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4\CUARTO TRIMESTRE\"/>
    </mc:Choice>
  </mc:AlternateContent>
  <xr:revisionPtr revIDLastSave="0" documentId="13_ncr:1_{868D4344-F66C-4DA9-93D9-73E069D8C288}" xr6:coauthVersionLast="36" xr6:coauthVersionMax="36" xr10:uidLastSave="{00000000-0000-0000-0000-000000000000}"/>
  <bookViews>
    <workbookView xWindow="-45" yWindow="-45" windowWidth="19275" windowHeight="10275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OTROS" sheetId="16" r:id="rId9"/>
    <sheet name="ACUM. MENOR MIXTO" sheetId="22" r:id="rId10"/>
  </sheets>
  <definedNames>
    <definedName name="_xlnm._FilterDatabase" localSheetId="0" hidden="1">Hoja1!$A$1:$B$254</definedName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91029"/>
  <pivotCaches>
    <pivotCache cacheId="0" r:id="rId11"/>
  </pivotCaches>
</workbook>
</file>

<file path=xl/calcChain.xml><?xml version="1.0" encoding="utf-8"?>
<calcChain xmlns="http://schemas.openxmlformats.org/spreadsheetml/2006/main">
  <c r="M3" i="22" l="1"/>
  <c r="M16" i="16"/>
  <c r="M17" i="16"/>
  <c r="M18" i="16"/>
  <c r="M4" i="20" l="1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C62" i="13" l="1"/>
  <c r="C61" i="13"/>
  <c r="C60" i="13"/>
  <c r="C59" i="13"/>
  <c r="C58" i="13"/>
  <c r="Q4575" i="3"/>
  <c r="Q4578" i="3"/>
  <c r="Q4579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6" i="3"/>
  <c r="Q4767" i="3"/>
  <c r="Q4768" i="3"/>
  <c r="Q4769" i="3"/>
  <c r="Q4771" i="3"/>
  <c r="Q4772" i="3"/>
  <c r="Q4773" i="3"/>
  <c r="Q4774" i="3"/>
  <c r="Q4775" i="3"/>
  <c r="Q4777" i="3"/>
  <c r="Q4778" i="3"/>
  <c r="Q4779" i="3"/>
  <c r="Q4780" i="3"/>
  <c r="Q4781" i="3"/>
  <c r="Q4782" i="3"/>
  <c r="Q4783" i="3"/>
  <c r="Q4784" i="3"/>
  <c r="Q4785" i="3"/>
  <c r="Q4786" i="3"/>
  <c r="Q4787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Q4838" i="3"/>
  <c r="Q4839" i="3"/>
  <c r="Q4840" i="3"/>
  <c r="Q4841" i="3"/>
  <c r="Q4842" i="3"/>
  <c r="Q4843" i="3"/>
  <c r="Q4844" i="3"/>
  <c r="Q4845" i="3"/>
  <c r="Q4846" i="3"/>
  <c r="Q4847" i="3"/>
  <c r="Q4848" i="3"/>
  <c r="Q4849" i="3"/>
  <c r="Q4850" i="3"/>
  <c r="Q4851" i="3"/>
  <c r="Q4852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Q4885" i="3"/>
  <c r="Q4886" i="3"/>
  <c r="Q4887" i="3"/>
  <c r="Q4888" i="3"/>
  <c r="Q4889" i="3"/>
  <c r="Q4890" i="3"/>
  <c r="Q4891" i="3"/>
  <c r="Q4892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Q4918" i="3"/>
  <c r="Q4919" i="3"/>
  <c r="Q4920" i="3"/>
  <c r="Q4921" i="3"/>
  <c r="Q4922" i="3"/>
  <c r="Q4923" i="3"/>
  <c r="Q4924" i="3"/>
  <c r="Q4925" i="3"/>
  <c r="Q4926" i="3"/>
  <c r="Q4927" i="3"/>
  <c r="Q4928" i="3"/>
  <c r="Q4929" i="3"/>
  <c r="Q4930" i="3"/>
  <c r="Q4931" i="3"/>
  <c r="Q4932" i="3"/>
  <c r="Q4933" i="3"/>
  <c r="Q4934" i="3"/>
  <c r="Q4935" i="3"/>
  <c r="Q4936" i="3"/>
  <c r="Q4937" i="3"/>
  <c r="Q4938" i="3"/>
  <c r="Q4939" i="3"/>
  <c r="Q4940" i="3"/>
  <c r="Q4941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954" i="3"/>
  <c r="Q4955" i="3"/>
  <c r="Q4956" i="3"/>
  <c r="Q4958" i="3"/>
  <c r="Q4959" i="3"/>
  <c r="Q4960" i="3"/>
  <c r="Q4961" i="3"/>
  <c r="Q4962" i="3"/>
  <c r="Q4963" i="3"/>
  <c r="Q4964" i="3"/>
  <c r="Q4965" i="3"/>
  <c r="Q4966" i="3"/>
  <c r="Q4967" i="3"/>
  <c r="Q4968" i="3"/>
  <c r="Q4969" i="3"/>
  <c r="Q4970" i="3"/>
  <c r="Q4971" i="3"/>
  <c r="Q4972" i="3"/>
  <c r="Q4973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Q4992" i="3"/>
  <c r="Q4993" i="3"/>
  <c r="Q4994" i="3"/>
  <c r="Q4995" i="3"/>
  <c r="Q4996" i="3"/>
  <c r="Q4997" i="3"/>
  <c r="Q4998" i="3"/>
  <c r="Q4999" i="3"/>
  <c r="Q5000" i="3"/>
  <c r="Q5001" i="3"/>
  <c r="Q5002" i="3"/>
  <c r="Q5003" i="3"/>
  <c r="Q5004" i="3"/>
  <c r="Q5005" i="3"/>
  <c r="Q5006" i="3"/>
  <c r="Q5007" i="3"/>
  <c r="Q5008" i="3"/>
  <c r="Q5009" i="3"/>
  <c r="Q5010" i="3"/>
  <c r="Q5011" i="3"/>
  <c r="Q5012" i="3"/>
  <c r="Q5013" i="3"/>
  <c r="Q5014" i="3"/>
  <c r="Q5015" i="3"/>
  <c r="Q5016" i="3"/>
  <c r="Q5017" i="3"/>
  <c r="Q5018" i="3"/>
  <c r="Q5019" i="3"/>
  <c r="Q5020" i="3"/>
  <c r="Q5021" i="3"/>
  <c r="Q5022" i="3"/>
  <c r="Q5023" i="3"/>
  <c r="Q5024" i="3"/>
  <c r="Q5025" i="3"/>
  <c r="Q5026" i="3"/>
  <c r="Q5027" i="3"/>
  <c r="Q5028" i="3"/>
  <c r="Q5029" i="3"/>
  <c r="Q5030" i="3"/>
  <c r="Q5031" i="3"/>
  <c r="Q5032" i="3"/>
  <c r="Q5033" i="3"/>
  <c r="Q5034" i="3"/>
  <c r="Q5035" i="3"/>
  <c r="Q5036" i="3"/>
  <c r="Q5037" i="3"/>
  <c r="Q5038" i="3"/>
  <c r="Q5039" i="3"/>
  <c r="Q5040" i="3"/>
  <c r="Q5041" i="3"/>
  <c r="Q5042" i="3"/>
  <c r="Q5043" i="3"/>
  <c r="Q5044" i="3"/>
  <c r="Q5045" i="3"/>
  <c r="Q5046" i="3"/>
  <c r="Q5047" i="3"/>
  <c r="Q5048" i="3"/>
  <c r="Q5049" i="3"/>
  <c r="Q5050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5066" i="3"/>
  <c r="Q5067" i="3"/>
  <c r="Q5068" i="3"/>
  <c r="Q5069" i="3"/>
  <c r="Q5070" i="3"/>
  <c r="Q5071" i="3"/>
  <c r="Q5072" i="3"/>
  <c r="Q5073" i="3"/>
  <c r="Q5074" i="3"/>
  <c r="Q5075" i="3"/>
  <c r="Q5076" i="3"/>
  <c r="Q5077" i="3"/>
  <c r="Q5078" i="3"/>
  <c r="Q5079" i="3"/>
  <c r="Q5080" i="3"/>
  <c r="Q5081" i="3"/>
  <c r="Q5082" i="3"/>
  <c r="Q5083" i="3"/>
  <c r="Q5084" i="3"/>
  <c r="Q5085" i="3"/>
  <c r="Q5086" i="3"/>
  <c r="Q5087" i="3"/>
  <c r="Q5088" i="3"/>
  <c r="Q5089" i="3"/>
  <c r="Q5090" i="3"/>
  <c r="Q5091" i="3"/>
  <c r="Q5092" i="3"/>
  <c r="Q5093" i="3"/>
  <c r="Q5094" i="3"/>
  <c r="Q5095" i="3"/>
  <c r="Q5096" i="3"/>
  <c r="Q5097" i="3"/>
  <c r="Q5098" i="3"/>
  <c r="Q5099" i="3"/>
  <c r="Q5100" i="3"/>
  <c r="Q5101" i="3"/>
  <c r="Q5102" i="3"/>
  <c r="Q5103" i="3"/>
  <c r="Q5104" i="3"/>
  <c r="Q5105" i="3"/>
  <c r="Q5106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5119" i="3"/>
  <c r="Q5120" i="3"/>
  <c r="Q5121" i="3"/>
  <c r="Q5122" i="3"/>
  <c r="Q5123" i="3"/>
  <c r="Q5124" i="3"/>
  <c r="Q5125" i="3"/>
  <c r="Q5126" i="3"/>
  <c r="Q5127" i="3"/>
  <c r="Q5128" i="3"/>
  <c r="Q5129" i="3"/>
  <c r="Q5130" i="3"/>
  <c r="Q5131" i="3"/>
  <c r="Q5132" i="3"/>
  <c r="Q5133" i="3"/>
  <c r="Q5134" i="3"/>
  <c r="Q5135" i="3"/>
  <c r="Q5136" i="3"/>
  <c r="Q5137" i="3"/>
  <c r="Q5138" i="3"/>
  <c r="Q5139" i="3"/>
  <c r="Q5140" i="3"/>
  <c r="Q5141" i="3"/>
  <c r="Q5142" i="3"/>
  <c r="Q5143" i="3"/>
  <c r="Q5144" i="3"/>
  <c r="Q5145" i="3"/>
  <c r="Q5146" i="3"/>
  <c r="Q5147" i="3"/>
  <c r="Q5148" i="3"/>
  <c r="Q5149" i="3"/>
  <c r="Q5150" i="3"/>
  <c r="Q5151" i="3"/>
  <c r="Q5152" i="3"/>
  <c r="Q5153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67" i="3"/>
  <c r="Q5168" i="3"/>
  <c r="Q5169" i="3"/>
  <c r="Q5170" i="3"/>
  <c r="Q5171" i="3"/>
  <c r="Q5172" i="3"/>
  <c r="Q5173" i="3"/>
  <c r="Q5174" i="3"/>
  <c r="Q5175" i="3"/>
  <c r="Q5176" i="3"/>
  <c r="Q5177" i="3"/>
  <c r="Q5178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5191" i="3"/>
  <c r="Q5192" i="3"/>
  <c r="Q5193" i="3"/>
  <c r="Q5194" i="3"/>
  <c r="Q5195" i="3"/>
  <c r="Q5196" i="3"/>
  <c r="Q5197" i="3"/>
  <c r="Q5198" i="3"/>
  <c r="Q5199" i="3"/>
  <c r="Q5200" i="3"/>
  <c r="Q5201" i="3"/>
  <c r="Q5202" i="3"/>
  <c r="Q5203" i="3"/>
  <c r="Q5204" i="3"/>
  <c r="Q5205" i="3"/>
  <c r="Q5206" i="3"/>
  <c r="Q5207" i="3"/>
  <c r="Q5208" i="3"/>
  <c r="Q5209" i="3"/>
  <c r="Q5210" i="3"/>
  <c r="Q5211" i="3"/>
  <c r="Q5212" i="3"/>
  <c r="Q5213" i="3"/>
  <c r="Q5214" i="3"/>
  <c r="Q5215" i="3"/>
  <c r="Q5216" i="3"/>
  <c r="Q5217" i="3"/>
  <c r="Q5218" i="3"/>
  <c r="Q5219" i="3"/>
  <c r="Q5220" i="3"/>
  <c r="Q5221" i="3"/>
  <c r="Q5222" i="3"/>
  <c r="Q5223" i="3"/>
  <c r="Q5224" i="3"/>
  <c r="Q5225" i="3"/>
  <c r="Q5226" i="3"/>
  <c r="Q5227" i="3"/>
  <c r="Q5228" i="3"/>
  <c r="Q5229" i="3"/>
  <c r="Q5230" i="3"/>
  <c r="Q5231" i="3"/>
  <c r="Q5232" i="3"/>
  <c r="Q5233" i="3"/>
  <c r="Q5234" i="3"/>
  <c r="Q5235" i="3"/>
  <c r="Q5236" i="3"/>
  <c r="Q5237" i="3"/>
  <c r="Q5238" i="3"/>
  <c r="Q5239" i="3"/>
  <c r="Q5240" i="3"/>
  <c r="Q5241" i="3"/>
  <c r="Q5242" i="3"/>
  <c r="Q5243" i="3"/>
  <c r="Q5244" i="3"/>
  <c r="Q5245" i="3"/>
  <c r="Q5246" i="3"/>
  <c r="Q5247" i="3"/>
  <c r="Q5248" i="3"/>
  <c r="Q5249" i="3"/>
  <c r="Q5250" i="3"/>
  <c r="Q5251" i="3"/>
  <c r="Q5252" i="3"/>
  <c r="Q5254" i="3"/>
  <c r="Q5255" i="3"/>
  <c r="Q5256" i="3"/>
  <c r="Q5257" i="3"/>
  <c r="Q5258" i="3"/>
  <c r="Q5259" i="3"/>
  <c r="Q5260" i="3"/>
  <c r="Q5261" i="3"/>
  <c r="Q5262" i="3"/>
  <c r="Q5263" i="3"/>
  <c r="Q5264" i="3"/>
  <c r="Q5265" i="3"/>
  <c r="Q5266" i="3"/>
  <c r="Q5267" i="3"/>
  <c r="Q5268" i="3"/>
  <c r="Q5269" i="3"/>
  <c r="Q5270" i="3"/>
  <c r="Q5271" i="3"/>
  <c r="Q5272" i="3"/>
  <c r="Q5273" i="3"/>
  <c r="Q5274" i="3"/>
  <c r="Q5275" i="3"/>
  <c r="Q5276" i="3"/>
  <c r="Q5277" i="3"/>
  <c r="Q5278" i="3"/>
  <c r="Q5279" i="3"/>
  <c r="Q5280" i="3"/>
  <c r="Q5281" i="3"/>
  <c r="Q5282" i="3"/>
  <c r="Q5283" i="3"/>
  <c r="Q5284" i="3"/>
  <c r="Q5285" i="3"/>
  <c r="Q5286" i="3"/>
  <c r="Q5287" i="3"/>
  <c r="Q5288" i="3"/>
  <c r="Q5289" i="3"/>
  <c r="Q5290" i="3"/>
  <c r="Q5291" i="3"/>
  <c r="Q5292" i="3"/>
  <c r="Q5293" i="3"/>
  <c r="Q5294" i="3"/>
  <c r="Q5295" i="3"/>
  <c r="Q5296" i="3"/>
  <c r="Q5297" i="3"/>
  <c r="Q5298" i="3"/>
  <c r="Q5299" i="3"/>
  <c r="Q5300" i="3"/>
  <c r="Q5301" i="3"/>
  <c r="Q5302" i="3"/>
  <c r="Q5303" i="3"/>
  <c r="Q5304" i="3"/>
  <c r="Q5305" i="3"/>
  <c r="Q5306" i="3"/>
  <c r="Q5307" i="3"/>
  <c r="Q5308" i="3"/>
  <c r="Q5309" i="3"/>
  <c r="Q5310" i="3"/>
  <c r="Q5311" i="3"/>
  <c r="Q5312" i="3"/>
  <c r="Q5313" i="3"/>
  <c r="Q5314" i="3"/>
  <c r="Q5315" i="3"/>
  <c r="Q5316" i="3"/>
  <c r="Q5317" i="3"/>
  <c r="Q5318" i="3"/>
  <c r="Q5319" i="3"/>
  <c r="Q5320" i="3"/>
  <c r="Q5321" i="3"/>
  <c r="Q5322" i="3"/>
  <c r="Q5323" i="3"/>
  <c r="Q5324" i="3"/>
  <c r="Q5325" i="3"/>
  <c r="Q5326" i="3"/>
  <c r="Q5327" i="3"/>
  <c r="Q5328" i="3"/>
  <c r="Q5329" i="3"/>
  <c r="Q5330" i="3"/>
  <c r="Q5331" i="3"/>
  <c r="Q5332" i="3"/>
  <c r="Q5333" i="3"/>
  <c r="Q5334" i="3"/>
  <c r="Q5335" i="3"/>
  <c r="Q5336" i="3"/>
  <c r="Q5337" i="3"/>
  <c r="Q5338" i="3"/>
  <c r="Q5339" i="3"/>
  <c r="Q5340" i="3"/>
  <c r="Q5341" i="3"/>
  <c r="Q5342" i="3"/>
  <c r="Q5343" i="3"/>
  <c r="Q5344" i="3"/>
  <c r="Q5345" i="3"/>
  <c r="Q5346" i="3"/>
  <c r="Q5347" i="3"/>
  <c r="Q5348" i="3"/>
  <c r="Q5349" i="3"/>
  <c r="Q5350" i="3"/>
  <c r="Q5351" i="3"/>
  <c r="Q5352" i="3"/>
  <c r="Q5353" i="3"/>
  <c r="Q5354" i="3"/>
  <c r="Q5355" i="3"/>
  <c r="Q5356" i="3"/>
  <c r="Q5357" i="3"/>
  <c r="Q5358" i="3"/>
  <c r="Q5359" i="3"/>
  <c r="Q5360" i="3"/>
  <c r="Q5361" i="3"/>
  <c r="Q5362" i="3"/>
  <c r="Q5363" i="3"/>
  <c r="Q5364" i="3"/>
  <c r="Q5365" i="3"/>
  <c r="Q5366" i="3"/>
  <c r="Q5367" i="3"/>
  <c r="Q5368" i="3"/>
  <c r="Q5369" i="3"/>
  <c r="Q5370" i="3"/>
  <c r="Q5371" i="3"/>
  <c r="Q5372" i="3"/>
  <c r="Q5373" i="3"/>
  <c r="Q5374" i="3"/>
  <c r="Q5375" i="3"/>
  <c r="Q5376" i="3"/>
  <c r="Q5377" i="3"/>
  <c r="Q5378" i="3"/>
  <c r="Q5379" i="3"/>
  <c r="Q5380" i="3"/>
  <c r="Q5381" i="3"/>
  <c r="Q5382" i="3"/>
  <c r="Q5383" i="3"/>
  <c r="Q5384" i="3"/>
  <c r="Q5385" i="3"/>
  <c r="Q5386" i="3"/>
  <c r="Q5387" i="3"/>
  <c r="Q5388" i="3"/>
  <c r="Q5389" i="3"/>
  <c r="Q5390" i="3"/>
  <c r="Q5391" i="3"/>
  <c r="Q5392" i="3"/>
  <c r="Q5393" i="3"/>
  <c r="Q5394" i="3"/>
  <c r="Q5395" i="3"/>
  <c r="Q5396" i="3"/>
  <c r="Q5397" i="3"/>
  <c r="Q5398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7" i="3"/>
  <c r="Q5419" i="3"/>
  <c r="Q5420" i="3"/>
  <c r="Q5421" i="3"/>
  <c r="Q5422" i="3"/>
  <c r="Q5423" i="3"/>
  <c r="Q5424" i="3"/>
  <c r="Q5425" i="3"/>
  <c r="Q5426" i="3"/>
  <c r="Q5427" i="3"/>
  <c r="Q5428" i="3"/>
  <c r="Q5429" i="3"/>
  <c r="Q5430" i="3"/>
  <c r="Q5431" i="3"/>
  <c r="Q5432" i="3"/>
  <c r="Q5433" i="3"/>
  <c r="Q5434" i="3"/>
  <c r="Q5435" i="3"/>
  <c r="Q5436" i="3"/>
  <c r="Q5437" i="3"/>
  <c r="Q5438" i="3"/>
  <c r="Q5440" i="3"/>
  <c r="Q5441" i="3"/>
  <c r="Q5442" i="3"/>
  <c r="Q5443" i="3"/>
  <c r="Q5444" i="3"/>
  <c r="Q5445" i="3"/>
  <c r="Q5446" i="3"/>
  <c r="Q5447" i="3"/>
  <c r="Q5448" i="3"/>
  <c r="Q5450" i="3"/>
  <c r="Q5451" i="3"/>
  <c r="Q5452" i="3"/>
  <c r="Q5453" i="3"/>
  <c r="Q5454" i="3"/>
  <c r="Q5455" i="3"/>
  <c r="Q5456" i="3"/>
  <c r="Q5457" i="3"/>
  <c r="Q5458" i="3"/>
  <c r="Q5459" i="3"/>
  <c r="Q5460" i="3"/>
  <c r="Q5461" i="3"/>
  <c r="Q5462" i="3"/>
  <c r="Q5463" i="3"/>
  <c r="Q5464" i="3"/>
  <c r="Q5465" i="3"/>
  <c r="Q5466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Q5484" i="3"/>
  <c r="Q5485" i="3"/>
  <c r="Q5486" i="3"/>
  <c r="Q5487" i="3"/>
  <c r="Q5488" i="3"/>
  <c r="Q5489" i="3"/>
  <c r="Q5490" i="3"/>
  <c r="Q5491" i="3"/>
  <c r="Q5492" i="3"/>
  <c r="Q5493" i="3"/>
  <c r="Q5494" i="3"/>
  <c r="Q5495" i="3"/>
  <c r="Q5496" i="3"/>
  <c r="Q5497" i="3"/>
  <c r="Q5498" i="3"/>
  <c r="Q5499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4" i="3"/>
  <c r="Q5515" i="3"/>
  <c r="Q5516" i="3"/>
  <c r="Q5517" i="3"/>
  <c r="Q5518" i="3"/>
  <c r="Q5519" i="3"/>
  <c r="Q5520" i="3"/>
  <c r="Q5521" i="3"/>
  <c r="Q5522" i="3"/>
  <c r="Q5523" i="3"/>
  <c r="Q5524" i="3"/>
  <c r="Q5525" i="3"/>
  <c r="Q5526" i="3"/>
  <c r="Q5527" i="3"/>
  <c r="Q5528" i="3"/>
  <c r="Q5529" i="3"/>
  <c r="Q5530" i="3"/>
  <c r="Q5531" i="3"/>
  <c r="Q5532" i="3"/>
  <c r="Q5533" i="3"/>
  <c r="Q5534" i="3"/>
  <c r="Q5535" i="3"/>
  <c r="Q5536" i="3"/>
  <c r="Q5537" i="3"/>
  <c r="Q5538" i="3"/>
  <c r="Q5539" i="3"/>
  <c r="Q5540" i="3"/>
  <c r="Q5541" i="3"/>
  <c r="Q5542" i="3"/>
  <c r="Q5543" i="3"/>
  <c r="Q5544" i="3"/>
  <c r="Q5545" i="3"/>
  <c r="Q5546" i="3"/>
  <c r="Q5547" i="3"/>
  <c r="Q5548" i="3"/>
  <c r="Q5549" i="3"/>
  <c r="Q5550" i="3"/>
  <c r="Q5551" i="3"/>
  <c r="Q5552" i="3"/>
  <c r="Q5553" i="3"/>
  <c r="Q5554" i="3"/>
  <c r="Q5555" i="3"/>
  <c r="Q5556" i="3"/>
  <c r="Q5557" i="3"/>
  <c r="Q5558" i="3"/>
  <c r="Q5559" i="3"/>
  <c r="Q5560" i="3"/>
  <c r="Q5561" i="3"/>
  <c r="Q5562" i="3"/>
  <c r="Q5563" i="3"/>
  <c r="Q5564" i="3"/>
  <c r="Q5565" i="3"/>
  <c r="Q5566" i="3"/>
  <c r="Q5567" i="3"/>
  <c r="Q5568" i="3"/>
  <c r="Q5569" i="3"/>
  <c r="Q5570" i="3"/>
  <c r="Q5571" i="3"/>
  <c r="Q5572" i="3"/>
  <c r="Q5573" i="3"/>
  <c r="Q5574" i="3"/>
  <c r="Q5575" i="3"/>
  <c r="Q5577" i="3"/>
  <c r="Q5578" i="3"/>
  <c r="Q5579" i="3"/>
  <c r="Q5580" i="3"/>
  <c r="Q5581" i="3"/>
  <c r="Q5582" i="3"/>
  <c r="Q5583" i="3"/>
  <c r="Q5584" i="3"/>
  <c r="Q5585" i="3"/>
  <c r="Q5586" i="3"/>
  <c r="Q5587" i="3"/>
  <c r="Q5589" i="3"/>
  <c r="Q5592" i="3"/>
  <c r="Q5593" i="3"/>
  <c r="Q5594" i="3"/>
  <c r="Q5595" i="3"/>
  <c r="Q5596" i="3"/>
  <c r="Q5597" i="3"/>
  <c r="Q5598" i="3"/>
  <c r="Q5599" i="3"/>
  <c r="Q5600" i="3"/>
  <c r="Q5601" i="3"/>
  <c r="Q5602" i="3"/>
  <c r="Q5603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20" i="3"/>
  <c r="Q5621" i="3"/>
  <c r="Q5622" i="3"/>
  <c r="Q5623" i="3"/>
  <c r="Q5624" i="3"/>
  <c r="Q5625" i="3"/>
  <c r="Q5626" i="3"/>
  <c r="Q5627" i="3"/>
  <c r="Q5628" i="3"/>
  <c r="Q5629" i="3"/>
  <c r="Q5630" i="3"/>
  <c r="Q5631" i="3"/>
  <c r="Q5632" i="3"/>
  <c r="Q5633" i="3"/>
  <c r="Q5634" i="3"/>
  <c r="Q5635" i="3"/>
  <c r="Q5636" i="3"/>
  <c r="Q5637" i="3"/>
  <c r="Q5638" i="3"/>
  <c r="Q5639" i="3"/>
  <c r="Q5640" i="3"/>
  <c r="Q5641" i="3"/>
  <c r="Q5642" i="3"/>
  <c r="Q5643" i="3"/>
  <c r="Q5644" i="3"/>
  <c r="Q5645" i="3"/>
  <c r="Q5646" i="3"/>
  <c r="Q5647" i="3"/>
  <c r="Q5648" i="3"/>
  <c r="Q5649" i="3"/>
  <c r="Q5650" i="3"/>
  <c r="Q5651" i="3"/>
  <c r="Q5652" i="3"/>
  <c r="Q5653" i="3"/>
  <c r="Q5654" i="3"/>
  <c r="Q5655" i="3"/>
  <c r="Q5656" i="3"/>
  <c r="Q5657" i="3"/>
  <c r="Q5658" i="3"/>
  <c r="Q5659" i="3"/>
  <c r="Q5660" i="3"/>
  <c r="Q5661" i="3"/>
  <c r="Q5662" i="3"/>
  <c r="Q5663" i="3"/>
  <c r="Q5664" i="3"/>
  <c r="Q5665" i="3"/>
  <c r="Q5666" i="3"/>
  <c r="Q5667" i="3"/>
  <c r="Q5668" i="3"/>
  <c r="Q5669" i="3"/>
  <c r="Q5670" i="3"/>
  <c r="Q5671" i="3"/>
  <c r="Q5672" i="3"/>
  <c r="Q5673" i="3"/>
  <c r="Q5674" i="3"/>
  <c r="Q5675" i="3"/>
  <c r="Q5676" i="3"/>
  <c r="Q5678" i="3"/>
  <c r="Q5679" i="3"/>
  <c r="Q5680" i="3"/>
  <c r="Q5681" i="3"/>
  <c r="Q5682" i="3"/>
  <c r="Q5683" i="3"/>
  <c r="Q5684" i="3"/>
  <c r="Q5685" i="3"/>
  <c r="Q5686" i="3"/>
  <c r="Q5687" i="3"/>
  <c r="Q5688" i="3"/>
  <c r="Q5689" i="3"/>
  <c r="Q5690" i="3"/>
  <c r="Q5691" i="3"/>
  <c r="Q5692" i="3"/>
  <c r="Q5693" i="3"/>
  <c r="Q5694" i="3"/>
  <c r="Q5695" i="3"/>
  <c r="Q5696" i="3"/>
  <c r="Q5697" i="3"/>
  <c r="Q5698" i="3"/>
  <c r="Q5699" i="3"/>
  <c r="Q5700" i="3"/>
  <c r="Q5701" i="3"/>
  <c r="Q5702" i="3"/>
  <c r="Q5703" i="3"/>
  <c r="Q5704" i="3"/>
  <c r="Q5705" i="3"/>
  <c r="Q5706" i="3"/>
  <c r="Q5707" i="3"/>
  <c r="Q5708" i="3"/>
  <c r="Q5709" i="3"/>
  <c r="Q5710" i="3"/>
  <c r="Q5711" i="3"/>
  <c r="Q5712" i="3"/>
  <c r="Q5713" i="3"/>
  <c r="Q5714" i="3"/>
  <c r="Q5715" i="3"/>
  <c r="Q5716" i="3"/>
  <c r="Q5717" i="3"/>
  <c r="Q5718" i="3"/>
  <c r="Q5719" i="3"/>
  <c r="Q5720" i="3"/>
  <c r="Q5721" i="3"/>
  <c r="Q5722" i="3"/>
  <c r="Q5723" i="3"/>
  <c r="Q5724" i="3"/>
  <c r="Q5728" i="3"/>
  <c r="Q5729" i="3"/>
  <c r="Q5730" i="3"/>
  <c r="Q5731" i="3"/>
  <c r="Q5732" i="3"/>
  <c r="Q5733" i="3"/>
  <c r="Q5734" i="3"/>
  <c r="Q5735" i="3"/>
  <c r="Q5736" i="3"/>
  <c r="Q5737" i="3"/>
  <c r="Q5738" i="3"/>
  <c r="Q5739" i="3"/>
  <c r="Q5740" i="3"/>
  <c r="Q5741" i="3"/>
  <c r="Q5742" i="3"/>
  <c r="Q5743" i="3"/>
  <c r="Q5744" i="3"/>
  <c r="Q5745" i="3"/>
  <c r="Q5746" i="3"/>
  <c r="Q5747" i="3"/>
  <c r="Q5748" i="3"/>
  <c r="Q5749" i="3"/>
  <c r="Q5750" i="3"/>
  <c r="Q5751" i="3"/>
  <c r="Q5752" i="3"/>
  <c r="Q5753" i="3"/>
  <c r="Q5754" i="3"/>
  <c r="Q5755" i="3"/>
  <c r="Q5756" i="3"/>
  <c r="Q5757" i="3"/>
  <c r="Q5758" i="3"/>
  <c r="Q5759" i="3"/>
  <c r="Q5760" i="3"/>
  <c r="Q5761" i="3"/>
  <c r="Q5762" i="3"/>
  <c r="Q5763" i="3"/>
  <c r="Q5764" i="3"/>
  <c r="Q5765" i="3"/>
  <c r="Q5766" i="3"/>
  <c r="Q5767" i="3"/>
  <c r="Q5768" i="3"/>
  <c r="Q5769" i="3"/>
  <c r="Q5770" i="3"/>
  <c r="Q5771" i="3"/>
  <c r="Q5772" i="3"/>
  <c r="Q5773" i="3"/>
  <c r="Q5774" i="3"/>
  <c r="Q5775" i="3"/>
  <c r="Q5776" i="3"/>
  <c r="Q5777" i="3"/>
  <c r="Q5778" i="3"/>
  <c r="Q5779" i="3"/>
  <c r="Q5780" i="3"/>
  <c r="Q5781" i="3"/>
  <c r="Q5782" i="3"/>
  <c r="Q5783" i="3"/>
  <c r="Q5784" i="3"/>
  <c r="Q5785" i="3"/>
  <c r="Q5786" i="3"/>
  <c r="Q5787" i="3"/>
  <c r="Q5788" i="3"/>
  <c r="Q5789" i="3"/>
  <c r="Q5790" i="3"/>
  <c r="Q5791" i="3"/>
  <c r="Q5792" i="3"/>
  <c r="Q5793" i="3"/>
  <c r="Q5794" i="3"/>
  <c r="Q5795" i="3"/>
  <c r="Q5796" i="3"/>
  <c r="Q5797" i="3"/>
  <c r="Q5798" i="3"/>
  <c r="Q5799" i="3"/>
  <c r="Q5800" i="3"/>
  <c r="Q5801" i="3"/>
  <c r="Q5802" i="3"/>
  <c r="Q5803" i="3"/>
  <c r="Q5804" i="3"/>
  <c r="Q5805" i="3"/>
  <c r="Q5806" i="3"/>
  <c r="Q5807" i="3"/>
  <c r="Q5808" i="3"/>
  <c r="Q5809" i="3"/>
  <c r="Q5810" i="3"/>
  <c r="Q5811" i="3"/>
  <c r="Q5812" i="3"/>
  <c r="Q5813" i="3"/>
  <c r="Q5814" i="3"/>
  <c r="Q5815" i="3"/>
  <c r="Q5816" i="3"/>
  <c r="Q5817" i="3"/>
  <c r="Q5818" i="3"/>
  <c r="Q5819" i="3"/>
  <c r="Q5820" i="3"/>
  <c r="Q5821" i="3"/>
  <c r="Q5822" i="3"/>
  <c r="Q5823" i="3"/>
  <c r="Q5824" i="3"/>
  <c r="Q5825" i="3"/>
  <c r="Q5826" i="3"/>
  <c r="Q5827" i="3"/>
  <c r="Q5828" i="3"/>
  <c r="Q5829" i="3"/>
  <c r="Q5830" i="3"/>
  <c r="Q5831" i="3"/>
  <c r="Q5832" i="3"/>
  <c r="Q5833" i="3"/>
  <c r="Q5834" i="3"/>
  <c r="Q5835" i="3"/>
  <c r="Q5836" i="3"/>
  <c r="Q5837" i="3"/>
  <c r="Q5838" i="3"/>
  <c r="Q5839" i="3"/>
  <c r="Q5840" i="3"/>
  <c r="Q5841" i="3"/>
  <c r="Q5842" i="3"/>
  <c r="Q5843" i="3"/>
  <c r="Q5844" i="3"/>
  <c r="Q5845" i="3"/>
  <c r="Q5846" i="3"/>
  <c r="Q5847" i="3"/>
  <c r="Q5848" i="3"/>
  <c r="Q5849" i="3"/>
  <c r="Q5850" i="3"/>
  <c r="Q5851" i="3"/>
  <c r="Q5852" i="3"/>
  <c r="Q5853" i="3"/>
  <c r="Q5854" i="3"/>
  <c r="Q5855" i="3"/>
  <c r="Q5856" i="3"/>
  <c r="Q5857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3" i="3"/>
  <c r="Q5884" i="3"/>
  <c r="Q5885" i="3"/>
  <c r="Q5886" i="3"/>
  <c r="Q5887" i="3"/>
  <c r="Q5888" i="3"/>
  <c r="Q5889" i="3"/>
  <c r="Q5890" i="3"/>
  <c r="Q5891" i="3"/>
  <c r="Q5892" i="3"/>
  <c r="Q5893" i="3"/>
  <c r="Q5894" i="3"/>
  <c r="Q5895" i="3"/>
  <c r="Q5896" i="3"/>
  <c r="Q5897" i="3"/>
  <c r="Q5898" i="3"/>
  <c r="Q5899" i="3"/>
  <c r="Q5901" i="3"/>
  <c r="Q5902" i="3"/>
  <c r="Q5903" i="3"/>
  <c r="Q5904" i="3"/>
  <c r="Q5905" i="3"/>
  <c r="Q5906" i="3"/>
  <c r="Q5907" i="3"/>
  <c r="Q5908" i="3"/>
  <c r="Q5909" i="3"/>
  <c r="Q5910" i="3"/>
  <c r="Q5911" i="3"/>
  <c r="Q5912" i="3"/>
  <c r="Q5913" i="3"/>
  <c r="Q5914" i="3"/>
  <c r="Q5915" i="3"/>
  <c r="Q5916" i="3"/>
  <c r="Q5917" i="3"/>
  <c r="Q5918" i="3"/>
  <c r="Q5919" i="3"/>
  <c r="Q5920" i="3"/>
  <c r="Q5921" i="3"/>
  <c r="Q5922" i="3"/>
  <c r="Q5923" i="3"/>
  <c r="Q5924" i="3"/>
  <c r="Q5925" i="3"/>
  <c r="Q5926" i="3"/>
  <c r="Q5927" i="3"/>
  <c r="Q5928" i="3"/>
  <c r="Q5929" i="3"/>
  <c r="Q5930" i="3"/>
  <c r="Q5931" i="3"/>
  <c r="Q5932" i="3"/>
  <c r="Q5933" i="3"/>
  <c r="Q5934" i="3"/>
  <c r="Q5935" i="3"/>
  <c r="Q5936" i="3"/>
  <c r="Q5937" i="3"/>
  <c r="Q5938" i="3"/>
  <c r="Q5939" i="3"/>
  <c r="Q5940" i="3"/>
  <c r="Q5941" i="3"/>
  <c r="Q5942" i="3"/>
  <c r="Q5943" i="3"/>
  <c r="Q5944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Q5963" i="3"/>
  <c r="Q5964" i="3"/>
  <c r="Q5965" i="3"/>
  <c r="Q5966" i="3"/>
  <c r="Q5967" i="3"/>
  <c r="Q5968" i="3"/>
  <c r="Q5969" i="3"/>
  <c r="Q5970" i="3"/>
  <c r="Q5971" i="3"/>
  <c r="Q5972" i="3"/>
  <c r="Q5973" i="3"/>
  <c r="Q5974" i="3"/>
  <c r="Q5975" i="3"/>
  <c r="Q5976" i="3"/>
  <c r="Q5977" i="3"/>
  <c r="Q5978" i="3"/>
  <c r="Q5979" i="3"/>
  <c r="Q5980" i="3"/>
  <c r="Q5981" i="3"/>
  <c r="Q5982" i="3"/>
  <c r="Q5983" i="3"/>
  <c r="Q5984" i="3"/>
  <c r="Q5985" i="3"/>
  <c r="Q5986" i="3"/>
  <c r="Q5987" i="3"/>
  <c r="Q5988" i="3"/>
  <c r="Q5989" i="3"/>
  <c r="Q5990" i="3"/>
  <c r="Q5991" i="3"/>
  <c r="Q5992" i="3"/>
  <c r="Q5993" i="3"/>
  <c r="Q5994" i="3"/>
  <c r="Q5995" i="3"/>
  <c r="Q5996" i="3"/>
  <c r="Q5997" i="3"/>
  <c r="Q5998" i="3"/>
  <c r="Q5999" i="3"/>
  <c r="Q6000" i="3"/>
  <c r="Q6001" i="3"/>
  <c r="Q6002" i="3"/>
  <c r="Q6003" i="3"/>
  <c r="Q6004" i="3"/>
  <c r="Q6005" i="3"/>
  <c r="Q6006" i="3"/>
  <c r="Q6007" i="3"/>
  <c r="Q6008" i="3"/>
  <c r="Q6009" i="3"/>
  <c r="Q6011" i="3"/>
  <c r="Q6012" i="3"/>
  <c r="Q6013" i="3"/>
  <c r="Q6014" i="3"/>
  <c r="Q6015" i="3"/>
  <c r="Q6016" i="3"/>
  <c r="Q6017" i="3"/>
  <c r="Q6018" i="3"/>
  <c r="Q6019" i="3"/>
  <c r="Q6020" i="3"/>
  <c r="Q6021" i="3"/>
  <c r="Q6022" i="3"/>
  <c r="Q6023" i="3"/>
  <c r="Q6024" i="3"/>
  <c r="Q6025" i="3"/>
  <c r="Q6026" i="3"/>
  <c r="Q6027" i="3"/>
  <c r="Q6028" i="3"/>
  <c r="Q6029" i="3"/>
  <c r="Q6030" i="3"/>
  <c r="Q6031" i="3"/>
  <c r="Q6032" i="3"/>
  <c r="Q6033" i="3"/>
  <c r="Q6034" i="3"/>
  <c r="Q6035" i="3"/>
  <c r="Q6036" i="3"/>
  <c r="Q6037" i="3"/>
  <c r="Q6038" i="3"/>
  <c r="Q6039" i="3"/>
  <c r="Q6040" i="3"/>
  <c r="Q6041" i="3"/>
  <c r="Q6042" i="3"/>
  <c r="Q6043" i="3"/>
  <c r="Q6044" i="3"/>
  <c r="Q6045" i="3"/>
  <c r="Q6046" i="3"/>
  <c r="Q6047" i="3"/>
  <c r="Q6048" i="3"/>
  <c r="Q6049" i="3"/>
  <c r="Q6050" i="3"/>
  <c r="Q6051" i="3"/>
  <c r="Q6052" i="3"/>
  <c r="Q6053" i="3"/>
  <c r="Q6054" i="3"/>
  <c r="Q6055" i="3"/>
  <c r="Q6056" i="3"/>
  <c r="Q6057" i="3"/>
  <c r="Q6058" i="3"/>
  <c r="Q6059" i="3"/>
  <c r="Q6060" i="3"/>
  <c r="Q6061" i="3"/>
  <c r="Q6062" i="3"/>
  <c r="Q6063" i="3"/>
  <c r="Q6064" i="3"/>
  <c r="Q6065" i="3"/>
  <c r="Q6066" i="3"/>
  <c r="Q6067" i="3"/>
  <c r="Q6068" i="3"/>
  <c r="Q6069" i="3"/>
  <c r="Q6070" i="3"/>
  <c r="Q6071" i="3"/>
  <c r="Q6072" i="3"/>
  <c r="Q6073" i="3"/>
  <c r="Q6074" i="3"/>
  <c r="Q6075" i="3"/>
  <c r="Q6076" i="3"/>
  <c r="Q6077" i="3"/>
  <c r="Q6078" i="3"/>
  <c r="Q6079" i="3"/>
  <c r="Q6080" i="3"/>
  <c r="Q6081" i="3"/>
  <c r="Q6082" i="3"/>
  <c r="Q6083" i="3"/>
  <c r="Q6084" i="3"/>
  <c r="Q6085" i="3"/>
  <c r="Q6086" i="3"/>
  <c r="Q6087" i="3"/>
  <c r="Q6088" i="3"/>
  <c r="Q6089" i="3"/>
  <c r="Q6090" i="3"/>
  <c r="Q6091" i="3"/>
  <c r="Q6092" i="3"/>
  <c r="Q6093" i="3"/>
  <c r="Q6094" i="3"/>
  <c r="Q6095" i="3"/>
  <c r="Q6096" i="3"/>
  <c r="Q6097" i="3"/>
  <c r="Q6098" i="3"/>
  <c r="Q6099" i="3"/>
  <c r="Q6100" i="3"/>
  <c r="Q6101" i="3"/>
  <c r="Q6102" i="3"/>
  <c r="Q6103" i="3"/>
  <c r="Q6104" i="3"/>
  <c r="Q6105" i="3"/>
  <c r="Q6106" i="3"/>
  <c r="Q6107" i="3"/>
  <c r="Q6108" i="3"/>
  <c r="Q6109" i="3"/>
  <c r="Q6110" i="3"/>
  <c r="Q6111" i="3"/>
  <c r="Q6112" i="3"/>
  <c r="Q6113" i="3"/>
  <c r="Q6114" i="3"/>
  <c r="Q6115" i="3"/>
  <c r="Q6116" i="3"/>
  <c r="Q6117" i="3"/>
  <c r="Q6118" i="3"/>
  <c r="Q6119" i="3"/>
  <c r="Q6120" i="3"/>
  <c r="Q6121" i="3"/>
  <c r="Q6122" i="3"/>
  <c r="Q6123" i="3"/>
  <c r="Q6124" i="3"/>
  <c r="Q6125" i="3"/>
  <c r="Q6126" i="3"/>
  <c r="Q6127" i="3"/>
  <c r="Q6128" i="3"/>
  <c r="Q6129" i="3"/>
  <c r="Q6130" i="3"/>
  <c r="Q6131" i="3"/>
  <c r="Q6132" i="3"/>
  <c r="Q6133" i="3"/>
  <c r="Q6134" i="3"/>
  <c r="Q6135" i="3"/>
  <c r="Q6136" i="3"/>
  <c r="Q6137" i="3"/>
  <c r="Q6138" i="3"/>
  <c r="Q6139" i="3"/>
  <c r="Q6140" i="3"/>
  <c r="Q6141" i="3"/>
  <c r="Q6142" i="3"/>
  <c r="Q6143" i="3"/>
  <c r="Q6144" i="3"/>
  <c r="Q6145" i="3"/>
  <c r="Q6146" i="3"/>
  <c r="Q6147" i="3"/>
  <c r="Q6148" i="3"/>
  <c r="Q6149" i="3"/>
  <c r="Q6150" i="3"/>
  <c r="Q6151" i="3"/>
  <c r="Q6152" i="3"/>
  <c r="Q6153" i="3"/>
  <c r="Q6154" i="3"/>
  <c r="Q6155" i="3"/>
  <c r="Q6156" i="3"/>
  <c r="Q6157" i="3"/>
  <c r="Q6159" i="3"/>
  <c r="Q6160" i="3"/>
  <c r="Q6161" i="3"/>
  <c r="Q6162" i="3"/>
  <c r="Q6163" i="3"/>
  <c r="Q6164" i="3"/>
  <c r="Q6165" i="3"/>
  <c r="Q6166" i="3"/>
  <c r="Q6167" i="3"/>
  <c r="Q6168" i="3"/>
  <c r="Q6169" i="3"/>
  <c r="Q6170" i="3"/>
  <c r="Q6171" i="3"/>
  <c r="Q6172" i="3"/>
  <c r="Q6173" i="3"/>
  <c r="Q6174" i="3"/>
  <c r="Q6175" i="3"/>
  <c r="Q6176" i="3"/>
  <c r="Q6177" i="3"/>
  <c r="Q6178" i="3"/>
  <c r="Q6179" i="3"/>
  <c r="Q6180" i="3"/>
  <c r="Q6181" i="3"/>
  <c r="Q6182" i="3"/>
  <c r="Q6183" i="3"/>
  <c r="Q6184" i="3"/>
  <c r="Q6185" i="3"/>
  <c r="Q6186" i="3"/>
  <c r="Q6187" i="3"/>
  <c r="Q6188" i="3"/>
  <c r="Q6189" i="3"/>
  <c r="Q6190" i="3"/>
  <c r="Q6191" i="3"/>
  <c r="Q6192" i="3"/>
  <c r="Q6193" i="3"/>
  <c r="Q6194" i="3"/>
  <c r="Q6195" i="3"/>
  <c r="Q6196" i="3"/>
  <c r="Q6197" i="3"/>
  <c r="Q6198" i="3"/>
  <c r="Q6199" i="3"/>
  <c r="Q6200" i="3"/>
  <c r="Q6201" i="3"/>
  <c r="Q6202" i="3"/>
  <c r="Q6203" i="3"/>
  <c r="Q6204" i="3"/>
  <c r="Q6205" i="3"/>
  <c r="Q6206" i="3"/>
  <c r="Q6207" i="3"/>
  <c r="Q6208" i="3"/>
  <c r="Q6209" i="3"/>
  <c r="Q6210" i="3"/>
  <c r="Q6211" i="3"/>
  <c r="Q6212" i="3"/>
  <c r="Q6213" i="3"/>
  <c r="Q6214" i="3"/>
  <c r="Q6215" i="3"/>
  <c r="Q6216" i="3"/>
  <c r="Q6217" i="3"/>
  <c r="Q6218" i="3"/>
  <c r="Q6219" i="3"/>
  <c r="Q6220" i="3"/>
  <c r="Q6221" i="3"/>
  <c r="Q6222" i="3"/>
  <c r="Q6223" i="3"/>
  <c r="Q6224" i="3"/>
  <c r="Q6225" i="3"/>
  <c r="Q6226" i="3"/>
  <c r="Q6227" i="3"/>
  <c r="Q6228" i="3"/>
  <c r="Q6229" i="3"/>
  <c r="Q6230" i="3"/>
  <c r="Q6231" i="3"/>
  <c r="Q6232" i="3"/>
  <c r="Q6233" i="3"/>
  <c r="Q6234" i="3"/>
  <c r="Q6235" i="3"/>
  <c r="Q6236" i="3"/>
  <c r="Q6237" i="3"/>
  <c r="Q6238" i="3"/>
  <c r="Q6239" i="3"/>
  <c r="Q6240" i="3"/>
  <c r="Q6241" i="3"/>
  <c r="Q6242" i="3"/>
  <c r="Q6243" i="3"/>
  <c r="Q6244" i="3"/>
  <c r="Q6245" i="3"/>
  <c r="Q6246" i="3"/>
  <c r="Q6247" i="3"/>
  <c r="Q6248" i="3"/>
  <c r="Q6249" i="3"/>
  <c r="Q6250" i="3"/>
  <c r="Q6251" i="3"/>
  <c r="Q6252" i="3"/>
  <c r="Q6253" i="3"/>
  <c r="Q6254" i="3"/>
  <c r="Q6255" i="3"/>
  <c r="Q6256" i="3"/>
  <c r="Q6257" i="3"/>
  <c r="Q6258" i="3"/>
  <c r="Q6259" i="3"/>
  <c r="Q6260" i="3"/>
  <c r="Q6261" i="3"/>
  <c r="Q6262" i="3"/>
  <c r="Q6263" i="3"/>
  <c r="Q6264" i="3"/>
  <c r="Q6265" i="3"/>
  <c r="Q6266" i="3"/>
  <c r="Q6267" i="3"/>
  <c r="Q6268" i="3"/>
  <c r="Q6269" i="3"/>
  <c r="Q6270" i="3"/>
  <c r="Q6271" i="3"/>
  <c r="Q6272" i="3"/>
  <c r="Q6273" i="3"/>
  <c r="Q6274" i="3"/>
  <c r="Q6276" i="3"/>
  <c r="Q6277" i="3"/>
  <c r="Q6278" i="3"/>
  <c r="Q6280" i="3"/>
  <c r="Q6281" i="3"/>
  <c r="Q6282" i="3"/>
  <c r="Q6283" i="3"/>
  <c r="Q6284" i="3"/>
  <c r="Q6285" i="3"/>
  <c r="Q6286" i="3"/>
  <c r="Q6287" i="3"/>
  <c r="Q6288" i="3"/>
  <c r="Q6289" i="3"/>
  <c r="Q6290" i="3"/>
  <c r="Q6291" i="3"/>
  <c r="Q6292" i="3"/>
  <c r="Q6293" i="3"/>
  <c r="Q6294" i="3"/>
  <c r="Q6295" i="3"/>
  <c r="Q6296" i="3"/>
  <c r="Q6297" i="3"/>
  <c r="Q6298" i="3"/>
  <c r="Q6299" i="3"/>
  <c r="Q6300" i="3"/>
  <c r="Q6301" i="3"/>
  <c r="Q6302" i="3"/>
  <c r="Q6303" i="3"/>
  <c r="Q6304" i="3"/>
  <c r="Q6305" i="3"/>
  <c r="Q6306" i="3"/>
  <c r="Q6307" i="3"/>
  <c r="Q6308" i="3"/>
  <c r="Q6310" i="3"/>
  <c r="Q6311" i="3"/>
  <c r="Q6312" i="3"/>
  <c r="Q6313" i="3"/>
  <c r="Q6314" i="3"/>
  <c r="Q6315" i="3"/>
  <c r="Q6316" i="3"/>
  <c r="Q6317" i="3"/>
  <c r="Q6318" i="3"/>
  <c r="Q6319" i="3"/>
  <c r="Q6320" i="3"/>
  <c r="Q6321" i="3"/>
  <c r="Q6322" i="3"/>
  <c r="Q6323" i="3"/>
  <c r="Q6324" i="3"/>
  <c r="Q6325" i="3"/>
  <c r="Q6326" i="3"/>
  <c r="Q6327" i="3"/>
  <c r="Q6328" i="3"/>
  <c r="Q6329" i="3"/>
  <c r="Q6330" i="3"/>
  <c r="Q6331" i="3"/>
  <c r="Q6332" i="3"/>
  <c r="Q6333" i="3"/>
  <c r="Q6334" i="3"/>
  <c r="Q6335" i="3"/>
  <c r="Q6336" i="3"/>
  <c r="Q6337" i="3"/>
  <c r="Q6338" i="3"/>
  <c r="Q6339" i="3"/>
  <c r="Q6340" i="3"/>
  <c r="Q6341" i="3"/>
  <c r="Q6342" i="3"/>
  <c r="Q6343" i="3"/>
  <c r="Q6344" i="3"/>
  <c r="Q6345" i="3"/>
  <c r="Q6346" i="3"/>
  <c r="Q6347" i="3"/>
  <c r="Q6348" i="3"/>
  <c r="Q6349" i="3"/>
  <c r="Q6350" i="3"/>
  <c r="Q6351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6365" i="3"/>
  <c r="Q6366" i="3"/>
  <c r="Q6367" i="3"/>
  <c r="Q6368" i="3"/>
  <c r="Q6369" i="3"/>
  <c r="Q6370" i="3"/>
  <c r="Q6371" i="3"/>
  <c r="Q6372" i="3"/>
  <c r="Q6373" i="3"/>
  <c r="Q6374" i="3"/>
  <c r="Q6375" i="3"/>
  <c r="Q6376" i="3"/>
  <c r="Q6377" i="3"/>
  <c r="Q6378" i="3"/>
  <c r="Q6379" i="3"/>
  <c r="Q6380" i="3"/>
  <c r="Q6381" i="3"/>
  <c r="Q6382" i="3"/>
  <c r="Q6383" i="3"/>
  <c r="Q6384" i="3"/>
  <c r="Q6385" i="3"/>
  <c r="Q6386" i="3"/>
  <c r="Q6387" i="3"/>
  <c r="Q6388" i="3"/>
  <c r="Q6389" i="3"/>
  <c r="Q6390" i="3"/>
  <c r="Q6391" i="3"/>
  <c r="Q6392" i="3"/>
  <c r="Q6393" i="3"/>
  <c r="Q6394" i="3"/>
  <c r="Q6395" i="3"/>
  <c r="Q6396" i="3"/>
  <c r="Q6397" i="3"/>
  <c r="Q6398" i="3"/>
  <c r="Q6399" i="3"/>
  <c r="Q6400" i="3"/>
  <c r="Q6401" i="3"/>
  <c r="Q6402" i="3"/>
  <c r="Q6403" i="3"/>
  <c r="Q6404" i="3"/>
  <c r="Q6405" i="3"/>
  <c r="Q6406" i="3"/>
  <c r="Q6407" i="3"/>
  <c r="Q6408" i="3"/>
  <c r="Q6409" i="3"/>
  <c r="Q6410" i="3"/>
  <c r="Q6411" i="3"/>
  <c r="Q6412" i="3"/>
  <c r="Q6413" i="3"/>
  <c r="Q6414" i="3"/>
  <c r="Q6415" i="3"/>
  <c r="Q6416" i="3"/>
  <c r="Q6417" i="3"/>
  <c r="Q6418" i="3"/>
  <c r="Q6419" i="3"/>
  <c r="Q6420" i="3"/>
  <c r="Q6421" i="3"/>
  <c r="Q6422" i="3"/>
  <c r="Q6423" i="3"/>
  <c r="Q6424" i="3"/>
  <c r="Q6425" i="3"/>
  <c r="Q6426" i="3"/>
  <c r="Q6427" i="3"/>
  <c r="Q6428" i="3"/>
  <c r="Q6429" i="3"/>
  <c r="Q6430" i="3"/>
  <c r="Q6431" i="3"/>
  <c r="Q6432" i="3"/>
  <c r="Q6433" i="3"/>
  <c r="Q6434" i="3"/>
  <c r="Q6435" i="3"/>
  <c r="Q6436" i="3"/>
  <c r="Q6437" i="3"/>
  <c r="Q6438" i="3"/>
  <c r="Q6439" i="3"/>
  <c r="Q6440" i="3"/>
  <c r="Q6441" i="3"/>
  <c r="Q6442" i="3"/>
  <c r="Q6443" i="3"/>
  <c r="Q6444" i="3"/>
  <c r="Q6445" i="3"/>
  <c r="Q6446" i="3"/>
  <c r="Q6447" i="3"/>
  <c r="Q6448" i="3"/>
  <c r="Q6449" i="3"/>
  <c r="Q6450" i="3"/>
  <c r="Q6451" i="3"/>
  <c r="Q6452" i="3"/>
  <c r="Q6453" i="3"/>
  <c r="Q6454" i="3"/>
  <c r="Q6455" i="3"/>
  <c r="Q6456" i="3"/>
  <c r="Q6457" i="3"/>
  <c r="Q6458" i="3"/>
  <c r="Q6459" i="3"/>
  <c r="Q6460" i="3"/>
  <c r="Q6461" i="3"/>
  <c r="Q6462" i="3"/>
  <c r="Q6463" i="3"/>
  <c r="Q6464" i="3"/>
  <c r="Q6466" i="3"/>
  <c r="Q6467" i="3"/>
  <c r="Q6468" i="3"/>
  <c r="Q6469" i="3"/>
  <c r="Q6470" i="3"/>
  <c r="Q6471" i="3"/>
  <c r="Q6472" i="3"/>
  <c r="Q6473" i="3"/>
  <c r="Q6474" i="3"/>
  <c r="Q6475" i="3"/>
  <c r="Q6476" i="3"/>
  <c r="Q6477" i="3"/>
  <c r="Q6478" i="3"/>
  <c r="Q6479" i="3"/>
  <c r="Q6480" i="3"/>
  <c r="Q6481" i="3"/>
  <c r="Q6482" i="3"/>
  <c r="Q6483" i="3"/>
  <c r="Q6484" i="3"/>
  <c r="Q6485" i="3"/>
  <c r="Q6486" i="3"/>
  <c r="Q6487" i="3"/>
  <c r="Q6488" i="3"/>
  <c r="Q6489" i="3"/>
  <c r="Q6490" i="3"/>
  <c r="Q6491" i="3"/>
  <c r="Q6492" i="3"/>
  <c r="Q6493" i="3"/>
  <c r="Q6494" i="3"/>
  <c r="Q6495" i="3"/>
  <c r="Q6496" i="3"/>
  <c r="Q6497" i="3"/>
  <c r="Q6498" i="3"/>
  <c r="Q6499" i="3"/>
  <c r="Q6500" i="3"/>
  <c r="Q6501" i="3"/>
  <c r="Q6502" i="3"/>
  <c r="Q6503" i="3"/>
  <c r="Q6504" i="3"/>
  <c r="Q6505" i="3"/>
  <c r="Q6506" i="3"/>
  <c r="Q6507" i="3"/>
  <c r="Q6508" i="3"/>
  <c r="Q6509" i="3"/>
  <c r="Q6510" i="3"/>
  <c r="Q6511" i="3"/>
  <c r="Q6512" i="3"/>
  <c r="Q6513" i="3"/>
  <c r="Q6514" i="3"/>
  <c r="Q6515" i="3"/>
  <c r="Q6516" i="3"/>
  <c r="Q6517" i="3"/>
  <c r="Q6518" i="3"/>
  <c r="Q6519" i="3"/>
  <c r="Q6520" i="3"/>
  <c r="Q6521" i="3"/>
  <c r="Q6522" i="3"/>
  <c r="Q6523" i="3"/>
  <c r="Q6524" i="3"/>
  <c r="Q6525" i="3"/>
  <c r="Q6526" i="3"/>
  <c r="Q6527" i="3"/>
  <c r="Q6528" i="3"/>
  <c r="Q6529" i="3"/>
  <c r="Q6530" i="3"/>
  <c r="Q6531" i="3"/>
  <c r="Q6532" i="3"/>
  <c r="Q6533" i="3"/>
  <c r="Q6534" i="3"/>
  <c r="Q6535" i="3"/>
  <c r="Q6536" i="3"/>
  <c r="Q6537" i="3"/>
  <c r="Q6538" i="3"/>
  <c r="Q6539" i="3"/>
  <c r="Q6540" i="3"/>
  <c r="Q6541" i="3"/>
  <c r="Q6542" i="3"/>
  <c r="Q6543" i="3"/>
  <c r="Q6544" i="3"/>
  <c r="Q6545" i="3"/>
  <c r="Q6546" i="3"/>
  <c r="Q6547" i="3"/>
  <c r="Q6548" i="3"/>
  <c r="Q6549" i="3"/>
  <c r="Q6550" i="3"/>
  <c r="Q6551" i="3"/>
  <c r="Q6552" i="3"/>
  <c r="Q6553" i="3"/>
  <c r="Q6554" i="3"/>
  <c r="Q6555" i="3"/>
  <c r="Q6556" i="3"/>
  <c r="Q6557" i="3"/>
  <c r="Q6558" i="3"/>
  <c r="Q6559" i="3"/>
  <c r="Q6560" i="3"/>
  <c r="Q6561" i="3"/>
  <c r="Q6562" i="3"/>
  <c r="Q6563" i="3"/>
  <c r="Q6564" i="3"/>
  <c r="Q6565" i="3"/>
  <c r="Q6566" i="3"/>
  <c r="Q6567" i="3"/>
  <c r="Q6568" i="3"/>
  <c r="Q6569" i="3"/>
  <c r="Q6570" i="3"/>
  <c r="Q6571" i="3"/>
  <c r="Q6572" i="3"/>
  <c r="Q6573" i="3"/>
  <c r="Q6574" i="3"/>
  <c r="Q6575" i="3"/>
  <c r="Q6576" i="3"/>
  <c r="Q6577" i="3"/>
  <c r="Q6578" i="3"/>
  <c r="Q6579" i="3"/>
  <c r="Q6580" i="3"/>
  <c r="Q6581" i="3"/>
  <c r="Q6582" i="3"/>
  <c r="Q6583" i="3"/>
  <c r="Q6584" i="3"/>
  <c r="Q6585" i="3"/>
  <c r="Q6586" i="3"/>
  <c r="Q6587" i="3"/>
  <c r="Q6588" i="3"/>
  <c r="Q6589" i="3"/>
  <c r="Q6590" i="3"/>
  <c r="Q6591" i="3"/>
  <c r="Q6592" i="3"/>
  <c r="Q6593" i="3"/>
  <c r="Q6594" i="3"/>
  <c r="Q6595" i="3"/>
  <c r="Q6596" i="3"/>
  <c r="Q6597" i="3"/>
  <c r="Q6598" i="3"/>
  <c r="Q6599" i="3"/>
  <c r="Q6600" i="3"/>
  <c r="Q6601" i="3"/>
  <c r="Q6602" i="3"/>
  <c r="Q6603" i="3"/>
  <c r="Q6604" i="3"/>
  <c r="Q6605" i="3"/>
  <c r="Q6606" i="3"/>
  <c r="Q6607" i="3"/>
  <c r="Q6608" i="3"/>
  <c r="Q6609" i="3"/>
  <c r="Q6610" i="3"/>
  <c r="Q6611" i="3"/>
  <c r="Q6612" i="3"/>
  <c r="Q6613" i="3"/>
  <c r="Q6614" i="3"/>
  <c r="Q6615" i="3"/>
  <c r="Q6616" i="3"/>
  <c r="Q6617" i="3"/>
  <c r="Q6618" i="3"/>
  <c r="Q6619" i="3"/>
  <c r="Q6620" i="3"/>
  <c r="Q6621" i="3"/>
  <c r="Q6622" i="3"/>
  <c r="Q6623" i="3"/>
  <c r="Q6624" i="3"/>
  <c r="Q6625" i="3"/>
  <c r="Q6626" i="3"/>
  <c r="Q6627" i="3"/>
  <c r="Q6628" i="3"/>
  <c r="Q6629" i="3"/>
  <c r="Q6630" i="3"/>
  <c r="Q6631" i="3"/>
  <c r="Q6632" i="3"/>
  <c r="Q6633" i="3"/>
  <c r="Q6634" i="3"/>
  <c r="Q6635" i="3"/>
  <c r="Q6636" i="3"/>
  <c r="Q6637" i="3"/>
  <c r="Q6638" i="3"/>
  <c r="Q6639" i="3"/>
  <c r="Q6640" i="3"/>
  <c r="Q6641" i="3"/>
  <c r="Q6642" i="3"/>
  <c r="Q6643" i="3"/>
  <c r="Q6644" i="3"/>
  <c r="Q6645" i="3"/>
  <c r="Q6647" i="3"/>
  <c r="Q6648" i="3"/>
  <c r="Q6649" i="3"/>
  <c r="Q6650" i="3"/>
  <c r="Q6651" i="3"/>
  <c r="Q6652" i="3"/>
  <c r="Q6653" i="3"/>
  <c r="Q6654" i="3"/>
  <c r="Q6655" i="3"/>
  <c r="Q6656" i="3"/>
  <c r="Q6657" i="3"/>
  <c r="Q6658" i="3"/>
  <c r="Q6659" i="3"/>
  <c r="Q6660" i="3"/>
  <c r="Q6661" i="3"/>
  <c r="Q6662" i="3"/>
  <c r="Q6663" i="3"/>
  <c r="Q6665" i="3"/>
  <c r="Q6666" i="3"/>
  <c r="Q6667" i="3"/>
  <c r="Q6668" i="3"/>
  <c r="Q6669" i="3"/>
  <c r="Q6670" i="3"/>
  <c r="Q6671" i="3"/>
  <c r="Q6672" i="3"/>
  <c r="Q6673" i="3"/>
  <c r="Q6674" i="3"/>
  <c r="Q6675" i="3"/>
  <c r="Q6676" i="3"/>
  <c r="Q6677" i="3"/>
  <c r="Q6678" i="3"/>
  <c r="Q6679" i="3"/>
  <c r="Q6680" i="3"/>
  <c r="Q6681" i="3"/>
  <c r="Q6682" i="3"/>
  <c r="Q6683" i="3"/>
  <c r="Q6684" i="3"/>
  <c r="Q6685" i="3"/>
  <c r="Q6686" i="3"/>
  <c r="Q6687" i="3"/>
  <c r="Q6688" i="3"/>
  <c r="Q6689" i="3"/>
  <c r="Q6690" i="3"/>
  <c r="Q6691" i="3"/>
  <c r="Q6692" i="3"/>
  <c r="Q6693" i="3"/>
  <c r="Q6694" i="3"/>
  <c r="Q6695" i="3"/>
  <c r="Q6696" i="3"/>
  <c r="Q6697" i="3"/>
  <c r="Q6698" i="3"/>
  <c r="Q6699" i="3"/>
  <c r="Q6700" i="3"/>
  <c r="Q6701" i="3"/>
  <c r="Q6702" i="3"/>
  <c r="Q6703" i="3"/>
  <c r="Q6704" i="3"/>
  <c r="Q6705" i="3"/>
  <c r="Q6706" i="3"/>
  <c r="Q6707" i="3"/>
  <c r="Q6708" i="3"/>
  <c r="Q6709" i="3"/>
  <c r="Q6710" i="3"/>
  <c r="Q6711" i="3"/>
  <c r="Q6712" i="3"/>
  <c r="Q6713" i="3"/>
  <c r="Q6714" i="3"/>
  <c r="Q6715" i="3"/>
  <c r="Q6716" i="3"/>
  <c r="Q6717" i="3"/>
  <c r="Q6718" i="3"/>
  <c r="Q6719" i="3"/>
  <c r="Q6720" i="3"/>
  <c r="Q6721" i="3"/>
  <c r="Q6722" i="3"/>
  <c r="Q6723" i="3"/>
  <c r="Q6724" i="3"/>
  <c r="Q6725" i="3"/>
  <c r="Q6726" i="3"/>
  <c r="Q6727" i="3"/>
  <c r="Q6728" i="3"/>
  <c r="Q6729" i="3"/>
  <c r="Q6730" i="3"/>
  <c r="Q6731" i="3"/>
  <c r="Q6732" i="3"/>
  <c r="Q6733" i="3"/>
  <c r="Q6734" i="3"/>
  <c r="Q6735" i="3"/>
  <c r="Q6736" i="3"/>
  <c r="Q6737" i="3"/>
  <c r="Q6738" i="3"/>
  <c r="Q6739" i="3"/>
  <c r="Q6740" i="3"/>
  <c r="Q6741" i="3"/>
  <c r="Q6742" i="3"/>
  <c r="Q6743" i="3"/>
  <c r="Q6744" i="3"/>
  <c r="Q6745" i="3"/>
  <c r="Q6746" i="3"/>
  <c r="Q6747" i="3"/>
  <c r="Q6748" i="3"/>
  <c r="Q6749" i="3"/>
  <c r="Q6750" i="3"/>
  <c r="Q6751" i="3"/>
  <c r="Q6752" i="3"/>
  <c r="Q6753" i="3"/>
  <c r="Q6754" i="3"/>
  <c r="Q6755" i="3"/>
  <c r="Q6756" i="3"/>
  <c r="Q6757" i="3"/>
  <c r="Q6758" i="3"/>
  <c r="Q6759" i="3"/>
  <c r="Q6760" i="3"/>
  <c r="Q6761" i="3"/>
  <c r="Q6762" i="3"/>
  <c r="Q6763" i="3"/>
  <c r="Q6764" i="3"/>
  <c r="Q6765" i="3"/>
  <c r="Q6766" i="3"/>
  <c r="Q6767" i="3"/>
  <c r="Q6768" i="3"/>
  <c r="Q6769" i="3"/>
  <c r="Q6770" i="3"/>
  <c r="Q6771" i="3"/>
  <c r="Q6772" i="3"/>
  <c r="Q6773" i="3"/>
  <c r="Q6774" i="3"/>
  <c r="Q6775" i="3"/>
  <c r="Q6776" i="3"/>
  <c r="Q6777" i="3"/>
  <c r="Q6778" i="3"/>
  <c r="Q6779" i="3"/>
  <c r="Q6780" i="3"/>
  <c r="Q6781" i="3"/>
  <c r="Q6782" i="3"/>
  <c r="Q6783" i="3"/>
  <c r="Q6784" i="3"/>
  <c r="Q6785" i="3"/>
  <c r="Q6786" i="3"/>
  <c r="Q6787" i="3"/>
  <c r="Q6788" i="3"/>
  <c r="Q6789" i="3"/>
  <c r="Q6790" i="3"/>
  <c r="Q6791" i="3"/>
  <c r="Q6792" i="3"/>
  <c r="Q6793" i="3"/>
  <c r="Q6794" i="3"/>
  <c r="Q6795" i="3"/>
  <c r="Q6796" i="3"/>
  <c r="Q6797" i="3"/>
  <c r="Q6798" i="3"/>
  <c r="Q6799" i="3"/>
  <c r="Q6800" i="3"/>
  <c r="Q6801" i="3"/>
  <c r="Q6802" i="3"/>
  <c r="Q6803" i="3"/>
  <c r="Q6804" i="3"/>
  <c r="Q6805" i="3"/>
  <c r="Q6806" i="3"/>
  <c r="Q6807" i="3"/>
  <c r="Q6808" i="3"/>
  <c r="Q6809" i="3"/>
  <c r="Q6810" i="3"/>
  <c r="Q6811" i="3"/>
  <c r="Q6812" i="3"/>
  <c r="Q6813" i="3"/>
  <c r="Q6814" i="3"/>
  <c r="Q6815" i="3"/>
  <c r="Q6816" i="3"/>
  <c r="Q6818" i="3"/>
  <c r="Q6819" i="3"/>
  <c r="Q6820" i="3"/>
  <c r="Q6821" i="3"/>
  <c r="Q6822" i="3"/>
  <c r="Q6823" i="3"/>
  <c r="Q6824" i="3"/>
  <c r="Q6825" i="3"/>
  <c r="Q6826" i="3"/>
  <c r="Q6827" i="3"/>
  <c r="Q6828" i="3"/>
  <c r="Q6829" i="3"/>
  <c r="Q6830" i="3"/>
  <c r="Q6831" i="3"/>
  <c r="Q6832" i="3"/>
  <c r="Q6833" i="3"/>
  <c r="Q6834" i="3"/>
  <c r="Q6835" i="3"/>
  <c r="Q6836" i="3"/>
  <c r="Q6837" i="3"/>
  <c r="Q6838" i="3"/>
  <c r="Q6839" i="3"/>
  <c r="Q6840" i="3"/>
  <c r="Q6841" i="3"/>
  <c r="Q6842" i="3"/>
  <c r="Q6843" i="3"/>
  <c r="Q6844" i="3"/>
  <c r="Q6845" i="3"/>
  <c r="Q6846" i="3"/>
  <c r="Q6847" i="3"/>
  <c r="Q6848" i="3"/>
  <c r="Q6849" i="3"/>
  <c r="Q6850" i="3"/>
  <c r="Q6851" i="3"/>
  <c r="Q6852" i="3"/>
  <c r="Q6853" i="3"/>
  <c r="Q6854" i="3"/>
  <c r="Q6855" i="3"/>
  <c r="Q6856" i="3"/>
  <c r="Q6857" i="3"/>
  <c r="Q6858" i="3"/>
  <c r="Q6860" i="3"/>
  <c r="Q6861" i="3"/>
  <c r="Q6862" i="3"/>
  <c r="S4575" i="3"/>
  <c r="T4575" i="3" s="1"/>
  <c r="S4576" i="3"/>
  <c r="S4577" i="3"/>
  <c r="T4577" i="3" s="1"/>
  <c r="S4578" i="3"/>
  <c r="T4578" i="3" s="1"/>
  <c r="S4579" i="3"/>
  <c r="T4579" i="3" s="1"/>
  <c r="S4611" i="3"/>
  <c r="T4611" i="3" s="1"/>
  <c r="S4581" i="3"/>
  <c r="S4582" i="3"/>
  <c r="T4582" i="3" s="1"/>
  <c r="S4583" i="3"/>
  <c r="T4583" i="3" s="1"/>
  <c r="S4584" i="3"/>
  <c r="T4584" i="3" s="1"/>
  <c r="S4585" i="3"/>
  <c r="T4585" i="3" s="1"/>
  <c r="S4586" i="3"/>
  <c r="T4586" i="3" s="1"/>
  <c r="S4587" i="3"/>
  <c r="T4587" i="3" s="1"/>
  <c r="S4588" i="3"/>
  <c r="T4588" i="3" s="1"/>
  <c r="S4589" i="3"/>
  <c r="T4589" i="3" s="1"/>
  <c r="S4590" i="3"/>
  <c r="T4590" i="3" s="1"/>
  <c r="S4591" i="3"/>
  <c r="T4591" i="3" s="1"/>
  <c r="S4592" i="3"/>
  <c r="T4592" i="3" s="1"/>
  <c r="S4593" i="3"/>
  <c r="T4593" i="3" s="1"/>
  <c r="S4594" i="3"/>
  <c r="T4594" i="3" s="1"/>
  <c r="S4595" i="3"/>
  <c r="T4595" i="3" s="1"/>
  <c r="S4596" i="3"/>
  <c r="T4596" i="3" s="1"/>
  <c r="S4597" i="3"/>
  <c r="T4597" i="3" s="1"/>
  <c r="S4598" i="3"/>
  <c r="T4598" i="3" s="1"/>
  <c r="S4599" i="3"/>
  <c r="T4599" i="3" s="1"/>
  <c r="S4600" i="3"/>
  <c r="S4601" i="3"/>
  <c r="T4601" i="3" s="1"/>
  <c r="S4602" i="3"/>
  <c r="T4602" i="3" s="1"/>
  <c r="S4603" i="3"/>
  <c r="T4603" i="3" s="1"/>
  <c r="S4604" i="3"/>
  <c r="T4604" i="3" s="1"/>
  <c r="S4605" i="3"/>
  <c r="S4606" i="3"/>
  <c r="T4606" i="3" s="1"/>
  <c r="S4607" i="3"/>
  <c r="T4607" i="3" s="1"/>
  <c r="S4608" i="3"/>
  <c r="T4608" i="3" s="1"/>
  <c r="S4609" i="3"/>
  <c r="T4609" i="3" s="1"/>
  <c r="S4610" i="3"/>
  <c r="T4610" i="3" s="1"/>
  <c r="S4580" i="3"/>
  <c r="T4580" i="3" s="1"/>
  <c r="S4612" i="3"/>
  <c r="T4612" i="3" s="1"/>
  <c r="S4613" i="3"/>
  <c r="T4613" i="3" s="1"/>
  <c r="S4614" i="3"/>
  <c r="S4615" i="3"/>
  <c r="T4615" i="3" s="1"/>
  <c r="S4616" i="3"/>
  <c r="T4616" i="3" s="1"/>
  <c r="S4617" i="3"/>
  <c r="T4617" i="3" s="1"/>
  <c r="S4618" i="3"/>
  <c r="T4618" i="3" s="1"/>
  <c r="S4619" i="3"/>
  <c r="T4619" i="3" s="1"/>
  <c r="S4620" i="3"/>
  <c r="T4620" i="3" s="1"/>
  <c r="S4621" i="3"/>
  <c r="T4621" i="3" s="1"/>
  <c r="S4622" i="3"/>
  <c r="T4622" i="3" s="1"/>
  <c r="S4623" i="3"/>
  <c r="T4623" i="3" s="1"/>
  <c r="S4624" i="3"/>
  <c r="S4625" i="3"/>
  <c r="T4625" i="3" s="1"/>
  <c r="S4626" i="3"/>
  <c r="S4627" i="3"/>
  <c r="T4627" i="3" s="1"/>
  <c r="S4628" i="3"/>
  <c r="T4628" i="3" s="1"/>
  <c r="S4629" i="3"/>
  <c r="T4629" i="3" s="1"/>
  <c r="S4630" i="3"/>
  <c r="T4630" i="3" s="1"/>
  <c r="S4631" i="3"/>
  <c r="T4631" i="3" s="1"/>
  <c r="S4632" i="3"/>
  <c r="T4632" i="3" s="1"/>
  <c r="S4633" i="3"/>
  <c r="T4633" i="3" s="1"/>
  <c r="S4634" i="3"/>
  <c r="T4634" i="3" s="1"/>
  <c r="S4635" i="3"/>
  <c r="T4635" i="3" s="1"/>
  <c r="S4636" i="3"/>
  <c r="T4636" i="3" s="1"/>
  <c r="S4637" i="3"/>
  <c r="T4637" i="3" s="1"/>
  <c r="S4638" i="3"/>
  <c r="T4638" i="3" s="1"/>
  <c r="S4639" i="3"/>
  <c r="T4639" i="3" s="1"/>
  <c r="S4640" i="3"/>
  <c r="T4640" i="3" s="1"/>
  <c r="S4641" i="3"/>
  <c r="T4641" i="3" s="1"/>
  <c r="S4642" i="3"/>
  <c r="T4642" i="3" s="1"/>
  <c r="S4643" i="3"/>
  <c r="T4643" i="3" s="1"/>
  <c r="S4644" i="3"/>
  <c r="T4644" i="3" s="1"/>
  <c r="S4645" i="3"/>
  <c r="T4645" i="3" s="1"/>
  <c r="S4646" i="3"/>
  <c r="T4646" i="3" s="1"/>
  <c r="S4647" i="3"/>
  <c r="T4647" i="3" s="1"/>
  <c r="S4648" i="3"/>
  <c r="S4649" i="3"/>
  <c r="T4649" i="3" s="1"/>
  <c r="S4650" i="3"/>
  <c r="T4650" i="3" s="1"/>
  <c r="S4765" i="3"/>
  <c r="T4765" i="3" s="1"/>
  <c r="S4652" i="3"/>
  <c r="T4652" i="3" s="1"/>
  <c r="S4653" i="3"/>
  <c r="T4653" i="3" s="1"/>
  <c r="S4654" i="3"/>
  <c r="T4654" i="3" s="1"/>
  <c r="S4655" i="3"/>
  <c r="T4655" i="3" s="1"/>
  <c r="S4656" i="3"/>
  <c r="T4656" i="3" s="1"/>
  <c r="S4657" i="3"/>
  <c r="T4657" i="3" s="1"/>
  <c r="S4658" i="3"/>
  <c r="T4658" i="3" s="1"/>
  <c r="S4659" i="3"/>
  <c r="T4659" i="3" s="1"/>
  <c r="S4660" i="3"/>
  <c r="T4660" i="3" s="1"/>
  <c r="S4661" i="3"/>
  <c r="T4661" i="3" s="1"/>
  <c r="S4662" i="3"/>
  <c r="T4662" i="3" s="1"/>
  <c r="S4663" i="3"/>
  <c r="T4663" i="3" s="1"/>
  <c r="S4664" i="3"/>
  <c r="T4664" i="3" s="1"/>
  <c r="S4665" i="3"/>
  <c r="T4665" i="3" s="1"/>
  <c r="S4666" i="3"/>
  <c r="T4666" i="3" s="1"/>
  <c r="S4667" i="3"/>
  <c r="T4667" i="3" s="1"/>
  <c r="S4668" i="3"/>
  <c r="T4668" i="3" s="1"/>
  <c r="S4669" i="3"/>
  <c r="T4669" i="3" s="1"/>
  <c r="S4670" i="3"/>
  <c r="T4670" i="3" s="1"/>
  <c r="S4671" i="3"/>
  <c r="T4671" i="3" s="1"/>
  <c r="S4672" i="3"/>
  <c r="T4672" i="3" s="1"/>
  <c r="S4673" i="3"/>
  <c r="T4673" i="3" s="1"/>
  <c r="S4674" i="3"/>
  <c r="T4674" i="3" s="1"/>
  <c r="S4675" i="3"/>
  <c r="T4675" i="3" s="1"/>
  <c r="S4676" i="3"/>
  <c r="T4676" i="3" s="1"/>
  <c r="S4677" i="3"/>
  <c r="T4677" i="3" s="1"/>
  <c r="S4678" i="3"/>
  <c r="T4678" i="3" s="1"/>
  <c r="S4679" i="3"/>
  <c r="T4679" i="3" s="1"/>
  <c r="S4680" i="3"/>
  <c r="T4680" i="3" s="1"/>
  <c r="S4681" i="3"/>
  <c r="T4681" i="3" s="1"/>
  <c r="S4682" i="3"/>
  <c r="T4682" i="3" s="1"/>
  <c r="S4683" i="3"/>
  <c r="T4683" i="3" s="1"/>
  <c r="S4684" i="3"/>
  <c r="S4685" i="3"/>
  <c r="T4685" i="3" s="1"/>
  <c r="S4686" i="3"/>
  <c r="T4686" i="3" s="1"/>
  <c r="S4687" i="3"/>
  <c r="T4687" i="3" s="1"/>
  <c r="S4688" i="3"/>
  <c r="T4688" i="3" s="1"/>
  <c r="S4689" i="3"/>
  <c r="T4689" i="3" s="1"/>
  <c r="S4690" i="3"/>
  <c r="S4691" i="3"/>
  <c r="T4691" i="3" s="1"/>
  <c r="S4692" i="3"/>
  <c r="T4692" i="3" s="1"/>
  <c r="S4693" i="3"/>
  <c r="T4693" i="3" s="1"/>
  <c r="S4694" i="3"/>
  <c r="T4694" i="3" s="1"/>
  <c r="S4695" i="3"/>
  <c r="T4695" i="3" s="1"/>
  <c r="S4696" i="3"/>
  <c r="T4696" i="3" s="1"/>
  <c r="S4697" i="3"/>
  <c r="T4697" i="3" s="1"/>
  <c r="S4698" i="3"/>
  <c r="T4698" i="3" s="1"/>
  <c r="S4699" i="3"/>
  <c r="T4699" i="3" s="1"/>
  <c r="S4700" i="3"/>
  <c r="T4700" i="3" s="1"/>
  <c r="S4701" i="3"/>
  <c r="T4701" i="3" s="1"/>
  <c r="S4702" i="3"/>
  <c r="T4702" i="3" s="1"/>
  <c r="S4703" i="3"/>
  <c r="T4703" i="3" s="1"/>
  <c r="S4704" i="3"/>
  <c r="T4704" i="3" s="1"/>
  <c r="S4705" i="3"/>
  <c r="T4705" i="3" s="1"/>
  <c r="S4706" i="3"/>
  <c r="T4706" i="3" s="1"/>
  <c r="S4707" i="3"/>
  <c r="T4707" i="3" s="1"/>
  <c r="S4708" i="3"/>
  <c r="S4709" i="3"/>
  <c r="T4709" i="3" s="1"/>
  <c r="S4710" i="3"/>
  <c r="T4710" i="3" s="1"/>
  <c r="S4711" i="3"/>
  <c r="T4711" i="3" s="1"/>
  <c r="S4712" i="3"/>
  <c r="T4712" i="3" s="1"/>
  <c r="S4713" i="3"/>
  <c r="T4713" i="3" s="1"/>
  <c r="S4714" i="3"/>
  <c r="T4714" i="3" s="1"/>
  <c r="S4715" i="3"/>
  <c r="T4715" i="3" s="1"/>
  <c r="S4716" i="3"/>
  <c r="T4716" i="3" s="1"/>
  <c r="S4717" i="3"/>
  <c r="T4717" i="3" s="1"/>
  <c r="S4718" i="3"/>
  <c r="T4718" i="3" s="1"/>
  <c r="S4719" i="3"/>
  <c r="T4719" i="3" s="1"/>
  <c r="S4720" i="3"/>
  <c r="T4720" i="3" s="1"/>
  <c r="S4721" i="3"/>
  <c r="T4721" i="3" s="1"/>
  <c r="S4722" i="3"/>
  <c r="S4723" i="3"/>
  <c r="T4723" i="3" s="1"/>
  <c r="S4724" i="3"/>
  <c r="T4724" i="3" s="1"/>
  <c r="S4725" i="3"/>
  <c r="S4726" i="3"/>
  <c r="S4727" i="3"/>
  <c r="T4727" i="3" s="1"/>
  <c r="S4728" i="3"/>
  <c r="T4728" i="3" s="1"/>
  <c r="S4729" i="3"/>
  <c r="T4729" i="3" s="1"/>
  <c r="S4730" i="3"/>
  <c r="T4730" i="3" s="1"/>
  <c r="S4731" i="3"/>
  <c r="T4731" i="3" s="1"/>
  <c r="S4732" i="3"/>
  <c r="T4732" i="3" s="1"/>
  <c r="S4733" i="3"/>
  <c r="T4733" i="3" s="1"/>
  <c r="S5900" i="3"/>
  <c r="T5900" i="3" s="1"/>
  <c r="S4735" i="3"/>
  <c r="T4735" i="3" s="1"/>
  <c r="S4736" i="3"/>
  <c r="T4736" i="3" s="1"/>
  <c r="S4737" i="3"/>
  <c r="T4737" i="3" s="1"/>
  <c r="S4738" i="3"/>
  <c r="T4738" i="3" s="1"/>
  <c r="S4739" i="3"/>
  <c r="T4739" i="3" s="1"/>
  <c r="S4740" i="3"/>
  <c r="T4740" i="3" s="1"/>
  <c r="S4741" i="3"/>
  <c r="T4741" i="3" s="1"/>
  <c r="S4742" i="3"/>
  <c r="T4742" i="3" s="1"/>
  <c r="S4743" i="3"/>
  <c r="T4743" i="3" s="1"/>
  <c r="S4744" i="3"/>
  <c r="S4745" i="3"/>
  <c r="T4745" i="3" s="1"/>
  <c r="S4746" i="3"/>
  <c r="T4746" i="3" s="1"/>
  <c r="S4747" i="3"/>
  <c r="T4747" i="3" s="1"/>
  <c r="S4748" i="3"/>
  <c r="T4748" i="3" s="1"/>
  <c r="S4749" i="3"/>
  <c r="T4749" i="3" s="1"/>
  <c r="S4750" i="3"/>
  <c r="T4750" i="3" s="1"/>
  <c r="S4751" i="3"/>
  <c r="T4751" i="3" s="1"/>
  <c r="S4752" i="3"/>
  <c r="T4752" i="3" s="1"/>
  <c r="S4753" i="3"/>
  <c r="T4753" i="3" s="1"/>
  <c r="S4754" i="3"/>
  <c r="T4754" i="3" s="1"/>
  <c r="S4755" i="3"/>
  <c r="T4755" i="3" s="1"/>
  <c r="S4756" i="3"/>
  <c r="T4756" i="3" s="1"/>
  <c r="S4757" i="3"/>
  <c r="T4757" i="3" s="1"/>
  <c r="S4758" i="3"/>
  <c r="T4758" i="3" s="1"/>
  <c r="S4759" i="3"/>
  <c r="T4759" i="3" s="1"/>
  <c r="S4760" i="3"/>
  <c r="T4760" i="3" s="1"/>
  <c r="S4761" i="3"/>
  <c r="T4761" i="3" s="1"/>
  <c r="S4762" i="3"/>
  <c r="T4762" i="3" s="1"/>
  <c r="S4763" i="3"/>
  <c r="T4763" i="3" s="1"/>
  <c r="S4764" i="3"/>
  <c r="T4764" i="3" s="1"/>
  <c r="S5253" i="3"/>
  <c r="T5253" i="3" s="1"/>
  <c r="S4766" i="3"/>
  <c r="T4766" i="3" s="1"/>
  <c r="S4767" i="3"/>
  <c r="T4767" i="3" s="1"/>
  <c r="S4768" i="3"/>
  <c r="S4769" i="3"/>
  <c r="T4769" i="3" s="1"/>
  <c r="S5591" i="3"/>
  <c r="T5591" i="3" s="1"/>
  <c r="S4771" i="3"/>
  <c r="T4771" i="3" s="1"/>
  <c r="S4772" i="3"/>
  <c r="T4772" i="3" s="1"/>
  <c r="S4773" i="3"/>
  <c r="T4773" i="3" s="1"/>
  <c r="S4774" i="3"/>
  <c r="T4774" i="3" s="1"/>
  <c r="S4775" i="3"/>
  <c r="T4775" i="3" s="1"/>
  <c r="S4776" i="3"/>
  <c r="T4776" i="3" s="1"/>
  <c r="S4777" i="3"/>
  <c r="T4777" i="3" s="1"/>
  <c r="S4778" i="3"/>
  <c r="T4778" i="3" s="1"/>
  <c r="S4779" i="3"/>
  <c r="T4779" i="3" s="1"/>
  <c r="S4780" i="3"/>
  <c r="S4781" i="3"/>
  <c r="T4781" i="3" s="1"/>
  <c r="S4782" i="3"/>
  <c r="S4783" i="3"/>
  <c r="T4783" i="3" s="1"/>
  <c r="S4784" i="3"/>
  <c r="T4784" i="3" s="1"/>
  <c r="S4785" i="3"/>
  <c r="S4786" i="3"/>
  <c r="T4786" i="3" s="1"/>
  <c r="S4787" i="3"/>
  <c r="T4787" i="3" s="1"/>
  <c r="S4788" i="3"/>
  <c r="T4788" i="3" s="1"/>
  <c r="S4789" i="3"/>
  <c r="T4789" i="3" s="1"/>
  <c r="S4790" i="3"/>
  <c r="T4790" i="3" s="1"/>
  <c r="S4791" i="3"/>
  <c r="T4791" i="3" s="1"/>
  <c r="S4792" i="3"/>
  <c r="T4792" i="3" s="1"/>
  <c r="S4793" i="3"/>
  <c r="T4793" i="3" s="1"/>
  <c r="S4794" i="3"/>
  <c r="S4795" i="3"/>
  <c r="T4795" i="3" s="1"/>
  <c r="S4796" i="3"/>
  <c r="T4796" i="3" s="1"/>
  <c r="S4797" i="3"/>
  <c r="S4798" i="3"/>
  <c r="T4798" i="3" s="1"/>
  <c r="S4799" i="3"/>
  <c r="T4799" i="3" s="1"/>
  <c r="S4800" i="3"/>
  <c r="T4800" i="3" s="1"/>
  <c r="S4801" i="3"/>
  <c r="T4801" i="3" s="1"/>
  <c r="S4802" i="3"/>
  <c r="T4802" i="3" s="1"/>
  <c r="S4803" i="3"/>
  <c r="T4803" i="3" s="1"/>
  <c r="S4804" i="3"/>
  <c r="S4805" i="3"/>
  <c r="T4805" i="3" s="1"/>
  <c r="S4806" i="3"/>
  <c r="T4806" i="3" s="1"/>
  <c r="S4807" i="3"/>
  <c r="T4807" i="3" s="1"/>
  <c r="S4808" i="3"/>
  <c r="T4808" i="3" s="1"/>
  <c r="S4809" i="3"/>
  <c r="T4809" i="3" s="1"/>
  <c r="S4810" i="3"/>
  <c r="T4810" i="3" s="1"/>
  <c r="S4811" i="3"/>
  <c r="T4811" i="3" s="1"/>
  <c r="S4812" i="3"/>
  <c r="T4812" i="3" s="1"/>
  <c r="S4813" i="3"/>
  <c r="T4813" i="3" s="1"/>
  <c r="S4814" i="3"/>
  <c r="T4814" i="3" s="1"/>
  <c r="S4815" i="3"/>
  <c r="T4815" i="3" s="1"/>
  <c r="S4816" i="3"/>
  <c r="T4816" i="3" s="1"/>
  <c r="S4817" i="3"/>
  <c r="T4817" i="3" s="1"/>
  <c r="S4818" i="3"/>
  <c r="T4818" i="3" s="1"/>
  <c r="S4819" i="3"/>
  <c r="T4819" i="3" s="1"/>
  <c r="S4820" i="3"/>
  <c r="T4820" i="3" s="1"/>
  <c r="S4821" i="3"/>
  <c r="T4821" i="3" s="1"/>
  <c r="S4822" i="3"/>
  <c r="T4822" i="3" s="1"/>
  <c r="S4823" i="3"/>
  <c r="T4823" i="3" s="1"/>
  <c r="S4824" i="3"/>
  <c r="T4824" i="3" s="1"/>
  <c r="S4825" i="3"/>
  <c r="T4825" i="3" s="1"/>
  <c r="S4826" i="3"/>
  <c r="T4826" i="3" s="1"/>
  <c r="S4827" i="3"/>
  <c r="T4827" i="3" s="1"/>
  <c r="S4828" i="3"/>
  <c r="S4829" i="3"/>
  <c r="T4829" i="3" s="1"/>
  <c r="S4830" i="3"/>
  <c r="T4830" i="3" s="1"/>
  <c r="S4831" i="3"/>
  <c r="T4831" i="3" s="1"/>
  <c r="S4832" i="3"/>
  <c r="T4832" i="3" s="1"/>
  <c r="S4833" i="3"/>
  <c r="S4834" i="3"/>
  <c r="T4834" i="3" s="1"/>
  <c r="S4835" i="3"/>
  <c r="T4835" i="3" s="1"/>
  <c r="S4836" i="3"/>
  <c r="T4836" i="3" s="1"/>
  <c r="S4837" i="3"/>
  <c r="T4837" i="3" s="1"/>
  <c r="S4838" i="3"/>
  <c r="T4838" i="3" s="1"/>
  <c r="S4839" i="3"/>
  <c r="T4839" i="3" s="1"/>
  <c r="S4840" i="3"/>
  <c r="T4840" i="3" s="1"/>
  <c r="S4841" i="3"/>
  <c r="T4841" i="3" s="1"/>
  <c r="S4842" i="3"/>
  <c r="T4842" i="3" s="1"/>
  <c r="S4843" i="3"/>
  <c r="T4843" i="3" s="1"/>
  <c r="S4844" i="3"/>
  <c r="T4844" i="3" s="1"/>
  <c r="S4845" i="3"/>
  <c r="T4845" i="3" s="1"/>
  <c r="S4846" i="3"/>
  <c r="S4847" i="3"/>
  <c r="T4847" i="3" s="1"/>
  <c r="S4848" i="3"/>
  <c r="T4848" i="3" s="1"/>
  <c r="S4849" i="3"/>
  <c r="T4849" i="3" s="1"/>
  <c r="S4850" i="3"/>
  <c r="T4850" i="3" s="1"/>
  <c r="S4851" i="3"/>
  <c r="T4851" i="3" s="1"/>
  <c r="S4852" i="3"/>
  <c r="S4853" i="3"/>
  <c r="T4853" i="3" s="1"/>
  <c r="S4854" i="3"/>
  <c r="T4854" i="3" s="1"/>
  <c r="S4855" i="3"/>
  <c r="T4855" i="3" s="1"/>
  <c r="S4856" i="3"/>
  <c r="T4856" i="3" s="1"/>
  <c r="S4857" i="3"/>
  <c r="T4857" i="3" s="1"/>
  <c r="S4858" i="3"/>
  <c r="T4858" i="3" s="1"/>
  <c r="S4859" i="3"/>
  <c r="T4859" i="3" s="1"/>
  <c r="S4860" i="3"/>
  <c r="T4860" i="3" s="1"/>
  <c r="S4861" i="3"/>
  <c r="T4861" i="3" s="1"/>
  <c r="S4862" i="3"/>
  <c r="T4862" i="3" s="1"/>
  <c r="S4863" i="3"/>
  <c r="T4863" i="3" s="1"/>
  <c r="S4864" i="3"/>
  <c r="S4865" i="3"/>
  <c r="T4865" i="3" s="1"/>
  <c r="S4866" i="3"/>
  <c r="T4866" i="3" s="1"/>
  <c r="S4867" i="3"/>
  <c r="T4867" i="3" s="1"/>
  <c r="S4868" i="3"/>
  <c r="T4868" i="3" s="1"/>
  <c r="S4869" i="3"/>
  <c r="S4870" i="3"/>
  <c r="T4870" i="3" s="1"/>
  <c r="S4871" i="3"/>
  <c r="T4871" i="3" s="1"/>
  <c r="S4872" i="3"/>
  <c r="T4872" i="3" s="1"/>
  <c r="S4873" i="3"/>
  <c r="T4873" i="3" s="1"/>
  <c r="S4874" i="3"/>
  <c r="T4874" i="3" s="1"/>
  <c r="S4875" i="3"/>
  <c r="T4875" i="3" s="1"/>
  <c r="S4876" i="3"/>
  <c r="T4876" i="3" s="1"/>
  <c r="S4877" i="3"/>
  <c r="T4877" i="3" s="1"/>
  <c r="S4878" i="3"/>
  <c r="T4878" i="3" s="1"/>
  <c r="S4879" i="3"/>
  <c r="T4879" i="3" s="1"/>
  <c r="S4880" i="3"/>
  <c r="T4880" i="3" s="1"/>
  <c r="S4881" i="3"/>
  <c r="T4881" i="3" s="1"/>
  <c r="S4882" i="3"/>
  <c r="T4882" i="3" s="1"/>
  <c r="S4883" i="3"/>
  <c r="T4883" i="3" s="1"/>
  <c r="S4884" i="3"/>
  <c r="T4884" i="3" s="1"/>
  <c r="S4885" i="3"/>
  <c r="T4885" i="3" s="1"/>
  <c r="S4886" i="3"/>
  <c r="T4886" i="3" s="1"/>
  <c r="S4887" i="3"/>
  <c r="T4887" i="3" s="1"/>
  <c r="S4888" i="3"/>
  <c r="S4889" i="3"/>
  <c r="T4889" i="3" s="1"/>
  <c r="S4890" i="3"/>
  <c r="T4890" i="3" s="1"/>
  <c r="S4891" i="3"/>
  <c r="T4891" i="3" s="1"/>
  <c r="S4892" i="3"/>
  <c r="T4892" i="3" s="1"/>
  <c r="S4893" i="3"/>
  <c r="T4893" i="3" s="1"/>
  <c r="S4894" i="3"/>
  <c r="T4894" i="3" s="1"/>
  <c r="S4895" i="3"/>
  <c r="T4895" i="3" s="1"/>
  <c r="S4896" i="3"/>
  <c r="T4896" i="3" s="1"/>
  <c r="S4897" i="3"/>
  <c r="T4897" i="3" s="1"/>
  <c r="S4898" i="3"/>
  <c r="T4898" i="3" s="1"/>
  <c r="S4899" i="3"/>
  <c r="T4899" i="3" s="1"/>
  <c r="S4900" i="3"/>
  <c r="T4900" i="3" s="1"/>
  <c r="S4901" i="3"/>
  <c r="T4901" i="3" s="1"/>
  <c r="S4902" i="3"/>
  <c r="T4902" i="3" s="1"/>
  <c r="S4903" i="3"/>
  <c r="T4903" i="3" s="1"/>
  <c r="S4904" i="3"/>
  <c r="T4904" i="3" s="1"/>
  <c r="S4905" i="3"/>
  <c r="S4906" i="3"/>
  <c r="T4906" i="3" s="1"/>
  <c r="S4907" i="3"/>
  <c r="T4907" i="3" s="1"/>
  <c r="S4908" i="3"/>
  <c r="T4908" i="3" s="1"/>
  <c r="S4909" i="3"/>
  <c r="T4909" i="3" s="1"/>
  <c r="S4910" i="3"/>
  <c r="T4910" i="3" s="1"/>
  <c r="S4911" i="3"/>
  <c r="T4911" i="3" s="1"/>
  <c r="S4912" i="3"/>
  <c r="S4913" i="3"/>
  <c r="T4913" i="3" s="1"/>
  <c r="S4914" i="3"/>
  <c r="T4914" i="3" s="1"/>
  <c r="S4915" i="3"/>
  <c r="T4915" i="3" s="1"/>
  <c r="S4916" i="3"/>
  <c r="T4916" i="3" s="1"/>
  <c r="S4917" i="3"/>
  <c r="T4917" i="3" s="1"/>
  <c r="S4918" i="3"/>
  <c r="T4918" i="3" s="1"/>
  <c r="S4919" i="3"/>
  <c r="T4919" i="3" s="1"/>
  <c r="S4920" i="3"/>
  <c r="T4920" i="3" s="1"/>
  <c r="S4921" i="3"/>
  <c r="T4921" i="3" s="1"/>
  <c r="S4922" i="3"/>
  <c r="T4922" i="3" s="1"/>
  <c r="S4923" i="3"/>
  <c r="T4923" i="3" s="1"/>
  <c r="S4924" i="3"/>
  <c r="S4925" i="3"/>
  <c r="T4925" i="3" s="1"/>
  <c r="S4926" i="3"/>
  <c r="T4926" i="3" s="1"/>
  <c r="S4927" i="3"/>
  <c r="T4927" i="3" s="1"/>
  <c r="S4928" i="3"/>
  <c r="T4928" i="3" s="1"/>
  <c r="S4929" i="3"/>
  <c r="T4929" i="3" s="1"/>
  <c r="S4930" i="3"/>
  <c r="T4930" i="3" s="1"/>
  <c r="S4931" i="3"/>
  <c r="T4931" i="3" s="1"/>
  <c r="S4932" i="3"/>
  <c r="T4932" i="3" s="1"/>
  <c r="S4933" i="3"/>
  <c r="T4933" i="3" s="1"/>
  <c r="S4934" i="3"/>
  <c r="T4934" i="3" s="1"/>
  <c r="S4935" i="3"/>
  <c r="T4935" i="3" s="1"/>
  <c r="S4936" i="3"/>
  <c r="T4936" i="3" s="1"/>
  <c r="S4937" i="3"/>
  <c r="T4937" i="3" s="1"/>
  <c r="S4938" i="3"/>
  <c r="S4939" i="3"/>
  <c r="T4939" i="3" s="1"/>
  <c r="S4940" i="3"/>
  <c r="T4940" i="3" s="1"/>
  <c r="S4941" i="3"/>
  <c r="T4941" i="3" s="1"/>
  <c r="S4942" i="3"/>
  <c r="T4942" i="3" s="1"/>
  <c r="S4943" i="3"/>
  <c r="T4943" i="3" s="1"/>
  <c r="S4944" i="3"/>
  <c r="T4944" i="3" s="1"/>
  <c r="S4945" i="3"/>
  <c r="T4945" i="3" s="1"/>
  <c r="S4946" i="3"/>
  <c r="T4946" i="3" s="1"/>
  <c r="S4947" i="3"/>
  <c r="T4947" i="3" s="1"/>
  <c r="S4948" i="3"/>
  <c r="S4949" i="3"/>
  <c r="T4949" i="3" s="1"/>
  <c r="S4950" i="3"/>
  <c r="T4950" i="3" s="1"/>
  <c r="S4951" i="3"/>
  <c r="T4951" i="3" s="1"/>
  <c r="S4952" i="3"/>
  <c r="T4952" i="3" s="1"/>
  <c r="S4953" i="3"/>
  <c r="T4953" i="3" s="1"/>
  <c r="S4954" i="3"/>
  <c r="T4954" i="3" s="1"/>
  <c r="S4955" i="3"/>
  <c r="T4955" i="3" s="1"/>
  <c r="S4956" i="3"/>
  <c r="T4956" i="3" s="1"/>
  <c r="S4957" i="3"/>
  <c r="T4957" i="3" s="1"/>
  <c r="S4958" i="3"/>
  <c r="T4958" i="3" s="1"/>
  <c r="S4959" i="3"/>
  <c r="T4959" i="3" s="1"/>
  <c r="S4960" i="3"/>
  <c r="T4960" i="3" s="1"/>
  <c r="S4961" i="3"/>
  <c r="T4961" i="3" s="1"/>
  <c r="S4962" i="3"/>
  <c r="T4962" i="3" s="1"/>
  <c r="S4963" i="3"/>
  <c r="T4963" i="3" s="1"/>
  <c r="S4964" i="3"/>
  <c r="T4964" i="3" s="1"/>
  <c r="S4965" i="3"/>
  <c r="T4965" i="3" s="1"/>
  <c r="S4966" i="3"/>
  <c r="T4966" i="3" s="1"/>
  <c r="S4967" i="3"/>
  <c r="T4967" i="3" s="1"/>
  <c r="S4968" i="3"/>
  <c r="T4968" i="3" s="1"/>
  <c r="S4969" i="3"/>
  <c r="T4969" i="3" s="1"/>
  <c r="S4970" i="3"/>
  <c r="T4970" i="3" s="1"/>
  <c r="S4971" i="3"/>
  <c r="T4971" i="3" s="1"/>
  <c r="S4972" i="3"/>
  <c r="S4973" i="3"/>
  <c r="T4973" i="3" s="1"/>
  <c r="S4974" i="3"/>
  <c r="T4974" i="3" s="1"/>
  <c r="S4975" i="3"/>
  <c r="T4975" i="3" s="1"/>
  <c r="S4976" i="3"/>
  <c r="T4976" i="3" s="1"/>
  <c r="S4977" i="3"/>
  <c r="T4977" i="3" s="1"/>
  <c r="S4978" i="3"/>
  <c r="T4978" i="3" s="1"/>
  <c r="S4979" i="3"/>
  <c r="T4979" i="3" s="1"/>
  <c r="S4980" i="3"/>
  <c r="T4980" i="3" s="1"/>
  <c r="S4981" i="3"/>
  <c r="T4981" i="3" s="1"/>
  <c r="S4982" i="3"/>
  <c r="T4982" i="3" s="1"/>
  <c r="S4983" i="3"/>
  <c r="T4983" i="3" s="1"/>
  <c r="S4984" i="3"/>
  <c r="T4984" i="3" s="1"/>
  <c r="S4985" i="3"/>
  <c r="T4985" i="3" s="1"/>
  <c r="S4986" i="3"/>
  <c r="T4986" i="3" s="1"/>
  <c r="S4987" i="3"/>
  <c r="T4987" i="3" s="1"/>
  <c r="S4988" i="3"/>
  <c r="T4988" i="3" s="1"/>
  <c r="S4989" i="3"/>
  <c r="T4989" i="3" s="1"/>
  <c r="S4990" i="3"/>
  <c r="T4990" i="3" s="1"/>
  <c r="S4991" i="3"/>
  <c r="T4991" i="3" s="1"/>
  <c r="S4992" i="3"/>
  <c r="T4992" i="3" s="1"/>
  <c r="S4993" i="3"/>
  <c r="T4993" i="3" s="1"/>
  <c r="S4994" i="3"/>
  <c r="T4994" i="3" s="1"/>
  <c r="S4995" i="3"/>
  <c r="T4995" i="3" s="1"/>
  <c r="S4996" i="3"/>
  <c r="S4997" i="3"/>
  <c r="T4997" i="3" s="1"/>
  <c r="S4998" i="3"/>
  <c r="T4998" i="3" s="1"/>
  <c r="S4999" i="3"/>
  <c r="T4999" i="3" s="1"/>
  <c r="S5000" i="3"/>
  <c r="T5000" i="3" s="1"/>
  <c r="S5001" i="3"/>
  <c r="T5001" i="3" s="1"/>
  <c r="S5002" i="3"/>
  <c r="T5002" i="3" s="1"/>
  <c r="S5003" i="3"/>
  <c r="T5003" i="3" s="1"/>
  <c r="S5004" i="3"/>
  <c r="T5004" i="3" s="1"/>
  <c r="S5005" i="3"/>
  <c r="T5005" i="3" s="1"/>
  <c r="S5006" i="3"/>
  <c r="T5006" i="3" s="1"/>
  <c r="S5007" i="3"/>
  <c r="T5007" i="3" s="1"/>
  <c r="S5008" i="3"/>
  <c r="S5009" i="3"/>
  <c r="T5009" i="3" s="1"/>
  <c r="S5010" i="3"/>
  <c r="S5011" i="3"/>
  <c r="T5011" i="3" s="1"/>
  <c r="S5012" i="3"/>
  <c r="T5012" i="3" s="1"/>
  <c r="S5013" i="3"/>
  <c r="T5013" i="3" s="1"/>
  <c r="S5014" i="3"/>
  <c r="T5014" i="3" s="1"/>
  <c r="S5015" i="3"/>
  <c r="T5015" i="3" s="1"/>
  <c r="S5016" i="3"/>
  <c r="T5016" i="3" s="1"/>
  <c r="S5017" i="3"/>
  <c r="T5017" i="3" s="1"/>
  <c r="S5018" i="3"/>
  <c r="T5018" i="3" s="1"/>
  <c r="S5019" i="3"/>
  <c r="T5019" i="3" s="1"/>
  <c r="S5020" i="3"/>
  <c r="T5020" i="3" s="1"/>
  <c r="S5021" i="3"/>
  <c r="T5021" i="3" s="1"/>
  <c r="S5022" i="3"/>
  <c r="T5022" i="3" s="1"/>
  <c r="S5023" i="3"/>
  <c r="T5023" i="3" s="1"/>
  <c r="S5024" i="3"/>
  <c r="T5024" i="3" s="1"/>
  <c r="S5025" i="3"/>
  <c r="T5025" i="3" s="1"/>
  <c r="S5026" i="3"/>
  <c r="T5026" i="3" s="1"/>
  <c r="S5027" i="3"/>
  <c r="T5027" i="3" s="1"/>
  <c r="S5028" i="3"/>
  <c r="T5028" i="3" s="1"/>
  <c r="S5029" i="3"/>
  <c r="T5029" i="3" s="1"/>
  <c r="S5030" i="3"/>
  <c r="T5030" i="3" s="1"/>
  <c r="S5031" i="3"/>
  <c r="T5031" i="3" s="1"/>
  <c r="S5032" i="3"/>
  <c r="S5033" i="3"/>
  <c r="T5033" i="3" s="1"/>
  <c r="S5034" i="3"/>
  <c r="T5034" i="3" s="1"/>
  <c r="S5035" i="3"/>
  <c r="T5035" i="3" s="1"/>
  <c r="S5036" i="3"/>
  <c r="T5036" i="3" s="1"/>
  <c r="S5037" i="3"/>
  <c r="T5037" i="3" s="1"/>
  <c r="S5038" i="3"/>
  <c r="T5038" i="3" s="1"/>
  <c r="S5039" i="3"/>
  <c r="T5039" i="3" s="1"/>
  <c r="S5040" i="3"/>
  <c r="T5040" i="3" s="1"/>
  <c r="S5041" i="3"/>
  <c r="T5041" i="3" s="1"/>
  <c r="S5042" i="3"/>
  <c r="T5042" i="3" s="1"/>
  <c r="S5043" i="3"/>
  <c r="T5043" i="3" s="1"/>
  <c r="S5044" i="3"/>
  <c r="T5044" i="3" s="1"/>
  <c r="S5045" i="3"/>
  <c r="T5045" i="3" s="1"/>
  <c r="S5046" i="3"/>
  <c r="T5046" i="3" s="1"/>
  <c r="S5047" i="3"/>
  <c r="T5047" i="3" s="1"/>
  <c r="S5048" i="3"/>
  <c r="T5048" i="3" s="1"/>
  <c r="S5049" i="3"/>
  <c r="S5050" i="3"/>
  <c r="T5050" i="3" s="1"/>
  <c r="S5051" i="3"/>
  <c r="T5051" i="3" s="1"/>
  <c r="S5052" i="3"/>
  <c r="T5052" i="3" s="1"/>
  <c r="S5053" i="3"/>
  <c r="T5053" i="3" s="1"/>
  <c r="S5054" i="3"/>
  <c r="T5054" i="3" s="1"/>
  <c r="S5055" i="3"/>
  <c r="T5055" i="3" s="1"/>
  <c r="S5056" i="3"/>
  <c r="S5057" i="3"/>
  <c r="T5057" i="3" s="1"/>
  <c r="S5058" i="3"/>
  <c r="T5058" i="3" s="1"/>
  <c r="S5059" i="3"/>
  <c r="T5059" i="3" s="1"/>
  <c r="S5060" i="3"/>
  <c r="T5060" i="3" s="1"/>
  <c r="S5061" i="3"/>
  <c r="T5061" i="3" s="1"/>
  <c r="S5062" i="3"/>
  <c r="T5062" i="3" s="1"/>
  <c r="S5063" i="3"/>
  <c r="T5063" i="3" s="1"/>
  <c r="S5064" i="3"/>
  <c r="T5064" i="3" s="1"/>
  <c r="S5065" i="3"/>
  <c r="T5065" i="3" s="1"/>
  <c r="S5066" i="3"/>
  <c r="T5066" i="3" s="1"/>
  <c r="S5067" i="3"/>
  <c r="T5067" i="3" s="1"/>
  <c r="S5068" i="3"/>
  <c r="S5069" i="3"/>
  <c r="T5069" i="3" s="1"/>
  <c r="S5070" i="3"/>
  <c r="T5070" i="3" s="1"/>
  <c r="S5071" i="3"/>
  <c r="T5071" i="3" s="1"/>
  <c r="S5072" i="3"/>
  <c r="T5072" i="3" s="1"/>
  <c r="S5073" i="3"/>
  <c r="S5074" i="3"/>
  <c r="T5074" i="3" s="1"/>
  <c r="S5075" i="3"/>
  <c r="T5075" i="3" s="1"/>
  <c r="S5076" i="3"/>
  <c r="T5076" i="3" s="1"/>
  <c r="S5077" i="3"/>
  <c r="T5077" i="3" s="1"/>
  <c r="S5078" i="3"/>
  <c r="T5078" i="3" s="1"/>
  <c r="S5079" i="3"/>
  <c r="T5079" i="3" s="1"/>
  <c r="S5080" i="3"/>
  <c r="T5080" i="3" s="1"/>
  <c r="S5081" i="3"/>
  <c r="T5081" i="3" s="1"/>
  <c r="S5082" i="3"/>
  <c r="T5082" i="3" s="1"/>
  <c r="S5083" i="3"/>
  <c r="T5083" i="3" s="1"/>
  <c r="S5084" i="3"/>
  <c r="T5084" i="3" s="1"/>
  <c r="S5085" i="3"/>
  <c r="T5085" i="3" s="1"/>
  <c r="S5086" i="3"/>
  <c r="T5086" i="3" s="1"/>
  <c r="S5087" i="3"/>
  <c r="T5087" i="3" s="1"/>
  <c r="S5088" i="3"/>
  <c r="T5088" i="3" s="1"/>
  <c r="S5089" i="3"/>
  <c r="T5089" i="3" s="1"/>
  <c r="S5090" i="3"/>
  <c r="T5090" i="3" s="1"/>
  <c r="S5091" i="3"/>
  <c r="T5091" i="3" s="1"/>
  <c r="S5092" i="3"/>
  <c r="S5093" i="3"/>
  <c r="T5093" i="3" s="1"/>
  <c r="S5094" i="3"/>
  <c r="T5094" i="3" s="1"/>
  <c r="S5095" i="3"/>
  <c r="T5095" i="3" s="1"/>
  <c r="S5096" i="3"/>
  <c r="T5096" i="3" s="1"/>
  <c r="S5097" i="3"/>
  <c r="T5097" i="3" s="1"/>
  <c r="S5098" i="3"/>
  <c r="T5098" i="3" s="1"/>
  <c r="S5099" i="3"/>
  <c r="T5099" i="3" s="1"/>
  <c r="S5100" i="3"/>
  <c r="T5100" i="3" s="1"/>
  <c r="S5101" i="3"/>
  <c r="T5101" i="3" s="1"/>
  <c r="S5102" i="3"/>
  <c r="T5102" i="3" s="1"/>
  <c r="S5103" i="3"/>
  <c r="T5103" i="3" s="1"/>
  <c r="S5104" i="3"/>
  <c r="T5104" i="3" s="1"/>
  <c r="S5105" i="3"/>
  <c r="T5105" i="3" s="1"/>
  <c r="S5106" i="3"/>
  <c r="S5107" i="3"/>
  <c r="T5107" i="3" s="1"/>
  <c r="S5108" i="3"/>
  <c r="T5108" i="3" s="1"/>
  <c r="S5109" i="3"/>
  <c r="T5109" i="3" s="1"/>
  <c r="S5110" i="3"/>
  <c r="T5110" i="3" s="1"/>
  <c r="S5111" i="3"/>
  <c r="T5111" i="3" s="1"/>
  <c r="S5112" i="3"/>
  <c r="T5112" i="3" s="1"/>
  <c r="S5113" i="3"/>
  <c r="T5113" i="3" s="1"/>
  <c r="S5114" i="3"/>
  <c r="T5114" i="3" s="1"/>
  <c r="S5115" i="3"/>
  <c r="T5115" i="3" s="1"/>
  <c r="S5116" i="3"/>
  <c r="S5117" i="3"/>
  <c r="T5117" i="3" s="1"/>
  <c r="S5118" i="3"/>
  <c r="T5118" i="3" s="1"/>
  <c r="S5119" i="3"/>
  <c r="T5119" i="3" s="1"/>
  <c r="S5120" i="3"/>
  <c r="T5120" i="3" s="1"/>
  <c r="S5121" i="3"/>
  <c r="S5122" i="3"/>
  <c r="S5123" i="3"/>
  <c r="T5123" i="3" s="1"/>
  <c r="S5124" i="3"/>
  <c r="T5124" i="3" s="1"/>
  <c r="S5125" i="3"/>
  <c r="T5125" i="3" s="1"/>
  <c r="S5126" i="3"/>
  <c r="T5126" i="3" s="1"/>
  <c r="S5127" i="3"/>
  <c r="T5127" i="3" s="1"/>
  <c r="S5128" i="3"/>
  <c r="T5128" i="3" s="1"/>
  <c r="S5129" i="3"/>
  <c r="T5129" i="3" s="1"/>
  <c r="S5130" i="3"/>
  <c r="T5130" i="3" s="1"/>
  <c r="S5131" i="3"/>
  <c r="T5131" i="3" s="1"/>
  <c r="S5132" i="3"/>
  <c r="T5132" i="3" s="1"/>
  <c r="S5133" i="3"/>
  <c r="T5133" i="3" s="1"/>
  <c r="S5134" i="3"/>
  <c r="T5134" i="3" s="1"/>
  <c r="S5135" i="3"/>
  <c r="T5135" i="3" s="1"/>
  <c r="S5136" i="3"/>
  <c r="T5136" i="3" s="1"/>
  <c r="S5137" i="3"/>
  <c r="T5137" i="3" s="1"/>
  <c r="S5138" i="3"/>
  <c r="T5138" i="3" s="1"/>
  <c r="S5139" i="3"/>
  <c r="T5139" i="3" s="1"/>
  <c r="S5140" i="3"/>
  <c r="S5141" i="3"/>
  <c r="T5141" i="3" s="1"/>
  <c r="S5142" i="3"/>
  <c r="T5142" i="3" s="1"/>
  <c r="S5143" i="3"/>
  <c r="T5143" i="3" s="1"/>
  <c r="S5144" i="3"/>
  <c r="T5144" i="3" s="1"/>
  <c r="S5145" i="3"/>
  <c r="T5145" i="3" s="1"/>
  <c r="S5146" i="3"/>
  <c r="T5146" i="3" s="1"/>
  <c r="S5147" i="3"/>
  <c r="T5147" i="3" s="1"/>
  <c r="S5148" i="3"/>
  <c r="T5148" i="3" s="1"/>
  <c r="S5149" i="3"/>
  <c r="T5149" i="3" s="1"/>
  <c r="S5150" i="3"/>
  <c r="T5150" i="3" s="1"/>
  <c r="S5151" i="3"/>
  <c r="T5151" i="3" s="1"/>
  <c r="S5152" i="3"/>
  <c r="S5153" i="3"/>
  <c r="T5153" i="3" s="1"/>
  <c r="S5154" i="3"/>
  <c r="T5154" i="3" s="1"/>
  <c r="S5155" i="3"/>
  <c r="T5155" i="3" s="1"/>
  <c r="S5156" i="3"/>
  <c r="T5156" i="3" s="1"/>
  <c r="S5157" i="3"/>
  <c r="S5158" i="3"/>
  <c r="S5159" i="3"/>
  <c r="T5159" i="3" s="1"/>
  <c r="S5160" i="3"/>
  <c r="T5160" i="3" s="1"/>
  <c r="S5161" i="3"/>
  <c r="T5161" i="3" s="1"/>
  <c r="S5162" i="3"/>
  <c r="T5162" i="3" s="1"/>
  <c r="S5163" i="3"/>
  <c r="T5163" i="3" s="1"/>
  <c r="S5164" i="3"/>
  <c r="T5164" i="3" s="1"/>
  <c r="S5165" i="3"/>
  <c r="T5165" i="3" s="1"/>
  <c r="S5166" i="3"/>
  <c r="S5167" i="3"/>
  <c r="T5167" i="3" s="1"/>
  <c r="S5168" i="3"/>
  <c r="T5168" i="3" s="1"/>
  <c r="S5169" i="3"/>
  <c r="T5169" i="3" s="1"/>
  <c r="S5170" i="3"/>
  <c r="T5170" i="3" s="1"/>
  <c r="S5171" i="3"/>
  <c r="T5171" i="3" s="1"/>
  <c r="S5172" i="3"/>
  <c r="T5172" i="3" s="1"/>
  <c r="S5173" i="3"/>
  <c r="T5173" i="3" s="1"/>
  <c r="S5174" i="3"/>
  <c r="T5174" i="3" s="1"/>
  <c r="S5175" i="3"/>
  <c r="T5175" i="3" s="1"/>
  <c r="S5176" i="3"/>
  <c r="S5177" i="3"/>
  <c r="T5177" i="3" s="1"/>
  <c r="S5178" i="3"/>
  <c r="T5178" i="3" s="1"/>
  <c r="S5179" i="3"/>
  <c r="T5179" i="3" s="1"/>
  <c r="S5180" i="3"/>
  <c r="T5180" i="3" s="1"/>
  <c r="S5181" i="3"/>
  <c r="T5181" i="3" s="1"/>
  <c r="S5182" i="3"/>
  <c r="T5182" i="3" s="1"/>
  <c r="S5183" i="3"/>
  <c r="T5183" i="3" s="1"/>
  <c r="S5184" i="3"/>
  <c r="T5184" i="3" s="1"/>
  <c r="S5185" i="3"/>
  <c r="T5185" i="3" s="1"/>
  <c r="S5186" i="3"/>
  <c r="T5186" i="3" s="1"/>
  <c r="S5187" i="3"/>
  <c r="T5187" i="3" s="1"/>
  <c r="S5188" i="3"/>
  <c r="T5188" i="3" s="1"/>
  <c r="S5189" i="3"/>
  <c r="T5189" i="3" s="1"/>
  <c r="S5190" i="3"/>
  <c r="T5190" i="3" s="1"/>
  <c r="S5191" i="3"/>
  <c r="T5191" i="3" s="1"/>
  <c r="S5192" i="3"/>
  <c r="T5192" i="3" s="1"/>
  <c r="S5193" i="3"/>
  <c r="T5193" i="3" s="1"/>
  <c r="S5194" i="3"/>
  <c r="T5194" i="3" s="1"/>
  <c r="S5195" i="3"/>
  <c r="T5195" i="3" s="1"/>
  <c r="S5196" i="3"/>
  <c r="T5196" i="3" s="1"/>
  <c r="S5197" i="3"/>
  <c r="T5197" i="3" s="1"/>
  <c r="S5198" i="3"/>
  <c r="T5198" i="3" s="1"/>
  <c r="S5199" i="3"/>
  <c r="T5199" i="3" s="1"/>
  <c r="S5200" i="3"/>
  <c r="S5201" i="3"/>
  <c r="T5201" i="3" s="1"/>
  <c r="S5202" i="3"/>
  <c r="T5202" i="3" s="1"/>
  <c r="S5203" i="3"/>
  <c r="T5203" i="3" s="1"/>
  <c r="S5204" i="3"/>
  <c r="T5204" i="3" s="1"/>
  <c r="S5205" i="3"/>
  <c r="S5206" i="3"/>
  <c r="T5206" i="3" s="1"/>
  <c r="S5207" i="3"/>
  <c r="T5207" i="3" s="1"/>
  <c r="S5208" i="3"/>
  <c r="T5208" i="3" s="1"/>
  <c r="S5209" i="3"/>
  <c r="T5209" i="3" s="1"/>
  <c r="S5210" i="3"/>
  <c r="T5210" i="3" s="1"/>
  <c r="S5211" i="3"/>
  <c r="T5211" i="3" s="1"/>
  <c r="S5212" i="3"/>
  <c r="S5213" i="3"/>
  <c r="T5213" i="3" s="1"/>
  <c r="S5214" i="3"/>
  <c r="T5214" i="3" s="1"/>
  <c r="S5215" i="3"/>
  <c r="T5215" i="3" s="1"/>
  <c r="S5216" i="3"/>
  <c r="T5216" i="3" s="1"/>
  <c r="S5217" i="3"/>
  <c r="T5217" i="3" s="1"/>
  <c r="S5218" i="3"/>
  <c r="T5218" i="3" s="1"/>
  <c r="S5219" i="3"/>
  <c r="T5219" i="3" s="1"/>
  <c r="S5220" i="3"/>
  <c r="T5220" i="3" s="1"/>
  <c r="S5221" i="3"/>
  <c r="T5221" i="3" s="1"/>
  <c r="S5222" i="3"/>
  <c r="T5222" i="3" s="1"/>
  <c r="S5223" i="3"/>
  <c r="T5223" i="3" s="1"/>
  <c r="S5224" i="3"/>
  <c r="T5224" i="3" s="1"/>
  <c r="S5225" i="3"/>
  <c r="T5225" i="3" s="1"/>
  <c r="S5226" i="3"/>
  <c r="T5226" i="3" s="1"/>
  <c r="S5227" i="3"/>
  <c r="T5227" i="3" s="1"/>
  <c r="S5228" i="3"/>
  <c r="T5228" i="3" s="1"/>
  <c r="S5229" i="3"/>
  <c r="T5229" i="3" s="1"/>
  <c r="S5230" i="3"/>
  <c r="T5230" i="3" s="1"/>
  <c r="S5231" i="3"/>
  <c r="T5231" i="3" s="1"/>
  <c r="S5232" i="3"/>
  <c r="T5232" i="3" s="1"/>
  <c r="S5233" i="3"/>
  <c r="T5233" i="3" s="1"/>
  <c r="S5234" i="3"/>
  <c r="T5234" i="3" s="1"/>
  <c r="S5235" i="3"/>
  <c r="T5235" i="3" s="1"/>
  <c r="S5236" i="3"/>
  <c r="S5237" i="3"/>
  <c r="T5237" i="3" s="1"/>
  <c r="S5238" i="3"/>
  <c r="T5238" i="3" s="1"/>
  <c r="S5239" i="3"/>
  <c r="T5239" i="3" s="1"/>
  <c r="S5240" i="3"/>
  <c r="T5240" i="3" s="1"/>
  <c r="S5241" i="3"/>
  <c r="T5241" i="3" s="1"/>
  <c r="S5242" i="3"/>
  <c r="T5242" i="3" s="1"/>
  <c r="S5243" i="3"/>
  <c r="T5243" i="3" s="1"/>
  <c r="S5244" i="3"/>
  <c r="T5244" i="3" s="1"/>
  <c r="S5245" i="3"/>
  <c r="T5245" i="3" s="1"/>
  <c r="S5246" i="3"/>
  <c r="T5246" i="3" s="1"/>
  <c r="S5247" i="3"/>
  <c r="T5247" i="3" s="1"/>
  <c r="S5248" i="3"/>
  <c r="T5248" i="3" s="1"/>
  <c r="S5249" i="3"/>
  <c r="T5249" i="3" s="1"/>
  <c r="S5250" i="3"/>
  <c r="S5251" i="3"/>
  <c r="T5251" i="3" s="1"/>
  <c r="S5252" i="3"/>
  <c r="T5252" i="3" s="1"/>
  <c r="S6275" i="3"/>
  <c r="T6275" i="3" s="1"/>
  <c r="S5254" i="3"/>
  <c r="T5254" i="3" s="1"/>
  <c r="S5255" i="3"/>
  <c r="T5255" i="3" s="1"/>
  <c r="S5256" i="3"/>
  <c r="T5256" i="3" s="1"/>
  <c r="S5257" i="3"/>
  <c r="T5257" i="3" s="1"/>
  <c r="S5258" i="3"/>
  <c r="T5258" i="3" s="1"/>
  <c r="S5259" i="3"/>
  <c r="T5259" i="3" s="1"/>
  <c r="S5260" i="3"/>
  <c r="S5261" i="3"/>
  <c r="T5261" i="3" s="1"/>
  <c r="S5262" i="3"/>
  <c r="T5262" i="3" s="1"/>
  <c r="S5263" i="3"/>
  <c r="T5263" i="3" s="1"/>
  <c r="S5264" i="3"/>
  <c r="T5264" i="3" s="1"/>
  <c r="S5265" i="3"/>
  <c r="T5265" i="3" s="1"/>
  <c r="S5266" i="3"/>
  <c r="T5266" i="3" s="1"/>
  <c r="S5267" i="3"/>
  <c r="T5267" i="3" s="1"/>
  <c r="S5268" i="3"/>
  <c r="T5268" i="3" s="1"/>
  <c r="S5269" i="3"/>
  <c r="T5269" i="3" s="1"/>
  <c r="S5270" i="3"/>
  <c r="T5270" i="3" s="1"/>
  <c r="S5271" i="3"/>
  <c r="T5271" i="3" s="1"/>
  <c r="S5272" i="3"/>
  <c r="T5272" i="3" s="1"/>
  <c r="S5273" i="3"/>
  <c r="T5273" i="3" s="1"/>
  <c r="S5274" i="3"/>
  <c r="T5274" i="3" s="1"/>
  <c r="S5275" i="3"/>
  <c r="T5275" i="3" s="1"/>
  <c r="S5276" i="3"/>
  <c r="T5276" i="3" s="1"/>
  <c r="S5277" i="3"/>
  <c r="T5277" i="3" s="1"/>
  <c r="S5278" i="3"/>
  <c r="T5278" i="3" s="1"/>
  <c r="S5279" i="3"/>
  <c r="T5279" i="3" s="1"/>
  <c r="S5280" i="3"/>
  <c r="T5280" i="3" s="1"/>
  <c r="S5281" i="3"/>
  <c r="T5281" i="3" s="1"/>
  <c r="S5282" i="3"/>
  <c r="T5282" i="3" s="1"/>
  <c r="S5283" i="3"/>
  <c r="T5283" i="3" s="1"/>
  <c r="S5284" i="3"/>
  <c r="S5285" i="3"/>
  <c r="T5285" i="3" s="1"/>
  <c r="S5286" i="3"/>
  <c r="T5286" i="3" s="1"/>
  <c r="S5287" i="3"/>
  <c r="T5287" i="3" s="1"/>
  <c r="S5288" i="3"/>
  <c r="T5288" i="3" s="1"/>
  <c r="S5289" i="3"/>
  <c r="T5289" i="3" s="1"/>
  <c r="S5290" i="3"/>
  <c r="T5290" i="3" s="1"/>
  <c r="S5291" i="3"/>
  <c r="T5291" i="3" s="1"/>
  <c r="S5292" i="3"/>
  <c r="T5292" i="3" s="1"/>
  <c r="S5293" i="3"/>
  <c r="T5293" i="3" s="1"/>
  <c r="S5294" i="3"/>
  <c r="T5294" i="3" s="1"/>
  <c r="S5295" i="3"/>
  <c r="T5295" i="3" s="1"/>
  <c r="S5296" i="3"/>
  <c r="T5296" i="3" s="1"/>
  <c r="S5297" i="3"/>
  <c r="T5297" i="3" s="1"/>
  <c r="S5298" i="3"/>
  <c r="T5298" i="3" s="1"/>
  <c r="S5299" i="3"/>
  <c r="T5299" i="3" s="1"/>
  <c r="S5300" i="3"/>
  <c r="T5300" i="3" s="1"/>
  <c r="S5301" i="3"/>
  <c r="T5301" i="3" s="1"/>
  <c r="S5302" i="3"/>
  <c r="T5302" i="3" s="1"/>
  <c r="S5303" i="3"/>
  <c r="T5303" i="3" s="1"/>
  <c r="S5304" i="3"/>
  <c r="T5304" i="3" s="1"/>
  <c r="S5305" i="3"/>
  <c r="T5305" i="3" s="1"/>
  <c r="S5306" i="3"/>
  <c r="T5306" i="3" s="1"/>
  <c r="S5307" i="3"/>
  <c r="T5307" i="3" s="1"/>
  <c r="S5308" i="3"/>
  <c r="T5308" i="3" s="1"/>
  <c r="S5309" i="3"/>
  <c r="T5309" i="3" s="1"/>
  <c r="S5310" i="3"/>
  <c r="T5310" i="3" s="1"/>
  <c r="S5311" i="3"/>
  <c r="T5311" i="3" s="1"/>
  <c r="S5312" i="3"/>
  <c r="T5312" i="3" s="1"/>
  <c r="S5313" i="3"/>
  <c r="T5313" i="3" s="1"/>
  <c r="S5314" i="3"/>
  <c r="T5314" i="3" s="1"/>
  <c r="S5315" i="3"/>
  <c r="T5315" i="3" s="1"/>
  <c r="S5316" i="3"/>
  <c r="T5316" i="3" s="1"/>
  <c r="S5317" i="3"/>
  <c r="T5317" i="3" s="1"/>
  <c r="S5318" i="3"/>
  <c r="T5318" i="3" s="1"/>
  <c r="S5319" i="3"/>
  <c r="T5319" i="3" s="1"/>
  <c r="S5320" i="3"/>
  <c r="S5321" i="3"/>
  <c r="T5321" i="3" s="1"/>
  <c r="S5322" i="3"/>
  <c r="T5322" i="3" s="1"/>
  <c r="S5323" i="3"/>
  <c r="T5323" i="3" s="1"/>
  <c r="S5324" i="3"/>
  <c r="T5324" i="3" s="1"/>
  <c r="S5325" i="3"/>
  <c r="T5325" i="3" s="1"/>
  <c r="S5326" i="3"/>
  <c r="T5326" i="3" s="1"/>
  <c r="S5327" i="3"/>
  <c r="T5327" i="3" s="1"/>
  <c r="S5328" i="3"/>
  <c r="T5328" i="3" s="1"/>
  <c r="S5329" i="3"/>
  <c r="T5329" i="3" s="1"/>
  <c r="S5330" i="3"/>
  <c r="T5330" i="3" s="1"/>
  <c r="S5331" i="3"/>
  <c r="T5331" i="3" s="1"/>
  <c r="S5332" i="3"/>
  <c r="S5333" i="3"/>
  <c r="T5333" i="3" s="1"/>
  <c r="S5334" i="3"/>
  <c r="T5334" i="3" s="1"/>
  <c r="S5335" i="3"/>
  <c r="T5335" i="3" s="1"/>
  <c r="S5336" i="3"/>
  <c r="T5336" i="3" s="1"/>
  <c r="S5337" i="3"/>
  <c r="T5337" i="3" s="1"/>
  <c r="S5338" i="3"/>
  <c r="T5338" i="3" s="1"/>
  <c r="S5339" i="3"/>
  <c r="T5339" i="3" s="1"/>
  <c r="S5340" i="3"/>
  <c r="T5340" i="3" s="1"/>
  <c r="S5341" i="3"/>
  <c r="T5341" i="3" s="1"/>
  <c r="S5342" i="3"/>
  <c r="T5342" i="3" s="1"/>
  <c r="S5343" i="3"/>
  <c r="T5343" i="3" s="1"/>
  <c r="S5344" i="3"/>
  <c r="S5345" i="3"/>
  <c r="T5345" i="3" s="1"/>
  <c r="S5346" i="3"/>
  <c r="T5346" i="3" s="1"/>
  <c r="S5347" i="3"/>
  <c r="T5347" i="3" s="1"/>
  <c r="S5348" i="3"/>
  <c r="T5348" i="3" s="1"/>
  <c r="S5349" i="3"/>
  <c r="T5349" i="3" s="1"/>
  <c r="S5350" i="3"/>
  <c r="T5350" i="3" s="1"/>
  <c r="S5351" i="3"/>
  <c r="T5351" i="3" s="1"/>
  <c r="S5352" i="3"/>
  <c r="T5352" i="3" s="1"/>
  <c r="S5353" i="3"/>
  <c r="T5353" i="3" s="1"/>
  <c r="S5354" i="3"/>
  <c r="T5354" i="3" s="1"/>
  <c r="S5355" i="3"/>
  <c r="T5355" i="3" s="1"/>
  <c r="S5356" i="3"/>
  <c r="S5357" i="3"/>
  <c r="T5357" i="3" s="1"/>
  <c r="S5358" i="3"/>
  <c r="T5358" i="3" s="1"/>
  <c r="S5359" i="3"/>
  <c r="T5359" i="3" s="1"/>
  <c r="S5360" i="3"/>
  <c r="T5360" i="3" s="1"/>
  <c r="S5361" i="3"/>
  <c r="S5362" i="3"/>
  <c r="S5363" i="3"/>
  <c r="T5363" i="3" s="1"/>
  <c r="S5364" i="3"/>
  <c r="T5364" i="3" s="1"/>
  <c r="S5365" i="3"/>
  <c r="T5365" i="3" s="1"/>
  <c r="S5366" i="3"/>
  <c r="T5366" i="3" s="1"/>
  <c r="S5367" i="3"/>
  <c r="T5367" i="3" s="1"/>
  <c r="S5368" i="3"/>
  <c r="T5368" i="3" s="1"/>
  <c r="S5369" i="3"/>
  <c r="T5369" i="3" s="1"/>
  <c r="S5370" i="3"/>
  <c r="T5370" i="3" s="1"/>
  <c r="S5371" i="3"/>
  <c r="T5371" i="3" s="1"/>
  <c r="S5372" i="3"/>
  <c r="T5372" i="3" s="1"/>
  <c r="S5373" i="3"/>
  <c r="T5373" i="3" s="1"/>
  <c r="S5374" i="3"/>
  <c r="T5374" i="3" s="1"/>
  <c r="S5375" i="3"/>
  <c r="T5375" i="3" s="1"/>
  <c r="S5376" i="3"/>
  <c r="T5376" i="3" s="1"/>
  <c r="S5377" i="3"/>
  <c r="T5377" i="3" s="1"/>
  <c r="S5378" i="3"/>
  <c r="T5378" i="3" s="1"/>
  <c r="S5379" i="3"/>
  <c r="T5379" i="3" s="1"/>
  <c r="S5380" i="3"/>
  <c r="S5381" i="3"/>
  <c r="T5381" i="3" s="1"/>
  <c r="S5382" i="3"/>
  <c r="T5382" i="3" s="1"/>
  <c r="S5383" i="3"/>
  <c r="T5383" i="3" s="1"/>
  <c r="S5384" i="3"/>
  <c r="T5384" i="3" s="1"/>
  <c r="S5385" i="3"/>
  <c r="T5385" i="3" s="1"/>
  <c r="S5386" i="3"/>
  <c r="T5386" i="3" s="1"/>
  <c r="S5387" i="3"/>
  <c r="T5387" i="3" s="1"/>
  <c r="S5388" i="3"/>
  <c r="T5388" i="3" s="1"/>
  <c r="S5389" i="3"/>
  <c r="T5389" i="3" s="1"/>
  <c r="S5390" i="3"/>
  <c r="T5390" i="3" s="1"/>
  <c r="S5391" i="3"/>
  <c r="T5391" i="3" s="1"/>
  <c r="S5392" i="3"/>
  <c r="T5392" i="3" s="1"/>
  <c r="S5393" i="3"/>
  <c r="T5393" i="3" s="1"/>
  <c r="S5394" i="3"/>
  <c r="T5394" i="3" s="1"/>
  <c r="S5395" i="3"/>
  <c r="T5395" i="3" s="1"/>
  <c r="S5396" i="3"/>
  <c r="T5396" i="3" s="1"/>
  <c r="S5397" i="3"/>
  <c r="T5397" i="3" s="1"/>
  <c r="S5398" i="3"/>
  <c r="T5398" i="3" s="1"/>
  <c r="S5399" i="3"/>
  <c r="T5399" i="3" s="1"/>
  <c r="S5400" i="3"/>
  <c r="T5400" i="3" s="1"/>
  <c r="S5401" i="3"/>
  <c r="T5401" i="3" s="1"/>
  <c r="S5402" i="3"/>
  <c r="T5402" i="3" s="1"/>
  <c r="S5403" i="3"/>
  <c r="T5403" i="3" s="1"/>
  <c r="S5404" i="3"/>
  <c r="T5404" i="3" s="1"/>
  <c r="S5405" i="3"/>
  <c r="T5405" i="3" s="1"/>
  <c r="S5406" i="3"/>
  <c r="S5407" i="3"/>
  <c r="T5407" i="3" s="1"/>
  <c r="S5408" i="3"/>
  <c r="T5408" i="3" s="1"/>
  <c r="S5409" i="3"/>
  <c r="T5409" i="3" s="1"/>
  <c r="S5410" i="3"/>
  <c r="S5411" i="3"/>
  <c r="T5411" i="3" s="1"/>
  <c r="S5412" i="3"/>
  <c r="T5412" i="3" s="1"/>
  <c r="S5413" i="3"/>
  <c r="T5413" i="3" s="1"/>
  <c r="S5414" i="3"/>
  <c r="T5414" i="3" s="1"/>
  <c r="S5415" i="3"/>
  <c r="T5415" i="3" s="1"/>
  <c r="S5416" i="3"/>
  <c r="T5416" i="3" s="1"/>
  <c r="S5417" i="3"/>
  <c r="T5417" i="3" s="1"/>
  <c r="S6010" i="3"/>
  <c r="S5419" i="3"/>
  <c r="T5419" i="3" s="1"/>
  <c r="S5420" i="3"/>
  <c r="T5420" i="3" s="1"/>
  <c r="S5421" i="3"/>
  <c r="T5421" i="3" s="1"/>
  <c r="S5422" i="3"/>
  <c r="T5422" i="3" s="1"/>
  <c r="S5423" i="3"/>
  <c r="T5423" i="3" s="1"/>
  <c r="S5424" i="3"/>
  <c r="T5424" i="3" s="1"/>
  <c r="S5425" i="3"/>
  <c r="T5425" i="3" s="1"/>
  <c r="S5426" i="3"/>
  <c r="T5426" i="3" s="1"/>
  <c r="S5427" i="3"/>
  <c r="T5427" i="3" s="1"/>
  <c r="S5428" i="3"/>
  <c r="S5429" i="3"/>
  <c r="T5429" i="3" s="1"/>
  <c r="S5430" i="3"/>
  <c r="T5430" i="3" s="1"/>
  <c r="S5431" i="3"/>
  <c r="T5431" i="3" s="1"/>
  <c r="S5432" i="3"/>
  <c r="T5432" i="3" s="1"/>
  <c r="S5433" i="3"/>
  <c r="T5433" i="3" s="1"/>
  <c r="S5434" i="3"/>
  <c r="T5434" i="3" s="1"/>
  <c r="S5435" i="3"/>
  <c r="T5435" i="3" s="1"/>
  <c r="S5436" i="3"/>
  <c r="T5436" i="3" s="1"/>
  <c r="S5437" i="3"/>
  <c r="T5437" i="3" s="1"/>
  <c r="S5438" i="3"/>
  <c r="T5438" i="3" s="1"/>
  <c r="S5418" i="3"/>
  <c r="T5418" i="3" s="1"/>
  <c r="S5440" i="3"/>
  <c r="S5441" i="3"/>
  <c r="T5441" i="3" s="1"/>
  <c r="S5442" i="3"/>
  <c r="T5442" i="3" s="1"/>
  <c r="S5443" i="3"/>
  <c r="T5443" i="3" s="1"/>
  <c r="S5444" i="3"/>
  <c r="T5444" i="3" s="1"/>
  <c r="S5445" i="3"/>
  <c r="T5445" i="3" s="1"/>
  <c r="S5446" i="3"/>
  <c r="T5446" i="3" s="1"/>
  <c r="S5447" i="3"/>
  <c r="T5447" i="3" s="1"/>
  <c r="S5448" i="3"/>
  <c r="T5448" i="3" s="1"/>
  <c r="S5439" i="3"/>
  <c r="T5439" i="3" s="1"/>
  <c r="S5450" i="3"/>
  <c r="T5450" i="3" s="1"/>
  <c r="S5451" i="3"/>
  <c r="T5451" i="3" s="1"/>
  <c r="S5452" i="3"/>
  <c r="T5452" i="3" s="1"/>
  <c r="S5453" i="3"/>
  <c r="T5453" i="3" s="1"/>
  <c r="S5454" i="3"/>
  <c r="T5454" i="3" s="1"/>
  <c r="S5455" i="3"/>
  <c r="T5455" i="3" s="1"/>
  <c r="S5456" i="3"/>
  <c r="T5456" i="3" s="1"/>
  <c r="S5457" i="3"/>
  <c r="T5457" i="3" s="1"/>
  <c r="S5458" i="3"/>
  <c r="T5458" i="3" s="1"/>
  <c r="S5459" i="3"/>
  <c r="T5459" i="3" s="1"/>
  <c r="S5460" i="3"/>
  <c r="T5460" i="3" s="1"/>
  <c r="S5461" i="3"/>
  <c r="T5461" i="3" s="1"/>
  <c r="S5462" i="3"/>
  <c r="T5462" i="3" s="1"/>
  <c r="S5463" i="3"/>
  <c r="T5463" i="3" s="1"/>
  <c r="S5464" i="3"/>
  <c r="S5465" i="3"/>
  <c r="T5465" i="3" s="1"/>
  <c r="S5466" i="3"/>
  <c r="T5466" i="3" s="1"/>
  <c r="S5467" i="3"/>
  <c r="T5467" i="3" s="1"/>
  <c r="S5468" i="3"/>
  <c r="T5468" i="3" s="1"/>
  <c r="S5469" i="3"/>
  <c r="T5469" i="3" s="1"/>
  <c r="S5470" i="3"/>
  <c r="T5470" i="3" s="1"/>
  <c r="S5471" i="3"/>
  <c r="T5471" i="3" s="1"/>
  <c r="S5472" i="3"/>
  <c r="T5472" i="3" s="1"/>
  <c r="S5473" i="3"/>
  <c r="T5473" i="3" s="1"/>
  <c r="S5474" i="3"/>
  <c r="T5474" i="3" s="1"/>
  <c r="S5475" i="3"/>
  <c r="T5475" i="3" s="1"/>
  <c r="S5476" i="3"/>
  <c r="T5476" i="3" s="1"/>
  <c r="S5477" i="3"/>
  <c r="T5477" i="3" s="1"/>
  <c r="S5478" i="3"/>
  <c r="T5478" i="3" s="1"/>
  <c r="S5479" i="3"/>
  <c r="T5479" i="3" s="1"/>
  <c r="S5480" i="3"/>
  <c r="T5480" i="3" s="1"/>
  <c r="S5481" i="3"/>
  <c r="T5481" i="3" s="1"/>
  <c r="S5482" i="3"/>
  <c r="T5482" i="3" s="1"/>
  <c r="S5483" i="3"/>
  <c r="T5483" i="3" s="1"/>
  <c r="S5484" i="3"/>
  <c r="T5484" i="3" s="1"/>
  <c r="S5485" i="3"/>
  <c r="T5485" i="3" s="1"/>
  <c r="S5486" i="3"/>
  <c r="T5486" i="3" s="1"/>
  <c r="S5487" i="3"/>
  <c r="T5487" i="3" s="1"/>
  <c r="S5488" i="3"/>
  <c r="S5489" i="3"/>
  <c r="T5489" i="3" s="1"/>
  <c r="S5490" i="3"/>
  <c r="S5491" i="3"/>
  <c r="T5491" i="3" s="1"/>
  <c r="S5492" i="3"/>
  <c r="T5492" i="3" s="1"/>
  <c r="S5493" i="3"/>
  <c r="T5493" i="3" s="1"/>
  <c r="S5494" i="3"/>
  <c r="T5494" i="3" s="1"/>
  <c r="S5495" i="3"/>
  <c r="T5495" i="3" s="1"/>
  <c r="S5496" i="3"/>
  <c r="T5496" i="3" s="1"/>
  <c r="S5497" i="3"/>
  <c r="T5497" i="3" s="1"/>
  <c r="S5498" i="3"/>
  <c r="T5498" i="3" s="1"/>
  <c r="S5499" i="3"/>
  <c r="T5499" i="3" s="1"/>
  <c r="S5500" i="3"/>
  <c r="S5501" i="3"/>
  <c r="T5501" i="3" s="1"/>
  <c r="S5502" i="3"/>
  <c r="S5503" i="3"/>
  <c r="T5503" i="3" s="1"/>
  <c r="S5504" i="3"/>
  <c r="T5504" i="3" s="1"/>
  <c r="S5505" i="3"/>
  <c r="T5505" i="3" s="1"/>
  <c r="S5506" i="3"/>
  <c r="T5506" i="3" s="1"/>
  <c r="S5507" i="3"/>
  <c r="T5507" i="3" s="1"/>
  <c r="S5508" i="3"/>
  <c r="T5508" i="3" s="1"/>
  <c r="S5509" i="3"/>
  <c r="T5509" i="3" s="1"/>
  <c r="S5510" i="3"/>
  <c r="T5510" i="3" s="1"/>
  <c r="S5511" i="3"/>
  <c r="T5511" i="3" s="1"/>
  <c r="S5512" i="3"/>
  <c r="T5512" i="3" s="1"/>
  <c r="S5513" i="3"/>
  <c r="T5513" i="3" s="1"/>
  <c r="S5514" i="3"/>
  <c r="T5514" i="3" s="1"/>
  <c r="S5515" i="3"/>
  <c r="T5515" i="3" s="1"/>
  <c r="S5516" i="3"/>
  <c r="T5516" i="3" s="1"/>
  <c r="S5517" i="3"/>
  <c r="T5517" i="3" s="1"/>
  <c r="S5518" i="3"/>
  <c r="T5518" i="3" s="1"/>
  <c r="S5519" i="3"/>
  <c r="T5519" i="3" s="1"/>
  <c r="S5520" i="3"/>
  <c r="T5520" i="3" s="1"/>
  <c r="S5521" i="3"/>
  <c r="T5521" i="3" s="1"/>
  <c r="S5522" i="3"/>
  <c r="T5522" i="3" s="1"/>
  <c r="S5523" i="3"/>
  <c r="T5523" i="3" s="1"/>
  <c r="S5524" i="3"/>
  <c r="S5525" i="3"/>
  <c r="T5525" i="3" s="1"/>
  <c r="S5526" i="3"/>
  <c r="T5526" i="3" s="1"/>
  <c r="S5527" i="3"/>
  <c r="T5527" i="3" s="1"/>
  <c r="S5528" i="3"/>
  <c r="T5528" i="3" s="1"/>
  <c r="S5529" i="3"/>
  <c r="T5529" i="3" s="1"/>
  <c r="S5530" i="3"/>
  <c r="T5530" i="3" s="1"/>
  <c r="S5531" i="3"/>
  <c r="T5531" i="3" s="1"/>
  <c r="S5532" i="3"/>
  <c r="T5532" i="3" s="1"/>
  <c r="S5533" i="3"/>
  <c r="T5533" i="3" s="1"/>
  <c r="S5534" i="3"/>
  <c r="T5534" i="3" s="1"/>
  <c r="S5535" i="3"/>
  <c r="T5535" i="3" s="1"/>
  <c r="S5536" i="3"/>
  <c r="T5536" i="3" s="1"/>
  <c r="S5537" i="3"/>
  <c r="T5537" i="3" s="1"/>
  <c r="S5538" i="3"/>
  <c r="T5538" i="3" s="1"/>
  <c r="S5539" i="3"/>
  <c r="T5539" i="3" s="1"/>
  <c r="S5540" i="3"/>
  <c r="T5540" i="3" s="1"/>
  <c r="S5541" i="3"/>
  <c r="T5541" i="3" s="1"/>
  <c r="S5542" i="3"/>
  <c r="T5542" i="3" s="1"/>
  <c r="S5543" i="3"/>
  <c r="T5543" i="3" s="1"/>
  <c r="S5544" i="3"/>
  <c r="T5544" i="3" s="1"/>
  <c r="S5545" i="3"/>
  <c r="T5545" i="3" s="1"/>
  <c r="S5546" i="3"/>
  <c r="T5546" i="3" s="1"/>
  <c r="S5547" i="3"/>
  <c r="T5547" i="3" s="1"/>
  <c r="S5548" i="3"/>
  <c r="S5549" i="3"/>
  <c r="T5549" i="3" s="1"/>
  <c r="S5550" i="3"/>
  <c r="T5550" i="3" s="1"/>
  <c r="S5551" i="3"/>
  <c r="T5551" i="3" s="1"/>
  <c r="S5552" i="3"/>
  <c r="T5552" i="3" s="1"/>
  <c r="S5553" i="3"/>
  <c r="T5553" i="3" s="1"/>
  <c r="S5554" i="3"/>
  <c r="T5554" i="3" s="1"/>
  <c r="S5555" i="3"/>
  <c r="T5555" i="3" s="1"/>
  <c r="S5556" i="3"/>
  <c r="T5556" i="3" s="1"/>
  <c r="S5557" i="3"/>
  <c r="T5557" i="3" s="1"/>
  <c r="S5558" i="3"/>
  <c r="T5558" i="3" s="1"/>
  <c r="S5559" i="3"/>
  <c r="T5559" i="3" s="1"/>
  <c r="S5560" i="3"/>
  <c r="T5560" i="3" s="1"/>
  <c r="S5561" i="3"/>
  <c r="T5561" i="3" s="1"/>
  <c r="S5562" i="3"/>
  <c r="T5562" i="3" s="1"/>
  <c r="S5563" i="3"/>
  <c r="T5563" i="3" s="1"/>
  <c r="S5564" i="3"/>
  <c r="T5564" i="3" s="1"/>
  <c r="S5565" i="3"/>
  <c r="T5565" i="3" s="1"/>
  <c r="S5566" i="3"/>
  <c r="T5566" i="3" s="1"/>
  <c r="S5567" i="3"/>
  <c r="T5567" i="3" s="1"/>
  <c r="S5568" i="3"/>
  <c r="T5568" i="3" s="1"/>
  <c r="S5569" i="3"/>
  <c r="T5569" i="3" s="1"/>
  <c r="S5570" i="3"/>
  <c r="T5570" i="3" s="1"/>
  <c r="S5571" i="3"/>
  <c r="T5571" i="3" s="1"/>
  <c r="S5572" i="3"/>
  <c r="S5573" i="3"/>
  <c r="T5573" i="3" s="1"/>
  <c r="S5574" i="3"/>
  <c r="T5574" i="3" s="1"/>
  <c r="S5575" i="3"/>
  <c r="T5575" i="3" s="1"/>
  <c r="S5726" i="3"/>
  <c r="T5726" i="3" s="1"/>
  <c r="S5577" i="3"/>
  <c r="T5577" i="3" s="1"/>
  <c r="S5578" i="3"/>
  <c r="T5578" i="3" s="1"/>
  <c r="S5579" i="3"/>
  <c r="T5579" i="3" s="1"/>
  <c r="S5580" i="3"/>
  <c r="T5580" i="3" s="1"/>
  <c r="S5581" i="3"/>
  <c r="T5581" i="3" s="1"/>
  <c r="S5582" i="3"/>
  <c r="T5582" i="3" s="1"/>
  <c r="S5583" i="3"/>
  <c r="T5583" i="3" s="1"/>
  <c r="S5584" i="3"/>
  <c r="S5585" i="3"/>
  <c r="T5585" i="3" s="1"/>
  <c r="S5586" i="3"/>
  <c r="T5586" i="3" s="1"/>
  <c r="S5587" i="3"/>
  <c r="T5587" i="3" s="1"/>
  <c r="S6859" i="3"/>
  <c r="T6859" i="3" s="1"/>
  <c r="S5589" i="3"/>
  <c r="T5589" i="3" s="1"/>
  <c r="S5449" i="3"/>
  <c r="T5449" i="3" s="1"/>
  <c r="S6309" i="3"/>
  <c r="T6309" i="3" s="1"/>
  <c r="S5592" i="3"/>
  <c r="T5592" i="3" s="1"/>
  <c r="S5593" i="3"/>
  <c r="T5593" i="3" s="1"/>
  <c r="S5594" i="3"/>
  <c r="T5594" i="3" s="1"/>
  <c r="S5595" i="3"/>
  <c r="T5595" i="3" s="1"/>
  <c r="S5596" i="3"/>
  <c r="T5596" i="3" s="1"/>
  <c r="S5597" i="3"/>
  <c r="T5597" i="3" s="1"/>
  <c r="S5598" i="3"/>
  <c r="S5599" i="3"/>
  <c r="T5599" i="3" s="1"/>
  <c r="S5600" i="3"/>
  <c r="T5600" i="3" s="1"/>
  <c r="S5601" i="3"/>
  <c r="T5601" i="3" s="1"/>
  <c r="S5602" i="3"/>
  <c r="T5602" i="3" s="1"/>
  <c r="S5603" i="3"/>
  <c r="T5603" i="3" s="1"/>
  <c r="S5604" i="3"/>
  <c r="T5604" i="3" s="1"/>
  <c r="S5605" i="3"/>
  <c r="T5605" i="3" s="1"/>
  <c r="S5606" i="3"/>
  <c r="T5606" i="3" s="1"/>
  <c r="S5607" i="3"/>
  <c r="T5607" i="3" s="1"/>
  <c r="S5608" i="3"/>
  <c r="T5608" i="3" s="1"/>
  <c r="S5609" i="3"/>
  <c r="T5609" i="3" s="1"/>
  <c r="S5610" i="3"/>
  <c r="T5610" i="3" s="1"/>
  <c r="S5611" i="3"/>
  <c r="T5611" i="3" s="1"/>
  <c r="S5612" i="3"/>
  <c r="T5612" i="3" s="1"/>
  <c r="S5613" i="3"/>
  <c r="T5613" i="3" s="1"/>
  <c r="S5614" i="3"/>
  <c r="T5614" i="3" s="1"/>
  <c r="S5615" i="3"/>
  <c r="T5615" i="3" s="1"/>
  <c r="S5616" i="3"/>
  <c r="T5616" i="3" s="1"/>
  <c r="S5617" i="3"/>
  <c r="T5617" i="3" s="1"/>
  <c r="S5618" i="3"/>
  <c r="T5618" i="3" s="1"/>
  <c r="S4651" i="3"/>
  <c r="T4651" i="3" s="1"/>
  <c r="S5620" i="3"/>
  <c r="T5620" i="3" s="1"/>
  <c r="S5621" i="3"/>
  <c r="T5621" i="3" s="1"/>
  <c r="S5622" i="3"/>
  <c r="T5622" i="3" s="1"/>
  <c r="S5623" i="3"/>
  <c r="T5623" i="3" s="1"/>
  <c r="S5624" i="3"/>
  <c r="T5624" i="3" s="1"/>
  <c r="S5625" i="3"/>
  <c r="T5625" i="3" s="1"/>
  <c r="S5626" i="3"/>
  <c r="T5626" i="3" s="1"/>
  <c r="S5627" i="3"/>
  <c r="T5627" i="3" s="1"/>
  <c r="S5628" i="3"/>
  <c r="T5628" i="3" s="1"/>
  <c r="S5629" i="3"/>
  <c r="T5629" i="3" s="1"/>
  <c r="S5630" i="3"/>
  <c r="T5630" i="3" s="1"/>
  <c r="S5631" i="3"/>
  <c r="T5631" i="3" s="1"/>
  <c r="S5632" i="3"/>
  <c r="S5633" i="3"/>
  <c r="T5633" i="3" s="1"/>
  <c r="S5634" i="3"/>
  <c r="T5634" i="3" s="1"/>
  <c r="S5635" i="3"/>
  <c r="T5635" i="3" s="1"/>
  <c r="S5636" i="3"/>
  <c r="T5636" i="3" s="1"/>
  <c r="S5637" i="3"/>
  <c r="T5637" i="3" s="1"/>
  <c r="S5638" i="3"/>
  <c r="T5638" i="3" s="1"/>
  <c r="S5639" i="3"/>
  <c r="T5639" i="3" s="1"/>
  <c r="S5640" i="3"/>
  <c r="T5640" i="3" s="1"/>
  <c r="S5641" i="3"/>
  <c r="T5641" i="3" s="1"/>
  <c r="S5642" i="3"/>
  <c r="T5642" i="3" s="1"/>
  <c r="S5643" i="3"/>
  <c r="T5643" i="3" s="1"/>
  <c r="S5644" i="3"/>
  <c r="T5644" i="3" s="1"/>
  <c r="S5645" i="3"/>
  <c r="T5645" i="3" s="1"/>
  <c r="S5646" i="3"/>
  <c r="T5646" i="3" s="1"/>
  <c r="S5647" i="3"/>
  <c r="T5647" i="3" s="1"/>
  <c r="S5648" i="3"/>
  <c r="T5648" i="3" s="1"/>
  <c r="S5649" i="3"/>
  <c r="T5649" i="3" s="1"/>
  <c r="S5650" i="3"/>
  <c r="T5650" i="3" s="1"/>
  <c r="S5651" i="3"/>
  <c r="T5651" i="3" s="1"/>
  <c r="S5652" i="3"/>
  <c r="T5652" i="3" s="1"/>
  <c r="S5653" i="3"/>
  <c r="T5653" i="3" s="1"/>
  <c r="S5654" i="3"/>
  <c r="T5654" i="3" s="1"/>
  <c r="S5655" i="3"/>
  <c r="T5655" i="3" s="1"/>
  <c r="S5656" i="3"/>
  <c r="T5656" i="3" s="1"/>
  <c r="S5657" i="3"/>
  <c r="T5657" i="3" s="1"/>
  <c r="S5658" i="3"/>
  <c r="T5658" i="3" s="1"/>
  <c r="S5659" i="3"/>
  <c r="T5659" i="3" s="1"/>
  <c r="S5660" i="3"/>
  <c r="T5660" i="3" s="1"/>
  <c r="S5661" i="3"/>
  <c r="T5661" i="3" s="1"/>
  <c r="S5662" i="3"/>
  <c r="T5662" i="3" s="1"/>
  <c r="S5663" i="3"/>
  <c r="T5663" i="3" s="1"/>
  <c r="S5664" i="3"/>
  <c r="T5664" i="3" s="1"/>
  <c r="S5665" i="3"/>
  <c r="T5665" i="3" s="1"/>
  <c r="S5666" i="3"/>
  <c r="T5666" i="3" s="1"/>
  <c r="S5667" i="3"/>
  <c r="T5667" i="3" s="1"/>
  <c r="S5668" i="3"/>
  <c r="S5669" i="3"/>
  <c r="T5669" i="3" s="1"/>
  <c r="S5670" i="3"/>
  <c r="T5670" i="3" s="1"/>
  <c r="S5671" i="3"/>
  <c r="T5671" i="3" s="1"/>
  <c r="S5672" i="3"/>
  <c r="T5672" i="3" s="1"/>
  <c r="S5673" i="3"/>
  <c r="T5673" i="3" s="1"/>
  <c r="S5674" i="3"/>
  <c r="T5674" i="3" s="1"/>
  <c r="S5675" i="3"/>
  <c r="T5675" i="3" s="1"/>
  <c r="S5676" i="3"/>
  <c r="T5676" i="3" s="1"/>
  <c r="S6158" i="3"/>
  <c r="T6158" i="3" s="1"/>
  <c r="S5678" i="3"/>
  <c r="T5678" i="3" s="1"/>
  <c r="S5679" i="3"/>
  <c r="T5679" i="3" s="1"/>
  <c r="S5680" i="3"/>
  <c r="T5680" i="3" s="1"/>
  <c r="S5681" i="3"/>
  <c r="T5681" i="3" s="1"/>
  <c r="S5682" i="3"/>
  <c r="T5682" i="3" s="1"/>
  <c r="S5683" i="3"/>
  <c r="T5683" i="3" s="1"/>
  <c r="S5684" i="3"/>
  <c r="T5684" i="3" s="1"/>
  <c r="S5685" i="3"/>
  <c r="T5685" i="3" s="1"/>
  <c r="S5686" i="3"/>
  <c r="T5686" i="3" s="1"/>
  <c r="S5687" i="3"/>
  <c r="T5687" i="3" s="1"/>
  <c r="S5688" i="3"/>
  <c r="T5688" i="3" s="1"/>
  <c r="S5689" i="3"/>
  <c r="T5689" i="3" s="1"/>
  <c r="S5690" i="3"/>
  <c r="T5690" i="3" s="1"/>
  <c r="S5691" i="3"/>
  <c r="T5691" i="3" s="1"/>
  <c r="S5692" i="3"/>
  <c r="S5693" i="3"/>
  <c r="T5693" i="3" s="1"/>
  <c r="S5694" i="3"/>
  <c r="T5694" i="3" s="1"/>
  <c r="S5695" i="3"/>
  <c r="T5695" i="3" s="1"/>
  <c r="S5696" i="3"/>
  <c r="T5696" i="3" s="1"/>
  <c r="S5697" i="3"/>
  <c r="T5697" i="3" s="1"/>
  <c r="S5698" i="3"/>
  <c r="T5698" i="3" s="1"/>
  <c r="S5699" i="3"/>
  <c r="T5699" i="3" s="1"/>
  <c r="S5700" i="3"/>
  <c r="T5700" i="3" s="1"/>
  <c r="S5701" i="3"/>
  <c r="T5701" i="3" s="1"/>
  <c r="S5702" i="3"/>
  <c r="T5702" i="3" s="1"/>
  <c r="S5703" i="3"/>
  <c r="T5703" i="3" s="1"/>
  <c r="S5704" i="3"/>
  <c r="T5704" i="3" s="1"/>
  <c r="S5705" i="3"/>
  <c r="T5705" i="3" s="1"/>
  <c r="S5706" i="3"/>
  <c r="S5707" i="3"/>
  <c r="T5707" i="3" s="1"/>
  <c r="S5708" i="3"/>
  <c r="T5708" i="3" s="1"/>
  <c r="S5709" i="3"/>
  <c r="T5709" i="3" s="1"/>
  <c r="S5710" i="3"/>
  <c r="S5711" i="3"/>
  <c r="T5711" i="3" s="1"/>
  <c r="S5712" i="3"/>
  <c r="T5712" i="3" s="1"/>
  <c r="S5713" i="3"/>
  <c r="T5713" i="3" s="1"/>
  <c r="S5714" i="3"/>
  <c r="T5714" i="3" s="1"/>
  <c r="S5715" i="3"/>
  <c r="T5715" i="3" s="1"/>
  <c r="S5716" i="3"/>
  <c r="T5716" i="3" s="1"/>
  <c r="S5717" i="3"/>
  <c r="T5717" i="3" s="1"/>
  <c r="S5718" i="3"/>
  <c r="T5718" i="3" s="1"/>
  <c r="S5719" i="3"/>
  <c r="T5719" i="3" s="1"/>
  <c r="S5720" i="3"/>
  <c r="T5720" i="3" s="1"/>
  <c r="S5721" i="3"/>
  <c r="T5721" i="3" s="1"/>
  <c r="S5722" i="3"/>
  <c r="T5722" i="3" s="1"/>
  <c r="S5723" i="3"/>
  <c r="T5723" i="3" s="1"/>
  <c r="S5724" i="3"/>
  <c r="T5724" i="3" s="1"/>
  <c r="S6279" i="3"/>
  <c r="T6279" i="3" s="1"/>
  <c r="S5576" i="3"/>
  <c r="T5576" i="3" s="1"/>
  <c r="S5727" i="3"/>
  <c r="T5727" i="3" s="1"/>
  <c r="S5728" i="3"/>
  <c r="T5728" i="3" s="1"/>
  <c r="S5729" i="3"/>
  <c r="T5729" i="3" s="1"/>
  <c r="S5730" i="3"/>
  <c r="T5730" i="3" s="1"/>
  <c r="S5731" i="3"/>
  <c r="T5731" i="3" s="1"/>
  <c r="S5732" i="3"/>
  <c r="T5732" i="3" s="1"/>
  <c r="S5733" i="3"/>
  <c r="T5733" i="3" s="1"/>
  <c r="S5734" i="3"/>
  <c r="T5734" i="3" s="1"/>
  <c r="S5735" i="3"/>
  <c r="T5735" i="3" s="1"/>
  <c r="S5736" i="3"/>
  <c r="T5736" i="3" s="1"/>
  <c r="S5737" i="3"/>
  <c r="T5737" i="3" s="1"/>
  <c r="S5738" i="3"/>
  <c r="T5738" i="3" s="1"/>
  <c r="S5739" i="3"/>
  <c r="T5739" i="3" s="1"/>
  <c r="S5740" i="3"/>
  <c r="T5740" i="3" s="1"/>
  <c r="S5741" i="3"/>
  <c r="T5741" i="3" s="1"/>
  <c r="S5742" i="3"/>
  <c r="T5742" i="3" s="1"/>
  <c r="S5743" i="3"/>
  <c r="T5743" i="3" s="1"/>
  <c r="S5744" i="3"/>
  <c r="T5744" i="3" s="1"/>
  <c r="S5745" i="3"/>
  <c r="S5746" i="3"/>
  <c r="T5746" i="3" s="1"/>
  <c r="S5747" i="3"/>
  <c r="T5747" i="3" s="1"/>
  <c r="S5748" i="3"/>
  <c r="T5748" i="3" s="1"/>
  <c r="S5749" i="3"/>
  <c r="T5749" i="3" s="1"/>
  <c r="S5750" i="3"/>
  <c r="T5750" i="3" s="1"/>
  <c r="S5751" i="3"/>
  <c r="T5751" i="3" s="1"/>
  <c r="S5752" i="3"/>
  <c r="T5752" i="3" s="1"/>
  <c r="S5753" i="3"/>
  <c r="T5753" i="3" s="1"/>
  <c r="S5754" i="3"/>
  <c r="T5754" i="3" s="1"/>
  <c r="S5755" i="3"/>
  <c r="T5755" i="3" s="1"/>
  <c r="S5756" i="3"/>
  <c r="T5756" i="3" s="1"/>
  <c r="S5757" i="3"/>
  <c r="T5757" i="3" s="1"/>
  <c r="S5758" i="3"/>
  <c r="T5758" i="3" s="1"/>
  <c r="S5759" i="3"/>
  <c r="T5759" i="3" s="1"/>
  <c r="S5760" i="3"/>
  <c r="T5760" i="3" s="1"/>
  <c r="S5761" i="3"/>
  <c r="T5761" i="3" s="1"/>
  <c r="S5762" i="3"/>
  <c r="T5762" i="3" s="1"/>
  <c r="S5763" i="3"/>
  <c r="T5763" i="3" s="1"/>
  <c r="S5764" i="3"/>
  <c r="S5765" i="3"/>
  <c r="T5765" i="3" s="1"/>
  <c r="S5766" i="3"/>
  <c r="T5766" i="3" s="1"/>
  <c r="S5767" i="3"/>
  <c r="T5767" i="3" s="1"/>
  <c r="S5768" i="3"/>
  <c r="T5768" i="3" s="1"/>
  <c r="S5769" i="3"/>
  <c r="T5769" i="3" s="1"/>
  <c r="S5770" i="3"/>
  <c r="T5770" i="3" s="1"/>
  <c r="S5771" i="3"/>
  <c r="T5771" i="3" s="1"/>
  <c r="S5772" i="3"/>
  <c r="T5772" i="3" s="1"/>
  <c r="S5773" i="3"/>
  <c r="T5773" i="3" s="1"/>
  <c r="S5774" i="3"/>
  <c r="T5774" i="3" s="1"/>
  <c r="S5775" i="3"/>
  <c r="T5775" i="3" s="1"/>
  <c r="S5776" i="3"/>
  <c r="T5776" i="3" s="1"/>
  <c r="S5777" i="3"/>
  <c r="T5777" i="3" s="1"/>
  <c r="S5778" i="3"/>
  <c r="T5778" i="3" s="1"/>
  <c r="S5779" i="3"/>
  <c r="T5779" i="3" s="1"/>
  <c r="S5780" i="3"/>
  <c r="T5780" i="3" s="1"/>
  <c r="S5781" i="3"/>
  <c r="T5781" i="3" s="1"/>
  <c r="S5782" i="3"/>
  <c r="T5782" i="3" s="1"/>
  <c r="S5783" i="3"/>
  <c r="T5783" i="3" s="1"/>
  <c r="S5784" i="3"/>
  <c r="T5784" i="3" s="1"/>
  <c r="S5785" i="3"/>
  <c r="T5785" i="3" s="1"/>
  <c r="S5786" i="3"/>
  <c r="T5786" i="3" s="1"/>
  <c r="S5787" i="3"/>
  <c r="T5787" i="3" s="1"/>
  <c r="S5788" i="3"/>
  <c r="T5788" i="3" s="1"/>
  <c r="S5789" i="3"/>
  <c r="T5789" i="3" s="1"/>
  <c r="S5790" i="3"/>
  <c r="S5791" i="3"/>
  <c r="T5791" i="3" s="1"/>
  <c r="S5792" i="3"/>
  <c r="T5792" i="3" s="1"/>
  <c r="S5793" i="3"/>
  <c r="T5793" i="3" s="1"/>
  <c r="S5794" i="3"/>
  <c r="T5794" i="3" s="1"/>
  <c r="S5795" i="3"/>
  <c r="T5795" i="3" s="1"/>
  <c r="S5796" i="3"/>
  <c r="T5796" i="3" s="1"/>
  <c r="S5797" i="3"/>
  <c r="T5797" i="3" s="1"/>
  <c r="S5798" i="3"/>
  <c r="T5798" i="3" s="1"/>
  <c r="S5799" i="3"/>
  <c r="T5799" i="3" s="1"/>
  <c r="S5800" i="3"/>
  <c r="T5800" i="3" s="1"/>
  <c r="S5801" i="3"/>
  <c r="T5801" i="3" s="1"/>
  <c r="S5802" i="3"/>
  <c r="T5802" i="3" s="1"/>
  <c r="S5803" i="3"/>
  <c r="T5803" i="3" s="1"/>
  <c r="S5804" i="3"/>
  <c r="T5804" i="3" s="1"/>
  <c r="S5805" i="3"/>
  <c r="T5805" i="3" s="1"/>
  <c r="S5806" i="3"/>
  <c r="T5806" i="3" s="1"/>
  <c r="S5807" i="3"/>
  <c r="T5807" i="3" s="1"/>
  <c r="S5808" i="3"/>
  <c r="T5808" i="3" s="1"/>
  <c r="S5809" i="3"/>
  <c r="T5809" i="3" s="1"/>
  <c r="S5810" i="3"/>
  <c r="T5810" i="3" s="1"/>
  <c r="S5811" i="3"/>
  <c r="T5811" i="3" s="1"/>
  <c r="S5812" i="3"/>
  <c r="T5812" i="3" s="1"/>
  <c r="S5813" i="3"/>
  <c r="T5813" i="3" s="1"/>
  <c r="S5814" i="3"/>
  <c r="S5815" i="3"/>
  <c r="T5815" i="3" s="1"/>
  <c r="S5816" i="3"/>
  <c r="T5816" i="3" s="1"/>
  <c r="S5817" i="3"/>
  <c r="T5817" i="3" s="1"/>
  <c r="S5818" i="3"/>
  <c r="T5818" i="3" s="1"/>
  <c r="S5819" i="3"/>
  <c r="T5819" i="3" s="1"/>
  <c r="S5820" i="3"/>
  <c r="T5820" i="3" s="1"/>
  <c r="S5821" i="3"/>
  <c r="T5821" i="3" s="1"/>
  <c r="S5822" i="3"/>
  <c r="T5822" i="3" s="1"/>
  <c r="S5823" i="3"/>
  <c r="T5823" i="3" s="1"/>
  <c r="S5824" i="3"/>
  <c r="T5824" i="3" s="1"/>
  <c r="S5825" i="3"/>
  <c r="T5825" i="3" s="1"/>
  <c r="S5826" i="3"/>
  <c r="T5826" i="3" s="1"/>
  <c r="S5827" i="3"/>
  <c r="T5827" i="3" s="1"/>
  <c r="S5828" i="3"/>
  <c r="T5828" i="3" s="1"/>
  <c r="S5829" i="3"/>
  <c r="T5829" i="3" s="1"/>
  <c r="S5830" i="3"/>
  <c r="T5830" i="3" s="1"/>
  <c r="S5831" i="3"/>
  <c r="T5831" i="3" s="1"/>
  <c r="S5832" i="3"/>
  <c r="T5832" i="3" s="1"/>
  <c r="S5833" i="3"/>
  <c r="T5833" i="3" s="1"/>
  <c r="S5834" i="3"/>
  <c r="T5834" i="3" s="1"/>
  <c r="S5835" i="3"/>
  <c r="T5835" i="3" s="1"/>
  <c r="S5836" i="3"/>
  <c r="T5836" i="3" s="1"/>
  <c r="S5837" i="3"/>
  <c r="T5837" i="3" s="1"/>
  <c r="S5838" i="3"/>
  <c r="T5838" i="3" s="1"/>
  <c r="S5839" i="3"/>
  <c r="T5839" i="3" s="1"/>
  <c r="S5840" i="3"/>
  <c r="T5840" i="3" s="1"/>
  <c r="S5841" i="3"/>
  <c r="T5841" i="3" s="1"/>
  <c r="S5842" i="3"/>
  <c r="T5842" i="3" s="1"/>
  <c r="S5843" i="3"/>
  <c r="T5843" i="3" s="1"/>
  <c r="S5844" i="3"/>
  <c r="T5844" i="3" s="1"/>
  <c r="S5845" i="3"/>
  <c r="T5845" i="3" s="1"/>
  <c r="S5846" i="3"/>
  <c r="T5846" i="3" s="1"/>
  <c r="S5847" i="3"/>
  <c r="T5847" i="3" s="1"/>
  <c r="S5848" i="3"/>
  <c r="T5848" i="3" s="1"/>
  <c r="S5849" i="3"/>
  <c r="T5849" i="3" s="1"/>
  <c r="S5850" i="3"/>
  <c r="T5850" i="3" s="1"/>
  <c r="S5851" i="3"/>
  <c r="T5851" i="3" s="1"/>
  <c r="S5852" i="3"/>
  <c r="T5852" i="3" s="1"/>
  <c r="S5853" i="3"/>
  <c r="T5853" i="3" s="1"/>
  <c r="S5854" i="3"/>
  <c r="T5854" i="3" s="1"/>
  <c r="S5855" i="3"/>
  <c r="T5855" i="3" s="1"/>
  <c r="S5856" i="3"/>
  <c r="T5856" i="3" s="1"/>
  <c r="S5857" i="3"/>
  <c r="T5857" i="3" s="1"/>
  <c r="S5858" i="3"/>
  <c r="T5858" i="3" s="1"/>
  <c r="S5859" i="3"/>
  <c r="T5859" i="3" s="1"/>
  <c r="S5860" i="3"/>
  <c r="T5860" i="3" s="1"/>
  <c r="S5861" i="3"/>
  <c r="T5861" i="3" s="1"/>
  <c r="S5862" i="3"/>
  <c r="T5862" i="3" s="1"/>
  <c r="S5863" i="3"/>
  <c r="T5863" i="3" s="1"/>
  <c r="S5864" i="3"/>
  <c r="T5864" i="3" s="1"/>
  <c r="S5865" i="3"/>
  <c r="T5865" i="3" s="1"/>
  <c r="S5866" i="3"/>
  <c r="T5866" i="3" s="1"/>
  <c r="S5867" i="3"/>
  <c r="T5867" i="3" s="1"/>
  <c r="S5868" i="3"/>
  <c r="T5868" i="3" s="1"/>
  <c r="S5869" i="3"/>
  <c r="T5869" i="3" s="1"/>
  <c r="S5870" i="3"/>
  <c r="T5870" i="3" s="1"/>
  <c r="S5871" i="3"/>
  <c r="T5871" i="3" s="1"/>
  <c r="S5872" i="3"/>
  <c r="T5872" i="3" s="1"/>
  <c r="S5873" i="3"/>
  <c r="T5873" i="3" s="1"/>
  <c r="S5874" i="3"/>
  <c r="T5874" i="3" s="1"/>
  <c r="S5875" i="3"/>
  <c r="T5875" i="3" s="1"/>
  <c r="S5876" i="3"/>
  <c r="T5876" i="3" s="1"/>
  <c r="S5877" i="3"/>
  <c r="T5877" i="3" s="1"/>
  <c r="S5878" i="3"/>
  <c r="T5878" i="3" s="1"/>
  <c r="S5879" i="3"/>
  <c r="T5879" i="3" s="1"/>
  <c r="S5880" i="3"/>
  <c r="T5880" i="3" s="1"/>
  <c r="S5881" i="3"/>
  <c r="T5881" i="3" s="1"/>
  <c r="S5882" i="3"/>
  <c r="T5882" i="3" s="1"/>
  <c r="S5883" i="3"/>
  <c r="T5883" i="3" s="1"/>
  <c r="S5884" i="3"/>
  <c r="T5884" i="3" s="1"/>
  <c r="S5885" i="3"/>
  <c r="T5885" i="3" s="1"/>
  <c r="S5886" i="3"/>
  <c r="T5886" i="3" s="1"/>
  <c r="S5887" i="3"/>
  <c r="T5887" i="3" s="1"/>
  <c r="S5888" i="3"/>
  <c r="T5888" i="3" s="1"/>
  <c r="S5889" i="3"/>
  <c r="T5889" i="3" s="1"/>
  <c r="S5890" i="3"/>
  <c r="T5890" i="3" s="1"/>
  <c r="S5891" i="3"/>
  <c r="T5891" i="3" s="1"/>
  <c r="S5892" i="3"/>
  <c r="T5892" i="3" s="1"/>
  <c r="S5893" i="3"/>
  <c r="T5893" i="3" s="1"/>
  <c r="S5894" i="3"/>
  <c r="T5894" i="3" s="1"/>
  <c r="S5895" i="3"/>
  <c r="T5895" i="3" s="1"/>
  <c r="S5896" i="3"/>
  <c r="S5897" i="3"/>
  <c r="T5897" i="3" s="1"/>
  <c r="S5898" i="3"/>
  <c r="T5898" i="3" s="1"/>
  <c r="S5899" i="3"/>
  <c r="T5899" i="3" s="1"/>
  <c r="S5588" i="3"/>
  <c r="T5588" i="3" s="1"/>
  <c r="S5901" i="3"/>
  <c r="T5901" i="3" s="1"/>
  <c r="S5902" i="3"/>
  <c r="T5902" i="3" s="1"/>
  <c r="S5903" i="3"/>
  <c r="T5903" i="3" s="1"/>
  <c r="S5904" i="3"/>
  <c r="T5904" i="3" s="1"/>
  <c r="S5905" i="3"/>
  <c r="T5905" i="3" s="1"/>
  <c r="S5906" i="3"/>
  <c r="T5906" i="3" s="1"/>
  <c r="S5907" i="3"/>
  <c r="T5907" i="3" s="1"/>
  <c r="S5908" i="3"/>
  <c r="S5909" i="3"/>
  <c r="T5909" i="3" s="1"/>
  <c r="S5910" i="3"/>
  <c r="S5911" i="3"/>
  <c r="T5911" i="3" s="1"/>
  <c r="S5912" i="3"/>
  <c r="T5912" i="3" s="1"/>
  <c r="S5913" i="3"/>
  <c r="T5913" i="3" s="1"/>
  <c r="S5914" i="3"/>
  <c r="T5914" i="3" s="1"/>
  <c r="S5915" i="3"/>
  <c r="T5915" i="3" s="1"/>
  <c r="S5916" i="3"/>
  <c r="T5916" i="3" s="1"/>
  <c r="S5917" i="3"/>
  <c r="T5917" i="3" s="1"/>
  <c r="S5918" i="3"/>
  <c r="T5918" i="3" s="1"/>
  <c r="S5919" i="3"/>
  <c r="T5919" i="3" s="1"/>
  <c r="S5920" i="3"/>
  <c r="T5920" i="3" s="1"/>
  <c r="S5921" i="3"/>
  <c r="T5921" i="3" s="1"/>
  <c r="S5922" i="3"/>
  <c r="T5922" i="3" s="1"/>
  <c r="S5923" i="3"/>
  <c r="T5923" i="3" s="1"/>
  <c r="S5924" i="3"/>
  <c r="T5924" i="3" s="1"/>
  <c r="S5925" i="3"/>
  <c r="T5925" i="3" s="1"/>
  <c r="S5926" i="3"/>
  <c r="T5926" i="3" s="1"/>
  <c r="S5927" i="3"/>
  <c r="T5927" i="3" s="1"/>
  <c r="S5928" i="3"/>
  <c r="T5928" i="3" s="1"/>
  <c r="S5929" i="3"/>
  <c r="T5929" i="3" s="1"/>
  <c r="S5930" i="3"/>
  <c r="T5930" i="3" s="1"/>
  <c r="S5931" i="3"/>
  <c r="T5931" i="3" s="1"/>
  <c r="S5932" i="3"/>
  <c r="T5932" i="3" s="1"/>
  <c r="S5933" i="3"/>
  <c r="T5933" i="3" s="1"/>
  <c r="S5934" i="3"/>
  <c r="S5935" i="3"/>
  <c r="T5935" i="3" s="1"/>
  <c r="S5936" i="3"/>
  <c r="T5936" i="3" s="1"/>
  <c r="S5937" i="3"/>
  <c r="T5937" i="3" s="1"/>
  <c r="S5938" i="3"/>
  <c r="T5938" i="3" s="1"/>
  <c r="S5939" i="3"/>
  <c r="T5939" i="3" s="1"/>
  <c r="S5940" i="3"/>
  <c r="T5940" i="3" s="1"/>
  <c r="S5941" i="3"/>
  <c r="T5941" i="3" s="1"/>
  <c r="S5942" i="3"/>
  <c r="T5942" i="3" s="1"/>
  <c r="S5943" i="3"/>
  <c r="T5943" i="3" s="1"/>
  <c r="S5944" i="3"/>
  <c r="T5944" i="3" s="1"/>
  <c r="S5945" i="3"/>
  <c r="T5945" i="3" s="1"/>
  <c r="S5946" i="3"/>
  <c r="T5946" i="3" s="1"/>
  <c r="S5947" i="3"/>
  <c r="T5947" i="3" s="1"/>
  <c r="S5948" i="3"/>
  <c r="T5948" i="3" s="1"/>
  <c r="S5949" i="3"/>
  <c r="T5949" i="3" s="1"/>
  <c r="S5950" i="3"/>
  <c r="T5950" i="3" s="1"/>
  <c r="S5951" i="3"/>
  <c r="T5951" i="3" s="1"/>
  <c r="S5952" i="3"/>
  <c r="T5952" i="3" s="1"/>
  <c r="S5953" i="3"/>
  <c r="T5953" i="3" s="1"/>
  <c r="S5954" i="3"/>
  <c r="T5954" i="3" s="1"/>
  <c r="S5955" i="3"/>
  <c r="T5955" i="3" s="1"/>
  <c r="S5956" i="3"/>
  <c r="T5956" i="3" s="1"/>
  <c r="S5957" i="3"/>
  <c r="T5957" i="3" s="1"/>
  <c r="S5958" i="3"/>
  <c r="T5958" i="3" s="1"/>
  <c r="S5959" i="3"/>
  <c r="T5959" i="3" s="1"/>
  <c r="S5960" i="3"/>
  <c r="T5960" i="3" s="1"/>
  <c r="S5961" i="3"/>
  <c r="T5961" i="3" s="1"/>
  <c r="S5962" i="3"/>
  <c r="T5962" i="3" s="1"/>
  <c r="S5963" i="3"/>
  <c r="T5963" i="3" s="1"/>
  <c r="S5964" i="3"/>
  <c r="T5964" i="3" s="1"/>
  <c r="S5965" i="3"/>
  <c r="T5965" i="3" s="1"/>
  <c r="S5966" i="3"/>
  <c r="T5966" i="3" s="1"/>
  <c r="S5967" i="3"/>
  <c r="T5967" i="3" s="1"/>
  <c r="S5968" i="3"/>
  <c r="T5968" i="3" s="1"/>
  <c r="S5969" i="3"/>
  <c r="T5969" i="3" s="1"/>
  <c r="S5970" i="3"/>
  <c r="T5970" i="3" s="1"/>
  <c r="S5971" i="3"/>
  <c r="T5971" i="3" s="1"/>
  <c r="S5972" i="3"/>
  <c r="T5972" i="3" s="1"/>
  <c r="S5973" i="3"/>
  <c r="T5973" i="3" s="1"/>
  <c r="S5974" i="3"/>
  <c r="T5974" i="3" s="1"/>
  <c r="S5975" i="3"/>
  <c r="T5975" i="3" s="1"/>
  <c r="S5976" i="3"/>
  <c r="T5976" i="3" s="1"/>
  <c r="S5977" i="3"/>
  <c r="T5977" i="3" s="1"/>
  <c r="S5978" i="3"/>
  <c r="T5978" i="3" s="1"/>
  <c r="S5979" i="3"/>
  <c r="T5979" i="3" s="1"/>
  <c r="S5980" i="3"/>
  <c r="T5980" i="3" s="1"/>
  <c r="S5981" i="3"/>
  <c r="T5981" i="3" s="1"/>
  <c r="S5982" i="3"/>
  <c r="T5982" i="3" s="1"/>
  <c r="S5983" i="3"/>
  <c r="T5983" i="3" s="1"/>
  <c r="S5984" i="3"/>
  <c r="T5984" i="3" s="1"/>
  <c r="S5985" i="3"/>
  <c r="T5985" i="3" s="1"/>
  <c r="S5986" i="3"/>
  <c r="T5986" i="3" s="1"/>
  <c r="S5987" i="3"/>
  <c r="T5987" i="3" s="1"/>
  <c r="S5988" i="3"/>
  <c r="T5988" i="3" s="1"/>
  <c r="S5989" i="3"/>
  <c r="T5989" i="3" s="1"/>
  <c r="S5990" i="3"/>
  <c r="T5990" i="3" s="1"/>
  <c r="S5991" i="3"/>
  <c r="T5991" i="3" s="1"/>
  <c r="S5992" i="3"/>
  <c r="T5992" i="3" s="1"/>
  <c r="S5993" i="3"/>
  <c r="T5993" i="3" s="1"/>
  <c r="S5994" i="3"/>
  <c r="T5994" i="3" s="1"/>
  <c r="S5995" i="3"/>
  <c r="T5995" i="3" s="1"/>
  <c r="S5996" i="3"/>
  <c r="T5996" i="3" s="1"/>
  <c r="S5997" i="3"/>
  <c r="T5997" i="3" s="1"/>
  <c r="S5998" i="3"/>
  <c r="T5998" i="3" s="1"/>
  <c r="S5999" i="3"/>
  <c r="T5999" i="3" s="1"/>
  <c r="S6000" i="3"/>
  <c r="T6000" i="3" s="1"/>
  <c r="S6001" i="3"/>
  <c r="T6001" i="3" s="1"/>
  <c r="S6002" i="3"/>
  <c r="T6002" i="3" s="1"/>
  <c r="S6003" i="3"/>
  <c r="T6003" i="3" s="1"/>
  <c r="S6004" i="3"/>
  <c r="T6004" i="3" s="1"/>
  <c r="S6005" i="3"/>
  <c r="T6005" i="3" s="1"/>
  <c r="S6006" i="3"/>
  <c r="T6006" i="3" s="1"/>
  <c r="S6007" i="3"/>
  <c r="T6007" i="3" s="1"/>
  <c r="S6008" i="3"/>
  <c r="T6008" i="3" s="1"/>
  <c r="S6009" i="3"/>
  <c r="T6009" i="3" s="1"/>
  <c r="S5590" i="3"/>
  <c r="T5590" i="3" s="1"/>
  <c r="S6011" i="3"/>
  <c r="T6011" i="3" s="1"/>
  <c r="S6012" i="3"/>
  <c r="T6012" i="3" s="1"/>
  <c r="S6013" i="3"/>
  <c r="T6013" i="3" s="1"/>
  <c r="S6014" i="3"/>
  <c r="T6014" i="3" s="1"/>
  <c r="S6015" i="3"/>
  <c r="T6015" i="3" s="1"/>
  <c r="S6016" i="3"/>
  <c r="T6016" i="3" s="1"/>
  <c r="S6017" i="3"/>
  <c r="T6017" i="3" s="1"/>
  <c r="S6018" i="3"/>
  <c r="T6018" i="3" s="1"/>
  <c r="S6019" i="3"/>
  <c r="T6019" i="3" s="1"/>
  <c r="S6020" i="3"/>
  <c r="T6020" i="3" s="1"/>
  <c r="S6021" i="3"/>
  <c r="T6021" i="3" s="1"/>
  <c r="S6022" i="3"/>
  <c r="T6022" i="3" s="1"/>
  <c r="S6023" i="3"/>
  <c r="T6023" i="3" s="1"/>
  <c r="S6024" i="3"/>
  <c r="T6024" i="3" s="1"/>
  <c r="S6025" i="3"/>
  <c r="T6025" i="3" s="1"/>
  <c r="S6026" i="3"/>
  <c r="T6026" i="3" s="1"/>
  <c r="S6027" i="3"/>
  <c r="T6027" i="3" s="1"/>
  <c r="S6028" i="3"/>
  <c r="T6028" i="3" s="1"/>
  <c r="S6029" i="3"/>
  <c r="T6029" i="3" s="1"/>
  <c r="S6030" i="3"/>
  <c r="T6030" i="3" s="1"/>
  <c r="S6031" i="3"/>
  <c r="T6031" i="3" s="1"/>
  <c r="S6032" i="3"/>
  <c r="T6032" i="3" s="1"/>
  <c r="S6033" i="3"/>
  <c r="T6033" i="3" s="1"/>
  <c r="S6034" i="3"/>
  <c r="T6034" i="3" s="1"/>
  <c r="S6035" i="3"/>
  <c r="T6035" i="3" s="1"/>
  <c r="S6036" i="3"/>
  <c r="T6036" i="3" s="1"/>
  <c r="S6037" i="3"/>
  <c r="T6037" i="3" s="1"/>
  <c r="S6038" i="3"/>
  <c r="T6038" i="3" s="1"/>
  <c r="S6039" i="3"/>
  <c r="T6039" i="3" s="1"/>
  <c r="S6040" i="3"/>
  <c r="T6040" i="3" s="1"/>
  <c r="S6041" i="3"/>
  <c r="T6041" i="3" s="1"/>
  <c r="S6042" i="3"/>
  <c r="T6042" i="3" s="1"/>
  <c r="S6043" i="3"/>
  <c r="T6043" i="3" s="1"/>
  <c r="S6044" i="3"/>
  <c r="T6044" i="3" s="1"/>
  <c r="S6045" i="3"/>
  <c r="T6045" i="3" s="1"/>
  <c r="S6046" i="3"/>
  <c r="T6046" i="3" s="1"/>
  <c r="S6047" i="3"/>
  <c r="T6047" i="3" s="1"/>
  <c r="S6048" i="3"/>
  <c r="T6048" i="3" s="1"/>
  <c r="S6049" i="3"/>
  <c r="T6049" i="3" s="1"/>
  <c r="S6050" i="3"/>
  <c r="T6050" i="3" s="1"/>
  <c r="S6051" i="3"/>
  <c r="T6051" i="3" s="1"/>
  <c r="S6052" i="3"/>
  <c r="S6053" i="3"/>
  <c r="T6053" i="3" s="1"/>
  <c r="S6054" i="3"/>
  <c r="T6054" i="3" s="1"/>
  <c r="S6055" i="3"/>
  <c r="T6055" i="3" s="1"/>
  <c r="S6056" i="3"/>
  <c r="T6056" i="3" s="1"/>
  <c r="S6057" i="3"/>
  <c r="T6057" i="3" s="1"/>
  <c r="S6058" i="3"/>
  <c r="T6058" i="3" s="1"/>
  <c r="S6059" i="3"/>
  <c r="T6059" i="3" s="1"/>
  <c r="S6060" i="3"/>
  <c r="T6060" i="3" s="1"/>
  <c r="S6061" i="3"/>
  <c r="T6061" i="3" s="1"/>
  <c r="S6062" i="3"/>
  <c r="T6062" i="3" s="1"/>
  <c r="S6063" i="3"/>
  <c r="T6063" i="3" s="1"/>
  <c r="S6064" i="3"/>
  <c r="T6064" i="3" s="1"/>
  <c r="S6065" i="3"/>
  <c r="T6065" i="3" s="1"/>
  <c r="S6066" i="3"/>
  <c r="S6067" i="3"/>
  <c r="T6067" i="3" s="1"/>
  <c r="S6068" i="3"/>
  <c r="T6068" i="3" s="1"/>
  <c r="S6069" i="3"/>
  <c r="T6069" i="3" s="1"/>
  <c r="S6070" i="3"/>
  <c r="T6070" i="3" s="1"/>
  <c r="S6071" i="3"/>
  <c r="T6071" i="3" s="1"/>
  <c r="S6072" i="3"/>
  <c r="T6072" i="3" s="1"/>
  <c r="S6073" i="3"/>
  <c r="T6073" i="3" s="1"/>
  <c r="S6074" i="3"/>
  <c r="T6074" i="3" s="1"/>
  <c r="S6075" i="3"/>
  <c r="T6075" i="3" s="1"/>
  <c r="S6076" i="3"/>
  <c r="T6076" i="3" s="1"/>
  <c r="S6077" i="3"/>
  <c r="T6077" i="3" s="1"/>
  <c r="S6078" i="3"/>
  <c r="T6078" i="3" s="1"/>
  <c r="S6079" i="3"/>
  <c r="T6079" i="3" s="1"/>
  <c r="S6080" i="3"/>
  <c r="T6080" i="3" s="1"/>
  <c r="S6081" i="3"/>
  <c r="T6081" i="3" s="1"/>
  <c r="S6082" i="3"/>
  <c r="T6082" i="3" s="1"/>
  <c r="S6083" i="3"/>
  <c r="T6083" i="3" s="1"/>
  <c r="S6084" i="3"/>
  <c r="T6084" i="3" s="1"/>
  <c r="S6085" i="3"/>
  <c r="T6085" i="3" s="1"/>
  <c r="S6086" i="3"/>
  <c r="T6086" i="3" s="1"/>
  <c r="S6087" i="3"/>
  <c r="T6087" i="3" s="1"/>
  <c r="S6088" i="3"/>
  <c r="T6088" i="3" s="1"/>
  <c r="S6089" i="3"/>
  <c r="T6089" i="3" s="1"/>
  <c r="S6090" i="3"/>
  <c r="T6090" i="3" s="1"/>
  <c r="S6091" i="3"/>
  <c r="T6091" i="3" s="1"/>
  <c r="S6092" i="3"/>
  <c r="T6092" i="3" s="1"/>
  <c r="S6093" i="3"/>
  <c r="T6093" i="3" s="1"/>
  <c r="S6094" i="3"/>
  <c r="T6094" i="3" s="1"/>
  <c r="S6095" i="3"/>
  <c r="T6095" i="3" s="1"/>
  <c r="S6096" i="3"/>
  <c r="T6096" i="3" s="1"/>
  <c r="S6097" i="3"/>
  <c r="T6097" i="3" s="1"/>
  <c r="S6098" i="3"/>
  <c r="T6098" i="3" s="1"/>
  <c r="S6099" i="3"/>
  <c r="T6099" i="3" s="1"/>
  <c r="S6100" i="3"/>
  <c r="T6100" i="3" s="1"/>
  <c r="S6101" i="3"/>
  <c r="T6101" i="3" s="1"/>
  <c r="S6102" i="3"/>
  <c r="T6102" i="3" s="1"/>
  <c r="S6103" i="3"/>
  <c r="T6103" i="3" s="1"/>
  <c r="S6104" i="3"/>
  <c r="T6104" i="3" s="1"/>
  <c r="S6105" i="3"/>
  <c r="T6105" i="3" s="1"/>
  <c r="S6106" i="3"/>
  <c r="T6106" i="3" s="1"/>
  <c r="S6107" i="3"/>
  <c r="T6107" i="3" s="1"/>
  <c r="S6108" i="3"/>
  <c r="T6108" i="3" s="1"/>
  <c r="S6109" i="3"/>
  <c r="T6109" i="3" s="1"/>
  <c r="S6110" i="3"/>
  <c r="T6110" i="3" s="1"/>
  <c r="S6111" i="3"/>
  <c r="T6111" i="3" s="1"/>
  <c r="S6112" i="3"/>
  <c r="T6112" i="3" s="1"/>
  <c r="S6113" i="3"/>
  <c r="T6113" i="3" s="1"/>
  <c r="S6114" i="3"/>
  <c r="T6114" i="3" s="1"/>
  <c r="S6115" i="3"/>
  <c r="T6115" i="3" s="1"/>
  <c r="S6116" i="3"/>
  <c r="T6116" i="3" s="1"/>
  <c r="S6117" i="3"/>
  <c r="T6117" i="3" s="1"/>
  <c r="S6118" i="3"/>
  <c r="T6118" i="3" s="1"/>
  <c r="S6119" i="3"/>
  <c r="T6119" i="3" s="1"/>
  <c r="S6120" i="3"/>
  <c r="T6120" i="3" s="1"/>
  <c r="S6121" i="3"/>
  <c r="T6121" i="3" s="1"/>
  <c r="S6122" i="3"/>
  <c r="T6122" i="3" s="1"/>
  <c r="S6123" i="3"/>
  <c r="T6123" i="3" s="1"/>
  <c r="S6124" i="3"/>
  <c r="T6124" i="3" s="1"/>
  <c r="S6125" i="3"/>
  <c r="T6125" i="3" s="1"/>
  <c r="S6126" i="3"/>
  <c r="T6126" i="3" s="1"/>
  <c r="S6127" i="3"/>
  <c r="T6127" i="3" s="1"/>
  <c r="S6128" i="3"/>
  <c r="T6128" i="3" s="1"/>
  <c r="S6129" i="3"/>
  <c r="T6129" i="3" s="1"/>
  <c r="S6130" i="3"/>
  <c r="S6131" i="3"/>
  <c r="T6131" i="3" s="1"/>
  <c r="S6132" i="3"/>
  <c r="T6132" i="3" s="1"/>
  <c r="S6133" i="3"/>
  <c r="T6133" i="3" s="1"/>
  <c r="S6134" i="3"/>
  <c r="T6134" i="3" s="1"/>
  <c r="S6135" i="3"/>
  <c r="T6135" i="3" s="1"/>
  <c r="S6136" i="3"/>
  <c r="S6137" i="3"/>
  <c r="T6137" i="3" s="1"/>
  <c r="S6138" i="3"/>
  <c r="T6138" i="3" s="1"/>
  <c r="S6139" i="3"/>
  <c r="T6139" i="3" s="1"/>
  <c r="S6140" i="3"/>
  <c r="T6140" i="3" s="1"/>
  <c r="S6141" i="3"/>
  <c r="T6141" i="3" s="1"/>
  <c r="S6142" i="3"/>
  <c r="T6142" i="3" s="1"/>
  <c r="S6143" i="3"/>
  <c r="T6143" i="3" s="1"/>
  <c r="S6144" i="3"/>
  <c r="T6144" i="3" s="1"/>
  <c r="S6145" i="3"/>
  <c r="T6145" i="3" s="1"/>
  <c r="S6146" i="3"/>
  <c r="T6146" i="3" s="1"/>
  <c r="S6147" i="3"/>
  <c r="T6147" i="3" s="1"/>
  <c r="S6148" i="3"/>
  <c r="T6148" i="3" s="1"/>
  <c r="S6149" i="3"/>
  <c r="T6149" i="3" s="1"/>
  <c r="S6150" i="3"/>
  <c r="T6150" i="3" s="1"/>
  <c r="S6151" i="3"/>
  <c r="T6151" i="3" s="1"/>
  <c r="S6152" i="3"/>
  <c r="T6152" i="3" s="1"/>
  <c r="S6153" i="3"/>
  <c r="T6153" i="3" s="1"/>
  <c r="S6154" i="3"/>
  <c r="T6154" i="3" s="1"/>
  <c r="S6155" i="3"/>
  <c r="T6155" i="3" s="1"/>
  <c r="S6156" i="3"/>
  <c r="T6156" i="3" s="1"/>
  <c r="S6157" i="3"/>
  <c r="T6157" i="3" s="1"/>
  <c r="S5677" i="3"/>
  <c r="T5677" i="3" s="1"/>
  <c r="S6159" i="3"/>
  <c r="T6159" i="3" s="1"/>
  <c r="S6160" i="3"/>
  <c r="T6160" i="3" s="1"/>
  <c r="S6161" i="3"/>
  <c r="T6161" i="3" s="1"/>
  <c r="S6162" i="3"/>
  <c r="S6163" i="3"/>
  <c r="T6163" i="3" s="1"/>
  <c r="S6164" i="3"/>
  <c r="T6164" i="3" s="1"/>
  <c r="S6165" i="3"/>
  <c r="T6165" i="3" s="1"/>
  <c r="S6166" i="3"/>
  <c r="T6166" i="3" s="1"/>
  <c r="S6167" i="3"/>
  <c r="T6167" i="3" s="1"/>
  <c r="S6168" i="3"/>
  <c r="T6168" i="3" s="1"/>
  <c r="S6169" i="3"/>
  <c r="T6169" i="3" s="1"/>
  <c r="S6170" i="3"/>
  <c r="T6170" i="3" s="1"/>
  <c r="S6171" i="3"/>
  <c r="T6171" i="3" s="1"/>
  <c r="S6172" i="3"/>
  <c r="T6172" i="3" s="1"/>
  <c r="S6173" i="3"/>
  <c r="T6173" i="3" s="1"/>
  <c r="S6174" i="3"/>
  <c r="T6174" i="3" s="1"/>
  <c r="S6175" i="3"/>
  <c r="T6175" i="3" s="1"/>
  <c r="S6176" i="3"/>
  <c r="T6176" i="3" s="1"/>
  <c r="S6177" i="3"/>
  <c r="T6177" i="3" s="1"/>
  <c r="S6178" i="3"/>
  <c r="T6178" i="3" s="1"/>
  <c r="S6179" i="3"/>
  <c r="T6179" i="3" s="1"/>
  <c r="S6180" i="3"/>
  <c r="T6180" i="3" s="1"/>
  <c r="S6181" i="3"/>
  <c r="T6181" i="3" s="1"/>
  <c r="S6182" i="3"/>
  <c r="T6182" i="3" s="1"/>
  <c r="S6183" i="3"/>
  <c r="T6183" i="3" s="1"/>
  <c r="S6184" i="3"/>
  <c r="T6184" i="3" s="1"/>
  <c r="S6185" i="3"/>
  <c r="T6185" i="3" s="1"/>
  <c r="S6186" i="3"/>
  <c r="S6187" i="3"/>
  <c r="T6187" i="3" s="1"/>
  <c r="S6188" i="3"/>
  <c r="T6188" i="3" s="1"/>
  <c r="S6189" i="3"/>
  <c r="T6189" i="3" s="1"/>
  <c r="S6190" i="3"/>
  <c r="T6190" i="3" s="1"/>
  <c r="S6191" i="3"/>
  <c r="T6191" i="3" s="1"/>
  <c r="S6192" i="3"/>
  <c r="T6192" i="3" s="1"/>
  <c r="S6193" i="3"/>
  <c r="T6193" i="3" s="1"/>
  <c r="S6194" i="3"/>
  <c r="T6194" i="3" s="1"/>
  <c r="S6195" i="3"/>
  <c r="T6195" i="3" s="1"/>
  <c r="S6196" i="3"/>
  <c r="T6196" i="3" s="1"/>
  <c r="S6197" i="3"/>
  <c r="T6197" i="3" s="1"/>
  <c r="S6198" i="3"/>
  <c r="T6198" i="3" s="1"/>
  <c r="S6199" i="3"/>
  <c r="T6199" i="3" s="1"/>
  <c r="S6200" i="3"/>
  <c r="T6200" i="3" s="1"/>
  <c r="S6201" i="3"/>
  <c r="T6201" i="3" s="1"/>
  <c r="S6202" i="3"/>
  <c r="T6202" i="3" s="1"/>
  <c r="S6203" i="3"/>
  <c r="T6203" i="3" s="1"/>
  <c r="S6204" i="3"/>
  <c r="T6204" i="3" s="1"/>
  <c r="S6205" i="3"/>
  <c r="T6205" i="3" s="1"/>
  <c r="S6206" i="3"/>
  <c r="T6206" i="3" s="1"/>
  <c r="S6207" i="3"/>
  <c r="T6207" i="3" s="1"/>
  <c r="S6208" i="3"/>
  <c r="T6208" i="3" s="1"/>
  <c r="S6209" i="3"/>
  <c r="T6209" i="3" s="1"/>
  <c r="S6210" i="3"/>
  <c r="T6210" i="3" s="1"/>
  <c r="S6211" i="3"/>
  <c r="T6211" i="3" s="1"/>
  <c r="S6212" i="3"/>
  <c r="T6212" i="3" s="1"/>
  <c r="S6213" i="3"/>
  <c r="T6213" i="3" s="1"/>
  <c r="S6214" i="3"/>
  <c r="T6214" i="3" s="1"/>
  <c r="S6215" i="3"/>
  <c r="T6215" i="3" s="1"/>
  <c r="S6216" i="3"/>
  <c r="T6216" i="3" s="1"/>
  <c r="S6217" i="3"/>
  <c r="T6217" i="3" s="1"/>
  <c r="S6218" i="3"/>
  <c r="T6218" i="3" s="1"/>
  <c r="S6219" i="3"/>
  <c r="T6219" i="3" s="1"/>
  <c r="S6220" i="3"/>
  <c r="T6220" i="3" s="1"/>
  <c r="S6221" i="3"/>
  <c r="T6221" i="3" s="1"/>
  <c r="S6222" i="3"/>
  <c r="T6222" i="3" s="1"/>
  <c r="S6223" i="3"/>
  <c r="T6223" i="3" s="1"/>
  <c r="S6224" i="3"/>
  <c r="T6224" i="3" s="1"/>
  <c r="S6225" i="3"/>
  <c r="T6225" i="3" s="1"/>
  <c r="S6226" i="3"/>
  <c r="T6226" i="3" s="1"/>
  <c r="S6227" i="3"/>
  <c r="T6227" i="3" s="1"/>
  <c r="S6228" i="3"/>
  <c r="T6228" i="3" s="1"/>
  <c r="S6229" i="3"/>
  <c r="T6229" i="3" s="1"/>
  <c r="S6230" i="3"/>
  <c r="T6230" i="3" s="1"/>
  <c r="S6231" i="3"/>
  <c r="T6231" i="3" s="1"/>
  <c r="S6232" i="3"/>
  <c r="S6233" i="3"/>
  <c r="T6233" i="3" s="1"/>
  <c r="S6234" i="3"/>
  <c r="T6234" i="3" s="1"/>
  <c r="S6235" i="3"/>
  <c r="T6235" i="3" s="1"/>
  <c r="S6236" i="3"/>
  <c r="T6236" i="3" s="1"/>
  <c r="S6237" i="3"/>
  <c r="T6237" i="3" s="1"/>
  <c r="S6238" i="3"/>
  <c r="S6239" i="3"/>
  <c r="T6239" i="3" s="1"/>
  <c r="S6240" i="3"/>
  <c r="T6240" i="3" s="1"/>
  <c r="S6241" i="3"/>
  <c r="T6241" i="3" s="1"/>
  <c r="S6242" i="3"/>
  <c r="T6242" i="3" s="1"/>
  <c r="S6243" i="3"/>
  <c r="T6243" i="3" s="1"/>
  <c r="S6244" i="3"/>
  <c r="T6244" i="3" s="1"/>
  <c r="S6245" i="3"/>
  <c r="T6245" i="3" s="1"/>
  <c r="S6246" i="3"/>
  <c r="T6246" i="3" s="1"/>
  <c r="S6247" i="3"/>
  <c r="T6247" i="3" s="1"/>
  <c r="S6248" i="3"/>
  <c r="T6248" i="3" s="1"/>
  <c r="S6249" i="3"/>
  <c r="T6249" i="3" s="1"/>
  <c r="S6250" i="3"/>
  <c r="T6250" i="3" s="1"/>
  <c r="S6251" i="3"/>
  <c r="T6251" i="3" s="1"/>
  <c r="S6252" i="3"/>
  <c r="T6252" i="3" s="1"/>
  <c r="S6253" i="3"/>
  <c r="T6253" i="3" s="1"/>
  <c r="S6254" i="3"/>
  <c r="T6254" i="3" s="1"/>
  <c r="S6255" i="3"/>
  <c r="T6255" i="3" s="1"/>
  <c r="S6256" i="3"/>
  <c r="T6256" i="3" s="1"/>
  <c r="S6257" i="3"/>
  <c r="T6257" i="3" s="1"/>
  <c r="S6258" i="3"/>
  <c r="T6258" i="3" s="1"/>
  <c r="S6259" i="3"/>
  <c r="T6259" i="3" s="1"/>
  <c r="S6260" i="3"/>
  <c r="T6260" i="3" s="1"/>
  <c r="S6261" i="3"/>
  <c r="T6261" i="3" s="1"/>
  <c r="S6262" i="3"/>
  <c r="T6262" i="3" s="1"/>
  <c r="S6263" i="3"/>
  <c r="T6263" i="3" s="1"/>
  <c r="S6264" i="3"/>
  <c r="T6264" i="3" s="1"/>
  <c r="S6265" i="3"/>
  <c r="T6265" i="3" s="1"/>
  <c r="S6266" i="3"/>
  <c r="T6266" i="3" s="1"/>
  <c r="S6267" i="3"/>
  <c r="T6267" i="3" s="1"/>
  <c r="S6268" i="3"/>
  <c r="S6269" i="3"/>
  <c r="T6269" i="3" s="1"/>
  <c r="S6270" i="3"/>
  <c r="S6271" i="3"/>
  <c r="T6271" i="3" s="1"/>
  <c r="S6272" i="3"/>
  <c r="T6272" i="3" s="1"/>
  <c r="S6273" i="3"/>
  <c r="T6273" i="3" s="1"/>
  <c r="S6274" i="3"/>
  <c r="T6274" i="3" s="1"/>
  <c r="S4734" i="3"/>
  <c r="T4734" i="3" s="1"/>
  <c r="S6276" i="3"/>
  <c r="T6276" i="3" s="1"/>
  <c r="S6277" i="3"/>
  <c r="T6277" i="3" s="1"/>
  <c r="S6278" i="3"/>
  <c r="T6278" i="3" s="1"/>
  <c r="S5725" i="3"/>
  <c r="T5725" i="3" s="1"/>
  <c r="S6280" i="3"/>
  <c r="T6280" i="3" s="1"/>
  <c r="S6281" i="3"/>
  <c r="T6281" i="3" s="1"/>
  <c r="S6282" i="3"/>
  <c r="T6282" i="3" s="1"/>
  <c r="S6283" i="3"/>
  <c r="T6283" i="3" s="1"/>
  <c r="S6284" i="3"/>
  <c r="T6284" i="3" s="1"/>
  <c r="S6285" i="3"/>
  <c r="T6285" i="3" s="1"/>
  <c r="S6286" i="3"/>
  <c r="T6286" i="3" s="1"/>
  <c r="S6287" i="3"/>
  <c r="T6287" i="3" s="1"/>
  <c r="S6288" i="3"/>
  <c r="T6288" i="3" s="1"/>
  <c r="S6289" i="3"/>
  <c r="T6289" i="3" s="1"/>
  <c r="S6290" i="3"/>
  <c r="T6290" i="3" s="1"/>
  <c r="S6291" i="3"/>
  <c r="T6291" i="3" s="1"/>
  <c r="S6292" i="3"/>
  <c r="S6293" i="3"/>
  <c r="T6293" i="3" s="1"/>
  <c r="S6294" i="3"/>
  <c r="T6294" i="3" s="1"/>
  <c r="S6295" i="3"/>
  <c r="T6295" i="3" s="1"/>
  <c r="S6296" i="3"/>
  <c r="T6296" i="3" s="1"/>
  <c r="S6297" i="3"/>
  <c r="T6297" i="3" s="1"/>
  <c r="S6298" i="3"/>
  <c r="T6298" i="3" s="1"/>
  <c r="S6299" i="3"/>
  <c r="T6299" i="3" s="1"/>
  <c r="S6300" i="3"/>
  <c r="T6300" i="3" s="1"/>
  <c r="S6301" i="3"/>
  <c r="T6301" i="3" s="1"/>
  <c r="S6302" i="3"/>
  <c r="T6302" i="3" s="1"/>
  <c r="S6303" i="3"/>
  <c r="T6303" i="3" s="1"/>
  <c r="S6304" i="3"/>
  <c r="S6305" i="3"/>
  <c r="T6305" i="3" s="1"/>
  <c r="S6306" i="3"/>
  <c r="T6306" i="3" s="1"/>
  <c r="S6307" i="3"/>
  <c r="T6307" i="3" s="1"/>
  <c r="S6308" i="3"/>
  <c r="T6308" i="3" s="1"/>
  <c r="S6465" i="3"/>
  <c r="T6465" i="3" s="1"/>
  <c r="S6310" i="3"/>
  <c r="T6310" i="3" s="1"/>
  <c r="S6311" i="3"/>
  <c r="T6311" i="3" s="1"/>
  <c r="S6312" i="3"/>
  <c r="T6312" i="3" s="1"/>
  <c r="S6313" i="3"/>
  <c r="T6313" i="3" s="1"/>
  <c r="S6314" i="3"/>
  <c r="T6314" i="3" s="1"/>
  <c r="S6315" i="3"/>
  <c r="T6315" i="3" s="1"/>
  <c r="S6316" i="3"/>
  <c r="T6316" i="3" s="1"/>
  <c r="S6317" i="3"/>
  <c r="T6317" i="3" s="1"/>
  <c r="S6318" i="3"/>
  <c r="T6318" i="3" s="1"/>
  <c r="S6319" i="3"/>
  <c r="T6319" i="3" s="1"/>
  <c r="S6320" i="3"/>
  <c r="T6320" i="3" s="1"/>
  <c r="S6321" i="3"/>
  <c r="T6321" i="3" s="1"/>
  <c r="S6322" i="3"/>
  <c r="T6322" i="3" s="1"/>
  <c r="S6323" i="3"/>
  <c r="T6323" i="3" s="1"/>
  <c r="S6324" i="3"/>
  <c r="T6324" i="3" s="1"/>
  <c r="S6325" i="3"/>
  <c r="T6325" i="3" s="1"/>
  <c r="S6326" i="3"/>
  <c r="T6326" i="3" s="1"/>
  <c r="S6327" i="3"/>
  <c r="T6327" i="3" s="1"/>
  <c r="S6328" i="3"/>
  <c r="T6328" i="3" s="1"/>
  <c r="S6329" i="3"/>
  <c r="T6329" i="3" s="1"/>
  <c r="S6330" i="3"/>
  <c r="T6330" i="3" s="1"/>
  <c r="S6331" i="3"/>
  <c r="T6331" i="3" s="1"/>
  <c r="S6332" i="3"/>
  <c r="T6332" i="3" s="1"/>
  <c r="S6333" i="3"/>
  <c r="T6333" i="3" s="1"/>
  <c r="S6334" i="3"/>
  <c r="T6334" i="3" s="1"/>
  <c r="S6335" i="3"/>
  <c r="T6335" i="3" s="1"/>
  <c r="S6336" i="3"/>
  <c r="T6336" i="3" s="1"/>
  <c r="S6337" i="3"/>
  <c r="T6337" i="3" s="1"/>
  <c r="S6338" i="3"/>
  <c r="T6338" i="3" s="1"/>
  <c r="S6339" i="3"/>
  <c r="T6339" i="3" s="1"/>
  <c r="S6340" i="3"/>
  <c r="T6340" i="3" s="1"/>
  <c r="S6341" i="3"/>
  <c r="T6341" i="3" s="1"/>
  <c r="S6342" i="3"/>
  <c r="T6342" i="3" s="1"/>
  <c r="S6343" i="3"/>
  <c r="T6343" i="3" s="1"/>
  <c r="S6344" i="3"/>
  <c r="T6344" i="3" s="1"/>
  <c r="S6345" i="3"/>
  <c r="T6345" i="3" s="1"/>
  <c r="S6346" i="3"/>
  <c r="T6346" i="3" s="1"/>
  <c r="S6347" i="3"/>
  <c r="T6347" i="3" s="1"/>
  <c r="S6348" i="3"/>
  <c r="T6348" i="3" s="1"/>
  <c r="S6349" i="3"/>
  <c r="T6349" i="3" s="1"/>
  <c r="S6350" i="3"/>
  <c r="T6350" i="3" s="1"/>
  <c r="S6351" i="3"/>
  <c r="T6351" i="3" s="1"/>
  <c r="S6352" i="3"/>
  <c r="T6352" i="3" s="1"/>
  <c r="S6353" i="3"/>
  <c r="T6353" i="3" s="1"/>
  <c r="S6354" i="3"/>
  <c r="T6354" i="3" s="1"/>
  <c r="S6355" i="3"/>
  <c r="T6355" i="3" s="1"/>
  <c r="S6356" i="3"/>
  <c r="T6356" i="3" s="1"/>
  <c r="S6357" i="3"/>
  <c r="T6357" i="3" s="1"/>
  <c r="S6358" i="3"/>
  <c r="T6358" i="3" s="1"/>
  <c r="S6359" i="3"/>
  <c r="T6359" i="3" s="1"/>
  <c r="S6360" i="3"/>
  <c r="T6360" i="3" s="1"/>
  <c r="S6361" i="3"/>
  <c r="T6361" i="3" s="1"/>
  <c r="S6362" i="3"/>
  <c r="T6362" i="3" s="1"/>
  <c r="S6363" i="3"/>
  <c r="T6363" i="3" s="1"/>
  <c r="S6364" i="3"/>
  <c r="T6364" i="3" s="1"/>
  <c r="S6365" i="3"/>
  <c r="T6365" i="3" s="1"/>
  <c r="S6366" i="3"/>
  <c r="T6366" i="3" s="1"/>
  <c r="S6367" i="3"/>
  <c r="T6367" i="3" s="1"/>
  <c r="S6368" i="3"/>
  <c r="T6368" i="3" s="1"/>
  <c r="S6369" i="3"/>
  <c r="T6369" i="3" s="1"/>
  <c r="S6370" i="3"/>
  <c r="T6370" i="3" s="1"/>
  <c r="S6371" i="3"/>
  <c r="T6371" i="3" s="1"/>
  <c r="S6372" i="3"/>
  <c r="T6372" i="3" s="1"/>
  <c r="S6373" i="3"/>
  <c r="T6373" i="3" s="1"/>
  <c r="S6374" i="3"/>
  <c r="T6374" i="3" s="1"/>
  <c r="S6375" i="3"/>
  <c r="T6375" i="3" s="1"/>
  <c r="S6376" i="3"/>
  <c r="T6376" i="3" s="1"/>
  <c r="S6377" i="3"/>
  <c r="T6377" i="3" s="1"/>
  <c r="S6378" i="3"/>
  <c r="T6378" i="3" s="1"/>
  <c r="S6379" i="3"/>
  <c r="T6379" i="3" s="1"/>
  <c r="S6380" i="3"/>
  <c r="T6380" i="3" s="1"/>
  <c r="S6381" i="3"/>
  <c r="S6382" i="3"/>
  <c r="T6382" i="3" s="1"/>
  <c r="S6383" i="3"/>
  <c r="T6383" i="3" s="1"/>
  <c r="S6384" i="3"/>
  <c r="T6384" i="3" s="1"/>
  <c r="S6385" i="3"/>
  <c r="T6385" i="3" s="1"/>
  <c r="S6386" i="3"/>
  <c r="T6386" i="3" s="1"/>
  <c r="S6387" i="3"/>
  <c r="T6387" i="3" s="1"/>
  <c r="S6388" i="3"/>
  <c r="T6388" i="3" s="1"/>
  <c r="S6389" i="3"/>
  <c r="T6389" i="3" s="1"/>
  <c r="S6390" i="3"/>
  <c r="T6390" i="3" s="1"/>
  <c r="S6391" i="3"/>
  <c r="T6391" i="3" s="1"/>
  <c r="S6392" i="3"/>
  <c r="T6392" i="3" s="1"/>
  <c r="S6393" i="3"/>
  <c r="T6393" i="3" s="1"/>
  <c r="S6394" i="3"/>
  <c r="T6394" i="3" s="1"/>
  <c r="S6395" i="3"/>
  <c r="T6395" i="3" s="1"/>
  <c r="S6396" i="3"/>
  <c r="T6396" i="3" s="1"/>
  <c r="S6397" i="3"/>
  <c r="T6397" i="3" s="1"/>
  <c r="S6398" i="3"/>
  <c r="T6398" i="3" s="1"/>
  <c r="S6399" i="3"/>
  <c r="T6399" i="3" s="1"/>
  <c r="S6400" i="3"/>
  <c r="T6400" i="3" s="1"/>
  <c r="S6401" i="3"/>
  <c r="T6401" i="3" s="1"/>
  <c r="S6402" i="3"/>
  <c r="S6403" i="3"/>
  <c r="T6403" i="3" s="1"/>
  <c r="S6404" i="3"/>
  <c r="T6404" i="3" s="1"/>
  <c r="S6405" i="3"/>
  <c r="T6405" i="3" s="1"/>
  <c r="S6406" i="3"/>
  <c r="T6406" i="3" s="1"/>
  <c r="S6407" i="3"/>
  <c r="T6407" i="3" s="1"/>
  <c r="S6408" i="3"/>
  <c r="T6408" i="3" s="1"/>
  <c r="S6409" i="3"/>
  <c r="T6409" i="3" s="1"/>
  <c r="S6410" i="3"/>
  <c r="T6410" i="3" s="1"/>
  <c r="S6411" i="3"/>
  <c r="T6411" i="3" s="1"/>
  <c r="S6412" i="3"/>
  <c r="T6412" i="3" s="1"/>
  <c r="S6413" i="3"/>
  <c r="T6413" i="3" s="1"/>
  <c r="S6414" i="3"/>
  <c r="T6414" i="3" s="1"/>
  <c r="S6415" i="3"/>
  <c r="T6415" i="3" s="1"/>
  <c r="S6416" i="3"/>
  <c r="T6416" i="3" s="1"/>
  <c r="S6417" i="3"/>
  <c r="T6417" i="3" s="1"/>
  <c r="S6418" i="3"/>
  <c r="T6418" i="3" s="1"/>
  <c r="S6419" i="3"/>
  <c r="T6419" i="3" s="1"/>
  <c r="S6420" i="3"/>
  <c r="T6420" i="3" s="1"/>
  <c r="S6421" i="3"/>
  <c r="T6421" i="3" s="1"/>
  <c r="S6422" i="3"/>
  <c r="T6422" i="3" s="1"/>
  <c r="S6423" i="3"/>
  <c r="T6423" i="3" s="1"/>
  <c r="S6424" i="3"/>
  <c r="T6424" i="3" s="1"/>
  <c r="S6425" i="3"/>
  <c r="T6425" i="3" s="1"/>
  <c r="S6426" i="3"/>
  <c r="T6426" i="3" s="1"/>
  <c r="S6427" i="3"/>
  <c r="T6427" i="3" s="1"/>
  <c r="S6428" i="3"/>
  <c r="T6428" i="3" s="1"/>
  <c r="S6429" i="3"/>
  <c r="T6429" i="3" s="1"/>
  <c r="S6430" i="3"/>
  <c r="T6430" i="3" s="1"/>
  <c r="S6431" i="3"/>
  <c r="T6431" i="3" s="1"/>
  <c r="S6432" i="3"/>
  <c r="T6432" i="3" s="1"/>
  <c r="S6433" i="3"/>
  <c r="T6433" i="3" s="1"/>
  <c r="S6434" i="3"/>
  <c r="T6434" i="3" s="1"/>
  <c r="S6435" i="3"/>
  <c r="T6435" i="3" s="1"/>
  <c r="S6436" i="3"/>
  <c r="T6436" i="3" s="1"/>
  <c r="S6437" i="3"/>
  <c r="T6437" i="3" s="1"/>
  <c r="S6438" i="3"/>
  <c r="T6438" i="3" s="1"/>
  <c r="S6439" i="3"/>
  <c r="T6439" i="3" s="1"/>
  <c r="S6440" i="3"/>
  <c r="T6440" i="3" s="1"/>
  <c r="S6441" i="3"/>
  <c r="T6441" i="3" s="1"/>
  <c r="S6442" i="3"/>
  <c r="T6442" i="3" s="1"/>
  <c r="S6443" i="3"/>
  <c r="T6443" i="3" s="1"/>
  <c r="S6444" i="3"/>
  <c r="T6444" i="3" s="1"/>
  <c r="S6445" i="3"/>
  <c r="T6445" i="3" s="1"/>
  <c r="S6446" i="3"/>
  <c r="T6446" i="3" s="1"/>
  <c r="S6447" i="3"/>
  <c r="T6447" i="3" s="1"/>
  <c r="S6448" i="3"/>
  <c r="T6448" i="3" s="1"/>
  <c r="S6449" i="3"/>
  <c r="T6449" i="3" s="1"/>
  <c r="S6450" i="3"/>
  <c r="T6450" i="3" s="1"/>
  <c r="S6451" i="3"/>
  <c r="T6451" i="3" s="1"/>
  <c r="S6452" i="3"/>
  <c r="T6452" i="3" s="1"/>
  <c r="S6453" i="3"/>
  <c r="T6453" i="3" s="1"/>
  <c r="S6454" i="3"/>
  <c r="T6454" i="3" s="1"/>
  <c r="S6455" i="3"/>
  <c r="T6455" i="3" s="1"/>
  <c r="S6456" i="3"/>
  <c r="T6456" i="3" s="1"/>
  <c r="S6457" i="3"/>
  <c r="T6457" i="3" s="1"/>
  <c r="S6458" i="3"/>
  <c r="T6458" i="3" s="1"/>
  <c r="S6459" i="3"/>
  <c r="T6459" i="3" s="1"/>
  <c r="S6460" i="3"/>
  <c r="T6460" i="3" s="1"/>
  <c r="S6461" i="3"/>
  <c r="T6461" i="3" s="1"/>
  <c r="S6462" i="3"/>
  <c r="T6462" i="3" s="1"/>
  <c r="S6463" i="3"/>
  <c r="T6463" i="3" s="1"/>
  <c r="S6464" i="3"/>
  <c r="T6464" i="3" s="1"/>
  <c r="S4770" i="3"/>
  <c r="T4770" i="3" s="1"/>
  <c r="S6466" i="3"/>
  <c r="T6466" i="3" s="1"/>
  <c r="S6467" i="3"/>
  <c r="T6467" i="3" s="1"/>
  <c r="S6468" i="3"/>
  <c r="T6468" i="3" s="1"/>
  <c r="S6469" i="3"/>
  <c r="T6469" i="3" s="1"/>
  <c r="S6470" i="3"/>
  <c r="T6470" i="3" s="1"/>
  <c r="S6471" i="3"/>
  <c r="T6471" i="3" s="1"/>
  <c r="S6472" i="3"/>
  <c r="T6472" i="3" s="1"/>
  <c r="S6473" i="3"/>
  <c r="T6473" i="3" s="1"/>
  <c r="S6474" i="3"/>
  <c r="T6474" i="3" s="1"/>
  <c r="S6475" i="3"/>
  <c r="T6475" i="3" s="1"/>
  <c r="S6476" i="3"/>
  <c r="T6476" i="3" s="1"/>
  <c r="S6477" i="3"/>
  <c r="T6477" i="3" s="1"/>
  <c r="S6478" i="3"/>
  <c r="T6478" i="3" s="1"/>
  <c r="S6479" i="3"/>
  <c r="T6479" i="3" s="1"/>
  <c r="S6480" i="3"/>
  <c r="T6480" i="3" s="1"/>
  <c r="S6481" i="3"/>
  <c r="T6481" i="3" s="1"/>
  <c r="S6482" i="3"/>
  <c r="T6482" i="3" s="1"/>
  <c r="S6483" i="3"/>
  <c r="T6483" i="3" s="1"/>
  <c r="S6484" i="3"/>
  <c r="T6484" i="3" s="1"/>
  <c r="S6485" i="3"/>
  <c r="T6485" i="3" s="1"/>
  <c r="S6486" i="3"/>
  <c r="T6486" i="3" s="1"/>
  <c r="S6487" i="3"/>
  <c r="T6487" i="3" s="1"/>
  <c r="S6488" i="3"/>
  <c r="T6488" i="3" s="1"/>
  <c r="S6489" i="3"/>
  <c r="T6489" i="3" s="1"/>
  <c r="S6490" i="3"/>
  <c r="T6490" i="3" s="1"/>
  <c r="S6491" i="3"/>
  <c r="T6491" i="3" s="1"/>
  <c r="S6492" i="3"/>
  <c r="T6492" i="3" s="1"/>
  <c r="S6493" i="3"/>
  <c r="T6493" i="3" s="1"/>
  <c r="S6494" i="3"/>
  <c r="T6494" i="3" s="1"/>
  <c r="S6495" i="3"/>
  <c r="T6495" i="3" s="1"/>
  <c r="S6496" i="3"/>
  <c r="T6496" i="3" s="1"/>
  <c r="S6497" i="3"/>
  <c r="T6497" i="3" s="1"/>
  <c r="S6498" i="3"/>
  <c r="T6498" i="3" s="1"/>
  <c r="S6499" i="3"/>
  <c r="T6499" i="3" s="1"/>
  <c r="S6500" i="3"/>
  <c r="T6500" i="3" s="1"/>
  <c r="S6501" i="3"/>
  <c r="T6501" i="3" s="1"/>
  <c r="S6502" i="3"/>
  <c r="T6502" i="3" s="1"/>
  <c r="S6503" i="3"/>
  <c r="T6503" i="3" s="1"/>
  <c r="S6504" i="3"/>
  <c r="T6504" i="3" s="1"/>
  <c r="S6505" i="3"/>
  <c r="T6505" i="3" s="1"/>
  <c r="S6506" i="3"/>
  <c r="T6506" i="3" s="1"/>
  <c r="S6507" i="3"/>
  <c r="T6507" i="3" s="1"/>
  <c r="S6508" i="3"/>
  <c r="T6508" i="3" s="1"/>
  <c r="S6509" i="3"/>
  <c r="T6509" i="3" s="1"/>
  <c r="S6510" i="3"/>
  <c r="T6510" i="3" s="1"/>
  <c r="S6511" i="3"/>
  <c r="T6511" i="3" s="1"/>
  <c r="S6512" i="3"/>
  <c r="T6512" i="3" s="1"/>
  <c r="S6513" i="3"/>
  <c r="T6513" i="3" s="1"/>
  <c r="S6514" i="3"/>
  <c r="T6514" i="3" s="1"/>
  <c r="S6515" i="3"/>
  <c r="T6515" i="3" s="1"/>
  <c r="S6516" i="3"/>
  <c r="T6516" i="3" s="1"/>
  <c r="S6517" i="3"/>
  <c r="T6517" i="3" s="1"/>
  <c r="S6518" i="3"/>
  <c r="T6518" i="3" s="1"/>
  <c r="S6519" i="3"/>
  <c r="T6519" i="3" s="1"/>
  <c r="S6520" i="3"/>
  <c r="T6520" i="3" s="1"/>
  <c r="S6521" i="3"/>
  <c r="T6521" i="3" s="1"/>
  <c r="S6522" i="3"/>
  <c r="S6523" i="3"/>
  <c r="T6523" i="3" s="1"/>
  <c r="S6524" i="3"/>
  <c r="T6524" i="3" s="1"/>
  <c r="S6525" i="3"/>
  <c r="T6525" i="3" s="1"/>
  <c r="S6526" i="3"/>
  <c r="T6526" i="3" s="1"/>
  <c r="S6527" i="3"/>
  <c r="T6527" i="3" s="1"/>
  <c r="S6528" i="3"/>
  <c r="T6528" i="3" s="1"/>
  <c r="S6529" i="3"/>
  <c r="T6529" i="3" s="1"/>
  <c r="S6530" i="3"/>
  <c r="T6530" i="3" s="1"/>
  <c r="S6531" i="3"/>
  <c r="T6531" i="3" s="1"/>
  <c r="S6532" i="3"/>
  <c r="T6532" i="3" s="1"/>
  <c r="S6533" i="3"/>
  <c r="T6533" i="3" s="1"/>
  <c r="S6534" i="3"/>
  <c r="T6534" i="3" s="1"/>
  <c r="S6535" i="3"/>
  <c r="T6535" i="3" s="1"/>
  <c r="S6536" i="3"/>
  <c r="T6536" i="3" s="1"/>
  <c r="S6537" i="3"/>
  <c r="T6537" i="3" s="1"/>
  <c r="S6538" i="3"/>
  <c r="T6538" i="3" s="1"/>
  <c r="S6539" i="3"/>
  <c r="T6539" i="3" s="1"/>
  <c r="S6540" i="3"/>
  <c r="T6540" i="3" s="1"/>
  <c r="S6541" i="3"/>
  <c r="T6541" i="3" s="1"/>
  <c r="S6542" i="3"/>
  <c r="T6542" i="3" s="1"/>
  <c r="S6543" i="3"/>
  <c r="T6543" i="3" s="1"/>
  <c r="S6544" i="3"/>
  <c r="T6544" i="3" s="1"/>
  <c r="S6545" i="3"/>
  <c r="T6545" i="3" s="1"/>
  <c r="S6546" i="3"/>
  <c r="S6547" i="3"/>
  <c r="T6547" i="3" s="1"/>
  <c r="S6548" i="3"/>
  <c r="T6548" i="3" s="1"/>
  <c r="S6549" i="3"/>
  <c r="T6549" i="3" s="1"/>
  <c r="S6550" i="3"/>
  <c r="T6550" i="3" s="1"/>
  <c r="S6551" i="3"/>
  <c r="T6551" i="3" s="1"/>
  <c r="S6552" i="3"/>
  <c r="T6552" i="3" s="1"/>
  <c r="S6553" i="3"/>
  <c r="T6553" i="3" s="1"/>
  <c r="S6554" i="3"/>
  <c r="T6554" i="3" s="1"/>
  <c r="S6555" i="3"/>
  <c r="T6555" i="3" s="1"/>
  <c r="S6556" i="3"/>
  <c r="T6556" i="3" s="1"/>
  <c r="S6557" i="3"/>
  <c r="T6557" i="3" s="1"/>
  <c r="S6558" i="3"/>
  <c r="T6558" i="3" s="1"/>
  <c r="S6559" i="3"/>
  <c r="T6559" i="3" s="1"/>
  <c r="S6560" i="3"/>
  <c r="T6560" i="3" s="1"/>
  <c r="S6561" i="3"/>
  <c r="T6561" i="3" s="1"/>
  <c r="S6562" i="3"/>
  <c r="T6562" i="3" s="1"/>
  <c r="S6563" i="3"/>
  <c r="T6563" i="3" s="1"/>
  <c r="S6564" i="3"/>
  <c r="T6564" i="3" s="1"/>
  <c r="S6565" i="3"/>
  <c r="T6565" i="3" s="1"/>
  <c r="S6566" i="3"/>
  <c r="T6566" i="3" s="1"/>
  <c r="S6567" i="3"/>
  <c r="T6567" i="3" s="1"/>
  <c r="S6568" i="3"/>
  <c r="S6569" i="3"/>
  <c r="T6569" i="3" s="1"/>
  <c r="S6570" i="3"/>
  <c r="T6570" i="3" s="1"/>
  <c r="S6571" i="3"/>
  <c r="T6571" i="3" s="1"/>
  <c r="S6572" i="3"/>
  <c r="T6572" i="3" s="1"/>
  <c r="S6573" i="3"/>
  <c r="T6573" i="3" s="1"/>
  <c r="S6574" i="3"/>
  <c r="T6574" i="3" s="1"/>
  <c r="S6575" i="3"/>
  <c r="T6575" i="3" s="1"/>
  <c r="S6576" i="3"/>
  <c r="T6576" i="3" s="1"/>
  <c r="S6577" i="3"/>
  <c r="T6577" i="3" s="1"/>
  <c r="S6578" i="3"/>
  <c r="T6578" i="3" s="1"/>
  <c r="S6579" i="3"/>
  <c r="T6579" i="3" s="1"/>
  <c r="S6580" i="3"/>
  <c r="T6580" i="3" s="1"/>
  <c r="S6581" i="3"/>
  <c r="T6581" i="3" s="1"/>
  <c r="S6582" i="3"/>
  <c r="T6582" i="3" s="1"/>
  <c r="S6583" i="3"/>
  <c r="T6583" i="3" s="1"/>
  <c r="S6584" i="3"/>
  <c r="T6584" i="3" s="1"/>
  <c r="S6585" i="3"/>
  <c r="T6585" i="3" s="1"/>
  <c r="S6586" i="3"/>
  <c r="T6586" i="3" s="1"/>
  <c r="S6587" i="3"/>
  <c r="T6587" i="3" s="1"/>
  <c r="S6588" i="3"/>
  <c r="T6588" i="3" s="1"/>
  <c r="S6589" i="3"/>
  <c r="T6589" i="3" s="1"/>
  <c r="S6590" i="3"/>
  <c r="T6590" i="3" s="1"/>
  <c r="S6591" i="3"/>
  <c r="T6591" i="3" s="1"/>
  <c r="S6592" i="3"/>
  <c r="T6592" i="3" s="1"/>
  <c r="S6593" i="3"/>
  <c r="T6593" i="3" s="1"/>
  <c r="S6594" i="3"/>
  <c r="T6594" i="3" s="1"/>
  <c r="S6595" i="3"/>
  <c r="T6595" i="3" s="1"/>
  <c r="S6596" i="3"/>
  <c r="T6596" i="3" s="1"/>
  <c r="S6597" i="3"/>
  <c r="T6597" i="3" s="1"/>
  <c r="S6598" i="3"/>
  <c r="T6598" i="3" s="1"/>
  <c r="S6599" i="3"/>
  <c r="T6599" i="3" s="1"/>
  <c r="S6600" i="3"/>
  <c r="T6600" i="3" s="1"/>
  <c r="S6601" i="3"/>
  <c r="T6601" i="3" s="1"/>
  <c r="S6602" i="3"/>
  <c r="T6602" i="3" s="1"/>
  <c r="S6603" i="3"/>
  <c r="T6603" i="3" s="1"/>
  <c r="S6604" i="3"/>
  <c r="T6604" i="3" s="1"/>
  <c r="S6605" i="3"/>
  <c r="T6605" i="3" s="1"/>
  <c r="S6606" i="3"/>
  <c r="T6606" i="3" s="1"/>
  <c r="S6607" i="3"/>
  <c r="T6607" i="3" s="1"/>
  <c r="S6608" i="3"/>
  <c r="T6608" i="3" s="1"/>
  <c r="S6609" i="3"/>
  <c r="T6609" i="3" s="1"/>
  <c r="S6610" i="3"/>
  <c r="T6610" i="3" s="1"/>
  <c r="S6611" i="3"/>
  <c r="T6611" i="3" s="1"/>
  <c r="S6612" i="3"/>
  <c r="T6612" i="3" s="1"/>
  <c r="S6613" i="3"/>
  <c r="T6613" i="3" s="1"/>
  <c r="S6614" i="3"/>
  <c r="T6614" i="3" s="1"/>
  <c r="S6615" i="3"/>
  <c r="T6615" i="3" s="1"/>
  <c r="S6616" i="3"/>
  <c r="T6616" i="3" s="1"/>
  <c r="S6617" i="3"/>
  <c r="T6617" i="3" s="1"/>
  <c r="S6618" i="3"/>
  <c r="T6618" i="3" s="1"/>
  <c r="S6619" i="3"/>
  <c r="T6619" i="3" s="1"/>
  <c r="S6620" i="3"/>
  <c r="T6620" i="3" s="1"/>
  <c r="S6621" i="3"/>
  <c r="T6621" i="3" s="1"/>
  <c r="S6622" i="3"/>
  <c r="T6622" i="3" s="1"/>
  <c r="S6623" i="3"/>
  <c r="T6623" i="3" s="1"/>
  <c r="S6624" i="3"/>
  <c r="T6624" i="3" s="1"/>
  <c r="S6625" i="3"/>
  <c r="T6625" i="3" s="1"/>
  <c r="S6626" i="3"/>
  <c r="T6626" i="3" s="1"/>
  <c r="S6627" i="3"/>
  <c r="T6627" i="3" s="1"/>
  <c r="S6628" i="3"/>
  <c r="T6628" i="3" s="1"/>
  <c r="S6629" i="3"/>
  <c r="T6629" i="3" s="1"/>
  <c r="S6630" i="3"/>
  <c r="T6630" i="3" s="1"/>
  <c r="S6631" i="3"/>
  <c r="T6631" i="3" s="1"/>
  <c r="S6632" i="3"/>
  <c r="T6632" i="3" s="1"/>
  <c r="S6633" i="3"/>
  <c r="T6633" i="3" s="1"/>
  <c r="S6634" i="3"/>
  <c r="T6634" i="3" s="1"/>
  <c r="S6635" i="3"/>
  <c r="T6635" i="3" s="1"/>
  <c r="S6636" i="3"/>
  <c r="T6636" i="3" s="1"/>
  <c r="S6637" i="3"/>
  <c r="T6637" i="3" s="1"/>
  <c r="S6638" i="3"/>
  <c r="T6638" i="3" s="1"/>
  <c r="S6639" i="3"/>
  <c r="T6639" i="3" s="1"/>
  <c r="S6640" i="3"/>
  <c r="T6640" i="3" s="1"/>
  <c r="S6641" i="3"/>
  <c r="T6641" i="3" s="1"/>
  <c r="S6642" i="3"/>
  <c r="T6642" i="3" s="1"/>
  <c r="S6643" i="3"/>
  <c r="T6643" i="3" s="1"/>
  <c r="S6644" i="3"/>
  <c r="T6644" i="3" s="1"/>
  <c r="S6645" i="3"/>
  <c r="T6645" i="3" s="1"/>
  <c r="S6646" i="3"/>
  <c r="T6646" i="3" s="1"/>
  <c r="S6647" i="3"/>
  <c r="T6647" i="3" s="1"/>
  <c r="S6648" i="3"/>
  <c r="T6648" i="3" s="1"/>
  <c r="S6649" i="3"/>
  <c r="T6649" i="3" s="1"/>
  <c r="S6650" i="3"/>
  <c r="T6650" i="3" s="1"/>
  <c r="S6651" i="3"/>
  <c r="T6651" i="3" s="1"/>
  <c r="S6652" i="3"/>
  <c r="T6652" i="3" s="1"/>
  <c r="S6653" i="3"/>
  <c r="T6653" i="3" s="1"/>
  <c r="S6654" i="3"/>
  <c r="T6654" i="3" s="1"/>
  <c r="S6655" i="3"/>
  <c r="T6655" i="3" s="1"/>
  <c r="S6656" i="3"/>
  <c r="T6656" i="3" s="1"/>
  <c r="S6657" i="3"/>
  <c r="T6657" i="3" s="1"/>
  <c r="S6658" i="3"/>
  <c r="T6658" i="3" s="1"/>
  <c r="S6659" i="3"/>
  <c r="T6659" i="3" s="1"/>
  <c r="S6660" i="3"/>
  <c r="T6660" i="3" s="1"/>
  <c r="S6661" i="3"/>
  <c r="T6661" i="3" s="1"/>
  <c r="S6662" i="3"/>
  <c r="T6662" i="3" s="1"/>
  <c r="S6663" i="3"/>
  <c r="T6663" i="3" s="1"/>
  <c r="S6664" i="3"/>
  <c r="T6664" i="3" s="1"/>
  <c r="S6665" i="3"/>
  <c r="T6665" i="3" s="1"/>
  <c r="S6666" i="3"/>
  <c r="T6666" i="3" s="1"/>
  <c r="S6667" i="3"/>
  <c r="T6667" i="3" s="1"/>
  <c r="S6668" i="3"/>
  <c r="T6668" i="3" s="1"/>
  <c r="S6669" i="3"/>
  <c r="T6669" i="3" s="1"/>
  <c r="S6670" i="3"/>
  <c r="T6670" i="3" s="1"/>
  <c r="S6671" i="3"/>
  <c r="T6671" i="3" s="1"/>
  <c r="S6672" i="3"/>
  <c r="T6672" i="3" s="1"/>
  <c r="S6673" i="3"/>
  <c r="T6673" i="3" s="1"/>
  <c r="S6674" i="3"/>
  <c r="T6674" i="3" s="1"/>
  <c r="S6675" i="3"/>
  <c r="T6675" i="3" s="1"/>
  <c r="S6676" i="3"/>
  <c r="T6676" i="3" s="1"/>
  <c r="S6677" i="3"/>
  <c r="T6677" i="3" s="1"/>
  <c r="S6678" i="3"/>
  <c r="T6678" i="3" s="1"/>
  <c r="S6679" i="3"/>
  <c r="T6679" i="3" s="1"/>
  <c r="S6680" i="3"/>
  <c r="T6680" i="3" s="1"/>
  <c r="S6681" i="3"/>
  <c r="T6681" i="3" s="1"/>
  <c r="S6682" i="3"/>
  <c r="T6682" i="3" s="1"/>
  <c r="S6683" i="3"/>
  <c r="T6683" i="3" s="1"/>
  <c r="S6684" i="3"/>
  <c r="T6684" i="3" s="1"/>
  <c r="S6685" i="3"/>
  <c r="T6685" i="3" s="1"/>
  <c r="S6686" i="3"/>
  <c r="T6686" i="3" s="1"/>
  <c r="S6687" i="3"/>
  <c r="T6687" i="3" s="1"/>
  <c r="S6688" i="3"/>
  <c r="T6688" i="3" s="1"/>
  <c r="S6689" i="3"/>
  <c r="T6689" i="3" s="1"/>
  <c r="S6690" i="3"/>
  <c r="T6690" i="3" s="1"/>
  <c r="S6691" i="3"/>
  <c r="T6691" i="3" s="1"/>
  <c r="S6692" i="3"/>
  <c r="T6692" i="3" s="1"/>
  <c r="S6693" i="3"/>
  <c r="T6693" i="3" s="1"/>
  <c r="S6694" i="3"/>
  <c r="T6694" i="3" s="1"/>
  <c r="S6695" i="3"/>
  <c r="T6695" i="3" s="1"/>
  <c r="S6696" i="3"/>
  <c r="T6696" i="3" s="1"/>
  <c r="S6697" i="3"/>
  <c r="T6697" i="3" s="1"/>
  <c r="S6698" i="3"/>
  <c r="T6698" i="3" s="1"/>
  <c r="S6699" i="3"/>
  <c r="T6699" i="3" s="1"/>
  <c r="S6700" i="3"/>
  <c r="T6700" i="3" s="1"/>
  <c r="S6701" i="3"/>
  <c r="T6701" i="3" s="1"/>
  <c r="S6702" i="3"/>
  <c r="T6702" i="3" s="1"/>
  <c r="S6703" i="3"/>
  <c r="T6703" i="3" s="1"/>
  <c r="S6704" i="3"/>
  <c r="T6704" i="3" s="1"/>
  <c r="S6705" i="3"/>
  <c r="T6705" i="3" s="1"/>
  <c r="S6706" i="3"/>
  <c r="T6706" i="3" s="1"/>
  <c r="S6707" i="3"/>
  <c r="T6707" i="3" s="1"/>
  <c r="S6708" i="3"/>
  <c r="T6708" i="3" s="1"/>
  <c r="S6709" i="3"/>
  <c r="T6709" i="3" s="1"/>
  <c r="S6710" i="3"/>
  <c r="T6710" i="3" s="1"/>
  <c r="S6711" i="3"/>
  <c r="T6711" i="3" s="1"/>
  <c r="S6712" i="3"/>
  <c r="T6712" i="3" s="1"/>
  <c r="S6713" i="3"/>
  <c r="T6713" i="3" s="1"/>
  <c r="S6714" i="3"/>
  <c r="T6714" i="3" s="1"/>
  <c r="S6715" i="3"/>
  <c r="T6715" i="3" s="1"/>
  <c r="S6716" i="3"/>
  <c r="T6716" i="3" s="1"/>
  <c r="S6717" i="3"/>
  <c r="T6717" i="3" s="1"/>
  <c r="S6718" i="3"/>
  <c r="T6718" i="3" s="1"/>
  <c r="S6719" i="3"/>
  <c r="T6719" i="3" s="1"/>
  <c r="S6720" i="3"/>
  <c r="T6720" i="3" s="1"/>
  <c r="S6721" i="3"/>
  <c r="T6721" i="3" s="1"/>
  <c r="S6722" i="3"/>
  <c r="T6722" i="3" s="1"/>
  <c r="S6723" i="3"/>
  <c r="T6723" i="3" s="1"/>
  <c r="S6724" i="3"/>
  <c r="T6724" i="3" s="1"/>
  <c r="S6725" i="3"/>
  <c r="T6725" i="3" s="1"/>
  <c r="S6726" i="3"/>
  <c r="T6726" i="3" s="1"/>
  <c r="S6727" i="3"/>
  <c r="T6727" i="3" s="1"/>
  <c r="S6728" i="3"/>
  <c r="T6728" i="3" s="1"/>
  <c r="S6729" i="3"/>
  <c r="T6729" i="3" s="1"/>
  <c r="S6730" i="3"/>
  <c r="T6730" i="3" s="1"/>
  <c r="S6731" i="3"/>
  <c r="T6731" i="3" s="1"/>
  <c r="S6732" i="3"/>
  <c r="T6732" i="3" s="1"/>
  <c r="S6733" i="3"/>
  <c r="T6733" i="3" s="1"/>
  <c r="S6734" i="3"/>
  <c r="T6734" i="3" s="1"/>
  <c r="S6735" i="3"/>
  <c r="T6735" i="3" s="1"/>
  <c r="S6736" i="3"/>
  <c r="T6736" i="3" s="1"/>
  <c r="S6737" i="3"/>
  <c r="T6737" i="3" s="1"/>
  <c r="S6738" i="3"/>
  <c r="T6738" i="3" s="1"/>
  <c r="S6739" i="3"/>
  <c r="T6739" i="3" s="1"/>
  <c r="S6740" i="3"/>
  <c r="T6740" i="3" s="1"/>
  <c r="S6741" i="3"/>
  <c r="T6741" i="3" s="1"/>
  <c r="S6742" i="3"/>
  <c r="T6742" i="3" s="1"/>
  <c r="S6743" i="3"/>
  <c r="T6743" i="3" s="1"/>
  <c r="S6744" i="3"/>
  <c r="T6744" i="3" s="1"/>
  <c r="S6745" i="3"/>
  <c r="T6745" i="3" s="1"/>
  <c r="S6746" i="3"/>
  <c r="T6746" i="3" s="1"/>
  <c r="S6747" i="3"/>
  <c r="T6747" i="3" s="1"/>
  <c r="S6748" i="3"/>
  <c r="T6748" i="3" s="1"/>
  <c r="S6749" i="3"/>
  <c r="T6749" i="3" s="1"/>
  <c r="S6750" i="3"/>
  <c r="T6750" i="3" s="1"/>
  <c r="S6751" i="3"/>
  <c r="T6751" i="3" s="1"/>
  <c r="S6752" i="3"/>
  <c r="T6752" i="3" s="1"/>
  <c r="S6753" i="3"/>
  <c r="T6753" i="3" s="1"/>
  <c r="S6754" i="3"/>
  <c r="T6754" i="3" s="1"/>
  <c r="S6755" i="3"/>
  <c r="T6755" i="3" s="1"/>
  <c r="S6756" i="3"/>
  <c r="T6756" i="3" s="1"/>
  <c r="S6757" i="3"/>
  <c r="T6757" i="3" s="1"/>
  <c r="S6758" i="3"/>
  <c r="T6758" i="3" s="1"/>
  <c r="S6759" i="3"/>
  <c r="T6759" i="3" s="1"/>
  <c r="S6760" i="3"/>
  <c r="T6760" i="3" s="1"/>
  <c r="S6761" i="3"/>
  <c r="T6761" i="3" s="1"/>
  <c r="S6762" i="3"/>
  <c r="T6762" i="3" s="1"/>
  <c r="S6763" i="3"/>
  <c r="T6763" i="3" s="1"/>
  <c r="S6764" i="3"/>
  <c r="T6764" i="3" s="1"/>
  <c r="S6765" i="3"/>
  <c r="T6765" i="3" s="1"/>
  <c r="S6766" i="3"/>
  <c r="T6766" i="3" s="1"/>
  <c r="S6767" i="3"/>
  <c r="T6767" i="3" s="1"/>
  <c r="S6768" i="3"/>
  <c r="T6768" i="3" s="1"/>
  <c r="S6769" i="3"/>
  <c r="T6769" i="3" s="1"/>
  <c r="S6770" i="3"/>
  <c r="T6770" i="3" s="1"/>
  <c r="S6771" i="3"/>
  <c r="T6771" i="3" s="1"/>
  <c r="S6772" i="3"/>
  <c r="T6772" i="3" s="1"/>
  <c r="S6773" i="3"/>
  <c r="T6773" i="3" s="1"/>
  <c r="S6774" i="3"/>
  <c r="T6774" i="3" s="1"/>
  <c r="S6775" i="3"/>
  <c r="T6775" i="3" s="1"/>
  <c r="S6776" i="3"/>
  <c r="T6776" i="3" s="1"/>
  <c r="S6777" i="3"/>
  <c r="T6777" i="3" s="1"/>
  <c r="S6778" i="3"/>
  <c r="T6778" i="3" s="1"/>
  <c r="S6779" i="3"/>
  <c r="T6779" i="3" s="1"/>
  <c r="S6780" i="3"/>
  <c r="T6780" i="3" s="1"/>
  <c r="S6781" i="3"/>
  <c r="T6781" i="3" s="1"/>
  <c r="S6782" i="3"/>
  <c r="T6782" i="3" s="1"/>
  <c r="S6783" i="3"/>
  <c r="T6783" i="3" s="1"/>
  <c r="S6784" i="3"/>
  <c r="T6784" i="3" s="1"/>
  <c r="S6785" i="3"/>
  <c r="T6785" i="3" s="1"/>
  <c r="S6786" i="3"/>
  <c r="T6786" i="3" s="1"/>
  <c r="S6787" i="3"/>
  <c r="T6787" i="3" s="1"/>
  <c r="S6788" i="3"/>
  <c r="T6788" i="3" s="1"/>
  <c r="S6789" i="3"/>
  <c r="T6789" i="3" s="1"/>
  <c r="S6790" i="3"/>
  <c r="T6790" i="3" s="1"/>
  <c r="S6791" i="3"/>
  <c r="T6791" i="3" s="1"/>
  <c r="S6792" i="3"/>
  <c r="T6792" i="3" s="1"/>
  <c r="S6793" i="3"/>
  <c r="T6793" i="3" s="1"/>
  <c r="S6794" i="3"/>
  <c r="T6794" i="3" s="1"/>
  <c r="S6795" i="3"/>
  <c r="T6795" i="3" s="1"/>
  <c r="S6796" i="3"/>
  <c r="T6796" i="3" s="1"/>
  <c r="S6797" i="3"/>
  <c r="T6797" i="3" s="1"/>
  <c r="S6798" i="3"/>
  <c r="T6798" i="3" s="1"/>
  <c r="S6799" i="3"/>
  <c r="T6799" i="3" s="1"/>
  <c r="S6800" i="3"/>
  <c r="T6800" i="3" s="1"/>
  <c r="S6801" i="3"/>
  <c r="T6801" i="3" s="1"/>
  <c r="S6802" i="3"/>
  <c r="T6802" i="3" s="1"/>
  <c r="S6803" i="3"/>
  <c r="T6803" i="3" s="1"/>
  <c r="S6804" i="3"/>
  <c r="T6804" i="3" s="1"/>
  <c r="S6805" i="3"/>
  <c r="T6805" i="3" s="1"/>
  <c r="S6806" i="3"/>
  <c r="T6806" i="3" s="1"/>
  <c r="S6807" i="3"/>
  <c r="T6807" i="3" s="1"/>
  <c r="S6808" i="3"/>
  <c r="T6808" i="3" s="1"/>
  <c r="S6809" i="3"/>
  <c r="T6809" i="3" s="1"/>
  <c r="S6810" i="3"/>
  <c r="T6810" i="3" s="1"/>
  <c r="S6811" i="3"/>
  <c r="T6811" i="3" s="1"/>
  <c r="S6812" i="3"/>
  <c r="T6812" i="3" s="1"/>
  <c r="S6813" i="3"/>
  <c r="T6813" i="3" s="1"/>
  <c r="S6814" i="3"/>
  <c r="T6814" i="3" s="1"/>
  <c r="S6815" i="3"/>
  <c r="T6815" i="3" s="1"/>
  <c r="S6816" i="3"/>
  <c r="T6816" i="3" s="1"/>
  <c r="S6817" i="3"/>
  <c r="T6817" i="3" s="1"/>
  <c r="S6818" i="3"/>
  <c r="T6818" i="3" s="1"/>
  <c r="S6819" i="3"/>
  <c r="T6819" i="3" s="1"/>
  <c r="S6820" i="3"/>
  <c r="T6820" i="3" s="1"/>
  <c r="S6821" i="3"/>
  <c r="T6821" i="3" s="1"/>
  <c r="S6822" i="3"/>
  <c r="S6823" i="3"/>
  <c r="T6823" i="3" s="1"/>
  <c r="S6824" i="3"/>
  <c r="T6824" i="3" s="1"/>
  <c r="S6825" i="3"/>
  <c r="T6825" i="3" s="1"/>
  <c r="S6826" i="3"/>
  <c r="T6826" i="3" s="1"/>
  <c r="S6827" i="3"/>
  <c r="T6827" i="3" s="1"/>
  <c r="S6828" i="3"/>
  <c r="T6828" i="3" s="1"/>
  <c r="S6829" i="3"/>
  <c r="T6829" i="3" s="1"/>
  <c r="S6830" i="3"/>
  <c r="T6830" i="3" s="1"/>
  <c r="S6831" i="3"/>
  <c r="T6831" i="3" s="1"/>
  <c r="S6832" i="3"/>
  <c r="T6832" i="3" s="1"/>
  <c r="S6833" i="3"/>
  <c r="T6833" i="3" s="1"/>
  <c r="S6834" i="3"/>
  <c r="T6834" i="3" s="1"/>
  <c r="S6835" i="3"/>
  <c r="T6835" i="3" s="1"/>
  <c r="S6836" i="3"/>
  <c r="T6836" i="3" s="1"/>
  <c r="S6837" i="3"/>
  <c r="T6837" i="3" s="1"/>
  <c r="S6838" i="3"/>
  <c r="T6838" i="3" s="1"/>
  <c r="S6839" i="3"/>
  <c r="T6839" i="3" s="1"/>
  <c r="S6840" i="3"/>
  <c r="T6840" i="3" s="1"/>
  <c r="S6841" i="3"/>
  <c r="T6841" i="3" s="1"/>
  <c r="S6842" i="3"/>
  <c r="T6842" i="3" s="1"/>
  <c r="S6843" i="3"/>
  <c r="T6843" i="3" s="1"/>
  <c r="S6844" i="3"/>
  <c r="T6844" i="3" s="1"/>
  <c r="S6845" i="3"/>
  <c r="T6845" i="3" s="1"/>
  <c r="S6846" i="3"/>
  <c r="T6846" i="3" s="1"/>
  <c r="S6847" i="3"/>
  <c r="T6847" i="3" s="1"/>
  <c r="S6848" i="3"/>
  <c r="T6848" i="3" s="1"/>
  <c r="S6849" i="3"/>
  <c r="T6849" i="3" s="1"/>
  <c r="S6850" i="3"/>
  <c r="T6850" i="3" s="1"/>
  <c r="S6851" i="3"/>
  <c r="T6851" i="3" s="1"/>
  <c r="S6852" i="3"/>
  <c r="T6852" i="3" s="1"/>
  <c r="S6853" i="3"/>
  <c r="T6853" i="3" s="1"/>
  <c r="S6854" i="3"/>
  <c r="T6854" i="3" s="1"/>
  <c r="S6855" i="3"/>
  <c r="T6855" i="3" s="1"/>
  <c r="S6856" i="3"/>
  <c r="T6856" i="3" s="1"/>
  <c r="S6857" i="3"/>
  <c r="T6857" i="3" s="1"/>
  <c r="S6858" i="3"/>
  <c r="T6858" i="3" s="1"/>
  <c r="S5619" i="3"/>
  <c r="T5619" i="3" s="1"/>
  <c r="S6860" i="3"/>
  <c r="T6860" i="3" s="1"/>
  <c r="S6861" i="3"/>
  <c r="T6861" i="3" s="1"/>
  <c r="S6862" i="3"/>
  <c r="T6862" i="3" s="1"/>
  <c r="T4576" i="3"/>
  <c r="T4581" i="3"/>
  <c r="T4600" i="3"/>
  <c r="T4605" i="3"/>
  <c r="T4614" i="3"/>
  <c r="T4624" i="3"/>
  <c r="T4626" i="3"/>
  <c r="T4648" i="3"/>
  <c r="T4684" i="3"/>
  <c r="T4690" i="3"/>
  <c r="T4708" i="3"/>
  <c r="T4722" i="3"/>
  <c r="T4725" i="3"/>
  <c r="T4726" i="3"/>
  <c r="T4744" i="3"/>
  <c r="T4768" i="3"/>
  <c r="T4780" i="3"/>
  <c r="T4782" i="3"/>
  <c r="T4785" i="3"/>
  <c r="T4794" i="3"/>
  <c r="T4797" i="3"/>
  <c r="T4804" i="3"/>
  <c r="T4828" i="3"/>
  <c r="T4833" i="3"/>
  <c r="T4846" i="3"/>
  <c r="T4852" i="3"/>
  <c r="T4864" i="3"/>
  <c r="T4869" i="3"/>
  <c r="T4888" i="3"/>
  <c r="T4905" i="3"/>
  <c r="T4912" i="3"/>
  <c r="T4924" i="3"/>
  <c r="T4938" i="3"/>
  <c r="T4948" i="3"/>
  <c r="T4972" i="3"/>
  <c r="T4996" i="3"/>
  <c r="T5008" i="3"/>
  <c r="T5010" i="3"/>
  <c r="T5032" i="3"/>
  <c r="T5049" i="3"/>
  <c r="T5056" i="3"/>
  <c r="T5068" i="3"/>
  <c r="T5073" i="3"/>
  <c r="T5092" i="3"/>
  <c r="T5106" i="3"/>
  <c r="T5116" i="3"/>
  <c r="T5121" i="3"/>
  <c r="T5122" i="3"/>
  <c r="T5140" i="3"/>
  <c r="T5152" i="3"/>
  <c r="T5157" i="3"/>
  <c r="T5158" i="3"/>
  <c r="T5166" i="3"/>
  <c r="T5176" i="3"/>
  <c r="T5200" i="3"/>
  <c r="T5205" i="3"/>
  <c r="T5212" i="3"/>
  <c r="T5236" i="3"/>
  <c r="T5250" i="3"/>
  <c r="T5260" i="3"/>
  <c r="T5284" i="3"/>
  <c r="T5320" i="3"/>
  <c r="T5332" i="3"/>
  <c r="T5344" i="3"/>
  <c r="T5356" i="3"/>
  <c r="T5361" i="3"/>
  <c r="T5362" i="3"/>
  <c r="T5380" i="3"/>
  <c r="T5406" i="3"/>
  <c r="T5410" i="3"/>
  <c r="T6010" i="3"/>
  <c r="T5428" i="3"/>
  <c r="T5440" i="3"/>
  <c r="T5464" i="3"/>
  <c r="T5488" i="3"/>
  <c r="T5490" i="3"/>
  <c r="T5500" i="3"/>
  <c r="T5502" i="3"/>
  <c r="T5524" i="3"/>
  <c r="T5548" i="3"/>
  <c r="T5572" i="3"/>
  <c r="T5584" i="3"/>
  <c r="T5598" i="3"/>
  <c r="T5632" i="3"/>
  <c r="T5668" i="3"/>
  <c r="T5692" i="3"/>
  <c r="T5706" i="3"/>
  <c r="T5710" i="3"/>
  <c r="T5745" i="3"/>
  <c r="T5764" i="3"/>
  <c r="T5790" i="3"/>
  <c r="T5814" i="3"/>
  <c r="T5896" i="3"/>
  <c r="T5908" i="3"/>
  <c r="T5910" i="3"/>
  <c r="T5934" i="3"/>
  <c r="T6052" i="3"/>
  <c r="T6066" i="3"/>
  <c r="T6130" i="3"/>
  <c r="T6136" i="3"/>
  <c r="T6162" i="3"/>
  <c r="T6186" i="3"/>
  <c r="T6232" i="3"/>
  <c r="T6238" i="3"/>
  <c r="T6268" i="3"/>
  <c r="T6270" i="3"/>
  <c r="T6292" i="3"/>
  <c r="T6304" i="3"/>
  <c r="T6381" i="3"/>
  <c r="T6402" i="3"/>
  <c r="T6522" i="3"/>
  <c r="T6546" i="3"/>
  <c r="T6568" i="3"/>
  <c r="T6822" i="3"/>
  <c r="U4575" i="3"/>
  <c r="V4575" i="3" s="1"/>
  <c r="V4576" i="3"/>
  <c r="V4577" i="3"/>
  <c r="U4578" i="3"/>
  <c r="V4578" i="3" s="1"/>
  <c r="U4579" i="3"/>
  <c r="V4579" i="3" s="1"/>
  <c r="U4581" i="3"/>
  <c r="U4582" i="3"/>
  <c r="V4582" i="3" s="1"/>
  <c r="U4583" i="3"/>
  <c r="V4583" i="3" s="1"/>
  <c r="U4584" i="3"/>
  <c r="V4584" i="3" s="1"/>
  <c r="U4585" i="3"/>
  <c r="V4585" i="3" s="1"/>
  <c r="U4586" i="3"/>
  <c r="V4586" i="3" s="1"/>
  <c r="U4587" i="3"/>
  <c r="V4587" i="3" s="1"/>
  <c r="U4588" i="3"/>
  <c r="V4588" i="3" s="1"/>
  <c r="U4589" i="3"/>
  <c r="V4589" i="3" s="1"/>
  <c r="U4590" i="3"/>
  <c r="V4590" i="3" s="1"/>
  <c r="U4591" i="3"/>
  <c r="V4591" i="3" s="1"/>
  <c r="U4592" i="3"/>
  <c r="U4593" i="3"/>
  <c r="U4594" i="3"/>
  <c r="V4594" i="3" s="1"/>
  <c r="U4595" i="3"/>
  <c r="V4595" i="3" s="1"/>
  <c r="U4596" i="3"/>
  <c r="V4596" i="3" s="1"/>
  <c r="U4597" i="3"/>
  <c r="V4597" i="3" s="1"/>
  <c r="U4598" i="3"/>
  <c r="V4598" i="3" s="1"/>
  <c r="U4599" i="3"/>
  <c r="V4599" i="3" s="1"/>
  <c r="U4600" i="3"/>
  <c r="V4600" i="3" s="1"/>
  <c r="U4601" i="3"/>
  <c r="V4601" i="3" s="1"/>
  <c r="U4602" i="3"/>
  <c r="V4602" i="3" s="1"/>
  <c r="U4603" i="3"/>
  <c r="V4603" i="3" s="1"/>
  <c r="U4604" i="3"/>
  <c r="U4605" i="3"/>
  <c r="U4606" i="3"/>
  <c r="V4606" i="3" s="1"/>
  <c r="U4607" i="3"/>
  <c r="U4608" i="3"/>
  <c r="V4608" i="3" s="1"/>
  <c r="U4609" i="3"/>
  <c r="V4609" i="3" s="1"/>
  <c r="U4610" i="3"/>
  <c r="V4610" i="3" s="1"/>
  <c r="V4580" i="3"/>
  <c r="U4612" i="3"/>
  <c r="V4612" i="3" s="1"/>
  <c r="U4613" i="3"/>
  <c r="V4613" i="3" s="1"/>
  <c r="U4614" i="3"/>
  <c r="V4614" i="3" s="1"/>
  <c r="U4615" i="3"/>
  <c r="V4615" i="3" s="1"/>
  <c r="U4616" i="3"/>
  <c r="U4617" i="3"/>
  <c r="U4618" i="3"/>
  <c r="V4618" i="3" s="1"/>
  <c r="U4619" i="3"/>
  <c r="V4619" i="3" s="1"/>
  <c r="U4620" i="3"/>
  <c r="V4620" i="3" s="1"/>
  <c r="U4621" i="3"/>
  <c r="V4621" i="3" s="1"/>
  <c r="U4622" i="3"/>
  <c r="V4622" i="3" s="1"/>
  <c r="U4623" i="3"/>
  <c r="V4623" i="3" s="1"/>
  <c r="U4624" i="3"/>
  <c r="V4624" i="3" s="1"/>
  <c r="U4625" i="3"/>
  <c r="V4625" i="3" s="1"/>
  <c r="V4626" i="3"/>
  <c r="U4627" i="3"/>
  <c r="V4627" i="3" s="1"/>
  <c r="U4628" i="3"/>
  <c r="U4629" i="3"/>
  <c r="V4629" i="3" s="1"/>
  <c r="U4630" i="3"/>
  <c r="V4630" i="3" s="1"/>
  <c r="U4631" i="3"/>
  <c r="V4631" i="3" s="1"/>
  <c r="U4632" i="3"/>
  <c r="V4632" i="3" s="1"/>
  <c r="U4633" i="3"/>
  <c r="V4633" i="3" s="1"/>
  <c r="U4634" i="3"/>
  <c r="V4634" i="3" s="1"/>
  <c r="U4635" i="3"/>
  <c r="V4635" i="3" s="1"/>
  <c r="U4636" i="3"/>
  <c r="V4636" i="3" s="1"/>
  <c r="U4637" i="3"/>
  <c r="V4637" i="3" s="1"/>
  <c r="U4638" i="3"/>
  <c r="V4638" i="3" s="1"/>
  <c r="U4639" i="3"/>
  <c r="V4639" i="3" s="1"/>
  <c r="U4640" i="3"/>
  <c r="V4640" i="3" s="1"/>
  <c r="U4641" i="3"/>
  <c r="U4642" i="3"/>
  <c r="V4642" i="3" s="1"/>
  <c r="U4643" i="3"/>
  <c r="V4643" i="3" s="1"/>
  <c r="U4644" i="3"/>
  <c r="V4644" i="3" s="1"/>
  <c r="U4645" i="3"/>
  <c r="V4645" i="3" s="1"/>
  <c r="U4646" i="3"/>
  <c r="V4646" i="3" s="1"/>
  <c r="U4647" i="3"/>
  <c r="V4647" i="3" s="1"/>
  <c r="U4648" i="3"/>
  <c r="V4648" i="3" s="1"/>
  <c r="U4649" i="3"/>
  <c r="V4649" i="3" s="1"/>
  <c r="U4650" i="3"/>
  <c r="V4650" i="3" s="1"/>
  <c r="V4765" i="3"/>
  <c r="U4652" i="3"/>
  <c r="U4653" i="3"/>
  <c r="U4654" i="3"/>
  <c r="V4654" i="3" s="1"/>
  <c r="U4655" i="3"/>
  <c r="V4655" i="3" s="1"/>
  <c r="U4656" i="3"/>
  <c r="V4656" i="3" s="1"/>
  <c r="U4657" i="3"/>
  <c r="V4657" i="3" s="1"/>
  <c r="U4658" i="3"/>
  <c r="U4659" i="3"/>
  <c r="V4659" i="3" s="1"/>
  <c r="U4660" i="3"/>
  <c r="V4660" i="3" s="1"/>
  <c r="U4661" i="3"/>
  <c r="V4661" i="3" s="1"/>
  <c r="U4662" i="3"/>
  <c r="V4662" i="3" s="1"/>
  <c r="U4663" i="3"/>
  <c r="V4663" i="3" s="1"/>
  <c r="U4664" i="3"/>
  <c r="U4665" i="3"/>
  <c r="U4666" i="3"/>
  <c r="V4666" i="3" s="1"/>
  <c r="U4667" i="3"/>
  <c r="V4667" i="3" s="1"/>
  <c r="U4668" i="3"/>
  <c r="V4668" i="3" s="1"/>
  <c r="U4669" i="3"/>
  <c r="V4669" i="3" s="1"/>
  <c r="U4670" i="3"/>
  <c r="V4670" i="3" s="1"/>
  <c r="U4671" i="3"/>
  <c r="V4671" i="3" s="1"/>
  <c r="U4672" i="3"/>
  <c r="V4672" i="3" s="1"/>
  <c r="U4673" i="3"/>
  <c r="V4673" i="3" s="1"/>
  <c r="U4674" i="3"/>
  <c r="V4674" i="3" s="1"/>
  <c r="U4675" i="3"/>
  <c r="V4675" i="3" s="1"/>
  <c r="U4676" i="3"/>
  <c r="U4677" i="3"/>
  <c r="U4678" i="3"/>
  <c r="V4678" i="3" s="1"/>
  <c r="U4679" i="3"/>
  <c r="V4679" i="3" s="1"/>
  <c r="U4680" i="3"/>
  <c r="V4680" i="3" s="1"/>
  <c r="U4681" i="3"/>
  <c r="V4681" i="3" s="1"/>
  <c r="U4682" i="3"/>
  <c r="V4682" i="3" s="1"/>
  <c r="U4683" i="3"/>
  <c r="V4683" i="3" s="1"/>
  <c r="U4684" i="3"/>
  <c r="V4684" i="3" s="1"/>
  <c r="U4685" i="3"/>
  <c r="V4685" i="3" s="1"/>
  <c r="U4686" i="3"/>
  <c r="V4686" i="3" s="1"/>
  <c r="U4687" i="3"/>
  <c r="V4687" i="3" s="1"/>
  <c r="U4688" i="3"/>
  <c r="U4689" i="3"/>
  <c r="U4690" i="3"/>
  <c r="V4690" i="3" s="1"/>
  <c r="U4691" i="3"/>
  <c r="V4691" i="3" s="1"/>
  <c r="U4692" i="3"/>
  <c r="V4692" i="3" s="1"/>
  <c r="U4693" i="3"/>
  <c r="V4693" i="3" s="1"/>
  <c r="U4694" i="3"/>
  <c r="V4694" i="3" s="1"/>
  <c r="U4695" i="3"/>
  <c r="V4695" i="3" s="1"/>
  <c r="U4696" i="3"/>
  <c r="V4696" i="3" s="1"/>
  <c r="U4697" i="3"/>
  <c r="V4697" i="3" s="1"/>
  <c r="U4698" i="3"/>
  <c r="V4698" i="3" s="1"/>
  <c r="U4699" i="3"/>
  <c r="V4699" i="3" s="1"/>
  <c r="U4700" i="3"/>
  <c r="U4701" i="3"/>
  <c r="V4701" i="3" s="1"/>
  <c r="U4702" i="3"/>
  <c r="V4702" i="3" s="1"/>
  <c r="U4703" i="3"/>
  <c r="V4703" i="3" s="1"/>
  <c r="U4704" i="3"/>
  <c r="V4704" i="3" s="1"/>
  <c r="U4705" i="3"/>
  <c r="V4705" i="3" s="1"/>
  <c r="U4706" i="3"/>
  <c r="V4706" i="3" s="1"/>
  <c r="U4707" i="3"/>
  <c r="V4707" i="3" s="1"/>
  <c r="U4708" i="3"/>
  <c r="V4708" i="3" s="1"/>
  <c r="U4709" i="3"/>
  <c r="V4709" i="3" s="1"/>
  <c r="U4710" i="3"/>
  <c r="V4710" i="3" s="1"/>
  <c r="U4711" i="3"/>
  <c r="V4711" i="3" s="1"/>
  <c r="U4712" i="3"/>
  <c r="U4713" i="3"/>
  <c r="V4713" i="3" s="1"/>
  <c r="U4714" i="3"/>
  <c r="V4714" i="3" s="1"/>
  <c r="U4715" i="3"/>
  <c r="V4715" i="3" s="1"/>
  <c r="U4716" i="3"/>
  <c r="V4716" i="3" s="1"/>
  <c r="U4717" i="3"/>
  <c r="V4717" i="3" s="1"/>
  <c r="U4718" i="3"/>
  <c r="V4718" i="3" s="1"/>
  <c r="U4719" i="3"/>
  <c r="V4719" i="3" s="1"/>
  <c r="U4720" i="3"/>
  <c r="V4720" i="3" s="1"/>
  <c r="U4721" i="3"/>
  <c r="V4721" i="3" s="1"/>
  <c r="U4722" i="3"/>
  <c r="V4722" i="3" s="1"/>
  <c r="U4723" i="3"/>
  <c r="V4723" i="3" s="1"/>
  <c r="U4724" i="3"/>
  <c r="U4725" i="3"/>
  <c r="U4726" i="3"/>
  <c r="V4726" i="3" s="1"/>
  <c r="U4727" i="3"/>
  <c r="V4727" i="3" s="1"/>
  <c r="U4728" i="3"/>
  <c r="V4728" i="3" s="1"/>
  <c r="U4729" i="3"/>
  <c r="V4729" i="3" s="1"/>
  <c r="U4730" i="3"/>
  <c r="V4730" i="3" s="1"/>
  <c r="U4731" i="3"/>
  <c r="V4731" i="3" s="1"/>
  <c r="U4732" i="3"/>
  <c r="V4732" i="3" s="1"/>
  <c r="U4733" i="3"/>
  <c r="V4733" i="3" s="1"/>
  <c r="V5900" i="3"/>
  <c r="U4735" i="3"/>
  <c r="V4735" i="3" s="1"/>
  <c r="U4736" i="3"/>
  <c r="U4737" i="3"/>
  <c r="U4738" i="3"/>
  <c r="V4738" i="3" s="1"/>
  <c r="U4739" i="3"/>
  <c r="V4739" i="3" s="1"/>
  <c r="U4740" i="3"/>
  <c r="U4741" i="3"/>
  <c r="V4741" i="3" s="1"/>
  <c r="U4742" i="3"/>
  <c r="V4742" i="3" s="1"/>
  <c r="U4743" i="3"/>
  <c r="V4743" i="3" s="1"/>
  <c r="U4744" i="3"/>
  <c r="V4744" i="3" s="1"/>
  <c r="U4745" i="3"/>
  <c r="V4745" i="3" s="1"/>
  <c r="U4746" i="3"/>
  <c r="V4746" i="3" s="1"/>
  <c r="U4747" i="3"/>
  <c r="V4747" i="3" s="1"/>
  <c r="U4748" i="3"/>
  <c r="U4749" i="3"/>
  <c r="V4750" i="3"/>
  <c r="U4751" i="3"/>
  <c r="V4751" i="3" s="1"/>
  <c r="U4752" i="3"/>
  <c r="V4752" i="3" s="1"/>
  <c r="U4753" i="3"/>
  <c r="V4753" i="3" s="1"/>
  <c r="U4754" i="3"/>
  <c r="V4754" i="3" s="1"/>
  <c r="U4755" i="3"/>
  <c r="V4755" i="3" s="1"/>
  <c r="U4756" i="3"/>
  <c r="V4756" i="3" s="1"/>
  <c r="U4757" i="3"/>
  <c r="V4757" i="3" s="1"/>
  <c r="U4758" i="3"/>
  <c r="V4758" i="3" s="1"/>
  <c r="U4759" i="3"/>
  <c r="V4759" i="3" s="1"/>
  <c r="U4760" i="3"/>
  <c r="U4761" i="3"/>
  <c r="U4762" i="3"/>
  <c r="V4762" i="3" s="1"/>
  <c r="U4763" i="3"/>
  <c r="V4763" i="3" s="1"/>
  <c r="U4764" i="3"/>
  <c r="V4764" i="3" s="1"/>
  <c r="V5253" i="3"/>
  <c r="U4766" i="3"/>
  <c r="V4766" i="3" s="1"/>
  <c r="U4767" i="3"/>
  <c r="V4767" i="3" s="1"/>
  <c r="U4768" i="3"/>
  <c r="V4768" i="3" s="1"/>
  <c r="U4769" i="3"/>
  <c r="V4769" i="3" s="1"/>
  <c r="V5591" i="3"/>
  <c r="U4771" i="3"/>
  <c r="V4771" i="3" s="1"/>
  <c r="U4772" i="3"/>
  <c r="U4773" i="3"/>
  <c r="U4774" i="3"/>
  <c r="V4774" i="3" s="1"/>
  <c r="U4775" i="3"/>
  <c r="V4775" i="3" s="1"/>
  <c r="U4777" i="3"/>
  <c r="V4777" i="3" s="1"/>
  <c r="U4778" i="3"/>
  <c r="V4778" i="3" s="1"/>
  <c r="U4779" i="3"/>
  <c r="V4779" i="3" s="1"/>
  <c r="U4780" i="3"/>
  <c r="V4780" i="3" s="1"/>
  <c r="U4781" i="3"/>
  <c r="V4781" i="3" s="1"/>
  <c r="U4782" i="3"/>
  <c r="V4782" i="3" s="1"/>
  <c r="U4783" i="3"/>
  <c r="V4783" i="3" s="1"/>
  <c r="U4784" i="3"/>
  <c r="V4784" i="3" s="1"/>
  <c r="U4785" i="3"/>
  <c r="U4786" i="3"/>
  <c r="U4787" i="3"/>
  <c r="V4787" i="3" s="1"/>
  <c r="V4788" i="3"/>
  <c r="U4789" i="3"/>
  <c r="V4789" i="3" s="1"/>
  <c r="U4790" i="3"/>
  <c r="V4790" i="3" s="1"/>
  <c r="U4791" i="3"/>
  <c r="V4791" i="3" s="1"/>
  <c r="U4792" i="3"/>
  <c r="V4792" i="3" s="1"/>
  <c r="U4793" i="3"/>
  <c r="V4793" i="3" s="1"/>
  <c r="U4794" i="3"/>
  <c r="V4794" i="3" s="1"/>
  <c r="U4795" i="3"/>
  <c r="V4795" i="3" s="1"/>
  <c r="U4796" i="3"/>
  <c r="V4796" i="3" s="1"/>
  <c r="U4797" i="3"/>
  <c r="U4798" i="3"/>
  <c r="U4799" i="3"/>
  <c r="V4799" i="3" s="1"/>
  <c r="U4800" i="3"/>
  <c r="V4800" i="3" s="1"/>
  <c r="U4801" i="3"/>
  <c r="V4801" i="3" s="1"/>
  <c r="U4802" i="3"/>
  <c r="V4802" i="3" s="1"/>
  <c r="U4803" i="3"/>
  <c r="V4803" i="3" s="1"/>
  <c r="U4804" i="3"/>
  <c r="V4804" i="3" s="1"/>
  <c r="U4805" i="3"/>
  <c r="V4805" i="3" s="1"/>
  <c r="U4806" i="3"/>
  <c r="V4806" i="3" s="1"/>
  <c r="U4807" i="3"/>
  <c r="V4807" i="3" s="1"/>
  <c r="U4808" i="3"/>
  <c r="V4808" i="3" s="1"/>
  <c r="U4809" i="3"/>
  <c r="U4810" i="3"/>
  <c r="U4811" i="3"/>
  <c r="V4811" i="3" s="1"/>
  <c r="U4812" i="3"/>
  <c r="V4812" i="3" s="1"/>
  <c r="U4813" i="3"/>
  <c r="V4813" i="3" s="1"/>
  <c r="U4814" i="3"/>
  <c r="V4814" i="3" s="1"/>
  <c r="U4815" i="3"/>
  <c r="V4815" i="3" s="1"/>
  <c r="U4816" i="3"/>
  <c r="V4816" i="3" s="1"/>
  <c r="U4817" i="3"/>
  <c r="V4817" i="3" s="1"/>
  <c r="U4818" i="3"/>
  <c r="V4818" i="3" s="1"/>
  <c r="U4819" i="3"/>
  <c r="V4819" i="3" s="1"/>
  <c r="U4820" i="3"/>
  <c r="V4820" i="3" s="1"/>
  <c r="U4821" i="3"/>
  <c r="U4822" i="3"/>
  <c r="U4823" i="3"/>
  <c r="V4823" i="3" s="1"/>
  <c r="U4824" i="3"/>
  <c r="V4824" i="3" s="1"/>
  <c r="U4825" i="3"/>
  <c r="V4825" i="3" s="1"/>
  <c r="U4826" i="3"/>
  <c r="V4826" i="3" s="1"/>
  <c r="U4827" i="3"/>
  <c r="V4827" i="3" s="1"/>
  <c r="U4828" i="3"/>
  <c r="V4828" i="3" s="1"/>
  <c r="U4829" i="3"/>
  <c r="V4829" i="3" s="1"/>
  <c r="U4830" i="3"/>
  <c r="V4830" i="3" s="1"/>
  <c r="U4831" i="3"/>
  <c r="V4831" i="3" s="1"/>
  <c r="U4832" i="3"/>
  <c r="V4832" i="3" s="1"/>
  <c r="U4833" i="3"/>
  <c r="U4834" i="3"/>
  <c r="V4834" i="3" s="1"/>
  <c r="U4835" i="3"/>
  <c r="V4835" i="3" s="1"/>
  <c r="U4836" i="3"/>
  <c r="V4836" i="3" s="1"/>
  <c r="U4837" i="3"/>
  <c r="V4837" i="3" s="1"/>
  <c r="U4838" i="3"/>
  <c r="V4838" i="3" s="1"/>
  <c r="U4839" i="3"/>
  <c r="V4839" i="3" s="1"/>
  <c r="U4840" i="3"/>
  <c r="V4840" i="3" s="1"/>
  <c r="U4841" i="3"/>
  <c r="V4841" i="3" s="1"/>
  <c r="U4842" i="3"/>
  <c r="V4842" i="3" s="1"/>
  <c r="U4843" i="3"/>
  <c r="V4843" i="3" s="1"/>
  <c r="U4844" i="3"/>
  <c r="V4844" i="3" s="1"/>
  <c r="U4845" i="3"/>
  <c r="U4846" i="3"/>
  <c r="V4846" i="3" s="1"/>
  <c r="U4847" i="3"/>
  <c r="V4847" i="3" s="1"/>
  <c r="U4848" i="3"/>
  <c r="V4848" i="3" s="1"/>
  <c r="U4849" i="3"/>
  <c r="V4849" i="3" s="1"/>
  <c r="U4850" i="3"/>
  <c r="V4850" i="3" s="1"/>
  <c r="U4851" i="3"/>
  <c r="V4851" i="3" s="1"/>
  <c r="U4852" i="3"/>
  <c r="V4852" i="3" s="1"/>
  <c r="U4853" i="3"/>
  <c r="V4853" i="3" s="1"/>
  <c r="U4854" i="3"/>
  <c r="V4854" i="3" s="1"/>
  <c r="U4855" i="3"/>
  <c r="V4855" i="3" s="1"/>
  <c r="U4856" i="3"/>
  <c r="V4856" i="3" s="1"/>
  <c r="U4857" i="3"/>
  <c r="U4858" i="3"/>
  <c r="U4859" i="3"/>
  <c r="V4859" i="3" s="1"/>
  <c r="U4860" i="3"/>
  <c r="V4860" i="3" s="1"/>
  <c r="U4861" i="3"/>
  <c r="V4861" i="3" s="1"/>
  <c r="U4862" i="3"/>
  <c r="V4862" i="3" s="1"/>
  <c r="U4863" i="3"/>
  <c r="V4863" i="3" s="1"/>
  <c r="U4864" i="3"/>
  <c r="V4864" i="3" s="1"/>
  <c r="U4865" i="3"/>
  <c r="V4865" i="3" s="1"/>
  <c r="U4866" i="3"/>
  <c r="V4866" i="3" s="1"/>
  <c r="U4867" i="3"/>
  <c r="V4867" i="3" s="1"/>
  <c r="U4868" i="3"/>
  <c r="V4868" i="3" s="1"/>
  <c r="U4869" i="3"/>
  <c r="U4870" i="3"/>
  <c r="V4870" i="3" s="1"/>
  <c r="U4871" i="3"/>
  <c r="V4871" i="3" s="1"/>
  <c r="U4872" i="3"/>
  <c r="V4872" i="3" s="1"/>
  <c r="U4873" i="3"/>
  <c r="V4873" i="3" s="1"/>
  <c r="U4874" i="3"/>
  <c r="V4874" i="3" s="1"/>
  <c r="U4875" i="3"/>
  <c r="V4875" i="3" s="1"/>
  <c r="U4876" i="3"/>
  <c r="V4876" i="3" s="1"/>
  <c r="U4877" i="3"/>
  <c r="V4877" i="3" s="1"/>
  <c r="U4878" i="3"/>
  <c r="V4878" i="3" s="1"/>
  <c r="U4879" i="3"/>
  <c r="V4879" i="3" s="1"/>
  <c r="U4880" i="3"/>
  <c r="V4880" i="3" s="1"/>
  <c r="U4881" i="3"/>
  <c r="U4882" i="3"/>
  <c r="U4883" i="3"/>
  <c r="V4883" i="3" s="1"/>
  <c r="U4884" i="3"/>
  <c r="V4884" i="3" s="1"/>
  <c r="U4885" i="3"/>
  <c r="V4885" i="3" s="1"/>
  <c r="U4886" i="3"/>
  <c r="V4886" i="3" s="1"/>
  <c r="U4887" i="3"/>
  <c r="V4887" i="3" s="1"/>
  <c r="U4888" i="3"/>
  <c r="V4888" i="3" s="1"/>
  <c r="U4889" i="3"/>
  <c r="V4889" i="3" s="1"/>
  <c r="U4890" i="3"/>
  <c r="V4890" i="3" s="1"/>
  <c r="U4891" i="3"/>
  <c r="V4891" i="3" s="1"/>
  <c r="U4892" i="3"/>
  <c r="V4892" i="3" s="1"/>
  <c r="U4893" i="3"/>
  <c r="U4894" i="3"/>
  <c r="V4894" i="3" s="1"/>
  <c r="U4895" i="3"/>
  <c r="V4895" i="3" s="1"/>
  <c r="U4896" i="3"/>
  <c r="V4896" i="3" s="1"/>
  <c r="U4897" i="3"/>
  <c r="V4897" i="3" s="1"/>
  <c r="U4898" i="3"/>
  <c r="V4898" i="3" s="1"/>
  <c r="U4899" i="3"/>
  <c r="V4899" i="3" s="1"/>
  <c r="U4900" i="3"/>
  <c r="V4900" i="3" s="1"/>
  <c r="U4901" i="3"/>
  <c r="V4901" i="3" s="1"/>
  <c r="U4902" i="3"/>
  <c r="V4902" i="3" s="1"/>
  <c r="U4903" i="3"/>
  <c r="V4903" i="3" s="1"/>
  <c r="U4904" i="3"/>
  <c r="V4904" i="3" s="1"/>
  <c r="U4905" i="3"/>
  <c r="U4906" i="3"/>
  <c r="U4907" i="3"/>
  <c r="V4907" i="3" s="1"/>
  <c r="U4908" i="3"/>
  <c r="V4908" i="3" s="1"/>
  <c r="U4909" i="3"/>
  <c r="V4909" i="3" s="1"/>
  <c r="U4910" i="3"/>
  <c r="V4910" i="3" s="1"/>
  <c r="U4911" i="3"/>
  <c r="V4911" i="3" s="1"/>
  <c r="U4912" i="3"/>
  <c r="V4912" i="3" s="1"/>
  <c r="U4913" i="3"/>
  <c r="V4913" i="3" s="1"/>
  <c r="U4914" i="3"/>
  <c r="V4914" i="3" s="1"/>
  <c r="U4915" i="3"/>
  <c r="V4915" i="3" s="1"/>
  <c r="U4916" i="3"/>
  <c r="V4916" i="3" s="1"/>
  <c r="U4917" i="3"/>
  <c r="U4918" i="3"/>
  <c r="U4919" i="3"/>
  <c r="V4919" i="3" s="1"/>
  <c r="U4920" i="3"/>
  <c r="V4920" i="3" s="1"/>
  <c r="U4921" i="3"/>
  <c r="V4921" i="3" s="1"/>
  <c r="U4922" i="3"/>
  <c r="V4922" i="3" s="1"/>
  <c r="U4923" i="3"/>
  <c r="V4923" i="3" s="1"/>
  <c r="U4924" i="3"/>
  <c r="V4924" i="3" s="1"/>
  <c r="U4925" i="3"/>
  <c r="V4925" i="3" s="1"/>
  <c r="U4926" i="3"/>
  <c r="V4926" i="3" s="1"/>
  <c r="U4927" i="3"/>
  <c r="V4927" i="3" s="1"/>
  <c r="U4928" i="3"/>
  <c r="V4928" i="3" s="1"/>
  <c r="U4929" i="3"/>
  <c r="U4930" i="3"/>
  <c r="U4931" i="3"/>
  <c r="V4931" i="3" s="1"/>
  <c r="U4932" i="3"/>
  <c r="V4932" i="3" s="1"/>
  <c r="U4933" i="3"/>
  <c r="V4933" i="3" s="1"/>
  <c r="U4934" i="3"/>
  <c r="V4934" i="3" s="1"/>
  <c r="U4935" i="3"/>
  <c r="V4935" i="3" s="1"/>
  <c r="U4936" i="3"/>
  <c r="V4936" i="3" s="1"/>
  <c r="U4937" i="3"/>
  <c r="V4937" i="3" s="1"/>
  <c r="U4938" i="3"/>
  <c r="V4938" i="3" s="1"/>
  <c r="U4939" i="3"/>
  <c r="V4939" i="3" s="1"/>
  <c r="U4940" i="3"/>
  <c r="V4940" i="3" s="1"/>
  <c r="U4941" i="3"/>
  <c r="U4942" i="3"/>
  <c r="V4942" i="3" s="1"/>
  <c r="U4943" i="3"/>
  <c r="V4943" i="3" s="1"/>
  <c r="U4944" i="3"/>
  <c r="V4944" i="3" s="1"/>
  <c r="U4945" i="3"/>
  <c r="V4945" i="3" s="1"/>
  <c r="U4946" i="3"/>
  <c r="V4946" i="3" s="1"/>
  <c r="U4947" i="3"/>
  <c r="V4947" i="3" s="1"/>
  <c r="U4948" i="3"/>
  <c r="V4948" i="3" s="1"/>
  <c r="U4949" i="3"/>
  <c r="V4949" i="3" s="1"/>
  <c r="U4950" i="3"/>
  <c r="V4950" i="3" s="1"/>
  <c r="U4951" i="3"/>
  <c r="V4951" i="3" s="1"/>
  <c r="U4952" i="3"/>
  <c r="V4952" i="3" s="1"/>
  <c r="U4953" i="3"/>
  <c r="U4954" i="3"/>
  <c r="U4955" i="3"/>
  <c r="V4955" i="3" s="1"/>
  <c r="U4956" i="3"/>
  <c r="V4957" i="3"/>
  <c r="U4958" i="3"/>
  <c r="V4958" i="3" s="1"/>
  <c r="U4959" i="3"/>
  <c r="V4959" i="3" s="1"/>
  <c r="U4960" i="3"/>
  <c r="V4960" i="3" s="1"/>
  <c r="U4961" i="3"/>
  <c r="V4961" i="3" s="1"/>
  <c r="U4962" i="3"/>
  <c r="V4962" i="3" s="1"/>
  <c r="U4963" i="3"/>
  <c r="V4963" i="3" s="1"/>
  <c r="U4964" i="3"/>
  <c r="V4964" i="3" s="1"/>
  <c r="U4965" i="3"/>
  <c r="U4966" i="3"/>
  <c r="U4967" i="3"/>
  <c r="V4967" i="3" s="1"/>
  <c r="U4968" i="3"/>
  <c r="V4968" i="3" s="1"/>
  <c r="U4969" i="3"/>
  <c r="V4969" i="3" s="1"/>
  <c r="U4970" i="3"/>
  <c r="V4970" i="3" s="1"/>
  <c r="U4971" i="3"/>
  <c r="V4971" i="3" s="1"/>
  <c r="U4972" i="3"/>
  <c r="V4972" i="3" s="1"/>
  <c r="U4973" i="3"/>
  <c r="V4973" i="3" s="1"/>
  <c r="U4974" i="3"/>
  <c r="V4974" i="3" s="1"/>
  <c r="U4975" i="3"/>
  <c r="V4975" i="3" s="1"/>
  <c r="U4976" i="3"/>
  <c r="V4976" i="3" s="1"/>
  <c r="U4977" i="3"/>
  <c r="U4978" i="3"/>
  <c r="U4979" i="3"/>
  <c r="V4979" i="3" s="1"/>
  <c r="U4980" i="3"/>
  <c r="V4980" i="3" s="1"/>
  <c r="U4981" i="3"/>
  <c r="V4981" i="3" s="1"/>
  <c r="U4982" i="3"/>
  <c r="V4982" i="3" s="1"/>
  <c r="U4983" i="3"/>
  <c r="V4983" i="3" s="1"/>
  <c r="U4984" i="3"/>
  <c r="V4984" i="3" s="1"/>
  <c r="U4985" i="3"/>
  <c r="V4985" i="3" s="1"/>
  <c r="U4986" i="3"/>
  <c r="V4986" i="3" s="1"/>
  <c r="U4987" i="3"/>
  <c r="V4987" i="3" s="1"/>
  <c r="U4988" i="3"/>
  <c r="V4988" i="3" s="1"/>
  <c r="U4989" i="3"/>
  <c r="U4990" i="3"/>
  <c r="U4991" i="3"/>
  <c r="V4991" i="3" s="1"/>
  <c r="U4992" i="3"/>
  <c r="V4992" i="3" s="1"/>
  <c r="U4993" i="3"/>
  <c r="V4993" i="3" s="1"/>
  <c r="U4994" i="3"/>
  <c r="U4995" i="3"/>
  <c r="V4995" i="3" s="1"/>
  <c r="U4996" i="3"/>
  <c r="V4996" i="3" s="1"/>
  <c r="U4997" i="3"/>
  <c r="V4997" i="3" s="1"/>
  <c r="U4998" i="3"/>
  <c r="V4998" i="3" s="1"/>
  <c r="U4999" i="3"/>
  <c r="V4999" i="3" s="1"/>
  <c r="U5000" i="3"/>
  <c r="V5000" i="3" s="1"/>
  <c r="U5001" i="3"/>
  <c r="U5002" i="3"/>
  <c r="U5003" i="3"/>
  <c r="V5003" i="3" s="1"/>
  <c r="U5004" i="3"/>
  <c r="V5004" i="3" s="1"/>
  <c r="U5005" i="3"/>
  <c r="V5005" i="3" s="1"/>
  <c r="U5006" i="3"/>
  <c r="V5006" i="3" s="1"/>
  <c r="U5007" i="3"/>
  <c r="V5007" i="3" s="1"/>
  <c r="U5008" i="3"/>
  <c r="V5008" i="3" s="1"/>
  <c r="U5009" i="3"/>
  <c r="V5009" i="3" s="1"/>
  <c r="U5010" i="3"/>
  <c r="V5010" i="3" s="1"/>
  <c r="U5011" i="3"/>
  <c r="V5011" i="3" s="1"/>
  <c r="U5012" i="3"/>
  <c r="V5012" i="3" s="1"/>
  <c r="U5013" i="3"/>
  <c r="U5014" i="3"/>
  <c r="V5014" i="3" s="1"/>
  <c r="U5015" i="3"/>
  <c r="V5015" i="3" s="1"/>
  <c r="U5016" i="3"/>
  <c r="V5016" i="3" s="1"/>
  <c r="U5017" i="3"/>
  <c r="V5017" i="3" s="1"/>
  <c r="U5018" i="3"/>
  <c r="V5018" i="3" s="1"/>
  <c r="U5019" i="3"/>
  <c r="V5019" i="3" s="1"/>
  <c r="U5020" i="3"/>
  <c r="V5020" i="3" s="1"/>
  <c r="U5021" i="3"/>
  <c r="V5021" i="3" s="1"/>
  <c r="U5022" i="3"/>
  <c r="V5022" i="3" s="1"/>
  <c r="U5023" i="3"/>
  <c r="V5023" i="3" s="1"/>
  <c r="U5024" i="3"/>
  <c r="V5024" i="3" s="1"/>
  <c r="U5025" i="3"/>
  <c r="U5026" i="3"/>
  <c r="V5026" i="3" s="1"/>
  <c r="U5027" i="3"/>
  <c r="V5027" i="3" s="1"/>
  <c r="U5028" i="3"/>
  <c r="V5028" i="3" s="1"/>
  <c r="U5029" i="3"/>
  <c r="V5029" i="3" s="1"/>
  <c r="U5030" i="3"/>
  <c r="V5030" i="3" s="1"/>
  <c r="U5031" i="3"/>
  <c r="V5031" i="3" s="1"/>
  <c r="U5032" i="3"/>
  <c r="V5032" i="3" s="1"/>
  <c r="U5033" i="3"/>
  <c r="V5033" i="3" s="1"/>
  <c r="U5034" i="3"/>
  <c r="V5034" i="3" s="1"/>
  <c r="U5035" i="3"/>
  <c r="V5035" i="3" s="1"/>
  <c r="U5036" i="3"/>
  <c r="V5036" i="3" s="1"/>
  <c r="U5037" i="3"/>
  <c r="U5038" i="3"/>
  <c r="V5038" i="3" s="1"/>
  <c r="U5039" i="3"/>
  <c r="V5039" i="3" s="1"/>
  <c r="U5040" i="3"/>
  <c r="V5040" i="3" s="1"/>
  <c r="U5041" i="3"/>
  <c r="V5041" i="3" s="1"/>
  <c r="U5042" i="3"/>
  <c r="V5042" i="3" s="1"/>
  <c r="U5043" i="3"/>
  <c r="V5043" i="3" s="1"/>
  <c r="U5044" i="3"/>
  <c r="V5044" i="3" s="1"/>
  <c r="U5045" i="3"/>
  <c r="V5045" i="3" s="1"/>
  <c r="U5046" i="3"/>
  <c r="V5046" i="3" s="1"/>
  <c r="U5047" i="3"/>
  <c r="V5047" i="3" s="1"/>
  <c r="U5048" i="3"/>
  <c r="V5048" i="3" s="1"/>
  <c r="U5049" i="3"/>
  <c r="U5050" i="3"/>
  <c r="U5051" i="3"/>
  <c r="V5051" i="3" s="1"/>
  <c r="U5052" i="3"/>
  <c r="V5052" i="3" s="1"/>
  <c r="U5053" i="3"/>
  <c r="V5053" i="3" s="1"/>
  <c r="U5054" i="3"/>
  <c r="V5054" i="3" s="1"/>
  <c r="U5055" i="3"/>
  <c r="V5055" i="3" s="1"/>
  <c r="U5056" i="3"/>
  <c r="V5056" i="3" s="1"/>
  <c r="U5057" i="3"/>
  <c r="V5057" i="3" s="1"/>
  <c r="U5058" i="3"/>
  <c r="V5058" i="3" s="1"/>
  <c r="U5059" i="3"/>
  <c r="V5059" i="3" s="1"/>
  <c r="U5060" i="3"/>
  <c r="V5060" i="3" s="1"/>
  <c r="U5061" i="3"/>
  <c r="U5062" i="3"/>
  <c r="U5063" i="3"/>
  <c r="V5063" i="3" s="1"/>
  <c r="U5064" i="3"/>
  <c r="V5064" i="3" s="1"/>
  <c r="U5065" i="3"/>
  <c r="V5065" i="3" s="1"/>
  <c r="U5066" i="3"/>
  <c r="V5066" i="3" s="1"/>
  <c r="U5067" i="3"/>
  <c r="V5067" i="3" s="1"/>
  <c r="U5068" i="3"/>
  <c r="V5068" i="3" s="1"/>
  <c r="U5069" i="3"/>
  <c r="V5069" i="3" s="1"/>
  <c r="U5070" i="3"/>
  <c r="V5070" i="3" s="1"/>
  <c r="U5071" i="3"/>
  <c r="V5071" i="3" s="1"/>
  <c r="U5072" i="3"/>
  <c r="V5072" i="3" s="1"/>
  <c r="U5073" i="3"/>
  <c r="U5074" i="3"/>
  <c r="U5075" i="3"/>
  <c r="V5075" i="3" s="1"/>
  <c r="U5076" i="3"/>
  <c r="V5076" i="3" s="1"/>
  <c r="U5077" i="3"/>
  <c r="V5077" i="3" s="1"/>
  <c r="U5078" i="3"/>
  <c r="V5078" i="3" s="1"/>
  <c r="U5079" i="3"/>
  <c r="V5079" i="3" s="1"/>
  <c r="U5080" i="3"/>
  <c r="V5080" i="3" s="1"/>
  <c r="U5081" i="3"/>
  <c r="V5081" i="3" s="1"/>
  <c r="U5082" i="3"/>
  <c r="V5082" i="3" s="1"/>
  <c r="U5083" i="3"/>
  <c r="V5083" i="3" s="1"/>
  <c r="U5084" i="3"/>
  <c r="V5084" i="3" s="1"/>
  <c r="U5085" i="3"/>
  <c r="U5086" i="3"/>
  <c r="V5086" i="3" s="1"/>
  <c r="U5087" i="3"/>
  <c r="V5087" i="3" s="1"/>
  <c r="U5088" i="3"/>
  <c r="V5088" i="3" s="1"/>
  <c r="U5089" i="3"/>
  <c r="V5089" i="3" s="1"/>
  <c r="U5090" i="3"/>
  <c r="V5090" i="3" s="1"/>
  <c r="U5091" i="3"/>
  <c r="V5091" i="3" s="1"/>
  <c r="U5092" i="3"/>
  <c r="V5092" i="3" s="1"/>
  <c r="U5093" i="3"/>
  <c r="V5093" i="3" s="1"/>
  <c r="U5094" i="3"/>
  <c r="V5094" i="3" s="1"/>
  <c r="U5095" i="3"/>
  <c r="V5095" i="3" s="1"/>
  <c r="U5096" i="3"/>
  <c r="V5096" i="3" s="1"/>
  <c r="U5097" i="3"/>
  <c r="U5098" i="3"/>
  <c r="U5099" i="3"/>
  <c r="V5099" i="3" s="1"/>
  <c r="U5100" i="3"/>
  <c r="V5100" i="3" s="1"/>
  <c r="U5101" i="3"/>
  <c r="V5101" i="3" s="1"/>
  <c r="U5102" i="3"/>
  <c r="V5102" i="3" s="1"/>
  <c r="U5103" i="3"/>
  <c r="V5103" i="3" s="1"/>
  <c r="U5104" i="3"/>
  <c r="V5104" i="3" s="1"/>
  <c r="U5105" i="3"/>
  <c r="V5105" i="3" s="1"/>
  <c r="U5106" i="3"/>
  <c r="V5106" i="3" s="1"/>
  <c r="U5107" i="3"/>
  <c r="V5107" i="3" s="1"/>
  <c r="U5108" i="3"/>
  <c r="V5108" i="3" s="1"/>
  <c r="U5109" i="3"/>
  <c r="U5110" i="3"/>
  <c r="V5110" i="3" s="1"/>
  <c r="U5111" i="3"/>
  <c r="V5111" i="3" s="1"/>
  <c r="U5112" i="3"/>
  <c r="V5112" i="3" s="1"/>
  <c r="U5113" i="3"/>
  <c r="V5113" i="3" s="1"/>
  <c r="U5114" i="3"/>
  <c r="U5115" i="3"/>
  <c r="V5115" i="3" s="1"/>
  <c r="U5116" i="3"/>
  <c r="V5116" i="3" s="1"/>
  <c r="U5117" i="3"/>
  <c r="V5117" i="3" s="1"/>
  <c r="U5118" i="3"/>
  <c r="V5118" i="3" s="1"/>
  <c r="U5119" i="3"/>
  <c r="V5119" i="3" s="1"/>
  <c r="U5120" i="3"/>
  <c r="V5120" i="3" s="1"/>
  <c r="U5121" i="3"/>
  <c r="U5122" i="3"/>
  <c r="U5123" i="3"/>
  <c r="V5123" i="3" s="1"/>
  <c r="U5124" i="3"/>
  <c r="V5124" i="3" s="1"/>
  <c r="U5125" i="3"/>
  <c r="V5125" i="3" s="1"/>
  <c r="U5126" i="3"/>
  <c r="V5126" i="3" s="1"/>
  <c r="U5127" i="3"/>
  <c r="V5127" i="3" s="1"/>
  <c r="U5128" i="3"/>
  <c r="V5128" i="3" s="1"/>
  <c r="U5129" i="3"/>
  <c r="V5129" i="3" s="1"/>
  <c r="U5130" i="3"/>
  <c r="V5130" i="3" s="1"/>
  <c r="U5131" i="3"/>
  <c r="V5131" i="3" s="1"/>
  <c r="U5132" i="3"/>
  <c r="V5132" i="3" s="1"/>
  <c r="U5133" i="3"/>
  <c r="U5134" i="3"/>
  <c r="U5135" i="3"/>
  <c r="V5135" i="3" s="1"/>
  <c r="U5136" i="3"/>
  <c r="V5136" i="3" s="1"/>
  <c r="U5137" i="3"/>
  <c r="V5137" i="3" s="1"/>
  <c r="U5138" i="3"/>
  <c r="V5138" i="3" s="1"/>
  <c r="U5139" i="3"/>
  <c r="V5139" i="3" s="1"/>
  <c r="U5140" i="3"/>
  <c r="V5140" i="3" s="1"/>
  <c r="U5141" i="3"/>
  <c r="V5141" i="3" s="1"/>
  <c r="U5142" i="3"/>
  <c r="V5142" i="3" s="1"/>
  <c r="U5143" i="3"/>
  <c r="V5143" i="3" s="1"/>
  <c r="U5144" i="3"/>
  <c r="V5144" i="3" s="1"/>
  <c r="U5145" i="3"/>
  <c r="U5146" i="3"/>
  <c r="V5146" i="3" s="1"/>
  <c r="U5147" i="3"/>
  <c r="V5147" i="3" s="1"/>
  <c r="U5148" i="3"/>
  <c r="V5148" i="3" s="1"/>
  <c r="U5149" i="3"/>
  <c r="V5149" i="3" s="1"/>
  <c r="U5150" i="3"/>
  <c r="V5150" i="3" s="1"/>
  <c r="U5151" i="3"/>
  <c r="V5151" i="3" s="1"/>
  <c r="U5152" i="3"/>
  <c r="V5152" i="3" s="1"/>
  <c r="U5153" i="3"/>
  <c r="V5153" i="3" s="1"/>
  <c r="U5154" i="3"/>
  <c r="V5154" i="3" s="1"/>
  <c r="U5155" i="3"/>
  <c r="V5155" i="3" s="1"/>
  <c r="U5156" i="3"/>
  <c r="V5156" i="3" s="1"/>
  <c r="U5157" i="3"/>
  <c r="U5158" i="3"/>
  <c r="V5158" i="3" s="1"/>
  <c r="U5159" i="3"/>
  <c r="V5159" i="3" s="1"/>
  <c r="U5160" i="3"/>
  <c r="V5160" i="3" s="1"/>
  <c r="U5161" i="3"/>
  <c r="V5161" i="3" s="1"/>
  <c r="U5162" i="3"/>
  <c r="V5162" i="3" s="1"/>
  <c r="U5163" i="3"/>
  <c r="V5163" i="3" s="1"/>
  <c r="U5164" i="3"/>
  <c r="V5164" i="3" s="1"/>
  <c r="U5165" i="3"/>
  <c r="V5165" i="3" s="1"/>
  <c r="U5166" i="3"/>
  <c r="V5166" i="3" s="1"/>
  <c r="U5167" i="3"/>
  <c r="V5167" i="3" s="1"/>
  <c r="U5168" i="3"/>
  <c r="V5168" i="3" s="1"/>
  <c r="U5169" i="3"/>
  <c r="U5170" i="3"/>
  <c r="V5170" i="3" s="1"/>
  <c r="U5171" i="3"/>
  <c r="V5171" i="3" s="1"/>
  <c r="U5172" i="3"/>
  <c r="V5172" i="3" s="1"/>
  <c r="U5173" i="3"/>
  <c r="V5173" i="3" s="1"/>
  <c r="U5174" i="3"/>
  <c r="V5174" i="3" s="1"/>
  <c r="U5175" i="3"/>
  <c r="V5175" i="3" s="1"/>
  <c r="U5176" i="3"/>
  <c r="V5176" i="3" s="1"/>
  <c r="U5177" i="3"/>
  <c r="V5177" i="3" s="1"/>
  <c r="U5178" i="3"/>
  <c r="V5178" i="3" s="1"/>
  <c r="U5179" i="3"/>
  <c r="V5179" i="3" s="1"/>
  <c r="U5180" i="3"/>
  <c r="V5180" i="3" s="1"/>
  <c r="U5181" i="3"/>
  <c r="U5182" i="3"/>
  <c r="U5183" i="3"/>
  <c r="V5183" i="3" s="1"/>
  <c r="U5184" i="3"/>
  <c r="V5184" i="3" s="1"/>
  <c r="U5185" i="3"/>
  <c r="V5185" i="3" s="1"/>
  <c r="U5186" i="3"/>
  <c r="V5186" i="3" s="1"/>
  <c r="U5187" i="3"/>
  <c r="V5187" i="3" s="1"/>
  <c r="U5188" i="3"/>
  <c r="V5188" i="3" s="1"/>
  <c r="U5189" i="3"/>
  <c r="V5189" i="3" s="1"/>
  <c r="U5190" i="3"/>
  <c r="V5190" i="3" s="1"/>
  <c r="U5191" i="3"/>
  <c r="V5191" i="3" s="1"/>
  <c r="U5192" i="3"/>
  <c r="V5192" i="3" s="1"/>
  <c r="U5193" i="3"/>
  <c r="U5194" i="3"/>
  <c r="U5195" i="3"/>
  <c r="V5195" i="3" s="1"/>
  <c r="U5196" i="3"/>
  <c r="U5197" i="3"/>
  <c r="V5197" i="3" s="1"/>
  <c r="U5198" i="3"/>
  <c r="V5198" i="3" s="1"/>
  <c r="U5199" i="3"/>
  <c r="V5199" i="3" s="1"/>
  <c r="U5200" i="3"/>
  <c r="V5200" i="3" s="1"/>
  <c r="U5201" i="3"/>
  <c r="V5201" i="3" s="1"/>
  <c r="U5202" i="3"/>
  <c r="V5202" i="3" s="1"/>
  <c r="U5203" i="3"/>
  <c r="V5203" i="3" s="1"/>
  <c r="U5204" i="3"/>
  <c r="V5204" i="3" s="1"/>
  <c r="U5205" i="3"/>
  <c r="U5206" i="3"/>
  <c r="U5207" i="3"/>
  <c r="V5207" i="3" s="1"/>
  <c r="U5208" i="3"/>
  <c r="V5208" i="3" s="1"/>
  <c r="U5209" i="3"/>
  <c r="V5209" i="3" s="1"/>
  <c r="U5210" i="3"/>
  <c r="V5210" i="3" s="1"/>
  <c r="U5211" i="3"/>
  <c r="V5211" i="3" s="1"/>
  <c r="U5212" i="3"/>
  <c r="V5212" i="3" s="1"/>
  <c r="U5213" i="3"/>
  <c r="V5213" i="3" s="1"/>
  <c r="U5214" i="3"/>
  <c r="V5214" i="3" s="1"/>
  <c r="U5215" i="3"/>
  <c r="V5215" i="3" s="1"/>
  <c r="U5216" i="3"/>
  <c r="V5216" i="3" s="1"/>
  <c r="U5217" i="3"/>
  <c r="U5218" i="3"/>
  <c r="U5219" i="3"/>
  <c r="V5219" i="3" s="1"/>
  <c r="U5220" i="3"/>
  <c r="V5220" i="3" s="1"/>
  <c r="U5221" i="3"/>
  <c r="V5221" i="3" s="1"/>
  <c r="U5222" i="3"/>
  <c r="V5222" i="3" s="1"/>
  <c r="U5223" i="3"/>
  <c r="V5223" i="3" s="1"/>
  <c r="U5224" i="3"/>
  <c r="V5224" i="3" s="1"/>
  <c r="U5225" i="3"/>
  <c r="V5225" i="3" s="1"/>
  <c r="U5226" i="3"/>
  <c r="V5226" i="3" s="1"/>
  <c r="U5227" i="3"/>
  <c r="V5227" i="3" s="1"/>
  <c r="U5228" i="3"/>
  <c r="V5228" i="3" s="1"/>
  <c r="U5229" i="3"/>
  <c r="U5230" i="3"/>
  <c r="V5230" i="3" s="1"/>
  <c r="U5231" i="3"/>
  <c r="V5231" i="3" s="1"/>
  <c r="U5232" i="3"/>
  <c r="U5233" i="3"/>
  <c r="V5233" i="3" s="1"/>
  <c r="U5234" i="3"/>
  <c r="V5234" i="3" s="1"/>
  <c r="U5235" i="3"/>
  <c r="V5235" i="3" s="1"/>
  <c r="U5236" i="3"/>
  <c r="V5236" i="3" s="1"/>
  <c r="U5237" i="3"/>
  <c r="V5237" i="3" s="1"/>
  <c r="U5238" i="3"/>
  <c r="V5238" i="3" s="1"/>
  <c r="U5239" i="3"/>
  <c r="V5239" i="3" s="1"/>
  <c r="U5240" i="3"/>
  <c r="V5240" i="3" s="1"/>
  <c r="U5241" i="3"/>
  <c r="U5242" i="3"/>
  <c r="U5243" i="3"/>
  <c r="V5243" i="3" s="1"/>
  <c r="U5244" i="3"/>
  <c r="V5244" i="3" s="1"/>
  <c r="U5245" i="3"/>
  <c r="V5245" i="3" s="1"/>
  <c r="U5246" i="3"/>
  <c r="V5246" i="3" s="1"/>
  <c r="U5247" i="3"/>
  <c r="V5247" i="3" s="1"/>
  <c r="U5248" i="3"/>
  <c r="V5248" i="3" s="1"/>
  <c r="U5249" i="3"/>
  <c r="V5249" i="3" s="1"/>
  <c r="U5250" i="3"/>
  <c r="V5250" i="3" s="1"/>
  <c r="U5251" i="3"/>
  <c r="V5251" i="3" s="1"/>
  <c r="U5252" i="3"/>
  <c r="V5252" i="3" s="1"/>
  <c r="U5254" i="3"/>
  <c r="V5254" i="3" s="1"/>
  <c r="U5255" i="3"/>
  <c r="V5255" i="3" s="1"/>
  <c r="U5256" i="3"/>
  <c r="V5256" i="3" s="1"/>
  <c r="U5257" i="3"/>
  <c r="V5257" i="3" s="1"/>
  <c r="U5258" i="3"/>
  <c r="V5258" i="3" s="1"/>
  <c r="U5259" i="3"/>
  <c r="V5259" i="3" s="1"/>
  <c r="U5260" i="3"/>
  <c r="V5260" i="3" s="1"/>
  <c r="U5261" i="3"/>
  <c r="V5261" i="3" s="1"/>
  <c r="U5262" i="3"/>
  <c r="V5262" i="3" s="1"/>
  <c r="U5263" i="3"/>
  <c r="V5263" i="3" s="1"/>
  <c r="U5264" i="3"/>
  <c r="V5264" i="3" s="1"/>
  <c r="U5265" i="3"/>
  <c r="V5265" i="3" s="1"/>
  <c r="U5266" i="3"/>
  <c r="U5267" i="3"/>
  <c r="V5267" i="3" s="1"/>
  <c r="U5268" i="3"/>
  <c r="V5268" i="3" s="1"/>
  <c r="U5269" i="3"/>
  <c r="V5269" i="3" s="1"/>
  <c r="U5270" i="3"/>
  <c r="V5270" i="3" s="1"/>
  <c r="U5271" i="3"/>
  <c r="V5271" i="3" s="1"/>
  <c r="U5272" i="3"/>
  <c r="V5272" i="3" s="1"/>
  <c r="U5273" i="3"/>
  <c r="V5273" i="3" s="1"/>
  <c r="U5274" i="3"/>
  <c r="V5274" i="3" s="1"/>
  <c r="U5275" i="3"/>
  <c r="V5275" i="3" s="1"/>
  <c r="U5276" i="3"/>
  <c r="V5276" i="3" s="1"/>
  <c r="U5277" i="3"/>
  <c r="V5277" i="3" s="1"/>
  <c r="U5278" i="3"/>
  <c r="V5278" i="3" s="1"/>
  <c r="U5279" i="3"/>
  <c r="U5280" i="3"/>
  <c r="V5280" i="3" s="1"/>
  <c r="U5281" i="3"/>
  <c r="V5281" i="3" s="1"/>
  <c r="U5282" i="3"/>
  <c r="V5282" i="3" s="1"/>
  <c r="U5283" i="3"/>
  <c r="V5283" i="3" s="1"/>
  <c r="U5284" i="3"/>
  <c r="V5284" i="3" s="1"/>
  <c r="U5285" i="3"/>
  <c r="V5285" i="3" s="1"/>
  <c r="U5286" i="3"/>
  <c r="V5286" i="3" s="1"/>
  <c r="U5287" i="3"/>
  <c r="V5287" i="3" s="1"/>
  <c r="U5288" i="3"/>
  <c r="V5288" i="3" s="1"/>
  <c r="U5289" i="3"/>
  <c r="V5289" i="3" s="1"/>
  <c r="U5290" i="3"/>
  <c r="V5290" i="3" s="1"/>
  <c r="U5291" i="3"/>
  <c r="V5291" i="3" s="1"/>
  <c r="U5292" i="3"/>
  <c r="V5292" i="3" s="1"/>
  <c r="U5293" i="3"/>
  <c r="V5293" i="3" s="1"/>
  <c r="U5294" i="3"/>
  <c r="V5294" i="3" s="1"/>
  <c r="U5295" i="3"/>
  <c r="V5295" i="3" s="1"/>
  <c r="U5296" i="3"/>
  <c r="V5296" i="3" s="1"/>
  <c r="U5297" i="3"/>
  <c r="V5297" i="3" s="1"/>
  <c r="U5298" i="3"/>
  <c r="V5298" i="3" s="1"/>
  <c r="U5299" i="3"/>
  <c r="V5299" i="3" s="1"/>
  <c r="U5300" i="3"/>
  <c r="V5300" i="3" s="1"/>
  <c r="U5301" i="3"/>
  <c r="V5301" i="3" s="1"/>
  <c r="U5302" i="3"/>
  <c r="V5302" i="3" s="1"/>
  <c r="U5303" i="3"/>
  <c r="V5303" i="3" s="1"/>
  <c r="U5304" i="3"/>
  <c r="V5304" i="3" s="1"/>
  <c r="U5305" i="3"/>
  <c r="V5305" i="3" s="1"/>
  <c r="U5306" i="3"/>
  <c r="V5306" i="3" s="1"/>
  <c r="U5307" i="3"/>
  <c r="V5307" i="3" s="1"/>
  <c r="U5308" i="3"/>
  <c r="V5308" i="3" s="1"/>
  <c r="U5309" i="3"/>
  <c r="V5309" i="3" s="1"/>
  <c r="U5310" i="3"/>
  <c r="V5310" i="3" s="1"/>
  <c r="U5311" i="3"/>
  <c r="V5311" i="3" s="1"/>
  <c r="U5312" i="3"/>
  <c r="V5312" i="3" s="1"/>
  <c r="U5313" i="3"/>
  <c r="V5313" i="3" s="1"/>
  <c r="U5314" i="3"/>
  <c r="V5314" i="3" s="1"/>
  <c r="U5315" i="3"/>
  <c r="U5316" i="3"/>
  <c r="V5316" i="3" s="1"/>
  <c r="U5317" i="3"/>
  <c r="V5317" i="3" s="1"/>
  <c r="U5318" i="3"/>
  <c r="V5318" i="3" s="1"/>
  <c r="U5319" i="3"/>
  <c r="V5319" i="3" s="1"/>
  <c r="U5320" i="3"/>
  <c r="V5320" i="3" s="1"/>
  <c r="U5321" i="3"/>
  <c r="V5321" i="3" s="1"/>
  <c r="U5322" i="3"/>
  <c r="V5322" i="3" s="1"/>
  <c r="U5323" i="3"/>
  <c r="V5323" i="3" s="1"/>
  <c r="U5324" i="3"/>
  <c r="V5324" i="3" s="1"/>
  <c r="U5325" i="3"/>
  <c r="V5325" i="3" s="1"/>
  <c r="U5326" i="3"/>
  <c r="V5326" i="3" s="1"/>
  <c r="U5327" i="3"/>
  <c r="U5328" i="3"/>
  <c r="V5328" i="3" s="1"/>
  <c r="U5329" i="3"/>
  <c r="V5329" i="3" s="1"/>
  <c r="U5330" i="3"/>
  <c r="V5330" i="3" s="1"/>
  <c r="U5331" i="3"/>
  <c r="V5331" i="3" s="1"/>
  <c r="U5332" i="3"/>
  <c r="V5332" i="3" s="1"/>
  <c r="U5333" i="3"/>
  <c r="V5333" i="3" s="1"/>
  <c r="U5334" i="3"/>
  <c r="V5334" i="3" s="1"/>
  <c r="U5335" i="3"/>
  <c r="V5335" i="3" s="1"/>
  <c r="U5336" i="3"/>
  <c r="V5336" i="3" s="1"/>
  <c r="U5337" i="3"/>
  <c r="V5337" i="3" s="1"/>
  <c r="U5338" i="3"/>
  <c r="U5339" i="3"/>
  <c r="U5340" i="3"/>
  <c r="V5340" i="3" s="1"/>
  <c r="U5341" i="3"/>
  <c r="V5341" i="3" s="1"/>
  <c r="U5342" i="3"/>
  <c r="V5342" i="3" s="1"/>
  <c r="U5343" i="3"/>
  <c r="V5343" i="3" s="1"/>
  <c r="U5344" i="3"/>
  <c r="V5344" i="3" s="1"/>
  <c r="U5345" i="3"/>
  <c r="V5345" i="3" s="1"/>
  <c r="U5346" i="3"/>
  <c r="V5346" i="3" s="1"/>
  <c r="U5347" i="3"/>
  <c r="V5347" i="3" s="1"/>
  <c r="U5348" i="3"/>
  <c r="V5348" i="3" s="1"/>
  <c r="U5349" i="3"/>
  <c r="V5349" i="3" s="1"/>
  <c r="U5350" i="3"/>
  <c r="U5351" i="3"/>
  <c r="V5351" i="3" s="1"/>
  <c r="U5352" i="3"/>
  <c r="V5352" i="3" s="1"/>
  <c r="U5353" i="3"/>
  <c r="V5353" i="3" s="1"/>
  <c r="U5354" i="3"/>
  <c r="V5354" i="3" s="1"/>
  <c r="U5355" i="3"/>
  <c r="V5355" i="3" s="1"/>
  <c r="U5356" i="3"/>
  <c r="V5356" i="3" s="1"/>
  <c r="U5357" i="3"/>
  <c r="V5357" i="3" s="1"/>
  <c r="U5358" i="3"/>
  <c r="V5358" i="3" s="1"/>
  <c r="U5359" i="3"/>
  <c r="V5359" i="3" s="1"/>
  <c r="U5360" i="3"/>
  <c r="V5360" i="3" s="1"/>
  <c r="U5361" i="3"/>
  <c r="V5361" i="3" s="1"/>
  <c r="U5362" i="3"/>
  <c r="U5363" i="3"/>
  <c r="U5364" i="3"/>
  <c r="V5364" i="3" s="1"/>
  <c r="U5365" i="3"/>
  <c r="V5365" i="3" s="1"/>
  <c r="U5366" i="3"/>
  <c r="V5366" i="3" s="1"/>
  <c r="U5367" i="3"/>
  <c r="V5367" i="3" s="1"/>
  <c r="U5368" i="3"/>
  <c r="V5368" i="3" s="1"/>
  <c r="U5369" i="3"/>
  <c r="V5369" i="3" s="1"/>
  <c r="U5370" i="3"/>
  <c r="V5370" i="3" s="1"/>
  <c r="U5371" i="3"/>
  <c r="V5371" i="3" s="1"/>
  <c r="U5372" i="3"/>
  <c r="V5372" i="3" s="1"/>
  <c r="U5373" i="3"/>
  <c r="V5373" i="3" s="1"/>
  <c r="U5374" i="3"/>
  <c r="V5374" i="3" s="1"/>
  <c r="U5375" i="3"/>
  <c r="U5376" i="3"/>
  <c r="V5376" i="3" s="1"/>
  <c r="U5377" i="3"/>
  <c r="U5378" i="3"/>
  <c r="V5378" i="3" s="1"/>
  <c r="U5379" i="3"/>
  <c r="V5379" i="3" s="1"/>
  <c r="U5380" i="3"/>
  <c r="V5380" i="3" s="1"/>
  <c r="U5381" i="3"/>
  <c r="V5381" i="3" s="1"/>
  <c r="U5382" i="3"/>
  <c r="V5382" i="3" s="1"/>
  <c r="U5383" i="3"/>
  <c r="V5383" i="3" s="1"/>
  <c r="U5384" i="3"/>
  <c r="V5384" i="3" s="1"/>
  <c r="U5385" i="3"/>
  <c r="V5385" i="3" s="1"/>
  <c r="U5386" i="3"/>
  <c r="U5387" i="3"/>
  <c r="V5387" i="3" s="1"/>
  <c r="U5388" i="3"/>
  <c r="V5388" i="3" s="1"/>
  <c r="U5389" i="3"/>
  <c r="V5389" i="3" s="1"/>
  <c r="U5390" i="3"/>
  <c r="V5390" i="3" s="1"/>
  <c r="U5391" i="3"/>
  <c r="V5391" i="3" s="1"/>
  <c r="U5392" i="3"/>
  <c r="V5392" i="3" s="1"/>
  <c r="U5393" i="3"/>
  <c r="V5393" i="3" s="1"/>
  <c r="U5394" i="3"/>
  <c r="V5394" i="3" s="1"/>
  <c r="U5395" i="3"/>
  <c r="V5395" i="3" s="1"/>
  <c r="U5396" i="3"/>
  <c r="V5396" i="3" s="1"/>
  <c r="U5397" i="3"/>
  <c r="V5397" i="3" s="1"/>
  <c r="U5398" i="3"/>
  <c r="V5398" i="3" s="1"/>
  <c r="U5399" i="3"/>
  <c r="V5399" i="3" s="1"/>
  <c r="U5400" i="3"/>
  <c r="V5400" i="3" s="1"/>
  <c r="U5401" i="3"/>
  <c r="V5401" i="3" s="1"/>
  <c r="U5402" i="3"/>
  <c r="V5402" i="3" s="1"/>
  <c r="U5403" i="3"/>
  <c r="V5403" i="3" s="1"/>
  <c r="U5404" i="3"/>
  <c r="V5404" i="3" s="1"/>
  <c r="U5405" i="3"/>
  <c r="V5405" i="3" s="1"/>
  <c r="U5406" i="3"/>
  <c r="V5406" i="3" s="1"/>
  <c r="U5407" i="3"/>
  <c r="V5407" i="3" s="1"/>
  <c r="U5408" i="3"/>
  <c r="V5408" i="3" s="1"/>
  <c r="U5409" i="3"/>
  <c r="V5409" i="3" s="1"/>
  <c r="U5410" i="3"/>
  <c r="U5411" i="3"/>
  <c r="U5412" i="3"/>
  <c r="V5412" i="3" s="1"/>
  <c r="U5413" i="3"/>
  <c r="V5413" i="3" s="1"/>
  <c r="U5414" i="3"/>
  <c r="V5414" i="3" s="1"/>
  <c r="U5415" i="3"/>
  <c r="V5415" i="3" s="1"/>
  <c r="V5416" i="3"/>
  <c r="U5417" i="3"/>
  <c r="V5417" i="3" s="1"/>
  <c r="V6010" i="3"/>
  <c r="U5419" i="3"/>
  <c r="V5419" i="3" s="1"/>
  <c r="U5420" i="3"/>
  <c r="V5420" i="3" s="1"/>
  <c r="U5421" i="3"/>
  <c r="V5421" i="3" s="1"/>
  <c r="U5422" i="3"/>
  <c r="U5423" i="3"/>
  <c r="V5423" i="3" s="1"/>
  <c r="U5424" i="3"/>
  <c r="V5424" i="3" s="1"/>
  <c r="U5425" i="3"/>
  <c r="V5425" i="3" s="1"/>
  <c r="U5426" i="3"/>
  <c r="V5426" i="3" s="1"/>
  <c r="U5427" i="3"/>
  <c r="V5427" i="3" s="1"/>
  <c r="U5428" i="3"/>
  <c r="V5428" i="3" s="1"/>
  <c r="U5429" i="3"/>
  <c r="V5429" i="3" s="1"/>
  <c r="U5430" i="3"/>
  <c r="V5430" i="3" s="1"/>
  <c r="U5431" i="3"/>
  <c r="V5431" i="3" s="1"/>
  <c r="U5432" i="3"/>
  <c r="V5432" i="3" s="1"/>
  <c r="U5433" i="3"/>
  <c r="V5433" i="3" s="1"/>
  <c r="U5434" i="3"/>
  <c r="V5434" i="3" s="1"/>
  <c r="U5435" i="3"/>
  <c r="U5436" i="3"/>
  <c r="V5436" i="3" s="1"/>
  <c r="U5437" i="3"/>
  <c r="V5437" i="3" s="1"/>
  <c r="U5438" i="3"/>
  <c r="V5438" i="3" s="1"/>
  <c r="V5418" i="3"/>
  <c r="U5440" i="3"/>
  <c r="V5440" i="3" s="1"/>
  <c r="U5441" i="3"/>
  <c r="V5441" i="3" s="1"/>
  <c r="U5442" i="3"/>
  <c r="V5442" i="3" s="1"/>
  <c r="U5443" i="3"/>
  <c r="V5443" i="3" s="1"/>
  <c r="U5444" i="3"/>
  <c r="V5444" i="3" s="1"/>
  <c r="U5445" i="3"/>
  <c r="V5445" i="3" s="1"/>
  <c r="U5446" i="3"/>
  <c r="U5447" i="3"/>
  <c r="U5448" i="3"/>
  <c r="V5448" i="3" s="1"/>
  <c r="U5450" i="3"/>
  <c r="V5450" i="3" s="1"/>
  <c r="U5451" i="3"/>
  <c r="V5451" i="3" s="1"/>
  <c r="U5452" i="3"/>
  <c r="V5452" i="3" s="1"/>
  <c r="U5453" i="3"/>
  <c r="V5453" i="3" s="1"/>
  <c r="U5454" i="3"/>
  <c r="V5454" i="3" s="1"/>
  <c r="U5455" i="3"/>
  <c r="V5455" i="3" s="1"/>
  <c r="U5456" i="3"/>
  <c r="V5456" i="3" s="1"/>
  <c r="U5457" i="3"/>
  <c r="V5457" i="3" s="1"/>
  <c r="U5458" i="3"/>
  <c r="V5458" i="3" s="1"/>
  <c r="U5459" i="3"/>
  <c r="U5460" i="3"/>
  <c r="U5461" i="3"/>
  <c r="V5461" i="3" s="1"/>
  <c r="U5462" i="3"/>
  <c r="V5462" i="3" s="1"/>
  <c r="U5463" i="3"/>
  <c r="V5463" i="3" s="1"/>
  <c r="U5464" i="3"/>
  <c r="V5464" i="3" s="1"/>
  <c r="U5465" i="3"/>
  <c r="V5465" i="3" s="1"/>
  <c r="U5466" i="3"/>
  <c r="V5466" i="3" s="1"/>
  <c r="U5467" i="3"/>
  <c r="V5467" i="3" s="1"/>
  <c r="U5468" i="3"/>
  <c r="V5468" i="3" s="1"/>
  <c r="U5469" i="3"/>
  <c r="V5469" i="3" s="1"/>
  <c r="U5470" i="3"/>
  <c r="V5470" i="3" s="1"/>
  <c r="U5471" i="3"/>
  <c r="V5471" i="3" s="1"/>
  <c r="U5472" i="3"/>
  <c r="U5473" i="3"/>
  <c r="V5473" i="3" s="1"/>
  <c r="U5474" i="3"/>
  <c r="V5474" i="3" s="1"/>
  <c r="U5475" i="3"/>
  <c r="V5475" i="3" s="1"/>
  <c r="U5476" i="3"/>
  <c r="V5476" i="3" s="1"/>
  <c r="U5477" i="3"/>
  <c r="V5477" i="3" s="1"/>
  <c r="U5478" i="3"/>
  <c r="V5478" i="3" s="1"/>
  <c r="U5479" i="3"/>
  <c r="V5479" i="3" s="1"/>
  <c r="U5480" i="3"/>
  <c r="V5480" i="3" s="1"/>
  <c r="U5481" i="3"/>
  <c r="V5481" i="3" s="1"/>
  <c r="U5482" i="3"/>
  <c r="V5482" i="3" s="1"/>
  <c r="U5483" i="3"/>
  <c r="U5484" i="3"/>
  <c r="U5485" i="3"/>
  <c r="V5485" i="3" s="1"/>
  <c r="U5486" i="3"/>
  <c r="V5486" i="3" s="1"/>
  <c r="U5487" i="3"/>
  <c r="V5487" i="3" s="1"/>
  <c r="U5488" i="3"/>
  <c r="V5488" i="3" s="1"/>
  <c r="U5489" i="3"/>
  <c r="V5489" i="3" s="1"/>
  <c r="U5490" i="3"/>
  <c r="V5490" i="3" s="1"/>
  <c r="U5491" i="3"/>
  <c r="V5491" i="3" s="1"/>
  <c r="U5492" i="3"/>
  <c r="V5492" i="3" s="1"/>
  <c r="U5493" i="3"/>
  <c r="V5493" i="3" s="1"/>
  <c r="U5494" i="3"/>
  <c r="V5494" i="3" s="1"/>
  <c r="U5495" i="3"/>
  <c r="U5496" i="3"/>
  <c r="V5496" i="3" s="1"/>
  <c r="U5497" i="3"/>
  <c r="V5497" i="3" s="1"/>
  <c r="U5498" i="3"/>
  <c r="V5498" i="3" s="1"/>
  <c r="U5499" i="3"/>
  <c r="V5499" i="3" s="1"/>
  <c r="U5500" i="3"/>
  <c r="V5500" i="3" s="1"/>
  <c r="U5501" i="3"/>
  <c r="V5501" i="3" s="1"/>
  <c r="U5502" i="3"/>
  <c r="V5502" i="3" s="1"/>
  <c r="U5503" i="3"/>
  <c r="V5503" i="3" s="1"/>
  <c r="U5504" i="3"/>
  <c r="V5504" i="3" s="1"/>
  <c r="U5505" i="3"/>
  <c r="V5505" i="3" s="1"/>
  <c r="U5506" i="3"/>
  <c r="V5506" i="3" s="1"/>
  <c r="U5507" i="3"/>
  <c r="U5508" i="3"/>
  <c r="V5508" i="3" s="1"/>
  <c r="U5509" i="3"/>
  <c r="V5509" i="3" s="1"/>
  <c r="U5510" i="3"/>
  <c r="V5510" i="3" s="1"/>
  <c r="U5511" i="3"/>
  <c r="V5511" i="3" s="1"/>
  <c r="U5512" i="3"/>
  <c r="V5512" i="3" s="1"/>
  <c r="U5513" i="3"/>
  <c r="V5513" i="3" s="1"/>
  <c r="U5514" i="3"/>
  <c r="V5514" i="3" s="1"/>
  <c r="U5515" i="3"/>
  <c r="V5515" i="3" s="1"/>
  <c r="U5516" i="3"/>
  <c r="V5516" i="3" s="1"/>
  <c r="U5517" i="3"/>
  <c r="V5517" i="3" s="1"/>
  <c r="U5518" i="3"/>
  <c r="V5518" i="3" s="1"/>
  <c r="U5519" i="3"/>
  <c r="V5519" i="3" s="1"/>
  <c r="U5520" i="3"/>
  <c r="U5521" i="3"/>
  <c r="V5521" i="3" s="1"/>
  <c r="U5522" i="3"/>
  <c r="V5522" i="3" s="1"/>
  <c r="U5523" i="3"/>
  <c r="V5523" i="3" s="1"/>
  <c r="U5524" i="3"/>
  <c r="V5524" i="3" s="1"/>
  <c r="U5525" i="3"/>
  <c r="V5525" i="3" s="1"/>
  <c r="U5526" i="3"/>
  <c r="V5526" i="3" s="1"/>
  <c r="U5527" i="3"/>
  <c r="V5527" i="3" s="1"/>
  <c r="U5528" i="3"/>
  <c r="V5528" i="3" s="1"/>
  <c r="U5529" i="3"/>
  <c r="V5529" i="3" s="1"/>
  <c r="U5530" i="3"/>
  <c r="V5530" i="3" s="1"/>
  <c r="U5531" i="3"/>
  <c r="V5531" i="3" s="1"/>
  <c r="U5532" i="3"/>
  <c r="U5533" i="3"/>
  <c r="V5533" i="3" s="1"/>
  <c r="U5534" i="3"/>
  <c r="V5534" i="3" s="1"/>
  <c r="U5535" i="3"/>
  <c r="V5535" i="3" s="1"/>
  <c r="U5536" i="3"/>
  <c r="V5536" i="3" s="1"/>
  <c r="U5537" i="3"/>
  <c r="V5537" i="3" s="1"/>
  <c r="U5538" i="3"/>
  <c r="V5538" i="3" s="1"/>
  <c r="U5539" i="3"/>
  <c r="V5539" i="3" s="1"/>
  <c r="U5540" i="3"/>
  <c r="V5540" i="3" s="1"/>
  <c r="U5541" i="3"/>
  <c r="V5541" i="3" s="1"/>
  <c r="U5542" i="3"/>
  <c r="V5542" i="3" s="1"/>
  <c r="U5543" i="3"/>
  <c r="V5543" i="3" s="1"/>
  <c r="U5544" i="3"/>
  <c r="U5545" i="3"/>
  <c r="V5545" i="3" s="1"/>
  <c r="U5546" i="3"/>
  <c r="V5546" i="3" s="1"/>
  <c r="U5547" i="3"/>
  <c r="V5547" i="3" s="1"/>
  <c r="U5548" i="3"/>
  <c r="V5548" i="3" s="1"/>
  <c r="U5549" i="3"/>
  <c r="V5549" i="3" s="1"/>
  <c r="U5550" i="3"/>
  <c r="V5550" i="3" s="1"/>
  <c r="U5551" i="3"/>
  <c r="V5551" i="3" s="1"/>
  <c r="U5552" i="3"/>
  <c r="V5552" i="3" s="1"/>
  <c r="U5553" i="3"/>
  <c r="V5553" i="3" s="1"/>
  <c r="U5554" i="3"/>
  <c r="V5554" i="3" s="1"/>
  <c r="U5555" i="3"/>
  <c r="U5556" i="3"/>
  <c r="U5557" i="3"/>
  <c r="V5557" i="3" s="1"/>
  <c r="U5558" i="3"/>
  <c r="V5558" i="3" s="1"/>
  <c r="U5559" i="3"/>
  <c r="V5559" i="3" s="1"/>
  <c r="U5560" i="3"/>
  <c r="V5560" i="3" s="1"/>
  <c r="U5561" i="3"/>
  <c r="V5561" i="3" s="1"/>
  <c r="U5562" i="3"/>
  <c r="V5562" i="3" s="1"/>
  <c r="U5563" i="3"/>
  <c r="V5563" i="3" s="1"/>
  <c r="U5564" i="3"/>
  <c r="V5564" i="3" s="1"/>
  <c r="U5565" i="3"/>
  <c r="V5565" i="3" s="1"/>
  <c r="U5566" i="3"/>
  <c r="V5566" i="3" s="1"/>
  <c r="U5567" i="3"/>
  <c r="V5567" i="3" s="1"/>
  <c r="U5568" i="3"/>
  <c r="U5569" i="3"/>
  <c r="V5569" i="3" s="1"/>
  <c r="U5570" i="3"/>
  <c r="V5570" i="3" s="1"/>
  <c r="U5571" i="3"/>
  <c r="V5571" i="3" s="1"/>
  <c r="U5572" i="3"/>
  <c r="V5572" i="3" s="1"/>
  <c r="U5573" i="3"/>
  <c r="V5573" i="3" s="1"/>
  <c r="U5574" i="3"/>
  <c r="V5574" i="3" s="1"/>
  <c r="U5575" i="3"/>
  <c r="V5575" i="3" s="1"/>
  <c r="U5577" i="3"/>
  <c r="V5577" i="3" s="1"/>
  <c r="U5578" i="3"/>
  <c r="V5578" i="3" s="1"/>
  <c r="U5579" i="3"/>
  <c r="V5579" i="3" s="1"/>
  <c r="U5580" i="3"/>
  <c r="U5581" i="3"/>
  <c r="U5582" i="3"/>
  <c r="V5582" i="3" s="1"/>
  <c r="U5583" i="3"/>
  <c r="V5583" i="3" s="1"/>
  <c r="U5584" i="3"/>
  <c r="V5584" i="3" s="1"/>
  <c r="U5585" i="3"/>
  <c r="V5585" i="3" s="1"/>
  <c r="U5586" i="3"/>
  <c r="V5586" i="3" s="1"/>
  <c r="U5587" i="3"/>
  <c r="V5587" i="3" s="1"/>
  <c r="V6859" i="3"/>
  <c r="U5589" i="3"/>
  <c r="V5589" i="3" s="1"/>
  <c r="V5449" i="3"/>
  <c r="U5592" i="3"/>
  <c r="V5592" i="3" s="1"/>
  <c r="U5593" i="3"/>
  <c r="V5593" i="3" s="1"/>
  <c r="U5594" i="3"/>
  <c r="V5594" i="3" s="1"/>
  <c r="U5595" i="3"/>
  <c r="V5595" i="3" s="1"/>
  <c r="U5596" i="3"/>
  <c r="V5596" i="3" s="1"/>
  <c r="U5597" i="3"/>
  <c r="V5597" i="3" s="1"/>
  <c r="U5598" i="3"/>
  <c r="V5598" i="3" s="1"/>
  <c r="U5599" i="3"/>
  <c r="V5599" i="3" s="1"/>
  <c r="U5600" i="3"/>
  <c r="V5600" i="3" s="1"/>
  <c r="U5601" i="3"/>
  <c r="V5601" i="3" s="1"/>
  <c r="U5602" i="3"/>
  <c r="V5602" i="3" s="1"/>
  <c r="U5603" i="3"/>
  <c r="V5603" i="3" s="1"/>
  <c r="U5604" i="3"/>
  <c r="V5604" i="3" s="1"/>
  <c r="U5605" i="3"/>
  <c r="V5605" i="3" s="1"/>
  <c r="U5606" i="3"/>
  <c r="V5606" i="3" s="1"/>
  <c r="U5607" i="3"/>
  <c r="V5607" i="3" s="1"/>
  <c r="U5608" i="3"/>
  <c r="V5608" i="3" s="1"/>
  <c r="U5609" i="3"/>
  <c r="V5609" i="3" s="1"/>
  <c r="U5610" i="3"/>
  <c r="V5610" i="3" s="1"/>
  <c r="U5611" i="3"/>
  <c r="V5611" i="3" s="1"/>
  <c r="U5612" i="3"/>
  <c r="V5612" i="3" s="1"/>
  <c r="U5613" i="3"/>
  <c r="V5613" i="3" s="1"/>
  <c r="U5614" i="3"/>
  <c r="V5614" i="3" s="1"/>
  <c r="U5615" i="3"/>
  <c r="V5615" i="3" s="1"/>
  <c r="U5616" i="3"/>
  <c r="V5616" i="3" s="1"/>
  <c r="U5617" i="3"/>
  <c r="U5618" i="3"/>
  <c r="V5618" i="3" s="1"/>
  <c r="V4651" i="3"/>
  <c r="U5620" i="3"/>
  <c r="V5620" i="3" s="1"/>
  <c r="U5621" i="3"/>
  <c r="V5621" i="3" s="1"/>
  <c r="U5622" i="3"/>
  <c r="V5622" i="3" s="1"/>
  <c r="U5623" i="3"/>
  <c r="V5623" i="3" s="1"/>
  <c r="U5624" i="3"/>
  <c r="V5624" i="3" s="1"/>
  <c r="U5625" i="3"/>
  <c r="V5625" i="3" s="1"/>
  <c r="U5626" i="3"/>
  <c r="V5626" i="3" s="1"/>
  <c r="U5627" i="3"/>
  <c r="V5627" i="3" s="1"/>
  <c r="U5628" i="3"/>
  <c r="V5628" i="3" s="1"/>
  <c r="U5629" i="3"/>
  <c r="U5630" i="3"/>
  <c r="V5630" i="3" s="1"/>
  <c r="U5631" i="3"/>
  <c r="V5631" i="3" s="1"/>
  <c r="U5632" i="3"/>
  <c r="V5632" i="3" s="1"/>
  <c r="U5633" i="3"/>
  <c r="V5633" i="3" s="1"/>
  <c r="U5634" i="3"/>
  <c r="V5634" i="3" s="1"/>
  <c r="U5635" i="3"/>
  <c r="V5635" i="3" s="1"/>
  <c r="U5636" i="3"/>
  <c r="V5636" i="3" s="1"/>
  <c r="U5637" i="3"/>
  <c r="V5637" i="3" s="1"/>
  <c r="U5638" i="3"/>
  <c r="V5638" i="3" s="1"/>
  <c r="U5639" i="3"/>
  <c r="V5639" i="3" s="1"/>
  <c r="U5640" i="3"/>
  <c r="V5640" i="3" s="1"/>
  <c r="U5641" i="3"/>
  <c r="V5641" i="3" s="1"/>
  <c r="U5642" i="3"/>
  <c r="V5642" i="3" s="1"/>
  <c r="U5643" i="3"/>
  <c r="V5643" i="3" s="1"/>
  <c r="U5644" i="3"/>
  <c r="V5644" i="3" s="1"/>
  <c r="U5645" i="3"/>
  <c r="V5645" i="3" s="1"/>
  <c r="U5646" i="3"/>
  <c r="V5646" i="3" s="1"/>
  <c r="U5647" i="3"/>
  <c r="V5647" i="3" s="1"/>
  <c r="U5648" i="3"/>
  <c r="V5648" i="3" s="1"/>
  <c r="U5649" i="3"/>
  <c r="V5649" i="3" s="1"/>
  <c r="U5650" i="3"/>
  <c r="V5650" i="3" s="1"/>
  <c r="U5651" i="3"/>
  <c r="V5651" i="3" s="1"/>
  <c r="U5652" i="3"/>
  <c r="V5652" i="3" s="1"/>
  <c r="U5653" i="3"/>
  <c r="V5653" i="3" s="1"/>
  <c r="U5654" i="3"/>
  <c r="V5654" i="3" s="1"/>
  <c r="U5655" i="3"/>
  <c r="V5655" i="3" s="1"/>
  <c r="U5656" i="3"/>
  <c r="V5656" i="3" s="1"/>
  <c r="U5657" i="3"/>
  <c r="V5657" i="3" s="1"/>
  <c r="U5658" i="3"/>
  <c r="V5658" i="3" s="1"/>
  <c r="U5659" i="3"/>
  <c r="V5659" i="3" s="1"/>
  <c r="U5660" i="3"/>
  <c r="V5660" i="3" s="1"/>
  <c r="U5661" i="3"/>
  <c r="V5661" i="3" s="1"/>
  <c r="U5662" i="3"/>
  <c r="V5662" i="3" s="1"/>
  <c r="U5663" i="3"/>
  <c r="V5663" i="3" s="1"/>
  <c r="U5664" i="3"/>
  <c r="V5664" i="3" s="1"/>
  <c r="U5665" i="3"/>
  <c r="U5666" i="3"/>
  <c r="V5666" i="3" s="1"/>
  <c r="U5667" i="3"/>
  <c r="V5667" i="3" s="1"/>
  <c r="U5668" i="3"/>
  <c r="V5668" i="3" s="1"/>
  <c r="U5669" i="3"/>
  <c r="V5669" i="3" s="1"/>
  <c r="U5670" i="3"/>
  <c r="V5670" i="3" s="1"/>
  <c r="U5671" i="3"/>
  <c r="V5671" i="3" s="1"/>
  <c r="U5672" i="3"/>
  <c r="V5672" i="3" s="1"/>
  <c r="U5673" i="3"/>
  <c r="V5673" i="3" s="1"/>
  <c r="U5674" i="3"/>
  <c r="V5674" i="3" s="1"/>
  <c r="U5675" i="3"/>
  <c r="V5675" i="3" s="1"/>
  <c r="U5676" i="3"/>
  <c r="V5676" i="3" s="1"/>
  <c r="V6158" i="3"/>
  <c r="U5678" i="3"/>
  <c r="V5678" i="3" s="1"/>
  <c r="U5679" i="3"/>
  <c r="V5679" i="3" s="1"/>
  <c r="U5680" i="3"/>
  <c r="V5680" i="3" s="1"/>
  <c r="U5681" i="3"/>
  <c r="V5681" i="3" s="1"/>
  <c r="U5682" i="3"/>
  <c r="V5682" i="3" s="1"/>
  <c r="U5683" i="3"/>
  <c r="V5683" i="3" s="1"/>
  <c r="U5684" i="3"/>
  <c r="V5684" i="3" s="1"/>
  <c r="U5685" i="3"/>
  <c r="V5685" i="3" s="1"/>
  <c r="U5686" i="3"/>
  <c r="V5686" i="3" s="1"/>
  <c r="U5687" i="3"/>
  <c r="V5687" i="3" s="1"/>
  <c r="U5688" i="3"/>
  <c r="V5688" i="3" s="1"/>
  <c r="U5689" i="3"/>
  <c r="V5689" i="3" s="1"/>
  <c r="U5690" i="3"/>
  <c r="V5690" i="3" s="1"/>
  <c r="U5691" i="3"/>
  <c r="V5691" i="3" s="1"/>
  <c r="U5692" i="3"/>
  <c r="V5692" i="3" s="1"/>
  <c r="U5693" i="3"/>
  <c r="V5693" i="3" s="1"/>
  <c r="U5694" i="3"/>
  <c r="V5694" i="3" s="1"/>
  <c r="U5695" i="3"/>
  <c r="V5695" i="3" s="1"/>
  <c r="U5696" i="3"/>
  <c r="V5696" i="3" s="1"/>
  <c r="U5697" i="3"/>
  <c r="V5697" i="3" s="1"/>
  <c r="U5698" i="3"/>
  <c r="V5698" i="3" s="1"/>
  <c r="U5699" i="3"/>
  <c r="V5699" i="3" s="1"/>
  <c r="U5700" i="3"/>
  <c r="V5700" i="3" s="1"/>
  <c r="U5701" i="3"/>
  <c r="V5701" i="3" s="1"/>
  <c r="U5702" i="3"/>
  <c r="V5702" i="3" s="1"/>
  <c r="U5703" i="3"/>
  <c r="V5703" i="3" s="1"/>
  <c r="U5704" i="3"/>
  <c r="V5704" i="3" s="1"/>
  <c r="U5705" i="3"/>
  <c r="V5705" i="3" s="1"/>
  <c r="U5706" i="3"/>
  <c r="V5706" i="3" s="1"/>
  <c r="U5707" i="3"/>
  <c r="V5707" i="3" s="1"/>
  <c r="U5708" i="3"/>
  <c r="V5708" i="3" s="1"/>
  <c r="U5709" i="3"/>
  <c r="V5709" i="3" s="1"/>
  <c r="U5710" i="3"/>
  <c r="V5710" i="3" s="1"/>
  <c r="U5711" i="3"/>
  <c r="V5711" i="3" s="1"/>
  <c r="U5712" i="3"/>
  <c r="V5712" i="3" s="1"/>
  <c r="U5713" i="3"/>
  <c r="V5713" i="3" s="1"/>
  <c r="U5714" i="3"/>
  <c r="V5714" i="3" s="1"/>
  <c r="U5715" i="3"/>
  <c r="V5715" i="3" s="1"/>
  <c r="U5716" i="3"/>
  <c r="V5716" i="3" s="1"/>
  <c r="U5717" i="3"/>
  <c r="V5717" i="3" s="1"/>
  <c r="U5718" i="3"/>
  <c r="V5718" i="3" s="1"/>
  <c r="U5719" i="3"/>
  <c r="V5719" i="3" s="1"/>
  <c r="U5720" i="3"/>
  <c r="V5720" i="3" s="1"/>
  <c r="U5721" i="3"/>
  <c r="V5721" i="3" s="1"/>
  <c r="U5722" i="3"/>
  <c r="V5722" i="3" s="1"/>
  <c r="U5723" i="3"/>
  <c r="V5723" i="3" s="1"/>
  <c r="U5724" i="3"/>
  <c r="V5724" i="3" s="1"/>
  <c r="V6279" i="3"/>
  <c r="V5727" i="3"/>
  <c r="U5728" i="3"/>
  <c r="V5728" i="3" s="1"/>
  <c r="U5729" i="3"/>
  <c r="V5729" i="3" s="1"/>
  <c r="U5730" i="3"/>
  <c r="V5730" i="3" s="1"/>
  <c r="U5731" i="3"/>
  <c r="V5731" i="3" s="1"/>
  <c r="U5732" i="3"/>
  <c r="V5732" i="3" s="1"/>
  <c r="U5733" i="3"/>
  <c r="V5733" i="3" s="1"/>
  <c r="U5734" i="3"/>
  <c r="V5734" i="3" s="1"/>
  <c r="U5735" i="3"/>
  <c r="V5735" i="3" s="1"/>
  <c r="U5736" i="3"/>
  <c r="V5736" i="3" s="1"/>
  <c r="U5737" i="3"/>
  <c r="V5737" i="3" s="1"/>
  <c r="U5738" i="3"/>
  <c r="U5739" i="3"/>
  <c r="V5739" i="3" s="1"/>
  <c r="U5740" i="3"/>
  <c r="V5740" i="3" s="1"/>
  <c r="U5741" i="3"/>
  <c r="V5741" i="3" s="1"/>
  <c r="U5742" i="3"/>
  <c r="V5742" i="3" s="1"/>
  <c r="U5743" i="3"/>
  <c r="V5743" i="3" s="1"/>
  <c r="U5744" i="3"/>
  <c r="V5744" i="3" s="1"/>
  <c r="U5745" i="3"/>
  <c r="V5745" i="3" s="1"/>
  <c r="U5746" i="3"/>
  <c r="V5746" i="3" s="1"/>
  <c r="U5747" i="3"/>
  <c r="V5747" i="3" s="1"/>
  <c r="U5748" i="3"/>
  <c r="V5748" i="3" s="1"/>
  <c r="U5749" i="3"/>
  <c r="V5749" i="3" s="1"/>
  <c r="U5750" i="3"/>
  <c r="V5750" i="3" s="1"/>
  <c r="U5751" i="3"/>
  <c r="V5751" i="3" s="1"/>
  <c r="U5752" i="3"/>
  <c r="V5752" i="3" s="1"/>
  <c r="U5753" i="3"/>
  <c r="V5753" i="3" s="1"/>
  <c r="U5754" i="3"/>
  <c r="V5754" i="3" s="1"/>
  <c r="U5755" i="3"/>
  <c r="V5755" i="3" s="1"/>
  <c r="U5756" i="3"/>
  <c r="V5756" i="3" s="1"/>
  <c r="U5757" i="3"/>
  <c r="V5757" i="3" s="1"/>
  <c r="U5758" i="3"/>
  <c r="V5758" i="3" s="1"/>
  <c r="U5759" i="3"/>
  <c r="V5759" i="3" s="1"/>
  <c r="U5760" i="3"/>
  <c r="V5760" i="3" s="1"/>
  <c r="U5761" i="3"/>
  <c r="V5761" i="3" s="1"/>
  <c r="U5762" i="3"/>
  <c r="U5763" i="3"/>
  <c r="V5763" i="3" s="1"/>
  <c r="U5764" i="3"/>
  <c r="V5764" i="3" s="1"/>
  <c r="U5765" i="3"/>
  <c r="V5765" i="3" s="1"/>
  <c r="U5766" i="3"/>
  <c r="V5766" i="3" s="1"/>
  <c r="U5767" i="3"/>
  <c r="V5767" i="3" s="1"/>
  <c r="U5768" i="3"/>
  <c r="V5768" i="3" s="1"/>
  <c r="U5769" i="3"/>
  <c r="V5769" i="3" s="1"/>
  <c r="U5770" i="3"/>
  <c r="V5770" i="3" s="1"/>
  <c r="U5771" i="3"/>
  <c r="V5771" i="3" s="1"/>
  <c r="U5772" i="3"/>
  <c r="V5772" i="3" s="1"/>
  <c r="U5773" i="3"/>
  <c r="V5773" i="3" s="1"/>
  <c r="U5774" i="3"/>
  <c r="V5774" i="3" s="1"/>
  <c r="U5775" i="3"/>
  <c r="V5775" i="3" s="1"/>
  <c r="U5776" i="3"/>
  <c r="V5776" i="3" s="1"/>
  <c r="U5777" i="3"/>
  <c r="V5777" i="3" s="1"/>
  <c r="U5778" i="3"/>
  <c r="V5778" i="3" s="1"/>
  <c r="U5779" i="3"/>
  <c r="V5779" i="3" s="1"/>
  <c r="U5780" i="3"/>
  <c r="V5780" i="3" s="1"/>
  <c r="U5781" i="3"/>
  <c r="V5781" i="3" s="1"/>
  <c r="U5782" i="3"/>
  <c r="V5782" i="3" s="1"/>
  <c r="U5783" i="3"/>
  <c r="V5783" i="3" s="1"/>
  <c r="U5784" i="3"/>
  <c r="V5784" i="3" s="1"/>
  <c r="U5785" i="3"/>
  <c r="V5785" i="3" s="1"/>
  <c r="U5786" i="3"/>
  <c r="U5787" i="3"/>
  <c r="V5787" i="3" s="1"/>
  <c r="U5788" i="3"/>
  <c r="V5788" i="3" s="1"/>
  <c r="U5789" i="3"/>
  <c r="V5789" i="3" s="1"/>
  <c r="U5790" i="3"/>
  <c r="V5790" i="3" s="1"/>
  <c r="U5791" i="3"/>
  <c r="V5791" i="3" s="1"/>
  <c r="U5792" i="3"/>
  <c r="V5792" i="3" s="1"/>
  <c r="U5793" i="3"/>
  <c r="V5793" i="3" s="1"/>
  <c r="U5794" i="3"/>
  <c r="V5794" i="3" s="1"/>
  <c r="U5795" i="3"/>
  <c r="V5795" i="3" s="1"/>
  <c r="U5796" i="3"/>
  <c r="V5796" i="3" s="1"/>
  <c r="U5797" i="3"/>
  <c r="V5797" i="3" s="1"/>
  <c r="U5798" i="3"/>
  <c r="U5799" i="3"/>
  <c r="V5799" i="3" s="1"/>
  <c r="U5800" i="3"/>
  <c r="V5800" i="3" s="1"/>
  <c r="U5801" i="3"/>
  <c r="V5801" i="3" s="1"/>
  <c r="U5802" i="3"/>
  <c r="V5802" i="3" s="1"/>
  <c r="U5803" i="3"/>
  <c r="V5803" i="3" s="1"/>
  <c r="U5804" i="3"/>
  <c r="V5804" i="3" s="1"/>
  <c r="U5805" i="3"/>
  <c r="V5805" i="3" s="1"/>
  <c r="U5806" i="3"/>
  <c r="V5806" i="3" s="1"/>
  <c r="U5807" i="3"/>
  <c r="V5807" i="3" s="1"/>
  <c r="U5808" i="3"/>
  <c r="V5808" i="3" s="1"/>
  <c r="U5809" i="3"/>
  <c r="V5809" i="3" s="1"/>
  <c r="U5810" i="3"/>
  <c r="U5811" i="3"/>
  <c r="V5811" i="3" s="1"/>
  <c r="U5812" i="3"/>
  <c r="V5812" i="3" s="1"/>
  <c r="U5813" i="3"/>
  <c r="V5813" i="3" s="1"/>
  <c r="U5814" i="3"/>
  <c r="V5814" i="3" s="1"/>
  <c r="U5815" i="3"/>
  <c r="V5815" i="3" s="1"/>
  <c r="U5816" i="3"/>
  <c r="V5816" i="3" s="1"/>
  <c r="U5817" i="3"/>
  <c r="V5817" i="3" s="1"/>
  <c r="U5818" i="3"/>
  <c r="V5818" i="3" s="1"/>
  <c r="U5819" i="3"/>
  <c r="V5819" i="3" s="1"/>
  <c r="U5820" i="3"/>
  <c r="V5820" i="3" s="1"/>
  <c r="U5821" i="3"/>
  <c r="V5821" i="3" s="1"/>
  <c r="U5822" i="3"/>
  <c r="U5823" i="3"/>
  <c r="V5823" i="3" s="1"/>
  <c r="U5824" i="3"/>
  <c r="V5824" i="3" s="1"/>
  <c r="U5825" i="3"/>
  <c r="V5825" i="3" s="1"/>
  <c r="U5826" i="3"/>
  <c r="V5826" i="3" s="1"/>
  <c r="U5827" i="3"/>
  <c r="V5827" i="3" s="1"/>
  <c r="U5828" i="3"/>
  <c r="V5828" i="3" s="1"/>
  <c r="U5829" i="3"/>
  <c r="V5829" i="3" s="1"/>
  <c r="U5830" i="3"/>
  <c r="V5830" i="3" s="1"/>
  <c r="U5831" i="3"/>
  <c r="V5831" i="3" s="1"/>
  <c r="U5832" i="3"/>
  <c r="V5832" i="3" s="1"/>
  <c r="U5833" i="3"/>
  <c r="V5833" i="3" s="1"/>
  <c r="U5834" i="3"/>
  <c r="U5835" i="3"/>
  <c r="V5835" i="3" s="1"/>
  <c r="U5836" i="3"/>
  <c r="V5836" i="3" s="1"/>
  <c r="U5837" i="3"/>
  <c r="V5837" i="3" s="1"/>
  <c r="U5838" i="3"/>
  <c r="V5838" i="3" s="1"/>
  <c r="U5839" i="3"/>
  <c r="V5839" i="3" s="1"/>
  <c r="U5840" i="3"/>
  <c r="V5840" i="3" s="1"/>
  <c r="U5841" i="3"/>
  <c r="V5841" i="3" s="1"/>
  <c r="U5842" i="3"/>
  <c r="V5842" i="3" s="1"/>
  <c r="U5843" i="3"/>
  <c r="V5843" i="3" s="1"/>
  <c r="U5844" i="3"/>
  <c r="V5844" i="3" s="1"/>
  <c r="U5845" i="3"/>
  <c r="V5845" i="3" s="1"/>
  <c r="U5846" i="3"/>
  <c r="U5847" i="3"/>
  <c r="V5847" i="3" s="1"/>
  <c r="U5848" i="3"/>
  <c r="V5848" i="3" s="1"/>
  <c r="U5849" i="3"/>
  <c r="V5849" i="3" s="1"/>
  <c r="U5850" i="3"/>
  <c r="V5850" i="3" s="1"/>
  <c r="U5851" i="3"/>
  <c r="V5851" i="3" s="1"/>
  <c r="U5852" i="3"/>
  <c r="V5852" i="3" s="1"/>
  <c r="U5853" i="3"/>
  <c r="V5853" i="3" s="1"/>
  <c r="U5854" i="3"/>
  <c r="V5854" i="3" s="1"/>
  <c r="U5855" i="3"/>
  <c r="V5855" i="3" s="1"/>
  <c r="U5856" i="3"/>
  <c r="V5856" i="3" s="1"/>
  <c r="U5857" i="3"/>
  <c r="V5857" i="3" s="1"/>
  <c r="U5858" i="3"/>
  <c r="U5859" i="3"/>
  <c r="V5859" i="3" s="1"/>
  <c r="U5860" i="3"/>
  <c r="V5860" i="3" s="1"/>
  <c r="U5861" i="3"/>
  <c r="V5861" i="3" s="1"/>
  <c r="U5862" i="3"/>
  <c r="V5862" i="3" s="1"/>
  <c r="U5863" i="3"/>
  <c r="V5863" i="3" s="1"/>
  <c r="U5864" i="3"/>
  <c r="V5864" i="3" s="1"/>
  <c r="U5865" i="3"/>
  <c r="V5865" i="3" s="1"/>
  <c r="U5866" i="3"/>
  <c r="V5866" i="3" s="1"/>
  <c r="U5867" i="3"/>
  <c r="V5867" i="3" s="1"/>
  <c r="U5868" i="3"/>
  <c r="V5868" i="3" s="1"/>
  <c r="U5869" i="3"/>
  <c r="V5869" i="3" s="1"/>
  <c r="U5870" i="3"/>
  <c r="V5870" i="3" s="1"/>
  <c r="U5871" i="3"/>
  <c r="V5871" i="3" s="1"/>
  <c r="U5872" i="3"/>
  <c r="V5872" i="3" s="1"/>
  <c r="U5873" i="3"/>
  <c r="V5873" i="3" s="1"/>
  <c r="U5874" i="3"/>
  <c r="V5874" i="3" s="1"/>
  <c r="U5875" i="3"/>
  <c r="V5875" i="3" s="1"/>
  <c r="U5876" i="3"/>
  <c r="V5876" i="3" s="1"/>
  <c r="U5877" i="3"/>
  <c r="V5877" i="3" s="1"/>
  <c r="U5878" i="3"/>
  <c r="V5878" i="3" s="1"/>
  <c r="U5879" i="3"/>
  <c r="V5879" i="3" s="1"/>
  <c r="U5880" i="3"/>
  <c r="V5880" i="3" s="1"/>
  <c r="U5881" i="3"/>
  <c r="V5881" i="3" s="1"/>
  <c r="U5882" i="3"/>
  <c r="U5883" i="3"/>
  <c r="V5883" i="3" s="1"/>
  <c r="U5884" i="3"/>
  <c r="V5884" i="3" s="1"/>
  <c r="U5885" i="3"/>
  <c r="V5885" i="3" s="1"/>
  <c r="U5886" i="3"/>
  <c r="V5886" i="3" s="1"/>
  <c r="U5887" i="3"/>
  <c r="V5887" i="3" s="1"/>
  <c r="U5888" i="3"/>
  <c r="V5888" i="3" s="1"/>
  <c r="U5889" i="3"/>
  <c r="V5889" i="3" s="1"/>
  <c r="U5890" i="3"/>
  <c r="V5890" i="3" s="1"/>
  <c r="U5891" i="3"/>
  <c r="V5891" i="3" s="1"/>
  <c r="U5892" i="3"/>
  <c r="V5892" i="3" s="1"/>
  <c r="U5893" i="3"/>
  <c r="V5893" i="3" s="1"/>
  <c r="U5894" i="3"/>
  <c r="V5894" i="3" s="1"/>
  <c r="U5895" i="3"/>
  <c r="V5895" i="3" s="1"/>
  <c r="U5896" i="3"/>
  <c r="V5896" i="3" s="1"/>
  <c r="U5897" i="3"/>
  <c r="V5897" i="3" s="1"/>
  <c r="U5898" i="3"/>
  <c r="V5898" i="3" s="1"/>
  <c r="U5899" i="3"/>
  <c r="V5899" i="3" s="1"/>
  <c r="U5901" i="3"/>
  <c r="V5901" i="3" s="1"/>
  <c r="U5902" i="3"/>
  <c r="V5902" i="3" s="1"/>
  <c r="U5903" i="3"/>
  <c r="V5903" i="3" s="1"/>
  <c r="U5904" i="3"/>
  <c r="V5904" i="3" s="1"/>
  <c r="U5905" i="3"/>
  <c r="V5905" i="3" s="1"/>
  <c r="U5906" i="3"/>
  <c r="V5906" i="3" s="1"/>
  <c r="U5907" i="3"/>
  <c r="V5907" i="3" s="1"/>
  <c r="U5908" i="3"/>
  <c r="V5908" i="3" s="1"/>
  <c r="U5909" i="3"/>
  <c r="V5909" i="3" s="1"/>
  <c r="U5910" i="3"/>
  <c r="V5910" i="3" s="1"/>
  <c r="U5911" i="3"/>
  <c r="V5911" i="3" s="1"/>
  <c r="U5912" i="3"/>
  <c r="V5912" i="3" s="1"/>
  <c r="U5913" i="3"/>
  <c r="U5914" i="3"/>
  <c r="V5914" i="3" s="1"/>
  <c r="U5915" i="3"/>
  <c r="V5915" i="3" s="1"/>
  <c r="U5916" i="3"/>
  <c r="V5916" i="3" s="1"/>
  <c r="U5917" i="3"/>
  <c r="V5917" i="3" s="1"/>
  <c r="U5918" i="3"/>
  <c r="V5918" i="3" s="1"/>
  <c r="U5919" i="3"/>
  <c r="V5919" i="3" s="1"/>
  <c r="U5920" i="3"/>
  <c r="V5920" i="3" s="1"/>
  <c r="U5921" i="3"/>
  <c r="V5921" i="3" s="1"/>
  <c r="U5922" i="3"/>
  <c r="V5922" i="3" s="1"/>
  <c r="U5923" i="3"/>
  <c r="V5923" i="3" s="1"/>
  <c r="U5924" i="3"/>
  <c r="V5924" i="3" s="1"/>
  <c r="U5925" i="3"/>
  <c r="V5925" i="3" s="1"/>
  <c r="U5926" i="3"/>
  <c r="V5926" i="3" s="1"/>
  <c r="U5927" i="3"/>
  <c r="V5927" i="3" s="1"/>
  <c r="U5928" i="3"/>
  <c r="V5928" i="3" s="1"/>
  <c r="U5929" i="3"/>
  <c r="V5929" i="3" s="1"/>
  <c r="U5930" i="3"/>
  <c r="V5930" i="3" s="1"/>
  <c r="U5931" i="3"/>
  <c r="U5932" i="3"/>
  <c r="V5932" i="3" s="1"/>
  <c r="U5933" i="3"/>
  <c r="V5933" i="3" s="1"/>
  <c r="U5934" i="3"/>
  <c r="V5934" i="3" s="1"/>
  <c r="U5935" i="3"/>
  <c r="V5935" i="3" s="1"/>
  <c r="U5936" i="3"/>
  <c r="V5936" i="3" s="1"/>
  <c r="U5937" i="3"/>
  <c r="V5937" i="3" s="1"/>
  <c r="U5938" i="3"/>
  <c r="V5938" i="3" s="1"/>
  <c r="U5939" i="3"/>
  <c r="V5939" i="3" s="1"/>
  <c r="U5940" i="3"/>
  <c r="V5940" i="3" s="1"/>
  <c r="U5941" i="3"/>
  <c r="V5941" i="3" s="1"/>
  <c r="U5942" i="3"/>
  <c r="V5942" i="3" s="1"/>
  <c r="U5943" i="3"/>
  <c r="U5944" i="3"/>
  <c r="V5944" i="3" s="1"/>
  <c r="U5945" i="3"/>
  <c r="V5945" i="3" s="1"/>
  <c r="U5946" i="3"/>
  <c r="V5946" i="3" s="1"/>
  <c r="U5947" i="3"/>
  <c r="V5947" i="3" s="1"/>
  <c r="U5948" i="3"/>
  <c r="V5948" i="3" s="1"/>
  <c r="U5949" i="3"/>
  <c r="V5949" i="3" s="1"/>
  <c r="U5950" i="3"/>
  <c r="V5950" i="3" s="1"/>
  <c r="U5951" i="3"/>
  <c r="V5951" i="3" s="1"/>
  <c r="U5952" i="3"/>
  <c r="V5952" i="3" s="1"/>
  <c r="U5953" i="3"/>
  <c r="V5953" i="3" s="1"/>
  <c r="U5954" i="3"/>
  <c r="V5954" i="3" s="1"/>
  <c r="U5955" i="3"/>
  <c r="V5955" i="3" s="1"/>
  <c r="U5956" i="3"/>
  <c r="V5956" i="3" s="1"/>
  <c r="U5957" i="3"/>
  <c r="V5957" i="3" s="1"/>
  <c r="U5958" i="3"/>
  <c r="V5958" i="3" s="1"/>
  <c r="U5959" i="3"/>
  <c r="V5959" i="3" s="1"/>
  <c r="U5960" i="3"/>
  <c r="V5960" i="3" s="1"/>
  <c r="U5961" i="3"/>
  <c r="V5961" i="3" s="1"/>
  <c r="U5962" i="3"/>
  <c r="V5962" i="3" s="1"/>
  <c r="U5963" i="3"/>
  <c r="V5963" i="3" s="1"/>
  <c r="U5964" i="3"/>
  <c r="V5964" i="3" s="1"/>
  <c r="U5965" i="3"/>
  <c r="V5965" i="3" s="1"/>
  <c r="U5966" i="3"/>
  <c r="V5966" i="3" s="1"/>
  <c r="U5967" i="3"/>
  <c r="V5967" i="3" s="1"/>
  <c r="U5968" i="3"/>
  <c r="V5968" i="3" s="1"/>
  <c r="U5969" i="3"/>
  <c r="V5969" i="3" s="1"/>
  <c r="U5970" i="3"/>
  <c r="V5970" i="3" s="1"/>
  <c r="U5971" i="3"/>
  <c r="V5971" i="3" s="1"/>
  <c r="U5972" i="3"/>
  <c r="V5972" i="3" s="1"/>
  <c r="U5973" i="3"/>
  <c r="V5973" i="3" s="1"/>
  <c r="U5974" i="3"/>
  <c r="V5974" i="3" s="1"/>
  <c r="U5975" i="3"/>
  <c r="V5975" i="3" s="1"/>
  <c r="U5976" i="3"/>
  <c r="V5976" i="3" s="1"/>
  <c r="U5977" i="3"/>
  <c r="V5977" i="3" s="1"/>
  <c r="U5978" i="3"/>
  <c r="V5978" i="3" s="1"/>
  <c r="U5979" i="3"/>
  <c r="V5979" i="3" s="1"/>
  <c r="U5980" i="3"/>
  <c r="V5980" i="3" s="1"/>
  <c r="U5981" i="3"/>
  <c r="V5981" i="3" s="1"/>
  <c r="U5982" i="3"/>
  <c r="V5982" i="3" s="1"/>
  <c r="U5983" i="3"/>
  <c r="V5983" i="3" s="1"/>
  <c r="U5984" i="3"/>
  <c r="V5984" i="3" s="1"/>
  <c r="U5985" i="3"/>
  <c r="V5985" i="3" s="1"/>
  <c r="U5986" i="3"/>
  <c r="V5986" i="3" s="1"/>
  <c r="U5987" i="3"/>
  <c r="V5987" i="3" s="1"/>
  <c r="U5988" i="3"/>
  <c r="V5988" i="3" s="1"/>
  <c r="U5989" i="3"/>
  <c r="V5989" i="3" s="1"/>
  <c r="U5990" i="3"/>
  <c r="V5990" i="3" s="1"/>
  <c r="U5991" i="3"/>
  <c r="V5991" i="3" s="1"/>
  <c r="U5992" i="3"/>
  <c r="V5992" i="3" s="1"/>
  <c r="U5993" i="3"/>
  <c r="V5993" i="3" s="1"/>
  <c r="U5994" i="3"/>
  <c r="V5994" i="3" s="1"/>
  <c r="U5995" i="3"/>
  <c r="V5995" i="3" s="1"/>
  <c r="U5996" i="3"/>
  <c r="V5996" i="3" s="1"/>
  <c r="U5997" i="3"/>
  <c r="V5997" i="3" s="1"/>
  <c r="U5998" i="3"/>
  <c r="V5998" i="3" s="1"/>
  <c r="U5999" i="3"/>
  <c r="V5999" i="3" s="1"/>
  <c r="U6000" i="3"/>
  <c r="V6000" i="3" s="1"/>
  <c r="U6001" i="3"/>
  <c r="V6001" i="3" s="1"/>
  <c r="U6002" i="3"/>
  <c r="V6002" i="3" s="1"/>
  <c r="U6003" i="3"/>
  <c r="V6003" i="3" s="1"/>
  <c r="U6004" i="3"/>
  <c r="V6004" i="3" s="1"/>
  <c r="U6005" i="3"/>
  <c r="V6005" i="3" s="1"/>
  <c r="U6006" i="3"/>
  <c r="V6006" i="3" s="1"/>
  <c r="U6007" i="3"/>
  <c r="V6007" i="3" s="1"/>
  <c r="U6008" i="3"/>
  <c r="V6008" i="3" s="1"/>
  <c r="U6009" i="3"/>
  <c r="V6009" i="3" s="1"/>
  <c r="V5590" i="3"/>
  <c r="U6011" i="3"/>
  <c r="V6011" i="3" s="1"/>
  <c r="U6012" i="3"/>
  <c r="V6012" i="3" s="1"/>
  <c r="U6013" i="3"/>
  <c r="V6013" i="3" s="1"/>
  <c r="U6014" i="3"/>
  <c r="V6014" i="3" s="1"/>
  <c r="U6015" i="3"/>
  <c r="V6015" i="3" s="1"/>
  <c r="U6016" i="3"/>
  <c r="V6016" i="3" s="1"/>
  <c r="U6017" i="3"/>
  <c r="V6017" i="3" s="1"/>
  <c r="U6018" i="3"/>
  <c r="V6018" i="3" s="1"/>
  <c r="U6019" i="3"/>
  <c r="V6019" i="3" s="1"/>
  <c r="U6020" i="3"/>
  <c r="V6020" i="3" s="1"/>
  <c r="U6021" i="3"/>
  <c r="V6021" i="3" s="1"/>
  <c r="U6022" i="3"/>
  <c r="V6022" i="3" s="1"/>
  <c r="U6023" i="3"/>
  <c r="V6023" i="3" s="1"/>
  <c r="U6024" i="3"/>
  <c r="V6024" i="3" s="1"/>
  <c r="U6025" i="3"/>
  <c r="V6025" i="3" s="1"/>
  <c r="U6026" i="3"/>
  <c r="V6026" i="3" s="1"/>
  <c r="U6027" i="3"/>
  <c r="V6027" i="3" s="1"/>
  <c r="U6028" i="3"/>
  <c r="V6028" i="3" s="1"/>
  <c r="U6029" i="3"/>
  <c r="V6029" i="3" s="1"/>
  <c r="U6030" i="3"/>
  <c r="V6030" i="3" s="1"/>
  <c r="U6031" i="3"/>
  <c r="V6031" i="3" s="1"/>
  <c r="U6032" i="3"/>
  <c r="V6032" i="3" s="1"/>
  <c r="U6033" i="3"/>
  <c r="V6033" i="3" s="1"/>
  <c r="U6034" i="3"/>
  <c r="V6034" i="3" s="1"/>
  <c r="U6035" i="3"/>
  <c r="V6035" i="3" s="1"/>
  <c r="U6036" i="3"/>
  <c r="V6036" i="3" s="1"/>
  <c r="U6037" i="3"/>
  <c r="V6037" i="3" s="1"/>
  <c r="U6038" i="3"/>
  <c r="V6038" i="3" s="1"/>
  <c r="U6039" i="3"/>
  <c r="V6039" i="3" s="1"/>
  <c r="U6040" i="3"/>
  <c r="V6040" i="3" s="1"/>
  <c r="U6041" i="3"/>
  <c r="V6041" i="3" s="1"/>
  <c r="U6042" i="3"/>
  <c r="V6042" i="3" s="1"/>
  <c r="U6043" i="3"/>
  <c r="V6043" i="3" s="1"/>
  <c r="U6044" i="3"/>
  <c r="V6044" i="3" s="1"/>
  <c r="U6045" i="3"/>
  <c r="V6045" i="3" s="1"/>
  <c r="U6046" i="3"/>
  <c r="V6046" i="3" s="1"/>
  <c r="U6047" i="3"/>
  <c r="V6047" i="3" s="1"/>
  <c r="U6048" i="3"/>
  <c r="V6048" i="3" s="1"/>
  <c r="U6049" i="3"/>
  <c r="V6049" i="3" s="1"/>
  <c r="U6050" i="3"/>
  <c r="V6050" i="3" s="1"/>
  <c r="U6051" i="3"/>
  <c r="V6051" i="3" s="1"/>
  <c r="U6052" i="3"/>
  <c r="V6052" i="3" s="1"/>
  <c r="U6053" i="3"/>
  <c r="V6053" i="3" s="1"/>
  <c r="U6054" i="3"/>
  <c r="V6054" i="3" s="1"/>
  <c r="U6055" i="3"/>
  <c r="V6055" i="3" s="1"/>
  <c r="U6056" i="3"/>
  <c r="V6056" i="3" s="1"/>
  <c r="U6057" i="3"/>
  <c r="V6057" i="3" s="1"/>
  <c r="U6058" i="3"/>
  <c r="V6058" i="3" s="1"/>
  <c r="U6059" i="3"/>
  <c r="V6059" i="3" s="1"/>
  <c r="U6060" i="3"/>
  <c r="V6060" i="3" s="1"/>
  <c r="U6061" i="3"/>
  <c r="V6061" i="3" s="1"/>
  <c r="U6062" i="3"/>
  <c r="V6062" i="3" s="1"/>
  <c r="U6063" i="3"/>
  <c r="V6063" i="3" s="1"/>
  <c r="U6064" i="3"/>
  <c r="V6064" i="3" s="1"/>
  <c r="U6065" i="3"/>
  <c r="V6065" i="3" s="1"/>
  <c r="U6066" i="3"/>
  <c r="V6066" i="3" s="1"/>
  <c r="U6067" i="3"/>
  <c r="V6067" i="3" s="1"/>
  <c r="U6068" i="3"/>
  <c r="V6068" i="3" s="1"/>
  <c r="U6069" i="3"/>
  <c r="V6069" i="3" s="1"/>
  <c r="U6070" i="3"/>
  <c r="V6070" i="3" s="1"/>
  <c r="U6071" i="3"/>
  <c r="V6071" i="3" s="1"/>
  <c r="U6072" i="3"/>
  <c r="V6072" i="3" s="1"/>
  <c r="U6073" i="3"/>
  <c r="V6073" i="3" s="1"/>
  <c r="U6074" i="3"/>
  <c r="V6074" i="3" s="1"/>
  <c r="U6075" i="3"/>
  <c r="U6076" i="3"/>
  <c r="V6076" i="3" s="1"/>
  <c r="U6077" i="3"/>
  <c r="V6077" i="3" s="1"/>
  <c r="U6078" i="3"/>
  <c r="V6078" i="3" s="1"/>
  <c r="U6079" i="3"/>
  <c r="V6079" i="3" s="1"/>
  <c r="U6080" i="3"/>
  <c r="V6080" i="3" s="1"/>
  <c r="U6081" i="3"/>
  <c r="V6081" i="3" s="1"/>
  <c r="U6082" i="3"/>
  <c r="V6082" i="3" s="1"/>
  <c r="U6083" i="3"/>
  <c r="V6083" i="3" s="1"/>
  <c r="U6084" i="3"/>
  <c r="V6084" i="3" s="1"/>
  <c r="U6085" i="3"/>
  <c r="V6085" i="3" s="1"/>
  <c r="U6086" i="3"/>
  <c r="V6086" i="3" s="1"/>
  <c r="U6087" i="3"/>
  <c r="U6088" i="3"/>
  <c r="V6088" i="3" s="1"/>
  <c r="U6089" i="3"/>
  <c r="V6089" i="3" s="1"/>
  <c r="U6090" i="3"/>
  <c r="V6090" i="3" s="1"/>
  <c r="U6091" i="3"/>
  <c r="V6091" i="3" s="1"/>
  <c r="U6092" i="3"/>
  <c r="V6092" i="3" s="1"/>
  <c r="U6093" i="3"/>
  <c r="V6093" i="3" s="1"/>
  <c r="U6094" i="3"/>
  <c r="V6094" i="3" s="1"/>
  <c r="U6095" i="3"/>
  <c r="V6095" i="3" s="1"/>
  <c r="U6096" i="3"/>
  <c r="V6096" i="3" s="1"/>
  <c r="U6097" i="3"/>
  <c r="V6097" i="3" s="1"/>
  <c r="U6098" i="3"/>
  <c r="V6098" i="3" s="1"/>
  <c r="U6099" i="3"/>
  <c r="V6099" i="3" s="1"/>
  <c r="U6100" i="3"/>
  <c r="V6100" i="3" s="1"/>
  <c r="U6101" i="3"/>
  <c r="V6101" i="3" s="1"/>
  <c r="U6102" i="3"/>
  <c r="V6102" i="3" s="1"/>
  <c r="U6103" i="3"/>
  <c r="V6103" i="3" s="1"/>
  <c r="U6104" i="3"/>
  <c r="V6104" i="3" s="1"/>
  <c r="U6105" i="3"/>
  <c r="U6106" i="3"/>
  <c r="V6106" i="3" s="1"/>
  <c r="U6107" i="3"/>
  <c r="V6107" i="3" s="1"/>
  <c r="U6108" i="3"/>
  <c r="V6108" i="3" s="1"/>
  <c r="U6109" i="3"/>
  <c r="V6109" i="3" s="1"/>
  <c r="U6110" i="3"/>
  <c r="V6110" i="3" s="1"/>
  <c r="U6111" i="3"/>
  <c r="V6111" i="3" s="1"/>
  <c r="U6112" i="3"/>
  <c r="V6112" i="3" s="1"/>
  <c r="U6113" i="3"/>
  <c r="V6113" i="3" s="1"/>
  <c r="U6114" i="3"/>
  <c r="V6114" i="3" s="1"/>
  <c r="U6115" i="3"/>
  <c r="V6115" i="3" s="1"/>
  <c r="U6116" i="3"/>
  <c r="V6116" i="3" s="1"/>
  <c r="U6117" i="3"/>
  <c r="V6117" i="3" s="1"/>
  <c r="U6118" i="3"/>
  <c r="V6118" i="3" s="1"/>
  <c r="U6119" i="3"/>
  <c r="V6119" i="3" s="1"/>
  <c r="U6120" i="3"/>
  <c r="V6120" i="3" s="1"/>
  <c r="U6121" i="3"/>
  <c r="V6121" i="3" s="1"/>
  <c r="U6122" i="3"/>
  <c r="V6122" i="3" s="1"/>
  <c r="U6123" i="3"/>
  <c r="V6123" i="3" s="1"/>
  <c r="U6124" i="3"/>
  <c r="V6124" i="3" s="1"/>
  <c r="U6125" i="3"/>
  <c r="V6125" i="3" s="1"/>
  <c r="U6126" i="3"/>
  <c r="V6126" i="3" s="1"/>
  <c r="U6127" i="3"/>
  <c r="V6127" i="3" s="1"/>
  <c r="U6128" i="3"/>
  <c r="V6128" i="3" s="1"/>
  <c r="U6129" i="3"/>
  <c r="V6129" i="3" s="1"/>
  <c r="U6130" i="3"/>
  <c r="V6130" i="3" s="1"/>
  <c r="U6131" i="3"/>
  <c r="V6131" i="3" s="1"/>
  <c r="U6132" i="3"/>
  <c r="V6132" i="3" s="1"/>
  <c r="U6133" i="3"/>
  <c r="V6133" i="3" s="1"/>
  <c r="U6134" i="3"/>
  <c r="V6134" i="3" s="1"/>
  <c r="U6135" i="3"/>
  <c r="V6135" i="3" s="1"/>
  <c r="U6136" i="3"/>
  <c r="V6136" i="3" s="1"/>
  <c r="U6137" i="3"/>
  <c r="V6137" i="3" s="1"/>
  <c r="U6138" i="3"/>
  <c r="V6138" i="3" s="1"/>
  <c r="U6139" i="3"/>
  <c r="V6139" i="3" s="1"/>
  <c r="U6140" i="3"/>
  <c r="V6140" i="3" s="1"/>
  <c r="U6141" i="3"/>
  <c r="V6141" i="3" s="1"/>
  <c r="U6142" i="3"/>
  <c r="V6142" i="3" s="1"/>
  <c r="U6143" i="3"/>
  <c r="V6143" i="3" s="1"/>
  <c r="U6144" i="3"/>
  <c r="V6144" i="3" s="1"/>
  <c r="U6145" i="3"/>
  <c r="V6145" i="3" s="1"/>
  <c r="U6146" i="3"/>
  <c r="V6146" i="3" s="1"/>
  <c r="U6147" i="3"/>
  <c r="V6147" i="3" s="1"/>
  <c r="U6148" i="3"/>
  <c r="V6148" i="3" s="1"/>
  <c r="U6149" i="3"/>
  <c r="V6149" i="3" s="1"/>
  <c r="U6150" i="3"/>
  <c r="V6150" i="3" s="1"/>
  <c r="U6151" i="3"/>
  <c r="V6151" i="3" s="1"/>
  <c r="U6152" i="3"/>
  <c r="V6152" i="3" s="1"/>
  <c r="U6153" i="3"/>
  <c r="V6153" i="3" s="1"/>
  <c r="U6154" i="3"/>
  <c r="V6154" i="3" s="1"/>
  <c r="U6155" i="3"/>
  <c r="V6155" i="3" s="1"/>
  <c r="U6156" i="3"/>
  <c r="V6156" i="3" s="1"/>
  <c r="U6157" i="3"/>
  <c r="V6157" i="3" s="1"/>
  <c r="U6159" i="3"/>
  <c r="V6159" i="3" s="1"/>
  <c r="U6160" i="3"/>
  <c r="V6160" i="3" s="1"/>
  <c r="U6161" i="3"/>
  <c r="V6161" i="3" s="1"/>
  <c r="U6162" i="3"/>
  <c r="V6162" i="3" s="1"/>
  <c r="U6163" i="3"/>
  <c r="V6163" i="3" s="1"/>
  <c r="U6164" i="3"/>
  <c r="V6164" i="3" s="1"/>
  <c r="U6165" i="3"/>
  <c r="V6165" i="3" s="1"/>
  <c r="U6166" i="3"/>
  <c r="V6166" i="3" s="1"/>
  <c r="U6167" i="3"/>
  <c r="V6167" i="3" s="1"/>
  <c r="U6168" i="3"/>
  <c r="V6168" i="3" s="1"/>
  <c r="U6169" i="3"/>
  <c r="V6169" i="3" s="1"/>
  <c r="U6170" i="3"/>
  <c r="V6170" i="3" s="1"/>
  <c r="U6171" i="3"/>
  <c r="V6171" i="3" s="1"/>
  <c r="U6172" i="3"/>
  <c r="V6172" i="3" s="1"/>
  <c r="U6173" i="3"/>
  <c r="V6173" i="3" s="1"/>
  <c r="U6174" i="3"/>
  <c r="V6174" i="3" s="1"/>
  <c r="U6175" i="3"/>
  <c r="V6175" i="3" s="1"/>
  <c r="U6176" i="3"/>
  <c r="V6176" i="3" s="1"/>
  <c r="U6177" i="3"/>
  <c r="V6177" i="3" s="1"/>
  <c r="U6178" i="3"/>
  <c r="V6178" i="3" s="1"/>
  <c r="U6179" i="3"/>
  <c r="V6179" i="3" s="1"/>
  <c r="U6180" i="3"/>
  <c r="V6180" i="3" s="1"/>
  <c r="U6181" i="3"/>
  <c r="V6181" i="3" s="1"/>
  <c r="U6182" i="3"/>
  <c r="V6182" i="3" s="1"/>
  <c r="U6183" i="3"/>
  <c r="V6183" i="3" s="1"/>
  <c r="U6184" i="3"/>
  <c r="V6184" i="3" s="1"/>
  <c r="U6185" i="3"/>
  <c r="V6185" i="3" s="1"/>
  <c r="U6186" i="3"/>
  <c r="V6186" i="3" s="1"/>
  <c r="U6187" i="3"/>
  <c r="V6187" i="3" s="1"/>
  <c r="U6188" i="3"/>
  <c r="V6188" i="3" s="1"/>
  <c r="U6189" i="3"/>
  <c r="V6189" i="3" s="1"/>
  <c r="U6190" i="3"/>
  <c r="V6190" i="3" s="1"/>
  <c r="U6191" i="3"/>
  <c r="V6191" i="3" s="1"/>
  <c r="U6192" i="3"/>
  <c r="V6192" i="3" s="1"/>
  <c r="U6193" i="3"/>
  <c r="V6193" i="3" s="1"/>
  <c r="U6194" i="3"/>
  <c r="V6194" i="3" s="1"/>
  <c r="U6195" i="3"/>
  <c r="V6195" i="3" s="1"/>
  <c r="U6196" i="3"/>
  <c r="V6196" i="3" s="1"/>
  <c r="U6197" i="3"/>
  <c r="V6197" i="3" s="1"/>
  <c r="U6198" i="3"/>
  <c r="V6198" i="3" s="1"/>
  <c r="U6199" i="3"/>
  <c r="V6199" i="3" s="1"/>
  <c r="U6200" i="3"/>
  <c r="V6200" i="3" s="1"/>
  <c r="U6201" i="3"/>
  <c r="V6201" i="3" s="1"/>
  <c r="U6202" i="3"/>
  <c r="V6202" i="3" s="1"/>
  <c r="U6203" i="3"/>
  <c r="V6203" i="3" s="1"/>
  <c r="U6204" i="3"/>
  <c r="V6204" i="3" s="1"/>
  <c r="U6205" i="3"/>
  <c r="V6205" i="3" s="1"/>
  <c r="U6206" i="3"/>
  <c r="V6206" i="3" s="1"/>
  <c r="U6207" i="3"/>
  <c r="V6207" i="3" s="1"/>
  <c r="U6208" i="3"/>
  <c r="V6208" i="3" s="1"/>
  <c r="U6209" i="3"/>
  <c r="V6209" i="3" s="1"/>
  <c r="U6210" i="3"/>
  <c r="V6210" i="3" s="1"/>
  <c r="U6211" i="3"/>
  <c r="V6211" i="3" s="1"/>
  <c r="U6212" i="3"/>
  <c r="V6212" i="3" s="1"/>
  <c r="U6213" i="3"/>
  <c r="V6213" i="3" s="1"/>
  <c r="U6214" i="3"/>
  <c r="V6214" i="3" s="1"/>
  <c r="U6215" i="3"/>
  <c r="V6215" i="3" s="1"/>
  <c r="U6216" i="3"/>
  <c r="V6216" i="3" s="1"/>
  <c r="U6217" i="3"/>
  <c r="V6217" i="3" s="1"/>
  <c r="U6218" i="3"/>
  <c r="V6218" i="3" s="1"/>
  <c r="U6219" i="3"/>
  <c r="V6219" i="3" s="1"/>
  <c r="U6220" i="3"/>
  <c r="V6220" i="3" s="1"/>
  <c r="U6221" i="3"/>
  <c r="V6221" i="3" s="1"/>
  <c r="U6222" i="3"/>
  <c r="V6222" i="3" s="1"/>
  <c r="U6223" i="3"/>
  <c r="V6223" i="3" s="1"/>
  <c r="U6224" i="3"/>
  <c r="V6224" i="3" s="1"/>
  <c r="U6225" i="3"/>
  <c r="V6225" i="3" s="1"/>
  <c r="U6226" i="3"/>
  <c r="U6227" i="3"/>
  <c r="V6227" i="3" s="1"/>
  <c r="U6228" i="3"/>
  <c r="V6228" i="3" s="1"/>
  <c r="U6229" i="3"/>
  <c r="V6229" i="3" s="1"/>
  <c r="U6230" i="3"/>
  <c r="V6230" i="3" s="1"/>
  <c r="U6231" i="3"/>
  <c r="V6231" i="3" s="1"/>
  <c r="U6232" i="3"/>
  <c r="V6232" i="3" s="1"/>
  <c r="U6233" i="3"/>
  <c r="V6233" i="3" s="1"/>
  <c r="U6234" i="3"/>
  <c r="V6234" i="3" s="1"/>
  <c r="U6235" i="3"/>
  <c r="V6235" i="3" s="1"/>
  <c r="U6236" i="3"/>
  <c r="V6236" i="3" s="1"/>
  <c r="U6237" i="3"/>
  <c r="V6237" i="3" s="1"/>
  <c r="U6238" i="3"/>
  <c r="V6238" i="3" s="1"/>
  <c r="U6239" i="3"/>
  <c r="V6239" i="3" s="1"/>
  <c r="U6240" i="3"/>
  <c r="V6240" i="3" s="1"/>
  <c r="U6241" i="3"/>
  <c r="V6241" i="3" s="1"/>
  <c r="U6242" i="3"/>
  <c r="V6242" i="3" s="1"/>
  <c r="U6243" i="3"/>
  <c r="V6243" i="3" s="1"/>
  <c r="U6244" i="3"/>
  <c r="V6244" i="3" s="1"/>
  <c r="U6245" i="3"/>
  <c r="V6245" i="3" s="1"/>
  <c r="U6246" i="3"/>
  <c r="V6246" i="3" s="1"/>
  <c r="U6247" i="3"/>
  <c r="V6247" i="3" s="1"/>
  <c r="U6248" i="3"/>
  <c r="V6248" i="3" s="1"/>
  <c r="U6249" i="3"/>
  <c r="V6249" i="3" s="1"/>
  <c r="U6250" i="3"/>
  <c r="V6250" i="3" s="1"/>
  <c r="U6251" i="3"/>
  <c r="V6251" i="3" s="1"/>
  <c r="U6252" i="3"/>
  <c r="V6252" i="3" s="1"/>
  <c r="U6253" i="3"/>
  <c r="V6253" i="3" s="1"/>
  <c r="U6254" i="3"/>
  <c r="V6254" i="3" s="1"/>
  <c r="U6255" i="3"/>
  <c r="V6255" i="3" s="1"/>
  <c r="U6256" i="3"/>
  <c r="V6256" i="3" s="1"/>
  <c r="U6257" i="3"/>
  <c r="V6257" i="3" s="1"/>
  <c r="U6258" i="3"/>
  <c r="V6258" i="3" s="1"/>
  <c r="U6259" i="3"/>
  <c r="V6259" i="3" s="1"/>
  <c r="U6260" i="3"/>
  <c r="V6260" i="3" s="1"/>
  <c r="U6261" i="3"/>
  <c r="V6261" i="3" s="1"/>
  <c r="U6262" i="3"/>
  <c r="V6262" i="3" s="1"/>
  <c r="U6263" i="3"/>
  <c r="V6263" i="3" s="1"/>
  <c r="U6264" i="3"/>
  <c r="V6264" i="3" s="1"/>
  <c r="U6265" i="3"/>
  <c r="V6265" i="3" s="1"/>
  <c r="U6266" i="3"/>
  <c r="V6266" i="3" s="1"/>
  <c r="U6267" i="3"/>
  <c r="V6267" i="3" s="1"/>
  <c r="U6268" i="3"/>
  <c r="V6268" i="3" s="1"/>
  <c r="U6269" i="3"/>
  <c r="V6269" i="3" s="1"/>
  <c r="U6270" i="3"/>
  <c r="V6270" i="3" s="1"/>
  <c r="U6271" i="3"/>
  <c r="V6271" i="3" s="1"/>
  <c r="U6272" i="3"/>
  <c r="V6272" i="3" s="1"/>
  <c r="U6273" i="3"/>
  <c r="V6273" i="3" s="1"/>
  <c r="U6274" i="3"/>
  <c r="V6274" i="3" s="1"/>
  <c r="U6276" i="3"/>
  <c r="V6276" i="3" s="1"/>
  <c r="U6277" i="3"/>
  <c r="V6277" i="3" s="1"/>
  <c r="U6278" i="3"/>
  <c r="V6278" i="3" s="1"/>
  <c r="V5725" i="3"/>
  <c r="U6280" i="3"/>
  <c r="V6280" i="3" s="1"/>
  <c r="U6281" i="3"/>
  <c r="V6281" i="3" s="1"/>
  <c r="U6282" i="3"/>
  <c r="V6282" i="3" s="1"/>
  <c r="U6283" i="3"/>
  <c r="V6283" i="3" s="1"/>
  <c r="U6284" i="3"/>
  <c r="V6284" i="3" s="1"/>
  <c r="U6285" i="3"/>
  <c r="V6285" i="3" s="1"/>
  <c r="U6286" i="3"/>
  <c r="V6286" i="3" s="1"/>
  <c r="U6287" i="3"/>
  <c r="V6287" i="3" s="1"/>
  <c r="U6288" i="3"/>
  <c r="V6288" i="3" s="1"/>
  <c r="U6289" i="3"/>
  <c r="V6289" i="3" s="1"/>
  <c r="U6290" i="3"/>
  <c r="V6290" i="3" s="1"/>
  <c r="U6291" i="3"/>
  <c r="V6291" i="3" s="1"/>
  <c r="U6292" i="3"/>
  <c r="V6292" i="3" s="1"/>
  <c r="U6293" i="3"/>
  <c r="V6293" i="3" s="1"/>
  <c r="U6294" i="3"/>
  <c r="V6294" i="3" s="1"/>
  <c r="U6295" i="3"/>
  <c r="V6295" i="3" s="1"/>
  <c r="U6296" i="3"/>
  <c r="V6296" i="3" s="1"/>
  <c r="U6297" i="3"/>
  <c r="V6297" i="3" s="1"/>
  <c r="U6298" i="3"/>
  <c r="V6298" i="3" s="1"/>
  <c r="U6299" i="3"/>
  <c r="V6299" i="3" s="1"/>
  <c r="U6300" i="3"/>
  <c r="V6300" i="3" s="1"/>
  <c r="U6301" i="3"/>
  <c r="V6301" i="3" s="1"/>
  <c r="U6302" i="3"/>
  <c r="V6302" i="3" s="1"/>
  <c r="U6303" i="3"/>
  <c r="V6303" i="3" s="1"/>
  <c r="U6304" i="3"/>
  <c r="V6304" i="3" s="1"/>
  <c r="U6305" i="3"/>
  <c r="V6305" i="3" s="1"/>
  <c r="U6306" i="3"/>
  <c r="V6306" i="3" s="1"/>
  <c r="U6307" i="3"/>
  <c r="V6307" i="3" s="1"/>
  <c r="U6308" i="3"/>
  <c r="V6308" i="3" s="1"/>
  <c r="V6465" i="3"/>
  <c r="U6310" i="3"/>
  <c r="V6310" i="3" s="1"/>
  <c r="U6311" i="3"/>
  <c r="V6311" i="3" s="1"/>
  <c r="U6312" i="3"/>
  <c r="V6312" i="3" s="1"/>
  <c r="U6313" i="3"/>
  <c r="V6313" i="3" s="1"/>
  <c r="U6314" i="3"/>
  <c r="V6314" i="3" s="1"/>
  <c r="U6315" i="3"/>
  <c r="V6315" i="3" s="1"/>
  <c r="U6316" i="3"/>
  <c r="V6316" i="3" s="1"/>
  <c r="U6317" i="3"/>
  <c r="V6317" i="3" s="1"/>
  <c r="U6318" i="3"/>
  <c r="V6318" i="3" s="1"/>
  <c r="U6319" i="3"/>
  <c r="V6319" i="3" s="1"/>
  <c r="U6320" i="3"/>
  <c r="V6320" i="3" s="1"/>
  <c r="U6321" i="3"/>
  <c r="V6321" i="3" s="1"/>
  <c r="U6322" i="3"/>
  <c r="V6322" i="3" s="1"/>
  <c r="U6323" i="3"/>
  <c r="V6323" i="3" s="1"/>
  <c r="U6324" i="3"/>
  <c r="V6324" i="3" s="1"/>
  <c r="U6325" i="3"/>
  <c r="V6325" i="3" s="1"/>
  <c r="U6326" i="3"/>
  <c r="V6326" i="3" s="1"/>
  <c r="U6327" i="3"/>
  <c r="V6327" i="3" s="1"/>
  <c r="U6328" i="3"/>
  <c r="V6328" i="3" s="1"/>
  <c r="U6329" i="3"/>
  <c r="U6330" i="3"/>
  <c r="V6330" i="3" s="1"/>
  <c r="U6331" i="3"/>
  <c r="V6331" i="3" s="1"/>
  <c r="U6332" i="3"/>
  <c r="V6332" i="3" s="1"/>
  <c r="U6333" i="3"/>
  <c r="V6333" i="3" s="1"/>
  <c r="U6334" i="3"/>
  <c r="V6334" i="3" s="1"/>
  <c r="U6335" i="3"/>
  <c r="V6335" i="3" s="1"/>
  <c r="U6336" i="3"/>
  <c r="V6336" i="3" s="1"/>
  <c r="U6337" i="3"/>
  <c r="V6337" i="3" s="1"/>
  <c r="U6338" i="3"/>
  <c r="V6338" i="3" s="1"/>
  <c r="U6339" i="3"/>
  <c r="V6339" i="3" s="1"/>
  <c r="U6340" i="3"/>
  <c r="V6340" i="3" s="1"/>
  <c r="U6341" i="3"/>
  <c r="V6341" i="3" s="1"/>
  <c r="U6342" i="3"/>
  <c r="V6342" i="3" s="1"/>
  <c r="U6343" i="3"/>
  <c r="V6343" i="3" s="1"/>
  <c r="U6344" i="3"/>
  <c r="V6344" i="3" s="1"/>
  <c r="U6345" i="3"/>
  <c r="V6345" i="3" s="1"/>
  <c r="U6346" i="3"/>
  <c r="V6346" i="3" s="1"/>
  <c r="U6347" i="3"/>
  <c r="V6347" i="3" s="1"/>
  <c r="U6348" i="3"/>
  <c r="V6348" i="3" s="1"/>
  <c r="U6349" i="3"/>
  <c r="V6349" i="3" s="1"/>
  <c r="U6350" i="3"/>
  <c r="V6350" i="3" s="1"/>
  <c r="U6351" i="3"/>
  <c r="V6351" i="3" s="1"/>
  <c r="U6352" i="3"/>
  <c r="V6352" i="3" s="1"/>
  <c r="U6353" i="3"/>
  <c r="V6353" i="3" s="1"/>
  <c r="U6354" i="3"/>
  <c r="V6354" i="3" s="1"/>
  <c r="U6355" i="3"/>
  <c r="V6355" i="3" s="1"/>
  <c r="U6356" i="3"/>
  <c r="V6356" i="3" s="1"/>
  <c r="U6357" i="3"/>
  <c r="V6357" i="3" s="1"/>
  <c r="U6358" i="3"/>
  <c r="V6358" i="3" s="1"/>
  <c r="U6359" i="3"/>
  <c r="V6359" i="3" s="1"/>
  <c r="U6360" i="3"/>
  <c r="V6360" i="3" s="1"/>
  <c r="U6361" i="3"/>
  <c r="V6361" i="3" s="1"/>
  <c r="U6362" i="3"/>
  <c r="V6362" i="3" s="1"/>
  <c r="U6363" i="3"/>
  <c r="V6363" i="3" s="1"/>
  <c r="U6364" i="3"/>
  <c r="V6364" i="3" s="1"/>
  <c r="U6365" i="3"/>
  <c r="V6365" i="3" s="1"/>
  <c r="U6366" i="3"/>
  <c r="V6366" i="3" s="1"/>
  <c r="U6367" i="3"/>
  <c r="V6367" i="3" s="1"/>
  <c r="U6368" i="3"/>
  <c r="V6368" i="3" s="1"/>
  <c r="U6369" i="3"/>
  <c r="V6369" i="3" s="1"/>
  <c r="U6370" i="3"/>
  <c r="V6370" i="3" s="1"/>
  <c r="U6371" i="3"/>
  <c r="V6371" i="3" s="1"/>
  <c r="U6372" i="3"/>
  <c r="V6372" i="3" s="1"/>
  <c r="U6373" i="3"/>
  <c r="V6373" i="3" s="1"/>
  <c r="U6374" i="3"/>
  <c r="V6374" i="3" s="1"/>
  <c r="U6375" i="3"/>
  <c r="V6375" i="3" s="1"/>
  <c r="U6376" i="3"/>
  <c r="V6376" i="3" s="1"/>
  <c r="U6377" i="3"/>
  <c r="V6377" i="3" s="1"/>
  <c r="U6378" i="3"/>
  <c r="V6378" i="3" s="1"/>
  <c r="U6379" i="3"/>
  <c r="V6379" i="3" s="1"/>
  <c r="U6380" i="3"/>
  <c r="V6380" i="3" s="1"/>
  <c r="U6381" i="3"/>
  <c r="V6381" i="3" s="1"/>
  <c r="U6382" i="3"/>
  <c r="V6382" i="3" s="1"/>
  <c r="U6383" i="3"/>
  <c r="V6383" i="3" s="1"/>
  <c r="U6384" i="3"/>
  <c r="V6384" i="3" s="1"/>
  <c r="U6385" i="3"/>
  <c r="V6385" i="3" s="1"/>
  <c r="U6386" i="3"/>
  <c r="V6386" i="3" s="1"/>
  <c r="U6387" i="3"/>
  <c r="V6387" i="3" s="1"/>
  <c r="U6388" i="3"/>
  <c r="V6388" i="3" s="1"/>
  <c r="U6389" i="3"/>
  <c r="V6389" i="3" s="1"/>
  <c r="U6390" i="3"/>
  <c r="V6390" i="3" s="1"/>
  <c r="U6391" i="3"/>
  <c r="V6391" i="3" s="1"/>
  <c r="U6392" i="3"/>
  <c r="V6392" i="3" s="1"/>
  <c r="U6393" i="3"/>
  <c r="V6393" i="3" s="1"/>
  <c r="U6394" i="3"/>
  <c r="V6394" i="3" s="1"/>
  <c r="U6395" i="3"/>
  <c r="V6395" i="3" s="1"/>
  <c r="U6396" i="3"/>
  <c r="V6396" i="3" s="1"/>
  <c r="U6397" i="3"/>
  <c r="V6397" i="3" s="1"/>
  <c r="U6398" i="3"/>
  <c r="V6398" i="3" s="1"/>
  <c r="U6399" i="3"/>
  <c r="V6399" i="3" s="1"/>
  <c r="U6400" i="3"/>
  <c r="V6400" i="3" s="1"/>
  <c r="U6401" i="3"/>
  <c r="U6402" i="3"/>
  <c r="V6402" i="3" s="1"/>
  <c r="U6403" i="3"/>
  <c r="V6403" i="3" s="1"/>
  <c r="U6404" i="3"/>
  <c r="V6404" i="3" s="1"/>
  <c r="U6405" i="3"/>
  <c r="V6405" i="3" s="1"/>
  <c r="U6406" i="3"/>
  <c r="V6406" i="3" s="1"/>
  <c r="U6407" i="3"/>
  <c r="V6407" i="3" s="1"/>
  <c r="U6408" i="3"/>
  <c r="V6408" i="3" s="1"/>
  <c r="U6409" i="3"/>
  <c r="V6409" i="3" s="1"/>
  <c r="U6410" i="3"/>
  <c r="V6410" i="3" s="1"/>
  <c r="U6411" i="3"/>
  <c r="V6411" i="3" s="1"/>
  <c r="U6412" i="3"/>
  <c r="V6412" i="3" s="1"/>
  <c r="U6413" i="3"/>
  <c r="V6413" i="3" s="1"/>
  <c r="U6414" i="3"/>
  <c r="V6414" i="3" s="1"/>
  <c r="U6415" i="3"/>
  <c r="V6415" i="3" s="1"/>
  <c r="U6416" i="3"/>
  <c r="V6416" i="3" s="1"/>
  <c r="U6417" i="3"/>
  <c r="V6417" i="3" s="1"/>
  <c r="U6418" i="3"/>
  <c r="V6418" i="3" s="1"/>
  <c r="U6419" i="3"/>
  <c r="V6419" i="3" s="1"/>
  <c r="U6420" i="3"/>
  <c r="V6420" i="3" s="1"/>
  <c r="U6421" i="3"/>
  <c r="V6421" i="3" s="1"/>
  <c r="U6422" i="3"/>
  <c r="V6422" i="3" s="1"/>
  <c r="U6423" i="3"/>
  <c r="V6423" i="3" s="1"/>
  <c r="U6424" i="3"/>
  <c r="V6424" i="3" s="1"/>
  <c r="U6425" i="3"/>
  <c r="V6425" i="3" s="1"/>
  <c r="U6426" i="3"/>
  <c r="V6426" i="3" s="1"/>
  <c r="U6427" i="3"/>
  <c r="V6427" i="3" s="1"/>
  <c r="U6428" i="3"/>
  <c r="V6428" i="3" s="1"/>
  <c r="U6429" i="3"/>
  <c r="V6429" i="3" s="1"/>
  <c r="U6430" i="3"/>
  <c r="V6430" i="3" s="1"/>
  <c r="U6431" i="3"/>
  <c r="V6431" i="3" s="1"/>
  <c r="U6432" i="3"/>
  <c r="V6432" i="3" s="1"/>
  <c r="U6433" i="3"/>
  <c r="V6433" i="3" s="1"/>
  <c r="U6434" i="3"/>
  <c r="V6434" i="3" s="1"/>
  <c r="U6435" i="3"/>
  <c r="V6435" i="3" s="1"/>
  <c r="U6436" i="3"/>
  <c r="V6436" i="3" s="1"/>
  <c r="U6437" i="3"/>
  <c r="V6437" i="3" s="1"/>
  <c r="U6438" i="3"/>
  <c r="V6438" i="3" s="1"/>
  <c r="U6439" i="3"/>
  <c r="V6439" i="3" s="1"/>
  <c r="U6440" i="3"/>
  <c r="V6440" i="3" s="1"/>
  <c r="U6441" i="3"/>
  <c r="V6441" i="3" s="1"/>
  <c r="U6442" i="3"/>
  <c r="V6442" i="3" s="1"/>
  <c r="U6443" i="3"/>
  <c r="V6443" i="3" s="1"/>
  <c r="U6444" i="3"/>
  <c r="V6444" i="3" s="1"/>
  <c r="U6445" i="3"/>
  <c r="V6445" i="3" s="1"/>
  <c r="U6446" i="3"/>
  <c r="V6446" i="3" s="1"/>
  <c r="U6447" i="3"/>
  <c r="V6447" i="3" s="1"/>
  <c r="U6448" i="3"/>
  <c r="V6448" i="3" s="1"/>
  <c r="U6449" i="3"/>
  <c r="V6449" i="3" s="1"/>
  <c r="U6450" i="3"/>
  <c r="V6450" i="3" s="1"/>
  <c r="U6451" i="3"/>
  <c r="V6451" i="3" s="1"/>
  <c r="U6452" i="3"/>
  <c r="V6452" i="3" s="1"/>
  <c r="U6453" i="3"/>
  <c r="V6453" i="3" s="1"/>
  <c r="U6454" i="3"/>
  <c r="V6454" i="3" s="1"/>
  <c r="U6455" i="3"/>
  <c r="V6455" i="3" s="1"/>
  <c r="U6456" i="3"/>
  <c r="V6456" i="3" s="1"/>
  <c r="U6457" i="3"/>
  <c r="V6457" i="3" s="1"/>
  <c r="U6458" i="3"/>
  <c r="V6458" i="3" s="1"/>
  <c r="U6459" i="3"/>
  <c r="V6459" i="3" s="1"/>
  <c r="U6460" i="3"/>
  <c r="V6460" i="3" s="1"/>
  <c r="U6461" i="3"/>
  <c r="V6461" i="3" s="1"/>
  <c r="U6462" i="3"/>
  <c r="V6462" i="3" s="1"/>
  <c r="U6463" i="3"/>
  <c r="V6463" i="3" s="1"/>
  <c r="U6464" i="3"/>
  <c r="V6464" i="3" s="1"/>
  <c r="V4770" i="3"/>
  <c r="U6466" i="3"/>
  <c r="V6466" i="3" s="1"/>
  <c r="U6467" i="3"/>
  <c r="V6467" i="3" s="1"/>
  <c r="U6468" i="3"/>
  <c r="V6468" i="3" s="1"/>
  <c r="U6469" i="3"/>
  <c r="V6469" i="3" s="1"/>
  <c r="U6470" i="3"/>
  <c r="V6470" i="3" s="1"/>
  <c r="U6471" i="3"/>
  <c r="V6471" i="3" s="1"/>
  <c r="U6472" i="3"/>
  <c r="V6472" i="3" s="1"/>
  <c r="U6473" i="3"/>
  <c r="U6474" i="3"/>
  <c r="V6474" i="3" s="1"/>
  <c r="U6475" i="3"/>
  <c r="V6475" i="3" s="1"/>
  <c r="U6476" i="3"/>
  <c r="V6476" i="3" s="1"/>
  <c r="U6477" i="3"/>
  <c r="V6477" i="3" s="1"/>
  <c r="U6478" i="3"/>
  <c r="V6478" i="3" s="1"/>
  <c r="U6479" i="3"/>
  <c r="V6479" i="3" s="1"/>
  <c r="U6480" i="3"/>
  <c r="V6480" i="3" s="1"/>
  <c r="U6481" i="3"/>
  <c r="V6481" i="3" s="1"/>
  <c r="U6482" i="3"/>
  <c r="V6482" i="3" s="1"/>
  <c r="U6483" i="3"/>
  <c r="V6483" i="3" s="1"/>
  <c r="U6484" i="3"/>
  <c r="V6484" i="3" s="1"/>
  <c r="U6485" i="3"/>
  <c r="V6485" i="3" s="1"/>
  <c r="U6486" i="3"/>
  <c r="V6486" i="3" s="1"/>
  <c r="U6487" i="3"/>
  <c r="V6487" i="3" s="1"/>
  <c r="U6488" i="3"/>
  <c r="V6488" i="3" s="1"/>
  <c r="U6489" i="3"/>
  <c r="V6489" i="3" s="1"/>
  <c r="U6490" i="3"/>
  <c r="V6490" i="3" s="1"/>
  <c r="U6491" i="3"/>
  <c r="V6491" i="3" s="1"/>
  <c r="U6492" i="3"/>
  <c r="V6492" i="3" s="1"/>
  <c r="U6493" i="3"/>
  <c r="V6493" i="3" s="1"/>
  <c r="U6494" i="3"/>
  <c r="V6494" i="3" s="1"/>
  <c r="U6495" i="3"/>
  <c r="V6495" i="3" s="1"/>
  <c r="U6496" i="3"/>
  <c r="V6496" i="3" s="1"/>
  <c r="U6497" i="3"/>
  <c r="V6497" i="3" s="1"/>
  <c r="U6498" i="3"/>
  <c r="V6498" i="3" s="1"/>
  <c r="U6499" i="3"/>
  <c r="V6499" i="3" s="1"/>
  <c r="U6500" i="3"/>
  <c r="V6500" i="3" s="1"/>
  <c r="U6501" i="3"/>
  <c r="V6501" i="3" s="1"/>
  <c r="U6502" i="3"/>
  <c r="V6502" i="3" s="1"/>
  <c r="U6503" i="3"/>
  <c r="V6503" i="3" s="1"/>
  <c r="U6504" i="3"/>
  <c r="V6504" i="3" s="1"/>
  <c r="U6505" i="3"/>
  <c r="V6505" i="3" s="1"/>
  <c r="U6506" i="3"/>
  <c r="V6506" i="3" s="1"/>
  <c r="U6507" i="3"/>
  <c r="V6507" i="3" s="1"/>
  <c r="U6508" i="3"/>
  <c r="V6508" i="3" s="1"/>
  <c r="U6509" i="3"/>
  <c r="V6509" i="3" s="1"/>
  <c r="U6510" i="3"/>
  <c r="V6510" i="3" s="1"/>
  <c r="U6511" i="3"/>
  <c r="V6511" i="3" s="1"/>
  <c r="U6512" i="3"/>
  <c r="V6512" i="3" s="1"/>
  <c r="U6513" i="3"/>
  <c r="V6513" i="3" s="1"/>
  <c r="U6514" i="3"/>
  <c r="V6514" i="3" s="1"/>
  <c r="U6515" i="3"/>
  <c r="V6515" i="3" s="1"/>
  <c r="U6516" i="3"/>
  <c r="V6516" i="3" s="1"/>
  <c r="U6517" i="3"/>
  <c r="V6517" i="3" s="1"/>
  <c r="U6518" i="3"/>
  <c r="V6518" i="3" s="1"/>
  <c r="U6519" i="3"/>
  <c r="V6519" i="3" s="1"/>
  <c r="U6520" i="3"/>
  <c r="V6520" i="3" s="1"/>
  <c r="U6521" i="3"/>
  <c r="V6521" i="3" s="1"/>
  <c r="U6522" i="3"/>
  <c r="V6522" i="3" s="1"/>
  <c r="U6523" i="3"/>
  <c r="V6523" i="3" s="1"/>
  <c r="U6524" i="3"/>
  <c r="V6524" i="3" s="1"/>
  <c r="U6525" i="3"/>
  <c r="V6525" i="3" s="1"/>
  <c r="U6526" i="3"/>
  <c r="V6526" i="3" s="1"/>
  <c r="U6527" i="3"/>
  <c r="V6527" i="3" s="1"/>
  <c r="U6528" i="3"/>
  <c r="V6528" i="3" s="1"/>
  <c r="U6529" i="3"/>
  <c r="V6529" i="3" s="1"/>
  <c r="U6530" i="3"/>
  <c r="V6530" i="3" s="1"/>
  <c r="U6531" i="3"/>
  <c r="V6531" i="3" s="1"/>
  <c r="U6532" i="3"/>
  <c r="V6532" i="3" s="1"/>
  <c r="U6533" i="3"/>
  <c r="V6533" i="3" s="1"/>
  <c r="U6534" i="3"/>
  <c r="V6534" i="3" s="1"/>
  <c r="U6535" i="3"/>
  <c r="V6535" i="3" s="1"/>
  <c r="U6536" i="3"/>
  <c r="V6536" i="3" s="1"/>
  <c r="U6537" i="3"/>
  <c r="V6537" i="3" s="1"/>
  <c r="U6538" i="3"/>
  <c r="V6538" i="3" s="1"/>
  <c r="U6539" i="3"/>
  <c r="V6539" i="3" s="1"/>
  <c r="U6540" i="3"/>
  <c r="V6540" i="3" s="1"/>
  <c r="U6541" i="3"/>
  <c r="V6541" i="3" s="1"/>
  <c r="U6542" i="3"/>
  <c r="V6542" i="3" s="1"/>
  <c r="U6543" i="3"/>
  <c r="V6543" i="3" s="1"/>
  <c r="U6544" i="3"/>
  <c r="V6544" i="3" s="1"/>
  <c r="U6545" i="3"/>
  <c r="U6546" i="3"/>
  <c r="V6546" i="3" s="1"/>
  <c r="U6547" i="3"/>
  <c r="V6547" i="3" s="1"/>
  <c r="U6548" i="3"/>
  <c r="V6548" i="3" s="1"/>
  <c r="U6549" i="3"/>
  <c r="V6549" i="3" s="1"/>
  <c r="U6550" i="3"/>
  <c r="V6550" i="3" s="1"/>
  <c r="U6551" i="3"/>
  <c r="V6551" i="3" s="1"/>
  <c r="U6552" i="3"/>
  <c r="V6552" i="3" s="1"/>
  <c r="U6553" i="3"/>
  <c r="V6553" i="3" s="1"/>
  <c r="U6554" i="3"/>
  <c r="V6554" i="3" s="1"/>
  <c r="U6555" i="3"/>
  <c r="V6555" i="3" s="1"/>
  <c r="U6556" i="3"/>
  <c r="V6556" i="3" s="1"/>
  <c r="U6557" i="3"/>
  <c r="V6557" i="3" s="1"/>
  <c r="U6558" i="3"/>
  <c r="V6558" i="3" s="1"/>
  <c r="U6559" i="3"/>
  <c r="V6559" i="3" s="1"/>
  <c r="U6560" i="3"/>
  <c r="V6560" i="3" s="1"/>
  <c r="U6561" i="3"/>
  <c r="V6561" i="3" s="1"/>
  <c r="U6562" i="3"/>
  <c r="V6562" i="3" s="1"/>
  <c r="U6563" i="3"/>
  <c r="V6563" i="3" s="1"/>
  <c r="U6564" i="3"/>
  <c r="V6564" i="3" s="1"/>
  <c r="U6565" i="3"/>
  <c r="V6565" i="3" s="1"/>
  <c r="U6566" i="3"/>
  <c r="V6566" i="3" s="1"/>
  <c r="U6567" i="3"/>
  <c r="V6567" i="3" s="1"/>
  <c r="U6568" i="3"/>
  <c r="V6568" i="3" s="1"/>
  <c r="U6569" i="3"/>
  <c r="U6570" i="3"/>
  <c r="V6570" i="3" s="1"/>
  <c r="U6571" i="3"/>
  <c r="V6571" i="3" s="1"/>
  <c r="U6572" i="3"/>
  <c r="V6572" i="3" s="1"/>
  <c r="U6573" i="3"/>
  <c r="V6573" i="3" s="1"/>
  <c r="U6574" i="3"/>
  <c r="V6574" i="3" s="1"/>
  <c r="U6575" i="3"/>
  <c r="V6575" i="3" s="1"/>
  <c r="U6576" i="3"/>
  <c r="V6576" i="3" s="1"/>
  <c r="U6577" i="3"/>
  <c r="V6577" i="3" s="1"/>
  <c r="U6578" i="3"/>
  <c r="V6578" i="3" s="1"/>
  <c r="U6579" i="3"/>
  <c r="V6579" i="3" s="1"/>
  <c r="U6580" i="3"/>
  <c r="V6580" i="3" s="1"/>
  <c r="U6581" i="3"/>
  <c r="U6582" i="3"/>
  <c r="V6582" i="3" s="1"/>
  <c r="U6583" i="3"/>
  <c r="V6583" i="3" s="1"/>
  <c r="U6584" i="3"/>
  <c r="V6584" i="3" s="1"/>
  <c r="U6585" i="3"/>
  <c r="V6585" i="3" s="1"/>
  <c r="U6586" i="3"/>
  <c r="V6586" i="3" s="1"/>
  <c r="U6587" i="3"/>
  <c r="V6587" i="3" s="1"/>
  <c r="U6588" i="3"/>
  <c r="V6588" i="3" s="1"/>
  <c r="U6589" i="3"/>
  <c r="V6589" i="3" s="1"/>
  <c r="U6590" i="3"/>
  <c r="V6590" i="3" s="1"/>
  <c r="U6591" i="3"/>
  <c r="V6591" i="3" s="1"/>
  <c r="U6592" i="3"/>
  <c r="V6592" i="3" s="1"/>
  <c r="U6593" i="3"/>
  <c r="V6593" i="3" s="1"/>
  <c r="U6594" i="3"/>
  <c r="V6594" i="3" s="1"/>
  <c r="U6595" i="3"/>
  <c r="V6595" i="3" s="1"/>
  <c r="U6596" i="3"/>
  <c r="V6596" i="3" s="1"/>
  <c r="U6597" i="3"/>
  <c r="V6597" i="3" s="1"/>
  <c r="U6598" i="3"/>
  <c r="V6598" i="3" s="1"/>
  <c r="U6599" i="3"/>
  <c r="V6599" i="3" s="1"/>
  <c r="U6600" i="3"/>
  <c r="V6600" i="3" s="1"/>
  <c r="U6601" i="3"/>
  <c r="V6601" i="3" s="1"/>
  <c r="U6602" i="3"/>
  <c r="V6602" i="3" s="1"/>
  <c r="U6603" i="3"/>
  <c r="V6603" i="3" s="1"/>
  <c r="U6604" i="3"/>
  <c r="V6604" i="3" s="1"/>
  <c r="U6605" i="3"/>
  <c r="U6606" i="3"/>
  <c r="V6606" i="3" s="1"/>
  <c r="U6607" i="3"/>
  <c r="V6607" i="3" s="1"/>
  <c r="U6608" i="3"/>
  <c r="V6608" i="3" s="1"/>
  <c r="U6609" i="3"/>
  <c r="V6609" i="3" s="1"/>
  <c r="U6610" i="3"/>
  <c r="V6610" i="3" s="1"/>
  <c r="U6611" i="3"/>
  <c r="V6611" i="3" s="1"/>
  <c r="U6612" i="3"/>
  <c r="V6612" i="3" s="1"/>
  <c r="U6613" i="3"/>
  <c r="V6613" i="3" s="1"/>
  <c r="U6614" i="3"/>
  <c r="V6614" i="3" s="1"/>
  <c r="U6615" i="3"/>
  <c r="V6615" i="3" s="1"/>
  <c r="U6616" i="3"/>
  <c r="V6616" i="3" s="1"/>
  <c r="U6617" i="3"/>
  <c r="V6617" i="3" s="1"/>
  <c r="U6618" i="3"/>
  <c r="V6618" i="3" s="1"/>
  <c r="U6619" i="3"/>
  <c r="V6619" i="3" s="1"/>
  <c r="U6620" i="3"/>
  <c r="V6620" i="3" s="1"/>
  <c r="U6621" i="3"/>
  <c r="V6621" i="3" s="1"/>
  <c r="U6622" i="3"/>
  <c r="V6622" i="3" s="1"/>
  <c r="U6623" i="3"/>
  <c r="V6623" i="3" s="1"/>
  <c r="U6624" i="3"/>
  <c r="V6624" i="3" s="1"/>
  <c r="U6625" i="3"/>
  <c r="V6625" i="3" s="1"/>
  <c r="U6626" i="3"/>
  <c r="V6626" i="3" s="1"/>
  <c r="U6627" i="3"/>
  <c r="V6627" i="3" s="1"/>
  <c r="U6628" i="3"/>
  <c r="V6628" i="3" s="1"/>
  <c r="U6629" i="3"/>
  <c r="U6630" i="3"/>
  <c r="V6630" i="3" s="1"/>
  <c r="U6631" i="3"/>
  <c r="V6631" i="3" s="1"/>
  <c r="U6632" i="3"/>
  <c r="V6632" i="3" s="1"/>
  <c r="U6633" i="3"/>
  <c r="V6633" i="3" s="1"/>
  <c r="U6634" i="3"/>
  <c r="V6634" i="3" s="1"/>
  <c r="U6635" i="3"/>
  <c r="V6635" i="3" s="1"/>
  <c r="U6636" i="3"/>
  <c r="V6636" i="3" s="1"/>
  <c r="U6637" i="3"/>
  <c r="V6637" i="3" s="1"/>
  <c r="U6638" i="3"/>
  <c r="V6638" i="3" s="1"/>
  <c r="U6639" i="3"/>
  <c r="V6639" i="3" s="1"/>
  <c r="U6640" i="3"/>
  <c r="V6640" i="3" s="1"/>
  <c r="U6641" i="3"/>
  <c r="V6641" i="3" s="1"/>
  <c r="U6642" i="3"/>
  <c r="V6642" i="3" s="1"/>
  <c r="U6643" i="3"/>
  <c r="V6643" i="3" s="1"/>
  <c r="U6644" i="3"/>
  <c r="V6644" i="3" s="1"/>
  <c r="U6645" i="3"/>
  <c r="V6645" i="3" s="1"/>
  <c r="V6646" i="3"/>
  <c r="U6647" i="3"/>
  <c r="V6647" i="3" s="1"/>
  <c r="U6648" i="3"/>
  <c r="V6648" i="3" s="1"/>
  <c r="U6649" i="3"/>
  <c r="V6649" i="3" s="1"/>
  <c r="U6650" i="3"/>
  <c r="V6650" i="3" s="1"/>
  <c r="U6651" i="3"/>
  <c r="V6651" i="3" s="1"/>
  <c r="U6652" i="3"/>
  <c r="V6652" i="3" s="1"/>
  <c r="U6653" i="3"/>
  <c r="U6654" i="3"/>
  <c r="V6654" i="3" s="1"/>
  <c r="U6655" i="3"/>
  <c r="V6655" i="3" s="1"/>
  <c r="U6656" i="3"/>
  <c r="V6656" i="3" s="1"/>
  <c r="U6657" i="3"/>
  <c r="V6657" i="3" s="1"/>
  <c r="U6658" i="3"/>
  <c r="V6658" i="3" s="1"/>
  <c r="U6659" i="3"/>
  <c r="V6659" i="3" s="1"/>
  <c r="U6660" i="3"/>
  <c r="V6660" i="3" s="1"/>
  <c r="U6661" i="3"/>
  <c r="V6661" i="3" s="1"/>
  <c r="U6662" i="3"/>
  <c r="V6662" i="3" s="1"/>
  <c r="U6663" i="3"/>
  <c r="V6663" i="3" s="1"/>
  <c r="V6664" i="3"/>
  <c r="U6665" i="3"/>
  <c r="U6666" i="3"/>
  <c r="V6666" i="3" s="1"/>
  <c r="U6667" i="3"/>
  <c r="V6667" i="3" s="1"/>
  <c r="U6668" i="3"/>
  <c r="V6668" i="3" s="1"/>
  <c r="U6669" i="3"/>
  <c r="V6669" i="3" s="1"/>
  <c r="U6670" i="3"/>
  <c r="V6670" i="3" s="1"/>
  <c r="U6671" i="3"/>
  <c r="V6671" i="3" s="1"/>
  <c r="U6672" i="3"/>
  <c r="V6672" i="3" s="1"/>
  <c r="U6673" i="3"/>
  <c r="V6673" i="3" s="1"/>
  <c r="U6674" i="3"/>
  <c r="V6674" i="3" s="1"/>
  <c r="U6675" i="3"/>
  <c r="V6675" i="3" s="1"/>
  <c r="U6676" i="3"/>
  <c r="V6676" i="3" s="1"/>
  <c r="U6677" i="3"/>
  <c r="U6678" i="3"/>
  <c r="V6678" i="3" s="1"/>
  <c r="U6679" i="3"/>
  <c r="V6679" i="3" s="1"/>
  <c r="U6680" i="3"/>
  <c r="V6680" i="3" s="1"/>
  <c r="U6681" i="3"/>
  <c r="V6681" i="3" s="1"/>
  <c r="U6682" i="3"/>
  <c r="V6682" i="3" s="1"/>
  <c r="U6683" i="3"/>
  <c r="V6683" i="3" s="1"/>
  <c r="U6684" i="3"/>
  <c r="V6684" i="3" s="1"/>
  <c r="U6685" i="3"/>
  <c r="V6685" i="3" s="1"/>
  <c r="U6686" i="3"/>
  <c r="V6686" i="3" s="1"/>
  <c r="U6687" i="3"/>
  <c r="V6687" i="3" s="1"/>
  <c r="U6688" i="3"/>
  <c r="V6688" i="3" s="1"/>
  <c r="U6689" i="3"/>
  <c r="U6690" i="3"/>
  <c r="V6690" i="3" s="1"/>
  <c r="U6691" i="3"/>
  <c r="V6691" i="3" s="1"/>
  <c r="U6692" i="3"/>
  <c r="V6692" i="3" s="1"/>
  <c r="U6693" i="3"/>
  <c r="V6693" i="3" s="1"/>
  <c r="U6694" i="3"/>
  <c r="V6694" i="3" s="1"/>
  <c r="U6695" i="3"/>
  <c r="V6695" i="3" s="1"/>
  <c r="U6696" i="3"/>
  <c r="V6696" i="3" s="1"/>
  <c r="U6697" i="3"/>
  <c r="V6697" i="3" s="1"/>
  <c r="U6698" i="3"/>
  <c r="V6698" i="3" s="1"/>
  <c r="U6699" i="3"/>
  <c r="V6699" i="3" s="1"/>
  <c r="U6700" i="3"/>
  <c r="V6700" i="3" s="1"/>
  <c r="U6701" i="3"/>
  <c r="V6701" i="3" s="1"/>
  <c r="U6702" i="3"/>
  <c r="V6702" i="3" s="1"/>
  <c r="U6703" i="3"/>
  <c r="V6703" i="3" s="1"/>
  <c r="U6704" i="3"/>
  <c r="V6704" i="3" s="1"/>
  <c r="U6705" i="3"/>
  <c r="V6705" i="3" s="1"/>
  <c r="U6706" i="3"/>
  <c r="V6706" i="3" s="1"/>
  <c r="U6707" i="3"/>
  <c r="V6707" i="3" s="1"/>
  <c r="U6708" i="3"/>
  <c r="V6708" i="3" s="1"/>
  <c r="U6709" i="3"/>
  <c r="V6709" i="3" s="1"/>
  <c r="U6710" i="3"/>
  <c r="V6710" i="3" s="1"/>
  <c r="U6711" i="3"/>
  <c r="V6711" i="3" s="1"/>
  <c r="U6712" i="3"/>
  <c r="V6712" i="3" s="1"/>
  <c r="U6713" i="3"/>
  <c r="U6714" i="3"/>
  <c r="V6714" i="3" s="1"/>
  <c r="U6715" i="3"/>
  <c r="V6715" i="3" s="1"/>
  <c r="U6716" i="3"/>
  <c r="V6716" i="3" s="1"/>
  <c r="U6717" i="3"/>
  <c r="V6717" i="3" s="1"/>
  <c r="U6718" i="3"/>
  <c r="V6718" i="3" s="1"/>
  <c r="U6719" i="3"/>
  <c r="V6719" i="3" s="1"/>
  <c r="U6720" i="3"/>
  <c r="V6720" i="3" s="1"/>
  <c r="U6721" i="3"/>
  <c r="V6721" i="3" s="1"/>
  <c r="U6722" i="3"/>
  <c r="V6722" i="3" s="1"/>
  <c r="U6723" i="3"/>
  <c r="V6723" i="3" s="1"/>
  <c r="U6724" i="3"/>
  <c r="V6724" i="3" s="1"/>
  <c r="U6725" i="3"/>
  <c r="U6726" i="3"/>
  <c r="V6726" i="3" s="1"/>
  <c r="U6727" i="3"/>
  <c r="V6727" i="3" s="1"/>
  <c r="U6728" i="3"/>
  <c r="V6728" i="3" s="1"/>
  <c r="U6729" i="3"/>
  <c r="V6729" i="3" s="1"/>
  <c r="U6730" i="3"/>
  <c r="V6730" i="3" s="1"/>
  <c r="U6731" i="3"/>
  <c r="V6731" i="3" s="1"/>
  <c r="U6732" i="3"/>
  <c r="V6732" i="3" s="1"/>
  <c r="U6733" i="3"/>
  <c r="V6733" i="3" s="1"/>
  <c r="U6734" i="3"/>
  <c r="V6734" i="3" s="1"/>
  <c r="U6735" i="3"/>
  <c r="V6735" i="3" s="1"/>
  <c r="U6736" i="3"/>
  <c r="V6736" i="3" s="1"/>
  <c r="U6737" i="3"/>
  <c r="U6738" i="3"/>
  <c r="V6738" i="3" s="1"/>
  <c r="U6739" i="3"/>
  <c r="V6739" i="3" s="1"/>
  <c r="U6740" i="3"/>
  <c r="V6740" i="3" s="1"/>
  <c r="U6741" i="3"/>
  <c r="V6741" i="3" s="1"/>
  <c r="U6742" i="3"/>
  <c r="V6742" i="3" s="1"/>
  <c r="U6743" i="3"/>
  <c r="V6743" i="3" s="1"/>
  <c r="U6744" i="3"/>
  <c r="V6744" i="3" s="1"/>
  <c r="U6745" i="3"/>
  <c r="V6745" i="3" s="1"/>
  <c r="U6746" i="3"/>
  <c r="V6746" i="3" s="1"/>
  <c r="U6747" i="3"/>
  <c r="V6747" i="3" s="1"/>
  <c r="U6748" i="3"/>
  <c r="V6748" i="3" s="1"/>
  <c r="U6749" i="3"/>
  <c r="U6750" i="3"/>
  <c r="V6750" i="3" s="1"/>
  <c r="U6751" i="3"/>
  <c r="V6751" i="3" s="1"/>
  <c r="U6752" i="3"/>
  <c r="V6752" i="3" s="1"/>
  <c r="U6753" i="3"/>
  <c r="V6753" i="3" s="1"/>
  <c r="U6754" i="3"/>
  <c r="V6754" i="3" s="1"/>
  <c r="U6755" i="3"/>
  <c r="V6755" i="3" s="1"/>
  <c r="U6756" i="3"/>
  <c r="V6756" i="3" s="1"/>
  <c r="U6757" i="3"/>
  <c r="V6757" i="3" s="1"/>
  <c r="U6758" i="3"/>
  <c r="V6758" i="3" s="1"/>
  <c r="U6759" i="3"/>
  <c r="V6759" i="3" s="1"/>
  <c r="U6760" i="3"/>
  <c r="V6760" i="3" s="1"/>
  <c r="U6761" i="3"/>
  <c r="V6761" i="3" s="1"/>
  <c r="U6762" i="3"/>
  <c r="V6762" i="3" s="1"/>
  <c r="U6763" i="3"/>
  <c r="V6763" i="3" s="1"/>
  <c r="U6764" i="3"/>
  <c r="V6764" i="3" s="1"/>
  <c r="U6765" i="3"/>
  <c r="V6765" i="3" s="1"/>
  <c r="U6766" i="3"/>
  <c r="V6766" i="3" s="1"/>
  <c r="U6767" i="3"/>
  <c r="V6767" i="3" s="1"/>
  <c r="U6768" i="3"/>
  <c r="V6768" i="3" s="1"/>
  <c r="U6769" i="3"/>
  <c r="V6769" i="3" s="1"/>
  <c r="U6770" i="3"/>
  <c r="V6770" i="3" s="1"/>
  <c r="U6771" i="3"/>
  <c r="V6771" i="3" s="1"/>
  <c r="U6772" i="3"/>
  <c r="V6772" i="3" s="1"/>
  <c r="U6773" i="3"/>
  <c r="V6773" i="3" s="1"/>
  <c r="U6774" i="3"/>
  <c r="V6774" i="3" s="1"/>
  <c r="U6775" i="3"/>
  <c r="V6775" i="3" s="1"/>
  <c r="U6776" i="3"/>
  <c r="V6776" i="3" s="1"/>
  <c r="U6777" i="3"/>
  <c r="V6777" i="3" s="1"/>
  <c r="U6778" i="3"/>
  <c r="V6778" i="3" s="1"/>
  <c r="U6779" i="3"/>
  <c r="V6779" i="3" s="1"/>
  <c r="U6780" i="3"/>
  <c r="V6780" i="3" s="1"/>
  <c r="U6781" i="3"/>
  <c r="V6781" i="3" s="1"/>
  <c r="U6782" i="3"/>
  <c r="V6782" i="3" s="1"/>
  <c r="U6783" i="3"/>
  <c r="V6783" i="3" s="1"/>
  <c r="U6784" i="3"/>
  <c r="V6784" i="3" s="1"/>
  <c r="U6785" i="3"/>
  <c r="U6786" i="3"/>
  <c r="V6786" i="3" s="1"/>
  <c r="U6787" i="3"/>
  <c r="V6787" i="3" s="1"/>
  <c r="U6788" i="3"/>
  <c r="V6788" i="3" s="1"/>
  <c r="U6789" i="3"/>
  <c r="V6789" i="3" s="1"/>
  <c r="U6790" i="3"/>
  <c r="V6790" i="3" s="1"/>
  <c r="U6791" i="3"/>
  <c r="V6791" i="3" s="1"/>
  <c r="U6792" i="3"/>
  <c r="V6792" i="3" s="1"/>
  <c r="U6793" i="3"/>
  <c r="V6793" i="3" s="1"/>
  <c r="U6794" i="3"/>
  <c r="V6794" i="3" s="1"/>
  <c r="U6795" i="3"/>
  <c r="V6795" i="3" s="1"/>
  <c r="U6796" i="3"/>
  <c r="V6796" i="3" s="1"/>
  <c r="U6797" i="3"/>
  <c r="V6797" i="3" s="1"/>
  <c r="U6798" i="3"/>
  <c r="V6798" i="3" s="1"/>
  <c r="U6799" i="3"/>
  <c r="V6799" i="3" s="1"/>
  <c r="U6800" i="3"/>
  <c r="V6800" i="3" s="1"/>
  <c r="U6801" i="3"/>
  <c r="V6801" i="3" s="1"/>
  <c r="U6802" i="3"/>
  <c r="V6802" i="3" s="1"/>
  <c r="U6803" i="3"/>
  <c r="V6803" i="3" s="1"/>
  <c r="U6804" i="3"/>
  <c r="V6804" i="3" s="1"/>
  <c r="U6805" i="3"/>
  <c r="V6805" i="3" s="1"/>
  <c r="U6806" i="3"/>
  <c r="V6806" i="3" s="1"/>
  <c r="U6807" i="3"/>
  <c r="V6807" i="3" s="1"/>
  <c r="U6808" i="3"/>
  <c r="V6808" i="3" s="1"/>
  <c r="U6809" i="3"/>
  <c r="U6810" i="3"/>
  <c r="V6810" i="3" s="1"/>
  <c r="U6811" i="3"/>
  <c r="V6811" i="3" s="1"/>
  <c r="U6812" i="3"/>
  <c r="V6812" i="3" s="1"/>
  <c r="U6813" i="3"/>
  <c r="V6813" i="3" s="1"/>
  <c r="U6814" i="3"/>
  <c r="V6814" i="3" s="1"/>
  <c r="U6815" i="3"/>
  <c r="V6815" i="3" s="1"/>
  <c r="U6816" i="3"/>
  <c r="V6816" i="3" s="1"/>
  <c r="V6817" i="3"/>
  <c r="U6818" i="3"/>
  <c r="V6818" i="3" s="1"/>
  <c r="U6819" i="3"/>
  <c r="V6819" i="3" s="1"/>
  <c r="U6820" i="3"/>
  <c r="V6820" i="3" s="1"/>
  <c r="U6821" i="3"/>
  <c r="V6821" i="3" s="1"/>
  <c r="U6822" i="3"/>
  <c r="V6822" i="3" s="1"/>
  <c r="U6823" i="3"/>
  <c r="V6823" i="3" s="1"/>
  <c r="U6824" i="3"/>
  <c r="V6824" i="3" s="1"/>
  <c r="U6825" i="3"/>
  <c r="V6825" i="3" s="1"/>
  <c r="U6826" i="3"/>
  <c r="V6826" i="3" s="1"/>
  <c r="U6827" i="3"/>
  <c r="V6827" i="3" s="1"/>
  <c r="U6828" i="3"/>
  <c r="V6828" i="3" s="1"/>
  <c r="U6829" i="3"/>
  <c r="V6829" i="3" s="1"/>
  <c r="U6830" i="3"/>
  <c r="V6830" i="3" s="1"/>
  <c r="U6831" i="3"/>
  <c r="V6831" i="3" s="1"/>
  <c r="U6832" i="3"/>
  <c r="V6832" i="3" s="1"/>
  <c r="U6833" i="3"/>
  <c r="V6833" i="3" s="1"/>
  <c r="U6834" i="3"/>
  <c r="V6834" i="3" s="1"/>
  <c r="U6835" i="3"/>
  <c r="V6835" i="3" s="1"/>
  <c r="U6836" i="3"/>
  <c r="V6836" i="3" s="1"/>
  <c r="U6837" i="3"/>
  <c r="V6837" i="3" s="1"/>
  <c r="U6838" i="3"/>
  <c r="V6838" i="3" s="1"/>
  <c r="U6839" i="3"/>
  <c r="V6839" i="3" s="1"/>
  <c r="U6840" i="3"/>
  <c r="V6840" i="3" s="1"/>
  <c r="U6841" i="3"/>
  <c r="V6841" i="3" s="1"/>
  <c r="U6842" i="3"/>
  <c r="V6842" i="3" s="1"/>
  <c r="U6843" i="3"/>
  <c r="V6843" i="3" s="1"/>
  <c r="U6844" i="3"/>
  <c r="V6844" i="3" s="1"/>
  <c r="U6845" i="3"/>
  <c r="V6845" i="3" s="1"/>
  <c r="U6846" i="3"/>
  <c r="V6846" i="3" s="1"/>
  <c r="U6847" i="3"/>
  <c r="V6847" i="3" s="1"/>
  <c r="U6848" i="3"/>
  <c r="V6848" i="3" s="1"/>
  <c r="U6849" i="3"/>
  <c r="V6849" i="3" s="1"/>
  <c r="U6850" i="3"/>
  <c r="V6850" i="3" s="1"/>
  <c r="U6851" i="3"/>
  <c r="V6851" i="3" s="1"/>
  <c r="U6852" i="3"/>
  <c r="V6852" i="3" s="1"/>
  <c r="U6853" i="3"/>
  <c r="V6853" i="3" s="1"/>
  <c r="U6854" i="3"/>
  <c r="V6854" i="3" s="1"/>
  <c r="U6855" i="3"/>
  <c r="V6855" i="3" s="1"/>
  <c r="U6856" i="3"/>
  <c r="V6856" i="3" s="1"/>
  <c r="U6857" i="3"/>
  <c r="U6858" i="3"/>
  <c r="V6858" i="3" s="1"/>
  <c r="U6860" i="3"/>
  <c r="V6860" i="3" s="1"/>
  <c r="U6861" i="3"/>
  <c r="V6861" i="3" s="1"/>
  <c r="U6862" i="3"/>
  <c r="V6862" i="3" s="1"/>
  <c r="V4611" i="3"/>
  <c r="V4581" i="3"/>
  <c r="V4592" i="3"/>
  <c r="V4593" i="3"/>
  <c r="V4604" i="3"/>
  <c r="V4605" i="3"/>
  <c r="V4607" i="3"/>
  <c r="V4616" i="3"/>
  <c r="V4617" i="3"/>
  <c r="V4628" i="3"/>
  <c r="V4641" i="3"/>
  <c r="V4652" i="3"/>
  <c r="V4653" i="3"/>
  <c r="V4658" i="3"/>
  <c r="V4664" i="3"/>
  <c r="V4665" i="3"/>
  <c r="V4676" i="3"/>
  <c r="V4677" i="3"/>
  <c r="V4688" i="3"/>
  <c r="V4689" i="3"/>
  <c r="V4700" i="3"/>
  <c r="V4712" i="3"/>
  <c r="V4724" i="3"/>
  <c r="V4725" i="3"/>
  <c r="V4736" i="3"/>
  <c r="V4737" i="3"/>
  <c r="V4740" i="3"/>
  <c r="V4748" i="3"/>
  <c r="V4749" i="3"/>
  <c r="V4760" i="3"/>
  <c r="V4761" i="3"/>
  <c r="V4772" i="3"/>
  <c r="V4773" i="3"/>
  <c r="V4776" i="3"/>
  <c r="V4785" i="3"/>
  <c r="V4786" i="3"/>
  <c r="V4797" i="3"/>
  <c r="V4798" i="3"/>
  <c r="V4809" i="3"/>
  <c r="V4810" i="3"/>
  <c r="V4821" i="3"/>
  <c r="V4822" i="3"/>
  <c r="V4833" i="3"/>
  <c r="V4845" i="3"/>
  <c r="V4857" i="3"/>
  <c r="V4858" i="3"/>
  <c r="V4869" i="3"/>
  <c r="V4881" i="3"/>
  <c r="V4882" i="3"/>
  <c r="V4893" i="3"/>
  <c r="V4905" i="3"/>
  <c r="V4906" i="3"/>
  <c r="V4917" i="3"/>
  <c r="V4918" i="3"/>
  <c r="V4929" i="3"/>
  <c r="V4930" i="3"/>
  <c r="V4941" i="3"/>
  <c r="V4953" i="3"/>
  <c r="V4954" i="3"/>
  <c r="V4956" i="3"/>
  <c r="V4965" i="3"/>
  <c r="V4966" i="3"/>
  <c r="V4977" i="3"/>
  <c r="V4978" i="3"/>
  <c r="V4989" i="3"/>
  <c r="V4990" i="3"/>
  <c r="V4994" i="3"/>
  <c r="V5001" i="3"/>
  <c r="V5002" i="3"/>
  <c r="V5013" i="3"/>
  <c r="V5025" i="3"/>
  <c r="V5037" i="3"/>
  <c r="V5049" i="3"/>
  <c r="V5050" i="3"/>
  <c r="V5061" i="3"/>
  <c r="V5062" i="3"/>
  <c r="V5073" i="3"/>
  <c r="V5074" i="3"/>
  <c r="V5085" i="3"/>
  <c r="V5097" i="3"/>
  <c r="V5098" i="3"/>
  <c r="V5109" i="3"/>
  <c r="V5114" i="3"/>
  <c r="V5121" i="3"/>
  <c r="V5122" i="3"/>
  <c r="V5133" i="3"/>
  <c r="V5134" i="3"/>
  <c r="V5145" i="3"/>
  <c r="V5157" i="3"/>
  <c r="V5169" i="3"/>
  <c r="V5181" i="3"/>
  <c r="V5182" i="3"/>
  <c r="V5193" i="3"/>
  <c r="V5194" i="3"/>
  <c r="V5196" i="3"/>
  <c r="V5205" i="3"/>
  <c r="V5206" i="3"/>
  <c r="V5217" i="3"/>
  <c r="V5218" i="3"/>
  <c r="V5229" i="3"/>
  <c r="V5232" i="3"/>
  <c r="V5241" i="3"/>
  <c r="V5242" i="3"/>
  <c r="V6275" i="3"/>
  <c r="V5266" i="3"/>
  <c r="V5279" i="3"/>
  <c r="V5315" i="3"/>
  <c r="V5327" i="3"/>
  <c r="V5338" i="3"/>
  <c r="V5339" i="3"/>
  <c r="V5350" i="3"/>
  <c r="V5362" i="3"/>
  <c r="V5363" i="3"/>
  <c r="V5375" i="3"/>
  <c r="V5377" i="3"/>
  <c r="V5386" i="3"/>
  <c r="V5410" i="3"/>
  <c r="V5411" i="3"/>
  <c r="V5422" i="3"/>
  <c r="V5435" i="3"/>
  <c r="V5446" i="3"/>
  <c r="V5447" i="3"/>
  <c r="V5439" i="3"/>
  <c r="V5459" i="3"/>
  <c r="V5460" i="3"/>
  <c r="V5472" i="3"/>
  <c r="V5483" i="3"/>
  <c r="V5484" i="3"/>
  <c r="V5495" i="3"/>
  <c r="V5507" i="3"/>
  <c r="V5520" i="3"/>
  <c r="V5532" i="3"/>
  <c r="V5544" i="3"/>
  <c r="V5555" i="3"/>
  <c r="V5556" i="3"/>
  <c r="V5568" i="3"/>
  <c r="V5726" i="3"/>
  <c r="V5580" i="3"/>
  <c r="V5581" i="3"/>
  <c r="V6309" i="3"/>
  <c r="V5617" i="3"/>
  <c r="V5629" i="3"/>
  <c r="V5665" i="3"/>
  <c r="V5576" i="3"/>
  <c r="V5738" i="3"/>
  <c r="V5762" i="3"/>
  <c r="V5786" i="3"/>
  <c r="V5798" i="3"/>
  <c r="V5810" i="3"/>
  <c r="V5822" i="3"/>
  <c r="V5834" i="3"/>
  <c r="V5846" i="3"/>
  <c r="V5858" i="3"/>
  <c r="V5882" i="3"/>
  <c r="V5588" i="3"/>
  <c r="V5913" i="3"/>
  <c r="V5931" i="3"/>
  <c r="V5943" i="3"/>
  <c r="V6075" i="3"/>
  <c r="V6087" i="3"/>
  <c r="V6105" i="3"/>
  <c r="V5677" i="3"/>
  <c r="V6226" i="3"/>
  <c r="V4734" i="3"/>
  <c r="V6329" i="3"/>
  <c r="V6401" i="3"/>
  <c r="V6473" i="3"/>
  <c r="V6545" i="3"/>
  <c r="V6569" i="3"/>
  <c r="V6581" i="3"/>
  <c r="V6605" i="3"/>
  <c r="V6629" i="3"/>
  <c r="V6653" i="3"/>
  <c r="V6665" i="3"/>
  <c r="V6677" i="3"/>
  <c r="V6689" i="3"/>
  <c r="V6713" i="3"/>
  <c r="V6725" i="3"/>
  <c r="V6737" i="3"/>
  <c r="V6749" i="3"/>
  <c r="V6785" i="3"/>
  <c r="V6809" i="3"/>
  <c r="V6857" i="3"/>
  <c r="V5619" i="3"/>
  <c r="W4575" i="3"/>
  <c r="W4578" i="3"/>
  <c r="W4579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6" i="3"/>
  <c r="W4767" i="3"/>
  <c r="W4768" i="3"/>
  <c r="W4769" i="3"/>
  <c r="W4771" i="3"/>
  <c r="W4772" i="3"/>
  <c r="W4773" i="3"/>
  <c r="W4774" i="3"/>
  <c r="W4775" i="3"/>
  <c r="W4777" i="3"/>
  <c r="W4778" i="3"/>
  <c r="W4779" i="3"/>
  <c r="W4780" i="3"/>
  <c r="W4781" i="3"/>
  <c r="W4782" i="3"/>
  <c r="W4783" i="3"/>
  <c r="W4784" i="3"/>
  <c r="W4785" i="3"/>
  <c r="W4786" i="3"/>
  <c r="W4787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W5001" i="3"/>
  <c r="W5002" i="3"/>
  <c r="W5003" i="3"/>
  <c r="W5004" i="3"/>
  <c r="W5005" i="3"/>
  <c r="W5006" i="3"/>
  <c r="W5007" i="3"/>
  <c r="W5008" i="3"/>
  <c r="W5009" i="3"/>
  <c r="W5010" i="3"/>
  <c r="W5011" i="3"/>
  <c r="W5012" i="3"/>
  <c r="W5013" i="3"/>
  <c r="W5014" i="3"/>
  <c r="W5015" i="3"/>
  <c r="W5016" i="3"/>
  <c r="W5017" i="3"/>
  <c r="W5018" i="3"/>
  <c r="W5019" i="3"/>
  <c r="W5020" i="3"/>
  <c r="W5021" i="3"/>
  <c r="W5022" i="3"/>
  <c r="W5023" i="3"/>
  <c r="W5024" i="3"/>
  <c r="W5025" i="3"/>
  <c r="W5026" i="3"/>
  <c r="W5027" i="3"/>
  <c r="W5028" i="3"/>
  <c r="W5029" i="3"/>
  <c r="W5030" i="3"/>
  <c r="W5031" i="3"/>
  <c r="W5032" i="3"/>
  <c r="W5033" i="3"/>
  <c r="W5034" i="3"/>
  <c r="W5035" i="3"/>
  <c r="W5036" i="3"/>
  <c r="W5037" i="3"/>
  <c r="W5038" i="3"/>
  <c r="W5039" i="3"/>
  <c r="W5040" i="3"/>
  <c r="W5041" i="3"/>
  <c r="W5042" i="3"/>
  <c r="W5043" i="3"/>
  <c r="W5044" i="3"/>
  <c r="W5045" i="3"/>
  <c r="W5046" i="3"/>
  <c r="W5047" i="3"/>
  <c r="W5048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6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5102" i="3"/>
  <c r="W5103" i="3"/>
  <c r="W5104" i="3"/>
  <c r="W5105" i="3"/>
  <c r="W5106" i="3"/>
  <c r="W5107" i="3"/>
  <c r="W5108" i="3"/>
  <c r="W5109" i="3"/>
  <c r="W5110" i="3"/>
  <c r="W5111" i="3"/>
  <c r="W5112" i="3"/>
  <c r="W5113" i="3"/>
  <c r="W5114" i="3"/>
  <c r="W5115" i="3"/>
  <c r="W5116" i="3"/>
  <c r="W5117" i="3"/>
  <c r="W5118" i="3"/>
  <c r="W5119" i="3"/>
  <c r="W5120" i="3"/>
  <c r="W5121" i="3"/>
  <c r="W5122" i="3"/>
  <c r="W5123" i="3"/>
  <c r="W5124" i="3"/>
  <c r="W5125" i="3"/>
  <c r="W5126" i="3"/>
  <c r="W5127" i="3"/>
  <c r="W5128" i="3"/>
  <c r="W5129" i="3"/>
  <c r="W5130" i="3"/>
  <c r="W5131" i="3"/>
  <c r="W5132" i="3"/>
  <c r="W5133" i="3"/>
  <c r="W5134" i="3"/>
  <c r="W5135" i="3"/>
  <c r="W5136" i="3"/>
  <c r="W5137" i="3"/>
  <c r="W5138" i="3"/>
  <c r="W5139" i="3"/>
  <c r="W5140" i="3"/>
  <c r="W5141" i="3"/>
  <c r="W5142" i="3"/>
  <c r="W5143" i="3"/>
  <c r="W5144" i="3"/>
  <c r="W5145" i="3"/>
  <c r="W5146" i="3"/>
  <c r="W5147" i="3"/>
  <c r="W5148" i="3"/>
  <c r="W5149" i="3"/>
  <c r="W5150" i="3"/>
  <c r="W5151" i="3"/>
  <c r="W5152" i="3"/>
  <c r="W5153" i="3"/>
  <c r="W5154" i="3"/>
  <c r="W5155" i="3"/>
  <c r="W5156" i="3"/>
  <c r="W5157" i="3"/>
  <c r="W5158" i="3"/>
  <c r="W5159" i="3"/>
  <c r="W5160" i="3"/>
  <c r="W5161" i="3"/>
  <c r="W5162" i="3"/>
  <c r="W5163" i="3"/>
  <c r="W5164" i="3"/>
  <c r="W5165" i="3"/>
  <c r="W5166" i="3"/>
  <c r="W5167" i="3"/>
  <c r="W5168" i="3"/>
  <c r="W5169" i="3"/>
  <c r="W5170" i="3"/>
  <c r="W5171" i="3"/>
  <c r="W5172" i="3"/>
  <c r="W5173" i="3"/>
  <c r="W5174" i="3"/>
  <c r="W5175" i="3"/>
  <c r="W5176" i="3"/>
  <c r="W5177" i="3"/>
  <c r="W5178" i="3"/>
  <c r="W5179" i="3"/>
  <c r="W5180" i="3"/>
  <c r="W5181" i="3"/>
  <c r="W5182" i="3"/>
  <c r="W5183" i="3"/>
  <c r="W5184" i="3"/>
  <c r="W5185" i="3"/>
  <c r="W5186" i="3"/>
  <c r="W5187" i="3"/>
  <c r="W5188" i="3"/>
  <c r="W5189" i="3"/>
  <c r="W5190" i="3"/>
  <c r="W5191" i="3"/>
  <c r="W5192" i="3"/>
  <c r="W5193" i="3"/>
  <c r="W5194" i="3"/>
  <c r="W5195" i="3"/>
  <c r="W5196" i="3"/>
  <c r="W5197" i="3"/>
  <c r="W5198" i="3"/>
  <c r="W5199" i="3"/>
  <c r="W5200" i="3"/>
  <c r="W5201" i="3"/>
  <c r="W5202" i="3"/>
  <c r="W5203" i="3"/>
  <c r="W5204" i="3"/>
  <c r="W5205" i="3"/>
  <c r="W5206" i="3"/>
  <c r="W5207" i="3"/>
  <c r="W5208" i="3"/>
  <c r="W5209" i="3"/>
  <c r="W5210" i="3"/>
  <c r="W5211" i="3"/>
  <c r="W5212" i="3"/>
  <c r="W5213" i="3"/>
  <c r="W5214" i="3"/>
  <c r="W5215" i="3"/>
  <c r="W5216" i="3"/>
  <c r="W5217" i="3"/>
  <c r="W5218" i="3"/>
  <c r="W5219" i="3"/>
  <c r="W5220" i="3"/>
  <c r="W5221" i="3"/>
  <c r="W5222" i="3"/>
  <c r="W5223" i="3"/>
  <c r="W5224" i="3"/>
  <c r="W5225" i="3"/>
  <c r="W5226" i="3"/>
  <c r="W5227" i="3"/>
  <c r="W5228" i="3"/>
  <c r="W5229" i="3"/>
  <c r="W5230" i="3"/>
  <c r="W5231" i="3"/>
  <c r="W5232" i="3"/>
  <c r="W5233" i="3"/>
  <c r="W5234" i="3"/>
  <c r="W5235" i="3"/>
  <c r="W5236" i="3"/>
  <c r="W5237" i="3"/>
  <c r="W5238" i="3"/>
  <c r="W5239" i="3"/>
  <c r="W5240" i="3"/>
  <c r="W5241" i="3"/>
  <c r="W5242" i="3"/>
  <c r="W5243" i="3"/>
  <c r="W5244" i="3"/>
  <c r="W5245" i="3"/>
  <c r="W5246" i="3"/>
  <c r="W5247" i="3"/>
  <c r="W5248" i="3"/>
  <c r="W5249" i="3"/>
  <c r="W5250" i="3"/>
  <c r="W5251" i="3"/>
  <c r="W5252" i="3"/>
  <c r="W5254" i="3"/>
  <c r="W5255" i="3"/>
  <c r="W5256" i="3"/>
  <c r="W5257" i="3"/>
  <c r="W5258" i="3"/>
  <c r="W5259" i="3"/>
  <c r="W5260" i="3"/>
  <c r="W5261" i="3"/>
  <c r="W5262" i="3"/>
  <c r="W5263" i="3"/>
  <c r="W5264" i="3"/>
  <c r="W5265" i="3"/>
  <c r="W5266" i="3"/>
  <c r="W5267" i="3"/>
  <c r="W5268" i="3"/>
  <c r="W5269" i="3"/>
  <c r="W5270" i="3"/>
  <c r="W5271" i="3"/>
  <c r="W5272" i="3"/>
  <c r="W5273" i="3"/>
  <c r="W5274" i="3"/>
  <c r="W5275" i="3"/>
  <c r="W5276" i="3"/>
  <c r="W5277" i="3"/>
  <c r="W5278" i="3"/>
  <c r="W5279" i="3"/>
  <c r="W5280" i="3"/>
  <c r="W5281" i="3"/>
  <c r="W5282" i="3"/>
  <c r="W5283" i="3"/>
  <c r="W5284" i="3"/>
  <c r="W5285" i="3"/>
  <c r="W5286" i="3"/>
  <c r="W5287" i="3"/>
  <c r="W5288" i="3"/>
  <c r="W5289" i="3"/>
  <c r="W5290" i="3"/>
  <c r="W5291" i="3"/>
  <c r="W5292" i="3"/>
  <c r="W5293" i="3"/>
  <c r="W5294" i="3"/>
  <c r="W5295" i="3"/>
  <c r="W5296" i="3"/>
  <c r="W5297" i="3"/>
  <c r="W5298" i="3"/>
  <c r="W5299" i="3"/>
  <c r="W5300" i="3"/>
  <c r="W5301" i="3"/>
  <c r="W5302" i="3"/>
  <c r="W5303" i="3"/>
  <c r="W5304" i="3"/>
  <c r="W5305" i="3"/>
  <c r="W5306" i="3"/>
  <c r="W5307" i="3"/>
  <c r="W5308" i="3"/>
  <c r="W5309" i="3"/>
  <c r="W5310" i="3"/>
  <c r="W5311" i="3"/>
  <c r="W5312" i="3"/>
  <c r="W5313" i="3"/>
  <c r="W5314" i="3"/>
  <c r="W5315" i="3"/>
  <c r="W5316" i="3"/>
  <c r="W5317" i="3"/>
  <c r="W5318" i="3"/>
  <c r="W5319" i="3"/>
  <c r="W5320" i="3"/>
  <c r="W5321" i="3"/>
  <c r="W5322" i="3"/>
  <c r="W5323" i="3"/>
  <c r="W5324" i="3"/>
  <c r="W5325" i="3"/>
  <c r="W5326" i="3"/>
  <c r="W5327" i="3"/>
  <c r="W5328" i="3"/>
  <c r="W5329" i="3"/>
  <c r="W5330" i="3"/>
  <c r="W5331" i="3"/>
  <c r="W5332" i="3"/>
  <c r="W5333" i="3"/>
  <c r="W5334" i="3"/>
  <c r="W5335" i="3"/>
  <c r="W5336" i="3"/>
  <c r="W5337" i="3"/>
  <c r="W5338" i="3"/>
  <c r="W5339" i="3"/>
  <c r="W5340" i="3"/>
  <c r="W5341" i="3"/>
  <c r="W5342" i="3"/>
  <c r="W5343" i="3"/>
  <c r="W5344" i="3"/>
  <c r="W5345" i="3"/>
  <c r="W5346" i="3"/>
  <c r="W5347" i="3"/>
  <c r="W5348" i="3"/>
  <c r="W5349" i="3"/>
  <c r="W5350" i="3"/>
  <c r="W5351" i="3"/>
  <c r="W5352" i="3"/>
  <c r="W5353" i="3"/>
  <c r="W5354" i="3"/>
  <c r="W5355" i="3"/>
  <c r="W5356" i="3"/>
  <c r="W5357" i="3"/>
  <c r="W5358" i="3"/>
  <c r="W5359" i="3"/>
  <c r="W5360" i="3"/>
  <c r="W5361" i="3"/>
  <c r="W5362" i="3"/>
  <c r="W5363" i="3"/>
  <c r="W5364" i="3"/>
  <c r="W5365" i="3"/>
  <c r="W5366" i="3"/>
  <c r="W5367" i="3"/>
  <c r="W5368" i="3"/>
  <c r="W5369" i="3"/>
  <c r="W5370" i="3"/>
  <c r="W5371" i="3"/>
  <c r="W5372" i="3"/>
  <c r="W5373" i="3"/>
  <c r="W5374" i="3"/>
  <c r="W5375" i="3"/>
  <c r="W5376" i="3"/>
  <c r="W5377" i="3"/>
  <c r="W5378" i="3"/>
  <c r="W5379" i="3"/>
  <c r="W5380" i="3"/>
  <c r="W5381" i="3"/>
  <c r="W5382" i="3"/>
  <c r="W5383" i="3"/>
  <c r="W5384" i="3"/>
  <c r="W5385" i="3"/>
  <c r="W5386" i="3"/>
  <c r="W5387" i="3"/>
  <c r="W5388" i="3"/>
  <c r="W5389" i="3"/>
  <c r="W5390" i="3"/>
  <c r="W5391" i="3"/>
  <c r="W5392" i="3"/>
  <c r="W5393" i="3"/>
  <c r="W5394" i="3"/>
  <c r="W5395" i="3"/>
  <c r="W5396" i="3"/>
  <c r="W5397" i="3"/>
  <c r="W5398" i="3"/>
  <c r="W5399" i="3"/>
  <c r="W5400" i="3"/>
  <c r="W5401" i="3"/>
  <c r="W5402" i="3"/>
  <c r="W5403" i="3"/>
  <c r="W5404" i="3"/>
  <c r="W5405" i="3"/>
  <c r="W5406" i="3"/>
  <c r="W5407" i="3"/>
  <c r="W5408" i="3"/>
  <c r="W5409" i="3"/>
  <c r="W5410" i="3"/>
  <c r="W5411" i="3"/>
  <c r="W5412" i="3"/>
  <c r="W5413" i="3"/>
  <c r="W5414" i="3"/>
  <c r="W5415" i="3"/>
  <c r="W5417" i="3"/>
  <c r="W5419" i="3"/>
  <c r="W5420" i="3"/>
  <c r="W5421" i="3"/>
  <c r="W5422" i="3"/>
  <c r="W5423" i="3"/>
  <c r="W5424" i="3"/>
  <c r="W5425" i="3"/>
  <c r="W5426" i="3"/>
  <c r="W5427" i="3"/>
  <c r="W5428" i="3"/>
  <c r="W5429" i="3"/>
  <c r="W5430" i="3"/>
  <c r="W5431" i="3"/>
  <c r="W5432" i="3"/>
  <c r="W5433" i="3"/>
  <c r="W5434" i="3"/>
  <c r="W5435" i="3"/>
  <c r="W5436" i="3"/>
  <c r="W5437" i="3"/>
  <c r="W5438" i="3"/>
  <c r="W5440" i="3"/>
  <c r="W5441" i="3"/>
  <c r="W5442" i="3"/>
  <c r="W5443" i="3"/>
  <c r="W5444" i="3"/>
  <c r="W5445" i="3"/>
  <c r="W5446" i="3"/>
  <c r="W5447" i="3"/>
  <c r="W5448" i="3"/>
  <c r="W5450" i="3"/>
  <c r="W5451" i="3"/>
  <c r="W5452" i="3"/>
  <c r="W5453" i="3"/>
  <c r="W5454" i="3"/>
  <c r="W5455" i="3"/>
  <c r="W5456" i="3"/>
  <c r="W5457" i="3"/>
  <c r="W5458" i="3"/>
  <c r="W5459" i="3"/>
  <c r="W5460" i="3"/>
  <c r="W5461" i="3"/>
  <c r="W5462" i="3"/>
  <c r="W5463" i="3"/>
  <c r="W5464" i="3"/>
  <c r="W5465" i="3"/>
  <c r="W5466" i="3"/>
  <c r="W5467" i="3"/>
  <c r="W5468" i="3"/>
  <c r="W5469" i="3"/>
  <c r="W5470" i="3"/>
  <c r="W5471" i="3"/>
  <c r="W5472" i="3"/>
  <c r="W5473" i="3"/>
  <c r="W5474" i="3"/>
  <c r="W5475" i="3"/>
  <c r="W5476" i="3"/>
  <c r="W5477" i="3"/>
  <c r="W5478" i="3"/>
  <c r="W5479" i="3"/>
  <c r="W5480" i="3"/>
  <c r="W5481" i="3"/>
  <c r="W5482" i="3"/>
  <c r="W5483" i="3"/>
  <c r="W5484" i="3"/>
  <c r="W5485" i="3"/>
  <c r="W5486" i="3"/>
  <c r="W5487" i="3"/>
  <c r="W5488" i="3"/>
  <c r="W5489" i="3"/>
  <c r="W5490" i="3"/>
  <c r="W5491" i="3"/>
  <c r="W5492" i="3"/>
  <c r="W5493" i="3"/>
  <c r="W5494" i="3"/>
  <c r="W5495" i="3"/>
  <c r="W5496" i="3"/>
  <c r="W5497" i="3"/>
  <c r="W5498" i="3"/>
  <c r="W5499" i="3"/>
  <c r="W5500" i="3"/>
  <c r="W5501" i="3"/>
  <c r="W5502" i="3"/>
  <c r="W5503" i="3"/>
  <c r="W5504" i="3"/>
  <c r="W5505" i="3"/>
  <c r="W5506" i="3"/>
  <c r="W5507" i="3"/>
  <c r="W5508" i="3"/>
  <c r="W5509" i="3"/>
  <c r="W5510" i="3"/>
  <c r="W5511" i="3"/>
  <c r="W5512" i="3"/>
  <c r="W5513" i="3"/>
  <c r="W5514" i="3"/>
  <c r="W5515" i="3"/>
  <c r="W5516" i="3"/>
  <c r="W5517" i="3"/>
  <c r="W5518" i="3"/>
  <c r="W5519" i="3"/>
  <c r="W5520" i="3"/>
  <c r="W5521" i="3"/>
  <c r="W5522" i="3"/>
  <c r="W5523" i="3"/>
  <c r="W5524" i="3"/>
  <c r="W5525" i="3"/>
  <c r="W5526" i="3"/>
  <c r="W5527" i="3"/>
  <c r="W5528" i="3"/>
  <c r="W5529" i="3"/>
  <c r="W5530" i="3"/>
  <c r="W5531" i="3"/>
  <c r="W5532" i="3"/>
  <c r="W5533" i="3"/>
  <c r="W5534" i="3"/>
  <c r="W5535" i="3"/>
  <c r="W5536" i="3"/>
  <c r="W5537" i="3"/>
  <c r="W5538" i="3"/>
  <c r="W5539" i="3"/>
  <c r="W5540" i="3"/>
  <c r="W5541" i="3"/>
  <c r="W5542" i="3"/>
  <c r="W5543" i="3"/>
  <c r="W5544" i="3"/>
  <c r="W5545" i="3"/>
  <c r="W5546" i="3"/>
  <c r="W5547" i="3"/>
  <c r="W5548" i="3"/>
  <c r="W5549" i="3"/>
  <c r="W5550" i="3"/>
  <c r="W5551" i="3"/>
  <c r="W5552" i="3"/>
  <c r="W5553" i="3"/>
  <c r="W5554" i="3"/>
  <c r="W5555" i="3"/>
  <c r="W5556" i="3"/>
  <c r="W5557" i="3"/>
  <c r="W5558" i="3"/>
  <c r="W5559" i="3"/>
  <c r="W5560" i="3"/>
  <c r="W5561" i="3"/>
  <c r="W5562" i="3"/>
  <c r="W5563" i="3"/>
  <c r="W5564" i="3"/>
  <c r="W5565" i="3"/>
  <c r="W5566" i="3"/>
  <c r="W5567" i="3"/>
  <c r="W5568" i="3"/>
  <c r="W5569" i="3"/>
  <c r="W5570" i="3"/>
  <c r="W5571" i="3"/>
  <c r="W5572" i="3"/>
  <c r="W5573" i="3"/>
  <c r="W5574" i="3"/>
  <c r="W5575" i="3"/>
  <c r="W5577" i="3"/>
  <c r="W5578" i="3"/>
  <c r="W5579" i="3"/>
  <c r="W5580" i="3"/>
  <c r="W5581" i="3"/>
  <c r="W5582" i="3"/>
  <c r="W5583" i="3"/>
  <c r="W5584" i="3"/>
  <c r="W5585" i="3"/>
  <c r="W5586" i="3"/>
  <c r="W5587" i="3"/>
  <c r="W5589" i="3"/>
  <c r="W5592" i="3"/>
  <c r="W5593" i="3"/>
  <c r="W5594" i="3"/>
  <c r="W5595" i="3"/>
  <c r="W5596" i="3"/>
  <c r="W5597" i="3"/>
  <c r="W5598" i="3"/>
  <c r="W5599" i="3"/>
  <c r="W5600" i="3"/>
  <c r="W5601" i="3"/>
  <c r="W5602" i="3"/>
  <c r="W5603" i="3"/>
  <c r="W5604" i="3"/>
  <c r="W5605" i="3"/>
  <c r="W5606" i="3"/>
  <c r="W5607" i="3"/>
  <c r="W5608" i="3"/>
  <c r="W5609" i="3"/>
  <c r="W5610" i="3"/>
  <c r="W5611" i="3"/>
  <c r="W5612" i="3"/>
  <c r="W5613" i="3"/>
  <c r="W5614" i="3"/>
  <c r="W5615" i="3"/>
  <c r="W5616" i="3"/>
  <c r="W5617" i="3"/>
  <c r="W5618" i="3"/>
  <c r="W5620" i="3"/>
  <c r="W5621" i="3"/>
  <c r="W5622" i="3"/>
  <c r="W5623" i="3"/>
  <c r="W5624" i="3"/>
  <c r="W5625" i="3"/>
  <c r="W5626" i="3"/>
  <c r="W5627" i="3"/>
  <c r="W5628" i="3"/>
  <c r="W5629" i="3"/>
  <c r="W5630" i="3"/>
  <c r="W5631" i="3"/>
  <c r="W5632" i="3"/>
  <c r="W5633" i="3"/>
  <c r="W5634" i="3"/>
  <c r="W5635" i="3"/>
  <c r="W5636" i="3"/>
  <c r="W5637" i="3"/>
  <c r="W5638" i="3"/>
  <c r="W5639" i="3"/>
  <c r="W5640" i="3"/>
  <c r="W5641" i="3"/>
  <c r="W5642" i="3"/>
  <c r="W5643" i="3"/>
  <c r="W5644" i="3"/>
  <c r="W5645" i="3"/>
  <c r="W5646" i="3"/>
  <c r="W5647" i="3"/>
  <c r="W5648" i="3"/>
  <c r="W5649" i="3"/>
  <c r="W5650" i="3"/>
  <c r="W5651" i="3"/>
  <c r="W5652" i="3"/>
  <c r="W5653" i="3"/>
  <c r="W5654" i="3"/>
  <c r="W5655" i="3"/>
  <c r="W5656" i="3"/>
  <c r="W5657" i="3"/>
  <c r="W5658" i="3"/>
  <c r="W5659" i="3"/>
  <c r="W5660" i="3"/>
  <c r="W5661" i="3"/>
  <c r="W5662" i="3"/>
  <c r="W5663" i="3"/>
  <c r="W5664" i="3"/>
  <c r="W5665" i="3"/>
  <c r="W5666" i="3"/>
  <c r="W5667" i="3"/>
  <c r="W5668" i="3"/>
  <c r="W5669" i="3"/>
  <c r="W5670" i="3"/>
  <c r="W5671" i="3"/>
  <c r="W5672" i="3"/>
  <c r="W5673" i="3"/>
  <c r="W5674" i="3"/>
  <c r="W5675" i="3"/>
  <c r="W5676" i="3"/>
  <c r="W5678" i="3"/>
  <c r="W5679" i="3"/>
  <c r="W5680" i="3"/>
  <c r="W5681" i="3"/>
  <c r="W5682" i="3"/>
  <c r="W5683" i="3"/>
  <c r="W5684" i="3"/>
  <c r="W5685" i="3"/>
  <c r="W5686" i="3"/>
  <c r="W5687" i="3"/>
  <c r="W5688" i="3"/>
  <c r="W5689" i="3"/>
  <c r="W5690" i="3"/>
  <c r="W5691" i="3"/>
  <c r="W5692" i="3"/>
  <c r="W5693" i="3"/>
  <c r="W5694" i="3"/>
  <c r="W5695" i="3"/>
  <c r="W5696" i="3"/>
  <c r="W5697" i="3"/>
  <c r="W5698" i="3"/>
  <c r="W5699" i="3"/>
  <c r="W5700" i="3"/>
  <c r="W5701" i="3"/>
  <c r="W5702" i="3"/>
  <c r="W5703" i="3"/>
  <c r="W5704" i="3"/>
  <c r="W5705" i="3"/>
  <c r="W5706" i="3"/>
  <c r="W5707" i="3"/>
  <c r="W5708" i="3"/>
  <c r="W5709" i="3"/>
  <c r="W5710" i="3"/>
  <c r="W5711" i="3"/>
  <c r="W5712" i="3"/>
  <c r="W5713" i="3"/>
  <c r="W5714" i="3"/>
  <c r="W5715" i="3"/>
  <c r="W5716" i="3"/>
  <c r="W5717" i="3"/>
  <c r="W5718" i="3"/>
  <c r="W5719" i="3"/>
  <c r="W5720" i="3"/>
  <c r="W5721" i="3"/>
  <c r="W5722" i="3"/>
  <c r="W5723" i="3"/>
  <c r="W5724" i="3"/>
  <c r="W5728" i="3"/>
  <c r="W5729" i="3"/>
  <c r="W5730" i="3"/>
  <c r="W5731" i="3"/>
  <c r="W5732" i="3"/>
  <c r="W5733" i="3"/>
  <c r="W5734" i="3"/>
  <c r="W5735" i="3"/>
  <c r="W5736" i="3"/>
  <c r="W5737" i="3"/>
  <c r="W5738" i="3"/>
  <c r="W5739" i="3"/>
  <c r="W5740" i="3"/>
  <c r="W5741" i="3"/>
  <c r="W5742" i="3"/>
  <c r="W5743" i="3"/>
  <c r="W5744" i="3"/>
  <c r="W5745" i="3"/>
  <c r="W5746" i="3"/>
  <c r="W5747" i="3"/>
  <c r="W5748" i="3"/>
  <c r="W5749" i="3"/>
  <c r="W5750" i="3"/>
  <c r="W5751" i="3"/>
  <c r="W5752" i="3"/>
  <c r="W5753" i="3"/>
  <c r="W5754" i="3"/>
  <c r="W5755" i="3"/>
  <c r="W5756" i="3"/>
  <c r="W5757" i="3"/>
  <c r="W5758" i="3"/>
  <c r="W5759" i="3"/>
  <c r="W5760" i="3"/>
  <c r="W5761" i="3"/>
  <c r="W5762" i="3"/>
  <c r="W5763" i="3"/>
  <c r="W5764" i="3"/>
  <c r="W5765" i="3"/>
  <c r="W5766" i="3"/>
  <c r="W5767" i="3"/>
  <c r="W5768" i="3"/>
  <c r="W5769" i="3"/>
  <c r="W5770" i="3"/>
  <c r="W5771" i="3"/>
  <c r="W5772" i="3"/>
  <c r="W5773" i="3"/>
  <c r="W5774" i="3"/>
  <c r="W5775" i="3"/>
  <c r="W5776" i="3"/>
  <c r="W5777" i="3"/>
  <c r="W5778" i="3"/>
  <c r="W5779" i="3"/>
  <c r="W5780" i="3"/>
  <c r="W5781" i="3"/>
  <c r="W5782" i="3"/>
  <c r="W5783" i="3"/>
  <c r="W5784" i="3"/>
  <c r="W5785" i="3"/>
  <c r="W5786" i="3"/>
  <c r="W5787" i="3"/>
  <c r="W5788" i="3"/>
  <c r="W5789" i="3"/>
  <c r="W5790" i="3"/>
  <c r="W5791" i="3"/>
  <c r="W5792" i="3"/>
  <c r="W5793" i="3"/>
  <c r="W5794" i="3"/>
  <c r="W5795" i="3"/>
  <c r="W5796" i="3"/>
  <c r="W5797" i="3"/>
  <c r="W5798" i="3"/>
  <c r="W5799" i="3"/>
  <c r="W5800" i="3"/>
  <c r="W5801" i="3"/>
  <c r="W5802" i="3"/>
  <c r="W5803" i="3"/>
  <c r="W5804" i="3"/>
  <c r="W5805" i="3"/>
  <c r="W5806" i="3"/>
  <c r="W5807" i="3"/>
  <c r="W5808" i="3"/>
  <c r="W5809" i="3"/>
  <c r="W5810" i="3"/>
  <c r="W5811" i="3"/>
  <c r="W5812" i="3"/>
  <c r="W5813" i="3"/>
  <c r="W5814" i="3"/>
  <c r="W5815" i="3"/>
  <c r="W5816" i="3"/>
  <c r="W5817" i="3"/>
  <c r="W5818" i="3"/>
  <c r="W5819" i="3"/>
  <c r="W5820" i="3"/>
  <c r="W5821" i="3"/>
  <c r="W5822" i="3"/>
  <c r="W5823" i="3"/>
  <c r="W5824" i="3"/>
  <c r="W5825" i="3"/>
  <c r="W5826" i="3"/>
  <c r="W5827" i="3"/>
  <c r="W5828" i="3"/>
  <c r="W5829" i="3"/>
  <c r="W5830" i="3"/>
  <c r="W5831" i="3"/>
  <c r="W5832" i="3"/>
  <c r="W5833" i="3"/>
  <c r="W5834" i="3"/>
  <c r="W5835" i="3"/>
  <c r="W5836" i="3"/>
  <c r="W5837" i="3"/>
  <c r="W5838" i="3"/>
  <c r="W5839" i="3"/>
  <c r="W5840" i="3"/>
  <c r="W5841" i="3"/>
  <c r="W5842" i="3"/>
  <c r="W5843" i="3"/>
  <c r="W5844" i="3"/>
  <c r="W5845" i="3"/>
  <c r="W5846" i="3"/>
  <c r="W5847" i="3"/>
  <c r="W5848" i="3"/>
  <c r="W5849" i="3"/>
  <c r="W5850" i="3"/>
  <c r="W5851" i="3"/>
  <c r="W5852" i="3"/>
  <c r="W5853" i="3"/>
  <c r="W5854" i="3"/>
  <c r="W5855" i="3"/>
  <c r="W5856" i="3"/>
  <c r="W5857" i="3"/>
  <c r="W5858" i="3"/>
  <c r="W5859" i="3"/>
  <c r="W5860" i="3"/>
  <c r="W5861" i="3"/>
  <c r="W5862" i="3"/>
  <c r="W5863" i="3"/>
  <c r="W5864" i="3"/>
  <c r="W5865" i="3"/>
  <c r="W5866" i="3"/>
  <c r="W5867" i="3"/>
  <c r="W5868" i="3"/>
  <c r="W5869" i="3"/>
  <c r="W5870" i="3"/>
  <c r="W5871" i="3"/>
  <c r="W5872" i="3"/>
  <c r="W5873" i="3"/>
  <c r="W5874" i="3"/>
  <c r="W5875" i="3"/>
  <c r="W5876" i="3"/>
  <c r="W5877" i="3"/>
  <c r="W5878" i="3"/>
  <c r="W5879" i="3"/>
  <c r="W5880" i="3"/>
  <c r="W5881" i="3"/>
  <c r="W5882" i="3"/>
  <c r="W5883" i="3"/>
  <c r="W5884" i="3"/>
  <c r="W5885" i="3"/>
  <c r="W5886" i="3"/>
  <c r="W5887" i="3"/>
  <c r="W5888" i="3"/>
  <c r="W5889" i="3"/>
  <c r="W5890" i="3"/>
  <c r="W5891" i="3"/>
  <c r="W5892" i="3"/>
  <c r="W5893" i="3"/>
  <c r="W5894" i="3"/>
  <c r="W5895" i="3"/>
  <c r="W5896" i="3"/>
  <c r="W5897" i="3"/>
  <c r="W5898" i="3"/>
  <c r="W5899" i="3"/>
  <c r="W5901" i="3"/>
  <c r="W5902" i="3"/>
  <c r="W5903" i="3"/>
  <c r="W5904" i="3"/>
  <c r="W5905" i="3"/>
  <c r="W5906" i="3"/>
  <c r="W5907" i="3"/>
  <c r="W5908" i="3"/>
  <c r="W5909" i="3"/>
  <c r="W5910" i="3"/>
  <c r="W5911" i="3"/>
  <c r="W5912" i="3"/>
  <c r="W5913" i="3"/>
  <c r="W5914" i="3"/>
  <c r="W5915" i="3"/>
  <c r="W5916" i="3"/>
  <c r="W5917" i="3"/>
  <c r="W5918" i="3"/>
  <c r="W5919" i="3"/>
  <c r="W5920" i="3"/>
  <c r="W5921" i="3"/>
  <c r="W5922" i="3"/>
  <c r="W5923" i="3"/>
  <c r="W5924" i="3"/>
  <c r="W5925" i="3"/>
  <c r="W5926" i="3"/>
  <c r="W5927" i="3"/>
  <c r="W5928" i="3"/>
  <c r="W5929" i="3"/>
  <c r="W5930" i="3"/>
  <c r="W5931" i="3"/>
  <c r="W5932" i="3"/>
  <c r="W5933" i="3"/>
  <c r="W5934" i="3"/>
  <c r="W5935" i="3"/>
  <c r="W5936" i="3"/>
  <c r="W5937" i="3"/>
  <c r="W5938" i="3"/>
  <c r="W5939" i="3"/>
  <c r="W5940" i="3"/>
  <c r="W5941" i="3"/>
  <c r="W5942" i="3"/>
  <c r="W5943" i="3"/>
  <c r="W5944" i="3"/>
  <c r="W5945" i="3"/>
  <c r="W5946" i="3"/>
  <c r="W5947" i="3"/>
  <c r="W5948" i="3"/>
  <c r="W5949" i="3"/>
  <c r="W5950" i="3"/>
  <c r="W5951" i="3"/>
  <c r="W5952" i="3"/>
  <c r="W5953" i="3"/>
  <c r="W5954" i="3"/>
  <c r="W5955" i="3"/>
  <c r="W5956" i="3"/>
  <c r="W5957" i="3"/>
  <c r="W5958" i="3"/>
  <c r="W5959" i="3"/>
  <c r="W5960" i="3"/>
  <c r="W5961" i="3"/>
  <c r="W5962" i="3"/>
  <c r="W5963" i="3"/>
  <c r="W5964" i="3"/>
  <c r="W5965" i="3"/>
  <c r="W5966" i="3"/>
  <c r="W5967" i="3"/>
  <c r="W5968" i="3"/>
  <c r="W5969" i="3"/>
  <c r="W5970" i="3"/>
  <c r="W5971" i="3"/>
  <c r="W5972" i="3"/>
  <c r="W5973" i="3"/>
  <c r="W5974" i="3"/>
  <c r="W5975" i="3"/>
  <c r="W5976" i="3"/>
  <c r="W5977" i="3"/>
  <c r="W5978" i="3"/>
  <c r="W5979" i="3"/>
  <c r="W5980" i="3"/>
  <c r="W5981" i="3"/>
  <c r="W5982" i="3"/>
  <c r="W5983" i="3"/>
  <c r="W5984" i="3"/>
  <c r="W5985" i="3"/>
  <c r="W5986" i="3"/>
  <c r="W5987" i="3"/>
  <c r="W5988" i="3"/>
  <c r="W5989" i="3"/>
  <c r="W5990" i="3"/>
  <c r="W5991" i="3"/>
  <c r="W5992" i="3"/>
  <c r="W5993" i="3"/>
  <c r="W5994" i="3"/>
  <c r="W5995" i="3"/>
  <c r="W5996" i="3"/>
  <c r="W5997" i="3"/>
  <c r="W5998" i="3"/>
  <c r="W5999" i="3"/>
  <c r="W6000" i="3"/>
  <c r="W6001" i="3"/>
  <c r="W6002" i="3"/>
  <c r="W6003" i="3"/>
  <c r="W6004" i="3"/>
  <c r="W6005" i="3"/>
  <c r="W6006" i="3"/>
  <c r="W6007" i="3"/>
  <c r="W6008" i="3"/>
  <c r="W6009" i="3"/>
  <c r="W6011" i="3"/>
  <c r="W6012" i="3"/>
  <c r="W6013" i="3"/>
  <c r="W6014" i="3"/>
  <c r="W6015" i="3"/>
  <c r="W6016" i="3"/>
  <c r="W6017" i="3"/>
  <c r="W6018" i="3"/>
  <c r="W6019" i="3"/>
  <c r="W6020" i="3"/>
  <c r="W6021" i="3"/>
  <c r="W6022" i="3"/>
  <c r="W6023" i="3"/>
  <c r="W6024" i="3"/>
  <c r="W6025" i="3"/>
  <c r="W6026" i="3"/>
  <c r="W6027" i="3"/>
  <c r="W6028" i="3"/>
  <c r="W6029" i="3"/>
  <c r="W6030" i="3"/>
  <c r="W6031" i="3"/>
  <c r="W6032" i="3"/>
  <c r="W6033" i="3"/>
  <c r="W6034" i="3"/>
  <c r="W6035" i="3"/>
  <c r="W6036" i="3"/>
  <c r="W6037" i="3"/>
  <c r="W6038" i="3"/>
  <c r="W6039" i="3"/>
  <c r="W6040" i="3"/>
  <c r="W6041" i="3"/>
  <c r="W6042" i="3"/>
  <c r="W6043" i="3"/>
  <c r="W6044" i="3"/>
  <c r="W6045" i="3"/>
  <c r="W6046" i="3"/>
  <c r="W6047" i="3"/>
  <c r="W6048" i="3"/>
  <c r="W6049" i="3"/>
  <c r="W6050" i="3"/>
  <c r="W6051" i="3"/>
  <c r="W6052" i="3"/>
  <c r="W6053" i="3"/>
  <c r="W6054" i="3"/>
  <c r="W6055" i="3"/>
  <c r="W6056" i="3"/>
  <c r="W6057" i="3"/>
  <c r="W6058" i="3"/>
  <c r="W6059" i="3"/>
  <c r="W6060" i="3"/>
  <c r="W6061" i="3"/>
  <c r="W6062" i="3"/>
  <c r="W6063" i="3"/>
  <c r="W6064" i="3"/>
  <c r="W6065" i="3"/>
  <c r="W6066" i="3"/>
  <c r="W6067" i="3"/>
  <c r="W6068" i="3"/>
  <c r="W6069" i="3"/>
  <c r="W6070" i="3"/>
  <c r="W6071" i="3"/>
  <c r="W6072" i="3"/>
  <c r="W6073" i="3"/>
  <c r="W6074" i="3"/>
  <c r="W6075" i="3"/>
  <c r="W6076" i="3"/>
  <c r="W6077" i="3"/>
  <c r="W6078" i="3"/>
  <c r="W6079" i="3"/>
  <c r="W6080" i="3"/>
  <c r="W6081" i="3"/>
  <c r="W6082" i="3"/>
  <c r="W6083" i="3"/>
  <c r="W6084" i="3"/>
  <c r="W6085" i="3"/>
  <c r="W6086" i="3"/>
  <c r="W6087" i="3"/>
  <c r="W6088" i="3"/>
  <c r="W6089" i="3"/>
  <c r="W6090" i="3"/>
  <c r="W6091" i="3"/>
  <c r="W6092" i="3"/>
  <c r="W6093" i="3"/>
  <c r="W6094" i="3"/>
  <c r="W6095" i="3"/>
  <c r="W6096" i="3"/>
  <c r="W6097" i="3"/>
  <c r="W6098" i="3"/>
  <c r="W6099" i="3"/>
  <c r="W6100" i="3"/>
  <c r="W6101" i="3"/>
  <c r="W6102" i="3"/>
  <c r="W6103" i="3"/>
  <c r="W6104" i="3"/>
  <c r="W6105" i="3"/>
  <c r="W6106" i="3"/>
  <c r="W6107" i="3"/>
  <c r="W6108" i="3"/>
  <c r="W6109" i="3"/>
  <c r="W6110" i="3"/>
  <c r="W6111" i="3"/>
  <c r="W6112" i="3"/>
  <c r="W6113" i="3"/>
  <c r="W6114" i="3"/>
  <c r="W6115" i="3"/>
  <c r="W6116" i="3"/>
  <c r="W6117" i="3"/>
  <c r="W6118" i="3"/>
  <c r="W6119" i="3"/>
  <c r="W6120" i="3"/>
  <c r="W6121" i="3"/>
  <c r="W6122" i="3"/>
  <c r="W6123" i="3"/>
  <c r="W6124" i="3"/>
  <c r="W6125" i="3"/>
  <c r="W6126" i="3"/>
  <c r="W6127" i="3"/>
  <c r="W6128" i="3"/>
  <c r="W6129" i="3"/>
  <c r="W6130" i="3"/>
  <c r="W6131" i="3"/>
  <c r="W6132" i="3"/>
  <c r="W6133" i="3"/>
  <c r="W6134" i="3"/>
  <c r="W6135" i="3"/>
  <c r="W6136" i="3"/>
  <c r="W6137" i="3"/>
  <c r="W6138" i="3"/>
  <c r="W6139" i="3"/>
  <c r="W6140" i="3"/>
  <c r="W6141" i="3"/>
  <c r="W6142" i="3"/>
  <c r="W6143" i="3"/>
  <c r="W6144" i="3"/>
  <c r="W6145" i="3"/>
  <c r="W6146" i="3"/>
  <c r="W6147" i="3"/>
  <c r="W6148" i="3"/>
  <c r="W6149" i="3"/>
  <c r="W6150" i="3"/>
  <c r="W6151" i="3"/>
  <c r="W6152" i="3"/>
  <c r="W6153" i="3"/>
  <c r="W6154" i="3"/>
  <c r="W6155" i="3"/>
  <c r="W6156" i="3"/>
  <c r="W6157" i="3"/>
  <c r="W6159" i="3"/>
  <c r="W6160" i="3"/>
  <c r="W6161" i="3"/>
  <c r="W6162" i="3"/>
  <c r="W6163" i="3"/>
  <c r="W6164" i="3"/>
  <c r="W6165" i="3"/>
  <c r="W6166" i="3"/>
  <c r="W6167" i="3"/>
  <c r="W6168" i="3"/>
  <c r="W6169" i="3"/>
  <c r="W6170" i="3"/>
  <c r="W6171" i="3"/>
  <c r="W6172" i="3"/>
  <c r="W6173" i="3"/>
  <c r="W6174" i="3"/>
  <c r="W6175" i="3"/>
  <c r="W6176" i="3"/>
  <c r="W6177" i="3"/>
  <c r="W6178" i="3"/>
  <c r="W6179" i="3"/>
  <c r="W6180" i="3"/>
  <c r="W6181" i="3"/>
  <c r="W6182" i="3"/>
  <c r="W6183" i="3"/>
  <c r="W6184" i="3"/>
  <c r="W6185" i="3"/>
  <c r="W6186" i="3"/>
  <c r="W6187" i="3"/>
  <c r="W6188" i="3"/>
  <c r="W6189" i="3"/>
  <c r="W6190" i="3"/>
  <c r="W6191" i="3"/>
  <c r="W6192" i="3"/>
  <c r="W6193" i="3"/>
  <c r="W6194" i="3"/>
  <c r="W6195" i="3"/>
  <c r="W6196" i="3"/>
  <c r="W6197" i="3"/>
  <c r="W6198" i="3"/>
  <c r="W6199" i="3"/>
  <c r="W6200" i="3"/>
  <c r="W6201" i="3"/>
  <c r="W6202" i="3"/>
  <c r="W6203" i="3"/>
  <c r="W6204" i="3"/>
  <c r="W6205" i="3"/>
  <c r="W6206" i="3"/>
  <c r="W6207" i="3"/>
  <c r="W6208" i="3"/>
  <c r="W6209" i="3"/>
  <c r="W6210" i="3"/>
  <c r="W6211" i="3"/>
  <c r="W6212" i="3"/>
  <c r="W6213" i="3"/>
  <c r="W6214" i="3"/>
  <c r="W6215" i="3"/>
  <c r="W6216" i="3"/>
  <c r="W6217" i="3"/>
  <c r="W6218" i="3"/>
  <c r="W6219" i="3"/>
  <c r="W6220" i="3"/>
  <c r="W6221" i="3"/>
  <c r="W6222" i="3"/>
  <c r="W6223" i="3"/>
  <c r="W6224" i="3"/>
  <c r="W6225" i="3"/>
  <c r="W6226" i="3"/>
  <c r="W6227" i="3"/>
  <c r="W6228" i="3"/>
  <c r="W6229" i="3"/>
  <c r="W6230" i="3"/>
  <c r="W6231" i="3"/>
  <c r="W6232" i="3"/>
  <c r="W6233" i="3"/>
  <c r="W6234" i="3"/>
  <c r="W6235" i="3"/>
  <c r="W6236" i="3"/>
  <c r="W6237" i="3"/>
  <c r="W6238" i="3"/>
  <c r="W6239" i="3"/>
  <c r="W6240" i="3"/>
  <c r="W6241" i="3"/>
  <c r="W6242" i="3"/>
  <c r="W6243" i="3"/>
  <c r="W6244" i="3"/>
  <c r="W6245" i="3"/>
  <c r="W6246" i="3"/>
  <c r="W6247" i="3"/>
  <c r="W6248" i="3"/>
  <c r="W6249" i="3"/>
  <c r="W6250" i="3"/>
  <c r="W6251" i="3"/>
  <c r="W6252" i="3"/>
  <c r="W6253" i="3"/>
  <c r="W6254" i="3"/>
  <c r="W6255" i="3"/>
  <c r="W6256" i="3"/>
  <c r="W6257" i="3"/>
  <c r="W6258" i="3"/>
  <c r="W6259" i="3"/>
  <c r="W6260" i="3"/>
  <c r="W6261" i="3"/>
  <c r="W6262" i="3"/>
  <c r="W6263" i="3"/>
  <c r="W6264" i="3"/>
  <c r="W6265" i="3"/>
  <c r="W6266" i="3"/>
  <c r="W6267" i="3"/>
  <c r="W6268" i="3"/>
  <c r="W6269" i="3"/>
  <c r="W6270" i="3"/>
  <c r="W6271" i="3"/>
  <c r="W6272" i="3"/>
  <c r="W6273" i="3"/>
  <c r="W6274" i="3"/>
  <c r="W6276" i="3"/>
  <c r="W6277" i="3"/>
  <c r="W6278" i="3"/>
  <c r="W6280" i="3"/>
  <c r="W6281" i="3"/>
  <c r="W6282" i="3"/>
  <c r="W6283" i="3"/>
  <c r="W6284" i="3"/>
  <c r="W6285" i="3"/>
  <c r="W6286" i="3"/>
  <c r="W6287" i="3"/>
  <c r="W6288" i="3"/>
  <c r="W6289" i="3"/>
  <c r="W6290" i="3"/>
  <c r="W6291" i="3"/>
  <c r="W6292" i="3"/>
  <c r="W6293" i="3"/>
  <c r="W6294" i="3"/>
  <c r="W6295" i="3"/>
  <c r="W6296" i="3"/>
  <c r="W6297" i="3"/>
  <c r="W6298" i="3"/>
  <c r="W6299" i="3"/>
  <c r="W6300" i="3"/>
  <c r="W6301" i="3"/>
  <c r="W6302" i="3"/>
  <c r="W6303" i="3"/>
  <c r="W6304" i="3"/>
  <c r="W6305" i="3"/>
  <c r="W6306" i="3"/>
  <c r="W6307" i="3"/>
  <c r="W6308" i="3"/>
  <c r="W6310" i="3"/>
  <c r="W6311" i="3"/>
  <c r="W6312" i="3"/>
  <c r="W6313" i="3"/>
  <c r="W6314" i="3"/>
  <c r="W6315" i="3"/>
  <c r="W6316" i="3"/>
  <c r="W6317" i="3"/>
  <c r="W6318" i="3"/>
  <c r="W6319" i="3"/>
  <c r="W6320" i="3"/>
  <c r="W6321" i="3"/>
  <c r="W6322" i="3"/>
  <c r="W6323" i="3"/>
  <c r="W6324" i="3"/>
  <c r="W6325" i="3"/>
  <c r="W6326" i="3"/>
  <c r="W6327" i="3"/>
  <c r="W6328" i="3"/>
  <c r="W6329" i="3"/>
  <c r="W6330" i="3"/>
  <c r="W6331" i="3"/>
  <c r="W6332" i="3"/>
  <c r="W6333" i="3"/>
  <c r="W6334" i="3"/>
  <c r="W6335" i="3"/>
  <c r="W6336" i="3"/>
  <c r="W6337" i="3"/>
  <c r="W6338" i="3"/>
  <c r="W6339" i="3"/>
  <c r="W6340" i="3"/>
  <c r="W6341" i="3"/>
  <c r="W6342" i="3"/>
  <c r="W6343" i="3"/>
  <c r="W6344" i="3"/>
  <c r="W6345" i="3"/>
  <c r="W6346" i="3"/>
  <c r="W6347" i="3"/>
  <c r="W6348" i="3"/>
  <c r="W6349" i="3"/>
  <c r="W6350" i="3"/>
  <c r="W6351" i="3"/>
  <c r="W6352" i="3"/>
  <c r="W6353" i="3"/>
  <c r="W6354" i="3"/>
  <c r="W6355" i="3"/>
  <c r="W6356" i="3"/>
  <c r="W6357" i="3"/>
  <c r="W6358" i="3"/>
  <c r="W6359" i="3"/>
  <c r="W6360" i="3"/>
  <c r="W6361" i="3"/>
  <c r="W6362" i="3"/>
  <c r="W6363" i="3"/>
  <c r="W6364" i="3"/>
  <c r="W6365" i="3"/>
  <c r="W6366" i="3"/>
  <c r="W6367" i="3"/>
  <c r="W6368" i="3"/>
  <c r="W6369" i="3"/>
  <c r="W6370" i="3"/>
  <c r="W6371" i="3"/>
  <c r="W6372" i="3"/>
  <c r="W6373" i="3"/>
  <c r="W6374" i="3"/>
  <c r="W6375" i="3"/>
  <c r="W6376" i="3"/>
  <c r="W6377" i="3"/>
  <c r="W6378" i="3"/>
  <c r="W6379" i="3"/>
  <c r="W6380" i="3"/>
  <c r="W6381" i="3"/>
  <c r="W6382" i="3"/>
  <c r="W6383" i="3"/>
  <c r="W6384" i="3"/>
  <c r="W6385" i="3"/>
  <c r="W6386" i="3"/>
  <c r="W6387" i="3"/>
  <c r="W6388" i="3"/>
  <c r="W6389" i="3"/>
  <c r="W6390" i="3"/>
  <c r="W6391" i="3"/>
  <c r="W6392" i="3"/>
  <c r="W6393" i="3"/>
  <c r="W6394" i="3"/>
  <c r="W6395" i="3"/>
  <c r="W6396" i="3"/>
  <c r="W6397" i="3"/>
  <c r="W6398" i="3"/>
  <c r="W6399" i="3"/>
  <c r="W6400" i="3"/>
  <c r="W6401" i="3"/>
  <c r="W6402" i="3"/>
  <c r="W6403" i="3"/>
  <c r="W6404" i="3"/>
  <c r="W6405" i="3"/>
  <c r="W6406" i="3"/>
  <c r="W6407" i="3"/>
  <c r="W6408" i="3"/>
  <c r="W6409" i="3"/>
  <c r="W6410" i="3"/>
  <c r="W6411" i="3"/>
  <c r="W6412" i="3"/>
  <c r="W6413" i="3"/>
  <c r="W6414" i="3"/>
  <c r="W6415" i="3"/>
  <c r="W6416" i="3"/>
  <c r="W6417" i="3"/>
  <c r="W6418" i="3"/>
  <c r="W6419" i="3"/>
  <c r="W6420" i="3"/>
  <c r="W6421" i="3"/>
  <c r="W6422" i="3"/>
  <c r="W6423" i="3"/>
  <c r="W6424" i="3"/>
  <c r="W6425" i="3"/>
  <c r="W6426" i="3"/>
  <c r="W6427" i="3"/>
  <c r="W6428" i="3"/>
  <c r="W6429" i="3"/>
  <c r="W6430" i="3"/>
  <c r="W6431" i="3"/>
  <c r="W6432" i="3"/>
  <c r="W6433" i="3"/>
  <c r="W6434" i="3"/>
  <c r="W6435" i="3"/>
  <c r="W6436" i="3"/>
  <c r="W6437" i="3"/>
  <c r="W6438" i="3"/>
  <c r="W6439" i="3"/>
  <c r="W6440" i="3"/>
  <c r="W6441" i="3"/>
  <c r="W6442" i="3"/>
  <c r="W6443" i="3"/>
  <c r="W6444" i="3"/>
  <c r="W6445" i="3"/>
  <c r="W6446" i="3"/>
  <c r="W6447" i="3"/>
  <c r="W6448" i="3"/>
  <c r="W6449" i="3"/>
  <c r="W6450" i="3"/>
  <c r="W6451" i="3"/>
  <c r="W6452" i="3"/>
  <c r="W6453" i="3"/>
  <c r="W6454" i="3"/>
  <c r="W6455" i="3"/>
  <c r="W6456" i="3"/>
  <c r="W6457" i="3"/>
  <c r="W6458" i="3"/>
  <c r="W6459" i="3"/>
  <c r="W6460" i="3"/>
  <c r="W6461" i="3"/>
  <c r="W6462" i="3"/>
  <c r="W6463" i="3"/>
  <c r="W6464" i="3"/>
  <c r="W6466" i="3"/>
  <c r="W6467" i="3"/>
  <c r="W6468" i="3"/>
  <c r="W6469" i="3"/>
  <c r="W6470" i="3"/>
  <c r="W6471" i="3"/>
  <c r="W6472" i="3"/>
  <c r="W6473" i="3"/>
  <c r="W6474" i="3"/>
  <c r="W6475" i="3"/>
  <c r="W6476" i="3"/>
  <c r="W6477" i="3"/>
  <c r="W6478" i="3"/>
  <c r="W6479" i="3"/>
  <c r="W6480" i="3"/>
  <c r="W6481" i="3"/>
  <c r="W6482" i="3"/>
  <c r="W6483" i="3"/>
  <c r="W6484" i="3"/>
  <c r="W6485" i="3"/>
  <c r="W6486" i="3"/>
  <c r="W6487" i="3"/>
  <c r="W6488" i="3"/>
  <c r="W6489" i="3"/>
  <c r="W6490" i="3"/>
  <c r="W6491" i="3"/>
  <c r="W6492" i="3"/>
  <c r="W6493" i="3"/>
  <c r="W6494" i="3"/>
  <c r="W6495" i="3"/>
  <c r="W6496" i="3"/>
  <c r="W6497" i="3"/>
  <c r="W6498" i="3"/>
  <c r="W6499" i="3"/>
  <c r="W6500" i="3"/>
  <c r="W6501" i="3"/>
  <c r="W6502" i="3"/>
  <c r="W6503" i="3"/>
  <c r="W6504" i="3"/>
  <c r="W6505" i="3"/>
  <c r="W6506" i="3"/>
  <c r="W6507" i="3"/>
  <c r="W6508" i="3"/>
  <c r="W6509" i="3"/>
  <c r="W6510" i="3"/>
  <c r="W6511" i="3"/>
  <c r="W6512" i="3"/>
  <c r="W6513" i="3"/>
  <c r="W6514" i="3"/>
  <c r="W6515" i="3"/>
  <c r="W6516" i="3"/>
  <c r="W6517" i="3"/>
  <c r="W6518" i="3"/>
  <c r="W6519" i="3"/>
  <c r="W6520" i="3"/>
  <c r="W6521" i="3"/>
  <c r="W6522" i="3"/>
  <c r="W6523" i="3"/>
  <c r="W6524" i="3"/>
  <c r="W6525" i="3"/>
  <c r="W6526" i="3"/>
  <c r="W6527" i="3"/>
  <c r="W6528" i="3"/>
  <c r="W6529" i="3"/>
  <c r="W6530" i="3"/>
  <c r="W6531" i="3"/>
  <c r="W6532" i="3"/>
  <c r="W6533" i="3"/>
  <c r="W6534" i="3"/>
  <c r="W6535" i="3"/>
  <c r="W6536" i="3"/>
  <c r="W6537" i="3"/>
  <c r="W6538" i="3"/>
  <c r="W6539" i="3"/>
  <c r="W6540" i="3"/>
  <c r="W6541" i="3"/>
  <c r="W6542" i="3"/>
  <c r="W6543" i="3"/>
  <c r="W6544" i="3"/>
  <c r="W6545" i="3"/>
  <c r="W6546" i="3"/>
  <c r="W6547" i="3"/>
  <c r="W6548" i="3"/>
  <c r="W6549" i="3"/>
  <c r="W6550" i="3"/>
  <c r="W6551" i="3"/>
  <c r="W6552" i="3"/>
  <c r="W6553" i="3"/>
  <c r="W6554" i="3"/>
  <c r="W6555" i="3"/>
  <c r="W6556" i="3"/>
  <c r="W6557" i="3"/>
  <c r="W6558" i="3"/>
  <c r="W6559" i="3"/>
  <c r="W6560" i="3"/>
  <c r="W6561" i="3"/>
  <c r="W6562" i="3"/>
  <c r="W6563" i="3"/>
  <c r="W6564" i="3"/>
  <c r="W6565" i="3"/>
  <c r="W6566" i="3"/>
  <c r="W6567" i="3"/>
  <c r="W6568" i="3"/>
  <c r="W6569" i="3"/>
  <c r="W6570" i="3"/>
  <c r="W6571" i="3"/>
  <c r="W6572" i="3"/>
  <c r="W6573" i="3"/>
  <c r="W6574" i="3"/>
  <c r="W6575" i="3"/>
  <c r="W6576" i="3"/>
  <c r="W6577" i="3"/>
  <c r="W6578" i="3"/>
  <c r="W6579" i="3"/>
  <c r="W6580" i="3"/>
  <c r="W6581" i="3"/>
  <c r="W6582" i="3"/>
  <c r="W6583" i="3"/>
  <c r="W6584" i="3"/>
  <c r="W6585" i="3"/>
  <c r="W6586" i="3"/>
  <c r="W6587" i="3"/>
  <c r="W6588" i="3"/>
  <c r="W6589" i="3"/>
  <c r="W6590" i="3"/>
  <c r="W6591" i="3"/>
  <c r="W6592" i="3"/>
  <c r="W6593" i="3"/>
  <c r="W6594" i="3"/>
  <c r="W6595" i="3"/>
  <c r="W6596" i="3"/>
  <c r="W6597" i="3"/>
  <c r="W6598" i="3"/>
  <c r="W6599" i="3"/>
  <c r="W6600" i="3"/>
  <c r="W6601" i="3"/>
  <c r="W6602" i="3"/>
  <c r="W6603" i="3"/>
  <c r="W6604" i="3"/>
  <c r="W6605" i="3"/>
  <c r="W6606" i="3"/>
  <c r="W6607" i="3"/>
  <c r="W6608" i="3"/>
  <c r="W6609" i="3"/>
  <c r="W6610" i="3"/>
  <c r="W6611" i="3"/>
  <c r="W6612" i="3"/>
  <c r="W6613" i="3"/>
  <c r="W6614" i="3"/>
  <c r="W6615" i="3"/>
  <c r="W6616" i="3"/>
  <c r="W6617" i="3"/>
  <c r="W6618" i="3"/>
  <c r="W6619" i="3"/>
  <c r="W6620" i="3"/>
  <c r="W6621" i="3"/>
  <c r="W6622" i="3"/>
  <c r="W6623" i="3"/>
  <c r="W6624" i="3"/>
  <c r="W6625" i="3"/>
  <c r="W6626" i="3"/>
  <c r="W6627" i="3"/>
  <c r="W6628" i="3"/>
  <c r="W6629" i="3"/>
  <c r="W6630" i="3"/>
  <c r="W6631" i="3"/>
  <c r="W6632" i="3"/>
  <c r="W6633" i="3"/>
  <c r="W6634" i="3"/>
  <c r="W6635" i="3"/>
  <c r="W6636" i="3"/>
  <c r="W6637" i="3"/>
  <c r="W6638" i="3"/>
  <c r="W6639" i="3"/>
  <c r="W6640" i="3"/>
  <c r="W6641" i="3"/>
  <c r="W6642" i="3"/>
  <c r="W6643" i="3"/>
  <c r="W6644" i="3"/>
  <c r="W6645" i="3"/>
  <c r="W6647" i="3"/>
  <c r="W6648" i="3"/>
  <c r="W6649" i="3"/>
  <c r="W6650" i="3"/>
  <c r="W6651" i="3"/>
  <c r="W6652" i="3"/>
  <c r="W6653" i="3"/>
  <c r="W6654" i="3"/>
  <c r="W6655" i="3"/>
  <c r="W6656" i="3"/>
  <c r="W6657" i="3"/>
  <c r="W6658" i="3"/>
  <c r="W6659" i="3"/>
  <c r="W6660" i="3"/>
  <c r="W6661" i="3"/>
  <c r="W6662" i="3"/>
  <c r="W6663" i="3"/>
  <c r="W6665" i="3"/>
  <c r="W6666" i="3"/>
  <c r="W6667" i="3"/>
  <c r="W6668" i="3"/>
  <c r="W6669" i="3"/>
  <c r="W6670" i="3"/>
  <c r="W6671" i="3"/>
  <c r="W6672" i="3"/>
  <c r="W6673" i="3"/>
  <c r="W6674" i="3"/>
  <c r="W6675" i="3"/>
  <c r="W6676" i="3"/>
  <c r="W6677" i="3"/>
  <c r="W6678" i="3"/>
  <c r="W6679" i="3"/>
  <c r="W6680" i="3"/>
  <c r="W6681" i="3"/>
  <c r="W6682" i="3"/>
  <c r="W6683" i="3"/>
  <c r="W6684" i="3"/>
  <c r="W6685" i="3"/>
  <c r="W6686" i="3"/>
  <c r="W6687" i="3"/>
  <c r="W6688" i="3"/>
  <c r="W6689" i="3"/>
  <c r="W6690" i="3"/>
  <c r="W6691" i="3"/>
  <c r="W6692" i="3"/>
  <c r="W6693" i="3"/>
  <c r="W6694" i="3"/>
  <c r="W6695" i="3"/>
  <c r="W6696" i="3"/>
  <c r="W6697" i="3"/>
  <c r="W6698" i="3"/>
  <c r="W6699" i="3"/>
  <c r="W6700" i="3"/>
  <c r="W6701" i="3"/>
  <c r="W6702" i="3"/>
  <c r="W6703" i="3"/>
  <c r="W6704" i="3"/>
  <c r="W6705" i="3"/>
  <c r="W6706" i="3"/>
  <c r="W6707" i="3"/>
  <c r="W6708" i="3"/>
  <c r="W6709" i="3"/>
  <c r="W6710" i="3"/>
  <c r="W6711" i="3"/>
  <c r="W6712" i="3"/>
  <c r="W6713" i="3"/>
  <c r="W6714" i="3"/>
  <c r="W6715" i="3"/>
  <c r="W6716" i="3"/>
  <c r="W6717" i="3"/>
  <c r="W6718" i="3"/>
  <c r="W6719" i="3"/>
  <c r="W6720" i="3"/>
  <c r="W6721" i="3"/>
  <c r="W6722" i="3"/>
  <c r="W6723" i="3"/>
  <c r="W6724" i="3"/>
  <c r="W6725" i="3"/>
  <c r="W6726" i="3"/>
  <c r="W6727" i="3"/>
  <c r="W6728" i="3"/>
  <c r="W6729" i="3"/>
  <c r="W6730" i="3"/>
  <c r="W6731" i="3"/>
  <c r="W6732" i="3"/>
  <c r="W6733" i="3"/>
  <c r="W6734" i="3"/>
  <c r="W6735" i="3"/>
  <c r="W6736" i="3"/>
  <c r="W6737" i="3"/>
  <c r="W6738" i="3"/>
  <c r="W6739" i="3"/>
  <c r="W6740" i="3"/>
  <c r="W6741" i="3"/>
  <c r="W6742" i="3"/>
  <c r="W6743" i="3"/>
  <c r="W6744" i="3"/>
  <c r="W6745" i="3"/>
  <c r="W6746" i="3"/>
  <c r="W6747" i="3"/>
  <c r="W6748" i="3"/>
  <c r="W6749" i="3"/>
  <c r="W6750" i="3"/>
  <c r="W6751" i="3"/>
  <c r="W6752" i="3"/>
  <c r="W6753" i="3"/>
  <c r="W6754" i="3"/>
  <c r="W6755" i="3"/>
  <c r="W6756" i="3"/>
  <c r="W6757" i="3"/>
  <c r="W6758" i="3"/>
  <c r="W6759" i="3"/>
  <c r="W6760" i="3"/>
  <c r="W6761" i="3"/>
  <c r="W6762" i="3"/>
  <c r="W6763" i="3"/>
  <c r="W6764" i="3"/>
  <c r="W6765" i="3"/>
  <c r="W6766" i="3"/>
  <c r="W6767" i="3"/>
  <c r="W6768" i="3"/>
  <c r="W6769" i="3"/>
  <c r="W6770" i="3"/>
  <c r="W6771" i="3"/>
  <c r="W6772" i="3"/>
  <c r="W6773" i="3"/>
  <c r="W6774" i="3"/>
  <c r="W6775" i="3"/>
  <c r="W6776" i="3"/>
  <c r="W6777" i="3"/>
  <c r="W6778" i="3"/>
  <c r="W6779" i="3"/>
  <c r="W6780" i="3"/>
  <c r="W6781" i="3"/>
  <c r="W6782" i="3"/>
  <c r="W6783" i="3"/>
  <c r="W6784" i="3"/>
  <c r="W6785" i="3"/>
  <c r="W6786" i="3"/>
  <c r="W6787" i="3"/>
  <c r="W6788" i="3"/>
  <c r="W6789" i="3"/>
  <c r="W6790" i="3"/>
  <c r="W6791" i="3"/>
  <c r="W6792" i="3"/>
  <c r="W6793" i="3"/>
  <c r="W6794" i="3"/>
  <c r="W6795" i="3"/>
  <c r="W6796" i="3"/>
  <c r="W6797" i="3"/>
  <c r="W6798" i="3"/>
  <c r="W6799" i="3"/>
  <c r="W6800" i="3"/>
  <c r="W6801" i="3"/>
  <c r="W6802" i="3"/>
  <c r="W6803" i="3"/>
  <c r="W6804" i="3"/>
  <c r="W6805" i="3"/>
  <c r="W6806" i="3"/>
  <c r="W6807" i="3"/>
  <c r="W6808" i="3"/>
  <c r="W6809" i="3"/>
  <c r="W6810" i="3"/>
  <c r="W6811" i="3"/>
  <c r="W6812" i="3"/>
  <c r="W6813" i="3"/>
  <c r="W6814" i="3"/>
  <c r="W6815" i="3"/>
  <c r="W6816" i="3"/>
  <c r="W6818" i="3"/>
  <c r="W6819" i="3"/>
  <c r="W6820" i="3"/>
  <c r="W6821" i="3"/>
  <c r="W6822" i="3"/>
  <c r="W6823" i="3"/>
  <c r="W6824" i="3"/>
  <c r="W6825" i="3"/>
  <c r="W6826" i="3"/>
  <c r="W6827" i="3"/>
  <c r="W6828" i="3"/>
  <c r="W6829" i="3"/>
  <c r="W6830" i="3"/>
  <c r="W6831" i="3"/>
  <c r="W6832" i="3"/>
  <c r="W6833" i="3"/>
  <c r="W6834" i="3"/>
  <c r="W6835" i="3"/>
  <c r="W6836" i="3"/>
  <c r="W6837" i="3"/>
  <c r="W6838" i="3"/>
  <c r="W6839" i="3"/>
  <c r="W6840" i="3"/>
  <c r="W6841" i="3"/>
  <c r="W6842" i="3"/>
  <c r="W6843" i="3"/>
  <c r="W6844" i="3"/>
  <c r="W6845" i="3"/>
  <c r="W6846" i="3"/>
  <c r="W6847" i="3"/>
  <c r="W6848" i="3"/>
  <c r="W6849" i="3"/>
  <c r="W6850" i="3"/>
  <c r="W6851" i="3"/>
  <c r="W6852" i="3"/>
  <c r="W6853" i="3"/>
  <c r="W6854" i="3"/>
  <c r="W6855" i="3"/>
  <c r="W6856" i="3"/>
  <c r="W6857" i="3"/>
  <c r="W6858" i="3"/>
  <c r="W6860" i="3"/>
  <c r="W6861" i="3"/>
  <c r="W6862" i="3"/>
  <c r="X4575" i="3"/>
  <c r="X4578" i="3"/>
  <c r="X4579" i="3"/>
  <c r="X4581" i="3"/>
  <c r="X4582" i="3"/>
  <c r="X4583" i="3"/>
  <c r="X4584" i="3"/>
  <c r="X4585" i="3"/>
  <c r="X4586" i="3"/>
  <c r="X4587" i="3"/>
  <c r="X4588" i="3"/>
  <c r="X4589" i="3"/>
  <c r="X4590" i="3"/>
  <c r="X4591" i="3"/>
  <c r="X4592" i="3"/>
  <c r="X4593" i="3"/>
  <c r="X4594" i="3"/>
  <c r="X4595" i="3"/>
  <c r="X4596" i="3"/>
  <c r="X4597" i="3"/>
  <c r="X4598" i="3"/>
  <c r="X4599" i="3"/>
  <c r="X4600" i="3"/>
  <c r="X4601" i="3"/>
  <c r="X4602" i="3"/>
  <c r="X4603" i="3"/>
  <c r="X4604" i="3"/>
  <c r="X4605" i="3"/>
  <c r="X4606" i="3"/>
  <c r="X4607" i="3"/>
  <c r="X4608" i="3"/>
  <c r="X4609" i="3"/>
  <c r="X4610" i="3"/>
  <c r="X4612" i="3"/>
  <c r="X4613" i="3"/>
  <c r="X4614" i="3"/>
  <c r="X4615" i="3"/>
  <c r="X4616" i="3"/>
  <c r="X4617" i="3"/>
  <c r="X4618" i="3"/>
  <c r="X4619" i="3"/>
  <c r="X4620" i="3"/>
  <c r="X4621" i="3"/>
  <c r="X4622" i="3"/>
  <c r="X4623" i="3"/>
  <c r="X4624" i="3"/>
  <c r="X4625" i="3"/>
  <c r="X4627" i="3"/>
  <c r="X4628" i="3"/>
  <c r="X4629" i="3"/>
  <c r="X4630" i="3"/>
  <c r="X4631" i="3"/>
  <c r="X4632" i="3"/>
  <c r="X4633" i="3"/>
  <c r="X4634" i="3"/>
  <c r="X4635" i="3"/>
  <c r="X4636" i="3"/>
  <c r="X4637" i="3"/>
  <c r="X4638" i="3"/>
  <c r="X4639" i="3"/>
  <c r="X4640" i="3"/>
  <c r="X4641" i="3"/>
  <c r="X4642" i="3"/>
  <c r="X4643" i="3"/>
  <c r="X4644" i="3"/>
  <c r="X4645" i="3"/>
  <c r="X4646" i="3"/>
  <c r="X4647" i="3"/>
  <c r="X4648" i="3"/>
  <c r="X4649" i="3"/>
  <c r="X4650" i="3"/>
  <c r="X4652" i="3"/>
  <c r="X4653" i="3"/>
  <c r="X4654" i="3"/>
  <c r="X4655" i="3"/>
  <c r="X4656" i="3"/>
  <c r="X4657" i="3"/>
  <c r="X4658" i="3"/>
  <c r="X4659" i="3"/>
  <c r="X4660" i="3"/>
  <c r="X4661" i="3"/>
  <c r="X4662" i="3"/>
  <c r="X4663" i="3"/>
  <c r="X4664" i="3"/>
  <c r="X4665" i="3"/>
  <c r="X4666" i="3"/>
  <c r="X4667" i="3"/>
  <c r="X4668" i="3"/>
  <c r="X4669" i="3"/>
  <c r="X4670" i="3"/>
  <c r="X4671" i="3"/>
  <c r="X4672" i="3"/>
  <c r="X4673" i="3"/>
  <c r="X4674" i="3"/>
  <c r="X4675" i="3"/>
  <c r="X4676" i="3"/>
  <c r="X4677" i="3"/>
  <c r="X4678" i="3"/>
  <c r="X4679" i="3"/>
  <c r="X4680" i="3"/>
  <c r="X4681" i="3"/>
  <c r="X4682" i="3"/>
  <c r="X4683" i="3"/>
  <c r="X4684" i="3"/>
  <c r="X4685" i="3"/>
  <c r="X4686" i="3"/>
  <c r="X4687" i="3"/>
  <c r="X4688" i="3"/>
  <c r="X4689" i="3"/>
  <c r="X4690" i="3"/>
  <c r="X4691" i="3"/>
  <c r="X4692" i="3"/>
  <c r="X4693" i="3"/>
  <c r="X4694" i="3"/>
  <c r="X4695" i="3"/>
  <c r="X4696" i="3"/>
  <c r="X4697" i="3"/>
  <c r="X4698" i="3"/>
  <c r="X4699" i="3"/>
  <c r="X4700" i="3"/>
  <c r="X4701" i="3"/>
  <c r="X4702" i="3"/>
  <c r="X4703" i="3"/>
  <c r="X4704" i="3"/>
  <c r="X4705" i="3"/>
  <c r="X4706" i="3"/>
  <c r="X4707" i="3"/>
  <c r="X4708" i="3"/>
  <c r="X4709" i="3"/>
  <c r="X4710" i="3"/>
  <c r="X4711" i="3"/>
  <c r="X4712" i="3"/>
  <c r="X4713" i="3"/>
  <c r="X4714" i="3"/>
  <c r="X4715" i="3"/>
  <c r="X4716" i="3"/>
  <c r="X4717" i="3"/>
  <c r="X4718" i="3"/>
  <c r="X4719" i="3"/>
  <c r="X4720" i="3"/>
  <c r="X4721" i="3"/>
  <c r="X4722" i="3"/>
  <c r="X4723" i="3"/>
  <c r="X4724" i="3"/>
  <c r="X4725" i="3"/>
  <c r="X4726" i="3"/>
  <c r="X4727" i="3"/>
  <c r="X4728" i="3"/>
  <c r="X4729" i="3"/>
  <c r="X4730" i="3"/>
  <c r="X4731" i="3"/>
  <c r="X4732" i="3"/>
  <c r="X4733" i="3"/>
  <c r="X4735" i="3"/>
  <c r="X4736" i="3"/>
  <c r="X4737" i="3"/>
  <c r="X4738" i="3"/>
  <c r="X4739" i="3"/>
  <c r="X4740" i="3"/>
  <c r="X4741" i="3"/>
  <c r="X4742" i="3"/>
  <c r="X4743" i="3"/>
  <c r="X4744" i="3"/>
  <c r="X4745" i="3"/>
  <c r="X4746" i="3"/>
  <c r="X4747" i="3"/>
  <c r="X4748" i="3"/>
  <c r="X4749" i="3"/>
  <c r="X4751" i="3"/>
  <c r="X4752" i="3"/>
  <c r="X4753" i="3"/>
  <c r="X4754" i="3"/>
  <c r="X4755" i="3"/>
  <c r="X4756" i="3"/>
  <c r="X4757" i="3"/>
  <c r="X4758" i="3"/>
  <c r="X4759" i="3"/>
  <c r="X4760" i="3"/>
  <c r="X4761" i="3"/>
  <c r="X4762" i="3"/>
  <c r="X4763" i="3"/>
  <c r="X4764" i="3"/>
  <c r="X4766" i="3"/>
  <c r="X4767" i="3"/>
  <c r="X4768" i="3"/>
  <c r="X4769" i="3"/>
  <c r="X4771" i="3"/>
  <c r="X4772" i="3"/>
  <c r="X4773" i="3"/>
  <c r="X4774" i="3"/>
  <c r="X4775" i="3"/>
  <c r="X4777" i="3"/>
  <c r="X4778" i="3"/>
  <c r="X4779" i="3"/>
  <c r="X4780" i="3"/>
  <c r="X4781" i="3"/>
  <c r="X4782" i="3"/>
  <c r="X4783" i="3"/>
  <c r="X4784" i="3"/>
  <c r="X4785" i="3"/>
  <c r="X4786" i="3"/>
  <c r="X4787" i="3"/>
  <c r="X4789" i="3"/>
  <c r="X4790" i="3"/>
  <c r="X4791" i="3"/>
  <c r="X4792" i="3"/>
  <c r="X4793" i="3"/>
  <c r="X4794" i="3"/>
  <c r="X4795" i="3"/>
  <c r="X4796" i="3"/>
  <c r="X4797" i="3"/>
  <c r="X4798" i="3"/>
  <c r="X4799" i="3"/>
  <c r="X4800" i="3"/>
  <c r="X4801" i="3"/>
  <c r="X4802" i="3"/>
  <c r="X4803" i="3"/>
  <c r="X4804" i="3"/>
  <c r="X4805" i="3"/>
  <c r="X4806" i="3"/>
  <c r="X4807" i="3"/>
  <c r="X4808" i="3"/>
  <c r="X4809" i="3"/>
  <c r="X4810" i="3"/>
  <c r="X4811" i="3"/>
  <c r="X4812" i="3"/>
  <c r="X4813" i="3"/>
  <c r="X4814" i="3"/>
  <c r="X4815" i="3"/>
  <c r="X4816" i="3"/>
  <c r="X4817" i="3"/>
  <c r="X4818" i="3"/>
  <c r="X4819" i="3"/>
  <c r="X4820" i="3"/>
  <c r="X4821" i="3"/>
  <c r="X4822" i="3"/>
  <c r="X4823" i="3"/>
  <c r="X4824" i="3"/>
  <c r="X4825" i="3"/>
  <c r="X4826" i="3"/>
  <c r="X4827" i="3"/>
  <c r="X4828" i="3"/>
  <c r="X4829" i="3"/>
  <c r="X4830" i="3"/>
  <c r="X4831" i="3"/>
  <c r="X4832" i="3"/>
  <c r="X4833" i="3"/>
  <c r="X4834" i="3"/>
  <c r="X4835" i="3"/>
  <c r="X4836" i="3"/>
  <c r="X4837" i="3"/>
  <c r="X4838" i="3"/>
  <c r="X4839" i="3"/>
  <c r="X4840" i="3"/>
  <c r="X4841" i="3"/>
  <c r="X4842" i="3"/>
  <c r="X4843" i="3"/>
  <c r="X4844" i="3"/>
  <c r="X4845" i="3"/>
  <c r="X4846" i="3"/>
  <c r="X4847" i="3"/>
  <c r="X4848" i="3"/>
  <c r="X4849" i="3"/>
  <c r="X4850" i="3"/>
  <c r="X4851" i="3"/>
  <c r="X4852" i="3"/>
  <c r="X4853" i="3"/>
  <c r="X4854" i="3"/>
  <c r="X4855" i="3"/>
  <c r="X4856" i="3"/>
  <c r="X4857" i="3"/>
  <c r="X4858" i="3"/>
  <c r="X4859" i="3"/>
  <c r="X4860" i="3"/>
  <c r="X4861" i="3"/>
  <c r="X4862" i="3"/>
  <c r="X4863" i="3"/>
  <c r="X4864" i="3"/>
  <c r="X4865" i="3"/>
  <c r="X4866" i="3"/>
  <c r="X4867" i="3"/>
  <c r="X4868" i="3"/>
  <c r="X4869" i="3"/>
  <c r="X4870" i="3"/>
  <c r="X4871" i="3"/>
  <c r="X4872" i="3"/>
  <c r="X4873" i="3"/>
  <c r="X4874" i="3"/>
  <c r="X4875" i="3"/>
  <c r="X4876" i="3"/>
  <c r="X4877" i="3"/>
  <c r="X4878" i="3"/>
  <c r="X4879" i="3"/>
  <c r="X4880" i="3"/>
  <c r="X4881" i="3"/>
  <c r="X4882" i="3"/>
  <c r="X4883" i="3"/>
  <c r="X4884" i="3"/>
  <c r="X4885" i="3"/>
  <c r="X4886" i="3"/>
  <c r="X4887" i="3"/>
  <c r="X4888" i="3"/>
  <c r="X4889" i="3"/>
  <c r="X4890" i="3"/>
  <c r="X4891" i="3"/>
  <c r="X4892" i="3"/>
  <c r="X4893" i="3"/>
  <c r="X4894" i="3"/>
  <c r="X4895" i="3"/>
  <c r="X4896" i="3"/>
  <c r="X4897" i="3"/>
  <c r="X4898" i="3"/>
  <c r="X4899" i="3"/>
  <c r="X4900" i="3"/>
  <c r="X4901" i="3"/>
  <c r="X4902" i="3"/>
  <c r="X4903" i="3"/>
  <c r="X4904" i="3"/>
  <c r="X4905" i="3"/>
  <c r="X4906" i="3"/>
  <c r="X4907" i="3"/>
  <c r="X4908" i="3"/>
  <c r="X4909" i="3"/>
  <c r="X4910" i="3"/>
  <c r="X4911" i="3"/>
  <c r="X4912" i="3"/>
  <c r="X4913" i="3"/>
  <c r="X4914" i="3"/>
  <c r="X4915" i="3"/>
  <c r="X4916" i="3"/>
  <c r="X4917" i="3"/>
  <c r="X4918" i="3"/>
  <c r="X4919" i="3"/>
  <c r="X4920" i="3"/>
  <c r="X4921" i="3"/>
  <c r="X4922" i="3"/>
  <c r="X4923" i="3"/>
  <c r="X4924" i="3"/>
  <c r="X4925" i="3"/>
  <c r="X4926" i="3"/>
  <c r="X4927" i="3"/>
  <c r="X4928" i="3"/>
  <c r="X4929" i="3"/>
  <c r="X4930" i="3"/>
  <c r="X4931" i="3"/>
  <c r="X4932" i="3"/>
  <c r="X4933" i="3"/>
  <c r="X4934" i="3"/>
  <c r="X4935" i="3"/>
  <c r="X4936" i="3"/>
  <c r="X4937" i="3"/>
  <c r="X4938" i="3"/>
  <c r="X4939" i="3"/>
  <c r="X4940" i="3"/>
  <c r="X4941" i="3"/>
  <c r="X4942" i="3"/>
  <c r="X4943" i="3"/>
  <c r="X4944" i="3"/>
  <c r="X4945" i="3"/>
  <c r="X4946" i="3"/>
  <c r="X4947" i="3"/>
  <c r="X4948" i="3"/>
  <c r="X4949" i="3"/>
  <c r="X4950" i="3"/>
  <c r="X4951" i="3"/>
  <c r="X4952" i="3"/>
  <c r="X4953" i="3"/>
  <c r="X4954" i="3"/>
  <c r="X4955" i="3"/>
  <c r="X4956" i="3"/>
  <c r="X4958" i="3"/>
  <c r="X4959" i="3"/>
  <c r="X4960" i="3"/>
  <c r="X4961" i="3"/>
  <c r="X4962" i="3"/>
  <c r="X4963" i="3"/>
  <c r="X4964" i="3"/>
  <c r="X4965" i="3"/>
  <c r="X4966" i="3"/>
  <c r="X4967" i="3"/>
  <c r="X4968" i="3"/>
  <c r="X4969" i="3"/>
  <c r="X4970" i="3"/>
  <c r="X4971" i="3"/>
  <c r="X4972" i="3"/>
  <c r="X4973" i="3"/>
  <c r="X4974" i="3"/>
  <c r="X4975" i="3"/>
  <c r="X4976" i="3"/>
  <c r="X4977" i="3"/>
  <c r="X4978" i="3"/>
  <c r="X4979" i="3"/>
  <c r="X4980" i="3"/>
  <c r="X4981" i="3"/>
  <c r="X4982" i="3"/>
  <c r="X4983" i="3"/>
  <c r="X4984" i="3"/>
  <c r="X4985" i="3"/>
  <c r="X4986" i="3"/>
  <c r="X4987" i="3"/>
  <c r="X4988" i="3"/>
  <c r="X4989" i="3"/>
  <c r="X4990" i="3"/>
  <c r="X4991" i="3"/>
  <c r="X4992" i="3"/>
  <c r="X4993" i="3"/>
  <c r="X4994" i="3"/>
  <c r="X4995" i="3"/>
  <c r="X4996" i="3"/>
  <c r="X4997" i="3"/>
  <c r="X4998" i="3"/>
  <c r="X4999" i="3"/>
  <c r="X5000" i="3"/>
  <c r="X5001" i="3"/>
  <c r="X5002" i="3"/>
  <c r="X5003" i="3"/>
  <c r="X5004" i="3"/>
  <c r="X5005" i="3"/>
  <c r="X5006" i="3"/>
  <c r="X5007" i="3"/>
  <c r="X5008" i="3"/>
  <c r="X5009" i="3"/>
  <c r="X5010" i="3"/>
  <c r="X5011" i="3"/>
  <c r="X5012" i="3"/>
  <c r="X5013" i="3"/>
  <c r="X5014" i="3"/>
  <c r="X5015" i="3"/>
  <c r="X5016" i="3"/>
  <c r="X5017" i="3"/>
  <c r="X5018" i="3"/>
  <c r="X5019" i="3"/>
  <c r="X5020" i="3"/>
  <c r="X5021" i="3"/>
  <c r="X5022" i="3"/>
  <c r="X5023" i="3"/>
  <c r="X5024" i="3"/>
  <c r="X5025" i="3"/>
  <c r="X5026" i="3"/>
  <c r="X5027" i="3"/>
  <c r="X5028" i="3"/>
  <c r="X5029" i="3"/>
  <c r="X5030" i="3"/>
  <c r="X5031" i="3"/>
  <c r="X5032" i="3"/>
  <c r="X5033" i="3"/>
  <c r="X5034" i="3"/>
  <c r="X5035" i="3"/>
  <c r="X5036" i="3"/>
  <c r="X5037" i="3"/>
  <c r="X5038" i="3"/>
  <c r="X5039" i="3"/>
  <c r="X5040" i="3"/>
  <c r="X5041" i="3"/>
  <c r="X5042" i="3"/>
  <c r="X5043" i="3"/>
  <c r="X5044" i="3"/>
  <c r="X5045" i="3"/>
  <c r="X5046" i="3"/>
  <c r="X5047" i="3"/>
  <c r="X5048" i="3"/>
  <c r="X5049" i="3"/>
  <c r="X5050" i="3"/>
  <c r="X5051" i="3"/>
  <c r="X5052" i="3"/>
  <c r="X5053" i="3"/>
  <c r="X5054" i="3"/>
  <c r="X5055" i="3"/>
  <c r="X5056" i="3"/>
  <c r="X5057" i="3"/>
  <c r="X5058" i="3"/>
  <c r="X5059" i="3"/>
  <c r="X5060" i="3"/>
  <c r="X5061" i="3"/>
  <c r="X5062" i="3"/>
  <c r="X5063" i="3"/>
  <c r="X5064" i="3"/>
  <c r="X5065" i="3"/>
  <c r="X5066" i="3"/>
  <c r="X5067" i="3"/>
  <c r="X5068" i="3"/>
  <c r="X5069" i="3"/>
  <c r="X5070" i="3"/>
  <c r="X5071" i="3"/>
  <c r="X5072" i="3"/>
  <c r="X5073" i="3"/>
  <c r="X5074" i="3"/>
  <c r="X5075" i="3"/>
  <c r="X5076" i="3"/>
  <c r="X5077" i="3"/>
  <c r="X5078" i="3"/>
  <c r="X5079" i="3"/>
  <c r="X5080" i="3"/>
  <c r="X5081" i="3"/>
  <c r="X5082" i="3"/>
  <c r="X5083" i="3"/>
  <c r="X5084" i="3"/>
  <c r="X5085" i="3"/>
  <c r="X5086" i="3"/>
  <c r="X5087" i="3"/>
  <c r="X5088" i="3"/>
  <c r="X5089" i="3"/>
  <c r="X5090" i="3"/>
  <c r="X5091" i="3"/>
  <c r="X5092" i="3"/>
  <c r="X5093" i="3"/>
  <c r="X5094" i="3"/>
  <c r="X5095" i="3"/>
  <c r="X5096" i="3"/>
  <c r="X5097" i="3"/>
  <c r="X5098" i="3"/>
  <c r="X5099" i="3"/>
  <c r="X5100" i="3"/>
  <c r="X5101" i="3"/>
  <c r="X5102" i="3"/>
  <c r="X5103" i="3"/>
  <c r="X5104" i="3"/>
  <c r="X5105" i="3"/>
  <c r="X5106" i="3"/>
  <c r="X5107" i="3"/>
  <c r="X5108" i="3"/>
  <c r="X5109" i="3"/>
  <c r="X5110" i="3"/>
  <c r="X5111" i="3"/>
  <c r="X5112" i="3"/>
  <c r="X5113" i="3"/>
  <c r="X5114" i="3"/>
  <c r="X5115" i="3"/>
  <c r="X5116" i="3"/>
  <c r="X5117" i="3"/>
  <c r="X5118" i="3"/>
  <c r="X5119" i="3"/>
  <c r="X5120" i="3"/>
  <c r="X5121" i="3"/>
  <c r="X5122" i="3"/>
  <c r="X5123" i="3"/>
  <c r="X5124" i="3"/>
  <c r="X5125" i="3"/>
  <c r="X5126" i="3"/>
  <c r="X5127" i="3"/>
  <c r="X5128" i="3"/>
  <c r="X5129" i="3"/>
  <c r="X5130" i="3"/>
  <c r="X5131" i="3"/>
  <c r="X5132" i="3"/>
  <c r="X5133" i="3"/>
  <c r="X5134" i="3"/>
  <c r="X5135" i="3"/>
  <c r="X5136" i="3"/>
  <c r="X5137" i="3"/>
  <c r="X5138" i="3"/>
  <c r="X5139" i="3"/>
  <c r="X5140" i="3"/>
  <c r="X5141" i="3"/>
  <c r="X5142" i="3"/>
  <c r="X5143" i="3"/>
  <c r="X5144" i="3"/>
  <c r="X5145" i="3"/>
  <c r="X5146" i="3"/>
  <c r="X5147" i="3"/>
  <c r="X5148" i="3"/>
  <c r="X5149" i="3"/>
  <c r="X5150" i="3"/>
  <c r="X5151" i="3"/>
  <c r="X5152" i="3"/>
  <c r="X5153" i="3"/>
  <c r="X5154" i="3"/>
  <c r="X5155" i="3"/>
  <c r="X5156" i="3"/>
  <c r="X5157" i="3"/>
  <c r="X5158" i="3"/>
  <c r="X5159" i="3"/>
  <c r="X5160" i="3"/>
  <c r="X5161" i="3"/>
  <c r="X5162" i="3"/>
  <c r="X5163" i="3"/>
  <c r="X5164" i="3"/>
  <c r="X5165" i="3"/>
  <c r="X5166" i="3"/>
  <c r="X5167" i="3"/>
  <c r="X5168" i="3"/>
  <c r="X5169" i="3"/>
  <c r="X5170" i="3"/>
  <c r="X5171" i="3"/>
  <c r="X5172" i="3"/>
  <c r="X5173" i="3"/>
  <c r="X5174" i="3"/>
  <c r="X5175" i="3"/>
  <c r="X5176" i="3"/>
  <c r="X5177" i="3"/>
  <c r="X5178" i="3"/>
  <c r="X5179" i="3"/>
  <c r="X5180" i="3"/>
  <c r="X5181" i="3"/>
  <c r="X5182" i="3"/>
  <c r="X5183" i="3"/>
  <c r="X5184" i="3"/>
  <c r="X5185" i="3"/>
  <c r="X5186" i="3"/>
  <c r="X5187" i="3"/>
  <c r="X5188" i="3"/>
  <c r="X5189" i="3"/>
  <c r="X5190" i="3"/>
  <c r="X5191" i="3"/>
  <c r="X5192" i="3"/>
  <c r="X5193" i="3"/>
  <c r="X5194" i="3"/>
  <c r="X5195" i="3"/>
  <c r="X5196" i="3"/>
  <c r="X5197" i="3"/>
  <c r="X5198" i="3"/>
  <c r="X5199" i="3"/>
  <c r="X5200" i="3"/>
  <c r="X5201" i="3"/>
  <c r="X5202" i="3"/>
  <c r="X5203" i="3"/>
  <c r="X5204" i="3"/>
  <c r="X5205" i="3"/>
  <c r="X5206" i="3"/>
  <c r="X5207" i="3"/>
  <c r="X5208" i="3"/>
  <c r="X5209" i="3"/>
  <c r="X5210" i="3"/>
  <c r="X5211" i="3"/>
  <c r="X5212" i="3"/>
  <c r="X5213" i="3"/>
  <c r="X5214" i="3"/>
  <c r="X5215" i="3"/>
  <c r="X5216" i="3"/>
  <c r="X5217" i="3"/>
  <c r="X5218" i="3"/>
  <c r="X5219" i="3"/>
  <c r="X5220" i="3"/>
  <c r="X5221" i="3"/>
  <c r="X5222" i="3"/>
  <c r="X5223" i="3"/>
  <c r="X5224" i="3"/>
  <c r="X5225" i="3"/>
  <c r="X5226" i="3"/>
  <c r="X5227" i="3"/>
  <c r="X5228" i="3"/>
  <c r="X5229" i="3"/>
  <c r="X5230" i="3"/>
  <c r="X5231" i="3"/>
  <c r="X5232" i="3"/>
  <c r="X5233" i="3"/>
  <c r="X5234" i="3"/>
  <c r="X5235" i="3"/>
  <c r="X5236" i="3"/>
  <c r="X5237" i="3"/>
  <c r="X5238" i="3"/>
  <c r="X5239" i="3"/>
  <c r="X5240" i="3"/>
  <c r="X5241" i="3"/>
  <c r="X5242" i="3"/>
  <c r="X5243" i="3"/>
  <c r="X5244" i="3"/>
  <c r="X5245" i="3"/>
  <c r="X5246" i="3"/>
  <c r="X5247" i="3"/>
  <c r="X5248" i="3"/>
  <c r="X5249" i="3"/>
  <c r="X5250" i="3"/>
  <c r="X5251" i="3"/>
  <c r="X5252" i="3"/>
  <c r="X5254" i="3"/>
  <c r="X5255" i="3"/>
  <c r="X5256" i="3"/>
  <c r="X5257" i="3"/>
  <c r="X5258" i="3"/>
  <c r="X5259" i="3"/>
  <c r="X5260" i="3"/>
  <c r="X5261" i="3"/>
  <c r="X5262" i="3"/>
  <c r="X5263" i="3"/>
  <c r="X5264" i="3"/>
  <c r="X5265" i="3"/>
  <c r="X5266" i="3"/>
  <c r="X5267" i="3"/>
  <c r="X5268" i="3"/>
  <c r="X5269" i="3"/>
  <c r="X5270" i="3"/>
  <c r="X5271" i="3"/>
  <c r="X5272" i="3"/>
  <c r="X5273" i="3"/>
  <c r="X5274" i="3"/>
  <c r="X5275" i="3"/>
  <c r="X5276" i="3"/>
  <c r="X5277" i="3"/>
  <c r="X5278" i="3"/>
  <c r="X5279" i="3"/>
  <c r="X5280" i="3"/>
  <c r="X5281" i="3"/>
  <c r="X5282" i="3"/>
  <c r="X5283" i="3"/>
  <c r="X5284" i="3"/>
  <c r="X5285" i="3"/>
  <c r="X5286" i="3"/>
  <c r="X5287" i="3"/>
  <c r="X5288" i="3"/>
  <c r="X5289" i="3"/>
  <c r="X5290" i="3"/>
  <c r="X5291" i="3"/>
  <c r="X5292" i="3"/>
  <c r="X5293" i="3"/>
  <c r="X5294" i="3"/>
  <c r="X5295" i="3"/>
  <c r="X5296" i="3"/>
  <c r="X5297" i="3"/>
  <c r="X5298" i="3"/>
  <c r="X5299" i="3"/>
  <c r="X5300" i="3"/>
  <c r="X5301" i="3"/>
  <c r="X5302" i="3"/>
  <c r="X5303" i="3"/>
  <c r="X5304" i="3"/>
  <c r="X5305" i="3"/>
  <c r="X5306" i="3"/>
  <c r="X5307" i="3"/>
  <c r="X5308" i="3"/>
  <c r="X5309" i="3"/>
  <c r="X5310" i="3"/>
  <c r="X5311" i="3"/>
  <c r="X5312" i="3"/>
  <c r="X5313" i="3"/>
  <c r="X5314" i="3"/>
  <c r="X5315" i="3"/>
  <c r="X5316" i="3"/>
  <c r="X5317" i="3"/>
  <c r="X5318" i="3"/>
  <c r="X5319" i="3"/>
  <c r="X5320" i="3"/>
  <c r="X5321" i="3"/>
  <c r="X5322" i="3"/>
  <c r="X5323" i="3"/>
  <c r="X5324" i="3"/>
  <c r="X5325" i="3"/>
  <c r="X5326" i="3"/>
  <c r="X5327" i="3"/>
  <c r="X5328" i="3"/>
  <c r="X5329" i="3"/>
  <c r="X5330" i="3"/>
  <c r="X5331" i="3"/>
  <c r="X5332" i="3"/>
  <c r="X5333" i="3"/>
  <c r="X5334" i="3"/>
  <c r="X5335" i="3"/>
  <c r="X5336" i="3"/>
  <c r="X5337" i="3"/>
  <c r="X5338" i="3"/>
  <c r="X5339" i="3"/>
  <c r="X5340" i="3"/>
  <c r="X5341" i="3"/>
  <c r="X5342" i="3"/>
  <c r="X5343" i="3"/>
  <c r="X5344" i="3"/>
  <c r="X5345" i="3"/>
  <c r="X5346" i="3"/>
  <c r="X5347" i="3"/>
  <c r="X5348" i="3"/>
  <c r="X5349" i="3"/>
  <c r="X5350" i="3"/>
  <c r="X5351" i="3"/>
  <c r="X5352" i="3"/>
  <c r="X5353" i="3"/>
  <c r="X5354" i="3"/>
  <c r="X5355" i="3"/>
  <c r="X5356" i="3"/>
  <c r="X5357" i="3"/>
  <c r="X5358" i="3"/>
  <c r="X5359" i="3"/>
  <c r="X5360" i="3"/>
  <c r="X5361" i="3"/>
  <c r="X5362" i="3"/>
  <c r="X5363" i="3"/>
  <c r="X5364" i="3"/>
  <c r="X5365" i="3"/>
  <c r="X5366" i="3"/>
  <c r="X5367" i="3"/>
  <c r="X5368" i="3"/>
  <c r="X5369" i="3"/>
  <c r="X5370" i="3"/>
  <c r="X5371" i="3"/>
  <c r="X5372" i="3"/>
  <c r="X5373" i="3"/>
  <c r="X5374" i="3"/>
  <c r="X5375" i="3"/>
  <c r="X5376" i="3"/>
  <c r="X5377" i="3"/>
  <c r="X5378" i="3"/>
  <c r="X5379" i="3"/>
  <c r="X5380" i="3"/>
  <c r="X5381" i="3"/>
  <c r="X5382" i="3"/>
  <c r="X5383" i="3"/>
  <c r="X5384" i="3"/>
  <c r="X5385" i="3"/>
  <c r="X5386" i="3"/>
  <c r="X5387" i="3"/>
  <c r="X5388" i="3"/>
  <c r="X5389" i="3"/>
  <c r="X5390" i="3"/>
  <c r="X5391" i="3"/>
  <c r="X5392" i="3"/>
  <c r="X5393" i="3"/>
  <c r="X5394" i="3"/>
  <c r="X5395" i="3"/>
  <c r="X5396" i="3"/>
  <c r="X5397" i="3"/>
  <c r="X5398" i="3"/>
  <c r="X5399" i="3"/>
  <c r="X5400" i="3"/>
  <c r="X5401" i="3"/>
  <c r="X5402" i="3"/>
  <c r="X5403" i="3"/>
  <c r="X5404" i="3"/>
  <c r="X5405" i="3"/>
  <c r="X5406" i="3"/>
  <c r="X5407" i="3"/>
  <c r="X5408" i="3"/>
  <c r="X5409" i="3"/>
  <c r="X5410" i="3"/>
  <c r="X5411" i="3"/>
  <c r="X5412" i="3"/>
  <c r="X5413" i="3"/>
  <c r="X5414" i="3"/>
  <c r="X5415" i="3"/>
  <c r="X5417" i="3"/>
  <c r="X5419" i="3"/>
  <c r="X5420" i="3"/>
  <c r="X5421" i="3"/>
  <c r="X5422" i="3"/>
  <c r="X5423" i="3"/>
  <c r="X5424" i="3"/>
  <c r="X5425" i="3"/>
  <c r="X5426" i="3"/>
  <c r="X5427" i="3"/>
  <c r="X5428" i="3"/>
  <c r="X5429" i="3"/>
  <c r="X5430" i="3"/>
  <c r="X5431" i="3"/>
  <c r="X5432" i="3"/>
  <c r="X5433" i="3"/>
  <c r="X5434" i="3"/>
  <c r="X5435" i="3"/>
  <c r="X5436" i="3"/>
  <c r="X5437" i="3"/>
  <c r="X5438" i="3"/>
  <c r="X5440" i="3"/>
  <c r="X5441" i="3"/>
  <c r="X5442" i="3"/>
  <c r="X5443" i="3"/>
  <c r="X5444" i="3"/>
  <c r="X5445" i="3"/>
  <c r="X5446" i="3"/>
  <c r="X5447" i="3"/>
  <c r="X5448" i="3"/>
  <c r="X5450" i="3"/>
  <c r="X5451" i="3"/>
  <c r="X5452" i="3"/>
  <c r="X5453" i="3"/>
  <c r="X5454" i="3"/>
  <c r="X5455" i="3"/>
  <c r="X5456" i="3"/>
  <c r="X5457" i="3"/>
  <c r="X5458" i="3"/>
  <c r="X5459" i="3"/>
  <c r="X5460" i="3"/>
  <c r="X5461" i="3"/>
  <c r="X5462" i="3"/>
  <c r="X5463" i="3"/>
  <c r="X5464" i="3"/>
  <c r="X5465" i="3"/>
  <c r="X5466" i="3"/>
  <c r="X5467" i="3"/>
  <c r="X5468" i="3"/>
  <c r="X5469" i="3"/>
  <c r="X5470" i="3"/>
  <c r="X5471" i="3"/>
  <c r="X5472" i="3"/>
  <c r="X5473" i="3"/>
  <c r="X5474" i="3"/>
  <c r="X5475" i="3"/>
  <c r="X5476" i="3"/>
  <c r="X5477" i="3"/>
  <c r="X5478" i="3"/>
  <c r="X5479" i="3"/>
  <c r="X5480" i="3"/>
  <c r="X5481" i="3"/>
  <c r="X5482" i="3"/>
  <c r="X5483" i="3"/>
  <c r="X5484" i="3"/>
  <c r="X5485" i="3"/>
  <c r="X5486" i="3"/>
  <c r="X5487" i="3"/>
  <c r="X5488" i="3"/>
  <c r="X5489" i="3"/>
  <c r="X5490" i="3"/>
  <c r="X5491" i="3"/>
  <c r="X5492" i="3"/>
  <c r="X5493" i="3"/>
  <c r="X5494" i="3"/>
  <c r="X5495" i="3"/>
  <c r="X5496" i="3"/>
  <c r="X5497" i="3"/>
  <c r="X5498" i="3"/>
  <c r="X5499" i="3"/>
  <c r="X5500" i="3"/>
  <c r="X5501" i="3"/>
  <c r="X5502" i="3"/>
  <c r="X5503" i="3"/>
  <c r="X5504" i="3"/>
  <c r="X5505" i="3"/>
  <c r="X5506" i="3"/>
  <c r="X5507" i="3"/>
  <c r="X5508" i="3"/>
  <c r="X5509" i="3"/>
  <c r="X5510" i="3"/>
  <c r="X5511" i="3"/>
  <c r="X5512" i="3"/>
  <c r="X5513" i="3"/>
  <c r="X5514" i="3"/>
  <c r="X5515" i="3"/>
  <c r="X5516" i="3"/>
  <c r="X5517" i="3"/>
  <c r="X5518" i="3"/>
  <c r="X5519" i="3"/>
  <c r="X5520" i="3"/>
  <c r="X5521" i="3"/>
  <c r="X5522" i="3"/>
  <c r="X5523" i="3"/>
  <c r="X5524" i="3"/>
  <c r="X5525" i="3"/>
  <c r="X5526" i="3"/>
  <c r="X5527" i="3"/>
  <c r="X5528" i="3"/>
  <c r="X5529" i="3"/>
  <c r="X5530" i="3"/>
  <c r="X5531" i="3"/>
  <c r="X5532" i="3"/>
  <c r="X5533" i="3"/>
  <c r="X5534" i="3"/>
  <c r="X5535" i="3"/>
  <c r="X5536" i="3"/>
  <c r="X5537" i="3"/>
  <c r="X5538" i="3"/>
  <c r="X5539" i="3"/>
  <c r="X5540" i="3"/>
  <c r="X5541" i="3"/>
  <c r="X5542" i="3"/>
  <c r="X5543" i="3"/>
  <c r="X5544" i="3"/>
  <c r="X5545" i="3"/>
  <c r="X5546" i="3"/>
  <c r="X5547" i="3"/>
  <c r="X5548" i="3"/>
  <c r="X5549" i="3"/>
  <c r="X5550" i="3"/>
  <c r="X5551" i="3"/>
  <c r="X5552" i="3"/>
  <c r="X5553" i="3"/>
  <c r="X5554" i="3"/>
  <c r="X5555" i="3"/>
  <c r="X5556" i="3"/>
  <c r="X5557" i="3"/>
  <c r="X5558" i="3"/>
  <c r="X5559" i="3"/>
  <c r="X5560" i="3"/>
  <c r="X5561" i="3"/>
  <c r="X5562" i="3"/>
  <c r="X5563" i="3"/>
  <c r="X5564" i="3"/>
  <c r="X5565" i="3"/>
  <c r="X5566" i="3"/>
  <c r="X5567" i="3"/>
  <c r="X5568" i="3"/>
  <c r="X5569" i="3"/>
  <c r="X5570" i="3"/>
  <c r="X5571" i="3"/>
  <c r="X5572" i="3"/>
  <c r="X5573" i="3"/>
  <c r="X5574" i="3"/>
  <c r="X5575" i="3"/>
  <c r="X5577" i="3"/>
  <c r="X5578" i="3"/>
  <c r="X5579" i="3"/>
  <c r="X5580" i="3"/>
  <c r="X5581" i="3"/>
  <c r="X5582" i="3"/>
  <c r="X5583" i="3"/>
  <c r="X5584" i="3"/>
  <c r="X5585" i="3"/>
  <c r="X5586" i="3"/>
  <c r="X5587" i="3"/>
  <c r="X5589" i="3"/>
  <c r="X5592" i="3"/>
  <c r="X5593" i="3"/>
  <c r="X5594" i="3"/>
  <c r="X5595" i="3"/>
  <c r="X5596" i="3"/>
  <c r="X5597" i="3"/>
  <c r="X5598" i="3"/>
  <c r="X5599" i="3"/>
  <c r="X5600" i="3"/>
  <c r="X5601" i="3"/>
  <c r="X5602" i="3"/>
  <c r="X5603" i="3"/>
  <c r="X5604" i="3"/>
  <c r="X5605" i="3"/>
  <c r="X5606" i="3"/>
  <c r="X5607" i="3"/>
  <c r="X5608" i="3"/>
  <c r="X5609" i="3"/>
  <c r="X5610" i="3"/>
  <c r="X5611" i="3"/>
  <c r="X5612" i="3"/>
  <c r="X5613" i="3"/>
  <c r="X5614" i="3"/>
  <c r="X5615" i="3"/>
  <c r="X5616" i="3"/>
  <c r="X5617" i="3"/>
  <c r="X5618" i="3"/>
  <c r="X5620" i="3"/>
  <c r="X5621" i="3"/>
  <c r="X5622" i="3"/>
  <c r="X5623" i="3"/>
  <c r="X5624" i="3"/>
  <c r="X5625" i="3"/>
  <c r="X5626" i="3"/>
  <c r="X5627" i="3"/>
  <c r="X5628" i="3"/>
  <c r="X5629" i="3"/>
  <c r="X5630" i="3"/>
  <c r="X5631" i="3"/>
  <c r="X5632" i="3"/>
  <c r="X5633" i="3"/>
  <c r="X5634" i="3"/>
  <c r="X5635" i="3"/>
  <c r="X5636" i="3"/>
  <c r="X5637" i="3"/>
  <c r="X5638" i="3"/>
  <c r="X5639" i="3"/>
  <c r="X5640" i="3"/>
  <c r="X5641" i="3"/>
  <c r="X5642" i="3"/>
  <c r="X5643" i="3"/>
  <c r="X5644" i="3"/>
  <c r="X5645" i="3"/>
  <c r="X5646" i="3"/>
  <c r="X5647" i="3"/>
  <c r="X5648" i="3"/>
  <c r="X5649" i="3"/>
  <c r="X5650" i="3"/>
  <c r="X5651" i="3"/>
  <c r="X5652" i="3"/>
  <c r="X5653" i="3"/>
  <c r="X5654" i="3"/>
  <c r="X5655" i="3"/>
  <c r="X5656" i="3"/>
  <c r="X5657" i="3"/>
  <c r="X5658" i="3"/>
  <c r="X5659" i="3"/>
  <c r="X5660" i="3"/>
  <c r="X5661" i="3"/>
  <c r="X5662" i="3"/>
  <c r="X5663" i="3"/>
  <c r="X5664" i="3"/>
  <c r="X5665" i="3"/>
  <c r="X5666" i="3"/>
  <c r="X5667" i="3"/>
  <c r="X5668" i="3"/>
  <c r="X5669" i="3"/>
  <c r="X5670" i="3"/>
  <c r="X5671" i="3"/>
  <c r="X5672" i="3"/>
  <c r="X5673" i="3"/>
  <c r="X5674" i="3"/>
  <c r="X5675" i="3"/>
  <c r="X5676" i="3"/>
  <c r="X5678" i="3"/>
  <c r="X5679" i="3"/>
  <c r="X5680" i="3"/>
  <c r="X5681" i="3"/>
  <c r="X5682" i="3"/>
  <c r="X5683" i="3"/>
  <c r="X5684" i="3"/>
  <c r="X5685" i="3"/>
  <c r="X5686" i="3"/>
  <c r="X5687" i="3"/>
  <c r="X5688" i="3"/>
  <c r="X5689" i="3"/>
  <c r="X5690" i="3"/>
  <c r="X5691" i="3"/>
  <c r="X5692" i="3"/>
  <c r="X5693" i="3"/>
  <c r="X5694" i="3"/>
  <c r="X5695" i="3"/>
  <c r="X5696" i="3"/>
  <c r="X5697" i="3"/>
  <c r="X5698" i="3"/>
  <c r="X5699" i="3"/>
  <c r="X5700" i="3"/>
  <c r="X5701" i="3"/>
  <c r="X5702" i="3"/>
  <c r="X5703" i="3"/>
  <c r="X5704" i="3"/>
  <c r="X5705" i="3"/>
  <c r="X5706" i="3"/>
  <c r="X5707" i="3"/>
  <c r="X5708" i="3"/>
  <c r="X5709" i="3"/>
  <c r="X5710" i="3"/>
  <c r="X5711" i="3"/>
  <c r="X5712" i="3"/>
  <c r="X5713" i="3"/>
  <c r="X5714" i="3"/>
  <c r="X5715" i="3"/>
  <c r="X5716" i="3"/>
  <c r="X5717" i="3"/>
  <c r="X5718" i="3"/>
  <c r="X5719" i="3"/>
  <c r="X5720" i="3"/>
  <c r="X5721" i="3"/>
  <c r="X5722" i="3"/>
  <c r="X5723" i="3"/>
  <c r="X5724" i="3"/>
  <c r="X5728" i="3"/>
  <c r="X5729" i="3"/>
  <c r="X5730" i="3"/>
  <c r="X5731" i="3"/>
  <c r="X5732" i="3"/>
  <c r="X5733" i="3"/>
  <c r="X5734" i="3"/>
  <c r="X5735" i="3"/>
  <c r="X5736" i="3"/>
  <c r="X5737" i="3"/>
  <c r="X5738" i="3"/>
  <c r="X5739" i="3"/>
  <c r="X5740" i="3"/>
  <c r="X5741" i="3"/>
  <c r="X5742" i="3"/>
  <c r="X5743" i="3"/>
  <c r="X5744" i="3"/>
  <c r="X5745" i="3"/>
  <c r="X5746" i="3"/>
  <c r="X5747" i="3"/>
  <c r="X5748" i="3"/>
  <c r="X5749" i="3"/>
  <c r="X5750" i="3"/>
  <c r="X5751" i="3"/>
  <c r="X5752" i="3"/>
  <c r="X5753" i="3"/>
  <c r="X5754" i="3"/>
  <c r="X5755" i="3"/>
  <c r="X5756" i="3"/>
  <c r="X5757" i="3"/>
  <c r="X5758" i="3"/>
  <c r="X5759" i="3"/>
  <c r="X5760" i="3"/>
  <c r="X5761" i="3"/>
  <c r="X5762" i="3"/>
  <c r="X5763" i="3"/>
  <c r="X5764" i="3"/>
  <c r="X5765" i="3"/>
  <c r="X5766" i="3"/>
  <c r="X5767" i="3"/>
  <c r="X5768" i="3"/>
  <c r="X5769" i="3"/>
  <c r="X5770" i="3"/>
  <c r="X5771" i="3"/>
  <c r="X5772" i="3"/>
  <c r="X5773" i="3"/>
  <c r="X5774" i="3"/>
  <c r="X5775" i="3"/>
  <c r="X5776" i="3"/>
  <c r="X5777" i="3"/>
  <c r="X5778" i="3"/>
  <c r="X5779" i="3"/>
  <c r="X5780" i="3"/>
  <c r="X5781" i="3"/>
  <c r="X5782" i="3"/>
  <c r="X5783" i="3"/>
  <c r="X5784" i="3"/>
  <c r="X5785" i="3"/>
  <c r="X5786" i="3"/>
  <c r="X5787" i="3"/>
  <c r="X5788" i="3"/>
  <c r="X5789" i="3"/>
  <c r="X5790" i="3"/>
  <c r="X5791" i="3"/>
  <c r="X5792" i="3"/>
  <c r="X5793" i="3"/>
  <c r="X5794" i="3"/>
  <c r="X5795" i="3"/>
  <c r="X5796" i="3"/>
  <c r="X5797" i="3"/>
  <c r="X5798" i="3"/>
  <c r="X5799" i="3"/>
  <c r="X5800" i="3"/>
  <c r="X5801" i="3"/>
  <c r="X5802" i="3"/>
  <c r="X5803" i="3"/>
  <c r="X5804" i="3"/>
  <c r="X5805" i="3"/>
  <c r="X5806" i="3"/>
  <c r="X5807" i="3"/>
  <c r="X5808" i="3"/>
  <c r="X5809" i="3"/>
  <c r="X5810" i="3"/>
  <c r="X5811" i="3"/>
  <c r="X5812" i="3"/>
  <c r="X5813" i="3"/>
  <c r="X5814" i="3"/>
  <c r="X5815" i="3"/>
  <c r="X5816" i="3"/>
  <c r="X5817" i="3"/>
  <c r="X5818" i="3"/>
  <c r="X5819" i="3"/>
  <c r="X5820" i="3"/>
  <c r="X5821" i="3"/>
  <c r="X5822" i="3"/>
  <c r="X5823" i="3"/>
  <c r="X5824" i="3"/>
  <c r="X5825" i="3"/>
  <c r="X5826" i="3"/>
  <c r="X5827" i="3"/>
  <c r="X5828" i="3"/>
  <c r="X5829" i="3"/>
  <c r="X5830" i="3"/>
  <c r="X5831" i="3"/>
  <c r="X5832" i="3"/>
  <c r="X5833" i="3"/>
  <c r="X5834" i="3"/>
  <c r="X5835" i="3"/>
  <c r="X5836" i="3"/>
  <c r="X5837" i="3"/>
  <c r="X5838" i="3"/>
  <c r="X5839" i="3"/>
  <c r="X5840" i="3"/>
  <c r="X5841" i="3"/>
  <c r="X5842" i="3"/>
  <c r="X5843" i="3"/>
  <c r="X5844" i="3"/>
  <c r="X5845" i="3"/>
  <c r="X5846" i="3"/>
  <c r="X5847" i="3"/>
  <c r="X5848" i="3"/>
  <c r="X5849" i="3"/>
  <c r="X5850" i="3"/>
  <c r="X5851" i="3"/>
  <c r="X5852" i="3"/>
  <c r="X5853" i="3"/>
  <c r="X5854" i="3"/>
  <c r="X5855" i="3"/>
  <c r="X5856" i="3"/>
  <c r="X5857" i="3"/>
  <c r="X5858" i="3"/>
  <c r="X5859" i="3"/>
  <c r="X5860" i="3"/>
  <c r="X5861" i="3"/>
  <c r="X5862" i="3"/>
  <c r="X5863" i="3"/>
  <c r="X5864" i="3"/>
  <c r="X5865" i="3"/>
  <c r="X5866" i="3"/>
  <c r="X5867" i="3"/>
  <c r="X5868" i="3"/>
  <c r="X5869" i="3"/>
  <c r="X5870" i="3"/>
  <c r="X5871" i="3"/>
  <c r="X5872" i="3"/>
  <c r="X5873" i="3"/>
  <c r="X5874" i="3"/>
  <c r="X5875" i="3"/>
  <c r="X5876" i="3"/>
  <c r="X5877" i="3"/>
  <c r="X5878" i="3"/>
  <c r="X5879" i="3"/>
  <c r="X5880" i="3"/>
  <c r="X5881" i="3"/>
  <c r="X5882" i="3"/>
  <c r="X5883" i="3"/>
  <c r="X5884" i="3"/>
  <c r="X5885" i="3"/>
  <c r="X5886" i="3"/>
  <c r="X5887" i="3"/>
  <c r="X5888" i="3"/>
  <c r="X5889" i="3"/>
  <c r="X5890" i="3"/>
  <c r="X5891" i="3"/>
  <c r="X5892" i="3"/>
  <c r="X5893" i="3"/>
  <c r="X5894" i="3"/>
  <c r="X5895" i="3"/>
  <c r="X5896" i="3"/>
  <c r="X5897" i="3"/>
  <c r="X5898" i="3"/>
  <c r="X5899" i="3"/>
  <c r="X5901" i="3"/>
  <c r="X5902" i="3"/>
  <c r="X5903" i="3"/>
  <c r="X5904" i="3"/>
  <c r="X5905" i="3"/>
  <c r="X5906" i="3"/>
  <c r="X5907" i="3"/>
  <c r="X5908" i="3"/>
  <c r="X5909" i="3"/>
  <c r="X5910" i="3"/>
  <c r="X5911" i="3"/>
  <c r="X5912" i="3"/>
  <c r="X5913" i="3"/>
  <c r="X5914" i="3"/>
  <c r="X5915" i="3"/>
  <c r="X5916" i="3"/>
  <c r="X5917" i="3"/>
  <c r="X5918" i="3"/>
  <c r="X5919" i="3"/>
  <c r="X5920" i="3"/>
  <c r="X5921" i="3"/>
  <c r="X5922" i="3"/>
  <c r="X5923" i="3"/>
  <c r="X5924" i="3"/>
  <c r="X5925" i="3"/>
  <c r="X5926" i="3"/>
  <c r="X5927" i="3"/>
  <c r="X5928" i="3"/>
  <c r="X5929" i="3"/>
  <c r="X5930" i="3"/>
  <c r="X5931" i="3"/>
  <c r="X5932" i="3"/>
  <c r="X5933" i="3"/>
  <c r="X5934" i="3"/>
  <c r="X5935" i="3"/>
  <c r="X5936" i="3"/>
  <c r="X5937" i="3"/>
  <c r="X5938" i="3"/>
  <c r="X5939" i="3"/>
  <c r="X5940" i="3"/>
  <c r="X5941" i="3"/>
  <c r="X5942" i="3"/>
  <c r="X5943" i="3"/>
  <c r="X5944" i="3"/>
  <c r="X5945" i="3"/>
  <c r="X5946" i="3"/>
  <c r="X5947" i="3"/>
  <c r="X5948" i="3"/>
  <c r="X5949" i="3"/>
  <c r="X5950" i="3"/>
  <c r="X5951" i="3"/>
  <c r="X5952" i="3"/>
  <c r="X5953" i="3"/>
  <c r="X5954" i="3"/>
  <c r="X5955" i="3"/>
  <c r="X5956" i="3"/>
  <c r="X5957" i="3"/>
  <c r="X5958" i="3"/>
  <c r="X5959" i="3"/>
  <c r="X5960" i="3"/>
  <c r="X5961" i="3"/>
  <c r="X5962" i="3"/>
  <c r="X5963" i="3"/>
  <c r="X5964" i="3"/>
  <c r="X5965" i="3"/>
  <c r="X5966" i="3"/>
  <c r="X5967" i="3"/>
  <c r="X5968" i="3"/>
  <c r="X5969" i="3"/>
  <c r="X5970" i="3"/>
  <c r="X5971" i="3"/>
  <c r="X5972" i="3"/>
  <c r="X5973" i="3"/>
  <c r="X5974" i="3"/>
  <c r="X5975" i="3"/>
  <c r="X5976" i="3"/>
  <c r="X5977" i="3"/>
  <c r="X5978" i="3"/>
  <c r="X5979" i="3"/>
  <c r="X5980" i="3"/>
  <c r="X5981" i="3"/>
  <c r="X5982" i="3"/>
  <c r="X5983" i="3"/>
  <c r="X5984" i="3"/>
  <c r="X5985" i="3"/>
  <c r="X5986" i="3"/>
  <c r="X5987" i="3"/>
  <c r="X5988" i="3"/>
  <c r="X5989" i="3"/>
  <c r="X5990" i="3"/>
  <c r="X5991" i="3"/>
  <c r="X5992" i="3"/>
  <c r="X5993" i="3"/>
  <c r="X5994" i="3"/>
  <c r="X5995" i="3"/>
  <c r="X5996" i="3"/>
  <c r="X5997" i="3"/>
  <c r="X5998" i="3"/>
  <c r="X5999" i="3"/>
  <c r="X6000" i="3"/>
  <c r="X6001" i="3"/>
  <c r="X6002" i="3"/>
  <c r="X6003" i="3"/>
  <c r="X6004" i="3"/>
  <c r="X6005" i="3"/>
  <c r="X6006" i="3"/>
  <c r="X6007" i="3"/>
  <c r="X6008" i="3"/>
  <c r="X6009" i="3"/>
  <c r="X6011" i="3"/>
  <c r="X6012" i="3"/>
  <c r="X6013" i="3"/>
  <c r="X6014" i="3"/>
  <c r="X6015" i="3"/>
  <c r="X6016" i="3"/>
  <c r="X6017" i="3"/>
  <c r="X6018" i="3"/>
  <c r="X6019" i="3"/>
  <c r="X6020" i="3"/>
  <c r="X6021" i="3"/>
  <c r="X6022" i="3"/>
  <c r="X6023" i="3"/>
  <c r="X6024" i="3"/>
  <c r="X6025" i="3"/>
  <c r="X6026" i="3"/>
  <c r="X6027" i="3"/>
  <c r="X6028" i="3"/>
  <c r="X6029" i="3"/>
  <c r="X6030" i="3"/>
  <c r="X6031" i="3"/>
  <c r="X6032" i="3"/>
  <c r="X6033" i="3"/>
  <c r="X6034" i="3"/>
  <c r="X6035" i="3"/>
  <c r="X6036" i="3"/>
  <c r="X6037" i="3"/>
  <c r="X6038" i="3"/>
  <c r="X6039" i="3"/>
  <c r="X6040" i="3"/>
  <c r="X6041" i="3"/>
  <c r="X6042" i="3"/>
  <c r="X6043" i="3"/>
  <c r="X6044" i="3"/>
  <c r="X6045" i="3"/>
  <c r="X6046" i="3"/>
  <c r="X6047" i="3"/>
  <c r="X6048" i="3"/>
  <c r="X6049" i="3"/>
  <c r="X6050" i="3"/>
  <c r="X6051" i="3"/>
  <c r="X6052" i="3"/>
  <c r="X6053" i="3"/>
  <c r="X6054" i="3"/>
  <c r="X6055" i="3"/>
  <c r="X6056" i="3"/>
  <c r="X6057" i="3"/>
  <c r="X6058" i="3"/>
  <c r="X6059" i="3"/>
  <c r="X6060" i="3"/>
  <c r="X6061" i="3"/>
  <c r="X6062" i="3"/>
  <c r="X6063" i="3"/>
  <c r="X6064" i="3"/>
  <c r="X6065" i="3"/>
  <c r="X6066" i="3"/>
  <c r="X6067" i="3"/>
  <c r="X6068" i="3"/>
  <c r="X6069" i="3"/>
  <c r="X6070" i="3"/>
  <c r="X6071" i="3"/>
  <c r="X6072" i="3"/>
  <c r="X6073" i="3"/>
  <c r="X6074" i="3"/>
  <c r="X6075" i="3"/>
  <c r="X6076" i="3"/>
  <c r="X6077" i="3"/>
  <c r="X6078" i="3"/>
  <c r="X6079" i="3"/>
  <c r="X6080" i="3"/>
  <c r="X6081" i="3"/>
  <c r="X6082" i="3"/>
  <c r="X6083" i="3"/>
  <c r="X6084" i="3"/>
  <c r="X6085" i="3"/>
  <c r="X6086" i="3"/>
  <c r="X6087" i="3"/>
  <c r="X6088" i="3"/>
  <c r="X6089" i="3"/>
  <c r="X6090" i="3"/>
  <c r="X6091" i="3"/>
  <c r="X6092" i="3"/>
  <c r="X6093" i="3"/>
  <c r="X6094" i="3"/>
  <c r="X6095" i="3"/>
  <c r="X6096" i="3"/>
  <c r="X6097" i="3"/>
  <c r="X6098" i="3"/>
  <c r="X6099" i="3"/>
  <c r="X6100" i="3"/>
  <c r="X6101" i="3"/>
  <c r="X6102" i="3"/>
  <c r="X6103" i="3"/>
  <c r="X6104" i="3"/>
  <c r="X6105" i="3"/>
  <c r="X6106" i="3"/>
  <c r="X6107" i="3"/>
  <c r="X6108" i="3"/>
  <c r="X6109" i="3"/>
  <c r="X6110" i="3"/>
  <c r="X6111" i="3"/>
  <c r="X6112" i="3"/>
  <c r="X6113" i="3"/>
  <c r="X6114" i="3"/>
  <c r="X6115" i="3"/>
  <c r="X6116" i="3"/>
  <c r="X6117" i="3"/>
  <c r="X6118" i="3"/>
  <c r="X6119" i="3"/>
  <c r="X6120" i="3"/>
  <c r="X6121" i="3"/>
  <c r="X6122" i="3"/>
  <c r="X6123" i="3"/>
  <c r="X6124" i="3"/>
  <c r="X6125" i="3"/>
  <c r="X6126" i="3"/>
  <c r="X6127" i="3"/>
  <c r="X6128" i="3"/>
  <c r="X6129" i="3"/>
  <c r="X6130" i="3"/>
  <c r="X6131" i="3"/>
  <c r="X6132" i="3"/>
  <c r="X6133" i="3"/>
  <c r="X6134" i="3"/>
  <c r="X6135" i="3"/>
  <c r="X6136" i="3"/>
  <c r="X6137" i="3"/>
  <c r="X6138" i="3"/>
  <c r="X6139" i="3"/>
  <c r="X6140" i="3"/>
  <c r="X6141" i="3"/>
  <c r="X6142" i="3"/>
  <c r="X6143" i="3"/>
  <c r="X6144" i="3"/>
  <c r="X6145" i="3"/>
  <c r="X6146" i="3"/>
  <c r="X6147" i="3"/>
  <c r="X6148" i="3"/>
  <c r="X6149" i="3"/>
  <c r="X6150" i="3"/>
  <c r="X6151" i="3"/>
  <c r="X6152" i="3"/>
  <c r="X6153" i="3"/>
  <c r="X6154" i="3"/>
  <c r="X6155" i="3"/>
  <c r="X6156" i="3"/>
  <c r="X6157" i="3"/>
  <c r="X6159" i="3"/>
  <c r="X6160" i="3"/>
  <c r="X6161" i="3"/>
  <c r="X6162" i="3"/>
  <c r="X6163" i="3"/>
  <c r="X6164" i="3"/>
  <c r="X6165" i="3"/>
  <c r="X6166" i="3"/>
  <c r="X6167" i="3"/>
  <c r="X6168" i="3"/>
  <c r="X6169" i="3"/>
  <c r="X6170" i="3"/>
  <c r="X6171" i="3"/>
  <c r="X6172" i="3"/>
  <c r="X6173" i="3"/>
  <c r="X6174" i="3"/>
  <c r="X6175" i="3"/>
  <c r="X6176" i="3"/>
  <c r="X6177" i="3"/>
  <c r="X6178" i="3"/>
  <c r="X6179" i="3"/>
  <c r="X6180" i="3"/>
  <c r="X6181" i="3"/>
  <c r="X6182" i="3"/>
  <c r="X6183" i="3"/>
  <c r="X6184" i="3"/>
  <c r="X6185" i="3"/>
  <c r="X6186" i="3"/>
  <c r="X6187" i="3"/>
  <c r="X6188" i="3"/>
  <c r="X6189" i="3"/>
  <c r="X6190" i="3"/>
  <c r="X6191" i="3"/>
  <c r="X6192" i="3"/>
  <c r="X6193" i="3"/>
  <c r="X6194" i="3"/>
  <c r="X6195" i="3"/>
  <c r="X6196" i="3"/>
  <c r="X6197" i="3"/>
  <c r="X6198" i="3"/>
  <c r="X6199" i="3"/>
  <c r="X6200" i="3"/>
  <c r="X6201" i="3"/>
  <c r="X6202" i="3"/>
  <c r="X6203" i="3"/>
  <c r="X6204" i="3"/>
  <c r="X6205" i="3"/>
  <c r="X6206" i="3"/>
  <c r="X6207" i="3"/>
  <c r="X6208" i="3"/>
  <c r="X6209" i="3"/>
  <c r="X6210" i="3"/>
  <c r="X6211" i="3"/>
  <c r="X6212" i="3"/>
  <c r="X6213" i="3"/>
  <c r="X6214" i="3"/>
  <c r="X6215" i="3"/>
  <c r="X6216" i="3"/>
  <c r="X6217" i="3"/>
  <c r="X6218" i="3"/>
  <c r="X6219" i="3"/>
  <c r="X6220" i="3"/>
  <c r="X6221" i="3"/>
  <c r="X6222" i="3"/>
  <c r="X6223" i="3"/>
  <c r="X6224" i="3"/>
  <c r="X6225" i="3"/>
  <c r="X6226" i="3"/>
  <c r="X6227" i="3"/>
  <c r="X6228" i="3"/>
  <c r="X6229" i="3"/>
  <c r="X6230" i="3"/>
  <c r="X6231" i="3"/>
  <c r="X6232" i="3"/>
  <c r="X6233" i="3"/>
  <c r="X6234" i="3"/>
  <c r="X6235" i="3"/>
  <c r="X6236" i="3"/>
  <c r="X6237" i="3"/>
  <c r="X6238" i="3"/>
  <c r="X6239" i="3"/>
  <c r="X6240" i="3"/>
  <c r="X6241" i="3"/>
  <c r="X6242" i="3"/>
  <c r="X6243" i="3"/>
  <c r="X6244" i="3"/>
  <c r="X6245" i="3"/>
  <c r="X6246" i="3"/>
  <c r="X6247" i="3"/>
  <c r="X6248" i="3"/>
  <c r="X6249" i="3"/>
  <c r="X6250" i="3"/>
  <c r="X6251" i="3"/>
  <c r="X6252" i="3"/>
  <c r="X6253" i="3"/>
  <c r="X6254" i="3"/>
  <c r="X6255" i="3"/>
  <c r="X6256" i="3"/>
  <c r="X6257" i="3"/>
  <c r="X6258" i="3"/>
  <c r="X6259" i="3"/>
  <c r="X6260" i="3"/>
  <c r="X6261" i="3"/>
  <c r="X6262" i="3"/>
  <c r="X6263" i="3"/>
  <c r="X6264" i="3"/>
  <c r="X6265" i="3"/>
  <c r="X6266" i="3"/>
  <c r="X6267" i="3"/>
  <c r="X6268" i="3"/>
  <c r="X6269" i="3"/>
  <c r="X6270" i="3"/>
  <c r="X6271" i="3"/>
  <c r="X6272" i="3"/>
  <c r="X6273" i="3"/>
  <c r="X6274" i="3"/>
  <c r="X6276" i="3"/>
  <c r="X6277" i="3"/>
  <c r="X6278" i="3"/>
  <c r="X6280" i="3"/>
  <c r="X6281" i="3"/>
  <c r="X6282" i="3"/>
  <c r="X6283" i="3"/>
  <c r="X6284" i="3"/>
  <c r="X6285" i="3"/>
  <c r="X6286" i="3"/>
  <c r="X6287" i="3"/>
  <c r="X6288" i="3"/>
  <c r="X6289" i="3"/>
  <c r="X6290" i="3"/>
  <c r="X6291" i="3"/>
  <c r="X6292" i="3"/>
  <c r="X6293" i="3"/>
  <c r="X6294" i="3"/>
  <c r="X6295" i="3"/>
  <c r="X6296" i="3"/>
  <c r="X6297" i="3"/>
  <c r="X6298" i="3"/>
  <c r="X6299" i="3"/>
  <c r="X6300" i="3"/>
  <c r="X6301" i="3"/>
  <c r="X6302" i="3"/>
  <c r="X6303" i="3"/>
  <c r="X6304" i="3"/>
  <c r="X6305" i="3"/>
  <c r="X6306" i="3"/>
  <c r="X6307" i="3"/>
  <c r="X6308" i="3"/>
  <c r="X6310" i="3"/>
  <c r="X6311" i="3"/>
  <c r="X6312" i="3"/>
  <c r="X6313" i="3"/>
  <c r="X6314" i="3"/>
  <c r="X6315" i="3"/>
  <c r="X6316" i="3"/>
  <c r="X6317" i="3"/>
  <c r="X6318" i="3"/>
  <c r="X6319" i="3"/>
  <c r="X6320" i="3"/>
  <c r="X6321" i="3"/>
  <c r="X6322" i="3"/>
  <c r="X6323" i="3"/>
  <c r="X6324" i="3"/>
  <c r="X6325" i="3"/>
  <c r="X6326" i="3"/>
  <c r="X6327" i="3"/>
  <c r="X6328" i="3"/>
  <c r="X6329" i="3"/>
  <c r="X6330" i="3"/>
  <c r="X6331" i="3"/>
  <c r="X6332" i="3"/>
  <c r="X6333" i="3"/>
  <c r="X6334" i="3"/>
  <c r="X6335" i="3"/>
  <c r="X6336" i="3"/>
  <c r="X6337" i="3"/>
  <c r="X6338" i="3"/>
  <c r="X6339" i="3"/>
  <c r="X6340" i="3"/>
  <c r="X6341" i="3"/>
  <c r="X6342" i="3"/>
  <c r="X6343" i="3"/>
  <c r="X6344" i="3"/>
  <c r="X6345" i="3"/>
  <c r="X6346" i="3"/>
  <c r="X6347" i="3"/>
  <c r="X6348" i="3"/>
  <c r="X6349" i="3"/>
  <c r="X6350" i="3"/>
  <c r="X6351" i="3"/>
  <c r="X6352" i="3"/>
  <c r="X6353" i="3"/>
  <c r="X6354" i="3"/>
  <c r="X6355" i="3"/>
  <c r="X6356" i="3"/>
  <c r="X6357" i="3"/>
  <c r="X6358" i="3"/>
  <c r="X6359" i="3"/>
  <c r="X6360" i="3"/>
  <c r="X6361" i="3"/>
  <c r="X6362" i="3"/>
  <c r="X6363" i="3"/>
  <c r="X6364" i="3"/>
  <c r="X6365" i="3"/>
  <c r="X6366" i="3"/>
  <c r="X6367" i="3"/>
  <c r="X6368" i="3"/>
  <c r="X6369" i="3"/>
  <c r="X6370" i="3"/>
  <c r="X6371" i="3"/>
  <c r="X6372" i="3"/>
  <c r="X6373" i="3"/>
  <c r="X6374" i="3"/>
  <c r="X6375" i="3"/>
  <c r="X6376" i="3"/>
  <c r="X6377" i="3"/>
  <c r="X6378" i="3"/>
  <c r="X6379" i="3"/>
  <c r="X6380" i="3"/>
  <c r="X6381" i="3"/>
  <c r="X6382" i="3"/>
  <c r="X6383" i="3"/>
  <c r="X6384" i="3"/>
  <c r="X6385" i="3"/>
  <c r="X6386" i="3"/>
  <c r="X6387" i="3"/>
  <c r="X6388" i="3"/>
  <c r="X6389" i="3"/>
  <c r="X6390" i="3"/>
  <c r="X6391" i="3"/>
  <c r="X6392" i="3"/>
  <c r="X6393" i="3"/>
  <c r="X6394" i="3"/>
  <c r="X6395" i="3"/>
  <c r="X6396" i="3"/>
  <c r="X6397" i="3"/>
  <c r="X6398" i="3"/>
  <c r="X6399" i="3"/>
  <c r="X6400" i="3"/>
  <c r="X6401" i="3"/>
  <c r="X6402" i="3"/>
  <c r="X6403" i="3"/>
  <c r="X6404" i="3"/>
  <c r="X6405" i="3"/>
  <c r="X6406" i="3"/>
  <c r="X6407" i="3"/>
  <c r="X6408" i="3"/>
  <c r="X6409" i="3"/>
  <c r="X6410" i="3"/>
  <c r="X6411" i="3"/>
  <c r="X6412" i="3"/>
  <c r="X6413" i="3"/>
  <c r="X6414" i="3"/>
  <c r="X6415" i="3"/>
  <c r="X6416" i="3"/>
  <c r="X6417" i="3"/>
  <c r="X6418" i="3"/>
  <c r="X6419" i="3"/>
  <c r="X6420" i="3"/>
  <c r="X6421" i="3"/>
  <c r="X6422" i="3"/>
  <c r="X6423" i="3"/>
  <c r="X6424" i="3"/>
  <c r="X6425" i="3"/>
  <c r="X6426" i="3"/>
  <c r="X6427" i="3"/>
  <c r="X6428" i="3"/>
  <c r="X6429" i="3"/>
  <c r="X6430" i="3"/>
  <c r="X6431" i="3"/>
  <c r="X6432" i="3"/>
  <c r="X6433" i="3"/>
  <c r="X6434" i="3"/>
  <c r="X6435" i="3"/>
  <c r="X6436" i="3"/>
  <c r="X6437" i="3"/>
  <c r="X6438" i="3"/>
  <c r="X6439" i="3"/>
  <c r="X6440" i="3"/>
  <c r="X6441" i="3"/>
  <c r="X6442" i="3"/>
  <c r="X6443" i="3"/>
  <c r="X6444" i="3"/>
  <c r="X6445" i="3"/>
  <c r="X6446" i="3"/>
  <c r="X6447" i="3"/>
  <c r="X6448" i="3"/>
  <c r="X6449" i="3"/>
  <c r="X6450" i="3"/>
  <c r="X6451" i="3"/>
  <c r="X6452" i="3"/>
  <c r="X6453" i="3"/>
  <c r="X6454" i="3"/>
  <c r="X6455" i="3"/>
  <c r="X6456" i="3"/>
  <c r="X6457" i="3"/>
  <c r="X6458" i="3"/>
  <c r="X6459" i="3"/>
  <c r="X6460" i="3"/>
  <c r="X6461" i="3"/>
  <c r="X6462" i="3"/>
  <c r="X6463" i="3"/>
  <c r="X6464" i="3"/>
  <c r="X6466" i="3"/>
  <c r="X6467" i="3"/>
  <c r="X6468" i="3"/>
  <c r="X6469" i="3"/>
  <c r="X6470" i="3"/>
  <c r="X6471" i="3"/>
  <c r="X6472" i="3"/>
  <c r="X6473" i="3"/>
  <c r="X6474" i="3"/>
  <c r="X6475" i="3"/>
  <c r="X6476" i="3"/>
  <c r="X6477" i="3"/>
  <c r="X6478" i="3"/>
  <c r="X6479" i="3"/>
  <c r="X6480" i="3"/>
  <c r="X6481" i="3"/>
  <c r="X6482" i="3"/>
  <c r="X6483" i="3"/>
  <c r="X6484" i="3"/>
  <c r="X6485" i="3"/>
  <c r="X6486" i="3"/>
  <c r="X6487" i="3"/>
  <c r="X6488" i="3"/>
  <c r="X6489" i="3"/>
  <c r="X6490" i="3"/>
  <c r="X6491" i="3"/>
  <c r="X6492" i="3"/>
  <c r="X6493" i="3"/>
  <c r="X6494" i="3"/>
  <c r="X6495" i="3"/>
  <c r="X6496" i="3"/>
  <c r="X6497" i="3"/>
  <c r="X6498" i="3"/>
  <c r="X6499" i="3"/>
  <c r="X6500" i="3"/>
  <c r="X6501" i="3"/>
  <c r="X6502" i="3"/>
  <c r="X6503" i="3"/>
  <c r="X6504" i="3"/>
  <c r="X6505" i="3"/>
  <c r="X6506" i="3"/>
  <c r="X6507" i="3"/>
  <c r="X6508" i="3"/>
  <c r="X6509" i="3"/>
  <c r="X6510" i="3"/>
  <c r="X6511" i="3"/>
  <c r="X6512" i="3"/>
  <c r="X6513" i="3"/>
  <c r="X6514" i="3"/>
  <c r="X6515" i="3"/>
  <c r="X6516" i="3"/>
  <c r="X6517" i="3"/>
  <c r="X6518" i="3"/>
  <c r="X6519" i="3"/>
  <c r="X6520" i="3"/>
  <c r="X6521" i="3"/>
  <c r="X6522" i="3"/>
  <c r="X6523" i="3"/>
  <c r="X6524" i="3"/>
  <c r="X6525" i="3"/>
  <c r="X6526" i="3"/>
  <c r="X6527" i="3"/>
  <c r="X6528" i="3"/>
  <c r="X6529" i="3"/>
  <c r="X6530" i="3"/>
  <c r="X6531" i="3"/>
  <c r="X6532" i="3"/>
  <c r="X6533" i="3"/>
  <c r="X6534" i="3"/>
  <c r="X6535" i="3"/>
  <c r="X6536" i="3"/>
  <c r="X6537" i="3"/>
  <c r="X6538" i="3"/>
  <c r="X6539" i="3"/>
  <c r="X6540" i="3"/>
  <c r="X6541" i="3"/>
  <c r="X6542" i="3"/>
  <c r="X6543" i="3"/>
  <c r="X6544" i="3"/>
  <c r="X6545" i="3"/>
  <c r="X6546" i="3"/>
  <c r="X6547" i="3"/>
  <c r="X6548" i="3"/>
  <c r="X6549" i="3"/>
  <c r="X6550" i="3"/>
  <c r="X6551" i="3"/>
  <c r="X6552" i="3"/>
  <c r="X6553" i="3"/>
  <c r="X6554" i="3"/>
  <c r="X6555" i="3"/>
  <c r="X6556" i="3"/>
  <c r="X6557" i="3"/>
  <c r="X6558" i="3"/>
  <c r="X6559" i="3"/>
  <c r="X6560" i="3"/>
  <c r="X6561" i="3"/>
  <c r="X6562" i="3"/>
  <c r="X6563" i="3"/>
  <c r="X6564" i="3"/>
  <c r="X6565" i="3"/>
  <c r="X6566" i="3"/>
  <c r="X6567" i="3"/>
  <c r="X6568" i="3"/>
  <c r="X6569" i="3"/>
  <c r="X6570" i="3"/>
  <c r="X6571" i="3"/>
  <c r="X6572" i="3"/>
  <c r="X6573" i="3"/>
  <c r="X6574" i="3"/>
  <c r="X6575" i="3"/>
  <c r="X6576" i="3"/>
  <c r="X6577" i="3"/>
  <c r="X6578" i="3"/>
  <c r="X6579" i="3"/>
  <c r="X6580" i="3"/>
  <c r="X6581" i="3"/>
  <c r="X6582" i="3"/>
  <c r="X6583" i="3"/>
  <c r="X6584" i="3"/>
  <c r="X6585" i="3"/>
  <c r="X6586" i="3"/>
  <c r="X6587" i="3"/>
  <c r="X6588" i="3"/>
  <c r="X6589" i="3"/>
  <c r="X6590" i="3"/>
  <c r="X6591" i="3"/>
  <c r="X6592" i="3"/>
  <c r="X6593" i="3"/>
  <c r="X6594" i="3"/>
  <c r="X6595" i="3"/>
  <c r="X6596" i="3"/>
  <c r="X6597" i="3"/>
  <c r="X6598" i="3"/>
  <c r="X6599" i="3"/>
  <c r="X6600" i="3"/>
  <c r="X6601" i="3"/>
  <c r="X6602" i="3"/>
  <c r="X6603" i="3"/>
  <c r="X6604" i="3"/>
  <c r="X6605" i="3"/>
  <c r="X6606" i="3"/>
  <c r="X6607" i="3"/>
  <c r="X6608" i="3"/>
  <c r="X6609" i="3"/>
  <c r="X6610" i="3"/>
  <c r="X6611" i="3"/>
  <c r="X6612" i="3"/>
  <c r="X6613" i="3"/>
  <c r="X6614" i="3"/>
  <c r="X6615" i="3"/>
  <c r="X6616" i="3"/>
  <c r="X6617" i="3"/>
  <c r="X6618" i="3"/>
  <c r="X6619" i="3"/>
  <c r="X6620" i="3"/>
  <c r="X6621" i="3"/>
  <c r="X6622" i="3"/>
  <c r="X6623" i="3"/>
  <c r="X6624" i="3"/>
  <c r="X6625" i="3"/>
  <c r="X6626" i="3"/>
  <c r="X6627" i="3"/>
  <c r="X6628" i="3"/>
  <c r="X6629" i="3"/>
  <c r="X6630" i="3"/>
  <c r="X6631" i="3"/>
  <c r="X6632" i="3"/>
  <c r="X6633" i="3"/>
  <c r="X6634" i="3"/>
  <c r="X6635" i="3"/>
  <c r="X6636" i="3"/>
  <c r="X6637" i="3"/>
  <c r="X6638" i="3"/>
  <c r="X6639" i="3"/>
  <c r="X6640" i="3"/>
  <c r="X6641" i="3"/>
  <c r="X6642" i="3"/>
  <c r="X6643" i="3"/>
  <c r="X6644" i="3"/>
  <c r="X6645" i="3"/>
  <c r="X6647" i="3"/>
  <c r="X6648" i="3"/>
  <c r="X6649" i="3"/>
  <c r="X6650" i="3"/>
  <c r="X6651" i="3"/>
  <c r="X6652" i="3"/>
  <c r="X6653" i="3"/>
  <c r="X6654" i="3"/>
  <c r="X6655" i="3"/>
  <c r="X6656" i="3"/>
  <c r="X6657" i="3"/>
  <c r="X6658" i="3"/>
  <c r="X6659" i="3"/>
  <c r="X6660" i="3"/>
  <c r="X6661" i="3"/>
  <c r="X6662" i="3"/>
  <c r="X6663" i="3"/>
  <c r="X6665" i="3"/>
  <c r="X6666" i="3"/>
  <c r="X6667" i="3"/>
  <c r="X6668" i="3"/>
  <c r="X6669" i="3"/>
  <c r="X6670" i="3"/>
  <c r="X6671" i="3"/>
  <c r="X6672" i="3"/>
  <c r="X6673" i="3"/>
  <c r="X6674" i="3"/>
  <c r="X6675" i="3"/>
  <c r="X6676" i="3"/>
  <c r="X6677" i="3"/>
  <c r="X6678" i="3"/>
  <c r="X6679" i="3"/>
  <c r="X6680" i="3"/>
  <c r="X6681" i="3"/>
  <c r="X6682" i="3"/>
  <c r="X6683" i="3"/>
  <c r="X6684" i="3"/>
  <c r="X6685" i="3"/>
  <c r="X6686" i="3"/>
  <c r="X6687" i="3"/>
  <c r="X6688" i="3"/>
  <c r="X6689" i="3"/>
  <c r="X6690" i="3"/>
  <c r="X6691" i="3"/>
  <c r="X6692" i="3"/>
  <c r="X6693" i="3"/>
  <c r="X6694" i="3"/>
  <c r="X6695" i="3"/>
  <c r="X6696" i="3"/>
  <c r="X6697" i="3"/>
  <c r="X6698" i="3"/>
  <c r="X6699" i="3"/>
  <c r="X6700" i="3"/>
  <c r="X6701" i="3"/>
  <c r="X6702" i="3"/>
  <c r="X6703" i="3"/>
  <c r="X6704" i="3"/>
  <c r="X6705" i="3"/>
  <c r="X6706" i="3"/>
  <c r="X6707" i="3"/>
  <c r="X6708" i="3"/>
  <c r="X6709" i="3"/>
  <c r="X6710" i="3"/>
  <c r="X6711" i="3"/>
  <c r="X6712" i="3"/>
  <c r="X6713" i="3"/>
  <c r="X6714" i="3"/>
  <c r="X6715" i="3"/>
  <c r="X6716" i="3"/>
  <c r="X6717" i="3"/>
  <c r="X6718" i="3"/>
  <c r="X6719" i="3"/>
  <c r="X6720" i="3"/>
  <c r="X6721" i="3"/>
  <c r="X6722" i="3"/>
  <c r="X6723" i="3"/>
  <c r="X6724" i="3"/>
  <c r="X6725" i="3"/>
  <c r="X6726" i="3"/>
  <c r="X6727" i="3"/>
  <c r="X6728" i="3"/>
  <c r="X6729" i="3"/>
  <c r="X6730" i="3"/>
  <c r="X6731" i="3"/>
  <c r="X6732" i="3"/>
  <c r="X6733" i="3"/>
  <c r="X6734" i="3"/>
  <c r="X6735" i="3"/>
  <c r="X6736" i="3"/>
  <c r="X6737" i="3"/>
  <c r="X6738" i="3"/>
  <c r="X6739" i="3"/>
  <c r="X6740" i="3"/>
  <c r="X6741" i="3"/>
  <c r="X6742" i="3"/>
  <c r="X6743" i="3"/>
  <c r="X6744" i="3"/>
  <c r="X6745" i="3"/>
  <c r="X6746" i="3"/>
  <c r="X6747" i="3"/>
  <c r="X6748" i="3"/>
  <c r="X6749" i="3"/>
  <c r="X6750" i="3"/>
  <c r="X6751" i="3"/>
  <c r="X6752" i="3"/>
  <c r="X6753" i="3"/>
  <c r="X6754" i="3"/>
  <c r="X6755" i="3"/>
  <c r="X6756" i="3"/>
  <c r="X6757" i="3"/>
  <c r="X6758" i="3"/>
  <c r="X6759" i="3"/>
  <c r="X6760" i="3"/>
  <c r="X6761" i="3"/>
  <c r="X6762" i="3"/>
  <c r="X6763" i="3"/>
  <c r="X6764" i="3"/>
  <c r="X6765" i="3"/>
  <c r="X6766" i="3"/>
  <c r="X6767" i="3"/>
  <c r="X6768" i="3"/>
  <c r="X6769" i="3"/>
  <c r="X6770" i="3"/>
  <c r="X6771" i="3"/>
  <c r="X6772" i="3"/>
  <c r="X6773" i="3"/>
  <c r="X6774" i="3"/>
  <c r="X6775" i="3"/>
  <c r="X6776" i="3"/>
  <c r="X6777" i="3"/>
  <c r="X6778" i="3"/>
  <c r="X6779" i="3"/>
  <c r="X6780" i="3"/>
  <c r="X6781" i="3"/>
  <c r="X6782" i="3"/>
  <c r="X6783" i="3"/>
  <c r="X6784" i="3"/>
  <c r="X6785" i="3"/>
  <c r="X6786" i="3"/>
  <c r="X6787" i="3"/>
  <c r="X6788" i="3"/>
  <c r="X6789" i="3"/>
  <c r="X6790" i="3"/>
  <c r="X6791" i="3"/>
  <c r="X6792" i="3"/>
  <c r="X6793" i="3"/>
  <c r="X6794" i="3"/>
  <c r="X6795" i="3"/>
  <c r="X6796" i="3"/>
  <c r="X6797" i="3"/>
  <c r="X6798" i="3"/>
  <c r="X6799" i="3"/>
  <c r="X6800" i="3"/>
  <c r="X6801" i="3"/>
  <c r="X6802" i="3"/>
  <c r="X6803" i="3"/>
  <c r="X6804" i="3"/>
  <c r="X6805" i="3"/>
  <c r="X6806" i="3"/>
  <c r="X6807" i="3"/>
  <c r="X6808" i="3"/>
  <c r="X6809" i="3"/>
  <c r="X6810" i="3"/>
  <c r="X6811" i="3"/>
  <c r="X6812" i="3"/>
  <c r="X6813" i="3"/>
  <c r="X6814" i="3"/>
  <c r="X6815" i="3"/>
  <c r="X6816" i="3"/>
  <c r="X6818" i="3"/>
  <c r="X6819" i="3"/>
  <c r="X6820" i="3"/>
  <c r="X6821" i="3"/>
  <c r="X6822" i="3"/>
  <c r="X6823" i="3"/>
  <c r="X6824" i="3"/>
  <c r="X6825" i="3"/>
  <c r="X6826" i="3"/>
  <c r="X6827" i="3"/>
  <c r="X6828" i="3"/>
  <c r="X6829" i="3"/>
  <c r="X6830" i="3"/>
  <c r="X6831" i="3"/>
  <c r="X6832" i="3"/>
  <c r="X6833" i="3"/>
  <c r="X6834" i="3"/>
  <c r="X6835" i="3"/>
  <c r="X6836" i="3"/>
  <c r="X6837" i="3"/>
  <c r="X6838" i="3"/>
  <c r="X6839" i="3"/>
  <c r="X6840" i="3"/>
  <c r="X6841" i="3"/>
  <c r="X6842" i="3"/>
  <c r="X6843" i="3"/>
  <c r="X6844" i="3"/>
  <c r="X6845" i="3"/>
  <c r="X6846" i="3"/>
  <c r="X6847" i="3"/>
  <c r="X6848" i="3"/>
  <c r="X6849" i="3"/>
  <c r="X6850" i="3"/>
  <c r="X6851" i="3"/>
  <c r="X6852" i="3"/>
  <c r="X6853" i="3"/>
  <c r="X6854" i="3"/>
  <c r="X6855" i="3"/>
  <c r="X6856" i="3"/>
  <c r="X6857" i="3"/>
  <c r="X6858" i="3"/>
  <c r="X6860" i="3"/>
  <c r="X6861" i="3"/>
  <c r="X6862" i="3"/>
  <c r="M7" i="19" l="1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309" i="19"/>
  <c r="M310" i="19"/>
  <c r="M311" i="19"/>
  <c r="M312" i="19"/>
  <c r="M313" i="19"/>
  <c r="M314" i="19"/>
  <c r="M315" i="19"/>
  <c r="M316" i="19"/>
  <c r="M317" i="19"/>
  <c r="M2" i="15"/>
  <c r="M3" i="15"/>
  <c r="M4" i="15"/>
  <c r="M5" i="15"/>
  <c r="M6" i="15"/>
  <c r="M7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7" i="16"/>
  <c r="M2" i="16"/>
  <c r="M3" i="16"/>
  <c r="M4" i="16"/>
  <c r="M5" i="16"/>
  <c r="M6" i="16"/>
  <c r="M38" i="20"/>
  <c r="M37" i="20"/>
  <c r="M36" i="20"/>
  <c r="M2" i="20"/>
  <c r="M3" i="20"/>
  <c r="Q4255" i="3" l="1"/>
  <c r="Q819" i="3"/>
  <c r="Q980" i="3"/>
  <c r="Q779" i="3"/>
  <c r="Q2485" i="3"/>
  <c r="Q3168" i="3"/>
  <c r="Q2616" i="3"/>
  <c r="Q780" i="3"/>
  <c r="Q2242" i="3"/>
  <c r="Q3233" i="3"/>
  <c r="Q829" i="3"/>
  <c r="Q2550" i="3"/>
  <c r="Q3234" i="3"/>
  <c r="Q614" i="3"/>
  <c r="Q2551" i="3"/>
  <c r="Q2736" i="3"/>
  <c r="Q2737" i="3"/>
  <c r="Q2738" i="3"/>
  <c r="Q2739" i="3"/>
  <c r="Q2740" i="3"/>
  <c r="Q289" i="3"/>
  <c r="Q4150" i="3"/>
  <c r="Q516" i="3"/>
  <c r="Q513" i="3"/>
  <c r="Q982" i="3"/>
  <c r="Q3281" i="3"/>
  <c r="Q4074" i="3"/>
  <c r="Q3379" i="3"/>
  <c r="Q4061" i="3"/>
  <c r="Q3873" i="3"/>
  <c r="Q1568" i="3"/>
  <c r="Q373" i="3"/>
  <c r="Q3282" i="3"/>
  <c r="Q4276" i="3"/>
  <c r="Q1397" i="3"/>
  <c r="Q3380" i="3"/>
  <c r="Q525" i="3"/>
  <c r="Q2402" i="3"/>
  <c r="Q2243" i="3"/>
  <c r="Q2244" i="3"/>
  <c r="Q1659" i="3"/>
  <c r="Q1723" i="3"/>
  <c r="Q1831" i="3"/>
  <c r="Q1832" i="3"/>
  <c r="Q1833" i="3"/>
  <c r="Q1660" i="3"/>
  <c r="Q2951" i="3"/>
  <c r="Q2952" i="3"/>
  <c r="Q2953" i="3"/>
  <c r="Q3381" i="3"/>
  <c r="Q2954" i="3"/>
  <c r="Q2955" i="3"/>
  <c r="Q2956" i="3"/>
  <c r="Q2957" i="3"/>
  <c r="Q2958" i="3"/>
  <c r="Q382" i="3"/>
  <c r="Q4124" i="3"/>
  <c r="Q3150" i="3"/>
  <c r="Q3151" i="3"/>
  <c r="Q3152" i="3"/>
  <c r="Q2286" i="3"/>
  <c r="Q615" i="3"/>
  <c r="Q616" i="3"/>
  <c r="Q617" i="3"/>
  <c r="Q2959" i="3"/>
  <c r="Q3023" i="3"/>
  <c r="Q3153" i="3"/>
  <c r="Q3154" i="3"/>
  <c r="Q983" i="3"/>
  <c r="Q4183" i="3"/>
  <c r="Q1133" i="3"/>
  <c r="Q4319" i="3"/>
  <c r="Q3990" i="3"/>
  <c r="Q3737" i="3"/>
  <c r="Q1063" i="3"/>
  <c r="Q3860" i="3"/>
  <c r="Q3991" i="3"/>
  <c r="Q3738" i="3"/>
  <c r="Q1134" i="3"/>
  <c r="Q1135" i="3"/>
  <c r="Q1136" i="3"/>
  <c r="Q1137" i="3"/>
  <c r="Q1138" i="3"/>
  <c r="Q1139" i="3"/>
  <c r="Q1140" i="3"/>
  <c r="Q1141" i="3"/>
  <c r="Q1142" i="3"/>
  <c r="Q1143" i="3"/>
  <c r="Q4246" i="3"/>
  <c r="Q4464" i="3"/>
  <c r="Q4465" i="3"/>
  <c r="Q4247" i="3"/>
  <c r="Q4248" i="3"/>
  <c r="Q4062" i="3"/>
  <c r="Q4202" i="3"/>
  <c r="Q3992" i="3"/>
  <c r="Q4320" i="3"/>
  <c r="Q3739" i="3"/>
  <c r="Q4249" i="3"/>
  <c r="Q429" i="3"/>
  <c r="Q1064" i="3"/>
  <c r="Q4321" i="3"/>
  <c r="Q4322" i="3"/>
  <c r="Q1065" i="3"/>
  <c r="Q1066" i="3"/>
  <c r="Q1067" i="3"/>
  <c r="Q1069" i="3"/>
  <c r="Q1092" i="3"/>
  <c r="Q1096" i="3"/>
  <c r="Q2997" i="3"/>
  <c r="Q335" i="3"/>
  <c r="Q2322" i="3"/>
  <c r="Q4236" i="3"/>
  <c r="Q4184" i="3"/>
  <c r="Q1438" i="3"/>
  <c r="Q4323" i="3"/>
  <c r="Q2624" i="3"/>
  <c r="Q449" i="3"/>
  <c r="Q418" i="3"/>
  <c r="Q4540" i="3"/>
  <c r="Q2617" i="3"/>
  <c r="Q2608" i="3"/>
  <c r="Q4557" i="3"/>
  <c r="Q2153" i="3"/>
  <c r="Q3024" i="3"/>
  <c r="Q3025" i="3"/>
  <c r="Q2998" i="3"/>
  <c r="Q3026" i="3"/>
  <c r="Q2653" i="3"/>
  <c r="Q374" i="3"/>
  <c r="Q3027" i="3"/>
  <c r="Q3028" i="3"/>
  <c r="Q290" i="3"/>
  <c r="Q3235" i="3"/>
  <c r="Q1560" i="3"/>
  <c r="Q291" i="3"/>
  <c r="Q248" i="3"/>
  <c r="Q292" i="3"/>
  <c r="Q1540" i="3"/>
  <c r="Q4381" i="3"/>
  <c r="Q4382" i="3"/>
  <c r="Q3946" i="3"/>
  <c r="Q4383" i="3"/>
  <c r="Q375" i="3"/>
  <c r="Q3635" i="3"/>
  <c r="Q3636" i="3"/>
  <c r="Q4046" i="3"/>
  <c r="Q3947" i="3"/>
  <c r="Q3637" i="3"/>
  <c r="Q3948" i="3"/>
  <c r="Q2245" i="3"/>
  <c r="Q3949" i="3"/>
  <c r="Q3950" i="3"/>
  <c r="Q3155" i="3"/>
  <c r="Q4384" i="3"/>
  <c r="Q3638" i="3"/>
  <c r="Q1569" i="3"/>
  <c r="Q3192" i="3"/>
  <c r="Q3951" i="3"/>
  <c r="Q3382" i="3"/>
  <c r="Q3072" i="3"/>
  <c r="Q3952" i="3"/>
  <c r="Q3823" i="3"/>
  <c r="Q3824" i="3"/>
  <c r="Q3639" i="3"/>
  <c r="Q3640" i="3"/>
  <c r="Q1991" i="3"/>
  <c r="Q2154" i="3"/>
  <c r="Q3222" i="3"/>
  <c r="Q638" i="3"/>
  <c r="Q2680" i="3"/>
  <c r="Q3641" i="3"/>
  <c r="Q3383" i="3"/>
  <c r="Q1570" i="3"/>
  <c r="Q3156" i="3"/>
  <c r="Q2246" i="3"/>
  <c r="Q2247" i="3"/>
  <c r="Q2248" i="3"/>
  <c r="Q4047" i="3"/>
  <c r="Q2249" i="3"/>
  <c r="Q3825" i="3"/>
  <c r="Q2250" i="3"/>
  <c r="Q4048" i="3"/>
  <c r="Q4125" i="3"/>
  <c r="Q1571" i="3"/>
  <c r="Q3826" i="3"/>
  <c r="Q452" i="3"/>
  <c r="Q2654" i="3"/>
  <c r="Q1572" i="3"/>
  <c r="Q2837" i="3"/>
  <c r="Q4385" i="3"/>
  <c r="Q1661" i="3"/>
  <c r="Q4386" i="3"/>
  <c r="Q4387" i="3"/>
  <c r="Q618" i="3"/>
  <c r="Q619" i="3"/>
  <c r="Q1834" i="3"/>
  <c r="Q706" i="3"/>
  <c r="Q707" i="3"/>
  <c r="Q620" i="3"/>
  <c r="Q621" i="3"/>
  <c r="Q622" i="3"/>
  <c r="Q1323" i="3"/>
  <c r="Q1573" i="3"/>
  <c r="Q1724" i="3"/>
  <c r="Q1144" i="3"/>
  <c r="Q1977" i="3"/>
  <c r="Q1574" i="3"/>
  <c r="Q708" i="3"/>
  <c r="Q499" i="3"/>
  <c r="Q623" i="3"/>
  <c r="Q709" i="3"/>
  <c r="Q710" i="3"/>
  <c r="Q500" i="3"/>
  <c r="Q2609" i="3"/>
  <c r="Q4388" i="3"/>
  <c r="Q1530" i="3"/>
  <c r="Q2041" i="3"/>
  <c r="Q1575" i="3"/>
  <c r="Q1978" i="3"/>
  <c r="Q1576" i="3"/>
  <c r="Q1577" i="3"/>
  <c r="Q1578" i="3"/>
  <c r="Q2789" i="3"/>
  <c r="Q1579" i="3"/>
  <c r="Q1485" i="3"/>
  <c r="Q2323" i="3"/>
  <c r="Q4132" i="3"/>
  <c r="Q2167" i="3"/>
  <c r="Q4549" i="3"/>
  <c r="Q4550" i="3"/>
  <c r="Q4551" i="3"/>
  <c r="Q3642" i="3"/>
  <c r="Q3827" i="3"/>
  <c r="Q3643" i="3"/>
  <c r="Q3644" i="3"/>
  <c r="Q3645" i="3"/>
  <c r="Q3646" i="3"/>
  <c r="Q3953" i="3"/>
  <c r="Q4009" i="3"/>
  <c r="Q3647" i="3"/>
  <c r="Q3648" i="3"/>
  <c r="Q1979" i="3"/>
  <c r="Q3954" i="3"/>
  <c r="Q3649" i="3"/>
  <c r="Q3650" i="3"/>
  <c r="Q3955" i="3"/>
  <c r="Q3651" i="3"/>
  <c r="Q4552" i="3"/>
  <c r="Q1725" i="3"/>
  <c r="Q4049" i="3"/>
  <c r="Q4050" i="3"/>
  <c r="Q624" i="3"/>
  <c r="Q3652" i="3"/>
  <c r="Q3721" i="3"/>
  <c r="Q1980" i="3"/>
  <c r="Q3653" i="3"/>
  <c r="Q4237" i="3"/>
  <c r="Q4238" i="3"/>
  <c r="Q3828" i="3"/>
  <c r="Q3722" i="3"/>
  <c r="Q3654" i="3"/>
  <c r="Q3655" i="3"/>
  <c r="Q991" i="3"/>
  <c r="Q3656" i="3"/>
  <c r="Q1299" i="3"/>
  <c r="Q3829" i="3"/>
  <c r="Q625" i="3"/>
  <c r="Q626" i="3"/>
  <c r="Q627" i="3"/>
  <c r="Q628" i="3"/>
  <c r="Q631" i="3"/>
  <c r="Q3657" i="3"/>
  <c r="Q1981" i="3"/>
  <c r="Q643" i="3"/>
  <c r="Q3830" i="3"/>
  <c r="Q2183" i="3"/>
  <c r="Q383" i="3"/>
  <c r="Q3831" i="3"/>
  <c r="Q3658" i="3"/>
  <c r="Q384" i="3"/>
  <c r="Q3659" i="3"/>
  <c r="Q3660" i="3"/>
  <c r="Q3157" i="3"/>
  <c r="Q3832" i="3"/>
  <c r="Q385" i="3"/>
  <c r="Q1835" i="3"/>
  <c r="Q1982" i="3"/>
  <c r="Q386" i="3"/>
  <c r="Q3956" i="3"/>
  <c r="Q1836" i="3"/>
  <c r="Q644" i="3"/>
  <c r="Q2184" i="3"/>
  <c r="Q919" i="3"/>
  <c r="Q4239" i="3"/>
  <c r="Q2960" i="3"/>
  <c r="Q2961" i="3"/>
  <c r="Q3661" i="3"/>
  <c r="Q3662" i="3"/>
  <c r="Q3663" i="3"/>
  <c r="Q1927" i="3"/>
  <c r="Q2403" i="3"/>
  <c r="Q3384" i="3"/>
  <c r="Q1300" i="3"/>
  <c r="Q3664" i="3"/>
  <c r="Q3158" i="3"/>
  <c r="Q3957" i="3"/>
  <c r="Q3385" i="3"/>
  <c r="Q4463" i="3"/>
  <c r="Q3740" i="3"/>
  <c r="Q4126" i="3"/>
  <c r="Q4051" i="3"/>
  <c r="Q2962" i="3"/>
  <c r="Q2963" i="3"/>
  <c r="Q3029" i="3"/>
  <c r="Q2964" i="3"/>
  <c r="Q3993" i="3"/>
  <c r="Q3741" i="3"/>
  <c r="Q3386" i="3"/>
  <c r="Q1301" i="3"/>
  <c r="Q3833" i="3"/>
  <c r="Q2404" i="3"/>
  <c r="Q2405" i="3"/>
  <c r="Q2552" i="3"/>
  <c r="Q2553" i="3"/>
  <c r="Q2406" i="3"/>
  <c r="Q4052" i="3"/>
  <c r="Q4053" i="3"/>
  <c r="Q4054" i="3"/>
  <c r="Q2965" i="3"/>
  <c r="Q3958" i="3"/>
  <c r="Q2467" i="3"/>
  <c r="Q3387" i="3"/>
  <c r="Q3388" i="3"/>
  <c r="Q3389" i="3"/>
  <c r="Q3390" i="3"/>
  <c r="Q3391" i="3"/>
  <c r="Q3392" i="3"/>
  <c r="Q2778" i="3"/>
  <c r="Q1302" i="3"/>
  <c r="Q3030" i="3"/>
  <c r="Q3031" i="3"/>
  <c r="Q3032" i="3"/>
  <c r="Q2844" i="3"/>
  <c r="Q2966" i="3"/>
  <c r="Q2845" i="3"/>
  <c r="Q3033" i="3"/>
  <c r="Q3393" i="3"/>
  <c r="Q3394" i="3"/>
  <c r="Q1303" i="3"/>
  <c r="Q4127" i="3"/>
  <c r="Q2407" i="3"/>
  <c r="Q3665" i="3"/>
  <c r="Q3959" i="3"/>
  <c r="Q2967" i="3"/>
  <c r="Q3395" i="3"/>
  <c r="Q3159" i="3"/>
  <c r="Q3723" i="3"/>
  <c r="Q3160" i="3"/>
  <c r="Q3960" i="3"/>
  <c r="Q3834" i="3"/>
  <c r="Q3161" i="3"/>
  <c r="Q3396" i="3"/>
  <c r="Q3835" i="3"/>
  <c r="Q3666" i="3"/>
  <c r="Q3193" i="3"/>
  <c r="Q3194" i="3"/>
  <c r="Q1304" i="3"/>
  <c r="Q1305" i="3"/>
  <c r="Q3961" i="3"/>
  <c r="Q3162" i="3"/>
  <c r="Q2614" i="3"/>
  <c r="Q1306" i="3"/>
  <c r="Q2790" i="3"/>
  <c r="Q2486" i="3"/>
  <c r="Q2625" i="3"/>
  <c r="Q2626" i="3"/>
  <c r="Q4510" i="3"/>
  <c r="Q2101" i="3"/>
  <c r="Q1983" i="3"/>
  <c r="Q781" i="3"/>
  <c r="Q1837" i="3"/>
  <c r="Q994" i="3"/>
  <c r="Q1838" i="3"/>
  <c r="Q1839" i="3"/>
  <c r="Q1662" i="3"/>
  <c r="Q1840" i="3"/>
  <c r="Q1841" i="3"/>
  <c r="Q4511" i="3"/>
  <c r="Q4512" i="3"/>
  <c r="Q2681" i="3"/>
  <c r="Q1984" i="3"/>
  <c r="Q1997" i="3"/>
  <c r="Q1842" i="3"/>
  <c r="Q2042" i="3"/>
  <c r="Q1843" i="3"/>
  <c r="Q1844" i="3"/>
  <c r="Q1663" i="3"/>
  <c r="Q1845" i="3"/>
  <c r="Q782" i="3"/>
  <c r="Q1998" i="3"/>
  <c r="Q783" i="3"/>
  <c r="Q1307" i="3"/>
  <c r="Q1308" i="3"/>
  <c r="Q1173" i="3"/>
  <c r="Q1846" i="3"/>
  <c r="Q1847" i="3"/>
  <c r="Q1848" i="3"/>
  <c r="Q501" i="3"/>
  <c r="Q1849" i="3"/>
  <c r="Q1850" i="3"/>
  <c r="Q2682" i="3"/>
  <c r="Q4513" i="3"/>
  <c r="Q1664" i="3"/>
  <c r="Q1309" i="3"/>
  <c r="Q1851" i="3"/>
  <c r="Q784" i="3"/>
  <c r="Q1852" i="3"/>
  <c r="Q785" i="3"/>
  <c r="Q1853" i="3"/>
  <c r="Q1854" i="3"/>
  <c r="Q1310" i="3"/>
  <c r="Q786" i="3"/>
  <c r="Q1999" i="3"/>
  <c r="Q1325" i="3"/>
  <c r="Q387" i="3"/>
  <c r="Q787" i="3"/>
  <c r="Q1855" i="3"/>
  <c r="Q2117" i="3"/>
  <c r="Q4514" i="3"/>
  <c r="Q4515" i="3"/>
  <c r="Q3261" i="3"/>
  <c r="Q820" i="3"/>
  <c r="Q4405" i="3"/>
  <c r="Q683" i="3"/>
  <c r="Q3397" i="3"/>
  <c r="Q684" i="3"/>
  <c r="Q1047" i="3"/>
  <c r="Q1048" i="3"/>
  <c r="Q3667" i="3"/>
  <c r="Q3668" i="3"/>
  <c r="Q4372" i="3"/>
  <c r="Q4373" i="3"/>
  <c r="Q963" i="3"/>
  <c r="Q995" i="3"/>
  <c r="Q996" i="3"/>
  <c r="Q1326" i="3"/>
  <c r="Q788" i="3"/>
  <c r="Q526" i="3"/>
  <c r="Q502" i="3"/>
  <c r="Q3669" i="3"/>
  <c r="Q3962" i="3"/>
  <c r="Q4374" i="3"/>
  <c r="Q4375" i="3"/>
  <c r="Q3963" i="3"/>
  <c r="Q1327" i="3"/>
  <c r="Q3836" i="3"/>
  <c r="Q3670" i="3"/>
  <c r="Q3671" i="3"/>
  <c r="Q2408" i="3"/>
  <c r="Q997" i="3"/>
  <c r="Q789" i="3"/>
  <c r="Q1328" i="3"/>
  <c r="Q2409" i="3"/>
  <c r="Q790" i="3"/>
  <c r="Q3163" i="3"/>
  <c r="Q3837" i="3"/>
  <c r="Q3964" i="3"/>
  <c r="Q3672" i="3"/>
  <c r="Q3965" i="3"/>
  <c r="Q3673" i="3"/>
  <c r="Q3724" i="3"/>
  <c r="Q3725" i="3"/>
  <c r="Q3966" i="3"/>
  <c r="Q4010" i="3"/>
  <c r="Q3838" i="3"/>
  <c r="Q514" i="3"/>
  <c r="Q4063" i="3"/>
  <c r="Q1027" i="3"/>
  <c r="Q870" i="3"/>
  <c r="Q880" i="3"/>
  <c r="Q396" i="3"/>
  <c r="Q3283" i="3"/>
  <c r="Q4376" i="3"/>
  <c r="Q1439" i="3"/>
  <c r="Q2280" i="3"/>
  <c r="Q2683" i="3"/>
  <c r="Q4541" i="3"/>
  <c r="Q3305" i="3"/>
  <c r="Q1007" i="3"/>
  <c r="Q4542" i="3"/>
  <c r="Q1464" i="3"/>
  <c r="Q4075" i="3"/>
  <c r="Q430" i="3"/>
  <c r="Q238" i="3"/>
  <c r="Q791" i="3"/>
  <c r="Q293" i="3"/>
  <c r="Q2752" i="3"/>
  <c r="Q4570" i="3"/>
  <c r="Q4341" i="3"/>
  <c r="Q1453" i="3"/>
  <c r="Q1440" i="3"/>
  <c r="Q792" i="3"/>
  <c r="Q172" i="3"/>
  <c r="Q173" i="3"/>
  <c r="Q445" i="3"/>
  <c r="Q1454" i="3"/>
  <c r="Q4377" i="3"/>
  <c r="Q4378" i="3"/>
  <c r="Q4342" i="3"/>
  <c r="Q178" i="3"/>
  <c r="Q2185" i="3"/>
  <c r="Q637" i="3"/>
  <c r="Q249" i="3"/>
  <c r="Q4240" i="3"/>
  <c r="Q3236" i="3"/>
  <c r="Q793" i="3"/>
  <c r="Q2791" i="3"/>
  <c r="Q2792" i="3"/>
  <c r="Q2968" i="3"/>
  <c r="Q2969" i="3"/>
  <c r="Q1486" i="3"/>
  <c r="Q2793" i="3"/>
  <c r="Q2771" i="3"/>
  <c r="Q1531" i="3"/>
  <c r="Q964" i="3"/>
  <c r="Q2251" i="3"/>
  <c r="Q2252" i="3"/>
  <c r="Q2410" i="3"/>
  <c r="Q2411" i="3"/>
  <c r="Q3674" i="3"/>
  <c r="Q3073" i="3"/>
  <c r="Q2794" i="3"/>
  <c r="Q3839" i="3"/>
  <c r="Q2795" i="3"/>
  <c r="Q3967" i="3"/>
  <c r="Q3968" i="3"/>
  <c r="Q3969" i="3"/>
  <c r="Q2970" i="3"/>
  <c r="Q2971" i="3"/>
  <c r="Q3195" i="3"/>
  <c r="Q2796" i="3"/>
  <c r="Q2797" i="3"/>
  <c r="Q4330" i="3"/>
  <c r="Q2344" i="3"/>
  <c r="Q4331" i="3"/>
  <c r="Q4076" i="3"/>
  <c r="Q3840" i="3"/>
  <c r="Q2772" i="3"/>
  <c r="Q2773" i="3"/>
  <c r="Q1599" i="3"/>
  <c r="Q2798" i="3"/>
  <c r="Q2774" i="3"/>
  <c r="Q2775" i="3"/>
  <c r="Q1957" i="3"/>
  <c r="Q2972" i="3"/>
  <c r="Q3675" i="3"/>
  <c r="Q3676" i="3"/>
  <c r="Q3970" i="3"/>
  <c r="Q3841" i="3"/>
  <c r="Q2799" i="3"/>
  <c r="Q3244" i="3"/>
  <c r="Q2800" i="3"/>
  <c r="Q2801" i="3"/>
  <c r="Q2802" i="3"/>
  <c r="Q2776" i="3"/>
  <c r="Q294" i="3"/>
  <c r="Q2777" i="3"/>
  <c r="Q3842" i="3"/>
  <c r="Q4379" i="3"/>
  <c r="Q2554" i="3"/>
  <c r="Q503" i="3"/>
  <c r="Q3843" i="3"/>
  <c r="Q3844" i="3"/>
  <c r="Q3845" i="3"/>
  <c r="Q3846" i="3"/>
  <c r="Q3847" i="3"/>
  <c r="Q3848" i="3"/>
  <c r="Q2555" i="3"/>
  <c r="Q1028" i="3"/>
  <c r="Q2627" i="3"/>
  <c r="Q3971" i="3"/>
  <c r="Q179" i="3"/>
  <c r="Q908" i="3"/>
  <c r="Q4498" i="3"/>
  <c r="Q711" i="3"/>
  <c r="Q646" i="3"/>
  <c r="Q2253" i="3"/>
  <c r="Q3074" i="3"/>
  <c r="Q3398" i="3"/>
  <c r="Q2846" i="3"/>
  <c r="Q3399" i="3"/>
  <c r="Q1174" i="3"/>
  <c r="Q1175" i="3"/>
  <c r="Q3075" i="3"/>
  <c r="Q647" i="3"/>
  <c r="Q648" i="3"/>
  <c r="Q1665" i="3"/>
  <c r="Q3400" i="3"/>
  <c r="Q1726" i="3"/>
  <c r="Q1727" i="3"/>
  <c r="Q649" i="3"/>
  <c r="Q2254" i="3"/>
  <c r="Q2847" i="3"/>
  <c r="Q3401" i="3"/>
  <c r="Q650" i="3"/>
  <c r="Q651" i="3"/>
  <c r="Q652" i="3"/>
  <c r="Q2000" i="3"/>
  <c r="Q2973" i="3"/>
  <c r="Q2974" i="3"/>
  <c r="Q2975" i="3"/>
  <c r="Q653" i="3"/>
  <c r="Q654" i="3"/>
  <c r="Q1666" i="3"/>
  <c r="Q4185" i="3"/>
  <c r="Q469" i="3"/>
  <c r="Q4520" i="3"/>
  <c r="Q4203" i="3"/>
  <c r="Q486" i="3"/>
  <c r="Q2976" i="3"/>
  <c r="Q4347" i="3"/>
  <c r="Q295" i="3"/>
  <c r="Q453" i="3"/>
  <c r="Q182" i="3"/>
  <c r="Q3677" i="3"/>
  <c r="Q3678" i="3"/>
  <c r="Q3679" i="3"/>
  <c r="Q3402" i="3"/>
  <c r="Q3893" i="3"/>
  <c r="Q4214" i="3"/>
  <c r="Q2741" i="3"/>
  <c r="Q4098" i="3"/>
  <c r="Q3247" i="3"/>
  <c r="Q3248" i="3"/>
  <c r="Q2074" i="3"/>
  <c r="Q4380" i="3"/>
  <c r="Q261" i="3"/>
  <c r="Q2803" i="3"/>
  <c r="Q4204" i="3"/>
  <c r="Q397" i="3"/>
  <c r="Q3849" i="3"/>
  <c r="Q881" i="3"/>
  <c r="Q3680" i="3"/>
  <c r="Q3681" i="3"/>
  <c r="Q1958" i="3"/>
  <c r="Q2075" i="3"/>
  <c r="Q4064" i="3"/>
  <c r="Q4352" i="3"/>
  <c r="Q398" i="3"/>
  <c r="Q3403" i="3"/>
  <c r="Q399" i="3"/>
  <c r="Q1049" i="3"/>
  <c r="Q1029" i="3"/>
  <c r="Q1329" i="3"/>
  <c r="Q2093" i="3"/>
  <c r="Q1176" i="3"/>
  <c r="Q3404" i="3"/>
  <c r="Q3682" i="3"/>
  <c r="Q3683" i="3"/>
  <c r="Q3684" i="3"/>
  <c r="Q3685" i="3"/>
  <c r="Q3203" i="3"/>
  <c r="Q1667" i="3"/>
  <c r="Q2742" i="3"/>
  <c r="Q4554" i="3"/>
  <c r="Q3686" i="3"/>
  <c r="Q3687" i="3"/>
  <c r="Q3688" i="3"/>
  <c r="Q3689" i="3"/>
  <c r="Q3690" i="3"/>
  <c r="Q3691" i="3"/>
  <c r="Q3692" i="3"/>
  <c r="Q2118" i="3"/>
  <c r="Q3972" i="3"/>
  <c r="Q2102" i="3"/>
  <c r="Q2103" i="3"/>
  <c r="Q2104" i="3"/>
  <c r="Q3035" i="3"/>
  <c r="Q3036" i="3"/>
  <c r="Q3249" i="3"/>
  <c r="Q4559" i="3"/>
  <c r="Q1668" i="3"/>
  <c r="Q1856" i="3"/>
  <c r="Q3405" i="3"/>
  <c r="Q4128" i="3"/>
  <c r="Q1561" i="3"/>
  <c r="Q2804" i="3"/>
  <c r="Q2756" i="3"/>
  <c r="Q2757" i="3"/>
  <c r="Q2805" i="3"/>
  <c r="Q2001" i="3"/>
  <c r="Q3250" i="3"/>
  <c r="Q2758" i="3"/>
  <c r="Q1050" i="3"/>
  <c r="Q1330" i="3"/>
  <c r="Q1360" i="3"/>
  <c r="Q1361" i="3"/>
  <c r="Q2977" i="3"/>
  <c r="Q794" i="3"/>
  <c r="Q2255" i="3"/>
  <c r="Q2256" i="3"/>
  <c r="Q3850" i="3"/>
  <c r="Q3851" i="3"/>
  <c r="Q4543" i="3"/>
  <c r="Q2743" i="3"/>
  <c r="Q3438" i="3"/>
  <c r="Q327" i="3"/>
  <c r="Q2744" i="3"/>
  <c r="Q3429" i="3"/>
  <c r="Q2134" i="3"/>
  <c r="Q2806" i="3"/>
  <c r="Q3204" i="3"/>
  <c r="Q2043" i="3"/>
  <c r="Q1857" i="3"/>
  <c r="Q1858" i="3"/>
  <c r="Q2978" i="3"/>
  <c r="Q2979" i="3"/>
  <c r="Q3994" i="3"/>
  <c r="Q1859" i="3"/>
  <c r="Q1860" i="3"/>
  <c r="Q1861" i="3"/>
  <c r="Q3406" i="3"/>
  <c r="Q3205" i="3"/>
  <c r="Q2807" i="3"/>
  <c r="Q262" i="3"/>
  <c r="Q2745" i="3"/>
  <c r="Q1959" i="3"/>
  <c r="Q4348" i="3"/>
  <c r="Q1177" i="3"/>
  <c r="Q1362" i="3"/>
  <c r="Q3407" i="3"/>
  <c r="Q1359" i="3"/>
  <c r="Q1011" i="3"/>
  <c r="Q4205" i="3"/>
  <c r="Q336" i="3"/>
  <c r="Q795" i="3"/>
  <c r="Q1051" i="3"/>
  <c r="Q1669" i="3"/>
  <c r="Q1670" i="3"/>
  <c r="Q1862" i="3"/>
  <c r="Q1863" i="3"/>
  <c r="Q796" i="3"/>
  <c r="Q4129" i="3"/>
  <c r="Q1363" i="3"/>
  <c r="Q3196" i="3"/>
  <c r="Q2412" i="3"/>
  <c r="Q2820" i="3"/>
  <c r="Q2980" i="3"/>
  <c r="Q1052" i="3"/>
  <c r="Q797" i="3"/>
  <c r="Q798" i="3"/>
  <c r="Q1364" i="3"/>
  <c r="Q1365" i="3"/>
  <c r="Q1366" i="3"/>
  <c r="Q2413" i="3"/>
  <c r="Q2257" i="3"/>
  <c r="Q1004" i="3"/>
  <c r="Q1005" i="3"/>
  <c r="Q1580" i="3"/>
  <c r="Q1581" i="3"/>
  <c r="Q1582" i="3"/>
  <c r="Q1864" i="3"/>
  <c r="Q1865" i="3"/>
  <c r="Q1866" i="3"/>
  <c r="Q4055" i="3"/>
  <c r="Q3973" i="3"/>
  <c r="Q4056" i="3"/>
  <c r="Q799" i="3"/>
  <c r="Q1053" i="3"/>
  <c r="Q1728" i="3"/>
  <c r="Q1671" i="3"/>
  <c r="Q1672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800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2414" i="3"/>
  <c r="Q2415" i="3"/>
  <c r="Q2981" i="3"/>
  <c r="Q2982" i="3"/>
  <c r="Q2983" i="3"/>
  <c r="Q2984" i="3"/>
  <c r="Q1867" i="3"/>
  <c r="Q1868" i="3"/>
  <c r="Q3408" i="3"/>
  <c r="Q4544" i="3"/>
  <c r="Q328" i="3"/>
  <c r="Q2808" i="3"/>
  <c r="Q3894" i="3"/>
  <c r="Q1025" i="3"/>
  <c r="Q2809" i="3"/>
  <c r="Q1030" i="3"/>
  <c r="Q2848" i="3"/>
  <c r="Q1099" i="3"/>
  <c r="Q2135" i="3"/>
  <c r="Q3251" i="3"/>
  <c r="Q3693" i="3"/>
  <c r="Q3694" i="3"/>
  <c r="Q3695" i="3"/>
  <c r="Q3974" i="3"/>
  <c r="Q3975" i="3"/>
  <c r="Q3696" i="3"/>
  <c r="Q3697" i="3"/>
  <c r="Q830" i="3"/>
  <c r="Q3895" i="3"/>
  <c r="Q2746" i="3"/>
  <c r="Q2810" i="3"/>
  <c r="Q3884" i="3"/>
  <c r="Q4516" i="3"/>
  <c r="Q4517" i="3"/>
  <c r="Q4518" i="3"/>
  <c r="Q3878" i="3"/>
  <c r="Q3879" i="3"/>
  <c r="Q1731" i="3"/>
  <c r="Q4442" i="3"/>
  <c r="Q2811" i="3"/>
  <c r="Q2077" i="3"/>
  <c r="Q250" i="3"/>
  <c r="Q3206" i="3"/>
  <c r="Q4573" i="3"/>
  <c r="Q3306" i="3"/>
  <c r="Q2141" i="3"/>
  <c r="Q2655" i="3"/>
  <c r="Q1869" i="3"/>
  <c r="Q1870" i="3"/>
  <c r="Q1871" i="3"/>
  <c r="Q1872" i="3"/>
  <c r="Q1873" i="3"/>
  <c r="Q1874" i="3"/>
  <c r="Q1875" i="3"/>
  <c r="Q1876" i="3"/>
  <c r="Q1877" i="3"/>
  <c r="Q1878" i="3"/>
  <c r="Q2985" i="3"/>
  <c r="Q3197" i="3"/>
  <c r="Q1879" i="3"/>
  <c r="Q3698" i="3"/>
  <c r="Q3976" i="3"/>
  <c r="Q2656" i="3"/>
  <c r="Q3409" i="3"/>
  <c r="Q3252" i="3"/>
  <c r="Q2119" i="3"/>
  <c r="Q3699" i="3"/>
  <c r="Q3700" i="3"/>
  <c r="Q3410" i="3"/>
  <c r="Q3977" i="3"/>
  <c r="Q338" i="3"/>
  <c r="Q2812" i="3"/>
  <c r="Q3307" i="3"/>
  <c r="Q3253" i="3"/>
  <c r="Q3726" i="3"/>
  <c r="Q3254" i="3"/>
  <c r="Q2813" i="3"/>
  <c r="Q2759" i="3"/>
  <c r="Q2066" i="3"/>
  <c r="Q3898" i="3"/>
  <c r="Q1367" i="3"/>
  <c r="Q2814" i="3"/>
  <c r="Q2657" i="3"/>
  <c r="Q1368" i="3"/>
  <c r="Q1369" i="3"/>
  <c r="Q1370" i="3"/>
  <c r="Q1902" i="3"/>
  <c r="Q1928" i="3"/>
  <c r="Q2815" i="3"/>
  <c r="Q3885" i="3"/>
  <c r="Q831" i="3"/>
  <c r="Q3237" i="3"/>
  <c r="Q2658" i="3"/>
  <c r="Q2258" i="3"/>
  <c r="Q1487" i="3"/>
  <c r="Q4077" i="3"/>
  <c r="Q476" i="3"/>
  <c r="Q801" i="3"/>
  <c r="Q2615" i="3"/>
  <c r="Q1031" i="3"/>
  <c r="Q1032" i="3"/>
  <c r="Q1054" i="3"/>
  <c r="Q1371" i="3"/>
  <c r="Q1992" i="3"/>
  <c r="Q504" i="3"/>
  <c r="Q2259" i="3"/>
  <c r="Q802" i="3"/>
  <c r="Q3238" i="3"/>
  <c r="Q4066" i="3"/>
  <c r="Q3411" i="3"/>
  <c r="Q4067" i="3"/>
  <c r="Q2002" i="3"/>
  <c r="Q2816" i="3"/>
  <c r="Q2628" i="3"/>
  <c r="Q1880" i="3"/>
  <c r="Q909" i="3"/>
  <c r="Q3852" i="3"/>
  <c r="Q3853" i="3"/>
  <c r="Q505" i="3"/>
  <c r="Q3412" i="3"/>
  <c r="Q506" i="3"/>
  <c r="Q2003" i="3"/>
  <c r="Q3255" i="3"/>
  <c r="Q3701" i="3"/>
  <c r="Q3413" i="3"/>
  <c r="Q2094" i="3"/>
  <c r="Q2056" i="3"/>
  <c r="Q3702" i="3"/>
  <c r="Q3703" i="3"/>
  <c r="Q3704" i="3"/>
  <c r="Q803" i="3"/>
  <c r="Q507" i="3"/>
  <c r="Q1033" i="3"/>
  <c r="Q217" i="3"/>
  <c r="Q2830" i="3"/>
  <c r="Q2986" i="3"/>
  <c r="Q4443" i="3"/>
  <c r="Q4444" i="3"/>
  <c r="Q910" i="3"/>
  <c r="Q4555" i="3"/>
  <c r="Q3223" i="3"/>
  <c r="Q804" i="3"/>
  <c r="Q805" i="3"/>
  <c r="Q806" i="3"/>
  <c r="Q2987" i="3"/>
  <c r="Q2988" i="3"/>
  <c r="Q2989" i="3"/>
  <c r="Q2990" i="3"/>
  <c r="Q2991" i="3"/>
  <c r="Q2629" i="3"/>
  <c r="Q2004" i="3"/>
  <c r="Q3414" i="3"/>
  <c r="Q3415" i="3"/>
  <c r="Q3284" i="3"/>
  <c r="Q4068" i="3"/>
  <c r="Q821" i="3"/>
  <c r="Q2274" i="3"/>
  <c r="Q251" i="3"/>
  <c r="Q2831" i="3"/>
  <c r="Q3854" i="3"/>
  <c r="Q4011" i="3"/>
  <c r="Q4558" i="3"/>
  <c r="Q3256" i="3"/>
  <c r="Q3257" i="3"/>
  <c r="Q527" i="3"/>
  <c r="Q3887" i="3"/>
  <c r="Q2760" i="3"/>
  <c r="Q4389" i="3"/>
  <c r="Q2761" i="3"/>
  <c r="Q4250" i="3"/>
  <c r="Q4354" i="3"/>
  <c r="Q2260" i="3"/>
  <c r="Q807" i="3"/>
  <c r="Q174" i="3"/>
  <c r="Q2416" i="3"/>
  <c r="Q1541" i="3"/>
  <c r="Q2747" i="3"/>
  <c r="Q3260" i="3"/>
  <c r="Q2105" i="3"/>
  <c r="Q4251" i="3"/>
  <c r="Q4355" i="3"/>
  <c r="Q4349" i="3"/>
  <c r="Q1881" i="3"/>
  <c r="Q2136" i="3"/>
  <c r="Q1673" i="3"/>
  <c r="Q2417" i="3"/>
  <c r="Q2020" i="3"/>
  <c r="Q1034" i="3"/>
  <c r="Q685" i="3"/>
  <c r="Q2630" i="3"/>
  <c r="Q2762" i="3"/>
  <c r="Q2763" i="3"/>
  <c r="Q2276" i="3"/>
  <c r="Q4445" i="3"/>
  <c r="Q1987" i="3"/>
  <c r="Q4324" i="3"/>
  <c r="Q4325" i="3"/>
  <c r="Q4326" i="3"/>
  <c r="Q2659" i="3"/>
  <c r="Q4327" i="3"/>
  <c r="Q4328" i="3"/>
  <c r="Q3224" i="3"/>
  <c r="Q1035" i="3"/>
  <c r="Q655" i="3"/>
  <c r="Q1882" i="3"/>
  <c r="Q1883" i="3"/>
  <c r="Q508" i="3"/>
  <c r="Q1036" i="3"/>
  <c r="Q656" i="3"/>
  <c r="Q1884" i="3"/>
  <c r="Q657" i="3"/>
  <c r="Q993" i="3"/>
  <c r="Q475" i="3"/>
  <c r="Q2817" i="3"/>
  <c r="Q2556" i="3"/>
  <c r="Q2155" i="3"/>
  <c r="Q2005" i="3"/>
  <c r="Q4499" i="3"/>
  <c r="Q342" i="3"/>
  <c r="Q1674" i="3"/>
  <c r="Q1675" i="3"/>
  <c r="Q1885" i="3"/>
  <c r="Q808" i="3"/>
  <c r="Q1501" i="3"/>
  <c r="Q4350" i="3"/>
  <c r="Q343" i="3"/>
  <c r="Q1392" i="3"/>
  <c r="Q2044" i="3"/>
  <c r="Q809" i="3"/>
  <c r="Q810" i="3"/>
  <c r="Q811" i="3"/>
  <c r="Q658" i="3"/>
  <c r="Q659" i="3"/>
  <c r="Q1676" i="3"/>
  <c r="Q4466" i="3"/>
  <c r="Q3416" i="3"/>
  <c r="Q400" i="3"/>
  <c r="Q1886" i="3"/>
  <c r="Q832" i="3"/>
  <c r="Q2764" i="3"/>
  <c r="Q660" i="3"/>
  <c r="Q833" i="3"/>
  <c r="Q1677" i="3"/>
  <c r="Q1887" i="3"/>
  <c r="Q1888" i="3"/>
  <c r="Q818" i="3"/>
  <c r="Q1889" i="3"/>
  <c r="Q1678" i="3"/>
  <c r="Q1890" i="3"/>
  <c r="Q661" i="3"/>
  <c r="Q851" i="3"/>
  <c r="Q2261" i="3"/>
  <c r="Q2006" i="3"/>
  <c r="Q1891" i="3"/>
  <c r="Q860" i="3"/>
  <c r="Q1892" i="3"/>
  <c r="Q2045" i="3"/>
  <c r="Q662" i="3"/>
  <c r="Q1729" i="3"/>
  <c r="Q4545" i="3"/>
  <c r="Q2818" i="3"/>
  <c r="Q1893" i="3"/>
  <c r="Q4446" i="3"/>
  <c r="Q1894" i="3"/>
  <c r="Q3855" i="3"/>
  <c r="Q4447" i="3"/>
  <c r="Q1895" i="3"/>
  <c r="Q1679" i="3"/>
  <c r="Q2106" i="3"/>
  <c r="Q663" i="3"/>
  <c r="Q664" i="3"/>
  <c r="Q2107" i="3"/>
  <c r="Q665" i="3"/>
  <c r="Q4448" i="3"/>
  <c r="Q2108" i="3"/>
  <c r="Q4449" i="3"/>
  <c r="Q666" i="3"/>
  <c r="Q2660" i="3"/>
  <c r="Q4252" i="3"/>
  <c r="Q2557" i="3"/>
  <c r="Q2487" i="3"/>
  <c r="Q2661" i="3"/>
  <c r="Q667" i="3"/>
  <c r="Q668" i="3"/>
  <c r="Q1324" i="3"/>
  <c r="Q3456" i="3"/>
  <c r="Q2610" i="3"/>
  <c r="Q3417" i="3"/>
  <c r="Q3888" i="3"/>
  <c r="Q955" i="3"/>
  <c r="Q2558" i="3"/>
  <c r="Q1929" i="3"/>
  <c r="Q3198" i="3"/>
  <c r="Q1080" i="3"/>
  <c r="Q4206" i="3"/>
  <c r="Q4467" i="3"/>
  <c r="Q4468" i="3"/>
  <c r="Q4500" i="3"/>
  <c r="Q4519" i="3"/>
  <c r="Q2611" i="3"/>
  <c r="Q296" i="3"/>
  <c r="Q1896" i="3"/>
  <c r="Q2046" i="3"/>
  <c r="Q2819" i="3"/>
  <c r="Q3239" i="3"/>
  <c r="Q3727" i="3"/>
  <c r="Q2111" i="3"/>
  <c r="Q2186" i="3"/>
  <c r="Q1996" i="3"/>
  <c r="Q1023" i="3"/>
  <c r="Q2047" i="3"/>
  <c r="Q3199" i="3"/>
  <c r="Q669" i="3"/>
  <c r="Q4560" i="3"/>
  <c r="Q834" i="3"/>
  <c r="Q1934" i="3"/>
  <c r="Q686" i="3"/>
  <c r="Q1730" i="3"/>
  <c r="Q1963" i="3"/>
  <c r="Q4253" i="3"/>
  <c r="Q670" i="3"/>
  <c r="Q882" i="3"/>
  <c r="Q4215" i="3"/>
  <c r="Q4329" i="3"/>
  <c r="Q4332" i="3"/>
  <c r="Q2748" i="3"/>
  <c r="Q450" i="3"/>
  <c r="Q3856" i="3"/>
  <c r="Q3889" i="3"/>
  <c r="Q2618" i="3"/>
  <c r="Q2468" i="3"/>
  <c r="Q2007" i="3"/>
  <c r="Q2048" i="3"/>
  <c r="Q2049" i="3"/>
  <c r="Q509" i="3"/>
  <c r="Q2469" i="3"/>
  <c r="Q3430" i="3"/>
  <c r="Q2559" i="3"/>
  <c r="Q2187" i="3"/>
  <c r="Q671" i="3"/>
  <c r="Q883" i="3"/>
  <c r="Q3857" i="3"/>
  <c r="Q3858" i="3"/>
  <c r="Q896" i="3"/>
  <c r="Q3225" i="3"/>
  <c r="Q2324" i="3"/>
  <c r="Q2325" i="3"/>
  <c r="Q3226" i="3"/>
  <c r="Q866" i="3"/>
  <c r="Q337" i="3"/>
  <c r="Q2156" i="3"/>
  <c r="Q2157" i="3"/>
  <c r="Q4333" i="3"/>
  <c r="Q672" i="3"/>
  <c r="Q687" i="3"/>
  <c r="Q4334" i="3"/>
  <c r="Q673" i="3"/>
  <c r="Q3431" i="3"/>
  <c r="Q3432" i="3"/>
  <c r="Q2345" i="3"/>
  <c r="Q2346" i="3"/>
  <c r="Q532" i="3"/>
  <c r="Q3240" i="3"/>
  <c r="Q3886" i="3"/>
  <c r="Q1542" i="3"/>
  <c r="Q3859" i="3"/>
  <c r="Q4450" i="3"/>
  <c r="Q2124" i="3"/>
  <c r="S4255" i="3"/>
  <c r="T4255" i="3" s="1"/>
  <c r="S819" i="3"/>
  <c r="S980" i="3"/>
  <c r="T980" i="3" s="1"/>
  <c r="S779" i="3"/>
  <c r="T779" i="3" s="1"/>
  <c r="S2485" i="3"/>
  <c r="T2485" i="3" s="1"/>
  <c r="S3168" i="3"/>
  <c r="T3168" i="3" s="1"/>
  <c r="S2616" i="3"/>
  <c r="T2616" i="3" s="1"/>
  <c r="S780" i="3"/>
  <c r="T780" i="3" s="1"/>
  <c r="S2242" i="3"/>
  <c r="S3233" i="3"/>
  <c r="T3233" i="3" s="1"/>
  <c r="S829" i="3"/>
  <c r="T829" i="3" s="1"/>
  <c r="S2550" i="3"/>
  <c r="T2550" i="3" s="1"/>
  <c r="S3234" i="3"/>
  <c r="T3234" i="3" s="1"/>
  <c r="S614" i="3"/>
  <c r="T614" i="3" s="1"/>
  <c r="S2551" i="3"/>
  <c r="T2551" i="3" s="1"/>
  <c r="S2736" i="3"/>
  <c r="T2736" i="3" s="1"/>
  <c r="S2737" i="3"/>
  <c r="T2737" i="3" s="1"/>
  <c r="S2738" i="3"/>
  <c r="T2738" i="3" s="1"/>
  <c r="S2739" i="3"/>
  <c r="T2739" i="3" s="1"/>
  <c r="S2740" i="3"/>
  <c r="T2740" i="3" s="1"/>
  <c r="S289" i="3"/>
  <c r="S4150" i="3"/>
  <c r="T4150" i="3" s="1"/>
  <c r="S516" i="3"/>
  <c r="T516" i="3" s="1"/>
  <c r="S513" i="3"/>
  <c r="T513" i="3" s="1"/>
  <c r="S982" i="3"/>
  <c r="T982" i="3" s="1"/>
  <c r="S3281" i="3"/>
  <c r="T3281" i="3" s="1"/>
  <c r="S4074" i="3"/>
  <c r="T4074" i="3" s="1"/>
  <c r="S3379" i="3"/>
  <c r="T3379" i="3" s="1"/>
  <c r="S4061" i="3"/>
  <c r="T4061" i="3" s="1"/>
  <c r="S3873" i="3"/>
  <c r="T3873" i="3" s="1"/>
  <c r="S1568" i="3"/>
  <c r="T1568" i="3" s="1"/>
  <c r="S373" i="3"/>
  <c r="T373" i="3" s="1"/>
  <c r="S3282" i="3"/>
  <c r="S4276" i="3"/>
  <c r="T4276" i="3" s="1"/>
  <c r="S1397" i="3"/>
  <c r="T1397" i="3" s="1"/>
  <c r="S3380" i="3"/>
  <c r="T3380" i="3" s="1"/>
  <c r="S525" i="3"/>
  <c r="T525" i="3" s="1"/>
  <c r="S2402" i="3"/>
  <c r="S2243" i="3"/>
  <c r="T2243" i="3" s="1"/>
  <c r="S2244" i="3"/>
  <c r="T2244" i="3" s="1"/>
  <c r="S1659" i="3"/>
  <c r="T1659" i="3" s="1"/>
  <c r="S1723" i="3"/>
  <c r="T1723" i="3" s="1"/>
  <c r="S1831" i="3"/>
  <c r="T1831" i="3" s="1"/>
  <c r="S1832" i="3"/>
  <c r="T1832" i="3" s="1"/>
  <c r="S1833" i="3"/>
  <c r="S1660" i="3"/>
  <c r="T1660" i="3" s="1"/>
  <c r="S2951" i="3"/>
  <c r="S2952" i="3"/>
  <c r="T2952" i="3" s="1"/>
  <c r="S2953" i="3"/>
  <c r="T2953" i="3" s="1"/>
  <c r="S3381" i="3"/>
  <c r="T3381" i="3" s="1"/>
  <c r="S2954" i="3"/>
  <c r="T2954" i="3" s="1"/>
  <c r="S2955" i="3"/>
  <c r="T2955" i="3" s="1"/>
  <c r="S2956" i="3"/>
  <c r="T2956" i="3" s="1"/>
  <c r="S2957" i="3"/>
  <c r="T2957" i="3" s="1"/>
  <c r="S2958" i="3"/>
  <c r="T2958" i="3" s="1"/>
  <c r="S382" i="3"/>
  <c r="T382" i="3" s="1"/>
  <c r="S4124" i="3"/>
  <c r="S3150" i="3"/>
  <c r="T3150" i="3" s="1"/>
  <c r="S3151" i="3"/>
  <c r="T3151" i="3" s="1"/>
  <c r="S3152" i="3"/>
  <c r="T3152" i="3" s="1"/>
  <c r="S2286" i="3"/>
  <c r="S615" i="3"/>
  <c r="T615" i="3" s="1"/>
  <c r="S616" i="3"/>
  <c r="T616" i="3" s="1"/>
  <c r="S617" i="3"/>
  <c r="T617" i="3" s="1"/>
  <c r="S2959" i="3"/>
  <c r="T2959" i="3" s="1"/>
  <c r="S3023" i="3"/>
  <c r="T3023" i="3" s="1"/>
  <c r="S3153" i="3"/>
  <c r="T3153" i="3" s="1"/>
  <c r="S3154" i="3"/>
  <c r="T3154" i="3" s="1"/>
  <c r="S983" i="3"/>
  <c r="S4183" i="3"/>
  <c r="T4183" i="3" s="1"/>
  <c r="S1133" i="3"/>
  <c r="S4319" i="3"/>
  <c r="T4319" i="3" s="1"/>
  <c r="S3990" i="3"/>
  <c r="T3990" i="3" s="1"/>
  <c r="S3737" i="3"/>
  <c r="T3737" i="3" s="1"/>
  <c r="S1063" i="3"/>
  <c r="T1063" i="3" s="1"/>
  <c r="S3860" i="3"/>
  <c r="T3860" i="3" s="1"/>
  <c r="S3991" i="3"/>
  <c r="T3991" i="3" s="1"/>
  <c r="S3738" i="3"/>
  <c r="T3738" i="3" s="1"/>
  <c r="S1134" i="3"/>
  <c r="T1134" i="3" s="1"/>
  <c r="S1135" i="3"/>
  <c r="T1135" i="3" s="1"/>
  <c r="S1136" i="3"/>
  <c r="S1137" i="3"/>
  <c r="T1137" i="3" s="1"/>
  <c r="S1138" i="3"/>
  <c r="S1139" i="3"/>
  <c r="T1139" i="3" s="1"/>
  <c r="S1140" i="3"/>
  <c r="T1140" i="3" s="1"/>
  <c r="S1141" i="3"/>
  <c r="T1141" i="3" s="1"/>
  <c r="S1142" i="3"/>
  <c r="T1142" i="3" s="1"/>
  <c r="S1143" i="3"/>
  <c r="T1143" i="3" s="1"/>
  <c r="S4246" i="3"/>
  <c r="T4246" i="3" s="1"/>
  <c r="S4464" i="3"/>
  <c r="T4464" i="3" s="1"/>
  <c r="S4465" i="3"/>
  <c r="T4465" i="3" s="1"/>
  <c r="S4247" i="3"/>
  <c r="T4247" i="3" s="1"/>
  <c r="S4248" i="3"/>
  <c r="S4062" i="3"/>
  <c r="T4062" i="3" s="1"/>
  <c r="S4202" i="3"/>
  <c r="T4202" i="3" s="1"/>
  <c r="S131" i="3"/>
  <c r="T131" i="3" s="1"/>
  <c r="S3992" i="3"/>
  <c r="T3992" i="3" s="1"/>
  <c r="S4320" i="3"/>
  <c r="T4320" i="3" s="1"/>
  <c r="S3739" i="3"/>
  <c r="T3739" i="3" s="1"/>
  <c r="S4249" i="3"/>
  <c r="T4249" i="3" s="1"/>
  <c r="S429" i="3"/>
  <c r="T429" i="3" s="1"/>
  <c r="S1064" i="3"/>
  <c r="T1064" i="3" s="1"/>
  <c r="S4321" i="3"/>
  <c r="T4321" i="3" s="1"/>
  <c r="S4322" i="3"/>
  <c r="T4322" i="3" s="1"/>
  <c r="S1065" i="3"/>
  <c r="S1066" i="3"/>
  <c r="T1066" i="3" s="1"/>
  <c r="S1067" i="3"/>
  <c r="T1067" i="3" s="1"/>
  <c r="S1069" i="3"/>
  <c r="T1069" i="3" s="1"/>
  <c r="S1092" i="3"/>
  <c r="T1092" i="3" s="1"/>
  <c r="S1096" i="3"/>
  <c r="T1096" i="3" s="1"/>
  <c r="S2997" i="3"/>
  <c r="T2997" i="3" s="1"/>
  <c r="S335" i="3"/>
  <c r="T335" i="3" s="1"/>
  <c r="S2322" i="3"/>
  <c r="T2322" i="3" s="1"/>
  <c r="S4236" i="3"/>
  <c r="T4236" i="3" s="1"/>
  <c r="S4184" i="3"/>
  <c r="T4184" i="3" s="1"/>
  <c r="S1438" i="3"/>
  <c r="T1438" i="3" s="1"/>
  <c r="S4323" i="3"/>
  <c r="S2624" i="3"/>
  <c r="T2624" i="3" s="1"/>
  <c r="S449" i="3"/>
  <c r="T449" i="3" s="1"/>
  <c r="S40" i="3"/>
  <c r="T40" i="3" s="1"/>
  <c r="S418" i="3"/>
  <c r="T418" i="3" s="1"/>
  <c r="S4540" i="3"/>
  <c r="T4540" i="3" s="1"/>
  <c r="S2617" i="3"/>
  <c r="T2617" i="3" s="1"/>
  <c r="S2608" i="3"/>
  <c r="T2608" i="3" s="1"/>
  <c r="S4557" i="3"/>
  <c r="T4557" i="3" s="1"/>
  <c r="S2153" i="3"/>
  <c r="T2153" i="3" s="1"/>
  <c r="S3024" i="3"/>
  <c r="T3024" i="3" s="1"/>
  <c r="S3025" i="3"/>
  <c r="T3025" i="3" s="1"/>
  <c r="S2998" i="3"/>
  <c r="S3026" i="3"/>
  <c r="T3026" i="3" s="1"/>
  <c r="S2653" i="3"/>
  <c r="T2653" i="3" s="1"/>
  <c r="S374" i="3"/>
  <c r="T374" i="3" s="1"/>
  <c r="S3027" i="3"/>
  <c r="T3027" i="3" s="1"/>
  <c r="S3028" i="3"/>
  <c r="S290" i="3"/>
  <c r="T290" i="3" s="1"/>
  <c r="S3235" i="3"/>
  <c r="T3235" i="3" s="1"/>
  <c r="S1560" i="3"/>
  <c r="T1560" i="3" s="1"/>
  <c r="S291" i="3"/>
  <c r="T291" i="3" s="1"/>
  <c r="S248" i="3"/>
  <c r="T248" i="3" s="1"/>
  <c r="S292" i="3"/>
  <c r="T292" i="3" s="1"/>
  <c r="S1540" i="3"/>
  <c r="S4381" i="3"/>
  <c r="T4381" i="3" s="1"/>
  <c r="S4382" i="3"/>
  <c r="S3946" i="3"/>
  <c r="T3946" i="3" s="1"/>
  <c r="S4383" i="3"/>
  <c r="T4383" i="3" s="1"/>
  <c r="S375" i="3"/>
  <c r="T375" i="3" s="1"/>
  <c r="S3635" i="3"/>
  <c r="T3635" i="3" s="1"/>
  <c r="S3636" i="3"/>
  <c r="T3636" i="3" s="1"/>
  <c r="S4046" i="3"/>
  <c r="T4046" i="3" s="1"/>
  <c r="S3947" i="3"/>
  <c r="T3947" i="3" s="1"/>
  <c r="S3637" i="3"/>
  <c r="T3637" i="3" s="1"/>
  <c r="S3948" i="3"/>
  <c r="T3948" i="3" s="1"/>
  <c r="S2245" i="3"/>
  <c r="S3949" i="3"/>
  <c r="T3949" i="3" s="1"/>
  <c r="S3950" i="3"/>
  <c r="T3950" i="3" s="1"/>
  <c r="S3155" i="3"/>
  <c r="T3155" i="3" s="1"/>
  <c r="S4384" i="3"/>
  <c r="T4384" i="3" s="1"/>
  <c r="S3638" i="3"/>
  <c r="T3638" i="3" s="1"/>
  <c r="S1569" i="3"/>
  <c r="T1569" i="3" s="1"/>
  <c r="S3192" i="3"/>
  <c r="T3192" i="3" s="1"/>
  <c r="S3951" i="3"/>
  <c r="T3951" i="3" s="1"/>
  <c r="S3382" i="3"/>
  <c r="T3382" i="3" s="1"/>
  <c r="S3072" i="3"/>
  <c r="T3072" i="3" s="1"/>
  <c r="S3952" i="3"/>
  <c r="T3952" i="3" s="1"/>
  <c r="S3823" i="3"/>
  <c r="S3824" i="3"/>
  <c r="T3824" i="3" s="1"/>
  <c r="S3639" i="3"/>
  <c r="T3639" i="3" s="1"/>
  <c r="S3640" i="3"/>
  <c r="T3640" i="3" s="1"/>
  <c r="S1991" i="3"/>
  <c r="T1991" i="3" s="1"/>
  <c r="S2154" i="3"/>
  <c r="T2154" i="3" s="1"/>
  <c r="S3222" i="3"/>
  <c r="T3222" i="3" s="1"/>
  <c r="S638" i="3"/>
  <c r="T638" i="3" s="1"/>
  <c r="S2680" i="3"/>
  <c r="T2680" i="3" s="1"/>
  <c r="S3641" i="3"/>
  <c r="T3641" i="3" s="1"/>
  <c r="S3383" i="3"/>
  <c r="T3383" i="3" s="1"/>
  <c r="S1570" i="3"/>
  <c r="T1570" i="3" s="1"/>
  <c r="S3156" i="3"/>
  <c r="S2246" i="3"/>
  <c r="T2246" i="3" s="1"/>
  <c r="S2247" i="3"/>
  <c r="T2247" i="3" s="1"/>
  <c r="S2248" i="3"/>
  <c r="T2248" i="3" s="1"/>
  <c r="S4047" i="3"/>
  <c r="T4047" i="3" s="1"/>
  <c r="S2249" i="3"/>
  <c r="T2249" i="3" s="1"/>
  <c r="S3825" i="3"/>
  <c r="T3825" i="3" s="1"/>
  <c r="S2250" i="3"/>
  <c r="T2250" i="3" s="1"/>
  <c r="S4048" i="3"/>
  <c r="T4048" i="3" s="1"/>
  <c r="S4125" i="3"/>
  <c r="T4125" i="3" s="1"/>
  <c r="S1571" i="3"/>
  <c r="T1571" i="3" s="1"/>
  <c r="S3826" i="3"/>
  <c r="T3826" i="3" s="1"/>
  <c r="S452" i="3"/>
  <c r="S2654" i="3"/>
  <c r="T2654" i="3" s="1"/>
  <c r="S41" i="3"/>
  <c r="S1572" i="3"/>
  <c r="T1572" i="3" s="1"/>
  <c r="S2837" i="3"/>
  <c r="T2837" i="3" s="1"/>
  <c r="S4385" i="3"/>
  <c r="T4385" i="3" s="1"/>
  <c r="S1661" i="3"/>
  <c r="T1661" i="3" s="1"/>
  <c r="S4386" i="3"/>
  <c r="T4386" i="3" s="1"/>
  <c r="S4387" i="3"/>
  <c r="T4387" i="3" s="1"/>
  <c r="S618" i="3"/>
  <c r="T618" i="3" s="1"/>
  <c r="S619" i="3"/>
  <c r="T619" i="3" s="1"/>
  <c r="S1834" i="3"/>
  <c r="T1834" i="3" s="1"/>
  <c r="S706" i="3"/>
  <c r="S707" i="3"/>
  <c r="T707" i="3" s="1"/>
  <c r="S620" i="3"/>
  <c r="T620" i="3" s="1"/>
  <c r="S621" i="3"/>
  <c r="T621" i="3" s="1"/>
  <c r="S622" i="3"/>
  <c r="T622" i="3" s="1"/>
  <c r="S1323" i="3"/>
  <c r="T1323" i="3" s="1"/>
  <c r="S1573" i="3"/>
  <c r="T1573" i="3" s="1"/>
  <c r="S1724" i="3"/>
  <c r="T1724" i="3" s="1"/>
  <c r="S1144" i="3"/>
  <c r="T1144" i="3" s="1"/>
  <c r="S52" i="3"/>
  <c r="T52" i="3" s="1"/>
  <c r="S1977" i="3"/>
  <c r="T1977" i="3" s="1"/>
  <c r="S1574" i="3"/>
  <c r="T1574" i="3" s="1"/>
  <c r="S708" i="3"/>
  <c r="S499" i="3"/>
  <c r="T499" i="3" s="1"/>
  <c r="S623" i="3"/>
  <c r="S709" i="3"/>
  <c r="T709" i="3" s="1"/>
  <c r="S710" i="3"/>
  <c r="T710" i="3" s="1"/>
  <c r="S500" i="3"/>
  <c r="T500" i="3" s="1"/>
  <c r="S2609" i="3"/>
  <c r="T2609" i="3" s="1"/>
  <c r="S4388" i="3"/>
  <c r="T4388" i="3" s="1"/>
  <c r="S1530" i="3"/>
  <c r="T1530" i="3" s="1"/>
  <c r="S2041" i="3"/>
  <c r="T2041" i="3" s="1"/>
  <c r="S1575" i="3"/>
  <c r="T1575" i="3" s="1"/>
  <c r="S1978" i="3"/>
  <c r="T1978" i="3" s="1"/>
  <c r="S1576" i="3"/>
  <c r="S1577" i="3"/>
  <c r="T1577" i="3" s="1"/>
  <c r="S1578" i="3"/>
  <c r="T1578" i="3" s="1"/>
  <c r="S2789" i="3"/>
  <c r="T2789" i="3" s="1"/>
  <c r="S1579" i="3"/>
  <c r="T1579" i="3" s="1"/>
  <c r="S1485" i="3"/>
  <c r="T1485" i="3" s="1"/>
  <c r="S2323" i="3"/>
  <c r="T2323" i="3" s="1"/>
  <c r="S4132" i="3"/>
  <c r="T4132" i="3" s="1"/>
  <c r="S2167" i="3"/>
  <c r="T2167" i="3" s="1"/>
  <c r="S4549" i="3"/>
  <c r="T4549" i="3" s="1"/>
  <c r="S4550" i="3"/>
  <c r="T4550" i="3" s="1"/>
  <c r="S4551" i="3"/>
  <c r="T4551" i="3" s="1"/>
  <c r="S3642" i="3"/>
  <c r="S3827" i="3"/>
  <c r="T3827" i="3" s="1"/>
  <c r="S3643" i="3"/>
  <c r="T3643" i="3" s="1"/>
  <c r="S3644" i="3"/>
  <c r="T3644" i="3" s="1"/>
  <c r="S3645" i="3"/>
  <c r="T3645" i="3" s="1"/>
  <c r="S3646" i="3"/>
  <c r="T3646" i="3" s="1"/>
  <c r="S3953" i="3"/>
  <c r="T3953" i="3" s="1"/>
  <c r="S4009" i="3"/>
  <c r="T4009" i="3" s="1"/>
  <c r="S3647" i="3"/>
  <c r="T3647" i="3" s="1"/>
  <c r="S3648" i="3"/>
  <c r="T3648" i="3" s="1"/>
  <c r="S1979" i="3"/>
  <c r="T1979" i="3" s="1"/>
  <c r="S3954" i="3"/>
  <c r="T3954" i="3" s="1"/>
  <c r="S3649" i="3"/>
  <c r="S3650" i="3"/>
  <c r="T3650" i="3" s="1"/>
  <c r="S3955" i="3"/>
  <c r="T3955" i="3" s="1"/>
  <c r="S3651" i="3"/>
  <c r="T3651" i="3" s="1"/>
  <c r="S4552" i="3"/>
  <c r="S1725" i="3"/>
  <c r="T1725" i="3" s="1"/>
  <c r="S4049" i="3"/>
  <c r="T4049" i="3" s="1"/>
  <c r="S4050" i="3"/>
  <c r="T4050" i="3" s="1"/>
  <c r="S624" i="3"/>
  <c r="T624" i="3" s="1"/>
  <c r="S3652" i="3"/>
  <c r="T3652" i="3" s="1"/>
  <c r="S3721" i="3"/>
  <c r="T3721" i="3" s="1"/>
  <c r="S1980" i="3"/>
  <c r="T1980" i="3" s="1"/>
  <c r="S3653" i="3"/>
  <c r="S4237" i="3"/>
  <c r="T4237" i="3" s="1"/>
  <c r="S4238" i="3"/>
  <c r="T4238" i="3" s="1"/>
  <c r="S3828" i="3"/>
  <c r="T3828" i="3" s="1"/>
  <c r="S3722" i="3"/>
  <c r="T3722" i="3" s="1"/>
  <c r="S3654" i="3"/>
  <c r="T3654" i="3" s="1"/>
  <c r="S3655" i="3"/>
  <c r="T3655" i="3" s="1"/>
  <c r="S991" i="3"/>
  <c r="T991" i="3" s="1"/>
  <c r="S3656" i="3"/>
  <c r="T3656" i="3" s="1"/>
  <c r="S1299" i="3"/>
  <c r="T1299" i="3" s="1"/>
  <c r="S3829" i="3"/>
  <c r="T3829" i="3" s="1"/>
  <c r="S625" i="3"/>
  <c r="T625" i="3" s="1"/>
  <c r="S626" i="3"/>
  <c r="S627" i="3"/>
  <c r="T627" i="3" s="1"/>
  <c r="S628" i="3"/>
  <c r="T628" i="3" s="1"/>
  <c r="S631" i="3"/>
  <c r="T631" i="3" s="1"/>
  <c r="S3657" i="3"/>
  <c r="T3657" i="3" s="1"/>
  <c r="S1981" i="3"/>
  <c r="T1981" i="3" s="1"/>
  <c r="S643" i="3"/>
  <c r="T643" i="3" s="1"/>
  <c r="S3830" i="3"/>
  <c r="T3830" i="3" s="1"/>
  <c r="S2183" i="3"/>
  <c r="T2183" i="3" s="1"/>
  <c r="S383" i="3"/>
  <c r="T383" i="3" s="1"/>
  <c r="S3831" i="3"/>
  <c r="T3831" i="3" s="1"/>
  <c r="S3658" i="3"/>
  <c r="T3658" i="3" s="1"/>
  <c r="S384" i="3"/>
  <c r="S3659" i="3"/>
  <c r="T3659" i="3" s="1"/>
  <c r="S3660" i="3"/>
  <c r="T3660" i="3" s="1"/>
  <c r="S3157" i="3"/>
  <c r="T3157" i="3" s="1"/>
  <c r="S3832" i="3"/>
  <c r="T3832" i="3" s="1"/>
  <c r="S385" i="3"/>
  <c r="T385" i="3" s="1"/>
  <c r="S1835" i="3"/>
  <c r="T1835" i="3" s="1"/>
  <c r="S1982" i="3"/>
  <c r="T1982" i="3" s="1"/>
  <c r="S386" i="3"/>
  <c r="T386" i="3" s="1"/>
  <c r="S3956" i="3"/>
  <c r="T3956" i="3" s="1"/>
  <c r="S1836" i="3"/>
  <c r="T1836" i="3" s="1"/>
  <c r="S644" i="3"/>
  <c r="T644" i="3" s="1"/>
  <c r="S2184" i="3"/>
  <c r="S132" i="3"/>
  <c r="T132" i="3" s="1"/>
  <c r="S919" i="3"/>
  <c r="T919" i="3" s="1"/>
  <c r="S4239" i="3"/>
  <c r="T4239" i="3" s="1"/>
  <c r="S127" i="3"/>
  <c r="T127" i="3" s="1"/>
  <c r="S2960" i="3"/>
  <c r="T2960" i="3" s="1"/>
  <c r="S2961" i="3"/>
  <c r="T2961" i="3" s="1"/>
  <c r="S3661" i="3"/>
  <c r="T3661" i="3" s="1"/>
  <c r="S3662" i="3"/>
  <c r="T3662" i="3" s="1"/>
  <c r="S3663" i="3"/>
  <c r="T3663" i="3" s="1"/>
  <c r="S1927" i="3"/>
  <c r="T1927" i="3" s="1"/>
  <c r="S2403" i="3"/>
  <c r="T2403" i="3" s="1"/>
  <c r="S3384" i="3"/>
  <c r="S1300" i="3"/>
  <c r="T1300" i="3" s="1"/>
  <c r="S3664" i="3"/>
  <c r="T3664" i="3" s="1"/>
  <c r="S3158" i="3"/>
  <c r="T3158" i="3" s="1"/>
  <c r="S3957" i="3"/>
  <c r="T3957" i="3" s="1"/>
  <c r="S3385" i="3"/>
  <c r="T3385" i="3" s="1"/>
  <c r="S128" i="3"/>
  <c r="T128" i="3" s="1"/>
  <c r="S119" i="3"/>
  <c r="T119" i="3" s="1"/>
  <c r="S4463" i="3"/>
  <c r="T4463" i="3" s="1"/>
  <c r="S3740" i="3"/>
  <c r="T3740" i="3" s="1"/>
  <c r="S4126" i="3"/>
  <c r="T4126" i="3" s="1"/>
  <c r="S4051" i="3"/>
  <c r="T4051" i="3" s="1"/>
  <c r="S129" i="3"/>
  <c r="S2962" i="3"/>
  <c r="T2962" i="3" s="1"/>
  <c r="S2963" i="3"/>
  <c r="T2963" i="3" s="1"/>
  <c r="S3029" i="3"/>
  <c r="T3029" i="3" s="1"/>
  <c r="S2964" i="3"/>
  <c r="T2964" i="3" s="1"/>
  <c r="S3993" i="3"/>
  <c r="T3993" i="3" s="1"/>
  <c r="S3741" i="3"/>
  <c r="T3741" i="3" s="1"/>
  <c r="S3386" i="3"/>
  <c r="T3386" i="3" s="1"/>
  <c r="S1301" i="3"/>
  <c r="T1301" i="3" s="1"/>
  <c r="S3833" i="3"/>
  <c r="T3833" i="3" s="1"/>
  <c r="S2404" i="3"/>
  <c r="T2404" i="3" s="1"/>
  <c r="S2405" i="3"/>
  <c r="T2405" i="3" s="1"/>
  <c r="S2552" i="3"/>
  <c r="S2553" i="3"/>
  <c r="T2553" i="3" s="1"/>
  <c r="S2406" i="3"/>
  <c r="S4052" i="3"/>
  <c r="T4052" i="3" s="1"/>
  <c r="S4053" i="3"/>
  <c r="T4053" i="3" s="1"/>
  <c r="S4054" i="3"/>
  <c r="T4054" i="3" s="1"/>
  <c r="S2965" i="3"/>
  <c r="T2965" i="3" s="1"/>
  <c r="S3958" i="3"/>
  <c r="T3958" i="3" s="1"/>
  <c r="S2467" i="3"/>
  <c r="T2467" i="3" s="1"/>
  <c r="S3387" i="3"/>
  <c r="T3387" i="3" s="1"/>
  <c r="S3388" i="3"/>
  <c r="T3388" i="3" s="1"/>
  <c r="S3389" i="3"/>
  <c r="T3389" i="3" s="1"/>
  <c r="S3390" i="3"/>
  <c r="S3391" i="3"/>
  <c r="T3391" i="3" s="1"/>
  <c r="S3392" i="3"/>
  <c r="T3392" i="3" s="1"/>
  <c r="S2778" i="3"/>
  <c r="T2778" i="3" s="1"/>
  <c r="S1302" i="3"/>
  <c r="T1302" i="3" s="1"/>
  <c r="S3030" i="3"/>
  <c r="T3030" i="3" s="1"/>
  <c r="S3031" i="3"/>
  <c r="T3031" i="3" s="1"/>
  <c r="S3032" i="3"/>
  <c r="T3032" i="3" s="1"/>
  <c r="S2844" i="3"/>
  <c r="T2844" i="3" s="1"/>
  <c r="S2966" i="3"/>
  <c r="T2966" i="3" s="1"/>
  <c r="S2845" i="3"/>
  <c r="T2845" i="3" s="1"/>
  <c r="S3033" i="3"/>
  <c r="T3033" i="3" s="1"/>
  <c r="S3393" i="3"/>
  <c r="S3394" i="3"/>
  <c r="T3394" i="3" s="1"/>
  <c r="S1303" i="3"/>
  <c r="T1303" i="3" s="1"/>
  <c r="S4127" i="3"/>
  <c r="T4127" i="3" s="1"/>
  <c r="S2407" i="3"/>
  <c r="T2407" i="3" s="1"/>
  <c r="S3665" i="3"/>
  <c r="T3665" i="3" s="1"/>
  <c r="S3959" i="3"/>
  <c r="T3959" i="3" s="1"/>
  <c r="S2967" i="3"/>
  <c r="T2967" i="3" s="1"/>
  <c r="S3395" i="3"/>
  <c r="T3395" i="3" s="1"/>
  <c r="S3159" i="3"/>
  <c r="T3159" i="3" s="1"/>
  <c r="S3723" i="3"/>
  <c r="T3723" i="3" s="1"/>
  <c r="S3160" i="3"/>
  <c r="T3160" i="3" s="1"/>
  <c r="S3960" i="3"/>
  <c r="S3834" i="3"/>
  <c r="T3834" i="3" s="1"/>
  <c r="S3161" i="3"/>
  <c r="T3161" i="3" s="1"/>
  <c r="S3396" i="3"/>
  <c r="T3396" i="3" s="1"/>
  <c r="S3835" i="3"/>
  <c r="T3835" i="3" s="1"/>
  <c r="S3666" i="3"/>
  <c r="T3666" i="3" s="1"/>
  <c r="S3193" i="3"/>
  <c r="T3193" i="3" s="1"/>
  <c r="S3194" i="3"/>
  <c r="T3194" i="3" s="1"/>
  <c r="S1304" i="3"/>
  <c r="T1304" i="3" s="1"/>
  <c r="S1305" i="3"/>
  <c r="T1305" i="3" s="1"/>
  <c r="S3961" i="3"/>
  <c r="T3961" i="3" s="1"/>
  <c r="S3162" i="3"/>
  <c r="T3162" i="3" s="1"/>
  <c r="S2614" i="3"/>
  <c r="S1306" i="3"/>
  <c r="T1306" i="3" s="1"/>
  <c r="S2790" i="3"/>
  <c r="T2790" i="3" s="1"/>
  <c r="S2486" i="3"/>
  <c r="T2486" i="3" s="1"/>
  <c r="S2625" i="3"/>
  <c r="T2625" i="3" s="1"/>
  <c r="S2626" i="3"/>
  <c r="T2626" i="3" s="1"/>
  <c r="S4510" i="3"/>
  <c r="T4510" i="3" s="1"/>
  <c r="S2101" i="3"/>
  <c r="T2101" i="3" s="1"/>
  <c r="S1983" i="3"/>
  <c r="T1983" i="3" s="1"/>
  <c r="S108" i="3"/>
  <c r="T108" i="3" s="1"/>
  <c r="S781" i="3"/>
  <c r="T781" i="3" s="1"/>
  <c r="S1837" i="3"/>
  <c r="T1837" i="3" s="1"/>
  <c r="S994" i="3"/>
  <c r="S1838" i="3"/>
  <c r="T1838" i="3" s="1"/>
  <c r="S1839" i="3"/>
  <c r="T1839" i="3" s="1"/>
  <c r="S1662" i="3"/>
  <c r="T1662" i="3" s="1"/>
  <c r="S1840" i="3"/>
  <c r="T1840" i="3" s="1"/>
  <c r="S1841" i="3"/>
  <c r="T1841" i="3" s="1"/>
  <c r="S4511" i="3"/>
  <c r="T4511" i="3" s="1"/>
  <c r="S4512" i="3"/>
  <c r="T4512" i="3" s="1"/>
  <c r="S2681" i="3"/>
  <c r="T2681" i="3" s="1"/>
  <c r="S1984" i="3"/>
  <c r="T1984" i="3" s="1"/>
  <c r="S1997" i="3"/>
  <c r="T1997" i="3" s="1"/>
  <c r="S1842" i="3"/>
  <c r="T1842" i="3" s="1"/>
  <c r="S2042" i="3"/>
  <c r="S1843" i="3"/>
  <c r="T1843" i="3" s="1"/>
  <c r="S1844" i="3"/>
  <c r="T1844" i="3" s="1"/>
  <c r="S1663" i="3"/>
  <c r="T1663" i="3" s="1"/>
  <c r="S1845" i="3"/>
  <c r="T1845" i="3" s="1"/>
  <c r="S782" i="3"/>
  <c r="T782" i="3" s="1"/>
  <c r="S1998" i="3"/>
  <c r="T1998" i="3" s="1"/>
  <c r="S783" i="3"/>
  <c r="T783" i="3" s="1"/>
  <c r="S1307" i="3"/>
  <c r="T1307" i="3" s="1"/>
  <c r="S1308" i="3"/>
  <c r="T1308" i="3" s="1"/>
  <c r="S1173" i="3"/>
  <c r="T1173" i="3" s="1"/>
  <c r="S1846" i="3"/>
  <c r="T1846" i="3" s="1"/>
  <c r="S1847" i="3"/>
  <c r="S1848" i="3"/>
  <c r="T1848" i="3" s="1"/>
  <c r="S501" i="3"/>
  <c r="T501" i="3" s="1"/>
  <c r="S1849" i="3"/>
  <c r="T1849" i="3" s="1"/>
  <c r="S1850" i="3"/>
  <c r="T1850" i="3" s="1"/>
  <c r="S2682" i="3"/>
  <c r="T2682" i="3" s="1"/>
  <c r="S4513" i="3"/>
  <c r="T4513" i="3" s="1"/>
  <c r="S1664" i="3"/>
  <c r="T1664" i="3" s="1"/>
  <c r="S1309" i="3"/>
  <c r="T1309" i="3" s="1"/>
  <c r="S1851" i="3"/>
  <c r="T1851" i="3" s="1"/>
  <c r="S784" i="3"/>
  <c r="T784" i="3" s="1"/>
  <c r="S1852" i="3"/>
  <c r="T1852" i="3" s="1"/>
  <c r="S785" i="3"/>
  <c r="S1853" i="3"/>
  <c r="T1853" i="3" s="1"/>
  <c r="S1854" i="3"/>
  <c r="T1854" i="3" s="1"/>
  <c r="S1310" i="3"/>
  <c r="T1310" i="3" s="1"/>
  <c r="S786" i="3"/>
  <c r="T786" i="3" s="1"/>
  <c r="S1999" i="3"/>
  <c r="T1999" i="3" s="1"/>
  <c r="S1325" i="3"/>
  <c r="T1325" i="3" s="1"/>
  <c r="S387" i="3"/>
  <c r="T387" i="3" s="1"/>
  <c r="S787" i="3"/>
  <c r="T787" i="3" s="1"/>
  <c r="S1855" i="3"/>
  <c r="T1855" i="3" s="1"/>
  <c r="S2117" i="3"/>
  <c r="T2117" i="3" s="1"/>
  <c r="S4514" i="3"/>
  <c r="T4514" i="3" s="1"/>
  <c r="S4515" i="3"/>
  <c r="S46" i="3"/>
  <c r="T46" i="3" s="1"/>
  <c r="S3261" i="3"/>
  <c r="T3261" i="3" s="1"/>
  <c r="S109" i="3"/>
  <c r="T109" i="3" s="1"/>
  <c r="S820" i="3"/>
  <c r="T820" i="3" s="1"/>
  <c r="S4405" i="3"/>
  <c r="T4405" i="3" s="1"/>
  <c r="S683" i="3"/>
  <c r="T683" i="3" s="1"/>
  <c r="S3397" i="3"/>
  <c r="T3397" i="3" s="1"/>
  <c r="S684" i="3"/>
  <c r="T684" i="3" s="1"/>
  <c r="S1047" i="3"/>
  <c r="T1047" i="3" s="1"/>
  <c r="S1048" i="3"/>
  <c r="T1048" i="3" s="1"/>
  <c r="S3667" i="3"/>
  <c r="T3667" i="3" s="1"/>
  <c r="S3668" i="3"/>
  <c r="S4372" i="3"/>
  <c r="T4372" i="3" s="1"/>
  <c r="S4373" i="3"/>
  <c r="T4373" i="3" s="1"/>
  <c r="S963" i="3"/>
  <c r="T963" i="3" s="1"/>
  <c r="S995" i="3"/>
  <c r="T995" i="3" s="1"/>
  <c r="S996" i="3"/>
  <c r="T996" i="3" s="1"/>
  <c r="S1326" i="3"/>
  <c r="T1326" i="3" s="1"/>
  <c r="S788" i="3"/>
  <c r="T788" i="3" s="1"/>
  <c r="S526" i="3"/>
  <c r="T526" i="3" s="1"/>
  <c r="S502" i="3"/>
  <c r="T502" i="3" s="1"/>
  <c r="S3669" i="3"/>
  <c r="T3669" i="3" s="1"/>
  <c r="S3962" i="3"/>
  <c r="T3962" i="3" s="1"/>
  <c r="S4374" i="3"/>
  <c r="S4375" i="3"/>
  <c r="T4375" i="3" s="1"/>
  <c r="S3963" i="3"/>
  <c r="T3963" i="3" s="1"/>
  <c r="S1327" i="3"/>
  <c r="T1327" i="3" s="1"/>
  <c r="S3836" i="3"/>
  <c r="T3836" i="3" s="1"/>
  <c r="S3670" i="3"/>
  <c r="T3670" i="3" s="1"/>
  <c r="S3671" i="3"/>
  <c r="T3671" i="3" s="1"/>
  <c r="S2408" i="3"/>
  <c r="T2408" i="3" s="1"/>
  <c r="S997" i="3"/>
  <c r="T997" i="3" s="1"/>
  <c r="S789" i="3"/>
  <c r="T789" i="3" s="1"/>
  <c r="S1328" i="3"/>
  <c r="T1328" i="3" s="1"/>
  <c r="S2409" i="3"/>
  <c r="T2409" i="3" s="1"/>
  <c r="S790" i="3"/>
  <c r="S3163" i="3"/>
  <c r="T3163" i="3" s="1"/>
  <c r="S3837" i="3"/>
  <c r="T3837" i="3" s="1"/>
  <c r="S3964" i="3"/>
  <c r="T3964" i="3" s="1"/>
  <c r="S3672" i="3"/>
  <c r="T3672" i="3" s="1"/>
  <c r="S3965" i="3"/>
  <c r="T3965" i="3" s="1"/>
  <c r="S3673" i="3"/>
  <c r="T3673" i="3" s="1"/>
  <c r="S3724" i="3"/>
  <c r="T3724" i="3" s="1"/>
  <c r="S3725" i="3"/>
  <c r="T3725" i="3" s="1"/>
  <c r="S3966" i="3"/>
  <c r="T3966" i="3" s="1"/>
  <c r="S4010" i="3"/>
  <c r="T4010" i="3" s="1"/>
  <c r="S3838" i="3"/>
  <c r="T3838" i="3" s="1"/>
  <c r="S514" i="3"/>
  <c r="S44" i="3"/>
  <c r="T44" i="3" s="1"/>
  <c r="S4063" i="3"/>
  <c r="T4063" i="3" s="1"/>
  <c r="S110" i="3"/>
  <c r="T110" i="3" s="1"/>
  <c r="S1027" i="3"/>
  <c r="T1027" i="3" s="1"/>
  <c r="S870" i="3"/>
  <c r="T870" i="3" s="1"/>
  <c r="S880" i="3"/>
  <c r="T880" i="3" s="1"/>
  <c r="S396" i="3"/>
  <c r="T396" i="3" s="1"/>
  <c r="S3283" i="3"/>
  <c r="T3283" i="3" s="1"/>
  <c r="S4376" i="3"/>
  <c r="T4376" i="3" s="1"/>
  <c r="S1439" i="3"/>
  <c r="T1439" i="3" s="1"/>
  <c r="S2280" i="3"/>
  <c r="T2280" i="3" s="1"/>
  <c r="S2683" i="3"/>
  <c r="S4541" i="3"/>
  <c r="T4541" i="3" s="1"/>
  <c r="S3305" i="3"/>
  <c r="T3305" i="3" s="1"/>
  <c r="S42" i="3"/>
  <c r="T42" i="3" s="1"/>
  <c r="S1007" i="3"/>
  <c r="T1007" i="3" s="1"/>
  <c r="S4542" i="3"/>
  <c r="T4542" i="3" s="1"/>
  <c r="S1464" i="3"/>
  <c r="T1464" i="3" s="1"/>
  <c r="S4075" i="3"/>
  <c r="T4075" i="3" s="1"/>
  <c r="S430" i="3"/>
  <c r="T430" i="3" s="1"/>
  <c r="S238" i="3"/>
  <c r="T238" i="3" s="1"/>
  <c r="S791" i="3"/>
  <c r="T791" i="3" s="1"/>
  <c r="S293" i="3"/>
  <c r="T293" i="3" s="1"/>
  <c r="S2752" i="3"/>
  <c r="S4570" i="3"/>
  <c r="T4570" i="3" s="1"/>
  <c r="S4341" i="3"/>
  <c r="T4341" i="3" s="1"/>
  <c r="S1453" i="3"/>
  <c r="T1453" i="3" s="1"/>
  <c r="S1440" i="3"/>
  <c r="T1440" i="3" s="1"/>
  <c r="S792" i="3"/>
  <c r="T792" i="3" s="1"/>
  <c r="S172" i="3"/>
  <c r="T172" i="3" s="1"/>
  <c r="S173" i="3"/>
  <c r="T173" i="3" s="1"/>
  <c r="S29" i="3"/>
  <c r="T29" i="3" s="1"/>
  <c r="S445" i="3"/>
  <c r="T445" i="3" s="1"/>
  <c r="S1454" i="3"/>
  <c r="T1454" i="3" s="1"/>
  <c r="S111" i="3"/>
  <c r="T111" i="3" s="1"/>
  <c r="S4377" i="3"/>
  <c r="S4378" i="3"/>
  <c r="T4378" i="3" s="1"/>
  <c r="S4342" i="3"/>
  <c r="T4342" i="3" s="1"/>
  <c r="S178" i="3"/>
  <c r="T178" i="3" s="1"/>
  <c r="S2185" i="3"/>
  <c r="T2185" i="3" s="1"/>
  <c r="S637" i="3"/>
  <c r="T637" i="3" s="1"/>
  <c r="S249" i="3"/>
  <c r="T249" i="3" s="1"/>
  <c r="S4240" i="3"/>
  <c r="T4240" i="3" s="1"/>
  <c r="S3236" i="3"/>
  <c r="T3236" i="3" s="1"/>
  <c r="S793" i="3"/>
  <c r="T793" i="3" s="1"/>
  <c r="S2791" i="3"/>
  <c r="T2791" i="3" s="1"/>
  <c r="S2792" i="3"/>
  <c r="T2792" i="3" s="1"/>
  <c r="S2968" i="3"/>
  <c r="S2969" i="3"/>
  <c r="T2969" i="3" s="1"/>
  <c r="S1486" i="3"/>
  <c r="T1486" i="3" s="1"/>
  <c r="S2793" i="3"/>
  <c r="T2793" i="3" s="1"/>
  <c r="S2771" i="3"/>
  <c r="T2771" i="3" s="1"/>
  <c r="S1531" i="3"/>
  <c r="T1531" i="3" s="1"/>
  <c r="S964" i="3"/>
  <c r="T964" i="3" s="1"/>
  <c r="S28" i="3"/>
  <c r="T28" i="3" s="1"/>
  <c r="S26" i="3"/>
  <c r="T26" i="3" s="1"/>
  <c r="S2251" i="3"/>
  <c r="T2251" i="3" s="1"/>
  <c r="S2252" i="3"/>
  <c r="T2252" i="3" s="1"/>
  <c r="S2410" i="3"/>
  <c r="T2410" i="3" s="1"/>
  <c r="S2411" i="3"/>
  <c r="S3674" i="3"/>
  <c r="T3674" i="3" s="1"/>
  <c r="S3073" i="3"/>
  <c r="T3073" i="3" s="1"/>
  <c r="S2794" i="3"/>
  <c r="T2794" i="3" s="1"/>
  <c r="S21" i="3"/>
  <c r="T21" i="3" s="1"/>
  <c r="S3839" i="3"/>
  <c r="T3839" i="3" s="1"/>
  <c r="S2795" i="3"/>
  <c r="T2795" i="3" s="1"/>
  <c r="S3967" i="3"/>
  <c r="T3967" i="3" s="1"/>
  <c r="S3968" i="3"/>
  <c r="T3968" i="3" s="1"/>
  <c r="S3969" i="3"/>
  <c r="T3969" i="3" s="1"/>
  <c r="S2970" i="3"/>
  <c r="T2970" i="3" s="1"/>
  <c r="S2971" i="3"/>
  <c r="T2971" i="3" s="1"/>
  <c r="S3195" i="3"/>
  <c r="S2796" i="3"/>
  <c r="T2796" i="3" s="1"/>
  <c r="S2797" i="3"/>
  <c r="T2797" i="3" s="1"/>
  <c r="S4330" i="3"/>
  <c r="T4330" i="3" s="1"/>
  <c r="S2344" i="3"/>
  <c r="T2344" i="3" s="1"/>
  <c r="S4331" i="3"/>
  <c r="T4331" i="3" s="1"/>
  <c r="S4076" i="3"/>
  <c r="T4076" i="3" s="1"/>
  <c r="S3840" i="3"/>
  <c r="T3840" i="3" s="1"/>
  <c r="S2772" i="3"/>
  <c r="T2772" i="3" s="1"/>
  <c r="S2773" i="3"/>
  <c r="T2773" i="3" s="1"/>
  <c r="S1599" i="3"/>
  <c r="T1599" i="3" s="1"/>
  <c r="S2798" i="3"/>
  <c r="T2798" i="3" s="1"/>
  <c r="S2774" i="3"/>
  <c r="S2775" i="3"/>
  <c r="T2775" i="3" s="1"/>
  <c r="S1957" i="3"/>
  <c r="T1957" i="3" s="1"/>
  <c r="S2972" i="3"/>
  <c r="T2972" i="3" s="1"/>
  <c r="S3675" i="3"/>
  <c r="T3675" i="3" s="1"/>
  <c r="S3676" i="3"/>
  <c r="T3676" i="3" s="1"/>
  <c r="S3970" i="3"/>
  <c r="T3970" i="3" s="1"/>
  <c r="S3841" i="3"/>
  <c r="T3841" i="3" s="1"/>
  <c r="S2799" i="3"/>
  <c r="T2799" i="3" s="1"/>
  <c r="S3244" i="3"/>
  <c r="T3244" i="3" s="1"/>
  <c r="S2800" i="3"/>
  <c r="T2800" i="3" s="1"/>
  <c r="S2801" i="3"/>
  <c r="T2801" i="3" s="1"/>
  <c r="S2802" i="3"/>
  <c r="S2776" i="3"/>
  <c r="T2776" i="3" s="1"/>
  <c r="S294" i="3"/>
  <c r="T294" i="3" s="1"/>
  <c r="S2777" i="3"/>
  <c r="T2777" i="3" s="1"/>
  <c r="S3842" i="3"/>
  <c r="T3842" i="3" s="1"/>
  <c r="S4379" i="3"/>
  <c r="T4379" i="3" s="1"/>
  <c r="S2554" i="3"/>
  <c r="T2554" i="3" s="1"/>
  <c r="S503" i="3"/>
  <c r="T503" i="3" s="1"/>
  <c r="S3843" i="3"/>
  <c r="T3843" i="3" s="1"/>
  <c r="S3844" i="3"/>
  <c r="T3844" i="3" s="1"/>
  <c r="S3845" i="3"/>
  <c r="T3845" i="3" s="1"/>
  <c r="S3846" i="3"/>
  <c r="T3846" i="3" s="1"/>
  <c r="S3847" i="3"/>
  <c r="S3848" i="3"/>
  <c r="T3848" i="3" s="1"/>
  <c r="S2555" i="3"/>
  <c r="T2555" i="3" s="1"/>
  <c r="S1028" i="3"/>
  <c r="T1028" i="3" s="1"/>
  <c r="S2627" i="3"/>
  <c r="T2627" i="3" s="1"/>
  <c r="S3971" i="3"/>
  <c r="T3971" i="3" s="1"/>
  <c r="S179" i="3"/>
  <c r="T179" i="3" s="1"/>
  <c r="S141" i="3"/>
  <c r="T141" i="3" s="1"/>
  <c r="S908" i="3"/>
  <c r="T908" i="3" s="1"/>
  <c r="S4498" i="3"/>
  <c r="T4498" i="3" s="1"/>
  <c r="S711" i="3"/>
  <c r="T711" i="3" s="1"/>
  <c r="S646" i="3"/>
  <c r="T646" i="3" s="1"/>
  <c r="S2253" i="3"/>
  <c r="S3074" i="3"/>
  <c r="T3074" i="3" s="1"/>
  <c r="S3398" i="3"/>
  <c r="T3398" i="3" s="1"/>
  <c r="S2846" i="3"/>
  <c r="T2846" i="3" s="1"/>
  <c r="S3399" i="3"/>
  <c r="T3399" i="3" s="1"/>
  <c r="S1174" i="3"/>
  <c r="T1174" i="3" s="1"/>
  <c r="S1175" i="3"/>
  <c r="T1175" i="3" s="1"/>
  <c r="S3075" i="3"/>
  <c r="T3075" i="3" s="1"/>
  <c r="S647" i="3"/>
  <c r="T647" i="3" s="1"/>
  <c r="S648" i="3"/>
  <c r="T648" i="3" s="1"/>
  <c r="S1665" i="3"/>
  <c r="T1665" i="3" s="1"/>
  <c r="S3400" i="3"/>
  <c r="T3400" i="3" s="1"/>
  <c r="S1726" i="3"/>
  <c r="S1727" i="3"/>
  <c r="T1727" i="3" s="1"/>
  <c r="S649" i="3"/>
  <c r="T649" i="3" s="1"/>
  <c r="S2254" i="3"/>
  <c r="T2254" i="3" s="1"/>
  <c r="S2847" i="3"/>
  <c r="T2847" i="3" s="1"/>
  <c r="S3401" i="3"/>
  <c r="T3401" i="3" s="1"/>
  <c r="S650" i="3"/>
  <c r="T650" i="3" s="1"/>
  <c r="S651" i="3"/>
  <c r="T651" i="3" s="1"/>
  <c r="S652" i="3"/>
  <c r="T652" i="3" s="1"/>
  <c r="S2000" i="3"/>
  <c r="T2000" i="3" s="1"/>
  <c r="S2973" i="3"/>
  <c r="T2973" i="3" s="1"/>
  <c r="S2974" i="3"/>
  <c r="T2974" i="3" s="1"/>
  <c r="S2975" i="3"/>
  <c r="S653" i="3"/>
  <c r="T653" i="3" s="1"/>
  <c r="S654" i="3"/>
  <c r="T654" i="3" s="1"/>
  <c r="S1666" i="3"/>
  <c r="T1666" i="3" s="1"/>
  <c r="S4185" i="3"/>
  <c r="T4185" i="3" s="1"/>
  <c r="S469" i="3"/>
  <c r="T469" i="3" s="1"/>
  <c r="S4520" i="3"/>
  <c r="T4520" i="3" s="1"/>
  <c r="S4203" i="3"/>
  <c r="T4203" i="3" s="1"/>
  <c r="S486" i="3"/>
  <c r="T486" i="3" s="1"/>
  <c r="S2976" i="3"/>
  <c r="T2976" i="3" s="1"/>
  <c r="S4347" i="3"/>
  <c r="T4347" i="3" s="1"/>
  <c r="S295" i="3"/>
  <c r="T295" i="3" s="1"/>
  <c r="S142" i="3"/>
  <c r="S453" i="3"/>
  <c r="T453" i="3" s="1"/>
  <c r="S182" i="3"/>
  <c r="T182" i="3" s="1"/>
  <c r="S3677" i="3"/>
  <c r="T3677" i="3" s="1"/>
  <c r="S3678" i="3"/>
  <c r="T3678" i="3" s="1"/>
  <c r="S3679" i="3"/>
  <c r="T3679" i="3" s="1"/>
  <c r="S3402" i="3"/>
  <c r="T3402" i="3" s="1"/>
  <c r="S3893" i="3"/>
  <c r="T3893" i="3" s="1"/>
  <c r="S4214" i="3"/>
  <c r="T4214" i="3" s="1"/>
  <c r="S2741" i="3"/>
  <c r="T2741" i="3" s="1"/>
  <c r="S4098" i="3"/>
  <c r="T4098" i="3" s="1"/>
  <c r="S3247" i="3"/>
  <c r="T3247" i="3" s="1"/>
  <c r="S3248" i="3"/>
  <c r="S2074" i="3"/>
  <c r="T2074" i="3" s="1"/>
  <c r="S4380" i="3"/>
  <c r="T4380" i="3" s="1"/>
  <c r="S261" i="3"/>
  <c r="T261" i="3" s="1"/>
  <c r="S2803" i="3"/>
  <c r="T2803" i="3" s="1"/>
  <c r="S4204" i="3"/>
  <c r="T4204" i="3" s="1"/>
  <c r="S397" i="3"/>
  <c r="T397" i="3" s="1"/>
  <c r="S3849" i="3"/>
  <c r="T3849" i="3" s="1"/>
  <c r="S881" i="3"/>
  <c r="T881" i="3" s="1"/>
  <c r="S3680" i="3"/>
  <c r="T3680" i="3" s="1"/>
  <c r="S3681" i="3"/>
  <c r="T3681" i="3" s="1"/>
  <c r="S1958" i="3"/>
  <c r="T1958" i="3" s="1"/>
  <c r="S2075" i="3"/>
  <c r="S4064" i="3"/>
  <c r="T4064" i="3" s="1"/>
  <c r="S4352" i="3"/>
  <c r="T4352" i="3" s="1"/>
  <c r="S398" i="3"/>
  <c r="T398" i="3" s="1"/>
  <c r="S3403" i="3"/>
  <c r="T3403" i="3" s="1"/>
  <c r="S399" i="3"/>
  <c r="T399" i="3" s="1"/>
  <c r="S1049" i="3"/>
  <c r="T1049" i="3" s="1"/>
  <c r="S1029" i="3"/>
  <c r="T1029" i="3" s="1"/>
  <c r="S1329" i="3"/>
  <c r="T1329" i="3" s="1"/>
  <c r="S2093" i="3"/>
  <c r="T2093" i="3" s="1"/>
  <c r="S1176" i="3"/>
  <c r="T1176" i="3" s="1"/>
  <c r="S3404" i="3"/>
  <c r="T3404" i="3" s="1"/>
  <c r="S3682" i="3"/>
  <c r="S3683" i="3"/>
  <c r="T3683" i="3" s="1"/>
  <c r="S3684" i="3"/>
  <c r="T3684" i="3" s="1"/>
  <c r="S3685" i="3"/>
  <c r="T3685" i="3" s="1"/>
  <c r="S3203" i="3"/>
  <c r="T3203" i="3" s="1"/>
  <c r="S1667" i="3"/>
  <c r="T1667" i="3" s="1"/>
  <c r="S22" i="3"/>
  <c r="T22" i="3" s="1"/>
  <c r="S2742" i="3"/>
  <c r="T2742" i="3" s="1"/>
  <c r="S4554" i="3"/>
  <c r="T4554" i="3" s="1"/>
  <c r="S3686" i="3"/>
  <c r="T3686" i="3" s="1"/>
  <c r="S3687" i="3"/>
  <c r="T3687" i="3" s="1"/>
  <c r="S3688" i="3"/>
  <c r="T3688" i="3" s="1"/>
  <c r="S3689" i="3"/>
  <c r="S3690" i="3"/>
  <c r="T3690" i="3" s="1"/>
  <c r="S3691" i="3"/>
  <c r="T3691" i="3" s="1"/>
  <c r="S3692" i="3"/>
  <c r="T3692" i="3" s="1"/>
  <c r="S2118" i="3"/>
  <c r="T2118" i="3" s="1"/>
  <c r="S3972" i="3"/>
  <c r="T3972" i="3" s="1"/>
  <c r="S2102" i="3"/>
  <c r="T2102" i="3" s="1"/>
  <c r="S2103" i="3"/>
  <c r="T2103" i="3" s="1"/>
  <c r="S2104" i="3"/>
  <c r="T2104" i="3" s="1"/>
  <c r="S3035" i="3"/>
  <c r="T3035" i="3" s="1"/>
  <c r="S3036" i="3"/>
  <c r="T3036" i="3" s="1"/>
  <c r="S3249" i="3"/>
  <c r="T3249" i="3" s="1"/>
  <c r="S4559" i="3"/>
  <c r="S1668" i="3"/>
  <c r="T1668" i="3" s="1"/>
  <c r="S1856" i="3"/>
  <c r="T1856" i="3" s="1"/>
  <c r="S3405" i="3"/>
  <c r="T3405" i="3" s="1"/>
  <c r="S4128" i="3"/>
  <c r="T4128" i="3" s="1"/>
  <c r="S1561" i="3"/>
  <c r="T1561" i="3" s="1"/>
  <c r="S2804" i="3"/>
  <c r="T2804" i="3" s="1"/>
  <c r="S2756" i="3"/>
  <c r="T2756" i="3" s="1"/>
  <c r="S2757" i="3"/>
  <c r="T2757" i="3" s="1"/>
  <c r="S2805" i="3"/>
  <c r="T2805" i="3" s="1"/>
  <c r="S2001" i="3"/>
  <c r="T2001" i="3" s="1"/>
  <c r="S3250" i="3"/>
  <c r="T3250" i="3" s="1"/>
  <c r="S2758" i="3"/>
  <c r="S1050" i="3"/>
  <c r="T1050" i="3" s="1"/>
  <c r="S1330" i="3"/>
  <c r="T1330" i="3" s="1"/>
  <c r="S1360" i="3"/>
  <c r="T1360" i="3" s="1"/>
  <c r="S1361" i="3"/>
  <c r="T1361" i="3" s="1"/>
  <c r="S2977" i="3"/>
  <c r="T2977" i="3" s="1"/>
  <c r="S794" i="3"/>
  <c r="T794" i="3" s="1"/>
  <c r="S2255" i="3"/>
  <c r="T2255" i="3" s="1"/>
  <c r="S2256" i="3"/>
  <c r="T2256" i="3" s="1"/>
  <c r="S3850" i="3"/>
  <c r="T3850" i="3" s="1"/>
  <c r="S3851" i="3"/>
  <c r="T3851" i="3" s="1"/>
  <c r="S4543" i="3"/>
  <c r="T4543" i="3" s="1"/>
  <c r="S2743" i="3"/>
  <c r="S3438" i="3"/>
  <c r="T3438" i="3" s="1"/>
  <c r="S327" i="3"/>
  <c r="T327" i="3" s="1"/>
  <c r="S2744" i="3"/>
  <c r="T2744" i="3" s="1"/>
  <c r="S3429" i="3"/>
  <c r="T3429" i="3" s="1"/>
  <c r="S2134" i="3"/>
  <c r="T2134" i="3" s="1"/>
  <c r="S2806" i="3"/>
  <c r="T2806" i="3" s="1"/>
  <c r="S3204" i="3"/>
  <c r="T3204" i="3" s="1"/>
  <c r="S112" i="3"/>
  <c r="T112" i="3" s="1"/>
  <c r="S2043" i="3"/>
  <c r="T2043" i="3" s="1"/>
  <c r="S1857" i="3"/>
  <c r="T1857" i="3" s="1"/>
  <c r="S1858" i="3"/>
  <c r="T1858" i="3" s="1"/>
  <c r="S2978" i="3"/>
  <c r="S2979" i="3"/>
  <c r="T2979" i="3" s="1"/>
  <c r="S3994" i="3"/>
  <c r="T3994" i="3" s="1"/>
  <c r="S1859" i="3"/>
  <c r="T1859" i="3" s="1"/>
  <c r="S1860" i="3"/>
  <c r="T1860" i="3" s="1"/>
  <c r="S1861" i="3"/>
  <c r="T1861" i="3" s="1"/>
  <c r="S113" i="3"/>
  <c r="T113" i="3" s="1"/>
  <c r="S3406" i="3"/>
  <c r="T3406" i="3" s="1"/>
  <c r="S3205" i="3"/>
  <c r="T3205" i="3" s="1"/>
  <c r="S2807" i="3"/>
  <c r="T2807" i="3" s="1"/>
  <c r="S262" i="3"/>
  <c r="T262" i="3" s="1"/>
  <c r="S2745" i="3"/>
  <c r="T2745" i="3" s="1"/>
  <c r="S1959" i="3"/>
  <c r="S4348" i="3"/>
  <c r="T4348" i="3" s="1"/>
  <c r="S1177" i="3"/>
  <c r="T1177" i="3" s="1"/>
  <c r="S1362" i="3"/>
  <c r="T1362" i="3" s="1"/>
  <c r="S3407" i="3"/>
  <c r="T3407" i="3" s="1"/>
  <c r="S1359" i="3"/>
  <c r="T1359" i="3" s="1"/>
  <c r="S1011" i="3"/>
  <c r="T1011" i="3" s="1"/>
  <c r="S4205" i="3"/>
  <c r="T4205" i="3" s="1"/>
  <c r="S336" i="3"/>
  <c r="T336" i="3" s="1"/>
  <c r="S795" i="3"/>
  <c r="T795" i="3" s="1"/>
  <c r="S1051" i="3"/>
  <c r="T1051" i="3" s="1"/>
  <c r="S1669" i="3"/>
  <c r="T1669" i="3" s="1"/>
  <c r="S1670" i="3"/>
  <c r="S1862" i="3"/>
  <c r="T1862" i="3" s="1"/>
  <c r="S1863" i="3"/>
  <c r="T1863" i="3" s="1"/>
  <c r="S796" i="3"/>
  <c r="T796" i="3" s="1"/>
  <c r="S4129" i="3"/>
  <c r="T4129" i="3" s="1"/>
  <c r="S1363" i="3"/>
  <c r="T1363" i="3" s="1"/>
  <c r="S3196" i="3"/>
  <c r="T3196" i="3" s="1"/>
  <c r="S2412" i="3"/>
  <c r="T2412" i="3" s="1"/>
  <c r="S2820" i="3"/>
  <c r="T2820" i="3" s="1"/>
  <c r="S2980" i="3"/>
  <c r="T2980" i="3" s="1"/>
  <c r="S1052" i="3"/>
  <c r="T1052" i="3" s="1"/>
  <c r="S797" i="3"/>
  <c r="T797" i="3" s="1"/>
  <c r="S798" i="3"/>
  <c r="S1364" i="3"/>
  <c r="T1364" i="3" s="1"/>
  <c r="S1365" i="3"/>
  <c r="T1365" i="3" s="1"/>
  <c r="S1366" i="3"/>
  <c r="T1366" i="3" s="1"/>
  <c r="S2413" i="3"/>
  <c r="T2413" i="3" s="1"/>
  <c r="S2257" i="3"/>
  <c r="T2257" i="3" s="1"/>
  <c r="S1004" i="3"/>
  <c r="T1004" i="3" s="1"/>
  <c r="S1005" i="3"/>
  <c r="T1005" i="3" s="1"/>
  <c r="S1580" i="3"/>
  <c r="T1580" i="3" s="1"/>
  <c r="S1581" i="3"/>
  <c r="T1581" i="3" s="1"/>
  <c r="S1582" i="3"/>
  <c r="T1582" i="3" s="1"/>
  <c r="S1864" i="3"/>
  <c r="T1864" i="3" s="1"/>
  <c r="S1865" i="3"/>
  <c r="S1866" i="3"/>
  <c r="T1866" i="3" s="1"/>
  <c r="S4055" i="3"/>
  <c r="T4055" i="3" s="1"/>
  <c r="S3973" i="3"/>
  <c r="T3973" i="3" s="1"/>
  <c r="S4056" i="3"/>
  <c r="T4056" i="3" s="1"/>
  <c r="S799" i="3"/>
  <c r="T799" i="3" s="1"/>
  <c r="S1053" i="3"/>
  <c r="T1053" i="3" s="1"/>
  <c r="S1728" i="3"/>
  <c r="T1728" i="3" s="1"/>
  <c r="S1671" i="3"/>
  <c r="T1671" i="3" s="1"/>
  <c r="S1672" i="3"/>
  <c r="T1672" i="3" s="1"/>
  <c r="S4406" i="3"/>
  <c r="T4406" i="3" s="1"/>
  <c r="S4407" i="3"/>
  <c r="T4407" i="3" s="1"/>
  <c r="S4408" i="3"/>
  <c r="S4409" i="3"/>
  <c r="T4409" i="3" s="1"/>
  <c r="S4410" i="3"/>
  <c r="T4410" i="3" s="1"/>
  <c r="S4411" i="3"/>
  <c r="T4411" i="3" s="1"/>
  <c r="S4412" i="3"/>
  <c r="T4412" i="3" s="1"/>
  <c r="S4413" i="3"/>
  <c r="S4414" i="3"/>
  <c r="T4414" i="3" s="1"/>
  <c r="S4415" i="3"/>
  <c r="T4415" i="3" s="1"/>
  <c r="S4416" i="3"/>
  <c r="T4416" i="3" s="1"/>
  <c r="S4417" i="3"/>
  <c r="T4417" i="3" s="1"/>
  <c r="S4418" i="3"/>
  <c r="T4418" i="3" s="1"/>
  <c r="S4419" i="3"/>
  <c r="T4419" i="3" s="1"/>
  <c r="S4420" i="3"/>
  <c r="S4421" i="3"/>
  <c r="T4421" i="3" s="1"/>
  <c r="S4422" i="3"/>
  <c r="T4422" i="3" s="1"/>
  <c r="S4423" i="3"/>
  <c r="T4423" i="3" s="1"/>
  <c r="S800" i="3"/>
  <c r="T800" i="3" s="1"/>
  <c r="S4424" i="3"/>
  <c r="T4424" i="3" s="1"/>
  <c r="S4425" i="3"/>
  <c r="T4425" i="3" s="1"/>
  <c r="S4426" i="3"/>
  <c r="T4426" i="3" s="1"/>
  <c r="S4427" i="3"/>
  <c r="T4427" i="3" s="1"/>
  <c r="S4428" i="3"/>
  <c r="T4428" i="3" s="1"/>
  <c r="S4429" i="3"/>
  <c r="T4429" i="3" s="1"/>
  <c r="S4430" i="3"/>
  <c r="T4430" i="3" s="1"/>
  <c r="S4431" i="3"/>
  <c r="S4432" i="3"/>
  <c r="T4432" i="3" s="1"/>
  <c r="S4433" i="3"/>
  <c r="T4433" i="3" s="1"/>
  <c r="S4434" i="3"/>
  <c r="T4434" i="3" s="1"/>
  <c r="S4435" i="3"/>
  <c r="T4435" i="3" s="1"/>
  <c r="S4436" i="3"/>
  <c r="T4436" i="3" s="1"/>
  <c r="S4437" i="3"/>
  <c r="T4437" i="3" s="1"/>
  <c r="S4438" i="3"/>
  <c r="T4438" i="3" s="1"/>
  <c r="S4439" i="3"/>
  <c r="T4439" i="3" s="1"/>
  <c r="S4440" i="3"/>
  <c r="T4440" i="3" s="1"/>
  <c r="S4441" i="3"/>
  <c r="T4441" i="3" s="1"/>
  <c r="S2414" i="3"/>
  <c r="T2414" i="3" s="1"/>
  <c r="S2415" i="3"/>
  <c r="S2981" i="3"/>
  <c r="T2981" i="3" s="1"/>
  <c r="S2982" i="3"/>
  <c r="T2982" i="3" s="1"/>
  <c r="S2983" i="3"/>
  <c r="T2983" i="3" s="1"/>
  <c r="S2984" i="3"/>
  <c r="T2984" i="3" s="1"/>
  <c r="S1867" i="3"/>
  <c r="T1867" i="3" s="1"/>
  <c r="S1868" i="3"/>
  <c r="T1868" i="3" s="1"/>
  <c r="S3408" i="3"/>
  <c r="T3408" i="3" s="1"/>
  <c r="S4544" i="3"/>
  <c r="T4544" i="3" s="1"/>
  <c r="S328" i="3"/>
  <c r="T328" i="3" s="1"/>
  <c r="S2808" i="3"/>
  <c r="T2808" i="3" s="1"/>
  <c r="S3894" i="3"/>
  <c r="T3894" i="3" s="1"/>
  <c r="S1025" i="3"/>
  <c r="S2809" i="3"/>
  <c r="T2809" i="3" s="1"/>
  <c r="S1030" i="3"/>
  <c r="T1030" i="3" s="1"/>
  <c r="S2848" i="3"/>
  <c r="T2848" i="3" s="1"/>
  <c r="S1099" i="3"/>
  <c r="T1099" i="3" s="1"/>
  <c r="S2135" i="3"/>
  <c r="T2135" i="3" s="1"/>
  <c r="S3251" i="3"/>
  <c r="T3251" i="3" s="1"/>
  <c r="S3693" i="3"/>
  <c r="T3693" i="3" s="1"/>
  <c r="S3694" i="3"/>
  <c r="T3694" i="3" s="1"/>
  <c r="S3695" i="3"/>
  <c r="T3695" i="3" s="1"/>
  <c r="S3974" i="3"/>
  <c r="T3974" i="3" s="1"/>
  <c r="S3975" i="3"/>
  <c r="T3975" i="3" s="1"/>
  <c r="S3696" i="3"/>
  <c r="S3697" i="3"/>
  <c r="T3697" i="3" s="1"/>
  <c r="S830" i="3"/>
  <c r="T830" i="3" s="1"/>
  <c r="S3895" i="3"/>
  <c r="T3895" i="3" s="1"/>
  <c r="S2746" i="3"/>
  <c r="T2746" i="3" s="1"/>
  <c r="S2810" i="3"/>
  <c r="T2810" i="3" s="1"/>
  <c r="S3884" i="3"/>
  <c r="T3884" i="3" s="1"/>
  <c r="S4516" i="3"/>
  <c r="T4516" i="3" s="1"/>
  <c r="S4517" i="3"/>
  <c r="T4517" i="3" s="1"/>
  <c r="S4518" i="3"/>
  <c r="T4518" i="3" s="1"/>
  <c r="S3878" i="3"/>
  <c r="T3878" i="3" s="1"/>
  <c r="S3879" i="3"/>
  <c r="T3879" i="3" s="1"/>
  <c r="S1731" i="3"/>
  <c r="S4442" i="3"/>
  <c r="T4442" i="3" s="1"/>
  <c r="S2811" i="3"/>
  <c r="T2811" i="3" s="1"/>
  <c r="S2077" i="3"/>
  <c r="T2077" i="3" s="1"/>
  <c r="S250" i="3"/>
  <c r="T250" i="3" s="1"/>
  <c r="S3206" i="3"/>
  <c r="T3206" i="3" s="1"/>
  <c r="S4573" i="3"/>
  <c r="T4573" i="3" s="1"/>
  <c r="S3306" i="3"/>
  <c r="T3306" i="3" s="1"/>
  <c r="S2141" i="3"/>
  <c r="T2141" i="3" s="1"/>
  <c r="S2655" i="3"/>
  <c r="T2655" i="3" s="1"/>
  <c r="S1869" i="3"/>
  <c r="T1869" i="3" s="1"/>
  <c r="S1870" i="3"/>
  <c r="T1870" i="3" s="1"/>
  <c r="S1871" i="3"/>
  <c r="S1872" i="3"/>
  <c r="T1872" i="3" s="1"/>
  <c r="S1873" i="3"/>
  <c r="T1873" i="3" s="1"/>
  <c r="S1874" i="3"/>
  <c r="T1874" i="3" s="1"/>
  <c r="S1875" i="3"/>
  <c r="T1875" i="3" s="1"/>
  <c r="S1876" i="3"/>
  <c r="T1876" i="3" s="1"/>
  <c r="S1877" i="3"/>
  <c r="T1877" i="3" s="1"/>
  <c r="S1878" i="3"/>
  <c r="T1878" i="3" s="1"/>
  <c r="S2985" i="3"/>
  <c r="T2985" i="3" s="1"/>
  <c r="S3197" i="3"/>
  <c r="T3197" i="3" s="1"/>
  <c r="S1879" i="3"/>
  <c r="T1879" i="3" s="1"/>
  <c r="S3698" i="3"/>
  <c r="T3698" i="3" s="1"/>
  <c r="S3976" i="3"/>
  <c r="S2656" i="3"/>
  <c r="T2656" i="3" s="1"/>
  <c r="S3409" i="3"/>
  <c r="T3409" i="3" s="1"/>
  <c r="S3252" i="3"/>
  <c r="T3252" i="3" s="1"/>
  <c r="S2119" i="3"/>
  <c r="T2119" i="3" s="1"/>
  <c r="S3699" i="3"/>
  <c r="T3699" i="3" s="1"/>
  <c r="S3700" i="3"/>
  <c r="T3700" i="3" s="1"/>
  <c r="S3410" i="3"/>
  <c r="T3410" i="3" s="1"/>
  <c r="S3977" i="3"/>
  <c r="T3977" i="3" s="1"/>
  <c r="S338" i="3"/>
  <c r="T338" i="3" s="1"/>
  <c r="S2812" i="3"/>
  <c r="T2812" i="3" s="1"/>
  <c r="S3307" i="3"/>
  <c r="T3307" i="3" s="1"/>
  <c r="S3253" i="3"/>
  <c r="S3726" i="3"/>
  <c r="T3726" i="3" s="1"/>
  <c r="S3254" i="3"/>
  <c r="T3254" i="3" s="1"/>
  <c r="S2813" i="3"/>
  <c r="T2813" i="3" s="1"/>
  <c r="S2759" i="3"/>
  <c r="T2759" i="3" s="1"/>
  <c r="S2066" i="3"/>
  <c r="T2066" i="3" s="1"/>
  <c r="S3898" i="3"/>
  <c r="T3898" i="3" s="1"/>
  <c r="S1367" i="3"/>
  <c r="T1367" i="3" s="1"/>
  <c r="S2814" i="3"/>
  <c r="T2814" i="3" s="1"/>
  <c r="S2657" i="3"/>
  <c r="T2657" i="3" s="1"/>
  <c r="S1368" i="3"/>
  <c r="T1368" i="3" s="1"/>
  <c r="S1369" i="3"/>
  <c r="T1369" i="3" s="1"/>
  <c r="S1370" i="3"/>
  <c r="S1902" i="3"/>
  <c r="T1902" i="3" s="1"/>
  <c r="S1928" i="3"/>
  <c r="T1928" i="3" s="1"/>
  <c r="S2815" i="3"/>
  <c r="T2815" i="3" s="1"/>
  <c r="S3885" i="3"/>
  <c r="T3885" i="3" s="1"/>
  <c r="S831" i="3"/>
  <c r="T831" i="3" s="1"/>
  <c r="S3237" i="3"/>
  <c r="T3237" i="3" s="1"/>
  <c r="S2658" i="3"/>
  <c r="T2658" i="3" s="1"/>
  <c r="S2258" i="3"/>
  <c r="T2258" i="3" s="1"/>
  <c r="S1487" i="3"/>
  <c r="T1487" i="3" s="1"/>
  <c r="S4077" i="3"/>
  <c r="T4077" i="3" s="1"/>
  <c r="S476" i="3"/>
  <c r="T476" i="3" s="1"/>
  <c r="S801" i="3"/>
  <c r="S2615" i="3"/>
  <c r="T2615" i="3" s="1"/>
  <c r="S1031" i="3"/>
  <c r="T1031" i="3" s="1"/>
  <c r="S1032" i="3"/>
  <c r="T1032" i="3" s="1"/>
  <c r="S1054" i="3"/>
  <c r="T1054" i="3" s="1"/>
  <c r="S1371" i="3"/>
  <c r="T1371" i="3" s="1"/>
  <c r="S1992" i="3"/>
  <c r="T1992" i="3" s="1"/>
  <c r="S504" i="3"/>
  <c r="T504" i="3" s="1"/>
  <c r="S2259" i="3"/>
  <c r="T2259" i="3" s="1"/>
  <c r="S802" i="3"/>
  <c r="T802" i="3" s="1"/>
  <c r="S3238" i="3"/>
  <c r="T3238" i="3" s="1"/>
  <c r="S4066" i="3"/>
  <c r="T4066" i="3" s="1"/>
  <c r="S3411" i="3"/>
  <c r="S4067" i="3"/>
  <c r="T4067" i="3" s="1"/>
  <c r="S2002" i="3"/>
  <c r="T2002" i="3" s="1"/>
  <c r="S2816" i="3"/>
  <c r="T2816" i="3" s="1"/>
  <c r="S2628" i="3"/>
  <c r="T2628" i="3" s="1"/>
  <c r="S1880" i="3"/>
  <c r="T1880" i="3" s="1"/>
  <c r="S909" i="3"/>
  <c r="T909" i="3" s="1"/>
  <c r="S3852" i="3"/>
  <c r="T3852" i="3" s="1"/>
  <c r="S3853" i="3"/>
  <c r="T3853" i="3" s="1"/>
  <c r="S505" i="3"/>
  <c r="T505" i="3" s="1"/>
  <c r="S3412" i="3"/>
  <c r="T3412" i="3" s="1"/>
  <c r="S506" i="3"/>
  <c r="T506" i="3" s="1"/>
  <c r="S2003" i="3"/>
  <c r="S3255" i="3"/>
  <c r="T3255" i="3" s="1"/>
  <c r="S3701" i="3"/>
  <c r="T3701" i="3" s="1"/>
  <c r="S3413" i="3"/>
  <c r="T3413" i="3" s="1"/>
  <c r="S2094" i="3"/>
  <c r="T2094" i="3" s="1"/>
  <c r="S2056" i="3"/>
  <c r="T2056" i="3" s="1"/>
  <c r="S3702" i="3"/>
  <c r="T3702" i="3" s="1"/>
  <c r="S3703" i="3"/>
  <c r="T3703" i="3" s="1"/>
  <c r="S3704" i="3"/>
  <c r="T3704" i="3" s="1"/>
  <c r="S803" i="3"/>
  <c r="T803" i="3" s="1"/>
  <c r="S507" i="3"/>
  <c r="T507" i="3" s="1"/>
  <c r="S1033" i="3"/>
  <c r="T1033" i="3" s="1"/>
  <c r="S217" i="3"/>
  <c r="S2830" i="3"/>
  <c r="T2830" i="3" s="1"/>
  <c r="S2986" i="3"/>
  <c r="T2986" i="3" s="1"/>
  <c r="S4443" i="3"/>
  <c r="T4443" i="3" s="1"/>
  <c r="S4444" i="3"/>
  <c r="T4444" i="3" s="1"/>
  <c r="S910" i="3"/>
  <c r="T910" i="3" s="1"/>
  <c r="S4555" i="3"/>
  <c r="T4555" i="3" s="1"/>
  <c r="S3223" i="3"/>
  <c r="T3223" i="3" s="1"/>
  <c r="S804" i="3"/>
  <c r="T804" i="3" s="1"/>
  <c r="S805" i="3"/>
  <c r="T805" i="3" s="1"/>
  <c r="S806" i="3"/>
  <c r="T806" i="3" s="1"/>
  <c r="S2987" i="3"/>
  <c r="T2987" i="3" s="1"/>
  <c r="S2988" i="3"/>
  <c r="S2989" i="3"/>
  <c r="T2989" i="3" s="1"/>
  <c r="S2990" i="3"/>
  <c r="T2990" i="3" s="1"/>
  <c r="S2991" i="3"/>
  <c r="T2991" i="3" s="1"/>
  <c r="S2629" i="3"/>
  <c r="T2629" i="3" s="1"/>
  <c r="S2004" i="3"/>
  <c r="T2004" i="3" s="1"/>
  <c r="S3414" i="3"/>
  <c r="T3414" i="3" s="1"/>
  <c r="S3415" i="3"/>
  <c r="T3415" i="3" s="1"/>
  <c r="S3284" i="3"/>
  <c r="T3284" i="3" s="1"/>
  <c r="S4068" i="3"/>
  <c r="T4068" i="3" s="1"/>
  <c r="S821" i="3"/>
  <c r="T821" i="3" s="1"/>
  <c r="S2274" i="3"/>
  <c r="T2274" i="3" s="1"/>
  <c r="S251" i="3"/>
  <c r="S2831" i="3"/>
  <c r="T2831" i="3" s="1"/>
  <c r="S3854" i="3"/>
  <c r="T3854" i="3" s="1"/>
  <c r="S4011" i="3"/>
  <c r="T4011" i="3" s="1"/>
  <c r="S4558" i="3"/>
  <c r="T4558" i="3" s="1"/>
  <c r="S3256" i="3"/>
  <c r="T3256" i="3" s="1"/>
  <c r="S3257" i="3"/>
  <c r="T3257" i="3" s="1"/>
  <c r="S527" i="3"/>
  <c r="T527" i="3" s="1"/>
  <c r="S3887" i="3"/>
  <c r="T3887" i="3" s="1"/>
  <c r="S2760" i="3"/>
  <c r="T2760" i="3" s="1"/>
  <c r="S4389" i="3"/>
  <c r="T4389" i="3" s="1"/>
  <c r="S2761" i="3"/>
  <c r="T2761" i="3" s="1"/>
  <c r="S4250" i="3"/>
  <c r="S4354" i="3"/>
  <c r="T4354" i="3" s="1"/>
  <c r="S2260" i="3"/>
  <c r="T2260" i="3" s="1"/>
  <c r="S807" i="3"/>
  <c r="T807" i="3" s="1"/>
  <c r="S174" i="3"/>
  <c r="T174" i="3" s="1"/>
  <c r="S2416" i="3"/>
  <c r="T2416" i="3" s="1"/>
  <c r="S1541" i="3"/>
  <c r="T1541" i="3" s="1"/>
  <c r="S2747" i="3"/>
  <c r="T2747" i="3" s="1"/>
  <c r="S3260" i="3"/>
  <c r="T3260" i="3" s="1"/>
  <c r="S2105" i="3"/>
  <c r="T2105" i="3" s="1"/>
  <c r="S4251" i="3"/>
  <c r="T4251" i="3" s="1"/>
  <c r="S4355" i="3"/>
  <c r="T4355" i="3" s="1"/>
  <c r="S47" i="3"/>
  <c r="S4349" i="3"/>
  <c r="T4349" i="3" s="1"/>
  <c r="S43" i="3"/>
  <c r="T43" i="3" s="1"/>
  <c r="S1881" i="3"/>
  <c r="T1881" i="3" s="1"/>
  <c r="S2136" i="3"/>
  <c r="T2136" i="3" s="1"/>
  <c r="S1673" i="3"/>
  <c r="T1673" i="3" s="1"/>
  <c r="S2417" i="3"/>
  <c r="T2417" i="3" s="1"/>
  <c r="S2020" i="3"/>
  <c r="T2020" i="3" s="1"/>
  <c r="S1034" i="3"/>
  <c r="T1034" i="3" s="1"/>
  <c r="S685" i="3"/>
  <c r="T685" i="3" s="1"/>
  <c r="S2630" i="3"/>
  <c r="T2630" i="3" s="1"/>
  <c r="S2762" i="3"/>
  <c r="T2762" i="3" s="1"/>
  <c r="S2763" i="3"/>
  <c r="S2276" i="3"/>
  <c r="T2276" i="3" s="1"/>
  <c r="S4445" i="3"/>
  <c r="T4445" i="3" s="1"/>
  <c r="S1987" i="3"/>
  <c r="T1987" i="3" s="1"/>
  <c r="S4324" i="3"/>
  <c r="T4324" i="3" s="1"/>
  <c r="S4325" i="3"/>
  <c r="T4325" i="3" s="1"/>
  <c r="S4326" i="3"/>
  <c r="T4326" i="3" s="1"/>
  <c r="S2659" i="3"/>
  <c r="T2659" i="3" s="1"/>
  <c r="S4327" i="3"/>
  <c r="T4327" i="3" s="1"/>
  <c r="S4328" i="3"/>
  <c r="T4328" i="3" s="1"/>
  <c r="S3224" i="3"/>
  <c r="T3224" i="3" s="1"/>
  <c r="S159" i="3"/>
  <c r="T159" i="3" s="1"/>
  <c r="S160" i="3"/>
  <c r="S1035" i="3"/>
  <c r="T1035" i="3" s="1"/>
  <c r="S655" i="3"/>
  <c r="T655" i="3" s="1"/>
  <c r="S1882" i="3"/>
  <c r="T1882" i="3" s="1"/>
  <c r="S1883" i="3"/>
  <c r="T1883" i="3" s="1"/>
  <c r="S508" i="3"/>
  <c r="T508" i="3" s="1"/>
  <c r="S1036" i="3"/>
  <c r="T1036" i="3" s="1"/>
  <c r="S656" i="3"/>
  <c r="T656" i="3" s="1"/>
  <c r="S1884" i="3"/>
  <c r="T1884" i="3" s="1"/>
  <c r="S657" i="3"/>
  <c r="T657" i="3" s="1"/>
  <c r="S993" i="3"/>
  <c r="T993" i="3" s="1"/>
  <c r="S475" i="3"/>
  <c r="T475" i="3" s="1"/>
  <c r="S2817" i="3"/>
  <c r="S2556" i="3"/>
  <c r="T2556" i="3" s="1"/>
  <c r="S2155" i="3"/>
  <c r="T2155" i="3" s="1"/>
  <c r="S2005" i="3"/>
  <c r="T2005" i="3" s="1"/>
  <c r="S4499" i="3"/>
  <c r="T4499" i="3" s="1"/>
  <c r="S342" i="3"/>
  <c r="T342" i="3" s="1"/>
  <c r="S1674" i="3"/>
  <c r="T1674" i="3" s="1"/>
  <c r="S1675" i="3"/>
  <c r="T1675" i="3" s="1"/>
  <c r="S1885" i="3"/>
  <c r="T1885" i="3" s="1"/>
  <c r="S808" i="3"/>
  <c r="T808" i="3" s="1"/>
  <c r="S1501" i="3"/>
  <c r="T1501" i="3" s="1"/>
  <c r="S4350" i="3"/>
  <c r="T4350" i="3" s="1"/>
  <c r="S343" i="3"/>
  <c r="T343" i="3" s="1"/>
  <c r="S1392" i="3"/>
  <c r="T1392" i="3" s="1"/>
  <c r="S2044" i="3"/>
  <c r="T2044" i="3" s="1"/>
  <c r="S809" i="3"/>
  <c r="T809" i="3" s="1"/>
  <c r="S810" i="3"/>
  <c r="T810" i="3" s="1"/>
  <c r="S811" i="3"/>
  <c r="T811" i="3" s="1"/>
  <c r="S658" i="3"/>
  <c r="T658" i="3" s="1"/>
  <c r="S659" i="3"/>
  <c r="T659" i="3" s="1"/>
  <c r="S1676" i="3"/>
  <c r="T1676" i="3" s="1"/>
  <c r="S4466" i="3"/>
  <c r="T4466" i="3" s="1"/>
  <c r="S3416" i="3"/>
  <c r="T3416" i="3" s="1"/>
  <c r="S400" i="3"/>
  <c r="T400" i="3" s="1"/>
  <c r="S1886" i="3"/>
  <c r="T1886" i="3" s="1"/>
  <c r="S832" i="3"/>
  <c r="T832" i="3" s="1"/>
  <c r="S2764" i="3"/>
  <c r="T2764" i="3" s="1"/>
  <c r="S660" i="3"/>
  <c r="T660" i="3" s="1"/>
  <c r="S833" i="3"/>
  <c r="T833" i="3" s="1"/>
  <c r="S1677" i="3"/>
  <c r="T1677" i="3" s="1"/>
  <c r="S1887" i="3"/>
  <c r="T1887" i="3" s="1"/>
  <c r="S1888" i="3"/>
  <c r="T1888" i="3" s="1"/>
  <c r="S818" i="3"/>
  <c r="T818" i="3" s="1"/>
  <c r="S1889" i="3"/>
  <c r="T1889" i="3" s="1"/>
  <c r="S1678" i="3"/>
  <c r="T1678" i="3" s="1"/>
  <c r="S1890" i="3"/>
  <c r="T1890" i="3" s="1"/>
  <c r="S661" i="3"/>
  <c r="T661" i="3" s="1"/>
  <c r="S851" i="3"/>
  <c r="T851" i="3" s="1"/>
  <c r="S2261" i="3"/>
  <c r="T2261" i="3" s="1"/>
  <c r="S2006" i="3"/>
  <c r="T2006" i="3" s="1"/>
  <c r="S1891" i="3"/>
  <c r="T1891" i="3" s="1"/>
  <c r="S860" i="3"/>
  <c r="T860" i="3" s="1"/>
  <c r="S1892" i="3"/>
  <c r="T1892" i="3" s="1"/>
  <c r="S2045" i="3"/>
  <c r="T2045" i="3" s="1"/>
  <c r="S662" i="3"/>
  <c r="T662" i="3" s="1"/>
  <c r="S1729" i="3"/>
  <c r="T1729" i="3" s="1"/>
  <c r="S4545" i="3"/>
  <c r="T4545" i="3" s="1"/>
  <c r="S2818" i="3"/>
  <c r="T2818" i="3" s="1"/>
  <c r="S1893" i="3"/>
  <c r="T1893" i="3" s="1"/>
  <c r="S4446" i="3"/>
  <c r="T4446" i="3" s="1"/>
  <c r="S1894" i="3"/>
  <c r="T1894" i="3" s="1"/>
  <c r="S3855" i="3"/>
  <c r="T3855" i="3" s="1"/>
  <c r="S4447" i="3"/>
  <c r="T4447" i="3" s="1"/>
  <c r="S1895" i="3"/>
  <c r="T1895" i="3" s="1"/>
  <c r="S1679" i="3"/>
  <c r="T1679" i="3" s="1"/>
  <c r="S2106" i="3"/>
  <c r="T2106" i="3" s="1"/>
  <c r="S663" i="3"/>
  <c r="T663" i="3" s="1"/>
  <c r="S664" i="3"/>
  <c r="T664" i="3" s="1"/>
  <c r="S2107" i="3"/>
  <c r="T2107" i="3" s="1"/>
  <c r="S665" i="3"/>
  <c r="T665" i="3" s="1"/>
  <c r="S4448" i="3"/>
  <c r="T4448" i="3" s="1"/>
  <c r="S2108" i="3"/>
  <c r="T2108" i="3" s="1"/>
  <c r="S4449" i="3"/>
  <c r="T4449" i="3" s="1"/>
  <c r="S666" i="3"/>
  <c r="T666" i="3" s="1"/>
  <c r="S2660" i="3"/>
  <c r="T2660" i="3" s="1"/>
  <c r="S27" i="3"/>
  <c r="T27" i="3" s="1"/>
  <c r="S4252" i="3"/>
  <c r="T4252" i="3" s="1"/>
  <c r="S2557" i="3"/>
  <c r="T2557" i="3" s="1"/>
  <c r="S2487" i="3"/>
  <c r="T2487" i="3" s="1"/>
  <c r="S2661" i="3"/>
  <c r="T2661" i="3" s="1"/>
  <c r="S667" i="3"/>
  <c r="T667" i="3" s="1"/>
  <c r="S668" i="3"/>
  <c r="T668" i="3" s="1"/>
  <c r="S1324" i="3"/>
  <c r="T1324" i="3" s="1"/>
  <c r="S3456" i="3"/>
  <c r="T3456" i="3" s="1"/>
  <c r="S2610" i="3"/>
  <c r="T2610" i="3" s="1"/>
  <c r="S3417" i="3"/>
  <c r="T3417" i="3" s="1"/>
  <c r="S3888" i="3"/>
  <c r="T3888" i="3" s="1"/>
  <c r="S955" i="3"/>
  <c r="T955" i="3" s="1"/>
  <c r="S2558" i="3"/>
  <c r="T2558" i="3" s="1"/>
  <c r="S1929" i="3"/>
  <c r="T1929" i="3" s="1"/>
  <c r="S3198" i="3"/>
  <c r="T3198" i="3" s="1"/>
  <c r="S1080" i="3"/>
  <c r="T1080" i="3" s="1"/>
  <c r="S4206" i="3"/>
  <c r="T4206" i="3" s="1"/>
  <c r="S4467" i="3"/>
  <c r="T4467" i="3" s="1"/>
  <c r="S4468" i="3"/>
  <c r="T4468" i="3" s="1"/>
  <c r="S4500" i="3"/>
  <c r="T4500" i="3" s="1"/>
  <c r="S4519" i="3"/>
  <c r="T4519" i="3" s="1"/>
  <c r="S2611" i="3"/>
  <c r="T2611" i="3" s="1"/>
  <c r="S296" i="3"/>
  <c r="T296" i="3" s="1"/>
  <c r="S1896" i="3"/>
  <c r="T1896" i="3" s="1"/>
  <c r="S2046" i="3"/>
  <c r="T2046" i="3" s="1"/>
  <c r="S2819" i="3"/>
  <c r="T2819" i="3" s="1"/>
  <c r="S3239" i="3"/>
  <c r="T3239" i="3" s="1"/>
  <c r="S3727" i="3"/>
  <c r="T3727" i="3" s="1"/>
  <c r="S2111" i="3"/>
  <c r="T2111" i="3" s="1"/>
  <c r="S2186" i="3"/>
  <c r="T2186" i="3" s="1"/>
  <c r="S1996" i="3"/>
  <c r="T1996" i="3" s="1"/>
  <c r="S1023" i="3"/>
  <c r="T1023" i="3" s="1"/>
  <c r="S2047" i="3"/>
  <c r="T2047" i="3" s="1"/>
  <c r="S3199" i="3"/>
  <c r="T3199" i="3" s="1"/>
  <c r="S669" i="3"/>
  <c r="T669" i="3" s="1"/>
  <c r="S4560" i="3"/>
  <c r="T4560" i="3" s="1"/>
  <c r="S834" i="3"/>
  <c r="T834" i="3" s="1"/>
  <c r="S1934" i="3"/>
  <c r="T1934" i="3" s="1"/>
  <c r="S686" i="3"/>
  <c r="T686" i="3" s="1"/>
  <c r="S1730" i="3"/>
  <c r="T1730" i="3" s="1"/>
  <c r="S1963" i="3"/>
  <c r="T1963" i="3" s="1"/>
  <c r="S4253" i="3"/>
  <c r="T4253" i="3" s="1"/>
  <c r="S670" i="3"/>
  <c r="T670" i="3" s="1"/>
  <c r="S882" i="3"/>
  <c r="T882" i="3" s="1"/>
  <c r="S4215" i="3"/>
  <c r="T4215" i="3" s="1"/>
  <c r="S4329" i="3"/>
  <c r="T4329" i="3" s="1"/>
  <c r="S4332" i="3"/>
  <c r="T4332" i="3" s="1"/>
  <c r="S2748" i="3"/>
  <c r="T2748" i="3" s="1"/>
  <c r="S450" i="3"/>
  <c r="T450" i="3" s="1"/>
  <c r="S3856" i="3"/>
  <c r="T3856" i="3" s="1"/>
  <c r="S3889" i="3"/>
  <c r="T3889" i="3" s="1"/>
  <c r="S161" i="3"/>
  <c r="T161" i="3" s="1"/>
  <c r="S2618" i="3"/>
  <c r="T2618" i="3" s="1"/>
  <c r="S2468" i="3"/>
  <c r="T2468" i="3" s="1"/>
  <c r="S2007" i="3"/>
  <c r="T2007" i="3" s="1"/>
  <c r="S2048" i="3"/>
  <c r="T2048" i="3" s="1"/>
  <c r="S2049" i="3"/>
  <c r="T2049" i="3" s="1"/>
  <c r="S509" i="3"/>
  <c r="T509" i="3" s="1"/>
  <c r="S2469" i="3"/>
  <c r="T2469" i="3" s="1"/>
  <c r="S3430" i="3"/>
  <c r="T3430" i="3" s="1"/>
  <c r="S2559" i="3"/>
  <c r="T2559" i="3" s="1"/>
  <c r="S2187" i="3"/>
  <c r="T2187" i="3" s="1"/>
  <c r="S671" i="3"/>
  <c r="T671" i="3" s="1"/>
  <c r="S883" i="3"/>
  <c r="T883" i="3" s="1"/>
  <c r="S3857" i="3"/>
  <c r="T3857" i="3" s="1"/>
  <c r="S3858" i="3"/>
  <c r="T3858" i="3" s="1"/>
  <c r="S896" i="3"/>
  <c r="T896" i="3" s="1"/>
  <c r="S3225" i="3"/>
  <c r="T3225" i="3" s="1"/>
  <c r="S2324" i="3"/>
  <c r="T2324" i="3" s="1"/>
  <c r="S2325" i="3"/>
  <c r="T2325" i="3" s="1"/>
  <c r="S3226" i="3"/>
  <c r="T3226" i="3" s="1"/>
  <c r="S866" i="3"/>
  <c r="T866" i="3" s="1"/>
  <c r="S337" i="3"/>
  <c r="T337" i="3" s="1"/>
  <c r="S2156" i="3"/>
  <c r="T2156" i="3" s="1"/>
  <c r="S2157" i="3"/>
  <c r="T2157" i="3" s="1"/>
  <c r="S4333" i="3"/>
  <c r="T4333" i="3" s="1"/>
  <c r="S672" i="3"/>
  <c r="T672" i="3" s="1"/>
  <c r="S687" i="3"/>
  <c r="T687" i="3" s="1"/>
  <c r="S4334" i="3"/>
  <c r="T4334" i="3" s="1"/>
  <c r="S673" i="3"/>
  <c r="T673" i="3" s="1"/>
  <c r="S3431" i="3"/>
  <c r="T3431" i="3" s="1"/>
  <c r="S3432" i="3"/>
  <c r="T3432" i="3" s="1"/>
  <c r="S2345" i="3"/>
  <c r="T2345" i="3" s="1"/>
  <c r="S2346" i="3"/>
  <c r="T2346" i="3" s="1"/>
  <c r="S532" i="3"/>
  <c r="T532" i="3" s="1"/>
  <c r="S3240" i="3"/>
  <c r="T3240" i="3" s="1"/>
  <c r="S3886" i="3"/>
  <c r="T3886" i="3" s="1"/>
  <c r="S1542" i="3"/>
  <c r="T1542" i="3" s="1"/>
  <c r="S3859" i="3"/>
  <c r="T3859" i="3" s="1"/>
  <c r="S4450" i="3"/>
  <c r="T4450" i="3" s="1"/>
  <c r="S2124" i="3"/>
  <c r="T2124" i="3" s="1"/>
  <c r="T819" i="3"/>
  <c r="T2242" i="3"/>
  <c r="T289" i="3"/>
  <c r="T3282" i="3"/>
  <c r="T2402" i="3"/>
  <c r="T1833" i="3"/>
  <c r="T2951" i="3"/>
  <c r="T4124" i="3"/>
  <c r="T2286" i="3"/>
  <c r="T983" i="3"/>
  <c r="T1133" i="3"/>
  <c r="T1136" i="3"/>
  <c r="T1138" i="3"/>
  <c r="T4248" i="3"/>
  <c r="T1065" i="3"/>
  <c r="T4323" i="3"/>
  <c r="T2998" i="3"/>
  <c r="T3028" i="3"/>
  <c r="T1540" i="3"/>
  <c r="T4382" i="3"/>
  <c r="T2245" i="3"/>
  <c r="T3823" i="3"/>
  <c r="T3156" i="3"/>
  <c r="T452" i="3"/>
  <c r="T41" i="3"/>
  <c r="T706" i="3"/>
  <c r="T708" i="3"/>
  <c r="T623" i="3"/>
  <c r="T1576" i="3"/>
  <c r="T3642" i="3"/>
  <c r="T3649" i="3"/>
  <c r="T4552" i="3"/>
  <c r="T3653" i="3"/>
  <c r="T626" i="3"/>
  <c r="T384" i="3"/>
  <c r="T2184" i="3"/>
  <c r="T3384" i="3"/>
  <c r="T129" i="3"/>
  <c r="T2552" i="3"/>
  <c r="T2406" i="3"/>
  <c r="T3390" i="3"/>
  <c r="T3393" i="3"/>
  <c r="T3960" i="3"/>
  <c r="T2614" i="3"/>
  <c r="T994" i="3"/>
  <c r="T2042" i="3"/>
  <c r="T1847" i="3"/>
  <c r="T785" i="3"/>
  <c r="T4515" i="3"/>
  <c r="T3668" i="3"/>
  <c r="T4374" i="3"/>
  <c r="T790" i="3"/>
  <c r="T514" i="3"/>
  <c r="T2683" i="3"/>
  <c r="T2752" i="3"/>
  <c r="T4377" i="3"/>
  <c r="T2968" i="3"/>
  <c r="T2411" i="3"/>
  <c r="T3195" i="3"/>
  <c r="T2774" i="3"/>
  <c r="T2802" i="3"/>
  <c r="T3847" i="3"/>
  <c r="T2253" i="3"/>
  <c r="T1726" i="3"/>
  <c r="T2975" i="3"/>
  <c r="T142" i="3"/>
  <c r="T3248" i="3"/>
  <c r="T2075" i="3"/>
  <c r="T3682" i="3"/>
  <c r="T3689" i="3"/>
  <c r="T4559" i="3"/>
  <c r="T2758" i="3"/>
  <c r="T2743" i="3"/>
  <c r="T2978" i="3"/>
  <c r="T1959" i="3"/>
  <c r="T1670" i="3"/>
  <c r="T798" i="3"/>
  <c r="T1865" i="3"/>
  <c r="T4408" i="3"/>
  <c r="T4413" i="3"/>
  <c r="T4420" i="3"/>
  <c r="T4431" i="3"/>
  <c r="T2415" i="3"/>
  <c r="T1025" i="3"/>
  <c r="T3696" i="3"/>
  <c r="T1731" i="3"/>
  <c r="T1871" i="3"/>
  <c r="T3976" i="3"/>
  <c r="T3253" i="3"/>
  <c r="T1370" i="3"/>
  <c r="T801" i="3"/>
  <c r="T3411" i="3"/>
  <c r="T2003" i="3"/>
  <c r="T217" i="3"/>
  <c r="T2988" i="3"/>
  <c r="T251" i="3"/>
  <c r="T4250" i="3"/>
  <c r="T47" i="3"/>
  <c r="T2763" i="3"/>
  <c r="T160" i="3"/>
  <c r="T2817" i="3"/>
  <c r="U4255" i="3"/>
  <c r="V4255" i="3" s="1"/>
  <c r="U819" i="3"/>
  <c r="V819" i="3" s="1"/>
  <c r="U980" i="3"/>
  <c r="V980" i="3" s="1"/>
  <c r="U779" i="3"/>
  <c r="V779" i="3" s="1"/>
  <c r="U2485" i="3"/>
  <c r="U3168" i="3"/>
  <c r="V3168" i="3" s="1"/>
  <c r="U2616" i="3"/>
  <c r="V2616" i="3" s="1"/>
  <c r="U780" i="3"/>
  <c r="V780" i="3" s="1"/>
  <c r="U2242" i="3"/>
  <c r="V2242" i="3" s="1"/>
  <c r="U3233" i="3"/>
  <c r="V3233" i="3" s="1"/>
  <c r="U829" i="3"/>
  <c r="V829" i="3" s="1"/>
  <c r="U2550" i="3"/>
  <c r="V2550" i="3" s="1"/>
  <c r="U3234" i="3"/>
  <c r="V3234" i="3" s="1"/>
  <c r="U614" i="3"/>
  <c r="V614" i="3" s="1"/>
  <c r="U2551" i="3"/>
  <c r="V2551" i="3" s="1"/>
  <c r="U2736" i="3"/>
  <c r="V2736" i="3" s="1"/>
  <c r="U2737" i="3"/>
  <c r="V2737" i="3" s="1"/>
  <c r="U2738" i="3"/>
  <c r="V2738" i="3" s="1"/>
  <c r="U2739" i="3"/>
  <c r="V2739" i="3" s="1"/>
  <c r="U2740" i="3"/>
  <c r="V2740" i="3" s="1"/>
  <c r="U289" i="3"/>
  <c r="V289" i="3" s="1"/>
  <c r="U4150" i="3"/>
  <c r="V4150" i="3" s="1"/>
  <c r="U516" i="3"/>
  <c r="V516" i="3" s="1"/>
  <c r="U513" i="3"/>
  <c r="V513" i="3" s="1"/>
  <c r="U982" i="3"/>
  <c r="V982" i="3" s="1"/>
  <c r="U3281" i="3"/>
  <c r="V3281" i="3" s="1"/>
  <c r="U4074" i="3"/>
  <c r="V4074" i="3" s="1"/>
  <c r="U3379" i="3"/>
  <c r="V3379" i="3" s="1"/>
  <c r="U4061" i="3"/>
  <c r="V4061" i="3" s="1"/>
  <c r="U3873" i="3"/>
  <c r="V3873" i="3" s="1"/>
  <c r="U1568" i="3"/>
  <c r="V1568" i="3" s="1"/>
  <c r="U373" i="3"/>
  <c r="V373" i="3" s="1"/>
  <c r="U3282" i="3"/>
  <c r="V3282" i="3" s="1"/>
  <c r="U4276" i="3"/>
  <c r="V4276" i="3" s="1"/>
  <c r="U1397" i="3"/>
  <c r="V1397" i="3" s="1"/>
  <c r="U3380" i="3"/>
  <c r="V3380" i="3" s="1"/>
  <c r="U525" i="3"/>
  <c r="V525" i="3" s="1"/>
  <c r="U2402" i="3"/>
  <c r="V2402" i="3" s="1"/>
  <c r="U2243" i="3"/>
  <c r="V2243" i="3" s="1"/>
  <c r="U2244" i="3"/>
  <c r="V2244" i="3" s="1"/>
  <c r="U1659" i="3"/>
  <c r="V1659" i="3" s="1"/>
  <c r="U1723" i="3"/>
  <c r="V1723" i="3" s="1"/>
  <c r="U1831" i="3"/>
  <c r="V1831" i="3" s="1"/>
  <c r="U1832" i="3"/>
  <c r="V1832" i="3" s="1"/>
  <c r="U1833" i="3"/>
  <c r="V1833" i="3" s="1"/>
  <c r="U1660" i="3"/>
  <c r="V1660" i="3" s="1"/>
  <c r="U2951" i="3"/>
  <c r="V2951" i="3" s="1"/>
  <c r="U2952" i="3"/>
  <c r="V2952" i="3" s="1"/>
  <c r="U2953" i="3"/>
  <c r="V2953" i="3" s="1"/>
  <c r="U3381" i="3"/>
  <c r="V3381" i="3" s="1"/>
  <c r="U2954" i="3"/>
  <c r="V2954" i="3" s="1"/>
  <c r="U2955" i="3"/>
  <c r="V2955" i="3" s="1"/>
  <c r="U2956" i="3"/>
  <c r="V2956" i="3" s="1"/>
  <c r="U2957" i="3"/>
  <c r="V2957" i="3" s="1"/>
  <c r="U2958" i="3"/>
  <c r="V2958" i="3" s="1"/>
  <c r="U382" i="3"/>
  <c r="V382" i="3" s="1"/>
  <c r="U4124" i="3"/>
  <c r="V4124" i="3" s="1"/>
  <c r="U3150" i="3"/>
  <c r="V3150" i="3" s="1"/>
  <c r="U3151" i="3"/>
  <c r="V3151" i="3" s="1"/>
  <c r="U3152" i="3"/>
  <c r="V3152" i="3" s="1"/>
  <c r="U2286" i="3"/>
  <c r="V2286" i="3" s="1"/>
  <c r="U615" i="3"/>
  <c r="V615" i="3" s="1"/>
  <c r="U616" i="3"/>
  <c r="V616" i="3" s="1"/>
  <c r="U617" i="3"/>
  <c r="V617" i="3" s="1"/>
  <c r="U2959" i="3"/>
  <c r="V2959" i="3" s="1"/>
  <c r="U3023" i="3"/>
  <c r="V3023" i="3" s="1"/>
  <c r="U3153" i="3"/>
  <c r="V3153" i="3" s="1"/>
  <c r="U3154" i="3"/>
  <c r="V3154" i="3" s="1"/>
  <c r="U983" i="3"/>
  <c r="V983" i="3" s="1"/>
  <c r="U4183" i="3"/>
  <c r="V4183" i="3" s="1"/>
  <c r="U1133" i="3"/>
  <c r="V1133" i="3" s="1"/>
  <c r="U4319" i="3"/>
  <c r="V4319" i="3" s="1"/>
  <c r="U3990" i="3"/>
  <c r="V3990" i="3" s="1"/>
  <c r="U3737" i="3"/>
  <c r="V3737" i="3" s="1"/>
  <c r="U1063" i="3"/>
  <c r="V1063" i="3" s="1"/>
  <c r="U3860" i="3"/>
  <c r="V3860" i="3" s="1"/>
  <c r="U3991" i="3"/>
  <c r="V3991" i="3" s="1"/>
  <c r="U3738" i="3"/>
  <c r="V3738" i="3" s="1"/>
  <c r="U1134" i="3"/>
  <c r="V1134" i="3" s="1"/>
  <c r="U1135" i="3"/>
  <c r="V1135" i="3" s="1"/>
  <c r="U1136" i="3"/>
  <c r="V1136" i="3" s="1"/>
  <c r="U1137" i="3"/>
  <c r="V1137" i="3" s="1"/>
  <c r="U1138" i="3"/>
  <c r="V1138" i="3" s="1"/>
  <c r="U1139" i="3"/>
  <c r="V1139" i="3" s="1"/>
  <c r="U1140" i="3"/>
  <c r="V1140" i="3" s="1"/>
  <c r="U1141" i="3"/>
  <c r="V1141" i="3" s="1"/>
  <c r="U1142" i="3"/>
  <c r="V1142" i="3" s="1"/>
  <c r="U1143" i="3"/>
  <c r="V1143" i="3" s="1"/>
  <c r="U4246" i="3"/>
  <c r="V4246" i="3" s="1"/>
  <c r="U4464" i="3"/>
  <c r="V4464" i="3" s="1"/>
  <c r="U4465" i="3"/>
  <c r="V4465" i="3" s="1"/>
  <c r="U4247" i="3"/>
  <c r="V4247" i="3" s="1"/>
  <c r="U4248" i="3"/>
  <c r="V4248" i="3" s="1"/>
  <c r="U4062" i="3"/>
  <c r="V4062" i="3" s="1"/>
  <c r="U4202" i="3"/>
  <c r="V4202" i="3" s="1"/>
  <c r="V131" i="3"/>
  <c r="U3992" i="3"/>
  <c r="V3992" i="3" s="1"/>
  <c r="U4320" i="3"/>
  <c r="V4320" i="3" s="1"/>
  <c r="U3739" i="3"/>
  <c r="V3739" i="3" s="1"/>
  <c r="U4249" i="3"/>
  <c r="V4249" i="3" s="1"/>
  <c r="U429" i="3"/>
  <c r="V429" i="3" s="1"/>
  <c r="U1064" i="3"/>
  <c r="V1064" i="3" s="1"/>
  <c r="U4321" i="3"/>
  <c r="V4321" i="3" s="1"/>
  <c r="U4322" i="3"/>
  <c r="V4322" i="3" s="1"/>
  <c r="U1065" i="3"/>
  <c r="V1065" i="3" s="1"/>
  <c r="U1066" i="3"/>
  <c r="V1066" i="3" s="1"/>
  <c r="U1067" i="3"/>
  <c r="V1067" i="3" s="1"/>
  <c r="U1069" i="3"/>
  <c r="V1069" i="3" s="1"/>
  <c r="U1092" i="3"/>
  <c r="V1092" i="3" s="1"/>
  <c r="U1096" i="3"/>
  <c r="V1096" i="3" s="1"/>
  <c r="U2997" i="3"/>
  <c r="V2997" i="3" s="1"/>
  <c r="U335" i="3"/>
  <c r="V335" i="3" s="1"/>
  <c r="U2322" i="3"/>
  <c r="V2322" i="3" s="1"/>
  <c r="U4236" i="3"/>
  <c r="V4236" i="3" s="1"/>
  <c r="U4184" i="3"/>
  <c r="V4184" i="3" s="1"/>
  <c r="U1438" i="3"/>
  <c r="V1438" i="3" s="1"/>
  <c r="U4323" i="3"/>
  <c r="V4323" i="3" s="1"/>
  <c r="U2624" i="3"/>
  <c r="V2624" i="3" s="1"/>
  <c r="U449" i="3"/>
  <c r="V449" i="3" s="1"/>
  <c r="U418" i="3"/>
  <c r="V418" i="3" s="1"/>
  <c r="U4540" i="3"/>
  <c r="V4540" i="3" s="1"/>
  <c r="U2617" i="3"/>
  <c r="V2617" i="3" s="1"/>
  <c r="U2608" i="3"/>
  <c r="V2608" i="3" s="1"/>
  <c r="U4557" i="3"/>
  <c r="V4557" i="3" s="1"/>
  <c r="U2153" i="3"/>
  <c r="V2153" i="3" s="1"/>
  <c r="U3024" i="3"/>
  <c r="V3024" i="3" s="1"/>
  <c r="U3025" i="3"/>
  <c r="V3025" i="3" s="1"/>
  <c r="U2998" i="3"/>
  <c r="V2998" i="3" s="1"/>
  <c r="U3026" i="3"/>
  <c r="V3026" i="3" s="1"/>
  <c r="U2653" i="3"/>
  <c r="V2653" i="3" s="1"/>
  <c r="U374" i="3"/>
  <c r="V374" i="3" s="1"/>
  <c r="U3027" i="3"/>
  <c r="V3027" i="3" s="1"/>
  <c r="U3028" i="3"/>
  <c r="V3028" i="3" s="1"/>
  <c r="U290" i="3"/>
  <c r="V290" i="3" s="1"/>
  <c r="U3235" i="3"/>
  <c r="V3235" i="3" s="1"/>
  <c r="U1560" i="3"/>
  <c r="V1560" i="3" s="1"/>
  <c r="U291" i="3"/>
  <c r="V291" i="3" s="1"/>
  <c r="U248" i="3"/>
  <c r="V248" i="3" s="1"/>
  <c r="U292" i="3"/>
  <c r="V292" i="3" s="1"/>
  <c r="U1540" i="3"/>
  <c r="V1540" i="3" s="1"/>
  <c r="U4381" i="3"/>
  <c r="V4381" i="3" s="1"/>
  <c r="U4382" i="3"/>
  <c r="V4382" i="3" s="1"/>
  <c r="U3946" i="3"/>
  <c r="V3946" i="3" s="1"/>
  <c r="U4383" i="3"/>
  <c r="V4383" i="3" s="1"/>
  <c r="U375" i="3"/>
  <c r="V375" i="3" s="1"/>
  <c r="U3635" i="3"/>
  <c r="V3635" i="3" s="1"/>
  <c r="U3636" i="3"/>
  <c r="V3636" i="3" s="1"/>
  <c r="U4046" i="3"/>
  <c r="V4046" i="3" s="1"/>
  <c r="U3947" i="3"/>
  <c r="V3947" i="3" s="1"/>
  <c r="U3637" i="3"/>
  <c r="V3637" i="3" s="1"/>
  <c r="U3948" i="3"/>
  <c r="V3948" i="3" s="1"/>
  <c r="U2245" i="3"/>
  <c r="V2245" i="3" s="1"/>
  <c r="U3949" i="3"/>
  <c r="V3949" i="3" s="1"/>
  <c r="U3950" i="3"/>
  <c r="V3950" i="3" s="1"/>
  <c r="U3155" i="3"/>
  <c r="V3155" i="3" s="1"/>
  <c r="U4384" i="3"/>
  <c r="V4384" i="3" s="1"/>
  <c r="U3638" i="3"/>
  <c r="V3638" i="3" s="1"/>
  <c r="U1569" i="3"/>
  <c r="V1569" i="3" s="1"/>
  <c r="U3192" i="3"/>
  <c r="V3192" i="3" s="1"/>
  <c r="U3951" i="3"/>
  <c r="V3951" i="3" s="1"/>
  <c r="U3382" i="3"/>
  <c r="V3382" i="3" s="1"/>
  <c r="U3072" i="3"/>
  <c r="V3072" i="3" s="1"/>
  <c r="U3952" i="3"/>
  <c r="V3952" i="3" s="1"/>
  <c r="U3823" i="3"/>
  <c r="V3823" i="3" s="1"/>
  <c r="U3824" i="3"/>
  <c r="V3824" i="3" s="1"/>
  <c r="U3639" i="3"/>
  <c r="V3639" i="3" s="1"/>
  <c r="U3640" i="3"/>
  <c r="V3640" i="3" s="1"/>
  <c r="U1991" i="3"/>
  <c r="V1991" i="3" s="1"/>
  <c r="U2154" i="3"/>
  <c r="V2154" i="3" s="1"/>
  <c r="U3222" i="3"/>
  <c r="V3222" i="3" s="1"/>
  <c r="U638" i="3"/>
  <c r="V638" i="3" s="1"/>
  <c r="U2680" i="3"/>
  <c r="V2680" i="3" s="1"/>
  <c r="U3641" i="3"/>
  <c r="V3641" i="3" s="1"/>
  <c r="U3383" i="3"/>
  <c r="V3383" i="3" s="1"/>
  <c r="U1570" i="3"/>
  <c r="V1570" i="3" s="1"/>
  <c r="U3156" i="3"/>
  <c r="V3156" i="3" s="1"/>
  <c r="U2246" i="3"/>
  <c r="V2246" i="3" s="1"/>
  <c r="U2247" i="3"/>
  <c r="V2247" i="3" s="1"/>
  <c r="U2248" i="3"/>
  <c r="V2248" i="3" s="1"/>
  <c r="U4047" i="3"/>
  <c r="V4047" i="3" s="1"/>
  <c r="U2249" i="3"/>
  <c r="V2249" i="3" s="1"/>
  <c r="U3825" i="3"/>
  <c r="V3825" i="3" s="1"/>
  <c r="U2250" i="3"/>
  <c r="V2250" i="3" s="1"/>
  <c r="U4048" i="3"/>
  <c r="V4048" i="3" s="1"/>
  <c r="U4125" i="3"/>
  <c r="V4125" i="3" s="1"/>
  <c r="U1571" i="3"/>
  <c r="V1571" i="3" s="1"/>
  <c r="U3826" i="3"/>
  <c r="V3826" i="3" s="1"/>
  <c r="U452" i="3"/>
  <c r="V452" i="3" s="1"/>
  <c r="U2654" i="3"/>
  <c r="V2654" i="3" s="1"/>
  <c r="V41" i="3"/>
  <c r="U1572" i="3"/>
  <c r="V1572" i="3" s="1"/>
  <c r="U2837" i="3"/>
  <c r="V2837" i="3" s="1"/>
  <c r="U4385" i="3"/>
  <c r="V4385" i="3" s="1"/>
  <c r="U1661" i="3"/>
  <c r="V1661" i="3" s="1"/>
  <c r="U4386" i="3"/>
  <c r="V4386" i="3" s="1"/>
  <c r="U4387" i="3"/>
  <c r="V4387" i="3" s="1"/>
  <c r="U618" i="3"/>
  <c r="U619" i="3"/>
  <c r="V619" i="3" s="1"/>
  <c r="U1834" i="3"/>
  <c r="V1834" i="3" s="1"/>
  <c r="U706" i="3"/>
  <c r="V706" i="3" s="1"/>
  <c r="U707" i="3"/>
  <c r="V707" i="3" s="1"/>
  <c r="U620" i="3"/>
  <c r="V620" i="3" s="1"/>
  <c r="U621" i="3"/>
  <c r="V621" i="3" s="1"/>
  <c r="U622" i="3"/>
  <c r="V622" i="3" s="1"/>
  <c r="U1323" i="3"/>
  <c r="V1323" i="3" s="1"/>
  <c r="U1573" i="3"/>
  <c r="V1573" i="3" s="1"/>
  <c r="U1724" i="3"/>
  <c r="V1724" i="3" s="1"/>
  <c r="U1144" i="3"/>
  <c r="V1144" i="3" s="1"/>
  <c r="U1977" i="3"/>
  <c r="V1977" i="3" s="1"/>
  <c r="U1574" i="3"/>
  <c r="V1574" i="3" s="1"/>
  <c r="U708" i="3"/>
  <c r="V708" i="3" s="1"/>
  <c r="U499" i="3"/>
  <c r="V499" i="3" s="1"/>
  <c r="U623" i="3"/>
  <c r="V623" i="3" s="1"/>
  <c r="U709" i="3"/>
  <c r="V709" i="3" s="1"/>
  <c r="U710" i="3"/>
  <c r="V710" i="3" s="1"/>
  <c r="U500" i="3"/>
  <c r="V500" i="3" s="1"/>
  <c r="U2609" i="3"/>
  <c r="V2609" i="3" s="1"/>
  <c r="U4388" i="3"/>
  <c r="V4388" i="3" s="1"/>
  <c r="U1530" i="3"/>
  <c r="V1530" i="3" s="1"/>
  <c r="U2041" i="3"/>
  <c r="V2041" i="3" s="1"/>
  <c r="U1575" i="3"/>
  <c r="V1575" i="3" s="1"/>
  <c r="U1978" i="3"/>
  <c r="V1978" i="3" s="1"/>
  <c r="U1576" i="3"/>
  <c r="V1576" i="3" s="1"/>
  <c r="U1577" i="3"/>
  <c r="V1577" i="3" s="1"/>
  <c r="U1578" i="3"/>
  <c r="V1578" i="3" s="1"/>
  <c r="U2789" i="3"/>
  <c r="V2789" i="3" s="1"/>
  <c r="U1579" i="3"/>
  <c r="V1579" i="3" s="1"/>
  <c r="U1485" i="3"/>
  <c r="V1485" i="3" s="1"/>
  <c r="U2323" i="3"/>
  <c r="V2323" i="3" s="1"/>
  <c r="U4132" i="3"/>
  <c r="V4132" i="3" s="1"/>
  <c r="U2167" i="3"/>
  <c r="V2167" i="3" s="1"/>
  <c r="U4549" i="3"/>
  <c r="V4549" i="3" s="1"/>
  <c r="U4550" i="3"/>
  <c r="V4550" i="3" s="1"/>
  <c r="U4551" i="3"/>
  <c r="V4551" i="3" s="1"/>
  <c r="U3642" i="3"/>
  <c r="V3642" i="3" s="1"/>
  <c r="U3827" i="3"/>
  <c r="V3827" i="3" s="1"/>
  <c r="U3643" i="3"/>
  <c r="V3643" i="3" s="1"/>
  <c r="U3644" i="3"/>
  <c r="V3644" i="3" s="1"/>
  <c r="U3645" i="3"/>
  <c r="V3645" i="3" s="1"/>
  <c r="U3646" i="3"/>
  <c r="V3646" i="3" s="1"/>
  <c r="U3953" i="3"/>
  <c r="V3953" i="3" s="1"/>
  <c r="U4009" i="3"/>
  <c r="V4009" i="3" s="1"/>
  <c r="U3647" i="3"/>
  <c r="V3647" i="3" s="1"/>
  <c r="U3648" i="3"/>
  <c r="V3648" i="3" s="1"/>
  <c r="U1979" i="3"/>
  <c r="V1979" i="3" s="1"/>
  <c r="U3954" i="3"/>
  <c r="V3954" i="3" s="1"/>
  <c r="U3649" i="3"/>
  <c r="V3649" i="3" s="1"/>
  <c r="U3650" i="3"/>
  <c r="V3650" i="3" s="1"/>
  <c r="U3955" i="3"/>
  <c r="V3955" i="3" s="1"/>
  <c r="U3651" i="3"/>
  <c r="V3651" i="3" s="1"/>
  <c r="U4552" i="3"/>
  <c r="V4552" i="3" s="1"/>
  <c r="U1725" i="3"/>
  <c r="V1725" i="3" s="1"/>
  <c r="U4049" i="3"/>
  <c r="V4049" i="3" s="1"/>
  <c r="U4050" i="3"/>
  <c r="V4050" i="3" s="1"/>
  <c r="U624" i="3"/>
  <c r="V624" i="3" s="1"/>
  <c r="U3652" i="3"/>
  <c r="V3652" i="3" s="1"/>
  <c r="U3721" i="3"/>
  <c r="V3721" i="3" s="1"/>
  <c r="U1980" i="3"/>
  <c r="V1980" i="3" s="1"/>
  <c r="U3653" i="3"/>
  <c r="V3653" i="3" s="1"/>
  <c r="U4237" i="3"/>
  <c r="V4237" i="3" s="1"/>
  <c r="U4238" i="3"/>
  <c r="V4238" i="3" s="1"/>
  <c r="U3828" i="3"/>
  <c r="V3828" i="3" s="1"/>
  <c r="U3722" i="3"/>
  <c r="V3722" i="3" s="1"/>
  <c r="U3654" i="3"/>
  <c r="V3654" i="3" s="1"/>
  <c r="U3655" i="3"/>
  <c r="V3655" i="3" s="1"/>
  <c r="U991" i="3"/>
  <c r="V991" i="3" s="1"/>
  <c r="U3656" i="3"/>
  <c r="V3656" i="3" s="1"/>
  <c r="U1299" i="3"/>
  <c r="V1299" i="3" s="1"/>
  <c r="U3829" i="3"/>
  <c r="V3829" i="3" s="1"/>
  <c r="U625" i="3"/>
  <c r="V625" i="3" s="1"/>
  <c r="U626" i="3"/>
  <c r="V626" i="3" s="1"/>
  <c r="U627" i="3"/>
  <c r="V627" i="3" s="1"/>
  <c r="U628" i="3"/>
  <c r="V628" i="3" s="1"/>
  <c r="U631" i="3"/>
  <c r="V631" i="3" s="1"/>
  <c r="U3657" i="3"/>
  <c r="V3657" i="3" s="1"/>
  <c r="U1981" i="3"/>
  <c r="V1981" i="3" s="1"/>
  <c r="U643" i="3"/>
  <c r="V643" i="3" s="1"/>
  <c r="U3830" i="3"/>
  <c r="V3830" i="3" s="1"/>
  <c r="U2183" i="3"/>
  <c r="V2183" i="3" s="1"/>
  <c r="U383" i="3"/>
  <c r="V383" i="3" s="1"/>
  <c r="U3831" i="3"/>
  <c r="V3831" i="3" s="1"/>
  <c r="U3658" i="3"/>
  <c r="V3658" i="3" s="1"/>
  <c r="U384" i="3"/>
  <c r="V384" i="3" s="1"/>
  <c r="U3659" i="3"/>
  <c r="V3659" i="3" s="1"/>
  <c r="U3660" i="3"/>
  <c r="V3660" i="3" s="1"/>
  <c r="U3157" i="3"/>
  <c r="V3157" i="3" s="1"/>
  <c r="U3832" i="3"/>
  <c r="V3832" i="3" s="1"/>
  <c r="U385" i="3"/>
  <c r="V385" i="3" s="1"/>
  <c r="U1835" i="3"/>
  <c r="V1835" i="3" s="1"/>
  <c r="U1982" i="3"/>
  <c r="V1982" i="3" s="1"/>
  <c r="U386" i="3"/>
  <c r="V386" i="3" s="1"/>
  <c r="U3956" i="3"/>
  <c r="V3956" i="3" s="1"/>
  <c r="U1836" i="3"/>
  <c r="V1836" i="3" s="1"/>
  <c r="U644" i="3"/>
  <c r="V644" i="3" s="1"/>
  <c r="U2184" i="3"/>
  <c r="V2184" i="3" s="1"/>
  <c r="U919" i="3"/>
  <c r="V919" i="3" s="1"/>
  <c r="U4239" i="3"/>
  <c r="V4239" i="3" s="1"/>
  <c r="V127" i="3"/>
  <c r="U2960" i="3"/>
  <c r="V2960" i="3" s="1"/>
  <c r="U2961" i="3"/>
  <c r="V2961" i="3" s="1"/>
  <c r="U3661" i="3"/>
  <c r="V3661" i="3" s="1"/>
  <c r="U3662" i="3"/>
  <c r="V3662" i="3" s="1"/>
  <c r="U3663" i="3"/>
  <c r="V3663" i="3" s="1"/>
  <c r="U1927" i="3"/>
  <c r="V1927" i="3" s="1"/>
  <c r="U2403" i="3"/>
  <c r="V2403" i="3" s="1"/>
  <c r="U3384" i="3"/>
  <c r="V3384" i="3" s="1"/>
  <c r="U1300" i="3"/>
  <c r="V1300" i="3" s="1"/>
  <c r="U3664" i="3"/>
  <c r="V3664" i="3" s="1"/>
  <c r="U3158" i="3"/>
  <c r="V3158" i="3" s="1"/>
  <c r="U3957" i="3"/>
  <c r="V3957" i="3" s="1"/>
  <c r="U3385" i="3"/>
  <c r="V3385" i="3" s="1"/>
  <c r="U4463" i="3"/>
  <c r="V4463" i="3" s="1"/>
  <c r="U3740" i="3"/>
  <c r="V3740" i="3" s="1"/>
  <c r="U4126" i="3"/>
  <c r="V4126" i="3" s="1"/>
  <c r="U4051" i="3"/>
  <c r="V4051" i="3" s="1"/>
  <c r="U2962" i="3"/>
  <c r="V2962" i="3" s="1"/>
  <c r="U2963" i="3"/>
  <c r="V2963" i="3" s="1"/>
  <c r="U3029" i="3"/>
  <c r="V3029" i="3" s="1"/>
  <c r="U2964" i="3"/>
  <c r="V2964" i="3" s="1"/>
  <c r="U3993" i="3"/>
  <c r="V3993" i="3" s="1"/>
  <c r="U3741" i="3"/>
  <c r="V3741" i="3" s="1"/>
  <c r="U3386" i="3"/>
  <c r="V3386" i="3" s="1"/>
  <c r="U1301" i="3"/>
  <c r="V1301" i="3" s="1"/>
  <c r="U3833" i="3"/>
  <c r="V3833" i="3" s="1"/>
  <c r="U2404" i="3"/>
  <c r="V2404" i="3" s="1"/>
  <c r="U2405" i="3"/>
  <c r="V2405" i="3" s="1"/>
  <c r="U2552" i="3"/>
  <c r="V2552" i="3" s="1"/>
  <c r="U2553" i="3"/>
  <c r="V2553" i="3" s="1"/>
  <c r="U2406" i="3"/>
  <c r="V2406" i="3" s="1"/>
  <c r="U4052" i="3"/>
  <c r="V4052" i="3" s="1"/>
  <c r="U4053" i="3"/>
  <c r="V4053" i="3" s="1"/>
  <c r="U4054" i="3"/>
  <c r="V4054" i="3" s="1"/>
  <c r="U2965" i="3"/>
  <c r="V2965" i="3" s="1"/>
  <c r="U3958" i="3"/>
  <c r="V3958" i="3" s="1"/>
  <c r="U2467" i="3"/>
  <c r="V2467" i="3" s="1"/>
  <c r="U3387" i="3"/>
  <c r="V3387" i="3" s="1"/>
  <c r="U3388" i="3"/>
  <c r="V3388" i="3" s="1"/>
  <c r="U3389" i="3"/>
  <c r="V3389" i="3" s="1"/>
  <c r="U3390" i="3"/>
  <c r="V3390" i="3" s="1"/>
  <c r="U3391" i="3"/>
  <c r="V3391" i="3" s="1"/>
  <c r="U3392" i="3"/>
  <c r="V3392" i="3" s="1"/>
  <c r="U2778" i="3"/>
  <c r="V2778" i="3" s="1"/>
  <c r="U1302" i="3"/>
  <c r="V1302" i="3" s="1"/>
  <c r="U3030" i="3"/>
  <c r="V3030" i="3" s="1"/>
  <c r="U3031" i="3"/>
  <c r="V3031" i="3" s="1"/>
  <c r="U3032" i="3"/>
  <c r="V3032" i="3" s="1"/>
  <c r="U2844" i="3"/>
  <c r="V2844" i="3" s="1"/>
  <c r="U2966" i="3"/>
  <c r="V2966" i="3" s="1"/>
  <c r="U2845" i="3"/>
  <c r="V2845" i="3" s="1"/>
  <c r="U3033" i="3"/>
  <c r="V3033" i="3" s="1"/>
  <c r="U3393" i="3"/>
  <c r="V3393" i="3" s="1"/>
  <c r="U3394" i="3"/>
  <c r="V3394" i="3" s="1"/>
  <c r="U1303" i="3"/>
  <c r="V1303" i="3" s="1"/>
  <c r="U4127" i="3"/>
  <c r="V4127" i="3" s="1"/>
  <c r="U2407" i="3"/>
  <c r="V2407" i="3" s="1"/>
  <c r="U3665" i="3"/>
  <c r="V3665" i="3" s="1"/>
  <c r="U3959" i="3"/>
  <c r="V3959" i="3" s="1"/>
  <c r="U2967" i="3"/>
  <c r="V2967" i="3" s="1"/>
  <c r="U3395" i="3"/>
  <c r="V3395" i="3" s="1"/>
  <c r="U3159" i="3"/>
  <c r="V3159" i="3" s="1"/>
  <c r="U3723" i="3"/>
  <c r="V3723" i="3" s="1"/>
  <c r="U3160" i="3"/>
  <c r="V3160" i="3" s="1"/>
  <c r="U3960" i="3"/>
  <c r="V3960" i="3" s="1"/>
  <c r="U3834" i="3"/>
  <c r="V3834" i="3" s="1"/>
  <c r="U3161" i="3"/>
  <c r="V3161" i="3" s="1"/>
  <c r="U3396" i="3"/>
  <c r="V3396" i="3" s="1"/>
  <c r="U3835" i="3"/>
  <c r="V3835" i="3" s="1"/>
  <c r="U3666" i="3"/>
  <c r="V3666" i="3" s="1"/>
  <c r="U3193" i="3"/>
  <c r="V3193" i="3" s="1"/>
  <c r="U3194" i="3"/>
  <c r="V3194" i="3" s="1"/>
  <c r="U1304" i="3"/>
  <c r="V1304" i="3" s="1"/>
  <c r="U1305" i="3"/>
  <c r="V1305" i="3" s="1"/>
  <c r="U3961" i="3"/>
  <c r="V3961" i="3" s="1"/>
  <c r="U3162" i="3"/>
  <c r="V3162" i="3" s="1"/>
  <c r="U2614" i="3"/>
  <c r="V2614" i="3" s="1"/>
  <c r="U1306" i="3"/>
  <c r="V1306" i="3" s="1"/>
  <c r="U2790" i="3"/>
  <c r="V2790" i="3" s="1"/>
  <c r="U2486" i="3"/>
  <c r="V2486" i="3" s="1"/>
  <c r="U2625" i="3"/>
  <c r="V2625" i="3" s="1"/>
  <c r="U2626" i="3"/>
  <c r="V2626" i="3" s="1"/>
  <c r="U4510" i="3"/>
  <c r="V4510" i="3" s="1"/>
  <c r="U2101" i="3"/>
  <c r="V2101" i="3" s="1"/>
  <c r="U1983" i="3"/>
  <c r="V1983" i="3" s="1"/>
  <c r="U781" i="3"/>
  <c r="V781" i="3" s="1"/>
  <c r="U1837" i="3"/>
  <c r="V1837" i="3" s="1"/>
  <c r="U994" i="3"/>
  <c r="V994" i="3" s="1"/>
  <c r="U1838" i="3"/>
  <c r="V1838" i="3" s="1"/>
  <c r="U1839" i="3"/>
  <c r="V1839" i="3" s="1"/>
  <c r="U1662" i="3"/>
  <c r="V1662" i="3" s="1"/>
  <c r="U1840" i="3"/>
  <c r="V1840" i="3" s="1"/>
  <c r="U1841" i="3"/>
  <c r="V1841" i="3" s="1"/>
  <c r="U4511" i="3"/>
  <c r="V4511" i="3" s="1"/>
  <c r="U4512" i="3"/>
  <c r="V4512" i="3" s="1"/>
  <c r="U2681" i="3"/>
  <c r="V2681" i="3" s="1"/>
  <c r="U1984" i="3"/>
  <c r="V1984" i="3" s="1"/>
  <c r="U1997" i="3"/>
  <c r="V1997" i="3" s="1"/>
  <c r="U1842" i="3"/>
  <c r="V1842" i="3" s="1"/>
  <c r="U2042" i="3"/>
  <c r="V2042" i="3" s="1"/>
  <c r="U1843" i="3"/>
  <c r="V1843" i="3" s="1"/>
  <c r="U1844" i="3"/>
  <c r="V1844" i="3" s="1"/>
  <c r="U1663" i="3"/>
  <c r="V1663" i="3" s="1"/>
  <c r="U1845" i="3"/>
  <c r="V1845" i="3" s="1"/>
  <c r="U782" i="3"/>
  <c r="V782" i="3" s="1"/>
  <c r="U1998" i="3"/>
  <c r="V1998" i="3" s="1"/>
  <c r="U783" i="3"/>
  <c r="V783" i="3" s="1"/>
  <c r="U1307" i="3"/>
  <c r="V1307" i="3" s="1"/>
  <c r="U1308" i="3"/>
  <c r="V1308" i="3" s="1"/>
  <c r="U1173" i="3"/>
  <c r="V1173" i="3" s="1"/>
  <c r="U1846" i="3"/>
  <c r="V1846" i="3" s="1"/>
  <c r="U1847" i="3"/>
  <c r="V1847" i="3" s="1"/>
  <c r="U1848" i="3"/>
  <c r="V1848" i="3" s="1"/>
  <c r="U501" i="3"/>
  <c r="V501" i="3" s="1"/>
  <c r="U1849" i="3"/>
  <c r="V1849" i="3" s="1"/>
  <c r="U1850" i="3"/>
  <c r="V1850" i="3" s="1"/>
  <c r="U2682" i="3"/>
  <c r="V2682" i="3" s="1"/>
  <c r="U4513" i="3"/>
  <c r="V4513" i="3" s="1"/>
  <c r="U1664" i="3"/>
  <c r="V1664" i="3" s="1"/>
  <c r="U1309" i="3"/>
  <c r="V1309" i="3" s="1"/>
  <c r="U1851" i="3"/>
  <c r="V1851" i="3" s="1"/>
  <c r="U784" i="3"/>
  <c r="V784" i="3" s="1"/>
  <c r="U1852" i="3"/>
  <c r="V1852" i="3" s="1"/>
  <c r="U785" i="3"/>
  <c r="V785" i="3" s="1"/>
  <c r="U1853" i="3"/>
  <c r="V1853" i="3" s="1"/>
  <c r="U1854" i="3"/>
  <c r="V1854" i="3" s="1"/>
  <c r="U1310" i="3"/>
  <c r="V1310" i="3" s="1"/>
  <c r="U786" i="3"/>
  <c r="V786" i="3" s="1"/>
  <c r="U1999" i="3"/>
  <c r="V1999" i="3" s="1"/>
  <c r="U1325" i="3"/>
  <c r="V1325" i="3" s="1"/>
  <c r="U387" i="3"/>
  <c r="V387" i="3" s="1"/>
  <c r="U787" i="3"/>
  <c r="V787" i="3" s="1"/>
  <c r="U1855" i="3"/>
  <c r="V1855" i="3" s="1"/>
  <c r="U2117" i="3"/>
  <c r="V2117" i="3" s="1"/>
  <c r="U4514" i="3"/>
  <c r="V4514" i="3" s="1"/>
  <c r="U4515" i="3"/>
  <c r="V4515" i="3" s="1"/>
  <c r="U3261" i="3"/>
  <c r="V3261" i="3" s="1"/>
  <c r="U820" i="3"/>
  <c r="V820" i="3" s="1"/>
  <c r="U4405" i="3"/>
  <c r="V4405" i="3" s="1"/>
  <c r="U683" i="3"/>
  <c r="V683" i="3" s="1"/>
  <c r="U3397" i="3"/>
  <c r="V3397" i="3" s="1"/>
  <c r="U684" i="3"/>
  <c r="V684" i="3" s="1"/>
  <c r="U1047" i="3"/>
  <c r="V1047" i="3" s="1"/>
  <c r="U1048" i="3"/>
  <c r="V1048" i="3" s="1"/>
  <c r="U3667" i="3"/>
  <c r="V3667" i="3" s="1"/>
  <c r="U3668" i="3"/>
  <c r="V3668" i="3" s="1"/>
  <c r="U4372" i="3"/>
  <c r="V4372" i="3" s="1"/>
  <c r="U4373" i="3"/>
  <c r="V4373" i="3" s="1"/>
  <c r="U963" i="3"/>
  <c r="V963" i="3" s="1"/>
  <c r="U995" i="3"/>
  <c r="V995" i="3" s="1"/>
  <c r="U996" i="3"/>
  <c r="V996" i="3" s="1"/>
  <c r="U1326" i="3"/>
  <c r="V1326" i="3" s="1"/>
  <c r="U788" i="3"/>
  <c r="V788" i="3" s="1"/>
  <c r="U526" i="3"/>
  <c r="V526" i="3" s="1"/>
  <c r="U502" i="3"/>
  <c r="V502" i="3" s="1"/>
  <c r="U3669" i="3"/>
  <c r="V3669" i="3" s="1"/>
  <c r="U3962" i="3"/>
  <c r="V3962" i="3" s="1"/>
  <c r="U4374" i="3"/>
  <c r="V4374" i="3" s="1"/>
  <c r="U4375" i="3"/>
  <c r="V4375" i="3" s="1"/>
  <c r="U3963" i="3"/>
  <c r="V3963" i="3" s="1"/>
  <c r="U1327" i="3"/>
  <c r="V1327" i="3" s="1"/>
  <c r="U3836" i="3"/>
  <c r="V3836" i="3" s="1"/>
  <c r="U3670" i="3"/>
  <c r="V3670" i="3" s="1"/>
  <c r="U3671" i="3"/>
  <c r="V3671" i="3" s="1"/>
  <c r="U2408" i="3"/>
  <c r="V2408" i="3" s="1"/>
  <c r="U997" i="3"/>
  <c r="V997" i="3" s="1"/>
  <c r="U789" i="3"/>
  <c r="V789" i="3" s="1"/>
  <c r="U1328" i="3"/>
  <c r="V1328" i="3" s="1"/>
  <c r="U2409" i="3"/>
  <c r="V2409" i="3" s="1"/>
  <c r="U790" i="3"/>
  <c r="V790" i="3" s="1"/>
  <c r="U3163" i="3"/>
  <c r="V3163" i="3" s="1"/>
  <c r="U3837" i="3"/>
  <c r="V3837" i="3" s="1"/>
  <c r="U3964" i="3"/>
  <c r="V3964" i="3" s="1"/>
  <c r="U3672" i="3"/>
  <c r="V3672" i="3" s="1"/>
  <c r="U3965" i="3"/>
  <c r="V3965" i="3" s="1"/>
  <c r="U3673" i="3"/>
  <c r="V3673" i="3" s="1"/>
  <c r="U3724" i="3"/>
  <c r="V3724" i="3" s="1"/>
  <c r="U3725" i="3"/>
  <c r="V3725" i="3" s="1"/>
  <c r="U3966" i="3"/>
  <c r="V3966" i="3" s="1"/>
  <c r="U4010" i="3"/>
  <c r="V4010" i="3" s="1"/>
  <c r="U3838" i="3"/>
  <c r="V3838" i="3" s="1"/>
  <c r="U514" i="3"/>
  <c r="V514" i="3" s="1"/>
  <c r="U4063" i="3"/>
  <c r="V4063" i="3" s="1"/>
  <c r="U1027" i="3"/>
  <c r="V1027" i="3" s="1"/>
  <c r="U870" i="3"/>
  <c r="V870" i="3" s="1"/>
  <c r="U880" i="3"/>
  <c r="V880" i="3" s="1"/>
  <c r="U396" i="3"/>
  <c r="V396" i="3" s="1"/>
  <c r="U3283" i="3"/>
  <c r="V3283" i="3" s="1"/>
  <c r="U4376" i="3"/>
  <c r="V4376" i="3" s="1"/>
  <c r="U1439" i="3"/>
  <c r="V1439" i="3" s="1"/>
  <c r="U2280" i="3"/>
  <c r="V2280" i="3" s="1"/>
  <c r="U2683" i="3"/>
  <c r="V2683" i="3" s="1"/>
  <c r="U4541" i="3"/>
  <c r="V4541" i="3" s="1"/>
  <c r="U3305" i="3"/>
  <c r="V3305" i="3" s="1"/>
  <c r="U1007" i="3"/>
  <c r="V1007" i="3" s="1"/>
  <c r="U4542" i="3"/>
  <c r="V4542" i="3" s="1"/>
  <c r="U1464" i="3"/>
  <c r="V1464" i="3" s="1"/>
  <c r="U4075" i="3"/>
  <c r="V4075" i="3" s="1"/>
  <c r="U430" i="3"/>
  <c r="V430" i="3" s="1"/>
  <c r="U238" i="3"/>
  <c r="V238" i="3" s="1"/>
  <c r="U791" i="3"/>
  <c r="V791" i="3" s="1"/>
  <c r="U293" i="3"/>
  <c r="V293" i="3" s="1"/>
  <c r="U2752" i="3"/>
  <c r="V2752" i="3" s="1"/>
  <c r="U4570" i="3"/>
  <c r="V4570" i="3" s="1"/>
  <c r="U4341" i="3"/>
  <c r="V4341" i="3" s="1"/>
  <c r="U1453" i="3"/>
  <c r="V1453" i="3" s="1"/>
  <c r="U1440" i="3"/>
  <c r="V1440" i="3" s="1"/>
  <c r="U792" i="3"/>
  <c r="V792" i="3" s="1"/>
  <c r="U172" i="3"/>
  <c r="V172" i="3" s="1"/>
  <c r="U173" i="3"/>
  <c r="V173" i="3" s="1"/>
  <c r="U445" i="3"/>
  <c r="V445" i="3" s="1"/>
  <c r="U1454" i="3"/>
  <c r="V1454" i="3" s="1"/>
  <c r="V111" i="3"/>
  <c r="U4377" i="3"/>
  <c r="V4377" i="3" s="1"/>
  <c r="U4378" i="3"/>
  <c r="V4378" i="3" s="1"/>
  <c r="U4342" i="3"/>
  <c r="V4342" i="3" s="1"/>
  <c r="U178" i="3"/>
  <c r="V178" i="3" s="1"/>
  <c r="U2185" i="3"/>
  <c r="V2185" i="3" s="1"/>
  <c r="U637" i="3"/>
  <c r="V637" i="3" s="1"/>
  <c r="U249" i="3"/>
  <c r="V249" i="3" s="1"/>
  <c r="U4240" i="3"/>
  <c r="V4240" i="3" s="1"/>
  <c r="U3236" i="3"/>
  <c r="V3236" i="3" s="1"/>
  <c r="U793" i="3"/>
  <c r="V793" i="3" s="1"/>
  <c r="U2791" i="3"/>
  <c r="V2791" i="3" s="1"/>
  <c r="U2792" i="3"/>
  <c r="V2792" i="3" s="1"/>
  <c r="U2968" i="3"/>
  <c r="V2968" i="3" s="1"/>
  <c r="U2969" i="3"/>
  <c r="V2969" i="3" s="1"/>
  <c r="U1486" i="3"/>
  <c r="V1486" i="3" s="1"/>
  <c r="U2793" i="3"/>
  <c r="V2793" i="3" s="1"/>
  <c r="U2771" i="3"/>
  <c r="V2771" i="3" s="1"/>
  <c r="U1531" i="3"/>
  <c r="V1531" i="3" s="1"/>
  <c r="U964" i="3"/>
  <c r="V964" i="3" s="1"/>
  <c r="V26" i="3"/>
  <c r="U2251" i="3"/>
  <c r="V2251" i="3" s="1"/>
  <c r="U2252" i="3"/>
  <c r="V2252" i="3" s="1"/>
  <c r="U2410" i="3"/>
  <c r="V2410" i="3" s="1"/>
  <c r="U2411" i="3"/>
  <c r="V2411" i="3" s="1"/>
  <c r="U3674" i="3"/>
  <c r="V3674" i="3" s="1"/>
  <c r="U3073" i="3"/>
  <c r="V3073" i="3" s="1"/>
  <c r="U2794" i="3"/>
  <c r="V2794" i="3" s="1"/>
  <c r="U3839" i="3"/>
  <c r="V3839" i="3" s="1"/>
  <c r="U2795" i="3"/>
  <c r="V2795" i="3" s="1"/>
  <c r="U3967" i="3"/>
  <c r="V3967" i="3" s="1"/>
  <c r="U3968" i="3"/>
  <c r="V3968" i="3" s="1"/>
  <c r="U3969" i="3"/>
  <c r="V3969" i="3" s="1"/>
  <c r="U2970" i="3"/>
  <c r="V2970" i="3" s="1"/>
  <c r="U2971" i="3"/>
  <c r="V2971" i="3" s="1"/>
  <c r="U3195" i="3"/>
  <c r="V3195" i="3" s="1"/>
  <c r="U2796" i="3"/>
  <c r="V2796" i="3" s="1"/>
  <c r="U2797" i="3"/>
  <c r="V2797" i="3" s="1"/>
  <c r="U4330" i="3"/>
  <c r="V4330" i="3" s="1"/>
  <c r="U2344" i="3"/>
  <c r="V2344" i="3" s="1"/>
  <c r="U4331" i="3"/>
  <c r="V4331" i="3" s="1"/>
  <c r="U4076" i="3"/>
  <c r="V4076" i="3" s="1"/>
  <c r="U3840" i="3"/>
  <c r="V3840" i="3" s="1"/>
  <c r="U2772" i="3"/>
  <c r="V2772" i="3" s="1"/>
  <c r="U2773" i="3"/>
  <c r="V2773" i="3" s="1"/>
  <c r="U1599" i="3"/>
  <c r="V1599" i="3" s="1"/>
  <c r="U2798" i="3"/>
  <c r="V2798" i="3" s="1"/>
  <c r="U2774" i="3"/>
  <c r="V2774" i="3" s="1"/>
  <c r="U2775" i="3"/>
  <c r="V2775" i="3" s="1"/>
  <c r="U1957" i="3"/>
  <c r="V1957" i="3" s="1"/>
  <c r="U2972" i="3"/>
  <c r="V2972" i="3" s="1"/>
  <c r="U3675" i="3"/>
  <c r="V3675" i="3" s="1"/>
  <c r="U3676" i="3"/>
  <c r="V3676" i="3" s="1"/>
  <c r="U3970" i="3"/>
  <c r="V3970" i="3" s="1"/>
  <c r="U3841" i="3"/>
  <c r="V3841" i="3" s="1"/>
  <c r="U2799" i="3"/>
  <c r="V2799" i="3" s="1"/>
  <c r="U3244" i="3"/>
  <c r="V3244" i="3" s="1"/>
  <c r="U2800" i="3"/>
  <c r="V2800" i="3" s="1"/>
  <c r="U2801" i="3"/>
  <c r="V2801" i="3" s="1"/>
  <c r="U2802" i="3"/>
  <c r="V2802" i="3" s="1"/>
  <c r="U2776" i="3"/>
  <c r="V2776" i="3" s="1"/>
  <c r="U294" i="3"/>
  <c r="V294" i="3" s="1"/>
  <c r="U2777" i="3"/>
  <c r="V2777" i="3" s="1"/>
  <c r="U3842" i="3"/>
  <c r="V3842" i="3" s="1"/>
  <c r="U4379" i="3"/>
  <c r="V4379" i="3" s="1"/>
  <c r="U2554" i="3"/>
  <c r="V2554" i="3" s="1"/>
  <c r="U503" i="3"/>
  <c r="V503" i="3" s="1"/>
  <c r="U3843" i="3"/>
  <c r="V3843" i="3" s="1"/>
  <c r="U3844" i="3"/>
  <c r="V3844" i="3" s="1"/>
  <c r="U3845" i="3"/>
  <c r="V3845" i="3" s="1"/>
  <c r="U3846" i="3"/>
  <c r="V3846" i="3" s="1"/>
  <c r="U3847" i="3"/>
  <c r="V3847" i="3" s="1"/>
  <c r="U3848" i="3"/>
  <c r="V3848" i="3" s="1"/>
  <c r="U2555" i="3"/>
  <c r="V2555" i="3" s="1"/>
  <c r="U1028" i="3"/>
  <c r="V1028" i="3" s="1"/>
  <c r="U2627" i="3"/>
  <c r="V2627" i="3" s="1"/>
  <c r="U3971" i="3"/>
  <c r="V3971" i="3" s="1"/>
  <c r="U179" i="3"/>
  <c r="V179" i="3" s="1"/>
  <c r="U908" i="3"/>
  <c r="V908" i="3" s="1"/>
  <c r="U4498" i="3"/>
  <c r="V4498" i="3" s="1"/>
  <c r="U711" i="3"/>
  <c r="V711" i="3" s="1"/>
  <c r="U646" i="3"/>
  <c r="V646" i="3" s="1"/>
  <c r="U2253" i="3"/>
  <c r="V2253" i="3" s="1"/>
  <c r="U3074" i="3"/>
  <c r="V3074" i="3" s="1"/>
  <c r="U3398" i="3"/>
  <c r="V3398" i="3" s="1"/>
  <c r="U2846" i="3"/>
  <c r="V2846" i="3" s="1"/>
  <c r="U3399" i="3"/>
  <c r="V3399" i="3" s="1"/>
  <c r="U1174" i="3"/>
  <c r="V1174" i="3" s="1"/>
  <c r="U1175" i="3"/>
  <c r="V1175" i="3" s="1"/>
  <c r="U3075" i="3"/>
  <c r="V3075" i="3" s="1"/>
  <c r="U647" i="3"/>
  <c r="V647" i="3" s="1"/>
  <c r="U648" i="3"/>
  <c r="V648" i="3" s="1"/>
  <c r="U1665" i="3"/>
  <c r="V1665" i="3" s="1"/>
  <c r="U3400" i="3"/>
  <c r="V3400" i="3" s="1"/>
  <c r="U1726" i="3"/>
  <c r="V1726" i="3" s="1"/>
  <c r="U1727" i="3"/>
  <c r="V1727" i="3" s="1"/>
  <c r="U649" i="3"/>
  <c r="V649" i="3" s="1"/>
  <c r="U2254" i="3"/>
  <c r="V2254" i="3" s="1"/>
  <c r="U2847" i="3"/>
  <c r="V2847" i="3" s="1"/>
  <c r="U3401" i="3"/>
  <c r="V3401" i="3" s="1"/>
  <c r="U650" i="3"/>
  <c r="V650" i="3" s="1"/>
  <c r="U651" i="3"/>
  <c r="V651" i="3" s="1"/>
  <c r="U652" i="3"/>
  <c r="V652" i="3" s="1"/>
  <c r="U2000" i="3"/>
  <c r="V2000" i="3" s="1"/>
  <c r="U2973" i="3"/>
  <c r="V2973" i="3" s="1"/>
  <c r="U2974" i="3"/>
  <c r="V2974" i="3" s="1"/>
  <c r="U2975" i="3"/>
  <c r="V2975" i="3" s="1"/>
  <c r="U653" i="3"/>
  <c r="V653" i="3" s="1"/>
  <c r="U654" i="3"/>
  <c r="V654" i="3" s="1"/>
  <c r="U1666" i="3"/>
  <c r="V1666" i="3" s="1"/>
  <c r="U4185" i="3"/>
  <c r="V4185" i="3" s="1"/>
  <c r="U469" i="3"/>
  <c r="V469" i="3" s="1"/>
  <c r="U4520" i="3"/>
  <c r="V4520" i="3" s="1"/>
  <c r="U4203" i="3"/>
  <c r="V4203" i="3" s="1"/>
  <c r="U486" i="3"/>
  <c r="V486" i="3" s="1"/>
  <c r="U2976" i="3"/>
  <c r="V2976" i="3" s="1"/>
  <c r="U4347" i="3"/>
  <c r="V4347" i="3" s="1"/>
  <c r="U295" i="3"/>
  <c r="V295" i="3" s="1"/>
  <c r="V142" i="3"/>
  <c r="U453" i="3"/>
  <c r="V453" i="3" s="1"/>
  <c r="U182" i="3"/>
  <c r="V182" i="3" s="1"/>
  <c r="U3677" i="3"/>
  <c r="V3677" i="3" s="1"/>
  <c r="U3678" i="3"/>
  <c r="V3678" i="3" s="1"/>
  <c r="U3679" i="3"/>
  <c r="V3679" i="3" s="1"/>
  <c r="U3402" i="3"/>
  <c r="V3402" i="3" s="1"/>
  <c r="U3893" i="3"/>
  <c r="V3893" i="3" s="1"/>
  <c r="U4214" i="3"/>
  <c r="V4214" i="3" s="1"/>
  <c r="U2741" i="3"/>
  <c r="V2741" i="3" s="1"/>
  <c r="U4098" i="3"/>
  <c r="V4098" i="3" s="1"/>
  <c r="U3247" i="3"/>
  <c r="V3247" i="3" s="1"/>
  <c r="U3248" i="3"/>
  <c r="V3248" i="3" s="1"/>
  <c r="U2074" i="3"/>
  <c r="V2074" i="3" s="1"/>
  <c r="U4380" i="3"/>
  <c r="V4380" i="3" s="1"/>
  <c r="U261" i="3"/>
  <c r="V261" i="3" s="1"/>
  <c r="U2803" i="3"/>
  <c r="V2803" i="3" s="1"/>
  <c r="U4204" i="3"/>
  <c r="V4204" i="3" s="1"/>
  <c r="U397" i="3"/>
  <c r="V397" i="3" s="1"/>
  <c r="U3849" i="3"/>
  <c r="V3849" i="3" s="1"/>
  <c r="U881" i="3"/>
  <c r="V881" i="3" s="1"/>
  <c r="U3680" i="3"/>
  <c r="V3680" i="3" s="1"/>
  <c r="U3681" i="3"/>
  <c r="V3681" i="3" s="1"/>
  <c r="U1958" i="3"/>
  <c r="V1958" i="3" s="1"/>
  <c r="U2075" i="3"/>
  <c r="V2075" i="3" s="1"/>
  <c r="U4064" i="3"/>
  <c r="V4064" i="3" s="1"/>
  <c r="U4352" i="3"/>
  <c r="V4352" i="3" s="1"/>
  <c r="U398" i="3"/>
  <c r="V398" i="3" s="1"/>
  <c r="U3403" i="3"/>
  <c r="V3403" i="3" s="1"/>
  <c r="U399" i="3"/>
  <c r="V399" i="3" s="1"/>
  <c r="U1049" i="3"/>
  <c r="V1049" i="3" s="1"/>
  <c r="U1029" i="3"/>
  <c r="V1029" i="3" s="1"/>
  <c r="U1329" i="3"/>
  <c r="V1329" i="3" s="1"/>
  <c r="U2093" i="3"/>
  <c r="V2093" i="3" s="1"/>
  <c r="U1176" i="3"/>
  <c r="V1176" i="3" s="1"/>
  <c r="U3404" i="3"/>
  <c r="V3404" i="3" s="1"/>
  <c r="U3682" i="3"/>
  <c r="V3682" i="3" s="1"/>
  <c r="U3683" i="3"/>
  <c r="V3683" i="3" s="1"/>
  <c r="U3684" i="3"/>
  <c r="V3684" i="3" s="1"/>
  <c r="U3685" i="3"/>
  <c r="V3685" i="3" s="1"/>
  <c r="U3203" i="3"/>
  <c r="V3203" i="3" s="1"/>
  <c r="U1667" i="3"/>
  <c r="V1667" i="3" s="1"/>
  <c r="V22" i="3"/>
  <c r="U2742" i="3"/>
  <c r="V2742" i="3" s="1"/>
  <c r="U4554" i="3"/>
  <c r="V4554" i="3" s="1"/>
  <c r="U3686" i="3"/>
  <c r="V3686" i="3" s="1"/>
  <c r="U3687" i="3"/>
  <c r="V3687" i="3" s="1"/>
  <c r="U3688" i="3"/>
  <c r="V3688" i="3" s="1"/>
  <c r="U3689" i="3"/>
  <c r="V3689" i="3" s="1"/>
  <c r="U3690" i="3"/>
  <c r="V3690" i="3" s="1"/>
  <c r="U3691" i="3"/>
  <c r="V3691" i="3" s="1"/>
  <c r="U3692" i="3"/>
  <c r="V3692" i="3" s="1"/>
  <c r="U2118" i="3"/>
  <c r="V2118" i="3" s="1"/>
  <c r="U3972" i="3"/>
  <c r="V3972" i="3" s="1"/>
  <c r="U2102" i="3"/>
  <c r="V2102" i="3" s="1"/>
  <c r="U2103" i="3"/>
  <c r="V2103" i="3" s="1"/>
  <c r="U2104" i="3"/>
  <c r="V2104" i="3" s="1"/>
  <c r="U3035" i="3"/>
  <c r="V3035" i="3" s="1"/>
  <c r="U3036" i="3"/>
  <c r="V3036" i="3" s="1"/>
  <c r="U3249" i="3"/>
  <c r="V3249" i="3" s="1"/>
  <c r="U4559" i="3"/>
  <c r="V4559" i="3" s="1"/>
  <c r="U1668" i="3"/>
  <c r="V1668" i="3" s="1"/>
  <c r="U1856" i="3"/>
  <c r="V1856" i="3" s="1"/>
  <c r="U3405" i="3"/>
  <c r="V3405" i="3" s="1"/>
  <c r="U4128" i="3"/>
  <c r="V4128" i="3" s="1"/>
  <c r="U1561" i="3"/>
  <c r="V1561" i="3" s="1"/>
  <c r="U2804" i="3"/>
  <c r="V2804" i="3" s="1"/>
  <c r="U2756" i="3"/>
  <c r="V2756" i="3" s="1"/>
  <c r="U2757" i="3"/>
  <c r="V2757" i="3" s="1"/>
  <c r="U2805" i="3"/>
  <c r="V2805" i="3" s="1"/>
  <c r="U2001" i="3"/>
  <c r="V2001" i="3" s="1"/>
  <c r="U3250" i="3"/>
  <c r="V3250" i="3" s="1"/>
  <c r="U2758" i="3"/>
  <c r="V2758" i="3" s="1"/>
  <c r="U1050" i="3"/>
  <c r="V1050" i="3" s="1"/>
  <c r="U1330" i="3"/>
  <c r="V1330" i="3" s="1"/>
  <c r="U1360" i="3"/>
  <c r="V1360" i="3" s="1"/>
  <c r="U1361" i="3"/>
  <c r="V1361" i="3" s="1"/>
  <c r="U2977" i="3"/>
  <c r="V2977" i="3" s="1"/>
  <c r="U794" i="3"/>
  <c r="V794" i="3" s="1"/>
  <c r="U2255" i="3"/>
  <c r="V2255" i="3" s="1"/>
  <c r="U2256" i="3"/>
  <c r="V2256" i="3" s="1"/>
  <c r="U3850" i="3"/>
  <c r="V3850" i="3" s="1"/>
  <c r="U3851" i="3"/>
  <c r="V3851" i="3" s="1"/>
  <c r="U4543" i="3"/>
  <c r="V4543" i="3" s="1"/>
  <c r="U2743" i="3"/>
  <c r="V2743" i="3" s="1"/>
  <c r="U3438" i="3"/>
  <c r="V3438" i="3" s="1"/>
  <c r="U327" i="3"/>
  <c r="V327" i="3" s="1"/>
  <c r="U2744" i="3"/>
  <c r="V2744" i="3" s="1"/>
  <c r="U3429" i="3"/>
  <c r="V3429" i="3" s="1"/>
  <c r="U2134" i="3"/>
  <c r="V2134" i="3" s="1"/>
  <c r="U2806" i="3"/>
  <c r="V2806" i="3" s="1"/>
  <c r="U3204" i="3"/>
  <c r="V3204" i="3" s="1"/>
  <c r="U2043" i="3"/>
  <c r="V2043" i="3" s="1"/>
  <c r="U1857" i="3"/>
  <c r="V1857" i="3" s="1"/>
  <c r="U1858" i="3"/>
  <c r="V1858" i="3" s="1"/>
  <c r="U2978" i="3"/>
  <c r="V2978" i="3" s="1"/>
  <c r="U2979" i="3"/>
  <c r="V2979" i="3" s="1"/>
  <c r="U3994" i="3"/>
  <c r="V3994" i="3" s="1"/>
  <c r="U1859" i="3"/>
  <c r="V1859" i="3" s="1"/>
  <c r="U1860" i="3"/>
  <c r="V1860" i="3" s="1"/>
  <c r="U1861" i="3"/>
  <c r="V1861" i="3" s="1"/>
  <c r="U3406" i="3"/>
  <c r="V3406" i="3" s="1"/>
  <c r="U3205" i="3"/>
  <c r="V3205" i="3" s="1"/>
  <c r="U2807" i="3"/>
  <c r="V2807" i="3" s="1"/>
  <c r="U262" i="3"/>
  <c r="V262" i="3" s="1"/>
  <c r="U2745" i="3"/>
  <c r="V2745" i="3" s="1"/>
  <c r="U1959" i="3"/>
  <c r="V1959" i="3" s="1"/>
  <c r="U4348" i="3"/>
  <c r="V4348" i="3" s="1"/>
  <c r="U1177" i="3"/>
  <c r="V1177" i="3" s="1"/>
  <c r="U1362" i="3"/>
  <c r="V1362" i="3" s="1"/>
  <c r="U3407" i="3"/>
  <c r="V3407" i="3" s="1"/>
  <c r="U1359" i="3"/>
  <c r="V1359" i="3" s="1"/>
  <c r="U1011" i="3"/>
  <c r="V1011" i="3" s="1"/>
  <c r="U4205" i="3"/>
  <c r="V4205" i="3" s="1"/>
  <c r="U336" i="3"/>
  <c r="V336" i="3" s="1"/>
  <c r="U795" i="3"/>
  <c r="V795" i="3" s="1"/>
  <c r="U1051" i="3"/>
  <c r="V1051" i="3" s="1"/>
  <c r="U1669" i="3"/>
  <c r="V1669" i="3" s="1"/>
  <c r="U1670" i="3"/>
  <c r="V1670" i="3" s="1"/>
  <c r="U1862" i="3"/>
  <c r="V1862" i="3" s="1"/>
  <c r="U1863" i="3"/>
  <c r="V1863" i="3" s="1"/>
  <c r="U796" i="3"/>
  <c r="V796" i="3" s="1"/>
  <c r="U4129" i="3"/>
  <c r="V4129" i="3" s="1"/>
  <c r="U1363" i="3"/>
  <c r="V1363" i="3" s="1"/>
  <c r="U3196" i="3"/>
  <c r="V3196" i="3" s="1"/>
  <c r="U2412" i="3"/>
  <c r="V2412" i="3" s="1"/>
  <c r="U2820" i="3"/>
  <c r="V2820" i="3" s="1"/>
  <c r="U2980" i="3"/>
  <c r="V2980" i="3" s="1"/>
  <c r="U1052" i="3"/>
  <c r="V1052" i="3" s="1"/>
  <c r="U797" i="3"/>
  <c r="V797" i="3" s="1"/>
  <c r="U798" i="3"/>
  <c r="V798" i="3" s="1"/>
  <c r="U1364" i="3"/>
  <c r="V1364" i="3" s="1"/>
  <c r="U1365" i="3"/>
  <c r="V1365" i="3" s="1"/>
  <c r="U1366" i="3"/>
  <c r="V1366" i="3" s="1"/>
  <c r="U2413" i="3"/>
  <c r="V2413" i="3" s="1"/>
  <c r="U2257" i="3"/>
  <c r="V2257" i="3" s="1"/>
  <c r="U1004" i="3"/>
  <c r="V1004" i="3" s="1"/>
  <c r="U1005" i="3"/>
  <c r="V1005" i="3" s="1"/>
  <c r="U1580" i="3"/>
  <c r="V1580" i="3" s="1"/>
  <c r="U1581" i="3"/>
  <c r="V1581" i="3" s="1"/>
  <c r="U1582" i="3"/>
  <c r="V1582" i="3" s="1"/>
  <c r="U1864" i="3"/>
  <c r="V1864" i="3" s="1"/>
  <c r="U1865" i="3"/>
  <c r="V1865" i="3" s="1"/>
  <c r="U1866" i="3"/>
  <c r="V1866" i="3" s="1"/>
  <c r="U4055" i="3"/>
  <c r="V4055" i="3" s="1"/>
  <c r="U3973" i="3"/>
  <c r="V3973" i="3" s="1"/>
  <c r="U4056" i="3"/>
  <c r="V4056" i="3" s="1"/>
  <c r="U799" i="3"/>
  <c r="V799" i="3" s="1"/>
  <c r="U1053" i="3"/>
  <c r="V1053" i="3" s="1"/>
  <c r="U1728" i="3"/>
  <c r="V1728" i="3" s="1"/>
  <c r="U1671" i="3"/>
  <c r="V1671" i="3" s="1"/>
  <c r="U1672" i="3"/>
  <c r="V1672" i="3" s="1"/>
  <c r="U4406" i="3"/>
  <c r="V4406" i="3" s="1"/>
  <c r="U4407" i="3"/>
  <c r="V4407" i="3" s="1"/>
  <c r="U4408" i="3"/>
  <c r="V4408" i="3" s="1"/>
  <c r="U4409" i="3"/>
  <c r="V4409" i="3" s="1"/>
  <c r="U4410" i="3"/>
  <c r="V4410" i="3" s="1"/>
  <c r="U4411" i="3"/>
  <c r="V4411" i="3" s="1"/>
  <c r="U4412" i="3"/>
  <c r="V4412" i="3" s="1"/>
  <c r="U4413" i="3"/>
  <c r="V4413" i="3" s="1"/>
  <c r="U4414" i="3"/>
  <c r="V4414" i="3" s="1"/>
  <c r="U4415" i="3"/>
  <c r="V4415" i="3" s="1"/>
  <c r="U4416" i="3"/>
  <c r="V4416" i="3" s="1"/>
  <c r="U4417" i="3"/>
  <c r="V4417" i="3" s="1"/>
  <c r="U4418" i="3"/>
  <c r="V4418" i="3" s="1"/>
  <c r="U4419" i="3"/>
  <c r="V4419" i="3" s="1"/>
  <c r="U4420" i="3"/>
  <c r="V4420" i="3" s="1"/>
  <c r="U4421" i="3"/>
  <c r="V4421" i="3" s="1"/>
  <c r="U4422" i="3"/>
  <c r="V4422" i="3" s="1"/>
  <c r="U4423" i="3"/>
  <c r="V4423" i="3" s="1"/>
  <c r="U800" i="3"/>
  <c r="V800" i="3" s="1"/>
  <c r="U4424" i="3"/>
  <c r="V4424" i="3" s="1"/>
  <c r="U4425" i="3"/>
  <c r="V4425" i="3" s="1"/>
  <c r="U4426" i="3"/>
  <c r="V4426" i="3" s="1"/>
  <c r="U4427" i="3"/>
  <c r="V4427" i="3" s="1"/>
  <c r="U4428" i="3"/>
  <c r="V4428" i="3" s="1"/>
  <c r="U4429" i="3"/>
  <c r="V4429" i="3" s="1"/>
  <c r="U4430" i="3"/>
  <c r="V4430" i="3" s="1"/>
  <c r="U4431" i="3"/>
  <c r="V4431" i="3" s="1"/>
  <c r="U4432" i="3"/>
  <c r="V4432" i="3" s="1"/>
  <c r="U4433" i="3"/>
  <c r="V4433" i="3" s="1"/>
  <c r="U4434" i="3"/>
  <c r="V4434" i="3" s="1"/>
  <c r="U4435" i="3"/>
  <c r="V4435" i="3" s="1"/>
  <c r="U4436" i="3"/>
  <c r="V4436" i="3" s="1"/>
  <c r="U4437" i="3"/>
  <c r="V4437" i="3" s="1"/>
  <c r="U4438" i="3"/>
  <c r="V4438" i="3" s="1"/>
  <c r="U4439" i="3"/>
  <c r="V4439" i="3" s="1"/>
  <c r="U4440" i="3"/>
  <c r="V4440" i="3" s="1"/>
  <c r="U4441" i="3"/>
  <c r="V4441" i="3" s="1"/>
  <c r="U2414" i="3"/>
  <c r="V2414" i="3" s="1"/>
  <c r="U2415" i="3"/>
  <c r="V2415" i="3" s="1"/>
  <c r="U2981" i="3"/>
  <c r="V2981" i="3" s="1"/>
  <c r="U2982" i="3"/>
  <c r="V2982" i="3" s="1"/>
  <c r="U2983" i="3"/>
  <c r="V2983" i="3" s="1"/>
  <c r="U2984" i="3"/>
  <c r="V2984" i="3" s="1"/>
  <c r="U1867" i="3"/>
  <c r="V1867" i="3" s="1"/>
  <c r="U1868" i="3"/>
  <c r="V1868" i="3" s="1"/>
  <c r="U3408" i="3"/>
  <c r="V3408" i="3" s="1"/>
  <c r="U4544" i="3"/>
  <c r="V4544" i="3" s="1"/>
  <c r="U328" i="3"/>
  <c r="V328" i="3" s="1"/>
  <c r="U2808" i="3"/>
  <c r="V2808" i="3" s="1"/>
  <c r="U3894" i="3"/>
  <c r="V3894" i="3" s="1"/>
  <c r="U1025" i="3"/>
  <c r="V1025" i="3" s="1"/>
  <c r="U2809" i="3"/>
  <c r="V2809" i="3" s="1"/>
  <c r="U1030" i="3"/>
  <c r="V1030" i="3" s="1"/>
  <c r="U2848" i="3"/>
  <c r="V2848" i="3" s="1"/>
  <c r="U1099" i="3"/>
  <c r="V1099" i="3" s="1"/>
  <c r="U2135" i="3"/>
  <c r="V2135" i="3" s="1"/>
  <c r="U3251" i="3"/>
  <c r="V3251" i="3" s="1"/>
  <c r="U3693" i="3"/>
  <c r="V3693" i="3" s="1"/>
  <c r="U3694" i="3"/>
  <c r="V3694" i="3" s="1"/>
  <c r="U3695" i="3"/>
  <c r="V3695" i="3" s="1"/>
  <c r="U3974" i="3"/>
  <c r="V3974" i="3" s="1"/>
  <c r="U3975" i="3"/>
  <c r="V3975" i="3" s="1"/>
  <c r="U3696" i="3"/>
  <c r="V3696" i="3" s="1"/>
  <c r="U3697" i="3"/>
  <c r="V3697" i="3" s="1"/>
  <c r="U830" i="3"/>
  <c r="V830" i="3" s="1"/>
  <c r="U3895" i="3"/>
  <c r="V3895" i="3" s="1"/>
  <c r="U2746" i="3"/>
  <c r="V2746" i="3" s="1"/>
  <c r="U2810" i="3"/>
  <c r="V2810" i="3" s="1"/>
  <c r="U3884" i="3"/>
  <c r="V3884" i="3" s="1"/>
  <c r="U4516" i="3"/>
  <c r="V4516" i="3" s="1"/>
  <c r="U4517" i="3"/>
  <c r="V4517" i="3" s="1"/>
  <c r="U4518" i="3"/>
  <c r="V4518" i="3" s="1"/>
  <c r="U3878" i="3"/>
  <c r="V3878" i="3" s="1"/>
  <c r="U3879" i="3"/>
  <c r="V3879" i="3" s="1"/>
  <c r="U1731" i="3"/>
  <c r="V1731" i="3" s="1"/>
  <c r="U4442" i="3"/>
  <c r="V4442" i="3" s="1"/>
  <c r="U2811" i="3"/>
  <c r="V2811" i="3" s="1"/>
  <c r="U2077" i="3"/>
  <c r="V2077" i="3" s="1"/>
  <c r="U250" i="3"/>
  <c r="V250" i="3" s="1"/>
  <c r="U3206" i="3"/>
  <c r="V3206" i="3" s="1"/>
  <c r="U4573" i="3"/>
  <c r="V4573" i="3" s="1"/>
  <c r="U3306" i="3"/>
  <c r="V3306" i="3" s="1"/>
  <c r="U2141" i="3"/>
  <c r="V2141" i="3" s="1"/>
  <c r="U2655" i="3"/>
  <c r="V2655" i="3" s="1"/>
  <c r="U1869" i="3"/>
  <c r="V1869" i="3" s="1"/>
  <c r="U1870" i="3"/>
  <c r="V1870" i="3" s="1"/>
  <c r="U1871" i="3"/>
  <c r="V1871" i="3" s="1"/>
  <c r="U1872" i="3"/>
  <c r="V1872" i="3" s="1"/>
  <c r="U1873" i="3"/>
  <c r="V1873" i="3" s="1"/>
  <c r="U1874" i="3"/>
  <c r="V1874" i="3" s="1"/>
  <c r="U1875" i="3"/>
  <c r="V1875" i="3" s="1"/>
  <c r="U1876" i="3"/>
  <c r="V1876" i="3" s="1"/>
  <c r="U1877" i="3"/>
  <c r="V1877" i="3" s="1"/>
  <c r="U1878" i="3"/>
  <c r="V1878" i="3" s="1"/>
  <c r="U2985" i="3"/>
  <c r="V2985" i="3" s="1"/>
  <c r="U3197" i="3"/>
  <c r="V3197" i="3" s="1"/>
  <c r="U1879" i="3"/>
  <c r="V1879" i="3" s="1"/>
  <c r="U3698" i="3"/>
  <c r="V3698" i="3" s="1"/>
  <c r="U3976" i="3"/>
  <c r="V3976" i="3" s="1"/>
  <c r="U2656" i="3"/>
  <c r="V2656" i="3" s="1"/>
  <c r="U3409" i="3"/>
  <c r="V3409" i="3" s="1"/>
  <c r="U3252" i="3"/>
  <c r="V3252" i="3" s="1"/>
  <c r="U2119" i="3"/>
  <c r="V2119" i="3" s="1"/>
  <c r="U3699" i="3"/>
  <c r="V3699" i="3" s="1"/>
  <c r="U3700" i="3"/>
  <c r="V3700" i="3" s="1"/>
  <c r="U3410" i="3"/>
  <c r="V3410" i="3" s="1"/>
  <c r="U3977" i="3"/>
  <c r="V3977" i="3" s="1"/>
  <c r="U338" i="3"/>
  <c r="V338" i="3" s="1"/>
  <c r="U2812" i="3"/>
  <c r="V2812" i="3" s="1"/>
  <c r="U3307" i="3"/>
  <c r="V3307" i="3" s="1"/>
  <c r="U3253" i="3"/>
  <c r="V3253" i="3" s="1"/>
  <c r="U3726" i="3"/>
  <c r="V3726" i="3" s="1"/>
  <c r="U3254" i="3"/>
  <c r="V3254" i="3" s="1"/>
  <c r="U2813" i="3"/>
  <c r="V2813" i="3" s="1"/>
  <c r="U2759" i="3"/>
  <c r="V2759" i="3" s="1"/>
  <c r="U2066" i="3"/>
  <c r="V2066" i="3" s="1"/>
  <c r="U3898" i="3"/>
  <c r="V3898" i="3" s="1"/>
  <c r="U1367" i="3"/>
  <c r="V1367" i="3" s="1"/>
  <c r="U2814" i="3"/>
  <c r="V2814" i="3" s="1"/>
  <c r="U2657" i="3"/>
  <c r="V2657" i="3" s="1"/>
  <c r="U1368" i="3"/>
  <c r="V1368" i="3" s="1"/>
  <c r="U1369" i="3"/>
  <c r="V1369" i="3" s="1"/>
  <c r="U1370" i="3"/>
  <c r="V1370" i="3" s="1"/>
  <c r="U1902" i="3"/>
  <c r="V1902" i="3" s="1"/>
  <c r="U1928" i="3"/>
  <c r="V1928" i="3" s="1"/>
  <c r="U2815" i="3"/>
  <c r="V2815" i="3" s="1"/>
  <c r="U3885" i="3"/>
  <c r="V3885" i="3" s="1"/>
  <c r="U831" i="3"/>
  <c r="V831" i="3" s="1"/>
  <c r="U3237" i="3"/>
  <c r="V3237" i="3" s="1"/>
  <c r="U2658" i="3"/>
  <c r="V2658" i="3" s="1"/>
  <c r="U2258" i="3"/>
  <c r="V2258" i="3" s="1"/>
  <c r="U1487" i="3"/>
  <c r="V1487" i="3" s="1"/>
  <c r="U4077" i="3"/>
  <c r="V4077" i="3" s="1"/>
  <c r="U476" i="3"/>
  <c r="V476" i="3" s="1"/>
  <c r="U801" i="3"/>
  <c r="V801" i="3" s="1"/>
  <c r="U2615" i="3"/>
  <c r="V2615" i="3" s="1"/>
  <c r="U1031" i="3"/>
  <c r="V1031" i="3" s="1"/>
  <c r="U1032" i="3"/>
  <c r="V1032" i="3" s="1"/>
  <c r="U1054" i="3"/>
  <c r="V1054" i="3" s="1"/>
  <c r="U1371" i="3"/>
  <c r="V1371" i="3" s="1"/>
  <c r="U1992" i="3"/>
  <c r="V1992" i="3" s="1"/>
  <c r="U504" i="3"/>
  <c r="V504" i="3" s="1"/>
  <c r="U2259" i="3"/>
  <c r="V2259" i="3" s="1"/>
  <c r="U802" i="3"/>
  <c r="V802" i="3" s="1"/>
  <c r="U3238" i="3"/>
  <c r="V3238" i="3" s="1"/>
  <c r="U4066" i="3"/>
  <c r="V4066" i="3" s="1"/>
  <c r="U3411" i="3"/>
  <c r="V3411" i="3" s="1"/>
  <c r="U4067" i="3"/>
  <c r="V4067" i="3" s="1"/>
  <c r="U2002" i="3"/>
  <c r="V2002" i="3" s="1"/>
  <c r="U2816" i="3"/>
  <c r="V2816" i="3" s="1"/>
  <c r="U2628" i="3"/>
  <c r="V2628" i="3" s="1"/>
  <c r="U1880" i="3"/>
  <c r="V1880" i="3" s="1"/>
  <c r="U909" i="3"/>
  <c r="V909" i="3" s="1"/>
  <c r="U3852" i="3"/>
  <c r="V3852" i="3" s="1"/>
  <c r="U3853" i="3"/>
  <c r="V3853" i="3" s="1"/>
  <c r="U505" i="3"/>
  <c r="V505" i="3" s="1"/>
  <c r="U3412" i="3"/>
  <c r="V3412" i="3" s="1"/>
  <c r="U506" i="3"/>
  <c r="V506" i="3" s="1"/>
  <c r="U2003" i="3"/>
  <c r="V2003" i="3" s="1"/>
  <c r="U3255" i="3"/>
  <c r="V3255" i="3" s="1"/>
  <c r="U3701" i="3"/>
  <c r="V3701" i="3" s="1"/>
  <c r="U3413" i="3"/>
  <c r="V3413" i="3" s="1"/>
  <c r="U2094" i="3"/>
  <c r="V2094" i="3" s="1"/>
  <c r="U2056" i="3"/>
  <c r="V2056" i="3" s="1"/>
  <c r="U3702" i="3"/>
  <c r="V3702" i="3" s="1"/>
  <c r="U3703" i="3"/>
  <c r="V3703" i="3" s="1"/>
  <c r="U3704" i="3"/>
  <c r="V3704" i="3" s="1"/>
  <c r="U803" i="3"/>
  <c r="V803" i="3" s="1"/>
  <c r="U507" i="3"/>
  <c r="V507" i="3" s="1"/>
  <c r="U1033" i="3"/>
  <c r="V1033" i="3" s="1"/>
  <c r="U217" i="3"/>
  <c r="V217" i="3" s="1"/>
  <c r="U2830" i="3"/>
  <c r="V2830" i="3" s="1"/>
  <c r="U2986" i="3"/>
  <c r="V2986" i="3" s="1"/>
  <c r="U4443" i="3"/>
  <c r="V4443" i="3" s="1"/>
  <c r="U4444" i="3"/>
  <c r="V4444" i="3" s="1"/>
  <c r="U910" i="3"/>
  <c r="V910" i="3" s="1"/>
  <c r="U4555" i="3"/>
  <c r="V4555" i="3" s="1"/>
  <c r="U3223" i="3"/>
  <c r="V3223" i="3" s="1"/>
  <c r="U804" i="3"/>
  <c r="V804" i="3" s="1"/>
  <c r="U805" i="3"/>
  <c r="V805" i="3" s="1"/>
  <c r="U806" i="3"/>
  <c r="V806" i="3" s="1"/>
  <c r="U2987" i="3"/>
  <c r="V2987" i="3" s="1"/>
  <c r="U2988" i="3"/>
  <c r="V2988" i="3" s="1"/>
  <c r="U2989" i="3"/>
  <c r="V2989" i="3" s="1"/>
  <c r="U2990" i="3"/>
  <c r="V2990" i="3" s="1"/>
  <c r="U2991" i="3"/>
  <c r="V2991" i="3" s="1"/>
  <c r="U2629" i="3"/>
  <c r="V2629" i="3" s="1"/>
  <c r="U2004" i="3"/>
  <c r="V2004" i="3" s="1"/>
  <c r="U3414" i="3"/>
  <c r="V3414" i="3" s="1"/>
  <c r="U3415" i="3"/>
  <c r="V3415" i="3" s="1"/>
  <c r="U3284" i="3"/>
  <c r="V3284" i="3" s="1"/>
  <c r="U4068" i="3"/>
  <c r="V4068" i="3" s="1"/>
  <c r="U821" i="3"/>
  <c r="V821" i="3" s="1"/>
  <c r="U2274" i="3"/>
  <c r="V2274" i="3" s="1"/>
  <c r="U251" i="3"/>
  <c r="V251" i="3" s="1"/>
  <c r="U2831" i="3"/>
  <c r="V2831" i="3" s="1"/>
  <c r="U3854" i="3"/>
  <c r="V3854" i="3" s="1"/>
  <c r="U4011" i="3"/>
  <c r="V4011" i="3" s="1"/>
  <c r="U4558" i="3"/>
  <c r="V4558" i="3" s="1"/>
  <c r="U3256" i="3"/>
  <c r="V3256" i="3" s="1"/>
  <c r="U3257" i="3"/>
  <c r="V3257" i="3" s="1"/>
  <c r="U527" i="3"/>
  <c r="V527" i="3" s="1"/>
  <c r="U3887" i="3"/>
  <c r="V3887" i="3" s="1"/>
  <c r="U2760" i="3"/>
  <c r="V2760" i="3" s="1"/>
  <c r="U4389" i="3"/>
  <c r="V4389" i="3" s="1"/>
  <c r="U2761" i="3"/>
  <c r="V2761" i="3" s="1"/>
  <c r="U4250" i="3"/>
  <c r="V4250" i="3" s="1"/>
  <c r="U4354" i="3"/>
  <c r="V4354" i="3" s="1"/>
  <c r="U2260" i="3"/>
  <c r="V2260" i="3" s="1"/>
  <c r="U807" i="3"/>
  <c r="V807" i="3" s="1"/>
  <c r="U174" i="3"/>
  <c r="V174" i="3" s="1"/>
  <c r="U2416" i="3"/>
  <c r="V2416" i="3" s="1"/>
  <c r="U1541" i="3"/>
  <c r="V1541" i="3" s="1"/>
  <c r="U2747" i="3"/>
  <c r="V2747" i="3" s="1"/>
  <c r="U3260" i="3"/>
  <c r="V3260" i="3" s="1"/>
  <c r="U2105" i="3"/>
  <c r="V2105" i="3" s="1"/>
  <c r="U4251" i="3"/>
  <c r="V4251" i="3" s="1"/>
  <c r="U4355" i="3"/>
  <c r="V4355" i="3" s="1"/>
  <c r="U4349" i="3"/>
  <c r="V4349" i="3" s="1"/>
  <c r="V43" i="3"/>
  <c r="U1881" i="3"/>
  <c r="V1881" i="3" s="1"/>
  <c r="U2136" i="3"/>
  <c r="V2136" i="3" s="1"/>
  <c r="U1673" i="3"/>
  <c r="V1673" i="3" s="1"/>
  <c r="U2417" i="3"/>
  <c r="V2417" i="3" s="1"/>
  <c r="U2020" i="3"/>
  <c r="V2020" i="3" s="1"/>
  <c r="U1034" i="3"/>
  <c r="V1034" i="3" s="1"/>
  <c r="U685" i="3"/>
  <c r="V685" i="3" s="1"/>
  <c r="U2630" i="3"/>
  <c r="V2630" i="3" s="1"/>
  <c r="U2762" i="3"/>
  <c r="V2762" i="3" s="1"/>
  <c r="U2763" i="3"/>
  <c r="V2763" i="3" s="1"/>
  <c r="U2276" i="3"/>
  <c r="V2276" i="3" s="1"/>
  <c r="U4445" i="3"/>
  <c r="V4445" i="3" s="1"/>
  <c r="U1987" i="3"/>
  <c r="V1987" i="3" s="1"/>
  <c r="U4324" i="3"/>
  <c r="V4324" i="3" s="1"/>
  <c r="U4325" i="3"/>
  <c r="V4325" i="3" s="1"/>
  <c r="U4326" i="3"/>
  <c r="V4326" i="3" s="1"/>
  <c r="U2659" i="3"/>
  <c r="V2659" i="3" s="1"/>
  <c r="U4327" i="3"/>
  <c r="V4327" i="3" s="1"/>
  <c r="U4328" i="3"/>
  <c r="V4328" i="3" s="1"/>
  <c r="U3224" i="3"/>
  <c r="V3224" i="3" s="1"/>
  <c r="V159" i="3"/>
  <c r="U1035" i="3"/>
  <c r="V1035" i="3" s="1"/>
  <c r="U655" i="3"/>
  <c r="V655" i="3" s="1"/>
  <c r="U1882" i="3"/>
  <c r="V1882" i="3" s="1"/>
  <c r="U1883" i="3"/>
  <c r="V1883" i="3" s="1"/>
  <c r="U508" i="3"/>
  <c r="V508" i="3" s="1"/>
  <c r="U1036" i="3"/>
  <c r="V1036" i="3" s="1"/>
  <c r="U656" i="3"/>
  <c r="V656" i="3" s="1"/>
  <c r="U1884" i="3"/>
  <c r="V1884" i="3" s="1"/>
  <c r="U657" i="3"/>
  <c r="V657" i="3" s="1"/>
  <c r="U993" i="3"/>
  <c r="V993" i="3" s="1"/>
  <c r="U475" i="3"/>
  <c r="V475" i="3" s="1"/>
  <c r="U2817" i="3"/>
  <c r="V2817" i="3" s="1"/>
  <c r="U2556" i="3"/>
  <c r="V2556" i="3" s="1"/>
  <c r="U2155" i="3"/>
  <c r="V2155" i="3" s="1"/>
  <c r="U2005" i="3"/>
  <c r="V2005" i="3" s="1"/>
  <c r="U4499" i="3"/>
  <c r="V4499" i="3" s="1"/>
  <c r="U342" i="3"/>
  <c r="V342" i="3" s="1"/>
  <c r="U1674" i="3"/>
  <c r="V1674" i="3" s="1"/>
  <c r="U1675" i="3"/>
  <c r="V1675" i="3" s="1"/>
  <c r="U1885" i="3"/>
  <c r="V1885" i="3" s="1"/>
  <c r="U808" i="3"/>
  <c r="V808" i="3" s="1"/>
  <c r="U1501" i="3"/>
  <c r="V1501" i="3" s="1"/>
  <c r="U4350" i="3"/>
  <c r="V4350" i="3" s="1"/>
  <c r="U343" i="3"/>
  <c r="V343" i="3" s="1"/>
  <c r="U1392" i="3"/>
  <c r="V1392" i="3" s="1"/>
  <c r="U2044" i="3"/>
  <c r="V2044" i="3" s="1"/>
  <c r="U809" i="3"/>
  <c r="V809" i="3" s="1"/>
  <c r="U810" i="3"/>
  <c r="V810" i="3" s="1"/>
  <c r="U811" i="3"/>
  <c r="V811" i="3" s="1"/>
  <c r="U658" i="3"/>
  <c r="V658" i="3" s="1"/>
  <c r="U659" i="3"/>
  <c r="V659" i="3" s="1"/>
  <c r="U1676" i="3"/>
  <c r="V1676" i="3" s="1"/>
  <c r="U4466" i="3"/>
  <c r="V4466" i="3" s="1"/>
  <c r="U3416" i="3"/>
  <c r="V3416" i="3" s="1"/>
  <c r="U400" i="3"/>
  <c r="V400" i="3" s="1"/>
  <c r="U1886" i="3"/>
  <c r="V1886" i="3" s="1"/>
  <c r="U832" i="3"/>
  <c r="V832" i="3" s="1"/>
  <c r="U2764" i="3"/>
  <c r="V2764" i="3" s="1"/>
  <c r="U660" i="3"/>
  <c r="V660" i="3" s="1"/>
  <c r="U833" i="3"/>
  <c r="V833" i="3" s="1"/>
  <c r="U1677" i="3"/>
  <c r="V1677" i="3" s="1"/>
  <c r="U1887" i="3"/>
  <c r="V1887" i="3" s="1"/>
  <c r="U1888" i="3"/>
  <c r="V1888" i="3" s="1"/>
  <c r="U818" i="3"/>
  <c r="V818" i="3" s="1"/>
  <c r="U1889" i="3"/>
  <c r="V1889" i="3" s="1"/>
  <c r="U1678" i="3"/>
  <c r="V1678" i="3" s="1"/>
  <c r="U1890" i="3"/>
  <c r="V1890" i="3" s="1"/>
  <c r="U661" i="3"/>
  <c r="V661" i="3" s="1"/>
  <c r="U851" i="3"/>
  <c r="V851" i="3" s="1"/>
  <c r="U2261" i="3"/>
  <c r="V2261" i="3" s="1"/>
  <c r="U2006" i="3"/>
  <c r="V2006" i="3" s="1"/>
  <c r="U1891" i="3"/>
  <c r="V1891" i="3" s="1"/>
  <c r="U860" i="3"/>
  <c r="V860" i="3" s="1"/>
  <c r="U1892" i="3"/>
  <c r="V1892" i="3" s="1"/>
  <c r="U2045" i="3"/>
  <c r="V2045" i="3" s="1"/>
  <c r="U662" i="3"/>
  <c r="V662" i="3" s="1"/>
  <c r="U1729" i="3"/>
  <c r="V1729" i="3" s="1"/>
  <c r="U4545" i="3"/>
  <c r="V4545" i="3" s="1"/>
  <c r="U2818" i="3"/>
  <c r="V2818" i="3" s="1"/>
  <c r="U1893" i="3"/>
  <c r="V1893" i="3" s="1"/>
  <c r="U4446" i="3"/>
  <c r="V4446" i="3" s="1"/>
  <c r="U1894" i="3"/>
  <c r="V1894" i="3" s="1"/>
  <c r="U3855" i="3"/>
  <c r="V3855" i="3" s="1"/>
  <c r="U4447" i="3"/>
  <c r="V4447" i="3" s="1"/>
  <c r="U1895" i="3"/>
  <c r="V1895" i="3" s="1"/>
  <c r="U1679" i="3"/>
  <c r="V1679" i="3" s="1"/>
  <c r="U2106" i="3"/>
  <c r="V2106" i="3" s="1"/>
  <c r="U663" i="3"/>
  <c r="V663" i="3" s="1"/>
  <c r="U664" i="3"/>
  <c r="V664" i="3" s="1"/>
  <c r="U2107" i="3"/>
  <c r="V2107" i="3" s="1"/>
  <c r="U665" i="3"/>
  <c r="V665" i="3" s="1"/>
  <c r="U4448" i="3"/>
  <c r="V4448" i="3" s="1"/>
  <c r="U2108" i="3"/>
  <c r="V2108" i="3" s="1"/>
  <c r="U4449" i="3"/>
  <c r="V4449" i="3" s="1"/>
  <c r="U666" i="3"/>
  <c r="V666" i="3" s="1"/>
  <c r="U2660" i="3"/>
  <c r="V2660" i="3" s="1"/>
  <c r="U4252" i="3"/>
  <c r="V4252" i="3" s="1"/>
  <c r="U2557" i="3"/>
  <c r="V2557" i="3" s="1"/>
  <c r="U2487" i="3"/>
  <c r="V2487" i="3" s="1"/>
  <c r="U2661" i="3"/>
  <c r="V2661" i="3" s="1"/>
  <c r="U667" i="3"/>
  <c r="V667" i="3" s="1"/>
  <c r="U668" i="3"/>
  <c r="V668" i="3" s="1"/>
  <c r="U1324" i="3"/>
  <c r="V1324" i="3" s="1"/>
  <c r="U3456" i="3"/>
  <c r="V3456" i="3" s="1"/>
  <c r="U2610" i="3"/>
  <c r="V2610" i="3" s="1"/>
  <c r="U3417" i="3"/>
  <c r="V3417" i="3" s="1"/>
  <c r="U3888" i="3"/>
  <c r="V3888" i="3" s="1"/>
  <c r="U955" i="3"/>
  <c r="V955" i="3" s="1"/>
  <c r="U2558" i="3"/>
  <c r="V2558" i="3" s="1"/>
  <c r="U1929" i="3"/>
  <c r="V1929" i="3" s="1"/>
  <c r="U3198" i="3"/>
  <c r="V3198" i="3" s="1"/>
  <c r="U1080" i="3"/>
  <c r="V1080" i="3" s="1"/>
  <c r="U4206" i="3"/>
  <c r="V4206" i="3" s="1"/>
  <c r="U4467" i="3"/>
  <c r="V4467" i="3" s="1"/>
  <c r="U4468" i="3"/>
  <c r="V4468" i="3" s="1"/>
  <c r="U4500" i="3"/>
  <c r="V4500" i="3" s="1"/>
  <c r="U4519" i="3"/>
  <c r="V4519" i="3" s="1"/>
  <c r="U2611" i="3"/>
  <c r="V2611" i="3" s="1"/>
  <c r="U296" i="3"/>
  <c r="V296" i="3" s="1"/>
  <c r="U1896" i="3"/>
  <c r="V1896" i="3" s="1"/>
  <c r="U2046" i="3"/>
  <c r="V2046" i="3" s="1"/>
  <c r="U2819" i="3"/>
  <c r="V2819" i="3" s="1"/>
  <c r="U3239" i="3"/>
  <c r="V3239" i="3" s="1"/>
  <c r="U3727" i="3"/>
  <c r="V3727" i="3" s="1"/>
  <c r="U2111" i="3"/>
  <c r="V2111" i="3" s="1"/>
  <c r="U2186" i="3"/>
  <c r="V2186" i="3" s="1"/>
  <c r="U1996" i="3"/>
  <c r="V1996" i="3" s="1"/>
  <c r="U1023" i="3"/>
  <c r="V1023" i="3" s="1"/>
  <c r="U2047" i="3"/>
  <c r="V2047" i="3" s="1"/>
  <c r="U3199" i="3"/>
  <c r="V3199" i="3" s="1"/>
  <c r="U669" i="3"/>
  <c r="V669" i="3" s="1"/>
  <c r="U4560" i="3"/>
  <c r="V4560" i="3" s="1"/>
  <c r="U834" i="3"/>
  <c r="V834" i="3" s="1"/>
  <c r="U1934" i="3"/>
  <c r="V1934" i="3" s="1"/>
  <c r="U686" i="3"/>
  <c r="V686" i="3" s="1"/>
  <c r="U1730" i="3"/>
  <c r="V1730" i="3" s="1"/>
  <c r="U1963" i="3"/>
  <c r="V1963" i="3" s="1"/>
  <c r="U4253" i="3"/>
  <c r="V4253" i="3" s="1"/>
  <c r="U670" i="3"/>
  <c r="V670" i="3" s="1"/>
  <c r="U882" i="3"/>
  <c r="V882" i="3" s="1"/>
  <c r="U4215" i="3"/>
  <c r="V4215" i="3" s="1"/>
  <c r="U4329" i="3"/>
  <c r="V4329" i="3" s="1"/>
  <c r="U4332" i="3"/>
  <c r="V4332" i="3" s="1"/>
  <c r="U2748" i="3"/>
  <c r="V2748" i="3" s="1"/>
  <c r="U450" i="3"/>
  <c r="V450" i="3" s="1"/>
  <c r="U3856" i="3"/>
  <c r="V3856" i="3" s="1"/>
  <c r="U3889" i="3"/>
  <c r="V3889" i="3" s="1"/>
  <c r="V161" i="3"/>
  <c r="U2618" i="3"/>
  <c r="V2618" i="3" s="1"/>
  <c r="U2468" i="3"/>
  <c r="V2468" i="3" s="1"/>
  <c r="U2007" i="3"/>
  <c r="V2007" i="3" s="1"/>
  <c r="U2048" i="3"/>
  <c r="V2048" i="3" s="1"/>
  <c r="U2049" i="3"/>
  <c r="V2049" i="3" s="1"/>
  <c r="U509" i="3"/>
  <c r="V509" i="3" s="1"/>
  <c r="U2469" i="3"/>
  <c r="V2469" i="3" s="1"/>
  <c r="U3430" i="3"/>
  <c r="V3430" i="3" s="1"/>
  <c r="U2559" i="3"/>
  <c r="V2559" i="3" s="1"/>
  <c r="U2187" i="3"/>
  <c r="V2187" i="3" s="1"/>
  <c r="U671" i="3"/>
  <c r="V671" i="3" s="1"/>
  <c r="U883" i="3"/>
  <c r="V883" i="3" s="1"/>
  <c r="U3857" i="3"/>
  <c r="V3857" i="3" s="1"/>
  <c r="U3858" i="3"/>
  <c r="V3858" i="3" s="1"/>
  <c r="U896" i="3"/>
  <c r="V896" i="3" s="1"/>
  <c r="U3225" i="3"/>
  <c r="V3225" i="3" s="1"/>
  <c r="U2324" i="3"/>
  <c r="V2324" i="3" s="1"/>
  <c r="U2325" i="3"/>
  <c r="V2325" i="3" s="1"/>
  <c r="U3226" i="3"/>
  <c r="V3226" i="3" s="1"/>
  <c r="U866" i="3"/>
  <c r="V866" i="3" s="1"/>
  <c r="U337" i="3"/>
  <c r="V337" i="3" s="1"/>
  <c r="U2156" i="3"/>
  <c r="V2156" i="3" s="1"/>
  <c r="U2157" i="3"/>
  <c r="V2157" i="3" s="1"/>
  <c r="U4333" i="3"/>
  <c r="V4333" i="3" s="1"/>
  <c r="U672" i="3"/>
  <c r="V672" i="3" s="1"/>
  <c r="U687" i="3"/>
  <c r="V687" i="3" s="1"/>
  <c r="U4334" i="3"/>
  <c r="V4334" i="3" s="1"/>
  <c r="U673" i="3"/>
  <c r="V673" i="3" s="1"/>
  <c r="U3431" i="3"/>
  <c r="V3431" i="3" s="1"/>
  <c r="U3432" i="3"/>
  <c r="V3432" i="3" s="1"/>
  <c r="U2345" i="3"/>
  <c r="V2345" i="3" s="1"/>
  <c r="U2346" i="3"/>
  <c r="V2346" i="3" s="1"/>
  <c r="U532" i="3"/>
  <c r="V532" i="3" s="1"/>
  <c r="U3240" i="3"/>
  <c r="V3240" i="3" s="1"/>
  <c r="U3886" i="3"/>
  <c r="V3886" i="3" s="1"/>
  <c r="U1542" i="3"/>
  <c r="V1542" i="3" s="1"/>
  <c r="U3859" i="3"/>
  <c r="V3859" i="3" s="1"/>
  <c r="U4450" i="3"/>
  <c r="V4450" i="3" s="1"/>
  <c r="U2124" i="3"/>
  <c r="V2124" i="3" s="1"/>
  <c r="V2485" i="3"/>
  <c r="V40" i="3"/>
  <c r="V618" i="3"/>
  <c r="V52" i="3"/>
  <c r="V132" i="3"/>
  <c r="V128" i="3"/>
  <c r="V119" i="3"/>
  <c r="V129" i="3"/>
  <c r="V108" i="3"/>
  <c r="V46" i="3"/>
  <c r="V109" i="3"/>
  <c r="V44" i="3"/>
  <c r="V110" i="3"/>
  <c r="V42" i="3"/>
  <c r="V29" i="3"/>
  <c r="V28" i="3"/>
  <c r="V21" i="3"/>
  <c r="V141" i="3"/>
  <c r="V112" i="3"/>
  <c r="V113" i="3"/>
  <c r="V47" i="3"/>
  <c r="V160" i="3"/>
  <c r="V27" i="3"/>
  <c r="W4255" i="3"/>
  <c r="W819" i="3"/>
  <c r="W980" i="3"/>
  <c r="W779" i="3"/>
  <c r="W2485" i="3"/>
  <c r="W3168" i="3"/>
  <c r="W2616" i="3"/>
  <c r="W780" i="3"/>
  <c r="W2242" i="3"/>
  <c r="W3233" i="3"/>
  <c r="W829" i="3"/>
  <c r="W2550" i="3"/>
  <c r="W3234" i="3"/>
  <c r="W614" i="3"/>
  <c r="W2551" i="3"/>
  <c r="W2736" i="3"/>
  <c r="W2737" i="3"/>
  <c r="W2738" i="3"/>
  <c r="W2739" i="3"/>
  <c r="W2740" i="3"/>
  <c r="W289" i="3"/>
  <c r="W4150" i="3"/>
  <c r="W516" i="3"/>
  <c r="W513" i="3"/>
  <c r="W982" i="3"/>
  <c r="W3281" i="3"/>
  <c r="W4074" i="3"/>
  <c r="W3379" i="3"/>
  <c r="W4061" i="3"/>
  <c r="W3873" i="3"/>
  <c r="W1568" i="3"/>
  <c r="W373" i="3"/>
  <c r="W3282" i="3"/>
  <c r="W4276" i="3"/>
  <c r="W1397" i="3"/>
  <c r="W3380" i="3"/>
  <c r="W525" i="3"/>
  <c r="W2402" i="3"/>
  <c r="W2243" i="3"/>
  <c r="W2244" i="3"/>
  <c r="W1659" i="3"/>
  <c r="W1723" i="3"/>
  <c r="W1831" i="3"/>
  <c r="W1832" i="3"/>
  <c r="W1833" i="3"/>
  <c r="W1660" i="3"/>
  <c r="W2951" i="3"/>
  <c r="W2952" i="3"/>
  <c r="W2953" i="3"/>
  <c r="W3381" i="3"/>
  <c r="W2954" i="3"/>
  <c r="W2955" i="3"/>
  <c r="W2956" i="3"/>
  <c r="W2957" i="3"/>
  <c r="W2958" i="3"/>
  <c r="W382" i="3"/>
  <c r="W4124" i="3"/>
  <c r="W3150" i="3"/>
  <c r="W3151" i="3"/>
  <c r="W3152" i="3"/>
  <c r="W2286" i="3"/>
  <c r="W615" i="3"/>
  <c r="W616" i="3"/>
  <c r="W617" i="3"/>
  <c r="W2959" i="3"/>
  <c r="W3023" i="3"/>
  <c r="W3153" i="3"/>
  <c r="W3154" i="3"/>
  <c r="W983" i="3"/>
  <c r="W4183" i="3"/>
  <c r="W1133" i="3"/>
  <c r="W4319" i="3"/>
  <c r="W3990" i="3"/>
  <c r="W3737" i="3"/>
  <c r="W1063" i="3"/>
  <c r="W3860" i="3"/>
  <c r="W3991" i="3"/>
  <c r="W3738" i="3"/>
  <c r="W1134" i="3"/>
  <c r="W1135" i="3"/>
  <c r="W1136" i="3"/>
  <c r="W1137" i="3"/>
  <c r="W1138" i="3"/>
  <c r="W1139" i="3"/>
  <c r="W1140" i="3"/>
  <c r="W1141" i="3"/>
  <c r="W1142" i="3"/>
  <c r="W1143" i="3"/>
  <c r="W4246" i="3"/>
  <c r="W4464" i="3"/>
  <c r="W4465" i="3"/>
  <c r="W4247" i="3"/>
  <c r="W4248" i="3"/>
  <c r="W4062" i="3"/>
  <c r="W4202" i="3"/>
  <c r="W3992" i="3"/>
  <c r="W4320" i="3"/>
  <c r="W3739" i="3"/>
  <c r="W4249" i="3"/>
  <c r="W429" i="3"/>
  <c r="W1064" i="3"/>
  <c r="W4321" i="3"/>
  <c r="W4322" i="3"/>
  <c r="W1065" i="3"/>
  <c r="W1066" i="3"/>
  <c r="W1067" i="3"/>
  <c r="W1069" i="3"/>
  <c r="W1092" i="3"/>
  <c r="W1096" i="3"/>
  <c r="W2997" i="3"/>
  <c r="W335" i="3"/>
  <c r="W2322" i="3"/>
  <c r="W4236" i="3"/>
  <c r="W4184" i="3"/>
  <c r="W1438" i="3"/>
  <c r="W4323" i="3"/>
  <c r="W2624" i="3"/>
  <c r="W449" i="3"/>
  <c r="W418" i="3"/>
  <c r="W4540" i="3"/>
  <c r="W2617" i="3"/>
  <c r="W2608" i="3"/>
  <c r="W4557" i="3"/>
  <c r="W2153" i="3"/>
  <c r="W3024" i="3"/>
  <c r="W3025" i="3"/>
  <c r="W2998" i="3"/>
  <c r="W3026" i="3"/>
  <c r="W2653" i="3"/>
  <c r="W374" i="3"/>
  <c r="W3027" i="3"/>
  <c r="W3028" i="3"/>
  <c r="W290" i="3"/>
  <c r="W3235" i="3"/>
  <c r="W1560" i="3"/>
  <c r="W291" i="3"/>
  <c r="W248" i="3"/>
  <c r="W292" i="3"/>
  <c r="W1540" i="3"/>
  <c r="W4381" i="3"/>
  <c r="W4382" i="3"/>
  <c r="W3946" i="3"/>
  <c r="W4383" i="3"/>
  <c r="W375" i="3"/>
  <c r="W3635" i="3"/>
  <c r="W3636" i="3"/>
  <c r="W4046" i="3"/>
  <c r="W3947" i="3"/>
  <c r="W3637" i="3"/>
  <c r="W3948" i="3"/>
  <c r="W2245" i="3"/>
  <c r="W3949" i="3"/>
  <c r="W3950" i="3"/>
  <c r="W3155" i="3"/>
  <c r="W4384" i="3"/>
  <c r="W3638" i="3"/>
  <c r="W1569" i="3"/>
  <c r="W3192" i="3"/>
  <c r="W3951" i="3"/>
  <c r="W3382" i="3"/>
  <c r="W3072" i="3"/>
  <c r="W3952" i="3"/>
  <c r="W3823" i="3"/>
  <c r="W3824" i="3"/>
  <c r="W3639" i="3"/>
  <c r="W3640" i="3"/>
  <c r="W1991" i="3"/>
  <c r="W2154" i="3"/>
  <c r="W3222" i="3"/>
  <c r="W638" i="3"/>
  <c r="W2680" i="3"/>
  <c r="W3641" i="3"/>
  <c r="W3383" i="3"/>
  <c r="W1570" i="3"/>
  <c r="W3156" i="3"/>
  <c r="W2246" i="3"/>
  <c r="W2247" i="3"/>
  <c r="W2248" i="3"/>
  <c r="W4047" i="3"/>
  <c r="W2249" i="3"/>
  <c r="W3825" i="3"/>
  <c r="W2250" i="3"/>
  <c r="W4048" i="3"/>
  <c r="W4125" i="3"/>
  <c r="W1571" i="3"/>
  <c r="W3826" i="3"/>
  <c r="W452" i="3"/>
  <c r="W2654" i="3"/>
  <c r="W1572" i="3"/>
  <c r="W2837" i="3"/>
  <c r="W4385" i="3"/>
  <c r="W1661" i="3"/>
  <c r="W4386" i="3"/>
  <c r="W4387" i="3"/>
  <c r="W618" i="3"/>
  <c r="W619" i="3"/>
  <c r="W1834" i="3"/>
  <c r="W706" i="3"/>
  <c r="W707" i="3"/>
  <c r="W620" i="3"/>
  <c r="W621" i="3"/>
  <c r="W622" i="3"/>
  <c r="W1323" i="3"/>
  <c r="W1573" i="3"/>
  <c r="W1724" i="3"/>
  <c r="W1144" i="3"/>
  <c r="W1977" i="3"/>
  <c r="W1574" i="3"/>
  <c r="W708" i="3"/>
  <c r="W499" i="3"/>
  <c r="W623" i="3"/>
  <c r="W709" i="3"/>
  <c r="W710" i="3"/>
  <c r="W500" i="3"/>
  <c r="W2609" i="3"/>
  <c r="W4388" i="3"/>
  <c r="W1530" i="3"/>
  <c r="W2041" i="3"/>
  <c r="W1575" i="3"/>
  <c r="W1978" i="3"/>
  <c r="W1576" i="3"/>
  <c r="W1577" i="3"/>
  <c r="W1578" i="3"/>
  <c r="W2789" i="3"/>
  <c r="W1579" i="3"/>
  <c r="W1485" i="3"/>
  <c r="W2323" i="3"/>
  <c r="W4132" i="3"/>
  <c r="W2167" i="3"/>
  <c r="W4549" i="3"/>
  <c r="W4550" i="3"/>
  <c r="W4551" i="3"/>
  <c r="W3642" i="3"/>
  <c r="W3827" i="3"/>
  <c r="W3643" i="3"/>
  <c r="W3644" i="3"/>
  <c r="W3645" i="3"/>
  <c r="W3646" i="3"/>
  <c r="W3953" i="3"/>
  <c r="W4009" i="3"/>
  <c r="W3647" i="3"/>
  <c r="W3648" i="3"/>
  <c r="W1979" i="3"/>
  <c r="W3954" i="3"/>
  <c r="W3649" i="3"/>
  <c r="W3650" i="3"/>
  <c r="W3955" i="3"/>
  <c r="W3651" i="3"/>
  <c r="W4552" i="3"/>
  <c r="W1725" i="3"/>
  <c r="W4049" i="3"/>
  <c r="W4050" i="3"/>
  <c r="W624" i="3"/>
  <c r="W3652" i="3"/>
  <c r="W3721" i="3"/>
  <c r="W1980" i="3"/>
  <c r="W3653" i="3"/>
  <c r="W4237" i="3"/>
  <c r="W4238" i="3"/>
  <c r="W3828" i="3"/>
  <c r="W3722" i="3"/>
  <c r="W3654" i="3"/>
  <c r="W3655" i="3"/>
  <c r="W991" i="3"/>
  <c r="W3656" i="3"/>
  <c r="W1299" i="3"/>
  <c r="W3829" i="3"/>
  <c r="W625" i="3"/>
  <c r="W626" i="3"/>
  <c r="W627" i="3"/>
  <c r="W628" i="3"/>
  <c r="W631" i="3"/>
  <c r="W3657" i="3"/>
  <c r="W1981" i="3"/>
  <c r="W643" i="3"/>
  <c r="W3830" i="3"/>
  <c r="W2183" i="3"/>
  <c r="W383" i="3"/>
  <c r="W3831" i="3"/>
  <c r="W3658" i="3"/>
  <c r="W384" i="3"/>
  <c r="W3659" i="3"/>
  <c r="W3660" i="3"/>
  <c r="W3157" i="3"/>
  <c r="W3832" i="3"/>
  <c r="W385" i="3"/>
  <c r="W1835" i="3"/>
  <c r="W1982" i="3"/>
  <c r="W386" i="3"/>
  <c r="W3956" i="3"/>
  <c r="W1836" i="3"/>
  <c r="W644" i="3"/>
  <c r="W2184" i="3"/>
  <c r="W919" i="3"/>
  <c r="W4239" i="3"/>
  <c r="W2960" i="3"/>
  <c r="W2961" i="3"/>
  <c r="W3661" i="3"/>
  <c r="W3662" i="3"/>
  <c r="W3663" i="3"/>
  <c r="W1927" i="3"/>
  <c r="W2403" i="3"/>
  <c r="W3384" i="3"/>
  <c r="W1300" i="3"/>
  <c r="W3664" i="3"/>
  <c r="W3158" i="3"/>
  <c r="W3957" i="3"/>
  <c r="W3385" i="3"/>
  <c r="W4463" i="3"/>
  <c r="W3740" i="3"/>
  <c r="W4126" i="3"/>
  <c r="W4051" i="3"/>
  <c r="W2962" i="3"/>
  <c r="W2963" i="3"/>
  <c r="W3029" i="3"/>
  <c r="W2964" i="3"/>
  <c r="W3993" i="3"/>
  <c r="W3741" i="3"/>
  <c r="W3386" i="3"/>
  <c r="W1301" i="3"/>
  <c r="W3833" i="3"/>
  <c r="W2404" i="3"/>
  <c r="W2405" i="3"/>
  <c r="W2552" i="3"/>
  <c r="W2553" i="3"/>
  <c r="W2406" i="3"/>
  <c r="W4052" i="3"/>
  <c r="W4053" i="3"/>
  <c r="W4054" i="3"/>
  <c r="W2965" i="3"/>
  <c r="W3958" i="3"/>
  <c r="W2467" i="3"/>
  <c r="W3387" i="3"/>
  <c r="W3388" i="3"/>
  <c r="W3389" i="3"/>
  <c r="W3390" i="3"/>
  <c r="W3391" i="3"/>
  <c r="W3392" i="3"/>
  <c r="W2778" i="3"/>
  <c r="W1302" i="3"/>
  <c r="W3030" i="3"/>
  <c r="W3031" i="3"/>
  <c r="W3032" i="3"/>
  <c r="W2844" i="3"/>
  <c r="W2966" i="3"/>
  <c r="W2845" i="3"/>
  <c r="W3033" i="3"/>
  <c r="W3393" i="3"/>
  <c r="W3394" i="3"/>
  <c r="W1303" i="3"/>
  <c r="W4127" i="3"/>
  <c r="W2407" i="3"/>
  <c r="W3665" i="3"/>
  <c r="W3959" i="3"/>
  <c r="W2967" i="3"/>
  <c r="W3395" i="3"/>
  <c r="W3159" i="3"/>
  <c r="W3723" i="3"/>
  <c r="W3160" i="3"/>
  <c r="W3960" i="3"/>
  <c r="W3834" i="3"/>
  <c r="W3161" i="3"/>
  <c r="W3396" i="3"/>
  <c r="W3835" i="3"/>
  <c r="W3666" i="3"/>
  <c r="W3193" i="3"/>
  <c r="W3194" i="3"/>
  <c r="W1304" i="3"/>
  <c r="W1305" i="3"/>
  <c r="W3961" i="3"/>
  <c r="W3162" i="3"/>
  <c r="W2614" i="3"/>
  <c r="W1306" i="3"/>
  <c r="W2790" i="3"/>
  <c r="W2486" i="3"/>
  <c r="W2625" i="3"/>
  <c r="W2626" i="3"/>
  <c r="W4510" i="3"/>
  <c r="W2101" i="3"/>
  <c r="W1983" i="3"/>
  <c r="W781" i="3"/>
  <c r="W1837" i="3"/>
  <c r="W994" i="3"/>
  <c r="W1838" i="3"/>
  <c r="W1839" i="3"/>
  <c r="W1662" i="3"/>
  <c r="W1840" i="3"/>
  <c r="W1841" i="3"/>
  <c r="W4511" i="3"/>
  <c r="W4512" i="3"/>
  <c r="W2681" i="3"/>
  <c r="W1984" i="3"/>
  <c r="W1997" i="3"/>
  <c r="W1842" i="3"/>
  <c r="W2042" i="3"/>
  <c r="W1843" i="3"/>
  <c r="W1844" i="3"/>
  <c r="W1663" i="3"/>
  <c r="W1845" i="3"/>
  <c r="W782" i="3"/>
  <c r="W1998" i="3"/>
  <c r="W783" i="3"/>
  <c r="W1307" i="3"/>
  <c r="W1308" i="3"/>
  <c r="W1173" i="3"/>
  <c r="W1846" i="3"/>
  <c r="W1847" i="3"/>
  <c r="W1848" i="3"/>
  <c r="W501" i="3"/>
  <c r="W1849" i="3"/>
  <c r="W1850" i="3"/>
  <c r="W2682" i="3"/>
  <c r="W4513" i="3"/>
  <c r="W1664" i="3"/>
  <c r="W1309" i="3"/>
  <c r="W1851" i="3"/>
  <c r="W784" i="3"/>
  <c r="W1852" i="3"/>
  <c r="W785" i="3"/>
  <c r="W1853" i="3"/>
  <c r="W1854" i="3"/>
  <c r="W1310" i="3"/>
  <c r="W786" i="3"/>
  <c r="W1999" i="3"/>
  <c r="W1325" i="3"/>
  <c r="W387" i="3"/>
  <c r="W787" i="3"/>
  <c r="W1855" i="3"/>
  <c r="W2117" i="3"/>
  <c r="W4514" i="3"/>
  <c r="W4515" i="3"/>
  <c r="W3261" i="3"/>
  <c r="W820" i="3"/>
  <c r="W4405" i="3"/>
  <c r="W683" i="3"/>
  <c r="W3397" i="3"/>
  <c r="W684" i="3"/>
  <c r="W1047" i="3"/>
  <c r="W1048" i="3"/>
  <c r="W3667" i="3"/>
  <c r="W3668" i="3"/>
  <c r="W4372" i="3"/>
  <c r="W4373" i="3"/>
  <c r="W963" i="3"/>
  <c r="W995" i="3"/>
  <c r="W996" i="3"/>
  <c r="W1326" i="3"/>
  <c r="W788" i="3"/>
  <c r="W526" i="3"/>
  <c r="W502" i="3"/>
  <c r="W3669" i="3"/>
  <c r="W3962" i="3"/>
  <c r="W4374" i="3"/>
  <c r="W4375" i="3"/>
  <c r="W3963" i="3"/>
  <c r="W1327" i="3"/>
  <c r="W3836" i="3"/>
  <c r="W3670" i="3"/>
  <c r="W3671" i="3"/>
  <c r="W2408" i="3"/>
  <c r="W997" i="3"/>
  <c r="W789" i="3"/>
  <c r="W1328" i="3"/>
  <c r="W2409" i="3"/>
  <c r="W790" i="3"/>
  <c r="W3163" i="3"/>
  <c r="W3837" i="3"/>
  <c r="W3964" i="3"/>
  <c r="W3672" i="3"/>
  <c r="W3965" i="3"/>
  <c r="W3673" i="3"/>
  <c r="W3724" i="3"/>
  <c r="W3725" i="3"/>
  <c r="W3966" i="3"/>
  <c r="W4010" i="3"/>
  <c r="W3838" i="3"/>
  <c r="W514" i="3"/>
  <c r="W4063" i="3"/>
  <c r="W1027" i="3"/>
  <c r="W870" i="3"/>
  <c r="W880" i="3"/>
  <c r="W396" i="3"/>
  <c r="W3283" i="3"/>
  <c r="W4376" i="3"/>
  <c r="W1439" i="3"/>
  <c r="W2280" i="3"/>
  <c r="W2683" i="3"/>
  <c r="W4541" i="3"/>
  <c r="W3305" i="3"/>
  <c r="W1007" i="3"/>
  <c r="W4542" i="3"/>
  <c r="W1464" i="3"/>
  <c r="W4075" i="3"/>
  <c r="W430" i="3"/>
  <c r="W238" i="3"/>
  <c r="W791" i="3"/>
  <c r="W293" i="3"/>
  <c r="W2752" i="3"/>
  <c r="W4570" i="3"/>
  <c r="W4341" i="3"/>
  <c r="W1453" i="3"/>
  <c r="W1440" i="3"/>
  <c r="W792" i="3"/>
  <c r="W172" i="3"/>
  <c r="W173" i="3"/>
  <c r="W445" i="3"/>
  <c r="W1454" i="3"/>
  <c r="W4377" i="3"/>
  <c r="W4378" i="3"/>
  <c r="W4342" i="3"/>
  <c r="W178" i="3"/>
  <c r="W2185" i="3"/>
  <c r="W637" i="3"/>
  <c r="W249" i="3"/>
  <c r="W4240" i="3"/>
  <c r="W3236" i="3"/>
  <c r="W793" i="3"/>
  <c r="W2791" i="3"/>
  <c r="W2792" i="3"/>
  <c r="W2968" i="3"/>
  <c r="W2969" i="3"/>
  <c r="W1486" i="3"/>
  <c r="W2793" i="3"/>
  <c r="W2771" i="3"/>
  <c r="W1531" i="3"/>
  <c r="W964" i="3"/>
  <c r="W2251" i="3"/>
  <c r="W2252" i="3"/>
  <c r="W2410" i="3"/>
  <c r="W2411" i="3"/>
  <c r="W3674" i="3"/>
  <c r="W3073" i="3"/>
  <c r="W2794" i="3"/>
  <c r="W3839" i="3"/>
  <c r="W2795" i="3"/>
  <c r="W3967" i="3"/>
  <c r="W3968" i="3"/>
  <c r="W3969" i="3"/>
  <c r="W2970" i="3"/>
  <c r="W2971" i="3"/>
  <c r="W3195" i="3"/>
  <c r="W2796" i="3"/>
  <c r="W2797" i="3"/>
  <c r="W4330" i="3"/>
  <c r="W2344" i="3"/>
  <c r="W4331" i="3"/>
  <c r="W4076" i="3"/>
  <c r="W3840" i="3"/>
  <c r="W2772" i="3"/>
  <c r="W2773" i="3"/>
  <c r="W1599" i="3"/>
  <c r="W2798" i="3"/>
  <c r="W2774" i="3"/>
  <c r="W2775" i="3"/>
  <c r="W1957" i="3"/>
  <c r="W2972" i="3"/>
  <c r="W3675" i="3"/>
  <c r="W3676" i="3"/>
  <c r="W3970" i="3"/>
  <c r="W3841" i="3"/>
  <c r="W2799" i="3"/>
  <c r="W3244" i="3"/>
  <c r="W2800" i="3"/>
  <c r="W2801" i="3"/>
  <c r="W2802" i="3"/>
  <c r="W2776" i="3"/>
  <c r="W294" i="3"/>
  <c r="W2777" i="3"/>
  <c r="W3842" i="3"/>
  <c r="W4379" i="3"/>
  <c r="W2554" i="3"/>
  <c r="W503" i="3"/>
  <c r="W3843" i="3"/>
  <c r="W3844" i="3"/>
  <c r="W3845" i="3"/>
  <c r="W3846" i="3"/>
  <c r="W3847" i="3"/>
  <c r="W3848" i="3"/>
  <c r="W2555" i="3"/>
  <c r="W1028" i="3"/>
  <c r="W2627" i="3"/>
  <c r="W3971" i="3"/>
  <c r="W179" i="3"/>
  <c r="W908" i="3"/>
  <c r="W4498" i="3"/>
  <c r="W711" i="3"/>
  <c r="W646" i="3"/>
  <c r="W2253" i="3"/>
  <c r="W3074" i="3"/>
  <c r="W3398" i="3"/>
  <c r="W2846" i="3"/>
  <c r="W3399" i="3"/>
  <c r="W1174" i="3"/>
  <c r="W1175" i="3"/>
  <c r="W3075" i="3"/>
  <c r="W647" i="3"/>
  <c r="W648" i="3"/>
  <c r="W1665" i="3"/>
  <c r="W3400" i="3"/>
  <c r="W1726" i="3"/>
  <c r="W1727" i="3"/>
  <c r="W649" i="3"/>
  <c r="W2254" i="3"/>
  <c r="W2847" i="3"/>
  <c r="W3401" i="3"/>
  <c r="W650" i="3"/>
  <c r="W651" i="3"/>
  <c r="W652" i="3"/>
  <c r="W2000" i="3"/>
  <c r="W2973" i="3"/>
  <c r="W2974" i="3"/>
  <c r="W2975" i="3"/>
  <c r="W653" i="3"/>
  <c r="W654" i="3"/>
  <c r="W1666" i="3"/>
  <c r="W4185" i="3"/>
  <c r="W469" i="3"/>
  <c r="W4520" i="3"/>
  <c r="W4203" i="3"/>
  <c r="W486" i="3"/>
  <c r="W2976" i="3"/>
  <c r="W4347" i="3"/>
  <c r="W295" i="3"/>
  <c r="W453" i="3"/>
  <c r="W182" i="3"/>
  <c r="W3677" i="3"/>
  <c r="W3678" i="3"/>
  <c r="W3679" i="3"/>
  <c r="W3402" i="3"/>
  <c r="W3893" i="3"/>
  <c r="W4214" i="3"/>
  <c r="W2741" i="3"/>
  <c r="W4098" i="3"/>
  <c r="W3247" i="3"/>
  <c r="W3248" i="3"/>
  <c r="W2074" i="3"/>
  <c r="W4380" i="3"/>
  <c r="W261" i="3"/>
  <c r="W2803" i="3"/>
  <c r="W4204" i="3"/>
  <c r="W397" i="3"/>
  <c r="W3849" i="3"/>
  <c r="W881" i="3"/>
  <c r="W3680" i="3"/>
  <c r="W3681" i="3"/>
  <c r="W1958" i="3"/>
  <c r="W2075" i="3"/>
  <c r="W4064" i="3"/>
  <c r="W4352" i="3"/>
  <c r="W398" i="3"/>
  <c r="W3403" i="3"/>
  <c r="W399" i="3"/>
  <c r="W1049" i="3"/>
  <c r="W1029" i="3"/>
  <c r="W1329" i="3"/>
  <c r="W2093" i="3"/>
  <c r="W1176" i="3"/>
  <c r="W3404" i="3"/>
  <c r="W3682" i="3"/>
  <c r="W3683" i="3"/>
  <c r="W3684" i="3"/>
  <c r="W3685" i="3"/>
  <c r="W3203" i="3"/>
  <c r="W1667" i="3"/>
  <c r="W2742" i="3"/>
  <c r="W4554" i="3"/>
  <c r="W3686" i="3"/>
  <c r="W3687" i="3"/>
  <c r="W3688" i="3"/>
  <c r="W3689" i="3"/>
  <c r="W3690" i="3"/>
  <c r="W3691" i="3"/>
  <c r="W3692" i="3"/>
  <c r="W2118" i="3"/>
  <c r="W3972" i="3"/>
  <c r="W2102" i="3"/>
  <c r="W2103" i="3"/>
  <c r="W2104" i="3"/>
  <c r="W3035" i="3"/>
  <c r="W3036" i="3"/>
  <c r="W3249" i="3"/>
  <c r="W4559" i="3"/>
  <c r="W1668" i="3"/>
  <c r="W1856" i="3"/>
  <c r="W3405" i="3"/>
  <c r="W4128" i="3"/>
  <c r="W1561" i="3"/>
  <c r="W2804" i="3"/>
  <c r="W2756" i="3"/>
  <c r="W2757" i="3"/>
  <c r="W2805" i="3"/>
  <c r="W2001" i="3"/>
  <c r="W3250" i="3"/>
  <c r="W2758" i="3"/>
  <c r="W1050" i="3"/>
  <c r="W1330" i="3"/>
  <c r="W1360" i="3"/>
  <c r="W1361" i="3"/>
  <c r="W2977" i="3"/>
  <c r="W794" i="3"/>
  <c r="W2255" i="3"/>
  <c r="W2256" i="3"/>
  <c r="W3850" i="3"/>
  <c r="W3851" i="3"/>
  <c r="W4543" i="3"/>
  <c r="W2743" i="3"/>
  <c r="W3438" i="3"/>
  <c r="W327" i="3"/>
  <c r="W2744" i="3"/>
  <c r="W3429" i="3"/>
  <c r="W2134" i="3"/>
  <c r="W2806" i="3"/>
  <c r="W3204" i="3"/>
  <c r="W2043" i="3"/>
  <c r="W1857" i="3"/>
  <c r="W1858" i="3"/>
  <c r="W2978" i="3"/>
  <c r="W2979" i="3"/>
  <c r="W3994" i="3"/>
  <c r="W1859" i="3"/>
  <c r="W1860" i="3"/>
  <c r="W1861" i="3"/>
  <c r="W3406" i="3"/>
  <c r="W3205" i="3"/>
  <c r="W2807" i="3"/>
  <c r="W262" i="3"/>
  <c r="W2745" i="3"/>
  <c r="W1959" i="3"/>
  <c r="W4348" i="3"/>
  <c r="W1177" i="3"/>
  <c r="W1362" i="3"/>
  <c r="W3407" i="3"/>
  <c r="W1359" i="3"/>
  <c r="W1011" i="3"/>
  <c r="W4205" i="3"/>
  <c r="W336" i="3"/>
  <c r="W795" i="3"/>
  <c r="W1051" i="3"/>
  <c r="W1669" i="3"/>
  <c r="W1670" i="3"/>
  <c r="W1862" i="3"/>
  <c r="W1863" i="3"/>
  <c r="W796" i="3"/>
  <c r="W4129" i="3"/>
  <c r="W1363" i="3"/>
  <c r="W3196" i="3"/>
  <c r="W2412" i="3"/>
  <c r="W2820" i="3"/>
  <c r="W2980" i="3"/>
  <c r="W1052" i="3"/>
  <c r="W797" i="3"/>
  <c r="W798" i="3"/>
  <c r="W1364" i="3"/>
  <c r="W1365" i="3"/>
  <c r="W1366" i="3"/>
  <c r="W2413" i="3"/>
  <c r="W2257" i="3"/>
  <c r="W1004" i="3"/>
  <c r="W1005" i="3"/>
  <c r="W1580" i="3"/>
  <c r="W1581" i="3"/>
  <c r="W1582" i="3"/>
  <c r="W1864" i="3"/>
  <c r="W1865" i="3"/>
  <c r="W1866" i="3"/>
  <c r="W4055" i="3"/>
  <c r="W3973" i="3"/>
  <c r="W4056" i="3"/>
  <c r="W799" i="3"/>
  <c r="W1053" i="3"/>
  <c r="W1728" i="3"/>
  <c r="W1671" i="3"/>
  <c r="W1672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800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2414" i="3"/>
  <c r="W2415" i="3"/>
  <c r="W2981" i="3"/>
  <c r="W2982" i="3"/>
  <c r="W2983" i="3"/>
  <c r="W2984" i="3"/>
  <c r="W1867" i="3"/>
  <c r="W1868" i="3"/>
  <c r="W3408" i="3"/>
  <c r="W4544" i="3"/>
  <c r="W328" i="3"/>
  <c r="W2808" i="3"/>
  <c r="W3894" i="3"/>
  <c r="W1025" i="3"/>
  <c r="W2809" i="3"/>
  <c r="W1030" i="3"/>
  <c r="W2848" i="3"/>
  <c r="W1099" i="3"/>
  <c r="W2135" i="3"/>
  <c r="W3251" i="3"/>
  <c r="W3693" i="3"/>
  <c r="W3694" i="3"/>
  <c r="W3695" i="3"/>
  <c r="W3974" i="3"/>
  <c r="W3975" i="3"/>
  <c r="W3696" i="3"/>
  <c r="W3697" i="3"/>
  <c r="W830" i="3"/>
  <c r="W3895" i="3"/>
  <c r="W2746" i="3"/>
  <c r="W2810" i="3"/>
  <c r="W3884" i="3"/>
  <c r="W4516" i="3"/>
  <c r="W4517" i="3"/>
  <c r="W4518" i="3"/>
  <c r="W3878" i="3"/>
  <c r="W3879" i="3"/>
  <c r="W1731" i="3"/>
  <c r="W4442" i="3"/>
  <c r="W2811" i="3"/>
  <c r="W2077" i="3"/>
  <c r="W250" i="3"/>
  <c r="W3206" i="3"/>
  <c r="W4573" i="3"/>
  <c r="W3306" i="3"/>
  <c r="W2141" i="3"/>
  <c r="W2655" i="3"/>
  <c r="W1869" i="3"/>
  <c r="W1870" i="3"/>
  <c r="W1871" i="3"/>
  <c r="W1872" i="3"/>
  <c r="W1873" i="3"/>
  <c r="W1874" i="3"/>
  <c r="W1875" i="3"/>
  <c r="W1876" i="3"/>
  <c r="W1877" i="3"/>
  <c r="W1878" i="3"/>
  <c r="W2985" i="3"/>
  <c r="W3197" i="3"/>
  <c r="W1879" i="3"/>
  <c r="W3698" i="3"/>
  <c r="W3976" i="3"/>
  <c r="W2656" i="3"/>
  <c r="W3409" i="3"/>
  <c r="W3252" i="3"/>
  <c r="W2119" i="3"/>
  <c r="W3699" i="3"/>
  <c r="W3700" i="3"/>
  <c r="W3410" i="3"/>
  <c r="W3977" i="3"/>
  <c r="W338" i="3"/>
  <c r="W2812" i="3"/>
  <c r="W3307" i="3"/>
  <c r="W3253" i="3"/>
  <c r="W3726" i="3"/>
  <c r="W3254" i="3"/>
  <c r="W2813" i="3"/>
  <c r="W2759" i="3"/>
  <c r="W2066" i="3"/>
  <c r="W3898" i="3"/>
  <c r="W1367" i="3"/>
  <c r="W2814" i="3"/>
  <c r="W2657" i="3"/>
  <c r="W1368" i="3"/>
  <c r="W1369" i="3"/>
  <c r="W1370" i="3"/>
  <c r="W1902" i="3"/>
  <c r="W1928" i="3"/>
  <c r="W2815" i="3"/>
  <c r="W3885" i="3"/>
  <c r="W831" i="3"/>
  <c r="W3237" i="3"/>
  <c r="W2658" i="3"/>
  <c r="W2258" i="3"/>
  <c r="W1487" i="3"/>
  <c r="W4077" i="3"/>
  <c r="W476" i="3"/>
  <c r="W801" i="3"/>
  <c r="W2615" i="3"/>
  <c r="W1031" i="3"/>
  <c r="W1032" i="3"/>
  <c r="W1054" i="3"/>
  <c r="W1371" i="3"/>
  <c r="W1992" i="3"/>
  <c r="W504" i="3"/>
  <c r="W2259" i="3"/>
  <c r="W802" i="3"/>
  <c r="W3238" i="3"/>
  <c r="W4066" i="3"/>
  <c r="W3411" i="3"/>
  <c r="W4067" i="3"/>
  <c r="W2002" i="3"/>
  <c r="W2816" i="3"/>
  <c r="W2628" i="3"/>
  <c r="W1880" i="3"/>
  <c r="W909" i="3"/>
  <c r="W3852" i="3"/>
  <c r="W3853" i="3"/>
  <c r="W505" i="3"/>
  <c r="W3412" i="3"/>
  <c r="W506" i="3"/>
  <c r="W2003" i="3"/>
  <c r="W3255" i="3"/>
  <c r="W3701" i="3"/>
  <c r="W3413" i="3"/>
  <c r="W2094" i="3"/>
  <c r="W2056" i="3"/>
  <c r="W3702" i="3"/>
  <c r="W3703" i="3"/>
  <c r="W3704" i="3"/>
  <c r="W803" i="3"/>
  <c r="W507" i="3"/>
  <c r="W1033" i="3"/>
  <c r="W217" i="3"/>
  <c r="W2830" i="3"/>
  <c r="W2986" i="3"/>
  <c r="W4443" i="3"/>
  <c r="W4444" i="3"/>
  <c r="W910" i="3"/>
  <c r="W4555" i="3"/>
  <c r="W3223" i="3"/>
  <c r="W804" i="3"/>
  <c r="W805" i="3"/>
  <c r="W806" i="3"/>
  <c r="W2987" i="3"/>
  <c r="W2988" i="3"/>
  <c r="W2989" i="3"/>
  <c r="W2990" i="3"/>
  <c r="W2991" i="3"/>
  <c r="W2629" i="3"/>
  <c r="W2004" i="3"/>
  <c r="W3414" i="3"/>
  <c r="W3415" i="3"/>
  <c r="W3284" i="3"/>
  <c r="W4068" i="3"/>
  <c r="W821" i="3"/>
  <c r="W2274" i="3"/>
  <c r="W251" i="3"/>
  <c r="W2831" i="3"/>
  <c r="W3854" i="3"/>
  <c r="W4011" i="3"/>
  <c r="W4558" i="3"/>
  <c r="W3256" i="3"/>
  <c r="W3257" i="3"/>
  <c r="W527" i="3"/>
  <c r="W3887" i="3"/>
  <c r="W2760" i="3"/>
  <c r="W4389" i="3"/>
  <c r="W2761" i="3"/>
  <c r="W4250" i="3"/>
  <c r="W4354" i="3"/>
  <c r="W2260" i="3"/>
  <c r="W807" i="3"/>
  <c r="W174" i="3"/>
  <c r="W2416" i="3"/>
  <c r="W1541" i="3"/>
  <c r="W2747" i="3"/>
  <c r="W3260" i="3"/>
  <c r="W2105" i="3"/>
  <c r="W4251" i="3"/>
  <c r="W4355" i="3"/>
  <c r="W4349" i="3"/>
  <c r="W1881" i="3"/>
  <c r="W2136" i="3"/>
  <c r="W1673" i="3"/>
  <c r="W2417" i="3"/>
  <c r="W2020" i="3"/>
  <c r="W1034" i="3"/>
  <c r="W685" i="3"/>
  <c r="W2630" i="3"/>
  <c r="W2762" i="3"/>
  <c r="W2763" i="3"/>
  <c r="W2276" i="3"/>
  <c r="W4445" i="3"/>
  <c r="W1987" i="3"/>
  <c r="W4324" i="3"/>
  <c r="W4325" i="3"/>
  <c r="W4326" i="3"/>
  <c r="W2659" i="3"/>
  <c r="W4327" i="3"/>
  <c r="W4328" i="3"/>
  <c r="W3224" i="3"/>
  <c r="W1035" i="3"/>
  <c r="W655" i="3"/>
  <c r="W1882" i="3"/>
  <c r="W1883" i="3"/>
  <c r="W508" i="3"/>
  <c r="W1036" i="3"/>
  <c r="W656" i="3"/>
  <c r="W1884" i="3"/>
  <c r="W657" i="3"/>
  <c r="W993" i="3"/>
  <c r="W475" i="3"/>
  <c r="W2817" i="3"/>
  <c r="W2556" i="3"/>
  <c r="W2155" i="3"/>
  <c r="W2005" i="3"/>
  <c r="W4499" i="3"/>
  <c r="W342" i="3"/>
  <c r="W1674" i="3"/>
  <c r="W1675" i="3"/>
  <c r="W1885" i="3"/>
  <c r="W808" i="3"/>
  <c r="W1501" i="3"/>
  <c r="W4350" i="3"/>
  <c r="W343" i="3"/>
  <c r="W1392" i="3"/>
  <c r="W2044" i="3"/>
  <c r="W809" i="3"/>
  <c r="W810" i="3"/>
  <c r="W811" i="3"/>
  <c r="W658" i="3"/>
  <c r="W659" i="3"/>
  <c r="W1676" i="3"/>
  <c r="W4466" i="3"/>
  <c r="W3416" i="3"/>
  <c r="W400" i="3"/>
  <c r="W1886" i="3"/>
  <c r="W832" i="3"/>
  <c r="W2764" i="3"/>
  <c r="W660" i="3"/>
  <c r="W833" i="3"/>
  <c r="W1677" i="3"/>
  <c r="W1887" i="3"/>
  <c r="W1888" i="3"/>
  <c r="W818" i="3"/>
  <c r="W1889" i="3"/>
  <c r="W1678" i="3"/>
  <c r="W1890" i="3"/>
  <c r="W661" i="3"/>
  <c r="W851" i="3"/>
  <c r="W2261" i="3"/>
  <c r="W2006" i="3"/>
  <c r="W1891" i="3"/>
  <c r="W860" i="3"/>
  <c r="W1892" i="3"/>
  <c r="W2045" i="3"/>
  <c r="W662" i="3"/>
  <c r="W1729" i="3"/>
  <c r="W4545" i="3"/>
  <c r="W2818" i="3"/>
  <c r="W1893" i="3"/>
  <c r="W4446" i="3"/>
  <c r="W1894" i="3"/>
  <c r="W3855" i="3"/>
  <c r="W4447" i="3"/>
  <c r="W1895" i="3"/>
  <c r="W1679" i="3"/>
  <c r="W2106" i="3"/>
  <c r="W663" i="3"/>
  <c r="W664" i="3"/>
  <c r="W2107" i="3"/>
  <c r="W665" i="3"/>
  <c r="W4448" i="3"/>
  <c r="W2108" i="3"/>
  <c r="W4449" i="3"/>
  <c r="W666" i="3"/>
  <c r="W2660" i="3"/>
  <c r="W4252" i="3"/>
  <c r="W2557" i="3"/>
  <c r="W2487" i="3"/>
  <c r="W2661" i="3"/>
  <c r="W667" i="3"/>
  <c r="W668" i="3"/>
  <c r="W1324" i="3"/>
  <c r="W3456" i="3"/>
  <c r="W2610" i="3"/>
  <c r="W3417" i="3"/>
  <c r="W3888" i="3"/>
  <c r="W955" i="3"/>
  <c r="W2558" i="3"/>
  <c r="W1929" i="3"/>
  <c r="W3198" i="3"/>
  <c r="W1080" i="3"/>
  <c r="W4206" i="3"/>
  <c r="W4467" i="3"/>
  <c r="W4468" i="3"/>
  <c r="W4500" i="3"/>
  <c r="W4519" i="3"/>
  <c r="W2611" i="3"/>
  <c r="W296" i="3"/>
  <c r="W1896" i="3"/>
  <c r="W2046" i="3"/>
  <c r="W2819" i="3"/>
  <c r="W3239" i="3"/>
  <c r="W3727" i="3"/>
  <c r="W2111" i="3"/>
  <c r="W2186" i="3"/>
  <c r="W1996" i="3"/>
  <c r="W1023" i="3"/>
  <c r="W2047" i="3"/>
  <c r="W3199" i="3"/>
  <c r="W669" i="3"/>
  <c r="W4560" i="3"/>
  <c r="W834" i="3"/>
  <c r="W1934" i="3"/>
  <c r="W686" i="3"/>
  <c r="W1730" i="3"/>
  <c r="W1963" i="3"/>
  <c r="W4253" i="3"/>
  <c r="W670" i="3"/>
  <c r="W882" i="3"/>
  <c r="W4215" i="3"/>
  <c r="W4329" i="3"/>
  <c r="W4332" i="3"/>
  <c r="W2748" i="3"/>
  <c r="W450" i="3"/>
  <c r="W3856" i="3"/>
  <c r="W3889" i="3"/>
  <c r="W2618" i="3"/>
  <c r="W2468" i="3"/>
  <c r="W2007" i="3"/>
  <c r="W2048" i="3"/>
  <c r="W2049" i="3"/>
  <c r="W509" i="3"/>
  <c r="W2469" i="3"/>
  <c r="W3430" i="3"/>
  <c r="W2559" i="3"/>
  <c r="W2187" i="3"/>
  <c r="W671" i="3"/>
  <c r="W883" i="3"/>
  <c r="W3857" i="3"/>
  <c r="W3858" i="3"/>
  <c r="W896" i="3"/>
  <c r="W3225" i="3"/>
  <c r="W2324" i="3"/>
  <c r="W2325" i="3"/>
  <c r="W3226" i="3"/>
  <c r="W866" i="3"/>
  <c r="W337" i="3"/>
  <c r="W2156" i="3"/>
  <c r="W2157" i="3"/>
  <c r="W4333" i="3"/>
  <c r="W672" i="3"/>
  <c r="W687" i="3"/>
  <c r="W4334" i="3"/>
  <c r="W673" i="3"/>
  <c r="W3431" i="3"/>
  <c r="W3432" i="3"/>
  <c r="W2345" i="3"/>
  <c r="W2346" i="3"/>
  <c r="W532" i="3"/>
  <c r="W3240" i="3"/>
  <c r="W3886" i="3"/>
  <c r="W1542" i="3"/>
  <c r="W3859" i="3"/>
  <c r="W4450" i="3"/>
  <c r="W2124" i="3"/>
  <c r="X4255" i="3"/>
  <c r="X819" i="3"/>
  <c r="X980" i="3"/>
  <c r="X779" i="3"/>
  <c r="X2485" i="3"/>
  <c r="X3168" i="3"/>
  <c r="X2616" i="3"/>
  <c r="X780" i="3"/>
  <c r="X2242" i="3"/>
  <c r="X3233" i="3"/>
  <c r="X829" i="3"/>
  <c r="X2550" i="3"/>
  <c r="X3234" i="3"/>
  <c r="X614" i="3"/>
  <c r="X2551" i="3"/>
  <c r="X2736" i="3"/>
  <c r="X2737" i="3"/>
  <c r="X2738" i="3"/>
  <c r="X2739" i="3"/>
  <c r="X2740" i="3"/>
  <c r="X289" i="3"/>
  <c r="X4150" i="3"/>
  <c r="X516" i="3"/>
  <c r="X513" i="3"/>
  <c r="X982" i="3"/>
  <c r="X3281" i="3"/>
  <c r="X4074" i="3"/>
  <c r="X3379" i="3"/>
  <c r="X4061" i="3"/>
  <c r="X3873" i="3"/>
  <c r="X1568" i="3"/>
  <c r="X373" i="3"/>
  <c r="X3282" i="3"/>
  <c r="X4276" i="3"/>
  <c r="X1397" i="3"/>
  <c r="X3380" i="3"/>
  <c r="X525" i="3"/>
  <c r="X2402" i="3"/>
  <c r="X2243" i="3"/>
  <c r="X2244" i="3"/>
  <c r="X1659" i="3"/>
  <c r="X1723" i="3"/>
  <c r="X1831" i="3"/>
  <c r="X1832" i="3"/>
  <c r="X1833" i="3"/>
  <c r="X1660" i="3"/>
  <c r="X2951" i="3"/>
  <c r="X2952" i="3"/>
  <c r="X2953" i="3"/>
  <c r="X3381" i="3"/>
  <c r="X2954" i="3"/>
  <c r="X2955" i="3"/>
  <c r="X2956" i="3"/>
  <c r="X2957" i="3"/>
  <c r="X2958" i="3"/>
  <c r="X382" i="3"/>
  <c r="X4124" i="3"/>
  <c r="X3150" i="3"/>
  <c r="X3151" i="3"/>
  <c r="X3152" i="3"/>
  <c r="X2286" i="3"/>
  <c r="X615" i="3"/>
  <c r="X616" i="3"/>
  <c r="X617" i="3"/>
  <c r="X2959" i="3"/>
  <c r="X3023" i="3"/>
  <c r="X3153" i="3"/>
  <c r="X3154" i="3"/>
  <c r="X983" i="3"/>
  <c r="X4183" i="3"/>
  <c r="X1133" i="3"/>
  <c r="X4319" i="3"/>
  <c r="X3990" i="3"/>
  <c r="X3737" i="3"/>
  <c r="X1063" i="3"/>
  <c r="X3860" i="3"/>
  <c r="X3991" i="3"/>
  <c r="X3738" i="3"/>
  <c r="X1134" i="3"/>
  <c r="X1135" i="3"/>
  <c r="X1136" i="3"/>
  <c r="X1137" i="3"/>
  <c r="X1138" i="3"/>
  <c r="X1139" i="3"/>
  <c r="X1140" i="3"/>
  <c r="X1141" i="3"/>
  <c r="X1142" i="3"/>
  <c r="X1143" i="3"/>
  <c r="X4246" i="3"/>
  <c r="X4464" i="3"/>
  <c r="X4465" i="3"/>
  <c r="X4247" i="3"/>
  <c r="X4248" i="3"/>
  <c r="X4062" i="3"/>
  <c r="X4202" i="3"/>
  <c r="X3992" i="3"/>
  <c r="X4320" i="3"/>
  <c r="X3739" i="3"/>
  <c r="X4249" i="3"/>
  <c r="X429" i="3"/>
  <c r="X1064" i="3"/>
  <c r="X4321" i="3"/>
  <c r="X4322" i="3"/>
  <c r="X1065" i="3"/>
  <c r="X1066" i="3"/>
  <c r="X1067" i="3"/>
  <c r="X1069" i="3"/>
  <c r="X1092" i="3"/>
  <c r="X1096" i="3"/>
  <c r="X2997" i="3"/>
  <c r="X335" i="3"/>
  <c r="X2322" i="3"/>
  <c r="X4236" i="3"/>
  <c r="X4184" i="3"/>
  <c r="X1438" i="3"/>
  <c r="X4323" i="3"/>
  <c r="X2624" i="3"/>
  <c r="X449" i="3"/>
  <c r="X418" i="3"/>
  <c r="X4540" i="3"/>
  <c r="X2617" i="3"/>
  <c r="X2608" i="3"/>
  <c r="X4557" i="3"/>
  <c r="X2153" i="3"/>
  <c r="X3024" i="3"/>
  <c r="X3025" i="3"/>
  <c r="X2998" i="3"/>
  <c r="X3026" i="3"/>
  <c r="X2653" i="3"/>
  <c r="X374" i="3"/>
  <c r="X3027" i="3"/>
  <c r="X3028" i="3"/>
  <c r="X290" i="3"/>
  <c r="X3235" i="3"/>
  <c r="X1560" i="3"/>
  <c r="X291" i="3"/>
  <c r="X248" i="3"/>
  <c r="X292" i="3"/>
  <c r="X1540" i="3"/>
  <c r="X4381" i="3"/>
  <c r="X4382" i="3"/>
  <c r="X3946" i="3"/>
  <c r="X4383" i="3"/>
  <c r="X375" i="3"/>
  <c r="X3635" i="3"/>
  <c r="X3636" i="3"/>
  <c r="X4046" i="3"/>
  <c r="X3947" i="3"/>
  <c r="X3637" i="3"/>
  <c r="X3948" i="3"/>
  <c r="X2245" i="3"/>
  <c r="X3949" i="3"/>
  <c r="X3950" i="3"/>
  <c r="X3155" i="3"/>
  <c r="X4384" i="3"/>
  <c r="X3638" i="3"/>
  <c r="X1569" i="3"/>
  <c r="X3192" i="3"/>
  <c r="X3951" i="3"/>
  <c r="X3382" i="3"/>
  <c r="X3072" i="3"/>
  <c r="X3952" i="3"/>
  <c r="X3823" i="3"/>
  <c r="X3824" i="3"/>
  <c r="X3639" i="3"/>
  <c r="X3640" i="3"/>
  <c r="X1991" i="3"/>
  <c r="X2154" i="3"/>
  <c r="X3222" i="3"/>
  <c r="X638" i="3"/>
  <c r="X2680" i="3"/>
  <c r="X3641" i="3"/>
  <c r="X3383" i="3"/>
  <c r="X1570" i="3"/>
  <c r="X3156" i="3"/>
  <c r="X2246" i="3"/>
  <c r="X2247" i="3"/>
  <c r="X2248" i="3"/>
  <c r="X4047" i="3"/>
  <c r="X2249" i="3"/>
  <c r="X3825" i="3"/>
  <c r="X2250" i="3"/>
  <c r="X4048" i="3"/>
  <c r="X4125" i="3"/>
  <c r="X1571" i="3"/>
  <c r="X3826" i="3"/>
  <c r="X452" i="3"/>
  <c r="X2654" i="3"/>
  <c r="X1572" i="3"/>
  <c r="X2837" i="3"/>
  <c r="X4385" i="3"/>
  <c r="X1661" i="3"/>
  <c r="X4386" i="3"/>
  <c r="X4387" i="3"/>
  <c r="X618" i="3"/>
  <c r="X619" i="3"/>
  <c r="X1834" i="3"/>
  <c r="X706" i="3"/>
  <c r="X707" i="3"/>
  <c r="X620" i="3"/>
  <c r="X621" i="3"/>
  <c r="X622" i="3"/>
  <c r="X1323" i="3"/>
  <c r="X1573" i="3"/>
  <c r="X1724" i="3"/>
  <c r="X1144" i="3"/>
  <c r="X1977" i="3"/>
  <c r="X1574" i="3"/>
  <c r="X708" i="3"/>
  <c r="X499" i="3"/>
  <c r="X623" i="3"/>
  <c r="X709" i="3"/>
  <c r="X710" i="3"/>
  <c r="X500" i="3"/>
  <c r="X2609" i="3"/>
  <c r="X4388" i="3"/>
  <c r="X1530" i="3"/>
  <c r="X2041" i="3"/>
  <c r="X1575" i="3"/>
  <c r="X1978" i="3"/>
  <c r="X1576" i="3"/>
  <c r="X1577" i="3"/>
  <c r="X1578" i="3"/>
  <c r="X2789" i="3"/>
  <c r="X1579" i="3"/>
  <c r="X1485" i="3"/>
  <c r="X2323" i="3"/>
  <c r="X4132" i="3"/>
  <c r="X2167" i="3"/>
  <c r="X4549" i="3"/>
  <c r="X4550" i="3"/>
  <c r="X4551" i="3"/>
  <c r="X3642" i="3"/>
  <c r="X3827" i="3"/>
  <c r="X3643" i="3"/>
  <c r="X3644" i="3"/>
  <c r="X3645" i="3"/>
  <c r="X3646" i="3"/>
  <c r="X3953" i="3"/>
  <c r="X4009" i="3"/>
  <c r="X3647" i="3"/>
  <c r="X3648" i="3"/>
  <c r="X1979" i="3"/>
  <c r="X3954" i="3"/>
  <c r="X3649" i="3"/>
  <c r="X3650" i="3"/>
  <c r="X3955" i="3"/>
  <c r="X3651" i="3"/>
  <c r="X4552" i="3"/>
  <c r="X1725" i="3"/>
  <c r="X4049" i="3"/>
  <c r="X4050" i="3"/>
  <c r="X624" i="3"/>
  <c r="X3652" i="3"/>
  <c r="X3721" i="3"/>
  <c r="X1980" i="3"/>
  <c r="X3653" i="3"/>
  <c r="X4237" i="3"/>
  <c r="X4238" i="3"/>
  <c r="X3828" i="3"/>
  <c r="X3722" i="3"/>
  <c r="X3654" i="3"/>
  <c r="X3655" i="3"/>
  <c r="X991" i="3"/>
  <c r="X3656" i="3"/>
  <c r="X1299" i="3"/>
  <c r="X3829" i="3"/>
  <c r="X625" i="3"/>
  <c r="X626" i="3"/>
  <c r="X627" i="3"/>
  <c r="X628" i="3"/>
  <c r="X631" i="3"/>
  <c r="X3657" i="3"/>
  <c r="X1981" i="3"/>
  <c r="X643" i="3"/>
  <c r="X3830" i="3"/>
  <c r="X2183" i="3"/>
  <c r="X383" i="3"/>
  <c r="X3831" i="3"/>
  <c r="X3658" i="3"/>
  <c r="X384" i="3"/>
  <c r="X3659" i="3"/>
  <c r="X3660" i="3"/>
  <c r="X3157" i="3"/>
  <c r="X3832" i="3"/>
  <c r="X385" i="3"/>
  <c r="X1835" i="3"/>
  <c r="X1982" i="3"/>
  <c r="X386" i="3"/>
  <c r="X3956" i="3"/>
  <c r="X1836" i="3"/>
  <c r="X644" i="3"/>
  <c r="X2184" i="3"/>
  <c r="X919" i="3"/>
  <c r="X4239" i="3"/>
  <c r="X2960" i="3"/>
  <c r="X2961" i="3"/>
  <c r="X3661" i="3"/>
  <c r="X3662" i="3"/>
  <c r="X3663" i="3"/>
  <c r="X1927" i="3"/>
  <c r="X2403" i="3"/>
  <c r="X3384" i="3"/>
  <c r="X1300" i="3"/>
  <c r="X3664" i="3"/>
  <c r="X3158" i="3"/>
  <c r="X3957" i="3"/>
  <c r="X3385" i="3"/>
  <c r="X4463" i="3"/>
  <c r="X3740" i="3"/>
  <c r="X4126" i="3"/>
  <c r="X4051" i="3"/>
  <c r="X2962" i="3"/>
  <c r="X2963" i="3"/>
  <c r="X3029" i="3"/>
  <c r="X2964" i="3"/>
  <c r="X3993" i="3"/>
  <c r="X3741" i="3"/>
  <c r="X3386" i="3"/>
  <c r="X1301" i="3"/>
  <c r="X3833" i="3"/>
  <c r="X2404" i="3"/>
  <c r="X2405" i="3"/>
  <c r="X2552" i="3"/>
  <c r="X2553" i="3"/>
  <c r="X2406" i="3"/>
  <c r="X4052" i="3"/>
  <c r="X4053" i="3"/>
  <c r="X4054" i="3"/>
  <c r="X2965" i="3"/>
  <c r="X3958" i="3"/>
  <c r="X2467" i="3"/>
  <c r="X3387" i="3"/>
  <c r="X3388" i="3"/>
  <c r="X3389" i="3"/>
  <c r="X3390" i="3"/>
  <c r="X3391" i="3"/>
  <c r="X3392" i="3"/>
  <c r="X2778" i="3"/>
  <c r="X1302" i="3"/>
  <c r="X3030" i="3"/>
  <c r="X3031" i="3"/>
  <c r="X3032" i="3"/>
  <c r="X2844" i="3"/>
  <c r="X2966" i="3"/>
  <c r="X2845" i="3"/>
  <c r="X3033" i="3"/>
  <c r="X3393" i="3"/>
  <c r="X3394" i="3"/>
  <c r="X1303" i="3"/>
  <c r="X4127" i="3"/>
  <c r="X2407" i="3"/>
  <c r="X3665" i="3"/>
  <c r="X3959" i="3"/>
  <c r="X2967" i="3"/>
  <c r="X3395" i="3"/>
  <c r="X3159" i="3"/>
  <c r="X3723" i="3"/>
  <c r="X3160" i="3"/>
  <c r="X3960" i="3"/>
  <c r="X3834" i="3"/>
  <c r="X3161" i="3"/>
  <c r="X3396" i="3"/>
  <c r="X3835" i="3"/>
  <c r="X3666" i="3"/>
  <c r="X3193" i="3"/>
  <c r="X3194" i="3"/>
  <c r="X1304" i="3"/>
  <c r="X1305" i="3"/>
  <c r="X3961" i="3"/>
  <c r="X3162" i="3"/>
  <c r="X2614" i="3"/>
  <c r="X1306" i="3"/>
  <c r="X2790" i="3"/>
  <c r="X2486" i="3"/>
  <c r="X2625" i="3"/>
  <c r="X2626" i="3"/>
  <c r="X4510" i="3"/>
  <c r="X2101" i="3"/>
  <c r="X1983" i="3"/>
  <c r="X781" i="3"/>
  <c r="X1837" i="3"/>
  <c r="X994" i="3"/>
  <c r="X1838" i="3"/>
  <c r="X1839" i="3"/>
  <c r="X1662" i="3"/>
  <c r="X1840" i="3"/>
  <c r="X1841" i="3"/>
  <c r="X4511" i="3"/>
  <c r="X4512" i="3"/>
  <c r="X2681" i="3"/>
  <c r="X1984" i="3"/>
  <c r="X1997" i="3"/>
  <c r="X1842" i="3"/>
  <c r="X2042" i="3"/>
  <c r="X1843" i="3"/>
  <c r="X1844" i="3"/>
  <c r="X1663" i="3"/>
  <c r="X1845" i="3"/>
  <c r="X782" i="3"/>
  <c r="X1998" i="3"/>
  <c r="X783" i="3"/>
  <c r="X1307" i="3"/>
  <c r="X1308" i="3"/>
  <c r="X1173" i="3"/>
  <c r="X1846" i="3"/>
  <c r="X1847" i="3"/>
  <c r="X1848" i="3"/>
  <c r="X501" i="3"/>
  <c r="X1849" i="3"/>
  <c r="X1850" i="3"/>
  <c r="X2682" i="3"/>
  <c r="X4513" i="3"/>
  <c r="X1664" i="3"/>
  <c r="X1309" i="3"/>
  <c r="X1851" i="3"/>
  <c r="X784" i="3"/>
  <c r="X1852" i="3"/>
  <c r="X785" i="3"/>
  <c r="X1853" i="3"/>
  <c r="X1854" i="3"/>
  <c r="X1310" i="3"/>
  <c r="X786" i="3"/>
  <c r="X1999" i="3"/>
  <c r="X1325" i="3"/>
  <c r="X387" i="3"/>
  <c r="X787" i="3"/>
  <c r="X1855" i="3"/>
  <c r="X2117" i="3"/>
  <c r="X4514" i="3"/>
  <c r="X4515" i="3"/>
  <c r="X3261" i="3"/>
  <c r="X820" i="3"/>
  <c r="X4405" i="3"/>
  <c r="X683" i="3"/>
  <c r="X3397" i="3"/>
  <c r="X684" i="3"/>
  <c r="X1047" i="3"/>
  <c r="X1048" i="3"/>
  <c r="X3667" i="3"/>
  <c r="X3668" i="3"/>
  <c r="X4372" i="3"/>
  <c r="X4373" i="3"/>
  <c r="X963" i="3"/>
  <c r="X995" i="3"/>
  <c r="X996" i="3"/>
  <c r="X1326" i="3"/>
  <c r="X788" i="3"/>
  <c r="X526" i="3"/>
  <c r="X502" i="3"/>
  <c r="X3669" i="3"/>
  <c r="X3962" i="3"/>
  <c r="X4374" i="3"/>
  <c r="X4375" i="3"/>
  <c r="X3963" i="3"/>
  <c r="X1327" i="3"/>
  <c r="X3836" i="3"/>
  <c r="X3670" i="3"/>
  <c r="X3671" i="3"/>
  <c r="X2408" i="3"/>
  <c r="X997" i="3"/>
  <c r="X789" i="3"/>
  <c r="X1328" i="3"/>
  <c r="X2409" i="3"/>
  <c r="X790" i="3"/>
  <c r="X3163" i="3"/>
  <c r="X3837" i="3"/>
  <c r="X3964" i="3"/>
  <c r="X3672" i="3"/>
  <c r="X3965" i="3"/>
  <c r="X3673" i="3"/>
  <c r="X3724" i="3"/>
  <c r="X3725" i="3"/>
  <c r="X3966" i="3"/>
  <c r="X4010" i="3"/>
  <c r="X3838" i="3"/>
  <c r="X514" i="3"/>
  <c r="X4063" i="3"/>
  <c r="X1027" i="3"/>
  <c r="X870" i="3"/>
  <c r="X880" i="3"/>
  <c r="X396" i="3"/>
  <c r="X3283" i="3"/>
  <c r="X4376" i="3"/>
  <c r="X1439" i="3"/>
  <c r="X2280" i="3"/>
  <c r="X2683" i="3"/>
  <c r="X4541" i="3"/>
  <c r="X3305" i="3"/>
  <c r="X1007" i="3"/>
  <c r="X4542" i="3"/>
  <c r="X1464" i="3"/>
  <c r="X4075" i="3"/>
  <c r="X430" i="3"/>
  <c r="X238" i="3"/>
  <c r="X791" i="3"/>
  <c r="X293" i="3"/>
  <c r="X2752" i="3"/>
  <c r="X4570" i="3"/>
  <c r="X4341" i="3"/>
  <c r="X1453" i="3"/>
  <c r="X1440" i="3"/>
  <c r="X792" i="3"/>
  <c r="X172" i="3"/>
  <c r="X173" i="3"/>
  <c r="X445" i="3"/>
  <c r="X1454" i="3"/>
  <c r="X4377" i="3"/>
  <c r="X4378" i="3"/>
  <c r="X4342" i="3"/>
  <c r="X178" i="3"/>
  <c r="X2185" i="3"/>
  <c r="X637" i="3"/>
  <c r="X249" i="3"/>
  <c r="X4240" i="3"/>
  <c r="X3236" i="3"/>
  <c r="X793" i="3"/>
  <c r="X2791" i="3"/>
  <c r="X2792" i="3"/>
  <c r="X2968" i="3"/>
  <c r="X2969" i="3"/>
  <c r="X1486" i="3"/>
  <c r="X2793" i="3"/>
  <c r="X2771" i="3"/>
  <c r="X1531" i="3"/>
  <c r="X964" i="3"/>
  <c r="X2251" i="3"/>
  <c r="X2252" i="3"/>
  <c r="X2410" i="3"/>
  <c r="X2411" i="3"/>
  <c r="X3674" i="3"/>
  <c r="X3073" i="3"/>
  <c r="X2794" i="3"/>
  <c r="X3839" i="3"/>
  <c r="X2795" i="3"/>
  <c r="X3967" i="3"/>
  <c r="X3968" i="3"/>
  <c r="X3969" i="3"/>
  <c r="X2970" i="3"/>
  <c r="X2971" i="3"/>
  <c r="X3195" i="3"/>
  <c r="X2796" i="3"/>
  <c r="X2797" i="3"/>
  <c r="X4330" i="3"/>
  <c r="X2344" i="3"/>
  <c r="X4331" i="3"/>
  <c r="X4076" i="3"/>
  <c r="X3840" i="3"/>
  <c r="X2772" i="3"/>
  <c r="X2773" i="3"/>
  <c r="X1599" i="3"/>
  <c r="X2798" i="3"/>
  <c r="X2774" i="3"/>
  <c r="X2775" i="3"/>
  <c r="X1957" i="3"/>
  <c r="X2972" i="3"/>
  <c r="X3675" i="3"/>
  <c r="X3676" i="3"/>
  <c r="X3970" i="3"/>
  <c r="X3841" i="3"/>
  <c r="X2799" i="3"/>
  <c r="X3244" i="3"/>
  <c r="X2800" i="3"/>
  <c r="X2801" i="3"/>
  <c r="X2802" i="3"/>
  <c r="X2776" i="3"/>
  <c r="X294" i="3"/>
  <c r="X2777" i="3"/>
  <c r="X3842" i="3"/>
  <c r="X4379" i="3"/>
  <c r="X2554" i="3"/>
  <c r="X503" i="3"/>
  <c r="X3843" i="3"/>
  <c r="X3844" i="3"/>
  <c r="X3845" i="3"/>
  <c r="X3846" i="3"/>
  <c r="X3847" i="3"/>
  <c r="X3848" i="3"/>
  <c r="X2555" i="3"/>
  <c r="X1028" i="3"/>
  <c r="X2627" i="3"/>
  <c r="X3971" i="3"/>
  <c r="X179" i="3"/>
  <c r="X908" i="3"/>
  <c r="X4498" i="3"/>
  <c r="X711" i="3"/>
  <c r="X646" i="3"/>
  <c r="X2253" i="3"/>
  <c r="X3074" i="3"/>
  <c r="X3398" i="3"/>
  <c r="X2846" i="3"/>
  <c r="X3399" i="3"/>
  <c r="X1174" i="3"/>
  <c r="X1175" i="3"/>
  <c r="X3075" i="3"/>
  <c r="X647" i="3"/>
  <c r="X648" i="3"/>
  <c r="X1665" i="3"/>
  <c r="X3400" i="3"/>
  <c r="X1726" i="3"/>
  <c r="X1727" i="3"/>
  <c r="X649" i="3"/>
  <c r="X2254" i="3"/>
  <c r="X2847" i="3"/>
  <c r="X3401" i="3"/>
  <c r="X650" i="3"/>
  <c r="X651" i="3"/>
  <c r="X652" i="3"/>
  <c r="X2000" i="3"/>
  <c r="X2973" i="3"/>
  <c r="X2974" i="3"/>
  <c r="X2975" i="3"/>
  <c r="X653" i="3"/>
  <c r="X654" i="3"/>
  <c r="X1666" i="3"/>
  <c r="X4185" i="3"/>
  <c r="X469" i="3"/>
  <c r="X4520" i="3"/>
  <c r="X4203" i="3"/>
  <c r="X486" i="3"/>
  <c r="X2976" i="3"/>
  <c r="X4347" i="3"/>
  <c r="X295" i="3"/>
  <c r="X453" i="3"/>
  <c r="X182" i="3"/>
  <c r="X3677" i="3"/>
  <c r="X3678" i="3"/>
  <c r="X3679" i="3"/>
  <c r="X3402" i="3"/>
  <c r="X3893" i="3"/>
  <c r="X4214" i="3"/>
  <c r="X2741" i="3"/>
  <c r="X4098" i="3"/>
  <c r="X3247" i="3"/>
  <c r="X3248" i="3"/>
  <c r="X2074" i="3"/>
  <c r="X4380" i="3"/>
  <c r="X261" i="3"/>
  <c r="X2803" i="3"/>
  <c r="X4204" i="3"/>
  <c r="X397" i="3"/>
  <c r="X3849" i="3"/>
  <c r="X881" i="3"/>
  <c r="X3680" i="3"/>
  <c r="X3681" i="3"/>
  <c r="X1958" i="3"/>
  <c r="X2075" i="3"/>
  <c r="X4064" i="3"/>
  <c r="X4352" i="3"/>
  <c r="X398" i="3"/>
  <c r="X3403" i="3"/>
  <c r="X399" i="3"/>
  <c r="X1049" i="3"/>
  <c r="X1029" i="3"/>
  <c r="X1329" i="3"/>
  <c r="X2093" i="3"/>
  <c r="X1176" i="3"/>
  <c r="X3404" i="3"/>
  <c r="X3682" i="3"/>
  <c r="X3683" i="3"/>
  <c r="X3684" i="3"/>
  <c r="X3685" i="3"/>
  <c r="X3203" i="3"/>
  <c r="X1667" i="3"/>
  <c r="X2742" i="3"/>
  <c r="X4554" i="3"/>
  <c r="X3686" i="3"/>
  <c r="X3687" i="3"/>
  <c r="X3688" i="3"/>
  <c r="X3689" i="3"/>
  <c r="X3690" i="3"/>
  <c r="X3691" i="3"/>
  <c r="X3692" i="3"/>
  <c r="X2118" i="3"/>
  <c r="X3972" i="3"/>
  <c r="X2102" i="3"/>
  <c r="X2103" i="3"/>
  <c r="X2104" i="3"/>
  <c r="X3035" i="3"/>
  <c r="X3036" i="3"/>
  <c r="X3249" i="3"/>
  <c r="X4559" i="3"/>
  <c r="X1668" i="3"/>
  <c r="X1856" i="3"/>
  <c r="X3405" i="3"/>
  <c r="X4128" i="3"/>
  <c r="X1561" i="3"/>
  <c r="X2804" i="3"/>
  <c r="X2756" i="3"/>
  <c r="X2757" i="3"/>
  <c r="X2805" i="3"/>
  <c r="X2001" i="3"/>
  <c r="X3250" i="3"/>
  <c r="X2758" i="3"/>
  <c r="X1050" i="3"/>
  <c r="X1330" i="3"/>
  <c r="X1360" i="3"/>
  <c r="X1361" i="3"/>
  <c r="X2977" i="3"/>
  <c r="X794" i="3"/>
  <c r="X2255" i="3"/>
  <c r="X2256" i="3"/>
  <c r="X3850" i="3"/>
  <c r="X3851" i="3"/>
  <c r="X4543" i="3"/>
  <c r="X2743" i="3"/>
  <c r="X3438" i="3"/>
  <c r="X327" i="3"/>
  <c r="X2744" i="3"/>
  <c r="X3429" i="3"/>
  <c r="X2134" i="3"/>
  <c r="X2806" i="3"/>
  <c r="X3204" i="3"/>
  <c r="X2043" i="3"/>
  <c r="X1857" i="3"/>
  <c r="X1858" i="3"/>
  <c r="X2978" i="3"/>
  <c r="X2979" i="3"/>
  <c r="X3994" i="3"/>
  <c r="X1859" i="3"/>
  <c r="X1860" i="3"/>
  <c r="X1861" i="3"/>
  <c r="X3406" i="3"/>
  <c r="X3205" i="3"/>
  <c r="X2807" i="3"/>
  <c r="X262" i="3"/>
  <c r="X2745" i="3"/>
  <c r="X1959" i="3"/>
  <c r="X4348" i="3"/>
  <c r="X1177" i="3"/>
  <c r="X1362" i="3"/>
  <c r="X3407" i="3"/>
  <c r="X1359" i="3"/>
  <c r="X1011" i="3"/>
  <c r="X4205" i="3"/>
  <c r="X336" i="3"/>
  <c r="X795" i="3"/>
  <c r="X1051" i="3"/>
  <c r="X1669" i="3"/>
  <c r="X1670" i="3"/>
  <c r="X1862" i="3"/>
  <c r="X1863" i="3"/>
  <c r="X796" i="3"/>
  <c r="X4129" i="3"/>
  <c r="X1363" i="3"/>
  <c r="X3196" i="3"/>
  <c r="X2412" i="3"/>
  <c r="X2820" i="3"/>
  <c r="X2980" i="3"/>
  <c r="X1052" i="3"/>
  <c r="X797" i="3"/>
  <c r="X798" i="3"/>
  <c r="X1364" i="3"/>
  <c r="X1365" i="3"/>
  <c r="X1366" i="3"/>
  <c r="X2413" i="3"/>
  <c r="X2257" i="3"/>
  <c r="X1004" i="3"/>
  <c r="X1005" i="3"/>
  <c r="X1580" i="3"/>
  <c r="X1581" i="3"/>
  <c r="X1582" i="3"/>
  <c r="X1864" i="3"/>
  <c r="X1865" i="3"/>
  <c r="X1866" i="3"/>
  <c r="X4055" i="3"/>
  <c r="X3973" i="3"/>
  <c r="X4056" i="3"/>
  <c r="X799" i="3"/>
  <c r="X1053" i="3"/>
  <c r="X1728" i="3"/>
  <c r="X1671" i="3"/>
  <c r="X1672" i="3"/>
  <c r="X4406" i="3"/>
  <c r="X4407" i="3"/>
  <c r="X4408" i="3"/>
  <c r="X4409" i="3"/>
  <c r="X4410" i="3"/>
  <c r="X4411" i="3"/>
  <c r="X4412" i="3"/>
  <c r="X4413" i="3"/>
  <c r="X4414" i="3"/>
  <c r="X4415" i="3"/>
  <c r="X4416" i="3"/>
  <c r="X4417" i="3"/>
  <c r="X4418" i="3"/>
  <c r="X4419" i="3"/>
  <c r="X4420" i="3"/>
  <c r="X4421" i="3"/>
  <c r="X4422" i="3"/>
  <c r="X4423" i="3"/>
  <c r="X800" i="3"/>
  <c r="X4424" i="3"/>
  <c r="X4425" i="3"/>
  <c r="X4426" i="3"/>
  <c r="X4427" i="3"/>
  <c r="X4428" i="3"/>
  <c r="X4429" i="3"/>
  <c r="X4430" i="3"/>
  <c r="X4431" i="3"/>
  <c r="X4432" i="3"/>
  <c r="X4433" i="3"/>
  <c r="X4434" i="3"/>
  <c r="X4435" i="3"/>
  <c r="X4436" i="3"/>
  <c r="X4437" i="3"/>
  <c r="X4438" i="3"/>
  <c r="X4439" i="3"/>
  <c r="X4440" i="3"/>
  <c r="X4441" i="3"/>
  <c r="X2414" i="3"/>
  <c r="X2415" i="3"/>
  <c r="X2981" i="3"/>
  <c r="X2982" i="3"/>
  <c r="X2983" i="3"/>
  <c r="X2984" i="3"/>
  <c r="X1867" i="3"/>
  <c r="X1868" i="3"/>
  <c r="X3408" i="3"/>
  <c r="X4544" i="3"/>
  <c r="X328" i="3"/>
  <c r="X2808" i="3"/>
  <c r="X3894" i="3"/>
  <c r="X1025" i="3"/>
  <c r="X2809" i="3"/>
  <c r="X1030" i="3"/>
  <c r="X2848" i="3"/>
  <c r="X1099" i="3"/>
  <c r="X2135" i="3"/>
  <c r="X3251" i="3"/>
  <c r="X3693" i="3"/>
  <c r="X3694" i="3"/>
  <c r="X3695" i="3"/>
  <c r="X3974" i="3"/>
  <c r="X3975" i="3"/>
  <c r="X3696" i="3"/>
  <c r="X3697" i="3"/>
  <c r="X830" i="3"/>
  <c r="X3895" i="3"/>
  <c r="X2746" i="3"/>
  <c r="X2810" i="3"/>
  <c r="X3884" i="3"/>
  <c r="X4516" i="3"/>
  <c r="X4517" i="3"/>
  <c r="X4518" i="3"/>
  <c r="X3878" i="3"/>
  <c r="X3879" i="3"/>
  <c r="X1731" i="3"/>
  <c r="X4442" i="3"/>
  <c r="X2811" i="3"/>
  <c r="X2077" i="3"/>
  <c r="X250" i="3"/>
  <c r="X3206" i="3"/>
  <c r="X4573" i="3"/>
  <c r="X3306" i="3"/>
  <c r="X2141" i="3"/>
  <c r="X2655" i="3"/>
  <c r="X1869" i="3"/>
  <c r="X1870" i="3"/>
  <c r="X1871" i="3"/>
  <c r="X1872" i="3"/>
  <c r="X1873" i="3"/>
  <c r="X1874" i="3"/>
  <c r="X1875" i="3"/>
  <c r="X1876" i="3"/>
  <c r="X1877" i="3"/>
  <c r="X1878" i="3"/>
  <c r="X2985" i="3"/>
  <c r="X3197" i="3"/>
  <c r="X1879" i="3"/>
  <c r="X3698" i="3"/>
  <c r="X3976" i="3"/>
  <c r="X2656" i="3"/>
  <c r="X3409" i="3"/>
  <c r="X3252" i="3"/>
  <c r="X2119" i="3"/>
  <c r="X3699" i="3"/>
  <c r="X3700" i="3"/>
  <c r="X3410" i="3"/>
  <c r="X3977" i="3"/>
  <c r="X338" i="3"/>
  <c r="X2812" i="3"/>
  <c r="X3307" i="3"/>
  <c r="X3253" i="3"/>
  <c r="X3726" i="3"/>
  <c r="X3254" i="3"/>
  <c r="X2813" i="3"/>
  <c r="X2759" i="3"/>
  <c r="X2066" i="3"/>
  <c r="X3898" i="3"/>
  <c r="X1367" i="3"/>
  <c r="X2814" i="3"/>
  <c r="X2657" i="3"/>
  <c r="X1368" i="3"/>
  <c r="X1369" i="3"/>
  <c r="X1370" i="3"/>
  <c r="X1902" i="3"/>
  <c r="X1928" i="3"/>
  <c r="X2815" i="3"/>
  <c r="X3885" i="3"/>
  <c r="X831" i="3"/>
  <c r="X3237" i="3"/>
  <c r="X2658" i="3"/>
  <c r="X2258" i="3"/>
  <c r="X1487" i="3"/>
  <c r="X4077" i="3"/>
  <c r="X476" i="3"/>
  <c r="X801" i="3"/>
  <c r="X2615" i="3"/>
  <c r="X1031" i="3"/>
  <c r="X1032" i="3"/>
  <c r="X1054" i="3"/>
  <c r="X1371" i="3"/>
  <c r="X1992" i="3"/>
  <c r="X504" i="3"/>
  <c r="X2259" i="3"/>
  <c r="X802" i="3"/>
  <c r="X3238" i="3"/>
  <c r="X4066" i="3"/>
  <c r="X3411" i="3"/>
  <c r="X4067" i="3"/>
  <c r="X2002" i="3"/>
  <c r="X2816" i="3"/>
  <c r="X2628" i="3"/>
  <c r="X1880" i="3"/>
  <c r="X909" i="3"/>
  <c r="X3852" i="3"/>
  <c r="X3853" i="3"/>
  <c r="X505" i="3"/>
  <c r="X3412" i="3"/>
  <c r="X506" i="3"/>
  <c r="X2003" i="3"/>
  <c r="X3255" i="3"/>
  <c r="X3701" i="3"/>
  <c r="X3413" i="3"/>
  <c r="X2094" i="3"/>
  <c r="X2056" i="3"/>
  <c r="X3702" i="3"/>
  <c r="X3703" i="3"/>
  <c r="X3704" i="3"/>
  <c r="X803" i="3"/>
  <c r="X507" i="3"/>
  <c r="X1033" i="3"/>
  <c r="X217" i="3"/>
  <c r="X2830" i="3"/>
  <c r="X2986" i="3"/>
  <c r="X4443" i="3"/>
  <c r="X4444" i="3"/>
  <c r="X910" i="3"/>
  <c r="X4555" i="3"/>
  <c r="X3223" i="3"/>
  <c r="X804" i="3"/>
  <c r="X805" i="3"/>
  <c r="X806" i="3"/>
  <c r="X2987" i="3"/>
  <c r="X2988" i="3"/>
  <c r="X2989" i="3"/>
  <c r="X2990" i="3"/>
  <c r="X2991" i="3"/>
  <c r="X2629" i="3"/>
  <c r="X2004" i="3"/>
  <c r="X3414" i="3"/>
  <c r="X3415" i="3"/>
  <c r="X3284" i="3"/>
  <c r="X4068" i="3"/>
  <c r="X821" i="3"/>
  <c r="X2274" i="3"/>
  <c r="X251" i="3"/>
  <c r="X2831" i="3"/>
  <c r="X3854" i="3"/>
  <c r="X4011" i="3"/>
  <c r="X4558" i="3"/>
  <c r="X3256" i="3"/>
  <c r="X3257" i="3"/>
  <c r="X527" i="3"/>
  <c r="X3887" i="3"/>
  <c r="X2760" i="3"/>
  <c r="X4389" i="3"/>
  <c r="X2761" i="3"/>
  <c r="X4250" i="3"/>
  <c r="X4354" i="3"/>
  <c r="X2260" i="3"/>
  <c r="X807" i="3"/>
  <c r="X174" i="3"/>
  <c r="X2416" i="3"/>
  <c r="X1541" i="3"/>
  <c r="X2747" i="3"/>
  <c r="X3260" i="3"/>
  <c r="X2105" i="3"/>
  <c r="X4251" i="3"/>
  <c r="X4355" i="3"/>
  <c r="X4349" i="3"/>
  <c r="X1881" i="3"/>
  <c r="X2136" i="3"/>
  <c r="X1673" i="3"/>
  <c r="X2417" i="3"/>
  <c r="X2020" i="3"/>
  <c r="X1034" i="3"/>
  <c r="X685" i="3"/>
  <c r="X2630" i="3"/>
  <c r="X2762" i="3"/>
  <c r="X2763" i="3"/>
  <c r="X2276" i="3"/>
  <c r="X4445" i="3"/>
  <c r="X1987" i="3"/>
  <c r="X4324" i="3"/>
  <c r="X4325" i="3"/>
  <c r="X4326" i="3"/>
  <c r="X2659" i="3"/>
  <c r="X4327" i="3"/>
  <c r="X4328" i="3"/>
  <c r="X3224" i="3"/>
  <c r="X1035" i="3"/>
  <c r="X655" i="3"/>
  <c r="X1882" i="3"/>
  <c r="X1883" i="3"/>
  <c r="X508" i="3"/>
  <c r="X1036" i="3"/>
  <c r="X656" i="3"/>
  <c r="X1884" i="3"/>
  <c r="X657" i="3"/>
  <c r="X993" i="3"/>
  <c r="X475" i="3"/>
  <c r="X2817" i="3"/>
  <c r="X2556" i="3"/>
  <c r="X2155" i="3"/>
  <c r="X2005" i="3"/>
  <c r="X4499" i="3"/>
  <c r="X342" i="3"/>
  <c r="X1674" i="3"/>
  <c r="X1675" i="3"/>
  <c r="X1885" i="3"/>
  <c r="X808" i="3"/>
  <c r="X1501" i="3"/>
  <c r="X4350" i="3"/>
  <c r="X343" i="3"/>
  <c r="X1392" i="3"/>
  <c r="X2044" i="3"/>
  <c r="X809" i="3"/>
  <c r="X810" i="3"/>
  <c r="X811" i="3"/>
  <c r="X658" i="3"/>
  <c r="X659" i="3"/>
  <c r="X1676" i="3"/>
  <c r="X4466" i="3"/>
  <c r="X3416" i="3"/>
  <c r="X400" i="3"/>
  <c r="X1886" i="3"/>
  <c r="X832" i="3"/>
  <c r="X2764" i="3"/>
  <c r="X660" i="3"/>
  <c r="X833" i="3"/>
  <c r="X1677" i="3"/>
  <c r="X1887" i="3"/>
  <c r="X1888" i="3"/>
  <c r="X818" i="3"/>
  <c r="X1889" i="3"/>
  <c r="X1678" i="3"/>
  <c r="X1890" i="3"/>
  <c r="X661" i="3"/>
  <c r="X851" i="3"/>
  <c r="X2261" i="3"/>
  <c r="X2006" i="3"/>
  <c r="X1891" i="3"/>
  <c r="X860" i="3"/>
  <c r="X1892" i="3"/>
  <c r="X2045" i="3"/>
  <c r="X662" i="3"/>
  <c r="X1729" i="3"/>
  <c r="X4545" i="3"/>
  <c r="X2818" i="3"/>
  <c r="X1893" i="3"/>
  <c r="X4446" i="3"/>
  <c r="X1894" i="3"/>
  <c r="X3855" i="3"/>
  <c r="X4447" i="3"/>
  <c r="X1895" i="3"/>
  <c r="X1679" i="3"/>
  <c r="X2106" i="3"/>
  <c r="X663" i="3"/>
  <c r="X664" i="3"/>
  <c r="X2107" i="3"/>
  <c r="X665" i="3"/>
  <c r="X4448" i="3"/>
  <c r="X2108" i="3"/>
  <c r="X4449" i="3"/>
  <c r="X666" i="3"/>
  <c r="X2660" i="3"/>
  <c r="X4252" i="3"/>
  <c r="X2557" i="3"/>
  <c r="X2487" i="3"/>
  <c r="X2661" i="3"/>
  <c r="X667" i="3"/>
  <c r="X668" i="3"/>
  <c r="X1324" i="3"/>
  <c r="X3456" i="3"/>
  <c r="X2610" i="3"/>
  <c r="X3417" i="3"/>
  <c r="X3888" i="3"/>
  <c r="X955" i="3"/>
  <c r="X2558" i="3"/>
  <c r="X1929" i="3"/>
  <c r="X3198" i="3"/>
  <c r="X1080" i="3"/>
  <c r="X4206" i="3"/>
  <c r="X4467" i="3"/>
  <c r="X4468" i="3"/>
  <c r="X4500" i="3"/>
  <c r="X4519" i="3"/>
  <c r="X2611" i="3"/>
  <c r="X296" i="3"/>
  <c r="X1896" i="3"/>
  <c r="X2046" i="3"/>
  <c r="X2819" i="3"/>
  <c r="X3239" i="3"/>
  <c r="X3727" i="3"/>
  <c r="X2111" i="3"/>
  <c r="X2186" i="3"/>
  <c r="X1996" i="3"/>
  <c r="X1023" i="3"/>
  <c r="X2047" i="3"/>
  <c r="X3199" i="3"/>
  <c r="X669" i="3"/>
  <c r="X4560" i="3"/>
  <c r="X834" i="3"/>
  <c r="X1934" i="3"/>
  <c r="X686" i="3"/>
  <c r="X1730" i="3"/>
  <c r="X1963" i="3"/>
  <c r="X4253" i="3"/>
  <c r="X670" i="3"/>
  <c r="X882" i="3"/>
  <c r="X4215" i="3"/>
  <c r="X4329" i="3"/>
  <c r="X4332" i="3"/>
  <c r="X2748" i="3"/>
  <c r="X450" i="3"/>
  <c r="X3856" i="3"/>
  <c r="X3889" i="3"/>
  <c r="X2618" i="3"/>
  <c r="X2468" i="3"/>
  <c r="X2007" i="3"/>
  <c r="X2048" i="3"/>
  <c r="X2049" i="3"/>
  <c r="X509" i="3"/>
  <c r="X2469" i="3"/>
  <c r="X3430" i="3"/>
  <c r="X2559" i="3"/>
  <c r="X2187" i="3"/>
  <c r="X671" i="3"/>
  <c r="X883" i="3"/>
  <c r="X3857" i="3"/>
  <c r="X3858" i="3"/>
  <c r="X896" i="3"/>
  <c r="X3225" i="3"/>
  <c r="X2324" i="3"/>
  <c r="X2325" i="3"/>
  <c r="X3226" i="3"/>
  <c r="X866" i="3"/>
  <c r="X337" i="3"/>
  <c r="X2156" i="3"/>
  <c r="X2157" i="3"/>
  <c r="X4333" i="3"/>
  <c r="X672" i="3"/>
  <c r="X687" i="3"/>
  <c r="X4334" i="3"/>
  <c r="X673" i="3"/>
  <c r="X3431" i="3"/>
  <c r="X3432" i="3"/>
  <c r="X2345" i="3"/>
  <c r="X2346" i="3"/>
  <c r="X532" i="3"/>
  <c r="X3240" i="3"/>
  <c r="X3886" i="3"/>
  <c r="X1542" i="3"/>
  <c r="X3859" i="3"/>
  <c r="X4450" i="3"/>
  <c r="X2124" i="3"/>
  <c r="M5" i="19" l="1"/>
  <c r="M6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9" i="16"/>
  <c r="M10" i="16"/>
  <c r="M11" i="16"/>
  <c r="M12" i="16"/>
  <c r="M13" i="16"/>
  <c r="M14" i="16"/>
  <c r="M15" i="16"/>
  <c r="V45" i="3" l="1"/>
  <c r="V17" i="3"/>
  <c r="S3869" i="3"/>
  <c r="T3869" i="3" s="1"/>
  <c r="S484" i="3"/>
  <c r="S3331" i="3"/>
  <c r="S3500" i="3"/>
  <c r="S2090" i="3"/>
  <c r="T2090" i="3" s="1"/>
  <c r="S941" i="3"/>
  <c r="T941" i="3" s="1"/>
  <c r="S3501" i="3"/>
  <c r="T3501" i="3" s="1"/>
  <c r="S83" i="3"/>
  <c r="T83" i="3" s="1"/>
  <c r="S1990" i="3"/>
  <c r="T1990" i="3" s="1"/>
  <c r="S3106" i="3"/>
  <c r="T3106" i="3" s="1"/>
  <c r="S1243" i="3"/>
  <c r="T1243" i="3" s="1"/>
  <c r="S942" i="3"/>
  <c r="T942" i="3" s="1"/>
  <c r="S3332" i="3"/>
  <c r="T3332" i="3" s="1"/>
  <c r="S1244" i="3"/>
  <c r="S1245" i="3"/>
  <c r="S3333" i="3"/>
  <c r="S2013" i="3"/>
  <c r="S3246" i="3"/>
  <c r="T3246" i="3" s="1"/>
  <c r="S3290" i="3"/>
  <c r="T3290" i="3" s="1"/>
  <c r="S3421" i="3"/>
  <c r="T3421" i="3" s="1"/>
  <c r="S3422" i="3"/>
  <c r="S3423" i="3"/>
  <c r="T3423" i="3" s="1"/>
  <c r="S3912" i="3"/>
  <c r="T3912" i="3" s="1"/>
  <c r="S3502" i="3"/>
  <c r="T3502" i="3" s="1"/>
  <c r="S3503" i="3"/>
  <c r="T3503" i="3" s="1"/>
  <c r="S4015" i="3"/>
  <c r="S3424" i="3"/>
  <c r="S2079" i="3"/>
  <c r="S2113" i="3"/>
  <c r="S3107" i="3"/>
  <c r="T3107" i="3" s="1"/>
  <c r="S3710" i="3"/>
  <c r="T3710" i="3" s="1"/>
  <c r="S3334" i="3"/>
  <c r="T3334" i="3" s="1"/>
  <c r="S1246" i="3"/>
  <c r="T1246" i="3" s="1"/>
  <c r="S2367" i="3"/>
  <c r="T2367" i="3" s="1"/>
  <c r="S3335" i="3"/>
  <c r="T3335" i="3" s="1"/>
  <c r="S3913" i="3"/>
  <c r="T3913" i="3" s="1"/>
  <c r="S3336" i="3"/>
  <c r="T3336" i="3" s="1"/>
  <c r="S3337" i="3"/>
  <c r="S3504" i="3"/>
  <c r="S3505" i="3"/>
  <c r="S3506" i="3"/>
  <c r="T3506" i="3" s="1"/>
  <c r="S3507" i="3"/>
  <c r="T3507" i="3" s="1"/>
  <c r="S3759" i="3"/>
  <c r="T3759" i="3" s="1"/>
  <c r="S3508" i="3"/>
  <c r="T3508" i="3" s="1"/>
  <c r="S3509" i="3"/>
  <c r="T3509" i="3" s="1"/>
  <c r="S3510" i="3"/>
  <c r="T3510" i="3" s="1"/>
  <c r="S2368" i="3"/>
  <c r="T2368" i="3" s="1"/>
  <c r="S2369" i="3"/>
  <c r="T2369" i="3" s="1"/>
  <c r="S376" i="3"/>
  <c r="T376" i="3" s="1"/>
  <c r="S531" i="3"/>
  <c r="S571" i="3"/>
  <c r="S17" i="3"/>
  <c r="S4001" i="3"/>
  <c r="S3760" i="3"/>
  <c r="T3760" i="3" s="1"/>
  <c r="S58" i="3"/>
  <c r="T58" i="3" s="1"/>
  <c r="S59" i="3"/>
  <c r="T59" i="3" s="1"/>
  <c r="S60" i="3"/>
  <c r="T60" i="3" s="1"/>
  <c r="S61" i="3"/>
  <c r="T61" i="3" s="1"/>
  <c r="S62" i="3"/>
  <c r="T62" i="3" s="1"/>
  <c r="S3511" i="3"/>
  <c r="T3511" i="3" s="1"/>
  <c r="S1746" i="3"/>
  <c r="T1746" i="3" s="1"/>
  <c r="S1747" i="3"/>
  <c r="S4113" i="3"/>
  <c r="S2370" i="3"/>
  <c r="S1407" i="3"/>
  <c r="S2212" i="3"/>
  <c r="T2212" i="3" s="1"/>
  <c r="S572" i="3"/>
  <c r="T572" i="3" s="1"/>
  <c r="S690" i="3"/>
  <c r="T690" i="3" s="1"/>
  <c r="S1748" i="3"/>
  <c r="T1748" i="3" s="1"/>
  <c r="S1749" i="3"/>
  <c r="T1749" i="3" s="1"/>
  <c r="S3108" i="3"/>
  <c r="T3108" i="3" s="1"/>
  <c r="S2923" i="3"/>
  <c r="T2923" i="3" s="1"/>
  <c r="S2924" i="3"/>
  <c r="T2924" i="3" s="1"/>
  <c r="S2925" i="3"/>
  <c r="S2926" i="3"/>
  <c r="S4114" i="3"/>
  <c r="S2213" i="3"/>
  <c r="T2213" i="3" s="1"/>
  <c r="S2214" i="3"/>
  <c r="T2214" i="3" s="1"/>
  <c r="S2215" i="3"/>
  <c r="T2215" i="3" s="1"/>
  <c r="S2927" i="3"/>
  <c r="T2927" i="3" s="1"/>
  <c r="S573" i="3"/>
  <c r="T573" i="3" s="1"/>
  <c r="S313" i="3"/>
  <c r="T313" i="3" s="1"/>
  <c r="S2216" i="3"/>
  <c r="T2216" i="3" s="1"/>
  <c r="S3177" i="3"/>
  <c r="T3177" i="3" s="1"/>
  <c r="S574" i="3"/>
  <c r="T574" i="3" s="1"/>
  <c r="S1750" i="3"/>
  <c r="S1751" i="3"/>
  <c r="S2928" i="3"/>
  <c r="S2929" i="3"/>
  <c r="S2930" i="3"/>
  <c r="T2930" i="3" s="1"/>
  <c r="S2931" i="3"/>
  <c r="T2931" i="3" s="1"/>
  <c r="S2932" i="3"/>
  <c r="T2932" i="3" s="1"/>
  <c r="S2933" i="3"/>
  <c r="T2933" i="3" s="1"/>
  <c r="S2934" i="3"/>
  <c r="T2934" i="3" s="1"/>
  <c r="S1752" i="3"/>
  <c r="T1752" i="3" s="1"/>
  <c r="S303" i="3"/>
  <c r="T303" i="3" s="1"/>
  <c r="S1753" i="3"/>
  <c r="T1753" i="3" s="1"/>
  <c r="S2840" i="3"/>
  <c r="S2217" i="3"/>
  <c r="S495" i="3"/>
  <c r="S575" i="3"/>
  <c r="S691" i="3"/>
  <c r="T691" i="3" s="1"/>
  <c r="S2935" i="3"/>
  <c r="T2935" i="3" s="1"/>
  <c r="S3109" i="3"/>
  <c r="T3109" i="3" s="1"/>
  <c r="S2218" i="3"/>
  <c r="T2218" i="3" s="1"/>
  <c r="S741" i="3"/>
  <c r="T741" i="3" s="1"/>
  <c r="S1754" i="3"/>
  <c r="S576" i="3"/>
  <c r="T576" i="3" s="1"/>
  <c r="S1897" i="3"/>
  <c r="T1897" i="3" s="1"/>
  <c r="S2371" i="3"/>
  <c r="S437" i="3"/>
  <c r="S692" i="3"/>
  <c r="S4161" i="3"/>
  <c r="S1321" i="3"/>
  <c r="T1321" i="3" s="1"/>
  <c r="S4361" i="3"/>
  <c r="T4361" i="3" s="1"/>
  <c r="S1247" i="3"/>
  <c r="T1247" i="3" s="1"/>
  <c r="S84" i="3"/>
  <c r="T84" i="3" s="1"/>
  <c r="S2722" i="3"/>
  <c r="T2722" i="3" s="1"/>
  <c r="S85" i="3"/>
  <c r="T85" i="3" s="1"/>
  <c r="S2765" i="3"/>
  <c r="T2765" i="3" s="1"/>
  <c r="S742" i="3"/>
  <c r="T742" i="3" s="1"/>
  <c r="S743" i="3"/>
  <c r="S3276" i="3"/>
  <c r="S1473" i="3"/>
  <c r="S86" i="3"/>
  <c r="S1430" i="3"/>
  <c r="T1430" i="3" s="1"/>
  <c r="S1431" i="3"/>
  <c r="T1431" i="3" s="1"/>
  <c r="S1930" i="3"/>
  <c r="T1930" i="3" s="1"/>
  <c r="S1248" i="3"/>
  <c r="T1248" i="3" s="1"/>
  <c r="S889" i="3"/>
  <c r="T889" i="3" s="1"/>
  <c r="S2311" i="3"/>
  <c r="T2311" i="3" s="1"/>
  <c r="S904" i="3"/>
  <c r="T904" i="3" s="1"/>
  <c r="S635" i="3"/>
  <c r="T635" i="3" s="1"/>
  <c r="S3870" i="3"/>
  <c r="S1154" i="3"/>
  <c r="S1474" i="3"/>
  <c r="S222" i="3"/>
  <c r="S223" i="3"/>
  <c r="T223" i="3" s="1"/>
  <c r="S3871" i="3"/>
  <c r="T3871" i="3" s="1"/>
  <c r="S895" i="3"/>
  <c r="T895" i="3" s="1"/>
  <c r="S1514" i="3"/>
  <c r="T1514" i="3" s="1"/>
  <c r="S275" i="3"/>
  <c r="T275" i="3" s="1"/>
  <c r="S3512" i="3"/>
  <c r="T3512" i="3" s="1"/>
  <c r="S1532" i="3"/>
  <c r="T1532" i="3" s="1"/>
  <c r="S3761" i="3"/>
  <c r="T3761" i="3" s="1"/>
  <c r="S4016" i="3"/>
  <c r="S3762" i="3"/>
  <c r="S3513" i="3"/>
  <c r="S3514" i="3"/>
  <c r="S3914" i="3"/>
  <c r="T3914" i="3" s="1"/>
  <c r="S1614" i="3"/>
  <c r="T1614" i="3" s="1"/>
  <c r="S1615" i="3"/>
  <c r="T1615" i="3" s="1"/>
  <c r="S1755" i="3"/>
  <c r="T1755" i="3" s="1"/>
  <c r="S3986" i="3"/>
  <c r="T3986" i="3" s="1"/>
  <c r="S1756" i="3"/>
  <c r="T1756" i="3" s="1"/>
  <c r="S1616" i="3"/>
  <c r="T1616" i="3" s="1"/>
  <c r="S1757" i="3"/>
  <c r="T1757" i="3" s="1"/>
  <c r="S3763" i="3"/>
  <c r="S3764" i="3"/>
  <c r="S1758" i="3"/>
  <c r="S3515" i="3"/>
  <c r="S1617" i="3"/>
  <c r="T1617" i="3" s="1"/>
  <c r="S2508" i="3"/>
  <c r="T2508" i="3" s="1"/>
  <c r="S2509" i="3"/>
  <c r="T2509" i="3" s="1"/>
  <c r="S2029" i="3"/>
  <c r="T2029" i="3" s="1"/>
  <c r="S2219" i="3"/>
  <c r="T2219" i="3" s="1"/>
  <c r="S2480" i="3"/>
  <c r="T2480" i="3" s="1"/>
  <c r="S1951" i="3"/>
  <c r="T1951" i="3" s="1"/>
  <c r="S3277" i="3"/>
  <c r="T3277" i="3" s="1"/>
  <c r="S2220" i="3"/>
  <c r="S2014" i="3"/>
  <c r="S1443" i="3"/>
  <c r="S2372" i="3"/>
  <c r="S2221" i="3"/>
  <c r="T2221" i="3" s="1"/>
  <c r="S4072" i="3"/>
  <c r="T4072" i="3" s="1"/>
  <c r="S2785" i="3"/>
  <c r="T2785" i="3" s="1"/>
  <c r="S4563" i="3"/>
  <c r="T4563" i="3" s="1"/>
  <c r="S2786" i="3"/>
  <c r="T2786" i="3" s="1"/>
  <c r="S2787" i="3"/>
  <c r="T2787" i="3" s="1"/>
  <c r="S1952" i="3"/>
  <c r="T1952" i="3" s="1"/>
  <c r="S2788" i="3"/>
  <c r="T2788" i="3" s="1"/>
  <c r="S2335" i="3"/>
  <c r="S2447" i="3"/>
  <c r="S943" i="3"/>
  <c r="S3297" i="3"/>
  <c r="S4094" i="3"/>
  <c r="T4094" i="3" s="1"/>
  <c r="S2448" i="3"/>
  <c r="T2448" i="3" s="1"/>
  <c r="S3170" i="3"/>
  <c r="T3170" i="3" s="1"/>
  <c r="S3217" i="3"/>
  <c r="T3217" i="3" s="1"/>
  <c r="S2631" i="3"/>
  <c r="T2631" i="3" s="1"/>
  <c r="S4481" i="3"/>
  <c r="T4481" i="3" s="1"/>
  <c r="S426" i="3"/>
  <c r="T426" i="3" s="1"/>
  <c r="S3882" i="3"/>
  <c r="T3882" i="3" s="1"/>
  <c r="S2477" i="3"/>
  <c r="S3218" i="3"/>
  <c r="S3436" i="3"/>
  <c r="S3338" i="3"/>
  <c r="S395" i="3"/>
  <c r="T395" i="3" s="1"/>
  <c r="S4401" i="3"/>
  <c r="T4401" i="3" s="1"/>
  <c r="S244" i="3"/>
  <c r="T244" i="3" s="1"/>
  <c r="S4191" i="3"/>
  <c r="T4191" i="3" s="1"/>
  <c r="S4095" i="3"/>
  <c r="T4095" i="3" s="1"/>
  <c r="S2589" i="3"/>
  <c r="T2589" i="3" s="1"/>
  <c r="S2336" i="3"/>
  <c r="T2336" i="3" s="1"/>
  <c r="S814" i="3"/>
  <c r="T814" i="3" s="1"/>
  <c r="S577" i="3"/>
  <c r="S3516" i="3"/>
  <c r="S3517" i="3"/>
  <c r="S3518" i="3"/>
  <c r="S3519" i="3"/>
  <c r="T3519" i="3" s="1"/>
  <c r="S4017" i="3"/>
  <c r="T4017" i="3" s="1"/>
  <c r="S3765" i="3"/>
  <c r="T3765" i="3" s="1"/>
  <c r="S944" i="3"/>
  <c r="T944" i="3" s="1"/>
  <c r="S3520" i="3"/>
  <c r="T3520" i="3" s="1"/>
  <c r="S3521" i="3"/>
  <c r="T3521" i="3" s="1"/>
  <c r="S3522" i="3"/>
  <c r="T3522" i="3" s="1"/>
  <c r="S3523" i="3"/>
  <c r="T3523" i="3" s="1"/>
  <c r="S3110" i="3"/>
  <c r="S1695" i="3"/>
  <c r="S1696" i="3"/>
  <c r="S3524" i="3"/>
  <c r="S3111" i="3"/>
  <c r="T3111" i="3" s="1"/>
  <c r="S3525" i="3"/>
  <c r="T3525" i="3" s="1"/>
  <c r="S3112" i="3"/>
  <c r="T3112" i="3" s="1"/>
  <c r="S1618" i="3"/>
  <c r="T1618" i="3" s="1"/>
  <c r="S1619" i="3"/>
  <c r="T1619" i="3" s="1"/>
  <c r="S1620" i="3"/>
  <c r="T1620" i="3" s="1"/>
  <c r="S1621" i="3"/>
  <c r="T1621" i="3" s="1"/>
  <c r="S744" i="3"/>
  <c r="T744" i="3" s="1"/>
  <c r="S745" i="3"/>
  <c r="S746" i="3"/>
  <c r="S2936" i="3"/>
  <c r="S1622" i="3"/>
  <c r="S1623" i="3"/>
  <c r="T1623" i="3" s="1"/>
  <c r="S2030" i="3"/>
  <c r="T2030" i="3" s="1"/>
  <c r="S2373" i="3"/>
  <c r="T2373" i="3" s="1"/>
  <c r="S1624" i="3"/>
  <c r="T1624" i="3" s="1"/>
  <c r="S1155" i="3"/>
  <c r="T1155" i="3" s="1"/>
  <c r="S747" i="3"/>
  <c r="T747" i="3" s="1"/>
  <c r="S496" i="3"/>
  <c r="T496" i="3" s="1"/>
  <c r="S2374" i="3"/>
  <c r="T2374" i="3" s="1"/>
  <c r="S2375" i="3"/>
  <c r="S3178" i="3"/>
  <c r="S1249" i="3"/>
  <c r="S1408" i="3"/>
  <c r="S4018" i="3"/>
  <c r="T4018" i="3" s="1"/>
  <c r="S4019" i="3"/>
  <c r="T4019" i="3" s="1"/>
  <c r="S4020" i="3"/>
  <c r="T4020" i="3" s="1"/>
  <c r="S3339" i="3"/>
  <c r="T3339" i="3" s="1"/>
  <c r="S4021" i="3"/>
  <c r="T4021" i="3" s="1"/>
  <c r="S748" i="3"/>
  <c r="T748" i="3" s="1"/>
  <c r="S2222" i="3"/>
  <c r="T2222" i="3" s="1"/>
  <c r="S578" i="3"/>
  <c r="T578" i="3" s="1"/>
  <c r="S1717" i="3"/>
  <c r="S1718" i="3"/>
  <c r="S1719" i="3"/>
  <c r="S1720" i="3"/>
  <c r="S1721" i="3"/>
  <c r="T1721" i="3" s="1"/>
  <c r="S2080" i="3"/>
  <c r="T2080" i="3" s="1"/>
  <c r="S2081" i="3"/>
  <c r="T2081" i="3" s="1"/>
  <c r="S2082" i="3"/>
  <c r="T2082" i="3" s="1"/>
  <c r="S2376" i="3"/>
  <c r="T2376" i="3" s="1"/>
  <c r="S2937" i="3"/>
  <c r="T2937" i="3" s="1"/>
  <c r="S3340" i="3"/>
  <c r="T3340" i="3" s="1"/>
  <c r="S3341" i="3"/>
  <c r="T3341" i="3" s="1"/>
  <c r="S749" i="3"/>
  <c r="S750" i="3"/>
  <c r="S1250" i="3"/>
  <c r="S3526" i="3"/>
  <c r="S3915" i="3"/>
  <c r="T3915" i="3" s="1"/>
  <c r="S3527" i="3"/>
  <c r="T3527" i="3" s="1"/>
  <c r="S3528" i="3"/>
  <c r="T3528" i="3" s="1"/>
  <c r="S3529" i="3"/>
  <c r="T3529" i="3" s="1"/>
  <c r="S3916" i="3"/>
  <c r="T3916" i="3" s="1"/>
  <c r="S3113" i="3"/>
  <c r="T3113" i="3" s="1"/>
  <c r="S3530" i="3"/>
  <c r="T3530" i="3" s="1"/>
  <c r="S3766" i="3"/>
  <c r="T3766" i="3" s="1"/>
  <c r="S377" i="3"/>
  <c r="S3917" i="3"/>
  <c r="S3767" i="3"/>
  <c r="S3114" i="3"/>
  <c r="S3531" i="3"/>
  <c r="T3531" i="3" s="1"/>
  <c r="S2377" i="3"/>
  <c r="T2377" i="3" s="1"/>
  <c r="S4022" i="3"/>
  <c r="T4022" i="3" s="1"/>
  <c r="S3532" i="3"/>
  <c r="T3532" i="3" s="1"/>
  <c r="S3533" i="3"/>
  <c r="T3533" i="3" s="1"/>
  <c r="S1251" i="3"/>
  <c r="T1251" i="3" s="1"/>
  <c r="S2378" i="3"/>
  <c r="T2378" i="3" s="1"/>
  <c r="S3918" i="3"/>
  <c r="T3918" i="3" s="1"/>
  <c r="S4002" i="3"/>
  <c r="S3768" i="3"/>
  <c r="S3342" i="3"/>
  <c r="S522" i="3"/>
  <c r="S523" i="3"/>
  <c r="T523" i="3" s="1"/>
  <c r="S3115" i="3"/>
  <c r="T3115" i="3" s="1"/>
  <c r="S3116" i="3"/>
  <c r="T3116" i="3" s="1"/>
  <c r="S2223" i="3"/>
  <c r="T2223" i="3" s="1"/>
  <c r="S4079" i="3"/>
  <c r="T4079" i="3" s="1"/>
  <c r="S1625" i="3"/>
  <c r="T1625" i="3" s="1"/>
  <c r="S2069" i="3"/>
  <c r="T2069" i="3" s="1"/>
  <c r="S4564" i="3"/>
  <c r="T4564" i="3" s="1"/>
  <c r="S2128" i="3"/>
  <c r="S136" i="3"/>
  <c r="S4390" i="3"/>
  <c r="S4565" i="3"/>
  <c r="S679" i="3"/>
  <c r="T679" i="3" s="1"/>
  <c r="S438" i="3"/>
  <c r="T438" i="3" s="1"/>
  <c r="S4566" i="3"/>
  <c r="T4566" i="3" s="1"/>
  <c r="S4567" i="3"/>
  <c r="T4567" i="3" s="1"/>
  <c r="S2337" i="3"/>
  <c r="T2337" i="3" s="1"/>
  <c r="S636" i="3"/>
  <c r="T636" i="3" s="1"/>
  <c r="S945" i="3"/>
  <c r="T945" i="3" s="1"/>
  <c r="S1626" i="3"/>
  <c r="T1626" i="3" s="1"/>
  <c r="S1156" i="3"/>
  <c r="S1759" i="3"/>
  <c r="S1627" i="3"/>
  <c r="S579" i="3"/>
  <c r="S1760" i="3"/>
  <c r="T1760" i="3" s="1"/>
  <c r="S3769" i="3"/>
  <c r="T3769" i="3" s="1"/>
  <c r="S1761" i="3"/>
  <c r="T1761" i="3" s="1"/>
  <c r="S1628" i="3"/>
  <c r="T1628" i="3" s="1"/>
  <c r="S3770" i="3"/>
  <c r="T3770" i="3" s="1"/>
  <c r="S2169" i="3"/>
  <c r="T2169" i="3" s="1"/>
  <c r="S1762" i="3"/>
  <c r="T1762" i="3" s="1"/>
  <c r="S1763" i="3"/>
  <c r="T1763" i="3" s="1"/>
  <c r="S1764" i="3"/>
  <c r="S1765" i="3"/>
  <c r="S3771" i="3"/>
  <c r="S1629" i="3"/>
  <c r="S2170" i="3"/>
  <c r="T2170" i="3" s="1"/>
  <c r="S1630" i="3"/>
  <c r="T1630" i="3" s="1"/>
  <c r="S1697" i="3"/>
  <c r="T1697" i="3" s="1"/>
  <c r="S1766" i="3"/>
  <c r="T1766" i="3" s="1"/>
  <c r="S1767" i="3"/>
  <c r="T1767" i="3" s="1"/>
  <c r="S1768" i="3"/>
  <c r="T1768" i="3" s="1"/>
  <c r="S1769" i="3"/>
  <c r="T1769" i="3" s="1"/>
  <c r="S3772" i="3"/>
  <c r="T3772" i="3" s="1"/>
  <c r="S1770" i="3"/>
  <c r="S2083" i="3"/>
  <c r="S1698" i="3"/>
  <c r="S3773" i="3"/>
  <c r="S3774" i="3"/>
  <c r="T3774" i="3" s="1"/>
  <c r="S3775" i="3"/>
  <c r="T3775" i="3" s="1"/>
  <c r="S3776" i="3"/>
  <c r="T3776" i="3" s="1"/>
  <c r="S4003" i="3"/>
  <c r="T4003" i="3" s="1"/>
  <c r="S1699" i="3"/>
  <c r="T1699" i="3" s="1"/>
  <c r="S1700" i="3"/>
  <c r="T1700" i="3" s="1"/>
  <c r="S1533" i="3"/>
  <c r="T1533" i="3" s="1"/>
  <c r="S1701" i="3"/>
  <c r="T1701" i="3" s="1"/>
  <c r="S1702" i="3"/>
  <c r="S4004" i="3"/>
  <c r="S3777" i="3"/>
  <c r="S3778" i="3"/>
  <c r="S3779" i="3"/>
  <c r="T3779" i="3" s="1"/>
  <c r="S3780" i="3"/>
  <c r="T3780" i="3" s="1"/>
  <c r="S1703" i="3"/>
  <c r="T1703" i="3" s="1"/>
  <c r="S2084" i="3"/>
  <c r="T2084" i="3" s="1"/>
  <c r="S1771" i="3"/>
  <c r="T1771" i="3" s="1"/>
  <c r="S1534" i="3"/>
  <c r="T1534" i="3" s="1"/>
  <c r="S3781" i="3"/>
  <c r="T3781" i="3" s="1"/>
  <c r="S1772" i="3"/>
  <c r="T1772" i="3" s="1"/>
  <c r="S1773" i="3"/>
  <c r="S1774" i="3"/>
  <c r="S1775" i="3"/>
  <c r="S1704" i="3"/>
  <c r="S1631" i="3"/>
  <c r="T1631" i="3" s="1"/>
  <c r="S2171" i="3"/>
  <c r="T2171" i="3" s="1"/>
  <c r="S1632" i="3"/>
  <c r="T1632" i="3" s="1"/>
  <c r="S3782" i="3"/>
  <c r="T3782" i="3" s="1"/>
  <c r="S1776" i="3"/>
  <c r="T1776" i="3" s="1"/>
  <c r="S1777" i="3"/>
  <c r="T1777" i="3" s="1"/>
  <c r="S1778" i="3"/>
  <c r="T1778" i="3" s="1"/>
  <c r="S1779" i="3"/>
  <c r="T1779" i="3" s="1"/>
  <c r="S2172" i="3"/>
  <c r="S3783" i="3"/>
  <c r="S1633" i="3"/>
  <c r="S1780" i="3"/>
  <c r="S3784" i="3"/>
  <c r="T3784" i="3" s="1"/>
  <c r="S1781" i="3"/>
  <c r="T1781" i="3" s="1"/>
  <c r="S580" i="3"/>
  <c r="T580" i="3" s="1"/>
  <c r="S1634" i="3"/>
  <c r="T1634" i="3" s="1"/>
  <c r="S1782" i="3"/>
  <c r="T1782" i="3" s="1"/>
  <c r="S1157" i="3"/>
  <c r="T1157" i="3" s="1"/>
  <c r="S1635" i="3"/>
  <c r="T1635" i="3" s="1"/>
  <c r="S2070" i="3"/>
  <c r="T2070" i="3" s="1"/>
  <c r="S2063" i="3"/>
  <c r="S4482" i="3"/>
  <c r="S4483" i="3"/>
  <c r="S4484" i="3"/>
  <c r="S3343" i="3"/>
  <c r="T3343" i="3" s="1"/>
  <c r="S3344" i="3"/>
  <c r="T3344" i="3" s="1"/>
  <c r="S3060" i="3"/>
  <c r="T3060" i="3" s="1"/>
  <c r="S946" i="3"/>
  <c r="T946" i="3" s="1"/>
  <c r="S1918" i="3"/>
  <c r="T1918" i="3" s="1"/>
  <c r="S4308" i="3"/>
  <c r="T4308" i="3" s="1"/>
  <c r="S1953" i="3"/>
  <c r="T1953" i="3" s="1"/>
  <c r="S2312" i="3"/>
  <c r="T2312" i="3" s="1"/>
  <c r="S276" i="3"/>
  <c r="S277" i="3"/>
  <c r="S1252" i="3"/>
  <c r="S175" i="3"/>
  <c r="S2173" i="3"/>
  <c r="T2173" i="3" s="1"/>
  <c r="S4362" i="3"/>
  <c r="T4362" i="3" s="1"/>
  <c r="S4363" i="3"/>
  <c r="T4363" i="3" s="1"/>
  <c r="S3534" i="3"/>
  <c r="T3534" i="3" s="1"/>
  <c r="S751" i="3"/>
  <c r="T751" i="3" s="1"/>
  <c r="S2132" i="3"/>
  <c r="T2132" i="3" s="1"/>
  <c r="S680" i="3"/>
  <c r="T680" i="3" s="1"/>
  <c r="S176" i="3"/>
  <c r="T176" i="3" s="1"/>
  <c r="S4151" i="3"/>
  <c r="S1253" i="3"/>
  <c r="S4080" i="3"/>
  <c r="S330" i="3"/>
  <c r="S528" i="3"/>
  <c r="T528" i="3" s="1"/>
  <c r="S2224" i="3"/>
  <c r="T2224" i="3" s="1"/>
  <c r="S331" i="3"/>
  <c r="T331" i="3" s="1"/>
  <c r="S2225" i="3"/>
  <c r="T2225" i="3" s="1"/>
  <c r="S2133" i="3"/>
  <c r="T2133" i="3" s="1"/>
  <c r="S414" i="3"/>
  <c r="T414" i="3" s="1"/>
  <c r="S2174" i="3"/>
  <c r="T2174" i="3" s="1"/>
  <c r="S2510" i="3"/>
  <c r="T2510" i="3" s="1"/>
  <c r="S1457" i="3"/>
  <c r="S2590" i="3"/>
  <c r="S2591" i="3"/>
  <c r="S1086" i="3"/>
  <c r="S4081" i="3"/>
  <c r="T4081" i="3" s="1"/>
  <c r="S2278" i="3"/>
  <c r="T2278" i="3" s="1"/>
  <c r="S278" i="3"/>
  <c r="T278" i="3" s="1"/>
  <c r="S1592" i="3"/>
  <c r="T1592" i="3" s="1"/>
  <c r="S177" i="3"/>
  <c r="T177" i="3" s="1"/>
  <c r="S363" i="3"/>
  <c r="T363" i="3" s="1"/>
  <c r="S4485" i="3"/>
  <c r="T4485" i="3" s="1"/>
  <c r="S2065" i="3"/>
  <c r="T2065" i="3" s="1"/>
  <c r="S245" i="3"/>
  <c r="S2481" i="3"/>
  <c r="S4207" i="3"/>
  <c r="S2592" i="3"/>
  <c r="S4486" i="3"/>
  <c r="T4486" i="3" s="1"/>
  <c r="S304" i="3"/>
  <c r="T304" i="3" s="1"/>
  <c r="S4533" i="3"/>
  <c r="T4533" i="3" s="1"/>
  <c r="S2593" i="3"/>
  <c r="T2593" i="3" s="1"/>
  <c r="S2511" i="3"/>
  <c r="T2511" i="3" s="1"/>
  <c r="S2512" i="3"/>
  <c r="T2512" i="3" s="1"/>
  <c r="S2053" i="3"/>
  <c r="T2053" i="3" s="1"/>
  <c r="S2289" i="3"/>
  <c r="T2289" i="3" s="1"/>
  <c r="S4487" i="3"/>
  <c r="S3298" i="3"/>
  <c r="S1388" i="3"/>
  <c r="S2594" i="3"/>
  <c r="S2595" i="3"/>
  <c r="T2595" i="3" s="1"/>
  <c r="S1389" i="3"/>
  <c r="T1389" i="3" s="1"/>
  <c r="S364" i="3"/>
  <c r="T364" i="3" s="1"/>
  <c r="S4101" i="3"/>
  <c r="T4101" i="3" s="1"/>
  <c r="S2313" i="3"/>
  <c r="T2313" i="3" s="1"/>
  <c r="S165" i="3"/>
  <c r="T165" i="3" s="1"/>
  <c r="S166" i="3"/>
  <c r="T166" i="3" s="1"/>
  <c r="S167" i="3"/>
  <c r="T167" i="3" s="1"/>
  <c r="S2938" i="3"/>
  <c r="S2513" i="3"/>
  <c r="S2514" i="3"/>
  <c r="S168" i="3"/>
  <c r="S2314" i="3"/>
  <c r="T2314" i="3" s="1"/>
  <c r="S169" i="3"/>
  <c r="T169" i="3" s="1"/>
  <c r="S170" i="3"/>
  <c r="T170" i="3" s="1"/>
  <c r="S171" i="3"/>
  <c r="T171" i="3" s="1"/>
  <c r="S4534" i="3"/>
  <c r="T4534" i="3" s="1"/>
  <c r="S2175" i="3"/>
  <c r="T2175" i="3" s="1"/>
  <c r="S1919" i="3"/>
  <c r="T1919" i="3" s="1"/>
  <c r="S1636" i="3"/>
  <c r="T1636" i="3" s="1"/>
  <c r="S2596" i="3"/>
  <c r="S2597" i="3"/>
  <c r="S913" i="3"/>
  <c r="S4208" i="3"/>
  <c r="S4162" i="3"/>
  <c r="T4162" i="3" s="1"/>
  <c r="S471" i="3"/>
  <c r="T471" i="3" s="1"/>
  <c r="S447" i="3"/>
  <c r="T447" i="3" s="1"/>
  <c r="S2677" i="3"/>
  <c r="T2677" i="3" s="1"/>
  <c r="S87" i="3"/>
  <c r="T87" i="3" s="1"/>
  <c r="S155" i="3"/>
  <c r="T155" i="3" s="1"/>
  <c r="S1722" i="3"/>
  <c r="T1722" i="3" s="1"/>
  <c r="S581" i="3"/>
  <c r="T581" i="3" s="1"/>
  <c r="S2379" i="3"/>
  <c r="S1508" i="3"/>
  <c r="S156" i="3"/>
  <c r="S88" i="3"/>
  <c r="S4568" i="3"/>
  <c r="T4568" i="3" s="1"/>
  <c r="S2472" i="3"/>
  <c r="T2472" i="3" s="1"/>
  <c r="S1783" i="3"/>
  <c r="T1783" i="3" s="1"/>
  <c r="S3449" i="3"/>
  <c r="T3449" i="3" s="1"/>
  <c r="S4569" i="3"/>
  <c r="T4569" i="3" s="1"/>
  <c r="S4309" i="3"/>
  <c r="T4309" i="3" s="1"/>
  <c r="S4310" i="3"/>
  <c r="T4310" i="3" s="1"/>
  <c r="S89" i="3"/>
  <c r="T89" i="3" s="1"/>
  <c r="S869" i="3"/>
  <c r="S90" i="3"/>
  <c r="S4023" i="3"/>
  <c r="S3711" i="3"/>
  <c r="S3712" i="3"/>
  <c r="T3712" i="3" s="1"/>
  <c r="S3713" i="3"/>
  <c r="T3713" i="3" s="1"/>
  <c r="S3117" i="3"/>
  <c r="T3117" i="3" s="1"/>
  <c r="S3118" i="3"/>
  <c r="T3118" i="3" s="1"/>
  <c r="S4488" i="3"/>
  <c r="T4488" i="3" s="1"/>
  <c r="S4489" i="3"/>
  <c r="T4489" i="3" s="1"/>
  <c r="S4490" i="3"/>
  <c r="T4490" i="3" s="1"/>
  <c r="S3919" i="3"/>
  <c r="T3919" i="3" s="1"/>
  <c r="S3535" i="3"/>
  <c r="S3536" i="3"/>
  <c r="S524" i="3"/>
  <c r="S3785" i="3"/>
  <c r="S3061" i="3"/>
  <c r="T3061" i="3" s="1"/>
  <c r="S1705" i="3"/>
  <c r="T1705" i="3" s="1"/>
  <c r="S1706" i="3"/>
  <c r="T1706" i="3" s="1"/>
  <c r="S3537" i="3"/>
  <c r="T3537" i="3" s="1"/>
  <c r="S3538" i="3"/>
  <c r="T3538" i="3" s="1"/>
  <c r="S3539" i="3"/>
  <c r="T3539" i="3" s="1"/>
  <c r="S3062" i="3"/>
  <c r="T3062" i="3" s="1"/>
  <c r="S3786" i="3"/>
  <c r="T3786" i="3" s="1"/>
  <c r="S3540" i="3"/>
  <c r="S3920" i="3"/>
  <c r="S3541" i="3"/>
  <c r="S3542" i="3"/>
  <c r="S3543" i="3"/>
  <c r="T3543" i="3" s="1"/>
  <c r="S3731" i="3"/>
  <c r="T3731" i="3" s="1"/>
  <c r="S3179" i="3"/>
  <c r="T3179" i="3" s="1"/>
  <c r="S3119" i="3"/>
  <c r="T3119" i="3" s="1"/>
  <c r="S2031" i="3"/>
  <c r="T2031" i="3" s="1"/>
  <c r="S1254" i="3"/>
  <c r="T1254" i="3" s="1"/>
  <c r="S3544" i="3"/>
  <c r="T3544" i="3" s="1"/>
  <c r="S3545" i="3"/>
  <c r="T3545" i="3" s="1"/>
  <c r="S2032" i="3"/>
  <c r="S3987" i="3"/>
  <c r="S3732" i="3"/>
  <c r="S3345" i="3"/>
  <c r="S3787" i="3"/>
  <c r="T3787" i="3" s="1"/>
  <c r="S1255" i="3"/>
  <c r="T1255" i="3" s="1"/>
  <c r="S2939" i="3"/>
  <c r="T2939" i="3" s="1"/>
  <c r="S4115" i="3"/>
  <c r="T4115" i="3" s="1"/>
  <c r="S1707" i="3"/>
  <c r="T1707" i="3" s="1"/>
  <c r="S1784" i="3"/>
  <c r="T1784" i="3" s="1"/>
  <c r="S1593" i="3"/>
  <c r="T1593" i="3" s="1"/>
  <c r="S2022" i="3"/>
  <c r="T2022" i="3" s="1"/>
  <c r="S2023" i="3"/>
  <c r="S2024" i="3"/>
  <c r="S2025" i="3"/>
  <c r="S4024" i="3"/>
  <c r="S4025" i="3"/>
  <c r="T4025" i="3" s="1"/>
  <c r="S4026" i="3"/>
  <c r="T4026" i="3" s="1"/>
  <c r="S1256" i="3"/>
  <c r="T1256" i="3" s="1"/>
  <c r="S4116" i="3"/>
  <c r="T4116" i="3" s="1"/>
  <c r="S4027" i="3"/>
  <c r="T4027" i="3" s="1"/>
  <c r="S3180" i="3"/>
  <c r="T3180" i="3" s="1"/>
  <c r="S2470" i="3"/>
  <c r="T2470" i="3" s="1"/>
  <c r="S2471" i="3"/>
  <c r="T2471" i="3" s="1"/>
  <c r="S2085" i="3"/>
  <c r="S752" i="3"/>
  <c r="S2086" i="3"/>
  <c r="S2940" i="3"/>
  <c r="S753" i="3"/>
  <c r="T753" i="3" s="1"/>
  <c r="S754" i="3"/>
  <c r="T754" i="3" s="1"/>
  <c r="S3921" i="3"/>
  <c r="T3921" i="3" s="1"/>
  <c r="S3546" i="3"/>
  <c r="T3546" i="3" s="1"/>
  <c r="S3547" i="3"/>
  <c r="T3547" i="3" s="1"/>
  <c r="S3548" i="3"/>
  <c r="T3548" i="3" s="1"/>
  <c r="S3549" i="3"/>
  <c r="T3549" i="3" s="1"/>
  <c r="S3346" i="3"/>
  <c r="T3346" i="3" s="1"/>
  <c r="S1785" i="3"/>
  <c r="S3120" i="3"/>
  <c r="S3425" i="3"/>
  <c r="S3347" i="3"/>
  <c r="S1257" i="3"/>
  <c r="T1257" i="3" s="1"/>
  <c r="S3348" i="3"/>
  <c r="T3348" i="3" s="1"/>
  <c r="S2226" i="3"/>
  <c r="T2226" i="3" s="1"/>
  <c r="S3349" i="3"/>
  <c r="T3349" i="3" s="1"/>
  <c r="S2227" i="3"/>
  <c r="T2227" i="3" s="1"/>
  <c r="S3922" i="3"/>
  <c r="T3922" i="3" s="1"/>
  <c r="S3923" i="3"/>
  <c r="T3923" i="3" s="1"/>
  <c r="S3924" i="3"/>
  <c r="T3924" i="3" s="1"/>
  <c r="S3350" i="3"/>
  <c r="S2033" i="3"/>
  <c r="S3550" i="3"/>
  <c r="S2034" i="3"/>
  <c r="S2228" i="3"/>
  <c r="T2228" i="3" s="1"/>
  <c r="S3788" i="3"/>
  <c r="T3788" i="3" s="1"/>
  <c r="S3789" i="3"/>
  <c r="T3789" i="3" s="1"/>
  <c r="S3790" i="3"/>
  <c r="T3790" i="3" s="1"/>
  <c r="S4005" i="3"/>
  <c r="T4005" i="3" s="1"/>
  <c r="S3551" i="3"/>
  <c r="T3551" i="3" s="1"/>
  <c r="S3121" i="3"/>
  <c r="T3121" i="3" s="1"/>
  <c r="S4535" i="3"/>
  <c r="T4535" i="3" s="1"/>
  <c r="S3791" i="3"/>
  <c r="S2902" i="3"/>
  <c r="S2903" i="3"/>
  <c r="S2904" i="3"/>
  <c r="S2905" i="3"/>
  <c r="T2905" i="3" s="1"/>
  <c r="S1432" i="3"/>
  <c r="T1432" i="3" s="1"/>
  <c r="S2906" i="3"/>
  <c r="T2906" i="3" s="1"/>
  <c r="S2723" i="3"/>
  <c r="T2723" i="3" s="1"/>
  <c r="S279" i="3"/>
  <c r="T279" i="3" s="1"/>
  <c r="S280" i="3"/>
  <c r="T280" i="3" s="1"/>
  <c r="S1158" i="3"/>
  <c r="T1158" i="3" s="1"/>
  <c r="S582" i="3"/>
  <c r="T582" i="3" s="1"/>
  <c r="S693" i="3"/>
  <c r="S583" i="3"/>
  <c r="S584" i="3"/>
  <c r="S585" i="3"/>
  <c r="S2087" i="3"/>
  <c r="T2087" i="3" s="1"/>
  <c r="S3219" i="3"/>
  <c r="T3219" i="3" s="1"/>
  <c r="S755" i="3"/>
  <c r="T755" i="3" s="1"/>
  <c r="S1475" i="3"/>
  <c r="T1475" i="3" s="1"/>
  <c r="S1476" i="3"/>
  <c r="T1476" i="3" s="1"/>
  <c r="S1477" i="3"/>
  <c r="T1477" i="3" s="1"/>
  <c r="S1478" i="3"/>
  <c r="T1478" i="3" s="1"/>
  <c r="S236" i="3"/>
  <c r="T236" i="3" s="1"/>
  <c r="S756" i="3"/>
  <c r="S2646" i="3"/>
  <c r="S3122" i="3"/>
  <c r="S1159" i="3"/>
  <c r="S2689" i="3"/>
  <c r="T2689" i="3" s="1"/>
  <c r="S757" i="3"/>
  <c r="T757" i="3" s="1"/>
  <c r="S2647" i="3"/>
  <c r="T2647" i="3" s="1"/>
  <c r="S1458" i="3"/>
  <c r="T1458" i="3" s="1"/>
  <c r="S1444" i="3"/>
  <c r="T1444" i="3" s="1"/>
  <c r="S1479" i="3"/>
  <c r="T1479" i="3" s="1"/>
  <c r="S1480" i="3"/>
  <c r="T1480" i="3" s="1"/>
  <c r="S3063" i="3"/>
  <c r="T3063" i="3" s="1"/>
  <c r="S4364" i="3"/>
  <c r="S3351" i="3"/>
  <c r="S1459" i="3"/>
  <c r="S1966" i="3"/>
  <c r="S358" i="3"/>
  <c r="T358" i="3" s="1"/>
  <c r="S1333" i="3"/>
  <c r="T1333" i="3" s="1"/>
  <c r="S2071" i="3"/>
  <c r="T2071" i="3" s="1"/>
  <c r="S1967" i="3"/>
  <c r="T1967" i="3" s="1"/>
  <c r="S1497" i="3"/>
  <c r="T1497" i="3" s="1"/>
  <c r="S2724" i="3"/>
  <c r="T2724" i="3" s="1"/>
  <c r="S2449" i="3"/>
  <c r="T2449" i="3" s="1"/>
  <c r="S2725" i="3"/>
  <c r="T2725" i="3" s="1"/>
  <c r="S947" i="3"/>
  <c r="S948" i="3"/>
  <c r="S1258" i="3"/>
  <c r="S1259" i="3"/>
  <c r="S1160" i="3"/>
  <c r="T1160" i="3" s="1"/>
  <c r="S758" i="3"/>
  <c r="T758" i="3" s="1"/>
  <c r="S2035" i="3"/>
  <c r="T2035" i="3" s="1"/>
  <c r="S1161" i="3"/>
  <c r="T1161" i="3" s="1"/>
  <c r="S1260" i="3"/>
  <c r="T1260" i="3" s="1"/>
  <c r="S878" i="3"/>
  <c r="T878" i="3" s="1"/>
  <c r="S2464" i="3"/>
  <c r="T2464" i="3" s="1"/>
  <c r="S2465" i="3"/>
  <c r="T2465" i="3" s="1"/>
  <c r="S1557" i="3"/>
  <c r="S281" i="3"/>
  <c r="S1314" i="3"/>
  <c r="S1528" i="3"/>
  <c r="S415" i="3"/>
  <c r="T415" i="3" s="1"/>
  <c r="S2598" i="3"/>
  <c r="T2598" i="3" s="1"/>
  <c r="S2599" i="3"/>
  <c r="T2599" i="3" s="1"/>
  <c r="S1920" i="3"/>
  <c r="T1920" i="3" s="1"/>
  <c r="S416" i="3"/>
  <c r="T416" i="3" s="1"/>
  <c r="S4365" i="3"/>
  <c r="T4365" i="3" s="1"/>
  <c r="S1597" i="3"/>
  <c r="T1597" i="3" s="1"/>
  <c r="S949" i="3"/>
  <c r="T949" i="3" s="1"/>
  <c r="S2632" i="3"/>
  <c r="S332" i="3"/>
  <c r="S3181" i="3"/>
  <c r="S246" i="3"/>
  <c r="S3925" i="3"/>
  <c r="T3925" i="3" s="1"/>
  <c r="S2064" i="3"/>
  <c r="T2064" i="3" s="1"/>
  <c r="S2482" i="3"/>
  <c r="T2482" i="3" s="1"/>
  <c r="S2088" i="3"/>
  <c r="T2088" i="3" s="1"/>
  <c r="S1936" i="3"/>
  <c r="T1936" i="3" s="1"/>
  <c r="S1954" i="3"/>
  <c r="T1954" i="3" s="1"/>
  <c r="S69" i="3"/>
  <c r="T69" i="3" s="1"/>
  <c r="S2380" i="3"/>
  <c r="T2380" i="3" s="1"/>
  <c r="S2515" i="3"/>
  <c r="S2516" i="3"/>
  <c r="S2600" i="3"/>
  <c r="S282" i="3"/>
  <c r="S2315" i="3"/>
  <c r="T2315" i="3" s="1"/>
  <c r="S2517" i="3"/>
  <c r="T2517" i="3" s="1"/>
  <c r="S2466" i="3"/>
  <c r="T2466" i="3" s="1"/>
  <c r="S4536" i="3"/>
  <c r="T4536" i="3" s="1"/>
  <c r="S2451" i="3"/>
  <c r="T2451" i="3" s="1"/>
  <c r="S2518" i="3"/>
  <c r="T2518" i="3" s="1"/>
  <c r="S2519" i="3"/>
  <c r="T2519" i="3" s="1"/>
  <c r="S70" i="3"/>
  <c r="T70" i="3" s="1"/>
  <c r="S71" i="3"/>
  <c r="S224" i="3"/>
  <c r="S225" i="3"/>
  <c r="S3123" i="3"/>
  <c r="S283" i="3"/>
  <c r="T283" i="3" s="1"/>
  <c r="S1409" i="3"/>
  <c r="T1409" i="3" s="1"/>
  <c r="S91" i="3"/>
  <c r="T91" i="3" s="1"/>
  <c r="S1637" i="3"/>
  <c r="T1637" i="3" s="1"/>
  <c r="S3124" i="3"/>
  <c r="T3124" i="3" s="1"/>
  <c r="S3125" i="3"/>
  <c r="T3125" i="3" s="1"/>
  <c r="S4117" i="3"/>
  <c r="T4117" i="3" s="1"/>
  <c r="S1786" i="3"/>
  <c r="T1786" i="3" s="1"/>
  <c r="S4118" i="3"/>
  <c r="S1787" i="3"/>
  <c r="S1788" i="3"/>
  <c r="S3352" i="3"/>
  <c r="S1789" i="3"/>
  <c r="T1789" i="3" s="1"/>
  <c r="S1790" i="3"/>
  <c r="T1790" i="3" s="1"/>
  <c r="S1638" i="3"/>
  <c r="T1638" i="3" s="1"/>
  <c r="S1791" i="3"/>
  <c r="T1791" i="3" s="1"/>
  <c r="S1792" i="3"/>
  <c r="T1792" i="3" s="1"/>
  <c r="S1793" i="3"/>
  <c r="T1793" i="3" s="1"/>
  <c r="S3353" i="3"/>
  <c r="T3353" i="3" s="1"/>
  <c r="S1708" i="3"/>
  <c r="T1708" i="3" s="1"/>
  <c r="S1794" i="3"/>
  <c r="S1795" i="3"/>
  <c r="S18" i="3"/>
  <c r="S1796" i="3"/>
  <c r="S3126" i="3"/>
  <c r="T3126" i="3" s="1"/>
  <c r="S3354" i="3"/>
  <c r="T3354" i="3" s="1"/>
  <c r="S1921" i="3"/>
  <c r="T1921" i="3" s="1"/>
  <c r="S4" i="3"/>
  <c r="T4" i="3" s="1"/>
  <c r="S92" i="3"/>
  <c r="T92" i="3" s="1"/>
  <c r="S284" i="3"/>
  <c r="T284" i="3" s="1"/>
  <c r="S3418" i="3"/>
  <c r="T3418" i="3" s="1"/>
  <c r="S2885" i="3"/>
  <c r="T2885" i="3" s="1"/>
  <c r="S2886" i="3"/>
  <c r="S2887" i="3"/>
  <c r="S2888" i="3"/>
  <c r="S586" i="3"/>
  <c r="S2478" i="3"/>
  <c r="T2478" i="3" s="1"/>
  <c r="S285" i="3"/>
  <c r="T285" i="3" s="1"/>
  <c r="S3182" i="3"/>
  <c r="T3182" i="3" s="1"/>
  <c r="S950" i="3"/>
  <c r="T950" i="3" s="1"/>
  <c r="S440" i="3"/>
  <c r="T440" i="3" s="1"/>
  <c r="S157" i="3"/>
  <c r="T157" i="3" s="1"/>
  <c r="S441" i="3"/>
  <c r="T441" i="3" s="1"/>
  <c r="S587" i="3"/>
  <c r="T587" i="3" s="1"/>
  <c r="S2520" i="3"/>
  <c r="S588" i="3"/>
  <c r="S759" i="3"/>
  <c r="S2521" i="3"/>
  <c r="S760" i="3"/>
  <c r="T760" i="3" s="1"/>
  <c r="S2522" i="3"/>
  <c r="T2522" i="3" s="1"/>
  <c r="S2523" i="3"/>
  <c r="T2523" i="3" s="1"/>
  <c r="S2907" i="3"/>
  <c r="T2907" i="3" s="1"/>
  <c r="S1445" i="3"/>
  <c r="T1445" i="3" s="1"/>
  <c r="S1162" i="3"/>
  <c r="T1162" i="3" s="1"/>
  <c r="S4163" i="3"/>
  <c r="T4163" i="3" s="1"/>
  <c r="S589" i="3"/>
  <c r="T589" i="3" s="1"/>
  <c r="S1261" i="3"/>
  <c r="S1262" i="3"/>
  <c r="S1263" i="3"/>
  <c r="S694" i="3"/>
  <c r="S2666" i="3"/>
  <c r="T2666" i="3" s="1"/>
  <c r="S2648" i="3"/>
  <c r="T2648" i="3" s="1"/>
  <c r="S2316" i="3"/>
  <c r="T2316" i="3" s="1"/>
  <c r="S158" i="3"/>
  <c r="T158" i="3" s="1"/>
  <c r="S2381" i="3"/>
  <c r="T2381" i="3" s="1"/>
  <c r="S2229" i="3"/>
  <c r="T2229" i="3" s="1"/>
  <c r="S3552" i="3"/>
  <c r="T3552" i="3" s="1"/>
  <c r="S3553" i="3"/>
  <c r="T3553" i="3" s="1"/>
  <c r="S1598" i="3"/>
  <c r="S3231" i="3"/>
  <c r="S72" i="3"/>
  <c r="S73" i="3"/>
  <c r="S2317" i="3"/>
  <c r="T2317" i="3" s="1"/>
  <c r="S1264" i="3"/>
  <c r="T1264" i="3" s="1"/>
  <c r="S1163" i="3"/>
  <c r="T1163" i="3" s="1"/>
  <c r="S1265" i="3"/>
  <c r="T1265" i="3" s="1"/>
  <c r="S1266" i="3"/>
  <c r="T1266" i="3" s="1"/>
  <c r="S1410" i="3"/>
  <c r="T1410" i="3" s="1"/>
  <c r="S1411" i="3"/>
  <c r="T1411" i="3" s="1"/>
  <c r="S1488" i="3"/>
  <c r="T1488" i="3" s="1"/>
  <c r="S1489" i="3"/>
  <c r="S1490" i="3"/>
  <c r="S1491" i="3"/>
  <c r="S1543" i="3"/>
  <c r="S1164" i="3"/>
  <c r="T1164" i="3" s="1"/>
  <c r="S1267" i="3"/>
  <c r="T1267" i="3" s="1"/>
  <c r="S1356" i="3"/>
  <c r="T1356" i="3" s="1"/>
  <c r="S1955" i="3"/>
  <c r="T1955" i="3" s="1"/>
  <c r="S74" i="3"/>
  <c r="T74" i="3" s="1"/>
  <c r="S2230" i="3"/>
  <c r="T2230" i="3" s="1"/>
  <c r="S2338" i="3"/>
  <c r="T2338" i="3" s="1"/>
  <c r="S2339" i="3"/>
  <c r="T2339" i="3" s="1"/>
  <c r="S2318" i="3"/>
  <c r="S2231" i="3"/>
  <c r="S2340" i="3"/>
  <c r="S2382" i="3"/>
  <c r="S2383" i="3"/>
  <c r="T2383" i="3" s="1"/>
  <c r="S2841" i="3"/>
  <c r="T2841" i="3" s="1"/>
  <c r="S2232" i="3"/>
  <c r="T2232" i="3" s="1"/>
  <c r="S2384" i="3"/>
  <c r="T2384" i="3" s="1"/>
  <c r="S2233" i="3"/>
  <c r="T2233" i="3" s="1"/>
  <c r="S2842" i="3"/>
  <c r="T2842" i="3" s="1"/>
  <c r="S2941" i="3"/>
  <c r="T2941" i="3" s="1"/>
  <c r="S2942" i="3"/>
  <c r="T2942" i="3" s="1"/>
  <c r="S2385" i="3"/>
  <c r="S2943" i="3"/>
  <c r="S2386" i="3"/>
  <c r="S2387" i="3"/>
  <c r="S2944" i="3"/>
  <c r="T2944" i="3" s="1"/>
  <c r="S2388" i="3"/>
  <c r="T2388" i="3" s="1"/>
  <c r="S2945" i="3"/>
  <c r="T2945" i="3" s="1"/>
  <c r="S3554" i="3"/>
  <c r="T3554" i="3" s="1"/>
  <c r="S3555" i="3"/>
  <c r="T3555" i="3" s="1"/>
  <c r="S3556" i="3"/>
  <c r="T3556" i="3" s="1"/>
  <c r="S3127" i="3"/>
  <c r="T3127" i="3" s="1"/>
  <c r="S3128" i="3"/>
  <c r="T3128" i="3" s="1"/>
  <c r="S3557" i="3"/>
  <c r="S4143" i="3"/>
  <c r="S3896" i="3"/>
  <c r="S3995" i="3"/>
  <c r="S3064" i="3"/>
  <c r="T3064" i="3" s="1"/>
  <c r="S4028" i="3"/>
  <c r="T4028" i="3" s="1"/>
  <c r="S3883" i="3"/>
  <c r="T3883" i="3" s="1"/>
  <c r="S3065" i="3"/>
  <c r="T3065" i="3" s="1"/>
  <c r="S3558" i="3"/>
  <c r="T3558" i="3" s="1"/>
  <c r="S3559" i="3"/>
  <c r="T3559" i="3" s="1"/>
  <c r="S3560" i="3"/>
  <c r="T3560" i="3" s="1"/>
  <c r="S3926" i="3"/>
  <c r="T3926" i="3" s="1"/>
  <c r="S3129" i="3"/>
  <c r="S3561" i="3"/>
  <c r="S3562" i="3"/>
  <c r="S4119" i="3"/>
  <c r="S4029" i="3"/>
  <c r="T4029" i="3" s="1"/>
  <c r="S4030" i="3"/>
  <c r="T4030" i="3" s="1"/>
  <c r="S3927" i="3"/>
  <c r="T3927" i="3" s="1"/>
  <c r="S4031" i="3"/>
  <c r="T4031" i="3" s="1"/>
  <c r="S3928" i="3"/>
  <c r="T3928" i="3" s="1"/>
  <c r="S3563" i="3"/>
  <c r="T3563" i="3" s="1"/>
  <c r="S4032" i="3"/>
  <c r="T4032" i="3" s="1"/>
  <c r="S3130" i="3"/>
  <c r="T3130" i="3" s="1"/>
  <c r="S3183" i="3"/>
  <c r="S3714" i="3"/>
  <c r="S3715" i="3"/>
  <c r="S3792" i="3"/>
  <c r="S3793" i="3"/>
  <c r="T3793" i="3" s="1"/>
  <c r="S3131" i="3"/>
  <c r="T3131" i="3" s="1"/>
  <c r="S4082" i="3"/>
  <c r="T4082" i="3" s="1"/>
  <c r="S3929" i="3"/>
  <c r="T3929" i="3" s="1"/>
  <c r="S3930" i="3"/>
  <c r="T3930" i="3" s="1"/>
  <c r="S93" i="3"/>
  <c r="T93" i="3" s="1"/>
  <c r="S94" i="3"/>
  <c r="T94" i="3" s="1"/>
  <c r="S95" i="3"/>
  <c r="T95" i="3" s="1"/>
  <c r="S96" i="3"/>
  <c r="S97" i="3"/>
  <c r="S98" i="3"/>
  <c r="S2234" i="3"/>
  <c r="S2479" i="3"/>
  <c r="T2479" i="3" s="1"/>
  <c r="S2176" i="3"/>
  <c r="T2176" i="3" s="1"/>
  <c r="S761" i="3"/>
  <c r="T761" i="3" s="1"/>
  <c r="S130" i="3"/>
  <c r="T130" i="3" s="1"/>
  <c r="S2889" i="3"/>
  <c r="T2889" i="3" s="1"/>
  <c r="S2890" i="3"/>
  <c r="T2890" i="3" s="1"/>
  <c r="S2891" i="3"/>
  <c r="T2891" i="3" s="1"/>
  <c r="S2892" i="3"/>
  <c r="T2892" i="3" s="1"/>
  <c r="S4311" i="3"/>
  <c r="S2601" i="3"/>
  <c r="S2602" i="3"/>
  <c r="S1433" i="3"/>
  <c r="S2177" i="3"/>
  <c r="T2177" i="3" s="1"/>
  <c r="S4537" i="3"/>
  <c r="T4537" i="3" s="1"/>
  <c r="S1019" i="3"/>
  <c r="T1019" i="3" s="1"/>
  <c r="S1357" i="3"/>
  <c r="T1357" i="3" s="1"/>
  <c r="S3066" i="3"/>
  <c r="T3066" i="3" s="1"/>
  <c r="S2603" i="3"/>
  <c r="T2603" i="3" s="1"/>
  <c r="S226" i="3"/>
  <c r="T226" i="3" s="1"/>
  <c r="S227" i="3"/>
  <c r="T227" i="3" s="1"/>
  <c r="S4164" i="3"/>
  <c r="S448" i="3"/>
  <c r="S4165" i="3"/>
  <c r="S19" i="3"/>
  <c r="S879" i="3"/>
  <c r="T879" i="3" s="1"/>
  <c r="S1358" i="3"/>
  <c r="T1358" i="3" s="1"/>
  <c r="S2097" i="3"/>
  <c r="T2097" i="3" s="1"/>
  <c r="S2452" i="3"/>
  <c r="T2452" i="3" s="1"/>
  <c r="S2524" i="3"/>
  <c r="T2524" i="3" s="1"/>
  <c r="S2389" i="3"/>
  <c r="T2389" i="3" s="1"/>
  <c r="S2525" i="3"/>
  <c r="T2525" i="3" s="1"/>
  <c r="S2995" i="3"/>
  <c r="T2995" i="3" s="1"/>
  <c r="S2526" i="3"/>
  <c r="S2726" i="3"/>
  <c r="S2649" i="3"/>
  <c r="S2650" i="3"/>
  <c r="S2651" i="3"/>
  <c r="T2651" i="3" s="1"/>
  <c r="S2527" i="3"/>
  <c r="T2527" i="3" s="1"/>
  <c r="S2727" i="3"/>
  <c r="T2727" i="3" s="1"/>
  <c r="S2528" i="3"/>
  <c r="T2528" i="3" s="1"/>
  <c r="S3220" i="3"/>
  <c r="T3220" i="3" s="1"/>
  <c r="S3877" i="3"/>
  <c r="T3877" i="3" s="1"/>
  <c r="S4073" i="3"/>
  <c r="T4073" i="3" s="1"/>
  <c r="S4033" i="3"/>
  <c r="T4033" i="3" s="1"/>
  <c r="S2072" i="3"/>
  <c r="S1390" i="3"/>
  <c r="S3564" i="3"/>
  <c r="S3565" i="3"/>
  <c r="S3566" i="3"/>
  <c r="T3566" i="3" s="1"/>
  <c r="S3567" i="3"/>
  <c r="T3567" i="3" s="1"/>
  <c r="S3568" i="3"/>
  <c r="T3568" i="3" s="1"/>
  <c r="S3569" i="3"/>
  <c r="T3569" i="3" s="1"/>
  <c r="S1499" i="3"/>
  <c r="T1499" i="3" s="1"/>
  <c r="S3931" i="3"/>
  <c r="T3931" i="3" s="1"/>
  <c r="S1639" i="3"/>
  <c r="T1639" i="3" s="1"/>
  <c r="S1640" i="3"/>
  <c r="T1640" i="3" s="1"/>
  <c r="S3716" i="3"/>
  <c r="S3570" i="3"/>
  <c r="S3132" i="3"/>
  <c r="S378" i="3"/>
  <c r="S228" i="3"/>
  <c r="T228" i="3" s="1"/>
  <c r="S229" i="3"/>
  <c r="T229" i="3" s="1"/>
  <c r="S230" i="3"/>
  <c r="T230" i="3" s="1"/>
  <c r="S231" i="3"/>
  <c r="T231" i="3" s="1"/>
  <c r="S951" i="3"/>
  <c r="T951" i="3" s="1"/>
  <c r="S1083" i="3"/>
  <c r="T1083" i="3" s="1"/>
  <c r="S1334" i="3"/>
  <c r="T1334" i="3" s="1"/>
  <c r="S1492" i="3"/>
  <c r="T1492" i="3" s="1"/>
  <c r="S1500" i="3"/>
  <c r="S1709" i="3"/>
  <c r="S1710" i="3"/>
  <c r="S1711" i="3"/>
  <c r="S1712" i="3"/>
  <c r="T1712" i="3" s="1"/>
  <c r="S1713" i="3"/>
  <c r="T1713" i="3" s="1"/>
  <c r="S1903" i="3"/>
  <c r="T1903" i="3" s="1"/>
  <c r="S1641" i="3"/>
  <c r="T1641" i="3" s="1"/>
  <c r="S1797" i="3"/>
  <c r="T1797" i="3" s="1"/>
  <c r="S1798" i="3"/>
  <c r="T1798" i="3" s="1"/>
  <c r="S1799" i="3"/>
  <c r="T1799" i="3" s="1"/>
  <c r="S1642" i="3"/>
  <c r="T1642" i="3" s="1"/>
  <c r="S1643" i="3"/>
  <c r="S1904" i="3"/>
  <c r="S1905" i="3"/>
  <c r="S1906" i="3"/>
  <c r="S1800" i="3"/>
  <c r="T1800" i="3" s="1"/>
  <c r="S1907" i="3"/>
  <c r="T1907" i="3" s="1"/>
  <c r="S1908" i="3"/>
  <c r="T1908" i="3" s="1"/>
  <c r="S1909" i="3"/>
  <c r="T1909" i="3" s="1"/>
  <c r="S1910" i="3"/>
  <c r="T1910" i="3" s="1"/>
  <c r="S1801" i="3"/>
  <c r="T1801" i="3" s="1"/>
  <c r="S1644" i="3"/>
  <c r="T1644" i="3" s="1"/>
  <c r="S1645" i="3"/>
  <c r="T1645" i="3" s="1"/>
  <c r="S1646" i="3"/>
  <c r="S2095" i="3"/>
  <c r="S2054" i="3"/>
  <c r="S2678" i="3"/>
  <c r="S3571" i="3"/>
  <c r="T3571" i="3" s="1"/>
  <c r="S3932" i="3"/>
  <c r="T3932" i="3" s="1"/>
  <c r="S3572" i="3"/>
  <c r="T3572" i="3" s="1"/>
  <c r="S3355" i="3"/>
  <c r="T3355" i="3" s="1"/>
  <c r="S3794" i="3"/>
  <c r="T3794" i="3" s="1"/>
  <c r="S4034" i="3"/>
  <c r="T4034" i="3" s="1"/>
  <c r="S3795" i="3"/>
  <c r="T3795" i="3" s="1"/>
  <c r="S3573" i="3"/>
  <c r="T3573" i="3" s="1"/>
  <c r="S3133" i="3"/>
  <c r="S3933" i="3"/>
  <c r="S3574" i="3"/>
  <c r="S3575" i="3"/>
  <c r="S3576" i="3"/>
  <c r="T3576" i="3" s="1"/>
  <c r="S3577" i="3"/>
  <c r="T3577" i="3" s="1"/>
  <c r="S3733" i="3"/>
  <c r="T3733" i="3" s="1"/>
  <c r="S3578" i="3"/>
  <c r="T3578" i="3" s="1"/>
  <c r="S3734" i="3"/>
  <c r="T3734" i="3" s="1"/>
  <c r="S4035" i="3"/>
  <c r="T4035" i="3" s="1"/>
  <c r="S3579" i="3"/>
  <c r="T3579" i="3" s="1"/>
  <c r="S3580" i="3"/>
  <c r="T3580" i="3" s="1"/>
  <c r="S3581" i="3"/>
  <c r="S3582" i="3"/>
  <c r="S3988" i="3"/>
  <c r="S3735" i="3"/>
  <c r="S3796" i="3"/>
  <c r="T3796" i="3" s="1"/>
  <c r="S3356" i="3"/>
  <c r="T3356" i="3" s="1"/>
  <c r="S3357" i="3"/>
  <c r="T3357" i="3" s="1"/>
  <c r="S3797" i="3"/>
  <c r="T3797" i="3" s="1"/>
  <c r="S3798" i="3"/>
  <c r="T3798" i="3" s="1"/>
  <c r="S3184" i="3"/>
  <c r="T3184" i="3" s="1"/>
  <c r="S4036" i="3"/>
  <c r="T4036" i="3" s="1"/>
  <c r="S4037" i="3"/>
  <c r="T4037" i="3" s="1"/>
  <c r="S4038" i="3"/>
  <c r="S3799" i="3"/>
  <c r="S3583" i="3"/>
  <c r="S3584" i="3"/>
  <c r="S3585" i="3"/>
  <c r="T3585" i="3" s="1"/>
  <c r="S3586" i="3"/>
  <c r="T3586" i="3" s="1"/>
  <c r="S3934" i="3"/>
  <c r="T3934" i="3" s="1"/>
  <c r="S3587" i="3"/>
  <c r="T3587" i="3" s="1"/>
  <c r="S3588" i="3"/>
  <c r="T3588" i="3" s="1"/>
  <c r="S3185" i="3"/>
  <c r="T3185" i="3" s="1"/>
  <c r="S3935" i="3"/>
  <c r="T3935" i="3" s="1"/>
  <c r="S3589" i="3"/>
  <c r="T3589" i="3" s="1"/>
  <c r="S3800" i="3"/>
  <c r="S3801" i="3"/>
  <c r="S3936" i="3"/>
  <c r="S3937" i="3"/>
  <c r="S3802" i="3"/>
  <c r="T3802" i="3" s="1"/>
  <c r="S3590" i="3"/>
  <c r="T3590" i="3" s="1"/>
  <c r="S3591" i="3"/>
  <c r="T3591" i="3" s="1"/>
  <c r="S3592" i="3"/>
  <c r="T3592" i="3" s="1"/>
  <c r="S3803" i="3"/>
  <c r="T3803" i="3" s="1"/>
  <c r="S4120" i="3"/>
  <c r="T4120" i="3" s="1"/>
  <c r="S4006" i="3"/>
  <c r="T4006" i="3" s="1"/>
  <c r="S3593" i="3"/>
  <c r="T3593" i="3" s="1"/>
  <c r="S3594" i="3"/>
  <c r="S4083" i="3"/>
  <c r="S1922" i="3"/>
  <c r="S286" i="3"/>
  <c r="S417" i="3"/>
  <c r="T417" i="3" s="1"/>
  <c r="S1498" i="3"/>
  <c r="T1498" i="3" s="1"/>
  <c r="S287" i="3"/>
  <c r="T287" i="3" s="1"/>
  <c r="S1268" i="3"/>
  <c r="T1268" i="3" s="1"/>
  <c r="S1269" i="3"/>
  <c r="T1269" i="3" s="1"/>
  <c r="S2114" i="3"/>
  <c r="T2114" i="3" s="1"/>
  <c r="S2091" i="3"/>
  <c r="T2091" i="3" s="1"/>
  <c r="S3186" i="3"/>
  <c r="T3186" i="3" s="1"/>
  <c r="S590" i="3"/>
  <c r="S695" i="3"/>
  <c r="S591" i="3"/>
  <c r="S593" i="3"/>
  <c r="S696" i="3"/>
  <c r="T696" i="3" s="1"/>
  <c r="S697" i="3"/>
  <c r="T697" i="3" s="1"/>
  <c r="S594" i="3"/>
  <c r="T594" i="3" s="1"/>
  <c r="S595" i="3"/>
  <c r="T595" i="3" s="1"/>
  <c r="S698" i="3"/>
  <c r="T698" i="3" s="1"/>
  <c r="S762" i="3"/>
  <c r="T762" i="3" s="1"/>
  <c r="S763" i="3"/>
  <c r="T763" i="3" s="1"/>
  <c r="S764" i="3"/>
  <c r="T764" i="3" s="1"/>
  <c r="S1270" i="3"/>
  <c r="S1271" i="3"/>
  <c r="S1272" i="3"/>
  <c r="S1273" i="3"/>
  <c r="S2036" i="3"/>
  <c r="T2036" i="3" s="1"/>
  <c r="S2098" i="3"/>
  <c r="T2098" i="3" s="1"/>
  <c r="S2178" i="3"/>
  <c r="T2178" i="3" s="1"/>
  <c r="S2179" i="3"/>
  <c r="T2179" i="3" s="1"/>
  <c r="S2180" i="3"/>
  <c r="T2180" i="3" s="1"/>
  <c r="S4096" i="3"/>
  <c r="T4096" i="3" s="1"/>
  <c r="S765" i="3"/>
  <c r="T765" i="3" s="1"/>
  <c r="S4345" i="3"/>
  <c r="T4345" i="3" s="1"/>
  <c r="S143" i="3"/>
  <c r="S144" i="3"/>
  <c r="S3358" i="3"/>
  <c r="S3359" i="3"/>
  <c r="S596" i="3"/>
  <c r="T596" i="3" s="1"/>
  <c r="S3202" i="3"/>
  <c r="T3202" i="3" s="1"/>
  <c r="S4538" i="3"/>
  <c r="T4538" i="3" s="1"/>
  <c r="S4209" i="3"/>
  <c r="T4209" i="3" s="1"/>
  <c r="S681" i="3"/>
  <c r="T681" i="3" s="1"/>
  <c r="S3299" i="3"/>
  <c r="T3299" i="3" s="1"/>
  <c r="S4539" i="3"/>
  <c r="T4539" i="3" s="1"/>
  <c r="S3300" i="3"/>
  <c r="T3300" i="3" s="1"/>
  <c r="S485" i="3"/>
  <c r="S3301" i="3"/>
  <c r="S4166" i="3"/>
  <c r="S3302" i="3"/>
  <c r="S597" i="3"/>
  <c r="T597" i="3" s="1"/>
  <c r="S20" i="3"/>
  <c r="T20" i="3" s="1"/>
  <c r="S4241" i="3"/>
  <c r="T4241" i="3" s="1"/>
  <c r="S968" i="3"/>
  <c r="T968" i="3" s="1"/>
  <c r="S1009" i="3"/>
  <c r="T1009" i="3" s="1"/>
  <c r="S1020" i="3"/>
  <c r="T1020" i="3" s="1"/>
  <c r="S1460" i="3"/>
  <c r="T1460" i="3" s="1"/>
  <c r="S1481" i="3"/>
  <c r="T1481" i="3" s="1"/>
  <c r="S1274" i="3"/>
  <c r="S4351" i="3"/>
  <c r="S4366" i="3"/>
  <c r="S4367" i="3"/>
  <c r="S2529" i="3"/>
  <c r="T2529" i="3" s="1"/>
  <c r="S2530" i="3"/>
  <c r="T2530" i="3" s="1"/>
  <c r="S3303" i="3"/>
  <c r="T3303" i="3" s="1"/>
  <c r="S598" i="3"/>
  <c r="T598" i="3" s="1"/>
  <c r="S1544" i="3"/>
  <c r="T1544" i="3" s="1"/>
  <c r="S3595" i="3"/>
  <c r="T3595" i="3" s="1"/>
  <c r="S3717" i="3"/>
  <c r="T3717" i="3" s="1"/>
  <c r="S3134" i="3"/>
  <c r="T3134" i="3" s="1"/>
  <c r="S699" i="3"/>
  <c r="S700" i="3"/>
  <c r="S701" i="3"/>
  <c r="S702" i="3"/>
  <c r="S703" i="3"/>
  <c r="T703" i="3" s="1"/>
  <c r="S599" i="3"/>
  <c r="T599" i="3" s="1"/>
  <c r="S600" i="3"/>
  <c r="T600" i="3" s="1"/>
  <c r="S601" i="3"/>
  <c r="T601" i="3" s="1"/>
  <c r="S602" i="3"/>
  <c r="T602" i="3" s="1"/>
  <c r="S603" i="3"/>
  <c r="T603" i="3" s="1"/>
  <c r="S604" i="3"/>
  <c r="T604" i="3" s="1"/>
  <c r="S605" i="3"/>
  <c r="T605" i="3" s="1"/>
  <c r="S606" i="3"/>
  <c r="S607" i="3"/>
  <c r="S608" i="3"/>
  <c r="S704" i="3"/>
  <c r="S1545" i="3"/>
  <c r="T1545" i="3" s="1"/>
  <c r="S1084" i="3"/>
  <c r="T1084" i="3" s="1"/>
  <c r="S1923" i="3"/>
  <c r="T1923" i="3" s="1"/>
  <c r="S1802" i="3"/>
  <c r="T1802" i="3" s="1"/>
  <c r="S1931" i="3"/>
  <c r="T1931" i="3" s="1"/>
  <c r="S1803" i="3"/>
  <c r="T1803" i="3" s="1"/>
  <c r="S1804" i="3"/>
  <c r="T1804" i="3" s="1"/>
  <c r="S1647" i="3"/>
  <c r="T1647" i="3" s="1"/>
  <c r="S2390" i="3"/>
  <c r="S2391" i="3"/>
  <c r="S2392" i="3"/>
  <c r="S2393" i="3"/>
  <c r="S2394" i="3"/>
  <c r="T2394" i="3" s="1"/>
  <c r="S3596" i="3"/>
  <c r="T3596" i="3" s="1"/>
  <c r="S3135" i="3"/>
  <c r="T3135" i="3" s="1"/>
  <c r="S3597" i="3"/>
  <c r="T3597" i="3" s="1"/>
  <c r="S3598" i="3"/>
  <c r="T3598" i="3" s="1"/>
  <c r="S3599" i="3"/>
  <c r="T3599" i="3" s="1"/>
  <c r="S3600" i="3"/>
  <c r="T3600" i="3" s="1"/>
  <c r="S3601" i="3"/>
  <c r="T3601" i="3" s="1"/>
  <c r="S3602" i="3"/>
  <c r="S3136" i="3"/>
  <c r="S3603" i="3"/>
  <c r="S3137" i="3"/>
  <c r="S3187" i="3"/>
  <c r="T3187" i="3" s="1"/>
  <c r="S3188" i="3"/>
  <c r="T3188" i="3" s="1"/>
  <c r="S3360" i="3"/>
  <c r="T3360" i="3" s="1"/>
  <c r="S3138" i="3"/>
  <c r="T3138" i="3" s="1"/>
  <c r="S3139" i="3"/>
  <c r="T3139" i="3" s="1"/>
  <c r="S3361" i="3"/>
  <c r="T3361" i="3" s="1"/>
  <c r="S4121" i="3"/>
  <c r="T4121" i="3" s="1"/>
  <c r="S3362" i="3"/>
  <c r="T3362" i="3" s="1"/>
  <c r="S3363" i="3"/>
  <c r="S4122" i="3"/>
  <c r="S3426" i="3"/>
  <c r="S3427" i="3"/>
  <c r="S3804" i="3"/>
  <c r="T3804" i="3" s="1"/>
  <c r="S3805" i="3"/>
  <c r="T3805" i="3" s="1"/>
  <c r="S3604" i="3"/>
  <c r="T3604" i="3" s="1"/>
  <c r="S3605" i="3"/>
  <c r="T3605" i="3" s="1"/>
  <c r="S3938" i="3"/>
  <c r="T3938" i="3" s="1"/>
  <c r="S3140" i="3"/>
  <c r="T3140" i="3" s="1"/>
  <c r="S3364" i="3"/>
  <c r="T3364" i="3" s="1"/>
  <c r="S3365" i="3"/>
  <c r="T3365" i="3" s="1"/>
  <c r="S3718" i="3"/>
  <c r="S3606" i="3"/>
  <c r="S3141" i="3"/>
  <c r="S3366" i="3"/>
  <c r="S3607" i="3"/>
  <c r="T3607" i="3" s="1"/>
  <c r="S3806" i="3"/>
  <c r="T3806" i="3" s="1"/>
  <c r="S3807" i="3"/>
  <c r="T3807" i="3" s="1"/>
  <c r="S3808" i="3"/>
  <c r="T3808" i="3" s="1"/>
  <c r="S3809" i="3"/>
  <c r="T3809" i="3" s="1"/>
  <c r="S3810" i="3"/>
  <c r="T3810" i="3" s="1"/>
  <c r="S3608" i="3"/>
  <c r="T3608" i="3" s="1"/>
  <c r="S4007" i="3"/>
  <c r="T4007" i="3" s="1"/>
  <c r="S3142" i="3"/>
  <c r="S3143" i="3"/>
  <c r="S3144" i="3"/>
  <c r="S3145" i="3"/>
  <c r="S3146" i="3"/>
  <c r="T3146" i="3" s="1"/>
  <c r="S4084" i="3"/>
  <c r="T4084" i="3" s="1"/>
  <c r="S4085" i="3"/>
  <c r="T4085" i="3" s="1"/>
  <c r="S4167" i="3"/>
  <c r="T4167" i="3" s="1"/>
  <c r="S4312" i="3"/>
  <c r="T4312" i="3" s="1"/>
  <c r="S4135" i="3"/>
  <c r="T4135" i="3" s="1"/>
  <c r="S4346" i="3"/>
  <c r="T4346" i="3" s="1"/>
  <c r="S2531" i="3"/>
  <c r="T2531" i="3" s="1"/>
  <c r="S2532" i="3"/>
  <c r="S468" i="3"/>
  <c r="S1434" i="3"/>
  <c r="S1435" i="3"/>
  <c r="S3232" i="3"/>
  <c r="T3232" i="3" s="1"/>
  <c r="S914" i="3"/>
  <c r="T914" i="3" s="1"/>
  <c r="S2474" i="3"/>
  <c r="T2474" i="3" s="1"/>
  <c r="S2612" i="3"/>
  <c r="T2612" i="3" s="1"/>
  <c r="S2613" i="3"/>
  <c r="T2613" i="3" s="1"/>
  <c r="S3278" i="3"/>
  <c r="T3278" i="3" s="1"/>
  <c r="S4242" i="3"/>
  <c r="T4242" i="3" s="1"/>
  <c r="S969" i="3"/>
  <c r="T969" i="3" s="1"/>
  <c r="S45" i="3"/>
  <c r="S1446" i="3"/>
  <c r="S1447" i="3"/>
  <c r="S1448" i="3"/>
  <c r="S1449" i="3"/>
  <c r="T1449" i="3" s="1"/>
  <c r="S1482" i="3"/>
  <c r="T1482" i="3" s="1"/>
  <c r="S1529" i="3"/>
  <c r="T1529" i="3" s="1"/>
  <c r="S1940" i="3"/>
  <c r="T1940" i="3" s="1"/>
  <c r="S2679" i="3"/>
  <c r="T2679" i="3" s="1"/>
  <c r="S3001" i="3"/>
  <c r="T3001" i="3" s="1"/>
  <c r="S2872" i="3"/>
  <c r="T2872" i="3" s="1"/>
  <c r="S2533" i="3"/>
  <c r="T2533" i="3" s="1"/>
  <c r="S2534" i="3"/>
  <c r="S2664" i="3"/>
  <c r="S2946" i="3"/>
  <c r="S2619" i="3"/>
  <c r="S2535" i="3"/>
  <c r="T2535" i="3" s="1"/>
  <c r="S2536" i="3"/>
  <c r="T2536" i="3" s="1"/>
  <c r="S3014" i="3"/>
  <c r="T3014" i="3" s="1"/>
  <c r="S2537" i="3"/>
  <c r="T2537" i="3" s="1"/>
  <c r="S4523" i="3"/>
  <c r="T4523" i="3" s="1"/>
  <c r="S3002" i="3"/>
  <c r="T3002" i="3" s="1"/>
  <c r="S3015" i="3"/>
  <c r="T3015" i="3" s="1"/>
  <c r="S3003" i="3"/>
  <c r="T3003" i="3" s="1"/>
  <c r="S3016" i="3"/>
  <c r="S2538" i="3"/>
  <c r="S2539" i="3"/>
  <c r="S2483" i="3"/>
  <c r="S2540" i="3"/>
  <c r="T2540" i="3" s="1"/>
  <c r="S2285" i="3"/>
  <c r="T2285" i="3" s="1"/>
  <c r="S2541" i="3"/>
  <c r="T2541" i="3" s="1"/>
  <c r="S2873" i="3"/>
  <c r="T2873" i="3" s="1"/>
  <c r="S3019" i="3"/>
  <c r="T3019" i="3" s="1"/>
  <c r="S3020" i="3"/>
  <c r="T3020" i="3" s="1"/>
  <c r="S3017" i="3"/>
  <c r="T3017" i="3" s="1"/>
  <c r="S3018" i="3"/>
  <c r="T3018" i="3" s="1"/>
  <c r="S3004" i="3"/>
  <c r="S3189" i="3"/>
  <c r="S3367" i="3"/>
  <c r="S2878" i="3"/>
  <c r="S2879" i="3"/>
  <c r="T2879" i="3" s="1"/>
  <c r="S2880" i="3"/>
  <c r="T2880" i="3" s="1"/>
  <c r="S2881" i="3"/>
  <c r="T2881" i="3" s="1"/>
  <c r="S2882" i="3"/>
  <c r="T2882" i="3" s="1"/>
  <c r="S2181" i="3"/>
  <c r="T2181" i="3" s="1"/>
  <c r="S766" i="3"/>
  <c r="T766" i="3" s="1"/>
  <c r="S3304" i="3"/>
  <c r="T3304" i="3" s="1"/>
  <c r="S962" i="3"/>
  <c r="T962" i="3" s="1"/>
  <c r="S4264" i="3"/>
  <c r="S4274" i="3"/>
  <c r="S3368" i="3"/>
  <c r="S497" i="3"/>
  <c r="S498" i="3"/>
  <c r="T498" i="3" s="1"/>
  <c r="S4210" i="3"/>
  <c r="T4210" i="3" s="1"/>
  <c r="S767" i="3"/>
  <c r="T767" i="3" s="1"/>
  <c r="S768" i="3"/>
  <c r="T768" i="3" s="1"/>
  <c r="S769" i="3"/>
  <c r="T769" i="3" s="1"/>
  <c r="S770" i="3"/>
  <c r="T770" i="3" s="1"/>
  <c r="S771" i="3"/>
  <c r="T771" i="3" s="1"/>
  <c r="S772" i="3"/>
  <c r="T772" i="3" s="1"/>
  <c r="S1010" i="3"/>
  <c r="S1165" i="3"/>
  <c r="S1166" i="3"/>
  <c r="S1275" i="3"/>
  <c r="S1276" i="3"/>
  <c r="T1276" i="3" s="1"/>
  <c r="S1167" i="3"/>
  <c r="T1167" i="3" s="1"/>
  <c r="S1277" i="3"/>
  <c r="T1277" i="3" s="1"/>
  <c r="S1168" i="3"/>
  <c r="T1168" i="3" s="1"/>
  <c r="S1278" i="3"/>
  <c r="T1278" i="3" s="1"/>
  <c r="S1279" i="3"/>
  <c r="T1279" i="3" s="1"/>
  <c r="S1169" i="3"/>
  <c r="T1169" i="3" s="1"/>
  <c r="S1170" i="3"/>
  <c r="T1170" i="3" s="1"/>
  <c r="S1280" i="3"/>
  <c r="S1171" i="3"/>
  <c r="S1281" i="3"/>
  <c r="S1282" i="3"/>
  <c r="S1283" i="3"/>
  <c r="T1283" i="3" s="1"/>
  <c r="S1284" i="3"/>
  <c r="T1284" i="3" s="1"/>
  <c r="S1805" i="3"/>
  <c r="T1805" i="3" s="1"/>
  <c r="S1806" i="3"/>
  <c r="T1806" i="3" s="1"/>
  <c r="S1807" i="3"/>
  <c r="T1807" i="3" s="1"/>
  <c r="S1648" i="3"/>
  <c r="T1648" i="3" s="1"/>
  <c r="S1911" i="3"/>
  <c r="T1911" i="3" s="1"/>
  <c r="S1649" i="3"/>
  <c r="T1649" i="3" s="1"/>
  <c r="S1535" i="3"/>
  <c r="S1808" i="3"/>
  <c r="S1650" i="3"/>
  <c r="S2092" i="3"/>
  <c r="S2115" i="3"/>
  <c r="T2115" i="3" s="1"/>
  <c r="S2116" i="3"/>
  <c r="T2116" i="3" s="1"/>
  <c r="S2235" i="3"/>
  <c r="T2235" i="3" s="1"/>
  <c r="S2236" i="3"/>
  <c r="T2236" i="3" s="1"/>
  <c r="S2237" i="3"/>
  <c r="T2237" i="3" s="1"/>
  <c r="S2395" i="3"/>
  <c r="T2395" i="3" s="1"/>
  <c r="S2396" i="3"/>
  <c r="T2396" i="3" s="1"/>
  <c r="S2238" i="3"/>
  <c r="T2238" i="3" s="1"/>
  <c r="S2239" i="3"/>
  <c r="S2240" i="3"/>
  <c r="S3420" i="3"/>
  <c r="S3450" i="3"/>
  <c r="S3451" i="3"/>
  <c r="T3451" i="3" s="1"/>
  <c r="S3147" i="3"/>
  <c r="T3147" i="3" s="1"/>
  <c r="S2635" i="3"/>
  <c r="T2635" i="3" s="1"/>
  <c r="S2667" i="3"/>
  <c r="T2667" i="3" s="1"/>
  <c r="S965" i="3"/>
  <c r="T965" i="3" s="1"/>
  <c r="S451" i="3"/>
  <c r="T451" i="3" s="1"/>
  <c r="S1285" i="3"/>
  <c r="T1285" i="3" s="1"/>
  <c r="S1962" i="3"/>
  <c r="T1962" i="3" s="1"/>
  <c r="S3369" i="3"/>
  <c r="S3452" i="3"/>
  <c r="S3719" i="3"/>
  <c r="S4313" i="3"/>
  <c r="S4314" i="3"/>
  <c r="T4314" i="3" s="1"/>
  <c r="S634" i="3"/>
  <c r="T634" i="3" s="1"/>
  <c r="S773" i="3"/>
  <c r="T773" i="3" s="1"/>
  <c r="S4039" i="3"/>
  <c r="T4039" i="3" s="1"/>
  <c r="S3067" i="3"/>
  <c r="T3067" i="3" s="1"/>
  <c r="S3453" i="3"/>
  <c r="T3453" i="3" s="1"/>
  <c r="S3996" i="3"/>
  <c r="T3996" i="3" s="1"/>
  <c r="S3068" i="3"/>
  <c r="T3068" i="3" s="1"/>
  <c r="S75" i="3"/>
  <c r="S76" i="3"/>
  <c r="S2272" i="3"/>
  <c r="S3370" i="3"/>
  <c r="S2341" i="3"/>
  <c r="T2341" i="3" s="1"/>
  <c r="S2620" i="3"/>
  <c r="T2620" i="3" s="1"/>
  <c r="S2621" i="3"/>
  <c r="T2621" i="3" s="1"/>
  <c r="S137" i="3"/>
  <c r="T137" i="3" s="1"/>
  <c r="S138" i="3"/>
  <c r="T138" i="3" s="1"/>
  <c r="S139" i="3"/>
  <c r="T139" i="3" s="1"/>
  <c r="S1956" i="3"/>
  <c r="T1956" i="3" s="1"/>
  <c r="S970" i="3"/>
  <c r="T970" i="3" s="1"/>
  <c r="S971" i="3"/>
  <c r="S972" i="3"/>
  <c r="S905" i="3"/>
  <c r="S1021" i="3"/>
  <c r="S1924" i="3"/>
  <c r="T1924" i="3" s="1"/>
  <c r="S140" i="3"/>
  <c r="T140" i="3" s="1"/>
  <c r="S2484" i="3"/>
  <c r="T2484" i="3" s="1"/>
  <c r="S2996" i="3"/>
  <c r="T2996" i="3" s="1"/>
  <c r="S2542" i="3"/>
  <c r="T2542" i="3" s="1"/>
  <c r="S2543" i="3"/>
  <c r="T2543" i="3" s="1"/>
  <c r="S2342" i="3"/>
  <c r="T2342" i="3" s="1"/>
  <c r="S480" i="3"/>
  <c r="T480" i="3" s="1"/>
  <c r="S1436" i="3"/>
  <c r="S512" i="3"/>
  <c r="S4211" i="3"/>
  <c r="S4212" i="3"/>
  <c r="S4168" i="3"/>
  <c r="T4168" i="3" s="1"/>
  <c r="S4192" i="3"/>
  <c r="T4192" i="3" s="1"/>
  <c r="S4169" i="3"/>
  <c r="T4169" i="3" s="1"/>
  <c r="S4193" i="3"/>
  <c r="T4193" i="3" s="1"/>
  <c r="S4170" i="3"/>
  <c r="T4170" i="3" s="1"/>
  <c r="S4243" i="3"/>
  <c r="T4243" i="3" s="1"/>
  <c r="S4338" i="3"/>
  <c r="T4338" i="3" s="1"/>
  <c r="S4339" i="3"/>
  <c r="T4339" i="3" s="1"/>
  <c r="S4265" i="3"/>
  <c r="S4340" i="3"/>
  <c r="S4368" i="3"/>
  <c r="S1536" i="3"/>
  <c r="S4491" i="3"/>
  <c r="T4491" i="3" s="1"/>
  <c r="S4526" i="3"/>
  <c r="T4526" i="3" s="1"/>
  <c r="S4315" i="3"/>
  <c r="T4315" i="3" s="1"/>
  <c r="S4171" i="3"/>
  <c r="T4171" i="3" s="1"/>
  <c r="S4172" i="3"/>
  <c r="T4172" i="3" s="1"/>
  <c r="S4173" i="3"/>
  <c r="T4173" i="3" s="1"/>
  <c r="S4174" i="3"/>
  <c r="T4174" i="3" s="1"/>
  <c r="S4492" i="3"/>
  <c r="T4492" i="3" s="1"/>
  <c r="S4458" i="3"/>
  <c r="S3609" i="3"/>
  <c r="S4194" i="3"/>
  <c r="S4316" i="3"/>
  <c r="S4317" i="3"/>
  <c r="T4317" i="3" s="1"/>
  <c r="S4402" i="3"/>
  <c r="T4402" i="3" s="1"/>
  <c r="S4459" i="3"/>
  <c r="T4459" i="3" s="1"/>
  <c r="S68" i="3"/>
  <c r="T68" i="3" s="1"/>
  <c r="S4546" i="3"/>
  <c r="T4546" i="3" s="1"/>
  <c r="S3069" i="3"/>
  <c r="T3069" i="3" s="1"/>
  <c r="S4175" i="3"/>
  <c r="T4175" i="3" s="1"/>
  <c r="S4176" i="3"/>
  <c r="T4176" i="3" s="1"/>
  <c r="S4177" i="3"/>
  <c r="S4178" i="3"/>
  <c r="S4195" i="3"/>
  <c r="S4369" i="3"/>
  <c r="S4353" i="3"/>
  <c r="T4353" i="3" s="1"/>
  <c r="S4149" i="3"/>
  <c r="T4149" i="3" s="1"/>
  <c r="S4146" i="3"/>
  <c r="T4146" i="3" s="1"/>
  <c r="S4244" i="3"/>
  <c r="T4244" i="3" s="1"/>
  <c r="S4403" i="3"/>
  <c r="T4403" i="3" s="1"/>
  <c r="S4147" i="3"/>
  <c r="T4147" i="3" s="1"/>
  <c r="S4148" i="3"/>
  <c r="T4148" i="3" s="1"/>
  <c r="S4196" i="3"/>
  <c r="T4196" i="3" s="1"/>
  <c r="S481" i="3"/>
  <c r="S4532" i="3"/>
  <c r="S288" i="3"/>
  <c r="S350" i="3"/>
  <c r="S333" i="3"/>
  <c r="T333" i="3" s="1"/>
  <c r="S4179" i="3"/>
  <c r="T4179" i="3" s="1"/>
  <c r="S4197" i="3"/>
  <c r="T4197" i="3" s="1"/>
  <c r="S4198" i="3"/>
  <c r="T4198" i="3" s="1"/>
  <c r="S4180" i="3"/>
  <c r="T4180" i="3" s="1"/>
  <c r="S4181" i="3"/>
  <c r="T4181" i="3" s="1"/>
  <c r="S4153" i="3"/>
  <c r="T4153" i="3" s="1"/>
  <c r="S4182" i="3"/>
  <c r="T4182" i="3" s="1"/>
  <c r="S4199" i="3"/>
  <c r="S4200" i="3"/>
  <c r="S4201" i="3"/>
  <c r="S4213" i="3"/>
  <c r="S4245" i="3"/>
  <c r="T4245" i="3" s="1"/>
  <c r="S4275" i="3"/>
  <c r="T4275" i="3" s="1"/>
  <c r="S4318" i="3"/>
  <c r="T4318" i="3" s="1"/>
  <c r="S1172" i="3"/>
  <c r="T1172" i="3" s="1"/>
  <c r="S1286" i="3"/>
  <c r="T1286" i="3" s="1"/>
  <c r="S1287" i="3"/>
  <c r="T1287" i="3" s="1"/>
  <c r="S4370" i="3"/>
  <c r="T4370" i="3" s="1"/>
  <c r="S4404" i="3"/>
  <c r="T4404" i="3" s="1"/>
  <c r="S99" i="3"/>
  <c r="S4460" i="3"/>
  <c r="S4493" i="3"/>
  <c r="S4494" i="3"/>
  <c r="S4495" i="3"/>
  <c r="T4495" i="3" s="1"/>
  <c r="S4496" i="3"/>
  <c r="T4496" i="3" s="1"/>
  <c r="S77" i="3"/>
  <c r="T77" i="3" s="1"/>
  <c r="S4461" i="3"/>
  <c r="T4461" i="3" s="1"/>
  <c r="S78" i="3"/>
  <c r="T78" i="3" s="1"/>
  <c r="S4462" i="3"/>
  <c r="T4462" i="3" s="1"/>
  <c r="S4521" i="3"/>
  <c r="T4521" i="3" s="1"/>
  <c r="S4522" i="3"/>
  <c r="T4522" i="3" s="1"/>
  <c r="S3070" i="3"/>
  <c r="S3071" i="3"/>
  <c r="S3279" i="3"/>
  <c r="S3280" i="3"/>
  <c r="S3454" i="3"/>
  <c r="T3454" i="3" s="1"/>
  <c r="S3455" i="3"/>
  <c r="T3455" i="3" s="1"/>
  <c r="S4524" i="3"/>
  <c r="T4524" i="3" s="1"/>
  <c r="S4527" i="3"/>
  <c r="T4527" i="3" s="1"/>
  <c r="S379" i="3"/>
  <c r="T379" i="3" s="1"/>
  <c r="S2397" i="3"/>
  <c r="T2397" i="3" s="1"/>
  <c r="S3610" i="3"/>
  <c r="T3610" i="3" s="1"/>
  <c r="S3611" i="3"/>
  <c r="T3611" i="3" s="1"/>
  <c r="S183" i="3"/>
  <c r="S3148" i="3"/>
  <c r="S380" i="3"/>
  <c r="S609" i="3"/>
  <c r="S610" i="3"/>
  <c r="T610" i="3" s="1"/>
  <c r="S611" i="3"/>
  <c r="T611" i="3" s="1"/>
  <c r="S612" i="3"/>
  <c r="T612" i="3" s="1"/>
  <c r="S705" i="3"/>
  <c r="T705" i="3" s="1"/>
  <c r="S613" i="3"/>
  <c r="T613" i="3" s="1"/>
  <c r="S978" i="3"/>
  <c r="T978" i="3" s="1"/>
  <c r="S774" i="3"/>
  <c r="T774" i="3" s="1"/>
  <c r="S979" i="3"/>
  <c r="T979" i="3" s="1"/>
  <c r="S855" i="3"/>
  <c r="S775" i="3"/>
  <c r="S865" i="3"/>
  <c r="S1288" i="3"/>
  <c r="S1289" i="3"/>
  <c r="T1289" i="3" s="1"/>
  <c r="S1290" i="3"/>
  <c r="T1290" i="3" s="1"/>
  <c r="S1291" i="3"/>
  <c r="T1291" i="3" s="1"/>
  <c r="S1292" i="3"/>
  <c r="T1292" i="3" s="1"/>
  <c r="S1293" i="3"/>
  <c r="T1293" i="3" s="1"/>
  <c r="S1294" i="3"/>
  <c r="T1294" i="3" s="1"/>
  <c r="S1295" i="3"/>
  <c r="T1295" i="3" s="1"/>
  <c r="S1296" i="3"/>
  <c r="T1296" i="3" s="1"/>
  <c r="S1297" i="3"/>
  <c r="S1298" i="3"/>
  <c r="S1809" i="3"/>
  <c r="S1651" i="3"/>
  <c r="S1652" i="3"/>
  <c r="T1652" i="3" s="1"/>
  <c r="S1810" i="3"/>
  <c r="T1810" i="3" s="1"/>
  <c r="S1811" i="3"/>
  <c r="T1811" i="3" s="1"/>
  <c r="S1812" i="3"/>
  <c r="T1812" i="3" s="1"/>
  <c r="S1537" i="3"/>
  <c r="T1537" i="3" s="1"/>
  <c r="S1912" i="3"/>
  <c r="T1912" i="3" s="1"/>
  <c r="S2099" i="3"/>
  <c r="T2099" i="3" s="1"/>
  <c r="S2100" i="3"/>
  <c r="T2100" i="3" s="1"/>
  <c r="S2037" i="3"/>
  <c r="S2038" i="3"/>
  <c r="T2038" i="3" s="1"/>
  <c r="S2039" i="3"/>
  <c r="S2055" i="3"/>
  <c r="T2055" i="3" s="1"/>
  <c r="S2040" i="3"/>
  <c r="T2040" i="3" s="1"/>
  <c r="S2398" i="3"/>
  <c r="T2398" i="3" s="1"/>
  <c r="S2399" i="3"/>
  <c r="T2399" i="3" s="1"/>
  <c r="S2843" i="3"/>
  <c r="T2843" i="3" s="1"/>
  <c r="S3612" i="3"/>
  <c r="T3612" i="3" s="1"/>
  <c r="S3613" i="3"/>
  <c r="T3613" i="3" s="1"/>
  <c r="S3614" i="3"/>
  <c r="T3614" i="3" s="1"/>
  <c r="S3615" i="3"/>
  <c r="T3615" i="3" s="1"/>
  <c r="S3811" i="3"/>
  <c r="S3939" i="3"/>
  <c r="T3939" i="3" s="1"/>
  <c r="S3149" i="3"/>
  <c r="S3989" i="3"/>
  <c r="S3812" i="3"/>
  <c r="T3812" i="3" s="1"/>
  <c r="S4123" i="3"/>
  <c r="T4123" i="3" s="1"/>
  <c r="S3813" i="3"/>
  <c r="T3813" i="3" s="1"/>
  <c r="S3814" i="3"/>
  <c r="T3814" i="3" s="1"/>
  <c r="S4040" i="3"/>
  <c r="T4040" i="3" s="1"/>
  <c r="S4041" i="3"/>
  <c r="T4041" i="3" s="1"/>
  <c r="S4042" i="3"/>
  <c r="T4042" i="3" s="1"/>
  <c r="S4043" i="3"/>
  <c r="T4043" i="3" s="1"/>
  <c r="S4044" i="3"/>
  <c r="S3940" i="3"/>
  <c r="S3616" i="3"/>
  <c r="S3617" i="3"/>
  <c r="S3618" i="3"/>
  <c r="T3618" i="3" s="1"/>
  <c r="S3815" i="3"/>
  <c r="T3815" i="3" s="1"/>
  <c r="S3816" i="3"/>
  <c r="T3816" i="3" s="1"/>
  <c r="S3941" i="3"/>
  <c r="T3941" i="3" s="1"/>
  <c r="S3817" i="3"/>
  <c r="T3817" i="3" s="1"/>
  <c r="S3818" i="3"/>
  <c r="T3818" i="3" s="1"/>
  <c r="S3819" i="3"/>
  <c r="T3819" i="3" s="1"/>
  <c r="S3820" i="3"/>
  <c r="T3820" i="3" s="1"/>
  <c r="S3720" i="3"/>
  <c r="S3619" i="3"/>
  <c r="T3619" i="3" s="1"/>
  <c r="S4008" i="3"/>
  <c r="S3620" i="3"/>
  <c r="T3620" i="3" s="1"/>
  <c r="S56" i="3"/>
  <c r="T56" i="3" s="1"/>
  <c r="S371" i="3"/>
  <c r="T371" i="3" s="1"/>
  <c r="S3006" i="3"/>
  <c r="T3006" i="3" s="1"/>
  <c r="S3007" i="3"/>
  <c r="T3007" i="3" s="1"/>
  <c r="S3008" i="3"/>
  <c r="T3008" i="3" s="1"/>
  <c r="S427" i="3"/>
  <c r="T427" i="3" s="1"/>
  <c r="S421" i="3"/>
  <c r="T421" i="3" s="1"/>
  <c r="S776" i="3"/>
  <c r="T776" i="3" s="1"/>
  <c r="S4254" i="3"/>
  <c r="S1022" i="3"/>
  <c r="T1022" i="3" s="1"/>
  <c r="S2544" i="3"/>
  <c r="S2545" i="3"/>
  <c r="S3021" i="3"/>
  <c r="T3021" i="3" s="1"/>
  <c r="S2947" i="3"/>
  <c r="T2947" i="3" s="1"/>
  <c r="S2948" i="3"/>
  <c r="T2948" i="3" s="1"/>
  <c r="S2949" i="3"/>
  <c r="T2949" i="3" s="1"/>
  <c r="S2950" i="3"/>
  <c r="T2950" i="3" s="1"/>
  <c r="S2728" i="3"/>
  <c r="T2728" i="3" s="1"/>
  <c r="S2992" i="3"/>
  <c r="T2992" i="3" s="1"/>
  <c r="S3022" i="3"/>
  <c r="T3022" i="3" s="1"/>
  <c r="S2279" i="3"/>
  <c r="S2993" i="3"/>
  <c r="S2729" i="3"/>
  <c r="S2994" i="3"/>
  <c r="S2874" i="3"/>
  <c r="T2874" i="3" s="1"/>
  <c r="S2319" i="3"/>
  <c r="T2319" i="3" s="1"/>
  <c r="S2780" i="3"/>
  <c r="T2780" i="3" s="1"/>
  <c r="S2320" i="3"/>
  <c r="T2320" i="3" s="1"/>
  <c r="S3371" i="3"/>
  <c r="T3371" i="3" s="1"/>
  <c r="S915" i="3"/>
  <c r="T915" i="3" s="1"/>
  <c r="S916" i="3"/>
  <c r="T916" i="3" s="1"/>
  <c r="S917" i="3"/>
  <c r="T917" i="3" s="1"/>
  <c r="S918" i="3"/>
  <c r="S3372" i="3"/>
  <c r="T3372" i="3" s="1"/>
  <c r="S247" i="3"/>
  <c r="S57" i="3"/>
  <c r="S3373" i="3"/>
  <c r="T3373" i="3" s="1"/>
  <c r="S2730" i="3"/>
  <c r="T2730" i="3" s="1"/>
  <c r="S334" i="3"/>
  <c r="T334" i="3" s="1"/>
  <c r="S856" i="3"/>
  <c r="T856" i="3" s="1"/>
  <c r="S857" i="3"/>
  <c r="T857" i="3" s="1"/>
  <c r="S858" i="3"/>
  <c r="T858" i="3" s="1"/>
  <c r="S1332" i="3"/>
  <c r="T1332" i="3" s="1"/>
  <c r="S1322" i="3"/>
  <c r="T1322" i="3" s="1"/>
  <c r="S4371" i="3"/>
  <c r="S1391" i="3"/>
  <c r="T1391" i="3" s="1"/>
  <c r="S2125" i="3"/>
  <c r="S2731" i="3"/>
  <c r="T2731" i="3" s="1"/>
  <c r="S2732" i="3"/>
  <c r="T2732" i="3" s="1"/>
  <c r="S3190" i="3"/>
  <c r="T3190" i="3" s="1"/>
  <c r="S3437" i="3"/>
  <c r="T3437" i="3" s="1"/>
  <c r="S4136" i="3"/>
  <c r="T4136" i="3" s="1"/>
  <c r="S3221" i="3"/>
  <c r="T3221" i="3" s="1"/>
  <c r="S3892" i="3"/>
  <c r="T3892" i="3" s="1"/>
  <c r="S3872" i="3"/>
  <c r="T3872" i="3" s="1"/>
  <c r="S859" i="3"/>
  <c r="T859" i="3" s="1"/>
  <c r="S260" i="3"/>
  <c r="S388" i="3"/>
  <c r="S2893" i="3"/>
  <c r="S2894" i="3"/>
  <c r="S2895" i="3"/>
  <c r="T2895" i="3" s="1"/>
  <c r="S2896" i="3"/>
  <c r="T2896" i="3" s="1"/>
  <c r="S2897" i="3"/>
  <c r="T2897" i="3" s="1"/>
  <c r="S2898" i="3"/>
  <c r="T2898" i="3" s="1"/>
  <c r="S2546" i="3"/>
  <c r="T2546" i="3" s="1"/>
  <c r="S2547" i="3"/>
  <c r="T2547" i="3" s="1"/>
  <c r="S2073" i="3"/>
  <c r="T2073" i="3" s="1"/>
  <c r="S323" i="3"/>
  <c r="T323" i="3" s="1"/>
  <c r="S372" i="3"/>
  <c r="S1437" i="3"/>
  <c r="T1437" i="3" s="1"/>
  <c r="S487" i="3"/>
  <c r="S2622" i="3"/>
  <c r="S515" i="3"/>
  <c r="T515" i="3" s="1"/>
  <c r="S428" i="3"/>
  <c r="T428" i="3" s="1"/>
  <c r="S906" i="3"/>
  <c r="T906" i="3" s="1"/>
  <c r="S907" i="3"/>
  <c r="T907" i="3" s="1"/>
  <c r="S1461" i="3"/>
  <c r="T1461" i="3" s="1"/>
  <c r="S1450" i="3"/>
  <c r="T1450" i="3" s="1"/>
  <c r="S1462" i="3"/>
  <c r="T1462" i="3" s="1"/>
  <c r="S1451" i="3"/>
  <c r="T1451" i="3" s="1"/>
  <c r="S1463" i="3"/>
  <c r="S1483" i="3"/>
  <c r="T1483" i="3" s="1"/>
  <c r="S1452" i="3"/>
  <c r="S1484" i="3"/>
  <c r="S4497" i="3"/>
  <c r="T4497" i="3" s="1"/>
  <c r="S2400" i="3"/>
  <c r="T2400" i="3" s="1"/>
  <c r="S2401" i="3"/>
  <c r="T2401" i="3" s="1"/>
  <c r="S2623" i="3"/>
  <c r="T2623" i="3" s="1"/>
  <c r="S2733" i="3"/>
  <c r="T2733" i="3" s="1"/>
  <c r="S2734" i="3"/>
  <c r="T2734" i="3" s="1"/>
  <c r="S2829" i="3"/>
  <c r="T2829" i="3" s="1"/>
  <c r="S2912" i="3"/>
  <c r="T2912" i="3" s="1"/>
  <c r="S2735" i="3"/>
  <c r="S2913" i="3"/>
  <c r="S2914" i="3"/>
  <c r="S2652" i="3"/>
  <c r="S2915" i="3"/>
  <c r="T2915" i="3" s="1"/>
  <c r="S2604" i="3"/>
  <c r="T2604" i="3" s="1"/>
  <c r="S2548" i="3"/>
  <c r="T2548" i="3" s="1"/>
  <c r="S2549" i="3"/>
  <c r="T2549" i="3" s="1"/>
  <c r="S2275" i="3"/>
  <c r="T2275" i="3" s="1"/>
  <c r="S2908" i="3"/>
  <c r="T2908" i="3" s="1"/>
  <c r="S2321" i="3"/>
  <c r="T2321" i="3" s="1"/>
  <c r="S2909" i="3"/>
  <c r="T2909" i="3" s="1"/>
  <c r="S2910" i="3"/>
  <c r="S4045" i="3"/>
  <c r="T4045" i="3" s="1"/>
  <c r="S3897" i="3"/>
  <c r="S3942" i="3"/>
  <c r="S4065" i="3"/>
  <c r="T4065" i="3" s="1"/>
  <c r="S4060" i="3"/>
  <c r="T4060" i="3" s="1"/>
  <c r="S100" i="3"/>
  <c r="T100" i="3" s="1"/>
  <c r="S101" i="3"/>
  <c r="T101" i="3" s="1"/>
  <c r="S102" i="3"/>
  <c r="T102" i="3" s="1"/>
  <c r="S103" i="3"/>
  <c r="T103" i="3" s="1"/>
  <c r="S104" i="3"/>
  <c r="T104" i="3" s="1"/>
  <c r="S105" i="3"/>
  <c r="T105" i="3" s="1"/>
  <c r="S106" i="3"/>
  <c r="S107" i="3"/>
  <c r="T107" i="3" s="1"/>
  <c r="S1925" i="3"/>
  <c r="S1813" i="3"/>
  <c r="S2490" i="3"/>
  <c r="T2490" i="3" s="1"/>
  <c r="S3621" i="3"/>
  <c r="T3621" i="3" s="1"/>
  <c r="S3622" i="3"/>
  <c r="T3622" i="3" s="1"/>
  <c r="S3623" i="3"/>
  <c r="T3623" i="3" s="1"/>
  <c r="S958" i="3"/>
  <c r="T958" i="3" s="1"/>
  <c r="S381" i="3"/>
  <c r="T381" i="3" s="1"/>
  <c r="S777" i="3"/>
  <c r="T777" i="3" s="1"/>
  <c r="S778" i="3"/>
  <c r="T778" i="3" s="1"/>
  <c r="S1046" i="3"/>
  <c r="S1002" i="3"/>
  <c r="S1003" i="3"/>
  <c r="S1546" i="3"/>
  <c r="T1546" i="3" s="1"/>
  <c r="S1547" i="3"/>
  <c r="T1547" i="3" s="1"/>
  <c r="S1552" i="3"/>
  <c r="T1552" i="3" s="1"/>
  <c r="S1562" i="3"/>
  <c r="T1562" i="3" s="1"/>
  <c r="S1563" i="3"/>
  <c r="T1563" i="3" s="1"/>
  <c r="S1564" i="3"/>
  <c r="T1564" i="3" s="1"/>
  <c r="S1565" i="3"/>
  <c r="T1565" i="3" s="1"/>
  <c r="S1566" i="3"/>
  <c r="T1566" i="3" s="1"/>
  <c r="S1567" i="3"/>
  <c r="T1567" i="3" s="1"/>
  <c r="S1814" i="3"/>
  <c r="S1815" i="3"/>
  <c r="T1815" i="3" s="1"/>
  <c r="S1816" i="3"/>
  <c r="S1817" i="3"/>
  <c r="S1818" i="3"/>
  <c r="T1818" i="3" s="1"/>
  <c r="S1960" i="3"/>
  <c r="T1960" i="3" s="1"/>
  <c r="S1926" i="3"/>
  <c r="T1926" i="3" s="1"/>
  <c r="S1819" i="3"/>
  <c r="T1819" i="3" s="1"/>
  <c r="S1820" i="3"/>
  <c r="T1820" i="3" s="1"/>
  <c r="S1961" i="3"/>
  <c r="T1961" i="3" s="1"/>
  <c r="S1971" i="3"/>
  <c r="T1971" i="3" s="1"/>
  <c r="S1821" i="3"/>
  <c r="T1821" i="3" s="1"/>
  <c r="S1822" i="3"/>
  <c r="S1653" i="3"/>
  <c r="T1653" i="3" s="1"/>
  <c r="S1654" i="3"/>
  <c r="S1655" i="3"/>
  <c r="S1823" i="3"/>
  <c r="T1823" i="3" s="1"/>
  <c r="S1824" i="3"/>
  <c r="T1824" i="3" s="1"/>
  <c r="S1656" i="3"/>
  <c r="T1656" i="3" s="1"/>
  <c r="S1972" i="3"/>
  <c r="T1972" i="3" s="1"/>
  <c r="S1825" i="3"/>
  <c r="T1825" i="3" s="1"/>
  <c r="S1826" i="3"/>
  <c r="T1826" i="3" s="1"/>
  <c r="S1932" i="3"/>
  <c r="T1932" i="3" s="1"/>
  <c r="S1538" i="3"/>
  <c r="T1538" i="3" s="1"/>
  <c r="S1539" i="3"/>
  <c r="S1827" i="3"/>
  <c r="S1828" i="3"/>
  <c r="S1829" i="3"/>
  <c r="S1830" i="3"/>
  <c r="T1830" i="3" s="1"/>
  <c r="S1973" i="3"/>
  <c r="T1973" i="3" s="1"/>
  <c r="S1974" i="3"/>
  <c r="T1974" i="3" s="1"/>
  <c r="S1975" i="3"/>
  <c r="T1975" i="3" s="1"/>
  <c r="S1976" i="3"/>
  <c r="T1976" i="3" s="1"/>
  <c r="S1933" i="3"/>
  <c r="T1933" i="3" s="1"/>
  <c r="S1657" i="3"/>
  <c r="T1657" i="3" s="1"/>
  <c r="S1658" i="3"/>
  <c r="T1658" i="3" s="1"/>
  <c r="S2241" i="3"/>
  <c r="S3624" i="3"/>
  <c r="T3624" i="3" s="1"/>
  <c r="S3625" i="3"/>
  <c r="S3626" i="3"/>
  <c r="T3626" i="3" s="1"/>
  <c r="S3374" i="3"/>
  <c r="T3374" i="3" s="1"/>
  <c r="S3627" i="3"/>
  <c r="T3627" i="3" s="1"/>
  <c r="S3628" i="3"/>
  <c r="T3628" i="3" s="1"/>
  <c r="S3629" i="3"/>
  <c r="T3629" i="3" s="1"/>
  <c r="S3630" i="3"/>
  <c r="T3630" i="3" s="1"/>
  <c r="S3736" i="3"/>
  <c r="T3736" i="3" s="1"/>
  <c r="S3428" i="3"/>
  <c r="T3428" i="3" s="1"/>
  <c r="S3631" i="3"/>
  <c r="T3631" i="3" s="1"/>
  <c r="S3632" i="3"/>
  <c r="S3633" i="3"/>
  <c r="T3633" i="3" s="1"/>
  <c r="S3634" i="3"/>
  <c r="S3375" i="3"/>
  <c r="S3376" i="3"/>
  <c r="T3376" i="3" s="1"/>
  <c r="S3377" i="3"/>
  <c r="T3377" i="3" s="1"/>
  <c r="S3821" i="3"/>
  <c r="T3821" i="3" s="1"/>
  <c r="S3822" i="3"/>
  <c r="T3822" i="3" s="1"/>
  <c r="S3943" i="3"/>
  <c r="T3943" i="3" s="1"/>
  <c r="S3378" i="3"/>
  <c r="T3378" i="3" s="1"/>
  <c r="S3944" i="3"/>
  <c r="T3944" i="3" s="1"/>
  <c r="S4097" i="3"/>
  <c r="T4097" i="3" s="1"/>
  <c r="S237" i="3"/>
  <c r="S125" i="3"/>
  <c r="S126" i="3"/>
  <c r="S3191" i="3"/>
  <c r="S2875" i="3"/>
  <c r="T2875" i="3" s="1"/>
  <c r="S2692" i="3"/>
  <c r="T2692" i="3" s="1"/>
  <c r="S2563" i="3"/>
  <c r="T2563" i="3" s="1"/>
  <c r="S2152" i="3"/>
  <c r="T2152" i="3" s="1"/>
  <c r="S2605" i="3"/>
  <c r="T2605" i="3" s="1"/>
  <c r="S2766" i="3"/>
  <c r="T2766" i="3" s="1"/>
  <c r="S2767" i="3"/>
  <c r="T2767" i="3" s="1"/>
  <c r="S2768" i="3"/>
  <c r="T2768" i="3" s="1"/>
  <c r="S2182" i="3"/>
  <c r="S3945" i="3"/>
  <c r="T3945" i="3" s="1"/>
  <c r="S2769" i="3"/>
  <c r="S2606" i="3"/>
  <c r="T2606" i="3" s="1"/>
  <c r="S2607" i="3"/>
  <c r="T2607" i="3" s="1"/>
  <c r="S682" i="3"/>
  <c r="T682" i="3" s="1"/>
  <c r="S2343" i="3"/>
  <c r="T2343" i="3" s="1"/>
  <c r="S1493" i="3"/>
  <c r="T1493" i="3" s="1"/>
  <c r="S25" i="3"/>
  <c r="T25" i="3" s="1"/>
  <c r="S2770" i="3"/>
  <c r="T2770" i="3" s="1"/>
  <c r="T484" i="3"/>
  <c r="T3331" i="3"/>
  <c r="T3500" i="3"/>
  <c r="T1244" i="3"/>
  <c r="T1245" i="3"/>
  <c r="T3333" i="3"/>
  <c r="T2013" i="3"/>
  <c r="T3422" i="3"/>
  <c r="T4015" i="3"/>
  <c r="T3424" i="3"/>
  <c r="T2079" i="3"/>
  <c r="T2113" i="3"/>
  <c r="T3337" i="3"/>
  <c r="T3504" i="3"/>
  <c r="T3505" i="3"/>
  <c r="T531" i="3"/>
  <c r="T571" i="3"/>
  <c r="T17" i="3"/>
  <c r="T4001" i="3"/>
  <c r="T1747" i="3"/>
  <c r="T4113" i="3"/>
  <c r="T2370" i="3"/>
  <c r="T1407" i="3"/>
  <c r="T2925" i="3"/>
  <c r="T2926" i="3"/>
  <c r="T4114" i="3"/>
  <c r="T1750" i="3"/>
  <c r="T1751" i="3"/>
  <c r="T2928" i="3"/>
  <c r="T2929" i="3"/>
  <c r="T2840" i="3"/>
  <c r="T2217" i="3"/>
  <c r="T495" i="3"/>
  <c r="T575" i="3"/>
  <c r="T1754" i="3"/>
  <c r="T2371" i="3"/>
  <c r="T437" i="3"/>
  <c r="T692" i="3"/>
  <c r="T4161" i="3"/>
  <c r="T743" i="3"/>
  <c r="T3276" i="3"/>
  <c r="T1473" i="3"/>
  <c r="T86" i="3"/>
  <c r="T3870" i="3"/>
  <c r="T1154" i="3"/>
  <c r="T1474" i="3"/>
  <c r="T222" i="3"/>
  <c r="T4016" i="3"/>
  <c r="T3762" i="3"/>
  <c r="T3513" i="3"/>
  <c r="T3514" i="3"/>
  <c r="T3763" i="3"/>
  <c r="T3764" i="3"/>
  <c r="T1758" i="3"/>
  <c r="T3515" i="3"/>
  <c r="T2220" i="3"/>
  <c r="T2014" i="3"/>
  <c r="T1443" i="3"/>
  <c r="T2372" i="3"/>
  <c r="T2335" i="3"/>
  <c r="T2447" i="3"/>
  <c r="T943" i="3"/>
  <c r="T3297" i="3"/>
  <c r="T2477" i="3"/>
  <c r="T3218" i="3"/>
  <c r="T3436" i="3"/>
  <c r="T3338" i="3"/>
  <c r="T577" i="3"/>
  <c r="T3516" i="3"/>
  <c r="T3517" i="3"/>
  <c r="T3518" i="3"/>
  <c r="T3110" i="3"/>
  <c r="T1695" i="3"/>
  <c r="T1696" i="3"/>
  <c r="T3524" i="3"/>
  <c r="T745" i="3"/>
  <c r="T746" i="3"/>
  <c r="T2936" i="3"/>
  <c r="T1622" i="3"/>
  <c r="T2375" i="3"/>
  <c r="T3178" i="3"/>
  <c r="T1249" i="3"/>
  <c r="T1408" i="3"/>
  <c r="T1717" i="3"/>
  <c r="T1718" i="3"/>
  <c r="T1719" i="3"/>
  <c r="T1720" i="3"/>
  <c r="T749" i="3"/>
  <c r="T750" i="3"/>
  <c r="T1250" i="3"/>
  <c r="T3526" i="3"/>
  <c r="T377" i="3"/>
  <c r="T3917" i="3"/>
  <c r="T3767" i="3"/>
  <c r="T3114" i="3"/>
  <c r="T4002" i="3"/>
  <c r="T3768" i="3"/>
  <c r="T3342" i="3"/>
  <c r="T522" i="3"/>
  <c r="T2128" i="3"/>
  <c r="T136" i="3"/>
  <c r="T4390" i="3"/>
  <c r="T4565" i="3"/>
  <c r="T1156" i="3"/>
  <c r="T1759" i="3"/>
  <c r="T1627" i="3"/>
  <c r="T579" i="3"/>
  <c r="T1764" i="3"/>
  <c r="T1765" i="3"/>
  <c r="T3771" i="3"/>
  <c r="T1629" i="3"/>
  <c r="T1770" i="3"/>
  <c r="T2083" i="3"/>
  <c r="T1698" i="3"/>
  <c r="T3773" i="3"/>
  <c r="T1702" i="3"/>
  <c r="T4004" i="3"/>
  <c r="T3777" i="3"/>
  <c r="T3778" i="3"/>
  <c r="T1773" i="3"/>
  <c r="T1774" i="3"/>
  <c r="T1775" i="3"/>
  <c r="T1704" i="3"/>
  <c r="T2172" i="3"/>
  <c r="T3783" i="3"/>
  <c r="T1633" i="3"/>
  <c r="T1780" i="3"/>
  <c r="T2063" i="3"/>
  <c r="T4482" i="3"/>
  <c r="T4483" i="3"/>
  <c r="T4484" i="3"/>
  <c r="T276" i="3"/>
  <c r="T277" i="3"/>
  <c r="T1252" i="3"/>
  <c r="T175" i="3"/>
  <c r="T4151" i="3"/>
  <c r="T1253" i="3"/>
  <c r="T4080" i="3"/>
  <c r="T330" i="3"/>
  <c r="T1457" i="3"/>
  <c r="T2590" i="3"/>
  <c r="T2591" i="3"/>
  <c r="T1086" i="3"/>
  <c r="T245" i="3"/>
  <c r="T2481" i="3"/>
  <c r="T4207" i="3"/>
  <c r="T2592" i="3"/>
  <c r="T4487" i="3"/>
  <c r="T3298" i="3"/>
  <c r="T1388" i="3"/>
  <c r="T2594" i="3"/>
  <c r="T2938" i="3"/>
  <c r="T2513" i="3"/>
  <c r="T2514" i="3"/>
  <c r="T168" i="3"/>
  <c r="T2596" i="3"/>
  <c r="T2597" i="3"/>
  <c r="T913" i="3"/>
  <c r="T4208" i="3"/>
  <c r="T2379" i="3"/>
  <c r="T1508" i="3"/>
  <c r="T156" i="3"/>
  <c r="T88" i="3"/>
  <c r="T869" i="3"/>
  <c r="T90" i="3"/>
  <c r="T4023" i="3"/>
  <c r="T3711" i="3"/>
  <c r="T3535" i="3"/>
  <c r="T3536" i="3"/>
  <c r="T524" i="3"/>
  <c r="T3785" i="3"/>
  <c r="T3540" i="3"/>
  <c r="T3920" i="3"/>
  <c r="T3541" i="3"/>
  <c r="T3542" i="3"/>
  <c r="T2032" i="3"/>
  <c r="T3987" i="3"/>
  <c r="T3732" i="3"/>
  <c r="T3345" i="3"/>
  <c r="T2023" i="3"/>
  <c r="T2024" i="3"/>
  <c r="T2025" i="3"/>
  <c r="T4024" i="3"/>
  <c r="T2085" i="3"/>
  <c r="T752" i="3"/>
  <c r="T2086" i="3"/>
  <c r="T2940" i="3"/>
  <c r="T1785" i="3"/>
  <c r="T3120" i="3"/>
  <c r="T3425" i="3"/>
  <c r="T3347" i="3"/>
  <c r="T3350" i="3"/>
  <c r="T2033" i="3"/>
  <c r="T3550" i="3"/>
  <c r="T2034" i="3"/>
  <c r="T3791" i="3"/>
  <c r="T2902" i="3"/>
  <c r="T2903" i="3"/>
  <c r="T2904" i="3"/>
  <c r="T693" i="3"/>
  <c r="T583" i="3"/>
  <c r="T584" i="3"/>
  <c r="T585" i="3"/>
  <c r="T756" i="3"/>
  <c r="T2646" i="3"/>
  <c r="T3122" i="3"/>
  <c r="T1159" i="3"/>
  <c r="T4364" i="3"/>
  <c r="T3351" i="3"/>
  <c r="T1459" i="3"/>
  <c r="T1966" i="3"/>
  <c r="T947" i="3"/>
  <c r="T948" i="3"/>
  <c r="T1258" i="3"/>
  <c r="T1259" i="3"/>
  <c r="T1557" i="3"/>
  <c r="T281" i="3"/>
  <c r="T1314" i="3"/>
  <c r="T1528" i="3"/>
  <c r="T2632" i="3"/>
  <c r="T332" i="3"/>
  <c r="T3181" i="3"/>
  <c r="T246" i="3"/>
  <c r="T2515" i="3"/>
  <c r="T2516" i="3"/>
  <c r="T2600" i="3"/>
  <c r="T282" i="3"/>
  <c r="T71" i="3"/>
  <c r="T224" i="3"/>
  <c r="T225" i="3"/>
  <c r="T3123" i="3"/>
  <c r="T4118" i="3"/>
  <c r="T1787" i="3"/>
  <c r="T1788" i="3"/>
  <c r="T3352" i="3"/>
  <c r="T1794" i="3"/>
  <c r="T1795" i="3"/>
  <c r="T18" i="3"/>
  <c r="T1796" i="3"/>
  <c r="T2886" i="3"/>
  <c r="T2887" i="3"/>
  <c r="T2888" i="3"/>
  <c r="T586" i="3"/>
  <c r="T2520" i="3"/>
  <c r="T588" i="3"/>
  <c r="T759" i="3"/>
  <c r="T2521" i="3"/>
  <c r="T1261" i="3"/>
  <c r="T1262" i="3"/>
  <c r="T1263" i="3"/>
  <c r="T694" i="3"/>
  <c r="T1598" i="3"/>
  <c r="T3231" i="3"/>
  <c r="T72" i="3"/>
  <c r="T73" i="3"/>
  <c r="T1489" i="3"/>
  <c r="T1490" i="3"/>
  <c r="T1491" i="3"/>
  <c r="T1543" i="3"/>
  <c r="T2318" i="3"/>
  <c r="T2231" i="3"/>
  <c r="T2340" i="3"/>
  <c r="T2382" i="3"/>
  <c r="T2385" i="3"/>
  <c r="T2943" i="3"/>
  <c r="T2386" i="3"/>
  <c r="T2387" i="3"/>
  <c r="T3557" i="3"/>
  <c r="T4143" i="3"/>
  <c r="T3896" i="3"/>
  <c r="T3995" i="3"/>
  <c r="T3129" i="3"/>
  <c r="T3561" i="3"/>
  <c r="T3562" i="3"/>
  <c r="T4119" i="3"/>
  <c r="T3183" i="3"/>
  <c r="T3714" i="3"/>
  <c r="T3715" i="3"/>
  <c r="T3792" i="3"/>
  <c r="T96" i="3"/>
  <c r="T97" i="3"/>
  <c r="T98" i="3"/>
  <c r="T2234" i="3"/>
  <c r="T4311" i="3"/>
  <c r="T2601" i="3"/>
  <c r="T2602" i="3"/>
  <c r="T1433" i="3"/>
  <c r="T4164" i="3"/>
  <c r="T448" i="3"/>
  <c r="T4165" i="3"/>
  <c r="T19" i="3"/>
  <c r="T2526" i="3"/>
  <c r="T2726" i="3"/>
  <c r="T2649" i="3"/>
  <c r="T2650" i="3"/>
  <c r="T2072" i="3"/>
  <c r="T1390" i="3"/>
  <c r="T3564" i="3"/>
  <c r="T3565" i="3"/>
  <c r="T3716" i="3"/>
  <c r="T3570" i="3"/>
  <c r="T3132" i="3"/>
  <c r="T378" i="3"/>
  <c r="T1500" i="3"/>
  <c r="T1709" i="3"/>
  <c r="T1710" i="3"/>
  <c r="T1711" i="3"/>
  <c r="T1643" i="3"/>
  <c r="T1904" i="3"/>
  <c r="T1905" i="3"/>
  <c r="T1906" i="3"/>
  <c r="T1646" i="3"/>
  <c r="T2095" i="3"/>
  <c r="T2054" i="3"/>
  <c r="T2678" i="3"/>
  <c r="T3133" i="3"/>
  <c r="T3933" i="3"/>
  <c r="T3574" i="3"/>
  <c r="T3575" i="3"/>
  <c r="T3581" i="3"/>
  <c r="T3582" i="3"/>
  <c r="T3988" i="3"/>
  <c r="T3735" i="3"/>
  <c r="T4038" i="3"/>
  <c r="T3799" i="3"/>
  <c r="T3583" i="3"/>
  <c r="T3584" i="3"/>
  <c r="T3800" i="3"/>
  <c r="T3801" i="3"/>
  <c r="T3936" i="3"/>
  <c r="T3937" i="3"/>
  <c r="T3594" i="3"/>
  <c r="T4083" i="3"/>
  <c r="T1922" i="3"/>
  <c r="T286" i="3"/>
  <c r="T590" i="3"/>
  <c r="T695" i="3"/>
  <c r="T591" i="3"/>
  <c r="T593" i="3"/>
  <c r="T1270" i="3"/>
  <c r="T1271" i="3"/>
  <c r="T1272" i="3"/>
  <c r="T1273" i="3"/>
  <c r="T143" i="3"/>
  <c r="T144" i="3"/>
  <c r="T3358" i="3"/>
  <c r="T3359" i="3"/>
  <c r="T485" i="3"/>
  <c r="T3301" i="3"/>
  <c r="T4166" i="3"/>
  <c r="T3302" i="3"/>
  <c r="T1274" i="3"/>
  <c r="T4351" i="3"/>
  <c r="T4366" i="3"/>
  <c r="T4367" i="3"/>
  <c r="T699" i="3"/>
  <c r="T700" i="3"/>
  <c r="T701" i="3"/>
  <c r="T702" i="3"/>
  <c r="T606" i="3"/>
  <c r="T607" i="3"/>
  <c r="T608" i="3"/>
  <c r="T704" i="3"/>
  <c r="T2390" i="3"/>
  <c r="T2391" i="3"/>
  <c r="T2392" i="3"/>
  <c r="T2393" i="3"/>
  <c r="T3602" i="3"/>
  <c r="T3136" i="3"/>
  <c r="T3603" i="3"/>
  <c r="T3137" i="3"/>
  <c r="T3363" i="3"/>
  <c r="T4122" i="3"/>
  <c r="T3426" i="3"/>
  <c r="T3427" i="3"/>
  <c r="T3718" i="3"/>
  <c r="T3606" i="3"/>
  <c r="T3141" i="3"/>
  <c r="T3366" i="3"/>
  <c r="T3142" i="3"/>
  <c r="T3143" i="3"/>
  <c r="T3144" i="3"/>
  <c r="T3145" i="3"/>
  <c r="T2532" i="3"/>
  <c r="T468" i="3"/>
  <c r="T1434" i="3"/>
  <c r="T1435" i="3"/>
  <c r="T45" i="3"/>
  <c r="T1446" i="3"/>
  <c r="T1447" i="3"/>
  <c r="T1448" i="3"/>
  <c r="T2534" i="3"/>
  <c r="T2664" i="3"/>
  <c r="T2946" i="3"/>
  <c r="T2619" i="3"/>
  <c r="T3016" i="3"/>
  <c r="T2538" i="3"/>
  <c r="T2539" i="3"/>
  <c r="T2483" i="3"/>
  <c r="T3004" i="3"/>
  <c r="T3189" i="3"/>
  <c r="T3367" i="3"/>
  <c r="T2878" i="3"/>
  <c r="T4264" i="3"/>
  <c r="T4274" i="3"/>
  <c r="T3368" i="3"/>
  <c r="T497" i="3"/>
  <c r="T1010" i="3"/>
  <c r="T1165" i="3"/>
  <c r="T1166" i="3"/>
  <c r="T1275" i="3"/>
  <c r="T1280" i="3"/>
  <c r="T1171" i="3"/>
  <c r="T1281" i="3"/>
  <c r="T1282" i="3"/>
  <c r="T1535" i="3"/>
  <c r="T1808" i="3"/>
  <c r="T1650" i="3"/>
  <c r="T2092" i="3"/>
  <c r="T2239" i="3"/>
  <c r="T2240" i="3"/>
  <c r="T3420" i="3"/>
  <c r="T3450" i="3"/>
  <c r="T3369" i="3"/>
  <c r="T3452" i="3"/>
  <c r="T3719" i="3"/>
  <c r="T4313" i="3"/>
  <c r="T75" i="3"/>
  <c r="T76" i="3"/>
  <c r="T2272" i="3"/>
  <c r="T3370" i="3"/>
  <c r="T971" i="3"/>
  <c r="T972" i="3"/>
  <c r="T905" i="3"/>
  <c r="T1021" i="3"/>
  <c r="T1436" i="3"/>
  <c r="T512" i="3"/>
  <c r="T4211" i="3"/>
  <c r="T4212" i="3"/>
  <c r="T4265" i="3"/>
  <c r="T4340" i="3"/>
  <c r="T4368" i="3"/>
  <c r="T1536" i="3"/>
  <c r="T4458" i="3"/>
  <c r="T3609" i="3"/>
  <c r="T4194" i="3"/>
  <c r="T4316" i="3"/>
  <c r="T4177" i="3"/>
  <c r="T4178" i="3"/>
  <c r="T4195" i="3"/>
  <c r="T4369" i="3"/>
  <c r="T481" i="3"/>
  <c r="T4532" i="3"/>
  <c r="T288" i="3"/>
  <c r="T350" i="3"/>
  <c r="T4199" i="3"/>
  <c r="T4200" i="3"/>
  <c r="T4201" i="3"/>
  <c r="T4213" i="3"/>
  <c r="T99" i="3"/>
  <c r="T4460" i="3"/>
  <c r="T4493" i="3"/>
  <c r="T4494" i="3"/>
  <c r="T3070" i="3"/>
  <c r="T3071" i="3"/>
  <c r="T3279" i="3"/>
  <c r="T3280" i="3"/>
  <c r="T183" i="3"/>
  <c r="T3148" i="3"/>
  <c r="T380" i="3"/>
  <c r="T609" i="3"/>
  <c r="T855" i="3"/>
  <c r="T775" i="3"/>
  <c r="T865" i="3"/>
  <c r="T1288" i="3"/>
  <c r="T1297" i="3"/>
  <c r="T1298" i="3"/>
  <c r="T1809" i="3"/>
  <c r="T1651" i="3"/>
  <c r="T2037" i="3"/>
  <c r="T2039" i="3"/>
  <c r="T3811" i="3"/>
  <c r="T3149" i="3"/>
  <c r="T3989" i="3"/>
  <c r="T4044" i="3"/>
  <c r="T3940" i="3"/>
  <c r="T3616" i="3"/>
  <c r="T3617" i="3"/>
  <c r="T3720" i="3"/>
  <c r="T4008" i="3"/>
  <c r="T4254" i="3"/>
  <c r="T2544" i="3"/>
  <c r="T2545" i="3"/>
  <c r="T2279" i="3"/>
  <c r="T2993" i="3"/>
  <c r="T2729" i="3"/>
  <c r="T2994" i="3"/>
  <c r="T918" i="3"/>
  <c r="T247" i="3"/>
  <c r="T57" i="3"/>
  <c r="T4371" i="3"/>
  <c r="T2125" i="3"/>
  <c r="T260" i="3"/>
  <c r="T388" i="3"/>
  <c r="T2893" i="3"/>
  <c r="T2894" i="3"/>
  <c r="T372" i="3"/>
  <c r="T487" i="3"/>
  <c r="T2622" i="3"/>
  <c r="T1463" i="3"/>
  <c r="T1452" i="3"/>
  <c r="T1484" i="3"/>
  <c r="T2735" i="3"/>
  <c r="T2913" i="3"/>
  <c r="T2914" i="3"/>
  <c r="T2652" i="3"/>
  <c r="T2910" i="3"/>
  <c r="T3897" i="3"/>
  <c r="T3942" i="3"/>
  <c r="T106" i="3"/>
  <c r="T1925" i="3"/>
  <c r="T1813" i="3"/>
  <c r="T1046" i="3"/>
  <c r="T1002" i="3"/>
  <c r="T1003" i="3"/>
  <c r="T1814" i="3"/>
  <c r="T1816" i="3"/>
  <c r="T1817" i="3"/>
  <c r="T1822" i="3"/>
  <c r="T1654" i="3"/>
  <c r="T1655" i="3"/>
  <c r="T1539" i="3"/>
  <c r="T1827" i="3"/>
  <c r="T1828" i="3"/>
  <c r="T1829" i="3"/>
  <c r="T2241" i="3"/>
  <c r="T3625" i="3"/>
  <c r="T3632" i="3"/>
  <c r="T3634" i="3"/>
  <c r="T3375" i="3"/>
  <c r="T237" i="3"/>
  <c r="T125" i="3"/>
  <c r="T126" i="3"/>
  <c r="T3191" i="3"/>
  <c r="T2182" i="3"/>
  <c r="T2769" i="3"/>
  <c r="U3869" i="3"/>
  <c r="V3869" i="3" s="1"/>
  <c r="U484" i="3"/>
  <c r="V484" i="3" s="1"/>
  <c r="U3331" i="3"/>
  <c r="V3331" i="3" s="1"/>
  <c r="U3500" i="3"/>
  <c r="V3500" i="3" s="1"/>
  <c r="U2090" i="3"/>
  <c r="V2090" i="3" s="1"/>
  <c r="U941" i="3"/>
  <c r="V941" i="3" s="1"/>
  <c r="U3501" i="3"/>
  <c r="V3501" i="3" s="1"/>
  <c r="V83" i="3"/>
  <c r="U1990" i="3"/>
  <c r="V1990" i="3" s="1"/>
  <c r="U3106" i="3"/>
  <c r="V3106" i="3" s="1"/>
  <c r="U1243" i="3"/>
  <c r="V1243" i="3" s="1"/>
  <c r="U942" i="3"/>
  <c r="V942" i="3" s="1"/>
  <c r="U3332" i="3"/>
  <c r="V3332" i="3" s="1"/>
  <c r="U1244" i="3"/>
  <c r="V1244" i="3" s="1"/>
  <c r="U1245" i="3"/>
  <c r="V1245" i="3" s="1"/>
  <c r="U3333" i="3"/>
  <c r="V3333" i="3" s="1"/>
  <c r="U2013" i="3"/>
  <c r="V2013" i="3" s="1"/>
  <c r="U3246" i="3"/>
  <c r="V3246" i="3" s="1"/>
  <c r="U3290" i="3"/>
  <c r="V3290" i="3" s="1"/>
  <c r="U3421" i="3"/>
  <c r="V3421" i="3" s="1"/>
  <c r="U3422" i="3"/>
  <c r="V3422" i="3" s="1"/>
  <c r="U3423" i="3"/>
  <c r="V3423" i="3" s="1"/>
  <c r="U3912" i="3"/>
  <c r="V3912" i="3" s="1"/>
  <c r="U3502" i="3"/>
  <c r="V3502" i="3" s="1"/>
  <c r="U3503" i="3"/>
  <c r="V3503" i="3" s="1"/>
  <c r="U4015" i="3"/>
  <c r="V4015" i="3" s="1"/>
  <c r="U3424" i="3"/>
  <c r="V3424" i="3" s="1"/>
  <c r="U2079" i="3"/>
  <c r="V2079" i="3" s="1"/>
  <c r="U2113" i="3"/>
  <c r="V2113" i="3" s="1"/>
  <c r="U3107" i="3"/>
  <c r="V3107" i="3" s="1"/>
  <c r="U3710" i="3"/>
  <c r="V3710" i="3" s="1"/>
  <c r="U3334" i="3"/>
  <c r="V3334" i="3" s="1"/>
  <c r="U1246" i="3"/>
  <c r="V1246" i="3" s="1"/>
  <c r="U2367" i="3"/>
  <c r="U3335" i="3"/>
  <c r="V3335" i="3" s="1"/>
  <c r="U3913" i="3"/>
  <c r="V3913" i="3" s="1"/>
  <c r="U3336" i="3"/>
  <c r="V3336" i="3" s="1"/>
  <c r="U3337" i="3"/>
  <c r="V3337" i="3" s="1"/>
  <c r="U3504" i="3"/>
  <c r="V3504" i="3" s="1"/>
  <c r="U3505" i="3"/>
  <c r="V3505" i="3" s="1"/>
  <c r="U3506" i="3"/>
  <c r="V3506" i="3" s="1"/>
  <c r="U3507" i="3"/>
  <c r="V3507" i="3" s="1"/>
  <c r="U3759" i="3"/>
  <c r="V3759" i="3" s="1"/>
  <c r="U3508" i="3"/>
  <c r="V3508" i="3" s="1"/>
  <c r="U3509" i="3"/>
  <c r="V3509" i="3" s="1"/>
  <c r="U3510" i="3"/>
  <c r="V3510" i="3" s="1"/>
  <c r="U2368" i="3"/>
  <c r="V2368" i="3" s="1"/>
  <c r="U2369" i="3"/>
  <c r="V2369" i="3" s="1"/>
  <c r="U376" i="3"/>
  <c r="V376" i="3" s="1"/>
  <c r="U531" i="3"/>
  <c r="V531" i="3" s="1"/>
  <c r="U571" i="3"/>
  <c r="V571" i="3" s="1"/>
  <c r="U4001" i="3"/>
  <c r="V4001" i="3" s="1"/>
  <c r="U3760" i="3"/>
  <c r="V3760" i="3" s="1"/>
  <c r="V58" i="3"/>
  <c r="V59" i="3"/>
  <c r="V61" i="3"/>
  <c r="V62" i="3"/>
  <c r="U3511" i="3"/>
  <c r="V3511" i="3" s="1"/>
  <c r="U1746" i="3"/>
  <c r="V1746" i="3" s="1"/>
  <c r="U1747" i="3"/>
  <c r="V1747" i="3" s="1"/>
  <c r="U4113" i="3"/>
  <c r="V4113" i="3" s="1"/>
  <c r="U2370" i="3"/>
  <c r="V2370" i="3" s="1"/>
  <c r="U1407" i="3"/>
  <c r="V1407" i="3" s="1"/>
  <c r="U2212" i="3"/>
  <c r="V2212" i="3" s="1"/>
  <c r="U572" i="3"/>
  <c r="V572" i="3" s="1"/>
  <c r="U690" i="3"/>
  <c r="V690" i="3" s="1"/>
  <c r="U1748" i="3"/>
  <c r="V1748" i="3" s="1"/>
  <c r="U1749" i="3"/>
  <c r="V1749" i="3" s="1"/>
  <c r="U3108" i="3"/>
  <c r="V3108" i="3" s="1"/>
  <c r="U2923" i="3"/>
  <c r="V2923" i="3" s="1"/>
  <c r="U2924" i="3"/>
  <c r="V2924" i="3" s="1"/>
  <c r="U2925" i="3"/>
  <c r="V2925" i="3" s="1"/>
  <c r="U2926" i="3"/>
  <c r="V2926" i="3" s="1"/>
  <c r="U4114" i="3"/>
  <c r="V4114" i="3" s="1"/>
  <c r="U2213" i="3"/>
  <c r="V2213" i="3" s="1"/>
  <c r="U2214" i="3"/>
  <c r="V2214" i="3" s="1"/>
  <c r="U2215" i="3"/>
  <c r="V2215" i="3" s="1"/>
  <c r="U2927" i="3"/>
  <c r="V2927" i="3" s="1"/>
  <c r="U573" i="3"/>
  <c r="V573" i="3" s="1"/>
  <c r="U313" i="3"/>
  <c r="V313" i="3" s="1"/>
  <c r="U2216" i="3"/>
  <c r="V2216" i="3" s="1"/>
  <c r="U3177" i="3"/>
  <c r="V3177" i="3" s="1"/>
  <c r="U574" i="3"/>
  <c r="V574" i="3" s="1"/>
  <c r="U1750" i="3"/>
  <c r="V1750" i="3" s="1"/>
  <c r="U1751" i="3"/>
  <c r="V1751" i="3" s="1"/>
  <c r="U2928" i="3"/>
  <c r="V2928" i="3" s="1"/>
  <c r="U2929" i="3"/>
  <c r="V2929" i="3" s="1"/>
  <c r="U2930" i="3"/>
  <c r="V2930" i="3" s="1"/>
  <c r="U2931" i="3"/>
  <c r="V2931" i="3" s="1"/>
  <c r="U2932" i="3"/>
  <c r="V2932" i="3" s="1"/>
  <c r="U2933" i="3"/>
  <c r="V2933" i="3" s="1"/>
  <c r="U2934" i="3"/>
  <c r="V2934" i="3" s="1"/>
  <c r="U1752" i="3"/>
  <c r="V1752" i="3" s="1"/>
  <c r="U303" i="3"/>
  <c r="V303" i="3" s="1"/>
  <c r="U1753" i="3"/>
  <c r="V1753" i="3" s="1"/>
  <c r="U2840" i="3"/>
  <c r="V2840" i="3" s="1"/>
  <c r="U2217" i="3"/>
  <c r="V2217" i="3" s="1"/>
  <c r="U495" i="3"/>
  <c r="V495" i="3" s="1"/>
  <c r="U575" i="3"/>
  <c r="V575" i="3" s="1"/>
  <c r="U691" i="3"/>
  <c r="V691" i="3" s="1"/>
  <c r="U2935" i="3"/>
  <c r="V2935" i="3" s="1"/>
  <c r="U3109" i="3"/>
  <c r="V3109" i="3" s="1"/>
  <c r="U2218" i="3"/>
  <c r="V2218" i="3" s="1"/>
  <c r="U741" i="3"/>
  <c r="V741" i="3" s="1"/>
  <c r="U1754" i="3"/>
  <c r="V1754" i="3" s="1"/>
  <c r="U576" i="3"/>
  <c r="V576" i="3" s="1"/>
  <c r="U1897" i="3"/>
  <c r="V1897" i="3" s="1"/>
  <c r="U2371" i="3"/>
  <c r="V2371" i="3" s="1"/>
  <c r="U437" i="3"/>
  <c r="V437" i="3" s="1"/>
  <c r="U692" i="3"/>
  <c r="V692" i="3" s="1"/>
  <c r="U4161" i="3"/>
  <c r="V4161" i="3" s="1"/>
  <c r="U1321" i="3"/>
  <c r="V1321" i="3" s="1"/>
  <c r="U4361" i="3"/>
  <c r="V4361" i="3" s="1"/>
  <c r="U1247" i="3"/>
  <c r="V1247" i="3" s="1"/>
  <c r="V84" i="3"/>
  <c r="U2722" i="3"/>
  <c r="V2722" i="3" s="1"/>
  <c r="V85" i="3"/>
  <c r="U2765" i="3"/>
  <c r="V2765" i="3" s="1"/>
  <c r="U742" i="3"/>
  <c r="V742" i="3" s="1"/>
  <c r="U743" i="3"/>
  <c r="V743" i="3" s="1"/>
  <c r="U3276" i="3"/>
  <c r="V3276" i="3" s="1"/>
  <c r="U1473" i="3"/>
  <c r="V1473" i="3" s="1"/>
  <c r="V86" i="3"/>
  <c r="U1430" i="3"/>
  <c r="V1430" i="3" s="1"/>
  <c r="U1431" i="3"/>
  <c r="V1431" i="3" s="1"/>
  <c r="U1930" i="3"/>
  <c r="V1930" i="3" s="1"/>
  <c r="U1248" i="3"/>
  <c r="V1248" i="3" s="1"/>
  <c r="U889" i="3"/>
  <c r="V889" i="3" s="1"/>
  <c r="U2311" i="3"/>
  <c r="V2311" i="3" s="1"/>
  <c r="U904" i="3"/>
  <c r="V904" i="3" s="1"/>
  <c r="U635" i="3"/>
  <c r="V635" i="3" s="1"/>
  <c r="U3870" i="3"/>
  <c r="V3870" i="3" s="1"/>
  <c r="U1154" i="3"/>
  <c r="V1154" i="3" s="1"/>
  <c r="U1474" i="3"/>
  <c r="V1474" i="3" s="1"/>
  <c r="U222" i="3"/>
  <c r="V222" i="3" s="1"/>
  <c r="U223" i="3"/>
  <c r="V223" i="3" s="1"/>
  <c r="U3871" i="3"/>
  <c r="V3871" i="3" s="1"/>
  <c r="U895" i="3"/>
  <c r="V895" i="3" s="1"/>
  <c r="U1514" i="3"/>
  <c r="V1514" i="3" s="1"/>
  <c r="U275" i="3"/>
  <c r="V275" i="3" s="1"/>
  <c r="U3512" i="3"/>
  <c r="V3512" i="3" s="1"/>
  <c r="U1532" i="3"/>
  <c r="V1532" i="3" s="1"/>
  <c r="U3761" i="3"/>
  <c r="V3761" i="3" s="1"/>
  <c r="U4016" i="3"/>
  <c r="V4016" i="3" s="1"/>
  <c r="U3762" i="3"/>
  <c r="V3762" i="3" s="1"/>
  <c r="U3513" i="3"/>
  <c r="V3513" i="3" s="1"/>
  <c r="U3514" i="3"/>
  <c r="U3914" i="3"/>
  <c r="V3914" i="3" s="1"/>
  <c r="U1614" i="3"/>
  <c r="V1614" i="3" s="1"/>
  <c r="U1615" i="3"/>
  <c r="V1615" i="3" s="1"/>
  <c r="U1755" i="3"/>
  <c r="V1755" i="3" s="1"/>
  <c r="U3986" i="3"/>
  <c r="V3986" i="3" s="1"/>
  <c r="U1756" i="3"/>
  <c r="V1756" i="3" s="1"/>
  <c r="U1616" i="3"/>
  <c r="V1616" i="3" s="1"/>
  <c r="U1757" i="3"/>
  <c r="V1757" i="3" s="1"/>
  <c r="U3763" i="3"/>
  <c r="V3763" i="3" s="1"/>
  <c r="U3764" i="3"/>
  <c r="V3764" i="3" s="1"/>
  <c r="U1758" i="3"/>
  <c r="V1758" i="3" s="1"/>
  <c r="U3515" i="3"/>
  <c r="V3515" i="3" s="1"/>
  <c r="U1617" i="3"/>
  <c r="V1617" i="3" s="1"/>
  <c r="U2508" i="3"/>
  <c r="V2508" i="3" s="1"/>
  <c r="U2509" i="3"/>
  <c r="V2509" i="3" s="1"/>
  <c r="U2029" i="3"/>
  <c r="V2029" i="3" s="1"/>
  <c r="U2219" i="3"/>
  <c r="V2219" i="3" s="1"/>
  <c r="U2480" i="3"/>
  <c r="V2480" i="3" s="1"/>
  <c r="U1951" i="3"/>
  <c r="V1951" i="3" s="1"/>
  <c r="U3277" i="3"/>
  <c r="V3277" i="3" s="1"/>
  <c r="U2220" i="3"/>
  <c r="V2220" i="3" s="1"/>
  <c r="U2014" i="3"/>
  <c r="V2014" i="3" s="1"/>
  <c r="U1443" i="3"/>
  <c r="V1443" i="3" s="1"/>
  <c r="U2372" i="3"/>
  <c r="V2372" i="3" s="1"/>
  <c r="U2221" i="3"/>
  <c r="V2221" i="3" s="1"/>
  <c r="U4072" i="3"/>
  <c r="V4072" i="3" s="1"/>
  <c r="U2785" i="3"/>
  <c r="V2785" i="3" s="1"/>
  <c r="U4563" i="3"/>
  <c r="V4563" i="3" s="1"/>
  <c r="U2786" i="3"/>
  <c r="V2786" i="3" s="1"/>
  <c r="U2787" i="3"/>
  <c r="V2787" i="3" s="1"/>
  <c r="U1952" i="3"/>
  <c r="V1952" i="3" s="1"/>
  <c r="U2788" i="3"/>
  <c r="V2788" i="3" s="1"/>
  <c r="U2335" i="3"/>
  <c r="V2335" i="3" s="1"/>
  <c r="U2447" i="3"/>
  <c r="V2447" i="3" s="1"/>
  <c r="U943" i="3"/>
  <c r="V943" i="3" s="1"/>
  <c r="U3297" i="3"/>
  <c r="V3297" i="3" s="1"/>
  <c r="U4094" i="3"/>
  <c r="V4094" i="3" s="1"/>
  <c r="U2448" i="3"/>
  <c r="V2448" i="3" s="1"/>
  <c r="U3170" i="3"/>
  <c r="V3170" i="3" s="1"/>
  <c r="U3217" i="3"/>
  <c r="V3217" i="3" s="1"/>
  <c r="U2631" i="3"/>
  <c r="V2631" i="3" s="1"/>
  <c r="U4481" i="3"/>
  <c r="V4481" i="3" s="1"/>
  <c r="U426" i="3"/>
  <c r="V426" i="3" s="1"/>
  <c r="U3882" i="3"/>
  <c r="V3882" i="3" s="1"/>
  <c r="U2477" i="3"/>
  <c r="V2477" i="3" s="1"/>
  <c r="U3218" i="3"/>
  <c r="V3218" i="3" s="1"/>
  <c r="U3436" i="3"/>
  <c r="V3436" i="3" s="1"/>
  <c r="U3338" i="3"/>
  <c r="V3338" i="3" s="1"/>
  <c r="U395" i="3"/>
  <c r="V395" i="3" s="1"/>
  <c r="U4401" i="3"/>
  <c r="V4401" i="3" s="1"/>
  <c r="U244" i="3"/>
  <c r="V244" i="3" s="1"/>
  <c r="U4191" i="3"/>
  <c r="V4191" i="3" s="1"/>
  <c r="U4095" i="3"/>
  <c r="V4095" i="3" s="1"/>
  <c r="U2589" i="3"/>
  <c r="V2589" i="3" s="1"/>
  <c r="U2336" i="3"/>
  <c r="V2336" i="3" s="1"/>
  <c r="U814" i="3"/>
  <c r="V814" i="3" s="1"/>
  <c r="U577" i="3"/>
  <c r="V577" i="3" s="1"/>
  <c r="U3516" i="3"/>
  <c r="V3516" i="3" s="1"/>
  <c r="U3517" i="3"/>
  <c r="V3517" i="3" s="1"/>
  <c r="U3518" i="3"/>
  <c r="V3518" i="3" s="1"/>
  <c r="U3519" i="3"/>
  <c r="V3519" i="3" s="1"/>
  <c r="U4017" i="3"/>
  <c r="V4017" i="3" s="1"/>
  <c r="U3765" i="3"/>
  <c r="V3765" i="3" s="1"/>
  <c r="U944" i="3"/>
  <c r="V944" i="3" s="1"/>
  <c r="U3520" i="3"/>
  <c r="V3520" i="3" s="1"/>
  <c r="U3521" i="3"/>
  <c r="V3521" i="3" s="1"/>
  <c r="U3522" i="3"/>
  <c r="V3522" i="3" s="1"/>
  <c r="U3523" i="3"/>
  <c r="V3523" i="3" s="1"/>
  <c r="U3110" i="3"/>
  <c r="V3110" i="3" s="1"/>
  <c r="U1695" i="3"/>
  <c r="V1695" i="3" s="1"/>
  <c r="U1696" i="3"/>
  <c r="V1696" i="3" s="1"/>
  <c r="U3524" i="3"/>
  <c r="V3524" i="3" s="1"/>
  <c r="U3111" i="3"/>
  <c r="V3111" i="3" s="1"/>
  <c r="U3525" i="3"/>
  <c r="V3525" i="3" s="1"/>
  <c r="U3112" i="3"/>
  <c r="V3112" i="3" s="1"/>
  <c r="U1618" i="3"/>
  <c r="V1618" i="3" s="1"/>
  <c r="U1619" i="3"/>
  <c r="V1619" i="3" s="1"/>
  <c r="U1620" i="3"/>
  <c r="V1620" i="3" s="1"/>
  <c r="U1621" i="3"/>
  <c r="V1621" i="3" s="1"/>
  <c r="U744" i="3"/>
  <c r="V744" i="3" s="1"/>
  <c r="U745" i="3"/>
  <c r="V745" i="3" s="1"/>
  <c r="U746" i="3"/>
  <c r="V746" i="3" s="1"/>
  <c r="U2936" i="3"/>
  <c r="V2936" i="3" s="1"/>
  <c r="U1622" i="3"/>
  <c r="V1622" i="3" s="1"/>
  <c r="U1623" i="3"/>
  <c r="V1623" i="3" s="1"/>
  <c r="U2030" i="3"/>
  <c r="V2030" i="3" s="1"/>
  <c r="U2373" i="3"/>
  <c r="V2373" i="3" s="1"/>
  <c r="U1624" i="3"/>
  <c r="V1624" i="3" s="1"/>
  <c r="U1155" i="3"/>
  <c r="V1155" i="3" s="1"/>
  <c r="U747" i="3"/>
  <c r="V747" i="3" s="1"/>
  <c r="U496" i="3"/>
  <c r="V496" i="3" s="1"/>
  <c r="U2374" i="3"/>
  <c r="V2374" i="3" s="1"/>
  <c r="U2375" i="3"/>
  <c r="V2375" i="3" s="1"/>
  <c r="U3178" i="3"/>
  <c r="V3178" i="3" s="1"/>
  <c r="U1249" i="3"/>
  <c r="V1249" i="3" s="1"/>
  <c r="U1408" i="3"/>
  <c r="V1408" i="3" s="1"/>
  <c r="U4018" i="3"/>
  <c r="V4018" i="3" s="1"/>
  <c r="U4019" i="3"/>
  <c r="V4019" i="3" s="1"/>
  <c r="U4020" i="3"/>
  <c r="V4020" i="3" s="1"/>
  <c r="U3339" i="3"/>
  <c r="V3339" i="3" s="1"/>
  <c r="U4021" i="3"/>
  <c r="V4021" i="3" s="1"/>
  <c r="U748" i="3"/>
  <c r="V748" i="3" s="1"/>
  <c r="U2222" i="3"/>
  <c r="V2222" i="3" s="1"/>
  <c r="U578" i="3"/>
  <c r="V578" i="3" s="1"/>
  <c r="U1717" i="3"/>
  <c r="V1717" i="3" s="1"/>
  <c r="U1718" i="3"/>
  <c r="V1718" i="3" s="1"/>
  <c r="U1719" i="3"/>
  <c r="V1719" i="3" s="1"/>
  <c r="U1720" i="3"/>
  <c r="V1720" i="3" s="1"/>
  <c r="U1721" i="3"/>
  <c r="V1721" i="3" s="1"/>
  <c r="U2080" i="3"/>
  <c r="V2080" i="3" s="1"/>
  <c r="U2081" i="3"/>
  <c r="V2081" i="3" s="1"/>
  <c r="U2082" i="3"/>
  <c r="V2082" i="3" s="1"/>
  <c r="U2376" i="3"/>
  <c r="V2376" i="3" s="1"/>
  <c r="U2937" i="3"/>
  <c r="V2937" i="3" s="1"/>
  <c r="U3340" i="3"/>
  <c r="V3340" i="3" s="1"/>
  <c r="U3341" i="3"/>
  <c r="V3341" i="3" s="1"/>
  <c r="U749" i="3"/>
  <c r="V749" i="3" s="1"/>
  <c r="U750" i="3"/>
  <c r="V750" i="3" s="1"/>
  <c r="U1250" i="3"/>
  <c r="V1250" i="3" s="1"/>
  <c r="U3526" i="3"/>
  <c r="V3526" i="3" s="1"/>
  <c r="U3915" i="3"/>
  <c r="V3915" i="3" s="1"/>
  <c r="U3527" i="3"/>
  <c r="V3527" i="3" s="1"/>
  <c r="U3528" i="3"/>
  <c r="V3528" i="3" s="1"/>
  <c r="U3529" i="3"/>
  <c r="V3529" i="3" s="1"/>
  <c r="U3916" i="3"/>
  <c r="V3916" i="3" s="1"/>
  <c r="U3113" i="3"/>
  <c r="V3113" i="3" s="1"/>
  <c r="U3530" i="3"/>
  <c r="V3530" i="3" s="1"/>
  <c r="U3766" i="3"/>
  <c r="V3766" i="3" s="1"/>
  <c r="U377" i="3"/>
  <c r="V377" i="3" s="1"/>
  <c r="U3917" i="3"/>
  <c r="V3917" i="3" s="1"/>
  <c r="U3767" i="3"/>
  <c r="V3767" i="3" s="1"/>
  <c r="U3114" i="3"/>
  <c r="V3114" i="3" s="1"/>
  <c r="U3531" i="3"/>
  <c r="V3531" i="3" s="1"/>
  <c r="U2377" i="3"/>
  <c r="V2377" i="3" s="1"/>
  <c r="U4022" i="3"/>
  <c r="V4022" i="3" s="1"/>
  <c r="U3532" i="3"/>
  <c r="V3532" i="3" s="1"/>
  <c r="U3533" i="3"/>
  <c r="V3533" i="3" s="1"/>
  <c r="U1251" i="3"/>
  <c r="V1251" i="3" s="1"/>
  <c r="U2378" i="3"/>
  <c r="V2378" i="3" s="1"/>
  <c r="U3918" i="3"/>
  <c r="V3918" i="3" s="1"/>
  <c r="U4002" i="3"/>
  <c r="V4002" i="3" s="1"/>
  <c r="U3768" i="3"/>
  <c r="V3768" i="3" s="1"/>
  <c r="U3342" i="3"/>
  <c r="V3342" i="3" s="1"/>
  <c r="U522" i="3"/>
  <c r="V522" i="3" s="1"/>
  <c r="U523" i="3"/>
  <c r="V523" i="3" s="1"/>
  <c r="U3115" i="3"/>
  <c r="V3115" i="3" s="1"/>
  <c r="U3116" i="3"/>
  <c r="V3116" i="3" s="1"/>
  <c r="U2223" i="3"/>
  <c r="V2223" i="3" s="1"/>
  <c r="U4079" i="3"/>
  <c r="V4079" i="3" s="1"/>
  <c r="U1625" i="3"/>
  <c r="V1625" i="3" s="1"/>
  <c r="U2069" i="3"/>
  <c r="V2069" i="3" s="1"/>
  <c r="U4564" i="3"/>
  <c r="V4564" i="3" s="1"/>
  <c r="U2128" i="3"/>
  <c r="V2128" i="3" s="1"/>
  <c r="V136" i="3"/>
  <c r="U4390" i="3"/>
  <c r="V4390" i="3" s="1"/>
  <c r="U4565" i="3"/>
  <c r="V4565" i="3" s="1"/>
  <c r="U679" i="3"/>
  <c r="V679" i="3" s="1"/>
  <c r="U438" i="3"/>
  <c r="V438" i="3" s="1"/>
  <c r="U4566" i="3"/>
  <c r="V4566" i="3" s="1"/>
  <c r="U4567" i="3"/>
  <c r="V4567" i="3" s="1"/>
  <c r="U2337" i="3"/>
  <c r="V2337" i="3" s="1"/>
  <c r="U636" i="3"/>
  <c r="V636" i="3" s="1"/>
  <c r="U945" i="3"/>
  <c r="V945" i="3" s="1"/>
  <c r="U1626" i="3"/>
  <c r="V1626" i="3" s="1"/>
  <c r="U1156" i="3"/>
  <c r="V1156" i="3" s="1"/>
  <c r="U1759" i="3"/>
  <c r="V1759" i="3" s="1"/>
  <c r="U1627" i="3"/>
  <c r="V1627" i="3" s="1"/>
  <c r="U579" i="3"/>
  <c r="V579" i="3" s="1"/>
  <c r="U1760" i="3"/>
  <c r="V1760" i="3" s="1"/>
  <c r="U3769" i="3"/>
  <c r="V3769" i="3" s="1"/>
  <c r="U1761" i="3"/>
  <c r="V1761" i="3" s="1"/>
  <c r="U1628" i="3"/>
  <c r="V1628" i="3" s="1"/>
  <c r="U3770" i="3"/>
  <c r="V3770" i="3" s="1"/>
  <c r="U2169" i="3"/>
  <c r="V2169" i="3" s="1"/>
  <c r="U1762" i="3"/>
  <c r="V1762" i="3" s="1"/>
  <c r="U1763" i="3"/>
  <c r="V1763" i="3" s="1"/>
  <c r="U1764" i="3"/>
  <c r="V1764" i="3" s="1"/>
  <c r="U1765" i="3"/>
  <c r="V1765" i="3" s="1"/>
  <c r="U3771" i="3"/>
  <c r="V3771" i="3" s="1"/>
  <c r="U1629" i="3"/>
  <c r="V1629" i="3" s="1"/>
  <c r="U2170" i="3"/>
  <c r="V2170" i="3" s="1"/>
  <c r="U1630" i="3"/>
  <c r="V1630" i="3" s="1"/>
  <c r="U1697" i="3"/>
  <c r="V1697" i="3" s="1"/>
  <c r="U1766" i="3"/>
  <c r="V1766" i="3" s="1"/>
  <c r="U1767" i="3"/>
  <c r="V1767" i="3" s="1"/>
  <c r="U1768" i="3"/>
  <c r="V1768" i="3" s="1"/>
  <c r="U1769" i="3"/>
  <c r="V1769" i="3" s="1"/>
  <c r="U3772" i="3"/>
  <c r="V3772" i="3" s="1"/>
  <c r="U1770" i="3"/>
  <c r="V1770" i="3" s="1"/>
  <c r="U2083" i="3"/>
  <c r="V2083" i="3" s="1"/>
  <c r="U1698" i="3"/>
  <c r="V1698" i="3" s="1"/>
  <c r="U3773" i="3"/>
  <c r="V3773" i="3" s="1"/>
  <c r="U3774" i="3"/>
  <c r="V3774" i="3" s="1"/>
  <c r="U3775" i="3"/>
  <c r="V3775" i="3" s="1"/>
  <c r="U3776" i="3"/>
  <c r="V3776" i="3" s="1"/>
  <c r="U4003" i="3"/>
  <c r="V4003" i="3" s="1"/>
  <c r="U1699" i="3"/>
  <c r="V1699" i="3" s="1"/>
  <c r="U1700" i="3"/>
  <c r="V1700" i="3" s="1"/>
  <c r="U1533" i="3"/>
  <c r="V1533" i="3" s="1"/>
  <c r="U1701" i="3"/>
  <c r="V1701" i="3" s="1"/>
  <c r="U1702" i="3"/>
  <c r="V1702" i="3" s="1"/>
  <c r="U4004" i="3"/>
  <c r="V4004" i="3" s="1"/>
  <c r="U3777" i="3"/>
  <c r="V3777" i="3" s="1"/>
  <c r="U3778" i="3"/>
  <c r="V3778" i="3" s="1"/>
  <c r="U3779" i="3"/>
  <c r="V3779" i="3" s="1"/>
  <c r="U3780" i="3"/>
  <c r="V3780" i="3" s="1"/>
  <c r="U1703" i="3"/>
  <c r="V1703" i="3" s="1"/>
  <c r="U2084" i="3"/>
  <c r="V2084" i="3" s="1"/>
  <c r="U1771" i="3"/>
  <c r="V1771" i="3" s="1"/>
  <c r="U1534" i="3"/>
  <c r="V1534" i="3" s="1"/>
  <c r="U3781" i="3"/>
  <c r="V3781" i="3" s="1"/>
  <c r="U1772" i="3"/>
  <c r="V1772" i="3" s="1"/>
  <c r="U1773" i="3"/>
  <c r="V1773" i="3" s="1"/>
  <c r="U1774" i="3"/>
  <c r="V1774" i="3" s="1"/>
  <c r="U1775" i="3"/>
  <c r="V1775" i="3" s="1"/>
  <c r="U1704" i="3"/>
  <c r="V1704" i="3" s="1"/>
  <c r="U1631" i="3"/>
  <c r="V1631" i="3" s="1"/>
  <c r="U2171" i="3"/>
  <c r="V2171" i="3" s="1"/>
  <c r="U1632" i="3"/>
  <c r="V1632" i="3" s="1"/>
  <c r="U3782" i="3"/>
  <c r="V3782" i="3" s="1"/>
  <c r="U1776" i="3"/>
  <c r="V1776" i="3" s="1"/>
  <c r="U1777" i="3"/>
  <c r="V1777" i="3" s="1"/>
  <c r="U1778" i="3"/>
  <c r="V1778" i="3" s="1"/>
  <c r="U1779" i="3"/>
  <c r="V1779" i="3" s="1"/>
  <c r="U2172" i="3"/>
  <c r="V2172" i="3" s="1"/>
  <c r="U3783" i="3"/>
  <c r="V3783" i="3" s="1"/>
  <c r="U1633" i="3"/>
  <c r="V1633" i="3" s="1"/>
  <c r="U1780" i="3"/>
  <c r="V1780" i="3" s="1"/>
  <c r="U3784" i="3"/>
  <c r="V3784" i="3" s="1"/>
  <c r="U1781" i="3"/>
  <c r="V1781" i="3" s="1"/>
  <c r="U580" i="3"/>
  <c r="V580" i="3" s="1"/>
  <c r="U1634" i="3"/>
  <c r="V1634" i="3" s="1"/>
  <c r="U1782" i="3"/>
  <c r="V1782" i="3" s="1"/>
  <c r="U1157" i="3"/>
  <c r="V1157" i="3" s="1"/>
  <c r="U1635" i="3"/>
  <c r="V1635" i="3" s="1"/>
  <c r="U2070" i="3"/>
  <c r="V2070" i="3" s="1"/>
  <c r="U2063" i="3"/>
  <c r="V2063" i="3" s="1"/>
  <c r="U4482" i="3"/>
  <c r="V4482" i="3" s="1"/>
  <c r="U4483" i="3"/>
  <c r="V4483" i="3" s="1"/>
  <c r="U4484" i="3"/>
  <c r="V4484" i="3" s="1"/>
  <c r="U3343" i="3"/>
  <c r="V3343" i="3" s="1"/>
  <c r="U3344" i="3"/>
  <c r="V3344" i="3" s="1"/>
  <c r="U3060" i="3"/>
  <c r="V3060" i="3" s="1"/>
  <c r="U946" i="3"/>
  <c r="V946" i="3" s="1"/>
  <c r="U1918" i="3"/>
  <c r="V1918" i="3" s="1"/>
  <c r="U4308" i="3"/>
  <c r="V4308" i="3" s="1"/>
  <c r="U1953" i="3"/>
  <c r="V1953" i="3" s="1"/>
  <c r="U2312" i="3"/>
  <c r="V2312" i="3" s="1"/>
  <c r="U276" i="3"/>
  <c r="V276" i="3" s="1"/>
  <c r="U277" i="3"/>
  <c r="V277" i="3" s="1"/>
  <c r="U1252" i="3"/>
  <c r="V1252" i="3" s="1"/>
  <c r="U175" i="3"/>
  <c r="V175" i="3" s="1"/>
  <c r="U2173" i="3"/>
  <c r="V2173" i="3" s="1"/>
  <c r="U4362" i="3"/>
  <c r="V4362" i="3" s="1"/>
  <c r="U4363" i="3"/>
  <c r="V4363" i="3" s="1"/>
  <c r="U3534" i="3"/>
  <c r="V3534" i="3" s="1"/>
  <c r="U751" i="3"/>
  <c r="V751" i="3" s="1"/>
  <c r="U2132" i="3"/>
  <c r="V2132" i="3" s="1"/>
  <c r="U680" i="3"/>
  <c r="V680" i="3" s="1"/>
  <c r="U176" i="3"/>
  <c r="V176" i="3" s="1"/>
  <c r="U4151" i="3"/>
  <c r="V4151" i="3" s="1"/>
  <c r="U1253" i="3"/>
  <c r="V1253" i="3" s="1"/>
  <c r="U4080" i="3"/>
  <c r="V4080" i="3" s="1"/>
  <c r="U330" i="3"/>
  <c r="U528" i="3"/>
  <c r="V528" i="3" s="1"/>
  <c r="U2224" i="3"/>
  <c r="V2224" i="3" s="1"/>
  <c r="U331" i="3"/>
  <c r="V331" i="3" s="1"/>
  <c r="U2225" i="3"/>
  <c r="V2225" i="3" s="1"/>
  <c r="U2133" i="3"/>
  <c r="V2133" i="3" s="1"/>
  <c r="U414" i="3"/>
  <c r="V414" i="3" s="1"/>
  <c r="U2174" i="3"/>
  <c r="V2174" i="3" s="1"/>
  <c r="U2510" i="3"/>
  <c r="V2510" i="3" s="1"/>
  <c r="U1457" i="3"/>
  <c r="V1457" i="3" s="1"/>
  <c r="U2590" i="3"/>
  <c r="V2590" i="3" s="1"/>
  <c r="U2591" i="3"/>
  <c r="V2591" i="3" s="1"/>
  <c r="U1086" i="3"/>
  <c r="V1086" i="3" s="1"/>
  <c r="U4081" i="3"/>
  <c r="V4081" i="3" s="1"/>
  <c r="U2278" i="3"/>
  <c r="V2278" i="3" s="1"/>
  <c r="U278" i="3"/>
  <c r="V278" i="3" s="1"/>
  <c r="U1592" i="3"/>
  <c r="V1592" i="3" s="1"/>
  <c r="U177" i="3"/>
  <c r="V177" i="3" s="1"/>
  <c r="U363" i="3"/>
  <c r="V363" i="3" s="1"/>
  <c r="U4485" i="3"/>
  <c r="V4485" i="3" s="1"/>
  <c r="U2065" i="3"/>
  <c r="V2065" i="3" s="1"/>
  <c r="U245" i="3"/>
  <c r="V245" i="3" s="1"/>
  <c r="U2481" i="3"/>
  <c r="V2481" i="3" s="1"/>
  <c r="U4207" i="3"/>
  <c r="V4207" i="3" s="1"/>
  <c r="U2592" i="3"/>
  <c r="V2592" i="3" s="1"/>
  <c r="U4486" i="3"/>
  <c r="V4486" i="3" s="1"/>
  <c r="U304" i="3"/>
  <c r="V304" i="3" s="1"/>
  <c r="U4533" i="3"/>
  <c r="V4533" i="3" s="1"/>
  <c r="U2593" i="3"/>
  <c r="V2593" i="3" s="1"/>
  <c r="U2511" i="3"/>
  <c r="V2511" i="3" s="1"/>
  <c r="U2512" i="3"/>
  <c r="V2512" i="3" s="1"/>
  <c r="U2053" i="3"/>
  <c r="V2053" i="3" s="1"/>
  <c r="U2289" i="3"/>
  <c r="V2289" i="3" s="1"/>
  <c r="U4487" i="3"/>
  <c r="V4487" i="3" s="1"/>
  <c r="U3298" i="3"/>
  <c r="V3298" i="3" s="1"/>
  <c r="U1388" i="3"/>
  <c r="V1388" i="3" s="1"/>
  <c r="U2594" i="3"/>
  <c r="V2594" i="3" s="1"/>
  <c r="U2595" i="3"/>
  <c r="V2595" i="3" s="1"/>
  <c r="U1389" i="3"/>
  <c r="V1389" i="3" s="1"/>
  <c r="U364" i="3"/>
  <c r="V364" i="3" s="1"/>
  <c r="U4101" i="3"/>
  <c r="V4101" i="3" s="1"/>
  <c r="U2313" i="3"/>
  <c r="V2313" i="3" s="1"/>
  <c r="U165" i="3"/>
  <c r="V165" i="3" s="1"/>
  <c r="U166" i="3"/>
  <c r="V166" i="3" s="1"/>
  <c r="U167" i="3"/>
  <c r="V167" i="3" s="1"/>
  <c r="U2938" i="3"/>
  <c r="V2938" i="3" s="1"/>
  <c r="U2513" i="3"/>
  <c r="V2513" i="3" s="1"/>
  <c r="U2514" i="3"/>
  <c r="V2514" i="3" s="1"/>
  <c r="U168" i="3"/>
  <c r="V168" i="3" s="1"/>
  <c r="U2314" i="3"/>
  <c r="V2314" i="3" s="1"/>
  <c r="U169" i="3"/>
  <c r="V169" i="3" s="1"/>
  <c r="U170" i="3"/>
  <c r="V170" i="3" s="1"/>
  <c r="U171" i="3"/>
  <c r="V171" i="3" s="1"/>
  <c r="U4534" i="3"/>
  <c r="V4534" i="3" s="1"/>
  <c r="U2175" i="3"/>
  <c r="V2175" i="3" s="1"/>
  <c r="U1919" i="3"/>
  <c r="V1919" i="3" s="1"/>
  <c r="U1636" i="3"/>
  <c r="V1636" i="3" s="1"/>
  <c r="U2596" i="3"/>
  <c r="V2596" i="3" s="1"/>
  <c r="U2597" i="3"/>
  <c r="V2597" i="3" s="1"/>
  <c r="U913" i="3"/>
  <c r="V913" i="3" s="1"/>
  <c r="U4208" i="3"/>
  <c r="V4208" i="3" s="1"/>
  <c r="U4162" i="3"/>
  <c r="V4162" i="3" s="1"/>
  <c r="U471" i="3"/>
  <c r="V471" i="3" s="1"/>
  <c r="U447" i="3"/>
  <c r="V447" i="3" s="1"/>
  <c r="U2677" i="3"/>
  <c r="V2677" i="3" s="1"/>
  <c r="V87" i="3"/>
  <c r="V155" i="3"/>
  <c r="U1722" i="3"/>
  <c r="V1722" i="3" s="1"/>
  <c r="U581" i="3"/>
  <c r="V581" i="3" s="1"/>
  <c r="U2379" i="3"/>
  <c r="V2379" i="3" s="1"/>
  <c r="U1508" i="3"/>
  <c r="V1508" i="3" s="1"/>
  <c r="V156" i="3"/>
  <c r="V88" i="3"/>
  <c r="U4568" i="3"/>
  <c r="V4568" i="3" s="1"/>
  <c r="U2472" i="3"/>
  <c r="V2472" i="3" s="1"/>
  <c r="U1783" i="3"/>
  <c r="V1783" i="3" s="1"/>
  <c r="U3449" i="3"/>
  <c r="V3449" i="3" s="1"/>
  <c r="U4569" i="3"/>
  <c r="V4569" i="3" s="1"/>
  <c r="U4309" i="3"/>
  <c r="V4309" i="3" s="1"/>
  <c r="U4310" i="3"/>
  <c r="V4310" i="3" s="1"/>
  <c r="V89" i="3"/>
  <c r="U869" i="3"/>
  <c r="V869" i="3" s="1"/>
  <c r="V90" i="3"/>
  <c r="U4023" i="3"/>
  <c r="V4023" i="3" s="1"/>
  <c r="U3711" i="3"/>
  <c r="V3711" i="3" s="1"/>
  <c r="U3712" i="3"/>
  <c r="V3712" i="3" s="1"/>
  <c r="U3713" i="3"/>
  <c r="V3713" i="3" s="1"/>
  <c r="U3117" i="3"/>
  <c r="V3117" i="3" s="1"/>
  <c r="U3118" i="3"/>
  <c r="V3118" i="3" s="1"/>
  <c r="U4488" i="3"/>
  <c r="V4488" i="3" s="1"/>
  <c r="U4489" i="3"/>
  <c r="V4489" i="3" s="1"/>
  <c r="U4490" i="3"/>
  <c r="V4490" i="3" s="1"/>
  <c r="U3919" i="3"/>
  <c r="V3919" i="3" s="1"/>
  <c r="U3535" i="3"/>
  <c r="V3535" i="3" s="1"/>
  <c r="U3536" i="3"/>
  <c r="V3536" i="3" s="1"/>
  <c r="U524" i="3"/>
  <c r="V524" i="3" s="1"/>
  <c r="U3785" i="3"/>
  <c r="V3785" i="3" s="1"/>
  <c r="U3061" i="3"/>
  <c r="V3061" i="3" s="1"/>
  <c r="U1705" i="3"/>
  <c r="V1705" i="3" s="1"/>
  <c r="U1706" i="3"/>
  <c r="V1706" i="3" s="1"/>
  <c r="U3537" i="3"/>
  <c r="V3537" i="3" s="1"/>
  <c r="U3538" i="3"/>
  <c r="V3538" i="3" s="1"/>
  <c r="U3539" i="3"/>
  <c r="V3539" i="3" s="1"/>
  <c r="U3062" i="3"/>
  <c r="V3062" i="3" s="1"/>
  <c r="U3786" i="3"/>
  <c r="V3786" i="3" s="1"/>
  <c r="U3540" i="3"/>
  <c r="V3540" i="3" s="1"/>
  <c r="U3920" i="3"/>
  <c r="V3920" i="3" s="1"/>
  <c r="U3541" i="3"/>
  <c r="V3541" i="3" s="1"/>
  <c r="U3542" i="3"/>
  <c r="V3542" i="3" s="1"/>
  <c r="U3543" i="3"/>
  <c r="V3543" i="3" s="1"/>
  <c r="U3731" i="3"/>
  <c r="V3731" i="3" s="1"/>
  <c r="U3179" i="3"/>
  <c r="V3179" i="3" s="1"/>
  <c r="U3119" i="3"/>
  <c r="V3119" i="3" s="1"/>
  <c r="U2031" i="3"/>
  <c r="V2031" i="3" s="1"/>
  <c r="U1254" i="3"/>
  <c r="V1254" i="3" s="1"/>
  <c r="U3544" i="3"/>
  <c r="V3544" i="3" s="1"/>
  <c r="U3545" i="3"/>
  <c r="V3545" i="3" s="1"/>
  <c r="U2032" i="3"/>
  <c r="V2032" i="3" s="1"/>
  <c r="U3987" i="3"/>
  <c r="V3987" i="3" s="1"/>
  <c r="U3732" i="3"/>
  <c r="V3732" i="3" s="1"/>
  <c r="U3345" i="3"/>
  <c r="V3345" i="3" s="1"/>
  <c r="U3787" i="3"/>
  <c r="V3787" i="3" s="1"/>
  <c r="U1255" i="3"/>
  <c r="V1255" i="3" s="1"/>
  <c r="U2939" i="3"/>
  <c r="V2939" i="3" s="1"/>
  <c r="U4115" i="3"/>
  <c r="V4115" i="3" s="1"/>
  <c r="U1707" i="3"/>
  <c r="V1707" i="3" s="1"/>
  <c r="U1784" i="3"/>
  <c r="V1784" i="3" s="1"/>
  <c r="U1593" i="3"/>
  <c r="V1593" i="3" s="1"/>
  <c r="U2022" i="3"/>
  <c r="V2022" i="3" s="1"/>
  <c r="U2023" i="3"/>
  <c r="V2023" i="3" s="1"/>
  <c r="U2024" i="3"/>
  <c r="V2024" i="3" s="1"/>
  <c r="U2025" i="3"/>
  <c r="V2025" i="3" s="1"/>
  <c r="U4024" i="3"/>
  <c r="V4024" i="3" s="1"/>
  <c r="U4025" i="3"/>
  <c r="V4025" i="3" s="1"/>
  <c r="U4026" i="3"/>
  <c r="V4026" i="3" s="1"/>
  <c r="U1256" i="3"/>
  <c r="V1256" i="3" s="1"/>
  <c r="U4116" i="3"/>
  <c r="V4116" i="3" s="1"/>
  <c r="U4027" i="3"/>
  <c r="V4027" i="3" s="1"/>
  <c r="U3180" i="3"/>
  <c r="V3180" i="3" s="1"/>
  <c r="U2470" i="3"/>
  <c r="V2470" i="3" s="1"/>
  <c r="U2471" i="3"/>
  <c r="V2471" i="3" s="1"/>
  <c r="U2085" i="3"/>
  <c r="V2085" i="3" s="1"/>
  <c r="U752" i="3"/>
  <c r="V752" i="3" s="1"/>
  <c r="U2086" i="3"/>
  <c r="V2086" i="3" s="1"/>
  <c r="U2940" i="3"/>
  <c r="V2940" i="3" s="1"/>
  <c r="U753" i="3"/>
  <c r="V753" i="3" s="1"/>
  <c r="U754" i="3"/>
  <c r="V754" i="3" s="1"/>
  <c r="U3921" i="3"/>
  <c r="V3921" i="3" s="1"/>
  <c r="U3546" i="3"/>
  <c r="V3546" i="3" s="1"/>
  <c r="U3547" i="3"/>
  <c r="V3547" i="3" s="1"/>
  <c r="U3548" i="3"/>
  <c r="V3548" i="3" s="1"/>
  <c r="U3549" i="3"/>
  <c r="V3549" i="3" s="1"/>
  <c r="U3346" i="3"/>
  <c r="V3346" i="3" s="1"/>
  <c r="U1785" i="3"/>
  <c r="V1785" i="3" s="1"/>
  <c r="U3120" i="3"/>
  <c r="V3120" i="3" s="1"/>
  <c r="U3425" i="3"/>
  <c r="V3425" i="3" s="1"/>
  <c r="U3347" i="3"/>
  <c r="V3347" i="3" s="1"/>
  <c r="U1257" i="3"/>
  <c r="V1257" i="3" s="1"/>
  <c r="U3348" i="3"/>
  <c r="V3348" i="3" s="1"/>
  <c r="U2226" i="3"/>
  <c r="V2226" i="3" s="1"/>
  <c r="U3349" i="3"/>
  <c r="V3349" i="3" s="1"/>
  <c r="U2227" i="3"/>
  <c r="V2227" i="3" s="1"/>
  <c r="U3922" i="3"/>
  <c r="V3922" i="3" s="1"/>
  <c r="U3923" i="3"/>
  <c r="V3923" i="3" s="1"/>
  <c r="U3924" i="3"/>
  <c r="V3924" i="3" s="1"/>
  <c r="U3350" i="3"/>
  <c r="V3350" i="3" s="1"/>
  <c r="U2033" i="3"/>
  <c r="V2033" i="3" s="1"/>
  <c r="U3550" i="3"/>
  <c r="V3550" i="3" s="1"/>
  <c r="U2034" i="3"/>
  <c r="V2034" i="3" s="1"/>
  <c r="U2228" i="3"/>
  <c r="V2228" i="3" s="1"/>
  <c r="U3788" i="3"/>
  <c r="V3788" i="3" s="1"/>
  <c r="U3789" i="3"/>
  <c r="V3789" i="3" s="1"/>
  <c r="U3790" i="3"/>
  <c r="V3790" i="3" s="1"/>
  <c r="U4005" i="3"/>
  <c r="V4005" i="3" s="1"/>
  <c r="U3551" i="3"/>
  <c r="V3551" i="3" s="1"/>
  <c r="U3121" i="3"/>
  <c r="V3121" i="3" s="1"/>
  <c r="U4535" i="3"/>
  <c r="V4535" i="3" s="1"/>
  <c r="U3791" i="3"/>
  <c r="V3791" i="3" s="1"/>
  <c r="U2902" i="3"/>
  <c r="V2902" i="3" s="1"/>
  <c r="U2903" i="3"/>
  <c r="V2903" i="3" s="1"/>
  <c r="U2904" i="3"/>
  <c r="V2904" i="3" s="1"/>
  <c r="U2905" i="3"/>
  <c r="V2905" i="3" s="1"/>
  <c r="U1432" i="3"/>
  <c r="V1432" i="3" s="1"/>
  <c r="U2906" i="3"/>
  <c r="V2906" i="3" s="1"/>
  <c r="U2723" i="3"/>
  <c r="V2723" i="3" s="1"/>
  <c r="U279" i="3"/>
  <c r="V279" i="3" s="1"/>
  <c r="U280" i="3"/>
  <c r="V280" i="3" s="1"/>
  <c r="U1158" i="3"/>
  <c r="V1158" i="3" s="1"/>
  <c r="U582" i="3"/>
  <c r="V582" i="3" s="1"/>
  <c r="U693" i="3"/>
  <c r="V693" i="3" s="1"/>
  <c r="U583" i="3"/>
  <c r="V583" i="3" s="1"/>
  <c r="U584" i="3"/>
  <c r="V584" i="3" s="1"/>
  <c r="U585" i="3"/>
  <c r="V585" i="3" s="1"/>
  <c r="U2087" i="3"/>
  <c r="V2087" i="3" s="1"/>
  <c r="U3219" i="3"/>
  <c r="V3219" i="3" s="1"/>
  <c r="U755" i="3"/>
  <c r="V755" i="3" s="1"/>
  <c r="U1475" i="3"/>
  <c r="V1475" i="3" s="1"/>
  <c r="U1476" i="3"/>
  <c r="V1476" i="3" s="1"/>
  <c r="U1477" i="3"/>
  <c r="V1477" i="3" s="1"/>
  <c r="U1478" i="3"/>
  <c r="V1478" i="3" s="1"/>
  <c r="U236" i="3"/>
  <c r="V236" i="3" s="1"/>
  <c r="U756" i="3"/>
  <c r="V756" i="3" s="1"/>
  <c r="U2646" i="3"/>
  <c r="V2646" i="3" s="1"/>
  <c r="U3122" i="3"/>
  <c r="V3122" i="3" s="1"/>
  <c r="U1159" i="3"/>
  <c r="V1159" i="3" s="1"/>
  <c r="U2689" i="3"/>
  <c r="V2689" i="3" s="1"/>
  <c r="U757" i="3"/>
  <c r="V757" i="3" s="1"/>
  <c r="U2647" i="3"/>
  <c r="V2647" i="3" s="1"/>
  <c r="U1458" i="3"/>
  <c r="V1458" i="3" s="1"/>
  <c r="U1444" i="3"/>
  <c r="V1444" i="3" s="1"/>
  <c r="U1479" i="3"/>
  <c r="V1479" i="3" s="1"/>
  <c r="U1480" i="3"/>
  <c r="V1480" i="3" s="1"/>
  <c r="U3063" i="3"/>
  <c r="V3063" i="3" s="1"/>
  <c r="U4364" i="3"/>
  <c r="V4364" i="3" s="1"/>
  <c r="U3351" i="3"/>
  <c r="V3351" i="3" s="1"/>
  <c r="U1459" i="3"/>
  <c r="V1459" i="3" s="1"/>
  <c r="U1966" i="3"/>
  <c r="V1966" i="3" s="1"/>
  <c r="U358" i="3"/>
  <c r="V358" i="3" s="1"/>
  <c r="U1333" i="3"/>
  <c r="V1333" i="3" s="1"/>
  <c r="U2071" i="3"/>
  <c r="V2071" i="3" s="1"/>
  <c r="U1967" i="3"/>
  <c r="V1967" i="3" s="1"/>
  <c r="U1497" i="3"/>
  <c r="V1497" i="3" s="1"/>
  <c r="U2724" i="3"/>
  <c r="V2724" i="3" s="1"/>
  <c r="U2449" i="3"/>
  <c r="V2449" i="3" s="1"/>
  <c r="U2725" i="3"/>
  <c r="V2725" i="3" s="1"/>
  <c r="U947" i="3"/>
  <c r="V947" i="3" s="1"/>
  <c r="U948" i="3"/>
  <c r="V948" i="3" s="1"/>
  <c r="U1258" i="3"/>
  <c r="V1258" i="3" s="1"/>
  <c r="U1259" i="3"/>
  <c r="V1259" i="3" s="1"/>
  <c r="U1160" i="3"/>
  <c r="V1160" i="3" s="1"/>
  <c r="U758" i="3"/>
  <c r="V758" i="3" s="1"/>
  <c r="U2035" i="3"/>
  <c r="V2035" i="3" s="1"/>
  <c r="U1161" i="3"/>
  <c r="V1161" i="3" s="1"/>
  <c r="U1260" i="3"/>
  <c r="V1260" i="3" s="1"/>
  <c r="U878" i="3"/>
  <c r="V878" i="3" s="1"/>
  <c r="U2464" i="3"/>
  <c r="V2464" i="3" s="1"/>
  <c r="U2465" i="3"/>
  <c r="V2465" i="3" s="1"/>
  <c r="U1557" i="3"/>
  <c r="V1557" i="3" s="1"/>
  <c r="U281" i="3"/>
  <c r="V281" i="3" s="1"/>
  <c r="U1314" i="3"/>
  <c r="V1314" i="3" s="1"/>
  <c r="U1528" i="3"/>
  <c r="V1528" i="3" s="1"/>
  <c r="U415" i="3"/>
  <c r="V415" i="3" s="1"/>
  <c r="U2598" i="3"/>
  <c r="V2598" i="3" s="1"/>
  <c r="U2599" i="3"/>
  <c r="V2599" i="3" s="1"/>
  <c r="U1920" i="3"/>
  <c r="V1920" i="3" s="1"/>
  <c r="U416" i="3"/>
  <c r="V416" i="3" s="1"/>
  <c r="U4365" i="3"/>
  <c r="V4365" i="3" s="1"/>
  <c r="U1597" i="3"/>
  <c r="V1597" i="3" s="1"/>
  <c r="U949" i="3"/>
  <c r="V949" i="3" s="1"/>
  <c r="U2632" i="3"/>
  <c r="V2632" i="3" s="1"/>
  <c r="U332" i="3"/>
  <c r="V332" i="3" s="1"/>
  <c r="U3181" i="3"/>
  <c r="V3181" i="3" s="1"/>
  <c r="U246" i="3"/>
  <c r="V246" i="3" s="1"/>
  <c r="U3925" i="3"/>
  <c r="V3925" i="3" s="1"/>
  <c r="U2064" i="3"/>
  <c r="V2064" i="3" s="1"/>
  <c r="U2482" i="3"/>
  <c r="V2482" i="3" s="1"/>
  <c r="U2088" i="3"/>
  <c r="V2088" i="3" s="1"/>
  <c r="U1936" i="3"/>
  <c r="V1936" i="3" s="1"/>
  <c r="U1954" i="3"/>
  <c r="V1954" i="3" s="1"/>
  <c r="V69" i="3"/>
  <c r="U2380" i="3"/>
  <c r="V2380" i="3" s="1"/>
  <c r="U2515" i="3"/>
  <c r="V2515" i="3" s="1"/>
  <c r="U2516" i="3"/>
  <c r="V2516" i="3" s="1"/>
  <c r="U2600" i="3"/>
  <c r="V2600" i="3" s="1"/>
  <c r="U282" i="3"/>
  <c r="V282" i="3" s="1"/>
  <c r="U2315" i="3"/>
  <c r="V2315" i="3" s="1"/>
  <c r="U2517" i="3"/>
  <c r="V2517" i="3" s="1"/>
  <c r="U2466" i="3"/>
  <c r="V2466" i="3" s="1"/>
  <c r="U4536" i="3"/>
  <c r="V4536" i="3" s="1"/>
  <c r="U2451" i="3"/>
  <c r="V2451" i="3" s="1"/>
  <c r="U2518" i="3"/>
  <c r="V2518" i="3" s="1"/>
  <c r="U2519" i="3"/>
  <c r="V2519" i="3" s="1"/>
  <c r="V70" i="3"/>
  <c r="U224" i="3"/>
  <c r="V224" i="3" s="1"/>
  <c r="U225" i="3"/>
  <c r="V225" i="3" s="1"/>
  <c r="U3123" i="3"/>
  <c r="V3123" i="3" s="1"/>
  <c r="U283" i="3"/>
  <c r="V283" i="3" s="1"/>
  <c r="U1409" i="3"/>
  <c r="V1409" i="3" s="1"/>
  <c r="V91" i="3"/>
  <c r="U1637" i="3"/>
  <c r="V1637" i="3" s="1"/>
  <c r="U3124" i="3"/>
  <c r="V3124" i="3" s="1"/>
  <c r="U3125" i="3"/>
  <c r="V3125" i="3" s="1"/>
  <c r="U4117" i="3"/>
  <c r="V4117" i="3" s="1"/>
  <c r="U1786" i="3"/>
  <c r="V1786" i="3" s="1"/>
  <c r="U4118" i="3"/>
  <c r="V4118" i="3" s="1"/>
  <c r="U1787" i="3"/>
  <c r="V1787" i="3" s="1"/>
  <c r="U1788" i="3"/>
  <c r="V1788" i="3" s="1"/>
  <c r="U3352" i="3"/>
  <c r="V3352" i="3" s="1"/>
  <c r="U1789" i="3"/>
  <c r="V1789" i="3" s="1"/>
  <c r="U1790" i="3"/>
  <c r="V1790" i="3" s="1"/>
  <c r="U1638" i="3"/>
  <c r="V1638" i="3" s="1"/>
  <c r="U1791" i="3"/>
  <c r="V1791" i="3" s="1"/>
  <c r="U1792" i="3"/>
  <c r="V1792" i="3" s="1"/>
  <c r="U1793" i="3"/>
  <c r="V1793" i="3" s="1"/>
  <c r="U3353" i="3"/>
  <c r="V3353" i="3" s="1"/>
  <c r="U1708" i="3"/>
  <c r="V1708" i="3" s="1"/>
  <c r="U1794" i="3"/>
  <c r="V1794" i="3" s="1"/>
  <c r="U1795" i="3"/>
  <c r="V1795" i="3" s="1"/>
  <c r="U1796" i="3"/>
  <c r="V1796" i="3" s="1"/>
  <c r="U3126" i="3"/>
  <c r="V3126" i="3" s="1"/>
  <c r="U3354" i="3"/>
  <c r="V3354" i="3" s="1"/>
  <c r="U1921" i="3"/>
  <c r="V1921" i="3" s="1"/>
  <c r="V92" i="3"/>
  <c r="U284" i="3"/>
  <c r="V284" i="3" s="1"/>
  <c r="U3418" i="3"/>
  <c r="V3418" i="3" s="1"/>
  <c r="U2885" i="3"/>
  <c r="V2885" i="3" s="1"/>
  <c r="U2886" i="3"/>
  <c r="V2886" i="3" s="1"/>
  <c r="U2887" i="3"/>
  <c r="V2887" i="3" s="1"/>
  <c r="U2888" i="3"/>
  <c r="V2888" i="3" s="1"/>
  <c r="U586" i="3"/>
  <c r="V586" i="3" s="1"/>
  <c r="U2478" i="3"/>
  <c r="V2478" i="3" s="1"/>
  <c r="U285" i="3"/>
  <c r="V285" i="3" s="1"/>
  <c r="U3182" i="3"/>
  <c r="V3182" i="3" s="1"/>
  <c r="U950" i="3"/>
  <c r="V950" i="3" s="1"/>
  <c r="U440" i="3"/>
  <c r="V440" i="3" s="1"/>
  <c r="V157" i="3"/>
  <c r="U441" i="3"/>
  <c r="V441" i="3" s="1"/>
  <c r="U587" i="3"/>
  <c r="V587" i="3" s="1"/>
  <c r="U2520" i="3"/>
  <c r="V2520" i="3" s="1"/>
  <c r="U588" i="3"/>
  <c r="V588" i="3" s="1"/>
  <c r="U759" i="3"/>
  <c r="V759" i="3" s="1"/>
  <c r="U2521" i="3"/>
  <c r="V2521" i="3" s="1"/>
  <c r="U760" i="3"/>
  <c r="V760" i="3" s="1"/>
  <c r="U2522" i="3"/>
  <c r="V2522" i="3" s="1"/>
  <c r="U2523" i="3"/>
  <c r="V2523" i="3" s="1"/>
  <c r="U2907" i="3"/>
  <c r="V2907" i="3" s="1"/>
  <c r="U1445" i="3"/>
  <c r="V1445" i="3" s="1"/>
  <c r="U1162" i="3"/>
  <c r="V1162" i="3" s="1"/>
  <c r="U4163" i="3"/>
  <c r="V4163" i="3" s="1"/>
  <c r="U589" i="3"/>
  <c r="V589" i="3" s="1"/>
  <c r="U1261" i="3"/>
  <c r="V1261" i="3" s="1"/>
  <c r="U1262" i="3"/>
  <c r="V1262" i="3" s="1"/>
  <c r="U1263" i="3"/>
  <c r="V1263" i="3" s="1"/>
  <c r="U694" i="3"/>
  <c r="V694" i="3" s="1"/>
  <c r="U2666" i="3"/>
  <c r="V2666" i="3" s="1"/>
  <c r="U2648" i="3"/>
  <c r="V2648" i="3" s="1"/>
  <c r="U2316" i="3"/>
  <c r="V2316" i="3" s="1"/>
  <c r="V158" i="3"/>
  <c r="U2381" i="3"/>
  <c r="V2381" i="3" s="1"/>
  <c r="U2229" i="3"/>
  <c r="V2229" i="3" s="1"/>
  <c r="U3552" i="3"/>
  <c r="V3552" i="3" s="1"/>
  <c r="U3553" i="3"/>
  <c r="V3553" i="3" s="1"/>
  <c r="U1598" i="3"/>
  <c r="V1598" i="3" s="1"/>
  <c r="U3231" i="3"/>
  <c r="V3231" i="3" s="1"/>
  <c r="V73" i="3"/>
  <c r="U2317" i="3"/>
  <c r="V2317" i="3" s="1"/>
  <c r="U1264" i="3"/>
  <c r="V1264" i="3" s="1"/>
  <c r="U1163" i="3"/>
  <c r="V1163" i="3" s="1"/>
  <c r="U1265" i="3"/>
  <c r="V1265" i="3" s="1"/>
  <c r="U1266" i="3"/>
  <c r="V1266" i="3" s="1"/>
  <c r="U1410" i="3"/>
  <c r="V1410" i="3" s="1"/>
  <c r="U1411" i="3"/>
  <c r="V1411" i="3" s="1"/>
  <c r="U1488" i="3"/>
  <c r="V1488" i="3" s="1"/>
  <c r="U1489" i="3"/>
  <c r="V1489" i="3" s="1"/>
  <c r="U1490" i="3"/>
  <c r="V1490" i="3" s="1"/>
  <c r="U1491" i="3"/>
  <c r="V1491" i="3" s="1"/>
  <c r="U1543" i="3"/>
  <c r="V1543" i="3" s="1"/>
  <c r="U1164" i="3"/>
  <c r="V1164" i="3" s="1"/>
  <c r="U1267" i="3"/>
  <c r="V1267" i="3" s="1"/>
  <c r="U1356" i="3"/>
  <c r="V1356" i="3" s="1"/>
  <c r="U1955" i="3"/>
  <c r="V1955" i="3" s="1"/>
  <c r="V74" i="3"/>
  <c r="U2230" i="3"/>
  <c r="V2230" i="3" s="1"/>
  <c r="U2338" i="3"/>
  <c r="V2338" i="3" s="1"/>
  <c r="U2339" i="3"/>
  <c r="V2339" i="3" s="1"/>
  <c r="U2318" i="3"/>
  <c r="V2318" i="3" s="1"/>
  <c r="U2231" i="3"/>
  <c r="V2231" i="3" s="1"/>
  <c r="U2340" i="3"/>
  <c r="V2340" i="3" s="1"/>
  <c r="U2382" i="3"/>
  <c r="V2382" i="3" s="1"/>
  <c r="U2383" i="3"/>
  <c r="V2383" i="3" s="1"/>
  <c r="U2841" i="3"/>
  <c r="V2841" i="3" s="1"/>
  <c r="U2232" i="3"/>
  <c r="V2232" i="3" s="1"/>
  <c r="U2384" i="3"/>
  <c r="V2384" i="3" s="1"/>
  <c r="U2233" i="3"/>
  <c r="V2233" i="3" s="1"/>
  <c r="U2842" i="3"/>
  <c r="V2842" i="3" s="1"/>
  <c r="U2941" i="3"/>
  <c r="V2941" i="3" s="1"/>
  <c r="U2942" i="3"/>
  <c r="V2942" i="3" s="1"/>
  <c r="U2385" i="3"/>
  <c r="V2385" i="3" s="1"/>
  <c r="U2943" i="3"/>
  <c r="V2943" i="3" s="1"/>
  <c r="U2386" i="3"/>
  <c r="V2386" i="3" s="1"/>
  <c r="U2387" i="3"/>
  <c r="V2387" i="3" s="1"/>
  <c r="U2944" i="3"/>
  <c r="V2944" i="3" s="1"/>
  <c r="U2388" i="3"/>
  <c r="V2388" i="3" s="1"/>
  <c r="U2945" i="3"/>
  <c r="V2945" i="3" s="1"/>
  <c r="U3554" i="3"/>
  <c r="V3554" i="3" s="1"/>
  <c r="U3555" i="3"/>
  <c r="V3555" i="3" s="1"/>
  <c r="U3556" i="3"/>
  <c r="V3556" i="3" s="1"/>
  <c r="U3127" i="3"/>
  <c r="V3127" i="3" s="1"/>
  <c r="U3128" i="3"/>
  <c r="V3128" i="3" s="1"/>
  <c r="U3557" i="3"/>
  <c r="V3557" i="3" s="1"/>
  <c r="U4143" i="3"/>
  <c r="V4143" i="3" s="1"/>
  <c r="U3896" i="3"/>
  <c r="V3896" i="3" s="1"/>
  <c r="U3995" i="3"/>
  <c r="V3995" i="3" s="1"/>
  <c r="U3064" i="3"/>
  <c r="V3064" i="3" s="1"/>
  <c r="U4028" i="3"/>
  <c r="V4028" i="3" s="1"/>
  <c r="U3883" i="3"/>
  <c r="V3883" i="3" s="1"/>
  <c r="U3065" i="3"/>
  <c r="V3065" i="3" s="1"/>
  <c r="U3558" i="3"/>
  <c r="V3558" i="3" s="1"/>
  <c r="U3559" i="3"/>
  <c r="V3559" i="3" s="1"/>
  <c r="U3560" i="3"/>
  <c r="V3560" i="3" s="1"/>
  <c r="U3926" i="3"/>
  <c r="V3926" i="3" s="1"/>
  <c r="U3129" i="3"/>
  <c r="V3129" i="3" s="1"/>
  <c r="U3561" i="3"/>
  <c r="V3561" i="3" s="1"/>
  <c r="U3562" i="3"/>
  <c r="V3562" i="3" s="1"/>
  <c r="U4119" i="3"/>
  <c r="V4119" i="3" s="1"/>
  <c r="U4029" i="3"/>
  <c r="V4029" i="3" s="1"/>
  <c r="U4030" i="3"/>
  <c r="V4030" i="3" s="1"/>
  <c r="U3927" i="3"/>
  <c r="V3927" i="3" s="1"/>
  <c r="U4031" i="3"/>
  <c r="V4031" i="3" s="1"/>
  <c r="U3928" i="3"/>
  <c r="V3928" i="3" s="1"/>
  <c r="U3563" i="3"/>
  <c r="V3563" i="3" s="1"/>
  <c r="U4032" i="3"/>
  <c r="V4032" i="3" s="1"/>
  <c r="U3130" i="3"/>
  <c r="V3130" i="3" s="1"/>
  <c r="U3183" i="3"/>
  <c r="V3183" i="3" s="1"/>
  <c r="U3714" i="3"/>
  <c r="V3714" i="3" s="1"/>
  <c r="U3715" i="3"/>
  <c r="V3715" i="3" s="1"/>
  <c r="U3792" i="3"/>
  <c r="V3792" i="3" s="1"/>
  <c r="U3793" i="3"/>
  <c r="V3793" i="3" s="1"/>
  <c r="U3131" i="3"/>
  <c r="V3131" i="3" s="1"/>
  <c r="U4082" i="3"/>
  <c r="V4082" i="3" s="1"/>
  <c r="U3929" i="3"/>
  <c r="V3929" i="3" s="1"/>
  <c r="U3930" i="3"/>
  <c r="V3930" i="3" s="1"/>
  <c r="V93" i="3"/>
  <c r="V94" i="3"/>
  <c r="V95" i="3"/>
  <c r="V96" i="3"/>
  <c r="V97" i="3"/>
  <c r="V98" i="3"/>
  <c r="U2234" i="3"/>
  <c r="V2234" i="3" s="1"/>
  <c r="U2479" i="3"/>
  <c r="V2479" i="3" s="1"/>
  <c r="U2176" i="3"/>
  <c r="V2176" i="3" s="1"/>
  <c r="U761" i="3"/>
  <c r="V761" i="3" s="1"/>
  <c r="V130" i="3"/>
  <c r="U2889" i="3"/>
  <c r="V2889" i="3" s="1"/>
  <c r="U2890" i="3"/>
  <c r="V2890" i="3" s="1"/>
  <c r="U2891" i="3"/>
  <c r="V2891" i="3" s="1"/>
  <c r="U2892" i="3"/>
  <c r="V2892" i="3" s="1"/>
  <c r="U4311" i="3"/>
  <c r="V4311" i="3" s="1"/>
  <c r="U2601" i="3"/>
  <c r="V2601" i="3" s="1"/>
  <c r="U2602" i="3"/>
  <c r="V2602" i="3" s="1"/>
  <c r="U1433" i="3"/>
  <c r="V1433" i="3" s="1"/>
  <c r="U2177" i="3"/>
  <c r="V2177" i="3" s="1"/>
  <c r="U4537" i="3"/>
  <c r="V4537" i="3" s="1"/>
  <c r="U1019" i="3"/>
  <c r="V1019" i="3" s="1"/>
  <c r="U1357" i="3"/>
  <c r="V1357" i="3" s="1"/>
  <c r="U3066" i="3"/>
  <c r="V3066" i="3" s="1"/>
  <c r="U2603" i="3"/>
  <c r="V2603" i="3" s="1"/>
  <c r="U226" i="3"/>
  <c r="V226" i="3" s="1"/>
  <c r="U227" i="3"/>
  <c r="V227" i="3" s="1"/>
  <c r="U4164" i="3"/>
  <c r="V4164" i="3" s="1"/>
  <c r="U448" i="3"/>
  <c r="V448" i="3" s="1"/>
  <c r="U4165" i="3"/>
  <c r="V4165" i="3" s="1"/>
  <c r="U879" i="3"/>
  <c r="V879" i="3" s="1"/>
  <c r="U1358" i="3"/>
  <c r="V1358" i="3" s="1"/>
  <c r="U2097" i="3"/>
  <c r="V2097" i="3" s="1"/>
  <c r="U2452" i="3"/>
  <c r="V2452" i="3" s="1"/>
  <c r="U2524" i="3"/>
  <c r="V2524" i="3" s="1"/>
  <c r="U2389" i="3"/>
  <c r="V2389" i="3" s="1"/>
  <c r="U2525" i="3"/>
  <c r="V2525" i="3" s="1"/>
  <c r="U2995" i="3"/>
  <c r="V2995" i="3" s="1"/>
  <c r="U2526" i="3"/>
  <c r="V2526" i="3" s="1"/>
  <c r="U2726" i="3"/>
  <c r="V2726" i="3" s="1"/>
  <c r="U2649" i="3"/>
  <c r="V2649" i="3" s="1"/>
  <c r="U2650" i="3"/>
  <c r="V2650" i="3" s="1"/>
  <c r="U2651" i="3"/>
  <c r="V2651" i="3" s="1"/>
  <c r="U2527" i="3"/>
  <c r="V2527" i="3" s="1"/>
  <c r="U2727" i="3"/>
  <c r="V2727" i="3" s="1"/>
  <c r="U2528" i="3"/>
  <c r="V2528" i="3" s="1"/>
  <c r="U3220" i="3"/>
  <c r="V3220" i="3" s="1"/>
  <c r="U3877" i="3"/>
  <c r="V3877" i="3" s="1"/>
  <c r="U4073" i="3"/>
  <c r="V4073" i="3" s="1"/>
  <c r="U4033" i="3"/>
  <c r="V4033" i="3" s="1"/>
  <c r="U2072" i="3"/>
  <c r="V2072" i="3" s="1"/>
  <c r="U1390" i="3"/>
  <c r="V1390" i="3" s="1"/>
  <c r="U3564" i="3"/>
  <c r="V3564" i="3" s="1"/>
  <c r="U3565" i="3"/>
  <c r="V3565" i="3" s="1"/>
  <c r="U3566" i="3"/>
  <c r="V3566" i="3" s="1"/>
  <c r="U3567" i="3"/>
  <c r="V3567" i="3" s="1"/>
  <c r="U3568" i="3"/>
  <c r="V3568" i="3" s="1"/>
  <c r="U3569" i="3"/>
  <c r="V3569" i="3" s="1"/>
  <c r="U1499" i="3"/>
  <c r="V1499" i="3" s="1"/>
  <c r="U3931" i="3"/>
  <c r="V3931" i="3" s="1"/>
  <c r="U1639" i="3"/>
  <c r="V1639" i="3" s="1"/>
  <c r="U1640" i="3"/>
  <c r="V1640" i="3" s="1"/>
  <c r="U3716" i="3"/>
  <c r="V3716" i="3" s="1"/>
  <c r="U3570" i="3"/>
  <c r="V3570" i="3" s="1"/>
  <c r="U3132" i="3"/>
  <c r="V3132" i="3" s="1"/>
  <c r="U378" i="3"/>
  <c r="V378" i="3" s="1"/>
  <c r="U228" i="3"/>
  <c r="V228" i="3" s="1"/>
  <c r="U229" i="3"/>
  <c r="V229" i="3" s="1"/>
  <c r="U230" i="3"/>
  <c r="V230" i="3" s="1"/>
  <c r="U231" i="3"/>
  <c r="V231" i="3" s="1"/>
  <c r="U951" i="3"/>
  <c r="V951" i="3" s="1"/>
  <c r="U1083" i="3"/>
  <c r="V1083" i="3" s="1"/>
  <c r="U1334" i="3"/>
  <c r="V1334" i="3" s="1"/>
  <c r="U1492" i="3"/>
  <c r="V1492" i="3" s="1"/>
  <c r="U1500" i="3"/>
  <c r="V1500" i="3" s="1"/>
  <c r="U1709" i="3"/>
  <c r="V1709" i="3" s="1"/>
  <c r="U1710" i="3"/>
  <c r="V1710" i="3" s="1"/>
  <c r="U1711" i="3"/>
  <c r="V1711" i="3" s="1"/>
  <c r="U1712" i="3"/>
  <c r="V1712" i="3" s="1"/>
  <c r="U1713" i="3"/>
  <c r="V1713" i="3" s="1"/>
  <c r="U1903" i="3"/>
  <c r="V1903" i="3" s="1"/>
  <c r="U1641" i="3"/>
  <c r="V1641" i="3" s="1"/>
  <c r="U1797" i="3"/>
  <c r="V1797" i="3" s="1"/>
  <c r="U1798" i="3"/>
  <c r="V1798" i="3" s="1"/>
  <c r="U1799" i="3"/>
  <c r="V1799" i="3" s="1"/>
  <c r="U1642" i="3"/>
  <c r="V1642" i="3" s="1"/>
  <c r="U1643" i="3"/>
  <c r="V1643" i="3" s="1"/>
  <c r="U1904" i="3"/>
  <c r="V1904" i="3" s="1"/>
  <c r="U1905" i="3"/>
  <c r="V1905" i="3" s="1"/>
  <c r="U1906" i="3"/>
  <c r="V1906" i="3" s="1"/>
  <c r="U1800" i="3"/>
  <c r="V1800" i="3" s="1"/>
  <c r="U1907" i="3"/>
  <c r="V1907" i="3" s="1"/>
  <c r="U1908" i="3"/>
  <c r="V1908" i="3" s="1"/>
  <c r="U1909" i="3"/>
  <c r="V1909" i="3" s="1"/>
  <c r="U1910" i="3"/>
  <c r="V1910" i="3" s="1"/>
  <c r="U1801" i="3"/>
  <c r="V1801" i="3" s="1"/>
  <c r="U1644" i="3"/>
  <c r="V1644" i="3" s="1"/>
  <c r="U1645" i="3"/>
  <c r="V1645" i="3" s="1"/>
  <c r="U1646" i="3"/>
  <c r="V1646" i="3" s="1"/>
  <c r="U2095" i="3"/>
  <c r="V2095" i="3" s="1"/>
  <c r="U2054" i="3"/>
  <c r="V2054" i="3" s="1"/>
  <c r="U2678" i="3"/>
  <c r="V2678" i="3" s="1"/>
  <c r="U3571" i="3"/>
  <c r="V3571" i="3" s="1"/>
  <c r="U3932" i="3"/>
  <c r="V3932" i="3" s="1"/>
  <c r="U3572" i="3"/>
  <c r="V3572" i="3" s="1"/>
  <c r="U3355" i="3"/>
  <c r="V3355" i="3" s="1"/>
  <c r="U3794" i="3"/>
  <c r="V3794" i="3" s="1"/>
  <c r="U4034" i="3"/>
  <c r="V4034" i="3" s="1"/>
  <c r="U3795" i="3"/>
  <c r="V3795" i="3" s="1"/>
  <c r="U3573" i="3"/>
  <c r="V3573" i="3" s="1"/>
  <c r="U3133" i="3"/>
  <c r="V3133" i="3" s="1"/>
  <c r="U3933" i="3"/>
  <c r="V3933" i="3" s="1"/>
  <c r="U3574" i="3"/>
  <c r="V3574" i="3" s="1"/>
  <c r="U3575" i="3"/>
  <c r="V3575" i="3" s="1"/>
  <c r="U3576" i="3"/>
  <c r="V3576" i="3" s="1"/>
  <c r="U3577" i="3"/>
  <c r="V3577" i="3" s="1"/>
  <c r="U3733" i="3"/>
  <c r="V3733" i="3" s="1"/>
  <c r="U3578" i="3"/>
  <c r="V3578" i="3" s="1"/>
  <c r="U3734" i="3"/>
  <c r="V3734" i="3" s="1"/>
  <c r="U4035" i="3"/>
  <c r="V4035" i="3" s="1"/>
  <c r="U3579" i="3"/>
  <c r="V3579" i="3" s="1"/>
  <c r="U3580" i="3"/>
  <c r="V3580" i="3" s="1"/>
  <c r="U3581" i="3"/>
  <c r="V3581" i="3" s="1"/>
  <c r="U3582" i="3"/>
  <c r="V3582" i="3" s="1"/>
  <c r="U3988" i="3"/>
  <c r="V3988" i="3" s="1"/>
  <c r="U3735" i="3"/>
  <c r="V3735" i="3" s="1"/>
  <c r="U3796" i="3"/>
  <c r="V3796" i="3" s="1"/>
  <c r="U3356" i="3"/>
  <c r="V3356" i="3" s="1"/>
  <c r="U3357" i="3"/>
  <c r="V3357" i="3" s="1"/>
  <c r="U3797" i="3"/>
  <c r="V3797" i="3" s="1"/>
  <c r="U3798" i="3"/>
  <c r="V3798" i="3" s="1"/>
  <c r="U3184" i="3"/>
  <c r="V3184" i="3" s="1"/>
  <c r="U4036" i="3"/>
  <c r="V4036" i="3" s="1"/>
  <c r="U4037" i="3"/>
  <c r="V4037" i="3" s="1"/>
  <c r="U4038" i="3"/>
  <c r="V4038" i="3" s="1"/>
  <c r="U3799" i="3"/>
  <c r="V3799" i="3" s="1"/>
  <c r="U3583" i="3"/>
  <c r="V3583" i="3" s="1"/>
  <c r="U3584" i="3"/>
  <c r="V3584" i="3" s="1"/>
  <c r="U3585" i="3"/>
  <c r="V3585" i="3" s="1"/>
  <c r="U3586" i="3"/>
  <c r="V3586" i="3" s="1"/>
  <c r="U3934" i="3"/>
  <c r="V3934" i="3" s="1"/>
  <c r="U3587" i="3"/>
  <c r="V3587" i="3" s="1"/>
  <c r="U3588" i="3"/>
  <c r="V3588" i="3" s="1"/>
  <c r="U3185" i="3"/>
  <c r="V3185" i="3" s="1"/>
  <c r="U3935" i="3"/>
  <c r="V3935" i="3" s="1"/>
  <c r="U3589" i="3"/>
  <c r="V3589" i="3" s="1"/>
  <c r="U3800" i="3"/>
  <c r="V3800" i="3" s="1"/>
  <c r="U3801" i="3"/>
  <c r="V3801" i="3" s="1"/>
  <c r="U3936" i="3"/>
  <c r="V3936" i="3" s="1"/>
  <c r="U3937" i="3"/>
  <c r="V3937" i="3" s="1"/>
  <c r="U3802" i="3"/>
  <c r="V3802" i="3" s="1"/>
  <c r="U3590" i="3"/>
  <c r="V3590" i="3" s="1"/>
  <c r="U3591" i="3"/>
  <c r="V3591" i="3" s="1"/>
  <c r="U3592" i="3"/>
  <c r="V3592" i="3" s="1"/>
  <c r="U3803" i="3"/>
  <c r="V3803" i="3" s="1"/>
  <c r="U4120" i="3"/>
  <c r="V4120" i="3" s="1"/>
  <c r="U4006" i="3"/>
  <c r="V4006" i="3" s="1"/>
  <c r="U3593" i="3"/>
  <c r="V3593" i="3" s="1"/>
  <c r="U3594" i="3"/>
  <c r="V3594" i="3" s="1"/>
  <c r="U4083" i="3"/>
  <c r="V4083" i="3" s="1"/>
  <c r="U1922" i="3"/>
  <c r="V1922" i="3" s="1"/>
  <c r="U286" i="3"/>
  <c r="V286" i="3" s="1"/>
  <c r="U417" i="3"/>
  <c r="V417" i="3" s="1"/>
  <c r="U1498" i="3"/>
  <c r="V1498" i="3" s="1"/>
  <c r="U287" i="3"/>
  <c r="V287" i="3" s="1"/>
  <c r="U1268" i="3"/>
  <c r="V1268" i="3" s="1"/>
  <c r="U1269" i="3"/>
  <c r="V1269" i="3" s="1"/>
  <c r="U2114" i="3"/>
  <c r="V2114" i="3" s="1"/>
  <c r="U2091" i="3"/>
  <c r="V2091" i="3" s="1"/>
  <c r="U3186" i="3"/>
  <c r="V3186" i="3" s="1"/>
  <c r="U590" i="3"/>
  <c r="V590" i="3" s="1"/>
  <c r="U695" i="3"/>
  <c r="V695" i="3" s="1"/>
  <c r="U591" i="3"/>
  <c r="V591" i="3" s="1"/>
  <c r="U593" i="3"/>
  <c r="V593" i="3" s="1"/>
  <c r="U696" i="3"/>
  <c r="V696" i="3" s="1"/>
  <c r="U697" i="3"/>
  <c r="V697" i="3" s="1"/>
  <c r="U594" i="3"/>
  <c r="V594" i="3" s="1"/>
  <c r="U595" i="3"/>
  <c r="V595" i="3" s="1"/>
  <c r="U698" i="3"/>
  <c r="V698" i="3" s="1"/>
  <c r="U762" i="3"/>
  <c r="V762" i="3" s="1"/>
  <c r="U763" i="3"/>
  <c r="V763" i="3" s="1"/>
  <c r="U764" i="3"/>
  <c r="V764" i="3" s="1"/>
  <c r="U1270" i="3"/>
  <c r="V1270" i="3" s="1"/>
  <c r="U1271" i="3"/>
  <c r="V1271" i="3" s="1"/>
  <c r="U1272" i="3"/>
  <c r="V1272" i="3" s="1"/>
  <c r="U1273" i="3"/>
  <c r="V1273" i="3" s="1"/>
  <c r="U2036" i="3"/>
  <c r="V2036" i="3" s="1"/>
  <c r="U2098" i="3"/>
  <c r="V2098" i="3" s="1"/>
  <c r="U2178" i="3"/>
  <c r="V2178" i="3" s="1"/>
  <c r="U2179" i="3"/>
  <c r="V2179" i="3" s="1"/>
  <c r="U2180" i="3"/>
  <c r="V2180" i="3" s="1"/>
  <c r="U4096" i="3"/>
  <c r="V4096" i="3" s="1"/>
  <c r="U765" i="3"/>
  <c r="V765" i="3" s="1"/>
  <c r="U4345" i="3"/>
  <c r="V4345" i="3" s="1"/>
  <c r="V143" i="3"/>
  <c r="V144" i="3"/>
  <c r="U3358" i="3"/>
  <c r="V3358" i="3" s="1"/>
  <c r="U3359" i="3"/>
  <c r="V3359" i="3" s="1"/>
  <c r="U596" i="3"/>
  <c r="V596" i="3" s="1"/>
  <c r="U3202" i="3"/>
  <c r="V3202" i="3" s="1"/>
  <c r="U4538" i="3"/>
  <c r="V4538" i="3" s="1"/>
  <c r="U4209" i="3"/>
  <c r="V4209" i="3" s="1"/>
  <c r="U681" i="3"/>
  <c r="V681" i="3" s="1"/>
  <c r="U3299" i="3"/>
  <c r="V3299" i="3" s="1"/>
  <c r="U4539" i="3"/>
  <c r="V4539" i="3" s="1"/>
  <c r="U3300" i="3"/>
  <c r="V3300" i="3" s="1"/>
  <c r="U485" i="3"/>
  <c r="V485" i="3" s="1"/>
  <c r="U3301" i="3"/>
  <c r="V3301" i="3" s="1"/>
  <c r="U4166" i="3"/>
  <c r="V4166" i="3" s="1"/>
  <c r="U3302" i="3"/>
  <c r="V3302" i="3" s="1"/>
  <c r="U597" i="3"/>
  <c r="V597" i="3" s="1"/>
  <c r="V20" i="3"/>
  <c r="U4241" i="3"/>
  <c r="V4241" i="3" s="1"/>
  <c r="U968" i="3"/>
  <c r="V968" i="3" s="1"/>
  <c r="U1009" i="3"/>
  <c r="V1009" i="3" s="1"/>
  <c r="U1020" i="3"/>
  <c r="V1020" i="3" s="1"/>
  <c r="U1460" i="3"/>
  <c r="V1460" i="3" s="1"/>
  <c r="U1481" i="3"/>
  <c r="V1481" i="3" s="1"/>
  <c r="U1274" i="3"/>
  <c r="V1274" i="3" s="1"/>
  <c r="U4351" i="3"/>
  <c r="V4351" i="3" s="1"/>
  <c r="U4366" i="3"/>
  <c r="V4366" i="3" s="1"/>
  <c r="U4367" i="3"/>
  <c r="V4367" i="3" s="1"/>
  <c r="U2529" i="3"/>
  <c r="V2529" i="3" s="1"/>
  <c r="U2530" i="3"/>
  <c r="V2530" i="3" s="1"/>
  <c r="U3303" i="3"/>
  <c r="V3303" i="3" s="1"/>
  <c r="U598" i="3"/>
  <c r="V598" i="3" s="1"/>
  <c r="U1544" i="3"/>
  <c r="V1544" i="3" s="1"/>
  <c r="U3595" i="3"/>
  <c r="V3595" i="3" s="1"/>
  <c r="U3717" i="3"/>
  <c r="V3717" i="3" s="1"/>
  <c r="U3134" i="3"/>
  <c r="V3134" i="3" s="1"/>
  <c r="U699" i="3"/>
  <c r="V699" i="3" s="1"/>
  <c r="U700" i="3"/>
  <c r="V700" i="3" s="1"/>
  <c r="U701" i="3"/>
  <c r="V701" i="3" s="1"/>
  <c r="U702" i="3"/>
  <c r="V702" i="3" s="1"/>
  <c r="U703" i="3"/>
  <c r="V703" i="3" s="1"/>
  <c r="U599" i="3"/>
  <c r="V599" i="3" s="1"/>
  <c r="U600" i="3"/>
  <c r="V600" i="3" s="1"/>
  <c r="U601" i="3"/>
  <c r="V601" i="3" s="1"/>
  <c r="U602" i="3"/>
  <c r="V602" i="3" s="1"/>
  <c r="U603" i="3"/>
  <c r="V603" i="3" s="1"/>
  <c r="U604" i="3"/>
  <c r="V604" i="3" s="1"/>
  <c r="U605" i="3"/>
  <c r="V605" i="3" s="1"/>
  <c r="U606" i="3"/>
  <c r="V606" i="3" s="1"/>
  <c r="U607" i="3"/>
  <c r="V607" i="3" s="1"/>
  <c r="U608" i="3"/>
  <c r="V608" i="3" s="1"/>
  <c r="U704" i="3"/>
  <c r="V704" i="3" s="1"/>
  <c r="U1545" i="3"/>
  <c r="V1545" i="3" s="1"/>
  <c r="U1084" i="3"/>
  <c r="V1084" i="3" s="1"/>
  <c r="U1923" i="3"/>
  <c r="V1923" i="3" s="1"/>
  <c r="U1802" i="3"/>
  <c r="V1802" i="3" s="1"/>
  <c r="U1931" i="3"/>
  <c r="V1931" i="3" s="1"/>
  <c r="U1803" i="3"/>
  <c r="V1803" i="3" s="1"/>
  <c r="U1804" i="3"/>
  <c r="V1804" i="3" s="1"/>
  <c r="U1647" i="3"/>
  <c r="V1647" i="3" s="1"/>
  <c r="U2390" i="3"/>
  <c r="V2390" i="3" s="1"/>
  <c r="U2391" i="3"/>
  <c r="V2391" i="3" s="1"/>
  <c r="U2392" i="3"/>
  <c r="V2392" i="3" s="1"/>
  <c r="U2393" i="3"/>
  <c r="V2393" i="3" s="1"/>
  <c r="U2394" i="3"/>
  <c r="V2394" i="3" s="1"/>
  <c r="U3596" i="3"/>
  <c r="V3596" i="3" s="1"/>
  <c r="U3135" i="3"/>
  <c r="V3135" i="3" s="1"/>
  <c r="U3597" i="3"/>
  <c r="V3597" i="3" s="1"/>
  <c r="U3598" i="3"/>
  <c r="V3598" i="3" s="1"/>
  <c r="U3599" i="3"/>
  <c r="V3599" i="3" s="1"/>
  <c r="U3600" i="3"/>
  <c r="V3600" i="3" s="1"/>
  <c r="U3601" i="3"/>
  <c r="V3601" i="3" s="1"/>
  <c r="U3602" i="3"/>
  <c r="V3602" i="3" s="1"/>
  <c r="U3136" i="3"/>
  <c r="V3136" i="3" s="1"/>
  <c r="U3603" i="3"/>
  <c r="V3603" i="3" s="1"/>
  <c r="U3137" i="3"/>
  <c r="V3137" i="3" s="1"/>
  <c r="U3187" i="3"/>
  <c r="V3187" i="3" s="1"/>
  <c r="U3188" i="3"/>
  <c r="V3188" i="3" s="1"/>
  <c r="U3360" i="3"/>
  <c r="V3360" i="3" s="1"/>
  <c r="U3138" i="3"/>
  <c r="V3138" i="3" s="1"/>
  <c r="U3139" i="3"/>
  <c r="V3139" i="3" s="1"/>
  <c r="U3361" i="3"/>
  <c r="V3361" i="3" s="1"/>
  <c r="U4121" i="3"/>
  <c r="V4121" i="3" s="1"/>
  <c r="U3362" i="3"/>
  <c r="V3362" i="3" s="1"/>
  <c r="U3363" i="3"/>
  <c r="V3363" i="3" s="1"/>
  <c r="U4122" i="3"/>
  <c r="V4122" i="3" s="1"/>
  <c r="U3426" i="3"/>
  <c r="V3426" i="3" s="1"/>
  <c r="U3427" i="3"/>
  <c r="V3427" i="3" s="1"/>
  <c r="U3804" i="3"/>
  <c r="V3804" i="3" s="1"/>
  <c r="U3805" i="3"/>
  <c r="V3805" i="3" s="1"/>
  <c r="U3604" i="3"/>
  <c r="V3604" i="3" s="1"/>
  <c r="U3605" i="3"/>
  <c r="V3605" i="3" s="1"/>
  <c r="U3938" i="3"/>
  <c r="V3938" i="3" s="1"/>
  <c r="U3140" i="3"/>
  <c r="V3140" i="3" s="1"/>
  <c r="U3364" i="3"/>
  <c r="V3364" i="3" s="1"/>
  <c r="U3365" i="3"/>
  <c r="V3365" i="3" s="1"/>
  <c r="U3718" i="3"/>
  <c r="V3718" i="3" s="1"/>
  <c r="U3606" i="3"/>
  <c r="V3606" i="3" s="1"/>
  <c r="U3141" i="3"/>
  <c r="V3141" i="3" s="1"/>
  <c r="U3366" i="3"/>
  <c r="V3366" i="3" s="1"/>
  <c r="U3607" i="3"/>
  <c r="V3607" i="3" s="1"/>
  <c r="U3806" i="3"/>
  <c r="V3806" i="3" s="1"/>
  <c r="U3807" i="3"/>
  <c r="V3807" i="3" s="1"/>
  <c r="U3808" i="3"/>
  <c r="V3808" i="3" s="1"/>
  <c r="U3809" i="3"/>
  <c r="V3809" i="3" s="1"/>
  <c r="U3810" i="3"/>
  <c r="V3810" i="3" s="1"/>
  <c r="U3608" i="3"/>
  <c r="V3608" i="3" s="1"/>
  <c r="U4007" i="3"/>
  <c r="V4007" i="3" s="1"/>
  <c r="U3142" i="3"/>
  <c r="V3142" i="3" s="1"/>
  <c r="U3143" i="3"/>
  <c r="V3143" i="3" s="1"/>
  <c r="U3144" i="3"/>
  <c r="V3144" i="3" s="1"/>
  <c r="U3145" i="3"/>
  <c r="V3145" i="3" s="1"/>
  <c r="U3146" i="3"/>
  <c r="V3146" i="3" s="1"/>
  <c r="U4084" i="3"/>
  <c r="V4084" i="3" s="1"/>
  <c r="U4085" i="3"/>
  <c r="V4085" i="3" s="1"/>
  <c r="U4167" i="3"/>
  <c r="V4167" i="3" s="1"/>
  <c r="U4312" i="3"/>
  <c r="V4312" i="3" s="1"/>
  <c r="U4135" i="3"/>
  <c r="V4135" i="3" s="1"/>
  <c r="U4346" i="3"/>
  <c r="V4346" i="3" s="1"/>
  <c r="U2531" i="3"/>
  <c r="V2531" i="3" s="1"/>
  <c r="U2532" i="3"/>
  <c r="V2532" i="3" s="1"/>
  <c r="U468" i="3"/>
  <c r="V468" i="3" s="1"/>
  <c r="U1434" i="3"/>
  <c r="V1434" i="3" s="1"/>
  <c r="U1435" i="3"/>
  <c r="V1435" i="3" s="1"/>
  <c r="U3232" i="3"/>
  <c r="V3232" i="3" s="1"/>
  <c r="U914" i="3"/>
  <c r="V914" i="3" s="1"/>
  <c r="U2474" i="3"/>
  <c r="V2474" i="3" s="1"/>
  <c r="U2612" i="3"/>
  <c r="V2612" i="3" s="1"/>
  <c r="U2613" i="3"/>
  <c r="V2613" i="3" s="1"/>
  <c r="U3278" i="3"/>
  <c r="V3278" i="3" s="1"/>
  <c r="U4242" i="3"/>
  <c r="V4242" i="3" s="1"/>
  <c r="U969" i="3"/>
  <c r="V969" i="3" s="1"/>
  <c r="U1446" i="3"/>
  <c r="V1446" i="3" s="1"/>
  <c r="U1447" i="3"/>
  <c r="V1447" i="3" s="1"/>
  <c r="U1448" i="3"/>
  <c r="V1448" i="3" s="1"/>
  <c r="U1449" i="3"/>
  <c r="V1449" i="3" s="1"/>
  <c r="U1482" i="3"/>
  <c r="V1482" i="3" s="1"/>
  <c r="U1529" i="3"/>
  <c r="V1529" i="3" s="1"/>
  <c r="U1940" i="3"/>
  <c r="V1940" i="3" s="1"/>
  <c r="U2679" i="3"/>
  <c r="V2679" i="3" s="1"/>
  <c r="U3001" i="3"/>
  <c r="V3001" i="3" s="1"/>
  <c r="U2872" i="3"/>
  <c r="V2872" i="3" s="1"/>
  <c r="U2533" i="3"/>
  <c r="V2533" i="3" s="1"/>
  <c r="U2534" i="3"/>
  <c r="V2534" i="3" s="1"/>
  <c r="U2664" i="3"/>
  <c r="V2664" i="3" s="1"/>
  <c r="U2946" i="3"/>
  <c r="V2946" i="3" s="1"/>
  <c r="U2619" i="3"/>
  <c r="V2619" i="3" s="1"/>
  <c r="U2535" i="3"/>
  <c r="V2535" i="3" s="1"/>
  <c r="U2536" i="3"/>
  <c r="V2536" i="3" s="1"/>
  <c r="U3014" i="3"/>
  <c r="V3014" i="3" s="1"/>
  <c r="U2537" i="3"/>
  <c r="V2537" i="3" s="1"/>
  <c r="U4523" i="3"/>
  <c r="V4523" i="3" s="1"/>
  <c r="U3002" i="3"/>
  <c r="V3002" i="3" s="1"/>
  <c r="U3015" i="3"/>
  <c r="V3015" i="3" s="1"/>
  <c r="U3003" i="3"/>
  <c r="V3003" i="3" s="1"/>
  <c r="U3016" i="3"/>
  <c r="V3016" i="3" s="1"/>
  <c r="U2538" i="3"/>
  <c r="V2538" i="3" s="1"/>
  <c r="U2539" i="3"/>
  <c r="V2539" i="3" s="1"/>
  <c r="U2483" i="3"/>
  <c r="V2483" i="3" s="1"/>
  <c r="U2540" i="3"/>
  <c r="V2540" i="3" s="1"/>
  <c r="U2285" i="3"/>
  <c r="V2285" i="3" s="1"/>
  <c r="U2541" i="3"/>
  <c r="V2541" i="3" s="1"/>
  <c r="U2873" i="3"/>
  <c r="V2873" i="3" s="1"/>
  <c r="U3019" i="3"/>
  <c r="V3019" i="3" s="1"/>
  <c r="U3020" i="3"/>
  <c r="V3020" i="3" s="1"/>
  <c r="U3017" i="3"/>
  <c r="V3017" i="3" s="1"/>
  <c r="U3018" i="3"/>
  <c r="V3018" i="3" s="1"/>
  <c r="U3004" i="3"/>
  <c r="V3004" i="3" s="1"/>
  <c r="U3189" i="3"/>
  <c r="V3189" i="3" s="1"/>
  <c r="U3367" i="3"/>
  <c r="V3367" i="3" s="1"/>
  <c r="U2878" i="3"/>
  <c r="V2878" i="3" s="1"/>
  <c r="U2879" i="3"/>
  <c r="V2879" i="3" s="1"/>
  <c r="U2880" i="3"/>
  <c r="V2880" i="3" s="1"/>
  <c r="U2881" i="3"/>
  <c r="V2881" i="3" s="1"/>
  <c r="U2882" i="3"/>
  <c r="V2882" i="3" s="1"/>
  <c r="U2181" i="3"/>
  <c r="V2181" i="3" s="1"/>
  <c r="U766" i="3"/>
  <c r="V766" i="3" s="1"/>
  <c r="U3304" i="3"/>
  <c r="V3304" i="3" s="1"/>
  <c r="U962" i="3"/>
  <c r="V962" i="3" s="1"/>
  <c r="U4264" i="3"/>
  <c r="V4264" i="3" s="1"/>
  <c r="U4274" i="3"/>
  <c r="V4274" i="3" s="1"/>
  <c r="U3368" i="3"/>
  <c r="V3368" i="3" s="1"/>
  <c r="U497" i="3"/>
  <c r="V497" i="3" s="1"/>
  <c r="U498" i="3"/>
  <c r="V498" i="3" s="1"/>
  <c r="U4210" i="3"/>
  <c r="V4210" i="3" s="1"/>
  <c r="U767" i="3"/>
  <c r="V767" i="3" s="1"/>
  <c r="U768" i="3"/>
  <c r="V768" i="3" s="1"/>
  <c r="U769" i="3"/>
  <c r="V769" i="3" s="1"/>
  <c r="U770" i="3"/>
  <c r="V770" i="3" s="1"/>
  <c r="U771" i="3"/>
  <c r="V771" i="3" s="1"/>
  <c r="U772" i="3"/>
  <c r="V772" i="3" s="1"/>
  <c r="U1010" i="3"/>
  <c r="V1010" i="3" s="1"/>
  <c r="U1165" i="3"/>
  <c r="V1165" i="3" s="1"/>
  <c r="U1166" i="3"/>
  <c r="V1166" i="3" s="1"/>
  <c r="U1275" i="3"/>
  <c r="V1275" i="3" s="1"/>
  <c r="U1276" i="3"/>
  <c r="V1276" i="3" s="1"/>
  <c r="U1167" i="3"/>
  <c r="V1167" i="3" s="1"/>
  <c r="U1277" i="3"/>
  <c r="V1277" i="3" s="1"/>
  <c r="U1168" i="3"/>
  <c r="V1168" i="3" s="1"/>
  <c r="U1278" i="3"/>
  <c r="V1278" i="3" s="1"/>
  <c r="U1279" i="3"/>
  <c r="V1279" i="3" s="1"/>
  <c r="U1169" i="3"/>
  <c r="V1169" i="3" s="1"/>
  <c r="U1170" i="3"/>
  <c r="V1170" i="3" s="1"/>
  <c r="U1280" i="3"/>
  <c r="V1280" i="3" s="1"/>
  <c r="U1171" i="3"/>
  <c r="V1171" i="3" s="1"/>
  <c r="U1281" i="3"/>
  <c r="V1281" i="3" s="1"/>
  <c r="U1282" i="3"/>
  <c r="V1282" i="3" s="1"/>
  <c r="U1283" i="3"/>
  <c r="V1283" i="3" s="1"/>
  <c r="U1284" i="3"/>
  <c r="V1284" i="3" s="1"/>
  <c r="U1805" i="3"/>
  <c r="V1805" i="3" s="1"/>
  <c r="U1806" i="3"/>
  <c r="V1806" i="3" s="1"/>
  <c r="U1807" i="3"/>
  <c r="V1807" i="3" s="1"/>
  <c r="U1648" i="3"/>
  <c r="V1648" i="3" s="1"/>
  <c r="U1911" i="3"/>
  <c r="V1911" i="3" s="1"/>
  <c r="U1649" i="3"/>
  <c r="V1649" i="3" s="1"/>
  <c r="U1535" i="3"/>
  <c r="V1535" i="3" s="1"/>
  <c r="U1808" i="3"/>
  <c r="V1808" i="3" s="1"/>
  <c r="U1650" i="3"/>
  <c r="V1650" i="3" s="1"/>
  <c r="U2092" i="3"/>
  <c r="V2092" i="3" s="1"/>
  <c r="U2115" i="3"/>
  <c r="V2115" i="3" s="1"/>
  <c r="U2116" i="3"/>
  <c r="V2116" i="3" s="1"/>
  <c r="U2235" i="3"/>
  <c r="V2235" i="3" s="1"/>
  <c r="U2236" i="3"/>
  <c r="V2236" i="3" s="1"/>
  <c r="U2237" i="3"/>
  <c r="V2237" i="3" s="1"/>
  <c r="U2395" i="3"/>
  <c r="V2395" i="3" s="1"/>
  <c r="U2396" i="3"/>
  <c r="V2396" i="3" s="1"/>
  <c r="U2238" i="3"/>
  <c r="V2238" i="3" s="1"/>
  <c r="U2239" i="3"/>
  <c r="V2239" i="3" s="1"/>
  <c r="U2240" i="3"/>
  <c r="V2240" i="3" s="1"/>
  <c r="U3420" i="3"/>
  <c r="V3420" i="3" s="1"/>
  <c r="U3450" i="3"/>
  <c r="V3450" i="3" s="1"/>
  <c r="U3451" i="3"/>
  <c r="V3451" i="3" s="1"/>
  <c r="U3147" i="3"/>
  <c r="V3147" i="3" s="1"/>
  <c r="U2635" i="3"/>
  <c r="V2635" i="3" s="1"/>
  <c r="U2667" i="3"/>
  <c r="V2667" i="3" s="1"/>
  <c r="U965" i="3"/>
  <c r="V965" i="3" s="1"/>
  <c r="U451" i="3"/>
  <c r="V451" i="3" s="1"/>
  <c r="U1285" i="3"/>
  <c r="V1285" i="3" s="1"/>
  <c r="U1962" i="3"/>
  <c r="V1962" i="3" s="1"/>
  <c r="U3369" i="3"/>
  <c r="V3369" i="3" s="1"/>
  <c r="U3452" i="3"/>
  <c r="V3452" i="3" s="1"/>
  <c r="U3719" i="3"/>
  <c r="V3719" i="3" s="1"/>
  <c r="U4313" i="3"/>
  <c r="V4313" i="3" s="1"/>
  <c r="U4314" i="3"/>
  <c r="V4314" i="3" s="1"/>
  <c r="U634" i="3"/>
  <c r="V634" i="3" s="1"/>
  <c r="U773" i="3"/>
  <c r="V773" i="3" s="1"/>
  <c r="U4039" i="3"/>
  <c r="V4039" i="3" s="1"/>
  <c r="U3067" i="3"/>
  <c r="V3067" i="3" s="1"/>
  <c r="U3453" i="3"/>
  <c r="V3453" i="3" s="1"/>
  <c r="U3996" i="3"/>
  <c r="V3996" i="3" s="1"/>
  <c r="U3068" i="3"/>
  <c r="V3068" i="3" s="1"/>
  <c r="V75" i="3"/>
  <c r="V76" i="3"/>
  <c r="U2272" i="3"/>
  <c r="V2272" i="3" s="1"/>
  <c r="U3370" i="3"/>
  <c r="V3370" i="3" s="1"/>
  <c r="U2341" i="3"/>
  <c r="V2341" i="3" s="1"/>
  <c r="U2620" i="3"/>
  <c r="V2620" i="3" s="1"/>
  <c r="U2621" i="3"/>
  <c r="V2621" i="3" s="1"/>
  <c r="V138" i="3"/>
  <c r="V139" i="3"/>
  <c r="U1956" i="3"/>
  <c r="V1956" i="3" s="1"/>
  <c r="U970" i="3"/>
  <c r="V970" i="3" s="1"/>
  <c r="U971" i="3"/>
  <c r="V971" i="3" s="1"/>
  <c r="U972" i="3"/>
  <c r="V972" i="3" s="1"/>
  <c r="U905" i="3"/>
  <c r="V905" i="3" s="1"/>
  <c r="U1021" i="3"/>
  <c r="V1021" i="3" s="1"/>
  <c r="U1924" i="3"/>
  <c r="V1924" i="3" s="1"/>
  <c r="V140" i="3"/>
  <c r="U2484" i="3"/>
  <c r="V2484" i="3" s="1"/>
  <c r="U2996" i="3"/>
  <c r="V2996" i="3" s="1"/>
  <c r="U2542" i="3"/>
  <c r="V2542" i="3" s="1"/>
  <c r="U2543" i="3"/>
  <c r="V2543" i="3" s="1"/>
  <c r="U2342" i="3"/>
  <c r="V2342" i="3" s="1"/>
  <c r="U480" i="3"/>
  <c r="V480" i="3" s="1"/>
  <c r="U1436" i="3"/>
  <c r="V1436" i="3" s="1"/>
  <c r="U512" i="3"/>
  <c r="V512" i="3" s="1"/>
  <c r="U4211" i="3"/>
  <c r="V4211" i="3" s="1"/>
  <c r="U4212" i="3"/>
  <c r="V4212" i="3" s="1"/>
  <c r="U4168" i="3"/>
  <c r="V4168" i="3" s="1"/>
  <c r="U4192" i="3"/>
  <c r="V4192" i="3" s="1"/>
  <c r="U4169" i="3"/>
  <c r="V4169" i="3" s="1"/>
  <c r="U4193" i="3"/>
  <c r="V4193" i="3" s="1"/>
  <c r="U4170" i="3"/>
  <c r="V4170" i="3" s="1"/>
  <c r="U4243" i="3"/>
  <c r="V4243" i="3" s="1"/>
  <c r="U4338" i="3"/>
  <c r="V4338" i="3" s="1"/>
  <c r="U4339" i="3"/>
  <c r="V4339" i="3" s="1"/>
  <c r="U4265" i="3"/>
  <c r="V4265" i="3" s="1"/>
  <c r="U4340" i="3"/>
  <c r="V4340" i="3" s="1"/>
  <c r="U4368" i="3"/>
  <c r="V4368" i="3" s="1"/>
  <c r="U1536" i="3"/>
  <c r="V1536" i="3" s="1"/>
  <c r="U4491" i="3"/>
  <c r="V4491" i="3" s="1"/>
  <c r="U4526" i="3"/>
  <c r="V4526" i="3" s="1"/>
  <c r="U4315" i="3"/>
  <c r="V4315" i="3" s="1"/>
  <c r="U4171" i="3"/>
  <c r="V4171" i="3" s="1"/>
  <c r="U4172" i="3"/>
  <c r="V4172" i="3" s="1"/>
  <c r="U4173" i="3"/>
  <c r="V4173" i="3" s="1"/>
  <c r="U4174" i="3"/>
  <c r="V4174" i="3" s="1"/>
  <c r="U4492" i="3"/>
  <c r="V4492" i="3" s="1"/>
  <c r="U4458" i="3"/>
  <c r="V4458" i="3" s="1"/>
  <c r="U3609" i="3"/>
  <c r="V3609" i="3" s="1"/>
  <c r="U4194" i="3"/>
  <c r="V4194" i="3" s="1"/>
  <c r="U4316" i="3"/>
  <c r="V4316" i="3" s="1"/>
  <c r="U4317" i="3"/>
  <c r="V4317" i="3" s="1"/>
  <c r="U4402" i="3"/>
  <c r="V4402" i="3" s="1"/>
  <c r="U4459" i="3"/>
  <c r="V4459" i="3" s="1"/>
  <c r="U4546" i="3"/>
  <c r="V4546" i="3" s="1"/>
  <c r="U3069" i="3"/>
  <c r="V3069" i="3" s="1"/>
  <c r="U4175" i="3"/>
  <c r="V4175" i="3" s="1"/>
  <c r="U4176" i="3"/>
  <c r="V4176" i="3" s="1"/>
  <c r="U4177" i="3"/>
  <c r="V4177" i="3" s="1"/>
  <c r="U4178" i="3"/>
  <c r="V4178" i="3" s="1"/>
  <c r="U4195" i="3"/>
  <c r="V4195" i="3" s="1"/>
  <c r="U4369" i="3"/>
  <c r="V4369" i="3" s="1"/>
  <c r="U4353" i="3"/>
  <c r="V4353" i="3" s="1"/>
  <c r="U4149" i="3"/>
  <c r="V4149" i="3" s="1"/>
  <c r="U4146" i="3"/>
  <c r="V4146" i="3" s="1"/>
  <c r="U4244" i="3"/>
  <c r="V4244" i="3" s="1"/>
  <c r="U4403" i="3"/>
  <c r="V4403" i="3" s="1"/>
  <c r="U4147" i="3"/>
  <c r="V4147" i="3" s="1"/>
  <c r="U4148" i="3"/>
  <c r="V4148" i="3" s="1"/>
  <c r="U4196" i="3"/>
  <c r="V4196" i="3" s="1"/>
  <c r="U481" i="3"/>
  <c r="V481" i="3" s="1"/>
  <c r="U4532" i="3"/>
  <c r="V4532" i="3" s="1"/>
  <c r="U288" i="3"/>
  <c r="V288" i="3" s="1"/>
  <c r="U350" i="3"/>
  <c r="V350" i="3" s="1"/>
  <c r="U333" i="3"/>
  <c r="V333" i="3" s="1"/>
  <c r="U4179" i="3"/>
  <c r="V4179" i="3" s="1"/>
  <c r="U4197" i="3"/>
  <c r="V4197" i="3" s="1"/>
  <c r="U4198" i="3"/>
  <c r="V4198" i="3" s="1"/>
  <c r="U4180" i="3"/>
  <c r="V4180" i="3" s="1"/>
  <c r="U4181" i="3"/>
  <c r="V4181" i="3" s="1"/>
  <c r="U4153" i="3"/>
  <c r="V4153" i="3" s="1"/>
  <c r="U4182" i="3"/>
  <c r="V4182" i="3" s="1"/>
  <c r="U4199" i="3"/>
  <c r="V4199" i="3" s="1"/>
  <c r="U4200" i="3"/>
  <c r="V4200" i="3" s="1"/>
  <c r="U4201" i="3"/>
  <c r="V4201" i="3" s="1"/>
  <c r="U4213" i="3"/>
  <c r="V4213" i="3" s="1"/>
  <c r="U4245" i="3"/>
  <c r="V4245" i="3" s="1"/>
  <c r="U4275" i="3"/>
  <c r="V4275" i="3" s="1"/>
  <c r="U4318" i="3"/>
  <c r="V4318" i="3" s="1"/>
  <c r="U1172" i="3"/>
  <c r="V1172" i="3" s="1"/>
  <c r="U1286" i="3"/>
  <c r="V1286" i="3" s="1"/>
  <c r="U1287" i="3"/>
  <c r="V1287" i="3" s="1"/>
  <c r="U4370" i="3"/>
  <c r="V4370" i="3" s="1"/>
  <c r="U4404" i="3"/>
  <c r="V4404" i="3" s="1"/>
  <c r="V99" i="3"/>
  <c r="U4460" i="3"/>
  <c r="V4460" i="3" s="1"/>
  <c r="U4493" i="3"/>
  <c r="V4493" i="3" s="1"/>
  <c r="U4494" i="3"/>
  <c r="V4494" i="3" s="1"/>
  <c r="U4495" i="3"/>
  <c r="V4495" i="3" s="1"/>
  <c r="U4496" i="3"/>
  <c r="V4496" i="3" s="1"/>
  <c r="U4461" i="3"/>
  <c r="V4461" i="3" s="1"/>
  <c r="V78" i="3"/>
  <c r="U4462" i="3"/>
  <c r="V4462" i="3" s="1"/>
  <c r="U4521" i="3"/>
  <c r="V4521" i="3" s="1"/>
  <c r="U4522" i="3"/>
  <c r="V4522" i="3" s="1"/>
  <c r="U3070" i="3"/>
  <c r="V3070" i="3" s="1"/>
  <c r="U3071" i="3"/>
  <c r="V3071" i="3" s="1"/>
  <c r="U3279" i="3"/>
  <c r="V3279" i="3" s="1"/>
  <c r="U3280" i="3"/>
  <c r="V3280" i="3" s="1"/>
  <c r="U3454" i="3"/>
  <c r="V3454" i="3" s="1"/>
  <c r="U3455" i="3"/>
  <c r="V3455" i="3" s="1"/>
  <c r="U4524" i="3"/>
  <c r="V4524" i="3" s="1"/>
  <c r="U4527" i="3"/>
  <c r="V4527" i="3" s="1"/>
  <c r="U379" i="3"/>
  <c r="V379" i="3" s="1"/>
  <c r="U2397" i="3"/>
  <c r="V2397" i="3" s="1"/>
  <c r="U3610" i="3"/>
  <c r="V3610" i="3" s="1"/>
  <c r="U3611" i="3"/>
  <c r="V3611" i="3" s="1"/>
  <c r="U183" i="3"/>
  <c r="V183" i="3" s="1"/>
  <c r="U3148" i="3"/>
  <c r="V3148" i="3" s="1"/>
  <c r="U380" i="3"/>
  <c r="V380" i="3" s="1"/>
  <c r="U609" i="3"/>
  <c r="V609" i="3" s="1"/>
  <c r="U610" i="3"/>
  <c r="V610" i="3" s="1"/>
  <c r="U611" i="3"/>
  <c r="V611" i="3" s="1"/>
  <c r="U612" i="3"/>
  <c r="V612" i="3" s="1"/>
  <c r="U705" i="3"/>
  <c r="V705" i="3" s="1"/>
  <c r="U613" i="3"/>
  <c r="V613" i="3" s="1"/>
  <c r="U978" i="3"/>
  <c r="V978" i="3" s="1"/>
  <c r="U774" i="3"/>
  <c r="V774" i="3" s="1"/>
  <c r="U979" i="3"/>
  <c r="V979" i="3" s="1"/>
  <c r="U855" i="3"/>
  <c r="V855" i="3" s="1"/>
  <c r="U775" i="3"/>
  <c r="V775" i="3" s="1"/>
  <c r="U865" i="3"/>
  <c r="V865" i="3" s="1"/>
  <c r="U1288" i="3"/>
  <c r="V1288" i="3" s="1"/>
  <c r="U1289" i="3"/>
  <c r="V1289" i="3" s="1"/>
  <c r="U1290" i="3"/>
  <c r="V1290" i="3" s="1"/>
  <c r="U1291" i="3"/>
  <c r="V1291" i="3" s="1"/>
  <c r="U1292" i="3"/>
  <c r="V1292" i="3" s="1"/>
  <c r="U1293" i="3"/>
  <c r="V1293" i="3" s="1"/>
  <c r="U1294" i="3"/>
  <c r="V1294" i="3" s="1"/>
  <c r="U1295" i="3"/>
  <c r="V1295" i="3" s="1"/>
  <c r="U1296" i="3"/>
  <c r="V1296" i="3" s="1"/>
  <c r="U1297" i="3"/>
  <c r="V1297" i="3" s="1"/>
  <c r="U1298" i="3"/>
  <c r="V1298" i="3" s="1"/>
  <c r="U1809" i="3"/>
  <c r="V1809" i="3" s="1"/>
  <c r="U1651" i="3"/>
  <c r="V1651" i="3" s="1"/>
  <c r="U1652" i="3"/>
  <c r="V1652" i="3" s="1"/>
  <c r="U1810" i="3"/>
  <c r="V1810" i="3" s="1"/>
  <c r="U1811" i="3"/>
  <c r="V1811" i="3" s="1"/>
  <c r="U1812" i="3"/>
  <c r="V1812" i="3" s="1"/>
  <c r="U1537" i="3"/>
  <c r="V1537" i="3" s="1"/>
  <c r="U1912" i="3"/>
  <c r="V1912" i="3" s="1"/>
  <c r="U2099" i="3"/>
  <c r="V2099" i="3" s="1"/>
  <c r="U2100" i="3"/>
  <c r="V2100" i="3" s="1"/>
  <c r="U2037" i="3"/>
  <c r="V2037" i="3" s="1"/>
  <c r="U2038" i="3"/>
  <c r="V2038" i="3" s="1"/>
  <c r="U2039" i="3"/>
  <c r="V2039" i="3" s="1"/>
  <c r="U2055" i="3"/>
  <c r="V2055" i="3" s="1"/>
  <c r="U2040" i="3"/>
  <c r="V2040" i="3" s="1"/>
  <c r="U2398" i="3"/>
  <c r="V2398" i="3" s="1"/>
  <c r="U2399" i="3"/>
  <c r="V2399" i="3" s="1"/>
  <c r="U2843" i="3"/>
  <c r="V2843" i="3" s="1"/>
  <c r="U3612" i="3"/>
  <c r="V3612" i="3" s="1"/>
  <c r="U3613" i="3"/>
  <c r="V3613" i="3" s="1"/>
  <c r="U3614" i="3"/>
  <c r="V3614" i="3" s="1"/>
  <c r="U3615" i="3"/>
  <c r="V3615" i="3" s="1"/>
  <c r="U3811" i="3"/>
  <c r="V3811" i="3" s="1"/>
  <c r="U3939" i="3"/>
  <c r="V3939" i="3" s="1"/>
  <c r="U3149" i="3"/>
  <c r="V3149" i="3" s="1"/>
  <c r="U3989" i="3"/>
  <c r="V3989" i="3" s="1"/>
  <c r="U3812" i="3"/>
  <c r="V3812" i="3" s="1"/>
  <c r="U4123" i="3"/>
  <c r="V4123" i="3" s="1"/>
  <c r="U3813" i="3"/>
  <c r="V3813" i="3" s="1"/>
  <c r="U3814" i="3"/>
  <c r="V3814" i="3" s="1"/>
  <c r="U4040" i="3"/>
  <c r="V4040" i="3" s="1"/>
  <c r="U4041" i="3"/>
  <c r="V4041" i="3" s="1"/>
  <c r="U4042" i="3"/>
  <c r="V4042" i="3" s="1"/>
  <c r="U4043" i="3"/>
  <c r="V4043" i="3" s="1"/>
  <c r="U4044" i="3"/>
  <c r="V4044" i="3" s="1"/>
  <c r="U3940" i="3"/>
  <c r="V3940" i="3" s="1"/>
  <c r="U3616" i="3"/>
  <c r="V3616" i="3" s="1"/>
  <c r="U3617" i="3"/>
  <c r="V3617" i="3" s="1"/>
  <c r="U3618" i="3"/>
  <c r="V3618" i="3" s="1"/>
  <c r="U3815" i="3"/>
  <c r="V3815" i="3" s="1"/>
  <c r="U3816" i="3"/>
  <c r="V3816" i="3" s="1"/>
  <c r="U3941" i="3"/>
  <c r="V3941" i="3" s="1"/>
  <c r="U3817" i="3"/>
  <c r="V3817" i="3" s="1"/>
  <c r="U3818" i="3"/>
  <c r="V3818" i="3" s="1"/>
  <c r="U3819" i="3"/>
  <c r="V3819" i="3" s="1"/>
  <c r="U3820" i="3"/>
  <c r="V3820" i="3" s="1"/>
  <c r="U3720" i="3"/>
  <c r="V3720" i="3" s="1"/>
  <c r="U3619" i="3"/>
  <c r="V3619" i="3" s="1"/>
  <c r="U4008" i="3"/>
  <c r="V4008" i="3" s="1"/>
  <c r="U3620" i="3"/>
  <c r="V3620" i="3" s="1"/>
  <c r="V56" i="3"/>
  <c r="U371" i="3"/>
  <c r="V371" i="3" s="1"/>
  <c r="U3006" i="3"/>
  <c r="V3006" i="3" s="1"/>
  <c r="U3007" i="3"/>
  <c r="V3007" i="3" s="1"/>
  <c r="U3008" i="3"/>
  <c r="V3008" i="3" s="1"/>
  <c r="U427" i="3"/>
  <c r="V427" i="3" s="1"/>
  <c r="U421" i="3"/>
  <c r="V421" i="3" s="1"/>
  <c r="U776" i="3"/>
  <c r="V776" i="3" s="1"/>
  <c r="U4254" i="3"/>
  <c r="V4254" i="3" s="1"/>
  <c r="U1022" i="3"/>
  <c r="V1022" i="3" s="1"/>
  <c r="U2544" i="3"/>
  <c r="V2544" i="3" s="1"/>
  <c r="U2545" i="3"/>
  <c r="V2545" i="3" s="1"/>
  <c r="U3021" i="3"/>
  <c r="V3021" i="3" s="1"/>
  <c r="U2947" i="3"/>
  <c r="V2947" i="3" s="1"/>
  <c r="U2948" i="3"/>
  <c r="V2948" i="3" s="1"/>
  <c r="U2949" i="3"/>
  <c r="V2949" i="3" s="1"/>
  <c r="U2950" i="3"/>
  <c r="V2950" i="3" s="1"/>
  <c r="U2728" i="3"/>
  <c r="V2728" i="3" s="1"/>
  <c r="U2992" i="3"/>
  <c r="V2992" i="3" s="1"/>
  <c r="U3022" i="3"/>
  <c r="V3022" i="3" s="1"/>
  <c r="U2279" i="3"/>
  <c r="V2279" i="3" s="1"/>
  <c r="U2993" i="3"/>
  <c r="V2993" i="3" s="1"/>
  <c r="U2729" i="3"/>
  <c r="V2729" i="3" s="1"/>
  <c r="U2994" i="3"/>
  <c r="V2994" i="3" s="1"/>
  <c r="U2874" i="3"/>
  <c r="V2874" i="3" s="1"/>
  <c r="U2319" i="3"/>
  <c r="V2319" i="3" s="1"/>
  <c r="U2780" i="3"/>
  <c r="V2780" i="3" s="1"/>
  <c r="U2320" i="3"/>
  <c r="V2320" i="3" s="1"/>
  <c r="U3371" i="3"/>
  <c r="V3371" i="3" s="1"/>
  <c r="U915" i="3"/>
  <c r="V915" i="3" s="1"/>
  <c r="U916" i="3"/>
  <c r="V916" i="3" s="1"/>
  <c r="U917" i="3"/>
  <c r="V917" i="3" s="1"/>
  <c r="U918" i="3"/>
  <c r="V918" i="3" s="1"/>
  <c r="U3372" i="3"/>
  <c r="V3372" i="3" s="1"/>
  <c r="U247" i="3"/>
  <c r="V247" i="3" s="1"/>
  <c r="V57" i="3"/>
  <c r="U3373" i="3"/>
  <c r="V3373" i="3" s="1"/>
  <c r="U2730" i="3"/>
  <c r="V2730" i="3" s="1"/>
  <c r="U334" i="3"/>
  <c r="V334" i="3" s="1"/>
  <c r="U856" i="3"/>
  <c r="V856" i="3" s="1"/>
  <c r="U857" i="3"/>
  <c r="V857" i="3" s="1"/>
  <c r="U858" i="3"/>
  <c r="V858" i="3" s="1"/>
  <c r="U1332" i="3"/>
  <c r="V1332" i="3" s="1"/>
  <c r="U1322" i="3"/>
  <c r="V1322" i="3" s="1"/>
  <c r="U4371" i="3"/>
  <c r="V4371" i="3" s="1"/>
  <c r="U1391" i="3"/>
  <c r="V1391" i="3" s="1"/>
  <c r="U2125" i="3"/>
  <c r="V2125" i="3" s="1"/>
  <c r="U2731" i="3"/>
  <c r="V2731" i="3" s="1"/>
  <c r="U2732" i="3"/>
  <c r="V2732" i="3" s="1"/>
  <c r="U3190" i="3"/>
  <c r="V3190" i="3" s="1"/>
  <c r="U3437" i="3"/>
  <c r="V3437" i="3" s="1"/>
  <c r="U4136" i="3"/>
  <c r="V4136" i="3" s="1"/>
  <c r="U3221" i="3"/>
  <c r="V3221" i="3" s="1"/>
  <c r="U3892" i="3"/>
  <c r="V3892" i="3" s="1"/>
  <c r="U3872" i="3"/>
  <c r="V3872" i="3" s="1"/>
  <c r="U859" i="3"/>
  <c r="V859" i="3" s="1"/>
  <c r="U260" i="3"/>
  <c r="V260" i="3" s="1"/>
  <c r="U388" i="3"/>
  <c r="V388" i="3" s="1"/>
  <c r="U2893" i="3"/>
  <c r="V2893" i="3" s="1"/>
  <c r="U2894" i="3"/>
  <c r="V2894" i="3" s="1"/>
  <c r="U2895" i="3"/>
  <c r="V2895" i="3" s="1"/>
  <c r="U2896" i="3"/>
  <c r="V2896" i="3" s="1"/>
  <c r="U2897" i="3"/>
  <c r="V2897" i="3" s="1"/>
  <c r="U2898" i="3"/>
  <c r="V2898" i="3" s="1"/>
  <c r="U2546" i="3"/>
  <c r="V2546" i="3" s="1"/>
  <c r="U2547" i="3"/>
  <c r="V2547" i="3" s="1"/>
  <c r="U2073" i="3"/>
  <c r="V2073" i="3" s="1"/>
  <c r="U323" i="3"/>
  <c r="V323" i="3" s="1"/>
  <c r="U372" i="3"/>
  <c r="V372" i="3" s="1"/>
  <c r="U1437" i="3"/>
  <c r="V1437" i="3" s="1"/>
  <c r="U487" i="3"/>
  <c r="V487" i="3" s="1"/>
  <c r="U2622" i="3"/>
  <c r="V2622" i="3" s="1"/>
  <c r="U515" i="3"/>
  <c r="V515" i="3" s="1"/>
  <c r="U428" i="3"/>
  <c r="V428" i="3" s="1"/>
  <c r="U906" i="3"/>
  <c r="V906" i="3" s="1"/>
  <c r="U907" i="3"/>
  <c r="V907" i="3" s="1"/>
  <c r="U1461" i="3"/>
  <c r="V1461" i="3" s="1"/>
  <c r="U1450" i="3"/>
  <c r="V1450" i="3" s="1"/>
  <c r="U1462" i="3"/>
  <c r="V1462" i="3" s="1"/>
  <c r="U1451" i="3"/>
  <c r="V1451" i="3" s="1"/>
  <c r="U1463" i="3"/>
  <c r="V1463" i="3" s="1"/>
  <c r="U1483" i="3"/>
  <c r="V1483" i="3" s="1"/>
  <c r="U1452" i="3"/>
  <c r="V1452" i="3" s="1"/>
  <c r="U1484" i="3"/>
  <c r="V1484" i="3" s="1"/>
  <c r="U4497" i="3"/>
  <c r="V4497" i="3" s="1"/>
  <c r="U2400" i="3"/>
  <c r="V2400" i="3" s="1"/>
  <c r="U2401" i="3"/>
  <c r="V2401" i="3" s="1"/>
  <c r="U2623" i="3"/>
  <c r="V2623" i="3" s="1"/>
  <c r="U2733" i="3"/>
  <c r="V2733" i="3" s="1"/>
  <c r="U2734" i="3"/>
  <c r="V2734" i="3" s="1"/>
  <c r="U2829" i="3"/>
  <c r="V2829" i="3" s="1"/>
  <c r="U2912" i="3"/>
  <c r="V2912" i="3" s="1"/>
  <c r="U2735" i="3"/>
  <c r="V2735" i="3" s="1"/>
  <c r="U2913" i="3"/>
  <c r="V2913" i="3" s="1"/>
  <c r="U2914" i="3"/>
  <c r="V2914" i="3" s="1"/>
  <c r="U2652" i="3"/>
  <c r="V2652" i="3" s="1"/>
  <c r="U2915" i="3"/>
  <c r="V2915" i="3" s="1"/>
  <c r="U2604" i="3"/>
  <c r="V2604" i="3" s="1"/>
  <c r="U2548" i="3"/>
  <c r="V2548" i="3" s="1"/>
  <c r="U2549" i="3"/>
  <c r="V2549" i="3" s="1"/>
  <c r="U2275" i="3"/>
  <c r="V2275" i="3" s="1"/>
  <c r="U2908" i="3"/>
  <c r="V2908" i="3" s="1"/>
  <c r="U2321" i="3"/>
  <c r="V2321" i="3" s="1"/>
  <c r="U2909" i="3"/>
  <c r="V2909" i="3" s="1"/>
  <c r="U2910" i="3"/>
  <c r="V2910" i="3" s="1"/>
  <c r="U4045" i="3"/>
  <c r="V4045" i="3" s="1"/>
  <c r="U3897" i="3"/>
  <c r="V3897" i="3" s="1"/>
  <c r="U3942" i="3"/>
  <c r="V3942" i="3" s="1"/>
  <c r="U4065" i="3"/>
  <c r="V4065" i="3" s="1"/>
  <c r="U4060" i="3"/>
  <c r="V4060" i="3" s="1"/>
  <c r="V100" i="3"/>
  <c r="V102" i="3"/>
  <c r="V103" i="3"/>
  <c r="V104" i="3"/>
  <c r="V105" i="3"/>
  <c r="V106" i="3"/>
  <c r="V107" i="3"/>
  <c r="U1925" i="3"/>
  <c r="V1925" i="3" s="1"/>
  <c r="U1813" i="3"/>
  <c r="V1813" i="3" s="1"/>
  <c r="U2490" i="3"/>
  <c r="V2490" i="3" s="1"/>
  <c r="U3621" i="3"/>
  <c r="V3621" i="3" s="1"/>
  <c r="U3622" i="3"/>
  <c r="V3622" i="3" s="1"/>
  <c r="U3623" i="3"/>
  <c r="V3623" i="3" s="1"/>
  <c r="U958" i="3"/>
  <c r="V958" i="3" s="1"/>
  <c r="U381" i="3"/>
  <c r="V381" i="3" s="1"/>
  <c r="U777" i="3"/>
  <c r="V777" i="3" s="1"/>
  <c r="U778" i="3"/>
  <c r="V778" i="3" s="1"/>
  <c r="U1046" i="3"/>
  <c r="V1046" i="3" s="1"/>
  <c r="U1002" i="3"/>
  <c r="V1002" i="3" s="1"/>
  <c r="U1003" i="3"/>
  <c r="V1003" i="3" s="1"/>
  <c r="U1546" i="3"/>
  <c r="V1546" i="3" s="1"/>
  <c r="U1547" i="3"/>
  <c r="V1547" i="3" s="1"/>
  <c r="U1552" i="3"/>
  <c r="V1552" i="3" s="1"/>
  <c r="U1562" i="3"/>
  <c r="V1562" i="3" s="1"/>
  <c r="U1563" i="3"/>
  <c r="V1563" i="3" s="1"/>
  <c r="U1564" i="3"/>
  <c r="V1564" i="3" s="1"/>
  <c r="U1565" i="3"/>
  <c r="V1565" i="3" s="1"/>
  <c r="U1566" i="3"/>
  <c r="V1566" i="3" s="1"/>
  <c r="U1567" i="3"/>
  <c r="V1567" i="3" s="1"/>
  <c r="U1814" i="3"/>
  <c r="V1814" i="3" s="1"/>
  <c r="U1815" i="3"/>
  <c r="V1815" i="3" s="1"/>
  <c r="U1816" i="3"/>
  <c r="V1816" i="3" s="1"/>
  <c r="U1817" i="3"/>
  <c r="V1817" i="3" s="1"/>
  <c r="U1818" i="3"/>
  <c r="V1818" i="3" s="1"/>
  <c r="U1960" i="3"/>
  <c r="V1960" i="3" s="1"/>
  <c r="U1926" i="3"/>
  <c r="V1926" i="3" s="1"/>
  <c r="U1819" i="3"/>
  <c r="V1819" i="3" s="1"/>
  <c r="U1820" i="3"/>
  <c r="V1820" i="3" s="1"/>
  <c r="U1961" i="3"/>
  <c r="V1961" i="3" s="1"/>
  <c r="U1971" i="3"/>
  <c r="V1971" i="3" s="1"/>
  <c r="U1821" i="3"/>
  <c r="V1821" i="3" s="1"/>
  <c r="U1822" i="3"/>
  <c r="V1822" i="3" s="1"/>
  <c r="U1653" i="3"/>
  <c r="V1653" i="3" s="1"/>
  <c r="U1654" i="3"/>
  <c r="V1654" i="3" s="1"/>
  <c r="U1655" i="3"/>
  <c r="V1655" i="3" s="1"/>
  <c r="U1823" i="3"/>
  <c r="V1823" i="3" s="1"/>
  <c r="U1824" i="3"/>
  <c r="V1824" i="3" s="1"/>
  <c r="U1656" i="3"/>
  <c r="V1656" i="3" s="1"/>
  <c r="U1972" i="3"/>
  <c r="V1972" i="3" s="1"/>
  <c r="U1825" i="3"/>
  <c r="V1825" i="3" s="1"/>
  <c r="U1826" i="3"/>
  <c r="V1826" i="3" s="1"/>
  <c r="U1932" i="3"/>
  <c r="V1932" i="3" s="1"/>
  <c r="U1538" i="3"/>
  <c r="V1538" i="3" s="1"/>
  <c r="U1539" i="3"/>
  <c r="V1539" i="3" s="1"/>
  <c r="U1827" i="3"/>
  <c r="V1827" i="3" s="1"/>
  <c r="U1828" i="3"/>
  <c r="V1828" i="3" s="1"/>
  <c r="U1829" i="3"/>
  <c r="V1829" i="3" s="1"/>
  <c r="U1830" i="3"/>
  <c r="V1830" i="3" s="1"/>
  <c r="U1973" i="3"/>
  <c r="V1973" i="3" s="1"/>
  <c r="U1974" i="3"/>
  <c r="V1974" i="3" s="1"/>
  <c r="U1975" i="3"/>
  <c r="V1975" i="3" s="1"/>
  <c r="U1976" i="3"/>
  <c r="V1976" i="3" s="1"/>
  <c r="U1933" i="3"/>
  <c r="V1933" i="3" s="1"/>
  <c r="U1657" i="3"/>
  <c r="V1657" i="3" s="1"/>
  <c r="U1658" i="3"/>
  <c r="V1658" i="3" s="1"/>
  <c r="U2241" i="3"/>
  <c r="V2241" i="3" s="1"/>
  <c r="U3624" i="3"/>
  <c r="V3624" i="3" s="1"/>
  <c r="U3625" i="3"/>
  <c r="V3625" i="3" s="1"/>
  <c r="U3626" i="3"/>
  <c r="V3626" i="3" s="1"/>
  <c r="U3374" i="3"/>
  <c r="V3374" i="3" s="1"/>
  <c r="U3627" i="3"/>
  <c r="V3627" i="3" s="1"/>
  <c r="U3628" i="3"/>
  <c r="V3628" i="3" s="1"/>
  <c r="U3629" i="3"/>
  <c r="V3629" i="3" s="1"/>
  <c r="U3630" i="3"/>
  <c r="V3630" i="3" s="1"/>
  <c r="U3736" i="3"/>
  <c r="V3736" i="3" s="1"/>
  <c r="U3428" i="3"/>
  <c r="V3428" i="3" s="1"/>
  <c r="U3631" i="3"/>
  <c r="V3631" i="3" s="1"/>
  <c r="U3632" i="3"/>
  <c r="V3632" i="3" s="1"/>
  <c r="U3633" i="3"/>
  <c r="V3633" i="3" s="1"/>
  <c r="U3634" i="3"/>
  <c r="V3634" i="3" s="1"/>
  <c r="U3375" i="3"/>
  <c r="V3375" i="3" s="1"/>
  <c r="U3376" i="3"/>
  <c r="V3376" i="3" s="1"/>
  <c r="U3377" i="3"/>
  <c r="V3377" i="3" s="1"/>
  <c r="U3821" i="3"/>
  <c r="V3821" i="3" s="1"/>
  <c r="U3822" i="3"/>
  <c r="V3822" i="3" s="1"/>
  <c r="U3943" i="3"/>
  <c r="V3943" i="3" s="1"/>
  <c r="U3378" i="3"/>
  <c r="V3378" i="3" s="1"/>
  <c r="U3944" i="3"/>
  <c r="V3944" i="3" s="1"/>
  <c r="U4097" i="3"/>
  <c r="V4097" i="3" s="1"/>
  <c r="U237" i="3"/>
  <c r="V237" i="3" s="1"/>
  <c r="V125" i="3"/>
  <c r="V126" i="3"/>
  <c r="U3191" i="3"/>
  <c r="V3191" i="3" s="1"/>
  <c r="U2875" i="3"/>
  <c r="V2875" i="3" s="1"/>
  <c r="U2692" i="3"/>
  <c r="V2692" i="3" s="1"/>
  <c r="U2563" i="3"/>
  <c r="V2563" i="3" s="1"/>
  <c r="U2152" i="3"/>
  <c r="V2152" i="3" s="1"/>
  <c r="U2605" i="3"/>
  <c r="V2605" i="3" s="1"/>
  <c r="U2766" i="3"/>
  <c r="V2766" i="3" s="1"/>
  <c r="U2767" i="3"/>
  <c r="V2767" i="3" s="1"/>
  <c r="U2768" i="3"/>
  <c r="V2768" i="3" s="1"/>
  <c r="U2182" i="3"/>
  <c r="V2182" i="3" s="1"/>
  <c r="U3945" i="3"/>
  <c r="V3945" i="3" s="1"/>
  <c r="U2769" i="3"/>
  <c r="V2769" i="3" s="1"/>
  <c r="U2606" i="3"/>
  <c r="V2606" i="3" s="1"/>
  <c r="U2607" i="3"/>
  <c r="V2607" i="3" s="1"/>
  <c r="U682" i="3"/>
  <c r="V682" i="3" s="1"/>
  <c r="U2343" i="3"/>
  <c r="V2343" i="3" s="1"/>
  <c r="U1493" i="3"/>
  <c r="V1493" i="3" s="1"/>
  <c r="U2770" i="3"/>
  <c r="V2770" i="3" s="1"/>
  <c r="V2367" i="3"/>
  <c r="V60" i="3"/>
  <c r="V3514" i="3"/>
  <c r="V330" i="3"/>
  <c r="V71" i="3"/>
  <c r="V18" i="3"/>
  <c r="V4" i="3"/>
  <c r="V72" i="3"/>
  <c r="V19" i="3"/>
  <c r="V137" i="3"/>
  <c r="V68" i="3"/>
  <c r="V77" i="3"/>
  <c r="V101" i="3"/>
  <c r="V25" i="3"/>
  <c r="W3869" i="3"/>
  <c r="W484" i="3"/>
  <c r="W3331" i="3"/>
  <c r="W3500" i="3"/>
  <c r="W2090" i="3"/>
  <c r="W941" i="3"/>
  <c r="W3501" i="3"/>
  <c r="W1990" i="3"/>
  <c r="W3106" i="3"/>
  <c r="W1243" i="3"/>
  <c r="W942" i="3"/>
  <c r="W3332" i="3"/>
  <c r="W1244" i="3"/>
  <c r="W1245" i="3"/>
  <c r="W3333" i="3"/>
  <c r="W2013" i="3"/>
  <c r="W3246" i="3"/>
  <c r="W3290" i="3"/>
  <c r="W3421" i="3"/>
  <c r="W3422" i="3"/>
  <c r="W3423" i="3"/>
  <c r="W3912" i="3"/>
  <c r="W3502" i="3"/>
  <c r="W3503" i="3"/>
  <c r="W4015" i="3"/>
  <c r="W3424" i="3"/>
  <c r="W2079" i="3"/>
  <c r="W2113" i="3"/>
  <c r="W3107" i="3"/>
  <c r="W3710" i="3"/>
  <c r="W3334" i="3"/>
  <c r="W1246" i="3"/>
  <c r="W2367" i="3"/>
  <c r="W3335" i="3"/>
  <c r="W3913" i="3"/>
  <c r="W3336" i="3"/>
  <c r="W3337" i="3"/>
  <c r="W3504" i="3"/>
  <c r="W3505" i="3"/>
  <c r="W3506" i="3"/>
  <c r="W3507" i="3"/>
  <c r="W3759" i="3"/>
  <c r="W3508" i="3"/>
  <c r="W3509" i="3"/>
  <c r="W3510" i="3"/>
  <c r="W2368" i="3"/>
  <c r="W2369" i="3"/>
  <c r="W376" i="3"/>
  <c r="W531" i="3"/>
  <c r="W571" i="3"/>
  <c r="W4001" i="3"/>
  <c r="W3760" i="3"/>
  <c r="W3511" i="3"/>
  <c r="W1746" i="3"/>
  <c r="W1747" i="3"/>
  <c r="W4113" i="3"/>
  <c r="W2370" i="3"/>
  <c r="W1407" i="3"/>
  <c r="W2212" i="3"/>
  <c r="W572" i="3"/>
  <c r="W690" i="3"/>
  <c r="W1748" i="3"/>
  <c r="W1749" i="3"/>
  <c r="W3108" i="3"/>
  <c r="W2923" i="3"/>
  <c r="W2924" i="3"/>
  <c r="W2925" i="3"/>
  <c r="W2926" i="3"/>
  <c r="W4114" i="3"/>
  <c r="W2213" i="3"/>
  <c r="W2214" i="3"/>
  <c r="W2215" i="3"/>
  <c r="W2927" i="3"/>
  <c r="W573" i="3"/>
  <c r="W313" i="3"/>
  <c r="W2216" i="3"/>
  <c r="W3177" i="3"/>
  <c r="W574" i="3"/>
  <c r="W1750" i="3"/>
  <c r="W1751" i="3"/>
  <c r="W2928" i="3"/>
  <c r="W2929" i="3"/>
  <c r="W2930" i="3"/>
  <c r="W2931" i="3"/>
  <c r="W2932" i="3"/>
  <c r="W2933" i="3"/>
  <c r="W2934" i="3"/>
  <c r="W1752" i="3"/>
  <c r="W303" i="3"/>
  <c r="W1753" i="3"/>
  <c r="W2840" i="3"/>
  <c r="W2217" i="3"/>
  <c r="W495" i="3"/>
  <c r="W575" i="3"/>
  <c r="W691" i="3"/>
  <c r="W2935" i="3"/>
  <c r="W3109" i="3"/>
  <c r="W2218" i="3"/>
  <c r="W741" i="3"/>
  <c r="W1754" i="3"/>
  <c r="W576" i="3"/>
  <c r="W1897" i="3"/>
  <c r="W2371" i="3"/>
  <c r="W437" i="3"/>
  <c r="W692" i="3"/>
  <c r="W4161" i="3"/>
  <c r="W1321" i="3"/>
  <c r="W4361" i="3"/>
  <c r="W1247" i="3"/>
  <c r="W2722" i="3"/>
  <c r="W2765" i="3"/>
  <c r="W742" i="3"/>
  <c r="W743" i="3"/>
  <c r="W3276" i="3"/>
  <c r="W1473" i="3"/>
  <c r="W1430" i="3"/>
  <c r="W1431" i="3"/>
  <c r="W1930" i="3"/>
  <c r="W1248" i="3"/>
  <c r="W889" i="3"/>
  <c r="W2311" i="3"/>
  <c r="W904" i="3"/>
  <c r="W635" i="3"/>
  <c r="W3870" i="3"/>
  <c r="W1154" i="3"/>
  <c r="W1474" i="3"/>
  <c r="W222" i="3"/>
  <c r="W223" i="3"/>
  <c r="W3871" i="3"/>
  <c r="W895" i="3"/>
  <c r="W1514" i="3"/>
  <c r="W275" i="3"/>
  <c r="W3512" i="3"/>
  <c r="W1532" i="3"/>
  <c r="W3761" i="3"/>
  <c r="W4016" i="3"/>
  <c r="W3762" i="3"/>
  <c r="W3513" i="3"/>
  <c r="W3514" i="3"/>
  <c r="W3914" i="3"/>
  <c r="W1614" i="3"/>
  <c r="W1615" i="3"/>
  <c r="W1755" i="3"/>
  <c r="W3986" i="3"/>
  <c r="W1756" i="3"/>
  <c r="W1616" i="3"/>
  <c r="W1757" i="3"/>
  <c r="W3763" i="3"/>
  <c r="W3764" i="3"/>
  <c r="W1758" i="3"/>
  <c r="W3515" i="3"/>
  <c r="W1617" i="3"/>
  <c r="W2508" i="3"/>
  <c r="W2509" i="3"/>
  <c r="W2029" i="3"/>
  <c r="W2219" i="3"/>
  <c r="W2480" i="3"/>
  <c r="W1951" i="3"/>
  <c r="W3277" i="3"/>
  <c r="W2220" i="3"/>
  <c r="W2014" i="3"/>
  <c r="W1443" i="3"/>
  <c r="W2372" i="3"/>
  <c r="W2221" i="3"/>
  <c r="W4072" i="3"/>
  <c r="W2785" i="3"/>
  <c r="W4563" i="3"/>
  <c r="W2786" i="3"/>
  <c r="W2787" i="3"/>
  <c r="W1952" i="3"/>
  <c r="W2788" i="3"/>
  <c r="W2335" i="3"/>
  <c r="W2447" i="3"/>
  <c r="W943" i="3"/>
  <c r="W3297" i="3"/>
  <c r="W4094" i="3"/>
  <c r="W2448" i="3"/>
  <c r="W3170" i="3"/>
  <c r="W3217" i="3"/>
  <c r="W2631" i="3"/>
  <c r="W4481" i="3"/>
  <c r="W426" i="3"/>
  <c r="W3882" i="3"/>
  <c r="W2477" i="3"/>
  <c r="W3218" i="3"/>
  <c r="W3436" i="3"/>
  <c r="W3338" i="3"/>
  <c r="W395" i="3"/>
  <c r="W4401" i="3"/>
  <c r="W244" i="3"/>
  <c r="W4191" i="3"/>
  <c r="W4095" i="3"/>
  <c r="W2589" i="3"/>
  <c r="W2336" i="3"/>
  <c r="W814" i="3"/>
  <c r="W577" i="3"/>
  <c r="W3516" i="3"/>
  <c r="W3517" i="3"/>
  <c r="W3518" i="3"/>
  <c r="W3519" i="3"/>
  <c r="W4017" i="3"/>
  <c r="W3765" i="3"/>
  <c r="W944" i="3"/>
  <c r="W3520" i="3"/>
  <c r="W3521" i="3"/>
  <c r="W3522" i="3"/>
  <c r="W3523" i="3"/>
  <c r="W3110" i="3"/>
  <c r="W1695" i="3"/>
  <c r="W1696" i="3"/>
  <c r="W3524" i="3"/>
  <c r="W3111" i="3"/>
  <c r="W3525" i="3"/>
  <c r="W3112" i="3"/>
  <c r="W1618" i="3"/>
  <c r="W1619" i="3"/>
  <c r="W1620" i="3"/>
  <c r="W1621" i="3"/>
  <c r="W744" i="3"/>
  <c r="W745" i="3"/>
  <c r="W746" i="3"/>
  <c r="W2936" i="3"/>
  <c r="W1622" i="3"/>
  <c r="W1623" i="3"/>
  <c r="W2030" i="3"/>
  <c r="W2373" i="3"/>
  <c r="W1624" i="3"/>
  <c r="W1155" i="3"/>
  <c r="W747" i="3"/>
  <c r="W496" i="3"/>
  <c r="W2374" i="3"/>
  <c r="W2375" i="3"/>
  <c r="W3178" i="3"/>
  <c r="W1249" i="3"/>
  <c r="W1408" i="3"/>
  <c r="W4018" i="3"/>
  <c r="W4019" i="3"/>
  <c r="W4020" i="3"/>
  <c r="W3339" i="3"/>
  <c r="W4021" i="3"/>
  <c r="W748" i="3"/>
  <c r="W2222" i="3"/>
  <c r="W578" i="3"/>
  <c r="W1717" i="3"/>
  <c r="W1718" i="3"/>
  <c r="W1719" i="3"/>
  <c r="W1720" i="3"/>
  <c r="W1721" i="3"/>
  <c r="W2080" i="3"/>
  <c r="W2081" i="3"/>
  <c r="W2082" i="3"/>
  <c r="W2376" i="3"/>
  <c r="W2937" i="3"/>
  <c r="W3340" i="3"/>
  <c r="W3341" i="3"/>
  <c r="W749" i="3"/>
  <c r="W750" i="3"/>
  <c r="W1250" i="3"/>
  <c r="W3526" i="3"/>
  <c r="W3915" i="3"/>
  <c r="W3527" i="3"/>
  <c r="W3528" i="3"/>
  <c r="W3529" i="3"/>
  <c r="W3916" i="3"/>
  <c r="W3113" i="3"/>
  <c r="W3530" i="3"/>
  <c r="W3766" i="3"/>
  <c r="W377" i="3"/>
  <c r="W3917" i="3"/>
  <c r="W3767" i="3"/>
  <c r="W3114" i="3"/>
  <c r="W3531" i="3"/>
  <c r="W2377" i="3"/>
  <c r="W4022" i="3"/>
  <c r="W3532" i="3"/>
  <c r="W3533" i="3"/>
  <c r="W1251" i="3"/>
  <c r="W2378" i="3"/>
  <c r="W3918" i="3"/>
  <c r="W4002" i="3"/>
  <c r="W3768" i="3"/>
  <c r="W3342" i="3"/>
  <c r="W522" i="3"/>
  <c r="W523" i="3"/>
  <c r="W3115" i="3"/>
  <c r="W3116" i="3"/>
  <c r="W2223" i="3"/>
  <c r="W4079" i="3"/>
  <c r="W1625" i="3"/>
  <c r="W2069" i="3"/>
  <c r="W4564" i="3"/>
  <c r="W2128" i="3"/>
  <c r="W4390" i="3"/>
  <c r="W4565" i="3"/>
  <c r="W679" i="3"/>
  <c r="W438" i="3"/>
  <c r="W4566" i="3"/>
  <c r="W4567" i="3"/>
  <c r="W2337" i="3"/>
  <c r="W636" i="3"/>
  <c r="W945" i="3"/>
  <c r="W1626" i="3"/>
  <c r="W1156" i="3"/>
  <c r="W1759" i="3"/>
  <c r="W1627" i="3"/>
  <c r="W579" i="3"/>
  <c r="W1760" i="3"/>
  <c r="W3769" i="3"/>
  <c r="W1761" i="3"/>
  <c r="W1628" i="3"/>
  <c r="W3770" i="3"/>
  <c r="W2169" i="3"/>
  <c r="W1762" i="3"/>
  <c r="W1763" i="3"/>
  <c r="W1764" i="3"/>
  <c r="W1765" i="3"/>
  <c r="W3771" i="3"/>
  <c r="W1629" i="3"/>
  <c r="W2170" i="3"/>
  <c r="W1630" i="3"/>
  <c r="W1697" i="3"/>
  <c r="W1766" i="3"/>
  <c r="W1767" i="3"/>
  <c r="W1768" i="3"/>
  <c r="W1769" i="3"/>
  <c r="W3772" i="3"/>
  <c r="W1770" i="3"/>
  <c r="W2083" i="3"/>
  <c r="W1698" i="3"/>
  <c r="W3773" i="3"/>
  <c r="W3774" i="3"/>
  <c r="W3775" i="3"/>
  <c r="W3776" i="3"/>
  <c r="W4003" i="3"/>
  <c r="W1699" i="3"/>
  <c r="W1700" i="3"/>
  <c r="W1533" i="3"/>
  <c r="W1701" i="3"/>
  <c r="W1702" i="3"/>
  <c r="W4004" i="3"/>
  <c r="W3777" i="3"/>
  <c r="W3778" i="3"/>
  <c r="W3779" i="3"/>
  <c r="W3780" i="3"/>
  <c r="W1703" i="3"/>
  <c r="W2084" i="3"/>
  <c r="W1771" i="3"/>
  <c r="W1534" i="3"/>
  <c r="W3781" i="3"/>
  <c r="W1772" i="3"/>
  <c r="W1773" i="3"/>
  <c r="W1774" i="3"/>
  <c r="W1775" i="3"/>
  <c r="W1704" i="3"/>
  <c r="W1631" i="3"/>
  <c r="W2171" i="3"/>
  <c r="W1632" i="3"/>
  <c r="W3782" i="3"/>
  <c r="W1776" i="3"/>
  <c r="W1777" i="3"/>
  <c r="W1778" i="3"/>
  <c r="W1779" i="3"/>
  <c r="W2172" i="3"/>
  <c r="W3783" i="3"/>
  <c r="W1633" i="3"/>
  <c r="W1780" i="3"/>
  <c r="W3784" i="3"/>
  <c r="W1781" i="3"/>
  <c r="W580" i="3"/>
  <c r="W1634" i="3"/>
  <c r="W1782" i="3"/>
  <c r="W1157" i="3"/>
  <c r="W1635" i="3"/>
  <c r="W2070" i="3"/>
  <c r="W2063" i="3"/>
  <c r="W4482" i="3"/>
  <c r="W4483" i="3"/>
  <c r="W4484" i="3"/>
  <c r="W3343" i="3"/>
  <c r="W3344" i="3"/>
  <c r="W3060" i="3"/>
  <c r="W946" i="3"/>
  <c r="W1918" i="3"/>
  <c r="W4308" i="3"/>
  <c r="W1953" i="3"/>
  <c r="W2312" i="3"/>
  <c r="W276" i="3"/>
  <c r="W277" i="3"/>
  <c r="W1252" i="3"/>
  <c r="W175" i="3"/>
  <c r="W2173" i="3"/>
  <c r="W4362" i="3"/>
  <c r="W4363" i="3"/>
  <c r="W3534" i="3"/>
  <c r="W751" i="3"/>
  <c r="W2132" i="3"/>
  <c r="W680" i="3"/>
  <c r="W176" i="3"/>
  <c r="W4151" i="3"/>
  <c r="W1253" i="3"/>
  <c r="W4080" i="3"/>
  <c r="W330" i="3"/>
  <c r="W528" i="3"/>
  <c r="W2224" i="3"/>
  <c r="W331" i="3"/>
  <c r="W2225" i="3"/>
  <c r="W2133" i="3"/>
  <c r="W414" i="3"/>
  <c r="W2174" i="3"/>
  <c r="W2510" i="3"/>
  <c r="W1457" i="3"/>
  <c r="W2590" i="3"/>
  <c r="W2591" i="3"/>
  <c r="W1086" i="3"/>
  <c r="W4081" i="3"/>
  <c r="W2278" i="3"/>
  <c r="W278" i="3"/>
  <c r="W1592" i="3"/>
  <c r="W177" i="3"/>
  <c r="W363" i="3"/>
  <c r="W4485" i="3"/>
  <c r="W2065" i="3"/>
  <c r="W245" i="3"/>
  <c r="W2481" i="3"/>
  <c r="W4207" i="3"/>
  <c r="W2592" i="3"/>
  <c r="W4486" i="3"/>
  <c r="W304" i="3"/>
  <c r="W4533" i="3"/>
  <c r="W2593" i="3"/>
  <c r="W2511" i="3"/>
  <c r="W2512" i="3"/>
  <c r="W2053" i="3"/>
  <c r="W2289" i="3"/>
  <c r="W4487" i="3"/>
  <c r="W3298" i="3"/>
  <c r="W1388" i="3"/>
  <c r="W2594" i="3"/>
  <c r="W2595" i="3"/>
  <c r="W1389" i="3"/>
  <c r="W364" i="3"/>
  <c r="W4101" i="3"/>
  <c r="W2313" i="3"/>
  <c r="W165" i="3"/>
  <c r="W166" i="3"/>
  <c r="W167" i="3"/>
  <c r="W2938" i="3"/>
  <c r="W2513" i="3"/>
  <c r="W2514" i="3"/>
  <c r="W168" i="3"/>
  <c r="W2314" i="3"/>
  <c r="W169" i="3"/>
  <c r="W170" i="3"/>
  <c r="W171" i="3"/>
  <c r="W4534" i="3"/>
  <c r="W2175" i="3"/>
  <c r="W1919" i="3"/>
  <c r="W1636" i="3"/>
  <c r="W2596" i="3"/>
  <c r="W2597" i="3"/>
  <c r="W913" i="3"/>
  <c r="W4208" i="3"/>
  <c r="W4162" i="3"/>
  <c r="W471" i="3"/>
  <c r="W447" i="3"/>
  <c r="W2677" i="3"/>
  <c r="W1722" i="3"/>
  <c r="W581" i="3"/>
  <c r="W2379" i="3"/>
  <c r="W1508" i="3"/>
  <c r="W4568" i="3"/>
  <c r="W2472" i="3"/>
  <c r="W1783" i="3"/>
  <c r="W3449" i="3"/>
  <c r="W4569" i="3"/>
  <c r="W4309" i="3"/>
  <c r="W4310" i="3"/>
  <c r="W869" i="3"/>
  <c r="W4023" i="3"/>
  <c r="W3711" i="3"/>
  <c r="W3712" i="3"/>
  <c r="W3713" i="3"/>
  <c r="W3117" i="3"/>
  <c r="W3118" i="3"/>
  <c r="W4488" i="3"/>
  <c r="W4489" i="3"/>
  <c r="W4490" i="3"/>
  <c r="W3919" i="3"/>
  <c r="W3535" i="3"/>
  <c r="W3536" i="3"/>
  <c r="W524" i="3"/>
  <c r="W3785" i="3"/>
  <c r="W3061" i="3"/>
  <c r="W1705" i="3"/>
  <c r="W1706" i="3"/>
  <c r="W3537" i="3"/>
  <c r="W3538" i="3"/>
  <c r="W3539" i="3"/>
  <c r="W3062" i="3"/>
  <c r="W3786" i="3"/>
  <c r="W3540" i="3"/>
  <c r="W3920" i="3"/>
  <c r="W3541" i="3"/>
  <c r="W3542" i="3"/>
  <c r="W3543" i="3"/>
  <c r="W3731" i="3"/>
  <c r="W3179" i="3"/>
  <c r="W3119" i="3"/>
  <c r="W2031" i="3"/>
  <c r="W1254" i="3"/>
  <c r="W3544" i="3"/>
  <c r="W3545" i="3"/>
  <c r="W2032" i="3"/>
  <c r="W3987" i="3"/>
  <c r="W3732" i="3"/>
  <c r="W3345" i="3"/>
  <c r="W3787" i="3"/>
  <c r="W1255" i="3"/>
  <c r="W2939" i="3"/>
  <c r="W4115" i="3"/>
  <c r="W1707" i="3"/>
  <c r="W1784" i="3"/>
  <c r="W1593" i="3"/>
  <c r="W2022" i="3"/>
  <c r="W2023" i="3"/>
  <c r="W2024" i="3"/>
  <c r="W2025" i="3"/>
  <c r="W4024" i="3"/>
  <c r="W4025" i="3"/>
  <c r="W4026" i="3"/>
  <c r="W1256" i="3"/>
  <c r="W4116" i="3"/>
  <c r="W4027" i="3"/>
  <c r="W3180" i="3"/>
  <c r="W2470" i="3"/>
  <c r="W2471" i="3"/>
  <c r="W2085" i="3"/>
  <c r="W752" i="3"/>
  <c r="W2086" i="3"/>
  <c r="W2940" i="3"/>
  <c r="W753" i="3"/>
  <c r="W754" i="3"/>
  <c r="W3921" i="3"/>
  <c r="W3546" i="3"/>
  <c r="W3547" i="3"/>
  <c r="W3548" i="3"/>
  <c r="W3549" i="3"/>
  <c r="W3346" i="3"/>
  <c r="W1785" i="3"/>
  <c r="W3120" i="3"/>
  <c r="W3425" i="3"/>
  <c r="W3347" i="3"/>
  <c r="W1257" i="3"/>
  <c r="W3348" i="3"/>
  <c r="W2226" i="3"/>
  <c r="W3349" i="3"/>
  <c r="W2227" i="3"/>
  <c r="W3922" i="3"/>
  <c r="W3923" i="3"/>
  <c r="W3924" i="3"/>
  <c r="W3350" i="3"/>
  <c r="W2033" i="3"/>
  <c r="W3550" i="3"/>
  <c r="W2034" i="3"/>
  <c r="W2228" i="3"/>
  <c r="W3788" i="3"/>
  <c r="W3789" i="3"/>
  <c r="W3790" i="3"/>
  <c r="W4005" i="3"/>
  <c r="W3551" i="3"/>
  <c r="W3121" i="3"/>
  <c r="W4535" i="3"/>
  <c r="W3791" i="3"/>
  <c r="W2902" i="3"/>
  <c r="W2903" i="3"/>
  <c r="W2904" i="3"/>
  <c r="W2905" i="3"/>
  <c r="W1432" i="3"/>
  <c r="W2906" i="3"/>
  <c r="W2723" i="3"/>
  <c r="W279" i="3"/>
  <c r="W280" i="3"/>
  <c r="W1158" i="3"/>
  <c r="W582" i="3"/>
  <c r="W693" i="3"/>
  <c r="W583" i="3"/>
  <c r="W584" i="3"/>
  <c r="W585" i="3"/>
  <c r="W2087" i="3"/>
  <c r="W3219" i="3"/>
  <c r="W755" i="3"/>
  <c r="W1475" i="3"/>
  <c r="W1476" i="3"/>
  <c r="W1477" i="3"/>
  <c r="W1478" i="3"/>
  <c r="W236" i="3"/>
  <c r="W756" i="3"/>
  <c r="W2646" i="3"/>
  <c r="W3122" i="3"/>
  <c r="W1159" i="3"/>
  <c r="W2689" i="3"/>
  <c r="W757" i="3"/>
  <c r="W2647" i="3"/>
  <c r="W1458" i="3"/>
  <c r="W1444" i="3"/>
  <c r="W1479" i="3"/>
  <c r="W1480" i="3"/>
  <c r="W3063" i="3"/>
  <c r="W4364" i="3"/>
  <c r="W3351" i="3"/>
  <c r="W1459" i="3"/>
  <c r="W1966" i="3"/>
  <c r="W358" i="3"/>
  <c r="W1333" i="3"/>
  <c r="W2071" i="3"/>
  <c r="W1967" i="3"/>
  <c r="W1497" i="3"/>
  <c r="W2724" i="3"/>
  <c r="W2449" i="3"/>
  <c r="W2725" i="3"/>
  <c r="W947" i="3"/>
  <c r="W948" i="3"/>
  <c r="W1258" i="3"/>
  <c r="W1259" i="3"/>
  <c r="W1160" i="3"/>
  <c r="W758" i="3"/>
  <c r="W2035" i="3"/>
  <c r="W1161" i="3"/>
  <c r="W1260" i="3"/>
  <c r="W878" i="3"/>
  <c r="W2464" i="3"/>
  <c r="W2465" i="3"/>
  <c r="W1557" i="3"/>
  <c r="W281" i="3"/>
  <c r="W1314" i="3"/>
  <c r="W1528" i="3"/>
  <c r="W415" i="3"/>
  <c r="W2598" i="3"/>
  <c r="W2599" i="3"/>
  <c r="W1920" i="3"/>
  <c r="W416" i="3"/>
  <c r="W4365" i="3"/>
  <c r="W1597" i="3"/>
  <c r="W949" i="3"/>
  <c r="W2632" i="3"/>
  <c r="W332" i="3"/>
  <c r="W3181" i="3"/>
  <c r="W246" i="3"/>
  <c r="W3925" i="3"/>
  <c r="W2064" i="3"/>
  <c r="W2482" i="3"/>
  <c r="W2088" i="3"/>
  <c r="W1936" i="3"/>
  <c r="W1954" i="3"/>
  <c r="W2380" i="3"/>
  <c r="W2515" i="3"/>
  <c r="W2516" i="3"/>
  <c r="W2600" i="3"/>
  <c r="W282" i="3"/>
  <c r="W2315" i="3"/>
  <c r="W2517" i="3"/>
  <c r="W2466" i="3"/>
  <c r="W4536" i="3"/>
  <c r="W2451" i="3"/>
  <c r="W2518" i="3"/>
  <c r="W2519" i="3"/>
  <c r="W224" i="3"/>
  <c r="W225" i="3"/>
  <c r="W3123" i="3"/>
  <c r="W283" i="3"/>
  <c r="W1409" i="3"/>
  <c r="W1637" i="3"/>
  <c r="W3124" i="3"/>
  <c r="W3125" i="3"/>
  <c r="W4117" i="3"/>
  <c r="W1786" i="3"/>
  <c r="W4118" i="3"/>
  <c r="W1787" i="3"/>
  <c r="W1788" i="3"/>
  <c r="W3352" i="3"/>
  <c r="W1789" i="3"/>
  <c r="W1790" i="3"/>
  <c r="W1638" i="3"/>
  <c r="W1791" i="3"/>
  <c r="W1792" i="3"/>
  <c r="W1793" i="3"/>
  <c r="W3353" i="3"/>
  <c r="W1708" i="3"/>
  <c r="W1794" i="3"/>
  <c r="W1795" i="3"/>
  <c r="W1796" i="3"/>
  <c r="W3126" i="3"/>
  <c r="W3354" i="3"/>
  <c r="W1921" i="3"/>
  <c r="W284" i="3"/>
  <c r="W3418" i="3"/>
  <c r="W2885" i="3"/>
  <c r="W2886" i="3"/>
  <c r="W2887" i="3"/>
  <c r="W2888" i="3"/>
  <c r="W586" i="3"/>
  <c r="W2478" i="3"/>
  <c r="W285" i="3"/>
  <c r="W3182" i="3"/>
  <c r="W950" i="3"/>
  <c r="W440" i="3"/>
  <c r="W441" i="3"/>
  <c r="W587" i="3"/>
  <c r="W2520" i="3"/>
  <c r="W588" i="3"/>
  <c r="W759" i="3"/>
  <c r="W2521" i="3"/>
  <c r="W760" i="3"/>
  <c r="W2522" i="3"/>
  <c r="W2523" i="3"/>
  <c r="W2907" i="3"/>
  <c r="W1445" i="3"/>
  <c r="W1162" i="3"/>
  <c r="W4163" i="3"/>
  <c r="W589" i="3"/>
  <c r="W1261" i="3"/>
  <c r="W1262" i="3"/>
  <c r="W1263" i="3"/>
  <c r="W694" i="3"/>
  <c r="W2666" i="3"/>
  <c r="W2648" i="3"/>
  <c r="W2316" i="3"/>
  <c r="W2381" i="3"/>
  <c r="W2229" i="3"/>
  <c r="W3552" i="3"/>
  <c r="W3553" i="3"/>
  <c r="W1598" i="3"/>
  <c r="W3231" i="3"/>
  <c r="W2317" i="3"/>
  <c r="W1264" i="3"/>
  <c r="W1163" i="3"/>
  <c r="W1265" i="3"/>
  <c r="W1266" i="3"/>
  <c r="W1410" i="3"/>
  <c r="W1411" i="3"/>
  <c r="W1488" i="3"/>
  <c r="W1489" i="3"/>
  <c r="W1490" i="3"/>
  <c r="W1491" i="3"/>
  <c r="W1543" i="3"/>
  <c r="W1164" i="3"/>
  <c r="W1267" i="3"/>
  <c r="W1356" i="3"/>
  <c r="W1955" i="3"/>
  <c r="W2230" i="3"/>
  <c r="W2338" i="3"/>
  <c r="W2339" i="3"/>
  <c r="W2318" i="3"/>
  <c r="W2231" i="3"/>
  <c r="W2340" i="3"/>
  <c r="W2382" i="3"/>
  <c r="W2383" i="3"/>
  <c r="W2841" i="3"/>
  <c r="W2232" i="3"/>
  <c r="W2384" i="3"/>
  <c r="W2233" i="3"/>
  <c r="W2842" i="3"/>
  <c r="W2941" i="3"/>
  <c r="W2942" i="3"/>
  <c r="W2385" i="3"/>
  <c r="W2943" i="3"/>
  <c r="W2386" i="3"/>
  <c r="W2387" i="3"/>
  <c r="W2944" i="3"/>
  <c r="W2388" i="3"/>
  <c r="W2945" i="3"/>
  <c r="W3554" i="3"/>
  <c r="W3555" i="3"/>
  <c r="W3556" i="3"/>
  <c r="W3127" i="3"/>
  <c r="W3128" i="3"/>
  <c r="W3557" i="3"/>
  <c r="W4143" i="3"/>
  <c r="W3896" i="3"/>
  <c r="W3995" i="3"/>
  <c r="W3064" i="3"/>
  <c r="W4028" i="3"/>
  <c r="W3883" i="3"/>
  <c r="W3065" i="3"/>
  <c r="W3558" i="3"/>
  <c r="W3559" i="3"/>
  <c r="W3560" i="3"/>
  <c r="W3926" i="3"/>
  <c r="W3129" i="3"/>
  <c r="W3561" i="3"/>
  <c r="W3562" i="3"/>
  <c r="W4119" i="3"/>
  <c r="W4029" i="3"/>
  <c r="W4030" i="3"/>
  <c r="W3927" i="3"/>
  <c r="W4031" i="3"/>
  <c r="W3928" i="3"/>
  <c r="W3563" i="3"/>
  <c r="W4032" i="3"/>
  <c r="W3130" i="3"/>
  <c r="W3183" i="3"/>
  <c r="W3714" i="3"/>
  <c r="W3715" i="3"/>
  <c r="W3792" i="3"/>
  <c r="W3793" i="3"/>
  <c r="W3131" i="3"/>
  <c r="W4082" i="3"/>
  <c r="W3929" i="3"/>
  <c r="W3930" i="3"/>
  <c r="W2234" i="3"/>
  <c r="W2479" i="3"/>
  <c r="W2176" i="3"/>
  <c r="W761" i="3"/>
  <c r="W2889" i="3"/>
  <c r="W2890" i="3"/>
  <c r="W2891" i="3"/>
  <c r="W2892" i="3"/>
  <c r="W4311" i="3"/>
  <c r="W2601" i="3"/>
  <c r="W2602" i="3"/>
  <c r="W1433" i="3"/>
  <c r="W2177" i="3"/>
  <c r="W4537" i="3"/>
  <c r="W1019" i="3"/>
  <c r="W1357" i="3"/>
  <c r="W3066" i="3"/>
  <c r="W2603" i="3"/>
  <c r="W226" i="3"/>
  <c r="W227" i="3"/>
  <c r="W4164" i="3"/>
  <c r="W448" i="3"/>
  <c r="W4165" i="3"/>
  <c r="W879" i="3"/>
  <c r="W1358" i="3"/>
  <c r="W2097" i="3"/>
  <c r="W2452" i="3"/>
  <c r="W2524" i="3"/>
  <c r="W2389" i="3"/>
  <c r="W2525" i="3"/>
  <c r="W2995" i="3"/>
  <c r="W2526" i="3"/>
  <c r="W2726" i="3"/>
  <c r="W2649" i="3"/>
  <c r="W2650" i="3"/>
  <c r="W2651" i="3"/>
  <c r="W2527" i="3"/>
  <c r="W2727" i="3"/>
  <c r="W2528" i="3"/>
  <c r="W3220" i="3"/>
  <c r="W3877" i="3"/>
  <c r="W4073" i="3"/>
  <c r="W4033" i="3"/>
  <c r="W2072" i="3"/>
  <c r="W1390" i="3"/>
  <c r="W3564" i="3"/>
  <c r="W3565" i="3"/>
  <c r="W3566" i="3"/>
  <c r="W3567" i="3"/>
  <c r="W3568" i="3"/>
  <c r="W3569" i="3"/>
  <c r="W1499" i="3"/>
  <c r="W3931" i="3"/>
  <c r="W1639" i="3"/>
  <c r="W1640" i="3"/>
  <c r="W3716" i="3"/>
  <c r="W3570" i="3"/>
  <c r="W3132" i="3"/>
  <c r="W378" i="3"/>
  <c r="W228" i="3"/>
  <c r="W229" i="3"/>
  <c r="W230" i="3"/>
  <c r="W231" i="3"/>
  <c r="W951" i="3"/>
  <c r="W1083" i="3"/>
  <c r="W1334" i="3"/>
  <c r="W1492" i="3"/>
  <c r="W1500" i="3"/>
  <c r="W1709" i="3"/>
  <c r="W1710" i="3"/>
  <c r="W1711" i="3"/>
  <c r="W1712" i="3"/>
  <c r="W1713" i="3"/>
  <c r="W1903" i="3"/>
  <c r="W1641" i="3"/>
  <c r="W1797" i="3"/>
  <c r="W1798" i="3"/>
  <c r="W1799" i="3"/>
  <c r="W1642" i="3"/>
  <c r="W1643" i="3"/>
  <c r="W1904" i="3"/>
  <c r="W1905" i="3"/>
  <c r="W1906" i="3"/>
  <c r="W1800" i="3"/>
  <c r="W1907" i="3"/>
  <c r="W1908" i="3"/>
  <c r="W1909" i="3"/>
  <c r="W1910" i="3"/>
  <c r="W1801" i="3"/>
  <c r="W1644" i="3"/>
  <c r="W1645" i="3"/>
  <c r="W1646" i="3"/>
  <c r="W2095" i="3"/>
  <c r="W2054" i="3"/>
  <c r="W2678" i="3"/>
  <c r="W3571" i="3"/>
  <c r="W3932" i="3"/>
  <c r="W3572" i="3"/>
  <c r="W3355" i="3"/>
  <c r="W3794" i="3"/>
  <c r="W4034" i="3"/>
  <c r="W3795" i="3"/>
  <c r="W3573" i="3"/>
  <c r="W3133" i="3"/>
  <c r="W3933" i="3"/>
  <c r="W3574" i="3"/>
  <c r="W3575" i="3"/>
  <c r="W3576" i="3"/>
  <c r="W3577" i="3"/>
  <c r="W3733" i="3"/>
  <c r="W3578" i="3"/>
  <c r="W3734" i="3"/>
  <c r="W4035" i="3"/>
  <c r="W3579" i="3"/>
  <c r="W3580" i="3"/>
  <c r="W3581" i="3"/>
  <c r="W3582" i="3"/>
  <c r="W3988" i="3"/>
  <c r="W3735" i="3"/>
  <c r="W3796" i="3"/>
  <c r="W3356" i="3"/>
  <c r="W3357" i="3"/>
  <c r="W3797" i="3"/>
  <c r="W3798" i="3"/>
  <c r="W3184" i="3"/>
  <c r="W4036" i="3"/>
  <c r="W4037" i="3"/>
  <c r="W4038" i="3"/>
  <c r="W3799" i="3"/>
  <c r="W3583" i="3"/>
  <c r="W3584" i="3"/>
  <c r="W3585" i="3"/>
  <c r="W3586" i="3"/>
  <c r="W3934" i="3"/>
  <c r="W3587" i="3"/>
  <c r="W3588" i="3"/>
  <c r="W3185" i="3"/>
  <c r="W3935" i="3"/>
  <c r="W3589" i="3"/>
  <c r="W3800" i="3"/>
  <c r="W3801" i="3"/>
  <c r="W3936" i="3"/>
  <c r="W3937" i="3"/>
  <c r="W3802" i="3"/>
  <c r="W3590" i="3"/>
  <c r="W3591" i="3"/>
  <c r="W3592" i="3"/>
  <c r="W3803" i="3"/>
  <c r="W4120" i="3"/>
  <c r="W4006" i="3"/>
  <c r="W3593" i="3"/>
  <c r="W3594" i="3"/>
  <c r="W4083" i="3"/>
  <c r="W1922" i="3"/>
  <c r="W286" i="3"/>
  <c r="W417" i="3"/>
  <c r="W1498" i="3"/>
  <c r="W287" i="3"/>
  <c r="W1268" i="3"/>
  <c r="W1269" i="3"/>
  <c r="W2114" i="3"/>
  <c r="W2091" i="3"/>
  <c r="W3186" i="3"/>
  <c r="W590" i="3"/>
  <c r="W695" i="3"/>
  <c r="W591" i="3"/>
  <c r="W593" i="3"/>
  <c r="W696" i="3"/>
  <c r="W697" i="3"/>
  <c r="W594" i="3"/>
  <c r="W595" i="3"/>
  <c r="W698" i="3"/>
  <c r="W762" i="3"/>
  <c r="W763" i="3"/>
  <c r="W764" i="3"/>
  <c r="W1270" i="3"/>
  <c r="W1271" i="3"/>
  <c r="W1272" i="3"/>
  <c r="W1273" i="3"/>
  <c r="W2036" i="3"/>
  <c r="W2098" i="3"/>
  <c r="W2178" i="3"/>
  <c r="W2179" i="3"/>
  <c r="W2180" i="3"/>
  <c r="W4096" i="3"/>
  <c r="W765" i="3"/>
  <c r="W4345" i="3"/>
  <c r="W3358" i="3"/>
  <c r="W3359" i="3"/>
  <c r="W596" i="3"/>
  <c r="W3202" i="3"/>
  <c r="W4538" i="3"/>
  <c r="W4209" i="3"/>
  <c r="W681" i="3"/>
  <c r="W3299" i="3"/>
  <c r="W4539" i="3"/>
  <c r="W3300" i="3"/>
  <c r="W485" i="3"/>
  <c r="W3301" i="3"/>
  <c r="W4166" i="3"/>
  <c r="W3302" i="3"/>
  <c r="W597" i="3"/>
  <c r="W4241" i="3"/>
  <c r="W968" i="3"/>
  <c r="W1009" i="3"/>
  <c r="W1020" i="3"/>
  <c r="W1460" i="3"/>
  <c r="W1481" i="3"/>
  <c r="W1274" i="3"/>
  <c r="W4351" i="3"/>
  <c r="W4366" i="3"/>
  <c r="W4367" i="3"/>
  <c r="W2529" i="3"/>
  <c r="W2530" i="3"/>
  <c r="W3303" i="3"/>
  <c r="W598" i="3"/>
  <c r="W1544" i="3"/>
  <c r="W3595" i="3"/>
  <c r="W3717" i="3"/>
  <c r="W3134" i="3"/>
  <c r="W699" i="3"/>
  <c r="W700" i="3"/>
  <c r="W701" i="3"/>
  <c r="W702" i="3"/>
  <c r="W703" i="3"/>
  <c r="W599" i="3"/>
  <c r="W600" i="3"/>
  <c r="W601" i="3"/>
  <c r="W602" i="3"/>
  <c r="W603" i="3"/>
  <c r="W604" i="3"/>
  <c r="W605" i="3"/>
  <c r="W606" i="3"/>
  <c r="W607" i="3"/>
  <c r="W608" i="3"/>
  <c r="W704" i="3"/>
  <c r="W1545" i="3"/>
  <c r="W1084" i="3"/>
  <c r="W1923" i="3"/>
  <c r="W1802" i="3"/>
  <c r="W1931" i="3"/>
  <c r="W1803" i="3"/>
  <c r="W1804" i="3"/>
  <c r="W1647" i="3"/>
  <c r="W2390" i="3"/>
  <c r="W2391" i="3"/>
  <c r="W2392" i="3"/>
  <c r="W2393" i="3"/>
  <c r="W2394" i="3"/>
  <c r="W3596" i="3"/>
  <c r="W3135" i="3"/>
  <c r="W3597" i="3"/>
  <c r="W3598" i="3"/>
  <c r="W3599" i="3"/>
  <c r="W3600" i="3"/>
  <c r="W3601" i="3"/>
  <c r="W3602" i="3"/>
  <c r="W3136" i="3"/>
  <c r="W3603" i="3"/>
  <c r="W3137" i="3"/>
  <c r="W3187" i="3"/>
  <c r="W3188" i="3"/>
  <c r="W3360" i="3"/>
  <c r="W3138" i="3"/>
  <c r="W3139" i="3"/>
  <c r="W3361" i="3"/>
  <c r="W4121" i="3"/>
  <c r="W3362" i="3"/>
  <c r="W3363" i="3"/>
  <c r="W4122" i="3"/>
  <c r="W3426" i="3"/>
  <c r="W3427" i="3"/>
  <c r="W3804" i="3"/>
  <c r="W3805" i="3"/>
  <c r="W3604" i="3"/>
  <c r="W3605" i="3"/>
  <c r="W3938" i="3"/>
  <c r="W3140" i="3"/>
  <c r="W3364" i="3"/>
  <c r="W3365" i="3"/>
  <c r="W3718" i="3"/>
  <c r="W3606" i="3"/>
  <c r="W3141" i="3"/>
  <c r="W3366" i="3"/>
  <c r="W3607" i="3"/>
  <c r="W3806" i="3"/>
  <c r="W3807" i="3"/>
  <c r="W3808" i="3"/>
  <c r="W3809" i="3"/>
  <c r="W3810" i="3"/>
  <c r="W3608" i="3"/>
  <c r="W4007" i="3"/>
  <c r="W3142" i="3"/>
  <c r="W3143" i="3"/>
  <c r="W3144" i="3"/>
  <c r="W3145" i="3"/>
  <c r="W3146" i="3"/>
  <c r="W4084" i="3"/>
  <c r="W4085" i="3"/>
  <c r="W4167" i="3"/>
  <c r="W4312" i="3"/>
  <c r="W4135" i="3"/>
  <c r="W4346" i="3"/>
  <c r="W2531" i="3"/>
  <c r="W2532" i="3"/>
  <c r="W468" i="3"/>
  <c r="W1434" i="3"/>
  <c r="W1435" i="3"/>
  <c r="W3232" i="3"/>
  <c r="W914" i="3"/>
  <c r="W2474" i="3"/>
  <c r="W2612" i="3"/>
  <c r="W2613" i="3"/>
  <c r="W3278" i="3"/>
  <c r="W4242" i="3"/>
  <c r="W969" i="3"/>
  <c r="W1446" i="3"/>
  <c r="W1447" i="3"/>
  <c r="W1448" i="3"/>
  <c r="W1449" i="3"/>
  <c r="W1482" i="3"/>
  <c r="W1529" i="3"/>
  <c r="W1940" i="3"/>
  <c r="W2679" i="3"/>
  <c r="W3001" i="3"/>
  <c r="W2872" i="3"/>
  <c r="W2533" i="3"/>
  <c r="W2534" i="3"/>
  <c r="W2664" i="3"/>
  <c r="W2946" i="3"/>
  <c r="W2619" i="3"/>
  <c r="W2535" i="3"/>
  <c r="W2536" i="3"/>
  <c r="W3014" i="3"/>
  <c r="W2537" i="3"/>
  <c r="W4523" i="3"/>
  <c r="W3002" i="3"/>
  <c r="W3015" i="3"/>
  <c r="W3003" i="3"/>
  <c r="W3016" i="3"/>
  <c r="W2538" i="3"/>
  <c r="W2539" i="3"/>
  <c r="W2483" i="3"/>
  <c r="W2540" i="3"/>
  <c r="W2285" i="3"/>
  <c r="W2541" i="3"/>
  <c r="W2873" i="3"/>
  <c r="W3019" i="3"/>
  <c r="W3020" i="3"/>
  <c r="W3017" i="3"/>
  <c r="W3018" i="3"/>
  <c r="W3004" i="3"/>
  <c r="W3189" i="3"/>
  <c r="W3367" i="3"/>
  <c r="W2878" i="3"/>
  <c r="W2879" i="3"/>
  <c r="W2880" i="3"/>
  <c r="W2881" i="3"/>
  <c r="W2882" i="3"/>
  <c r="W2181" i="3"/>
  <c r="W766" i="3"/>
  <c r="W3304" i="3"/>
  <c r="W962" i="3"/>
  <c r="W4264" i="3"/>
  <c r="W4274" i="3"/>
  <c r="W3368" i="3"/>
  <c r="W497" i="3"/>
  <c r="W498" i="3"/>
  <c r="W4210" i="3"/>
  <c r="W767" i="3"/>
  <c r="W768" i="3"/>
  <c r="W769" i="3"/>
  <c r="W770" i="3"/>
  <c r="W771" i="3"/>
  <c r="W772" i="3"/>
  <c r="W1010" i="3"/>
  <c r="W1165" i="3"/>
  <c r="W1166" i="3"/>
  <c r="W1275" i="3"/>
  <c r="W1276" i="3"/>
  <c r="W1167" i="3"/>
  <c r="W1277" i="3"/>
  <c r="W1168" i="3"/>
  <c r="W1278" i="3"/>
  <c r="W1279" i="3"/>
  <c r="W1169" i="3"/>
  <c r="W1170" i="3"/>
  <c r="W1280" i="3"/>
  <c r="W1171" i="3"/>
  <c r="W1281" i="3"/>
  <c r="W1282" i="3"/>
  <c r="W1283" i="3"/>
  <c r="W1284" i="3"/>
  <c r="W1805" i="3"/>
  <c r="W1806" i="3"/>
  <c r="W1807" i="3"/>
  <c r="W1648" i="3"/>
  <c r="W1911" i="3"/>
  <c r="W1649" i="3"/>
  <c r="W1535" i="3"/>
  <c r="W1808" i="3"/>
  <c r="W1650" i="3"/>
  <c r="W2092" i="3"/>
  <c r="W2115" i="3"/>
  <c r="W2116" i="3"/>
  <c r="W2235" i="3"/>
  <c r="W2236" i="3"/>
  <c r="W2237" i="3"/>
  <c r="W2395" i="3"/>
  <c r="W2396" i="3"/>
  <c r="W2238" i="3"/>
  <c r="W2239" i="3"/>
  <c r="W2240" i="3"/>
  <c r="W3420" i="3"/>
  <c r="W3450" i="3"/>
  <c r="W3451" i="3"/>
  <c r="W3147" i="3"/>
  <c r="W2635" i="3"/>
  <c r="W2667" i="3"/>
  <c r="W965" i="3"/>
  <c r="W451" i="3"/>
  <c r="W1285" i="3"/>
  <c r="W1962" i="3"/>
  <c r="W3369" i="3"/>
  <c r="W3452" i="3"/>
  <c r="W3719" i="3"/>
  <c r="W4313" i="3"/>
  <c r="W4314" i="3"/>
  <c r="W634" i="3"/>
  <c r="W773" i="3"/>
  <c r="W4039" i="3"/>
  <c r="W3067" i="3"/>
  <c r="W3453" i="3"/>
  <c r="W3996" i="3"/>
  <c r="W3068" i="3"/>
  <c r="W2272" i="3"/>
  <c r="W3370" i="3"/>
  <c r="W2341" i="3"/>
  <c r="W2620" i="3"/>
  <c r="W2621" i="3"/>
  <c r="W1956" i="3"/>
  <c r="W970" i="3"/>
  <c r="W971" i="3"/>
  <c r="W972" i="3"/>
  <c r="W905" i="3"/>
  <c r="W1021" i="3"/>
  <c r="W1924" i="3"/>
  <c r="W2484" i="3"/>
  <c r="W2996" i="3"/>
  <c r="W2542" i="3"/>
  <c r="W2543" i="3"/>
  <c r="W2342" i="3"/>
  <c r="W480" i="3"/>
  <c r="W1436" i="3"/>
  <c r="W512" i="3"/>
  <c r="W4211" i="3"/>
  <c r="W4212" i="3"/>
  <c r="W4168" i="3"/>
  <c r="W4192" i="3"/>
  <c r="W4169" i="3"/>
  <c r="W4193" i="3"/>
  <c r="W4170" i="3"/>
  <c r="W4243" i="3"/>
  <c r="W4338" i="3"/>
  <c r="W4339" i="3"/>
  <c r="W4265" i="3"/>
  <c r="W4340" i="3"/>
  <c r="W4368" i="3"/>
  <c r="W1536" i="3"/>
  <c r="W4491" i="3"/>
  <c r="W4526" i="3"/>
  <c r="W4315" i="3"/>
  <c r="W4171" i="3"/>
  <c r="W4172" i="3"/>
  <c r="W4173" i="3"/>
  <c r="W4174" i="3"/>
  <c r="W4492" i="3"/>
  <c r="W4458" i="3"/>
  <c r="W3609" i="3"/>
  <c r="W4194" i="3"/>
  <c r="W4316" i="3"/>
  <c r="W4317" i="3"/>
  <c r="W4402" i="3"/>
  <c r="W4459" i="3"/>
  <c r="W4546" i="3"/>
  <c r="W3069" i="3"/>
  <c r="W4175" i="3"/>
  <c r="W4176" i="3"/>
  <c r="W4177" i="3"/>
  <c r="W4178" i="3"/>
  <c r="W4195" i="3"/>
  <c r="W4369" i="3"/>
  <c r="W4353" i="3"/>
  <c r="W4149" i="3"/>
  <c r="W4146" i="3"/>
  <c r="W4244" i="3"/>
  <c r="W4403" i="3"/>
  <c r="W4147" i="3"/>
  <c r="W4148" i="3"/>
  <c r="W4196" i="3"/>
  <c r="W481" i="3"/>
  <c r="W4532" i="3"/>
  <c r="W288" i="3"/>
  <c r="W350" i="3"/>
  <c r="W333" i="3"/>
  <c r="W4179" i="3"/>
  <c r="W4197" i="3"/>
  <c r="W4198" i="3"/>
  <c r="W4180" i="3"/>
  <c r="W4181" i="3"/>
  <c r="W4153" i="3"/>
  <c r="W4182" i="3"/>
  <c r="W4199" i="3"/>
  <c r="W4200" i="3"/>
  <c r="W4201" i="3"/>
  <c r="W4213" i="3"/>
  <c r="W4245" i="3"/>
  <c r="W4275" i="3"/>
  <c r="W4318" i="3"/>
  <c r="W1172" i="3"/>
  <c r="W1286" i="3"/>
  <c r="W1287" i="3"/>
  <c r="W4370" i="3"/>
  <c r="W4404" i="3"/>
  <c r="W4460" i="3"/>
  <c r="W4493" i="3"/>
  <c r="W4494" i="3"/>
  <c r="W4495" i="3"/>
  <c r="W4496" i="3"/>
  <c r="W4461" i="3"/>
  <c r="W4462" i="3"/>
  <c r="W4521" i="3"/>
  <c r="W4522" i="3"/>
  <c r="W3070" i="3"/>
  <c r="W3071" i="3"/>
  <c r="W3279" i="3"/>
  <c r="W3280" i="3"/>
  <c r="W3454" i="3"/>
  <c r="W3455" i="3"/>
  <c r="W4524" i="3"/>
  <c r="W4527" i="3"/>
  <c r="W379" i="3"/>
  <c r="W2397" i="3"/>
  <c r="W3610" i="3"/>
  <c r="W3611" i="3"/>
  <c r="W183" i="3"/>
  <c r="W3148" i="3"/>
  <c r="W380" i="3"/>
  <c r="W609" i="3"/>
  <c r="W610" i="3"/>
  <c r="W611" i="3"/>
  <c r="W612" i="3"/>
  <c r="W705" i="3"/>
  <c r="W613" i="3"/>
  <c r="W978" i="3"/>
  <c r="W774" i="3"/>
  <c r="W979" i="3"/>
  <c r="W855" i="3"/>
  <c r="W775" i="3"/>
  <c r="W865" i="3"/>
  <c r="W1288" i="3"/>
  <c r="W1289" i="3"/>
  <c r="W1290" i="3"/>
  <c r="W1291" i="3"/>
  <c r="W1292" i="3"/>
  <c r="W1293" i="3"/>
  <c r="W1294" i="3"/>
  <c r="W1295" i="3"/>
  <c r="W1296" i="3"/>
  <c r="W1297" i="3"/>
  <c r="W1298" i="3"/>
  <c r="W1809" i="3"/>
  <c r="W1651" i="3"/>
  <c r="W1652" i="3"/>
  <c r="W1810" i="3"/>
  <c r="W1811" i="3"/>
  <c r="W1812" i="3"/>
  <c r="W1537" i="3"/>
  <c r="W1912" i="3"/>
  <c r="W2099" i="3"/>
  <c r="W2100" i="3"/>
  <c r="W2037" i="3"/>
  <c r="W2038" i="3"/>
  <c r="W2039" i="3"/>
  <c r="W2055" i="3"/>
  <c r="W2040" i="3"/>
  <c r="W2398" i="3"/>
  <c r="W2399" i="3"/>
  <c r="W2843" i="3"/>
  <c r="W3612" i="3"/>
  <c r="W3613" i="3"/>
  <c r="W3614" i="3"/>
  <c r="W3615" i="3"/>
  <c r="W3811" i="3"/>
  <c r="W3939" i="3"/>
  <c r="W3149" i="3"/>
  <c r="W3989" i="3"/>
  <c r="W3812" i="3"/>
  <c r="W4123" i="3"/>
  <c r="W3813" i="3"/>
  <c r="W3814" i="3"/>
  <c r="W4040" i="3"/>
  <c r="W4041" i="3"/>
  <c r="W4042" i="3"/>
  <c r="W4043" i="3"/>
  <c r="W4044" i="3"/>
  <c r="W3940" i="3"/>
  <c r="W3616" i="3"/>
  <c r="W3617" i="3"/>
  <c r="W3618" i="3"/>
  <c r="W3815" i="3"/>
  <c r="W3816" i="3"/>
  <c r="W3941" i="3"/>
  <c r="W3817" i="3"/>
  <c r="W3818" i="3"/>
  <c r="W3819" i="3"/>
  <c r="W3820" i="3"/>
  <c r="W3720" i="3"/>
  <c r="W3619" i="3"/>
  <c r="W4008" i="3"/>
  <c r="W3620" i="3"/>
  <c r="W371" i="3"/>
  <c r="W3006" i="3"/>
  <c r="W3007" i="3"/>
  <c r="W3008" i="3"/>
  <c r="W427" i="3"/>
  <c r="W421" i="3"/>
  <c r="W776" i="3"/>
  <c r="W4254" i="3"/>
  <c r="W1022" i="3"/>
  <c r="W2544" i="3"/>
  <c r="W2545" i="3"/>
  <c r="W3021" i="3"/>
  <c r="W2947" i="3"/>
  <c r="W2948" i="3"/>
  <c r="W2949" i="3"/>
  <c r="W2950" i="3"/>
  <c r="W2728" i="3"/>
  <c r="W2992" i="3"/>
  <c r="W3022" i="3"/>
  <c r="W2279" i="3"/>
  <c r="W2993" i="3"/>
  <c r="W2729" i="3"/>
  <c r="W2994" i="3"/>
  <c r="W2874" i="3"/>
  <c r="W2319" i="3"/>
  <c r="W2780" i="3"/>
  <c r="W2320" i="3"/>
  <c r="W3371" i="3"/>
  <c r="W915" i="3"/>
  <c r="W916" i="3"/>
  <c r="W917" i="3"/>
  <c r="W918" i="3"/>
  <c r="W3372" i="3"/>
  <c r="W247" i="3"/>
  <c r="W3373" i="3"/>
  <c r="W2730" i="3"/>
  <c r="W334" i="3"/>
  <c r="W856" i="3"/>
  <c r="W857" i="3"/>
  <c r="W858" i="3"/>
  <c r="W1332" i="3"/>
  <c r="W1322" i="3"/>
  <c r="W4371" i="3"/>
  <c r="W1391" i="3"/>
  <c r="W2125" i="3"/>
  <c r="W2731" i="3"/>
  <c r="W2732" i="3"/>
  <c r="W3190" i="3"/>
  <c r="W3437" i="3"/>
  <c r="W4136" i="3"/>
  <c r="W3221" i="3"/>
  <c r="W3892" i="3"/>
  <c r="W3872" i="3"/>
  <c r="W859" i="3"/>
  <c r="W260" i="3"/>
  <c r="W388" i="3"/>
  <c r="W2893" i="3"/>
  <c r="W2894" i="3"/>
  <c r="W2895" i="3"/>
  <c r="W2896" i="3"/>
  <c r="W2897" i="3"/>
  <c r="W2898" i="3"/>
  <c r="W2546" i="3"/>
  <c r="W2547" i="3"/>
  <c r="W2073" i="3"/>
  <c r="W323" i="3"/>
  <c r="W372" i="3"/>
  <c r="W1437" i="3"/>
  <c r="W487" i="3"/>
  <c r="W2622" i="3"/>
  <c r="W515" i="3"/>
  <c r="W428" i="3"/>
  <c r="W906" i="3"/>
  <c r="W907" i="3"/>
  <c r="W1461" i="3"/>
  <c r="W1450" i="3"/>
  <c r="W1462" i="3"/>
  <c r="W1451" i="3"/>
  <c r="W1463" i="3"/>
  <c r="W1483" i="3"/>
  <c r="W1452" i="3"/>
  <c r="W1484" i="3"/>
  <c r="W4497" i="3"/>
  <c r="W2400" i="3"/>
  <c r="W2401" i="3"/>
  <c r="W2623" i="3"/>
  <c r="W2733" i="3"/>
  <c r="W2734" i="3"/>
  <c r="W2829" i="3"/>
  <c r="W2912" i="3"/>
  <c r="W2735" i="3"/>
  <c r="W2913" i="3"/>
  <c r="W2914" i="3"/>
  <c r="W2652" i="3"/>
  <c r="W2915" i="3"/>
  <c r="W2604" i="3"/>
  <c r="W2548" i="3"/>
  <c r="W2549" i="3"/>
  <c r="W2275" i="3"/>
  <c r="W2908" i="3"/>
  <c r="W2321" i="3"/>
  <c r="W2909" i="3"/>
  <c r="W2910" i="3"/>
  <c r="W4045" i="3"/>
  <c r="W3897" i="3"/>
  <c r="W3942" i="3"/>
  <c r="W4065" i="3"/>
  <c r="W4060" i="3"/>
  <c r="W1925" i="3"/>
  <c r="W1813" i="3"/>
  <c r="W2490" i="3"/>
  <c r="W3621" i="3"/>
  <c r="W3622" i="3"/>
  <c r="W3623" i="3"/>
  <c r="W958" i="3"/>
  <c r="W381" i="3"/>
  <c r="W777" i="3"/>
  <c r="W778" i="3"/>
  <c r="W1046" i="3"/>
  <c r="W1002" i="3"/>
  <c r="W1003" i="3"/>
  <c r="W1546" i="3"/>
  <c r="W1547" i="3"/>
  <c r="W1552" i="3"/>
  <c r="W1562" i="3"/>
  <c r="W1563" i="3"/>
  <c r="W1564" i="3"/>
  <c r="W1565" i="3"/>
  <c r="W1566" i="3"/>
  <c r="W1567" i="3"/>
  <c r="W1814" i="3"/>
  <c r="W1815" i="3"/>
  <c r="W1816" i="3"/>
  <c r="W1817" i="3"/>
  <c r="W1818" i="3"/>
  <c r="W1960" i="3"/>
  <c r="W1926" i="3"/>
  <c r="W1819" i="3"/>
  <c r="W1820" i="3"/>
  <c r="W1961" i="3"/>
  <c r="W1971" i="3"/>
  <c r="W1821" i="3"/>
  <c r="W1822" i="3"/>
  <c r="W1653" i="3"/>
  <c r="W1654" i="3"/>
  <c r="W1655" i="3"/>
  <c r="W1823" i="3"/>
  <c r="W1824" i="3"/>
  <c r="W1656" i="3"/>
  <c r="W1972" i="3"/>
  <c r="W1825" i="3"/>
  <c r="W1826" i="3"/>
  <c r="W1932" i="3"/>
  <c r="W1538" i="3"/>
  <c r="W1539" i="3"/>
  <c r="W1827" i="3"/>
  <c r="W1828" i="3"/>
  <c r="W1829" i="3"/>
  <c r="W1830" i="3"/>
  <c r="W1973" i="3"/>
  <c r="W1974" i="3"/>
  <c r="W1975" i="3"/>
  <c r="W1976" i="3"/>
  <c r="W1933" i="3"/>
  <c r="W1657" i="3"/>
  <c r="W1658" i="3"/>
  <c r="W2241" i="3"/>
  <c r="W3624" i="3"/>
  <c r="W3625" i="3"/>
  <c r="W3626" i="3"/>
  <c r="W3374" i="3"/>
  <c r="W3627" i="3"/>
  <c r="W3628" i="3"/>
  <c r="W3629" i="3"/>
  <c r="W3630" i="3"/>
  <c r="W3736" i="3"/>
  <c r="W3428" i="3"/>
  <c r="W3631" i="3"/>
  <c r="W3632" i="3"/>
  <c r="W3633" i="3"/>
  <c r="W3634" i="3"/>
  <c r="W3375" i="3"/>
  <c r="W3376" i="3"/>
  <c r="W3377" i="3"/>
  <c r="W3821" i="3"/>
  <c r="W3822" i="3"/>
  <c r="W3943" i="3"/>
  <c r="W3378" i="3"/>
  <c r="W3944" i="3"/>
  <c r="W4097" i="3"/>
  <c r="W237" i="3"/>
  <c r="W3191" i="3"/>
  <c r="W2875" i="3"/>
  <c r="W2692" i="3"/>
  <c r="W2563" i="3"/>
  <c r="W2152" i="3"/>
  <c r="W2605" i="3"/>
  <c r="W2766" i="3"/>
  <c r="W2767" i="3"/>
  <c r="W2768" i="3"/>
  <c r="W2182" i="3"/>
  <c r="W3945" i="3"/>
  <c r="W2769" i="3"/>
  <c r="W2606" i="3"/>
  <c r="W2607" i="3"/>
  <c r="W682" i="3"/>
  <c r="W2343" i="3"/>
  <c r="W1493" i="3"/>
  <c r="W2770" i="3"/>
  <c r="X3869" i="3"/>
  <c r="X484" i="3"/>
  <c r="X3331" i="3"/>
  <c r="X3500" i="3"/>
  <c r="X2090" i="3"/>
  <c r="X941" i="3"/>
  <c r="X3501" i="3"/>
  <c r="X1990" i="3"/>
  <c r="X3106" i="3"/>
  <c r="X1243" i="3"/>
  <c r="X942" i="3"/>
  <c r="X3332" i="3"/>
  <c r="X1244" i="3"/>
  <c r="X1245" i="3"/>
  <c r="X3333" i="3"/>
  <c r="X2013" i="3"/>
  <c r="X3246" i="3"/>
  <c r="X3290" i="3"/>
  <c r="X3421" i="3"/>
  <c r="X3422" i="3"/>
  <c r="X3423" i="3"/>
  <c r="X3912" i="3"/>
  <c r="X3502" i="3"/>
  <c r="X3503" i="3"/>
  <c r="X4015" i="3"/>
  <c r="X3424" i="3"/>
  <c r="X2079" i="3"/>
  <c r="X2113" i="3"/>
  <c r="X3107" i="3"/>
  <c r="X3710" i="3"/>
  <c r="X3334" i="3"/>
  <c r="X1246" i="3"/>
  <c r="X2367" i="3"/>
  <c r="X3335" i="3"/>
  <c r="X3913" i="3"/>
  <c r="X3336" i="3"/>
  <c r="X3337" i="3"/>
  <c r="X3504" i="3"/>
  <c r="X3505" i="3"/>
  <c r="X3506" i="3"/>
  <c r="X3507" i="3"/>
  <c r="X3759" i="3"/>
  <c r="X3508" i="3"/>
  <c r="X3509" i="3"/>
  <c r="X3510" i="3"/>
  <c r="X2368" i="3"/>
  <c r="X2369" i="3"/>
  <c r="X376" i="3"/>
  <c r="X531" i="3"/>
  <c r="X571" i="3"/>
  <c r="X4001" i="3"/>
  <c r="X3760" i="3"/>
  <c r="X3511" i="3"/>
  <c r="X1746" i="3"/>
  <c r="X1747" i="3"/>
  <c r="X4113" i="3"/>
  <c r="X2370" i="3"/>
  <c r="X1407" i="3"/>
  <c r="X2212" i="3"/>
  <c r="X572" i="3"/>
  <c r="X690" i="3"/>
  <c r="X1748" i="3"/>
  <c r="X1749" i="3"/>
  <c r="X3108" i="3"/>
  <c r="X2923" i="3"/>
  <c r="X2924" i="3"/>
  <c r="X2925" i="3"/>
  <c r="X2926" i="3"/>
  <c r="X4114" i="3"/>
  <c r="X2213" i="3"/>
  <c r="X2214" i="3"/>
  <c r="X2215" i="3"/>
  <c r="X2927" i="3"/>
  <c r="X573" i="3"/>
  <c r="X313" i="3"/>
  <c r="X2216" i="3"/>
  <c r="X3177" i="3"/>
  <c r="X574" i="3"/>
  <c r="X1750" i="3"/>
  <c r="X1751" i="3"/>
  <c r="X2928" i="3"/>
  <c r="X2929" i="3"/>
  <c r="X2930" i="3"/>
  <c r="X2931" i="3"/>
  <c r="X2932" i="3"/>
  <c r="X2933" i="3"/>
  <c r="X2934" i="3"/>
  <c r="X1752" i="3"/>
  <c r="X303" i="3"/>
  <c r="X1753" i="3"/>
  <c r="X2840" i="3"/>
  <c r="X2217" i="3"/>
  <c r="X495" i="3"/>
  <c r="X575" i="3"/>
  <c r="X691" i="3"/>
  <c r="X2935" i="3"/>
  <c r="X3109" i="3"/>
  <c r="X2218" i="3"/>
  <c r="X741" i="3"/>
  <c r="X1754" i="3"/>
  <c r="X576" i="3"/>
  <c r="X1897" i="3"/>
  <c r="X2371" i="3"/>
  <c r="X437" i="3"/>
  <c r="X692" i="3"/>
  <c r="X4161" i="3"/>
  <c r="X1321" i="3"/>
  <c r="X4361" i="3"/>
  <c r="X1247" i="3"/>
  <c r="X2722" i="3"/>
  <c r="X2765" i="3"/>
  <c r="X742" i="3"/>
  <c r="X743" i="3"/>
  <c r="X3276" i="3"/>
  <c r="X1473" i="3"/>
  <c r="X1430" i="3"/>
  <c r="X1431" i="3"/>
  <c r="X1930" i="3"/>
  <c r="X1248" i="3"/>
  <c r="X889" i="3"/>
  <c r="X2311" i="3"/>
  <c r="X904" i="3"/>
  <c r="X635" i="3"/>
  <c r="X3870" i="3"/>
  <c r="X1154" i="3"/>
  <c r="X1474" i="3"/>
  <c r="X222" i="3"/>
  <c r="X223" i="3"/>
  <c r="X3871" i="3"/>
  <c r="X895" i="3"/>
  <c r="X1514" i="3"/>
  <c r="X275" i="3"/>
  <c r="X3512" i="3"/>
  <c r="X1532" i="3"/>
  <c r="X3761" i="3"/>
  <c r="X4016" i="3"/>
  <c r="X3762" i="3"/>
  <c r="X3513" i="3"/>
  <c r="X3514" i="3"/>
  <c r="X3914" i="3"/>
  <c r="X1614" i="3"/>
  <c r="X1615" i="3"/>
  <c r="X1755" i="3"/>
  <c r="X3986" i="3"/>
  <c r="X1756" i="3"/>
  <c r="X1616" i="3"/>
  <c r="X1757" i="3"/>
  <c r="X3763" i="3"/>
  <c r="X3764" i="3"/>
  <c r="X1758" i="3"/>
  <c r="X3515" i="3"/>
  <c r="X1617" i="3"/>
  <c r="X2508" i="3"/>
  <c r="X2509" i="3"/>
  <c r="X2029" i="3"/>
  <c r="X2219" i="3"/>
  <c r="X2480" i="3"/>
  <c r="X1951" i="3"/>
  <c r="X3277" i="3"/>
  <c r="X2220" i="3"/>
  <c r="X2014" i="3"/>
  <c r="X1443" i="3"/>
  <c r="X2372" i="3"/>
  <c r="X2221" i="3"/>
  <c r="X4072" i="3"/>
  <c r="X2785" i="3"/>
  <c r="X4563" i="3"/>
  <c r="X2786" i="3"/>
  <c r="X2787" i="3"/>
  <c r="X1952" i="3"/>
  <c r="X2788" i="3"/>
  <c r="X2335" i="3"/>
  <c r="X2447" i="3"/>
  <c r="X943" i="3"/>
  <c r="X3297" i="3"/>
  <c r="X4094" i="3"/>
  <c r="X2448" i="3"/>
  <c r="X3170" i="3"/>
  <c r="X3217" i="3"/>
  <c r="X2631" i="3"/>
  <c r="X4481" i="3"/>
  <c r="X426" i="3"/>
  <c r="X3882" i="3"/>
  <c r="X2477" i="3"/>
  <c r="X3218" i="3"/>
  <c r="X3436" i="3"/>
  <c r="X3338" i="3"/>
  <c r="X395" i="3"/>
  <c r="X4401" i="3"/>
  <c r="X244" i="3"/>
  <c r="X4191" i="3"/>
  <c r="X4095" i="3"/>
  <c r="X2589" i="3"/>
  <c r="X2336" i="3"/>
  <c r="X814" i="3"/>
  <c r="X577" i="3"/>
  <c r="X3516" i="3"/>
  <c r="X3517" i="3"/>
  <c r="X3518" i="3"/>
  <c r="X3519" i="3"/>
  <c r="X4017" i="3"/>
  <c r="X3765" i="3"/>
  <c r="X944" i="3"/>
  <c r="X3520" i="3"/>
  <c r="X3521" i="3"/>
  <c r="X3522" i="3"/>
  <c r="X3523" i="3"/>
  <c r="X3110" i="3"/>
  <c r="X1695" i="3"/>
  <c r="X1696" i="3"/>
  <c r="X3524" i="3"/>
  <c r="X3111" i="3"/>
  <c r="X3525" i="3"/>
  <c r="X3112" i="3"/>
  <c r="X1618" i="3"/>
  <c r="X1619" i="3"/>
  <c r="X1620" i="3"/>
  <c r="X1621" i="3"/>
  <c r="X744" i="3"/>
  <c r="X745" i="3"/>
  <c r="X746" i="3"/>
  <c r="X2936" i="3"/>
  <c r="X1622" i="3"/>
  <c r="X1623" i="3"/>
  <c r="X2030" i="3"/>
  <c r="X2373" i="3"/>
  <c r="X1624" i="3"/>
  <c r="X1155" i="3"/>
  <c r="X747" i="3"/>
  <c r="X496" i="3"/>
  <c r="X2374" i="3"/>
  <c r="X2375" i="3"/>
  <c r="X3178" i="3"/>
  <c r="X1249" i="3"/>
  <c r="X1408" i="3"/>
  <c r="X4018" i="3"/>
  <c r="X4019" i="3"/>
  <c r="X4020" i="3"/>
  <c r="X3339" i="3"/>
  <c r="X4021" i="3"/>
  <c r="X748" i="3"/>
  <c r="X2222" i="3"/>
  <c r="X578" i="3"/>
  <c r="X1717" i="3"/>
  <c r="X1718" i="3"/>
  <c r="X1719" i="3"/>
  <c r="X1720" i="3"/>
  <c r="X1721" i="3"/>
  <c r="X2080" i="3"/>
  <c r="X2081" i="3"/>
  <c r="X2082" i="3"/>
  <c r="X2376" i="3"/>
  <c r="X2937" i="3"/>
  <c r="X3340" i="3"/>
  <c r="X3341" i="3"/>
  <c r="X749" i="3"/>
  <c r="X750" i="3"/>
  <c r="X1250" i="3"/>
  <c r="X3526" i="3"/>
  <c r="X3915" i="3"/>
  <c r="X3527" i="3"/>
  <c r="X3528" i="3"/>
  <c r="X3529" i="3"/>
  <c r="X3916" i="3"/>
  <c r="X3113" i="3"/>
  <c r="X3530" i="3"/>
  <c r="X3766" i="3"/>
  <c r="X377" i="3"/>
  <c r="X3917" i="3"/>
  <c r="X3767" i="3"/>
  <c r="X3114" i="3"/>
  <c r="X3531" i="3"/>
  <c r="X2377" i="3"/>
  <c r="X4022" i="3"/>
  <c r="X3532" i="3"/>
  <c r="X3533" i="3"/>
  <c r="X1251" i="3"/>
  <c r="X2378" i="3"/>
  <c r="X3918" i="3"/>
  <c r="X4002" i="3"/>
  <c r="X3768" i="3"/>
  <c r="X3342" i="3"/>
  <c r="X522" i="3"/>
  <c r="X523" i="3"/>
  <c r="X3115" i="3"/>
  <c r="X3116" i="3"/>
  <c r="X2223" i="3"/>
  <c r="X4079" i="3"/>
  <c r="X1625" i="3"/>
  <c r="X2069" i="3"/>
  <c r="X4564" i="3"/>
  <c r="X2128" i="3"/>
  <c r="X4390" i="3"/>
  <c r="X4565" i="3"/>
  <c r="X679" i="3"/>
  <c r="X438" i="3"/>
  <c r="X4566" i="3"/>
  <c r="X4567" i="3"/>
  <c r="X2337" i="3"/>
  <c r="X636" i="3"/>
  <c r="X945" i="3"/>
  <c r="X1626" i="3"/>
  <c r="X1156" i="3"/>
  <c r="X1759" i="3"/>
  <c r="X1627" i="3"/>
  <c r="X579" i="3"/>
  <c r="X1760" i="3"/>
  <c r="X3769" i="3"/>
  <c r="X1761" i="3"/>
  <c r="X1628" i="3"/>
  <c r="X3770" i="3"/>
  <c r="X2169" i="3"/>
  <c r="X1762" i="3"/>
  <c r="X1763" i="3"/>
  <c r="X1764" i="3"/>
  <c r="X1765" i="3"/>
  <c r="X3771" i="3"/>
  <c r="X1629" i="3"/>
  <c r="X2170" i="3"/>
  <c r="X1630" i="3"/>
  <c r="X1697" i="3"/>
  <c r="X1766" i="3"/>
  <c r="X1767" i="3"/>
  <c r="X1768" i="3"/>
  <c r="X1769" i="3"/>
  <c r="X3772" i="3"/>
  <c r="X1770" i="3"/>
  <c r="X2083" i="3"/>
  <c r="X1698" i="3"/>
  <c r="X3773" i="3"/>
  <c r="X3774" i="3"/>
  <c r="X3775" i="3"/>
  <c r="X3776" i="3"/>
  <c r="X4003" i="3"/>
  <c r="X1699" i="3"/>
  <c r="X1700" i="3"/>
  <c r="X1533" i="3"/>
  <c r="X1701" i="3"/>
  <c r="X1702" i="3"/>
  <c r="X4004" i="3"/>
  <c r="X3777" i="3"/>
  <c r="X3778" i="3"/>
  <c r="X3779" i="3"/>
  <c r="X3780" i="3"/>
  <c r="X1703" i="3"/>
  <c r="X2084" i="3"/>
  <c r="X1771" i="3"/>
  <c r="X1534" i="3"/>
  <c r="X3781" i="3"/>
  <c r="X1772" i="3"/>
  <c r="X1773" i="3"/>
  <c r="X1774" i="3"/>
  <c r="X1775" i="3"/>
  <c r="X1704" i="3"/>
  <c r="X1631" i="3"/>
  <c r="X2171" i="3"/>
  <c r="X1632" i="3"/>
  <c r="X3782" i="3"/>
  <c r="X1776" i="3"/>
  <c r="X1777" i="3"/>
  <c r="X1778" i="3"/>
  <c r="X1779" i="3"/>
  <c r="X2172" i="3"/>
  <c r="X3783" i="3"/>
  <c r="X1633" i="3"/>
  <c r="X1780" i="3"/>
  <c r="X3784" i="3"/>
  <c r="X1781" i="3"/>
  <c r="X580" i="3"/>
  <c r="X1634" i="3"/>
  <c r="X1782" i="3"/>
  <c r="X1157" i="3"/>
  <c r="X1635" i="3"/>
  <c r="X2070" i="3"/>
  <c r="X2063" i="3"/>
  <c r="X4482" i="3"/>
  <c r="X4483" i="3"/>
  <c r="X4484" i="3"/>
  <c r="X3343" i="3"/>
  <c r="X3344" i="3"/>
  <c r="X3060" i="3"/>
  <c r="X946" i="3"/>
  <c r="X1918" i="3"/>
  <c r="X4308" i="3"/>
  <c r="X1953" i="3"/>
  <c r="X2312" i="3"/>
  <c r="X276" i="3"/>
  <c r="X277" i="3"/>
  <c r="X1252" i="3"/>
  <c r="X175" i="3"/>
  <c r="X2173" i="3"/>
  <c r="X4362" i="3"/>
  <c r="X4363" i="3"/>
  <c r="X3534" i="3"/>
  <c r="X751" i="3"/>
  <c r="X2132" i="3"/>
  <c r="X680" i="3"/>
  <c r="X176" i="3"/>
  <c r="X4151" i="3"/>
  <c r="X1253" i="3"/>
  <c r="X4080" i="3"/>
  <c r="X330" i="3"/>
  <c r="X528" i="3"/>
  <c r="X2224" i="3"/>
  <c r="X331" i="3"/>
  <c r="X2225" i="3"/>
  <c r="X2133" i="3"/>
  <c r="X414" i="3"/>
  <c r="X2174" i="3"/>
  <c r="X2510" i="3"/>
  <c r="X1457" i="3"/>
  <c r="X2590" i="3"/>
  <c r="X2591" i="3"/>
  <c r="X1086" i="3"/>
  <c r="X4081" i="3"/>
  <c r="X2278" i="3"/>
  <c r="X278" i="3"/>
  <c r="X1592" i="3"/>
  <c r="X177" i="3"/>
  <c r="X363" i="3"/>
  <c r="X4485" i="3"/>
  <c r="X2065" i="3"/>
  <c r="X245" i="3"/>
  <c r="X2481" i="3"/>
  <c r="X4207" i="3"/>
  <c r="X2592" i="3"/>
  <c r="X4486" i="3"/>
  <c r="X304" i="3"/>
  <c r="X4533" i="3"/>
  <c r="X2593" i="3"/>
  <c r="X2511" i="3"/>
  <c r="X2512" i="3"/>
  <c r="X2053" i="3"/>
  <c r="X2289" i="3"/>
  <c r="X4487" i="3"/>
  <c r="X3298" i="3"/>
  <c r="X1388" i="3"/>
  <c r="X2594" i="3"/>
  <c r="X2595" i="3"/>
  <c r="X1389" i="3"/>
  <c r="X364" i="3"/>
  <c r="X4101" i="3"/>
  <c r="X2313" i="3"/>
  <c r="X165" i="3"/>
  <c r="X166" i="3"/>
  <c r="X167" i="3"/>
  <c r="X2938" i="3"/>
  <c r="X2513" i="3"/>
  <c r="X2514" i="3"/>
  <c r="X168" i="3"/>
  <c r="X2314" i="3"/>
  <c r="X169" i="3"/>
  <c r="X170" i="3"/>
  <c r="X171" i="3"/>
  <c r="X4534" i="3"/>
  <c r="X2175" i="3"/>
  <c r="X1919" i="3"/>
  <c r="X1636" i="3"/>
  <c r="X2596" i="3"/>
  <c r="X2597" i="3"/>
  <c r="X913" i="3"/>
  <c r="X4208" i="3"/>
  <c r="X4162" i="3"/>
  <c r="X471" i="3"/>
  <c r="X447" i="3"/>
  <c r="X2677" i="3"/>
  <c r="X1722" i="3"/>
  <c r="X581" i="3"/>
  <c r="X2379" i="3"/>
  <c r="X1508" i="3"/>
  <c r="X4568" i="3"/>
  <c r="X2472" i="3"/>
  <c r="X1783" i="3"/>
  <c r="X3449" i="3"/>
  <c r="X4569" i="3"/>
  <c r="X4309" i="3"/>
  <c r="X4310" i="3"/>
  <c r="X869" i="3"/>
  <c r="X4023" i="3"/>
  <c r="X3711" i="3"/>
  <c r="X3712" i="3"/>
  <c r="X3713" i="3"/>
  <c r="X3117" i="3"/>
  <c r="X3118" i="3"/>
  <c r="X4488" i="3"/>
  <c r="X4489" i="3"/>
  <c r="X4490" i="3"/>
  <c r="X3919" i="3"/>
  <c r="X3535" i="3"/>
  <c r="X3536" i="3"/>
  <c r="X524" i="3"/>
  <c r="X3785" i="3"/>
  <c r="X3061" i="3"/>
  <c r="X1705" i="3"/>
  <c r="X1706" i="3"/>
  <c r="X3537" i="3"/>
  <c r="X3538" i="3"/>
  <c r="X3539" i="3"/>
  <c r="X3062" i="3"/>
  <c r="X3786" i="3"/>
  <c r="X3540" i="3"/>
  <c r="X3920" i="3"/>
  <c r="X3541" i="3"/>
  <c r="X3542" i="3"/>
  <c r="X3543" i="3"/>
  <c r="X3731" i="3"/>
  <c r="X3179" i="3"/>
  <c r="X3119" i="3"/>
  <c r="X2031" i="3"/>
  <c r="X1254" i="3"/>
  <c r="X3544" i="3"/>
  <c r="X3545" i="3"/>
  <c r="X2032" i="3"/>
  <c r="X3987" i="3"/>
  <c r="X3732" i="3"/>
  <c r="X3345" i="3"/>
  <c r="X3787" i="3"/>
  <c r="X1255" i="3"/>
  <c r="X2939" i="3"/>
  <c r="X4115" i="3"/>
  <c r="X1707" i="3"/>
  <c r="X1784" i="3"/>
  <c r="X1593" i="3"/>
  <c r="X2022" i="3"/>
  <c r="X2023" i="3"/>
  <c r="X2024" i="3"/>
  <c r="X2025" i="3"/>
  <c r="X4024" i="3"/>
  <c r="X4025" i="3"/>
  <c r="X4026" i="3"/>
  <c r="X1256" i="3"/>
  <c r="X4116" i="3"/>
  <c r="X4027" i="3"/>
  <c r="X3180" i="3"/>
  <c r="X2470" i="3"/>
  <c r="X2471" i="3"/>
  <c r="X2085" i="3"/>
  <c r="X752" i="3"/>
  <c r="X2086" i="3"/>
  <c r="X2940" i="3"/>
  <c r="X753" i="3"/>
  <c r="X754" i="3"/>
  <c r="X3921" i="3"/>
  <c r="X3546" i="3"/>
  <c r="X3547" i="3"/>
  <c r="X3548" i="3"/>
  <c r="X3549" i="3"/>
  <c r="X3346" i="3"/>
  <c r="X1785" i="3"/>
  <c r="X3120" i="3"/>
  <c r="X3425" i="3"/>
  <c r="X3347" i="3"/>
  <c r="X1257" i="3"/>
  <c r="X3348" i="3"/>
  <c r="X2226" i="3"/>
  <c r="X3349" i="3"/>
  <c r="X2227" i="3"/>
  <c r="X3922" i="3"/>
  <c r="X3923" i="3"/>
  <c r="X3924" i="3"/>
  <c r="X3350" i="3"/>
  <c r="X2033" i="3"/>
  <c r="X3550" i="3"/>
  <c r="X2034" i="3"/>
  <c r="X2228" i="3"/>
  <c r="X3788" i="3"/>
  <c r="X3789" i="3"/>
  <c r="X3790" i="3"/>
  <c r="X4005" i="3"/>
  <c r="X3551" i="3"/>
  <c r="X3121" i="3"/>
  <c r="X4535" i="3"/>
  <c r="X3791" i="3"/>
  <c r="X2902" i="3"/>
  <c r="X2903" i="3"/>
  <c r="X2904" i="3"/>
  <c r="X2905" i="3"/>
  <c r="X1432" i="3"/>
  <c r="X2906" i="3"/>
  <c r="X2723" i="3"/>
  <c r="X279" i="3"/>
  <c r="X280" i="3"/>
  <c r="X1158" i="3"/>
  <c r="X582" i="3"/>
  <c r="X693" i="3"/>
  <c r="X583" i="3"/>
  <c r="X584" i="3"/>
  <c r="X585" i="3"/>
  <c r="X2087" i="3"/>
  <c r="X3219" i="3"/>
  <c r="X755" i="3"/>
  <c r="X1475" i="3"/>
  <c r="X1476" i="3"/>
  <c r="X1477" i="3"/>
  <c r="X1478" i="3"/>
  <c r="X236" i="3"/>
  <c r="X756" i="3"/>
  <c r="X2646" i="3"/>
  <c r="X3122" i="3"/>
  <c r="X1159" i="3"/>
  <c r="X2689" i="3"/>
  <c r="X757" i="3"/>
  <c r="X2647" i="3"/>
  <c r="X1458" i="3"/>
  <c r="X1444" i="3"/>
  <c r="X1479" i="3"/>
  <c r="X1480" i="3"/>
  <c r="X3063" i="3"/>
  <c r="X4364" i="3"/>
  <c r="X3351" i="3"/>
  <c r="X1459" i="3"/>
  <c r="X1966" i="3"/>
  <c r="X358" i="3"/>
  <c r="X1333" i="3"/>
  <c r="X2071" i="3"/>
  <c r="X1967" i="3"/>
  <c r="X1497" i="3"/>
  <c r="X2724" i="3"/>
  <c r="X2449" i="3"/>
  <c r="X2725" i="3"/>
  <c r="X947" i="3"/>
  <c r="X948" i="3"/>
  <c r="X1258" i="3"/>
  <c r="X1259" i="3"/>
  <c r="X1160" i="3"/>
  <c r="X758" i="3"/>
  <c r="X2035" i="3"/>
  <c r="X1161" i="3"/>
  <c r="X1260" i="3"/>
  <c r="X878" i="3"/>
  <c r="X2464" i="3"/>
  <c r="X2465" i="3"/>
  <c r="X1557" i="3"/>
  <c r="X281" i="3"/>
  <c r="X1314" i="3"/>
  <c r="X1528" i="3"/>
  <c r="X415" i="3"/>
  <c r="X2598" i="3"/>
  <c r="X2599" i="3"/>
  <c r="X1920" i="3"/>
  <c r="X416" i="3"/>
  <c r="X4365" i="3"/>
  <c r="X1597" i="3"/>
  <c r="X949" i="3"/>
  <c r="X2632" i="3"/>
  <c r="X332" i="3"/>
  <c r="X3181" i="3"/>
  <c r="X246" i="3"/>
  <c r="X3925" i="3"/>
  <c r="X2064" i="3"/>
  <c r="X2482" i="3"/>
  <c r="X2088" i="3"/>
  <c r="X1936" i="3"/>
  <c r="X1954" i="3"/>
  <c r="X2380" i="3"/>
  <c r="X2515" i="3"/>
  <c r="X2516" i="3"/>
  <c r="X2600" i="3"/>
  <c r="X282" i="3"/>
  <c r="X2315" i="3"/>
  <c r="X2517" i="3"/>
  <c r="X2466" i="3"/>
  <c r="X4536" i="3"/>
  <c r="X2451" i="3"/>
  <c r="X2518" i="3"/>
  <c r="X2519" i="3"/>
  <c r="X224" i="3"/>
  <c r="X225" i="3"/>
  <c r="X3123" i="3"/>
  <c r="X283" i="3"/>
  <c r="X1409" i="3"/>
  <c r="X1637" i="3"/>
  <c r="X3124" i="3"/>
  <c r="X3125" i="3"/>
  <c r="X4117" i="3"/>
  <c r="X1786" i="3"/>
  <c r="X4118" i="3"/>
  <c r="X1787" i="3"/>
  <c r="X1788" i="3"/>
  <c r="X3352" i="3"/>
  <c r="X1789" i="3"/>
  <c r="X1790" i="3"/>
  <c r="X1638" i="3"/>
  <c r="X1791" i="3"/>
  <c r="X1792" i="3"/>
  <c r="X1793" i="3"/>
  <c r="X3353" i="3"/>
  <c r="X1708" i="3"/>
  <c r="X1794" i="3"/>
  <c r="X1795" i="3"/>
  <c r="X1796" i="3"/>
  <c r="X3126" i="3"/>
  <c r="X3354" i="3"/>
  <c r="X1921" i="3"/>
  <c r="X284" i="3"/>
  <c r="X3418" i="3"/>
  <c r="X2885" i="3"/>
  <c r="X2886" i="3"/>
  <c r="X2887" i="3"/>
  <c r="X2888" i="3"/>
  <c r="X586" i="3"/>
  <c r="X2478" i="3"/>
  <c r="X285" i="3"/>
  <c r="X3182" i="3"/>
  <c r="X950" i="3"/>
  <c r="X440" i="3"/>
  <c r="X441" i="3"/>
  <c r="X587" i="3"/>
  <c r="X2520" i="3"/>
  <c r="X588" i="3"/>
  <c r="X759" i="3"/>
  <c r="X2521" i="3"/>
  <c r="X760" i="3"/>
  <c r="X2522" i="3"/>
  <c r="X2523" i="3"/>
  <c r="X2907" i="3"/>
  <c r="X1445" i="3"/>
  <c r="X1162" i="3"/>
  <c r="X4163" i="3"/>
  <c r="X589" i="3"/>
  <c r="X1261" i="3"/>
  <c r="X1262" i="3"/>
  <c r="X1263" i="3"/>
  <c r="X694" i="3"/>
  <c r="X2666" i="3"/>
  <c r="X2648" i="3"/>
  <c r="X2316" i="3"/>
  <c r="X2381" i="3"/>
  <c r="X2229" i="3"/>
  <c r="X3552" i="3"/>
  <c r="X3553" i="3"/>
  <c r="X1598" i="3"/>
  <c r="X3231" i="3"/>
  <c r="X2317" i="3"/>
  <c r="X1264" i="3"/>
  <c r="X1163" i="3"/>
  <c r="X1265" i="3"/>
  <c r="X1266" i="3"/>
  <c r="X1410" i="3"/>
  <c r="X1411" i="3"/>
  <c r="X1488" i="3"/>
  <c r="X1489" i="3"/>
  <c r="X1490" i="3"/>
  <c r="X1491" i="3"/>
  <c r="X1543" i="3"/>
  <c r="X1164" i="3"/>
  <c r="X1267" i="3"/>
  <c r="X1356" i="3"/>
  <c r="X1955" i="3"/>
  <c r="X2230" i="3"/>
  <c r="X2338" i="3"/>
  <c r="X2339" i="3"/>
  <c r="X2318" i="3"/>
  <c r="X2231" i="3"/>
  <c r="X2340" i="3"/>
  <c r="X2382" i="3"/>
  <c r="X2383" i="3"/>
  <c r="X2841" i="3"/>
  <c r="X2232" i="3"/>
  <c r="X2384" i="3"/>
  <c r="X2233" i="3"/>
  <c r="X2842" i="3"/>
  <c r="X2941" i="3"/>
  <c r="X2942" i="3"/>
  <c r="X2385" i="3"/>
  <c r="X2943" i="3"/>
  <c r="X2386" i="3"/>
  <c r="X2387" i="3"/>
  <c r="X2944" i="3"/>
  <c r="X2388" i="3"/>
  <c r="X2945" i="3"/>
  <c r="X3554" i="3"/>
  <c r="X3555" i="3"/>
  <c r="X3556" i="3"/>
  <c r="X3127" i="3"/>
  <c r="X3128" i="3"/>
  <c r="X3557" i="3"/>
  <c r="X4143" i="3"/>
  <c r="X3896" i="3"/>
  <c r="X3995" i="3"/>
  <c r="X3064" i="3"/>
  <c r="X4028" i="3"/>
  <c r="X3883" i="3"/>
  <c r="X3065" i="3"/>
  <c r="X3558" i="3"/>
  <c r="X3559" i="3"/>
  <c r="X3560" i="3"/>
  <c r="X3926" i="3"/>
  <c r="X3129" i="3"/>
  <c r="X3561" i="3"/>
  <c r="X3562" i="3"/>
  <c r="X4119" i="3"/>
  <c r="X4029" i="3"/>
  <c r="X4030" i="3"/>
  <c r="X3927" i="3"/>
  <c r="X4031" i="3"/>
  <c r="X3928" i="3"/>
  <c r="X3563" i="3"/>
  <c r="X4032" i="3"/>
  <c r="X3130" i="3"/>
  <c r="X3183" i="3"/>
  <c r="X3714" i="3"/>
  <c r="X3715" i="3"/>
  <c r="X3792" i="3"/>
  <c r="X3793" i="3"/>
  <c r="X3131" i="3"/>
  <c r="X4082" i="3"/>
  <c r="X3929" i="3"/>
  <c r="X3930" i="3"/>
  <c r="X2234" i="3"/>
  <c r="X2479" i="3"/>
  <c r="X2176" i="3"/>
  <c r="X761" i="3"/>
  <c r="X2889" i="3"/>
  <c r="X2890" i="3"/>
  <c r="X2891" i="3"/>
  <c r="X2892" i="3"/>
  <c r="X4311" i="3"/>
  <c r="X2601" i="3"/>
  <c r="X2602" i="3"/>
  <c r="X1433" i="3"/>
  <c r="X2177" i="3"/>
  <c r="X4537" i="3"/>
  <c r="X1019" i="3"/>
  <c r="X1357" i="3"/>
  <c r="X3066" i="3"/>
  <c r="X2603" i="3"/>
  <c r="X226" i="3"/>
  <c r="X227" i="3"/>
  <c r="X4164" i="3"/>
  <c r="X448" i="3"/>
  <c r="X4165" i="3"/>
  <c r="X879" i="3"/>
  <c r="X1358" i="3"/>
  <c r="X2097" i="3"/>
  <c r="X2452" i="3"/>
  <c r="X2524" i="3"/>
  <c r="X2389" i="3"/>
  <c r="X2525" i="3"/>
  <c r="X2995" i="3"/>
  <c r="X2526" i="3"/>
  <c r="X2726" i="3"/>
  <c r="X2649" i="3"/>
  <c r="X2650" i="3"/>
  <c r="X2651" i="3"/>
  <c r="X2527" i="3"/>
  <c r="X2727" i="3"/>
  <c r="X2528" i="3"/>
  <c r="X3220" i="3"/>
  <c r="X3877" i="3"/>
  <c r="X4073" i="3"/>
  <c r="X4033" i="3"/>
  <c r="X2072" i="3"/>
  <c r="X1390" i="3"/>
  <c r="X3564" i="3"/>
  <c r="X3565" i="3"/>
  <c r="X3566" i="3"/>
  <c r="X3567" i="3"/>
  <c r="X3568" i="3"/>
  <c r="X3569" i="3"/>
  <c r="X1499" i="3"/>
  <c r="X3931" i="3"/>
  <c r="X1639" i="3"/>
  <c r="X1640" i="3"/>
  <c r="X3716" i="3"/>
  <c r="X3570" i="3"/>
  <c r="X3132" i="3"/>
  <c r="X378" i="3"/>
  <c r="X228" i="3"/>
  <c r="X229" i="3"/>
  <c r="X230" i="3"/>
  <c r="X231" i="3"/>
  <c r="X951" i="3"/>
  <c r="X1083" i="3"/>
  <c r="X1334" i="3"/>
  <c r="X1492" i="3"/>
  <c r="X1500" i="3"/>
  <c r="X1709" i="3"/>
  <c r="X1710" i="3"/>
  <c r="X1711" i="3"/>
  <c r="X1712" i="3"/>
  <c r="X1713" i="3"/>
  <c r="X1903" i="3"/>
  <c r="X1641" i="3"/>
  <c r="X1797" i="3"/>
  <c r="X1798" i="3"/>
  <c r="X1799" i="3"/>
  <c r="X1642" i="3"/>
  <c r="X1643" i="3"/>
  <c r="X1904" i="3"/>
  <c r="X1905" i="3"/>
  <c r="X1906" i="3"/>
  <c r="X1800" i="3"/>
  <c r="X1907" i="3"/>
  <c r="X1908" i="3"/>
  <c r="X1909" i="3"/>
  <c r="X1910" i="3"/>
  <c r="X1801" i="3"/>
  <c r="X1644" i="3"/>
  <c r="X1645" i="3"/>
  <c r="X1646" i="3"/>
  <c r="X2095" i="3"/>
  <c r="X2054" i="3"/>
  <c r="X2678" i="3"/>
  <c r="X3571" i="3"/>
  <c r="X3932" i="3"/>
  <c r="X3572" i="3"/>
  <c r="X3355" i="3"/>
  <c r="X3794" i="3"/>
  <c r="X4034" i="3"/>
  <c r="X3795" i="3"/>
  <c r="X3573" i="3"/>
  <c r="X3133" i="3"/>
  <c r="X3933" i="3"/>
  <c r="X3574" i="3"/>
  <c r="X3575" i="3"/>
  <c r="X3576" i="3"/>
  <c r="X3577" i="3"/>
  <c r="X3733" i="3"/>
  <c r="X3578" i="3"/>
  <c r="X3734" i="3"/>
  <c r="X4035" i="3"/>
  <c r="X3579" i="3"/>
  <c r="X3580" i="3"/>
  <c r="X3581" i="3"/>
  <c r="X3582" i="3"/>
  <c r="X3988" i="3"/>
  <c r="X3735" i="3"/>
  <c r="X3796" i="3"/>
  <c r="X3356" i="3"/>
  <c r="X3357" i="3"/>
  <c r="X3797" i="3"/>
  <c r="X3798" i="3"/>
  <c r="X3184" i="3"/>
  <c r="X4036" i="3"/>
  <c r="X4037" i="3"/>
  <c r="X4038" i="3"/>
  <c r="X3799" i="3"/>
  <c r="X3583" i="3"/>
  <c r="X3584" i="3"/>
  <c r="X3585" i="3"/>
  <c r="X3586" i="3"/>
  <c r="X3934" i="3"/>
  <c r="X3587" i="3"/>
  <c r="X3588" i="3"/>
  <c r="X3185" i="3"/>
  <c r="X3935" i="3"/>
  <c r="X3589" i="3"/>
  <c r="X3800" i="3"/>
  <c r="X3801" i="3"/>
  <c r="X3936" i="3"/>
  <c r="X3937" i="3"/>
  <c r="X3802" i="3"/>
  <c r="X3590" i="3"/>
  <c r="X3591" i="3"/>
  <c r="X3592" i="3"/>
  <c r="X3803" i="3"/>
  <c r="X4120" i="3"/>
  <c r="X4006" i="3"/>
  <c r="X3593" i="3"/>
  <c r="X3594" i="3"/>
  <c r="X4083" i="3"/>
  <c r="X1922" i="3"/>
  <c r="X286" i="3"/>
  <c r="X417" i="3"/>
  <c r="X1498" i="3"/>
  <c r="X287" i="3"/>
  <c r="X1268" i="3"/>
  <c r="X1269" i="3"/>
  <c r="X2114" i="3"/>
  <c r="X2091" i="3"/>
  <c r="X3186" i="3"/>
  <c r="X590" i="3"/>
  <c r="X695" i="3"/>
  <c r="X591" i="3"/>
  <c r="X593" i="3"/>
  <c r="X696" i="3"/>
  <c r="X697" i="3"/>
  <c r="X594" i="3"/>
  <c r="X595" i="3"/>
  <c r="X698" i="3"/>
  <c r="X762" i="3"/>
  <c r="X763" i="3"/>
  <c r="X764" i="3"/>
  <c r="X1270" i="3"/>
  <c r="X1271" i="3"/>
  <c r="X1272" i="3"/>
  <c r="X1273" i="3"/>
  <c r="X2036" i="3"/>
  <c r="X2098" i="3"/>
  <c r="X2178" i="3"/>
  <c r="X2179" i="3"/>
  <c r="X2180" i="3"/>
  <c r="X4096" i="3"/>
  <c r="X765" i="3"/>
  <c r="X4345" i="3"/>
  <c r="X3358" i="3"/>
  <c r="X3359" i="3"/>
  <c r="X596" i="3"/>
  <c r="X3202" i="3"/>
  <c r="X4538" i="3"/>
  <c r="X4209" i="3"/>
  <c r="X681" i="3"/>
  <c r="X3299" i="3"/>
  <c r="X4539" i="3"/>
  <c r="X3300" i="3"/>
  <c r="X485" i="3"/>
  <c r="X3301" i="3"/>
  <c r="X4166" i="3"/>
  <c r="X3302" i="3"/>
  <c r="X597" i="3"/>
  <c r="X4241" i="3"/>
  <c r="X968" i="3"/>
  <c r="X1009" i="3"/>
  <c r="X1020" i="3"/>
  <c r="X1460" i="3"/>
  <c r="X1481" i="3"/>
  <c r="X1274" i="3"/>
  <c r="X4351" i="3"/>
  <c r="X4366" i="3"/>
  <c r="X4367" i="3"/>
  <c r="X2529" i="3"/>
  <c r="X2530" i="3"/>
  <c r="X3303" i="3"/>
  <c r="X598" i="3"/>
  <c r="X1544" i="3"/>
  <c r="X3595" i="3"/>
  <c r="X3717" i="3"/>
  <c r="X3134" i="3"/>
  <c r="X699" i="3"/>
  <c r="X700" i="3"/>
  <c r="X701" i="3"/>
  <c r="X702" i="3"/>
  <c r="X703" i="3"/>
  <c r="X599" i="3"/>
  <c r="X600" i="3"/>
  <c r="X601" i="3"/>
  <c r="X602" i="3"/>
  <c r="X603" i="3"/>
  <c r="X604" i="3"/>
  <c r="X605" i="3"/>
  <c r="X606" i="3"/>
  <c r="X607" i="3"/>
  <c r="X608" i="3"/>
  <c r="X704" i="3"/>
  <c r="X1545" i="3"/>
  <c r="X1084" i="3"/>
  <c r="X1923" i="3"/>
  <c r="X1802" i="3"/>
  <c r="X1931" i="3"/>
  <c r="X1803" i="3"/>
  <c r="X1804" i="3"/>
  <c r="X1647" i="3"/>
  <c r="X2390" i="3"/>
  <c r="X2391" i="3"/>
  <c r="X2392" i="3"/>
  <c r="X2393" i="3"/>
  <c r="X2394" i="3"/>
  <c r="X3596" i="3"/>
  <c r="X3135" i="3"/>
  <c r="X3597" i="3"/>
  <c r="X3598" i="3"/>
  <c r="X3599" i="3"/>
  <c r="X3600" i="3"/>
  <c r="X3601" i="3"/>
  <c r="X3602" i="3"/>
  <c r="X3136" i="3"/>
  <c r="X3603" i="3"/>
  <c r="X3137" i="3"/>
  <c r="X3187" i="3"/>
  <c r="X3188" i="3"/>
  <c r="X3360" i="3"/>
  <c r="X3138" i="3"/>
  <c r="X3139" i="3"/>
  <c r="X3361" i="3"/>
  <c r="X4121" i="3"/>
  <c r="X3362" i="3"/>
  <c r="X3363" i="3"/>
  <c r="X4122" i="3"/>
  <c r="X3426" i="3"/>
  <c r="X3427" i="3"/>
  <c r="X3804" i="3"/>
  <c r="X3805" i="3"/>
  <c r="X3604" i="3"/>
  <c r="X3605" i="3"/>
  <c r="X3938" i="3"/>
  <c r="X3140" i="3"/>
  <c r="X3364" i="3"/>
  <c r="X3365" i="3"/>
  <c r="X3718" i="3"/>
  <c r="X3606" i="3"/>
  <c r="X3141" i="3"/>
  <c r="X3366" i="3"/>
  <c r="X3607" i="3"/>
  <c r="X3806" i="3"/>
  <c r="X3807" i="3"/>
  <c r="X3808" i="3"/>
  <c r="X3809" i="3"/>
  <c r="X3810" i="3"/>
  <c r="X3608" i="3"/>
  <c r="X4007" i="3"/>
  <c r="X3142" i="3"/>
  <c r="X3143" i="3"/>
  <c r="X3144" i="3"/>
  <c r="X3145" i="3"/>
  <c r="X3146" i="3"/>
  <c r="X4084" i="3"/>
  <c r="X4085" i="3"/>
  <c r="X4167" i="3"/>
  <c r="X4312" i="3"/>
  <c r="X4135" i="3"/>
  <c r="X4346" i="3"/>
  <c r="X2531" i="3"/>
  <c r="X2532" i="3"/>
  <c r="X468" i="3"/>
  <c r="X1434" i="3"/>
  <c r="X1435" i="3"/>
  <c r="X3232" i="3"/>
  <c r="X914" i="3"/>
  <c r="X2474" i="3"/>
  <c r="X2612" i="3"/>
  <c r="X2613" i="3"/>
  <c r="X3278" i="3"/>
  <c r="X4242" i="3"/>
  <c r="X969" i="3"/>
  <c r="X1446" i="3"/>
  <c r="X1447" i="3"/>
  <c r="X1448" i="3"/>
  <c r="X1449" i="3"/>
  <c r="X1482" i="3"/>
  <c r="X1529" i="3"/>
  <c r="X1940" i="3"/>
  <c r="X2679" i="3"/>
  <c r="X3001" i="3"/>
  <c r="X2872" i="3"/>
  <c r="X2533" i="3"/>
  <c r="X2534" i="3"/>
  <c r="X2664" i="3"/>
  <c r="X2946" i="3"/>
  <c r="X2619" i="3"/>
  <c r="X2535" i="3"/>
  <c r="X2536" i="3"/>
  <c r="X3014" i="3"/>
  <c r="X2537" i="3"/>
  <c r="X4523" i="3"/>
  <c r="X3002" i="3"/>
  <c r="X3015" i="3"/>
  <c r="X3003" i="3"/>
  <c r="X3016" i="3"/>
  <c r="X2538" i="3"/>
  <c r="X2539" i="3"/>
  <c r="X2483" i="3"/>
  <c r="X2540" i="3"/>
  <c r="X2285" i="3"/>
  <c r="X2541" i="3"/>
  <c r="X2873" i="3"/>
  <c r="X3019" i="3"/>
  <c r="X3020" i="3"/>
  <c r="X3017" i="3"/>
  <c r="X3018" i="3"/>
  <c r="X3004" i="3"/>
  <c r="X3189" i="3"/>
  <c r="X3367" i="3"/>
  <c r="X2878" i="3"/>
  <c r="X2879" i="3"/>
  <c r="X2880" i="3"/>
  <c r="X2881" i="3"/>
  <c r="X2882" i="3"/>
  <c r="X2181" i="3"/>
  <c r="X766" i="3"/>
  <c r="X3304" i="3"/>
  <c r="X962" i="3"/>
  <c r="X4264" i="3"/>
  <c r="X4274" i="3"/>
  <c r="X3368" i="3"/>
  <c r="X497" i="3"/>
  <c r="X498" i="3"/>
  <c r="X4210" i="3"/>
  <c r="X767" i="3"/>
  <c r="X768" i="3"/>
  <c r="X769" i="3"/>
  <c r="X770" i="3"/>
  <c r="X771" i="3"/>
  <c r="X772" i="3"/>
  <c r="X1010" i="3"/>
  <c r="X1165" i="3"/>
  <c r="X1166" i="3"/>
  <c r="X1275" i="3"/>
  <c r="X1276" i="3"/>
  <c r="X1167" i="3"/>
  <c r="X1277" i="3"/>
  <c r="X1168" i="3"/>
  <c r="X1278" i="3"/>
  <c r="X1279" i="3"/>
  <c r="X1169" i="3"/>
  <c r="X1170" i="3"/>
  <c r="X1280" i="3"/>
  <c r="X1171" i="3"/>
  <c r="X1281" i="3"/>
  <c r="X1282" i="3"/>
  <c r="X1283" i="3"/>
  <c r="X1284" i="3"/>
  <c r="X1805" i="3"/>
  <c r="X1806" i="3"/>
  <c r="X1807" i="3"/>
  <c r="X1648" i="3"/>
  <c r="X1911" i="3"/>
  <c r="X1649" i="3"/>
  <c r="X1535" i="3"/>
  <c r="X1808" i="3"/>
  <c r="X1650" i="3"/>
  <c r="X2092" i="3"/>
  <c r="X2115" i="3"/>
  <c r="X2116" i="3"/>
  <c r="X2235" i="3"/>
  <c r="X2236" i="3"/>
  <c r="X2237" i="3"/>
  <c r="X2395" i="3"/>
  <c r="X2396" i="3"/>
  <c r="X2238" i="3"/>
  <c r="X2239" i="3"/>
  <c r="X2240" i="3"/>
  <c r="X3420" i="3"/>
  <c r="X3450" i="3"/>
  <c r="X3451" i="3"/>
  <c r="X3147" i="3"/>
  <c r="X2635" i="3"/>
  <c r="X2667" i="3"/>
  <c r="X965" i="3"/>
  <c r="X451" i="3"/>
  <c r="X1285" i="3"/>
  <c r="X1962" i="3"/>
  <c r="X3369" i="3"/>
  <c r="X3452" i="3"/>
  <c r="X3719" i="3"/>
  <c r="X4313" i="3"/>
  <c r="X4314" i="3"/>
  <c r="X634" i="3"/>
  <c r="X773" i="3"/>
  <c r="X4039" i="3"/>
  <c r="X3067" i="3"/>
  <c r="X3453" i="3"/>
  <c r="X3996" i="3"/>
  <c r="X3068" i="3"/>
  <c r="X2272" i="3"/>
  <c r="X3370" i="3"/>
  <c r="X2341" i="3"/>
  <c r="X2620" i="3"/>
  <c r="X2621" i="3"/>
  <c r="X1956" i="3"/>
  <c r="X970" i="3"/>
  <c r="X971" i="3"/>
  <c r="X972" i="3"/>
  <c r="X905" i="3"/>
  <c r="X1021" i="3"/>
  <c r="X1924" i="3"/>
  <c r="X2484" i="3"/>
  <c r="X2996" i="3"/>
  <c r="X2542" i="3"/>
  <c r="X2543" i="3"/>
  <c r="X2342" i="3"/>
  <c r="X480" i="3"/>
  <c r="X1436" i="3"/>
  <c r="X512" i="3"/>
  <c r="X4211" i="3"/>
  <c r="X4212" i="3"/>
  <c r="X4168" i="3"/>
  <c r="X4192" i="3"/>
  <c r="X4169" i="3"/>
  <c r="X4193" i="3"/>
  <c r="X4170" i="3"/>
  <c r="X4243" i="3"/>
  <c r="X4338" i="3"/>
  <c r="X4339" i="3"/>
  <c r="X4265" i="3"/>
  <c r="X4340" i="3"/>
  <c r="X4368" i="3"/>
  <c r="X1536" i="3"/>
  <c r="X4491" i="3"/>
  <c r="X4526" i="3"/>
  <c r="X4315" i="3"/>
  <c r="X4171" i="3"/>
  <c r="X4172" i="3"/>
  <c r="X4173" i="3"/>
  <c r="X4174" i="3"/>
  <c r="X4492" i="3"/>
  <c r="X4458" i="3"/>
  <c r="X3609" i="3"/>
  <c r="X4194" i="3"/>
  <c r="X4316" i="3"/>
  <c r="X4317" i="3"/>
  <c r="X4402" i="3"/>
  <c r="X4459" i="3"/>
  <c r="X4546" i="3"/>
  <c r="X3069" i="3"/>
  <c r="X4175" i="3"/>
  <c r="X4176" i="3"/>
  <c r="X4177" i="3"/>
  <c r="X4178" i="3"/>
  <c r="X4195" i="3"/>
  <c r="X4369" i="3"/>
  <c r="X4353" i="3"/>
  <c r="X4149" i="3"/>
  <c r="X4146" i="3"/>
  <c r="X4244" i="3"/>
  <c r="X4403" i="3"/>
  <c r="X4147" i="3"/>
  <c r="X4148" i="3"/>
  <c r="X4196" i="3"/>
  <c r="X481" i="3"/>
  <c r="X4532" i="3"/>
  <c r="X288" i="3"/>
  <c r="X350" i="3"/>
  <c r="X333" i="3"/>
  <c r="X4179" i="3"/>
  <c r="X4197" i="3"/>
  <c r="X4198" i="3"/>
  <c r="X4180" i="3"/>
  <c r="X4181" i="3"/>
  <c r="X4153" i="3"/>
  <c r="X4182" i="3"/>
  <c r="X4199" i="3"/>
  <c r="X4200" i="3"/>
  <c r="X4201" i="3"/>
  <c r="X4213" i="3"/>
  <c r="X4245" i="3"/>
  <c r="X4275" i="3"/>
  <c r="X4318" i="3"/>
  <c r="X1172" i="3"/>
  <c r="X1286" i="3"/>
  <c r="X1287" i="3"/>
  <c r="X4370" i="3"/>
  <c r="X4404" i="3"/>
  <c r="X4460" i="3"/>
  <c r="X4493" i="3"/>
  <c r="X4494" i="3"/>
  <c r="X4495" i="3"/>
  <c r="X4496" i="3"/>
  <c r="X4461" i="3"/>
  <c r="X4462" i="3"/>
  <c r="X4521" i="3"/>
  <c r="X4522" i="3"/>
  <c r="X3070" i="3"/>
  <c r="X3071" i="3"/>
  <c r="X3279" i="3"/>
  <c r="X3280" i="3"/>
  <c r="X3454" i="3"/>
  <c r="X3455" i="3"/>
  <c r="X4524" i="3"/>
  <c r="X4527" i="3"/>
  <c r="X379" i="3"/>
  <c r="X2397" i="3"/>
  <c r="X3610" i="3"/>
  <c r="X3611" i="3"/>
  <c r="X183" i="3"/>
  <c r="X3148" i="3"/>
  <c r="X380" i="3"/>
  <c r="X609" i="3"/>
  <c r="X610" i="3"/>
  <c r="X611" i="3"/>
  <c r="X612" i="3"/>
  <c r="X705" i="3"/>
  <c r="X613" i="3"/>
  <c r="X978" i="3"/>
  <c r="X774" i="3"/>
  <c r="X979" i="3"/>
  <c r="X855" i="3"/>
  <c r="X775" i="3"/>
  <c r="X865" i="3"/>
  <c r="X1288" i="3"/>
  <c r="X1289" i="3"/>
  <c r="X1290" i="3"/>
  <c r="X1291" i="3"/>
  <c r="X1292" i="3"/>
  <c r="X1293" i="3"/>
  <c r="X1294" i="3"/>
  <c r="X1295" i="3"/>
  <c r="X1296" i="3"/>
  <c r="X1297" i="3"/>
  <c r="X1298" i="3"/>
  <c r="X1809" i="3"/>
  <c r="X1651" i="3"/>
  <c r="X1652" i="3"/>
  <c r="X1810" i="3"/>
  <c r="X1811" i="3"/>
  <c r="X1812" i="3"/>
  <c r="X1537" i="3"/>
  <c r="X1912" i="3"/>
  <c r="X2099" i="3"/>
  <c r="X2100" i="3"/>
  <c r="X2037" i="3"/>
  <c r="X2038" i="3"/>
  <c r="X2039" i="3"/>
  <c r="X2055" i="3"/>
  <c r="X2040" i="3"/>
  <c r="X2398" i="3"/>
  <c r="X2399" i="3"/>
  <c r="X2843" i="3"/>
  <c r="X3612" i="3"/>
  <c r="X3613" i="3"/>
  <c r="X3614" i="3"/>
  <c r="X3615" i="3"/>
  <c r="X3811" i="3"/>
  <c r="X3939" i="3"/>
  <c r="X3149" i="3"/>
  <c r="X3989" i="3"/>
  <c r="X3812" i="3"/>
  <c r="X4123" i="3"/>
  <c r="X3813" i="3"/>
  <c r="X3814" i="3"/>
  <c r="X4040" i="3"/>
  <c r="X4041" i="3"/>
  <c r="X4042" i="3"/>
  <c r="X4043" i="3"/>
  <c r="X4044" i="3"/>
  <c r="X3940" i="3"/>
  <c r="X3616" i="3"/>
  <c r="X3617" i="3"/>
  <c r="X3618" i="3"/>
  <c r="X3815" i="3"/>
  <c r="X3816" i="3"/>
  <c r="X3941" i="3"/>
  <c r="X3817" i="3"/>
  <c r="X3818" i="3"/>
  <c r="X3819" i="3"/>
  <c r="X3820" i="3"/>
  <c r="X3720" i="3"/>
  <c r="X3619" i="3"/>
  <c r="X4008" i="3"/>
  <c r="X3620" i="3"/>
  <c r="X371" i="3"/>
  <c r="X3006" i="3"/>
  <c r="X3007" i="3"/>
  <c r="X3008" i="3"/>
  <c r="X427" i="3"/>
  <c r="X421" i="3"/>
  <c r="X776" i="3"/>
  <c r="X4254" i="3"/>
  <c r="X1022" i="3"/>
  <c r="X2544" i="3"/>
  <c r="X2545" i="3"/>
  <c r="X3021" i="3"/>
  <c r="X2947" i="3"/>
  <c r="X2948" i="3"/>
  <c r="X2949" i="3"/>
  <c r="X2950" i="3"/>
  <c r="X2728" i="3"/>
  <c r="X2992" i="3"/>
  <c r="X3022" i="3"/>
  <c r="X2279" i="3"/>
  <c r="X2993" i="3"/>
  <c r="X2729" i="3"/>
  <c r="X2994" i="3"/>
  <c r="X2874" i="3"/>
  <c r="X2319" i="3"/>
  <c r="X2780" i="3"/>
  <c r="X2320" i="3"/>
  <c r="X3371" i="3"/>
  <c r="X915" i="3"/>
  <c r="X916" i="3"/>
  <c r="X917" i="3"/>
  <c r="X918" i="3"/>
  <c r="X3372" i="3"/>
  <c r="X247" i="3"/>
  <c r="X3373" i="3"/>
  <c r="X2730" i="3"/>
  <c r="X334" i="3"/>
  <c r="X856" i="3"/>
  <c r="X857" i="3"/>
  <c r="X858" i="3"/>
  <c r="X1332" i="3"/>
  <c r="X1322" i="3"/>
  <c r="X4371" i="3"/>
  <c r="X1391" i="3"/>
  <c r="X2125" i="3"/>
  <c r="X2731" i="3"/>
  <c r="X2732" i="3"/>
  <c r="X3190" i="3"/>
  <c r="X3437" i="3"/>
  <c r="X4136" i="3"/>
  <c r="X3221" i="3"/>
  <c r="X3892" i="3"/>
  <c r="X3872" i="3"/>
  <c r="X859" i="3"/>
  <c r="X260" i="3"/>
  <c r="X388" i="3"/>
  <c r="X2893" i="3"/>
  <c r="X2894" i="3"/>
  <c r="X2895" i="3"/>
  <c r="X2896" i="3"/>
  <c r="X2897" i="3"/>
  <c r="X2898" i="3"/>
  <c r="X2546" i="3"/>
  <c r="X2547" i="3"/>
  <c r="X2073" i="3"/>
  <c r="X323" i="3"/>
  <c r="X372" i="3"/>
  <c r="X1437" i="3"/>
  <c r="X487" i="3"/>
  <c r="X2622" i="3"/>
  <c r="X515" i="3"/>
  <c r="X428" i="3"/>
  <c r="X906" i="3"/>
  <c r="X907" i="3"/>
  <c r="X1461" i="3"/>
  <c r="X1450" i="3"/>
  <c r="X1462" i="3"/>
  <c r="X1451" i="3"/>
  <c r="X1463" i="3"/>
  <c r="X1483" i="3"/>
  <c r="X1452" i="3"/>
  <c r="X1484" i="3"/>
  <c r="X4497" i="3"/>
  <c r="X2400" i="3"/>
  <c r="X2401" i="3"/>
  <c r="X2623" i="3"/>
  <c r="X2733" i="3"/>
  <c r="X2734" i="3"/>
  <c r="X2829" i="3"/>
  <c r="X2912" i="3"/>
  <c r="X2735" i="3"/>
  <c r="X2913" i="3"/>
  <c r="X2914" i="3"/>
  <c r="X2652" i="3"/>
  <c r="X2915" i="3"/>
  <c r="X2604" i="3"/>
  <c r="X2548" i="3"/>
  <c r="X2549" i="3"/>
  <c r="X2275" i="3"/>
  <c r="X2908" i="3"/>
  <c r="X2321" i="3"/>
  <c r="X2909" i="3"/>
  <c r="X2910" i="3"/>
  <c r="X4045" i="3"/>
  <c r="X3897" i="3"/>
  <c r="X3942" i="3"/>
  <c r="X4065" i="3"/>
  <c r="X4060" i="3"/>
  <c r="X1925" i="3"/>
  <c r="X1813" i="3"/>
  <c r="X2490" i="3"/>
  <c r="X3621" i="3"/>
  <c r="X3622" i="3"/>
  <c r="X3623" i="3"/>
  <c r="X958" i="3"/>
  <c r="X381" i="3"/>
  <c r="X777" i="3"/>
  <c r="X778" i="3"/>
  <c r="X1046" i="3"/>
  <c r="X1002" i="3"/>
  <c r="X1003" i="3"/>
  <c r="X1546" i="3"/>
  <c r="X1547" i="3"/>
  <c r="X1552" i="3"/>
  <c r="X1562" i="3"/>
  <c r="X1563" i="3"/>
  <c r="X1564" i="3"/>
  <c r="X1565" i="3"/>
  <c r="X1566" i="3"/>
  <c r="X1567" i="3"/>
  <c r="X1814" i="3"/>
  <c r="X1815" i="3"/>
  <c r="X1816" i="3"/>
  <c r="X1817" i="3"/>
  <c r="X1818" i="3"/>
  <c r="X1960" i="3"/>
  <c r="X1926" i="3"/>
  <c r="X1819" i="3"/>
  <c r="X1820" i="3"/>
  <c r="X1961" i="3"/>
  <c r="X1971" i="3"/>
  <c r="X1821" i="3"/>
  <c r="X1822" i="3"/>
  <c r="X1653" i="3"/>
  <c r="X1654" i="3"/>
  <c r="X1655" i="3"/>
  <c r="X1823" i="3"/>
  <c r="X1824" i="3"/>
  <c r="X1656" i="3"/>
  <c r="X1972" i="3"/>
  <c r="X1825" i="3"/>
  <c r="X1826" i="3"/>
  <c r="X1932" i="3"/>
  <c r="X1538" i="3"/>
  <c r="X1539" i="3"/>
  <c r="X1827" i="3"/>
  <c r="X1828" i="3"/>
  <c r="X1829" i="3"/>
  <c r="X1830" i="3"/>
  <c r="X1973" i="3"/>
  <c r="X1974" i="3"/>
  <c r="X1975" i="3"/>
  <c r="X1976" i="3"/>
  <c r="X1933" i="3"/>
  <c r="X1657" i="3"/>
  <c r="X1658" i="3"/>
  <c r="X2241" i="3"/>
  <c r="X3624" i="3"/>
  <c r="X3625" i="3"/>
  <c r="X3626" i="3"/>
  <c r="X3374" i="3"/>
  <c r="X3627" i="3"/>
  <c r="X3628" i="3"/>
  <c r="X3629" i="3"/>
  <c r="X3630" i="3"/>
  <c r="X3736" i="3"/>
  <c r="X3428" i="3"/>
  <c r="X3631" i="3"/>
  <c r="X3632" i="3"/>
  <c r="X3633" i="3"/>
  <c r="X3634" i="3"/>
  <c r="X3375" i="3"/>
  <c r="X3376" i="3"/>
  <c r="X3377" i="3"/>
  <c r="X3821" i="3"/>
  <c r="X3822" i="3"/>
  <c r="X3943" i="3"/>
  <c r="X3378" i="3"/>
  <c r="X3944" i="3"/>
  <c r="X4097" i="3"/>
  <c r="X237" i="3"/>
  <c r="X3191" i="3"/>
  <c r="X2875" i="3"/>
  <c r="X2692" i="3"/>
  <c r="X2563" i="3"/>
  <c r="X2152" i="3"/>
  <c r="X2605" i="3"/>
  <c r="X2766" i="3"/>
  <c r="X2767" i="3"/>
  <c r="X2768" i="3"/>
  <c r="X2182" i="3"/>
  <c r="X3945" i="3"/>
  <c r="X2769" i="3"/>
  <c r="X2606" i="3"/>
  <c r="X2607" i="3"/>
  <c r="X682" i="3"/>
  <c r="X2343" i="3"/>
  <c r="X1493" i="3"/>
  <c r="X2770" i="3"/>
  <c r="S9" i="3" l="1"/>
  <c r="S4469" i="3"/>
  <c r="S1993" i="3"/>
  <c r="S2089" i="3"/>
  <c r="S4470" i="3"/>
  <c r="S4391" i="3"/>
  <c r="S1316" i="3"/>
  <c r="S4216" i="3"/>
  <c r="S2291" i="3"/>
  <c r="S4471" i="3"/>
  <c r="S4392" i="3"/>
  <c r="S4393" i="3"/>
  <c r="S4217" i="3"/>
  <c r="S4218" i="3"/>
  <c r="S4452" i="3"/>
  <c r="S4553" i="3"/>
  <c r="S1040" i="3"/>
  <c r="S311" i="3"/>
  <c r="S529" i="3"/>
  <c r="S535" i="3"/>
  <c r="S488" i="3"/>
  <c r="S3439" i="3"/>
  <c r="S2188" i="3"/>
  <c r="S2418" i="3"/>
  <c r="S2419" i="3"/>
  <c r="S2849" i="3"/>
  <c r="S2262" i="3"/>
  <c r="S2263" i="3"/>
  <c r="S533" i="3"/>
  <c r="S208" i="3"/>
  <c r="S455" i="3"/>
  <c r="S431" i="3"/>
  <c r="S2016" i="3"/>
  <c r="S2017" i="3"/>
  <c r="S456" i="3"/>
  <c r="S433" i="3"/>
  <c r="S1145" i="3"/>
  <c r="S362" i="3"/>
  <c r="S213" i="3"/>
  <c r="S519" i="3"/>
  <c r="S307" i="3"/>
  <c r="S308" i="3"/>
  <c r="S538" i="3"/>
  <c r="S539" i="3"/>
  <c r="S339" i="3"/>
  <c r="S3037" i="3"/>
  <c r="S542" i="3"/>
  <c r="S460" i="3"/>
  <c r="S344" i="3"/>
  <c r="S1372" i="3"/>
  <c r="S1583" i="3"/>
  <c r="S2832" i="3"/>
  <c r="S403" i="3"/>
  <c r="S2264" i="3"/>
  <c r="S2684" i="3"/>
  <c r="S517" i="3"/>
  <c r="S348" i="3"/>
  <c r="S1037" i="3"/>
  <c r="S442" i="3"/>
  <c r="S3262" i="3"/>
  <c r="S263" i="3"/>
  <c r="S2564" i="3"/>
  <c r="S966" i="3"/>
  <c r="S4186" i="3"/>
  <c r="S2292" i="3"/>
  <c r="S4472" i="3"/>
  <c r="S3228" i="3"/>
  <c r="S4336" i="3"/>
  <c r="S3707" i="3"/>
  <c r="S147" i="3"/>
  <c r="S1312" i="3"/>
  <c r="S1055" i="3"/>
  <c r="S4453" i="3"/>
  <c r="S4501" i="3"/>
  <c r="S1899" i="3"/>
  <c r="S120" i="3"/>
  <c r="S3861" i="3"/>
  <c r="S2293" i="3"/>
  <c r="S863" i="3"/>
  <c r="S79" i="3"/>
  <c r="S121" i="3"/>
  <c r="S4152" i="3"/>
  <c r="S10" i="3"/>
  <c r="S4473" i="3"/>
  <c r="S2565" i="3"/>
  <c r="S30" i="3"/>
  <c r="S4394" i="3"/>
  <c r="S973" i="3"/>
  <c r="S1311" i="3"/>
  <c r="S48" i="3"/>
  <c r="S4451" i="3"/>
  <c r="S122" i="3"/>
  <c r="S813" i="3"/>
  <c r="S4219" i="3"/>
  <c r="S812" i="3"/>
  <c r="S459" i="3"/>
  <c r="S389" i="3"/>
  <c r="S4395" i="3"/>
  <c r="S956" i="3"/>
  <c r="S1994" i="3"/>
  <c r="S194" i="3"/>
  <c r="S1995" i="3"/>
  <c r="S195" i="3"/>
  <c r="S11" i="3"/>
  <c r="S1714" i="3"/>
  <c r="S4266" i="3"/>
  <c r="S2294" i="3"/>
  <c r="S3880" i="3"/>
  <c r="S4398" i="3"/>
  <c r="S4277" i="3"/>
  <c r="S3230" i="3"/>
  <c r="S63" i="3"/>
  <c r="S4267" i="3"/>
  <c r="S4356" i="3"/>
  <c r="S1093" i="3"/>
  <c r="S4556" i="3"/>
  <c r="S192" i="3"/>
  <c r="S639" i="3"/>
  <c r="S1094" i="3"/>
  <c r="S1095" i="3"/>
  <c r="S1900" i="3"/>
  <c r="S1901" i="3"/>
  <c r="S4454" i="3"/>
  <c r="S1466" i="3"/>
  <c r="S31" i="3"/>
  <c r="S53" i="3"/>
  <c r="S193" i="3"/>
  <c r="S1056" i="3"/>
  <c r="S4525" i="3"/>
  <c r="S1087" i="3"/>
  <c r="S4220" i="3"/>
  <c r="S204" i="3"/>
  <c r="S4399" i="3"/>
  <c r="S477" i="3"/>
  <c r="S2566" i="3"/>
  <c r="S4278" i="3"/>
  <c r="S1985" i="3"/>
  <c r="S967" i="3"/>
  <c r="S207" i="3"/>
  <c r="S2668" i="3"/>
  <c r="S32" i="3"/>
  <c r="S1097" i="3"/>
  <c r="S162" i="3"/>
  <c r="S3981" i="3"/>
  <c r="S629" i="3"/>
  <c r="S3979" i="3"/>
  <c r="S4400" i="3"/>
  <c r="S1098" i="3"/>
  <c r="S2567" i="3"/>
  <c r="S148" i="3"/>
  <c r="S64" i="3"/>
  <c r="S33" i="3"/>
  <c r="S2669" i="3"/>
  <c r="S4257" i="3"/>
  <c r="S65" i="3"/>
  <c r="S329" i="3"/>
  <c r="S205" i="3"/>
  <c r="S202" i="3"/>
  <c r="S4221" i="3"/>
  <c r="S114" i="3"/>
  <c r="S54" i="3"/>
  <c r="S4222" i="3"/>
  <c r="S115" i="3"/>
  <c r="S4223" i="3"/>
  <c r="S2295" i="3"/>
  <c r="S2568" i="3"/>
  <c r="S1100" i="3"/>
  <c r="S4571" i="3"/>
  <c r="S2569" i="3"/>
  <c r="S2142" i="3"/>
  <c r="S1101" i="3"/>
  <c r="S4279" i="3"/>
  <c r="S2296" i="3"/>
  <c r="S2570" i="3"/>
  <c r="S3728" i="3"/>
  <c r="S66" i="3"/>
  <c r="S4258" i="3"/>
  <c r="S4268" i="3"/>
  <c r="S3227" i="3"/>
  <c r="S34" i="3"/>
  <c r="S116" i="3"/>
  <c r="S4144" i="3"/>
  <c r="S2297" i="3"/>
  <c r="S4280" i="3"/>
  <c r="S4281" i="3"/>
  <c r="S3862" i="3"/>
  <c r="S1088" i="3"/>
  <c r="S4343" i="3"/>
  <c r="S4547" i="3"/>
  <c r="S4396" i="3"/>
  <c r="S4282" i="3"/>
  <c r="S3164" i="3"/>
  <c r="S1102" i="3"/>
  <c r="S4224" i="3"/>
  <c r="S2298" i="3"/>
  <c r="S1089" i="3"/>
  <c r="S871" i="3"/>
  <c r="S1103" i="3"/>
  <c r="S133" i="3"/>
  <c r="S1373" i="3"/>
  <c r="S482" i="3"/>
  <c r="S3440" i="3"/>
  <c r="S4154" i="3"/>
  <c r="S3166" i="3"/>
  <c r="S4155" i="3"/>
  <c r="S4225" i="3"/>
  <c r="S1336" i="3"/>
  <c r="S4283" i="3"/>
  <c r="S3881" i="3"/>
  <c r="S630" i="3"/>
  <c r="S2126" i="3"/>
  <c r="S123" i="3"/>
  <c r="S1104" i="3"/>
  <c r="S117" i="3"/>
  <c r="S4284" i="3"/>
  <c r="S1105" i="3"/>
  <c r="S1106" i="3"/>
  <c r="S4259" i="3"/>
  <c r="S4269" i="3"/>
  <c r="S954" i="3"/>
  <c r="S1502" i="3"/>
  <c r="S4156" i="3"/>
  <c r="S4260" i="3"/>
  <c r="S4157" i="3"/>
  <c r="S4357" i="3"/>
  <c r="S1057" i="3"/>
  <c r="S1494" i="3"/>
  <c r="S4285" i="3"/>
  <c r="S2571" i="3"/>
  <c r="S4474" i="3"/>
  <c r="S254" i="3"/>
  <c r="S4286" i="3"/>
  <c r="S35" i="3"/>
  <c r="S897" i="3"/>
  <c r="S2670" i="3"/>
  <c r="S390" i="3"/>
  <c r="S1715" i="3"/>
  <c r="S4287" i="3"/>
  <c r="S1107" i="3"/>
  <c r="S1108" i="3"/>
  <c r="S3165" i="3"/>
  <c r="S23" i="3"/>
  <c r="S2572" i="3"/>
  <c r="S2122" i="3"/>
  <c r="S4529" i="3"/>
  <c r="S2458" i="3"/>
  <c r="S1074" i="3"/>
  <c r="S1109" i="3"/>
  <c r="S478" i="3"/>
  <c r="S1058" i="3"/>
  <c r="S3978" i="3"/>
  <c r="S2299" i="3"/>
  <c r="S1110" i="3"/>
  <c r="S4288" i="3"/>
  <c r="S4158" i="3"/>
  <c r="S2636" i="3"/>
  <c r="S4289" i="3"/>
  <c r="S4290" i="3"/>
  <c r="S435" i="3"/>
  <c r="S3419" i="3"/>
  <c r="S4145" i="3"/>
  <c r="S1318" i="3"/>
  <c r="S134" i="3"/>
  <c r="S4397" i="3"/>
  <c r="S2459" i="3"/>
  <c r="S1465" i="3"/>
  <c r="S4226" i="3"/>
  <c r="S4291" i="3"/>
  <c r="S2281" i="3"/>
  <c r="S2300" i="3"/>
  <c r="S4292" i="3"/>
  <c r="S1075" i="3"/>
  <c r="S264" i="3"/>
  <c r="S2665" i="3"/>
  <c r="S1178" i="3"/>
  <c r="S3263" i="3"/>
  <c r="S1111" i="3"/>
  <c r="S640" i="3"/>
  <c r="S992" i="3"/>
  <c r="S3729" i="3"/>
  <c r="S3982" i="3"/>
  <c r="S986" i="3"/>
  <c r="S1112" i="3"/>
  <c r="S483" i="3"/>
  <c r="S1319" i="3"/>
  <c r="S218" i="3"/>
  <c r="S1070" i="3"/>
  <c r="S1467" i="3"/>
  <c r="S2693" i="3"/>
  <c r="S2270" i="3"/>
  <c r="S1503" i="3"/>
  <c r="S255" i="3"/>
  <c r="S4159" i="3"/>
  <c r="S1189" i="3"/>
  <c r="S2455" i="3"/>
  <c r="S2190" i="3"/>
  <c r="S2160" i="3"/>
  <c r="S2161" i="3"/>
  <c r="S2473" i="3"/>
  <c r="S544" i="3"/>
  <c r="S443" i="3"/>
  <c r="S4293" i="3"/>
  <c r="S1001" i="3"/>
  <c r="S180" i="3"/>
  <c r="S712" i="3"/>
  <c r="S713" i="3"/>
  <c r="S1412" i="3"/>
  <c r="S239" i="3"/>
  <c r="S3308" i="3"/>
  <c r="S1413" i="3"/>
  <c r="S3309" i="3"/>
  <c r="S2268" i="3"/>
  <c r="S186" i="3"/>
  <c r="S2120" i="3"/>
  <c r="S2420" i="3"/>
  <c r="S2421" i="3"/>
  <c r="S3706" i="3"/>
  <c r="S3705" i="3"/>
  <c r="S163" i="3"/>
  <c r="S2821" i="3"/>
  <c r="S3009" i="3"/>
  <c r="S2301" i="3"/>
  <c r="S3010" i="3"/>
  <c r="S2265" i="3"/>
  <c r="S2462" i="3"/>
  <c r="S3310" i="3"/>
  <c r="S1071" i="3"/>
  <c r="S898" i="3"/>
  <c r="S2573" i="3"/>
  <c r="S3983" i="3"/>
  <c r="S3292" i="3"/>
  <c r="S3730" i="3"/>
  <c r="S200" i="3"/>
  <c r="S2112" i="3"/>
  <c r="S822" i="3"/>
  <c r="S470" i="3"/>
  <c r="S4270" i="3"/>
  <c r="S1414" i="3"/>
  <c r="S2749" i="3"/>
  <c r="S164" i="3"/>
  <c r="S984" i="3"/>
  <c r="S899" i="3"/>
  <c r="S2491" i="3"/>
  <c r="S3291" i="3"/>
  <c r="S1415" i="3"/>
  <c r="S2121" i="3"/>
  <c r="S1416" i="3"/>
  <c r="S2637" i="3"/>
  <c r="S3241" i="3"/>
  <c r="S3242" i="3"/>
  <c r="S3243" i="3"/>
  <c r="S714" i="3"/>
  <c r="S2282" i="3"/>
  <c r="S2283" i="3"/>
  <c r="S715" i="3"/>
  <c r="S2123" i="3"/>
  <c r="S203" i="3"/>
  <c r="S2492" i="3"/>
  <c r="S1113" i="3"/>
  <c r="S1114" i="3"/>
  <c r="S911" i="3"/>
  <c r="S2463" i="3"/>
  <c r="S4091" i="3"/>
  <c r="S405" i="3"/>
  <c r="S1115" i="3"/>
  <c r="S1116" i="3"/>
  <c r="S4528" i="3"/>
  <c r="S2493" i="3"/>
  <c r="S491" i="3"/>
  <c r="S920" i="3"/>
  <c r="S406" i="3"/>
  <c r="S1374" i="3"/>
  <c r="S985" i="3"/>
  <c r="S1548" i="3"/>
  <c r="S3038" i="3"/>
  <c r="S3039" i="3"/>
  <c r="S2850" i="3"/>
  <c r="S2347" i="3"/>
  <c r="S1041" i="3"/>
  <c r="S198" i="3"/>
  <c r="S2822" i="3"/>
  <c r="S3311" i="3"/>
  <c r="S201" i="3"/>
  <c r="S921" i="3"/>
  <c r="S4130" i="3"/>
  <c r="S265" i="3"/>
  <c r="S922" i="3"/>
  <c r="S2851" i="3"/>
  <c r="S1417" i="3"/>
  <c r="S215" i="3"/>
  <c r="S2021" i="3"/>
  <c r="S674" i="3"/>
  <c r="S2266" i="3"/>
  <c r="S3040" i="3"/>
  <c r="S206" i="3"/>
  <c r="S3295" i="3"/>
  <c r="S2191" i="3"/>
  <c r="S2057" i="3"/>
  <c r="S2753" i="3"/>
  <c r="S1076" i="3"/>
  <c r="S2754" i="3"/>
  <c r="S2192" i="3"/>
  <c r="S365" i="3"/>
  <c r="S4271" i="3"/>
  <c r="S1989" i="3"/>
  <c r="S3441" i="3"/>
  <c r="S3312" i="3"/>
  <c r="S2267" i="3"/>
  <c r="S2916" i="3"/>
  <c r="S2694" i="3"/>
  <c r="S188" i="3"/>
  <c r="S981" i="3"/>
  <c r="S1941" i="3"/>
  <c r="S4137" i="3"/>
  <c r="S4272" i="3"/>
  <c r="S4294" i="3"/>
  <c r="S4295" i="3"/>
  <c r="S872" i="3"/>
  <c r="S1418" i="3"/>
  <c r="S4574" i="3"/>
  <c r="S2917" i="3"/>
  <c r="S2494" i="3"/>
  <c r="S479" i="3"/>
  <c r="S4296" i="3"/>
  <c r="S4297" i="3"/>
  <c r="S4298" i="3"/>
  <c r="S2495" i="3"/>
  <c r="S1913" i="3"/>
  <c r="S3171" i="3"/>
  <c r="S2852" i="3"/>
  <c r="S4299" i="3"/>
  <c r="S873" i="3"/>
  <c r="S2496" i="3"/>
  <c r="S1012" i="3"/>
  <c r="S2497" i="3"/>
  <c r="S2109" i="3"/>
  <c r="S2422" i="3"/>
  <c r="S3207" i="3"/>
  <c r="S2695" i="3"/>
  <c r="S2853" i="3"/>
  <c r="S2348" i="3"/>
  <c r="S1179" i="3"/>
  <c r="S1337" i="3"/>
  <c r="S3313" i="3"/>
  <c r="S3314" i="3"/>
  <c r="S2854" i="3"/>
  <c r="S2855" i="3"/>
  <c r="S2911" i="3"/>
  <c r="S2423" i="3"/>
  <c r="S1584" i="3"/>
  <c r="S2424" i="3"/>
  <c r="S2425" i="3"/>
  <c r="S4187" i="3"/>
  <c r="S2426" i="3"/>
  <c r="S2856" i="3"/>
  <c r="S2662" i="3"/>
  <c r="S3201" i="3"/>
  <c r="S12" i="3"/>
  <c r="S36" i="3"/>
  <c r="S867" i="3"/>
  <c r="S13" i="3"/>
  <c r="S37" i="3"/>
  <c r="S4131" i="3"/>
  <c r="S2427" i="3"/>
  <c r="S266" i="3"/>
  <c r="S4092" i="3"/>
  <c r="S1072" i="3"/>
  <c r="S2271" i="3"/>
  <c r="S1515" i="3"/>
  <c r="S2883" i="3"/>
  <c r="S4227" i="3"/>
  <c r="S2498" i="3"/>
  <c r="S14" i="3"/>
  <c r="S2499" i="3"/>
  <c r="S1419" i="3"/>
  <c r="S1585" i="3"/>
  <c r="S1393" i="3"/>
  <c r="S1024" i="3"/>
  <c r="S3315" i="3"/>
  <c r="S38" i="3"/>
  <c r="S15" i="3"/>
  <c r="S823" i="3"/>
  <c r="S190" i="3"/>
  <c r="S149" i="3"/>
  <c r="S39" i="3"/>
  <c r="S124" i="3"/>
  <c r="S2143" i="3"/>
  <c r="S3264" i="3"/>
  <c r="S3442" i="3"/>
  <c r="S3443" i="3"/>
  <c r="S2857" i="3"/>
  <c r="S1442" i="3"/>
  <c r="S912" i="3"/>
  <c r="S4102" i="3"/>
  <c r="S1456" i="3"/>
  <c r="S1420" i="3"/>
  <c r="S3265" i="3"/>
  <c r="S3208" i="3"/>
  <c r="S4069" i="3"/>
  <c r="S923" i="3"/>
  <c r="S3266" i="3"/>
  <c r="S1988" i="3"/>
  <c r="S314" i="3"/>
  <c r="S2269" i="3"/>
  <c r="S315" i="3"/>
  <c r="S316" i="3"/>
  <c r="S366" i="3"/>
  <c r="S3316" i="3"/>
  <c r="S998" i="3"/>
  <c r="S2193" i="3"/>
  <c r="S3209" i="3"/>
  <c r="S2999" i="3"/>
  <c r="S716" i="3"/>
  <c r="S3317" i="3"/>
  <c r="S317" i="3"/>
  <c r="S2838" i="3"/>
  <c r="S924" i="3"/>
  <c r="S4086" i="3"/>
  <c r="S3267" i="3"/>
  <c r="S4103" i="3"/>
  <c r="S1942" i="3"/>
  <c r="S3285" i="3"/>
  <c r="S2475" i="3"/>
  <c r="S1338" i="3"/>
  <c r="S1339" i="3"/>
  <c r="S1943" i="3"/>
  <c r="S3318" i="3"/>
  <c r="S1915" i="3"/>
  <c r="S2162" i="3"/>
  <c r="S3874" i="3"/>
  <c r="S267" i="3"/>
  <c r="S1190" i="3"/>
  <c r="S1079" i="3"/>
  <c r="S3899" i="3"/>
  <c r="S4337" i="3"/>
  <c r="S890" i="3"/>
  <c r="S2326" i="3"/>
  <c r="S824" i="3"/>
  <c r="S2696" i="3"/>
  <c r="S536" i="3"/>
  <c r="S4188" i="3"/>
  <c r="S2144" i="3"/>
  <c r="S974" i="3"/>
  <c r="S4057" i="3"/>
  <c r="S1081" i="3"/>
  <c r="S825" i="3"/>
  <c r="S826" i="3"/>
  <c r="S835" i="3"/>
  <c r="S1375" i="3"/>
  <c r="S836" i="3"/>
  <c r="S675" i="3"/>
  <c r="S3268" i="3"/>
  <c r="S1042" i="3"/>
  <c r="S1180" i="3"/>
  <c r="S3319" i="3"/>
  <c r="S510" i="3"/>
  <c r="S2823" i="3"/>
  <c r="S3269" i="3"/>
  <c r="S1117" i="3"/>
  <c r="S1586" i="3"/>
  <c r="S2833" i="3"/>
  <c r="S349" i="3"/>
  <c r="S1340" i="3"/>
  <c r="S2858" i="3"/>
  <c r="S1341" i="3"/>
  <c r="S1964" i="3"/>
  <c r="S975" i="3"/>
  <c r="S2164" i="3"/>
  <c r="S2782" i="3"/>
  <c r="S4572" i="3"/>
  <c r="S2638" i="3"/>
  <c r="S4099" i="3"/>
  <c r="S209" i="3"/>
  <c r="S545" i="3"/>
  <c r="S987" i="3"/>
  <c r="S2194" i="3"/>
  <c r="S2697" i="3"/>
  <c r="S2691" i="3"/>
  <c r="S1504" i="3"/>
  <c r="S2453" i="3"/>
  <c r="S2454" i="3"/>
  <c r="S1421" i="3"/>
  <c r="S1935" i="3"/>
  <c r="S3041" i="3"/>
  <c r="S837" i="3"/>
  <c r="S838" i="3"/>
  <c r="S839" i="3"/>
  <c r="S2058" i="3"/>
  <c r="S3293" i="3"/>
  <c r="S2859" i="3"/>
  <c r="S2918" i="3"/>
  <c r="S1441" i="3"/>
  <c r="S240" i="3"/>
  <c r="S1455" i="3"/>
  <c r="S407" i="3"/>
  <c r="S1342" i="3"/>
  <c r="S3210" i="3"/>
  <c r="S3320" i="3"/>
  <c r="S1965" i="3"/>
  <c r="S1587" i="3"/>
  <c r="S3211" i="3"/>
  <c r="S4335" i="3"/>
  <c r="S3270" i="3"/>
  <c r="S840" i="3"/>
  <c r="S2639" i="3"/>
  <c r="S3212" i="3"/>
  <c r="S841" i="3"/>
  <c r="S1558" i="3"/>
  <c r="S2195" i="3"/>
  <c r="S633" i="3"/>
  <c r="S1422" i="3"/>
  <c r="S1423" i="3"/>
  <c r="S537" i="3"/>
  <c r="S1038" i="3"/>
  <c r="S2685" i="3"/>
  <c r="S2327" i="3"/>
  <c r="S2328" i="3"/>
  <c r="S2428" i="3"/>
  <c r="S2429" i="3"/>
  <c r="S2860" i="3"/>
  <c r="S210" i="3"/>
  <c r="S345" i="3"/>
  <c r="S444" i="3"/>
  <c r="S2329" i="3"/>
  <c r="S432" i="3"/>
  <c r="S309" i="3"/>
  <c r="S310" i="3"/>
  <c r="S540" i="3"/>
  <c r="S541" i="3"/>
  <c r="S312" i="3"/>
  <c r="S489" i="3"/>
  <c r="S3042" i="3"/>
  <c r="S2015" i="3"/>
  <c r="S457" i="3"/>
  <c r="S458" i="3"/>
  <c r="S2018" i="3"/>
  <c r="S2019" i="3"/>
  <c r="S446" i="3"/>
  <c r="S1043" i="3"/>
  <c r="S2834" i="3"/>
  <c r="S1376" i="3"/>
  <c r="S1588" i="3"/>
  <c r="S2189" i="3"/>
  <c r="S3444" i="3"/>
  <c r="S401" i="3"/>
  <c r="S402" i="3"/>
  <c r="S1146" i="3"/>
  <c r="S3271" i="3"/>
  <c r="S472" i="3"/>
  <c r="S2050" i="3"/>
  <c r="S297" i="3"/>
  <c r="S530" i="3"/>
  <c r="S520" i="3"/>
  <c r="S214" i="3"/>
  <c r="S434" i="3"/>
  <c r="S360" i="3"/>
  <c r="S1039" i="3"/>
  <c r="S361" i="3"/>
  <c r="S340" i="3"/>
  <c r="S543" i="3"/>
  <c r="S306" i="3"/>
  <c r="S404" i="3"/>
  <c r="S305" i="3"/>
  <c r="S534" i="3"/>
  <c r="S212" i="3"/>
  <c r="S518" i="3"/>
  <c r="S1554" i="3"/>
  <c r="S3433" i="3"/>
  <c r="S1590" i="3"/>
  <c r="S2139" i="3"/>
  <c r="S2698" i="3"/>
  <c r="S1343" i="3"/>
  <c r="S408" i="3"/>
  <c r="S216" i="3"/>
  <c r="S1944" i="3"/>
  <c r="S1945" i="3"/>
  <c r="S925" i="3"/>
  <c r="S3213" i="3"/>
  <c r="S1946" i="3"/>
  <c r="S1549" i="3"/>
  <c r="S490" i="3"/>
  <c r="S1591" i="3"/>
  <c r="S2640" i="3"/>
  <c r="S318" i="3"/>
  <c r="S2699" i="3"/>
  <c r="S900" i="3"/>
  <c r="S473" i="3"/>
  <c r="S892" i="3"/>
  <c r="S1968" i="3"/>
  <c r="S300" i="3"/>
  <c r="S1969" i="3"/>
  <c r="S436" i="3"/>
  <c r="S1516" i="3"/>
  <c r="S1517" i="3"/>
  <c r="S2700" i="3"/>
  <c r="S118" i="3"/>
  <c r="S842" i="3"/>
  <c r="S1518" i="3"/>
  <c r="S1344" i="3"/>
  <c r="S2861" i="3"/>
  <c r="S1118" i="3"/>
  <c r="S2302" i="3"/>
  <c r="S4455" i="3"/>
  <c r="S957" i="3"/>
  <c r="S546" i="3"/>
  <c r="S4300" i="3"/>
  <c r="S4138" i="3"/>
  <c r="S2430" i="3"/>
  <c r="S2012" i="3"/>
  <c r="S422" i="3"/>
  <c r="S2690" i="3"/>
  <c r="S1181" i="3"/>
  <c r="S1182" i="3"/>
  <c r="S1183" i="3"/>
  <c r="S2824" i="3"/>
  <c r="S926" i="3"/>
  <c r="S2835" i="3"/>
  <c r="S2431" i="3"/>
  <c r="S1184" i="3"/>
  <c r="S1119" i="3"/>
  <c r="S1120" i="3"/>
  <c r="S367" i="3"/>
  <c r="S1468" i="3"/>
  <c r="S2701" i="3"/>
  <c r="S1505" i="3"/>
  <c r="S2500" i="3"/>
  <c r="S2501" i="3"/>
  <c r="S2825" i="3"/>
  <c r="S2287" i="3"/>
  <c r="S2432" i="3"/>
  <c r="S197" i="3"/>
  <c r="S196" i="3"/>
  <c r="S2145" i="3"/>
  <c r="S1345" i="3"/>
  <c r="S2702" i="3"/>
  <c r="S1313" i="3"/>
  <c r="S2433" i="3"/>
  <c r="S1185" i="3"/>
  <c r="S2826" i="3"/>
  <c r="S1394" i="3"/>
  <c r="S2330" i="3"/>
  <c r="S2862" i="3"/>
  <c r="S2331" i="3"/>
  <c r="S2434" i="3"/>
  <c r="S2008" i="3"/>
  <c r="S961" i="3"/>
  <c r="S256" i="3"/>
  <c r="S257" i="3"/>
  <c r="S2779" i="3"/>
  <c r="S461" i="3"/>
  <c r="S1346" i="3"/>
  <c r="S1147" i="3"/>
  <c r="S1589" i="3"/>
  <c r="S1320" i="3"/>
  <c r="S874" i="3"/>
  <c r="S4301" i="3"/>
  <c r="S2574" i="3"/>
  <c r="S2671" i="3"/>
  <c r="S927" i="3"/>
  <c r="S150" i="3"/>
  <c r="S2575" i="3"/>
  <c r="S4302" i="3"/>
  <c r="S1377" i="3"/>
  <c r="S1559" i="3"/>
  <c r="S2641" i="3"/>
  <c r="S4303" i="3"/>
  <c r="S2755" i="3"/>
  <c r="S2642" i="3"/>
  <c r="S1424" i="3"/>
  <c r="S1347" i="3"/>
  <c r="S298" i="3"/>
  <c r="S2009" i="3"/>
  <c r="S2010" i="3"/>
  <c r="S3321" i="3"/>
  <c r="S151" i="3"/>
  <c r="S2435" i="3"/>
  <c r="S928" i="3"/>
  <c r="S324" i="3"/>
  <c r="S547" i="3"/>
  <c r="S253" i="3"/>
  <c r="S1469" i="3"/>
  <c r="S2158" i="3"/>
  <c r="S2884" i="3"/>
  <c r="S2502" i="3"/>
  <c r="S2051" i="3"/>
  <c r="S3322" i="3"/>
  <c r="S1594" i="3"/>
  <c r="S181" i="3"/>
  <c r="S368" i="3"/>
  <c r="S901" i="3"/>
  <c r="S1470" i="3"/>
  <c r="S1121" i="3"/>
  <c r="S843" i="3"/>
  <c r="S3294" i="3"/>
  <c r="S844" i="3"/>
  <c r="S1916" i="3"/>
  <c r="S999" i="3"/>
  <c r="S1425" i="3"/>
  <c r="S1986" i="3"/>
  <c r="S1937" i="3"/>
  <c r="S2059" i="3"/>
  <c r="S845" i="3"/>
  <c r="S846" i="3"/>
  <c r="S847" i="3"/>
  <c r="S511" i="3"/>
  <c r="S2643" i="3"/>
  <c r="S848" i="3"/>
  <c r="S2560" i="3"/>
  <c r="S2561" i="3"/>
  <c r="S3000" i="3"/>
  <c r="S861" i="3"/>
  <c r="S1122" i="3"/>
  <c r="S2076" i="3"/>
  <c r="S3043" i="3"/>
  <c r="S2783" i="3"/>
  <c r="S1123" i="3"/>
  <c r="S2332" i="3"/>
  <c r="S893" i="3"/>
  <c r="S1426" i="3"/>
  <c r="S2096" i="3"/>
  <c r="S641" i="3"/>
  <c r="S2060" i="3"/>
  <c r="S2146" i="3"/>
  <c r="S3445" i="3"/>
  <c r="S849" i="3"/>
  <c r="S409" i="3"/>
  <c r="S2067" i="3"/>
  <c r="S2576" i="3"/>
  <c r="S2303" i="3"/>
  <c r="S2703" i="3"/>
  <c r="S4561" i="3"/>
  <c r="S319" i="3"/>
  <c r="S1395" i="3"/>
  <c r="S902" i="3"/>
  <c r="S850" i="3"/>
  <c r="S4139" i="3"/>
  <c r="S2919" i="3"/>
  <c r="S1090" i="3"/>
  <c r="S423" i="3"/>
  <c r="S3167" i="3"/>
  <c r="S2704" i="3"/>
  <c r="S3980" i="3"/>
  <c r="S2061" i="3"/>
  <c r="S3446" i="3"/>
  <c r="S1716" i="3"/>
  <c r="S1378" i="3"/>
  <c r="S3900" i="3"/>
  <c r="S3076" i="3"/>
  <c r="S3077" i="3"/>
  <c r="S3078" i="3"/>
  <c r="S3079" i="3"/>
  <c r="S1680" i="3"/>
  <c r="S1681" i="3"/>
  <c r="S1682" i="3"/>
  <c r="S3457" i="3"/>
  <c r="S191" i="3"/>
  <c r="S187" i="3"/>
  <c r="S3458" i="3"/>
  <c r="S3459" i="3"/>
  <c r="S3460" i="3"/>
  <c r="S1191" i="3"/>
  <c r="S929" i="3"/>
  <c r="S1192" i="3"/>
  <c r="S548" i="3"/>
  <c r="S549" i="3"/>
  <c r="S3461" i="3"/>
  <c r="S3044" i="3"/>
  <c r="S3742" i="3"/>
  <c r="S2349" i="3"/>
  <c r="S930" i="3"/>
  <c r="S931" i="3"/>
  <c r="S1732" i="3"/>
  <c r="S1193" i="3"/>
  <c r="S1379" i="3"/>
  <c r="S1348" i="3"/>
  <c r="S2129" i="3"/>
  <c r="S2456" i="3"/>
  <c r="S2457" i="3"/>
  <c r="S2876" i="3"/>
  <c r="S474" i="3"/>
  <c r="S2877" i="3"/>
  <c r="S632" i="3"/>
  <c r="S2165" i="3"/>
  <c r="S4502" i="3"/>
  <c r="S1914" i="3"/>
  <c r="S3997" i="3"/>
  <c r="S3998" i="3"/>
  <c r="S2899" i="3"/>
  <c r="S2163" i="3"/>
  <c r="S4530" i="3"/>
  <c r="S2503" i="3"/>
  <c r="S3863" i="3"/>
  <c r="S2672" i="3"/>
  <c r="S2673" i="3"/>
  <c r="S4189" i="3"/>
  <c r="S219" i="3"/>
  <c r="S932" i="3"/>
  <c r="S3984" i="3"/>
  <c r="S1317" i="3"/>
  <c r="S4503" i="3"/>
  <c r="S268" i="3"/>
  <c r="S2705" i="3"/>
  <c r="S2577" i="3"/>
  <c r="S2062" i="3"/>
  <c r="S1471" i="3"/>
  <c r="S1013" i="3"/>
  <c r="S1947" i="3"/>
  <c r="S988" i="3"/>
  <c r="S4304" i="3"/>
  <c r="S952" i="3"/>
  <c r="S67" i="3"/>
  <c r="S439" i="3"/>
  <c r="S199" i="3"/>
  <c r="S1059" i="3"/>
  <c r="S4504" i="3"/>
  <c r="S2436" i="3"/>
  <c r="S2196" i="3"/>
  <c r="S2197" i="3"/>
  <c r="S3245" i="3"/>
  <c r="S852" i="3"/>
  <c r="S419" i="3"/>
  <c r="S2839" i="3"/>
  <c r="S2159" i="3"/>
  <c r="S4133" i="3"/>
  <c r="S1006" i="3"/>
  <c r="S4134" i="3"/>
  <c r="S2504" i="3"/>
  <c r="S933" i="3"/>
  <c r="S232" i="3"/>
  <c r="S233" i="3"/>
  <c r="S2505" i="3"/>
  <c r="S853" i="3"/>
  <c r="S2663" i="3"/>
  <c r="S2644" i="3"/>
  <c r="S4475" i="3"/>
  <c r="S1349" i="3"/>
  <c r="S220" i="3"/>
  <c r="S4070" i="3"/>
  <c r="S1427" i="3"/>
  <c r="S3296" i="3"/>
  <c r="S2706" i="3"/>
  <c r="S16" i="3"/>
  <c r="S4228" i="3"/>
  <c r="S49" i="3"/>
  <c r="S392" i="3"/>
  <c r="S3045" i="3"/>
  <c r="S359" i="3"/>
  <c r="S887" i="3"/>
  <c r="S1008" i="3"/>
  <c r="S1938" i="3"/>
  <c r="S2137" i="3"/>
  <c r="S2437" i="3"/>
  <c r="S1350" i="3"/>
  <c r="S424" i="3"/>
  <c r="S4261" i="3"/>
  <c r="S1351" i="3"/>
  <c r="S393" i="3"/>
  <c r="S1939" i="3"/>
  <c r="S2707" i="3"/>
  <c r="S2130" i="3"/>
  <c r="S1917" i="3"/>
  <c r="S4476" i="3"/>
  <c r="S645" i="3"/>
  <c r="S2304" i="3"/>
  <c r="S346" i="3"/>
  <c r="S868" i="3"/>
  <c r="S4256" i="3"/>
  <c r="S4229" i="3"/>
  <c r="S3258" i="3"/>
  <c r="S3259" i="3"/>
  <c r="S4505" i="3"/>
  <c r="S3272" i="3"/>
  <c r="S4477" i="3"/>
  <c r="S2305" i="3"/>
  <c r="S4190" i="3"/>
  <c r="S4506" i="3"/>
  <c r="S4507" i="3"/>
  <c r="S3005" i="3"/>
  <c r="S3447" i="3"/>
  <c r="S1553" i="3"/>
  <c r="S3046" i="3"/>
  <c r="S50" i="3"/>
  <c r="S3169" i="3"/>
  <c r="S185" i="3"/>
  <c r="S3875" i="3"/>
  <c r="S2920" i="3"/>
  <c r="S903" i="3"/>
  <c r="S2708" i="3"/>
  <c r="S2476" i="3"/>
  <c r="S934" i="3"/>
  <c r="S1352" i="3"/>
  <c r="S4160" i="3"/>
  <c r="S3047" i="3"/>
  <c r="S854" i="3"/>
  <c r="S3214" i="3"/>
  <c r="S189" i="3"/>
  <c r="S4093" i="3"/>
  <c r="S2709" i="3"/>
  <c r="S5" i="3"/>
  <c r="S4478" i="3"/>
  <c r="S4479" i="3"/>
  <c r="S4531" i="3"/>
  <c r="S2306" i="3"/>
  <c r="S3273" i="3"/>
  <c r="S3274" i="3"/>
  <c r="S3275" i="3"/>
  <c r="S269" i="3"/>
  <c r="S2506" i="3"/>
  <c r="S2784" i="3"/>
  <c r="S864" i="3"/>
  <c r="S1519" i="3"/>
  <c r="S4508" i="3"/>
  <c r="S4509" i="3"/>
  <c r="S1380" i="3"/>
  <c r="S2578" i="3"/>
  <c r="S2579" i="3"/>
  <c r="S2580" i="3"/>
  <c r="S2307" i="3"/>
  <c r="S1520" i="3"/>
  <c r="S2507" i="3"/>
  <c r="S3080" i="3"/>
  <c r="S3081" i="3"/>
  <c r="S3011" i="3"/>
  <c r="S2710" i="3"/>
  <c r="S2863" i="3"/>
  <c r="S1381" i="3"/>
  <c r="S4548" i="3"/>
  <c r="S2711" i="3"/>
  <c r="S827" i="3"/>
  <c r="S184" i="3"/>
  <c r="S4071" i="3"/>
  <c r="S2308" i="3"/>
  <c r="S55" i="3"/>
  <c r="S550" i="3"/>
  <c r="S1124" i="3"/>
  <c r="S2131" i="3"/>
  <c r="S425" i="3"/>
  <c r="S2284" i="3"/>
  <c r="S4262" i="3"/>
  <c r="S320" i="3"/>
  <c r="S935" i="3"/>
  <c r="S152" i="3"/>
  <c r="S3286" i="3"/>
  <c r="S2309" i="3"/>
  <c r="S2836" i="3"/>
  <c r="S2198" i="3"/>
  <c r="S2350" i="3"/>
  <c r="S492" i="3"/>
  <c r="S2686" i="3"/>
  <c r="S3323" i="3"/>
  <c r="S936" i="3"/>
  <c r="S1398" i="3"/>
  <c r="S2199" i="3"/>
  <c r="S2351" i="3"/>
  <c r="S1148" i="3"/>
  <c r="S1733" i="3"/>
  <c r="S1595" i="3"/>
  <c r="S937" i="3"/>
  <c r="S2352" i="3"/>
  <c r="S2687" i="3"/>
  <c r="S2633" i="3"/>
  <c r="S2353" i="3"/>
  <c r="S2026" i="3"/>
  <c r="S2354" i="3"/>
  <c r="S1382" i="3"/>
  <c r="S4104" i="3"/>
  <c r="S1149" i="3"/>
  <c r="S4012" i="3"/>
  <c r="S3048" i="3"/>
  <c r="S2355" i="3"/>
  <c r="S2200" i="3"/>
  <c r="S1399" i="3"/>
  <c r="S551" i="3"/>
  <c r="S1400" i="3"/>
  <c r="S4013" i="3"/>
  <c r="S1044" i="3"/>
  <c r="S3462" i="3"/>
  <c r="S3082" i="3"/>
  <c r="S888" i="3"/>
  <c r="S3463" i="3"/>
  <c r="S3464" i="3"/>
  <c r="S688" i="3"/>
  <c r="S3465" i="3"/>
  <c r="S3083" i="3"/>
  <c r="S1683" i="3"/>
  <c r="S3466" i="3"/>
  <c r="S3467" i="3"/>
  <c r="S1684" i="3"/>
  <c r="S3468" i="3"/>
  <c r="S1685" i="3"/>
  <c r="S3034" i="3"/>
  <c r="S1686" i="3"/>
  <c r="S3084" i="3"/>
  <c r="S3085" i="3"/>
  <c r="S3086" i="3"/>
  <c r="S2068" i="3"/>
  <c r="S2438" i="3"/>
  <c r="S410" i="3"/>
  <c r="S4358" i="3"/>
  <c r="S2921" i="3"/>
  <c r="S2712" i="3"/>
  <c r="S2674" i="3"/>
  <c r="S153" i="3"/>
  <c r="S3448" i="3"/>
  <c r="S299" i="3"/>
  <c r="S2147" i="3"/>
  <c r="S3287" i="3"/>
  <c r="S1125" i="3"/>
  <c r="S301" i="3"/>
  <c r="S1077" i="3"/>
  <c r="S2011" i="3"/>
  <c r="S241" i="3"/>
  <c r="S4562" i="3"/>
  <c r="S938" i="3"/>
  <c r="S341" i="3"/>
  <c r="S1014" i="3"/>
  <c r="S4090" i="3"/>
  <c r="S351" i="3"/>
  <c r="S2713" i="3"/>
  <c r="S2714" i="3"/>
  <c r="S3434" i="3"/>
  <c r="S2277" i="3"/>
  <c r="S2750" i="3"/>
  <c r="S1085" i="3"/>
  <c r="S4305" i="3"/>
  <c r="S1596" i="3"/>
  <c r="S4480" i="3"/>
  <c r="S3012" i="3"/>
  <c r="S2052" i="3"/>
  <c r="S3049" i="3"/>
  <c r="S1511" i="3"/>
  <c r="S2201" i="3"/>
  <c r="S4105" i="3"/>
  <c r="S4087" i="3"/>
  <c r="S976" i="3"/>
  <c r="S1015" i="3"/>
  <c r="S1126" i="3"/>
  <c r="S369" i="3"/>
  <c r="S2581" i="3"/>
  <c r="S1194" i="3"/>
  <c r="S4273" i="3"/>
  <c r="S1496" i="3"/>
  <c r="S4230" i="3"/>
  <c r="S154" i="3"/>
  <c r="S815" i="3"/>
  <c r="S2310" i="3"/>
  <c r="S347" i="3"/>
  <c r="S1016" i="3"/>
  <c r="S1017" i="3"/>
  <c r="S1898" i="3"/>
  <c r="S4456" i="3"/>
  <c r="S4457" i="3"/>
  <c r="S394" i="3"/>
  <c r="S2166" i="3"/>
  <c r="S1060" i="3"/>
  <c r="S689" i="3"/>
  <c r="S80" i="3"/>
  <c r="S3901" i="3"/>
  <c r="S1600" i="3"/>
  <c r="S1601" i="3"/>
  <c r="S1602" i="3"/>
  <c r="S4106" i="3"/>
  <c r="S4107" i="3"/>
  <c r="S3864" i="3"/>
  <c r="S1687" i="3"/>
  <c r="S1688" i="3"/>
  <c r="S1689" i="3"/>
  <c r="S1690" i="3"/>
  <c r="S3087" i="3"/>
  <c r="S1691" i="3"/>
  <c r="S3088" i="3"/>
  <c r="S1692" i="3"/>
  <c r="S3089" i="3"/>
  <c r="S3090" i="3"/>
  <c r="S1195" i="3"/>
  <c r="S1196" i="3"/>
  <c r="S1197" i="3"/>
  <c r="S552" i="3"/>
  <c r="S553" i="3"/>
  <c r="S1198" i="3"/>
  <c r="S1199" i="3"/>
  <c r="S2202" i="3"/>
  <c r="S1200" i="3"/>
  <c r="S1201" i="3"/>
  <c r="S1202" i="3"/>
  <c r="S1203" i="3"/>
  <c r="S717" i="3"/>
  <c r="S554" i="3"/>
  <c r="S1603" i="3"/>
  <c r="S3469" i="3"/>
  <c r="S3470" i="3"/>
  <c r="S3471" i="3"/>
  <c r="S1734" i="3"/>
  <c r="S3985" i="3"/>
  <c r="S3050" i="3"/>
  <c r="S939" i="3"/>
  <c r="S2356" i="3"/>
  <c r="S3324" i="3"/>
  <c r="S1604" i="3"/>
  <c r="S1605" i="3"/>
  <c r="S1204" i="3"/>
  <c r="S555" i="3"/>
  <c r="S1061" i="3"/>
  <c r="S1062" i="3"/>
  <c r="S2715" i="3"/>
  <c r="S3051" i="3"/>
  <c r="S1735" i="3"/>
  <c r="S1606" i="3"/>
  <c r="S1607" i="3"/>
  <c r="S1205" i="3"/>
  <c r="S1736" i="3"/>
  <c r="S1206" i="3"/>
  <c r="S1207" i="3"/>
  <c r="S1401" i="3"/>
  <c r="S2203" i="3"/>
  <c r="S1737" i="3"/>
  <c r="S1208" i="3"/>
  <c r="S1738" i="3"/>
  <c r="S1608" i="3"/>
  <c r="S718" i="3"/>
  <c r="S2357" i="3"/>
  <c r="S1739" i="3"/>
  <c r="S719" i="3"/>
  <c r="S4108" i="3"/>
  <c r="S3052" i="3"/>
  <c r="S720" i="3"/>
  <c r="S4109" i="3"/>
  <c r="S2358" i="3"/>
  <c r="S4110" i="3"/>
  <c r="S1026" i="3"/>
  <c r="S2204" i="3"/>
  <c r="S1740" i="3"/>
  <c r="S2359" i="3"/>
  <c r="S242" i="3"/>
  <c r="S894" i="3"/>
  <c r="S3472" i="3"/>
  <c r="S2488" i="3"/>
  <c r="S1186" i="3"/>
  <c r="S1209" i="3"/>
  <c r="S2439" i="3"/>
  <c r="S81" i="3"/>
  <c r="S2716" i="3"/>
  <c r="S4263" i="3"/>
  <c r="S24" i="3"/>
  <c r="S3053" i="3"/>
  <c r="S3054" i="3"/>
  <c r="S3743" i="3"/>
  <c r="S556" i="3"/>
  <c r="S1383" i="3"/>
  <c r="S642" i="3"/>
  <c r="S1384" i="3"/>
  <c r="S1187" i="3"/>
  <c r="S989" i="3"/>
  <c r="S2140" i="3"/>
  <c r="S1068" i="3"/>
  <c r="S2827" i="3"/>
  <c r="S816" i="3"/>
  <c r="S3055" i="3"/>
  <c r="S3200" i="3"/>
  <c r="S3325" i="3"/>
  <c r="S2717" i="3"/>
  <c r="S4231" i="3"/>
  <c r="S3172" i="3"/>
  <c r="S3435" i="3"/>
  <c r="S3229" i="3"/>
  <c r="S243" i="3"/>
  <c r="S3473" i="3"/>
  <c r="S3056" i="3"/>
  <c r="S2582" i="3"/>
  <c r="S2864" i="3"/>
  <c r="S3215" i="3"/>
  <c r="S1000" i="3"/>
  <c r="S2205" i="3"/>
  <c r="S1428" i="3"/>
  <c r="S2440" i="3"/>
  <c r="S321" i="3"/>
  <c r="S2360" i="3"/>
  <c r="S557" i="3"/>
  <c r="S817" i="3"/>
  <c r="S1521" i="3"/>
  <c r="S592" i="3"/>
  <c r="S1353" i="3"/>
  <c r="S884" i="3"/>
  <c r="S953" i="3"/>
  <c r="S3474" i="3"/>
  <c r="S2460" i="3"/>
  <c r="S2461" i="3"/>
  <c r="S2273" i="3"/>
  <c r="S1315" i="3"/>
  <c r="S51" i="3"/>
  <c r="S2751" i="3"/>
  <c r="S2634" i="3"/>
  <c r="S2" i="3"/>
  <c r="S1970" i="3"/>
  <c r="S2583" i="3"/>
  <c r="S1045" i="3"/>
  <c r="S2441" i="3"/>
  <c r="S2450" i="3"/>
  <c r="S3891" i="3"/>
  <c r="S940" i="3"/>
  <c r="S1210" i="3"/>
  <c r="S4232" i="3"/>
  <c r="S2027" i="3"/>
  <c r="S6" i="3"/>
  <c r="S2442" i="3"/>
  <c r="S2645" i="3"/>
  <c r="S2206" i="3"/>
  <c r="S2718" i="3"/>
  <c r="S4088" i="3"/>
  <c r="S4233" i="3"/>
  <c r="S4234" i="3"/>
  <c r="S1522" i="3"/>
  <c r="S558" i="3"/>
  <c r="S2719" i="3"/>
  <c r="S559" i="3"/>
  <c r="S3744" i="3"/>
  <c r="S1693" i="3"/>
  <c r="S1694" i="3"/>
  <c r="S1741" i="3"/>
  <c r="S1742" i="3"/>
  <c r="S3475" i="3"/>
  <c r="S3057" i="3"/>
  <c r="S4058" i="3"/>
  <c r="S2333" i="3"/>
  <c r="S3865" i="3"/>
  <c r="S1335" i="3"/>
  <c r="S2562" i="3"/>
  <c r="S2781" i="3"/>
  <c r="S1091" i="3"/>
  <c r="S875" i="3"/>
  <c r="S1948" i="3"/>
  <c r="S1949" i="3"/>
  <c r="S4235" i="3"/>
  <c r="S352" i="3"/>
  <c r="S4059" i="3"/>
  <c r="S1127" i="3"/>
  <c r="S2288" i="3"/>
  <c r="S1743" i="3"/>
  <c r="S2489" i="3"/>
  <c r="S721" i="3"/>
  <c r="S234" i="3"/>
  <c r="S3" i="3"/>
  <c r="S2584" i="3"/>
  <c r="S2334" i="3"/>
  <c r="S1211" i="3"/>
  <c r="S1472" i="3"/>
  <c r="S2675" i="3"/>
  <c r="S1523" i="3"/>
  <c r="S1128" i="3"/>
  <c r="S7" i="3"/>
  <c r="S1129" i="3"/>
  <c r="S270" i="3"/>
  <c r="S1130" i="3"/>
  <c r="S1212" i="3"/>
  <c r="S1213" i="3"/>
  <c r="S1402" i="3"/>
  <c r="S722" i="3"/>
  <c r="S1214" i="3"/>
  <c r="S1215" i="3"/>
  <c r="S723" i="3"/>
  <c r="S724" i="3"/>
  <c r="S2361" i="3"/>
  <c r="S725" i="3"/>
  <c r="S560" i="3"/>
  <c r="S2362" i="3"/>
  <c r="S726" i="3"/>
  <c r="S2363" i="3"/>
  <c r="S1403" i="3"/>
  <c r="S1216" i="3"/>
  <c r="S1217" i="3"/>
  <c r="S1218" i="3"/>
  <c r="S1404" i="3"/>
  <c r="S1219" i="3"/>
  <c r="S727" i="3"/>
  <c r="S728" i="3"/>
  <c r="S729" i="3"/>
  <c r="S1220" i="3"/>
  <c r="S2207" i="3"/>
  <c r="S3326" i="3"/>
  <c r="S730" i="3"/>
  <c r="S493" i="3"/>
  <c r="S1221" i="3"/>
  <c r="S1150" i="3"/>
  <c r="S731" i="3"/>
  <c r="S1222" i="3"/>
  <c r="S1223" i="3"/>
  <c r="S732" i="3"/>
  <c r="S1405" i="3"/>
  <c r="S733" i="3"/>
  <c r="S252" i="3"/>
  <c r="S1524" i="3"/>
  <c r="S828" i="3"/>
  <c r="S1512" i="3"/>
  <c r="S2028" i="3"/>
  <c r="S1429" i="3"/>
  <c r="S2148" i="3"/>
  <c r="S1385" i="3"/>
  <c r="S271" i="3"/>
  <c r="S4306" i="3"/>
  <c r="S2149" i="3"/>
  <c r="S3058" i="3"/>
  <c r="S960" i="3"/>
  <c r="S1950" i="3"/>
  <c r="S353" i="3"/>
  <c r="S258" i="3"/>
  <c r="S1386" i="3"/>
  <c r="S4359" i="3"/>
  <c r="S1513" i="3"/>
  <c r="S494" i="3"/>
  <c r="S1224" i="3"/>
  <c r="S1354" i="3"/>
  <c r="S325" i="3"/>
  <c r="S2900" i="3"/>
  <c r="S4089" i="3"/>
  <c r="S1331" i="3"/>
  <c r="S354" i="3"/>
  <c r="S2901" i="3"/>
  <c r="S355" i="3"/>
  <c r="S3059" i="3"/>
  <c r="S272" i="3"/>
  <c r="S259" i="3"/>
  <c r="S356" i="3"/>
  <c r="S1550" i="3"/>
  <c r="S2110" i="3"/>
  <c r="S357" i="3"/>
  <c r="S4360" i="3"/>
  <c r="S302" i="3"/>
  <c r="S1225" i="3"/>
  <c r="S876" i="3"/>
  <c r="S2443" i="3"/>
  <c r="S521" i="3"/>
  <c r="S1131" i="3"/>
  <c r="S2865" i="3"/>
  <c r="S8" i="3"/>
  <c r="S676" i="3"/>
  <c r="S221" i="3"/>
  <c r="S891" i="3"/>
  <c r="S2688" i="3"/>
  <c r="S1226" i="3"/>
  <c r="S1227" i="3"/>
  <c r="S734" i="3"/>
  <c r="S1228" i="3"/>
  <c r="S1229" i="3"/>
  <c r="S4111" i="3"/>
  <c r="S3327" i="3"/>
  <c r="S3745" i="3"/>
  <c r="S1151" i="3"/>
  <c r="S1230" i="3"/>
  <c r="S2208" i="3"/>
  <c r="S2168" i="3"/>
  <c r="S735" i="3"/>
  <c r="S1231" i="3"/>
  <c r="S2364" i="3"/>
  <c r="S561" i="3"/>
  <c r="S562" i="3"/>
  <c r="S1232" i="3"/>
  <c r="S2209" i="3"/>
  <c r="S2365" i="3"/>
  <c r="S736" i="3"/>
  <c r="S737" i="3"/>
  <c r="S1744" i="3"/>
  <c r="S563" i="3"/>
  <c r="S3902" i="3"/>
  <c r="S3903" i="3"/>
  <c r="S3904" i="3"/>
  <c r="S3476" i="3"/>
  <c r="S3288" i="3"/>
  <c r="S3477" i="3"/>
  <c r="S3478" i="3"/>
  <c r="S3905" i="3"/>
  <c r="S3906" i="3"/>
  <c r="S3289" i="3"/>
  <c r="S3479" i="3"/>
  <c r="S3480" i="3"/>
  <c r="S3481" i="3"/>
  <c r="S3866" i="3"/>
  <c r="S82" i="3"/>
  <c r="S1233" i="3"/>
  <c r="S3482" i="3"/>
  <c r="S4014" i="3"/>
  <c r="S3173" i="3"/>
  <c r="S3483" i="3"/>
  <c r="S3907" i="3"/>
  <c r="S3091" i="3"/>
  <c r="S3092" i="3"/>
  <c r="S3093" i="3"/>
  <c r="S3094" i="3"/>
  <c r="S3708" i="3"/>
  <c r="S3709" i="3"/>
  <c r="S3095" i="3"/>
  <c r="S3484" i="3"/>
  <c r="S3096" i="3"/>
  <c r="S235" i="3"/>
  <c r="S1132" i="3"/>
  <c r="S2444" i="3"/>
  <c r="S2445" i="3"/>
  <c r="S1525" i="3"/>
  <c r="S1526" i="3"/>
  <c r="S4140" i="3"/>
  <c r="S1527" i="3"/>
  <c r="S411" i="3"/>
  <c r="S412" i="3"/>
  <c r="S677" i="3"/>
  <c r="S273" i="3"/>
  <c r="S990" i="3"/>
  <c r="S4141" i="3"/>
  <c r="S326" i="3"/>
  <c r="S4307" i="3"/>
  <c r="S885" i="3"/>
  <c r="S2150" i="3"/>
  <c r="S862" i="3"/>
  <c r="S1387" i="3"/>
  <c r="S4100" i="3"/>
  <c r="S2720" i="3"/>
  <c r="S1396" i="3"/>
  <c r="S2828" i="3"/>
  <c r="S2151" i="3"/>
  <c r="S1355" i="3"/>
  <c r="S2866" i="3"/>
  <c r="S2867" i="3"/>
  <c r="S2868" i="3"/>
  <c r="S2869" i="3"/>
  <c r="S2870" i="3"/>
  <c r="S2446" i="3"/>
  <c r="S3867" i="3"/>
  <c r="S1507" i="3"/>
  <c r="S3097" i="3"/>
  <c r="S564" i="3"/>
  <c r="S565" i="3"/>
  <c r="S738" i="3"/>
  <c r="S3876" i="3"/>
  <c r="S1406" i="3"/>
  <c r="S1234" i="3"/>
  <c r="S1152" i="3"/>
  <c r="S3328" i="3"/>
  <c r="S3174" i="3"/>
  <c r="S739" i="3"/>
  <c r="S2210" i="3"/>
  <c r="S3746" i="3"/>
  <c r="S3747" i="3"/>
  <c r="S3748" i="3"/>
  <c r="S3749" i="3"/>
  <c r="S3750" i="3"/>
  <c r="S3751" i="3"/>
  <c r="S3752" i="3"/>
  <c r="S3753" i="3"/>
  <c r="S3754" i="3"/>
  <c r="S1235" i="3"/>
  <c r="S740" i="3"/>
  <c r="S4112" i="3"/>
  <c r="S3329" i="3"/>
  <c r="S566" i="3"/>
  <c r="S1745" i="3"/>
  <c r="S3216" i="3"/>
  <c r="S3908" i="3"/>
  <c r="S3909" i="3"/>
  <c r="S3755" i="3"/>
  <c r="S3098" i="3"/>
  <c r="S3485" i="3"/>
  <c r="S3099" i="3"/>
  <c r="S3330" i="3"/>
  <c r="S567" i="3"/>
  <c r="S3486" i="3"/>
  <c r="S3487" i="3"/>
  <c r="S1236" i="3"/>
  <c r="S1237" i="3"/>
  <c r="S3175" i="3"/>
  <c r="S2211" i="3"/>
  <c r="S2366" i="3"/>
  <c r="S3488" i="3"/>
  <c r="S3489" i="3"/>
  <c r="S3490" i="3"/>
  <c r="S3491" i="3"/>
  <c r="S3492" i="3"/>
  <c r="S3493" i="3"/>
  <c r="S3494" i="3"/>
  <c r="S3495" i="3"/>
  <c r="S3496" i="3"/>
  <c r="S3497" i="3"/>
  <c r="S1153" i="3"/>
  <c r="S1238" i="3"/>
  <c r="S3176" i="3"/>
  <c r="S1239" i="3"/>
  <c r="S2922" i="3"/>
  <c r="S3756" i="3"/>
  <c r="S886" i="3"/>
  <c r="S568" i="3"/>
  <c r="S569" i="3"/>
  <c r="S570" i="3"/>
  <c r="S1240" i="3"/>
  <c r="S1241" i="3"/>
  <c r="S1242" i="3"/>
  <c r="S3910" i="3"/>
  <c r="S3498" i="3"/>
  <c r="S3757" i="3"/>
  <c r="S3999" i="3"/>
  <c r="S4000" i="3"/>
  <c r="S3758" i="3"/>
  <c r="S3100" i="3"/>
  <c r="S3101" i="3"/>
  <c r="S1609" i="3"/>
  <c r="S1610" i="3"/>
  <c r="S2721" i="3"/>
  <c r="S4142" i="3"/>
  <c r="S2871" i="3"/>
  <c r="S977" i="3"/>
  <c r="S2078" i="3"/>
  <c r="S4344" i="3"/>
  <c r="S1509" i="3"/>
  <c r="S1082" i="3"/>
  <c r="S211" i="3"/>
  <c r="S2138" i="3"/>
  <c r="S959" i="3"/>
  <c r="S1510" i="3"/>
  <c r="S454" i="3"/>
  <c r="S2585" i="3"/>
  <c r="S2586" i="3"/>
  <c r="S2127" i="3"/>
  <c r="S3890" i="3"/>
  <c r="S274" i="3"/>
  <c r="S420" i="3"/>
  <c r="S3868" i="3"/>
  <c r="S2676" i="3"/>
  <c r="S413" i="3"/>
  <c r="S1188" i="3"/>
  <c r="S1551" i="3"/>
  <c r="S877" i="3"/>
  <c r="S3499" i="3"/>
  <c r="S1506" i="3"/>
  <c r="S1556" i="3"/>
  <c r="S322" i="3"/>
  <c r="S370" i="3"/>
  <c r="S3013" i="3"/>
  <c r="S462" i="3"/>
  <c r="S463" i="3"/>
  <c r="S135" i="3"/>
  <c r="S145" i="3"/>
  <c r="S1555" i="3"/>
  <c r="S464" i="3"/>
  <c r="S1073" i="3"/>
  <c r="S1078" i="3"/>
  <c r="S1495" i="3"/>
  <c r="S146" i="3"/>
  <c r="S678" i="3"/>
  <c r="S391" i="3"/>
  <c r="S465" i="3"/>
  <c r="S466" i="3"/>
  <c r="S1018" i="3"/>
  <c r="S1611" i="3"/>
  <c r="S1612" i="3"/>
  <c r="S1613" i="3"/>
  <c r="S3102" i="3"/>
  <c r="S467" i="3"/>
  <c r="S3103" i="3"/>
  <c r="S2587" i="3"/>
  <c r="S3104" i="3"/>
  <c r="S3105" i="3"/>
  <c r="S4078" i="3"/>
  <c r="S2588" i="3"/>
  <c r="S3911" i="3"/>
  <c r="Q4469" i="3"/>
  <c r="Q1993" i="3"/>
  <c r="Q2089" i="3"/>
  <c r="Q4470" i="3"/>
  <c r="Q4391" i="3"/>
  <c r="Q1316" i="3"/>
  <c r="Q4216" i="3"/>
  <c r="Q2291" i="3"/>
  <c r="Q4471" i="3"/>
  <c r="Q4392" i="3"/>
  <c r="Q4393" i="3"/>
  <c r="Q4217" i="3"/>
  <c r="Q4218" i="3"/>
  <c r="Q4452" i="3"/>
  <c r="Q4553" i="3"/>
  <c r="Q1040" i="3"/>
  <c r="Q311" i="3"/>
  <c r="Q529" i="3"/>
  <c r="Q535" i="3"/>
  <c r="Q488" i="3"/>
  <c r="Q3439" i="3"/>
  <c r="Q2188" i="3"/>
  <c r="Q2418" i="3"/>
  <c r="Q2419" i="3"/>
  <c r="Q2849" i="3"/>
  <c r="Q2262" i="3"/>
  <c r="Q2263" i="3"/>
  <c r="Q533" i="3"/>
  <c r="Q208" i="3"/>
  <c r="Q455" i="3"/>
  <c r="Q431" i="3"/>
  <c r="Q2016" i="3"/>
  <c r="Q2017" i="3"/>
  <c r="Q456" i="3"/>
  <c r="Q433" i="3"/>
  <c r="Q1145" i="3"/>
  <c r="Q362" i="3"/>
  <c r="Q213" i="3"/>
  <c r="Q519" i="3"/>
  <c r="Q307" i="3"/>
  <c r="Q308" i="3"/>
  <c r="Q538" i="3"/>
  <c r="Q539" i="3"/>
  <c r="Q339" i="3"/>
  <c r="Q3037" i="3"/>
  <c r="Q542" i="3"/>
  <c r="Q460" i="3"/>
  <c r="Q344" i="3"/>
  <c r="Q1372" i="3"/>
  <c r="Q1583" i="3"/>
  <c r="Q2832" i="3"/>
  <c r="Q403" i="3"/>
  <c r="Q2264" i="3"/>
  <c r="Q2684" i="3"/>
  <c r="Q517" i="3"/>
  <c r="Q348" i="3"/>
  <c r="Q1037" i="3"/>
  <c r="Q442" i="3"/>
  <c r="Q3262" i="3"/>
  <c r="Q263" i="3"/>
  <c r="Q2564" i="3"/>
  <c r="Q966" i="3"/>
  <c r="Q4186" i="3"/>
  <c r="Q2292" i="3"/>
  <c r="Q4472" i="3"/>
  <c r="Q3228" i="3"/>
  <c r="Q4336" i="3"/>
  <c r="Q3707" i="3"/>
  <c r="Q1312" i="3"/>
  <c r="Q1055" i="3"/>
  <c r="Q4453" i="3"/>
  <c r="Q4501" i="3"/>
  <c r="Q1899" i="3"/>
  <c r="Q3861" i="3"/>
  <c r="Q2293" i="3"/>
  <c r="Q863" i="3"/>
  <c r="Q4152" i="3"/>
  <c r="Q4473" i="3"/>
  <c r="Q2565" i="3"/>
  <c r="Q4394" i="3"/>
  <c r="Q973" i="3"/>
  <c r="Q1311" i="3"/>
  <c r="Q4451" i="3"/>
  <c r="Q813" i="3"/>
  <c r="Q4219" i="3"/>
  <c r="Q812" i="3"/>
  <c r="Q459" i="3"/>
  <c r="Q389" i="3"/>
  <c r="Q4395" i="3"/>
  <c r="Q956" i="3"/>
  <c r="Q1994" i="3"/>
  <c r="Q194" i="3"/>
  <c r="Q1995" i="3"/>
  <c r="Q195" i="3"/>
  <c r="Q1714" i="3"/>
  <c r="Q4266" i="3"/>
  <c r="Q2294" i="3"/>
  <c r="Q3880" i="3"/>
  <c r="Q4398" i="3"/>
  <c r="Q4277" i="3"/>
  <c r="Q3230" i="3"/>
  <c r="Q4267" i="3"/>
  <c r="Q4356" i="3"/>
  <c r="Q1093" i="3"/>
  <c r="Q4556" i="3"/>
  <c r="Q192" i="3"/>
  <c r="Q639" i="3"/>
  <c r="Q1094" i="3"/>
  <c r="Q1095" i="3"/>
  <c r="Q1900" i="3"/>
  <c r="Q1901" i="3"/>
  <c r="Q4454" i="3"/>
  <c r="Q1466" i="3"/>
  <c r="Q193" i="3"/>
  <c r="Q1056" i="3"/>
  <c r="Q4525" i="3"/>
  <c r="Q1087" i="3"/>
  <c r="Q4220" i="3"/>
  <c r="Q204" i="3"/>
  <c r="Q4399" i="3"/>
  <c r="Q477" i="3"/>
  <c r="Q2566" i="3"/>
  <c r="Q4278" i="3"/>
  <c r="Q1985" i="3"/>
  <c r="Q967" i="3"/>
  <c r="Q207" i="3"/>
  <c r="Q2668" i="3"/>
  <c r="Q1097" i="3"/>
  <c r="Q3981" i="3"/>
  <c r="Q629" i="3"/>
  <c r="Q3979" i="3"/>
  <c r="Q4400" i="3"/>
  <c r="Q1098" i="3"/>
  <c r="Q2567" i="3"/>
  <c r="Q2669" i="3"/>
  <c r="Q4257" i="3"/>
  <c r="Q329" i="3"/>
  <c r="Q205" i="3"/>
  <c r="Q202" i="3"/>
  <c r="Q4221" i="3"/>
  <c r="Q4222" i="3"/>
  <c r="Q4223" i="3"/>
  <c r="Q2295" i="3"/>
  <c r="Q2568" i="3"/>
  <c r="Q1100" i="3"/>
  <c r="Q4571" i="3"/>
  <c r="Q2569" i="3"/>
  <c r="Q2142" i="3"/>
  <c r="Q1101" i="3"/>
  <c r="Q4279" i="3"/>
  <c r="Q2296" i="3"/>
  <c r="Q2570" i="3"/>
  <c r="Q3728" i="3"/>
  <c r="Q4258" i="3"/>
  <c r="Q4268" i="3"/>
  <c r="Q3227" i="3"/>
  <c r="Q4144" i="3"/>
  <c r="Q2297" i="3"/>
  <c r="Q4280" i="3"/>
  <c r="Q4281" i="3"/>
  <c r="Q3862" i="3"/>
  <c r="Q1088" i="3"/>
  <c r="Q4343" i="3"/>
  <c r="Q4547" i="3"/>
  <c r="Q4396" i="3"/>
  <c r="Q4282" i="3"/>
  <c r="Q3164" i="3"/>
  <c r="Q1102" i="3"/>
  <c r="Q4224" i="3"/>
  <c r="Q2298" i="3"/>
  <c r="Q1089" i="3"/>
  <c r="Q871" i="3"/>
  <c r="Q1103" i="3"/>
  <c r="Q1373" i="3"/>
  <c r="Q482" i="3"/>
  <c r="Q3440" i="3"/>
  <c r="Q4154" i="3"/>
  <c r="Q3166" i="3"/>
  <c r="Q4155" i="3"/>
  <c r="Q4225" i="3"/>
  <c r="Q1336" i="3"/>
  <c r="Q4283" i="3"/>
  <c r="Q3881" i="3"/>
  <c r="Q630" i="3"/>
  <c r="Q2126" i="3"/>
  <c r="Q1104" i="3"/>
  <c r="Q4284" i="3"/>
  <c r="Q1105" i="3"/>
  <c r="Q1106" i="3"/>
  <c r="Q4259" i="3"/>
  <c r="Q4269" i="3"/>
  <c r="Q954" i="3"/>
  <c r="Q1502" i="3"/>
  <c r="Q4156" i="3"/>
  <c r="Q4260" i="3"/>
  <c r="Q4157" i="3"/>
  <c r="Q4357" i="3"/>
  <c r="Q1057" i="3"/>
  <c r="Q1494" i="3"/>
  <c r="Q4285" i="3"/>
  <c r="Q2571" i="3"/>
  <c r="Q4474" i="3"/>
  <c r="Q254" i="3"/>
  <c r="Q4286" i="3"/>
  <c r="Q897" i="3"/>
  <c r="Q2670" i="3"/>
  <c r="Q390" i="3"/>
  <c r="Q1715" i="3"/>
  <c r="Q4287" i="3"/>
  <c r="Q1107" i="3"/>
  <c r="Q1108" i="3"/>
  <c r="Q3165" i="3"/>
  <c r="Q2572" i="3"/>
  <c r="Q2122" i="3"/>
  <c r="Q4529" i="3"/>
  <c r="Q2458" i="3"/>
  <c r="Q1074" i="3"/>
  <c r="Q1109" i="3"/>
  <c r="Q478" i="3"/>
  <c r="Q1058" i="3"/>
  <c r="Q3978" i="3"/>
  <c r="Q2299" i="3"/>
  <c r="Q1110" i="3"/>
  <c r="Q4288" i="3"/>
  <c r="Q4158" i="3"/>
  <c r="Q2636" i="3"/>
  <c r="Q4289" i="3"/>
  <c r="Q4290" i="3"/>
  <c r="Q435" i="3"/>
  <c r="Q3419" i="3"/>
  <c r="Q4145" i="3"/>
  <c r="Q1318" i="3"/>
  <c r="Q4397" i="3"/>
  <c r="Q2459" i="3"/>
  <c r="Q1465" i="3"/>
  <c r="Q4226" i="3"/>
  <c r="Q4291" i="3"/>
  <c r="Q2281" i="3"/>
  <c r="Q2300" i="3"/>
  <c r="Q4292" i="3"/>
  <c r="Q1075" i="3"/>
  <c r="Q264" i="3"/>
  <c r="Q2665" i="3"/>
  <c r="Q1178" i="3"/>
  <c r="Q3263" i="3"/>
  <c r="Q1111" i="3"/>
  <c r="Q640" i="3"/>
  <c r="Q992" i="3"/>
  <c r="Q3729" i="3"/>
  <c r="Q3982" i="3"/>
  <c r="Q986" i="3"/>
  <c r="Q1112" i="3"/>
  <c r="Q483" i="3"/>
  <c r="Q1319" i="3"/>
  <c r="Q218" i="3"/>
  <c r="Q1070" i="3"/>
  <c r="Q1467" i="3"/>
  <c r="Q2693" i="3"/>
  <c r="Q2270" i="3"/>
  <c r="Q1503" i="3"/>
  <c r="Q255" i="3"/>
  <c r="Q4159" i="3"/>
  <c r="Q1189" i="3"/>
  <c r="Q2455" i="3"/>
  <c r="Q2190" i="3"/>
  <c r="Q2160" i="3"/>
  <c r="Q2161" i="3"/>
  <c r="Q2473" i="3"/>
  <c r="Q544" i="3"/>
  <c r="Q443" i="3"/>
  <c r="Q4293" i="3"/>
  <c r="Q1001" i="3"/>
  <c r="Q180" i="3"/>
  <c r="Q712" i="3"/>
  <c r="Q713" i="3"/>
  <c r="Q1412" i="3"/>
  <c r="Q239" i="3"/>
  <c r="Q3308" i="3"/>
  <c r="Q1413" i="3"/>
  <c r="Q3309" i="3"/>
  <c r="Q2268" i="3"/>
  <c r="Q186" i="3"/>
  <c r="Q2120" i="3"/>
  <c r="Q2420" i="3"/>
  <c r="Q2421" i="3"/>
  <c r="Q3706" i="3"/>
  <c r="Q3705" i="3"/>
  <c r="Q2821" i="3"/>
  <c r="Q3009" i="3"/>
  <c r="Q2301" i="3"/>
  <c r="Q3010" i="3"/>
  <c r="Q2265" i="3"/>
  <c r="Q2462" i="3"/>
  <c r="Q3310" i="3"/>
  <c r="Q1071" i="3"/>
  <c r="Q898" i="3"/>
  <c r="Q2573" i="3"/>
  <c r="Q3983" i="3"/>
  <c r="Q3292" i="3"/>
  <c r="Q3730" i="3"/>
  <c r="Q200" i="3"/>
  <c r="Q2112" i="3"/>
  <c r="Q822" i="3"/>
  <c r="Q470" i="3"/>
  <c r="Q4270" i="3"/>
  <c r="Q1414" i="3"/>
  <c r="Q2749" i="3"/>
  <c r="Q984" i="3"/>
  <c r="Q899" i="3"/>
  <c r="Q2491" i="3"/>
  <c r="Q3291" i="3"/>
  <c r="Q1415" i="3"/>
  <c r="Q2121" i="3"/>
  <c r="Q1416" i="3"/>
  <c r="Q2637" i="3"/>
  <c r="Q3241" i="3"/>
  <c r="Q3242" i="3"/>
  <c r="Q3243" i="3"/>
  <c r="Q714" i="3"/>
  <c r="Q2282" i="3"/>
  <c r="Q2283" i="3"/>
  <c r="Q715" i="3"/>
  <c r="Q2123" i="3"/>
  <c r="Q203" i="3"/>
  <c r="Q2492" i="3"/>
  <c r="Q1113" i="3"/>
  <c r="Q1114" i="3"/>
  <c r="Q911" i="3"/>
  <c r="Q2463" i="3"/>
  <c r="Q4091" i="3"/>
  <c r="Q405" i="3"/>
  <c r="Q1115" i="3"/>
  <c r="Q1116" i="3"/>
  <c r="Q4528" i="3"/>
  <c r="Q2493" i="3"/>
  <c r="Q491" i="3"/>
  <c r="Q920" i="3"/>
  <c r="Q406" i="3"/>
  <c r="Q1374" i="3"/>
  <c r="Q985" i="3"/>
  <c r="Q1548" i="3"/>
  <c r="Q3038" i="3"/>
  <c r="Q3039" i="3"/>
  <c r="Q2850" i="3"/>
  <c r="Q2347" i="3"/>
  <c r="Q1041" i="3"/>
  <c r="Q198" i="3"/>
  <c r="Q2822" i="3"/>
  <c r="Q3311" i="3"/>
  <c r="Q201" i="3"/>
  <c r="Q921" i="3"/>
  <c r="Q4130" i="3"/>
  <c r="Q265" i="3"/>
  <c r="Q922" i="3"/>
  <c r="Q2851" i="3"/>
  <c r="Q1417" i="3"/>
  <c r="Q215" i="3"/>
  <c r="Q2021" i="3"/>
  <c r="Q674" i="3"/>
  <c r="Q2266" i="3"/>
  <c r="Q3040" i="3"/>
  <c r="Q206" i="3"/>
  <c r="Q3295" i="3"/>
  <c r="Q2191" i="3"/>
  <c r="Q2057" i="3"/>
  <c r="Q2753" i="3"/>
  <c r="Q1076" i="3"/>
  <c r="Q2754" i="3"/>
  <c r="Q2192" i="3"/>
  <c r="Q365" i="3"/>
  <c r="Q4271" i="3"/>
  <c r="Q1989" i="3"/>
  <c r="Q3441" i="3"/>
  <c r="Q3312" i="3"/>
  <c r="Q2267" i="3"/>
  <c r="Q2916" i="3"/>
  <c r="Q2694" i="3"/>
  <c r="Q188" i="3"/>
  <c r="Q981" i="3"/>
  <c r="Q1941" i="3"/>
  <c r="Q4137" i="3"/>
  <c r="Q4272" i="3"/>
  <c r="Q4294" i="3"/>
  <c r="Q4295" i="3"/>
  <c r="Q872" i="3"/>
  <c r="Q1418" i="3"/>
  <c r="Q4574" i="3"/>
  <c r="Q2917" i="3"/>
  <c r="Q2494" i="3"/>
  <c r="Q479" i="3"/>
  <c r="Q4296" i="3"/>
  <c r="Q4297" i="3"/>
  <c r="Q4298" i="3"/>
  <c r="Q2495" i="3"/>
  <c r="Q1913" i="3"/>
  <c r="Q3171" i="3"/>
  <c r="Q2852" i="3"/>
  <c r="Q4299" i="3"/>
  <c r="Q873" i="3"/>
  <c r="Q2496" i="3"/>
  <c r="Q1012" i="3"/>
  <c r="Q2497" i="3"/>
  <c r="Q2109" i="3"/>
  <c r="Q2422" i="3"/>
  <c r="Q3207" i="3"/>
  <c r="Q2695" i="3"/>
  <c r="Q2853" i="3"/>
  <c r="Q2348" i="3"/>
  <c r="Q1179" i="3"/>
  <c r="Q1337" i="3"/>
  <c r="Q3313" i="3"/>
  <c r="Q3314" i="3"/>
  <c r="Q2854" i="3"/>
  <c r="Q2855" i="3"/>
  <c r="Q2911" i="3"/>
  <c r="Q2423" i="3"/>
  <c r="Q1584" i="3"/>
  <c r="Q2424" i="3"/>
  <c r="Q2425" i="3"/>
  <c r="Q4187" i="3"/>
  <c r="Q2426" i="3"/>
  <c r="Q2856" i="3"/>
  <c r="Q2662" i="3"/>
  <c r="Q3201" i="3"/>
  <c r="Q867" i="3"/>
  <c r="Q4131" i="3"/>
  <c r="Q2427" i="3"/>
  <c r="Q266" i="3"/>
  <c r="Q4092" i="3"/>
  <c r="Q1072" i="3"/>
  <c r="Q2271" i="3"/>
  <c r="Q1515" i="3"/>
  <c r="Q2883" i="3"/>
  <c r="Q4227" i="3"/>
  <c r="Q2498" i="3"/>
  <c r="Q2499" i="3"/>
  <c r="Q1419" i="3"/>
  <c r="Q1585" i="3"/>
  <c r="Q1393" i="3"/>
  <c r="Q1024" i="3"/>
  <c r="Q3315" i="3"/>
  <c r="Q823" i="3"/>
  <c r="Q190" i="3"/>
  <c r="Q2143" i="3"/>
  <c r="Q3264" i="3"/>
  <c r="Q3442" i="3"/>
  <c r="Q3443" i="3"/>
  <c r="Q2857" i="3"/>
  <c r="Q1442" i="3"/>
  <c r="Q912" i="3"/>
  <c r="Q4102" i="3"/>
  <c r="Q1456" i="3"/>
  <c r="Q1420" i="3"/>
  <c r="Q3265" i="3"/>
  <c r="Q3208" i="3"/>
  <c r="Q4069" i="3"/>
  <c r="Q923" i="3"/>
  <c r="Q3266" i="3"/>
  <c r="Q1988" i="3"/>
  <c r="Q314" i="3"/>
  <c r="Q2269" i="3"/>
  <c r="Q315" i="3"/>
  <c r="Q316" i="3"/>
  <c r="Q366" i="3"/>
  <c r="Q3316" i="3"/>
  <c r="Q998" i="3"/>
  <c r="Q2193" i="3"/>
  <c r="Q3209" i="3"/>
  <c r="Q2999" i="3"/>
  <c r="Q716" i="3"/>
  <c r="Q3317" i="3"/>
  <c r="Q317" i="3"/>
  <c r="Q2838" i="3"/>
  <c r="Q924" i="3"/>
  <c r="Q4086" i="3"/>
  <c r="Q3267" i="3"/>
  <c r="Q4103" i="3"/>
  <c r="Q1942" i="3"/>
  <c r="Q3285" i="3"/>
  <c r="Q2475" i="3"/>
  <c r="Q1338" i="3"/>
  <c r="Q1339" i="3"/>
  <c r="Q1943" i="3"/>
  <c r="Q3318" i="3"/>
  <c r="Q1915" i="3"/>
  <c r="Q2162" i="3"/>
  <c r="Q3874" i="3"/>
  <c r="Q267" i="3"/>
  <c r="Q1190" i="3"/>
  <c r="Q1079" i="3"/>
  <c r="Q3899" i="3"/>
  <c r="Q4337" i="3"/>
  <c r="Q890" i="3"/>
  <c r="Q2326" i="3"/>
  <c r="Q824" i="3"/>
  <c r="Q2696" i="3"/>
  <c r="Q536" i="3"/>
  <c r="Q4188" i="3"/>
  <c r="Q2144" i="3"/>
  <c r="Q974" i="3"/>
  <c r="Q4057" i="3"/>
  <c r="Q1081" i="3"/>
  <c r="Q825" i="3"/>
  <c r="Q826" i="3"/>
  <c r="Q835" i="3"/>
  <c r="Q1375" i="3"/>
  <c r="Q836" i="3"/>
  <c r="Q675" i="3"/>
  <c r="Q3268" i="3"/>
  <c r="Q1042" i="3"/>
  <c r="Q1180" i="3"/>
  <c r="Q3319" i="3"/>
  <c r="Q510" i="3"/>
  <c r="Q2823" i="3"/>
  <c r="Q3269" i="3"/>
  <c r="Q1117" i="3"/>
  <c r="Q1586" i="3"/>
  <c r="Q2833" i="3"/>
  <c r="Q349" i="3"/>
  <c r="Q1340" i="3"/>
  <c r="Q2858" i="3"/>
  <c r="Q1341" i="3"/>
  <c r="Q1964" i="3"/>
  <c r="Q975" i="3"/>
  <c r="Q2164" i="3"/>
  <c r="Q2782" i="3"/>
  <c r="Q4572" i="3"/>
  <c r="Q2638" i="3"/>
  <c r="Q4099" i="3"/>
  <c r="Q209" i="3"/>
  <c r="Q545" i="3"/>
  <c r="Q987" i="3"/>
  <c r="Q2194" i="3"/>
  <c r="Q2697" i="3"/>
  <c r="Q2691" i="3"/>
  <c r="Q1504" i="3"/>
  <c r="Q2453" i="3"/>
  <c r="Q2454" i="3"/>
  <c r="Q1421" i="3"/>
  <c r="Q1935" i="3"/>
  <c r="Q3041" i="3"/>
  <c r="Q837" i="3"/>
  <c r="Q838" i="3"/>
  <c r="Q839" i="3"/>
  <c r="Q2058" i="3"/>
  <c r="Q3293" i="3"/>
  <c r="Q2859" i="3"/>
  <c r="Q2918" i="3"/>
  <c r="Q1441" i="3"/>
  <c r="Q240" i="3"/>
  <c r="Q1455" i="3"/>
  <c r="Q407" i="3"/>
  <c r="Q1342" i="3"/>
  <c r="Q3210" i="3"/>
  <c r="Q3320" i="3"/>
  <c r="Q1965" i="3"/>
  <c r="Q1587" i="3"/>
  <c r="Q3211" i="3"/>
  <c r="Q4335" i="3"/>
  <c r="Q3270" i="3"/>
  <c r="Q840" i="3"/>
  <c r="Q2639" i="3"/>
  <c r="Q3212" i="3"/>
  <c r="Q841" i="3"/>
  <c r="Q1558" i="3"/>
  <c r="Q2195" i="3"/>
  <c r="Q633" i="3"/>
  <c r="Q1422" i="3"/>
  <c r="Q1423" i="3"/>
  <c r="Q537" i="3"/>
  <c r="Q1038" i="3"/>
  <c r="Q2685" i="3"/>
  <c r="Q2327" i="3"/>
  <c r="Q2328" i="3"/>
  <c r="Q2428" i="3"/>
  <c r="Q2429" i="3"/>
  <c r="Q2860" i="3"/>
  <c r="Q210" i="3"/>
  <c r="Q345" i="3"/>
  <c r="Q444" i="3"/>
  <c r="Q2329" i="3"/>
  <c r="Q432" i="3"/>
  <c r="Q309" i="3"/>
  <c r="Q310" i="3"/>
  <c r="Q540" i="3"/>
  <c r="Q541" i="3"/>
  <c r="Q312" i="3"/>
  <c r="Q489" i="3"/>
  <c r="Q3042" i="3"/>
  <c r="Q2015" i="3"/>
  <c r="Q457" i="3"/>
  <c r="Q458" i="3"/>
  <c r="Q2018" i="3"/>
  <c r="Q2019" i="3"/>
  <c r="Q446" i="3"/>
  <c r="Q1043" i="3"/>
  <c r="Q2834" i="3"/>
  <c r="Q1376" i="3"/>
  <c r="Q1588" i="3"/>
  <c r="Q2189" i="3"/>
  <c r="Q3444" i="3"/>
  <c r="Q401" i="3"/>
  <c r="Q402" i="3"/>
  <c r="Q1146" i="3"/>
  <c r="Q3271" i="3"/>
  <c r="Q472" i="3"/>
  <c r="Q2050" i="3"/>
  <c r="Q297" i="3"/>
  <c r="Q530" i="3"/>
  <c r="Q520" i="3"/>
  <c r="Q214" i="3"/>
  <c r="Q434" i="3"/>
  <c r="Q360" i="3"/>
  <c r="Q1039" i="3"/>
  <c r="Q361" i="3"/>
  <c r="Q340" i="3"/>
  <c r="Q543" i="3"/>
  <c r="Q306" i="3"/>
  <c r="Q404" i="3"/>
  <c r="Q305" i="3"/>
  <c r="Q534" i="3"/>
  <c r="Q212" i="3"/>
  <c r="Q518" i="3"/>
  <c r="Q1554" i="3"/>
  <c r="Q3433" i="3"/>
  <c r="Q1590" i="3"/>
  <c r="Q2139" i="3"/>
  <c r="Q2698" i="3"/>
  <c r="Q1343" i="3"/>
  <c r="Q408" i="3"/>
  <c r="Q216" i="3"/>
  <c r="Q1944" i="3"/>
  <c r="Q1945" i="3"/>
  <c r="Q925" i="3"/>
  <c r="Q3213" i="3"/>
  <c r="Q1946" i="3"/>
  <c r="Q1549" i="3"/>
  <c r="Q490" i="3"/>
  <c r="Q1591" i="3"/>
  <c r="Q2640" i="3"/>
  <c r="Q318" i="3"/>
  <c r="Q2699" i="3"/>
  <c r="Q900" i="3"/>
  <c r="Q473" i="3"/>
  <c r="Q892" i="3"/>
  <c r="Q1968" i="3"/>
  <c r="Q300" i="3"/>
  <c r="Q1969" i="3"/>
  <c r="Q436" i="3"/>
  <c r="Q1516" i="3"/>
  <c r="Q1517" i="3"/>
  <c r="Q2700" i="3"/>
  <c r="Q842" i="3"/>
  <c r="Q1518" i="3"/>
  <c r="Q1344" i="3"/>
  <c r="Q2861" i="3"/>
  <c r="Q1118" i="3"/>
  <c r="Q2302" i="3"/>
  <c r="Q4455" i="3"/>
  <c r="Q957" i="3"/>
  <c r="Q546" i="3"/>
  <c r="Q4300" i="3"/>
  <c r="Q4138" i="3"/>
  <c r="Q2430" i="3"/>
  <c r="Q2012" i="3"/>
  <c r="Q422" i="3"/>
  <c r="Q2690" i="3"/>
  <c r="Q1181" i="3"/>
  <c r="Q1182" i="3"/>
  <c r="Q1183" i="3"/>
  <c r="Q2824" i="3"/>
  <c r="Q926" i="3"/>
  <c r="Q2835" i="3"/>
  <c r="Q2431" i="3"/>
  <c r="Q1184" i="3"/>
  <c r="Q1119" i="3"/>
  <c r="Q1120" i="3"/>
  <c r="Q367" i="3"/>
  <c r="Q1468" i="3"/>
  <c r="Q2701" i="3"/>
  <c r="Q1505" i="3"/>
  <c r="Q2500" i="3"/>
  <c r="Q2501" i="3"/>
  <c r="Q2825" i="3"/>
  <c r="Q2287" i="3"/>
  <c r="Q2432" i="3"/>
  <c r="Q197" i="3"/>
  <c r="Q196" i="3"/>
  <c r="Q2145" i="3"/>
  <c r="Q1345" i="3"/>
  <c r="Q2702" i="3"/>
  <c r="Q1313" i="3"/>
  <c r="Q2433" i="3"/>
  <c r="Q1185" i="3"/>
  <c r="Q2826" i="3"/>
  <c r="Q1394" i="3"/>
  <c r="Q2330" i="3"/>
  <c r="Q2862" i="3"/>
  <c r="Q2331" i="3"/>
  <c r="Q2434" i="3"/>
  <c r="Q2008" i="3"/>
  <c r="Q961" i="3"/>
  <c r="Q256" i="3"/>
  <c r="Q257" i="3"/>
  <c r="Q2779" i="3"/>
  <c r="Q461" i="3"/>
  <c r="Q1346" i="3"/>
  <c r="Q1147" i="3"/>
  <c r="Q1589" i="3"/>
  <c r="Q1320" i="3"/>
  <c r="Q874" i="3"/>
  <c r="Q4301" i="3"/>
  <c r="Q2574" i="3"/>
  <c r="Q2671" i="3"/>
  <c r="Q927" i="3"/>
  <c r="Q2575" i="3"/>
  <c r="Q4302" i="3"/>
  <c r="Q1377" i="3"/>
  <c r="Q1559" i="3"/>
  <c r="Q2641" i="3"/>
  <c r="Q4303" i="3"/>
  <c r="Q2755" i="3"/>
  <c r="Q2642" i="3"/>
  <c r="Q1424" i="3"/>
  <c r="Q1347" i="3"/>
  <c r="Q298" i="3"/>
  <c r="Q2009" i="3"/>
  <c r="Q2010" i="3"/>
  <c r="Q3321" i="3"/>
  <c r="Q2435" i="3"/>
  <c r="Q928" i="3"/>
  <c r="Q324" i="3"/>
  <c r="Q547" i="3"/>
  <c r="Q253" i="3"/>
  <c r="Q1469" i="3"/>
  <c r="Q2158" i="3"/>
  <c r="Q2884" i="3"/>
  <c r="Q2502" i="3"/>
  <c r="Q2051" i="3"/>
  <c r="Q3322" i="3"/>
  <c r="Q1594" i="3"/>
  <c r="Q181" i="3"/>
  <c r="Q368" i="3"/>
  <c r="Q901" i="3"/>
  <c r="Q1470" i="3"/>
  <c r="Q1121" i="3"/>
  <c r="Q843" i="3"/>
  <c r="Q3294" i="3"/>
  <c r="Q844" i="3"/>
  <c r="Q1916" i="3"/>
  <c r="Q999" i="3"/>
  <c r="Q1425" i="3"/>
  <c r="Q1986" i="3"/>
  <c r="Q1937" i="3"/>
  <c r="Q2059" i="3"/>
  <c r="Q845" i="3"/>
  <c r="Q846" i="3"/>
  <c r="Q847" i="3"/>
  <c r="Q511" i="3"/>
  <c r="Q2643" i="3"/>
  <c r="Q848" i="3"/>
  <c r="Q2560" i="3"/>
  <c r="Q2561" i="3"/>
  <c r="Q3000" i="3"/>
  <c r="Q861" i="3"/>
  <c r="Q1122" i="3"/>
  <c r="Q2076" i="3"/>
  <c r="Q3043" i="3"/>
  <c r="Q2783" i="3"/>
  <c r="Q1123" i="3"/>
  <c r="Q2332" i="3"/>
  <c r="Q893" i="3"/>
  <c r="Q1426" i="3"/>
  <c r="Q2096" i="3"/>
  <c r="Q641" i="3"/>
  <c r="Q2060" i="3"/>
  <c r="Q2146" i="3"/>
  <c r="Q3445" i="3"/>
  <c r="Q849" i="3"/>
  <c r="Q409" i="3"/>
  <c r="Q2067" i="3"/>
  <c r="Q2576" i="3"/>
  <c r="Q2303" i="3"/>
  <c r="Q2703" i="3"/>
  <c r="Q4561" i="3"/>
  <c r="Q319" i="3"/>
  <c r="Q1395" i="3"/>
  <c r="Q902" i="3"/>
  <c r="Q850" i="3"/>
  <c r="Q4139" i="3"/>
  <c r="Q2919" i="3"/>
  <c r="Q1090" i="3"/>
  <c r="Q423" i="3"/>
  <c r="Q3167" i="3"/>
  <c r="Q2704" i="3"/>
  <c r="Q3980" i="3"/>
  <c r="Q2061" i="3"/>
  <c r="Q3446" i="3"/>
  <c r="Q1716" i="3"/>
  <c r="Q1378" i="3"/>
  <c r="Q3900" i="3"/>
  <c r="Q3076" i="3"/>
  <c r="Q3077" i="3"/>
  <c r="Q3078" i="3"/>
  <c r="Q3079" i="3"/>
  <c r="Q1680" i="3"/>
  <c r="Q1681" i="3"/>
  <c r="Q1682" i="3"/>
  <c r="Q3457" i="3"/>
  <c r="Q191" i="3"/>
  <c r="Q187" i="3"/>
  <c r="Q3458" i="3"/>
  <c r="Q3459" i="3"/>
  <c r="Q3460" i="3"/>
  <c r="Q1191" i="3"/>
  <c r="Q929" i="3"/>
  <c r="Q1192" i="3"/>
  <c r="Q548" i="3"/>
  <c r="Q549" i="3"/>
  <c r="Q3461" i="3"/>
  <c r="Q3044" i="3"/>
  <c r="Q3742" i="3"/>
  <c r="Q2349" i="3"/>
  <c r="Q930" i="3"/>
  <c r="Q931" i="3"/>
  <c r="Q1732" i="3"/>
  <c r="Q1193" i="3"/>
  <c r="Q1379" i="3"/>
  <c r="Q1348" i="3"/>
  <c r="Q2129" i="3"/>
  <c r="Q2456" i="3"/>
  <c r="Q2457" i="3"/>
  <c r="Q2876" i="3"/>
  <c r="Q474" i="3"/>
  <c r="Q2877" i="3"/>
  <c r="Q632" i="3"/>
  <c r="Q2165" i="3"/>
  <c r="Q4502" i="3"/>
  <c r="Q1914" i="3"/>
  <c r="Q3997" i="3"/>
  <c r="Q3998" i="3"/>
  <c r="Q2899" i="3"/>
  <c r="Q2163" i="3"/>
  <c r="Q4530" i="3"/>
  <c r="Q2503" i="3"/>
  <c r="Q3863" i="3"/>
  <c r="Q2672" i="3"/>
  <c r="Q2673" i="3"/>
  <c r="Q4189" i="3"/>
  <c r="Q219" i="3"/>
  <c r="Q932" i="3"/>
  <c r="Q3984" i="3"/>
  <c r="Q1317" i="3"/>
  <c r="Q4503" i="3"/>
  <c r="Q268" i="3"/>
  <c r="Q2705" i="3"/>
  <c r="Q2577" i="3"/>
  <c r="Q2062" i="3"/>
  <c r="Q1471" i="3"/>
  <c r="Q1013" i="3"/>
  <c r="Q1947" i="3"/>
  <c r="Q988" i="3"/>
  <c r="Q4304" i="3"/>
  <c r="Q952" i="3"/>
  <c r="Q439" i="3"/>
  <c r="Q199" i="3"/>
  <c r="Q1059" i="3"/>
  <c r="Q4504" i="3"/>
  <c r="Q2436" i="3"/>
  <c r="Q2196" i="3"/>
  <c r="Q2197" i="3"/>
  <c r="Q3245" i="3"/>
  <c r="Q852" i="3"/>
  <c r="Q419" i="3"/>
  <c r="Q2839" i="3"/>
  <c r="Q2159" i="3"/>
  <c r="Q4133" i="3"/>
  <c r="Q1006" i="3"/>
  <c r="Q4134" i="3"/>
  <c r="Q2504" i="3"/>
  <c r="Q933" i="3"/>
  <c r="Q232" i="3"/>
  <c r="Q233" i="3"/>
  <c r="Q2505" i="3"/>
  <c r="Q853" i="3"/>
  <c r="Q2663" i="3"/>
  <c r="Q2644" i="3"/>
  <c r="Q4475" i="3"/>
  <c r="Q1349" i="3"/>
  <c r="Q220" i="3"/>
  <c r="Q4070" i="3"/>
  <c r="Q1427" i="3"/>
  <c r="Q3296" i="3"/>
  <c r="Q2706" i="3"/>
  <c r="Q4228" i="3"/>
  <c r="Q392" i="3"/>
  <c r="Q3045" i="3"/>
  <c r="Q359" i="3"/>
  <c r="Q887" i="3"/>
  <c r="Q1008" i="3"/>
  <c r="Q1938" i="3"/>
  <c r="Q2137" i="3"/>
  <c r="Q2437" i="3"/>
  <c r="Q1350" i="3"/>
  <c r="Q424" i="3"/>
  <c r="Q4261" i="3"/>
  <c r="Q1351" i="3"/>
  <c r="Q393" i="3"/>
  <c r="Q1939" i="3"/>
  <c r="Q2707" i="3"/>
  <c r="Q2130" i="3"/>
  <c r="Q1917" i="3"/>
  <c r="Q4476" i="3"/>
  <c r="Q645" i="3"/>
  <c r="Q2304" i="3"/>
  <c r="Q346" i="3"/>
  <c r="Q868" i="3"/>
  <c r="Q4256" i="3"/>
  <c r="Q4229" i="3"/>
  <c r="Q3258" i="3"/>
  <c r="Q3259" i="3"/>
  <c r="Q4505" i="3"/>
  <c r="Q3272" i="3"/>
  <c r="Q4477" i="3"/>
  <c r="Q2305" i="3"/>
  <c r="Q4190" i="3"/>
  <c r="Q4506" i="3"/>
  <c r="Q4507" i="3"/>
  <c r="Q3005" i="3"/>
  <c r="Q3447" i="3"/>
  <c r="Q1553" i="3"/>
  <c r="Q3046" i="3"/>
  <c r="Q3169" i="3"/>
  <c r="Q185" i="3"/>
  <c r="Q3875" i="3"/>
  <c r="Q2920" i="3"/>
  <c r="Q903" i="3"/>
  <c r="Q2708" i="3"/>
  <c r="Q2476" i="3"/>
  <c r="Q934" i="3"/>
  <c r="Q1352" i="3"/>
  <c r="Q4160" i="3"/>
  <c r="Q3047" i="3"/>
  <c r="Q854" i="3"/>
  <c r="Q3214" i="3"/>
  <c r="Q189" i="3"/>
  <c r="Q4093" i="3"/>
  <c r="Q2709" i="3"/>
  <c r="Q4478" i="3"/>
  <c r="Q4479" i="3"/>
  <c r="Q4531" i="3"/>
  <c r="Q2306" i="3"/>
  <c r="Q3273" i="3"/>
  <c r="Q3274" i="3"/>
  <c r="Q3275" i="3"/>
  <c r="Q269" i="3"/>
  <c r="Q2506" i="3"/>
  <c r="Q2784" i="3"/>
  <c r="Q864" i="3"/>
  <c r="Q1519" i="3"/>
  <c r="Q4508" i="3"/>
  <c r="Q4509" i="3"/>
  <c r="Q1380" i="3"/>
  <c r="Q2578" i="3"/>
  <c r="Q2579" i="3"/>
  <c r="Q2580" i="3"/>
  <c r="Q2307" i="3"/>
  <c r="Q1520" i="3"/>
  <c r="Q2507" i="3"/>
  <c r="Q3080" i="3"/>
  <c r="Q3081" i="3"/>
  <c r="Q3011" i="3"/>
  <c r="Q2710" i="3"/>
  <c r="Q2863" i="3"/>
  <c r="Q1381" i="3"/>
  <c r="Q4548" i="3"/>
  <c r="Q2711" i="3"/>
  <c r="Q827" i="3"/>
  <c r="Q184" i="3"/>
  <c r="Q4071" i="3"/>
  <c r="Q2308" i="3"/>
  <c r="Q550" i="3"/>
  <c r="Q1124" i="3"/>
  <c r="Q2131" i="3"/>
  <c r="Q425" i="3"/>
  <c r="Q2284" i="3"/>
  <c r="Q4262" i="3"/>
  <c r="Q320" i="3"/>
  <c r="Q935" i="3"/>
  <c r="Q3286" i="3"/>
  <c r="Q2309" i="3"/>
  <c r="Q2836" i="3"/>
  <c r="Q2198" i="3"/>
  <c r="Q2350" i="3"/>
  <c r="Q492" i="3"/>
  <c r="Q2686" i="3"/>
  <c r="Q3323" i="3"/>
  <c r="Q936" i="3"/>
  <c r="Q1398" i="3"/>
  <c r="Q2199" i="3"/>
  <c r="Q2351" i="3"/>
  <c r="Q1148" i="3"/>
  <c r="Q1733" i="3"/>
  <c r="Q1595" i="3"/>
  <c r="Q937" i="3"/>
  <c r="Q2352" i="3"/>
  <c r="Q2687" i="3"/>
  <c r="Q2633" i="3"/>
  <c r="Q2353" i="3"/>
  <c r="Q2026" i="3"/>
  <c r="Q2354" i="3"/>
  <c r="Q1382" i="3"/>
  <c r="Q4104" i="3"/>
  <c r="Q1149" i="3"/>
  <c r="Q4012" i="3"/>
  <c r="Q3048" i="3"/>
  <c r="Q2355" i="3"/>
  <c r="Q2200" i="3"/>
  <c r="Q1399" i="3"/>
  <c r="Q551" i="3"/>
  <c r="Q1400" i="3"/>
  <c r="Q4013" i="3"/>
  <c r="Q1044" i="3"/>
  <c r="Q3462" i="3"/>
  <c r="Q3082" i="3"/>
  <c r="Q888" i="3"/>
  <c r="Q3463" i="3"/>
  <c r="Q3464" i="3"/>
  <c r="Q688" i="3"/>
  <c r="Q3465" i="3"/>
  <c r="Q3083" i="3"/>
  <c r="Q1683" i="3"/>
  <c r="Q3466" i="3"/>
  <c r="Q3467" i="3"/>
  <c r="Q1684" i="3"/>
  <c r="Q3468" i="3"/>
  <c r="Q1685" i="3"/>
  <c r="Q3034" i="3"/>
  <c r="Q1686" i="3"/>
  <c r="Q3084" i="3"/>
  <c r="Q3085" i="3"/>
  <c r="Q3086" i="3"/>
  <c r="Q2068" i="3"/>
  <c r="Q2438" i="3"/>
  <c r="Q410" i="3"/>
  <c r="Q4358" i="3"/>
  <c r="Q2921" i="3"/>
  <c r="Q2712" i="3"/>
  <c r="Q2674" i="3"/>
  <c r="Q3448" i="3"/>
  <c r="Q299" i="3"/>
  <c r="Q2147" i="3"/>
  <c r="Q3287" i="3"/>
  <c r="Q1125" i="3"/>
  <c r="Q301" i="3"/>
  <c r="Q1077" i="3"/>
  <c r="Q2011" i="3"/>
  <c r="Q241" i="3"/>
  <c r="Q4562" i="3"/>
  <c r="Q938" i="3"/>
  <c r="Q341" i="3"/>
  <c r="Q1014" i="3"/>
  <c r="Q4090" i="3"/>
  <c r="Q351" i="3"/>
  <c r="Q2713" i="3"/>
  <c r="Q2714" i="3"/>
  <c r="Q3434" i="3"/>
  <c r="Q2277" i="3"/>
  <c r="Q2750" i="3"/>
  <c r="Q1085" i="3"/>
  <c r="Q4305" i="3"/>
  <c r="Q1596" i="3"/>
  <c r="Q4480" i="3"/>
  <c r="Q3012" i="3"/>
  <c r="Q2052" i="3"/>
  <c r="Q3049" i="3"/>
  <c r="Q1511" i="3"/>
  <c r="Q2201" i="3"/>
  <c r="Q4105" i="3"/>
  <c r="Q4087" i="3"/>
  <c r="Q976" i="3"/>
  <c r="Q1015" i="3"/>
  <c r="Q1126" i="3"/>
  <c r="Q369" i="3"/>
  <c r="Q2581" i="3"/>
  <c r="Q1194" i="3"/>
  <c r="Q4273" i="3"/>
  <c r="Q1496" i="3"/>
  <c r="Q4230" i="3"/>
  <c r="Q815" i="3"/>
  <c r="Q2310" i="3"/>
  <c r="Q347" i="3"/>
  <c r="Q1016" i="3"/>
  <c r="Q1017" i="3"/>
  <c r="Q1898" i="3"/>
  <c r="Q4456" i="3"/>
  <c r="Q4457" i="3"/>
  <c r="Q394" i="3"/>
  <c r="Q2166" i="3"/>
  <c r="Q1060" i="3"/>
  <c r="Q689" i="3"/>
  <c r="Q3901" i="3"/>
  <c r="Q1600" i="3"/>
  <c r="Q1601" i="3"/>
  <c r="Q1602" i="3"/>
  <c r="Q4106" i="3"/>
  <c r="Q4107" i="3"/>
  <c r="Q3864" i="3"/>
  <c r="Q1687" i="3"/>
  <c r="Q1688" i="3"/>
  <c r="Q1689" i="3"/>
  <c r="Q1690" i="3"/>
  <c r="Q3087" i="3"/>
  <c r="Q1691" i="3"/>
  <c r="Q3088" i="3"/>
  <c r="Q1692" i="3"/>
  <c r="Q3089" i="3"/>
  <c r="Q3090" i="3"/>
  <c r="Q1195" i="3"/>
  <c r="Q1196" i="3"/>
  <c r="Q1197" i="3"/>
  <c r="Q552" i="3"/>
  <c r="Q553" i="3"/>
  <c r="Q1198" i="3"/>
  <c r="Q1199" i="3"/>
  <c r="Q2202" i="3"/>
  <c r="Q1200" i="3"/>
  <c r="Q1201" i="3"/>
  <c r="Q1202" i="3"/>
  <c r="Q1203" i="3"/>
  <c r="Q717" i="3"/>
  <c r="Q554" i="3"/>
  <c r="Q1603" i="3"/>
  <c r="Q3469" i="3"/>
  <c r="Q3470" i="3"/>
  <c r="Q3471" i="3"/>
  <c r="Q1734" i="3"/>
  <c r="Q3985" i="3"/>
  <c r="Q3050" i="3"/>
  <c r="Q939" i="3"/>
  <c r="Q2356" i="3"/>
  <c r="Q3324" i="3"/>
  <c r="Q1604" i="3"/>
  <c r="Q1605" i="3"/>
  <c r="Q1204" i="3"/>
  <c r="Q555" i="3"/>
  <c r="Q1061" i="3"/>
  <c r="Q1062" i="3"/>
  <c r="Q2715" i="3"/>
  <c r="Q3051" i="3"/>
  <c r="Q1735" i="3"/>
  <c r="Q1606" i="3"/>
  <c r="Q1607" i="3"/>
  <c r="Q1205" i="3"/>
  <c r="Q1736" i="3"/>
  <c r="Q1206" i="3"/>
  <c r="Q1207" i="3"/>
  <c r="Q1401" i="3"/>
  <c r="Q2203" i="3"/>
  <c r="Q1737" i="3"/>
  <c r="Q1208" i="3"/>
  <c r="Q1738" i="3"/>
  <c r="Q1608" i="3"/>
  <c r="Q718" i="3"/>
  <c r="Q2357" i="3"/>
  <c r="Q1739" i="3"/>
  <c r="Q719" i="3"/>
  <c r="Q4108" i="3"/>
  <c r="Q3052" i="3"/>
  <c r="Q720" i="3"/>
  <c r="Q4109" i="3"/>
  <c r="Q2358" i="3"/>
  <c r="Q4110" i="3"/>
  <c r="Q1026" i="3"/>
  <c r="Q2204" i="3"/>
  <c r="Q1740" i="3"/>
  <c r="Q2359" i="3"/>
  <c r="Q242" i="3"/>
  <c r="Q894" i="3"/>
  <c r="Q3472" i="3"/>
  <c r="Q2488" i="3"/>
  <c r="Q1186" i="3"/>
  <c r="Q1209" i="3"/>
  <c r="Q2439" i="3"/>
  <c r="Q2716" i="3"/>
  <c r="Q4263" i="3"/>
  <c r="Q3053" i="3"/>
  <c r="Q3054" i="3"/>
  <c r="Q3743" i="3"/>
  <c r="Q556" i="3"/>
  <c r="Q1383" i="3"/>
  <c r="Q642" i="3"/>
  <c r="Q1384" i="3"/>
  <c r="Q1187" i="3"/>
  <c r="Q989" i="3"/>
  <c r="Q2140" i="3"/>
  <c r="Q1068" i="3"/>
  <c r="Q2827" i="3"/>
  <c r="Q816" i="3"/>
  <c r="Q3055" i="3"/>
  <c r="Q3200" i="3"/>
  <c r="Q3325" i="3"/>
  <c r="Q2717" i="3"/>
  <c r="Q4231" i="3"/>
  <c r="Q3172" i="3"/>
  <c r="Q3435" i="3"/>
  <c r="Q3229" i="3"/>
  <c r="Q243" i="3"/>
  <c r="Q3473" i="3"/>
  <c r="Q3056" i="3"/>
  <c r="Q2582" i="3"/>
  <c r="Q2864" i="3"/>
  <c r="Q3215" i="3"/>
  <c r="Q1000" i="3"/>
  <c r="Q2205" i="3"/>
  <c r="Q1428" i="3"/>
  <c r="Q2440" i="3"/>
  <c r="Q321" i="3"/>
  <c r="Q2360" i="3"/>
  <c r="Q557" i="3"/>
  <c r="Q817" i="3"/>
  <c r="Q1521" i="3"/>
  <c r="Q592" i="3"/>
  <c r="Q1353" i="3"/>
  <c r="Q884" i="3"/>
  <c r="Q953" i="3"/>
  <c r="Q3474" i="3"/>
  <c r="Q2460" i="3"/>
  <c r="Q2461" i="3"/>
  <c r="Q2273" i="3"/>
  <c r="Q1315" i="3"/>
  <c r="Q2751" i="3"/>
  <c r="Q2634" i="3"/>
  <c r="Q1970" i="3"/>
  <c r="Q2583" i="3"/>
  <c r="Q1045" i="3"/>
  <c r="Q2441" i="3"/>
  <c r="Q2450" i="3"/>
  <c r="Q3891" i="3"/>
  <c r="Q940" i="3"/>
  <c r="Q1210" i="3"/>
  <c r="Q4232" i="3"/>
  <c r="Q2027" i="3"/>
  <c r="Q2442" i="3"/>
  <c r="Q2645" i="3"/>
  <c r="Q2206" i="3"/>
  <c r="Q2718" i="3"/>
  <c r="Q4088" i="3"/>
  <c r="Q4233" i="3"/>
  <c r="Q4234" i="3"/>
  <c r="Q1522" i="3"/>
  <c r="Q558" i="3"/>
  <c r="Q2719" i="3"/>
  <c r="Q559" i="3"/>
  <c r="Q3744" i="3"/>
  <c r="Q1693" i="3"/>
  <c r="Q1694" i="3"/>
  <c r="Q1741" i="3"/>
  <c r="Q1742" i="3"/>
  <c r="Q3475" i="3"/>
  <c r="Q3057" i="3"/>
  <c r="Q4058" i="3"/>
  <c r="Q2333" i="3"/>
  <c r="Q3865" i="3"/>
  <c r="Q1335" i="3"/>
  <c r="Q2562" i="3"/>
  <c r="Q2781" i="3"/>
  <c r="Q1091" i="3"/>
  <c r="Q875" i="3"/>
  <c r="Q1948" i="3"/>
  <c r="Q1949" i="3"/>
  <c r="Q4235" i="3"/>
  <c r="Q352" i="3"/>
  <c r="Q4059" i="3"/>
  <c r="Q1127" i="3"/>
  <c r="Q2288" i="3"/>
  <c r="Q1743" i="3"/>
  <c r="Q2489" i="3"/>
  <c r="Q721" i="3"/>
  <c r="Q234" i="3"/>
  <c r="Q2584" i="3"/>
  <c r="Q2334" i="3"/>
  <c r="Q1211" i="3"/>
  <c r="Q1472" i="3"/>
  <c r="Q2675" i="3"/>
  <c r="Q1523" i="3"/>
  <c r="Q1128" i="3"/>
  <c r="Q1129" i="3"/>
  <c r="Q270" i="3"/>
  <c r="Q1130" i="3"/>
  <c r="Q1212" i="3"/>
  <c r="Q1213" i="3"/>
  <c r="Q1402" i="3"/>
  <c r="Q722" i="3"/>
  <c r="Q1214" i="3"/>
  <c r="Q1215" i="3"/>
  <c r="Q723" i="3"/>
  <c r="Q724" i="3"/>
  <c r="Q2361" i="3"/>
  <c r="Q725" i="3"/>
  <c r="Q560" i="3"/>
  <c r="Q2362" i="3"/>
  <c r="Q726" i="3"/>
  <c r="Q2363" i="3"/>
  <c r="Q1403" i="3"/>
  <c r="Q1216" i="3"/>
  <c r="Q1217" i="3"/>
  <c r="Q1218" i="3"/>
  <c r="Q1404" i="3"/>
  <c r="Q1219" i="3"/>
  <c r="Q727" i="3"/>
  <c r="Q728" i="3"/>
  <c r="Q729" i="3"/>
  <c r="Q1220" i="3"/>
  <c r="Q2207" i="3"/>
  <c r="Q3326" i="3"/>
  <c r="Q730" i="3"/>
  <c r="Q493" i="3"/>
  <c r="Q1221" i="3"/>
  <c r="Q1150" i="3"/>
  <c r="Q731" i="3"/>
  <c r="Q1222" i="3"/>
  <c r="Q1223" i="3"/>
  <c r="Q732" i="3"/>
  <c r="Q1405" i="3"/>
  <c r="Q733" i="3"/>
  <c r="Q252" i="3"/>
  <c r="Q1524" i="3"/>
  <c r="Q828" i="3"/>
  <c r="Q1512" i="3"/>
  <c r="Q2028" i="3"/>
  <c r="Q1429" i="3"/>
  <c r="Q2148" i="3"/>
  <c r="Q1385" i="3"/>
  <c r="Q271" i="3"/>
  <c r="Q4306" i="3"/>
  <c r="Q2149" i="3"/>
  <c r="Q3058" i="3"/>
  <c r="Q960" i="3"/>
  <c r="Q1950" i="3"/>
  <c r="Q353" i="3"/>
  <c r="Q258" i="3"/>
  <c r="Q1386" i="3"/>
  <c r="Q4359" i="3"/>
  <c r="Q1513" i="3"/>
  <c r="Q494" i="3"/>
  <c r="Q1224" i="3"/>
  <c r="Q1354" i="3"/>
  <c r="Q325" i="3"/>
  <c r="Q2900" i="3"/>
  <c r="Q4089" i="3"/>
  <c r="Q1331" i="3"/>
  <c r="Q354" i="3"/>
  <c r="Q2901" i="3"/>
  <c r="Q355" i="3"/>
  <c r="Q3059" i="3"/>
  <c r="Q272" i="3"/>
  <c r="Q259" i="3"/>
  <c r="Q356" i="3"/>
  <c r="Q1550" i="3"/>
  <c r="Q2110" i="3"/>
  <c r="Q357" i="3"/>
  <c r="Q4360" i="3"/>
  <c r="Q302" i="3"/>
  <c r="Q1225" i="3"/>
  <c r="Q876" i="3"/>
  <c r="Q2443" i="3"/>
  <c r="Q521" i="3"/>
  <c r="Q1131" i="3"/>
  <c r="Q2865" i="3"/>
  <c r="Q676" i="3"/>
  <c r="Q221" i="3"/>
  <c r="Q891" i="3"/>
  <c r="Q2688" i="3"/>
  <c r="Q1226" i="3"/>
  <c r="Q1227" i="3"/>
  <c r="Q734" i="3"/>
  <c r="Q1228" i="3"/>
  <c r="Q1229" i="3"/>
  <c r="Q4111" i="3"/>
  <c r="Q3327" i="3"/>
  <c r="Q3745" i="3"/>
  <c r="Q1151" i="3"/>
  <c r="Q1230" i="3"/>
  <c r="Q2208" i="3"/>
  <c r="Q2168" i="3"/>
  <c r="Q735" i="3"/>
  <c r="Q1231" i="3"/>
  <c r="Q2364" i="3"/>
  <c r="Q561" i="3"/>
  <c r="Q562" i="3"/>
  <c r="Q1232" i="3"/>
  <c r="Q2209" i="3"/>
  <c r="Q2365" i="3"/>
  <c r="Q736" i="3"/>
  <c r="Q737" i="3"/>
  <c r="Q1744" i="3"/>
  <c r="Q563" i="3"/>
  <c r="Q3902" i="3"/>
  <c r="Q3903" i="3"/>
  <c r="Q3904" i="3"/>
  <c r="Q3476" i="3"/>
  <c r="Q3288" i="3"/>
  <c r="Q3477" i="3"/>
  <c r="Q3478" i="3"/>
  <c r="Q3905" i="3"/>
  <c r="Q3906" i="3"/>
  <c r="Q3289" i="3"/>
  <c r="Q3479" i="3"/>
  <c r="Q3480" i="3"/>
  <c r="Q3481" i="3"/>
  <c r="Q3866" i="3"/>
  <c r="Q1233" i="3"/>
  <c r="Q3482" i="3"/>
  <c r="Q4014" i="3"/>
  <c r="Q3173" i="3"/>
  <c r="Q3483" i="3"/>
  <c r="Q3907" i="3"/>
  <c r="Q3091" i="3"/>
  <c r="Q3092" i="3"/>
  <c r="Q3093" i="3"/>
  <c r="Q3094" i="3"/>
  <c r="Q3708" i="3"/>
  <c r="Q3709" i="3"/>
  <c r="Q3095" i="3"/>
  <c r="Q3484" i="3"/>
  <c r="Q3096" i="3"/>
  <c r="Q235" i="3"/>
  <c r="Q1132" i="3"/>
  <c r="Q2444" i="3"/>
  <c r="Q2445" i="3"/>
  <c r="Q1525" i="3"/>
  <c r="Q1526" i="3"/>
  <c r="Q4140" i="3"/>
  <c r="Q1527" i="3"/>
  <c r="Q411" i="3"/>
  <c r="Q412" i="3"/>
  <c r="Q677" i="3"/>
  <c r="Q273" i="3"/>
  <c r="Q990" i="3"/>
  <c r="Q4141" i="3"/>
  <c r="Q326" i="3"/>
  <c r="Q4307" i="3"/>
  <c r="Q885" i="3"/>
  <c r="Q2150" i="3"/>
  <c r="Q862" i="3"/>
  <c r="Q1387" i="3"/>
  <c r="Q4100" i="3"/>
  <c r="Q2720" i="3"/>
  <c r="Q1396" i="3"/>
  <c r="Q2828" i="3"/>
  <c r="Q2151" i="3"/>
  <c r="Q1355" i="3"/>
  <c r="Q2866" i="3"/>
  <c r="Q2867" i="3"/>
  <c r="Q2868" i="3"/>
  <c r="Q2869" i="3"/>
  <c r="Q2870" i="3"/>
  <c r="Q2446" i="3"/>
  <c r="Q3867" i="3"/>
  <c r="Q1507" i="3"/>
  <c r="Q3097" i="3"/>
  <c r="Q564" i="3"/>
  <c r="Q565" i="3"/>
  <c r="Q738" i="3"/>
  <c r="Q3876" i="3"/>
  <c r="Q1406" i="3"/>
  <c r="Q1234" i="3"/>
  <c r="Q1152" i="3"/>
  <c r="Q3328" i="3"/>
  <c r="Q3174" i="3"/>
  <c r="Q739" i="3"/>
  <c r="Q2210" i="3"/>
  <c r="Q3746" i="3"/>
  <c r="Q3747" i="3"/>
  <c r="Q3748" i="3"/>
  <c r="Q3749" i="3"/>
  <c r="Q3750" i="3"/>
  <c r="Q3751" i="3"/>
  <c r="Q3752" i="3"/>
  <c r="Q3753" i="3"/>
  <c r="Q3754" i="3"/>
  <c r="Q1235" i="3"/>
  <c r="Q740" i="3"/>
  <c r="Q4112" i="3"/>
  <c r="Q3329" i="3"/>
  <c r="Q566" i="3"/>
  <c r="Q1745" i="3"/>
  <c r="Q3216" i="3"/>
  <c r="Q3908" i="3"/>
  <c r="Q3909" i="3"/>
  <c r="Q3755" i="3"/>
  <c r="Q3098" i="3"/>
  <c r="Q3485" i="3"/>
  <c r="Q3099" i="3"/>
  <c r="Q3330" i="3"/>
  <c r="Q567" i="3"/>
  <c r="Q3486" i="3"/>
  <c r="Q3487" i="3"/>
  <c r="Q1236" i="3"/>
  <c r="Q1237" i="3"/>
  <c r="Q3175" i="3"/>
  <c r="Q2211" i="3"/>
  <c r="Q2366" i="3"/>
  <c r="Q3488" i="3"/>
  <c r="Q3489" i="3"/>
  <c r="Q3490" i="3"/>
  <c r="Q3491" i="3"/>
  <c r="Q3492" i="3"/>
  <c r="Q3493" i="3"/>
  <c r="Q3494" i="3"/>
  <c r="Q3495" i="3"/>
  <c r="Q3496" i="3"/>
  <c r="Q3497" i="3"/>
  <c r="Q1153" i="3"/>
  <c r="Q1238" i="3"/>
  <c r="Q3176" i="3"/>
  <c r="Q1239" i="3"/>
  <c r="Q2922" i="3"/>
  <c r="Q3756" i="3"/>
  <c r="Q886" i="3"/>
  <c r="Q568" i="3"/>
  <c r="Q569" i="3"/>
  <c r="Q570" i="3"/>
  <c r="Q1240" i="3"/>
  <c r="Q1241" i="3"/>
  <c r="Q1242" i="3"/>
  <c r="Q3910" i="3"/>
  <c r="Q3498" i="3"/>
  <c r="Q3757" i="3"/>
  <c r="Q3999" i="3"/>
  <c r="Q4000" i="3"/>
  <c r="Q3758" i="3"/>
  <c r="Q3100" i="3"/>
  <c r="Q3101" i="3"/>
  <c r="Q1609" i="3"/>
  <c r="Q1610" i="3"/>
  <c r="Q2721" i="3"/>
  <c r="Q4142" i="3"/>
  <c r="Q2871" i="3"/>
  <c r="Q977" i="3"/>
  <c r="Q2078" i="3"/>
  <c r="Q4344" i="3"/>
  <c r="Q1509" i="3"/>
  <c r="Q1082" i="3"/>
  <c r="Q211" i="3"/>
  <c r="Q2138" i="3"/>
  <c r="Q959" i="3"/>
  <c r="Q1510" i="3"/>
  <c r="Q454" i="3"/>
  <c r="Q2585" i="3"/>
  <c r="Q2586" i="3"/>
  <c r="Q2127" i="3"/>
  <c r="Q3890" i="3"/>
  <c r="Q274" i="3"/>
  <c r="Q420" i="3"/>
  <c r="Q3868" i="3"/>
  <c r="Q2676" i="3"/>
  <c r="Q413" i="3"/>
  <c r="Q1188" i="3"/>
  <c r="Q1551" i="3"/>
  <c r="Q877" i="3"/>
  <c r="Q3499" i="3"/>
  <c r="Q1506" i="3"/>
  <c r="Q1556" i="3"/>
  <c r="Q322" i="3"/>
  <c r="Q370" i="3"/>
  <c r="Q3013" i="3"/>
  <c r="Q462" i="3"/>
  <c r="Q463" i="3"/>
  <c r="Q1555" i="3"/>
  <c r="Q464" i="3"/>
  <c r="Q1073" i="3"/>
  <c r="Q1078" i="3"/>
  <c r="Q1495" i="3"/>
  <c r="Q678" i="3"/>
  <c r="Q391" i="3"/>
  <c r="Q465" i="3"/>
  <c r="Q466" i="3"/>
  <c r="Q1018" i="3"/>
  <c r="Q1611" i="3"/>
  <c r="Q1612" i="3"/>
  <c r="Q1613" i="3"/>
  <c r="Q3102" i="3"/>
  <c r="Q467" i="3"/>
  <c r="Q3103" i="3"/>
  <c r="Q2587" i="3"/>
  <c r="Q3104" i="3"/>
  <c r="Q3105" i="3"/>
  <c r="Q4078" i="3"/>
  <c r="Q2588" i="3"/>
  <c r="Q3911" i="3"/>
  <c r="M2" i="22" l="1"/>
  <c r="V1349" i="3" l="1"/>
  <c r="V4256" i="3"/>
  <c r="Q2290" i="3"/>
  <c r="S2290" i="3"/>
  <c r="T2290" i="3" s="1"/>
  <c r="T9" i="3"/>
  <c r="T4469" i="3"/>
  <c r="T1993" i="3"/>
  <c r="T4470" i="3"/>
  <c r="T4216" i="3"/>
  <c r="T2291" i="3"/>
  <c r="T4471" i="3"/>
  <c r="T4218" i="3"/>
  <c r="T1040" i="3"/>
  <c r="T311" i="3"/>
  <c r="T529" i="3"/>
  <c r="T535" i="3"/>
  <c r="T488" i="3"/>
  <c r="T3439" i="3"/>
  <c r="T2188" i="3"/>
  <c r="T2419" i="3"/>
  <c r="T2849" i="3"/>
  <c r="T2262" i="3"/>
  <c r="T2263" i="3"/>
  <c r="T533" i="3"/>
  <c r="T208" i="3"/>
  <c r="T455" i="3"/>
  <c r="T431" i="3"/>
  <c r="T2016" i="3"/>
  <c r="T2017" i="3"/>
  <c r="T456" i="3"/>
  <c r="T433" i="3"/>
  <c r="T1145" i="3"/>
  <c r="T362" i="3"/>
  <c r="T213" i="3"/>
  <c r="T519" i="3"/>
  <c r="T307" i="3"/>
  <c r="T308" i="3"/>
  <c r="T539" i="3"/>
  <c r="T339" i="3"/>
  <c r="T3037" i="3"/>
  <c r="T542" i="3"/>
  <c r="T460" i="3"/>
  <c r="T344" i="3"/>
  <c r="T1372" i="3"/>
  <c r="T1583" i="3"/>
  <c r="T2832" i="3"/>
  <c r="T403" i="3"/>
  <c r="T2264" i="3"/>
  <c r="T2684" i="3"/>
  <c r="T517" i="3"/>
  <c r="T348" i="3"/>
  <c r="T1037" i="3"/>
  <c r="T442" i="3"/>
  <c r="T3262" i="3"/>
  <c r="T263" i="3"/>
  <c r="T2564" i="3"/>
  <c r="T966" i="3"/>
  <c r="T4186" i="3"/>
  <c r="T2292" i="3"/>
  <c r="T4472" i="3"/>
  <c r="T3228" i="3"/>
  <c r="T4336" i="3"/>
  <c r="T3707" i="3"/>
  <c r="T147" i="3"/>
  <c r="T1312" i="3"/>
  <c r="T1055" i="3"/>
  <c r="T4453" i="3"/>
  <c r="T4501" i="3"/>
  <c r="T1899" i="3"/>
  <c r="T120" i="3"/>
  <c r="T3861" i="3"/>
  <c r="T2293" i="3"/>
  <c r="T863" i="3"/>
  <c r="T79" i="3"/>
  <c r="T121" i="3"/>
  <c r="T4152" i="3"/>
  <c r="T10" i="3"/>
  <c r="T4473" i="3"/>
  <c r="T2565" i="3"/>
  <c r="T30" i="3"/>
  <c r="T4451" i="3"/>
  <c r="T122" i="3"/>
  <c r="T813" i="3"/>
  <c r="T459" i="3"/>
  <c r="T389" i="3"/>
  <c r="T4395" i="3"/>
  <c r="T1994" i="3"/>
  <c r="T1995" i="3"/>
  <c r="T11" i="3"/>
  <c r="T4266" i="3"/>
  <c r="T2294" i="3"/>
  <c r="T3880" i="3"/>
  <c r="T4398" i="3"/>
  <c r="T4277" i="3"/>
  <c r="T63" i="3"/>
  <c r="T4267" i="3"/>
  <c r="T4356" i="3"/>
  <c r="T4556" i="3"/>
  <c r="T1094" i="3"/>
  <c r="T1095" i="3"/>
  <c r="T4454" i="3"/>
  <c r="T1466" i="3"/>
  <c r="T31" i="3"/>
  <c r="T53" i="3"/>
  <c r="T1056" i="3"/>
  <c r="T1087" i="3"/>
  <c r="T4278" i="3"/>
  <c r="T1985" i="3"/>
  <c r="T2668" i="3"/>
  <c r="T32" i="3"/>
  <c r="T162" i="3"/>
  <c r="T629" i="3"/>
  <c r="T4400" i="3"/>
  <c r="T64" i="3"/>
  <c r="T2669" i="3"/>
  <c r="T4257" i="3"/>
  <c r="T329" i="3"/>
  <c r="T114" i="3"/>
  <c r="T4222" i="3"/>
  <c r="T115" i="3"/>
  <c r="T4223" i="3"/>
  <c r="T2295" i="3"/>
  <c r="T2568" i="3"/>
  <c r="T1100" i="3"/>
  <c r="T4571" i="3"/>
  <c r="T2569" i="3"/>
  <c r="T2142" i="3"/>
  <c r="T1101" i="3"/>
  <c r="T4279" i="3"/>
  <c r="T2296" i="3"/>
  <c r="T2570" i="3"/>
  <c r="T3728" i="3"/>
  <c r="T66" i="3"/>
  <c r="T4258" i="3"/>
  <c r="T4268" i="3"/>
  <c r="T3227" i="3"/>
  <c r="T34" i="3"/>
  <c r="T4144" i="3"/>
  <c r="T2297" i="3"/>
  <c r="T3862" i="3"/>
  <c r="T1088" i="3"/>
  <c r="T4396" i="3"/>
  <c r="T4282" i="3"/>
  <c r="T1102" i="3"/>
  <c r="T4224" i="3"/>
  <c r="T2298" i="3"/>
  <c r="T1089" i="3"/>
  <c r="T871" i="3"/>
  <c r="T1103" i="3"/>
  <c r="T1373" i="3"/>
  <c r="T482" i="3"/>
  <c r="T3440" i="3"/>
  <c r="T4154" i="3"/>
  <c r="T3166" i="3"/>
  <c r="T4225" i="3"/>
  <c r="T1336" i="3"/>
  <c r="T630" i="3"/>
  <c r="T123" i="3"/>
  <c r="T117" i="3"/>
  <c r="T4284" i="3"/>
  <c r="T1105" i="3"/>
  <c r="T1106" i="3"/>
  <c r="T4269" i="3"/>
  <c r="T954" i="3"/>
  <c r="T1502" i="3"/>
  <c r="T4156" i="3"/>
  <c r="T4357" i="3"/>
  <c r="T1057" i="3"/>
  <c r="T2571" i="3"/>
  <c r="T4286" i="3"/>
  <c r="T35" i="3"/>
  <c r="T897" i="3"/>
  <c r="T390" i="3"/>
  <c r="T4287" i="3"/>
  <c r="T1107" i="3"/>
  <c r="T1108" i="3"/>
  <c r="T3165" i="3"/>
  <c r="T2572" i="3"/>
  <c r="T4529" i="3"/>
  <c r="T1074" i="3"/>
  <c r="T478" i="3"/>
  <c r="T1058" i="3"/>
  <c r="T3978" i="3"/>
  <c r="T2299" i="3"/>
  <c r="T1110" i="3"/>
  <c r="T4288" i="3"/>
  <c r="T4158" i="3"/>
  <c r="T2636" i="3"/>
  <c r="T4289" i="3"/>
  <c r="T4290" i="3"/>
  <c r="T3419" i="3"/>
  <c r="T4145" i="3"/>
  <c r="T1318" i="3"/>
  <c r="T134" i="3"/>
  <c r="T4397" i="3"/>
  <c r="T2459" i="3"/>
  <c r="T1465" i="3"/>
  <c r="T4226" i="3"/>
  <c r="T4291" i="3"/>
  <c r="T2281" i="3"/>
  <c r="T4292" i="3"/>
  <c r="T1075" i="3"/>
  <c r="T264" i="3"/>
  <c r="T2665" i="3"/>
  <c r="T1178" i="3"/>
  <c r="T3263" i="3"/>
  <c r="T1111" i="3"/>
  <c r="T640" i="3"/>
  <c r="T992" i="3"/>
  <c r="T3729" i="3"/>
  <c r="T3982" i="3"/>
  <c r="T986" i="3"/>
  <c r="T1112" i="3"/>
  <c r="T483" i="3"/>
  <c r="T1319" i="3"/>
  <c r="T218" i="3"/>
  <c r="T1070" i="3"/>
  <c r="T1467" i="3"/>
  <c r="T2693" i="3"/>
  <c r="T2270" i="3"/>
  <c r="T1503" i="3"/>
  <c r="T255" i="3"/>
  <c r="T4159" i="3"/>
  <c r="T1189" i="3"/>
  <c r="T2455" i="3"/>
  <c r="T2190" i="3"/>
  <c r="T2160" i="3"/>
  <c r="T2161" i="3"/>
  <c r="T2473" i="3"/>
  <c r="T544" i="3"/>
  <c r="T443" i="3"/>
  <c r="T4293" i="3"/>
  <c r="T1001" i="3"/>
  <c r="T180" i="3"/>
  <c r="T712" i="3"/>
  <c r="T713" i="3"/>
  <c r="T1412" i="3"/>
  <c r="T239" i="3"/>
  <c r="T3308" i="3"/>
  <c r="T1413" i="3"/>
  <c r="T3309" i="3"/>
  <c r="T2268" i="3"/>
  <c r="T2120" i="3"/>
  <c r="T2420" i="3"/>
  <c r="T3706" i="3"/>
  <c r="T3705" i="3"/>
  <c r="T163" i="3"/>
  <c r="T2462" i="3"/>
  <c r="T3310" i="3"/>
  <c r="T898" i="3"/>
  <c r="T2573" i="3"/>
  <c r="T3983" i="3"/>
  <c r="T2112" i="3"/>
  <c r="T822" i="3"/>
  <c r="T470" i="3"/>
  <c r="T4270" i="3"/>
  <c r="T1414" i="3"/>
  <c r="T2749" i="3"/>
  <c r="T164" i="3"/>
  <c r="T984" i="3"/>
  <c r="T899" i="3"/>
  <c r="T2491" i="3"/>
  <c r="T3291" i="3"/>
  <c r="T1415" i="3"/>
  <c r="T2121" i="3"/>
  <c r="T1416" i="3"/>
  <c r="T2637" i="3"/>
  <c r="T3241" i="3"/>
  <c r="T3242" i="3"/>
  <c r="T3243" i="3"/>
  <c r="T714" i="3"/>
  <c r="T2282" i="3"/>
  <c r="T2283" i="3"/>
  <c r="T715" i="3"/>
  <c r="T2123" i="3"/>
  <c r="T2492" i="3"/>
  <c r="T1113" i="3"/>
  <c r="T1114" i="3"/>
  <c r="T911" i="3"/>
  <c r="T2463" i="3"/>
  <c r="T4091" i="3"/>
  <c r="T405" i="3"/>
  <c r="T1115" i="3"/>
  <c r="T1116" i="3"/>
  <c r="T4528" i="3"/>
  <c r="T2493" i="3"/>
  <c r="T491" i="3"/>
  <c r="T920" i="3"/>
  <c r="T406" i="3"/>
  <c r="T1374" i="3"/>
  <c r="T985" i="3"/>
  <c r="T1548" i="3"/>
  <c r="T3038" i="3"/>
  <c r="T3039" i="3"/>
  <c r="T2850" i="3"/>
  <c r="T2347" i="3"/>
  <c r="T1041" i="3"/>
  <c r="T1417" i="3"/>
  <c r="T215" i="3"/>
  <c r="T2266" i="3"/>
  <c r="T3040" i="3"/>
  <c r="T2753" i="3"/>
  <c r="T1076" i="3"/>
  <c r="T2754" i="3"/>
  <c r="T2192" i="3"/>
  <c r="T365" i="3"/>
  <c r="T4271" i="3"/>
  <c r="T1989" i="3"/>
  <c r="T3441" i="3"/>
  <c r="T3312" i="3"/>
  <c r="T2267" i="3"/>
  <c r="T2916" i="3"/>
  <c r="T4272" i="3"/>
  <c r="T4295" i="3"/>
  <c r="T872" i="3"/>
  <c r="T1418" i="3"/>
  <c r="T4574" i="3"/>
  <c r="T2917" i="3"/>
  <c r="T2494" i="3"/>
  <c r="T479" i="3"/>
  <c r="T4296" i="3"/>
  <c r="T4297" i="3"/>
  <c r="T4298" i="3"/>
  <c r="T1913" i="3"/>
  <c r="T3171" i="3"/>
  <c r="T4299" i="3"/>
  <c r="T873" i="3"/>
  <c r="T2496" i="3"/>
  <c r="T1012" i="3"/>
  <c r="T2497" i="3"/>
  <c r="T2109" i="3"/>
  <c r="T2422" i="3"/>
  <c r="T3207" i="3"/>
  <c r="T2853" i="3"/>
  <c r="T1179" i="3"/>
  <c r="T1337" i="3"/>
  <c r="T3313" i="3"/>
  <c r="T2854" i="3"/>
  <c r="T2855" i="3"/>
  <c r="T2911" i="3"/>
  <c r="T2423" i="3"/>
  <c r="T1584" i="3"/>
  <c r="T2424" i="3"/>
  <c r="T2425" i="3"/>
  <c r="T4187" i="3"/>
  <c r="T2856" i="3"/>
  <c r="T2662" i="3"/>
  <c r="T3201" i="3"/>
  <c r="T12" i="3"/>
  <c r="T36" i="3"/>
  <c r="T867" i="3"/>
  <c r="T37" i="3"/>
  <c r="T4131" i="3"/>
  <c r="T2427" i="3"/>
  <c r="T266" i="3"/>
  <c r="T4092" i="3"/>
  <c r="T1072" i="3"/>
  <c r="T2271" i="3"/>
  <c r="T1515" i="3"/>
  <c r="T2883" i="3"/>
  <c r="T4227" i="3"/>
  <c r="T2498" i="3"/>
  <c r="T14" i="3"/>
  <c r="T1419" i="3"/>
  <c r="T1585" i="3"/>
  <c r="T1393" i="3"/>
  <c r="T3315" i="3"/>
  <c r="T38" i="3"/>
  <c r="T15" i="3"/>
  <c r="T149" i="3"/>
  <c r="T39" i="3"/>
  <c r="T124" i="3"/>
  <c r="T3264" i="3"/>
  <c r="T3442" i="3"/>
  <c r="T3443" i="3"/>
  <c r="T2857" i="3"/>
  <c r="T1442" i="3"/>
  <c r="T912" i="3"/>
  <c r="T4102" i="3"/>
  <c r="T1456" i="3"/>
  <c r="T1420" i="3"/>
  <c r="T3265" i="3"/>
  <c r="T3208" i="3"/>
  <c r="T4069" i="3"/>
  <c r="T923" i="3"/>
  <c r="T3266" i="3"/>
  <c r="T1988" i="3"/>
  <c r="T314" i="3"/>
  <c r="T2269" i="3"/>
  <c r="T315" i="3"/>
  <c r="T316" i="3"/>
  <c r="T366" i="3"/>
  <c r="T3316" i="3"/>
  <c r="T998" i="3"/>
  <c r="T2193" i="3"/>
  <c r="T3209" i="3"/>
  <c r="T716" i="3"/>
  <c r="T3317" i="3"/>
  <c r="T2838" i="3"/>
  <c r="T924" i="3"/>
  <c r="T4086" i="3"/>
  <c r="T3267" i="3"/>
  <c r="T4103" i="3"/>
  <c r="T1942" i="3"/>
  <c r="T3285" i="3"/>
  <c r="T2475" i="3"/>
  <c r="T1338" i="3"/>
  <c r="T1339" i="3"/>
  <c r="T1943" i="3"/>
  <c r="T3318" i="3"/>
  <c r="T2162" i="3"/>
  <c r="T3874" i="3"/>
  <c r="T267" i="3"/>
  <c r="T1190" i="3"/>
  <c r="T1079" i="3"/>
  <c r="T3899" i="3"/>
  <c r="T4337" i="3"/>
  <c r="T2326" i="3"/>
  <c r="T824" i="3"/>
  <c r="T2696" i="3"/>
  <c r="T536" i="3"/>
  <c r="T4188" i="3"/>
  <c r="T2144" i="3"/>
  <c r="T974" i="3"/>
  <c r="T4057" i="3"/>
  <c r="T1081" i="3"/>
  <c r="T825" i="3"/>
  <c r="T826" i="3"/>
  <c r="T835" i="3"/>
  <c r="T1375" i="3"/>
  <c r="T836" i="3"/>
  <c r="T675" i="3"/>
  <c r="T3268" i="3"/>
  <c r="T1042" i="3"/>
  <c r="T1180" i="3"/>
  <c r="T3319" i="3"/>
  <c r="T510" i="3"/>
  <c r="T2823" i="3"/>
  <c r="T3269" i="3"/>
  <c r="T1117" i="3"/>
  <c r="T1586" i="3"/>
  <c r="T2833" i="3"/>
  <c r="T349" i="3"/>
  <c r="T1340" i="3"/>
  <c r="T2858" i="3"/>
  <c r="T1341" i="3"/>
  <c r="T1964" i="3"/>
  <c r="T975" i="3"/>
  <c r="T2164" i="3"/>
  <c r="T2782" i="3"/>
  <c r="T4572" i="3"/>
  <c r="T2638" i="3"/>
  <c r="T4099" i="3"/>
  <c r="T209" i="3"/>
  <c r="T545" i="3"/>
  <c r="T987" i="3"/>
  <c r="T2194" i="3"/>
  <c r="T2697" i="3"/>
  <c r="T2691" i="3"/>
  <c r="T1504" i="3"/>
  <c r="T2453" i="3"/>
  <c r="T2454" i="3"/>
  <c r="T1421" i="3"/>
  <c r="T1935" i="3"/>
  <c r="T3041" i="3"/>
  <c r="T837" i="3"/>
  <c r="T838" i="3"/>
  <c r="T839" i="3"/>
  <c r="T2058" i="3"/>
  <c r="T3293" i="3"/>
  <c r="T2859" i="3"/>
  <c r="T2918" i="3"/>
  <c r="T1441" i="3"/>
  <c r="T240" i="3"/>
  <c r="T1455" i="3"/>
  <c r="T407" i="3"/>
  <c r="T1342" i="3"/>
  <c r="T3210" i="3"/>
  <c r="T3320" i="3"/>
  <c r="T1965" i="3"/>
  <c r="T1587" i="3"/>
  <c r="T3211" i="3"/>
  <c r="T4335" i="3"/>
  <c r="T3270" i="3"/>
  <c r="T840" i="3"/>
  <c r="T2639" i="3"/>
  <c r="T3212" i="3"/>
  <c r="T841" i="3"/>
  <c r="T1558" i="3"/>
  <c r="T2195" i="3"/>
  <c r="T633" i="3"/>
  <c r="T1422" i="3"/>
  <c r="T1423" i="3"/>
  <c r="T537" i="3"/>
  <c r="T1038" i="3"/>
  <c r="T2685" i="3"/>
  <c r="T2327" i="3"/>
  <c r="T2328" i="3"/>
  <c r="T2428" i="3"/>
  <c r="T2429" i="3"/>
  <c r="T2860" i="3"/>
  <c r="T210" i="3"/>
  <c r="T345" i="3"/>
  <c r="T444" i="3"/>
  <c r="T2329" i="3"/>
  <c r="T432" i="3"/>
  <c r="T309" i="3"/>
  <c r="T310" i="3"/>
  <c r="T540" i="3"/>
  <c r="T541" i="3"/>
  <c r="T312" i="3"/>
  <c r="T489" i="3"/>
  <c r="T3042" i="3"/>
  <c r="T2015" i="3"/>
  <c r="T457" i="3"/>
  <c r="T458" i="3"/>
  <c r="T2018" i="3"/>
  <c r="T2019" i="3"/>
  <c r="T446" i="3"/>
  <c r="T1043" i="3"/>
  <c r="T2834" i="3"/>
  <c r="T1376" i="3"/>
  <c r="T1588" i="3"/>
  <c r="T2189" i="3"/>
  <c r="T3444" i="3"/>
  <c r="T401" i="3"/>
  <c r="T402" i="3"/>
  <c r="T1146" i="3"/>
  <c r="T3271" i="3"/>
  <c r="T472" i="3"/>
  <c r="T2050" i="3"/>
  <c r="T297" i="3"/>
  <c r="T530" i="3"/>
  <c r="T520" i="3"/>
  <c r="T214" i="3"/>
  <c r="T434" i="3"/>
  <c r="T360" i="3"/>
  <c r="T1039" i="3"/>
  <c r="T361" i="3"/>
  <c r="T340" i="3"/>
  <c r="T543" i="3"/>
  <c r="T306" i="3"/>
  <c r="T404" i="3"/>
  <c r="T305" i="3"/>
  <c r="T534" i="3"/>
  <c r="T212" i="3"/>
  <c r="T518" i="3"/>
  <c r="T1554" i="3"/>
  <c r="T3433" i="3"/>
  <c r="T1590" i="3"/>
  <c r="T2139" i="3"/>
  <c r="T2698" i="3"/>
  <c r="T1343" i="3"/>
  <c r="T408" i="3"/>
  <c r="T216" i="3"/>
  <c r="T1945" i="3"/>
  <c r="T925" i="3"/>
  <c r="T3213" i="3"/>
  <c r="T1946" i="3"/>
  <c r="T1549" i="3"/>
  <c r="T490" i="3"/>
  <c r="T1591" i="3"/>
  <c r="T2640" i="3"/>
  <c r="T318" i="3"/>
  <c r="T2699" i="3"/>
  <c r="T900" i="3"/>
  <c r="T473" i="3"/>
  <c r="T892" i="3"/>
  <c r="T1968" i="3"/>
  <c r="T300" i="3"/>
  <c r="T1969" i="3"/>
  <c r="T436" i="3"/>
  <c r="T1516" i="3"/>
  <c r="T1517" i="3"/>
  <c r="T2700" i="3"/>
  <c r="T118" i="3"/>
  <c r="T842" i="3"/>
  <c r="T1518" i="3"/>
  <c r="T1344" i="3"/>
  <c r="T2861" i="3"/>
  <c r="T1118" i="3"/>
  <c r="T2302" i="3"/>
  <c r="T4455" i="3"/>
  <c r="T957" i="3"/>
  <c r="T546" i="3"/>
  <c r="T4300" i="3"/>
  <c r="T4138" i="3"/>
  <c r="T2430" i="3"/>
  <c r="T2012" i="3"/>
  <c r="T422" i="3"/>
  <c r="T2690" i="3"/>
  <c r="T1181" i="3"/>
  <c r="T2824" i="3"/>
  <c r="T926" i="3"/>
  <c r="T2835" i="3"/>
  <c r="T2431" i="3"/>
  <c r="T1184" i="3"/>
  <c r="T1119" i="3"/>
  <c r="T1120" i="3"/>
  <c r="T367" i="3"/>
  <c r="T1468" i="3"/>
  <c r="T2701" i="3"/>
  <c r="T1505" i="3"/>
  <c r="T2500" i="3"/>
  <c r="T2501" i="3"/>
  <c r="T2825" i="3"/>
  <c r="T2287" i="3"/>
  <c r="T2432" i="3"/>
  <c r="T2145" i="3"/>
  <c r="T1345" i="3"/>
  <c r="T2702" i="3"/>
  <c r="T1313" i="3"/>
  <c r="T2433" i="3"/>
  <c r="T1185" i="3"/>
  <c r="T2826" i="3"/>
  <c r="T1394" i="3"/>
  <c r="T2330" i="3"/>
  <c r="T2862" i="3"/>
  <c r="T2008" i="3"/>
  <c r="T961" i="3"/>
  <c r="T256" i="3"/>
  <c r="T257" i="3"/>
  <c r="T2779" i="3"/>
  <c r="T461" i="3"/>
  <c r="T1346" i="3"/>
  <c r="T1147" i="3"/>
  <c r="T1320" i="3"/>
  <c r="T874" i="3"/>
  <c r="T4301" i="3"/>
  <c r="T927" i="3"/>
  <c r="T150" i="3"/>
  <c r="T2575" i="3"/>
  <c r="T4302" i="3"/>
  <c r="T1377" i="3"/>
  <c r="T1559" i="3"/>
  <c r="T2641" i="3"/>
  <c r="T4303" i="3"/>
  <c r="T2755" i="3"/>
  <c r="T2642" i="3"/>
  <c r="T1424" i="3"/>
  <c r="T1347" i="3"/>
  <c r="T298" i="3"/>
  <c r="T2009" i="3"/>
  <c r="T2010" i="3"/>
  <c r="T3321" i="3"/>
  <c r="T151" i="3"/>
  <c r="T2435" i="3"/>
  <c r="T928" i="3"/>
  <c r="T324" i="3"/>
  <c r="T547" i="3"/>
  <c r="T253" i="3"/>
  <c r="T2158" i="3"/>
  <c r="T2051" i="3"/>
  <c r="T3322" i="3"/>
  <c r="T1470" i="3"/>
  <c r="T1121" i="3"/>
  <c r="T843" i="3"/>
  <c r="T3294" i="3"/>
  <c r="T844" i="3"/>
  <c r="T999" i="3"/>
  <c r="T1425" i="3"/>
  <c r="T1986" i="3"/>
  <c r="T1937" i="3"/>
  <c r="T2059" i="3"/>
  <c r="T845" i="3"/>
  <c r="T847" i="3"/>
  <c r="T511" i="3"/>
  <c r="T3000" i="3"/>
  <c r="T861" i="3"/>
  <c r="T1122" i="3"/>
  <c r="T2076" i="3"/>
  <c r="T3043" i="3"/>
  <c r="T2783" i="3"/>
  <c r="T1123" i="3"/>
  <c r="T2332" i="3"/>
  <c r="T1426" i="3"/>
  <c r="T2096" i="3"/>
  <c r="T641" i="3"/>
  <c r="T2060" i="3"/>
  <c r="T2146" i="3"/>
  <c r="T3445" i="3"/>
  <c r="T849" i="3"/>
  <c r="T409" i="3"/>
  <c r="T2067" i="3"/>
  <c r="T2576" i="3"/>
  <c r="T2303" i="3"/>
  <c r="T2703" i="3"/>
  <c r="T319" i="3"/>
  <c r="T1395" i="3"/>
  <c r="T902" i="3"/>
  <c r="T850" i="3"/>
  <c r="T4139" i="3"/>
  <c r="T2919" i="3"/>
  <c r="T1090" i="3"/>
  <c r="T423" i="3"/>
  <c r="T3167" i="3"/>
  <c r="T2704" i="3"/>
  <c r="T3980" i="3"/>
  <c r="T2061" i="3"/>
  <c r="T3446" i="3"/>
  <c r="T1716" i="3"/>
  <c r="T1378" i="3"/>
  <c r="T3900" i="3"/>
  <c r="T3076" i="3"/>
  <c r="T3077" i="3"/>
  <c r="T3078" i="3"/>
  <c r="T3079" i="3"/>
  <c r="T1680" i="3"/>
  <c r="T1681" i="3"/>
  <c r="T1682" i="3"/>
  <c r="T3458" i="3"/>
  <c r="T3459" i="3"/>
  <c r="T3460" i="3"/>
  <c r="T929" i="3"/>
  <c r="T1192" i="3"/>
  <c r="T548" i="3"/>
  <c r="T549" i="3"/>
  <c r="T3461" i="3"/>
  <c r="T3044" i="3"/>
  <c r="T3742" i="3"/>
  <c r="T2349" i="3"/>
  <c r="T930" i="3"/>
  <c r="T931" i="3"/>
  <c r="T1732" i="3"/>
  <c r="T1193" i="3"/>
  <c r="T1379" i="3"/>
  <c r="T1348" i="3"/>
  <c r="T2129" i="3"/>
  <c r="T2456" i="3"/>
  <c r="T2457" i="3"/>
  <c r="T2876" i="3"/>
  <c r="T474" i="3"/>
  <c r="T2877" i="3"/>
  <c r="T632" i="3"/>
  <c r="T2165" i="3"/>
  <c r="T4502" i="3"/>
  <c r="T1914" i="3"/>
  <c r="T3997" i="3"/>
  <c r="T3998" i="3"/>
  <c r="T2899" i="3"/>
  <c r="T2163" i="3"/>
  <c r="T4530" i="3"/>
  <c r="T2503" i="3"/>
  <c r="T3863" i="3"/>
  <c r="T2673" i="3"/>
  <c r="T932" i="3"/>
  <c r="T3984" i="3"/>
  <c r="T1317" i="3"/>
  <c r="T4503" i="3"/>
  <c r="T268" i="3"/>
  <c r="T2577" i="3"/>
  <c r="T2062" i="3"/>
  <c r="T1471" i="3"/>
  <c r="T1013" i="3"/>
  <c r="T1947" i="3"/>
  <c r="T988" i="3"/>
  <c r="T4304" i="3"/>
  <c r="T952" i="3"/>
  <c r="T3245" i="3"/>
  <c r="T852" i="3"/>
  <c r="T419" i="3"/>
  <c r="T2839" i="3"/>
  <c r="T2159" i="3"/>
  <c r="T4133" i="3"/>
  <c r="T1006" i="3"/>
  <c r="T2504" i="3"/>
  <c r="T933" i="3"/>
  <c r="T232" i="3"/>
  <c r="T233" i="3"/>
  <c r="T853" i="3"/>
  <c r="T2663" i="3"/>
  <c r="T2644" i="3"/>
  <c r="T4475" i="3"/>
  <c r="T1349" i="3"/>
  <c r="T220" i="3"/>
  <c r="T4070" i="3"/>
  <c r="T4228" i="3"/>
  <c r="T49" i="3"/>
  <c r="T3045" i="3"/>
  <c r="T359" i="3"/>
  <c r="T887" i="3"/>
  <c r="T1008" i="3"/>
  <c r="T1938" i="3"/>
  <c r="T2137" i="3"/>
  <c r="T2437" i="3"/>
  <c r="T1350" i="3"/>
  <c r="T424" i="3"/>
  <c r="T4261" i="3"/>
  <c r="T1351" i="3"/>
  <c r="T1939" i="3"/>
  <c r="T2707" i="3"/>
  <c r="T2130" i="3"/>
  <c r="T4476" i="3"/>
  <c r="T645" i="3"/>
  <c r="T2304" i="3"/>
  <c r="T346" i="3"/>
  <c r="T868" i="3"/>
  <c r="T4256" i="3"/>
  <c r="T3258" i="3"/>
  <c r="T3259" i="3"/>
  <c r="T4505" i="3"/>
  <c r="T3272" i="3"/>
  <c r="T4477" i="3"/>
  <c r="T2305" i="3"/>
  <c r="T4507" i="3"/>
  <c r="T3005" i="3"/>
  <c r="T3447" i="3"/>
  <c r="T1553" i="3"/>
  <c r="T3046" i="3"/>
  <c r="T50" i="3"/>
  <c r="T3875" i="3"/>
  <c r="T2920" i="3"/>
  <c r="T903" i="3"/>
  <c r="T2708" i="3"/>
  <c r="T2476" i="3"/>
  <c r="T934" i="3"/>
  <c r="T1352" i="3"/>
  <c r="T4160" i="3"/>
  <c r="T3047" i="3"/>
  <c r="T854" i="3"/>
  <c r="T3214" i="3"/>
  <c r="T4093" i="3"/>
  <c r="T2709" i="3"/>
  <c r="T5" i="3"/>
  <c r="T2306" i="3"/>
  <c r="T3273" i="3"/>
  <c r="T3275" i="3"/>
  <c r="T269" i="3"/>
  <c r="T2506" i="3"/>
  <c r="T2784" i="3"/>
  <c r="T864" i="3"/>
  <c r="T1519" i="3"/>
  <c r="T4508" i="3"/>
  <c r="T4509" i="3"/>
  <c r="T1380" i="3"/>
  <c r="T2578" i="3"/>
  <c r="T2579" i="3"/>
  <c r="T2580" i="3"/>
  <c r="T2307" i="3"/>
  <c r="T1520" i="3"/>
  <c r="T2507" i="3"/>
  <c r="T3080" i="3"/>
  <c r="T3081" i="3"/>
  <c r="T3011" i="3"/>
  <c r="T2710" i="3"/>
  <c r="T2863" i="3"/>
  <c r="T1381" i="3"/>
  <c r="T4548" i="3"/>
  <c r="T2711" i="3"/>
  <c r="T827" i="3"/>
  <c r="T184" i="3"/>
  <c r="T4071" i="3"/>
  <c r="T2308" i="3"/>
  <c r="T55" i="3"/>
  <c r="T550" i="3"/>
  <c r="T1124" i="3"/>
  <c r="T2131" i="3"/>
  <c r="T425" i="3"/>
  <c r="T2284" i="3"/>
  <c r="T4262" i="3"/>
  <c r="T320" i="3"/>
  <c r="T935" i="3"/>
  <c r="T152" i="3"/>
  <c r="T3286" i="3"/>
  <c r="T2309" i="3"/>
  <c r="T2836" i="3"/>
  <c r="T2198" i="3"/>
  <c r="T2350" i="3"/>
  <c r="T492" i="3"/>
  <c r="T2686" i="3"/>
  <c r="T3323" i="3"/>
  <c r="T936" i="3"/>
  <c r="T1398" i="3"/>
  <c r="T2199" i="3"/>
  <c r="T2351" i="3"/>
  <c r="T1148" i="3"/>
  <c r="T1733" i="3"/>
  <c r="T1595" i="3"/>
  <c r="T937" i="3"/>
  <c r="T2352" i="3"/>
  <c r="T2687" i="3"/>
  <c r="T2633" i="3"/>
  <c r="T2353" i="3"/>
  <c r="T2026" i="3"/>
  <c r="T2354" i="3"/>
  <c r="T1382" i="3"/>
  <c r="T4104" i="3"/>
  <c r="T1149" i="3"/>
  <c r="T4012" i="3"/>
  <c r="T3048" i="3"/>
  <c r="T2355" i="3"/>
  <c r="T2200" i="3"/>
  <c r="T551" i="3"/>
  <c r="T1400" i="3"/>
  <c r="T4013" i="3"/>
  <c r="T1044" i="3"/>
  <c r="T3462" i="3"/>
  <c r="T888" i="3"/>
  <c r="T3463" i="3"/>
  <c r="T3464" i="3"/>
  <c r="T688" i="3"/>
  <c r="T3083" i="3"/>
  <c r="T1683" i="3"/>
  <c r="T3466" i="3"/>
  <c r="T3467" i="3"/>
  <c r="T1684" i="3"/>
  <c r="T3468" i="3"/>
  <c r="T1685" i="3"/>
  <c r="T3034" i="3"/>
  <c r="T1686" i="3"/>
  <c r="T3084" i="3"/>
  <c r="T3085" i="3"/>
  <c r="T3086" i="3"/>
  <c r="T2068" i="3"/>
  <c r="T2438" i="3"/>
  <c r="T410" i="3"/>
  <c r="T4358" i="3"/>
  <c r="T2921" i="3"/>
  <c r="T2712" i="3"/>
  <c r="T2674" i="3"/>
  <c r="T153" i="3"/>
  <c r="T3448" i="3"/>
  <c r="T299" i="3"/>
  <c r="T2147" i="3"/>
  <c r="T3287" i="3"/>
  <c r="T1125" i="3"/>
  <c r="T301" i="3"/>
  <c r="T1077" i="3"/>
  <c r="T2011" i="3"/>
  <c r="T241" i="3"/>
  <c r="T4562" i="3"/>
  <c r="T938" i="3"/>
  <c r="T341" i="3"/>
  <c r="T1014" i="3"/>
  <c r="T4090" i="3"/>
  <c r="T351" i="3"/>
  <c r="T2713" i="3"/>
  <c r="T2714" i="3"/>
  <c r="T3434" i="3"/>
  <c r="T2277" i="3"/>
  <c r="T2750" i="3"/>
  <c r="T1085" i="3"/>
  <c r="T4305" i="3"/>
  <c r="T1596" i="3"/>
  <c r="T4480" i="3"/>
  <c r="T3012" i="3"/>
  <c r="T2052" i="3"/>
  <c r="T3049" i="3"/>
  <c r="T1511" i="3"/>
  <c r="T2201" i="3"/>
  <c r="T4105" i="3"/>
  <c r="T4087" i="3"/>
  <c r="T976" i="3"/>
  <c r="T1015" i="3"/>
  <c r="T1126" i="3"/>
  <c r="T369" i="3"/>
  <c r="T2581" i="3"/>
  <c r="T1194" i="3"/>
  <c r="T4273" i="3"/>
  <c r="T1496" i="3"/>
  <c r="T4230" i="3"/>
  <c r="T154" i="3"/>
  <c r="T815" i="3"/>
  <c r="T2310" i="3"/>
  <c r="T347" i="3"/>
  <c r="T1016" i="3"/>
  <c r="T1017" i="3"/>
  <c r="T1898" i="3"/>
  <c r="T4456" i="3"/>
  <c r="T4457" i="3"/>
  <c r="T394" i="3"/>
  <c r="T2166" i="3"/>
  <c r="T1060" i="3"/>
  <c r="T689" i="3"/>
  <c r="T80" i="3"/>
  <c r="T3901" i="3"/>
  <c r="T1600" i="3"/>
  <c r="T1601" i="3"/>
  <c r="T1602" i="3"/>
  <c r="T4106" i="3"/>
  <c r="T4107" i="3"/>
  <c r="T3864" i="3"/>
  <c r="T1687" i="3"/>
  <c r="T1688" i="3"/>
  <c r="T1689" i="3"/>
  <c r="T1690" i="3"/>
  <c r="T3087" i="3"/>
  <c r="T3088" i="3"/>
  <c r="T1692" i="3"/>
  <c r="T3089" i="3"/>
  <c r="T3090" i="3"/>
  <c r="T1195" i="3"/>
  <c r="T1196" i="3"/>
  <c r="T1197" i="3"/>
  <c r="T552" i="3"/>
  <c r="T553" i="3"/>
  <c r="T1198" i="3"/>
  <c r="T1199" i="3"/>
  <c r="T2202" i="3"/>
  <c r="T1200" i="3"/>
  <c r="T1201" i="3"/>
  <c r="T1202" i="3"/>
  <c r="T1203" i="3"/>
  <c r="T717" i="3"/>
  <c r="T554" i="3"/>
  <c r="T1603" i="3"/>
  <c r="T3469" i="3"/>
  <c r="T3470" i="3"/>
  <c r="T3471" i="3"/>
  <c r="T1734" i="3"/>
  <c r="T3985" i="3"/>
  <c r="T3050" i="3"/>
  <c r="T939" i="3"/>
  <c r="T2356" i="3"/>
  <c r="T3324" i="3"/>
  <c r="T1604" i="3"/>
  <c r="T1605" i="3"/>
  <c r="T1204" i="3"/>
  <c r="T555" i="3"/>
  <c r="T1061" i="3"/>
  <c r="T1062" i="3"/>
  <c r="T2715" i="3"/>
  <c r="T3051" i="3"/>
  <c r="T1735" i="3"/>
  <c r="T1606" i="3"/>
  <c r="T1607" i="3"/>
  <c r="T1205" i="3"/>
  <c r="T1736" i="3"/>
  <c r="T1206" i="3"/>
  <c r="T1207" i="3"/>
  <c r="T1401" i="3"/>
  <c r="T2203" i="3"/>
  <c r="T1737" i="3"/>
  <c r="T1208" i="3"/>
  <c r="T1738" i="3"/>
  <c r="T1608" i="3"/>
  <c r="T718" i="3"/>
  <c r="T2357" i="3"/>
  <c r="T1739" i="3"/>
  <c r="T4108" i="3"/>
  <c r="T3052" i="3"/>
  <c r="T720" i="3"/>
  <c r="T4109" i="3"/>
  <c r="T2358" i="3"/>
  <c r="T4110" i="3"/>
  <c r="T1026" i="3"/>
  <c r="T2204" i="3"/>
  <c r="T1740" i="3"/>
  <c r="T2359" i="3"/>
  <c r="T242" i="3"/>
  <c r="T894" i="3"/>
  <c r="T3472" i="3"/>
  <c r="T2488" i="3"/>
  <c r="T1186" i="3"/>
  <c r="T1209" i="3"/>
  <c r="T2439" i="3"/>
  <c r="T81" i="3"/>
  <c r="T2716" i="3"/>
  <c r="T4263" i="3"/>
  <c r="T3053" i="3"/>
  <c r="T3054" i="3"/>
  <c r="T3743" i="3"/>
  <c r="T556" i="3"/>
  <c r="T1383" i="3"/>
  <c r="T642" i="3"/>
  <c r="T1384" i="3"/>
  <c r="T1187" i="3"/>
  <c r="T989" i="3"/>
  <c r="T2140" i="3"/>
  <c r="T1068" i="3"/>
  <c r="T2827" i="3"/>
  <c r="T816" i="3"/>
  <c r="T3055" i="3"/>
  <c r="T3200" i="3"/>
  <c r="T3325" i="3"/>
  <c r="T2717" i="3"/>
  <c r="T4231" i="3"/>
  <c r="T3172" i="3"/>
  <c r="T3435" i="3"/>
  <c r="T3229" i="3"/>
  <c r="T243" i="3"/>
  <c r="T3473" i="3"/>
  <c r="T3056" i="3"/>
  <c r="T2582" i="3"/>
  <c r="T2864" i="3"/>
  <c r="T3215" i="3"/>
  <c r="T1000" i="3"/>
  <c r="T2205" i="3"/>
  <c r="T1428" i="3"/>
  <c r="T2440" i="3"/>
  <c r="T321" i="3"/>
  <c r="T2360" i="3"/>
  <c r="T557" i="3"/>
  <c r="T817" i="3"/>
  <c r="T1521" i="3"/>
  <c r="T592" i="3"/>
  <c r="T1353" i="3"/>
  <c r="T884" i="3"/>
  <c r="T953" i="3"/>
  <c r="T3474" i="3"/>
  <c r="T2460" i="3"/>
  <c r="T2461" i="3"/>
  <c r="T2273" i="3"/>
  <c r="T1315" i="3"/>
  <c r="T51" i="3"/>
  <c r="T2751" i="3"/>
  <c r="T2634" i="3"/>
  <c r="T2" i="3"/>
  <c r="T1970" i="3"/>
  <c r="T2583" i="3"/>
  <c r="T1045" i="3"/>
  <c r="T2441" i="3"/>
  <c r="T2450" i="3"/>
  <c r="T3891" i="3"/>
  <c r="T940" i="3"/>
  <c r="T1210" i="3"/>
  <c r="T4232" i="3"/>
  <c r="T2027" i="3"/>
  <c r="T6" i="3"/>
  <c r="T2442" i="3"/>
  <c r="T2645" i="3"/>
  <c r="T2206" i="3"/>
  <c r="T2718" i="3"/>
  <c r="T4088" i="3"/>
  <c r="T4233" i="3"/>
  <c r="T4234" i="3"/>
  <c r="T1522" i="3"/>
  <c r="T558" i="3"/>
  <c r="T2719" i="3"/>
  <c r="T559" i="3"/>
  <c r="T3744" i="3"/>
  <c r="T1693" i="3"/>
  <c r="T1694" i="3"/>
  <c r="T1741" i="3"/>
  <c r="T1742" i="3"/>
  <c r="T3475" i="3"/>
  <c r="T3057" i="3"/>
  <c r="T4058" i="3"/>
  <c r="T2333" i="3"/>
  <c r="T3865" i="3"/>
  <c r="T1335" i="3"/>
  <c r="T2562" i="3"/>
  <c r="T2781" i="3"/>
  <c r="T1091" i="3"/>
  <c r="T875" i="3"/>
  <c r="T1948" i="3"/>
  <c r="T1949" i="3"/>
  <c r="T4235" i="3"/>
  <c r="T352" i="3"/>
  <c r="T4059" i="3"/>
  <c r="T1127" i="3"/>
  <c r="T2288" i="3"/>
  <c r="T1743" i="3"/>
  <c r="T2489" i="3"/>
  <c r="T721" i="3"/>
  <c r="T234" i="3"/>
  <c r="T3" i="3"/>
  <c r="T2584" i="3"/>
  <c r="T1211" i="3"/>
  <c r="T1472" i="3"/>
  <c r="T2675" i="3"/>
  <c r="T1523" i="3"/>
  <c r="T1128" i="3"/>
  <c r="T7" i="3"/>
  <c r="T1129" i="3"/>
  <c r="T270" i="3"/>
  <c r="T1130" i="3"/>
  <c r="T1212" i="3"/>
  <c r="T1213" i="3"/>
  <c r="T1402" i="3"/>
  <c r="T722" i="3"/>
  <c r="T1214" i="3"/>
  <c r="T1215" i="3"/>
  <c r="T723" i="3"/>
  <c r="T724" i="3"/>
  <c r="T2361" i="3"/>
  <c r="T725" i="3"/>
  <c r="T560" i="3"/>
  <c r="T2362" i="3"/>
  <c r="T726" i="3"/>
  <c r="T2363" i="3"/>
  <c r="T1403" i="3"/>
  <c r="T1216" i="3"/>
  <c r="T1217" i="3"/>
  <c r="T1218" i="3"/>
  <c r="T1404" i="3"/>
  <c r="T1219" i="3"/>
  <c r="T727" i="3"/>
  <c r="T728" i="3"/>
  <c r="T729" i="3"/>
  <c r="T1220" i="3"/>
  <c r="T2207" i="3"/>
  <c r="T3326" i="3"/>
  <c r="T730" i="3"/>
  <c r="T493" i="3"/>
  <c r="T1221" i="3"/>
  <c r="T1150" i="3"/>
  <c r="T731" i="3"/>
  <c r="T1222" i="3"/>
  <c r="T1223" i="3"/>
  <c r="T732" i="3"/>
  <c r="T1405" i="3"/>
  <c r="T733" i="3"/>
  <c r="T252" i="3"/>
  <c r="T1524" i="3"/>
  <c r="T828" i="3"/>
  <c r="T1512" i="3"/>
  <c r="T2028" i="3"/>
  <c r="T1429" i="3"/>
  <c r="T2148" i="3"/>
  <c r="T1385" i="3"/>
  <c r="T271" i="3"/>
  <c r="T4306" i="3"/>
  <c r="T2149" i="3"/>
  <c r="T3058" i="3"/>
  <c r="T960" i="3"/>
  <c r="T1950" i="3"/>
  <c r="T353" i="3"/>
  <c r="T258" i="3"/>
  <c r="T1386" i="3"/>
  <c r="T4359" i="3"/>
  <c r="T1513" i="3"/>
  <c r="T494" i="3"/>
  <c r="T1224" i="3"/>
  <c r="T1354" i="3"/>
  <c r="T325" i="3"/>
  <c r="T2900" i="3"/>
  <c r="T4089" i="3"/>
  <c r="T1331" i="3"/>
  <c r="T2901" i="3"/>
  <c r="T355" i="3"/>
  <c r="T3059" i="3"/>
  <c r="T272" i="3"/>
  <c r="T259" i="3"/>
  <c r="T356" i="3"/>
  <c r="T1550" i="3"/>
  <c r="T2110" i="3"/>
  <c r="T357" i="3"/>
  <c r="T302" i="3"/>
  <c r="T1225" i="3"/>
  <c r="T876" i="3"/>
  <c r="T2443" i="3"/>
  <c r="T521" i="3"/>
  <c r="T1131" i="3"/>
  <c r="T2865" i="3"/>
  <c r="T8" i="3"/>
  <c r="T676" i="3"/>
  <c r="T221" i="3"/>
  <c r="T891" i="3"/>
  <c r="T2688" i="3"/>
  <c r="T1226" i="3"/>
  <c r="T1227" i="3"/>
  <c r="T734" i="3"/>
  <c r="T1228" i="3"/>
  <c r="T1229" i="3"/>
  <c r="T4111" i="3"/>
  <c r="T3327" i="3"/>
  <c r="T3745" i="3"/>
  <c r="T1151" i="3"/>
  <c r="T1230" i="3"/>
  <c r="T2208" i="3"/>
  <c r="T2168" i="3"/>
  <c r="T735" i="3"/>
  <c r="T1231" i="3"/>
  <c r="T2364" i="3"/>
  <c r="T561" i="3"/>
  <c r="T562" i="3"/>
  <c r="T1232" i="3"/>
  <c r="T2209" i="3"/>
  <c r="T2365" i="3"/>
  <c r="T736" i="3"/>
  <c r="T737" i="3"/>
  <c r="T1744" i="3"/>
  <c r="T563" i="3"/>
  <c r="T3902" i="3"/>
  <c r="T3903" i="3"/>
  <c r="T3904" i="3"/>
  <c r="T3476" i="3"/>
  <c r="T3288" i="3"/>
  <c r="T3477" i="3"/>
  <c r="T3478" i="3"/>
  <c r="T3905" i="3"/>
  <c r="T3289" i="3"/>
  <c r="T3479" i="3"/>
  <c r="T3481" i="3"/>
  <c r="T3866" i="3"/>
  <c r="T82" i="3"/>
  <c r="T1233" i="3"/>
  <c r="T3482" i="3"/>
  <c r="T4014" i="3"/>
  <c r="T3173" i="3"/>
  <c r="T3483" i="3"/>
  <c r="T3907" i="3"/>
  <c r="T3091" i="3"/>
  <c r="T3092" i="3"/>
  <c r="T3093" i="3"/>
  <c r="T3094" i="3"/>
  <c r="T3708" i="3"/>
  <c r="T3709" i="3"/>
  <c r="T3095" i="3"/>
  <c r="T3484" i="3"/>
  <c r="T3096" i="3"/>
  <c r="T235" i="3"/>
  <c r="T1132" i="3"/>
  <c r="T2444" i="3"/>
  <c r="T2445" i="3"/>
  <c r="T1525" i="3"/>
  <c r="T1526" i="3"/>
  <c r="T4140" i="3"/>
  <c r="T1527" i="3"/>
  <c r="T411" i="3"/>
  <c r="T412" i="3"/>
  <c r="T677" i="3"/>
  <c r="T273" i="3"/>
  <c r="T990" i="3"/>
  <c r="T4141" i="3"/>
  <c r="T326" i="3"/>
  <c r="T4307" i="3"/>
  <c r="T885" i="3"/>
  <c r="T2150" i="3"/>
  <c r="T862" i="3"/>
  <c r="T1387" i="3"/>
  <c r="T4100" i="3"/>
  <c r="T2720" i="3"/>
  <c r="T1396" i="3"/>
  <c r="T2828" i="3"/>
  <c r="T2151" i="3"/>
  <c r="T1355" i="3"/>
  <c r="T2866" i="3"/>
  <c r="T2867" i="3"/>
  <c r="T2868" i="3"/>
  <c r="T2869" i="3"/>
  <c r="T2870" i="3"/>
  <c r="T2446" i="3"/>
  <c r="T3867" i="3"/>
  <c r="T1507" i="3"/>
  <c r="T3097" i="3"/>
  <c r="T564" i="3"/>
  <c r="T565" i="3"/>
  <c r="T738" i="3"/>
  <c r="T3876" i="3"/>
  <c r="T1406" i="3"/>
  <c r="T1234" i="3"/>
  <c r="T1152" i="3"/>
  <c r="T3328" i="3"/>
  <c r="T3174" i="3"/>
  <c r="T739" i="3"/>
  <c r="T2210" i="3"/>
  <c r="T3746" i="3"/>
  <c r="T3747" i="3"/>
  <c r="T3748" i="3"/>
  <c r="T3749" i="3"/>
  <c r="T3750" i="3"/>
  <c r="T3751" i="3"/>
  <c r="T3752" i="3"/>
  <c r="T3753" i="3"/>
  <c r="T3754" i="3"/>
  <c r="T740" i="3"/>
  <c r="T4112" i="3"/>
  <c r="T3329" i="3"/>
  <c r="T566" i="3"/>
  <c r="T1745" i="3"/>
  <c r="T3216" i="3"/>
  <c r="T3908" i="3"/>
  <c r="T3755" i="3"/>
  <c r="T3098" i="3"/>
  <c r="T3485" i="3"/>
  <c r="T3099" i="3"/>
  <c r="T3330" i="3"/>
  <c r="T567" i="3"/>
  <c r="T3486" i="3"/>
  <c r="T3487" i="3"/>
  <c r="T1237" i="3"/>
  <c r="T3175" i="3"/>
  <c r="T2211" i="3"/>
  <c r="T2366" i="3"/>
  <c r="T3488" i="3"/>
  <c r="T3489" i="3"/>
  <c r="T3490" i="3"/>
  <c r="T3491" i="3"/>
  <c r="T3492" i="3"/>
  <c r="T3493" i="3"/>
  <c r="T3494" i="3"/>
  <c r="T3495" i="3"/>
  <c r="T3496" i="3"/>
  <c r="T3497" i="3"/>
  <c r="T1153" i="3"/>
  <c r="T1238" i="3"/>
  <c r="T3176" i="3"/>
  <c r="T1239" i="3"/>
  <c r="T2922" i="3"/>
  <c r="T3756" i="3"/>
  <c r="T886" i="3"/>
  <c r="T568" i="3"/>
  <c r="T569" i="3"/>
  <c r="T570" i="3"/>
  <c r="T1240" i="3"/>
  <c r="T1241" i="3"/>
  <c r="T1242" i="3"/>
  <c r="T3910" i="3"/>
  <c r="T3498" i="3"/>
  <c r="T3757" i="3"/>
  <c r="T3999" i="3"/>
  <c r="T4000" i="3"/>
  <c r="T3758" i="3"/>
  <c r="T3100" i="3"/>
  <c r="T3101" i="3"/>
  <c r="T1609" i="3"/>
  <c r="T1610" i="3"/>
  <c r="T2721" i="3"/>
  <c r="T4142" i="3"/>
  <c r="T2871" i="3"/>
  <c r="T977" i="3"/>
  <c r="T2078" i="3"/>
  <c r="T4344" i="3"/>
  <c r="T1509" i="3"/>
  <c r="T1082" i="3"/>
  <c r="T211" i="3"/>
  <c r="T2138" i="3"/>
  <c r="T959" i="3"/>
  <c r="T1510" i="3"/>
  <c r="T454" i="3"/>
  <c r="T2585" i="3"/>
  <c r="T2586" i="3"/>
  <c r="T2127" i="3"/>
  <c r="T3890" i="3"/>
  <c r="T274" i="3"/>
  <c r="T420" i="3"/>
  <c r="T3868" i="3"/>
  <c r="T2676" i="3"/>
  <c r="T413" i="3"/>
  <c r="T1188" i="3"/>
  <c r="T877" i="3"/>
  <c r="T3499" i="3"/>
  <c r="T1506" i="3"/>
  <c r="T1556" i="3"/>
  <c r="T322" i="3"/>
  <c r="T370" i="3"/>
  <c r="T462" i="3"/>
  <c r="T463" i="3"/>
  <c r="T135" i="3"/>
  <c r="T145" i="3"/>
  <c r="T1555" i="3"/>
  <c r="T464" i="3"/>
  <c r="T1073" i="3"/>
  <c r="T1078" i="3"/>
  <c r="T466" i="3"/>
  <c r="T1018" i="3"/>
  <c r="T1611" i="3"/>
  <c r="T1612" i="3"/>
  <c r="T1613" i="3"/>
  <c r="T3102" i="3"/>
  <c r="T467" i="3"/>
  <c r="T3103" i="3"/>
  <c r="T2587" i="3"/>
  <c r="T3104" i="3"/>
  <c r="T3105" i="3"/>
  <c r="T4078" i="3"/>
  <c r="T2588" i="3"/>
  <c r="T3911" i="3"/>
  <c r="T538" i="3"/>
  <c r="T133" i="3"/>
  <c r="T1944" i="3"/>
  <c r="T4561" i="3"/>
  <c r="T392" i="3"/>
  <c r="T393" i="3"/>
  <c r="T1399" i="3"/>
  <c r="T2334" i="3"/>
  <c r="U2290" i="3"/>
  <c r="V2290" i="3" s="1"/>
  <c r="V9" i="3"/>
  <c r="U4469" i="3"/>
  <c r="V4469" i="3" s="1"/>
  <c r="U1993" i="3"/>
  <c r="V1993" i="3" s="1"/>
  <c r="U4470" i="3"/>
  <c r="V4470" i="3" s="1"/>
  <c r="U4216" i="3"/>
  <c r="V4216" i="3" s="1"/>
  <c r="U2291" i="3"/>
  <c r="U4471" i="3"/>
  <c r="V4471" i="3" s="1"/>
  <c r="U4218" i="3"/>
  <c r="V4218" i="3" s="1"/>
  <c r="U1040" i="3"/>
  <c r="V1040" i="3" s="1"/>
  <c r="U311" i="3"/>
  <c r="V311" i="3" s="1"/>
  <c r="U529" i="3"/>
  <c r="V529" i="3" s="1"/>
  <c r="U535" i="3"/>
  <c r="V535" i="3" s="1"/>
  <c r="U488" i="3"/>
  <c r="V488" i="3" s="1"/>
  <c r="U3439" i="3"/>
  <c r="V3439" i="3" s="1"/>
  <c r="U2188" i="3"/>
  <c r="V2188" i="3" s="1"/>
  <c r="U2419" i="3"/>
  <c r="V2419" i="3" s="1"/>
  <c r="U2849" i="3"/>
  <c r="V2849" i="3" s="1"/>
  <c r="U2262" i="3"/>
  <c r="V2262" i="3" s="1"/>
  <c r="U2263" i="3"/>
  <c r="V2263" i="3" s="1"/>
  <c r="U533" i="3"/>
  <c r="V533" i="3" s="1"/>
  <c r="U208" i="3"/>
  <c r="V208" i="3" s="1"/>
  <c r="U455" i="3"/>
  <c r="V455" i="3" s="1"/>
  <c r="U431" i="3"/>
  <c r="V431" i="3" s="1"/>
  <c r="U2016" i="3"/>
  <c r="V2016" i="3" s="1"/>
  <c r="U2017" i="3"/>
  <c r="V2017" i="3" s="1"/>
  <c r="U456" i="3"/>
  <c r="V456" i="3" s="1"/>
  <c r="U433" i="3"/>
  <c r="V433" i="3" s="1"/>
  <c r="U1145" i="3"/>
  <c r="V1145" i="3" s="1"/>
  <c r="U362" i="3"/>
  <c r="V362" i="3" s="1"/>
  <c r="U213" i="3"/>
  <c r="V213" i="3" s="1"/>
  <c r="U519" i="3"/>
  <c r="V519" i="3" s="1"/>
  <c r="U307" i="3"/>
  <c r="V307" i="3" s="1"/>
  <c r="U308" i="3"/>
  <c r="V308" i="3" s="1"/>
  <c r="U538" i="3"/>
  <c r="V538" i="3" s="1"/>
  <c r="U539" i="3"/>
  <c r="V539" i="3" s="1"/>
  <c r="U339" i="3"/>
  <c r="V339" i="3" s="1"/>
  <c r="U3037" i="3"/>
  <c r="V3037" i="3" s="1"/>
  <c r="U542" i="3"/>
  <c r="V542" i="3" s="1"/>
  <c r="U460" i="3"/>
  <c r="V460" i="3" s="1"/>
  <c r="U344" i="3"/>
  <c r="V344" i="3" s="1"/>
  <c r="U1372" i="3"/>
  <c r="V1372" i="3" s="1"/>
  <c r="U1583" i="3"/>
  <c r="V1583" i="3" s="1"/>
  <c r="U2832" i="3"/>
  <c r="V2832" i="3" s="1"/>
  <c r="U403" i="3"/>
  <c r="V403" i="3" s="1"/>
  <c r="U2264" i="3"/>
  <c r="V2264" i="3" s="1"/>
  <c r="U2684" i="3"/>
  <c r="V2684" i="3" s="1"/>
  <c r="U517" i="3"/>
  <c r="V517" i="3" s="1"/>
  <c r="U348" i="3"/>
  <c r="V348" i="3" s="1"/>
  <c r="U1037" i="3"/>
  <c r="V1037" i="3" s="1"/>
  <c r="U442" i="3"/>
  <c r="V442" i="3" s="1"/>
  <c r="U3262" i="3"/>
  <c r="V3262" i="3" s="1"/>
  <c r="U263" i="3"/>
  <c r="V263" i="3" s="1"/>
  <c r="U2564" i="3"/>
  <c r="V2564" i="3" s="1"/>
  <c r="U966" i="3"/>
  <c r="V966" i="3" s="1"/>
  <c r="U4186" i="3"/>
  <c r="V4186" i="3" s="1"/>
  <c r="U2292" i="3"/>
  <c r="V2292" i="3" s="1"/>
  <c r="U4472" i="3"/>
  <c r="V4472" i="3" s="1"/>
  <c r="U3228" i="3"/>
  <c r="U4336" i="3"/>
  <c r="V4336" i="3" s="1"/>
  <c r="U3707" i="3"/>
  <c r="V3707" i="3" s="1"/>
  <c r="V147" i="3"/>
  <c r="U1312" i="3"/>
  <c r="V1312" i="3" s="1"/>
  <c r="U1055" i="3"/>
  <c r="V1055" i="3" s="1"/>
  <c r="U4453" i="3"/>
  <c r="V4453" i="3" s="1"/>
  <c r="U4501" i="3"/>
  <c r="V4501" i="3" s="1"/>
  <c r="U1899" i="3"/>
  <c r="V1899" i="3" s="1"/>
  <c r="V120" i="3"/>
  <c r="U3861" i="3"/>
  <c r="U2293" i="3"/>
  <c r="V2293" i="3" s="1"/>
  <c r="U863" i="3"/>
  <c r="V863" i="3" s="1"/>
  <c r="V79" i="3"/>
  <c r="V121" i="3"/>
  <c r="U4152" i="3"/>
  <c r="V4152" i="3" s="1"/>
  <c r="V10" i="3"/>
  <c r="U4473" i="3"/>
  <c r="V4473" i="3" s="1"/>
  <c r="U2565" i="3"/>
  <c r="V2565" i="3" s="1"/>
  <c r="V30" i="3"/>
  <c r="U4451" i="3"/>
  <c r="V4451" i="3" s="1"/>
  <c r="V122" i="3"/>
  <c r="U813" i="3"/>
  <c r="U459" i="3"/>
  <c r="U389" i="3"/>
  <c r="V389" i="3" s="1"/>
  <c r="U4395" i="3"/>
  <c r="V4395" i="3" s="1"/>
  <c r="U1994" i="3"/>
  <c r="V1994" i="3" s="1"/>
  <c r="U1995" i="3"/>
  <c r="V1995" i="3" s="1"/>
  <c r="V11" i="3"/>
  <c r="U4266" i="3"/>
  <c r="V4266" i="3" s="1"/>
  <c r="U2294" i="3"/>
  <c r="V2294" i="3" s="1"/>
  <c r="U3880" i="3"/>
  <c r="V3880" i="3" s="1"/>
  <c r="U4398" i="3"/>
  <c r="V4398" i="3" s="1"/>
  <c r="U4277" i="3"/>
  <c r="V4277" i="3" s="1"/>
  <c r="V63" i="3"/>
  <c r="U4267" i="3"/>
  <c r="V4267" i="3" s="1"/>
  <c r="U4356" i="3"/>
  <c r="V4356" i="3" s="1"/>
  <c r="U4556" i="3"/>
  <c r="V4556" i="3" s="1"/>
  <c r="U1094" i="3"/>
  <c r="V1094" i="3" s="1"/>
  <c r="U1095" i="3"/>
  <c r="V1095" i="3" s="1"/>
  <c r="U4454" i="3"/>
  <c r="V4454" i="3" s="1"/>
  <c r="U1466" i="3"/>
  <c r="V1466" i="3" s="1"/>
  <c r="V31" i="3"/>
  <c r="V53" i="3"/>
  <c r="U1056" i="3"/>
  <c r="V1056" i="3" s="1"/>
  <c r="U1087" i="3"/>
  <c r="V1087" i="3" s="1"/>
  <c r="U4278" i="3"/>
  <c r="U1985" i="3"/>
  <c r="V1985" i="3" s="1"/>
  <c r="U2668" i="3"/>
  <c r="V2668" i="3" s="1"/>
  <c r="V32" i="3"/>
  <c r="V162" i="3"/>
  <c r="U629" i="3"/>
  <c r="V629" i="3" s="1"/>
  <c r="U4400" i="3"/>
  <c r="V4400" i="3" s="1"/>
  <c r="V64" i="3"/>
  <c r="U2669" i="3"/>
  <c r="V2669" i="3" s="1"/>
  <c r="U4257" i="3"/>
  <c r="V4257" i="3" s="1"/>
  <c r="U329" i="3"/>
  <c r="V329" i="3" s="1"/>
  <c r="V114" i="3"/>
  <c r="U4222" i="3"/>
  <c r="V4222" i="3" s="1"/>
  <c r="V115" i="3"/>
  <c r="U4223" i="3"/>
  <c r="V4223" i="3" s="1"/>
  <c r="U2295" i="3"/>
  <c r="V2295" i="3" s="1"/>
  <c r="U2568" i="3"/>
  <c r="V2568" i="3" s="1"/>
  <c r="U1100" i="3"/>
  <c r="V1100" i="3" s="1"/>
  <c r="U4571" i="3"/>
  <c r="V4571" i="3" s="1"/>
  <c r="U2569" i="3"/>
  <c r="V2569" i="3" s="1"/>
  <c r="U2142" i="3"/>
  <c r="V2142" i="3" s="1"/>
  <c r="U1101" i="3"/>
  <c r="V1101" i="3" s="1"/>
  <c r="U4279" i="3"/>
  <c r="V4279" i="3" s="1"/>
  <c r="U2296" i="3"/>
  <c r="V2296" i="3" s="1"/>
  <c r="U2570" i="3"/>
  <c r="V2570" i="3" s="1"/>
  <c r="U3728" i="3"/>
  <c r="V3728" i="3" s="1"/>
  <c r="V66" i="3"/>
  <c r="U4258" i="3"/>
  <c r="V4258" i="3" s="1"/>
  <c r="U4268" i="3"/>
  <c r="V4268" i="3" s="1"/>
  <c r="U3227" i="3"/>
  <c r="V3227" i="3" s="1"/>
  <c r="V34" i="3"/>
  <c r="U4144" i="3"/>
  <c r="V4144" i="3" s="1"/>
  <c r="U2297" i="3"/>
  <c r="V2297" i="3" s="1"/>
  <c r="U3862" i="3"/>
  <c r="V3862" i="3" s="1"/>
  <c r="U1088" i="3"/>
  <c r="V1088" i="3" s="1"/>
  <c r="U4396" i="3"/>
  <c r="V4396" i="3" s="1"/>
  <c r="U4282" i="3"/>
  <c r="V4282" i="3" s="1"/>
  <c r="U1102" i="3"/>
  <c r="V1102" i="3" s="1"/>
  <c r="U4224" i="3"/>
  <c r="V4224" i="3" s="1"/>
  <c r="U2298" i="3"/>
  <c r="V2298" i="3" s="1"/>
  <c r="U1089" i="3"/>
  <c r="V1089" i="3" s="1"/>
  <c r="U871" i="3"/>
  <c r="V871" i="3" s="1"/>
  <c r="U1103" i="3"/>
  <c r="V1103" i="3" s="1"/>
  <c r="V133" i="3"/>
  <c r="U1373" i="3"/>
  <c r="V1373" i="3" s="1"/>
  <c r="U482" i="3"/>
  <c r="V482" i="3" s="1"/>
  <c r="U3440" i="3"/>
  <c r="V3440" i="3" s="1"/>
  <c r="U4154" i="3"/>
  <c r="V4154" i="3" s="1"/>
  <c r="U3166" i="3"/>
  <c r="V3166" i="3" s="1"/>
  <c r="U4225" i="3"/>
  <c r="V4225" i="3" s="1"/>
  <c r="U1336" i="3"/>
  <c r="V1336" i="3" s="1"/>
  <c r="U630" i="3"/>
  <c r="V630" i="3" s="1"/>
  <c r="V123" i="3"/>
  <c r="V117" i="3"/>
  <c r="U4284" i="3"/>
  <c r="V4284" i="3" s="1"/>
  <c r="U1105" i="3"/>
  <c r="V1105" i="3" s="1"/>
  <c r="U1106" i="3"/>
  <c r="V1106" i="3" s="1"/>
  <c r="U4269" i="3"/>
  <c r="V4269" i="3" s="1"/>
  <c r="U954" i="3"/>
  <c r="V954" i="3" s="1"/>
  <c r="U1502" i="3"/>
  <c r="V1502" i="3" s="1"/>
  <c r="U4156" i="3"/>
  <c r="V4156" i="3" s="1"/>
  <c r="U4357" i="3"/>
  <c r="V4357" i="3" s="1"/>
  <c r="U1057" i="3"/>
  <c r="V1057" i="3" s="1"/>
  <c r="U2571" i="3"/>
  <c r="V2571" i="3" s="1"/>
  <c r="U4286" i="3"/>
  <c r="V4286" i="3" s="1"/>
  <c r="V35" i="3"/>
  <c r="U897" i="3"/>
  <c r="V897" i="3" s="1"/>
  <c r="U390" i="3"/>
  <c r="V390" i="3" s="1"/>
  <c r="U4287" i="3"/>
  <c r="V4287" i="3" s="1"/>
  <c r="U1107" i="3"/>
  <c r="V1107" i="3" s="1"/>
  <c r="U1108" i="3"/>
  <c r="V1108" i="3" s="1"/>
  <c r="U3165" i="3"/>
  <c r="V3165" i="3" s="1"/>
  <c r="U2572" i="3"/>
  <c r="V2572" i="3" s="1"/>
  <c r="U4529" i="3"/>
  <c r="V4529" i="3" s="1"/>
  <c r="U1074" i="3"/>
  <c r="V1074" i="3" s="1"/>
  <c r="U478" i="3"/>
  <c r="V478" i="3" s="1"/>
  <c r="U1058" i="3"/>
  <c r="V1058" i="3" s="1"/>
  <c r="U3978" i="3"/>
  <c r="V3978" i="3" s="1"/>
  <c r="U2299" i="3"/>
  <c r="V2299" i="3" s="1"/>
  <c r="U1110" i="3"/>
  <c r="V1110" i="3" s="1"/>
  <c r="U4288" i="3"/>
  <c r="V4288" i="3" s="1"/>
  <c r="U4158" i="3"/>
  <c r="V4158" i="3" s="1"/>
  <c r="U2636" i="3"/>
  <c r="V2636" i="3" s="1"/>
  <c r="U4289" i="3"/>
  <c r="V4289" i="3" s="1"/>
  <c r="U4290" i="3"/>
  <c r="V4290" i="3" s="1"/>
  <c r="U3419" i="3"/>
  <c r="V3419" i="3" s="1"/>
  <c r="U4145" i="3"/>
  <c r="V4145" i="3" s="1"/>
  <c r="U1318" i="3"/>
  <c r="V1318" i="3" s="1"/>
  <c r="V134" i="3"/>
  <c r="U4397" i="3"/>
  <c r="V4397" i="3" s="1"/>
  <c r="U2459" i="3"/>
  <c r="V2459" i="3" s="1"/>
  <c r="U1465" i="3"/>
  <c r="V1465" i="3" s="1"/>
  <c r="U4226" i="3"/>
  <c r="V4226" i="3" s="1"/>
  <c r="U4291" i="3"/>
  <c r="V4291" i="3" s="1"/>
  <c r="U2281" i="3"/>
  <c r="V2281" i="3" s="1"/>
  <c r="U4292" i="3"/>
  <c r="V4292" i="3" s="1"/>
  <c r="U1075" i="3"/>
  <c r="V1075" i="3" s="1"/>
  <c r="U264" i="3"/>
  <c r="V264" i="3" s="1"/>
  <c r="U2665" i="3"/>
  <c r="V2665" i="3" s="1"/>
  <c r="U1178" i="3"/>
  <c r="V1178" i="3" s="1"/>
  <c r="U3263" i="3"/>
  <c r="V3263" i="3" s="1"/>
  <c r="U1111" i="3"/>
  <c r="V1111" i="3" s="1"/>
  <c r="U640" i="3"/>
  <c r="V640" i="3" s="1"/>
  <c r="U992" i="3"/>
  <c r="V992" i="3" s="1"/>
  <c r="U3729" i="3"/>
  <c r="V3729" i="3" s="1"/>
  <c r="U3982" i="3"/>
  <c r="V3982" i="3" s="1"/>
  <c r="U986" i="3"/>
  <c r="V986" i="3" s="1"/>
  <c r="U1112" i="3"/>
  <c r="V1112" i="3" s="1"/>
  <c r="U483" i="3"/>
  <c r="V483" i="3" s="1"/>
  <c r="U1319" i="3"/>
  <c r="V1319" i="3" s="1"/>
  <c r="U218" i="3"/>
  <c r="V218" i="3" s="1"/>
  <c r="U1070" i="3"/>
  <c r="V1070" i="3" s="1"/>
  <c r="U1467" i="3"/>
  <c r="V1467" i="3" s="1"/>
  <c r="U2693" i="3"/>
  <c r="V2693" i="3" s="1"/>
  <c r="U2270" i="3"/>
  <c r="V2270" i="3" s="1"/>
  <c r="U1503" i="3"/>
  <c r="V1503" i="3" s="1"/>
  <c r="U255" i="3"/>
  <c r="V255" i="3" s="1"/>
  <c r="U4159" i="3"/>
  <c r="V4159" i="3" s="1"/>
  <c r="U1189" i="3"/>
  <c r="V1189" i="3" s="1"/>
  <c r="U2455" i="3"/>
  <c r="V2455" i="3" s="1"/>
  <c r="U2190" i="3"/>
  <c r="V2190" i="3" s="1"/>
  <c r="U2160" i="3"/>
  <c r="V2160" i="3" s="1"/>
  <c r="U2161" i="3"/>
  <c r="V2161" i="3" s="1"/>
  <c r="U2473" i="3"/>
  <c r="V2473" i="3" s="1"/>
  <c r="U544" i="3"/>
  <c r="V544" i="3" s="1"/>
  <c r="U443" i="3"/>
  <c r="V443" i="3" s="1"/>
  <c r="U4293" i="3"/>
  <c r="V4293" i="3" s="1"/>
  <c r="U1001" i="3"/>
  <c r="V1001" i="3" s="1"/>
  <c r="U180" i="3"/>
  <c r="V180" i="3" s="1"/>
  <c r="U712" i="3"/>
  <c r="V712" i="3" s="1"/>
  <c r="U713" i="3"/>
  <c r="V713" i="3" s="1"/>
  <c r="U1412" i="3"/>
  <c r="V1412" i="3" s="1"/>
  <c r="U239" i="3"/>
  <c r="V239" i="3" s="1"/>
  <c r="U3308" i="3"/>
  <c r="V3308" i="3" s="1"/>
  <c r="U1413" i="3"/>
  <c r="V1413" i="3" s="1"/>
  <c r="U3309" i="3"/>
  <c r="V3309" i="3" s="1"/>
  <c r="U2268" i="3"/>
  <c r="V2268" i="3" s="1"/>
  <c r="U2120" i="3"/>
  <c r="V2120" i="3" s="1"/>
  <c r="U2420" i="3"/>
  <c r="V2420" i="3" s="1"/>
  <c r="U3706" i="3"/>
  <c r="V3706" i="3" s="1"/>
  <c r="U3705" i="3"/>
  <c r="V3705" i="3" s="1"/>
  <c r="V163" i="3"/>
  <c r="U2462" i="3"/>
  <c r="V2462" i="3" s="1"/>
  <c r="U3310" i="3"/>
  <c r="V3310" i="3" s="1"/>
  <c r="U898" i="3"/>
  <c r="V898" i="3" s="1"/>
  <c r="U2573" i="3"/>
  <c r="V2573" i="3" s="1"/>
  <c r="U3983" i="3"/>
  <c r="V3983" i="3" s="1"/>
  <c r="U2112" i="3"/>
  <c r="V2112" i="3" s="1"/>
  <c r="U822" i="3"/>
  <c r="V822" i="3" s="1"/>
  <c r="U470" i="3"/>
  <c r="V470" i="3" s="1"/>
  <c r="U4270" i="3"/>
  <c r="V4270" i="3" s="1"/>
  <c r="U1414" i="3"/>
  <c r="V1414" i="3" s="1"/>
  <c r="U2749" i="3"/>
  <c r="V2749" i="3" s="1"/>
  <c r="V164" i="3"/>
  <c r="U984" i="3"/>
  <c r="V984" i="3" s="1"/>
  <c r="U899" i="3"/>
  <c r="V899" i="3" s="1"/>
  <c r="U2491" i="3"/>
  <c r="V2491" i="3" s="1"/>
  <c r="U3291" i="3"/>
  <c r="V3291" i="3" s="1"/>
  <c r="U1415" i="3"/>
  <c r="V1415" i="3" s="1"/>
  <c r="U2121" i="3"/>
  <c r="V2121" i="3" s="1"/>
  <c r="U1416" i="3"/>
  <c r="V1416" i="3" s="1"/>
  <c r="U2637" i="3"/>
  <c r="V2637" i="3" s="1"/>
  <c r="U3241" i="3"/>
  <c r="V3241" i="3" s="1"/>
  <c r="U3242" i="3"/>
  <c r="V3242" i="3" s="1"/>
  <c r="U3243" i="3"/>
  <c r="V3243" i="3" s="1"/>
  <c r="U714" i="3"/>
  <c r="V714" i="3" s="1"/>
  <c r="U2282" i="3"/>
  <c r="V2282" i="3" s="1"/>
  <c r="U2283" i="3"/>
  <c r="V2283" i="3" s="1"/>
  <c r="U715" i="3"/>
  <c r="V715" i="3" s="1"/>
  <c r="U2123" i="3"/>
  <c r="V2123" i="3" s="1"/>
  <c r="U2492" i="3"/>
  <c r="V2492" i="3" s="1"/>
  <c r="U1113" i="3"/>
  <c r="V1113" i="3" s="1"/>
  <c r="U1114" i="3"/>
  <c r="V1114" i="3" s="1"/>
  <c r="U911" i="3"/>
  <c r="V911" i="3" s="1"/>
  <c r="U2463" i="3"/>
  <c r="V2463" i="3" s="1"/>
  <c r="U4091" i="3"/>
  <c r="V4091" i="3" s="1"/>
  <c r="U405" i="3"/>
  <c r="V405" i="3" s="1"/>
  <c r="U1115" i="3"/>
  <c r="V1115" i="3" s="1"/>
  <c r="U1116" i="3"/>
  <c r="V1116" i="3" s="1"/>
  <c r="U4528" i="3"/>
  <c r="V4528" i="3" s="1"/>
  <c r="U2493" i="3"/>
  <c r="V2493" i="3" s="1"/>
  <c r="U491" i="3"/>
  <c r="V491" i="3" s="1"/>
  <c r="U920" i="3"/>
  <c r="V920" i="3" s="1"/>
  <c r="U406" i="3"/>
  <c r="V406" i="3" s="1"/>
  <c r="U1374" i="3"/>
  <c r="V1374" i="3" s="1"/>
  <c r="U985" i="3"/>
  <c r="V985" i="3" s="1"/>
  <c r="U1548" i="3"/>
  <c r="V1548" i="3" s="1"/>
  <c r="U3038" i="3"/>
  <c r="V3038" i="3" s="1"/>
  <c r="U3039" i="3"/>
  <c r="U2850" i="3"/>
  <c r="V2850" i="3" s="1"/>
  <c r="U2347" i="3"/>
  <c r="V2347" i="3" s="1"/>
  <c r="U1041" i="3"/>
  <c r="V1041" i="3" s="1"/>
  <c r="U1417" i="3"/>
  <c r="V1417" i="3" s="1"/>
  <c r="U215" i="3"/>
  <c r="V215" i="3" s="1"/>
  <c r="U2266" i="3"/>
  <c r="V2266" i="3" s="1"/>
  <c r="U3040" i="3"/>
  <c r="V3040" i="3" s="1"/>
  <c r="U2753" i="3"/>
  <c r="V2753" i="3" s="1"/>
  <c r="U1076" i="3"/>
  <c r="V1076" i="3" s="1"/>
  <c r="U2754" i="3"/>
  <c r="V2754" i="3" s="1"/>
  <c r="U2192" i="3"/>
  <c r="V2192" i="3" s="1"/>
  <c r="U365" i="3"/>
  <c r="V365" i="3" s="1"/>
  <c r="U4271" i="3"/>
  <c r="V4271" i="3" s="1"/>
  <c r="U1989" i="3"/>
  <c r="V1989" i="3" s="1"/>
  <c r="U3441" i="3"/>
  <c r="V3441" i="3" s="1"/>
  <c r="U3312" i="3"/>
  <c r="V3312" i="3" s="1"/>
  <c r="U2267" i="3"/>
  <c r="V2267" i="3" s="1"/>
  <c r="U2916" i="3"/>
  <c r="V2916" i="3" s="1"/>
  <c r="U4272" i="3"/>
  <c r="V4272" i="3" s="1"/>
  <c r="U4295" i="3"/>
  <c r="V4295" i="3" s="1"/>
  <c r="U872" i="3"/>
  <c r="V872" i="3" s="1"/>
  <c r="U1418" i="3"/>
  <c r="V1418" i="3" s="1"/>
  <c r="U4574" i="3"/>
  <c r="V4574" i="3" s="1"/>
  <c r="U2917" i="3"/>
  <c r="V2917" i="3" s="1"/>
  <c r="U2494" i="3"/>
  <c r="V2494" i="3" s="1"/>
  <c r="U479" i="3"/>
  <c r="V479" i="3" s="1"/>
  <c r="U4296" i="3"/>
  <c r="V4296" i="3" s="1"/>
  <c r="U4297" i="3"/>
  <c r="V4297" i="3" s="1"/>
  <c r="U4298" i="3"/>
  <c r="V4298" i="3" s="1"/>
  <c r="U1913" i="3"/>
  <c r="V1913" i="3" s="1"/>
  <c r="U3171" i="3"/>
  <c r="V3171" i="3" s="1"/>
  <c r="U4299" i="3"/>
  <c r="V4299" i="3" s="1"/>
  <c r="U873" i="3"/>
  <c r="V873" i="3" s="1"/>
  <c r="U2496" i="3"/>
  <c r="V2496" i="3" s="1"/>
  <c r="U1012" i="3"/>
  <c r="V1012" i="3" s="1"/>
  <c r="U2497" i="3"/>
  <c r="V2497" i="3" s="1"/>
  <c r="U2109" i="3"/>
  <c r="V2109" i="3" s="1"/>
  <c r="U2422" i="3"/>
  <c r="V2422" i="3" s="1"/>
  <c r="U3207" i="3"/>
  <c r="V3207" i="3" s="1"/>
  <c r="U2853" i="3"/>
  <c r="V2853" i="3" s="1"/>
  <c r="U1179" i="3"/>
  <c r="V1179" i="3" s="1"/>
  <c r="U1337" i="3"/>
  <c r="V1337" i="3" s="1"/>
  <c r="U3313" i="3"/>
  <c r="V3313" i="3" s="1"/>
  <c r="U2854" i="3"/>
  <c r="V2854" i="3" s="1"/>
  <c r="U2855" i="3"/>
  <c r="V2855" i="3" s="1"/>
  <c r="U2911" i="3"/>
  <c r="V2911" i="3" s="1"/>
  <c r="U2423" i="3"/>
  <c r="V2423" i="3" s="1"/>
  <c r="U1584" i="3"/>
  <c r="V1584" i="3" s="1"/>
  <c r="U2424" i="3"/>
  <c r="V2424" i="3" s="1"/>
  <c r="U2425" i="3"/>
  <c r="V2425" i="3" s="1"/>
  <c r="U4187" i="3"/>
  <c r="V4187" i="3" s="1"/>
  <c r="U2856" i="3"/>
  <c r="V2856" i="3" s="1"/>
  <c r="U2662" i="3"/>
  <c r="V2662" i="3" s="1"/>
  <c r="U3201" i="3"/>
  <c r="V3201" i="3" s="1"/>
  <c r="V12" i="3"/>
  <c r="V36" i="3"/>
  <c r="U867" i="3"/>
  <c r="V867" i="3" s="1"/>
  <c r="V37" i="3"/>
  <c r="U4131" i="3"/>
  <c r="V4131" i="3" s="1"/>
  <c r="U2427" i="3"/>
  <c r="V2427" i="3" s="1"/>
  <c r="U266" i="3"/>
  <c r="V266" i="3" s="1"/>
  <c r="U4092" i="3"/>
  <c r="V4092" i="3" s="1"/>
  <c r="U1072" i="3"/>
  <c r="V1072" i="3" s="1"/>
  <c r="U2271" i="3"/>
  <c r="V2271" i="3" s="1"/>
  <c r="U1515" i="3"/>
  <c r="V1515" i="3" s="1"/>
  <c r="U2883" i="3"/>
  <c r="V2883" i="3" s="1"/>
  <c r="U4227" i="3"/>
  <c r="V4227" i="3" s="1"/>
  <c r="U2498" i="3"/>
  <c r="V2498" i="3" s="1"/>
  <c r="V14" i="3"/>
  <c r="U1419" i="3"/>
  <c r="V1419" i="3" s="1"/>
  <c r="U1585" i="3"/>
  <c r="V1585" i="3" s="1"/>
  <c r="U1393" i="3"/>
  <c r="V1393" i="3" s="1"/>
  <c r="U3315" i="3"/>
  <c r="V3315" i="3" s="1"/>
  <c r="V38" i="3"/>
  <c r="V15" i="3"/>
  <c r="V149" i="3"/>
  <c r="V39" i="3"/>
  <c r="V124" i="3"/>
  <c r="U3264" i="3"/>
  <c r="V3264" i="3" s="1"/>
  <c r="U3442" i="3"/>
  <c r="V3442" i="3" s="1"/>
  <c r="U3443" i="3"/>
  <c r="V3443" i="3" s="1"/>
  <c r="U2857" i="3"/>
  <c r="V2857" i="3" s="1"/>
  <c r="U1442" i="3"/>
  <c r="V1442" i="3" s="1"/>
  <c r="U912" i="3"/>
  <c r="V912" i="3" s="1"/>
  <c r="U4102" i="3"/>
  <c r="V4102" i="3" s="1"/>
  <c r="U1456" i="3"/>
  <c r="V1456" i="3" s="1"/>
  <c r="U1420" i="3"/>
  <c r="V1420" i="3" s="1"/>
  <c r="U3265" i="3"/>
  <c r="V3265" i="3" s="1"/>
  <c r="U3208" i="3"/>
  <c r="V3208" i="3" s="1"/>
  <c r="U4069" i="3"/>
  <c r="V4069" i="3" s="1"/>
  <c r="U923" i="3"/>
  <c r="V923" i="3" s="1"/>
  <c r="U3266" i="3"/>
  <c r="V3266" i="3" s="1"/>
  <c r="U1988" i="3"/>
  <c r="V1988" i="3" s="1"/>
  <c r="U314" i="3"/>
  <c r="V314" i="3" s="1"/>
  <c r="U2269" i="3"/>
  <c r="V2269" i="3" s="1"/>
  <c r="U315" i="3"/>
  <c r="V315" i="3" s="1"/>
  <c r="U316" i="3"/>
  <c r="V316" i="3" s="1"/>
  <c r="U366" i="3"/>
  <c r="V366" i="3" s="1"/>
  <c r="U3316" i="3"/>
  <c r="V3316" i="3" s="1"/>
  <c r="U998" i="3"/>
  <c r="V998" i="3" s="1"/>
  <c r="U2193" i="3"/>
  <c r="V2193" i="3" s="1"/>
  <c r="U3209" i="3"/>
  <c r="V3209" i="3" s="1"/>
  <c r="U716" i="3"/>
  <c r="V716" i="3" s="1"/>
  <c r="U3317" i="3"/>
  <c r="V3317" i="3" s="1"/>
  <c r="U2838" i="3"/>
  <c r="V2838" i="3" s="1"/>
  <c r="U924" i="3"/>
  <c r="V924" i="3" s="1"/>
  <c r="U4086" i="3"/>
  <c r="V4086" i="3" s="1"/>
  <c r="U3267" i="3"/>
  <c r="V3267" i="3" s="1"/>
  <c r="U4103" i="3"/>
  <c r="V4103" i="3" s="1"/>
  <c r="U1942" i="3"/>
  <c r="V1942" i="3" s="1"/>
  <c r="U3285" i="3"/>
  <c r="V3285" i="3" s="1"/>
  <c r="U2475" i="3"/>
  <c r="V2475" i="3" s="1"/>
  <c r="U1338" i="3"/>
  <c r="V1338" i="3" s="1"/>
  <c r="U1339" i="3"/>
  <c r="V1339" i="3" s="1"/>
  <c r="U1943" i="3"/>
  <c r="V1943" i="3" s="1"/>
  <c r="U3318" i="3"/>
  <c r="V3318" i="3" s="1"/>
  <c r="U2162" i="3"/>
  <c r="V2162" i="3" s="1"/>
  <c r="U3874" i="3"/>
  <c r="V3874" i="3" s="1"/>
  <c r="U267" i="3"/>
  <c r="V267" i="3" s="1"/>
  <c r="U1190" i="3"/>
  <c r="V1190" i="3" s="1"/>
  <c r="U1079" i="3"/>
  <c r="V1079" i="3" s="1"/>
  <c r="U3899" i="3"/>
  <c r="V3899" i="3" s="1"/>
  <c r="U4337" i="3"/>
  <c r="V4337" i="3" s="1"/>
  <c r="U2326" i="3"/>
  <c r="U824" i="3"/>
  <c r="V824" i="3" s="1"/>
  <c r="U2696" i="3"/>
  <c r="V2696" i="3" s="1"/>
  <c r="U536" i="3"/>
  <c r="V536" i="3" s="1"/>
  <c r="U4188" i="3"/>
  <c r="V4188" i="3" s="1"/>
  <c r="U2144" i="3"/>
  <c r="V2144" i="3" s="1"/>
  <c r="U974" i="3"/>
  <c r="V974" i="3" s="1"/>
  <c r="U4057" i="3"/>
  <c r="V4057" i="3" s="1"/>
  <c r="U1081" i="3"/>
  <c r="V1081" i="3" s="1"/>
  <c r="U825" i="3"/>
  <c r="V825" i="3" s="1"/>
  <c r="U826" i="3"/>
  <c r="V826" i="3" s="1"/>
  <c r="U835" i="3"/>
  <c r="V835" i="3" s="1"/>
  <c r="U1375" i="3"/>
  <c r="V1375" i="3" s="1"/>
  <c r="U836" i="3"/>
  <c r="V836" i="3" s="1"/>
  <c r="U675" i="3"/>
  <c r="V675" i="3" s="1"/>
  <c r="U3268" i="3"/>
  <c r="V3268" i="3" s="1"/>
  <c r="U1042" i="3"/>
  <c r="V1042" i="3" s="1"/>
  <c r="U1180" i="3"/>
  <c r="V1180" i="3" s="1"/>
  <c r="U3319" i="3"/>
  <c r="V3319" i="3" s="1"/>
  <c r="U510" i="3"/>
  <c r="V510" i="3" s="1"/>
  <c r="U2823" i="3"/>
  <c r="V2823" i="3" s="1"/>
  <c r="U3269" i="3"/>
  <c r="V3269" i="3" s="1"/>
  <c r="U1117" i="3"/>
  <c r="V1117" i="3" s="1"/>
  <c r="U1586" i="3"/>
  <c r="V1586" i="3" s="1"/>
  <c r="U2833" i="3"/>
  <c r="V2833" i="3" s="1"/>
  <c r="U349" i="3"/>
  <c r="V349" i="3" s="1"/>
  <c r="U1340" i="3"/>
  <c r="V1340" i="3" s="1"/>
  <c r="U2858" i="3"/>
  <c r="V2858" i="3" s="1"/>
  <c r="U1341" i="3"/>
  <c r="V1341" i="3" s="1"/>
  <c r="U1964" i="3"/>
  <c r="V1964" i="3" s="1"/>
  <c r="U975" i="3"/>
  <c r="V975" i="3" s="1"/>
  <c r="U2164" i="3"/>
  <c r="V2164" i="3" s="1"/>
  <c r="U2782" i="3"/>
  <c r="V2782" i="3" s="1"/>
  <c r="U4572" i="3"/>
  <c r="V4572" i="3" s="1"/>
  <c r="U2638" i="3"/>
  <c r="V2638" i="3" s="1"/>
  <c r="U4099" i="3"/>
  <c r="V4099" i="3" s="1"/>
  <c r="U209" i="3"/>
  <c r="V209" i="3" s="1"/>
  <c r="U545" i="3"/>
  <c r="V545" i="3" s="1"/>
  <c r="U987" i="3"/>
  <c r="V987" i="3" s="1"/>
  <c r="U2194" i="3"/>
  <c r="V2194" i="3" s="1"/>
  <c r="U2697" i="3"/>
  <c r="V2697" i="3" s="1"/>
  <c r="U2691" i="3"/>
  <c r="V2691" i="3" s="1"/>
  <c r="U1504" i="3"/>
  <c r="V1504" i="3" s="1"/>
  <c r="U2453" i="3"/>
  <c r="V2453" i="3" s="1"/>
  <c r="U2454" i="3"/>
  <c r="V2454" i="3" s="1"/>
  <c r="U1421" i="3"/>
  <c r="V1421" i="3" s="1"/>
  <c r="U1935" i="3"/>
  <c r="V1935" i="3" s="1"/>
  <c r="U3041" i="3"/>
  <c r="V3041" i="3" s="1"/>
  <c r="U837" i="3"/>
  <c r="V837" i="3" s="1"/>
  <c r="U838" i="3"/>
  <c r="V838" i="3" s="1"/>
  <c r="U839" i="3"/>
  <c r="V839" i="3" s="1"/>
  <c r="U2058" i="3"/>
  <c r="V2058" i="3" s="1"/>
  <c r="U3293" i="3"/>
  <c r="V3293" i="3" s="1"/>
  <c r="U2859" i="3"/>
  <c r="V2859" i="3" s="1"/>
  <c r="U2918" i="3"/>
  <c r="V2918" i="3" s="1"/>
  <c r="U1441" i="3"/>
  <c r="V1441" i="3" s="1"/>
  <c r="U240" i="3"/>
  <c r="V240" i="3" s="1"/>
  <c r="U1455" i="3"/>
  <c r="V1455" i="3" s="1"/>
  <c r="U407" i="3"/>
  <c r="V407" i="3" s="1"/>
  <c r="U1342" i="3"/>
  <c r="V1342" i="3" s="1"/>
  <c r="U3210" i="3"/>
  <c r="V3210" i="3" s="1"/>
  <c r="U3320" i="3"/>
  <c r="V3320" i="3" s="1"/>
  <c r="U1965" i="3"/>
  <c r="V1965" i="3" s="1"/>
  <c r="U1587" i="3"/>
  <c r="V1587" i="3" s="1"/>
  <c r="U3211" i="3"/>
  <c r="V3211" i="3" s="1"/>
  <c r="U4335" i="3"/>
  <c r="V4335" i="3" s="1"/>
  <c r="U3270" i="3"/>
  <c r="V3270" i="3" s="1"/>
  <c r="U840" i="3"/>
  <c r="V840" i="3" s="1"/>
  <c r="U2639" i="3"/>
  <c r="V2639" i="3" s="1"/>
  <c r="U3212" i="3"/>
  <c r="V3212" i="3" s="1"/>
  <c r="U841" i="3"/>
  <c r="V841" i="3" s="1"/>
  <c r="U1558" i="3"/>
  <c r="V1558" i="3" s="1"/>
  <c r="U2195" i="3"/>
  <c r="V2195" i="3" s="1"/>
  <c r="U633" i="3"/>
  <c r="V633" i="3" s="1"/>
  <c r="U1422" i="3"/>
  <c r="V1422" i="3" s="1"/>
  <c r="U1423" i="3"/>
  <c r="V1423" i="3" s="1"/>
  <c r="U537" i="3"/>
  <c r="V537" i="3" s="1"/>
  <c r="U1038" i="3"/>
  <c r="V1038" i="3" s="1"/>
  <c r="U2685" i="3"/>
  <c r="V2685" i="3" s="1"/>
  <c r="U2327" i="3"/>
  <c r="V2327" i="3" s="1"/>
  <c r="U2328" i="3"/>
  <c r="V2328" i="3" s="1"/>
  <c r="U2428" i="3"/>
  <c r="V2428" i="3" s="1"/>
  <c r="U2429" i="3"/>
  <c r="V2429" i="3" s="1"/>
  <c r="U2860" i="3"/>
  <c r="V2860" i="3" s="1"/>
  <c r="U210" i="3"/>
  <c r="V210" i="3" s="1"/>
  <c r="U345" i="3"/>
  <c r="V345" i="3" s="1"/>
  <c r="U444" i="3"/>
  <c r="V444" i="3" s="1"/>
  <c r="U2329" i="3"/>
  <c r="V2329" i="3" s="1"/>
  <c r="U432" i="3"/>
  <c r="V432" i="3" s="1"/>
  <c r="U309" i="3"/>
  <c r="V309" i="3" s="1"/>
  <c r="U310" i="3"/>
  <c r="V310" i="3" s="1"/>
  <c r="U540" i="3"/>
  <c r="V540" i="3" s="1"/>
  <c r="U541" i="3"/>
  <c r="V541" i="3" s="1"/>
  <c r="U312" i="3"/>
  <c r="V312" i="3" s="1"/>
  <c r="U489" i="3"/>
  <c r="V489" i="3" s="1"/>
  <c r="U3042" i="3"/>
  <c r="V3042" i="3" s="1"/>
  <c r="U2015" i="3"/>
  <c r="V2015" i="3" s="1"/>
  <c r="U457" i="3"/>
  <c r="V457" i="3" s="1"/>
  <c r="U458" i="3"/>
  <c r="V458" i="3" s="1"/>
  <c r="U2018" i="3"/>
  <c r="V2018" i="3" s="1"/>
  <c r="U2019" i="3"/>
  <c r="V2019" i="3" s="1"/>
  <c r="U446" i="3"/>
  <c r="V446" i="3" s="1"/>
  <c r="U1043" i="3"/>
  <c r="V1043" i="3" s="1"/>
  <c r="U2834" i="3"/>
  <c r="V2834" i="3" s="1"/>
  <c r="U1376" i="3"/>
  <c r="V1376" i="3" s="1"/>
  <c r="U1588" i="3"/>
  <c r="V1588" i="3" s="1"/>
  <c r="U2189" i="3"/>
  <c r="V2189" i="3" s="1"/>
  <c r="U3444" i="3"/>
  <c r="V3444" i="3" s="1"/>
  <c r="U401" i="3"/>
  <c r="V401" i="3" s="1"/>
  <c r="U402" i="3"/>
  <c r="V402" i="3" s="1"/>
  <c r="U1146" i="3"/>
  <c r="V1146" i="3" s="1"/>
  <c r="U3271" i="3"/>
  <c r="V3271" i="3" s="1"/>
  <c r="U472" i="3"/>
  <c r="V472" i="3" s="1"/>
  <c r="U2050" i="3"/>
  <c r="V2050" i="3" s="1"/>
  <c r="U297" i="3"/>
  <c r="V297" i="3" s="1"/>
  <c r="U530" i="3"/>
  <c r="V530" i="3" s="1"/>
  <c r="U520" i="3"/>
  <c r="V520" i="3" s="1"/>
  <c r="U214" i="3"/>
  <c r="V214" i="3" s="1"/>
  <c r="U434" i="3"/>
  <c r="V434" i="3" s="1"/>
  <c r="U360" i="3"/>
  <c r="V360" i="3" s="1"/>
  <c r="U1039" i="3"/>
  <c r="V1039" i="3" s="1"/>
  <c r="U361" i="3"/>
  <c r="V361" i="3" s="1"/>
  <c r="U340" i="3"/>
  <c r="V340" i="3" s="1"/>
  <c r="U543" i="3"/>
  <c r="V543" i="3" s="1"/>
  <c r="U306" i="3"/>
  <c r="V306" i="3" s="1"/>
  <c r="U404" i="3"/>
  <c r="V404" i="3" s="1"/>
  <c r="U305" i="3"/>
  <c r="V305" i="3" s="1"/>
  <c r="U534" i="3"/>
  <c r="V534" i="3" s="1"/>
  <c r="U212" i="3"/>
  <c r="V212" i="3" s="1"/>
  <c r="U518" i="3"/>
  <c r="V518" i="3" s="1"/>
  <c r="U1554" i="3"/>
  <c r="V1554" i="3" s="1"/>
  <c r="U3433" i="3"/>
  <c r="V3433" i="3" s="1"/>
  <c r="U1590" i="3"/>
  <c r="V1590" i="3" s="1"/>
  <c r="U2139" i="3"/>
  <c r="V2139" i="3" s="1"/>
  <c r="U2698" i="3"/>
  <c r="V2698" i="3" s="1"/>
  <c r="U1343" i="3"/>
  <c r="V1343" i="3" s="1"/>
  <c r="U408" i="3"/>
  <c r="V408" i="3" s="1"/>
  <c r="U216" i="3"/>
  <c r="V216" i="3" s="1"/>
  <c r="U1944" i="3"/>
  <c r="V1944" i="3" s="1"/>
  <c r="U1945" i="3"/>
  <c r="V1945" i="3" s="1"/>
  <c r="U925" i="3"/>
  <c r="V925" i="3" s="1"/>
  <c r="U3213" i="3"/>
  <c r="V3213" i="3" s="1"/>
  <c r="U1946" i="3"/>
  <c r="V1946" i="3" s="1"/>
  <c r="U1549" i="3"/>
  <c r="V1549" i="3" s="1"/>
  <c r="U490" i="3"/>
  <c r="V490" i="3" s="1"/>
  <c r="U1591" i="3"/>
  <c r="V1591" i="3" s="1"/>
  <c r="U2640" i="3"/>
  <c r="V2640" i="3" s="1"/>
  <c r="U318" i="3"/>
  <c r="V318" i="3" s="1"/>
  <c r="U2699" i="3"/>
  <c r="V2699" i="3" s="1"/>
  <c r="U900" i="3"/>
  <c r="V900" i="3" s="1"/>
  <c r="U473" i="3"/>
  <c r="V473" i="3" s="1"/>
  <c r="U892" i="3"/>
  <c r="V892" i="3" s="1"/>
  <c r="U1968" i="3"/>
  <c r="V1968" i="3" s="1"/>
  <c r="U300" i="3"/>
  <c r="V300" i="3" s="1"/>
  <c r="U1969" i="3"/>
  <c r="V1969" i="3" s="1"/>
  <c r="U436" i="3"/>
  <c r="V436" i="3" s="1"/>
  <c r="U1516" i="3"/>
  <c r="V1516" i="3" s="1"/>
  <c r="U1517" i="3"/>
  <c r="V1517" i="3" s="1"/>
  <c r="U2700" i="3"/>
  <c r="V2700" i="3" s="1"/>
  <c r="V118" i="3"/>
  <c r="U842" i="3"/>
  <c r="V842" i="3" s="1"/>
  <c r="U1518" i="3"/>
  <c r="V1518" i="3" s="1"/>
  <c r="U1344" i="3"/>
  <c r="V1344" i="3" s="1"/>
  <c r="U2861" i="3"/>
  <c r="V2861" i="3" s="1"/>
  <c r="U1118" i="3"/>
  <c r="V1118" i="3" s="1"/>
  <c r="U2302" i="3"/>
  <c r="V2302" i="3" s="1"/>
  <c r="U4455" i="3"/>
  <c r="V4455" i="3" s="1"/>
  <c r="U957" i="3"/>
  <c r="V957" i="3" s="1"/>
  <c r="U546" i="3"/>
  <c r="V546" i="3" s="1"/>
  <c r="U4300" i="3"/>
  <c r="V4300" i="3" s="1"/>
  <c r="U4138" i="3"/>
  <c r="V4138" i="3" s="1"/>
  <c r="U2430" i="3"/>
  <c r="V2430" i="3" s="1"/>
  <c r="U2012" i="3"/>
  <c r="V2012" i="3" s="1"/>
  <c r="U422" i="3"/>
  <c r="V422" i="3" s="1"/>
  <c r="U2690" i="3"/>
  <c r="V2690" i="3" s="1"/>
  <c r="U1181" i="3"/>
  <c r="V1181" i="3" s="1"/>
  <c r="U2824" i="3"/>
  <c r="V2824" i="3" s="1"/>
  <c r="U926" i="3"/>
  <c r="V926" i="3" s="1"/>
  <c r="U2835" i="3"/>
  <c r="V2835" i="3" s="1"/>
  <c r="U2431" i="3"/>
  <c r="V2431" i="3" s="1"/>
  <c r="U1184" i="3"/>
  <c r="V1184" i="3" s="1"/>
  <c r="U1119" i="3"/>
  <c r="V1119" i="3" s="1"/>
  <c r="U1120" i="3"/>
  <c r="V1120" i="3" s="1"/>
  <c r="U367" i="3"/>
  <c r="V367" i="3" s="1"/>
  <c r="U1468" i="3"/>
  <c r="V1468" i="3" s="1"/>
  <c r="U2701" i="3"/>
  <c r="V2701" i="3" s="1"/>
  <c r="U1505" i="3"/>
  <c r="V1505" i="3" s="1"/>
  <c r="U2500" i="3"/>
  <c r="V2500" i="3" s="1"/>
  <c r="U2501" i="3"/>
  <c r="V2501" i="3" s="1"/>
  <c r="U2825" i="3"/>
  <c r="V2825" i="3" s="1"/>
  <c r="U2287" i="3"/>
  <c r="V2287" i="3" s="1"/>
  <c r="U2432" i="3"/>
  <c r="V2432" i="3" s="1"/>
  <c r="U2145" i="3"/>
  <c r="V2145" i="3" s="1"/>
  <c r="U1345" i="3"/>
  <c r="V1345" i="3" s="1"/>
  <c r="U2702" i="3"/>
  <c r="V2702" i="3" s="1"/>
  <c r="U1313" i="3"/>
  <c r="V1313" i="3" s="1"/>
  <c r="U2433" i="3"/>
  <c r="V2433" i="3" s="1"/>
  <c r="U1185" i="3"/>
  <c r="V1185" i="3" s="1"/>
  <c r="U2826" i="3"/>
  <c r="V2826" i="3" s="1"/>
  <c r="U1394" i="3"/>
  <c r="V1394" i="3" s="1"/>
  <c r="U2330" i="3"/>
  <c r="V2330" i="3" s="1"/>
  <c r="U2862" i="3"/>
  <c r="V2862" i="3" s="1"/>
  <c r="U2008" i="3"/>
  <c r="V2008" i="3" s="1"/>
  <c r="U961" i="3"/>
  <c r="V961" i="3" s="1"/>
  <c r="U256" i="3"/>
  <c r="V256" i="3" s="1"/>
  <c r="U257" i="3"/>
  <c r="V257" i="3" s="1"/>
  <c r="U2779" i="3"/>
  <c r="V2779" i="3" s="1"/>
  <c r="U461" i="3"/>
  <c r="V461" i="3" s="1"/>
  <c r="U1346" i="3"/>
  <c r="V1346" i="3" s="1"/>
  <c r="U1147" i="3"/>
  <c r="V1147" i="3" s="1"/>
  <c r="U1320" i="3"/>
  <c r="V1320" i="3" s="1"/>
  <c r="U874" i="3"/>
  <c r="V874" i="3" s="1"/>
  <c r="U4301" i="3"/>
  <c r="V4301" i="3" s="1"/>
  <c r="U927" i="3"/>
  <c r="V927" i="3" s="1"/>
  <c r="V150" i="3"/>
  <c r="U2575" i="3"/>
  <c r="V2575" i="3" s="1"/>
  <c r="U4302" i="3"/>
  <c r="V4302" i="3" s="1"/>
  <c r="U1377" i="3"/>
  <c r="V1377" i="3" s="1"/>
  <c r="U1559" i="3"/>
  <c r="V1559" i="3" s="1"/>
  <c r="U2641" i="3"/>
  <c r="V2641" i="3" s="1"/>
  <c r="U4303" i="3"/>
  <c r="V4303" i="3" s="1"/>
  <c r="U2755" i="3"/>
  <c r="V2755" i="3" s="1"/>
  <c r="U2642" i="3"/>
  <c r="V2642" i="3" s="1"/>
  <c r="U1424" i="3"/>
  <c r="V1424" i="3" s="1"/>
  <c r="U1347" i="3"/>
  <c r="V1347" i="3" s="1"/>
  <c r="U298" i="3"/>
  <c r="V298" i="3" s="1"/>
  <c r="U2009" i="3"/>
  <c r="V2009" i="3" s="1"/>
  <c r="U2010" i="3"/>
  <c r="V2010" i="3" s="1"/>
  <c r="U3321" i="3"/>
  <c r="V3321" i="3" s="1"/>
  <c r="V151" i="3"/>
  <c r="U2435" i="3"/>
  <c r="V2435" i="3" s="1"/>
  <c r="U928" i="3"/>
  <c r="V928" i="3" s="1"/>
  <c r="U324" i="3"/>
  <c r="V324" i="3" s="1"/>
  <c r="U547" i="3"/>
  <c r="V547" i="3" s="1"/>
  <c r="U253" i="3"/>
  <c r="V253" i="3" s="1"/>
  <c r="U2158" i="3"/>
  <c r="V2158" i="3" s="1"/>
  <c r="U2051" i="3"/>
  <c r="V2051" i="3" s="1"/>
  <c r="U3322" i="3"/>
  <c r="V3322" i="3" s="1"/>
  <c r="U1470" i="3"/>
  <c r="V1470" i="3" s="1"/>
  <c r="U1121" i="3"/>
  <c r="V1121" i="3" s="1"/>
  <c r="U843" i="3"/>
  <c r="V843" i="3" s="1"/>
  <c r="U3294" i="3"/>
  <c r="V3294" i="3" s="1"/>
  <c r="U844" i="3"/>
  <c r="V844" i="3" s="1"/>
  <c r="U999" i="3"/>
  <c r="V999" i="3" s="1"/>
  <c r="U1425" i="3"/>
  <c r="V1425" i="3" s="1"/>
  <c r="U1986" i="3"/>
  <c r="V1986" i="3" s="1"/>
  <c r="U1937" i="3"/>
  <c r="V1937" i="3" s="1"/>
  <c r="U2059" i="3"/>
  <c r="V2059" i="3" s="1"/>
  <c r="U845" i="3"/>
  <c r="V845" i="3" s="1"/>
  <c r="U847" i="3"/>
  <c r="V847" i="3" s="1"/>
  <c r="U511" i="3"/>
  <c r="V511" i="3" s="1"/>
  <c r="U3000" i="3"/>
  <c r="V3000" i="3" s="1"/>
  <c r="U861" i="3"/>
  <c r="V861" i="3" s="1"/>
  <c r="U1122" i="3"/>
  <c r="V1122" i="3" s="1"/>
  <c r="U2076" i="3"/>
  <c r="V2076" i="3" s="1"/>
  <c r="U3043" i="3"/>
  <c r="V3043" i="3" s="1"/>
  <c r="U2783" i="3"/>
  <c r="V2783" i="3" s="1"/>
  <c r="U1123" i="3"/>
  <c r="V1123" i="3" s="1"/>
  <c r="U2332" i="3"/>
  <c r="V2332" i="3" s="1"/>
  <c r="U1426" i="3"/>
  <c r="V1426" i="3" s="1"/>
  <c r="U2096" i="3"/>
  <c r="V2096" i="3" s="1"/>
  <c r="U641" i="3"/>
  <c r="V641" i="3" s="1"/>
  <c r="U2060" i="3"/>
  <c r="V2060" i="3" s="1"/>
  <c r="U2146" i="3"/>
  <c r="V2146" i="3" s="1"/>
  <c r="U3445" i="3"/>
  <c r="V3445" i="3" s="1"/>
  <c r="U849" i="3"/>
  <c r="V849" i="3" s="1"/>
  <c r="U409" i="3"/>
  <c r="V409" i="3" s="1"/>
  <c r="U2067" i="3"/>
  <c r="V2067" i="3" s="1"/>
  <c r="U2576" i="3"/>
  <c r="V2576" i="3" s="1"/>
  <c r="U2303" i="3"/>
  <c r="V2303" i="3" s="1"/>
  <c r="U2703" i="3"/>
  <c r="V2703" i="3" s="1"/>
  <c r="U4561" i="3"/>
  <c r="V4561" i="3" s="1"/>
  <c r="U319" i="3"/>
  <c r="V319" i="3" s="1"/>
  <c r="U1395" i="3"/>
  <c r="V1395" i="3" s="1"/>
  <c r="U902" i="3"/>
  <c r="V902" i="3" s="1"/>
  <c r="U850" i="3"/>
  <c r="V850" i="3" s="1"/>
  <c r="U4139" i="3"/>
  <c r="V4139" i="3" s="1"/>
  <c r="U2919" i="3"/>
  <c r="V2919" i="3" s="1"/>
  <c r="U1090" i="3"/>
  <c r="V1090" i="3" s="1"/>
  <c r="U423" i="3"/>
  <c r="V423" i="3" s="1"/>
  <c r="U3167" i="3"/>
  <c r="V3167" i="3" s="1"/>
  <c r="U2704" i="3"/>
  <c r="V2704" i="3" s="1"/>
  <c r="U3980" i="3"/>
  <c r="V3980" i="3" s="1"/>
  <c r="U2061" i="3"/>
  <c r="V2061" i="3" s="1"/>
  <c r="U3446" i="3"/>
  <c r="V3446" i="3" s="1"/>
  <c r="U1716" i="3"/>
  <c r="V1716" i="3" s="1"/>
  <c r="U1378" i="3"/>
  <c r="V1378" i="3" s="1"/>
  <c r="U3900" i="3"/>
  <c r="V3900" i="3" s="1"/>
  <c r="U3076" i="3"/>
  <c r="V3076" i="3" s="1"/>
  <c r="U3077" i="3"/>
  <c r="V3077" i="3" s="1"/>
  <c r="U3078" i="3"/>
  <c r="V3078" i="3" s="1"/>
  <c r="U3079" i="3"/>
  <c r="V3079" i="3" s="1"/>
  <c r="U1680" i="3"/>
  <c r="V1680" i="3" s="1"/>
  <c r="U1681" i="3"/>
  <c r="V1681" i="3" s="1"/>
  <c r="U1682" i="3"/>
  <c r="V1682" i="3" s="1"/>
  <c r="U3458" i="3"/>
  <c r="V3458" i="3" s="1"/>
  <c r="U3459" i="3"/>
  <c r="V3459" i="3" s="1"/>
  <c r="U3460" i="3"/>
  <c r="V3460" i="3" s="1"/>
  <c r="U929" i="3"/>
  <c r="V929" i="3" s="1"/>
  <c r="U1192" i="3"/>
  <c r="V1192" i="3" s="1"/>
  <c r="U548" i="3"/>
  <c r="V548" i="3" s="1"/>
  <c r="U549" i="3"/>
  <c r="V549" i="3" s="1"/>
  <c r="U3461" i="3"/>
  <c r="V3461" i="3" s="1"/>
  <c r="U3044" i="3"/>
  <c r="V3044" i="3" s="1"/>
  <c r="U3742" i="3"/>
  <c r="V3742" i="3" s="1"/>
  <c r="U2349" i="3"/>
  <c r="V2349" i="3" s="1"/>
  <c r="U930" i="3"/>
  <c r="V930" i="3" s="1"/>
  <c r="U931" i="3"/>
  <c r="V931" i="3" s="1"/>
  <c r="U1732" i="3"/>
  <c r="V1732" i="3" s="1"/>
  <c r="U1193" i="3"/>
  <c r="V1193" i="3" s="1"/>
  <c r="U1379" i="3"/>
  <c r="V1379" i="3" s="1"/>
  <c r="U1348" i="3"/>
  <c r="V1348" i="3" s="1"/>
  <c r="U2129" i="3"/>
  <c r="V2129" i="3" s="1"/>
  <c r="U2456" i="3"/>
  <c r="V2456" i="3" s="1"/>
  <c r="U2457" i="3"/>
  <c r="V2457" i="3" s="1"/>
  <c r="U2876" i="3"/>
  <c r="V2876" i="3" s="1"/>
  <c r="U474" i="3"/>
  <c r="V474" i="3" s="1"/>
  <c r="U2877" i="3"/>
  <c r="V2877" i="3" s="1"/>
  <c r="U632" i="3"/>
  <c r="V632" i="3" s="1"/>
  <c r="U2165" i="3"/>
  <c r="V2165" i="3" s="1"/>
  <c r="U4502" i="3"/>
  <c r="V4502" i="3" s="1"/>
  <c r="U1914" i="3"/>
  <c r="V1914" i="3" s="1"/>
  <c r="U3997" i="3"/>
  <c r="V3997" i="3" s="1"/>
  <c r="U3998" i="3"/>
  <c r="V3998" i="3" s="1"/>
  <c r="U2899" i="3"/>
  <c r="V2899" i="3" s="1"/>
  <c r="U2163" i="3"/>
  <c r="V2163" i="3" s="1"/>
  <c r="U4530" i="3"/>
  <c r="V4530" i="3" s="1"/>
  <c r="U2503" i="3"/>
  <c r="V2503" i="3" s="1"/>
  <c r="U3863" i="3"/>
  <c r="V3863" i="3" s="1"/>
  <c r="U2673" i="3"/>
  <c r="V2673" i="3" s="1"/>
  <c r="U932" i="3"/>
  <c r="V932" i="3" s="1"/>
  <c r="U3984" i="3"/>
  <c r="V3984" i="3" s="1"/>
  <c r="U1317" i="3"/>
  <c r="V1317" i="3" s="1"/>
  <c r="U4503" i="3"/>
  <c r="V4503" i="3" s="1"/>
  <c r="U268" i="3"/>
  <c r="V268" i="3" s="1"/>
  <c r="U2577" i="3"/>
  <c r="V2577" i="3" s="1"/>
  <c r="U2062" i="3"/>
  <c r="V2062" i="3" s="1"/>
  <c r="U1471" i="3"/>
  <c r="V1471" i="3" s="1"/>
  <c r="U1013" i="3"/>
  <c r="V1013" i="3" s="1"/>
  <c r="U1947" i="3"/>
  <c r="V1947" i="3" s="1"/>
  <c r="U988" i="3"/>
  <c r="V988" i="3" s="1"/>
  <c r="U4304" i="3"/>
  <c r="V4304" i="3" s="1"/>
  <c r="U952" i="3"/>
  <c r="V952" i="3" s="1"/>
  <c r="U3245" i="3"/>
  <c r="V3245" i="3" s="1"/>
  <c r="U852" i="3"/>
  <c r="V852" i="3" s="1"/>
  <c r="U419" i="3"/>
  <c r="V419" i="3" s="1"/>
  <c r="U2839" i="3"/>
  <c r="V2839" i="3" s="1"/>
  <c r="U2159" i="3"/>
  <c r="V2159" i="3" s="1"/>
  <c r="U4133" i="3"/>
  <c r="V4133" i="3" s="1"/>
  <c r="U1006" i="3"/>
  <c r="V1006" i="3" s="1"/>
  <c r="U2504" i="3"/>
  <c r="V2504" i="3" s="1"/>
  <c r="U933" i="3"/>
  <c r="V933" i="3" s="1"/>
  <c r="U232" i="3"/>
  <c r="V232" i="3" s="1"/>
  <c r="U233" i="3"/>
  <c r="V233" i="3" s="1"/>
  <c r="U853" i="3"/>
  <c r="V853" i="3" s="1"/>
  <c r="U2663" i="3"/>
  <c r="V2663" i="3" s="1"/>
  <c r="U2644" i="3"/>
  <c r="V2644" i="3" s="1"/>
  <c r="U4475" i="3"/>
  <c r="V4475" i="3" s="1"/>
  <c r="U220" i="3"/>
  <c r="V220" i="3" s="1"/>
  <c r="U4070" i="3"/>
  <c r="V4070" i="3" s="1"/>
  <c r="U4228" i="3"/>
  <c r="V4228" i="3" s="1"/>
  <c r="V49" i="3"/>
  <c r="U392" i="3"/>
  <c r="V392" i="3" s="1"/>
  <c r="U3045" i="3"/>
  <c r="V3045" i="3" s="1"/>
  <c r="U359" i="3"/>
  <c r="V359" i="3" s="1"/>
  <c r="U887" i="3"/>
  <c r="V887" i="3" s="1"/>
  <c r="U1008" i="3"/>
  <c r="V1008" i="3" s="1"/>
  <c r="U1938" i="3"/>
  <c r="V1938" i="3" s="1"/>
  <c r="U2137" i="3"/>
  <c r="V2137" i="3" s="1"/>
  <c r="U2437" i="3"/>
  <c r="V2437" i="3" s="1"/>
  <c r="U1350" i="3"/>
  <c r="V1350" i="3" s="1"/>
  <c r="U424" i="3"/>
  <c r="V424" i="3" s="1"/>
  <c r="U4261" i="3"/>
  <c r="V4261" i="3" s="1"/>
  <c r="U1351" i="3"/>
  <c r="V1351" i="3" s="1"/>
  <c r="U393" i="3"/>
  <c r="V393" i="3" s="1"/>
  <c r="U1939" i="3"/>
  <c r="V1939" i="3" s="1"/>
  <c r="U2707" i="3"/>
  <c r="V2707" i="3" s="1"/>
  <c r="U2130" i="3"/>
  <c r="V2130" i="3" s="1"/>
  <c r="U4476" i="3"/>
  <c r="V4476" i="3" s="1"/>
  <c r="V645" i="3"/>
  <c r="V2304" i="3"/>
  <c r="U346" i="3"/>
  <c r="V346" i="3" s="1"/>
  <c r="V3258" i="3"/>
  <c r="U4505" i="3"/>
  <c r="V4505" i="3" s="1"/>
  <c r="U3272" i="3"/>
  <c r="V3272" i="3" s="1"/>
  <c r="U4477" i="3"/>
  <c r="V4477" i="3" s="1"/>
  <c r="U2305" i="3"/>
  <c r="V2305" i="3" s="1"/>
  <c r="U4507" i="3"/>
  <c r="V4507" i="3" s="1"/>
  <c r="U3005" i="3"/>
  <c r="V3005" i="3" s="1"/>
  <c r="U3447" i="3"/>
  <c r="V3447" i="3" s="1"/>
  <c r="U1553" i="3"/>
  <c r="V1553" i="3" s="1"/>
  <c r="U3046" i="3"/>
  <c r="V3046" i="3" s="1"/>
  <c r="V50" i="3"/>
  <c r="U3875" i="3"/>
  <c r="V3875" i="3" s="1"/>
  <c r="U2920" i="3"/>
  <c r="V2920" i="3" s="1"/>
  <c r="U903" i="3"/>
  <c r="V903" i="3" s="1"/>
  <c r="U2708" i="3"/>
  <c r="V2708" i="3" s="1"/>
  <c r="U2476" i="3"/>
  <c r="V2476" i="3" s="1"/>
  <c r="U934" i="3"/>
  <c r="V934" i="3" s="1"/>
  <c r="U1352" i="3"/>
  <c r="V1352" i="3" s="1"/>
  <c r="U4160" i="3"/>
  <c r="V4160" i="3" s="1"/>
  <c r="U3047" i="3"/>
  <c r="V3047" i="3" s="1"/>
  <c r="U854" i="3"/>
  <c r="V854" i="3" s="1"/>
  <c r="U3214" i="3"/>
  <c r="V3214" i="3" s="1"/>
  <c r="U4093" i="3"/>
  <c r="V4093" i="3" s="1"/>
  <c r="U2709" i="3"/>
  <c r="V2709" i="3" s="1"/>
  <c r="V5" i="3"/>
  <c r="U2306" i="3"/>
  <c r="V2306" i="3" s="1"/>
  <c r="U3273" i="3"/>
  <c r="V3273" i="3" s="1"/>
  <c r="U3275" i="3"/>
  <c r="V3275" i="3" s="1"/>
  <c r="U269" i="3"/>
  <c r="V269" i="3" s="1"/>
  <c r="U2506" i="3"/>
  <c r="V2506" i="3" s="1"/>
  <c r="U2784" i="3"/>
  <c r="V2784" i="3" s="1"/>
  <c r="U864" i="3"/>
  <c r="V864" i="3" s="1"/>
  <c r="U1519" i="3"/>
  <c r="V1519" i="3" s="1"/>
  <c r="U4508" i="3"/>
  <c r="V4508" i="3" s="1"/>
  <c r="U4509" i="3"/>
  <c r="V4509" i="3" s="1"/>
  <c r="U1380" i="3"/>
  <c r="V1380" i="3" s="1"/>
  <c r="U2578" i="3"/>
  <c r="V2578" i="3" s="1"/>
  <c r="U2579" i="3"/>
  <c r="V2579" i="3" s="1"/>
  <c r="U2580" i="3"/>
  <c r="V2580" i="3" s="1"/>
  <c r="U2307" i="3"/>
  <c r="V2307" i="3" s="1"/>
  <c r="U1520" i="3"/>
  <c r="V1520" i="3" s="1"/>
  <c r="U2507" i="3"/>
  <c r="V2507" i="3" s="1"/>
  <c r="U3080" i="3"/>
  <c r="V3080" i="3" s="1"/>
  <c r="U3081" i="3"/>
  <c r="V3081" i="3" s="1"/>
  <c r="U3011" i="3"/>
  <c r="V3011" i="3" s="1"/>
  <c r="U2710" i="3"/>
  <c r="V2710" i="3" s="1"/>
  <c r="U2863" i="3"/>
  <c r="V2863" i="3" s="1"/>
  <c r="U1381" i="3"/>
  <c r="V1381" i="3" s="1"/>
  <c r="U4548" i="3"/>
  <c r="V4548" i="3" s="1"/>
  <c r="U2711" i="3"/>
  <c r="V2711" i="3" s="1"/>
  <c r="U827" i="3"/>
  <c r="V827" i="3" s="1"/>
  <c r="U184" i="3"/>
  <c r="V184" i="3" s="1"/>
  <c r="U4071" i="3"/>
  <c r="V4071" i="3" s="1"/>
  <c r="U2308" i="3"/>
  <c r="V2308" i="3" s="1"/>
  <c r="V55" i="3"/>
  <c r="U550" i="3"/>
  <c r="V550" i="3" s="1"/>
  <c r="U1124" i="3"/>
  <c r="V1124" i="3" s="1"/>
  <c r="U2131" i="3"/>
  <c r="V2131" i="3" s="1"/>
  <c r="U425" i="3"/>
  <c r="V425" i="3" s="1"/>
  <c r="U2284" i="3"/>
  <c r="V2284" i="3" s="1"/>
  <c r="U4262" i="3"/>
  <c r="V4262" i="3" s="1"/>
  <c r="U320" i="3"/>
  <c r="V320" i="3" s="1"/>
  <c r="U935" i="3"/>
  <c r="V935" i="3" s="1"/>
  <c r="V152" i="3"/>
  <c r="U3286" i="3"/>
  <c r="V3286" i="3" s="1"/>
  <c r="U2309" i="3"/>
  <c r="V2309" i="3" s="1"/>
  <c r="U2836" i="3"/>
  <c r="V2836" i="3" s="1"/>
  <c r="U2198" i="3"/>
  <c r="V2198" i="3" s="1"/>
  <c r="U2350" i="3"/>
  <c r="V2350" i="3" s="1"/>
  <c r="U492" i="3"/>
  <c r="V492" i="3" s="1"/>
  <c r="U2686" i="3"/>
  <c r="V2686" i="3" s="1"/>
  <c r="U3323" i="3"/>
  <c r="V3323" i="3" s="1"/>
  <c r="U936" i="3"/>
  <c r="V936" i="3" s="1"/>
  <c r="U1398" i="3"/>
  <c r="V1398" i="3" s="1"/>
  <c r="U2199" i="3"/>
  <c r="V2199" i="3" s="1"/>
  <c r="U2351" i="3"/>
  <c r="V2351" i="3" s="1"/>
  <c r="U1148" i="3"/>
  <c r="V1148" i="3" s="1"/>
  <c r="U1733" i="3"/>
  <c r="V1733" i="3" s="1"/>
  <c r="U1595" i="3"/>
  <c r="V1595" i="3" s="1"/>
  <c r="U937" i="3"/>
  <c r="V937" i="3" s="1"/>
  <c r="U2352" i="3"/>
  <c r="V2352" i="3" s="1"/>
  <c r="U2687" i="3"/>
  <c r="V2687" i="3" s="1"/>
  <c r="U2633" i="3"/>
  <c r="V2633" i="3" s="1"/>
  <c r="U2353" i="3"/>
  <c r="V2353" i="3" s="1"/>
  <c r="U2026" i="3"/>
  <c r="V2026" i="3" s="1"/>
  <c r="U2354" i="3"/>
  <c r="V2354" i="3" s="1"/>
  <c r="U1382" i="3"/>
  <c r="V1382" i="3" s="1"/>
  <c r="U4104" i="3"/>
  <c r="V4104" i="3" s="1"/>
  <c r="U1149" i="3"/>
  <c r="V1149" i="3" s="1"/>
  <c r="U4012" i="3"/>
  <c r="V4012" i="3" s="1"/>
  <c r="U3048" i="3"/>
  <c r="V3048" i="3" s="1"/>
  <c r="U2355" i="3"/>
  <c r="V2355" i="3" s="1"/>
  <c r="U2200" i="3"/>
  <c r="V2200" i="3" s="1"/>
  <c r="U1399" i="3"/>
  <c r="V1399" i="3" s="1"/>
  <c r="U551" i="3"/>
  <c r="V551" i="3" s="1"/>
  <c r="U1400" i="3"/>
  <c r="V1400" i="3" s="1"/>
  <c r="U4013" i="3"/>
  <c r="V4013" i="3" s="1"/>
  <c r="U1044" i="3"/>
  <c r="V1044" i="3" s="1"/>
  <c r="U3462" i="3"/>
  <c r="V3462" i="3" s="1"/>
  <c r="U888" i="3"/>
  <c r="V888" i="3" s="1"/>
  <c r="U3463" i="3"/>
  <c r="V3463" i="3" s="1"/>
  <c r="U3464" i="3"/>
  <c r="V3464" i="3" s="1"/>
  <c r="U688" i="3"/>
  <c r="V688" i="3" s="1"/>
  <c r="U3083" i="3"/>
  <c r="V3083" i="3" s="1"/>
  <c r="U1683" i="3"/>
  <c r="V1683" i="3" s="1"/>
  <c r="U3466" i="3"/>
  <c r="V3466" i="3" s="1"/>
  <c r="U3467" i="3"/>
  <c r="V3467" i="3" s="1"/>
  <c r="U1684" i="3"/>
  <c r="V1684" i="3" s="1"/>
  <c r="U3468" i="3"/>
  <c r="V3468" i="3" s="1"/>
  <c r="U1685" i="3"/>
  <c r="V1685" i="3" s="1"/>
  <c r="U3034" i="3"/>
  <c r="V3034" i="3" s="1"/>
  <c r="U1686" i="3"/>
  <c r="V1686" i="3" s="1"/>
  <c r="U3084" i="3"/>
  <c r="V3084" i="3" s="1"/>
  <c r="U3085" i="3"/>
  <c r="V3085" i="3" s="1"/>
  <c r="U3086" i="3"/>
  <c r="V3086" i="3" s="1"/>
  <c r="U2068" i="3"/>
  <c r="V2068" i="3" s="1"/>
  <c r="U2438" i="3"/>
  <c r="V2438" i="3" s="1"/>
  <c r="U410" i="3"/>
  <c r="V410" i="3" s="1"/>
  <c r="U4358" i="3"/>
  <c r="V4358" i="3" s="1"/>
  <c r="U2921" i="3"/>
  <c r="V2921" i="3" s="1"/>
  <c r="U2712" i="3"/>
  <c r="V2712" i="3" s="1"/>
  <c r="U2674" i="3"/>
  <c r="V2674" i="3" s="1"/>
  <c r="V153" i="3"/>
  <c r="U3448" i="3"/>
  <c r="V3448" i="3" s="1"/>
  <c r="U299" i="3"/>
  <c r="V299" i="3" s="1"/>
  <c r="U2147" i="3"/>
  <c r="V2147" i="3" s="1"/>
  <c r="U3287" i="3"/>
  <c r="V3287" i="3" s="1"/>
  <c r="U1125" i="3"/>
  <c r="V1125" i="3" s="1"/>
  <c r="U301" i="3"/>
  <c r="V301" i="3" s="1"/>
  <c r="U1077" i="3"/>
  <c r="V1077" i="3" s="1"/>
  <c r="U2011" i="3"/>
  <c r="V2011" i="3" s="1"/>
  <c r="U241" i="3"/>
  <c r="V241" i="3" s="1"/>
  <c r="U4562" i="3"/>
  <c r="V4562" i="3" s="1"/>
  <c r="U938" i="3"/>
  <c r="V938" i="3" s="1"/>
  <c r="U341" i="3"/>
  <c r="V341" i="3" s="1"/>
  <c r="U1014" i="3"/>
  <c r="V1014" i="3" s="1"/>
  <c r="U4090" i="3"/>
  <c r="V4090" i="3" s="1"/>
  <c r="U351" i="3"/>
  <c r="V351" i="3" s="1"/>
  <c r="U2713" i="3"/>
  <c r="V2713" i="3" s="1"/>
  <c r="U2714" i="3"/>
  <c r="V2714" i="3" s="1"/>
  <c r="U3434" i="3"/>
  <c r="V3434" i="3" s="1"/>
  <c r="U2277" i="3"/>
  <c r="V2277" i="3" s="1"/>
  <c r="U2750" i="3"/>
  <c r="V2750" i="3" s="1"/>
  <c r="U1085" i="3"/>
  <c r="V1085" i="3" s="1"/>
  <c r="U4305" i="3"/>
  <c r="V4305" i="3" s="1"/>
  <c r="U1596" i="3"/>
  <c r="V1596" i="3" s="1"/>
  <c r="U4480" i="3"/>
  <c r="V4480" i="3" s="1"/>
  <c r="U3012" i="3"/>
  <c r="V3012" i="3" s="1"/>
  <c r="U2052" i="3"/>
  <c r="V2052" i="3" s="1"/>
  <c r="U3049" i="3"/>
  <c r="V3049" i="3" s="1"/>
  <c r="U1511" i="3"/>
  <c r="V1511" i="3" s="1"/>
  <c r="U2201" i="3"/>
  <c r="V2201" i="3" s="1"/>
  <c r="U4105" i="3"/>
  <c r="V4105" i="3" s="1"/>
  <c r="U4087" i="3"/>
  <c r="V4087" i="3" s="1"/>
  <c r="U976" i="3"/>
  <c r="V976" i="3" s="1"/>
  <c r="U1015" i="3"/>
  <c r="V1015" i="3" s="1"/>
  <c r="U1126" i="3"/>
  <c r="V1126" i="3" s="1"/>
  <c r="U369" i="3"/>
  <c r="V369" i="3" s="1"/>
  <c r="U2581" i="3"/>
  <c r="V2581" i="3" s="1"/>
  <c r="U1194" i="3"/>
  <c r="V1194" i="3" s="1"/>
  <c r="U4273" i="3"/>
  <c r="V4273" i="3" s="1"/>
  <c r="U1496" i="3"/>
  <c r="V1496" i="3" s="1"/>
  <c r="U4230" i="3"/>
  <c r="V4230" i="3" s="1"/>
  <c r="V154" i="3"/>
  <c r="U815" i="3"/>
  <c r="V815" i="3" s="1"/>
  <c r="U2310" i="3"/>
  <c r="V2310" i="3" s="1"/>
  <c r="U347" i="3"/>
  <c r="V347" i="3" s="1"/>
  <c r="U1016" i="3"/>
  <c r="V1016" i="3" s="1"/>
  <c r="U1017" i="3"/>
  <c r="V1017" i="3" s="1"/>
  <c r="U1898" i="3"/>
  <c r="V1898" i="3" s="1"/>
  <c r="U4456" i="3"/>
  <c r="V4456" i="3" s="1"/>
  <c r="U4457" i="3"/>
  <c r="V4457" i="3" s="1"/>
  <c r="U394" i="3"/>
  <c r="V394" i="3" s="1"/>
  <c r="U2166" i="3"/>
  <c r="V2166" i="3" s="1"/>
  <c r="U1060" i="3"/>
  <c r="V1060" i="3" s="1"/>
  <c r="U689" i="3"/>
  <c r="V689" i="3" s="1"/>
  <c r="V80" i="3"/>
  <c r="U3901" i="3"/>
  <c r="V3901" i="3" s="1"/>
  <c r="U1600" i="3"/>
  <c r="V1600" i="3" s="1"/>
  <c r="U1601" i="3"/>
  <c r="V1601" i="3" s="1"/>
  <c r="U1602" i="3"/>
  <c r="V1602" i="3" s="1"/>
  <c r="U4106" i="3"/>
  <c r="V4106" i="3" s="1"/>
  <c r="U4107" i="3"/>
  <c r="V4107" i="3" s="1"/>
  <c r="U3864" i="3"/>
  <c r="V3864" i="3" s="1"/>
  <c r="U1687" i="3"/>
  <c r="V1687" i="3" s="1"/>
  <c r="U1688" i="3"/>
  <c r="V1688" i="3" s="1"/>
  <c r="U1689" i="3"/>
  <c r="V1689" i="3" s="1"/>
  <c r="U1690" i="3"/>
  <c r="V1690" i="3" s="1"/>
  <c r="U3087" i="3"/>
  <c r="V3087" i="3" s="1"/>
  <c r="U3088" i="3"/>
  <c r="V3088" i="3" s="1"/>
  <c r="U1692" i="3"/>
  <c r="V1692" i="3" s="1"/>
  <c r="U3089" i="3"/>
  <c r="V3089" i="3" s="1"/>
  <c r="U3090" i="3"/>
  <c r="V3090" i="3" s="1"/>
  <c r="U1195" i="3"/>
  <c r="V1195" i="3" s="1"/>
  <c r="U1196" i="3"/>
  <c r="V1196" i="3" s="1"/>
  <c r="U1197" i="3"/>
  <c r="V1197" i="3" s="1"/>
  <c r="U552" i="3"/>
  <c r="V552" i="3" s="1"/>
  <c r="U553" i="3"/>
  <c r="V553" i="3" s="1"/>
  <c r="U1198" i="3"/>
  <c r="V1198" i="3" s="1"/>
  <c r="U1199" i="3"/>
  <c r="V1199" i="3" s="1"/>
  <c r="U2202" i="3"/>
  <c r="V2202" i="3" s="1"/>
  <c r="U1200" i="3"/>
  <c r="V1200" i="3" s="1"/>
  <c r="U1201" i="3"/>
  <c r="V1201" i="3" s="1"/>
  <c r="U1202" i="3"/>
  <c r="V1202" i="3" s="1"/>
  <c r="U1203" i="3"/>
  <c r="V1203" i="3" s="1"/>
  <c r="U717" i="3"/>
  <c r="V717" i="3" s="1"/>
  <c r="U554" i="3"/>
  <c r="V554" i="3" s="1"/>
  <c r="U1603" i="3"/>
  <c r="V1603" i="3" s="1"/>
  <c r="U3469" i="3"/>
  <c r="V3469" i="3" s="1"/>
  <c r="U3470" i="3"/>
  <c r="V3470" i="3" s="1"/>
  <c r="U3471" i="3"/>
  <c r="V3471" i="3" s="1"/>
  <c r="U1734" i="3"/>
  <c r="V1734" i="3" s="1"/>
  <c r="U3985" i="3"/>
  <c r="V3985" i="3" s="1"/>
  <c r="U3050" i="3"/>
  <c r="V3050" i="3" s="1"/>
  <c r="U939" i="3"/>
  <c r="V939" i="3" s="1"/>
  <c r="U2356" i="3"/>
  <c r="V2356" i="3" s="1"/>
  <c r="U3324" i="3"/>
  <c r="V3324" i="3" s="1"/>
  <c r="U1604" i="3"/>
  <c r="V1604" i="3" s="1"/>
  <c r="U1605" i="3"/>
  <c r="V1605" i="3" s="1"/>
  <c r="U1204" i="3"/>
  <c r="V1204" i="3" s="1"/>
  <c r="U555" i="3"/>
  <c r="V555" i="3" s="1"/>
  <c r="U1061" i="3"/>
  <c r="V1061" i="3" s="1"/>
  <c r="U1062" i="3"/>
  <c r="V1062" i="3" s="1"/>
  <c r="U2715" i="3"/>
  <c r="V2715" i="3" s="1"/>
  <c r="U3051" i="3"/>
  <c r="V3051" i="3" s="1"/>
  <c r="U1735" i="3"/>
  <c r="V1735" i="3" s="1"/>
  <c r="U1606" i="3"/>
  <c r="V1606" i="3" s="1"/>
  <c r="U1607" i="3"/>
  <c r="V1607" i="3" s="1"/>
  <c r="U1205" i="3"/>
  <c r="V1205" i="3" s="1"/>
  <c r="U1736" i="3"/>
  <c r="V1736" i="3" s="1"/>
  <c r="U1206" i="3"/>
  <c r="V1206" i="3" s="1"/>
  <c r="U1207" i="3"/>
  <c r="V1207" i="3" s="1"/>
  <c r="U1401" i="3"/>
  <c r="V1401" i="3" s="1"/>
  <c r="U2203" i="3"/>
  <c r="V2203" i="3" s="1"/>
  <c r="U1737" i="3"/>
  <c r="V1737" i="3" s="1"/>
  <c r="U1208" i="3"/>
  <c r="V1208" i="3" s="1"/>
  <c r="U1738" i="3"/>
  <c r="V1738" i="3" s="1"/>
  <c r="U1608" i="3"/>
  <c r="V1608" i="3" s="1"/>
  <c r="U718" i="3"/>
  <c r="V718" i="3" s="1"/>
  <c r="U2357" i="3"/>
  <c r="V2357" i="3" s="1"/>
  <c r="U1739" i="3"/>
  <c r="V1739" i="3" s="1"/>
  <c r="U4108" i="3"/>
  <c r="V4108" i="3" s="1"/>
  <c r="U3052" i="3"/>
  <c r="V3052" i="3" s="1"/>
  <c r="U720" i="3"/>
  <c r="V720" i="3" s="1"/>
  <c r="U4109" i="3"/>
  <c r="V4109" i="3" s="1"/>
  <c r="U2358" i="3"/>
  <c r="V2358" i="3" s="1"/>
  <c r="U4110" i="3"/>
  <c r="V4110" i="3" s="1"/>
  <c r="U1026" i="3"/>
  <c r="V1026" i="3" s="1"/>
  <c r="U2204" i="3"/>
  <c r="V2204" i="3" s="1"/>
  <c r="V1740" i="3"/>
  <c r="U2359" i="3"/>
  <c r="V2359" i="3" s="1"/>
  <c r="U242" i="3"/>
  <c r="V242" i="3" s="1"/>
  <c r="U894" i="3"/>
  <c r="V894" i="3" s="1"/>
  <c r="U3472" i="3"/>
  <c r="V3472" i="3" s="1"/>
  <c r="U2488" i="3"/>
  <c r="V2488" i="3" s="1"/>
  <c r="U1186" i="3"/>
  <c r="V1186" i="3" s="1"/>
  <c r="U1209" i="3"/>
  <c r="V1209" i="3" s="1"/>
  <c r="U2439" i="3"/>
  <c r="V2439" i="3" s="1"/>
  <c r="V81" i="3"/>
  <c r="U2716" i="3"/>
  <c r="V2716" i="3" s="1"/>
  <c r="U4263" i="3"/>
  <c r="V4263" i="3" s="1"/>
  <c r="U3053" i="3"/>
  <c r="V3053" i="3" s="1"/>
  <c r="U3054" i="3"/>
  <c r="V3054" i="3" s="1"/>
  <c r="U3743" i="3"/>
  <c r="V3743" i="3" s="1"/>
  <c r="U556" i="3"/>
  <c r="V556" i="3" s="1"/>
  <c r="U1383" i="3"/>
  <c r="V1383" i="3" s="1"/>
  <c r="U642" i="3"/>
  <c r="V642" i="3" s="1"/>
  <c r="U1384" i="3"/>
  <c r="V1384" i="3" s="1"/>
  <c r="U1187" i="3"/>
  <c r="V1187" i="3" s="1"/>
  <c r="U989" i="3"/>
  <c r="V989" i="3" s="1"/>
  <c r="U2140" i="3"/>
  <c r="V2140" i="3" s="1"/>
  <c r="U2827" i="3"/>
  <c r="V2827" i="3" s="1"/>
  <c r="U816" i="3"/>
  <c r="V816" i="3" s="1"/>
  <c r="U3055" i="3"/>
  <c r="V3055" i="3" s="1"/>
  <c r="U3200" i="3"/>
  <c r="V3200" i="3" s="1"/>
  <c r="U3325" i="3"/>
  <c r="V3325" i="3" s="1"/>
  <c r="U2717" i="3"/>
  <c r="V2717" i="3" s="1"/>
  <c r="U4231" i="3"/>
  <c r="V4231" i="3" s="1"/>
  <c r="U3172" i="3"/>
  <c r="V3172" i="3" s="1"/>
  <c r="U3435" i="3"/>
  <c r="V3435" i="3" s="1"/>
  <c r="U3229" i="3"/>
  <c r="V3229" i="3" s="1"/>
  <c r="U243" i="3"/>
  <c r="V243" i="3" s="1"/>
  <c r="U3473" i="3"/>
  <c r="V3473" i="3" s="1"/>
  <c r="U3056" i="3"/>
  <c r="V3056" i="3" s="1"/>
  <c r="U2582" i="3"/>
  <c r="V2582" i="3" s="1"/>
  <c r="U2864" i="3"/>
  <c r="V2864" i="3" s="1"/>
  <c r="U3215" i="3"/>
  <c r="V3215" i="3" s="1"/>
  <c r="U1000" i="3"/>
  <c r="V1000" i="3" s="1"/>
  <c r="U2205" i="3"/>
  <c r="V2205" i="3" s="1"/>
  <c r="U1428" i="3"/>
  <c r="V1428" i="3" s="1"/>
  <c r="U2440" i="3"/>
  <c r="V2440" i="3" s="1"/>
  <c r="U321" i="3"/>
  <c r="V321" i="3" s="1"/>
  <c r="U2360" i="3"/>
  <c r="V2360" i="3" s="1"/>
  <c r="U557" i="3"/>
  <c r="V557" i="3" s="1"/>
  <c r="U817" i="3"/>
  <c r="V817" i="3" s="1"/>
  <c r="U1521" i="3"/>
  <c r="V1521" i="3" s="1"/>
  <c r="V592" i="3"/>
  <c r="U1353" i="3"/>
  <c r="V1353" i="3" s="1"/>
  <c r="U884" i="3"/>
  <c r="V884" i="3" s="1"/>
  <c r="U953" i="3"/>
  <c r="V953" i="3" s="1"/>
  <c r="U3474" i="3"/>
  <c r="V3474" i="3" s="1"/>
  <c r="U2460" i="3"/>
  <c r="V2460" i="3" s="1"/>
  <c r="U2461" i="3"/>
  <c r="V2461" i="3" s="1"/>
  <c r="U2273" i="3"/>
  <c r="V2273" i="3" s="1"/>
  <c r="U1315" i="3"/>
  <c r="V1315" i="3" s="1"/>
  <c r="V51" i="3"/>
  <c r="U2751" i="3"/>
  <c r="V2751" i="3" s="1"/>
  <c r="U2634" i="3"/>
  <c r="V2634" i="3" s="1"/>
  <c r="V2" i="3"/>
  <c r="U1970" i="3"/>
  <c r="V1970" i="3" s="1"/>
  <c r="U2583" i="3"/>
  <c r="V2583" i="3" s="1"/>
  <c r="U1045" i="3"/>
  <c r="V1045" i="3" s="1"/>
  <c r="U2441" i="3"/>
  <c r="V2441" i="3" s="1"/>
  <c r="U3891" i="3"/>
  <c r="V3891" i="3" s="1"/>
  <c r="U940" i="3"/>
  <c r="V940" i="3" s="1"/>
  <c r="U1210" i="3"/>
  <c r="V1210" i="3" s="1"/>
  <c r="U4232" i="3"/>
  <c r="V4232" i="3" s="1"/>
  <c r="U2027" i="3"/>
  <c r="V2027" i="3" s="1"/>
  <c r="V6" i="3"/>
  <c r="U2442" i="3"/>
  <c r="V2442" i="3" s="1"/>
  <c r="U2645" i="3"/>
  <c r="V2645" i="3" s="1"/>
  <c r="U2206" i="3"/>
  <c r="V2206" i="3" s="1"/>
  <c r="U2718" i="3"/>
  <c r="V2718" i="3" s="1"/>
  <c r="U4088" i="3"/>
  <c r="V4088" i="3" s="1"/>
  <c r="U4233" i="3"/>
  <c r="V4233" i="3" s="1"/>
  <c r="U4234" i="3"/>
  <c r="V4234" i="3" s="1"/>
  <c r="U1522" i="3"/>
  <c r="V1522" i="3" s="1"/>
  <c r="U558" i="3"/>
  <c r="V558" i="3" s="1"/>
  <c r="U2719" i="3"/>
  <c r="V2719" i="3" s="1"/>
  <c r="U559" i="3"/>
  <c r="V559" i="3" s="1"/>
  <c r="U3744" i="3"/>
  <c r="V3744" i="3" s="1"/>
  <c r="U1693" i="3"/>
  <c r="V1693" i="3" s="1"/>
  <c r="U1694" i="3"/>
  <c r="V1694" i="3" s="1"/>
  <c r="U1741" i="3"/>
  <c r="V1741" i="3" s="1"/>
  <c r="U1742" i="3"/>
  <c r="V1742" i="3" s="1"/>
  <c r="U3475" i="3"/>
  <c r="V3475" i="3" s="1"/>
  <c r="U3057" i="3"/>
  <c r="V3057" i="3" s="1"/>
  <c r="U4058" i="3"/>
  <c r="V4058" i="3" s="1"/>
  <c r="U2333" i="3"/>
  <c r="V2333" i="3" s="1"/>
  <c r="U3865" i="3"/>
  <c r="V3865" i="3" s="1"/>
  <c r="U1335" i="3"/>
  <c r="V1335" i="3" s="1"/>
  <c r="U2562" i="3"/>
  <c r="V2562" i="3" s="1"/>
  <c r="U2781" i="3"/>
  <c r="V2781" i="3" s="1"/>
  <c r="U1091" i="3"/>
  <c r="V1091" i="3" s="1"/>
  <c r="U875" i="3"/>
  <c r="V875" i="3" s="1"/>
  <c r="U1948" i="3"/>
  <c r="V1948" i="3" s="1"/>
  <c r="U1949" i="3"/>
  <c r="V1949" i="3" s="1"/>
  <c r="U4235" i="3"/>
  <c r="V4235" i="3" s="1"/>
  <c r="U352" i="3"/>
  <c r="V352" i="3" s="1"/>
  <c r="U4059" i="3"/>
  <c r="V4059" i="3" s="1"/>
  <c r="U1127" i="3"/>
  <c r="V1127" i="3" s="1"/>
  <c r="U2288" i="3"/>
  <c r="V2288" i="3" s="1"/>
  <c r="U1743" i="3"/>
  <c r="V1743" i="3" s="1"/>
  <c r="U2489" i="3"/>
  <c r="V2489" i="3" s="1"/>
  <c r="U721" i="3"/>
  <c r="V721" i="3" s="1"/>
  <c r="U234" i="3"/>
  <c r="V234" i="3" s="1"/>
  <c r="V3" i="3"/>
  <c r="U2584" i="3"/>
  <c r="V2584" i="3" s="1"/>
  <c r="U2334" i="3"/>
  <c r="V2334" i="3" s="1"/>
  <c r="U1211" i="3"/>
  <c r="V1211" i="3" s="1"/>
  <c r="U1472" i="3"/>
  <c r="V1472" i="3" s="1"/>
  <c r="U2675" i="3"/>
  <c r="V2675" i="3" s="1"/>
  <c r="U1523" i="3"/>
  <c r="V1523" i="3" s="1"/>
  <c r="U1128" i="3"/>
  <c r="V1128" i="3" s="1"/>
  <c r="V7" i="3"/>
  <c r="U1129" i="3"/>
  <c r="V1129" i="3" s="1"/>
  <c r="U270" i="3"/>
  <c r="V270" i="3" s="1"/>
  <c r="U1130" i="3"/>
  <c r="V1130" i="3" s="1"/>
  <c r="U1212" i="3"/>
  <c r="V1212" i="3" s="1"/>
  <c r="U1213" i="3"/>
  <c r="V1213" i="3" s="1"/>
  <c r="U1402" i="3"/>
  <c r="V1402" i="3" s="1"/>
  <c r="U722" i="3"/>
  <c r="V722" i="3" s="1"/>
  <c r="U1214" i="3"/>
  <c r="V1214" i="3" s="1"/>
  <c r="U1215" i="3"/>
  <c r="V1215" i="3" s="1"/>
  <c r="U723" i="3"/>
  <c r="V723" i="3" s="1"/>
  <c r="U724" i="3"/>
  <c r="V724" i="3" s="1"/>
  <c r="U2361" i="3"/>
  <c r="V2361" i="3" s="1"/>
  <c r="U725" i="3"/>
  <c r="V725" i="3" s="1"/>
  <c r="U560" i="3"/>
  <c r="V560" i="3" s="1"/>
  <c r="U2362" i="3"/>
  <c r="V2362" i="3" s="1"/>
  <c r="U726" i="3"/>
  <c r="V726" i="3" s="1"/>
  <c r="U2363" i="3"/>
  <c r="V2363" i="3" s="1"/>
  <c r="U1403" i="3"/>
  <c r="V1403" i="3" s="1"/>
  <c r="U1216" i="3"/>
  <c r="V1216" i="3" s="1"/>
  <c r="U1217" i="3"/>
  <c r="V1217" i="3" s="1"/>
  <c r="U1218" i="3"/>
  <c r="V1218" i="3" s="1"/>
  <c r="U1404" i="3"/>
  <c r="V1404" i="3" s="1"/>
  <c r="U1219" i="3"/>
  <c r="V1219" i="3" s="1"/>
  <c r="U727" i="3"/>
  <c r="V727" i="3" s="1"/>
  <c r="U728" i="3"/>
  <c r="V728" i="3" s="1"/>
  <c r="U729" i="3"/>
  <c r="V729" i="3" s="1"/>
  <c r="U1220" i="3"/>
  <c r="V1220" i="3" s="1"/>
  <c r="U2207" i="3"/>
  <c r="V2207" i="3" s="1"/>
  <c r="U3326" i="3"/>
  <c r="V3326" i="3" s="1"/>
  <c r="U730" i="3"/>
  <c r="V730" i="3" s="1"/>
  <c r="U493" i="3"/>
  <c r="V493" i="3" s="1"/>
  <c r="U1221" i="3"/>
  <c r="V1221" i="3" s="1"/>
  <c r="U1150" i="3"/>
  <c r="V1150" i="3" s="1"/>
  <c r="U731" i="3"/>
  <c r="V731" i="3" s="1"/>
  <c r="U1222" i="3"/>
  <c r="V1222" i="3" s="1"/>
  <c r="U1223" i="3"/>
  <c r="V1223" i="3" s="1"/>
  <c r="U732" i="3"/>
  <c r="V732" i="3" s="1"/>
  <c r="U1405" i="3"/>
  <c r="V1405" i="3" s="1"/>
  <c r="U733" i="3"/>
  <c r="V733" i="3" s="1"/>
  <c r="U252" i="3"/>
  <c r="V252" i="3" s="1"/>
  <c r="U1524" i="3"/>
  <c r="V1524" i="3" s="1"/>
  <c r="U828" i="3"/>
  <c r="V828" i="3" s="1"/>
  <c r="U1512" i="3"/>
  <c r="V1512" i="3" s="1"/>
  <c r="U2028" i="3"/>
  <c r="V2028" i="3" s="1"/>
  <c r="U1429" i="3"/>
  <c r="V1429" i="3" s="1"/>
  <c r="U2148" i="3"/>
  <c r="V2148" i="3" s="1"/>
  <c r="U1385" i="3"/>
  <c r="V1385" i="3" s="1"/>
  <c r="U271" i="3"/>
  <c r="V271" i="3" s="1"/>
  <c r="U4306" i="3"/>
  <c r="V4306" i="3" s="1"/>
  <c r="U2149" i="3"/>
  <c r="V2149" i="3" s="1"/>
  <c r="U3058" i="3"/>
  <c r="V3058" i="3" s="1"/>
  <c r="U960" i="3"/>
  <c r="V960" i="3" s="1"/>
  <c r="U1950" i="3"/>
  <c r="V1950" i="3" s="1"/>
  <c r="U353" i="3"/>
  <c r="V353" i="3" s="1"/>
  <c r="U258" i="3"/>
  <c r="V258" i="3" s="1"/>
  <c r="U1386" i="3"/>
  <c r="V1386" i="3" s="1"/>
  <c r="U4359" i="3"/>
  <c r="V4359" i="3" s="1"/>
  <c r="U1513" i="3"/>
  <c r="V1513" i="3" s="1"/>
  <c r="U494" i="3"/>
  <c r="V494" i="3" s="1"/>
  <c r="U1224" i="3"/>
  <c r="V1224" i="3" s="1"/>
  <c r="U1354" i="3"/>
  <c r="V1354" i="3" s="1"/>
  <c r="U325" i="3"/>
  <c r="V325" i="3" s="1"/>
  <c r="U2900" i="3"/>
  <c r="V2900" i="3" s="1"/>
  <c r="U4089" i="3"/>
  <c r="V4089" i="3" s="1"/>
  <c r="U1331" i="3"/>
  <c r="V1331" i="3" s="1"/>
  <c r="U2901" i="3"/>
  <c r="V2901" i="3" s="1"/>
  <c r="U355" i="3"/>
  <c r="V355" i="3" s="1"/>
  <c r="U3059" i="3"/>
  <c r="V3059" i="3" s="1"/>
  <c r="U272" i="3"/>
  <c r="V272" i="3" s="1"/>
  <c r="U259" i="3"/>
  <c r="V259" i="3" s="1"/>
  <c r="U356" i="3"/>
  <c r="V356" i="3" s="1"/>
  <c r="U1550" i="3"/>
  <c r="V1550" i="3" s="1"/>
  <c r="U2110" i="3"/>
  <c r="V2110" i="3" s="1"/>
  <c r="U357" i="3"/>
  <c r="V357" i="3" s="1"/>
  <c r="U302" i="3"/>
  <c r="V302" i="3" s="1"/>
  <c r="U1225" i="3"/>
  <c r="V1225" i="3" s="1"/>
  <c r="U876" i="3"/>
  <c r="V876" i="3" s="1"/>
  <c r="U2443" i="3"/>
  <c r="V2443" i="3" s="1"/>
  <c r="U521" i="3"/>
  <c r="V521" i="3" s="1"/>
  <c r="U1131" i="3"/>
  <c r="V1131" i="3" s="1"/>
  <c r="U2865" i="3"/>
  <c r="V2865" i="3" s="1"/>
  <c r="V8" i="3"/>
  <c r="U676" i="3"/>
  <c r="V676" i="3" s="1"/>
  <c r="U221" i="3"/>
  <c r="V221" i="3" s="1"/>
  <c r="U891" i="3"/>
  <c r="V891" i="3" s="1"/>
  <c r="U2688" i="3"/>
  <c r="V2688" i="3" s="1"/>
  <c r="U1226" i="3"/>
  <c r="V1226" i="3" s="1"/>
  <c r="U1227" i="3"/>
  <c r="V1227" i="3" s="1"/>
  <c r="U734" i="3"/>
  <c r="V734" i="3" s="1"/>
  <c r="U1228" i="3"/>
  <c r="V1228" i="3" s="1"/>
  <c r="U1229" i="3"/>
  <c r="V1229" i="3" s="1"/>
  <c r="U4111" i="3"/>
  <c r="V4111" i="3" s="1"/>
  <c r="U3327" i="3"/>
  <c r="V3327" i="3" s="1"/>
  <c r="U3745" i="3"/>
  <c r="V3745" i="3" s="1"/>
  <c r="U1151" i="3"/>
  <c r="V1151" i="3" s="1"/>
  <c r="U1230" i="3"/>
  <c r="V1230" i="3" s="1"/>
  <c r="U2208" i="3"/>
  <c r="V2208" i="3" s="1"/>
  <c r="U2168" i="3"/>
  <c r="V2168" i="3" s="1"/>
  <c r="U735" i="3"/>
  <c r="V735" i="3" s="1"/>
  <c r="U1231" i="3"/>
  <c r="V1231" i="3" s="1"/>
  <c r="U2364" i="3"/>
  <c r="V2364" i="3" s="1"/>
  <c r="U561" i="3"/>
  <c r="V561" i="3" s="1"/>
  <c r="U562" i="3"/>
  <c r="V562" i="3" s="1"/>
  <c r="U1232" i="3"/>
  <c r="V1232" i="3" s="1"/>
  <c r="U2209" i="3"/>
  <c r="V2209" i="3" s="1"/>
  <c r="U2365" i="3"/>
  <c r="V2365" i="3" s="1"/>
  <c r="U736" i="3"/>
  <c r="V736" i="3" s="1"/>
  <c r="U737" i="3"/>
  <c r="V737" i="3" s="1"/>
  <c r="U1744" i="3"/>
  <c r="V1744" i="3" s="1"/>
  <c r="U563" i="3"/>
  <c r="V563" i="3" s="1"/>
  <c r="U3902" i="3"/>
  <c r="V3902" i="3" s="1"/>
  <c r="U3903" i="3"/>
  <c r="V3903" i="3" s="1"/>
  <c r="U3904" i="3"/>
  <c r="V3904" i="3" s="1"/>
  <c r="U3476" i="3"/>
  <c r="V3476" i="3" s="1"/>
  <c r="U3288" i="3"/>
  <c r="V3288" i="3" s="1"/>
  <c r="U3477" i="3"/>
  <c r="V3477" i="3" s="1"/>
  <c r="U3478" i="3"/>
  <c r="V3478" i="3" s="1"/>
  <c r="U3905" i="3"/>
  <c r="V3905" i="3" s="1"/>
  <c r="U3289" i="3"/>
  <c r="V3289" i="3" s="1"/>
  <c r="U3479" i="3"/>
  <c r="V3479" i="3" s="1"/>
  <c r="U3481" i="3"/>
  <c r="V3481" i="3" s="1"/>
  <c r="U3866" i="3"/>
  <c r="V3866" i="3" s="1"/>
  <c r="V82" i="3"/>
  <c r="U1233" i="3"/>
  <c r="V1233" i="3" s="1"/>
  <c r="U3482" i="3"/>
  <c r="V3482" i="3" s="1"/>
  <c r="U4014" i="3"/>
  <c r="V4014" i="3" s="1"/>
  <c r="U3173" i="3"/>
  <c r="V3173" i="3" s="1"/>
  <c r="U3483" i="3"/>
  <c r="V3483" i="3" s="1"/>
  <c r="U3907" i="3"/>
  <c r="V3907" i="3" s="1"/>
  <c r="U3091" i="3"/>
  <c r="V3091" i="3" s="1"/>
  <c r="U3092" i="3"/>
  <c r="V3092" i="3" s="1"/>
  <c r="U3093" i="3"/>
  <c r="V3093" i="3" s="1"/>
  <c r="U3094" i="3"/>
  <c r="V3094" i="3" s="1"/>
  <c r="U3708" i="3"/>
  <c r="V3708" i="3" s="1"/>
  <c r="U3709" i="3"/>
  <c r="V3709" i="3" s="1"/>
  <c r="U3095" i="3"/>
  <c r="V3095" i="3" s="1"/>
  <c r="U3484" i="3"/>
  <c r="V3484" i="3" s="1"/>
  <c r="U3096" i="3"/>
  <c r="V3096" i="3" s="1"/>
  <c r="U235" i="3"/>
  <c r="V235" i="3" s="1"/>
  <c r="U1132" i="3"/>
  <c r="V1132" i="3" s="1"/>
  <c r="U2444" i="3"/>
  <c r="V2444" i="3" s="1"/>
  <c r="U2445" i="3"/>
  <c r="V2445" i="3" s="1"/>
  <c r="U1525" i="3"/>
  <c r="V1525" i="3" s="1"/>
  <c r="U1526" i="3"/>
  <c r="V1526" i="3" s="1"/>
  <c r="U4140" i="3"/>
  <c r="V4140" i="3" s="1"/>
  <c r="U1527" i="3"/>
  <c r="V1527" i="3" s="1"/>
  <c r="U411" i="3"/>
  <c r="V411" i="3" s="1"/>
  <c r="U412" i="3"/>
  <c r="V412" i="3" s="1"/>
  <c r="U677" i="3"/>
  <c r="V677" i="3" s="1"/>
  <c r="U273" i="3"/>
  <c r="V273" i="3" s="1"/>
  <c r="U990" i="3"/>
  <c r="V990" i="3" s="1"/>
  <c r="U4141" i="3"/>
  <c r="V4141" i="3" s="1"/>
  <c r="U326" i="3"/>
  <c r="V326" i="3" s="1"/>
  <c r="U4307" i="3"/>
  <c r="V4307" i="3" s="1"/>
  <c r="U885" i="3"/>
  <c r="V885" i="3" s="1"/>
  <c r="U2150" i="3"/>
  <c r="V2150" i="3" s="1"/>
  <c r="U862" i="3"/>
  <c r="V862" i="3" s="1"/>
  <c r="U1387" i="3"/>
  <c r="V1387" i="3" s="1"/>
  <c r="U4100" i="3"/>
  <c r="V4100" i="3" s="1"/>
  <c r="U2720" i="3"/>
  <c r="V2720" i="3" s="1"/>
  <c r="U1396" i="3"/>
  <c r="V1396" i="3" s="1"/>
  <c r="U2828" i="3"/>
  <c r="V2828" i="3" s="1"/>
  <c r="U2151" i="3"/>
  <c r="V2151" i="3" s="1"/>
  <c r="U1355" i="3"/>
  <c r="V1355" i="3" s="1"/>
  <c r="U2866" i="3"/>
  <c r="V2866" i="3" s="1"/>
  <c r="U2867" i="3"/>
  <c r="V2867" i="3" s="1"/>
  <c r="U2868" i="3"/>
  <c r="V2868" i="3" s="1"/>
  <c r="U2869" i="3"/>
  <c r="V2869" i="3" s="1"/>
  <c r="U2870" i="3"/>
  <c r="V2870" i="3" s="1"/>
  <c r="U2446" i="3"/>
  <c r="V2446" i="3" s="1"/>
  <c r="U3867" i="3"/>
  <c r="V3867" i="3" s="1"/>
  <c r="U1507" i="3"/>
  <c r="V1507" i="3" s="1"/>
  <c r="U3097" i="3"/>
  <c r="V3097" i="3" s="1"/>
  <c r="U564" i="3"/>
  <c r="V564" i="3" s="1"/>
  <c r="U565" i="3"/>
  <c r="V565" i="3" s="1"/>
  <c r="U738" i="3"/>
  <c r="V738" i="3" s="1"/>
  <c r="U3876" i="3"/>
  <c r="V3876" i="3" s="1"/>
  <c r="U1406" i="3"/>
  <c r="V1406" i="3" s="1"/>
  <c r="U1234" i="3"/>
  <c r="V1234" i="3" s="1"/>
  <c r="U1152" i="3"/>
  <c r="V1152" i="3" s="1"/>
  <c r="U3328" i="3"/>
  <c r="V3328" i="3" s="1"/>
  <c r="U3174" i="3"/>
  <c r="V3174" i="3" s="1"/>
  <c r="U739" i="3"/>
  <c r="V739" i="3" s="1"/>
  <c r="U2210" i="3"/>
  <c r="V2210" i="3" s="1"/>
  <c r="U3746" i="3"/>
  <c r="V3746" i="3" s="1"/>
  <c r="U3747" i="3"/>
  <c r="V3747" i="3" s="1"/>
  <c r="U3748" i="3"/>
  <c r="V3748" i="3" s="1"/>
  <c r="U3749" i="3"/>
  <c r="V3749" i="3" s="1"/>
  <c r="U3750" i="3"/>
  <c r="V3750" i="3" s="1"/>
  <c r="U3751" i="3"/>
  <c r="V3751" i="3" s="1"/>
  <c r="U3752" i="3"/>
  <c r="V3752" i="3" s="1"/>
  <c r="U3753" i="3"/>
  <c r="V3753" i="3" s="1"/>
  <c r="U3754" i="3"/>
  <c r="V3754" i="3" s="1"/>
  <c r="U740" i="3"/>
  <c r="V740" i="3" s="1"/>
  <c r="U4112" i="3"/>
  <c r="V4112" i="3" s="1"/>
  <c r="U3329" i="3"/>
  <c r="V3329" i="3" s="1"/>
  <c r="U566" i="3"/>
  <c r="V566" i="3" s="1"/>
  <c r="U1745" i="3"/>
  <c r="V1745" i="3" s="1"/>
  <c r="U3216" i="3"/>
  <c r="V3216" i="3" s="1"/>
  <c r="U3908" i="3"/>
  <c r="V3908" i="3" s="1"/>
  <c r="U3755" i="3"/>
  <c r="V3755" i="3" s="1"/>
  <c r="U3098" i="3"/>
  <c r="V3098" i="3" s="1"/>
  <c r="U3485" i="3"/>
  <c r="V3485" i="3" s="1"/>
  <c r="U3099" i="3"/>
  <c r="V3099" i="3" s="1"/>
  <c r="U3330" i="3"/>
  <c r="V3330" i="3" s="1"/>
  <c r="U567" i="3"/>
  <c r="V567" i="3" s="1"/>
  <c r="U3486" i="3"/>
  <c r="V3486" i="3" s="1"/>
  <c r="U3487" i="3"/>
  <c r="V3487" i="3" s="1"/>
  <c r="U1237" i="3"/>
  <c r="V1237" i="3" s="1"/>
  <c r="U3175" i="3"/>
  <c r="V3175" i="3" s="1"/>
  <c r="U2211" i="3"/>
  <c r="V2211" i="3" s="1"/>
  <c r="U2366" i="3"/>
  <c r="V2366" i="3" s="1"/>
  <c r="U3488" i="3"/>
  <c r="V3488" i="3" s="1"/>
  <c r="U3489" i="3"/>
  <c r="V3489" i="3" s="1"/>
  <c r="U3490" i="3"/>
  <c r="V3490" i="3" s="1"/>
  <c r="U3491" i="3"/>
  <c r="V3491" i="3" s="1"/>
  <c r="U3492" i="3"/>
  <c r="V3492" i="3" s="1"/>
  <c r="U3493" i="3"/>
  <c r="V3493" i="3" s="1"/>
  <c r="U3494" i="3"/>
  <c r="V3494" i="3" s="1"/>
  <c r="U3495" i="3"/>
  <c r="V3495" i="3" s="1"/>
  <c r="U3496" i="3"/>
  <c r="V3496" i="3" s="1"/>
  <c r="U3497" i="3"/>
  <c r="V3497" i="3" s="1"/>
  <c r="U1153" i="3"/>
  <c r="V1153" i="3" s="1"/>
  <c r="U1238" i="3"/>
  <c r="V1238" i="3" s="1"/>
  <c r="U3176" i="3"/>
  <c r="V3176" i="3" s="1"/>
  <c r="U1239" i="3"/>
  <c r="V1239" i="3" s="1"/>
  <c r="U2922" i="3"/>
  <c r="V2922" i="3" s="1"/>
  <c r="U3756" i="3"/>
  <c r="V3756" i="3" s="1"/>
  <c r="U886" i="3"/>
  <c r="V886" i="3" s="1"/>
  <c r="U568" i="3"/>
  <c r="V568" i="3" s="1"/>
  <c r="U569" i="3"/>
  <c r="V569" i="3" s="1"/>
  <c r="U570" i="3"/>
  <c r="V570" i="3" s="1"/>
  <c r="U1240" i="3"/>
  <c r="V1240" i="3" s="1"/>
  <c r="U1241" i="3"/>
  <c r="V1241" i="3" s="1"/>
  <c r="U1242" i="3"/>
  <c r="V1242" i="3" s="1"/>
  <c r="U3910" i="3"/>
  <c r="V3910" i="3" s="1"/>
  <c r="U3498" i="3"/>
  <c r="V3498" i="3" s="1"/>
  <c r="U3757" i="3"/>
  <c r="V3757" i="3" s="1"/>
  <c r="U3999" i="3"/>
  <c r="V3999" i="3" s="1"/>
  <c r="U4000" i="3"/>
  <c r="V4000" i="3" s="1"/>
  <c r="U3758" i="3"/>
  <c r="V3758" i="3" s="1"/>
  <c r="U3100" i="3"/>
  <c r="V3100" i="3" s="1"/>
  <c r="U3101" i="3"/>
  <c r="V3101" i="3" s="1"/>
  <c r="U1609" i="3"/>
  <c r="V1609" i="3" s="1"/>
  <c r="U1610" i="3"/>
  <c r="V1610" i="3" s="1"/>
  <c r="U2721" i="3"/>
  <c r="V2721" i="3" s="1"/>
  <c r="U4142" i="3"/>
  <c r="V4142" i="3" s="1"/>
  <c r="U2871" i="3"/>
  <c r="V2871" i="3" s="1"/>
  <c r="U977" i="3"/>
  <c r="V977" i="3" s="1"/>
  <c r="U2078" i="3"/>
  <c r="V2078" i="3" s="1"/>
  <c r="U4344" i="3"/>
  <c r="V4344" i="3" s="1"/>
  <c r="U1509" i="3"/>
  <c r="V1509" i="3" s="1"/>
  <c r="U1082" i="3"/>
  <c r="V1082" i="3" s="1"/>
  <c r="U211" i="3"/>
  <c r="V211" i="3" s="1"/>
  <c r="U2138" i="3"/>
  <c r="V2138" i="3" s="1"/>
  <c r="U959" i="3"/>
  <c r="V959" i="3" s="1"/>
  <c r="U1510" i="3"/>
  <c r="V1510" i="3" s="1"/>
  <c r="U454" i="3"/>
  <c r="V454" i="3" s="1"/>
  <c r="U2585" i="3"/>
  <c r="V2585" i="3" s="1"/>
  <c r="U2586" i="3"/>
  <c r="V2586" i="3" s="1"/>
  <c r="U2127" i="3"/>
  <c r="V2127" i="3" s="1"/>
  <c r="U3890" i="3"/>
  <c r="V3890" i="3" s="1"/>
  <c r="U274" i="3"/>
  <c r="V274" i="3" s="1"/>
  <c r="U420" i="3"/>
  <c r="V420" i="3" s="1"/>
  <c r="U3868" i="3"/>
  <c r="V3868" i="3" s="1"/>
  <c r="U2676" i="3"/>
  <c r="V2676" i="3" s="1"/>
  <c r="U413" i="3"/>
  <c r="V413" i="3" s="1"/>
  <c r="U1188" i="3"/>
  <c r="V1188" i="3" s="1"/>
  <c r="U877" i="3"/>
  <c r="V877" i="3" s="1"/>
  <c r="U3499" i="3"/>
  <c r="V3499" i="3" s="1"/>
  <c r="U1506" i="3"/>
  <c r="V1506" i="3" s="1"/>
  <c r="U1556" i="3"/>
  <c r="V1556" i="3" s="1"/>
  <c r="U322" i="3"/>
  <c r="V322" i="3" s="1"/>
  <c r="U370" i="3"/>
  <c r="V370" i="3" s="1"/>
  <c r="U462" i="3"/>
  <c r="V462" i="3" s="1"/>
  <c r="U463" i="3"/>
  <c r="V463" i="3" s="1"/>
  <c r="V135" i="3"/>
  <c r="V145" i="3"/>
  <c r="U1555" i="3"/>
  <c r="V1555" i="3" s="1"/>
  <c r="U464" i="3"/>
  <c r="V464" i="3" s="1"/>
  <c r="U1073" i="3"/>
  <c r="V1073" i="3" s="1"/>
  <c r="U1078" i="3"/>
  <c r="V1078" i="3" s="1"/>
  <c r="U466" i="3"/>
  <c r="V466" i="3" s="1"/>
  <c r="U1018" i="3"/>
  <c r="V1018" i="3" s="1"/>
  <c r="U1611" i="3"/>
  <c r="V1611" i="3" s="1"/>
  <c r="U1612" i="3"/>
  <c r="V1612" i="3" s="1"/>
  <c r="U1613" i="3"/>
  <c r="V1613" i="3" s="1"/>
  <c r="U3102" i="3"/>
  <c r="V3102" i="3" s="1"/>
  <c r="U467" i="3"/>
  <c r="V467" i="3" s="1"/>
  <c r="U3103" i="3"/>
  <c r="V3103" i="3" s="1"/>
  <c r="U2587" i="3"/>
  <c r="V2587" i="3" s="1"/>
  <c r="U3104" i="3"/>
  <c r="V3104" i="3" s="1"/>
  <c r="U3105" i="3"/>
  <c r="V3105" i="3" s="1"/>
  <c r="U4078" i="3"/>
  <c r="V4078" i="3" s="1"/>
  <c r="U2588" i="3"/>
  <c r="V2588" i="3" s="1"/>
  <c r="U3911" i="3"/>
  <c r="V3911" i="3" s="1"/>
  <c r="V2291" i="3"/>
  <c r="V3228" i="3"/>
  <c r="V3861" i="3"/>
  <c r="V813" i="3"/>
  <c r="V459" i="3"/>
  <c r="V4278" i="3"/>
  <c r="V3039" i="3"/>
  <c r="V2326" i="3"/>
  <c r="V868" i="3"/>
  <c r="V3259" i="3"/>
  <c r="V1068" i="3"/>
  <c r="V2450" i="3"/>
  <c r="W2290" i="3"/>
  <c r="W4469" i="3"/>
  <c r="W1993" i="3"/>
  <c r="W4470" i="3"/>
  <c r="W4216" i="3"/>
  <c r="W2291" i="3"/>
  <c r="W4471" i="3"/>
  <c r="W4218" i="3"/>
  <c r="W1040" i="3"/>
  <c r="W311" i="3"/>
  <c r="W529" i="3"/>
  <c r="W535" i="3"/>
  <c r="W488" i="3"/>
  <c r="W3439" i="3"/>
  <c r="W2188" i="3"/>
  <c r="W2419" i="3"/>
  <c r="W2849" i="3"/>
  <c r="W2262" i="3"/>
  <c r="W2263" i="3"/>
  <c r="W533" i="3"/>
  <c r="W455" i="3"/>
  <c r="W431" i="3"/>
  <c r="W2016" i="3"/>
  <c r="W2017" i="3"/>
  <c r="W456" i="3"/>
  <c r="W433" i="3"/>
  <c r="W1145" i="3"/>
  <c r="W362" i="3"/>
  <c r="W213" i="3"/>
  <c r="W519" i="3"/>
  <c r="W307" i="3"/>
  <c r="W308" i="3"/>
  <c r="W538" i="3"/>
  <c r="W539" i="3"/>
  <c r="W339" i="3"/>
  <c r="W3037" i="3"/>
  <c r="W542" i="3"/>
  <c r="W460" i="3"/>
  <c r="W344" i="3"/>
  <c r="W1372" i="3"/>
  <c r="W1583" i="3"/>
  <c r="W2832" i="3"/>
  <c r="W403" i="3"/>
  <c r="W2264" i="3"/>
  <c r="W2684" i="3"/>
  <c r="W517" i="3"/>
  <c r="W348" i="3"/>
  <c r="W1037" i="3"/>
  <c r="W442" i="3"/>
  <c r="W3262" i="3"/>
  <c r="W263" i="3"/>
  <c r="W2564" i="3"/>
  <c r="W966" i="3"/>
  <c r="W4186" i="3"/>
  <c r="W2292" i="3"/>
  <c r="W4472" i="3"/>
  <c r="W3228" i="3"/>
  <c r="W4336" i="3"/>
  <c r="W3707" i="3"/>
  <c r="W1312" i="3"/>
  <c r="W1055" i="3"/>
  <c r="W4453" i="3"/>
  <c r="W4501" i="3"/>
  <c r="W1899" i="3"/>
  <c r="W3861" i="3"/>
  <c r="W2293" i="3"/>
  <c r="W863" i="3"/>
  <c r="W4152" i="3"/>
  <c r="W4473" i="3"/>
  <c r="W2565" i="3"/>
  <c r="W4451" i="3"/>
  <c r="W813" i="3"/>
  <c r="W459" i="3"/>
  <c r="W389" i="3"/>
  <c r="W4395" i="3"/>
  <c r="W1994" i="3"/>
  <c r="W1995" i="3"/>
  <c r="W4266" i="3"/>
  <c r="W2294" i="3"/>
  <c r="W3880" i="3"/>
  <c r="W4398" i="3"/>
  <c r="W4277" i="3"/>
  <c r="W4267" i="3"/>
  <c r="W4356" i="3"/>
  <c r="W4556" i="3"/>
  <c r="W1094" i="3"/>
  <c r="W1095" i="3"/>
  <c r="W4454" i="3"/>
  <c r="W1466" i="3"/>
  <c r="W1056" i="3"/>
  <c r="W1087" i="3"/>
  <c r="W4278" i="3"/>
  <c r="W1985" i="3"/>
  <c r="W2668" i="3"/>
  <c r="W629" i="3"/>
  <c r="W4400" i="3"/>
  <c r="W2669" i="3"/>
  <c r="W4257" i="3"/>
  <c r="W329" i="3"/>
  <c r="W4222" i="3"/>
  <c r="W4223" i="3"/>
  <c r="W2295" i="3"/>
  <c r="W2568" i="3"/>
  <c r="W1100" i="3"/>
  <c r="W4571" i="3"/>
  <c r="W2569" i="3"/>
  <c r="W2142" i="3"/>
  <c r="W1101" i="3"/>
  <c r="W4279" i="3"/>
  <c r="W2296" i="3"/>
  <c r="W2570" i="3"/>
  <c r="W3728" i="3"/>
  <c r="W4258" i="3"/>
  <c r="W4268" i="3"/>
  <c r="W3227" i="3"/>
  <c r="W4144" i="3"/>
  <c r="W2297" i="3"/>
  <c r="W3862" i="3"/>
  <c r="W1088" i="3"/>
  <c r="W4396" i="3"/>
  <c r="W4282" i="3"/>
  <c r="W1102" i="3"/>
  <c r="W4224" i="3"/>
  <c r="W2298" i="3"/>
  <c r="W1089" i="3"/>
  <c r="W871" i="3"/>
  <c r="W1103" i="3"/>
  <c r="W1373" i="3"/>
  <c r="W482" i="3"/>
  <c r="W3440" i="3"/>
  <c r="W4154" i="3"/>
  <c r="W3166" i="3"/>
  <c r="W4225" i="3"/>
  <c r="W1336" i="3"/>
  <c r="W630" i="3"/>
  <c r="W4284" i="3"/>
  <c r="W1105" i="3"/>
  <c r="W1106" i="3"/>
  <c r="W4269" i="3"/>
  <c r="W954" i="3"/>
  <c r="W1502" i="3"/>
  <c r="W4156" i="3"/>
  <c r="W4357" i="3"/>
  <c r="W1057" i="3"/>
  <c r="W2571" i="3"/>
  <c r="W4286" i="3"/>
  <c r="W897" i="3"/>
  <c r="W390" i="3"/>
  <c r="W4287" i="3"/>
  <c r="W1107" i="3"/>
  <c r="W1108" i="3"/>
  <c r="W3165" i="3"/>
  <c r="W2572" i="3"/>
  <c r="W4529" i="3"/>
  <c r="W1074" i="3"/>
  <c r="W478" i="3"/>
  <c r="W1058" i="3"/>
  <c r="W3978" i="3"/>
  <c r="W2299" i="3"/>
  <c r="W1110" i="3"/>
  <c r="W4288" i="3"/>
  <c r="W4158" i="3"/>
  <c r="W2636" i="3"/>
  <c r="W4289" i="3"/>
  <c r="W4290" i="3"/>
  <c r="W3419" i="3"/>
  <c r="W4145" i="3"/>
  <c r="W1318" i="3"/>
  <c r="W4397" i="3"/>
  <c r="W2459" i="3"/>
  <c r="W1465" i="3"/>
  <c r="W4226" i="3"/>
  <c r="W4291" i="3"/>
  <c r="W2281" i="3"/>
  <c r="W4292" i="3"/>
  <c r="W1075" i="3"/>
  <c r="W264" i="3"/>
  <c r="W2665" i="3"/>
  <c r="W1178" i="3"/>
  <c r="W3263" i="3"/>
  <c r="W1111" i="3"/>
  <c r="W640" i="3"/>
  <c r="W992" i="3"/>
  <c r="W3729" i="3"/>
  <c r="W3982" i="3"/>
  <c r="W986" i="3"/>
  <c r="W1112" i="3"/>
  <c r="W483" i="3"/>
  <c r="W1319" i="3"/>
  <c r="W218" i="3"/>
  <c r="W1070" i="3"/>
  <c r="W1467" i="3"/>
  <c r="W2693" i="3"/>
  <c r="W2270" i="3"/>
  <c r="W1503" i="3"/>
  <c r="W255" i="3"/>
  <c r="W4159" i="3"/>
  <c r="W1189" i="3"/>
  <c r="W2455" i="3"/>
  <c r="W2190" i="3"/>
  <c r="W2160" i="3"/>
  <c r="W2161" i="3"/>
  <c r="W2473" i="3"/>
  <c r="W544" i="3"/>
  <c r="W443" i="3"/>
  <c r="W4293" i="3"/>
  <c r="W1001" i="3"/>
  <c r="W180" i="3"/>
  <c r="W712" i="3"/>
  <c r="W713" i="3"/>
  <c r="W1412" i="3"/>
  <c r="W239" i="3"/>
  <c r="W3308" i="3"/>
  <c r="W1413" i="3"/>
  <c r="W3309" i="3"/>
  <c r="W2268" i="3"/>
  <c r="W2120" i="3"/>
  <c r="W2420" i="3"/>
  <c r="W3706" i="3"/>
  <c r="W3705" i="3"/>
  <c r="W2462" i="3"/>
  <c r="W3310" i="3"/>
  <c r="W898" i="3"/>
  <c r="W2573" i="3"/>
  <c r="W3983" i="3"/>
  <c r="W2112" i="3"/>
  <c r="W822" i="3"/>
  <c r="W470" i="3"/>
  <c r="W4270" i="3"/>
  <c r="W1414" i="3"/>
  <c r="W2749" i="3"/>
  <c r="W984" i="3"/>
  <c r="W899" i="3"/>
  <c r="W2491" i="3"/>
  <c r="W3291" i="3"/>
  <c r="W1415" i="3"/>
  <c r="W2121" i="3"/>
  <c r="W1416" i="3"/>
  <c r="W2637" i="3"/>
  <c r="W3241" i="3"/>
  <c r="W3242" i="3"/>
  <c r="W3243" i="3"/>
  <c r="W714" i="3"/>
  <c r="W2282" i="3"/>
  <c r="W2283" i="3"/>
  <c r="W715" i="3"/>
  <c r="W2123" i="3"/>
  <c r="W2492" i="3"/>
  <c r="W1113" i="3"/>
  <c r="W1114" i="3"/>
  <c r="W911" i="3"/>
  <c r="W2463" i="3"/>
  <c r="W4091" i="3"/>
  <c r="W405" i="3"/>
  <c r="W1115" i="3"/>
  <c r="W1116" i="3"/>
  <c r="W4528" i="3"/>
  <c r="W2493" i="3"/>
  <c r="W491" i="3"/>
  <c r="W920" i="3"/>
  <c r="W406" i="3"/>
  <c r="W1374" i="3"/>
  <c r="W985" i="3"/>
  <c r="W1548" i="3"/>
  <c r="W3038" i="3"/>
  <c r="W3039" i="3"/>
  <c r="W2850" i="3"/>
  <c r="W2347" i="3"/>
  <c r="W1041" i="3"/>
  <c r="W1417" i="3"/>
  <c r="W215" i="3"/>
  <c r="W2266" i="3"/>
  <c r="W3040" i="3"/>
  <c r="W2753" i="3"/>
  <c r="W1076" i="3"/>
  <c r="W2754" i="3"/>
  <c r="W2192" i="3"/>
  <c r="W365" i="3"/>
  <c r="W4271" i="3"/>
  <c r="W1989" i="3"/>
  <c r="W3441" i="3"/>
  <c r="W3312" i="3"/>
  <c r="W2267" i="3"/>
  <c r="W2916" i="3"/>
  <c r="W4272" i="3"/>
  <c r="W4295" i="3"/>
  <c r="W872" i="3"/>
  <c r="W1418" i="3"/>
  <c r="W4574" i="3"/>
  <c r="W2917" i="3"/>
  <c r="W2494" i="3"/>
  <c r="W479" i="3"/>
  <c r="W4296" i="3"/>
  <c r="W4297" i="3"/>
  <c r="W4298" i="3"/>
  <c r="W1913" i="3"/>
  <c r="W3171" i="3"/>
  <c r="W4299" i="3"/>
  <c r="W873" i="3"/>
  <c r="W2496" i="3"/>
  <c r="W1012" i="3"/>
  <c r="W2497" i="3"/>
  <c r="W2109" i="3"/>
  <c r="W2422" i="3"/>
  <c r="W3207" i="3"/>
  <c r="W2853" i="3"/>
  <c r="W1179" i="3"/>
  <c r="W1337" i="3"/>
  <c r="W3313" i="3"/>
  <c r="W2854" i="3"/>
  <c r="W2855" i="3"/>
  <c r="W2911" i="3"/>
  <c r="W2423" i="3"/>
  <c r="W1584" i="3"/>
  <c r="W2424" i="3"/>
  <c r="W2425" i="3"/>
  <c r="W4187" i="3"/>
  <c r="W2856" i="3"/>
  <c r="W2662" i="3"/>
  <c r="W3201" i="3"/>
  <c r="W867" i="3"/>
  <c r="W4131" i="3"/>
  <c r="W2427" i="3"/>
  <c r="W266" i="3"/>
  <c r="W4092" i="3"/>
  <c r="W1072" i="3"/>
  <c r="W2271" i="3"/>
  <c r="W1515" i="3"/>
  <c r="W2883" i="3"/>
  <c r="W4227" i="3"/>
  <c r="W2498" i="3"/>
  <c r="W1419" i="3"/>
  <c r="W1585" i="3"/>
  <c r="W1393" i="3"/>
  <c r="W3315" i="3"/>
  <c r="W3264" i="3"/>
  <c r="W3442" i="3"/>
  <c r="W3443" i="3"/>
  <c r="W2857" i="3"/>
  <c r="W1442" i="3"/>
  <c r="W912" i="3"/>
  <c r="W4102" i="3"/>
  <c r="W1456" i="3"/>
  <c r="W1420" i="3"/>
  <c r="W3265" i="3"/>
  <c r="W3208" i="3"/>
  <c r="W4069" i="3"/>
  <c r="W923" i="3"/>
  <c r="W3266" i="3"/>
  <c r="W1988" i="3"/>
  <c r="W314" i="3"/>
  <c r="W2269" i="3"/>
  <c r="W315" i="3"/>
  <c r="W316" i="3"/>
  <c r="W366" i="3"/>
  <c r="W3316" i="3"/>
  <c r="W998" i="3"/>
  <c r="W2193" i="3"/>
  <c r="W3209" i="3"/>
  <c r="W716" i="3"/>
  <c r="W3317" i="3"/>
  <c r="W2838" i="3"/>
  <c r="W924" i="3"/>
  <c r="W4086" i="3"/>
  <c r="W3267" i="3"/>
  <c r="W4103" i="3"/>
  <c r="W1942" i="3"/>
  <c r="W3285" i="3"/>
  <c r="W2475" i="3"/>
  <c r="W1338" i="3"/>
  <c r="W1339" i="3"/>
  <c r="W1943" i="3"/>
  <c r="W3318" i="3"/>
  <c r="W2162" i="3"/>
  <c r="W3874" i="3"/>
  <c r="W267" i="3"/>
  <c r="W1190" i="3"/>
  <c r="W1079" i="3"/>
  <c r="W3899" i="3"/>
  <c r="W4337" i="3"/>
  <c r="W2326" i="3"/>
  <c r="W824" i="3"/>
  <c r="W2696" i="3"/>
  <c r="W536" i="3"/>
  <c r="W4188" i="3"/>
  <c r="W2144" i="3"/>
  <c r="W974" i="3"/>
  <c r="W4057" i="3"/>
  <c r="W1081" i="3"/>
  <c r="W825" i="3"/>
  <c r="W826" i="3"/>
  <c r="W835" i="3"/>
  <c r="W1375" i="3"/>
  <c r="W836" i="3"/>
  <c r="W675" i="3"/>
  <c r="W3268" i="3"/>
  <c r="W1042" i="3"/>
  <c r="W1180" i="3"/>
  <c r="W3319" i="3"/>
  <c r="W510" i="3"/>
  <c r="W2823" i="3"/>
  <c r="W3269" i="3"/>
  <c r="W1117" i="3"/>
  <c r="W1586" i="3"/>
  <c r="W2833" i="3"/>
  <c r="W349" i="3"/>
  <c r="W1340" i="3"/>
  <c r="W2858" i="3"/>
  <c r="W1341" i="3"/>
  <c r="W1964" i="3"/>
  <c r="W975" i="3"/>
  <c r="W2164" i="3"/>
  <c r="W2782" i="3"/>
  <c r="W4572" i="3"/>
  <c r="W2638" i="3"/>
  <c r="W4099" i="3"/>
  <c r="W545" i="3"/>
  <c r="W987" i="3"/>
  <c r="W2194" i="3"/>
  <c r="W2697" i="3"/>
  <c r="W2691" i="3"/>
  <c r="W1504" i="3"/>
  <c r="W2453" i="3"/>
  <c r="W2454" i="3"/>
  <c r="W1421" i="3"/>
  <c r="W1935" i="3"/>
  <c r="W3041" i="3"/>
  <c r="W837" i="3"/>
  <c r="W838" i="3"/>
  <c r="W839" i="3"/>
  <c r="W2058" i="3"/>
  <c r="W3293" i="3"/>
  <c r="W2859" i="3"/>
  <c r="W2918" i="3"/>
  <c r="W1441" i="3"/>
  <c r="W240" i="3"/>
  <c r="W1455" i="3"/>
  <c r="W407" i="3"/>
  <c r="W1342" i="3"/>
  <c r="W3210" i="3"/>
  <c r="W3320" i="3"/>
  <c r="W1965" i="3"/>
  <c r="W1587" i="3"/>
  <c r="W3211" i="3"/>
  <c r="W4335" i="3"/>
  <c r="W3270" i="3"/>
  <c r="W840" i="3"/>
  <c r="W2639" i="3"/>
  <c r="W3212" i="3"/>
  <c r="W841" i="3"/>
  <c r="W1558" i="3"/>
  <c r="W2195" i="3"/>
  <c r="W633" i="3"/>
  <c r="W1422" i="3"/>
  <c r="W1423" i="3"/>
  <c r="W537" i="3"/>
  <c r="W1038" i="3"/>
  <c r="W2685" i="3"/>
  <c r="W2327" i="3"/>
  <c r="W2328" i="3"/>
  <c r="W2428" i="3"/>
  <c r="W2429" i="3"/>
  <c r="W2860" i="3"/>
  <c r="W210" i="3"/>
  <c r="W345" i="3"/>
  <c r="W444" i="3"/>
  <c r="W2329" i="3"/>
  <c r="W432" i="3"/>
  <c r="W309" i="3"/>
  <c r="W310" i="3"/>
  <c r="W540" i="3"/>
  <c r="W541" i="3"/>
  <c r="W312" i="3"/>
  <c r="W489" i="3"/>
  <c r="W3042" i="3"/>
  <c r="W2015" i="3"/>
  <c r="W457" i="3"/>
  <c r="W458" i="3"/>
  <c r="W2018" i="3"/>
  <c r="W2019" i="3"/>
  <c r="W446" i="3"/>
  <c r="W1043" i="3"/>
  <c r="W2834" i="3"/>
  <c r="W1376" i="3"/>
  <c r="W1588" i="3"/>
  <c r="W2189" i="3"/>
  <c r="W3444" i="3"/>
  <c r="W401" i="3"/>
  <c r="W402" i="3"/>
  <c r="W1146" i="3"/>
  <c r="W3271" i="3"/>
  <c r="W472" i="3"/>
  <c r="W2050" i="3"/>
  <c r="W297" i="3"/>
  <c r="W530" i="3"/>
  <c r="W520" i="3"/>
  <c r="W214" i="3"/>
  <c r="W434" i="3"/>
  <c r="W360" i="3"/>
  <c r="W1039" i="3"/>
  <c r="W361" i="3"/>
  <c r="W340" i="3"/>
  <c r="W543" i="3"/>
  <c r="W306" i="3"/>
  <c r="W404" i="3"/>
  <c r="W305" i="3"/>
  <c r="W534" i="3"/>
  <c r="W212" i="3"/>
  <c r="W518" i="3"/>
  <c r="W1554" i="3"/>
  <c r="W3433" i="3"/>
  <c r="W1590" i="3"/>
  <c r="W2139" i="3"/>
  <c r="W2698" i="3"/>
  <c r="W1343" i="3"/>
  <c r="W408" i="3"/>
  <c r="W216" i="3"/>
  <c r="W1944" i="3"/>
  <c r="W1945" i="3"/>
  <c r="W925" i="3"/>
  <c r="W3213" i="3"/>
  <c r="W1946" i="3"/>
  <c r="W1549" i="3"/>
  <c r="W490" i="3"/>
  <c r="W1591" i="3"/>
  <c r="W2640" i="3"/>
  <c r="W318" i="3"/>
  <c r="W2699" i="3"/>
  <c r="W900" i="3"/>
  <c r="W473" i="3"/>
  <c r="W892" i="3"/>
  <c r="W1968" i="3"/>
  <c r="W300" i="3"/>
  <c r="W1969" i="3"/>
  <c r="W436" i="3"/>
  <c r="W1516" i="3"/>
  <c r="W1517" i="3"/>
  <c r="W2700" i="3"/>
  <c r="W842" i="3"/>
  <c r="W1518" i="3"/>
  <c r="W1344" i="3"/>
  <c r="W2861" i="3"/>
  <c r="W1118" i="3"/>
  <c r="W2302" i="3"/>
  <c r="W4455" i="3"/>
  <c r="W957" i="3"/>
  <c r="W546" i="3"/>
  <c r="W4300" i="3"/>
  <c r="W4138" i="3"/>
  <c r="W2430" i="3"/>
  <c r="W2012" i="3"/>
  <c r="W422" i="3"/>
  <c r="W2690" i="3"/>
  <c r="W1181" i="3"/>
  <c r="W2824" i="3"/>
  <c r="W926" i="3"/>
  <c r="W2835" i="3"/>
  <c r="W2431" i="3"/>
  <c r="W1184" i="3"/>
  <c r="W1119" i="3"/>
  <c r="W1120" i="3"/>
  <c r="W367" i="3"/>
  <c r="W1468" i="3"/>
  <c r="W2701" i="3"/>
  <c r="W1505" i="3"/>
  <c r="W2500" i="3"/>
  <c r="W2501" i="3"/>
  <c r="W2825" i="3"/>
  <c r="W2287" i="3"/>
  <c r="W2432" i="3"/>
  <c r="W2145" i="3"/>
  <c r="W1345" i="3"/>
  <c r="W2702" i="3"/>
  <c r="W1313" i="3"/>
  <c r="W2433" i="3"/>
  <c r="W1185" i="3"/>
  <c r="W2826" i="3"/>
  <c r="W1394" i="3"/>
  <c r="W2330" i="3"/>
  <c r="W2862" i="3"/>
  <c r="W2008" i="3"/>
  <c r="W961" i="3"/>
  <c r="W256" i="3"/>
  <c r="W257" i="3"/>
  <c r="W2779" i="3"/>
  <c r="W461" i="3"/>
  <c r="W1346" i="3"/>
  <c r="W1147" i="3"/>
  <c r="W1320" i="3"/>
  <c r="W874" i="3"/>
  <c r="W4301" i="3"/>
  <c r="W927" i="3"/>
  <c r="W2575" i="3"/>
  <c r="W4302" i="3"/>
  <c r="W1377" i="3"/>
  <c r="W1559" i="3"/>
  <c r="W2641" i="3"/>
  <c r="W4303" i="3"/>
  <c r="W2755" i="3"/>
  <c r="W2642" i="3"/>
  <c r="W1424" i="3"/>
  <c r="W1347" i="3"/>
  <c r="W298" i="3"/>
  <c r="W2009" i="3"/>
  <c r="W2010" i="3"/>
  <c r="W3321" i="3"/>
  <c r="W2435" i="3"/>
  <c r="W928" i="3"/>
  <c r="W324" i="3"/>
  <c r="W547" i="3"/>
  <c r="W253" i="3"/>
  <c r="W2158" i="3"/>
  <c r="W2051" i="3"/>
  <c r="W3322" i="3"/>
  <c r="W1470" i="3"/>
  <c r="W1121" i="3"/>
  <c r="W843" i="3"/>
  <c r="W3294" i="3"/>
  <c r="W844" i="3"/>
  <c r="W999" i="3"/>
  <c r="W1425" i="3"/>
  <c r="W1986" i="3"/>
  <c r="W1937" i="3"/>
  <c r="W2059" i="3"/>
  <c r="W845" i="3"/>
  <c r="W847" i="3"/>
  <c r="W511" i="3"/>
  <c r="W3000" i="3"/>
  <c r="W861" i="3"/>
  <c r="W1122" i="3"/>
  <c r="W2076" i="3"/>
  <c r="W3043" i="3"/>
  <c r="W2783" i="3"/>
  <c r="W1123" i="3"/>
  <c r="W2332" i="3"/>
  <c r="W1426" i="3"/>
  <c r="W2096" i="3"/>
  <c r="W641" i="3"/>
  <c r="W2060" i="3"/>
  <c r="W2146" i="3"/>
  <c r="W3445" i="3"/>
  <c r="W849" i="3"/>
  <c r="W409" i="3"/>
  <c r="W2067" i="3"/>
  <c r="W2576" i="3"/>
  <c r="W2303" i="3"/>
  <c r="W2703" i="3"/>
  <c r="W4561" i="3"/>
  <c r="W319" i="3"/>
  <c r="W1395" i="3"/>
  <c r="W902" i="3"/>
  <c r="W850" i="3"/>
  <c r="W4139" i="3"/>
  <c r="W2919" i="3"/>
  <c r="W1090" i="3"/>
  <c r="W423" i="3"/>
  <c r="W3167" i="3"/>
  <c r="W2704" i="3"/>
  <c r="W3980" i="3"/>
  <c r="W2061" i="3"/>
  <c r="W3446" i="3"/>
  <c r="W1716" i="3"/>
  <c r="W1378" i="3"/>
  <c r="W3900" i="3"/>
  <c r="W3076" i="3"/>
  <c r="W3077" i="3"/>
  <c r="W3078" i="3"/>
  <c r="W3079" i="3"/>
  <c r="W1680" i="3"/>
  <c r="W1681" i="3"/>
  <c r="W1682" i="3"/>
  <c r="W3458" i="3"/>
  <c r="W3459" i="3"/>
  <c r="W3460" i="3"/>
  <c r="W929" i="3"/>
  <c r="W1192" i="3"/>
  <c r="W548" i="3"/>
  <c r="W549" i="3"/>
  <c r="W3461" i="3"/>
  <c r="W3044" i="3"/>
  <c r="W3742" i="3"/>
  <c r="W2349" i="3"/>
  <c r="W930" i="3"/>
  <c r="W931" i="3"/>
  <c r="W1732" i="3"/>
  <c r="W1193" i="3"/>
  <c r="W1379" i="3"/>
  <c r="W1348" i="3"/>
  <c r="W2129" i="3"/>
  <c r="W2456" i="3"/>
  <c r="W2457" i="3"/>
  <c r="W2876" i="3"/>
  <c r="W474" i="3"/>
  <c r="W2877" i="3"/>
  <c r="W632" i="3"/>
  <c r="W2165" i="3"/>
  <c r="W4502" i="3"/>
  <c r="W1914" i="3"/>
  <c r="W3997" i="3"/>
  <c r="W3998" i="3"/>
  <c r="W2899" i="3"/>
  <c r="W2163" i="3"/>
  <c r="W4530" i="3"/>
  <c r="W2503" i="3"/>
  <c r="W3863" i="3"/>
  <c r="W2673" i="3"/>
  <c r="W932" i="3"/>
  <c r="W3984" i="3"/>
  <c r="W1317" i="3"/>
  <c r="W4503" i="3"/>
  <c r="W268" i="3"/>
  <c r="W2577" i="3"/>
  <c r="W2062" i="3"/>
  <c r="W1471" i="3"/>
  <c r="W1013" i="3"/>
  <c r="W1947" i="3"/>
  <c r="W988" i="3"/>
  <c r="W4304" i="3"/>
  <c r="W952" i="3"/>
  <c r="W3245" i="3"/>
  <c r="W852" i="3"/>
  <c r="W419" i="3"/>
  <c r="W2839" i="3"/>
  <c r="W2159" i="3"/>
  <c r="W4133" i="3"/>
  <c r="W1006" i="3"/>
  <c r="W2504" i="3"/>
  <c r="W933" i="3"/>
  <c r="W232" i="3"/>
  <c r="W233" i="3"/>
  <c r="W853" i="3"/>
  <c r="W2663" i="3"/>
  <c r="W2644" i="3"/>
  <c r="W4475" i="3"/>
  <c r="W220" i="3"/>
  <c r="W4070" i="3"/>
  <c r="W4228" i="3"/>
  <c r="W392" i="3"/>
  <c r="W3045" i="3"/>
  <c r="W359" i="3"/>
  <c r="W887" i="3"/>
  <c r="W1008" i="3"/>
  <c r="W1938" i="3"/>
  <c r="W2137" i="3"/>
  <c r="W2437" i="3"/>
  <c r="W1350" i="3"/>
  <c r="W424" i="3"/>
  <c r="W4261" i="3"/>
  <c r="W1351" i="3"/>
  <c r="W393" i="3"/>
  <c r="W1939" i="3"/>
  <c r="W2707" i="3"/>
  <c r="W2130" i="3"/>
  <c r="W4476" i="3"/>
  <c r="W346" i="3"/>
  <c r="W4505" i="3"/>
  <c r="W3272" i="3"/>
  <c r="W4477" i="3"/>
  <c r="W2305" i="3"/>
  <c r="W4507" i="3"/>
  <c r="W3005" i="3"/>
  <c r="W3447" i="3"/>
  <c r="W1553" i="3"/>
  <c r="W3046" i="3"/>
  <c r="W3875" i="3"/>
  <c r="W2920" i="3"/>
  <c r="W903" i="3"/>
  <c r="W2708" i="3"/>
  <c r="W2476" i="3"/>
  <c r="W934" i="3"/>
  <c r="W1352" i="3"/>
  <c r="W4160" i="3"/>
  <c r="W3047" i="3"/>
  <c r="W854" i="3"/>
  <c r="W3214" i="3"/>
  <c r="W4093" i="3"/>
  <c r="W2709" i="3"/>
  <c r="W2306" i="3"/>
  <c r="W3273" i="3"/>
  <c r="W3275" i="3"/>
  <c r="W269" i="3"/>
  <c r="W2506" i="3"/>
  <c r="W2784" i="3"/>
  <c r="W864" i="3"/>
  <c r="W1519" i="3"/>
  <c r="W4508" i="3"/>
  <c r="W4509" i="3"/>
  <c r="W1380" i="3"/>
  <c r="W2578" i="3"/>
  <c r="W2579" i="3"/>
  <c r="W2580" i="3"/>
  <c r="W2307" i="3"/>
  <c r="W1520" i="3"/>
  <c r="W2507" i="3"/>
  <c r="W3080" i="3"/>
  <c r="W3081" i="3"/>
  <c r="W3011" i="3"/>
  <c r="W2710" i="3"/>
  <c r="W2863" i="3"/>
  <c r="W1381" i="3"/>
  <c r="W4548" i="3"/>
  <c r="W2711" i="3"/>
  <c r="W827" i="3"/>
  <c r="W184" i="3"/>
  <c r="W4071" i="3"/>
  <c r="W2308" i="3"/>
  <c r="W550" i="3"/>
  <c r="W1124" i="3"/>
  <c r="W2131" i="3"/>
  <c r="W425" i="3"/>
  <c r="W2284" i="3"/>
  <c r="W4262" i="3"/>
  <c r="W320" i="3"/>
  <c r="W935" i="3"/>
  <c r="W3286" i="3"/>
  <c r="W2309" i="3"/>
  <c r="W2836" i="3"/>
  <c r="W2198" i="3"/>
  <c r="W2350" i="3"/>
  <c r="W492" i="3"/>
  <c r="W2686" i="3"/>
  <c r="W3323" i="3"/>
  <c r="W936" i="3"/>
  <c r="W1398" i="3"/>
  <c r="W2199" i="3"/>
  <c r="W2351" i="3"/>
  <c r="W1148" i="3"/>
  <c r="W1733" i="3"/>
  <c r="W1595" i="3"/>
  <c r="W937" i="3"/>
  <c r="W2352" i="3"/>
  <c r="W2687" i="3"/>
  <c r="W2633" i="3"/>
  <c r="W2353" i="3"/>
  <c r="W2026" i="3"/>
  <c r="W2354" i="3"/>
  <c r="W1382" i="3"/>
  <c r="W4104" i="3"/>
  <c r="W1149" i="3"/>
  <c r="W4012" i="3"/>
  <c r="W3048" i="3"/>
  <c r="W2355" i="3"/>
  <c r="W2200" i="3"/>
  <c r="W1399" i="3"/>
  <c r="W551" i="3"/>
  <c r="W1400" i="3"/>
  <c r="W4013" i="3"/>
  <c r="W1044" i="3"/>
  <c r="W3462" i="3"/>
  <c r="W888" i="3"/>
  <c r="W3463" i="3"/>
  <c r="W3464" i="3"/>
  <c r="W688" i="3"/>
  <c r="W3083" i="3"/>
  <c r="W1683" i="3"/>
  <c r="W3466" i="3"/>
  <c r="W3467" i="3"/>
  <c r="W1684" i="3"/>
  <c r="W3468" i="3"/>
  <c r="W1685" i="3"/>
  <c r="W3034" i="3"/>
  <c r="W1686" i="3"/>
  <c r="W3084" i="3"/>
  <c r="W3085" i="3"/>
  <c r="W3086" i="3"/>
  <c r="W2068" i="3"/>
  <c r="W2438" i="3"/>
  <c r="W410" i="3"/>
  <c r="W4358" i="3"/>
  <c r="W2921" i="3"/>
  <c r="W2712" i="3"/>
  <c r="W2674" i="3"/>
  <c r="W3448" i="3"/>
  <c r="W299" i="3"/>
  <c r="W2147" i="3"/>
  <c r="W3287" i="3"/>
  <c r="W1125" i="3"/>
  <c r="W301" i="3"/>
  <c r="W1077" i="3"/>
  <c r="W2011" i="3"/>
  <c r="W241" i="3"/>
  <c r="W4562" i="3"/>
  <c r="W938" i="3"/>
  <c r="W341" i="3"/>
  <c r="W1014" i="3"/>
  <c r="W4090" i="3"/>
  <c r="W351" i="3"/>
  <c r="W2713" i="3"/>
  <c r="W2714" i="3"/>
  <c r="W3434" i="3"/>
  <c r="W2277" i="3"/>
  <c r="W2750" i="3"/>
  <c r="W1085" i="3"/>
  <c r="W4305" i="3"/>
  <c r="W1596" i="3"/>
  <c r="W4480" i="3"/>
  <c r="W3012" i="3"/>
  <c r="W2052" i="3"/>
  <c r="W3049" i="3"/>
  <c r="W1511" i="3"/>
  <c r="W2201" i="3"/>
  <c r="W4105" i="3"/>
  <c r="W4087" i="3"/>
  <c r="W976" i="3"/>
  <c r="W1015" i="3"/>
  <c r="W1126" i="3"/>
  <c r="W369" i="3"/>
  <c r="W2581" i="3"/>
  <c r="W1194" i="3"/>
  <c r="W4273" i="3"/>
  <c r="W1496" i="3"/>
  <c r="W4230" i="3"/>
  <c r="W815" i="3"/>
  <c r="W2310" i="3"/>
  <c r="W347" i="3"/>
  <c r="W1016" i="3"/>
  <c r="W1017" i="3"/>
  <c r="W1898" i="3"/>
  <c r="W4456" i="3"/>
  <c r="W4457" i="3"/>
  <c r="W394" i="3"/>
  <c r="W2166" i="3"/>
  <c r="W1060" i="3"/>
  <c r="W689" i="3"/>
  <c r="W3901" i="3"/>
  <c r="W1600" i="3"/>
  <c r="W1601" i="3"/>
  <c r="W1602" i="3"/>
  <c r="W4106" i="3"/>
  <c r="W4107" i="3"/>
  <c r="W3864" i="3"/>
  <c r="W1687" i="3"/>
  <c r="W1688" i="3"/>
  <c r="W1689" i="3"/>
  <c r="W1690" i="3"/>
  <c r="W3087" i="3"/>
  <c r="W3088" i="3"/>
  <c r="W1692" i="3"/>
  <c r="W3089" i="3"/>
  <c r="W3090" i="3"/>
  <c r="W1195" i="3"/>
  <c r="W1196" i="3"/>
  <c r="W1197" i="3"/>
  <c r="W552" i="3"/>
  <c r="W553" i="3"/>
  <c r="W1198" i="3"/>
  <c r="W1199" i="3"/>
  <c r="W2202" i="3"/>
  <c r="W1200" i="3"/>
  <c r="W1201" i="3"/>
  <c r="W1202" i="3"/>
  <c r="W1203" i="3"/>
  <c r="W717" i="3"/>
  <c r="W554" i="3"/>
  <c r="W1603" i="3"/>
  <c r="W3469" i="3"/>
  <c r="W3470" i="3"/>
  <c r="W3471" i="3"/>
  <c r="W1734" i="3"/>
  <c r="W3985" i="3"/>
  <c r="W3050" i="3"/>
  <c r="W939" i="3"/>
  <c r="W2356" i="3"/>
  <c r="W3324" i="3"/>
  <c r="W1604" i="3"/>
  <c r="W1605" i="3"/>
  <c r="W1204" i="3"/>
  <c r="W555" i="3"/>
  <c r="W1061" i="3"/>
  <c r="W1062" i="3"/>
  <c r="W2715" i="3"/>
  <c r="W3051" i="3"/>
  <c r="W1735" i="3"/>
  <c r="W1606" i="3"/>
  <c r="W1607" i="3"/>
  <c r="W1205" i="3"/>
  <c r="W1736" i="3"/>
  <c r="W1206" i="3"/>
  <c r="W1207" i="3"/>
  <c r="W1401" i="3"/>
  <c r="W2203" i="3"/>
  <c r="W1737" i="3"/>
  <c r="W1208" i="3"/>
  <c r="W1738" i="3"/>
  <c r="W1608" i="3"/>
  <c r="W718" i="3"/>
  <c r="W2357" i="3"/>
  <c r="W1739" i="3"/>
  <c r="W4108" i="3"/>
  <c r="W3052" i="3"/>
  <c r="W720" i="3"/>
  <c r="W4109" i="3"/>
  <c r="W2358" i="3"/>
  <c r="W4110" i="3"/>
  <c r="W1026" i="3"/>
  <c r="W2204" i="3"/>
  <c r="W1740" i="3"/>
  <c r="W2359" i="3"/>
  <c r="W242" i="3"/>
  <c r="W894" i="3"/>
  <c r="W3472" i="3"/>
  <c r="W2488" i="3"/>
  <c r="W1186" i="3"/>
  <c r="W1209" i="3"/>
  <c r="W2439" i="3"/>
  <c r="W2716" i="3"/>
  <c r="W4263" i="3"/>
  <c r="W3053" i="3"/>
  <c r="W3054" i="3"/>
  <c r="W3743" i="3"/>
  <c r="W556" i="3"/>
  <c r="W1383" i="3"/>
  <c r="W642" i="3"/>
  <c r="W1384" i="3"/>
  <c r="W1187" i="3"/>
  <c r="W989" i="3"/>
  <c r="W2140" i="3"/>
  <c r="W2827" i="3"/>
  <c r="W816" i="3"/>
  <c r="W3055" i="3"/>
  <c r="W3200" i="3"/>
  <c r="W3325" i="3"/>
  <c r="W2717" i="3"/>
  <c r="W4231" i="3"/>
  <c r="W3172" i="3"/>
  <c r="W3435" i="3"/>
  <c r="W3229" i="3"/>
  <c r="W243" i="3"/>
  <c r="W3473" i="3"/>
  <c r="W3056" i="3"/>
  <c r="W2582" i="3"/>
  <c r="W2864" i="3"/>
  <c r="W3215" i="3"/>
  <c r="W1000" i="3"/>
  <c r="W2205" i="3"/>
  <c r="W1428" i="3"/>
  <c r="W2440" i="3"/>
  <c r="W321" i="3"/>
  <c r="W2360" i="3"/>
  <c r="W557" i="3"/>
  <c r="W817" i="3"/>
  <c r="W1521" i="3"/>
  <c r="W1353" i="3"/>
  <c r="W884" i="3"/>
  <c r="W953" i="3"/>
  <c r="W3474" i="3"/>
  <c r="W2460" i="3"/>
  <c r="W2461" i="3"/>
  <c r="W2273" i="3"/>
  <c r="W1315" i="3"/>
  <c r="W2751" i="3"/>
  <c r="W2634" i="3"/>
  <c r="W1970" i="3"/>
  <c r="W2583" i="3"/>
  <c r="W1045" i="3"/>
  <c r="W2441" i="3"/>
  <c r="W3891" i="3"/>
  <c r="W940" i="3"/>
  <c r="W1210" i="3"/>
  <c r="W4232" i="3"/>
  <c r="W2027" i="3"/>
  <c r="W2442" i="3"/>
  <c r="W2645" i="3"/>
  <c r="W2206" i="3"/>
  <c r="W2718" i="3"/>
  <c r="W4088" i="3"/>
  <c r="W4233" i="3"/>
  <c r="W4234" i="3"/>
  <c r="W1522" i="3"/>
  <c r="W558" i="3"/>
  <c r="W2719" i="3"/>
  <c r="W559" i="3"/>
  <c r="W3744" i="3"/>
  <c r="W1693" i="3"/>
  <c r="W1694" i="3"/>
  <c r="W1741" i="3"/>
  <c r="W1742" i="3"/>
  <c r="W3475" i="3"/>
  <c r="W3057" i="3"/>
  <c r="W4058" i="3"/>
  <c r="W2333" i="3"/>
  <c r="W3865" i="3"/>
  <c r="W1335" i="3"/>
  <c r="W2562" i="3"/>
  <c r="W2781" i="3"/>
  <c r="W1091" i="3"/>
  <c r="W875" i="3"/>
  <c r="W1948" i="3"/>
  <c r="W1949" i="3"/>
  <c r="W4235" i="3"/>
  <c r="W352" i="3"/>
  <c r="W4059" i="3"/>
  <c r="W1127" i="3"/>
  <c r="W2288" i="3"/>
  <c r="W1743" i="3"/>
  <c r="W2489" i="3"/>
  <c r="W721" i="3"/>
  <c r="W234" i="3"/>
  <c r="W2584" i="3"/>
  <c r="W2334" i="3"/>
  <c r="W1211" i="3"/>
  <c r="W1472" i="3"/>
  <c r="W2675" i="3"/>
  <c r="W1523" i="3"/>
  <c r="W1128" i="3"/>
  <c r="W1129" i="3"/>
  <c r="W270" i="3"/>
  <c r="W1130" i="3"/>
  <c r="W1212" i="3"/>
  <c r="W1213" i="3"/>
  <c r="W1402" i="3"/>
  <c r="W722" i="3"/>
  <c r="W1214" i="3"/>
  <c r="W1215" i="3"/>
  <c r="W723" i="3"/>
  <c r="W724" i="3"/>
  <c r="W2361" i="3"/>
  <c r="W725" i="3"/>
  <c r="W560" i="3"/>
  <c r="W2362" i="3"/>
  <c r="W726" i="3"/>
  <c r="W2363" i="3"/>
  <c r="W1403" i="3"/>
  <c r="W1216" i="3"/>
  <c r="W1217" i="3"/>
  <c r="W1218" i="3"/>
  <c r="W1404" i="3"/>
  <c r="W1219" i="3"/>
  <c r="W727" i="3"/>
  <c r="W728" i="3"/>
  <c r="W729" i="3"/>
  <c r="W1220" i="3"/>
  <c r="W2207" i="3"/>
  <c r="W3326" i="3"/>
  <c r="W730" i="3"/>
  <c r="W493" i="3"/>
  <c r="W1221" i="3"/>
  <c r="W1150" i="3"/>
  <c r="W731" i="3"/>
  <c r="W1222" i="3"/>
  <c r="W1223" i="3"/>
  <c r="W732" i="3"/>
  <c r="W1405" i="3"/>
  <c r="W733" i="3"/>
  <c r="W252" i="3"/>
  <c r="W1524" i="3"/>
  <c r="W828" i="3"/>
  <c r="W1512" i="3"/>
  <c r="W2028" i="3"/>
  <c r="W1429" i="3"/>
  <c r="W2148" i="3"/>
  <c r="W1385" i="3"/>
  <c r="W271" i="3"/>
  <c r="W4306" i="3"/>
  <c r="W2149" i="3"/>
  <c r="W3058" i="3"/>
  <c r="W960" i="3"/>
  <c r="W1950" i="3"/>
  <c r="W353" i="3"/>
  <c r="W258" i="3"/>
  <c r="W1386" i="3"/>
  <c r="W4359" i="3"/>
  <c r="W1513" i="3"/>
  <c r="W494" i="3"/>
  <c r="W1224" i="3"/>
  <c r="W1354" i="3"/>
  <c r="W325" i="3"/>
  <c r="W2900" i="3"/>
  <c r="W4089" i="3"/>
  <c r="W1331" i="3"/>
  <c r="W2901" i="3"/>
  <c r="W355" i="3"/>
  <c r="W3059" i="3"/>
  <c r="W272" i="3"/>
  <c r="W259" i="3"/>
  <c r="W356" i="3"/>
  <c r="W1550" i="3"/>
  <c r="W2110" i="3"/>
  <c r="W357" i="3"/>
  <c r="W302" i="3"/>
  <c r="W1225" i="3"/>
  <c r="W876" i="3"/>
  <c r="W2443" i="3"/>
  <c r="W521" i="3"/>
  <c r="W1131" i="3"/>
  <c r="W2865" i="3"/>
  <c r="W676" i="3"/>
  <c r="W221" i="3"/>
  <c r="W891" i="3"/>
  <c r="W2688" i="3"/>
  <c r="W1226" i="3"/>
  <c r="W1227" i="3"/>
  <c r="W734" i="3"/>
  <c r="W1228" i="3"/>
  <c r="W1229" i="3"/>
  <c r="W4111" i="3"/>
  <c r="W3327" i="3"/>
  <c r="W3745" i="3"/>
  <c r="W1151" i="3"/>
  <c r="W1230" i="3"/>
  <c r="W2208" i="3"/>
  <c r="W2168" i="3"/>
  <c r="W735" i="3"/>
  <c r="W1231" i="3"/>
  <c r="W2364" i="3"/>
  <c r="W561" i="3"/>
  <c r="W562" i="3"/>
  <c r="W1232" i="3"/>
  <c r="W2209" i="3"/>
  <c r="W2365" i="3"/>
  <c r="W736" i="3"/>
  <c r="W737" i="3"/>
  <c r="W1744" i="3"/>
  <c r="W563" i="3"/>
  <c r="W3902" i="3"/>
  <c r="W3903" i="3"/>
  <c r="W3904" i="3"/>
  <c r="W3476" i="3"/>
  <c r="W3288" i="3"/>
  <c r="W3477" i="3"/>
  <c r="W3478" i="3"/>
  <c r="W3905" i="3"/>
  <c r="W3289" i="3"/>
  <c r="W3479" i="3"/>
  <c r="W3481" i="3"/>
  <c r="W3866" i="3"/>
  <c r="W1233" i="3"/>
  <c r="W3482" i="3"/>
  <c r="W4014" i="3"/>
  <c r="W3173" i="3"/>
  <c r="W3483" i="3"/>
  <c r="W3907" i="3"/>
  <c r="W3091" i="3"/>
  <c r="W3092" i="3"/>
  <c r="W3093" i="3"/>
  <c r="W3094" i="3"/>
  <c r="W3708" i="3"/>
  <c r="W3709" i="3"/>
  <c r="W3095" i="3"/>
  <c r="W3484" i="3"/>
  <c r="W3096" i="3"/>
  <c r="W235" i="3"/>
  <c r="W1132" i="3"/>
  <c r="W2444" i="3"/>
  <c r="W2445" i="3"/>
  <c r="W1525" i="3"/>
  <c r="W1526" i="3"/>
  <c r="W4140" i="3"/>
  <c r="W1527" i="3"/>
  <c r="W411" i="3"/>
  <c r="W412" i="3"/>
  <c r="W677" i="3"/>
  <c r="W273" i="3"/>
  <c r="W990" i="3"/>
  <c r="W4141" i="3"/>
  <c r="W326" i="3"/>
  <c r="W4307" i="3"/>
  <c r="W885" i="3"/>
  <c r="W2150" i="3"/>
  <c r="W862" i="3"/>
  <c r="W1387" i="3"/>
  <c r="W4100" i="3"/>
  <c r="W2720" i="3"/>
  <c r="W1396" i="3"/>
  <c r="W2828" i="3"/>
  <c r="W2151" i="3"/>
  <c r="W1355" i="3"/>
  <c r="W2866" i="3"/>
  <c r="W2867" i="3"/>
  <c r="W2868" i="3"/>
  <c r="W2869" i="3"/>
  <c r="W2870" i="3"/>
  <c r="W2446" i="3"/>
  <c r="W3867" i="3"/>
  <c r="W1507" i="3"/>
  <c r="W3097" i="3"/>
  <c r="W564" i="3"/>
  <c r="W565" i="3"/>
  <c r="W738" i="3"/>
  <c r="W3876" i="3"/>
  <c r="W1406" i="3"/>
  <c r="W1234" i="3"/>
  <c r="W1152" i="3"/>
  <c r="W3328" i="3"/>
  <c r="W3174" i="3"/>
  <c r="W739" i="3"/>
  <c r="W2210" i="3"/>
  <c r="W3746" i="3"/>
  <c r="W3747" i="3"/>
  <c r="W3748" i="3"/>
  <c r="W3749" i="3"/>
  <c r="W3750" i="3"/>
  <c r="W3751" i="3"/>
  <c r="W3752" i="3"/>
  <c r="W3753" i="3"/>
  <c r="W3754" i="3"/>
  <c r="W740" i="3"/>
  <c r="W4112" i="3"/>
  <c r="W3329" i="3"/>
  <c r="W566" i="3"/>
  <c r="W1745" i="3"/>
  <c r="W3216" i="3"/>
  <c r="W3908" i="3"/>
  <c r="W3755" i="3"/>
  <c r="W3098" i="3"/>
  <c r="W3485" i="3"/>
  <c r="W3099" i="3"/>
  <c r="W3330" i="3"/>
  <c r="W567" i="3"/>
  <c r="W3486" i="3"/>
  <c r="W3487" i="3"/>
  <c r="W1237" i="3"/>
  <c r="W3175" i="3"/>
  <c r="W2211" i="3"/>
  <c r="W2366" i="3"/>
  <c r="W3488" i="3"/>
  <c r="W3489" i="3"/>
  <c r="W3490" i="3"/>
  <c r="W3491" i="3"/>
  <c r="W3492" i="3"/>
  <c r="W3493" i="3"/>
  <c r="W3494" i="3"/>
  <c r="W3495" i="3"/>
  <c r="W3496" i="3"/>
  <c r="W3497" i="3"/>
  <c r="W1153" i="3"/>
  <c r="W1238" i="3"/>
  <c r="W3176" i="3"/>
  <c r="W1239" i="3"/>
  <c r="W2922" i="3"/>
  <c r="W3756" i="3"/>
  <c r="W886" i="3"/>
  <c r="W568" i="3"/>
  <c r="W569" i="3"/>
  <c r="W570" i="3"/>
  <c r="W1240" i="3"/>
  <c r="W1241" i="3"/>
  <c r="W1242" i="3"/>
  <c r="W3910" i="3"/>
  <c r="W3498" i="3"/>
  <c r="W3757" i="3"/>
  <c r="W3999" i="3"/>
  <c r="W4000" i="3"/>
  <c r="W3758" i="3"/>
  <c r="W3100" i="3"/>
  <c r="W3101" i="3"/>
  <c r="W1609" i="3"/>
  <c r="W1610" i="3"/>
  <c r="W2721" i="3"/>
  <c r="W4142" i="3"/>
  <c r="W2871" i="3"/>
  <c r="W977" i="3"/>
  <c r="W2078" i="3"/>
  <c r="W4344" i="3"/>
  <c r="W1509" i="3"/>
  <c r="W1082" i="3"/>
  <c r="W211" i="3"/>
  <c r="W2138" i="3"/>
  <c r="W959" i="3"/>
  <c r="W1510" i="3"/>
  <c r="W454" i="3"/>
  <c r="W2585" i="3"/>
  <c r="W2586" i="3"/>
  <c r="W2127" i="3"/>
  <c r="W3890" i="3"/>
  <c r="W274" i="3"/>
  <c r="W420" i="3"/>
  <c r="W3868" i="3"/>
  <c r="W2676" i="3"/>
  <c r="W413" i="3"/>
  <c r="W1188" i="3"/>
  <c r="W877" i="3"/>
  <c r="W3499" i="3"/>
  <c r="W1506" i="3"/>
  <c r="W1556" i="3"/>
  <c r="W322" i="3"/>
  <c r="W370" i="3"/>
  <c r="W462" i="3"/>
  <c r="W463" i="3"/>
  <c r="W1555" i="3"/>
  <c r="W464" i="3"/>
  <c r="W1073" i="3"/>
  <c r="W1078" i="3"/>
  <c r="W466" i="3"/>
  <c r="W1018" i="3"/>
  <c r="W1611" i="3"/>
  <c r="W1612" i="3"/>
  <c r="W1613" i="3"/>
  <c r="W3102" i="3"/>
  <c r="W467" i="3"/>
  <c r="W3103" i="3"/>
  <c r="W2587" i="3"/>
  <c r="W3104" i="3"/>
  <c r="W3105" i="3"/>
  <c r="W4078" i="3"/>
  <c r="W2588" i="3"/>
  <c r="W3911" i="3"/>
  <c r="X2290" i="3"/>
  <c r="X4469" i="3"/>
  <c r="X1993" i="3"/>
  <c r="X4470" i="3"/>
  <c r="X4216" i="3"/>
  <c r="X2291" i="3"/>
  <c r="X4471" i="3"/>
  <c r="X4218" i="3"/>
  <c r="X1040" i="3"/>
  <c r="X311" i="3"/>
  <c r="X529" i="3"/>
  <c r="X535" i="3"/>
  <c r="X488" i="3"/>
  <c r="X3439" i="3"/>
  <c r="X2188" i="3"/>
  <c r="X2419" i="3"/>
  <c r="X2849" i="3"/>
  <c r="X2262" i="3"/>
  <c r="X2263" i="3"/>
  <c r="X533" i="3"/>
  <c r="X208" i="3"/>
  <c r="X455" i="3"/>
  <c r="X431" i="3"/>
  <c r="X2016" i="3"/>
  <c r="X2017" i="3"/>
  <c r="X456" i="3"/>
  <c r="X433" i="3"/>
  <c r="X1145" i="3"/>
  <c r="X362" i="3"/>
  <c r="X213" i="3"/>
  <c r="X519" i="3"/>
  <c r="X307" i="3"/>
  <c r="X308" i="3"/>
  <c r="X538" i="3"/>
  <c r="X539" i="3"/>
  <c r="X339" i="3"/>
  <c r="X3037" i="3"/>
  <c r="X542" i="3"/>
  <c r="X460" i="3"/>
  <c r="X344" i="3"/>
  <c r="X1372" i="3"/>
  <c r="X1583" i="3"/>
  <c r="X2832" i="3"/>
  <c r="X403" i="3"/>
  <c r="X2264" i="3"/>
  <c r="X2684" i="3"/>
  <c r="X517" i="3"/>
  <c r="X348" i="3"/>
  <c r="X1037" i="3"/>
  <c r="X442" i="3"/>
  <c r="X3262" i="3"/>
  <c r="X263" i="3"/>
  <c r="X2564" i="3"/>
  <c r="X966" i="3"/>
  <c r="X4186" i="3"/>
  <c r="X2292" i="3"/>
  <c r="X4472" i="3"/>
  <c r="X3228" i="3"/>
  <c r="X4336" i="3"/>
  <c r="X3707" i="3"/>
  <c r="X1312" i="3"/>
  <c r="X1055" i="3"/>
  <c r="X4453" i="3"/>
  <c r="X4501" i="3"/>
  <c r="X1899" i="3"/>
  <c r="X3861" i="3"/>
  <c r="X2293" i="3"/>
  <c r="X863" i="3"/>
  <c r="X4152" i="3"/>
  <c r="X4473" i="3"/>
  <c r="X2565" i="3"/>
  <c r="X4451" i="3"/>
  <c r="X813" i="3"/>
  <c r="X459" i="3"/>
  <c r="X389" i="3"/>
  <c r="X4395" i="3"/>
  <c r="X1994" i="3"/>
  <c r="X1995" i="3"/>
  <c r="X4266" i="3"/>
  <c r="X2294" i="3"/>
  <c r="X3880" i="3"/>
  <c r="X4398" i="3"/>
  <c r="X4277" i="3"/>
  <c r="X4267" i="3"/>
  <c r="X4356" i="3"/>
  <c r="X4556" i="3"/>
  <c r="X1094" i="3"/>
  <c r="X1095" i="3"/>
  <c r="X4454" i="3"/>
  <c r="X1466" i="3"/>
  <c r="X1056" i="3"/>
  <c r="X1087" i="3"/>
  <c r="X4278" i="3"/>
  <c r="X1985" i="3"/>
  <c r="X2668" i="3"/>
  <c r="X629" i="3"/>
  <c r="X4400" i="3"/>
  <c r="X2669" i="3"/>
  <c r="X4257" i="3"/>
  <c r="X329" i="3"/>
  <c r="X4222" i="3"/>
  <c r="X4223" i="3"/>
  <c r="X2295" i="3"/>
  <c r="X2568" i="3"/>
  <c r="X1100" i="3"/>
  <c r="X4571" i="3"/>
  <c r="X2569" i="3"/>
  <c r="X2142" i="3"/>
  <c r="X1101" i="3"/>
  <c r="X4279" i="3"/>
  <c r="X2296" i="3"/>
  <c r="X2570" i="3"/>
  <c r="X3728" i="3"/>
  <c r="X4258" i="3"/>
  <c r="X4268" i="3"/>
  <c r="X3227" i="3"/>
  <c r="X4144" i="3"/>
  <c r="X2297" i="3"/>
  <c r="X3862" i="3"/>
  <c r="X1088" i="3"/>
  <c r="X4396" i="3"/>
  <c r="X4282" i="3"/>
  <c r="X1102" i="3"/>
  <c r="X4224" i="3"/>
  <c r="X2298" i="3"/>
  <c r="X1089" i="3"/>
  <c r="X871" i="3"/>
  <c r="X1103" i="3"/>
  <c r="X1373" i="3"/>
  <c r="X482" i="3"/>
  <c r="X3440" i="3"/>
  <c r="X4154" i="3"/>
  <c r="X3166" i="3"/>
  <c r="X4225" i="3"/>
  <c r="X1336" i="3"/>
  <c r="X630" i="3"/>
  <c r="X4284" i="3"/>
  <c r="X1105" i="3"/>
  <c r="X1106" i="3"/>
  <c r="X4269" i="3"/>
  <c r="X954" i="3"/>
  <c r="X1502" i="3"/>
  <c r="X4156" i="3"/>
  <c r="X4357" i="3"/>
  <c r="X1057" i="3"/>
  <c r="X2571" i="3"/>
  <c r="X4286" i="3"/>
  <c r="X897" i="3"/>
  <c r="X390" i="3"/>
  <c r="X4287" i="3"/>
  <c r="X1107" i="3"/>
  <c r="X1108" i="3"/>
  <c r="X3165" i="3"/>
  <c r="X2572" i="3"/>
  <c r="X4529" i="3"/>
  <c r="X1074" i="3"/>
  <c r="X478" i="3"/>
  <c r="X1058" i="3"/>
  <c r="X3978" i="3"/>
  <c r="X2299" i="3"/>
  <c r="X1110" i="3"/>
  <c r="X4288" i="3"/>
  <c r="X4158" i="3"/>
  <c r="X2636" i="3"/>
  <c r="X4289" i="3"/>
  <c r="X4290" i="3"/>
  <c r="X3419" i="3"/>
  <c r="X4145" i="3"/>
  <c r="X1318" i="3"/>
  <c r="X4397" i="3"/>
  <c r="X2459" i="3"/>
  <c r="X1465" i="3"/>
  <c r="X4226" i="3"/>
  <c r="X4291" i="3"/>
  <c r="X2281" i="3"/>
  <c r="X4292" i="3"/>
  <c r="X1075" i="3"/>
  <c r="X264" i="3"/>
  <c r="X2665" i="3"/>
  <c r="X1178" i="3"/>
  <c r="X3263" i="3"/>
  <c r="X1111" i="3"/>
  <c r="X640" i="3"/>
  <c r="X992" i="3"/>
  <c r="X3729" i="3"/>
  <c r="X3982" i="3"/>
  <c r="X986" i="3"/>
  <c r="X1112" i="3"/>
  <c r="X483" i="3"/>
  <c r="X1319" i="3"/>
  <c r="X218" i="3"/>
  <c r="X1070" i="3"/>
  <c r="X1467" i="3"/>
  <c r="X2693" i="3"/>
  <c r="X2270" i="3"/>
  <c r="X1503" i="3"/>
  <c r="X255" i="3"/>
  <c r="X4159" i="3"/>
  <c r="X1189" i="3"/>
  <c r="X2455" i="3"/>
  <c r="X2190" i="3"/>
  <c r="X2160" i="3"/>
  <c r="X2161" i="3"/>
  <c r="X2473" i="3"/>
  <c r="X544" i="3"/>
  <c r="X443" i="3"/>
  <c r="X4293" i="3"/>
  <c r="X1001" i="3"/>
  <c r="X180" i="3"/>
  <c r="X712" i="3"/>
  <c r="X713" i="3"/>
  <c r="X1412" i="3"/>
  <c r="X239" i="3"/>
  <c r="X3308" i="3"/>
  <c r="X1413" i="3"/>
  <c r="X3309" i="3"/>
  <c r="X2268" i="3"/>
  <c r="X2120" i="3"/>
  <c r="X2420" i="3"/>
  <c r="X3706" i="3"/>
  <c r="X3705" i="3"/>
  <c r="X2462" i="3"/>
  <c r="X3310" i="3"/>
  <c r="X898" i="3"/>
  <c r="X2573" i="3"/>
  <c r="X3983" i="3"/>
  <c r="X2112" i="3"/>
  <c r="X822" i="3"/>
  <c r="X470" i="3"/>
  <c r="X4270" i="3"/>
  <c r="X1414" i="3"/>
  <c r="X2749" i="3"/>
  <c r="X984" i="3"/>
  <c r="X899" i="3"/>
  <c r="X2491" i="3"/>
  <c r="X3291" i="3"/>
  <c r="X1415" i="3"/>
  <c r="X2121" i="3"/>
  <c r="X1416" i="3"/>
  <c r="X2637" i="3"/>
  <c r="X3241" i="3"/>
  <c r="X3242" i="3"/>
  <c r="X3243" i="3"/>
  <c r="X714" i="3"/>
  <c r="X2282" i="3"/>
  <c r="X2283" i="3"/>
  <c r="X715" i="3"/>
  <c r="X2123" i="3"/>
  <c r="X2492" i="3"/>
  <c r="X1113" i="3"/>
  <c r="X1114" i="3"/>
  <c r="X911" i="3"/>
  <c r="X2463" i="3"/>
  <c r="X4091" i="3"/>
  <c r="X405" i="3"/>
  <c r="X1115" i="3"/>
  <c r="X1116" i="3"/>
  <c r="X4528" i="3"/>
  <c r="X2493" i="3"/>
  <c r="X491" i="3"/>
  <c r="X920" i="3"/>
  <c r="X406" i="3"/>
  <c r="X1374" i="3"/>
  <c r="X985" i="3"/>
  <c r="X1548" i="3"/>
  <c r="X3038" i="3"/>
  <c r="X3039" i="3"/>
  <c r="X2850" i="3"/>
  <c r="X2347" i="3"/>
  <c r="X1041" i="3"/>
  <c r="X1417" i="3"/>
  <c r="X215" i="3"/>
  <c r="X2266" i="3"/>
  <c r="X3040" i="3"/>
  <c r="X2753" i="3"/>
  <c r="X1076" i="3"/>
  <c r="X2754" i="3"/>
  <c r="X2192" i="3"/>
  <c r="X365" i="3"/>
  <c r="X4271" i="3"/>
  <c r="X1989" i="3"/>
  <c r="X3441" i="3"/>
  <c r="X3312" i="3"/>
  <c r="X2267" i="3"/>
  <c r="X2916" i="3"/>
  <c r="X4272" i="3"/>
  <c r="X4295" i="3"/>
  <c r="X872" i="3"/>
  <c r="X1418" i="3"/>
  <c r="X4574" i="3"/>
  <c r="X2917" i="3"/>
  <c r="X2494" i="3"/>
  <c r="X479" i="3"/>
  <c r="X4296" i="3"/>
  <c r="X4297" i="3"/>
  <c r="X4298" i="3"/>
  <c r="X1913" i="3"/>
  <c r="X3171" i="3"/>
  <c r="X4299" i="3"/>
  <c r="X873" i="3"/>
  <c r="X2496" i="3"/>
  <c r="X1012" i="3"/>
  <c r="X2497" i="3"/>
  <c r="X2109" i="3"/>
  <c r="X2422" i="3"/>
  <c r="X3207" i="3"/>
  <c r="X2853" i="3"/>
  <c r="X1179" i="3"/>
  <c r="X1337" i="3"/>
  <c r="X3313" i="3"/>
  <c r="X2854" i="3"/>
  <c r="X2855" i="3"/>
  <c r="X2911" i="3"/>
  <c r="X2423" i="3"/>
  <c r="X1584" i="3"/>
  <c r="X2424" i="3"/>
  <c r="X2425" i="3"/>
  <c r="X4187" i="3"/>
  <c r="X2856" i="3"/>
  <c r="X2662" i="3"/>
  <c r="X3201" i="3"/>
  <c r="X867" i="3"/>
  <c r="X4131" i="3"/>
  <c r="X2427" i="3"/>
  <c r="X266" i="3"/>
  <c r="X4092" i="3"/>
  <c r="X1072" i="3"/>
  <c r="X2271" i="3"/>
  <c r="X1515" i="3"/>
  <c r="X2883" i="3"/>
  <c r="X4227" i="3"/>
  <c r="X2498" i="3"/>
  <c r="X1419" i="3"/>
  <c r="X1585" i="3"/>
  <c r="X1393" i="3"/>
  <c r="X3315" i="3"/>
  <c r="X3264" i="3"/>
  <c r="X3442" i="3"/>
  <c r="X3443" i="3"/>
  <c r="X2857" i="3"/>
  <c r="X1442" i="3"/>
  <c r="X912" i="3"/>
  <c r="X4102" i="3"/>
  <c r="X1456" i="3"/>
  <c r="X1420" i="3"/>
  <c r="X3265" i="3"/>
  <c r="X3208" i="3"/>
  <c r="X4069" i="3"/>
  <c r="X923" i="3"/>
  <c r="X3266" i="3"/>
  <c r="X1988" i="3"/>
  <c r="X314" i="3"/>
  <c r="X2269" i="3"/>
  <c r="X315" i="3"/>
  <c r="X316" i="3"/>
  <c r="X366" i="3"/>
  <c r="X3316" i="3"/>
  <c r="X998" i="3"/>
  <c r="X2193" i="3"/>
  <c r="X3209" i="3"/>
  <c r="X716" i="3"/>
  <c r="X3317" i="3"/>
  <c r="X2838" i="3"/>
  <c r="X924" i="3"/>
  <c r="X4086" i="3"/>
  <c r="X3267" i="3"/>
  <c r="X4103" i="3"/>
  <c r="X1942" i="3"/>
  <c r="X3285" i="3"/>
  <c r="X2475" i="3"/>
  <c r="X1338" i="3"/>
  <c r="X1339" i="3"/>
  <c r="X1943" i="3"/>
  <c r="X3318" i="3"/>
  <c r="X2162" i="3"/>
  <c r="X3874" i="3"/>
  <c r="X267" i="3"/>
  <c r="X1190" i="3"/>
  <c r="X1079" i="3"/>
  <c r="X3899" i="3"/>
  <c r="X4337" i="3"/>
  <c r="X2326" i="3"/>
  <c r="X824" i="3"/>
  <c r="X2696" i="3"/>
  <c r="X536" i="3"/>
  <c r="X4188" i="3"/>
  <c r="X2144" i="3"/>
  <c r="X974" i="3"/>
  <c r="X4057" i="3"/>
  <c r="X1081" i="3"/>
  <c r="X825" i="3"/>
  <c r="X826" i="3"/>
  <c r="X835" i="3"/>
  <c r="X1375" i="3"/>
  <c r="X836" i="3"/>
  <c r="X675" i="3"/>
  <c r="X3268" i="3"/>
  <c r="X1042" i="3"/>
  <c r="X1180" i="3"/>
  <c r="X3319" i="3"/>
  <c r="X510" i="3"/>
  <c r="X2823" i="3"/>
  <c r="X3269" i="3"/>
  <c r="X1117" i="3"/>
  <c r="X1586" i="3"/>
  <c r="X2833" i="3"/>
  <c r="X349" i="3"/>
  <c r="X1340" i="3"/>
  <c r="X2858" i="3"/>
  <c r="X1341" i="3"/>
  <c r="X1964" i="3"/>
  <c r="X975" i="3"/>
  <c r="X2164" i="3"/>
  <c r="X2782" i="3"/>
  <c r="X4572" i="3"/>
  <c r="X2638" i="3"/>
  <c r="X4099" i="3"/>
  <c r="X209" i="3"/>
  <c r="X545" i="3"/>
  <c r="X987" i="3"/>
  <c r="X2194" i="3"/>
  <c r="X2697" i="3"/>
  <c r="X2691" i="3"/>
  <c r="X1504" i="3"/>
  <c r="X2453" i="3"/>
  <c r="X2454" i="3"/>
  <c r="X1421" i="3"/>
  <c r="X1935" i="3"/>
  <c r="X3041" i="3"/>
  <c r="X837" i="3"/>
  <c r="X838" i="3"/>
  <c r="X839" i="3"/>
  <c r="X2058" i="3"/>
  <c r="X3293" i="3"/>
  <c r="X2859" i="3"/>
  <c r="X2918" i="3"/>
  <c r="X1441" i="3"/>
  <c r="X240" i="3"/>
  <c r="X1455" i="3"/>
  <c r="X407" i="3"/>
  <c r="X1342" i="3"/>
  <c r="X3210" i="3"/>
  <c r="X3320" i="3"/>
  <c r="X1965" i="3"/>
  <c r="X1587" i="3"/>
  <c r="X3211" i="3"/>
  <c r="X4335" i="3"/>
  <c r="X3270" i="3"/>
  <c r="X840" i="3"/>
  <c r="X2639" i="3"/>
  <c r="X3212" i="3"/>
  <c r="X841" i="3"/>
  <c r="X1558" i="3"/>
  <c r="X2195" i="3"/>
  <c r="X633" i="3"/>
  <c r="X1422" i="3"/>
  <c r="X1423" i="3"/>
  <c r="X537" i="3"/>
  <c r="X1038" i="3"/>
  <c r="X2685" i="3"/>
  <c r="X2327" i="3"/>
  <c r="X2328" i="3"/>
  <c r="X2428" i="3"/>
  <c r="X2429" i="3"/>
  <c r="X2860" i="3"/>
  <c r="X210" i="3"/>
  <c r="X345" i="3"/>
  <c r="X444" i="3"/>
  <c r="X2329" i="3"/>
  <c r="X432" i="3"/>
  <c r="X309" i="3"/>
  <c r="X310" i="3"/>
  <c r="X540" i="3"/>
  <c r="X541" i="3"/>
  <c r="X312" i="3"/>
  <c r="X489" i="3"/>
  <c r="X3042" i="3"/>
  <c r="X2015" i="3"/>
  <c r="X457" i="3"/>
  <c r="X458" i="3"/>
  <c r="X2018" i="3"/>
  <c r="X2019" i="3"/>
  <c r="X446" i="3"/>
  <c r="X1043" i="3"/>
  <c r="X2834" i="3"/>
  <c r="X1376" i="3"/>
  <c r="X1588" i="3"/>
  <c r="X2189" i="3"/>
  <c r="X3444" i="3"/>
  <c r="X401" i="3"/>
  <c r="X402" i="3"/>
  <c r="X1146" i="3"/>
  <c r="X3271" i="3"/>
  <c r="X472" i="3"/>
  <c r="X2050" i="3"/>
  <c r="X297" i="3"/>
  <c r="X530" i="3"/>
  <c r="X520" i="3"/>
  <c r="X214" i="3"/>
  <c r="X434" i="3"/>
  <c r="X360" i="3"/>
  <c r="X1039" i="3"/>
  <c r="X361" i="3"/>
  <c r="X340" i="3"/>
  <c r="X543" i="3"/>
  <c r="X306" i="3"/>
  <c r="X404" i="3"/>
  <c r="X305" i="3"/>
  <c r="X534" i="3"/>
  <c r="X212" i="3"/>
  <c r="X518" i="3"/>
  <c r="X1554" i="3"/>
  <c r="X3433" i="3"/>
  <c r="X1590" i="3"/>
  <c r="X2139" i="3"/>
  <c r="X2698" i="3"/>
  <c r="X1343" i="3"/>
  <c r="X408" i="3"/>
  <c r="X216" i="3"/>
  <c r="X1944" i="3"/>
  <c r="X1945" i="3"/>
  <c r="X925" i="3"/>
  <c r="X3213" i="3"/>
  <c r="X1946" i="3"/>
  <c r="X1549" i="3"/>
  <c r="X490" i="3"/>
  <c r="X1591" i="3"/>
  <c r="X2640" i="3"/>
  <c r="X318" i="3"/>
  <c r="X2699" i="3"/>
  <c r="X900" i="3"/>
  <c r="X473" i="3"/>
  <c r="X892" i="3"/>
  <c r="X1968" i="3"/>
  <c r="X300" i="3"/>
  <c r="X1969" i="3"/>
  <c r="X436" i="3"/>
  <c r="X1516" i="3"/>
  <c r="X1517" i="3"/>
  <c r="X2700" i="3"/>
  <c r="X842" i="3"/>
  <c r="X1518" i="3"/>
  <c r="X1344" i="3"/>
  <c r="X2861" i="3"/>
  <c r="X1118" i="3"/>
  <c r="X2302" i="3"/>
  <c r="X4455" i="3"/>
  <c r="X957" i="3"/>
  <c r="X546" i="3"/>
  <c r="X4300" i="3"/>
  <c r="X4138" i="3"/>
  <c r="X2430" i="3"/>
  <c r="X2012" i="3"/>
  <c r="X422" i="3"/>
  <c r="X2690" i="3"/>
  <c r="X1181" i="3"/>
  <c r="X2824" i="3"/>
  <c r="X926" i="3"/>
  <c r="X2835" i="3"/>
  <c r="X2431" i="3"/>
  <c r="X1184" i="3"/>
  <c r="X1119" i="3"/>
  <c r="X1120" i="3"/>
  <c r="X367" i="3"/>
  <c r="X1468" i="3"/>
  <c r="X2701" i="3"/>
  <c r="X1505" i="3"/>
  <c r="X2500" i="3"/>
  <c r="X2501" i="3"/>
  <c r="X2825" i="3"/>
  <c r="X2287" i="3"/>
  <c r="X2432" i="3"/>
  <c r="X2145" i="3"/>
  <c r="X1345" i="3"/>
  <c r="X2702" i="3"/>
  <c r="X1313" i="3"/>
  <c r="X2433" i="3"/>
  <c r="X1185" i="3"/>
  <c r="X2826" i="3"/>
  <c r="X1394" i="3"/>
  <c r="X2330" i="3"/>
  <c r="X2862" i="3"/>
  <c r="X2008" i="3"/>
  <c r="X961" i="3"/>
  <c r="X256" i="3"/>
  <c r="X257" i="3"/>
  <c r="X2779" i="3"/>
  <c r="X461" i="3"/>
  <c r="X1346" i="3"/>
  <c r="X1147" i="3"/>
  <c r="X1320" i="3"/>
  <c r="X874" i="3"/>
  <c r="X4301" i="3"/>
  <c r="X927" i="3"/>
  <c r="X2575" i="3"/>
  <c r="X4302" i="3"/>
  <c r="X1377" i="3"/>
  <c r="X1559" i="3"/>
  <c r="X2641" i="3"/>
  <c r="X4303" i="3"/>
  <c r="X2755" i="3"/>
  <c r="X2642" i="3"/>
  <c r="X1424" i="3"/>
  <c r="X1347" i="3"/>
  <c r="X298" i="3"/>
  <c r="X2009" i="3"/>
  <c r="X2010" i="3"/>
  <c r="X3321" i="3"/>
  <c r="X2435" i="3"/>
  <c r="X928" i="3"/>
  <c r="X324" i="3"/>
  <c r="X547" i="3"/>
  <c r="X253" i="3"/>
  <c r="X2158" i="3"/>
  <c r="X2051" i="3"/>
  <c r="X3322" i="3"/>
  <c r="X1470" i="3"/>
  <c r="X1121" i="3"/>
  <c r="X843" i="3"/>
  <c r="X3294" i="3"/>
  <c r="X844" i="3"/>
  <c r="X999" i="3"/>
  <c r="X1425" i="3"/>
  <c r="X1986" i="3"/>
  <c r="X1937" i="3"/>
  <c r="X2059" i="3"/>
  <c r="X845" i="3"/>
  <c r="X847" i="3"/>
  <c r="X511" i="3"/>
  <c r="X3000" i="3"/>
  <c r="X861" i="3"/>
  <c r="X1122" i="3"/>
  <c r="X2076" i="3"/>
  <c r="X3043" i="3"/>
  <c r="X2783" i="3"/>
  <c r="X1123" i="3"/>
  <c r="X2332" i="3"/>
  <c r="X1426" i="3"/>
  <c r="X2096" i="3"/>
  <c r="X641" i="3"/>
  <c r="X2060" i="3"/>
  <c r="X2146" i="3"/>
  <c r="X3445" i="3"/>
  <c r="X849" i="3"/>
  <c r="X409" i="3"/>
  <c r="X2067" i="3"/>
  <c r="X2576" i="3"/>
  <c r="X2303" i="3"/>
  <c r="X2703" i="3"/>
  <c r="X4561" i="3"/>
  <c r="X319" i="3"/>
  <c r="X1395" i="3"/>
  <c r="X902" i="3"/>
  <c r="X850" i="3"/>
  <c r="X4139" i="3"/>
  <c r="X2919" i="3"/>
  <c r="X1090" i="3"/>
  <c r="X423" i="3"/>
  <c r="X3167" i="3"/>
  <c r="X2704" i="3"/>
  <c r="X3980" i="3"/>
  <c r="X2061" i="3"/>
  <c r="X3446" i="3"/>
  <c r="X1716" i="3"/>
  <c r="X1378" i="3"/>
  <c r="X3900" i="3"/>
  <c r="X3076" i="3"/>
  <c r="X3077" i="3"/>
  <c r="X3078" i="3"/>
  <c r="X3079" i="3"/>
  <c r="X1680" i="3"/>
  <c r="X1681" i="3"/>
  <c r="X1682" i="3"/>
  <c r="X3458" i="3"/>
  <c r="X3459" i="3"/>
  <c r="X3460" i="3"/>
  <c r="X929" i="3"/>
  <c r="X1192" i="3"/>
  <c r="X548" i="3"/>
  <c r="X549" i="3"/>
  <c r="X3461" i="3"/>
  <c r="X3044" i="3"/>
  <c r="X3742" i="3"/>
  <c r="X2349" i="3"/>
  <c r="X930" i="3"/>
  <c r="X931" i="3"/>
  <c r="X1732" i="3"/>
  <c r="X1193" i="3"/>
  <c r="X1379" i="3"/>
  <c r="X1348" i="3"/>
  <c r="X2129" i="3"/>
  <c r="X2456" i="3"/>
  <c r="X2457" i="3"/>
  <c r="X2876" i="3"/>
  <c r="X474" i="3"/>
  <c r="X2877" i="3"/>
  <c r="X632" i="3"/>
  <c r="X2165" i="3"/>
  <c r="X4502" i="3"/>
  <c r="X1914" i="3"/>
  <c r="X3997" i="3"/>
  <c r="X3998" i="3"/>
  <c r="X2899" i="3"/>
  <c r="X2163" i="3"/>
  <c r="X4530" i="3"/>
  <c r="X2503" i="3"/>
  <c r="X3863" i="3"/>
  <c r="X2673" i="3"/>
  <c r="X932" i="3"/>
  <c r="X3984" i="3"/>
  <c r="X1317" i="3"/>
  <c r="X4503" i="3"/>
  <c r="X268" i="3"/>
  <c r="X2577" i="3"/>
  <c r="X2062" i="3"/>
  <c r="X1471" i="3"/>
  <c r="X1013" i="3"/>
  <c r="X1947" i="3"/>
  <c r="X988" i="3"/>
  <c r="X4304" i="3"/>
  <c r="X952" i="3"/>
  <c r="X3245" i="3"/>
  <c r="X852" i="3"/>
  <c r="X419" i="3"/>
  <c r="X2839" i="3"/>
  <c r="X2159" i="3"/>
  <c r="X4133" i="3"/>
  <c r="X1006" i="3"/>
  <c r="X2504" i="3"/>
  <c r="X933" i="3"/>
  <c r="X232" i="3"/>
  <c r="X233" i="3"/>
  <c r="X853" i="3"/>
  <c r="X2663" i="3"/>
  <c r="X2644" i="3"/>
  <c r="X4475" i="3"/>
  <c r="X220" i="3"/>
  <c r="X4070" i="3"/>
  <c r="X4228" i="3"/>
  <c r="X392" i="3"/>
  <c r="X3045" i="3"/>
  <c r="X359" i="3"/>
  <c r="X887" i="3"/>
  <c r="X1008" i="3"/>
  <c r="X1938" i="3"/>
  <c r="X2137" i="3"/>
  <c r="X2437" i="3"/>
  <c r="X1350" i="3"/>
  <c r="X424" i="3"/>
  <c r="X4261" i="3"/>
  <c r="X1351" i="3"/>
  <c r="X393" i="3"/>
  <c r="X1939" i="3"/>
  <c r="X2707" i="3"/>
  <c r="X2130" i="3"/>
  <c r="X4476" i="3"/>
  <c r="X346" i="3"/>
  <c r="X4505" i="3"/>
  <c r="X3272" i="3"/>
  <c r="X4477" i="3"/>
  <c r="X2305" i="3"/>
  <c r="X4507" i="3"/>
  <c r="X3005" i="3"/>
  <c r="X3447" i="3"/>
  <c r="X1553" i="3"/>
  <c r="X3046" i="3"/>
  <c r="X3875" i="3"/>
  <c r="X2920" i="3"/>
  <c r="X903" i="3"/>
  <c r="X2708" i="3"/>
  <c r="X2476" i="3"/>
  <c r="X934" i="3"/>
  <c r="X1352" i="3"/>
  <c r="X4160" i="3"/>
  <c r="X3047" i="3"/>
  <c r="X854" i="3"/>
  <c r="X3214" i="3"/>
  <c r="X4093" i="3"/>
  <c r="X2709" i="3"/>
  <c r="X2306" i="3"/>
  <c r="X3273" i="3"/>
  <c r="X3275" i="3"/>
  <c r="X269" i="3"/>
  <c r="X2506" i="3"/>
  <c r="X2784" i="3"/>
  <c r="X864" i="3"/>
  <c r="X1519" i="3"/>
  <c r="X4508" i="3"/>
  <c r="X4509" i="3"/>
  <c r="X1380" i="3"/>
  <c r="X2578" i="3"/>
  <c r="X2579" i="3"/>
  <c r="X2580" i="3"/>
  <c r="X2307" i="3"/>
  <c r="X1520" i="3"/>
  <c r="X2507" i="3"/>
  <c r="X3080" i="3"/>
  <c r="X3081" i="3"/>
  <c r="X3011" i="3"/>
  <c r="X2710" i="3"/>
  <c r="X2863" i="3"/>
  <c r="X1381" i="3"/>
  <c r="X4548" i="3"/>
  <c r="X2711" i="3"/>
  <c r="X827" i="3"/>
  <c r="X184" i="3"/>
  <c r="X4071" i="3"/>
  <c r="X2308" i="3"/>
  <c r="X550" i="3"/>
  <c r="X1124" i="3"/>
  <c r="X2131" i="3"/>
  <c r="X425" i="3"/>
  <c r="X2284" i="3"/>
  <c r="X4262" i="3"/>
  <c r="X320" i="3"/>
  <c r="X935" i="3"/>
  <c r="X3286" i="3"/>
  <c r="X2309" i="3"/>
  <c r="X2836" i="3"/>
  <c r="X2198" i="3"/>
  <c r="X2350" i="3"/>
  <c r="X492" i="3"/>
  <c r="X2686" i="3"/>
  <c r="X3323" i="3"/>
  <c r="X936" i="3"/>
  <c r="X1398" i="3"/>
  <c r="X2199" i="3"/>
  <c r="X2351" i="3"/>
  <c r="X1148" i="3"/>
  <c r="X1733" i="3"/>
  <c r="X1595" i="3"/>
  <c r="X937" i="3"/>
  <c r="X2352" i="3"/>
  <c r="X2687" i="3"/>
  <c r="X2633" i="3"/>
  <c r="X2353" i="3"/>
  <c r="X2026" i="3"/>
  <c r="X2354" i="3"/>
  <c r="X1382" i="3"/>
  <c r="X4104" i="3"/>
  <c r="X1149" i="3"/>
  <c r="X4012" i="3"/>
  <c r="X3048" i="3"/>
  <c r="X2355" i="3"/>
  <c r="X2200" i="3"/>
  <c r="X1399" i="3"/>
  <c r="X551" i="3"/>
  <c r="X1400" i="3"/>
  <c r="X4013" i="3"/>
  <c r="X1044" i="3"/>
  <c r="X3462" i="3"/>
  <c r="X888" i="3"/>
  <c r="X3463" i="3"/>
  <c r="X3464" i="3"/>
  <c r="X688" i="3"/>
  <c r="X3083" i="3"/>
  <c r="X1683" i="3"/>
  <c r="X3466" i="3"/>
  <c r="X3467" i="3"/>
  <c r="X1684" i="3"/>
  <c r="X3468" i="3"/>
  <c r="X1685" i="3"/>
  <c r="X3034" i="3"/>
  <c r="X1686" i="3"/>
  <c r="X3084" i="3"/>
  <c r="X3085" i="3"/>
  <c r="X3086" i="3"/>
  <c r="X2068" i="3"/>
  <c r="X2438" i="3"/>
  <c r="X410" i="3"/>
  <c r="X4358" i="3"/>
  <c r="X2921" i="3"/>
  <c r="X2712" i="3"/>
  <c r="X2674" i="3"/>
  <c r="X3448" i="3"/>
  <c r="X299" i="3"/>
  <c r="X2147" i="3"/>
  <c r="X3287" i="3"/>
  <c r="X1125" i="3"/>
  <c r="X301" i="3"/>
  <c r="X1077" i="3"/>
  <c r="X2011" i="3"/>
  <c r="X241" i="3"/>
  <c r="X4562" i="3"/>
  <c r="X938" i="3"/>
  <c r="X341" i="3"/>
  <c r="X1014" i="3"/>
  <c r="X4090" i="3"/>
  <c r="X351" i="3"/>
  <c r="X2713" i="3"/>
  <c r="X2714" i="3"/>
  <c r="X3434" i="3"/>
  <c r="X2277" i="3"/>
  <c r="X2750" i="3"/>
  <c r="X1085" i="3"/>
  <c r="X4305" i="3"/>
  <c r="X1596" i="3"/>
  <c r="X4480" i="3"/>
  <c r="X3012" i="3"/>
  <c r="X2052" i="3"/>
  <c r="X3049" i="3"/>
  <c r="X1511" i="3"/>
  <c r="X2201" i="3"/>
  <c r="X4105" i="3"/>
  <c r="X4087" i="3"/>
  <c r="X976" i="3"/>
  <c r="X1015" i="3"/>
  <c r="X1126" i="3"/>
  <c r="X369" i="3"/>
  <c r="X2581" i="3"/>
  <c r="X1194" i="3"/>
  <c r="X4273" i="3"/>
  <c r="X1496" i="3"/>
  <c r="X4230" i="3"/>
  <c r="X815" i="3"/>
  <c r="X2310" i="3"/>
  <c r="X347" i="3"/>
  <c r="X1016" i="3"/>
  <c r="X1017" i="3"/>
  <c r="X1898" i="3"/>
  <c r="X4456" i="3"/>
  <c r="X4457" i="3"/>
  <c r="X394" i="3"/>
  <c r="X2166" i="3"/>
  <c r="X1060" i="3"/>
  <c r="X689" i="3"/>
  <c r="X3901" i="3"/>
  <c r="X1600" i="3"/>
  <c r="X1601" i="3"/>
  <c r="X1602" i="3"/>
  <c r="X4106" i="3"/>
  <c r="X4107" i="3"/>
  <c r="X3864" i="3"/>
  <c r="X1687" i="3"/>
  <c r="X1688" i="3"/>
  <c r="X1689" i="3"/>
  <c r="X1690" i="3"/>
  <c r="X3087" i="3"/>
  <c r="X3088" i="3"/>
  <c r="X1692" i="3"/>
  <c r="X3089" i="3"/>
  <c r="X3090" i="3"/>
  <c r="X1195" i="3"/>
  <c r="X1196" i="3"/>
  <c r="X1197" i="3"/>
  <c r="X552" i="3"/>
  <c r="X553" i="3"/>
  <c r="X1198" i="3"/>
  <c r="X1199" i="3"/>
  <c r="X2202" i="3"/>
  <c r="X1200" i="3"/>
  <c r="X1201" i="3"/>
  <c r="X1202" i="3"/>
  <c r="X1203" i="3"/>
  <c r="X717" i="3"/>
  <c r="X554" i="3"/>
  <c r="X1603" i="3"/>
  <c r="X3469" i="3"/>
  <c r="X3470" i="3"/>
  <c r="X3471" i="3"/>
  <c r="X1734" i="3"/>
  <c r="X3985" i="3"/>
  <c r="X3050" i="3"/>
  <c r="X939" i="3"/>
  <c r="X2356" i="3"/>
  <c r="X3324" i="3"/>
  <c r="X1604" i="3"/>
  <c r="X1605" i="3"/>
  <c r="X1204" i="3"/>
  <c r="X555" i="3"/>
  <c r="X1061" i="3"/>
  <c r="X1062" i="3"/>
  <c r="X2715" i="3"/>
  <c r="X3051" i="3"/>
  <c r="X1735" i="3"/>
  <c r="X1606" i="3"/>
  <c r="X1607" i="3"/>
  <c r="X1205" i="3"/>
  <c r="X1736" i="3"/>
  <c r="X1206" i="3"/>
  <c r="X1207" i="3"/>
  <c r="X1401" i="3"/>
  <c r="X2203" i="3"/>
  <c r="X1737" i="3"/>
  <c r="X1208" i="3"/>
  <c r="X1738" i="3"/>
  <c r="X1608" i="3"/>
  <c r="X718" i="3"/>
  <c r="X2357" i="3"/>
  <c r="X1739" i="3"/>
  <c r="X4108" i="3"/>
  <c r="X3052" i="3"/>
  <c r="X720" i="3"/>
  <c r="X4109" i="3"/>
  <c r="X2358" i="3"/>
  <c r="X4110" i="3"/>
  <c r="X1026" i="3"/>
  <c r="X2204" i="3"/>
  <c r="X1740" i="3"/>
  <c r="X2359" i="3"/>
  <c r="X242" i="3"/>
  <c r="X894" i="3"/>
  <c r="X3472" i="3"/>
  <c r="X2488" i="3"/>
  <c r="X1186" i="3"/>
  <c r="X1209" i="3"/>
  <c r="X2439" i="3"/>
  <c r="X2716" i="3"/>
  <c r="X4263" i="3"/>
  <c r="X3053" i="3"/>
  <c r="X3054" i="3"/>
  <c r="X3743" i="3"/>
  <c r="X556" i="3"/>
  <c r="X1383" i="3"/>
  <c r="X642" i="3"/>
  <c r="X1384" i="3"/>
  <c r="X1187" i="3"/>
  <c r="X989" i="3"/>
  <c r="X2140" i="3"/>
  <c r="X2827" i="3"/>
  <c r="X816" i="3"/>
  <c r="X3055" i="3"/>
  <c r="X3200" i="3"/>
  <c r="X3325" i="3"/>
  <c r="X2717" i="3"/>
  <c r="X4231" i="3"/>
  <c r="X3172" i="3"/>
  <c r="X3435" i="3"/>
  <c r="X3229" i="3"/>
  <c r="X243" i="3"/>
  <c r="X3473" i="3"/>
  <c r="X3056" i="3"/>
  <c r="X2582" i="3"/>
  <c r="X2864" i="3"/>
  <c r="X3215" i="3"/>
  <c r="X1000" i="3"/>
  <c r="X2205" i="3"/>
  <c r="X1428" i="3"/>
  <c r="X2440" i="3"/>
  <c r="X321" i="3"/>
  <c r="X2360" i="3"/>
  <c r="X557" i="3"/>
  <c r="X817" i="3"/>
  <c r="X1521" i="3"/>
  <c r="X1353" i="3"/>
  <c r="X884" i="3"/>
  <c r="X953" i="3"/>
  <c r="X3474" i="3"/>
  <c r="X2460" i="3"/>
  <c r="X2461" i="3"/>
  <c r="X2273" i="3"/>
  <c r="X1315" i="3"/>
  <c r="X2751" i="3"/>
  <c r="X2634" i="3"/>
  <c r="X1970" i="3"/>
  <c r="X2583" i="3"/>
  <c r="X1045" i="3"/>
  <c r="X2441" i="3"/>
  <c r="X3891" i="3"/>
  <c r="X940" i="3"/>
  <c r="X1210" i="3"/>
  <c r="X4232" i="3"/>
  <c r="X2027" i="3"/>
  <c r="X2442" i="3"/>
  <c r="X2645" i="3"/>
  <c r="X2206" i="3"/>
  <c r="X2718" i="3"/>
  <c r="X4088" i="3"/>
  <c r="X4233" i="3"/>
  <c r="X4234" i="3"/>
  <c r="X1522" i="3"/>
  <c r="X558" i="3"/>
  <c r="X2719" i="3"/>
  <c r="X559" i="3"/>
  <c r="X3744" i="3"/>
  <c r="X1693" i="3"/>
  <c r="X1694" i="3"/>
  <c r="X1741" i="3"/>
  <c r="X1742" i="3"/>
  <c r="X3475" i="3"/>
  <c r="X3057" i="3"/>
  <c r="X4058" i="3"/>
  <c r="X2333" i="3"/>
  <c r="X3865" i="3"/>
  <c r="X1335" i="3"/>
  <c r="X2562" i="3"/>
  <c r="X2781" i="3"/>
  <c r="X1091" i="3"/>
  <c r="X875" i="3"/>
  <c r="X1948" i="3"/>
  <c r="X1949" i="3"/>
  <c r="X4235" i="3"/>
  <c r="X352" i="3"/>
  <c r="X4059" i="3"/>
  <c r="X1127" i="3"/>
  <c r="X2288" i="3"/>
  <c r="X1743" i="3"/>
  <c r="X2489" i="3"/>
  <c r="X721" i="3"/>
  <c r="X234" i="3"/>
  <c r="X2584" i="3"/>
  <c r="X2334" i="3"/>
  <c r="X1211" i="3"/>
  <c r="X1472" i="3"/>
  <c r="X2675" i="3"/>
  <c r="X1523" i="3"/>
  <c r="X1128" i="3"/>
  <c r="X1129" i="3"/>
  <c r="X270" i="3"/>
  <c r="X1130" i="3"/>
  <c r="X1212" i="3"/>
  <c r="X1213" i="3"/>
  <c r="X1402" i="3"/>
  <c r="X722" i="3"/>
  <c r="X1214" i="3"/>
  <c r="X1215" i="3"/>
  <c r="X723" i="3"/>
  <c r="X724" i="3"/>
  <c r="X2361" i="3"/>
  <c r="X725" i="3"/>
  <c r="X560" i="3"/>
  <c r="X2362" i="3"/>
  <c r="X726" i="3"/>
  <c r="X2363" i="3"/>
  <c r="X1403" i="3"/>
  <c r="X1216" i="3"/>
  <c r="X1217" i="3"/>
  <c r="X1218" i="3"/>
  <c r="X1404" i="3"/>
  <c r="X1219" i="3"/>
  <c r="X727" i="3"/>
  <c r="X728" i="3"/>
  <c r="X729" i="3"/>
  <c r="X1220" i="3"/>
  <c r="X2207" i="3"/>
  <c r="X3326" i="3"/>
  <c r="X730" i="3"/>
  <c r="X493" i="3"/>
  <c r="X1221" i="3"/>
  <c r="X1150" i="3"/>
  <c r="X731" i="3"/>
  <c r="X1222" i="3"/>
  <c r="X1223" i="3"/>
  <c r="X732" i="3"/>
  <c r="X1405" i="3"/>
  <c r="X733" i="3"/>
  <c r="X252" i="3"/>
  <c r="X1524" i="3"/>
  <c r="X828" i="3"/>
  <c r="X1512" i="3"/>
  <c r="X2028" i="3"/>
  <c r="X1429" i="3"/>
  <c r="X2148" i="3"/>
  <c r="X1385" i="3"/>
  <c r="X271" i="3"/>
  <c r="X4306" i="3"/>
  <c r="X2149" i="3"/>
  <c r="X3058" i="3"/>
  <c r="X960" i="3"/>
  <c r="X1950" i="3"/>
  <c r="X353" i="3"/>
  <c r="X258" i="3"/>
  <c r="X1386" i="3"/>
  <c r="X4359" i="3"/>
  <c r="X1513" i="3"/>
  <c r="X494" i="3"/>
  <c r="X1224" i="3"/>
  <c r="X1354" i="3"/>
  <c r="X325" i="3"/>
  <c r="X2900" i="3"/>
  <c r="X4089" i="3"/>
  <c r="X1331" i="3"/>
  <c r="X2901" i="3"/>
  <c r="X355" i="3"/>
  <c r="X3059" i="3"/>
  <c r="X272" i="3"/>
  <c r="X259" i="3"/>
  <c r="X356" i="3"/>
  <c r="X1550" i="3"/>
  <c r="X2110" i="3"/>
  <c r="X357" i="3"/>
  <c r="X302" i="3"/>
  <c r="X1225" i="3"/>
  <c r="X876" i="3"/>
  <c r="X2443" i="3"/>
  <c r="X521" i="3"/>
  <c r="X1131" i="3"/>
  <c r="X2865" i="3"/>
  <c r="X676" i="3"/>
  <c r="X221" i="3"/>
  <c r="X891" i="3"/>
  <c r="X2688" i="3"/>
  <c r="X1226" i="3"/>
  <c r="X1227" i="3"/>
  <c r="X734" i="3"/>
  <c r="X1228" i="3"/>
  <c r="X1229" i="3"/>
  <c r="X4111" i="3"/>
  <c r="X3327" i="3"/>
  <c r="X3745" i="3"/>
  <c r="X1151" i="3"/>
  <c r="X1230" i="3"/>
  <c r="X2208" i="3"/>
  <c r="X2168" i="3"/>
  <c r="X735" i="3"/>
  <c r="X1231" i="3"/>
  <c r="X2364" i="3"/>
  <c r="X561" i="3"/>
  <c r="X562" i="3"/>
  <c r="X1232" i="3"/>
  <c r="X2209" i="3"/>
  <c r="X2365" i="3"/>
  <c r="X736" i="3"/>
  <c r="X737" i="3"/>
  <c r="X1744" i="3"/>
  <c r="X563" i="3"/>
  <c r="X3902" i="3"/>
  <c r="X3903" i="3"/>
  <c r="X3904" i="3"/>
  <c r="X3476" i="3"/>
  <c r="X3288" i="3"/>
  <c r="X3477" i="3"/>
  <c r="X3478" i="3"/>
  <c r="X3905" i="3"/>
  <c r="X3289" i="3"/>
  <c r="X3479" i="3"/>
  <c r="X3481" i="3"/>
  <c r="X3866" i="3"/>
  <c r="X1233" i="3"/>
  <c r="X3482" i="3"/>
  <c r="X4014" i="3"/>
  <c r="X3173" i="3"/>
  <c r="X3483" i="3"/>
  <c r="X3907" i="3"/>
  <c r="X3091" i="3"/>
  <c r="X3092" i="3"/>
  <c r="X3093" i="3"/>
  <c r="X3094" i="3"/>
  <c r="X3708" i="3"/>
  <c r="X3709" i="3"/>
  <c r="X3095" i="3"/>
  <c r="X3484" i="3"/>
  <c r="X3096" i="3"/>
  <c r="X235" i="3"/>
  <c r="X1132" i="3"/>
  <c r="X2444" i="3"/>
  <c r="X2445" i="3"/>
  <c r="X1525" i="3"/>
  <c r="X1526" i="3"/>
  <c r="X4140" i="3"/>
  <c r="X1527" i="3"/>
  <c r="X411" i="3"/>
  <c r="X412" i="3"/>
  <c r="X677" i="3"/>
  <c r="X273" i="3"/>
  <c r="X990" i="3"/>
  <c r="X4141" i="3"/>
  <c r="X326" i="3"/>
  <c r="X4307" i="3"/>
  <c r="X885" i="3"/>
  <c r="X2150" i="3"/>
  <c r="X862" i="3"/>
  <c r="X1387" i="3"/>
  <c r="X4100" i="3"/>
  <c r="X2720" i="3"/>
  <c r="X1396" i="3"/>
  <c r="X2828" i="3"/>
  <c r="X2151" i="3"/>
  <c r="X1355" i="3"/>
  <c r="X2866" i="3"/>
  <c r="X2867" i="3"/>
  <c r="X2868" i="3"/>
  <c r="X2869" i="3"/>
  <c r="X2870" i="3"/>
  <c r="X2446" i="3"/>
  <c r="X3867" i="3"/>
  <c r="X1507" i="3"/>
  <c r="X3097" i="3"/>
  <c r="X564" i="3"/>
  <c r="X565" i="3"/>
  <c r="X738" i="3"/>
  <c r="X3876" i="3"/>
  <c r="X1406" i="3"/>
  <c r="X1234" i="3"/>
  <c r="X1152" i="3"/>
  <c r="X3328" i="3"/>
  <c r="X3174" i="3"/>
  <c r="X739" i="3"/>
  <c r="X2210" i="3"/>
  <c r="X3746" i="3"/>
  <c r="X3747" i="3"/>
  <c r="X3748" i="3"/>
  <c r="X3749" i="3"/>
  <c r="X3750" i="3"/>
  <c r="X3751" i="3"/>
  <c r="X3752" i="3"/>
  <c r="X3753" i="3"/>
  <c r="X3754" i="3"/>
  <c r="X740" i="3"/>
  <c r="X4112" i="3"/>
  <c r="X3329" i="3"/>
  <c r="X566" i="3"/>
  <c r="X1745" i="3"/>
  <c r="X3216" i="3"/>
  <c r="X3908" i="3"/>
  <c r="X3755" i="3"/>
  <c r="X3098" i="3"/>
  <c r="X3485" i="3"/>
  <c r="X3099" i="3"/>
  <c r="X3330" i="3"/>
  <c r="X567" i="3"/>
  <c r="X3486" i="3"/>
  <c r="X3487" i="3"/>
  <c r="X1237" i="3"/>
  <c r="X3175" i="3"/>
  <c r="X2211" i="3"/>
  <c r="X2366" i="3"/>
  <c r="X3488" i="3"/>
  <c r="X3489" i="3"/>
  <c r="X3490" i="3"/>
  <c r="X3491" i="3"/>
  <c r="X3492" i="3"/>
  <c r="X3493" i="3"/>
  <c r="X3494" i="3"/>
  <c r="X3495" i="3"/>
  <c r="X3496" i="3"/>
  <c r="X3497" i="3"/>
  <c r="X1153" i="3"/>
  <c r="X1238" i="3"/>
  <c r="X3176" i="3"/>
  <c r="X1239" i="3"/>
  <c r="X2922" i="3"/>
  <c r="X3756" i="3"/>
  <c r="X886" i="3"/>
  <c r="X568" i="3"/>
  <c r="X569" i="3"/>
  <c r="X570" i="3"/>
  <c r="X1240" i="3"/>
  <c r="X1241" i="3"/>
  <c r="X1242" i="3"/>
  <c r="X3910" i="3"/>
  <c r="X3498" i="3"/>
  <c r="X3757" i="3"/>
  <c r="X3999" i="3"/>
  <c r="X4000" i="3"/>
  <c r="X3758" i="3"/>
  <c r="X3100" i="3"/>
  <c r="X3101" i="3"/>
  <c r="X1609" i="3"/>
  <c r="X1610" i="3"/>
  <c r="X2721" i="3"/>
  <c r="X4142" i="3"/>
  <c r="X2871" i="3"/>
  <c r="X977" i="3"/>
  <c r="X2078" i="3"/>
  <c r="X4344" i="3"/>
  <c r="X1509" i="3"/>
  <c r="X1082" i="3"/>
  <c r="X211" i="3"/>
  <c r="X2138" i="3"/>
  <c r="X959" i="3"/>
  <c r="X1510" i="3"/>
  <c r="X454" i="3"/>
  <c r="X2585" i="3"/>
  <c r="X2586" i="3"/>
  <c r="X2127" i="3"/>
  <c r="X3890" i="3"/>
  <c r="X274" i="3"/>
  <c r="X420" i="3"/>
  <c r="X3868" i="3"/>
  <c r="X2676" i="3"/>
  <c r="X413" i="3"/>
  <c r="X1188" i="3"/>
  <c r="X877" i="3"/>
  <c r="X3499" i="3"/>
  <c r="X1506" i="3"/>
  <c r="X1556" i="3"/>
  <c r="X322" i="3"/>
  <c r="X370" i="3"/>
  <c r="X462" i="3"/>
  <c r="X463" i="3"/>
  <c r="X1555" i="3"/>
  <c r="X464" i="3"/>
  <c r="X1073" i="3"/>
  <c r="X1078" i="3"/>
  <c r="X466" i="3"/>
  <c r="X1018" i="3"/>
  <c r="X1611" i="3"/>
  <c r="X1612" i="3"/>
  <c r="X1613" i="3"/>
  <c r="X3102" i="3"/>
  <c r="X467" i="3"/>
  <c r="X3103" i="3"/>
  <c r="X2587" i="3"/>
  <c r="X3104" i="3"/>
  <c r="X3105" i="3"/>
  <c r="X4078" i="3"/>
  <c r="X2588" i="3"/>
  <c r="X3911" i="3"/>
  <c r="M4" i="19" l="1"/>
  <c r="M3" i="19" l="1"/>
  <c r="M2" i="19" l="1"/>
  <c r="C19" i="16"/>
  <c r="D19" i="16"/>
  <c r="E19" i="16"/>
  <c r="F19" i="16"/>
  <c r="G19" i="16"/>
  <c r="H19" i="16"/>
  <c r="I19" i="16"/>
  <c r="J19" i="16"/>
  <c r="K19" i="16"/>
  <c r="L19" i="16"/>
  <c r="C39" i="20"/>
  <c r="D39" i="20"/>
  <c r="E39" i="20"/>
  <c r="F39" i="20"/>
  <c r="G39" i="20"/>
  <c r="H39" i="20"/>
  <c r="I39" i="20"/>
  <c r="J39" i="20"/>
  <c r="K39" i="20"/>
  <c r="L39" i="20"/>
  <c r="M39" i="20" l="1"/>
  <c r="T2089" i="3"/>
  <c r="T4391" i="3"/>
  <c r="T1316" i="3"/>
  <c r="T4392" i="3"/>
  <c r="T4393" i="3"/>
  <c r="T4217" i="3"/>
  <c r="T4452" i="3"/>
  <c r="T4553" i="3"/>
  <c r="T2418" i="3"/>
  <c r="T4394" i="3"/>
  <c r="T973" i="3"/>
  <c r="T1311" i="3"/>
  <c r="T48" i="3"/>
  <c r="T4219" i="3"/>
  <c r="T812" i="3"/>
  <c r="T956" i="3"/>
  <c r="T194" i="3"/>
  <c r="T207" i="3"/>
  <c r="T1714" i="3"/>
  <c r="T3230" i="3"/>
  <c r="T1093" i="3"/>
  <c r="T639" i="3"/>
  <c r="T1900" i="3"/>
  <c r="T1901" i="3"/>
  <c r="T192" i="3"/>
  <c r="T4525" i="3"/>
  <c r="T4220" i="3"/>
  <c r="T195" i="3"/>
  <c r="T4399" i="3"/>
  <c r="T477" i="3"/>
  <c r="T2566" i="3"/>
  <c r="T967" i="3"/>
  <c r="T202" i="3"/>
  <c r="T1097" i="3"/>
  <c r="T3981" i="3"/>
  <c r="T3979" i="3"/>
  <c r="T1098" i="3"/>
  <c r="T2567" i="3"/>
  <c r="T148" i="3"/>
  <c r="T33" i="3"/>
  <c r="T65" i="3"/>
  <c r="T205" i="3"/>
  <c r="T203" i="3"/>
  <c r="T4221" i="3"/>
  <c r="T54" i="3"/>
  <c r="T116" i="3"/>
  <c r="T4280" i="3"/>
  <c r="T4281" i="3"/>
  <c r="T4343" i="3"/>
  <c r="T4547" i="3"/>
  <c r="T3164" i="3"/>
  <c r="T4155" i="3"/>
  <c r="T4283" i="3"/>
  <c r="T3881" i="3"/>
  <c r="T2126" i="3"/>
  <c r="T1104" i="3"/>
  <c r="T4259" i="3"/>
  <c r="T4260" i="3"/>
  <c r="T4157" i="3"/>
  <c r="T1494" i="3"/>
  <c r="T4285" i="3"/>
  <c r="T4474" i="3"/>
  <c r="T254" i="3"/>
  <c r="T2670" i="3"/>
  <c r="T1715" i="3"/>
  <c r="T2122" i="3"/>
  <c r="T2458" i="3"/>
  <c r="T1109" i="3"/>
  <c r="T435" i="3"/>
  <c r="T2300" i="3"/>
  <c r="T186" i="3"/>
  <c r="T2421" i="3"/>
  <c r="T2821" i="3"/>
  <c r="T3009" i="3"/>
  <c r="T2301" i="3"/>
  <c r="T3010" i="3"/>
  <c r="T2265" i="3"/>
  <c r="T1071" i="3"/>
  <c r="T3292" i="3"/>
  <c r="T3730" i="3"/>
  <c r="T200" i="3"/>
  <c r="T204" i="3"/>
  <c r="T198" i="3"/>
  <c r="T2822" i="3"/>
  <c r="T3311" i="3"/>
  <c r="T201" i="3"/>
  <c r="T921" i="3"/>
  <c r="T4130" i="3"/>
  <c r="T265" i="3"/>
  <c r="T922" i="3"/>
  <c r="T2851" i="3"/>
  <c r="T199" i="3"/>
  <c r="T2021" i="3"/>
  <c r="T674" i="3"/>
  <c r="T206" i="3"/>
  <c r="T3295" i="3"/>
  <c r="T2191" i="3"/>
  <c r="T2057" i="3"/>
  <c r="T2694" i="3"/>
  <c r="T188" i="3"/>
  <c r="T981" i="3"/>
  <c r="T1941" i="3"/>
  <c r="T4137" i="3"/>
  <c r="T4294" i="3"/>
  <c r="T2495" i="3"/>
  <c r="T2852" i="3"/>
  <c r="T2695" i="3"/>
  <c r="T2348" i="3"/>
  <c r="T3314" i="3"/>
  <c r="T2426" i="3"/>
  <c r="T13" i="3"/>
  <c r="T2499" i="3"/>
  <c r="T1024" i="3"/>
  <c r="T823" i="3"/>
  <c r="T190" i="3"/>
  <c r="T2143" i="3"/>
  <c r="T2999" i="3"/>
  <c r="T317" i="3"/>
  <c r="T1915" i="3"/>
  <c r="T890" i="3"/>
  <c r="T1182" i="3"/>
  <c r="T1183" i="3"/>
  <c r="T193" i="3"/>
  <c r="T23" i="3"/>
  <c r="T2331" i="3"/>
  <c r="T2434" i="3"/>
  <c r="T1589" i="3"/>
  <c r="T2574" i="3"/>
  <c r="T2671" i="3"/>
  <c r="T1469" i="3"/>
  <c r="T2884" i="3"/>
  <c r="T2502" i="3"/>
  <c r="T1594" i="3"/>
  <c r="T181" i="3"/>
  <c r="T368" i="3"/>
  <c r="T901" i="3"/>
  <c r="T1916" i="3"/>
  <c r="T846" i="3"/>
  <c r="T2643" i="3"/>
  <c r="T848" i="3"/>
  <c r="T2560" i="3"/>
  <c r="T2561" i="3"/>
  <c r="T893" i="3"/>
  <c r="T3457" i="3"/>
  <c r="T191" i="3"/>
  <c r="T187" i="3"/>
  <c r="T1191" i="3"/>
  <c r="T2672" i="3"/>
  <c r="T4189" i="3"/>
  <c r="T219" i="3"/>
  <c r="T2705" i="3"/>
  <c r="T67" i="3"/>
  <c r="T439" i="3"/>
  <c r="T1059" i="3"/>
  <c r="T4504" i="3"/>
  <c r="T2436" i="3"/>
  <c r="T2196" i="3"/>
  <c r="T2197" i="3"/>
  <c r="T4134" i="3"/>
  <c r="T2505" i="3"/>
  <c r="T1427" i="3"/>
  <c r="T3296" i="3"/>
  <c r="T2706" i="3"/>
  <c r="T16" i="3"/>
  <c r="T1917" i="3"/>
  <c r="T4229" i="3"/>
  <c r="T4190" i="3"/>
  <c r="T4506" i="3"/>
  <c r="T3169" i="3"/>
  <c r="T185" i="3"/>
  <c r="T189" i="3"/>
  <c r="T4478" i="3"/>
  <c r="T4479" i="3"/>
  <c r="T4531" i="3"/>
  <c r="T3274" i="3"/>
  <c r="T3082" i="3"/>
  <c r="T3465" i="3"/>
  <c r="T1691" i="3"/>
  <c r="T719" i="3"/>
  <c r="T24" i="3"/>
  <c r="T354" i="3"/>
  <c r="T4360" i="3"/>
  <c r="T3906" i="3"/>
  <c r="T3480" i="3"/>
  <c r="T1235" i="3"/>
  <c r="T3909" i="3"/>
  <c r="T1236" i="3"/>
  <c r="T1551" i="3"/>
  <c r="T3013" i="3"/>
  <c r="T1495" i="3"/>
  <c r="T146" i="3"/>
  <c r="T678" i="3"/>
  <c r="T391" i="3"/>
  <c r="T465" i="3"/>
  <c r="T197" i="3"/>
  <c r="T196" i="3"/>
  <c r="U2089" i="3"/>
  <c r="V2089" i="3" s="1"/>
  <c r="U4391" i="3"/>
  <c r="V4391" i="3" s="1"/>
  <c r="U1316" i="3"/>
  <c r="V1316" i="3" s="1"/>
  <c r="U4392" i="3"/>
  <c r="V4392" i="3" s="1"/>
  <c r="U4393" i="3"/>
  <c r="V4393" i="3" s="1"/>
  <c r="U4217" i="3"/>
  <c r="V4217" i="3" s="1"/>
  <c r="U4452" i="3"/>
  <c r="V4452" i="3" s="1"/>
  <c r="V4553" i="3"/>
  <c r="U2418" i="3"/>
  <c r="V2418" i="3" s="1"/>
  <c r="U4394" i="3"/>
  <c r="V4394" i="3" s="1"/>
  <c r="U973" i="3"/>
  <c r="V973" i="3" s="1"/>
  <c r="U1311" i="3"/>
  <c r="V1311" i="3" s="1"/>
  <c r="V48" i="3"/>
  <c r="U4219" i="3"/>
  <c r="V4219" i="3" s="1"/>
  <c r="U812" i="3"/>
  <c r="V812" i="3" s="1"/>
  <c r="U956" i="3"/>
  <c r="V956" i="3" s="1"/>
  <c r="V194" i="3"/>
  <c r="V207" i="3"/>
  <c r="U1714" i="3"/>
  <c r="V1714" i="3" s="1"/>
  <c r="U3230" i="3"/>
  <c r="V3230" i="3" s="1"/>
  <c r="U1093" i="3"/>
  <c r="V1093" i="3" s="1"/>
  <c r="U639" i="3"/>
  <c r="V639" i="3" s="1"/>
  <c r="U1900" i="3"/>
  <c r="V1900" i="3" s="1"/>
  <c r="U1901" i="3"/>
  <c r="V1901" i="3" s="1"/>
  <c r="V192" i="3"/>
  <c r="U4525" i="3"/>
  <c r="V4525" i="3" s="1"/>
  <c r="U4220" i="3"/>
  <c r="V4220" i="3" s="1"/>
  <c r="V195" i="3"/>
  <c r="U4399" i="3"/>
  <c r="V4399" i="3" s="1"/>
  <c r="U477" i="3"/>
  <c r="V477" i="3" s="1"/>
  <c r="U2566" i="3"/>
  <c r="V2566" i="3" s="1"/>
  <c r="U967" i="3"/>
  <c r="V967" i="3" s="1"/>
  <c r="V202" i="3"/>
  <c r="U1097" i="3"/>
  <c r="V1097" i="3" s="1"/>
  <c r="U3981" i="3"/>
  <c r="V3981" i="3" s="1"/>
  <c r="U3979" i="3"/>
  <c r="V3979" i="3" s="1"/>
  <c r="U1098" i="3"/>
  <c r="V1098" i="3" s="1"/>
  <c r="U2567" i="3"/>
  <c r="V2567" i="3" s="1"/>
  <c r="V148" i="3"/>
  <c r="V33" i="3"/>
  <c r="V65" i="3"/>
  <c r="V205" i="3"/>
  <c r="V203" i="3"/>
  <c r="U4221" i="3"/>
  <c r="V4221" i="3" s="1"/>
  <c r="V54" i="3"/>
  <c r="V116" i="3"/>
  <c r="U4280" i="3"/>
  <c r="V4280" i="3" s="1"/>
  <c r="U4281" i="3"/>
  <c r="V4281" i="3" s="1"/>
  <c r="U4343" i="3"/>
  <c r="V4343" i="3" s="1"/>
  <c r="U4547" i="3"/>
  <c r="V4547" i="3" s="1"/>
  <c r="U3164" i="3"/>
  <c r="V3164" i="3" s="1"/>
  <c r="U4155" i="3"/>
  <c r="V4155" i="3" s="1"/>
  <c r="U4283" i="3"/>
  <c r="V4283" i="3" s="1"/>
  <c r="U3881" i="3"/>
  <c r="V3881" i="3" s="1"/>
  <c r="U2126" i="3"/>
  <c r="V2126" i="3" s="1"/>
  <c r="U1104" i="3"/>
  <c r="V1104" i="3" s="1"/>
  <c r="U4259" i="3"/>
  <c r="V4259" i="3" s="1"/>
  <c r="U4260" i="3"/>
  <c r="V4260" i="3" s="1"/>
  <c r="U4157" i="3"/>
  <c r="V4157" i="3" s="1"/>
  <c r="U1494" i="3"/>
  <c r="V1494" i="3" s="1"/>
  <c r="U4285" i="3"/>
  <c r="V4285" i="3" s="1"/>
  <c r="U4474" i="3"/>
  <c r="V4474" i="3" s="1"/>
  <c r="U254" i="3"/>
  <c r="V254" i="3" s="1"/>
  <c r="U2670" i="3"/>
  <c r="V2670" i="3" s="1"/>
  <c r="U1715" i="3"/>
  <c r="V1715" i="3" s="1"/>
  <c r="U2122" i="3"/>
  <c r="V2122" i="3" s="1"/>
  <c r="U2458" i="3"/>
  <c r="V2458" i="3" s="1"/>
  <c r="U1109" i="3"/>
  <c r="V1109" i="3" s="1"/>
  <c r="U435" i="3"/>
  <c r="V435" i="3" s="1"/>
  <c r="U2300" i="3"/>
  <c r="V2300" i="3" s="1"/>
  <c r="V186" i="3"/>
  <c r="U2421" i="3"/>
  <c r="V2421" i="3" s="1"/>
  <c r="U2821" i="3"/>
  <c r="V2821" i="3" s="1"/>
  <c r="U3009" i="3"/>
  <c r="V3009" i="3" s="1"/>
  <c r="U2301" i="3"/>
  <c r="V2301" i="3" s="1"/>
  <c r="U3010" i="3"/>
  <c r="V3010" i="3" s="1"/>
  <c r="U2265" i="3"/>
  <c r="V2265" i="3" s="1"/>
  <c r="U1071" i="3"/>
  <c r="V1071" i="3" s="1"/>
  <c r="U3292" i="3"/>
  <c r="V3292" i="3" s="1"/>
  <c r="U3730" i="3"/>
  <c r="V3730" i="3" s="1"/>
  <c r="V200" i="3"/>
  <c r="V204" i="3"/>
  <c r="V198" i="3"/>
  <c r="U2822" i="3"/>
  <c r="V2822" i="3" s="1"/>
  <c r="U3311" i="3"/>
  <c r="V3311" i="3" s="1"/>
  <c r="V201" i="3"/>
  <c r="U921" i="3"/>
  <c r="V921" i="3" s="1"/>
  <c r="U4130" i="3"/>
  <c r="V4130" i="3" s="1"/>
  <c r="U265" i="3"/>
  <c r="V265" i="3" s="1"/>
  <c r="U922" i="3"/>
  <c r="V922" i="3" s="1"/>
  <c r="U2851" i="3"/>
  <c r="V2851" i="3" s="1"/>
  <c r="V199" i="3"/>
  <c r="U2021" i="3"/>
  <c r="V2021" i="3" s="1"/>
  <c r="U674" i="3"/>
  <c r="V674" i="3" s="1"/>
  <c r="V206" i="3"/>
  <c r="U3295" i="3"/>
  <c r="V3295" i="3" s="1"/>
  <c r="U2191" i="3"/>
  <c r="V2191" i="3" s="1"/>
  <c r="U2057" i="3"/>
  <c r="V2057" i="3" s="1"/>
  <c r="U2694" i="3"/>
  <c r="V2694" i="3" s="1"/>
  <c r="V188" i="3"/>
  <c r="U981" i="3"/>
  <c r="V981" i="3" s="1"/>
  <c r="U1941" i="3"/>
  <c r="V1941" i="3" s="1"/>
  <c r="U4137" i="3"/>
  <c r="V4137" i="3" s="1"/>
  <c r="U4294" i="3"/>
  <c r="V4294" i="3" s="1"/>
  <c r="U2495" i="3"/>
  <c r="V2495" i="3" s="1"/>
  <c r="U2852" i="3"/>
  <c r="V2852" i="3" s="1"/>
  <c r="U2695" i="3"/>
  <c r="V2695" i="3" s="1"/>
  <c r="U2348" i="3"/>
  <c r="V2348" i="3" s="1"/>
  <c r="U3314" i="3"/>
  <c r="V3314" i="3" s="1"/>
  <c r="U2426" i="3"/>
  <c r="V2426" i="3" s="1"/>
  <c r="V13" i="3"/>
  <c r="U2499" i="3"/>
  <c r="V2499" i="3" s="1"/>
  <c r="U1024" i="3"/>
  <c r="V1024" i="3" s="1"/>
  <c r="U823" i="3"/>
  <c r="V823" i="3" s="1"/>
  <c r="V190" i="3"/>
  <c r="U2143" i="3"/>
  <c r="V2143" i="3" s="1"/>
  <c r="U2999" i="3"/>
  <c r="V2999" i="3" s="1"/>
  <c r="U317" i="3"/>
  <c r="V317" i="3" s="1"/>
  <c r="U1915" i="3"/>
  <c r="V1915" i="3" s="1"/>
  <c r="U890" i="3"/>
  <c r="V890" i="3" s="1"/>
  <c r="U1182" i="3"/>
  <c r="V1182" i="3" s="1"/>
  <c r="U1183" i="3"/>
  <c r="V1183" i="3" s="1"/>
  <c r="V193" i="3"/>
  <c r="V23" i="3"/>
  <c r="U2331" i="3"/>
  <c r="V2331" i="3" s="1"/>
  <c r="U2434" i="3"/>
  <c r="V2434" i="3" s="1"/>
  <c r="U1589" i="3"/>
  <c r="V1589" i="3" s="1"/>
  <c r="U2574" i="3"/>
  <c r="V2574" i="3" s="1"/>
  <c r="U2671" i="3"/>
  <c r="V2671" i="3" s="1"/>
  <c r="U1469" i="3"/>
  <c r="V1469" i="3" s="1"/>
  <c r="U2884" i="3"/>
  <c r="V2884" i="3" s="1"/>
  <c r="U2502" i="3"/>
  <c r="V2502" i="3" s="1"/>
  <c r="U1594" i="3"/>
  <c r="V1594" i="3" s="1"/>
  <c r="U181" i="3"/>
  <c r="V181" i="3" s="1"/>
  <c r="U368" i="3"/>
  <c r="V368" i="3" s="1"/>
  <c r="U901" i="3"/>
  <c r="V901" i="3" s="1"/>
  <c r="U1916" i="3"/>
  <c r="V1916" i="3" s="1"/>
  <c r="U846" i="3"/>
  <c r="V846" i="3" s="1"/>
  <c r="U2643" i="3"/>
  <c r="V2643" i="3" s="1"/>
  <c r="U848" i="3"/>
  <c r="V848" i="3" s="1"/>
  <c r="U2560" i="3"/>
  <c r="V2560" i="3" s="1"/>
  <c r="U2561" i="3"/>
  <c r="V2561" i="3" s="1"/>
  <c r="U893" i="3"/>
  <c r="V893" i="3" s="1"/>
  <c r="U3457" i="3"/>
  <c r="V3457" i="3" s="1"/>
  <c r="V191" i="3"/>
  <c r="V187" i="3"/>
  <c r="U1191" i="3"/>
  <c r="V1191" i="3" s="1"/>
  <c r="U2672" i="3"/>
  <c r="V2672" i="3" s="1"/>
  <c r="U4189" i="3"/>
  <c r="V4189" i="3" s="1"/>
  <c r="U219" i="3"/>
  <c r="V219" i="3" s="1"/>
  <c r="U2705" i="3"/>
  <c r="V2705" i="3" s="1"/>
  <c r="V67" i="3"/>
  <c r="U439" i="3"/>
  <c r="V439" i="3" s="1"/>
  <c r="U1059" i="3"/>
  <c r="V1059" i="3" s="1"/>
  <c r="U4504" i="3"/>
  <c r="V4504" i="3" s="1"/>
  <c r="U2436" i="3"/>
  <c r="V2436" i="3" s="1"/>
  <c r="U2196" i="3"/>
  <c r="V2196" i="3" s="1"/>
  <c r="U2197" i="3"/>
  <c r="V2197" i="3" s="1"/>
  <c r="U4134" i="3"/>
  <c r="V4134" i="3" s="1"/>
  <c r="U2505" i="3"/>
  <c r="V2505" i="3" s="1"/>
  <c r="U1427" i="3"/>
  <c r="V1427" i="3" s="1"/>
  <c r="U3296" i="3"/>
  <c r="V3296" i="3" s="1"/>
  <c r="U2706" i="3"/>
  <c r="V2706" i="3" s="1"/>
  <c r="V16" i="3"/>
  <c r="U1917" i="3"/>
  <c r="V1917" i="3" s="1"/>
  <c r="U4229" i="3"/>
  <c r="V4229" i="3" s="1"/>
  <c r="U4190" i="3"/>
  <c r="V4190" i="3" s="1"/>
  <c r="U4506" i="3"/>
  <c r="V4506" i="3" s="1"/>
  <c r="U3169" i="3"/>
  <c r="V3169" i="3" s="1"/>
  <c r="V185" i="3"/>
  <c r="V189" i="3"/>
  <c r="U4478" i="3"/>
  <c r="V4478" i="3" s="1"/>
  <c r="U4479" i="3"/>
  <c r="V4479" i="3" s="1"/>
  <c r="U4531" i="3"/>
  <c r="V4531" i="3" s="1"/>
  <c r="U3274" i="3"/>
  <c r="V3274" i="3" s="1"/>
  <c r="U3082" i="3"/>
  <c r="V3082" i="3" s="1"/>
  <c r="U3465" i="3"/>
  <c r="V3465" i="3" s="1"/>
  <c r="U1691" i="3"/>
  <c r="V1691" i="3" s="1"/>
  <c r="U719" i="3"/>
  <c r="V719" i="3" s="1"/>
  <c r="V24" i="3"/>
  <c r="U354" i="3"/>
  <c r="V354" i="3" s="1"/>
  <c r="U4360" i="3"/>
  <c r="V4360" i="3" s="1"/>
  <c r="U3906" i="3"/>
  <c r="V3906" i="3" s="1"/>
  <c r="U3480" i="3"/>
  <c r="V3480" i="3" s="1"/>
  <c r="U1235" i="3"/>
  <c r="V1235" i="3" s="1"/>
  <c r="U3909" i="3"/>
  <c r="V3909" i="3" s="1"/>
  <c r="U1236" i="3"/>
  <c r="V1236" i="3" s="1"/>
  <c r="U1551" i="3"/>
  <c r="V1551" i="3" s="1"/>
  <c r="U3013" i="3"/>
  <c r="V3013" i="3" s="1"/>
  <c r="U1495" i="3"/>
  <c r="V1495" i="3" s="1"/>
  <c r="V146" i="3"/>
  <c r="U678" i="3"/>
  <c r="V678" i="3" s="1"/>
  <c r="U391" i="3"/>
  <c r="V391" i="3" s="1"/>
  <c r="U465" i="3"/>
  <c r="V465" i="3" s="1"/>
  <c r="V197" i="3"/>
  <c r="V196" i="3"/>
  <c r="W2089" i="3"/>
  <c r="W4391" i="3"/>
  <c r="W1316" i="3"/>
  <c r="W4392" i="3"/>
  <c r="W4393" i="3"/>
  <c r="W4217" i="3"/>
  <c r="W4452" i="3"/>
  <c r="W2418" i="3"/>
  <c r="W4394" i="3"/>
  <c r="W973" i="3"/>
  <c r="W1311" i="3"/>
  <c r="W4219" i="3"/>
  <c r="W812" i="3"/>
  <c r="W956" i="3"/>
  <c r="W1714" i="3"/>
  <c r="W3230" i="3"/>
  <c r="W1093" i="3"/>
  <c r="W639" i="3"/>
  <c r="W1900" i="3"/>
  <c r="W1901" i="3"/>
  <c r="W4525" i="3"/>
  <c r="W4220" i="3"/>
  <c r="W4399" i="3"/>
  <c r="W477" i="3"/>
  <c r="W2566" i="3"/>
  <c r="W967" i="3"/>
  <c r="W1097" i="3"/>
  <c r="W3981" i="3"/>
  <c r="W3979" i="3"/>
  <c r="W1098" i="3"/>
  <c r="W2567" i="3"/>
  <c r="W4221" i="3"/>
  <c r="W4280" i="3"/>
  <c r="W4281" i="3"/>
  <c r="W4343" i="3"/>
  <c r="W4547" i="3"/>
  <c r="W3164" i="3"/>
  <c r="W4155" i="3"/>
  <c r="W4283" i="3"/>
  <c r="W3881" i="3"/>
  <c r="W2126" i="3"/>
  <c r="W1104" i="3"/>
  <c r="W4259" i="3"/>
  <c r="W4260" i="3"/>
  <c r="W4157" i="3"/>
  <c r="W1494" i="3"/>
  <c r="W4285" i="3"/>
  <c r="W4474" i="3"/>
  <c r="W254" i="3"/>
  <c r="W2670" i="3"/>
  <c r="W1715" i="3"/>
  <c r="W2122" i="3"/>
  <c r="W2458" i="3"/>
  <c r="W1109" i="3"/>
  <c r="W435" i="3"/>
  <c r="W2300" i="3"/>
  <c r="W2421" i="3"/>
  <c r="W2821" i="3"/>
  <c r="W3009" i="3"/>
  <c r="W2301" i="3"/>
  <c r="W3010" i="3"/>
  <c r="W2265" i="3"/>
  <c r="W1071" i="3"/>
  <c r="W3292" i="3"/>
  <c r="W3730" i="3"/>
  <c r="W2822" i="3"/>
  <c r="W3311" i="3"/>
  <c r="W921" i="3"/>
  <c r="W4130" i="3"/>
  <c r="W265" i="3"/>
  <c r="W922" i="3"/>
  <c r="W2851" i="3"/>
  <c r="W2021" i="3"/>
  <c r="W674" i="3"/>
  <c r="W3295" i="3"/>
  <c r="W2191" i="3"/>
  <c r="W2057" i="3"/>
  <c r="W2694" i="3"/>
  <c r="W981" i="3"/>
  <c r="W1941" i="3"/>
  <c r="W4137" i="3"/>
  <c r="W4294" i="3"/>
  <c r="W2495" i="3"/>
  <c r="W2852" i="3"/>
  <c r="W2695" i="3"/>
  <c r="W2348" i="3"/>
  <c r="W3314" i="3"/>
  <c r="W2426" i="3"/>
  <c r="W2499" i="3"/>
  <c r="W1024" i="3"/>
  <c r="W823" i="3"/>
  <c r="W2143" i="3"/>
  <c r="W2999" i="3"/>
  <c r="W317" i="3"/>
  <c r="W1915" i="3"/>
  <c r="W890" i="3"/>
  <c r="W1182" i="3"/>
  <c r="W1183" i="3"/>
  <c r="W2331" i="3"/>
  <c r="W2434" i="3"/>
  <c r="W1589" i="3"/>
  <c r="W2574" i="3"/>
  <c r="W2671" i="3"/>
  <c r="W1469" i="3"/>
  <c r="W2884" i="3"/>
  <c r="W2502" i="3"/>
  <c r="W1594" i="3"/>
  <c r="W181" i="3"/>
  <c r="W368" i="3"/>
  <c r="W901" i="3"/>
  <c r="W1916" i="3"/>
  <c r="W846" i="3"/>
  <c r="W2643" i="3"/>
  <c r="W848" i="3"/>
  <c r="W2560" i="3"/>
  <c r="W2561" i="3"/>
  <c r="W893" i="3"/>
  <c r="W3457" i="3"/>
  <c r="W1191" i="3"/>
  <c r="W2672" i="3"/>
  <c r="W4189" i="3"/>
  <c r="W219" i="3"/>
  <c r="W2705" i="3"/>
  <c r="W439" i="3"/>
  <c r="W1059" i="3"/>
  <c r="W4504" i="3"/>
  <c r="W2436" i="3"/>
  <c r="W2196" i="3"/>
  <c r="W2197" i="3"/>
  <c r="W4134" i="3"/>
  <c r="W2505" i="3"/>
  <c r="W1427" i="3"/>
  <c r="W3296" i="3"/>
  <c r="W2706" i="3"/>
  <c r="W1917" i="3"/>
  <c r="W4229" i="3"/>
  <c r="W4190" i="3"/>
  <c r="W4506" i="3"/>
  <c r="W3169" i="3"/>
  <c r="W4478" i="3"/>
  <c r="W4479" i="3"/>
  <c r="W4531" i="3"/>
  <c r="W3274" i="3"/>
  <c r="W3082" i="3"/>
  <c r="W3465" i="3"/>
  <c r="W1691" i="3"/>
  <c r="W719" i="3"/>
  <c r="W354" i="3"/>
  <c r="W4360" i="3"/>
  <c r="W3906" i="3"/>
  <c r="W3480" i="3"/>
  <c r="W1235" i="3"/>
  <c r="W3909" i="3"/>
  <c r="W1236" i="3"/>
  <c r="W1551" i="3"/>
  <c r="W3013" i="3"/>
  <c r="W1495" i="3"/>
  <c r="W678" i="3"/>
  <c r="W391" i="3"/>
  <c r="W465" i="3"/>
  <c r="X2089" i="3"/>
  <c r="X4391" i="3"/>
  <c r="X1316" i="3"/>
  <c r="X4392" i="3"/>
  <c r="X4393" i="3"/>
  <c r="X4217" i="3"/>
  <c r="X4452" i="3"/>
  <c r="X2418" i="3"/>
  <c r="X4394" i="3"/>
  <c r="X973" i="3"/>
  <c r="X1311" i="3"/>
  <c r="X4219" i="3"/>
  <c r="X812" i="3"/>
  <c r="X956" i="3"/>
  <c r="X1714" i="3"/>
  <c r="X3230" i="3"/>
  <c r="X1093" i="3"/>
  <c r="X639" i="3"/>
  <c r="X1900" i="3"/>
  <c r="X1901" i="3"/>
  <c r="X4525" i="3"/>
  <c r="X4220" i="3"/>
  <c r="X4399" i="3"/>
  <c r="X477" i="3"/>
  <c r="X2566" i="3"/>
  <c r="X967" i="3"/>
  <c r="X1097" i="3"/>
  <c r="X3981" i="3"/>
  <c r="X3979" i="3"/>
  <c r="X1098" i="3"/>
  <c r="X2567" i="3"/>
  <c r="X4221" i="3"/>
  <c r="X4280" i="3"/>
  <c r="X4281" i="3"/>
  <c r="X4343" i="3"/>
  <c r="X4547" i="3"/>
  <c r="X3164" i="3"/>
  <c r="X4155" i="3"/>
  <c r="X4283" i="3"/>
  <c r="X3881" i="3"/>
  <c r="X2126" i="3"/>
  <c r="X1104" i="3"/>
  <c r="X4259" i="3"/>
  <c r="X4260" i="3"/>
  <c r="X4157" i="3"/>
  <c r="X1494" i="3"/>
  <c r="X4285" i="3"/>
  <c r="X4474" i="3"/>
  <c r="X254" i="3"/>
  <c r="X2670" i="3"/>
  <c r="X1715" i="3"/>
  <c r="X2122" i="3"/>
  <c r="X2458" i="3"/>
  <c r="X1109" i="3"/>
  <c r="X435" i="3"/>
  <c r="X2300" i="3"/>
  <c r="X2421" i="3"/>
  <c r="X2821" i="3"/>
  <c r="X3009" i="3"/>
  <c r="X2301" i="3"/>
  <c r="X3010" i="3"/>
  <c r="X2265" i="3"/>
  <c r="X1071" i="3"/>
  <c r="X3292" i="3"/>
  <c r="X3730" i="3"/>
  <c r="X2822" i="3"/>
  <c r="X3311" i="3"/>
  <c r="X921" i="3"/>
  <c r="X4130" i="3"/>
  <c r="X265" i="3"/>
  <c r="X922" i="3"/>
  <c r="X2851" i="3"/>
  <c r="X2021" i="3"/>
  <c r="X674" i="3"/>
  <c r="X3295" i="3"/>
  <c r="X2191" i="3"/>
  <c r="X2057" i="3"/>
  <c r="X2694" i="3"/>
  <c r="X981" i="3"/>
  <c r="X1941" i="3"/>
  <c r="X4137" i="3"/>
  <c r="X4294" i="3"/>
  <c r="X2495" i="3"/>
  <c r="X2852" i="3"/>
  <c r="X2695" i="3"/>
  <c r="X2348" i="3"/>
  <c r="X3314" i="3"/>
  <c r="X2426" i="3"/>
  <c r="X2499" i="3"/>
  <c r="X1024" i="3"/>
  <c r="X823" i="3"/>
  <c r="X2143" i="3"/>
  <c r="X2999" i="3"/>
  <c r="X317" i="3"/>
  <c r="X1915" i="3"/>
  <c r="X890" i="3"/>
  <c r="X1182" i="3"/>
  <c r="X1183" i="3"/>
  <c r="X2331" i="3"/>
  <c r="X2434" i="3"/>
  <c r="X1589" i="3"/>
  <c r="X2574" i="3"/>
  <c r="X2671" i="3"/>
  <c r="X1469" i="3"/>
  <c r="X2884" i="3"/>
  <c r="X2502" i="3"/>
  <c r="X1594" i="3"/>
  <c r="X181" i="3"/>
  <c r="X368" i="3"/>
  <c r="X901" i="3"/>
  <c r="X1916" i="3"/>
  <c r="X846" i="3"/>
  <c r="X2643" i="3"/>
  <c r="X848" i="3"/>
  <c r="X2560" i="3"/>
  <c r="X2561" i="3"/>
  <c r="X893" i="3"/>
  <c r="X3457" i="3"/>
  <c r="X1191" i="3"/>
  <c r="X2672" i="3"/>
  <c r="X4189" i="3"/>
  <c r="X219" i="3"/>
  <c r="X2705" i="3"/>
  <c r="X439" i="3"/>
  <c r="X1059" i="3"/>
  <c r="X4504" i="3"/>
  <c r="X2436" i="3"/>
  <c r="X2196" i="3"/>
  <c r="X2197" i="3"/>
  <c r="X4134" i="3"/>
  <c r="X2505" i="3"/>
  <c r="X1427" i="3"/>
  <c r="X3296" i="3"/>
  <c r="X2706" i="3"/>
  <c r="X1917" i="3"/>
  <c r="X4229" i="3"/>
  <c r="X4190" i="3"/>
  <c r="X4506" i="3"/>
  <c r="X3169" i="3"/>
  <c r="X4478" i="3"/>
  <c r="X4479" i="3"/>
  <c r="X4531" i="3"/>
  <c r="X3274" i="3"/>
  <c r="X3082" i="3"/>
  <c r="X3465" i="3"/>
  <c r="X1691" i="3"/>
  <c r="X719" i="3"/>
  <c r="X354" i="3"/>
  <c r="X4360" i="3"/>
  <c r="X3906" i="3"/>
  <c r="X3480" i="3"/>
  <c r="X1235" i="3"/>
  <c r="X3909" i="3"/>
  <c r="X1236" i="3"/>
  <c r="X1551" i="3"/>
  <c r="X3013" i="3"/>
  <c r="X1495" i="3"/>
  <c r="X678" i="3"/>
  <c r="X391" i="3"/>
  <c r="X465" i="3"/>
  <c r="L4" i="22" l="1"/>
  <c r="K4" i="22"/>
  <c r="J4" i="22"/>
  <c r="I4" i="22"/>
  <c r="H4" i="22"/>
  <c r="G4" i="22"/>
  <c r="F4" i="22"/>
  <c r="E4" i="22"/>
  <c r="D4" i="22"/>
  <c r="C4" i="22"/>
  <c r="B4" i="22"/>
  <c r="M4" i="22" l="1"/>
  <c r="B19" i="16" l="1"/>
  <c r="M8" i="16"/>
  <c r="M19" i="16" s="1"/>
  <c r="B39" i="20"/>
  <c r="M347" i="19" l="1"/>
  <c r="L347" i="19"/>
  <c r="K347" i="19"/>
  <c r="J347" i="19"/>
  <c r="I347" i="19"/>
  <c r="H347" i="19"/>
  <c r="G347" i="19"/>
  <c r="F347" i="19"/>
  <c r="E347" i="19"/>
  <c r="D347" i="19"/>
  <c r="C347" i="19"/>
  <c r="B347" i="19"/>
  <c r="M659" i="15" l="1"/>
  <c r="L659" i="15"/>
  <c r="K659" i="15"/>
  <c r="J659" i="15"/>
  <c r="I659" i="15"/>
  <c r="H659" i="15"/>
  <c r="G659" i="15"/>
  <c r="F659" i="15"/>
  <c r="E659" i="15"/>
  <c r="D659" i="15"/>
  <c r="C659" i="15"/>
  <c r="B659" i="15"/>
</calcChain>
</file>

<file path=xl/sharedStrings.xml><?xml version="1.0" encoding="utf-8"?>
<sst xmlns="http://schemas.openxmlformats.org/spreadsheetml/2006/main" count="91203" uniqueCount="8776">
  <si>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</si>
  <si>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</si>
  <si>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</si>
  <si>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</si>
  <si>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</si>
  <si>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</si>
  <si>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</si>
  <si>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</si>
  <si>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</si>
  <si>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</si>
  <si>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</si>
  <si>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</si>
  <si>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</si>
  <si>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GESTION Y ESTUDIOS AMBIENTALES, S. COOP.</t>
  </si>
  <si>
    <t>ASCENSORES ZENER GRUPO ARMONIZA, S.L.U.</t>
  </si>
  <si>
    <t>GAS NATURAL COMERCIALIZADORA, S.A.</t>
  </si>
  <si>
    <t>CRESPO COMERCIAL ESPAÑOLA DE PROTECCION, S.L.</t>
  </si>
  <si>
    <t>DEREOJO PRODUCCIONES, S.L.</t>
  </si>
  <si>
    <t>INVESTIGACION &amp; CONSULTING S.A.</t>
  </si>
  <si>
    <t>SERVICIO DE LIMPIEZA DOMESTICA COMODIN, S.L.</t>
  </si>
  <si>
    <t>TECNICAS DE AHORRO ENERGETICO, S.L.</t>
  </si>
  <si>
    <t>DIGITAL CARDIG, S.L.L.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</si>
  <si>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</si>
  <si>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</si>
  <si>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</si>
  <si>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</si>
  <si>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</si>
  <si>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ANGÉLICA GAGO  BENITO</t>
  </si>
  <si>
    <t>ORONA S. COOP.</t>
  </si>
  <si>
    <t>RUBEN HERRANZ  VILLACE</t>
  </si>
  <si>
    <t>DISCOMTES ENERGÍA, S.L.</t>
  </si>
  <si>
    <t>SUMINISTROS SEHICA,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</si>
  <si>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</si>
  <si>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</si>
  <si>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</si>
  <si>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</si>
  <si>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</si>
  <si>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</si>
  <si>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</si>
  <si>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</si>
  <si>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</si>
  <si>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DECORACION Y PINTURAS JOSE HERRADOR S.L.U.</t>
  </si>
  <si>
    <t>GRUPO LINCE ASPRONA S.L.</t>
  </si>
  <si>
    <t>JOSE MANUEL CIMAS  ORDUÑA</t>
  </si>
  <si>
    <t>ISABEL BENITO GARCIA</t>
  </si>
  <si>
    <t>OXILID S.L.</t>
  </si>
  <si>
    <t>TALLERES GOCA,C.B.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</si>
  <si>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</si>
  <si>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</si>
  <si>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</si>
  <si>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</si>
  <si>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</si>
  <si>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</si>
  <si>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</si>
  <si>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EULEN S.A.</t>
  </si>
  <si>
    <t>INCIDEC INGENIERÍA Y ARQUITECTURA, S.L.</t>
  </si>
  <si>
    <t>Oper.</t>
  </si>
  <si>
    <t>COMERCIAL ULSA S.A.</t>
  </si>
  <si>
    <t>TRANSDUERO S.L.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</si>
  <si>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</si>
  <si>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</si>
  <si>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</si>
  <si>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</si>
  <si>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</si>
  <si>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CASA AMBROSIO RODRIGUEZ, S.L.</t>
  </si>
  <si>
    <t>MIGUEL  SANABRIA MURCIEGO</t>
  </si>
  <si>
    <t>API MOVILIDAD, S.A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</si>
  <si>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</si>
  <si>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</si>
  <si>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</si>
  <si>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</si>
  <si>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</si>
  <si>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</si>
  <si>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</si>
  <si>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</si>
  <si>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</si>
  <si>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</si>
  <si>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</si>
  <si>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</si>
  <si>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</si>
  <si>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</si>
  <si>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</si>
  <si>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</si>
  <si>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</si>
  <si>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SUMINISTROS INDUSTRIALES VALLADOLID, S.L.</t>
  </si>
  <si>
    <t>ABACO C.E. INFORMATICOS, S.L.</t>
  </si>
  <si>
    <t>ALCASA SATURNO S.L.</t>
  </si>
  <si>
    <t>ANTALIS IBERIA</t>
  </si>
  <si>
    <t>ECOLOGISTAS EN ACCION-CODA</t>
  </si>
  <si>
    <t>ZEPHYR MENSAJEROS, S.L.</t>
  </si>
  <si>
    <t>FRANCISCO SALVADOR PARRAVICINI, S.L.N.E.</t>
  </si>
  <si>
    <t>MATA DIGITAL, S.L.</t>
  </si>
  <si>
    <t>CONTENEDORES LA FLECHA, S.L</t>
  </si>
  <si>
    <t>ALONSO VENDING 1995, S.L.</t>
  </si>
  <si>
    <t>CERTIFICACIÓN Y CONFIANZA CÁMARA, S.L.</t>
  </si>
  <si>
    <t>BETTINA ALEXANDRA GERTRUD GEISSELMANN</t>
  </si>
  <si>
    <t>AVILA ASISTENCIA S.L.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</si>
  <si>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</si>
  <si>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</si>
  <si>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</si>
  <si>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</si>
  <si>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</si>
  <si>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</si>
  <si>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</si>
  <si>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</si>
  <si>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</si>
  <si>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</si>
  <si>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</si>
  <si>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</si>
  <si>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10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</si>
  <si>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</si>
  <si>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</si>
  <si>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</si>
  <si>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</si>
  <si>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</si>
  <si>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</si>
  <si>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</si>
  <si>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</si>
  <si>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4911. Sociedad de la información</t>
  </si>
  <si>
    <t>9121. Organos de Gobierno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</si>
  <si>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</si>
  <si>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</si>
  <si>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</si>
  <si>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</si>
  <si>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</si>
  <si>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</si>
  <si>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</si>
  <si>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</si>
  <si>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</si>
  <si>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</si>
  <si>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</si>
  <si>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</si>
  <si>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</si>
  <si>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</si>
  <si>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</si>
  <si>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</si>
  <si>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</si>
  <si>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</si>
  <si>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</si>
  <si>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</si>
  <si>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</si>
  <si>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</si>
  <si>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</si>
  <si>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</si>
  <si>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</si>
  <si>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</si>
  <si>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</si>
  <si>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</si>
  <si>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</si>
  <si>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</si>
  <si>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</si>
  <si>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</si>
  <si>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</si>
  <si>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</si>
  <si>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</si>
  <si>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</si>
  <si>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</si>
  <si>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</si>
  <si>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</si>
  <si>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</si>
  <si>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</si>
  <si>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</si>
  <si>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</si>
  <si>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</si>
  <si>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</si>
  <si>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</si>
  <si>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</si>
  <si>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</si>
  <si>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</si>
  <si>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</si>
  <si>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</si>
  <si>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</si>
  <si>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</si>
  <si>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</si>
  <si>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</si>
  <si>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</si>
  <si>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</si>
  <si>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</si>
  <si>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</si>
  <si>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</si>
  <si>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</si>
  <si>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</si>
  <si>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</si>
  <si>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</si>
  <si>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</si>
  <si>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</si>
  <si>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</si>
  <si>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</si>
  <si>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</si>
  <si>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</si>
  <si>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</si>
  <si>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</si>
  <si>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</si>
  <si>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</si>
  <si>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</si>
  <si>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</si>
  <si>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</si>
  <si>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</si>
  <si>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</si>
  <si>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</si>
  <si>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</si>
  <si>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</si>
  <si>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</si>
  <si>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</si>
  <si>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</si>
  <si>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</si>
  <si>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</si>
  <si>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</si>
  <si>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</si>
  <si>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</si>
  <si>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</si>
  <si>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</si>
  <si>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</si>
  <si>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</si>
  <si>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</si>
  <si>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</si>
  <si>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</si>
  <si>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</si>
  <si>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</si>
  <si>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</si>
  <si>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</si>
  <si>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</si>
  <si>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</si>
  <si>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</si>
  <si>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</si>
  <si>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</si>
  <si>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</si>
  <si>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</si>
  <si>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</si>
  <si>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</si>
  <si>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</si>
  <si>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</si>
  <si>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</si>
  <si>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</si>
  <si>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</si>
  <si>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</si>
  <si>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</si>
  <si>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</si>
  <si>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</si>
  <si>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</si>
  <si>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</si>
  <si>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</si>
  <si>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</si>
  <si>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</si>
  <si>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</si>
  <si>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</si>
  <si>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</si>
  <si>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</si>
  <si>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</si>
  <si>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</si>
  <si>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</si>
  <si>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</si>
  <si>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</si>
  <si>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</si>
  <si>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</si>
  <si>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</si>
  <si>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</si>
  <si>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</si>
  <si>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</si>
  <si>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</si>
  <si>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</si>
  <si>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</si>
  <si>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</si>
  <si>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</si>
  <si>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</si>
  <si>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</si>
  <si>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</si>
  <si>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</si>
  <si>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</si>
  <si>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</si>
  <si>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</si>
  <si>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</si>
  <si>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</si>
  <si>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</si>
  <si>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</si>
  <si>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</si>
  <si>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</si>
  <si>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</si>
  <si>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</si>
  <si>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</si>
  <si>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</si>
  <si>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FUNDACION INTRAS</t>
  </si>
  <si>
    <t>BOBILLO Y ASOCIADOS ARQUITECTOS S.L.</t>
  </si>
  <si>
    <t>VALLADOLID AUTOMOVIL S.A.</t>
  </si>
  <si>
    <t>SRCL CONSENUR, S.L.U.</t>
  </si>
  <si>
    <t>GLAXOSMITHKLINE, S.A.</t>
  </si>
  <si>
    <t>ELECTRO-INDUX, S.L.</t>
  </si>
  <si>
    <t>SUMINISTROS GRAFICOS POLGRAF, S.L.</t>
  </si>
  <si>
    <t>Total General Servicios</t>
  </si>
  <si>
    <t>Total General Obras</t>
  </si>
  <si>
    <t>INNOVATIVE SOLUTIONS IN CHEMISTRY, S.L.</t>
  </si>
  <si>
    <t>T-SYSTEMS ITC IBERIA S.A.</t>
  </si>
  <si>
    <t>CENTRO DE OBSERVACION Y TELEDETECCION ESPACIAL, S.A.U.</t>
  </si>
  <si>
    <t>RECICLADOS PUCELANOS, S.L.U.</t>
  </si>
  <si>
    <t>OSCAR MANUEL DEL AMO  DE ANDRES</t>
  </si>
  <si>
    <t>Porcentaje</t>
  </si>
  <si>
    <t>Total General Suministros</t>
  </si>
  <si>
    <t>Total General Otros</t>
  </si>
  <si>
    <t>SERVICIOS DE PRENSA COMUNICAPLUS, S.A.</t>
  </si>
  <si>
    <t>ALTERNATIVAS ECONÓMICAS, S.C.C.L.</t>
  </si>
  <si>
    <t>1A INGENIEROS,  S.L.P.</t>
  </si>
  <si>
    <t>SKYNET INFORMATICA SL</t>
  </si>
  <si>
    <t>TRULYESPAÑA, S.L.</t>
  </si>
  <si>
    <t>OCU EDICIONES, S.A.</t>
  </si>
  <si>
    <t>Localidad</t>
  </si>
  <si>
    <t>11. Salud pública y seguridad ciudadana</t>
  </si>
  <si>
    <t>05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</si>
  <si>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</si>
  <si>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</si>
  <si>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</si>
  <si>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</si>
  <si>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</si>
  <si>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</si>
  <si>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</si>
  <si>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</si>
  <si>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</si>
  <si>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</si>
  <si>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</si>
  <si>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</si>
  <si>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</si>
  <si>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</si>
  <si>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</si>
  <si>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</si>
  <si>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</si>
  <si>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03. Participación ciudadana y deportes</t>
  </si>
  <si>
    <t>Acuerdo marco</t>
  </si>
  <si>
    <t>Contratación menor</t>
  </si>
  <si>
    <t>AYUDAS TÉCNICAS A LA COOPERACIÓN, S.L.</t>
  </si>
  <si>
    <t>BETON CATALAN, S.A.</t>
  </si>
  <si>
    <t>BJS AUTOMATISMOS,S.L.</t>
  </si>
  <si>
    <t>CAREN SAU</t>
  </si>
  <si>
    <t>COLEGIO NACIONAL SECRETARIOS, INTERVENTORES Y TESOREROS ADMON. LOCAL</t>
  </si>
  <si>
    <t>DISTRIBUCION DE PAPEL CASTILLA Y LEON, S.A.</t>
  </si>
  <si>
    <t>DS SMITH RECYCLING SPAIN S.A.</t>
  </si>
  <si>
    <t>HYBRID CAR,S.A.</t>
  </si>
  <si>
    <t>SERVICIOS DE CONTROL E INSPECCION S.A</t>
  </si>
  <si>
    <t>TITANIA COMPAÑIA EDITORIAL, S.L.</t>
  </si>
  <si>
    <t>IPROGES CONSULTING, S.L.</t>
  </si>
  <si>
    <t>REVISTA DE DERECHO URBANISTICO</t>
  </si>
  <si>
    <t>UNIVERSIDAD DE VALLADOLID</t>
  </si>
  <si>
    <t>GABRIEL ALEJANDRO REYES GONZÁLEZ</t>
  </si>
  <si>
    <t>SAFETY METHS SEGURIDAD INDUSTRIAL S.L.</t>
  </si>
  <si>
    <t>RENTA GRUPO EDITORIAL, S.A.</t>
  </si>
  <si>
    <t>MARIA PILAR  CARBAJO RODRIGUEZ</t>
  </si>
  <si>
    <t>WILLIS IBERIA CORREDURIA DE SEGUROS Y REASEGUROS, S.A.</t>
  </si>
  <si>
    <t>MULTICARTEL, C.B.</t>
  </si>
  <si>
    <t>COM-PACTO SOLUCIONES Y PROYECTOS, S.L.</t>
  </si>
  <si>
    <t>ZENIT INGENIERIA Y CONSULTORIA SLP</t>
  </si>
  <si>
    <t>VIVES Y HERRERO S.L.</t>
  </si>
  <si>
    <t>C.D. ATLETISMO CUATRO CANTONES</t>
  </si>
  <si>
    <t>MARÍA VANESA CALZADA RODRIGUEZ</t>
  </si>
  <si>
    <t>AVENET IT SL</t>
  </si>
  <si>
    <t>CALEFACCION AUTOMATICA S.L.</t>
  </si>
  <si>
    <t>FCC MEDIO AMBIENTE SA</t>
  </si>
  <si>
    <t>CENTRO MATERIAL SANITARIO, S.A.</t>
  </si>
  <si>
    <t>PILAR SOLA  PIZARRO</t>
  </si>
  <si>
    <t>PROTEC SOLANA,S.L.</t>
  </si>
  <si>
    <t>RBA REVISTAS, S.L.</t>
  </si>
  <si>
    <t>HERMANOS SALGADO DE LA HERA CB</t>
  </si>
  <si>
    <t>TELEFONICA SOLUCIONES DE INFORMATICA Y COMUNICACIONES DE ESPAÑA S.A.U</t>
  </si>
  <si>
    <t>DEANTE CERRAJERIA, S.L.</t>
  </si>
  <si>
    <t>PLACAS Y ROTULOS INDUSTRIALES, SOCIEDAD LIMITADA</t>
  </si>
  <si>
    <t>INTEGRAL DE AUTOMOCION 2000, S.A.</t>
  </si>
  <si>
    <t>EMMA GOMEZ  GOMEZ</t>
  </si>
  <si>
    <t>MARIA FELISA ALONSO ACUÑA</t>
  </si>
  <si>
    <t>TECNOLOGIA INFORMATICA 2000</t>
  </si>
  <si>
    <t>GRAFICAS 81 S.L.</t>
  </si>
  <si>
    <t>GRUPO DE TEATRO MUTIS</t>
  </si>
  <si>
    <t>ESTUDIOS Y CONTROLES BIOLOGICOS, S.L. (BIECON)</t>
  </si>
  <si>
    <t>NURIA MONTERO MARCOS</t>
  </si>
  <si>
    <t>ALMACENES GONZALEZ BOMBIN, SOCIEDAD LIMITADA</t>
  </si>
  <si>
    <t>AMALIA TORRES  SALGADO</t>
  </si>
  <si>
    <t>ASOCIACION PARA ORGANIZACION DE FERIAS Y CERTAMENES DISCOGRAFIC0S</t>
  </si>
  <si>
    <t>FARAHDIVA, S.L.</t>
  </si>
  <si>
    <t>SERMANINT HISPANIA, S.L. (SERVICIOS DE MNTO INTEGRAL)</t>
  </si>
  <si>
    <t>ALFE SUMINISTROS A LA CONSTRUCCION E INDUSTRIA</t>
  </si>
  <si>
    <t>ALACRAN S.L.</t>
  </si>
  <si>
    <t>ELECNOR SERVICIOS Y PROYECTOS,S.A.U</t>
  </si>
  <si>
    <t>GRUPO MANTENIMIENTO E INSTALACIONES GRUMAN, S.L.</t>
  </si>
  <si>
    <t>OBRAS HERGON, S.A.</t>
  </si>
  <si>
    <t>CENTRO DE ESTUDIOS DE MATERIALES Y CONTROL DE OBRAS, S.A. (CEMOSA)</t>
  </si>
  <si>
    <t>MARIA JOSE LARENA  GOROSTIAGA</t>
  </si>
  <si>
    <t>RADHANIL</t>
  </si>
  <si>
    <t>ALJOBAR S.L.</t>
  </si>
  <si>
    <t>ARIDOS GONZAL SL</t>
  </si>
  <si>
    <t>UNIFORMES Y VESTUARIO LABORAL, S.L.</t>
  </si>
  <si>
    <t>FERNANDO RINCON CHICHES</t>
  </si>
  <si>
    <t>MARTA MARÍA HERRARTE SANZ</t>
  </si>
  <si>
    <t>MANUEL CARDEÑAS BELTRAN</t>
  </si>
  <si>
    <t>MORALES Y ABELLA, S.A.</t>
  </si>
  <si>
    <t>AD</t>
  </si>
  <si>
    <t>DORNIER S.A.</t>
  </si>
  <si>
    <t>AJUSTE ANUALIDADES CONTRATO GESTIÓN SERVICIO PÚBLICO REGULACIÓN ESTACIONAMIENTO VEHÍCULOS VÍA PÚBLICA EN VALLADOLID</t>
  </si>
  <si>
    <t>MADRID</t>
  </si>
  <si>
    <t>ServPubl - De gestión de servicios públicos</t>
  </si>
  <si>
    <t>PrAbier - Procedimiento Abierto</t>
  </si>
  <si>
    <t>MultiC - MultiCriterio</t>
  </si>
  <si>
    <t>CLECE SA-ONET IBERIA SOLUCIONES SA (UTE SAD AYUNTAMIENTO DE VALLADOLID. LOTE 1)</t>
  </si>
  <si>
    <t>VALLADOLID</t>
  </si>
  <si>
    <t>Servicios - De servicios</t>
  </si>
  <si>
    <t>ILUNION LIMPIEZA Y MEDIO AMBIENTE, S.A.</t>
  </si>
  <si>
    <t>Obras - De Obras</t>
  </si>
  <si>
    <t>ACCIONA MEDIO AMBIENTE, S.A.</t>
  </si>
  <si>
    <t>ALCOBENDAS</t>
  </si>
  <si>
    <t>KAPSCH TRAFFICOM TRANSPORTATION SA</t>
  </si>
  <si>
    <t>CONTRATO GESTIÓN INTEGRAL SISTEMA CENTRALIZADO CONTROL DE TRÁFICO (2022/2023/1 enero a 31 agosto'2024)</t>
  </si>
  <si>
    <t>SOCIEDAD ESTATAL CORREOS TELEGRAFOS, S.A</t>
  </si>
  <si>
    <t>ESTANCIAS DIURNAS LOTE 1-GESTION 7 UC-EN23 A NOV25-PL: 11.384-UC IVA inc Z.SUR-H.REY-UC2 RON-D-ARCA-Z.ES-2 UCS PARQUESOL</t>
  </si>
  <si>
    <t>VIGILANTES ASOCIADOS AL SERVICIO DE BANCA Y EMPRESAS VASBE SL</t>
  </si>
  <si>
    <t>CONTRATO SERVICIO DE VIGILANCIA, CONTROL Y PROTECCIÓN DIVERSAS DEPENDENCIAS DEL  AYTO. DE VALLADOLID  2023 Y 2024.</t>
  </si>
  <si>
    <t>SALAMANCA</t>
  </si>
  <si>
    <t>ZARZUELA S.A. - EMPRESA CONSTRUCTORA</t>
  </si>
  <si>
    <t>IVECO ESPAÑA, S.L.</t>
  </si>
  <si>
    <t>Suministro - De suministro</t>
  </si>
  <si>
    <t>A CORUÑA</t>
  </si>
  <si>
    <t>OESIA NETWORKS S.L.</t>
  </si>
  <si>
    <t>ASISTENCIA TÉCNICA, OPERACIÓN Y MTO. DEL SOFTWARE DE BASE (54/2022) LOTE 2 , LÍNEA BASE</t>
  </si>
  <si>
    <t>CONTRATO SERV. GESTION ALBERGUE MUNICIPAL  PARA ATENCIÓN A PERSONAS SIN HOGAR DE 1 ENERO 2022 A 31 MARZO 2024. COVID-19</t>
  </si>
  <si>
    <t>SERVICIOS COMIDAS Y ACTIVIDADES SOCIALES, S.L.</t>
  </si>
  <si>
    <t>VILLAMURIEL DE CERRATO</t>
  </si>
  <si>
    <t>PALENCIA</t>
  </si>
  <si>
    <t>URBASER SA</t>
  </si>
  <si>
    <t>CONTRATO SERVICIO DE LAVADO E HIGIENIZCAIÓN CONTENEDORES DEL Sº LIMPIEZA Y CONTROL EXTERNO CALIDAD, AÑOS 2023 Y 2024</t>
  </si>
  <si>
    <t>ARMAISMA, S.L.</t>
  </si>
  <si>
    <t>EXPTE SE-EIJI 10/2022 PS 11. PRORROGA CONTRATO GESTION EIM EL PRINCIPITO. LOTE 3. AÑO 2023 Y 01/01 A 31/08/2024.</t>
  </si>
  <si>
    <t>KOALA SOLUCIONES EDUCATIVAS, S.A.</t>
  </si>
  <si>
    <t>IBERDROLA CLIENTES S.A.U</t>
  </si>
  <si>
    <t>BILBAO</t>
  </si>
  <si>
    <t>VIZCAYA</t>
  </si>
  <si>
    <t>ALPA COPIADORAS, S.L.</t>
  </si>
  <si>
    <t>SUMINISTRO DE LA IMPRESIÓN CORPORATIVA, CDIT</t>
  </si>
  <si>
    <t>ADJUDICAR CONTRATO SUMINISTRO DE IMPRESIÓN CORPORATIVA DEL 8.02 A 31.12.22; 1.01.A 31.12.23; 1.01 A 7.02.24.</t>
  </si>
  <si>
    <t>ALQUILER/COPIAS IMPRESION Sº SALUD Y Dº Aª SALUD P. SEGURIDAD C./8 FB A 31 DC. 2022/1 EN A 31 DC.2023/1 EN A 7 FB 2024</t>
  </si>
  <si>
    <t>UniC - Único Criterio</t>
  </si>
  <si>
    <t>CONTRATO SUMINISTRO IMPRESIÓN CORPORATIVA DEL AYUNTAMIENTO DE VALLADOLID (SERVICIO DE lIMPIEZA)</t>
  </si>
  <si>
    <t>SUMINISTRO DE IMPRESIÓN CORPORATIVA PARA LA CONCEJALÍA DEL ÁREA DE CULTURA Y TURISMO Y  SECRETARÍA DEL ÁREA 2022/2024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</si>
  <si>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</si>
  <si>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</si>
  <si>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SUMINISTROSDE IMPRESION DEL 8 DE FEBRERO DE 2022 AL 7 DE FEBRERO DE 2024 DEL CENTRO DE FORMACION PARA EL EMPLEO-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</si>
  <si>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</si>
  <si>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</si>
  <si>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Adjudicación. Contrato centralizado de Suministro de Impresión Corporativa (dos años).</t>
  </si>
  <si>
    <t>ALQUILER_FOTOCOPIADORA_CENTRO DE MOVILIDAD URBANA (8 febrero a 31 diciembre/2022/2023/1 enero a 7 febrero 2024)</t>
  </si>
  <si>
    <t>Adjudicación Contrato Suministro Impresión Corporativa D.Á. Innovación (8/2 - 31/12/22) (1/1 - 31/12/23) (1/1 - 7/2/24)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</si>
  <si>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</si>
  <si>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</si>
  <si>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</si>
  <si>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CONTRATO DEL SUMINISTRO DE IMPRESION CORPORATIVA PARA LAS DEPENDENCIAS DEL EXCMO . AYTO. DE VALLADOLID</t>
  </si>
  <si>
    <t>RC COPIAS FOTOCOPIADORA MC3 NUEVO CONTRATO DE IMPRESION CORPORATIVA (08-02-2022 A 07-02-2024)</t>
  </si>
  <si>
    <t>CONTRATO CENTRAL.  ALQUILER MAQ. FOTOC. KYOCERA 4053, R.I.  8/2/2022-31/12/2022; 1/1/2023 -31/12/2023 ;1/1/2024-7/2/2024</t>
  </si>
  <si>
    <t>CONTRATO CENTRAL. COPIAS MAQ. FOTOC. KYOCERA 4053, R.I. 8/2/2022-31/12/2022; 1/1/2023-31/12/2023, 1/1/2024-7/2/2024</t>
  </si>
  <si>
    <t>ALQUILER FOTOCOPIADORA DEPARTAMENTO DE CONTABILIDAD DESDE 8-2-2022 A 7-2-2024</t>
  </si>
  <si>
    <t>Otros - Otros</t>
  </si>
  <si>
    <t>ALQUILER FOTOCOPIADORA PARA INTERVENCION GENERAL DESDE 8-2-2022 A 7-2-2024.</t>
  </si>
  <si>
    <t>ESTIMACION COPIAS MAQUINA FOTOCOPIADORA INTERVENCION GENERAL DESDE 8-2-2022 A 7-2-2024</t>
  </si>
  <si>
    <t>ESTIMACION COPIAS BLANCO Y NEGRO Y COLOR DEPARTAMENTO DE CONTABILIDAD DESDE 8-2-2022 A 7-2-2024</t>
  </si>
  <si>
    <t>ALQUILER FOTOCOPIADORA DEL DPTO. PATRIMONIO.PERIODO:08-02 AL 31/12/2022 - 01/01 AL 31/12/2023 y 01/01 AL 07/02/2024.</t>
  </si>
  <si>
    <t>IMPORTE SUMINISTRO DE IMPRESIÓN CORPORATIVA  POLICÍA MUNICIPAL. DEL 8 DE FEBRERO DE 2022 AL 7 DE FEBRERO DE 2024</t>
  </si>
  <si>
    <t>ESTIMACIÓN COPIAS FOTOCOPIADORA DPTO. PATRIMONIO. PERIODO: 08/02 AL 31/12/2022-01/01 AL 31/12/2023 y 01/01 AL 07/02/2024</t>
  </si>
  <si>
    <t>CONTRATO IMPRESIÓN CORPORATIVA (DEL 8-02-2022 AL 7-02-2024)</t>
  </si>
  <si>
    <t>CONTRATO SUMINISTRO DE IMPRESION CORPORATIVA. 08/02/2022 A 07/02/2024. EDUCACIÓN.</t>
  </si>
  <si>
    <t>CONTRATO SUMINISTRO DE IMPRESIÓN CORPORATIVO. 08/02/2022 A 07/02/2024. BIBLIOTECAS PÚBLICAS.</t>
  </si>
  <si>
    <t>CONTRATO SUMINISTRO DE IMPRESIÓN CORPORATIVA. 08/02/2022 A 07/02/2024. IGUALDAD</t>
  </si>
  <si>
    <t>ALQUILER Y COPIAS DE EQUIPOS MULTIFUNCIÓN DEL CAI - AÑOS DESDE 8 DE FEBRERO DE  2022, 2023, HASTA 7 DE FEBRERO DE 2024.</t>
  </si>
  <si>
    <t>SUM.IMPRESION DE CONCEJALIA, DIRECCION Y SECRET.EJECUTIVA .AREA SERVICIOS SOCIALES Y M.C.-DEL 8  FEB 2022 AL 7 FEB. 2024</t>
  </si>
  <si>
    <t>Previsión gastos copias Secretaría General contrato de impresión 2022-2024.</t>
  </si>
  <si>
    <t>CONTRATO DE ALQUILER MAQUINAS FOTOCOPIADORAS PERSONAL Y FORMACION</t>
  </si>
  <si>
    <t>Alquiler y copias fotocopiadoras de 8-2-2022 a 7-2-2024. Servicio de Prevención y Salud Laboral</t>
  </si>
  <si>
    <t>CONTRATO PARA EL ALQUILER DE IMPRESORAS Y FOTOCOPIADORAS. SERVICIO DE MEDIO AMBIENTE</t>
  </si>
  <si>
    <t>VODAFONE ESPAÑA, S.A.U.</t>
  </si>
  <si>
    <t>TELEFONÍA FIJA , MÓVIL Y DATOS, LOTE 1</t>
  </si>
  <si>
    <t>AMPLIACIÓN ÁREA REGULADA ORA 2020 - 2026</t>
  </si>
  <si>
    <t>EDEBEI INFANTIL S.L.</t>
  </si>
  <si>
    <t>EXPTE SE-EIJI 10/2022 PS 11. PRORROGA CONTRATO GESTION EIM CAMPANILLA. LOTE 1. AÑO 2023 Y 01/01 A 31/08/2024.</t>
  </si>
  <si>
    <t>TRANS-ASISTENCIA DE LA CHICA SL</t>
  </si>
  <si>
    <t>CONTRATACIÓN SERV. RETIRADA VEHÍCULOS  V/PÚBLICA Y OTROS SERV. ESPECIAL. DEL 1-1-2023 Al 24-09-2024. EXPTE. SPSC 13/2022</t>
  </si>
  <si>
    <t>MENGIBAR</t>
  </si>
  <si>
    <t>JAEN</t>
  </si>
  <si>
    <t>MAINTENANCE DEVELOPMENT ,S.A -MDTEL TELECOMUNICACIONES</t>
  </si>
  <si>
    <t>MANTENIMIENTO DE LA PLATAFORMA DE TELEFONÍA, LOTE 1 (73/2021)</t>
  </si>
  <si>
    <t>LLANERA</t>
  </si>
  <si>
    <t>ASTURIAS</t>
  </si>
  <si>
    <t>ESIMPLA, S.L.</t>
  </si>
  <si>
    <t>EXPTE SE-EIJI 10/2022 PS 11. PRORROGA CONTRATO GESTION EIM CASCANUECES. LOTE 2. AÑO 2023. 01/01 A 31/08/2024.</t>
  </si>
  <si>
    <t>GUADALTEL, S.A.</t>
  </si>
  <si>
    <t>IMPLANTACIÓN, EVOLUCIÓN Y MTO. DE LA PLATAFORMA DE ADMÓN ELECTRÓNICA  BASADA EN MOAD, LOTE 1 (68/2020)</t>
  </si>
  <si>
    <t>SEVILLA</t>
  </si>
  <si>
    <t>BOECILLO</t>
  </si>
  <si>
    <t>SERRAL ORGANIZACION Y GESTION DE ARCHIVOS Y BIBLIOTECAS, SL</t>
  </si>
  <si>
    <t>LAS PALMAS</t>
  </si>
  <si>
    <t>FEDERACION DE COLECTIVOS EDUCACION DE ADULTOS</t>
  </si>
  <si>
    <t>UTE ESTE BARRIO</t>
  </si>
  <si>
    <t>PRÓRROGA PROYECTO LUCHA CONTRA LA EXCLUSIÓN EN ZONAS VULNERABLES DE LA ZONA ESTE DE 9/3/2023 AL 8/3/2024</t>
  </si>
  <si>
    <t>TECNOLOGIA VIALES APLICADAS TEVA S.L.</t>
  </si>
  <si>
    <t>ESP. VS 21/22 SISTEMA CONTROL ACCESO ZBE. AÑO 2023. APUNTE PREVIO 920229000619</t>
  </si>
  <si>
    <t>HISPAPOST S.A</t>
  </si>
  <si>
    <t>TORREJON DE ARDOZ</t>
  </si>
  <si>
    <t>ARASTI BARCA M.A., S.L.</t>
  </si>
  <si>
    <t>EXPTE SE-EIJI 10/2022 PS 11. PRORROGA CONTRATO GESTION EIM PLATERO. LOTE 8. AÑO 2023 Y 01/01 A 31/08/2024.</t>
  </si>
  <si>
    <t>BURGOS</t>
  </si>
  <si>
    <t>SAMYL FACILITY SERVICES, S.L.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</si>
  <si>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</si>
  <si>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</si>
  <si>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</si>
  <si>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</si>
  <si>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</si>
  <si>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</si>
  <si>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PONTEVEDRA</t>
  </si>
  <si>
    <t>FACTIBLE S COOP.</t>
  </si>
  <si>
    <t>PRÓRROGA CTTO GESTION INTEGRAL COORD. ANIM. DINAMIZ. Y SEGUIMIENTO ESPACIO JOVEN ZONA SUR. LOTE 2 / 15/1/23 A 31/12/24</t>
  </si>
  <si>
    <t>ALLENDE ACTIVIDADES DE OCIO Y TIEMPO LIBRE,  S.L.</t>
  </si>
  <si>
    <t>ELSAMEX GESTIÓN DE INFRAESTRUCTURAS, S.L.</t>
  </si>
  <si>
    <t>SCIVOLO-ROSSO,S.L.</t>
  </si>
  <si>
    <t>EXP. VS 21/22 SISTEMA CONTROL ACCESO ZBE AÑO 2023. APUNTE PREVIO 920229000588</t>
  </si>
  <si>
    <t>INFOREST MEDIO AMBIENTE, S.L.</t>
  </si>
  <si>
    <t>EULEN SERVICIOS SOCIOSANITARIOS, S.A.</t>
  </si>
  <si>
    <t>AMPLIACIÓN NUEVAS ÁREAS WIFI (67/2021)</t>
  </si>
  <si>
    <t>BILBAO C.A. SEGUROS Y REASEGUROS</t>
  </si>
  <si>
    <t>GETXO</t>
  </si>
  <si>
    <t>CONTRATO VS 21/22. CONTROL DE ACCESOS A LA ZONA DE BAJAS EMISIONES (ZBE)</t>
  </si>
  <si>
    <t>FORMACAL S.L.</t>
  </si>
  <si>
    <t>SE-EIJI 7/2022. CONTRATO DE SERVICIOS PARA LA GESTION DE LA E.I.M. ""CASCABEL"". AÑO 2023 Y DEL 01/01 A 31/08/2024.</t>
  </si>
  <si>
    <t>PROYECON GALICIA S.A.</t>
  </si>
  <si>
    <t>OBRA REHABILITACIÓN ANTIGUO FRONTÓN LAS FLORES PARA CENTRO DOTACIONAL</t>
  </si>
  <si>
    <t>PEREIRO DE AGUIAR</t>
  </si>
  <si>
    <t>OURENSE</t>
  </si>
  <si>
    <t>Mixto - Mixto</t>
  </si>
  <si>
    <t>IMESAPI, S.A.</t>
  </si>
  <si>
    <t>ESTANCIAS DIURNAS L.2 COMIDAS-EN 23 A NOV 25-P:4,68 E/U/D-128 PLAZAS DE 7 UC:Z.SUR,H.REY,UC2 ROND,D-ARC,Z.EST,2 UCS PAR</t>
  </si>
  <si>
    <t>IBERMATICA</t>
  </si>
  <si>
    <t>SERVICIOS LÍNEA BASE OFICINA TÉCNICA DE SEGURIDAD, LOTE 1   (59/2021)</t>
  </si>
  <si>
    <t>SAN SEBASTIAN</t>
  </si>
  <si>
    <t>UTE INETUM ESPAÑA VIRTUAL DESK EXPTE N10SS 55 22 LEY 18/1982</t>
  </si>
  <si>
    <t>ALVALOP SERVICIOS XXI SL</t>
  </si>
  <si>
    <t>EXPTE SE 2-22 CTTO SERVICIOS PROGRAMA ABSENTISMO ESCOLAR CURSOS  22-23 Y 23-24</t>
  </si>
  <si>
    <t>LALIN</t>
  </si>
  <si>
    <t>ESTANCIAS DIURNAS lote 1:GESTION UC1 RONDILLA (16 PL) -PL:11.384/MES IVA inc.-ENE 23 A NOV 25-contrato hasta dic 25 (AD)</t>
  </si>
  <si>
    <t>BARCELONA</t>
  </si>
  <si>
    <t>PrNegSP - Procedimiento Negociado Sin Publicidad</t>
  </si>
  <si>
    <t>SinC - Sin Criterio</t>
  </si>
  <si>
    <t>GESTIÓN Y MANTENIMIENTO ÁREAS WIFI (67/2021)</t>
  </si>
  <si>
    <t>SERVICIOS OSGA, S.L.</t>
  </si>
  <si>
    <t>LOGROÑO</t>
  </si>
  <si>
    <t>LA RIOJA</t>
  </si>
  <si>
    <t>SUITABLE SOFTWARE VINFOVAL S.L.</t>
  </si>
  <si>
    <t>APLICACIÓN INFORMÁTICA DE POLICÍA MUNICIPAL. LOTE Nº 1, EXPTE. 41/2021.</t>
  </si>
  <si>
    <t>CARLET</t>
  </si>
  <si>
    <t>VALENCIA</t>
  </si>
  <si>
    <t>DIVISA IT S.A.U.</t>
  </si>
  <si>
    <t>GLOBAL ROSETTA S.L.U.</t>
  </si>
  <si>
    <t>OFICINA DE PROYECTO PARA LA PRESTACIÓN DE SERV DE COORDINACIÓN.... DEL LOTE 1, LOTE 2  (68/2020)</t>
  </si>
  <si>
    <t>OPERACIÓN DEL  CENTRO DE OPERACIONES DE CIBERSEGURIDAD (SOC), LOTE 1   (59/2021)</t>
  </si>
  <si>
    <t>SE 10/20 PS1 PRORROGA CTTO MANTENIMIENTO ZONAS VERDES. LOTE 1. COLEGIOS PUBLICOS. AÑO 2023 Y HASTA 22 SEPTIEMB 2024</t>
  </si>
  <si>
    <t>AMPLIACION CON SERV.CELADURIA EL CONT.GESTION CENTRO INTEGRADO PARA PERS.SIN HOGAR DE 1 SEP 2021 A MARZO 2024</t>
  </si>
  <si>
    <t>INDRA SOLUCIONES TECNOLOGICAS DE LA INFOMACION S.L.U.</t>
  </si>
  <si>
    <t>AUTOS IGLESIAS SL</t>
  </si>
  <si>
    <t>CONTRATO RENTING  VEHÍCULOS POLICÍA. DEL 1 DE ENERO DE 2023 AL 15 DE AGOSTO DE 2027. LOTE Nº 3. EXPTE SPSC 06/2022.</t>
  </si>
  <si>
    <t>LUGO</t>
  </si>
  <si>
    <t>INSTITUTO MINUSVALIDO ASTUR S.A.L.</t>
  </si>
  <si>
    <t>UTE LIMPIEZA DEPENDENCIAS AYUNTAMIENTO DE VALLADOLID</t>
  </si>
  <si>
    <t>SHS  CONSULTORES S L</t>
  </si>
  <si>
    <t>SOLUCIÓN DE AUTENTICACIÓN CON DOBLE FACTOR (2FA), LOTE 1   (59/2021)</t>
  </si>
  <si>
    <t>ANTON CENTRO ESPECIAL DE EMPLEO, S.L</t>
  </si>
  <si>
    <t>SOLUCIÓN DE PROTECCIÓN DE ENDPOINT (EDR), LOTE 1   (59/2021)</t>
  </si>
  <si>
    <t>NEMOKINOS SLU</t>
  </si>
  <si>
    <t>CONTRATO SERV. ASISTENCIA TECNICA PROGRAMA VALLADOLID COMO INTEGRANTE DE LA RED CIUDADES CREATIVAS DE LA UNESCO. 2021-24</t>
  </si>
  <si>
    <t>CAIXABANK S.A.</t>
  </si>
  <si>
    <t>GASTOS Y COMISIONES CONTRATACION TERMINALES PUNTO DE VENTA FISICOS Y VIRTUALES AYTO DE VALLADOLID 2023-2025</t>
  </si>
  <si>
    <t>EL PINAR DE ANTEQUERA</t>
  </si>
  <si>
    <t>CONSORCIO DE MANIPULADO Y SERVICIOS POSTALES SL</t>
  </si>
  <si>
    <t>SEGUNDA PRORROGA CONTRATO IMPRESION, PLEGADO Y ENSOBRADO DE ENVIOS POSTALES AÑOS 2023-2024 (SE39/2019)</t>
  </si>
  <si>
    <t>MALAGA</t>
  </si>
  <si>
    <t>SAN MIGUEL DEL PINO</t>
  </si>
  <si>
    <t>EMCO VIDEO INDUSTRIAL, S.L.U.</t>
  </si>
  <si>
    <t>PRÓRROGA CONTRATO GRABACIÓN PLENOS Y VIDEO-ACTAS 2023 Y ENERO A SEPTIEMBRE 2024</t>
  </si>
  <si>
    <t>ZARATAN</t>
  </si>
  <si>
    <t>TECNITRAN TELECOMUNICACIONES SL</t>
  </si>
  <si>
    <t>MATRIZ DE COMUNICACIONES POLICIA MUNICIPAL.  LOTE Nº 2. EXPTE. 41/2021.</t>
  </si>
  <si>
    <t>ROZAS DE MADRID (LAS)</t>
  </si>
  <si>
    <t>CONTRATO DE SUMINISTRO EN RÉGIMEN DE ALQUILER DE INFRAESTRUCTURAS: ESCENARIOS, VALLAS, SILLAS, MESAS Y JAIMAS (LOTE 1)</t>
  </si>
  <si>
    <t>LINEAS Y CABLES S.A.</t>
  </si>
  <si>
    <t>POZUELO DE ALARCÓN</t>
  </si>
  <si>
    <t>RED ESPAÑOLA DE SERVICIOS, S.A.U.</t>
  </si>
  <si>
    <t>CONTRATO CENTRALIZADO DE SUMINISTRO DE GASOLINA 95º PARA VEHÍCULOS DE POLICÍA MUNICIPAL EJERCICIOS  2023 Y 2024.</t>
  </si>
  <si>
    <t>SOLUCIÓN DE PROTECCIÓN DEL DOMINIO, LOTE 1   (59/2021)</t>
  </si>
  <si>
    <t>AdDirec - Adjudicación Directa</t>
  </si>
  <si>
    <t>ENCLAVE FORMACIÓN, S.L.U.</t>
  </si>
  <si>
    <t>AIR CASTILLA, S.L.</t>
  </si>
  <si>
    <t>STRATEGIA INFINITA, S.L.</t>
  </si>
  <si>
    <t>CONTRATO SUMINISTRO DE GASOLINA PARA EL SERVICIO DE PARQUES Y JARDINES.</t>
  </si>
  <si>
    <t>NOVAELEC SISTEMAS, S.L.</t>
  </si>
  <si>
    <t>MANTENIMIENTO DE LA RED DE VOZ Y DATOS DEL AYUNTAMIENTO DE VALLADOLID, 1ª PRÓRROGA,, 63/2022</t>
  </si>
  <si>
    <t>ALDEAMAYOR DE SAN MARTIN</t>
  </si>
  <si>
    <t>SOPORTE Y MANTENIMIENTO DEL PORTAL Y SEDE ELECTRÓNICA DEL AYUNTAMIENTO DE VALLADOLID, BASADOS EN PROXIA SUITE (22/2022)</t>
  </si>
  <si>
    <t>AUDIOVISUAL EXPERIENCE S.L.</t>
  </si>
  <si>
    <t>SOLUCIÓN DE PROTECCIÓN DE LA NAVEGACIÓN DEL USUARIO, LOTE 1   (59/2021)</t>
  </si>
  <si>
    <t>ARMERIA DEL CARMEN S.L</t>
  </si>
  <si>
    <t>PLAN DE RENOVACIÓN DE ARMAMENTO PARA POLICÍAS MUNICIPAL. EXPTE SPSC 039/21.</t>
  </si>
  <si>
    <t>CARTAGENA</t>
  </si>
  <si>
    <t>MURCIA</t>
  </si>
  <si>
    <t>SONEPAR IBERICA SPAIN S.A.U.</t>
  </si>
  <si>
    <t>LEGANES</t>
  </si>
  <si>
    <t>SISTEMAS INTEGRALES DE CASTILLA Y LEÓN, S.L.</t>
  </si>
  <si>
    <t>A. SAORIN MONTAJE DE STAND, S.L.</t>
  </si>
  <si>
    <t>LORQUI</t>
  </si>
  <si>
    <t>DAVID ANDRÉS MORO</t>
  </si>
  <si>
    <t>AYTOS SOLUCIONES INFORMATICAS, S.L.U.</t>
  </si>
  <si>
    <t>ECIJA</t>
  </si>
  <si>
    <t>GIJON</t>
  </si>
  <si>
    <t>CONTENEDORES CASTRO, S.L.</t>
  </si>
  <si>
    <t>RECICLAJE DE CONSUMIBLES OFIMÁTICOS IBAIZABAL, S. L.</t>
  </si>
  <si>
    <t>BASAURI</t>
  </si>
  <si>
    <t>SERVICIOS BAJO DEMANDA OFICINA TÉCNICA DE SEGURIDAD, LOTE 1   (59/2021)</t>
  </si>
  <si>
    <t>AGORA ESTUDIOS DE MERCADO, S.L.</t>
  </si>
  <si>
    <t>INETUM ESPAÑA S.A.</t>
  </si>
  <si>
    <t>AGUSTIN TORRES MAÑUECO</t>
  </si>
  <si>
    <t>LA CISTERNIGA</t>
  </si>
  <si>
    <t>IN PULSO MUSICAL SOCIEDAD COOPERATIVA</t>
  </si>
  <si>
    <t>SE 10-22. CTTO PRESTACION ACTIVIDADES ESCUELA MUNICIPAL DE MUSICA ""MARIANO DE LAS HERAS"" CURSO 22-23, 23-24</t>
  </si>
  <si>
    <t>COMUNICACIONES Y OCIO INTERACTIVO, S.L.</t>
  </si>
  <si>
    <t>ALBACETE</t>
  </si>
  <si>
    <t>VEOLIA SERVICIOS LECAM,S.A.U.</t>
  </si>
  <si>
    <t>CONSUMO BIOMASA 2018 A 2026.-</t>
  </si>
  <si>
    <t>ABAST SYSTEMS &amp; SOLUTIONS SL</t>
  </si>
  <si>
    <t>ACONDICIONAMIENTO CPD RESPALDO, LOTE 2   (59/2021)</t>
  </si>
  <si>
    <t>ACTION SERVICE PLEITE VIEDMA S.L.</t>
  </si>
  <si>
    <t>REAJUSTE CONTRATO SERV. MANTENIMIENTO OBSERVATORIO CULTURAL Y TURISTICO CIUDAD DE VALLADOLID. LOTE 2,  AÑOS 2023-24</t>
  </si>
  <si>
    <t>SANTOVENIA DE  PISUERGA</t>
  </si>
  <si>
    <t>ALSINA I LLORCA S.L.</t>
  </si>
  <si>
    <t>BADALONA</t>
  </si>
  <si>
    <t>ARCOVET PRODUCTOS VETERINARIOS SL</t>
  </si>
  <si>
    <t>CONTRATO SUMINISTRO ENERGIA ELECTRICA, SERVICIO DE PARQUES Y JARDINES.</t>
  </si>
  <si>
    <t>VIGO</t>
  </si>
  <si>
    <t>SE 58-20 P.S. 4 PRORROGA CTTO MANTENIMIENTO ASCENSORES LOTE 1 ESCUELA MUNICIPAL DE MUSICA. AÑOS 2023 Y 2024</t>
  </si>
  <si>
    <t>SE 58-20 P.S.4 PRORROGA CTTO MANTENIMIENTO ASCENSORES LOTE 1: ESPACIO JOVEN NORTE. AÑOS 2023 Y 2024</t>
  </si>
  <si>
    <t>SE 58-20 P.S. 4 PRORROGA CTTO MANTENIMIENTO ASCENSORES LOTE 1. COLEGIOS PUBLICOS. AÑOS 2023 Y 2024.</t>
  </si>
  <si>
    <t>BUREAU VERITAS INSPECCION Y TESTING, S.L.UNIPERSONAL</t>
  </si>
  <si>
    <t>SANT CUGAT DEL VALLES</t>
  </si>
  <si>
    <t>ASE-PSIKE, S.L.</t>
  </si>
  <si>
    <t>CONTROL CALIDAD OBRA REHABILITACIÓN ANTIGUO FRONTÓN LAS FLORES (CONTRATO BASADO ACUERDO MARCO CALIDAD EXP:SEMEU 09/2020</t>
  </si>
  <si>
    <t>ASOC PARA LA PROMOCION Y GESTION DE SERVICIOS SOCIALES GENERALES Y ESPECIALIZADOS</t>
  </si>
  <si>
    <t>ASTIBOT INGENIERIA INFORMATICA ROBOTICA Y DOMOTICA SL</t>
  </si>
  <si>
    <t>LICENCIAS VINCULADAS CON LA SOLUCIÓN DE ANTIVIRUS, LOTE 3 GRUPO A (23/2022)</t>
  </si>
  <si>
    <t>LICENCIAS VINCULADAS CON LA SOLUCIÓN ANTIVIRUS  LOTE 3 GRUPO B (23/2022)</t>
  </si>
  <si>
    <t>BAND SWEET, S.L.</t>
  </si>
  <si>
    <t>CALORVENT S.L.</t>
  </si>
  <si>
    <t>ADJUDICACIÓN CONTRATO EXP SPSC 35/2021 MANTENIMIENTOINSTALACIONES TÉRMICAS Sº LIMPIEZA, DIC 2023, ENERO Y FEBRERO 2024</t>
  </si>
  <si>
    <t>ADJUDICACIÓN CONTRATO REPARACIONES INSTALACIONES TERMICAS EXP SPSC 35/2021 Sº LIMPIEZA, DIC 2023, ENERO-FEBRERO 2024</t>
  </si>
  <si>
    <t>CANYCAT PETS, SL.L</t>
  </si>
  <si>
    <t>CARLIBUR S.L.</t>
  </si>
  <si>
    <t>CASTILLA ASESORIA DE TURISMO SL</t>
  </si>
  <si>
    <t>PRÓRROGA CONTRATO GESTIÓN DE LAS PANTALLAS DE GRAN FORMATO UBICADAS EN LA CIUDAD DE VALLADOLID 74/2017</t>
  </si>
  <si>
    <t>SE-EIJI 27/2021. MANTENIMIENTO INSTALACIONES DE PROTECCIÓN CONTRA INCENDIOS. EDIFICIOS MUNICIPALES. LOTE 1. COLEGIOS</t>
  </si>
  <si>
    <t>SE-EIJI 27/2021. MANTENIMIENTO INSTALACIONES DE PROTECCIÓN CONTRA INCENDIOS. EDIFICIOS MUNICIPALES. LOTE 1. ESCUELAS INF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</si>
  <si>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</si>
  <si>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</si>
  <si>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1.C.M. IGUALDAD</t>
  </si>
  <si>
    <t>CONTRATO SERVICIO DE MANTENIMIENTO DE LAS INSTALACIONES DE PROTECCIÓN CONTRA INCENDIOS - AGENCIA INNOVACIÓN.</t>
  </si>
  <si>
    <t>ADO</t>
  </si>
  <si>
    <t>DATAINFO CONSULTORES Y ASESORES SL</t>
  </si>
  <si>
    <t>DAVID TUTOR DE LA IGLESIA</t>
  </si>
  <si>
    <t>ARENILLAS DE SAN PELAYO</t>
  </si>
  <si>
    <t>COORDINACIÓN DE SEGURIDAD Y SALUD OBRA REHABILITACION ANTIGUO FRONTON DE LAS FLORES PARA CENTRO DOTACIONAL</t>
  </si>
  <si>
    <t>SEGURIDAD Y SALUD CONTRATO GISCCT (2022-2023-1 enero a 31 agosto'2024)</t>
  </si>
  <si>
    <t>DISTRIBUIDORA DE GASES OLMAR, S.L.</t>
  </si>
  <si>
    <t>MUGA DE SAYAGO</t>
  </si>
  <si>
    <t>ZAMORA</t>
  </si>
  <si>
    <t>HUESCA</t>
  </si>
  <si>
    <t>DROSOPHILA EDICIONES S.L</t>
  </si>
  <si>
    <t>TORRELAGUNA</t>
  </si>
  <si>
    <t>DYNAMYCA SOSTENIBLE SL</t>
  </si>
  <si>
    <t>eBOGA SOLUCIONES Y SERVICIOS DE SEGURIDAD INTEGRAL</t>
  </si>
  <si>
    <t>LAS ROZAS DE MADRID</t>
  </si>
  <si>
    <t>AD/</t>
  </si>
  <si>
    <t>MAJADAHONDA</t>
  </si>
  <si>
    <t>MATARÓ</t>
  </si>
  <si>
    <t>ENERGINOBA BATERÍAS Y MANTENIMIENTOS, S.L.</t>
  </si>
  <si>
    <t>MTO. Y REPARACIÓN DE LOS SISTEMAS ELÉCTRICOS Y DE ALIMENTACIÓN ININTERRUMPIDA, LOTE 2 , (73/2021)</t>
  </si>
  <si>
    <t>LEON</t>
  </si>
  <si>
    <t>CONTRATO SERVICIO MANTENIMIENTO Y CONSERVACION PREVENTIVO-CORRECTIVO. LOTE 1  EDIFICIO GALERIAS VA  2023-24</t>
  </si>
  <si>
    <t>CONTRATO SERVICIO MANTENIMIENTO Y CONSERVACION PREVENTIVO-CORRECTIVO. LOTE 3 EDIFICIO HIPICA 2023-24</t>
  </si>
  <si>
    <t>EL ACCESORIO HERRANZ Y VELASCO S.L.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</si>
  <si>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</si>
  <si>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</si>
  <si>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MEDINA DEL CAMPO</t>
  </si>
  <si>
    <t>LAGUNA DE DUERO</t>
  </si>
  <si>
    <t>ELENA TORIBIO  RODRIGUEZ</t>
  </si>
  <si>
    <t>EMPROSOFT S.A.</t>
  </si>
  <si>
    <t>OFICINA TÉCNICA DE PROYECTOS, LOTE 3</t>
  </si>
  <si>
    <t>REAJUSTE LOTE 1 - CONTRATACION SERVICIOS PARA EL DESARROLLO DEL PLAN DE INSERCIÓN LABORAL / 26 SEPT 2022 A 25 SEPT 2024</t>
  </si>
  <si>
    <t>ENTIDAD DEPORTIVA MUJER DEFIENDETE</t>
  </si>
  <si>
    <t>ZARATÁN</t>
  </si>
  <si>
    <t>EQUILIBRIO GOGAR, S.L.</t>
  </si>
  <si>
    <t>POZUELO DE ALARCON</t>
  </si>
  <si>
    <t>ESRI ESPAÑA SOLUCIONES GEOESPACIALES, S.L.</t>
  </si>
  <si>
    <t>VILLANUBLA</t>
  </si>
  <si>
    <t>SIMANCAS</t>
  </si>
  <si>
    <t>GRUPO ELECTRO STOCKS, S.L.</t>
  </si>
  <si>
    <t>EVENTO ORGANIZACION SERVICIOS PLENOS, S.L</t>
  </si>
  <si>
    <t>ARROYO DE LA ENCOMIENDA</t>
  </si>
  <si>
    <t>Valladolid</t>
  </si>
  <si>
    <t>FERNANDO BLANCO VAQUERO</t>
  </si>
  <si>
    <t>D</t>
  </si>
  <si>
    <t>FITNESS PROJET CENTER S.L.</t>
  </si>
  <si>
    <t>FIRMAPROFESIONAL,S.A.</t>
  </si>
  <si>
    <t>SAN SEBASTIAN DE LOS REYES</t>
  </si>
  <si>
    <t>MOTOS DE IMPORTACIÓN, S.L.</t>
  </si>
  <si>
    <t>INFOPRODUCTS, S.L.</t>
  </si>
  <si>
    <t>FRIGORIFICOS BENITO S.L.</t>
  </si>
  <si>
    <t>FRIHER, S.L.</t>
  </si>
  <si>
    <t>FUNDACION ALDABA</t>
  </si>
  <si>
    <t>FUNDACION ENTRETANTOS</t>
  </si>
  <si>
    <t>CONTRATO DE MANTENIMIENTO SERVICIO DE ANALISIS Y CONTROL DEL OBSERVATORIO CULTURAL Y TURISTICO DEL AYTO VA 2023/24</t>
  </si>
  <si>
    <t>FUNDACION MUNICIPAL DE CULTURA</t>
  </si>
  <si>
    <t>FUNDACION SIGLO PARA EL TURISMO Y LAS ARTES DE CASTILLA Y LEON</t>
  </si>
  <si>
    <t>GASES Y SOLDADURA DE CASTILLA, S.L.</t>
  </si>
  <si>
    <t>TORREJÓN DE ARDOZ</t>
  </si>
  <si>
    <t>JOMAR SEGURIDAD, SL</t>
  </si>
  <si>
    <t>Contrato extintores Servicio de Medio Ambiente</t>
  </si>
  <si>
    <t>CABANILLAS DEL CAMPO</t>
  </si>
  <si>
    <t>GUADALAJARA</t>
  </si>
  <si>
    <t>ARANDA DE DUERO</t>
  </si>
  <si>
    <t>PRESUPUESTOS PARTICIPATIVOS: SERVICIO ASESORAMIENTO Y ASIST. TÉCNICA PARA DESARROLLO DEL PROGRAMA (01/01/2023 -31/04/24)</t>
  </si>
  <si>
    <t>ACOVALL ACOMETIDAS Y SANEAMIENTOS DE VALLADOLID S.L.</t>
  </si>
  <si>
    <t>ARAPILES</t>
  </si>
  <si>
    <t>VELILLA DE SAN ANTONI</t>
  </si>
  <si>
    <t>ÁVORIS RETAIL DIVISION, S.L.</t>
  </si>
  <si>
    <t>BICICLETAS CARRIL BICI 2012, SOCIEDAD LIMITADA</t>
  </si>
  <si>
    <t>CISTERNIGA</t>
  </si>
  <si>
    <t>CABORNERO BUS,S.L.</t>
  </si>
  <si>
    <t>CARGRAF  ARTES GRAFICAS, S.L.</t>
  </si>
  <si>
    <t>LA FLECHA</t>
  </si>
  <si>
    <t>TRES CANTOS</t>
  </si>
  <si>
    <t>GMM 2007 INGENIERIA Y ARQUITECTURA, S.L.</t>
  </si>
  <si>
    <t>EDITORIAL CASTELLANA DE IMPRESIONES S.L.</t>
  </si>
  <si>
    <t>GRUPO LIMPIATIN S.L.L.</t>
  </si>
  <si>
    <t>TUDELA DE DUERO</t>
  </si>
  <si>
    <t>SE 10/20 PS1 PRORROGA CTTO MANTENIMIENTO ZONAS VERDES. LOTE 2. CENTRO MUNIC IGUALDAD. AÑO 2023 Y HASTA 22 SEPT 24</t>
  </si>
  <si>
    <t>MEJORADA DEL CAMPO</t>
  </si>
  <si>
    <t>GRUPO SIFU CASTILLA Y LEON SL</t>
  </si>
  <si>
    <t>GRUPO V, S.L.</t>
  </si>
  <si>
    <t>HECTOR SIERRA  OCAÑA</t>
  </si>
  <si>
    <t>HERA HOLDING Y HÁBITAT, ECOLOGÍA Y RESTAURACIÓN AMBIENTAL, S.L.</t>
  </si>
  <si>
    <t>HERMENEUS WORLD SL</t>
  </si>
  <si>
    <t>CONTRATO SERVICIO PARA LA OPERATIVA DE UNA PLATAFORMA DE VENTA ON-LINE (MARKETPLACE) PARA EL COMERCIO DE VALLADOLID</t>
  </si>
  <si>
    <t>HIDRAULICA INDUSTRIAL S.A.</t>
  </si>
  <si>
    <t>IBEREXT, S.A.</t>
  </si>
  <si>
    <t>CONTRATO PREST SERV MANT CONSERV MAQU,EQUIPOS,HERRAM Y MATERIALES 7/LOTE 2: MANT PREVENT BOTELLAS AIRE COMPRIMIDO/SEISPC</t>
  </si>
  <si>
    <t>ARGANDA DEL REY</t>
  </si>
  <si>
    <t>IDATEL NETWORKS, S.L.</t>
  </si>
  <si>
    <t>TALLERES ELECTROMECANICOS ARFER, S.L.</t>
  </si>
  <si>
    <t>ILUSTRE COLEGIO DE ABOGADOS VALLADOLID</t>
  </si>
  <si>
    <t>TRIBUNA CONTENIDOS DIGITALES, S.L.</t>
  </si>
  <si>
    <t>IMPÚLSAME, CONSULTORÍA Y ESTRATEGIA S.L.</t>
  </si>
  <si>
    <t>INMEVA INFRAESTRUCTURAS, S.L.</t>
  </si>
  <si>
    <t>OVIEDO</t>
  </si>
  <si>
    <t>ATECH BPO SL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</si>
  <si>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</si>
  <si>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</si>
  <si>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</si>
  <si>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</si>
  <si>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</si>
  <si>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RIBARROJA DEL TURIA</t>
  </si>
  <si>
    <t>DAZA DISEÑO &amp; COMUNICACION, S.L.</t>
  </si>
  <si>
    <t>CADIELSA GRUPO, S.L.U.</t>
  </si>
  <si>
    <t>CAMIONES DEL PISUERGA, S.A.</t>
  </si>
  <si>
    <t>CASTILLA VEHICULOS INDUSTRIALES S.A.</t>
  </si>
  <si>
    <t>DAITONA MOTOS, S.L.</t>
  </si>
  <si>
    <t>EYLO MOTOR, S.L.</t>
  </si>
  <si>
    <t>ISFRAMY SECURITY SL</t>
  </si>
  <si>
    <t>CABEZON DE PISUERGA</t>
  </si>
  <si>
    <t>IDEOTUR, S.L.L.</t>
  </si>
  <si>
    <t>ASIST. TÉCNICA AL SPC EN EL CONTROL DE EJECUCIÓN DE LOS SERVICIOS DE MANTENIMIENTO DE EDIFICIOS(DE 1/1 2023 A 31/7 2024)</t>
  </si>
  <si>
    <t>CONTRATO CONTROL DE CALIDAD OBRAS REMODELACIÓN GALERIAS MUNICIPALES DE ALIMENTACIÓN RONDILLA STA. TERESA (LOTE 2)</t>
  </si>
  <si>
    <t>KEYCOES COMUNICACION S.L.</t>
  </si>
  <si>
    <t>COMERCIAL AGRICOLA CASTELLANA,S.L</t>
  </si>
  <si>
    <t>EXCLUSIVAS MAOR, S.L.</t>
  </si>
  <si>
    <t>TECNICA VALLISOLETANA DEL CLIMA, S.L.</t>
  </si>
  <si>
    <t>MODIFICADO OBRA REHABILITACIÓN ANTIGUO FRONTÓN LAS FLORES PARA CENTRO DOTACIONAL</t>
  </si>
  <si>
    <t>PRÓRROGA CONTRATO SERVICIOS GESTION DE LA ESCUELA DE FORMACIÓN Y ANIMACIÓN JUVENIL / 29/01/23 A 28/01/24</t>
  </si>
  <si>
    <t>JADE MUSICAL,S.L.</t>
  </si>
  <si>
    <t>JESUS ENRIQUE ROYUELA  CASAMAYOR</t>
  </si>
  <si>
    <t>CUENCA</t>
  </si>
  <si>
    <t>ALDEA DE SAN MIGUEL</t>
  </si>
  <si>
    <t>ZARDOYA OTIS, S.A.</t>
  </si>
  <si>
    <t>CONTRATO DE SUMINISTRO EN RÉGIMEN DE ALQUILER DE INSTALACIONES ELÉCTRICAS TEMPORALES (LOTE 2)</t>
  </si>
  <si>
    <t>Mant. inst. protección contra incendios INTERVENCIÓN SOC. AÑO 22, AÑO 23 y AÑO 24 (LOTE 4).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</si>
  <si>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</si>
  <si>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</si>
  <si>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INGENIERIA Y DESARROLLO SOSTENIBLE DEL SIGLO XXI, S.L.</t>
  </si>
  <si>
    <t>mant. inst.proteccion contra incendios C.FORM.EMPLO JAC.BENAV.AÑO 22, 23 Y 24</t>
  </si>
  <si>
    <t>ARTISTAMENTE, SOCIEDAD LIMITADA</t>
  </si>
  <si>
    <t>ANA BELEN DIEZ DE LA CALLE</t>
  </si>
  <si>
    <t>FUNDACION PARA EL FOMENTO DE LA INNOVACION INDUSTRIAL</t>
  </si>
  <si>
    <t>VALDESTILLAS</t>
  </si>
  <si>
    <t>COSLADA</t>
  </si>
  <si>
    <t>BAYARD REVISTAS, S.A.U.</t>
  </si>
  <si>
    <t>DISTRIBUCIONES AMO, S.A.</t>
  </si>
  <si>
    <t>FUENSALDAÑA</t>
  </si>
  <si>
    <t>SANTIAGO DE COMPOSTELA</t>
  </si>
  <si>
    <t>LAS CHAMANAS</t>
  </si>
  <si>
    <t>HERRERO Y NUÑEZ MOTOR, S.L.</t>
  </si>
  <si>
    <t>LUIS BLANCO  VICENTE</t>
  </si>
  <si>
    <t>LUIS MIGUEL OLMEDO RODRIGUEZ</t>
  </si>
  <si>
    <t>JESUS SUMINISTROS INDUSTRIALES, S.A.</t>
  </si>
  <si>
    <t>M.LUISA LOPEZ MUNICIO</t>
  </si>
  <si>
    <t>SEGOVIA</t>
  </si>
  <si>
    <t>DIANA SANCHIS LOBATO</t>
  </si>
  <si>
    <t>MANUEL RAMOS MUÑIZ</t>
  </si>
  <si>
    <t>ALVIBESA MOTOR, S.L.</t>
  </si>
  <si>
    <t>AUTO INYECCION VICENTE, S.A.</t>
  </si>
  <si>
    <t>CMD SALUD CALIDAD INTEGRAL S.L.</t>
  </si>
  <si>
    <t>JOSE CARLOS PUELLES DE LA CAL</t>
  </si>
  <si>
    <t>LOMIMAR, S.L.</t>
  </si>
  <si>
    <t>LUBRICANTES LOMAR, S.L.U.</t>
  </si>
  <si>
    <t>MARINO DE LA FUENTE, S.A.</t>
  </si>
  <si>
    <t>RADIADORES PALACIOS S.A.</t>
  </si>
  <si>
    <t>SUMINISTROS GARCICHAO, S.L.</t>
  </si>
  <si>
    <t>VALDELAFUENTE</t>
  </si>
  <si>
    <t>SE-EIJI 27/2021. ADJ. EXPTE.MANT. INSTALACIONES DE PROTEC. CONTRA INCENDIOS.(LOTE 3) EDIFICIOS MUNICIPALES. CG 65</t>
  </si>
  <si>
    <t>MAPFRE ESPAÑA, COMPAÑIA DE SEGUROS Y REASEGUROS, S.A.</t>
  </si>
  <si>
    <t>MAPFRE VIDA S.A. DE SEGUROS Y REASEGUROS SOBRE LA VIDA HUMANA</t>
  </si>
  <si>
    <t>CERAMICAS SANCHEZ, S L</t>
  </si>
  <si>
    <t>MARIA BEGOÑA DIEZ  NIETO</t>
  </si>
  <si>
    <t>TORDESILLAS</t>
  </si>
  <si>
    <t>MARIA ISABEL SAN MIGUEL MUÑOZ</t>
  </si>
  <si>
    <t>MARIA JOSE ANDRES  CONDE</t>
  </si>
  <si>
    <t>SANE-RIEGO, S.A.</t>
  </si>
  <si>
    <t>MARIA SONIA SEVILLANO  TEJERA</t>
  </si>
  <si>
    <t>BALLESTAS HERNANDEZ VALLADOLID, S.L</t>
  </si>
  <si>
    <t>CONTRATO PREST SERV MANT CONSERV MÁQUINAS, EQUIPOS, HERRAM Y MATER 7 ; LOTE 3: MANT PREV PUERTAS SECC Y CORRED;SEISYPC</t>
  </si>
  <si>
    <t>CONTRATO PREST SERV MANT CONSERV MÁQUINAS, EQUIPOS, HERRAM Y MATER 7 ; LOTE 6: MANT PREV GIMNASIO;SEISYPC</t>
  </si>
  <si>
    <t>CONTRATO PREST SER MANT CONSERV MÁQU,EQUIPOS,HERRAM Y MATER 7/LOTE 7:MANT PREVENTIVO EXTINTORES PORTATILES/SEISPC</t>
  </si>
  <si>
    <t>RADIADORES VALLADOLID, S.L.</t>
  </si>
  <si>
    <t>REPUESTOS SAENZ S.A.</t>
  </si>
  <si>
    <t>VEHICULOS CALLEJA, S.L.</t>
  </si>
  <si>
    <t>VOLQUETES ESCALANTE, S.L</t>
  </si>
  <si>
    <t>WIELORYB SL</t>
  </si>
  <si>
    <t>MUNDO INDUSTRIA, S.L.</t>
  </si>
  <si>
    <t>NAMEN COLOR, S.L.</t>
  </si>
  <si>
    <t>NORMADAT, SA</t>
  </si>
  <si>
    <t>ALDEAMAYOR DE SAN MARTÍN</t>
  </si>
  <si>
    <t>VALLADOLID (POLIGONO SAN CRISTOBAL)</t>
  </si>
  <si>
    <t>ASISTENCIA TÉCNICA, OPERACIÓN Y MTO. DEL SOFTWARE DE BASE (54/2022) LOTE 2 , SERV. BAJO DEMANDA</t>
  </si>
  <si>
    <t>OMEGA PERIPHERALS, S.L.</t>
  </si>
  <si>
    <t>OPEN ENERGY 2012 SL</t>
  </si>
  <si>
    <t>CONTRATO GESTIÓN Y SEGUIMIENTO CONSUMO Y FACTURACIÓN TODOS CONTRATOS SUMINISTRO ENERGIA ELÉCT. Y GAS DEL AYUNT. VS 4/22</t>
  </si>
  <si>
    <t>ORANGE ESPAGNE SA</t>
  </si>
  <si>
    <t>SERVICIOS DE RESPALDO, LOTE 2</t>
  </si>
  <si>
    <t>SE 58-20 P.S.4 PRORROGA CTTO MANTENIMIENTO ASCENSORES LOTE 2. COLEGIOS PUBLICOS. AÑOS 2023 Y 2024.</t>
  </si>
  <si>
    <t>SE 58-20 P.S. 4 PRORROGA CTTO MANTENIMIENTO ASCENSORES. LOTE 2 ESCUELAS INFANTILES MUNICIPALES. AÑOS 2023 Y 2024</t>
  </si>
  <si>
    <t>SE 58-20 P.S.4 PRORROGA CTTO MANTENIMIENTO ASCENSORES LOTE 2: ESPACIO JOVEN SUR. AÑOS 2023 Y 2024</t>
  </si>
  <si>
    <t>FERROINDUSTRIAS YUSTOS S.L</t>
  </si>
  <si>
    <t>P.I.B. MEDIOAMBIENTAL S.L.</t>
  </si>
  <si>
    <t>PINTO</t>
  </si>
  <si>
    <t>ARNEDO</t>
  </si>
  <si>
    <t>DRAGER HISPANIA S.A.U.</t>
  </si>
  <si>
    <t>CONTRATO PREST SERV MANT CONSERV MÁQUINAS, EQUIPOS, HERRAM Y MATER 7 ; LOTE 1: MANT PREV EQUIPOS RESP AUTÓNOMA;SEISYPC</t>
  </si>
  <si>
    <t>INCIPRESA, S.A.</t>
  </si>
  <si>
    <t>CONTRATO PREST SERV MANT CONSERV MAQU,EQUIP,HERRAMIENTAS Y MATERIALES 7/LOTE 5:MANT PREVENT EQ HERR EXCARCELACION/SEISPC</t>
  </si>
  <si>
    <t>MOS</t>
  </si>
  <si>
    <t>ALLIANZ COMPANÍA DE SEGUROS Y REASEGUROS, S.A.</t>
  </si>
  <si>
    <t>GETAFE</t>
  </si>
  <si>
    <t>PROIN-PINILLA S.L.</t>
  </si>
  <si>
    <t>ZARAGOZA</t>
  </si>
  <si>
    <t>CONTRATO SUMINISTRO GASOLINA PARA VEHÍCULOS Y MAQUINARIA DEL SERVICIO DE LIMPIEZA 2023 y 2024.</t>
  </si>
  <si>
    <t>PREVISIÓN GASTO GASOLINA 95 NUEVO CONTRATO VEHÍCULOS DEL SERVICIO DE MANTENIMIENTO.</t>
  </si>
  <si>
    <t>SUMINISTRO DE GASOLINA TIPO A PARA LOS VEHÍCULOS DEL S.E.P.I.</t>
  </si>
  <si>
    <t>GASOLINA VEHÍCULOS CENTRO DE MOVILIDAD URBANA 2023/2024</t>
  </si>
  <si>
    <t>CONTRATO SUMINISTRO GASOLINA 95 PARA VEHÍCULOS; SERVICIO DE EXTINCIÓN DE INCENDIOS, SALVAMENTO Y PROTECCIÓN CIVIL.</t>
  </si>
  <si>
    <t>SUMINISTRO DE GASOLINA PARA LOS VEHÍCULOS DEL SERVICIO DE MEDIO AMBIENTE.</t>
  </si>
  <si>
    <t>CONTRATO SUMINISTRO DE GASOLINA PARA EL TRACTOR Y MAQUINARIA DE JARDINERIA DEL CENTRO DE FORMACIÓN DE EMPLEO 2023 Y 2024</t>
  </si>
  <si>
    <t>CONTRATO SUMINISTRO GASOLINA VEHICULOS R.I., AÑOS 2023 Y 2024</t>
  </si>
  <si>
    <t>REMICA SA</t>
  </si>
  <si>
    <t>TARREGA</t>
  </si>
  <si>
    <t>LERIDA</t>
  </si>
  <si>
    <t>JESÚS GUTIÉRREZ  SIERRA</t>
  </si>
  <si>
    <t>ROTUVALL 2009 S.L</t>
  </si>
  <si>
    <t>RUBICIN S.L.</t>
  </si>
  <si>
    <t>SUMINISTRO DE LICENCIAS Y SOPORTE TÉCNICO DE LOR PRODUCTOS ArcGIS, 68/2022, SEGUNDA PRÓRROGA</t>
  </si>
  <si>
    <t>LA CISTERNIGA (VALLADOLID)</t>
  </si>
  <si>
    <t>SERVICIO MANTENIMIENTO SISTEMA DE CONEXION A INTERNET MEDIANTE WIFI EN EL CENTRO GALERIAS VA. DEL 01-04-23 AL 31-03-2024</t>
  </si>
  <si>
    <t>IMPRENTA M. SANDONIS, S.L.</t>
  </si>
  <si>
    <t>SECURITAS SEGURIDAD ESPAÑA S.A.</t>
  </si>
  <si>
    <t>W.R.BERKLEY EUROPE AG, SUCURSAL EN ESPAÑA</t>
  </si>
  <si>
    <t>ESTANCIAS DIURNAS-LOTE 2-COMIDAS EN UC1 CPM RONDILLA-EN 23 A NOV 25- 16 PLAZASx 4,5x1,04x248d en 23 y 24 y 229d en25</t>
  </si>
  <si>
    <t>RICARDO ALONSO MUÑOZ</t>
  </si>
  <si>
    <t>SERVIOLID 2001, S.L.</t>
  </si>
  <si>
    <t>SERVISECUR VIGILANCIA PRIVADA SL</t>
  </si>
  <si>
    <t>SILPA LA FAROLA, S.L.</t>
  </si>
  <si>
    <t>SIMON MORETON AUDITORES SL</t>
  </si>
  <si>
    <t>SISTEMAS DE INFORMACION INTELIGENTES PARA LA GESTION, S.L.</t>
  </si>
  <si>
    <t>ADJUDICACION GASTO CONTRATO ELABORACION COSTES E INDICADORES DE LA CONTABILIDAD ANALITICA DE LOS EJERCICIOS 2022 Y 2023</t>
  </si>
  <si>
    <t>SISTEMAS DE MANTENIMIENTO Y SEGURIDAD DE CUBIERTAS S.L.</t>
  </si>
  <si>
    <t>SM SISTEMAS MEDIOAMBIENTALES S.L.</t>
  </si>
  <si>
    <t>DISAUTO S.A.</t>
  </si>
  <si>
    <t>SOLUCIONES EMPRESARIALES Y AUDITORIA, S.L.</t>
  </si>
  <si>
    <t>SOLUCIONES PGV VALLADOLID SL</t>
  </si>
  <si>
    <t>SULO IBÉRICA ,S.A.</t>
  </si>
  <si>
    <t>ADJUDICACIÓN CONTRATO OBRAS REMODELACIÓN MERCADO RONDILLA STA TERESA</t>
  </si>
  <si>
    <t>LA CORUÑA</t>
  </si>
  <si>
    <t>OBRA REHABILITACION ANTIGUO FRONTON DE LAS FLORES PARA CENTRO DOTACIONAL</t>
  </si>
  <si>
    <t>VS 21_22 SISTEMA CONTROL ACCESO ZONA BAJAS EMISIONES FONDOS PRTR</t>
  </si>
  <si>
    <t>INGENIERIA ROMANICA, S.L.</t>
  </si>
  <si>
    <t>BOLSKAN OBRA CIVIL Y FERROVIARIA, S.L.U.</t>
  </si>
  <si>
    <t>ALCOLEA DE CINCA</t>
  </si>
  <si>
    <t>BIZKAIA</t>
  </si>
  <si>
    <t>HARAL 12 SERVICIOS Y OBRAS, S.L.</t>
  </si>
  <si>
    <t>TALLERES MALGON, S.L.</t>
  </si>
  <si>
    <t>TALLERES RUBIO TRUCK S.L.</t>
  </si>
  <si>
    <t>ALGEMESI</t>
  </si>
  <si>
    <t>ARQUITECTURA E INGENIERIA IMAE, S.L.</t>
  </si>
  <si>
    <t>Direccion de Obra - Obras de acondicionamiento del mercado de Rondilla de Santa Teresa</t>
  </si>
  <si>
    <t>CONTROL CALIDAD OBRA REHABILITACIÓN ANTIGUO FRONTÓN LAS FLORES (CONTRATO BASADO ACUERDO MARCO CALIDAD EXP:SEMEU 09/2020)</t>
  </si>
  <si>
    <t>TECNICAS DE CONTROL, PREVENCION Y GESTION AMBIENTAL, S.L (GEPRECON, S.L.)</t>
  </si>
  <si>
    <t>ADJUDICACION CONTRATO Sº DE LAVADO E HIGIENIZCAIÓN CONTENEDORES DEL Sº LIMPIEZA Y CONTROL EXTERNO CALIDAD AÑOS 2023 2024</t>
  </si>
  <si>
    <t>TELEFÓNICA MÓVILES ESPAÑA, S.A.</t>
  </si>
  <si>
    <t>TRADESEGUR, S.A.</t>
  </si>
  <si>
    <t>CONTROL DE CALIDAD LOTE 1: ENSAYOS// OBRA REHABILITACION ANTIGUO FRONTON DE LAS FLORES PARA CENTRO DOTACIONAL</t>
  </si>
  <si>
    <t>TÜV SÜD ATISAE, S.A.U.</t>
  </si>
  <si>
    <t>SE 58-20 P.S.4 PRORROGA CTTO MANTENIMIENTO ASCENSORES. OCA COLEGIOS PUBLICOS. AÑOS 2023 Y 2024.</t>
  </si>
  <si>
    <t>SE 58-20 P.S.4 PRORROGA CTTO MANTENIMIENTO ASCENSORES LOTE 4: OCA ESPACIO JOVEN NORTE Y SUR. AÑOS 2023 Y 2024</t>
  </si>
  <si>
    <t>mant. inst.proteccion contra incendios INICIATIVAS SOC.AÑO 22 (L4:3781-L5 1.270)-AÑO 23Y24 L4</t>
  </si>
  <si>
    <t>VALENTI SONIDO, S.L.</t>
  </si>
  <si>
    <t>VALLAOCIO, S.L.</t>
  </si>
  <si>
    <t>Prorroga contrato de servicios del programa Banco del Tiempo de 1 marzo 2023 a 28 feb 2024</t>
  </si>
  <si>
    <t>SE-EIJI 27/2021. MANTENIMIENTO INSTALACIONES DE PROTECCIÓN CONTRA INCENDIOS. EDIFICIOS MUNICIPALES. LOTE 2. COLEGIOS</t>
  </si>
  <si>
    <t>SE-EIJI 27/2021. MANTENIMIENTO INSTALACIONES DE PROTECCIÓN CONTRA INCENDIOS. EDIFICIOS MUNICIPALES. LOTE 2. E.M.MUSICA</t>
  </si>
  <si>
    <t>SE-EIJI 27/2021. MANTENIMIENTO INSTALACIONES DE PROTECCIÓN CONTRA INCENDIOS. EDIFICIOS MUNICIPALES. LOTE 2. ESCUELAS INF</t>
  </si>
  <si>
    <t>VIAJES EL CORTE INGLES</t>
  </si>
  <si>
    <t>SE-EIJI 27/2021. MANTENIMIENTO INSTALACIONES DE PROTECCIÓN CONTRA INCENDIOS. EDIFICIOS MUNICIPALES. LOTE 2.ESP JOVEN ZS</t>
  </si>
  <si>
    <t>LABORATORIO DE CALIDAD DE MATERIALES, S.L.L.</t>
  </si>
  <si>
    <t>CASTELLANOS DE MORISCOS</t>
  </si>
  <si>
    <t>TICOMSA SISTEMAS S.L.</t>
  </si>
  <si>
    <t>CARLOS ARRIBAS PEREZ</t>
  </si>
  <si>
    <t>X-TRAÑAS PRODUCCIONES S.L.</t>
  </si>
  <si>
    <t>PRÓRROGA CONTRATO MANTENIMIENTO ASCENSORES LOTE III.</t>
  </si>
  <si>
    <t>ZUCCHETTI SOFTWARE SPAIN, S.L.U.</t>
  </si>
  <si>
    <t>EXPEDIENTE DE APLICACION DE  GESTION INTEGRAL DE RECURSOS HUMANOS 2021/2024 - AÑOS 23/24.</t>
  </si>
  <si>
    <t>DERIO</t>
  </si>
  <si>
    <t>ZURICH INSURANCE PLC SUCURSAL EN ESPAÑA</t>
  </si>
  <si>
    <t>LICUAS S.A.</t>
  </si>
  <si>
    <t>ACTUA SERVICIOS Y MEDIO AMBIENTE, S.L.</t>
  </si>
  <si>
    <t>GECOCSA  GENERAL DE CONSTRUCCIONES CIVILES S.A.</t>
  </si>
  <si>
    <t>CARBAJOSA DE LA SAGRADA</t>
  </si>
  <si>
    <t>MODIFICACIÓN CONTRATO GESTIÓN ORA</t>
  </si>
  <si>
    <t>MODIFICADO DEL CONTRATO DE REMODELACION GALERIAS ALIMENTACION RONDILLA DE SANTA TERESA EXPT.SE_9_2021</t>
  </si>
  <si>
    <t>ACLAD ATENCIÓN INTEGRAL A COLECTIVOS EN RIESGO</t>
  </si>
  <si>
    <t>ACM TOOLS S.L.</t>
  </si>
  <si>
    <t>TERRASSA</t>
  </si>
  <si>
    <t>C.BASADO RED PYTO REHABILITACIÓN ENERGÉTICA CASA CONSISTORIAL Y REAJUSTE DE ANUALIDADES PYTO Y DIREC OBRA 2023.</t>
  </si>
  <si>
    <t>ANGEL DIEZ  RIVERA</t>
  </si>
  <si>
    <t>ARROYO, S.A.</t>
  </si>
  <si>
    <t>AZHERO PROYECTOS Y DESARROLLO S.L.</t>
  </si>
  <si>
    <t>CGB INFORMÁTICA S.L.</t>
  </si>
  <si>
    <t>ALDEATEJADA</t>
  </si>
  <si>
    <t>CAMARA OFICIAL DE COMERCIO, INDUSTRIA Y SERVICIOS DE VALLADOLID</t>
  </si>
  <si>
    <t>MODIFICADO DEL PROYECTO DE REHABILITACION GALERIAS MUNICIPALES DE ALIMENTACION RONDILLA DE SANTA TERESA</t>
  </si>
  <si>
    <t>BRICOCEX S.L.</t>
  </si>
  <si>
    <t>DIVACEL,S.L.</t>
  </si>
  <si>
    <t>EDICIONES EL PAIS, S.L.</t>
  </si>
  <si>
    <t>FUGOROBA INSTALACIONES Y SERVICIOS, S.L.</t>
  </si>
  <si>
    <t>CARROCERIAS Y GRUAS M. TORRE S.L.</t>
  </si>
  <si>
    <t>DELTACINCO LINEA VERDE S.L.</t>
  </si>
  <si>
    <t>GRUPO MECANICA DEL VUELO SISTEMAS, S.A.</t>
  </si>
  <si>
    <t>SERVICIO DE REPARTO DOCUMENTACION Y MENSAJERIA CEAS Y CPMS. 52 REPARTOS. DE 1/4/23 A 31/3/24  (39 EN 2023 Y 13 EN 2024)</t>
  </si>
  <si>
    <t>HARDTRONIC, S.L.</t>
  </si>
  <si>
    <t>HOSTELERIA Y LAVANDERIA VALL, S.L.U.</t>
  </si>
  <si>
    <t>INSTALACIONES ELECTRICAS OLMEDO CACERES S.L.</t>
  </si>
  <si>
    <t>IBERICA DE SALES S.A.</t>
  </si>
  <si>
    <t>PRORROGA CONTRATO SUMINISTRO FUNDENTES LOTE 2 PARA VIALIDAD VÍAS PÚBLICAS OCTUBRE 2023 SEPTIEMBRE 2024 LIMPIEZA VIARIA.</t>
  </si>
  <si>
    <t>REMOLINOS</t>
  </si>
  <si>
    <t>JORGE SUAREZ  GONZALEZ</t>
  </si>
  <si>
    <t>LA OTRA S. COOP. DE INICIATIVA SOCIAL</t>
  </si>
  <si>
    <t>CANTABRIA</t>
  </si>
  <si>
    <t>MOD.CONT.GESTION ALBERGUE-CI ATENCION A PERSONAS SIN HOGAR-PLAZAS ADIC.EMERG.CLIMATICA</t>
  </si>
  <si>
    <t>SUMINISTRO DE FUNGIBLES COMPATIBLES Y  CINTAS MAGNÉTICAS, LOTE 2 (2/2023) PRIMERA PRÓRROGA</t>
  </si>
  <si>
    <t>CYLSTAT, GESTION EMPRESARIAL ASESORAMIENTO ESTADISTICO, ECONOM. INFORMATICO, S.L.</t>
  </si>
  <si>
    <t>SUMINISTRO DE FUNGIBLES ORIGINALES, LOTE 1 (2/2023) PRIMERA PRÓRROGA</t>
  </si>
  <si>
    <t>VITORIA</t>
  </si>
  <si>
    <t>ALAVA</t>
  </si>
  <si>
    <t>CEPILLOS GUILLEM, S.L.</t>
  </si>
  <si>
    <t>SYNLAB DIAGNÓSTICOS GLOBALES, S.A.</t>
  </si>
  <si>
    <t>ESPLUGUES DE LLOBREGAT</t>
  </si>
  <si>
    <t>URALA SOLUTIONS, S.L.</t>
  </si>
  <si>
    <t>VATEC VALLADOLID ASISTENCIA TECNICA, S.L.</t>
  </si>
  <si>
    <t>WAGEN GROUP RETAIL ESPAÑA S.A.U.</t>
  </si>
  <si>
    <t>GRANADA</t>
  </si>
  <si>
    <t>CONTRATO PREST SERV MANT CONSERV MÁQUINAS, EQUIPOS, HERRAM Y MATER 7 ; LOTE 3: MANT CORREC PUERTAS SECC Y CORRED;SEISYPC</t>
  </si>
  <si>
    <t>CONTRATO PREST SERV MANT CONSERV MÁQUINAS, EQUIPOS, HERRAM Y MATER 7 ; LOTE 7: MANT CORREC EXTINT PORTÁTILES;SEISYPC</t>
  </si>
  <si>
    <t>PW ADVISOR &amp; CAPITAL SERVICES, S.L.</t>
  </si>
  <si>
    <t>CONTRATO PREST SERV MANT CONSERV MÁQUINAS, EQUIPOS, HERRAM Y MATER 7 ; LOTE 1: MANT CORREC EQUIPOS RESP AUTÓNOMA;SEISYPC</t>
  </si>
  <si>
    <t>MARUQUESA CONSTRUCCIONES Y SERVICIOS,S.L</t>
  </si>
  <si>
    <t>MANOVEL,S.A.</t>
  </si>
  <si>
    <t>CONTRATO PREST SERV MANT CONSERV MÁQUINAS, EQUIPOS, HERRAM Y MATER 7 ; LOTE 6: MANT CORREC GIMNASIO;SEISYPC</t>
  </si>
  <si>
    <t>MTO Y ASIST. TÉCNICA DEL SISTEMA DE INFORMACIÓN PRESUPUESTARIA, CONTABLE Y FINANCIERA,(81/2022)</t>
  </si>
  <si>
    <t>CIGALES</t>
  </si>
  <si>
    <t>CONTRATO PREST SERV MANT CONSERV MAQ,EQUIPOS,HERRAM Y MATERIALES 7/LOTE 2:MANT CORRECTIVO BOTELLAS AIRE COMPRIMIDO/SEIS</t>
  </si>
  <si>
    <t>CONTRATO PREST SERV MANT CONSERV MÁQUINAS, EQUIPOS, HERRAM Y MATER 7 ; LOTE 5: MANT CORREC EQ Y HERR EXCARCEL;SEISYPC</t>
  </si>
  <si>
    <t>DESCALE S.L.</t>
  </si>
  <si>
    <t>PROTEXVALL SOCIEDAD COOPERATIVA</t>
  </si>
  <si>
    <t>EXTREMO BIKE SL</t>
  </si>
  <si>
    <t>Seguridad y Salud obras del contrato de conservación, reparación y reforma de las infraestructuras viarias, lote 2</t>
  </si>
  <si>
    <t>JAHOSVA, S.L.</t>
  </si>
  <si>
    <t>MARIA VICTORIA VARONA GARROSA</t>
  </si>
  <si>
    <t>MARSDIGITAL, S.L.</t>
  </si>
  <si>
    <t>JAVIER SACRISTAN PEREZ</t>
  </si>
  <si>
    <t>ISAAC PRIETO  CONDE</t>
  </si>
  <si>
    <t>PAULEON AUTOMOCION, S.L.</t>
  </si>
  <si>
    <t>BRONCE 7 ARGALES, S.L.</t>
  </si>
  <si>
    <t>RECAMBIOS RAF VALLADOLID, S.L.</t>
  </si>
  <si>
    <t>EVA MARIA MARTIN CANCIO</t>
  </si>
  <si>
    <t>SISTEMAS Y VEHICULOS DE ALTA TECNOLOGIA, S.A.</t>
  </si>
  <si>
    <t>PAPELERIA DE LA OFICINA, S.L.</t>
  </si>
  <si>
    <t>WASTERENT S.L.</t>
  </si>
  <si>
    <t>RIBA-ROJA DE TURIA</t>
  </si>
  <si>
    <t>ALIADOS POR LA INTEGRACION CASTILLA Y LEON CEE S.L.U.</t>
  </si>
  <si>
    <t>SUMINISTRO, INSTALACIÓN Y PUESTA EN MARCHA DE ORDENADORES PERSONALES Y MONITORES, PRIMERA PRÓRROGA, LOTE 1 (6/2023)</t>
  </si>
  <si>
    <t>LA LEY SOLUCIONES LEGALES, S.A.</t>
  </si>
  <si>
    <t>THYSSENKRUPP ELEVADORES, S.L.U.</t>
  </si>
  <si>
    <t>SUMINISTRO Y MAQUETACIÓN DE ORDENADORES PORTÁTILES, PRIMERA PRÓRROGA, LOTE 2 (6/2023)</t>
  </si>
  <si>
    <t>ASISTENCIA TÉCNICA CONTROL DE CALIDAD DE LA OBRA  CONSTRUCCIÓN RAMPA TEMPLETE PARQUE DE LA PAZ</t>
  </si>
  <si>
    <t>ENSAYOS CONTROL DE CALIDAD DE LA OBRA  CONSTRUCCIÓN RAMPA TEMPLETE PARQUE DE LA PAZ</t>
  </si>
  <si>
    <t>INSERTA INNOVACION SOCIAL, S.L.</t>
  </si>
  <si>
    <t>JUAN ANTONIO HUIDOBRO PIRIZ</t>
  </si>
  <si>
    <t>DIRECCIÓN DE OBRA EN LA OBRA DE SUSTITUCIÓN PAVIMENTO HALL CC JOSE LUIS MOSQUERA</t>
  </si>
  <si>
    <t>CASELLA ESPAÑA S.A.</t>
  </si>
  <si>
    <t>SUMINISTRO, INSTALACIÓN, CONFIGURACIÓN Y PUESTA EN MARCHA DE ESTACIONES DE TRABAJO, LOTE 3 , PRIMERA PRÓRROGA, (6/2023)</t>
  </si>
  <si>
    <t>DIARIO AS, S.L.</t>
  </si>
  <si>
    <t>GIJÓN</t>
  </si>
  <si>
    <t>ADJUDICACION CTO.  SERVICIO ATENCION Y COORDINACION SERVICIOS AUXILIARES CUPULA DEL MILENIO. 1 AÑO 18-07-23 AL 17-07-24</t>
  </si>
  <si>
    <t>PRIA, S.A.U.</t>
  </si>
  <si>
    <t>SE-EIJI 17/2022 PS4. CONTRATO DE OBRAS, REHABILITACIÓN PARA INSTALACIÓN JUVENIL AMBIENTAL ""ZONA JOVEN PINAR"". 2023</t>
  </si>
  <si>
    <t>ALQUILER DE MÓDULO AISLADO 7500+2350 MM CON DOS DESPACHOS Y UN ASEO PARA VESTUARIO DEL NUEVO PERSONAL DEL CMPA</t>
  </si>
  <si>
    <t>CONTRATO DE SERVICIOS PARA EL MANTENIMIENTO DE LA JARDINERIA DEL CENTRO ROSA CHACEL 1 AÑO. DEL 22-08-2023 AL 21-08-2024</t>
  </si>
  <si>
    <t>SERVICIO MANTENIMIENTO DE LOS JARDINES DEL ALBERGUE DE PEREGRINOS DE PUENTE DUERO 1 AÑO. DEL 01-08-2023 AL 31-07-2024</t>
  </si>
  <si>
    <t>NOVOTECNICA2,SL</t>
  </si>
  <si>
    <t>LOTE 3 conservación, reparación y reforma de instalaciones de alumbrado exterior del municipio de Valladolid EXP 8/2021.</t>
  </si>
  <si>
    <t>SERVICIO DE MANTENIMIENTO DEL SISTEMA DE SEGURIDAD DE LA CUPULA DEL MILENIO, 1 AÑO DEL 01-09-2023 AL 31-08-2024</t>
  </si>
  <si>
    <t>CUELLAR</t>
  </si>
  <si>
    <t>SERVICIO DE MANTENIMIENTO DEL SISTEMA DE SEGURIDAD DE LA ANTIGUA HIPICA MILITAR, 1 AÑO DEL 01-09-2023 AL 31-08-2024</t>
  </si>
  <si>
    <t>CABERO EDIFICACIONES, S.A.</t>
  </si>
  <si>
    <t>ADJUDICACION CONTRATO OBRAS REHABILITACIÓN ENERGÉTICA Y REFORMA CASA CONSISTORIAL.</t>
  </si>
  <si>
    <t>MECANIZADOS Y SOLDADURAS ANSAMA,  SL</t>
  </si>
  <si>
    <t>EJECUCION MATERIAL DE OBRAS REPARACION Y SUBSANACION DE PATOLOGIAS Y MEJORAS MERCADO DELICIAS 2023</t>
  </si>
  <si>
    <t>TRADIA TELECOM S.A.</t>
  </si>
  <si>
    <t>ACTUALIZACIÓN INTEGRAL SISTEM COMUNIC.   EMERGENCIAS PM y SEIS y PC.PROY. 2022.4.1321.3.1 LOT. 2. EXP SPSC-SE 32/2022.</t>
  </si>
  <si>
    <t>UTE MAHOCI VILOR HUB INNOVACION VALLADOLID</t>
  </si>
  <si>
    <t>VILLARES DE LA REINA</t>
  </si>
  <si>
    <t>CarAdEsp - De caracter administrativo especial</t>
  </si>
  <si>
    <t>TELTRONIC SA UNIPERSONAL</t>
  </si>
  <si>
    <t>ACTUALIZ INTEGRAL SIST COMUNIC EMERG; LOTE 2:SERV ACTUALIZ TERMINALES;SEISYPC.</t>
  </si>
  <si>
    <t>SENIOR SERVICIOS INTEGRALES S.A</t>
  </si>
  <si>
    <t>GALERA PUBLICIDAD, S.L.</t>
  </si>
  <si>
    <t>HH. DE LA INSTRUCCION CRISTIANA</t>
  </si>
  <si>
    <t>INDUSTRIAL GLOBAL SUPPLY, S.L.</t>
  </si>
  <si>
    <t>ALGETE</t>
  </si>
  <si>
    <t>PONTECULTA, S.L.</t>
  </si>
  <si>
    <t>CONTRATO ASISTENCIA TECNICA PLAN NACIONAL GASTRONOMIA</t>
  </si>
  <si>
    <t>ESGUEVA REFORMAS PINTURA Y CONSTRUCCION, S.L.</t>
  </si>
  <si>
    <t>AIG EUROPE SA SUCURSAL EN ESPAÑA</t>
  </si>
  <si>
    <t>ATHISA MEDIO AMBIENTE,  S.A.U.</t>
  </si>
  <si>
    <t>PELIGROS</t>
  </si>
  <si>
    <t>COMPAS MEDITERRANEO, S.L.</t>
  </si>
  <si>
    <t>ATOS HOLDING IBERIA, S.L.</t>
  </si>
  <si>
    <t>HOTTINGER BRUEL &amp; KJAER IBERICA SLU</t>
  </si>
  <si>
    <t>ITURRI S.A.</t>
  </si>
  <si>
    <t>JAVIER PEREZ  ISPIERTO</t>
  </si>
  <si>
    <t>MAPERVAL PERSIANAS, SL</t>
  </si>
  <si>
    <t>PROCESO DIGITAL DE AUDIO, S.L.</t>
  </si>
  <si>
    <t>RIEGO VERDE, S.A.</t>
  </si>
  <si>
    <t>MARBELLA</t>
  </si>
  <si>
    <t>SUMINISTRO MATERIAL PARA TRABAJOS REALIZADOS POR MANTENIMIENTO EN LA ANTIGUA HIPICA MILITAR</t>
  </si>
  <si>
    <t>MTO. Y REPARACIÓN DE LOS EQUIPOS DE TRAT. DE LA INFORMAC. (S. INFORM. NO CRÍTICOS) LOTE 1  (SUBROGACIÓN  A ATOS HOLDING)</t>
  </si>
  <si>
    <t>LICENCIAS VINCULADAS CON LOS SISTEMAS DEL CPD Y CAU), LOTE 2 GRUPO A (23/2022)   (SUBROGACIÓN  A ATOS HOLDING IBERIA)</t>
  </si>
  <si>
    <t>LICENCIAS VINCULADAS CON  LAS B. DE D. DE LOS SIST. DE INFORMACIÓN, LOTE 1 GRUPO A (23/2022) SUBROGACIÓN  A ATOS HOLDING</t>
  </si>
  <si>
    <t>LICENCIAS VINCULADAS CON LOS SISTEMAS DEL CPD Y CAU), LOTE 2 GRUPO B (23/2022)   (SUBROGACIÓN  A ATOS HOLDING IBERIA)</t>
  </si>
  <si>
    <t>MTO. Y REPARACIÓN DE LOS EQUIPOS DE TRAT. DE LA INFORMAC. (S. I. CRÍTICOS) LOTE 2  (SUBROGACIÓN  A ATOS HOLDING IBERIA)</t>
  </si>
  <si>
    <t>FUNDACIÓN EMPRESA-UNIVERSIDAD GALLEGA (FEUGA)</t>
  </si>
  <si>
    <t>JAVIER NAVARRO  ORDOÑEZ</t>
  </si>
  <si>
    <t>MARIA ROSARIO GONZALEZ MUÑOZ</t>
  </si>
  <si>
    <t>CENTRO DE ESTUDIO Y CONTROL DE RUIDO S.L.</t>
  </si>
  <si>
    <t>ASOCIACION CULTURAL KINUNA TEATRO Y TERAPIAS ALTERNATIVAS</t>
  </si>
  <si>
    <t>OKARINO TRAPISONDA TEATRO TITERES, S.L.</t>
  </si>
  <si>
    <t>ASOCIACIÓN  ALALUMBRE DE CASTILLA Y LEÓN</t>
  </si>
  <si>
    <t>ATHENEA MUSICAL</t>
  </si>
  <si>
    <t>QUIMICOS LOPEZ ESCUDERO,S.L</t>
  </si>
  <si>
    <t>OPT&amp;AUDIO LUIS E HIJOS SOCIEDAD LIMITADA</t>
  </si>
  <si>
    <t>WABI SABI INVESTIMENTS S.C.</t>
  </si>
  <si>
    <t>COORDINACIÓN Y SEGURIDAD Y SALUD LOTE 1 OBRA VALLADOLID ORIGEN. FONDOS EUROPEO PRTR. PLAN SOSTENIBILIDAD TURÍSTICA</t>
  </si>
  <si>
    <t>COOR.SEG.Y SALUD LOTE 2 MOBILIARIO VALLADOLID ORIGEN. FONDOS EUROPEOS VALLADOLID ORIGEN. PLAN SOSTENIBILIDAD TURÍSTICA</t>
  </si>
  <si>
    <t>ADRIAN PASCUAL ROMERO</t>
  </si>
  <si>
    <t>COLEGIO OFICIAL PSICOLOGOS CASTILLA-LEON</t>
  </si>
  <si>
    <t>BARNIZ MADESOL POLIURETANO SATINADO 3LT                                     ( MANTENIMIENTO DE EDIFICIOS E INSTALACIONES</t>
  </si>
  <si>
    <t>MANTENIMIENTO DE LA RED DE VOZ Y DATOS DEL AYUNTAMIENTO DE VALLADOLID, 1ª PRÓRROGA,, 63/2022, (MODIFICACIÓN CONTRATO)</t>
  </si>
  <si>
    <t>ADJUDICACIÓN LOTE 1 OBRA ADECUACIÓN VALLADOLID ORIGEN. FONDOS EUROPEOS PRTR. PLAN SOSTENIBILIDAD. RESTO FINANCIACIÓN</t>
  </si>
  <si>
    <t>ADJUDICACIÓN LOTE 1 CONTRATO  OBRA ADECUACIÓN ESPACIO VALLADOLID ORIGEN. FONDOS EUROPEOS  PRTR PLAN SOSTENIBILIDAD</t>
  </si>
  <si>
    <t>MOBLES BRAFIM S.L.</t>
  </si>
  <si>
    <t>ADJUDICACIÓN LOTE 2 CONTRATO ADECUACIÓN VALLADOLID ORIGEN. FONDOS EUROPEOS PRTR. PLAN SOSTENIBILIDAD TURÍSTICA</t>
  </si>
  <si>
    <t>BRAFIM</t>
  </si>
  <si>
    <t>TARRAGONA</t>
  </si>
  <si>
    <t>NOSSAYU, S.L.</t>
  </si>
  <si>
    <t>SUMINISTRO DE LICENCIAS DE WINDOWS 2022 DATA CENTER, LOTE 3 (25/2023)</t>
  </si>
  <si>
    <t>SOLUTIA INNOVAWORLD TECHNOLOGIES S.L.</t>
  </si>
  <si>
    <t>RENOVACIÓN SISTEMA DE ALMACENAMIENTO PARA EL AYTO DE VALLADOLID, LO TE 1, (25/2023)</t>
  </si>
  <si>
    <t>MARIA CRISTINA REDONDO ALONSO</t>
  </si>
  <si>
    <t>MUSTRAMIT SL</t>
  </si>
  <si>
    <t>RIUDELLOTS DE LA SELVA</t>
  </si>
  <si>
    <t>GIRONA</t>
  </si>
  <si>
    <t>PPT MARKETING &amp; TIC S.L</t>
  </si>
  <si>
    <t>SUSTEC OUTSOURCING, S.L.</t>
  </si>
  <si>
    <t>DIRECCION FACULTATIVA OBRAS REPARACION Y SUBSANACION DE PATOLOGIAS EN EL MERCADO DELICIAS.</t>
  </si>
  <si>
    <t>PUERTAS Y AUTOMATISMOS ROPER S.L.</t>
  </si>
  <si>
    <t>REVILLA DE CAMARGO</t>
  </si>
  <si>
    <t>PLATAFORMAS BER, S.L.</t>
  </si>
  <si>
    <t>MONTAJES MODULARES MARTINEZ S.L.</t>
  </si>
  <si>
    <t>BUSINESS BAYESIAN SCIENCE, S.L.</t>
  </si>
  <si>
    <t>VS 44/23 SUMINISTRO DE SISTEMAS DE PREDICCION DE CALIDAD DEL AIRE</t>
  </si>
  <si>
    <t>SE-PC 82/2023: OBRA DEL CONTRATO DE RECUPERACION DEL ANFITEATRO DEL PARQUE DE LOS ALMENDROS DEL BARRIO DE PARQUESOL</t>
  </si>
  <si>
    <t>FACTORIA DE PROYECTOS I MAS D, S.L.</t>
  </si>
  <si>
    <t>REALIZACIÓN ESTUDIO-DIAGNÓSTICO SOBRE MEDIACIÓN ADMINISTRATIVA PARA CIUDADANO. MEDIACIÓN EMPRESARIAL PARA EMPRENDIMIENTO</t>
  </si>
  <si>
    <t>EXP. SE PC 82/2023: RECUPERACIÓN ANFITEATRO PARQUESOL. CONTRATO AUXILIAR DE DIRECCIÓN DE OBRA</t>
  </si>
  <si>
    <t>CONTROL CALIDAD OBRA ADECUACION ESPACIO VALLADOLID ORIGEN LOTE 1</t>
  </si>
  <si>
    <t>CONTROL CALIDAD SUMINISTRO OBRA ADECUACION ESPACIO VALLADOLID ORIGEN LOTE 1</t>
  </si>
  <si>
    <t>SERVICIO DISTRIBUCION COMERCIAL, ALMACENAJE Y CUSTODIA DE REMANENTES PUBLICACIONES COMERCIALES AYTO. VA. NOV 23 A FEB24</t>
  </si>
  <si>
    <t>CONTROL CALIDAD OBRA ADECUACION ESPACIO VALLADOLID ORIGEN LOTE 2</t>
  </si>
  <si>
    <t>CONTROL CALIDAD SUMINISTRO OBRA ADECUACION ESPACIO VALLADOLID ORIGEN LOTE 2</t>
  </si>
  <si>
    <t>ISIDRO HERNANDO, S.L.</t>
  </si>
  <si>
    <t>FUNDACION GRUPO SIFU</t>
  </si>
  <si>
    <t>HOSPITALET</t>
  </si>
  <si>
    <t>EXP. SE PC 82/2023: RECUPERACIÓN ANFITEATRO PARQUESOL. CONTRATO AUXILIAR DE SEGURIDAD Y SALUD</t>
  </si>
  <si>
    <t>EXP. 77/2021 OBRA REHABILITACION FRONTON DE LAS FLORES. AUXILIAR COORDINACIÓN DE SEGURIDAD Y SALUD</t>
  </si>
  <si>
    <t>SUMINISTRO DE PIEZAS METALICAS PARA CONTENEDORES DE PAPEL Y CAR...// AM EXP 18/2022 // SERVICIO DE LIMPIEZA.</t>
  </si>
  <si>
    <t>UTE CARRIL BICI ARCA REAL</t>
  </si>
  <si>
    <t>Obras de urbanización y carril bici en calle Arca Real (exp. 12/2023 SEMEU PRTR)</t>
  </si>
  <si>
    <t>EXP. 77/2021 OBRA REHABILITACION FRONTON DE LAS FLORES. AUXILIAR CALIDAD LOTE 2.</t>
  </si>
  <si>
    <t>EXP. SE PC 82/2023 RECUPERACIÓN ANFITEATRO PARQUESOL. CONT. AUXILIAR CALIDAD (LOTE 1)</t>
  </si>
  <si>
    <t>CULLIGAN WATER SPAIN, S.L.U.</t>
  </si>
  <si>
    <t>TOMARES</t>
  </si>
  <si>
    <t>EXP. SE PC 82/2023 RECUPERACIÓN ANFITEATRO PARQUESOL. CONTRATO AUXILIAR CALIDAD (LOTE 2)</t>
  </si>
  <si>
    <t>EXP. 77/2021 OBRA REHABILITACION FRONTON DE LAS FLORES. AUXILIAR CALIDAD LOTE 1.</t>
  </si>
  <si>
    <t>2024 10 2311 22799</t>
  </si>
  <si>
    <t>2024 0250 9332 632</t>
  </si>
  <si>
    <t>2024 08 1532 619</t>
  </si>
  <si>
    <t>2024 08 1341 22799</t>
  </si>
  <si>
    <t>2024 08 1651 22100</t>
  </si>
  <si>
    <t>2024 07 1711 610</t>
  </si>
  <si>
    <t>2024 06 3232 22700</t>
  </si>
  <si>
    <t>2024 03 9241 632</t>
  </si>
  <si>
    <t>2024 08 1341 619</t>
  </si>
  <si>
    <t>2024 11 1621 634</t>
  </si>
  <si>
    <t>2024 04 9204 213</t>
  </si>
  <si>
    <t>2024 02 1501 203</t>
  </si>
  <si>
    <t>2024 01 9205 213</t>
  </si>
  <si>
    <t>2024 01 9207 213</t>
  </si>
  <si>
    <t>2024 11 3111 203</t>
  </si>
  <si>
    <t>2024 11 1621 213</t>
  </si>
  <si>
    <t>2024 09 4322 213</t>
  </si>
  <si>
    <t>2024 10 2312 213</t>
  </si>
  <si>
    <t>2024 10 2412 213</t>
  </si>
  <si>
    <t>2024 10 2311 213</t>
  </si>
  <si>
    <t>2024 01 9206 213</t>
  </si>
  <si>
    <t>2024 01 4331 203</t>
  </si>
  <si>
    <t>2024 08 1341 203</t>
  </si>
  <si>
    <t>2024 05 4301 203</t>
  </si>
  <si>
    <t>2024 08 1341 213</t>
  </si>
  <si>
    <t>2024 05 4312 203</t>
  </si>
  <si>
    <t>2024 04 9231 213</t>
  </si>
  <si>
    <t>2024 04 9311 203</t>
  </si>
  <si>
    <t>2024 01 9203 203</t>
  </si>
  <si>
    <t>2024 01 9203 213</t>
  </si>
  <si>
    <t>2024 01 9312 203</t>
  </si>
  <si>
    <t>2024 01 9312 213</t>
  </si>
  <si>
    <t>2024 02 9331 203</t>
  </si>
  <si>
    <t>2024 11 1321 213</t>
  </si>
  <si>
    <t>2024 02 9331 213</t>
  </si>
  <si>
    <t>2024 08 1532 203</t>
  </si>
  <si>
    <t>2024 03 9241 203</t>
  </si>
  <si>
    <t>2024 06 3232 213</t>
  </si>
  <si>
    <t>2024 06 3321 213</t>
  </si>
  <si>
    <t>2024 10 2315 213</t>
  </si>
  <si>
    <t>2024 04 9321 203</t>
  </si>
  <si>
    <t>2024 10 2313 213</t>
  </si>
  <si>
    <t>2024 01 9201 213</t>
  </si>
  <si>
    <t>2024 04 9202 203</t>
  </si>
  <si>
    <t>2024 04 3121 213</t>
  </si>
  <si>
    <t>2024 07 1721 203</t>
  </si>
  <si>
    <t>2024 11 1361 213</t>
  </si>
  <si>
    <t>2024 01 4331 22799</t>
  </si>
  <si>
    <t>2024 10 2312 22799</t>
  </si>
  <si>
    <t>2024 04 9231 22201</t>
  </si>
  <si>
    <t>2024 02 1511 619</t>
  </si>
  <si>
    <t>2024 11 1321 22701</t>
  </si>
  <si>
    <t>2024 04 9321 641</t>
  </si>
  <si>
    <t>2024 11 1621 22103</t>
  </si>
  <si>
    <t>2024 1050 2314 632</t>
  </si>
  <si>
    <t>2024 06 3232 22102</t>
  </si>
  <si>
    <t>2024 04 9204 216</t>
  </si>
  <si>
    <t>2024 08 1651 619</t>
  </si>
  <si>
    <t>2024 07 1711 22799</t>
  </si>
  <si>
    <t>2024 0950 4321 632</t>
  </si>
  <si>
    <t>2024 11 1621 22700</t>
  </si>
  <si>
    <t>2024 03 9241 22701</t>
  </si>
  <si>
    <t>2024 0850 1532 619</t>
  </si>
  <si>
    <t>2024 02 1501 619</t>
  </si>
  <si>
    <t>2024 0550 4312 632</t>
  </si>
  <si>
    <t>2024 04 9231 22799</t>
  </si>
  <si>
    <t>2024 06 3232 22100</t>
  </si>
  <si>
    <t>2024 0750 1711 610</t>
  </si>
  <si>
    <t>2024 07 1721 633</t>
  </si>
  <si>
    <t>2024 03 9241 22102</t>
  </si>
  <si>
    <t>2024 03 9241 22100</t>
  </si>
  <si>
    <t>2024 02 9331 224</t>
  </si>
  <si>
    <t>2024 01 9206 22706</t>
  </si>
  <si>
    <t>2024 04 9204 22200</t>
  </si>
  <si>
    <t>2024 03 9241 22700</t>
  </si>
  <si>
    <t>2024 06 3231 22799</t>
  </si>
  <si>
    <t>2024 07 1711 22100</t>
  </si>
  <si>
    <t>2024 04 9204 636</t>
  </si>
  <si>
    <t>2024 11 1621 22799</t>
  </si>
  <si>
    <t>2024 07 1711 619</t>
  </si>
  <si>
    <t>2024 04 9204 641</t>
  </si>
  <si>
    <t>2024 11 1321 22799</t>
  </si>
  <si>
    <t>2024 0750 1721 641</t>
  </si>
  <si>
    <t>2024 06 3232 632</t>
  </si>
  <si>
    <t>2024 11 1621 641</t>
  </si>
  <si>
    <t>2024 01 4331 22706</t>
  </si>
  <si>
    <t>2024 02 9332 22700</t>
  </si>
  <si>
    <t>2024 06 3321 22799</t>
  </si>
  <si>
    <t>2024 0750 1721 623</t>
  </si>
  <si>
    <t>2024 11 1321 626</t>
  </si>
  <si>
    <t>2024 06 3231 22700</t>
  </si>
  <si>
    <t>2024 11 1321 204</t>
  </si>
  <si>
    <t>2024 08 1341 22100</t>
  </si>
  <si>
    <t>2024 10 2314 22799</t>
  </si>
  <si>
    <t>2024 1150 1621 623</t>
  </si>
  <si>
    <t>2024 11 1631 22104</t>
  </si>
  <si>
    <t>2024 02 9332 22100</t>
  </si>
  <si>
    <t>2024 11 1631 22103</t>
  </si>
  <si>
    <t>2024 04 9204 626</t>
  </si>
  <si>
    <t>2024 01 9203 22699</t>
  </si>
  <si>
    <t>2024 02 9332 22103</t>
  </si>
  <si>
    <t>2024 0950 4321 625</t>
  </si>
  <si>
    <t>2024 02 1513 83100</t>
  </si>
  <si>
    <t>2024 09 4321 22799</t>
  </si>
  <si>
    <t>2024 11 1621 22104</t>
  </si>
  <si>
    <t>2024 11 1321 22700</t>
  </si>
  <si>
    <t>2024 01 4331 622</t>
  </si>
  <si>
    <t>2024 05 4312 632</t>
  </si>
  <si>
    <t>2024 11 1361 626</t>
  </si>
  <si>
    <t>2024 11 1321 22100</t>
  </si>
  <si>
    <t>2024 03 9241 22799</t>
  </si>
  <si>
    <t>2024 0950 4321 641</t>
  </si>
  <si>
    <t>2024 11 1621 204</t>
  </si>
  <si>
    <t>2024 02 1511 609</t>
  </si>
  <si>
    <t>2024 11 1321 22103</t>
  </si>
  <si>
    <t>2024 06 3261 22799</t>
  </si>
  <si>
    <t>2024 02 9332 22102</t>
  </si>
  <si>
    <t>2024 09 4321 22609</t>
  </si>
  <si>
    <t>2024 04 9204 22100</t>
  </si>
  <si>
    <t>2024 06 3341 22609</t>
  </si>
  <si>
    <t>2024 06 3341 22100</t>
  </si>
  <si>
    <t>2024 03 9241 213</t>
  </si>
  <si>
    <t>2024 07 1711 22103</t>
  </si>
  <si>
    <t>2024 11 1321 22102</t>
  </si>
  <si>
    <t>2024 0550 4312 623</t>
  </si>
  <si>
    <t>2024 09 4321 22100</t>
  </si>
  <si>
    <t>2024 11 1321 641</t>
  </si>
  <si>
    <t>2024 10 2312 22102</t>
  </si>
  <si>
    <t>2024 06 3231 22102</t>
  </si>
  <si>
    <t>2024 11 1631 22100</t>
  </si>
  <si>
    <t>2024 10 2314 22100</t>
  </si>
  <si>
    <t>2024 06 3232 203</t>
  </si>
  <si>
    <t>2024 11 1361 22700</t>
  </si>
  <si>
    <t>2024 06 3232 22799</t>
  </si>
  <si>
    <t>2024 06 3321 22700</t>
  </si>
  <si>
    <t>2024 10 2311 22700</t>
  </si>
  <si>
    <t>2024 10 2314 22700</t>
  </si>
  <si>
    <t>2024 06 3231 213</t>
  </si>
  <si>
    <t>2024 04 9341 22699</t>
  </si>
  <si>
    <t>2024 04 9321 22799</t>
  </si>
  <si>
    <t>2024 01 4331 22100</t>
  </si>
  <si>
    <t>2024 06 3231 22100</t>
  </si>
  <si>
    <t>2024 10 2315 22611</t>
  </si>
  <si>
    <t>2024 10 2311 22102</t>
  </si>
  <si>
    <t>2024 06 3232 212</t>
  </si>
  <si>
    <t>2024 10 2312 22100</t>
  </si>
  <si>
    <t>2024 10 2311 212</t>
  </si>
  <si>
    <t>2024 09 4322 22706</t>
  </si>
  <si>
    <t>2024 10 2312 22606</t>
  </si>
  <si>
    <t>2024 02 9332 212</t>
  </si>
  <si>
    <t>2024 05 4312 22199</t>
  </si>
  <si>
    <t>2024 04 9202 16205</t>
  </si>
  <si>
    <t>2024 03 9241 212</t>
  </si>
  <si>
    <t>2024 06 3321 22001</t>
  </si>
  <si>
    <t>2024 01 4331 22699</t>
  </si>
  <si>
    <t>2024 11 1361 22199</t>
  </si>
  <si>
    <t>2024 10 2311 22100</t>
  </si>
  <si>
    <t>2024 03 9241 22199</t>
  </si>
  <si>
    <t>2024 09 4321 213</t>
  </si>
  <si>
    <t>2024 11 1621 22102</t>
  </si>
  <si>
    <t>2024 11 1621 22100</t>
  </si>
  <si>
    <t>2024 10 2314 213</t>
  </si>
  <si>
    <t>2024 10 2412 22799</t>
  </si>
  <si>
    <t>2024 10 2312 22199</t>
  </si>
  <si>
    <t>2024 11 1361 22102</t>
  </si>
  <si>
    <t>2024 08 1532 214</t>
  </si>
  <si>
    <t>2024 08 1651 214</t>
  </si>
  <si>
    <t>2024 03 9241 22602</t>
  </si>
  <si>
    <t>2024 02 9331 22699</t>
  </si>
  <si>
    <t>2024 10 2315 22619</t>
  </si>
  <si>
    <t>2024 04 9321 22602</t>
  </si>
  <si>
    <t>2024 04 9202 22607</t>
  </si>
  <si>
    <t>2024 10 2312 22699</t>
  </si>
  <si>
    <t>2024 11 1361 22100</t>
  </si>
  <si>
    <t>2024 10 2314 22613</t>
  </si>
  <si>
    <t>2024 11 1351 224</t>
  </si>
  <si>
    <t>2024 04 9202 22799</t>
  </si>
  <si>
    <t>2024 11 3111 22106</t>
  </si>
  <si>
    <t>2024 01 9207 22001</t>
  </si>
  <si>
    <t>2024 11 1321 629</t>
  </si>
  <si>
    <t>2024 01 4331 212</t>
  </si>
  <si>
    <t>2024 07 1701 22100</t>
  </si>
  <si>
    <t>2024 10 2312 212</t>
  </si>
  <si>
    <t>2024 06 3261 213</t>
  </si>
  <si>
    <t>2024 10 2315 22699</t>
  </si>
  <si>
    <t>2024 11 3111 22699</t>
  </si>
  <si>
    <t>2024 01 4331 22001</t>
  </si>
  <si>
    <t>2024 08 1341 214</t>
  </si>
  <si>
    <t>2024 02 9332 213</t>
  </si>
  <si>
    <t>2024 11 1361 22104</t>
  </si>
  <si>
    <t>2024 08 1532 22100</t>
  </si>
  <si>
    <t>2024 10 2315 22620</t>
  </si>
  <si>
    <t>2024 01 9206 22001</t>
  </si>
  <si>
    <t>2024 08 1341 22699</t>
  </si>
  <si>
    <t>2024 10 2412 22199</t>
  </si>
  <si>
    <t>2024 04 9311 22799</t>
  </si>
  <si>
    <t>2024 07 1721 22799</t>
  </si>
  <si>
    <t>2024 11 3111 22799</t>
  </si>
  <si>
    <t>2024 02 9331 83100</t>
  </si>
  <si>
    <t>2024 07 1721 22100</t>
  </si>
  <si>
    <t>2024 11 1321 22199</t>
  </si>
  <si>
    <t>2024 05 4312 22799</t>
  </si>
  <si>
    <t>2024 08 1651 213</t>
  </si>
  <si>
    <t>2024 11 1321 22699</t>
  </si>
  <si>
    <t>2024 10 2412 22106</t>
  </si>
  <si>
    <t>2024 10 2314 22615</t>
  </si>
  <si>
    <t>2024 11 1321 223</t>
  </si>
  <si>
    <t>2024 03 9241 22706</t>
  </si>
  <si>
    <t>2024 06 3341 22799</t>
  </si>
  <si>
    <t>2024 10 2412 22102</t>
  </si>
  <si>
    <t>2024 05 4314 22100</t>
  </si>
  <si>
    <t>2024 06 3321 22102</t>
  </si>
  <si>
    <t>2024 11 3111 22199</t>
  </si>
  <si>
    <t>2024 06 3321 22699</t>
  </si>
  <si>
    <t>2024 11 3111 213</t>
  </si>
  <si>
    <t>2024 08 1341 22606</t>
  </si>
  <si>
    <t>2024 01 9203 22000</t>
  </si>
  <si>
    <t>2024 05 4312 22100</t>
  </si>
  <si>
    <t>2024 10 2412 22700</t>
  </si>
  <si>
    <t>2024 10 2412 212</t>
  </si>
  <si>
    <t>2024 11 3111 22100</t>
  </si>
  <si>
    <t>2024 11 1361 214</t>
  </si>
  <si>
    <t>2024 07 1721 22112</t>
  </si>
  <si>
    <t>2024 11 1621 22706</t>
  </si>
  <si>
    <t>2024 06 3231 22199</t>
  </si>
  <si>
    <t>2024 11 1631 214</t>
  </si>
  <si>
    <t>2024 04 3121 22706</t>
  </si>
  <si>
    <t>2024 11 1631 22700</t>
  </si>
  <si>
    <t>2024 06 3231 22602</t>
  </si>
  <si>
    <t>2024 03 9241 22609</t>
  </si>
  <si>
    <t>2024 01 4331 213</t>
  </si>
  <si>
    <t>2024 01 9205 22100</t>
  </si>
  <si>
    <t>2024 08 1301 22699</t>
  </si>
  <si>
    <t>2024 09 4322 22799</t>
  </si>
  <si>
    <t>2024 10 2315 22799</t>
  </si>
  <si>
    <t>2024 11 3111 22113</t>
  </si>
  <si>
    <t>2024 10 2315 22102</t>
  </si>
  <si>
    <t>2024 10 2312 22001</t>
  </si>
  <si>
    <t>2024 07 1721 223</t>
  </si>
  <si>
    <t>2024 08 1532 22103</t>
  </si>
  <si>
    <t>2024 11 1361 22103</t>
  </si>
  <si>
    <t>2024 06 3321 22100</t>
  </si>
  <si>
    <t>2024 06 3321 223</t>
  </si>
  <si>
    <t>2024 04 9231 641</t>
  </si>
  <si>
    <t>2024 07 1701 22799</t>
  </si>
  <si>
    <t>2024 02 9332 22104</t>
  </si>
  <si>
    <t>2024 08 1301 213</t>
  </si>
  <si>
    <t>2024 08 1301 203</t>
  </si>
  <si>
    <t>2024 04 9341 213</t>
  </si>
  <si>
    <t>2024 08 1532 213</t>
  </si>
  <si>
    <t>2024 01 9205 203</t>
  </si>
  <si>
    <t>2024 04 9202 213</t>
  </si>
  <si>
    <t>2024 04 9209 203</t>
  </si>
  <si>
    <t>2024 01 9207 203</t>
  </si>
  <si>
    <t>2024 01 9206 203</t>
  </si>
  <si>
    <t>2024 01 9201 203</t>
  </si>
  <si>
    <t>2024 07 1701 22699</t>
  </si>
  <si>
    <t>2024 11 1621 212</t>
  </si>
  <si>
    <t>2024 06 3341 213</t>
  </si>
  <si>
    <t>2024 07 1701 22102</t>
  </si>
  <si>
    <t>2024 04 3121 22799</t>
  </si>
  <si>
    <t>2024 08 1301 22706</t>
  </si>
  <si>
    <t>2024 01 9201 22799</t>
  </si>
  <si>
    <t>2024 07 1721 214</t>
  </si>
  <si>
    <t>2024 01 9207 22699</t>
  </si>
  <si>
    <t>2024 10 2315 22100</t>
  </si>
  <si>
    <t>2024 10 2311 22706</t>
  </si>
  <si>
    <t>2024 09 4321 22701</t>
  </si>
  <si>
    <t>2024 07 1721 213</t>
  </si>
  <si>
    <t>2024 04 9204 22799</t>
  </si>
  <si>
    <t>2024 06 3231 212</t>
  </si>
  <si>
    <t>2024 01 9203 22103</t>
  </si>
  <si>
    <t>2024 07 1701 213</t>
  </si>
  <si>
    <t>2024 05 4312 22102</t>
  </si>
  <si>
    <t>2024 08 1341 22103</t>
  </si>
  <si>
    <t>2024 07 1721 22706</t>
  </si>
  <si>
    <t>2024 10 2312 22700</t>
  </si>
  <si>
    <t>2024 08 1532 22700</t>
  </si>
  <si>
    <t>2024 08 1651 22700</t>
  </si>
  <si>
    <t>2024 02 9332 22799</t>
  </si>
  <si>
    <t>2024 08 1532 22199</t>
  </si>
  <si>
    <t>2024 11 3111 632</t>
  </si>
  <si>
    <t>2024 11 1321 214</t>
  </si>
  <si>
    <t>2024 07 1711 214</t>
  </si>
  <si>
    <t>2024 11 1621 214</t>
  </si>
  <si>
    <t>2024 11 1621 22199</t>
  </si>
  <si>
    <t>2024 07 1711 22199</t>
  </si>
  <si>
    <t>2024 09 4321 22699</t>
  </si>
  <si>
    <t>2024 10 2412 22100</t>
  </si>
  <si>
    <t>2024 07 1721 22103</t>
  </si>
  <si>
    <t>2024 11 1631 22110</t>
  </si>
  <si>
    <t>2024 10 2412 22103</t>
  </si>
  <si>
    <t>2024 04 9204 22002</t>
  </si>
  <si>
    <t>2024 01 9312 22706</t>
  </si>
  <si>
    <t>2024 07 1701 22110</t>
  </si>
  <si>
    <t>2024 01 9207 22602</t>
  </si>
  <si>
    <t>2024 11 3111 22700</t>
  </si>
  <si>
    <t>2024 05 4312 22700</t>
  </si>
  <si>
    <t>2024 01 4331 22606</t>
  </si>
  <si>
    <t>2024 01 9206 22799</t>
  </si>
  <si>
    <t>2024 01 9205 22699</t>
  </si>
  <si>
    <t>2024 04 3121 22199</t>
  </si>
  <si>
    <t>2024 05 4312 22706</t>
  </si>
  <si>
    <t>2024 09 4321 22700</t>
  </si>
  <si>
    <t>2024 04 9202 641</t>
  </si>
  <si>
    <t>2024 10 2412 22706</t>
  </si>
  <si>
    <t>2024 07 1701 224</t>
  </si>
  <si>
    <t>2024 11 1321 22104</t>
  </si>
  <si>
    <t>2024 1150 1621 22199</t>
  </si>
  <si>
    <t>2024 11 1361 16200</t>
  </si>
  <si>
    <t>2024 10 2314 212</t>
  </si>
  <si>
    <t>2024 06 3321 212</t>
  </si>
  <si>
    <t>2024 10 2312 216</t>
  </si>
  <si>
    <t>2024 08 1532 210</t>
  </si>
  <si>
    <t>2024 11 1631 22199</t>
  </si>
  <si>
    <t>2024 02 9332 214</t>
  </si>
  <si>
    <t>2024 10 2412 214</t>
  </si>
  <si>
    <t>2024 02 9332 203</t>
  </si>
  <si>
    <t>2024 11 3111 22104</t>
  </si>
  <si>
    <t>2024 01 9205 22199</t>
  </si>
  <si>
    <t>2024 10 2311 22699</t>
  </si>
  <si>
    <t>2024 06 3231 22619</t>
  </si>
  <si>
    <t>2024 06 3341 22701</t>
  </si>
  <si>
    <t>2024 11 3111 22103</t>
  </si>
  <si>
    <t>2024 06 3341 22200</t>
  </si>
  <si>
    <t>2024 03 9241 22103</t>
  </si>
  <si>
    <t>2024 07 1711 22700</t>
  </si>
  <si>
    <t>2024 07 1711 213</t>
  </si>
  <si>
    <t>2024 05 4314 22699</t>
  </si>
  <si>
    <t>2024 10 2312 22617</t>
  </si>
  <si>
    <t>2024 03 9200 22699</t>
  </si>
  <si>
    <t>2024 11 1321 22200</t>
  </si>
  <si>
    <t>2024 11 1321 22706</t>
  </si>
  <si>
    <t>2024 05 4312 22104</t>
  </si>
  <si>
    <t>2024 03 9241 22104</t>
  </si>
  <si>
    <t>2024 04 3121 22106</t>
  </si>
  <si>
    <t>2024 10 2312 22104</t>
  </si>
  <si>
    <t>2024 10 2311 22104</t>
  </si>
  <si>
    <t>2024 06 3232 22104</t>
  </si>
  <si>
    <t>2024 0550 4314 22706</t>
  </si>
  <si>
    <t>2024 11 1631 212</t>
  </si>
  <si>
    <t>2024 1150 1621 22799</t>
  </si>
  <si>
    <t>2024 06 3261 22700</t>
  </si>
  <si>
    <t>2024 10 2315 22700</t>
  </si>
  <si>
    <t>2024 0550 4314 22799</t>
  </si>
  <si>
    <t>2024 01 4331 22700</t>
  </si>
  <si>
    <t>2024 04 9204 22701</t>
  </si>
  <si>
    <t>2024 06 3261 22103</t>
  </si>
  <si>
    <t>2024 01 9203 22104</t>
  </si>
  <si>
    <t>2024 06 3341 22699</t>
  </si>
  <si>
    <t>2024 06 3341 22700</t>
  </si>
  <si>
    <t>2024 06 3231 22614</t>
  </si>
  <si>
    <t>2024 01 4331 204</t>
  </si>
  <si>
    <t>2024 04 9204 22700</t>
  </si>
  <si>
    <t>2024 02 1511 22799</t>
  </si>
  <si>
    <t>2024 11 1621 219</t>
  </si>
  <si>
    <t>2024 07 1701 22706</t>
  </si>
  <si>
    <t>2024 1050 2313 641</t>
  </si>
  <si>
    <t>2024 07 1701 22700</t>
  </si>
  <si>
    <t>2024 11 3111 214</t>
  </si>
  <si>
    <t>PRORROGA LOTE 1 AYUDA A DOMICILIO DE FEBRERO A MAYO</t>
  </si>
  <si>
    <t>ADJUDICACION CONTRATO OBRA REFORM,A CASA CONSISTORIAL</t>
  </si>
  <si>
    <t>Presupuesto de energía eléctrica para el año 2024 para alumbrado público</t>
  </si>
  <si>
    <t>CONSERVACIÓN Y MEJORA DE LAS INFRAESTRUCTURAS VERDES DE LAS ZONAS SUR Y ESTE VALLADOLID. EXP: V.18 /2023 - LOTE 1</t>
  </si>
  <si>
    <t>PR-SE 32/23 (P.S.8 SE 31/20) 2ª PRÓRROGA CTTO LIMPIEZA EDIFICIOS MUNICIPALES. AREA EDUCACIÓN.COLEGIOS PUBLICOS. L 6.2024</t>
  </si>
  <si>
    <t>PRÓRROGA SERV.AYUDA A DOMICILIO LOTE 1 ENERO 2024</t>
  </si>
  <si>
    <t>CONTRATACIÓN CONSERVACIÓN Y MEJORA INFRAESTRUCTURAS VERDES DE LAS ZONAS CENTRO Y NORTE. LOTE 2. ZONA NORTE. V.34/2022.</t>
  </si>
  <si>
    <t>CONTRATACIÓN CONSERVACIÓN Y MEJORA INFRAESTRUCTURAS VERDES DE LAS ZONAS CENTRO Y NORTE. LOTE 1. ZONA CENTRO. V.34/2022</t>
  </si>
  <si>
    <t>ADQUISICIÓN 4 VEHÍCULOS CARGA LATERAL PARA EL SERVICIO DE LIMPIEZA.</t>
  </si>
  <si>
    <t>ADJUDICA EXPED PR-SE-40/2021 COPIAS NUEVO CONTRATO IMPRESIÓN CORPORATIVA 01/01/2024 a 07/02/2024 ---&gt; IMPRENTA</t>
  </si>
  <si>
    <t>ADJUDICA EXPED PR-SE-40/2021 / COPIAS IMPRESIÓN CORPORATIVA 01/01/2024 a 07/02/2024 GOBIERNO Y RELACIONES 5 EQUIPOS</t>
  </si>
  <si>
    <t>COPIAS COLOR Y B/N 2 FOTOCOPIADORAS ARCHIVO MUNICIPAL, DEL 1 DE ENERO AL 7 DE FEBRERO DE 2024.</t>
  </si>
  <si>
    <t>CONTRATO IMPRESION CORPORATIVA - SERV. INFORMACION Y ADMON. ELECTRONICA 2022-2024</t>
  </si>
  <si>
    <t>Contrato de ALQUILER DE FOTOCOPIADORAS del S.E.P.I. entre el 1 de enero al 7 de febrero de 2024.-</t>
  </si>
  <si>
    <t>Equipos para los Servicios de Gestión de Ingresos e Inspección Tributaria, de 1 de enero a 7 de febrero 2024</t>
  </si>
  <si>
    <t>CONTRATO IMPRESIÓN CORPORATIVA DEL 1 DE ENERO AL 7 DE FEBRERO DE 2024; SEISYPC.</t>
  </si>
  <si>
    <t>PRORROGA CONTRATO MANTENIMIENTO SOPORTE Y EVOLUTIVO S2CITY. AÑO 2024. EXPTE  P.S. 1 AI-21-2022</t>
  </si>
  <si>
    <t>SERVEO SOCIAL S.L.</t>
  </si>
  <si>
    <t>1ª PRÓRROGA CONTRATO  ""SERVICIOS POSTALES, TELEGRÁFICOS Y NOTIFICACIONES PARA AYTO VALLADOLID - LOTE 1</t>
  </si>
  <si>
    <t>OBRA URBANIZACIÓN CAMINO VIEJO SIMANCAS (LOTE 1)</t>
  </si>
  <si>
    <t>GESTION PROY.SOCIOEDUC.Y DES.COMUNITARIO EN CEAS - 1/1/24 AL 31/8/25</t>
  </si>
  <si>
    <t>CONSTRUCCIONES Y OBRAS LLORENTE, S.A.</t>
  </si>
  <si>
    <t>Contrato ""Nueva intersección de acceso al polígono industrial ""EL BERROCAL"" desde la antigua N-620"" (exp. 22-2023)</t>
  </si>
  <si>
    <t>SUMINISTRO E IMPLANTACIÓN DEL SISTEMA DE GESTIÓN DE INGRESOS Y RECAUDACIÓN 2024-25-LOTE 1</t>
  </si>
  <si>
    <t>SEGUNDA PRORROGA DEL CONTRATO DE SUMINISTRO DE GASOLEO DE AUTOMOCIÓN. SERVICIO DE LIMPIEZA.</t>
  </si>
  <si>
    <t>SE-EIJI 17/2022 PS4. CONTRATO DE OBRAS, REHABILITACIÓN PARA INSTALACIÓN JUVENIL AMBIENTAL ""ZONA JOVEN PINAR"". 2024</t>
  </si>
  <si>
    <t>CONTRATO SUMINISTRO GAS NATURAL COLEGIOS PUBLICOS DEL 1 ENERO 2024 A 30 SEPTIEMBRE 2025</t>
  </si>
  <si>
    <t>Contrato de señalización vial, lote 2 (expediente 31/2023 SETM)</t>
  </si>
  <si>
    <t>LOTE 1 conservación, reparación y reforma de instalaiones de alumbrado exterior del municipio de Valladolid EXP 8/2021</t>
  </si>
  <si>
    <t>CONSERVACIÓN Y MEJORA DE LAS INFRAESTRUCTURAS VERDES DE LAS ZONAS SUR Y ESTE VALLADOLID. EXP:V.18 /2023 - LOTE 1</t>
  </si>
  <si>
    <t>PRORROGA LOTE 2 SERVICIO DE COMIDA A DOMICILIO-SAD-DE FEBRERO A MAYO</t>
  </si>
  <si>
    <t>LOTE 3: CELADURÍA CENTROS CÍVICOS Y MUNICIPALES (2024 Y ENE-JUL 2025)</t>
  </si>
  <si>
    <t>SEGUNDA PRÓRROGA CONTRATO S.SALUD (LOTE 1) OBRAS EDIFICACIONES DEL 16.10 AL 31.12.23 Y DEL 2.01.AL 16.10.24</t>
  </si>
  <si>
    <t>S.SALUD (LOTE 1) REHABILITACIÓN, REFORMA Y ACTUALIZACIÓN CASA CONSISTORIAL.</t>
  </si>
  <si>
    <t>Contrato aprendizaje a lo largo de la vida año 2024 y de enero a julio año 2025</t>
  </si>
  <si>
    <t>SALDO COMPROMETIDO A 31/12/2023. OBRAS DE REPARACION Y SUBSANACION PATOLOGIAS MERCADO DELICIAS.</t>
  </si>
  <si>
    <t>CONTRATACIÓN CONSERVACIÓN Y MEJORA INFRAESTRUCTURAS VERDES DE LAS ZONAS CENTRO Y NORTE. LOTE 3_O. CIVIL_V.34/2022.</t>
  </si>
  <si>
    <t>CONTRATO SERV. ATENCION CIUDADANA 010, CENTRALITA Y ATENCION PRESENCIAL 2024-2025</t>
  </si>
  <si>
    <t>PR-SE 13/21 P.S.5 PRÓRROGA SUMINISTRO ENERGÍA ELÉCTRICA. AÑO 2024. COLEGIOS PÚBLICOS.</t>
  </si>
  <si>
    <t>UTE RESERVA BIOLOGICA EL TOMILLO</t>
  </si>
  <si>
    <t>PROYECTO DE EJECUCIÓN CAMINOS DE LA BIODIVERSIDAD URBANA. RESERVA BIOLÓGICA URBANA ""EL TOMILLO"" (2024).</t>
  </si>
  <si>
    <t>CONTRATO VS 15/23 MANTENIMIENTO INTEGRAL DE LA RED DE CONTROL ATMOSFERICO (RCCAVA)</t>
  </si>
  <si>
    <t>CONTRATO SUMINISTRO DE GAS (DEL 01/01/2024 AL 30/09/2025) EXP. PR-SE 99/2022</t>
  </si>
  <si>
    <t>PRÓRROGA CONTRATO SUMINISTRO ENERGÍA ELÉCTRICA CENTROS SERVICIO PARTICIPACIÓN CIUDADANA (DEL 1 ENE AL 31 DIC 2024)</t>
  </si>
  <si>
    <t>ANULACIÓN ABSORCIÓN BILBAO POR OCCIDENT. 2º PRÓRROGA SEGURO FLOTA (LOTE 3) (Exp.15/2020 ps9 y 10) 5-2-24 A 5-2-25</t>
  </si>
  <si>
    <t>ARCAL GESTIÓN DOCUMENTAL, S.A. (NO USAR ESTE TERCERO CAMBIA LA RAZÓN SOCIAL)</t>
  </si>
  <si>
    <t>ANULAR POR CAMBIO DE RAZÓN SOCIAL. PRÓRROGA CONTRATO SERIVICIO APOYO GESTIÓN ARCHIVO MUNICIPAL, EXPTE. AMVA 03/2023.</t>
  </si>
  <si>
    <t>CONSERVACIÓN Y MEJORA DE LAS INFRAESTRUCTURAS VERDES DE LAS ZONAS SUR Y ESTE VALLADOLID. EXP: V.18 /2023 - LOTE 2</t>
  </si>
  <si>
    <t>2ª PRÓRROGA CONTRATO SERVICIO DE LIMPIEZA CENTROS SERVICIO PARTICIPACIÓN CIUDADANA (DEL 1 ENE AL 31 DIC 2024)</t>
  </si>
  <si>
    <t>S.SALUD (LOTE 1) REHABILITACIÓN, REFORMA Y ACTUALIZACIÓN  CASA CONSISTORIAL.</t>
  </si>
  <si>
    <t>SERV.RESTAURACION EN COMEDOR SOCIAL AÑO 2024: 80 COMIDAS Y 60 CENAS/DIA- HASTA CAPAC.MAX 125: 2,53 E/COM Y 2,2 E/CENA</t>
  </si>
  <si>
    <t>SEGUNDA PRORROGA CONT. EXPLOT. 4 PUNTOS LIMPIOS FIJOS Y 1 PUNTO LIMPIO MOVIL DEL 1/1/24 AL 30/9/24. SERVICIO DE LIMPIEZA</t>
  </si>
  <si>
    <t>1ª PRÓRROGA CONTRATO MEJORA, CONSERV. y REPAR: JUEGOS INFANTILES, MOBILIARIO URB., FUENTES ORNAM. Y EQUIPOS BOMBEO. L 3.</t>
  </si>
  <si>
    <t>SERVICIO INTEGRAL DE SOPORTE AL DESARROLLO DE SISTEMAS DE INFORMACIÓN, LOTE 1,SEGUNDA PRÓRROGA (50/2023)</t>
  </si>
  <si>
    <t>SE 48-2023. CONTRATO DE OBRAS REFORMA DE ASEOS EN EL CEIP GONZALO DE BERCEO. CONTROL CALIDAD. LOTE 2. ENE Y FEB 24</t>
  </si>
  <si>
    <t>SE-EIJI 10/2022 PS 11. PROR CTTO GESTION EIM EL PRINCIPITO. LOTE 3.  01/01 A 31/08/2024. reajuste proyecto: 267.385,60</t>
  </si>
  <si>
    <t>CONTRATO SITEMA DE INFORMACIÓN Y GESTIÓN PARA EL SERVICIO DE LIMPIEZA.</t>
  </si>
  <si>
    <t>SERVICIOS CONTROL CALIDAD LOTE 2 OBRAS ACONDICIONAMIENTO ENTORNO HUB INNOVACION. A.M.</t>
  </si>
  <si>
    <t>2º PRORROGA CONTRATO LIMPIEZA EDIF MUNICIPALES LOTE 1 C. CONSIST, S BENITO S. ANA Y LAS ERAS AÑO 2024</t>
  </si>
  <si>
    <t>SE-EIJI 10/22 PS 11. PRORROGA CTTO GESTIÓN EIM MAFALDA Y GUILLE. LOTE 7. 1/1 AL 31/8/24 reajuste proy: 260.185,60</t>
  </si>
  <si>
    <t>CONTRATACIÓN CONSERVACIÓN Y MEJORA DE LAS INFRAESTRUCTURAS VERDES DE ZONAS CENTRO Y NORTE. LOTE 2_ZONA NORTE_V.34/2022.</t>
  </si>
  <si>
    <t>CONTRATACIÓN CONSERVACIÓN Y MEJORA DE LAS INFRAESTRUCTURAS VERDES DE ZONAS CENTRO Y NORTE. LOTE 1_ZONA CENTRO_V.34/2022.</t>
  </si>
  <si>
    <t>VISEVER S.L.</t>
  </si>
  <si>
    <t>Contrato de señalización vial, lote 1 (expediente 31/2023 SETM)</t>
  </si>
  <si>
    <t>VILLARROBLEDO</t>
  </si>
  <si>
    <t>SE 80-23 CTTO SERVICIO APOYO A LA GESTIÓN EN LA PRESTACIÓN SERVICIOS EN BIBLIOTECAS MUNICIPALES DESDE MARZO 24+ AÑO 2025</t>
  </si>
  <si>
    <t>SALDO COMPROMETIDO A 31/12/2023 SEG. SALUD OBRAS REPARACION Y SUBSANACION PATOLOGIAS MERCADO DELICIAS.</t>
  </si>
  <si>
    <t>ANULACIÓN ABSORCIÓN BILBAO POR OCCIDENT. 2º PRÓRROGA SEGURO DAÑOS (LOTE 2) (Exp.15/2020 ps9 y 10) 5-2-24 A 5-2-25</t>
  </si>
  <si>
    <t>PR-SE 32/23 (PS8 SE 31/20) 2ª PRORROGA CTTO LIMPIEZA EDIFICIOS MUNICIPALES. EDUCACIÓN. ESCUELAS INFANTILES. L7 2024</t>
  </si>
  <si>
    <t>SE EIJI 10/22 PS 11 PROR CTTO GESTION EIM LA COMETA. LOTE 5. 1/1 AL 31/8/24 reajuste a proyecto: 215.862,86</t>
  </si>
  <si>
    <t>1ª PRÓRROGA CONTRATO MEJORA, CONSERV. y REPAR: JUEGOS INFANTILES, MOBILIARIO URB., FUENTES ORNAM. Y EQUIPOS BOMBEO. L 2.</t>
  </si>
  <si>
    <t>SERV.CELADURIA  DE LOS CENTROS DE VIDA ACTIVA SIN TRANSFERIR DEL 1 DE ENERO DE 2024 AL31 DE JULIO DE 2025</t>
  </si>
  <si>
    <t>1º Prórroga Energía Eléctrica 2024  CENTRO DE MOVILIDAD URBANA</t>
  </si>
  <si>
    <t>1ª PRÓRROGA CONTRATO  ""SERVICIOS POSTALES, TELEGRÁFICOS Y NOTIFICACIONES"" PARA AYTO VALLADOLID -  LOTE 2</t>
  </si>
  <si>
    <t>PRÓRROGA SE-EIJI 6/2020 P.S.7 CONTRATO SERVICIOS GESTION INTEGRAL ESPACIO JOVEN NORTE LOTE 1. 01/01 A 31/12/2024</t>
  </si>
  <si>
    <t>SE-EIJI 10/2022 PS 11. PRORR CTTO GESTION EIM CAMPANILLA. LOTE 1. 01/01 A 31/08/2024. enlazado a proyecto: 204.457,17</t>
  </si>
  <si>
    <t>EXP. 24/2023 SESPSC SUMINISTRO CONTENEDORES PRTR. LOTE 3. SULO IBÉRICA. SERVICIO DE LIMPIEZA.</t>
  </si>
  <si>
    <t>CONTRATO SUMINISTRO VESTUARIO PRESONAL DE LIMPIEZA VIARIA, AÑO 2024</t>
  </si>
  <si>
    <t>2DA.PRÓRROGA SUMINISTRO ENERGÍA ELÉCTRICA DEPENDENCIAS DEL EXEM.DE VALLAD.Y OTRAS ENTID.AÑO 2024</t>
  </si>
  <si>
    <t>SEGUNDA PRORROGA DEL CONTRATO DE SUMINISTRO DE GASOLEO DE AUTOMOCIÓN. LIMPIEZA VIARIA.</t>
  </si>
  <si>
    <t>1ª PRÓRROGA CONTRATO MEJORA, CONSERV. y REPAR: JUEGOS INFANTILES, MOBILIARIO URB., FUENTES ORNAM. Y EQUIPOS BOMBEO. L 1.</t>
  </si>
  <si>
    <t>Contrato gestión Centro Ocupacional de 15/2/23 a 14/2/26- años 24,25 y de 1 de enero a 14 febrero 2026.</t>
  </si>
  <si>
    <t>SALDO COMPROMETIDO A 31/12/2023 CONTROL CALIDAD(L2) OBRAS REPARACION SUBSANACION PATOLOGIAS MERCADO DELICIAS.</t>
  </si>
  <si>
    <t>PRORROGA GESTION PROGRAMA VALLATARDE Y VALLANOCHE- de 22 enero 2024 a 21 enero 2025</t>
  </si>
  <si>
    <t>ADQUISICION LUMINARIA PIE TRIO, R.I.</t>
  </si>
  <si>
    <t>PROGRAMA FORMACIÓN PROFESORADO, TUTORIZACIÓN EN MATERIA DE AGROECOLOGÍA, MANTENIMIENTO HUERTAS  EIM ENER-JULIO 24</t>
  </si>
  <si>
    <t>2DA.PRÓRROGA CONTRATO SUMINISTRO GASÓLEO DE AUTOMOCIÓN VEHÍCULOS MANTE.AYUNT.VALLAD.EXPTE.38/20</t>
  </si>
  <si>
    <t>ADJUDICACION LOTE 2 CONTRATO ADECUACION VALLADOLID ORIGEN. FONDOS EUROPEOS PRTR. PLAN SOSTENIBILIDAD TURISTICA</t>
  </si>
  <si>
    <t>SERV. CELADURIA DELOS CENTROS DE VIDA ACTIVA TRANSFERIDOS DE 1 DE ENERO DE 2024 A 31 DE JULIO DE  2025</t>
  </si>
  <si>
    <t>SEGUNDA PRÓRROGA LOTE 2 CONTRATO SERVICIOS PARA EL DESARROLLO ACTUACIONES OBLIGATORIAS CARÁCTER SUBSIDIARIO O URGENTE</t>
  </si>
  <si>
    <t>HIBERUS TECNOLOGIAS DE LA INFORMACION, S.L.</t>
  </si>
  <si>
    <t>CONTRATACION DEL SERVICIO DE MANTENIMIENTO DE LOS PORTALES WEB DE TURISMO, 6 MESES</t>
  </si>
  <si>
    <t>SE-EIJI 10/2022 PS 11. PROR CTTO GESTION EIM CASCANUECES. LOTE 2. 01/01 A 31/08/2024. enlazado a proyecto: 147.319,46</t>
  </si>
  <si>
    <t>PRÓRROGA SERV.AYUDA A DOMICILIO LOTE 2 ENERO 2024</t>
  </si>
  <si>
    <t>CONCURSO SUMINISTRO VESTUARIO PERSONAL DEL SERVICIO DE LIMPIEZA AÑO 2024</t>
  </si>
  <si>
    <t>2ª PRÓRROGA CONTRATO LIMPIEZA DEPEND. MUNICIPALES (POLICÍA) EJ. 2024. EXPTE. PR-SE 32/2022 (P.S. 8 EXPTE SE 31/2020)</t>
  </si>
  <si>
    <t>COORDINACION DE SEGURIDAD Y SALUD OBRA DE ACONDICIONAMIENTO EXTERIOR HUB DE INNOVACION C/ VALLE DE ARAN, 1. AÑO 2024</t>
  </si>
  <si>
    <t>PRORROGA EXTRAORDINARIA GESTIÓN DEL ALBERGUE MUNICIPAL MESES ABRIL Y MAYO 2024</t>
  </si>
  <si>
    <t>OFICINA DE CALIDAD DEL SOFTWARE Y MEJORA DE PROCESOS, LOTE 2. SEGUNDA PRÓRROGA, (50/2023)</t>
  </si>
  <si>
    <t>SERVICIOS DE MIGRACIÓN, MANTENIMIENTO Y ADMINISTRACIÓN DEL SISTEMA ITSM BMC REMEDY (70/2022)</t>
  </si>
  <si>
    <t>PRÓRROGA CONTRATO RECOGIDA ENVASES LIGEROS DE PLÁSTICO EN EL MUNICIPIO DE VALLADOLID</t>
  </si>
  <si>
    <t>PR-SE 32/23(PS8 SE 31/20) 2ª PROR CTTO LIMPIEZA EDIFICIOS MUNICIPAL:EDUCACIÓN.EIM. L7 2024 ENLAZADO PROYECTO:114.248,9</t>
  </si>
  <si>
    <t>ACTUALIZ INTEGRAL SIST COMUNIC EMERG; LOTE1: SERV OPER ACTUALIZ INFRAESTR RED;SEISYPC.</t>
  </si>
  <si>
    <t>CONSERVACIÓN Y MEJORA DE LAS INFRAESTRUCTURAS VERDES DE LAS ZONAS SUR Y ESTE VALLADOLID. EXP: V.18 /2023 - LOTE 3</t>
  </si>
  <si>
    <t>1ª PRÓRR. CONT. SUMIN. ENERGÍA ELÉCTRICA DE 1  ENERO A 31  DIC. DE 2024. EXP, PR-SE 27/2023 (PS 5 EXP. PR-SE 13/2021)</t>
  </si>
  <si>
    <t>SERV.MEDIACION Y CONV. Y ACTIV.PLAN CONVIVENCIA DE 1 ENERO A 31 JUL 2024</t>
  </si>
  <si>
    <t>GESTIÓN ACTIVIDADES OCUPACIÓN TIEMPO LIBRE (YOGA) EN CENTROS DE PARTICIPACIÓN CIUDADANA (DEL 1/ENE 2024 AL 30/SEP 2025)</t>
  </si>
  <si>
    <t>SE-EIJI 10/2022 PS 11. PROR CTTO GESTION EIM PLATERO. LOTE 8. 01/01 A 31/08/2024. reajuste proyecto: 105.125,52</t>
  </si>
  <si>
    <t>DESARROLLO E IMPLANTACION DEL PORTAL INSTITUCIONAL DE TURISMO</t>
  </si>
  <si>
    <t>SE-EIJI 11/2020 PS 3. 2ª PRORROGA DEL CONTRATO DE MANTENIMIENTO DE EDIFICIOS. COLEGIOS PÚBLICOS. LOTE 1. AÑO 2024</t>
  </si>
  <si>
    <t>ARRENDAMIENTO CAMIÓN CARGA SUPERIOR MÁS DE 13m3 LOTE 1, AÑOS 2024 Y 2025. SERVICIO DE LIMPIEZA.</t>
  </si>
  <si>
    <t>EQUIPOS Y SERVICIOS DEL NORDESTE,S.L.</t>
  </si>
  <si>
    <t>EXP. SESPSC 38/2023 CONTRATO REPARACIÓN 7 PLATAFORMAS SOTERRADAS. SERVICIO DE LIMPIEZA.</t>
  </si>
  <si>
    <t>CABRILS</t>
  </si>
  <si>
    <t>REAJUSTE ANUALIDADES POR ADJ.CONTRATO DIREC.OBRA TUNELES LABRADORES Y PANADEROS EXTE.10/2021</t>
  </si>
  <si>
    <t>2ª PRÓRROGA CONTRATO SUM. GASÓLEO  VEHÍCULOS  POLICÍA DE 1-1-2024 A 31-12-2024. EXPTE. PR-SE 37/2022 (P. 6 PR-SE 38/2020</t>
  </si>
  <si>
    <t>ADJ. DIREC.OBRA CONSTRUC.PASO INFERIOR CONEX. ENTRE C/PANADEROS Y LABRADORES CON AVDA.SEGOVIA.</t>
  </si>
  <si>
    <t>MIGRAC  SIST  CORREO ELECTRÓNICO  AYTO.  VALLADOLID A EXCHANGE ON-LINE, LOTE 3 (REAJUSTE) (58/2021) SUBROG A ATOS HOLDIN</t>
  </si>
  <si>
    <t>ADJUDICACIÓN CONTRATO EXPLOTACIÓN PUNTO LIMPIO C/ VALLE DE ARÁN DEL SERVICIO DE LIMPIEZA DEL 01/01/24 AL 30/09/2024.</t>
  </si>
  <si>
    <t>ADJUDICAR  CONTRATO GAS NATURAL DE 1 ENERO A 31 DICIEMBRE DE 2024.</t>
  </si>
  <si>
    <t>SERVICIO DE ORGANIZACION, MONTAJE Y DESMONTAJE DE LA EXPOSICION VALLADOLID CON LOS GOYA. DICIEMBRE 23 A FEBRERO 24</t>
  </si>
  <si>
    <t>MTO. Y ASIST. TÉC. DE LAS HERRAMIENTAS DE ADMÓN ELECTRÓNICA  AYTO  BASADAS EN AMARA SUITE, PRIMERA PRÓRROGA (48/2023)</t>
  </si>
  <si>
    <t>SE EIJI 10/22 PS 11 PROR CTTO GESTIÓN EIM TOBOGAN. LOTE 6. 1/1 AL 31/8/24 reajuste proyecto: 87.624</t>
  </si>
  <si>
    <t>SUMINISTRO NUEVO SISTEMA DE ALMACENAMIENTO PARA EL AYTO DE VALLADOLID, LOTE 1 (25/2023)</t>
  </si>
  <si>
    <t>SUMINISTRO ENERGÍA ELÉCTRICA, EDIFICIO ENRIQUE IV,  (27/2023)</t>
  </si>
  <si>
    <t>SE-EC 08/2023. PRORROGA FERIA DEL LIBRO. 2024. LOTE 1: SUMINISTRO INFRAESTRUCTURAS PARA ESPACIO MULTIUSOS Y EQUIPAMIENTO</t>
  </si>
  <si>
    <t>CONTROL CALIDAD LOTE 2 OBRA TUNEL CALLE PADRE CLARET.</t>
  </si>
  <si>
    <t>SEGURIDAD Y SALUD OBRA TUNEL CALLE PADRE CLARET</t>
  </si>
  <si>
    <t>SE 48-2023. CONTRATO DE OBRAS DE REFORMA DE ASEOS EN EL CEIP GONZALO DE BERCEO. CONTROL DE CALIDAD. LOTE 1. ENE Y FEB 24</t>
  </si>
  <si>
    <t>SUMINISTRO ENERGIA ELECTRICA CUPULA DEL MILENIO, ROSA CHACEL, GALERIAS VALLADOLID, MARCELINA PONCELA. AÑO 2024</t>
  </si>
  <si>
    <t>LOTE5 PROGRAMA PREVENCION YOUNG ZONE.PREVEN. CONSUMO ALCOHOL,TABACO, CANNABIS DIRIG. A JOVENES DEL 01/01/24 AL 01/08/25</t>
  </si>
  <si>
    <t>Control calidad contrato nueva intersección acceso al polígono industrial ""EL BERROCAL"" desde la antigua N-620 (lote 1)</t>
  </si>
  <si>
    <t>SERVICIOS CONTROL CALIDAD LOTE 1 OBRAS ACONDICIONAMIENTO ENTORNO HUB INNOVACIÓN. A.M.</t>
  </si>
  <si>
    <t>SALDO COMPROMETIDO A 31/12/2023 CONTROL CALIDAD(L1) OBRAS REPARACION SUBSANACION PATOLOGIAS MERCADO DELICIAS.</t>
  </si>
  <si>
    <t>CONTRATO MANTENIMIENTO SIST. CALEFACCIÓN Y CLIMAT. CENTROS PARTICIPACIÓN CIUD/ LOTE 1 EXP SE-PC 11/2023/ 1ENE24-1JUN25</t>
  </si>
  <si>
    <t>LOTE5 PROG.PREV.YOUNG ZONE.PREVEN.CONSUMO ALCOHOL, TABACO, CANNABIS DIRIG. A JOVENES DE 01/01/24 AL 01/08/25-PROC..231.2</t>
  </si>
  <si>
    <t>ARCAL GESTION DOCUMENTAL, SL</t>
  </si>
  <si>
    <t>PRÓRROGA CONTRATO SERVICIO APOYO GESTIÓN ARCHIVO MUNICIPAL. AÑO 2024.</t>
  </si>
  <si>
    <t>CONTRATO SUMINISTRO DE GASOLEO PARA EL SERVICIO DE PARQUES Y JARDINES.</t>
  </si>
  <si>
    <t>SE EIJI 10/22 PS 11 PRORR CTTO GESTION EIM EL GLOBO. LOTE 9. 1/1 AL 31/8/24 reajuste a proyecto: 77.461,92</t>
  </si>
  <si>
    <t>SE-EIJI 10/22 PS11 PROR CTTO GESTION EIM FANTASIA LOTE 4. 1/1 AL 31/8/24 reajuste proyecto: 77.283,57 ¿</t>
  </si>
  <si>
    <t>SUMINISTRO DE GAS PARA POLICÍA MUNICIPAL DE 1 DE ENERO A 31 DE DIC. DE 2024 Y DE 1 DE ENERO A 30 DE SEPT. DE 2025.</t>
  </si>
  <si>
    <t>CONTRATO  INSTALACION Y  SUMINISTRO DE EQUIPAMIENTO PARA GALERIAS COMERCIALES RONDILLA STA TERESA. ADJUDICACION - LOTE 1</t>
  </si>
  <si>
    <t>LOTE5 PROGR.PREVENC.YOUNG ZONE.CONSUMO ALCOHOL,TABACO,CANNABIS DIRIG.A JOVENES DE 01/01/24 A 01/08/25-TRASPASO A 231.4</t>
  </si>
  <si>
    <t>SUMINISTRO ENERGIA ELECTRICA CUPULA DEL MILENIO AÑO 2024</t>
  </si>
  <si>
    <t>suministro gas-iniciativas sociales: cpms tranf-proy-de 1/1/24 a 30/9/25-(cont de 1/10/23 a 30/9/25)</t>
  </si>
  <si>
    <t>CONTRATO SUMINISTRO GAS NATURAL ESCUELAS INFANTILES MUNICIPALES DE 1 ENERO 2024 A 30 SEPTIEMBRE 2025</t>
  </si>
  <si>
    <t>SE EIJI 10/22 PS 11 PRORR CTTO GESTIÓN EIM CABALLITO BLANCO. LOTE 10. 1/1 AL 31/8/24. reajuste a proyecto: 72.958,77</t>
  </si>
  <si>
    <t>ASISTENCÍA TÉCNICA, OPERACIÓN Y MTO. DEL SOFTWARE DE BASE(54/2022) LOTE 2, (MODIFICACIÓN)</t>
  </si>
  <si>
    <t>SUMINISTRO ENERÍA ELÉCTRICA AÑO 2024. LIMPIEZA VIARIA.</t>
  </si>
  <si>
    <t>SERV.CELADURIA -LOTE 2 CENTROS DE ACCION SOCIAL - INTERV.SOC- DE 1/1/24 A 31/7/25 (2024: 69.017,60e y 2025: 41.521,40e)</t>
  </si>
  <si>
    <t>SE-EIJI 7/2022. CTTO SERVICIOS GESTION DE LA E.I.M. """"CASCABEL"""". DEL 01/01 A 31/08/2024. reajuste proyecto: 68.394,67</t>
  </si>
  <si>
    <t>ADJ.CONTRATO ASISTENCIA TÉCNICA PARA LA VIGILANCIA DE LA LÍNEA FERROVIARIA OBRAS CALLE PADRE CLARET.</t>
  </si>
  <si>
    <t>PR-SE 13/21 P.S.5 PRÓRROGA SUMINISTRO ENERGÍA ELÉCTRICA. AÑO 2024. ESPACIOS JÓVENES</t>
  </si>
  <si>
    <t>SOPORTE Y MTO  PORTAL Y SEDE ELECTRÓNICA DEL AYTO VALLADOLID, BASADOS EN PROXIA SUITE (22/2022), REAJUSTE ANUALIDADES</t>
  </si>
  <si>
    <t>SERVICIO DE MANTENIMIENTO Y ASISTENCIA TÉCNICA DEL SISTEMA DE PERSONAL Y NÓMINA, BASADO EN META4 E-MIND (11/2023)</t>
  </si>
  <si>
    <t>SUMINITRO MAQUINARIA EN ALQUILER POR HORAS PARA LAS EXCAVACIONES POR OBRAS EN COLEGIOS PUBLICOS. 2024</t>
  </si>
  <si>
    <t>SEGUNDA PRÓRROGA CONTRATO SERVICIO LIMPIEZA DEPENDENCIAS PARQUES SEISYPC; EXPTE PR SC 32_2022 PS8 EXPTE SE 31_2020</t>
  </si>
  <si>
    <t>ADJUDICACION OBRA ACONDICIONAMIENTO ENTORNO EDIF HUB INNOVACION C/ VALLE DE ARAN 1. EXPTE AI-17/2023. AÑO 2024</t>
  </si>
  <si>
    <t>DESARROLLO E IMPLANTACIÓN DEL PORTAL INSTITUCIONAL DE TURISMO. SUBVENCION DTI</t>
  </si>
  <si>
    <t>CONTRATACIÓN CONSERVACIÓN Y MEJORA INFRAESTRUCT_VERDES  ZONAS CENTRO Y NORTE. LOTE 4_C. CALIDAD Lotes 1 y 2. V.34/2022.</t>
  </si>
  <si>
    <t>suministro gas-iniciativas sociales: cpms no transf. de 1/1/24 a 30/9/25-(cont de 1/10/23 a 30/9/25)</t>
  </si>
  <si>
    <t>PR-SE 32/23 (P.S.8 SE 31/20) 2ª PRÓRROGA CTO LIMPIEZA EDIFICIOS MUNICIPALES. EDUCACIÓN. BIBLIOTECAS PUBLICAS. L 7. 2024.</t>
  </si>
  <si>
    <t>PRORROGA L11 LIMPIEZA CEAS: CENTRO Y JEF.ZON. BELÉN,DEL-ARG,DEL-CANT,B.ESPAÑA,C/PATO Y ARCA REAL - AÑO 2024</t>
  </si>
  <si>
    <t>CTTO SUMINISTRO GAS NATURAL EIM DE 1 ENERO 2024 A 30 SEPTIEMBRE 2025 ENLAZADO PROY: 55.708,23</t>
  </si>
  <si>
    <t>CONTRATACION SERVICIOS CELADURIA AGENCIA DE INNOVACION Y DESARROLLO ECONOMICO. CONTRATO CENTRALIZADO</t>
  </si>
  <si>
    <t>PR-SE 32-2023 (PS8 SE 31/20) 2ª PRORROGA CTTO LIMPIEZA EDIFICIOS MUNICIPALES. ESPACIOS JOVENES. LOTE 7. 2024</t>
  </si>
  <si>
    <t>MANTENIMIENTO SISTEMAS DE SEGURIDAD ESCUELAS INFANTILES. 2024</t>
  </si>
  <si>
    <t>2DA.PRÓRROGA C.LIMPIEZA DEPENDENC.MUNICIPALES (LOTE 2), ARCHIVO, EDIF.SALUD, LAB.C.MÉDICO LAS FLORES.AÑO 2024.</t>
  </si>
  <si>
    <t>CONTRATO SUMINISTRO VESTUARIO Y COMPLEMENTSO PARA EL PERSONAL DEL Sº LIMPIEZA AÑO 2024 (LOTES 5 Y 6)</t>
  </si>
  <si>
    <t>CONTRATO SUMINISTRO DE VESTUARIO Y COMPLEMENTOS PARA EL PERSONAL DE LIMPIEZA VIARIA. AÑO 2024 (LOTES 5 Y 6)</t>
  </si>
  <si>
    <t>Fabricación de placas de vado (permanente y  horario) destinaas a la renovación-sustitución por deterioro-Ejercicio 2024</t>
  </si>
  <si>
    <t>CONTRATO ARRENDAMIENTO CAMIÓN CARGA SUPERIOR 13m3 LOTE 2, AÑO 2024. SERVICIO DE LIMPIEZA.</t>
  </si>
  <si>
    <t>10SS-11-23. CTTO SERVICIO CELADURIA PARA COLEGIOS PUBLICOS. 2024 Y DE ENERO A JULIO 2025</t>
  </si>
  <si>
    <t>SUMINISTRO DE ENERGIA ELECTRICA PARA LAS DEPENDENCIAS DE LA AGENCIA DE INNOVACIÓN.PR-SE-27-2023 (P.S. 5 PR-SE-13-2021).</t>
  </si>
  <si>
    <t>PR-SE 13/21 P.S.5 PRÓRROGA SUMINISTRO ENERGÍA ELÉCTRICA. AÑO 2024.ESCUELAS INFANTILES MUNICIPALES</t>
  </si>
  <si>
    <t>SE 20/21 PS 2 PRÓRROGA CONTRATO ANIMACIÓN LECTORA LOTE 2. 2024 Y 2025</t>
  </si>
  <si>
    <t>DISEÑO Y MAQUETACIÓN DEL BOLETÍN DEL CENTRO MUNICIPAL DE IGUALDAD / ADAPTACIONES REDES SOCIALES / DURANTE 2024</t>
  </si>
  <si>
    <t>SUMINISTRO GAS-INTERVENCION SOCIAL: CEAS Y C.INTEGRADO DEL 1/10/23 AL 30/9/2025 - DE ENE-24 A SEP-25</t>
  </si>
  <si>
    <t>SE-EC 08/2023. PRORROGA FERIA DEL LIBRO. 2024. LOTE 2: SERVICIO ADAPTACION DE IMAGEN CORPORATIVA</t>
  </si>
  <si>
    <t>OCTAVIO GÓMEZ SOLÍS</t>
  </si>
  <si>
    <t>REDACCION MEMORIA VALORADA TERCERA FASE ADECUACION LOCAL PARA AMPLIACION INSTALACIONES AGENCIA DE INNOVACION</t>
  </si>
  <si>
    <t>CONTROL CALIDAD LOTE 1 OBRA TUNEL CALLE PADRE CLARET.</t>
  </si>
  <si>
    <t>SUMINISTRO DE CONTENEDORES, ÁRIDOS Y RETIRADA DE ESCOMBROS POR LAS OBRAS EN LOS COLEGIOS PÚBLICOS MUNICIPALES. AÑO 2024</t>
  </si>
  <si>
    <t>ENERGIA ELECTRICA PARA EL CENTRO DE APRENDIZAJE A LO LARGO DE LA VIDAEN C/ PELICANO EN 2024</t>
  </si>
  <si>
    <t>AD COMPLEMENTARIO DIFERENCIA IVA POR ITEMS/TOTAL</t>
  </si>
  <si>
    <t>REAJUSTE CONTRATO SERVICIO MANTENIMIENTO OBSERVATORIO CULTURAL Y TURISTICO CIUDAD DE VALLADOLID. LOTE 2. AÑO 2024</t>
  </si>
  <si>
    <t>WAVES KIDS S.L.</t>
  </si>
  <si>
    <t>JORNADAS DE ATENCION TEMPRANA, DETECCION DE DIFICULTADES EN EL  NEURO DESARROLLO QUE SE CELEBRARA EL 27 DE ENERO DE 2024</t>
  </si>
  <si>
    <t>GESTION DE INGRESOS: / SEnAL INDICATIVA FOTOLUMINISCENTE UNE23035/4 TIPO B: EXTINTOR (APLICADO EL 8,10. DE DESCUENTO SO</t>
  </si>
  <si>
    <t>DOMINIO AP VALLAAIRE.ES DE LA RED DE CALIDAD DEL AIRE</t>
  </si>
  <si>
    <t>REALIZACION VINILO 30X60 CM TEXTO PERSONALIZADO MERCADO DELICIAS</t>
  </si>
  <si>
    <t>SEGURO DE RESPONSABILIDAD DE AUTORIDADES Y PERSONAL, EXPT. PAT-56/2023 (1-4-24 A 30-9-24)</t>
  </si>
  <si>
    <t>SUMINISTRO MATERIAL FONTANERÍA PARA REPARACIÓN EN C.I.C. EL EMPECINADO.</t>
  </si>
  <si>
    <t>SUMINISTRO DE PIEZAS PARA ARREGLO ESTOR EN CC CANAL DE CASTILLA</t>
  </si>
  <si>
    <t>SUSCRIPCIÓN A LA REVISTA TURISMO RURAL AÑO 2024</t>
  </si>
  <si>
    <t>RENOVACIÓN DE DOMINIO DE LA AGENCIA DE INNOVACIÓN Y DESARROLLO ECONÓMICO INNVID.ES</t>
  </si>
  <si>
    <t>REPARACIONES DE PRENDAS Y MATERIALES DEL SEISPC</t>
  </si>
  <si>
    <t>SUSCRIPCIÓN REVISTA PRINCIPIA KIDS. 2 NÚMERO ANUALES. ENERO A DICIEMBRE 2024</t>
  </si>
  <si>
    <t>REPARACIONES DE PRENDAS Y MATERIALES: 2 CREMALLERAS DE FORROS POLARES Y 1 BOLSA DE TRASLADO///SEISPC</t>
  </si>
  <si>
    <t>PRORROGA SUM. ENERGÍA ELÉCTRICA CEAS Y CENTRO INTEGRADO-ALBERGUE- AÑO 2024</t>
  </si>
  <si>
    <t>SUMINISTRO DE PAPEL PARA FORMULARIOS ""SOLICITUD DE SALA"" (600 EJEMPLARES)</t>
  </si>
  <si>
    <t>REPARACION Y LLAVES DE ALARMA PARA EL CVA SAN JUAN Y CVA ARCA REAL- INICITIVAS SOCIALES</t>
  </si>
  <si>
    <t>CONTRATO SUMINISTRO GAS NATURA ENERO 2024-SEPTIEMBRE 2025 (SERVICIO DE LIMPIEZA)</t>
  </si>
  <si>
    <t>CONTRATO SUMINISTRO ENERGÍA ELÉCTRICA AÑO 2024. SERVICIO DE LIMPIEZA.</t>
  </si>
  <si>
    <t>EXP. 24/2023 SESPSC SUMINISTRO CONTENEDORES PRTR. LOTE 1. CONTENUR. SERVICIO DE LIMPIEZA.</t>
  </si>
  <si>
    <t>COPIA LLAVE SISTEMA DE SEGURIDAD ESPACIO JOVEN ZONA SUR</t>
  </si>
  <si>
    <t>SERV. CELADURIA DEL CENTRO DE FORMACION JACINTO BENAVENTE DE ENERO 2024 AL 31 DE JULIO DE 2025</t>
  </si>
  <si>
    <t>SERV.CELADURIA-LOTE 2 COMEDOR SOCIAL-INTERVENCION SOC- DE 1/1/24 A 31/7/25 (2024; 5.882,40e y 2025: 2.170,60e)</t>
  </si>
  <si>
    <t>SERV. CELADURIA PARA EL CENTRO DE FORMACION JACINTO BENAVENTE - VALLADOLID CUIDA VI DE ENERO AL 29 DE FEBRERO 2024</t>
  </si>
  <si>
    <t>SUSTITUCIÓN BATERÍA ENLACE GSM EN ASCENSOR DEL COMEDOR SOCIAL</t>
  </si>
  <si>
    <t>SUMINISTRO DE BOBINAS SECAMANOS PARA EL CVA HUERTA DEL REY</t>
  </si>
  <si>
    <t>BOTELLAS DE GAS PROPANO (3 UD)///SERVICIO DE EXTINCION DE INCENDIOS</t>
  </si>
  <si>
    <t>PR-SE 13/21 P.S.5 PRÓR SUMINISTRO ENERGÍA ELÉCTRICA.2024.ESCUELAS INFANTILES MUNICIPALES ENLAZADO A PROY: 36.887,88</t>
  </si>
  <si>
    <t>Intervención en centro cívico Rondilla: suministro de contactor del cuadro de maniobra de ascensor</t>
  </si>
  <si>
    <t>SERVICIO DE CELADURIA PARA EL DIA 27 DE ENERO PARA LAJORNADA DE ATENCION TEMPRANA QUE SE REALIZARA EN EL CC ZONA SUR</t>
  </si>
  <si>
    <t>CONTRATO SUMINISTRO DE VESTUARIO Y COMPLEMENTOS PARA EL PERSONAL DE LIMPIEZA VIARIA. AÑO 2024 (LOTES 4 Y 7)</t>
  </si>
  <si>
    <t>CONTRATO SUMINISTRO GAS NATURAL; AÑO 2024 Y DEL 1 DE ENERO AL 30 DE SEPTIEMBRE DE 2025; SEISYPC.</t>
  </si>
  <si>
    <t>CONTRATO SUMINISTRO VESTUARIO Y COMPLEMENTSO PARA EL PERSONAL DEL Sº LIMPIEZA AÑO 2024 (LOTES 4 Y 7)</t>
  </si>
  <si>
    <t>Revisión anual oficial de vehículo eléctrico PEUGEOT eRIFER - 1196MDS, de Conservación Via Pública.-</t>
  </si>
  <si>
    <t>Revisión anual vehículo eléctrico PEUGEOT eRIFER 1197MDS, perteneciente al CENTRO DE ALUMBRADO PÚBLICO.-</t>
  </si>
  <si>
    <t>SUMINISTRO DE PAPEL PARA IMPRESIÓN DE CARTELES Y FOLLETOS DE PROMOCIÓN DE MENUDO FIN DE SEMANA (FEB-MAYO)</t>
  </si>
  <si>
    <t>REVISIÓN VIDRIO / INCIDENCIA MANTIS 0039649. VIVIENDA MONTES TOROZOS 4</t>
  </si>
  <si>
    <t>SUSCRIPCIÓN REVISTA JD KIDS ANUALIDAD 2024</t>
  </si>
  <si>
    <t>GESTIÓN DEL SERVICIO DE MONITOR/CUIDADOR EN EL CENTRO MUNICIPAL DE LA IGUALDAD (CMI) (24SERV/MES) / DURANTE 2024</t>
  </si>
  <si>
    <t>EXP. 24/2023 SESPSC SUMINISTRO CONTENEDORES PRTR. LOTE 2. CONTENUR. SERVICIO DE LIMPIEZA.</t>
  </si>
  <si>
    <t>INSERCIONES PUBLICITARIAS PUNTUALES EN MATERIA TRIBUTARIA PARA 2024</t>
  </si>
  <si>
    <t>Factura nº 0273-24 por utilización de varias instalaciones deportivas municipales para las pruebas físicas de Bomberos</t>
  </si>
  <si>
    <t>COSTE POR A VENTA DE ENTRADAS DEL CONCIERT DEL  MIGUEL DELIBES PARA LOS MAYORES DE LOS CVA, C,TRANSF60.47 Y SIN T.84.65E</t>
  </si>
  <si>
    <t>PRIMERA PRÓRROGA CONTRATO SUMINISTRO ENERGÍA ELÉCTRICA SEISYPC;EXPTE..PR SE 27_2023 PS 5 EXPTE.: PR SE 13_2021</t>
  </si>
  <si>
    <t>SUSCRIPCIÓN REVISTA ECOLOGISTAS EN ACCIÓN AÑO 2024</t>
  </si>
  <si>
    <t>REPARACION AVERIA INSTALACION ELECTRICA CUPULA DEL MILENIO, REARME CUADRO ELECTRICO</t>
  </si>
  <si>
    <t>SUSCRIPCIÓN REVISTA GADGET Y COCHES 2000 AÑO 2024 PARA BIBLIOTECAS MUNICIPALES</t>
  </si>
  <si>
    <t>IMPRESION CARTELES Y ROLLUP CAMPAÑA ALIMENTACION SALUDABLE EN LOS ESPACIOS JOVENES</t>
  </si>
  <si>
    <t>EMBARCACIONES DEPORTIVAS||""PÓLIZA"":0631770004865||""RECIBO"":8536080772||""MATRICULA/BASTIDOR"":En trámite||""RIESGO"":</t>
  </si>
  <si>
    <t>EMBARCACIONES DEPORTIVAS||""PÓLIZA"":0631770003062||""RECIBO"":8536080761||""MATRICULA/BASTIDOR"":CHD - 9219||""RIESGO""</t>
  </si>
  <si>
    <t>EMBARCACIONES DEPORTIVAS||""PÓLIZA"":0631770012557||""RECIBO"":8521785941||""MATRICULA/BASTIDOR"":chd2388||""RIESGO"":</t>
  </si>
  <si>
    <t>FAUSTINO GONZALEZ E HIJOS, S.L.</t>
  </si>
  <si>
    <t>SUMINISTRO DE 3 PANELES METÁLICOS PARA PATIO DE CENTRO CÍVICO JOSÉ LUIS MOSQUERA</t>
  </si>
  <si>
    <t>PRORROGA L11  LIMPIEZACENTRO DE ATENCIÓN AL INMIGRANTE - PROY.FINANCIACIÓN AFECTADA MANT.CAI - AÑO 2024</t>
  </si>
  <si>
    <t>PRORROGA L11 CONTRATO LIMPIEZA COMEDOR SOCIAL - PROY.FINANC.AFECTADA TRANSF.CPMs Y COMEDOR - AÑO 2024</t>
  </si>
  <si>
    <t>SUMINISTRO Y COLOCACIÓN DE CRISTAL DE VENTANA EN CENTRO CÍVICO ZONA SUR (ID 39984)</t>
  </si>
  <si>
    <t>SUMINISTRO ENERGIA ELECTRICA ALBERGUE PEREGRINOS PUENTE DUERO, PANTALLA ALBERTO FERNANDEZ Y LA HIPICA. AÑO 2024</t>
  </si>
  <si>
    <t>SUMINISTRO Y COLOCACIÓN DE CRISTAL DE VENTANA EN CENTRO CÍVICO ZONA SUR (ID 39984).</t>
  </si>
  <si>
    <t>SE-EIJI 10/2022 PS 11. PRORROGA CTTO GESTION EIM PLATERO. LOTE 8. AÑO 2023 Y 01/01 A 31/08/2024. reajuste proyecto</t>
  </si>
  <si>
    <t>PSICOTÉCNICO POLICIA MUNICIPAL. PER-578/2020. (can)</t>
  </si>
  <si>
    <t>DESTRUCTORA PAPEL PARA EL CENTRO OCUPACIONAL- INICITIVAS SOCIALES</t>
  </si>
  <si>
    <t>CONTRATO SUMINISTRO DE PIENSOS (LOTE 1) Y MEDICAMENTOS (LOTE 2) PARA C.M.P.A. - ANUALIDADES 2O24 - 2025  LOTE 2</t>
  </si>
  <si>
    <t>ADJUDICA RENOVACIÓN SUSCRIPCIÓN ANUAL (2024) PERIÓDICO DIGITAL ELCONFIDENCIAL.COM - MEDIOS DE COMUNICACIÓN</t>
  </si>
  <si>
    <t>SE-EIJI 10/2022 PS 11.PRORROGA CONTRATO GESTION EIM CAMPANILLA. LOTE 1. AÑO 2023 Y 01/01 A 31/08/2024. reajuste proyecto</t>
  </si>
  <si>
    <t>SE-EIJI 10/2022 PS 11.PRORROGA CTTO GESTION EIM EL PRINCIPITO. LOTE 3. AÑO 2023 Y 01/01 A 31/08/2024. reajuste proyecto</t>
  </si>
  <si>
    <t>UTILIZACION DE GIMNASIO JOSE LUIS MOSQ. LOS MARTES DE 13 A 14 H. LOS MAYORES DEL CVA HUER.DEL REY DEL 1/1/24  AL31/3/24</t>
  </si>
  <si>
    <t>ELECTR PANELES GALVA 3000 x 2000 50x50x4 // ORDEN: 0036148 // AGENCIA DE INNOVACIÓN Y DESARROLLO // ALB. 042222</t>
  </si>
  <si>
    <t>SE-PC 12/2023: PRÓRROGA CONTRATO DE MANT DE ASCENSORES DE LOS CENTROS DE PARTICIPACIÓN CIUDADANA (1 ENE24-3 MAY25)</t>
  </si>
  <si>
    <t>ADJUDICA RENOVACIÓN DOS SUSCRIPCIONES ANUALES, EN PAPEL, AÑO 2024 A EL NORTE DE CASTILLA - GABINETE DE PRENSA</t>
  </si>
  <si>
    <t>INSERCIONES PUBLICITARIAS PUNTUALES PARA 2024</t>
  </si>
  <si>
    <t>2ª PRÓRROGA CONTRATO SUMINISTRO ENERGÍA ELÉCTRICA CASA DEL BARCO Y ANEXO Y GRUPO DE PRESIÓN XXV AÑOS DE PAZ. AÑO 2024.</t>
  </si>
  <si>
    <t>INSPECCION TECNICA ASCENSOR DEPENDENCIAS DE JEFATURA AÑO 2024</t>
  </si>
  <si>
    <t>INSPECCION TECNICA ASCENSOR AVDA BURGOS 11 AÑO 2024</t>
  </si>
  <si>
    <t>MANTENIMIENTO DE LOS SISTEMAS DE SEGURIDAD Y VIDEOVIGILANCIA DEL CENTRO DE FORMACION JACINTO BENVANTE DURANTE 2024</t>
  </si>
  <si>
    <t>SUMINISTRO DE GRIFOS MONOMANDOS PARA EL CVA PUENTE COLGANTE- INICIATIVAS SOCIALES</t>
  </si>
  <si>
    <t>MANTENIMIENTO DEL ASCENSOR Y PLATAFORMA ELEVADORA INDUSTRIAL, LOTE 3, PRIMERA PRÒRROGA, (56/2023)</t>
  </si>
  <si>
    <t>REPARAR 2 PRENDAS DEL TRAJE DE INTERVENCION EN RESCATE TECNICO Y FORESTAL/SERVICIO DE EXTINCION DE INCENDIOS</t>
  </si>
  <si>
    <t>REALIZACION DE PORTE DE MATERIAL NECESARIO PARA EL CENTRO MUNICIPAL DE LA IGUALDAD</t>
  </si>
  <si>
    <t>SUMINISTRO DE LLAMADOR DE PISO AVERIADO EN CENTRO CÍVICO RONDILLA</t>
  </si>
  <si>
    <t>CONTENEDOR DE OBRA PARA DEPOSITO DE ESCOMBROS EN EL CMPA</t>
  </si>
  <si>
    <t>SISTEMA DE TELEGESTIÓN DE RIEGO</t>
  </si>
  <si>
    <t>SUMINISTRO DE PIEZAS PARA REPARACIÓN DE ASCENSORES EN CC RONDILLA Y CC ESGUEVA.</t>
  </si>
  <si>
    <t>MANTENIMIENTO CALEFACCION DEL JACINTO BENAVENTE EN 2024- INICIATIVAS SOCIALES</t>
  </si>
  <si>
    <t>CTTO SUMINISTRO DE PRENSA EL NORTE DE CASTILLA PARA BIBLIOTECAS MUNICIPALES AÑO 2024</t>
  </si>
  <si>
    <t>SUMINISTRO DE PERIÓDICOS DE EL NORTE DE CASTILLA PARA LA AGENCIA DE INNOVACIÓN. AÑO 2024</t>
  </si>
  <si>
    <t>REVISIÓN ANUAL OFICIAL DE 3 VEHÍCULOS ELÉCTRICOS DEL CENTRO DE MOVILIDAD URBANA</t>
  </si>
  <si>
    <t>SINERGIAS HIDROENERGETICAS, S.L.L.</t>
  </si>
  <si>
    <t>MANTENIMIENTO SISTEMA SUMINISTRO AGUA POTABLE EN VESTUARIO PERSONAL DE MANTENIMIENTO</t>
  </si>
  <si>
    <t>CONTRATO DE MANTENIMIENTO DE ASCENSORES CENTRO INTEGRADO PARA 2024</t>
  </si>
  <si>
    <t>INSTALACION PLACA ELECTRONICA ASCENSOR JEFATURA DE POLICIA (NO ESTA RECOGIDO EN EL CONTRATO DE MANTENIMIENTO)</t>
  </si>
  <si>
    <t>CONTRATO DE MANTENIMIENTO DE ASCENSORES COMEDOR SOCIAL PARA 2024</t>
  </si>
  <si>
    <t>EQUIPACIONES DEPORTIVAS DE BALONCESTO (6 UD) ///SERVICIO DE EXTINCION DE INCENDIOS</t>
  </si>
  <si>
    <t>REFORMA INSTALACION GAS VVDA SOCIAL CARMELO 21 3C PARA ADAPTAR A NORMATIVA Y PODER DAR ALTA SUMINISTRO</t>
  </si>
  <si>
    <t>ENERGÍA ELÉCTRICA PARA EL AÑO 2024 CORRESPONDIENTE AL PARQUE DE VIAS PÚBLICAS (SEPI).-</t>
  </si>
  <si>
    <t>REAJUSTE LOTE 2 - CONTRATACION SERVICIOS PARA EL DESARROLLO DEL PLAN DE INSERCION LABORAL / 26 SEPT 2022 A 25 SEPT 24</t>
  </si>
  <si>
    <t>REAJUSTE LOTE 3 - CONTRATACION SERVICIOS PARA EL DESARROLLO DEL PLAN DE INSERCION LABORAL / 26-09-22 A 25-09-2024</t>
  </si>
  <si>
    <t>REPARACIÓN DE LA PUERTA MOTORIZADA DE ACCESO AL CEAS CENTRO</t>
  </si>
  <si>
    <t>16 SUSCRIPCIONES A ""EL NORTE DE CASTILLA"", EDICIÓN EN PAPEL Y DIGITAL. AÑO 2024.</t>
  </si>
  <si>
    <t>MESA DE SEGURIDAD VIAL en la Sala Francisco de Cossio de la Casa Revilla - 18 de enero de 2024</t>
  </si>
  <si>
    <t>SIMASEC SERVICIOS INDUSTRIALES SLU</t>
  </si>
  <si>
    <t>REVISIÓN LÍNEA DE VIDA SILO ACUMULACIÓN DE SAL. SERVICIO DE LIMPIEZA.</t>
  </si>
  <si>
    <t>RECARGA DE UNA BOTELLA DE OXIGENO MEDICINAL///SERVICIO DE EXTINCION DE INCENDIOS</t>
  </si>
  <si>
    <t>REVISIÓN, LIMPIEZA Y PUESTA EN MARCHA CALDERA VVDA SOCIAL DE CALLE CARMELO 21 3C POR SERVICIO TECNICO OFICIAL</t>
  </si>
  <si>
    <t>BATA DESECHABLE - 1188BAPPE STEELGEN  PARA EL CURSO DE V. CUIDA VI DEL CENTRO DE FORMACION PARA EL EMPLEO</t>
  </si>
  <si>
    <t>SERVICIO DE ASISTENCIA TÉCNICA ESPECTÁCULO ""FEMINISIMAS"" / 2 DE JUNIO DE 2023 DE 9 A 15 H</t>
  </si>
  <si>
    <t>DOCUMENTO COMPLEMENTARIO PARA EL MATERIAL DE LA JORNADA DE ATENCION TEMPRANA, ASISTEN 55 PERSONAS MAS-INICIATIVAS SOCIAL</t>
  </si>
  <si>
    <t>1º PRORROGA CONTRATO LAS CUENTAS CLARAS FECHA FIN 17-02-2024</t>
  </si>
  <si>
    <t>CALIBRACION TERMOMETRO DIGITAL LABORATORIO RED DE CONTROL DE LA CALIDAD DEL AIRE</t>
  </si>
  <si>
    <t>CONTRATO DE CONTROL DE PALOMAS Y AVES (LOTE 2) DEL 15-10-2023 AL 14-10 DEL 2025 - ANUALIDADES 2024-2025</t>
  </si>
  <si>
    <t>MTO Y REPARACIÓN DE LOS EQUIPOS DE TRAT DE LA INFORMAC (S INFORM NO CRÍTICOS) LOTE 1 MODIFICACIÓN CONTRATO (73/202 3)</t>
  </si>
  <si>
    <t>SUMINISTRO DE LICENCIAS DE PUESTO DE USUARIO (METALLIC, SOPHOS, MS PROJECT Y MS B1), LOTE 5 (25/2023)</t>
  </si>
  <si>
    <t>LICENCIAS VINCULADAS CON LOS SISTEMAS DEL CPD Y CAU), LOTE 2 GRUPO A (23/2022) (SUBR.  A ATOS HOLDING ) MODIFI. CONTRATO</t>
  </si>
  <si>
    <t>EXP. SE-PC 84/2022 PS1. ASISTENCIA TÉCNICA A ESPECTÁCULOS Y MANTENIMIENTO AUDIOVISUAL. PRÓRROGA EXTRAORDINARIA.</t>
  </si>
  <si>
    <t>CONTRATO SUSCRIPCIÓN REVISTA Y AHORA QUE AÑO 2024 PARA BIBLIOTECAS MUNICIPALES</t>
  </si>
  <si>
    <t>CHAPA LACADA CERRAMIENTO ESTABLECIMIENTO LOS ALAMOS Mantis39817 (LIQUIDACIÓN EJEC. SUBSIDIARIA )</t>
  </si>
  <si>
    <t>ESPEJO PARA EL CENTRO DE FORMACION PARA EL EMPLEO, JACINTO BENAVENTE- INICIATIVAS SOCIALES.</t>
  </si>
  <si>
    <t>ACTUACIONES MUSICALES EN LOS CVA NO TRANSFERIDOS DE ENERO A JUNIO DE 2024</t>
  </si>
  <si>
    <t>CONTRATO  RENTING VEHÍCULOS CAMUF.  POLICÍA MUNICIPAL DE 1 DE ENERO DE 2024 A 31 DE MAYO DE 2028. EXPTE. SPSC SE-03/2023</t>
  </si>
  <si>
    <t>SUMINISTRO, INSTALACIÓN, CONFIGURACIÓN Y PUESTA EN MARCHA DE UN SISTEMA DE COPIAS DE SEGURIDAD, LOTE 1 (REAJ) (58/2021)</t>
  </si>
  <si>
    <t>ACTUACIONES MUSICALES PARA LOS CVA NO TRANSFERIDOS DE ENERO A JUNIO DE 2024</t>
  </si>
  <si>
    <t>PRORROGA CONTRATO AÑO 2024 PR_SE 27/2023 SUMINISTRO ENERGIA ELECTRICA_SERVICIO DE MEDIO AMBIENTE</t>
  </si>
  <si>
    <t>SUMINISTRO DE CARTUCHOS PARA IMPRESORAS DE FURGONETAS DE INVESTIGACION DE ACCIDENTES</t>
  </si>
  <si>
    <t>MTO. Y ASISTENCIA TÉCNICA DEL SISTEMA DE INFORMACIÓN DEL PADRÓN MUNICIPAL DE HABITANTES DEL AYTO DE VALLADOLID (12/2023</t>
  </si>
  <si>
    <t>PRÓRROGA CONTRATO SERVICIO DE ASISTENCIA TÉCNICA ESPECTÁCULOS Y MTO. AUDIOVISUAL.</t>
  </si>
  <si>
    <t>SUMINISTRO DE SOLICITUDES DE INSCRIPCION EN LOS TALLERES DE LOS CVA PARA 2024 - INICIATIVAS SOCIALES</t>
  </si>
  <si>
    <t>Diseño, elaboración e impresión de carteles publicitarios de la ""Campaña Marketplace"", para  MUPIS</t>
  </si>
  <si>
    <t>DISEÑO GRAFICO Y MAQUETACION DE DIFERENTES ACTIVIDADES   EN LOS CVA- INICIATIVAS SOCIALES</t>
  </si>
  <si>
    <t>LOTE 1.Suministro material fungible para instalación Alumbrado Público. Expte 28-2021. P.S. 1 Prórroga.</t>
  </si>
  <si>
    <t>MANTENIMIENTO PUERTAS AUTOMATICAS DE LS CVA TRNSFERIDOS DURANTE 2024</t>
  </si>
  <si>
    <t>GASTOS COMIDA PERSONAL AUDITORIA DE CALIDAD POLICIA MUNICIPAL</t>
  </si>
  <si>
    <t>TALLER DEFENSA PERSONAL ""MUJER DEFIÉNDETE"" EN EL CENTRO MUNICIPAL DE LA IGUALDAD (CMI) / ENERO-JUNIO 24</t>
  </si>
  <si>
    <t>REPARACION DESATASCO DE TUBERIA QUE RECOGE LAS AGUAS DE LOS ASEOS DEL CVA PARQUESOL- INICITIVAS SOCIALES</t>
  </si>
  <si>
    <t>REVISIÓN STMA DETECCIÓN Y ALARMA INCENDIOS EIM CASCABEL. FEBRERO 2024</t>
  </si>
  <si>
    <t>CTTO SERVICIOS VISITA ""CONOCE TU CIUDAD I"" ALUMNOS DE 3º A 6º PRIMARIA CENTROS PÚB-CONCERT-PRIVAD//NOVIEMBRE 23-JUNIO 24</t>
  </si>
  <si>
    <t>4 PUNTAS DE MANGUERAS DEL EQUIPO DE OXICORTE//SERVICIO DE EXTINCION DE INCENDIOS</t>
  </si>
  <si>
    <t>BOTELLAS DE BUTANO (14 UD) ///SERVICIO DE EXTINCION DE INCENDIOS</t>
  </si>
  <si>
    <t>MATERIAL SOCIOSANITARIO PARA EL CURSO DE VALLADOLID CUIDA VI DEL CENTRO DE FORMACION PARA EL EMPLEO- JACINTO BENAVENTE</t>
  </si>
  <si>
    <t>REPARACION FRIGORIFICO, CAMBIO DE BURLETE DEL CVA ZONA SUR-INICIATIVAS SOCIALES</t>
  </si>
  <si>
    <t>REVISIÓN RED DE BIES Y GRUPO DE PRESIÓN DE SISTEMAS DETECCIÓN INCENDIOS BIBLIOTECA PARQUESOL. 2024</t>
  </si>
  <si>
    <t>REVISION BIES Y  GRUPO PRESION DEL SISTEMA DE DETECCION Y ALARMA DE INCENDIOS DEL CVA PARQUESOL DURANTE 2024</t>
  </si>
  <si>
    <t>MANTENIMIENTO DELAS CAMARAS EXTERIORES DEL CVA DELICIAS Y HUERTA DEL REY DURANTE 2024</t>
  </si>
  <si>
    <t>CONTRATO BASADO DE CONTROL DE CALIDAD (LOTE 2) OBRA URB.CAMINO VIEJO SIMANCAS (LOTE 1).</t>
  </si>
  <si>
    <t>REPARACION DEL ASCENSOR DEL CVA LA VICTORIA, REPARACION DE CORREA DE LA PUERTAS- INICIATIVA SOCIALES</t>
  </si>
  <si>
    <t>TALLER TRATAMIENTO PERIODISTICO EN MATERIA DE DROGAS Y ADICCIONES XV JORNADAS PERIODISMO SOCIAL</t>
  </si>
  <si>
    <t>GASTOS ENVIO APARATOS DE VERIFICACION Y MUESTRAS</t>
  </si>
  <si>
    <t>DIRECCION DE OBRA 2024 REHABILITACION CASA CONSISTORIAL</t>
  </si>
  <si>
    <t>RECARGA DE GAS PARA SOLDADURA, PARA REPARACIONES EFECTUADAS POR EL SERVICIO DE MANTENIMIENTO MUNICIPAL EN EL CMPA</t>
  </si>
  <si>
    <t>GESTION DE RESIDUOS SANITARIOS: BIOCONTAMINADOS Y MEDICAMENTOS CADUCADOS AÑO 2024</t>
  </si>
  <si>
    <t>SUMINISTRO GAS-INTERVENCION SOCIAL: COMEDOR SOCIAL (PROYECTO) DE 1/10/23 AL 30/09/25 - DE ENE-24 A SEP-25</t>
  </si>
  <si>
    <t>NUEVO CONTRATO SUMINISTRO GAS-DE 2024 A 30 SEPTIEMBRE 2025-CENTRO DE FORMACIÓN JACINTO BENAVENTE.</t>
  </si>
  <si>
    <t>5 SUSCRIPCIONES ANUALES A LA REVISTA ALTERNATIVAS ECONÓMICAS DE ENERO A DICIEMBRE 2024</t>
  </si>
  <si>
    <t>SE-EIJI 11/2020 PS 3. 2ª PRORROGA DEL CONTRATO DE MANTENIMIENTO DE EDIFICIOS. BIBLIOTECAS PUBLICAS. LOTE 1. AÑO 2024</t>
  </si>
  <si>
    <t>SE-EIJI 11/2020 PS 3. 2ª PRORROGA DEL CONTRATO DE MANTENIMIENTO DE EDIFICIOS. ESCUELA MUN. DE MUSICA. LOTE 1. AÑO 2024</t>
  </si>
  <si>
    <t>SEGUNDA PRORROGA SUMINISTRO ENERGIA ELECTRICA PARA LAS DEPENDENCIAS MUNICIPALES (PR SE 27/2023 PS 5 EXP. PR SE 13/2021)</t>
  </si>
  <si>
    <t>ADQUISICIÓN DE REGALOS PARA CELEBRACION DIA DEL NIÑO///SERV. EXTINCION DE INCENDIOS</t>
  </si>
  <si>
    <t>C.CALIDAD (LOTE 2) REHABILITACIÓN, REFORMA  Y ACTUALIZACIÓN CASA CONSISTORIAL.</t>
  </si>
  <si>
    <t>SPC 3/2024: SUMINISTRO DE PAPEL (CARTELES Y TARJETAS) PARA IMPRESIÓN PUBLICIDAD DE EXPOSICIONES EN CENTROS CÍVICOS</t>
  </si>
  <si>
    <t>ACCIDENTES COLECTIVOS||""PÓLIZA"":0551780088803||""RECIBO"":8508632473||""RIESGO"": 001SUMAS GRUPOS</t>
  </si>
  <si>
    <t>ASISTENCIA CONTROL CALIDAD REFORMA EDIFICIO ZONA JOVEN EL PINAR - C/ ARCA REAL 56 - PRTR NGEU / GR APUNTES 09/20</t>
  </si>
  <si>
    <t>SERVICIO DE ILUMINACION DE LA CUPULA DEL MILENIO CON DISTINTOS COLORES CON MOTIVO DE LA CELEBRACION DE EVENTOS. ENERO 24</t>
  </si>
  <si>
    <t>MANTENIMIENTO INSTALAC. TERMICAS LOTE 2;PRESTAC. COMPLEMENTARIAS/AJUSTE ANUALIDADES DEL 01/01/2024 AL 28/02/2024/SEISPC</t>
  </si>
  <si>
    <t>CONTRATO SUMINISTRO GAS NATURAL BIBLIOTECAS MUNICIPALES DE 1 ENERO 2024 A 30 SEPTIEMBRE 2025</t>
  </si>
  <si>
    <t>Contrato de mantenimiento anual de ABACO (Wcronos) aplicación informática año 2024. Nº de contrato 1231000028.</t>
  </si>
  <si>
    <t>ADQUISICIÓN PRODUCTOS DE DESINFECCIÓN PARA EL C.M.P.A. PARA EL AÑO 2024</t>
  </si>
  <si>
    <t>CTTO SUMINISTRO PAPEL PARA LA IMPRENTA MUNICIPAL IMPRESIÓN DOC. NORMALIZADOS DE BIBLIOTECAS PÚBLICAS AÑO 2024</t>
  </si>
  <si>
    <t>SUSCRIPCIÓN A LA REVISTA CUADERNOS DE LITERATURA INFANTIL Y JUVENIL DE ENERO A DICIEMBRE 2024</t>
  </si>
  <si>
    <t>SUMINISTRO Y COLOCACION ESPEJO EN GIMNASIO</t>
  </si>
  <si>
    <t>MANTENIMIENTO DE LA INSTALACION DEL SISTEMA DE SEGURIDAD Y ALARMA  EN EL CENTRO MPAL. DE PROTECCION ANIMAL. AÑO 2024</t>
  </si>
  <si>
    <t>SUMINISTRO DE PIEZAS PARA REPARACIÓN DE ASCENSOR EN CC ZONA SUR</t>
  </si>
  <si>
    <t>Jornadas técnicas de formación a técnicos municipales en materia de infraestructura ciclista - Valladolid, 6/7_032024</t>
  </si>
  <si>
    <t>PRIMERA PRORROGA CONTRATO MATERIAL DE OFICINA ALMACEN DE ACOPIOS LOTE 6 DE 01/02/2024 A 31/12/2024</t>
  </si>
  <si>
    <t>PRORROGA SUM. ENERGÍA ELECTRICA COMEDOR SOCIAL - AÑO 2024</t>
  </si>
  <si>
    <t>PRIMERA PRORROGA CONTRATO MATERIAL DE OFICINA ALMACEN DE ACOPIOS LOTE 4 DE 01/02/2024 A 31/12/2024</t>
  </si>
  <si>
    <t>PRIMERA PRORROGA CONTRATO MATERIAL DE OFICINA ALMACEN DE ACOPIOS LOTE 1 DE 01/02/2024 A 31/12/2024</t>
  </si>
  <si>
    <t>SUSCRIPCIÓN ANUAL A REVISTA ""DERECHO URBANÍSTICO Y MEDIO AMBIENTE"". AÑO 2024.</t>
  </si>
  <si>
    <t>REGALOS PARA ALUMNOS DEL COLEGIO SAN JUAN DE DIOS PARA CELEBRACION DEL 08/03/2024////SERVICIO DE EXTINCION DE INCENDIOS</t>
  </si>
  <si>
    <t>SEGUNDA PRORROGA CONTRATO SUMINISTRO ELECTRICO PARA LAS DEPENDENCIAS MUNICIPALES PR-SE 27/2023 (P.S.5 EXP PR SE 13/2021)</t>
  </si>
  <si>
    <t>MATERIAL DE GRIFERIA PARA REPARACIONES EN BAÑO Y COCINA DEL COMEDOR SOCIAL</t>
  </si>
  <si>
    <t>RUBEN GARCIA  FERRUELO</t>
  </si>
  <si>
    <t>RENOVAR LOS ELEMENTOS CORPORACIONALES EN DIFERENTES ESTANCIAS</t>
  </si>
  <si>
    <t>PROOROGA CONTRATO LIMPIEZA-LOTE 10-CENTRO DE FORMACION PARA EL EMPLEO CURSO VALLADOLID CUIDA VI DE ENERO Y FEBRERO 2024</t>
  </si>
  <si>
    <t>MATERIAL FONTANERÍA MANTENIMIENTO CANAL DE CASTILLA (ID 39694), JOSE MARÍA LUELMO (ID 39580), PUENTE DUERO (ID 39962)</t>
  </si>
  <si>
    <t>JUAN JOSE FERNANDEZ PASCUAL</t>
  </si>
  <si>
    <t>AVITUALLAMIENTO A LOS PARTICIPANTES EN EL TORNEO DE FUTBOL 7 ENTRE LOS EQUIPOS DE LOS SERVICIOS DE EMERGENCIAS//SEISPC</t>
  </si>
  <si>
    <t>PRIMERA PRORROGA CONTRATO SUMINISTRO MATERIAL DE OFICINA ALMACEN LOTE 2 DE 01/02/2024 A 31/12/2024</t>
  </si>
  <si>
    <t>SUMINISTRO DE CRISTAL PARA REPARACION EN EL JACINTO BENAVENTE, CENTRO DE FORMACION PARA EL EMPLEO- INICIATIVA SOCIALES</t>
  </si>
  <si>
    <t>REPROGRAMACIÓN Y AJUSTE DE PLACA ELECTRÓNICA PARA ASCENSOR DE CENTRO CÍVICO PILARICA.</t>
  </si>
  <si>
    <t>PRORROGA CONTRATO SUMINISTRO ENERGIA ELECTRICA PARA SALUD PUBLICA (CMPA) AÑO 2024 EXPTE. PR-SE 13/2021</t>
  </si>
  <si>
    <t>SUSTITUCION DE SENSOR DE CH4 EN DETECTOR DE GASES VENTIS PRO5 Y CALIBRAR///SERV. EXTINCION DE INCENDIOS</t>
  </si>
  <si>
    <t>PAPEL DE IMPRESIÓN R4 CHORUS GLOSS PARA FOLLETOS SOBRE TENENCIA RESPONSABLE DE PERROS Y GATOS</t>
  </si>
  <si>
    <t>ASISTENCIA TECNICA REDACCION PLAN ACCION CONTRA EL RUIDO</t>
  </si>
  <si>
    <t>SERVICIO DE INSPECCION 2 VEHICULOS ELECTRICOS VOLKSWAGEN, MATR: 8111LPS Y 8126LPS//SERVICIO DE EXTINCION DE INCENDIOS</t>
  </si>
  <si>
    <t>APOYO TECNICO DE SITEMAS AUDIOVISUALES PARA LA JORNADA DE ATENCION TEMPRANA QUE SE CELEBRA EL 27 DE ENERO- INICIATIVASS</t>
  </si>
  <si>
    <t>BELGRAVIA PRODUCCIONES SL</t>
  </si>
  <si>
    <t>CONTRATACION DE MAESTRO DE CEREMONIAS PARA LA PRESENTACION DEL CARNAVAL DE LOS COLES EL DIA 9/02/2024 EN LA PLAZA MAYOR</t>
  </si>
  <si>
    <t>TALLERES DE HISTORIA Y PATRIMONIO DE VALLADOLID PARA LOS CENTROS EDUCATIVOS DE NUESTRA CIUDAD. CURSO 23-24. EN-JN 24</t>
  </si>
  <si>
    <t>REVISION SONOMETRO MARCA BRÜEL DE LAS INSPECCIONES DE CONTROL AMBIENTAL</t>
  </si>
  <si>
    <t>EXTINTORES DE PRACTICAS DE AGUA Y CO2 Y PRECINTOS DE PLASTICO///SERVICIO DE EXTINCION DE INCENDIOS</t>
  </si>
  <si>
    <t>MODIFICACION ACOMETIDA ELECTRICA DEL LDR</t>
  </si>
  <si>
    <t>REAJUSTE CONTRATO SERVICIO MANTENIMIENTO OBSERVATORIO CULTURAL Y TURISTICO CIUDAD DE VALLADOLID. LOTE 1. AÑO 2024</t>
  </si>
  <si>
    <t>SERVICIO MES ENERO 2024 TRANSMISIÓN DATOS GPS VEHÍCULOS. SERVICIO DE LIMPIEZA.</t>
  </si>
  <si>
    <t>PROMOCIONAR LA NUEVA MARCA DE LA AGENCIA Y CRECER EN CUANTO A COMUNIDAD EN LA RED PROFESIONAL DE LINKEDIN. AÑO 2024</t>
  </si>
  <si>
    <t>MATERIAL VARIO CONSTRUCCION. C.P. TIERNO GALVAN</t>
  </si>
  <si>
    <t>SUMINISTRO ROLLO PVC ANTIPILLADEROS PARA LAS PUERTAS DE LA ESCUELA INFANTIL CASCANUECES. 1 DÍA.</t>
  </si>
  <si>
    <t>SERVICIOS DE GÚAS PARA TRASLADO DE VEHÍCULOS AVERIADOS DEL SERVICIO DE LIMPIEZA VIARIA.</t>
  </si>
  <si>
    <t>SUMINISTRO E IMPLANTACIÓN DEL SISTEMA DE GESTIÓN DE INGRESOS Y RECAUDACIÓN 2024-25-LOTE 2</t>
  </si>
  <si>
    <t>EXAMANES GINECOLOGICOS TRABAJADORAS DEL AYUNTAMIENTO. SERVICIO DE PREVENCION Y SALUD LABORAL</t>
  </si>
  <si>
    <t>LIMPIEZA Y REPARACION CALDERA HEMANN DE VVDA SOCIAL DE PASEO DE ZORRILLA 166 1DCHA</t>
  </si>
  <si>
    <t>DISEÑO GRÁFICO DE LA PROGRAMACIÓN ""MENUDO FIN DE SEMANA"" 2024</t>
  </si>
  <si>
    <t>CICLO DE TALLERES MUSICA EN FAMILIA EN EL CENTRO MUNICIPAL DE LA IGUALDAD ENERO A JUNIO 2024</t>
  </si>
  <si>
    <t>ADJUDICA SUMINISTRO PEQUEÑO MATERIAL FOTOGRÁFICO Y ACCESORIOS - MEDIOS DE COMUNICACIÓN</t>
  </si>
  <si>
    <t>ASISTENCIA TECNICA A LA DIREC.FACULTATIVA EXP.19/23 CM.VIEJO SIMANCAS (TRAMO 1).</t>
  </si>
  <si>
    <t>2ª PRORROGA CONTRATO TRANSPORTE DESDE Sº DE LIMPIEZA A CTR RESIDUOS DE LIMPIEZA MECÁNCIA VIARIA DEL 01/01/24 AL 24/07/24</t>
  </si>
  <si>
    <t>SUMINISTRO CARTELES PARA LOS MUPIS PUBLICITARIOS AYTO: PROCESO ESCOLARIZACIÓN EIM CURSO 24-25</t>
  </si>
  <si>
    <t>REPROGRAFÍA Y SIST. KONI-COPY S.L.L.   -      ""NO USAR"" - TERCERO INACTIVO""</t>
  </si>
  <si>
    <t>SPC 3/2024: SUMINISTRO DE COPIAS DIGITALES (CARTELES Y TARJETAS) PARA PUBLICIDAD DE EXPOSICIONES DE CENTROS CÍVICOS.</t>
  </si>
  <si>
    <t>SOLITIUM S.L.</t>
  </si>
  <si>
    <t>SPC 3/2024: SUMINISTRO DE COPIAS DIGITALES (CARTELES Y TARJETAS) PARA PUBLICIDAD.</t>
  </si>
  <si>
    <t>MENUDO FIN DE SEMANA 2024 (1): ACTUACIÓN DE LOS VELAGATOS EN CC DELICIAS</t>
  </si>
  <si>
    <t>MENUDO FIN DE SEMANA 2024 (1): ACTUACIÓN DE RADHANIL EN CC PILARICA</t>
  </si>
  <si>
    <t>MANTENIMIENTO DEL SISTEMA DE DETECCIÓN Y EXTINCIÓN DE INCENDIOS, LOTE 4, PRIMERA PRÓRROGA, (56/2023)</t>
  </si>
  <si>
    <t>OBDULIA RAMOS  BECERRIL</t>
  </si>
  <si>
    <t>SUMINISTRO DE GARRAFAS DE LIQUIDO PARA GENERAR HUMO PARA PRACTICAS (6 UDS)//SERV. EXTINCION INCENDIOS</t>
  </si>
  <si>
    <t>ACONDICIONAMENTO JARDIN EXTERIOR EIM CASCABEL Y SU CONSERVACIÓN HASTA AGOSTO 24. ENLAZADO A PROYECTO: 922,93</t>
  </si>
  <si>
    <t>EXPED PR-SE 13/2021 / 1ª PRÓRROGA CONTRATO SUMINISTRO ENERGÍA ELÉCTRICA A IMPRENTA de 01/01/2024 a 31/12/2024</t>
  </si>
  <si>
    <t>SERVICIO DE TTE. DE ESCOLARES DESDE SUS COLEGIOS A CUPULA DEL MILENIO (IDA/VUELTA) POR EL DIA INTERNACIONAL DE LA RADIO</t>
  </si>
  <si>
    <t>SUBSANACION DE LOS PUNTOS NO SATISFACTORIOS DE ACUERDO A L AINSPECCION OBLIGATORIA  DE ASCENSOR DEL JACINTO BENAVENTE</t>
  </si>
  <si>
    <t>PRÉSTAMO E INSTALACIÓN TEMPORAL DE CUADRO DE TOMAS DE CORRIENTE EN PLAZA MAYOR PARA ACTIVIDAD CARNAVAL 9-FEBRERO</t>
  </si>
  <si>
    <t>Contrato de ACQUAJET para el suministro de botellas de agua para la Dirección de Área de Movilidad y Espacio Urbano.</t>
  </si>
  <si>
    <t>CONTRATO OBSERVATORIO URBANO - INFORMACION - AÑO 2024</t>
  </si>
  <si>
    <t>ADJUDICACION CONTRATO CENTRALIZADO PUBLICACION DATOS TURISMO EN EL OBSERVATORIO URBANO PARA EL AÑO 2024</t>
  </si>
  <si>
    <t>1ª PRORROGA CTTO SERVICIOS GESTION Y DESARROLLO DE LOS TALLERES EDUCATIVOS EN MATERIA DE IGUALDAD /01-01-24 A 14-09-24</t>
  </si>
  <si>
    <t>SEGUNDA PRÓRROGA LOTE 1 CONTRATO SERVICIOS PARA EL DESARROLLO DE LAS ACTUACIONES OBLIGATORIAS DE CARÁCTER SUBSIDIARIO</t>
  </si>
  <si>
    <t>SUMINISTRO TEXTIL y ROLLUP DIFUSIÓN ORIENTACIÓN PSICOLÓGICA ESPACIOS JOVENES / 1 DIA</t>
  </si>
  <si>
    <t>SUMINISTRO DE PIENSO PARA ANIMALES PARA EL CENTRO MUNICIPAL DE PROTECCIÓN ANIMAL ENERO 2024</t>
  </si>
  <si>
    <t>ALQUILER Y MANTENIMIENTO DE FUENTE DE AGUA EN AGENCIA DE INNOVACIÓN, CL VEGA SICILIA 2. AÑO 2024</t>
  </si>
  <si>
    <t>COLOCACIÓN CELOSIA EN PUERTA ALUMINIO ANODIZADO PARA VENTILAR CUARTO SÓTANO EN EDIFICIO MUNICIPAL STA. ANA</t>
  </si>
  <si>
    <t>DISEÑO, MAQUETACIÓN Y CONFECCIÓN DE LA GUÍA DEL CONTRIBUYENTE 2024</t>
  </si>
  <si>
    <t>ADECUACIÓN INSTALACIÓN GAS A NORMATIVA ACTUAL VVDA SOCIAL EN CALLE MACIZO DE GREDOS 90</t>
  </si>
  <si>
    <t>MARIA JOSE ENRIQUEZ VEGAS</t>
  </si>
  <si>
    <t>TALLER ""TEATRO LA MUJER PÁJARO"" EN EL CENTRO MUNICIPAL DE LA IGUALDAD / 1 DIA</t>
  </si>
  <si>
    <t>CIUDAD RODRIGO</t>
  </si>
  <si>
    <t>CONTRATO SUMINISTRO GAS NATURAL CENTRO MUNICIPAL IGUALDAD 1 ENERO 2024 A 30 SEPTIEMBRE 2025</t>
  </si>
  <si>
    <t>SE-EC 08/2023. PRORROGA FERIA DEL LIBRO. 2024. LOTE 3: SERVICIO MANTENIMIENTO PLATAFORMA WEB Y GABINETE DE PRENSA</t>
  </si>
  <si>
    <t>RENOVACIÓN DEL DIARIO AS DE  10 CENTROS VIDA ACTIVA // PERIODO: 01/11/2023 - 31/10/2024 //</t>
  </si>
  <si>
    <t>SUSCRIPCIÓN DIARIO AS ANUALIDAD 2024</t>
  </si>
  <si>
    <t>TRANSPORTE DE MATERIALES DEL SERVICIO MEDIO AMBIENTE</t>
  </si>
  <si>
    <t>MANTENIMIENTO CAÑON DE OZONO 2023 Y 2024</t>
  </si>
  <si>
    <t>MENUDO FIN DE SEMANA 2024 (1): ACTUACIÓN DE EL PEQUEÑO TEATRO DE PAPEL EN C.C. ZONA SUR</t>
  </si>
  <si>
    <t>MENUDO FIN DE SEMANA 2024 (1): ACTUACIÓN DE JESÚS PUEBLA EN C.C. ESGUEVA</t>
  </si>
  <si>
    <t>RUBEN PEREZ DELGADO</t>
  </si>
  <si>
    <t>MENUDO FIN DE SEMANA 2024 (1): ACTUACIÓN LOS PERSAS TEATRO EN CC BAILARÍN VICENTE ESCUDERO</t>
  </si>
  <si>
    <t>SUMINISTRO DE GASÓLEO TIPO A (AUTOMOCIÓN) PARA VEHÍCULOS DEL S.E.P.I. EN EL AÑO 2024.-</t>
  </si>
  <si>
    <t>Expte.: PR_SE 37_2022 Segunda Prórroga contrato de suministro de gasóleo automoción; SEISYPC.</t>
  </si>
  <si>
    <t>GUERRO PAPELERIAS, S.L.</t>
  </si>
  <si>
    <t>MATERIAL DE OFICINA  PARA LOS CURSOS DEL CENTRO DE FORMACION PARA EL EMPLEO- JACINTO BENAVENTE EN 2024</t>
  </si>
  <si>
    <t>PR-SE 13/21 P.S.5 PRÓRROGA SUMINISTRO ENERGÍA ELÉCTRICA. AÑO 2024. BIBLIOTECAS MUNICIPALES</t>
  </si>
  <si>
    <t>DISEÑO E IMPRESIÓN DIPLOMAS TFG-TGM Y CARTELES IDEVA EMPRESAS NUEVA CREACION</t>
  </si>
  <si>
    <t>CTTO SERVICIOS ENVÍO Y REPARTO LIBROS BIBLIOTECAS MUNICIPALES AÑO 2024</t>
  </si>
  <si>
    <t>ADJUDICA RENOVACIÓN SUSCRIPCIÓN (ref 6214) FICHERO DE CARGOS ESTIRADO - AÑO 2024</t>
  </si>
  <si>
    <t>TALLERES DE EDUCACION GASTRONOMICA DESTINADOS AL ALUMNADO DE LOS CENTROS EDUCATIVOS DE VALLADOLID DIC.2023</t>
  </si>
  <si>
    <t>JAVIER IGELMO  HEREDERO</t>
  </si>
  <si>
    <t>ACTUALIZACION CERTIFICADOS DE CALIDAD TRAS AUDITORIA 2024</t>
  </si>
  <si>
    <t>8 GARRAFAS DETERGENTE PARA MAQUINA LAVAVAJILLAS DE PARQUE CENTRAL DE LAS ERAS///SERVICIO DE EXTINCION DE INCENDIOS</t>
  </si>
  <si>
    <t>Contrato con Culligan Water Spain para el suministro de botellas de agua para la Dirección del Área de Tráfico y Mov.</t>
  </si>
  <si>
    <t>CONTRATO DE SERVICIOS PARA EL MANTENIMIENTO DE LAS ALARMAS Y STMAS SEGURIDAD EN LA BIBLIOTECA DE PARQUESOL. AÑO 2024</t>
  </si>
  <si>
    <t>ACTUALIZACION CARTA DE SERVICIO DE POLICIA MUNICIPAL</t>
  </si>
  <si>
    <t>TRAMITACIÓN NUEVO AD CONTRATO MANTENIM. SISTEMA QUEJAS Y SUGERENCIAS POR CAMBIO A PROYECTO SIN F.A.</t>
  </si>
  <si>
    <t>MENUDO FIN DE SEMANA 2024 (1): ACTUACIÓN DE JAIME LAFUENTE EN CC ESGUEVA</t>
  </si>
  <si>
    <t>AMPLIACION ALQUILER DE TOMA DE CORRIENTE INSTALACION ELECTRICA CONCIERTOS NAVIDEÑOS CAMPAJUVAS</t>
  </si>
  <si>
    <t>SUMINISTRO DE 75 UDS. DE TUBOS DE ENSAYO</t>
  </si>
  <si>
    <t>JUAN MANUEL PEREZ PEREZ</t>
  </si>
  <si>
    <t>MENUDO FIN DE SEMANA 2024 (1): ACTUACIÓN DE BOLOLO TEATRO EN C.I.C. NATIVIDAD ÁLVAREZ CHACÓN</t>
  </si>
  <si>
    <t>2ª PRÓRROGA CONTRATO PROGRAMAS EDUCACIÓN AMBIENTAL (RED DE HUERTOS ESCOLARES) PLAZO:01/01/2024 AL 31/08/2024</t>
  </si>
  <si>
    <t>INSTALACION CELULA FOTOELECTRICA EN PERSIANA AUTOMATIZADA DEL CEAS BARRIO BELEN-PILARICA</t>
  </si>
  <si>
    <t>SUMINITRO GAFAS GRADUADAS DE SEGURIDAD PARA TRABJADORES DEL CENTRO DE MANTENIMIENTO.</t>
  </si>
  <si>
    <t>CTTO SUSCRIPCIÓN ANUAL  DIARIO EL PAIS PARA LAS BIBLIOTECAS PÚBLICAS AÑO 2024</t>
  </si>
  <si>
    <t>955497/1 - CENTRO DE BIBLIOTECAS MUNICIPALES. Nº pedido: 955497/1. Nº albarán: 955497/1. Publicación: Diario El País. Fe</t>
  </si>
  <si>
    <t>Exped PR-SE 40/2021 PRÓRROGA 1ª COPIAS impresión corporativa 5 máquinas Gobierno y Relaciones 08/02/2024 a 31/12/2024</t>
  </si>
  <si>
    <t>Primera prorroga contrato alquiler y copias fotocopiadoras de 8-2-2024 a 7-2-2025. Dpto. de Prevencion y Salud Laboral</t>
  </si>
  <si>
    <t>SUM.IMPRESION DE CONCEJALIA, DIRECCION Y SECRET.EJECUTIVA .AREA SERVICIOS SOCIALES Y M.C.-DEL 8  FEB 2024 AL 7 FEB. 2025</t>
  </si>
  <si>
    <t>ALQUILER Y COPIAS EQUIPOS IMPRES. SERV.CENTRALES Y CEAS - DEL 8/2/24 AL 7 /2/2025</t>
  </si>
  <si>
    <t>ALQUILER Y COPIAS EQ.MULTIF. COMEDOR SOCIAL - DEL 8/2/24 AL 7/2/25</t>
  </si>
  <si>
    <t>SUMINISTROS DE IMPRESION DE LOS CENTROS  DE PERSONAS MAYORES  TRANSFERIDOS  DEL 8/2/24 AL 7/2/2025</t>
  </si>
  <si>
    <t>SUMINIS. DE IMPRESION DE LOS C.P. MAYORES NO TRANSFERIDOS Y S. CENTRALES DEL 8/2/24 AL 7/2/25</t>
  </si>
  <si>
    <t>SUMINISTROS DE IMPRESION DEL 8/2/24 AL 7/2/ 2025 DEL CENTRO DE FORMACION PARA EL EMPLEO-</t>
  </si>
  <si>
    <t>PRIMERA PRORROGA DEL SUMINISTRO DE IMPRESION CORPORATIVA. 8 FEBRERO 2024 A 7 FEBRERO DE 2025</t>
  </si>
  <si>
    <t>PÓRROGA CONTRATO SUMINISTRO  IMPRESIÓN CORPORATIVA AYTO DE VALLADOLID EXP PR-SE 40/2021</t>
  </si>
  <si>
    <t>PRORROGA CONTRATO PR-SE 40/2021 SUMINISTRO IMPRESORAS SERVICIO MEDIO AMBIENTE Nº FC011373 Y FC011374</t>
  </si>
  <si>
    <t>ALQUILER Y COPIAS DE EQUIPOS MULTIFUNCIÓN DEL CAI - DEL 8/2/24 al 7/2/25</t>
  </si>
  <si>
    <t>Prorroga de contrato de suministro de impresión corporativa. D.A. Innovación ( 1/2/2024 a 31/01/2025)</t>
  </si>
  <si>
    <t>PRORROGA ALQUILER FOTOCOPIADORAS SERVICIO CONTABILIDAD 08/02/2024 A 07/02/2025</t>
  </si>
  <si>
    <t>PRORROGA ALQUILER FOTOCOPIADORAS INTERVENCION GENERAL 08/02/2024 A 07/02/2025</t>
  </si>
  <si>
    <t>PRORROGA CONSUMO FOTOCOPIADORAS SERVICIO CONTABILIDAD 08/02/2024 A 07/02/2025</t>
  </si>
  <si>
    <t>PRORROGA CONSUMO FOTOCOPIADORAS INTERVENCION GENERAL 08/02/2024 A 07/02/2025</t>
  </si>
  <si>
    <t>PRÓRROGA CONTRATO IMPRESIÓN ÁREA 02</t>
  </si>
  <si>
    <t>ALQUILER/COPIAS IMPRESION Sº SALUD PUBLICA  Y DIREC. AREA S.P. Y S.C. DEL 8-2-2024 AL 7-2-2025 - PRIMERA PRORROGA</t>
  </si>
  <si>
    <t>1ª PRÓRROGA CONTRATO SUMINISTRO IMPRESIÓN CORPORATIVA DEL SERVICIO DE  POLICÍA MUNICIPAL DEL 8-2-2024   AL 7 -2- 2025.</t>
  </si>
  <si>
    <t>Consum. fotoc. Área Mov. y Espacio Urbano (SEMEU-CONCEJ pta. 38, LIC pta.19,SCIE pta. 18 bis, INF. URB. pta 9)</t>
  </si>
  <si>
    <t>ALQUILER FOTOCOPIADORA_CENTRO MOVILIDAD URBANA (8 febrero a 31 diciembre  2024/1 enero a 7 de febrero 2025)</t>
  </si>
  <si>
    <t>ALQUILER FOTOCOPIADORA_SERVICIO OCUPACIÓN VÍA PÚBLICA (8 febrero a 31 diciembre 2024/1 enero a 7 febrero 2025)</t>
  </si>
  <si>
    <t>COPIAS_FOTOCOPIADORA_CENTRO MOVILIDAD URBANA (8 febrero a 31 diciembre 2024/1 enero a 7 febrero 2025)</t>
  </si>
  <si>
    <t>COPIAS_FOTOCOPIADORA_SERVICIO OCUPACIÓN VÍA PÚBLICA (8 febrero a 31 diciembre 2024/1 enero a 7 febrero 2025)</t>
  </si>
  <si>
    <t>Alquiler fotocopiadoras Área Mov. y Espacio Urbano(SEMEU-CONCEJ pta 38, LIC pta 19, SCIE pta 18 bis, INF URB pta 9)</t>
  </si>
  <si>
    <t>SUMINISTRO DE IMPRESIÓN CORPORATIVA, CDIT, PRIMERA PRÓRROGA (36/2023)</t>
  </si>
  <si>
    <t>PR-SE 40/2021 P.S. 3. PRORROGA SUMINISTRO DE IMPRESION CORPORATIVA. SERVICIO DE IGUALDAD. 08/02/24 A 07/02/25.</t>
  </si>
  <si>
    <t>PR-SE 40/2021 P.S. 3. PRORROGA CONTRATO SUMINISTRO DE IMPRESION CORPORATIVA. SERVICIO DE EDUCACION. 08/02/24 A 07/02/25.</t>
  </si>
  <si>
    <t>PR-SE 40/2021 P.S. 3. PRORROGA CONTRATO SUMINISTRO DE IMPRESION CORPORATIVA. BIBLIOTECAS PUBLICAS. 08/02/24 A 07/02/25.</t>
  </si>
  <si>
    <t>PRIMERA PRORROGA DEL CONTRATO CENTRALIZADO DE SUMINISTRO DE LA GESTION DE IMPRESION CORPORATIVA, AREA CULTURA Y TURISMO</t>
  </si>
  <si>
    <t>PRIMERA PRORROGA EXP. PR-SE 40/2021 SUMINISTRO IMPRESIÓN CORPORATIVA DEL EXCMO. AYTO VALLADOLID. SERVICIO DE LIMPIEZA.</t>
  </si>
  <si>
    <t>ALQUILER FOTOCOPIADORA TIPO MC 3 PARA PRORROGA CONTRATO DE SUMINISTRO DE IMPRESION CORPORATIVA (08-02-24 A 07-02-25)</t>
  </si>
  <si>
    <t>COPIAS FOTOCOPIADORA TIPO MC 3 PARA PRORROGA CONTRATO DE SUMINISTRO DE IMPRESION CORPORATIVA (08-02-24 A 07-02-25)</t>
  </si>
  <si>
    <t>PREVISIÓN EQUIPOS IMPRESIÓN TESORERÍA Y RECAUDACIÓN</t>
  </si>
  <si>
    <t>SEGUNDA PRÓRROGA CONTRATO SUMINISTRO IMPRESIÓN CORPORATIVA; EXPTE PR SE 40_2021; SEISYPC</t>
  </si>
  <si>
    <t>Contrato de ALQUILER DE FOTOCOPIADORAS DEL SEPI entre el 8/02 a 31/12 de 2024 y del 1/01 a 7/02 de 2025</t>
  </si>
  <si>
    <t>Contrato de COPIAS para FOTOCOPIADORAS del SEPI entre el 8/02 a 31/12 de 2024 y 1/01 a 7/02 de 2025.</t>
  </si>
  <si>
    <t>Exped PR-SE 40/2021 PRÓRROGA 1ª alquiler impresión corporativa máquina en Imprenta - De 08/02/2024 a 31/12/2024</t>
  </si>
  <si>
    <t>Exped PR-SE 40/2021 PRÓRROGA 1ª COPIAS impresiónn corporativa máquina de Imprenta - De 08/07/2024 a 31/12/2024</t>
  </si>
  <si>
    <t>PRIMERA PRORROGA COPIAS CONTRATO MAQ. FOTOCOP. KYOCERA 4053, R.I. 08/02/2024 -31/12/2024; 01/01/2025 - 07/02/2025</t>
  </si>
  <si>
    <t>PRIMERA PRORROGA ALQUILER MAQ. FOTOCOP. KYOCERA 4053, R.I., 08/02/2024 - 31/12/2024;  01/01/2025 - 07/02/2025</t>
  </si>
  <si>
    <t>PRORROGA DE CONTRATO DE SUMINISTRO DE IMPRESION CORPORATIVA. SERVICIO CYM (01/02/24 A 31/01/25)</t>
  </si>
  <si>
    <t>PRÓRROGA CONTRATO ALQUILER MÁQUINAS FOTOCOPIADORAS PERSONAL Y FORMACIÓN 8-2-24 A 7-2-25.</t>
  </si>
  <si>
    <t>ABONO COPIAS FOTOCOPIADORAS PERSONAL Y FORMACIÓN 8-2-24 AL 7-2-25.</t>
  </si>
  <si>
    <t>PRIMERA PRÓRROGA SUMINISTRO IMPRESIÓN CORPORATIVA 08/02/24 A 07/02/25. CONCEJALÍA, DIRECCIÓN Y SECR. EJECUTIVA HACIENDA.</t>
  </si>
  <si>
    <t>ALQUILER FOTOCOPIADORA DEL DPTO. PATRIMONIO.PERIODO: 08/02/2024 AL 31/12/2024 - 01/01/25 AL 07/02/2025</t>
  </si>
  <si>
    <t>ESTIMACIÓN COPIAS FOTOCOPIADORA DEL DPTO. PATRIMONIO.PERIODO: 08/02/2024 AL 31/12/2024 - 01/01/25 AL 07/02/2025</t>
  </si>
  <si>
    <t>1ª PRORROGA EXP PR-SE 40/2021 ALQUILER IMPRESIÓN CORPORATIVA 5 MÁQUINAS GOBIERNO Y RELACIONES 08/02/2024 A 31/12/2024</t>
  </si>
  <si>
    <t>Equipos FC011304-FC011305-FC011306-FC011372 Servicios de Gestión de Ingresos e Inspección (de 8/2 a 31/12 2024)</t>
  </si>
  <si>
    <t>PRÓRROGA ALQUILER DE 2 FOTOCOPIADORAS COLOR Y B/N PARA EL ARCHIVO MUNICIPAL, DEL 9 DE FEBRERO AL 31 DE DICIEMBRE DE 2024</t>
  </si>
  <si>
    <t>PRÓRROGA COPIAS COLOR Y B/N 2 FOTOCOPIADORAS ARCHIVO MUNICIPAL, DEL 8 DE FEBRERO AL 31 DE DICIEMBRE DE 2024</t>
  </si>
  <si>
    <t>!ª Prórroga contrato Suministro Impresión corporativa, del 8 febrero 2024 al 7 febrero 2025. (Secretaría General)</t>
  </si>
  <si>
    <t>1ª Prórroga contrato Suministro Impresión corporativa, del 8 de febrero 2024 al 7 de febrero 2025 (Secretaría General).</t>
  </si>
  <si>
    <t>CONTRATACIÓN DEL RECICLADO DE PAPEL EN LOS EDIFICIOS CASA DEL BARCO Y ANEXO. AÑO 2024</t>
  </si>
  <si>
    <t>INSTALACIÓN BANDA SEGURIDAD PUERTA CORREDERA // SERVICIO DE LIMPIEZA.</t>
  </si>
  <si>
    <t>CARTELERÍA DIA INTERNACIONAL DE LA MUJER 8M / MARZO 2024</t>
  </si>
  <si>
    <t>AMPLIACIÓN CTTO PRESENTACIÓN ACTIVIDAD CARNAVAL DE LOS COLES EN LA CÚPULA DEL MILENIO EL 9-2.</t>
  </si>
  <si>
    <t>ADJUDICA RENOVACIÓN DOS SUSCRIPCIONES AL PERIÓDICO DÍARIO DE VALLADOLID EL MUNDO - 2024 - MEDIOS DE COMUNICACIÓN</t>
  </si>
  <si>
    <t>SUMINISTRO DE PERIÓDICOS DEL DIARIO EL MUNDO PARA LA AGENCIA DE INNOVACIÓN. AÑO 2024</t>
  </si>
  <si>
    <t>CONTRATO MANTENIMIENTO GRUPOS ELECTRÓGENOS CENTROS PARTICIPACIÓN CIUD/ LOTE 2 EXP SE-PC 11/2023/ 1ENE24-1JUN25</t>
  </si>
  <si>
    <t>IMPORTE ANALISIS DE DROGAS REALIZADOS DURANTE DICIEMBRE 2023</t>
  </si>
  <si>
    <t>MANTENIMIENTO DE LAS INSTALACIONES FOTOVOLTAICAS DEL SEPI</t>
  </si>
  <si>
    <t>SUSTI F/2024/423 //Nº PROYECTO: ZM02231  / MTO C. MARCELINA PONCELA VALLADOLID  / APLICACION PRESUPUESTARIA 09/334.1/213</t>
  </si>
  <si>
    <t>ELABORACION DE SOPORTES DIVULGATIVOS PARA UNIVERSIDAD DE VALLADOLID 2024</t>
  </si>
  <si>
    <t>CONTRATO SUMINISTRO MATERIAL DE OFICINA ALMACEN DE ACOPIOS LOTE 6  DE 01/01/2024-31/01/2024, R.I.</t>
  </si>
  <si>
    <t>ASOCIACIÓN CULTURAL BULSARA</t>
  </si>
  <si>
    <t>ACTUACIÓN GRUPO ""LAS BULSARA"" DIA INTERNACIONAL DE LA MUJER 8M / 8 MARZO 2024</t>
  </si>
  <si>
    <t>CONTROL PRUEBAS FISICAS ASPIRANTES SUBOFICIAL BOMBEROS</t>
  </si>
  <si>
    <t>Alquiler de maquinaria sin conductor (rodillos compactadores, carretillas elevadoras, barredoras.. a demanda</t>
  </si>
  <si>
    <t>RECOGID Y DESTRUCCION PAPEL. DEPARTAMENTO PREVENCION Y SALUD LABORAL</t>
  </si>
  <si>
    <t>Edición profesional de un vídeo corporativo s/ la dinámica urbana de los Polígonos Argales y San Cristobal.</t>
  </si>
  <si>
    <t>ANTONIO JOSE PEREDA MARTINEZ</t>
  </si>
  <si>
    <t>Realización de dos vuelos con dron para grabaciones aéreas de los enclaves industriales Polígono Argales y San Cristobal</t>
  </si>
  <si>
    <t>CTTO DE SUMINISTRO DE CARRETILLAS Y PLATAFORMAS ELEVADORAS PARA LAS OBRAS EN COLEGIOS PUBLICOS. AÑO 2024</t>
  </si>
  <si>
    <t>REAJUSTE ANUALIDADES CONTRATO ASISTENCIA TÉCNICA DESARROLLO PROGRAMA VALLADOLID INTEGRANTE RED CIUDADES CREATIVAS</t>
  </si>
  <si>
    <t>TALLERES DE YOGA INFANTIL Y ADOLESCENTE EN EL CENTRO MUNICIPAL DE LA IGUALDAD (CMI) / ENERO A JUNIO 2024</t>
  </si>
  <si>
    <t>MENUDO FIN DE SEMANA 2024 (1): ACTUACIÓN DE GRUPO ABRAPALABRA EN CM PINAR DE ANTEQUERA</t>
  </si>
  <si>
    <t>REAJUSTE ANUALIDAD CONTRATO ASISTENCIA TECNICA PROGRAMA VALLADOLID INTEGRANTE DE LA RED CIUDADES CREATIVAS UNESCO. 2024</t>
  </si>
  <si>
    <t>MONTAJE-DESMONTAJE MESAS Y PORTES PARA LAS OLIMPIADAS MATEMATICAS. 17- MARZO</t>
  </si>
  <si>
    <t>PIEDRAS HERNANDO, S.L.</t>
  </si>
  <si>
    <t>SUMINISTRO M/2 LOSA EN PIEZA CASA CONSISTORIAL.</t>
  </si>
  <si>
    <t>CONTROL BIOLOGICO DE MOSQUITOS Y DETERMINADAS ESPECIES DE MOSCAS EN TERMINO MPAL. DE VALLADOLID. 1ª PRORROGA</t>
  </si>
  <si>
    <t>MANTENIMIENTO DE LAS PUERTAS AUTOMATICAS EN 2024 DE LOS CVA SIN TRANSFERIR</t>
  </si>
  <si>
    <t>REVISION ANUAL Y CAMBIO BATERIA VEHICULO AURIS 4250KFK DEL SERVICIO MEDIO AMBIENTE</t>
  </si>
  <si>
    <t>ADJUDICA GRABAR IMÁGENES Y MONTAR VÍDEOS DE BARRIOS PARA DIFUNDIR EN CONCEJOS ABIERTOS (ENERO-SEPTIEMBRE 2024)</t>
  </si>
  <si>
    <t>PR-SE 13/21 P.S.5 PRÓRROGA SUMINISTRO ENERGÍA ELÉCTRICA. AÑO 2024. CENTRO MUNICIPAL DE LA IGUALDAD</t>
  </si>
  <si>
    <t>SE-EIJI 11/2020 PS 3. 2ª PRORROGA DEL CONTRATO DE MANTENIMIENTO DE EDIFICIOS. ESCUELAS INFANTILES. LOTE 2. AÑO 2024</t>
  </si>
  <si>
    <t>SE-EIJI 11/2020 PS 3.2ª PROR CTTO MANTENIMIENTO EDIFICIOS.EIM. LOTE 2. AÑO 2024 ENLAZADO PROY: 8.426,59 ¿</t>
  </si>
  <si>
    <t>SE-EIJI 11/2020 PS 3. PRORROGA CONTRATO MANT. ESPACIO JOVEN Z.SUR Y NORTE. LOTE 2. AÑO 2024.</t>
  </si>
  <si>
    <t>SE-PC 13/2023: PRÓRROGA CONTRATO DE MANT. DE EXTINTORES DE LOS CENTROS DE PARTICIPACIÓN CIUDADANA (1 ENE24-3 MAY25)</t>
  </si>
  <si>
    <t>SE-EIJI 11/2020 PS 3. PRORROGA CONTRATO MANT. CENTRO IGUALDAD MUJER. LOTE 2. AÑO 2024.</t>
  </si>
  <si>
    <t>SE-EIJI 11/2020 PS 3. PRORROGA CONT. MANT. C. APRENDIZAJE A LO LARGO DE LA VIDA. LOTE 2. AÑO 2024.</t>
  </si>
  <si>
    <t>SUSCRIPCIÓN ANUAL A BASE DE DATOS ""PROYECTO CSP"". AÑO 2024.</t>
  </si>
  <si>
    <t>AMPLIACIÓN CTTO SERVICIOS RECOGIDA ECO PAPELERAS EN LA BIBLIOTECA DE MARTIN ABRIL. DE ABRIL A DICIEMBRE 24</t>
  </si>
  <si>
    <t>DISEÑO, MAQUETACIÓN Y ARTE FINAL CAMPAÑA MUJER NIÑA Y CIENCIA / 11 FEBRERO</t>
  </si>
  <si>
    <t>SE-EC 08/2023. PRORROGA FERIA DEL LIBRO. 2024. LOTE 5: SERVICIOS AUXILIARES</t>
  </si>
  <si>
    <t>ACTUACIONES MUSICALES EN LOS CVA TRANSFERIDOS DE ENERO A JUNIO  EN 2024</t>
  </si>
  <si>
    <t>ACTUACIONES MUSICALES PARA LOS CVA TRANSFERIDOS DE ENERO A JUNIO DE 2024</t>
  </si>
  <si>
    <t>MANTENIMIENTO DE LOS SISTEMAS DE SEGURIDAD ESPACIOS JOVENES 2024</t>
  </si>
  <si>
    <t>PRÓRROGA CONV. ASESOR. JURÍDICO S/DCHO FAMILIA Y PENAL Y S/MECANIS. 2ª OPORTUNIDAD - DE 1/1 A 30/06/24</t>
  </si>
  <si>
    <t>MANTENIMIENTO DE LOS ASCENSORES DE LOS CVA SIN TRANFERIR PARA 2024</t>
  </si>
  <si>
    <t>SERVICIO MANTENIMIENTO DEL SISTEMA DE SEGURIDAD DE LA CUPULA DEL MILENIO, 1 AÑO. DEL 01-09-2023 AL 31-08-2024</t>
  </si>
  <si>
    <t>TALLERES APRENDIZAJE DE LA CONDUCTA DIRIGIDOS A ALUMANDO A PARTIR 6º PRIM C.EDUCATIVOS VALLADOLID.CURSO 23/24</t>
  </si>
  <si>
    <t>TALLERES DE DESARROLLO PERSONAL, BIENESTAR EMOCIONAL Y EMPODERAMIENTO 2024</t>
  </si>
  <si>
    <t>INSPECCIÓN PERIÓDICA DE LA INSTALACIÓN RECEPTORA INDIVIDUAL POR PARTE DE LA EMPRESA DISTRIBUIDORA DE GAS COLEGIOS. 24</t>
  </si>
  <si>
    <t>MANTENIMEINTO DE LOS SISTEMAS DE SEGURIDAD Y VIDEOVIGILANCIA DE LOS CVA (ANTES CPM) NO TRANSFERIDOS DURANTE EL AÑO 2024.</t>
  </si>
  <si>
    <t>MANTENIMIENTO SISTEMAS DE SEGURIDAD Y VIDEO VIGILANCIA DE LOS CENTROS DEPENDIENTES DEL SERVICIO DE INTERVENCION SOCIAL</t>
  </si>
  <si>
    <t>SERVICIOS DE VERIFICACIÓN (CONTROLADOR DE PRIMER NIVEL) DE LA VALIDACIÓN NÚMERO 5 SOBREEJECUCIÓN.</t>
  </si>
  <si>
    <t>SERVICIOS DE VERIFICACIÓN (CONTROLADOR DE PRIMER NIVEL) DE LA VALIDACIÓN NÚMERO 5 SOBREEJECUCIÓN, DEL PROYECTO 0599_INDN</t>
  </si>
  <si>
    <t>MANTENIMIENTO PÁGINA WEB DEL CENTRO MUNICIPAL DE LA IGUALDAD (CMI) / DURANTE 2024</t>
  </si>
  <si>
    <t>SEGURO RC TECNICOS NOV-22 -ABRIL 23 2º SEMESTRE (EXP.PAT-135/2020 PS1 REGULARIZACIÓN)</t>
  </si>
  <si>
    <t>SUMINISTRO DE MATERIAL PARA BAÑOS Y COCINAS DE LAS ESCUELAS INFANTILES MUNICIPALES. AÑO 2024</t>
  </si>
  <si>
    <t>MANTIMIENTO STMAS SEGURIDAD EN BIBLIOTECA CAMPO GRANDE Y MARTIN ABRIL. AÑO 2024.</t>
  </si>
  <si>
    <t>REVISIÓN LINEAS DE VIDA EN EL CEE Nº 1 Y CEIP MACIAS PICAVEA. AÑO 2024</t>
  </si>
  <si>
    <t>PRORROGA 1/1 a 30/6/24-L 1 y2  prog.prev.fam.moneo y ded-y otros en C.esc</t>
  </si>
  <si>
    <t>PRORROGA 1/1 a 30/6/24-L 1 y2  prog.prev.fam.moneo y ded-y otros en C.esc. PM.DROGODEPENCIAS-procedente de prog. 231.2</t>
  </si>
  <si>
    <t>REPARACION MOTOR QUEMADOR CC DELICIAS SEGUN PRESUPUESTO Nº 1726/209/24 DE FECHA 29/01/2024</t>
  </si>
  <si>
    <t>ENSAYOS CONTROL CALIDAD REFORMA EDIFICIO ZONA JOVEN EL PINAR - C/ ARCA REAL 56 - PRTR NGEU / GR APUNTES SEMEU 09/2020.</t>
  </si>
  <si>
    <t>AD/ PRORROGA 1/1 a 30/6/24-L 1 y2  prog.prev.fam.moneo y ded-y otros en C.esc -PMDROGAS-TRASPASO A 231.4</t>
  </si>
  <si>
    <t>REVISIÓN ASCENSOR CEIP TERESA ÍÑIGO DE TORO POR LA EMPRESA INSTALADORA. 2024</t>
  </si>
  <si>
    <t>2ª PRÓRROGA LOTE 3: CONTRATO PROGRAMAS EDUCACIÓN AMBIENTAL (ACCIONES EDUCATIVAS). PLAZO: 01/01/2024 AL 31/08/2024</t>
  </si>
  <si>
    <t>FREELANCE SOCIEDAD COOPERATIVA MADRILEÑA</t>
  </si>
  <si>
    <t>DISEÑO GRÁFICO CAMPAÑA ORIENTACIÓN PSICOLÓGICA EN ESPACIOS JÓVENES / 1 DIA</t>
  </si>
  <si>
    <t>DISEÑO GRÁFICO CAMPAÑA ALIMENTACIÓN SALUDABLE PARA POBLACIÓN JUVENIL / 1 DIA</t>
  </si>
  <si>
    <t>CTTO SUSCRIPCIÓN REVISTAS QUE LEER E INTEGRAL PARA BIBLIOTECAS MUNICIPALES AÑO 2024</t>
  </si>
  <si>
    <t>TALLERES DE EDUCACIÓN GASTRONÓMICA DESTINADOS AL ALUMNADO DE LOS CENTROS EDUCATIVOS EN VALLADOLID.CURSO 23-24</t>
  </si>
  <si>
    <t>POR CAMBIO NOMBRE PROVEEDOR: ADJUDICA ALQUILER Y MANTENER EQUIPO BIZHUB PRO C-6500 IMPRENTA DE 01/01/2024 a 28/02/2024</t>
  </si>
  <si>
    <t>MANTENIMIENTO ALARMA CENTRO MUNICIPAL DE ACUSTICA</t>
  </si>
  <si>
    <t>PRORROGA DEL CONTRATO VS 7/20</t>
  </si>
  <si>
    <t>DETERGENTE Y ANTIESPUMANTE PARA MAQUINA DE DESCONTAMINACION DE EQUIPOS AUTONOMOS//SERV. EXTINCION DE INCENDIOS</t>
  </si>
  <si>
    <t>COORD. SEGURIDAD Y SALUD reforma edificio zona joven el pinar-c/ara real 56-PRTR NGEU / GR APUNTES 12/2018 PLANEAMIENTO.</t>
  </si>
  <si>
    <t>ADAPTACION DE NUEVO EQUIPO DE COMUNICACION SAR DEL ASCENSOR DEL CVA Z. ESTE- INICITIVAS SOCIALES</t>
  </si>
  <si>
    <t>SUMINISTRO DE BOMBAS DE ACHIQUE PARA CC LUELMO SEGUN PRESUPUESTO Nº 1726/207/24</t>
  </si>
  <si>
    <t>SUMINISTRO MATERIAL DE FONTANERÍA, FERRETERÍA SERVICIO MANTENIMIENTO - NO ACUERDO MARCO-</t>
  </si>
  <si>
    <t>INSTALACION ELECTRICA TEMPORAL EN REGIMEN DE ALQUILER DE TOMAS CORRIENTE ACTOS DE LA POLICIA NACIONAL ENERO-2024, R.I.</t>
  </si>
  <si>
    <t>ACONDICIONAMIENTO JARDIN INTERIOR BIBLIOTECA DE PARQUESOL. HASTA AGOSTO 2024</t>
  </si>
  <si>
    <t>REVISAR Y REPARAR BOMBAS DE ACHIQUE EN ANTIGUA HIPICA MILITAR</t>
  </si>
  <si>
    <t>SUMINISTRO GAS- C.F.E J.BENAVENTE-ENERO Y FEBRERO 202-PM VALLADOLID CUIDA VI-15 ALUMNOS-PROYECTO FINANCIACIÓN AFECTADA.</t>
  </si>
  <si>
    <t>ACTUACION ARTISTICA, ESCENARIO, ILUMINACION, SONIDO, ETCC PARA LOS CARNAVALES PARA LOS MAYORES DE LOS CVA EN LA CUPULA</t>
  </si>
  <si>
    <t>Mantenimiento sistema de vigilancia y alarma de instalaciones del Parque de Conservación, C/ Títulos, 51.</t>
  </si>
  <si>
    <t>ESPUMOGENO ( 500 LITROS) PARA PRACTICAS DE FORMACIÓN///SERV. EXTINCION DE INCENDIOS</t>
  </si>
  <si>
    <t>MANTENIMIENTO DE EQUIPOS CLIMATIZACIÓN EN EDIFICIO ANEXO AL DE CASA DEL BARCO. AÑO 2024</t>
  </si>
  <si>
    <t>GENERALI  ESPAÑA, S.A. DE SEGUROS Y REASEGUROS</t>
  </si>
  <si>
    <t>SEGURO VIDA ACCIDENTES EMPLEADOS Y CORPORACIÓN, PERÍODO 5/2/2024 A 5/2/2025 (LOTE Nº 6).</t>
  </si>
  <si>
    <t>3 SUSCRIPCIONES A LA REVISTA ""TRIBUTOS LOCALES"". AÑO 2024.</t>
  </si>
  <si>
    <t>PROPUESTA DE GASTO ABONO ALQUILER DE AULAS AULARIO CONCURSO ESTABILIZACIÓN 6-4-2024 -PER-676/2022.</t>
  </si>
  <si>
    <t>CTTO DE SERVICIOS PARA LA RECOGIDA MENSUAL DE 3 ECO PAPELERAS EN LA BIBLIOTECA DE PARQUESOL</t>
  </si>
  <si>
    <t>MENUDO FIN DE SEMANA 2024 (1): 2 ACTUACIONES DE TEATRO EN CC PARQUESOL Y ZONA SUR</t>
  </si>
  <si>
    <t>MENUDO FIN DE SEMANA 2024 (1): 2 ACTUACIONES DE LAS CHAMANAS EN CC BAILARÍN VICENTE ESCUDERO Y CM LA OVERUELA</t>
  </si>
  <si>
    <t>TOMAS DE TIERRA DE LAS CABINAS DE LA RED DE CONTROL DE LA CALIDAD DEL AIRE</t>
  </si>
  <si>
    <t>CONTRATO SUMINISTRO GAS NATURAL OFICINA VENTA AMBULANTE.</t>
  </si>
  <si>
    <t>CTTO SUMINISTRO REVISTAS MARIE CLAIRE, MUY INTERESANTE Y MUY HISTORIA PARA BIBLIOTECAS MUNICIPALES PARA EL AÑO 2024</t>
  </si>
  <si>
    <t>ENTIDAD NACIONAL DE ACREDITACION</t>
  </si>
  <si>
    <t>ACREDITACION Y MANTENIMIENTO CERTIFICADO CALIDAD RCCVA</t>
  </si>
  <si>
    <t>Suministro combustible AUTOGAS en estación de servicio para vehículos del SEPI, durante el año 2024.-</t>
  </si>
  <si>
    <t>MENUDO FIN DE SEMANA 2024 (1): 2 ACTUACIONES DE MARGARITO Y CÍA EN CC JOSE LUIS MOSQUERA Y CANAL DE CASTILLA</t>
  </si>
  <si>
    <t>MENUDO FIN DE SEMANA 2024 (1): 2 ESPECTÁCULOS DE TEATRO INFANTIL DEL GRUPO LIBERA TEATRO EN CC PILARICA Y CC DELICIAS</t>
  </si>
  <si>
    <t>MENUDO FIN DE SEMANA 2024 (1): 2 ESPECTÁCULOS DE MAGIA DE LUIS JOYRA EN CC. RONDILLA Y CC. CAMPILLO</t>
  </si>
  <si>
    <t>MANTENIMIENTO DEL SISTEMA DE SEGURIDAD INSTALADO EN LA AGENCIA DE INNOVACIÓN Y NAVE HUB INNOVACIÓN AÑO 2024</t>
  </si>
  <si>
    <t>STAND  EN LA XVIII SALÓN DEL CÓMIC Y MANGA DE CASTILLA Y LEÓN / 16 Y 17 MARZO</t>
  </si>
  <si>
    <t>MENUDO FIN DE SEMANA 2024 (1): ACTUACIÓN DE ATHENEA TEATRO EN CC PARQUESOL Y CC JOSE LUIS MOSQUERA</t>
  </si>
  <si>
    <t>PRORROGA CONTRATO LIMPIEZA DE LOS CVA  (ANTES CPM) SIN TRANSFERIR AÑO 2024</t>
  </si>
  <si>
    <t>PRORROGA CONTRATO LIMPIEZA LOTE 10 CVA TRANSFERIDOS AÑO2024 (ANTES CPM)</t>
  </si>
  <si>
    <t>PRORROGA CONTRATO LIMPIEZA-LOTE10-CENTRO DE FORMACION PARA EL EMPLEO-JACINTO BENAVENTE  DE MARZO A DICIEMBRE 2024</t>
  </si>
  <si>
    <t>SE-PC 14/2023: PRÓRROGA CONTRATO DE MANTENIM. DE JARDINES DE LOS CENTROS DE PARTICIPACIÓN CIUDADANA (1 ENE24-24 MAY25)</t>
  </si>
  <si>
    <t>SE 10/20 PS 1 PRORR CTTO MANTENIMIENTO ZONAS VERDES. LOTE 1. HASTA 22-9-24 reajuste proyecto: 8.282,83 ¿</t>
  </si>
  <si>
    <t>2ª PRORROGA contrato SERVICIO DE LIMPIEZA DEPENDENCIAS DEL PARQUE VIAS PÚBLICAS. Expte. SE-31/2020</t>
  </si>
  <si>
    <t>REPARACION DE LLAVES DE ALARMA Y REPOSICION DE SISTEMAS</t>
  </si>
  <si>
    <t>PUESTA EN MARCHA CALDERAS BERETTA CON REVISIÓN INSTALACIÓN GAS VVDAS SOCIALES</t>
  </si>
  <si>
    <t>RADIOGRAFIAS Y ECOGRAFIAS. DPTO PREVENCION Y SALUD LABORAL</t>
  </si>
  <si>
    <t>CTTO SUMINISTRO REVISTA JUEVES/MUY INTERESANTE/OTAKA UNKA/COSAS DE CASA/NATIONAL KIDS/COSAS DE CAMPO Y ANO CERO AÑO 2024</t>
  </si>
  <si>
    <t>2ª PRÓRROGA Contrato SERVICIO DE LIMPIEZA EN DEPENDENCIAS DE CENTRO DE ALUMBRADO PÚBLICO.- Expte SE- 31/2020</t>
  </si>
  <si>
    <t>MANTENIMIENTO SEGUNDO AÑO TRATAMIENTO TERMITAS EN EDIF.MUNICIPAL STA. ANA .</t>
  </si>
  <si>
    <t>Suministro de 2.400 L. de GASÓLEO C para la caldera del Parque de Conservación de la Vía Pública, en C/ Títulos, 51.</t>
  </si>
  <si>
    <t>REVISIÓN ANUAL OBLIGATORIA DE EQUIPOS DE ELEVACIÓN DE VEHÍCULOS INDUSTRIALES. // SERVICIO DE LIMPIEZA.</t>
  </si>
  <si>
    <t>MENUDO FIN DE SEMANA 2024 (1): ACTUACIONES DE OKARINO TRAPISONDA EN CC JOSE MARÍA LUELMO Y ZONA ESTE</t>
  </si>
  <si>
    <t>ADJUDICA SUMINISTRO DIARIO DETERMINADOS PERIÓDICOS PARA GOBIERNO Y RELACIONES Y ALCALDÍA DURANTE EL AÑO 2024</t>
  </si>
  <si>
    <t>Adquisición de agua mineral en garrafas para el Parque de Vías Públicas, durante el ejercicio 2024.-</t>
  </si>
  <si>
    <t>PRORROGA MANTENIMIENTO JARDINES DEL 01/01/24 AL 30/04/24, CPM RONDILLA 1738,32 Y CPM DELICIAS 3228,33</t>
  </si>
  <si>
    <t>PRÓRROGA MANTENIMIENTO JARDÍN COMEDOR SOCIAL (1384,11/año) DEL 1/1 AL 30/4/24</t>
  </si>
  <si>
    <t>ACTIVIDADES DE ESCRITURA CREATIVA Y LECTURA EN EL CENTRO MUNICIPAL DE LA IGUALDAD (CMI) / ENERO A JUNIO 2024</t>
  </si>
  <si>
    <t>REDAC. PROY. TEC. Y DIREC. FACULT. OBRAS EN CMPA PARA ACONDICIONAMIENTO EDIFIC. EXISTENTE PARA VESTUARIO Y NUEVO ALMACEN</t>
  </si>
  <si>
    <t>CONTRATO SUMINISTRO MATERIAL DE OFICINA ALMACEN DE ACOPIOS LOTE 3  DE 01/01/2024-31/01/2024, R.I.</t>
  </si>
  <si>
    <t>MANTENIMIENTO SISTEMAS DE SEGURIDAD DEL ANTIGUO COLEGIO MARIA DE MOLINA (MAS COMEDOR) PARA LA EMMVA 2024</t>
  </si>
  <si>
    <t>ABONO TASA POR USO DE AULAS DE LA UVA, CONVOCATORIA DE 3 TÉCNICOS MEDIOS DE ANIMACIÓN COMUNITARIA. PER-344/2023.</t>
  </si>
  <si>
    <t>MENUDO FIN DE SEMANA 2024 (1): 2 ACTUACIONES DE GUILLERMO NATÁN EN CENTRO SANTIAGO LÓPEZ Y CC JOSE MARÍA LUELMO</t>
  </si>
  <si>
    <t>CONTRATO SERVICIO ADIESTRADOR CANINO PARA CENTRO MUNICIPAL DE PROTECCIÓN ANIMAL - 1ª PRORROGA</t>
  </si>
  <si>
    <t>LIMPIEZA CONTENEDORES HIGIÉNICOS EN LAS ESCUELAS INFANTILES. 2024</t>
  </si>
  <si>
    <t>ADJUDICA GRABAR EN VÍDEO CONCEJOS ABIERTOS EQUIPO DE GOBIERNO ENERO-SEPTIEMBRE 2024 - GABINETE DE GOBIERNO</t>
  </si>
  <si>
    <t>TALLER PASEO ""RECUPERANDO MUJERES DE VALLADOLID"" / ENERO A JUNIO</t>
  </si>
  <si>
    <t>REVISIÓN DE LINEAS DE VIDA EN LAS INSTALACIONES C/ TOPACIO. SERVICIO DE LIMPIEZA.</t>
  </si>
  <si>
    <t>CONTRATO DE REPARACIÓN DE PUERTAS AUTOMÁTICAS EN ENTRADAS A COLEGIOS PÚBLICOS. AÑO 2024</t>
  </si>
  <si>
    <t>EMPALME MACHO-HEMBRA 3/4 A 3/8 / RACOR HEMBRA 3/8 ESPIGA 12MM / RACOR C...// AM EXP 18/2022 // LIMPIEZA VIARIA.</t>
  </si>
  <si>
    <t>ELEVADOR CASCOS 2 COLUMN C3..5 Nº 4444 AÑO 1998 / RODAMIENTO 32010 KJ-AC 2 COLUMNAS SUPERIOR CONICO / KIT 3 CORREAS ELEV</t>
  </si>
  <si>
    <t>POMO CAMBIO PIEL NEGRO / POMO LARGO PIEL NEGRA / ASIENTOS DL</t>
  </si>
  <si>
    <t>RETROVISOR DL DR / PINTAR RETROVISOR DL DR</t>
  </si>
  <si>
    <t>REPARAR Y PINTAR DEPOSITO COMBUSTIBLE</t>
  </si>
  <si>
    <t>OA EX-RP ESCOBILLA LIMPIAPARABR  MATRICULA 5891HTF / REVISI N VEHZCULO / OS TEST VEHOCULO / OA SU LIQUIDO DE FRENOS / OA</t>
  </si>
  <si>
    <t>REVISI N VEHZCULO  MATRICULA 9207HPX / OS TEST VEHOCULO / OA SU LIQUIDO DE FRENOS / OA SU PASTILLAS FRENO DEL / OA SU PA</t>
  </si>
  <si>
    <t>MANO DE OBRA // M.O. D/M  PUERTA, DESVENTIR Y VESTIR PUERTA. CUADRAR PUERTA CON AJUSTE DE VISAGRA</t>
  </si>
  <si>
    <t>MANO DE OBRA // M.O.CAMBIAR CORREA DISTRIBUCCIÓN Y MIRAR CHUPONA...// AM EXP 23/2020 // SERVICIO DE LIMPIEZA.</t>
  </si>
  <si>
    <t>MANO DE OBRA // M.O.CAMBIAR CORREA DISTRIBUCCIÓN Y MIRAR CHUPONA DE ACEIT...// AM EXP 23/2020 // SERVICIO DE LIMPIEZA.</t>
  </si>
  <si>
    <t>MENUDO FIN DE SEMANA 2024 (1): 2 ACTUACIONES DE PAYASO CUCHUFLAY EN CIC EMPECINADO Y CC CASA CUNA</t>
  </si>
  <si>
    <t>REPUESTOS // CINTURON DE SEGURIDAD...// AM EXP 23/2020 // SERVICIO DE LIMPIEZA.</t>
  </si>
  <si>
    <t>MANO DE OBRA REALIZAR MANTINIMIENTO DE LAS 250 HORAS / .... // AM EXP 23/2020 // SERVICIO DE LIMPIEZA.</t>
  </si>
  <si>
    <t>REPARACION BALLESTAS SUSPENSIONES NEUMATICAS. DIAPRESES- BALONAS....// AM EXP 23/2020 // SERVICIO DE LIMPIEZA.</t>
  </si>
  <si>
    <t>PIEZAS PARA LAS CALEFACCIONES DE LOS COLEGIOS PUBLICOS. SE APLICA EL ABONO 29</t>
  </si>
  <si>
    <t>MATERIAL ELECTRICIDAD: AV UNIÓN ESGUEVA (ID 38598), J.M. LUELMO (ID 39174) Y J.L. MOSQUERA (ID 38978)</t>
  </si>
  <si>
    <t>FANCOIL TOP FAN VN3V 20 SIN ENVOLVENTE VERSIÓN OCULTA. CP EL PERAL</t>
  </si>
  <si>
    <t>CAJA EMP SE NU173418 P.TRABAJO 3COL BL.POLAR / TOMA INF 3M VOL-OCK6-U8  UTP6 RJ45 S/FRON    7000027621 / CAJA EMP SE NU1</t>
  </si>
  <si>
    <t>MARCO 2E NIESSEN 8272.1-BA Horiz / MARCO 1E NIESSEN 8271.1-BA / BASE SCH NIESSEN 8188.6 mecanismo</t>
  </si>
  <si>
    <t>DETECTOR SE XS6-18B1NAL2  8MM 3H 10/36VCC / DETECTOR SE XS6-30B1NAL2 / FINA...// AM EXP V18/2022 // SERVICIO DE LIMPIEZA</t>
  </si>
  <si>
    <t>GASTOS ACUERDO MARCO SUMINISTRO DE MATERIALES EXP.18/2022</t>
  </si>
  <si>
    <t>PANEL DISANO ECO 33W 4000K  60X60 UGR&lt;19 BL 3500LM / TASA ECORAEE   (R.DECR...// AM EXP 18/2022 // SERVICIO DE LIMPIEZA.</t>
  </si>
  <si>
    <t>MANT. SUMINISTRO MATERIAL PARA REPARACIONES DE INICIATIVAS SOCIALES, APRENDIZ, CVA S.JUAN,HUERTA, PTE. COLG .</t>
  </si>
  <si>
    <t>SUMINISTRO DE MATERIAL ELÉCTRICO PARA CC ZONA ESTE (ID 39700) Y CIC CONDE ANSÚREZ (ID 40006)</t>
  </si>
  <si>
    <t>MATERIAL ELECTRICIDAD CENTROS CÍVICOS: ZONA ESTE (39692), LUELMO (39582), CANAL DE CASTILLA (39543), PARQUESOL (39566)</t>
  </si>
  <si>
    <t>CABLE INFOR/DATOS UTP-6 LSZH L.HAL (BOBINA / CAJA SUP SE NU123418 P.TRABAJO 3COL BL.POLAR / BASE DOB SE NU306718A  SCHUK</t>
  </si>
  <si>
    <t>GUIA PAS ANGUILA 3,5x15M FIBRA AUTOENERG / TUBO LED PH CORE.PRO  120CM 14W/840C G13 / TASA ECORAEE   (R.DECRETO 208/2005</t>
  </si>
  <si>
    <t>CONTRATO DE SUMINISTRO Y SUSTITUCIÓN DE PIEZAS DE ASCENSORES EN LOS COLEGIOS PÚBLICOS. 2024</t>
  </si>
  <si>
    <t>REALIZACIÓN TÉCNICA, SONIDO E ILUMINACIÓN PARA EL CARNAVALES DE LOS COLES EN LA CUPULA DEL MILENIO. 9-FEBRERO</t>
  </si>
  <si>
    <t>GOOD NEWS TELEVISION SL</t>
  </si>
  <si>
    <t>MAQUETACION DE LAS 36 PAGINAS EN ESPAÑOL Y LA ADAPTACION AL INGLES DE LA MEMORIA UNESCO</t>
  </si>
  <si>
    <t>prorroga sum. energía eléctrica  para los CVA Sin transferir -AÑO 2024</t>
  </si>
  <si>
    <t>prorroga sum.energía electrica CVA TRANSFERIDOS-AÑO 2024</t>
  </si>
  <si>
    <t>prorroga sum. energía eléctrica centro  form. jacinto benavente año 2024..</t>
  </si>
  <si>
    <t>Alquiler y retirada de contenedores obra, a demanda y según necesidades.-</t>
  </si>
  <si>
    <t>prorroga sum.energía electrica centro form.jacinto benvente-proy.valladolid cuida VI-2024</t>
  </si>
  <si>
    <t>PRIMERA PRORROGA CONTRATO SERVICIO DE INGENIERIA EN MATERIA DE SEGURIDAD CIUDADANA EN CELEBRACION DE ESPECTACULOS 2024</t>
  </si>
  <si>
    <t>Control de Calidad Lote 1 del contrato de conservación, reparación y reforma de alumbrado. P.S 1 Prórroga.Exp 8-2021</t>
  </si>
  <si>
    <t>PRORROGA CONTRATO SUMINISTRO FUNDENTES LOTE 1 PARA VIALIDAD VÍAS PÚBLICAS OCTUBRE 2023 SEPTIEMBRE 2024 LIMPIEZA VIARIA.</t>
  </si>
  <si>
    <t>FUNDACIÓN UNIVERSIDAD DE VALLADOLID</t>
  </si>
  <si>
    <t>PRORROGA SERV. GESTION ESCUELA DE FORMACIÓN Y ANIMACIÓN JUVENIL DE 29/01/2024 A 28/01/2025</t>
  </si>
  <si>
    <t>CONTRATO BASADO DE CONTROL CALIDAD (LOTE 1 ENSAYOS)OBRA URBANIZACIÓN CAMINO VIEJO SIMANCAS (LOTE 1)</t>
  </si>
  <si>
    <t>DERECHOS DE EXTENSIÓN DE ACOMETIDA DE ELECTRICIDAD NECESARIO PARA LA OBRA DE REFORMA DE INSTALACIÓN DE BAJA TENSIÓN</t>
  </si>
  <si>
    <t>MATERIAL SUSTITUIDO EN ENERO 2024 EN VARIOS CENTROS CIVICOS SEGUN PRESUPUESTO Nº 1726/211/24 DE FECHA 29/01/2024</t>
  </si>
  <si>
    <t>CONTRATO SUMINISTRO DE VESTUARIO Y COMPLEMENTOS PARA EL PERSONAL DE LIMPIEZA VIARIA. AÑO 2024 (LOTE 1)</t>
  </si>
  <si>
    <t>LIMPIEZA EXTRAORDINARIA 1 HORA DIARIA CURSO ESCOLAR 23-24 EN COLEGIO ESPECIAL Nº 1. ENERO A JUNIO 24</t>
  </si>
  <si>
    <t>Control de Calidad Lote 3 del contrato de conservación, reparación y reforma de alumbrado. P.S 1 Prórroga.Exp 8-2021</t>
  </si>
  <si>
    <t>ORGANIZACIÓN DIVERSAS ACTIVIDADES RELACIONADAS CON LA CIUDADANÍA EN TORNO AL DEPORTE Y LA MISIÓN CLIMÁTICA (MARZO  2024)</t>
  </si>
  <si>
    <t>CAMPAÑA DE SENSIBILIZACIÓN DEL 8 MARZO ""DIA INTERNACIONAL DE LA MUJER"" / MARZO 2024</t>
  </si>
  <si>
    <t>Suministro de 2.000 L de Gasóleo C para la caldera del Parque de Conservación de la Vía Pública en C/ Títulos, 51.</t>
  </si>
  <si>
    <t>CTTO SERVICIOS REALIZACIÓN 9 TALLERES PARA LA CELEBRACIÓN DEL DÍA INTERN DE LA MUJER Y LA NIÑA EN LA CIENCIA//FEBRERO 24</t>
  </si>
  <si>
    <t>MANTENIMIENTO 2024/Sistema de gestión de espera QSYSTEM instalado en Pz Santa Ana, 6 bj</t>
  </si>
  <si>
    <t>LICENCIAS, MTO. Y ASISTENCIA TÉCNICA DEL GESTOR DOCUMENTAL ALFRESCO, SEGUNDA PRÓRROGA 1/6/23 AL 31/5/24 (3/2023)</t>
  </si>
  <si>
    <t>PRODUCTOS DE LIMPIEZA Y ASEO PARA LOS EDIFICIOS CASA DEL BARCO Y ANEXO. AÑO 2024.</t>
  </si>
  <si>
    <t>Control de Calidad Lote 2 del contrato de conservación, reparación y reforma de alumbrado. P.S 1 Prórroga.Exp 8-2021</t>
  </si>
  <si>
    <t>MANTENIMIENTO DE LOS ASCENSORES DE LOS CVA TRANSFERIDOS PARA 2024</t>
  </si>
  <si>
    <t>COMPRA DE MATERIALES PARA REPARACIONES EN LOS SUELOS DE LINOLEO DEL CENTRO INTEGRADO PSH</t>
  </si>
  <si>
    <t>SUSTITUCIÓN VENTANA FIJA POR BATIENTE EN SALÓN DEL CENTRO INTEGRADO DE PERSONAS SIN HOGAR DE PASEO EXTREMADURA 9</t>
  </si>
  <si>
    <t>POLIZA DE SEGUROS - ACC COLECTIVOS L1-G-470000613 /// 2024</t>
  </si>
  <si>
    <t>MENUDO FIN DE SEMANA 2024 (1): FREDDY VARÓ: PRESENTACIÓN PROGRAMA Y ACTUACIONES EN ZONA ESTE Y CANAL DE CASTILLA</t>
  </si>
  <si>
    <t>ADJUDICA INSERCIÓN PUBLICIDAD EN REVISTA EL TOREO CASTELLANO - AÑO 2024</t>
  </si>
  <si>
    <t>GABRIEL MELO MAÑERO</t>
  </si>
  <si>
    <t>REPARAR CUBIERTA UNOS 22M2 DEL JACINTO BENAVENTE DEL CENTRO DE FOREMACION PAA ELEMPLEO</t>
  </si>
  <si>
    <t>REPARACION, REVISION Y CONFIGURACION DE LIMITADOR DE SONIDO DE LA CUPULA DEL MILENIO</t>
  </si>
  <si>
    <t>2ª PRORROGA CONTRATO LIMPIEZA DEPENDENCIAS PARA CENTRO MUNICIPAL DE PROTECCIÓN ANIMAL AÑO 2024 - LOTE 9</t>
  </si>
  <si>
    <t>SEGUNDA PRORROGA CONTRATO LIMPIEZA DEPENDENCIAS MUNICIPALES ANTIGUA OMIC PR-SE 32/2022 (P.S. 8 del Expte. n. SE 31/2020)</t>
  </si>
  <si>
    <t>2ª PRORROGA CONTRATO LIMPIEZA DE DEPENDENCIAL DEL CONSULTORIO PINAR DE ANTEQUERA AÑO 2024 - LOTE 9</t>
  </si>
  <si>
    <t>CARNES PERSONALEZADOS PARA LOS VOLUNTARIOS DE LOS CVA EN 2024(1000 UNIDADES)</t>
  </si>
  <si>
    <t>SE-PC 16/2023: PRÓRROGA CONTRATO DE MANTENIMIENTO ALARMAS DE LOS CENTROS DE PARTICIPACIÓN CIUDADANA (1 ENE24-31 MAY25)</t>
  </si>
  <si>
    <t>CONTRATO DE PRESTACIÓN DE SERVICIOS DE GESTIÓN DE EVENTO, CATERING Y VISITA DEL PROYECTO EUROPEO PROSPECT+</t>
  </si>
  <si>
    <t>CARNES PERSONALIZADOS PARA LOS VOLUNTARIO DE LOS CVA, 1000 UNIDADES, CVA TRANFERIDOS 1492,34 Y SIN TRANFERIR 2089,26 EUR</t>
  </si>
  <si>
    <t>MENUDO FIN DE SEMANA 2024 (1): 3 ACTUACIONES DE KINUNA TEATRO EN CC CAMPILLO, CASA CUNA Y RONDILLA</t>
  </si>
  <si>
    <t>CURSO ONLINE DE SENSIBILIZACIÓN, INFORMACIÓN Y PREVENCIÓN COMPORTAMIENTO DE RIESGOS / DURANTE 2024</t>
  </si>
  <si>
    <t>GRAPADO Y ENCUADERNACIÓN REVISTA JUVENIL ""PUCELA YOUTH"" / DURANTE 2024</t>
  </si>
  <si>
    <t>Control de calidad contrato nueva intersección acceso al polígono industrial ""EL BERROCAL"" desde antigua N-620 (lote 2)</t>
  </si>
  <si>
    <t>CTTO SERVICIOS TRANSPORTE, MONTAJE Y DESMONTAJE MESAS, VALLAS Y EQUIPO SONIDO PARA CARNAVAL DE COLEGIOS.9-2-24</t>
  </si>
  <si>
    <t>DERECHOS DE EXTENSIÓN DE ACOMETIDA DE ELECTRICIDAD PARA OBRA DE REFORMA DE INSTALACIÓN DE BAJA TENSIÓN (FEBRERO 2024)</t>
  </si>
  <si>
    <t>MANTENIMIENTO PREVENTIVO Y SERVICIO CORRECTIVO PLACAS SOLARES Y CALDERA BIOMASA DEL CMPA ASÍ COMO CAMBIO DE PARRILLAS</t>
  </si>
  <si>
    <t>CTTO SUMINISTRO SUSCRIPCION VARIAS REVISTAS OCU EDICIONES PARA BIBLIOTECAS PÚBLICAS AÑO 2024</t>
  </si>
  <si>
    <t>CENTRO ESPECIAL DE EMPLEO Y DESARROLLO VALLE DE OLID, S.L.</t>
  </si>
  <si>
    <t>ESCUDOS CORPORATIVOS BORDADOS PARA PRENDAS Y BOLSAS (1.000 UDS)///SERVICIO DE EXTINCION DE INCENDIOS</t>
  </si>
  <si>
    <t>TALLERES LITERARIOS EN EL CENTRO MUNICIPAL DE IGUALDAD (CMI) / ENERO-JUNIO 24</t>
  </si>
  <si>
    <t>C.CALIDAD (LOTE 2) REHABILITACIÓN, REFORMA Y ACTUALIZACIÓN CASA CONSISTORIAL.</t>
  </si>
  <si>
    <t>CONTROL CALIDAD L2. CAMINOS DE LA BIODIVERSIDAD URBANA. V.30/2023</t>
  </si>
  <si>
    <t>SERVICIO DE DESTRUCCIONES PERIÓDICAS DE DOCUMENTACIÓN EN EL ARCHIVO MUNICIPAL.</t>
  </si>
  <si>
    <t>MANDOS DE GARAJE Y COPIAS DE LLAVES DEPENDENCIAS DISTRITOS DE LA POLICIA MUNICIPAL (2024)</t>
  </si>
  <si>
    <t>ADJUDICA GESTIÓN INTEGRAL DE RESIDUOS CONTAMINANTES GENERADOS EN LA IMPRENTA - AÑO 2024</t>
  </si>
  <si>
    <t>RECOGIDA RESIDUOS BIOLOGICOS. DPTO. DE PREVENCION Y SALUD LABORAL</t>
  </si>
  <si>
    <t>J. PORRO E HIJO S.L.</t>
  </si>
  <si>
    <t>DISEÑO TECNICO GRAFICO DE MOBILIARIO MARQUESINA 05_CMC_M_MAR_2024_4_DISENOMOBILIARIO</t>
  </si>
  <si>
    <t>MANTENIMIENTO APP VALLAAIRE DE CONTROL AMBIENTAL</t>
  </si>
  <si>
    <t>SERVICIO DESRATIZACION, DESINSECTACION, DESINFECCION, PREVENCION Y CONTROL DE LEGIONELLA EN ALBERGUE PUENTE DUERO</t>
  </si>
  <si>
    <t>MANTENIMIENTO DE LOS SISTEMAS DE SEGURIDAD Y VIDEOVIGILANCIA DE LOS CVA (ANTES CPM) tRANSFERIDOS DURANTE EL AÑO 2024</t>
  </si>
  <si>
    <t>VISITAS A LA 57 FERIA DEL LIBRO Y LECTURAS COMPARTIDAS DIRIGIDAS A ALUMNOS DE PRIMARIA Y E. ESPECIAL DEL  3 AL 7 JUNIO</t>
  </si>
  <si>
    <t>ADJUDICA SERVICIO GRÁFICO AGENDA EQUIPO GOBIERNO Y ACTIVIDAD MUNICIPAL (CABALGATA, PINGÜINOS...) ENERO 2024</t>
  </si>
  <si>
    <t>SUMINISTRO DE 100 WEBCAM  CON DESTINO AL AYTO DE VALLADOLID</t>
  </si>
  <si>
    <t>CARLOS BURGOS  DIEZ</t>
  </si>
  <si>
    <t>COLABORACIÓN CON EL CONCURSO DE DIBUJO INTERNACIONAL RED HUGH O´DONNELL ENTRE LOS COLEGIOS DE VALLADOLID ENERO-MARZO 24</t>
  </si>
  <si>
    <t>TRATAMIENTO CONJUNTO DE DESINSECTACIÓN Y DESRATIZACIÓN DEL ARCHIVO MUNICIPAL. AÑO 2024.</t>
  </si>
  <si>
    <t>AUDITORIA INTERNA RCCVA</t>
  </si>
  <si>
    <t>CICLO DE CONFERENCIAS ""CON M DE MALVA"" EN EL CENTRO MUNICIPAL DE LA IGUALDAD (CMI) / FEBRERO A JUNIO 2024</t>
  </si>
  <si>
    <t>PROMOCION DE LOS PREMIOS GOYA DE LA ACADEMIA DE LAS ARTES Y LAS CIENCIAS CINEMATOGRAFICAS 2024, EN LA REVISTA ATTICUS</t>
  </si>
  <si>
    <t>REPARACION DE ELEMENTOS FUERA DE CONTRATO DE MANTENIMIENTO DE INSTALACIONES FOTOVOLTAICAS MUNICIPALES</t>
  </si>
  <si>
    <t>Primera prórroga contrato de seguridad y salud en obras municipales SEPI (lote 2)</t>
  </si>
  <si>
    <t>MEDIASONIC S.L.</t>
  </si>
  <si>
    <t>REDACCIÓN DE MEMORIA VALORADA PARA EQUIPAMIENTO TÉCNICO CC FRONTÓN LAS FLORES</t>
  </si>
  <si>
    <t>EXP. SE-PC 26-2023 REPARACIÓN CUBIERTA CC CASA CUNA FASE 2. DIRECCIÓN DE OBRA</t>
  </si>
  <si>
    <t>LOTE 1 Seguridad y salud de la prórroga del contrato de conservación, reparc. y reforma alumbrado. Exp 8/2021 PS1.</t>
  </si>
  <si>
    <t>SEGURIDAD Y SALUD OBRA URBANIZACIÓN CAMINO VIEJO SIMANCAS (LOTE 1)</t>
  </si>
  <si>
    <t>LOTE 3 Seguridad y salud de la prórroga del contrato de conservación, reparc. y reforma alumbrado. Exp 8/2021 PS1.</t>
  </si>
  <si>
    <t>LOTE 2 Seguridad y salud de la prórroga del contrato de conservación, reparc. y reforma alumbrado. Exp 8/2021 PS1.</t>
  </si>
  <si>
    <t>CONTRAT. SERVICOO DE REALIZACION DE INFORMES DE AUDITORIA DE SUBV. DEL CURSO DE V. CUIDA VI EN  2024</t>
  </si>
  <si>
    <t>MANTENIMIENTO MÁQUINA LIMPIEZA PIEZAS PARA REPARACIONES VEHÍCULOS. SERVICIO DE LIMPIEZA.</t>
  </si>
  <si>
    <t>PÓLIZA Nº 039245737 SEGURO HUERTOS URBANOS. AÑO 2024</t>
  </si>
  <si>
    <t>MANTENIMIENTO DEL SISTEMA DE MATRICULAS AÑO 2024</t>
  </si>
  <si>
    <t>CONTROL DE CALIDAD L1.   CAMINOS DE LA BIODIVERSIDAD URBANA. V.30/2023</t>
  </si>
  <si>
    <t>SUMINISTRO DE EQUIPAMIENTO MOTORISTA (CASCOS) EXPTE. SESC-SE O26/2022. LOTE 1. EJERCICIO 2024-</t>
  </si>
  <si>
    <t>SUMINISTRO DE VALVULA DE 3 VIAS CC CASA CUNA SEGUN PRESUPUESTO Nº 1726/206/24</t>
  </si>
  <si>
    <t>REVISIÓN CERTIFICACIÓN CALIDAD NORMA UNE-EN ISO 9001 SERVICIO DE LIMPIEZA.</t>
  </si>
  <si>
    <t>PROPUESTA DE GASTO PARA ABONO ALQUILER AULAS AULARIO, CONCURSO ESTABILIZACIÓN, PER-672/2022.</t>
  </si>
  <si>
    <t>TALLERES INFANTILES Y DE SENSIBILIZACIÓN EN EL CENTRO MUNICIPAL DE LA IGUALDAD (CMI) / ENERO-JUNIO 2024</t>
  </si>
  <si>
    <t>SERVICIO PARA LA GESTION DE INCRIP. Y RECEPCION PARTICIPANTES DE LA JORNADA DE ATENCION TEMPRANA -27 DE ENERO2024</t>
  </si>
  <si>
    <t>SUMINISTRO E INSTALACIÓN DE MOTOR PARA PUERTA AUTOMÁTICA DE CC JOSÉ LUIS MOSQUERA</t>
  </si>
  <si>
    <t>CTTO SERVICIO TALLERES CONOCE EL FLAMENCO//NOVIEMBRE 2023-JUNIO 2024</t>
  </si>
  <si>
    <t>CONTRATO BASADO SERVICIOS PARA LA  ASISTENCIA TEC.A LA DIREC.FACULTATIVA OBRAS CALLE PADRE CLARET.</t>
  </si>
  <si>
    <t>LAVADO EXTERIOR DE VEHICULOS DE POLICIA MUNICIPAL (2024)</t>
  </si>
  <si>
    <t>ASOCIACION DE LA PRENSA DEPORTIVA DE VALLADOLID</t>
  </si>
  <si>
    <t>COLABORACIÓN EXPOSICIÓN DE FOTOGRAFÍA ""IMPULSORES DEL DEPORTE EN VALLADOLID (1)"" DE LA ADP</t>
  </si>
  <si>
    <t>RECOGIDA Y DESTRUCCION DE DOCUMENTACION AFECTADA POR LA LEY DE PROTECCION DE DATOS. EJERCIO 2024</t>
  </si>
  <si>
    <t>REVISION VEHICULOS TOYOTA PRIUS</t>
  </si>
  <si>
    <t>SUMINISTRO DE MEDICAMENTOS PARA CENTRO MUNICIPAL DE PROTECCION ANIMAL AÑO 2024</t>
  </si>
  <si>
    <t>ANA BELÉN HERRERO SANZ</t>
  </si>
  <si>
    <t>TALLER ""IGUALDAD EN ACCIÓN"" EN EL CENTRO MUNICIPAL DE LA IGUALDAD / MARZO 2024</t>
  </si>
  <si>
    <t>SEPULVEDA</t>
  </si>
  <si>
    <t>SUMINISTRO PAPEL PARA IMPRESIÓN EN LA IMPRENTA CARTA DEL ALCALDE SEPARACIÓN DE RESIDUOS. SERVICIO DE LIMPIEZA.</t>
  </si>
  <si>
    <t>PARA REAJUSTE DE ANUALIDADES APLICACIÓN INFORMÁTICA DE POLICÍA MUNICIPAL. EXPTE. 41/21. LOTE Nº 1.</t>
  </si>
  <si>
    <t>ACTIVIDADES Y OT.GASTOS VINCULADOS AL CONT.PROY. LUCHA CONTRA EXCL.SOC.ZONAS VULNERABLES .Z.ESTE-1/1 A 8/3/24</t>
  </si>
  <si>
    <t>STOP AND THINK,C.B.</t>
  </si>
  <si>
    <t>DESARROLLO DE IMAGEN CORPORATIVA PORTAL DE EMPLEO VALLADOLID (MARZO 2024)</t>
  </si>
  <si>
    <t>10SS-11-23 CTTO SERVICIO CELADURIA PARA EL CENTRO MUNICIPAL DE IGUALDAD. 2024 Y DE ENERO A JULIO 2025.</t>
  </si>
  <si>
    <t>LOTE 4: CELADURÍA CENTROS SANTIAGO LÓPEZ Y SEGUNDO MONTES (2024 Y ENE-JUL 2025)</t>
  </si>
  <si>
    <t>LOTE 2 conservación, reparación y reforma de instalaciones de alumbrado exterior del municipio de Valladolid EXP 8/2021</t>
  </si>
  <si>
    <t>SE 58-2020 PS5- MODIFICACION CTTO MANTENIMIENTO DE ASCENSORES, LOTE 2. CEE Nº 1. AÑO 2024</t>
  </si>
  <si>
    <t>tall.sensibilización Lote 1 accesibilidad y diversidad como fortaleza de sensib.plan accesibilidad del 1/1/24 a 31/8/25</t>
  </si>
  <si>
    <t>tall.sensibilización Lote2  taller educativo sobre comercio  justo, plan de cooperacion -del 1/1/24 a 31/8/25</t>
  </si>
  <si>
    <t>LOTE 4 TALLERES DE PREVENCION USO INADECUADO DE TECNOLOGIAS DE LA INFORM. Y COMUNIC.PROGR.  COMP.FADEL  1/1/24 A 31/8/25</t>
  </si>
  <si>
    <t>TALLERES SENSIBILIZACION L3 CONVIV. INTERCULT. Y TALL.PREV. INTOLERANCIA Y ODIO-DE 1/1/24 A 31/8/25</t>
  </si>
  <si>
    <t>REVISION MOTOCICLETAS POLICIA MUNICIPAL (14 UDS)</t>
  </si>
  <si>
    <t>MANTENIMIENTO UNIDAD CICLISTA POLICIA MUNICIPAL 2024</t>
  </si>
  <si>
    <t>curso formacion ocup.op.bas.montaje y mant.inst.energias renovables plazo: de 1/1 a 31/3/24</t>
  </si>
  <si>
    <t>TALLERES PROMOCIÓN IGUALDAD Y JUEGO EN EL CENTRO MUNICIPAL DE LA IGUALDAD (CMI) / ENERO A MARZO 2024</t>
  </si>
  <si>
    <t>CTTO SUMINISTRO Y SUSTITUCIÓN DE PIEZAS DE LOS ASCENSORES DE LOS COLEGIOS PÚBLICOS. AÑO 2024</t>
  </si>
  <si>
    <t>ACTIVIDADES DE MEDIACION LECTORA EN EL CENTRO MUNICIPAL DE IGUALDAD ENERO A MAYO 2024</t>
  </si>
  <si>
    <t>SPC 3/2024: DISEÑO DE MAQUETAS DIGITALES DE CARTELES Y TARJETAS PARA PUBLICIDAD DE LAS EXPOSICIONES EN CENTROS CÍVICOS</t>
  </si>
  <si>
    <t>PETZL ESPAÑA.S.L.</t>
  </si>
  <si>
    <t>MATRICULA DOS INSCRIPCIONES PARA CURSO VAX003 REVISION PERIODICA DE LOS EPIs CONTRA CAIDAS EN ALTURA /SEISPC</t>
  </si>
  <si>
    <t>MANTENIMIENTO PREVENTIVO DE LOS EQUIPOS DE CLIMATIZACIÓN DEL EDIFICIO CASA DEL BARCO Y DEL C.M.P.A.</t>
  </si>
  <si>
    <t>SERV.MEDIACION Y CONV. Y ACTIV.PLAN CONVIVENCIA DE 1 ENERO A 31 JUL 2024 - ACTIVIDADES-</t>
  </si>
  <si>
    <t>CONTROL Y SEGURIDAD DEL CONTRATO VS 30_23 DE INSTALACIONES FOTOVOLTAICAS DE AUTOCONSUMO COLECTIVO</t>
  </si>
  <si>
    <t>UD. INSTALACIÓN DE LÍNEA DE VIDA EN ARCHIVO MUNICIPAL</t>
  </si>
  <si>
    <t>GASTOS DIVERSOS MONTAJE, DESMONTAJE, TRANSPORTE, ALQUILER ESCENARIO GRADA, PARA CONCIERTO SINFONICO CORAL EN SANTUARIO</t>
  </si>
  <si>
    <t>ADJUDICA GRABACIÓN IMÁGENES AÉREAS CON DRON VÍDEOS CONCEJOS ABIERTOS AÑO 2024</t>
  </si>
  <si>
    <t>LIMPIEZAS PUNTUALES 2 AULAS (CIBERCAIXA) Y ASEOS EN CEIP LEON FELIPE DURANTE VACACIONES ESCOLARES</t>
  </si>
  <si>
    <t>CONTRATO SUMINISTRO MATERIAL DE OFICINA ALMACEN DE ACOPIOS LOTE 4  DE 01/01/2024-31/01/2024, R.I.</t>
  </si>
  <si>
    <t>SUMINISTRO Y CAMBIO DE ACEITE PARA REPARACIÓN DE ASCENSOR EN CENTRO CÍVICO RONDILLA</t>
  </si>
  <si>
    <t>ASISTENCIA CONTROL CALIDAD REFORMA EDIFICIO ZONA JOVEN EL PINAR _ C/ ARCA REAL 56 - PRTR NGEU / GR APUNTES SEMEU 09/2020</t>
  </si>
  <si>
    <t>MANTENIM. PREVENTIVO VEHICULO ALTURA (  Mantenimiento preventivo anual carrozado de altura de vehículo 6263-LCL )/SEISPC</t>
  </si>
  <si>
    <t>SERV.MEDIACION Y CONV. Y ACTIV.PLAN CONVIVENCIA DE 1 AGOSTO A 30 SEPT 2024. REAJUSTE PRESUP.</t>
  </si>
  <si>
    <t>MANTENIMIENTO DE LOS SISTEMAS DE SEGURIDAD Y VIDEOVIGILANCIA DEL CENTRO MUNICIPAL DE LA IGUALDAD / DURANTE 2024</t>
  </si>
  <si>
    <t>F - 543 - UN MAGNETOTERMICO PARA VVDA SOCIAL ORIOL 7 Y 1 LUZ EMERGENCIA PARA CEAS DELICIAS - CADIELSA. 1 DIA</t>
  </si>
  <si>
    <t>MANTENIMIENTO, SUMINISTRO MATERIAL ELECTRICO  PARA REPARACIONES DEL CVA PTE. C, Z.SUR Y HUERTA DEL REY- INICIATIVAS SOCI</t>
  </si>
  <si>
    <t>PANEL 19"" BRAND-REX 24PT RJ45 1U VACIO NEG / CABLE INFOR/DATO UTP-6 LSZH CPR DCA (305MT) / Serie: TEL-ROLLO214       152</t>
  </si>
  <si>
    <t>MINUTERO ORBIS PULSAMAT / DOWN.EMP IRELUZ IRD-2405 BL RED. 25W 4000K / ESPACIO JOVEN SUR</t>
  </si>
  <si>
    <t>PROYECTOR LDV FLOOD LED165W 4000K NG IP65 / TASA ECORAEE   (R.DECRETO 208/2005)//SEISPC</t>
  </si>
  <si>
    <t>MATERIAL CC JOSE MARÍA LUELMO (ID 39174): LAMPARA LEDVANC</t>
  </si>
  <si>
    <t>MARCO EMP DUISA AETB D-ECO BLANCO EN TECHO / EMERGENCIA DUISA D-ECOLCP-240 LED PERMANET / TASA ECORAEE   (R.DECRETO 208/</t>
  </si>
  <si>
    <t>F - 1549 - 2 TUBOS LED CEAS BARRIO ESPAÑA Y UN MAGNETOTERMICO PARA VVDA CALLE CARMELO - CADIELSA. 1 DIA</t>
  </si>
  <si>
    <t>MANT. REPARACIONESDEL CVA HUERTA  PORTALAMP Y  REGLETA  Y DEL CVA Z. SUR REGLETA  OBO 74CE BL, INICIATIVAS SOCIALES</t>
  </si>
  <si>
    <t>PLAFON DISANO 0425 15W 4000K 2204251100 / TASA ECORAEE   (R.DECRETO 208/2005): DIS000003369 / REGLETA  OBO 72CE BL  (TS0</t>
  </si>
  <si>
    <t>LATIG.FLEX TUCAI TAQ HH ½""-½""   400MM 712 / LATIG.FLEX TUCAI TAQ MH ½""-½""   400MM 736 / TERMO ELEC.SIMAT SIM 30 R EU</t>
  </si>
  <si>
    <t>MANTENIMIENTO DEL ASCENSOR EN EL EDIFICIO ANEXO AL DE CASA DEL BARCO. AÑO 2024</t>
  </si>
  <si>
    <t>MATERIAL ELECTRICIDAD PARA CC CASTILLA (EMERGENCIA SAGELUX  EVO110 PERMAN 1H 110LU)</t>
  </si>
  <si>
    <t>DOWN.EMP IRELUZ IRD-2405 BL RED. 25W 4000K / TASA ECORAEE   (R.DECRETO 208/2005) ESPACIO JOVEN SUR</t>
  </si>
  <si>
    <t>Mant. y Rep. eq. informaticos CPMS Arca R., Z.Este, H.Rey y F.Luis León(Centro) de 1/01/24 a 28/2/24</t>
  </si>
  <si>
    <t>MANT. REPARACIONES DEL CVA SAN JUAN DOWNL.EMP ROBLAN  Y DEL CVA HUERTA  DEL REY BL. BASE 4TO LEGRAND - INICIARIVAS SOCIA</t>
  </si>
  <si>
    <t>Suministro de hormigones y morteros, tanto en obra como retirada en planta con vehículos municipales. según necesidades.</t>
  </si>
  <si>
    <t>AMPLIACIÓN CTTO REPARACIÓN PUERTAS AUTOMATICAS EN COLEGIOS PUBLICOS. AÑO 2024</t>
  </si>
  <si>
    <t>PROYECTOR LDV FLOOD LED 50W 4000K NG IP65 / TASA ECORAEE   (R.DECRETO 208/2005): LDV000012709</t>
  </si>
  <si>
    <t>CAJA EST LEGRAND 92012  80X80  IP55 / BASE SCH NIESSEN 8188 mecanismo / BRIDA UNEX 2272-0  7,6X299 NEGRO. MAESTRO CLAUDI</t>
  </si>
  <si>
    <t>TUBO LED PH CORE.PRO  120CM 14W/840C G13/TASA ECORAEE(R.DECRETO 208/2005)...// AM EXP V18/2022 // SERVICIO DE LIMPIEZA.</t>
  </si>
  <si>
    <t>TUBO LED MZD 120CM  14,5W 840C G13 / TASA ECORAEE   (R.DECRETO 208/2005)</t>
  </si>
  <si>
    <t>F - 1941 - BASE MARCO CARATULA Y LAMPARA LED + ECOTASA PARA VVDA SOCIAL GUARDERIA 6 BJ-D - CADIELSA. 1 DIA</t>
  </si>
  <si>
    <t>BASE 4TO  LEGRAND 694575  SIN CABLE / CLAVIJA SOLERA 6566</t>
  </si>
  <si>
    <t>INTERRUP NIESSEN 8101 mecanismo / TECLA I  NIESSEN 8201-BA / MARCO 1E NIESSEN 8271.1-BA</t>
  </si>
  <si>
    <t>LAMPARA LED LDV PAR16 GU10 36º 6,9W 840  575LM / TASA ECORAEE   (R.DECRETO 208/2005)</t>
  </si>
  <si>
    <t>TUBO LED LDV ST8V  6,6W  600MM 4000K EM   800LM/TASA ECORAEE(R.DECRETO 208/2005) // AM EXP V18/2022 // LIMPIEZA VIARIA.</t>
  </si>
  <si>
    <t>ADQUISICIÓN DE CABLE PARA TRONCALES</t>
  </si>
  <si>
    <t>TOTAL TRABAJOS REPARACION MATRICULA 6003FPZ / TOTAL PIEZAS / ANEXO DETAL// AM EXP 23/2020 // SERVICIO DE LIMPIEZA.</t>
  </si>
  <si>
    <t>TOTAL TRABAJOS REPARACION MATRICULA 8831JXF / ANEXO DETALLE FTP000021948</t>
  </si>
  <si>
    <t>CALIBRACIONES EQUIPOS MEDICOS. DPTO. PREVENCION Y SALUD LABORAL</t>
  </si>
  <si>
    <t>MATERIALES Y MANO DE OBRA ( LATIGUILLOS ) // AM EXP 23/2020 // SERVICIO DE LIMPIEZA.</t>
  </si>
  <si>
    <t>MATERIALES ( GANCHOS )...// AM EXP 23/2020 // SERVICIO DE LIMPIEZA.</t>
  </si>
  <si>
    <t>TA24 9 REPARACION 3816-GKW KMS.133089 CAMBIAR CRISTAL RETROVISOR IZQUIERDO CAMBIAR MATRICULA TRASERA / 96365MB40A - CRIS</t>
  </si>
  <si>
    <t>TA24 139 REPARACION 7419-LDY KMS.58781 HACER MANTENIMIENTO A...// AM EXP 23/2020 // SERVICIO DE LIMPIEZA.</t>
  </si>
  <si>
    <t>TA24 224 REPARACION 4747-GSV KMS.327328 HACER DIAGNOSIS DE AVERIAS FAL EN SENSOR DE ARBOL DE LEVAS Y SENSOR DE CIGUEÑAL</t>
  </si>
  <si>
    <t>TA24 216 REPARACION 5729-KJK KMS.27732 CAMBIAR ACEITE MOTOR, FILTROS DE ACEITE, GASOIL, AIRE Y POLEN. SUSTITUIR VALVULIN</t>
  </si>
  <si>
    <t>TA24 114 REPARACION 9049-KVH KMS.132590 METER EASY PARA VER AVERI...// AM EXP 23/2020 // SERVICIO DE LIMPIEZA.</t>
  </si>
  <si>
    <t>TA24 33 REPARACION 6995-LBZ KMS.116927 METER EASY PARA VER AVERIAS, HAC...// AM EXP 23/2020 // SERVICIO DE LIMPIEZA.</t>
  </si>
  <si>
    <t>TA24 53 REPARACION 3687-FJM KMS.141000  REV.BATERIAS, SUSTITUIR LAS MISMAS / 050004113100 BATTERIA NP 110 ST</t>
  </si>
  <si>
    <t>TA24 162 REPARACION 4459-KLP KMS.193583 METER EASY PARA VER AVERIAS, HAC...// AM EXP 23/2020 // SERVICIO DE LIMPIEZA.</t>
  </si>
  <si>
    <t>TA24 97 REPARACION 0515-KFV KMS.30842 SACAR GASOIL DEL DEPOSITO COMBUSTIBLE Y ECHAR GASOLINA. D-M BUJIAS DE ENCENDIDO PA</t>
  </si>
  <si>
    <t>REPARACION FURGONETA  0394-CCX KMS.9006 DESPLAZAMIENTO A SUS INSTALACIONES A REV.Y CAMBIAR BATERIA - JACINTO BENAVENTE</t>
  </si>
  <si>
    <t>TA24 37 REPARACION 3687-FJM KMS.141000 DESPLAZAMIENTO A SUS INSTALACIONES A REVISAR NO ARRANCA. COMPROBAR BATERIAS, FUSI</t>
  </si>
  <si>
    <t>R24 33 5623448-ALBARAN24 3 03/01/2024 5801804152 TAPA ESP.RUEDA / 5624023-ALBARAN24 12 05/01/2024 5801823306 CRISTAL ESP</t>
  </si>
  <si>
    <t>TA24 176 REPARACION 8831-JXF KMS.122179 METER JALTEST PARA VER AVERIAS,  -NO TIENE AVERIAS PRESENTES- COMPROBAR MANGUITO</t>
  </si>
  <si>
    <t>TA24 22 REPARACION 8683-LZF KMS.23969 HACER CONVERGENCIA</t>
  </si>
  <si>
    <t>Recarga periódica botellas de O2 y Arl CO2 para los equipos de oxicorte, brigada de forja del Centro Vía Pública.</t>
  </si>
  <si>
    <t>GESTION DE LA FORMACION Y LA SALUD S.L.</t>
  </si>
  <si>
    <t>MANTENIMIENTO DE LOS DESFIBRILADORES EN 2024 DE LOS CVA NO TRANSFERIDOS</t>
  </si>
  <si>
    <t>ADJUDICA RENOVACIÓN SUSCRIPCIÓN PAPEL PERIÓDICO EL DÍA DE VALLADOLID</t>
  </si>
  <si>
    <t>FLUIDOS INDUST.Y CERRAMIENTOS S.L.</t>
  </si>
  <si>
    <t>SE 48-2023. ADJUDICACION CONTRATO DE OBRAS REFORMA ASEOS EN CEIP GONZALO DE BERCEO. ENE Y FEB 2024</t>
  </si>
  <si>
    <t>TALLERES DE MANUALIDADES ARTISTICAS CON ENFOQUE DE GENERO ENERO A JUNIO 2024</t>
  </si>
  <si>
    <t>REAJUSTE ANUALIDADES DE 2023 A 2024 - DIRECCION FAC. 11.417,80 Y ASIST. TEC. 5.688,91 - INSTALAC.JUV. PINAR</t>
  </si>
  <si>
    <t>COORD SEGURIDAD Y SALUD reforma edificio zona joven el pinar-c/arca real 56-PRTR NGEU / GR APUNTES 12/2018 PLANEAMIENTO</t>
  </si>
  <si>
    <t>REVISIÓN ANUAL DE LOS SISTEMAS DE PROTECCIÓN CONTRA INCENDIOS DE LAS INSTALACIONES DEL SERVICIO DE LIMPIEZA.</t>
  </si>
  <si>
    <t>ADJUDICA ALQUILER Y MANTENIMIENTO EQUIPO DIGITAL BIZHUB PRO C-6500 PARA IMPRENTA: 01/01/2024 a 28/02/2024</t>
  </si>
  <si>
    <t>SERVICIO ILUMINACION CUPULA DEL MILENIO CON MOTIVO DE LA CELEBRACION DE DISTINTOS EVENTOS Y CONMEMORACIONES. 9 MESES</t>
  </si>
  <si>
    <t>SUSTITUCION DE PANTALLA DISPLAY DE CUADRO DIGITAL DE MANDOS DE VEHICULO FSV-5 MATR. 8108GDJ</t>
  </si>
  <si>
    <t>PROGR FORMACIÓN PROFESORADO, TUTORIZACIÓN EN AGROECOLOGÍA, MANTENIMIENTO HUERTAS EIM ENER-JULIO 24 ENLAZ:7.675,52</t>
  </si>
  <si>
    <t>ADJUDICA ALQUILER Y MANTENIMIENTO SEIS MESES EQUIPO DIGITAL COLOR BIZHUB PRO C-6500 - IMPRENTA (del 01032024 a 31082024)</t>
  </si>
  <si>
    <t>INSPECCIÓN PERIÓDICA DE LA INSTALACIÓN RECEPTORA INDIVIDUAL POR PARTE DE LA EMPRESA DISTRIBUIDORA E.I.M. 2024</t>
  </si>
  <si>
    <t>MANTENIMIENTO SISTEMA AIRE ACONDICIONADO LABORATORIO RED CALIDAD AMBIENTAL</t>
  </si>
  <si>
    <t>AC CAMERFIRMA,S.A</t>
  </si>
  <si>
    <t>RENOVACIÓN DE CERTIFICADO DE SELLO ELECTRÓNICO PARA ACTUACIONES AUTOMATIZADAS S2CITY (Año 2024)</t>
  </si>
  <si>
    <t>JUAN CARLOS ALONSO MOYANO</t>
  </si>
  <si>
    <t>OBRAS EN EL VALLADO METALICO DEL CERRADO PERIMETRAL DEL CMPA E INSTALACION DE MALLA DE OCULTACION</t>
  </si>
  <si>
    <t>MATERIAL SUSTITUIDO Y LIMPIEZA CIRCUITOS CC PARQUESOL SEGUN PRESUPUESTO Nº 1726/210/24 DE FECHA 29/01/2024</t>
  </si>
  <si>
    <t>ALQUILER CONTENEDOR VACIO EN LAS INSTALACIONES DE MANTENIMIENTO PARA RECOGER LOS VERTIDOS DE LAS OBRAS DE ESTE SERVICIO.</t>
  </si>
  <si>
    <t>CONOCE TU MERCADO 23/24. INCLUIRA VISITAS A LOS MERCADOS MUNICIPALES Y TALLARES DE COCINA.(20%INICIO-80%FINALIZACION)</t>
  </si>
  <si>
    <t>ADQUISICION DE VESTUARIO PARA EL PERSONAL DEL CENTRO MUNICIPAL DE PROTECCIÓN ANIMAL AÑO 2024</t>
  </si>
  <si>
    <t>ADJUDICA SUMINISTRO A IMPRENTA DE TÓNER DIVERSOS COLORES Y OTRO MATERIAL PAPELERÍA - AÑO 2024</t>
  </si>
  <si>
    <t>ALQUILER, TRANSPORTE, MONTAJE-DESMONTAJE EQUIPOS ACTIVIDADES 8M</t>
  </si>
  <si>
    <t>MATERIAL DE DIFUSIÓN DIA INTERNACIONAL DE LA MUJER 8M / MARZO 2023</t>
  </si>
  <si>
    <t>TRAZADOS VIALES S.L.</t>
  </si>
  <si>
    <t>BORRADO Y REPINTADO DE LA SEÑALIZACIÓN HORIZONTA Y SUSTITUCIÓN DE LA VERTICAL DEL APARCAMIENTO DEL SERVICIO DE LIMPIEZA.</t>
  </si>
  <si>
    <t>GASTOS ESCENARIO Y SEGURIDAD EVENTO ""SONSOLIDARIO"" DEL BANCO DE ALIMENTOS EL 25 FEB EN LA CÚPULA DEL MILENIO</t>
  </si>
  <si>
    <t>PRORROGA CTTO SERVICIOS GEST. Y DESARR. DE LAS ACT. INFANTILES EN EPOCA DE VACACIONES ESCOLARES / 19/06/23 A 18/06/24</t>
  </si>
  <si>
    <t>PRORROGA CTTO SERVICIOS GEST. Y DESARR. DE LAS ACT. INFANTILES EN EPOCA DE VACACIONES ESCOLARES HASTA 18/6/24</t>
  </si>
  <si>
    <t>SEGURIDAD Y ALARMA DE LA CASA DEL BARCO Y EDIFICIO ANEXO. AÑO 2024</t>
  </si>
  <si>
    <t>Seguridad y salud del contrato de nueva intersección acceso al polígono industrial ""EL BERROCAL"" desde la antigua N-620</t>
  </si>
  <si>
    <t>prorroga 2 cursos atencion sociosanitaria en inst.sociales-MARS DIGITAL-2024</t>
  </si>
  <si>
    <t>Mantenimiento de instalaciones de agua caliente sanitaria y calefacción sitas en edificios municipales de C/ Títulos,51</t>
  </si>
  <si>
    <t>MANTENIMIENTO ASCENSOR DE LAS DEPENDENCIAS DEL DISTRITO III DE POLICIA. EJERCICIO 2024</t>
  </si>
  <si>
    <t>SUMINISTRO DE MATERIAL DE FONTANERÍA PARA REPARACIONES URGENTES EN VVDAS SOCIALES, CEAS Y CI PSH</t>
  </si>
  <si>
    <t>ADQUISICION MICROCHIPS, CERTIFICADOS, CARTILLAS Y DOCUMENTACION OFICIAL PARA ANIMALES DEL CMPA AÑO 2024</t>
  </si>
  <si>
    <t>SUMINISTRO DE PELLETS DE MADERA PARA CALDERA BIOMASA DEL CMPA PARA EL AÑO 2024</t>
  </si>
  <si>
    <t>REALIZACIÓN DE PLACAS ROTULADORAS DE VÍAS PÚBLICAS PARA LA CIUDAD DE VALLADOLID. 2024</t>
  </si>
  <si>
    <t>DISEÑO DE LA IMAGEN Y SEÑALETICA PARA EL NUEVO MERCADO MUNICIPAL LA RONDILA</t>
  </si>
  <si>
    <t>ACTUACIONES EN LOS JARDINES DE LAS EIM FUERA DEL CTTO MANTENIMIENTO DE ZONAS VERDES. 2024</t>
  </si>
  <si>
    <t>SUSCRIPCIONES ANUALES A PUBLICACIONES DIGITALES CUNAL Y COSITALNETWORK. AÑO 2024.</t>
  </si>
  <si>
    <t>CURSO DE MANEJO DE DESFIBRILADORES EN 2024 PRA LOS CVA NO TRANSFERIDOS</t>
  </si>
  <si>
    <t>GRUPO B2 SPORT EQUIPAMIENTOS DEPORTIVOS, S.A.</t>
  </si>
  <si>
    <t>REPARACIÓN DESPERFECTOS FACHADA COLEGIO MIGUEL DE CERVANTES. 1 MES</t>
  </si>
  <si>
    <t>ENSAYOS CONTROL CALIDAD REFORMA EDIFICIO ZONA JOVEN EL PINAR - C/ ARCA REAL 56- PRTR NGEU / GR APUNTES SEMEU 09/20</t>
  </si>
  <si>
    <t>Suministro de gasóleo para local municipal sito en c/ Conde Arteche</t>
  </si>
  <si>
    <t>CONSTRUYENDO MI FUTURO - GEST. PROY. SOCIOED.Y DES. COMUNIT. EN CEAS - PROY - 1/1/24 AL 31/8/25</t>
  </si>
  <si>
    <t>Exp. 87/2022 Contrato de suministro en régimen de alquiler de infraestructuras (Lote 1). Ampliación 2</t>
  </si>
  <si>
    <t>SERVICIO ALQUILER 9 CASETAS Y MEGAFONIA BAZAR NAVIDEÑO, ACERA RECOLETOS 2024.</t>
  </si>
  <si>
    <t>SERVICIOS RECOGIDA RESIDUOS PUNTO LIMPIO MERCADO DELICIAS Y MINIPUNTO MERCADO DEL VAL.(SEGUNDO PAGO 80% DEL CONTRATO)</t>
  </si>
  <si>
    <t>LIMPIEZA DE VESTUARIOS SERVICIO DE PARQUES Y JARDINES.</t>
  </si>
  <si>
    <t>Coordinación de seguridad y salud, contrato de señalización vial lote 1 (exp. 31/2023 SETM)</t>
  </si>
  <si>
    <t>Coordinación de seguridad y salud del contrato de señalización vial,  lote 2 (exp. 31/2023 SETM)</t>
  </si>
  <si>
    <t>PRÓRROGA LOTE 3 DE CONTRATO DE APOYO A LA GESTIÓN BIBLIOTECARIA, ARCHIVO MUNICIPAL. 2024, 2025.</t>
  </si>
  <si>
    <t>ADJUDICACION CONTRATO SERVICIO DE ASESORAMIENTO FISCAL DEL AYUNTAMIENTO DE VALLADOLID Y ENTIDADES DEPENDIENTES</t>
  </si>
  <si>
    <t>SERVICIO MTO. DE LA RED DE VOZ Y DATOS, SEGUNDA PRÓRROGA, (55/2023)</t>
  </si>
  <si>
    <t>TA24 192 REPARACION 3816-GKW KMS.133359 REV.INSTALACION Y CAMBIAR ALTAVOZ DCH</t>
  </si>
  <si>
    <t>Ensayos C.Calidad Obras de urbanización y carril bici en calle Arca Real (exp. 12/2023 SEMEU PRTR)</t>
  </si>
  <si>
    <t>RAVO LATERAL NYLON-ACERO SILENCIOSO / CEPILLO LATERAL HAKO 600 SILENCIOS...// AM EXP 18/2022 // LIMPIEZA VIARIA.</t>
  </si>
  <si>
    <t>NURAL 51 24ML FIJADOR ROSCAS / ACEITE EXTREME-GARD.80W90 5.Lts / SIGAUS / reten 35*65*10 / Junta / Rodmiento eje cuchill</t>
  </si>
  <si>
    <t>FILTRO DE COMBUSTIBLE / Jardineria</t>
  </si>
  <si>
    <t>FILTRO ACEITE MOTOR / ACEITE MOTOR PLUS-50 LATA 5.Lts / SIGAUS / Jardineria</t>
  </si>
  <si>
    <t>ACUERDO MARCO V.018/2022  OTROS SUMINISTROS PARA EL SERVICIO DE SALUD PUBLICA EN EL AÑO 2024</t>
  </si>
  <si>
    <t>CUTTER TAJIMA LC 501 (                       ) / TIJERA SECUMAX 564 (                       ) / TIJERA COSTURA MOD.CASTE</t>
  </si>
  <si>
    <t>CONT. MANT. PLATAFORMAS CONTENEDORES SOTERRADOS Y SU CONTROL EXTERNO DE CALIDAD 2024, SERVICIO DE LIMPIEZA</t>
  </si>
  <si>
    <t>KIT DE TRANSMISION / GLOBAL 10W40 SMART / FILTRO DE AIRE ( 3394-KMN. REVISION ) / FILTRO DE VARIADOR / FILTRO DE GASOLIN</t>
  </si>
  <si>
    <t>CORREA VARIADOR MITSUBOSHI / JUEG DE RODILLOS DE VARIADOR 14G / GUIA RAMPA DE VARIADOR / BUJÍA NGK CR8E / FILTRO DE AIRE</t>
  </si>
  <si>
    <t>CORREA DE VARIADOR MITSUBOSHI / JUEGO DE RODILLOS DE VARIADOR 14G / GUÍA RAMPA DE VARIADOR / BUJIA CR8E / FILTRO DE AIRE</t>
  </si>
  <si>
    <t>KIT DE TRANSMISIÓN  ( 1960-LTF HR-I ) / GLOBAL 10W40 SMART / BUJIA NGK CR8E / FILTRO DE AIRE ( 3394-KMN. REVISION ) / FI</t>
  </si>
  <si>
    <t>JUEGO PASTILLAS FRENO EBS FA196HH / FILTRO DE ACEITE HF204RC / REENVIO C/CABLE KMS SATELIS 250 P1177807700 / STATOR PIAG</t>
  </si>
  <si>
    <t>Correa de variador Mitsuboshi / JUEGO DE RODILLOS DE VARIADOR 14G / GUIA RAMPA DE VARIADOR / BUJÍA NGK CR8E / FILTRO DE</t>
  </si>
  <si>
    <t>STATOR PIAGGIO ORIGINAL P5807R SATELIS / TORNILLO MANETA DE EMBRAGUE V-STROM / SOPORTE CON MANETA DE EMBRAGUE V-STROM</t>
  </si>
  <si>
    <t>AMORTIGUADOR  ( 3393-KMN PARQUESOL ) / MANO DE OBRA ( REVISION 3393-KMN PARQUESOL )</t>
  </si>
  <si>
    <t>JUEGO DE PASTILLAS DE FRENO EBC SFA3560HH</t>
  </si>
  <si>
    <t>TAPIZAR ASIENTO MOTO KAWASAKI</t>
  </si>
  <si>
    <t>LUXATIN BASE BL 4L ( EDUCACION LEON FELIPE ) / MONTOSINT. BRILLO AZUL LUMINOSO 4L ( EDUCACION LEON FELIPE ) / DANPIN VAR</t>
  </si>
  <si>
    <t>FIELTRO ESPECIAL SUELOS 1X25M ( CEIP FRANCISCO DE QUEVEDO ID0039048 GE0012478 ) / OVALDINE+BASE R 4L ( CEIP FRANCISCO DE</t>
  </si>
  <si>
    <t>LUXATIN BASE BL 4L ( ID38490 FEDERICO GARCIA LORCA ) / MINIRODILLO REC. ANTIGOTA 10CM PACK 10 ( ID38490 FEDERICO GARCIA</t>
  </si>
  <si>
    <t>NEVADA+BLANCO 15L ( SANTA ANA ) / FIJAMONT ACQUA 4L ( SANTA ANA ) / DANPIN PAPEL TAPAR CON CINTA 29CMX45M ( SANTA ANA )</t>
  </si>
  <si>
    <t>OVALDINE SILICATO BLANCO 12L ( SANTA ANA )</t>
  </si>
  <si>
    <t>DISOLVENTE SINET. Y GRASOS 1401 5L(m) ( ID38490 FEDERICO GARCIA LORCA ) / DISOLVENTE UNIVERSAL 1405 DE 5L (M) ( ID38490</t>
  </si>
  <si>
    <t>LUXATIN BASE BL 4L ( GEO12478 FEDERICO GARCIA LORCA ) / REC. VELOUREX 6CM UNIDAD ( GEO12478 FEDERICO GARCIA LORCA ) / LU</t>
  </si>
  <si>
    <t>F - 1846 - PINTURA,EMPLASTE,PINCEL,FIELTRO SUELO Y PLASTICO PARA TAPAR - CENTRO INTEGRADO PSH - DEC JOSE HERRADOR. 1 DIA</t>
  </si>
  <si>
    <t>LUXATIN BASE BL 4L ( ID38490 FEDERICO GARCIA LORCA )</t>
  </si>
  <si>
    <t>NEVADA BLANCO 750ML ( ID0039250 GE00011757 (VARIOS COLORES) ). CP VICENTE ALEIXANDRE</t>
  </si>
  <si>
    <t>PLASMONT AL USO MULTIUSO DE 5KG ( PABLO PICASSO ) / PLASTICO TAPAR ROLLO 50X2 10 MICRAS ( PABLO PICASSO )</t>
  </si>
  <si>
    <t>SUMINISTRO DE PINTURA PARA CC PILARICA (MONTONATURE MATE BLANCO750ML)</t>
  </si>
  <si>
    <t>MAGNUM + BASE IN 4L ( MANTENIMIENTO ) / MONTONATURE MATE IN 750 ML ( MANTENIMIENTO ) / MONTOPRIMER TOTAL ACQUA BLANCO 75</t>
  </si>
  <si>
    <t>CORREA XPA1332 / DESPLAZAMIENTO FURGON/CAMIONETA  0,60 ¿ / KM. / MANO DE OBRA A CLIENTE (FUERA DE TALLER)</t>
  </si>
  <si>
    <t>OR: 15282 - MATRICULA 0432KMP / SENSOR TEMPERATURA ( 2604683 )...// AM EXP 23/2020 // SERVICIO DE LIMPIEZA.</t>
  </si>
  <si>
    <t>OR: 15005 - MATRICULA 0432KMP / TERMOSTATO ( 1849060 ) / JUNTA ( 1755952 )...// AM EXP 23/2020 // SERVICIO DE LIMPIEZA.</t>
  </si>
  <si>
    <t>OR: 15004 - MATRICULA: 0375LDD / CRISTAL ESPEJO ( 2116845 )...// AM EXP 23/2020 // SERVICIO DE LIMPIEZA.</t>
  </si>
  <si>
    <t>ALBARAN: AV24/00754 F: 08/02/2024 / ROLLO CINTA BALIZA PARQUES-JARDINES 250 MTS. / VALE: 0324</t>
  </si>
  <si>
    <t>420 F: 23/01/2024 / BOTA SILEX LINK S3 NEGRO T-41 / Retirado por Pilar San/...// AM EXP 18/2022 // SERVICIO DE LIMPIEZA.</t>
  </si>
  <si>
    <t>LILW100U65-EU - LINTERNA RECARGABLE ALTA POTENCIA 10W 1000LM LUCEC / P23A - Pila alcalina Panasonic 12V LRV08 - LR23A -</t>
  </si>
  <si>
    <t>MATERIAL REPARACIÒN CIC CONDE ANSÚREZ (3VNTCSPM - BATERÍA SAFT-ARTS 3,6V 1.6AH 3VNT CS PM FASTÓN 2,8)</t>
  </si>
  <si>
    <t>MANT. SUMINISTRO MATERIAL PARA REPARACIONES NP4-12 - Batería Yuasa 12V  DEL CVA HUERTA DEL REY- INICIATIVAS SOCIALES</t>
  </si>
  <si>
    <t>PDPLR03C10 - Pila alcalina Duracell-Procell AAA LR03 1,5V (caja / T - ge0003954///SERV. EXTINCION DE INCENDIOS</t>
  </si>
  <si>
    <t>MANO DE OBRA / STIHL BUJÍA NGK CMR6H 4007011 / STIHL JOGO DE JUNTAS DE VEDAÇÃO 42820071010 / STIHL VÁLVULA DE ADMISIÓN 4</t>
  </si>
  <si>
    <t>MANO DE OBRA / MANO DE OBRA / DUMPER ENGRANAJE CONICO 38202 / DUMPER ENGRANAJE Z12 14X39.6X14 CONICO 010038700 / DUMPER</t>
  </si>
  <si>
    <t>SIN ID-CEIP MARIA DE MOLINA / BOMBILLO TESA TE6 / KT1 + REC TE6 // 573655F / COPIA LLAVES MCM 54 MAESTRA E-45677 / ID: 0</t>
  </si>
  <si>
    <t>SIN ID-PALACIO SANTA ANA / CIERRA.TELESCO  33B50PL PLATA S/RETENC. / SIN ID-TALLER CERRAJERIA / ATOR. DEWALT COMBI  18,0</t>
  </si>
  <si>
    <t>GLORIA HERNANDEZ LUIS</t>
  </si>
  <si>
    <t>TALLERES ALIMENTACIÓN SALUDABLE EN EL CENTRO MUNICIPAL DE LA IGUALDAD (CMI) / MARZO A JUNIO 2024</t>
  </si>
  <si>
    <t>MANTENIMIENTO DE ASCENSORES EN JEFATURA DE POLICIA MUNICIPAL</t>
  </si>
  <si>
    <t>NEUMATICO / MS CAMARA REF. 55-7382 / STIHL ACEITE HP SUPER 5L 7813198055 / TACO FISCHER DUOPOWER  8x 40  555008 / Y MATE</t>
  </si>
  <si>
    <t>MANO DE OBRA / DUMPER AUSA FILTRO GASOIL AEREO MN000017 / AUSA KIT FILTROS MOTOR KUBOTA 93403RE00 / ACEITE MOTOR MDX PLU</t>
  </si>
  <si>
    <t>MANO DE OBRA / STIHL CABLE BOWDEN 42821801107 / STIHL RETÉN 15X25X5 96390031585 / MANO DE OBRA / KAWASAKI FILTRO ACEITE</t>
  </si>
  <si>
    <t>SIN ID-CEIP MARIA DE MOLINA / BOMBILLO TESA TE6 / KT1 + REC TE6 // 573655F / COPIA LLAVES MCM 54 MAESTRA E-45677</t>
  </si>
  <si>
    <t>STIHL LIMA REDONDA 5,2X200 56057735206 / STIHL LIMA REDONDA 4,0X200 56057734006 / CADENA STIHL MOTOSIERRA   36 RM3 RAPID</t>
  </si>
  <si>
    <t>ID: 0039802-CEIP ALONSO BERRUGUETE / AUMON MANILLA NEGRA 40-50 REF.501405004 / ID: 0039314-CEIP MIGUEL DELIBES / AUMON M</t>
  </si>
  <si>
    <t>ID: 0039299-CEIP GONZALO DE CORDOBA / CIERRA.TELESCO 33B50PL PLATA S/RETENC. / ID: 0039708-CEIP PARQUE ALAMEDA / SIKAFLE</t>
  </si>
  <si>
    <t>ID: 0039382-BIBLIOTECA PUBLICA / CIERRAP. SERVAX MOD. TSA CR</t>
  </si>
  <si>
    <t>F - 524 - 12 RUEDAS 2-2473 BH Y 12 2-2464 BH Y 2 BROCAS DE WIDIA - CENTRO INTEGRADO PSH - MAOR SL. 1 DIA</t>
  </si>
  <si>
    <t>AFILADO CUCHILLA / STIHL BARRENA PARA SUELOS Ø 120 MM 44046802012 / STIHL PROLONGADOR PARA VÁSTAGO 450 MM 43116802350</t>
  </si>
  <si>
    <t>ID: 0032321-CEIP PONCE DE LEON / TACO FISCHER DUOPOWER  8x 40  555008 / TOR.CELO TIC INVIOLABLE  7x 70 ZINC. / ID: 00378</t>
  </si>
  <si>
    <t>TACO FISCHER DUOPOWER  6x 30  555006 / LLAVES MECANIZADAS ACERO / PERTIGA OUTILS-WOLF REF. ZMT-02 4,0MT. / SERRUCHO OUTI</t>
  </si>
  <si>
    <t>Corresponde al albaran T23/2530-VALE 257-VIVERO / Nº OR: 4704 - Entrada: 01/12/2023 09:11:25 Nº Serie: 967805207 / Marca</t>
  </si>
  <si>
    <t>MATERIAL CC RONDILLA Y CC PARQUESOL</t>
  </si>
  <si>
    <t>MANT, SUMINISTRO MATERIAL REPARACIONES,  KIT BASE OBT PARA CVA HUERTA  Y PARA EL CVA ZONA SUR, CONTERA REDONDA GOMA</t>
  </si>
  <si>
    <t>ID: 0039171-INSONUSA / CERRADURA MCM 1650-21-00 S/BOMBILLO / BOMBILLO TESA 5030 30x30 LN / CORTAVARILLA IRIMO 600mm - 24</t>
  </si>
  <si>
    <t>MATERIAL FERRETERÍA CC ZONA ESTE (ID0039957): RUEDAS PARA PUERTA CORREDERA BIBLIOTECA</t>
  </si>
  <si>
    <t>ID: 0039894-DEPOSITO CANINO / CABLE ACERO 1.5mm TERMINAL TOPE ""R"" - ELECTROSOLDADO  1.0MT / CABLE ACERO PLASTIFICADO 4,0</t>
  </si>
  <si>
    <t>ID: 0040144-DISTRITO - 3 PARQUESOL / BOMBILLO TESA 5030 35x35 LN / LLAVES MECANIZADAS ACERO</t>
  </si>
  <si>
    <t>MATERIAL FERRETERÍA CC JOSE LUIS MOSQUERA (ID 0038484 / RETENEDOR) Y CC CASA CUNA (ID 0038492 / CERRADURA)</t>
  </si>
  <si>
    <t>ID: 0039936-INTERVENCION C/ CORPUS CRISTI - 10 / CERRADURA CVL 1125A 1-10 60/100 DR. / ID: 0039895-DEPOSITO CANINO / DIS</t>
  </si>
  <si>
    <t>MANT. REPARACIONES DEL CVA ZONA ESTE, BOMBILLO TESA 5030 35x35 LNY RIO ESGUEVA,   BOMBILLO - INICIATIVS SOCIALES- DUR 1</t>
  </si>
  <si>
    <t>Corresponde al albaran A23/15083 / ID38609-DEPOSITO CANINO / RUEDA 2-2464 BH 080D 070K POLI.PLAT.FR. / RUEDA 2-2473 BH 0</t>
  </si>
  <si>
    <t>ALQUILER DE LA SALA CONCHA VELASCO PARA CELEBRACION DE LA  XV SEMANA DE LA MODA.</t>
  </si>
  <si>
    <t>F - 844 - BUZON PARA COMEDOR SOCIAL - EXCLUSIVAS MAOR. 1 DIA</t>
  </si>
  <si>
    <t>MANGUERA ESPIRAL AZUL YPN 65- 7 / AIXIA ENCHUFE HEMBRA  1/4   24KAIW13 / AIXIA RACORD HEMBRA  1/4    23SFIW13</t>
  </si>
  <si>
    <t>MANTENIMIENTO, SUMINISTRO DE  CEYS SELLACEYS MADERA HAYA PARA REPARACIONES DEL CVA HUERTA DEL REY- DUR 1 DIA</t>
  </si>
  <si>
    <t>RENOVACIÓN DE CERTIFICADOS DE SERVIDORES ASOCIADOS AL PROYECTO S2CITY (AÑO 2024)</t>
  </si>
  <si>
    <t>LIMPIEZA DE BATAS, TOALLAS, SABANILLAS, ETC. DEPARTAMENTO DE PREVENCION Y SALUD LABORAL</t>
  </si>
  <si>
    <t>SUMINISTRO DE PIEZA MECANIZADAS Y TORNEADAS PARA CAMIONES RECOLECTORES Y BARREDORAS. SERVICIO DE LIMPIEZA.</t>
  </si>
  <si>
    <t>GRANJA ESCUELA LAS CORTAS S.L.</t>
  </si>
  <si>
    <t>TALLERES  PARA EL PROYECTO DE ACCESIBILIDAD"" EL OCIO TAMBIEN ES PARA MI""  UNA VEZ AL MES DE 18 A 20 H DE MARZO A DICEM</t>
  </si>
  <si>
    <t>VILLALBA DE LOS ALCORES</t>
  </si>
  <si>
    <t>MANTENIMIENTO SISTEMAS DE SEGURIDAD ESCUELAS INFANTILES. 2024 ENLAZADO A PROYECTO: 3.680,27</t>
  </si>
  <si>
    <t>SUMINISTRO DE MATERIAL PARA BAÑOS Y COCINAS DE LOS COLEGIOS PÚBLICOS. AÑO 2024</t>
  </si>
  <si>
    <t>MANTENIMIENTO PARA  LOS CVA TRANSFERIDOS DE LOS DESFIBRILADORES EN 2024</t>
  </si>
  <si>
    <t>Seguridad y salud de las obras de urbanización y carril bici en calle Arca Real (exp. 12/2023 SEMEU PRTR)</t>
  </si>
  <si>
    <t>TALLER DE CANTO VOCES CREATIVAS VOCES EN IGUALDAD ENERO A JUNIO 2024</t>
  </si>
  <si>
    <t>SUMINISTRO E INSTALACIÓN DE CÁMARAS FRIGORÍFICAS EN LOS MERCADOS MUNICIPALES.</t>
  </si>
  <si>
    <t>PREST. ACCESORIAS (REPAR. Y MATERIAL. MANTENIM. Y CONSERV.  INSTAL. TÉRMICAS POLICÍA  DEL 1-1-2024 AL 28-2-2024. LOTE 1.</t>
  </si>
  <si>
    <t>PRESTACIONES BÁSICAS  MANT. Y CONSERV. INST. TÉRMICAS EDIFICIOS DE POLICÍA DEL 1-1-20224 AL 28-2-2024. LOTE 1.</t>
  </si>
  <si>
    <t>Corresponde al albaran A23/15081 / ID39330-CASETA PUENTE JARDIN / MANILLA AY// AM EXP V18/2022 // SERVICIO DE LIMPIEZA.</t>
  </si>
  <si>
    <t>SIN ID / MANO DE OBRA / STIHL MANGUERA DE ALTA PRESION  RE015000802 / Mantenimiento</t>
  </si>
  <si>
    <t>INTERVENCIONES VARIAS (REPARACIONES EN GRUPOS BOMBEO, CUADROS ELECTRICOS, MOTORIZACIÓN PERSIANAS...) EN CEIPS.2024</t>
  </si>
  <si>
    <t>BUZONEO CONVOCATORIAS CONCEJOS ABIERTOS BARRIOS DE VALLADOLID EN 2024</t>
  </si>
  <si>
    <t>REPARTO Y BUZONEO DE LA GUÍA DEL CONTRIBUYENTE EJERCICIO 2024</t>
  </si>
  <si>
    <t>SUMINISTRO DE GASÓLEO PARA LOCAL MUNICIPAL C/ CONDE ARTECHE (AV UNIÓN ESGUEVA)</t>
  </si>
  <si>
    <t>MANTENIMIENTO REVISIÓN Y CORRECCIÓN DE PUERTAS MANUALES Y AUTOMÁTICAS DE LAS DEPENDENCIAS DE POLICÍA MUNICIPAL 2024</t>
  </si>
  <si>
    <t>COBERTURA MOVIL EN PUENTE DUERO</t>
  </si>
  <si>
    <t>ESPUMOGENO PARA INTERVENCIONES. 500 L PARA FUEGOS CLASE A Y B Y PARA HIDROCARBUROS, Y 125 L PARA LIQUIDOS POLARES//SEIS</t>
  </si>
  <si>
    <t>ACTUACION ESPECTACULO DIA INTERNACIONAL DE LA MUJER 9 DE MARZO</t>
  </si>
  <si>
    <t>ADQUISICIÓN DE ELCTRODOS Y MALETINESPARA DESFIBRILADORES DE POLICIA MUNICIPAL</t>
  </si>
  <si>
    <t>REPARACIÓN PUERTA NAVE C/ PESETA. SERVICIO DE LIMPIEZA.</t>
  </si>
  <si>
    <t>AUDITORIA DE SEGUIMIENTO DE CERTIFICACION DE CALIDAD 9001 SERVICIO POLICIA MUNICIPAL</t>
  </si>
  <si>
    <t>MANTENIMIENTO DEL CERTIFICADO WILDCAR SERVIDOR *.IDEVA.ES (AÑO 2024)</t>
  </si>
  <si>
    <t>SUMINISTRO NECESARIO DE PIEZAS DE LA MARCA GEESINK NORBA. SERVICIO DE LIMPIEZA.</t>
  </si>
  <si>
    <t>LAVADO INTERIOR Y EXTERIOR DE VEHICULOS DE LA POLICIA MUNICIPAL (2024)</t>
  </si>
  <si>
    <t>CURSO DE FORMACION EN 2024 PARA EL MANEJO DE LOSDESFIBRILADORES DE  LOS CVA TANSFERIDOS</t>
  </si>
  <si>
    <t>MANTENIMIENTO DEL  ASCENSOR  DEL JACINTO BENAVENTE DURANTE 2024 - CENTRO DE FORMACION PARA EL EMPLEO</t>
  </si>
  <si>
    <t>SUMINISTRO ANUAL DE GAS PARA PISTOLAS DE LA GALERIA DE TIRO VIRTUAL DE POLICIA</t>
  </si>
  <si>
    <t>UNIFORMES GARY´S S.L.U.</t>
  </si>
  <si>
    <t>CONTRATO CENTRALIZADO LOTE 2 VESTUARIO Y CALZADO PERSONAL MERCADOS MUNICIPALES DEL SCM.</t>
  </si>
  <si>
    <t>VELEZ-RUBIO</t>
  </si>
  <si>
    <t>ALMERIA</t>
  </si>
  <si>
    <t>REPARACION COCINA VVDA SOCIAL ALOJAMIENTOS PROVISIONALES NEBRIJA 14 BAJO C</t>
  </si>
  <si>
    <t>CTTO SUSCRIPCIÓN VARIAS REVISTAS PARA BIBLIOTECAS MUNICIPALES AÑO 2024</t>
  </si>
  <si>
    <t>MANTENIMIENTO SISTEMA DE ALARMAS DEL CVA PARQUESOL PARA 2024</t>
  </si>
  <si>
    <t>CONTRATO SUMINISTRO MATERIAL DE OFICINA ALMACEN DE ACOPIOS LOTE 1  DE 01/01/2024-31/01/2024, R.I.</t>
  </si>
  <si>
    <t>MANTENIM. NECESITA UN  BRAZO ARTICULADO DE 12 METROS ( MANT LLAMA A ESTA EMPRESA)PARA  REPARARLA  GOTERA DEL CVA Z. ESTE</t>
  </si>
  <si>
    <t>UD, INSTALACIÓN DE ESCALERA EN ARCHIVO MUNICIPAL</t>
  </si>
  <si>
    <t>PRSE 82/2022 LOTE 2// VESTUARIO ÁREA 03 PARTICIPACIÓN CIUDADANA AÑO 2024</t>
  </si>
  <si>
    <t>SERVICIO DE ILUMINACION DE LA CUPULA DEL MILENIO CON DISTINTOS COLORES CON MOTIVO DE LA CELEBRACIÓN DE EVENTOS. 3 MESES</t>
  </si>
  <si>
    <t>TALLERES DE LA PEÑA MONTAJES DE INSTALACIONES, S.L.</t>
  </si>
  <si>
    <t>MODIFICACIÓN CONDUCCIONES HIDRÁULICAS DE LAS INSTALACIONES DE CLIMATIZACIÓN SALA DE CALDERAS DEL EDIF. MUNIC S. BENITO</t>
  </si>
  <si>
    <t>AMPLIACIÓN CONTRATO TALLERES CONOCE EL FLAMENCO AL ALUMNADO INFANTIL Y DE 1º Y 2º PRIMARIA. HASTA JUNIO 24</t>
  </si>
  <si>
    <t>VACUNAS HEPATITIS Y TETANOS. DEPARTAMENTO DE PREVENCION Y SALUD LABORAL</t>
  </si>
  <si>
    <t>ADQUISICIÓN DE REPUESTOS PARA REPARAR CAJAS DE CAMBIO ALLISON DE VEHÍCULOS DEL SERVICIO DE LIMPIEZA.</t>
  </si>
  <si>
    <t>VESTUARIO DE LOS CENTROS DE VIDA ACTIVA SIN TRANSFERIR EN 2024-</t>
  </si>
  <si>
    <t>VESTUARIO DE LOS CENTROS DE VIDA   ACTIVA TRANSFERIDOS PARA  2024</t>
  </si>
  <si>
    <t>CONTRATO DE SUMINISTRO DE VESTUARIO Y CALZADO SE-PC-10-2023 (PR-SE-82/2022)  - 2024</t>
  </si>
  <si>
    <t>SE-PC 10/23 CTTACIÓN VESTUARIO DIVERSAS AREAS MUNICIPALES (S. EDUCACIÓN) 2024</t>
  </si>
  <si>
    <t>CONTRATO SEGURIDAD Y SALUD Cºs DE BIODIVERSIDAD URBANA, RESERVA BIOLÓGICA URBANA ""EL  TOMILLO"", VALLADOLID. V.26/2023.</t>
  </si>
  <si>
    <t>TRASPASO CONTRATO A AREA 06 3231 22619</t>
  </si>
  <si>
    <t>mant.y reparac.equipos informáticos d CVA ARCA R, Z.ESTE,HTA,VIC, FRAY L.L.Y PARQ.DE 1/3/24 A31/12/24</t>
  </si>
  <si>
    <t>ESTUDIO RESIDUOS MARQUESINA MERCADILLOS</t>
  </si>
  <si>
    <t>IDEAS DISEÑO INTERIORISMO STUDIO</t>
  </si>
  <si>
    <t>Redacción de estudio para la ordenación de las terrazas de hostelería en la ciudad de Valladolid (exp. 2/2024 SETM)</t>
  </si>
  <si>
    <t>SERVICIO RESTAURACION EN CENTRO DE ESTANCIAS DIURNAS HUERTA DEL REY EN 2024</t>
  </si>
  <si>
    <t>MANTENIMIENTO DE LOS SISTEMAS DE CLIMATIZACIÓN, LOTE 1 , PRIMERA PRÓRROGA, (56/2023)</t>
  </si>
  <si>
    <t>MANTENIMIETO CALEFACCION PARA 2024 DE LOS CVA TRANSFERIDOS</t>
  </si>
  <si>
    <t>Mant. y Rep. eq. informaticos CPMS TRANSFERIDO La  Victoria de 1/01/24 a 28/2/24</t>
  </si>
  <si>
    <t>REPARACIÓN ZÓCALO CASETA MADERA VESTUARIO MORERAS. LIMPIEZA VIARIA.</t>
  </si>
  <si>
    <t>SUMINISTRO QUEMADOR CENTRO CÍVICO ZONA ESTE SEGUN PRESUPUESTO Nº 1726/204/24</t>
  </si>
  <si>
    <t>REPARACIÓN DE ATACOS EN REDES DE SANEAMIENTO DE LOS COLEGIOS PÚBLICOS. AÑO 2024</t>
  </si>
  <si>
    <t>Suministro de áridos reciclados, zahorras y escombro a granel mediante retirada por medios municipales.-</t>
  </si>
  <si>
    <t>ENCARTE FOLLETO A5 INTRODUCIR CARTA ALCALDE PRESENTACIÓN GUÍA SEPARACIÓN DE RESIDUOS. SERVICIO DE LIMPIEZA.</t>
  </si>
  <si>
    <t>MANTENIMIENTO CALEFACCION DE LOS CVA SIN TRANSFERIR PARA 2024</t>
  </si>
  <si>
    <t>TALLERES ALIMENTACIÓN SALUDABLE EN LOS ESPACIOS JÓVENES / DURANTE 2023</t>
  </si>
  <si>
    <t>ALQUILER PLATAFORMA ARTICULADA PARA REPARACION TEJADO VVDA SOCIAL MACIZO DE GREDOS 72</t>
  </si>
  <si>
    <t>TALLER LITERARIO Y ARTÍSTICO EN EL CENTRO MUNICIPAL DE LA IGUALDAD ENERO 2024</t>
  </si>
  <si>
    <t>SUMINISTRO GAS VEHÍCULO HÍBRIDO 0634 DHJ PARA 2024</t>
  </si>
  <si>
    <t>CONTRATO SERVICIO MANTENIMIENTO ASCENSOR CENTRO MARCELINA PONCELA, REAJUSTE POR ERROR EN FECHAS</t>
  </si>
  <si>
    <t>SIN ID-MANTENIMIENTO / MANGUERA FLEXIBLE GAS PARA BLP G-4</t>
  </si>
  <si>
    <t>SUMINISTRO MATERIALES DE DIFUSIÓN ACTOS INSTITUCIONALES IGUALDAD Y VIOLENCIA DE GÉNERO / DURANTE 2024</t>
  </si>
  <si>
    <t>SIN ID-CERRAJERIA / ANTIP. TESA CUADRADILLO REDUCTOR 9-8  44900HH / SIN ID-PUERTA CRISTAL SAN BENITO / EGAÑA AMORTI. TOP</t>
  </si>
  <si>
    <t>Retirado en DEANTE / COPIA DE LLAVE KI 11P...// AM EXP 18/2022 // SERVICIO DE LIMPIEZA.</t>
  </si>
  <si>
    <t>0515KFV. MANTENIMIENTO PERIODICO. CAMBIO ACEITE, FILTRO ACEITE Y REFRIGERANTE / 2 SMOIL5W40 - ACEITE 5W40 1L / 2 GAU - M</t>
  </si>
  <si>
    <t>4272GHL. SUSTITUCION AMBAS MATRICULAS, SUJETAR RETROVISOR DERECHO Y LIMPIAR BORNES BATERIA / 0 ACC2991PETB - PLACA MATRI</t>
  </si>
  <si>
    <t>HORCA BELLOTA  904-6 -+ MANGO LIQUIDACION / GZ T9 LED 20W G10Q 2000LM 65K CIRCØ300MM GARZA / CADENA STIHL MOTOSIERRA (ES</t>
  </si>
  <si>
    <t>ESLINGA CLIMAX AMARILLA 2 METROS CE / ESLINGA CLIMAX AMARILLA 3 METROS CE / ESLINGA CLIMAX AMARILLA 4 METROS CE / PODADE</t>
  </si>
  <si>
    <t>SUMINISTRO MATERIAL FÉRRICO PARA LA REPARACIÓN DE VEHÍCULOS DEL SERVICIO DE LIMPIEZA.</t>
  </si>
  <si>
    <t>PUESTA A PUNTO DE EQUIPOS Y SOFWARE DE POLICIA MUNICIPAL</t>
  </si>
  <si>
    <t>PRORROGA CONTRATO SERVICIOS LIMPIEZA INSTALACIONES LIMPIEZA VIARIA 01-01-2024 AL 31-08-2024 / EXP PR-S.E. 31/2020</t>
  </si>
  <si>
    <t>CONTRATO DE MANTENIMIENTO DE CALEFACCION COMEDOR SOCIAL Y CAI 2024</t>
  </si>
  <si>
    <t>PRORROGA CONTRATO SERVICIOS LIMPIEZA INSTALACIONES Sº LIMPIEZA 01-01-2024 AL 31-08-2024 / EXP PR-S.E. 31/2020</t>
  </si>
  <si>
    <t>PR-SE 32/2023 (PS8 SE31/20) 2ª PRORROGA CTTO LIMPIEZA EDIFICIOS MUNICIPALES. EDUCACION. ESCUELA MUSICA. L 7.2024</t>
  </si>
  <si>
    <t>PRÓRROGA CONTRATO LIMPIEZA ESPACIO DE APRENDIZAJE A LO LARGO DE LA VIDA (ALV) AÑO 2024</t>
  </si>
  <si>
    <t>PR-SE 32-23 (PS8 SE 31/20)  2ª PRORROGA CTTO LIMPIEZA EDIFICIOS MUNICIPALES. CMI. LOTE 7. 2024.</t>
  </si>
  <si>
    <t>GESTIÓN ACTIVIDADES OCUPACIÓN TIEMPO LIBRE (YOGA) EN CENTROS SPC (DEL 1/ENE 2024 AL 30/SEP 2025). MINORACIÓN</t>
  </si>
  <si>
    <t>SERVICIO DE LAVADO DE COCHES DEL SERVICIO DE MEDIO AMBIENTE: 9707JVH Y 4250KFK</t>
  </si>
  <si>
    <t>MANTENIMIENTO MONITORES RUIDO ZONA ZAS COCA Y SAN MIGUEL</t>
  </si>
  <si>
    <t>ADJUDICA SUMINISTRO DE MATERIAL TÉCNICO, TONER Y TINTAS DIVERSOS COLORES PARA TRABAJOS IMPRESIÓN - IMPRENTA AÑO 2024</t>
  </si>
  <si>
    <t>GESTIÓN DE ESCOMBROS PROCEDENTES DE LA LIMPIEZA VIARIA. // LIMPIEZA VIARIA.</t>
  </si>
  <si>
    <t>ESTUDIO A REALIZAR SOBRE EL TIPO DE SUELO Y DISTRIBUCIÓN EN EL CENTRO INTEGRADO PSH</t>
  </si>
  <si>
    <t>BOBINA MECHA 2H. F/ 6 (   ) / HIGIENCIO DOMESTICO 2H. F/ 48 / GEL MANOS BLANCO NACAR G/ 5L / LIMPIACRISTALES - MULTIUSOS</t>
  </si>
  <si>
    <t>PATROCINIO DE LA GALA Super Arte 2024 SE CELEBRARA EL 4 DE ABRIL EN EL AUDITORIO MIGUEL DELIBES- PLAN DE  ACCESIBILIDAD</t>
  </si>
  <si>
    <t>SUMINISTRO Y COLOCACIÓN DE CRISTAL DE VENTANA EN CENTRO CÍVICO ZONA SUR (ID 39984). ERROR IMPORTE</t>
  </si>
  <si>
    <t>SARARTE S.L.</t>
  </si>
  <si>
    <t>Formación en idiomas para el pequeño comercio de la ciudad de Valladolid.</t>
  </si>
  <si>
    <t>L.4 TALL.PREVENC.USO INADECUADO DE TECNOLOGIAS DE LA INFORM. Y COMUNIC.PROGR.COMP.FA-DE  1/1/24 A 31/8/25-TRASP.A 231.4</t>
  </si>
  <si>
    <t>CONTRATO DE MANTENIMIENTO DE CALEFACCION CEAS Y CENTRO INTEGRADO 2024</t>
  </si>
  <si>
    <t>SUMINISTRO DE PIEZAS DE FONTANERÍA PARA LOS COLEGIOS PÚBLICOS. AÑO 2024</t>
  </si>
  <si>
    <t>SE 20/21 PS 2 PRORROGA CTTO APOYO GESTIÓN BIBLIOTECAS MUNICIPALES Y PUNTOS LECTURA. LOTE 1. ENERO Y FEBRERO 2024</t>
  </si>
  <si>
    <t>LOTE 4 TALL.PREVENC.USO INADECUADO DE TECNOLOGIAS DE LA INFORM. Y COMUNIC.PROGR.COMP.FADEL  1/1/24 A 31/8/25-PROC.231.2</t>
  </si>
  <si>
    <t>SE-EIJI 10/2022 PS 11. RORROGA CONTRATO GESTION EIM CASCANUECES. LOTE 2. AÑO 2023. 01/01 A 31/08/2024. reajuste proyecto</t>
  </si>
  <si>
    <t>SUMINISTRO E IMPRESIÓN DE 155.000 SOBRES PARA EL ENCARTE DE LA GUÍA SE SEPARACIÓN DE RESIDUOS. SERVICIO DE LIMPIEZA.</t>
  </si>
  <si>
    <t>SE-EIJI 7/2022. CTTO SERVICIOS GESTION DE LA E.I.M. ""CASCABEL"". AÑO 2023 Y DEL 01/01 A 31/08/2024. reajuste proyecto</t>
  </si>
  <si>
    <t>SERVICIOS TÉCNICOS AUDIOVISUALES. INCLUYE ASISTENCIA TÉCNICA DE PERSONAL CUALIFICADO EN LA ORGANIZACIÓN DE CONFERENCIAS</t>
  </si>
  <si>
    <t>*PANTALLA ESTANCA GARZA 6000K 60W / DISCO WIDIA 190X2.6X30MM Z30 REF.-S4CM190302630 / PUNZON BAHCO 1157 AUTOMAT / *PATTE</t>
  </si>
  <si>
    <t>GUANTE SAFETOP DURALUX NITR.  T-9 / GUANTE SAFETOP DURALUX  NIT.  T-10 / GUANTE PIEL BRION SAFE BLANCO T9 / GUANTE PIEL</t>
  </si>
  <si>
    <t>*CONVECTOR TURB E354 2000W HABITEX *OFERTA / *PILA DURACELL MN21 12V BLISTER 1UD. / ESCALERA 3 PELD. ANCHO C/GOMA 423.0</t>
  </si>
  <si>
    <t>CENTRO CIVICO DELICIAS: SUMINISTRO MATERIAL FERRETERÍA (COLGADORES AMIG  2 LTDO)</t>
  </si>
  <si>
    <t>JUEGO 8 PZAS AIRE COMPRIMIDO DWS 8 AIRCRAFT OFERTA / CANDADO ARMOURED ARM80S N38586 OFERTA / ESCARPIA MATRIU 1153 R/MADE</t>
  </si>
  <si>
    <t>BOMBILLO TESA SEG. T-60 35X35 N * / CERRADURA LINCE 5530-20 A.I. / ARALDIT RAPIDO PROFESIONAL CEYS *</t>
  </si>
  <si>
    <t>MATERIAL PARA CC JOSE MARIA LUELMO (COCINA)</t>
  </si>
  <si>
    <t>SUMINISTRO MATERIAL FERRETERÍA C.C. ZONA SUR (BL 2 GANCHO INGLET VARILLA CUADR / GANCHO S GALVANIZADO 40)MM. I</t>
  </si>
  <si>
    <t>MANT. SUMINISTRO DE MATERIAL PARA REPARACIONES DEL CVA SAN JUAN Y Z. SUR- INICIATIVAS SOCIALES</t>
  </si>
  <si>
    <t>MATERIAL PARA CC JOSE LUIS MOSQUERA (TENAZA SUPER EGO DE CANAL 10 PLIER 522 PLAS OFERTA / LLAVE STILLSON 1)</t>
  </si>
  <si>
    <t>CHAFLANADOR BOY MET. DURO 3-7MM + 5 BROC / *ADAPTAD RATIO MAGNET PUNTAS INOX 60 MM / COMMENT|+++ SINDICATO POLICIA MUNIC</t>
  </si>
  <si>
    <t>MANTENIMIENTO, SUMINISTRO PARA REPARACIONES, *PERCHA BRINOX OFFICE INDIVIDUAL BLISTER Y TORNILLO PARA EL CVA PARQUESOL</t>
  </si>
  <si>
    <t>SUMINISTRO ESCOBILLAS DE BAÑO PARA EL CENTRO SEGUNDO MONTES</t>
  </si>
  <si>
    <t>COMMENT|BIBLIOTECA ZONA CENTRO RCO JAVIER MARTIN ABRIL / CERRADURA TESA EMBUTIR 2010P 50 HL * / JGO MANILLA 40-02 PLACA</t>
  </si>
  <si>
    <t>MANGO ALUMINIO PRO 1.40 / MOPA ABRILLANT MAT-100 BSM / MOPA ABRILLANT MAT -145 BSM</t>
  </si>
  <si>
    <t>*RECOGEDOR DISBUR ALTO C/GOMA 216008 / --REGLETA DH 12 CONT 2,5MM BLAN 10.777/2.5 / CEPILLO BARRER SHAVIL MEDIANO SIN MA</t>
  </si>
  <si>
    <t>*PANTALLA ESTANCA GARZA 6000K 60W</t>
  </si>
  <si>
    <t>PANTALLA ESTANCA 2X1785 LED 48W (2298) OFERTA / *TUBO FLUORESC. LED 24W 6500K 2000LM</t>
  </si>
  <si>
    <t>RODAPIE LAMINADO QUICK STEEP 77X240 M OFERTA</t>
  </si>
  <si>
    <t>CENTRO CIVICO PARQUESOL: CERRADURA ANFITEATRO</t>
  </si>
  <si>
    <t>SUMINISTRO DE MATERIAL PARA CIC NATIVIDAD ÁLVAREZ CHACÓN (ID39354) / / CERRADURA TESA 2210 38AI</t>
  </si>
  <si>
    <t>MATERIAL FERRETERÍA CC ESGUEVA (PERCHA BRINOX OFFICE INDIVIDUAL BLISTER)</t>
  </si>
  <si>
    <t>*BROCA BOSCH SDS PLUS-7X 14X200X265 / *BL FISCHER VVR M5 K</t>
  </si>
  <si>
    <t>F - 674 - 1 CERRADURA ABSA Y 1 CERRADURA AGA - CEAS DELICIAS-ARGALES - FERRETERIA ORTIZ. 1 DIA</t>
  </si>
  <si>
    <t>LLAVE ACODADA BAHCO 1995 TORX T-30 / CINTA AISLANTE 19X20M ROJA RATIO/LLAVE L P.BOLA 2,5 MM C. BARRA 15754 FEGEMU/SEISPC</t>
  </si>
  <si>
    <t>CENTRO CÍVICO RONDILLA (ID34253) // BROCA CASTILLO HSS DIN 338  2.50MM * / TACO INDEX INCO 438 M 4X38</t>
  </si>
  <si>
    <t>ALBARAN A162606 - FECHA 09-01-2024 / UMBRAL RUF. 12120 TAL 2.50 INOX C/ BANZO</t>
  </si>
  <si>
    <t>*DESCARGA CISTERNA WC D.PULSADOR</t>
  </si>
  <si>
    <t>COMMENT|++ EIM MAFALDA Y GUILLE ++ / UMBRAL RUF. 12012 TAL 2.50 IN 30X0.8 * / TORNI. DIN 7504P C/AVE . MAFALDA</t>
  </si>
  <si>
    <t>MATERIAL FERRETERÍA CIC EL EMPECINADO (ID 39699): PICAPORTE PUERTA ASEO</t>
  </si>
  <si>
    <t>*CINTA MIARCO KREPP 24MMX45M / *CINTA MIARCO KREPP 48MMX45M / DISCO FLEXOVIT PERFLEX MROSTICK 230X1.9X22.23</t>
  </si>
  <si>
    <t>ALBARAN A-162094 FECHA 27/12/2023 / GRAPA FISCHER DOBLE BSMD-18 (50 UN) / *PORTAETIQUETAS BRINOX AZUL 50UD</t>
  </si>
  <si>
    <t>CENTRO CÍVICO DELICIAS (ID 39702) / RUEDA SIRVEX 1-0647 50DKPUF50-4 M10*15 FRENO</t>
  </si>
  <si>
    <t>JGO 31 PIEZAS PUNTAS ATORNILLAR STANLEY / TORNI. DIN  912 8.8 ALLEN  6X 30MM</t>
  </si>
  <si>
    <t>SUMINISTRO DE MATERIAL DE FERRETERÍA PARA C.C. PARQUESOL (ID39305)</t>
  </si>
  <si>
    <t>PRORROGA CONTRATO CENTRALIZADO SERVICIO LIMPIEZA.LOTE 5.AGENCIA DE INNOVACIÓN.AÑO 2024. EXPTE PR-SE-32/2022 (PS8 31/20)</t>
  </si>
  <si>
    <t>SPC 3/2024: SUMINISTRO DE COPIAS DIGITALES (CARTELES Y TARJETAS) PARA PUBLICIDAD. barrado por cambio cif empresa</t>
  </si>
  <si>
    <t>SE-EC 08/2023. PRORROGA FERIA DEL LIBRO. 2024. LOTE 4: SERVICIO VIGILANCIA DE LAS INSTALACIONES Y NORMAL FUNCIONAMIENTO</t>
  </si>
  <si>
    <t>Suministro de áridos (arena lavada, arena de mina, piñón, gravas) con retirada por vehículos municipales.-</t>
  </si>
  <si>
    <t>SUSCRIPCIONES VARIAS REVISTAS PARA LA ANUALIDAD DE 2024</t>
  </si>
  <si>
    <t>ADTIVA COMUNICACION CREATIVA SL</t>
  </si>
  <si>
    <t>GESTION DE LOS CONTENIDOS DE LAS PANTALLAS DE GRAN FORMATO INSTALADAS EN LAS CALLES DE LA CIUDAD</t>
  </si>
  <si>
    <t>REPARACIÓN VENTANAS MOTORIZADAS EN VARIAS AULAS DEL CEIP PARQUE ALEMADA. 15 DIAS</t>
  </si>
  <si>
    <t>ASISTENCIA TECNICA Y PRODUCCION AUDIOVISUAL CAMPAÑA PARTIDO MISION EN COLABORACIÓN CON REAL VALLADOLID. 1-3 A 30-06-2024</t>
  </si>
  <si>
    <t>PROMETEO INNOVATIONS S.L.N.E.</t>
  </si>
  <si>
    <t>BOLSA DE HORAS PARA EL MANTENIMIENTO EVOLUTIVO DE LA INTRANET CORPORATIVA</t>
  </si>
  <si>
    <t>ADJUDICACION CTO. SERVICIO ANTENCION Y COORDINACION SERVICIOS AUXILIARES CUPULA DEL MILENIO. 1 AÑO 18-07-23 AL 17-07-24</t>
  </si>
  <si>
    <t>ERROR  ARITMETRICO DEL MANTENIMIENTO ANUAL</t>
  </si>
  <si>
    <t>SERVICIOS DE CELADURÍA CDIT, SEGUNDA PRÓRROGA,  (53/2023)</t>
  </si>
  <si>
    <t>EXP. VS 54/23 CALIBRACIONES DE LA RED</t>
  </si>
  <si>
    <t>ADJUDICA SUMINISTRO A IMPRENTA EN 2024 RESMAS PAPEL ESTUCADO DE DIFERENTES GRAMAJES, TERMINACIÓN</t>
  </si>
  <si>
    <t>PLAN DE AUTOPROTECCIÓN EDIFICIO AGENCIA DE INNOVACIÓN (2 MESES DESDE LA ENTREGA DE DOCUMENTACIÓN)</t>
  </si>
  <si>
    <t>CTTO SERVICIOS: INSPECCIÓN PERIÓDICA DE LAS INSTALACIONES ELÉCTRICAS DE BAJA TENSIÓN (OCAS) PARA COLEGIOS PÚBLICOS. 2024</t>
  </si>
  <si>
    <t>CTTO DE SUMINISTRO POR REPOSICIÓN LUMINARIAS EXTERIORES CEIP MARINA ESCOBAR. 1 MES</t>
  </si>
  <si>
    <t>TORNILLO ANTIROBO NIQ/LAT 20276 AMIG</t>
  </si>
  <si>
    <t>CARTUCHO SILICONA QUIADSA CEREZO 300ML / PUNTA TORREMAT COBR.ENV. 20.35 100UD / PUNTA TORREMAT COBR.ENV. 20.30 100UD</t>
  </si>
  <si>
    <t>CTO SERVICIOS CONCIERTOS DE LA ESCUELA MUNICIPAL DE MÚSICA EN VARIOS ACTOS PARA EL AÑO 2024: CARNAVAL, PATRON...</t>
  </si>
  <si>
    <t>2ª PRORROGA CONTRATO SUMINISTRO GASOLEO 01/01/2024 A 31/12/2024, REGIMEN INTERIOR</t>
  </si>
  <si>
    <t>2ª PRORROGA CONTYRATO DE SUM. GASOLEO DE AUTOM EXPTE. PR-SE 38/2020 PARA CFE J. BENAV. 03 - 12 2024.</t>
  </si>
  <si>
    <t>CONTRATO SUNMINISTRO GASOLEO AUTOMACION VEHICULOS Sº SALUD PUBLICA PARA EL AÑO 2024 - 2ª PRORROGA</t>
  </si>
  <si>
    <t>PR-SE 38/2020 PS. 6 (PR-SE 37/2022). PRORROGA CONTRATO SUMINISTRO GASOIL VEHICULOS VINCULADOS AL SERVICIO EDUCACION.2024</t>
  </si>
  <si>
    <t>ADJUDICA SUMINISTRO A IMPRENTA CARTONAJES Y REALIZACIÓN TRABAJOS MANIPULACIÓN, PLASTIFICADOS Y OTROS - AÑO 2024</t>
  </si>
  <si>
    <t>2ª PRORROGA CONTRATO DE SUM. GASOLEO DE AUTOM EXPTE. PR-SE 38/2020 PARA CFE J. BENAV. VA CUIVA VI 01 Y 02 2024.</t>
  </si>
  <si>
    <t>ADJUDICA SUMINISTRO A IMPRENTA DE PAPELES ESTUCADOS DE DIFERENTES TIPOS Y GRAMAJES - AÑO 2024</t>
  </si>
  <si>
    <t>MANTENIMIENTO DEL PROGRAMA INFORMATICO DE CONTROL DE CALIDAD DE LA POLICIA MUNICIPAL</t>
  </si>
  <si>
    <t>BOLSA DE HORAS MANTENIMIENTO Y ACTUALIZACIÓN DE LA WEB, INSTALACIÓN EN ENTORNO PRO Y SOPORTE A LOS USUARIOS (AÑO 2024)</t>
  </si>
  <si>
    <t>ADJUDICA SUMINISTRO A IMPRENTA DE TINTAS OFFSET Y OTROS MATERIALES PARA TRABAJOS DE IMPRESIÓN - AÑO 2024</t>
  </si>
  <si>
    <t>GASTO COMPLEM. REVISIÓN DE PRECIOS CONTRATO MANT. INTEGRAL CON GESTIÓN ENERGÉTICA BIOMASA. CASA DEL BARCO Y ANEXO. 2023.</t>
  </si>
  <si>
    <t>LOTE 2. Suministro Material Fungible para instalación de Alumbrado Público. Expte 28-2021. P.S. 1 Prórroga.</t>
  </si>
  <si>
    <t>ADJUDICA SUMINISTRO DE SOBRES Y PAPEL DIVERSOS TIPOS Y FORMATOS PARA TRABAJOS IMPRENTA - AÑO 2024</t>
  </si>
  <si>
    <t>CTTO DE OBRAS PARA CAMBIO DE 2 VENTANAS DE ALUMINIO EN CEIP ALLUE MORER</t>
  </si>
  <si>
    <t>CAMBIO NOMBRE PROVEEDOR ---&gt; ADJUDICA ALQUILER Y MANTENIMIENTO EQUIPO BIZHUB PRO C-6500 MPRENTA: 01/01/2024 a 28/02/2024</t>
  </si>
  <si>
    <t>SUMINISTRO DE CRISTALERIA PARA LOS COLEGIOS PUBLICOS. AÑO 2024</t>
  </si>
  <si>
    <t>PRÓRROGA CONTRATO DE SERVICIOS DE GESTIÓN DE LA ESCUELA DE PARTICIPACIÓN CIUDADANA AÑO 2024</t>
  </si>
  <si>
    <t>mant. inst.proteccion contra incendios INICIATIVAS SOC.AÑO 22 (L4:3781-L5 1.270)-AÑO 23Y24 L4/BARRADO</t>
  </si>
  <si>
    <t>MANTENIMIENTO RELOJ TORREON CASA CONSISTORIAL AÑO 2024</t>
  </si>
  <si>
    <t>REPARTO BUZONEO INTERIOR 155.000 EJEMPLARES DE LA GUÍA SEPARACIÓN DE RESIDUOS EN VALLADOLID. SERVICIO DE LIMPIEZA.</t>
  </si>
  <si>
    <t>SCIO.MANTEN.SISTEMAS DE SEGURIDAD INSTALADOS EN LOS CENTROS DEPENDIENTES DEL S.MANTEN.ÁREA URBAN.Y VIVIENDA.</t>
  </si>
  <si>
    <t>PRORROGA CONTRATO ANALISIS CLINICOS DEL 1 DE ENERO AL 26 DE OCTUBRE DE 2024. SALUD LABORAL</t>
  </si>
  <si>
    <t>COMMENT|+++ ESPACIO JOVEN SUR +++ / CELESA BROCA 338 HSS-CO RECT 03,00 MM</t>
  </si>
  <si>
    <t>ALB: 24-202919 PED: 24-005010-1003 S/PED:  / OBRA cp nuestra señora del duero / ML.TUBO PVC ENCOLAR PN 10 DN 90 / MANGUI</t>
  </si>
  <si>
    <t>ALB: 24-203338 PED: 24-005507-1003 S/PED: CP. NTRA S.DUERO / P72  COLUMNA MONOMANDO MEZCLADOR REF. 1705 04 / SERVICIOS L</t>
  </si>
  <si>
    <t>MATERIAL FONTANERÍA PARA CC PARQUESOL (ID 39439)</t>
  </si>
  <si>
    <t>ALB: 24-202946 PED: 24-005067-1011 S/PED:  / OBRA  COLEGIO NUESTRA SEÑORA DEL DUERO / ML.TUBO PVC ENCOLAR PN 10 DN 63 /</t>
  </si>
  <si>
    <t>ALB: 24-200820 PED: 24-001421-1003 S/PED: 646925984 / BARRA 1 ML.POLIETILENO BARRA PE100 AD PN16 40 / CP LEON FELIPE</t>
  </si>
  <si>
    <t>ALB: 24-203168 PED: 24-005495-1003 S/PED: PERRERA MUNICIPAL / PB CODO 90º T-T DN 15 / GRIFO DE BOLA MANGUERA 1/2"" / PB C</t>
  </si>
  <si>
    <t>ALB: 24-202351 PED: 24-004171-1003 S/PED:  / MONOMANDO PANAM CROMO (92350) FREGADERO CAÑO BAJO/SEISPC</t>
  </si>
  <si>
    <t>ALB: 24-200528 PED: 24-000944-1015 S/PED: TALLER / BOLSA 100 UDS. BRIDA ...// AM EXP V18/2022 // SERVICIO DE LIMPIEZA.</t>
  </si>
  <si>
    <t>ALB: 24-200572 PED: 24-001046-1015 S/PED: EIM EL PLATERO / MANGUETON WC EXTENSIBLE L-500 BLANCO DN 90-110 / SELLADOR+PEG</t>
  </si>
  <si>
    <t>ALB: 24-203885 PED: 24-006746-1003 S/PED: ALLUE MORE / UNECOL DESATASCADOR LIQUIDO USO PROFESIONAL BOTELLA 1L / ALYCO-HR</t>
  </si>
  <si>
    <t>F - 1416 - SIFON TUBERIAS Y DESATASCADOR -VDA SOCIAL PASEO ZORRILLA 166 1D - FLUME SL. 1 DIA</t>
  </si>
  <si>
    <t>MATERIAL FONTANERÍA PARA CC RONDILLA (ID 38908)</t>
  </si>
  <si>
    <t>ALB: 24-202007 PED: 24-003594-1003 S/PED: CP FCO QUEVEDO / UNECOL DESATASCADOR LIQUIDO USO PROFESIONAL BOTELLA 1L</t>
  </si>
  <si>
    <t>MANTENIMIENTO, SUMINISTRO DE UNECOL DESATASCADOR LIQUIDO USO PROFESIONAL BOTELLA 1L PARA REPARACION EN EL CVA RONDILLA.</t>
  </si>
  <si>
    <t>ALB: 24-202549 PED: 24-004515-1003 S/PED:  / OBRA CENTRO DE MANTENIMIENTO / BARRA 5,8 ML. POLIBUTILENO DN 15 / ML. COQUI</t>
  </si>
  <si>
    <t>ALB: 24-201483 PED: 24-002653-1003 S/PED: SERVICIO MANTENIM. / OBRA MTTO / TERMO ELECTRICO VITRIFICADO ARISTON BLU-R/AND</t>
  </si>
  <si>
    <t>ALB: 24-202008 PED: 24-003596-1003 S/PED:  / OBRA COLEGIO  PEDRO GOMEZ BOSQUE / MANGUITO PE RECTO LARGO REPARACION 32-32</t>
  </si>
  <si>
    <t>F - 823 - TIMBRE MUSICAL VVDA PASEO ZORRILLA 166 Y ENCHUFE Y APLIQUE  PARA MACIZO DE GREDOS 72 - ELECTROSTOCKS. 1 DIA</t>
  </si>
  <si>
    <t>MANT. SUMINISTRO DE MATERIAL PARA REPARACIONES 74 CANAL DE SUELO ANTRACITA X CEYS MONTACK CINTA BLISTER DEL CVA Z. SUR-</t>
  </si>
  <si>
    <t>MATERIAL PUENTE DUERO (ID 40024: INTERRUPTOR MONOPOLAR / TECLA INTERRUPTOR-CONMUTADOR / MARCO 1 ELEMENTO)</t>
  </si>
  <si>
    <t>MATERIAL ELECTRICIDAD CC PARQUESOL (ID 39566): EMPOTRABLE REDONDO BASCULANTE DE FUNDICION DE ALUMINIO</t>
  </si>
  <si>
    <t>BASE 4 TOMAS 16A 250V POT. 3600W</t>
  </si>
  <si>
    <t>INTERRUPTOR MONOPOLAR / TECLA INTERRUPTOR-CONMUTADOR / MARCO 1 ELEMENTO</t>
  </si>
  <si>
    <t>BLOW BY ELEMENT / RETEN TRAS. CIG / CERRADURA PUERT / ESTRIBO IZQ.PLA...// AM EXP 18/2022 // LIMPIEZA VIARIA.</t>
  </si>
  <si>
    <t>DESMONTAR  PARTE  ALTA DE MOTOR HASTA LA CULATA PARA DETERMINAR ALCANCE...// AM EXP 23/2020 // LIMPIEZA VIARIA.</t>
  </si>
  <si>
    <t>DESMONTAR  PARTE ALTA DE MOTOR HASTSA LA CULATA PARA DETERMIANR...// AM EXP 23/2020 // LIMPIEZA VIARIA.</t>
  </si>
  <si>
    <t>SERVICIO DE MANTENIMIENTO EO /   SERVICIO  DE MANTENIMIENTO PROGRAMAD...// AM EXP V18/2022 // SERVICIO DE LIMPIEZA.</t>
  </si>
  <si>
    <t>SUSTITUIR  ROTULAS  Y  BARRA TRANSVERSAL /  ALINEACION CAMION DEL SERVICIO DE EXTINCION DE INCENDIOS</t>
  </si>
  <si>
    <t>DESM-MONT. ELEMENTOS PARA LA REALIZACION  DE  LA  REVISION  DE LOS D...// AM EXP 23/2020 // SERVICIO DE LIMPIEZA.</t>
  </si>
  <si>
    <t>H.M.O.,  DESM-MONT. ELEMENTOS PARA LA REALIZACION  DE LA REVISON DE L...// AM EXP 23/2020 // SERVICIO DE LIMPIEZA.</t>
  </si>
  <si>
    <t>H.M.O.,  DESM-MONT. ELEMENTOS PARA LA REALIZACION  DE  LA  REVISIO...// AM EXP 23/2020 // SERVICIO DE LIMPIEZA.</t>
  </si>
  <si>
    <t>H.M.O.,  DESM-MONT. ELEMENTOS PARA LA REALIZACION  DE  LA  REVISION D...// AM EXP 23/2020 // SERVICIO DE LIMPIEZA.</t>
  </si>
  <si>
    <t>REVISAR ESTRIBO Y PELDAÑOS PUERTA VEHICULO 4918JLF POR MALA CONEXION DE CONECTORES  EN  CAJA DE FUSIBLES/SEISPC</t>
  </si>
  <si>
    <t>H.M.O.,  HACER  DIAGNOSIS,  PARA DETERMINAR  LA  AVERIA  ,  FALLOS  ACTI...// AM EXP 23/2020 // SERVICIO DE LIMPIEZA.</t>
  </si>
  <si>
    <t>Alb. A24/177699 de 10/01/2024 / JUNTA TORICA 83,8x2,62 / JUNTA T...// AM EXP V18/2022 // SERVICIO DE LIMPIEZA.</t>
  </si>
  <si>
    <t>Alb. A24/179547 de 16/01/2024 / LATIGUILLO HIDRAULICO S/MUESTRA 5/8 / LATIG...// AM EXP 18/2022 // SERVICIO DE LIMPIEZA.</t>
  </si>
  <si>
    <t>AT.C.CALIDAD en Obras de urbanización y carril bici en calle Arca Real  LOTE 2 (exp. 12/2023 SEMEU PRTR)</t>
  </si>
  <si>
    <t>SACA DE SUBSTRATO VEGETAL. CP ALONSO BERRUGUETE, ALLUE MORER, ISABEL LA CATOLICA, TERESA IÑIGO DE TORO</t>
  </si>
  <si>
    <t>NUTR 3072 A RODAMIENTO AGUJAS SKF / NUTR 3072 A RODAMIENTO AGUJAS SKF / 62...// AM EXP 18/2022 // SERVICIO DE LIMPIEZA.</t>
  </si>
  <si>
    <t>BONDERITE C-MC 3000 D2 JC20KG DESENGRASANTE MANTENIMIENTO LOCTITE...// AM EXP 18/2022 // LIMPIEZA VIARIA.</t>
  </si>
  <si>
    <t>3090 DC10G+1G ES/PT ADHESIVO INSTANTANEO 2K LOCTITE 1379598 / 10157-AA MARKERPAINT VERDE 500 ML CRC / 10158-AA MARKERPAI</t>
  </si>
  <si>
    <t>REPARAR PINCHAZO  ( CAMION 9049-KVH ) / REPARAR PINCHAZO  ( CAMION 9745-JCF...// AM EXP 18/2022 // SERVICIO DE LIMPIEZA.</t>
  </si>
  <si>
    <t>CUBIERTA NUEVA ( 2,50-15 BARREDORA E4374-BFX ) / ECO TASA ( BARREDORA E437...// AM EXP 18/2022 // LIMPIEZA VIARIA.</t>
  </si>
  <si>
    <t>195/55R20 MICHELIN PRIM3 95H ( 3711-KGD ) / S.I. GESTION DE NFU  (  CATEGORIA B 3711-KGD ) / 205/60R 16 MICHELIN PRIM4 9</t>
  </si>
  <si>
    <t>205/60R 16 MICHELIN PRIM4 92H ( 3963-JKP ) / S.I. GESTION DE NFU  (  CAT. B  3963-JKP ) / ALINEACION ELECTRONICA ( DIREC</t>
  </si>
  <si>
    <t>OSRAM/7507 - LAMP.P/ILUM.INT.AUX.PIL.FRENO E INT / OPTIM/G11454 - ROTULA DIRECCION RENAULT MEGANE III / MAHLE/LX1748 - F</t>
  </si>
  <si>
    <t>OSRAM/64210 - LAMPARA H7 12V</t>
  </si>
  <si>
    <t>AK ADIGAS 6 CTN 25L...// AM EXP V18/2022 // SERVICIO DE LIMPIEZA.</t>
  </si>
  <si>
    <t>ADBLUE A GRANEL...// AM EXP 18/2022 // SERVICIO DE LIMPIEZA.</t>
  </si>
  <si>
    <t>MOTUL SPECIFIC RN 0720 5W30 5L / APORTACION SIGAUS 5L / KRAFTWERK LINTERNA BOLIGRAFO RECARGABLE 6+1 / KRAFTWERK LINTERNA</t>
  </si>
  <si>
    <t>AFLOJATODO 400ML / AFLOJATODO 400ML / PELICULA LUBRICANTE 400ML / GRAS...// AM EXP V18/2022 // SERVICIO DE LIMPIEZA.</t>
  </si>
  <si>
    <t>COFAN BRIDAS NYLON NEGRO 2.5X200MM / COFAN BRIDAS NYLON NEGRO 4.8X300MM / JBM COMPROBRADOR DE CORRIENTE 2X115MM / JBM CO</t>
  </si>
  <si>
    <t>MANTENIMIENTO INST. PROTECCION  CONTRA INCENDIOS DE LOS CVA EN 2024.INICIATIVAS SOCIALES</t>
  </si>
  <si>
    <t>JOSÉ MANUEL SASTRE TOQUERO</t>
  </si>
  <si>
    <t>CONTRATO DE RECOGIDA Y ATENCION VETERINARIA DE ANIMALES DOMESTICOS FUERA DEL HORARIO DEL C.M.P.A.</t>
  </si>
  <si>
    <t>ADJUDICA ACCESO DIARIO SERVICIO NOTICIAS Y FOTOGRAFÍAS AGENCIA ICAL AÑO 2024</t>
  </si>
  <si>
    <t>ADJUDICA ACCESO POR WEB AL SERVICIO DE NOTICIAS EFE CASTILLA Y EFE AÑO 2024</t>
  </si>
  <si>
    <t>MANTENIM.INSTALACIONES DE CLIMATIZACIÓN, CALEFAC. EDIFICIOS DEPENDIEN.URBANISMO Y VIVIENDA, AGENC.INNOV.</t>
  </si>
  <si>
    <t>ASISTENCIA TÉCNICA EN EVENTOS Y ACTIVIDADES DE LA AGENCIA DE INNOVACIÓN (1 DE MARZO 2024 A 28 DE FEBRERO 2025) AÑO 2024</t>
  </si>
  <si>
    <t>CONTRATACIÓN DE LA IMPRESIÓN Y PRESENTACIÓN PARA SU REPARTO DE LOS RECIBOS DE PADRÓN DEL IVTM Y DEL IBI EJERCICIO 2024</t>
  </si>
  <si>
    <t>CONTRATO RECOGIDA CON O SIN ATENCIÓN VETERINARIA DE ANIMALES DE COMPAÑÍA EN TIEMPO Y HORARIOS QUE EL CMPA NO PUEDE</t>
  </si>
  <si>
    <t>CONTRATO SUMINISTRO VESTUARIO Y CALZADO PERSONAL REGIMEN INTERIOR AÑO 2024</t>
  </si>
  <si>
    <t>SUMINISTRO DE LICENCIAS Y SOPORTE TÉCNICO DE LOS PRODUCTOS ARCGIS</t>
  </si>
  <si>
    <t>SUMINISTRO MEDICAMENTOS PARA EL DEPARTAMENTO DE PREVENCION Y SALUD LABORAL</t>
  </si>
  <si>
    <t>MIGRACION Y ALOJAMIENTO PORTALES WEB DE TURISMO DURANTE 1 AÑO</t>
  </si>
  <si>
    <t>SE-PC 15/2023: PRÓRROGA DEL CONTRATO DE CONTROL DE PLAGAS DE LOS CENTROS DE PARTICIPACIÓN CIUDADANA (1 ENE24-30 ABR25)</t>
  </si>
  <si>
    <t>GAHERPROGA S.L.U.</t>
  </si>
  <si>
    <t>SUMINISTRO DE PIENSOS Y ACCESORIOS PARA CUBRIR LAS NECESIDADES DE ALIMENTACIÓN DE LOS ANIMALES DEL CMPA</t>
  </si>
  <si>
    <t>PANDORA PRODUCCIONES IMAGEN Y EVENTOS, S.L.</t>
  </si>
  <si>
    <t>CONCIERTOS PARA EL DIA INTERNACIONAL DE LA MUJER</t>
  </si>
  <si>
    <t>SE 58-20 P.S.4 PRORROGA CTTO MANTENIMIENTO ASCENSORES LOTE 4. OCAS ESCUELA MUNICIPAL DE MUSICA. AÑO 2024</t>
  </si>
  <si>
    <t>CONTRATO ASISTENCIA TECNICA PROGRAMA VALLADOLID INTEGRANTE DE LA RED CIUDADES CREATIVAS UNESCO Y REAJUSTE ANUALIDADES</t>
  </si>
  <si>
    <t>ANUL POR LLUVIA. SS TRANSPORTE, MONTAJE Y DESMONTAJE MESAS, VALLAS Y EQUIPO SONIDO PARA CARNAVAL DE COLEGIOS.9-2-24</t>
  </si>
  <si>
    <t>MANT. INST. PROTECCION CONTRA INCENDIOS  DEL  CENTRO DE FORMACION PARA EL EMPLE O JACINTO BENAVENTE EN 2024</t>
  </si>
  <si>
    <t>REPARACION DE MOTOR DE  FANCOIL EN LA ZONA DE CAFETERIA DEL CVA ZONA SUR- INICITIVAS SOCIALES</t>
  </si>
  <si>
    <t>TOMAS CABEZAS S.L.</t>
  </si>
  <si>
    <t>SERVICIO URGENTE DE RECOGIDA DE RESIDUOS CON CONTENIDO DE AMIANTO ABANDONADO EN LA VÍA PÚBLICA. SERVICIO DE LIMPIEZA.</t>
  </si>
  <si>
    <t>JOYERÍA RELOJERÍA ZURRO</t>
  </si>
  <si>
    <t>SE-EC 07/2024. CONTRATO DE SUMINISTROS DE SEIS TROFEOS TAURINOS ""SAN PEDRO REGALADO"". 2 MESES</t>
  </si>
  <si>
    <t>KRAFTWERK LAMPARA FRONTAL LED H260 / TIPTOP MECHAS NEGRAS CAMION 200MM 25 UNIDADES</t>
  </si>
  <si>
    <t>ALBARAN DE ENTREGA VA23/5181 / CASETA  SANTA  ANA / MELAMINA PORO DISEÑO 16 MM</t>
  </si>
  <si>
    <t>TARIMA PINO NORTE V 22 / PERFIL PINO 45 X 45 / SAN BENITO, DESPACHO PUERTA 25 / *CASA CONSISTORIAL* / GRUPO SOCIALISTA /</t>
  </si>
  <si>
    <t>MATERIAL PARA FABRICACIÓN DE ARMARIO A MEDIDA EN SALA DE CENTRO CÍVICO DELICIAS</t>
  </si>
  <si>
    <t>ESTUDIO PARÁMETROS CIENTÍFICOS, SALUBRIDAD Y EFICIENCIA CONTENEDORES SOTERRADOS. SERVICIO DE LIMPIEZA.</t>
  </si>
  <si>
    <t>* BIBLIOTECAS * / MELAMINA PORO DISEÑO 16 MM / ROBLE ESPEJO / CORTES / CANTEADO CARP. / CANTO PVC 1/22 CARP. / MANILLON</t>
  </si>
  <si>
    <t>MELAMINA PORO DISEÑO 30 MM / CORTES / CANTO PVC 1/35 / CANTEADO CARP. / DISCO GALLETADORA / COLA BLANCA HM-425 500GRS. /</t>
  </si>
  <si>
    <t>* EIM CASCANUECES * / REMATE MELAMINA MDF 32,5*5 79172</t>
  </si>
  <si>
    <t>ESPIGAS EN TIRA 20 / ESPIGAS EN TIRA 16 / ESPIGAS EN TIRA 14 / ESPIGAS EN TIRA 10//SERV. EXTINCION DE INCENDIOS</t>
  </si>
  <si>
    <t>ALBARAB DE ENTREGA VA23/5355 / ID-38767 JEFATURA DE POLICIA / TORNILLO UNION TUBO / BROCA ESPIRAL 7-8 / RETIRADA POR JES</t>
  </si>
  <si>
    <t>CARPINTERÍA CC PILARICA: ALBARAN DE ENTREGA VA23/5354  / CANTO PVC 1/22 CARP.</t>
  </si>
  <si>
    <t>F - 1261 - TORNILLOS TIRAFONDOS - CEAS DELICIAS-ARGALES - MARINO DE LA FUENTE SA</t>
  </si>
  <si>
    <t>SUMINISTRO DE PIEZAS METALICAS PARA CONTENEDORES DE PAPEL Y CARTÓN....// AM EXP V18/2022 // SERVICIO DE LIMPIEZA.</t>
  </si>
  <si>
    <t>SUMINISTRO DE PIEZAS METALICAS PARA CONTENEDORES DE PAPEL Y CARTÓN. / C// AM EXP V18/2022 // SERVICIO DE LIMPIEZA.</t>
  </si>
  <si>
    <t>SUMINISTRO DE PIEZAS METALICAS PARA CONTENEDORES DE PAPEL Y CARTÓN. / CO// AM EXP V18/2022 // SERVICIO DE LIMPIEZA.</t>
  </si>
  <si>
    <t>CONTENEDOR GRIS Nº 1, SUSTITUIR BISAGRAS, REPARAR Y ENDEREZAR PUERTAS I// AM EXP V18/2022 // SERVICIO DE LIMPIEZA.</t>
  </si>
  <si>
    <t>SUMINISTRO DE PIEZAS METALICAS PARA CONTENEDORES DE PAPEL Y CARTÓ...// AM EXP 18/2022 // SERVICIO DE LIMPIEZA.</t>
  </si>
  <si>
    <t>SUMINISTRO DE PIEZAS METALICAS PARA CONTENEDORES DE PAPEL Y CARTÓN. / CON// AM EXP V18/2022 // SERVICIO DE LIMPIEZA.</t>
  </si>
  <si>
    <t>SIKA 11FC PURFORM GRIS 300ML / SIKA 11FC PURFORM MARRON 300ML / SIKA 11FC PURFORM BLANCO 300ML. COLEGIOS</t>
  </si>
  <si>
    <t>MATERIAL FERRETERÍA PARA CENTRO CÍVICO CANAL DE CASTILLA (ESCOBILLERO PLASTICO BLANCO / DISPENSADOR PAPEL)</t>
  </si>
  <si>
    <t>RESINA  POLYESTER 300 ml / TACO DUOPOWER  6x30 / TORNILLO POZIDRIVE 4,0 X 40</t>
  </si>
  <si>
    <t>CUERDA TRENZADA 6MM 100M BLANCO//SERVICIO DE EXTINCION DE INCENDIOS</t>
  </si>
  <si>
    <t>MASCARILLA FFP2 BLANCAS</t>
  </si>
  <si>
    <t>SILICONA NEUTRA TRANSLUCIDA</t>
  </si>
  <si>
    <t>ESCUADRA 100x100</t>
  </si>
  <si>
    <t>LATG.  COMPACT 2SC 3/8"" PARKER 0.36met / RACOR CODO 90º M6X1-TUBO 6LL / RACOR RE...// AM EXP 18/2022 // LIMPIEZA VIARIA.</t>
  </si>
  <si>
    <t>CODO 1/4"" BSP-CIL - D.6 MM LAT-NIQ / LATG.  COMPACT 2SC 3/4"" PARKER 2.89met / LA...// AM EXP V18/2022 // LIMPIEZA VIARIA</t>
  </si>
  <si>
    <t>DIGIMET E35-AF PISTOLA PARA ANTICONGELANTE / NUMERO DE PEDIDO...// AM EXP 18/2022 // SERVICIO DE LIMPIEZA.</t>
  </si>
  <si>
    <t>PILA 12V E23 ALKAL.ENERGIZER / ELEVALUNAS DELANTERO IZQUIERDO / Batería moto MF 10,5Ah 180A CP / Batería moto Yumicon 12</t>
  </si>
  <si>
    <t>Fusible standard 10 A / Fusible standard 7.5 A / Terminal aislado Leng...// AM EXP 18/2022 // SERVICIO DE LIMPIEZA.</t>
  </si>
  <si>
    <t>SILKRON SPG-9600 75 ML. / BOBINA PAPEL TRAPICEL TOP. / Regleta 12 conexiones 6 mm / Cable manguera 5x1  25 m / GANCHO A.</t>
  </si>
  <si>
    <t>Fusible mini 5 A, 10 A,  15 A / CINTA PVC M15 NEGRO 19MM X 25MT / BATERIA EFB 12 V 105AH / SERV. EXTINCION DE INCENDIOS</t>
  </si>
  <si>
    <t>GARRAFA ADBLUE 10LT. C/FLEX 23</t>
  </si>
  <si>
    <t>MOTOR ARRANQUE RVI/VOLVO 5,00KW-10D / ESTRIBO IZDO.CABINA LARGA STRALI...// AM EXP V18/2022 // SERVICIO DE LIMPIEZA.</t>
  </si>
  <si>
    <t>JAVIER TALLER / MUELLE MATRICERIA 32X51 AZUL / GOYO TALLER / UNION CAD...// AM EXP 18/2022 // SERVICIO DE LIMPIEZA.</t>
  </si>
  <si>
    <t>VARIOS ALBARANES ( ALBARAN A1-023010 ALBARAN A1-022936 ALBARAN A1-022891 ALBARAN A1-022819 ALBARAN A1-022812 ). COLEGIOS</t>
  </si>
  <si>
    <t>ALBARAN A1-023133 // PUERTA RF 60*1000*1620  COLEGIO SAN FERNANDO</t>
  </si>
  <si>
    <t>ALBARAN A1-022923</t>
  </si>
  <si>
    <t>F - 1391 - AISLANTE ACUSTICO PARA CEAS DELICIAS-ARGALES - RIALCO. 1 DIA</t>
  </si>
  <si>
    <t>MANTENIMIENTO, SUMINISTRO DE MATERIAL PARA EL CVA HUERTA DEL REY,  GYPREX ESTANDAR VINILO 60*60*8 - INICIATIVAS SOCIALES</t>
  </si>
  <si>
    <t>CILINDRO HORQUILLAS CAJA C5003...// AM EXP V18/2022 // SERVICIO DE LIMPIEZA.</t>
  </si>
  <si>
    <t>PIN ENCODER TAILGATE OLYMPUS S311G1-A140-0020 / PEDAL ACELERADOR CC-2020 OL// AM EXP V18/2022 // SERVICIO DE LIMPIEZA.</t>
  </si>
  <si>
    <t>MONT. CUERPO EST. OLY UPC WIDE S411C1-N000-0500 / MUELLE ESTRIBERA PESO OLY...// AM EXP 18/2022 // SERVICIO DE LIMPIEZA.</t>
  </si>
  <si>
    <t>PORTAPATINES TRIN. S411C3-M000-0070 / BULON S311G3-1134-0420 / CJTO. DETEC...// AM EXP 18/2022 // SERVICIO DE LIMPIEZA.</t>
  </si>
  <si>
    <t>COJINETE S31580-Z140-0050 / PATIN S315F0-V140-0090...// AM EXP 18/2022 // SERVICIO DE LIMPIEZA.</t>
  </si>
  <si>
    <t>TOBERA CHORRILLO CITY CAT...// AM EXP 18/2022 // SERVICIO DE LIMPIEZA.</t>
  </si>
  <si>
    <t>CARTUCHO FIL.RETORNO 125l OLY. S2Z310-0000-0670...// AM EXP 18/2022 // SERVICIO DE LIMPIEZA.</t>
  </si>
  <si>
    <t>CTO.GOMA ESTRIB.WIDE -1005mm S411C1-N000-0700  ...// AM EXP 18/2022 // SERVICIO DE LIMPIEZA.</t>
  </si>
  <si>
    <t>CTO.GOMA ESTRIB.WIDE -1005mm S411C1-N000-0700...// AM EXP 18/2022 // SERVICIO DE LIMPIEZA.</t>
  </si>
  <si>
    <t>TAPON DIAMETRO 25 S2EZ00-0000-0320...// AM EXP 18/2022 // SERVICIO DE LIMPIEZA.</t>
  </si>
  <si>
    <t>ML.COQUILLA ST TUB.54 X 9 MM.ESP.(RITE). ESCUELAS INFANTILES</t>
  </si>
  <si>
    <t>UNION MACHO TUB.ACERO  1 1/4"" / VALVULA ESFERA H-H 1 1/4"" / ENLACE ROSCA EXT.LATON 40-1 1/4"" / TE IGUAL LATON P.E.Ø 40 /</t>
  </si>
  <si>
    <t>MANGUITO P.E.LATON 40 / MANGUITO POLIETILENO 40</t>
  </si>
  <si>
    <t>MANGUITO POLIETILENO 40 / ML.TUB. PE Ø 40/10 ATMS.ALIMENT.X METROS. C.P. NARCISO ALONSO CORTES</t>
  </si>
  <si>
    <t>SUMINISTRO , TKROM MATE FORTUNA 15LT ( MIXTO/22/VA/0012 PINT DECORATIVA JBENAVENT</t>
  </si>
  <si>
    <t>EUROPLAS E-22 PINTURA ACRILICA 15LT  / EUROPLAS E-22 PIN // SERVICIO DE LIMPIEZA.</t>
  </si>
  <si>
    <t>SUMINISTRO MATERIAL SANITARIO DESECHABLE, CURAS, TIRAS REACTIVAS E INSTRUMENTAL QUIRURGICO. DPTO. PREVENCION Y SALUD LA</t>
  </si>
  <si>
    <t>BARNIZ SINTETICO MATE EUROLUX 3LT                                           ( MANTENIMIENTO DE EDIFICIOS E INSTALACIONES</t>
  </si>
  <si>
    <t>METACRILATO XT BLANCO OPAL 3050X2050X2MM ML                                 ( MANTENIMIENTO DE EDIFICIOS E INSTALACIONES</t>
  </si>
  <si>
    <t>CATALIZADOR BPO ROJO 0.04KG         ( EDUCACION - COLEGIO TERESA IÑIGO DE TORO</t>
  </si>
  <si>
    <t>SPRAY SEGOPI-TECH IMPRI.ANTIOXIDANTE GRIS 0,4LT   ( EDUCACION ) / SPRAY SEGOPI-TECH GRIS RAL 7</t>
  </si>
  <si>
    <t>TKROM ESMALTE CON PU BLANCO 131 MATE 0.75LT                                 ( EDUCACION - gonzalo de cordoba.  )</t>
  </si>
  <si>
    <t>FACTURACIÓN DE REPUESTOS SEGÚN PEDIDO DE VENTA Nº 2023/PV101/2229 ALBARÁ/// AM EXP V18/2022 // LIMPIEZA VIARIA.</t>
  </si>
  <si>
    <t>PASTA LAVAMANOS PIU BALDE 5000ML  / AMORTIGUADOR ACUSTICO PARA PORTON// AM EXP V18/2022 // SERVICIO DE LIMPIEZA.</t>
  </si>
  <si>
    <t>CUBIERTA 20X2.25-16 / ENCIMERA NEGRA SNOW 3306 DE 3600X620X30 / LABIO LA...// AM EXP V18/2022 // SERVICIO DE LIMPIEZA.</t>
  </si>
  <si>
    <t>BOLSA NEGRA 90X95 G-140 BDRPLTOTAL (1000 unid)  / BOLSA NEGRA 115X...// AM EXP V18/2022 // LIMPIEZA VIARIA.</t>
  </si>
  <si>
    <t>BOLSA NEGRA 90X95 G-140 BDRPLTOTAL (1000 unid)  / NIKUTEX 1994 ENVASE AZUL 10L...// AM EXP 18/2022 // LIMPIEZA VIARIA.</t>
  </si>
  <si>
    <t>LUZ INTERMITENTE / MESA  ALTA BAR RECTANGULAR 3R025ME / PORTABOBINAS 6...// AM EXP 18/2022 // SERVICIO DE LIMPIEZA.</t>
  </si>
  <si>
    <t>ACUERDO MARCO_1961LTT:INYECTORES RECUPERADOS,MODULO BOMBA,TUERCA JUNTA DEPOSITO COMBUESTIBLE,LIMPIEZA RAIL GASOLINA,INUE</t>
  </si>
  <si>
    <t>ACUERDO MARCO_VA7632AH:VENTILADOR CALEFACCION RECICLADO</t>
  </si>
  <si>
    <t>Albarán OT/ 141022 de 22/01/2024 ( REPARACIÓN EN TALLER DE MOTOAZADA HONDA F220 REF.: RIBERA VALE Nº 0295 RETIRADA EL 23</t>
  </si>
  <si>
    <t>Albarán OT/141177 de 30/01/2024 ( REPARACIÓN EN TALLER DE CARRETILLA PULVERIZADORA HONDA CPH 100 REF.: RIBERA DE CASTILL</t>
  </si>
  <si>
    <t>DISEÑO Y MAQUETACIÓN CARTELERIA PARA CENTRO MUNICIPAL DE LA IGUALDAD / DURANTE 2024.</t>
  </si>
  <si>
    <t>CONTRATO CON EMPRESA DE LAVANDERIA INDUSTRIAL PARA EL LAVADO DE ROPA DE TRABAJO DEL PERSONAL DEL CMPA</t>
  </si>
  <si>
    <t>MAILING ANDALUCIA S.A</t>
  </si>
  <si>
    <t>CONTRATACION SERVICIOS DE IMPRESIÓN , PLEGADO Y ENSOBRADO DE LOS ENVIOS POSTALES DEL AYUNTAMIENTO DE VALLADOLID</t>
  </si>
  <si>
    <t>ALCALÁ DE GUADAIRA</t>
  </si>
  <si>
    <t>Revisión periódica de vehículos equipados con GLP, incluyendo la revisión mecánica ordinaria y la específica del GLP.</t>
  </si>
  <si>
    <t>SEGUNDA PRORROGA CONTRATO CENTRALIZADO LIMPIEZA DEPENDENCIAS MUNICIPALES. LOTE 15 CUPULA DEL MILENIO. AÑO 2024</t>
  </si>
  <si>
    <t>CTTO DE SERVICIOS CHARLA DR. JAVIER URRA ""RIESGOS PARA LA SALUD INFANTO-JUVENIL"" 8 ABRIL</t>
  </si>
  <si>
    <t>ALQUILER BATERÍA VEHÍCULO ELÉCTRICO RENAULT TWIZY, MATRÍCULA 2499HKJ, PROPIEDAD DEL AYUNTAMIENTO DE VALLADOLID AÑO 2024</t>
  </si>
  <si>
    <t>SEGUNDA PRORROGA CONTRATO CENTRALIZADO LIMPIEZA DEPENDENCIAS MUNICIPALES. LOTE 15 CUPULA DEL MILENIO AÑO 2024</t>
  </si>
  <si>
    <t>SERVICIO DE LIMPIEZA DEL CDIT, PRIMERA PRÓRROGA, (32/2023)</t>
  </si>
  <si>
    <t>BELEN ELISA  DÍAZ PÉREZ</t>
  </si>
  <si>
    <t>ASIST.TÉCN.ESPEC.ELABOR.DOCUMEN.Y DESAR.DIFERENT.PROP.Y PROYECT.ESTRAT.EN VALLAD. -NO ACUERDO MARCO-</t>
  </si>
  <si>
    <t>PRORROGA GESTION BANCO DEL TIEMPO DE 01/03/24 AL 28/02/25</t>
  </si>
  <si>
    <t>GESTION INTEGRAL DE APLICACIONES EMPRESA</t>
  </si>
  <si>
    <t>SERVICIO TALLER DE CINE CON MOTIVO DE LA CELEBRACION DE LA GALA DE LOS PREMIOS GOYA EN VALLADOLID</t>
  </si>
  <si>
    <t>REPARACIÓN DE LOS CONTENEDORES METÁLICOS DE PAPEL Y CARTÓN. SERVICIO DE LIMPIEZA.</t>
  </si>
  <si>
    <t>LUCE INNOVATIVE TECHNOLOGIES, S.L.</t>
  </si>
  <si>
    <t>CONTRATACIÓN CHATBOT BUSCADOR BÁSICO (4 MESES)</t>
  </si>
  <si>
    <t>ADJUDICA PATROCINIO 'EL PROGRAMA DE ORTEGA' DE RADIO MARCA EMISIÓN NACIONAL. ENCUENTRO DE RADIOS ESCOLARES</t>
  </si>
  <si>
    <t>LIMPIEZA LODOS ARENERO NAVE DE LAVADO DE VEHÍCULOS DEL SERVICIO DE LIMPIEZA.</t>
  </si>
  <si>
    <t>SONIA FERNANDEZ DE LA VEGA</t>
  </si>
  <si>
    <t>SERVICIO DE ORIENTACION PSICOLOGICA PARA LOS ADOLESCENTES Y JOVENES EN LOS ESPACIOS JOVENES 2024</t>
  </si>
  <si>
    <t>ADJUDICA ACCESO DIARIO POR WEB AL SERVICIO DE NOTICIAS AGENCIA EUROPA PRESS AÑO 2024</t>
  </si>
  <si>
    <t>REVISIÓN DE PRECIOS - CONTRATO MANT. INTEGRAL CON GESTIÓN ENERGÉTICA MEDIANTE BIOMASA_CASA DEL BARCO Y ANEXO 2016-2022.</t>
  </si>
  <si>
    <t>SPC 13/2024 SERVICIOS INFORMÁTICOS IMPRESIÓN TICKETS Y PROVISIÓN CONTENIDOS PANTALLAS INFORMATIVAS MAR. / DIC (1A)</t>
  </si>
  <si>
    <t>CONSTRUIR TOMA DE FUERZA EN RADIADOR STRALIS...// AM EXP 18/2022 // SERVICIO DE LIMPIEZA.</t>
  </si>
  <si>
    <t>SE-EC 08/2023. PRORROGA FERIA DEL LIBRO. 2024. LOTE 6: AGENCIA DE VIAJES, DESPLAZAMIENTOS, ALOJAMIENTO, RESTAURACION</t>
  </si>
  <si>
    <t>2ª PRÓRROGA. LOTE 1. CONTRATO PROGRAMOS EDUCACIÓN AMBIENTAL (HUERTOS URBANOS). PLAZO: 01/01/2024 AL 01/05/2024</t>
  </si>
  <si>
    <t>CONTRATO SUMINISTRO MATERIAL DE OFICINA ALMACEN DE ACOPIOS LOTE 3 DE 01/02/2024 A 31/12/2024</t>
  </si>
  <si>
    <t>SUSCRIPCIÓN ANUAL A BASES DE DATOS LA LEY, EL CONSULTOR Y PORTAL DE REVISTAS. AÑO 2024.</t>
  </si>
  <si>
    <t>prórroga curso de montaje y mant.inst.energias renovables-abril a dic 2024</t>
  </si>
  <si>
    <t>PRÓRROGA CONTRATO SEGURO DAÑOS MATERIALES (LOTE 2) AYUNTAMIENTO VALLADOLID (Exp. 15/2020 ps9) 5-2-24 A 5-2-25</t>
  </si>
  <si>
    <t>OCCIDENT GCO SOCIEDAD ANONIMA DE SEGUROS Y REASEGUROS</t>
  </si>
  <si>
    <t>2ª PRÓRROGA CONTRATO SEGURO DAÑOS MATERIALES (LOTE 2) AYUNTAMIENTO VALLADOLID (Exp. 15/2020 ps9 y ps10) 5-2-24 A 5-2-25</t>
  </si>
  <si>
    <t>DESARROLLO E IMPLANTACION DEL PORTAL INSTITUCIONAL DE TURISMO  DTI</t>
  </si>
  <si>
    <t>REAJUSTE PRESUPUESTARIO CONT.TRANSF.DIGITAL DE LOS SERV.DE AT.SOC.A LAS PERSONAS-PRTR-HASTA JUN 24-220239000794</t>
  </si>
  <si>
    <t>2ª PRÓRROGA CONTRATO LIMPIEZA CASA DEL BARCO Y EDIFICIO ANEXO. 2024. LOTE 9. EXPTE. PR-SE32/2022 (P.S.8 EXPTE. 31/2020)</t>
  </si>
  <si>
    <t>SEGURO FLOTA VEHÍCULOS (LOTE 3) PERIODO: 05-08-2023 AL 05-02-2024 (EXP. 15/2020 PS 06) 6 MESES - PENDIENTE BILBAO-</t>
  </si>
  <si>
    <t>PRÓRROGA CONTRATO SERIVICIO APOYO GESTIÓN ARCHIVO MUNICIPAL, EXPTE. AMVA 03/2023.</t>
  </si>
  <si>
    <t>2ª PRÓRROGA CONTRATO SEGURO FLOTA VEHÍCULOS (LOTE 3) AYUNTAMIENTO VALLADOLID (Exp. 15/2020 ps8) 5-2-24 A 5-2-25</t>
  </si>
  <si>
    <t>2ª PRÓRROGA CONTRATO SEGURO FLOTA VEHÍCULOS (LOTE 3) AYUNTAMIENTO VALLADOLID (Exp. 15/2020 ps9 y ps10) 5-2-24 A 5-2-25</t>
  </si>
  <si>
    <t>FEDERACION COMERCIO Y SERVICIOS VALLADOLID</t>
  </si>
  <si>
    <t>SERVICIOS DE APOYO AL AYUNTAMIENTO DE VALLADOLID EN EL PROCESO DE REAPERTURA DEL MERCADO MUNICIPAL RONDILLA.</t>
  </si>
  <si>
    <t>Albarán OT/ 140903 de 16/01/2024 ( REPARACIÓN EN TALLER DE CORTACÉSPED HONDA HRH 536. REF.: CAMPO GRANDE  VALE Nº: 0283</t>
  </si>
  <si>
    <t>Albarán OT/141269 de 6/02/2024 ( REPARACIÓN EN TALLER DE CORTACÉSPED HONDA HRH536HXE REF.: HUERTA DEL REY 1 VALE Nº: 038</t>
  </si>
  <si>
    <t>Albarán OT/ 141178 de 29/01/2024 ( REPARACIÓN EN TALLER DE CORTACÉSPED HONDA HRH 536 HXE REF.: MORERAS VALE Nº.: 0365 RE</t>
  </si>
  <si>
    <t>1 255670019R - MANDO BAJO VOLANT</t>
  </si>
  <si>
    <t>EXPTE.55/2023. SEGURO RESPONSABILIDAD CIVIL DEL 01/02/2024 AL 31/07/2024. ACUERDO MARCO FEMP. AYUNTAMIENTO VALLADOLID.</t>
  </si>
  <si>
    <t>1 341404375R - GATILLO</t>
  </si>
  <si>
    <t>contrato serv.promoc.envejec.activo y anim.sociolcult para CVA TRANSF.-de 1/1/24 a 15/9/25..</t>
  </si>
  <si>
    <t>1 254015253R - PLATINO ELEVALUNA / 1 254214896R - INTERRUPTOR ELEV.</t>
  </si>
  <si>
    <t>1 878162915R - ENGANCHE CINTURON</t>
  </si>
  <si>
    <t>REPARAR BOMBA PARTE 2 / OFICINA CONTABLE L01471868 / ORGANO GESTOR  L01471868 / UNIDAD TRAMITADORA  GE0003949</t>
  </si>
  <si>
    <t>contrato serv.promoc.envejec.activo y anim.sociolcult para CVA NO TRANSF.-de 1/1/24 a 15/9/25.</t>
  </si>
  <si>
    <t>CORREA CUELLO SCANRECOR MANDO ( RETIRADO SR JAVIER )...// AM EXP 23/2020 // LIMPIEZA VIARIA.</t>
  </si>
  <si>
    <t>02. Urbanismo y vivienda</t>
  </si>
  <si>
    <t>04. Hacienda, personal y modernización administrativa</t>
  </si>
  <si>
    <t>05. Comercio, mercados y consumo</t>
  </si>
  <si>
    <t>06. Educación y cultura</t>
  </si>
  <si>
    <t>07. Medio ambiente</t>
  </si>
  <si>
    <t>08. Tráfico y movilidad</t>
  </si>
  <si>
    <t>09. Turismo, eventos y marca ciudad</t>
  </si>
  <si>
    <t>10. Personas mayores, familia y servicios sociales</t>
  </si>
  <si>
    <t>1501. Dirección del área de urbanismo y vivienda</t>
  </si>
  <si>
    <t>9200. Dirección del area de participación ciudadana y deportes</t>
  </si>
  <si>
    <t>9209. Dirección del area de hacienda, personal y modernización administrativa</t>
  </si>
  <si>
    <t>4301. Dirección del área de comercio, mercados y consumo</t>
  </si>
  <si>
    <t>4312. Mercados</t>
  </si>
  <si>
    <t>4314. Actuaciones en materia de comercio minorista</t>
  </si>
  <si>
    <t>3202. Dirección del área de educación y cultura</t>
  </si>
  <si>
    <t>1301. Dirección del área de tráfico y movilidad</t>
  </si>
  <si>
    <t>4332. Dirección del área de turismo, eventos y marca ciudad</t>
  </si>
  <si>
    <t>2313. Dirección del área de personas mayores, familia y servicios sociales</t>
  </si>
  <si>
    <t>1302. Dirección del área de salud pública y seguridad ciudadana</t>
  </si>
  <si>
    <t>1621. Recogida de residuos</t>
  </si>
  <si>
    <t>4322</t>
  </si>
  <si>
    <t>(Todas)</t>
  </si>
  <si>
    <t>220</t>
  </si>
  <si>
    <t>Segundo</t>
  </si>
  <si>
    <t>2</t>
  </si>
  <si>
    <t>MANOMETRO EURODAINU HOMOLOGADO / RACOR RAPIDO MACHO 1/4 /// SERVICIO DE EXTINCION DE INCENDIOS</t>
  </si>
  <si>
    <t>300</t>
  </si>
  <si>
    <t>REPARACIÓN ESCUDOS DEL AYUNTAMIENTO VALLADOLID DE 500MM DE ALTO EN IMPRESION...// AM EXP 23/2020 // SERVICIO DE LIMPIEZA</t>
  </si>
  <si>
    <t>2024 08 1651 22199</t>
  </si>
  <si>
    <t>REGLETA  LEGRAND 34272  Ø10 MM  NEGRA / BORNA LEGRAND PASO  35MM  034004 / MT CABLE H07Z1-K ZEROH FLEX  1X1,5 MARRON / F</t>
  </si>
  <si>
    <t>MATERIAL REPARACIÓN EN CC ESGUEVA (MECANISMO FOMI / JUNTA UNION FOMINAYA TORNILLO INOX 0138576)</t>
  </si>
  <si>
    <t>TA24 929 REPARACION VA-9508-W KMS.81188 D-M REDUCTORA DEL CAMBIO ABR...// AM EXP 23/2020 // SERVICIO DE LIMPIEZA.</t>
  </si>
  <si>
    <t>Ensayos C.Calidad. LOTE 1 Contrato de obras de vía ciclista en calle Mieses, control de calidad y exp.5/2024 SETM)</t>
  </si>
  <si>
    <t>SPRAY CRC MARKERPAINT NEGRO (                       ) / SPRAY CRC MARKERPAINT BLANCO (                       ) / GUANTE</t>
  </si>
  <si>
    <t>JUEGO DE PASTILLAS DE FRENO EBC FA196HH HONDA CBX-500 DELANTERA / JUEGO DE PASTILLAS DE FRENO EBC FA469V HONDA CBX 500 T</t>
  </si>
  <si>
    <t>NEVADA BLANCO 15L ( EDUCACION CEP ANTONIO ALLUE MORER ID0041541 ) / DANPIN PAPEL TAPAR CON CINTA 10CMX45M ( EDUCACION CE</t>
  </si>
  <si>
    <t>SUMINISTRO DE MATERIAL ELECTRICIDAD PARA CC JOSÉ LUIS MOSQUERA ( DETECTOR PIR 360º EMPOTRAR LEGRAND)</t>
  </si>
  <si>
    <t>BOMBILLO UCEM 2000SNLP08D / BOMBILLO AZBE 1/2 HS-6 44 / BOMBILLO SEG CVL 35-35 R15 / BOMBILLO SEG MCM 35-35 R15 /SEISPC</t>
  </si>
  <si>
    <t>ID: 0040299-CEIP ISABEL LA CATOLICA / BOMBILLO MCM EAN: 30-50 E-35215 / ID: 0041265-CEIP PARQUE ALAMEDA / ASA TIRADOR MI</t>
  </si>
  <si>
    <t>ALB: 24-212253 PED: 24-020728-1003 S/PED: C.P. ALLUE MORE / LATIGUILLO H-H 3/8-3/8   L- 400 / TE RED. LATON 3/4-1/2 / RE</t>
  </si>
  <si>
    <t>CARRETE ESTAÑO 250 GR 8%////FACTURA ABONO A/122   //SERVICIO DE EXTINCION DE INCENDIOS</t>
  </si>
  <si>
    <t>SUMINISTRO DE ALFOMBRILLAS PARA EL AURIS DEL SERVICIO DE MEDIO AMBIENTE</t>
  </si>
  <si>
    <t>PERRO DELTA   ||""PÓLIZA"":9041880120775||""RECIBO"":8566802175||""RIESGO""//////PREVENCION Y PROTECCION CIVIL</t>
  </si>
  <si>
    <t>240</t>
  </si>
  <si>
    <t>REVISAR  POSIBLE  PERDIDA  DE AIRE,  COMPROBAR VALVULAS Y RACORES MATR. 4918JLF//SERVICIO EXTINCION DE INCENDIOS</t>
  </si>
  <si>
    <t>DESMONTAR  Y MONTAR ACCESORIOS PARA SUSTITUIR VALVULA DE FRENO DE MANO MATR. 4918JLF//SERV. EXTINCION INCENDIOS</t>
  </si>
  <si>
    <t>COLOCAR BIEN LAMPARA DELANTERA IZQUIERDA Y HACER REGLAJE DE FAROS VEHÍCULO 4894JLF//SERV. EXTINCION INCENDIOS</t>
  </si>
  <si>
    <t>PUÑO BOTON CALEFACC MAQUINA 1////SERVICIO EXTINCION INCENDIOS</t>
  </si>
  <si>
    <t>TERMOSTATO C/JUNTA / CORREA / CORREA / CINTURON DCINTU / TUBO / ANILL...// AM EXP 23/2020 // SERVICIO DE LIMPIEZA VIARIA</t>
  </si>
  <si>
    <t>A24/182795 / REPARAR MANGUERA DE LAVAR / A24/182826 / SUSTITUIR JUNTAS A M...// AM EXP 18/2022 // SERVICIO DE LIMPIEZA.</t>
  </si>
  <si>
    <t>NURAL   21-120 ML 326089   ADHESIVO NURAL   (34158) / 62573 JUEGO 3-MACHO...// AM EXP 18/2022 // SERVICIO DE LIMPIEZA.</t>
  </si>
  <si>
    <t>BONDERITE C-MC 3000 D2 JC20KG DESENGRASANTE MANTENIMIENT...// AM EXP 18/2022 // SERVICIO DE LIMPIEZA VIARIA.</t>
  </si>
  <si>
    <t>CUBIERTA  13R22.5 PIRELLI TRAC 01 -  MATRICULA 7425-FKM  / S.I. GESTION DE NFU CAT.D /SEISPC</t>
  </si>
  <si>
    <t>PINCHAZO FURGON ( MAS EQUILIBRADO 1197-MDS ) / REPARACION CUBIERTA ( 12.5-18 PALA MIXTA E3013-BGL ) / MANCHON RADIAL INT</t>
  </si>
  <si>
    <t>PINCHAZO ( TURISMO+EQUILIBRADO 9992-FVL )</t>
  </si>
  <si>
    <t>COFAN MANGO CORREDIZO EN ""T"" 1/2"" L-250MM / MOTIP 563 LIMPIADOR DE FRENOS 500ML / JBM VASO IMPACTO HEXAGONAL 1/2"" 27MM /</t>
  </si>
  <si>
    <t>Albarán: VA24/2142 Fecha: 28/05/24 / PINO NORTE CC 50 / PINO GALLEGO 1ª / AGLOMERADO 2440*1220*16 / BARRA  TETRACERO 10/</t>
  </si>
  <si>
    <t>SILICONA NEUTRA BLANCO / TACO DYNA. TORNILLO  8X 60 BR.10 / DESATASCADOR DESA-TOT 1000ML</t>
  </si>
  <si>
    <t>MANT. SUMINISTRO DE DISCO DIAMANTE GRAL OBRA,CINCEL SDS-MAX,PARA REPARACION DEL CVA DELICIAS- INICIATIVAS SOCIALES</t>
  </si>
  <si>
    <t>LLAVE VASO CARRACA LARGA 1/4-10 / LLAVE VASO CARRACA 1/2 -13///SERV. EXTINCION INCENDIOS</t>
  </si>
  <si>
    <t>4223 JDZ / LATG.  FORZA UNO 1SN 1/4"" R1 AT 2.1met / PEDIDO 6003FPZ /...// AM EXP 18/2022 // SERVICIO DE LIMPIEZA VIARIA.</t>
  </si>
  <si>
    <t>UNION M. 16 S (24X1,5)- M. 1/2"" BSP / TUERCA TUBO 16 S (M24X1.5) / ANILLO PROGRESIVO TUBO 16 / UNION M. 18 L (26X1,5)- M</t>
  </si>
  <si>
    <t>BATERIA TECHNICA 12 V 80AH / BIDON 10L HOMOL. CANULA (CON VISOR) / BIDON 5 L. HOMOLOG. CANULA FLEXIBLE / SEISPC</t>
  </si>
  <si>
    <t>SE ALIZACION / CRISTAL ROJO-BLANCO 846/847/848 / MANGUERA SILICONA 50 mm...// AM EXP 18/2022 // SERVICIO DE LIMPIEZA.</t>
  </si>
  <si>
    <t>ACUERDO MARCO v18/2022 CONTRATACIÓN DEL SUMINISTRO DE MATERIALES PARA EL AYUNTAMIENTO DE VALLADOLID SERVICIO DE LIMPIEZA</t>
  </si>
  <si>
    <t>AMORTIGUADOR TRAS. S/N AE... / AVISADOR VOLVO FH... RVI  MAGNUM DXI PRE...// AM EXP 18/2022 // SERVICIO DE LIMPIEZA.</t>
  </si>
  <si>
    <t>PULVERIZADOR BERRY 1.5 C/VALVULA / FIELTRO ADHESIVO ESPATULAS / BA...// AM EXP 18/2022 // SERVICIO DE LIMPIEZA.</t>
  </si>
  <si>
    <t>JUNTA GOMA TAILGATE WIDE S315L0-M100-0240...// AM EXP 18/2022 // SERVICIO DE LIMPIEZA.</t>
  </si>
  <si>
    <t>SOPORTE PLAST. IZQ. FMO PLUS / SOPORTE PLAST. DERCH. FMO PLUS...// AM EXP 18/2022 // SERVICIO DE LIMPIEZA.</t>
  </si>
  <si>
    <t>PALANCA / MUELLE BARRA SEG FMO PLUS / LEVA DX CO LEVA DX CO...// AM EXP 18/2022 // SERVICIO DE LIMPIEZA.</t>
  </si>
  <si>
    <t>MANTENIMIENTO, SUMINISTRO DE PINTURA SEGOCRYL M-60 S 15LT   PARA REPARACION DEL CVA DELICIAS</t>
  </si>
  <si>
    <t>MANT. SUMINISTRO DE TEMPLE SEGOPI LISO BLANCO 2KG  PARA REPACION DEL CVA DELICIAS- INICIATIVAS SOCIALES</t>
  </si>
  <si>
    <t>2024 01 9206 22199</t>
  </si>
  <si>
    <t>XYLAZEL PLUS DECO.MAT.INCOLORO 5LT.- SANEAMIENTO CARPINTERÍA RECINTO ARQUEOLÓGICO. ID: 41441</t>
  </si>
  <si>
    <t>DIMINSA SOCIEDAD LIMITADA</t>
  </si>
  <si>
    <t>ADJUDICA REPARACIÓN Y MANTENIMIENTO CARRETILLA ELÉCTRICA CROWN MODELO 1.0EM - IMPRENTA</t>
  </si>
  <si>
    <t>TKROM M-60 FORTUNA OCEANIC MATE RAL-9010 15LT                               ( MANTENIMIENTO DE EDIFICIOS E INSTALACIONES</t>
  </si>
  <si>
    <t>MOD.1 SEGURIDAD Y  SALUD OBRA DE REHABILITACIÓN ENERGÉTICA, REFORMA Y ACTUALIZACIÓN DE LA CASA CONSISTORIAL  VALLADOLID</t>
  </si>
  <si>
    <t>BOLSA NEGRA 90X95 G-140 BDRPLTOTAL (1000 unid) ...// AM EXP 18/2022 // SERVICIO DE LIMPIEZA VIARIA.</t>
  </si>
  <si>
    <t>CORTAFRIOS 150 / PORTACANDADOS ABATIBLES / SEÑAL PELIGRO CAIDA DISTI...// AM EXP 18/2022 // SERVICIO DE LIMPIEZA.</t>
  </si>
  <si>
    <t>2024 0750 1721 633</t>
  </si>
  <si>
    <t>VS 30/23 CONTRATO DE SUMINISTRO E INSTALACION DE PLANTAS FOTOVOLTAICAS AUTOCONSUMO COLECTIVO LOTE:4</t>
  </si>
  <si>
    <t>VS 30/23 CONTRATO DE SUMINISTRO E INSTALACION DE PLANTAS FOTOVOLTAICAS AUTOCONSUMO COLECTIVO LOTE:5</t>
  </si>
  <si>
    <t>ENERGETICA SDAD. COOP.</t>
  </si>
  <si>
    <t>VS 30/23 CONTRATO DE SUMINISTRO E INSTALACION DE PLANTAS FOTOVOLTAICAS AUTOCONSUMO COLECTIVO LOTE:3</t>
  </si>
  <si>
    <t>GENERAL ENERGY SPAIN SL</t>
  </si>
  <si>
    <t>VS 30/23 CONTRATO DE SUMINISTRO E INSTALACION DE PLANTAS FOTOVOLTAICAS AUTOCONSUMO COLECTIVO LOTE:2</t>
  </si>
  <si>
    <t>GUADALIX DE LA SIERRA</t>
  </si>
  <si>
    <t>VS 30/23 CONTRATO DE SUMINISTRO E INSTALACION DE PLANTAS FOTOVOLTAICAS AUTOCONSUMO COLECTIVO LOTE:1</t>
  </si>
  <si>
    <t>TALLERES F. FERNANDEZ, SOCIEDAD LIMITADA</t>
  </si>
  <si>
    <t>REPARAR SISTEMA AAC E-1768-BGJ / LIMPIEZA CIRCUITO CON NITROGENO SECO...// AM EXP 23/2020 // SERVICIO DE LIMPIEZA.</t>
  </si>
  <si>
    <t>ABONOS EMUPA, S.L.2020</t>
  </si>
  <si>
    <t>BANDEJAS DE 15 UNIDADES</t>
  </si>
  <si>
    <t>SANTIAGO DEL ARROYO</t>
  </si>
  <si>
    <t>BANDEJAS DE 8 UNIDADES</t>
  </si>
  <si>
    <t>TERMO ELEC.SIMAT SIM 30 R EU      30LITROS</t>
  </si>
  <si>
    <t>MANT. SUMINISTRO DE PANEL DISANO ECO 33W 4000K  60X60, PANTALLA LDV DPROOF 42W  PARA EL CVA SAN JUAN  - INICIATIVAS SOC</t>
  </si>
  <si>
    <t>MICROMOD DDORE TYXIA4811 RECEPT.ON/OFF    6351107 / TELEMANDO DDORE TYXIA1410 RF 4C APER/CIERRE 6351389</t>
  </si>
  <si>
    <t>F - 5743 - MT CANAL Y ANGULOS LEGRAND PARA CEAS RONDILLA - CADIELSA. 1 DIA</t>
  </si>
  <si>
    <t>CLAVIJA LEGRAND 50342 CAU IP44</t>
  </si>
  <si>
    <t>TA24 902 REPARACION 3883-FMN KMS.96467 CAMBIAR FILTROS DE COMBUSTIBLE Y AIRE REVISAR NIVELES, LUCES, FRENOS Y PRESION /</t>
  </si>
  <si>
    <t>CHAQUETA POLAR ARTIC MARINO T-XXL 2XL (                       ) / CASCO EVO3 BLANCO RULETA (                       ) / P</t>
  </si>
  <si>
    <t>ROLLO HILO 2,7MM 180MTS DESBROZADORA MAKITA E-01840 (                       ) / ROLLO HILO 3MM 297MTS DESBROZADORA MAKIT</t>
  </si>
  <si>
    <t>FILTRO DE ACEITE HF303RC</t>
  </si>
  <si>
    <t>SUMINISTRO DE  MONTOPRIMER TOTAL ACQUA BLANCO 4LP PARA EL CURSO DE  PINTURA DECORATIVA VI - JACINTO BENAVENTE</t>
  </si>
  <si>
    <t>SUMINISTRO MATERIA, LCARTUCHO SELLADOR MS EXPRESS BLANCO FISCHER / CURSO PINTURA DECORATIVA VI - JACINTO BENAVENTE</t>
  </si>
  <si>
    <t>SUMINIST.MATERIAL , CINTA TOMATERA PACK 10 ROLLOS,PACK GRAPAS GRAPADORAPARA EL CURSO DE PARQUES Y JARDINES DEL JACINTO B</t>
  </si>
  <si>
    <t>SUMINISTRO MATERIAL , CINTA METRICA FIBRA 1360-50 M MEDID / CURSO PINTURA DECORATIVA VI- JACINTO BENAVENTE</t>
  </si>
  <si>
    <t>ID: 0040205-DEPOSITO CANINO / BOMBILLO MCM PREMONTADO EAD: 30-30 LETRA D</t>
  </si>
  <si>
    <t>F - 5240 - CERRADERO ELECTRICO PARA CENTRO INTEGRADO PSH Y CERRADURA AGA PARA COMEDOR SOCIAL-CAI - MAOR. 1 DIA</t>
  </si>
  <si>
    <t>F - 5721 - BISAGRAS TEYCO PARA VVDA SOCIAL NEBRIJA 14 BAJO C - EXCLUSIVAS MAOR. 1 DIA</t>
  </si>
  <si>
    <t>SUMINISTRO MATERIAL PRA EL CURSO DE . PARQUES Y JARDINES V EXP.MIXTO/23/VA/0006 / STIHL BOLSA 48504910101- JACINTO BENAV</t>
  </si>
  <si>
    <t>SIN ID-CERRAJERIA / MALLA ANTIPAJAROS 20x20 VERDE  4x 50MT.</t>
  </si>
  <si>
    <t>REPARACIÓN MÁQUINA FOTOCOPIADORA SAMSUNG CLX-9201NA MULTIF.COLOR A3- SERV.CRTOGRAFÍA PLAZA STA. ANA</t>
  </si>
  <si>
    <t>F - 5439 - CERRADURAS PARA 3 ALOJAMIENTOS PROVISIONALES,POMO CEAS CENTRO Y SIFON CEAS BELEN-PILARICA-FERRET.ORTIZ. 1 DIA</t>
  </si>
  <si>
    <t>TORNI. DIN 7505 C/AVE.POZ. BICR. 3.0X20  **OFERTA / GOLPETE 11 BICROMATADO ** OFERTA</t>
  </si>
  <si>
    <t>ARCO SIERRA MET. M. ALEAC. GRADUAB EHL LIQUIDACION</t>
  </si>
  <si>
    <t>SOUDAL BOLSA 5 CANULAS ESPUMA 102998 / COMMENT|+++ JAVIER DAMIAN +++ / VELCRO CAMO CAS. 50MM ONE WRAP NEGRO 25MTSx50MM /</t>
  </si>
  <si>
    <t>CANDADO 301 40 IGUALES NºLLAVE D1I-15123 OFERTA / CANDADO 300 50 IGUALES NºLLAVE RD-19764 OFERTA</t>
  </si>
  <si>
    <t>SUMINISTRO MATERIAL ,CESPED 15, PARA EL CURSO DE PARQUES Y JARDINES DEL C. DE F. PARA EL EMPLEO-JACINTO BENAVENTE</t>
  </si>
  <si>
    <t>SUMINISTRO DE MATERIALPARA PONER  GOTEROS EL CURSO DE PARQUES Y JARDINES DEL C. DE F. PARA EL EMPLEO- JACINTO BENAVENTE</t>
  </si>
  <si>
    <t>SUMINISTRO DE MATERIAL , ROLLO CINTA UNION CESPED 150 PRA EL CURSO DE  PARQUES Y JARDINES IV- JACINTO BENAVENTE</t>
  </si>
  <si>
    <t>SUMINISTRO MATERIAL, PROGRAMADOR SECT PARA EL CURSO  PARQUES Y JARDINES V- JACINTO BENAVENTE</t>
  </si>
  <si>
    <t>SUMINISTRO DE MATERIAL,  M2 CESPED ARTIFICIAL JUCAR 4 COLORES 160/30MMPR AEL CURSO DE PARQUES Y JARDINES- JACINTO BENAVE</t>
  </si>
  <si>
    <t>SUMINIST. MATERIAL,BOLSA 100 GOTEROS CAUDAL 2L/H AZUL,ROLLO 50 ML.POLIETILE PARA EL C. DE PARQUES Y JARDINES- JACINTO BE</t>
  </si>
  <si>
    <t>SUMINISTRO MATERIAL,  M2 CESPED PARA EL CURSO  PARQUES Y JARDINES V -JACINTO BENAVENTE</t>
  </si>
  <si>
    <t>ALB: 24-213993 PED: 24-023518-1003 S/PED: 1086 / MLK MARCADOR LIQUIDO BLANCO  / MECANISMO DESCARGA CISTERNA NIAGARA+(PLU</t>
  </si>
  <si>
    <t>CUOTA 01-10-2023 a 31-12-2023 // ALQUILER KYOCERA P3145 // N.SERIE: R4J1X13773 PR013916 // IMPRENTA</t>
  </si>
  <si>
    <t>MATERIALES DE OBRA</t>
  </si>
  <si>
    <t>MANTENIMIENTO, SUMINISTRO DE PORTALAMP HALOG. GU/GZ10 C/C SILICONA / ICON BASIC 6,5W 840 GU10 230V PARA EL JACINTO BENAV</t>
  </si>
  <si>
    <t>F - 5681 - CINTA, CLAVIJAS, TOMAS, BRIDAS - CEAS RONDILLA - INTERRUPTORES VINOS DE RUEDA 22 - ELECTROSTOCKS. 1DIA</t>
  </si>
  <si>
    <t>ECOLEX Q4 1759 32W 4K CLD BLANCO</t>
  </si>
  <si>
    <t>IID 2P 40A 30MA A-SI / TOMA 16A 250V POT.3600W NEGRA CAUCHO TERMOPLSTICO / LLAVE DE CONTROL ARMARIOS 4 BOCAS + PUNTA DES</t>
  </si>
  <si>
    <t>6989MB // H.M.O.  REVISAR Y DETERMINAR PERDIDAS DE HIDRAULICO / H.M.O.  SUSTITUIR  VALVULA Y TUBERIA, REPONER HIDRAULICO</t>
  </si>
  <si>
    <t>SUMINISTRO DE MATERIALES,  CAÑAS DE BAMBU PARA EL CURSO DE PARQUES Y JARDINES- JACINTO BENAVENTE</t>
  </si>
  <si>
    <t>CUBIERTA NUEVA ( 110-80-19 METZELER ALMACEN ) / CUBIERTA NUEVA ( 160-60-17 METZELER ) / CUBIERTA NUEVA ( 140-60-13 MICHE</t>
  </si>
  <si>
    <t>F - 5968 - MODULOS, CANTOS, TIRADOR, ENCIMERA... PARA REPARAR FREGADERA CEAS BELEN PILARICA - MARINO DE LA FUENTE, 1 DIA</t>
  </si>
  <si>
    <t>SUMINISTRO DE MATERIAL FERRETERÍA (TACO DUOPOWER 6x30) PARA OBRA EN LOCAL AV  SAN NICOLÁS (ID 41135)</t>
  </si>
  <si>
    <t>FRESA CU.REV. Z3 S=12x50 D=60x12 / HOJA SIERRA SABLE 250MM S1242KHM / PALA CUADRADA M/MULETA 1000GR</t>
  </si>
  <si>
    <t>PULPO GOMA PLANO 20MM ROJO 1,25M</t>
  </si>
  <si>
    <t>2024 07 1711 22699</t>
  </si>
  <si>
    <t>DUONEX DESARROLLO DE NEGOCIO S.L.</t>
  </si>
  <si>
    <t>Pago anual mantenimiento aplicación incidencias AVASEP. Año 2024.</t>
  </si>
  <si>
    <t>MANT. SUMNISTRO  DE TKROM IMPRIMACION MULTIUSOS GRIS 431 0.25LT - CENTRO DE VIDA ACTIVA DELICIAS- INICITIVA SOCIALES</t>
  </si>
  <si>
    <t>ALQUILER Y MONTAJE ANDAMIOS PARA OBRAS EN COLEGIOS</t>
  </si>
  <si>
    <t>SANTOVENIA DE PISUERGA</t>
  </si>
  <si>
    <t>ACUERDO MARCO_8282DFF:ACEITE,TASA,ARANDELA,FILTRO ACEITE Y AIRE,BATERIA,LIQ FRENOS,H4,ESCOBILLASTR,W5W, MANO DE OBRA;858</t>
  </si>
  <si>
    <t>STRATO, S.L.</t>
  </si>
  <si>
    <t>CONTROL ARQUEOLÓGICO PZA.SAN JUAN POR OBRAS REURBAN. PARA COLOCAR ARQUERÍA HISTÓRICA DEL CONV.DE LA MERCED.</t>
  </si>
  <si>
    <t>6</t>
  </si>
  <si>
    <t>TRATAMIENTO CONTRA LAS TERMITAS EN EL CEIP ENTRE RÍOS. PLZ EJECUCIÓN: 1 MES</t>
  </si>
  <si>
    <t>INSTALACIONES Y REFORMAS ARTE INDUSTRIAL SL</t>
  </si>
  <si>
    <t>SUSTITUCIÓN ALUMBRADO POIDEPORTIVO TIERNO GALVAN PARQUESOL. 1 MES</t>
  </si>
  <si>
    <t>SUMINISTRO DE ARENA PARA LOS ARENEROS DE VARIOS COLEGIOS. PLZ EJECUCIÓN: 2 MESES</t>
  </si>
  <si>
    <t>Ensayos C.Calidad Lote 1 Contrato obras, construcción carril bici conexión Parquesol-Avda. Salamanca (exp. 35/2023 SETM)</t>
  </si>
  <si>
    <t>PUNTOS VIOLETA EN ZONA MORERAS FIESTA SAN JUAN / 23 JUNIO 2024</t>
  </si>
  <si>
    <t>Lote 2  AT. Control Calidad  en Obras de reparación y adecuación del carril bici en el Barrio La Overuela (exp. 45/2023)</t>
  </si>
  <si>
    <t>2024 10 2315 22621</t>
  </si>
  <si>
    <t>FUNDACION TRIANGULO</t>
  </si>
  <si>
    <t>COLABORACIÓN 3ª EDICIÓN ZORRILLA'S FEST FUNDACIÓN TRIÁNGULO / JUNIO 2024</t>
  </si>
  <si>
    <t>SUMINISTRO DE PIEZAS PARA REPARACIÓN DE CISTERNA DE BAÑO EN C.C. CANAL DE CASTILLA</t>
  </si>
  <si>
    <t>SUMINISTRO DE PIEZAS PARA REPARACIÓN DE LAVABO EN C.I. ZONA ESTE</t>
  </si>
  <si>
    <t>TRABAJO DE TALADRO Y ADECUACION DE HUECO DE TUBO DE EVACUACION EN CRISTAL///SERV. EXTINCION DE INCENDIOS</t>
  </si>
  <si>
    <t>CTTO SERVICIOS TALLER ""LECTURA EN LA COCINA: LECCIONES DE QUÍMICA"" BIBLIOTECAS MUNICIPALES AÑO 2024</t>
  </si>
  <si>
    <t>Lote 1 Ensayos Control Calidad Obras reparación y adecuación del carril bici en el Barrio de La Overuela (exp. 45/2023)</t>
  </si>
  <si>
    <t>MOTORPRESS IBERICA, S.A. SOC.UNIPERSONAL</t>
  </si>
  <si>
    <t>CTTO SUSCRIPCIÓN REVISTAS SPORT LIFE Y MOTOCICLISMO PARA BIBLIOTECAS PUBLICAS AÑO 2024</t>
  </si>
  <si>
    <t>AMPLIACIÓN CTTO SUSCRIPCIÓN BIBLIOTECA CAMPO GRANDE Y MODIF SUSCRIPCIONES VERANO 2024</t>
  </si>
  <si>
    <t>2024 07 1721 22199</t>
  </si>
  <si>
    <t>NIPPON GASES ESPAÑA S.L.U.</t>
  </si>
  <si>
    <t>GASES PARA EL LABORATORIO DE LA RED DE CONTAMINACION MUNICIPAL</t>
  </si>
  <si>
    <t>SUMINISTRO DE MATERIAL ESPECÍFICO DE ALBAÑILERÍA PARA LOS COLEGIOS PÚBLICOS. año 2024</t>
  </si>
  <si>
    <t>REPARACIÓN Y AJUSTE DE ELECTROCARGIÓGRAFO CARDIOLINE - DPTO DE PREVENCIÓN Y SALUD LABORAL - 2ºT 2024</t>
  </si>
  <si>
    <t>SENIOR SERVICIOS INTEGRALES SA - ASOC PAJARILLOS EDUCA UTE</t>
  </si>
  <si>
    <t>CONTRATO IMPLEM. PROY. LUCHA CONTRA LA EXCLUSION EN BARRIOS VULNERABLES Z. ESTE - DE 1-6 A 31-12-24</t>
  </si>
  <si>
    <t>ABONO GASTOS DE PRUEBAS FÍSICAS PARA PROVISIÓN DE 8 SUBINSPECTORES, 2 INSPECTORES Y 2 MAYORES DE LA P.M.</t>
  </si>
  <si>
    <t>2024 02 9332 22604</t>
  </si>
  <si>
    <t>EJECUC.SENTENCIA CONTENC.ADTVO.NUM.4 24/2023 25 ABRIL 2023 EN PLAZA DEL OCHAVO, 2</t>
  </si>
  <si>
    <t>SAMGA S. L. SERVICIOS AUXILIARES DE MANTENIMIENTO GENERAL</t>
  </si>
  <si>
    <t>LIMPIEZA INTENSIVA DUCHAS Y VESTUARIO, ELIMINACIÓN SILICONA Y NUEVO SELLADO ESPECIAL DE BAÑOS. SERVICIO DE LIMPIEZA.</t>
  </si>
  <si>
    <t>CONTRATO DE SUMINISTRO DE CRISTALERÍA PARA ESCUELAS INFANTILES MUNICIPALES. AÑO 2024</t>
  </si>
  <si>
    <t>CONSUELO MARTÍN ESTEBAN</t>
  </si>
  <si>
    <t>CTTO SERVICIOS TALLERES LA BIBLIOTECA DEL BOSQUE. BIBLIOTECA CAMPO GRANDE VERANO 2024</t>
  </si>
  <si>
    <t>2024 01 4331 22602</t>
  </si>
  <si>
    <t>EDICIONES LA MESETA, S.L.</t>
  </si>
  <si>
    <t>DIFUSIÓN PROGRAMAS DE LA AGENCIA DE INNOVACIÓN PARA PROMOCIONAR Y DIFUNDIR LAS MEDIDAS DE ATRACCIÓN DE INVERSIONES</t>
  </si>
  <si>
    <t>SILICON RADIO, S.L.</t>
  </si>
  <si>
    <t>LIMPIEZA INTENSIVA DE SUCIEDAD ACUMULADA EN PAREDES, TECHOS, AROTERMOS Y LUCENARIOS DEL TALLER. SERVICIO DE LIMPIEZA.</t>
  </si>
  <si>
    <t>QUIRON PREVENCIÓN, S.L.</t>
  </si>
  <si>
    <t>EVALUACIÓN DE RIESGOS DE LOS PUESTOS DE TRABAJO, INSTALACIONES Y MAQUINARIA DE POLICIA MUNICIPAL Y BOMBEROS (SEIS)</t>
  </si>
  <si>
    <t>2024 06 3341 22706</t>
  </si>
  <si>
    <t>AZULAE, S.L.</t>
  </si>
  <si>
    <t>INFORME ECONOMICO EN RELACION CON EL EXPEDIENTE DE CONTRATO DE PATROCINIO ""ATENEO CULTURAL VALLADOLID CIUDAD TAURINA"".</t>
  </si>
  <si>
    <t>BADAJOZ</t>
  </si>
  <si>
    <t>ESTRATEGIAS Y ASESORAMIENTO CORPORATIVO SL</t>
  </si>
  <si>
    <t>CONTRATACIÓN ESTUDIO PARA EL DESARROLLO DE LA INDUSTRIA DEL CINE DIGITAL Y ENTORNOS VIRTUALES EN VALLADOLID. 6 MESES</t>
  </si>
  <si>
    <t>ALMACEN DE RECAMBIOS PAHER, S.A.</t>
  </si>
  <si>
    <t>FILTRO ACEITE MANN*** / FILTRO COMBUSTIBLE MANN / FILTRO COMBUST...// AM EXP 18/2022 // SERVICIO DE LIMPIEZA.</t>
  </si>
  <si>
    <t>2024 07 1623 22700</t>
  </si>
  <si>
    <t>UTE CTR VALLLADOLID</t>
  </si>
  <si>
    <t>TM. RECOGIDA RSU MAYO 2024 ( LOS PRECIOS CORRESPONDEN A LA ORDENANZA REGULADORA DE LA PRESTACIÓN PATRIMONIAL DE CARÁCTER</t>
  </si>
  <si>
    <t>250</t>
  </si>
  <si>
    <t>ConcsOP - De concesion de obra publica</t>
  </si>
  <si>
    <t>DETECTOR SE XS1-30B3PAM12  15MM PNP NA M12 / DPI SE XS530B1PAM12 M30...// AM EXP 18/2022 // SERVICIO DE LIMPIEZA.</t>
  </si>
  <si>
    <t>INT.HORA THEBEN TR 610 TOP3 E 230VAC 1C   6100087 / TASA ECORAEE   (R...// AM EXP 18/2022 // SERVICIO DE LIMPIEZA VIARIA</t>
  </si>
  <si>
    <t>MECANISMO ROCA A822502200 DESCARGA SIMPLE / MECANISMO ROCA A8225...// AM EXP 18/2022 // SERVICIO DE LIMPIEZA.</t>
  </si>
  <si>
    <t>TA24 875 REPARACION 6616-LBZ KMS.129127 HACER DIAGNOSIS EASY EN...// AM EXP 23/2020 // SERVICIO DE LIMPIEZA.</t>
  </si>
  <si>
    <t>TA24 888 REPARACION 2688-FXK KMS.525948 METER JALTEST, FALLO SENSOR...// AM EXP 23/2020 // SERVICIO DE LIMPIEZA.</t>
  </si>
  <si>
    <t>CITY CAT 2000 CEPILLO LATERAL  / RAVO CEPILLO LATERAL NYLON-ACERO SI...// AM EXP 18/2022 // SERVICIO DE LIMPIEZA VIARIA.</t>
  </si>
  <si>
    <t>KIT DE MANTENIMIENTO / FILTRO AIRE INTERIOR / BUJIA / LUBRICANTE SPRAY CADENAS / Jardineria</t>
  </si>
  <si>
    <t>FILTRO HIDRAULICO / FILTRO DE COMBUSTIBLE DE GASOLINA / FILTRO ACEITE MOTOR / Junta / Tapa / Kit de mantenimiento / LIMP</t>
  </si>
  <si>
    <t>ALBARAN: AV24/02809 F: 16/05/2024 / MASCARILLA FFP2 REF.8822 3M / GUANTE NITRILO AZUL UNICARE T-L GS0034 / GUANTE NITRIL</t>
  </si>
  <si>
    <t>AV24/03117 F29/05/2024/ZAPATO ALICE S3 SRC T-40IGNACIO AGUADO AGUADO...// AM EXP 18/2022 // SERVICIO DE LIMPIEZA VIARIA.</t>
  </si>
  <si>
    <t>PODADERA BAHCO 1M PX-L3 / PODADERA BAHCO 2M P 16-60-F / PROTECTOR AUDITIVO 3M OPTIME III H540A / FILM EXTENSIBLE TRANS.</t>
  </si>
  <si>
    <t>MANO DE OBRA / MANO DE OBRA / STIHL RESORTE DE RETRACCIÓN 42371900600 / CUERDA ARRANQUE 2,8MM 100MT / MANO DE OBRA / MAN</t>
  </si>
  <si>
    <t>STIHL  TORNILLO CILÍNDRICO IS-D4X12 90754782995 / STIHL ARANDELA 4,1X20X1,2 92980033540 / STIHL PIEZA DE DISLIZAMIENTO 4</t>
  </si>
  <si>
    <t>B&amp;S FILTRO AIRE 710266 / STIHL TUERCA DE UNIÓN 42827083101 / STIHL CABEZAL D...// AM EXP 18/2022 // SERVICIO DE LIMPIEZA</t>
  </si>
  <si>
    <t>ID: 0040719-C/TOPACIO, 63 / CIERRA.DORMA TS68 F2-4 PLATA / GANCHO PANEL G...// AM EXP 18/2022 // SERVICIO DE LIMPIEZA.</t>
  </si>
  <si>
    <t>931-W 952X 40 TORNILLO8 C/ HEXAGONAL 8.8 3/8WX40 MEDIA ROSCA / 934-W 952-17  TUERCA 8.8 3/8W / J-6798-M10    ARAND.DENTA</t>
  </si>
  <si>
    <t>PATIN TRASERO EYECJTO.RA AZUL S315F0-V140-0101 / PATIN DELANTERO EYE...// AM EXP 18/2022 // SERVICIO DE LIMPIEZA.</t>
  </si>
  <si>
    <t>Albarán OT/ 142898 de 21 y 23/05/2024 ( REPARACIÓN EN TALLER DE DESBRZADORA HONDA UM616 REF: PARQUESOL VALE Nº: 1501 RET</t>
  </si>
  <si>
    <t>ACTUACION ARTISTICA PARA LOS USUARIOS DE LOS CVA EL 18 DE MAYO DE 2024 EN LA CUPULA DEL MILENIO- INICIATIVAS SOCIALES</t>
  </si>
  <si>
    <t>Suministro del conjunto de mecanismos para una persiana veneciana Baudalux.</t>
  </si>
  <si>
    <t>VINILO LAMINA SOLAR PARA UNA VENTANA DEL CENTRO INTEGRADO PSH</t>
  </si>
  <si>
    <t>2024 10 2312 22612</t>
  </si>
  <si>
    <t>LONA PARA  PARA LA PORTADA DE LA EXPOSICION  SOBRE EL DIA DEL COOPERANTE COOPERANTE</t>
  </si>
  <si>
    <t>REVISION ELECTRICA DEL MONITOR DE RUIDO PLAZA CANTARANILLAS</t>
  </si>
  <si>
    <t>FRAGUA INNOVACION S.L.</t>
  </si>
  <si>
    <t>REPARACION DE COCINA DE GAS NATURAL DEL PARQUE CENTRAL DE BOMBEROS///SERVICIO DE EXTINCION DE INCENDIOS</t>
  </si>
  <si>
    <t>SUSTITUCIÓN CRISTAL AGRIETADO EN VVDA SOCIAL CALLE TIERRA 5 2-IZDA</t>
  </si>
  <si>
    <t>SUMINISTRO LIMPIAPARABRISAS VEHICULOS MEDIO AMBIENTE</t>
  </si>
  <si>
    <t>2024 06 3321 22199</t>
  </si>
  <si>
    <t>REPROGRAFICAS OFTECO S.A.</t>
  </si>
  <si>
    <t>CTTO SUMINISTRO CUADERNILLOS TALLER ESCRITURA BIBLIOTECAS MUNICIPALES 2024</t>
  </si>
  <si>
    <t>EN EL CVA DELICIAS HAN  REALIZADO UNA REPARACION PARA LO CUAL EL S.DE MANTEN. DEL AYUNTAMIENTO  NECESITADO UN CONTENEDOR</t>
  </si>
  <si>
    <t>ANTENAS Y SERVICIOS TR SL</t>
  </si>
  <si>
    <t>SUSTITUCIÓN TELEFONILLO EN VVDA SOCIAL PASEO DEL CAUCE 75 1-D</t>
  </si>
  <si>
    <t>REVISIÓN Y ACTUALIZACIÓN DE EXTINTORES PARA CASA DEL BARCO Y CENTRO MUNICIPAL DE PROTECCIÓN ANIMAL PARA EL AÑO 2024</t>
  </si>
  <si>
    <t>TALLER DE CANTO ""VOCES CREATIVAS, VOCES EN IGUALDAD"" EN EL CENTRO MUNICIPAL DE LA IGUALDAD JUNIO 2024</t>
  </si>
  <si>
    <t>COORDINACIÓN DE SEGURIDAD Y SALUD DE LAS OBRAS PARA MODIFICACION ZONA DE PERSONALO Y NUEVO ALMACEN PARA CMPA</t>
  </si>
  <si>
    <t>TALLER DE RISOTERAPIA MUJERES Y HOMBRES TU A TU EN EL CENTRO MUNICIPAL DE LA IGUALDAD / 1 SESION JUNIO 2024</t>
  </si>
  <si>
    <t>FORMACIÓN SOBRE ECONOMÍA CIRCULAR, UNA REALIDAD EN EXPANSION EN EL CENTRO MUNICIPAL DE LA IGUALDAD/3 SESIONES JUNIO</t>
  </si>
  <si>
    <t>JUAN PEREZ CAPELLAN</t>
  </si>
  <si>
    <t>LIMPIEZA VEHICULOS SERVICIO MEDIO AMBIENTE</t>
  </si>
  <si>
    <t>ACTIVIDADES DE MEDIACIÓN LECTORA EN EL CENTRO MUNICIPAL DE LA IGUALDAD/ JUNIO 2024</t>
  </si>
  <si>
    <t>COSTES REALIZACION INSPECCION PERIODICA - OCA - EN ASCENSOR DEL CENTRO INTEGRADO PSH</t>
  </si>
  <si>
    <t>INSPECCIONES OBLIGATORIAS DE LOS ASCENSORES DE LOS CVA DELICIAS, RONDILLA, Z. SUR Y PARQUESOL- INICIATIVAS SOCIALES</t>
  </si>
  <si>
    <t>SUMINISTRO DE PROGRAMADOR DE RIEGO PARA JARDÍN DE CENTRO CÍVICO PARQUESOL</t>
  </si>
  <si>
    <t>EQUIPACIONES DEPORTIVAS DE FUTBOL (16 UDS) PARA REPRESENTACION OFICIAL DEL SERVICIO</t>
  </si>
  <si>
    <t>GESTION DE RESIDUOS SANITARIOS: BIOCONTAMINADOS Y MEDICAMENTOS CADUCADOS - 2024</t>
  </si>
  <si>
    <t>CICLOS CUERVAS S.L.</t>
  </si>
  <si>
    <t>SUMINISTRO DE EQUIPAMIENTO PARA RENOVACIÓN DE LA UNIDAD CICLISTA DE LA POLICÍA MUNICIPAL</t>
  </si>
  <si>
    <t>CENTRO ESPAÑOL DE METROLOGIA</t>
  </si>
  <si>
    <t>CERTIFICADO DE VERIFICACIÓN PERIÓDICA ETILÓMETRO DRAGER ALCOTEST 7510 ES. ARPE 0040</t>
  </si>
  <si>
    <t>2024 10 2312 215</t>
  </si>
  <si>
    <t>BILLARES RUFES,S.L.</t>
  </si>
  <si>
    <t>REPARACION DE BILLAR( CAMBIO DE TELA MESA BILLAR Y TRONERAS ) DEL CVA ZONA SUR- INICIATIVAS SOCIALES</t>
  </si>
  <si>
    <t>Seguridad y salud en obras de adaptación y ejecución de tramo ciclable del Paseo Isabel la Católica, expte 28/2023 SETM</t>
  </si>
  <si>
    <t>ADJUDICA GASTOS COLABORAR DÍA FUERZAS ARMADAS ENTORNO CÚPULA DEL MILENIO - GOBIERNO Y RELACIONES</t>
  </si>
  <si>
    <t>ELMON ELECTRICIDAD Y COMUNICACIONES, S.L.</t>
  </si>
  <si>
    <t>REPARACIÓN 4 FUENTES DE ALIMENTACIÓN DE LAS CÁMARAS Y SUSTITUCIÓN DE 2 DE ELLAS. SERVICIO DE LIMPIEZA.</t>
  </si>
  <si>
    <t>Gastos de transporte por traslados del alumnado de cursos de cooperación técnica año 2024</t>
  </si>
  <si>
    <t>ANÁLISIS DE DROGAS REALIZADOS DURANTE LOS MESES DE ENERO A MAYO DE 2024</t>
  </si>
  <si>
    <t>ROBERTO HERRERO MERINO SL</t>
  </si>
  <si>
    <t>TRABAJOS DE REPARACIÓN Y MANTENIMIENTO EN LAS CUBIERTAS DEL TALLER Y LA NAVE DEL SERVICIO DE LIMPIEZA.</t>
  </si>
  <si>
    <t>ESPUMOGENO PARA LAS INTERVENCIONES: 575 L. CLASE A, B E HIDROCARBUROS Y 225 L. PARA LIQUIDOS POLARES//SEISPC</t>
  </si>
  <si>
    <t>DAVID VILLEGAS RODRÍGUEZ</t>
  </si>
  <si>
    <t>SERVICIO DE DIGITALIZACIÓN DEL FONDO FÉLIX ARROYO (JULIO-AGOSTO 2024).</t>
  </si>
  <si>
    <t>VICENTE QUERO  PARDO</t>
  </si>
  <si>
    <t>Trabajos en parque Campo Grande a petición urgente del Servicio: desmontaje de puerta y cerramientos existente. Feb 2024</t>
  </si>
  <si>
    <t>CLUSTER DE HABITAT EFICIENTE</t>
  </si>
  <si>
    <t>CONTRATO DE PATROCINIO PARA LA CONSTRUCCIÓN EFICIENTE, PARA LA PROMOCIÓN DEL CONGRESO LIFE HABITAT 2024</t>
  </si>
  <si>
    <t>CONSULTING DE INGENIERIA CIVIL, S.L.P.</t>
  </si>
  <si>
    <t>ACTUALIZACIÓN DEL PROYECTO CONSTRUCTIVO CAMINO VIEJO DE SIMANCAS</t>
  </si>
  <si>
    <t>MYLVA,S.A.</t>
  </si>
  <si>
    <t>SUMINISTRO DE BIOCIDAS E INSECTICIDAS PARA PLAGAS DE ROEDORES Y CUCARACHAS ASÍ COMO EQUIPOS DE PROTECCION Y ACCESORIOS</t>
  </si>
  <si>
    <t>BARRADO/SERVICIO RESTAURACION EN CENTRO DE ESTANCIAS DIURNAS HUERTA DEL REY EN 2024 de abril</t>
  </si>
  <si>
    <t>SUSTITUCIÓN DEPÓSITO ACUMULADOR 1.000 L AGUA CALIENTE SANITARIA EN CENTRO INTEGRADO PSH</t>
  </si>
  <si>
    <t>CONTRATO SUMINISTRO DE GAS (DEL 01/01/2024 AL 30/09/2025) EXP. PR-SE 99/2022 - MINORACIÓN</t>
  </si>
  <si>
    <t>VINILO ACIDO 1,50X1M</t>
  </si>
  <si>
    <t>ALKI-OLID S.L.</t>
  </si>
  <si>
    <t>CABEZAL DE ASPIRACIÓN ( S/N : 004 ) / BUJIA NGK CMR6H / FILTRO AIRE BR 500...// AM EXP 23/2020 // SERVICIO DE LIMPIEZA.</t>
  </si>
  <si>
    <t>CARBURADOR 4180/19...// AM EXP 23/2020 // SERVICIO DE LIMPIEZA.</t>
  </si>
  <si>
    <t>CARRETE DE CABLE ELÉCTRICO 21M - AZ / KIT RODAMIENTO DE RUEDA FAG / CAS...// AM EXP 18/2022 // SERVICIO DE LIMPIEZA.</t>
  </si>
  <si>
    <t>BALONA - DIAPRES SUSPENSIÓN 1903608 ORIGINAL CONTITECH 6700NP02 / SUS...// AM EXP 23/2020 // SERVICIO DE LIMPIEZA.</t>
  </si>
  <si>
    <t>D.INTERR NIESSEN 8111 mecanismo / D.TECLA  NIESSEN 8211-BA / MARC...// AM EXP 18/2022 // SERVICIO DE LIMPIEZA VIARIA.</t>
  </si>
  <si>
    <t>MECANISMO FOMI DESCARGA  TIFON3G 10   0129307011 / ESPUMANTE ECONOM...// AM EXP 18/2022 // SERVICIO DE LIMPIEZA.</t>
  </si>
  <si>
    <t>SUMINISTRO MATERIAL ELÉCTRICO PARA CC JOSÉ LUIS MOSQUERA (DETECTOR LEGRAND 48941  EMP. 360º  IP41)</t>
  </si>
  <si>
    <t>0028757 4069KXH: 51,46 0029032 7104GJX: 199,09 /ADJUNTA ALBARANES FRP012256...// AM EXP 23/2020 // SERVICIO DE LIMPIEZA.</t>
  </si>
  <si>
    <t>ANTENA NUEVA P2/P3...// AM EXP 23/2020 // SERVICIO DE LIMPIEZA.</t>
  </si>
  <si>
    <t>JUEGO DE JUNTAS / VALVULA PRETENSION 80 BAR / MANO DE OBRA...// AM EXP 23/2020 // SERVICIO DE LIMPIEZA.</t>
  </si>
  <si>
    <t>CASTELLANA DE TELECOMUNICACIONES, S.L.</t>
  </si>
  <si>
    <t>//TRANSISTOR TT 2SC2539 17W DRIVER / M.O. SUSTITUCIÓN DE C...// AM EXP 18/2022 // SERVICIO DE LIMPIEZA.</t>
  </si>
  <si>
    <t>TA24 851 REPARACION 1760-LKK KMS.52114 METER EASY PARA VER AVERIAS HACER TEST DE TURBINA Y COMPROBAR MANGUITOS DEL TURBO</t>
  </si>
  <si>
    <t>TA24 820 REPARACION 4416-KJX KMS.151142 HACER REGENERACION FORZADA / CAMBIAR ACEITE MOTOR 5W30, FITROS DE ACEITE, RESPIR</t>
  </si>
  <si>
    <t>TA24 821 REPARACION 4416-KJX KMS.151142 CAMBIAR PASTILLAS DE FRENO TRASERAS / CASVISA TE DA MAS DESCUENTO M.O.  43.5 E H</t>
  </si>
  <si>
    <t>TA24 771 REPARACION 0120-GJY KMS.446628 METER EASY PARA VER AVERIAS...// AM EXP 23/2020 // SERVICIO DE LIMPIEZA.</t>
  </si>
  <si>
    <t>TA24 876 REPARACION 8673-LZF KMS.22480 HACER CONVERGENCIA</t>
  </si>
  <si>
    <t>TA24 854 REPARACION 4459-KLP KMS.202497 HACER DIAGNOSIS EASY EN SIS...// AM EXP 23/2020 // SERVICIO DE LIMPIEZA.</t>
  </si>
  <si>
    <t>TA24 916 REPARACION 9447-HMT KMS.164148 METER JALTES PARA COMPROBAR SI HAY AVERIA DE ABS REGISTRADA D-M RUEDAS DELANTERA</t>
  </si>
  <si>
    <t>CONJUNTO DE BARRA DE ACOPLE / PASADOR ROMPIBLE</t>
  </si>
  <si>
    <t>PASADOR DE ANILLA 5.MM / PASADOR DE ANILLA 4.MM / PACK PASADORES ANILLA.6x42</t>
  </si>
  <si>
    <t>BULÓN</t>
  </si>
  <si>
    <t>MANOCONTACTO PRESION ACEITE MOT. / ENVOLTURA / ENVOLTURA / TRASLADO CAMPO GRANDE-TALLER / Jardineria / TRASLADO TALLER-C</t>
  </si>
  <si>
    <t>MATERIAL DE PINTURA PARA CC CAMPILLO (ID0041115 )</t>
  </si>
  <si>
    <t>MATERIAL DE PINTURA PARA CC CAMPILLO (ID 0041115)</t>
  </si>
  <si>
    <t>SUMINISTRO DE OVALDINE FACHADAS LISO BLANCO 15L   PARA EL CURSO  PINTURA DECORATIVA VI -JACINTO BENAVENTE</t>
  </si>
  <si>
    <t>CUCHILLA AFILADA DRCHA. H77 / CUCHILLA AFILADA IZDA. H77</t>
  </si>
  <si>
    <t>FILTRO COMBUSTIBLE / FILTRO ACEITE MOTOR PROFIHOPPER / FILTRO AIRE / FILTRO AIRE / FILTRO HIDRAUL PH05 / LATA 5L. TOTAL</t>
  </si>
  <si>
    <t>ALBARAN: AV24/02655 F: 09/05/2024 / MUELLE CABEZAL K-250 Y K-300 / EXTENSIBLE ELECTRICO 25M IP20 3*1.5MM ALYCO / VARILLA</t>
  </si>
  <si>
    <t>CVA PUENTE COLGANTE, MANT. SUMINISTRO PRA REPARACIONES ,  CISA SELECTOR CIERRE 07084.10.0 / CIERRA.DORMA TS68 F2-4 PLATA</t>
  </si>
  <si>
    <t>MANO DE OBRA / KUBOTA FUSIBLE MECANICO REF. K5453-34590 / KUBOTA PASADOR 501201014 / KUBOTA ARANDELA DE SOPORTE K5371-34</t>
  </si>
  <si>
    <t>ID: 0041202-E.I. EL GLOBO / MANILLA SOAL CHAPARRO M9005 NEGRA  ( UND )</t>
  </si>
  <si>
    <t>SUMNISTRO MATERIAL FERRETERÍA: ID: 0040926-CC JOSE LUIS MOSQUERA + ID: 0040458-C.M. PUENTE DUERO</t>
  </si>
  <si>
    <t>COMMENT|+++ID 41179 ++JUAN / FIJADOR DE ROSCAS ALTA RESISTENCIA 36ML TARGET</t>
  </si>
  <si>
    <t>MANT. SUMINISTRO DE MATERIAL PARA REPARACIONES DEL CVA PTE. COLGANTE Y HUERTA DEL REY- INICITIVA SOCIALES</t>
  </si>
  <si>
    <t>COMMENT|GE0003952 / ASA TIRADOR ALUM 1006 TOVIC PL PLATA / PERNIO AMIG 423-90X65X2,5 A.INOX 18/8 DCHA / --CIERRE MICEL 2</t>
  </si>
  <si>
    <t>*ESPUMA DE POLIURETANO QUIADSA SP-COMBI / LIMPIADOR ESPUMA POL.QUIADSA S-131 500ML / PISTOLA ESPUMA PU METAL PROF RATIO</t>
  </si>
  <si>
    <t>*CADENA GENOVESA ZINC EHS 3x16MM - (MT) / BROCA EXPERT SDS PLUS-7X (ARMADO): 6 X 50 X 115 / GANCHO TIPO S GALVA 4X35 MM</t>
  </si>
  <si>
    <t>COPIA LLAVE NORMAL...// AM EXP 18/2022 // SERVICIO DE LIMPIEZA VIARIA.</t>
  </si>
  <si>
    <t>PORTARROLLOS OLYMPIA BCO TATAY 63011* / FLEXO DUCHA EXTENS INOX 1,...// AM EXP 18/2022 // SERVICIO DE LIMPIEZA VIARIA.</t>
  </si>
  <si>
    <t>BASCULA BAÑO GS300 NEGRA ANTIDES EHL / COPIA LLAVE NORMAL...// AM EXP 18/2022 // SERVICIO DE LIMPIEZA VIARIA</t>
  </si>
  <si>
    <t>ESCUDO 40-65 LATON / MARTILLO AJUSTADOR M/FIBRA 500GR 1/ DESTORN. VARILLA PLANO 8X1.2X150/SERV. EXTINCION DE INCENDIOS</t>
  </si>
  <si>
    <t>BOMBILLO LINCE C033030-N / COPIA LLAVE NORMAL...// AM EXP 18/2022 // SERVICIO DE LIMPIEZA VIARIA.</t>
  </si>
  <si>
    <t>CENTRO SEGUNDO MONTES (ID0034861 GE0003931 ) / 2 CHAPAS 2000x1000x1,2 GALVA</t>
  </si>
  <si>
    <t>F - 5348 - TUBOS METALICOS, CHAPAS PERFORADAS Y TUBOS CUADRADOS PARA EIF CALLE PATO 3 - FERROINDUSTRIAS YUSTOS. 1 DIA</t>
  </si>
  <si>
    <t>MERCADO CENTRAL DE ABASTOS (  ID 0038015 GE0003931 ) / TUBO CUADRADO 35X35X1,5 DD11 / TUBO CUADRADO 30X30X1,5 DD11 / TUB</t>
  </si>
  <si>
    <t>2024 07 1711 22106</t>
  </si>
  <si>
    <t>FITOSANITARIA REGIONAL CASTELLANO-LEONESA, S.L</t>
  </si>
  <si>
    <t>VALDOR FLEX (PISTOL FLEX) (500 Grs) / SIGFITO (Tasa por envase del Sistema Integrado de Gestión de Fitosanitarios)</t>
  </si>
  <si>
    <t>ROUNDUP ULTRA PLUS (5 L) / PROTAMINAL PLUS  (5 L) PREMIUM / FEIRON PLUS (5 KG) / RENTAL (5 L) ABONO CE / SIGFITO (Tasa p</t>
  </si>
  <si>
    <t>INSECTICIDA INSECTOS RASTREROS (1 Kg) 7915</t>
  </si>
  <si>
    <t>ROUNDUP ULTRA PLUS (5 L) / KATOUN GOLD (10 L) / INSECTI.INSECTOS RASTREROS SPRAY 600+150ML (8370) / GAZEL (8x125 Grs) 1</t>
  </si>
  <si>
    <t>BLINDAR (1 Kg) / FESIL WG 80 VALLES (1 KG) / SIGFITO (Tasa por envase del Sistema Integrado de Gestión de Fitosanitarios</t>
  </si>
  <si>
    <t>ALB: 24-211963 PED: 24-018724-1017 S/PED: 14/05/2024 / REPARACION DE:CORTADORA    MARCA:  STIHL MODELO:TS 800    NS:NO S</t>
  </si>
  <si>
    <t>ALB: 24-212638 PED: 24-018324-1017 S/PED: 8 VALE / REPARACION DE: GENERADOR   MARCA: AYERBE  MODELO:  MOTOR HONDA  NS:8</t>
  </si>
  <si>
    <t>ALB: 24-211965 PED: 24-018323-1017 S/PED: , / REPARACION DE: GENERADOR   MARCA: AYERBE  MODELO: MOTOR HONDA   NS:9 / HON</t>
  </si>
  <si>
    <t>MANTENIMIENTO, MATERIAL REPARACION DEL  CVA LA VICTORIA / PRESTO GRIFO LAVABO TEMPORIZADO LATON CROMADO 1/2"" (605)- INIC</t>
  </si>
  <si>
    <t>SUMINISTRO MATERIAL PARA EL CURSO DEL  PROGRAMA MIXTO DE EMPLEO PARQUES Y JARDINES V DEL C. DE F. PRA EL EMPLEO- J. BENA</t>
  </si>
  <si>
    <t>ALB: 24-209868  PARQUE CENTRAL / DK CHIMENEA INOX SIMPLE P.304 L-430 DN 120 / SERV. EXTINCION DE INCENDIOS</t>
  </si>
  <si>
    <t>ALB: 24-210565  ROLLO CINTA ALUMINIO AL-30 50 MM X10 M//SERV. EXTINCION DE INCENDIOS</t>
  </si>
  <si>
    <t>SUMINISTRO CC ESGUEVA (ALB: 24-212295 PED: 24-020806-1003/ PRESTO GRIFO LAVADO TEMPORIZADO MEZCLADOR LATOCROMADO)</t>
  </si>
  <si>
    <t>SUMINISTRO MATERIAL PARA OBRA CC JOSÉ LUIS MOSQUERA SEGÚN ALB: 24-214139 PED: 24-023774-1003</t>
  </si>
  <si>
    <t>URA21PLUS 200LM 1H NP / HYDRA LD N6 LUMINARIA DE EMERGENCIA HYDRA LD N6 BLANCO / URA21PLUS 200LM 1H NP</t>
  </si>
  <si>
    <t>SUSTITUCION  DE ACEITE MOTOR Y CAMBIO FILTRO DE ACEITE /   M1  -  MPMM01000...// AM EXP 23/2020 // SERVICIO DE LIMPIEZA.</t>
  </si>
  <si>
    <t>SERVICIO DE MANTENIMIENTO EO - ACEITE Y FILTRO DE ACEITE /...// AM EXP 23/2020 // SERVICIO DE LIMPIEZA VIARIA.</t>
  </si>
  <si>
    <t>SERVICIO DE MANTENIMIENTO EO /   SERVICIO PROGRAMADO EP2...// AM EXP 23/2020 // SERVICIO DE LIMPIEZA.</t>
  </si>
  <si>
    <t>Alb. A24/182549 de 08/05/2024 / DESMONTAR CILINDRO DIRECCION, SUSTITUIR JU...// AM EXP 18/2022 // SERVICIO DE LIMPIEZA.</t>
  </si>
  <si>
    <t>CUBIERTA RECAUCHUTADA ( 315/80R22,5 ZY2 ALMACEN ) / REPARAR PINCHAZO...// AM EXP 18/2022 // SERVICIO DE LIMPIEZA.</t>
  </si>
  <si>
    <t>195/65R15 PIRELLI 95V XL 4 EST ( 0244-LKB ) / S.I. GESTION...// AM EXP 18/2022 // SERVICIO DE LIMPIEZA VIARIA.</t>
  </si>
  <si>
    <t>SNRA/SOR4551212 - BOMBA DIRECCION ELECTRICA DACIA / SNRA/SOR4551212C - CASCO BOMBA / MAPE/BR017 - BOMBA DIRECCION RENAUL</t>
  </si>
  <si>
    <t>MOTUL LIMPIADOR INTERNA DEL MOTOR 0.300L (ENGINE) / TRATAMIENTO...// AM EXP 18/2022 // SERVICIO DE LIMPIEZA.</t>
  </si>
  <si>
    <t>Albarán: VA24/1339 Fecha: 03/05/24 / TIRAFONDO SPAX 3*20 L 300U / LIMPIADO...// AM EXP 18/2022 // SERVICIO DE LIMPIEZA.</t>
  </si>
  <si>
    <t>Albarán: VA24/1997 Fecha: 09/05/24 / IROKO / IROKO ID: 37192</t>
  </si>
  <si>
    <t>TORNILLO SIMPLE M14X150 / JUNTA DE BRIDA 31,3X39,7X2,85 BRIDA 1'...// AM EXP 18/2022 // SERVICIO DE LIMPIEZA VIARIA.</t>
  </si>
  <si>
    <t>Q8 REMBRANDT EP 2 -5Kg...// AM EXP 18/2022 // SERVICIO DE LIMPIEZA.</t>
  </si>
  <si>
    <t>ESCOBILLA / ESCOBILLA / Disco Corte 115X1.0 A60R I M 10P / FILTRO DE AIRE / FILTRO HABITACULO / FILTRO DE ACEITE / Fusib</t>
  </si>
  <si>
    <t>MANTENIMIENTO, MATERIALES PARA REPARACIONES DEL CVA DELICIAS- INICIATIVA SOCIALES</t>
  </si>
  <si>
    <t>ALBARANES ( ALBARAN A1-023567 ALBARAN A1-023668 ALBARAN A1-023676)...// AM EXP 18/2022 // SERVICIO DE LIMPIEZA VIARIA.</t>
  </si>
  <si>
    <t>CIERRE REJI.TRASERA CITY CAT...// AM EXP 18/2022 // SERVICIO DE LIMPIEZA.</t>
  </si>
  <si>
    <t>GRUPO DETECCION PESAJE 2011 S411C1-4000-0675...// AM EXP 18/2022 // SERVICIO DE LIMPIEZA.</t>
  </si>
  <si>
    <t>TKROM ESMALTE CON PU VERDE HIER 123 BRIL 4LT                                ( EDUCACION ) / SPRAY SEGOPI-TECH IMPRI.ANTI</t>
  </si>
  <si>
    <t>MANTENIMIENTO, SUMINISTRO DE MATERIAL  PARA REPARACIONES EN EL CVA DELICIAS- INICIATIVAS SOCIALES</t>
  </si>
  <si>
    <t>FACTURACIÓN DE REPUESTOS Nº 2024PV100/10 ALBARÁN 1305  22/03/2024 /...// AM EXP 18/2022 // SERVICIO DE LIMPIEZA VIARIA.</t>
  </si>
  <si>
    <t>BOLSA NEGRA 90X95 G-140 BDRPLTOTAL (1000 unid)...// AM EXP 18/2022 // SERVICIO DE LIMPIEZA VIARIA.</t>
  </si>
  <si>
    <t>BISAGRA  / MANTA PROTECTORA TUBO ESCAPE SERIE 5 / MANTA PROTECT...// AM EXP 18/2022 // SERVICIO DE LIMPIEZA.</t>
  </si>
  <si>
    <t>CEPILLO BARRENDERO 52MM /HORCA CAV 4 PUAS  / MANGO MADERA PICO OJO  / CUBO DE OBRA /SERV. EXTINCION DE INCENDIOS</t>
  </si>
  <si>
    <t>2024 01 9203 214</t>
  </si>
  <si>
    <t>(A.M.) REPARACION VEHICULO OFICIAL 0908 GKZ, R.I.</t>
  </si>
  <si>
    <t>(A.M.) REPARACION VEHICULO OFICIAL RENAULT VEL SATIS 3161 GFG, R.I.</t>
  </si>
  <si>
    <t>ACUERDO MARCO_3998JKP:CALENTADOR Nº2,SUSTITUIRLO,LECTURA Y BORRADO Y LIMPIEZA Y REGENERACION FAP</t>
  </si>
  <si>
    <t>ACUERDO MARCO_2098HCN: POLEA BOMBA,TAPA CARTER,TENSOR,GUISA CULATA,FRESAR ASIENT,ARBOL LEVA,RADIADOR,CONDENSADOR,MANO DE</t>
  </si>
  <si>
    <t>F - 5294 - PLACA ELECTRONICA, VALVULA SEGURIDAD, ALARGADERA Y MACHON LATON PARA CEAS BELEN - TAHE SL. 1 DIA</t>
  </si>
  <si>
    <t>CUBIERTA / 0440LRC RENAULT KANGOO</t>
  </si>
  <si>
    <t>MATRICULA 5833 BZK - VALE Nº 446 - REPARACION FUGA ACEITE DE PROLONGAS EN GRUA(SUSTITUIR TUBERIA POR FLEXIBLE LATIGUILLO</t>
  </si>
  <si>
    <t>Suministro de una fuente enfriadora de agua potable, interior y exterior de acero inoxidable con pulsador y llenavasos.</t>
  </si>
  <si>
    <t>REDAC. PROY. TEC. Y DIREC. FACULT. OBRAS EN CMPA PARA ACONDICIONAMIENTO EDIFIC. ESISTENTE PARA VESTUARIO Y NUEVO ALMACEN</t>
  </si>
  <si>
    <t>INFRAESTRUCTURAS PARA FESTIVAL LITERATURA JAIPUR 2024 EN GLORIETA DEL LIBRO Y PERGOLA CAMPO GRANDE. DEL 14 AL 16 JUNIO</t>
  </si>
  <si>
    <t>AXIOMA ANALISIS ESTADISTICOS SL</t>
  </si>
  <si>
    <t>ASISTENCIA TECNICA EN LA INTEGRACION DE CONTENIDOS EN LA PLATAFORMA DE GESTION DEL OBSERVATORIO TURISTICO DE VA. PRTR</t>
  </si>
  <si>
    <t>2024 07 1623 619</t>
  </si>
  <si>
    <t>EIC ESTUDIO DE INGENIERIA CIVIL S.L.</t>
  </si>
  <si>
    <t>REDACCION PROYECTO CONSTRUCTIVO: 1ª SUBFASE DE LA FASE 1 DEL DEPÓSITO DE RECHAZOS DEL CTR. PLAZO 3 MESES.</t>
  </si>
  <si>
    <t>MANTENIMIENTO BOMBA ACHIQUE AGUA PARKING MUNICIPAL DE PLAZA DE LA SOLIDARIDAD.</t>
  </si>
  <si>
    <t>ALQUILER PLATAFORMA ELEVADORAS PARA OBRAS EN COLEGIOS PÚBLICOS. 2024</t>
  </si>
  <si>
    <t>CONTRATO CONTROL DE CALIDAD MODIFICACION  ZONA PERSONAL Y CREACION NUEVO ALMACEN EN CMPA - LOTE 2 - ASISTENCIA TÉCNICA</t>
  </si>
  <si>
    <t>CONTRATO CONTROL CALIDAD OBRAS MODIFIC.  ZONA PERSONAL Y NUEVO ALMACEN EN CMPA - LOTE 1 - ENSAYOS DE CONTROL DE CALIDAD</t>
  </si>
  <si>
    <t>TECNO VALLADOLID,S.L.</t>
  </si>
  <si>
    <t>REPARACION CALDERA ROCA-NOVANOX DE VVDA SOCIAL PORTILLO DE BALBOA 11 3 EXT DCHA</t>
  </si>
  <si>
    <t>SEGURIDAD Y SALUD OBRA FACHADA PLAZA DEL OCHAVO, 2 (EJECUCIÓN SENTENCIA)</t>
  </si>
  <si>
    <t>EVA MARIA GUTIERREZ GARCIA</t>
  </si>
  <si>
    <t>ARREGLO DE CORTINA DE SALÓN DE ACTOS DE CIC CONDE ANSÚREZ</t>
  </si>
  <si>
    <t>ALB: 24-211990 PED: 24-020149-1017 S/PED: VALE 1041 / REPARACION DE: CAÑON   MARCA:TIFON   MODELO: CITICEN 500   NS: / M</t>
  </si>
  <si>
    <t>*PILA DURACELL PLUS LR61 9V BULK OFERTA</t>
  </si>
  <si>
    <t>ALB: 24-208970 PED: 24-015337-1017 S/PED: SU VALE 0495 / TOTAL LATA 5L LUBRICANTE DYNATRANS MPV ( P.VERDE Y SIGAUS INCL)</t>
  </si>
  <si>
    <t>ALB: 24-212627 PED: 24-020751-1017 S/PED: 0001011 VALE 1040 / REPARACION DE: GENERADORAR   MARCA:HONDA   MODELO: X60   N</t>
  </si>
  <si>
    <t>POR SERVICIOS DE CONTROL DE PLAGAS: CONTROL CEBOS TERMITAS  Y MONITOREO XILOFAGOS FACTURA 4 DE 4.</t>
  </si>
  <si>
    <t>ALB: 24-210088 PED: 24-017095-1003 S/PED: 697 / 3M BOLSA 30 UDS.CONECTOR CABLES ESTANCO SCOTCHLOK 316IR (30V)(0,5-1,5 MM</t>
  </si>
  <si>
    <t>JAMBA D.M. SAPELY BARNIZADA / RECERCO SAPELY / Albarán: VA24/153 Fecha: 25...// AM EXP 18/2022 // SERVICIO DE LIMPIEZA.</t>
  </si>
  <si>
    <t>ALB: 24-208637 PED: 24-014751-1002 S/PED: VALE 691 / OILEX BIOABSORBENTE SACO 50 LTS</t>
  </si>
  <si>
    <t>Albarán OT/142647 de 10 y 14/05/2024 ( REPARACIÓN EN TALLER DE CORTACÉSPED HONDA HRH 536 HXE REF.: MORERAS VALE Nº: 1036</t>
  </si>
  <si>
    <t>SUMINISTRO MATERIAL PARA TRABAJOS DE REPARACION REALIZADOS POR MANTENIMIENTOP EN LA CUPULA DEL MILENIO</t>
  </si>
  <si>
    <t>PN50443 DISCO HOOKIT 255P 15A P80 UD                                        ( SERVICIO DE PARQUES Y JARDINES ) / PN50445</t>
  </si>
  <si>
    <t>SOPLETE CTK 27 + GAS PRO. / T. AUTO 7504N 4,8X 13 ZN</t>
  </si>
  <si>
    <t>ADHESIVO MONTAJE SOUDAL T-REX BLANCO 290 ML / MACETA BELLOTA 5308-B  C.F / COMMENT|+++ CAMPO GRANDE +++ / TENAZA SUPER E</t>
  </si>
  <si>
    <t>FOCO XANLITE LED BATERIA 30W ORIENTABLE (                       )</t>
  </si>
  <si>
    <t>STIHL CABEZAL DE CORTE AUTOCUT C 26-2 40027102169...// AM EXP 18/2022 // SERVICIO DE LIMPIEZA.</t>
  </si>
  <si>
    <t>CORREA XPZ 1112 (5) / MUELLE (2) / Desplazamiento Furgon/Camioneta  0,60 ¿ / Km. / Mano de obra a cliente (Fuera de tall</t>
  </si>
  <si>
    <t>SUMINISTRO MATERIAL PARA TRABAJOS REALIZADOS POR MANTENIMIENTO. GRADAS SEMANA SANTA</t>
  </si>
  <si>
    <t>MANO DE OBRA / STIHL CABEZAL DE ASPIRACIÓN 3503521 / STIHL FILTRO DE AIRE 41471410300 / CUERDA ARRANQUE 2,8MM 100MT / MA</t>
  </si>
  <si>
    <t>NEUMATICOS ESGUEVA, S.L.</t>
  </si>
  <si>
    <t>REPARAR RUEDA FURGONETA / EQUILIBRAR RUEDA FURGONETA / VALULA AIRE-AGUA / MONTAJE TRACTOR 24"" / 16X6.50-8 6PR V71 VREDES</t>
  </si>
  <si>
    <t>HIDROBOMBA, S.L.</t>
  </si>
  <si>
    <t>VALE Nº 1021 ( DESTINO: SOTO ) / CUCHILLA CORTACESPED HONDA HRH 536 HXE</t>
  </si>
  <si>
    <t>PERFIL ANGULO AMIG 30x 20 2.50MTS. PLATA 20652 / TACO FISCHER DUOPOWER S  6x 30 S 555106 / STIHL CASQUILLO 40037138301 /</t>
  </si>
  <si>
    <t>TUBO LED PH 14,7W 4000K T8 1200MM UO / TASA ECORAEE   (R.DECRETO 208/2005): PHI000014088</t>
  </si>
  <si>
    <t>COMMENT|+++ CAMPO GRANDE. RETIRADO POR JESUS LORENZO  +++ / CABLE ACERO GALVANI. 5 6X19+1 R100 / *VARILLA ROSCADA ZINC M</t>
  </si>
  <si>
    <t>EUROPLAS E-22 PINTURA ACRILICA 15LT/ BROCHA VIROLA HIE...// AM EXP 18/2022 // SERVICIO DE LIMPIEZA.</t>
  </si>
  <si>
    <t>TORO MUELLE REF. 110-0822 / CADENA STIHL MOTOSIERRA  61 PMM3 PICCO MICRO MINI / STIHL  LÍQUIDO DETERGENTE 300 ML 7824201</t>
  </si>
  <si>
    <t>185/75R16 UNIROYAL RM3 104R ( 7073-DRZ ) / S.I. GESTION DE NFU  (  CAT. B  7073-DRZ ) / REPARAR PINCHAZO  ( FURGON 5417-</t>
  </si>
  <si>
    <t>GARRAFA ADBLUE 10LT. C/FLEX 23 / W21002 CRYSTAL CLEAN&amp; PROTECT 125ML / W21090 CRYSTAL CLEAN&amp; PROTECT 500ML / ARRANCADOR</t>
  </si>
  <si>
    <t>ID: 0040637-CALLE TOPACIO, 63 / CERRADURA TESA 4010 60 PRHN / MANILLA EBRO...// AM EXP 18/2022 // SERVICIO DE LIMPIEZA.</t>
  </si>
  <si>
    <t>ALB: 24-208004 PED: 24-013675-1104 S/PED: TALLER / ABRAZADERA SUPER INOX...// AM EXP 18/2022 // SERVICIO DE LIMPIEZA.</t>
  </si>
  <si>
    <t>LLAVE COMBINADA ULTRA LIGERA 10MM  KING TONY  106210 / CINTA BALIZA...// AM EXP 18/2022 // SERVICIO DE LIMPIEZA.</t>
  </si>
  <si>
    <t>MC LARGUERO Z74X30 EN 1350 / ESTUCHE Nº430-80-25 / MC PASADOR SEGURID...// AM EXP 18/2022 // SERVICIO DE LIMPIEZA.</t>
  </si>
  <si>
    <t>90X95 G-140 BDRPLTOTAL (1000 unid)  / 115X150 G-150 BDRPLTOTAL...// AM EXP 18/2022 // SERVICIO DE LIMPIEZA VIARIA.</t>
  </si>
  <si>
    <t>4272GHL REP. GOLPE PORTON TR / PINTURA PARTES AFECTADAS / MATERIAL DE PINTURA / SOPORTE PARACHOQUES TRA IZQ / LAMPARA CO</t>
  </si>
  <si>
    <t>TA24 620 REPARACION 3687-FJM KMS.141880 REV.PERDIDA DE AGUA POR NODRIZA, SUST.LA MISMA Y MANGUITO A NODRIZA. ECHAR ANTIC</t>
  </si>
  <si>
    <t>TM. RECOGIDA RSU ABRIL 2024 ( LOS PRECIOS CORRESPONDEN A LA ORDENANZA REGULADORA DE LA PRESTACIÓN PATRIMONIAL )</t>
  </si>
  <si>
    <t>ERROR EN IMPORTE. Suministro desfibrilador, cabina estanca para su alojamiento y conjunto de parches homologados.-</t>
  </si>
  <si>
    <t>Suministro de 2.400 litros de Gasóleo C para la caldera del Parque de Conservación de la Vía Pública en C/ Títulos 51.-</t>
  </si>
  <si>
    <t>Control de calidad de obras del contrato de conservación, reparación y reforma de las infraestructuras viarias, lote 3</t>
  </si>
  <si>
    <t>ontrol de calidad de obras del contrato de conservación, reparación y reforma de las infraestructuras viarias, lote 2</t>
  </si>
  <si>
    <t>Control de calidad de obras del contrato de conservación, reparación y reforma de las infraestructuras viarias, lote 1</t>
  </si>
  <si>
    <t>SUMINISTRO DE JAULA TRAMPA (2 uds.) PARA INTERVENCIONES EN RESCATE DE ANIMALES///SERVICIO DE EXTINCION DE INCENDIOS</t>
  </si>
  <si>
    <t>RECARGA BOTELLAS BUTANO (11 uds) PARA COCINA PARQUE DE BOMBEROS DE CANTERAC</t>
  </si>
  <si>
    <t>CONTRATO/PR: 30034 RAE: 11557 C/ FEDERICO LANDROVE MOIÑO 4  COMISARIA DE POLICIA PARQUESOL // 4º TRIMESTRE</t>
  </si>
  <si>
    <t>SUMINISTRO DE MATERIAL DE PROTECCIÓN CONTRA INCENDIOS (EXTINTORES, ETC.) PARA CENTROS CÍVICOS</t>
  </si>
  <si>
    <t>VIDRA FOC SA</t>
  </si>
  <si>
    <t>MATERIAL FUNGIBLE LABORATORIO RED DE CONTAMINACION</t>
  </si>
  <si>
    <t>SELECCION DIGITAL 3.0 SL</t>
  </si>
  <si>
    <t>CONTRATACIÓN DE UN DESARROLLO ESPECÍFICO SOBRE EL PORTAL DE EMPLEO JOBFIE PARA LA INCLUSIÓN DE OFERTAS DE EMPLEO PÚBLICO</t>
  </si>
  <si>
    <t>GILSON INTERNACIONAL BV SUCURSAL EN ESPAÑA</t>
  </si>
  <si>
    <t>MANTENIMIENTO ROBOT DEL LABORATORIO DE CONTAMINACION</t>
  </si>
  <si>
    <t>SAN FERNANDO DE HENARES</t>
  </si>
  <si>
    <t>UTE SAD AVANZADO VALLADOLID SENIOR SERVICIOS INTEGRALES SA Y ONET IBERIA SAU</t>
  </si>
  <si>
    <t>LOTE 1 CONTRATO SERVICIO DE AYUDA A DOMICILIO DE FEBRERO DE JUNIO A DICIEMBRE DE 2024</t>
  </si>
  <si>
    <t>BRIGHT SHADOWS SL</t>
  </si>
  <si>
    <t>SERVICIOS DE AUDITORÍA, CRITERIOS LUMÍNICOS NUEVOS DOCUMENTOS Y ENTORNOS Y NUEVAS PROPUESTAS PARA  PROYECTO RIOS DE LUZ</t>
  </si>
  <si>
    <t>ELISA VIVANCOS ANERO</t>
  </si>
  <si>
    <t>CONTRATACIÓN PARA EL DISEÑO CONCEPTUAL Y CREATIVO DE UN EVENTO MISIÓN DIRIGIDO A LA CIUDADANÍA</t>
  </si>
  <si>
    <t>PLASTICOS Y TECHOS, S.L.</t>
  </si>
  <si>
    <t>REPARACIÓN SOLADOS EN VARIOS CEIP. AÑO 2024</t>
  </si>
  <si>
    <t>2024 04 9202 16204</t>
  </si>
  <si>
    <t>RELCOM MAREA SL</t>
  </si>
  <si>
    <t>RELOJES CABALLERO 8 65 ) POR HOMENAJE A JUBILADOS DIA DE SANTA RITA.</t>
  </si>
  <si>
    <t>MATARO</t>
  </si>
  <si>
    <t>1</t>
  </si>
  <si>
    <t>DESATRANQUE, VACIADO Y LIMPIEZA DE TUBERIA DESDE EL POZO AL COLECTOR GENERAL, DE LA CUPULA CON MANGUERAS AGUA A PRESION</t>
  </si>
  <si>
    <t>SE 26-24 CONTROL DE CALIDAD OBRA SUSTITUCIÓN CARPINTERÍAS CEIP GONZALO DE BERCEO. LOTE 2 ASISTENCIA TÉCNICA.</t>
  </si>
  <si>
    <t>SE 21-24 CONTROL CALIDAD OBRA REPARACIÓN CUBIERTAS VARIOS CEIP 2024-LOTE 2 ASISTENCIA TECNICA</t>
  </si>
  <si>
    <t>TDMED POWER SYSTEMS, S.L.</t>
  </si>
  <si>
    <t>SOCIEDAD COOPERATIVA OBRERA ""EZCARAY""</t>
  </si>
  <si>
    <t>SUMINISTRO DE FUNDAS DE ASIENTO PARA BUTACAS DEL TEATRO DEL CC JOSE MARÍA LUELMO</t>
  </si>
  <si>
    <t>EZCARAY</t>
  </si>
  <si>
    <t>GPI  CARPAS Y SERVICIOS S.L.</t>
  </si>
  <si>
    <t>GASTO ALQUILER JAIMAS EN EL ESPACIO DE LA PLAZA ZORRILLA PARA LA CELEBRACION DEL FESTIVAL JAIPUR. DEL 14 AL 16 DE JUNIO</t>
  </si>
  <si>
    <t>OTARI INGENIERIA DEL AGUA S.L.</t>
  </si>
  <si>
    <t>Tratamiento de limpieza y desinfección torreo evaporación instalación climatización edificio San Benito.</t>
  </si>
  <si>
    <t>IRUN</t>
  </si>
  <si>
    <t>GUIPUZKOA</t>
  </si>
  <si>
    <t>RELOJES MAREA( 30)  PARA SEÑORA, POR HOMENAJE A JUBILADOS DIA DE SANTA RITA.</t>
  </si>
  <si>
    <t>2024 01 9206 623</t>
  </si>
  <si>
    <t>TERMINAL DE CONTROL HORARIO DEL PERSONAL DEL ARCHIVO MUNICIPAL</t>
  </si>
  <si>
    <t>TALLERES ARROYO DE LA ENCOMIENDA S.L.</t>
  </si>
  <si>
    <t>SUSTITUCIÓN POR MANILLAS DE SEGURIDAD CON LLAVE EN VARIAS VENTANAS DEL CEIP JORGE GUILLEN. 15 DIAS.</t>
  </si>
  <si>
    <t>DEIMOS SPACE S.L.U.</t>
  </si>
  <si>
    <t>SERVICIO MANTENIMIENTO DEL SISTEMA GPS DEL CONTROL DE LOS VEHICULOS DE TRABAJO DE LA BRIGADA DE ZOONOSIS</t>
  </si>
  <si>
    <t>CARPET CLEANING CENTRO ESPECIAL DE EMPLEO, SOCIEDAD LIMITADA</t>
  </si>
  <si>
    <t>INSTALACION, MONTAJE ALFOMBRA ESCALERA SEMANA SANTA 2024</t>
  </si>
  <si>
    <t>2024 01 9203 215</t>
  </si>
  <si>
    <t>MARIA CRUZ HERGUEDAS MOLPECERES</t>
  </si>
  <si>
    <t>REPARACION ESCAÑOS SALON DE PLENOS, R.I.</t>
  </si>
  <si>
    <t>ESTORES ENROLLABLES PARA DESPACHO DEL SERV. INTERV, SOCIAL EN CENTRO INTEGRADO PSH</t>
  </si>
  <si>
    <t>PLACA ALUMINIO HOMENAJE ESCULTURA ESCRITOR INDIO TAGORE, R.I.</t>
  </si>
  <si>
    <t>INSTALACIÓN TELEFONILLO NUEVO EN VVDA SOCIAL CALLE NEBRIJA 14 BAJO C</t>
  </si>
  <si>
    <t>GASTO LIMPIEZA ZONA ASEOS PERGOLA DEL CAMPO GRANDE PARA LA CELEBRACION DEL FESTIVAL JAIPUR, 15 Y 16 DE JUNIO</t>
  </si>
  <si>
    <t>ADJUDICA TRES SUSCRIPCIONES ANUALES PLATAFORMA DIGITAL ORBYT: MEDIOS DE COMUNICACIÓN y ALCALDÍA</t>
  </si>
  <si>
    <t>REVISION ENFRIADORAS CUPULA DEL MILENIOY SUSTITUCION DE CORREAS</t>
  </si>
  <si>
    <t>SUMNISTRO DE BOLIGRAFOS PARA EL FESTIVAL 60+ACTIVOS QUE SE CELEBRA EL 15 DE JUNIO EN LA CUPULA- INICIATIVAS SOCIALES</t>
  </si>
  <si>
    <t>CTTO DESPLAZAMIENTO Y ALOJAMIENTO RUBEN ABELLA ENCUENTRO AUTORES LOCALES CLUB LECTURA BIBLIOTECAS MUNICIPALES AÑO 2024</t>
  </si>
  <si>
    <t>LIBERAR CREDITO CAUTIVO-ABRIL 2024-ESTANCIAS DIURNAS LOTE 1-GESTION 7 UC- Z.SUR-H.REY-UC2 RON-D-ARCA-Z.ES-2 UCS PARQ..</t>
  </si>
  <si>
    <t>2024 06 3231 22699</t>
  </si>
  <si>
    <t>ANA ISABEL GALLEGO ESCALANTE</t>
  </si>
  <si>
    <t>CATERING JORNADA HUERTOS ESCOLARES DE LAS ESCUELAS INFANTILES EN EL PRAE 5 DE JUNIO</t>
  </si>
  <si>
    <t>LAVADO DE VEHÍCULOS DEL SERVICIO DE SALUD PUBLICA  AÑO 2024</t>
  </si>
  <si>
    <t>DISEÑO IMAGEN CAMPAÑA PLAN DE INCLUSIÓN SOCIAL DEL AYUNTAMIENTO DE VALLADOLID 2024-2028</t>
  </si>
  <si>
    <t>BRAVO INDIA SL</t>
  </si>
  <si>
    <t>ROLL-UP IMAGEN DISEÑADA PORTAL DE EMPLEO DEL AYUNTAMIENTO DE VALLADOLID. JUNIO 2024</t>
  </si>
  <si>
    <t>PUESTA EN MARCHA, LIMPIEZA Y REVISIÓN DE LA CALDERA DEL ANTIGUO COLEGIO ROSA CHACEL. 15 DÍAS</t>
  </si>
  <si>
    <t>EL MERCADO DEL TRIGO SL</t>
  </si>
  <si>
    <t>SERVICIO DE CATERING, 20 PERSONAS, CLUB DEL JUBILADO MUNICIPAL</t>
  </si>
  <si>
    <t>2024 01 9206 22000</t>
  </si>
  <si>
    <t>DOS CONTADORES DE PERSONAS PARA VISITAS DEL ARCHIVO MUNICIPAL</t>
  </si>
  <si>
    <t>Contrato de obras de remodelación de la avenida Reyes Católicos en Valladolid (expediente 1/2022)</t>
  </si>
  <si>
    <t>2024 08 1532 22104</t>
  </si>
  <si>
    <t>CARLOS BERNARDO  FERNANDEZ</t>
  </si>
  <si>
    <t>SUMINISTRO DE EQUIPOS DE PROTECCIÓN INDIVIDUAL  (E.P.I.S.)</t>
  </si>
  <si>
    <t>CONTRATO DE PATROCINIO PARA LA PROMOCIÓN  DE LA FERIA DE EMPLEO Y EMPRENDIMIENTO</t>
  </si>
  <si>
    <t>SALA DEL CENTRO CULTURAL MIGUEL DELIBES PARA REALIZACION DE CONCIERTO  POR EL DIA DEL COOPERANTE, EL 8 DE SEPT.2024</t>
  </si>
  <si>
    <t>2024 02 9332 632</t>
  </si>
  <si>
    <t>Renovación elementos instalación hidraúlica de la sala de calderas de San Benito.</t>
  </si>
  <si>
    <t>SERVICIOS INFORMATICOS PARA LA PROVISION DE CONTENIDOS EN LAS PANTALLAS (PICC) DE LOS CENTROS DE VIDA ACTIVA</t>
  </si>
  <si>
    <t>Ensayos Control Calidad Obras adaptación y ejecución de Carril Bici en Paseo Isabel la Católica, expte 28/2023 SETM</t>
  </si>
  <si>
    <t>ADJUDICA ALQUILER Y MANTENIMIENTO EQUIPO DIGITAL COLOR - IMPRENTA (01/09/2024 a 31/12/2024)</t>
  </si>
  <si>
    <t>2024 11 1361 623</t>
  </si>
  <si>
    <t>FOCOS DE ILUMINACION PORTATILES CON MASTIL A BATERIA PARA INTERVENCIONES NOCTURNAS (5 UDS)///SERV. EXTINCION INCENDIOS</t>
  </si>
  <si>
    <t>PATROCINIO CON EL NORTE DE CASTILLA PARA LA REALIZACIÓN DEL FESTIVAL 60+ACTIVOS EL 15 DE JUNIO DE 2024 -INICIATIVA SOCIA</t>
  </si>
  <si>
    <t>Revisión de extintores en las instalaciones y vehículos del Servicio de Espacio Público e Infraestructuras RD.513/2017</t>
  </si>
  <si>
    <t>SERV.ASESORAM. JURIDICO A PERS. USUARIAS Y TEC. CEAS Y MEC. 2ª OPORTUNIDAD.1-7/31-12</t>
  </si>
  <si>
    <t>AT Control Calidad Obras adaptación y ejecución de tramo ""Carril Bici en  Paseo Isabel la Católica"" expte 28/2023 SETM</t>
  </si>
  <si>
    <t>FAL CALZADOS DE SEGURIDAD S.A.</t>
  </si>
  <si>
    <t>BOTAS DE INTERVENCIÓN DE CAÑA ( 2 PARES: TALLAS 42 Y 44)///SERVICIO DE EXTINCION DE INCENDIOS</t>
  </si>
  <si>
    <t>REPARACIÓN Y COPIAS DE LLAVES DE SISTEMAS DE SEGURIDAD EN LOS COLEGIOS PÚBLICOS. AÑO 2024</t>
  </si>
  <si>
    <t>LIBERAR CREDITO CAUTIVO-MARZO 2024-ESTANCIAS DIURNAS LOTE 1-GESTION 7 UC- Z.SUR-H.REY-UC2 RON-D-ARCA-Z.ES-2 UCS PARQ</t>
  </si>
  <si>
    <t>INSPECCIÓN PERIÓDICA OFICIAL DEL ASCENSOR UBICADO EN EL C.E.I.P. NARCISO ALONSO CORTÉS. AÑO 2024</t>
  </si>
  <si>
    <t>OCA-DIDO, S.L.</t>
  </si>
  <si>
    <t>DIVERSO MATERIAL DE PAPELERÍA PARA ACTIVIDADES DE LA SEMANA INTERNACIONAL DE LOS ARCHIVOS.</t>
  </si>
  <si>
    <t>CASA PEPE VIGO SL</t>
  </si>
  <si>
    <t>CONTRATO SUMNINISTRO DE PRODUCTOS ALIMENTICIOS Y ARENA ABSORBE OLORES PARA ANIMALES DEL C.M.P.A.</t>
  </si>
  <si>
    <t>F - 2202 - COMIDAS Y CENAS A DOMICILIO FEBRERO - SAD2 - SCAS SL</t>
  </si>
  <si>
    <t>891</t>
  </si>
  <si>
    <t>2024 04 9202 16200</t>
  </si>
  <si>
    <t>FORMACION CASTILLA Y LEON</t>
  </si>
  <si>
    <t>GASTOS POR CURSO USO FITOSANITARIOS, PRESENCIAL. BASICO.</t>
  </si>
  <si>
    <t>IBERSYS SEGURIDAD Y SALUD, S.L.</t>
  </si>
  <si>
    <t>CURSO DE PREVENCION DE RRLL, NIVEL BASICO , PARA EMPLEADOS MUNICIPALES , 30 HORAS, INCLUIDO EN PLAN DE FORMACION CONTINU</t>
  </si>
  <si>
    <t>SAFY GLOBAL GEST SL</t>
  </si>
  <si>
    <t>CURSO ESPECILIZADDO EN LIMPIEZA Y DESINFECCION EN C.P.A Y TECNICAS DE DESRATIZACION. MAYO, PRESENCIAL.</t>
  </si>
  <si>
    <t>MALGRAT DE MAR</t>
  </si>
  <si>
    <t>CENTRO DE JARDINERIA VIVEROS GIMENO, S.L.</t>
  </si>
  <si>
    <t>SUMINISTRO DE PLANTAS PARA EL CURSO DE PARQUES Y JARDINES DEL CENTRO DE FORMACION PARA ELEMPLEO- JACINTO BENAVENTE- INIC</t>
  </si>
  <si>
    <t>PAPEL PARA IMPRIMIR LAS  INSCRIPCIONES DE LOS TALLERES DE  VIDA  ACTIVA, 12000 UNIDAD- INICIATIVAS SOCIALES</t>
  </si>
  <si>
    <t>TRAFFIC VIAL AUTOESCUELA, S.L.</t>
  </si>
  <si>
    <t>CURSO DEL CAP PARA EMPLEADOS MUNICIPALES , MES DE MAYO, FORMACION CONTINUA. PRESENCIAL</t>
  </si>
  <si>
    <t>UTE ALBERGUE MUNICIPAL ARALIA SERVICIOS SOCIOSANITARIOS SA Y FUNDACION INTRAS</t>
  </si>
  <si>
    <t>GESTIÓN DEL ALBERGUE MPAL. EN EL CENTRO INTEGRADO - ATENCION DE PERS.SIN HOGAR - JUNIO A DICIEMBRE 2024</t>
  </si>
  <si>
    <t>VAUGHAN SYSTEMS, S.L.U.</t>
  </si>
  <si>
    <t>PAGO DE CLASES DE INGLES PROFESIONAL, TERCER TRIMESTRE CURSO 23/24, PARA DOS GRUPOS DE AYUNTAMIENTO DE VALLADOLID.</t>
  </si>
  <si>
    <t>ABONO CLASES INGLES VAUGHAN , SEGUNDO TRIMESTRE AÑO 23/24.DOS GRUPOS. PRESENCIAL. EMPLEADOS MUNICIPALES</t>
  </si>
  <si>
    <t>WARWICK HOUSE CENTRO LINGÜISTICO CULTURAL, S.L.</t>
  </si>
  <si>
    <t>CLASES INGLES, SEGUNDO TRIMESTRE CURSO, DOS GRUPOS, DE ENERO A MARZO 2024.</t>
  </si>
  <si>
    <t>PROPORCIONADORES PORTATILES  DE ESPUMA (4 UDS.) PARA EXTINCION DE INCENDIOS PARA NUEVOS CAMIONES BRP 3 Y 4///SEISPC</t>
  </si>
  <si>
    <t>REALIZACION INSPECCIONES ANUALES DE PCI EN CUPULA DEL MILENIO Y ANTIGUA HIPICA MILITAR. RETIMBRADO Y RECARGA EXTINTORES</t>
  </si>
  <si>
    <t>COMPRA MATERIAL FUNGIBLE PARA EL LABORATORIO DE LA RED DE CONTAMINACION ATMOSFERICA</t>
  </si>
  <si>
    <t>AJJ STORES S.A.</t>
  </si>
  <si>
    <t>Mantenimiento y reparación de maquinaria de jardinería en garantía fuera de Acuerdo Marco. Ejercicio 2024</t>
  </si>
  <si>
    <t>LA BAÑEZA</t>
  </si>
  <si>
    <t>LIBERAR CREDITO CAUTIVO-ENE,FB Y MAR 2024-ESTANCIAS DIURNAS LOTE2-RESTAU.7 UC- Z.SUR-UC2 RON-D-ARCA-Z.ES-2 UCS PARQ</t>
  </si>
  <si>
    <t>JRI LABORATORIO DE SISTEMAS</t>
  </si>
  <si>
    <t>ABONO GASTO EMPRESA PARA CORRECCIÓN EJERCICIOS 24 CONDUCTORES.</t>
  </si>
  <si>
    <t>DEMOLICIÓN A REALIZAR EN LA CAFETERÍA PARQUE DE LAS NORIAS(INCENDIO) CON CARACTER DE URGENCIA.</t>
  </si>
  <si>
    <t>CONTRATO BASADO EN EL A.MARCO REDAC.PROYECTO Y DIREC.OBRA PARA EJECUCIÓN CÚPULA GEODÉSICA PZA. COMUNIC. EXPTE.17/2023.</t>
  </si>
  <si>
    <t>CAMBIO DE CERRADURA DE LOS ASEOS DE LA MARQUESINA SITA EN EL PARQUE DE LAS NORIAS - 1 MES-</t>
  </si>
  <si>
    <t>2024 02 1511 22602</t>
  </si>
  <si>
    <t>Proyecto exprop. construcción acera y carril bici Fuensaldaña. Exp. 16_2013_Exigida por art. 18.2 Ley exprop. forzosa</t>
  </si>
  <si>
    <t>DIRECCION FACULTATIVA 2.184,88 Y ASISTENCIA TECNICA 2.466,67 OBRA REHABIL.INST.JUV.AMB.ZONA JOVEN PINAR</t>
  </si>
  <si>
    <t>ACTIVA PARQUES Y JARDINES S.L.</t>
  </si>
  <si>
    <t>Contrato obras de construcción de carril bici conexión Parquesol-Avda. Salamanca (exp. 35/2023 SETM)</t>
  </si>
  <si>
    <t>MODIFICADO contrato obras reforma edif.inst.juvenil ambiental  ZONA JOVEN PINAR-PRTR.</t>
  </si>
  <si>
    <t>PRODUCTOS FARMACEUTICOS. EJERCICIO 2024</t>
  </si>
  <si>
    <t>REPARACIÓN URGENTE CON SOLDADURA FUGA  AGUA INSTALACIÓN CALEFACCIÓN EN EDIF.SAN BENITO</t>
  </si>
  <si>
    <t>SUMINISTRO DE MATERIAL PARA REPARACION DE FONTANERIA URGENTE DEL CVA DELICIAS- INICIATIVAS SOCIALES</t>
  </si>
  <si>
    <t>AURUM REGALOS PUBLICITARIOS,S.L.</t>
  </si>
  <si>
    <t>SUMINISTRO REGALOS PUBLICITARIOS PARA DISTINTOS EVENTOS ORGANIZADOS DESDE COORDINACIÓN DE POLÍTICAS CULTURALES. 2024</t>
  </si>
  <si>
    <t>Sesguridad y Salud en contrato de carril bici conexión Parquesol-Avda. Salamanca (exp. 35/2023 SETM)</t>
  </si>
  <si>
    <t>2024 10 2312 22602</t>
  </si>
  <si>
    <t>PUBLICIDAD DE LA PRIMERA CARRERA DE LAS FAMILIAS QUE SE CELEBRARA EL 12 DE MAYO2024- INICIATIVAS SOCIALES</t>
  </si>
  <si>
    <t>PEQUEÑOS SUMINISTROS FUERA A.M.</t>
  </si>
  <si>
    <t>Se anula por error en el CIF. REVISIÓN DE LINEAS DE VIDA EN LAS INSTALACIONES C/ TOPACIO. SERVICIO DE LIMPIEZA.</t>
  </si>
  <si>
    <t>BABEL SISTEMAS DE INFORMACION, S.L.</t>
  </si>
  <si>
    <t>CONTRATACIÓN DE UN DESARROLLO ESPECÍFICO SOBRE EL SOFTWARE DOGMA PARA LA EXPORTACIÓN DE CONTENIDOS A FICHEROS PDF</t>
  </si>
  <si>
    <t>AYESA ADVANCED TECHNOLOGIES, SA</t>
  </si>
  <si>
    <t>SERVICIO ADMINISTRACIÓN ESPECIALIZADA Y SOPORTE A USUARIOS AVANTE (26/2023)</t>
  </si>
  <si>
    <t>IMPERMEABILIZACIONES IMPALAG, S.L.</t>
  </si>
  <si>
    <t>Contrato de obras de reparación y adecuación del carril bici en el Barrio de La Overuela (exp. 45/2023)</t>
  </si>
  <si>
    <t>SOLYVEN INGENIERIA, S.L.</t>
  </si>
  <si>
    <t>EXP. SE-PC 20/2024 ASISTENCIA TÉCNICA EN CONTROL DE EJECUCIÓN DE LOS SERVICIOS DE MANTENIMIENTO EDIFICIOS (AGO / DIC 24)</t>
  </si>
  <si>
    <t>Seguridad y salud en obras de reparación y adecuación del carril bici en el Barrio de La Overuela (exp. 45/2023)</t>
  </si>
  <si>
    <t>725115 SEÑAL ADH. RIES.ELEC. 210MM AE-21ADH // SERVICIO DE LIMPIEZA VIARIA.</t>
  </si>
  <si>
    <t>AK ADIGAS 6 CTN 25L / GRIFO GARRAFAS 20L. SASH...// AM EXP 18/2022 // SERVICIO DE LIMPIEZA.</t>
  </si>
  <si>
    <t>ADBLUE A GRANEL // SERVICIO DE LIMPIEZA.</t>
  </si>
  <si>
    <t>COFAN POLIMERO SELLADOR BLANCO MS 290ML / COFAN POLIMERO SELLADOR MS GRIS 290ML / VARTA SILVER AGM 70AH 760A(EN) 12V +DC</t>
  </si>
  <si>
    <t>VARTA SILVER AGM 70AH 760A(EN) 12V +DCHA / LANCAR D-32 DIELECTRICO HASTA 32.000 V/AEROSOL 400ML / WD-40 DOBLE ACCION 500</t>
  </si>
  <si>
    <t>ENSAYOS Control calidad obras del contrato de conservación, reparación y reforma de infraestructuras viarias, lote 2</t>
  </si>
  <si>
    <t>ENSAYOS. Control calidad de obras del contrato de conservación, reparación y reforma de infraestructuras viarias, lote 1</t>
  </si>
  <si>
    <t>ENSAYOS Control calidad obras del contrato de conservación, reparación y reforma de infraestructuras viarias, lote 3</t>
  </si>
  <si>
    <t>ENCHUFE RAPIDO 1/4 Y 3/8- M.22X1.5 / ELECTRODO QUEMADOR / EXTENSI...// AM EXP 18/2022 // SERVICIO DE LIMPIEZA VIARIA.</t>
  </si>
  <si>
    <t>TUBO TRANSPARENTE 4X6 / VALVULA DE CONTROL DE REFRIGER VW / A...// AM EXP 18/2022 // SERVICIO DE LIMPIEZA.</t>
  </si>
  <si>
    <t>REPUESTOS INYECTOR BOSCH  REPARADO CRIN / RACOR DE TUBO DE PRES...// AM EXP 18/2022 // SERVICIO DE LIMPIEZA.</t>
  </si>
  <si>
    <t>(A.M.), REPARACION DE VEHICULO OFICIAL 0669 DHJ, R.I.</t>
  </si>
  <si>
    <t>CABEZA   SE ZCE-21        Rold.Plastico / FINAL CA SE XCS-M3902..// AM EXP 18/2022 // SERVICIO DE LIMPIEZA.</t>
  </si>
  <si>
    <t>SIFON DOBLE JIMTEN 05108 S-50 CON TOMA / SIFON PARA URINARIO JIMTEN 04528 S-380 / SIFON CORTO JIMTEN 04016 S-69 HORIZ. 1</t>
  </si>
  <si>
    <t>TOTAL MANO DE OBRA 0589GMF / TOTAL PIEZAS / ANEXO DETALLE FTP000022518</t>
  </si>
  <si>
    <t>TOTAL MANO DE OBRA 0589GMF / TOTAL PIEZAS / ANEXO DETALLE FTM000009294</t>
  </si>
  <si>
    <t>Rectificar y cromar vastago / REVISION ITV GRUA / DBM 433 334 /  JUEGO...// AM EXP 23/2020 // SERVICIO DE LIMPIEZA.</t>
  </si>
  <si>
    <t>TORNILLO DIN 6921 C. 10.9 14*4 / TORNILLO 6921-12.40 C10.9 / TORN.DIN933 8...// AM EXP 23/2020 // SERVICIO DE LIMPIEZA.</t>
  </si>
  <si>
    <t>JUEGO DE JUNTAS PK / MANO DE OBRA TALLER NORMAL...// AM EXP 23/2020 // SERVICIO DE LIMPIEZA.</t>
  </si>
  <si>
    <t>HP 410X Original Negro Alta Capacidad  Tóner CF410X / HP 410X Original Pack de 3 Cian, Magenta y Amarillo Alta Capacidad</t>
  </si>
  <si>
    <t>Auricular Plantronics CS540 para telefono Mitel 6865i versión 2024...// AM EXP 18/2022 // SERVICIO DE LIMPIEZA.</t>
  </si>
  <si>
    <t>TA24 740 REPARACION 4976-HSK KMS.530112 D-M TDF, CAJA DE CAMBIOS Y EM...// AM EXP 23/2020 // SERVICIO DE LIMPIEZA.</t>
  </si>
  <si>
    <t>TA24 602 REPARACION 3185-LLB KMS.35860 D-M DEPOSITO DE GASOLINA, EN...// AM EXP 23/2020 // SERVICIO DE LIMPIEZA VIARIA.</t>
  </si>
  <si>
    <t>TA24 572 REPARACION 1471-KVY KMS.126258 CAMBIAR CASQUILLOS DE BARRA EST...// AM EXP 23/2020 // SERVICIO DE LIMPIEZA.</t>
  </si>
  <si>
    <t>TA24 741 REPARACION 4976-HSK KMS. REVISION TACOGR...// AM EXP 23/2020 // SERVICIO DE LIMPIEZA.</t>
  </si>
  <si>
    <t>TA24 748 REPARACION 4178-JDZ KMS.253979 METER EASY PARA VER AVE...// AM EXP 23/2020 // SERVICIO DE LIMPIEZA.</t>
  </si>
  <si>
    <t>ZAPATO ACEBO FRESH S3 MF Nº46...//AM EXP 18/2022 // SERVICIO DE LIMPIEZA.</t>
  </si>
  <si>
    <t>PROGRAMADOR ELÉCTRICO MANUAL DIARIO PM-1 (                       ) / CLAVIJA ENCHUFE GOMA MACHO IP44 T/T LATERAL 16A 250</t>
  </si>
  <si>
    <t>JUEGO DE PASTILLAS DE FRENO EBC SFAC413 Trasera Burgman 200 / JUEGO DE PASTILLAS DEFRENO EBC SFAC197 Delantera Burgman 2</t>
  </si>
  <si>
    <t>MONTOSINT FERRUM GRIS ACERO DE 4L ( TALLER ) / DISOLVENTE UNIVERSAL 1405 DE 5L (M) ( TALLER ) / ACRIPOL BRILLO BASE TR 3</t>
  </si>
  <si>
    <t>MONTOPLAC SELLADOR ANTIMANCHAS 750ML ( ID0040882 COLEGIO GONZALO DE CORDOBA ) / IBERSAT BASE BL 750ML ( ID0040882 COLEGI</t>
  </si>
  <si>
    <t>OR: 16139 - MATRICULA: 0375LDD / CAMBIAR ACEITE CAJA DE CAMBIOS ( 0...// AM EXP 23/2020 // SERVICIO DE LIMPIEZA.</t>
  </si>
  <si>
    <t>OR: 16461 - MATRICULA: 1895LFR / REPARAR INSTALACION ASIENTO CON...// AM EXP 23/2020 // SERVICIO DE LIMPIEZA.</t>
  </si>
  <si>
    <t>ALBARAN: AV24/01996 F: 03/05/2024 / BROCAS ACERO RAPIDO VARIAS MEDIDAS / DESTORNILLADORES TORX Y PHILLIPS + GRANETES / R</t>
  </si>
  <si>
    <t>AV24/02317 F: 22/04/2024/ZAPATO ALICE S3 SRC T-39/RETIRADO: SHEILA...// AM EXP 18/2022 // SERVICIO DE LIMPIEZA VIARIA.</t>
  </si>
  <si>
    <t>ALBARAN: AV24/01967 F: 08/04/2024 / GUANTE K-ROCK 13G NITRILO 4424RF T-9...// AM EXP 18/2022 // SERVICIO DE LIMPIEZA.</t>
  </si>
  <si>
    <t>ALBARAN: AV24/01940 F: 05/04/2024 / BUZO COVERALL NAVY 4603 T-44//SERV. EXTINCION DE INCENDIOS</t>
  </si>
  <si>
    <t>ELECTROSON CASTILLA S.A.</t>
  </si>
  <si>
    <t>FR10HM4OHM FR10HM4OHM ALTAVOZ 4 OHM 20W ...............// AM EXP 18/2022 // SERVICIO DE LIMPIEZA.</t>
  </si>
  <si>
    <t>ID: 0040395-CEIP SAN FERNANDO / BOMBILLO MCM MEAN: 40-40 D-11254 / ID: 0040030-CEIP MIGUEL ISCAR / BOMBILLO MCM EAN: 40-</t>
  </si>
  <si>
    <t>SUMINISTRO DE MATERIALES PARA EL CURSO DE FORMACION PARA ELEMPLEO DE. PARQUES Y JARDINES V - JACNTO BENAVENTE</t>
  </si>
  <si>
    <t>ID: 0040205-CENTRO CANINO / EBRO POLEA C/SOPORTE  U- 80x20  COD. 419 / ID: 0041089-DEPOSITO CANINO / CERROJO AMIG 800 -</t>
  </si>
  <si>
    <t>3058DTC. REGLAJE DE ALTURA DE FAROS</t>
  </si>
  <si>
    <t>ALYCO 196252 NIVEL TORPEDO TUBULAR MAGNET 250 MM / ESLINGA PONSA 2TN 4MT. REF.-2030161004402 / ESLINGA PONSA 2TN 6MT REF</t>
  </si>
  <si>
    <t>MNTTO ASCENSORES MARCELINA PONCELA // 01/10/2023 - 31/12/2023</t>
  </si>
  <si>
    <t>ACUERDO MARCO_4181DMZ: REPARAR PINCHAZO RUEDA TRAS IZQ</t>
  </si>
  <si>
    <t>ACUERDO MARCO_4181MDZ: LIMPIEZA INTERIOR Y EXTERIOR</t>
  </si>
  <si>
    <t>ACUERDO MARCO_1192MDS: LAVADO INTERIOR Y EXTERIOR</t>
  </si>
  <si>
    <t>ACUERDO MARCO_4116MDZ; LAVADO INTERIOR Y EXTERIOR</t>
  </si>
  <si>
    <t>MULETILLA  MOD 5 INOX 18/8 OFERTA CERROJO AMIG 384 NIQUELADO 40MM...//AM EXP 18/2022 // SERVICIO DE LIMPIEZA VIARIA.</t>
  </si>
  <si>
    <t>COPIA LLAVE NORMAL / *SUPER GLUE MINI TRIO 3X1GR (2054004) // SERVICIO DE LIMPIEZA VIARIA.</t>
  </si>
  <si>
    <t>COPIA LLAVE NORMAL...//AM EXP 18/2022 // SERVICIO DE LIMPIEZA VIARIA.</t>
  </si>
  <si>
    <t>CEIP TIERNO GALVAN (  ID 0034876 GE 0011757 ) / 3 CHAPA L. FRIO 2000X1000X1,2 DC01 / CEIP MIGUEL HERNANDEZ (  ID 0038037</t>
  </si>
  <si>
    <t>DEPOSITO CANINO GE0003949 / ID 0037912 / 2 CHAPA 2000X1000X1,2 GALVA Z275MA DX51D / 1 CHAPA 2000X1000X3 GALVA Z275MA DX5</t>
  </si>
  <si>
    <t>KATOUN GOLD (10 L) / PULVERIZADOR PRESION RAPTOR 16 (16 L)...//AM EXP 18/2022 // SERVICIO DE LIMPIEZA VIARIA.</t>
  </si>
  <si>
    <t>ALB: 24-211829 PED: 24-019843-1003 S/PED:  / OBRA POLICIA MUNICIPAL LA VICTORIA / TERMO ELECTRICO VITRIFICADO ARISTON BL</t>
  </si>
  <si>
    <t>2024 10 2312 223</t>
  </si>
  <si>
    <t>TRANSPORTES ALJAMI, S.L.</t>
  </si>
  <si>
    <t>TRANSP. IDA Y VUELTA DE LOS CUADROS DE LOS MAYORES ARTISTAS DE LOS CVA A C. DOTACIONAL JOSE LUIS MOSQUERA -INICIATIVAS S</t>
  </si>
  <si>
    <t>ALB: 24-210783 PED: 24-015603-1001 S/PED: . / REPARACION DE:  CORTADORA  MARCA:STIHL   MODELO: TS800   NS: NO SE VE / RE</t>
  </si>
  <si>
    <t>SUMINISTRO DE TERMO ELÉCTRICO PARA OBRA AV MONASTERIO LA VID (ALB: 24-208350 PED: 24-013376-1003 S/PED: 629223341)</t>
  </si>
  <si>
    <t>ALB: 24-209128 PED: 24-012267-1001 S/PED: 106107 VALE 25/04 / REPARACION DE:GENERADOR    MARCA: AYERBE  MODELO: SP10M</t>
  </si>
  <si>
    <t>SUMINISTRO DE MATERIAL PARA EL CURSO DE PARQUES Y JARDINES DEL C. DE FORMACION PARA EL  EMPLEO</t>
  </si>
  <si>
    <t>SUMINISTRO DE MATERIAL PAR OBRA AV PINAR DE ANTEQUERA (ALB: 24-210726 PED: 24-018016-1003)</t>
  </si>
  <si>
    <t>SUMINISTRO DE MATERIAL PARA OBRA AV MONASTERIO LA VID SEGÚN ALB: 24-208356 PED: 24-014326-1003 S/PED</t>
  </si>
  <si>
    <t>DETECT.EN TANQU / JUNTA DE CAUCHO / INTERRUPTOR ELEVALUNAS LADO...// AM EXP 18/2022 // SERVICIO DE LIMPIEZA VIARIA.</t>
  </si>
  <si>
    <t>Alb. AO24/240167 de 16/04/2024 / BOMBA PARKER T6DCM B24 B20 1ROO C1...// AM EXP 18/2022 // SERVICIO DE LIMPIEZA.</t>
  </si>
  <si>
    <t>Alb. A24/182121 de 04/04/2024 / LATIGUILLO HIDRAULICO S/MUESTRA / Alb...// AM EXP 18/2022 // SERVICIO DE LIMPIEZA.</t>
  </si>
  <si>
    <t>Alb. A24/182397 de 26/04/2024 / LATIGUILLO HIDRAULICO S/MUESTRA / Alb. A24...// AM EXP 18/2022 // SERVICIO DE LIMPIEZA.</t>
  </si>
  <si>
    <t>GE 25 ES-2RS ROTULA SKF / MR-3015  AMORTIGUADOR LESOL / ABR422...// AM EXP 18/2022 // SERVICIO DE LIMPIEZA.</t>
  </si>
  <si>
    <t>30607231 FP 404 FIRE PROTECT PU FOAM BOTE 700 ML CON CANULA ROSA   BOSTIK / 18363  LIMPIADOR ESPUMA FRESCA/SEISPC</t>
  </si>
  <si>
    <t>933- 6X 16    TORNILLO  C/ HEXAGONAL  INOX. A-2 TODO ROSCA / 125-M- 6      ARANDELA INOX.A-2 / 124-M30 ZN ARANDELA PLANA</t>
  </si>
  <si>
    <t>205/75R16 MICHELIN AG3 10PR ( 6697-KKX ) / S.I. GESTION DE NFU CAT. C ( 6697-KKX ) / 205/60R16 MICHELIN PRIM 4 92H ( 411</t>
  </si>
  <si>
    <t>225/65R16 CONTINENTAL 112T ( 1762-GZJ ) / S.I. GESTION DE NFU CAT. C ( 1762-GZJ ) / 265/60R18 BRIDGESTONE 110H ( 2931-JV</t>
  </si>
  <si>
    <t>TUDOR/TA640 - SERIE TUDOR HIGH-TECH / SERV. EXTINCION DE INCENDIOS</t>
  </si>
  <si>
    <t>Albarán: VA24/1993 Fecha: 09/05/24 / * EDUCACION COLEGIOS * / AGLOMERADO DM 3660*30 / AGLOMERADO DM 3660*16 / CORTES / A</t>
  </si>
  <si>
    <t>Albarán: VA24/1810 Fecha: 25/04/24 / TABLERO CONTR.PINO II/III 15MM//SERV. EXTINCION INCENDIOS</t>
  </si>
  <si>
    <t>F - 5216 - TAPETA, PERFIL Y TIRAFONDOS PARA CEAS DELICIAS-CANTERAC - MARINO DE LA FUENTE. 1 DIA</t>
  </si>
  <si>
    <t>T. FOSFATADO P.M 3,5X 35 / BLISTER CINTAS AMARRE 35X4,0X1 / SIKABOOM CLEANER 500ML/SEISPC</t>
  </si>
  <si>
    <t>F - 5092 - ESPUMA POLIURETANO, SILICONA Y SIKA - CENTRO INTEGRADO - MUNDOINDUSTRIA, 1 DIA</t>
  </si>
  <si>
    <t>MANG FORZA UNO 1SN 3/8"" R1 AT / TL TB 12L M18X1,5 DN 3/8 / AB...// AM EXP 18/2022 // SERVICIO DE LIMPIEZA VIARIA.</t>
  </si>
  <si>
    <t>ADAPTADOR E.R.NEUM. H 1/4"" 23SFIW13SXN / TALLER / LATG.  COMPACTA 2...// AM EXP 18/2022 // SERVICIO DE LIMPIEZA VIARIA.</t>
  </si>
  <si>
    <t>JUEGO ZAPATAS / KIT REPARCION MUELLES / SEPIOLITA 20KG. 15-30 / ABSO...// AM EXP 18/2022 // SERVICIO DE LIMPIEZA VIARIA.</t>
  </si>
  <si>
    <t>TUBO TEXTIL EXT.8X14MM BOBINA 25M / ABRAZADERA SINFIN L W2 DE 8-16 MM / BROCA HSS DIN338N CLASSIQUE - 5,00 / BROCA HSS D</t>
  </si>
  <si>
    <t>RECAMBIOS POMAUTO, S L</t>
  </si>
  <si>
    <t>BOSCH/1987302251 - LAMPARA DE INCANDESCENCIA / BOSCH/3397118911 - JUEGO DE RAQUETAS / ADPRO/19D2000 - LIMPIADOR IADA D20</t>
  </si>
  <si>
    <t>TERMOSTATO 81G IVECO EUROCARGO / PILOTO TRASERO DERECHO IVECO 201...// AM EXP 18/2022 // SERVICIO DE LIMPIEZA.</t>
  </si>
  <si>
    <t>ALB A1-023781</t>
  </si>
  <si>
    <t>F - 4927 - LAMINA CUBRETODO Y TKROM ANTIGOTERAS - MACIZO DE GREDOS 72 - SEGOPI. 1 DIA</t>
  </si>
  <si>
    <t>CINTA REFLECTANTE ROJA/BLANCA 33MX50MM UD/RETIRA JUANJOSE VIL...// SERVICIO DE LIMPIEZA.</t>
  </si>
  <si>
    <t>ANCLAJE BICOMP. RESINA POLIESTER C/ESTIR 0.3LT/( SERVICIO DE LIMPIEZA ) / CANULA 150-3880 M.../ SERVICIO DE LIMPIEZA.</t>
  </si>
  <si>
    <t>MINIRODILLO ESPUMA PORO 0 D.16 10CM SEGOPI UD/ REC. MINI ROD.RIT...// SERVICIO DE LIMPIEZA.</t>
  </si>
  <si>
    <t>REPARAR SISTEMA AAC E-4374-BFX / LIMPIEZA CON NITROGENO SECO / COMPR...// AM EXP 23/2020 // SERVICIO DE LIMPIEZA.</t>
  </si>
  <si>
    <t>DESMONTAR Y MONTAR PILOTO TR IZ / SUSTITUIR ANTIGRAVILA  / PUESTA EN BANCADA GOLPE LEVE / DESMONTAR Y MONTAR PROTECTOR T</t>
  </si>
  <si>
    <t>SUMINISTRO DE TRIFURCACIONES, BIFURCACIONES Y REDUCCIONES PARA CAMIONES BRP-3 Y BRP-4/SERVICIO DE EXTINCION DE INCENDIOS</t>
  </si>
  <si>
    <t>SUMINISTROS FONTANERÍA COMPRADOS POR EL SERVICIO DE MANTENIMIENTO PARA REPARACIONES AL SERVICIO DE LIMPIEZA.</t>
  </si>
  <si>
    <t>2ª PRORROGA CONTRATO DE SUM. GASOLEO DE AUTOM EXPTE. PR-SE 38/2020 PARA CFE J. BENAV.  2024.</t>
  </si>
  <si>
    <t>AMPLIACIÓN CTTO SUSCRIPCIÓN EL PAIS BIBLIOTECAS MUNICIPALES (BIBLIOTECA CAMPO GRANDE) 2024</t>
  </si>
  <si>
    <t>ANULACION SALDO TALLER ""IGUALDAD EN ACCIÓN"" EN EL CENTRO MUNICIPAL DE LA IGUALDAD / MARZO 2024</t>
  </si>
  <si>
    <t>APOLO STUDIO CREATIVO S.L.</t>
  </si>
  <si>
    <t>PRESTACIÓN DE SERVICIOS PARA EL DISEÑO Y DESARROLLO DE UNA EXPERIENCIA EN RA DENOMINADA ""RUTA-HOMENAJE CONCHA VELASCO""</t>
  </si>
  <si>
    <t>3OES LEADING SOFTWARE, SL.L</t>
  </si>
  <si>
    <t>SERVICIO DE REDISEÑO, ACTUALIZACIÓN Y PUESTA EN MARCHA DE PÁGINA WEB Y LA APLICACIÓN MÓVIL DE ""VALLADOLID RIOS DE LUZ""</t>
  </si>
  <si>
    <t>MARCO LEG URA21PLUS 661720PL EMPOTRAR / MT CABLE H07Z1-K ZEROH FLEX  1X6 NEGRO. PLATERO Y MAFALDA</t>
  </si>
  <si>
    <t>CHALETS MONTES TOROZOS (  ID0039980 GE0011750 ) / 1 PLETINA DE 60X8 S 275 JR / 1 ANGULO DE  50X50X5 A 6M. S 275 JR / REG</t>
  </si>
  <si>
    <t>TA24 747 REPARACION 3816-GKW KMS.134560 CAMBIAR ACEITE MOTOR, FILTROS DE ACEITE, GASOIL, AIRE, CAMBIAR VALVULINA C/G REV</t>
  </si>
  <si>
    <t>GRANITO 2.5LT                                                               ( MANTENIMIENTO DE EDIFICIOS E INSTALACIONES</t>
  </si>
  <si>
    <t>DISCO MADERA 305x2,8x30mm Z=60 / DISCO ALUMINIO 305x2,8x30mm 96D / DOSIFICAD JABON VISION FUME 1,4L</t>
  </si>
  <si>
    <t>DESPLAZAMIENTO A SUS INSTALACIONES A REVISAR PEDAL DE ACELERADOR. D-M SISTEMA DE ACELERADOR Y POSICIONAR CORRECTAMENTE.</t>
  </si>
  <si>
    <t>SUMINISTRO DE PAPEL PARA LA ELABORACIÓN DE IMPRESOS PARA POLICÍA MUNICIPAL POR PARTE DE LA IMPRENTA MUNICIPAL</t>
  </si>
  <si>
    <t>SUMINISTRO DE MATERIAL DE PINTURA PARA CC CAMPILLO (ID 40163)</t>
  </si>
  <si>
    <t>CTTO SERVICIOS TALLERES ILUSTRACIÓN BIBLIOTECA CAMPO GRANDE VERANO 2024</t>
  </si>
  <si>
    <t>CTTO SERVICIO TALLER TENDERETE HISTORIAS Y SECRETOS CAMPO GRANDE PARA BIBLIOTECA CAMPO GRANDE VERANO 2024</t>
  </si>
  <si>
    <t>ENRIQUE CUESTA GOMEZ</t>
  </si>
  <si>
    <t>CTTO SERVICIOS TALLER ROBOTICA BIBLIOTECA CAMPO GRANDE VERANO 2024</t>
  </si>
  <si>
    <t>CTTO SERVICIOS DISEÑO TRIPTICO Y CARTELERIA 30 ANIV ROSA CHACEL PARA FERIA DEL LIBRO AÑO 2024</t>
  </si>
  <si>
    <t>PROYCO VALLADOLID SL</t>
  </si>
  <si>
    <t>SERVICIO DE CATERING CELEBRACION JORNADA TECNICA IA Y TECNOLOGIAS EMERGENTES EN LA AGENCIA DE INNOVACION</t>
  </si>
  <si>
    <t>SUMINISTRO DE MATERIAL PARA CM PUENTE DUERO: EMULSION FIJADORA DE 4L (ID 0040591)</t>
  </si>
  <si>
    <t>ASOCIACIÓN CULTURAL MESETARIA</t>
  </si>
  <si>
    <t>COLABORACION SEMANA INTERCULTURA ESPACIO JOVEN NORTE JUNIO 2024</t>
  </si>
  <si>
    <t>REPARACIÓN DE BICICLETAS DEL PARQUE INFANTIL DE TRÁFICO 2024</t>
  </si>
  <si>
    <t>ID: 0041116-EIM CASCABEL / IRIMO ADAP. PUNTAS 1/4-1/4 - 50mm  475A-M-50-1 / BROCA HSS RECT. COBALTO 04,00 / BURLETE AMIG</t>
  </si>
  <si>
    <t>REPARACION CARTEL ESPACIO JOVEN NORTE MAYO</t>
  </si>
  <si>
    <t>SUMINISTRO DE MATERIAL FERRETERÍA PARA CC RONDILLA (ID 38923 / CUERDA TENDER POLIPROPILENO NYLON BLANCO)</t>
  </si>
  <si>
    <t>DISEÑO CAMPAÑA DE PREVENCION DE LA CONDUCTA SUICIDA / MAYO 2024</t>
  </si>
  <si>
    <t>ALVAROMAN REGALOS PUBLICITARIOS, S.L.</t>
  </si>
  <si>
    <t>CTTO SUMINISTRO PALETAS Y PEGATINAS TALLERES DE COCINA BIBLIOTECAS MUNICIPALES AÑO 2024</t>
  </si>
  <si>
    <t>AMPLIACION CTTO SUMINISTRO PAPEL IMPRENTA MUNICIPAL PARA PUBLICIDAD BIBLIOTECAS MUNICIPALES AÑO 2024</t>
  </si>
  <si>
    <t>A.C. SOL Y REGGAE</t>
  </si>
  <si>
    <t>CTTO SERVICIOS CUENTACUENTOS MITOS SON AMORES Y FABULAS FABULOSAS BIBLIOTECA CAMPO GRANDE VERANO 2024</t>
  </si>
  <si>
    <t>AMPLIACIÓN CONTRATO SERVICIO DISEÑO CARTELERIA E IMAGENES BIBLIOTECAS MUNICIPALES AÑO 2024</t>
  </si>
  <si>
    <t>REPARACIÓN DE PUERTAS MANUALES Y AUTOMÁTICAS DE LAS DEPENDENCIAS DE LA POLICÍA MUNICIPAL</t>
  </si>
  <si>
    <t>ESTUDIO BASICO Y COORDINACIÓN DE SEGURIDAD Y SALUD OBRA SUSTITUCIÓN CARPINTERÍAS ALUMINIO ED INF CEIP GONZALO BERCEO.2 M</t>
  </si>
  <si>
    <t>SUMINISTRO DE MATERIAL SANITARIO PARA BOTIQUINES DEL SERVICIO DE EXTINCION DE INCENDIOS, SALVAMENTO Y PROTECCIÓN CIVIL</t>
  </si>
  <si>
    <t>CTTO IMPRESION MARCAPAGINAS ""FERIA DEL LIBRO"" 40 ANIVERSARIO BIBLIOTECAS MUNICIPALES AÑO 2024</t>
  </si>
  <si>
    <t>Suministro de carpetas para el Área de Tráfico y Movilidad</t>
  </si>
  <si>
    <t>GRAFOLID S.L. ARTES GRAFICAS</t>
  </si>
  <si>
    <t>ADJUDICA SUMINISTRO A IMPRENTA DE CAJAS PLÁSTICO GRABADAS PARA TARJETAS DE VISITA</t>
  </si>
  <si>
    <t>2024 06 3261 22699</t>
  </si>
  <si>
    <t>SUMINISTRO DE RESMAS PARA LA IMPRENTA MUNICIPAL, VINCULADAS AL SERVICIO DE EDUCACIÓN. AÑO 2024</t>
  </si>
  <si>
    <t>BLAPE RENTA, S.L.</t>
  </si>
  <si>
    <t>Adquisición de 10 puntales metálicos extensibles.</t>
  </si>
  <si>
    <t>2024 06 3341 22602</t>
  </si>
  <si>
    <t>ORIGINAL HAND VISUAL ESTUDIO,S.L.</t>
  </si>
  <si>
    <t>CTTO DE SUMINISTRO ROLL UP EN EL II CERTAMEN DE LITERATURA INFANTIL MIGUEL DELIBES. 1 DE JUNIO.</t>
  </si>
  <si>
    <t>DISEÑO CAMPAÑA SENSIBILIZACION DIA INTERNACIONAL CONTRA LA HOMOFOBIA, TRANSFOBIA Y BIFOBIA / MAYO 2024</t>
  </si>
  <si>
    <t>JOSE MANUEL BLANCO  ALCAÑIZ</t>
  </si>
  <si>
    <t>REPARACION SISTEMA DE MEGAFONIA DEL CVA PUENTE COLGANTE</t>
  </si>
  <si>
    <t>MONTAJE Y DESMONTAJE LONA DIA INTERNACIONAL CONTRA LA HOMOFOBIA, TRANSFOBIA Y BIFOBIA MAYO 2024</t>
  </si>
  <si>
    <t>J.M.B.ALCAÑIZ, S.L.</t>
  </si>
  <si>
    <t>SUMINISTRO PARA CC CAMPILLO (CABLE ADAPTADOR HDMI A VGA / CABLES HDMI-HDMI 2M)</t>
  </si>
  <si>
    <t>SUMINISTRO PARA CC JOSÉ MARÍA LUELMO DE CABLE VGA-SVGA</t>
  </si>
  <si>
    <t>CARGA GAS BOMBONA 2,8K. COLEGIOS</t>
  </si>
  <si>
    <t>ROLLO BAYETA AZUL ANCHO 30cm. COLEGIOS</t>
  </si>
  <si>
    <t>TACO DUOPOWER  6x30 / T. AUTO 75HA  4,2X 19 ZN / T. R/CHAPA 7981 3,5X 25 ZN. EIM PRINCIPITO</t>
  </si>
  <si>
    <t>MATERIAL FERRETERÍA PARA CONDE ANSÚREZ (DOSIFICAD JABON VISION FUME 1,4L)</t>
  </si>
  <si>
    <t>ALBARANES ( ALBARAN A1-023398 ALBARAN A1-023473   )</t>
  </si>
  <si>
    <t>SUMINISTRO DE MATERIAL SANEAMIENTO Y FONTANERIA ESCUELAS INFANTILES MUNICIPALES. SE APLICA ABONO 57</t>
  </si>
  <si>
    <t>DESATASCADOR LIQUIDO ALTA DENSIDAD 1KG.. COLEGIOS</t>
  </si>
  <si>
    <t>EXP. SE-PC 118/2023 GESTIÓN ACTIVIDADES OCUPACIÓN TIEMPO LIBRE (YOGA) EN CENTROS DE PC - 2º minoración</t>
  </si>
  <si>
    <t>NAIPES HERACLIO FOURNIER, S.A.</t>
  </si>
  <si>
    <t>240 BARAJAS PARA  TODOS LOS CENTROS DE VIDA ACTIVA- INICIATIVAS SOCIALES</t>
  </si>
  <si>
    <t>LEGUTIANO</t>
  </si>
  <si>
    <t>CONTRATO MENOR GESTIÓN HUERTOS URBANOS, DE JUNIO A SEPTIEMBRE DE 2024.</t>
  </si>
  <si>
    <t>ASISTENCIA TÉCNICA DE CONTROL DE CALIDAD TOLDOS C/ SANTA MARÍA. AM- 09/2020. JUNIO-AGOSTO 2024</t>
  </si>
  <si>
    <t>INSPECCIÓN PERIÓDICA DE LA INSTALACIÓN RECEPTORA INDIVIDUAL DE GAS (IRI). COLEGIOS PÚBLICOS. AMPLIACIÓN. 2024</t>
  </si>
  <si>
    <t>REALIZACIÓN DE LA COBERTURA EN FORMATO VIDEO, CON ÁMBITO NACIONAL, DE LA 57ª EDICICIÓN FERIA DEL LIBRO DE VALLADOLID</t>
  </si>
  <si>
    <t>ADJUDICA RENOVACIÓN SUSCRIPCIÓN 215030/1 (agosto 2024 a agosto 2025) EDICIÓN PAPEL A EL PAÍS. MEDIOS DE COMUNICACIÓN</t>
  </si>
  <si>
    <t>LIBERAR CREDITO CAUTIVO-ENE Y FB 2024-ESTANCIAS DIURNAS LOTE 1-GESTION 7 UC- Z.SUR-H.REY-UC2 RON-D-ARCA-Z.ES-2 UCS PARQ</t>
  </si>
  <si>
    <t>INTECCON ENVIRONMENTAL SA</t>
  </si>
  <si>
    <t>SUMINISTRO DE CARGADOR PARA EL CALIBRADOR DE LA SECCIÓN DE INSPECCION AMBIENTAL</t>
  </si>
  <si>
    <t>EL LEÓN DE EL ESPAÑOL PUBLICACIONES, S.A.</t>
  </si>
  <si>
    <t>ADJUDICA SUSCRIPCIÓN ANUAL (junio 2024 a junio 2025) PERIÓDICO DIGITAL EL ESPAÑOL e INVERTIA</t>
  </si>
  <si>
    <t>SE 26-2024 CTTO MENOR OBRAS SUSTITUCIÓN VENTANAS EDIFICIO EDUCACIÓN INFANTIL CEIP GONZALO DE BERCEO. PLZ EJEC: 2 MESES</t>
  </si>
  <si>
    <t>Instalación de un dispositivo WECO-MCS/NE300 en el ascensor de Casa del Barco-Edificio anexo.</t>
  </si>
  <si>
    <t>SUMINISTRO DE PULSADOR PARA REPARACIÓN DE ASCENSOR DE CENTRO CÍVICO ZONA SUR</t>
  </si>
  <si>
    <t>REPARACION MESA DE BILLAR DEL CVA RONDILLA, CAMBIO DE TELA - INICIATIVAS SOCIALES</t>
  </si>
  <si>
    <t>CHAPAS EXTRIADAS ACCESO RAMPA CATEDRAL, R.I.</t>
  </si>
  <si>
    <t>ADQUISICIÓN DE MATERIAL DE MERCHANDISING PARA LA CAMPAÑA DE PREVENCIÓN DE RIESGOS 2024-2025</t>
  </si>
  <si>
    <t>CYLICON VALLEY ASOC</t>
  </si>
  <si>
    <t>CONTRATO DE PATROCINIO PARA LA REALIZACIÓNDEL EVENTO LECHAZOCONF QUE SE CELEBRA EL 15 DE JUNIO EN VALLADOLID</t>
  </si>
  <si>
    <t>TINLOHI, S.L.</t>
  </si>
  <si>
    <t>SERVICIO DE GRUA PARA TRASLADOS DE VEHICULOS AVERIADOS DEL SERVICIO DE LIMPIEZA VIARIA.</t>
  </si>
  <si>
    <t>Suministro de 2400 litros de Gasóleo C para la caldera del Parque de Conservación de la Vía Pública en C/ Títulos, 51.</t>
  </si>
  <si>
    <t>ASOCIACION CULTURAL CORO IPHARADISI</t>
  </si>
  <si>
    <t>ACTIVIDADES PARA LA CELEBRACION DEL DIA DEL COOPERANTE, CONCIERTO SOLIDARIO- INICIATIVAS SOCIALES</t>
  </si>
  <si>
    <t>CYDIMA, S.L.</t>
  </si>
  <si>
    <t>Revisión oficial de la máquina JCB 3CX a las 5.000 h, del Centro de Conservación de la Vía Pública.-</t>
  </si>
  <si>
    <t>2024 07 1721 22700</t>
  </si>
  <si>
    <t>EVA MARIA ALONSO ESTEBAN</t>
  </si>
  <si>
    <t>CONTRATO DE LIMPIEZA PUNTUAL DEL CENTRO MUNICIPAL DE ACUSTICA</t>
  </si>
  <si>
    <t>PABLO MANUEL SALVIEJO DELGADO</t>
  </si>
  <si>
    <t>SERVIDOR WEB AUVA 2030</t>
  </si>
  <si>
    <t>2024 0850 1532 609</t>
  </si>
  <si>
    <t>Dirección facultativa de obras de instalación de ascensor en calle Veleta (lote 2) PS nº 2 del expediente 17/2023 SETM</t>
  </si>
  <si>
    <t>DESATASCO DE TUBERIAS DEL CVA ARCA REAL- INICIATIVAS SOCIALES</t>
  </si>
  <si>
    <t>CAMISETAS PARA LOS USUARIOS DE LOS CVA POR EL DIA DEL YOGA QUE SE CELEBRA EN JUNIO DE 2024- INICIATIVAS SOCIALES</t>
  </si>
  <si>
    <t>BARRADO/SERVICIO RESTAURACION EN CENTRO DE ESTANCIAS DIURNAS HUERTA DEL REY EN 2024-de enero a marzo</t>
  </si>
  <si>
    <t>ALIAN AZAFATAS Y EVENTOS SL</t>
  </si>
  <si>
    <t>SERVICIOS DE AZAFATO PARA DINAMIZAR EL PHOTO-CALL DE LA FAN-ZONE DEL ESTADIO JOSE ZORRILLA EN EL MARCO DE LA MISION CLIM</t>
  </si>
  <si>
    <t>LIBERAR CREDITO CAUTIVO-ACTIV. Y OT.GASTOS CONT.LUCHA CONTRA EXC.SOC.Z.VULN.Z.ESTE-FIN CONT.</t>
  </si>
  <si>
    <t>DISEÑO DE IMAGEN DE LA CAMPAÑA PLAN CONTIGO- INICIATIVAS SOCIALES</t>
  </si>
  <si>
    <t>MEGAFONIA DEL CVA PTE. COLGANTE, MICROFONO DE SOBREMESA E INSTALACIONDEL MICROFONO- INICIATIVAS SOCIALES</t>
  </si>
  <si>
    <t>TALADRO PERCUTOR M18FPD3 (2 UDS.) /2 CAJAS/4 BATERÍAS M18 B5 MILWAUKEE PARA NUEVOS CAMIONES BRP3 Y 4//SEISPC</t>
  </si>
  <si>
    <t>REPERCUSION GASTOS POR LA VENTA DE ENTRADAS DEL CONCIERTO DE PRIMAVERA EN EL MIGUEL DELIBESLOS CVA- INICITIVAS SOCIALES</t>
  </si>
  <si>
    <t>Lote 2, AT CC.ASCENSORES C/ VELETA Contrato para la implantación de ascensores urbanos en los barriosPRTR. Exp. 17-2023.</t>
  </si>
  <si>
    <t>Lote 1, AT CC.ASCENSOR C/ SALUD.Contrato para la implantación de ascensores urbanos en los barrios .PRTR. Exp. 17-2023.</t>
  </si>
  <si>
    <t>CAMPAÑA DE PUBLICIDAD A TRAVÉS DE CUÑAS DE RADIO PARA DIFUNDIR LA MISIÓN VALLADOLID, CIUDAD INTELIGENTE</t>
  </si>
  <si>
    <t>PRODUCCIÓN Y REPARTO DE 2.000 GORRAS DURANTE LA PREVIA DEL PARTIDO REAL VALLADOLID - VILLAREAL B. CAMPAÑA MISION</t>
  </si>
  <si>
    <t>ZAMORA BOOKING SL</t>
  </si>
  <si>
    <t>SORTEO DE 2 VIAJES A BRUSELAS PARA 4 PERSONAS QUE PROMOCIONA LA MISIÓN CLIMÁTICA EN COLABORACIÓN CON EL REAL VALLADOLI</t>
  </si>
  <si>
    <t>INTERRUPTOR MONOPOLAR</t>
  </si>
  <si>
    <t>Ensayos Control Calidad, LOTE 1 CC, en la construcción carril bici Polígono San Cristóbal (exp. 38/2023 SETM)</t>
  </si>
  <si>
    <t>FILTRO COMBUSTIBLE / FILTRO ACEITE MOTOR PROFIHOPPER / FILTRO AIRE / FILTRO AIRE / FILTRO HIDRAUL PH05 / LATA 5L.TOTAL T</t>
  </si>
  <si>
    <t>TA24 722 REPARACION 1760-LKK KMS.51083 CAMBIAR PASTILLAS DE FRENO DELANT E INDICAD. / CASVISA TE DA MAS DESCUENTO M.O.</t>
  </si>
  <si>
    <t>R24 171 5641567-ALBARAN24 240 03/04/24 3801915 INDICADOR DCHO. / 5642993-ALBARAN24 250 05/04/2024 0500043479 CRISTAL ESP</t>
  </si>
  <si>
    <t>PALA EMPUJADOR PLASTICO 66X28CMX120CM (                       ) / BOTA PU PRADO VERDE S5 -20º Nº40 (</t>
  </si>
  <si>
    <t>ROLLO HILO 2,7MM DESBROZADORA MAKITA E-01840 (                       )</t>
  </si>
  <si>
    <t>LUXATIN BLANCO 4L ( CASA DEL BARCO  ID0040666 ) / UNO+BLANCO 4L ( CASA DEL BARCO  ID0040666 ) / UNO+BASE TR 750ML ( CASA</t>
  </si>
  <si>
    <t>ALBARAN: AV24/02371 F: 25/04/2024 / BRIDA NYLON 2,5*100MM NEGRA / BRIDA NYLON 2,5*100MM NATURAL / BRIDA NYLON 3,6*140MM</t>
  </si>
  <si>
    <t>LONAS PVC 650GR/MM ROJA, VERDE AZUL PARA BRP3 Y BRP4///SERV. EXTINCION INCENDIOS</t>
  </si>
  <si>
    <t>HILO STIHL CORTE REDONDO Ø 2,7 MM X 208,0 M 9302227 / STIHL CABEZAL DE CORTE AUTOCUT 25-2 40027102108 / STIHL CABEZAL DE</t>
  </si>
  <si>
    <t>PANTALON STIHL  ADVANCE X-FLEX M NEGRO 883421204 / STIHL CHAQUETA PROTECCIÓN PROTECT MS M 883260404 / CASCO STIHL DYNAMI</t>
  </si>
  <si>
    <t>MANO DE OBRA / STIHL CABLE BOWDEN 41471801119 / MANO DE OBRA / TORO CORREA DE CUCHILLA REF. 110-1790 / TORO CORREA REF.</t>
  </si>
  <si>
    <t>STIHL  BOBINA 40027133017 / STIHL  PARTE INFERIOR 40027139708 / STIHL CABEZAL DE CORTE AUTOCUT 27-2 40028202302 / NEBO F</t>
  </si>
  <si>
    <t>KUBOTA TORNILLA IZQUIERDO K5453-34383 -R / KUBOTA TORNILLO DERECHA K5453-34373 -R / KUBOTA CONJUNTO RODILLO K5763-46250</t>
  </si>
  <si>
    <t>HUERTA DEL REY - 2 / BOMBILLO TESA 5200 30x30 LN / IGUALAMIENTO BOMBILLO</t>
  </si>
  <si>
    <t>BOMBILLO SEG. MCM 8SE 40x40 LAT. / BOMBILLO SEG. MCM 8SS 40x40 LAT.//SERV. EXTINCION DE INCENDIOS</t>
  </si>
  <si>
    <t>5969KFL. SUSTITUCION BOMBA DE EMBRAGUE / 0 9808167880 - CILINDRO EMISOR</t>
  </si>
  <si>
    <t>LINTERNA SOLAR RECARGABLE 10W OFERTA / COMMENT|VALE 685 / ROLLO CUERDA SISAL 10MM 100M OFERTA</t>
  </si>
  <si>
    <t>BOTA SEGURIDAD ESPECIAL T44 OFERTA / COMMENT|VALE 692</t>
  </si>
  <si>
    <t>MOD.1-CONTROL CALIDAD (LOTE 2) A. TÉCNICA OBRA REHABILITACIÓN ENERGÉTICA Y ACTUALIZACIÓN CASA CONSISTORIAL DE VALLADOLID</t>
  </si>
  <si>
    <t>Albarán: VA24/1618 Fecha: 11/04/24 / * PARQUE DE LA RIVERA * / - / POSTES TRATADOS 12 S/PUNTA / POSTES TRATADOS 8 S/PUNT</t>
  </si>
  <si>
    <t>BATERIA TUDOR START&amp;STOP AGM TK1050 / TORNILLO ALLEN / ARANDELA PLANA DE 8 mm. / ARANDELA GROWER DE 8 mm. / ARANDELA PLA</t>
  </si>
  <si>
    <t>ALB A1-023540: materiales albañileria reparacion por Centro de Mantenimiento en  CANTERAC/SERV. EXTINCION INCENDIOS</t>
  </si>
  <si>
    <t>TARJETA MEMORIA MICRO MINI SD 32GB KING / MEMORIA KINGSTON/TOSHIBA USB 32 GB 3.0 / PACK 24 PILAS TIPO C-LR14 / PACK 150</t>
  </si>
  <si>
    <t>MIL TRESCIENTOS GRAMOS, S.L.</t>
  </si>
  <si>
    <t>DISEÑAR LOS RECURSOS Y ADAPTACIONES ESTATICAS Y AUDIOVISUALES PARA UTILIZARLOS EN CAMPAÑAS DE PROMOCION COMERCIO LOCAL</t>
  </si>
  <si>
    <t>A.T.Control Calidad LOTE 2CC  construcción carril bici en Poligono San Cristóbal (exp. 38/2023 SETM)</t>
  </si>
  <si>
    <t>JAVIER DEL RIO DOMINGUEZ</t>
  </si>
  <si>
    <t>CONSULTORÍA Y ASESORAMIENTO EN EL  DESARROLLO DE PROYECTOS ESTRATÉGICOS APORTANDO IDEAS CREATIVAS DE EMPRENDIMIENTO</t>
  </si>
  <si>
    <t>2024 11 1361 22699</t>
  </si>
  <si>
    <t>TOTAL SAFETY CLEAN, S.L.U.</t>
  </si>
  <si>
    <t>REPARACIONES DE 6 CUBREPANTALONES Y 1 JUEGO DE TIRANTES DE TRAJES DE INTERVENCION BRISTOL</t>
  </si>
  <si>
    <t>RUBÍ</t>
  </si>
  <si>
    <t>CONTRATO SUMINISTRO GAS-DE 2024 A 30 SEPTIEMBRE 2025-CENTRO DE FORMACIÓN JACINTO BENAVENTE.</t>
  </si>
  <si>
    <t>BASE 4 TOMAS 3680W 16A-250 CON TTL+INTERRUPTOR P.3M / 74 CANAL DE SUELO ANTRACITA 18X75 U48X / CEYS MONTACK CINTA BLISTE</t>
  </si>
  <si>
    <t>EDICIONES UNIVERSIDAD SALAMANCA</t>
  </si>
  <si>
    <t>15 ejemplares del libro ""Régimen municipal iberoamericano"" destinados a los participantes en el programa de pasantias</t>
  </si>
  <si>
    <t>KOINOS COMUNICACION S.L.</t>
  </si>
  <si>
    <t>ASISTENCIA TÉCNICA EN EVENTOS, ACTIVIDADES Y COMUNICACIÓN DE PROYECTOS, DE PRUEBAS ""VALLADOLID ESCENARIO DEMOSTRADOR""</t>
  </si>
  <si>
    <t>MUCIENTES</t>
  </si>
  <si>
    <t>ADQUISICIÓN DE MATERIAL DE MERCHANDISING PARA LA CAMPAÑA DE EDUCACIÓN VIAL 2024-2025</t>
  </si>
  <si>
    <t>LAMPARA PH LEDSPOTMV ND 8-100W 827 R80 36º / TASA ECORAEE   (R.DECRETO 208/2005) / ZOCALO   JANGAR 2902   2Elemen.Superf</t>
  </si>
  <si>
    <t>CONTRATO AUDITORIA CONVOCATORIA TRANSFORMACION DIGITAL PYMES Y AUTONOMOS EJERCICIO 2020  (DURACIÓN HASTA EL 22-11-2024)</t>
  </si>
  <si>
    <t>REAJUSTE  ANUALID.REHABILIT.INST.JUVENIL AMB.Z. JOVEN PINAR-DE 2023 A 2024-220239000634</t>
  </si>
  <si>
    <t>CONTRATO AUDITORIA CONVOCATORIA REACTIVA EJERCICIO 2020 (DURACIÓN HASTA EL 22-11-2024)</t>
  </si>
  <si>
    <t>MAGNUM BLANCO 4L ( GEO 011750 MANTENIMIENTO PROPIO )</t>
  </si>
  <si>
    <t>SIN ID-ALMACEN / PUNTAL URKO PROFESIONAL 101-177CM 180 KG 43117 / CONSISTORIAL / ACEITE  WD-40  500ML D/ACCION CANULA FI</t>
  </si>
  <si>
    <t>CC ZONA SUR PLAZA JUAN DE AUSTRIA / BROCA SDS-PLUS  8x250x310 DIAGER 4G4</t>
  </si>
  <si>
    <t>SUMINISTRO PARA C. C. JOSE MARIA LUELMO +++ / *CINTA MIARCO KREPP 24MMX45M</t>
  </si>
  <si>
    <t>ESCENARIO Y ETCC  PARA LA ACTUACION DE JADE MUSICAL EL 18 DE MAYO EN LA CUPULA DEL MILENIO PARA LOS USARIOS DE LOS CVA</t>
  </si>
  <si>
    <t>2024 10 2412 22104</t>
  </si>
  <si>
    <t>VESTUARIO PARA LOS ALUMNOS DEL CURSO DE PINTURA Y DECORACION DEL JACINTO BENAVENTE, AD COMPLEMENTARIO POR TALLAS ESPECIA</t>
  </si>
  <si>
    <t>GUSTAVO MARTIN PRIETO</t>
  </si>
  <si>
    <t>AMPLIACION CTTO SUMINISTRO FUNDAS JUEGOS DE MESA BIBLIOTECAS MUNICIPALES AÑO 2024</t>
  </si>
  <si>
    <t>ALB: 24-209198 PED: 24-015709-1003 S/PED:  / OBRA COLEGIO INFANTIL CASCANUECES / CIS MONOMANDO GRIFO FREGADERO VERTICAL</t>
  </si>
  <si>
    <t>ESTUDIO E INFORME SONDEO GEOTÉCNICOS EN EL TUNEL DE LABRADORES</t>
  </si>
  <si>
    <t>Albarán: VA24/1812 Fecha: 25/04/24 / ASPIRADOR  CT42032F</t>
  </si>
  <si>
    <t>SEGOTEX LISO ROJO INGLES 15LT                                               ( EDUCACION - colegio Garcia Federico Garcia</t>
  </si>
  <si>
    <t>FLORWAY- ANTIMANCHAS 4LT                                                    ( EDUCACION - san fernando  0040592.  ) / TI</t>
  </si>
  <si>
    <t>SPRAY SEGOPI-TECH NARANJA RAL 2004 0,4LT                                    ( EDUCACION - OBRA: COLEGIOS.  ) / SPRAY SEG</t>
  </si>
  <si>
    <t>ACUERDO MARCO_8367JKB:ACEITE5W30,FACEIT Y LIQUIDO DE FRNEOS Y MANO DE OBRA_/8796HWW:ACIETE 5W40,FACEITE Y POLEN,MANO DE</t>
  </si>
  <si>
    <t>2024 10 2314 22701</t>
  </si>
  <si>
    <t>CLECE SEGURIDAD S.A.</t>
  </si>
  <si>
    <t>SEGURIDAD NOCTURNA ZONA DE ESTUDIO EN CENTRO CÍVICO ZONA SUR Y EN POLIDEPORTIVO PARA EL PROGRAMA JUGGER</t>
  </si>
  <si>
    <t>TELECYL, S.A.</t>
  </si>
  <si>
    <t>ELABORACIÓN NUEVOS PLANES DE JUVENTUD Y PREVENCION DE DROGAS 2024</t>
  </si>
  <si>
    <t>MODIFICACION CONTRATO SERVICIO DE AYUDA A DOMICILIO-LOTE 1-PARA ATENDER AUMENTO INTENSIDADES Y NUEVOS USUARIOS</t>
  </si>
  <si>
    <t>COORD. SEGURIDAD Y SALUD MODIFIC.OBRA reforma edif. zona joven pinar-c/ara real 56-PRTR NGEU / G</t>
  </si>
  <si>
    <t>MANTENIMIENTO, SUMINISTRO DE  22 BRIDA PARA USO INTERIOR NATURAL 2,5X101 U60X, 26 BASE ADHESIVA PARA EL CVA LA VICTORIA-</t>
  </si>
  <si>
    <t>F - 4466 - BASE 4 TOMAS Y CLAVIJA 10-16A - CEAS RONDILLA - ELECTROSTOCKS. 1 DIA</t>
  </si>
  <si>
    <t>DISTRIBUIDOR  M23 6*2...// AM EXP 18/2022 // SERVICIO DE LIMPIEZA.</t>
  </si>
  <si>
    <t>MUELLE ESTRIBERA PESO OLYMPUS S2D300-2000-0350...// AM EXP 18/2022 // SERVICIO DE LIMPIEZA.</t>
  </si>
  <si>
    <t>INSPECCIÓN PERIÓDICA OFICIAL DEL ASCENSOR UBICADO EN EL EDIFICIO ANEXO AL DE CASA DEL BARCO.</t>
  </si>
  <si>
    <t>TARGET TECNOLOGIA, S.A.</t>
  </si>
  <si>
    <t>MANTENIMIENTO Y ACT.SEM.PRECEPT.DE SEGURIDAD EN SISTEMAS SCANER INSP.PAQUETERÍA EDIFICIOS AYTO VALLADOLID</t>
  </si>
  <si>
    <t>Lote 1, ASCENSOR C/ SALUD. Contrato para la implantación de ascensores urbanos en los barrios .PRTR. Exp. 17-2023.</t>
  </si>
  <si>
    <t>Lote 2  ASCENSOR C/ VELETA. Ccontrato para la implantación de ascensores urbanos en los barrios PRTR. Exp. 17-2023.</t>
  </si>
  <si>
    <t>LOTE 2 CONTRATO SERVICIO COMIDAS A DOMICILIO (MODALIDAD SAD) DE JUNIO A DICIEMBRE 2024-SCASS</t>
  </si>
  <si>
    <t>LAMPARA PH LED HPL ND 28W 4000K E27 CL 230V / TASA ECORAEE   (R.DECRETO 208/2005): PHI000009591</t>
  </si>
  <si>
    <t>REGLETA  OBO 72CE BL  (TS04NA) 2056070 / CAJA EST LEGRAND 92012  80X80  IP55 / CASCANUECES Y PRINCIPITO</t>
  </si>
  <si>
    <t>NEVADA + BASE BL 750 ML ( MIGUEL ISCAR ID0040523-ID0040791 ) / MONTOTINTE UNIV. AMARILLO 50ML ( MIGUEL ISCAR ID0040523-I</t>
  </si>
  <si>
    <t>COLEGIOS / CUERDA SISAL 12 MM 4/CABOS / ID: 0040976-CEIP PONCE DE LEON / TACO FISCHER DUOXPAND T  8x100 T     562150</t>
  </si>
  <si>
    <t>*EMBELLECEDOR MICEL LISO 16 MM LT (c) / *EMBELLECED MICEL LISO 18 MM NIQ</t>
  </si>
  <si>
    <t>TORNI. DIN   571 6.8 BARRAQUERO  7X 90MM / BROCA CASTILLO HSS DIN 338  7.25MM *</t>
  </si>
  <si>
    <t>TIRADOR REI  259 HAYA CRUDO 30MM / *TORN. TIRADOR MATRIU MULTICORTE</t>
  </si>
  <si>
    <t>*LOCTITE SUPER GLUE-3 PROFES 20GR. OFERTA</t>
  </si>
  <si>
    <t>CABLE HDMI 2.0 4K ULTRA 5 MTS OFERTA / CONTERA RED INTERIOR PLASTICO 16 / CONTERA RED INTERIOR PLASTICO 18 / CONTERA RED</t>
  </si>
  <si>
    <t>*BURLETE BRINOX 8033 ADH CUR MAD PINO 100</t>
  </si>
  <si>
    <t>PLACA UNION AMIG 2 BICROM. 120X20 -</t>
  </si>
  <si>
    <t>Albarán: VA24/1816 Fecha: 25/04/24 / TIRAFONDO SPAX 3,5*25 WIROX 250U. / E.I.M. CASCANUECES</t>
  </si>
  <si>
    <t>VARIOS ALBARANES ( ALBARAN A1-023567 ALBARAN A1-023630 ALBARAN A1-023632 ALBARAN A1-023402  ) COLEGIOS</t>
  </si>
  <si>
    <t>ARAMARK SERVICIOS DE CATERING S.L.</t>
  </si>
  <si>
    <t>SE 11-24 CTTO DE SERVICIOS PARA EL DESARROLLO DEL PROGRAMA COMPARTIENDO EN VERANO EN JULIO Y AGOSTO DE 2024</t>
  </si>
  <si>
    <t>360 CONSTRUCCIONES, REFORMAS Y DECORACION INTEGRAL SL</t>
  </si>
  <si>
    <t>INSTALACION VELUX CABINA DE CONTAMINACIÓN ARCO LADRILLO</t>
  </si>
  <si>
    <t>Dirección facultativa de obras de instalación de ascensor en calle Salud (lote 1) PS nº 1 del expediente 17/2023 SETM</t>
  </si>
  <si>
    <t>AD COMPLEMENTARIO. ERROR ESTIMACION TIEMPO DE TRABAJO DESATRANQUE CENTRO INTEGRADO PSH DE 1 A 1,5 HORAS.</t>
  </si>
  <si>
    <t>REVISION Y LIMPIEZA CALDERA ROCA EN VVDA SOCIAL CALLE SALUD 15 2-DCHA</t>
  </si>
  <si>
    <t>REVISION Y PUESTA EN FUNCIONAMIENTO CALDERA VVDA SOCIAL EN VINOS DE RUEDA 22 1-M</t>
  </si>
  <si>
    <t>F - 4005 - REPARTO EXTRA. 7 NOVIEMBRE 2022 - DEL CAI AL CEAS DELICIAS-ARGALES - SIFU</t>
  </si>
  <si>
    <t>DESATRANQUE DE LA TUBERIA GENERAL DEL CENTRO INTEGRADO PSH</t>
  </si>
  <si>
    <t>CONSTRUCCIONES SANCHEZ ROMERA, S.L.</t>
  </si>
  <si>
    <t>INSTALACION DE CALENTADOR DE AGUA CALIENTE EN LA VVDA SOCIAL SITA EN CALLE TORTOLA 2 1C</t>
  </si>
  <si>
    <t>MANT. SUMINISTRO MATERIAL REPARACIONES DEL CVA PTE. COLGANTE, RONDILLA Y APRENDIZAJE- INICIATIVAS ..</t>
  </si>
  <si>
    <t>MANTENIMIENTI, SUMINISTRO DE BASE 2PT+T LEGRAND 86031 ""OTEO""PARA EL CENTRO DE FORMACION PARA EL EMPLE JACINTO  BENAVENTE</t>
  </si>
  <si>
    <t>F - 3927 - LUMINARIA DE EMERGENCIA LED URA21PLUS PARA CEAS DELICIAS CANTERAC - CADIELSA GRUPO. 1 DIA</t>
  </si>
  <si>
    <t>MANT. SUMINISTRO DE  DOWN DISANO ECOLEX3 1729 20W 4K,LAMPARA PH LEDSPOTMV ND 8-100W  PARA EL CVA FRAY LUIS DE LEON</t>
  </si>
  <si>
    <t>F - 4492 - CONMUTADOR NIESSEN PARA JEFATURA ZONAS - CADIELSA SLU. 1 DIA</t>
  </si>
  <si>
    <t>MANTENIMIENTO, SUMINISTRO DE CINTA DOBLE CARA MONTACK 19MM*2,5M MAXIMA RESISTENCIA CEYS PARA EL JACINTO BENAVENTE</t>
  </si>
  <si>
    <t>SUMINISTRO DE MATERIAL, DISCO CORTE 115*1,0mm 4932479577 MILWAUKEEPARA EL  CURSO PINTURA DECORATIVA VI JACINTO BENAVENTE</t>
  </si>
  <si>
    <t>SUMINISTRO DE  BOBINA FILM EXTENSIBLE 500*300MM 2,4KG CELLOFIX PARA EL  CURSO PARQUES Y JARDINES V -JACINTO BENAVENTE</t>
  </si>
  <si>
    <t>MANT. SUMINISTRO DE CAMPANA LED 100W 13924LM-5000K-120° IP65 ARGON 2.8 PRA EL CVA ZONA SUR- INICIATIVAS SOCIALES</t>
  </si>
  <si>
    <t>CURSO PINTURA DECORATIVA VI EXP.MIXTO/23/VA/0007 SUMINISTRO DE   CANDADO IFAM LAT.K-25,MANILLA SOAL- JACINTO BENAVENTE</t>
  </si>
  <si>
    <t>MANT. SUMINISTRO DE MATERIAL PARA REPARACIONES DE LOS CVA ROND, PTE.COLG, SAN JUAN Y Z. ESTE</t>
  </si>
  <si>
    <t>SUMINISTRO DE PLANTEL DE TEMPORADA / PROGRAMA MIXTO DE FORMACION Y EMPLEO PARQUES Y JARDINES V. JACINTO BENAVENTE</t>
  </si>
  <si>
    <t>MANTENIMIENTO SUMINISTRO DE MATERIAL PARA REPARACIONES DEL CVA PTE. COLGANTE- INICIATIVAS SOCIALES</t>
  </si>
  <si>
    <t>SUMINISTRO DE DIFUSOR ""HUNTER""10 CM.,LLAVE ASPERSOR ,DESTORNILLADOR RAIN-BIRD PARA EL C.DE PARQUES Y JARD DEL JACINTO BE</t>
  </si>
  <si>
    <t>CUERDA ARRANQUE 3,5 MM / M.OBRA 1/4 (    ) / OJAL ( S/N : 518453703 ) / TAP...// AM EXP 23/2020 // SERVICIO DE LIMPIEZA.</t>
  </si>
  <si>
    <t>UNIFUS PP 10A / TORN. 6,3x20 PARACHOQUE YARIS / (O) PUNTA PRUEBAS BGS...// AM EXP 18/2022 // SERVICIO DE LIMPIEZA.</t>
  </si>
  <si>
    <t>JUEGO PASTILLAS FRENO V.I / ALICATE PARA ABRAZADERAS BGS / ALICATES PARA AB...// AM EXP 18/2022 // SERVICIO DE LIMPIEZA.</t>
  </si>
  <si>
    <t>SOPORTE PARAGOLPES TRAS DR / PARAGOLPES TRASERO / PROTECTOR PARAGOLPES TRAS DR / SPOLIER INF PARAGOLPES TRAS / PILOTO TR</t>
  </si>
  <si>
    <t>PINTAR PIEZA</t>
  </si>
  <si>
    <t>MANO DE OBRA // M.O / D INYECTORES DEL VEHÍCULO / RACOR SV / JUEGO JU...// AM EXP 23/2020 // SERVICIO DE LIMPIEZA.</t>
  </si>
  <si>
    <t>TRABAJOS DE DESATASCO DE RED DE SANEAMIENTO DEL CMPA</t>
  </si>
  <si>
    <t>2024 11 1631 213</t>
  </si>
  <si>
    <t>REVISIÓN DE LINEA DE VIDA Y EPIS DEL SERVICIO DE LIMPIEZA VIARIA.</t>
  </si>
  <si>
    <t>2024 11 1631 22106</t>
  </si>
  <si>
    <t>AMPLIACIÓN NÚMERO CREMAS SOLARES PARA EL PERSONAL DEL SERVICIO DE LIMPIEZA VIARIA.</t>
  </si>
  <si>
    <t>M.DESCARGA ROCA D8D A822505500 DOBL.DESC. 2PULSAD. / ROCA CARGADOR A822504400 INFERIOR / MECANISMO UNIVERSAL ALIMENTACIÓ</t>
  </si>
  <si>
    <t>CABLE INFOR/DATO UTP-6 LSZH CPR DCA (305MT) / MT TUBO  AISCAN ""C...// AM EXP 18/2022 // SERVICIO DE LIMPIEZA VIARIA.</t>
  </si>
  <si>
    <t>INSTALACIÓN Y MANTENIMIENTO ALARMA EN NAVE C/ PESETA DEL SERVICIO DE LIMPIEZA.</t>
  </si>
  <si>
    <t>PLACA CI BJC 18033      BL / ZOCALO   JANGAR 2902   2Elemen.Superficie / MT CANAL LEGRAND 30008    20X12,5 / BASE 2PT+T</t>
  </si>
  <si>
    <t>TOTAL REPARACION MATRICULA 4069KXH / TOTAL PIEZAS / ANEXO DETALLE FTP00002...// AM EXP 23/2020 // SERVICIO DE LIMPIEZA.</t>
  </si>
  <si>
    <t>TOTAL REPARACION MATRICULA VA9018AB / TOTAL PIEZAS / ANEXO DETALLE FT...// AM EXP 23/2020 // SERVICIO DE LIMPIEZA.</t>
  </si>
  <si>
    <t>TA24 570 REPARACION 1471-KVY KMS.126258 D-M GRUPO DIFERENCIAL, SUSTITUIR PO...// AM EXP 23/2020 // SERVICIO DE LIMPIEZA.</t>
  </si>
  <si>
    <t>CEPILLO LATERAL RAVO NYLON-ACERO SILENCIOSO / CEPILLO CITY CAT 2000...// AM EXP 18/2022 // SERVICIO DE LIMPIEZA VIARIA.</t>
  </si>
  <si>
    <t>JUEGO PASTILLAS DE FRENO EBC FA231HH / JUEGO PASTILLAS DE FRENO EBC FA229HH / JUEGO DE PASTILLAS DE FRENO EBC FA174HH</t>
  </si>
  <si>
    <t>OR: 16115 - MATRICULA: 0370LDD / CAMBIAR BUJIAS ( 01018000 ) / MANTENIMIENTO...// AM EXP 23/2020 // SERVICIO DE LIMPIEZA</t>
  </si>
  <si>
    <t>OR: 15983 - MATRICULA: 0375LDD / CONTROL PANEL ( 2569024 )...// AM EXP 23/2020 // SERVICIO DE LIMPIEZA.</t>
  </si>
  <si>
    <t>T - Codigo de centro tramitador GE0003949 / A9R61240 - Interruptor diferencial  IID K  2P 40A 30mA A-SI</t>
  </si>
  <si>
    <t>REPOSAPIES FELLOWES AJUSTABLE ERGO...// AM EXP 18/2022 // SERVICIO DE LIMPIEZA VIARIA.</t>
  </si>
  <si>
    <t>*BL DUOPOWER FISCHER 6X30 S K / BROCA HORMIGON OPT 3F 6X100...// AM EXP 18/2022 // SERVICIO DE LIMPIEZA VIARIA.</t>
  </si>
  <si>
    <t>ACEITE STIHL MEZCLA HP SUPER MIX VERDE 5LT OFERTA...// AM EXP 18/2022 // SERVICIO DE LIMPIEZA VIARIA.</t>
  </si>
  <si>
    <t>COMMENT|CADENAS DE SAN GREGORIO / --TOPE BRINOX 9002 TORNI. MARRON...// AM EXP 18/2022 // SERVICIO DE LIMPIEZA VIARIA.</t>
  </si>
  <si>
    <t>H.M.O.  COMPROBAR  FALLOS  MEDIANTE DIAGNOSIS  PARA  DETERMINAR...// AM EXP 23/2020 // SERVICIO DE LIMPIEZA VIARIA.</t>
  </si>
  <si>
    <t>15 X 19   MTS. TUBO PL. T.  (108393) / R.7 VASO 1/4 - 6C - 7 MM...// AM EXP 18/2022 // SERVICIO DE LIMPIEZA.</t>
  </si>
  <si>
    <t>BONDERITE C-MC 3000 D2 JC20KG DESENGRASANTE MANTENIMIENTO LOCTITE...// AM EXP 18/2022 // SERVICIO DE LIMPIEZA VIARIA.</t>
  </si>
  <si>
    <t>TUDOR/TA770 - SERIE TUDOR HIGH-TECH / TEXTO/ - PRESUPUESTO DE ORIGEN # L24 0200002180 / KINGT/9TA28A - PORTATIL BOLIGRAF</t>
  </si>
  <si>
    <t>Albarán: VA24/196 Fecha: 25/04/24 / AGLOMERADO DM 2440*1220*16</t>
  </si>
  <si>
    <t>SERVICIO Y CALIDAD BAZACO, S.L.</t>
  </si>
  <si>
    <t>PEDIDO: Angel Mauro Telefonico   amteran@ava.es / Q8 FORMULA TRUCK 8...// AM EXP 18/2022 // SERVICIO DE LIMPIEZA.</t>
  </si>
  <si>
    <t>PETRONAS HYDRAULIC E 46 1000L // APORTACION SIGAUS RD679/2006...// AM EXP 18/2022 // SERVICIO DE LIMPIEZA.</t>
  </si>
  <si>
    <t>REPARACION REMACHADORA  / REPARACION REMACHADORA  / TUERCA DIN 69...// AM EXP 18/2022 // SERVICIO DE LIMPIEZA.</t>
  </si>
  <si>
    <t>REMACHE 4.8X16 C14 / MC LARGUERO Z74X30 EN 1350 / GRILLETES RECTOS GAL...// AM EXP 18/2022 // SERVICIO DE LIMPIEZA.</t>
  </si>
  <si>
    <t>ACUERDO MARCO_3706KGD:TERMOSTATO,TAPON COLECTOR, ANTICONGELANTE,JUANTAVALVULA Y MANO DE OBRA DE SUSTITUIR TODO</t>
  </si>
  <si>
    <t>MANO DE OBRA / CERRADURA PORTON TRASERO / CODIGO L01471868 / CODIGO L01471868 / CODIGO GE0003949</t>
  </si>
  <si>
    <t>BISAGRA TIR-8 CINCADA SIN SOPORTE ( TIR-8...// AM EXP 23/2020 // SERVICIO DE LIMPIEZA VIARIA.</t>
  </si>
  <si>
    <t>GUIA 699X100X60 PA6G+MOS2 REF 0NCP699100060 / GUIA 2000X40X40 POLIE...// AM EXP 23/2020 // SERVICIO DE LIMPIEZA VIARIA.</t>
  </si>
  <si>
    <t>Control de calidad en obras de carril bici en paseo Juan Carlos I, lote 2  (exp. 44/2023 SETM)</t>
  </si>
  <si>
    <t>Control de calidad en obras de carril bici en Ps. Juan Carlos I, lote 1 (exp. 44/2023 SETM)</t>
  </si>
  <si>
    <t>Ensayos Control de Calidad LOTE 1 en Obra de mejora de accesibilidad en paradas de autobus.Dos lotes.</t>
  </si>
  <si>
    <t>Ensayos Control de Calidad  LOTE 2 en Obras de mejora de accesibilidad en paradas de autobus.Dos lotes.</t>
  </si>
  <si>
    <t>Asist.Técnica Control Calidad, LOTE 1 en Contrato Obras de mejora de accesibilidad en paradas de autobus.Dos lotes.</t>
  </si>
  <si>
    <t>Asist Técnica Control Calidad LOTE 2 en Contrato Obras de mejora de accesibilidad en paradas de autobus.Dos lotes.</t>
  </si>
  <si>
    <t>LAMINA SOLAR PARA CRISTALERA EN CENTRO INTEGRADO PSH</t>
  </si>
  <si>
    <t>IMPERIAL DE EXPLOTACIONES HOTELERAS, S.L.</t>
  </si>
  <si>
    <t>SERV. DE ALOJAMIENTO EN RÉGIMEN DE PENSION COMPLETA PARA ALUMNADO DE CURSOS DE COOPERACION TÉCNICA-AÑO 2024</t>
  </si>
  <si>
    <t>REPARACION AVERIA LUZ EN LA CUPULA DEL MILENIO</t>
  </si>
  <si>
    <t>MATERIAL ELECTRICIDAD PARA CC CAMPILLO (ID 40418 / B. ENCHUFE + TCOMPLETA P.INF.BL.)</t>
  </si>
  <si>
    <t>2024 0950 4321 640</t>
  </si>
  <si>
    <t>D´ALEPH INICIATIVAS Y ORGANIZACION, SA</t>
  </si>
  <si>
    <t>CONTRATO GESTION, SEGUIMIENTO Y EVALUACION PLAN SOSTENIBILIDAD TURISTICA EN DESTINO VALLADOLID 2024. PRTR</t>
  </si>
  <si>
    <t>SUMINISTRO DE LICENCIAS Y SOPORTE TÉCNICO DEL GESTOR DOCUMENTAL ALFRESCO (10/2024)</t>
  </si>
  <si>
    <t>ELITE PACE MAKERS A.L.</t>
  </si>
  <si>
    <t>ORGANIZACION DE LA PRIMERA CARRERA DE LAS FAMILIAS QUE SE CELEBRARA EL 12 DE MAYO 2024- INICIATIVAS SOCIALES</t>
  </si>
  <si>
    <t>PUENTES DE GARCIA RODRIGUEZ</t>
  </si>
  <si>
    <t>AMBULANCIAS NORTELEON S.L.</t>
  </si>
  <si>
    <t>AMBULANCIAS. DOS UNIDADES,  PARA LA CELEBRACION DE LA CARRERA DE LA FAMILIA EL 12 DE MAYO DE 2024-INICIATIVAS SOCIALES</t>
  </si>
  <si>
    <t>VALDEFRESNO</t>
  </si>
  <si>
    <t>AXEL SPRINGER ESPAÑA, S.A.</t>
  </si>
  <si>
    <t>CTTO SUSCRIPCIÓN VARIAS REVISTAS AXEL SPRINGER ESPAÑA PARA BIBLIOTECAS MUNICIPALES AÑO 2024</t>
  </si>
  <si>
    <t>SERVICIOS TECNICOS LIM.MIGUEL ARIAS S.L. (STLIMA)</t>
  </si>
  <si>
    <t>SERVICIO VACIADO, LIMPIEZA Y DESATRANQUE DE POZO DE LA CUPULA DEL MILENIO</t>
  </si>
  <si>
    <t>GALAPAGAR</t>
  </si>
  <si>
    <t>SUMINISTRO DE JUEGOS DE COJINES DE SALVAMENTO (2 UNIDADES) //SERV. EXTINCION DE INCENDIOS</t>
  </si>
  <si>
    <t>JESUS MARIA CAMINA  RUIZ</t>
  </si>
  <si>
    <t>INSTALACION ELECTRICIDAD PARA LA REALIZACION DEL MERCADO CASTELLANO</t>
  </si>
  <si>
    <t>MENESES DE CAMPOS</t>
  </si>
  <si>
    <t>SE 2-22 PS1 PRORROGA CTTO SERVICIOS PROGRAMA ABSENTISMO ESCOLAR CURSOS 24-25 Y 25-26</t>
  </si>
  <si>
    <t>REPARACIÓN DEL ASCENSOR DE LAS DEPENDENCIAS DE LA POLICÍA MUNICIPAL</t>
  </si>
  <si>
    <t>DEPORAMA EVENTOS,S.L.U.</t>
  </si>
  <si>
    <t>ESCENARIO, PARQUE INFANTIL, TROFEOS, ETC...PARA LA CELEBRACION DE LA CARRERADE LA FAMILIA EL  12 DE MAYO DE 2024-INICIAT</t>
  </si>
  <si>
    <t>SORIA</t>
  </si>
  <si>
    <t>CAMPAÑA DE PUBLICIDAD EN GOOGLE ADS DIFUSIÓN DE CONTENIDOS AUDIOVISUALES EN LA PLATAFORMA YOUTUBE CON EL REAL VALLADOLID</t>
  </si>
  <si>
    <t>CAMPAÑA ""ACEPTO LA MISIÓN"" PRODUCCIÓN, MONTAJE Y DESMONTAJE MATERIALES DE DIFUSIÓN PARTIDO  11 DE MAYO REAL VALLADOLID</t>
  </si>
  <si>
    <t>COORDINACIÓN SEGURIDAD Y SALUD Y REDAC.EBSS OBRA CONSTRUC. GEODA EN PLAZA DE LA COMUNICACIÓN.Exp.16/23</t>
  </si>
  <si>
    <t>PUBLICACIÓN ANUNCIO INFORMACIÓN PÚBLICA RELATIVA A LA APROBACIÓN INICIAL  MOD.PGOU EN EL AMBITO SE-29-1 EL PERAL</t>
  </si>
  <si>
    <t>ADJUDICAR CONTRATO OBRAS CONSTRUCCION GEODA EN LA PLAZA DE LA COMUNICACION . EXP16/2023</t>
  </si>
  <si>
    <t>APROBAR 2º.AJUSTE ADJ.PROY. BÁSICO Y DE EJECU OBRAS REHABILITACIÓN ENERGÉTICA Y REFORMA CASA CONSISTORIAL.</t>
  </si>
  <si>
    <t>SE PC 5/2022: 1 PRÓRROGA CONTRATO DE SERVICIOS ASESORAMIENTO Y GESTIÓN PROGRAMA DE PRESUPUESTOS PARTICIPATIVOS (1A)</t>
  </si>
  <si>
    <t>SE 10-22 PS1 PRORROGA CTTO PRESTACION ACTIVIDADES ESCUELA MUNICIPAL MUSICA ""MARIANO DE LAS HERAS"" CURSOS 24-25 Y 25-26</t>
  </si>
  <si>
    <t>TALLERES Y GRUAS AVILA S.L.</t>
  </si>
  <si>
    <t>Revisión anual oficial de vehículo eléctrico Hundai IONIQ 5 matrícula 2246 MFX perteneciente al Area Tráfico y Movilidad</t>
  </si>
  <si>
    <t>COMERCIAL ALBERTO FERRERAS S.L.</t>
  </si>
  <si>
    <t>INSTALACION DE LAVAVAJILLAS PARA EL CVA SAN JUAN- INICIATIVAS SOCIALES</t>
  </si>
  <si>
    <t>PAPEL PARA LA IMPRESION EN LA IMPRENTA MUNICIPAL DE LAS SOLICITUDES DE LOS TALLERES DE ENVEJECIMIENTO DE LOS CVA.-2024</t>
  </si>
  <si>
    <t>REPARACION DE ATASCO DE TUBERIA GENERAL QUE RECOGE LAS AGUAS DE LOS ASEOS DEL CVA ZONA ESTE</t>
  </si>
  <si>
    <t>2024 10 2412 22699</t>
  </si>
  <si>
    <t>AUTOCARES INTERBUS, S.L.</t>
  </si>
  <si>
    <t>SALIDA FORMATIVA PARA VER EL ARCHIVO DE SIMANCAS LOS ALUMNOS DEL CURSO DE AUX. DE CENTRO DEL C. DE F. PARA EL EMPLEO-</t>
  </si>
  <si>
    <t>SUMINISTRO DE MOCHILAS PARA LA CELEBRACION DE LA CARRERA DE LAS FAMILIAS EL 12 DE MAYO DE 2024- INICIATIVAS SOCIALES</t>
  </si>
  <si>
    <t>PUNTO VIOLETA MOVIL FIESTAS SAN PEDRO REGALADO 2024 / 10, 11 y 12 MAYO</t>
  </si>
  <si>
    <t>IMPRENTA MANOLETE SL</t>
  </si>
  <si>
    <t>IMPRESION REVISTA JUVENIL PUCELA YOUTH DURANTE 2024</t>
  </si>
  <si>
    <t>ROBERTO  GUTIERREZ  HERGUEDAS</t>
  </si>
  <si>
    <t>EQUIPO DE SONIDO Y DE ILUMINACION FIESTAS SAN PEDRO REGALADO 2024</t>
  </si>
  <si>
    <t>ASOCIACION DEPORTIVA VALLADOLID PATINA</t>
  </si>
  <si>
    <t>COLABORACION DIA DEL PATIN 2024</t>
  </si>
  <si>
    <t>VICTORIANO AGUILAR  SAN MILLAN</t>
  </si>
  <si>
    <t>CAMISETAS IMPRESAS PARA LA CELEBRACION DE LAS CARRERAS DE LAS FAMILIAS QUE SE CELEBRARA EL 12 DE MAYO DE 2024- INICIATIV</t>
  </si>
  <si>
    <t>COLABORACION EL NORTE DE CASTILLA VII CARRERA Y MARCHA DE LAS MUJERES</t>
  </si>
  <si>
    <t>JUSTINO ASENJO PAREDES</t>
  </si>
  <si>
    <t>INSCRIPCIONES, DORSALES E IMPERDIB, ETCC PARA LA CARRERA DE LAS FAMILIAS EL DIA 12 DE MAYO DE 2024- INICIAIVAS SOCIALES</t>
  </si>
  <si>
    <t>MARIA TERESA GARROTE VAZQUEZ</t>
  </si>
  <si>
    <t>AMPLIACIÓN DEL SUMINISTRO DE CAMISETAS PARA CROSS DE POLICÍA MUNICIPAL</t>
  </si>
  <si>
    <t>COORDINACIÓN DE SEGURIDAD Y SALUD EN LOS TRABAJOS DE EJECUCIÓN DEL CONTRATO EXP. SESPSC 38/2023. SERVICIO DE LIMPIEZA.</t>
  </si>
  <si>
    <t>SUMINISTRO E INSTALACION DE BOMBA, LLAVES Y TERMOSTATO SOLARFOCUS PARA REPARACION CALDERA DE BIOMASA DEL CMPA</t>
  </si>
  <si>
    <t>MARCO 1 ELEM. STUDIO POLAR / CONMUTADOR 1 MOD POLAR / INTERRUPT...// AM EXP v18/2022 // SERVICIO DE LIMPIEZA VIARIA.</t>
  </si>
  <si>
    <t>Suministro de un desfibrilador, una cabina estanca para su alojamiento y un conjunto de parches homologados.-</t>
  </si>
  <si>
    <t>ACTUACIONES EN LOS STMAS DE SEGURIDAD CONTRA INCENDIOS EN COLEGIOS FUERA DEL CTTO DE MANTENIMIENTO. AÑO 2024</t>
  </si>
  <si>
    <t>FILTRO ACEITE DEPÓSITO OLM S23100-288B-0060 / TAPÓN DE LLENADO C/FILTRO AI...// AM EXP v18/2022 // SERVICIO DE LIMPIEZA.</t>
  </si>
  <si>
    <t>PLACA ELECTRONICA MARCO UPC...// AM EXP v18/2022 // SERVICIO DE LIMPIEZA.</t>
  </si>
  <si>
    <t>MANETA TENSOR...// AM EXP v18/2022 // SERVICIO DE LIMPIEZA.</t>
  </si>
  <si>
    <t>PULS. MARCHA CICLO, CABL. AMP S411A0-N000-1220...// AM EXP v18/2022 // SERVICIO DE LIMPIEZA.</t>
  </si>
  <si>
    <t>RASCADOR PLACA EYECTORA FMO...// AM EXP v18/2022 // SERVICIO DE LIMPIEZA.</t>
  </si>
  <si>
    <t>PULS. SUBIR ELEVADOR CABL. AMP S411A0-N000-1340 / BOTONERA, STANDARD...// AM EXP v18/2022 // SERVICIO DE LIMPIEZA.</t>
  </si>
  <si>
    <t>2024 06 3341 22606</t>
  </si>
  <si>
    <t>FERNANDO FERNANDEZ ROMAN</t>
  </si>
  <si>
    <t>CONFERENCIA DURANTE EL ACTO DE ENTREGA DE ""TROFEOS TAURINOS SAN PEDRO REGALADO"". 12 DE MAYO DE 2024.</t>
  </si>
  <si>
    <t>FACTURACIÓN DE REPUESTOS SEGÚN PEDIDO DE VENTA Nº 2024PV100/7 ALBA...// AM EXP v18/2022 // SERVICIO DE LIMPIEZA VIARIA.</t>
  </si>
  <si>
    <t>MOTOR HIDRAULICO / LATA 5L.TOTAL TIR 8900 10W40 / SIGAUS / MANO DE OBRA A CLIENTE / DESPLAZAMIENTO FURGON/CAMIONETA  0,6</t>
  </si>
  <si>
    <t>CUCHILLA AFILADA DRCHA. H77 / CUCHILLA AFILADA IZDA. H77 / CORREA XPZ 1112 / Mano Obra</t>
  </si>
  <si>
    <t>ADBLUE A GRANEL...// AM EXP v18/2022 // SERVICIO DE LIMPIEZA.</t>
  </si>
  <si>
    <t>FILTRO DE AIRE C-2860/3 / FILTRO DE ACEITE W-7053 (W-712/8) / FILTRO DE COM...// AM EXP v18/2022 // SERVICIO DE LIMPIEZA</t>
  </si>
  <si>
    <t>NGK BUJIA MOTO CR8EIA9 4286</t>
  </si>
  <si>
    <t>SIN ID-TEJADO / TACO FISCHER DUOPOWER 10x 50  555010 / TOR.CELO 7660 C/EXA. 6,3x 65 / ARANDELA NEOPRENO/ACERO ARVUL 18MM</t>
  </si>
  <si>
    <t>CAMPAÑA DE PRENSA, PARA PROMOCIONAR LA MISIÓN VALLADOLID CIUDAD INTELIGENTE Y CLIMÁTICAMENTE NEUTRA EN 2030. MAYO 2024</t>
  </si>
  <si>
    <t>MULTIPRENSA DE CASTILLA Y LEÓN, S.L.</t>
  </si>
  <si>
    <t>CAMPAÑA PRENSA DIGITAL, PROMOCION MISIÓN VALLADOLID CIUDAD INTELIGENTE Y CLIMÁTICAMENTE NEUTRA EN 2030. MAYO 2024</t>
  </si>
  <si>
    <t>CAMPAÑA DE PRENSA ESCRITA, PROMOCION MISIÓN VALLADOLID CIUDAD INTELIGENTE Y CLIMÁTICAMENTE NEUTRA EN 2030. MAYO 2024</t>
  </si>
  <si>
    <t>ARREGLO DE TELONES DE TEATRO DEL C.C. JOSÉ LUIS MOSQUERA</t>
  </si>
  <si>
    <t>SERVICIO DE TRANSPORTE EN AUTOBUS PARA EL ALUMNADO DE LOS PLENOS DE INFANCIA EN MAYO Y NOVIEMBRE 2024</t>
  </si>
  <si>
    <t>SUMINISTRO PAPEL PARA EL SERV. DE EDUCACIÓN Y PARA LA IMPRENTA MUNICIPAL PARA ELABORAR DIPTICOS Y CARTELES. 2024</t>
  </si>
  <si>
    <t>2024 06 3341 22001</t>
  </si>
  <si>
    <t>SANTOS GARCIA CATALAN</t>
  </si>
  <si>
    <t>SUMINISTRO DE 150 EJEMPLARES DEL LIBRO ""SAN PEDRO REGALADO Y EL TROFEO QUE LLEVA SU NOMBRE""</t>
  </si>
  <si>
    <t>CESAR EMILIO MATA  MARTIN</t>
  </si>
  <si>
    <t>COLOQUIOS ""FERIA TAURINA SAN PEDRO REGALADO"". 09 Y 10 DE MAYO DE 2024.</t>
  </si>
  <si>
    <t>TOTAL REPARACION MATRICULA 3856DDD / TOTAL PIEZAS / ANEXO DETALLE FTP000022186</t>
  </si>
  <si>
    <t>TOTAL TRABAJOS OPERACION M1 3856DDD / TOTAL PIEZAS / ANEXO VALE FTM000009245</t>
  </si>
  <si>
    <t>TA24 486 REPARACION 3856-DDD KMS.460480 METER EN FRENOMETRO, REVISAR ESTADO DE FRENOS. METER MANOMETRO PARA VER PRESION</t>
  </si>
  <si>
    <t>TA24 410 REPARACION 5833-BZK KMS.234077 ACOPLAR PILOTOS DE ANCHURA EN PILOTOS TRASEROS POR NORMATIVA ITV, TENIENDO QUE T</t>
  </si>
  <si>
    <t>TA24 544 REPARACION 5833-BZK KMS.234077 REPARAR PERDIDA DE ACEITE, CAMBIANDO TUBO VARILLA NIVEL ACEITE / 000489778300 TU</t>
  </si>
  <si>
    <t>TA24 597 REPARACION 6747-KLN KMS.69037 METER EASY PARA VER AVERIA, HACER PRUEBAS, SUSTITUIR AFORADOR MAS TUBO. HACER TES</t>
  </si>
  <si>
    <t>RUEDINES PLATAFORMA CORTE / Revestimiento / TORNILLO 8X18 C/ARANDELA / TUERCA / TAPA / TUERCA / BRAZO / BRAZO / TUERCA D</t>
  </si>
  <si>
    <t>ZAPATO CASTAÑO O2+CI+SRC Nº41 (                       ) / ZAPATO CASTAÑO O2+CI+SRC Nº42 (                       ) / DEPO</t>
  </si>
  <si>
    <t>ALBARAN: AV24/01664 F: 20/03/2024 / BUZO TYVEK CLASSIC T-XL. / BUZO TYVEK CLASSIC T-XXL. / No 662 / ALBARAN: AV24/01215</t>
  </si>
  <si>
    <t>ID: 0040391 / BOMBILLO TESA 5030 30x30 LN / IGUALAMIENTO BOMBILLO / BOMBILLO TESA 5030 30x30 LN / BOMBILLO TESA 5200 30x</t>
  </si>
  <si>
    <t>MANO DE OBRA -SIN CARGO / MANO DE OBRA - SIN CARGO / MANO DE OBRA / STIHL JUNTA 41801290906 / STIHL  PALANCA 41801822800</t>
  </si>
  <si>
    <t>MANO DE OBRA / MANO DE OBRA / CUERDA ARRANQUE 2,8MM 100MT / MANO DE OBRA / BATERIA TUDOR  TEC. TB 500 / MANO DE OBRA / T</t>
  </si>
  <si>
    <t>1617DTJ MANTENIMIENTO 180.000 KM. CAMBIO ACEITE, FILTRO ACEITE Y FILTRO POLEN. SUSTITUION FILTRO POLEN / 2 SMOIL5W40 - A</t>
  </si>
  <si>
    <t>4272GHL. MANTENIMIENTO ANUAL. CAMBIO ACEITE, FILTRO ACEITE, REFRIGERANTE Y BATERIA. SUSTITUCION REFRIGERANTE MOTOR. COMP</t>
  </si>
  <si>
    <t>7254GWW. SUSTITUCION CUNA MOTOR Y AMBOS BRAZOS DE SUSPENSION DELANTEROS / 2 54400JG75B - MEMBER / 2 54501JG00B - ARTICUL</t>
  </si>
  <si>
    <t>Albarán: VA24/1270 Fecha: 20/03/24 / NORTE V TRATADO U-4 CEPILLADO DE 32-38 / VALE Nº 660</t>
  </si>
  <si>
    <t>REPARAR RUEDA 13X6.50-6</t>
  </si>
  <si>
    <t>REPARAR RUEDA FURGONETA / EQUILIBRAR RUEDA FURGONETA / PARCHE</t>
  </si>
  <si>
    <t>CUB 125/80R13 65M CONTINENTAL / NFU N1 / MONTAJE+EQUILIBRADO+VALVULA / REPARAR RUEDA CAMION / SACAR Y COLOCAR CAMION / P</t>
  </si>
  <si>
    <t>LAMPARA INCADESCENCIA</t>
  </si>
  <si>
    <t>ROLLO MALLA ANTIHIERBA 130 GR NEGRA 2,10</t>
  </si>
  <si>
    <t>Albarán OT/142183 de 3/04/2024 ( REPARACIÓN EN TALLER DE MOTOAZADA FG205 REF.: HUERTA DEL REY 1 VALE Nº: 0473 RETIRADA E</t>
  </si>
  <si>
    <t>Albarán OT/ 142306 de 11 y 17/04/2024 ( REPARACIÓN EN TALLER DE CORTACÉSPED HONDA HRH 536 REF.: HUERTA DEL REY 1ª FASE -</t>
  </si>
  <si>
    <t>Albarán OT/ 142382 de 19 y 24/04/2024 ( REPARACIÓN EN TALLER DE TRACTOR CORTACÉSPED RIDER HUSQVARNA REF.: PARQUESOL VALE</t>
  </si>
  <si>
    <t>2024 08 1651 22606</t>
  </si>
  <si>
    <t>CURSO DE FORMACIÓN DE OPERADOR DE PLATAFORMA ELEVADORA MÓVIL DE PERSONAL.-</t>
  </si>
  <si>
    <t>Reparación de fuga en fancolis de la calefacción del Parque de Vias Públicas.-</t>
  </si>
  <si>
    <t>CONTRATO DE SERVICIOS DE CONSERJERIA PARA LA REALIZACION DEL FESTIVAL GRUPO SCOUTS ABRIL</t>
  </si>
  <si>
    <t>FILTRO DE UREA / ANTICONGELANTE NEW PLUS AD CC 5L. 5 / FILTRO COMBUSTIBLE...// AM EXP v18/2022 // SERVICIO DE LIMPIEZA.</t>
  </si>
  <si>
    <t>BALLESTA COMPLETA BARREDORA COMPUESTA DE 6 HOJAS DE 60X7 - 315X370 C...// AM EXP 23/2020 // SERVICIO DE LIMPIEZA.</t>
  </si>
  <si>
    <t>SOPORTE TRASERO RENAULT PREMIUM SUSPENSION NEUMATICA / CASQUILLO...// AM EXP 23/2020 // SERVICIO DE LIMPIEZA.</t>
  </si>
  <si>
    <t>LAMPARA LED PH COREPRO  5W 120º GU10 3000K / TASA ECORAEE //SERVICIO DE EXTINCION DE INCENDIOS</t>
  </si>
  <si>
    <t>CAJA SUP SE NU123418 P.TRABAJO 3COL BL.POLAR / PLACA SE NU946218  2XRJ45...// AM EXP v18/2022 // SERVICIO DE LIMPIEZA.</t>
  </si>
  <si>
    <t>INTERRUPTOR NIESSEN N2101-BL ""ZENIT"" BLANCO / MARCO 1E NIESSEN...// AM EXP 18/2022 // SERVICIO DE LIMPIEZA VIARIA.</t>
  </si>
  <si>
    <t>DETECTOR SE XS1-30B3PAL2   15MM PNP NA / TERMORET.CELLP SR1F  3,2-1,6...// AM EXP 18/2022 // SERVICIO DE LIMPIEZA.</t>
  </si>
  <si>
    <t>TOTAL REPARACION MATRICULA 4224JCV / TOTAL PIEZAS / ANEXO DETALLE FTP22174...// AM EXP 23/2020 // SERVICIO DE LIMPIEZA.</t>
  </si>
  <si>
    <t>TOTAL MANO DE OBRA 8671JXF / TOTAL PIEZAS / ANEXO DETALLE FTM000009258</t>
  </si>
  <si>
    <t>Ajuste, limpieza, revisión y test (   Desmontaje y montaje de pantall...// AM EXP 23/2020 // SERVICIO DE LIMPIEZA VIARIA</t>
  </si>
  <si>
    <t>TA24 273 REPARACION 1231-LWY KMS.740633 HACER MANTENIMIENTO...// AM EXP 23/2020 // SERVICIO DE LIMPIEZA.</t>
  </si>
  <si>
    <t>TA24 357 REPARACION 2756-LLV KMS.32559 HACER DIAGNOSIS EASY EN ME...// AM EXP 23/2020 // SERVICIO DE LIMPIEZA.</t>
  </si>
  <si>
    <t>TA24 393 REPARACION 6995-LBZ KMS.121376 METER EASY PARA VER AVERIAS, HACE...// AM EXP 23/2020 // SERVICIO DE LIMPIEZA.</t>
  </si>
  <si>
    <t>TA24 476 REPARACION 0120-GJY KMS.446300 METER EASY PARA VER AVERIAS, BOR...// AM EXP 23/2020 // SERVICIO DE LIMPIEZA.</t>
  </si>
  <si>
    <t>ZAPATO MONTI S3 SRC Nº40 / BOTA PVC NITRILO -S5- VERDE Nº45 / BOTA P...// AM EXP v18/2022 // SERVICIO DE LIMPIEZA.</t>
  </si>
  <si>
    <t>TA24 285 REPARACION 7338-LWL KMS.71125 HACER MANTENIMIENTO A Y B /...// AM EXP 23/2020 // SERVICIO DE LIMPIEZA.</t>
  </si>
  <si>
    <t>ZAPATO FLOR NEGRO 258 Nº37 ...// AM EXP v18/2022 // SERVICIO DE LIMPIEZA.</t>
  </si>
  <si>
    <t>CEPILLO BARRENDERO ROJO 520MM // ESCOBIJO CON MANGO 70CM REF 1450...// AM EXP 18/2022 // SERVICIO DE LIMPIEZA VIARIA.</t>
  </si>
  <si>
    <t>OR: 15864 - MATRICULA: 0432KMP / CAMBIAR SENSOR NOX ( 03268000 ) / SENSOR...// AM EXP v18/2022 // SERVICIO DE LIMPIEZA.</t>
  </si>
  <si>
    <t>OR: 15705 - MATRICULA: 1895LFR / CAMBIAR CINTURON SEGURIDAD...// AM EXP 23/2020 // SERVICIO DE LIMPIEZA.</t>
  </si>
  <si>
    <t>OR: 15795 - MATRICULA: 0432KMP / CAMBIAR SENSOR NOX ( 03268000 )...// AM EXP 23/2020 // SERVICIO DE LIMPIEZA.</t>
  </si>
  <si>
    <t>OR: 15982 - MATRICULA: 1375LMR / MANTENIMIENTO S ( 175129 ) / CAMBIAR BUJI...// AM EXP 23/2020 // SERVICIO DE LIMPIEZA.</t>
  </si>
  <si>
    <t>ALBARAN: AV24/01774 F: 25/03/2024 / BOTA E.ZION SP. MARSELLA S3 N...// AM EXP v18/2022 // SERVICIO DE LIMPIEZA VIARIA.</t>
  </si>
  <si>
    <t>ALBARAN: AV24/01729 F: 22/03/2024 / GUANTE K-ROCK DE LATEX RU...// AM EXP v18/2022 // SERVICIO DE LIMPIEZA.</t>
  </si>
  <si>
    <t>104450003 104450003 PULSADOR...// AM EXP v18/2022 // SERVICIO DE LIMPIEZA.</t>
  </si>
  <si>
    <t>DETECTOR PIR 360º EMPOTRAR LEGRAND/SERVICIO DE EXTINCION DE INCENDIOS</t>
  </si>
  <si>
    <t>SOPLETE G-GAR  14800030 CHAMUSCADOR///SERVICIO DE EXTINCION DE INCENDIOS</t>
  </si>
  <si>
    <t>HILO STIHL CORTE REDONDO Ø 2,7 MM X 208,0 M 9302227 / HILO STIHL CORTE RED...// AM EXP v18/2022 // SERVICIO DE LIMPIEZA.</t>
  </si>
  <si>
    <t>TOR. C/RDON. DIN 603 - 6.8 M-08x050 / TOR. C/RDON. DIN 603 - 6.8...// AM EXP v18/2022 // SERVICIO DE LIMPIEZA.</t>
  </si>
  <si>
    <t>ID: 0040745-LA VITORIA / TACO FISCHER DUOBLADE PLADUR  545675</t>
  </si>
  <si>
    <t>CERRADURA SEGURIDAD EZCURRA 914 C/ DS15/60 OFERTA...// AM EXP 18/2022 // SERVICIO DE LIMPIEZA VIARIA.</t>
  </si>
  <si>
    <t>CERRADURA KEYA 201342.S CLICK CROM 180º...// AM EXP 18/2022 // SERVICIO DE LIMPIEZA VIARIA</t>
  </si>
  <si>
    <t>ALB: 24-204983 PED: 24-008633-1001 S/PED: 7104 GJX / ML.MANGUERA PLANA IMPULS.L...// AM EXP v18/2022 // SERVICIO DE LIMP</t>
  </si>
  <si>
    <t>H.M.O.  SUSTITUIR  BOTONERA IZQUIERDA DEL VOLANTE / INTERR.MULTIPLE / ACC...// AM EXP v18/2022 // SERVICIO DE LIMPIEZA</t>
  </si>
  <si>
    <t>H.M.O.  COMPROBAR  FALLOS  MEDIANTE DIAGNOSIS,  REALIZAR  PRUEBAS  HAS...// AM EXP v18/2022 // SERVICIO DE LIMPIEZA.</t>
  </si>
  <si>
    <t>H.M.O.  COMPROBAR  FALLO,  REALIZAR PRUEBAS  Y  DETERMINAR  AVER...// AM EXP v18/2022 // SERVICIO DE LIMPIEZA.</t>
  </si>
  <si>
    <t>7337LWL /CAMBIAR VALVULINA DEL CAMBIO Y FILTRO CAMBIO / ELEM.FILT.AC.CA...// AM EXP 23/2020 // SERVICIO DE LIMPIEZA.</t>
  </si>
  <si>
    <t>TORNILLO / BLOW BY ELEMENT / CAPUCHON PEDAL / CAPUCHA PALANCA...// AM EXP 23/2020 // SERVICIO DE LIMPIEZA VIARIA.</t>
  </si>
  <si>
    <t>Alb. A24/181409 de 01/03/2024 / LATIGUILLO HIDRAULICO S/MUESTRA / Alb. A24...// AM EXP v18/2022 // SERVICIO DE LIMPIEZA.</t>
  </si>
  <si>
    <t>Alb. A24/181901 de 19/03/2024 / CONECTOR ELECTROVALVULA CON LED D.C. / Alb...// AM EXP 18/2022 // SERVICIO DE LIMPIEZA.</t>
  </si>
  <si>
    <t>66792-00002-00 CINTA ADHESIVA TESA TAPE DOBLE CARA MOUNTING PRO ULTRA STRONG 19MMX 1,5MT (135487) / 10160-AA MARKERPAINT</t>
  </si>
  <si>
    <t>CUBIERTA NUEVA ( 2,50-15 BARREDORA E4374-BFX ) / ECO TASA ( BARR...// AM EXP 18/2022 // SERVICIO DE LIMPIEZA VIARIA.</t>
  </si>
  <si>
    <t>CUBIERTA RECAUCHUTADA ( 315/80R22,5 DY3 9049-KVH ) / CUBIERTA RECAU...// AM EXP 18/2022 // SERVICIO DE LIMPIEZA.</t>
  </si>
  <si>
    <t>SUMINISTRO DE PIEZAS METALICAS PARA CONTENEDORES DE PAPEL Y CARTÓN. /...// AM EXP v18/2022 // SERVICIO DE LIMPIEZA.</t>
  </si>
  <si>
    <t>SUMINISTRO DE PIEZAS METALICAS PARA CONTENEDORES DE PAPEL Y CARTÓN. / C...// AM EXP v18/2022 // SERVICIO DE LIMPIEZA.</t>
  </si>
  <si>
    <t>LATG.  3 MALLAS 4SP 5/8"" 1.09met / LATG.  PARKER 2SN 3/8"" R2...// AM EXP v18/2022 // SERVICIO DE LIMPIEZA VIARIA.</t>
  </si>
  <si>
    <t>JUNTA TORICA 97.79X5.33 NITRILO / JUNTA TORICA 94.62X5.33 NITRILO / JUNTA T...// AM EXP 18/2022 // SERVICIO DE LIMPIEZA.</t>
  </si>
  <si>
    <t>REPARACION PC DIAGNOSIS MANO DE OBRA...// AM EXP v18/2022 // SERVICIO DE LIMPIEZA.</t>
  </si>
  <si>
    <t>CINTA FIBRA VIDRIO ESCAPES 5X200cm / VALVULA DE FRENO DE MANO...// AM EXP 18/2022 // SERVICIO DE LIMPIEZA.</t>
  </si>
  <si>
    <t>BRIDA ALETA 42MM REGU. METALICA ZINC. / TUERCA PERNO SCANIA / GUARDA...// AM EXP v18/2022 // SERVICIO DE LIMPIEZA.</t>
  </si>
  <si>
    <t>ACTUADOR F/DISCO, TAPON UREA, BOMBA DIRECCIÓN, CASCO BOMBA ""+"" y ""-"" // AM EXP 18/2022 // SERVICIO DE LIMPIEZA.</t>
  </si>
  <si>
    <t>PALETINA DOBLE ESPECIAL Nº27 55MM / GARRAFA ECOLABEL BLUE DESINCRUSTA...// AM EXP v18/2022 // SERVICIO DE LIMPIEZA.</t>
  </si>
  <si>
    <t>ALB A1 023615</t>
  </si>
  <si>
    <t>BOLSA NEGRA 90X95 G-140 BDRPLTOTAL (1000 unid) ...// AM EXP v18/2022 // SERVICIO DE LIMPIEZA VIARIA.</t>
  </si>
  <si>
    <t>CAMARA COLOR 24VDC Ø54 SOP-60MM / FARO DELANTERO EXTERIOR REDONDO  / DIS...// AM EXP v18/2022 // SERVICIO DE LIMPIEZA.</t>
  </si>
  <si>
    <t>REPARAR CUADRO INSTRUMENTOS Y TACOGRAFO / PILA RESPALDO DATOS / SEN...// AM EXP 23/2020 // SERVICIO DE LIMPIEZA.</t>
  </si>
  <si>
    <t>Mano de obra  / LIQUIDO DE FRENOS  / FILTRO DE HABITACULO / OFICINA CONTABLE L01471868  / ORGANO GESTOR  L01471868 / UNI</t>
  </si>
  <si>
    <t>SUMINISTRO DE MATERIAL FUNGIBLE PARA EL LABORATORIO DE LA RED DE CONTROL DE LA CONTAMINACIÓN</t>
  </si>
  <si>
    <t>ANA TORRALBA BARALLAT</t>
  </si>
  <si>
    <t>DINAMIZACIÓN TALLER PARTICIPATIVO JORNADA URBANEW ""EL FUTURO DEL ENTORNO URBANO CONSTRUIDO DE VALLADOLID 2030""</t>
  </si>
  <si>
    <t>KIOSKO Y MAS SOCIEDAD GESTORA DE LA PLATAFORMA TECNOLOGICA SL</t>
  </si>
  <si>
    <t>ADJUDICA RENOVACIÓN DOS SUSCRIPCIONES (agosto 2024 a julio 2025) PLATAFORMA DIGITAL KIOSKOYMAS - MEDIOS DE COMUNICACIÓN</t>
  </si>
  <si>
    <t>TAUROEMOCION SLU</t>
  </si>
  <si>
    <t>CONTRATO DE PUBLICIDAD EN LA PLAZA DE TOROS DE VALLADOLID FERIA DE SAN PEDRO REGALADO Y OTROS EVENTOS HASTA EL 30/06/24</t>
  </si>
  <si>
    <t>CONTRATO DE PRESTACIÓN DE SERVICIOS DE GESTIÓN EVENTO: JORNADA URBANEW (9 MAYO 2024)</t>
  </si>
  <si>
    <t>ANGEL RODRIGUEZ  SAN JOSÉ</t>
  </si>
  <si>
    <t>CTTO DE OBRAS DE REPARACIÓN Y PINTADO MURO EXTERIOR DEL CEIP GARCIA QUINTANA. 1 SEMANA.</t>
  </si>
  <si>
    <t>REPARACIÓN LUCERNARIO COLEGIO JORGE GUILLEN. PLZ EJ: 2 MESES</t>
  </si>
  <si>
    <t>TA24 479 REPARACION 9992-FVL KMS.161160 REVISAR PERDIDA DE AGUA, PIERDE POR RADIADOR DE AGUA MOTOR. D-M PARAGOLPES DELAN</t>
  </si>
  <si>
    <t>DISCO OMEGA 230X1.9X22.2 INOX / DISCO CORTE EHT 125-1.0 A60R SG INOX / DISCO DESBASTE E 125-7 A30 P PS FORTE / DISCO PFE</t>
  </si>
  <si>
    <t>CANDADO 64TI/35 KA6356 MISMA LLAVE // ROLLO CINTA BALIZ R/B 10 CM G300 //</t>
  </si>
  <si>
    <t>PROTECTOR ZINC BRILLANTE ZB574</t>
  </si>
  <si>
    <t>CUBIERTA NUEVA ( 185/65R15 MABOR 88H 5901-LFX ) / S.I. GESTION DE NFU  (  CAT. B  5901-LFX )</t>
  </si>
  <si>
    <t>ALBARAN A163762 --  SAN BENITO / CERRADURA OJMAR ESPAÑOLETA 2968.003NI REVERSI.</t>
  </si>
  <si>
    <t>PL-PZ ATD.J8VE - Juego de 5 destornilladores aislados 1000V  / PL-PZ ATD.J8</t>
  </si>
  <si>
    <t>OA REVISIIN VEHOCULO (MATRICULA. 8580LNR) / OS SU FILTRO DEL HABITACULO / OS SU LIQUIDO DE FRENOS / OS TEST VEHOCULO / 1</t>
  </si>
  <si>
    <t>SIN ID-TALLER CERRAJERIA / TALADRINA LIV BLANCA 5LT. MECANIZADOS / ESCOBILLAS BOSCH 1 607 014 145 GWS 115</t>
  </si>
  <si>
    <t>ZOCALO   JANGAR 2901   1Elemen.Superficie / BASTIDOR 1E NIESSEN N2271.9 ""ZENIT"" 2MODUL / MARCO 1E NIESSEN N2271.1-BL Zen</t>
  </si>
  <si>
    <t>Albarán: VA24/1595 Fecha: 10/04/24 / CANTO PVC 1/22 CARP. / RUEDA  2502-40 GOMA GRIS 6724</t>
  </si>
  <si>
    <t>TA24 611 REPARACION 7688-BMH KMS.179723 CAMBIAR ACEITE MOTOR Y FILTROS DE ACEITE, COMBUSTIBLE, AIRE Y POLEN. REVISAR COR</t>
  </si>
  <si>
    <t>SUMINISTRO DE MATERIAL REPARACIONES EN CC DELICIAS (ID 3931 + ID 40723) Y CC J.L. MOSQUERA (ALUMINIO + ID 40677)</t>
  </si>
  <si>
    <t>SUMINISTRO DE HULES PARA MESAS EN CC DELICIAS</t>
  </si>
  <si>
    <t>MATERIAL CC JOSE MARÍA LUELMO: SUMINISTRO DE CABLE VGA MACHO HEMBRA 3M / PORTES</t>
  </si>
  <si>
    <t>BURLETE AMIG 3 ALUM. ROBLE 1000MM -</t>
  </si>
  <si>
    <t>SET ARREGUI CERRADURA BUZON CER 1004 / *DESATASCADOR BOMBA VACIO FREGADERA</t>
  </si>
  <si>
    <t>Albarán: VA24/1572 Fecha: 09/04/24 / PUERTA  DM 2110X1,025X35 / PINO NORTE V CEPILLA 100 / MANILLA 1041/10 918 ELORA 918</t>
  </si>
  <si>
    <t>SEPI / TUBO RECTANGULAR 40X20X1,5 DD11 / TUBO RECTANGULAR 35X15X1,5 DD11 / TUBO RECTANGULAR 30X20X2 DD11 / CHAPA PERFORA</t>
  </si>
  <si>
    <t>ALB: 24-203610 PED: 24-004154-1017 S/PED: SU VALE 28/02/04 / REPARACION DE: PICA   MARCA:BOSCH   MODELO:GBH11    NS: / R</t>
  </si>
  <si>
    <t>SUMINISTRO MATERIAL, PLAFON LD, PARA TRABAJOS REALIZADOS POR MANTENIMIENTO EN EL ALBERGUE DE PEREGRINOS</t>
  </si>
  <si>
    <t>SUMINISTRO MATERIAL, TORNILLOS, ALAMBRE, TUERCAS PARA GRADAS SEMANA SANTA. TRABAJOS REALIZADOS POR MANTENIMIENTO</t>
  </si>
  <si>
    <t>SUMINISTRO DE PLADUR PARA TRABAJOS DE REPARACION Y PINTURA REALIZADOS POR MANTENIMIENTO EN LA CUPULA DEL MILENIO</t>
  </si>
  <si>
    <t>CLINIMARK, S.L.</t>
  </si>
  <si>
    <t>ADQUISICION DE MATERIAL FUNGIBLE PARA LA CLINICA VETERINARIA DEL CENTRO MUNICIPAL DE PROTECCION ANIMAL</t>
  </si>
  <si>
    <t>SUMINISTRO MATERIAL PARA ARREGLO CISTERNA BAÑO EN CC BAILARÍN VICENTE ESCUDERO</t>
  </si>
  <si>
    <t>PROYECTO BASICO Y DE EJECUCION DE OBRAS EN MERCADO DELICIAS.</t>
  </si>
  <si>
    <t>2024 1050 2312 641</t>
  </si>
  <si>
    <t>REAJUS.PRESUP.SIST.ACCESIBLE GEST.ENVEJEC.ACTIVO EN CVAS-PRT C22.I2.P5-CONV.JCYL-220239000795</t>
  </si>
  <si>
    <t>REPARACION DE PRENDAS Y MATERIALES DEL SERVICIO DE EXTINCION DE INCENDIOS</t>
  </si>
  <si>
    <t>DESGUACES Y GRUAS CANO, S.L.</t>
  </si>
  <si>
    <t>SUMINISTRO DE DOS VEHICULOS PARA REALIZACION DE PRACTICAS DE RESCATE-DESCARCELACION EN ACCIDENTES DE TRAFICO//SEISPC</t>
  </si>
  <si>
    <t>Por servicios de control de plagas: Control  cebos termitas y Monitoreo xilofagos Factura 3 de 4</t>
  </si>
  <si>
    <t>2024 11 1321 224</t>
  </si>
  <si>
    <t>PÓLIZA-CDA22117308EUR-AEROLINEAS/AERONAVES-07/04/2024-07/04/2025 ( PÓLIZA-CDA22117308EUR-AEROLINEAS/AERONAVES-07/04/2024</t>
  </si>
  <si>
    <t>SUMINISTRO DE CAMARAS TERMICAS (2 UDS) DE GRAN TAMAÑO PARA LAS INTERVENCIONES EN INCENDIOS/SERV. EXTINCION INCENDIOS</t>
  </si>
  <si>
    <t>C.CALIDAD(LOTE 2)ASISTENCIA TECNICA RETEJADO PATIO NOVICIOS EDIF.MUNICIPAL DE SAN BENITO</t>
  </si>
  <si>
    <t>TRABLISA INTEGRATED SECURITY, S.A.U.</t>
  </si>
  <si>
    <t>CAMBIO CERRADURA ELÉCTRICA DE SEGURIDAD EN ARCHIVO MUNICIPAL.</t>
  </si>
  <si>
    <t>LA PALMA</t>
  </si>
  <si>
    <t>ISLAS BALEARES</t>
  </si>
  <si>
    <t>2a. PRORROGA CONTRATO VESTUARIO//LOTE 3:TRAJE DE AGUA//SERVICIO DE EXTINCION DE INCENDIOS</t>
  </si>
  <si>
    <t>2a. PRORROGA CONTRATO DE SUMINISTRO DE EQUIPOS DE PROTECCION INDIVIDUAL: EPIs TRAJE TRyF 2024/SERV. EXTINCION INCENDIOS</t>
  </si>
  <si>
    <t>2a. PRORROGA CONTRATO VESTUARIO//LOTE 1: ROPA DE PARQUE//SERVICIO DE EXTINCION DE INCENDIOS</t>
  </si>
  <si>
    <t>ENVIRO RENT XXI S.L.</t>
  </si>
  <si>
    <t>ARREND. CAMIÓN RECOLECTOR COMPACTADOR CARGA SUPERIOR DOBLE GANCHO RECOGIDA PAPEL Y CARTÓN. SERVICIO DE LIMPIEZA.</t>
  </si>
  <si>
    <t>REPUESTOS PARA CASCOS HPS7000/DRAGER:10 CUBRENUCAS ALUMINIZADOS/20 SOTOCASCOS/1 ACOLCHADO PARA INTERIOR/1 ATALAJE/SEISPC</t>
  </si>
  <si>
    <t>CONTROL DE CALIDAD (LOTE 1) ENSAYOS OBRA CONSTRUCCION GEODA EN LA PLAZA DE LA COMUNICACION . EXP18/2022</t>
  </si>
  <si>
    <t>230</t>
  </si>
  <si>
    <t>AXATON, S.L.</t>
  </si>
  <si>
    <t>2a. PRORROGA CONTRATO VESTUARIO//LOTE 4: BOTAS Y ZAPATOS//SERVICIO DE EXTINCION DE INCENDIOS</t>
  </si>
  <si>
    <t>CARMONA</t>
  </si>
  <si>
    <t>SUMINISTRO CORTINAS VENECIANAS EN DISTINTOS TAMAÑOS, CON MANDO,CORDON Y BASTÓN EN COL,PARA VENTANAS EN EDIF.MUNICIPALES</t>
  </si>
  <si>
    <t>MOD.NÚM.1 CONTRAT.OBRAS REHABIL.ENERGÉTICA,REFORMA Y ACTUALIZ.DE LA CASA CONSISTORIAL DE VALLAD.</t>
  </si>
  <si>
    <t>2024 03 9241 633</t>
  </si>
  <si>
    <t>EXP. SPC 34/2024 PSP: SUMINISTRO E INSTALACIÓN DE EQUIPO DE SONIDO PARA C.M. PINAR DE ANTEQUERA</t>
  </si>
  <si>
    <t>2024 04 9231 22705</t>
  </si>
  <si>
    <t>MUDANZAS PMB, SL UNIPERSONAL</t>
  </si>
  <si>
    <t>SERVICIO DE TRANSPORTE Y REPARTO DE MATERIAL ELECTORAL A LOS LOCALES ELECTORALES - ELECCIONES PARLAMENTO EUROPEO 2024</t>
  </si>
  <si>
    <t>AD COMPLEMENTARIO  .DISEÑO TECNICO GRAFICO DE MOBILIARIO MARQUESINA.</t>
  </si>
  <si>
    <t>DISEÑO DE LA IMAGEN Y SEÑALETICA PARA EL NUEVO MERCADO MUNICIPAL DE  LAS DELICIAS.</t>
  </si>
  <si>
    <t>CTTO IMPRESIÓN MARCAPAGINAS ""POSTRE 40 ANIVERSARIO"" BIBLIOTECAS PUBLICAS AÑO 2024</t>
  </si>
  <si>
    <t>TRAMA COMUNICACION Y DISEÑO S.L.</t>
  </si>
  <si>
    <t>CTTO SERVICIO DISEÑO CARTEL Y MARCAPAGINAS ""POSTRE 40 ANIVERSARIO"" BIBLIOTECAS MUNICIPALES AÑO 2024</t>
  </si>
  <si>
    <t>CTTO BASADO A.M. SUMINISTRO PIEZAS COLEGIOS PÚBLICOS. 2024. (V.18/22) SUM LUMINARIAS LED CEIP GARCIA QUINTANA.2 MESES</t>
  </si>
  <si>
    <t>2024 06 3231 633</t>
  </si>
  <si>
    <t>SUSTITUCIÓN CENTRALITA CONTROL CALEFACCIÓN ESCUELA INFANTIL EL PRINCIPITO. PLAZO 15 DÍAS</t>
  </si>
  <si>
    <t>SE 21-2024 ESTUDIO Y COORDINACIÓN DE SEGURIDAD Y SALUD. LOTE 1. SUBSANACIÓN GOTERAS DE TEJADOS EN VARIOS CEIPS. 5 MESES.</t>
  </si>
  <si>
    <t>LA CASA POR EL TEJADO 2013</t>
  </si>
  <si>
    <t>SE 21-2024 CTTO MENOR OBRAS REPARACIÓN TEJADOS VARIOS CEIPS. PLZ EJ: 5 MESES</t>
  </si>
  <si>
    <t>BAILES EN  PERGOLA LOS DOMINGOS DEL MES DE JULIO DE 2024 PRA LOS USUARIOS DE LOS CVA</t>
  </si>
  <si>
    <t>2a. PRORROGA CONTRATO VESTUARIO//LOTE 2: COMPLEMENTOS TECNICOS//SERVICIO DE EXTINCION DE INCENDIOS</t>
  </si>
  <si>
    <t>BASE 4 TOMAS 3680W 16A-250 CON TTL+INTERRUPTOR P.3M</t>
  </si>
  <si>
    <t>ACTI 9 IC40N 1PN C 10A 6000A/10KA MINIAT</t>
  </si>
  <si>
    <t>TAPÓN DE LLENADO C/FILTRO AIRE S23300-0000-0110 / CART.FILTRO DE ACEI...// AM EXP v18/2022 // SERVICIO DE LIMPIEZA.</t>
  </si>
  <si>
    <t>COFAN BRIDAS NYLON NEGRO 4.8X250MM / VARTA SILVER AGM 70AH 760A(EN) 12V +DCHA / MOTUL AUTO COOL OPTIMAL AMARILLO -37ºC 5</t>
  </si>
  <si>
    <t>OS CT FN GL CALCULADORES (MATRICULA: 8589LFX) / OS CT CNT CABLEADO / OA SU CONT LUZ MARCHA ATRAS / OA SU BATEROA 12 V (M</t>
  </si>
  <si>
    <t>OA REVISIIN VEHOCULO (MATRICULA: 8778LWS) / OS SU FILTRO DEL HABITACULO / OS SU LIQUIDO DE FRENOS / OS TEST VEHOCULO / 1</t>
  </si>
  <si>
    <t>OA REVISION VEHICULO  MATRICULA 5901LFX / OS SU FILTRO DEL HABITACULO / OS SU FILTRO DE CARBURANTE / OS SU LIQUIDO DE FR</t>
  </si>
  <si>
    <t>OA REVISIIN VEHICULO MATRICULA 8776LWS / OS SU FILTRO DEL HABITACULO / 1 110265505R - JUNTA TAPON VACIA / 1 152092567R -</t>
  </si>
  <si>
    <t>OA REVISIIN VEHOCULO (MATRICULA 8775LWS) / 1 152095084R - CARTUCHO FILTRO / 1 331729798R - JUNTA 16 / 1 7711835978 - ACE</t>
  </si>
  <si>
    <t>DESTORNILLADOR BOSCH 06039E0000 Juego IX07 / PANEL DISANO ECO 33W 4000K  60X60 UGR&lt;19 BL 3500LM / TASA ECORAEE   (R.DECR</t>
  </si>
  <si>
    <t>CONECTOR TELEVES 4131/4165 Hembra / DESTORNILLADOR HAUPA 101872 PZ/FL M6 270MM / DESTORNILLADOR HAUPA 101872 PZ/FL M6 27</t>
  </si>
  <si>
    <t>TUBO LED MZD 150CM  20W 840C G13 / TASA ECORAEE   (R.DECRETO 208/2005)</t>
  </si>
  <si>
    <t>IMPRIMACION SINTETICA GRIS DE 4L</t>
  </si>
  <si>
    <t>Material para Mantenimiento de Edificios Municipales - Casa consistorial - Despacho del Alcalde - GE0011750 Ganchos corr</t>
  </si>
  <si>
    <t>ALBARAN: AV24/01297 F: 05/03/2024 / PANTALON TREKKING AZUL MARINO DATOR T-M</t>
  </si>
  <si>
    <t>T - Codigo de centro tramitador GE0011750 / VE01972 - Condensador 14µf 450V</t>
  </si>
  <si>
    <t>ID: 0038015-ANTIGUO MERCADO CENTRAL / PERNIO SOLDAR 16x100 PALA / MANTENIMIENTO / AFILADO CUCHILLA - CONTRACUCHILLA PLEG</t>
  </si>
  <si>
    <t>COPIA LLAVE NORMAL / *ADAPTAD RATIO MAGNET PUNTAS INOX 60 MM</t>
  </si>
  <si>
    <t>HOJA SIERRA MADERA T344D (5u) / FLEXOMETRO 3M X 16MM - B316 / 9 LLAVES ALLEN LARGA 1,5 a 10mm / RECOGEDOR DE PLASTICO C/</t>
  </si>
  <si>
    <t>ADPRO/19D2000 - LIMPIADOR IADA D2000 MULTIUSO / ADPRO/550 - ESCOBILLAS LIMPIA 550 / ADPRO/400 - ESCOBILLAS LIMPIA 400 /</t>
  </si>
  <si>
    <t>BIBLIOTECAS / CHAPA LAC. BLANCO 0,6mm (  1 UNIDAD DE 2350x535 1 UNIDAD DE 2350x630 1 UNIDAD DE 2350x835 )</t>
  </si>
  <si>
    <t>CARTELES / CALENDARIO SOBREMESA HOJAS / CALENDARIO SOBREMESA / CALENDARIO PARED / LIBRETA 60 HOJAS / ROLLUP / DISEÑO CAM</t>
  </si>
  <si>
    <t>INVERSOR HUAWEI SUN2000-3KTL-L1 MONO 3KW / INT.ALUM ORBIS ASTRO NOVA"" CITY""  230V</t>
  </si>
  <si>
    <t>STIHL  PARTE INFERIOR 40027139708 / STIHL  BOBINA 40027133017 / STIHL CASQUILLO 40037138301 / TIR.POZI.C/PLANA BIC. 4,5x</t>
  </si>
  <si>
    <t>ID: 0040357-CASETA MEDIO AMBIENTE / CERROJO ABUS DE CADENA SK-175 N</t>
  </si>
  <si>
    <t>Nº de vale: 659 / PINZA DE JARDIN GARDENA</t>
  </si>
  <si>
    <t>125-M- 8      ARANDELA INOX.A-2 / 6799-N- 8  ANILLO EJE LATERAL</t>
  </si>
  <si>
    <t>Albarán OT/ 141981 de 18/03/2024 ( REPARACIÓN EN TALLER DE CORTACÉSPED HONDA HRH 536 REF.: HUERTA DEL REY P-1 MÁQUINA Nº</t>
  </si>
  <si>
    <t>MANT. SUMINSTRO DE MATERIALES PARA REPARACIONES EN EL CVA ZONA SUR , ARCA, HUERTA Y LA VICTORIA- DUR 1 DIA- INICIATIVAS</t>
  </si>
  <si>
    <t>MANT. SUMINISTRO   DE  CLAVIJA 4.8MM TT 16A BL EH / BASE MOVIL BIP T/T  CABLE MANGUERA PARA EL  C.V.A. RONDILLA ,</t>
  </si>
  <si>
    <t>MANT. SUMINISTRO DE  CERRADURA TESA 413058RHN 130 50 HN S/CIL F RED.PARA EL CVA HUERTA DEL REY- INICIATIVAS SOCIALES</t>
  </si>
  <si>
    <t>MANT. SUMINISTRO DE SILICONA NEUTRA BLANCO PARA REPARACIONES DEL CVA ZONA ESTE- INICIATIVAS SOCIALES</t>
  </si>
  <si>
    <t>TUBO COMBUSTIBLE 8 m/m / ABRAZADERA SIN/FIN 8-12 INOX / ANTICONGELANTE N.../ AM EXP 18/2022 // SERVICIO DE LIMPIEZA.</t>
  </si>
  <si>
    <t>ACEITE MOTOR / FILTRO HABITACULO / FILTRO DE ACEITE / FILTRO AIRE / FILTRO COMBUSTIBLE / TASA RECICLAJE ACEITE / REVISIO</t>
  </si>
  <si>
    <t>TOTAL REPARACION MATRICULA 5297FZF / TOTAL PIEZAS / ANEXO DETALLE FTP00...// AM EXP 23/2020 // SERVICIO DE LIMPIEZA.</t>
  </si>
  <si>
    <t>ALBARAN 0028601 0999JLV: 61,44 / SE ADJUNTA ALBARANES FRP000012061...// AM EXP 23/2020 // SERVICIO DE LIMPIEZA.</t>
  </si>
  <si>
    <t>PULSADOR ON/OFF SCANRECO...// AM EXP 23/2020 // SERVICIO DE LIMPIEZA.</t>
  </si>
  <si>
    <t>TA24 341 REPARACION 7332-LWL KMS.56418 REALIZAR MANTENIMIENTO A+...// AM EXP 23/2020 // SERVICIO DE LIMPIEZA.</t>
  </si>
  <si>
    <t>TA24 316 REPARACION 4223-JDZ KMS.328412 CAMBIAR DEPOSITO DE EXPANSION / REV...// AM EXP 23/2020 // SERVICIO DE LIMPIEZA.</t>
  </si>
  <si>
    <t>TA24 302 REPARACION 1471-KVY KMS.123252 D-M BUJE DE 3º EJE LADO DERECHO...// AM EXP 23/2020 // SERVICIO DE LIMPIEZA.</t>
  </si>
  <si>
    <t>TA24 466 REPARACION 8831-JXF KMS.123241 METER EQUIPO DE DIAGNOSIS PARA VER AVERIAS.-ANOMALIA SENSORES NOX- D-M INYECTOR</t>
  </si>
  <si>
    <t>TA24 338 REPARACION 4178-JDZ KMS.247826 METER EASY PARA VER AVERIAS, HACE...// AM EXP 23/2020 // SERVICIO DE LIMPIEZA.</t>
  </si>
  <si>
    <t>TA24 525 REPARACION 8671-JXF KMS.164360 REVISAR MOVIMIENTO DE RUEDAS DE PALAS COMPROBAR ELECTROVALVULA ABRIR LATIGUILLOS</t>
  </si>
  <si>
    <t>FAJA TURBO TRACK C/TIRANTES 836 T-L // MANTA EMBALAJE AZUL 140X200 //</t>
  </si>
  <si>
    <t>KIT JUNTAS GT3</t>
  </si>
  <si>
    <t>MANGUERA BITUBO OX/BUT 6X6 3MTS CON RACORES 9/16D+9/16I X1/4D+21,7I /SERV. EXTINCION DE INCENDIOS</t>
  </si>
  <si>
    <t>FILTRO DE ACEITE HF 204RC / FILTRO DE AIRE HFA 3611 / JUEGO DE RETENES Y GUARDAPOLVOS JMT 7350183 / JUEGO DE RODAMIENTOS</t>
  </si>
  <si>
    <t>BUJÍA NGK CR8EIA-9 / PASTILLAS FRENO EBC FA229HH V-STROM / PASTILLAS FRENO EBC FA231HH V-STROM / DISCO DE FRENO DELANTER</t>
  </si>
  <si>
    <t>DISCO CORTE INOX 115*1.0*22.2MM A60 PSF-INOX / CLASSIC TORX T-20*25 //SERV. EXTINCION DE INCENDIOS</t>
  </si>
  <si>
    <t>ID: 0039895-DEPOSITO CANINO / TOBERA FERBESOL CERAMICA GR-06 / ID: 0040205-DEPOSITO CANINO / AUMON RODILLO NYLON 25x35 R</t>
  </si>
  <si>
    <t>UMBRAL RUF. 11074 /CORONA PERF. 30MM/ HUSILLO ADAP. STARRETT/SERVICIO DE EXTINCION DE INCENDIOS</t>
  </si>
  <si>
    <t>JGO MANILLAS EUROLATON 633 BIORO / TRINQUETE PONSA SEG CANARIO 35 2UD///SERVICIO EXTINCION DE INCENDIOS</t>
  </si>
  <si>
    <t>DEPOSITO CANINO (  ID: 0040205 GE: 0003949 ) / TUBO CARPINTERIA C  R-5858  L DD11 / CENTRO CANINO (  ID 402005 UT. G0003</t>
  </si>
  <si>
    <t>REPARACION VEHICULO MATRICULA 0095DWZ: DESMONTAR Y MONTAR BALLESTA ////SEISPC</t>
  </si>
  <si>
    <t>H.M.O.  REVISAR ESTADO DE FRENOS, DESMONTAR EJE TRASERO Y SUSTITUIR  ZAPATAS, MUELLES Y TAMBORES/SEISPC</t>
  </si>
  <si>
    <t>INDUSMEC ORTIZ, S.L.</t>
  </si>
  <si>
    <t>CERRAMIENTO CON CHAPA PERFORADA ACERO Cerramiento con chapa ...// AM EXP v18/2022 // SERVICIO DE LIMPIEZA.</t>
  </si>
  <si>
    <t>933-W 952X 30 TORNILLO8 C/ HEXAGONAL 8.8 3/8WX30 TODO ROSCA / ATF6.5X150...// AM EXP v18/2022 // SERVICIO DE LIMPIEZA.</t>
  </si>
  <si>
    <t>REPARAR PINCHAZO  ( CAMION 4795-JCT ) / CUBIERTA NUEVA ( 315/80R22,5 DIRECC...// AM EXP 18/2022 // SERVICIO DE LIMPIEZA.</t>
  </si>
  <si>
    <t>REPARAR PINCHAZO  ( CAMION 6995-LBZ ) / CUBIERTA RECAUCHUTADA ( 315/80R22,5.../ AM EXP 18/2022 // SERVICIO DE LIMPIEZA.</t>
  </si>
  <si>
    <t>CUBIERTA NUEVA ( 205R16 COOPER 104T VA9841V ) / S.I. GESTION DE NFU CAT. C...// AM EXP 18/2022 // SERVICIO DE LIMPIZA.</t>
  </si>
  <si>
    <t>PINCHAZO FURGON ( MAS EQUILIBRADO 1760-LKK ) / 205/60R 16 MICHELIN PRIM4 92H ( 2164-HCN ) / S.I. GESTION DE NFU  (  CAT.</t>
  </si>
  <si>
    <t>TACO DUOPOWER  6x30///SERVICIO DE EXTINCION DE INCENDIOS</t>
  </si>
  <si>
    <t>HEMBRA BSP 1/4'-1/4' / CASQ BAJA PRESION D.14,5 / SERVICIO DE EXTINCION DE INCENDIOS</t>
  </si>
  <si>
    <t>PETROCANADA ALLISON ATF 668 BIDON 208L / APORTACION SIGAUS RD679...// AM EXP v18/2022 // SERVICIO DE LIMPIEZA.</t>
  </si>
  <si>
    <t>RADIADOR / PILOTO TRASERO IVECO LC7 DERECHO / SEPIOLITA 20KG. 15-30 / AB...// AM EXP v18/2022 // SERVICIO DE LIMPIEZA.</t>
  </si>
  <si>
    <t>CORREA ACANALADA / ALTERNADOR / ESCOBILLA MULTICLIP 650 AP26U. / ESCOBILLA MULTICLIP 475 AP19U. / GÁLIBO LED AMBAR C/SOP</t>
  </si>
  <si>
    <t>ELECTRODO INOX  2,5 mm LIMAROSTA / LATIGUILLO//SERVICIO DE EXTINCION DE INCENDIOS</t>
  </si>
  <si>
    <t>KIT PASTILLAS EVO-PRO MERITOR ELSA-225-1 / SOPORTE CENTRAL TRANSMISION MAN 7.../ AM EXP 18/2022 // SERVICIO DE LIMPIEZA.</t>
  </si>
  <si>
    <t>EUROPLAS E-22 PINTURA ACRILICA 15LT LIMPIEZA PINTADAS....// AM EXP 18/2022 // SERVICIO DE LIMPIEZA.</t>
  </si>
  <si>
    <t>SPRAY URKI-FILLER 7040 GRIS MEDIO 0.4LT...// AM EXP 18/2022 // SERVICIO DE LIMPIEZA.</t>
  </si>
  <si>
    <t>SPRAY SEGOPI-TECH NEGRO MATE RAL 9005 0,4LT...// AM EXP 18/2022 // SERVICIO DE LIMPIEZA.</t>
  </si>
  <si>
    <t>PN50451 DISCO HOOKIT 255P 150 15A P320 UD / PN50447 DISCO HOO...// AM EXP 18/2022 // SERVICIO DE LIMPIEZA.</t>
  </si>
  <si>
    <t>CARTA DE COLORES TKROM RAL K-7 UD...// AM EXP v18/2022 // SERVICIO DE LIMPIEZA.</t>
  </si>
  <si>
    <t>PORTES MAF / BATERIA M12B2 / BRIDA ESCAPE / CERRADURA PARA COMPUE...// AM EXP v18/2022 // SERVICIO DE LIMPIEZA.</t>
  </si>
  <si>
    <t>BOLSA NEGRA 115X150 G-150 BDRPLTOTAL (1000uni)...// AM EXP v18/2022 // SERVICIO DE LIMPIEZA VIARIA.</t>
  </si>
  <si>
    <t>ACUERDO MARCO_2098HCN: CONDUCTO AIRE,ACEITE 5W30,TASA, ARANDELA, FILTRO DE ACIETE, MANO DE OBRA ,LIMPIEZA Y REGENERACION</t>
  </si>
  <si>
    <t>ACUERDO MARCO_4075JKP:SONDA LAMBDA Y LECTURA Y BORRADO Y VERIFICACION</t>
  </si>
  <si>
    <t>ACUERDO MARCO_3357GHK:CARCASA LLAVE Y SUSTITUIRLA</t>
  </si>
  <si>
    <t>1 144602899R - COND.SALIDA AIRE</t>
  </si>
  <si>
    <t>1 8200075742 - CENTRADOR HEMBRA</t>
  </si>
  <si>
    <t>MANO DE OBRA / CALENTADORES / BATERIA BOSCH 74 S4 BOSCH / PINCHAZO RUEDA</t>
  </si>
  <si>
    <t>MANO DE OBRA // 4531GGS</t>
  </si>
  <si>
    <t>CONTROL CALIDAD (LOTE 2) ASISTENCIA TÉCNICA OBRAS CONSTRUCCION GEODA EN LA PLAZA DE LA COMUNICACION EXP18/2022</t>
  </si>
  <si>
    <t>SUMINISTRO LICENCIAS Y SOPORTE TÉCNICO ArcGIS,  (65/2023)</t>
  </si>
  <si>
    <t>2024 11 3111 22706</t>
  </si>
  <si>
    <t>UNAVETS HEALTHCARE SL</t>
  </si>
  <si>
    <t>CONTRATO REALIZACION PRUEBAS DIAGNÓSTICAS Y ACTUACIONES VETERINARIAS PARA EL CENTRO MUNICIPAL DE PROTECCIÓN ANIMAL 2024</t>
  </si>
  <si>
    <t>CONTRATAS Y OBRAS SAN GREGORIO, S.A.</t>
  </si>
  <si>
    <t>REPARACION CUBIERTA INTERIOR DEL MERCADO DEL VAL</t>
  </si>
  <si>
    <t>AMBULANCIA PARA ACTIVIDAD QUE SE CELEBRARA EN ISCAR , EN EL AREA RECREATIVA EL 5 DE JUNIO 2024 CON  USUARIOS DE LOS CVA</t>
  </si>
  <si>
    <t>EXP.PAT-135/2020 PS3 SEGUNDA PRÓRROGA DEL SEG. RESPONSABILIDAD CIVIL DEL PERSONAL TÉC. (LOTE 3) 1-5-24 AL 30-4-25 1 AÑO)</t>
  </si>
  <si>
    <t>CLAIRE MARTINE STEWART</t>
  </si>
  <si>
    <t>CTTO SUSCRIPCION REVISTA PRIMICIAS NEWS BIBLIOTECAS MUNICIPALES AÑO 2024</t>
  </si>
  <si>
    <t>HEARST MAGAZINES, S.L.</t>
  </si>
  <si>
    <t>CTTO SUSCRIPCIÓN REVISTA HARPER'S BAZAR BIBLIOTECAS MUNICIPALES AÑO 2024</t>
  </si>
  <si>
    <t>LEGALIZACIÓN DELTACAR 52-16-1035 EN VEHÍCULO TOYOTA PRIUS 0655DHJ/ ABRIL 2024</t>
  </si>
  <si>
    <t>ABONO GASTO PARA CONTRATACIÓN EMPRESA PARA CORRECCIÓN TIPO TEST PRUEBA 81 PLAZAS PEONES. PER-655/2023.</t>
  </si>
  <si>
    <t>CARTELES DE ESPACIO CARDIOSALUDABLE Y SEÑALES OBLIGATORIAS DE LOS EQUIP. DE DESFIBRILADORES DEL CVA HUERT, P.COL ,Z.ESTE</t>
  </si>
  <si>
    <t>MANT. ELECTRODOS PARA EL DESFIBRILADOR DEL CVA SAN JUAN- INICITIVA SOCIALES</t>
  </si>
  <si>
    <t>REVISION DE TRES JUEGOS DE COJINES ELEVADORES REQTEC//SERVICIO DE EXTINCION DE INCENDIOS</t>
  </si>
  <si>
    <t>EXP. SE-PC 131/2023 SUMINISTRO E INSTALACIÓN DEL SISTEMA DE CLIMATIZACIÓN DEL TEATRO DEL CENTRO CÍVICO PARQUESOL.</t>
  </si>
  <si>
    <t>CONTRATACIÓN SERV. TRANSPORTE, COLOCAR Y RETIRAR  PANELES PARA PROPAGANDA ELECTORAL - ELECCIONES PARLAMENTO EUROPEO 2024</t>
  </si>
  <si>
    <t>2024 0550 4314 633</t>
  </si>
  <si>
    <t>REDACCION DE PROYECTOS Y DIRECCION DE OBRA ALUMBRADO DIFERENTES CALLES COMERCIALES. PLAZO EJEC.</t>
  </si>
  <si>
    <t>ALBERTO GARCÍA LORENTE</t>
  </si>
  <si>
    <t>CTTO SUMINISTRO SELLOS AUTOMATICOS 40 ANIVERSARIO BIBLIOTECAS MUNICIPALES AÑO 2024</t>
  </si>
  <si>
    <t>INTELIGENCIA DE MEDIOS CON I.APLICADAS.L</t>
  </si>
  <si>
    <t>AMPLIACIÓN CTTO SUMINISTRO REVISTEROS BIBLIOTECAS MUNICIPALES</t>
  </si>
  <si>
    <t>CTTO SUMINISTRO FUNDAS Y BOLSAS JUEGOS DE MESA BIBLIOTECAS AÑO 2024</t>
  </si>
  <si>
    <t>JOSE ANGEL PEREZ FERNANDEZ</t>
  </si>
  <si>
    <t>CTTO SUMINISTRO ROLL UP'S 40 ANIVERSARIO BIBLIOTECAS MUNICIPALES AÑO 2024</t>
  </si>
  <si>
    <t>AMPLIACIÓN CTTO DISEÑO CARTELERIA E IMAGENES REDES SOCIALES BIBLIOTECAS MUNICIPALES 2024</t>
  </si>
  <si>
    <t>CONTRATO DE SERVICIO DE DISTRIBUCION COMERCIAL, ALMACENAJE Y CUSTODIA DE PUBLICACIONES AYTO. VALLADOLID. 01/03 A 31/08</t>
  </si>
  <si>
    <t>AGENCIA ESTATAL DE METEOROLOGIA</t>
  </si>
  <si>
    <t>DATOS CLIMATOLOGICOS DE LA CIUDAD DE VALLADOLID</t>
  </si>
  <si>
    <t>CTTO SERVICIOS CONSERJERÍA PROY. DE ESTUDIO NOCTURNO DIRIGIDO A LA JUVENTUD CENTRO CIVICO SUR / 17 MAYO A 17 JUNIO</t>
  </si>
  <si>
    <t>AJUSTE PRESUPUESTARIO DEL SERVICIO DE LIMPIEZA DEL CENTRO DE FORMACION PARA EL EMPLEO- JACINTO BENAVENTE-2024</t>
  </si>
  <si>
    <t>MANTENIMIENTO DEL  ASCENSOR  DEL JACINTO BENAVENTE DURANTE 2024 - CENTRO DE FORMACION PARA EL EMPLEO/barrado</t>
  </si>
  <si>
    <t>ASOC. FOLKLORICO-CULTURAL LOS FOGATOS</t>
  </si>
  <si>
    <t>ACTUACION DE LOS DULZAINEROS LOS FOGATOS EN ACTIVIDAD EN ISCAR EN JUNIO DE 2024 PARA LOS USUARIOS DE LOS CVA</t>
  </si>
  <si>
    <t>2024 10 2314 22699</t>
  </si>
  <si>
    <t>RENOVACION DOMINIO VALLANOCHE.ES / HASTA 08/04/2025</t>
  </si>
  <si>
    <t>SUMINISTRO DE PLANTAS, MACETEROS BARRO PARA EL CURSO DE PARQUES Y JARDINES VI DEL C. DE F. EL EMPLEO JACINT. BENAVENTE</t>
  </si>
  <si>
    <t>REUBICACION DE LECTOR DE ALARMAS DE INTRUSISMO DEL CVA DELICIAS- INICITIVAS SOCIALES</t>
  </si>
  <si>
    <t>DISCOMOVIDA PARA ACTIVIDAD EN ISCAR DE LOS USUARIOS DE LOS  CVA EN JUNIO DE 2024- INICIATIVAS SOCIALES</t>
  </si>
  <si>
    <t>SERVICIO DE CELADURIA PARA  CENTRO DE FORMACION PARA EL EMPLEO- JACINTO BENAVENTE EN 2024</t>
  </si>
  <si>
    <t>EMPRESA CABRERO, S.A.</t>
  </si>
  <si>
    <t>SEIS AUTOCARES PARA ACTIVIDAD DE LOS USUARIOS DE LOS CVA EN JUNIO DE 2024 PARA IR Y VOLVER DE ISCAR- INICIATIVAS SOCIALE</t>
  </si>
  <si>
    <t>2024 10 2312 633</t>
  </si>
  <si>
    <t>REPOSICION DE LAVAVAJILLAS PARA EL CVA SAN JUAN- INICIATIVAS SOCIALES</t>
  </si>
  <si>
    <t>LIBROS TAMAÑO A4 EN PAPEL RECICLADO PARA ACTIVIDAD  DE LAS PERSONAS MAYORES EN LOS HUERTOS DE INEA- INICIATIVAS SOCIALES</t>
  </si>
  <si>
    <t>DISEÑO, MAQUETACION, IMPRESION Y COLOCACION DE EXPOSICION SOBRE EL DIA DEL COOPERANTE, 25 PANELES DE LONA   DE 120X90CM-</t>
  </si>
  <si>
    <t>BAILES EN LA PERGOLA PARA LOS USUARIOS DE LOS CVA EN EL MES DE AGOSTO DE 2024- INICIATIVAS SOCIALES</t>
  </si>
  <si>
    <t>SERVICIOS DE LIMPIEZA Y SERVICIOS DE ASISTENCIA, S.L.U.</t>
  </si>
  <si>
    <t>RETIRADA Y DESINSECTACION DE COLCHONES Y OTRO MOBILIARIO DEL CENTRO INTEGRADO PSH</t>
  </si>
  <si>
    <t>MANTENIMIENTO DE LOS ASCENSORES DEL C. DE FORMACION PARA EL  EMPLEO EN 2024- JACINTO BENAVENTE</t>
  </si>
  <si>
    <t>SERV. CELADURIA PARA EL C. DE FORMACION JACINTO BENAVENTE - VALLADOLID CUIDA VI DE ENERO AL 29 DE FEBRERO 2024/BARRADO</t>
  </si>
  <si>
    <t>SERV. CELADURIA DEL CENTRO DE FORMACION JACINTO BENAVENTE DE ENERO 2024 AL 31 DE JULIO DE 2025 - BARRADO</t>
  </si>
  <si>
    <t>SUMINISTRO DE PERSIANAS PARA LAS DEPENDENCIAS DE LA POLICÍA MUNICIPAL</t>
  </si>
  <si>
    <t>LUBRIDUERO, S.L.</t>
  </si>
  <si>
    <t>SUMINISTRO DE ADITIVO ADBLUE PARA VEHICULOS DEL SERVICIO DE EXTINCION DE INCENDIOS</t>
  </si>
  <si>
    <t>AJUSTE PRESUPUESTARIO DEL SUMINISTRO ELECTRICO AL CENTRO DE FORMACION PARA EL EMPLEO EN 2024- JACINTO BENAVENTE</t>
  </si>
  <si>
    <t>prorroga sum.energía electrica centro form.jacinto benvente-proy.valladolid cuida VI-2024/BARRADO</t>
  </si>
  <si>
    <t>prorroga sum. energía eléctrica centro  form. jacinto benavente año 2024.. /BARRADO</t>
  </si>
  <si>
    <t>SERV. MTO. Y CONSERVACION PREVENTIVO-CORRECTIVO LOTE 2. CUPULA MILENIO-24 CAMBIO PROGRAMA PRESUPUESTARIO GASTOS AREA 09</t>
  </si>
  <si>
    <t>MATERIAL FERRETERÍA PARA CC BAILARÍN VICENTE ESCUDERO (PL-MBL SUP PULS LUM 1P 10A GR)</t>
  </si>
  <si>
    <t>SUMINISTRO DE BOLSAS DE TRANSPORTE (7 UDS)///SERVICIO DE EXTINCION DE INCENDIOS</t>
  </si>
  <si>
    <t>MATERIAL SUSTITUIDO EN FEBRERO 2024 EN VARIOS CENTROS CIVICOS SEGUN Nº DE PRESUPUESTO: 1726/213/24 DE FECHA 04/03/2024</t>
  </si>
  <si>
    <t>SUMINISTRO DE 125 MALETINES PARA PORTÁTILES</t>
  </si>
  <si>
    <t>REPARACIÓN FUGA GAS AIRE ACONDICIONADO</t>
  </si>
  <si>
    <t>TALLERES SERCOIN, S.L.</t>
  </si>
  <si>
    <t>GUIAS DE PERSIANA 1680MM///SERVICIO DE EXTINCION DE INCENDIOS</t>
  </si>
  <si>
    <t>PARACUELLOS DE JARAMA (MADRID)</t>
  </si>
  <si>
    <t>PLASTICO TAPAR 5X4 M. GRUESO ( DESARROLLO EMPRESARIAL ID0040535 )</t>
  </si>
  <si>
    <t>MEDIDOR LASER RATIO 60MT REF.-6977H60 / CUBO ECOBIN EHL 25LT TAPA AMARILLA 278Y251 / CUBO ECOBIN EHL 25LT TAPA AZUL 278Y</t>
  </si>
  <si>
    <t>COORDINACIÓN SEGURIDAD Y SALUD OBRAS RETEJADO PATIO TRASERO DE CARGAS Y AL PATIO NOVICIOS EDIF.SAN BENITO</t>
  </si>
  <si>
    <t>BROCA FERRETERÍA (ID: 0040428) LOCAL AV PINAR ANTEQUERA</t>
  </si>
  <si>
    <t>MATERIAL FERRETERÍA CC CANAL DE CASTILLA (ID 30394 ++ / PICAPORTE LINCE UNIFICADO 8793-R)</t>
  </si>
  <si>
    <t>MATERIAL FERRETERÍA CC CANAL DE CASTILLA (ID 40393 ++ / MANILLA. ROSETA Ø 52 mm. R338. INOX EHL)</t>
  </si>
  <si>
    <t>MATERIAL FERRETERÍA CC JOSE LUIS MOSQUERA (ID 40597 *MASILLA SIKAFLEX 11FC 310ML/ CINTA TECNOG NEOPRENO)</t>
  </si>
  <si>
    <t>MATERIAL FERRETERÍA PARA CC PARQUESOL (MANILLA AMIG MOD.2115 AL)</t>
  </si>
  <si>
    <t>MATERIAL FERRETERÍA PARA CC JOSE MARÍA LUELMO (COCINA)</t>
  </si>
  <si>
    <t>Redacción del Proyecto de Actividad y documentación para la obtención de la licencia ambiental mercado Rondilla.</t>
  </si>
  <si>
    <t>ANGULO   LEGRAND 30221   Ext/Int / ANGUL PL LEGRAND 30223 / MT CANAL LEGRAND 648905 ADHESIVA 20X12,5 / EMERGENC LEG URA2</t>
  </si>
  <si>
    <t>DIFERENCIAL SE K 4P 25A AC 30MA A9Z05425 / TRIANGUL SOFAMEL AE10ADH  105MM ADHESIVO / DIFERENCIAL SE K 4P 40A AC  30MA A</t>
  </si>
  <si>
    <t>INODORO ROCA A342395000 VICTORIA S.HORIZ BLANCO / TANQUE ROCA A34139H000 VICTORIA 6/3LT LATERAL / ASIENTO+TAPA ROCA A801</t>
  </si>
  <si>
    <t>LATIGUILL0 GTLAN 50U605GRL(0.50M LZSH UTP6 / LATIGUILLO GTLAN 50U61GRK UTP6  1M EKO / LATIGUILLO GTLAN 50U62GRK UTP6  2M</t>
  </si>
  <si>
    <t>EMERGENC LEG URA21PLUS 160LM 1H NP  661605PL / DIFERENCIAL SE R9R51240  2P 40A 30MA AC / TRIANGUL SOFAMEL EIM CAMPANILLA</t>
  </si>
  <si>
    <t>NEVADA+BLANCO 4L ( FRANCISCO DE QUEVEDO ) / DANPIN BROCHA PRENSADA MEZCLA N 10 ( FRANCISCO DE QUEVEDO ) / DANPIN BROCHA</t>
  </si>
  <si>
    <t>2VNTCSPM - Batería Saft-ARTS 2,4V 1.6AH 2VNT CS PM F.2,8 Ni-C / 3VNTCSPM - Batería Saft-Arts 3,6V 1.6AH 3VNT CS PM Fastó</t>
  </si>
  <si>
    <t>ID: 0040334-ESCUELA DE MUSICA / CREMONA IBERIA LACADA BLANCO  102BL / ID: 0040541-CEIP GONZALO DE BERCEO / CERRADURA MCM</t>
  </si>
  <si>
    <t>ID: 0040270-CEIP NARCISO ALONSO CORTES / BOMBILLO CVL 5968 30x30 / 4 LN OVAL / ID: 0039993-CEIP PARQUE ALAMEDA / CERRADU</t>
  </si>
  <si>
    <t>ID: 0040182-MAFALDA Y GUILLE / GUIA DORMA G-N XEA / ID: 0040182-MAFALDA Y GUILLE / CIERRA.DORMA TS68 F2-4 PLATA</t>
  </si>
  <si>
    <t>ROLLO ALAMBRE PRECINTO STEEL REF 2747001 OFERTA / TENAZA PRECINTO STEEL REF 2798001 OFERTA / PRECINTO DE PLOMO 10MM ANGU</t>
  </si>
  <si>
    <t>REPUESTO PARA GUIA CORTINA / JGO. 9 LLAVES ALLEN P-B METR 69499 OFERTA / LINTERNA SOLAR RECARGABLE 10W OFERTA / GRAPA CA</t>
  </si>
  <si>
    <t>*BRIDA NYLON INDEX 4.8X290 NEGRA (100UD)</t>
  </si>
  <si>
    <t>*CUCHILLA TAJIMA RECAMB. LCB-50 -</t>
  </si>
  <si>
    <t>ALB: 24-206676 PED: 24-011476-1003 S/PED: MARTIN BARO / BARRA 5,8 ML. POLIBUTILENO DN 28 / BARRA 1,93 ML. POLIBUTILENO D</t>
  </si>
  <si>
    <t>ALB: 24-206807 PED: 24-011708-1003 S/PED: MARTIN BARO / ENLACE ROSCA HEMBRA LATON 40-11/4 / TUERCA REDUCIDA 11/4-1"" LATO</t>
  </si>
  <si>
    <t>ALB: 24-206691 PED: 24-011502-1003 S/PED: MARTIN BARO / MACHON DE LATON 1""</t>
  </si>
  <si>
    <t>LATIGUILLO GTLAN 50U65GRK UTP6 5MT EKO / DOWN.EMP IRELUZ IRD-2405 BL RED. 25W 4000K / TASA ECORAEE   (R.DECRETO 208/2005</t>
  </si>
  <si>
    <t>MT TUBO GEWISS ¤DX25716 RKB M16 GRIS / CAJA EST LEGRAND 92012  80X80  IP55</t>
  </si>
  <si>
    <t>DANPIN PAPEL TAPAR CON CINTA 15CMX45M ( VESTUARIOS RIBERA DE CASTILLA ID:0039532 ) / DANPIN PAPEL TAPAR CON CINTA 10CMX4</t>
  </si>
  <si>
    <t>MANO DE OBRA / STIHL TUBO FLEXIBLE TIPO ACORDEÓN 42827016102 / MANO DE OBRA / STIHL FILTRO DE AIRE 41801410300 / STIHL B</t>
  </si>
  <si>
    <t>1617DTJ NO PASO  ITV POR PILOTOS TRASEROS. SUSTITUCION DE AMBOS. / 0 MAGLLE212 - PILOTO IZQ / 0 MAGLLE241 - PILOTO DCHO</t>
  </si>
  <si>
    <t>ALB: 24-204756 PED: 24-007698-1017 S/PED: SU VALE 0430 / REPARACION DE: DESBROZADORA   MARCA: AS  MODELO:  940 RC  NS: /</t>
  </si>
  <si>
    <t>TM. RECOGIDA RSU MARZO 2024 ( Los precios corresponden a la Ordenanza reguladora de la Prestación Patrimonial de Carácte</t>
  </si>
  <si>
    <t>POSTE TRATADO 6 C/PUNTA / PUENTE CONDESA EYLO</t>
  </si>
  <si>
    <t>Albarán OT/ 141713 de 29/02/2024 y 13/03/2024 ( REPARACIÓN EN TALLER DE CORTACÉSPED FLOTANTE ALLEN 450 REF.: HUERTA DEL</t>
  </si>
  <si>
    <t>PORTALAMP. SOLERA AD40-27 SOLERA   Adapta de E40 a / CORTACIR LEGRAND 05808 / MT CABLE H07V-K PVC FLEX  1X2,5 AZUL / MT</t>
  </si>
  <si>
    <t>TA24 106 REPARACION 5689-CFT KMS.124800 METER EQUIPO DE DIAGNOSIS PARA COMPROBAR AVERIA DE INYECCION DE GASOIL. COMPROBA</t>
  </si>
  <si>
    <t>OPERACION INICIAL DE MANTENIMIENTO / 1 LESW188011 - LIQUIDO LAVALUN</t>
  </si>
  <si>
    <t>F - 3665 -PINTURAS,TEMPLE,CINTA ENMASCARAR,DANPIN Y LIJA-VVDA SOCIAL CALLE HUELGAS 30 1C - PINTURAS JOSE HERRADOR..1 DIA</t>
  </si>
  <si>
    <t>F - 2655 - PERNO SOLDAR 20x120 Y ASA ABATIBLE PARA EIF CALLE PATO Y BOMBILLO TESA PARA CALLE NEBRIJA 14 BAJO C. 1 DIA</t>
  </si>
  <si>
    <t>F - 3020 - VARILLAS ROSCADAS DE ZINC PARA CENTRO INTEGRADO PSH- MAOR. 1 DIA</t>
  </si>
  <si>
    <t>MANTENIMIENTO, SUMINISTRO MATERIAL REPARACIONES PARA EL  CVA SAN JUAN  Y  CVA ZONA SUR- INICIATIVAS SOCIALES</t>
  </si>
  <si>
    <t>F - 2727 - MIRILLA MICELL PARA VIVIENDA SOCIAL MACIZO DE GREDOS 72 - FERRETERIA ORTIZ. 1 DIA</t>
  </si>
  <si>
    <t>F - 3197 - TUBO CUADRADO PARA EIF CALLE PATO - FERROINDUSTRIAS YUSTOS. 1 DIA</t>
  </si>
  <si>
    <t>F - 3849 - TERMOSTATO DIGITAL PARA CALEFACCION CEAS BARRIO BELEN - TAHE. 1 DIA.</t>
  </si>
  <si>
    <t>MANTENIMIENTO SISTEMA DE SEGURIDAD EN NAVE DE PROTECCION CIVIL AÑO 2024////SERV. EXTINCION DE INCENDIOS</t>
  </si>
  <si>
    <t>LOTE 2 EXP. SESPSC 38/2023 CONTRATO REPARACIÓN 7 PLATAFORMAS SOTERRADAS. SERVICIO DE LIMPIEZA.</t>
  </si>
  <si>
    <t>LOTE 1 EXP. SESPSC 38/2023 CONTRATO REPARACIÓN 7 PLATAFORMAS SOTERRADAS. SERVICIO DE LIMPIEZA.</t>
  </si>
  <si>
    <t>REPARACIÓN VEHÍCULO MATRÍCULA 4078JKP</t>
  </si>
  <si>
    <t>SERV.MANTY REP.EQUIPOS INFORM.DEL CVA LA VICTORIA DEL 01/03 AL 31/12/2024</t>
  </si>
  <si>
    <t>Suministro de relé para reparación de ascensor en Centro Cívico Zona Sur.</t>
  </si>
  <si>
    <t>2024 02 1511 22606</t>
  </si>
  <si>
    <t>URBANISMO Y PLANIFICACION TERRITORIAL S.L.P.</t>
  </si>
  <si>
    <t>CONTRATO ORGANIZACIÓN Y REALIZACIÓN TALLERES DE URBANISMO EN CENTROS DE EDUCACIÓN.</t>
  </si>
  <si>
    <t>PINTURAS Y SUMINISTROS PINMAHER S.L.L.</t>
  </si>
  <si>
    <t>SE 18-24 CTTO DE OBRAS PINTURA CEIPS ALONSO BERRUGUETE, FRANCISCO DE QUEVEDO, CARDENAL MENDOZA Y S.FERNANDO. PLAZO:30 D</t>
  </si>
  <si>
    <t>2024 08 1301 22602</t>
  </si>
  <si>
    <t>TOTAL CONTROL BIONIC SL</t>
  </si>
  <si>
    <t>Edición profesional de un vídeo de carácter divulgativo s/ la adecuación del Puente de Poniente.</t>
  </si>
  <si>
    <t>CARNETS PROFESIONALES DE BOMBERO////SERVICIO DE EXTINCION DE INCENDIOS</t>
  </si>
  <si>
    <t>SUMINISTRO E INSTALACIÓN DE FANCOILS, LLAVES DE CIERRE Y LATIGUILLOS EDIF. C/ TOPACIO 63 DEL SERVICIO DE LIMPIEZA.</t>
  </si>
  <si>
    <t>ENDESA ENERGIA,S.A., S.U.</t>
  </si>
  <si>
    <t>SUMINISTRO GNC EN EL EJERCICIO 2024 PARA LOS VEHÍCULOS DEL SERVICIO DE LIMPIEZA.</t>
  </si>
  <si>
    <t>MTO Y ASISTENCIA TÉCNICA DEL SISTEMA DE PERSONAL Y NÓMINA, BASADO EN META4 E-MIND, PRIMERA PRÓRROGA (7/2024)</t>
  </si>
  <si>
    <t>MTO Y ASIST TÉC DEL SISTEMA DE INFORMACIÓN PRESUPUESTARIA, CONTABLE Y FINANCIERA, SICALWIN, PRIMERA PRÓRROGA (5/2024)</t>
  </si>
  <si>
    <t>SUMINISTRO VESTUARIO TRABAJADORES C. MANTENIMIENTO EDIFICIOS MUNICIPALES AÑO 2024.</t>
  </si>
  <si>
    <t>contratación menor</t>
  </si>
  <si>
    <t>Reparación de sumideros en C.C. José Luis Mosquera (ID 39989): suministro de bombona de gas argón para máquina de soldar</t>
  </si>
  <si>
    <t>PARA COMPRA MATERIALES REPARACIONES DEL SERVICIO DE MANTENIMIENTO EN INSTALACIONES DEL SERVICIO DE LIMPIEZA VIARIA.</t>
  </si>
  <si>
    <t>REPARACIÓN DE PUERTAS MANUALES Y AUTOMÁTICAS DE LAS DEPENDENCIAS DE POLICÍA MUNICIPAL</t>
  </si>
  <si>
    <t>MANTENIMIENTO ANUAL ASCENSRO SITO C/ TOPACIO 63 EDIFICIO DEL SERVICIO DE LIMPIEZA.</t>
  </si>
  <si>
    <t>CREMAS SOLARES PARA EL PERSONAL DEL SERVICIO DE LIMPIEZA VIARIA.</t>
  </si>
  <si>
    <t>REVISIÓN, RETIMBRADO Y RELLENADO DE EXTINTORES EN DEPENDENCIAS Y VEHÍCULOS DE POLICÍA MUNICIPAL 2024</t>
  </si>
  <si>
    <t>PRACE SERVICIOS Y OBRAS, SA</t>
  </si>
  <si>
    <t>Contrato de obras de  implantación de ascensor urbano en calle Veleta (lote 2) exp. 17/2023 SETM</t>
  </si>
  <si>
    <t>NARON</t>
  </si>
  <si>
    <t>Contrato de obras de  implantación de ascensor urbano entre pza. Rafael Cano y  calle Salud (lote 1) exp. 17/2023 SETM</t>
  </si>
  <si>
    <t>ALTA SUMINISTRO Y CONSUMO DE PRUEBAS GAS NATURAL POR REFORMAS EN VVDA SOCIAL CALLE NEBRIJA 14 BAJO C</t>
  </si>
  <si>
    <t>JOSE MARIA ROMERO GUIJO</t>
  </si>
  <si>
    <t>MATERIAL DE APICULTURA: BUZOS, ESPATULAS, PINZAS, ...PARA INTERVENCIONES CON ABEJAS///SERV. EXTINCION DE INCENDIOS</t>
  </si>
  <si>
    <t>POZOBLANCO</t>
  </si>
  <si>
    <t>CORDOBA</t>
  </si>
  <si>
    <t>MANTENIMIENTO CORRECTIVO CENTRAL DE INCENDIOS CENTRO INTEGRADO PSH</t>
  </si>
  <si>
    <t>CORRECTIVOS DEL SISTEMA DE PROTECCION DE INCENDIOS DEL CVA ZONA SUR, PTE. COLGANTE Y DELICIAS</t>
  </si>
  <si>
    <t>BOSONIT S.L.</t>
  </si>
  <si>
    <t>MANTENIMIENTO, DESARROLLO, IMPLANTACION DE UNA HERRAMIENTA DE CAPTACION, ANALISIS Y VISUALIZACION DATOS TURISMO VA LOTE3</t>
  </si>
  <si>
    <t>MANTENIMIENTO, DESARROLLO, IMPLANTACION DE UNA HERRAMIENTA DE CAPTACION, ANALISIS Y VISUALIZACION DATOS TURISMO VA LOTE1</t>
  </si>
  <si>
    <t>MANTENIMIENTO, DESARROLLO, IMPLANTACION DE UNA HERRAMIENTA DE CAPTACION, ANALISIS Y VISUALIZACION DATOS TURISMO VA LOTE2</t>
  </si>
  <si>
    <t>REPARACION CALIBRADOR SECCION CALIDAD AMBIENTAL</t>
  </si>
  <si>
    <t>ANUNCIO EXPOSICIÓN CENSO ELECTORAL 21 Y 22 DE ABRIL - DIARIO EL MUNDO</t>
  </si>
  <si>
    <t>ANUNCIO EXPOSICIÓN CENSO ELECTORAL 21 Y 22 DE ABRIL - DIARIO EL NORTE DE CASTILLA</t>
  </si>
  <si>
    <t>IMPRESIÓN Y ENSOBRADO NOTIFICACIONES MIEMBROS MESAS ELECTORALES - ELECCIONES AL PARLAMENTO EUROPEO JUNIO 2024</t>
  </si>
  <si>
    <t>ABONO TASAS USO AULAS FACULTAD DE FILOSOFIA Y LETRAS, 81 PEONES -1 DE JUNIO DE 2024-. PER-655/2023.</t>
  </si>
  <si>
    <t>DISEÑO ELABORACION, IMPRESION E INSTALACION CARTELES PUBLICITARIOS  CAMPAÑA MARKETPLACE</t>
  </si>
  <si>
    <t>SUMINISTRO E INSTALACION DE 7 DIFRENCIALES PARA LAS CABINAS DE LA RED DE CONTROL CONTAMINACION DEL AIRE</t>
  </si>
  <si>
    <t>MANTENIMIENTO, DESARROLLO, IMPLANTACION DE UNA HERRAMIENTA DE CAPTACION, ANALISIS Y VISUALIZACION DATOS TURISMO VA LOTE4</t>
  </si>
  <si>
    <t>ASOCIACIÓN  AZACAN</t>
  </si>
  <si>
    <t>CHARLAS FORMATIVAS MAS CATAS DE CHOCOLATE- COOPERACION AL DESARROLLO- INICIATIVAS SOCIALES</t>
  </si>
  <si>
    <t>VISITA A SALAMANCA LOS PARTIC. DE PINTURA DECORATIVA VI DEL C. DE F. PARA EL EMPLEO PARA VER EL CONCURSO GALERIA URBANA</t>
  </si>
  <si>
    <t>DISEÑO Y MAQUETACION DE CARTELES Y FOLLETOS DE LAS ACTIVIDADES DE  PRIMAVERA DE LOS CVA EN 2024- INICIATIVAS SOCIALES</t>
  </si>
  <si>
    <t>VACODE, S.A.</t>
  </si>
  <si>
    <t>SUSTITUCION POR AVERIA DE LA PLACA DE INDUCCION DE LA VVDA SOCIAL DE CALLE COSTA DORADA 8, 1A</t>
  </si>
  <si>
    <t>2024 11 1621 203</t>
  </si>
  <si>
    <t>ALQUILER PLATAFORMA TIJERA ELÉCTRICA PARA SUSTITUCIÓN LUMINARIAS POR EL SERVICIO DE MANTENIMIENTO. SERVICIO DE LIMPIEZA.</t>
  </si>
  <si>
    <t>DIARIO ABC, S.L.</t>
  </si>
  <si>
    <t>CTTO SUMINISTRO SUSCRIPCIÓN DIARIO ABC BIBLIOTECAS MUNICIPALES AÑO 2024</t>
  </si>
  <si>
    <t>SUSTITUCION MOTORES VENTILADORES CLIMATIZACIÓN AGENCIA DE INNOVACIÓN.</t>
  </si>
  <si>
    <t>RETEJADO CLAUSTRO CENTRAL SAN BENITO_CALIDAD</t>
  </si>
  <si>
    <t>CONTROL DE CALIDAD- OBRA REPARACION CUBIERTA SUROESTE MONASTERIO SAN BENITO</t>
  </si>
  <si>
    <t>ADJ.C.CALIDAD LOTE 2 (ASIST.TECN.)REURBANIZ.PLAZA.DE LA COMUNICACIÓN (ANTIGUO AP25 ARIZA)CALLE ADOLFO SUAREZ</t>
  </si>
  <si>
    <t>ADJ.C.CALIDAD LOTE 2 (A.TEC).EXPT.6/22 O. FASE I REURB.CALLES DANIEL DEL OLMO Y PRIMER TRAMO N. DE CASTILLA (POL. ARGAL)</t>
  </si>
  <si>
    <t>ADJ.C.CALIDAD LOTE 2 (ASIS.TECNI)REURBAN.PLA.LA COMUNICACIÓN (ANT.AP25 ARIZA)CALLE ADOLFO SUAREZ.</t>
  </si>
  <si>
    <t>ADJ.C.CALIDAD LOTE 2.EXPTE.6/22 OBRAS FASE I REURBANIZACIÓN C. DANIEL DEL OLMO Y PRIMER TRAMO NORTE DE CASTILLA</t>
  </si>
  <si>
    <t>CONTROL CALIDAD (LOTE 2) PADRE CLARET</t>
  </si>
  <si>
    <t>EXP. SE PC 131/2023 CLIMATIZACIÓN PARQUESOL: CONTROL DE CALIDAD</t>
  </si>
  <si>
    <t>SUMINISTRO E IMPLANTACIÓN DEL SISTEMA DE GESTIÓN DE INGRESOS Y RECAUDACIÓN 2023-LOTE 1</t>
  </si>
  <si>
    <t>Prórroga contrato mantenimiento aplicaciones informáticas GTWIN para GESTIÓN DE INGRESOS (13 mayo a 31 diciembre 2023)</t>
  </si>
  <si>
    <t>Prórroga contrato mantenimiento  aplicaciones informáticas GTWIN para Gestión de Ingresos-Gestión Recaudatoria-2023</t>
  </si>
  <si>
    <t>SE 48-2023 CONTRATO DE OBRAS REFORMA DE ASEOS EN EL CEIP GONZALO DE BERCEO. CONTROL CALIDAD. LOTE 2. NOV Y DIC</t>
  </si>
  <si>
    <t>SERVEIS DE SUPORT A LA GESTIÓ, S.L.</t>
  </si>
  <si>
    <t>Estudio para la implantación tasa de residuos.</t>
  </si>
  <si>
    <t>VILANOVA I LA GELTRÚ</t>
  </si>
  <si>
    <t>Sondeos e informe geotécnico para C/ López Gómez . Lote 2</t>
  </si>
  <si>
    <t>ADJUDICAR EXPTE. 4/23 CONTRATO ASISTENCIA TÉCNICA PILOTOS FERROVIARIOS TUNEL LABRADORES FASE II</t>
  </si>
  <si>
    <t>ADJ. EXPTE. 8/22 CONTRATO PILOTOS FERROVIARIOS TUNELES DELICIAS FASE 1</t>
  </si>
  <si>
    <t>ADJ. EXPTE. CONTRATO ASISTENCIA TÉCNICA PARA VIGILANCIA  LÍNEA FERROVIARIA OBRAS TUNEL CALLE PADRE CLARET.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</si>
  <si>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</si>
  <si>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</si>
  <si>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</si>
  <si>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HAGS SWELEK S.A.</t>
  </si>
  <si>
    <t>Juegos Infantiles en calle Torquemada.</t>
  </si>
  <si>
    <t>PALMA DE MALLORCA</t>
  </si>
  <si>
    <t>TEVASEÑAL S.A.</t>
  </si>
  <si>
    <t>Contrato Señalización Lote 1 ( vertical)</t>
  </si>
  <si>
    <t>GUARROMAN</t>
  </si>
  <si>
    <t>REPARACIÓN DE EQUIPOS DE COMPATACIÓN MARCA OLYMPUS Y FARID SUMINISTRADOS POR ROS ROCA. SERVICIO DE LIMPIEZA.</t>
  </si>
  <si>
    <t>COTODISA OBRAS Y SERVICIOS S.A</t>
  </si>
  <si>
    <t>EXPTE.6/22  ADJUDICACIÓN OBRAS FASE I REURBANIZACIÓN C. DANIEL DEL OLMO Y PRIMER TRAMO NORTE DE CASTILLA (POL. ARGALES)</t>
  </si>
  <si>
    <t>SUMINISTRO DE LICENCIAS VINCULADAS CON LOS PUESTOS DE USUARIO SOPHOS, METALLIC, MS PROJECT Y MS BI), LOTE 5 (25/2023)</t>
  </si>
  <si>
    <t>CONTRATO DE MANTENIMIENTO AREAS DE JUEGOS INFANTILES 2023 (REAJUSTE)</t>
  </si>
  <si>
    <t>2024 0850 1341 609</t>
  </si>
  <si>
    <t>JCDECAUX ESPAÑA SLU</t>
  </si>
  <si>
    <t>ADQ. ""PANELES INFORMACIÓN SAE (Tecnología incluida)"" para proy. PRTR ""Ciudades Conectadas"". AD 22022/76749 rmte. incorp.</t>
  </si>
  <si>
    <t>2024 11 1361 624</t>
  </si>
  <si>
    <t>SCANIA HISPANIA, S.A.</t>
  </si>
  <si>
    <t>Expte.: SPSC_SE 10_2022; Suministro de dos vehículos autobombas pesada BUP_3 y BUP_17; SEISYPC</t>
  </si>
  <si>
    <t>INDRA SISTEMAS, S.A.</t>
  </si>
  <si>
    <t>MANTENIMIENTO GALERIA TIRO VIRTUAL POLICIA MUNICIPAL 2024</t>
  </si>
  <si>
    <t>ADJ.C.CALIDAD.LOTE 1(ENSAYOS MAT)EXPTE.46/21 REURBANIZACIÓN P. DE LA COMUNICACIÓN (ANTIGUA AP25-1 ARIZA)  ADOLFO SUAREZ.</t>
  </si>
  <si>
    <t>ADJ.C.CALIDAD LOTE 1 (ENSAYO MAT)REURB.PLA.LA COMUNICACIÓN (ANT.AP25 .ARIZA)CALLE ADOLFO SUAREZ</t>
  </si>
  <si>
    <t>ADJUD.EXPT. ASIST.TÉCN.A LA DIREC.OBRA CONSTRUC.PASO INFERIOR CONEX. ENTRE C/PANADEROS Y LABRADORES CON AVDA.SEGOVIA.</t>
  </si>
  <si>
    <t>CONTROL CALIDAD (LOTE 1) PADRE CLARET</t>
  </si>
  <si>
    <t>CONTRATO BASADO DE CONTROL CALIDAD (LOTE 1 ENSAYOS) OBRA URBANIZACIÓN CAMINO VIEJO SIMANCAS LOTE 1.</t>
  </si>
  <si>
    <t>SE 48-2023 CONTRATO DE OBRAS REFORMA DE ASEOS EN EL CEIP GONZALO DE BERCEO. CONTROL CALIDAD. LOTE 1. NOV Y DIC</t>
  </si>
  <si>
    <t>2024 06 3232 622</t>
  </si>
  <si>
    <t>ENSAYOS CONTROL DE CALIDAD (LOTE 1) OBRA INSTALACIÓN PÉRGOLA CEIP EL PERAL</t>
  </si>
  <si>
    <t>2024 01 4331 632</t>
  </si>
  <si>
    <t>REVISION EXTRAORDINARIA DE PRECIOS OBRA AMPLIACION AGENCIA DE INNOVACIÓN</t>
  </si>
  <si>
    <t>Instalación de puertas en acceso, biblioteca y aulario del C.C. José Luis Mosquera</t>
  </si>
  <si>
    <t>UTE MEJORA RIO PISUERGA</t>
  </si>
  <si>
    <t>REHABILITACIÓN DEL JARDÍN VERTICAL EN LA CUBIERTA DE LA CÚPULA, PLAZA DEL MILENIO. Expte. V.6/2020. PS.43</t>
  </si>
  <si>
    <t>OBRA ACONDICIONAMIENTO ENTORNO EDIF HUB INNOVACION C/ VALLE DE ARAN 1. EXPTE AI-17/2023. AÑO 2023</t>
  </si>
  <si>
    <t>URBANIZACIÓN CM.VIEJO SIMANCAS (SÓLO OBRA) TRAMO 1 (EXPTE.17/2022).</t>
  </si>
  <si>
    <t>MANTENIMIENTO EQUIPO POU (FUENTE DE AGUA) AÑO 2024 EN C/ TOPACIO 63. SERVICIO DE LIMPIEZA.</t>
  </si>
  <si>
    <t>APLICACIÓN INFORMÁTICA DE POLICÍA MUNICIPAL. LOTE 1. EXPTE. 041/2021.</t>
  </si>
  <si>
    <t>EMISIÓN DISTINTIVOS DE VEHÍCULO ELÉCTRICO, CATEGORÍA VELID AÑO 2024</t>
  </si>
  <si>
    <t>2024 01 9205 22104</t>
  </si>
  <si>
    <t>ADJUDICA SUMINISTRO VESTUARIO Y CALZADO PARA PERSONAL DE IMPRENTA - AÑO 2024</t>
  </si>
  <si>
    <t>SUMINISTRO MATERIALES ACCESO RAMPA CATEDRAL PREGÓN DE SEMANA SANTA 2024, R.I.</t>
  </si>
  <si>
    <t>EPTISA SERVICIOS DE INGENIERIA SL</t>
  </si>
  <si>
    <t>A.MARCO(A.J.G.19.05.2020) C.CALIDAD LOTE 1 (ENSAYOS) OBRA PASOS INFERIORES LABRADORES Y PANADEROS CON AVDA.SEGOVIA</t>
  </si>
  <si>
    <t>ADJ.C.CALIDA.LOTE 1(ENSAYO MAT).EXPT.6/22 O. FAS I REURB. CALLES DAN. DEL OLMO Y PRIMER TRAMO N. DE CASTILLA (POL.ARG.)</t>
  </si>
  <si>
    <t>ADJ.C.CALID.(LOTE 1)EXPTE.6/22 OBRAS FASE I REURBANIZACIÓN C. DANIEL DEL OLMO Y PRIMER TRAMO NORTE DE CASTILLA</t>
  </si>
  <si>
    <t>ACUERDO MARCO (A.J.G.19.05.2020) C. CALIDAD LOTE 2 (ASIST.TÉCNICA)OBRA P. INFERIORES PANADEROSY LABRADORES C/ AVDA.SEGOV</t>
  </si>
  <si>
    <t>2024 02 1511 600</t>
  </si>
  <si>
    <t>IVAN RODRIGUEZ  PALACIOS</t>
  </si>
  <si>
    <t>ASISTENCIA TÉCNICA.REDAC.PROYECTO ACTUACIÓN DETERMINACIONES COMPLETAS REP.SECTOR 53 CIUDAD JARDIN</t>
  </si>
  <si>
    <t>SEGURIDAD Y SALUD OBRA PADRE CLARET.</t>
  </si>
  <si>
    <t>REDACCIÓN PROYECTO (LOTE 2) MODIFICADO OBRAS REURBANIZACIÓN POLÍGONO ARGALES EXPTE.6/22</t>
  </si>
  <si>
    <t>ASISTENCIA TÉCNICA Y DIREC.FACULTAT.OBRAS REURBANIZACIÓN AVDA. NORTE DE CASTILLA (FASE I) POL.ARG,EXPTE.6/22</t>
  </si>
  <si>
    <t>SEGURIDAD Y SALUD OBRA URBANIZACIÓN CAMINO VIEJO SIMANCAS  -TRAMO 1 (EXPTE. 17/2022).</t>
  </si>
  <si>
    <t>OBRAS RETEJADO CUBIERTAS PATIO TRASERO DE CARGAS Y NOVICIOS EDIFI.HOSPEDERIA SAN BENITO EL REAL</t>
  </si>
  <si>
    <t>REPARACIÓN DE HUMEDADES EN LOCAL C/ CONDE ARTECHE, SEDE AAVV UNIÓN ESGUEVA</t>
  </si>
  <si>
    <t>MACOGLASS, S.L.</t>
  </si>
  <si>
    <t>SUMINISTRO PLACAS POLICARBONATO EIM PRINCIPITO. 1 SEMANA</t>
  </si>
  <si>
    <t>SUMINISTRO E INSTALACION CERRADURAS Y EMBELLECEDORES ASEOS CEIP GONZALO DE BERCEO. 1 SEMANA</t>
  </si>
  <si>
    <t>FRANCISCO JAVIER ORTEGA FLOREZ</t>
  </si>
  <si>
    <t>REPARACIÓN SUELO CEIP PARQUE ALAMEDA. 15 DÍAS</t>
  </si>
  <si>
    <t>SE 48-2023. ADJUDICACION CONTRATO DE OBRAS REFORMA ASEOS EN CEIP GONZALO DE BERCEO. NOV Y DIC 2023.</t>
  </si>
  <si>
    <t>CONTRATO DE MANTENIMIENTO FUENTES PUBLICAS ORNAMENTALES Y CENTROS DE BOMBEO 2023  (REAJUSTE).</t>
  </si>
  <si>
    <t>Contrato Señalización Lote 2 ( horizontal).</t>
  </si>
  <si>
    <t>ESTUDIO DE DISEÑO Y ARQUITECTURA WORLD DESIGN, S.L.</t>
  </si>
  <si>
    <t>Contrato de redacción de proyecto de urbanización de la calle Madre de Dios (exp. 39/2021)</t>
  </si>
  <si>
    <t>DYNAQUA MEDIO AMBIENTE, S.L.</t>
  </si>
  <si>
    <t>Redacción Proyecto Carril Bicil tramo N. en Pseo J.C.I  con Pasarela Esgueva. Duplicado por no incorporación.26-2021</t>
  </si>
  <si>
    <t>Redacción del Proyecto y A.T. a la Dirección de obra de Rehabilitación integral del Puente Colgante en Valladolid.-</t>
  </si>
  <si>
    <t>Seguridad y salud en obras de ascensor ubano en calle Veleta (lote 2) exp. 17/2023 SETM</t>
  </si>
  <si>
    <t>Seguridad y Salud Contrato Señalización Lote 2 ( horizontal).</t>
  </si>
  <si>
    <t>Seguridad y salud en obras de ascensor urbano entre pza. Rafael Cano y  calle Salud (lote 1) exp. 17/2023 SETM</t>
  </si>
  <si>
    <t>Seguridad y Salud Contrato de Señalización Lote 1 ( vertical)</t>
  </si>
  <si>
    <t>2024 10 2312 632</t>
  </si>
  <si>
    <t>INSTALACION PUERTAS AUTOMATICAS DEL CVA DELICIAS</t>
  </si>
  <si>
    <t>PRESTACIONES BASICAS DEL 05.04.2024 AL 31.12.2024 MANT. Y CONS.INST. TERMICAS POLICIA 1ºPRORROGA EXP SPSC 035/2021</t>
  </si>
  <si>
    <t>PREST.ADIC.DEL 05.04.2024 AL 31.12.2024 MANT. Y CONSERV. INST.TERMICAS POLICIA (1ª PRORROGA EXP. SPSC 035/2021)</t>
  </si>
  <si>
    <t>1a. PRORROGA MANTENIM. Y CONSERVACION INSTALACIONES TERMICAS/PRESTACIONES COMPLEMENTARIAS DEL 05/04/2024 AL 31/12/2024</t>
  </si>
  <si>
    <t>1a. PRORROGA  MANTENIMIENTO Y CONSERVACION INTALACIONES TERMICAS/PRESTACIONES BASICAS DEL 05/04/2024 AL 31/12/2024</t>
  </si>
  <si>
    <t>1ª PRORR. CONTRATO EXP SPSC 35/2021 LOT3 MANTENIMIENTO INSTALACIONES TÉRMICAS REAJUSTE DE FECHAS. SERVICIO DE LIMPIEZA.</t>
  </si>
  <si>
    <t>1ª PRORR. CONTRATO EXP SPSC 35/2021 MANTENIMIENTO INSTALACIONES TÉRMICAS REAJUSTE DE FECHAS. SERVICIO DE LIMPIEZA.</t>
  </si>
  <si>
    <t>2024 11 1321 625</t>
  </si>
  <si>
    <t>SPACIO VALLADOLID, S.A.</t>
  </si>
  <si>
    <t>SUMINISTRO E INSTALACIÓN DE TAQUILLAS METÁLICAS PARA DEPENDENCIAS DE  LOS DISTRITOS DE POLICÍA MUNICIPAL.</t>
  </si>
  <si>
    <t>ACTUALIZ. INTEGRAL SISTEM COMUNIC.   EMERG. PM y SEIS y PC.PROY. 2022.4.1321.3.1.   EXPTE. SPSC- SE 32/2022  LOTE 1.</t>
  </si>
  <si>
    <t>BASE 3 TOMAS INTERRUP.16A2 50V Y USB PROL. 1,5 MT PARA PC 2ª OFICINA 2ª PLANTA DEL ARCHIVO</t>
  </si>
  <si>
    <t>MANTENIMIENTO, UMINISTRO DE LAMP.LED A60 FROSTED 9W Y DOWNL 21W 2400/840 D230 IP54 PARA EL CVA ZONA SUR- INICIATIVAS SOC</t>
  </si>
  <si>
    <t>PATIN EXTERNO PRENSA FMO NEW / CHAPA FMO / PATIN INTERNO PRENSA FMO NEW...// AM EXP 18/2022 // SERVICIO DE LIMPIEZA.</t>
  </si>
  <si>
    <t>MUELLE RETENTOR ELEV.CONT. S2D300-5000-0020...// AM EXP 18/2022 // SERVICIO DE LIMPIEZA.</t>
  </si>
  <si>
    <t>2024 11 1321 16200</t>
  </si>
  <si>
    <t>ILUNION EMERGENCIAS SA</t>
  </si>
  <si>
    <t>FORMACIÓN POLICIA LOCAL VALLADOLID 30011869  ( 24 HORAS DE FORMACIÓN#CURSO 6 HORAS LOS DÍAS 16,20, 22 Y 27 DE NOVIEMBRE</t>
  </si>
  <si>
    <t>MOTIP 563 LIMPIADOR DE FRENOS 500ML / MOTUL TOP GEL 3L</t>
  </si>
  <si>
    <t>BOMBILLO LINCE C053030-L DOS LADOS IBO PARA SUSTITUCIÓN DE CERRADURA EN PUERTA DE RECINTO ARQUEOLÓGICO</t>
  </si>
  <si>
    <t>ZOCALO   JANGAR 2901   1Elemen.Superficie / MT CANAL LEGRAND 30008    20X12,5 / ANGUL PL LEGRAND 30223 / CARATULA NIESSE</t>
  </si>
  <si>
    <t>MANDO GATILLO P/LISTONES 0120</t>
  </si>
  <si>
    <t>COMMENT|+++ SAN BENITO. OFICINA 25 +++ / SOUDAL PISTOLA ESPUMA PROF GUN / TORNI. CELO TIC INVIOLAB. ZINC.NGO 7X60 / COMM</t>
  </si>
  <si>
    <t>ALB: 24-203367 PED: 24-003898-1003 S/PED:  / RETIRA DANIELCANTO (EIFFAGGE) / HAWLE ABRAZADERA REP.L-  150 82 - 91   / AB</t>
  </si>
  <si>
    <t>REPARAR PINCHAZO  ( +EQUILIBRADO 8775-LWS )</t>
  </si>
  <si>
    <t>SOPLETE C/MANGUERA KT937 1,5M / DOSIFICAD JABON VISION FUME 1,4L / LIJADORA ROTO ORB. USO INTENSO</t>
  </si>
  <si>
    <t>MATERIAL ELECTRICIDAD PILARICA (ID40000), AV PARQUE ALAMEDA (ID40224), BAILARÍN V. ESC.(ID40002) Y CONDE ANSÚREZ (40006)</t>
  </si>
  <si>
    <t>SUMINISTRO DE MATERIAL DE FERRETERÍA PARA CM SEGUNDO MONTES (ID 34861) Y CC ZONA SUR (ID 40114)</t>
  </si>
  <si>
    <t>MATERIAL DE FERRETERÍA PARA CC JOSE LUIS MOSQUERA (ID 40198), CC PILARICA (ID 38913) Y LOCAL C/ PATO (ID 39781)</t>
  </si>
  <si>
    <t>MENUDO FIN DE SEMANA 2023: ACTUACION MUTIS ""SASTRECILLO VALIENTE"" DIA 10 DE DICIEMBRE</t>
  </si>
  <si>
    <t>Albarán: VA24/1347 Fecha: 25/03/24 / * CC JOSE MARIA LUELMO * / BISAGRA COMPAS GAS ABIERTO 95-12KG 19570</t>
  </si>
  <si>
    <t>LOTE 3: CELADURÍA CENTROS CÍVICOS Y MUNICIPALES (2024 Y ENE-JUL 2025). Minoración</t>
  </si>
  <si>
    <t>DANPIN PAPEL TAPAR CON CINTA 10CMX45M ( IÑIGO DE TORO ID0040335 ) / DANPIN PALETINA RADIADOR N18 ( IÑIGO DE TORO ID00403</t>
  </si>
  <si>
    <t>NEVADA + BLANCO 15L ( FRANCISCO DE QUEVEDO ) / MONTONATURE SATINADO BLANCO 4L ( FRANCISCO DE QUEVEDO ) / PLASMONT AL USO</t>
  </si>
  <si>
    <t>LUXATIN BASE BL 4L ( GARCIA LORCA ID0038490 ) / DANPIN PACK 2 REC. ANTIGOTA EXTRA 11CM ( GARCIA LORCA ID0038490 ) / DISO</t>
  </si>
  <si>
    <t>NEVADA + BLANCO 15L ( CIP ISABEL LA CATOLICA ) / IBERSAT BASE BL 4L ( CIP ISABEL LA CATOLICA ) / DANPIN PACK 10 REC. ANT</t>
  </si>
  <si>
    <t>NEVADA + BLANCO 15L ( Mª TERESA IÑIGO DE TORO ID0040335 ) / MONTONATURE SATINADO BLANCO 4L ( FRANCISCO DE QUEVEDO )</t>
  </si>
  <si>
    <t>NEVADA BLANCO 15L ( COLEGIO FRANCISCO DE QUEVEDO ) / POLIETILENO TAPAR ROLLO50X2 10 MICRAS ( COLEGIO FRANCISCO DE QUEVED</t>
  </si>
  <si>
    <t>ID: 0040029-CEIP FCO DE QUEVEDO C/CABALLEROS / VITRINA BTV ANUNCIOS ALUM.BLANCO  700x 920  11210 / ID: 0038075-CEIP GONZ</t>
  </si>
  <si>
    <t>MONTACK CEYS DOBLE CARA XL / INGLETADORA WOLFCRAFT 2228 C/ABR. 250X73 / SERRUCHO BAHCO  PC-10-DTR COSTILLA</t>
  </si>
  <si>
    <t>TORNI. DIN   571 6.8 BARRAQUERO  8X 60MM / ARANDELA DIN 9021 ANCHA ZINCADA M-12</t>
  </si>
  <si>
    <t>ALB: 24-205163 PED: 24-008939-1003 S/PED:  / OBRA CEIP GARCIA QUINTANA / PRESTO CONJUNTO MANETA PARA 1000M  / PRESTO FLU</t>
  </si>
  <si>
    <t>SIKA 11FC PURFORM MARRON 300ML</t>
  </si>
  <si>
    <t>T - Codigo de centro tramitador GE0011760 / 048941 - DETECTOR PIR 360º EMPOTRAR LEGRAND</t>
  </si>
  <si>
    <t>MANO DE OBRA / DUMPER AUSA FILTRO GASOIL AEREO MN000017 / AUSA KIT FILTROS MOTOR KUBOTA 93403RE00 / ACEITE MOTOR AD XTD</t>
  </si>
  <si>
    <t>MANO DE OBRA / STIHL CABEZAL DE ASPIRACIÓN 3503503 / STIHL FILTRO 42371201800 / MANO DE OBRA - SIN CARGO / MANO DE OBRA</t>
  </si>
  <si>
    <t>ESCOBA OUTILS-WOLF REF. UIM / MANGO OUTILS-WOLF REF. ZMA-150 / ESCOBA  OUTILS-WOLF REF. UBRM-40 / BARBOSA ABRAZADERA CEP</t>
  </si>
  <si>
    <t>WALKER CUCHILLA REF. 7705- 9 (JGO) / HILO STIHL CORTE REDONDO Ø 2,7 MM X 208,0 M 9302227</t>
  </si>
  <si>
    <t>BROCA STARRETT CENTRAD. HUSILLO GRANDE / COMMENT|**** VALE 655  **** / FOCO TRABAJO NEBO OMNI 2K 2000LM RECARG. / ACEITE</t>
  </si>
  <si>
    <t>TM. RECOGIDA RSU FEBRERO 2024 ( Los precios corresponden a la Ordenanza reguladora de la Prestación Patrimonial)</t>
  </si>
  <si>
    <t>REPARAR RUEDA SEGADORA / REPARAR RUEDA CAMION / SACAR Y COLOCAR CAMION / PARCHE / ALARGADERA LARGA / 145/80R13 79T SAVA</t>
  </si>
  <si>
    <t>TA24 152 REPARACION 7073-DRZ KMS.70090 HACER CAMBIO DE CUADRO DE INSTRUMENTOS CON OTRO VEHICULO DEL CLIENTE -SIGUE FALLA</t>
  </si>
  <si>
    <t>TA24 222 REPARACION VA-8042-T KMS.173628 METER EN FRENOMETRO Y AJUSTAR. AJUSTAR FRENOS 2º EJE. SUSTITUIR ROTULA BARRA BI</t>
  </si>
  <si>
    <t>ROLLO CARTON ONDULADO 0.90X50M / ACRIPOL BRILLO BASE TR 3,2L / CATALIZADOR ACRIPO/IMPRIPOL 800ML / BARNIZ SINTETICO STDO</t>
  </si>
  <si>
    <t>ALBARAN: AV23/06919 F: 21/12/2023 / BROCA SDS-PLUS MX4 12*210*260 / BROCA SDS-PLUS MX4 14*210*260 / ANCLAJE MTA 10*100 B</t>
  </si>
  <si>
    <t>ANGULO DE 100X100X10 A 12M. S 275 JR (  2 UNIDADES DE 6000mm 1 UNIDAD DE 7000mm ) / TUBO RECTANGULAR 60X30X1,5 DD11 / TU</t>
  </si>
  <si>
    <t>ALB: 23-235885 PED: 23-056796-1005 S/PED: PARQUE / REPARACION DE:GENERADOR MARCA:AYERBE MODELO:AY-5000 NS:E-16326 / MANO</t>
  </si>
  <si>
    <t>0/0 - LIMPIASALPICADEROS LIMON / 0/0 - JGO. ROLLO DE PAPEL TACOGRAFO / ADPRO/45303 - LAVAPARABRISAS AD 5L 9º / ADPRO/BLU</t>
  </si>
  <si>
    <t>MANTENIMIENTO, SUMINISTRO PARA REPARACION DEL TELEFONILLOS DEL CENTRO DE APRENDIZAJE- INICIATIVAS SOCIALES</t>
  </si>
  <si>
    <t>MANTENIMINETO, SUMINISTRO MATERIAL REPARAVCIONES DEL CVA RIO ESGUEVA / COPIA LLAVES MCM 54 MAESTRA F-34677-INICIATIVAS</t>
  </si>
  <si>
    <t>MANTENIMIENTO, SUMINISTRO DE MANGUITO PE LARGO REPARACION 50 PARA REARACION DEL  JACINTO BENAVENTE- INICIATIVAS SOCIALES</t>
  </si>
  <si>
    <t>FILTRO AIRE MANN / FILTRO AIRE MANN / FILTRO ACEITE MANN*** / FILTRO COMB...// AM EXP 18/2022 // SERVICIO DE LIMPIEZA.</t>
  </si>
  <si>
    <t>MANO DE OBRA/M.O. CAMBIO DE ROTULAS DE DIRECCÍON Y ROTULA AXIAL...// AM EXP 23/2020 // SERVICIO DE LIMPIEZA.</t>
  </si>
  <si>
    <t>REPUESTOS // CABLE // E-9867-BHT...// AM EXP 23/2020 // SERVICIO DE LIMPIEZA.</t>
  </si>
  <si>
    <t>MANO DE OBRA // M.O. REALIZAR MANTENIMIENTO DE LAS 250 HORAS...// AM EXP 23/2020 // SERVICIO DE LIMPIEZA.</t>
  </si>
  <si>
    <t>DETECTOR SE XS1-18B3PBM12  8MM PNP NC...// AM EXP 18/2022 // SERVICIO DE LIMPIEZA.</t>
  </si>
  <si>
    <t>RAVO LATERAL NYLON-ACERO SILENCIOSO / CITY CAT 2000 CEP. LATERAL MEZC...// AM EXP 18/2022 // SERVICIO DE LIMPIEZA VIARIA</t>
  </si>
  <si>
    <t>TULIPA C0400 AZUL VALMA / PORTE ENVIO / GOMA PEDALCAMBIO V-STROM / BRAZO CAMBIO MARCHAS V-STROM / TORNILLO MANETA DE EMB</t>
  </si>
  <si>
    <t>ALBARAN: AV24/00980 F: 19/02/2024 / BOTA YOUTH S3 SRC T-44 / RETIRAD...// AM EXP 18/2022 // SERVICIO DE LIMPIEZA VIARIA.</t>
  </si>
  <si>
    <t>T - Código de centro tramitador GE0003945 / 22350036-0034 - Campana Led AR...// AM EXP 18/2022 // SERVICIO DE LIMPIEZA.</t>
  </si>
  <si>
    <t>DEPOSITO CANINO / REMACHE BRALO A/A 4,8x16 AL/AC C-16 / SILICONA SOUDAL NEUTRA 300ML TRANSPARENTE / ID: 0039895-DEPOSITO</t>
  </si>
  <si>
    <t>CANDADO IFAM LAT.  K-50AL / HEMBRILLA C/TUERCA CERRADA M- 6x50 / HEMBRILLA...// AM EXP 18/2022 // SERVICIO DE LIMPIEZA.</t>
  </si>
  <si>
    <t>TALLER / B&amp;S FILTRO AIRE 710266...// AM EXP 18/2022 // SERVICIO DE LIMPIEZA.</t>
  </si>
  <si>
    <t>ACEITE STIHL MEZCLA HP SUPER MIX VERDE 5LT OFERTA / COPIA LLAVE NOR...// AM EXP 18/2022 // SERVICIO DE LIMPIEZA VIARIA.</t>
  </si>
  <si>
    <t>HOJA SIERRA BIMETAL 300 MM 24D / TIJERA PROSNIP 105 230MM M/ROJO *...// AM EXP 18/2022 // SERVICIO DE LIMPIEZA VIARIA.</t>
  </si>
  <si>
    <t>BARRA DESENCOFRAR ALYCO 22X1000 MM...// AM EXP 18/2022 // SERVICIO DE LIMPIEZA VIARIA.</t>
  </si>
  <si>
    <t>*PILA DURACELL IND AA LR06 (10UDS) OFERTA / CODILLO MATABI 726 C/B...// AM EXP 18/2022 // SERVICIO DE LIMPIEZA VIARIA.</t>
  </si>
  <si>
    <t>*RESTAURADOR CERAMICO CEYS...// AM EXP 18/2022 // SERVICIO DE LIMPIEZA VIARIA.</t>
  </si>
  <si>
    <t>CINTURON DCINTU / ESTRIBO DER.PLA / TUBERIA COMBUST / TENSOR CORREA...// AM EXP 18/2022 // SERVICIO DE LIMPIEZA VIARIA.</t>
  </si>
  <si>
    <t>H.M.O.,  HACER  DIAGNOSIS,  ( CATALIZADOR  ALGO  TAPADO  ) REALIZAR...// AM EXP 23/2020 // SERVICIO DE LIMPIEZA.</t>
  </si>
  <si>
    <t>H.M.O. COMPROBAR PRESION DEL CIRCUITO DE DIRECCION DE 3ºEJE Y PO...// AM EXP 23/2020 // SERVICIO DE LIMPIEZA.</t>
  </si>
  <si>
    <t>Alb. A24/179825 de 07/02/2024 / BOBINA D.13 A 12V. DC / ARANDELA 1"" / LATIG...// AM EXP 18/2022 // SERVICIO DE LIMPIEZA.</t>
  </si>
  <si>
    <t>SUMINISTRO DE PIEZAS METALICAS PARA CONTENEDORES DE PAPEL Y CARTÓN. /...// AM EXP 18/2022 // SERVICIO DE LIMPIEZA.</t>
  </si>
  <si>
    <t>SUMINISTRO DE PIEZAS METALICAS PARA CONTENEDORES DE PAPEL Y CARTÓN. / CONT...// AM EXP 18/2022 // SERVICIO DE LIMPIEZA.</t>
  </si>
  <si>
    <t>HEMBRA SERIE L 16X1,5-3/8' / REDUCTOR M-H 3/8-1/4 BSP / ARANDELA...// AM EXP 18/2022 // SERVICIO DE LIMPIEZA VIARIA.</t>
  </si>
  <si>
    <t>Controlador PC compactador comprobacion / A LA ATENCION DE ANGEL MAURO...// AM EXP 18/2022 // SERVICIO DE LIMPIEZA.</t>
  </si>
  <si>
    <t>TALLER / CRUCETA REF.2150 MAGDALENA / BOBINA PAPEL INDUSTRIAL CIDAL PAS...// AM EXP 18/2022 // SERVICIO DE LIMPIEZA.</t>
  </si>
  <si>
    <t>PALA ALUMINIO MANGO MADERA 245X300 ALYCO REF.198617 / CASCO QUICK...// AM EXP 18/2022 // SERVICIO DE LIMPIEZA.</t>
  </si>
  <si>
    <t>ALICATES ENCUADERNACION...// AM EXP 18/2022 // SERVICIO DE LIMPIEZA.</t>
  </si>
  <si>
    <t>Angel Mauro Telefonico  / PETRONAS HYDRAULIC E 46 1000L / APORTACION...// AM EXP 18/2022 // SERVICIO DE LIMPIEZA.</t>
  </si>
  <si>
    <t>CONDUCTO DE ASPIRACION / MANTA PROTECTORA TUBO ESCAPE SERIE 5...// AM EXP 18/2022 // SERVICIO DE LIMPIEZA.</t>
  </si>
  <si>
    <t>REVISION TACOGRAFO 0999 FVN / PILA RESPALDO DATOS / REVISION TACOGRAFO...// AM EXP 23/2020 // SERVICIO DE LIMPIEZA.</t>
  </si>
  <si>
    <t>EXP.63/23 SUMINISTROS PARA MONITORIZAR Y EVALUAR LA ZONA BAJAS EMISIONES. AYTO:32652,89 PRPR: 94798,73</t>
  </si>
  <si>
    <t>VERSYS EDICIONES TECNICAS, S.L.</t>
  </si>
  <si>
    <t>SUSCRIPCIÓN A REVISTA ""METALES Y METALURGIA"". AÑO 2024.</t>
  </si>
  <si>
    <t>SERVICIO DE REALIZACION DE INFORMES DE AUDITORIA DE LAS SUBV. CONCEDIDAS PARA LA REALIZACION DE  CURSOS DEL C.F. EMPLEO</t>
  </si>
  <si>
    <t>ADJUDICA SUMINISTRO DOS ROLL UP CON LONA ESCUDO AYUNTAMIENTO PARA COMPARECENCIAS Y ACTOS OFICIALES EQUIPO DE GOBIERNO</t>
  </si>
  <si>
    <t>RAMDA COMUNICACION, SLU</t>
  </si>
  <si>
    <t>ADJUDICA REALIZACIÓN DE CONTENIDOS AUDIOVISUALES SOBRE TEMAS MUNICIPALES AÑO 2024</t>
  </si>
  <si>
    <t>Suministro de 3 pies de sujeción de valla exterior en centro cívico El Campillo.</t>
  </si>
  <si>
    <t>2024 04 3121 623</t>
  </si>
  <si>
    <t>COMPRA 2 CAMILLAS ELECTRICAS-MOTORIZADAS PARA LA REALIZACIÓN DE EXAMENES DE SALUD. DPTO. PREVENCIÓN Y SALUD LABORAL.</t>
  </si>
  <si>
    <t>BARRADO  -CARNES PERSONALIZADOS PARA LOS VOLUNTARIO DE LOS CVA, 1000 UNIDADES, CVA TRANF. 1492,34 Y SIN TRANF 2089,26 E</t>
  </si>
  <si>
    <t>REPARACION DE UN PULSADOR LUMINOSO DEL ASCENSOR DEL CENTRO DE FORMACION PARA EL EMPLEO- JACINTO BENAVENTE</t>
  </si>
  <si>
    <t>SERIGRAFIADO DE 46 MOCHILAS DE LOS ALUMNOS DEL CENTRO DE FORMACION PARA EL EMPLEO- JACINTO BENAVENTE  EN 2024</t>
  </si>
  <si>
    <t>KACHE DISEÑO GRAFICO, C.B</t>
  </si>
  <si>
    <t>PLACA DE PVC DE 3mm DE 120 X 90 cm PARA EL CENTRO DE FORMACION PARA EL EMPLEO- JACINTO BENAVENTE ""AUXILIAR DE CENTRO""</t>
  </si>
  <si>
    <t>MAGALY YADRINA PAREDES ALCALÁ</t>
  </si>
  <si>
    <t>TALLER ""MUJERES EN LA HISTORIA"" EN EL CENTRO MUNICIPAL DE LA IGUALDAD / 10 ABRIL 2024</t>
  </si>
  <si>
    <t>2024 10 2412 223</t>
  </si>
  <si>
    <t>GESTION RESIDUOS DEL CENTRO DE FORMACION PARA EL EMPLEO- JACINTO BENAVENTE EN 2024</t>
  </si>
  <si>
    <t>REPARACION DE VALVULA DE LLENADO DE LA CALEFACCION DEL JACINTO BENAVENTE- CENTRO DEFORMACION PARA EL EMPLEO</t>
  </si>
  <si>
    <t>HOTELERA ZENTRAL PARQUE, S.L.</t>
  </si>
  <si>
    <t>4 DIAS DE ALOJAMIENTO EN HOTEL ZENTRAL  POR DERRUMBE VIVIENDA HABITUAL,  A INSTANCIAS POLICIA MUNICIPAL.</t>
  </si>
  <si>
    <t>TALLER ""UNA ARMONÍA NECESARIA: TU CUERPO Y TU"" EN EL CENTRO MUNICIPAL DE LA IGUALDAD / ABRIL Y MAYO</t>
  </si>
  <si>
    <t>2024 10 2412 22001</t>
  </si>
  <si>
    <t>MARGEN LIBROS, S.L.</t>
  </si>
  <si>
    <t>LIBROS PARA LOS PARTICIPANTES DEL CURSO DE AUXILIAR DE CENTRO DEL C. DE FORMACION PARA EL EMPLEO- JACINTO BENAVENTE</t>
  </si>
  <si>
    <t>TALLERES DE ACTIVIDAD, CENTRO DE DIA PARA PERSONAS CON DISCAPACIDAD INTRAS. 83 PROGRAMAS.</t>
  </si>
  <si>
    <t>CONTRATO DE SERVICIOS DE ALQUILER CARPA 10X15 CENTRO MUNICIPAL DE IGUALDAD 2024</t>
  </si>
  <si>
    <t>REPARTO DOCUMENTACION Y MENSAJERIA CEAS Y CVAs. 1 ABRIL 2024 A 31 MARZO 2025. 34 REPARTOS A 139,49e EN 2024</t>
  </si>
  <si>
    <t>2 CREMALLERAS DE CAZADORA Y PANTALON, 4 CREMALLERAS DE BOLSA DE TRASLADO, 2 TRABILLAS,  2 PARES DE CORDONES//SEISPC</t>
  </si>
  <si>
    <t>PRUEBAS FÍSICAS SUBOFICIALES 20-2-2024. (can)</t>
  </si>
  <si>
    <t>PSICOTÉCNICO POLICÍA MUNICIPAL. (can)</t>
  </si>
  <si>
    <t>GASTOS DE MIGRACIÓN DEL SISTEMA WCRONOS. ÁBACO. (can)</t>
  </si>
  <si>
    <t>CURSO UNE 58161. GRÚAS CARGADORAS. CURSO: VA/24-001/GC (can)</t>
  </si>
  <si>
    <t>SUMINISTRO DE 8  VEHICULOS PARA PRACTICAS DE DESCARCELACIÓN //SERVICIO DE EXTINCION DE INCENDIOS</t>
  </si>
  <si>
    <t>RENOVACION CERTIFICADOS SERVIDORES ASOCIADOS AL PROYECTO S2CITY</t>
  </si>
  <si>
    <t>IZASA SCIENTIFIC, S.L.U.</t>
  </si>
  <si>
    <t>EXP. VS31/23 CROMATOGRAFO DE GASES DE ALTA RESOLUCIÓN CON UN DETECTOR DE MASAS CON TRIPLE CUADRUPOLO ASOCIADO PROYECTO</t>
  </si>
  <si>
    <t>HOSPITALET DE LLOBREGAT</t>
  </si>
  <si>
    <t>EMERGALIA S.L.U.</t>
  </si>
  <si>
    <t>REPUESTOS SANITARIOS PARA LOS BOTIQUINES Y MOCHILAS DE PRIMEROS AUXILIOS EN INTERVENCIONES/SERV. EXTINCION DE INCENDIOS</t>
  </si>
  <si>
    <t>MARIA SOLEDAD CABALLERO SANCHEZ</t>
  </si>
  <si>
    <t>TALLER ATRAPA A TU IMPOSTORA Y DEJALA IR / 3 Y 4 ABRIL 2024</t>
  </si>
  <si>
    <t>INSTALACION CARPAS DESFILE 375 ANIVERSADIO REGIMIENTO FARNESIO, 2024, R.I.</t>
  </si>
  <si>
    <t>ENRIQUE ÁLVAREZ SÁNCHEZ</t>
  </si>
  <si>
    <t>MENUDO FIN DE SEMANA 2024 (1): ACTUACIÓN EN CIC SEGUNDO MONTES</t>
  </si>
  <si>
    <t>MENUDO FIN DE SEMANA 2024 (1): ESPECTÁCULO DEL GRUPO ""ESCUCHA Y SIENTE"" EN CIC CONDE ANSÚREZ</t>
  </si>
  <si>
    <t>TEATRO DEL AZAR, S.L.</t>
  </si>
  <si>
    <t>MENUDO FIN DE SEMANA 2024 (1): ACTUACIÓN INFANTIL DE GRUPO TEATRO DEL AZAR</t>
  </si>
  <si>
    <t>2024 06 3261 22602</t>
  </si>
  <si>
    <t>CONTRATO DE SUMINISTRO ROLL UP GENERICO PARA LA CONCEJALÍA DE EDUCACIÓN Y CULTURA. 1 SEMANA.</t>
  </si>
  <si>
    <t>CONTROL DE PLAGAS Y MALEZAS, S.L.</t>
  </si>
  <si>
    <t>TRATAMIENTOS PARA EL CONTROL DE INSECTOS REPTANTES EN COLEGIO GINER DE LOS RIOS: MARZO Y SEPTIEMBRE 2024</t>
  </si>
  <si>
    <t>CONTRATO DE SUMINISTRO: REPOSICIÓN DE ESCALERAS EN CEIP LEON FELIPE Y GONZALO DE BERCEO. 1 MES</t>
  </si>
  <si>
    <t>MEJORA EFICIENCIA ENERGÉTICA EN CENTROS EDUCATIVOS. AÑO 2024</t>
  </si>
  <si>
    <t>2024 09 4321 22602</t>
  </si>
  <si>
    <t>ASOC. CULTURAL CINEMATOGRAFICA""LA FILA""</t>
  </si>
  <si>
    <t>PATROCINIO DEL 28 FESTIVAL LA FILA DE CORTOMETRAJES QUE SE CELEBRARÁ DEL 8 AL 13 DE ABRIL DE 2024</t>
  </si>
  <si>
    <t>ASOCIACIÓN CULTURAL GENEXT. ES</t>
  </si>
  <si>
    <t>CHARLA INTELIGENCIA ARTIFICIAL ACCESIBLE PARA TODOS Y TODAS / 15 y 22 ABRIL 2024</t>
  </si>
  <si>
    <t>JUAN GONZALEZ ROMERA</t>
  </si>
  <si>
    <t>TALLER ""¿SEXO, QUÉ ES ESO?"" EN JOVENES Y ADOLESCENTES / 17 Y 24 ABRIL 2024</t>
  </si>
  <si>
    <t>FERNANDO MARTINEZ  BERMEJO</t>
  </si>
  <si>
    <t>SUMINISTRO 10 FUNDAS BLACKHAWK NIVEL II GLOCK 19-26</t>
  </si>
  <si>
    <t>PUERTAS FAHER S.L.L.</t>
  </si>
  <si>
    <t>REPARACIONES EN LAS PUERTAS DEL EDIFICIO SITO EN C/ TOPACIO 63 DEL SERVICIO DE LIMPIEZA.</t>
  </si>
  <si>
    <t>HIJOS DE AMBROSIO PELAZ, S.A.</t>
  </si>
  <si>
    <t>GESTIÓN DE CADÁVERES DE ANIMALES PROCEDENTES DEL CENTRO MUNICIPAL DE PROTECCIÓN ANIMAL.</t>
  </si>
  <si>
    <t>SUMINISTRO DE CAMISETAS PARA CROSS DE POLICÍA MUNICIPAL</t>
  </si>
  <si>
    <t>REPARACIÓN PILARES PORCHE VESTUARIO UBICADO PARQUE DE LAS MORERAS. SERVICIO DE LIMPIEZA VIARIA.</t>
  </si>
  <si>
    <t>RETIRADA DE RESIDUOS Y LIMPIEZA FOSA SÉPTICA VESTUARIO MORERAS. SERVICIO DE LIMPIEZA.</t>
  </si>
  <si>
    <t>MARIA DEL ROSARIO JAULAR MARTÍN</t>
  </si>
  <si>
    <t>MENUDO FIN DE SEMANA 2024 (1): ACTUACIÓN DE CHARO JAULAR EN CC CANAL DE CASTILLA</t>
  </si>
  <si>
    <t>TAU, COOPERACION Y DESARROLLO, S.L.</t>
  </si>
  <si>
    <t>PRESTACION SERVICIOS ASISTENCIA TECNICA PARA ELABORACION INFORMES ADAPTACION CLIMATICA CENCYL 2024.</t>
  </si>
  <si>
    <t>2024 01 9206 22602</t>
  </si>
  <si>
    <t>TUKAN SOMOS IMPRESORES S.L.L</t>
  </si>
  <si>
    <t>ATUALIZACIÓN DE LONA Y BANDEROLAS DE LA EXPOSICIÓN ARS CARTOGRAPHICA</t>
  </si>
  <si>
    <t>ASOCIACIÓN LECTURA FÁCIL</t>
  </si>
  <si>
    <t>SUMINISTRO DE 84 LIBROS DE LECTURA FACIL  PARA LOS CVA DE  HUERTA, ARCA REAL, Z.ESTE, VICT, DELICIAS Y PARQUESOL-</t>
  </si>
  <si>
    <t>SOBRESIL, S.L.</t>
  </si>
  <si>
    <t>SUMINISTRO SOBRES IMPRESOS AYUNTAMIENTO DE VALLADOLID ALMACEN DE ACOPIOS</t>
  </si>
  <si>
    <t>IRURA</t>
  </si>
  <si>
    <t>12 SUSCRIPCIONES ANUALES AL DIARIO ""EL MUNDO"", EN PAPEL Y EN DIGITAL. AÑO 2024.</t>
  </si>
  <si>
    <t>CTTO SUMINISTRO DIARIO EL MUNDO, MARCA Y EXPANSION PARA BIBLIOTECAS PUBLICAS AÑO 2024</t>
  </si>
  <si>
    <t>2024 11 1631 203</t>
  </si>
  <si>
    <t>ALQUILER MÁQUINA BARREDORA AUTOPROPULSADA DE ASPIRACIÓN 4m CÚBICOS DOS CEPILLOS SIN CONDUCTOR. LIMPIEZA VIARIA.</t>
  </si>
  <si>
    <t>REPARACION DE DESFIBRILADOR UBICADO EN LOS HUERTOS DE INEA PARA LOS USUARIOS DE LOS CVA</t>
  </si>
  <si>
    <t>2024 01 4331 214</t>
  </si>
  <si>
    <t>REVISIÓN Y REPARACIÓN POR AVISO TESTIGO PROBLEMA ELÉCTRICO ZOE MATRICULA 6046JPN</t>
  </si>
  <si>
    <t>ADJUDICA INSTALACIÓN PUNTOS ENERGÍA ELÉCTRICA ACTO 375 ANIVERSARIO REGIMIENTO FARNESIO. Colaboración institucional</t>
  </si>
  <si>
    <t>ABONO TASAS USO DE AULAS AULARIO CAMPUS ESGUEVA 14 T.A.G. 25-5-24.</t>
  </si>
  <si>
    <t>ABONO TASAS AULAS CAMPUS ESGUEVA Y FAC. ECONÓMICAS PARA 81 PEONES 1-6-24.</t>
  </si>
  <si>
    <t>CTTO SUMINISTRO CAMPAÑA RED BIBLIOTECAS MUNICIPALES AÑO 2024</t>
  </si>
  <si>
    <t>CTTO SUMINISTRO PAPEL IMPRENTA MUNICIPAL PUBLICIDAD BIBLIOTECAS MUNICIPALES AÑO 2024</t>
  </si>
  <si>
    <t>CTTO SERVICIO DE PLEGADO FOLLETOS PUBLICITARIOS BIBLIOTECAS MUNICIPALES AÑO 2024</t>
  </si>
  <si>
    <t>CTTO SUMINISTRO REVISTEROS Y PORTA PRENSA BIBLIOTECAS MUNICIPALES. 1 DIA</t>
  </si>
  <si>
    <t>CTTO VINILOS, PLACAS Y PANEL DIRECTORIO PUNTO LECTURA SAN PEDRO REGALADO AÑO 2024</t>
  </si>
  <si>
    <t>CTTO. DISEÑO CARTERLERIA E IMAGENES REDES SOCIALES BIBLIOTECAS MUNICIPALES AÑO 2024</t>
  </si>
  <si>
    <t>CTTO. SUMINISTRO CARTELERÍA PLAN MUNICIPAL DE LECTURA BIBLIOTECAS MUNICIPALES AÑO 2024</t>
  </si>
  <si>
    <t>CTTO SERVICIOS CURSO APRENDIZAJE USO ORDENADOR Y MOVIL BIBLIOTECAS MUNICIPALES ABRIL-DIC 2024</t>
  </si>
  <si>
    <t>Redacción de Estudios de Seguridad y Salud para los proyectos redactados en el SEPI en el año 2024.-</t>
  </si>
  <si>
    <t>MATERIAL DE FONTANERIA PARA  REPARACIONES DE LOS CVA- INICIATIVAS SOCIALES</t>
  </si>
  <si>
    <t>REPARACION DEL ASCENSOR DEL CVA DELICIAS- INICIATIVAS SOCIALES-2024</t>
  </si>
  <si>
    <t>ASISTENCIA TÉCNICA TALLER IGUALDAD CON ROLEPLAY Y DINÁMICAS TEATRALES / MARZO 2024</t>
  </si>
  <si>
    <t>CONTRATACION DEL DOMINIO IGUALDADVALLADOLID.ES DURANTE 2024</t>
  </si>
  <si>
    <t>REPARACION EXTINTORES ESPACIO JOVEN NORTE</t>
  </si>
  <si>
    <t>2024 10 2412 22110</t>
  </si>
  <si>
    <t>PRODUCTOS CALTER,  S.L.</t>
  </si>
  <si>
    <t>SUMINISTRO DE MATERIAL DE LIMPIEZA PARA LOS CURSOS DEL CENTRO DE FORMACION  PARA EL EMPLEO- JACINTO BENAVENTEEN  2024</t>
  </si>
  <si>
    <t>IMPRESIÓN DE SOPORTES PUBLICITARIOS A TRAVÉS DE IMPRENTA MUNICIPAL IGUALDAD / DURANTE 2024</t>
  </si>
  <si>
    <t>IMPRESION DE SOPORTES PUBLICITARIOS A TRAVES DE IMPRENTA MUNICIPAL JUVENTUD 2024</t>
  </si>
  <si>
    <t>2ª prorroga cont.serv.conservacion y mant.zonas verdes CVA Rondilla y Delicias-de 1/5 a 23/9</t>
  </si>
  <si>
    <t>2024 10 2311 22616</t>
  </si>
  <si>
    <t>PROCOMAR VALLADOLID ACOGE PROMOC.COLECT.</t>
  </si>
  <si>
    <t>SERVICIO DE ACOMPAÑAMIENTO Y APOYO GESTIONES Y SERVICIOS A PERSONAS Y FAMILIAS VULNERABLES</t>
  </si>
  <si>
    <t>MONICA ROMAN PARRILLA</t>
  </si>
  <si>
    <t>VESTUARIO PARA LOS ALUMNOS DEL CURSO DE PARQUES Y JARDINES V DEL CENTRO DE FORMACION PARA EL EMPLEO EN 2024- JACINTO BEN</t>
  </si>
  <si>
    <t>2ª PRORROGA CONT.SERV.CONSERVACION Y MANT.ZONAS VERDES COMEDOR SOCIAL DE 1/5 A 23/9</t>
  </si>
  <si>
    <t>VESTUARIO PARA LOS PARTICIPANTES DEL PROGRA MIXTO  AUXILIAR DE CENTRO QUE SE REALIZA EN EL  JACINTO BENAVENTE EN 2024</t>
  </si>
  <si>
    <t>VESTUARIO PARA LOS PARTICIPATES DEL  PROGRAMA MIXTO DE PINTURA DECORATIVA DEL CENTRO DE FORMACION PARA EL EMPLEO EN 2024</t>
  </si>
  <si>
    <t>COMPRA MATERIAL FONTANERÍA POR EL SERVICIO DE MANTENIMIENTO PARA REPARACIONES EN EL SERVICIO DE LIMPIEZA VIARIA.</t>
  </si>
  <si>
    <t>MANTENIMIENTO Y UBICACIÓN REPETIDOR PARA TRANSMISIÓN COMUNICACIONES INTERNAS DEL SERVICIO DE LIMPIEZA VIARIA.</t>
  </si>
  <si>
    <t>SERVICIOS DE GRUA PARA TRASLADOS DE VEHÍCULOS AVERIADOS DEL SERVICIO DE LIMPIEZA VIARIA.</t>
  </si>
  <si>
    <t>2024 11 1631 22799</t>
  </si>
  <si>
    <t>INSTALACIÓN PUNTOS DE ILUMINACIÓN Y TOMAS DE CORRIENTE NAVE ALMACEN SAL C/ P. SIERRA NEVADA. SERVICIO DE LIMPIEZA VIARIA</t>
  </si>
  <si>
    <t>TOYR S.A</t>
  </si>
  <si>
    <t>LIMPIEZA PLAYA MORERAS POR MEDIOS MECÁNICOS. LIMPIEZA VIARIA.</t>
  </si>
  <si>
    <t>Contrato de obras de construcción de carril bici en polígono de San Cristóbal (exp. 38/2023 SETM)</t>
  </si>
  <si>
    <t>OBRAS HERZACO, S.L.</t>
  </si>
  <si>
    <t>Contrato Obras de mejora de accesibilidad en paradas de autobus. Lote 2.(Expt 19/2023 SETM)</t>
  </si>
  <si>
    <t>CASTRONUEVO DE ESGUEVA</t>
  </si>
  <si>
    <t>Contrato Obras de mejora de accesibilidad en paradas de autobus.Lote 1 (Expt 19/2023 SETM)</t>
  </si>
  <si>
    <t>Contrato de construcción de carril bici en paseo  Juan Carlos I (tramo sur) (exp. 44/2023 SETM)</t>
  </si>
  <si>
    <t>Seguridad y salud en obras de construcción de carril bici en polígono de San Cristóbal (exp. 38/2023 SETM)</t>
  </si>
  <si>
    <t>Seguridad y salud en contrato de obras de mejora de accesibilidad en paradas de autobus, lote 1( Expt 19/2023 SETM)</t>
  </si>
  <si>
    <t>Seguridad y salud en contrato de obras de mejora de accesibilidad en paradas de autobús, lote 2 ( Expt 19/2023 SETM)</t>
  </si>
  <si>
    <t>Seguridad y salud en obras de carril bici en paseo Juan Carlos I (tramo sur), (exp. 44/2023 SETM)</t>
  </si>
  <si>
    <t>DOBLE INTERRUPTOR</t>
  </si>
  <si>
    <t>ACTUACION MUSICAL  INCLUSIVA DE UN CHELISTA Y UNA PIANISTA CON DISCAPACIDAD QUE ACTUARON  EL  DIA DE LA DISCAPACIDAD</t>
  </si>
  <si>
    <t>PLACA ELECT. JOYSTICK CC2020...// AM EXP 18/2022 // SERVICIO DE LIMPIEZA.</t>
  </si>
  <si>
    <t>ENCODER // AM EXP v18/2022 // SERVICIO DE LIMPIEZA.</t>
  </si>
  <si>
    <t>SENSOR SONAR NEW...// AM EXP v18/2022 // SERVICIO DE LIMPIEZA.</t>
  </si>
  <si>
    <t>SERVICIOS DE TELECOMUNICACIONES, (87/2020), LOTE 1, DICIEMBRE, 2023</t>
  </si>
  <si>
    <t>CLAVIJA SOLERA 6566 PARA REPARACIÓN DE ESTUFA EN PUESTO DE VIGILANTE. ID 39977.</t>
  </si>
  <si>
    <t>MATERIAL FERRETERÍA C.C. DELICIAS (GANCHO COLGADOR EXPOSICIONES (1190) REF.-16 04 28 / CINTA LUMINISCENTE )10MX25MM)</t>
  </si>
  <si>
    <t>MATERIAL FERRETERÍA CC DELICIAS ( TORNI. DIN  914 ESPARRAGO ALLEN M8X10 / PIE INOFIX 1073 3G NIVELADOR Ø 30)</t>
  </si>
  <si>
    <t>ADQUISICIÓN LATIGUILLOS DE FIBRA ÓPTICA PARA SISTEMAS</t>
  </si>
  <si>
    <t>ADQUISICION LLAVERO PORTAETIQUETAS AMIG 80 AZUL MERCADO VAL</t>
  </si>
  <si>
    <t>CERRADURA KEYA ALETAS CROMADA 180 STANDAD 200012.S (CAJONERAS OFICINAS MERCADO VAL)</t>
  </si>
  <si>
    <t>REGLETA LDV LINEAR LED 600  8W 4000K / TASA ECORAEE   (R.DECRETO 208/2005)</t>
  </si>
  <si>
    <t>DOWN DISANO ECOLEX3 1729 20W 4K CELL-D / TASA ECORAEE   (R.DECRETO 208/2005): DIS000001196</t>
  </si>
  <si>
    <t>LAMINADO DISFLOR 7mm AC/4 HAYA 3L (32741) M OFERTA / TORNI. DIN  912 8.8 ALLEN  6X 60MM</t>
  </si>
  <si>
    <t>--TACO FISCHER SX 10X50 NYLON  50UD * / TORNI. DIN   571 6.8 BARRAQUERO  6X 80MM / TORNI. DIN   571 6.8 BARRAQUERO  8X10</t>
  </si>
  <si>
    <t>HEMBRA ALLEN C/PLANA M6X12  NIQUELADO</t>
  </si>
  <si>
    <t>COMMENT|BIBLIOTECA DELICIAS BLAS PAJARERO / PASADOR AMIG 425-75 LATON 1061 DISPLAY / CHAPA CIERRE CERRAD 22 URKO / CERRA</t>
  </si>
  <si>
    <t>CABLE CONEX. HDMI 3 MTS</t>
  </si>
  <si>
    <t>COMMENT|++ PARQUE ALAMEDA ++ / CERRADURA OJMAR ESPAÑOLETA 2968.003NI REVERSI. / VARILLA OJMAR DE 1M NIQ 901.1000NI</t>
  </si>
  <si>
    <t>* BIBLIOTECAS * / CERRADURA HAFELE  6 LLAVES / RETIRADO POR LUIS CUADRADO</t>
  </si>
  <si>
    <t>SACA SUBSTRATO 1,5 M3 / BANDEJA DE TRANSPORTE INYECTADA</t>
  </si>
  <si>
    <t>SACO SUBSTRATO PS886; 70L</t>
  </si>
  <si>
    <t>SACO SUBSTRATO BF4 70L EN</t>
  </si>
  <si>
    <t>SACA SUBSTRATO 1,5 M3</t>
  </si>
  <si>
    <t>OA SU MANDO REGL LUMB AS DEL (MATRICULA: 8842FJC) / 1 7701209658 - EMPU#ADURA</t>
  </si>
  <si>
    <t>INVERSOR HUAWEI SUN2000-3KTL-L1 MONO 3KW</t>
  </si>
  <si>
    <t>CAJA EST OBO T-40   90X90  IP55    2007045 / PROYECTOR DISANO SEVILLA LED 50W 4000K NEGRO / TASA ECORAEE   (R.DECRETO 20</t>
  </si>
  <si>
    <t>TA24 252 REPARACION 5833-BZK KMS.234077 REV.FALLOS LUCES, REPARAR INSTALACION LUCES TRASERAS,  CAMBIAR LAMPARAS FUNDIDAS</t>
  </si>
  <si>
    <t>TA24 230 REPARACION 3687-FJM KMS.141320 REVISAR PERDIDA ANTICONGELANTE FIJAR Y APRETAR ABRAZADERAS / 369974 - BRIDA NYLO</t>
  </si>
  <si>
    <t>ALBARAN: AV24/00715 F: 07/02/2024 / CHUBASQUERO ESCOCIA MARINO T-M / CHUBASQUERO ESCOCIA MARINO T-L / CHUBASQUERO ESCOCI</t>
  </si>
  <si>
    <t>ALBARAN: AV24/00417 F: 23/01/2024 / GUANTE PIEL FLOR VACUNO 2o RIBETE AMARILLO T-9 / PROTECTOR AUDITIVO PELTOR OPTIME II</t>
  </si>
  <si>
    <t>MANO DE OBRA / ACEITE EMERS PLATINUM 10W40 / KOHLER FILTRO ACEITE K12 050 01S / KOHLER FILTRO COMBUSTIBLE K24 050 13 / C</t>
  </si>
  <si>
    <t>MANO DE OBRA / TORNILLO D931.12.9.10-125X90 / MANO DE OBRA / STIHL FILTRO DE AIRE 42821410300 / MANO DE OBRA / STIHL CAS</t>
  </si>
  <si>
    <t>MANO DE OBRA / STIHL FILTRO DE AIRE, VELO 11371201604 / STIHL PIÑÓN DE CADENA 3/8"" PICCO 6D 11376402005 / CADENA STIHL M</t>
  </si>
  <si>
    <t>CADENA STIHL MOTOSIERRA  63 PS PICCO SUPER / STIHL  GRASA PARA ENGRANAJE 7811201110 / STIHL GRASA PARA ENGRANAJE SUPERLU</t>
  </si>
  <si>
    <t>Corresponde al albaran T23/2526-VALE 195 / GRAPAS CERCAS A-20 (1.000 PZ.) 4362070 / GRAPADORA CERCAS MOD.1300 A-20/20 SI</t>
  </si>
  <si>
    <t>MANO DE OBRA / STIHL TAMBOR DEL EMBRAGUE 41491602902 / STIHL EMBRAGUE 41801602000 / MANO DE OBRA / STIHL  CABEZAL DE ASP</t>
  </si>
  <si>
    <t>7254GWW. MANTENIMIENTO PERIODICO. CAMBIO ACEITE Y FILTRO ACEITE, SUSTITUCION FILTRO COMBUSTIBLE, REPARACION PINCHAZO RUE</t>
  </si>
  <si>
    <t>BOMBA ENGRASE PALANCA 12-SG/1 OFERTA / CUERDA EHLIS POLIP 4MM X 200 MTS VDE/BCO / ROLLO CINTA PERSIANA 14 (50 MTS) / *BR</t>
  </si>
  <si>
    <t>CANDADO 301 40 IGUALES NºLLAVE D1I-15123 OFERTA / CANDADO 300 50 IGUALES NºLLAVE RD-19764 OFERTA / CANDADO IFAM WP45 INT</t>
  </si>
  <si>
    <t>COLGADOR AMIG  2 LTDO - / COMMENT|++ CASA DEL BARCO  ++ / REPOSAPIES FELLOWES AJUSTABLE ERGO / COMMENT|++ CASA DEL BARCO</t>
  </si>
  <si>
    <t>TN. RECOGIDA RESIDUOS VOLUMINOSOS ENERO 2024 (LOS PRECIOS CORRESPONDEN A LA ORDENANZA REGULADORA DE LA PRESTACIÓN PATRIM</t>
  </si>
  <si>
    <t>REGULARIZACIÓN IMPUESTO ESTATAL VERTEDERO LEY 7/2022 AÑO 2023 ( REGULARIZACIÓN IMPUESTO ESTATAL VERTEDERO LEY 7/2022 AÑO</t>
  </si>
  <si>
    <t>ALB: 24-202766 PED: 24-004888-1003 S/PED:  / ALYCO NAVAJA ACERO INOX CLIP BOLSA NYLON 85 MM (101270) / ALB: 24-203078 PE</t>
  </si>
  <si>
    <t>ALB: 24-201668 PED: 24-002971-1001 S/PED: 308 / ENLACE MIXTO PVC DN40 CON TOMA AUXILIAR / PAQUETE 500 UDS GOMA ANCLA ATA</t>
  </si>
  <si>
    <t>84- 5X16      TORNILLO ZN  (112087 / 9021-M 5 ZN ARAND.PL.ALA ANCHA / 7981-4.8X25   TORNILLO R/CHAPA   (111983) / 7487 S</t>
  </si>
  <si>
    <t>GATO PIHER E-30 CM LLANTA 30X8MM / TENSOR ELASTICO PLANO 125CM (2ud / AGUA STOP BUTILO GRIS 10cmx10M / CINTA AMERICANA N</t>
  </si>
  <si>
    <t>MONTAJE TRACTOR 24X12.00-12 / REPARAR RUEDA TURISMO / VALVULA TR413</t>
  </si>
  <si>
    <t>REPARAR RUEDA TURISMO / CAMARA 18X7.50-8 / MON LLANTA 8</t>
  </si>
  <si>
    <t>ANTICONGELANTE ASER 30% 5L / LAMPARA FESTOON C5W STANDARD SV8,5 / EMBUDO IND.C/FILTRO GAS. E-3/D / GARRAFA ADBLUE 10LT.</t>
  </si>
  <si>
    <t>W21090 CRYSTAL CLEAN&amp; PROTECT 500ML / GARRAFA ADBLUE 10LT. C/FLEX 23 / GARRAFA ADBLUE 10LT. C/FLEX 23 / W21002 CRYSTAL C</t>
  </si>
  <si>
    <t>SEÑAL LUMINISC EXTINTOR A4 / TAPA CUBRE MODULOS 6 MOD J 8423220094246 / SEÑAL RIESGO ELECT.  100MM VINILO ADH</t>
  </si>
  <si>
    <t>Albarán OT/ 141750 de 4/03/2024 ( REPARACIÓN EN TALLER DE CORTACÉSPED HONDA HRH 53 6 HXE REF.: HUERTA DEL REY 2 VALE Nº</t>
  </si>
  <si>
    <t>Albarán OT/ 141661 de 27/02/2024 ( REPARACIÓN EN TALLER DE MOTOCULTOR HONDA F220 REF.: CAMPO GRANDE VALE Nº.: 0416 RETIR</t>
  </si>
  <si>
    <t>F - 1923 - BUZON CASTILLO PARA CENTRO INTEGRADO Y CERRADURA EIF CALLE PATO - MAOR. 1 DIA</t>
  </si>
  <si>
    <t>PLASTICO PILOTO SCANIA P-R (07-) IZ / PLASTICO PILOTO SCANIA P-R (07-) DC /...// AM EXP 18/2022 // SERVICIO DE LIMPIEZA.</t>
  </si>
  <si>
    <t>REPUESTOS CABLE ...// AM EXP 23/2020 // SERVICIO DE LIMPIEZA.</t>
  </si>
  <si>
    <t>TERMINAL CEMBRE RF-M608 MACH.FAST.0,25-1,5 / CAJA EST LEGRAND 35986 310X...// AM EXP 18/2022 // SERVICIO DE LIMPIEZA.</t>
  </si>
  <si>
    <t>CABLE, MANGUITOS Y DIVERSO MATERIAL ELECTRICO PARA INSTALACION ELECTRICA EN ARMARIO SECADO DE TRAJES TECNICOS/SEISPC</t>
  </si>
  <si>
    <t>TOTAL TRABAJOS REPARACION MATRICULA 4224JCV / TOTAL PIEZAS / A...// AM EXP 23/2020 // SERVICIO DE LIMPIEZA.</t>
  </si>
  <si>
    <t>REALIZAR MANTENIMIENTO A + B / SACAR 2 ALARGADERAS DE BOBINAS AGARRAD...// AM EXP 23/2020 // SERVICIO DE LIMPIEZA.</t>
  </si>
  <si>
    <t>TA24 195 REPARACION 7337-LWL KMS.66821 REALIZAR MANTENIMIENTO A+B / DES...// AM EXP 23/2020 // SERVICIO DE LIMPIEZA.</t>
  </si>
  <si>
    <t>TA24 188 REPARACION 8032-CCV KMS.356422 DESMONTAR ACCESORIOS PARA CA...// AM EXP 23/2020 // SERVICIO DE LIMPIEZA.</t>
  </si>
  <si>
    <t>BOTA FRAGUA VELCRO PLUS S3 Nº36...// AM EXP v18/2022 // SERVICIO DE LIMPIEZA.</t>
  </si>
  <si>
    <t>OR: 15638 - MATRICULA: 6263LCL /  KIT MANTENIMIENTO ( 2659252 ) / ACEITE LDF3 ( T003172 ) //SERV. EXTINCION INCENDIOS</t>
  </si>
  <si>
    <t>OR: 14869 - MATRICULA: 1895LFR / CAMBIAR FILTRO DE AIRE ( 01455041 ) / CAM...// AM EXP 23/2020 // SERVICIO DE LIMPIEZA.</t>
  </si>
  <si>
    <t>OR: 15123 - MATRICULA: 1375LMR / CAMBIAR FILTRO ACEITE CAJA CAMBIOS ( 050...// AM EXP 23/2020 // SERVICIO DE LIMPIEZA.</t>
  </si>
  <si>
    <t>OR: 15637 - MATRICULA: 8776KMN / SENSOR PRESION ( 1911032 ) / TERMOS...// AM EXP 23/2020 // SERVICIO DE LIMPIEZA.</t>
  </si>
  <si>
    <t>OR: 15317 - MATRICULA: 0432KMP / ADAPTADOR (UTIL) ( 99301 ) / ADAP...// AM EXP 23/2020 // SERVICIO DE LIMPIEZA.</t>
  </si>
  <si>
    <t>ALBARAN: AV24/01264: MOCHILA CON RUEDAS STANLEY STST / ALBARAN: AV24/01213 BUZO COVERALL /SERV. EXTINCION INCENDIOS</t>
  </si>
  <si>
    <t>BOMBILLO TESA 5200 35x35 LN / BOMBILLO TESA 5200 30x30 LN//SERV. EXTINCION DE INCENDIOS</t>
  </si>
  <si>
    <t>*LONA EHL PROTECT 120GR 2,85X4,9 AZ- / *3 EN UNO PROFESIONAL CERRADURAS//SERV. EXTINCION INCENDIOS</t>
  </si>
  <si>
    <t>SUMINISTRO DE PIEZAS METALICAS PARA CONTENEDORES DE PAPEL Y CARTÓN. / CO...// AM EXP 18/2022 // SERVICIO DE LIMPIEZA.</t>
  </si>
  <si>
    <t>SUMINISTRO DE PIEZAS METALICAS PARA CONTENEDORES DE PAPEL Y CA...// AM EXP 18/2022 // SERVICIO DE LIMPIEZA.</t>
  </si>
  <si>
    <t>LATG.  BALPAC PM 2SC 1/4"" 0.105met / LATG.  COMPACTA 2SC 1/2"" 1.055met / BOBINA...// AM EXP 18/2022 // LIMPIEZA VIARIA.</t>
  </si>
  <si>
    <t>CAJA JUNTAS TORICAS METRICA / SEPIOLITA 20 KG 30-60 / SEPIOLITA 20 KG 30-60 / REPARACION ARRANCADOR/SEISPC</t>
  </si>
  <si>
    <t>CORREA ACANALADA / CORREA ACANALADA...// AM EXP v18/2022 // LIMPIEZA VIARIA.</t>
  </si>
  <si>
    <t>DTS OABE, S.L.</t>
  </si>
  <si>
    <t>COMPRA DE PRODUCTOS BIOCIDAS PARA EL CONTROL DE PLAGAS EN LA CIUDAD DE VALLADOLID</t>
  </si>
  <si>
    <t>OROZKO</t>
  </si>
  <si>
    <t>OBTENCION CERTIFICADO EFICIENCIA ENERGETICA DESPUES DE ACOMETER OBRAS DE REHABILITACION ESPACIO VALLADOLID ORIGEN</t>
  </si>
  <si>
    <t>CERTIFICADO EFICIENCIA ENERGETICA ANTES DE ACOMETER OBRAS DE REHABILITACION DEL CONVENTO SANTA CATALINA</t>
  </si>
  <si>
    <t>FOIMA S.A.</t>
  </si>
  <si>
    <t>SUMINISTRO DE CONSUMIBLES PARA GRÚAS DE LA POLICÍA MUNICIPAL</t>
  </si>
  <si>
    <t>INDUSTRIA 46</t>
  </si>
  <si>
    <t>ESPASA CALPE, S.A.</t>
  </si>
  <si>
    <t>ADQUISICION DE LIBROSPARA LOS ALUMNOS DEL CURSO DE PARQUES Y JARDINES V DEL C. DE F. PARA EL EMPLEO- JACINTO BENAVENTE</t>
  </si>
  <si>
    <t>2024 10 2315 22199</t>
  </si>
  <si>
    <t>VENTILADORES SERVICIO DE IGUALDAD Y JUVENTUD / DURANTE 2024</t>
  </si>
  <si>
    <t>JESUS CABRERO  PEREZ</t>
  </si>
  <si>
    <t>LIMPIEZA DE CUBIERTA DEL CVA ZONA ESTE- INICIATIVAS SOCIALES</t>
  </si>
  <si>
    <t>ARREGLOS REALIZADOS EN PRODUCCIONES AUDIOVISUALES PARA SU PRESENTACION EN REUNION ANUAL CIUDADES CREATIVAS UNESCO 2024</t>
  </si>
  <si>
    <t>LIBERAR CREDITO CAUTIVO-MAYO 2024-SERVICIO RESTAU. EN EL CENTRO DE ESTANCIAS DIURNAS HUERTA DEL REY.</t>
  </si>
  <si>
    <t>LA PISCINA MUSICA SOCIEDAD LIMITADA UNIPERSONAL</t>
  </si>
  <si>
    <t>CONCIERTO COOL NENAS FESTIVAL ZORRILLA'S FEST 2024 / JUNIO 2024</t>
  </si>
  <si>
    <t>CAPITAN QUIMERA S.L.</t>
  </si>
  <si>
    <t>DISEÑO IDENTIDAD VISUAL ZORRILLAS FEST / JUNIO 2024</t>
  </si>
  <si>
    <t>SANTIAGO GONZALEZ DE SIMON</t>
  </si>
  <si>
    <t>SERVICIOS AUDIOVISUALES ZORRILLA'S FEST / JUNIO 2024</t>
  </si>
  <si>
    <t>TECNOHIDRAULICA  VALLADOLID,S.L.</t>
  </si>
  <si>
    <t>REPARACION EN POZO DE BOMBEO RESIDUAL, INSTALACION BOYAS RESIDUALES EN CUPULA DEL MILENIO</t>
  </si>
  <si>
    <t>SERVICIO DE GRUA PARA TRASLADOS DE VEHÍCULOS AVERIADOS DEL SERVICIO DE LIMPIEZA VIARIA.</t>
  </si>
  <si>
    <t>GRUPO AMALGAMA, S.L.</t>
  </si>
  <si>
    <t>CONTRATACIÓN ESCENARIO COMPLETO + SONORIZACION ZORRILLA'S FEST / JUNIO 2024</t>
  </si>
  <si>
    <t>LIBERAR CREDITO CAUTIVO MES DE MAYO-SERVICIO ESTANCIAS DIURNAS (IVA).</t>
  </si>
  <si>
    <t>ADQUISICIÓN SIERRA CALADORA (A BATERIA) Y SIERRA SABLE PARA CENTRO MANTEN.EDIFICIOS MUNICIPALES</t>
  </si>
  <si>
    <t>REDUCCION FUGA DE AGUA EN DEPOSITO ACS PICADO Y CANALIZACION FUGA HACIA DESAGÜE EN CENTRO INTEGRADO PSH</t>
  </si>
  <si>
    <t>MENOSCUARTO EDICIONES S.L.</t>
  </si>
  <si>
    <t>SUMINISTRO DE 200 EJEMPLARES DEL LIBRO ""EL TELEGRAFISTA"". GANADOR DEL PREMIO ATENEO CIUDAD DE VALLADOLID. 2024</t>
  </si>
  <si>
    <t>CONTRATO DE SERVICIOS DE ELABORACION E INSTALACION DE SEÑALETICA EL EL MERCADO DE LA RONDILLA.</t>
  </si>
  <si>
    <t>EL VOLCAN PRODUCCIONES MUSICALES SL</t>
  </si>
  <si>
    <t>CONCIERTO CACHE 'JOE CRESPUSCULO' ZORRILLAS FEST 2024 / JUNIO 2024</t>
  </si>
  <si>
    <t>REIN</t>
  </si>
  <si>
    <t>D/</t>
  </si>
  <si>
    <t>Reparación y ajuste de Electrocardiógrafo Cardioline</t>
  </si>
  <si>
    <t>Tercero</t>
  </si>
  <si>
    <t>SUMINISTRO DE ESTORES PARA CENTRO MUNICIPAL PUENTE DUERO</t>
  </si>
  <si>
    <t>SUMINISTRO DE BOMBILLA LED PARA ASCENSOR EN C.C. ZONA ESTE</t>
  </si>
  <si>
    <t>SUMINISTRO DE PIEZA PARA ARREGLO DE CISTERNA EN BAÑO C.I.C. CONDE ANSÚREZ</t>
  </si>
  <si>
    <t>DISEÑO Y MAQUETACION DE DIPTICO PARA EL DIA DEL COOPERANTE DE 16x16 CM</t>
  </si>
  <si>
    <t>AMPLIACIÓN DE GASTO CONTRATO DE SUMINISTRO DE GASOLINA PARA VEHÍCULOS DE POLICÍA MUNICIPAL EJERCICIO 2024</t>
  </si>
  <si>
    <t>2024 10 2313 22799</t>
  </si>
  <si>
    <t>UTE INETUM ESPAÑA-VIRTUAL DESK VASSOCIALES- EXPT. 10SS-118-23</t>
  </si>
  <si>
    <t>MANTENIMIENTO APLICACIONES INFORMATICAS  LOTE 3 VASSOCIALES 35.000 -de 1 julio a 31 diciembre 2024</t>
  </si>
  <si>
    <t>Alquiler de plataforma elevadora para reparación de ventana en C.M Santiago López</t>
  </si>
  <si>
    <t>SUBSANACION INST. ELECTRICA PARA PODER DAR DE ALTA SUMINISTRO TRAS ENGANCHE ILEGAL VVDA SOCIAL DE CALLE BECQUER 9 BAJO C</t>
  </si>
  <si>
    <t>INSPECCIÓN DEL SANEAMIENTO MEDIANTE CÁMARA PARA DETECTAR PROBLEMA VESTUARIOS DEPÓSITO EL PERAL</t>
  </si>
  <si>
    <t>ESCUELA SUPERIOR DE DISEÑO DE VALLADOLID, S.L.</t>
  </si>
  <si>
    <t>EXP. SE PC 78/2024 DISEÑO DE PUBLICIDAD PARA LAS MUESTRAS DE TEATRO 2024</t>
  </si>
  <si>
    <t>INSTITUCION FERIAL CASTILLA-LEON</t>
  </si>
  <si>
    <t>CELEBRACIÓN DÍA DE LOS  VOLUNTARIOS DE LOS C VA , ESPECTÁCULO TEATRAL  EN EL CENTRO DE CONGRESOS EL 5 DE DICEM.DE 2024</t>
  </si>
  <si>
    <t>ANÁLISIS DE DROGAS REALIZADOS DURANTE LOS MESES DE MAYO-JUNIO-JULIO DE 2024</t>
  </si>
  <si>
    <t>CONSTRUCCIONES RAUL FERNANDEZ ALEGRE SL</t>
  </si>
  <si>
    <t>REPARACIÓN FUGA EN INSTALACIÓN CLIMATIZACIÓN EDIF.SAN BENITO PUERTA 25 SERV.CARTOGRAFÍA</t>
  </si>
  <si>
    <t>ASOC DE ASISTENCIA A VICTIMAS DE AGRESIONES SEXUALES Y MALOS TRATOS</t>
  </si>
  <si>
    <t>PUNTO DE INFORMACIÓN Y ASISTENCIA DE MORERAS / CAMPAÑA VALLADOLID LIBRE DE AGRESIONES SEXISTAS) / SEPTIEMBRE</t>
  </si>
  <si>
    <t>ALEJOP OCIO, S.L.U.</t>
  </si>
  <si>
    <t>INFLADO Y SUELTA GLOBOS CAMPAÑA DE SENSIBILIZACION FERIAS Y FIESTAS VALLADOLID 2024</t>
  </si>
  <si>
    <t>TECNICAS REUNIDAS DE ARTES GRAFICAS S.L.</t>
  </si>
  <si>
    <t>MATERIAL SENSIBILIZACION GLOBOS FERIAS Y FIESTAS VALLADOLID 2024</t>
  </si>
  <si>
    <t>MONTAJE Y DESMONTAJE LONA, BANDEROLAS, VINILOS FERIAS Y FIESTAS VALLADOLID 2024</t>
  </si>
  <si>
    <t>MONTAJE CASETA PARA DISTRIBUCIÓN DE MATERIAL DE SENSIBILIZACIÓN FIESTAS VALLADOLID / SEPTIEMBRE 2024</t>
  </si>
  <si>
    <t>CONTRATO DE SERVICIO PARA EL MANTENIMIENTO DE SISTEMA DE CLIMATIZACIÓN EN LA AGENCIA HASTA EL 31 DE DICIEMBRE DE 2024</t>
  </si>
  <si>
    <t>2024 01 4331 633</t>
  </si>
  <si>
    <t>MEJORA DEL SISTEMA DE SEGURIDAD DE LA AGENCIA DE INNOVACIÓN Y DESARROLLO ECONÓMICO. AÑO 2024</t>
  </si>
  <si>
    <t>REVISIÓN Y REPARACIÓN TWIZY 2499HKJ. BATERÍA Y RETROVISOR. AGOSTO 2024</t>
  </si>
  <si>
    <t>SUMINISTRO DE ARQUETA PARA CC PARQUESOL</t>
  </si>
  <si>
    <t>REPARACION DE DOS PANTALONES DE RESCATE TÉCNICO Y CREMALLERAS DE PANTALON Y BOLSA DE TRASLADO</t>
  </si>
  <si>
    <t>REVISIÓN Y REPARACIÓN DE LA CÁMARA DE CONGELACION DEL CENTRO MUNICIPAL DE PROTECCIÓN ANIMAL</t>
  </si>
  <si>
    <t>SUMINISTRO DE POLICARBONATO INCOLORO DE 10 MM/SERVICIO DE EXTINCION DE INCENDIOS</t>
  </si>
  <si>
    <t>PRORROGA CONTRATO LIMPIEZA INSTALACIONES EXP PR-S.E. 31/2020 DEL 01/09/24 AL 31/12/24. SERVICIO DE LIMPIEZA VIARIA.</t>
  </si>
  <si>
    <t>PRORROGA CONTRATO LIMPIEZA INSTALACIONES EXP PR-S.E. 31/2020 DEL 01/09/24 AL 31/12/24. SERVICIO DE LIMPIEZA.</t>
  </si>
  <si>
    <t>CTTO MENOR SUMINISTRO MATERIAL PARA LOS BAÑOS DE LAS BIBLIOTECAS MUNICIPALES AÑO 2024</t>
  </si>
  <si>
    <t>ELENA  MARTIN FAZ</t>
  </si>
  <si>
    <t>PAQUETE AHORRO + TEST PAPEL AUXILIAR ADMINISTRATIVO CORPORACIONES LOCALES / PAQUETE AHORRO + TEST PAPEL ADMINISTRATIVO/A</t>
  </si>
  <si>
    <t>REPARACIÓN DE MICRO DE MEGAFONÍA DE CENTRALITA EN PARQUE BOMBEROS DE LAS ERAS/SEISPC</t>
  </si>
  <si>
    <t>SUSTITUCIÓN URGENTE SAI CENTRO CIVICO ZONA SUR</t>
  </si>
  <si>
    <t>2024 06 3261 214</t>
  </si>
  <si>
    <t>SUSTITUCIÓN EMBRAGUE Y REPARACIÓN AIRBAG VEHÍCULO S.EDUCACIÓN 2024FSB</t>
  </si>
  <si>
    <t>ADARO TECNOLOGIA , S.A</t>
  </si>
  <si>
    <t>CONOS DE SEÑALIZACION AMARILLOS PARA LINTERNA L3000 ADALIT (15 UDS) /// SERV. EXTINCION DE INCENDIOS</t>
  </si>
  <si>
    <t>A.M. REPARACION VEHICULO OFICIAL RENAULT LAGUNA 0901 GKZ, R.I.</t>
  </si>
  <si>
    <t>MANTENIMIENTO, SUMINISTROCLAVIJA SOLERA 6566,BASE SCH NIESSEN,MARCO 1E NIESSEN 8771 PARA EL CVA ARCA Y LA PERGOLA</t>
  </si>
  <si>
    <t>F - 7950 - INODORO Y MATERIAL PARA SU INSTALACION (SILICONA, MANGUITOS...)- CAI COMEDOR SOCIAL - CADIELSA. 1 DIA</t>
  </si>
  <si>
    <t>F - 7954 - PLACAS, LAMPARAS, BASES INTERRUPTORES PARA VVDA SOCIAL BECQUER 9 BAJO C - CADIELSA. 1 DIA</t>
  </si>
  <si>
    <t>Albarán OT/ 143205 de 13/06/2024 y 11/07/2024 ( REPARACIÓN EN TALLER DE TRACTOR CORTACÉSPED RIDER PF21 AWD REF.: PARQUES</t>
  </si>
  <si>
    <t>GAZEL PLUS SG (500 GR) / JABON FOSFORICO QUIMUR (5 L) / SIGFITO (Tasa por envase del Sistema Integrado de Gestión de Fit</t>
  </si>
  <si>
    <t>--REGLETA DH 12 CONT 2,5MM BLAN 10.777/2.5 / CINTA AISLANTE PLYM NE 10MX19MM / GUANTE MARCA IND. FLOCKADO ALG.  8 / GUAN</t>
  </si>
  <si>
    <t>FUNDA MOVIL PARA OPPO A78 5G PROT CAMARA SILIC / COMMENT|VALE Nº 1583</t>
  </si>
  <si>
    <t>STIHL PIEZA INFERIOR 40027139704 / STIHL  CARTUCHO DE BOBINA CON CAPERUZA 40027406900 / STIHL  PARTE INFERIOR 4002713970</t>
  </si>
  <si>
    <t>MANO DE OBRA sin cargo / MANO DE OBRA / MANO DE OBRA / STIHL PROTECTOR MANILLAR 48517909106 / STIHL CHAPA INDICACIÓN POT</t>
  </si>
  <si>
    <t>SUMINISTRO DE DAMASCO ESTUCO SEDA PERLESCENTE 2.5LT ( MIXTO/23/VA/0007 JACINTO BENAVENTE ) CURSO DE PINTURA DECORATIVA</t>
  </si>
  <si>
    <t>SUMINISTRO DE ROLLO CINTA SEÑAL 109-250 B/R 10CMX200M G250 ROL ,INT MIXTO/23/VA/0007 - CURSO DE PINTURA DECORATIVA-</t>
  </si>
  <si>
    <t>SUMINISTRO DE TKROM PINTURA IMAN 0.75LT //  ( MIXTO/23/VA/0007 - CURSO DE PINTURA DECORATIVA- JACINTO BENAVENTE</t>
  </si>
  <si>
    <t>BATERIA AD 12V 185/1000AMP +IZQ///SERVICIO DE EXTINCION DE INCENDIOS</t>
  </si>
  <si>
    <t>SUMINISTRO DE SEMILLAS  DE CESPED PRA EL CURSO DE PARQUES Y JARDINES DELCENRO DE FORMACION PRA EL EMPLEO- JACINTO BENAV.</t>
  </si>
  <si>
    <t>SUMINISTRO DE OVALDINE FACHADAS LISO BASE TR DE 750ML, PARA EL CURSO DE  PINTURA DECORATIVA VI MIXTO/23/VA0007 -</t>
  </si>
  <si>
    <t>SUMINISTRO DE PROGRAMADOR AUTONOMO SVC200 HUNTER 9V.PRA EL CURSO DE PARQUES Y JARDINES DEL C. DE F. PARA EL EMPLEO-</t>
  </si>
  <si>
    <t>SUMINISTRO DE PROGRAMADOR HUNTER X-CORE 24V.INT.8 EST.C/T. PARA EL CURSO DE PARQUES Y JARDINES DEL C. DE F. PARA EL EMP</t>
  </si>
  <si>
    <t>SUMINISTRO DE STIHL KIT MULCHING AMK PARA EL CURSO DE  PARQUES Y JARDINES V EXP.MIXTO/23/VA/0006- JACINTO BENAVENTE</t>
  </si>
  <si>
    <t>TUBO T5 LED PH 81931900 1500MM HO 26W 840 / TASA ECORAEE   (R.DECRETO 208/2005): PHI000005402 / TUBO T5 LED. ID: 39510</t>
  </si>
  <si>
    <t>MANGO ALU-PRO 1,40M REF 06005 AZUL (                       ) / FREGONA HILO ALGODON 190 GRS. REF.103 N.3 (</t>
  </si>
  <si>
    <t>REVISION TACOGRAFO 8673 LZF / PILA RESPALDO DATOS</t>
  </si>
  <si>
    <t>TA24 1161 REPARACION 8831-JXF KMS.125132 METER JALTEST PARA VER AVERIAS -PARTICULAS DFP ALTAS Y BAJA EFICIENCIA DE LOS S</t>
  </si>
  <si>
    <t>DISCO DE FRENO TRASERO NG 1789X VERSYS 650 / DISCO DE FRENO TRASERO NG 1094 V-STROM 650</t>
  </si>
  <si>
    <t>LIMPIEZA DE LOS TEJADILLOS DEL PATIO DEL CENTRO INTEGRADO PSH</t>
  </si>
  <si>
    <t>HORMIGONES ZARZUELA, S.L.</t>
  </si>
  <si>
    <t>SUMINISTRO HORMIGÓN MEDIANTE CAMIÓN HORMIGONERA PARA ACTUAR EN REPARACIONES ZONA APARCAMIENTO REAL DE LA  FERIA.</t>
  </si>
  <si>
    <t>PUNTA TRAZAR ACHA 44-112 ECONOMICA / CINTA SIERRA 2600x27x0.90 6/10 VERSATIX</t>
  </si>
  <si>
    <t>OVALDINE 50 BLANCO 12L ( SERVICIO DE MANTENIMIENTO )</t>
  </si>
  <si>
    <t>SUMINISTRO DE TINAJA RUSTICA Y ADELFAS PARA EL CURSO DE PARQUES Y JARDINES DEL C. DE F. PARA EL EMPLEO- JACI. BENAVENTE</t>
  </si>
  <si>
    <t>REPARACION DE: CORTASETOS   MARCA: HUSQVAURNA  MODELO: 122HD,PARA EL CURSO DE PARQUES Y JARDINES - JACINTO BENAVENTE</t>
  </si>
  <si>
    <t>JUEGO PASTILLAS DE FRENO DELANTERO VERSYS 650 EBC FA142HH / JUEGO PASTILLAS DE FRENO TRASERO VERSYS 650 EBCFA174HH</t>
  </si>
  <si>
    <t>CAJA DE FUSIBLES / SUSTITUIR CAJA DE FUSIBLES</t>
  </si>
  <si>
    <t>SUSTITUCIÓN DE CENTRAL DE INCENDIOS EN CENTRO CÍVICO JOSÉ LUIS MOSQUERA</t>
  </si>
  <si>
    <t>MODIFIC.NÚM.2 CONTROL CALIDAD (LOTE 2) CONSTRUC.PASOS INFERIORES CALLES PANADEROS Y LABRADORES C/AVDA. SEG. 44/2021PM2</t>
  </si>
  <si>
    <t>SE-EC06-2024 CTTO SERVICIOS GESTIÓN EIM CURSO 24-25 Y 25-26. DEL 1-9- AL 31-12-24 LOTE 7 MAFALDA Y GUILLE</t>
  </si>
  <si>
    <t>CEGID SPAIN, S.A.</t>
  </si>
  <si>
    <t>LICENCIAS DEL SIST. DE GESTIÓN DE PERSONAL Y NÓMINA: META4MIND SECTOR PÚBLICO, (18/2024), LOTE 4 2ª PRÓRROGA</t>
  </si>
  <si>
    <t>1ª PRORROGA CONTRATO VESTUARIO EXP 28/2021 LOTE 4. SERVICIO DE LIMPIEZA VIARIA.</t>
  </si>
  <si>
    <t>1ª PRORROGA CONTRATO VESTUARIO EXP 28/2021 LOTE 4. SERVICIO DE LIMPIEZA.</t>
  </si>
  <si>
    <t>SEIDOR TECH, S.A.U.</t>
  </si>
  <si>
    <t>LIC Y ASIST TÉC.  SOFT DE PRESUP, MEDICIONES Y CONTROL DE COSTE PARA EDIFICACIÓN (PRESTO) (18/2024) LOTE 6 2ª PRÓRROGA</t>
  </si>
  <si>
    <t>2024 11 1621 22602</t>
  </si>
  <si>
    <t>Campaña publicidad y concienciación para mejora de recogida  enseres y fracción del papel/cartón. SERVICIO DE LIMPIEZA</t>
  </si>
  <si>
    <t>1ª PRORROGA CONTRATO VESTUARIO EXP 28/2021 LOTE 5. SERVICIO DE LIMPIEZA VIARIA.</t>
  </si>
  <si>
    <t>1ª PRORROGA CONTRATO VESTUARIO EXP 28/2021 LOTE 5. SERVICIO DE LIMPIEZA.</t>
  </si>
  <si>
    <t>SE-EC06-2024 CTTO SERVICIOS GESTIÓN EIM CURSO 24-25 Y 25-26. DEL 1-9- AL 31-12-24 LOTE 3 PRINCIPITO</t>
  </si>
  <si>
    <t>SE-EC06-2024 CTTO SERVICIOS GESTIÓN EIM CURSO 24-25 Y 25-26. DEL 1-9- AL 31-12-24 LOTE 5 LA COMETA</t>
  </si>
  <si>
    <t>SE-EC06-2024 CTTO SERVICIOS GESTIÓN EIM CURSO 24-25 Y 25-26. DEL 1-9- AL 31-12-24 LOTE 1 CAMPANILLA</t>
  </si>
  <si>
    <t>SE-EC06-2024 CTTOSERVICIOS GESTIÓN EIM CURSO 24-25 Y 25-26. DEL 1-9- AL 31-12-24 LOTE 2 CASCANUECES</t>
  </si>
  <si>
    <t>SE-EC06-2024 CTTO SERVICIOS GESTIÓN EIM CURSO 24-25 Y 25-26. DEL 1-9- AL 31-12-24 LOTE 6 TOBOGAN</t>
  </si>
  <si>
    <t>SE-EC06-2024 CTTO SERVICIOS GESTIÓN EIM CURSO 24-25 Y 25-26. DEL 1-9- AL 31-12-24 LOTE 8 PLATERO</t>
  </si>
  <si>
    <t>SE-EC06-2024 CTTO SERVICIOS GESTIÓN EIM CURSO 24-25 Y 25-26. DEL 1-9- AL 31-12-24 LOTE 4 FANTASÍA</t>
  </si>
  <si>
    <t>SE-EC06-2024 CTTO SERVICIOS GESTIÓN EIM CURSO 24-25 Y 25-26. DEL 1-9- AL 31-12-24 LOTE 9 EL GLOBO</t>
  </si>
  <si>
    <t>SE-EC06-2024 CTTO SERVICIOS GESTIÓN EIM CURSO 24-25 Y 25-26. DEL 1-9- AL 31-12-24 LOTE 10 CABALLITO BLANCO</t>
  </si>
  <si>
    <t>SE-EC06-2024 CTTO SERVICIOS GESTIÓN EIM CURSO 24-25 Y 25-26. DEL 1-9- AL 31-12-24 LOTE 11 CASCABEL</t>
  </si>
  <si>
    <t>SE PC 76/2024 RENOVACIÓN DE CALDERAS (LOTE 2): C.I.C. NATIVIDAD ÁLVAREZ CHACÓN. OBRA</t>
  </si>
  <si>
    <t>2024 08 1532 609</t>
  </si>
  <si>
    <t>Ensayos Control Calidad, LOTE 1 Contrato de obras para recinto de nueva feria gastronómica (exp. 13/2024 SETM)</t>
  </si>
  <si>
    <t>Asistencia Técnica, LOTE 2 CC del Contrato de obras para recinto de nueva Feria Gastronómica exp.13/2024 SETM</t>
  </si>
  <si>
    <t>SE-PC 76/2024 RENOVACIÓN DE CALDERAS (LOTE 1): C.C. PILARICA. OBRA</t>
  </si>
  <si>
    <t>SE PC 76/2024 RENOVACIÓN DE CALDERAS (LOTE 2): C.I.C. NATIVIDAD ÁLVAREZ CHACÓN. CONTRATO AUXILIAR DE SEGURIDAD</t>
  </si>
  <si>
    <t>EL EJIDILLO VIVEROS INTEGRALES S.L.</t>
  </si>
  <si>
    <t>CONTRATACIÓN SERVICIOS DESBROCE PARA ACERAS MUNICIPIO DE VALLADOLID 34 JORNADAS. AC. MARCO 16/2022 // LIMPIEZA VIARIA.</t>
  </si>
  <si>
    <t>C.CALIDAD (LOTE 2) ASISTENCIA TÉCNICA MOD.1 OBRA REURBANIZACIÓN (FASE 1) POLÍGONO ARGALES</t>
  </si>
  <si>
    <t>KULTURA IDEAS Y ESTRATEGIAS PARA EL PATRIMONIO, S.L.</t>
  </si>
  <si>
    <t>ADJUDICACION ASISTENCIA TECNICA GESTION PLAN NACIONAL TURISMO ENOGASTRONOMICO VALLADOLID CENTRO CULTURA DEL VINO. PRTR</t>
  </si>
  <si>
    <t>PROYMA, S.L.</t>
  </si>
  <si>
    <t>1ª PRORROGA CONTRATO VESTUARIO EXP 28/2021 LOTE 1. SERVICIO DE LIMPIEZA VIARIA.</t>
  </si>
  <si>
    <t>LIC. ASIT. TEC DEL SOFTWARE DE LOS SIST DE GES TDE INVENTARIO Y  CARTOGRAFÍA: INVE Y e-Map (18/2024) LOTE 3, 2ª PRÓRROGA</t>
  </si>
  <si>
    <t>1ª PRORROGA CONTRATO VESTUARIO EXP 28/2021 LOTE 1. SERVICIO DE LIMPIEZA.</t>
  </si>
  <si>
    <t>SE-PC 76/2024 RENOVACIÓN DE CALDERAS (LOTE 1): C.C. PILARICA. CONTRATO AUXILIAR DE SEGURIDAD</t>
  </si>
  <si>
    <t>ADJUDICA IMPRESIÓN PLOTTER BAJO MESA EN PVC - SALÓN DE RECEPCIONES</t>
  </si>
  <si>
    <t>LICENCIAS  ASIST. TÉC.DEL SOFT  INTERCAMBIO DE FICHEROS CON ENTIDADES BANCARIAS, EDITRAN, (18/2024), LOTE 2, 2ª PRÓRROGA</t>
  </si>
  <si>
    <t>LICENCIAS Y ASIST. TÉCNICA DEL SIST. DE INFORMAC AL CIUDADANO Y GEST. DE SUG. Y QUEJAS  LOTE 14 (18/2024), 2ª PRÓRROGA</t>
  </si>
  <si>
    <t>SERVICIOS MICROINFORMATICA, S.A.  (SEMIC)</t>
  </si>
  <si>
    <t>SUSC. PRODUCTO AVD Meda Composer, A LA SUITE ADOBE: CREATIVE CLOUD,  PHOTOSHOP Y ACROBAT, LOTE 15 (18/2024), 2ª PRÓRROGA</t>
  </si>
  <si>
    <t>LLEIDA</t>
  </si>
  <si>
    <t>MICRONET, S.A.</t>
  </si>
  <si>
    <t>LICENCIAS Y ASIST. TÉC. DEL GESTOR DE BASES DE DATOS DOCUM. DEL ARCHIVO MUNICIPAL, LOTE 9 (19/2023), 1ª PRÓRROGA</t>
  </si>
  <si>
    <t>BARATZ SERVICIOS DE TELEDOCUMENTACION, S.A.</t>
  </si>
  <si>
    <t>LIC  ASIST. TÉCNICA DEL SOFTWARE DE GESTIÓN DE BILIBOTECAS DEL ARCHIVO MUNICIPAL AbsysNET (18/2024), LOTE 1, 2ª PRÓRROGA</t>
  </si>
  <si>
    <t>LIBNOVA, S.L.</t>
  </si>
  <si>
    <t>LIC  Y ASIST. TÉC. DEL SOFTWARE DE ESCÁNERES PARA PROYECTOS DE DIGIT. DE ALTA PRODUCCIÓN, LOTE 10 (18/2024), 2ª PRÓRROGA</t>
  </si>
  <si>
    <t>CUMULUS CITY, S.L.</t>
  </si>
  <si>
    <t>LICENCIAS Y ASIST. TÉC. DEL SERVICIO DE ACCESIBILIDAD WEB AUMENTADA INCLUSITE, LOTE 12 (18/2024), 2ª PRÓRROGA</t>
  </si>
  <si>
    <t>VILA-REAL</t>
  </si>
  <si>
    <t>CASTELLON</t>
  </si>
  <si>
    <t>INSTITUTO CONSTRUCCION DE CASTILLA-LEON</t>
  </si>
  <si>
    <t>LIC Y ASIST. TÉC.  SIST DE INFORMAC PARA LA RECOGIDA Y GEST DE LAS INSPEC TÉC. DE EDIFIC, (18/2024) LOTE 7 2ª PRÓRROGA</t>
  </si>
  <si>
    <t>A.T. MEDTRA, S.L.</t>
  </si>
  <si>
    <t>LICENCIAS Y ASIST. TÉC. DEL SOFTWARE PARA EL CONTROL DE SALUD LABORAL (WinMedtra/WinSehtra) (18/2024) LOTE 8 2ª PRÓRROGA</t>
  </si>
  <si>
    <t>TRANSLADO A ALLARIZ LOS PARTICIPANTES DEL CURSO DE PARQUES Y JARDINES PARA VISITAR EL FESTIVAL INTERNACIONAL DE JARDINES</t>
  </si>
  <si>
    <t>BANDERAS PUERTA DE HIERRO</t>
  </si>
  <si>
    <t>SUMINISTRO BANDERAS PARA EDIFICIOS MUNICIPALES Y ACTOS OFICIALES, R.I.</t>
  </si>
  <si>
    <t>MALIAÑO</t>
  </si>
  <si>
    <t>REAJUSTE PRESUP.CONTRATO IMPLEM.PROY.LUCHA CONTRA LA EXCL.EN Bº VULNERABLES Z.ESTE.ANUL.DEL 1 AL 7 JUNIO 2024</t>
  </si>
  <si>
    <t>SPC 115/2024 OBRA DE ADAPTACIÓN DE LA BIBLIOTECA DEL CENTRO CÍVICO DE PARQUESOL A SALAS POLIVALENTES.</t>
  </si>
  <si>
    <t>PROMOCIONES GALIVALLA 2002 S.L.</t>
  </si>
  <si>
    <t>OBRAS URBANIZACIÓN VIAL H-000 DEL SECTOR 16 LOS SANTOS-PILARICA. EXPTE.67539/02 P.S.6</t>
  </si>
  <si>
    <t>2ª AMPLIACIÓN CTTO MENOR SUMINISTRO NORTE DE CASTILLA BIBLIOTECAS MUNICIPALES AÑO 2024</t>
  </si>
  <si>
    <t>SOPORTE Y MTO DEL PORTAL Y SEDE ELECTRÓNICA  AYTO  VALLADOLID, BASADOS EN PROXIA SUITE, PRIMERA PRÓRROGA (16/2024)</t>
  </si>
  <si>
    <t>REPARACION, SUMINISTRO E INSTALACION DE 8 FILTROS ESTROPEADOS  DEL CLIMATIZADOR DEL CVA SAN JUAN- INICIATIVAS SOCIALES</t>
  </si>
  <si>
    <t>ANUNCIO PROY.EXPROP. EN CALLE ALCARRIA, 20 EN EJECUCIÓN DEL PGOU. EXPTE. 28679/22</t>
  </si>
  <si>
    <t>CONTRATO DE SERVICIOS EN MATERIA DE CONTROL DE CALIDAD EXPTE. 05_CMC_M_MAR_2024_7_PRTR_CONT_OBRA_CUBIERTA</t>
  </si>
  <si>
    <t>ADJUDICA RENOVACIÓN UNA SUSCRIPCIÓN 234295 AL PERIÓDICO ABC DE 01/05/2024 A 30/04/2025 - MEDIOS DE COMUNICACIÓN</t>
  </si>
  <si>
    <t>CLAVADORA NEUMATICA BERTA BRT-130-E DE BOSTITHC PARA INTERVENCIONES BREC///SERV. EXTINCION DE INCENDIOS</t>
  </si>
  <si>
    <t>MANTENIMIENTO APLICACIONES INFORMATICAS LOTE 2 PRESTAVA NG 35.000 -de 1/7 a 31/12.</t>
  </si>
  <si>
    <t>mantenimiento aplicacion informatica SENIORVA-de 1/7 a 31/12</t>
  </si>
  <si>
    <t>2024 11 1631 623</t>
  </si>
  <si>
    <t>INSTALACIÓN DE ESCALERA DE ACCESO A LA CUBIERTA DEL EDIFICIO DEL CENTRO DE LAVADO DE VEHÍCULOS. SERVICIO DE LIMPIEZA</t>
  </si>
  <si>
    <t>PRORROGA CONTRATO SERVICIO ATENCION Y COORDINACION SERVICIOS AUXILIARES EN LA CUPULA DEL MILENIO. 14-07-24 AL 13-07-2025</t>
  </si>
  <si>
    <t>SUMINISTRO DE IMPRESION DEL CENTRO DE FORMACION PARA EL EMPLEO JACINTO BENAVENTE PARA 2024- AJUSTE PRESUPUESTARIO</t>
  </si>
  <si>
    <t>SERVICO DE AUTOCAR PARA LOS PARTICIPANTES  DEL C. DE  AUXILIAR DE CENTRO DEL JACINTO BENAVENTE PARA IR A URUEÑA-</t>
  </si>
  <si>
    <t>ADQUISICION GAFAS DE SOL PARA SU DISTRIBUCION EN EL PROGRAMA YOUNG ZONE JULIO - AGOSTO 2024</t>
  </si>
  <si>
    <t>PABLO LUIS GARCÍA ZAMORA</t>
  </si>
  <si>
    <t>SUSCRIPCIÓN ANUAL A BASES DE DATOS ""INFORME DIARIO"" Y ""USUARIO PROFESIONAL"". AÑO 2024.</t>
  </si>
  <si>
    <t>SUMINISTROSDE IMPRESION DEL 8 DE FEBRERO DE 2022 AL 7 DE FEBRERO DE 2024 DEL CENTRO DE FORMACION PARA EL EMPLEO-BARRADO</t>
  </si>
  <si>
    <t>SUMINISTROS DE IMPRESION DEL 8/2/24 AL 7/2/ 2025 DEL CENTRO DE FORMACION PARA EL EMPLEO- BARRADO</t>
  </si>
  <si>
    <t>CONTRATACIÓN DE IDENTIDAD CORPORATIVA Y NAMING QUE SE ASIGNARÁ AL PROYECTO POLO DE CONTENIDOS DIGITALES DE VALLADOLID</t>
  </si>
  <si>
    <t>LOCK SISTEMAS, S.L.L.</t>
  </si>
  <si>
    <t>INSTALACION SISTEMA DE SEGURIDAD TUNELES VIA PUBLICA (SAN ISIDRO Y SALUD)</t>
  </si>
  <si>
    <t>DISEÑO DE UN PROGRAMA PARA OPTAR A LA DISTINCIÓN DE VALLADOLID ""CIUDAD AMIGA DE LOS ANIMALES"" DEL MTO. DSCy AGENDA 2030.</t>
  </si>
  <si>
    <t>RICARDO RAPADO RODRIGUEZ</t>
  </si>
  <si>
    <t>CREACIÓN Y DESARROLLO DEL PROYECTO INNOVADOR Y TECNOLÓGICO DE MODELADO FOTORREALISTA DEL CONDE ANSÚREZ</t>
  </si>
  <si>
    <t>ADQUISIÓN DE LICENCIAS ANALÍTICAS PARA SISTEMA DE SEGURIDAD DEL HUB DE INNOVACIÓN, SITO EN C/ ARAN 1DE VALLADOLID</t>
  </si>
  <si>
    <t>GEOCYL CONSULTORIA S.L.</t>
  </si>
  <si>
    <t>CONTRATO ASISTENCIA TÉCNICA DINAMIZACIÓN ESPACIO COWORKING AGENCIA DE INNOVACIÓN (4 MESES)</t>
  </si>
  <si>
    <t>TM. RECOGIDA RSU JUNIO 2024_LOS PRECIOS CORRESPONDEN A ORDENANZA REGULA_ DE LA PRESTACIÓN PATRIMONIAL NO TRIBUTARIA CTR.</t>
  </si>
  <si>
    <t>2024 06 3321 629</t>
  </si>
  <si>
    <t>EUROBOOK LIBRERIA DE IDIOMAS SL</t>
  </si>
  <si>
    <t>Lote de libros</t>
  </si>
  <si>
    <t>LOS RESCATADORES MAGICOS 10. EL LIBRO PROHIBIDO / DICE LA SANGRE / UNA HORMIGUITA / LA SORPRESA DE NANDI / LUPAS Y NANAI</t>
  </si>
  <si>
    <t>GANCHO DOBLE 320x10MM DICOAL REF. B026Q / *BL DUOPOWER 6X30 + T A...// AM EXP 18/2022 // SERVICIO DE LIMPIEZA VIARIA.</t>
  </si>
  <si>
    <t>DISTRIASVY SOCIEDAD LIMITADA</t>
  </si>
  <si>
    <t>KAC1265            ­FELICES 50! ( FORMATO    DVD ) / KAC1247            ­SALTA! ( FORMATO    DVD ) / KBE70162</t>
  </si>
  <si>
    <t>LIBRERIA MAXTOR, SOCIEDAD LIMITADA</t>
  </si>
  <si>
    <t>MANUAL DE TASAS PRECIOS PÚBLICOS POR LA PRESTACIÓN ( Corresponde a N/E  5 ) / ED.2022 SUPUESTOS PRÁCTICOS DE RÉGIMEN LOC</t>
  </si>
  <si>
    <t>H.M.O.,  REV.  AVERIA,  COMPROBAR INSTLACION  DE  INTARDER, DESM-MONTAR C...// AM EXP 23/2020 // SERVICIO DE LIMPIEZA.</t>
  </si>
  <si>
    <t>H.M.O  REVISAR  FALLO  MOTOR Y GASES, SUSTITUIR  AFORADOR DE AD BLUE, PR...// AM EXP 23/2020 // SERVICIO DE LIMPIEZA.</t>
  </si>
  <si>
    <t>FACTURACIÓN DE REPUESTOS SEGÚN PEDIDO DE VENTA Nº 2024PV101/1387 A...// AM EXP 18/2024 // SERVICIO DE LIMPIEZA VIARIA.</t>
  </si>
  <si>
    <t>MATRICULA 8338 KVB - DIAGNOSIS AVERIA EN PUERTA ELEVADORA - SUSTITUC...// AM EXP 23/2020 // SERVICIO DE LIMPIEZA VIARIA.</t>
  </si>
  <si>
    <t>Alb. A24/183387 de 02/07/2024 / JUEGO DE JUNTAS D.45 / Alb. A24/183421...// AM EXP 18/2024 // SERVICIO DE LIMPIEZA.</t>
  </si>
  <si>
    <t>H.M.O. HACER MANTENIMIENTO SEGUN PLAN DE CLIENTE ADJUNTO / CARTUC.F...// AM EXP 23/2020 // SERVICIO DE LIMPIEZA VIARIA</t>
  </si>
  <si>
    <t>F - 6561 - JAMBA PARA VVDA VINOS DE RUEDA 24 Y TAPETA Y VARIOS PARA VVDA BECQUER 9 - MARINO DE LA FUENTE</t>
  </si>
  <si>
    <t>EO  -  MPEO00000  -  CAMBIO DE ACEITE MOTOR Y FILTRO D EACEIT...// AM EXP 23/2020 // SERVICIO DE LIMPIEZA VIARIA.</t>
  </si>
  <si>
    <t>BATERIAS SCANRECO Y CARGADOR ( RETIRADO SR ROBERTO MENOYO:  2 BA...// AM EXP 23/2020 // SERVICIO DE LIMPIEZA VIARIA.</t>
  </si>
  <si>
    <t>Relé intermitencia standar / MANETA DE EMBRAGUE V-STROM no original / EJE DE RUEDA TRASERO V-STROM / TUERCA EJE RUEDA TR</t>
  </si>
  <si>
    <t>FLORISTA,LA / LA COLECCIONISTA DE SECRETOS / JUEGO DEL MAL / LA CHICA DE LA TOSCANA / CAFE DEL ANGEL, EL. HIJAS DE LA ES</t>
  </si>
  <si>
    <t>H.M.O REVISAR AVERIA SGW Y DETERMINAR FALLO DESPUES DE HACER COM...// AM EXP 23/2020 // SERVICIO DE LIMPIEZA.</t>
  </si>
  <si>
    <t>VITRINA PUERTAS CORRED. BTV 700X920 ABS BCO. 11210</t>
  </si>
  <si>
    <t>EL CORTE INGLES, S.A.</t>
  </si>
  <si>
    <t>ADQUISICION DE PLACAS METALICAS EN RELIEVE CON NUMERO PROFESIONAL PARA CARTERA</t>
  </si>
  <si>
    <t>TABLAS DE BARANDA CORTADAS ( TABLAS DE BARANDA CORTADAS A 1740mm TAP...// AM EXP 23/2020 // SERVICIO DE LIMPIEZA VIARIA.</t>
  </si>
  <si>
    <t>PANEL DISANO ECO 33W 4000K  60X60 UGR&lt;19 BL 3500LM / CLAVIJA LEGRAND 50342 CAU IP4/SERV. EXTINCION INCENDIOS</t>
  </si>
  <si>
    <t>JUNTA UNION FOMINAYA TORNILLO INOX 0138576 / GRIFO URINARIO PRESTO 12 A 31706 / GRIFO MONO SOBIME SX50 DUCHA      950550</t>
  </si>
  <si>
    <t>MATRICULA 5682 MDL - ENDEREZAR PUERTA, SOLDAR BISAGRA LADO COPILOTO...// AM EXP 18/2024 // SERVICIO DE LIMPIEZA VIARIA.</t>
  </si>
  <si>
    <t>Antena Televes 6620 m.1/4 68-174 mhz.inox. / M.O. Sustitución de antena...// AM EXP 18/2024 // SERVICIO DE LIMPIEZA.</t>
  </si>
  <si>
    <t>CISTERNA PRESTO D/ DESCARGA 87240 / ASIENTO WC CABEL BASIC...// AM EXP 18/2024 // SERVICIO DE LIMPIEZA.</t>
  </si>
  <si>
    <t>VALVULA...// AM EXP 23/2020 // SERVICIO DE LIMPIEZA.</t>
  </si>
  <si>
    <t>H.M.O.  REVISAR  FRENOS EN FRENOMETRO PARA AJUSTAR FRENADA CORRE...// AM EXP 23/2020 // SERVICIO DE LIMPIEZA.</t>
  </si>
  <si>
    <t>BLISTER PILAS LR6 AA 4+2 ENERGIZER (                       ) / BLISTER PILAS LR03 AAA 4+2 ENERGIZER (</t>
  </si>
  <si>
    <t>JAIME QUINTANA VEGA</t>
  </si>
  <si>
    <t>CREACION DE CONTENIDOS Y GUIONES PARA RUTA TURISTICA VIRTUAL CONCHA VELASCO</t>
  </si>
  <si>
    <t>SUMINISTRO TEST DROGAS Y TUBOS DE ENSAYO PARA EL EQUIPO DE ATESTADOS</t>
  </si>
  <si>
    <t>2024 02 9332 22699</t>
  </si>
  <si>
    <t>SEGURIDAD INDUSTRIAL, MEDIO AMBIENTE Y CALIDAD, S.L.</t>
  </si>
  <si>
    <t>REALIZACIÓN OBLIGATORIAS INSPECCIONES DE SEGURIDAD EN MÁQUINAS DE TALLER DEL CENTRO DE MANTENIMIENTO</t>
  </si>
  <si>
    <t>GESTIÓN DE PAISAJES URBANOS, S.L.U.</t>
  </si>
  <si>
    <t>ELIMINACION DE PINOS SECOS, TRATAMIENTO Y LIMPIEZA PODA ZONA JOVEN PINAR</t>
  </si>
  <si>
    <t>ROTULA CILINDRO PALA OLYMPUS S2C300-1D00-0010...// AM EXP 18/2024 // SERVICIO DE LIMPIEZA.</t>
  </si>
  <si>
    <t>CELESA HUSI RIG CORONAS Ø32-210 MM+MUELLE B5547M / IMAN CIRCULAR MONTURA MAG.D.25X7 d 4,5/9 MM N35 / *ATOMIZADOR AHORRAD</t>
  </si>
  <si>
    <t>TORNI. DIN 7505 C/AVE.POZ. BICR. 5.0X 50 / TORNI. DIN 7505 C/AVE.POZ. BICR. 5.0X 70 / TORNI. DIN 7505A C/AVE. BICROM. 5.</t>
  </si>
  <si>
    <t>CERROJOS</t>
  </si>
  <si>
    <t>F - 6541 - DISCOS INOXIDABLES , LAMINAS Y BROCAS PARA VVDA SOCIAL CALLE BECQUER 9 BJ C- EXCLUSIVAS MAOR</t>
  </si>
  <si>
    <t>F - 6725 - PERNO, RESBALON Y CERRADURA TESA PARA VVDA ALOJAMIENTO PROVISIONAL EN BECQUER 9 BAJO C - FERRET ORTIZ</t>
  </si>
  <si>
    <t>F - 7293 - BROCHA, RODILLOS, ROLLOS DE FIBRA - CEAS DELICIAS-CANTERAC - SEGOPI SL. 1 DIA</t>
  </si>
  <si>
    <t>TAPONES AUDITIVOS 3M REF.-1100...// AM EXP 18/2024 // SERVICIO DE LIMPIEZA VIARIA.</t>
  </si>
  <si>
    <t>F - 7181 - BASES,MARCOS Y CARATULAS PARA VVDA SOCIAL CALLE BECQUER 9 BAJO C -CADIELSA. 1 DIA</t>
  </si>
  <si>
    <t>REGLETA  OBO 72CE BL  (TS04NA) 2056070 / BRIDA UNEX 2221 2,5X101 BLANCA...// AM EXP 18/2022 // SERVICIO DE LIMPIEZA.</t>
  </si>
  <si>
    <t>F - 7216 - ABRAZADERAS, TUBOS Y VALVULAS PARA VVDA SOCIAL CALLE BECQUER 9 BAJO C - CADIELSA. 1 DIA</t>
  </si>
  <si>
    <t>*TOPE BRINOX REDONDO 5.5CM INOX...// AM EXP 18/2022 // SERVICIO DE LIMPIEZA VIARIA.</t>
  </si>
  <si>
    <t>CAJA EST GEWISS GW44026 150X110 IP55 Z.H.</t>
  </si>
  <si>
    <t>PILA BOTON LR54</t>
  </si>
  <si>
    <t>RESMAS DE PAPEL PARA LA IMPRENTA MUNICIPAL PARA TALONARIOS PARTES SERVICIO DE CONDUCTOR. SERVICIO DE LIMPIEZA.</t>
  </si>
  <si>
    <t>2024 02 1511 22699</t>
  </si>
  <si>
    <t>MIGUEL MACHON VALBUENA</t>
  </si>
  <si>
    <t>ENMARCACIÓN DIBUJO ORIGINAL DEL ESCULTOR ESTADOUNIDENSE DENNIS OPPENHEIM.</t>
  </si>
  <si>
    <t>GRAÑEDA, S.A.</t>
  </si>
  <si>
    <t>MATERIAL DE DIFUSION PROGRAMA CONOCE TU AYUNTAMIENTO 2024</t>
  </si>
  <si>
    <t>CONTRATO DE SERVICIOS EN MATERIA DE SEGURIDAD Y SALUD EXPTE 05_CMC_M_MAR_2024_7_PRTR_CONT_OBRA_CUBIERTA</t>
  </si>
  <si>
    <t>Material para Biblioteca Publica C/ Lopez Gomez Mecanismo estor enrollable</t>
  </si>
  <si>
    <t>REPARACIÓN ESTORES CENTRO MUNICIPAL DE LA IGUALDAD / JULIO 2024</t>
  </si>
  <si>
    <t>LIBRERIA OLETUM, SOCIEDAD LIMITADA</t>
  </si>
  <si>
    <t>EL JUEGO DE LA LUZ. INSPECTOR ARMAND GAMACHE 7 ( Corresponde a A/P  9 ) / LA ESENCIA ( Corresponde a A/P  9 ) / REGRESO</t>
  </si>
  <si>
    <t>PILOTO TRASERO PROFIHOPPER / BOMBA HY / FILTRO HIDRAUL PH05 / LATA 5L.TOTAL TIR 8900 10W40 / SIGAUS / TORICA 76 X 3 / CO</t>
  </si>
  <si>
    <t>HISTORIAS Y PERSONAJES NO TAN CONOCIDOS DEL VALLADOLID CONTEMPORÁNEO ( Corresponde a N/E  8 ) / CAFE DEL ANGEL 3, EL. HI</t>
  </si>
  <si>
    <t>MIRAFIORI ( Corresponde a N/E  8 ) / PAIS DE LAS LAGRIMAS, EL ( Corresponde a N/E  8 )</t>
  </si>
  <si>
    <t>CAJA EST OBO T160OE 190X150 IP66 CIEGA / TERM IBEREX BM-291S 1,5-2,5MM 6,3X0,8 ""H"" PLANO AISL. / DOWN DISANO ECOLEX3 172</t>
  </si>
  <si>
    <t>0248010-K10  -  PURGADOR AUTOMÁTICO DE AIRE INTERVEN 3/8""  WATT / ZUT15 PURGADOR AUTOM. ZEPARO UNIV. PNEUMATEX 1/2""H. 10</t>
  </si>
  <si>
    <t>ABONOS EMUPA, S.L.</t>
  </si>
  <si>
    <t>TA24 1107 REPARACION 7688-BMH KMS.180462 D-M PARCIALMENTE SALPICADERO PARA VER ALCANCE DE AVERIA ELECTRICA POSICIONAR IN</t>
  </si>
  <si>
    <t>ACUERDO MARCO_6006CCM:CUERPO MARIPOSA, PRUEBA EN CARRETERA MANO DE OBRA DE SUSTITUIRLO Y LECTURA Y BORRADO</t>
  </si>
  <si>
    <t>SIN ID-MANTENIMIENTO / SEÑAL METALICA "" SEGUN DIBUJO "" + SEÑAL PROPIEDAD PRIVADA + POSTE DE 2.5MTS / TOR. C/ALLEN DIN IS</t>
  </si>
  <si>
    <t>POLIMERO SIKAFLEX 111 GRIS 300 / ZAPATA ESCALERA 80x25mm DERECHA / ZAPATA ESCALERA 80x25 IZQUIERDA / ESCALERA ESCALISIMA</t>
  </si>
  <si>
    <t>MONTOPRIMER TOTAL BLANCO 4L ( PLAYA DE LAS MORERAS ) / LUXATIN BLANCO 4L ( PLAYA DE LAS MORERAS ) / DANPIN PACK 10 REC.</t>
  </si>
  <si>
    <t>SE 14-2024 CTTO MANTENIMIENTO ZONAS VERDES EDIF EDUCACIÓN Y SERV SOCIALES-LOTE 1 COLEGIOS PUBLICOS 23-9-24 AL 22-9-26</t>
  </si>
  <si>
    <t>CLIMATIZADOR HABITEX CLIMA VT-15  9016R115 OFERTA / *PILA LITIO CR2032 MAXELL RENATA</t>
  </si>
  <si>
    <t>RENTAL (5 L) ABONO CE / PROTAMINAL PLUS  (5 L) PREMIUM / TRESINE MAX (5 L) / SIGFITO (Tasa por envase del Sistema Integr</t>
  </si>
  <si>
    <t>SE 14-2024 CTTO MANTENIMIENTO ZONAS VERDES EDIF EDUCACIÓN Y SERV SOCIALES. LOTE 2 ESCUELAS INFANTILES 23-9-24 AL 22-9-26</t>
  </si>
  <si>
    <t>Redacción proy ""Mejora y Diversif Ecológ. Cuesta Conejos y Maruquesa- Cºs Biodiversidad Exp V.9/2021 PS4 Lote 3</t>
  </si>
  <si>
    <t>REPARAR RUEDA TURISMO / EQUILIBRAR RUEDA TURISMO / 205R16 110/108S WRANGLER AT/S GOODYEAR / NFU N2 / MONTAJE+EQUILIBRADO</t>
  </si>
  <si>
    <t>VENTILADOR SIN ASPAS FRESH 10. WIFI+LUZ EHL</t>
  </si>
  <si>
    <t>VALV ESFERA GENEBRE 3036 04 MH 1/2 MAR / MANGUITO ELECTROLITICO 1/2"" STH / LATIG.FLEX TUCAI TAQ MH ½""-½""   300MM 734 / T</t>
  </si>
  <si>
    <t>LAMPARA LED LDV PAR16 GU10 REG60º 8,3W940 / TASA ECORAEE   (R.DECRETO 208/2005): LDV000015921</t>
  </si>
  <si>
    <t>ALBARAN: AV24/03823 F: 26/06/2024 / FILTRO CARBON ACTIVO 25CM/9""3/4 REF. 693101</t>
  </si>
  <si>
    <t>LIMPIA PARABRISAS 9ºC 5 L.</t>
  </si>
  <si>
    <t>JUEGO ESCOBILLAS / POLIMERO SIKAFLEX 111 GRIS 300 / POLIMERO SIKAFLEX 111 GRIS 300</t>
  </si>
  <si>
    <t>REGLETA  OBO 74CE BL  (TS06NA) 2056224</t>
  </si>
  <si>
    <t>SE 14/2024 Contrato mto. zonas verdes y arbolado Lote 3 - CVA DELICIAS Y RONDILLA / 23/09/2024 - 22/09/2026</t>
  </si>
  <si>
    <t>101 UNICORNIOS ANAYA / 40 ABRIGOS Y UN BOSTON-IVAN SPIACECONI / A DORMIR-ANIMALES DE COMPAÑIA / A UN LADO DE LA CARRETER</t>
  </si>
  <si>
    <t>SE 14-24 CTTO MANTENIM ZONAS VERDES EDIF EDUCACIÓN Y S.SOCIALES-LOTE 2: ANTIGUO COLEGIO ROSA CHACEL. 23-9-24 AL 22-9-26</t>
  </si>
  <si>
    <t>TE LATON 1/2"" ESMEBRA MB 06080003 / MACHON DOBLE 1/2"" ESMEBRA MB 06140003 / RACOR MARSELLA 1/2"" ESMEBRA 000895 REFORZ. /</t>
  </si>
  <si>
    <t>*TACO FISCHER GK S/TORN (100 U) / * TACO FISCHER DUPOWER 8X40 (100UD) / *BL FISCHER HEMBRILLA CE 20X70</t>
  </si>
  <si>
    <t>FABRICAR CASQUILLOS SEGUN INSTRUCCIONES ( VALE 1033 MATRICULA 6747 KLN )</t>
  </si>
  <si>
    <t>NIVELADOR PLANO MICEL M6X32MM</t>
  </si>
  <si>
    <t>*PARAGOLPES PARKING 2UDX50CM X14CM MIARCO / DESENGRASANTE WD 40 500ML UNIDEX</t>
  </si>
  <si>
    <t>PASADOR AMIG  600 LT  80MM -</t>
  </si>
  <si>
    <t>SE 14/2024 LOTE 3. CTTO SERVICIOS CONSERV. Y MTO ZONAS VERDES, ARBOLADO CENTRO MUNIC. IGUALDAD / 23/09/2024 - 22/09/2026</t>
  </si>
  <si>
    <t>COPIA LLAVE NORMAL</t>
  </si>
  <si>
    <t>SE 14-2024-CTTO MANTENIM  ZONAS VERDES EDIFICIOS EDUCACIÓN Y S.SOCIALES. LOTE 2: BIBLIOTECA PARQUESOL 23-9-24 AL 22-9-26</t>
  </si>
  <si>
    <t>CONTRATO MTO. ZONAS VERDES Y ARBOLADO LOTE 3 - CENTRO ATENCION INMIGRANTE/COMEDOR SOCIAL. 23/09/2024 - 22/09/2026.</t>
  </si>
  <si>
    <t>SEGUNDA PRORROGA CONTRATO SERVICIO DE INGENIERIA EN MATERIA DE SEGURIDAD CIUDADANA EN CELEBRACION ESPECTACULOS PUBLICOS</t>
  </si>
  <si>
    <t>2024 11 1621 633</t>
  </si>
  <si>
    <t>CHAPA ES COMPLE 2400/3200 INOXCON ANILLO RETENEDOR Y BULON / CONJUNTO C...// AM EXP 18/2022 // SERVICIO DE LIMPIEZA.</t>
  </si>
  <si>
    <t>TAPA SUPERIOR BRAZO 2400/3200TAPA SUPERIOR BRAZO 2400/3200...// AM EXP 18/2022 // SERVICIO DE LIMPIEZA.</t>
  </si>
  <si>
    <t>CHAPA BASCULANTES  F-112RETENCION TAPA USUAR 22/3200 F ( Exp V.18/2022 Lot...// AM EXP 18/2022 // SERVICIO DE LIMPIEZA.</t>
  </si>
  <si>
    <t>REPARAR PINCHAZO ( CAMION 4223-JDZ ) / REPARAR PINCHAZO ( CAMION 0999-FWN...// AM EXP 18/2022 // SERVICIO DE LIMPIEZA.</t>
  </si>
  <si>
    <t>CERRADURA P/COMPUERTA INFERIOR LATERAL  / DESFAY 1 ENVASE BLANCO...// AM EXP 18/2022 // SERVICIO DE LIMPIEZA.</t>
  </si>
  <si>
    <t>TA24 1129 REPARACION 1231-LWY KMS.87410 HACER MANTENIMIENTO A+B / DES...// AM EXP 23/2020 // SERVICIO DE LIMPIEZA.</t>
  </si>
  <si>
    <t>REPARACION PINCHAZO ( CAMION 7643-MJN ) / CUBIERTA NUEVA ( 315/80R22,5...// AM EXP 18/2022 // SERVICIO DE LIMPIEZA.</t>
  </si>
  <si>
    <t>TUBO PH MAS VLE 600MM HO 8W 840 T8 / TASA ECORAEE   (R.DECRETO 208...// AM EXP 18/2022 // SERVICIO DE LIMPIEZA.</t>
  </si>
  <si>
    <t>TA24 1099 REPARACION 7671-MJN KMS.21795 HACER MANTENIMIENTO A-B / DESCU...// AM EXP 23/2020 // SERVICIO DE LIMPIEZA.</t>
  </si>
  <si>
    <t>CONMUT.ENC.A LL / REPARACION Y TAPIZADO DE ASIENTO / ALFOMBRILLA LAD...// AM EXP 23/2020 // SERVICIO DE LIMPIEZA VIARIA.</t>
  </si>
  <si>
    <t>BOLSA NEGRA 90X95 G-140 BDRPLTOTAL (1000 unid)  / BOLSA NEGRA 11...// AM EXP 18/2022 // SERVICIO DE LIMPIEZA VIARIA.</t>
  </si>
  <si>
    <t>TA24 1122 REPARACION 9049-KVH MMS.153080 CAMBIAR PASTILLAS DE FRENO A...// AM EXP 23/2020 // SERVICIO DE LIMPIEZA.</t>
  </si>
  <si>
    <t>Alb. A24/182899 de 03/06/2024 / LATIGUILLO HIDRAULICO S/MUESTRA / Alb. A24/...// AM EXP 18/2022 // SERVICIO DE LIMPIEZA.</t>
  </si>
  <si>
    <t>TA24 1046 REPARACION VA-9532-X KMS.87740 D-M PARAGOLPES DELANTERO PARA ACCEDER A CAMBIAR CAJA DE DIRECCION / 05000421200</t>
  </si>
  <si>
    <t>RACOR CODO MACHO HEMBRA 3/8 / PISTOLA VEGA/STARK C/RACOR GIRATORIO...// AM EXP 18/2022 // SERVICIO DE LIMPIEZA VIARIA.</t>
  </si>
  <si>
    <t>BIELA DE ARTICULACION ELE.2008 S31119-B430-0590 / BULON LARGO PISON ELEVAD...// AM EXP 18/2022 // SERVICIO DE LIMPIEZA.</t>
  </si>
  <si>
    <t>REPARAR SISTEMA AAC 1471 KVY / M. TUBERIA ALTA PRESION CARRIER / RAC... //AM EXP 23/2020 // SERVICIO DE LIMPIEZA.</t>
  </si>
  <si>
    <t>195/70R15C PIRELLI  ( FURGO 6817-KSW ) / S.I. GESTION DE NFU CAT...// AM EXP 18/2022 // SERVICIO DE LIMPIEZA VIARIA.</t>
  </si>
  <si>
    <t>ESPACIADOR,CILINDRO PALA,OL S315G0-4540-0010 / BULON SUP.CILINDRO PA...// AM EXP 18/2022 // SERVICIO DE LIMPIEZA.</t>
  </si>
  <si>
    <t>SEMITAPA 2400 DARTICULO CONFIGURADO ( Exp V.18/2022 Lote 2: Ma...// AM EXP 18/2022 // SERVICIO DE LIMPIEZA.</t>
  </si>
  <si>
    <t>FESIL WG 80 VALLES (1 KG) / KATOUN GOLD (10 L) / SIGFITO (Tasa por envase del Sistema Integrado de Gestión de Fitosanita</t>
  </si>
  <si>
    <t>MANGO CEPILLO BARRENDERO 1500MM SIN ROSCA MADERA / ESCOBIJO...// AM EXP 18/2022 // SERVICIO DE LIMPIEZA VIARIA.</t>
  </si>
  <si>
    <t>CONTACTR SE A9C22715  16A  1NA+1NC  230V...// AM EXP 18/2022 // SERVICIO DE LIMPIEZA VIARIA.</t>
  </si>
  <si>
    <t>PAVIKRIL VERDE12L ( MANTENIMIENTO ) / FIJAMONT ACQUA 4L ( MANTENIMIENTO ) / PLASMONT METALES + CATALIZADOR 1KG ( MANTENI</t>
  </si>
  <si>
    <t>TA24 1005 REPARACION 7418-LDY KMS.85768 METER EASY PARA VER AVERIAS...// AM EXP 18/2022 // SERVICIO DE LIMPIEZA.</t>
  </si>
  <si>
    <t>TA24 999 REPARACION 5833-BZK KMS.250100 REVISAR PERDIDA DE AGUA, D-M ACCESORIOS PARA CAMBIAR BOMBA DE AGUA. LIMPIAR VOLU</t>
  </si>
  <si>
    <t>SEPIOLITA 20KG. 15-30...// AM EXP 18/2022 // SERVICIO DE LIMPIEZA.</t>
  </si>
  <si>
    <t>EXP. SPC 115/2024 CONTROL DE CALIDAD DE OBRA PARA ADAPTACIÓN DE BIBLIOTECA DEL C.C. PARQUESOL (LOTE 1)</t>
  </si>
  <si>
    <t>EXP. SPC 115/2024 CONTROL DE CALIDAD DE OBRA PARA ADAPTACIÓN DE BIBLIOTECA DEL C.C. PARQUESOL (LOTE 2)</t>
  </si>
  <si>
    <t>JBM/54388 - CARRO PARA DIAGNOSTICO...// AM EXP 18/2022 // SERVICIO DE LIMPIEZA.</t>
  </si>
  <si>
    <t>COMPORBAR  VFEHICULO  EN  CARRETERA, COMPROBAR  INSTALACION  DEL CAMBIO...// AM EXP 23/2020 // SERVICIO DE LIMPIEZA.</t>
  </si>
  <si>
    <t>TA24 1033 REPARACION 4459-KLP KMS.203382 REV. FRENOS 3  EJE, HACER RE...// AM EXP 23/2020 // SERVICIO DE LIMPIEZA.</t>
  </si>
  <si>
    <t>SE PC 11/2023 MANTENIMIENTO CLIMATIZACIÓN CENTROS SPC: CORRECTIVO SEGÚN PRESUPUESTOS 205, 217, 218, 220, 222</t>
  </si>
  <si>
    <t>TA24 1123 REPARACION 4459-KLP KMS.204209 SUAVIZAR CASQUILLO DE BARRA MA...// AM EXP 23/2020 // SERVICIO DE LIMPIEZA.</t>
  </si>
  <si>
    <t>BRIDA NYLON 4.8X290 MM NEGRA / MALLA GALLINERA 100CM 50M HEX.50. CP ALLUE MORER</t>
  </si>
  <si>
    <t>EUROPLAS E-22 PINTURA ACRILICA 15LT /( SERVICIO DE LIMPIEZA )/EUROPLAS E...// AM EXP 18/2022 // SERVICIO DE LIMPIEZA.</t>
  </si>
  <si>
    <t>COMMENT|+++ MANTENIMIENTO SANTA ANA +++ / CIERRA. DORMA TS68 F2-4 PLATA B/RETE</t>
  </si>
  <si>
    <t>COMMENT|+++ SAN BENITO +++ / CERRADURA TESA EMBUTIR 2030 50 HL *</t>
  </si>
  <si>
    <t>COMMENT|SAN BENITO / AMIG MANILLA YALTARZ-52 LT 20261</t>
  </si>
  <si>
    <t>COMMENT|+++ SAN BENITO +++ / AMIG MANILLA YALTARZ-52 LT 20261</t>
  </si>
  <si>
    <t>CIERRE CAJA VILA INOX AISI 304 962  40MM / ASA CORCINQ ABATIBLE ZINC 102-125</t>
  </si>
  <si>
    <t>LIMPIADOR DE MOTOR ( S/N : 518453698 ) / OJAL / CABLE BOWDEN / DISCO PROT...// AM EXP 23/2020 // SERVICIO DE LIMPIEZA.</t>
  </si>
  <si>
    <t>CASTROL POWER 1-2T RACING 1L / Canon Gestion Aceite (RD679/2006) / LIMPIA FRENOS SPRAY 600ML - HOLTS / TULIPA P1850/1 /</t>
  </si>
  <si>
    <t>COMMENT|SAN BENITO / *ROLLO FIELTRO BRINOX ADH. MARR. 8.5CMX1M</t>
  </si>
  <si>
    <t>ALB: 24-217977 PED: 24-029939-1003 S/PED:  / EMPALME MANGUERA 27MM R/MACHO...// AM EXP 18/2022 // SERVICIO DE LIMPIEZA.</t>
  </si>
  <si>
    <t>SUMINISTRO MATERIAL PARA TRABAJOS DE REPARACION REALIZADOS POR MANTENIMIENTO EN LA ANTIGUA HIPICA MILITAR</t>
  </si>
  <si>
    <t>ID: 0041477 / BROCA SDS-PLUS 10x100x165 BOSCH PLUS-7X / TACO APOLO DYNABOLT T-10x 60 PARA BARANDILLA PARQUE ARQUEOLÓGICO</t>
  </si>
  <si>
    <t>PINCEL UNIVERSAL REDONDO Nº22 UD //  ( SERVICIO DE LIMPIEZA - ID 4100395 GE...// AM EXP 18/2022 // SERVICIO DE LIMPIEZA.</t>
  </si>
  <si>
    <t>2270       CRUZ / 7991- 5X10    TORNILLO ALLEN CABEZA AVELLANADA 10.9...// AM EXP 18/2022 // SERVICIO DE LIMPIEZA.</t>
  </si>
  <si>
    <t>CELESA BROCA DIN 338 HSS-CO RECT. Ø 04,50 MM / TORNI. DIN 7505 C/AVE.POZ. BICR. 5.0X 30 / SILICONA. ID: 41441</t>
  </si>
  <si>
    <t>ACUERDO MARCO v18/2022 CONTRATACIÓN DEL SUMINISTRO DE MATERI...// AM EXP 18/2022 // SERVICIO DE LIMPIEZA.</t>
  </si>
  <si>
    <t>H.M.O  REVISAR  LUCES  Y  SUSTITUIR LAMPARA DE CRUCE IZQUIERDA / --LAMPA...// AM EXP 23/2020 // SERVICIO DE LIMPIEZA.</t>
  </si>
  <si>
    <t>R24 247  5660001-ALBARAN24 394 04/06/2024 5801548109 REVEST.INTER / 5802316205 TAPON / 5660656-ALBARAN24 409 07/06/2024</t>
  </si>
  <si>
    <t>ID: 0040398-C/ TREPADOR / PINTURA SPRAY FAREN RAL 9005 400ML NEGRO...// AM EXP 18/2022 // SERVICIO DE LIMPIEZA.</t>
  </si>
  <si>
    <t>COMMENT|**GE0003921** / TORNI. DIN   571 6.8 BARRAQUERO  5X 50MM. ID: 37192 - MANTENIMIENTO CARPINTERÍAS EXTERIORES</t>
  </si>
  <si>
    <t>POLO STAR MARINO M.C. T-3XL (                       )</t>
  </si>
  <si>
    <t>REPARAR 23X10.50-12</t>
  </si>
  <si>
    <t>CELESA BROCA DIN 338 HSS-CO RECT. Ø 02,50 MM / CELESA BROCA 338 HSS-CO RECT 03,00 MM / CJ TORNI 75. ID: 41441</t>
  </si>
  <si>
    <t>JUNTA TORICA 5X1.5 NITRILO / JUNTA TORICA 82.22X2.62 NITRILO / JUNTA...// AM EXP 18/2022 // SERVICIO DE LIMPIEZA VIARIA.</t>
  </si>
  <si>
    <t>PLASTICO TAPAR ROLLO 50X2 6 MICRAS ( CASA DEL BARCO ID41596 )</t>
  </si>
  <si>
    <t>PC. COMPACT.CHAIRMAT</t>
  </si>
  <si>
    <t>SUMINISTRO MATERIAL PARA TRABAJOS DE REPARACION REALIZADOS POR MANTENIMIENTO EN ALBERGUE DE PEREGRINOS</t>
  </si>
  <si>
    <t>CONTRATO GESTION COMUNICACION TURISTICA ONLINE DE VALLADOLID (PRTR)</t>
  </si>
  <si>
    <t>CORRECCIÓN DE EJERCICIOS PROVISIÓN DE 17 ADMINISTRATIVOS, POR EMPRESA INFORMÁTICA.</t>
  </si>
  <si>
    <t>EXP. SPC 115/2024: CONTRATO DE SEGURIDAD Y SALUD EN OBRA DE ADAPTACIÓN DE LA BIBLIOTECA DEL C.C. PARQUESOL</t>
  </si>
  <si>
    <t>CONTRATO OBRA REHABILITACION MONASTERIO SANTA CATALINA CENTRO DE LA CULTURA DEL VINO. PRTR</t>
  </si>
  <si>
    <t>SUMINISTRO DE SACA PIEDRA CALIZA 20-40 PRA EL CURSO DE PARQUES Y JARDINES V- JACINTO BENAVENTE</t>
  </si>
  <si>
    <t>SUMINISTRO DE SACO BOLO BLANCO 20-40 20KG / SACA CORTEZA DECORATIVA 20-40MM 1,5M3 , CURSO DE PARQUES Y JARDINES V- JACIN</t>
  </si>
  <si>
    <t>CIERRE ARNES / ARNES DE CADERA...// AM EXP 23/2020 // SERVICIO DE LIMPIEZA.</t>
  </si>
  <si>
    <t>SUSTITUIR  SONDAS DE OXIGENO DELANERA Y TRASER...// AM EXP 23/2020 // SERVICIO DE LIMPIEZA.</t>
  </si>
  <si>
    <t>H.REPARACION  Y LIMPIEZA  BOMBA CP-1 BOSCH / H.COM...// AM EXP 23/2020 // SERVICIO DE LIMPIEZA.</t>
  </si>
  <si>
    <t>MANTENIMIENTO, SUMINISTRO DE MATERIALPARA REPARACIONES, CISTERNA PRESTO D/ DESCARGA 87240 PARA EL CVA HUERTA DEL REY-</t>
  </si>
  <si>
    <t>CABEZAL 404-504-405-605-805...PS FRÍA/MECANISMO FOMI DESCARGA / DESATASCADOR COLLAK 1 LT//SERV. EXTINCION INCENDIOS</t>
  </si>
  <si>
    <t>MANGO       SOBIME  M100 DUCHA    99300100 / FLEXO DUCHA D.FLEX 1414  2MT CROMO / DESATASCADOR COLLAK 1 LT DESA-TOT / IN</t>
  </si>
  <si>
    <t>MATERIALES / MANO DE OBRA TALLER NORMAL...// AM EXP 23/2020 // SERVICIO DE LIMPIEZA.</t>
  </si>
  <si>
    <t>TA24 1054 REPARACION 9447-HMT KMS.164439 METER JALTEST PARA VER AVERIA ABS BORRAR AVERIAS Y AJUSTAR SENSOR TRAS.DCH</t>
  </si>
  <si>
    <t>RAVO CEP. LATERAL SILENCIOSO / RAVO CEP. LATERAL SILENCIOSO / CITY C...// AM EXP 18/2022 // SERVICIO DE LIMPIEZA VIARIA.</t>
  </si>
  <si>
    <t>DESTORNILLADOR 350 PH2/100  / DESTORNILLADOR PH1X80MM SINEX 1350 373401///SERV. EXTINCION DE INCENDIOS</t>
  </si>
  <si>
    <t>CONTRATO REDACCION PROYECTO OBRA REHABILITACION MONASTERIO SANTA CATALINA CENTRO DE LA CULTURA DEL VINO</t>
  </si>
  <si>
    <t>2024 0950 4321 627</t>
  </si>
  <si>
    <t>CONTRATO REDACCION PROYECTO MUSEOGRAFICO OBRA REHABILITACION MONASTERIO SANTA CATALINA CENTRO CULTURA DEL VINO PRTR</t>
  </si>
  <si>
    <t>Autorización de gasto para certificación 6-final (enero 2024) del contrato de señalización lote 1 (exp. 11/2018 PS Nº4)</t>
  </si>
  <si>
    <t>ZAPATO ACEBO FRESH S3 MF Nº49 / ZAPATO MONTI S3 SRC Nº41...// AM EXP 18/2022 // SERVICIO DE LIMPIEZA.</t>
  </si>
  <si>
    <t>GUANTE NITRILO HYLITE 47-402 T-9 (                       ) / GUANTE NITRILO JUNIT 9902 T-9 (                       ) / D</t>
  </si>
  <si>
    <t>NEVADA BLANCO 15L ( LIMPIEZA VIARIA ID0041324 ) / MONTOKRIL LISO...// AM EXP 18/2022 // SERVICIO DE LIMPIEZA VIARIA.</t>
  </si>
  <si>
    <t>COORDINACION SEGURIDAD Y SALUD CONTRATO OBRA REHABILITACION MONASTERIO SANTA CATALINA CENTRO CULTURA DEL VINO. PRTR</t>
  </si>
  <si>
    <t>SUMINISTRO DE  MASTER LAC CUCARACHAS 800MLPARA EL  CURSO PARQUES Y JARDINES V - JACINTO BENAVENTE</t>
  </si>
  <si>
    <t>SUMINISTRO DE  CARTUCHO SIKAFLEX 11FC MARRON Y REPAR. DE COMPRESOR/ PINTURA DECORATIVA VI - JACINTO BENAVENTE</t>
  </si>
  <si>
    <t>SUMINISTRO DE  JGO. ALFOMBRILLA PARA EL JACINTO BENAVENTE</t>
  </si>
  <si>
    <t>03453 /06/2024 / ZAPATO ALICE / RETIRADO POR: Ma LUISA VALLE CASTANO...// AM EXP 18/2022 // SERVICIO DE LIMPIEZA VIARIA.</t>
  </si>
  <si>
    <t>GUANTE K-ROCK 13G REC. NITRILO 4424RF T-9 / GUANTE K-ROCK DE LATEX...// AM EXP 18/2022 // SERVICIO DE LIMPIEZA VIARIA.</t>
  </si>
  <si>
    <t>P23A - PILA ALCALINA PANASONIC 12V LRV08 - LR23A - L1028  / SERV. EXTINCION DE INCENDIOS</t>
  </si>
  <si>
    <t>ID:0035842-CEIP IGNACIO MARTIN BARO / TYROLIT VASO AMOLADOR 180 STS-T THS14 HORMIGON / ID: 0041644-CEIP MIGUEL DELIBES /</t>
  </si>
  <si>
    <t>STIHL RESORTE DE PRESIÓN 9973102 / STIHL BOBINA 40037133001 / STIHL  CARTUC...// AM EXP 18/2022 // SERVICIO DE LIMPIEZA.</t>
  </si>
  <si>
    <t>MANTENIMIENTO, REPARACION DE  CERRADURA KEYA MUEBLE VARILLA 200062 DEL CVA HUERTA DEL REY- INICIATIVAS SOCIALES</t>
  </si>
  <si>
    <t>MANTENIMIENTO,MATERIAL  REPARACIONES,  MULETILLA CORREDERA CB21IN MICEL PARA EL CVA SAN JUAN</t>
  </si>
  <si>
    <t>DAVID GOMEZ CARBAJO</t>
  </si>
  <si>
    <t>ACTIVIDAD EN 6  CENTROS DE VIDA  ACTIVA , Z. SUR, ESTE. PARQ,ROND,DEL, ARCA- JUEGOS GIGANTES DE MADERA NO SEXISTA- INICI</t>
  </si>
  <si>
    <t>MANTENIMIENTO, MATERIAL PARA REPARACIONES,  CERRADURA KEYA MUEBLE VARILLA 200062  PARA EL CVA RIO ESGUEVA</t>
  </si>
  <si>
    <t>*BARRA CORTINA BAÑO CURVA BLANCA 80X80 / SOPORTE DUCHA TATAY...// AM EXP 18/2022 // SERVICIO DE LIMPIEZA VIARIA.</t>
  </si>
  <si>
    <t>CRUDO 19X30 / RACOR FONTANERO MARSELLA M1/2XH3/8 * / *BL...// AM EXP 18/2022 // SERVICIO DE LIMPIEZA VIARIA.</t>
  </si>
  <si>
    <t>*BARRA CORTINA BAÑO CURVA BLANCA 80X80 / *BL FISCHER ESCARPIA 18X50...// AM EXP 18/2022 // SERVICIO DE LIMPIEZA VIARIA.</t>
  </si>
  <si>
    <t>SUMINISTRO MATERIAL PARA EL CURSO DE  PARQUES Y JARDINES V , STIHL BOLSA EN LA CORREA AP CON CABLE DE CONEX - JACINTO BE</t>
  </si>
  <si>
    <t>ACEITE STIHL MEZCLA HP SUPER MIX VERDE 5LT...// AM EXP 18/2022 // SERVICIO DE LIMPIEZA VIARIA.</t>
  </si>
  <si>
    <t>SUMINISTRO DE FILM BURBUJAS 1X10 MTS INT. EHL PRA EL CVA RONDILLA- INICIATIVAS SOCIALES</t>
  </si>
  <si>
    <t>*LONA EHL PROTECT 120GR 2,85X4,9 AZ- //SERV. EXTINCION DE INCENDIOS</t>
  </si>
  <si>
    <t>*GANCHO METAL FSK PULPO 5MM//SERV. EXTINCION DE INCENDIOS</t>
  </si>
  <si>
    <t>GOMA CORDISP  910 ELAST POLIAM  8MM *///SERV. EXTINCION DE INCENDIOS</t>
  </si>
  <si>
    <t>*ALAMBRE GALV. C/DISP.1,25MM X 50 M EHS Nº 8///SERV. EXTINCION DE INCENDIOS</t>
  </si>
  <si>
    <t>GOMA CORDISP  910 ELAST POLIAM  8MM * / --CINTA AISLANTE 20MX19MM NEGRA PLYMOUTH///SERV. EXTINCION DE INCENDIOS</t>
  </si>
  <si>
    <t>CINTA PVC TR 48MMX66M / CINTA PVC TR 48MMX66M///SERV. EXTINCION DE INCENDIOS</t>
  </si>
  <si>
    <t>BASE MULTIENCHUFE C/INT 6T TT CABLE 1,5M SALA ESTUDIO CC ZONA SUR / MAYO-JUNIO</t>
  </si>
  <si>
    <t>EDUCACION / 2 CORRUGADO DE 12 A 6M. B-400-SD (  cortados a 2400mm ) / 2 CORRUGADO DE 6 A 6M. B-400-SD (  cortados a 2400</t>
  </si>
  <si>
    <t>REPARACION DE:  CORTASETOS  MARCA: MCCULLOCH  MODELO:HT5622   PARA EL CURSO DE PARQUES Y JARDINESV- JACINTO BENAVENTE</t>
  </si>
  <si>
    <t>/ REPARACION DE:CORTASETOS    MARCA:HUSQVARNA   MODELO: HD122 DEL CURSO DE PARQUES Y JARDINES- JACINTO BENAVENTE</t>
  </si>
  <si>
    <t>REPARACION DE:CORTASETOS    MARCA: STIHL  MODELO:HS45   NS:61757166 DEL CURSO DE PARQUES Y JARDINES V- JACINTO BENAVENT</t>
  </si>
  <si>
    <t>MANTENIMIENTO, SUMINISTRO PARA REPARACIONES,HILO NYLON OCTOGONAL BOBINA 3,0 MM ,BANCO TIJERA ELECT.PARA  JACINTO BENAVEN</t>
  </si>
  <si>
    <t>SUMINISTRO DE  BOLSA 50 UDS GRAPA PARA CESPED ARTIFICIAL,ROLLO ANTIHIERBAS GEOTEX PARA EL CURSO DE PARQUES Y JARDINES-</t>
  </si>
  <si>
    <t>MANT. SUMINISTRO PARA REPARACIONES,STIHL BLISTER HILO NYLON REDONDO ROJO 2,7 MM 208 MPARA EL JACINTO BENAVENTE-</t>
  </si>
  <si>
    <t>REPARACION DE: DESBROZADORA   MARCA:STIHL   MODELO:  FS131  NS:515 PARA EL CURSO DE PARQUES Y JARDINESV DEL JACINTO BEN</t>
  </si>
  <si>
    <t>ALB: 24-214572  / REPARACION DE: GENERADOR   MARCA:GEKO   MODELO:  6602  NS:986535 /SERV. EXTINCION DE INCENDIOS</t>
  </si>
  <si>
    <t>ALB: 24-217856  SALKI DECAPADOR AIRE CALIENTE HSK 2000W LCD TEMP-50/650 ///SERVICIO DE EXTINCION DE INCENDIOS</t>
  </si>
  <si>
    <t>ALB: 24-218367 PED: 24-030650-1003 S/PED: TP GARCIA QUINTANA / PRESTO CONJUNTO MANETA PARA 1000M </t>
  </si>
  <si>
    <t>PL-MBL SUP 2P+T TOR GRIS</t>
  </si>
  <si>
    <t>MANTENIMIENTO, SUMINISTRO DE LAMPARA HE 28W/840 PARA   REPARACION ELECTRICA DEL CVA ZONA ESTE- INICIATIVAS SOCIALES</t>
  </si>
  <si>
    <t>7693MJN-CAMBIO DE ACEITE MOTOR Y FILTRO DE ACEITE MOTOR/M1-MPMM01000...// AM EXP 18/2022 // SERVICIO DE LIMPIEZA.</t>
  </si>
  <si>
    <t>8333KVB // SUST.PASTILLAS 2 PINZAS FRENOS PUENTE POST. / SUST. 2...// AM EXP 18/2022 // SERVICIO DE LIMPIEZA VIARIA.</t>
  </si>
  <si>
    <t>SUMINISTRO DE CAMELIA  / LAVANDA / ROMERO C-1 L / CEANOTHUS C-1 L, ETC.. PARA EL CURSO DE PARQUES Y JARDINES V - J. BENA</t>
  </si>
  <si>
    <t>6799-N-10  ANILLO EJE LATERAL / 985-M-12-175  TUERCA A.B.///SERVICIO DE EXTINCION DE INCENDIOS</t>
  </si>
  <si>
    <t>METAL/04675 - SOPORTE MOTOR TRAS CLIO-II 1,2 / MAHLE/LX42971 - FILTROS DE AIRE / MAHLE/OC978 - FILTROS DE ACEITE / MAHLE</t>
  </si>
  <si>
    <t>DYNAMIC ANTICONGELANTE DYNAGEL 3000 50 % ROJO 5L / DYNAMIC ANTICONGELANTE DYNAGEL 3000 50 % AMARILLO 5L / MOTUL 7100 10W</t>
  </si>
  <si>
    <t>LATIG. 700BAR 2000MM 3/8 NPT M-M...// AM EXP 18/2022 // SERVICIO DE LIMPIEZA VIARIA.</t>
  </si>
  <si>
    <t>**PEDIDO POR JOSE** / FILTRO HIDRAULICO / FILTRO HIDRAULICO...// AM EXP 18/2022 // SERVICIO DE LIMPIEZA.</t>
  </si>
  <si>
    <t>FILTRO DE ACEITE / MS EXTREMEE TACK 600KG/M2 / Pulsadores / Pulsadores / PLACA MATRICULA EUROPEA 1765 DSK / VARILLA ROSC</t>
  </si>
  <si>
    <t>PILOTO TERRANO II / AJUSTABLE MOL. LATERAL CROM. 8"" / ATM-Juego 8 llaves torx / LLAVE COMB.CON CARRACA/SEK+EXTINCION I</t>
  </si>
  <si>
    <t>RASTRILLO PLASTICO C/MANGO / SOPORTE ARCHIVADOR DE PARED (5 COMPA...// AM EXP 18/2022 // SERVICIO DE LIMPIEZA.</t>
  </si>
  <si>
    <t>BOTONERA, UPC, APREHENSION S411A0-N000-1070...// AM EXP 18/2022 // SERVICIO DE LIMPIEZA.</t>
  </si>
  <si>
    <t>MALETÍN DE 6 BALIZAS DE SEÑALIZACION POWERFLARE LU //  ( POLICIA MUNICIPAL - PEDIDO POR POLICIA MUN</t>
  </si>
  <si>
    <t>VALLA LIMITACION PEATO.1250MM 2PATAS CUR UD // ( POLICIA MUNICIPAL - RETIRA LA MERCANCIA MI</t>
  </si>
  <si>
    <t>SEGOCRYL M-60 S 15LT    //    ( EDUCACION - CEIP ALLUE MORE   GE0012478.</t>
  </si>
  <si>
    <t>TEMPLE GOTELE SEGOPI 13LT //   ( EDUCACION - GE0012478 CIP ALLUE MORE ID 00</t>
  </si>
  <si>
    <t>VENTA Nº 2024PV101/1279 ALBARÁN 2703 FECHA 26/06/2024...// AM EXP 18/2022 // SERVICIO DE LIMPIEZA VIARIA.</t>
  </si>
  <si>
    <t>ACUERDO MARCO_1961LTT: ACEITE 5W30,ANTICONGELNATE,FILTRO DE ACIET Y ACEIT TRANSEJE,MAN ODE OBRAR DE DESMOTNAR Y MONTAR M</t>
  </si>
  <si>
    <t>2024 10 2313 22699</t>
  </si>
  <si>
    <t>ALFREDO JASO VILLA</t>
  </si>
  <si>
    <t>DISEÑO Y MAQUETACION DE LA MEMORIA 2023 DEL AREA DE PERSONAS MAYORES, FAMILIA Y SERVICIOS SOCIALES</t>
  </si>
  <si>
    <t>SUMINISTRO MATERIAL ESPECÍFICO DE CONSTRUCCIÓN PARA LOS COLEGIOS. 2024</t>
  </si>
  <si>
    <t>ALICIA SANZ RODRIGUEZ</t>
  </si>
  <si>
    <t>TALLERES ""LABORATORIO PAYASO"" EN CENTRO MUNICIPAL DE LA IGUALDAD // AGOSTO 2024</t>
  </si>
  <si>
    <t>FUNDACION JUAN SOÑADOR</t>
  </si>
  <si>
    <t>SERVICIO DE CATERING PARA EL ACTO INSTITUCIONAL DE BIENVENIDA A NIÑOS Y NIÑAS SAHARAUIS-10 DE JULIO</t>
  </si>
  <si>
    <t>ELECTRODOS PARA LOS DESFIBRILADORES DEL CVA ZONA SUR Y LA VICTORIA- INICIATIVAS SOCIALES</t>
  </si>
  <si>
    <t>LOTE1 Conservación,reparación y reforma de instalaciones de alumbrado exter. del municipio de Valladolid. Expte 8/2021.</t>
  </si>
  <si>
    <t>T DE CHAPA (MATRICULA: 4019LSL) / PARAGOLPES TRASER / C&amp;F CHOQ TRZOE / T DE PINTURA / INGREDIENTES DE PINTURA</t>
  </si>
  <si>
    <t>OS B S VIBR TRENES DEL Y TRAS  MATRICULA 8842FJC / OS EX-RP VOLANTE MOTOR / OA EX-RP CON.CAJA DE VELOCIDADES / OA CT GEO</t>
  </si>
  <si>
    <t>Contrato de obras de construcción de vía ciclista en calle Mieses (exp. 5/2024 SETM)</t>
  </si>
  <si>
    <t>SUMINISTRO MATERIAL FONTANERÍA PARA CC DELICIAS (ID 40783) Y CC RONDILLA (PULSADORES Y MECANISMO ROCA DAMA)</t>
  </si>
  <si>
    <t>TOMA INF 3M VOL-OCK6-U8  UTP6 RJ45 S/FRON    7000027621</t>
  </si>
  <si>
    <t>SUMINISTRO DE MATERIAL PARA REPARACIÓN CC. DELICIAS (CABEZAL PRESTO XT 4028)</t>
  </si>
  <si>
    <t>CONMUTADOR LEG MONOBL.10A SUP.GRIS  PLEXO     069711L</t>
  </si>
  <si>
    <t>DOWN DISANO ECOLEX4  1729 32W 4K CLD CEL / TASA ECORAEE   (R.DECRETO 208/2005): DIS000001197 / PANEL DISANO 1852 LED 54W</t>
  </si>
  <si>
    <t>ANILLO CLIP / CORREAS DESBROZADORA / Mano de obra</t>
  </si>
  <si>
    <t>PANTALON DATOR AZUL MARINO T-L (                       ) / PANTALON DATOR AZUL MARINO T-XL (                       ) / P</t>
  </si>
  <si>
    <t>GORRA KARIN 7026 COLOR AZUL MARINO (                       ) / LOGOS PECHO AYUNTAMIENTO DE VALLADOLID PARQUES Y JARDINES</t>
  </si>
  <si>
    <t>LOTE 3 Conservación, reparación y reforma de instalaciones de alumbrado ext. del municpio de Valladolid. EXP 8/2021.</t>
  </si>
  <si>
    <t>LOTE 2 Conservación, reparación y reforma de instalac de alumbrado exter. del municipio de Valladolid. Exp 8/2021.</t>
  </si>
  <si>
    <t>PRORROGA 1/7 A 31/12 - L 1 Y 2 PRO.PREV.FAM.MONEO Y DED-Y OTROS EN C.ESC Y ENTID.-PMDROGAS</t>
  </si>
  <si>
    <t>COMPROBAR NIVELES ( 9575-JTL ) / MANTENIMIENTO NIVELES ( 3389-KMN HR-II ) / MANTENIMIETO NIVELES ( 3394-KMN MORERAS )</t>
  </si>
  <si>
    <t>NEUMÁTICO TRASERO MITAS TOURING FORCE  130/70-12 64P / ECOTASA / VÁLVULA TUBELLES / LÁMPARA PILOTO TRASERO / MANO DE OBR</t>
  </si>
  <si>
    <t>ALBARAN: AV24/03831 F: 26/06/2024 / TENAZA COBRA 250 KNIPEX / TENAZA COBRA 300 KNIPEX / TIJERA ELECTRICISTA ALYCO AC.INO</t>
  </si>
  <si>
    <t>ALBARAN: AV24/03432 F: 11/06/2024 / NEVERA 32 LTS. / PACK 8 ENFRIADORES / DISCO CLASSIC CG H4.5 180*22,23 / DISCO CORTE</t>
  </si>
  <si>
    <t>STIHL CUCHILLA DE PICADO 270-2 40007133903 / STIHL RG DESMALEZADORA 41807405101 / STIHL TORNILLO DE CIERRE 42266416500 /</t>
  </si>
  <si>
    <t>ID: 0041456 / TIR.POZI.C/PLANA ZIN. 3,5x 10  VLOX / PODADERA BAHCO 1M PX-M2 / PERNOS COMPLET P51, P51H, P74 BAHCO / PEGA</t>
  </si>
  <si>
    <t>MANO DE OBRA / STIHL FILTRO DE AIRE 41801410300 / STIHL CABLE BOWDEN 41801801113</t>
  </si>
  <si>
    <t>STIHL ACEITE ADHESIVO P. CADENA FORESTPLUS 5 L 7815166002 / CADENA STIHL MOTOSIERRA   63 PM PICCO MICRO ESLABON / DUMPER</t>
  </si>
  <si>
    <t>SUMINISTRO DE MATERIAL CC DELICIAS (ID 40723) Y CC JOSE LUIS MOSQUERA (ID 40231-) / BOMBILLO MCM PREMONTADO EAF 10-35</t>
  </si>
  <si>
    <t>VENTANA Y BURLETE DE LA PUERTA CORREDERA DCH SUSTITUIR. MATRICULA 1617DTJ  / MOLDURAS PUERTA CORREDRA DCH Y PALILLO DCH</t>
  </si>
  <si>
    <t>SUMINISTRO MATERIAL FONTANERÍA PARA C.I.C SANTIAGO LOPEZ  (ESCOBILLA WC-2000 BLANCA TATAY)</t>
  </si>
  <si>
    <t>*BROCA BOSCH SDS PLUS-7X 14X200X265 / *GANCHO CORTO COLIS REF.1003 / *CUELGAFACIL COLIS REF.1006 / ALCAYATA TORREMAT ROS</t>
  </si>
  <si>
    <t>SILICONA SOUDAL 280ML TRANSPAR</t>
  </si>
  <si>
    <t>COMMENT|EIM el principito / MULETILLA CORREDERA CB21IN MICEL</t>
  </si>
  <si>
    <t>COMMENT|GE0003947 / POMO TESA 3501 60/70 LM TULIPA</t>
  </si>
  <si>
    <t>COMMENT|+++ Moreras +++ / BOMBILLO TESA 5030 30X30 L * / IGUALAMIENTO BOMBILLO NORMAL / COPIA LLAVE NORMAL / CELESA BROC</t>
  </si>
  <si>
    <t>FARDO BOBINA MECHA 6 UNDS OFERTA / FARDO HIGIENICO DOMESTICO 38M - 96 UNDS OFERTA / GEL MANOS NACARADO CONCEN 5L OFERTA</t>
  </si>
  <si>
    <t>COLUMNA GALV B.EUR  6MT D=60   SIN PERNOS / PERNO ZINCADO 16X400/500 P/4-6MT 2TUER+2ARA / COLUMNA GALV B.EUR  4MT D=60</t>
  </si>
  <si>
    <t>COMMENT|+++ MORERAS +++ / CERRADURA TESA METAL 2241/20 NI / COPIA LLAVE NORMAL / COPIA LLAVE SEGURIDAD PUNTOS / TONER OR</t>
  </si>
  <si>
    <t>COMMENT|botas trabajo Begoña / BOTAS SEGURIDAD OFERTA</t>
  </si>
  <si>
    <t>PRORROGA 1/7 A 31/12 - L 3 PROG.REDUCCION RIESGOS COLECT.VULNERABLES-ACLAD-PMDROGAS</t>
  </si>
  <si>
    <t>Seguridad y salud del lote 1 del contrato de conservación, reparación y reforma de alumbrado público. PS 2 EXPT 8/2021.</t>
  </si>
  <si>
    <t>ALB: 24-216366 PED: 24-024359-1001 S/PED: 515321672 VALE 1520 / REPARACION DE:SOPLADOR    MARCA:STIHL   MODELO:BR700</t>
  </si>
  <si>
    <t>ALB: 24-216065 PED: 24-026897-1005 S/PED: ID0035842 / ML. PVC SANITARIO SERIE B 3M DN 110 / MANGUITO EVACUACION DN 110 /</t>
  </si>
  <si>
    <t>ALB: 24-217519 PED: 24-029183-1003 S/PED: 1575 / BOTE HILO TEFLON UNILOCK 160M TANGIT</t>
  </si>
  <si>
    <t>SUMINISTRO DE MATERIAL ELÉCTRICO PARA REPARACIÓN EN C.C. CAMPILLO</t>
  </si>
  <si>
    <t>CUBIERTA RUEDA TRASERA CORTACESPED HONDA HRH536K4 / CUCHILLA CORTACESPED HONDA HRH 536 HXE / VALE Nº 1521 ( DESTINO: PAR</t>
  </si>
  <si>
    <t>SUMINISTRO DE MATERIAL DE CARPINTERÍA PARA REPARACIONES EN C.C. ZONA SUR (ID 41740) Y CASA CUNA (ID 37313, 37955)</t>
  </si>
  <si>
    <t>Albarán: VA24/2665 Fecha: 21/06/24 / *MIRADOR TORRE VALLADOLID * / PINO NORTE V 50 / Albarán: VA24/2712 Fecha: 25/06/24</t>
  </si>
  <si>
    <t>Albarán: VA24/2409 Fecha: 04/06/24 / TABLERO ABEDUL CARROCERIA 09MM / VIVERO / Albarán: VA24/2410 Fecha: 04/06/24 / NORT</t>
  </si>
  <si>
    <t>ESPUMA POLIURETANO PISTOLA / DISOLVENTE LIMPIEZA PISTOLA / SIKA 11FC PURFORM BLANCO 300ML / SIKA 11FC PURFORM GRIS 300ML</t>
  </si>
  <si>
    <t>SUMINISTRO DE DISPENSADOR DE BOBINA PAPEL PARA ASEO DE C.C. BAILARÍN VICENTE ESCUDERO (ID 40969)</t>
  </si>
  <si>
    <t>215/75R17.5 ORJAK 4 SAVA / NFU N3 / MONTAJE RUEDA CAMION PEQUEÑO / SACAR Y COLOCAR CAMION / 16X7.50-8 4PR TRELLEBORG / N</t>
  </si>
  <si>
    <t>PROGRAMADOR 1 EST.WPX1 C/ELECTROVALV.JTV / ARQUETA TRONCO PIRAMIDAL GRANDE (660X490X330) / VALVULA ESFERA H-H 1/2"" M.ROJ</t>
  </si>
  <si>
    <t>BARNIZ SINTETICO EUROYATES 3LT .- SANEAMIENTO CARPINTERIA EXTERIOR ARCHIVO. ID: 37192.</t>
  </si>
  <si>
    <t>SUMINISTRO DE PINTURA PARA CC DELICIAS (ESMALTE EXTRA MATE BLANCO NIEVE 0.75LT)</t>
  </si>
  <si>
    <t>BIG SAC 85X85X60 BABIERTA+FPLANO-40CM-1000KG</t>
  </si>
  <si>
    <t>VOLQUETES RUEDA, S.L.</t>
  </si>
  <si>
    <t>MODELO CELA SPA 3D136R MATRICULA 7694-JCZ Nº MAQUINA 0000136. Comprobar maquinaria. Realizar revisión de seguridad con p</t>
  </si>
  <si>
    <t>VILLAMARCIEL</t>
  </si>
  <si>
    <t>Seguridad y salud del lote 3 del contrato de conservación, reparación y reforma de alumbrado público. PS 2 EXPT 8/2021.</t>
  </si>
  <si>
    <t>Seguridad y salud del lote 2 del contrato de conservación, reparación y reforma de alumbrado público. PS 2 EXPT 8/2021.</t>
  </si>
  <si>
    <t>2024 0650 3341 632</t>
  </si>
  <si>
    <t>SE-EC 2/2024 PS2. CONTRATO DIRECCION FACULTATIVA OBRAS DE REHABILITACIÓN INTEGRAL DE LA NAVE DEL LAVA 3ª FASE. AÑO 2024</t>
  </si>
  <si>
    <t>2024 11 1361 212</t>
  </si>
  <si>
    <t>DECOCANAL 2000 S.L.</t>
  </si>
  <si>
    <t>REPARACION Y LIMPIEZA CANALON NAVE DE VOLUNTARIOS DE PROTECCION CIVIL///SERV. DE EXTINCION DE INCENDIOS</t>
  </si>
  <si>
    <t>Seguridad y salud en contrato de obras de construcción de vía ciclista en calle Mieses (exp. 5/2024 SETM)</t>
  </si>
  <si>
    <t>JOSÉ ANDRÉS COELLO CAMPOS</t>
  </si>
  <si>
    <t>SUMINISTRO DE ESTATUILLAS PARA LA XXIII EDICIÓN DE LOS PREMIOS CONDE ANSÚREZ</t>
  </si>
  <si>
    <t>SERVICIOS INTEGRALES CARRACILLO, S.L.</t>
  </si>
  <si>
    <t>Sustitución de emergencia en sistema de riego en la urbanización ""Los Doctrinos""</t>
  </si>
  <si>
    <t>CHAÑE</t>
  </si>
  <si>
    <t>ADQUISICIÓN PRODUCTOS QUÍMICOS MANTENIMIENTO INSTALACIÓN DE CLIMATIZACIÓN EDIFICIO SAN BENITO.</t>
  </si>
  <si>
    <t>REGARGA DE BOTELLA DE OXIGENO MEDICINAL MOD. X2S (1 UD) ///SERVICIO DE EXTINCION DE INCENDIOS</t>
  </si>
  <si>
    <t>REPARACIÓN SISTEMA DE SEGURIDAD EDIFICIO MUNICIPAL ""CASA CONSISTORIAL"".</t>
  </si>
  <si>
    <t>SUMINISTRO DE MATERIAL NECESARIO PARA SEPARACIÓN MESAS DE METAL</t>
  </si>
  <si>
    <t>BOMBA BIDONES UREA / FILTRO AIRE MANN*** / BOMBA GAS-OIL BCD / FIL...// AM EXP 18/2022 // SERVICIO DE LIMPIEZA.</t>
  </si>
  <si>
    <t>REPARACION BALLESTAS // AM EXP 23/2020 // SERVICIO DE LIMPIEZA.</t>
  </si>
  <si>
    <t>SE 31/24 ASISTENCIA TECNICA CONTROL CALIDAD (L 2) OBRA REFORMA ASEOS 2ª PLANTA CEIP FEDERICO GARCÍA LORCA. 44 DIAS LABOR</t>
  </si>
  <si>
    <t>SE 32/24 ASISTENCIA TECNICA CONTROL CALIDAD (L 2) OBRA SOLADOS PVC MARINA ESCOBAR INFANTIL Y GARCÍA QUINTANA. 40 D LABOR</t>
  </si>
  <si>
    <t>2024 04 9209 22199</t>
  </si>
  <si>
    <t>ADQUISICIÓN DE DOS BASTIDORES CARPETAS COLGANTES GIO DIN A4-FOLIO CON DESTINO A LA CONCEJALÍA DEL ÁREA DE HACIENDA.</t>
  </si>
  <si>
    <t>SUMINISTRO MATERIAL ELÉCTRICO REPARACIÓN LOCAL A.V. UNIÓN ESGUEVA (PANEL DISANO ECO 33W / PANEL DISANO ECO 69W/ PETACA)</t>
  </si>
  <si>
    <t>SUMINISTRO MATERIAL OVERUELA (40553), DELICIAS, NATIVIDAD ALVÁREZ CHACÓN (41091), PILARICA (41107), PUENTE DUERO (41143)</t>
  </si>
  <si>
    <t>CISTERNA T/A JIMTEN 23016 S-47 C/MECANISMO / SILICONA GRIFFON POLIMERO BLANCO. 425G / GRIFO S/BOYA LAT.3/8""X32  01515515</t>
  </si>
  <si>
    <t>SUMINISTRO MATERIAL FONTANERÍA PARA C.C. CASA CUNA (MECANISMO ROCA A822502200 / MECANISMO ROCA A822504300)</t>
  </si>
  <si>
    <t>(A.M.) REPARACION VEHICULO OFICIAL 8435 LPS, R.I</t>
  </si>
  <si>
    <t>TOMA INF 3M VOL-OCK6-U8  UTP6 RJ45 S/FRON    7000027621...// AM EXP 18/2022 // SERVICIO DE LIMPIEZA.</t>
  </si>
  <si>
    <t>CAJA 1EL LEGRAND 80051 EMP. TAB.HUECO MEC. / D.INTERR NIESSEN 811...// AM EXP 18/2022 // SERVICIO DE LIMPIEZA VIARIA.</t>
  </si>
  <si>
    <t>SE 31/24 ENSAYOS CONTROL DE CALIDAD (LOTE 1) OBRA REFORMA ASEOS 2ª PLANTA CEIP FEDERICO GARCÍA LORCA. 44 DIAS LABORABLES</t>
  </si>
  <si>
    <t>SE 32/24 ENSAYOS CONTROL CALIDAD (L 1) OBRA SOLADOS PVC MARINA ESCOBAR INFANTIL Y GARCÍA QUINTANA. 40 DIAS LABORABLES</t>
  </si>
  <si>
    <t>CRISTAL AUTO VALLADOLID S.L.</t>
  </si>
  <si>
    <t>PARABRISAS(E 1768 BGJ) / MONTAR PARABRISAS PEGADO CAMIONES PEQUEÑOS...// AM EXP 23/2020 // SERVICIO DE LIMPIEZA VIARIA.</t>
  </si>
  <si>
    <t>DISOLVENTE CLOROCAUCHO 1403 DE 1L (M) ( COLEGIO MARINA ESCOBAR ID40687 ) / MONTOSINT. FERRUM NEGRO FORJA DE 4L. ( COLEGI</t>
  </si>
  <si>
    <t>CINTA TAPAR GRIETAS 5CMX20M ( MANTENIMIENTO  VALLE DE ARAN ID0040461 )...// AM EXP 18/2022 // SERVICIO DE LIMPIEZA.</t>
  </si>
  <si>
    <t>OR: 17088 - MATRICULA: 0370LDD / CRISTAL ESPEJO ( 2116845 )...// AM EXP 23/2020 // SERVICIO DE LIMPIEZA.</t>
  </si>
  <si>
    <t>16908 / REPARAR CABLEADO ASIENTO PRETENSOR ( 17108000 ) / PEQUEÑO MATERIAL...// AM EXP 18/2022 // SERVICIO DE LIMPIEZA.</t>
  </si>
  <si>
    <t>MANT. SUMINISTRO DE MATERIALES,  CONTENEDOR ECO CON PEDAL  PARA EL CVA ARCA REAL - INICIATIVAS SOCIALES</t>
  </si>
  <si>
    <t>SUMINISTRO MATERIAL LOCAL A.V. UNIÓN ESGUEVA (ID 41586 / 3VNTCSPM - BATERÍA SAFT-ARTS 3,6V 1.6AH 3VNT CS PM FASTÓN 2,8)</t>
  </si>
  <si>
    <t>SUMINISTRO MATERIAL PARA REPARACIONES EN C.C. DELICIAS (41519), ZONA ESTE (41174) Y ZONA ESTE (40507)</t>
  </si>
  <si>
    <t>ID: 0041502-CEIP PONCE DE LEON / CERRADURA MCM 1650-21-00 S/BOMBILLO / ID: 0041056-CEIP GABRIEL Y GALAN / MANILLA ALMA M</t>
  </si>
  <si>
    <t>MANTENIMIENTO, REPRACION DE BOMBILLO MCM PREMONTADO EAF: 10-30 PARA EL CVA DELICIAS- INICIATIVAS SOCIALES</t>
  </si>
  <si>
    <t>SUMINISTRO PIEZAS CC CAMPILLO / CELESA BROCA DIN 338 HSS-CO RECT. Ø 02,50 MM / CIERRA. DORMA TS68 F2-4 NEGRO B/RETEN</t>
  </si>
  <si>
    <t>1760LKK // H.M.O.  COMPROBAR  AVERIAS,  REALIZAR PRUEBAS  Y  DETERMINAR AVERIA. HACER ACTUALIZACION DE CENTRALITA EDC Y</t>
  </si>
  <si>
    <t>VA24/2517 Fecha: 10/06/24 / ESQUINERO PINO 45*45 / VESTUARIO PARQUE LA PAZ...// AM EXP 18/2022 // SERVICIO DE LIMPIEZA.</t>
  </si>
  <si>
    <t>5277KWD / ABRAZ EXTRA 60-63 M6 / MANG PVC 50X61 C/ REF.ALAMB...// AM EXP 18/2022 // SERVICIO DE LIMPIEZA VIARIA.</t>
  </si>
  <si>
    <t>DEPOSITO EXPANSION RVI PREMIUM / TAPA ESPEJO RVI 245X230 PREMI...// AM EXP 18/2022 // SERVICIO DE LIMPIEZA.</t>
  </si>
  <si>
    <t>ESCOBILLA C/ SURTIDOR DE  AGUA 650MM...// AM EXP 18/2022 // SERVICIO DE LIMPIEZA VIARIA.</t>
  </si>
  <si>
    <t>FALDON 3º BRAZO CITY CAT...// AM EXP 18/2022 // SERVICIO DE LIMPIEZA.</t>
  </si>
  <si>
    <t>PEDIDO: ANGEL MAURO Material entregado Jueves 18.04.2024 / MOTUL HD COOL...// AM EXP 18/2022 // SERVICIO DE LIMPIEZA.</t>
  </si>
  <si>
    <t>PEDIDO: ANGEL MAURO Material entregado Jueves 10.05.2024 / PETRONAS HYDR...// AM EXP 18/2022 // SERVICIO DE LIMPIEZA.</t>
  </si>
  <si>
    <t>FACTURA DE REPUESTOS SEGÚN PEDIDO Nº 2024PV101/1178 2372 FECHA 30/05/2024...// AM EXP 18/2022 // SERVICIO DE LIMPIEZA.</t>
  </si>
  <si>
    <t>PISTOLA DE SUCCION TRANSPARENTE / LLAVE FILTRO ACEITE U48PB / EMBUDO...// AM EXP 18/2022 // SERVICIO DE LIMPIEZA.</t>
  </si>
  <si>
    <t>DAIKIN AC SPAIN, S.A.</t>
  </si>
  <si>
    <t>CONTRATO DE ASISTENCIA TÉCNICA POR AVERÍA SISTEMA DE REFRIGERACIÓN AGENCIA DE INNOVACIÓN (JULIO 2024)</t>
  </si>
  <si>
    <t>2024 0550 4312 633</t>
  </si>
  <si>
    <t>CONTRATO DE SUMINISTRO E INSTALACIÓN DE LUMINARIAS PARA LA RENOVACIÓN EN EL MERCADO DEL VAL .</t>
  </si>
  <si>
    <t>LAVADO INTENSIVO DE LAS ACERAS EN EL BARRIO DE COVARESA. SERVICIO DE LIMPIEZA VIARIA.</t>
  </si>
  <si>
    <t>A.T. C.CALIDAD.LOTE 2. Contrato obras, construcción carril bici conexión Parquesol-Avda. Salamanca (exp. 35/2023 SETM)</t>
  </si>
  <si>
    <t>CORRECCIÓN DEFECTOS DE LA INSTALACIÓN DE BAJA TENSIÓN DEL C.C. DELICIAS</t>
  </si>
  <si>
    <t>REUQAV INGENIEROS S.L.</t>
  </si>
  <si>
    <t>SPC 103/2024: REDACCIÓN DE PROYECTO TÉCNICO PARA LA RENOVACIÓN DE LA SALA DE CALDERAS DEL C.C. RONDILLA</t>
  </si>
  <si>
    <t>SERIGRAFIADO DE ESCUDO DEL AYUNTAMIENTO EN VESTUARIO DE PERSONAL</t>
  </si>
  <si>
    <t>REARMAR MAGNETOTÉRMICO DE CENTRO DE TRANSFORMACIÓN DEL ARCHIVO MUNICIPAL.</t>
  </si>
  <si>
    <t>REPARACION DE 2 PANTALONES DE RESCATE TECNICO Y COSIDO DE ESCUDO EN CHALECO////SERV. EXTINCION DE INCENDIOS</t>
  </si>
  <si>
    <t>SE 31-2024 CTTO MENOR OBRAS ASEOS 2ª PLANTA CEIP FEDERICO GARCÍA LORCA. PLZ EJ: 44 D LABORABLES</t>
  </si>
  <si>
    <t>FUNDACION ALONSO QUIJANO</t>
  </si>
  <si>
    <t>CTTO MENOR SUSCRIPCIÓN REVISTA ""MI BIBLIOTECA"" BIBLIOTECAS MUNICIPALES. AÑO 2024</t>
  </si>
  <si>
    <t>200 BONOS INFANTILES + 70 BONOS ADULTOS PISCINA - CEAS RONDILLA -  PROGRAMA CONC. FAMILIAR-ESCUELA INF.VERANO</t>
  </si>
  <si>
    <t>DIALOGASEX</t>
  </si>
  <si>
    <t>TALLERES DE EDUCACIÓN SEXUAL Y ASESORÍA SEXOLÓGICA PARA JÓVENES Y ADOLESCENTES / DURANTE 2024</t>
  </si>
  <si>
    <t>SUMINISTRO DE 1 COJIN DE ELEVACION NT4 RESQTEC PARA INTERVENCIONES////SERV. EXTINCION DE INCENDIOS</t>
  </si>
  <si>
    <t>MATPRELAB, S.L.</t>
  </si>
  <si>
    <t>REPUESTOS PARA CASCOS F2 X TREM DE MSA PARA INTERVENCIONES DE LA DIVISION OPERATIVA//SERV. EXTINCION INCENDIOS</t>
  </si>
  <si>
    <t>CONTRATO MENOR DE OBRAS RELATIVAS AL MERCADO DE LA MARQUESINA DE LA PLAZA DE ESPAÑA DE VALLADOLID.</t>
  </si>
  <si>
    <t>LIMPIEZAS Y MANTENIMIENTO ALBE SL</t>
  </si>
  <si>
    <t>LIMPIEZA, DESINFECCION DEL PAVIMENTO DE 7 PUESTOS, PASILLO,OFICICNA, BAÑOY MUELLE DE CARGA DEL M. RONDILLA</t>
  </si>
  <si>
    <t>SIERRA CIRCULAR ELECTRICA / DISCO BOSH / GUIA CARRIL BOSCH / JUEGO MORDAZAS  ///SERV. EXTINCION INCENDIOS</t>
  </si>
  <si>
    <t>CTTO MENOR IMPRESION FOLLETOS TALLERES ESCRITURA BIBLIOTECAS MUNICIPALES AÑO 2024</t>
  </si>
  <si>
    <t>REPARACION Y SUSTITUCION PIEZAS CALDERA BIOMASA DEL CMPA</t>
  </si>
  <si>
    <t>ADJUDICA AMPLIACIÓN GRABACIÓN CON DRON IMÁGENES AÉREAS CIUDAD - CONCEJOS ABIERTOS -GOBIERNO Y RELACIONES</t>
  </si>
  <si>
    <t>ENSUMA EMPLEO SOCIAL, S.L.</t>
  </si>
  <si>
    <t>SERVICIO DE CATERING JORNADA PRESENTACIÓN DEL VIDEOJUEGO ""THE OCCULTIST"" DE PENTAKILL STUDIOS</t>
  </si>
  <si>
    <t>CORESES</t>
  </si>
  <si>
    <t>SUMINISTRO EN RÉGIMEN DE ALQUILER DE PLATAFORMA ELEVADORA PARA REPARACIÓN GOTERA EN C.M. SEGUNDO MONTES</t>
  </si>
  <si>
    <t>SUMINISTRO E INSTALACIÓN DE UNA ESTACIÓN DE RECARGA DE PATINETES ELÉCTRICOS Y SU ESTACIONAMIENTO.</t>
  </si>
  <si>
    <t>CTTO DE SERVICIOS DE GEST. Y DES. DE LAS ACT. INFANTILES EN EPOCA ESTIVAL EN INST. MUNICIPALES / 15 JULIO A 30 AGOSTO</t>
  </si>
  <si>
    <t>CONTRATO OBRAS MODIFICACION ZONA PERSONAL (VESTUARIOS) Y CREACION NUEVO ALMACEN EN CENTRO MUNICIPAL DE PROTECCION ANIMAL</t>
  </si>
  <si>
    <t>Reajuste saldo prórroga hasta 11/05/24 por incorp. de remanentes afectados y menor importe facturado en servicios pers.</t>
  </si>
  <si>
    <t>CTTO MENOR SUMINISTRO PIZARRA BLANCA MAGNETICA Y PACKS IMANES BIBLIOTECAS MUNICIPALES. AÑO 2024</t>
  </si>
  <si>
    <t>ASOCIACION ESPAÑOLA DE AMIGOS DEL LIBRO</t>
  </si>
  <si>
    <t>CTTO SUSCRIPCION REVISTA LAZARILLO BIBLIOTECAS MUNICIPALES. AÑO 2024</t>
  </si>
  <si>
    <t>SUMINISTRO E INSTALACIÓN DE CRISTAL EN C.I.C. CONDE ANSÚREZ</t>
  </si>
  <si>
    <t>ADIESTRAMIENTO EDUCAN</t>
  </si>
  <si>
    <t>ABONO POR CURSO MIXTO SOBRE MANEJO DE PERROS PARA EMPLEADOS DEL C.P.A. 12 HORAS,,</t>
  </si>
  <si>
    <t>BRUNETE</t>
  </si>
  <si>
    <t>ABONO DE CLASES DE INGLES ( DOS GRUPOS ) PARA EMPLEADOS MUNICIPALES . TERCER TRIMETRE CURSO</t>
  </si>
  <si>
    <t>2024 0550 4312 626</t>
  </si>
  <si>
    <t>IMPLANTACION DE UNA RED DE ACCESO WIFI EN MERCADO RONDILLA</t>
  </si>
  <si>
    <t>2024 02 1501 22706</t>
  </si>
  <si>
    <t>EFICIA GESTIÓN INTEGRAL DE PROYECTOS,S.L.</t>
  </si>
  <si>
    <t>REDAC ""ANÁLISIS TEC.Y ECON. DOCUMEN.APORTADA POR EL MT.Y MOV.SOSTEN. REFETENTE ESTUD.SOTERRAM.FERRV. LÍNEA FERROV.CIUDAD</t>
  </si>
  <si>
    <t>CTTO SUMINISTRO MATERIAL ACTIVIDADES ANIMACIÓN LECTURA BIBLIOTECAS MUNICIPALES. AÑO 2024</t>
  </si>
  <si>
    <t>A.T. CONTROL CALIDAD LOTE 2 en Contrato de obras de vía ciclista en calle Mieses, control de calidad  (exp. 5/2024 SETM)</t>
  </si>
  <si>
    <t>SE 32/2024 ESTUDIO Y COORD SEG Y SALUD. LOTE 1. SUST SUELOS VINILICOS CEIP MARINA ESCOBAR Y GCIA QUINTANA. 40 DIAS LABOR</t>
  </si>
  <si>
    <t>EXPTE. SE 32/2024 CTTO MENOR OBRAS SUSTITUCIÓN SUELOS CEIP MARINA ESCOBAR Y A. GARCIA QUINTANA. 40 DÍAS LABORABLES</t>
  </si>
  <si>
    <t>Prórroga, por Interés General del contrato ""Mantenimiento aplicaciones informáticas GTWIN 2024 para Gestión de Ingresos""</t>
  </si>
  <si>
    <t>ABONO DE 3 PLACAS DE HOMENAJE PARA FALLECIDOS EN EL DIA DE SANTA RITA 24</t>
  </si>
  <si>
    <t>REPARACION CENTRO DE TRANSFORMACION DE LAS INSTALACIONES DE LA ANTIGUA HIPICA MILITAR</t>
  </si>
  <si>
    <t>ASISTENCIA TÉCNICA A LA DIREC.DE OBRA CONTROL DE CALIDAD (LOTE 2) OBRA DE REPARACIÓN FACHADA PLZA.OCHAVO( E. SENTENCIA).</t>
  </si>
  <si>
    <t>UNIVERSIDAD INTERNACIONAL MENENDEZ PELAYO DE MADRID</t>
  </si>
  <si>
    <t>PATROCINIO PARA LA REALIZACIÓN DEL CURSO DE VERANO ""MISIÓN IMPOSIBLE: CONSTRUYENDO LAS CIUDADES QUE QUEREMOS""</t>
  </si>
  <si>
    <t>SE PC 77/2021 COMPLEMENTARIO AL CONTRATO SEGURIDAD Y SALUD EN LA OBRA DE REMODELACIÓN DEL FRONTÓN DE LAS FLORES</t>
  </si>
  <si>
    <t>CONTRATACIÓN SERV. RETIRADA VEHÍCULOS V/PÚBLICA Y OTROS SERV. ESPECIALES DEL 25-9-2024 AL 31-12-2024.EXPTE. SPSC 13/2022</t>
  </si>
  <si>
    <t>SUMINISTRO DE PIEZA PARA REPARACIÓN CISTERNA C.I. ZONA ESTE (ID 41777)</t>
  </si>
  <si>
    <t>TALLERES DE ""BODYPOSITIVE"" Y TALLERES DE ""EL SÍNDROME DE LA CHICA BUENA"" EN EL CMI / JULIO Y AGOSTO 2024</t>
  </si>
  <si>
    <t>TALLERES ""CUERPAZOS"", ""IMAGINANDO EL MUNDO"" y ""PATRIMONIO CULTURAL"" EN EL CMI/ JULIO Y AGOSTO 2024</t>
  </si>
  <si>
    <t>SUMINISTRO DE MATERIAL SACO TIERRA MANTILLO 50 L / SACO PS886 70L / SACA EQUINO 1,5 M3 PARA EL C. DE PARQUES Y JARDINES</t>
  </si>
  <si>
    <t>SUMINISTRO DE SACA CALIZO 40-80 MM / SACA CALIZO 80-150 MM PRA EL CURSO DE PARQUES Y JARDINES V ( JACINTO BENAVENTE )</t>
  </si>
  <si>
    <t>FUNDACION TORMES-EB</t>
  </si>
  <si>
    <t>ARBORETO SONORO: PASEO BOTÁNICO Y LITERARIO POR EL CAMPO GRANDE EN LA BIBLIOTECA CAMPO GRANDE. VERANO 2024</t>
  </si>
  <si>
    <t>ALMENARA DE TORRES</t>
  </si>
  <si>
    <t>TALLERES ALIMENTACIÓN SALUDABLE EN EL CENTRO MUNICIPAL DE LA IGUALDAD/ JULIO Y AGOSTO 2024</t>
  </si>
  <si>
    <t>GRAFICAS CELARAYN S.A.</t>
  </si>
  <si>
    <t>DISEÑO CAMPAÑA DIA INTERNACIONAL DEL ORGULLO LGTBI 28J</t>
  </si>
  <si>
    <t>CONTRATO DE SERVICIOS ""COMANDO PUCELA"". PROGRAMA DE OCIO INFANTIL, EDUCATIVO Y LÚDICO POR EL CENTRO DE LA CIUDAD.</t>
  </si>
  <si>
    <t>2024 04 9209 22706</t>
  </si>
  <si>
    <t>CONTRATAC. ASISTENCIA TCA. ELABORACIÓN PLIEGOS PROY. DECOR. AMUEBL. Y EQUIP. CASA CONSISTORIAL Y SUMINISTRO MOBILIARIO.</t>
  </si>
  <si>
    <t>2024 0550 4312 625</t>
  </si>
  <si>
    <t>DISSENY BARRACA, S.L.</t>
  </si>
  <si>
    <t>SUMINISTRO E INSTALACIÓN DE MINIPUNTOS LIMPIOS EN DOS MERCADOS MUNICIPALES.</t>
  </si>
  <si>
    <t>MANLLEU</t>
  </si>
  <si>
    <t>CONTRATO ES EL SUMINISTRO E INSTALACIÓN DE UNA PANTALLA INFORMATIVA EN EL MERCADO DE LA RONDILLA.</t>
  </si>
  <si>
    <t>F - 6497 - ASIENTO BAÑO, SILICONA Y DUCHA PARA VVDA SOCIAL CALLE BECQUER 9 BAJO C</t>
  </si>
  <si>
    <t>F - 6483 - PANEL DISANO CEAS CANTERAC - EMERGENC LEG - CEAS DELICIAS - INTERRUPTOR VINOS RUEDA 24 2B- CADIELSA. 1 DIA</t>
  </si>
  <si>
    <t>MANT. SUMINISTRO PARA REPARACIONES ELECTRICAS  DEL CVA PTE. COL, SAN JUAN Y C. OCUPACIONAL..</t>
  </si>
  <si>
    <t>0029170 6003FPZ: 28,37 0029186 4042KXH: 1.346,95 0029195 4042KXH: 115,90...// AM EXP 23/2020 // SERVICIO DE LIMPIEZA.</t>
  </si>
  <si>
    <t>REPARACIÓN DE LLAVES DE ALARMA Y REPOSICIÓN DE SISTEMAS</t>
  </si>
  <si>
    <t>TALLER ""SIMPLIFICA TU VIDA"" EN EL CMI/ JULIO AGOSTO 2024</t>
  </si>
  <si>
    <t>ADJ.CONTROL CALIDAD (LOTE 1)ENSAYOS OBRA REHABILITACIÓN CASA CONSISTORIAL -FINANCIADO POR LA UNIÓN EUROPEA NEXTGENERATIO</t>
  </si>
  <si>
    <t>ABSORBEDOR STEELPRO/SAFE 30 / CORREA RETENCION PROTECTA 1,5 M....// AM EXP 18/2022 // SERVICIO DE LIMPIEZA.</t>
  </si>
  <si>
    <t>LAURA RUBIO GALLETERO</t>
  </si>
  <si>
    <t>TALLER DE ESCRITURA EN EL CMI/ JULIO 2024</t>
  </si>
  <si>
    <t>PARABRISAS VERDE  (E 3462 BGW) / MONTAR PEGADO CAMIONES PEQUEÑOS...// AM EXP 23/2020 // SERVICIO DE LIMPIEZA VIARIA.</t>
  </si>
  <si>
    <t>PARABRISAS VERDE  (E 3465 BGW) / MONTAR PEGADO CAMIONES PEQUEÑOS...// AM EXP 23/2020 // SERVICIO DE LIMPIEZA VIARIA.</t>
  </si>
  <si>
    <t>PARABRISAS VERDE  (E 9834 BFT) / MONTAR PEGADO CAMIONES PEQUEÑOS...// AM EXP 23/2020 // SERVICIO DE LIMPIEZA VIARIA.</t>
  </si>
  <si>
    <t>SUMINISTROMATERIAL DE PINTURA  DE MAGNUM + BLANCO 15L CURSO DE PINTURA DECORATIVA VI - JACINTO BENAVENTE</t>
  </si>
  <si>
    <t>SUMINISTRO DE  MONTONATURE MATE TR 4LPRA EL CURSO DE  PINTURA DECORATIVA VI MIXTO/23/VA0007  DEL C. DE F. PRA EL EMPLEO-</t>
  </si>
  <si>
    <t>ADQUISICIÓN DE 2.500 BOLÍGRAFOS PARA FORMACIÓN EN LA FASE LOCAL DEL CURSO DE FORMACIÓN BÁSICA DE POLICÍA MUNICIPAL</t>
  </si>
  <si>
    <t>TALLERES DE PINTURA ""MUJERES EN EL HISTORIA"" Y ""PINTURA DE BOLSO TOTEBAG"" en el CMI/ Agosto 2024</t>
  </si>
  <si>
    <t>MARIA CRISTINA CABRERO GARCIA</t>
  </si>
  <si>
    <t>TALLERES ""COMUNICACIÓN NO VIOLENTA"" en el CMI / JULIO2024</t>
  </si>
  <si>
    <t>2024 04 9209 625</t>
  </si>
  <si>
    <t>MUMECA S.A.</t>
  </si>
  <si>
    <t>ADQUISICIÓN DE MOBILIARIO CON DESTINO AL SERVICIO DE GESTIÓN RECAUDATORIA (MESAS TRABAJO)</t>
  </si>
  <si>
    <t>SUSTITUCION DE CAPTADOR DE IMPULSOS DEL LIMITADOR Y PLACA SOBREEXCITACION  EN UN ASCENSOR DEL CENTRO INTEGRADO PSH</t>
  </si>
  <si>
    <t>ADQUISICIÓN DE MOBILIARIO CON DESTINO AL ÁREA DE TRÁFICO Y MOVILIDAD (UNA DESTRUCTORA PAPEL 325Ci).</t>
  </si>
  <si>
    <t>PET´S WORLD, S.L.</t>
  </si>
  <si>
    <t>REVISION Y RECAMBIOS DE MATERIAL DIVERSO DE APARTO DE ANESTESIA INHALATORIA DEL CMPA</t>
  </si>
  <si>
    <t>ALB: 24-212558 PED: 24-021250-1003 S/PED:  / BARRA 2 ML. POLIETILENO PE100 A...// AM EXP 18/2022 // SERVICIO DE LIMPIEZA</t>
  </si>
  <si>
    <t>MATERIAL DE DIFUSION DIA INTERNACIONAL DEL ORGULLO LGTBI 28J</t>
  </si>
  <si>
    <t>EQUIPO DE SONIDO Y PUNTO DE LUZ DIA INTERNACIONAL DEL ORGULLO LGTBI 28J</t>
  </si>
  <si>
    <t>2024 07 1711 210</t>
  </si>
  <si>
    <t>I G M, INGENIERIA Y GESTION MEDIOAMBIENTAL, S.L.</t>
  </si>
  <si>
    <t>DESBROCE Y ELIMINACIÓN DE RESIDUOS DE CONSTRUCCIÓN DE PARCELAS Y VIALES DE TIT. PÚBLICA - EXPTE: A.M. V.16/2022 - PS 1</t>
  </si>
  <si>
    <t>TALLERES: ""APRENDER A HABLAR EN PÚBLICO"" Y ""USO DE SMARTPHONES PARA PERSONAS MAYORES"" en el CMI / JULIO Y AGOSTO 2024</t>
  </si>
  <si>
    <t>CONTROL DE MONTAJE DE INSTALACIONES FESTIVAL ZORRILLA'S FEST 2024 / JUNIO 2024</t>
  </si>
  <si>
    <t>AMBULANCIAS RODRIGO SL</t>
  </si>
  <si>
    <t>SERVICIO AMBULANCIA FESTIVAL ZORRILLA'S FEST 2024 / JUNIO 2024</t>
  </si>
  <si>
    <t>TETRAEDER.SOLAR GMBH</t>
  </si>
  <si>
    <t>SERVICIOS DE ALOJAMIENTO DE LA APLICACION VALLADOLID SOLAR POR UNA EMPRESA ALEMANA NO SE APLICA IVA</t>
  </si>
  <si>
    <t>DORTMUND</t>
  </si>
  <si>
    <t>SUMINISTRO DE STIPA C-1 L,FESTUCA GLAUCA C-1 L,PARA EL CURSO DE PARQUES Y JARDINES DEL C. DE F. PARA EL EMPLEO- JACIN.</t>
  </si>
  <si>
    <t>REPARAR PINCHAZO  ( CAMION 4069-KXH  ) / REPARAR PINCHAZO  ( CAMION 5277-KWD...// AM EXP 18/2022 // SERVICIO DE LIMPIEZA</t>
  </si>
  <si>
    <t>CUBIERTA NUEVA ( 315/80R22.5 ZY2 8500-LRN ) / REPARAR PINCHAZO  ( CAMION...// AM EXP 18/2022 // SERVICIO DE LIMPIEZA.</t>
  </si>
  <si>
    <t>REPARAR PINCHAZO  ( FURGON 0756-MFM ) / REPARAR PINCHAZO  ( FURGO...// AM EXP 18/2022 // SERVICIO DE LIMPIEZA VIARIA.</t>
  </si>
  <si>
    <t>RESMA FÓRMULA 1ª Y 3ª PARA PARTES DE ACCIDENTE A LA IMPRENTA MUNICIPAL. SERVICIO DE LIMPIEZA.</t>
  </si>
  <si>
    <t>TALLER ROBOTICA JULIO Y AGOSTO EN EL CMI</t>
  </si>
  <si>
    <t>VARTA SILVER AGM 70AH 760A(EN) 12V +DCHA / COFAN LLAVE DE VASO 3/8"" CON PUNTA T-20 / MOTUL SCOOTER POWER 4T 5W40 MA 1L /</t>
  </si>
  <si>
    <t>TALLERES ""LABORATORIO PAYASO"" Y ""REIR POR REIR"" EN CENTRO MUNICIPAL DE LA IGUALDAD / JULIO Y AGOSTO 2024</t>
  </si>
  <si>
    <t>TALLERES CUENTACUENTOS: ""CUENTOS EN LILA"" Y ""ESTRELLAS A CONCIENCIA"" / JULIO Y AGOSTO 2024</t>
  </si>
  <si>
    <t>TALLERES DE CANTO: ""CHICAS LATINAS""10, ""AQUÍ SI HAY PLAYA"", ""CHICAS YEYÉ"" y ""CANTAUTORAS"" JULIO Y AGOSTO EN EL CMI</t>
  </si>
  <si>
    <t>ACTUACION MUSICAL DIA INTERNACIONAL DEL ORGULLO LGTBI 28J</t>
  </si>
  <si>
    <t>ZTRAINING INNOVACIÓN CASTILLA Y LEÓN S.L.</t>
  </si>
  <si>
    <t>CONTRATACION ACTIVIDAD TECONOLOGIA Y DIGITAL QUE ACERQUE PROYECTOS SMART CITY A ESCOLARES DE VALLADOLID. SEP-DIC 2024</t>
  </si>
  <si>
    <t>MONTAJE Y DESMONTAJE LONA CONMEMORACION DIA INTERNACIONAL DEL ORGULLO LGTBI 28J</t>
  </si>
  <si>
    <t>PEDIDO POR ANGEL MAURO/REPARACION UNIDAD DE CONTROL ELECTRONICO DE MO...// AM EXP 18/2022 // SERVICIO DE LIMPIEZA.</t>
  </si>
  <si>
    <t>SE 31-2024 ESTUDIO BASICO Y COORDINACIÓN DE SEGURIDAD Y SALUD REFORMA ASEOS 2ª PLANTA CEIP FEDERICO GARCIA LORCA. 44 D</t>
  </si>
  <si>
    <t>ASOCIACION VEN Y DISFRUTA</t>
  </si>
  <si>
    <t>ACTIVIDAD POR EL DIA DEL ABUELO, TALLER DE JUEGOS TRADICIONALES PARA TODOS LOS USUARIOS DE LOS CVA- INICIATIVAS SOCIALES</t>
  </si>
  <si>
    <t>SANTAMARIA LA REAL DE NIEVA</t>
  </si>
  <si>
    <t>SUMINISTRO MATERIAL PARA BAÑOS DE LA AGENCIA DE INNOVACIÓN</t>
  </si>
  <si>
    <t>CINTA MASTER AZUL 48mm / MINIRODILLO ESPUM...// AM EXP 18/2022 // SERVICIO DE LIMPIEZA.</t>
  </si>
  <si>
    <t>SPRAY SERVIC BESA COLOR 0.4LT...// AM EXP 18/2022 // SERVICIO DE LIMPIEZA.</t>
  </si>
  <si>
    <t>JGO 4 PZAS ESPATULAS CARROCERO INOX JGO / COLORANTE...// AM EXP 18/2022 // SERVICIO DE LIMPIEZA.</t>
  </si>
  <si>
    <t>TKROM BASE ESMALTE POLIURETANO TR A+B 0.75LT...// AM EXP 18/2022 // SERVICIO DE LIMPIEZA.</t>
  </si>
  <si>
    <t>URKI-LIGHT BEIGE 1455 / BEIGE 1455 1LT...// AM EXP 18/2022 // SERVICIO DE LIMPIEZA.</t>
  </si>
  <si>
    <t>FITOPLAS PLASTICO-CINTA TAPAR 25Yx34CM ROL...// AM EXP 18/2022 // SERVICIO DE LIMPIEZA.</t>
  </si>
  <si>
    <t>REPARACIÓN TELONES DE TEATRO DE C.C. JOSÉ MARÍA LUELMO</t>
  </si>
  <si>
    <t>REVISION DEL AIRE AOCNDICIONADO Y REPARACION DE LOS CONDUCTOS DE AIRE ACONDICIONADO DEL CVA ZONA ESTE- INICIATIVAS SOCIA</t>
  </si>
  <si>
    <t>CERRADURA BAWER - MATRICULA 7104 GJX...// AM EXP 23/2020 // SERVICIO DE LIMPIEZA.</t>
  </si>
  <si>
    <t>J. FRANCISCO CONTRERAS  SANZ</t>
  </si>
  <si>
    <t>ABONO POR SUMINISTRO DE PINES Y PINCHOS DE PLATA PARA EL DIA DE SANTA RITA 2024</t>
  </si>
  <si>
    <t>INGENIERIA INTERACTIVA DEL OCIO SXXI, SOCIEDAD LIMITADA</t>
  </si>
  <si>
    <t>ADJUDICACION CONTRATO DE DESARROLLO DE UNA PLATAFORMA DE RUTAS ACCESIBLES PARA TURISMO DE VALLADOLID. PRTR</t>
  </si>
  <si>
    <t>Aulario Campus Esgueva de la universidad de Valladolid, 24 plazas de conductores, 22-6-2024.</t>
  </si>
  <si>
    <t>UTE VILOR MAHOCI ISABEL LA CATOLICA VALLADOLID</t>
  </si>
  <si>
    <t>Obras de adaptación y ejecución de tramo ciclable del Paseo Isabel la Católica, expte 28/2023 SETM</t>
  </si>
  <si>
    <t>OA SU LAMPARA DE 3  LUZ FRENO MATRICULA 8775LWS / 1 7711213335 - LAMPARA W16W</t>
  </si>
  <si>
    <t>EMERGENCIA LEGRAND 061733LS  G5 LED ESTAND / DIFUSOR LEGRAND 061782  PRISMÁTICO G5 LED / ETIQUETA SEÑALIZ. SALIDA G5 / T</t>
  </si>
  <si>
    <t>F - 5745 - SILICONA, MANGUITO Y TORNILLOS - CEAS DELICIAS-ARGALES - CADIELSA. 1 DIA</t>
  </si>
  <si>
    <t>PANEL DISANO ECO 33W 4000K  60X60 UGR&lt;19 BL 3500LM / BASE 4TO LEGRAND 694529 CABL.1,5MT INTERR.</t>
  </si>
  <si>
    <t>PROYECTOR LDV FLOOD LED165W 4000K NG IP65 / TASA ECORAEE////SERV. EXTINCION DE INCENDIOS</t>
  </si>
  <si>
    <t>MATERIAL PARA REPARACIONES DEL JACINTO BENAVENTE, SILICONA, LANZARRIEGOS GRADU, FUNDA , CONECTOR, ETC..</t>
  </si>
  <si>
    <t>ALBARAN: AV24/02711 F: 10/05/2024 / EXTENSIBLE ELECTRICO 25M IP40 3*1.5MM C/TAPA ALYCO//SERV. EXTINCION INCENDIOS</t>
  </si>
  <si>
    <t>T - CENTRO TRAMITADOR GE0011757 / 2217291600 - DOWNLIGHT LED ECOLEX 3 21W 4000K 2190LM CRI90 BLAN / 2241343200 - PROYECT</t>
  </si>
  <si>
    <t>PDPLR03C10 - PILA ALCALINA DURACELL-PROCELL AAA LR03 1,5V (CAJA / PDPLR06C10 - PILA ALCALINA DURACELL-PROCELL AA LR06 1,</t>
  </si>
  <si>
    <t>SIN ID-CERRAJERIA / BRIDA NYLON 7,6x 370 NEGRA COFIL / BRIDA NYLON 4,8x 370 NEGRA COFIL / SIN ID-CERRAJERIA / MALLA ANTI</t>
  </si>
  <si>
    <t>SIN ID-CERRAJERIA / PINZA MASA SOLTER 400A CHAPA</t>
  </si>
  <si>
    <t>MANO DE OBRA / STIHL VÁSTAGO Ø 25,4 MM 41477107115 / STIHL ARBOL DE ACCIONAMIENTO 41477113211 / MANO DE OBRA / STIHL CAR</t>
  </si>
  <si>
    <t>CERRADURA AGA REF.671 M-31 C/ LLAVE///SERV. EXTINCION INCENDIOS</t>
  </si>
  <si>
    <t>FESIL WG 80 VALLES (1 KG) / FESIL WG 80 VALLES (1 KG) / SIGFITO (Tasa por envase del Sistema Integrado de Gestión de Fit</t>
  </si>
  <si>
    <t>ALB: 24-213742 PED: 24-023101-1003 S/PED: RECINTO FERIAL / ML. POLIETILENO BARRA PE100 AD PN10  63 / MANGUITO UNION PE T</t>
  </si>
  <si>
    <t>F - 6142 - MANGUETONES PVC Y WC PARA CEAS ARGALES - FLUME SL. 1 DIA</t>
  </si>
  <si>
    <t>MANTENIMIENTO, SUMINISTRO DE INTERRUPTOR MONOPOLAR PL PARA EL JACINTO BENAVENTE...</t>
  </si>
  <si>
    <t>7160125U  2.5X350   ELECT.RUTILO EXOBEL OERLIK / 00885210303 PANTALONES ANTICORTE FUNCTION 270º 95 CM / CADENA 3/25 67 D</t>
  </si>
  <si>
    <t>Albarán: VA24/2092 Fecha: 16/05/24 / TEQ KIT ACTIVADOR-ADHESIVO 5TEQ BLISTER / SAN BENITO</t>
  </si>
  <si>
    <t>Albarán: VA24/2467 Fecha: 06/06/24 / *PARQUE LAS NORIAS* / - / TACO S10 (100 U.) / TIRAFONDO INVIOLABLE 6*60 INVN6060 NE</t>
  </si>
  <si>
    <t>DESTORNILLADOR PH0 X  75 / DESTORNILLADOR PH1 X 100 / 32 PIEZAS PUNTAS Y PORTAPUNTAS / 32 PIEZAS PUNTAS Y PORTAPUNTAS /</t>
  </si>
  <si>
    <t>REPARAR RUEDA CAMION / SACAR Y COLOCAR CAMION / PARCHE / REPARAR RUEDA TURISMO / EQUILIBRAR RUEDA TURISMO / REPARAR RUED</t>
  </si>
  <si>
    <t>SUMINISTRO DE MATERIALES DE PINTURA , ESENCIA Nº06 AZUL 0.025LTPARA EL CURSO DE PINTURA Y DECORAC. - JACINTO BENAVENTE)</t>
  </si>
  <si>
    <t>SUMINISTRO DE TKROM IMPRIMACION S/R BLANCA 414 4LTPRA EL CURSO DE PINTURA Y DEC. DEL JACINTO BENAVENTE</t>
  </si>
  <si>
    <t>SUMINISTRO DE ACUALUX SATINADO NEGRO 0811 0.075LTPARA EL CURSO DE PINTURA DECORATIVA-  JACINTO BENAVENTE</t>
  </si>
  <si>
    <t>MACROCREAM T-BOX 3000 ML C/DISPENSADOR</t>
  </si>
  <si>
    <t>BATERIA 18V -5.0 AH</t>
  </si>
  <si>
    <t>Albarán OT/ 143125 de 10/06/2024 ( REPARACIÓN EN TALLER DE CORTACÉSPED HONDA HRH 536 REF.: MORERAS VALE Nº: 1517 RETIRAD</t>
  </si>
  <si>
    <t>ESTUDIO ARQUEOLÓGICO EN EL ENTORNO DE LA FACTORIA MICHELIN - EL CABILDO-</t>
  </si>
  <si>
    <t>PRÓRROGA SEGURO RESPONSABILIDAD CIVIL 01/08/24 A 31/01/25. ACUERDO MARCO FEMP:EXP.7/2020 (EXP.PAT-55/2023 PS1) -6 MESES-</t>
  </si>
  <si>
    <t>2024 10 2312 622</t>
  </si>
  <si>
    <t>Revision excepcional de precio en la liquidacion del contrato obra CVA PARQUESOL</t>
  </si>
  <si>
    <t>MODIF.NÚM.1 OBRA REURBANIZACIÓN C/DANIEL DEL OLMO Y PRIMER TRAMO C/NORTE DE CASTILLA EN POL.ARGALES VALLAD.</t>
  </si>
  <si>
    <t>PRIMERA PRORROGA CONTRATO EXP. SPSC - 54/2022 LOTE2 ARRENDAMIENTO CAMIÓN DEL 14/09/24 AL 31/12/24. SERVICIO DE LIMPIEZA.</t>
  </si>
  <si>
    <t>SUMINISTRO DE SACO PS886 70L / SACA PIEDRA CALIZA TAMAÑO MEDIO 8/12MMPARA EL CURSO DE PARQUES Y JARDI- JACINTO BENAVENTE</t>
  </si>
  <si>
    <t>2024 06 3231 632</t>
  </si>
  <si>
    <t>SE 39-24 CTTO MENOR OBRAS ADECUACIÓN SALA 0-1 Y RAMPA EIM MAFALDA Y GUILLE. 40 DÍAS LABORABLES.</t>
  </si>
  <si>
    <t>ILUMINACIONES XIMENEZ, S.A.</t>
  </si>
  <si>
    <t>CONTRATACIÓN ESPECTÁCULO DE DRONES PARA PROMOVER LA MISIÓN VALLADOLID EN LAS FIESTAS DE LA VIRGEN DE SAN LORENZO</t>
  </si>
  <si>
    <t>PUENTE GENIL</t>
  </si>
  <si>
    <t>IURBAN Digital Tourism S.L.</t>
  </si>
  <si>
    <t>IMPLANTACIÓN DEL CHATBOT DE TURISMO EN EL MARCO DEL PRTRESILIENCIA, FINANCIADO POR UNION EUROPEA - NEXT GENERATION EU</t>
  </si>
  <si>
    <t>Campanillas</t>
  </si>
  <si>
    <t>2024 02 1511 22706</t>
  </si>
  <si>
    <t>JIMENEZ DE CISNEROS ABOGADOS S.L.P.</t>
  </si>
  <si>
    <t>Asistencia técnico jurídica especializada y  elaboración de informes nueva estacion ferroc. y paso inferior A. Ladrillo</t>
  </si>
  <si>
    <t>SEGURO COLECTIVO DE RESPONSABILIDAD CIVIL AUTORIDADES Y PERSONAL PERÍODO 1 DE OCTUBRE DE 2024 AL 31 DE MARZO DE 2025.</t>
  </si>
  <si>
    <t>EMBRAGUE HT 101 ( S/N : 518453703 ) / VARILLAJE DE ACELERADOR / REGLAJE DE VALVULAS // AM 18/2022 // SERVICIO LIMPIEZA</t>
  </si>
  <si>
    <t>FILTRO HIDRAULICO / MICROROT MRT 12V / ROTATIVO IMAN LED 12/24 / ROTATIVO PINCHO  LED  12/24V /// AM EXP 18/2022</t>
  </si>
  <si>
    <t>AFLOJATODO WD40 5L/TUBO COMBUSTIBLE 10 m/m / CALIPER MERITOR ELSA225 LRG738 IZD /// AM EXP 18/2022 /// SERVICIO LIMPIEZA</t>
  </si>
  <si>
    <t>PLASTICO TRASERO MERCEDES ATEGO-SPRINT/SERV. EXTINCION DE INCENDIOS</t>
  </si>
  <si>
    <t>REPARACIÓN VALLADO EXISTENTE EN LA PARCELA DE LAS INSTALACIONES DEL SERVICIO. SERVICIO DE LIMPIEZA VIARIA.</t>
  </si>
  <si>
    <t>2024 03 9241 623</t>
  </si>
  <si>
    <t>SPC 74/2024: SUMINISTRO E INSTALACIÓN DE SISTEMA DE SEGURIDAD EN NUEVAS INSTALACIONES DE FRONTÓN LAS FLORES</t>
  </si>
  <si>
    <t>SUMINISTRO MATERIAL DE SENSIBILIZACIÓN FERIAS S. LORENZO 2024: PINS, PULSERA, ABANICOS, MOCHILAS / SEPTIEMBRE</t>
  </si>
  <si>
    <t>SUMINISTRO DE BIOCIDAS E INSECTICIDAS PARA EL CONTROL DE PLAGAS</t>
  </si>
  <si>
    <t>reparacion llanta</t>
  </si>
  <si>
    <t>REPARACION CHAPA LATERAL DR E IZQ / ROTULACION / PINTARMANO DE OBRA PARTES AFECTADAS / MATERIALES PINTURA</t>
  </si>
  <si>
    <t>FUNDICION DUCTIL BENITO ,S.L</t>
  </si>
  <si>
    <t>Suministro puntual de siete bancos - tumbona a colocar en las Moreras para acondicionar en entorno de la Playa Fluvial.-</t>
  </si>
  <si>
    <t>2024 06 3321 622</t>
  </si>
  <si>
    <t>REVISIÓN EXCEPCIONAL DE PRECIO EN LA LIQUIDACIÓN DEL CONTRATO OBRA BIBLIOTECA PARQUESOL</t>
  </si>
  <si>
    <t>TECHFRIENDLY SL</t>
  </si>
  <si>
    <t>ASESORÍA EXTERNA SOBRE LA CADENA DE VALOR BIENES DE CONSUMO  ""ECONOMÍA CIRCULAR"" EN EL MUNICIPIO DE VALLADOLID. AÑO 2024</t>
  </si>
  <si>
    <t>BARACALDO</t>
  </si>
  <si>
    <t>2ª PRORROGA CTTO SERVICIOS GESTION Y DESARROLLO DE LOS TALLERES EDUCATIVOS EN MATERIA DE IGUALDAD / 15-09-24 A 31-12-24</t>
  </si>
  <si>
    <t>REDACCIÓN PROYECTO MODIFICADO Nº 1 DE LA OBRA DE REURBANIZACIÓN POLÍGONO DE ARGALES EXPTE. 6/22</t>
  </si>
  <si>
    <t>IGNACIO BARCELÓ BLANCO-STEGER</t>
  </si>
  <si>
    <t>SERVICIO DE LIMPIEZA, RESTAURACIÓN Y REINSTALACIÓN DE POSTALES Y FOTOGRAFÍAS</t>
  </si>
  <si>
    <t>ADQUISICIÓN REPUESTOS CONTENEDORES PAPEL/CARTÓN CARGA LATERAL. SERVICIO DE LIMPIEZA.</t>
  </si>
  <si>
    <t>SE PC 81/2024 SERVICIO DE ASISTENCIA TÉCNICA A ESPECTÁCULOS Y MTO. DE MAQUINARIA Y EQUIPAMIENTO AUDIOVISUAL (2A)</t>
  </si>
  <si>
    <t>REPUESTOS /. / INYECTOR BOSCH C.R REPARADO / .. /// AM23/2020 //  SERVICIO DE LIMPIEZA</t>
  </si>
  <si>
    <t>MANO DE OBRA / ....... / M.O. DETECTAR AVERIA,CAMBIO DE UNIDAD DE ABS. / M. /// AM EXP23/2020. SERVICIO LIMPIEZA</t>
  </si>
  <si>
    <t>SOUND OF NUMBERS S.L.</t>
  </si>
  <si>
    <t>ACTUALIZACION SISTEMA CADNA</t>
  </si>
  <si>
    <t>BERTAMIRANS</t>
  </si>
  <si>
    <t>Suministro y colocación 12 sombrillas estructura metálica,poste madera, ancladas al suelo a colocar en las Moreras-Playa</t>
  </si>
  <si>
    <t>RECOGIDA Y DESCARGA DE CONTENEDORES PARA LOS RESIDUOS DEL RECINTO FERIAL. LIMPIEZA VIARIA.</t>
  </si>
  <si>
    <t>IINGENIERIA VALLISOLETANA DE HOSTELERIA, S.L.</t>
  </si>
  <si>
    <t>ADAPTACIÓN INSTALACIÓN SISTEMA DE EXTINCIÓN INCENDIOS PARA COCINA EIM MAFALDA Y GUILLE. 15 DÍAS</t>
  </si>
  <si>
    <t>DISEÑO Y DESARROLLO DE TALLERES DIDÁCTICOS SOBRE EL RÍO ESGUEVA PARA ALUMNOS DE EDUCACIÓN PRIMARIA Y SECUNDARIA</t>
  </si>
  <si>
    <t>ESPUMOGENO PARA LAS INTERVENCIONES PARA FUEGOS (1.000 LITROS)///SERV. EXTINCION DE INCENDIOS</t>
  </si>
  <si>
    <t>DIEGO ORTEGA CASTRILLEJO</t>
  </si>
  <si>
    <t>DIGITALIZACIÓN DEL FONDO BIBLIOGRÁFICO DONADO POR VIRGINIA OÑATE Y OTROS FONDOS</t>
  </si>
  <si>
    <t>SUSTITUCIÓN LUMINARIAS FUNDIDAS POR TUBOS LED 1ª PLANTA CDIT</t>
  </si>
  <si>
    <t>SUMINISTRO MATERIAL ELECTRICIDAD PARA CC JOSÉ LUIS MOSQUERA (ID 40170) Y BAILARÍN VICENTE ESCUDERO</t>
  </si>
  <si>
    <t>VARIOS MATERIALES / ALB. 3438855-3439527-3440119 // CEIP MACIAS PICAVEA</t>
  </si>
  <si>
    <t>INT.HORARIO DINUY ANALOG 1MOD. 24H RESERV. IH UNI QT / CAJA EST GEWISS GW40001 ( 4Mod) c/puerta / CONTACT LEGRAND 412535</t>
  </si>
  <si>
    <t>CAJA EST LEGRAND 92022 105X105  CONOS // EL PRINCIPITO.</t>
  </si>
  <si>
    <t>CLAVIJA GEWISS GW60004H IP44 2P+T 16A 230 / DISYUNTOR SE GV2-ME16   9-14A / SERV. EXTINCION DE INCENDIOS</t>
  </si>
  <si>
    <t>TOTAL REPARACION MATRICULA 4069KXH / TOTAL PIEZAS / ANEXO DETALLE FTM000009421</t>
  </si>
  <si>
    <t>ALBARAN 0029352 7104GJX: 44,65 ALBARAN 0029375 5280FZF: 253,27 / SE ADJUNTA ALBARANES FRP000012387 // AM EXP23/2020</t>
  </si>
  <si>
    <t>TOTAL REP. MATRICULA 4069KXH / TOTAL PIEZAS / ANEXO DETALLE FTP000022892 // AM EXP 23/2020</t>
  </si>
  <si>
    <t>ALBARAN 0029399 5280FZF/ ALBARAN 0029419 4069KXH/ ALBARAN 0029457 6003FPZ /// AM 23/2020 /// SERVICIO LIMPIEZA</t>
  </si>
  <si>
    <t>2024 11 1321 22601</t>
  </si>
  <si>
    <t>CATERING DIA DE LA POLICIA MUNICIPAL DE VALLADOLID 2024 EN EL  TEATRO CALDERON</t>
  </si>
  <si>
    <t>Reparación y trabajos en plataformas elevadoras. Ejercicio 2024.</t>
  </si>
  <si>
    <t>S.SALUD OBRA DE REHAB.ENERGÉTICA,CONSOLID.ESTRUCTURAL Y REHAB.DEL TEATRO LOPE DE VEGA VALLAD.FINANCIADO POR EUROPA</t>
  </si>
  <si>
    <t>PUNTOS VIOLETA FIESTAS VALLADOLID 2024: CUPULA MILENIO Y PUNTOS MOVILES / SEPTIEMBRE 2024</t>
  </si>
  <si>
    <t>INSTALACIÓN EMISOTRAS EN 4 CAMIONES RECOLECTORES DE CARGA LATERAL. SERVICIO DE LIMPIEZA.</t>
  </si>
  <si>
    <t>TA24 1269 REPARACION 6995-LBZ KMS.131323 COMPR CIRCUITO DE AIRE, RELOJES DE PRESION /// AM EXP 23/2020 SERVICIO LIMPIEZA</t>
  </si>
  <si>
    <t>TA24 1289 REPA. 7418-LDY KMS.87963 METER EN FRENOMETRO  COMP. SISTEMA DE FRENADA // AM EXP 23/2020. / SERVICIO LIMPIEZA</t>
  </si>
  <si>
    <t>TA24 1272 REP.N 8500-LRN KMS.72370 METER EASY VER AVERIAS CAMBIAR SENSOR CIGUEÑAL // AM EXP 23/2020. / SERVICIO LIMPIEZA</t>
  </si>
  <si>
    <t>TA24 1323 REPARACION 0375-LDD KMS.1093125 CAMBIAR PASTILLAS DE FRENO A LOS 3 EJES // AM EXP 23/2020. SERVICIO LIMPIEZA</t>
  </si>
  <si>
    <t>TA24 1200 REPARACION 7333-LWL KMS.84982  MANTENIMIETO ""B"" / DESCUENTO MANTENIMIENTO// AM EXP 23/2020. SERVICIO LIMPIEZA</t>
  </si>
  <si>
    <t>TA24 1204 REP 3186-LLB KMS.36801 REV.PERDIDA ACEITE, LOCALIZAR - DISTRIBUCION / D-M // AM EXP 23/2020 SERVICIO LIMPIEZA</t>
  </si>
  <si>
    <t>TA24 1207 REPARACIO 1410-JNL KMS.335515 METER EASY PARA VER AVERIA AIRBAG D-M SUELO //  AM EXP 23/2020 SERVICIO LIMPIEZA</t>
  </si>
  <si>
    <t>TA24 1266 REPARACION 9992-FVL KMS.161617 D-M SALPICADERO CENTRAL Y GUARNECIDOS DE PEDALES PARA ACCEDER A LA INSTALACION</t>
  </si>
  <si>
    <t>TA24 1189 REPARACION 2941-CBL KMS.293326 METER EASY PARA VER AVERIA, NO MARCA TESTIGO DE ACEITE, REVISAR Y LOCALIZAR. IN</t>
  </si>
  <si>
    <t>CAMBIAR LATIGUILLOS HIDRAULICOS DE PLUMA / 144778 - MULTILIMPIADOR / 369974 - BRIDA NYLON NG 360X4.5 / 180424 - LATIGUIL</t>
  </si>
  <si>
    <t>TA24 921 REPARACION 5304-LTX KMS.9609 REV.FALLO CASCADA DE LUCES, HACER COMPROBACIONES EN INSTALACION D-M CASCADA PARA C</t>
  </si>
  <si>
    <t>TA24 937 REPARACION VA-7568-AK KMS.117841 REPARAR LUCES DE MATRICULA / HACER INSTALACION ELECTRICA PARA MONTAR PILOTOS L</t>
  </si>
  <si>
    <t>REPARACION  FURGONETA 6817-GJG  CAMBIAR ACEITE, FILTROS, VALVULINAS DEL JACINTO BENAVENTE- INICIATIVAS SOCI..</t>
  </si>
  <si>
    <t>REPARACION FURGONETA 0394-CCS KMS.9056 CAMBIO DE ACEITE, LOS FILTROS, VALVULINAY REVISAR NIVELES DEL JACINTO BENVENTE- .</t>
  </si>
  <si>
    <t>TA24 1373 REPARACION 4747-GSV KMS.329629 CAMBIAR RUEDAS DELANTERAS MICHELIN AGILIS 3 MEDIDA 225/65 R16 112T KIT-A PACK S</t>
  </si>
  <si>
    <t>2024 11 1631 635</t>
  </si>
  <si>
    <t>CONSTRUCCIÓN DE CUBIERTA LIGERA EN VESTUARIO, CADENAS SAN GREGORIO PARA PROTECCIÓN DE SAL. SERVICIO DE LIMPIEZA VIARIA</t>
  </si>
  <si>
    <t>Husillo / Tornillo / Tornillo / CORREA TRAPEZOIDAL / TORNILLO DE FIJACION / Rueda loca / LAMPARA 12V.21/5W / Eje cardán</t>
  </si>
  <si>
    <t>ALFONSO PONZE (                       ) / CHAQUETA POLAR ARTIC MARINO T-M (                       ) / POLO STAR MARINO M</t>
  </si>
  <si>
    <t>RELOJ PARED DIGITAL 38X12,7CM / JUEGO BIT-CHECK 10 ZYKLOP MINI BITORSION 1 ///SERV. EXTINCION DE INCENDIOS</t>
  </si>
  <si>
    <t>CINTA AMERICANA GRIS 3M 1900 50MMX50MX0,15MM (                       ) / PISTOLA SILICONA TAJIMA CONVOY JUST (</t>
  </si>
  <si>
    <t>GUILLERMO PUERTA GALVAN</t>
  </si>
  <si>
    <t>DINAMIZACIÓN DEL ECOMERCADO DE LA PLAZA DE ESPAÑA EL DÍA 8 DE SEPTIEMBRE DE 2024.</t>
  </si>
  <si>
    <t>TALLERES ALIMENTACIÓN SALUDABLE EN EL CENTRO MUNICIPAL DE LA IGUALDAD// SEPT-DIC</t>
  </si>
  <si>
    <t>CONCESIÓN NUEVA SUBV. PACTO ESTADO L1 - CTTO SERVICIOS PARA EL DES. PLAN DE INS. LABORAL / 26 SEPT 2022 A 25 SEPT 2024</t>
  </si>
  <si>
    <t>CONCESIÓN NUEVA SUBV. PACTO ESTADO L2 - CTTO SERVICIOS PARA EL DES. PLAN DE INS. LABORAL / 26 SEPT 2022 A 25 SEPT 2024</t>
  </si>
  <si>
    <t>TALLER DEFENSA PERSONAL ""MUJER DEFIÉNDETE"" EN EL CENTRO MUNICIPAL DE LA IGUALDAD// SEPT A DIC 2024</t>
  </si>
  <si>
    <t>lámpara HS1 12V 35/35W ( 3389-KHN Sustituir lampara. limpiar filtro de aire. Comprobación varios PRE-ITV ) / MANO DE OBR</t>
  </si>
  <si>
    <t>STATOR SATELIS MOTOR PIAGGIO P58070R / JUNTA TAPA STATOR P840504 / PLIEGO ADHESIVOS ESCUDO POLICIA MUNICIPAL. 6UDS 43X50</t>
  </si>
  <si>
    <t>CONCESIÓN NUEVA SUBV. PACTO ESTADO L3 - CTTO SERVICIOS PARA EL DES. PLAN DE INS. LABORAL / 26 SEPT 2022 A 25 SEPT 2024</t>
  </si>
  <si>
    <t>SUMINISTRO DE MATERIAL NECESARIO PARA SEPARACIÓN MESAS DE METAL, (PINTURA)</t>
  </si>
  <si>
    <t>MATERIAL VARIADO - COLEGIO MARTIN BARO INFANTIL  // CEIP PARQUE ALAMEDA</t>
  </si>
  <si>
    <t>NEVADA+BLANCO 15L ( CEIP MARINA ESCOBAR ID41937 ) / DANPIN PAPEL TAPAR CON CINTA 10CMX45M ( CEIP MARINA ESCOBAR ID41937</t>
  </si>
  <si>
    <t>NEVADA BLANCO 15L (ID 0039249 ) / DANPIN PACK 10 REC. ANTIGOTA EXTRA 11CM / PLASMON MULTI // CEIP VICENTE ALEIXANDRE</t>
  </si>
  <si>
    <t>SUMINISTRO DE  PINTURA, NEVADA + BLANCO 15LPARA EL CURSO DE  PINTURA DECORATIVA VI MIXTO/23/VA0007- DELJACINTO BENAVENTE</t>
  </si>
  <si>
    <t>MATERIAL PINTURA PARA C.M. PINAR DE ANTEQUERA (ID 39799 // MONTOSINTETIC BRILLO BASE TR  / DISOLVENTE)</t>
  </si>
  <si>
    <t>F - 8728 - PINTURA BLANCA, PINCELES, ESPATULA, DANPIN -CEAS DELICIAS - PINTURAS J HERRADOR. 1 DIA</t>
  </si>
  <si>
    <t>F - 8730 - PINTURA SINTETICA BLANCA BRILLO Y TEFLON PARA VVDA SOCIAL CALLE BECQUER 9 BAJO C - PINTURAS J HERRADOR</t>
  </si>
  <si>
    <t>EMULSION FIJADORA 4L ( VESTUARIO JUAN DE AUSTRIA ID0041691 ) // AM 18/2022  // SERVICIO LIMPIEZA</t>
  </si>
  <si>
    <t>FERRORITE BASE TR 4L ( JUAN DE AUSTRIA VESTUARIO  ID0041691 ) // AM 18/2022  /// SERVICIO LIMPIEZA</t>
  </si>
  <si>
    <t>SUMINISTO DE 25 TRAMOS DE MANGUERAS DE 25 MM. PARA EXTINCIÓN DE INCENDIOS</t>
  </si>
  <si>
    <t>AMPLIACIÓN PUNTOS VIOLETA FIESTAS VALLADOLID 2024: PLAZA MAYOR / SEPTIEMBRE 2024</t>
  </si>
  <si>
    <t>REPARACIÓN CERRAMIENTO PUNTO LIMPIO DEL CABILO, SITO EN C/ PESETA CON C/ MARAVEDÍ. SERVICIO DE LIMPIEZA.</t>
  </si>
  <si>
    <t>2024 01 9203 22602</t>
  </si>
  <si>
    <t>SERIGRAFIA HERNANDEZ MURCIA, S.L.</t>
  </si>
  <si>
    <t>ADQUISICION REGALOS PUBLICITARIOS  MEDALLAS PARA MATRIMONIOS CIVILES, R.I.</t>
  </si>
  <si>
    <t>DISEÑO, MAQUETACIÓN Y ARTE FINAL CAMPAÑA ""VALLADOLID LIBRE DE AGRESIONES SEXISTAS"" FERIAS 2024 / SEPTIEMBRE</t>
  </si>
  <si>
    <t>OR: 17701 - MATRICULA: 6263LCL / FIJADOR ( 2216693 )///SERVICIO DE EXTINCION DE INCENDIOS</t>
  </si>
  <si>
    <t>Licencia anual del software que tienen las pantallas de gran formato</t>
  </si>
  <si>
    <t>TALLERES DE ""MUSICA EN FAMILIA"" EN EL CENTRO MUNICIPAL DE LA IGUALDAD /SEPT A DICIEMBRE 2024</t>
  </si>
  <si>
    <t>PEDRO DEL BOSQUE  ABRIL</t>
  </si>
  <si>
    <t>SUMINISTRO DE MEDALLAS CON BAÑO DE ORO PARA EL DÍA DE LA POLICÍA MUNICIPAL 2024</t>
  </si>
  <si>
    <t>EDIGRUP PRODUCCIONES TV, S.A.</t>
  </si>
  <si>
    <t>Campaña de nuevos hábitos de movilidad más sostenible. Fondos NextGenerationEU.</t>
  </si>
  <si>
    <t>ALBARAN: AV24/03987 F: 04/07/2024 / SIKAFLEX PRO-3 PURFORM GRIS CEMENTO / FONDO DE JUNTA SIKA 20 / FONDO DE JUNTA SIKA 1</t>
  </si>
  <si>
    <t>ALBARAN: AV24/04061 F: 08/07/2024 / GUANTE NITRILO FLOCADO 821358 T-9 / ROLLO BOLSAS DE BASURA SUPREMA 85*105 G.170 10 b</t>
  </si>
  <si>
    <t>ALBARAN: AV24/04178 F: 12/07/2024 / AZADA 232-A BELLOTA / MANGO MADERA 900*32 MAURER / ROLLO BOLSAS DE BASURA SUPREMA 85</t>
  </si>
  <si>
    <t>SUMINISTRO DE MATERIAL , INYECCIONES PARA ARBOLES Y NJECT GO 45ML PARA EL  CURSO PARQUES Y JARDINES V DEL JACINTO BENVEN</t>
  </si>
  <si>
    <t>SUMINISTRO DE MATERIAL,  BUZO TYVEK CLASSIC T-S-L Y XL.PARA EL CURSO DE PARQUES Y JARDINESVI- JACINTO BENAVENTE</t>
  </si>
  <si>
    <t>ZAPATO ALICE S3 SRC T-42 / RETIRADO POR: RICARDO BELTRAN GONZALEZ...// AM EXP 18/2022 // SERVICIO DE LIMPIEZA VIARIA.</t>
  </si>
  <si>
    <t>Albarán: 3/24000242 / Rosmarinus postratum, C-1, 5L / Lonicera nitida ""Red Tips"", C-03L</t>
  </si>
  <si>
    <t>ALBARÁN: 3/24000243 / ROSMARINUS POSTRATUM, C-1,5L / LONICERA NITIDA ""RED TIPS"", C-03L</t>
  </si>
  <si>
    <t>Albarán: 3/24000367 / Albizia jullibrisin, cont. 16/18</t>
  </si>
  <si>
    <t>Campaña de hábitos de movilidad más sostenibles. Financiado con fondos NextGenerationEU.</t>
  </si>
  <si>
    <t>PULSADOR FRONTAL VERDE//SERVICIO DE EXTINCION DE INCENDIOS</t>
  </si>
  <si>
    <t>SARAH JANE MC LAUGHLIN</t>
  </si>
  <si>
    <t>SUMINISTRO DE MEDALLAS CON BAÑO DE ORO Y METOPAS CON ESCUDO PARA EL DÍA DE LA POLICÍA MUNICIPAL 2024</t>
  </si>
  <si>
    <t>TALLERES DE YOGA INFANTIL Y ADOLESCENTE EN EL CENTRO MUNICIPAL DE LA IGUALDAD/ oct-dic 2024</t>
  </si>
  <si>
    <t>ESTUDIOS Y SISTEMAS ENERGETICOS RENOVABLES S.L.</t>
  </si>
  <si>
    <t>ASISTENCIA TÉCNICA PARA EL ARRANQUE MANUAL Y CONTROL DE MÁQUINAS DE CLIMATIZACIÓN EN LA AGENCIA DE INNOVACIÓN</t>
  </si>
  <si>
    <t>MAARTGRAF VALLADOLID S.L.</t>
  </si>
  <si>
    <t>IMPRESIÓN FORMATOS CAMPAÑA SENSIBILIZACIÓN FERIAS DE VALLADOLID 2024 / SEPTIEMBRE</t>
  </si>
  <si>
    <t>M2SENSORS, S.L.</t>
  </si>
  <si>
    <t>ACTUALIZACIÓN DISPOSITIVO SMA4 Y REEMPLAZO DEL SENSOR DE Tª Y HUMEDAD</t>
  </si>
  <si>
    <t>SE 39/24 ESTUDIO Y COORDINACION SEGURIDAD Y SALUD OBRA ADECUACIÓN SALA 0-1 Y RAMPA EIM MAFALDA Y GUILLE. 40 D LABORAB</t>
  </si>
  <si>
    <t>REPUESTOS ELECTRICOS ALUMBRADO SEGURIDAD EIM MAFALDA Y GUILLE</t>
  </si>
  <si>
    <t>3VNTCSPM - Batería Saft-Arts 3,6V 1.6AH 3VNT CS PM Fastón 2,8 / T - REF. 20301765 // C.E.S 1 COVARESA</t>
  </si>
  <si>
    <t>PILAS ALCALINAS DURACELL///SERV. EXTINCION INCENDIOS</t>
  </si>
  <si>
    <t>TICTAC SOLUCIONES INFORMATICAS, SL</t>
  </si>
  <si>
    <t>MANTENIMIENTO WEB GUÍA MUNICIPAL EDUCATIVA-VALLADOLID EDUCADORA. 1 MES</t>
  </si>
  <si>
    <t>JORGE ANTONIO SAN JOSE CALVO</t>
  </si>
  <si>
    <t>INSTALACION DE UN SISTEMA DE MEGAFONIA EN EL MERCADO DEL VAL.</t>
  </si>
  <si>
    <t>C.CALIDAD(LOTE 1) ENSAYOS MATERIALES MOD.Nº1 OBRA REURBANIZ.(FASE 1)POLÍGONO ARGALES. EXPTE.6/22</t>
  </si>
  <si>
    <t>BANDERAS PLAZA HISPANIDAD Y  PARA ACTOS OFICIALES</t>
  </si>
  <si>
    <t>SUMINISTRO E INSTALACIÓN DE CRISTALES PARA C.C. RONDILLA (ID 42251, ID 38347) Y C.IC. CONDE ANSÚREZ (ID 42913)</t>
  </si>
  <si>
    <t>MANO DE OBRA / STIHL CABLE BOWDEN 41281801112 / MANO DE OBRA / MANO DE OBRA / MANO DE OBRA / MANG GSTII 16X27 20BAR NEGR</t>
  </si>
  <si>
    <t>MANO DE OBRA / METAL-BUNA METRICA 8.70X13 / CAJA PTO  K206315504 / TUBO RETO. K206336620 / KUBOTA JUNTA TORICA REF. 0481</t>
  </si>
  <si>
    <t>STIHL BUJÍA NGK BPMR7A 4007000 / STIHL FILTRO DE AIRE 41341410300 / WALKER CUCHILLA REF. 7705-41 (JGO) / WALKER CHAVETA</t>
  </si>
  <si>
    <t>ID: 0041515 / RUEDA CARRO ALMACEN KARPA NEUM. 260 01619 / ARANDELA STAND.  M22 S/B ZIN. / PASADOR TIPO R  3 / RECAM. CAR</t>
  </si>
  <si>
    <t>MATERIAL DE FERRETERÍA PARA CC J.M. LUELMO (40786, 41882), CONDE ANSÚREZ (41624), BAILARÍN V. ESCUDERO (42057)</t>
  </si>
  <si>
    <t>ID: 0042027-DEPOSITO CANINO / CANDADO IFAM LAT.K- 40AL Nº 41540 / ID: 0042025-DEPOSITO CANINO / TIRADOR AMIG 15-125 ZINC</t>
  </si>
  <si>
    <t>FORO FEMINISTA / CEIP MARIA DE MOLINA / DISCO C/INOX 125x1,00 FLEXOVIT MEGA-LINE MAXX / DISCO LAMINAS SPARKFLEX SPA200 Z</t>
  </si>
  <si>
    <t>ID: 0041757-DISTRITO-3 PARQUESOL / ANTIP. TESA CIERRE 1970 909 VERDE / ANTIP. TESA CERRADURA CF60RSR9ZCE / ANTIP. TESA M</t>
  </si>
  <si>
    <t>MANTENIMIENTO,SUMINISTRO DE GOLPETE MICEL EU 6808 ALUM. NEGRO PARA REPARCIONES DEL CVA HUERTA DEL REY- INICIATIVAS SOC.</t>
  </si>
  <si>
    <t>MATERIAL PARA REPARAR PIZARRA DEL ESPACIO JOVEN SUR</t>
  </si>
  <si>
    <t>SUMINISTRO DE  MATABI KIMA MANILLA Nº 743  MATABI KIMA LANZA Nº 744 PARA EL CURSO DE  PARQUES Y JARDINES V - JACINTO BEN</t>
  </si>
  <si>
    <t>SUMINISTRO DE MATERIAL NECESARIO PARA SEPARACIÓN MESAS DE METAL, (EGAÑA SOPORTE)</t>
  </si>
  <si>
    <t>CENTRO CIVICO ZONA ESTE +++ / SUMINISTRO DE CERRADURA DORMA 281 55-72 C/RED 20MM</t>
  </si>
  <si>
    <t>SUMINISTRO DE PILAS PARA DESFIBRILADORES DE LOS CENTROS CÍVICOS</t>
  </si>
  <si>
    <t>VARILLA MEZCLA LIQUIDOS 100MM EHL / COPIA LLAVE SEGURIDAD PUNTOS / TUERCA BOSCH SUJ SDS-CLICK M14 -</t>
  </si>
  <si>
    <t>BISAGRA AMIG 61 NI / *ESPUMA DE POLIURETANO QUIADSA SP-COMBI / ESPUMAX FIJACION XPRES 750ML CEYS</t>
  </si>
  <si>
    <t>ARANDELA PERNIO AMIG 405-407/95-100 CR MA</t>
  </si>
  <si>
    <t>MANTENIMIENTO SUMINISTRO DE  FELPUDO SUPER RALLY  PARA ENTRADA AL CENTRO DE VIDA ACTIVA ZONA ESTE</t>
  </si>
  <si>
    <t>F - 8465 - CERRADURA SOBREP S-90 DCHA PARA VVDA SOCIAL EN CALLE HUELGAS 30 1C - ORTIZ. 1 DIA</t>
  </si>
  <si>
    <t>ARMARIO LLAVERO. 48 LLAVES. EHL.</t>
  </si>
  <si>
    <t>TORNILLO ARANIA COMPLETO ESTANT. E4 8X16 / CERRADURA TESA EMBUTIR 2010P 40 HL *</t>
  </si>
  <si>
    <t>COLGADOR AMIG  2 ZINCADO - / *CUELGA ESCOBA 7064 2 UNID / *SIFON FLEX. EXTENS UNIV 40 EHL</t>
  </si>
  <si>
    <t>MANILLON AMIG 8-19X200 C/PLACA INOX / TORNI. DIN 7505 C/AVE.POZ. BICR. 5.0X 50 / TORNI. DIN 7505 C/AVE.POZ. BICR. 5.0X 8</t>
  </si>
  <si>
    <t>CADENA AMENAB. ZINC GENOV. 10MM (M)</t>
  </si>
  <si>
    <t>CONECTOR UNIVERSAL (BLISTER) KARCHER / *PILA DURACELL MN21 12V BLISTER 1UD. / *ACEITE WD-40 500ML DOB ACC FLEXIBLE / * M</t>
  </si>
  <si>
    <t>FARDO BOBINA MECHA 6 UNDS / FARDO HIGIENICO DOMESTICO 38M-96 UNDS / GEL MANOS NACARADOCONCEN 5L</t>
  </si>
  <si>
    <t>COPIA LLAVE NORMAL // AM EXP 18/2022 // SERVICIO DE LIMPIEZA VIARIA.</t>
  </si>
  <si>
    <t>GANCHO DOBLE 320x10MM DICOAL REF. B026Q...// AM EXP. 18/2022 // SERVICIO DE LIMPIEZA VIARIA.</t>
  </si>
  <si>
    <t>FLEXÓMETRO CONTROL -LOCK STANLEY® 5MX25MM OFERTA...// AM EXP 18/2022 // SERVICIO DE LIMPIEZA VIARIA.</t>
  </si>
  <si>
    <t>MATERIAL FERRETERÍA CC RONDILLA (ID 38347) Y CASA CUNA (ID 37313)</t>
  </si>
  <si>
    <t>SUMINISTRO DE MATERIAL NECESARIO PARA SEPARACIÓN MESAS DE METAL, (TUBOS METÁLICOS)</t>
  </si>
  <si>
    <t>PREBEN INSECTICIDA LACA GRANDE (600 cc) / DECIS EXPERT (250 cc) / RENTAL (5 L) ABONO CE / SIGFITO (Tasa por envase del S</t>
  </si>
  <si>
    <t>ALB: 24-219414 PED: 24-031442-1017 S/PED: SU VALE 1542 / REPARACION DE: DESBROZADORA   MARCA: STIHL  MODELO: FS 131   NS</t>
  </si>
  <si>
    <t>ALB: 24-218249 PED: 24-029443-1017 S/PED: VALE  1534 / REPARACION DE: SOPLADOR    MARCA:STIHL   MODELO:BR700    NS:51532</t>
  </si>
  <si>
    <t>ALB: 24-204167 PED: 24-007171-1001 S/PED: 344 / ARQUETA POLYPRO NEGRA RECTANGULAR MEDIANA 50X37XH30 / ALB: 24-204233 PED</t>
  </si>
  <si>
    <t>ALB: 24-209895 PED: 24-016721-1001 S/PED: 696 / 3M BOLSA 30 UDS.CONECTOR CABLES ESTANCO SCOTCHLOK 316IR (30V)(0,5-1,5 MM</t>
  </si>
  <si>
    <t>ALB: 24-210596 PED: 24-017789-1003 S/PED: 678 / CAJA 20 ASPERSORES 5004PC ""PLUS"" 3/4"" 10 CM VERDE / CAJA 20 ASPERSORES S</t>
  </si>
  <si>
    <t>ALB: 24-207159 PED: 24-012082-1002 S/PED: 671 / RETIRA / ASPERSOR 5004PC ""PLUS"" 3/4"" 10 CM VERDE / BOLSA 25 UDS TOBERA 1</t>
  </si>
  <si>
    <t>ALB: 24-207156 PED: 24-012081-1002 S/PED: 670 / RETIRA / ASPERSOR 5004PC ""PLUS"" 3/4"" 10 CM VERDE / DIFUSOR EMERGENTE S/T</t>
  </si>
  <si>
    <t>ALB: 24-206107 PED: 24-010489-1005 S/PED: VALE 663 / ML.POLIETILENO ROLLO PE100 BANDA MORADA AD PN10 DN 40 / ELECTROVALV</t>
  </si>
  <si>
    <t>ALB: 24-211379 PED: 24-019043-1001 S/PED: 1061 / BOLSA 100 INSERTADOR CONEXION MICROTUBO  1/4"" (4-6 MM) / BOLSA 100 DIFU</t>
  </si>
  <si>
    <t>ALB: 24-211695 PED: 24-019589-1003 S/PED: 1058 / DIFUSOR UNI-SPRAY 10CM + 15VAN / MANGUITO UNION PE TUBO-TUBO 25-25 / BO</t>
  </si>
  <si>
    <t>ALB: 24-214681 PED: 24-024706-1003 S/PED: 1083 / PEGAMENTO PVC 250ML MUY RAPIDO(AZUL-ESPECIAL FLEXIBLE) / MACHON REDUCID</t>
  </si>
  <si>
    <t>ALB: 24-213157 PED: 24-022037-1003 S/PED: 1075 / ROLLO 100 ML MICROTUBO PVC PARA GOTERO TECH.FLOW DN3 / BOLSA 25 UD  EST</t>
  </si>
  <si>
    <t>ALB: 24-214198 PED: 24-023871-1003 S/PED: 1088 / VALVULA FLOTADOR DUAL CISTERNA FOR ALL CUERPO GIRATORIO 0,10-16 BAR 3/8</t>
  </si>
  <si>
    <t>ALB: 24-212613 PED: 24-021341-1104 S/PED: 1070 / ASPERSOR 5004PC ""PLUS"" 3/4"" 10 CM VERDE / ROLLO 100 ML MICROTUBO PVC PA</t>
  </si>
  <si>
    <t>ALB: 24-212615 PED: 24-021351-1104 S/PED: 1071 / ASPERSOR SERIE 3504PC 1/2"" 10 CM / SOLENOIDE 9V IMPULSOS T-BOS (UNIK) /</t>
  </si>
  <si>
    <t>ALB: 24-212619 PED: 24-021357-1104 S/PED: 1072 / GRIFO DE BOLA MANGUERA 1/2"" / GRIFO DE BOLA MANGUERA 3/4"" / TE PE TUBO-</t>
  </si>
  <si>
    <t>ALB: 24-213421 PED: 24-022511-1003 S/PED: 1082 / CAJA 20 ASPERSORES 5004PC ""PLUS"" 3/4"" 10 CM VERDE / BOLSA 100 GOTEROS P</t>
  </si>
  <si>
    <t>ALB: 24-210571 PED: 24-017734-1002 S/PED: ERROR FRAW24-001812 / CAJA CONEXION TBOS SOLO BLUETOOTH (LITE) 4 ESTACIONES /</t>
  </si>
  <si>
    <t>ALB: 24-218216 PED: 24-030349-1003 S/PED: 1581 / CAJA 20 ASPERSORES 5004PC ""PLUS"" 3/4"" 10 CM VERDE / CAJA TBOS-I (UNIK)</t>
  </si>
  <si>
    <t>ALB: 24-218500 PED: 24-030866-1003 S/PED: 1568 / ARQUETA HDPE RAINBIRD RECTANGULAR JUMBO + CIERRE.66.8X50.3XH30.7</t>
  </si>
  <si>
    <t>MATERIAL DE FONTANERÍA PARA C.C. RONDILLA  (ID 41984 / NIPPELS GALVANIZADO 11/2 X 300 / VALVULA BOLA PALANCA H-H 1)</t>
  </si>
  <si>
    <t>ALB: 24-210569 PED: 24-017717-1002 S/PED: ERROR FRAW24-001812 / ML.POLIETILENO ROLLO PE100 BANDA MORADA AD PN10 DN 50 /</t>
  </si>
  <si>
    <t>ALB: 24-210572 PED: 24-017740-1002 S/PED: ERROR FRAW24-001812 / CAJA CONEXION TBOS SOLO BLUETOOTH (LITE) 2 ESTACIONES</t>
  </si>
  <si>
    <t>ALB: 24-210575 PED: 24-017750-1002 S/PED: ERROR FRAW24-001812 / MANGUITO PE RECTO LARGO REPARACION 63-63 / MANGUITO UNIO</t>
  </si>
  <si>
    <t>ALB: 24-210570 PED: 24-017721-1002 S/PED: ERROR FRAW24-001812 / MODULO PROGRAMADOR SOLEM DC 9V BL-IP1 1 ESTACION BLUETOO</t>
  </si>
  <si>
    <t>ALB: 24-210573 PED: 24-017743-1002 S/PED: ERROR FRAW24-001812 / CAJA CONEXION TBOS SOLO BLUETOOTH (LITE) 1 ESTACION / TU</t>
  </si>
  <si>
    <t>ALB: 24-210574 PED: 24-017745-1002 S/PED: ERROR FRAW24-001812 / COLLARIN TOMA PE DN 25X1/2 / LAPIZ CARPINTERO 180MM / VA</t>
  </si>
  <si>
    <t>ALB: 24-217516 PED: 24-029183-1003 S/PED: 1575 / CAJA 20 ASPERSORES 5004PC ""PLUS"" 3/4"" 10 CM VERDE / CAJA 20 ASPERSORES</t>
  </si>
  <si>
    <t>ALB: 24-218068 PED: 24-030090-1003 S/PED: 1570 / CAJA 20 ASPERSORES 5004PC ""PLUS"" 3/4"" 10 CM VERDE</t>
  </si>
  <si>
    <t>ALB: 24-215429 PED: 24-025803-1003 S/PED: 1093 / CAJA 20 ASPERSORES 5004PC ""PLUS"" 3/4"" 10 CM VERDE / BOLSA 10 UDS CONECT</t>
  </si>
  <si>
    <t>ALB: 24-215757 PED: 24-026389-1003 S/PED: 1554 / CAJA 20 ASPERSORES 5004PC ""PLUS"" 3/4"" 10 CM VERDE / BOBINA RECORTABLE P</t>
  </si>
  <si>
    <t>ALB: 24-216375 PED: 24-027407-1003 S/PED: 1095 / CAJA 20 ASPERSORES 5004PC ""PLUS"" 3/4"" 10 CM VERDE / BOLSA 25 UDS TE PE</t>
  </si>
  <si>
    <t>ALB: 24-216500 PED: 24-027619-1003 S/PED: 1559 / CAJA 20 ASPERSORES 5004PC ""PLUS"" 3/4"" 10 CM VERDE / BOLSA 25 UDS TOBERA</t>
  </si>
  <si>
    <t>ALB: 24-217228 PED: 24-028684-1003 S/PED: 1565 / CAJA CONEXION TBOS SOLO BLUETOOTH (LITE) 1 ESTACION / PUNZON SACABOCADO</t>
  </si>
  <si>
    <t>ALB: 24-217029 PED: 24-028324-1003 S/PED: 1562 / CAJA 20 ASPERSORES 5004PC ""PLUS"" 3/4"" 10 CM VERDE / ASPERSOR SERIE 3504</t>
  </si>
  <si>
    <t>ALB: 24-217389 PED: 24-028953-1003 S/PED:  / CAJA 75 DIFUSORES EMERGENTE S/TOBERA 10 CM / PEGAMENTO PVC TANGIT 125G</t>
  </si>
  <si>
    <t>ALB: 24-217507 PED: 24-029160-1003 S/PED:  / TE PE MIXTA ROSCA HEMBRA 63-2"" / MACHON PE 2"" / ELECTROVALVULA 2"" 200 PGA S</t>
  </si>
  <si>
    <t>ALB: 24-217675 PED: 24-029451-1003 S/PED: 1578 / CAJA 20 ASPERSORES 5004PC ""PLUS"" 3/4"" 10 CM VERDE / MANGUITO PE RECTO L</t>
  </si>
  <si>
    <t>ELEMENTOS DE RIEGO.</t>
  </si>
  <si>
    <t>MANTENIMIENTO, SUMINISTRO DE DOSSUMIDERO SIFONICO FUND. 30X30PARA REALIZAR REPARACIONES EN  EL CVA DELICIAS- INICIATIVAS</t>
  </si>
  <si>
    <t>MANTENIMIENTO, SUMINISTRO DE  PEGAMENTO PVC GEL 250G / CODO 87ª SANITARIO H-H DN PRA REPARACIONES DEL CVA DELICIAS-INICI</t>
  </si>
  <si>
    <t>SUMINISTRO DE MATERIALES  PARA ELCURSO DE PARQ. Y JARDINES V STIHL SIERRA DE MANO PLEGABLEY  TIJERA DE PODA-JACINTO BENA</t>
  </si>
  <si>
    <t>SUMINISTRO MATERIALES,  TIHL BLISTER HILO NYLON 162 M / BOLSA 50 UDS GRAPAPARA CURSO DE PARQUES Y JARDINES-JACINTO BENAV</t>
  </si>
  <si>
    <t>SUMINISTRO MATERIAL ,  STIHL ACEITE HP SUPER 2T 5 L PARA EL CURSO DE PARQUES Y JARDINES V- JACINTO NEMAVENTE</t>
  </si>
  <si>
    <t>SUMINISTRO DE ROLLO ANTIHIERBAS GEOTEX MARRON 80 GR  PARA EL CURSO DE PARQUES Y JARDINES V - JACINTO BENAVENTE</t>
  </si>
  <si>
    <t>ALB: 24-221201 PED: 24-035009-1001 S/PED: 1614 / STIHL CABEZAL DE CORTE AUTOCUT 25-2 / TAPON PE DN 40</t>
  </si>
  <si>
    <t>ALB: 24-220755 PED: 24-034234-1001 S/PED: 1608 / BAHCO FUNDA CUERO PODADERA 1 MANO PROF-H / BAHCO TIJERA DE PODA 1 MANO</t>
  </si>
  <si>
    <t>RACOR/DISCO DIAMANTE/CORTADORA MULTI/BORCAS/ARANDELAS/TORNILLOS///SERV. EXTINCION DE INCENDIOS</t>
  </si>
  <si>
    <t>SUMINISTRO DE MALETAS DE BALIZAS DE SEÑALIZACION (6 UDS) PARA EQUIPACION DE VEHICULOS DE 1A. INTERVENCION//SEISPC</t>
  </si>
  <si>
    <t>PREMIUS NBB, S.L.</t>
  </si>
  <si>
    <t>ADQUISICIÓN REGALOS PUBLICITARIOS PARA ACTOS OFICIALES. ESTUCHES MEDALLAS MATRIMONIOS CIVILES, R.I.</t>
  </si>
  <si>
    <t>JIJONA</t>
  </si>
  <si>
    <t>ALICANTE</t>
  </si>
  <si>
    <t>ACTIVIDADES DE LECTURA Y ESCRITURA CREATIVA EN EL CMI DE SET A DICIEMBRE 2024</t>
  </si>
  <si>
    <t>REVISIÓN Y MANTENIMIENTO PUERTAS AUTOMÁTICAS DE LAS INSTALACIONES DEL SERVICIO DE LIMPIEZA.</t>
  </si>
  <si>
    <t>2024 05 4314 22602</t>
  </si>
  <si>
    <t>CESAR DEL CAMPO CASTRO</t>
  </si>
  <si>
    <t>INSERCION ANUNCIO PUBLICIDAD EN LA AGENDA Y WEB DE EVENTO XXV FERIA DE BODA</t>
  </si>
  <si>
    <t>TALLERES LITERARIOS CON PERSPECTIVA DE GÉNERO EN EL CENTRO MUNICIPAL DE IGUALDAD, sept-dic 2024</t>
  </si>
  <si>
    <t>MATERIAL CC JOSÉ LUIS MOSQUERA (POLIDERPOTIVO: 8 UNIDADES VIGO 200 4242 LED 200W 4K ASIM CELL GRIS)</t>
  </si>
  <si>
    <t>MANTENIMIENTO, SUMINISTRO DE LED LAMP - COREPRO LED PLC 8.5W 840 2P G24D-3 PARA REPARACIONES DEL JACINTO BENAVENTE.</t>
  </si>
  <si>
    <t>EASY MOVIL RECYCLING S.L.</t>
  </si>
  <si>
    <t>DESTRUCCIÓN  SOPORTES DIGITALES</t>
  </si>
  <si>
    <t>Equipos de medición necesarios para el control y prevención de la Legionella para el Albergue de Peregrinos</t>
  </si>
  <si>
    <t>H.M.O.,  REV.   FALLO  MOTOR,  SUST. SENSOR PM Y COMPROBAR FUNCIONAMIENTO /  H.M.O., REALIZAR MANTENIMIENTO / SENSOR P</t>
  </si>
  <si>
    <t>H.M.O.  D-M  RUEDAS SUSTITUIR FRENOS Y TESTIG 1er EJE /   H.M.O.  D-M  RUEDAS. // AM EXP 18/2022 // SERVICIO LIMPIEZA</t>
  </si>
  <si>
    <t>H.M.O REV INSTALACIONES, PRUEBAS EN CENTRALITA MOTOR // AM 18/2022 // SERVICIO LIMPIEZA</t>
  </si>
  <si>
    <t>H.M.O  REVISAR  FALLO CAMBIO. REPONER NIVEL  ACEITE, CALENTAR Y  PERDIDA JUNTA // AM EXP 23/2020 // SERVICIO LIMPIEZA</t>
  </si>
  <si>
    <t>VALVULA / SENSOR PRESENCIA AGUA / LAMPARA INTERMI IZQ. / CRISTAL ES...// AM 23/2020 // SERVICIO DE LIMPIEZA VIARIA.</t>
  </si>
  <si>
    <t>MTO  EO- CAMBIO DE ACEITE Y FILTRO DE ACEITE /  MTO EP1- SUST. F. AIRE...// AM 23/2020 // SERVICIO DE LIMPIEZA VIARIA.</t>
  </si>
  <si>
    <t>Alb. AO24/240304 de 25/07/2024 / REP BOMBA HIDRAULICA HAWE V60 N110 LDYN-1-0-03 // AM EXP 23/2020 // SERVICIO LIMPIEZA</t>
  </si>
  <si>
    <t>Alb. A24/183636 17/07/2024 / TORNILLO HUECO 16x1,5 / ARANDELA COBRE D.16 // AM 18/2022 // SERVICIO LIMPIEZA</t>
  </si>
  <si>
    <t>SPC 124/2024: IMPRESIÓN DE FLYERS PARA LA PROMOCIÓN DE MUESTRAS DE TEATRO, DE CULTURA TRADICIONAL Y DE ACTIVIDADES INF.</t>
  </si>
  <si>
    <t>SELLADO JUNTAS, BOQUILLAS DE BAJANTES Y REPARA CANALÓN ENTRE OFICINAS Y NAVE APARCAMIENTO. SERVICIO DE LIMPIEZA VIARIA.</t>
  </si>
  <si>
    <t>ASIGNACIÓN A NUEVO PROYECTO PACTO DE EST.JUL24-JUN25 TALLERES DE DES. PERSONAL, BIENESTAR EMOCIONAL Y EMPODER CMI / 2024</t>
  </si>
  <si>
    <t>TALLERES DE DESARROLLO PERSONAL, BIENESTAR EMOCIONAL Y EMPODERAMIENTO EN EL CMI// NOV- DIC 2024</t>
  </si>
  <si>
    <t>ASPAMA CONTROL DE PLAGAS,S.L.</t>
  </si>
  <si>
    <t>DESRATIZACIÓN Y DESINSECTACIÓN INSTALACIONES SERVICIO DE LIMPIEZA.</t>
  </si>
  <si>
    <t>Control de Calidad LOTE1 del contrato de conservación, reparación y reforma de alumbrado. PS 2, expte 8-2021.</t>
  </si>
  <si>
    <t>Control de Calidad LOTE 2 del contrato de conservación, reparación y reforma de alumbrado. PS2 Expte 8/2021.</t>
  </si>
  <si>
    <t>Control de Calidad LOTE 3 del contrato de conservación, reparación y reforma de alumbrado. PS2 Expte 8/2021.</t>
  </si>
  <si>
    <t>DIRECCIÓN DE PROYECTO TÉCNICO Y FACULTATIVO OBRAS PUNTO LIMPIO CAMINO VIEJO DE SIMANCAS. SERVICIO DE LIMPIEZA.</t>
  </si>
  <si>
    <t>REDACCIÓN ESTUDIO DE DIAGNÓSTICO DEL ESTADO ESTRUCTURAL DEL VESTUARIO DE C/ VALLE DE ARÁN. SERVICIO DE LIMPIEZA.</t>
  </si>
  <si>
    <t>2024 07 1711 22110</t>
  </si>
  <si>
    <t>SUMINISTRO DE PRODUCTOS DE LIMPIEZA E HIGIENICO PARA VESTUARIOS. AÑO 2024</t>
  </si>
  <si>
    <t>ASOCIACION CULTURAL AMIGOS DEL PISUERGA</t>
  </si>
  <si>
    <t>Mantenimiento del dominio público hidráulico del rio Pisuerga a su paso por el casco urbano</t>
  </si>
  <si>
    <t>TALLERES DE ARTE Y EDUCACIÓN PARA MENORES EN EL CENTRO MUNICIPAL DE LA IGUALDAD SEPT-DIC 2024</t>
  </si>
  <si>
    <t>2024 08 1532 22706</t>
  </si>
  <si>
    <t>Estudio arqueológico para incorporar al proyecto de urbanización y carril bici en la calle Arca Real. Fase II</t>
  </si>
  <si>
    <t>COMPRA DE DOMINIOS EN INTERNET PARA LA WEB DEL PROYECTO DE CREACIÓN DE OFICINA DE PROYECTOS Y ATRACCIÓN DE INVERSIONES</t>
  </si>
  <si>
    <t>SUMINISTRO DE 50 ESTUCHES PARA MEDALLAS DÍA DE LA POLICÍA 2024</t>
  </si>
  <si>
    <t>HONORARIOS ESTUDIO BÁSICO SEGURIDAD Y SALUD PROYECTO DE DERRIBO INMUEBLE EN SAN NICOLAS 1. R.I. 1_2005</t>
  </si>
  <si>
    <t>SUMINISTRO DE 2 PARES DE BOTAS DE INTERVENCION HAIX EAGLE///SERV. EXTINCION DE INCENDIOS</t>
  </si>
  <si>
    <t>Servicio de Mantenimiento de los sistemas de seguridad de los edificios del área. Edificio de la Cúpula e Hípica</t>
  </si>
  <si>
    <t>RUBÉN FERNÁNDEZ SÁNCHEZ</t>
  </si>
  <si>
    <t>ACTUACIÓN FIESTAS VALLANOCHE 25 ANIVERSARIO: DESTINO RUBICON / 8 SEPTIEMBRE</t>
  </si>
  <si>
    <t>PARROTIA 18/20 / PRUNUS SERRULATA KANZAN 18/20</t>
  </si>
  <si>
    <t>AMPHELOPSIS VEICHII 150/200 C-17</t>
  </si>
  <si>
    <t>PAULOWNIA 16/18 / CUPRESSO LEYLANDII 350/400</t>
  </si>
  <si>
    <t>PRUNUS KANZAN 25/30</t>
  </si>
  <si>
    <t>PRIMAVERAS / HIEDRA MINI VARIEGATA / HIEDRA MINI VARIEGATA</t>
  </si>
  <si>
    <t>ROLLO DE YUTE / ZAMIACULCAS</t>
  </si>
  <si>
    <t>ROLLO DE YUTE</t>
  </si>
  <si>
    <t>DIEFFEMBACHIA / MACETA / SACO DE MANTILLO ( POLIDEPORTIVO PISUERGA )</t>
  </si>
  <si>
    <t>ABRILLANTADOR / SUBSTRATO / SPATHIPHYLLUM / FICUS MELANY  / JARDINERIA / JARDINERA</t>
  </si>
  <si>
    <t>PETUNIA</t>
  </si>
  <si>
    <t>SUNIMISTRO DE  ROMERO RASTRERO / SANTOLINA / GERANIO ZONAL / GERANIO GITPRA EL CURSO PARQUES Y JARDINES- JACITO BENAVENT</t>
  </si>
  <si>
    <t>44437 FRESA ROTATIVA METAL DURO NORMA-WRC RADIAL - 9251 - 03,00X03,00 mm DENT.6 / 3090 DC10G+1G ES/PT ADHESIVO INSTANTAN</t>
  </si>
  <si>
    <t>912- 5X 16    TORNILLO ALLEN CABEZA CILINDRICA 8.8 / 127-M 5    ARANDELA GROWER / 985-M- 5-080  TUERCA A.B.</t>
  </si>
  <si>
    <t>933- 6X 35-100 TORNILLO  C/ HEXAGONAL  8.8 TODO ROSCA / 933- 8X 25   //  AM 18/2022   /// SERVICIO LIMPIEZA</t>
  </si>
  <si>
    <t>TUERCA EMPALME / TUERCA EMPALME /TUERCA EMPALME / BONDERITE C-MC...// AM EXP 18/2022 // SERVICIO DE LIMPIEZA VIARIA.</t>
  </si>
  <si>
    <t>SERGIO RODRIGUEZ  CORTAZAR</t>
  </si>
  <si>
    <t>CONCIERTO FIESTAS VALLANOCHE 08/09: SERGEI REZ  / 8 SEPTIEMBRE</t>
  </si>
  <si>
    <t>GARRAFAS LIQUIDO DETERGENTE PARA MAQUINA LAVAVAJILLAS (8 UDS)///SERVICIO DE EXTINCION DE INCENDIOS</t>
  </si>
  <si>
    <t>205/60R 16 MICHELIN PRIM4 92H ( 3997-JKP  ) / S.I. GESTION DE NFU  (  CAT. B  3997-JKP ) / ALINEACION ELECTRONICA ( DIRE</t>
  </si>
  <si>
    <t>195/70R15 BARUM 104T ( 6415-DNY ) / S.I. GESTION DE NFU CAT. C ( 6415-DNY ) / 205/75R16 MABOR 110R ( 7694-JCZ ) / S.I. G</t>
  </si>
  <si>
    <t>CUBIERTA ( 315/80R22.5 DIRECC 0370-LDD ) / S.I. GESTION NFU CAT.D ( 0370-LDD ) // AM 18/2022 // SERVICIO LIMPIEZA</t>
  </si>
  <si>
    <t>RECAUCHUTADO ( 315/80R22,5ZY2 PREM ALNACEN ) / PINCHAZO ( CAMION 7671-MJN  ) // AM 18/2022 // SERVICIO LIMPIEZA</t>
  </si>
  <si>
    <t>175/65R14 LANVIGATOR 90T CARGA ( 6484BRD)///SERVICIO DE EXTINCION DE INCENDIOS</t>
  </si>
  <si>
    <t>CUBIERTA NUEVA ( 28X12,5-15 BARREDORA E8109BFB  ) / ECO TASA ( BARREDORA...// AM 18/2022 // SERVICIO DE LIMPIEZA VIARIA.</t>
  </si>
  <si>
    <t>2024 02 1511 203</t>
  </si>
  <si>
    <t>ACRE, S.L.</t>
  </si>
  <si>
    <t>ALQUILER LASER Y LECTOR DE DATOS DEL ESCANEADO EDIF.CATALINAS UNA VEZ DEMOLIDOS FALSOS TECHOS.</t>
  </si>
  <si>
    <t>ILLESCAS</t>
  </si>
  <si>
    <t>TOLEDO</t>
  </si>
  <si>
    <t>TALLERES DE LECTURA EN FAMILIA CENTRO MUNICIPAL DE LA IGUALDAD/ NOV Y DIC 2024</t>
  </si>
  <si>
    <t>CORDONES PARA BOTAS DE INTERVENCION HAIX EAGLE///SERV. EXTINCION DE INCENDIOS</t>
  </si>
  <si>
    <t>PAPEL/5020032 - BOBINA CELU.. 100% 2H. 5,2KG. 23 CM. / PAPEL/5020032 - BOBINA CELU.. 100% 2H. 5,2KG. 23 CM. / TEXTO/ - C</t>
  </si>
  <si>
    <t>ADBLUE A GRANEL // AM EXP 18/2022</t>
  </si>
  <si>
    <t>MEGA GATO DE FOSO DG 750KG TRS750 / MEGA GATO CARRETILLA 3T</t>
  </si>
  <si>
    <t>TALLER DE CANTO ""VOCES CREATIVAS, VOCES EN IGUALDAD"" EN EL CENTRO MUNICIPAL DE LA IGUALDAD SEPT-DIC 2024</t>
  </si>
  <si>
    <t>SUMINISTRO DE EQUIPOS DE PROTECCIÓN INDIVIDUAL (E.P.I.s.) Nuevas incorporaciones no previstas en el pedido general.</t>
  </si>
  <si>
    <t>SGS INSPECCIONES REGLAMENTARIAS, S.A</t>
  </si>
  <si>
    <t>REVISIÓN ANUAL E INSPECCIÓN DE LA INSTALACIÓN DE SUMINISTRO DE COMBUSTIBLE DEL SERVICIO DE LIMPIEZA.</t>
  </si>
  <si>
    <t>M2 VIDRIO DE  CAMARA   3+3/12/CARGLAS / COLOCACIÓN // CEIP VICENTE ALEIXANDRE PASEO DE ZORRILLA 185</t>
  </si>
  <si>
    <t>TALLERES DE MANUALIDADES ARTÍSTICAS CON ENFOQUE DE GENERO EN EL CMI//SEPT A DIC 2024</t>
  </si>
  <si>
    <t>GONZALO MARTIN DELGADO</t>
  </si>
  <si>
    <t>CONCIERTO FIESTAS VALLANOCHE 08/09: DJ GON / 8 SEPTIEMBRE</t>
  </si>
  <si>
    <t>M2 LAMIGLAS 3+3 INC. // COLOCACIÓN // CENTRO DE AUTISTA EL CORRO ( PIO DEL RIO HORTEGA)</t>
  </si>
  <si>
    <t>M2 LAMIGLAS 3+3 INC. / / COLOCACION / CEIP MIGUEL DELIBES</t>
  </si>
  <si>
    <t>M2 FLOAT 4 MM // M2 ARMADO CARGLAS INC. // COLOCACIÓN // CEIP GONZALO DE BERCEO</t>
  </si>
  <si>
    <t>ADOLFO SERRADOR LOZANO</t>
  </si>
  <si>
    <t>Retirada urgente de ramaje que presenta riesgo de caída. Ejercicio 2024.</t>
  </si>
  <si>
    <t>ACOMETIDA ELECTRICA LDR 2º SEMESTRE</t>
  </si>
  <si>
    <t>TALLER PASEO ""RECUPERANDO MUJERES DE VALLADOLID"" SEPT-OCTUBRE 2024</t>
  </si>
  <si>
    <t>SANZ ROTULOS S.L.</t>
  </si>
  <si>
    <t>FABRICACIÓN Y COLOCACIÓN DE VINILOS VEHÍCULO 7104GJX DEL SERVICIO DE LIMPIEZA.</t>
  </si>
  <si>
    <t>SE-PC 78/2024: SUMINISTRO DE PAPEL PARA LA IMPRENTA PARA LA IMPRESIÓN DE PROMOCIÓN DE LAS MUESTRAS DE TEATRO 2024</t>
  </si>
  <si>
    <t>ROTULACIÓN CASETA PASEO DE LAS MORERAS FIESTAS DE LA VIRGEN DE SAN LORENZO 2024</t>
  </si>
  <si>
    <t>MARIA DE MIGUEL ARIAS</t>
  </si>
  <si>
    <t>ACTUACIÓN FIESTAS VALLANOCHE 08/09: MARIA DE MIGUEL ARIAS / 8 SEPTIEMBRE</t>
  </si>
  <si>
    <t>F - 9027 - TABLERO CONTRACHAPADO DE PINO ANTIOCUPAS - ALOJAMIENTOS PROVISIONALES - MARINO DE LA FUENTE. 1 DIA</t>
  </si>
  <si>
    <t>OFI-SUTEMAN, S.L.</t>
  </si>
  <si>
    <t>CTTO MENOR SERVICIO DESMONTAJE Y MONTAJE PUERTA CRISTAL BIBLIOTECA FRANCISCO PINO</t>
  </si>
  <si>
    <t>AMPLIACION CONTRATO MANTENIMIENTO Y REPARACION EQUIPOS CLIMATIZACION C.M.P.A. Y CENTRO DE SALUD MUNICIPAL CASA DEL BARCO</t>
  </si>
  <si>
    <t>2024 11 1321 202</t>
  </si>
  <si>
    <t>INSTALACIÓN CASETA PASEO DE LAS MORERAS FIESTAS DE LA VIRGEN DE SAN LORENZO 2024</t>
  </si>
  <si>
    <t>ALQUILER DOS DÍAS PLATAFORMA ELEVADORA PARA CAMBIO LEDS EN POLIDEPORTIVO DEL C.C. JOSÉ LUIS MOSQUERA.</t>
  </si>
  <si>
    <t>Impresión de 25 ejemplares de la Memoria 2023 del Área de Personas Mayores, Familia y Servicios Sociales.</t>
  </si>
  <si>
    <t>SUMINISTRO DE MATERIAL CORRECTIVO SEGÚN PRESUPUESTOS 215, 219</t>
  </si>
  <si>
    <t>INTERCAMBIADOR DE PLACAS Y CARGA DE GAS E134 EN CC JOSE LUIS MOSQUERA SEGUN PRESUPUESTO Nº 1726</t>
  </si>
  <si>
    <t>SUMINISTRO DE MATERIAL NECESARIO PARA SEPARACIÓN MESAS DE METAL, (DISCO ALUMINIO)</t>
  </si>
  <si>
    <t>ARANDELA A/A 9021 ZN M-10 / DISCO HORMIGON CANT 230X12 22,2 // CP MACIAS PICAVEA</t>
  </si>
  <si>
    <t>BRIDA NYLON 4.8X290 MM NEGRA / TO.GUIA M8X25 27-18/28-30 106485</t>
  </si>
  <si>
    <t>SILICONA NEUTRA TRANSLUCIDA / TACO LATON M- 6 / T. AUTO 7504N 4,2X 38 ZN</t>
  </si>
  <si>
    <t>F - 9277 - TACOS Y TORNILLOS ROSCA CHAPA PARA CENTRO INTEGRADO PSH - MUNDOINDUSTRIA. 1 DIA</t>
  </si>
  <si>
    <t>DESATASCO DE TUBERÍA EN PATIO DEL CENTRO CÍVICO JOSÉ LUIS MOSQUERA</t>
  </si>
  <si>
    <t>INSTALACIÓN ELÉCTRICA CASETA PASEO DE LAS MORERAS FIESTAS DE LA VIRGEN DE SAN LORENZO 2024</t>
  </si>
  <si>
    <t>LATIGUILLO  BALPAC PM 2SC 1/2"" 7.1met /// AM EXP 18/2020 SERVICIO DE LIMPIEZA</t>
  </si>
  <si>
    <t>MANOMETRO D63 POST 0-16BAR / UNION M-M 1/2"" INOX / CODO 90 M-H 1/2 INOX / CRUZ 1/2 INOX / VALV ESF INOX /SEISPC</t>
  </si>
  <si>
    <t>LATG.  BALPAC PM 2SC 3/8"" 0.2met / LATG.  BALPAC PM 2SC 3/8"" 0.3met...// AM EXP 18/2022 // SERVICIO DE LIMPIEZA VIARIA.</t>
  </si>
  <si>
    <t>195/65R15 95T EFF. COMPACT GOODYEAR / NFU N2 / MONTAJE+EQUILIBRADO+VALVULA TURISMO</t>
  </si>
  <si>
    <t>TALLER SOBRE COMPETENCIAS DIGITALES EN EL CMI// SEPT-OCT 2024</t>
  </si>
  <si>
    <t>OCA GLOBAL INSPECCIONES REGLAMENTARIAS, S.A.</t>
  </si>
  <si>
    <t>REALIZACION DE LA INSPECCION DE BAJA TENSION DEL CVA LA VICTORIA- INICITIVAS SOCIALES</t>
  </si>
  <si>
    <t>SUMINISTRO DE PLASTICOS Y MALLAS ESPECIALES PARA JARDINERIA. EJERCICIO 2024</t>
  </si>
  <si>
    <t>2024 04 9202 22699</t>
  </si>
  <si>
    <t>ADQUISICION DE PAPELOGRAFO, CARTULINAS Y PEGAMENTOS PARA FORMACION Y SECCION DE COSTES.</t>
  </si>
  <si>
    <t>CENTRALITA MB SPRINTER  / DIAGNOSTICO DE UNIDAD / PEDIDO POR ANGEL MAURO / PEDIDO POR JESUS /// AM EXP 18/2022</t>
  </si>
  <si>
    <t>PEDIDO POR ANGEL MAURO / ANT.CC.ENERGY PLUS 50% 200L AMARILLO / ENTREGA EN CALLE TOPACIO /// AM EXP 18/2022</t>
  </si>
  <si>
    <t>SUMINISTRO DE MATERIAL DE FERRETERÍA PARA LA AGENCIA DE INNOVACIÓN. AGOSTO 2024</t>
  </si>
  <si>
    <t>CAJAS CON TAPA PARA TRANSPORTE DE MATERIALES DE RIESGO QUÍMICO (4 UDS)////SERVICIO DE EXTINCION DE INCENDIOS</t>
  </si>
  <si>
    <t>SUMINISTRO MATERIAL PARA BAÑOS DE LA AGENCIA DE INNOVACIÓN. AÑO 2024</t>
  </si>
  <si>
    <t>ASER SYNTHETIC 10W40 A3/B4 5L / Canon Gestion Aceite (RD679/2006) / GARRAFA ADBLUE 10LT. C/FLEX 23 / PURFLEX NEGRO / ASE</t>
  </si>
  <si>
    <t>BUJIA DE ESPIGA / TORNILLO 7991 5X50 / TUERCA HEXAGONAL / BATERIA AGER 74AH 58530 / lampara 24v H4 MasterDuty P43t-38 /</t>
  </si>
  <si>
    <t>ABSORB.VEGETAL IGNIFUGO 40L / CAMARA TRASERA C/ WI-FI / CAMARA WIFI // AM EXP 18/2022 /// SERVICIO LIMPIEZA</t>
  </si>
  <si>
    <t>PREBEN AVISPEROS 750ML / SEPIOLITA 20KG/ CARTUCHO SECADOR DE AIRE / BATERIA PRO 12 V 185AH / AGUA DESTILADA 5 L.//SEISPC</t>
  </si>
  <si>
    <t>0/0 - MANOMETRO 0-10 10C / 0/0 - BRAZO LIMPIA TRAS. / AJUSTE REDONDEOS BI</t>
  </si>
  <si>
    <t>ADPRO/HHM465 - ACEITE HIDRAULICO HHM46-5 / TRA/TRA - TASA RECIL.ACEITE LUB.RD679-2006 / 0/0 - JG ALFOMBRAS CAMION IVECO</t>
  </si>
  <si>
    <t>KIT PASTILLAS EVO-PRO MERITOR ELSA 225-3 / AVISADOR VOLVO FH... RVI  MAGNUM...// AM 18/2022 // SERVICIO DE LIMPIEZA.</t>
  </si>
  <si>
    <t>CARPETA DOSSIER / PAPEL A4 80grs. PAQUETE 500 HOJAS / FILM EXTENSIBLE  2.4 KGS. //  AM 18/2022 /// SERVICIO LIMPIEZA</t>
  </si>
  <si>
    <t>PLACAS PARA TECHO DE SALA EN C.C. ZONA SUR (ID 40942 // M2 TECH FM FISSION BOARD  / M2 FRESKO BOARD)</t>
  </si>
  <si>
    <t>TRAMPILLA 15*400*1400 / TRAMPILLA 15*500*1000 / CAJA DE CRUCETAS EMPALME PLC / M2 TFCRIGIT EDGE 8-15*20 1200*1960*12.5 /</t>
  </si>
  <si>
    <t>ARREGLO DE TELÓN DE TEATRO DEL CENTRO CÍVICO CASA CUNA</t>
  </si>
  <si>
    <t>RENOVACIÓN DE DOS SUSCRIPCIONES A LA REVISTA CASTILLA Y LEÓN ECONÓMICA</t>
  </si>
  <si>
    <t>DESMONTAJE CAMARA SEGURIDAD ZONA JOVEN PINAR POR TALA ÁRBOLES EN MAL ESTADO / AGOSTO 2024</t>
  </si>
  <si>
    <t>SUMINISTRO DE DIFUSOR ""HUNTER"" PRO-SPRAYDE 7,5CM Y  5CM.,TOBERA AJUSTABLE PARA EL CURSO DE PARQ. Y JARDINESV, JACINT. BE</t>
  </si>
  <si>
    <t>CARTUCHO MALLA FILTRO ""Y"" 1"" / ASPERSOR TURB.EMERG. ""RAIN-BIRD"" 5004 PC</t>
  </si>
  <si>
    <t>ASPERSOR TURB.EMERG.""RAIN-BIRD"" 5004 PLUS / ASPERSOR TURB.EMERG. ""RAIN-BIRD"" 5004 PC</t>
  </si>
  <si>
    <t>ADQUISICION DE UN MANDO Y CABLE PARA FORMACION</t>
  </si>
  <si>
    <t>ROTULACIÓN 4 CAMIONES CARGA LATERAL. SERVICIO DE LIMPIEZA.</t>
  </si>
  <si>
    <t>ARGAVALLADOLID, S.L.L.</t>
  </si>
  <si>
    <t>SUMINISTRO DE ROLLOS PARA IMPRESORA DE ATESTADOS</t>
  </si>
  <si>
    <t>PALETINA CANARIA CERDA PURA N5 UD</t>
  </si>
  <si>
    <t>MATERIAL DE PINTURA PARA CC. DELICIAS (ID 4100 // RUALAIX RENOVAC. INTERIOR PASTA RX-301 5KG)</t>
  </si>
  <si>
    <t>MATERIAL DE PINTURA PARA CC CASA CUNA (ID 37313 // XYLAZEL PLUS DECO.SAT.NOGAL 5LT)</t>
  </si>
  <si>
    <t>SUMINISTRO DE MATERIAL DE PINTURA,EUROCRYL MATE BLANCO 13LT PARA EL CURSO D  PINTURA DECORATIVA VI MIXTO/23/VA0007 - JAC</t>
  </si>
  <si>
    <t>SUMINISTRO DE MATERIAL DE PINTURA, EUROCRYL MATE BLANCO 4LT PARA EL CURSO DE PINT. DECORATIVA VI DEL  JACINTO BENAVENTE</t>
  </si>
  <si>
    <t>SUMINISTRO DE MATERIALES DE PINTURA, TKROM ESMALTE ACRI.MULTISUP.MATE BASE TR 4LT  DEL CURSO DE PINT. DECORATIVA VI-</t>
  </si>
  <si>
    <t>SUMINIST. DE MATERIALES DE PINTURA, PLASTE COVER RENOVACION 15KG CURSO DE   PINTURA DECORATIVA VI MIXTO/23/VA0007 -</t>
  </si>
  <si>
    <t>SUMINS. DE MATERIALES DE PINTCONVER ZINCOAT PLUS LUCIDO 12.13LT PARA EL CURSO DE PINTURA DECORATIVA JACINTO BENAVENTE</t>
  </si>
  <si>
    <t>BATERIAS PARA EL DESFIBRILADOR DEL CVA ZONA SUR- INICIATIVAS SOCIALES</t>
  </si>
  <si>
    <t>LAVADO DE VEHÍCULOS DEL SERVICIO. EJERCICIO 2024</t>
  </si>
  <si>
    <t>BOBINADO DE MOTOR BOMBA ACHIQUE GRUNDFOS /////SERV. EXTINCION DE INCENDIOS</t>
  </si>
  <si>
    <t>REPUESTO PARA BOMBA IDEAL D30 DE 3CV 400V / SERV. EXTINCION DE INCENDIOS</t>
  </si>
  <si>
    <t>REPARACION DE 5 PANTALONES RT Y GOMAS DE GAFAS RESPONDER DE CASCO F2///SERV. EXTINCION DE INCENDIOS</t>
  </si>
  <si>
    <t>REPUESTOS PEDIDO DE VENTA Nº 2024/PV121/218 ALBARÁN 3011 2024 / PRESUP / 899 // AM EXP18/2022 // SERVICIO LIMPIEZA</t>
  </si>
  <si>
    <t>SUMINISTRO DE 600 EJEMPLARES DE PAPEL AUTOCOPIABLE PARA IMPRESIÓN ""SOLICITUD DE SALA"" (300 CC DELICIAS / 300 CC ZONA SUR</t>
  </si>
  <si>
    <t>2024 10 2311 22199</t>
  </si>
  <si>
    <t>AUTOBUSES URBANOS VALLADOLID</t>
  </si>
  <si>
    <t>ADQUISICION DE 10 TARJETAS BONOBUS PARA DESPLAZAMIENTOS DEL PERSONAL DEL SERVICIO DE INT. SOCIAL</t>
  </si>
  <si>
    <t>RENOVACION DEL DOMINIO VALLADOLID.EU HASTA 05-08-2025</t>
  </si>
  <si>
    <t>REPARACIÓN ESTORES ESPACIO JOVEN SUR / AGOSTO 2024</t>
  </si>
  <si>
    <t>SOPORTE PICO C. EJE Y CASQUILLO DE BRONCE / ADAPTADOR IMPACTO 1''H A 3/4''M  K8964G // AM EXP 18/2022. SERVICIO LIMPIEZA</t>
  </si>
  <si>
    <t>BOLSA NEGRA 90X95 G-140 BDRPLTOTAL (1000 unid) // AM EXP 18/2022 // SERVICIO DE LIMPIEZA</t>
  </si>
  <si>
    <t>ADQUISICIÓN SIERRA ELÉCTRICA DE CINTA PARA METAL. SERVICIO DE LIMPIEZA VIARIA.</t>
  </si>
  <si>
    <t>ACUERDO MARCO_VA7632AH:PARASOL RECUPERADO Y CARCASA LLAVE</t>
  </si>
  <si>
    <t>ACUERDO MARCO_3998JKP: ACEITE 5W30,TASA, ARANDELA Y FILTRO DE ACEITE,REGENERACION Y LIMPIEZA FAP,REVISOIN,SUSTIUTIR ACEI</t>
  </si>
  <si>
    <t>A.M. REPARACION VEHICULO OFICIAL RENAULT LAGUNA 1426 DLN, R.I.</t>
  </si>
  <si>
    <t>TACOGRAFO VDO 1381 / REPARAR AAC 4223 JBZ / COMPRESOR IVECO 24V PV(REPARADO) / AM EXP 23/2020. SERVICIO LIMPIEZA</t>
  </si>
  <si>
    <t>TATARANA, S.L.</t>
  </si>
  <si>
    <t>STAR WARS: LA GUERRA DE LAS GALAXIAS · STAR WARS: EL IMPERIO CONTRAATACA · STAR WARS: EL RETORNO DEL JEDI ( notas: Centr</t>
  </si>
  <si>
    <t>SPC 118/2024 : SUMINISTRO E INSTALACIÓN DE CALDERA MURAL EN C.M. LA OVERUELA</t>
  </si>
  <si>
    <t>2024 06 3232 623</t>
  </si>
  <si>
    <t>SE 42-2024 CTTO MENOR OBRAS DE INSTALACIÓN CLIMATIZACIÓN POLIDEPORTIVO CEIP TIERNO GALVAN. PLZ EJECUCIÓN: 1 MES</t>
  </si>
  <si>
    <t>CAMBIO DE RADIADOR DE 20 MÓDULOS EN SALA DEL CEAS DELICIAS-CANTERAC</t>
  </si>
  <si>
    <t>SUMINISTRO DE GANCHOS METÁLICOS PARA RIEL DE CORTINA EN C.I.C. CONDE ANSÚREZ</t>
  </si>
  <si>
    <t>ABONO DE LOS CURSOS CAP INICIAL PARA CUATRO CONDUCTORES DEL AYUNTAMIENTO VALLADOLID.35 HORAS. JUNIO 2024.</t>
  </si>
  <si>
    <t>SUMINISTRO DE RECOGEDOR DE PERSIANA PARA EL CVA PUENTE COLGANTE- INICIATIVAS SOCIALES</t>
  </si>
  <si>
    <t>TM. RECOGIDA RSU JULIO 2024 (Los precios corresponden a Ordenanza Regulad_de la Prestación Patrimonial  Carácter No Trib</t>
  </si>
  <si>
    <t>SUSTITUIR FLUIDO REFRIGERANTE / SUSTITUIR COMPRESOR COMPLETO A/C / SUSTITUIR NITROGENO  / SUSTITUIR OBUS CARGA / REALIZA</t>
  </si>
  <si>
    <t>MANO DE OBRA / ACEITE / FILTRO DE ACEITE</t>
  </si>
  <si>
    <t>SPC 119/2024: CONTROL DE SEGURIDAD Y SALUD EN CONTRATO DE SUMINISTRO E INSTALACIÓN CLIMATIZACIÓN PINAR DE ANTEQUERA</t>
  </si>
  <si>
    <t>SE 42/24 COORDINACIÓN SEGURIDAD Y SALUD OBRA CLIMATIZACIÓN POLIDEPORTIVO CEIP TIERNO GALVÁN.PLZ EJ: 1 MES</t>
  </si>
  <si>
    <t>SE-EC 2/2024 PS PS 4 COORDINACIÓN SE SEGURIDAD Y SALUD OBRAS DE REHABILITACIÓN LAVA 3 FASE FACTORÍA DE CREACIÓN</t>
  </si>
  <si>
    <t>BARRADO SE 39/24 EBSS Y COORD OBRA ADECUACIÓN SALA 0-1 Y RAMPA EIM MAFALDA Y GUILLE. 40 D LABORAB. INCIDENCIAS EJECUCIÓN</t>
  </si>
  <si>
    <t>AD COMPLEMENTARIO SEGURIDAD Y SALUD OBRAS REPARACION Y SUBSANACION DE PATOLOGIAS DEL MERCADO DE LAS DELICIAS.</t>
  </si>
  <si>
    <t>SACO PP7 70L / SACA SUBSTRATO UNIVERSAL 1,5M3 ( ENTREGA EN VIVERO DE RENEDO )</t>
  </si>
  <si>
    <t>PROPUESTA GASTO COMPLEMENTARIA LICENCIA DEL SOFTWARE DE LAS PANTALLAS DE LA CIUDAD, POR ERROR EN EL IVA</t>
  </si>
  <si>
    <t>AD COMPLEMENTARIO AL APROBADO PARA MANTENIMIENTO Y REPARACION DE MAQUINARIA EN GARANTIA FUERA DEL A.M. EJERCICIO 2024</t>
  </si>
  <si>
    <t>SUMINISTRO DE SISTEMA DE ACCIONAMIENTO DE CADENA  DE PERSIANA PARA EL CVA PARQUESOL- INICIATIVAS SOCIALES</t>
  </si>
  <si>
    <t>InsufSaldo (OPA ºNº 220230073740) Factura 15802 (copias CMU) y Factura 15798 (copias OVP)</t>
  </si>
  <si>
    <t>MANTENIMIENTO DE ASCENSOR DE NUEVO CENTRO DOTACIONAL LAS FLORES (7 MESES)</t>
  </si>
  <si>
    <t>ASCENSORES TRESA, S.A.</t>
  </si>
  <si>
    <t>SERV.MANTENIM.PRECEPTIVO NUEVOS APARATOS ELEVADORES QUE SE PONEN EN FUNCIONAMIENTO EN C.CONSISTORIAL AYUNT.VALLAD.</t>
  </si>
  <si>
    <t>REPARACION DE PLACA OPERADOR DEL ASCENSOR DEL CVA PUENTE COLGANTE- INICIATIVAS SOCIALES</t>
  </si>
  <si>
    <t>1ª PRORROGA L2-SERV.DESARROLLO PLAN DE INSERCIÓN LABORAL/26 SEPT A 31 DIC 24 /HERRAM. TEC-BUSQUEDA EMPLEO-ASE-PSIKE</t>
  </si>
  <si>
    <t>1º PRÓRROGA L3-SERVICIOS DESARROLLO DEL PLAN DE INSERCIÓN LABORAL/ 26 SEPT A 31 DIC 24-ITINE. INDIVIDUAL DE INSERC.LAB .</t>
  </si>
  <si>
    <t>ASOCIACION CIUDADES INTERCULTURALES</t>
  </si>
  <si>
    <t>CUOTA ANUAL RED CIUDADES INTERCULTURALES - 2024</t>
  </si>
  <si>
    <t>ASOCIACION MEDIOAMBIENTAL EL PISUERGA (A.M.A.) EL PISUERGA</t>
  </si>
  <si>
    <t>Mantenimiento del dominio público hidráulico del rio Pisuerga a su paso por el casco urbano.</t>
  </si>
  <si>
    <t>2024 08 1341 22602</t>
  </si>
  <si>
    <t>PUBLIREPORTAJE SOBRE LA SEMAN EUROPEA DE LA MOVILIDAD 2024 Y LAS ACTIVIDADES PROGRAMADAS POR EL AYUNTAMIENTO</t>
  </si>
  <si>
    <t>LICENCIAS VINCULADAS CON LOS SISTEMAS DEL CPD Y CENTRO DE ATENCIÓN A USUARIOS, LOTE 2 GRUPO B(19/2024), PRIMERA PRÓRROGA</t>
  </si>
  <si>
    <t>LICENCIAS VINCULADAS CON LOS SISTEMAS DEL CPD Y CENTRO DE ATENCIÓN A USUARIOS, LOTE 2 GRUPO A(19/2024), PRIMERA PRÓRROGA</t>
  </si>
  <si>
    <t>LICENCIAS VINCULADAS CON  LAS BASES DE DATOS DE LOS SISTEMAS DE INFORMACIÓN, LOTE 1 GRUPO A (19/2024), PRIMERA PRÓRROGA</t>
  </si>
  <si>
    <t>ASOCIACION MUSICAL AUGUSTA SONORA</t>
  </si>
  <si>
    <t>CONCIERTO FIESTAS ANIVERSARIO VALLANOCHE: AUGUSTA SONORA / 8 SEPTIEMBRE</t>
  </si>
  <si>
    <t>PRIMERA PRÓRROGA, LICENCIAS VINCULADAS CON LA SOLUCIÓN DE ANTIVIRUS, LOTE 3 GRUPO A (19/2024)</t>
  </si>
  <si>
    <t>PRIMERA PRÓRROGA, LICENCIAS VINCULADAS CON LA SOLUCIÓN ANTIVIRUS  LOTE 3 GRUPO B (19/2024)</t>
  </si>
  <si>
    <t>REPARACIÓN VEHÍCULO DE POLICÍA MUNICIPAL TRAS REPOSTAJE ERRÓNEO</t>
  </si>
  <si>
    <t>BUREAU VERITAS INSPECCION Y TESTING, S.L.UNIPERSONAL  (NO USAR- POR CAMBIO DE NOMBRE)</t>
  </si>
  <si>
    <t>CORREC.ERROR ASISTENCIA CONTROL CALIDAD REFORMA EDIF. ZONA JOVEN PINAR _C/ARCA REAL 56 - PRTR NGEU/GR AP.SEMEU 09/2020</t>
  </si>
  <si>
    <t>CONTROL DE CALIDAD PARA LA MODIFICACION DE LAS OBRAS DE REFORMA EDIF.ZONA JOVEN PINAR-C/ARCA REAL 56-EXP.SEMEU 09/2020</t>
  </si>
  <si>
    <t>SUMINISTRO DE MATERIAL ELECTRICIDAD PARA CC JOSÉ MARÍA LUELMO (ID 41695): BOTONERA TELÓN TEATRO</t>
  </si>
  <si>
    <t>CABEZAL PARA 404-504-405-605-805...PS FRÍA / DESATASCADOR COLLAK 1 LT DESA-TOT / FLEXO DUCHA D. FLEX 3996 CR. 1,7 MT / M</t>
  </si>
  <si>
    <t>SELECTOR SE ZB4-BD2 2POS. / CAMARA C SE ZB4-BZ101    1NA / CONTACTO SE ZEN-L1121  NC</t>
  </si>
  <si>
    <t>DETECTOR EFILUX 180  IP65 180º SUP. PARED</t>
  </si>
  <si>
    <t>FACTURA F/2024/9346 (127,63¿) Y APLICAMOS EL ABONO POR LA FACTURA F/2024/6490 (105,48¿) QUE NO CONTEMPLABA EL IVA</t>
  </si>
  <si>
    <t>SUMINISTRO MATERIAL ELECTRICIDAD C.I.C CONDE ANSÚREZ (ID 42283)</t>
  </si>
  <si>
    <t>TUBO LED PH CORE.PRO  150CM 20W/840C G13 / TASA ECORAEE   (R.DECRETO 208/2005) / LAMPARA LED PH CORELEDBUL 12,5W  4000K</t>
  </si>
  <si>
    <t>LLAVE 4C PHO USS- 4   ARM.DISTRI  1203149</t>
  </si>
  <si>
    <t>Mt CANAL UNEX 40.40.77   42x43 Ranurada</t>
  </si>
  <si>
    <t>ANULACIÓN PARCIAL GASTOS TERMINALES PUNTOS DE VENTA FÍSICOS Y VIRTUALES AYUNTAMIENTO</t>
  </si>
  <si>
    <t>TRANSPORTES OLID Y CIA, S.L.</t>
  </si>
  <si>
    <t>ALQUILER DE MOTONIVELADORA CON CONDUCTOR.-</t>
  </si>
  <si>
    <t>BERTA MONCLUS  ARRABAL</t>
  </si>
  <si>
    <t>TEATRO DE IMPROVISACIÓN EN CLAVE DE IGUALDAD EN EL CMI Octubre 2024</t>
  </si>
  <si>
    <t>DISEÑO Y MAQUETACION DEL FOLLETO  DEL DIA DE LAS PERSONAS MAYORES, Y DE LA CAMPAÑA YO YA NO COCINO. INICIATIVAS SOCIALES</t>
  </si>
  <si>
    <t>CONTRATO ARTISTICO DE RECREACION HISTORICA FUNERAL HUGH O,DONELL, EL 13 DE SEPTIEMBRE</t>
  </si>
  <si>
    <t>TA24 1348 REPARACION 6747-KLN KMS.73884 CORREGIR PERDIDA ANTICONGELANTE POR TAPON RADIADOR RELLENAR ANTICONGELANTE / 009</t>
  </si>
  <si>
    <t>Intervención de emergencia en el viaducto del Arco de Ladrillo (expediente 20/2024 SETM)</t>
  </si>
  <si>
    <t>ALQUILER PLATAFORMA ELEVADORA PARA TRABAJOS DE ALTURA.</t>
  </si>
  <si>
    <t>Pasador rompible / ACEITE MOTOR PLUS-50 LATA 5.Lts / SIGAUS</t>
  </si>
  <si>
    <t>Pasador rompible</t>
  </si>
  <si>
    <t>ZAPATO MATE S3+CI+HI+SRC Nº45 (                       ) / BOTA SINEX TEIDE S3 Nº46 (                       ) / POLO STAR</t>
  </si>
  <si>
    <t>CASTELIUM OBRAS Y CONSTRUCCIONES S.L..U.</t>
  </si>
  <si>
    <t>SELLADO DE SILICONA DEL TECHO DEL CENTRO CÍVICO JOSÉ LUIS MOSQUERA</t>
  </si>
  <si>
    <t>CICLO DE TERTULIAS TAURINAS ""FERIA Y FIESTAS DE NUESTRA SEÑORA DE SAN LORENZO"": DÍAS 5, 6 Y 7 DE SEPTIEMBRE DE 2024.</t>
  </si>
  <si>
    <t>BARRADO SE 39-24 CTTO MENOR OBRAS ADECUACIÓN SALA 0-1 Y RAMPA EIM MAFALDA Y GUILLE. 40 DÍAS LAB. INCIDENCIAS EJECUCIÓN</t>
  </si>
  <si>
    <t>ALQUILER CONTENEDOR VACIO EN LAS INSTALACIONES SERV.MANTEN.PARA RECOGER VERTIDOS DE LAS OBRAS DE ESTE SERV.</t>
  </si>
  <si>
    <t>CRECIMIENTO ENERGÉTICO SL</t>
  </si>
  <si>
    <t>SUBSANACIÓN DEFECTOS DE LAS INSTALACIONES ELÉCTRICAS TRAS LAS OCAS REGLAMENTARIAS EN COLEGIOS PÚBLICOS. 2024</t>
  </si>
  <si>
    <t>MONTOSINT. FERRUM GRIS ACERO 4L / CATALIZADOR ACRIPO/IMPRIPOL 800ML / ACRIPOL BRILLO BASE TR 3,2L / BARNIZ SINTETICO STD</t>
  </si>
  <si>
    <t>SUMIISTRO DE PINTURA PARA PINTAR C.C. CAMPILLO (ID 0042061)</t>
  </si>
  <si>
    <t>MATERIAL PINTURA PARA C.C. EL CAMPILLO (ID0042061) // MONTONATURE SATINADO BLANCO 4L / MONTONATURE SATINADO TR 4L</t>
  </si>
  <si>
    <t>MATERIAL PINTUIRA PARA CC CAMPILLO (ID 42061 CINTA BAJO TACK 24MM X 45M / DANPIN PACK 10 REC. ANTIGOTA EXTRA)</t>
  </si>
  <si>
    <t>MONTOSPRAY ACRILICO BRILLO RAL5015-RAL6005 400 ML ( MANTENIMIENTO RECINTO FERIAL ) / TEMPLE LISO DE 25 KG ( EDIFICIOS RE</t>
  </si>
  <si>
    <t>CUBO VACIO ( MANTENIMIENTO )</t>
  </si>
  <si>
    <t>LATA 5L.TOTAL TIR 8900 10W40 / SIGAUS / FILTRO ACEITE MOTOR PROFIHOPPER / Desplazamiento Furgon/Camioneta  0,60 ¿ / Km.</t>
  </si>
  <si>
    <t>DESARROLLO, ORGANIZACIÓN Y MOVILIDAD S.A</t>
  </si>
  <si>
    <t>Contrato de servicios de elaboración de estudio para transformación de interseccón en rotonda San Agustín (exp. 25/2024)</t>
  </si>
  <si>
    <t>EXTINTORES PORTATILES///SERVICIO DE EXTINCION DE INCENDIOS</t>
  </si>
  <si>
    <t>CRISTINA DUQUE  VILLAFRUELA</t>
  </si>
  <si>
    <t>SERVICIO DE DESCRIPCIÓN DEL FONDO DE FOTOGRAFÍA DE RENAULT ESPAÑA. SEPT-DIC 2024.</t>
  </si>
  <si>
    <t>ALBARAN: AV24/04953 F: 26/08/2024 / GUANTE FEEL GRIP SPLASH G.POLIEST. REC.LATEX H259 T-9 / GUANTE FEEL GRIP SPLASH G.PO</t>
  </si>
  <si>
    <t>SPC 127/2024: SUMINISTRO DE PAPEL PARA IMPRESIÓN PROGRAMACIÓN MENUDO FIN DE SEMANA 2024 (2ª)</t>
  </si>
  <si>
    <t>1ª PRORROGA L1-SERV.DESARROLLO DEL PLAN INSERCIÓN LABORAL/ 26 SEPT A 31 DIC 24-ENCLAVE-ACCIONES FORM. INSERC.SOCIO LABOR</t>
  </si>
  <si>
    <t>036905 - Panel solar vial 5W 600lm 5000k / T - GE0011750</t>
  </si>
  <si>
    <t>DISEÑO GRÁFICO DE LA PROGRAMACIÓN MENUDO FIN DE SEMANA (2ª EDICIÓN 2024): CARTELES, PROGRAMAS Y ROLL UP</t>
  </si>
  <si>
    <t>MANO DE OBRA (SIN CARGO) / MANO DE OBRA / STIHL FILTRO DE AIRE 41801410300 / STIHL EMBRAGUE 41801602000 / MANO DE OBRA /</t>
  </si>
  <si>
    <t>CADENA STIHL MOTOSIERRA  61 PMM3 PICCO MICRO MINI / RUEDA CARRO ALMACEN KARPA MACIZA 260 01593 / HILO STIHL CORTE REDOND</t>
  </si>
  <si>
    <t>STIHL ACEITE HP SUPER 5L 7813198055 / ABRAZADERA PRES. ASFA-L W2   8- 16 / ESCOBA OUTILS-WOLF REF. UEM / STIHL PANTALLA</t>
  </si>
  <si>
    <t>MATERIAL DE FERRETERÍA PARA CC RONDILLA, ZONA ESTE, CASA CUNA, LUELMO, SANTIAGO LÓPEZ, ZONA SUR, BAILARÍN V.E Y DELICIAS</t>
  </si>
  <si>
    <t>ESCOBA OUTILS-WOLF REF. UIM / DISCO C/INOX 115x1,00 FLEXOVIT MEGA-LINE MAXX / CASCO STIHL FUNCTION BASIC 0000 888 0810 /</t>
  </si>
  <si>
    <t>MANO DE OBRA / STIHL BUJÍA BOSCH USR7AC 4007009 / STIHL FILTRO DE AIRE 41801410300 / MANO DE OBRA / O.W. RETEN REF. 2999</t>
  </si>
  <si>
    <t>CADENA STIHL MOTOSIERRA  61 PMM3 PICCO MICRO MINI / WALKER PASADOR REF. 8067-10 -R / STIHL ANILLO DE JUNTA CIRCULAR 5,1X</t>
  </si>
  <si>
    <t>SIN ID-MANTENIMIENTO / MEDIDOR HUMEDAD ACHA MATERIALES FUTECH COD. 50056D / SIN ID-CERRAJERIA / PILA BOTON CR 2450 VARTA</t>
  </si>
  <si>
    <t>MATERIAL FERRETERÍA PARA CC ZONA SUR (ID 42226) Y JOSÉ LUIS MOSQUERA (ID 42313)</t>
  </si>
  <si>
    <t>F - 9495 - TACOS FISCHER PARA VVDA CALLE BECQUER 9 Y CERRADERO ELECTRICO PARA CENTRO INTEGRADO PSH - MAOR SL - 1 DIA</t>
  </si>
  <si>
    <t>3058DTC.MANTENIMIENTO ANUAL. CAMBIO ACEITE, FILTRO ACEITE Y FILTRO COMBUSTIBLE / 2 SMOIL5W40 - ACEITE 5W40 1L / 2 GAU -</t>
  </si>
  <si>
    <t>COMMENT|**1970** / PROTECTOR 79500 FACIAL VISOR MALLA</t>
  </si>
  <si>
    <t>MATERIAL FERRETERÍA PARA CIC CONDE ANSUREZ</t>
  </si>
  <si>
    <t>CERRADURA AGA 361 CAJON CROMADA 25MM - / COMMENT|DIRECCION DE AREA DE SALUD PUBLICA Y SEGURIDAD CIU</t>
  </si>
  <si>
    <t>SEPI / TUBO RECTANGULAR 30X20X2 DD11 / SEPE / TUBO CUADRADO 40X40X2 DD11 / SEPI / TUBO RECTANGULAR 30X20X2 DD11 / TUBO N</t>
  </si>
  <si>
    <t>GE0011750 / 2 UPN 80 A 6M S 275 JR</t>
  </si>
  <si>
    <t>HORTICOTE PLUS 16-6-12 + 2 Mg0 (20 Kg) 4M</t>
  </si>
  <si>
    <t>FLOMEYCA, S.A.</t>
  </si>
  <si>
    <t>BIFURCACIONES ENTRADA STORZ  110MM (6 UDS) Y DOS SALIDAS DE 70MM BARCELONA///SERV. EXTINCION DE INCENDIOS</t>
  </si>
  <si>
    <t>FUENLABRADA</t>
  </si>
  <si>
    <t>FLORENCIA ISABEL FONTANILLAS BURON</t>
  </si>
  <si>
    <t>TALLER DE BIOZANDA PARA NIÑOS Y NIÑAS EN EL CMI octubre 2024</t>
  </si>
  <si>
    <t>ALB: 24-221048 PED: 24-034746-1001 S/PED: 1611 / STIHL BLISTER HILO NYLON SILENCIOSO ROJO  2,7 MM 215 M / CAJA 20 ASP</t>
  </si>
  <si>
    <t>ALB: 24-222446 PED: 24-036868-1001 S/PED: 1621 / 3M BOLSA 30 UDS.CONECTOR CABLES ESTANCO SCOTCHLOK 316IR (30V)(0,5-1,5 M</t>
  </si>
  <si>
    <t>ALB: 24-222332 PED: 24-036700-1001 S/PED: 1620 / PAQUETE 500 UDS GOMA ANCLA ATADO 5 CM  / MACHON PE 3/4 / HONDA ACEITE 4</t>
  </si>
  <si>
    <t>ALB: 24-222220 PED: 24-036134-1007 S/PED:  / RACORD BARCELONA REDU...// AM EXP 18/2022 // SERVICIO DE LIMPIEZA.</t>
  </si>
  <si>
    <t>ALB: 24-222640 PED: 24-037186-1017 S/PED: VALE  1623 / CLABER ENCHUFE HEMBRA 8547 RAPIDO-MANGUERA ERGOGRIP 1/2 Y 3/4 (13</t>
  </si>
  <si>
    <t>ALB: 24-220782 PED: 24-034290-1001 S/PED: 1609 / MLK DISCO CORTE 115 MM METAL 1MM / MODULO PROGRAMADOR SOLEM DC 9V BL-IP</t>
  </si>
  <si>
    <t>ALB: 24-219100 PED: 24-031445-1017 S/PED:  / REPARACION DE: DESBROZADORA   MARCA: STHIL  MODELO:  FS131  NS:515446438 /</t>
  </si>
  <si>
    <t>ALB: 24-221738 PED: 24-031672-1017 S/PED: * / REPARACION DE: GENERADOR   MARCA: PRAMAC  MODELO:   MOTOR HONDA GX270 NS:6</t>
  </si>
  <si>
    <t>ALB: 24-219983 PED: 24-032900-1003 S/PED: RECINTO FERIAL / BARRA 1,93 ML. POLIBUTILENO DN 15 / BOLSA 50 UDS. PB CASQUILL</t>
  </si>
  <si>
    <t>ALB: 24-220263 PED: 24-033418-1003 S/PED: RECINTO FERIAL / ML. POLIETILENO BARRA PE100 AD PN10  63 / TE PE TUBO-TUBO-TUB</t>
  </si>
  <si>
    <t>ALB: 24-221736 PED: 24-032862-1017 S/PED: * / REPARACION DE: ASENTADORAS   MARCA:RUBI   MODELO: M0029   NS:000649 / MANO</t>
  </si>
  <si>
    <t>ALB: 24-222024 PED: 24-036372-1015 S/PED: CENTRO MANTENIMIENTO / BOLSA 10 JUNTAS PLANAS GOMA ANCHAS 3/4"" 16X24X2 / TEFLO</t>
  </si>
  <si>
    <t>ALB: 24-221180 PED: 24-034976-1001 S/PED: 1612 / 3M BOLSA 30 UDS.CONECTOR CABLES ESTANCO SCOTCHLOK 316IR (30V)(0,5-1,5 M</t>
  </si>
  <si>
    <t>ALB: 24-219243 PED: 24-029877-1001 S/PED: 8 / REPARACION DE:GENERACION    MARCA:AYERBE   MODELO:MOTOR HONDA GX270    NS:</t>
  </si>
  <si>
    <t>ALB: 24-225308 PED: 24-041429-1003 S/PED: 1663-1665 / TUERCA REDUCIDA PE 21/2-2"" / CODO 90º ROSCA MACHO PE 63-2""</t>
  </si>
  <si>
    <t>ALB: 24-219984 PED: 24-032900-1003 S/PED: RECINTO FERIAL / MANGUITO UNION PE TUBO-TUBO 63-63</t>
  </si>
  <si>
    <t>PROPUESTA DE IMAGEN GRÁFICA PARA EL CIERRE DE LA CAMPAÑA DE ALIMENTACIÓN SALUDABLE JUVENTUD / OCTUBRE 2024</t>
  </si>
  <si>
    <t>FRIGIKERN S.L.</t>
  </si>
  <si>
    <t>CONTRATACION DE SUMINISTRO E INSTALACION DE TAQUILLAS REFRIGERADAS PARA LOS MERCADOS MUNICIPALES EL CAMPILLO Y DELICIAS</t>
  </si>
  <si>
    <t>SPC 119/2024 SUMINISTRO E INSTALACIÓN DE EQUIPOS DE CLIMATIZACIÓN PARA SALAS DEL C.M. PINAR DE ANTEQUERA</t>
  </si>
  <si>
    <t>POLIDEPORTIVO J. L. MOSQUERA DEL 1 DE OCT AL 31 DE DICM. 2024 PARA  TALLER DE BALONCESTO ADAPTADO A LOS MAYORES CVA HUER</t>
  </si>
  <si>
    <t>REPERCUSION GASTOS POR LA GESTION DE LA VENTA DE ENTRADAS DEL CONCIERTO DEL COOPERANTE DEL 15 DE SEPT.-INICIATIVA SOCIAL</t>
  </si>
  <si>
    <t>GENIAL PRODUCCION S.L.U.</t>
  </si>
  <si>
    <t>EQUIPAMIENTO TECNICO 25 ANIVERSARIO VALLANOCHE</t>
  </si>
  <si>
    <t>74 CANAL DE SUELO ANTRACITA 12X50 U48X / 74 CANAL DE SUELO ANTRACITA 18X75 U48X / CEYS MONTACK CINTA BLISTER / 26 BASE A</t>
  </si>
  <si>
    <t>BASE 3 TOMAS 3680W 16A-250 CON TTL+INTERRUPTOR P.3M</t>
  </si>
  <si>
    <t>CONTRATO DE SERVICIOS POR TRABAJOS REALIZADOS FUERA DEL MANTENIMIENTO DE ZONAS VERDES EN LOS COLEGIOS PÚBLICOS. AÑO 2024</t>
  </si>
  <si>
    <t>REPARACIÓN PUERTA AUTOMÁTICA CORREDERA Nº 14 C/ TOPACIO 63 DE ACCESO AL SERVICIO DE LIMPIEZA.</t>
  </si>
  <si>
    <t>RETIRADA DE ARBOL CAIDO EN EL JARDIN DEL CVA DELICIAS- INICIATIVAS SOCIALES</t>
  </si>
  <si>
    <t>HERMANOS VELAZQUEZ GOMEZ, S.L.U.</t>
  </si>
  <si>
    <t>SUMINISTRO DE 10 VEHÍCULOS PARA LA REALIZACIÓN DE PRÁCTICAS DE DESCARCELACIÓN; SEISYPC</t>
  </si>
  <si>
    <t>HIBURSA HIDRAULICA BURGALESA S.A.</t>
  </si>
  <si>
    <t>BOMBA V60N-110 LDYN-1-0-03/LSP-2-350...// AM EXP 18/2022 // SERVICIO DE LIMPIEZA.</t>
  </si>
  <si>
    <t>SUMINISTRO ENERGÍA ELÉCTRICA, EDIFICIO ENRIQUE IV,  (27/2023) , (LIBERACIÓN CRÉDITO)</t>
  </si>
  <si>
    <t>ACTUACION  MUSICAL POR EL DIA DEL MAYOR- INICIATIVAS SOCIALES</t>
  </si>
  <si>
    <t>INFORMATICA IMAZ &amp; MATE S.L.</t>
  </si>
  <si>
    <t>TONER PARA IMPRESORA RED CONTAMINACION</t>
  </si>
  <si>
    <t>INSIGNA UNIFORMES, S.L.</t>
  </si>
  <si>
    <t>ADQUISICIÓN DE HOMBRERAS PALA Y HOMBRERAS MANGUITO CON HERÁLDICA PARA POLICIA MUNICIPAL</t>
  </si>
  <si>
    <t>SUMINISTRO DE LLAVES ELECTRONICAS DE SEGURIDAD PARA ESCUELAS INFANTILES MUNICIPALES. 1 DÍA</t>
  </si>
  <si>
    <t>ASISTENCIA DIRECCIÓN FACULTATIVA MOD.Nº 1 OBRAS REURBANIZACIÓN POLÍGONO ARGALES. EXPTE. 6/22</t>
  </si>
  <si>
    <t>Seguridad y salud en contrato de obras para recinto de nueva feria gastronómica (exp. 13/2024 SETM)</t>
  </si>
  <si>
    <t>Redacción del Proyecto de ""SUMINISTRO ELECTRICO NUEVA FERIA GASTRONÓMICA"".-</t>
  </si>
  <si>
    <t>Segunda prórroga del contrato de seguridad y salud en obras municipales SEPI lote 2</t>
  </si>
  <si>
    <t>2024 10 2311 633</t>
  </si>
  <si>
    <t>INSTALACION CALDERA NUEVA POR AVERIA DE LA ACTUAL EN VVDA ALOJ PROVISIONAL EN CALLE BECQUER 9 BAJO C</t>
  </si>
  <si>
    <t>LIBERAR CREDITO CAUTIVO-JUNIO, JULIO Y AGOSTO 2024-SERVICIO RESTAU. EN EL CENTRO DE ESTANCIAS DIURNAS HUERTA DEL REY</t>
  </si>
  <si>
    <t>JAVIER BARAHONA RUIZ</t>
  </si>
  <si>
    <t>CONTRATACIÓN DE UN SERVICIO DE ASISTENCIA TÉCNICA PARA LA PRODUCCIÓN DE UN VIDEO CORPORATIVO DE LA AGENCIA DE INNOVACIÓN</t>
  </si>
  <si>
    <t>TUTOR 1.80 MTR.</t>
  </si>
  <si>
    <t>JOSE ISIDRO TORRES, S.L.</t>
  </si>
  <si>
    <t>BALDOSA H. BOTONES 20X20-4 ROJ / BALDOSA H. GUIA 40X40-5 NEGRO</t>
  </si>
  <si>
    <t>TORO</t>
  </si>
  <si>
    <t>TALLER DE ESCRITURA AUTOBIOGRÁFICA FEMINISTA en el CMI Octubre 2024</t>
  </si>
  <si>
    <t>MANTENIMIENTO SISTEMA DE VIDEO VIGILANCIA TÚNEL DE ANDRÓMEDA Y PASADIZO RAFAEL CANO</t>
  </si>
  <si>
    <t>LUIS CARLOS GARCILLAN OTERO</t>
  </si>
  <si>
    <t>Suministro de 6 gafas de protección laboral progresivas y 3 de profección laboral monofocales.-</t>
  </si>
  <si>
    <t>SUMINISTRO MATERIAL PARA TRABAJOS REALIZADOS POR MANTENIMIENTO EN EL COLEGIO EL SALVADOR. RODAJE MEMENTO MORI</t>
  </si>
  <si>
    <t>MANUEL MONTERO GIL</t>
  </si>
  <si>
    <t>PRODUCCIÓN Y MONTAJE DE 15 PANCARTAS PARA LA ACTIVIDAD ""SEMANA DE LA MOVILIDAD""</t>
  </si>
  <si>
    <t>COMPRA SALUDABLE 24-25 DIRIGIDA ALUMNOS  3 Y4 DE EDUCACION PRIMARIA,.EL 20% SE PAGARA UNA VEZ EJECUTADO EL 20%  CONTRATO</t>
  </si>
  <si>
    <t>Albarán: VA24/1811 Fecha: 25/04/24 / LASUR MMEL CASTAÑO 5K  30-45.</t>
  </si>
  <si>
    <t>Albarán: VA24/2964 Fecha: 10/07/24 / * LA VICTORIA * / TACON MELAMINA PREENCOLADO 48-50</t>
  </si>
  <si>
    <t>Albarán: VA24/2806 Fecha: 01/07/24 / TACON MELAMINA PREENCOLADO 48-50</t>
  </si>
  <si>
    <t>REFORMA DEL VESTUARIO DE JUAND DE AUSTRIA. SERVICIO DE LIMPIEZA VIARIA.</t>
  </si>
  <si>
    <t>PROMOCIÓN MENUDO FIN DE SEMANA (2ª ED.): IMPRESIÓN Y SOPORTE ROLL UP</t>
  </si>
  <si>
    <t>MCV,S.A</t>
  </si>
  <si>
    <t>SUMINISTRO DE BIDONES PARA CAPTADORES DE PARTICULAS DEL LABORATORIO DE LA RED DE CONTAMINACION</t>
  </si>
  <si>
    <t>COLLBATO</t>
  </si>
  <si>
    <t>MEDINAIR SISTEMAS SL</t>
  </si>
  <si>
    <t>REPARACIÓN MAQUINARIA DE BARNIZAR UTILIZADA POR LA BRIGADA DE CARPINTERIA DE MANTENIMIENTO.</t>
  </si>
  <si>
    <t>COMPLEMENTARIO PRODUCTOS FARMACEUTICOS.EJERCICIO 2024.</t>
  </si>
  <si>
    <t>Contrato menor de creación de un spot publicitario 3D para difusión del programa de movilidad ""GLOVALL""</t>
  </si>
  <si>
    <t>REPARACIÓN DE SISTEMA DE CLIMATIZACIÓN DE PUENTE DUERO</t>
  </si>
  <si>
    <t>DOSIFICAD JABON VISION FUME 1,4L / ESCOBILLERO PLASTICO BLANCO / ESCOBILLERO PLASTICO BLANCO</t>
  </si>
  <si>
    <t>SUMINISTRO MATERIAL FERRETERÍA PARA CC DELICIAS (ID 41787) Y JOSÉ LUIS MOSQUERA (ID40170)</t>
  </si>
  <si>
    <t>NARA, C.B.</t>
  </si>
  <si>
    <t>SPC 128/2024 CONEXIÓN DE FIBRA ÓPTICA, PREINSTALACIÓN DE AUDIOVISUALES Y PREINSTALACIÓN DE ALARMAS EN CENTRO LAS FLORES</t>
  </si>
  <si>
    <t>CONTRATACIÓN CONSULTORÍA SOBRE LA MIGRACIÓN A LA NUBE DEL AYTO DE VALLADOLID</t>
  </si>
  <si>
    <t>OFIPRIX S.L.</t>
  </si>
  <si>
    <t>ADQUISICIÓN DE MOBILIARIO CON DESTINO AL DEPARTAMENTO DE GESTIÓN DE RECURSOS HUMANOS (Una silla para aula formación).</t>
  </si>
  <si>
    <t>BARBERÁ DEL VALLÉS</t>
  </si>
  <si>
    <t>AMPLIACIÓN DISEÑO, MAQUETACIÓN Y ARTE FINAL CAMPAÑA ""VALLADOLID LIBRE DE AGRESIONES SEXISTAS"" FERIAS DE VALLAD. / SEPT.</t>
  </si>
  <si>
    <t>EXPTE.9/23.PUBLIC.EN PRENSA APROB.INICIAL MOD.PGOU VALLAD. ENTORNO FACTORIA MICHELIN ""EL CABILDO"".</t>
  </si>
  <si>
    <t>PEDIDO POR PABLO / FILTRO HIDRAULICO / PEDIDO POR PABLO / FILTRO HIDRAULICO...// AM EXP 18/2022 // SERVICIO DE LIMPIEZA.</t>
  </si>
  <si>
    <t>SUMINISTRO MATERIAL FÉRRIFCO PARA LA REPARACIÓN DE VEHÍCULOS DEL SERVICIO DE LIMPIEZA.</t>
  </si>
  <si>
    <t>CORRECCION ERROR MATERIAL-MODIFICADO contrato obras reforma edif.inst.juvenil ambiental ZONA JOVEN PINAR-PRTR</t>
  </si>
  <si>
    <t>PUENTIA COMUNICACION S.L.</t>
  </si>
  <si>
    <t>SER.PLANIF, DINAMIZ Y GESTION INFORMACION EN REDES-INFOR.DEL AREA DE PERS.MAY.FAMILIA Y SERV.SOC.PARA CIUDAD/AGOS-DIC</t>
  </si>
  <si>
    <t>POVEDA PLANTAS,S.L.</t>
  </si>
  <si>
    <t>PLANTAS PARA EL 1 DE OCTUBRE, HOMENAJE A LOS MAYORES QUE CUMPLEN 100 AÑOS EN 2024- INICIATIVAS SOCIALES</t>
  </si>
  <si>
    <t>W21090 CRYSTAL CLEAN&amp; PROTECT 500ML / GARRAFA ADBLUE 10LT. C/FLEX 23 / W21002 CRYSTAL CLEAN&amp; PROTECT 125ML</t>
  </si>
  <si>
    <t>ALB A1-024213</t>
  </si>
  <si>
    <t>SACO CEMENTO GRIS 32.5 R</t>
  </si>
  <si>
    <t>M² PLACA PPM 2500X1200X13</t>
  </si>
  <si>
    <t>BOBINAS SECAMANOS PARA LOS TALLERES DEL CVA PUENTE COLGANTE- INICIATIVAS SOCIALES</t>
  </si>
  <si>
    <t>ROSENBAUER ESPAÑOLA, S.A.</t>
  </si>
  <si>
    <t>MANTENIMIENTO PREVENTIVO, REVISION, ENGRASES Y SUSTITUCION ELEMENTOS DE SEGURIDAD AEA10 MATR. VA42345VE/SEISPC</t>
  </si>
  <si>
    <t>CAMISETAS20 UNIDADES Y GRABADO DE OTRAS 70  PARA LAS ACTIVIDADES DE LA SEMANA EUROPEA DE LA MOVILIDAD- INICIATIVAS SOCI</t>
  </si>
  <si>
    <t>SUMINISTRO MATERIAL PARA TRABAJOS REALIZADOS POR MANTENIMIENTO DE ACONDICIONAMIENTO BAÑOS FERIA GASTRONOMIA-FOLCLORE</t>
  </si>
  <si>
    <t>EUROPLAS E-22 PINTURA ACRILICA 15LT                                         ( MANTENIMIENTO DE EDIFICIOS E INSTALACIONES</t>
  </si>
  <si>
    <t>SUMINISTRO MATERIAL PINTURA PARA C.C. CASA CUNA // DISOLVENTE UNIVERSAL JABER N25 25LT (ID 37313)</t>
  </si>
  <si>
    <t>52715 JUEGO NUMEROS ALUMINIO 100mm 10UND JGO / 52615 JUEGO LETRA...// AM EXP 18/2022 // SERVICIO DE LIMPIEZA.</t>
  </si>
  <si>
    <t>TKROM ACRILICA TRAFICO BLANCO 4LT / TKROM DISOLVENTE...// AM EXP 18/2022 // SERVICIO DE LIMPIEZA.</t>
  </si>
  <si>
    <t>SUMINISTRO MATERIAL PINTURA PARA C.C. JOSÉ LUIS MOSQUERA (PLASTE COVER STANDARD 15KG A - ID- 42043)</t>
  </si>
  <si>
    <t>SUMINISTRO DE CARPETAS PARA TRABAJOS REALIZADOS POR LA IMPRENTA MUNICIPAL PARA POLICÍA</t>
  </si>
  <si>
    <t>PRORROGA SERVICIO DE MEDIACION Y CONVIVENCIA- DE 1/10/2024 A 31/12/2024</t>
  </si>
  <si>
    <t>PRORROGA CONTRATO DE MEDIACION Y CONVIVENCIA-ACTIVIDADES DEL PLAN DE CONVIVENCIA-DE 1/10 A 31/12/2024</t>
  </si>
  <si>
    <t>SEMCAL, S.A.</t>
  </si>
  <si>
    <t>SUMINISTRO DE AGUA PARA POLICÍA MUNICIPAL PARA LAS FIESTAS VIRGEN DE SAN LORENZO 2024</t>
  </si>
  <si>
    <t>MODIFICACION CONTRATO CENTRALIZADO DE CELADURIA LOTE 4</t>
  </si>
  <si>
    <t>SERVICIO DE CAMAREROS ESPESO, SOCIEDAD LIMITADA</t>
  </si>
  <si>
    <t>PRESTACION SERVICIOS DE CAMAREROS CASA CONSISTORIAL VIRGEN DE SAN LORENZO 2024</t>
  </si>
  <si>
    <t>SERVICIO MANTENIMIENTO JARDINES ALBERGUE PEREGRINOS PUENTE DUERO</t>
  </si>
  <si>
    <t>INSPECCION SUBSANACION DEFICIENCIAS OBSERVADAS EN INSPECCION INICIAL INSTALACION ELECTRICA BAJA TENSION CUPULA MILENIO</t>
  </si>
  <si>
    <t>ADQUISICIÓN DE MOBILIARIO CON DESTINO AL SERVICIO DE MEDIO AMBIENTE (12 SILLAS TRABAJO).</t>
  </si>
  <si>
    <t>GST18V-LIB +2X4.0AH+GAL 18V-40L</t>
  </si>
  <si>
    <t>GSA 18V-28 + L-BOXX</t>
  </si>
  <si>
    <t>ADQUISICIÓN DE MOBILIARIO CON DESTINO AL DPTO. DE TECNOLOGÍAS DE LA INFORMACIÓN Y LAS COMUNICACIONES (8 SILLAS TRABAJO).</t>
  </si>
  <si>
    <t>REFUERZO Y MODIFICACIÓN ELEMENTOS INSTALACIÓN HIDRÁULICA SALA CALDERAS EDIF. SAN BENITO AYUNT.VALLADOLID</t>
  </si>
  <si>
    <t>MANTENIMIENTO ANUAL DE AUTOESCALA AEA-9, MATR. 6263 LCL: SUPERESTRUCTURA, SISTEMAS DE SEGURIDAD Y COMPONENTES/SEISPC</t>
  </si>
  <si>
    <t>MANTENIMIENTO ANUAL DE AUTOESCALA AEA-10, MATR. 3513 GZF: SUPERESTRUCTURA, SISTEMAS DE SEGURIDAD Y COMPONENTES//SEISPC</t>
  </si>
  <si>
    <t>REPARACION CON CAMBIO PIEZAS CALDERA MARCA BERETTA ALOJ PROVISIONAL CALLE HEULGAS 30 1C</t>
  </si>
  <si>
    <t>REVISIÓN Y PUESTA EN MARCHA DE CALDERA BERETTA EN VVDA ALOJ PROV CALLE HUELGAS 30 1C</t>
  </si>
  <si>
    <t>TOTALGRAFIC ASISTENCIA TÉCNICA, S.L.</t>
  </si>
  <si>
    <t>ADJUDICA MANTENIMIENTO Y REVISIÓN MÁQUINA FILMADORA DE PLANCHAS OFFSET - IMPRENTA</t>
  </si>
  <si>
    <t>CERTIFICADO DE VERIFICACIÓN ANUAL DE ANALIZADOR DE DROGAS SOTOXA 10011702</t>
  </si>
  <si>
    <t>SEÑALIZAR PARA HABILITAR ZONA DE CARGA Y DESCARGA Y APARCAMIENTO VISITAS C/ TOPACIO 63. SERVICIO DE LIMPIEZA.</t>
  </si>
  <si>
    <t>TM. RECOGIDA RSU AGOSTO 2024 ( Los precios corresponden a la Ordenanza reguladora de la Prestación Patrimonial de Caráct</t>
  </si>
  <si>
    <t>SUMINISTRO RESMAS DE PAPEL A LA IMPRENTA MUNICIPAL PARA LA REALIZACIÓN DE PARTES DE ACCIDENTE. SERVICIO DE LIMPIEZA.</t>
  </si>
  <si>
    <t>Limpieza del Canal de desagüe del Campo Grande. Año 2024</t>
  </si>
  <si>
    <t>2024 09 4321 224</t>
  </si>
  <si>
    <t>SEGURO RESPONSABILIDAD CIVIL ALBERGUE PEREGRINOS DE PUENTE DUERO</t>
  </si>
  <si>
    <t>SPC 144/2024 CONTROL DE SEGURIDAD Y SALUD EN OBRA DE REFORMA EN TEATRO DEL C.C. DELICIAS (CABINA Y PUERTAS).</t>
  </si>
  <si>
    <t>Cuarto</t>
  </si>
  <si>
    <t>UTE VILOR MAHOCI NAVE LAVA VALLADOLID</t>
  </si>
  <si>
    <t>SE-EC 02/2024 PS 3. CONTRATO DE OBRAS DE REHABILITACION DE LA NAVE DEL LAVA 3ª FASE. FACTORIA DE CREACION. AÑO 2024</t>
  </si>
  <si>
    <t>OBRASCÓN HUARTE LAÍN,SA-CABERO EDIFICACIONES,SA ""UTE TEATRO LOPE DE VEGA""</t>
  </si>
  <si>
    <t>ADJ.CONTRATO OBRAS REHABILITAC.ENERGÉT.CONSOLIDAC.ESTRUCTURAL, Y REHABIL.DEL TEATRO LOPE DE VEGA EN VALLAD.</t>
  </si>
  <si>
    <t>UTE FERIA VALLADOLID</t>
  </si>
  <si>
    <t>Contrato de obras para recinto de nueva feria gastronómica (exp. 13/2024 SETM)</t>
  </si>
  <si>
    <t>SPC 166/2024 COORDINACIÓN DE SEGURIDAD Y SALUD EN OBRA DE MODIFICACIÓN DE LA RAMPA DEL TEMPLETE DEL PARQUE DE LA PAZ</t>
  </si>
  <si>
    <t>UTE COLEGIOS VALLADOLID</t>
  </si>
  <si>
    <t>Obras de adecuación de espacios para implementación de zonas peatonales en entornos a centros escolares (exp. 17/2024)</t>
  </si>
  <si>
    <t>SE-PC 123/2024 CONTROL DE SEGURIDAD Y SALUD EN REFORMA DE INSTALACIÓN TÉRMICA Y PCI EN C.C. RONDILLA</t>
  </si>
  <si>
    <t>SE 72/24 ESTUDIO+COORDINACION SEGURIDAD Y SALUD OBRA SALA 0-1, PUERTAS, RAMPA Y ASEO EN EIM MAFALDA Y GUILLE. FIN 31/12</t>
  </si>
  <si>
    <t>COORDINACIÓN OBRAS REPARACIÓN VALLADO PUNTO LIMPIO CAMINO VIEJO DE SIMANCAS PEM:33.269'09 // SERVICIO DE LIMPIEZA.</t>
  </si>
  <si>
    <t>MODIFICACIÓN DEL CONTRATO PR-SE 75/2021, CONTRATACIÓN SERV. POSTALES,TELEGRÁFICOS Y NOTIFICACIONES AYTO VA. (2024)LOTE 1</t>
  </si>
  <si>
    <t>INCREMENTO LOTE 2 SERVICIO DE COMIDAS A DOMICILIO-SCASS-JUNIO A DICIEMBRE 2024</t>
  </si>
  <si>
    <t>CONTRATO BASADO DE ESPACIOS EN MEDIOS DE COMUNICACIÓN CAMPAÑA PUBLICIDAD DIFUSIÓN PROGRAMAS IDEVA EXPTE: AI- 58-2024 CB</t>
  </si>
  <si>
    <t>ABUGEST SL</t>
  </si>
  <si>
    <t>LIMPIEZA DE CANALONES EN VARIOS COLEGIOS PÚBLICOS</t>
  </si>
  <si>
    <t>BRIEVA-VICOLOZANO</t>
  </si>
  <si>
    <t>AVILA</t>
  </si>
  <si>
    <t>ACADEMIA DEL TRANSPORTISTA S.L.</t>
  </si>
  <si>
    <t>ABONO DE CURSO DE CAMION GRUA PARA PERSONAL DEL SERVICIO DE LIMPIEZA. SEPT 24. 10 PLAZAS, 14 HORAS</t>
  </si>
  <si>
    <t>ACCEM</t>
  </si>
  <si>
    <t>GASTOS POR CURSO DE DERECHO DE EXTRANJERIA Y PROTECCION INTERNACIONAL A PERSONAL MUNICIPAL. NOV 24</t>
  </si>
  <si>
    <t>2024 11 1321 632</t>
  </si>
  <si>
    <t>SANEAMIENTO DE TUBERÍAS EN ASEOS DEL DEPÓSITO EL PERAL</t>
  </si>
  <si>
    <t>DESATASCO DE TUBERIAS , SEGUNDA INTERVENCION DEL DIA 25 DE SEPT. DEL CVA DELICIAS- INICIATIVAS SOCIALES</t>
  </si>
  <si>
    <t>REPARACION ATRANQUE, TERCERA INTERVENCION, REALIZADO DESDE ARQUETAS Y TUBERÍAS  EN EL CVA DELICIAS- INICIATIVAS SOCIALES</t>
  </si>
  <si>
    <t>MANT. REPARACION ATRANQUE EN EL CVA DELICIAS DEL DIA 20 DE SEPTIEMBRE - INICIATIVAS SOCIALES</t>
  </si>
  <si>
    <t>SERVICIO DE DESATASCO DE ASEOS DE CENTRO CÍVICO JOSÉ LUIS MOSQUERA</t>
  </si>
  <si>
    <t>DESATASCO DE TUBERÍAS DE RECOGIDA DE AGUAS RESIDUALES EN CENTRO CÍVICO PILARICA</t>
  </si>
  <si>
    <t>REVISION  MEDIANTE SITEMAS DE VIDEO CAMARAS LAS  TUBERIAS Y ARQUETAS DE LA ZONA DE CAFETERIA DEL CVA DELICIAS- INICIATIV</t>
  </si>
  <si>
    <t>ADC TIEMPO LIBRE SL</t>
  </si>
  <si>
    <t>SUMINISTROS ARMAMENTOS DE POLICÍA MUNICIPAL</t>
  </si>
  <si>
    <t>LABORES DE PODA PARA ELIMINACION DE RAMAJE POR RIESGO DE ROTURA. EJERCICIO 2024.</t>
  </si>
  <si>
    <t>AGRUPACIÓN VALLISOLETANA DE COMERCIO</t>
  </si>
  <si>
    <t>FOMENTO DE ARBITRAJE DE CONSUMO Y PUBLICIDAD DE LA JAC  DE VALLADOLID EN MEDIOS PROPIOS DE COMUNICACION DE AVADECO.</t>
  </si>
  <si>
    <t>INSERCIÓN DE ANUNCIO PUBLICITARIO EN AGENDA AVADECO. SERVICIO DE LIMPIEZA.</t>
  </si>
  <si>
    <t>AGUA DE VALLADOLID EPEL</t>
  </si>
  <si>
    <t>ACTUACIÓN INCIDENCIAS DETECTADAS DENTRO DEL RECINTO REAL DE LA FERIA DEL AYUNTAM. DE VALLADOLID.</t>
  </si>
  <si>
    <t>AIDRONE, S.L.</t>
  </si>
  <si>
    <t>DESARROLLO VISUAL, MEDIANTE TECNOLOGÍA, DE PUNTOS DE INFORMACIÓN DE PATRIMONIO DEL AYUNTAMIENTO DE VALLADOLID</t>
  </si>
  <si>
    <t>CONTRATO BASADO EN EL SOTE 2 DEL AM 18/2022 PARA SUMINISTRO DE REPUESTO PARA REPARACIÓN DE MOBILIARIO. Sª DE LIMPIEZA V.</t>
  </si>
  <si>
    <t>SUMINISTRO DE AMBIENTADOR PARA TANQUES DE RIEGO Y BALDEADORAS // ACUERDO MARCO v18/2022 // SERVICIO LIMPIEZA VIARIA.</t>
  </si>
  <si>
    <t>2ª prórroga  contrato del suministro de material fungible para alumbrado público en Valladolid (exp.28/2021 PS nº 2) L 1</t>
  </si>
  <si>
    <t>AUDIOVISUAL ESPAÑOLA 2.000, S.A.</t>
  </si>
  <si>
    <t>ADJUDICA RENOVACIÓN SUSCRIPCIÓN ANUAL (Nº 184679/1) A PERIÓDICO LA RAZÓN, edición papel</t>
  </si>
  <si>
    <t>SPC 161/2024 REPOSICIÓN DE MATERIAL AUDIOVISUAL DE CENTROS CÍVICOS</t>
  </si>
  <si>
    <t>AIRCOMVA, SLL</t>
  </si>
  <si>
    <t>MANTENIMIENTO COMPRESOR RED DE AIRE PARA EL TALLER DEL SERVICIO MUNICIPAL DE MANTENIMIENTO</t>
  </si>
  <si>
    <t>ALBA TARDON VICENTE</t>
  </si>
  <si>
    <t>TALLER DE NARRACION IMPARTIDO EN EL CMI EN NOVIEMBRE 2024</t>
  </si>
  <si>
    <t>ALBERTO ESCUDERO ALVAREZ</t>
  </si>
  <si>
    <t>PROGRAMACIÓN NAVIDAD: ESPECTÁCULO ""MEZCLA DE ILUSIONES"" DE MAGO TUCO EN CC. ZONA ESTE Y BAILARÍN VICENTE ESCUDERO</t>
  </si>
  <si>
    <t>Contrato de suministro e instalación de señalización e información accesos Zona Bajas Emisiones (ZBE) (exp18/2024 SETM)</t>
  </si>
  <si>
    <t>AMPLIACIÓN CONTRATO SUMINISTRO MATERIAL PARA BAÑOS Y COCINAS EN COLEGIOS PUBLICOS. 1 MES</t>
  </si>
  <si>
    <t>COMPRA MATERIALES DEL SERVICIO DE MANTENIMIENTO, PARA REPARACIONES EN EL SERVICIO DE LIMPIEZA.</t>
  </si>
  <si>
    <t>SUMINISTRO DE MATERIAL DE FONTANERÍA PARA REPARACIONES EN C.C. CASA CUNA Y ZONA ESTE</t>
  </si>
  <si>
    <t>SUMINISTRO DE MATERIAL DE FONTANERIA PARA LOS CVA- INICIATIVAS SCIALES</t>
  </si>
  <si>
    <t>SUMINISTRO DE MATERIAL DE FONTANERÍA PARA C.C. PARQUESOL Y LOCAL A.V. PARQUESOL</t>
  </si>
  <si>
    <t>AD COMPLEMENTARIO AL APROBADO PARA PEQUEÑOS SUMINISTROS FUERA A.M.</t>
  </si>
  <si>
    <t>SUMINISTRO DE PIEZAS PARA REPARACIÓN ASEO EN C.C. JOSÉ MARÍA LUELMO (ID 43507)</t>
  </si>
  <si>
    <t>SUMINISTRO DE MATERIAL PARA REPARACIONES  EN EL   C. DE FORMACION PARA EL EMPLEO- JACINTO BENAVENTE</t>
  </si>
  <si>
    <t>Mecanismo Univ. DAMA-VERO PLUS-ENRASAD adquirido por Centro de Mantenimiento Ayto. VA para reparación SPSL</t>
  </si>
  <si>
    <t>ALEJANDRO NIETO LAMAS</t>
  </si>
  <si>
    <t>ACTUACION DJ Y MESA DE MEZCLAS PARA CONCURSO PUCELA CHEF 2024</t>
  </si>
  <si>
    <t>AMPLIACÓN CTTO ALQUILER Y MONTAJE ANDAMIOS PARA OBRAS EN COLEGIOS. 15 DIAS</t>
  </si>
  <si>
    <t>SERVICIO CELADURÍA EN CENTRO CÍVICO ZONA SUR PARA JORNADA PROYECTO URBANEW (CONTRATO CENTRALIZADO AYUNTAMIENTO)</t>
  </si>
  <si>
    <t>ALIMENTART CASTLE SLU</t>
  </si>
  <si>
    <t>SERVICIOS DE SPEAKER EN EVENTO CANICROSS_6 DE OCTUBRE 2024.</t>
  </si>
  <si>
    <t>MEDINA DE RIOSECO</t>
  </si>
  <si>
    <t>ADJ.CONTROL CALIDAD(LOTE 2) OBRAS DE REHABILITACIÓN DEL TEATRO LOPE DE VEGA EN VALLADOLID</t>
  </si>
  <si>
    <t>ADJUDICA ACCIÓN PUBLICITARIA -SUPLEMENTO ESPECIAL- SOLUCIONES INTEGRACIÓN FERROVIARIA EN OTRAS CIUDADES</t>
  </si>
  <si>
    <t>CONTRATO DE PATROCINIO PARA LA REALIZACION DE UN FORO DE SERVICIOS SOCIALES EL 12 DE DICIEMBRE DE 2024</t>
  </si>
  <si>
    <t>CELEBRACION FORO DIA DE LA DISCAPACIDAD- 3 DE DICIEMBRE DE 2024- INICIATIVAS SOCIALES</t>
  </si>
  <si>
    <t>CONTENIDOS PUBLICITARIOS Y/O PATROCINADO EN PRENSA ESCRITA Y DIGITAL PARA PROMOCIONAR LOS PROGRAMAS DE LA AGENCIA</t>
  </si>
  <si>
    <t>CONTENIDOS PUBLICITARIOS Y/O  PATROCINADO EN PRENSA ESCRITA Y DIGITAL PARA PROMOCIONAR LOS PROGRAMAS DE LA AGENCIA</t>
  </si>
  <si>
    <t>SUMINISTRO DE MATERIAL ELECTRÓNICO PARA REPARACIONES EN CENTROS CÍVICOS</t>
  </si>
  <si>
    <t>UNIPREX,S.A.U.</t>
  </si>
  <si>
    <t>INSERCIÓN DE CUÑAS PUBLICITARIAS DE RADIO EN ONDA CERO (CAMPAÑA NACIONAL) PARA POSICIONAR LA MARCA VALLADOLID NOW</t>
  </si>
  <si>
    <t>S.S.DE LOS REYES</t>
  </si>
  <si>
    <t>REPOSICIÓN DE COMPONENTES DE DISTINTOS MÓDULOS DE TAQUILLAS. SERVICIO DE LIMPIEZA.</t>
  </si>
  <si>
    <t>REDACCIÓN PROYECTO EJECUTIVO REHABILITACIÓN ALMACEN-VESTUARIO VALLE DE ARÁN. SERVICIO DE LIMPIEZA.</t>
  </si>
  <si>
    <t>EQUIPOS Y SISTEMAS PARA LA GESTIÓN DE REPOSTAJE DE ADBLUE. SERVICIO DE LIMPIEZA VIARIA.</t>
  </si>
  <si>
    <t>PEDIDO POR SERGIO / PETRONAS HYDRAULIC E 46 1000L / APORTACION SIGAUS RD679...// AM EXP 18/2022 // SERVICIO DE LIMPIEZA.</t>
  </si>
  <si>
    <t>ADQUISICIÓN DE UN EQUIPO DE DIAGNOSIS DE AVERÍAS EN VEHÍCULOS. SERVICIO DE LIMPIEZA VIARIA.</t>
  </si>
  <si>
    <t>SUMINISTRO PIEZAS TALLER DENTRO DEL AM 18/2022. SERVICIO DE LIMPIEZA.</t>
  </si>
  <si>
    <t>SUMINISTROS PIEZAS TALLER ACUERDO MARCO 18/2022. SERVICIO DE LIMPIEZA VIARIA.</t>
  </si>
  <si>
    <t>CONJUNTO CABLE PEDAL 2400CONJUNTO CALBE COMPLETO 2400 / CHAPA ES...// AM EXP 18/2022 // SERVICIO DE LIMPIEZA.</t>
  </si>
  <si>
    <t>2024 06 3232 633</t>
  </si>
  <si>
    <t>CTTO DE SERVICIOS POR REPOSICIÓN DE LOS ELEMENTOS DEL CIRCUITO DE RADIADORES CEIP ALONSO BERRUGUETE. 1 MES</t>
  </si>
  <si>
    <t>ESTORES NUEVAS VENTANAS CASA CONSISTORIAL</t>
  </si>
  <si>
    <t>SUMINISTRO DE ESTORES PARA LAS DEPENDENCIAS DE LA POLICÍA MUNICIPAL</t>
  </si>
  <si>
    <t>2024 03 9241 625</t>
  </si>
  <si>
    <t>SUMINISTRO DE ESTOR PARA CONSEJERÍA DE CENTRO CÍVICO JOSÉ MARÍA LUELMO</t>
  </si>
  <si>
    <t>SUMINISTRO DE MATERIAL DE FERRETERÍA PARA LA AGENCIA DE INNOVACIÓN. AÑO 2024</t>
  </si>
  <si>
    <t>PERSIANA VENCIANA BANDOLINA PARA CEAS BARRIO ESPAÑA</t>
  </si>
  <si>
    <t>SUMINISTRO DE MATERIAL PARA REPARACIÓN DE PERSIANES EN CENTROS LAS FLORES Y DELICIAS</t>
  </si>
  <si>
    <t>ALMACENES JAVIER, S.A.</t>
  </si>
  <si>
    <t>SUMINISTRO DE MATERIAL PARA ACTO LÚDICO INFANTIL DÍA DE LA POLICÍA 2024</t>
  </si>
  <si>
    <t>VALLADOLID (POLIGONO ARGALES)</t>
  </si>
  <si>
    <t>ALTAR FOODS INTERMEDIA, SL</t>
  </si>
  <si>
    <t>CONTRATO PARA EL DESARROLLO DE UN FESTIVAL SOLIDARIO QUE PERMITA DAR A CONOCER A LA CIUDADANÍA LA MISIÓN VALLADOLID</t>
  </si>
  <si>
    <t>CONTRATO DE INSTALACION Y SUMINISTRO DE EQUIPAMIENTO PARA GALERIAS COMERCIALES RONDILLA STA TERESA - LOTE 3 - VITRINAS.</t>
  </si>
  <si>
    <t>1ª PRORROGA CONTRATO GESTIÓN INTEGRAL SISTEMA CENTRALIZADO CONTROL DE TRÁFICO DE VALLADOLID (Diciembre-2024)</t>
  </si>
  <si>
    <t>ALTEN SOLUCIONES,PRODUCTOS,AUDITORIA E INGENIERIA S.A.U</t>
  </si>
  <si>
    <t>CONTRATACIÓN DE BUSCADOR BASADO EN INTELIGENCIA ARTIFICIAL GENERATIVA EN LA PÁGINA WEB LA AGENCIA DE INNOVACIÓN</t>
  </si>
  <si>
    <t>AL-TOP TOPOGRAFIA, S.A.</t>
  </si>
  <si>
    <t>REPOSICIÓN PANTALLA Y RECALIBRACIÓN TEODOLITO TRIMBLE TSC7.</t>
  </si>
  <si>
    <t>MENUDO FIN DE SEMANA 2024 (2): 2 ESPECTÁCULOS EN C.C. JOSÉ LUIS MOSQUERA Y C.C. PARQUESOL</t>
  </si>
  <si>
    <t>REVISIÓN Y REPARACIÓN TWIZY 2499HKJ. BATERÍA Y RETROVISOR</t>
  </si>
  <si>
    <t>SUMINISTRO DE BIDÓN METÁLICO 200 LITROS, BALLESTA, PINTADO EN RA...// AM EXP 18/2022 // SERVICIO DE LIMPIEZA.</t>
  </si>
  <si>
    <t>BALDOSA H. GUIA 30X30-6 NEGRO / BALDOSA H. BOTONES 30X30-6 NEG / BALDOSA H. BOTONES 30X30-6 ROJ / BALDOSA H. BOTONES 30X</t>
  </si>
  <si>
    <t>FUNDICIONES Y PROYECTOS FERNANDEZ, S.L.</t>
  </si>
  <si>
    <t>Suministro 12 fuentes modelo ""romántica"" o similar.</t>
  </si>
  <si>
    <t>Alb. AO24/240390 de 17/10/2024 / DISTRIBUIDOR PROPORCIONAL DANFOSS PVG-128...// AM EXP 18/2022 // SERVICIO DE LIMPIEZA.</t>
  </si>
  <si>
    <t>EXTRA BULONES CAMION 65 T///...// AM EXP 18/2022 // SERVICIO DE LIMPIEZA VIARIA.</t>
  </si>
  <si>
    <t>ADQUISICIÓN DE SOPLADORES Y GARRAFAS DE COMBUSTUBLE // SERVICIO DE LIMPIEZA VIARIA.</t>
  </si>
  <si>
    <t>2024 05 4312 22602</t>
  </si>
  <si>
    <t>AVANTE COMUNICACION SL</t>
  </si>
  <si>
    <t>GRABACION CUÑAS PUBLICITARIAS DIFUSION EN RADIO PROMOCIONAR LOS MERCADOS Y EL COMERCIO DE PROXIMIDAD. (A.M SECT 2021/37)</t>
  </si>
  <si>
    <t>SERVICIOS DE ASISTENCIA TÉCNICA PARA LA DOCUMENTACIÓN  INSTALACIONES DE TELECOMUNICACIONES DE LA AGENCIA DE INNOVACIÓN</t>
  </si>
  <si>
    <t>EXP. SPSC-SE 06/20 PRORROGA FORZOSA GESTIÓN 4 PUNTOS LIMPIOS Y 1 MOVIL DEL 01/10/24 A 31/12/24. SERVICIO DE LIMPIEZA.</t>
  </si>
  <si>
    <t>2024 05 4314 22606</t>
  </si>
  <si>
    <t>SERVICIO  ORGANIZACION DE CONFERENCIA EN VALLADOLID ENFOCADA AL IMPACTO HISTORICO DEL COMERCIO EN LAS ECONOMIAS LOCALES.</t>
  </si>
  <si>
    <t>DINAMIZACIÓN TALLER PARTICIPATIVO URBANEW DENTRO DE LA JORNADA ""DISTRITOS DE ENERGÍA POSITIVA"" AGENCIA DE INNOVACION</t>
  </si>
  <si>
    <t>SE 67-2024 CTTO MENOR DE OBRAS PARA PINTURAS EN LOS COLEGIOS PUBLICOS: T.IÑIGO DE TORO, I. LA CATOLICA Y NARCISO. 30 D</t>
  </si>
  <si>
    <t>MENUDO FIN DE SEMANA 2024 (2): ESPECTÁCULO  ""EL TRAGASUEÑOS"" EN C.C. DELICIAS</t>
  </si>
  <si>
    <t>ANTONIO LÓPEZ GUERRERO</t>
  </si>
  <si>
    <t>TEATRO CON MOTIVO DEL DIA INTERNACIONAL DE LA ELIMINACIÓN DE LA VIOLENCIA CONTRA LA MUJER/ 20 noviembre</t>
  </si>
  <si>
    <t>ARDALES</t>
  </si>
  <si>
    <t>ARANZAZU MATEO BURGOS</t>
  </si>
  <si>
    <t>TALLERES LITERARIOS EN EL CMI/ SEPT A DIC 2024</t>
  </si>
  <si>
    <t>AREAS INTEGRALES DE VENDING, S.L.</t>
  </si>
  <si>
    <t>SUMINISTRO DE 240 BOTELLAS DE AGUA PARA LA CONCEJALÍA DE PARTICIPACIÓN CIUDADANA Y DEPORTES</t>
  </si>
  <si>
    <t>LEÓN</t>
  </si>
  <si>
    <t>TRABAJO CON MAQUINA RETRO EXCAVADORA PARA OBRAS EN LA EIM EL GLOBO POR MANTENIMIENTO. 1 DÍA.</t>
  </si>
  <si>
    <t>ARMERIA AMPUDIA SL.</t>
  </si>
  <si>
    <t>ADQUISICIÓN DE ARMERO PARA POLICÍA MUNICIPAL</t>
  </si>
  <si>
    <t>SUMINISTRO DE LLAVES ARMERO Y TIMER PARA EDIFICIO DE JEFATURA DE POLICÍA MUNICIPAL</t>
  </si>
  <si>
    <t>SPC 166/2024 REDACCIÓN DE PROYECTO DE LA OBRA DE MODIFICACIÓN DE LA RAMPA DEL TEMPLETE DEL PARQUE DE LA PAZ</t>
  </si>
  <si>
    <t>ARTICAE SMART TECHNLOGIES, S.L.</t>
  </si>
  <si>
    <t>RENOVACIÓN SISTEMA CONTROL INSTALACIÓN DE CLIMATIZACIÓN PARA EL ARCHIVO MUNICIPAL.</t>
  </si>
  <si>
    <t>SUMINISTRO DE MÁQUINAS DESBROZADORAS DE DIFERENTES PESOS Y POTENCIAS. SERVICIO DE LIMPIEZA VIARIA.</t>
  </si>
  <si>
    <t>LLAVEROS NUMERADOSEN CHAPAS (1-50) / MC PASADOR SEGURIDAD MC /...// AM EXP 18/2022 // SERVICIO DE LIMPIEZA.</t>
  </si>
  <si>
    <t>Adquisición de repuestos de estanterías de almacén.</t>
  </si>
  <si>
    <t>TA24 1566 REPARACION 9049-KVH KMS.153080 SUSTITUIR CATALIZADOR P...// AM EXP 23/2020 // SERVICIO DE LIMPIEZA.</t>
  </si>
  <si>
    <t>TOTAL REPARACION MATRICULA 8831JXF / TOTAL PIEZAS / ANEXO DETALLE FTP000023428</t>
  </si>
  <si>
    <t>FILTRO HIDRAUL PH05 / LATA 5L.TOTAL TIR 3100 10W40 / SIGAUS / KIT HIDROSTATICO PH1250 / FILTRO ACEITE / CORREA XPA 1600</t>
  </si>
  <si>
    <t>ESPARRAGO / TUERCA HEXAGONA / RODILLO INVERSI / RODILLO INVERSI...// AM EXP 18/2022 // SERVICIO DE LIMPIEZA.</t>
  </si>
  <si>
    <t>CUBIERTA RECAUCHUTADA ( 315/80R22,5 ZY2 PREM 4069-KXH ) / CUBIERTA...// AM EXP 18/2022 // SERVICIO DE LIMPIEZA.</t>
  </si>
  <si>
    <t>SUSTITUCIÓN DEL SISTEMA DE AUTOMATIZACIÓN DEL CONTROL DEL SISTEMA DE ILUMINACIÓN DEL ARCHIVO MUNICIPAL.</t>
  </si>
  <si>
    <t>MENUDO FIN DE SEMANA 2024 (2): ESPECTÁCULO ""APROBADO EN RECREO"" (EL INCREÍBLE GUILLERMINO) EN C.I.C. SEGUNDO MONTES</t>
  </si>
  <si>
    <t>SUMINISTRO DE DISPOSITIVO DE COMUNICACIÓN PARA ASCENSOR DE C.C. CANAL DE CASTILLA</t>
  </si>
  <si>
    <t>MANTENIMIENTO APARATOS ELEVADORES ZONA JOVEN PINAR OCTUBRE - DICIEMBRE 2024</t>
  </si>
  <si>
    <t>SUMINISTRO DE LLAVÍN DE SEGURIDAD Y 5 LLAVES PARA ASCENSOR EN C.C. CANAL DE CASTILLA</t>
  </si>
  <si>
    <t>REPOSICIÓN PIEZA ASCENSOR EDIFICIO ANEXO A CASA DEL BARCO (CONTRATO SERVICIO MTO. DE ELEVADORES ASCENSORES ENOR SL.)</t>
  </si>
  <si>
    <t>SUMINISTRO DE LÁMPARA PARA REPARACIÓN ASCENSOR EN C.C. RONDILLA</t>
  </si>
  <si>
    <t>DOC. COMPLE. A Nº 920240002528 CON REF. 22024002828 POR ERROR EN REDONDEO DE LA CUOTA DE MANTENIMIENTO ASCENSOR 2024</t>
  </si>
  <si>
    <t>SUBSANAR LOS DEFECTOS ENCONTRADOS EN LA INSPECCION DE LOS ASCENSORES Y  POR CAMBIOS DE NORMATIVA EN EL CVA ZONA SUR</t>
  </si>
  <si>
    <t>REPARACION ASCENSOR( PLACA DEL OPERADOR)  DEL CVA ZONA SUR, INICIATIVAS SOCIALES</t>
  </si>
  <si>
    <t>REPARACION DE PLACA DE LA  CPU DEL ASCENSOR DEL CVA ZONA SUR. INICIATIVAS SOCIALES</t>
  </si>
  <si>
    <t>REPARACION BATERIAS SAI DE ASCENSOR DEL COMEDOR SOCIAL</t>
  </si>
  <si>
    <t>ASESORES CONSULTORES SISTEMAS I., S.L.</t>
  </si>
  <si>
    <t>SUMINISTRO E INSTALACIÓN DE MONITORES DE GRAN FORMATO PARA LA AULAS DE FORMACIÓN DEL CDIT</t>
  </si>
  <si>
    <t>ASOC CULTURAL LA COLMENA VALLADOLID</t>
  </si>
  <si>
    <t>MENUDO FIN DE SEMANA 2024 (2): ESPECTÁCULO DE TEATRO LA COLMENA EN C.C. ZONA ESTE</t>
  </si>
  <si>
    <t>ASOC. CULTURAL NIEPA</t>
  </si>
  <si>
    <t>ACTUACION MUSICAL DE DJ EN CELEBRACION NAVIDEÑA DEL CVA HUERTA DEL REY- INICITIVAS SOCIALES</t>
  </si>
  <si>
    <t>MENUDO FIN DE SEMANA 2024 (2): ESPECTÁCULO ""CANCIONES ENTRE LAS VELAS Y LOS GATOS"" EN C.I.C. CONDE ANSÚREZ</t>
  </si>
  <si>
    <t>ASOCIACION CULTURAL ""PEONZA""</t>
  </si>
  <si>
    <t>CTTO SUMINISTRO SUSCRIPCIÓN REVISTA ""PEONZA"" BIBLIOTECAS MUNICIPALES AÑO 2024</t>
  </si>
  <si>
    <t>COMPLEMENTARIO AL APROBADO PARA MANT. DEL DOMINIO PÚB.HIDRÁULICO DEL RIO PISUERGA. LIMPIEZA URGENTE DE TRONCOS DEL CAUCE</t>
  </si>
  <si>
    <t>TALLER INTELIGENCIA ARTIFICIAL EN EL CMI 2024</t>
  </si>
  <si>
    <t>MENUDO FIN DE SEMANA 2024 (2): ACTUACIÓN DE KINUNA TEATRO EN C.C. BAILARÍN VICENTE ESCUDERO</t>
  </si>
  <si>
    <t>ASOCIACIÓN DE FEDERACIONES DEPORTIVAS DE CASTILLA Y LEÓN (AFEDECYL)</t>
  </si>
  <si>
    <t>COLABORACIÓN FERIA DEL DEPORTE 2024 / 1 DIA</t>
  </si>
  <si>
    <t>SERVICIO DE AUDIOVISUALES PARA EL EVENTO GLOVALL - MISIÓN VALLADOLID</t>
  </si>
  <si>
    <t>REPUESTOS SEGÚN PEDIDO DE VENTA Nº 2024PV101/1780 ALBARÁN 3781 10/09...// AM EXP 18/2022 // SERVICIO DE LIMPIEZA VIARIA.</t>
  </si>
  <si>
    <t>ALQUILER MEDIOS AUDIOVISUALES DURANTE 3 MESES, R.I.</t>
  </si>
  <si>
    <t>2ª PRÓRROGA CONTRATO DE VESTUARIO PARA POLICÍA MUNICIPAL. EXP. SPSC 02/2021. LOTE Nº 2</t>
  </si>
  <si>
    <t>ACTUALIZ INTEGRAL SIST COMUNIC EMERG; LOTE1: SERV OPER ACTUALIZ INFRAESTR RED; SEISYPC.</t>
  </si>
  <si>
    <t>ASISTENCIA TÉCNICA EN CENTRO CÍVICO RONDILLA - 20 NOVIEMBRE</t>
  </si>
  <si>
    <t>BOLSAS DE TELA Y BOLIGRAFOS MATERIAL PUBLICITARIO EVENTOS JUVENILES DICIEMBRE 2024</t>
  </si>
  <si>
    <t>BOLSAS TELA MATERIAL PUBLICITARIO JUVENTUD 2024</t>
  </si>
  <si>
    <t>ADQUISICIÓN DE MATERIAL DE MERCHANDISING PARA LA ACADEMIA DE POLICÍA MUNICIPAL</t>
  </si>
  <si>
    <t>CTTO SUMINISTRO BOLSA PARA REPARTO DE MATERIALES DE DIFUSIÓN DÍA MUNDIAL DE LA INFANCIA. 1 SEMANA</t>
  </si>
  <si>
    <t>SALIDA FORMATIVA DEL CURSO DE PINTURA Y DECORACION VI DEL C. DE F. PARA ELEMPLEO- DE VALLADOLID A SEGOVIA Y VUELTA DIC.</t>
  </si>
  <si>
    <t>CUERPO 1100L HD TAPA PLANAARTICULO CONFIGURADO ( Exp V.18/2022 Lote 2: Mat...// AM EXP 18/2022 // SERVICIO DE LIMPIEZA..</t>
  </si>
  <si>
    <t>DESTOR PREMIUM B.RECTA 3.5X100 / DESTOR PREMIUM B.PHILLIPS N.1X100 / DES...// AM EXP 18/2022 // SERVICIO DE LIMPIEZA.</t>
  </si>
  <si>
    <t>SUSTSITUCIÓN BATERÍAS DE VARIOS SAIS DE DIVERSAS DEPENDENCIAS DEL AYTO DE VALLADOLID</t>
  </si>
  <si>
    <t>BUREAU VERITAS INSP.-TESTING, SLU.(NO USAR)</t>
  </si>
  <si>
    <t>CAMBIO CIF DE LA EMPRESA JUSTIFICADO EN ESCRITURA PÚBLICA</t>
  </si>
  <si>
    <t>TA24 1396 REPARACION 7419-LDY KMS.69729 D-M TUBERIAS DE CILINDROS P...// AM EXP 23/2020 // SERVICIO DE LIMPIEZA.</t>
  </si>
  <si>
    <t>BLAPE, S.L.</t>
  </si>
  <si>
    <t>Suministro de 3.000 ml de banderola (cinta señalizadora de obra) personalizada</t>
  </si>
  <si>
    <t>C.CALIDAD(LOTE 1) ENSAYOS.OBRA CM.VIEJO SIMANCAS RESTO TRAMO 1 Y TRAMO 2 DESDE LA VA-30 AL SECTOR ""EL PERAL"" EXPTE.13/24</t>
  </si>
  <si>
    <t>AUTO-PALAS VALLADOLID, S.L.L.</t>
  </si>
  <si>
    <t>Reparación RETROEXCAVADORA MARCA JCB MODELO 3CXT.C TURBO (Bastidor JCBCX4TH02273072) del Centro de Alumbrado.</t>
  </si>
  <si>
    <t>GASTOS POR ASISTENCIA DE INVITADOS A LA GALA VALLADOLID CITY OF FILM DURANTE LA SEMINCI 2024</t>
  </si>
  <si>
    <t>Reparación de unidad prtátil de espuma multiexpansión PROPAK; SEISPC</t>
  </si>
  <si>
    <t>SUMINISTRO DE UN PAR DE BOTAS DE UNTERVENCIÓN HAIX EAGLE TALLA 10UK//SEISPC</t>
  </si>
  <si>
    <t>ADQUISICION BANDERAS DIPUTACION FRENTE ESPACIO JOVEN PASEO DE ZORRILLA, R.I.</t>
  </si>
  <si>
    <t>2024 0550 4312 635</t>
  </si>
  <si>
    <t>LICITACION MOBILIARIO PARA MERCADO MARQUESINA</t>
  </si>
  <si>
    <t>S/PED: FERIAS 2024 / RACORD BARCELONA B70 MANGUERA DN-70 / RAC...// AM EXP 18/2022 // SERVICIO DE LIMPIEZA VIARIA.</t>
  </si>
  <si>
    <t>GASTOS POR  FORMACION ABSYSNET ( 5 ASISTENTES EN EL MODELO PRESENCIAL EN REMOTO, ""CIRCULACION Y LECTORES BASICOS, 10 HOR</t>
  </si>
  <si>
    <t>MIGRACIÓN DEL SISTEMA DE GESTIÓN ABSYSNET A UN NUEVO SERVIDOR</t>
  </si>
  <si>
    <t>2024 06 3321 635</t>
  </si>
  <si>
    <t>BECEDAS EQUIPAMENTOS INTEGRALES, S.L.</t>
  </si>
  <si>
    <t>CTTO SUMINISTRO MOBILIARIO REPOSICIÓN RED BIBLIOTECAS MUNICIPALES AÑO 2024</t>
  </si>
  <si>
    <t>SPC 140/2024: SUMINISTRO E INSTALACIÓN DE ESTORES Y CORTINAS EN CENTRO DOTACIONAL LAS FLORES</t>
  </si>
  <si>
    <t>SUMINISTRO DE ESTORES PARA AULA Y SALA ASOCIACIÓN DE VECINOS DE CENTRO LAS FLORES</t>
  </si>
  <si>
    <t>SUMINISTRO DE 1.500 BOLSAS DE RECAMBIO PARA PARAGÜEROS DE C.C. CANAL DE CASTILLA</t>
  </si>
  <si>
    <t>ENCUENTRO HISPANO EN LA CUPULA DEL MILENIO. 27-12</t>
  </si>
  <si>
    <t>AMPLIACION CTTO SERVICIOS DE DISEÑO CARTELERÍA E IMÁGENES PARA BIBLIOTECAS MUNICIPALES. 2024</t>
  </si>
  <si>
    <t>REPARACIÓN DE BICICLETAS DE LAS DEPENDENCIAS DE LA POLICÍA MUNICIPAL</t>
  </si>
  <si>
    <t>REPARACIONES DE LAS TELAS DEL BILLAR DEL CVA PUENTE COLGANTE Y  DOS DEL CVA HUERTA DELA REY- INICIATIVAS SOCIALES</t>
  </si>
  <si>
    <t>JUEGO DE BOLAS DELUXE PARA EL BILLAR DEL CVA RONDILLA- INICIATIVAS SOCIALES</t>
  </si>
  <si>
    <t>JUEGO DE BOLAS DE BILLAR PARA LOS USUARIOS DEL CVA ZONA SUR- INICIATIVAS SOCIALES</t>
  </si>
  <si>
    <t>BIOLID INDUSTRIAS GRÁFICAS, S.L.</t>
  </si>
  <si>
    <t>CTTO SUMINISTRO ETIQUETAS LOGOS ESPECIFICOS RED BIBLIOTECAS MUNICIPALES AÑO 2024</t>
  </si>
  <si>
    <t>ZAMUDIO</t>
  </si>
  <si>
    <t>2024 0750 1711 22799</t>
  </si>
  <si>
    <t>BIRDWINGS, SCIENCE CONSERVATION CONSULTING S.L.</t>
  </si>
  <si>
    <t>CONTR. SERV. MONITORIZAC. POLLOS AGUILA CALZADA-C.GRANDE(VA) ACTUAC. B2.3  EXPTE CM_PS23_TRASMISOR CALZADA Cºs BIODIVERS</t>
  </si>
  <si>
    <t>EL ESCORIAL</t>
  </si>
  <si>
    <t>CORTE DE MURO DE HORMIGÓN PARA OBRA PUERTA DE PATIO DEL CENTRO CÍVICO RONDILLA</t>
  </si>
  <si>
    <t>2024 11 1361 204</t>
  </si>
  <si>
    <t>ALQUILER DE GRUA AUTOPROPULSADA  PARA RETIRAR CUBIERTA EN CALLE RECONDO////SERVICIO DE EXTINCION DE INCENDIOS</t>
  </si>
  <si>
    <t>DOC. COMPLEMENTARIO A Nº 920240015988 REF.22024006446 POR ERROR ARITMÉTICO EN EL DOC. DE INSTALACIÓN CASETA MORERAS 2024</t>
  </si>
  <si>
    <t>EXP. DAPCYD 06/2024: REDACCIÓN DE ESTUDIO CON MEMORIA VALORADA PLAN DE ACCESIBILIDAD EN CENTROS CÍVICOS.</t>
  </si>
  <si>
    <t>BOLSA NEGRA 90X95 G-140 BDRPLTOTAL (1000 unid)  / BOLSA NEGRA 115X1...// AM EXP 18/2022 // SERVICIO DE LIMPIEZA VIARIA.</t>
  </si>
  <si>
    <t>2024 01 4331 619</t>
  </si>
  <si>
    <t>RENOVACION Y ACTUALIZACION ELEMENTOS EXPOSITIVOS PLAZA CIUDADES HERMANAS DE LA CIUDAD DE VALLADOLID</t>
  </si>
  <si>
    <t>2024 01 9203 22799</t>
  </si>
  <si>
    <t>MONTAJE Y DESMONTAJE LONAS PLAZA MAYOR  ACTO ENTREGA MEDALLA DE ORO POLICIA NACIONAL</t>
  </si>
  <si>
    <t>ESTRUCTURA ROLL.UP PARA PRESENTACIÓN DE LA OFICINA MUNICIPAL DE PROYECTOS Y ATRACCIÓN DE INVERSIONES, VALLADOLID NOW</t>
  </si>
  <si>
    <t>BRUMA S.A.</t>
  </si>
  <si>
    <t>CONTRATO MENOR OBRA: IMPERMEABILIZACIÓN CUBIERTA SALA DE MÁQUINAS EN EIM PLATERO. 15 DÍAS</t>
  </si>
  <si>
    <t>BSJ MARKETING Y COMUNICACION S.L.</t>
  </si>
  <si>
    <t>CONTRATO SERVICIOS ORGANIZACIÓN DE EVENTOS CELEBRACIÓN JORNADA SOBRE LA MISIÓN VALLADOLID CLIMÁTICAMENTE NEUTRA 2030</t>
  </si>
  <si>
    <t>MANTENIMIENTO ROBOT DEL LABORATORIO DE CONTAMINACION- NO SE VA A EJECUTAR</t>
  </si>
  <si>
    <t>CUBIERTA RECAUCHUTADA ( 315/80R22,5 ZY2 PREM ALMACEN ) / CUBIERTA RE...// AM EXP 18/2022 // SERVICIO DE LIMPIEZA.</t>
  </si>
  <si>
    <t>FILTRO ACEITE MANN*** / FILTRO AIRE MANN*** / BOX DE DESHUMECTANTE...// AM EXP 18/2022 // SERVICIO DE LIMPIEZA.</t>
  </si>
  <si>
    <t>Certificación 6 y final de las obras de nueva intersección de acceso al polígono industrial ""El Berrocal"" (exp. 22/2023)</t>
  </si>
  <si>
    <t>CONTRATO DE INSTALACION Y SUMINISTRO DE EQUIPAMIENTO PARA GALERIAS COMERCIALES RONDILLA STA TERESA (LOTES 2 Y 3).</t>
  </si>
  <si>
    <t>PR-SE 32/23 (PS8 SE 31/20) 2ª PRORROG CTTO LIMPIEZA EDIF MUNIC EDUCACIÓN EIM LOTE 7-24 ENLAZADO PROYECTO SUBV: 72.619,23</t>
  </si>
  <si>
    <t>DETECTORES PORTATILES DE GASES CON H2S Y HCN PARA INTERVENCIONES DE LA DIVISION OPERATIVA DEL SEISPC</t>
  </si>
  <si>
    <t>A.C.JOVEN ORQUESTA SINFO. PUNTA DEL ESTE</t>
  </si>
  <si>
    <t>CONCIERTO NAVIDEÑO PARA LOS USUARIOS DE LOS CVA EN 2024- INICIATIVAS SOCIALES</t>
  </si>
  <si>
    <t>PROELECTROSONIC, S.L.</t>
  </si>
  <si>
    <t>EXP. SE PC 82/2024 (LOTE 1): SUMINISTRO EQUIPAMIENTO DE AUDIOVISUALES PARA NUEVO CENTRO EN ANTIGUO FRONTÓN LAS FLORES</t>
  </si>
  <si>
    <t>VILLANUEVA DE LA SERENA</t>
  </si>
  <si>
    <t>CERTIFICACION FINAL LIQUIDACION CONTRATO OBRA ADECUACION ESPACIO VALLADOLID ORIGEN. FONDOS NEXT GENERATION EU</t>
  </si>
  <si>
    <t>CRONOMETRADORESPRUEBAS FÍSICAS DE 20 PLAZAS BOMBEROS SEIS Y PC . PER 948/2023</t>
  </si>
  <si>
    <t>AD PARA EL CONTRATO BASADO EN ACUERDO MARCO 16/22 DESBROCE EN VÍA PÚBLICA. SERVICIO DE LIMPIEZA VIARIA</t>
  </si>
  <si>
    <t>CTTO SERVICIO TRANSPORTE AUTOCAR ALUMNADO ACTO INSTITUCIONAL DÍA MUNDIAL DE LA INFANCIA (19-NOVIEMBRE)</t>
  </si>
  <si>
    <t>SUMINISTRO DE 13 CALEFACTORES DE AIRE PARA LOS CENTROS CÍVICOS</t>
  </si>
  <si>
    <t>ROLLO CINTA BALIZAMIENTO 100 MM  X 250 MTS GALGA 300  IMPRESA 2 CARAS 1 TINTA POR CADA CARA EN LAMINA  MATERIAL PE BLANC</t>
  </si>
  <si>
    <t>ADJ.CONTROL CALIDAD (LOTE 1) ENSAYOS OBRAS DE REHABILITACIÓN DEL TEATRO LOPE DE VEGA EN VALLADOLID.</t>
  </si>
  <si>
    <t>CUBIERTA NUEVA ( 315/80R22.5 DIRECC ALMACEN ) / S.I. GESTION DE NFU CAT...// AM EXP 18/2022 // SERVICIO DE LIMPIEZA.</t>
  </si>
  <si>
    <t>SPC 166/2024 MODIFICACIÓN RAMPA TEMPLETE PARQUE DE LA PAZ. CONTROL DE CALIDAD, LOTE 1</t>
  </si>
  <si>
    <t>PORTES / LANZA ALEMANA 45MM ROSCA INTERIRO 1 1/2"" (RAC. BARCELONA INCL)  / L...// AM EXP 18/2022 // SERVICIO DE LIMPIEZA</t>
  </si>
  <si>
    <t>CUBIERTA RECAUCHUTADA ( 315/80R22,5 ZY2 PREM 7332-LWL ) / REPARACION PINCHA...// AM EXP 18/2022 // SERVICIO DE LIMPIEZA.</t>
  </si>
  <si>
    <t>ACUERDO MARCO v18/2022 CONTRATACIÓN DEL SUMINISTRO DE MATERIALES P...// AM EXP 18/2022 // SERVICIO DE LIMPIEZA.</t>
  </si>
  <si>
    <t>195/65R15 BARUM 91 V ( 4453-KJC ) / S.I. GESTION DE NFU  (CAT. B  4453-KJC)...// AM EXP 18/2022 // SERVICIO DE LIMPIEZA.</t>
  </si>
  <si>
    <t>TAPA SUPERIOR BRAZO 2400/3200TAPA SUPERIOR BRAZO 2400/3200 / BULON CO...// AM EXP 18/2022 // SERVICIO DE LIMPIEZA.</t>
  </si>
  <si>
    <t>TA24 1739 REPARACION 7332-LWL KMS.74496 REALIZAR MANTENIMINENTO A+...// AM EXP 23/2020 // SERVICIO DE LIMPIEZA.</t>
  </si>
  <si>
    <t>JOSE MANUEL  PEREZ MEDINA</t>
  </si>
  <si>
    <t>FACT. 1955 LIBROS PARA BIBLIOTECA AYTO DE VALLADOLID ( FACT. 1955 LIBROS PARA BIBLIOTECA AYTO DE VALLADOLID )</t>
  </si>
  <si>
    <t>H.M.O.  REALIZAR  MANTNEIMIENTO A Y B SEGUN INDICACIONES DEL.../ AM EXP 23/2020 // SERVICIO DE LIMPIEZA.</t>
  </si>
  <si>
    <t>SE-EC 2/2024 PS 5 LOTE 1 ENSAYOS DE CONTROL DE CALIDAD OBRAS DE REHABILITACIÓN LAVA 3 FASE FACTORIA DE CREACIÓN 2024</t>
  </si>
  <si>
    <t>ESTRIBO NP / SOPORTE / SUPLEMENTO / MANGUITO CAUCHO / BOMBA DE...// AM EXP 23/2020 // SERVICIO DE LIMPIEZA VIARIA.</t>
  </si>
  <si>
    <t>LAS SEIS HORMONAS QUE REVOLUCIONARÁN TU VIDA / OCHO JUEVES / BINDING 13 (LOS CHICOS DE TOMMEN 1) / OJO DE DIAMANTE / EXT</t>
  </si>
  <si>
    <t>SE 72-2024 ENSAYOS CONTROL CALIDAD (LOTE 1) OBRA AULA, RAMPA Y ASEOS EIM MAFALDA Y GUILLE. ANTES 31-12</t>
  </si>
  <si>
    <t>TA24 1503 REPARACION 7104-GJX KMS.158165 PINTAR CABINA A 2 COLORES PINTAR CU...// AM EXP 23/2020 // SERVICIO DE LIMPIEZA</t>
  </si>
  <si>
    <t>ANILLO / BOMBA DE AGUA / REPARACION APOYACODOS / LAMPARA INTERMI /...// AM EXP 23/2020 // SERVICIO DE LIMPIEZA VIARIA.</t>
  </si>
  <si>
    <t>PUBLICACIÓN EN EL SUPLEMENTO DE ABC EMPRESA PARA DIFUNDIR LA OFICINA MUNICIPAL DE PROYECTOS Y ATRACCIÓN DE INVERSIONES</t>
  </si>
  <si>
    <t>Lote de libros LOTE 1</t>
  </si>
  <si>
    <t>REPARAR PINCHAZO ( CAMION 0373-GTW ) / CUBIERTA NUEVA ( 315/80R22....// AM EXP 18/2022 // SERVICIO DE LIMPIEZA.</t>
  </si>
  <si>
    <t>ESTUCHE Nº430-80-25 / TACO DUOPOWER 8X40 / ROTULADOR AZUL / TIRAFONDO TP...// AM EXP 18/2022 // SERVICIO DE LIMPIEZA.</t>
  </si>
  <si>
    <t>MARIA LOBATO DE LAS MORAS</t>
  </si>
  <si>
    <t>FACT. 2345 LIBRO BIBLIOTECA PUBLICA AYTO VALLADOLID ( FACT. 2345 LIBRO BIBLIOTECA PUBLICA AYTO VALLADOLID )</t>
  </si>
  <si>
    <t>BOLSA NEGRA 90X95 G-140 BDRPLTOTAL (1000 unid)  / BOLSA NEGRA.../ AM EXP 18/2022 // SERVICIO DE LIMPIEZA.</t>
  </si>
  <si>
    <t>LUISA DE LAS MORAS ALAMO</t>
  </si>
  <si>
    <t>FACT. 1/369 LIBROS BIBLIOTECA PUBLICA AYTO VALLADOLID ( FACT. 1/369 LIBROS BIBLIOTECA PUBLICA AYTO VALLADOLID )</t>
  </si>
  <si>
    <t>ANY1525337         2- Pimpollo 2: Bienvenido a la pandilla / PL9788467073300    Amanecer / PL9788408267003    Among Us.</t>
  </si>
  <si>
    <t>Lote 4: Suministro de tres martillos percutor-perforador (C.A.) BOSCH, modelo SDX MAX para el SEPI</t>
  </si>
  <si>
    <t>TOTAL REPARACION MATRICULA 8831JXF / TOTAL PIEZAS / ANEXO DETALLE FTP000023085</t>
  </si>
  <si>
    <t>BRIDA NYLON 4.8X290 NEGRO / PASTA LAVAMANOS PIU BALDE 5000ML  / BRIDA NYL...// AM EXP 18/2022 // SERVICIO DE LIMPIEZA.</t>
  </si>
  <si>
    <t>DISCO FRENO V.I / IVECO DAILY(06-10)(11-14)(14-)CS D / FILTRO SUSTITUYE...// AM EXP 18/2022 // SERVICIO DE LIMPIEZA.</t>
  </si>
  <si>
    <t>EIM MAFALDA Y GUILLE (  ID42487 ) // CHAPA PERFORADA 2000x1000x1,2 R 5  DD11</t>
  </si>
  <si>
    <t>PEDIDO POR JESUS / FILTRO HIDRAULICO / ANT.CC.ENERGY PLUS 50% 200L AMAR...// AM EXP 18/2022 // SERVICIO DE LIMPIEZA.</t>
  </si>
  <si>
    <t>¡LOS SUPERPEQUES SE LAVAN LAS MANOS! ( notas: Centro de Bibliotecas Municipales de Valladolid. Monasterio de San Benito.</t>
  </si>
  <si>
    <t>CONTROL DE CALIDAD AM SEMEU 09/20 LOTE 1. SERVICIO DE LIMPIEZA.</t>
  </si>
  <si>
    <t>SUMINISTRO CEPILLOS PARA BARREDORAS RAVO, ACUERDO MARCO 18/2022. SERVICIO DE LIMPIEZA VIARIA.</t>
  </si>
  <si>
    <t>LUMINARIA THORN VIAL 53W NR DN CL2 4000K   7488LM / TASA ECORAEE   (R.DECRETO 208/2005): THN000013470 / EMERGENC LEG URA</t>
  </si>
  <si>
    <t>REPARAR SISTEMA AAC / LIMPIEZA CIRCUITO CON NITROGENO SECO / COMPROBACION E...// AM EXP 23/2020 // SERVICIO DE LIMPIEZA.</t>
  </si>
  <si>
    <t>TA24 1740 REPARACION 7685-MJN KMS.32897 HACER MANTENIMIENTO A+B / HA...// AM EXP 23/2020 // SERVICIO DE LIMPIEZA.</t>
  </si>
  <si>
    <t>VOLANTE DE MOTOR  / KIT DE EMBRAGUE  / RETEN DE TRANSMISION IZ  / RETEN DE TRANSMISION DR / BRAZO DE SUSPENSION DL IZ  /</t>
  </si>
  <si>
    <t>CORREA AUXILIAR / JUEGO PASTILLAS FRENO V.I / SONDA DESGASTE P.SBB / DISCO FRENO V.I / SONDA DESGASTE P.SBB / CEPILLO AL</t>
  </si>
  <si>
    <t>MATERIAL CERRAJERÍA PARA CENTRO CÍVICO LAS FLORES (ID: 43162 - 43533)</t>
  </si>
  <si>
    <t>732184 BOMBA AGUA OMP IVECO OMP197395 / KIT PASTILLAS EVO-PRO HALDEX 19,5P...// AM EXP 18/2022 // SERVICIO DE LIMPIEZA.</t>
  </si>
  <si>
    <t>Lote 2: Suministro de un equipo de soldadura INVERTER PORTÁTIL KEMPPI para el SEPI</t>
  </si>
  <si>
    <t>Lote 3: Suministro de martillo percutor-perforador de baterías MILWAUKEE para el SEPI</t>
  </si>
  <si>
    <t>SUMINISTRO DE CEPILLOS PARA BARREDORAS RAVO Y ELGIN. SERVICIO DE LIMPIEZA VIARIA.</t>
  </si>
  <si>
    <t>6040MLM / CAMBIAR ACEITE EJE TRASERO ( 08055209 ) / CAMBIAR ESCOBILLAS ...// AM EXP 23/2020 // SERVICIO DE LIMPIEZA.</t>
  </si>
  <si>
    <t>AMORTIGUADOR (81322734341)CC / FALDON 3º BRAZO CITY CAT / TENSOR CE...// AM EXP 18/2022 // SERVICIO DE LIMPIEZA.</t>
  </si>
  <si>
    <t>TA24 1655 REPARACION 7418-LDY KMS.88713 REALIZAR MANTENIMIENTO A +...// AM EXP 23/2020 // SERVICIO DE LIMPIEZA.</t>
  </si>
  <si>
    <t>SPC 161/2024 SUMINISTRO DE MATERIAL ELECTRÓNICO PARA CENTROS CÍVICOS SERVICIO PARTICIPACIÓN CIUDADANA</t>
  </si>
  <si>
    <t>VASTAGO DE PROLONGAS FABRICACION ( REPARACION GOLPE DE PROLONGA...// AM EXP 23/2020 // SERVICIO DE LIMPIEZA VIARIA.</t>
  </si>
  <si>
    <t>SUMINISTRO PIEZAS REPUESTOS CONTENEDORES /// AM EXP. 18/2022 // SERVICIO DE LIMPIEZA.</t>
  </si>
  <si>
    <t>RECOGEDOR PLEGABLE RUBBY+ ESCOBA...// AM EXP 18/2022 // SERVICIO DE LIMPIEZA.</t>
  </si>
  <si>
    <t>REPARAR SISTEMA AAC E-1768-BGJ / COMPROBACION ESTANQUEIDAD DE GASES /...// AM EXP 23/2020 // SERIVICIO DE LIMPIEZA.</t>
  </si>
  <si>
    <t>M² PIEDRA CAMPASPERO 50X50X6 CORTE SIERRA / CANCEL PRIMER SPRAY</t>
  </si>
  <si>
    <t>TA24 1487 REPARACION 8612-LRG KMS.62730 REALIZAR MANTENIMIENTO A+B / DESCU...// AM EXP 23/2020 // SERVICIO DE LIMPIEZA.</t>
  </si>
  <si>
    <t>CITY CAT 2000 CEP. LATERAL / RAVO LATERAL NYLON-ACERO / HAKO 600C...// AM EXP 18/2022 // SERVICIO DE LIMPIEZA VIARIA.</t>
  </si>
  <si>
    <t>D-M RADIADOR Y CORAZA VENTILADOR /   DESCARGA  Y  REABASTECIMIENTO.../ AM EXP 23/2020 // SERVICIO DE LIMPIEZA.</t>
  </si>
  <si>
    <t>BOLSA NEGRA 90X95 G-140 BDRPLTOTAL (1000 unid)  / BOLSA NEGRA 115X...// AM EXP 18/2022 // SERVICIO DE LIMPIEZA VIARIA.</t>
  </si>
  <si>
    <t>BATERIA ELITE 12V 45/440AMP   +DRE / BATERIA AD PLUS 12V 145/800AMP +IZQ...// AM EXP 18/2022 // SERVICIO DE LIMPIEZA.</t>
  </si>
  <si>
    <t>PEDIDO POR ANGEL MAURO / Q8 REMBRANDT EP 00 5KG / BERLIOZ XVP 20 LITR...// AM EXP 18/2022 // SERVICIO DE LIMPIEZA.</t>
  </si>
  <si>
    <t>KIT TEMP. AGUA 12V *** / LAVAPARABRISAS AD 5L -9ºC S/METANOL / FILTRO COM...// AM EXP 18/2022 // SERVICIO DE LIMPIEZA.</t>
  </si>
  <si>
    <t>INVERSOR HUAWEI SUN2000-15KTL-M5 TRIFA 15KW / MEDID.ENERGIA HUAWEI DTSU666-H TRIFA COMPATIBLE / SMART DONGLE-4G HUAWEI D</t>
  </si>
  <si>
    <t>TOTAL REPARACION MATRICULA 5297FZF / TOTAL PIEZAS / ANEXO DETALLE FTP000023...// AM EXP 23/2020 // SERVICIO DE LIMPIEZA.</t>
  </si>
  <si>
    <t>H.M.O.DETERMINAR  AVERIA Y HACER COMPROBACIONES/H.M.O.SUST.  BUJIAS...// AM EXP 23/2020 // SERVICIO DE LIMPIEZA VIARIA.</t>
  </si>
  <si>
    <t>LATIGUILLO HIDRAULICO S/MUESTRA / CONECTOR ELECTROVALVULA de 02/08/202...// AM EXP 18/2022 // SERVICIO DE LIMPIEZA.</t>
  </si>
  <si>
    <t>CUBIERTA RECAUCHUTADA ( 315/80R22,5 ZY2 PREM 5280-FZF ) / CUBIERTA RECAUCHU...// AM EXP 18/2022 // SERVICIO DE LIMPIEZA.</t>
  </si>
  <si>
    <t>SUSCRIPCIONES DEL NORTE DE CASTILLA CVAS OCT- DIC 2024- INICIATIVAS SOCIALES. ANUALIDAD 2024- OCT 2025</t>
  </si>
  <si>
    <t>SENSOR DE PRESION EMITTER 600mBAR S-PT06-U4 / PISTO...// AM EXP 18/2022 // SERVICIO DE LIMPIEZA VIARIA.</t>
  </si>
  <si>
    <t>H.M.O.  REALIZAR  MANTENIMIENTO A Y B SEGUN  INDICACIONES DEL CLI.../ AM EXP 23/2020 // SERVICIO DE LIMPIEZA.</t>
  </si>
  <si>
    <t>CALIDAD EN ACUSTICA Y TECNOLOGÍA SL</t>
  </si>
  <si>
    <t>2024/OBM-01/000002 CTTO MENOR OBRA PARA ACONDICIONAMIENTO ACUSTICO SALAS EN BIBLIOTECA PARQUESOL. 21 DIAS</t>
  </si>
  <si>
    <t>CALORTER, S.L.</t>
  </si>
  <si>
    <t>REPOSICIÓN EQUIPOS DE CALDERAS EN EL CEE Nº 1 Y SAN FERNANDO. PLZO EJECUCIÓN: 1 MES</t>
  </si>
  <si>
    <t>TALLERES DE ALIMENTACION Y COCINA SALUDABLE PARA ESCOLARES Y COCINA EVO PARA ADOLESCENTES. CURSO 24-25 NOVIEM-DICIEMB 24</t>
  </si>
  <si>
    <t>PROYECTO PIZZA AND COKE ENCUENTRO CON JOVENES EMPRESARIOS NOVIEMBRE 2024</t>
  </si>
  <si>
    <t>AMPLIACION EN ALTURA DE PUERTA SECCIONAL DE COCHERA LATERAL IZQUIERDA DEL PARQUE DE BOMBEROS DE CANTERAC//SEISPC</t>
  </si>
  <si>
    <t>TIJERAS ELECTRICISTA MULTIFUNCION KING TONY 6AB1406 / PEGATINAS COLOR...// AM EXP 18/2022 // SERVICIO DE LIMPIEZA.</t>
  </si>
  <si>
    <t>OR: 18096 - MATRICULA: 1375LMR / MANTENIMIENTO S ( 175129 ) / CAMBIAR BUJI...// AM EXP 23/2020 // SERIVICIO DE LIMPIEZA.</t>
  </si>
  <si>
    <t>TUBERIA CORTA / TUBERIA LARGA / TUBERIA CORTA / TUBERIA CORTA P......// AM EXP 23/2020 // SERVICIO DE LIMPIEZA.</t>
  </si>
  <si>
    <t>OR: 18597 - MATRICULA: 1895LFR - MANT AB / CAMBIAR FILTRO DE AIRE ( 0145...// AM EXP 18/2022 // SERVICIO DE LIMPIEZA.</t>
  </si>
  <si>
    <t>TA24 1508 REPARACION 7418-LDY KMS.88682 CAMBIAR VALVULA REGULADOR...// AM EXP 23/2020 // SERVICIO DE LIMPIEZA.</t>
  </si>
  <si>
    <t>TOTAL REPARACION MATRICULA 5280FZF / TOTAL PIEZAS / ANEX...// AM EXP 23/2020 // SERVICIO DE LIMPIEZA.</t>
  </si>
  <si>
    <t>REPARAR PINCHAZO ( FURGON 0254-FGG ) / REPARAR PINCHAZO ( FURGO...// AM EXP 18/2022 // SERVICIO DE LIMPIEZA VIARIA.</t>
  </si>
  <si>
    <t>PILOTO TRAS.ANTINIEBLA 86X76X51 / LAMPARA BOSCH 24V 21W (1 POLO) / ALTERN...// AM EXP 18/2022 // SERVICIO DE LIMPIEZA.</t>
  </si>
  <si>
    <t>MANO DE OBRA / MANO DE OBRA / WALKER TURBINA COMPLETA N.M. 7544 / WALKER TUERCA 1/4 F004 / WALKER TUERCA REF. 829219 / F</t>
  </si>
  <si>
    <t>BETA STICK STANDAR / MOSQUETON 2T / MOSQUETON 3T / MOSQUETON PRO SILVER//SERV. EXTINCION DE INCENDIOS</t>
  </si>
  <si>
    <t>CORREA TRAPECIALES GATES / FILTRO HID, / CC R UNIVERSAL 352X170.../ AM EXP 18/2022 // SERVICIO DE LIMPIEZA.</t>
  </si>
  <si>
    <t>REPARACION PUERTA CENTRO MUNICIPAL DE ACUSTICA</t>
  </si>
  <si>
    <t>PROMOCIÓN Y DIFUSIÓN DEL ARTE Y LA CULTURA DE VALLADOLID. AÑO 2024</t>
  </si>
  <si>
    <t>CARTELES, PEGATINAS , CARTELAS PARA EL DIA DE LA FERIA DE ASOC.- DIA INTERNACIONAL DE LAS PERSONAS CON DISCAPACIDAD-</t>
  </si>
  <si>
    <t>PRESENTACION Y DIPTICO DE CENTROS DE VIDA ACTIVA Y SOLEDAD NO DESEADA- INICIATIVAS SOCIALES CVA.</t>
  </si>
  <si>
    <t>AD COMPLEM. PARA UN ROLL UP DE PUBLICIDAD DE LA FERIA DE ASOCIACIONESPOR EL DIA INTERNACIONAL DE LAS PERSONAS CON DISCAP</t>
  </si>
  <si>
    <t>CARLOS IVAN SAMBADE BAQUERIN</t>
  </si>
  <si>
    <t>CONFERENCIA MASCULINIDADES EN EL CMI// OCTUBRE 2024</t>
  </si>
  <si>
    <t>CARMEN ESCRIBANO SANCHEZ</t>
  </si>
  <si>
    <t>AMENIZACION MUSICAL DIA INTERNACIONAL CONTRA LA VIOLENCIA DE GENERO 25N NOVIEMBRE 2024</t>
  </si>
  <si>
    <t>INSTALACIÓN Y COLOCACIÓN DE ALFOMBRA ESCALERA PRINCIPAL CASA CONSISTORIAL FERIAS FIESTAS VIRGEN DE SAN LORENZO 2024</t>
  </si>
  <si>
    <t>ABONO DE CURSO DE CAPACITACIÓN PARA EL MANEJO Y USO SEGURO DE PLATAFORMAS ELEVADORAS, 11 PLAZAS.</t>
  </si>
  <si>
    <t>Alquiler de carretilla elevadora 4x4 T.T. para 2.500 kg de carga, seguro y portes.</t>
  </si>
  <si>
    <t>Alquiler plataforma tijera adquirida por el Centro de Mantenimiento del Ayuntamiento de Valladolid</t>
  </si>
  <si>
    <t>ALQUILER DE PLATAFORMA ELEVADORA PARA VARIAS REPARACIONES EN C.I.C. CONDE ANSÚREZ</t>
  </si>
  <si>
    <t>FILTRO ACEITE MOTOR / FILTRO AIRE MOTOR / FILTRO AIRE MOTOR / FILTRO DE GASOIL / FILTRO DE GASOIL / ACEITE HIDRAULICO HY</t>
  </si>
  <si>
    <t>260X85 (3.00-4)VREDESTEIN  V76 9PR ( CARROS GRUA ) / ECO TASA ( CARROS GRUA  ) / 195/55R20 MICHELIN PRIM3 95H ( 33712-KG</t>
  </si>
  <si>
    <t>SUMINISTRO DE MATERIAL FERRETERÍA PARA CENTRO LAS FLORES</t>
  </si>
  <si>
    <t>MATERIAL NECESARIO PARA REPARAR TODA LA ILUMINACIÓN DEL RECINTO ARQUEÓLOGICO DEL ARCHIVO MUNICIPAL.EMPRESA ACUERDO MARCO</t>
  </si>
  <si>
    <t>REVISIÓN ANUAL Y SUSTITUCION DE SENSORES DE O2 DE LOS DOS DETECTORES DE GASES PRO5 VENTIS/SERV. EXTINCION INCENDIOS</t>
  </si>
  <si>
    <t>SELLADO DE TECHO CON SILICONA DEL C.C. JOSÉ LUIS MOSQUERA. COMPLEMENTA A AD 920240017094</t>
  </si>
  <si>
    <t>CTTO DE SERVICIOS VISITAS A LA CASA CONSISTORIAL Y AL ARCHIVO MUNICIPAL ALUMNOS 3º-6º PRIM.CURSO 24-25</t>
  </si>
  <si>
    <t>COMPROBAR  FALLOS  EN  CUADRO,  TIENE FALLO  ELECTRICOS A CONSECU...// AM EXP 23/2020 // SERVICIO DE LIMPIEZA.</t>
  </si>
  <si>
    <t>TORNILLOS VOLANTE EMBRAGUE / COLLARIN HIDRUALICO / KIT EMBRAGUE / VOLANTE BIMASA / LIQUIDO FRENOS / DESMONTAR Y MONTAR E</t>
  </si>
  <si>
    <t>OTROS SUMINISTROS ACUERDO MARCO 18/2022. SERVICIO DE LIMPIEZA.</t>
  </si>
  <si>
    <t>CASUAL MAGAZINES, S.L.U.</t>
  </si>
  <si>
    <t>CTTO SUMINISTRO SUSCRIPCION REVISTA CLIO HISTORIA BIBLIOTECAS MUNICIPALES AÑO 2024</t>
  </si>
  <si>
    <t>CHAPA ES COMPLE 2400/3200 INOXCON ANILLO RETENEDOR Y BULON///...// AM EXP 18/2022 // SERVICIO DE LIMPIEZA.</t>
  </si>
  <si>
    <t>MAT: 0375LDD / MANTENIMIENTO S ( 175129 ) / CAMBIAR BUJIAS ( 01018000...// AM EXP 23/2020 // SERVICIO DE LIMPIEZA.</t>
  </si>
  <si>
    <t>MATABI PULVERIZADOR EVOLUTION 16 / PEDIDO POR Sr.JOSE MIGUEL...// AM EXP 18/2022 // SERVICIO DE LIMPIEZA.</t>
  </si>
  <si>
    <t>TUBO NORMA ISO LISO 1-1/4 "" NEGRO / 3 PLETINA DE 100X10 S 275 JR / 2 PLETINA DE 100X8 S 275 JR</t>
  </si>
  <si>
    <t>Alb. A24/184947 de 18/10/2024 / BOBINA D.13 A 24V. DC / Alb. A24/184956 de...// AM EXP 18/2022 // SERVICIO DE LIMPIEZA.</t>
  </si>
  <si>
    <t>ROLLO CUERDA LLUISA 10,5 CARRETE 200M //SERV. EXTINCION DE INCENDIOS</t>
  </si>
  <si>
    <t>EVANGELINA MARTIN LOZANO</t>
  </si>
  <si>
    <t>9788414280072 Ley 39/2015 Procedimiento Administrativo Comun Administraciones Publicas Test Comentados Vol 1 2024 / 9788</t>
  </si>
  <si>
    <t>VILLANUEVA DE SAN MANCIO</t>
  </si>
  <si>
    <t>VARIOS SUMINISTROS DE MATERIAL DE FERRETERÍA EN DISTINTOS COLEGIOS</t>
  </si>
  <si>
    <t>STEP, RUBBER, FR, LH / COWLING, SIDE,RH.M.F.S.BLA / PIPE-FORK OUTER,A.BLACK / SEAL-OIL / ARANDELA / HOLDER-FORK UPPER,F.</t>
  </si>
  <si>
    <t>MANO DE OBRA / MANO DE OBRA / MANO DE OBRA / MANO DE OBRA sin cargo / MANO DE OBRA / KUBOTA PASADOR K208339400 / KUBOTA</t>
  </si>
  <si>
    <t>MANO DE OBRA / MANO DE OBRA / F.G. TUBO COMBUSTIBLE REF. 07-016 6,3x11 / BATERIA TUDOR  E60-N24L-A / MANO DE OBRA / CUER</t>
  </si>
  <si>
    <t>Alb. A24/184264 de 02/09/2024 / LATIGUILLO HIDRAULICO S/MUESTRA / LATI...// AM EXP 18/2022 // SERVICIO DE LIMPIEZA.</t>
  </si>
  <si>
    <t>BALDOSA H. PETREOFIN 30X30-6 B</t>
  </si>
  <si>
    <t>ALBARAN 0029571 4042KXH: 10,96 ALBARAN 0029577 2488FXC: 102,37 ALBARAN 0029...// AM EXP 23/2020 // SERVICIO DE LIMPIEZA.</t>
  </si>
  <si>
    <t>PREBEN AVISPEROS 750ML/ESPEJO CAMION/FARDO TRAPOS PUNTO 5KG/AGUA DESTILADA 5 L./ MTN PRO Zinc/SERV. EXTINCION INCENDIOS</t>
  </si>
  <si>
    <t>PILA RESPALDO DATOS / REVISION TACOGRAFO DIGITAL 7104 GJX / REVISION...// AM EXP 23/2020 // SERVICIO DE LIMPIEZA.</t>
  </si>
  <si>
    <t>FACTURACIÓN DE REPUESTOS SEGÚN PEDIDO DE VENTA Nº 2024PV101/1279.../ AM EXP 18/2022 // SERVICIO DE LIMPIEZA VIARIA.</t>
  </si>
  <si>
    <t>TULIPA TRASERA ACTROS DCHA. / FARDO TRAPOS PUNTO NUEVO 5KG. / TULIPA TRASERA ACTROS DCHA. / FARDO TRAPOS PUNTO NUEVO 5KG</t>
  </si>
  <si>
    <t>ALBARAN: AV24/04950 F: 26/08/2024 / MANTEL EN ROLLO 100*1,2 MTS. / RAQUETA LIMPIADORA ESPECIAL 90CM. / AEROSOL ANTI SPAT</t>
  </si>
  <si>
    <t>MANOM D63 POST 0-16BAR C/GLIC / VAL SEG 1/2"" TAR 9BAR INOX FKM / ROBERTO 722 61 06 29 / MANG PUSH-LOK 3/8 RJ / MANG PUSH</t>
  </si>
  <si>
    <t>SEPIOLITA 20KG. 15-30 / Cable manguera 2x1,5  25 m / CLAVIJA 3 POLOS TERMOPL...// AM EXP 18/2022 // SERVICIO DE LIMPIEZA</t>
  </si>
  <si>
    <t>Trabajos realizados en el equipo FMO plus con nº de instalación 134722...// AM EXP 18/2022 // SERVICIO DE LIMPIEZA.</t>
  </si>
  <si>
    <t>TA24 1678 REPARACION 9049-KVH KMS.161407 REV.PERDIDA DE AGUA, CAMBIAR...// AM EXP 23/2020 // SERVICIO DE LIMPIEZA.</t>
  </si>
  <si>
    <t>MATERIAL ELECTRICIDAD PARQUESOL (42896, 42706, 42707, 43043) J.L. MOSQUERA (42808, 43008), SEGUNDO MONTES (39851)</t>
  </si>
  <si>
    <t>ALBARAN: AV24/05943 / LLAVE IMPACTO WR18DHWPZ 18V 1/2"" 345Nm / TALADRO COMBINADO 18V 140 Nm DV18DCWPZ /SEISPC</t>
  </si>
  <si>
    <t>OS SU MECAN CIERRE TOMA CARGA / OS EX-RP CA IN CONV Y CARG VE EL / OA EX-RP TUB. LLEG. CARB. / OA CT COMP VEHOCULO / OS</t>
  </si>
  <si>
    <t>GARRA CEPILLO PROEX / MANGO CEPILLO BARRENDERO 1500MM SIN ROSCA MAD...// AM EXP 18/2022 // SERVICIO DE LIMPIEZA VIARIA.</t>
  </si>
  <si>
    <t>GARRA CEPILLO PROEX / MANGO CEPILLO BARRENDERO 1500MM SIN ROSCA...// AM EXP 18/2022 // SERVICIO DE LIMPIEZA.</t>
  </si>
  <si>
    <t>Albarán: VA24/5199 Fecha: 02/12/24 / PINO NORTE CC 50 / PINO NORTE CC 75//SERV. EXTINCION DE INCENDIOS</t>
  </si>
  <si>
    <t>Alb. A24/181712 de 01/10/2024 / JUEGO DE JUNTAS SM. D.25x40 / Alb.../ AM EXP 18/2022 // SERVICIO DE LIMPIEZA.</t>
  </si>
  <si>
    <t>ALBARANES: 0029523, 0029527, 000012451, 0029578, 029578....// AM EXP 23/2020 // SERVICIO DE LIMPIEZA.</t>
  </si>
  <si>
    <t>ROTULA DIRECION IZQUIERDA / ALZA CRISTALES IZD. EUROTE/STRALIS / PALET60X40...// AM EXP 18/2022 // SERVICIO DE LIMPIEZA.</t>
  </si>
  <si>
    <t>TA24 1559 REPARACION 2756-LLV KMS.37751 HACER MANTENIMIENTO A+B/( descuento:...// AM EXP 23/2020 // SERVICIO DE LIMPIEZA</t>
  </si>
  <si>
    <t>TA24 1928 REPARACION MATRICULA 7418-LDY  KM 90233 METER EASY PARA VER...// AM EXP 23/2020 // SERVICIO DE LIMPIEZA.</t>
  </si>
  <si>
    <t>BOLSA NEGRA 90X95 G-140 BDRPLTOTAL (1000 unid)///...// AM EXP 18/2022 // SERVICIO DE LIMPIEZA VIARIA.</t>
  </si>
  <si>
    <t>TA24 1940  REPARACION MATRICULA 6442-LPY  KM 57020 HACER MANTEN...// AM EXP 23/2020 // SERVICIO DE LIMPIEZA.</t>
  </si>
  <si>
    <t>ADQUISICIÓN DE UN BACO DE PRUEBAS HIDRÁULICO. SERVICIO DE LIMPIEZA VIARIA.</t>
  </si>
  <si>
    <t>PANTALON STIHL ADVANCE X-LIGHT T-S 00883421403 / STIHL CHAQUETA PROTECCIÓN PROTECT MS M 883260404 / PANTALON STIHL ADVAN</t>
  </si>
  <si>
    <t>TA24 1231-LWY KMS.91366 REALIZAR MANTENIMIENTO -C- / CAMBIAR LATIGUILLO...// AM EXP 23/2020 // SERVICIO DE LIMPIEZA.</t>
  </si>
  <si>
    <t>TA24 1476 REPARACION 6616-LBZ KMS.133291 METER EASY PARA VER AVERIAS HACER...// AM EXP 23/2020 // SERVICIO DE LIMPIEZA.</t>
  </si>
  <si>
    <t>INSTALAR VALVULA FRENADO EN CILINDRO ARTICULACION COMPROBACION CON GRUPO / JUEGO JUNTAS CILINDRO HIAB / BULON DE 50 x 17</t>
  </si>
  <si>
    <t>CAMARA COLOR 24VDC Ø54 SOP-60MM / BROCA RED HELIX HSS-G CO 3.0X61 (10) / CARTUCHO MSP BLANCO TURBO 290 ML / CHAPAS IDENT</t>
  </si>
  <si>
    <t>CEFETRA DIGITAL SERVICES S.L.U.</t>
  </si>
  <si>
    <t>SUMINISTRO DE UREA LÍQUIDA GRANULADA AL 46% PARA TRATAMIENTO DE HELADAS. SERVICIO DE LIMPIEZA VIARIA.</t>
  </si>
  <si>
    <t>SUMINISTRO DE PARCHES DE ELECTRODOS (PADS) PARA REPOSICIÓN EN DESFIBRILADORES DE LOS CENTROS CÍVICOS</t>
  </si>
  <si>
    <t>TA24 1560 REPARACION 2688-FXK KMS.530157 REVISAR FALLO DE CAMBI...// AM EXP 23/2020 // SERVICIO DE LIMPIEZA.</t>
  </si>
  <si>
    <t>Verde  (E 6138 BFR) / Montar parabrisas pegado Camiones Pequeños...// AM EXP 23/2020 // SERVICIO DE LIMPIEZA VIARIA.</t>
  </si>
  <si>
    <t>H.M.O.  REVISAR  MEMORIA  DE  AVERIAS MEDIANTE  DIAGNOSIS,  HACER...// AM EXP 23/2020 // SERVICIO DE LIMPIEZA VIARIA.</t>
  </si>
  <si>
    <t>Contratación directa</t>
  </si>
  <si>
    <t>JBM SET LLAVES ALLEN LARGAS PUNTA REDONDA 9 PIEZAS / MOTUL C4 CHAIN LUBE FL 0.400L / MOTUL DOT 4 LV BRAKE FLUID 0.5L / A</t>
  </si>
  <si>
    <t>TALADRO GSB18V-90C + CARTON / GDR 12V-110 + CAJA CARTON / BATERIA PROCORE 18V 4.0 AH / BATERIA 12V 3.0 Ah / PRO IMPACT P</t>
  </si>
  <si>
    <t>SUMINISTRO DE SUSTRATO</t>
  </si>
  <si>
    <t>AUDITORÍA SEGUIMIENTO CERTIFICACIÓN NORMA UNE-EN ISO 9001:2015. SERVICIO DE LIMPIEZA.</t>
  </si>
  <si>
    <t>VINILO PUERTA Y ALETA / ALETA DL DR  / SUSTITUIR ALETA DL DR  / REPARAR PUERTA DL DR  / SUSTITUIR VINILO PUERTA Y ALETA</t>
  </si>
  <si>
    <t>SUMINISTRO DE MATERIAL, MAGNUM + BLANCO 15+2.5L  PARA EL CURSO DE  PINTURA DECORATIVA VI MIXTO/23/VA0007 - JACINTO BENAV</t>
  </si>
  <si>
    <t>TOTAL TRABAJOS REPARACION MATRICULA 5304LTX / TOTAL PIEZAS / ANEXO DETALLE FTM000009666</t>
  </si>
  <si>
    <t>DIAGNOSTICAR AVERIA,CAMBIAR EMBRAGUE, RETEN C...// AM EXP 23/2020 // SERIVICIO DE LIMPIEZA.</t>
  </si>
  <si>
    <t>TA24 1664 REPARACION 6747-KLN KMS.75783 CAMBIAR ACEITE MOTOR FE-LS FILTROS DE ACEITE, COMBUSTIBLE, AIRE, SECADOR Y BLOW</t>
  </si>
  <si>
    <t>JUEGO GEMELACION DE 50MM ( SERVICIO DE LIMPIEZA SUSTITUIR SISTE...// AM EXP 23/2020 // SERVICIO DE LIMPIEZA VIARIA.</t>
  </si>
  <si>
    <t>CHIQUIOCIO CULTURAL, S L</t>
  </si>
  <si>
    <t>PROMOCIÓN DE PROGRAMA MENUDO FIN DE SEMANA EN REVISTA Y WEB</t>
  </si>
  <si>
    <t>ANUNCIO EN REVISTA Y PÁGINA WEB DE LA PROGRAMACIÓN DE OCIO INFANTIL DE NAVIDAD EN CENTROS CÍVICOS</t>
  </si>
  <si>
    <t>CHARLAS PARA ALUMNADO EN TORNO A HABILIDADES SOCIALES, SALUD MENTAL Y PREVENCIÓN IDEAS SUICIDAS CURSO 24-25</t>
  </si>
  <si>
    <t>SE 72-24 CTTO MENOR OBRAS ADECUACIÓN SALA 0-1, RAMPA Y ASEOS EIM MAFALDA Y GUILLE.</t>
  </si>
  <si>
    <t>CUBIERTA NUEVA ( 160-60-17 CONTINENTAL T.A.3. ALMACEN ) / CUBIERTA NUEVA ( 110-80-19 CONTINENTAL T.A.3 ) / S.I. GESTION</t>
  </si>
  <si>
    <t>ROLLO CINTA PERSIANA 22X50 / CARPETA DOSSIER AZUL MARINO / WD-40 FLEXIBLE 400ML DOBLE ACCION 34692 / WD-40 LIMPIADOR DE</t>
  </si>
  <si>
    <t>RUEDA REF 4-1567 MACIZA / CONJUNTO ROTULA INFERIOR PARA LA SUSPENSION / C...// AM EXP 18/2022 // SERVICIO DE LIMPIEZA.</t>
  </si>
  <si>
    <t>SE-EC 2/2024 PS 5 LOTE 2 ASISTENCIA TECNICA CONTROL CALIDAD OBRAS REHABILITACIÓN LAVA 3 FASE FACTORIA DE CREACIÓN 2024</t>
  </si>
  <si>
    <t>TA24 1527 REPARACION 3816-GKW KMS.136820 METER EN FRENOMETRO D-M RUEDAS DE EJE TRASERO, CAMBIAR RETENES DE BUJES EN PREN</t>
  </si>
  <si>
    <t>195/75R14 CONTINENTAL  ( E7337BDR ) / S.I. GESTION DE NF...// AM EXP 18/2022 // SERVICIO DE LIMPIEZA VIARIA.</t>
  </si>
  <si>
    <t>CITY CAT 2000 CEPILLO LATERAL MEZCLA / RAVO LATERAL NYLON-ACERO SILENCIOSO</t>
  </si>
  <si>
    <t>DETERGENTE CAR-302 / LIMPIA SALPICADEROS ACABADO MATE 50 / LIMPIA CRISTALES ANTIVAHO 500 ML. / BATERIA AGER 180//SEISPC</t>
  </si>
  <si>
    <t>BOLSA NEGRA 90X95 G-140 BDRPLTOTAL (1000 unid) ...// AM EXP 18/2022 // SERVICIO DE LIMPIEZA VIARIA..</t>
  </si>
  <si>
    <t>JACINTO BULBOS / TULIPAN TRIUMPH MIX 12/+</t>
  </si>
  <si>
    <t>CABLE ROJO 1 HILO / TRASLADO CAMPO GRANDE-TALLER / traslado taller-campo grande / Desplazamiento / Jardineria / Jardiner</t>
  </si>
  <si>
    <t>CORREA TRAPEZOIDAL / TORNILLO 10x30 (10.9) C/ARANDELA / PILOTO MATRICULA / Luz trasera / Kit de mantenimiento / LAMPARA</t>
  </si>
  <si>
    <t>CAP,KNOB / MIRROR-ASSY, RH / KNOB,ADJUSTERS / WASHER,8.2X20X1 / CAP / LENS-COMP / COWLING,UPP,P.B.WHITE / NUT-HEX / BOLT</t>
  </si>
  <si>
    <t>CADENA WIN 200 G100 8 MM (5.04MT) / ADAPTADOR VASOS 1/4-1/4 K6650-1/...// AM EXP 18/2022 // SERVICIO DE LIMPIEZA.</t>
  </si>
  <si>
    <t>SUMINISTRO NEUMÁTICOS CAMIÓN. SERVICIO DE LIMPIEZA VIARIA.</t>
  </si>
  <si>
    <t>JUEGO DE PASTILLAS TRASERAS / TESTIGO FRENO / Batería moto MF 10,5Ah 180A CP / Batería moto Yumicon 12,6Ah 150A CP / PIL</t>
  </si>
  <si>
    <t>RADIADOR RVI PREMIUM / FILTRO ACEITE IVECO STRALIS/TRAKKER E6 / INTER...// AM EXP 18/2022 // SERVICIO DE LIMPIEZA.</t>
  </si>
  <si>
    <t>FACTURACIÓN DE REPUESTOS SEGÚN PEDIDO DE VENTA Nº 2024PV100/33...// AM EXP 18/2022 // SERVICIO DE LIMPIEZA VIARIA.</t>
  </si>
  <si>
    <t>DIAGNOSTICAR AVERIA, CAMBIAR PRETENSORES...// AM EXP 23/2020 // SERIVICIO DE LIMPIEZA.</t>
  </si>
  <si>
    <t>TA24 1626 REPARACION 5833-BZK KMS.234077 CAMBIAR ACEITE LD7, FILTROS DE ACEITE, COMBUSTIBLE, AIRE, RESPIRADERO Y SECADOR</t>
  </si>
  <si>
    <t>DESMONTAR  Y MONTAR ACCESORIOS PARA SUSTITUIR BATERIAS DE VEHÍCULO MATRÍCULA 4894JLF/SERV. EXTINCION DE INCENDIOS</t>
  </si>
  <si>
    <t>FABRICACION DE RUEDAS SEGUN MUESTRA PERO EN DIAMETRO 100 mm EN NAYLON.</t>
  </si>
  <si>
    <t>REPARACION HIDROLIMPIADORA FURGON 5461-BZY / CONVERTIDOR 12V A 2...// AM EXP 23/2020 // SERVICIO DE LIMPIEZA VIARIA.</t>
  </si>
  <si>
    <t>3255GXH. VERIFICACION DE EMISIONES DE GASES, DESMONTAJE Y MONTAJE DE INYECTORES PARA SU COMPROBACION Y LIMPIEZA, SUSTITU</t>
  </si>
  <si>
    <t>SUMINISTRO MATERIAL TKROM M-40 DAMASCO PLASTICO MATE 15LTPARA EL CURSO DE  PINTURA DECORATIVA VI MIXTO/23/VA0007 -</t>
  </si>
  <si>
    <t>COSTE DIR. FAC. OBRA MDO MUNICIPAL MARQUESINA EXPTE 05 IDEEC_M_MAR_2022</t>
  </si>
  <si>
    <t>Kit profesional de camara marcha atras con instalacion para grua, incluyendo: ( ¿ Monitor 7¿ TFT alta resolución 1080 p</t>
  </si>
  <si>
    <t>2024 11 1621 623</t>
  </si>
  <si>
    <t>GLASDON EUROPE SARL</t>
  </si>
  <si>
    <t>Anula 920240020408 /// ADQUISICIÓN DE PAPELERAS PARA EVENTOS EN LA PLAZA MAYOR. SERVICIO DE LIMPIEZA.</t>
  </si>
  <si>
    <t>PARC DE LA COTE JOIRE</t>
  </si>
  <si>
    <t>WASQUEHAL CEDEX</t>
  </si>
  <si>
    <t>CONSTRUCCIONES Y OBRAS PUBLICAS CALLE DE LOS FRANCOS, S.L.</t>
  </si>
  <si>
    <t>EXP. SPC 35/2024 PSP: HABILITAR ESPACIOS PARA PEGAR CARTELES INFORMATIVOS EN ZONA ESGUEVA 1</t>
  </si>
  <si>
    <t>2024 07 1711 623</t>
  </si>
  <si>
    <t>AGRICOLA VALLISOLETANA , S.L.</t>
  </si>
  <si>
    <t>ADQUISICION DE TRITURADORA AGRICOLA PARA LABORES DE DESBROCE EN PARCELAS MUNICIPALES.</t>
  </si>
  <si>
    <t>ADECUACIÓN DE LA INSTALACIÓN DE DETECCIÓN DE INCENDIOS DEL EDIFI. MUNICIPAL DE STA. ANA  A LA NORMATIVA VIGENTE</t>
  </si>
  <si>
    <t>MANO DE OBRA / MANO DE OBRA / MANO DE OBRA / MANO DE OBRA / DUMPER MOTOR ARRANQUE 50495901 HATZ / MANO DE OBRA / TORO CO</t>
  </si>
  <si>
    <t>H.M.O.  REVISAR  ARRANQUE  Y  HACER PRUEBAS PARA DETERMINAR FALLO EN ARRANQUE /  H.M.O. MANTENIMIENTO Y REVISION /   H</t>
  </si>
  <si>
    <t>MANO DE OBRA / ACEITE LDX 20W 50 (LTS) / HUSTLER FILTRO REF 601413X / HUSTLER FILTRO ACEITE 140517050 / ACEITE MOTOR AD</t>
  </si>
  <si>
    <t>ALBARAN: AV24/07178 F: 29/11/2024 / BOTA LIBRA GORE TEX 02 T-38 / PROTECTOR AUDITIVO PELTOR OPTIME III H540A 3M / No VAL</t>
  </si>
  <si>
    <t>ALBARAN 0029781 4069KXH: 37,50 ALBARAN 0029813 4069KXH: 141,69 ALBARAN...// AM EXP 23/2020 // SERVICIO DE LIMPIEZA.</t>
  </si>
  <si>
    <t>SUMINISTRO DE PAPEL TAPAR PASILLO 90GR 90CM X 100M CURSO DE  PINTURA DECORATIVA VI  DEL C. DE F.  EMPLEO- JACINTO BENAVE</t>
  </si>
  <si>
    <t>TOTAL REPARACION MATRICULA 4069KXH / TOTAL PIEZAS / ANEXO DETALLE FTM009482...// AM EXP 23/2020 // SERVICIO DE LIMPIEZA.</t>
  </si>
  <si>
    <t>INTERVENCIONES REALIZADAS EN INSTAL. DE SEGURIDAD EN CASO DE INCENDIO EN EDIFICIOS GESTIONADOS POR EL ÁREA.</t>
  </si>
  <si>
    <t>ACTUACIONES EN EXTINTORES DE COLEGIOS PUBLICOS, NO INCLUIDOS EN EL CTTO DE MANTENIMIENTO DE STMAS DE EXTINCIÓN. 2024</t>
  </si>
  <si>
    <t>2024 11 1321 633</t>
  </si>
  <si>
    <t>SUSTITUCIÓN Y REPARACIÓN DE SISTEMA DE DETECCIÓN DE MONÓXIDO DE CARBONO EN DISTRITO 5 DE POLICÍA MUNICIPAL</t>
  </si>
  <si>
    <t>ACTUACIONES EN EXTINTORES EIM FUERA DE CTTO MANTENIMIENTO STMAS EXTINCIÓN. 2024</t>
  </si>
  <si>
    <t>EXTINTORES DE PRÁCTICAS DE AGUA (24 UD) Y CO2 (6 UD) Y PRECINTOS DE PLASTICO (450 UD)/SERV. EXTINCION DE INCENDIOS</t>
  </si>
  <si>
    <t>SUSTITUCION DETECTOR DE INCENDIOS ESPACIO JOVEN ZONA NORTE NOVIEMBRE 2024</t>
  </si>
  <si>
    <t>CORRECTIVOS CONTRA INCENDIOS,SEÑALES DE EXTINCION Y EVACUACION DEL C. DE APRENDIZAJE A LO LARGO DE LA VIDA- INICIATIVAS</t>
  </si>
  <si>
    <t>AMPLIACION IMPORTE SUSTITUCION DETECTOR DE INCENDIOS ESPACIO JOVEN ZONA NORTE</t>
  </si>
  <si>
    <t>CRISANTO VEGA  CALLEJA</t>
  </si>
  <si>
    <t>CTTO SUMINISTRO ATRILES PLEGABLES BIBLIOTECAS MUNICIPALES. 1 SEMANA</t>
  </si>
  <si>
    <t>CRISTINA ÁLVAREZ VALLEJO</t>
  </si>
  <si>
    <t>CONTENIDOS ESPECIALES 25 ANIVERSARIO PROGRAMA VALLANOCHEY PUCELA CHEF</t>
  </si>
  <si>
    <t>CRIST-MAR DECORACION, S.L.</t>
  </si>
  <si>
    <t>VALORACION DE REPARACION DE GOTERAS EN EL LOCAL DE LA CALLE REJA 17, UBICADA LA ASOCIACION DE PARKINSON- INICIATIVAS SOC</t>
  </si>
  <si>
    <t>REPARACION GOTERA DEL LOCAL EN CALLE REJA,17PROPIEDAD DEL AYUN CEDIDO A LA ASOCIACION DE PARKINSON- INICIATIVAS SOCIALES</t>
  </si>
  <si>
    <t>CROWE ACCELERA MANAGEMENT SL</t>
  </si>
  <si>
    <t>SERVICIO ASISTENCIA EN  LA JUSTIFICACION ACTUACIONES DESARROLLADAS DEL PROYECTO VALLADOLID DESTINO TURISTICO INTELIGENTE</t>
  </si>
  <si>
    <t>CVC DESINFECCION CASTILLA Y LEON, S.L</t>
  </si>
  <si>
    <t>Contenedores higiénicos para WC femeninos de las casetas del servicio. Ejercicio 2024</t>
  </si>
  <si>
    <t>CIGUÑUELA</t>
  </si>
  <si>
    <t>REPARACIÓN DE AVERIA DE  RETROEXCAVADORA ESTAND, JCB-3CXT.C</t>
  </si>
  <si>
    <t>Mantenimiento y reparación de maquinaria (máquina retro-excavadora) fuera del Acuerdo Marco de reparación.</t>
  </si>
  <si>
    <t>AD COMPLEMENTARIO AL APROBADO PARA MANTENIMIENTO Y REPARACION DE MAQUINARIA FUERA DEL A.M. EJERCICIO 2024</t>
  </si>
  <si>
    <t>DAVID APARICIO CURTO</t>
  </si>
  <si>
    <t>REPARACION DE FILTRACIONES- CVA RIO ESGUEVA- INICIATIVAS SOCIALES</t>
  </si>
  <si>
    <t>RENEDO DE ESGUEVA</t>
  </si>
  <si>
    <t>TA24 1990 REPARACION 4416-KJX KMS.165014 REVISAR Y LOCALIZAR PERDIDA DE ACEITE POR EL INTERCAMBIADOR DE ACEITE, SUSTITUI</t>
  </si>
  <si>
    <t>TA24 1924 REPARACION 5461-BZY KMS.171062 CAMBIAR VALVULINAS, CAM...// AM EXP 23/2020 // SERVICIO DE LIMPIEZA VIARIA.</t>
  </si>
  <si>
    <t>Albarán: VA24/4527 Fecha: 23/10/24 / TABLERO ABEDUL CARROCERIA 15MM / * CENTRO CIVICO LUELMO *</t>
  </si>
  <si>
    <t>REPARACIONES MAQUINARIA JARDINERÍAREPARACIONES VA-24/744, VA-24/749...// AM EXP 23/2020 // SERVICIO DE LIMPIEZA.</t>
  </si>
  <si>
    <t>SUMINISTRO DE NEUMÁTICOS DE CAMIÓN POR ACUERDO MARCO 18/2022. SERVICIO DE LIMPIEZA VIARIA.</t>
  </si>
  <si>
    <t>REPARACION COMPRESORES DE DOS UNIDADES MOVILES /KIT FILTROS/ ACEITE COMPRESOR / MANO DE OBRA//SERV. EXTINCION INCENDIOS</t>
  </si>
  <si>
    <t>RA VA-24/000679, RA VA-24/000686, RA VA-24/000687, RA VA-24/000690, RA...// AM EXP 23/2020 // SERVICIO DE LIMPIEZA.</t>
  </si>
  <si>
    <t>HILO STIHL CORTE REDONDO Ø 2,7 MM X 208,0 M 9302227 / PENTAFLON CARTUCHO PENTAGRAS SPT + CERA. / STIHL FILTRO DE AIRE 41</t>
  </si>
  <si>
    <t>CABLE INFOR/DATOS UTP-6 LSZH L.HAL (BOBINA / MANGUITO AISCAN ACERO PRES...// AM EXP 18/2022 // SERVICIO DE LIMPIEZA.</t>
  </si>
  <si>
    <t>EJE DE RUEDA TRASERA V-STROM 650 / TUERCA EJE RUEDA TRASERA V-STROM / KIT DE TRANSMISIÓN V-STROM 15X47X118 525XSO / FILT</t>
  </si>
  <si>
    <t>755076 ROTULA VOLVO 09773601 / DEPOSITO EXPANSION RVI PREMIUM / ROT...// AM EXP 18/2022 // SERVICIO DE LIMPIEZA.</t>
  </si>
  <si>
    <t>MATERIAL DE FERRETERÍA PARA CC CANAL DE CASTILLA</t>
  </si>
  <si>
    <t>H.M.O.  HACER  DIAGNOSIS,  REALIZAR PRUEBAS Y DETERMINAR AVERIA /   H.M.O.  SUSTITUIR  BUJIAS  Y BOBINAS. BORRAR FALLO</t>
  </si>
  <si>
    <t>DAVID GONZALEZ HOLGADO</t>
  </si>
  <si>
    <t>REPARACIONES DE PORTEROS AUTOMATICOS EN LOS COLEGIOS PUBLICOS. 1 MES</t>
  </si>
  <si>
    <t>ADJUDICA TRABAJOS DE MAQUETACIÓN Y DISEÑO Nº 19 REVISTA ALELUYA - NAVIDAD 2024</t>
  </si>
  <si>
    <t>Renovación del almacenamiento y dominio de la página web del Servicio de Parques y Jardines.</t>
  </si>
  <si>
    <t>2024 11 1631 625</t>
  </si>
  <si>
    <t>DENIOS S.L.</t>
  </si>
  <si>
    <t>ADQUISICIÓN EQUIPAMIENTO NECESARIO PARA ALMACENAR PRODUCTOS QUÍMICOS SEGÚN RD-656/2017. SERVICIO DE LIMPIEZA VIARIA.</t>
  </si>
  <si>
    <t>SENSOR TEMPERATURA GASES ESCAPE IVECO / TIRANTE BARRA ESTABILIZAD...// AM EXP 18/2022 // SERVICIO DE LIMPIEZA.</t>
  </si>
  <si>
    <t>MANO DE OBRA / M.O.CAMBIAR BARRA ESTABILIZADORA, SILENTBLOC TRASE...// AM EXP 23/2020 // SERVICIO DE LIMPIEZA.</t>
  </si>
  <si>
    <t>195/55R20 MICHELIN PRIM3 95H ( 3709-KGD ) / S.I. GESTION DE NFU CAT. C ( 3709-KGD ) / PINCHAZO CUBIERTA ( 8683-LZR ) / 2</t>
  </si>
  <si>
    <t>BOMBA DE FRENO TRASERO / MANETA DE FRENO TRASERO / CBS MASTER CILINDRO REPARATIDOR DE FRENADA INTEGRAL / LÍQUIDO FRENO /</t>
  </si>
  <si>
    <t>CINTA REFL. FLECHA ROJA/BLAN TARGET / BATERIA AGER 180AH 68003 / POLIFLEX PLUS CAR.GRIS 300CC / ESPUMA POLIURETANO C-45</t>
  </si>
  <si>
    <t>TUBO PH MAS VLE 600MM HO 8W 840 T8 / TASA ECORAEE   (R.DECRETO 208/2005)...// AM EXP 18/2022 // SERVICIO DE LIMPIEZA.</t>
  </si>
  <si>
    <t>O.W. TORNILLO REF. 26357 CIZALLA / CINTA AISLANTE 3M TEMPLEX 155 MARRON 19x20MT. / ESCOBA OUTILS-WOLF REF. UIM / CUCHILL</t>
  </si>
  <si>
    <t>TA24 1581 REPARACION 3687-FJM KMS.142404 CAMBIAR ACEITE MOTOR, FILTROS DE ACEITE, GASOIL, AIRE REVISAR NIVELES, CORREAS,</t>
  </si>
  <si>
    <t>DISCO DE FRENO DELANTERO NG 1056X VERSYS 650 / DISCO DE FRENO TRASERO VERSYS 650 NG1789X</t>
  </si>
  <si>
    <t>BRIDA ALETA 42MM REGU. METALICA ZINC. / KIT CONECTOR 2 VIAS HEMBRA...// AM EXP 18/2022 // SERVICIO DE LIMPIEZA.</t>
  </si>
  <si>
    <t>EQUIPOS Y SISTEMAS PARA LA GESTIÓN DEL REPOSTAJE DE ACEITES Y CARBURANTES. SERVICIO DE LIMPIEZA.</t>
  </si>
  <si>
    <t>TA24 1672 REPARACION 3856-DDD KMS.473976  CAMBIAR PASTILLAS DE FRENOS DELANTERAS Y TRASERAS, SUAVIZAR PINZAS DE FRENO, M</t>
  </si>
  <si>
    <t>TUBO LED PH 14,7W 4000K T8 1200MM UO / TASA ECORAEE / REGLETA  OBO 72CE BL / REGLETA OBO 74CE BL // GARCÍA QUINTANA</t>
  </si>
  <si>
    <t>MANO DE OBRA/M.O. D/M INYECTORES DEL VEHÍCULO/COMPROBACION...// AM EXP 23/2020 // SERVICIO DE LIMPIEZA.</t>
  </si>
  <si>
    <t>BREMB/P23090 - PASTILLA DE FRENO / TEXTO/ - 3357GHK / SERCA/S642631 - JGO ALFOMBRAS 100% GOMA REVERSIBLES / TEXTO/ - ABO</t>
  </si>
  <si>
    <t>3255GXH. VERIFICACION CON ANALIZADOR DE GASES DE EMISIONES. SUSTITUCION VALVULA EGR, LIMPIEZA DE SISTEMA DE ESCAPE Y PRU</t>
  </si>
  <si>
    <t>TA24 1725 REPARACION VA-9532-X KMS.90195 CAMBIAR ACEITE MOTOR, FILTROS DE ACEITE, GASOIL, AIRE, REVISAR NIVELES, LUCES Y</t>
  </si>
  <si>
    <t>TA24 1876 REPARACIÓN MATRÍCULA 4178-JDZ KM 255709 CAMBIAR ACEITE M...// AM EXP 23/2020 // SERVICIO DE LIMPIEZA.</t>
  </si>
  <si>
    <t>REGULADOR SGR PEIGEPT SATELIS 250/500 MOTOR PIAGGIO / JUEGO PASTILLAS DE FRENO DELANTERO IZQ V-STROM 650 EBC FA231HH / J</t>
  </si>
  <si>
    <t>MATERIAL DE ALBAÑILERÍA EN DISTINTOS COLEGIOS PÚBLICOS</t>
  </si>
  <si>
    <t>MATERIAL FERRETERÍA PARA CC BAILARIN VICENTE ESCUDERO (ID 42478 // CABLE ACERO GALVANI / TENSOR AB/GAN/ANILLA  6 1/4)</t>
  </si>
  <si>
    <t>SUMINISTRO DE MASSIMA + BLANCO 12L PRA EL CURSO DE  PINTURA DECORATIVA VI MIXTO/23/VA0007- JACINTO BENAVENTE</t>
  </si>
  <si>
    <t>3VNTCSPM - Batería Saft-Arts 3,6V 1.6AH 3VNT CS PM Fastón 2,8 / T - 64 unidades // CENTRO EDUCACIÓN ESPECIAL</t>
  </si>
  <si>
    <t>MANO DE OBRA / STIHL CABEZAL DE CORTE AUTOCUT 27-2 40028202302 / STIHL PLATO DE APRIETE 41377103800 / MANO DE OBRA / MAN</t>
  </si>
  <si>
    <t>TERMINAL CEMBRE T- 6.M-6     Cu / TERMINAL CEMBRE T-10.M-6     Cu / TERMINAL.../ AM EXP 18/2022 // SERVICIO DE LIMPIEZA.</t>
  </si>
  <si>
    <t>ACEITE PENETRANTE EN SPRAY / TAPADERA / Distribuidor de ventilación / FUSIBLE ""MINI"" 20A / CINTA AISLANTE / Cable simétr</t>
  </si>
  <si>
    <t>SUMINISTRO DE MATERIAL DE CERRAJERÍA PARA VARIOS CENTROS CÍVICOS</t>
  </si>
  <si>
    <t>SUMINISTRO SOFTWARE Y LICENCIA PARA GESTIÓN DE REPOSTAJE Y LUBRICANTES. SERVICIO DE LIMPIEZA.</t>
  </si>
  <si>
    <t>Manguito P.E. latón 32 y tubo polietileno 32/10 alimentario instalados por el CMEI en averia por fuga de agua en exterio</t>
  </si>
  <si>
    <t>ROLLO NORMETTA 12.7X0.70 30M NB-D-F / BIT PROFESSIONAL 70MM PHILIPS 1/4 7041Z PH2X70MM / CIERRE NB-TYP D 13MM 1/2"" / PUN</t>
  </si>
  <si>
    <t>TA24 1634 REPARACION 4416-KJX CAMBIAR RETROVISOR DCH / 580176535600 - ESPEJO EXT.DERE</t>
  </si>
  <si>
    <t>VARIOS SUMINISTROS // DISTINTOS COLEGIOS PÚBLICOS</t>
  </si>
  <si>
    <t>LOMBARDINI CARTUCHO FILTRO ACEITE 2175285 / HILO STIHL CORTE REDONDO Ø...// AM EXP 18/2022 // SERVICIO DE LIMPIEZA.</t>
  </si>
  <si>
    <t>ALBARAN: AV24/05505 F: 23/09/2024 / GUANTE PIEL FLOR GRIS 0,8-1mm RIBETE TELA 160IBSZi T-8 / GUANTE PIEL FLOR GRIS 0,8-1</t>
  </si>
  <si>
    <t>JBM ESTUCHE DE FUSIBLES 244 PIEZAS / JBM FUSIBLE STANDARD XXA MORADO 3A / FAS INTERRUPTOR BATERIA TIPO COMPETICION 6/12/</t>
  </si>
  <si>
    <t>SUMINISTRO PIEZA TALLER ACUERDO MARCO 18/2022. SERVICIO DE LIMPIEZA VIARIA.</t>
  </si>
  <si>
    <t>DISCO DE FRENO DELANTERO V-STROM NG 1104 / DISCO DE FRENO TRASERO V-STROM NG1094</t>
  </si>
  <si>
    <t>TAPA SUPERIOR BRAZO 2400/3200TAPA SUPERIOR BRAZO 2400/3200 / BULO...// AM EXP 18/2022 // SERVICIO DE LIMPIEZA.</t>
  </si>
  <si>
    <t>SACO PS886 70L ( ENTREGA EN RENEDO )</t>
  </si>
  <si>
    <t>SUMINISTRO DE MAGNUM + BLANCO 15L PRA EL  CURSO DE PINTURA DECORATIVA VI MIXTO/23/VA0007 1- JACINTO BENAVENTE</t>
  </si>
  <si>
    <t>TA24 1619 REPARACION 3856-DDD KMS.473095 REPARAR PALANCA DE CAMBIOS EN BANCO Y MONTARLA CAMBIANDO ROTULA PALANCA Y CASQU</t>
  </si>
  <si>
    <t>3058DTC. VERIFICACION DE AVERIA EN SISTEMA DE ARRANQUE DETECTANDO FALLO EN BATERIA Y CALENTADORES. SUSTITUCION DE BATERI</t>
  </si>
  <si>
    <t>SUSCRIPCIONES DEL DIARIO AS PARA  TODOS LOS CVA DE 01/11/2024 AL 31/10/2025 , UNA SUSCRIPCION POR CENTRO-INICIATIVAS SOC</t>
  </si>
  <si>
    <t>C.M. PUENTE DUERO: PIEZAS PARA REPARACIÓN DE RACK DE SONIDO Y SUMINISTRO DE CABLEADO</t>
  </si>
  <si>
    <t>SERVICIO DE ALTA DE DOMINIOS DE GLOVALL:  GLOVALL.ES, GLOVALL.ORG Y GLOVALL.COM</t>
  </si>
  <si>
    <t>DIGITALVAR SL</t>
  </si>
  <si>
    <t>PRODUCCIÓN DE CONTENIDOS AUDIOVISUALES CREATIVOS PARA DIFUSIÓN DE LOS PROGRAMAS QUE IMPULSA Y LLEVA A CABO IDEVA</t>
  </si>
  <si>
    <t>SUMINISTRO DE GASÓLEO PARA LOCAL MUNICIPAL C/ CONDE ARTECHE</t>
  </si>
  <si>
    <t>ORDENANZAS DE LIMPIEZA. SERVICIO DE LIMPIEZA VIARIA.</t>
  </si>
  <si>
    <t>ACEITE HIDRAULICO HM 46 ISO 9001 ( REVISION GRUA FASSI F85.0.23 ACTIVE ) / APORTACION RECICLAJE SEGUN NORMATIVA / FILTRO</t>
  </si>
  <si>
    <t>CUMBERRA ROJO ENVEJECIDO / SACO DE ARENA FINA 30KG / SACO CEMENTO GRIS 32...// AM EXP 18/2022 // SERVICIO DE LIMPIEZA.</t>
  </si>
  <si>
    <t>COMPRA PAPEL PARA ENCUADERNACION DE CUADERNOS PARA FORMACION</t>
  </si>
  <si>
    <t>SPC 163/2024: SUMINISTRO DE PAPEL PARA IMPRESIÓN PROGRAMA DE NAVIDAD (100 CARTELES Y 1700 TRÍPTICOS)</t>
  </si>
  <si>
    <t>PAPEL PARA  IMPRIMIR LOS FOLLETOS, CARTELES, ETCC DE LOS CVA- INICITIVAS SOCIALES</t>
  </si>
  <si>
    <t>Recarga de botellas de butano para la cocina del parque de Canterac; SEISYPC</t>
  </si>
  <si>
    <t>TA24 1359 REPARACION 8500-LRN KMS.72899 CAMBIO PASTILLAS 1  Y 2  EJE / 0500...// AM EXP 23/2020 // SERVICIO DE LIMPIEZA.</t>
  </si>
  <si>
    <t>TA24 1462 REPARACION 7337-LWL KMS.72855 CAMBIAR PASTILLAS DE FRENO AL...// AM EXP 23/2020 // SERVICIO DE LIMPIEZA.</t>
  </si>
  <si>
    <t>ALBARAN: AV24/06053: ARCON TRANSPORTE GRANDE C/CIERRES 1-93-278 / ALBARAN: AV24/05920 BROCAS///SEISPC</t>
  </si>
  <si>
    <t>CASQUILLO EJE CONTE. 2400/3200CASQUILLO EJE CONTE. 2400/3200 / TAPA SUPE...// AM EXP 18/2022 // SERVICIO DE LIMPIEZA.</t>
  </si>
  <si>
    <t>GUÍA PRÁCTICA DE LA MESA DE CONTRATACIÓN ( Corresponde a N/E  2 ) / IQMEMENTO MEMENTIX FISCAL ( Corresponde a N/E  1 ) /</t>
  </si>
  <si>
    <t>DOS MIL CUARENTA Y CINCO S.L.</t>
  </si>
  <si>
    <t>ADJUDICA COORDINACIÓN ACTIVIDADES COHESIÓN DE CIUDADANOS Y CONECTIVIDAD ENTRE BARRIOS</t>
  </si>
  <si>
    <t>CERDANYOLA DEL VALLÉS</t>
  </si>
  <si>
    <t>REALIZACIÓN VIDEO PARA DAR A CONOCER LA UNIÓN DE VALLADOLID CON MADRID EN EL MARCO DEL PROYECTO ""VALLADOLID NOW""</t>
  </si>
  <si>
    <t>Revisión anual -mantenimiento preventivo - 3 detectores de gases prtátiles y 2 bombas externas; SEISPC</t>
  </si>
  <si>
    <t>AD COMPLEMENTARIO DE LA GESTION DE RESIDUOS DE CENTRO DE FORMACION PARA EL EMPLEO- JACINTO BENAVENTE</t>
  </si>
  <si>
    <t>DUERO TERCER MILENIO S.L.</t>
  </si>
  <si>
    <t>OBRAS DE INSONORIZACIÓN DE AULA CEIP TIERNO GALVAN MEDIANTE LA INSTALACIÓN DE PANELES FOTOABSORVENTES. 1 SEMANA</t>
  </si>
  <si>
    <t>EDICIONES CONDE NAST, S.L</t>
  </si>
  <si>
    <t>CTTO SUSCRIPCION REVISTA CN TRAVELER PARA BIBLIOTECAS MUNICIPALES AÑO 2024</t>
  </si>
  <si>
    <t>EDICIONES DEUSTO, S.A</t>
  </si>
  <si>
    <t>AGENDAS CORPORATIVAS AYUNTAMIENTO DE VALLADOLID 2025</t>
  </si>
  <si>
    <t>PUBLICACIÓN DE UNA PÁGINA DE PUBLICIDAD EN UN Nº DE LA PUBLICACIÓN EN 2024 DE LA REVISTA CASTILLA Y LEÓN ECONÓMICA.</t>
  </si>
  <si>
    <t>EDITORIAL ECOPRENSA SA</t>
  </si>
  <si>
    <t>PUBLICIDAD EN EL DIARIO EL ECONOMISTA COMO CAMPAÑA PUBLICITARIA NACIONAL PARA POSICIONAR LA MARCA VALLADOLID NOW</t>
  </si>
  <si>
    <t>CTO.BARRERA OPTICA OM-190-30 S2JC00-0000-2690 / TR...// AM EXP 18/2022 // SERVICIO DE LIMPIEZA.</t>
  </si>
  <si>
    <t>PUERTAS TRASERAS CUPULA DEL MILENIO</t>
  </si>
  <si>
    <t>CONTRATO PARA TRABAJOS DE DESBREOCE BASADO EN EL ACUERDO MARCO 16/2022. SERVICIO DE LIMPIEZA VIARIA.</t>
  </si>
  <si>
    <t>2024 06 3341 22112</t>
  </si>
  <si>
    <t>ADQUISICIÓN DE DIVERSO MATERIAL PARA LA BIBLIOTECA DEL CENTRO PENITENCIARIO DE VILLANUBLA.</t>
  </si>
  <si>
    <t>REGULADOR R56 MO OXIGENO/ MANGUERA BANDELADA CAUCHO AZUL 8X15  20-BAR /ENCHUFE RAPIDO SERIE 24 TODOS LOS MODELOS /SEISPC</t>
  </si>
  <si>
    <t>BOQUILLA ALTA PRESION / RACOR AUTOMATICO HEMBRA TUBO DE 6 1/4 / RACOR AUTOMATICO HEMBRA TUBO DE 8 1/4 / PASATABIQUES 1/4</t>
  </si>
  <si>
    <t>ANULA REMANENTE DOCUMENTO 920240003118 // LIMPIEZA PLAYA MORERAS POR MEDIOS MECÁNICOS. SERVICIO DE  LIMPIEZA VIARIA.</t>
  </si>
  <si>
    <t>SUMINISTRO DE IMPRIMACION EPOXI SUELOS 8KGPRA EL CURSO DE  PINTURA DECORATIVA VI MIXTO/23/VA0007 1- JACINTO BENAVENTE</t>
  </si>
  <si>
    <t>ADPRO/10105 - CHAMPU CONCENTRADO  5L AD / 0/0 - BIDON 30L CNULA RIGIDA 673009 / 0/0 - 5667 CFT / 0/0 - LLAVE ARRANQUE FO</t>
  </si>
  <si>
    <t>RAVO LATERAL NYLON ACERO SILENCIOSO...// AM EXP 18/2022 // SERVICIO DE LIMPIEZA VIARIA.</t>
  </si>
  <si>
    <t>MANTENIMIENTO, SUMINISTRO DE MATERIAL , REGISTRO ALUMINIO ESTANCO RELLENABLE SENCILLO KN15 40x40 PARA EL CVA DELICIAS-</t>
  </si>
  <si>
    <t>Inyector Peugeot Satelis motor Piaggio P6380949S</t>
  </si>
  <si>
    <t>ALBARAN: AV24/06160 F: 18/10/2024 / MASCARILLA 3M REF.4279 / GUANTE NITRILO NITRIBLAC T-7 / GUANTE NITRILO NITRIBLAC T-8</t>
  </si>
  <si>
    <t>PEDIDO POR ANGEL MAURO / ADITIVO AYB 10L MT-177...// AM EXP 18/2022 // SERVICIO DE LIMPIEZA.</t>
  </si>
  <si>
    <t>ASIDERO POLIAMIDA TUBO REVEST. S2FZ00-0000-0390...// AM EXP 18/2022 // SERVICIO DE LIMPIEZA.</t>
  </si>
  <si>
    <t>MT CABLE H05VV-F 500V MANGUERA  2X1 BL / CAJA SUP GEWISS GW40102 ( 8Mod) IP65 / MAGNETO  SE IK60N C 2P 16A  A9K17216 / M</t>
  </si>
  <si>
    <t>ALBARAN: AV24/06539 F: 06/11/2024 / MINIAMOLADORA M18FSAG125X-0X MILWAUKEE / SERV. EXTINCION DE INCENDIOS</t>
  </si>
  <si>
    <t>METAL/02763 - SOPORTE ESCAPE LAGUNA-SAFRANE / TEXTO/ - VA7632AH / SEICA/CA0019B - POLAR STAR TAPE 19 MM X 50 YDS. / SEIC</t>
  </si>
  <si>
    <t>MATERIAL DE FERRETERÍA PARA C.C. DELICIAS</t>
  </si>
  <si>
    <t>SUMINISTRO DE MONTONATURE MATE BLANCO 4L PRA EL CURSO DE  PINTURA DECORATIVA VI -JACINTO BENAVENTE C. DE F. PARA EL EMPL</t>
  </si>
  <si>
    <t>975-M-20-250 VARILLA ROSCADA 1 METRO  8.8 / 934-M-20-250  TUERCA 8.8...// AM EXP 18/2022 // SERVICIO DE LIMPIEZA.</t>
  </si>
  <si>
    <t>SUSTITUIR  ACEITE  MOTOR,  FILTRO ACEITE,  CONTROL  DENSIDAD  LIQUIDO  REFRIGERANTE, FILTRO POLEN, Y REAJUSTE CONTADOR</t>
  </si>
  <si>
    <t>VICTORIA / FUEGO EN LA GARGANTA LOTE 1 LIBROS</t>
  </si>
  <si>
    <t>ID: 0043073-REJA C/ SAN FRANCISCO / PERNIO SOLDAR 20x140 GOTA C/RODAMIENTO / ID: 0043045-VIVIENDA C/CELTAS CORTOS,20 1B</t>
  </si>
  <si>
    <t>SUMINISTRO DE MAGNUM + BLANCO 15L  PARA EL CURSO DE PINTURA DECORATIVA VI MIXTO/23/VA0007 1-JACINTO BENAVENTE- INICIATIV</t>
  </si>
  <si>
    <t>FILTROS VARIOS (5) / LATA 5L.TOTAL TIR 3100 10W40 + sigaus (3) / Desplazamiento Furgon/Camioneta  0,60 ¿ / Km. / Mano de</t>
  </si>
  <si>
    <t>SUMINISTRO ACEITE PARA CAJA DE CAMBIOS. SERVICIO DE LIMPIEZA VIARIA.</t>
  </si>
  <si>
    <t>TA24 1430 REPARACION 7418-LDY KMS.88682 REV.PERDIDA DE AIRE, CAMBIAR LATI...// AM EXP 23/2020 // SERVICIO DE LIMPIEZA.</t>
  </si>
  <si>
    <t>COMMENT|+++ VALE Nº: 1840 +++ / FARDO BOBINA MECHA 6 UNDS / GEL MANOS NACARADO CONCENT. 5L / FARDO PAPEL HIGIENICO GRAND</t>
  </si>
  <si>
    <t>Reparaciones desbrozadoras (va-24/739, va-24/740, va-24/741, va-24/742, va...// AM EXP 23/2020 // SERVICIO DE LIMPIEZA.</t>
  </si>
  <si>
    <t>SPC 155/2024 REPOSICIÓN DE HORNO EN EQUIPAMIENTO DE COCINA DE C.C. JOSÉ MARÍA LUELMO</t>
  </si>
  <si>
    <t>SUMINISTRO POR REPOSICIÓN LAVADORA EN  EIM CASCANUECES. 15 DIAS</t>
  </si>
  <si>
    <t>CONTRATACIÓN PARA SERVICIOS DE CATERING DE CAFÉ PARA UNA JORNADA-EVENTO RELACIONADO CON EL PROYECTO URBANEW</t>
  </si>
  <si>
    <t>INSERCIÓN PUBLICIDAD EN EL DIARIO EXPANSIÓN COMO CAMPAÑA PUBLICITARIA NACIONAL PARA POSICIONAR LA MARCA VALLADOLID NOW</t>
  </si>
  <si>
    <t>ESLINGA CLIMAX AMARILLA 4 METROS CE / RASTRILLO BELLOTA  951-16 C.M. - / CEPILLO UÑAS / MANGUERA PLAS. CRISTAL 15X20 50M</t>
  </si>
  <si>
    <t>3VNTCSPM - Batería Saft-Arts 3,6V 1.6AH 3VNT CS PM Fastón 2,8 / T - GE12478</t>
  </si>
  <si>
    <t>DETECTOR OMRON E2EX15B1T30M1 M-30 3H PNP / MANIPULA SE XD4-PA24...// AM EXP 18/2022 // SERVICIO DE LIMPIEZA.</t>
  </si>
  <si>
    <t>SUMINISTRO DE MONTOPRIMER TOTAL BLANCO 4L  PARA EAL CURSO DE  PINTURA DECORATIVA VI MIXTO/23/VA0007 1-JACINTO BENAVENTE</t>
  </si>
  <si>
    <t>QUERCUS ILEX 20/25 CONT</t>
  </si>
  <si>
    <t>H.M.O.  CAMBIO  DE ACEITE Y FILTRO DE ACEITE / PILA TACOGRAFO / CARTUC.FILTRO ACEITE / ANILLO DE JUNTA / ACEITE URANIA</t>
  </si>
  <si>
    <t>TM. RECOGIDA RSU ESTIMADO DICIEMBRE 2024 ( Los precios corresponden a la Ordenanza reguladora de la Prestación Patrimoni</t>
  </si>
  <si>
    <t>TM. RECOGIDA RSU NOVIEMBRE 2024 ( Los precios corresponden a la Ordenanza reguladora de la Prestación Patrimonial de Car</t>
  </si>
  <si>
    <t>GARLEA CONTROL DE GESTION S.L</t>
  </si>
  <si>
    <t>AUDITORIA PROYECTO EJECUTADO VALLADOLID DESTINO TURISTICO INTELIGENTE PLAN DE RECUPERACION, TRANSFORMACION Y RESILIENCIA</t>
  </si>
  <si>
    <t>BOQUILLA PLANA EN ÁNGULO.../// SERVICIO DE LIMPIEZA.</t>
  </si>
  <si>
    <t>PARTE IZQUIERDA CINTURÓN / PARTE DERECHA CINTURÓN DE</t>
  </si>
  <si>
    <t>RECACOR SA</t>
  </si>
  <si>
    <t>CUB.235/65 R 16 115/113R VANMATE ( O.T.:760223 MATRÍCULA: 7632HDJ KM...// AM EXP 18/2022 // SERVICIO DE LIMPIEZA VIARIA.</t>
  </si>
  <si>
    <t>TA24 1693 REPARACION 9447-HMT KMS.164763 D-M BUJE TRAS.IZQ.LIJAR ZAPATAS, CAMBIAR RODAMIENTO BUJE Y SENSOR ABS. D-M PARA</t>
  </si>
  <si>
    <t>MATERIAL ELECTRICIDAD PARA CC CANAL DE CASTILLA (ID 43693)</t>
  </si>
  <si>
    <t>Nº VALE 1786 / PINZA JARDIN 4 EN 1 GARDENA</t>
  </si>
  <si>
    <t>SUMINISTROS Y REPARACIONES ( ALBARAN  AV VA-24/001694, REPARACION RA VA-24/000961 )</t>
  </si>
  <si>
    <t>CITROEN BERLINGO/PEUGEOT PARTNER (1 / AVISADOR IVECO DAILY 6 / PASTILLA FRENO R.H *SX*&gt; / FILTRO HABITACULO V.I MANN / F</t>
  </si>
  <si>
    <t>Material para Personal 3º Planta, mantenimiento Tubo para estor enrollable 1 - 1.60</t>
  </si>
  <si>
    <t>Material para desarrollo empresarial, servicio de comercio y mercados I.D. 43989 Suministro de cadena sin fin para estor</t>
  </si>
  <si>
    <t>2024 07 1711 203</t>
  </si>
  <si>
    <t>ALQUILERES CASTILLA LEON, S.L.</t>
  </si>
  <si>
    <t>Suministro de dumper de 1500 kg en alquiler para el transporte de restos vegetales.</t>
  </si>
  <si>
    <t>CUBIERTA NUEVA ( 195/65R16 MABOR 104T 8282-DFFJ ) / S.I. GESTION DE NFU CAT. C ( 8282-DFF )</t>
  </si>
  <si>
    <t>1 214819674R - GRUPO MOTOVENTILA</t>
  </si>
  <si>
    <t>5969KFL. MANTENIMIENTO ANUAL. CAMBIO ACEITE Y FILTRO ACEITE. SUSTITUCION PASTILLAS FRENO DELANTERAS. SUSTITUCION PASTILL</t>
  </si>
  <si>
    <t>SUMINISTRO MATERIAL FERRETERÍA PARA VARIOS CENTROS SPC</t>
  </si>
  <si>
    <t>SUSTITUCIÓN DE BOMBA DE ACHIQUE EN DISTRITO 4 DE POLICÍA MUNICIPAL</t>
  </si>
  <si>
    <t>VALE 1865 / PLANTADOR O.W. REF. FE / PALA BELLOTA 5609 REDONDA FORJA ICONA</t>
  </si>
  <si>
    <t>SUMINISTRO DE MONTOEPOX S/M BASE TR 16KGPRA EL CURSO DE  PINTURA DECORATIVA VI MIXTO/23/VA0007 1- JACINTO BENAVENTE</t>
  </si>
  <si>
    <t>SUMINISTRO DE TKROM M-40 DAMASCO PLASTICO MATE 15LT PARA EL CURSO DE  PINTURA DECORATIVA VI  - JACINTO BENAVENTE</t>
  </si>
  <si>
    <t>CASQUILLO CEP. LAT. CC-2000 / CASQUILLO CC-2000 / ESPARRAGO...// AM EXP 18/2022 // SERVICIO DE LIMPIEZA.</t>
  </si>
  <si>
    <t>SUSTITUIR JUEGO DE BOMBINES DE TODAS LAS PUERTAS+ CLAUSOR DE ARRANQUE DE VEHÍCULO DEL SEISPC</t>
  </si>
  <si>
    <t>SE-PC 123/2024 CONTROL DE SEGURIDAD Y SALUD EN REFORMA DE INSTALACIÓN TÉRMICA Y PCI EN C.C. RONDILLA-no vale oferta</t>
  </si>
  <si>
    <t>REPARACION Y CODIFICACION DE MANDOS</t>
  </si>
  <si>
    <t>Reparación de los noventa últimos escalones del torreón de prácticas del parque de bomberos central; SEISPC</t>
  </si>
  <si>
    <t>ACEITE HIDRAULICO HM 46 ISO 9001 ( REVISION GRUA HIAB  ) / APORTACION RECICLAJE SEGUN NORMATIVA / FILTRO RETORNO PEQUEÑO</t>
  </si>
  <si>
    <t>JUEGO DE DISCOS DE EMBRAGUE HONDA CB-500-X / MUELLE LEVA EMBRAGUE HONDA CB-500-X / GOMA REPOSAPÍES CONDUCTOR HONDA CB-50</t>
  </si>
  <si>
    <t>REPARAR PARTES AFECTADAS / ROTULACION / PINTAR PARTES AFECTADAS</t>
  </si>
  <si>
    <t>IMPLANTACIÓN, EVOLUCIÓN Y MTO.  PLATAFORMA  ADMÓN ELECTRÓNICA  BASADA EN MOAD, LOTE 1 (68/2020) (REAJUSTE  ANUALIDADES)</t>
  </si>
  <si>
    <t>ACUERDO MARCO 16/2022. RETIRADA DE ESCOMBROS EN VARIOS PUNTOS DE LA CIUDAD. SERVICIO DE LIMPIEZA VIARIA.</t>
  </si>
  <si>
    <t>DOC. COMPLE. A Nº 920240023950 CON REF. Nº 22024009289 POR ERROR EN REDONDEO</t>
  </si>
  <si>
    <t>DOC. COMPLE. A Nº 920240008384 CON REF. 22024004597 POR ERROR EN REDONDEO EN EL MANTENIMIENTO EN SIST. SCANER</t>
  </si>
  <si>
    <t>FILTRO DE AIRE BURGMAN 200 HFA 3103 / FILTOR DE AIRE V-TROM HFA3611 / FILTRO DE AIRE VERSYS HFA2610 / BUJIA NGK CPR8EA-9</t>
  </si>
  <si>
    <t>Documento complementario con 0,02 centimos , debido a un error en el documento 920240022601.</t>
  </si>
  <si>
    <t>EJE RODILLO CREMALLERA ELE.UPC S311G2-5140-0020  CASQUILLO CREMALL...// AM EXP 18/2022 // SERVICIO DE LIMPIEZA.</t>
  </si>
  <si>
    <t>CONMUTADOR DE LUCES DER. V-STROM 650 / GUARDABARROS DEL. BLANCO SUZUKI BURGMAN / CASQUILLO MUELLE CENTRAL EMBRAGUE SATEL</t>
  </si>
  <si>
    <t>JESUS LORENZO ASENSIO  VALENCIA</t>
  </si>
  <si>
    <t>Complementario de Redacción de memoria valorada para las obras de reforma de la cabina de audio del C.C. Delicias</t>
  </si>
  <si>
    <t>ROSARIO RUIZ  GONZALEZ</t>
  </si>
  <si>
    <t>COMPLEMENTARIO A REDACCIÓN DE MEMORIA VALORADA PARA OBRAS REFORMA CABINA DE AUDIO DELICIAS</t>
  </si>
  <si>
    <t>TUBERIA CORTA / APORTACION SIGAUS RD 679/2006 / L. ACEITE PALOIL ELEV.60...// AM EXP 23/2020 // SERVICIO DE LIMPIEZA.</t>
  </si>
  <si>
    <t>XS530B1PAM12 XS530B1PAM12 SENSOR PROX. M30 3HILOS ........// AM EXP 18/2022 // SERVICIO DE LIMPIEZA.</t>
  </si>
  <si>
    <t>MANT. SUMINISTRO DE SECADOR  SYP SL-2002 PARA EL CVA HUERTA Y LAMPARA LED LDV PARA EL CVA DELICIAS- INICIATIVAS S.</t>
  </si>
  <si>
    <t>ROLLO MALLA ANTIHIERBA 130 GRAMS NEGRA 2.10</t>
  </si>
  <si>
    <t>SUMINISTRO NEUMÁTICOS BARREDORA. SERVICIO DE LIMPIEZA VIARIA.</t>
  </si>
  <si>
    <t>VARIOS SUMINISTROS DE MATERIAL DE FONTANERÍA</t>
  </si>
  <si>
    <t>ALB: 24-219575 PED: 24-032264-1003 S/PED: 1597 / CAJA 20 ASPERSORES 5004PC ""PLUS"" 3/4"" 10 CM VERDE / BOLSA 100 GOTEROS C</t>
  </si>
  <si>
    <t>SUMINISTRO DE PAVIMONT AMAR.  750ML PARA EL CURSO DE PINTURA DECORATIVA VI MIXTO/23/VA0007 - JACINTO BENAVVENTE</t>
  </si>
  <si>
    <t>ALB: 24-220916 PED: 24-034526-1001 S/PED: 1610 / COLLARIN TOMA PE DN 75X1/2 / MODULO PROGRAMADOR SOLEM DC 9V BL-IP1 1 ES</t>
  </si>
  <si>
    <t>SUMINISTRO DE MATERIAL, JARDINERAS SALZBURGO 80CM,MACETA 30 CM AUTO-RIEGO PARA EL  CURSO PARQUES Y JARDINES-JACINTO BENA</t>
  </si>
  <si>
    <t>PANTALLA DISANO VACIA RODA 2X1200 P/ LED // TASA ECORAEE   (R.DECRETO 208/2005) // CEIP NARCISO ALONSO CORTÉS</t>
  </si>
  <si>
    <t>CUCHILLA EXPERT S957CHM VEHICLE RESCUE / SERVICIO DE EXTINCION DE INCENDIOS</t>
  </si>
  <si>
    <t>ACTUADOR 24/24 F/DISCO ROSC.VOSS / 750466 POLEA9061551715 / PILOTO INTERMIT...// AM EXP 18/2022 // SERVICIO DE LIMPIEZA.</t>
  </si>
  <si>
    <t>MT CABLE RZ1-K 1KV FLEX ZEROH  3G2,5 (AS) / MT CABLE H07Z1-K ZEROH FLEX  1X2,5 AZUL / CAJA EST LEGRAND 92022 105X105  CO</t>
  </si>
  <si>
    <t>SACO CEMENTO GRIS 32.5 R / SACO DE ARENA FINA 30KG / BOLSA DE FIBRA POLIPROPILENO MULTIFILAMENTO 1 M³ ... // EI EL GLOBO</t>
  </si>
  <si>
    <t>OA REVISIIN VEHOCULO  MATRICULA 0432LKB / OS SU FILTRO DEL HAB...// AM EXP 23/2020 // SERVICIO DE LIMPIEZA.</t>
  </si>
  <si>
    <t>MANGUERA PLANA AZUL TYANA M 25MM / MANGUERA PLANA AZUL TYANA M.../ AM EXP 18/2022 // SERVICIO DE LIMPIEZA.</t>
  </si>
  <si>
    <t>MANT. SUMINISTRO DE SACO DE ARENA FINA 30KG, SACO CEMENTO GRIS, LADRILLO HUECO MURO DE 7 SUELTOS PARA EL CVA DELICIAS</t>
  </si>
  <si>
    <t>2568-FZB / SELLADOR SILICONA ROJO / LATG.  COMPACTA 2SC 3/4"" 0...// AM EXP 18/2022 // SERVICIO DE LIMPIEZA VIARIA.</t>
  </si>
  <si>
    <t>FACTURACIÓN DE REPUESTOS SEGÚN PEDIDO DE VENTA Nº 2024PV12...// AM EXP 18/2022 // SERVICIO DE LIMPIEZA VIARIA.</t>
  </si>
  <si>
    <t>1367352050 ABRAZADERA TORRO VIS-SIN-FIN SERIE PESADA 40-60/1271 NORMA...// AM EXP 18/2022 // SERVICIO DE LIMPIEZA.</t>
  </si>
  <si>
    <t>VENTA Nº 2024PV100/34 ALBARÁN  3837  FECHA  12/09/2024...// AM EXP 18/2022 // SERVICIO DE LIMPIEZA VIARIA.</t>
  </si>
  <si>
    <t>MALETA 1535 55,80x35,50x22,80cm//SEISPC</t>
  </si>
  <si>
    <t>CRISANTEMO</t>
  </si>
  <si>
    <t>H.M.O  CAMBIO DE ACEITE MOTOR, CAMBIO FILTRO  DE  ACEITE,  FILTRO  DE  AIRE  Y FILTRO DE COMBUSTIBLE Y HABITACULO /</t>
  </si>
  <si>
    <t>CART.FILTRO DE ACEITE DEP.OLM S2Z310-0000-0800 / TAPÓN DE LLENADO C/FI...// AM EXP 18/2022 // SERVICIO DE LIMPIEZA.</t>
  </si>
  <si>
    <t>ALB: 24-223465 PED: 24-038427-1003 S/PED:  / 3M CAJA 8 UDS FILTRO GASES Y VAPORES AMONIACOS ABEK1 (6059) / 3M SEMIMASCAR</t>
  </si>
  <si>
    <t>OA SU FILTRO DEL HABITACULO  MATRICULA 0244LKB / OS CT BATEROA 12 V...// AM EXP 23/2020 // SERVICIO DE LIMPIEZA.</t>
  </si>
  <si>
    <t>: MAGNUM+BLANCO // DANPIN PAPEL TAPAR CON CINTA // CINTA KREP// ROLLO CARTON // ALLÚE MORER</t>
  </si>
  <si>
    <t>SUMINISTRO DE MATERIAL DE CARPINTERÍA PARA C.C. CANAL DE CASTILLA</t>
  </si>
  <si>
    <t>SUMINISTRO DE MATERIAL DE FERRETERÍA PARA DIVERSOS CENTROS CÍVICOS</t>
  </si>
  <si>
    <t>OBRA: COLEGIOS / / CELOSIA PI-SUPER-D12 ESTRE 20 // XYLAZEL PATINA ANTICUARIO 250 // EMBELLECEDOR LISO SC01 16mm LT 4516</t>
  </si>
  <si>
    <t>TA24 2054 REPARACION 5689-CFT KMS.126248 SUST.ACEITE MOTOR, FILTROS DE ACEITE, GASOIL, AIRE REVISAR NIVELES, LUCES Y FRE</t>
  </si>
  <si>
    <t>MATRIAL DE FONTANERÍA // CEIP MIGUEL DELIBES</t>
  </si>
  <si>
    <t>1 963034432R - RETROVISOR ADICIO</t>
  </si>
  <si>
    <t>9788470529696 Guia Practica De La Mesa De Contratacion / 9788412642438 Temario para Facultativo deArchivo. Obra completa</t>
  </si>
  <si>
    <t>2024 04 9231 22199</t>
  </si>
  <si>
    <t>ID: 0036252-PLACAS CALLE / TIR.POZI.C/PLANA ZIN. 4,0x 40  VLOX / TACO FISCHER DUOPOWER  6x 30  555006</t>
  </si>
  <si>
    <t>REVISAR  PROBLEMA  DE CALENTAMIENTO  DEL  VEHICULO  PARA  DETERMINAR AVERIA.  LIMPIAR RADIADORES/EXTINCION INCENDIOS</t>
  </si>
  <si>
    <t>BACTERICIDA DE 1L / PEDIDO ANGEL MAURO...// AM EXP 18/2022 // SERVICIO DE LIMPIEZA.</t>
  </si>
  <si>
    <t>RENTAL (5 L) ABONO CE / SIGFITO (Tasa por envase del Sistema Integrado de Gestión de Fitosanitarios)</t>
  </si>
  <si>
    <t>OS SU FILTRO DEL HABITACULO  MATRICULA 0301LKB / OA REVISIIN VE...// AM EXP 23/2020 // SERVICIO DE LIMPIEZA.</t>
  </si>
  <si>
    <t>RENTAL (5 L) ABONO CE</t>
  </si>
  <si>
    <t>ADPRO/WD40500 - WD-40 500ML. / RINDE/445900 - CRISTAL PILOTO(794) / BOSCH/1987302471 - LAMPARA DE INCANDESCENCIA / BOSCH</t>
  </si>
  <si>
    <t>CONO PE FLEX 50cm 1PZA BANDA REFLEX 20cm UD                                 ( POLICIA MUNICIPAL - PEDIDO POR ALFREDO. IN</t>
  </si>
  <si>
    <t>VARIOS SUMINISTROS DE MATERIAL DE FERRETERÍA EN DISTINTOS COLEGIOS PÚBLICOS</t>
  </si>
  <si>
    <t>SUMINISTRO DE MATERIAL DE FERRETERÍA Y FONTANERÍA PARA VARIOS CENTROS SPC</t>
  </si>
  <si>
    <t>COPIA LLAVE NORMAL / CANDADO IFAM LT K-30 AL LL/IGUALES Nº: 31084...// AM EXP 18/2022 // SERVICIO DE LIMPIEZA.</t>
  </si>
  <si>
    <t>3058DTC. SUSTITUCION TUBERIA ADMISION, A?ADIDO DE ADITIVO Y PRUEBA EN ANALAIZADOR DE GASES CON RESULTADO CORRECTO / 2 AC</t>
  </si>
  <si>
    <t>MANO DE OBRA / BATERIA BOSCH EFB / ESCOBILLAS LIMPIA DL  / OFICINA CONTABLE L01471868 / ORGANO GESTOR L01471868 / UNIDAD</t>
  </si>
  <si>
    <t>ALB: 24-221573 PED: 24-035596-1017 S/PED: VALE 1616 / CAJA 20 ASPERSORES 5004PC ""PLUS"" 3/4"" 10 CM VERDE / TAPON ROSCA MA</t>
  </si>
  <si>
    <t>MOTOR CALEFACCION MAN TGA / KIT PASTILLAS EVO-PRO MERITOR ELSA 225-3...// AM EXP 18/2022 // SERVICIO DE LIMPIEZA.</t>
  </si>
  <si>
    <t>Albarán: VA24/3607 Fecha: 27/08/24 / *BIBLIOTECAS* / MELAMINA PORO DISEÑO 10 MM / MELAMINA PORO DISEÑO 19 MM / MELAMINA</t>
  </si>
  <si>
    <t>MONTOSINT. BRILLANTE AM 750ML ( PINTURA TEMPLETE C/MAYAS ) / FIELTRO ESPECIAL SUELOS 1X25M ( PINTURA TEMPLETE C/MAYASA )</t>
  </si>
  <si>
    <t>PREVICUR ENERGY (1 lt)</t>
  </si>
  <si>
    <t>DISTINTOS ARTÍCULOS //  ( ESCUELA INFANTILES MAFALDA Y GUILLE)</t>
  </si>
  <si>
    <t>ALB: 24-222590 PED: 24-037106-1001 S/PED: 1622 / CAJA 20 ASPERSORES 5004PC ""PLUS"" 3/4"" 10 CM VERDE</t>
  </si>
  <si>
    <t>ALB: 24-221194 PED: 24-035004-1001 S/PED: 1613 / ASPERSOR 5004PC ""PLUS"" 3/4"" 10 CM VERDE</t>
  </si>
  <si>
    <t>NTERR SE XCSDMP5902 MAGNÉTICO SEG.  GRAN / DETECTOR SE XCS-DMP7...// AM EXP 18/2022 // SERVICIO DE LIMPIEZA.</t>
  </si>
  <si>
    <t>Albarán OT/ 145323 de 27/11/2024 ( KIT REPARACIÓN REGULADOR PULVERIZADOR HARDY VALE Nº 1800 RETIRADO EL 28/11/2024 ) / J</t>
  </si>
  <si>
    <t>CADENA STIHL MOTOSIERRA  36 RS RAPID SUPER / DUMPER TAPON VASO EXPANSIÓN 090017202 / DUMPER CINTURON DE SEGURIDAD 050000</t>
  </si>
  <si>
    <t>OA SU DISCO FRENO DELANTERO  MATRICULA 8842FJC / OS TEST VEHOCULO / 1 402062984R - DISCO DE FRENO / 1 7711946169 - PAST.</t>
  </si>
  <si>
    <t>F - 10797 - CERRADURA Y BARRENAS PARA LOCAL EIF PATO 9 Y POMO PARA CEAS CENTRO - ORTIZ. 1 DIA</t>
  </si>
  <si>
    <t>CUBO DISCO C/METAL 115MM (100u) / MARCADOR PERMANENTE/ CINTA AMERICANA NEGRA / LLAVE DINAMOMETR///SEISPC</t>
  </si>
  <si>
    <t>ADJ.CONTRATO OBRAS CM.VIEJO SIMANCAS-OBRA REST.TRAMO 1 Y TRAMO 2 DESDE VA-30 AL SECTOR ""EL PERAL""(EX.13-24)</t>
  </si>
  <si>
    <t>ORQUIDEA PARA UN CENTENARIO  DE VALLADOLID QUE NO PUEDO ACUDIR EN DIA DEL MAYOR- INICIATIVAS SOCIALES</t>
  </si>
  <si>
    <t>AMPLIACIÓN POR IRPF / TALLER DE NARRACIÓN IMPARTIDO EN CMI EN NOVIEMBRE 2024</t>
  </si>
  <si>
    <t>SUMINISTRO DE LLAVE ELECTRÓNICA DE ALARMA PARA C.C. JOSÉ LUIS MOSQUERA</t>
  </si>
  <si>
    <t>SE PC 84/2022 PS 1 SERVICIOS DE ASISTENCIA TÉCNICA A ESPECTÁCULOS (AMPLIACIÓN CRÉDITO OP 920240002901)</t>
  </si>
  <si>
    <t>2024 0550 4314 635</t>
  </si>
  <si>
    <t>PROSEÑAL S.L.U</t>
  </si>
  <si>
    <t>SUMINISTRO E INSTALACION DE MOBILIARIO URBANO COMO PUNTO DE INFORMACION (MUPI). LOTES 2.</t>
  </si>
  <si>
    <t>FERNANDO DEL POZO RAPOSO</t>
  </si>
  <si>
    <t>SPC 153/2024 PINTURA EN CENTROS CÍVICOS DELICIAS Y ESGUEVA</t>
  </si>
  <si>
    <t>SUMINISTRO LLAVE ELECTRÓNICA(USUARIO ICQ2 AMARILLA)PARA DESBLOQUEAR O BLOQUEAR SISTEMA ALARMA EN C.MÉDICO</t>
  </si>
  <si>
    <t>ADQUISICIÓN DE PIEZAS PARA REPARACIÓN DE MICRÓFONOS Y CABLEADO PARA CENTROS CÍVICOS</t>
  </si>
  <si>
    <t>TA24 1686 REPARACION 3687-FJM KMS.142438 D-M BARRA ESTABILIZADORA DELANT. TENIENDO  QUE SUAVIZAR SOPORTES AGARRADOS, CAM</t>
  </si>
  <si>
    <t>TUBO LED LDV ST8V 19,1W 1500MM 4000K EM     2200LM / TASA ECORAEE / LAMPARA MZD LED 4,7W 840 60º / TASA ECORAEE (R.DECRE</t>
  </si>
  <si>
    <t>TA24 1475 REPARACION 9447-HMT KMS.164728 D-M BUJE TRAS.IZQ.CAMBIAR RETEN INTERIOR POR PERDIDA DE ACEITE. LIMPIAR ZONA AF</t>
  </si>
  <si>
    <t>Albarán OT/ 144545 de 18/10/2024 ( REVISIÓN EN TALLER DE CORTACÉSPED HONDA HRH53 6 HXE REF.: PARQUESOL PARCELA 2 VALE Nº</t>
  </si>
  <si>
    <t>MATERIAL DE FERRETERÍA PARA C.C.JOSÉ LUIS MOSQUERA</t>
  </si>
  <si>
    <t>ALB: 24-223308 PED: 24-038150-1003 S/PED: 1630 / CAJA CONEXION TBOS SOLO BLUETOOTH (LITE) 1 ESTACION / MANGUITO UNION PE</t>
  </si>
  <si>
    <t>TA24 1701 REPARACION 0120-GJY KMS.450419 METER EASY PARA VER AVERIAS...// AM EXP 23/2020 // SERVICIO DE LIMPIEZA.</t>
  </si>
  <si>
    <t>ARTÍCULOS DE FERRETERÍA // EIM MAFALDA Y GUILLE</t>
  </si>
  <si>
    <t>TA24 1653 REPARACION 7073-DRZ KMS.72467 CAMBIAR ACEITE MOTOR SINTETICO FILTROS DE ACEITE, COMBUSTIBLE, AIRE Y HABITACULO</t>
  </si>
  <si>
    <t>ACUERDO MARCO_0020LFY:ACEITE 5W30,TASA,ARANDELA,FILTRO DE ACEITE,AIRE Y ESCOBILLAS DEL Y MANO DE OBRA DE REVI;_8367JKB:R</t>
  </si>
  <si>
    <t>PDPLR03C10 - Pila alcalina Duracell-Procell AAA LR03 1,5V (caja / PDPLR06C10 - Pila alcalina Duracell-Procell AA LR06 1,</t>
  </si>
  <si>
    <t>MAGNETO  SE IK60N C 4P 20A  A9K17420 / RETTBOX-ONE BASE POLY AZUL +EMPUNADURA IP5</t>
  </si>
  <si>
    <t>CASCO MODULO...// AM EXP 18/2022 // SERVICIO DE LIMPIEZA.</t>
  </si>
  <si>
    <t>DESMONTAR Y MONTAR NUEVO KIT ANTIEMPOTRAMIENTO LADO COPILOTO (                                             MATRICULA 674</t>
  </si>
  <si>
    <t>185/75R16C UNIROYAL 104R  ( 3816-GKW ) / S.I. GESTION DE NFU CAT. C ( 3816-GKW ) / PINCHAZO CUBIERTA ( FURGON + FIJACION</t>
  </si>
  <si>
    <t>DESPANELAR PUERTA DECH, SUST. CRISTAL MOVIL, LIMPIAR RESTOS DEL CRISTAL ROTO VEHICULO MATR. 4894JLF//SEISPC</t>
  </si>
  <si>
    <t>TUERCA  INTERFLEX  NORMANYL PG13  / PRENSA INTERFLEX CAPTOP2000 PG13  011370 / MAGNETO SE IDPN/SERV. EXTINCION INCENDIOS</t>
  </si>
  <si>
    <t>EV LATON 2/2 N/C 3/8"" NBR PARKER / BOBINA 230VAC 8W/CONECTOR DIN 43650 T30 NEGRO/UNION CONICA/SERV. EXTINCION INCENDIOS</t>
  </si>
  <si>
    <t>MONO TYCHEM 2000C AMARILLO T-XXL / SELLADOR TRIACTION 20G                      )</t>
  </si>
  <si>
    <t>MATERIAL FERRETERÍA CONDE ANSÚREZ (43068), DELICIAS (42962), PARQUESOL (43043, 43056), CASA CUNA (43040), ESGUEVA (43181</t>
  </si>
  <si>
    <t>SUMINISTRO DE MATERIAL ELECTRÓNICA PARA SPC (AUR. MICRO)</t>
  </si>
  <si>
    <t>MATERIAL DE FERRETERÍA PARA CC DELICIAS</t>
  </si>
  <si>
    <t>REPARACION BALLESTAS / SITLEMBLOCK BALLESTA...// AM EXP. 23/2020 // SERVICIO DE LIMPIEZA.</t>
  </si>
  <si>
    <t>Transistor TT 2SC2629 30w Sustitución, ajustes, revisión general y test /......// AM EXP 18/2022 // SERVICIO DE LIMPIEZA</t>
  </si>
  <si>
    <t>PROTECTOR GOMA FMO / ENG_71412A_BSF1/4_014_88_F5...// AM EXP 18/2022 // SERVICIO DE LIMPIEZA.</t>
  </si>
  <si>
    <t>CTO. VENTOSA CON ROTULA ELEV. S41180-0000-0080...// AM EXP 18/2022 // SERVICIO DE LIMPIEZA.</t>
  </si>
  <si>
    <t>CART.FILTRO PRESION LINEA OLM S2Z310-0000-0840///...// AM EXP 18/2022 // SERVICIO DE LIMPIEZA.</t>
  </si>
  <si>
    <t>CODO 90º SILICONA 50 200X200 / BRIDA ALETA 42MM REGU. METALICA ZINC. / 758...// AM EXP 18/2022 // SERVICIO DE LIMPIEZA.</t>
  </si>
  <si>
    <t>NIVEL DEPÓSITO 150L VISION 180 S2I410-0000-0310...// AM EXP 18/2022 // SERVICIO DE LIMPIEZA.</t>
  </si>
  <si>
    <t>CUB.195/ 75 R 16 107/105R TRAVOMATE ( O.T.:760396 MATRÍCULA: 3185LLB...// AM EXP 18/2022 // SERVICIO DE LIMPIEZA VIARIA.</t>
  </si>
  <si>
    <t>PEDIDO TALLER / ABRAZ SINFIN CARBONO 8-22 S/L / JUNTA METAL-BUNA D6...// AM EXP 18/2022 // SERVICIO DE LIMPIEZA VIARIA.</t>
  </si>
  <si>
    <t>UNION DBLE DESIG D4 D6 / UNION DBLE IGUAL D8 / HEMBRA SERIE P 30X...// AM EXP 18/2022 // SERVICIO DE LIMPIEZA VIARIA.</t>
  </si>
  <si>
    <t>ZAPATO ALICE S3 SRC T-40 / Retirado por Ma Milagros Diosdado Escu...// AM EXP 18/2022 // SERVICIO DE LIMPIEZA VIARIA.</t>
  </si>
  <si>
    <t>VA24/3357/ MELAMINA PORO DISEÑO 19 MM/ HAYA FLUVIA / RUEDA PLACA FRE...// AM EXP 18/2022 // SERVICIO DE LIMPIEZA VIARIA.</t>
  </si>
  <si>
    <t>ALB: 24-226364 PED: 24-043109-1003 S/PED:  / RETIRA HECTOR MAESTRO / RAC...// AM EXP 18/2022 // SERVICIO DE LIMPIEZA.</t>
  </si>
  <si>
    <t>3755422 375.5422 DETECTOR DE TENSION S/CONTACTO...../ AM EXP 18/2022 // SERVICIO DE LIMPIEZA.</t>
  </si>
  <si>
    <t>REGLETA  OBO 74CE BL  (TS06NA) 2056224 / CINTA AI NUÑEZ 20X19 NEGRA / CA...// AM EXP 18/2022 // SERVICIO DE LIMPIEZA.</t>
  </si>
  <si>
    <t>PINTURA ACRÍLICA...// AM EXP 18/2022 // SERVICIO DE LIMPIEZA.</t>
  </si>
  <si>
    <t>TAPON CIEGO H 3/4 BSP / UNION M. 22 L (30X2)- M. 3/4"" BSP / ARANDELA ME...// AM EXP 23/2020 // SERVICIO DE LIMPIEZA VIAR</t>
  </si>
  <si>
    <t>H.M.O.  REVISAR  AVERIAS  MEDIANTE DIAGNOSIS,  REALIZAR  PRUEBAS.../ AM EXP 23/2020 // SERVICIO DE LIMPIEZA.</t>
  </si>
  <si>
    <t>SUMINISTRO DEMONTONATURE MATE BLANCO 4L , CURSO  PINTURA DECORATIVA VI MIXTO/23/VA0007 1-JACINTO BENAVENTE</t>
  </si>
  <si>
    <t>SUMINISTRO DE MONTO THERM MORTERO ADHESIVO 25KG. ( PINTURA DECORATIVA VI MIXTO/23/VA0007 - JACINTO BENAVENTE</t>
  </si>
  <si>
    <t>SUMINISTRO DE TKROM MATE FORTUNA M-60 OCEANIC 4LTCURSO DE    PINTURA DECORATIVA VI MIXTO/23/VA0007 -JACINTO BENAVENTE</t>
  </si>
  <si>
    <t>SUMINS. DE DISOLVENTE UNIVERSAL 1405 DE 5L PARA EL CURSO DE PINTURA DECORATIVA VI  DEL JACINTO BENAVENTE-C. DE F. EMPLEO</t>
  </si>
  <si>
    <t>REPARACION DE TRACTOR STHIL DEL  CURSO MIXTO FORMACION PARA EL EMPLEO PARQUE Y JARDINES V-JACINTO BENAVENTE</t>
  </si>
  <si>
    <t>VARIOS SUMINISTROS DE ALBAÑILERÍA // CEIP GARCÍA QUINTANA</t>
  </si>
  <si>
    <t>SUMINISTRO REPUESTOS PARA COMPACTADORES. SERVICIO DE LIMPIEZA.</t>
  </si>
  <si>
    <t>ALB: 24-229848 PED: 24-048561-1003 S/PED: GINER DE LOS RIOS / ML. POLIETILENO BARRA PE100 AD PN16  63 / CODO 90º  LATON</t>
  </si>
  <si>
    <t>SACA VACIA / SACO CEMENTO GRIS 32.5 R / SACO CEMENTO GRIS 32.5 R / BORDILLO KAZ 50X30X13X10 GRIS / SACO DE GRAVA 25 KG /</t>
  </si>
  <si>
    <t>(REF. 22022005259 AÑO 2022) AD COMPLEMENTARIO REVISION HONORARIOS REDACCION PROYECTO MARQUESINA. (A. M.V.9/2021).</t>
  </si>
  <si>
    <t>VARIOS SUMINISTROS DE MATERIAL DE FONTANERÍA EN DISTINTOS COLEGIOS</t>
  </si>
  <si>
    <t>SUMINISTRO PIEZAS PARA TALLER ACUERDO MARCO 18/2022. SERVICIO DE LIMPIEZA.</t>
  </si>
  <si>
    <t>NEVADA + BLANCO 15L ( CEIP IÑIGO DE TORO ID0042098 ) / PLASTICO TAPAR 5X4 M. GRUESO ( CEIP IÑIGO DE TORO ID0042098 ) / D</t>
  </si>
  <si>
    <t>VARIOS SUMINISTROS DE MATERIAL DE FONTANERÍA EN DISTINTOS COLEGIOS PÚBLICOS</t>
  </si>
  <si>
    <t>JUEGO DE PASTILLAS DE FRENO ECB SFAC413 / FILTRO ACEITE HF971 / JUEGO DE AMORTIGUADORESYSS TD220-350P-04-88</t>
  </si>
  <si>
    <t>CAJA DE AGUA / SUSTITUIR CAJA DE AGUA</t>
  </si>
  <si>
    <t>TUBO TERMORETRACTIL 2:1 Ø15MM 5M / TUBO TERMORETRACTIL 2:1 Ø5MM 5M / TUBO TERMORETRACTIL 2:1 Ø3MM 5M / TUBO TERMORETRACT</t>
  </si>
  <si>
    <t>DANPIN RODILLO ANTIGOTA REDOND. D50 22CM ( POLICIA MUNICIPAL EL PERAL ID04168 ) / DANPIN PAPEL TAPAR CON CINTA 15CMX45M</t>
  </si>
  <si>
    <t>BOTE LACTIC LIMPIADOR DESINFECTANTE HA 750ML (                       ) / LAVAVAJILLAS MANUAL CONCENTRA LA TUNA 1 L (</t>
  </si>
  <si>
    <t>BOTA PU PRADO VERDE S5 -20º Nº40 (                       ) / PATTEX SP101 GRIS 280ML (                       ) / GUANTE</t>
  </si>
  <si>
    <t>ALB: 24-225853 PED: 24-042198-1003 S/PED: 1674 / ABRAZADERA TAPAPORO TUBERIA PE DN 32 / ABRAZADERA TAPAPORO TUB</t>
  </si>
  <si>
    <t>CONTERA REDONDA GOMA  20 / BROCA HSS RECT. COBALTO 04,00 / BROCA HSS RECT. COBALTO 04,50 / BROCA HSS RECT. COBALTO 05,00</t>
  </si>
  <si>
    <t>ALB: 24-229645 PED: 24-048268-1003 S/PED: 1848 / REDUCCION CONICA PVC PRESION DN 160M/140H-110H / UNION GIBAULT PVC. LAR</t>
  </si>
  <si>
    <t>PODADERA OUTILS-WOLF REF. OR900T / BRAZO ELASTICO 20x20 DRCH. / REJA C-0.5 / MORDAZA PARA BRAZO 20mm 60x60</t>
  </si>
  <si>
    <t>PANTALLAS  FLUORESCENTES PLANTA BAJA Y 1ª  CDIT</t>
  </si>
  <si>
    <t>ALB: 24-232266 PED: 24-051534-1017 S/PED: SU PEDIDO 1120 / REPARACION DE:CAÑON    MARCA: TIFONE  MODELO:CITIZEN    NS:50</t>
  </si>
  <si>
    <t>ALB: 24-223205 PED: 24-037974-1003 S/PED:  / TERMO ELECTRICO VITRIFICADO ARISTON BLU1-R (V) 100L</t>
  </si>
  <si>
    <t>Albarán OT/ 144765 de 23/10/2024 ( REPARACIÓN EN TALLER DE CORTACÉSPED HONDA HRH 536 REF.: PARQUESOL VALE Nº: 1769 RETIR</t>
  </si>
  <si>
    <t>Albarán OT/145014 de 6 y 29/11/2024, 2 y 3/12/2024 ( REPARACIÓN EN TALLER DE CORTACÉSPED HONDA HRH 536 HXE REF: HUERTA D</t>
  </si>
  <si>
    <t>TA24 2116 REPARACION 5833-BZK KMS.235010 D-M SOPORTE DE FILTRO GASOIL TENIENDO QUE TALADRAR TORNILLO ROTO REPASAR ROSCAS</t>
  </si>
  <si>
    <t>REVISION RENAULT (RN0700) / FILTRO HABITACULO CARBON ACTIVO / FILTRO DE AIRE / 1 8200257642 - FILTRO ACEITE / 1 33172979</t>
  </si>
  <si>
    <t>Mantenimiento ( 3390-KMN )</t>
  </si>
  <si>
    <t>CINTA DYMO LETRATAG 12MMX4M TRANS / CINTA DYMO LETRATAG PLASTIC BLANCO</t>
  </si>
  <si>
    <t>DESTORNILLADOR T 1/4 REF. 904T-060-150 / DESTOR STECKER MANGO T 10X175 / DESTORNILLADOR STECKER MANGO T7X175 / DESTORNIL</t>
  </si>
  <si>
    <t>ANILLO AIRBAG / MANO DE OBRA / OFICINA CONTABLE L01471868 / UNIDAD TRAMITADORA GE0003927 / ORGANO GESTOR L01471868</t>
  </si>
  <si>
    <t>CUBIERTA NUEVA ( 185/65R15 BARUM 92T XL 4170-LSL ) / S.I. GESTION DE NFU  (  CAT. B  4170-LSL )</t>
  </si>
  <si>
    <t>PORTALÁMPARAS BJB G5 T5 PC. PARA RECINTO ARQUEOLÓGICO ARCHIVO MUNICIPAL. ID:39510</t>
  </si>
  <si>
    <t>¡QUÉ RISA DE HUESOS! ( notas: Centro de Bibliotecas Municipales de Valladolid. Monasterio de San Benito.;  ) / ¡SOY EL L</t>
  </si>
  <si>
    <t>LA BIBLIOTECA DE LA MEDIANOCHE / LA BIBLIOTECA DE LA MEDIANOCHE / TUS OJOS BRILLAN</t>
  </si>
  <si>
    <t>FILTRO DE AIRE  / FILTRO DE ACEITE / ACEITE / MANO DE OBRA / OFICINA CONTABLE L01471868 / ORGANO GESTOR L0147868 / UNIDA</t>
  </si>
  <si>
    <t>ALB: 24-221756 PED: 24-035940-1017 S/PED: SU VALE 1619 / BOLSA 10 UDS CONECTOR 3 CABLES 1.5MM DBM / MODULO PROGRAMADOR S</t>
  </si>
  <si>
    <t>CAJA 6UD W21002 / ANTICONGELANTE ASER 30% 5L / GARRAFA ADBLUE 10LT. C/FLEX 23 / GLYCOGEL ORGANIC 50% 5 L. (ROSA) / ROTAT</t>
  </si>
  <si>
    <t>ALB: 24-220246 PED: 24-033379-1003 S/PED: 1606 / ELECTROVALVULA 2"" PGA 200 SOLENOIDE 24V</t>
  </si>
  <si>
    <t>PLENA INCLUSION CASTILLA Y LEON</t>
  </si>
  <si>
    <t>ABONO PLENA INCLUSIÓN CASTILLA Y LEÓN ADAPTACIÓN INSTRUCCIONES HOJAS RESPUESTAS PRUEBAS PEÓN.</t>
  </si>
  <si>
    <t>BOBINAS DE PAPEL PARA LAS ACTIVIDADES EN LOS TALLERES DEL CVA HUERTA DEL REI- INICIATIVAS SOCIALES</t>
  </si>
  <si>
    <t>109596 PILA ALCALINA LR06 AA 1,5V POWER PLUS 4PZ DURACELL</t>
  </si>
  <si>
    <t>VALVE,AIR SWITCHING / MANO DE OBRA</t>
  </si>
  <si>
    <t>1 147359714R - INTERCAMBIADOR</t>
  </si>
  <si>
    <t>MANT. SUMINISTRO DE DESATASCADOR SUPER-EGO P, KIT OSCILOBATIENTE PARA REPARACIONES DEL  CVA HUERTA DEL REY- INIICIATIVAS</t>
  </si>
  <si>
    <t>MATERIAL DE CERRAJERÍA PARA C.C. RONDILLA (ID 38347) Y C.C.RÍO ESGUEVA (ID 42257)</t>
  </si>
  <si>
    <t>CEIP FRANCISCO DE QUEVEDO - TABLERO ABEDUL CARROCERIA 15MM // EIM EL PRINCIPITO - TIRAFONDOS 4,0 x 60 (5 UNDS)</t>
  </si>
  <si>
    <t>COMMENT|** VALE 1866 ** / SPRAY STIHL DISOLVENTE LIMPIADOR RESINA 300ML - / *PILA DURACELL IND AAA LR03 (10UDS) OFERTA /</t>
  </si>
  <si>
    <t>*CONMUTADOR+ENCH EST 16A-250V BL / GRAPA FISCHER 2 PIES GMD 20 * / PENTAFLON CARTUCHO PETAGRAS SPT+CERA NETO / *BL DUOPO</t>
  </si>
  <si>
    <t>ALBARAN: AV24/06358 F: 28/10/2024 / ZAPATO ALICE S3: JUDIT...// AM EXP 18/2022 // SERVICIO DE LIMPIEZA VIARIA.</t>
  </si>
  <si>
    <t>VARIOS SUMINISTROS DE ALBAÑILERÍA // CEIP MIGUEL HERNÁNDEZ</t>
  </si>
  <si>
    <t>SUMINISTRO DE SUPREME COLOURS BURDEOS 1LT  PINTURA DECORATIVA VI MIXTO/23/VA0007 - JACINTO BENAVENTE</t>
  </si>
  <si>
    <t>GASKET, TRANSMISSION COVER / GASKET, CLUTH COVER / SPRING,5.5X0.7X18 / MANO DE OBRA</t>
  </si>
  <si>
    <t>ALB: 24-219965 PED: 24-032855-1003 S/PED: 1604 / MODULO PROGRAMADOR SOLEM DC 9V BL-IP1 1 ESTACION BLUETOOTH</t>
  </si>
  <si>
    <t>ZAPATO MONTI S3 SRC Nº45 / ZAPATO MATE S3+CI+HI+SRC Nº39  / ZAPATO MO.../// SERVICIO DE LIMPIEZA.</t>
  </si>
  <si>
    <t>CABLE INFOR/DATOS UTP-6 LSZH L.HAL (BOBINA / MT TUBO  AISCAN ""CR"" M-25    ( 75MT) / TOMA INF 3M VOL-OCK6-U8  UTP6 RJ45 S</t>
  </si>
  <si>
    <t>MATERIAL DE PINTURA PARA CC ZONA SUR (ID 3443)</t>
  </si>
  <si>
    <t>KIT DE TRANSMISIÓN RK 15X47X118 525 XSO V-STROM 650</t>
  </si>
  <si>
    <t>A.M. REPARACION VEHICULO RENAULT LAGUNA 0901 GKZ, R.I.</t>
  </si>
  <si>
    <t>768603 RÓTULA 097.736-01 / KIT PASTILLAS EVO-PRO KNORR SN-7...// AM EXP 18/2022 // SERVICIO DE LIMPIEZA.</t>
  </si>
  <si>
    <t>SACO YESACOL / SACO PEGAMENTO G100 SUPER GRIS / SACOS VACIOS / SACO CEMENTO GRIS 32.5 R / SACO DE ARENA FINA 30KG</t>
  </si>
  <si>
    <t>SUMINISTRO DE RODILLO FIBROR FACHADAS VERDE D50 18CM , CURSO DE   PINTURA DECORATIVA VI-JACINTO BENAVENTE</t>
  </si>
  <si>
    <t>MATERIAL DE PINTURA PARA CC DELICIAS (ID 43701 // TKROM COSMOS EXTRA MATE BLANCO 12L)</t>
  </si>
  <si>
    <t>RECUP.TRANSMISION DL IZQ / RECUP MANGUETA DL IZQ</t>
  </si>
  <si>
    <t>CERRADURA AGA 135 C-40 CROMADO / COPIA LLAVE NORMAL</t>
  </si>
  <si>
    <t>THOR GOLD (20 L) / THOR GOLD (5 L)</t>
  </si>
  <si>
    <t>**HR 1º FASE** / ACEITE MOTOR FUCHS TITAN 10W-40 (LTS) SYN MC / STIHL BOBINA 40027133003 / ADHESIVO MONTAJE SOUDAL T-REX</t>
  </si>
  <si>
    <t>ALBARAN: AV24/05152 F: 05/09/2024 / ZAPATO ALICE S3 SRC T-45 / RETI...// AM EXP 18/2022 // SERVICIO DE LIMPIEZA VIARIA.</t>
  </si>
  <si>
    <t>MUELLE GATILLO IZQUIERDO CARRO CREMALLERA ZN / MUELLE GATILLO DERECHO CARRO CREMALLERA ZN / KRAFTWERK LAMPARA FRONTAL LE</t>
  </si>
  <si>
    <t>1 668100006R - GUARNIT.PARABRIS.</t>
  </si>
  <si>
    <t>SENSOR ABRETAPA FMO PLUS...// AM EXP 18/2022 // SERVICIO DE LIMPIEZA.</t>
  </si>
  <si>
    <t>VARIOS SUMINISTROS DE MATERIAL DE PINTURA // CEIP GARCÍA QUINTANA</t>
  </si>
  <si>
    <t>REPARAR PINCHAZO ( 4X4 + EQUILIBRADO 2931-JVV ) / PINCHAZO CUBIERTA ( CAMION 4894-JLF ) /SERV. EXTINCION DE INCENDIOS</t>
  </si>
  <si>
    <t>ESCALERA FARAONE TIJERA  4P. EN 944</t>
  </si>
  <si>
    <t>Albarán: VA24/4698 Fecha: 04/11/24 / * NATIVIDAD ALVAREZ CHACON * / TABLERO CONTR.PINO II/III 18MM / MELAMINA LISA BLANC</t>
  </si>
  <si>
    <t>ALB: 24-226146 PED: 24-042714-1003 S/PED: 1682 / SOLENOIDE 9V IMPULSOS T-BOS (UNIK) / MANGUITO UNION PE TUBO-TUBO 40-40</t>
  </si>
  <si>
    <t>ALB: 24-219842 PED: 24-032620-1003 S/PED: 1598 / SOLENOIDE 9V IMPULSOS T-BOS (UNIK) / BOBINA RECORTABLE PE 3/4</t>
  </si>
  <si>
    <t>SUMINISTRO DE LATIGUILLOS</t>
  </si>
  <si>
    <t>VARIOS SUMINISTROS DE MATERIAL DE FONTANERÍA E DISTINTOS COLEGIOS PÚBLICOS</t>
  </si>
  <si>
    <t>CORREA XPZ 710 / Desplazamiento Furgon/Camioneta  0,60 ¿ / Km. / Mano de obra a cliente (Fuera de taller)</t>
  </si>
  <si>
    <t>MALLA TT.13 100cm R.50m GALLINA / MALLA GALVA 13x13 100cm 25ML // EIM EL GLOBO</t>
  </si>
  <si>
    <t>1 144608957R - CONDUCTO AIR SALI</t>
  </si>
  <si>
    <t>ALB: 24-228408 PED: 24-046296-1003 S/PED: 1817 / TAPON PE DN 32 / TAPON PE DN 40 / BOTE HILO TEFLON UNILOCK 160M TANGIT</t>
  </si>
  <si>
    <t>H.M.O.  COMPROBAR  NO  ARRANCA, COMPROBAR  FUSIBLES Y ESQUEM...// AM EXP 23/2020 // SERVICIO DE LIMPIEZA.</t>
  </si>
  <si>
    <t>CONECTOR 3P+T / LATG.  COMPACTA 2SC 3/8"" 0.550met / MANG GSTII 13X21...// AM EXP 18/2022 // SERVICIO DE LIMPIEZA VIARIA.</t>
  </si>
  <si>
    <t>Pasador rompible / Desplazamiento / Jardineria (Fuera de taller)</t>
  </si>
  <si>
    <t>BOTE LACTIC LIMPIADOR DESINFECTANTE HA 750ML (                       ) / GUANTE PIEL T/FLOR BLANCO T-9 (</t>
  </si>
  <si>
    <t>F - 12139 - BOTE 15L PINTURA BLANCA Y SPRAY GOTELE PARA ALOJ PROV CALLE GUARDERIA 1 - PINTURAS JOSE HERRADOR. 1 DIA</t>
  </si>
  <si>
    <t>MANO DE OBRA / ACEITE / FILTRO DE HABITACULO / FILTRO DE ACEITE / ORGANO CONTABLE L01471868 / ORGANO GESTOR  L0147868 /</t>
  </si>
  <si>
    <t>FRANYAL, S.L.</t>
  </si>
  <si>
    <t>Ud Crisantemun</t>
  </si>
  <si>
    <t>PEÑAFIEL</t>
  </si>
  <si>
    <t>T. AUTO 7504N 4,8X 25 ZN / SIKA 11FC PURFORM GRIS 300ML / ROLLO CARTON ONDULADO 120CM / PINTURA ACRILICA BLANC B RAL9010</t>
  </si>
  <si>
    <t>SUMINISTRO DE  ASPIRADOR INOX SOL/LIQU 30 LTS. PRA EL CURSO DE  PINTURA DECORATIVA VI- JACINTO BENAVNETE</t>
  </si>
  <si>
    <t>VARIOS SUMINISTROS DE MATERIAL DE FERRETERÍA PARA DISTINTOS COLEGIOS PÚBLICOS.</t>
  </si>
  <si>
    <t>ALB: 24-229539 PED: 24-048118-1003 S/PED: 1846 / CAPAZO DE PLASTICO VENDIMIA NEGRO 40 L / LLAVE GANCHO DN 40-75 / BOLSA</t>
  </si>
  <si>
    <t>NIVEL MAGNETICO  80cm / DEST. PORTAPUNTAS MAGNETICO 1/4 / TENAZA DE CARPINTERO 200mm / TENAZA DE CARPINTERO 200mm / DOSI</t>
  </si>
  <si>
    <t>MATERIAL DIVERSO DE FERRETERÍA PARA C.C. JOSE LUIS MOSQUERA</t>
  </si>
  <si>
    <t>MANO DE OBRA AJUSTAR CREMALLERA / SOPORTE MOTOR INFERIOR</t>
  </si>
  <si>
    <t>0515KFV. VERIFICACION DE AVERIA DETECTANDO FALSEO EN INSTALACION ELECTRICA. REPARACION INSTALACION</t>
  </si>
  <si>
    <t>MATERIAL DE FERRETERÍA PARA C.C. JOSE LUIS MOSQUERA</t>
  </si>
  <si>
    <t>SERVICIO DE LIMPIEZA (MATRICULA 6995LBZ) SOLENOIDE 24V</t>
  </si>
  <si>
    <t>BASE DOB SE NU306718A  SCHUKO BL. POLAR / ZOCALO   JANGAR 2902   2Elemen.Superficie / BASE SCH NIESSEN 8188 mecanismo /</t>
  </si>
  <si>
    <t>SEGOPI PL.SEMIMATE AZUL SEÑALES 5KG / EUROPLAS E-22 PIN...// AM EXP 18/2022 // SERVICIO DE LIMPIEZA.</t>
  </si>
  <si>
    <t>MANTENIMIENTO,MATERIAL PARA  REPARACIONES, MLK PUNTERO SDS MAX L-400 MM,CINCEL ANCHO SDS MAX AN- PARA EL CVA DELICIAS-</t>
  </si>
  <si>
    <t>REPUESTOS/FILTRO DE ACEITE / FILTRO DE COBUSTIBLE / PREFILTRO C...// AM EXP 23/2020 // SERVICIO DE LIMPIEZA.</t>
  </si>
  <si>
    <t>REPUESTOS / .................................................... / PERFIL (VA POR MTS) / FILTRO AIRE PRIMARIO / GESTION</t>
  </si>
  <si>
    <t>CERTIFICACIÓN FINAL Nº 16 REFORMA EDIFICIO INSTALACION JUVENIL AMBIENTAL ZONA JOVEN PINAR - PRTR</t>
  </si>
  <si>
    <t>R3 RECYMED, S.L.</t>
  </si>
  <si>
    <t>SUMINISTRO E INSTALACION DE MOBILIARIO URBANO COMO PUNTO DE INFORMACION (MUPI) EN PUNTOS ESTRATEGIC. DE LA CIUDAD LOTE 3</t>
  </si>
  <si>
    <t>ONTINYENT</t>
  </si>
  <si>
    <t>REPARACION BALLESTAS FURGON IVECO DAILY 2941CBL...// AM EXP 23/2020 // SERVICIO DE LIMPIEZA.</t>
  </si>
  <si>
    <t>SUMINISTRO COMPLEMENTOS DE ARMERÍA PARA POLICÍA MUNICIPAL</t>
  </si>
  <si>
    <t>EXP. SE-PC 77/2021 REMODELACIÓN FRONTÓN LAS FLORES</t>
  </si>
  <si>
    <t>SUMINISTRO DE VINILOS PARA VENTANAS TRASLÚCIDAS EN DISTRITO 4 DE POLICÍA MUNICIPAL</t>
  </si>
  <si>
    <t>Uso de instalaciones deportivas, 19-6-2024. Promoción interna (mayor, inspector y subinspector) Servicio Policía Municip</t>
  </si>
  <si>
    <t>H.M.O.  REVISAR  PERDIDA  DE  ACEITE MOTOR  TENIENDO  QUE  REAPRETAR TAPONES DE LA CAJA DE  CAMBIOS  Y  GRUPO. RELLENA</t>
  </si>
  <si>
    <t>LONA EXPOSICION LA VIDA DE TERESA SOBRE VIOLENCIA DE GENERO NOVIEMBRE 2024</t>
  </si>
  <si>
    <t>OSCARESCALANTE S.L.U.</t>
  </si>
  <si>
    <t>Complementario al AD 920240022543, relativo a 3 espectáculos de magia dentro de la programación de ocio de navidad</t>
  </si>
  <si>
    <t>SARDON DE DUERO</t>
  </si>
  <si>
    <t>ASISTENCIA TECNICA POR AVISO DE  ALARMA. INTERVENCIÓN QUE NO ENTRA EN EL CONTRATO DE MANTENIMIENTO CENTRALIZADO</t>
  </si>
  <si>
    <t>SUMINISTRO ""BOLETÍN DENUNCIAS"" PARA POLICÍA MUNICIPAL</t>
  </si>
  <si>
    <t>CONTRATO BASADO EN EL LOTE 2 DEL AM 18/2022 PARA SUMINISTRO REPUESTOS PAPELERAS CIBELES 50L. SERVICIO DE LIMPIEZA.</t>
  </si>
  <si>
    <t>ELABORACIÓN PROYECTO TÉC. ACTUALIZADO PUENTE DE PONIENTE (Exp. 29/ 2024 )</t>
  </si>
  <si>
    <t>JORANADA VALLADOLID CIUDAD LIMPIA. CONTRATO BASADO EN AM EXP. SECT 2021/37, LOTE 9. SERVICIO DE LIMPIEZA.</t>
  </si>
  <si>
    <t>LOGÍSTICA Y DISTRIBUCIÓN DE MATERIAL ELÉCTRICO MATEL GROUP S.L.</t>
  </si>
  <si>
    <t>MATERIAL ELÉCTRICO // COLEGIOS PÚBLICOS</t>
  </si>
  <si>
    <t>RECONOCIMIENTO IVAN SAMBADE DIA DE LOS HOMBRES CONTRA LA VIOLENCIA DE GENERO</t>
  </si>
  <si>
    <t>SUMINISTRO DE DOS LLAVES ELECTRÓNICAS ALARMAS CENTRO CÍVICO PARQUESOL</t>
  </si>
  <si>
    <t>RECONEXION TERMOSTATO CON CALDERA EN VVDA ALOJAMIENTO PROVISIONAL PASEO ZORRILLA 166 1-DCHA</t>
  </si>
  <si>
    <t>BUREAU VERITAS SOLUTIOSNS IBERIA, S.L. UNIPERSONAL</t>
  </si>
  <si>
    <t>SE 42-24 CONTROL DE CALIDAD L2 OBRA INSTALACIÓN CLIMATIACIÓN POLIDEPORTIVO CEIP TIERNO GALVAN. 1 MES</t>
  </si>
  <si>
    <t>CONTROL DE CALIDAD DE LAS OBRAS DE REPARACION DE LA CUBIERTA DEL MERCADO DEL VAL.</t>
  </si>
  <si>
    <t>AD COMPLEMENTARIO CONTROL DE CALIDAD DE LAS OBRAS DE REPARACION  Y SUBSANACION DE PATOLOGIAS MERCADO DELICIAS.</t>
  </si>
  <si>
    <t>ASISTENCIA TÉC. AL CTRL. CALIDAD SEMEU 09/20 LOTE2. PL CMNO VIEJO DE SIMANCAS. SERVICIO DE LIMPIEZA.</t>
  </si>
  <si>
    <t>SE 72-2024 ASISTENCIA TECNICA CONTROL CALIDAD (LOTE 2) OBRA AULA, RAMPA Y ASEOS EIM MAFALDA Y GUILLE. ANTES 31/12</t>
  </si>
  <si>
    <t>SPC 144/2024 CONTROL DE CALIDAD EN OBRA DE REFORMA DE LA CABINA DE AUDIO Y PUERTAS ANTIPÁNICO EN TEATRO C.C. DELICIAS</t>
  </si>
  <si>
    <t>CONTROL CALIDAD LOTE 2 OBRAS ACONDICIONAMIENTO ENTORNO HUB INNOVACION. SUSTITUYE AD 920239001176 POR CAMBIO DE CIF</t>
  </si>
  <si>
    <t>MONTAJE CAMARA SEGURIDAD ZONA JOVEN PINAR TALA ÁRBOLES / DURANTE 2024</t>
  </si>
  <si>
    <t>PAPELES Y PLASTICOS S.L.</t>
  </si>
  <si>
    <t>SUMINISTRO DE BOLSAS AUTOCIERRE NECESARIAS PARA EL NORMAL FUNCIONAMIETNO DEL SERVICIO</t>
  </si>
  <si>
    <t>RESINA  POLYESTER 300 ml / SILICONA NEUTRA NEGRO / POLIMERO SELLA+ADHES. TRANSP. MS / PALETINA TRIPLE Nº27 2-1/4"" 57mm /</t>
  </si>
  <si>
    <t>1617DTJ. SUSTITUCION INTERRUPTOR PEDAL DE FRENO Y 3  LUZ DE FRENO / 2 2654000QAC - LUZ MARCHA ATRAS / 2 2532000QAB - INT</t>
  </si>
  <si>
    <t>SUMINISTRO DE PLACA / RÓTULO PARA ENTRADA DEL C.C. PARQUESOL</t>
  </si>
  <si>
    <t>CONTROL CALIDAD (LOTE 2) OBRA MERCADO DELICIAS. SE BARRA EL AD( 920240002642)  POR CAMBIO DEL CIF DE BUREAU VERITAS.</t>
  </si>
  <si>
    <t>CONTROL CALIDAD. LOTE 2 OBRAS REFORMA ASEOS CEIP GONZALO DE BERCEO. CAMBIO DE TERCERO POR ESCISION DE EMPRESA</t>
  </si>
  <si>
    <t>CONTROL DE CALIDAD LOTE 2. OBRAS VARIAS EN COLEGIOS PUBLICOS. CAMBIO ESCISIÓN DE EMPRESA.</t>
  </si>
  <si>
    <t>INVERSOR HUAWEI SUN2000-5KTL-L1 MONO 5KW / PLACA FOTOV.RISEN MONOCRIST 455WP               RSM144-7-455 / PLACA FOTOV.RI</t>
  </si>
  <si>
    <t>TUBO SALPAFLEX Ø127  2.500PA 10MT  0110127</t>
  </si>
  <si>
    <t>CLAVIJA FENOPLASTICA 146  2P+T GOMA NEGRA / MT CANAL LEGRAND 30008    20X12,5 / BASE 3TO LEGRAND 694573  SIN CABLE / BAS</t>
  </si>
  <si>
    <t>ACUERDO MARCO SUMINISTRO MATERIALES PARA SERV.MANTENIMIENTO</t>
  </si>
  <si>
    <t>Póliza GW7-470000037. Generali España. Incluir un trabajador la póliza de seguro de vida.</t>
  </si>
  <si>
    <t>MATERIALES DE FONTANERÍA PARA DISTINTOS COLEGIOS PÚBLICOS</t>
  </si>
  <si>
    <t>MATERIALES DE FONTANERÍA EN DISTINTOS COLEGIOS PÚBLICOS</t>
  </si>
  <si>
    <t>CONTACTOR 25A SE LC1-D25B7   24Vac 1NA/1NC / DETECTOR SE XS6-30B1NAL2 / INTERRUP SE U3.201.18N Ancho P.Localiz</t>
  </si>
  <si>
    <t>ESTRUCTURA SOLARBLOC 30º HORMIGON 72KG / LASTRE SOLARBLOC  HORMIGON / OMEGA SOLARBLOC ALUMINIO PANEL / TORNILLO INOX DIN</t>
  </si>
  <si>
    <t>SELECTOR SE ZB4-BD5  3POS.MANETA CORTA / TALADRO MILW M18CBLPD-202C PERCUT M18</t>
  </si>
  <si>
    <t>FOTOCELULA OMRON E3FB-DP22 300MM PNP M18 METAL.../// AM EXP 18/2022 // SERVICIO DE LIMPIEZA.</t>
  </si>
  <si>
    <t>DOWN.EMP IRELUZ IRD-2405 BL RED. 25W 4000K / TASA ECORAEE   (R.DECRETO 208/2005)</t>
  </si>
  <si>
    <t>MATERIAL ELECTRICIDAD CC PARQUESOL (43835) Y CIC EL EMPECINADO</t>
  </si>
  <si>
    <t>MANT. SUMINISTRO MATERIAL   PARA  REPARACIONES DEL EL CVA DEL. VICT Y Z. ESTE- INICITIVAS SOCIALES</t>
  </si>
  <si>
    <t>DETECTOR LEGRAND 48941  EMP. 360º  IP41</t>
  </si>
  <si>
    <t>DOWNL.SUP PH DN065C LED20/840 19W Ø225 REDON. / TASA ECORAEE   (R.DECRETO 208/2005) / MAGNETOT SE IK60N 1P  10A ""C""  A9K</t>
  </si>
  <si>
    <t>MANTENIMIENTO, SUMINISTRO DE LAMPARA PH LED HPL ND 28W 4000K E27 CL 230V PRA ELCVA ZONA SUR- INICIATIVAS SOCIALES</t>
  </si>
  <si>
    <t>F - 14950 - ASIENTO BAÑO PARA VIVIENDA ALOJ PROV EN ARZOBISPO GARCIA GOLDARAZ 13 1A - CADIELSA</t>
  </si>
  <si>
    <t>MATERIALES DE FONTANERÍA // CEIP TERESA IÑIGO DE TORO</t>
  </si>
  <si>
    <t>F - 14953 - ZUMBADOR Y TELEFONILLO PARA VVDA ALOJ PROV ARZOBISPO GARCIA GOLDARAZ 13 1A - CADIELSA</t>
  </si>
  <si>
    <t>ENLACE JIMTEN 22248 A-14 1-1/2 TUBO LISO / MANGUITO JIMTEN FLEXIBLE 22042 1-1/4""-32/4 / VALVULA LAVABO JIMTEN 10036 S-35</t>
  </si>
  <si>
    <t>TUBO LED PH CORE.PRO  120CM 14W/840C G13 / TASA ECORAEE   (R.DECRETO 208/2005)</t>
  </si>
  <si>
    <t>Regulador de Tensión Peugeot Satelis 00 ref 04168360 / fILTRO DE AIRE Burgman HFA3103  ( SERVIDO EN EL ALBARÁN 51. Se si</t>
  </si>
  <si>
    <t>ID: 0042487-EIM MAFALDA Y GUILLE / REMACHE BRALO FLOR 4,8x21 AL/AC C-14 / REMACHE BRALO A/A 4,8x10 AL/AC C-14 / BROCA HS</t>
  </si>
  <si>
    <t>TOTAL REPARACION MATRICULA 5280FZF / ANEXO DETALLE FTP000023319...// AM EXP 23/2020 // SERVICIO DE LIMPIEZA.</t>
  </si>
  <si>
    <t>TOTAL TRABAJOS MATRICULA 8761JXF / TOTAL PIEZAS / ANEXO DETALLE FTM000009706</t>
  </si>
  <si>
    <t>TOTAL REPARACION MATRICULA 6003FPZ / TOTAL PIEZAS / ANEXO DETALLE FTP...// AM EXP 23/2020 // SERVICIO DE LIMPIEZA.</t>
  </si>
  <si>
    <t>TOTAL REPARACION MATRICULA 6003FPZ / TOTAL PIEZAS / ANEXO DETALLE FTP0000...// AM EXP 23/2020 // SERVICIO DE LIMPIEZA.</t>
  </si>
  <si>
    <t>ESTUDIO DE VIABILIDAD ESTACIÓN DE SERVICIO DE GAS COMPRIMIDO PARA EL SERVICIO DE LIMPIEZA.Ç</t>
  </si>
  <si>
    <t>TOTAL REPARACION MATRICULA 9044MJS / TOTAL PIEZAS / ANEXO DETALLE FTP000023610</t>
  </si>
  <si>
    <t>TOTAL REPARACION MATRICULA 0774DWR / TOTAL PIEZAS / ANEXO DETALLE FTP000023702</t>
  </si>
  <si>
    <t>F - 12185 - 4 REPARTOS ENTRE CEAS EN DICIEMBRE DE 2021 - SIFU CYL</t>
  </si>
  <si>
    <t>SUMINISTRO DE 3 LLAVES ELECTRÓNICAS DE ALARMA PARA C.C. ZONA SUR</t>
  </si>
  <si>
    <t>AMPLIACION SUSCRIPCION REVISTAS ""EL JUEVES"", ""OTAKA UNKA"", ""MUY INTERESANTE"",..BIBLIOTECAS MUNICIPALES AÑO 2024</t>
  </si>
  <si>
    <t>CONVERTIDOR INDUSTRIAL 12Vdc A 24Vdc 5A / CONVERTIDOR EN CAJA 230Vca A 24Vdc 5A (  SEGUN PTO.S24 0060 )</t>
  </si>
  <si>
    <t>CONVERTIDOR 300W/220V A CONEXION MECHERO 12V VEHICULO</t>
  </si>
  <si>
    <t>Antena Televes 6620 m.1/4 68-174 mhz.inox. / M.O. Sustitución de componente...// AM EXP 18/2022 // SERVICIO DE LIMPIEZA.</t>
  </si>
  <si>
    <t>Pulsador TT mic.alt. P2500/T500-25 / M.O. Sustitución de componentes, revisión y test de microfono / M.O. Reprogramación</t>
  </si>
  <si>
    <t>TA24 2079 REPARACION 1471-KVY KMS.153203 CAMBIAR CATALIZADOR Y PROGRAMAR / CATALIZADOR INTERCAMBIO / 050314238800 HERMET</t>
  </si>
  <si>
    <t>TA24 2068 REPARACION 7334-LWL KMS.42001 HORAS 2832 REALIZAR MANTENIMIENTO A-B-C / SUSTITUCION DE CONECTORES DE BUJIAS SU</t>
  </si>
  <si>
    <t>TA24 2167 REPARACION 7693-MJN KMS.33671 REALIZAR MANTENIMIENTO A+B / DESCUENTO MANTENIMIENTO PESADOS 43,5 EUR H ( descue</t>
  </si>
  <si>
    <t>TA24 2069 REPARACION 7671-MJN KMS.39787 HORAS 2325 REALIZAR MANTENIMIENTO A+B / DESCUENTO MANTENIMIENTO PESADOS 43,5 EUR</t>
  </si>
  <si>
    <t>TA24 2190 REPARACION 8671-JXF KMS.182633 D-M LATIGUILLOS DE HIDRAULICO DE PALA D-M BRAZO Y PALA CORREDERA AGARRADA LIMPI</t>
  </si>
  <si>
    <t>TA24 2021 REPARACION 4746-FZF KMS.140000 CAMBIAR ACEITE MOTOR, FILTROS ACEITE, COMBUSTIBLE, SECADOR Y AIRE SUSTITUIR KIT</t>
  </si>
  <si>
    <t>TA24 1989 REPARACION 4416-KJX KMS.165014 SOLTAR EJER TRASERO PARA CAMBIAR BALLESTA / 580194274800 RESORTE DE LAMI</t>
  </si>
  <si>
    <t>SUMINISTRO DE ORFADUR S/D INCOLORO NG 1KGPARA EL CURSO DE   PINTURA DECORATIVA VI MIXTO/23/VA0007 - JACINTO BENAVENTE</t>
  </si>
  <si>
    <t>SUMINISTRO REPUESTOS RAVO. SERVICIO DE LIMPIEZA VIARIA.</t>
  </si>
  <si>
    <t>SUMINISTRO DE PINTURA PARA C.C. JOSÉ LUIS MOSQUERA (ID 42073) // MONTOSINT. BRILLO PLATA 4L/ PINCEL CABO LATA PLANO N26</t>
  </si>
  <si>
    <t>COMMENT|**MIRADOR  LA OVERULA** / TORNI. DIN  933 6.8 C/EXA. 10X120MM / TUERCA AUTOBLOCANTE DIN 985 M-10  ZIN / ARANDELA</t>
  </si>
  <si>
    <t>COFAN BRIDAS NYLON NEGRO 4.8X300MM / COFAN BRIDAS NYLON NEGRO 2.5X200MM / CINTA 19MM / KRAFTWERK VASO LARGO 1/4"" 10MM /</t>
  </si>
  <si>
    <t>MONTOSINT. BRILLANTE AMARILLO MEDIO 4L ( ID 41985 )</t>
  </si>
  <si>
    <t>MAMT. SUMINISRO DE TAPON REDUCCION SIMPLE ,MANGUITO UNION H-H 125 EVAC.,CODO M-H 87º PARA REPARACIONES DEL CVA DELICIAS-</t>
  </si>
  <si>
    <t>ACUERDO MARCO_8346KZY:ACIETE 5W30,TASA,ARANDELA Y FILTRO DE ACIETE Y MANO DE OBRA</t>
  </si>
  <si>
    <t>SUMINISTRO DE PINTURA PARA C.C. JOSÉ MARÍA LUELMO (ID 41931 // TKROM MATE DAMASCO NEGRO 15LT)</t>
  </si>
  <si>
    <t>BUJIA ANTIPARASITA / TUBO REFRIGERACION / FUNDA VOLANTE PURE NEGRO 38cm / SUJETACABLE D741 CABLE 7-8    5/16"" / ALFOMBRA</t>
  </si>
  <si>
    <t>MATERIAL DE FONTANERÍA PARA REPARACIÓN ASEOS C.C. LAS FLORES (ID 42385)</t>
  </si>
  <si>
    <t>MANO DE OBRA / ./ M.O. REALIZAR REVISIÓN / 7751LVF //</t>
  </si>
  <si>
    <t>TKROM IMPRIMACION S/R RAL GRIS 411 15LT  // ESCUELA INFANTIL MAFALDA Y GUILLE</t>
  </si>
  <si>
    <t>ALB: 24-222216 PED: 24-036655-1003 S/PED: CP PONCE DE LEON / BARRA 1 ML.POLIETILENO BARRA PE100 AD PN16 40 / VALVULA BOL</t>
  </si>
  <si>
    <t>REPARACION CUBIERTA ( 385/65R20 0130-DWZ ) / MANCHON RADIAL INTERIOR 21  ( 0130-DWZ )/SERV. EXTINCION DE INCENDIOS</t>
  </si>
  <si>
    <t>MANO DE OBRA / OBUS BAJA / REFRIGERANTE  / OFICINA CONTABLE L01471868 / ORGANO GESTOR  L01471868 / UNIDAD TRAMITADORA GE</t>
  </si>
  <si>
    <t>DESATASCADOR COLLAK 1 LT DESA-TOT / CABEZAL PARA 404-504-405-605-805...PS FRÍA // CEIP P. GÓMEZ BOSQUE</t>
  </si>
  <si>
    <t>BOSCH/0092S30050 - BTR.(12V)S3 TURISMO / ADPRO/15503 - ANTICONGELANTE AD-NEW PLUX 50% 5L. / AJUSTE REDONDEOS BI</t>
  </si>
  <si>
    <t>CODO MACHO 90º Ø 63-2"" PE / ENLACE ROSCA EXTERIOR 63-2"" PE / MANGUITO POLIETILENO 63 / VALVULA ESFERA C/CUADRADILLO H-H</t>
  </si>
  <si>
    <t>Albarán: VA24/4017 Fecha: 24/09/24 / *BIBLIOTECAS * / JAMBA PINO 90*9 90*12 90*15 / PERFIL PINO 70 X 20 / BROCA HELICOID</t>
  </si>
  <si>
    <t>H.M.O  SUSTITUIR  MONOCONTACTO  DE TEMPERATURA MOTOR / SENSOR.../ AM EXP 23/2020 // SERVICIO DE LIMPIEZA.</t>
  </si>
  <si>
    <t>1 407004CB0B - VALVULA EMISOR / 1 403002270R - RUEDA 6 J 15 5 40...// AM EXP 23/2020 // SERVICIO DE LIMPIEZA.</t>
  </si>
  <si>
    <t>ID: 0042867 / REMACHE BRALO A/A 4,8x21 AL/AC C-16 / PODADERA BAHCO 1M P110-23-F PROF. / DEST. PLANO WERA 1,0x5,5x125 335</t>
  </si>
  <si>
    <t>F - 10795 - PINTURA, ANTIMANCHAS, RODILLO Y VARILLA PARA VVDA ALOJ PROV LOPE DE RUEDA 8 BJ A - PINTURAS J HERRADOR. 1DIA</t>
  </si>
  <si>
    <t>SACO DE ARENA FINA 30KG / SACOS VACIOS</t>
  </si>
  <si>
    <t>JUEGO CUCHILLAS DE SEGADORA</t>
  </si>
  <si>
    <t>MANT. SUMINISTRO DE -CIERRA.TELESCO 33B50PL PLATA S/RETENC. PARA REPARACION DEL  EL CFO JACINTO BENAVENTE</t>
  </si>
  <si>
    <t>SACO DE PAPRESA / M2. AZULEJO BLANCO BRILLO 20*20</t>
  </si>
  <si>
    <t>SOPORTE SUJETAPUERTA IZQUIERDA VEHÍCULO MATRÍCULA 4894JLF//SERV. EXTINCION INCENDIOS</t>
  </si>
  <si>
    <t>ID: 0041312-VESTUARIO VILLA DEL PRADO / PINTURA SPRAY FAREN RAL 9005...// AM EXP 18/2022 // SERVICIO DE LIMPIEZA.</t>
  </si>
  <si>
    <t>MANN/WK4313 - FILTROS DE ACEITE Y COMBUSTIBLE / STC/T400017 - ABRAZADERA SIN/FIN 8-12 INOX / BOSCH/0092S30020 - BTR.(12V</t>
  </si>
  <si>
    <t>CERRADURA KEYA 201342 CR 180 C/LENG 130124 / CANDADO LINCE 301-50 A/ALTO / COPIA LLAVE NORMAL</t>
  </si>
  <si>
    <t>REPARACION DE:CORTASETOS MARCA:HUSQVARNA  MODELO:122HD60  PARA EL CURSO DE PARQUES Y JARDINES V DEL C. DE FORMACION .</t>
  </si>
  <si>
    <t>MONTO EFECTO PIZARRA NEGRO 500ML / NEVADA + BLANCO 15L / LUXATIN BASE IN DE 4L.// CEIP MIGUEL HERNÁNDEZ</t>
  </si>
  <si>
    <t>T DE DESMONTAJE  MATRICULA 5891HTF</t>
  </si>
  <si>
    <t>TURBA 70 LITROS</t>
  </si>
  <si>
    <t>TA24 2110 REPARACION 4416-KJX KMS.166271 CAMBIAR BATERIAS Y LIMPIAR ZONA AFECTADA / AD6452 BATERIA 12 V 145</t>
  </si>
  <si>
    <t>TA24 2078 REPARACION 9992-FVL KMS.161983 REV.PERDIDA DE ANTICONGELANTE,  D-M EVAPORIZADOR, D-M EN BANCO PARA CAMBIAR KIT</t>
  </si>
  <si>
    <t>TA24 2179 REPARACION 7694-JCZ KMS.85984 CAMBIAR ACEITE MOTOR, FILTRO DE ACEITE,GASOIL, AIRE Y POLEN. REV.NIVELES, LUCES,</t>
  </si>
  <si>
    <t>TA24 1534 REPARACION VA-2049-AH KMS.137227 CAMBIAR ROTULAS DE DIRECCION CAMBIAR BARRA AXIAL Y FUELLE LADO IZQ. CAMBIAR P</t>
  </si>
  <si>
    <t>REPARACIÓN DEL SISTEMA DE CALEFACCIÓN DEL EDIFICIO DE LIMPIEZA. SERVICIO DE LIMPIEZA VIARIA.</t>
  </si>
  <si>
    <t>TA24 2108 REPARACION 6415-DNY KMS.146142 CAMBIAR ACEITE MOTOR, FILTROS ACEITE, GASOIL, AIRE REVISAR NIVELES, FRENOS Y LU</t>
  </si>
  <si>
    <t>TA24 2024 REPARACION 5667-CFT KMS.119265 CAMBIO DE ACEITE MOTOR Y FILTROS DE ACEITE, GASOIL, AIRE REV. NIVELES, LUCES Y</t>
  </si>
  <si>
    <t>TA24 1452 REPARACION VA-2049-AH KMS.137195 CAMBIAR ACEITE MOTOR, FILTROS DE ACEITE, GASOIL, AIRE. REV.NIVELES, FRENOS, L</t>
  </si>
  <si>
    <t>PR-SE 40/21 P.S. 3. AMPLIACIÓN PRORROGA CTTO SUMINISTRO IMPRESION CORPORATIVA. BIBLIOTECAS PUBLICAS. 2024</t>
  </si>
  <si>
    <t>TA24 2142 REPARACION 6747-KLN KMS.75783 REVISION TACOGRAFO MAS DOCUMENTACION</t>
  </si>
  <si>
    <t>TA24 2030 REPARACION 1471-KVY KMS.153203 CAMBIAR PUESTA EN MARCHA / 001675032500 TUERCA HEXAGONAL / M8T63471 MOTOR DE AR</t>
  </si>
  <si>
    <t>TA24 2197 REPARACION 6442-LPY KMS.61236 REALIZAR MANTENIMIENTO B / SUSTITUCION KIT CORREAS+TENSORES SUSTITUCION ANTICONG</t>
  </si>
  <si>
    <t>TA24 2186 REPARACION 4747-GSV KMS.336380 CAMBIAR ACEITE MOTOR Y FILTRO DE ACEITE -RESETEAR MANTENIMIENTO- / ML DESCUENTO</t>
  </si>
  <si>
    <t>TA24 1873 REPARACION VA-7568-AK KMS.118065 CAMBIAR ACEITE MOTOR Y FILTRO ACEITE REVISAR NIVELES, LUCES, FRENOS / DESCUEN</t>
  </si>
  <si>
    <t>TA24 1981 REPARACION 6995-LBZ KMS.135858  REGULAR RADAR Y CALIBRAR EN CARRETERA</t>
  </si>
  <si>
    <t>TA24 1980 REPARACION 5277-KWD KMS.123492 PURGAR EJE DIRECCIONAL...// AM EXP 23/2020 // SERVICIO DE LIMPIEZA.</t>
  </si>
  <si>
    <t>TA24 2187 REPARACION 7419-LDY KMS.73155 METER EASY Y BORRAR AVERIAS / PURGAR CIRCUITO 3º EJE VARIAS VECES</t>
  </si>
  <si>
    <t>CASTILLA Y LEON RADIO, S.A.</t>
  </si>
  <si>
    <t>LA INSERCIÓN DE CUÑAS PUBLICITARIAS SOBRE LA CAMPAÑA DESTINADA A  CONOCER LAS OBRAS DEL MERCADO DE LAS DELICIAS.</t>
  </si>
  <si>
    <t>Intervención de emergencia en el viaducto del paseo del Arco de Ladrillo (expediente 20/2024 SETM)</t>
  </si>
  <si>
    <t>EXP 26/24 PARA COMPRA CONTENEDORES Y REPUESTOS PARA EL SERVICIO DE LIMPIEZA.</t>
  </si>
  <si>
    <t>ACCESOS Y ASEOS ESCUELA MÚSICA // ANTIGUO COLEGIO MARÍA MOLINA - EXP. SEMEU 09/2020 ( EXP. SEMEU 09/2020 )</t>
  </si>
  <si>
    <t>INDUTEC INSTALACIONES Y ENERGÍA S.A.</t>
  </si>
  <si>
    <t>SE PC 123/2024 OBRA DE REFORMA DE INSTALACIONES TÉRMICAS Y DE PCI EN C.C. RONDILLA</t>
  </si>
  <si>
    <t>REPARACIÓN FOCO ESPECIAL DE LUZ PISTA DE BALONCESTO EXTERIOR // CEIP GINER DE LOS RÍOS.</t>
  </si>
  <si>
    <t>JUEGO BIT-CHECK 10 ZYKLOP MINI BITORSION 1 / ACUERDO MARCO SUMINISTROS V.18 2022 SEISPC</t>
  </si>
  <si>
    <t>MATERIAL DE CERRAJERÍA PARA C.C. JOSÉ LUIS MOSQUERA (ID: 0042991) Y C.M. SEGUNDO MONTES (ID 0042281)</t>
  </si>
  <si>
    <t>MANTENIMIENTO, SUMINISTRO DE  ESQUINERO ALUMINIO 9000 DE 15 26.9000.1515.63 / BISAGRA 16, PARA ELCVA LA  VICTORIA- I</t>
  </si>
  <si>
    <t>Conector BNC Macho RG58 UG959 crimpar / Antena Televes 6620 m.1/4 68-174 mhz...// AM EXP 18/2022 // SERVICIO DE LIMPIEZA</t>
  </si>
  <si>
    <t>TOTAL REPARACION MATRICULA 4069KXH / ANEXO DETALLE FTP000023082...// AM EXP 23/2020 // SERVICIO DE LIMPIEZA.</t>
  </si>
  <si>
    <t>PROLONGA GEWISS GW62009 IP44 3PNT 16A 380V / MT TUBO GEWISS...// AM EXP 18/2022 // SERVICIO DE LIMPIEZA.</t>
  </si>
  <si>
    <t>SUMINISTRO CEPILLOS BARREDORAS RAVO // AM 18/2022 // SERVICIO DE LIMPIEZA.</t>
  </si>
  <si>
    <t>Enchufe rápido / Tapadera / Pasador rompible / Retén / Tapadera / Pasador rompible / Retén / Tuerca / Retén / CORREA TRA</t>
  </si>
  <si>
    <t>COMPLEMENTARIO 1ª prórroga COPIAS impresión corporativa Gobierno y Relaciones 08/02/24 a 31/12/24 Exped. PR-SE 40/2021</t>
  </si>
  <si>
    <t>COMERCIAL CUATRO, S.L.</t>
  </si>
  <si>
    <t>SUMINISTRO DE RUEDA DENTADA PARA DESTRUCTORA EN DEPENDENCIAS DE LA POLICÍA MUNICIPAL</t>
  </si>
  <si>
    <t>2024 07 1711 22104</t>
  </si>
  <si>
    <t>CAMISETA TERMICA COLDASY T-S (                       ) / CAMISETA TERMICA COLDASY T-M (                       ) / CAMISE</t>
  </si>
  <si>
    <t>CAZADORA 73251 585 AKER INSULATED T-M (                       ) / CAZADORA 73251 585 AKER INSULATED T-L (</t>
  </si>
  <si>
    <t>BOTA SINEX UROLA S3 41 SRC WR METAL FREE MEMBRANA 41...// AM EXP 18/2022 // SERVICIO DE LIMPIEZA.</t>
  </si>
  <si>
    <t>BOTA PVC NITRILO -S5- VERDE DUNLOP Nº36 (                       ) / BOTA PVC NITRILO -S5- VERDE DUNLOP Nº37 (</t>
  </si>
  <si>
    <t>ELEVADOR MAGNETICO PLEGABLE TAPA ARQUETA XT1-NANO (                       ) / ESTROPAJO CON ESPONJA FIBRA VERDE (</t>
  </si>
  <si>
    <t>RUYBESA GLOBAL TECHNOLOGIES, S.L.</t>
  </si>
  <si>
    <t>CONTRATO DE INSTALACIÓN DE EQUIPO DE MEGAFONÍA PARA EMISIÓN DE AVISOS, NOTIF. DE EMERGENCIAS Y DIFUSIÓN MERCADO DEL VAL.</t>
  </si>
  <si>
    <t>MANTENIMIENTO DEL SISTEMA DE SEGURIDAD DE CENTRO DOTACIONAL LAS FLORES NOV. Y DIC. 2024</t>
  </si>
  <si>
    <t>2024 10 2312 623</t>
  </si>
  <si>
    <t>INSTALACION DE LA  CLIMATIZACION DE UNA ESTANCIA DEL CVA LA VICTORIA- INICIATIVAS SOCIALES</t>
  </si>
  <si>
    <t>ACTUALIZACIÓN INSTRUMENTOS DEL PLANEAMIENTO Y GESTIÓN APROBADOS DEFINITIVAMENTE AÑO 2023  Y HASTA ABRIL 24 (URBANCITY).</t>
  </si>
  <si>
    <t>SUMINISTRO DE PLANTAS PARA EL PATIO DEL CENTRO CÍVICO JOSÉ LUIS MOSQUERA</t>
  </si>
  <si>
    <t>RETIRADA DE MÓDULO AISLADO 7500+2350 MM CON DOS DESPACHOS Y UN ASEO PARA VESTUARIO DEL PERSONAL DEL CMPA</t>
  </si>
  <si>
    <t>Alquiler de contenedor de 5 m3 para escombro de la obra realizada por el Centro de Mantenimiento del AVA en el SPSL</t>
  </si>
  <si>
    <t>INSPECCIÓN REGLAMENTARIA DE ASCENSOR EN CENTRO DOTACIONAL LAS FLORES</t>
  </si>
  <si>
    <t>CONTRATO BASADO EN EL LOTE 2 DEL AM 18/2022 PARA SUMINISTRO DE REPUESTOS CONTENEDORES 240L. SERVICIO DE LIMPIEZA.</t>
  </si>
  <si>
    <t>REPARACIÓN DEL SERVICIO DE VIDEOVIGILANCIA DEL TEATRO DEL CENTRO CÍVICO DELICIAS</t>
  </si>
  <si>
    <t>DISEÑO  GRAFICO Y MAQUETACION DE LOS CARTELES  Y  FOLLETOS  DEL CONCIERTO DE NAVIDAD PARA LOS CVA EN 2024</t>
  </si>
  <si>
    <t>COSTES REPARACION CALDERA HEMANN EN VVDA ALOJAMIENTO PROVISIONAL DE PASEO ZORRILLA 166, 1-DCHA</t>
  </si>
  <si>
    <t>SUMINISTRO E INSTALACION DE MOBILIARIO URBANO COMO PUNTO DE INFORMACION (MUPI). LOTES 1.</t>
  </si>
  <si>
    <t>REHABILITACIONES GAITAN SL</t>
  </si>
  <si>
    <t>REPARACION DEL  INTERIOR DE LA CUBIERTA DEL MERCADO DEL VAL PARA LA PREVENCION DEL DESPRENDIMIENTO DE LAS PIEZAS.</t>
  </si>
  <si>
    <t>Remodelación Mercado Rondilla de Santa Teresa. Localizador C13.I04.P04.S14. Exceso de mediciones</t>
  </si>
  <si>
    <t>INSPECCIÓN OFICIAL DE ASCENSOR DE C.I.C. SANTIAGO LÓPEZ</t>
  </si>
  <si>
    <t>2024 11 1621 22110</t>
  </si>
  <si>
    <t>SUMINISTRO REPUESTOS Y CONSUMIBLES TANQUES DE RIEGO Y BARREDORAS. // AM EXP 18/2022 // SERVICIO DE LIMPIEZA.</t>
  </si>
  <si>
    <t>SEÑAL EVENTUAL URBAN A5 UD                                                  ( POLICIA MUNICIPAL - PEDIDO POLICIA MUNICIP</t>
  </si>
  <si>
    <t>SUMINISTRO REPUESTOS NEUMÁTICOS. // AM EXP 18/2022 // SERVICIO DE LIMPIEZA.</t>
  </si>
  <si>
    <t>Recarga de una botella de oxígeno medicinal//SEISPC</t>
  </si>
  <si>
    <t>ACUERDO MARCO V.18/2022 / Albarán: 3/24000962 / Betula pendula, cont. 16/18</t>
  </si>
  <si>
    <t>SUMINISTRO DE PIEZAS PARA 8 SILLONES DEL CVA ARCA, 7 DEL CVA Z. ESTE Y 6 DE HUERTA</t>
  </si>
  <si>
    <t>EXPEDIENTE : V.18-2022 CB_PS3 SUMINISTRO DE ARBOLES Y ARBUSTOS / CORNUS 60/80 / EVONIMUS PUCHELUS 20/30 / PHILADELPHUS C</t>
  </si>
  <si>
    <t>TUBO CUADRADO 100X100X4 S 275 JOH / TUBO RECTANGULAR 100X50X3 S 275 JOH / 20 PLACAS DE ANCLAJE 250X250X10 / TUBO CUADRAD</t>
  </si>
  <si>
    <t>M² PANEL SANDWICH ROJO/BLANCO 3G 30MM 5 METROS / M² PANEL SANDWICH ROJO/BLANCO 30 MM 3 METROS / M² PANEL FACHADA BL/BL 3</t>
  </si>
  <si>
    <t>EUROPLAS E-22 PINTURA ACRILICA 15LT...// AM EXP 18/2022 // SERVICIO DE LIMPIEZA.</t>
  </si>
  <si>
    <t>REPARACION JUEGO CUCHILLAS DE SEGADORA</t>
  </si>
  <si>
    <t>SENSOR, MAGNE. CODIF., ALT. S411A0-N000-6350 / IMÁN BP 15 SS, AC. IN...// AM EXP 18/2022 // SERVICIO DE LIMPIEZA.</t>
  </si>
  <si>
    <t>GRIFO MONO SOBIME SX50 LAVABO     95015000 / GRIFO MONO SOBIME SX50 FREGADERO 95035020</t>
  </si>
  <si>
    <t>T - Codigo de centro tramitador GE003931 / 28903 - Interruptor manual INS 63A 4 polos</t>
  </si>
  <si>
    <t>CARTUCHO FILTRO PRES.OLY CORTO S2Z310-0000-0665...// AM EXP 18/2022 // SERVICIO DE LIMPIEZA.</t>
  </si>
  <si>
    <t>RETEN PARA APILADOR ELECTRICO///SERV. EXTINCION INCENDIOS</t>
  </si>
  <si>
    <t>F - 10228 - PINTURA BLANCA PARA VVDA ALOJAMIENTO PROVISIONAL CALLE TIERRA 5 2 IZDA - PINTURAS J HERRADOR</t>
  </si>
  <si>
    <t>EXPEDIENTE V.18-2022 CB_PS3 / HIBISCUS SYRIACUS 16/18 CEP / KOELREUTERIA FASTIGIATA 16/18 CEP</t>
  </si>
  <si>
    <t>AL OTRO LADO DEL LIENZO (EDICIÓN LETRA GRANDE) / OPERACIÓN ORO (EDICIÓN EN LETRA GRANDE) / LAS AVENTURAS LOTE 1</t>
  </si>
  <si>
    <t>FACT. 2393 LIBROS BIBLIOTECA AYTO VALLADOLID ( FACT. 2393 LIBROS BIBLIOTECA AYTO VALLADOLID LOTE1</t>
  </si>
  <si>
    <t>FACT. 1 499 LIBRO BIBLIOTECA PUBLICA. AYTO DE VALLADOLID ( FACT. 1 499 LIBRO BIBLIOTECA PUBLICA) LOTE 1</t>
  </si>
  <si>
    <t>CODO 90º UNION ITALSAN TG15    15MM [PB' / MANGUITO ITALSAN TRFM1512 15X1/2"" MACH [PB / TE LATON 1/2"" ESMEBRA MB 0608000</t>
  </si>
  <si>
    <t>0/0 - FUNDA ASIENTO IVECO / 0/0 - GATILLO PISTOLA SAMOA Y VALVULA</t>
  </si>
  <si>
    <t>FACTURACIÓN DE REPUESTOS SEGÚN PEDIDO DE VENTA Nº 2024PV101/20...// AM EXP 18/2022 // SERVICIO DE LIMPIEZA VIARIA.</t>
  </si>
  <si>
    <t>ACUERDO MARCO v18/2022 SUMINISTRO DE MATERIALES PARA EL AYUNTAMIENTO DE VALLADOLID. SERVICIO DE LIMPIEZA VIARIA.</t>
  </si>
  <si>
    <t>2024 0550 4312 22799</t>
  </si>
  <si>
    <t>DEXTER VOLPRINT, S.L.</t>
  </si>
  <si>
    <t>IMPRESION E INSTALACION DE LONAS PARA PUESTOS VACIOS  DEL MERCADO DE LAS DELICIAS (PRTR).</t>
  </si>
  <si>
    <t>RECARGA DE GAS ARGÓN PARA MÁQUINA DE SOLDADURA PARA INSTALACIÓN TRAMEX LAS FLORES (COMPLEMENTARIO)</t>
  </si>
  <si>
    <t>ALB: 24-227695 PED: 24-045220-1104 S/PED: AREA INCENDIOS / RACORD BARCELONA B45 HEMBRA 1-1/2"" / RACORD BARCELONA B45 MAC</t>
  </si>
  <si>
    <t>PLASMONT AL USO MULTIUSO DE 5KG ( SAN BENITO ) / CINTA KREP 29MMX45 (60UD CAJA) ( SAN BENITO ) / DANPIN PACK 10 REC VELO</t>
  </si>
  <si>
    <t>GOMA PUERTA FARID ALMACEN / JUNTA GOMA KIT REPARACION FMO  5297FZF...// AM EXP 18/2022 // SERVICIO DE LIMPIEZA.</t>
  </si>
  <si>
    <t>1 8200597523 - TOPE PUERTA</t>
  </si>
  <si>
    <t>Alb. A24/184748 de 07/10/2024 / MANGUERA D.8 x 25 MTS. / VALE Nº 1825</t>
  </si>
  <si>
    <t>TA24 1405 REPARACION 4223-JDZ KMS.344912 CARGAR 650 GR DE GAS DE A A...// AM EXP 23/2020 // SERVICIO DE LIMPIEZA.</t>
  </si>
  <si>
    <t>TUBO EVACUACION 125 ""B"" 5 ML. ENCOLAR / TUBO EVACUACION 110 ""B"" 5 ML. ENCOLAR / CODO H-H 87º / CODO H-H 87º // EL GLOBO</t>
  </si>
  <si>
    <t>ID: 0042289-NAVE SOTO - MEDINILLA / BISAGRA SOLDAR LIBRO BL 100x34x10 / ID: 0042289-NAVE SOTO DE MEDINILLA - 2 / DISCO C</t>
  </si>
  <si>
    <t>PAVIKRIL VERDE12L ( GE0011750 )</t>
  </si>
  <si>
    <t>ALB: 24-229379 PED: 24-047524-1017 S/PED: VALE15/10/24 / REPARACION DE: MOTOSIERRA   MARCA:STIHL   MODELO:  MS201T  NS:1</t>
  </si>
  <si>
    <t>32016 X/Q RODAMIENTO RODILLOS CONICOS SKF / AMS DESTORNIL HOJA MÚLTIPLE MODELO STANDART   FACOM / NURAL   28- 40 ML 3850</t>
  </si>
  <si>
    <t>MANO DE OBRA DIAGNOSIS  / REFRIGERANTE  R134A</t>
  </si>
  <si>
    <t>COPIA LLAVE NORMAL / LLAVERO PORTAETIQUETAS PLASTICO / COMMENT|++ RETIRA LUIS PLACER ++ / COMMENT|++ OFICINA ++ / COPIA</t>
  </si>
  <si>
    <t>CERTIFICADO OBLIGATORIO SSL OV DE LOS NUEVOS PORTALES WEB DE TURISMO. AMPLIACION DE UN CERTIFICADO</t>
  </si>
  <si>
    <t>Minora 60.000¿ AD 920239000571 // SEGUNDA PRORROGA DEL CONTRATO DE SUM. DE GASOLEO DE AUTOMOc. SERVICIO DE LIMPIEZA.</t>
  </si>
  <si>
    <t>EL PRINCIPITO ( Corresponde a N/E  2 ) / LIBRO DE LA VIDA DE BERNARDO DE HOYOS ( Corresponde a N/E  2 ) / HARRY POTTER Y</t>
  </si>
  <si>
    <t>factura 2011 libros biblioteca ayuntamiento valladolid</t>
  </si>
  <si>
    <t>SUMINISTRO REPUESTOS NEUMÁTICOS BARREDORAS/CAMIONES. // AM EXP 18/2022 // SERVICIO DE LIMPIEZA.</t>
  </si>
  <si>
    <t>JOSE ANTONIO MARTIN SINOVAS</t>
  </si>
  <si>
    <t>REPOSICIÓN DE VENTANAS DE ALUMINIO EN VARIOS COLEGIOS PUBLICOS. 15 DÍAS.</t>
  </si>
  <si>
    <t>BOMBA DE AGUA / JUNTADE CAUCHO / JUEGO ASIENTOS / SOPORTE ABAJO DERECHA / RODILLO INVERSI / RODILLO INVERSI / KIT FILTRO</t>
  </si>
  <si>
    <t>JOSE FELICIANO BORREGO NORIEGA</t>
  </si>
  <si>
    <t>CTTO DE SERVICIOS. TALLERES PARTICIPATIVOS PARA FAMILIAS, COLEGIOS Y AMPAS. DESDE 15-OCTUBRE A DICIEMBRE</t>
  </si>
  <si>
    <t>DISCO EXPERT MULTIMAT. 230X2,4X1 // CEIP MIGUEL DE CERVANTES</t>
  </si>
  <si>
    <t>BATERIA BOSCH PRO CORE 18V 4Ah</t>
  </si>
  <si>
    <t>RETROVISOR DL DR</t>
  </si>
  <si>
    <t>LAVABO ROCA A325393000 VICTORIA 560X460 BLANCO / MANGUITO JIMTEN FLEXIBL.../ AM EXP 18/2022 // SERVICIO DE LIMPIEZA.</t>
  </si>
  <si>
    <t>LUBRICAN ANGUILA 46015000 (500CC) INTRODUCC / MT CABLE H05Z1-K ZEROH FLEX  1X0,50 AMARILLO / MT CABLE H05Z1-K ZEROH FLEX</t>
  </si>
  <si>
    <t>VARIOS SUMINISTROS DE FERRETERÍA // CEIP GONZALO DE BERCEO // SE APLICA A/2024/203</t>
  </si>
  <si>
    <t>WD40 MULTIUSOS DOB ACC 500ML / WD40 FLEXIBLE 400ML</t>
  </si>
  <si>
    <t>SUMINISTRO MATERIAL FONTANERIA PARA TRABAJOS REALIZADOS POR MANTENIMIENTO DE ACONDICIONAMIENTO BAÑOS FERIA GASTRONOMIA</t>
  </si>
  <si>
    <t>SUMINISTRO DE MATERIAL PARA C.I.C. CONDE ANSÚREZ ID: 42681 (12 PLETINA DE 20X4 S 275 JR)</t>
  </si>
  <si>
    <t>ALB: 24-232187 PED: 24-052123-1017 S/PED: 10 / REPARACION DE:GENERADOR   MARCA: AYERBE  MODELO: HONDA    NS:10 / MANO DE</t>
  </si>
  <si>
    <t>SUMINISTRO DE MATERIALES  PARA EL CURSO PARQUES Y JARDINES V - DEL C. DE F. PARA EL EMPLEO- JACINTO BENAVENTE</t>
  </si>
  <si>
    <t>MANGUERA BLINDADA 3M</t>
  </si>
  <si>
    <t>Albarán: VA24/4528 Fecha: 23/10/24 / * EL PERAL DEPOSIT DE VEHICULOS * / PINO NORTE V 50</t>
  </si>
  <si>
    <t>MUELLE BARRA SEG FMO PLUS...// AM EXP 18/2022 // SERVICIO DE LIMPIEZA.</t>
  </si>
  <si>
    <t>1 8200589142 - TUBERIA CARBURANT</t>
  </si>
  <si>
    <t>GUANTE 500G2P GRIS T-10 (                       ) / GUANTE PIEL T/FLOR BLANCO T-10 (                       ) / GUANTE NI</t>
  </si>
  <si>
    <t>JUEGO DEST. WERA S-300 6PZ./DEST. PHILIPS  WITTE PH 0x60 MM/DEST. PHILIPS  WITTE PH 1x80 MM///SERV. EXTINCION INCENDIOS</t>
  </si>
  <si>
    <t>MANTENIMIENTO, SUNIMISTRO DE CERRADURA KEYA 20.13.42 + 130124 CROMO CLICK 180º PARA EL JACINTO BENAVENTE</t>
  </si>
  <si>
    <t>ALB: 24-226034 PED: 24-042516-1003 S/PED:  / HOJAS DE LIJA PARA LIJADORA 115X230 GRANO 320 / SWG TORNILLO P/METAL C/HEX </t>
  </si>
  <si>
    <t>SESIONES PARTIPATIVAS MEJORA Y BIENESTAR PERSONAL: 4 PONENCIAS / TALLERES DESARROLLADOS EN CENTROS CÍVICOS</t>
  </si>
  <si>
    <t>JOSE LUIS ARRANZ GARCIA</t>
  </si>
  <si>
    <t>ADJUDICA CAMPAÑA CONCIENCIACIÓN USO VEHÍCULOS MOVILIDAD PERSONAL (VMP) PATINETES</t>
  </si>
  <si>
    <t>MANT. SUMINISTRO DE  AGLOMERADO DM 3660*19 PARA REPARACIONES DEL CVA DELICIAS- INICIATIVAS SOCIALES</t>
  </si>
  <si>
    <t>TKROM ACRILICA TRAFICO BLANCO 4LT / MINI...// AM EXP 18/2022 // SERVICIO DE LIMPIEZA.</t>
  </si>
  <si>
    <t>JOSE LUIS CASTRO MARTINEZ</t>
  </si>
  <si>
    <t>DISEÑO Y ELABORACIÓN DE MATERIALES PARA LA COMUNICACIÓN DE LA SEMANA DE LA MOVILIDAD 2024</t>
  </si>
  <si>
    <t>JOSE LUIS MARIN REDONDO</t>
  </si>
  <si>
    <t>COLOCACION SISTEMA ANTIPOSADO DE PALOMAS - ENTORNO PLAZA MAYOR</t>
  </si>
  <si>
    <t>MAYORGA</t>
  </si>
  <si>
    <t>CONTRAT. ACTUACIONES NOCTURNAS COMPLEMENTARIAS PARA CONTROL POBLACIONAL DE PALOMAS TORCACES  EN LA CIUDAD DE VALLADOLID</t>
  </si>
  <si>
    <t>CORRECIÓN DE EXAMENES BOLSA TRABAJADOR/A SOCIAL PER-428/2024.</t>
  </si>
  <si>
    <t>LAMPARA 6601/1 22,8V 50W G6.35</t>
  </si>
  <si>
    <t>2024 01 4331 22199</t>
  </si>
  <si>
    <t>JUAN CARLOS GOMEZ  POLA</t>
  </si>
  <si>
    <t>SUMINISTRO MATERIALES PARA RESTAURAR LA MAQUETA DEL PROYECTO PZA DEL MILENIO ETS ARQUITECTURA DE LA UVA</t>
  </si>
  <si>
    <t>RENTOKIL INITIAL ESPAÑA, S.A.</t>
  </si>
  <si>
    <t>MANTENIMIENTO UNIDADES HIGIÉNICAS FEMENINAS PARA CASA DEL BARCO Y EDIFICIO CONCEJALIA OCT. 2024-SEPT. 2025</t>
  </si>
  <si>
    <t>MANO DE OBRA / KUBOTA MUELLE FRENO K131025322 / ACEITE TRANSMISION KUBOTA SUPER UDT LF  ( LTS ) / KUBOTA CALCE K54533461</t>
  </si>
  <si>
    <t>AZ9788410004283    LECCIONES SINUOSAS ( FORMATO    L ) / 97818354064        BILLY Y Minimonstruos 11 Los Monstruos de Ha</t>
  </si>
  <si>
    <t>HERRAMIENTA HIDRAULICA DE BATERIA (2 UDS)/ BATERIAS (4 UDS) CARGADOR (2 UDS)/SET DE SOPORTES CRUZADOS (1 UD)/LOTE 2</t>
  </si>
  <si>
    <t>BAYSAN QUALITY PRO SL</t>
  </si>
  <si>
    <t>EXPTE: VS 41/24.SUMINISTRO DE UN FURGÓN 100% ELECTRICO PARA MONITORIZAR ZONA DE BAJAS EMISIONES</t>
  </si>
  <si>
    <t>PATERNA</t>
  </si>
  <si>
    <t>GESTION Y CALIDAD TURISTICA CIUDAD DE SEGOVIA</t>
  </si>
  <si>
    <t>SERVICIO DE GUIA  PARA REALIZAR UN RECORRIDO POR LOS ESGRAFIADOS DE SEGOVIA LOS ALUMNOS DEL CURSO DE PINTURA DECORATIVA</t>
  </si>
  <si>
    <t>EDUCTRADE SA</t>
  </si>
  <si>
    <t>SERVICIO PARA LA ELABORACION DE PLANES PARA LA DESCARBONIZACIÓN EN EMPRESAS DE VALLADOLID</t>
  </si>
  <si>
    <t>PRORROGA CTO SERVICIO MANTENIMIENTO Y CONSERVACION PREVENTIVO-CORRECTIVO CUPULA DEL MILENIO LOTE 2. 15-11-24 AL 14-11-26</t>
  </si>
  <si>
    <t>MANTENIMIENTO ALBERGUE MUNICIPAL PEREGRINOS PUENTE DUERO. LOTE 1MANTENIMIENTO DE LAS INSTALACIONES. UN AÑO DE DURACIÓN</t>
  </si>
  <si>
    <t>PRORROGA CTO SERVICIO MANTENIMIENTO Y CONSERVACION PREVENTIVO-CORRECTIVO ANT. HIPICA MILITAR LOTE 3 15-11-24 AL 14-11-26</t>
  </si>
  <si>
    <t>DOC. COMPLE. A Nº 920240022406 CON REF. 22024008817 POR AMPLIACIÓN DE SUMINISTRO PARA ACADEMIA POLICÍA MUNICIPAL</t>
  </si>
  <si>
    <t>MONOMANDO FREGADERO DUCHA EXTRAÍBLE SERIE 40 SM2 CROMO // CASA MAESTRO CLAUDIO</t>
  </si>
  <si>
    <t>F - 9623 -TELA ASFALTICA  ASFALDAN AL-80 PARA CENTRO INTEGRADO PSH - SEGOPI SL. 1 DIA</t>
  </si>
  <si>
    <t>SUMINISTRO REPUESTOS VARIOS PARA MAQUINARIA. AM 18/2022 // SERVICIO DE LIMPIEZA.</t>
  </si>
  <si>
    <t>¡BUENAS NOCHES, PRINCIPITO! ( notas: Centro de Bibliotecas Municipales de Valladolid. Monasterio de San Benito.;  ) / ¡C</t>
  </si>
  <si>
    <t>ACUERDO MARCO V.18/2022 / EXDTE. V.18-2022 CB_PS3 / LOTE Nº. 4: / Albarán: 3/24000961: / Forsythia intermedia, cont.</t>
  </si>
  <si>
    <t>BARRYFLEX RV-K 0,6/1KV 3G2,5 NEGRO R.100 / BARRYFLEX H07V-K 16 AMARILLO/VERDE BOBINA (ROLLO4586452) (MIG 101390J</t>
  </si>
  <si>
    <t>BARRYFLEX RV-K 0,6/1KV 4X6 NEGRO BB/CT (ROLLO4599936) (ROLLO4588633)</t>
  </si>
  <si>
    <t>MATERIAL FERRETERÍA PARA CC DELICIAS</t>
  </si>
  <si>
    <t>REPARACION DE BOMBA ACS DE LA CALEFACCION DEL CVA ZONA SUR- INICIATIVAS SOCIALES</t>
  </si>
  <si>
    <t>SACO CEMENTO GRIS 32.5 R / SACO PEGAMENTO G 100 SUPER BLANCO 25KG / SACO CEMENTO BLANCO 42.5R</t>
  </si>
  <si>
    <t>MATERIAL FERRETERÍA PARA CC CAMPILLO (ID 43586) // MULETILLA AMIG 9RX-53 AMHYG INOX 18/8</t>
  </si>
  <si>
    <t>ALB: 24-226996 PED: 24-044021-1003 S/PED: 1704 / COLLARIN AZUL DUCTIL PE.PVC 63-2"" / UNION TRES PIEZAS LATON M-H 2"" / BO</t>
  </si>
  <si>
    <t>9 ALLEN LARGA BOLA ZN 1,5 a 10mm / PERFIL 40x40 CANAL 8MM ALUM.ANOD</t>
  </si>
  <si>
    <t>3 PLETINA DE 70X6 S 275 JR // EIM EL GLOBO</t>
  </si>
  <si>
    <t>TOTAL REPARACION MATRICULA 8831JXF / ANEXO DETALLE FTP000023193</t>
  </si>
  <si>
    <t>SACA VACIA</t>
  </si>
  <si>
    <t>1 265598248R - PILOTO</t>
  </si>
  <si>
    <t>OVALDINE FACHADAS LISO BASE TR DE 4L ( ID0043287 ) / MONTOSINT. BRILLO BLANCO 750 ML ( ANTONIO GARCIA QUINTANA ID0043330</t>
  </si>
  <si>
    <t>EXPEDIENTE V.18-2022 CB_PS3 SUMINISTRO DE ARBOLES Y ARBUSTOS / ROSAL BAJO / SALVIA OFFICINALIS C-3 L / BETULA UTILIS 12/</t>
  </si>
  <si>
    <t>FERTILENT MINI CESPED 20-5-10 2MgO (25Kg) / ATILA (20 L)</t>
  </si>
  <si>
    <t>205/60R MICHELIN PRIM4 92H ( 2169-HCN ) / S.I. GESTION DE NFU  (  CAT. B  2169-HCN ) / 205/60R16 MICHELIN PRIM4 92V ( 19</t>
  </si>
  <si>
    <t>DIARIO DE UN ALDEANO PRINGAO COMIC 5 / PERDIDAS EN EL BOSQUE / EL BOLSO / ADA TRENZA ROJA 1 - EL SECRETO DE JON LOTE 1</t>
  </si>
  <si>
    <t>4200439439 - RODILLO TUSA - 60x839</t>
  </si>
  <si>
    <t>PUBLICIDAD PARA LA PROMOCIÓN EN PRENSA ESCRITA Y DIGITAL LA `EXPOSICIÓN RÍOS DE LUZ, REDESCUBRE LA RUTA¿</t>
  </si>
  <si>
    <t>AM SECT 2021/37 ADJUDICA ACCIÓN PUBLICITARIA DIVULGATIVA RUTA HOMENAJE A CONCHA VELASCO</t>
  </si>
  <si>
    <t>AM SECT 2021/37 ADJUDICA CAMPAÑA REFORZAR DIFUSIÓN ACTIVIDADES NAVIDAD 2024</t>
  </si>
  <si>
    <t>7337LWL D-M SOP.CON COLLARIN EMPUJE /  D-M CAMBIO /  SUSTIT.ACEITE CAMBIO /   TRASPASAR  ACCESORIOS DE CAMBIO VIEJO A C</t>
  </si>
  <si>
    <t>SUMINISTRO CARAMELOS PARA CABALGATA DE LA RECEPCION DEL CARTERO REAL DICIEMBRE 2024</t>
  </si>
  <si>
    <t>ADAPTACIÓN DISEÑO IMAGEN PARA LA DIFUSIÓN DEL PLAN DE INSERCIÓN LABORAL / OCTUBRE 2024</t>
  </si>
  <si>
    <t>FRAILE TELECOMUNICACIONES, S L.</t>
  </si>
  <si>
    <t>Reparación de la instalación de la videovigilancia exisente en el parque de Canterac// SEISPC</t>
  </si>
  <si>
    <t>SUMINISTRO DE CONTENEDOR DE ARENA Y ESCOMBROS. SERVICIO DE LIMPIEZA.</t>
  </si>
  <si>
    <t>SERIGRAFIAS SERIMAR, S.A.</t>
  </si>
  <si>
    <t>COLABORACIÓN I ENCUENTRO DE PROFESIONALES DE BIBLIOTECAS DE CASTILLA Y LEÓN (LIBRETAS)</t>
  </si>
  <si>
    <t>SUMINISTRO DE PLÁTICO PARA TEJADILLO EN CENTRO DE MANTENIMIENTO</t>
  </si>
  <si>
    <t>PLASMA EL FANTASMA / ÉRASE UNA VEZ UN LIBRO / INVISIBLE / LAS FRASES ROBADAS / GS30N. ES NAVIDAD, STILTON /  LOTE 1</t>
  </si>
  <si>
    <t>EXP. SPSC-SE 13/23 PRORROGA FORZOSA GESTIÓN PUNTO LIMPIO VALLE DE ARAN DEL 01/10/24 AL 31/12/24. SERVICIO DE LIMPIEZA.</t>
  </si>
  <si>
    <t>SUMINISTRO PIEZAS PARA REPARACIÓN ALTAVOCES Y MICRÓFONOS</t>
  </si>
  <si>
    <t>W21002 CRYSTAL CLEAN&amp; PROTECT 125ML / GARRAFA ADBLUE 10LT. C/FLEX 23</t>
  </si>
  <si>
    <t>EQUIPOS DE PROTECCION INDIVIDUAL PARA LA LUCHA CONTRA INCENDIOS ESTRUCTURALES (LOTE 1) ///SERV. EXTINCION INCENDIOS</t>
  </si>
  <si>
    <t>ITT DYNAMICS S.L.</t>
  </si>
  <si>
    <t>EXP 29/24 CONTRATO COMPRA CRIBADORA DE ARENA PARA PLAYA MORERAS. SERVICIO DE LIMPIEZA VIARIA.</t>
  </si>
  <si>
    <t>MARTORELLES</t>
  </si>
  <si>
    <t>EXP. VS 20/24 SUMINISTRO DE 3 SONÓMETROS</t>
  </si>
  <si>
    <t>MODIFICACION DE CONTRATO DE REPARACION Y SUBSANACION DE PATOLOGIAS Y MEJORAS DEL MERCADO DE LAS DELICIAS DE VALLADOLID</t>
  </si>
  <si>
    <t>Aprobación de la certificación 5 y final de las obras de urbanización y carril bic en C/ Arca Real (expediente 12/2023)</t>
  </si>
  <si>
    <t>ELENA GONZALEZ LEONARDO</t>
  </si>
  <si>
    <t>PRESENTADORA PARA CONDUCIR EL ACTO INSTITUCIONAL DE LA CELEBRACION DEL DÍA INTERNACIONAL DE PERSONAS CON DISCAPACIDAD-</t>
  </si>
  <si>
    <t>CTTO SUMINISTRO CARRO BIBLIOTECAS MUNICIPALES. 1 SEMANA</t>
  </si>
  <si>
    <t>MATERIALES DE FONTANERÍA // EIM MAFALDA Y GUILLE</t>
  </si>
  <si>
    <t>AMPLIACIÓN CONTRATO SERV. ACTUACIONES EN LOS SISTEMAS CONTRA INCENDIOS DE COLEGIOS PÚBLICOS FUERA CONTRATO MANTENIMIENTO</t>
  </si>
  <si>
    <t>ELYTE VALLADOLID, S.L.</t>
  </si>
  <si>
    <t>VS 60/24 RENOVACION PROYECTORES PISTAS DE TENIS DE LA VICTORIA</t>
  </si>
  <si>
    <t>VS 59_24 RENOVACION ALUMBRADO POLIDEPORTIVO ESCOLAR GONZALO DE BERCEO</t>
  </si>
  <si>
    <t>ALB: 24-221414 PED: 24-035328-1104 S/PED: CP F. GARCIA LORCA / DAK UD REJILLA BLANCA PP L-50 A-13 / DAK UD CANALETA BLAN</t>
  </si>
  <si>
    <t>CAJA MARIPOSA</t>
  </si>
  <si>
    <t>TKROM ACRILICA TRAFICO BLANCO 4LT  / MINIRODILLO ANTIG...// AM EXP 18/2022 // SERVICIO DE LIMPIEZA.</t>
  </si>
  <si>
    <t>ESPUMA POLIURETANO PISTOLA / DISOLVENTE LIMPIEZA PISTOLA / ABRAZADERA SIN FIN 16-27 / ABRAZADERA SIN FIN 12-22 / SIKA 11</t>
  </si>
  <si>
    <t>SUMISTROS DIVERSOS</t>
  </si>
  <si>
    <t>BOSCH TUERCA SDS-CLIP SUJECCION RAPIDA / BOSCH BRIDA FIJACCION 2605703014/SEISPC</t>
  </si>
  <si>
    <t>MAGNUM + BLANCO 15L ( COLEGIO EL PERAL ID0042531 ) / MONTOSINT. BRILLO BASE TR 750ML ( CEIP GARCIA QUINTANA ID0042157 )</t>
  </si>
  <si>
    <t>LATG.  COMPACTA 2SC 1/4"" 1.115met / PEDIDO MATRICULA E8109BFB / JUNT...// AM EXP 18/2022 // SERVICIO DE LIMPIEZA VIARIA.</t>
  </si>
  <si>
    <t>*CABLE ACERO EHL GALVA 2MM M/L EHL / SUJETACABLE SUPER SIMPLE 2 MM</t>
  </si>
  <si>
    <t>SUMINISTRO MATERIAL ,  REGULADOR DE PRESION (TIPO AGRO-GREEN-EVOL)PARA EL CURSO DE PARQ. Y JARDINES DEL C. DE F. EMPLEO-</t>
  </si>
  <si>
    <t>933- 4X 15    TORNILLO  C/ HEXAGONAL  INOX. A-2 TODO ROSCA / 985-M- 4      TUERCA INOX.AB A2 / 125-M- 4      ARANDELA IN</t>
  </si>
  <si>
    <t>MATERIAL DE FONTANERÍA // CE EL CORRO</t>
  </si>
  <si>
    <t>ID: 0042360-CEIP MARINA ESCOBAR / PALOMILLA AMIG  1 125x100 BLANCA / BOLSA CELO SURTIDO TORNILLERIA MEDIANA / TACO FISCH</t>
  </si>
  <si>
    <t>TALLERES SOBRE LA HISTORIA Y EL PATRIMONIO DE VALLADOLID PARA ALUMNADO DE INFANTIL PRIMARIA Y ESO. CURSO ESCOLAR 24-25</t>
  </si>
  <si>
    <t>CUENTACUENTOS TEATRALIZADOS  PARA EL ALUMNADO DE LAS ESCUELAS INFANTILES MUNICIPALES. OCTUBRE A DICIEMBRE 2024</t>
  </si>
  <si>
    <t>2024 11 1631 622</t>
  </si>
  <si>
    <t>DELIMITACIÓN Y VALLADO PARCELA MUNICIPAL PUNTO LIMPIO CAMINO VIEJO DE SIMANCAS. SERVICIO DE LIMPIEZA VIARIA.</t>
  </si>
  <si>
    <t>CARTELERÍA ""PARADAS TAXI""</t>
  </si>
  <si>
    <t>IMPRESIÓN  Y SUMINISTRO REVISTA TAMAÑO A5 EMPATÍA HACIA LOS ANIMALES PARA ALUMNADO TALLERES GUÍA EDUCATIVA. 1 SEMANA.</t>
  </si>
  <si>
    <t>2024 05 4314 22799</t>
  </si>
  <si>
    <t>IMPRESION MATERIAL DE LA CAMPAÑA ""COMERCIO PROXIMO"" , TU PROXIMO DESTINO.</t>
  </si>
  <si>
    <t>IMPRESION Y MAQUETACION DEL LIBRO PARA  LA CELEBRACION DEL   EN EL DIA DEL MAYOR- INICIATIVAS SOCIAL</t>
  </si>
  <si>
    <t>Impresión de cartelería en gran formato para el Servicio de Parques y Jardines.</t>
  </si>
  <si>
    <t>AMPLIACIÓN CTTO SUMINISTRO IMPRESIÓN REVISTA A5 EDUCACIÓN EMPATÍA HACIA LOS ANIMALES. 1 SEMANA</t>
  </si>
  <si>
    <t>MATERIAL SANITARIO PARA LOS BOTIQUINES Y MOCHILAS DE PRIMEROS AUXILIOS PARA USO EN INTERVENCIONES DEL SEISPC</t>
  </si>
  <si>
    <t>509-1000KG.   GANCHO C/DISPOS. SEGURIDAD  (17817) / 912- 4X 50    TORNILLO A...// AM EXP 18/2022 // SERVICIO DE LIMPIEZA</t>
  </si>
  <si>
    <t>MANO DE OBRA // M.O. D/M TURBO PARA SU VERIFICACIÓN Y DAR PRESUPUE...// AM EXP 23/2020 // SERVICIO DE LIMPIEZA.</t>
  </si>
  <si>
    <t>MATERIAL PINTURA PARA CC DELICIAS (ID 43701 // TKROM COSMOS EXTRA MATE BLANCO 12L)</t>
  </si>
  <si>
    <t>ENTREGA TROFEOS CONCURSO PUCELA CHEF SEPTIEMBRE 2024</t>
  </si>
  <si>
    <t>SERVICIO TRANSPORTE ALUMNADO PARA EL PLENO DE LA INFANCIA 2-12 Y PARA OTRAS  ACTUACIONES DE INFANCIA HASTA FIN DE AÑO</t>
  </si>
  <si>
    <t>Coordinación de segurilidad y salud en derribo de vivienda sita en la calle Azalea 24. R.I. 5_2021</t>
  </si>
  <si>
    <t>T - Codigo de centro tramitador GE0011750 / 450700 - Clip metalico de sujeccion carril 17x7mm</t>
  </si>
  <si>
    <t>T - Codigo de centro tramitador GE0011750 / 29901040 - Manguera plana 2x0,75 color blanco</t>
  </si>
  <si>
    <t>SUMINISTRO REPUESTOS VARIOS PARA MAQUINARIA. // AM EXP 18/2022 // SERVICIO DE LIMPIEZA.</t>
  </si>
  <si>
    <t>M² BALDOSA ALISTE 20X20X6 ROJA / M² BALDOSA 50X50X6 ABUJARDADO FINO ROJO</t>
  </si>
  <si>
    <t>M² THERMATEX STAR SK (1000X600X15) / SACO CEMENTO GRIS 32.5 R</t>
  </si>
  <si>
    <t>7535LLT-  H.M.O.  REVISAR  ESTADO  DE FRENOS DESMONTANDO RUEDAS /   H.M.O.  SUSTITUIR PINZAS, PASTILLAS Y TESTIGOS DE</t>
  </si>
  <si>
    <t>JESÚS / SCHNOZZER Y POTATO: ¡VAMOS A LA LUNA! / SCHNOZZER Y POTATO: ¡VAMOS DE AVENTURA! / TODO MAL / LOS DINGO DOCUS - L</t>
  </si>
  <si>
    <t>Albarán: VA24/5084 Fecha: 26/11/24 / COLEGIO CONSTANZA MARTIN / - / CERRADURA 2010P HL / MANILLA CLASICA 913C/PLACA BS 9</t>
  </si>
  <si>
    <t>MANTENIMIENTO, SUMINISTRO DE  EC-4665 - DOWNLIGHT SAGA 24W BLANCO 4000K CORTE Ø190mm PARA EL CVA ZONA SUR- INICIATIVAS S</t>
  </si>
  <si>
    <t>1231LWY-COMPROBAR  SE  CALIENTA, REALIZAR PRUEBAS Y DETERMINAR AVERIA /   COMPROBAR  RELE  DEL  VENTILADOR  NO CORTA,</t>
  </si>
  <si>
    <t>NAVIDAD 2024: ACTUACIONES MAGO QUIQUE EN CC. ZONA SUR Y CIC NATIVIDAD ÁLVAREZ CHACÓN.</t>
  </si>
  <si>
    <t>MANT. SUMINISTRO DE  PELICULA PROTECTORA UNIVERS,ESPUMA POLIURETANO, DISCO GPR PORCELANIC PARA EL CVA DELICIAS- INICIATI</t>
  </si>
  <si>
    <t>SIKA 11FC PURFORM MARRON 300ML / SIKA 11FC PURFORM GRIS 300ML / SILICONA NEUTRA TRANSLUCIDA</t>
  </si>
  <si>
    <t>DIAFRAGMA CARRETILLA JARDI NK300 RB10344 / VALE Nº 1773</t>
  </si>
  <si>
    <t>LOS AEROSTATOS / UNA SOMBRA BLANCA / VIÑEDOS DE SANGRE</t>
  </si>
  <si>
    <t>ENRIQUE BUENO TRIGUEROS</t>
  </si>
  <si>
    <t>ASISTENCIA DE APOYO A GERENCIA Y LABORES DE LOS TECNICOS EN DESARROLLO Y EJECUCION LABORES ESTRATEGIA COMUNICATIVA</t>
  </si>
  <si>
    <t>COMMENT|+++ EXPTE V. 18/2022 +++ / COMMENT|SERVICIO DE MEDIOAMBIENTE-AYTO DE VALLADOLID / COMMENT|ATT. LABORATORIO / COM</t>
  </si>
  <si>
    <t>BATERIA TECNIUM BTX7A-BS</t>
  </si>
  <si>
    <t>MATERIAL DE FERRETERÍA DIVERSO PARA CC PARQUESOL</t>
  </si>
  <si>
    <t>F - 9773 - CARGA GAS BOMBONA Y SILICONA - CENTRO INTEGRADO PSH - MUNDO INDUSTRIA. 1  DIA</t>
  </si>
  <si>
    <t>PANTALLA AUTOM. 9-13 (PILA RECA)</t>
  </si>
  <si>
    <t>SACO DE GRAVA 25 KG / SACO CEMENTO GRIS 32.5 R / SACA VACIA // EIM EL GLOBO</t>
  </si>
  <si>
    <t>ALB: 24-223519 PED: 24-038519-1003 S/PED: PLAYA MORERAS / PB CODO 90º T-T DN 15 / COLLARIN ACERO DN 25-1/2"" / VALVULA BO</t>
  </si>
  <si>
    <t>RUEDA SIRVEX 2-2461 GIR. POLIUR. / ALYCO MACETA ALBAÑIL 1 KG M/FIBRA V 196600 / *VARILLA ROSCADA ZINC M-12 / TUERCA DIN</t>
  </si>
  <si>
    <t>TA24 1810 REPARACION 7419-LDY KMS.71490 HACER REFORMA EN FRENOS...// AM EXP 23/2020 // SERVICIO DE LIMPIEZA.</t>
  </si>
  <si>
    <t>TA24 2097 REPARACION 6747-KLN KMS.79123 REPARAR ENGANCHES DE CINTURONES ASIENTO CENTRAL, DE ESTE VEHICULO Y DEL 4416-KJX</t>
  </si>
  <si>
    <t>SUMINISTRO DE DANPIN PACK 10 REC. ANTIGOTA EXTRA 11CM PARA REPARACION DE PINTURA EN EL  CVA DELICIAS - INICIATIVAS SOCIA</t>
  </si>
  <si>
    <t>IBERSAT BLANCO 15L (P) ( CENTRO CIVICO ZONA SUR ID0043443 )</t>
  </si>
  <si>
    <t>MONTOSINTET. BRILLANTE AMARILLO MEDIO 750ML ( MANTENIMIENTO  GE0011750 )</t>
  </si>
  <si>
    <t>MESA RATAN PLEG. 61,5X61,5X73 CM  557N22</t>
  </si>
  <si>
    <t>MANTENIMIENTO, SUMINISTRO DE   MELAMINA LISA BLANCA  PARA REPARACIONES DEL  CVA LA VICTORIA- INICITIVAS SOCIALES</t>
  </si>
  <si>
    <t>MONTOKRIL LISO BLANCO 15L (P) // MACÍAS PICAVEA</t>
  </si>
  <si>
    <t>MAGNUM+ BLANCO 15L ( VESTUARIO SERV. LIMPIEZA VALLE DE ARAN ID0041756 )</t>
  </si>
  <si>
    <t>CASQUILLO SCT-S-M8 / T. DIN 912 8.8 ZN  6X 45 / POLIMERO MULTIMATERIAL TURBO BL / CEPILLO ESCOBA//SEISPC</t>
  </si>
  <si>
    <t>AMORTIGUADOR A GAS CC-5000 3CE...// AM EXP 18/2022 // SERVICIO DE LIMPIEZA.</t>
  </si>
  <si>
    <t>XYLAZEL MET.OXIRITE FORJA GRIS 4LT  ( ESCUELA INFANTILES GE0011757 - MAFALDA Y G</t>
  </si>
  <si>
    <t>MANTENIMIENTO, SUMINISTRO DE  CANAL DE SUELO ANTRACITA 12X50 U48X  Y  CEYS MONTACK CINTA PARA EL JACINTO BENAVENTE-</t>
  </si>
  <si>
    <t>ID: 0042229-CASA EL BARCO / BOMBILLO MCM EAN: 30-30 B-31252</t>
  </si>
  <si>
    <t>COLGADOR HAYA 3 POMOS BLANCO INOFIX / PICAPORTE LINCE UNIFICADO 8793-R / *ACEITE WD-40 500ML DOB ACC FLEXIBLE</t>
  </si>
  <si>
    <t>REPARACION DE CALEFACCION DEL CVA DELICIAS- INICIATIVAS SOCIALES</t>
  </si>
  <si>
    <t>SUMINISTRO DE MATERIAL FERRETERÍA (COCINA) PARA C.C. JOSÉ LUIS MOSQUERA</t>
  </si>
  <si>
    <t>CONTACTR SE A9C20732 25A  2NA  230V...// AM EXP 18/2022 // SERVICIO DE LIMPIEZA VIARIA.</t>
  </si>
  <si>
    <t>ENRIQUETA MOREJON  JIMENEZ</t>
  </si>
  <si>
    <t>TALLER DE DANZA EN EL CENTRO DE IGUALDAD// NOV 2024</t>
  </si>
  <si>
    <t>ACTIVIDAD DE CONVIVENCIA  EL DIA 18 DE DICIEMBRE ENTRE LOS USUARIOS Y FAMILIAS  DEL CENTRO OCUPACIONAL- INICIATIVAS SOC</t>
  </si>
  <si>
    <t>CATERIN PARA LOS VOLUNTARIOS DE LOS CVA EL 5 DE DICIEMBRE- INICIATIVA SOCIALES</t>
  </si>
  <si>
    <t>SPC 163/2024 DISEÑO GRÁFICO DE LA PROGRAMACIÓN DE NAVIDAD EN CENTROS CÍVICOS</t>
  </si>
  <si>
    <t>ADQUISICIÓN DE CÁMARAS DE VIDEO Y FOTOGRÁFICAS PARA POLICÍA MUNICIPAL</t>
  </si>
  <si>
    <t>TARJETAS MEMORIA PARA CÁMARA DE VIDEO GRABACIÓN ACCIDENTES DE TRÁFICO</t>
  </si>
  <si>
    <t>NATALIA DIEZ WIRTON</t>
  </si>
  <si>
    <t>MENUDO FIN DE SEMANA 2024 (2): ACTUACIÓN DEL GRUPO CALAMAR TEATRO EN C.C. PILARICA</t>
  </si>
  <si>
    <t>NATALIA PUENTE FERNANDEZ</t>
  </si>
  <si>
    <t>PROGRAMACIÓN NAVIDAD: ESPECTÁCULO ""DE SUEÑOS Y SOÑANZAS"" DEL GRUPO LUCIÉRNAGAS TEATRO EN CC CANAL DE CASTILLA</t>
  </si>
  <si>
    <t>2024 11 1321 212</t>
  </si>
  <si>
    <t>ACONDICIONAMIENTO DE LOS VESTUARIOS DE OFICIALES DE DISTRITO V DE POLICÍA MUNICIPAL</t>
  </si>
  <si>
    <t>NICOLAS LOPEZ GOMEZ</t>
  </si>
  <si>
    <t>SUMINISTRO DE BALDOSAS DE HORMIGÓN PARA REPONER PARTIDAS EN ESCALERAS DE C.C. RONDILLA</t>
  </si>
  <si>
    <t>DOC.COMPLEM.A Nº 920240020861 REF.22024008387 POR AMPLIACIÓN OBRA VESTUARIO DE OFICIALES EN DISTRITO V POLICÍA MUNICIPAL</t>
  </si>
  <si>
    <t>OR: 18857 - MATRICULA: 0370LDD / MANTENIMIENTO M ( 00175029 ) / CAMBIAR...// AM EXP 23/2020 // SERVICIO DE LIMPIEZA.</t>
  </si>
  <si>
    <t>ALB: 24-223204 PED: 24-037974-1003 S/PED:  / UNECOL DESATASCADOR LIQUIDO USO PROFESIONAL BOTELLA 1L / MANGUITO ELECTROLI</t>
  </si>
  <si>
    <t>ALB: 24-222939 PED: 24-037595-1003 S/PED:  / OBRA ESCUELA INFANTIL MAFALDA Y GUILLE / TE 45º SANITARIO M-H DN 125 / TAPO</t>
  </si>
  <si>
    <t>LAMPARA MZD LED STD A60 13W 4000K E27 FR ND / TASA ECORAEE   (R.DECRETO 208/2005) / LAMPARA MZD LED STD A60 13W 4000K E2</t>
  </si>
  <si>
    <t>SPRAY SEGOPI-TECH BLANCO BRILLO RAL 9010 0,4LT / SPRAY URKI-FILLER...// AM EXP 18/2022 // SERVICIO DE LIMPIEZA.</t>
  </si>
  <si>
    <t>SUMINISTRO DE MATERIAL PARA C.C. CASA CUNA (ID 43485 TEFA-138 - Resistencia para termo electrico NEGARRA 600W 230V)</t>
  </si>
  <si>
    <t>TKROM SUPERCARRARA LISO ALBERO 15LT // CEIP GARCÍA QUINTANA</t>
  </si>
  <si>
    <t>REPARAR PINCHAZO ( CAMION 7694-JCZ )</t>
  </si>
  <si>
    <t>BOTA SPINNING YOUTH S3 SRC Nº45...// AM EXP 18/2022 // SERVICIO DE LIMPIEZA.</t>
  </si>
  <si>
    <t>SUMINISTRO DE MATERIAL PARA EL   CURSO PINTURA DECORATIVA VI DEL C. DE F. PARA EL EMPLEO- JACINTO BENAVENTE</t>
  </si>
  <si>
    <t>ALB: 24-226536 PED: 24-034343-1001 S/PED: 3611B66000 / REPARACION DE:MARTILLO MARCA:BOSCH MODELO: GBH 12  NS:3611B66000</t>
  </si>
  <si>
    <t>TORNI. DIN  933 8.8 C/EXA. 12X 80MM / TUERCA DIN  934 ZINC M-12 *</t>
  </si>
  <si>
    <t>OFICACERES  S.L.</t>
  </si>
  <si>
    <t>SE-PC 137/2024: SUMINISTRO DE MOBILIARIO EN CENTROS DE PARTICIPACIÓN CIUDADANA (LOTE 1 - CENTRO DOTACIONAL LAS FLORES).</t>
  </si>
  <si>
    <t>CACERES</t>
  </si>
  <si>
    <t>MANTENIMIENTO PARA EL TRATAMIENTO TERMITAS EN EDIF.MUNICIPAL DE SANTA ANA.</t>
  </si>
  <si>
    <t>NURIA MARTIN  SANZ</t>
  </si>
  <si>
    <t>MENUDO FIN DE SEMANA 2024 (2): ESPECTÁCULOS CAMPACUENTO Y NATURTINA EN C.C. RONDILLA Y ZONA SUR</t>
  </si>
  <si>
    <t>PROGRAMACIÓN 25N: REPRESENTACIÓN DE LA OBRA ROSAS NEGRAS DEL GRUPO ZOLOPOTROKO TEATRO EN C.C. ZONA ESTE</t>
  </si>
  <si>
    <t>NAVIDAD MÁGICA 2024: ESPECTÁCULO NAVIMAGIA DEL GRUPO ZOLOPOTROKO TEATRO</t>
  </si>
  <si>
    <t>EUKAST SL</t>
  </si>
  <si>
    <t>ADJUDICA ACCIÓN PUBLICITARIA EN PROVINCIA DE LA RUTA HOMENAJE A CONCHA VELASCO</t>
  </si>
  <si>
    <t>ELIMINACIÓN DE RESIDUCOS CONSTRUCCIÓN DE PARCELAS Y VIALES DE TITULARIDAD PÚBLICA.PARC.47900A013000220000YK.EXP.114/2024</t>
  </si>
  <si>
    <t>SE-EIJI 11/2020 PS 3.2ª PROR CTTO MANTENIMIENTO EDIFICIOS.EIM. LOTE 2. AÑO 2024 ENLAZADO PROYECTO SUBV 5.632,08</t>
  </si>
  <si>
    <t>REDACCIÓN DE MEMORIA VALORADA PARA LAS OBRAS DE SALIDA DE EMERGENCIA DEL C.C. DELICIAS</t>
  </si>
  <si>
    <t>SUMINISTRO DE 2.500 BOLSAS PARA PARAGÜEROS DE C.C. RONDILLA</t>
  </si>
  <si>
    <t>SE-EIJI 11/2020 PS 3.2ª PROR CTTO MANTENIMIENTO EDIFICIOS.EIM. LOTE 2. AÑO 2024 CAMBIO DE PROYECTO</t>
  </si>
  <si>
    <t>2024 06 3321 632</t>
  </si>
  <si>
    <t>2024/PCM-01/000004 CTTO MENOR SUMINISTRO E INSTALACIÓN DE PUERTAS AUTOMÁTICAS BIBLIOTECA PARQUESOL.21 DIAS</t>
  </si>
  <si>
    <t>SUMINISTRO DE ESPEJOS Y MAMPARA PARA CENTRO LAS FLORES</t>
  </si>
  <si>
    <t>MENUDO FIN DE SEMANA 2024 (2): ACTUACIÓN DE OKARINO TRAPISONDA EN C.I.C. SANTIAGO LÓPEZ</t>
  </si>
  <si>
    <t>OLI-SERVICE CASTILLA, S.L.</t>
  </si>
  <si>
    <t>SUMINISTRO DE PROYECTORES Y ALTAVOCES PARA EL CENTRO DE FORMACION PARA EL EMPLEO- JACINTO BENAVENTE</t>
  </si>
  <si>
    <t>SUMINISTRO DE MATERIALES DE DIFUSIÓN DÍA MUNDIAL DE LA INFANCIA 2024: CARTELES, CALENDARIOS Y CUADERNOS. 15 DIAS</t>
  </si>
  <si>
    <t>AMPLIACIÓN SUMINISTRO MATERIALES DIFUSIÓN DIA MUNDIAL DE LA INFANCIA. 15 DÍAS</t>
  </si>
  <si>
    <t>KOMBU DATA SERVICES S.L.U.</t>
  </si>
  <si>
    <t>ADJUDICACION CONTRATO SUMINISTRO LICENCIAS APLICACION FISCALIZACION SCIPION. ANUALIDAD 2024</t>
  </si>
  <si>
    <t>SUSTITUIR  ACEITE,  FILTROS DE ACEITE, HABITACULO, AIRE, COMBUSTIBLES, REVISAR NIVELES///SERV. EXTINCION INCENDIOS</t>
  </si>
  <si>
    <t>T - Codigo de centro tramitador GE0003952 / SDCZ73-032G-G46 - Sandisk Ultra Flair 32GB USB 3.0 / CT2000X9SSD9 - Crucial</t>
  </si>
  <si>
    <t>ARREGLO DE TELÓN EN EL TEATRO DEL CENTRO CÍVICO CASA CUNA.</t>
  </si>
  <si>
    <t>MENUDO FIN DE SEMANA 2024 (2): ESPECTÁCULO ""QUE PACHA MAMA"" EN C.C. PARQUESOL</t>
  </si>
  <si>
    <t>EVENTS DIEZ SABAT,S.L.</t>
  </si>
  <si>
    <t>UTENSILIOS DE COCINA PARA EL CONCURSO PUCELA  CHEF 2024</t>
  </si>
  <si>
    <t>SIN ID-MANTENIMIENTO / FLEX.MEDID  5MT 25MM 8195M MAGNETICO / SIN ID-MANTENIMIENTO / TRANSPOR. ANGULOS 160MM ACHA 17-113</t>
  </si>
  <si>
    <t>Nº OR: 6112 - Entrada: 18/10/2024 09:05:25 Nº Serie: S/N / Marca: GENERADOR / Modelo: ROJO / *DESMONTAJE Y LIMPIEZA CARB</t>
  </si>
  <si>
    <t>SIN ID-MANTENIMIENTO / BOMBILLO TESA TE5R 40x10 LN AMAESTRADO 35677F / BOMBILLO TESA TE5R 40x10 LN AMAESTRADO 35617F / M</t>
  </si>
  <si>
    <t>CENTRO DE MANTENIMIENTO / BOSCH EMPUÑADURA 160202508E GSH 11 E</t>
  </si>
  <si>
    <t>DVD EL CIELO NO PUEDE ESPERAR / DVD EL COLOR PURPURA / EL MAESTRO QUE PROMETIO EL MAR DVD / DVD EL SOL DEL FUTURO /LOTE2</t>
  </si>
  <si>
    <t>CARTEL FIESTAS VALLADOLID - CASA SUBASTAS</t>
  </si>
  <si>
    <t>DEADPOOL COL. 3 PELICULAS DVD / DEL REVES COL 2 DVD / DEL REVES 2 DVD / EL ARCA DE NOE DVD / EL CONSENTIMIENTO DVD / EL</t>
  </si>
  <si>
    <t>H.M.O.  SUSTITUIR  ACEITE  MOTOR, FILTROS  DE  ACEITE,  GASOIL,  AIRE,  SECADOR, DIRECCION. ADBLUE, RESPIRADERO, ENGRA</t>
  </si>
  <si>
    <t>MATERIAL DE FERRETERÍA PARA VARIOS CENTROS CÍVICOS</t>
  </si>
  <si>
    <t>ACTO HOMENAJE COMISARIA DISTRITO 2</t>
  </si>
  <si>
    <t>MACHON ROSCADO LATON 1"" / TE IGUAL ROSCA HEMBRA LATON 1"" / VALVULA ESFERA H-H 1"" PALANCA INOX</t>
  </si>
  <si>
    <t>GARRAFA ADBLUE 10LT. C/FLEX 23 / GARRAFA ADBLUE 10LT. C/FLEX 23 / LIMPIA CRISTALES 500 ML / LIMPIA SALPIC. 1000 ML. BAYE</t>
  </si>
  <si>
    <t>ALUMBRADO PÚBLICO (  GE 0003827 ID 42289 DESTINO: SOTO DE MEDENILLA NAVE 2 ) / 2 PLETINA DE 40X4 S 275 JR / TUBO RECTANG</t>
  </si>
  <si>
    <t>ID: 0042886-C/ ASTROFISICO / MANILLA AMIG 280x45 MOD. 1...// AM EXP 18/2022 // SERVICIO DE LIMPIEZA.</t>
  </si>
  <si>
    <t>PREPARACION ESTACION E.A.SY. /  LECTURA MEMORIA AVERIAS Y CANCELACION /  L.../ AM EXP 23/2020 // SERVICIO DE LIMPIEZA.</t>
  </si>
  <si>
    <t>MECANISMO DESCARGA D2D CON PULSADORES PARA TRABAJOS REALIZADOS POR EL SERV.  DE MANTENIMIENTO//SERV. EXTINCION INCENDIOS</t>
  </si>
  <si>
    <t>CLAVIJA LEGRAND 50342 CAU IP44 / MT CANAL LEGRAND 648906 ADHESIVA 32X16 / BASE 4TO SOLERA 8004 S/CABLE / MT CANAL UNEX 7</t>
  </si>
  <si>
    <t>NEVADA + BLANCO 15L ( CASA DEL BARCO ID0041698 )</t>
  </si>
  <si>
    <t>MONTAJE LLANTA 4 / CAM 3.00-4 / REPARA RUEDA DUMPER / MONTAJE LLANTA 12 / PARCHE</t>
  </si>
  <si>
    <t>SUMINISTRO PIEZAS CALDELERÍA PARA CONTENEDORES METÁLICOS DE PAPEL Y CARTÓN. // AM EXP 18/2022 // SERVICIO DE LIMPIEZA.</t>
  </si>
  <si>
    <t>KAC1265            ­FELICES 50! ( FORMATO    DVD ) / KAC1247            ­SALTA! ( FORMATO    DVD ) / AR14201S   LOTE 2</t>
  </si>
  <si>
    <t>MT MANGUERA KLIA -C 20 BAR DE 10X17MM MULTI / VASO 1/4 PUNTA HEX...// AM EXP 18/2022 // SERVICIO DE LIMPIEZA.</t>
  </si>
  <si>
    <t>ALBARAN: AV24/06567 F: 06/11/2024 / GRUPO E. DAGARTECH DGH 9000 B MOTOR HONDA</t>
  </si>
  <si>
    <t>SUMINISTRO MATERIAL FERRETERÍA. // AM 18/2022 // SERVICIO DE LIMPIEZA.</t>
  </si>
  <si>
    <t>MANO DE OBRA / WALKER INTERRUPTOR REF. 5941-5 / MANO DE OBRA -SIN CARGO / MANO DE OBRA / ENCHUFE MONOFASICO 220V / MANO</t>
  </si>
  <si>
    <t>EL MAPA DE UN MUNDO NUEVO / HISTORIA DE UN PIANO. 31887 / EL NIÑO / UN LUGAR SOLEADO PARA GENTE SOMBRIA / EL ALIENTO DE</t>
  </si>
  <si>
    <t>REPUESTOS PIEZAS HIDRÁULICAS. // AM EXP 18/2022 // SERVICIO DE LIMPIEZA.</t>
  </si>
  <si>
    <t>Alb. A24/185607 de 02/12/2024 / LATIGUILLO HIDRAULICO S/MUESTRA / Alb. A24/185648 de 03/12/2024 / DESMONTAR CILINDROS D.</t>
  </si>
  <si>
    <t>PEQUEÑAS CASUALIDADES ( notas: Centro de Bibliotecas Municipales de Valladolid. Monasterio de San Benito.;  ) / LOTE 2</t>
  </si>
  <si>
    <t>BOLSA NEGRA 115X150 G-150 BDRPLTOTAL (1000uni)</t>
  </si>
  <si>
    <t>SUMINISTRO MATERIAL FERRETERÍA. // AM EXP 18/2022 // SERVICIO DE LIMPIEZA.</t>
  </si>
  <si>
    <t>BIBLIOTECA PARQUESOL-ID43796 / TUBO ACERO D-2440 11/4""N S/SOLDA</t>
  </si>
  <si>
    <t>0095DWZ-H.M.O.  SUSTITUIR  ACEITE, FILTRO  DE  ACEITE,  FILTRO  HABITACULO,  AIRE, COMBUSTIBLE  Y TAPON DEL MISMO, DIR</t>
  </si>
  <si>
    <t>SUMINISTRO DE REJILLAS METÁLICAS PARA OBRA INSTALACIÓN TRAMEX EN CUBIERTA CENTRO LAS FLORES</t>
  </si>
  <si>
    <t>SUMINISTRO DE PANELES METÁLICOS PARA VENTANAS DEL C.I.C. CONDE ANSÚREZ</t>
  </si>
  <si>
    <t>FEAFES - VALLADOLID 'EL PUENTE'</t>
  </si>
  <si>
    <t>REALIZACION TALLERES PREVENCION CONDUCTA SUICIDA CC, CVA, ESPACIO JOVEN NORTE, CMI DICIEMBRE 2024</t>
  </si>
  <si>
    <t>FEDERAL SIGNAL VAMA, S.A.</t>
  </si>
  <si>
    <t>REPOSICIÓN DE ELEMENTOS EN VEHÍCULOS DE POLICÍA MUNICIPAL</t>
  </si>
  <si>
    <t>VILLASAR DE DALT</t>
  </si>
  <si>
    <t>FELIPE HERNANDEZ CRESPO</t>
  </si>
  <si>
    <t>GASTOS GRABACION CONCIERTO LUX DEI ADVENTUS  PARA DIFUSION EN REDES</t>
  </si>
  <si>
    <t>RUTH CALDEVILLA BRUÑA</t>
  </si>
  <si>
    <t>REGALO MIEMBROS DEL JURADO Y COLABORADORES CONCURSO DE BOCADILLOS SALUDABLES ""PUCELA CHEF"" MARCOS FLOR / SEPTIEMBRE 24</t>
  </si>
  <si>
    <t>SERVICIO SEGURIDAD Y SALUD DE LAS OBRAS REPARACION DE LA CUBIERTA DEL MERCADO DEL VAL.</t>
  </si>
  <si>
    <t>PROMOCIONES Y DESARROLLOS BECON S.L</t>
  </si>
  <si>
    <t>APROBAR PLAN INTERANUAL ABONO GTO.URBAN.U.A.UNICA DEL SECTOR Se(O) 59-01 NUEVO HOSPITAL ZAMBRANA (ANTIG. APE 63).</t>
  </si>
  <si>
    <t>REVISION Y REPARACION CALDERA Y RADIADORES POR FUGAS ALOJ PROVISIONAL VVDA SOCIAL CALLE SALUD 15 2 DCHA</t>
  </si>
  <si>
    <t>SUMINISTRO ELEMENTOS DE FONTANERÍA DEPENDENCIAS POLICÍA MUNICIPAL</t>
  </si>
  <si>
    <t>AD COMPLEMENTARIO SEGURIDAD Y SALUD OBRAS REPARACION Y SUBSANACION DEL MERCADO DE LAS DELICIAS</t>
  </si>
  <si>
    <t>CONTENEDORES  DE ESCOMBRO QUE SE  NECESITAN PARA  REALIZAR LAS REPARACIONES  DEL CVA DELICIAS- INICIATIVAS SOCIALES</t>
  </si>
  <si>
    <t>Coordinación seguridad y salud en derribo calle Olmedo 4. Expediente R.I. 1_2022</t>
  </si>
  <si>
    <t>COMMENT|SAN BENITO PUERTA 10 / *BURLETE MIARCO CAUC E MARRON 9MMX6MT RANGER</t>
  </si>
  <si>
    <t>COMMENT|CASA CONSISTORIAL / CERRADURA KEYA MUEBLE VARILLA 200062</t>
  </si>
  <si>
    <t>MATERIAL FERRETERÍA C.C. PILARICA (ID 43609) / / JGO MANILLA CLOVAN PINT. BLANCO 30</t>
  </si>
  <si>
    <t>2241353300 - Proyector led SEVILLA 3 90W 6000k 9900 lm CRI 70 / T - GE00011750 / 2007061OBO - Caja derivación 114x114x57</t>
  </si>
  <si>
    <t>SUMINISTRO DE MATERIAL NECESARIO PARA SEPARACIÓN MESAS DE METAL (FRESAS DISCO CORTE)</t>
  </si>
  <si>
    <t>BROCA EXPERT SDS PLUS-7X 50/115MM 5MM BOSCH / CELESA BROCA HSS M REDUC 14,00 MM / *BL FISCHER VVR M5 K / *BL FISCHER VVR</t>
  </si>
  <si>
    <t>2 26551BJ00A - CABLE LAMPARA CO</t>
  </si>
  <si>
    <t>1 243800011R - CAJA DISTRIBUCION</t>
  </si>
  <si>
    <t>MATERIAL FONTANERÍA PARA C.C. RONDILLA (ID 72215) // URINARIO MINI ROCA / MT TUBO  COASOL COBRE 10X1MM ROLLO</t>
  </si>
  <si>
    <t>1 8200008498 - TAPA SENSOR</t>
  </si>
  <si>
    <t>ABRAZADERA FISCHER AM 50 * / TORNI. DIN    84 C/CIL.RAN.  6X60MM / TUERCA DIN  934 ZINC M-  6 * / JUNTA PLANA GOMA / TOR</t>
  </si>
  <si>
    <t>F - 13265 - SIKA, SILICONA, ESPUMA POLIURETANO - CEAS DELICIAS CANTERAC- MUNDO INDUSTRIA SL</t>
  </si>
  <si>
    <t>24-042091-1003 S/PED:  / EMPALME MANGUERA INOX ROSCA MACHO 1""...// AM EXP 18/2022 // SERVICIO DE LIMPIEZA VIARIA.</t>
  </si>
  <si>
    <t>ESTANTE CLASIFICADOR 6 CAJONES/MODULO METALICO 10/2/1 SEISPC                     )</t>
  </si>
  <si>
    <t>AVISADOR ACUSTICO MARCHA ATRAS / ESCALON BAJO DERECHO MAN / KIT PASTILLAS EVO-PRO KNORR SN-7 / AMORTIGUADOR TRAS. S/M RV</t>
  </si>
  <si>
    <t>H.M.O.  SUSTITUIR  ACEITE,  FILTRO DE ACEITE,  HABITACULO,  AIRE, COMBUSTIBLE, SECADOR Y DIRECCION. REVISAR NIVELES /</t>
  </si>
  <si>
    <t>RED ARQUITECTURA E INTERIORISMO S.L.</t>
  </si>
  <si>
    <t>SPC 166/2024 TRASLADO RAMPA DEL ESCENARIO DEL TEMPLETE DEL PARQUE DE LA PAZ</t>
  </si>
  <si>
    <t>ESTANTE CLASIFICADOR 6 CAJONES// MODULO METALICO 10/2/1 //SEISPC</t>
  </si>
  <si>
    <t>PLASTICO TAPAR ROLLO 50X2 6 MICRAS ( CASA CONSISTORIAL MANTENIMIENTO ) / CINTA KREP 18MMX45 (96UD CAJA) ( CASA CONSISTOR</t>
  </si>
  <si>
    <t>ALB: 24-232190 PED: 24-052198-1017 S/PED: 21/11/2024 / REPARACION DE:PISON    MARCA:AMAN   MODELO: ATR 68   NS: / MANO D</t>
  </si>
  <si>
    <t>DISCO RBE VELCRO 125MM PERF M. VM - 9AG P180 UD                           ( PAVIMENTACIÓN OBRAS PÚBLICAS ) / DISCO RBE</t>
  </si>
  <si>
    <t>LS14500 - Pila litio SAFT AA 3,6V 2.6Ah 50mA 14.55x50.30mm 1 / T - GE0003954 / LS14500 - Pila litio SAFT AA 3,6V 2.6Ah 5</t>
  </si>
  <si>
    <t>COPIA LLAVE NORMAL Y LLAVE SEGURIDAD PUNTOS/CANDADO LINCE 301-50 BL A/ALTO / CEYS ULTRAUNICK GEL 5G PINCEL/SEISPC</t>
  </si>
  <si>
    <t>1 8200052312 - JUNTA REPARTIDOR / 1 8200052311 - JUNTA REPARTIDOR</t>
  </si>
  <si>
    <t>DISCO DEBRAY A30R-230X3.0X22.23 / DISCO FLEXOVIT PERFLEX MROSTICK 230X1.9X22.23 / DISCO GRINDING D/HIERRO 230 / PERNIO G</t>
  </si>
  <si>
    <t>ROUNDUP ULTRA PLUS (5 L)</t>
  </si>
  <si>
    <t>1143 002 CIERRAPUERTAS VARILLA 1143 240MM MUELLE HIERRO LATONADO UCEM (94956)</t>
  </si>
  <si>
    <t>1 824300321R - CAJERO FRENO PUER...// AM EXP 23/2020 // SERVICIO DE LIMPIEZA.</t>
  </si>
  <si>
    <t>1 804305879R - CIERRE PUERTA</t>
  </si>
  <si>
    <t>ALB: 24-230574 PED: 24-049824-1003 S/PED: . / CODO PLACA 90º ROSCA HEMBRA PE 20-1/2"" / GRIFO BOLA MANGUERA RAPIDO 1/2"" C</t>
  </si>
  <si>
    <t>BOBINA RAFIA 600 1C 700GRS BLANCO (                       )</t>
  </si>
  <si>
    <t>MANT.SUMINISTRO MATERIAL PARA REPARACION, STIHL LIMPIADOR DE TUBERIA PARA EL CVA DELICIAS- INICIATIVAS SOCIALES</t>
  </si>
  <si>
    <t>ID: 0041906-ARCHIVO MUNICIPAL / CERRADURA CISA 04020.25.0 PICAPORTE // PALANCA S/C / BROCA CELESA PORCELANICO  8MM CPS08</t>
  </si>
  <si>
    <t>MATERIAL FERRETERÍA CC JOSÉ MARÍA LUELMO (ID 42200) / CELESA BROCA DIN 338 HSS-CO RECT. / BROCA CASTILLO COBALTO</t>
  </si>
  <si>
    <t>SUMINISTRO DE TIJERA EMPAPELADOR INOX.25cm UD   PRA EL CCURSO DE PINTURA DECORATIVA VI MIXTO/23/VA0007 - JACINTO BENAVEN</t>
  </si>
  <si>
    <t>TIXOWAY ANTIMANCHAS 4L ( VESTUARIO CADENAS SAN GREGORIO ID0040345 )...// AM EXP 18/2022 // SERVICIO DE LIMPIEZA VIARIA.</t>
  </si>
  <si>
    <t>IREGA-PB C6 210 8 PUNTA DEST. HEXAG. / JUEGO BROCAS BOSCH EXPERT 2608900334 OFERTA</t>
  </si>
  <si>
    <t>TA24 1854 REPARACION 9134-JJX KMS.37996 DESPLAZAMIENTO A SUS INSTALACIONES PARA REVISAR FALLO  EN ARRANQUE DE VEHICULO B</t>
  </si>
  <si>
    <t>SENSO CONTROL JUNIOR KIT 0-600 BAR / LATG.  TERMOPLASTICA 3/8"" BITU 7.1met / GOYO G30254965 / BOBINA HYDAC G-24 VDC 4018</t>
  </si>
  <si>
    <t>ALBARAN: AV24/05189 F: 10/09/2024 / TAPON REUTILIZABLE C/CORDON 1271 3M / CASCO OBRA GRANITE PEAK BLANCO DELTA PLUS / GU</t>
  </si>
  <si>
    <t>H.M.O.  CAMBIAR  ACEITE  Y  FILTRO DE ACEITE /  H.M.O. CAMBIAR FILTRO DE AIRE /  H.M.O. CAMBIAR FILTRO DE HABITACULO /</t>
  </si>
  <si>
    <t>H.M.O.  CAMBIAR  ACEITE,  FILTRO  DE ACEITE,  HABITACULO,  AIRE,  COMBUSTIBLE.  REVISAR NIVELES / FILTRO DE ACEITE4 /</t>
  </si>
  <si>
    <t>MATERIALES DE FERRETERÍA PARA DISTINTOS COLEGIOS PÚBLICOS</t>
  </si>
  <si>
    <t>MAHLE/LAK686 - FILTROS DE HABITACULO / SUMEX/QUIXX30 - RESTAURADOR FAROS""QUIXX"" / JBM/53626 - KIT PULIDO FAROS / MAHLE/L</t>
  </si>
  <si>
    <t>R.FIJ.122-125-2 CP POLIAM.ROD. ALEX / CLAVIJA BIP T/T DH 16A ACOD BLANCA</t>
  </si>
  <si>
    <t>SPRAY SEGOPI-TECH NEGRO MATE RAL 9005 0,4LT/ SPRAY SEGOPI-TECH...// AM EXP 18/2022 // SERVICIO DE LIMPIEZA.</t>
  </si>
  <si>
    <t>MANT. SUMINISTRO DE TUBO EVACUACION Ø 110 ""B"" 3 ML. ENCOLAR / CODOS, MANGUITO UNION PARA EL CVA DELICIAS- INICIATIVAS S.</t>
  </si>
  <si>
    <t>225/75R16 CONTINENTAL XL 121R ( 5417-JJX ) / S.I. GESTION DE NFU CAT. C ( 5417-JJX ) / 205/55R16 MABOR 91V / S.I. GESTIO</t>
  </si>
  <si>
    <t>Disco de freno delantero NG1701X lado ABS Versys 650 / Disco de freno trasero NG1056X Versys 650</t>
  </si>
  <si>
    <t>MATERIAL FERRETERÍA C.C. CAMPILLO (ID 43586) // MULETILLA CORREDERA CB21IN MICEL</t>
  </si>
  <si>
    <t>OR: 18016 - MATRICULA: 0432KMP / BISAGRA ( 1472926 )...// AM EXP 23/2020 // SERVICIO DE LIMPIEZA.</t>
  </si>
  <si>
    <t>TA24 1891  REPARACION MATRICULA 1231-LWY  KM 94669 PURGAR CIRCUITO 3º EJE...// AM EXP 23/2020 // SERVICIO DE LIMPIEZA.</t>
  </si>
  <si>
    <t>ALB: 24-220137 PED: 24-032855-1003 S/PED: 1604 / KIT SAM 5000 PLUS</t>
  </si>
  <si>
    <t>CABLE 10m CAMARA BRIGADE ANAL. S2JZ00-0000-6730...// AM EXP 18/2022 // SERVICIO DE LIMPIEZA.</t>
  </si>
  <si>
    <t>TUBO LED PH 1200MM HO 26W 840 T5 / TASA ECORAEE   (R.DECRETO 208/2005): PHI000005399</t>
  </si>
  <si>
    <t>SPRAY SEGOPI-TECH IMPRI.ANTIOXIDANTE GRIS 0,4LT                             ( SERVICIO DE PARQUES Y JARDINES - RETIRADO</t>
  </si>
  <si>
    <t>ALB: 24-228955 PED: 24-047155-1003 S/PED:  / OBRA VESTUARIO JOSE CANT.../ AM EXP 18/2022 // SERVICIO DE LIMPIEZA VIARIA.</t>
  </si>
  <si>
    <t>PASADOR AMIG 3600 LT 500MM - / INTERRUPTOR CONMUTADO ESTANCO DH 36.526/C / EXPERT SDS PLUS-7X 8 X 50 X 115 BOSCH / BROCA</t>
  </si>
  <si>
    <t>CHALECO SAFARI AMARILLO A.V. T-L (                       )</t>
  </si>
  <si>
    <t>REPARACION DE:CORTASETOSMARCA:  STHIL MODELO:  HS45  NS:181757166 DEL CURSO DE PARQUES Y JARDINES V- JACINTO BENAVENTE</t>
  </si>
  <si>
    <t>POLIMERO SELLA+ADHES. TRANSP. MS. ILUMINACIÓN RECINTO ARQUEOLÓGICO ARCHIVO MUNICIPAL. ID: 39510</t>
  </si>
  <si>
    <t>3090 DC10G+1G ES/PT ADHESIVO INSTANTANEO 2K LOCTITE 1379598 / 101923  ADHESIVO MONTAJE UHU PROFESIONAL CARTUCHO MONTAKIT</t>
  </si>
  <si>
    <t>COMMENT|+++ SAN BENITO - INFORMACION URBANISTICA OF.9 +++ / REPOSAPIES FELLOWES AJUSTABLE ERGO</t>
  </si>
  <si>
    <t>ALBARAN: AV24/06011 F: 11/10/2024 / CLAVIJA LEGRAND 50342 IP44 / OFERTA GEL + GLASS / ROTULADOR EDDING 750 BLANCO / DISC</t>
  </si>
  <si>
    <t>INSTALACION DE VALVULAS BAYPASS PARA HACER CORTE CORRECTO DE BASCULANTE E INSTALACION DE REGULADOR CAUDAL PARA DESCENSO</t>
  </si>
  <si>
    <t>ROLLO CARTON ONDULADO 0.90X50M / DANPIN CINTA KREPP 36MMX45M (48UD CAJA) / DANPIN CINTA KREPP 24MM X 45M (   ) / MONTOSI</t>
  </si>
  <si>
    <t>HIBISCUS SYRIACUS 16/18 CEP</t>
  </si>
  <si>
    <t>COMMENT|+++ E.I. PLATERO +++ / *DESCARGA CISTERNA WC TANQUE ALTO / WD-40 250ML DOBLE ACCION / ALCAYATA TORREMAT ROSCA MA</t>
  </si>
  <si>
    <t>DISOLVENTE UNIVERSAL 1405 DE 5L (M) ( MANTENIMIENTO )</t>
  </si>
  <si>
    <t>RUEDA SIRVEX 1-0391 GIR. SOP. 90KG / *GAFA PROTEC. INTEGRAL SAFE / CONTERA CUADRADA PLASTICO 35X35 / TORNI. DIN  912 8.8</t>
  </si>
  <si>
    <t>MATERIAL DE FERRETERÍA PARA C.C. CANAL DE CASTILLA</t>
  </si>
  <si>
    <t>ALLUE MORER / CAJA BRADS SIMES AX-30MM (5000 UD) / CAJA BRADS SIMES AX-50MM (5000 UD) / *RECOGEDOR ABATIBLE BL</t>
  </si>
  <si>
    <t>LA BIBLIOTECA DE LA MEDIANOCHE (ADN)</t>
  </si>
  <si>
    <t>MATERIAL FERRETERÍA C.I.CI CONDE ANSÚREZ (ID 42681) Y JOSÉ LUIS MOSQUERA (ID 43428)</t>
  </si>
  <si>
    <t>MATERIAL DE PINTURA PARA C.C. PARQUESOL (ID 42985 // TKROM IMPRIMACION MULTISUP. BLANCO 2.5LT)</t>
  </si>
  <si>
    <t>CINTA AI NUÑEZ 20X19 NEGRA / PANTALLA DISANO RODA 46W CLD CELL IP65 GR 6600LM / TASA ECORAEE   (R.DECRETO 208/2005): DIS</t>
  </si>
  <si>
    <t>FISCHER DUOPOWER 6X30 100UNDS 535453 / TORNI DIN 7505 C/AVE POZ...// AM EXP 18/2022 // SERVICIO DE LIMPIEZA VIARIA.</t>
  </si>
  <si>
    <t>SUMINISTRO DE MATERIAL FERRETERÍA PARA SERVICIO DE PARTICIPACIÓN CIUDADANA</t>
  </si>
  <si>
    <t>MATERIAL FONTANERÍA CC. DELICIAS (ID 43627// GRIFO CURVO CON PORTAGOMA / GRIFO FREGADERO MURAL HORIZONTAL)</t>
  </si>
  <si>
    <t>MATERIAL FERRETERÍA PARA C.C. CASA CUNA (ID 37313 / CEYS MONTACK EXPRESS CARTUCHO 300 ML / *MONTACK ADH MONTAJE TRANS.)</t>
  </si>
  <si>
    <t>ALB: 24-226816 PED: 24-043742-1003 S/PED: MARINA ESCOBAR / MANGUITO PE RECTO LARGO REPARACION 50-50 / MANGUITO UNION PE</t>
  </si>
  <si>
    <t>CONECTOR PHO SACCM12MS-5CON-PG7M 1663116 / CONECTOR SE XZC-P1141L5 RECTO...// AM EXP 18/2022 // SERVICIO DE LIMPIEZA.</t>
  </si>
  <si>
    <t>MANTENIMIENTO, SUMINISTRO DE MATERIAL ELECTRICO PARA REPAACION DEL CVA ZONA ESTE- INICIATIVAS SOCIALES</t>
  </si>
  <si>
    <t>FUENTES DE ALIMENTACIÓN VIDEO RECORDER DE CAMARAS DEL PARQUE DE CANTERAC///SERV. EXTINCION DE INCENDIOS</t>
  </si>
  <si>
    <t>TKROM DISOLVENTE CLOROCAUCHO 350 1LT / M...// AM EXP 18/2022 // SERVICIO DE LIMPIEZA.</t>
  </si>
  <si>
    <t>DISPENSADOR PAPEL HIGIENICO INOX</t>
  </si>
  <si>
    <t>MATERIAL DE ALBAÑILERÍA PARA DISTINTOS COLEGIOS PÚBLICOS</t>
  </si>
  <si>
    <t>ADBLUE A GRANEL</t>
  </si>
  <si>
    <t>MOTUL AUTO COOL OPTIMAL AMARILLO -37ºC 5L / MOTUL 7100 10W30 4T 4L / APORTACION SIGAUS 4L / MOTUL 7100 10W40 4T 4L / APO</t>
  </si>
  <si>
    <t>CADENA STIHL MOTOSIERRA  61 PMM3 PICCO MICRO MINI / CASCO STIHL FUNCTION UNIVERSAL 0000 888 0809 / STIHL ACEITE ADHESIVO</t>
  </si>
  <si>
    <t>ALB: 24-231092  / BAHCO MORDAZA GRIP BOCAS CURVAS 10////SERV. EXTINCION DE INCENDIOS</t>
  </si>
  <si>
    <t>SUMINISTRO DE  MATERIAL,  CALZA PP AZUL 451-90  PARA EL  CURSO PINTURA DECORATIVA - JACINTO BENAVENTE</t>
  </si>
  <si>
    <t>PLATANO 16/18 / MALUS 16/18 CONT</t>
  </si>
  <si>
    <t>ALUCINA CON LA FÍSICA DE TU CASA / LAS ESTRELLAS - GUÍA PARA PEQUEÑOS ASTRÓNOMOS / PLANETA MANGA: EL PRÍNCIPE DE LOTE 1</t>
  </si>
  <si>
    <t>FERRETERIA SANTIAGO RODRIGUEZ S.L.</t>
  </si>
  <si>
    <t>MATERIAL DE FERRETERÍA DIVERSOS CENTROS CÍVICOS</t>
  </si>
  <si>
    <t>PARQUE CENTRAL / CILINDRO 30x30 R15 AMIG / CILINDRO 30x30 R13 AMIG///Serv. Extincion de Incendios</t>
  </si>
  <si>
    <t>*MANOPLA RECOGE HOJAS BIKAIN / COMMENT|VALE Nº 1881 / COMMENT|+++ HUERTA DEL REY 1 +++ / BARRA DESENCOFRAR ALYCO 22X1000</t>
  </si>
  <si>
    <t>221444             Aprende a Leer en el Pais de las Letras. Sim¾n viaja un monton ( FORMATO    Libro ) / LOTE 1</t>
  </si>
  <si>
    <t>ALBARAN: AV24/07530 F: 17/12/2024 / PROTECTOR AUDITIVO PELTOR OPTIME III H540A 3M / GUANTE NITRILO AZUL UNICARE T-S GS00</t>
  </si>
  <si>
    <t>SUMINISTRO PARA REPARACIÓN PROYECTORES ( 2 CABLES HDMI,CABLES AC / CANALETAS)</t>
  </si>
  <si>
    <t>ABRAZADERA TORRO W2 40-60/9 ( ASFA-L) / CLAVOS KB-3.8X130 (21º) Y KB-3.8X100 (21º) / ABRAZADERA TORRO W2 30-45/9/SEISPC</t>
  </si>
  <si>
    <t>SUMINISTRO DE MATERIAL , ACUALUX SATINADO 811 NEGRO 0.5LTPARA EL CURSO DE  PINTURA DECORATIVA VI MIXTO/23/VA0007 -</t>
  </si>
  <si>
    <t>SUMINISTRO DE MATERIAL DE FERRETERÍA PARA C.C. PARQUESOL</t>
  </si>
  <si>
    <t>RUEDA 1-0217 50D 22K GIR GO GRIS PL SIRVEX / MAZA GOMA ALYCO 685GR 196788</t>
  </si>
  <si>
    <t>SUMINISTRO FERRETERÍA PARA C.C. CANAL DE CASTILLA (ID 42729/ TORNI. DIN  914 ESPARRAGO ALLEN M6X10 / CERRADURA KE)</t>
  </si>
  <si>
    <t>BROCHA VIROLA HIERRO Nº10 UD                                                ( MANTENIMIENTO DE EDIFICIOS E INSTALACIONES</t>
  </si>
  <si>
    <t>ESTANTE CLASIFICADOR/SERVICIO DE EXTINCION DE INCENDIOS</t>
  </si>
  <si>
    <t>SUMINISTRO DE PINTURA PARA C.C. ZONA SUR (ID 42972 // TKROM S-200 VESUBIO PLASTICO SATINADO 4LT)</t>
  </si>
  <si>
    <t>REPARAR INSTALACION DE CONECTOR LAMPARA ANTINIEBLA  VEHÍCULO MATRICULA 1791CRZ//SERV. EXTINCION INCENDIOS</t>
  </si>
  <si>
    <t>MANTENIMIENTO, SUMINISTRO DE TUBO EVACUACION 90 ""B"" 1 ML. ,CODO H-H 87º Ø 90 PARA REPARACIONES DEL CVA DELICIAS</t>
  </si>
  <si>
    <t>ALB: 24-224209 PED: 24-039676-1003 S/PED: 1648 / VALVULA BOLA PALANCA H-H 1"" / RACORD BARCELONA B25 MACHO 1"" / JUNTA RAC</t>
  </si>
  <si>
    <t>PINCHAZO FURGON ( MAS EQUILIBRADO 8126-LPS )//SEISPC</t>
  </si>
  <si>
    <t>ALB: 24-227762 PED: 24-045310-1003 S/PED: 1741 / BOLSA 50 CONEXIONES A PRESION SP-100 / TOBERA TORO T-VAN 158 4,6M</t>
  </si>
  <si>
    <t>T - Codigo de centro tramitador GE0003952 / 80381 - Elevador para monitor designer suites FELLOWES / 8434847070933 - Equ</t>
  </si>
  <si>
    <t>OR: 19233 - MATRICULA: 0370LDD  / SONDA LAMBDA ( 3015891 )...// AM EXP 23/2020 // SERVICIO DE LIMPIEZA.</t>
  </si>
  <si>
    <t>SUMINISTRO DE PANEL DISANO ECO 33W 4000K  60X60 UGR  PARA REPARACION DEL  CVA PTE. COLGANTE- INICIATIVAS SOCIALES</t>
  </si>
  <si>
    <t>PANEL DISANO ECO 33W 4000K  60X60 UGR&lt;19 BL 3500LM / TASA ECORAEE   (R.DECRETO 208/2005)</t>
  </si>
  <si>
    <t>MATERIAL ELECTRICIDAD PARA C.C. JOSÉ MARÍA LUELMO (ID 42950) // PANEL DISANO ECO 33W 4000K  60X60 UGR&lt;19 BL 3500LM )</t>
  </si>
  <si>
    <t>REPARACION DE: SOPLADOR   MARCA:HUSQUARNA  MODELO: H125B  NS:20123400402  DEL CURSO DE PARQUES Y JARDINESV - JACINTO BEN</t>
  </si>
  <si>
    <t>LUMINARIA MODULAR 729.50 60X60 LOW GLARE 4000K</t>
  </si>
  <si>
    <t>MANT. SUMINISTRO DE TUBO LED PH 14,7W 4000K T8 1200MM UO PARA EL CVA DELICIAS Y CLAVIJA SOLERA 6566PARA EL CVA HUERTA-</t>
  </si>
  <si>
    <t>HAMMERITE ESMALTE MET.LISO BRI.AZUL OSCURO 0,75LT                           ( SERVICIO DE PARQUES Y JARDINES ) / DISOLVE</t>
  </si>
  <si>
    <t>TORNILLOS ANTIRROBO</t>
  </si>
  <si>
    <t>1 403152944R - EMBELLECEDOR RUED</t>
  </si>
  <si>
    <t>FAJA LUMBAR ULSA TALLA UNICA</t>
  </si>
  <si>
    <t>*TUBO FLUORESC. LED 18W 6500K 1600LM / PORTALAMPARAS HALOG GU/GZ 10 DUOLEC / --REGLETA DH 12 CONT 2,5MM BLAN 10.777/2.5</t>
  </si>
  <si>
    <t>EMERGENCIA ZEMPER DIANA NP 150LM 1H LDF3150C</t>
  </si>
  <si>
    <t>F - 12894 - TACOS Y TORNILLOS REPARACION TECHO ALBERGUE-FILIPINOS - MUNDOINDUSTRIA. 1 DIA</t>
  </si>
  <si>
    <t>CLAVIJA GEWISS GW60004H IP44 2P+T 16A 230 / PROLONGA GEWISS GW62004 IP44 //SERV. EXTINCION DE INCENDIOS</t>
  </si>
  <si>
    <t>TKROM M-60 PLASTICO MATE OCEANIC 1LT                                        ( ARCHIVO MUNICIPAL ) / SEGOCRYL COLOR PLUS</t>
  </si>
  <si>
    <t>1 8200068583 - JUNTA / 1 8200068566 - JUNTA</t>
  </si>
  <si>
    <t>UD. TEJA HORMIGON BMI GREDOS ROJO VIEJO // MARINA ESCOBAR</t>
  </si>
  <si>
    <t>REPARACION DE: CORTASETOS  MARCA: STHIL  MODELO:  HS45  NS:181757166 DEL CURSO DE PARQUES Y JARDINES V - JACINTO BENAVEN</t>
  </si>
  <si>
    <t>F - 12289 - TELEFONILLO TEGUI S7 PARA CENTRO INTEGRADO PSH - CADIELSA. 1 DIA</t>
  </si>
  <si>
    <t>MASCARILLA FPP2 PREFORM C/VALV</t>
  </si>
  <si>
    <t>REVISIÓN Y REPARACIÓN ZOE MATRICULA 6046JPN Y REVISIÓN ORDINARIA Y CAMBIO 2UD NEUMÁTICOS ZOE MATRICULA 6048JPN</t>
  </si>
  <si>
    <t>ID: 0042195-DISTRITO-2 RONDILLA / MANILLA ALMA MANUBRIO REF. 6085 NE 9005M ( UND ) / ID: 0042195-DISTRITO-2 RONDILLA / M</t>
  </si>
  <si>
    <t>CARTUCHO SELLADOR + PEGA (GRIS) / CODO H-H 87º Ø 125 / CODO H-H 45º Ø 125 // EIM EL GLOBO</t>
  </si>
  <si>
    <t>MANTENIMIENTO, SUMINISTRO DE MATERIALPARA REPARACION DE DOSIFICAD JABON VISION FUME 1,4LDEL CVA HUERTA DEL REY</t>
  </si>
  <si>
    <t>MATERIAL FERRETERÍA PARA CC JOSÉ LUIS MOSQUERA</t>
  </si>
  <si>
    <t>CASCO EVO3 BLANCO RULETA (                       ) / FLEXOMETRO SINEX 3M S/FRENO PLATA (                       )</t>
  </si>
  <si>
    <t>MATERIAL PINTURA PARA C.C. JOSÉ LUIS MOSQUERA (ID0040686) // NEVADA + BLANCO 750 ML / MONTONATURE SATINADO TR 750 ML (</t>
  </si>
  <si>
    <t>LOCTITE SUPER GLUE-3 XXL 20GR</t>
  </si>
  <si>
    <t>PINTURA PARA C.C. PARQUESOL (ID 42982</t>
  </si>
  <si>
    <t>VENTA Nº 2024PV101/1808 ALBARÁN  3683  FECHA  03/09/2024...// AM EXP 18/2022 // SERVICIO DE LIMPIEZA VIARIA.</t>
  </si>
  <si>
    <t>TA24 1773 REPARACION 6817-GJG KMS.70052 CAMBIAR CRISTAL GRANDE RETROVISOR IZQ. - SIN CARGO M.O -JACINTO BENAVENTE-</t>
  </si>
  <si>
    <t>NEVADA + BASE BL 750 ML ( VICENTE ALEIXANDRE ID0041675 )</t>
  </si>
  <si>
    <t>CUBRE TODO ESPECIAL 2x50 UD                                                 ( SERVICIO DE PARQUES Y JARDINES )</t>
  </si>
  <si>
    <t>1 265109646R - LUZ DE MATRICULA</t>
  </si>
  <si>
    <t>22 BRIDA PARA USO EXTERIOR NEGRO 4,8X370 U61X - 200 UDS // CEIP GARCÍA QUINTANA</t>
  </si>
  <si>
    <t>Albarán OT/144251 de 16/09/2024 ( PRESUPUESTAR REPARACIÓN EN TALLER DE CORTACÉSPED HONDA IZY PREMIUN. REF.: HUERTA DEL R</t>
  </si>
  <si>
    <t>Albarán OT/144334 de 20/09/2024 ( PRESUPUESTAR REPARACIÓN EN TALLER DE MOTOAZADA HONDA FG 205 REF.: MORERAS VALE Nº 1735</t>
  </si>
  <si>
    <t>MATERIAL ELECTRÓNICO C.C. PARQUESOL (ID 43123/ CANAL P.PARED+TECHO WDK15015BR,C.PERFORACIONES / OT-MBLOC BASE 2P+T)</t>
  </si>
  <si>
    <t>LIMA BAHCO  1-170-06-2-2 TRIANG. - / *GANCHO METAL FSK PULPO 5MM / COMMENT|VALE Nº 1750</t>
  </si>
  <si>
    <t>SUMINISTRO DE MATERIAL,  CARTUCHO FILTRO PARA SOLIDOS PRO20X PARA EL  CURSO PINTURA DECORATIVA VI- JACINTO BENAVENTE</t>
  </si>
  <si>
    <t>MANTENIMIENTO, REPARACION DE MANILLA SOAL CHAPARRO M9005 NEGRA  DEL  JACINTO BENAVENTE- INICIATIVAS SOCIALES</t>
  </si>
  <si>
    <t>SUMINISTRO DE TKROM ESMALTE ACRI.MULTISUP.BRILLO BLANC 0.25L  PARA  EL CURSO DE   PINTURA DECORATIVA VI DEL JACINTO BENA</t>
  </si>
  <si>
    <t>ALB: 24-225768 PED: 24-042093-1003 S/PED:  / MANGUITO INOX HEMBRA 1/2 / MACHON INOX DN 1/2 / CODO 90º INOX ROSCA M-H 1/2</t>
  </si>
  <si>
    <t>MAXFERRO Eco ( 1KG) / SIGFITO (Tasa por envase del Sistema Integrado de Gestión de Fitosanitarios)</t>
  </si>
  <si>
    <t>ARQUETA 400 X 400 // EIM EL GLOBO</t>
  </si>
  <si>
    <t>CARTUCHO SINTEX MS-35 NEGRO 0.3LT...// AM EXP 18/2022 // SERVICIO DE LIMPIEZA.</t>
  </si>
  <si>
    <t>ID 0043088 (  GE0011750 ) / UPN 140 A 6M S 275 JR (  2 UNIDADES DE 3000mm ) / ID 0043073 (  GE 0011750 ) / TUBO RECTANGU</t>
  </si>
  <si>
    <t>MANTENIMIENTO (  GE 0011750 ID 42303 DESTINO: VIVIENDA C/OLMEDO 5 ) / 2 CHAPA L. CALIENTE 2000X1000X1,5 S 235 JR / GE001</t>
  </si>
  <si>
    <t>SUMINISTRO DE TEMPLE GOTELE SEGOPI 13LTPARA EL CURSO DE  PINTURA DECORATIVA VI MIXTO/23/VA0007 - JACINTO BENAVENTE</t>
  </si>
  <si>
    <t>LIBERAR CREDITO CAUTIVO MESES JUNIO,  JULIO, AGOSTO- SERVICIO DE ESTANCIAS DIURNAS(IVA)</t>
  </si>
  <si>
    <t>LIBERAR CREDITO CAUTIVO-DE ABRIL A AGOSTO 2024-EST. DIURNAS LOTE2-REST.7 UC- Z.SUR-UC2 RON-D-ARCA-Z.ES-2 UCS PARQ</t>
  </si>
  <si>
    <t>H.M.O.  REVISAR  Y DETERMINAR AVERIA. SUSTITUIR VALVULA DE DISPARO / REGULADOR PRESION</t>
  </si>
  <si>
    <t>Albarán: VA24/5370 Fecha: 17/12/24 / *VIVERO * / - / POSTE TRATADO 8 C/PUNTA</t>
  </si>
  <si>
    <t>TKROM BASE PLASTICO MATE EXCELENT TR 1LT                                    ( MANTENIMIENTO DE EDIFICIOS E INSTALACIONES</t>
  </si>
  <si>
    <t>MATERIALES DE CERRAJERÍA-CARPINTERÍA PARA DISTINTOS COLEGIOS PÚBLICOS</t>
  </si>
  <si>
    <t>CATERING CMI ENTREGA DIPLOMAS PIL 24/09/2024</t>
  </si>
  <si>
    <t>REPARACION PUERTA GARAJE CMI</t>
  </si>
  <si>
    <t>RUBEN GARCIA  MARTINEZ</t>
  </si>
  <si>
    <t>ASISTENCIA TÉCNICA PARA LA REALIZACIÓN DE AUDITORÍA DE INFRAESTRUCTURAS EN LA PLAZA DE LAS CIUDADES HERMANAS</t>
  </si>
  <si>
    <t>*BOTE GRAFITO PRESSOL 50GRS / LLAVE T  TRIANGULO/CUADRADO 6/7/8/...// AM EXP 18/2022 // SERVICIO DE LIMPIEZA VIARIA.</t>
  </si>
  <si>
    <t>REPUESTOS / CONECTOR SOBRANTE C.R. BOSCH L / CONECTOR SOBRANTE C.R. BOS...// AM EXP 23/2020 // SERIVICIO DE LIMPIEZA.</t>
  </si>
  <si>
    <t>ACUERDO MARCO_6006CCM:TAPON CON LLAVE DEL DEPOSITO COMBUSTIBLE</t>
  </si>
  <si>
    <t>SUMINISTRO DE CABLEADO PARA C.C. PILARICA (CABLE JACK 3.5-RCA 1.5M / ADAPTADOR 6.3 A 2RCA)</t>
  </si>
  <si>
    <t>SUMINISTRO DE  EXTENSIBLE ELECTRICO 10M ALYCO PARA EL CURSO DE  PINTURA DECORATIVA VI- JACINTO BENAVENTE- INICITIVAS SOC</t>
  </si>
  <si>
    <t>ID: 0042265-DEPOSITO CANINO / CERROJO AMIG 384 50 NIQUEL / CERROJO AMIG 454  70 BICRO. / ID: 0042223-DEPOSITO CANINO / M</t>
  </si>
  <si>
    <t>SUMINISTRO DE  PAQUETE 5 BOLSAS PAPEL ASPIRADOR PRO30XT  PARA EL CURSO DE PINTURA DECORATIVA VI- JACINTO BENAVENTE- INIC</t>
  </si>
  <si>
    <t>ROCIADOR ROTULA D.FLEX 4827 LATON CROMADO / FLORÓN INOXIDABLE LISO 1/.../ AM EXP 18/2022 // SERVICIO DE LIMPIEZA VIARIA.</t>
  </si>
  <si>
    <t>ID 42439-CIC EL EMPECINADO / CERRADURA BTV 60450</t>
  </si>
  <si>
    <t>ALB: 24-232586 PED: 24-053032-1003 S/PED: 1874 / ROLLO 25 ML.POLIETILENO AGR.BD.PN 6 DN25</t>
  </si>
  <si>
    <t>Alb. AO24/240315 de 02/08/2024 / MANGUERA DE 3/4 x 25 MTS. CON RACORES S/MUESTRA / ** SERVICIO DE PARQUES Y JARDINES / V</t>
  </si>
  <si>
    <t>COMPRESOR NUAIR SILTEK +  8 BAR. 6LTS. SILENCIOSO / STIHL BIDON PARA GASOLINA  5 L NARANJA 0000 881 0200 / PALA BELLOTA</t>
  </si>
  <si>
    <t>ALTERNADOR DAILY 06&gt; / 774680 VARILLA 23471182 / 774680 TUBO 23471226...// AM EXP 18/2022 // SERVICIO DE LIMPIEZA.</t>
  </si>
  <si>
    <t>SUMINISTRO DE TKROM M-40 DAMASCO PLASTICO MATE 15LT PRA ELA CURSO DE   PINTURA DECORATIVA VI MIXTO/23/VA0007 - JACINTO B</t>
  </si>
  <si>
    <t>SUMINISTRO DE FITOPLAS PLASTICO ENCINTADO 60CMX22.5M , PINTURA DECORATIVA VI MIXTO/23/VA0007 1- JACINTO BENAVENTE</t>
  </si>
  <si>
    <t>H.M.O.  DESM-MOT.  ELEMENTOS  PARA LA REALIZACION  DE  LA...// AM EXP 23/2020 // SERVICIO DE LIMPIEZA VIARIA.</t>
  </si>
  <si>
    <t>DYNAMIC GRASA DYNAKOTE EP-00 EC 18KG...// AM EXP 18/2022 // SERVICIO DE LIMPIEZA.</t>
  </si>
  <si>
    <t>.ACEITE ENI ELEVA HV46 1L / LAT. 5000mm 1/2 2SNK  TL?S  1/2  + ENCHUFES.../// AM EXP 18/2022 // SERVICIO DE LIMPIEZA.</t>
  </si>
  <si>
    <t>DISCO LAMINAS FDTF 125X22 R82B GR.40 FLEXOVIT   63642518000...// AM EXP 18/2022 // SERVICIO DE LIMPIEZA.</t>
  </si>
  <si>
    <t>MATERIAL ELECTRICIDAD PARA JOSÉ MARÍA LUELMO (ID 43266) Y SANTIAGO LÓPEZ (ID 43011)</t>
  </si>
  <si>
    <t>COMMENT|+++ MARIA DE MOLINA +++ / FLEXÓMETRO CONTROL -LOCK STANLEY® 5MX25MM OFERTA</t>
  </si>
  <si>
    <t>ID:EIM EL GLOBO / PINTURA SPRAY CRC 500 MARCAJE AQUA ROJO / PINTURA SPRAY CRC 500 MARCAJE AQUA VERDE / SIN ID-COLEGIOS /</t>
  </si>
  <si>
    <t>MAGNETO  SE IK60N C 2P 10A  A9K17210.../ AM EXP 18/2022 // SERVICIO DE LIMPIEZA VIARIA.</t>
  </si>
  <si>
    <t>PERNIO SOLDAR 14x 80 GOTA C/RODAMIENTO / LLAVES MECANIZ...// AM EXP 18/2022 // SERVICIO DE LIMPIEZA.</t>
  </si>
  <si>
    <t>COPIA LLAVE NORMAL / COPIA LLAVE NORMAL / ADAPTORS BAHCO 1/4 38MM 3/8  (UN) / COPIA LLAVE NORMAL; SEISPC</t>
  </si>
  <si>
    <t>1 147341012R - ELEMENTO FIJACION</t>
  </si>
  <si>
    <t>KIT POLIESTER (700gr+FIBRA1m2+PEROXIDO) KIT...// AM EXP 18/2022 // SERVICIO DE LIMPIEZA.</t>
  </si>
  <si>
    <t>CUNADO ACECHA LA MALDAD DVD</t>
  </si>
  <si>
    <t>MANTENIMIENTO. SUMINISTRO DE MATERIAL PARA REPARACIONES DEL CVA ZONA SUR Y C. OCUPACIONAL- INICIAIVAS SOCIALES</t>
  </si>
  <si>
    <t>LATIG.FLEX TUCAI TAQ HH 3/8""-3/8""   300MM 2562 / SIFON BOTELLA JIMTEN 04068 S-84 1-1/2"" C/V // CEIP CARDENAL MENDOZA</t>
  </si>
  <si>
    <t>ALB: 24-226185 PED: 24-042785-1003 S/PED: 1685 / MANGUITO UNION PE TUBO-TUBO 32-32 / TE PE TUBO-TUBO-TUBO 32-32-32 / MAN</t>
  </si>
  <si>
    <t>TORNI DIN 7505 C/AVE POZ  ZINC  4.5X40 / COPIA LLAVE NORMAL...// AM EXP 18/2022 // SERVICIO DE LIMPIEZA VIARIA.</t>
  </si>
  <si>
    <t>MATERIAL DE PINTURA PARA C.C. JOSÉ MARÍA LUELMO // SPRAY SEGOPI-TECH NEGRO BRILLO RAL 9005 0,4LT(id 41695)</t>
  </si>
  <si>
    <t>SUMINISTRO DE CARTUCHO SINTEX PU-50 BLANCO 0.3LTPARA EL CURSO DE PINTURA  DECORATIVA VI- JACINTO BENAVENTE -</t>
  </si>
  <si>
    <t>ACUERDO MARCO v18/2022 CONTRATACIÓN DEL SUMINISTRO DE...// AM EXP 18/2022 // SERVICIO DE LIMPIEZA VIARIA.</t>
  </si>
  <si>
    <t>362023 362023 BASE DE RED 3 TOMAS C/INT.....</t>
  </si>
  <si>
    <t>POOL/1770 - LIMPIASALPICADEROS 1000ML.RM CLEAN / 0/0 - BAYETA SINT. UNIVERSAL</t>
  </si>
  <si>
    <t>SUMINISTRO DE  MATABI SET DE BOQUILLAS  PRA EL CURSO DE PARQUES Y JARDINES DEL C. DE F. PARA EL EMPLEO- JACINTO BENAVENT</t>
  </si>
  <si>
    <t>JUEGO DE MUELAS ABRASIVAS CERÁMICAS DE 6 PIEZAS WO</t>
  </si>
  <si>
    <t>PINCEL REDONDO Nº 10 / CINTA AISLANTE AZUL 20x19 / CINTA AISLANTE AMARILLO 20x19//SERV. EXTINCION INCENDIOS</t>
  </si>
  <si>
    <t>MATERIAL DE FERRETERÍA PARA C.C. CANAL DE CASTILLA (ID 43241)</t>
  </si>
  <si>
    <t>ALB: 24-232071 PED: 24-052173-1104 S/PED: 1864 / MANGUITO REDUCTOR PE TUBO-TUBO 50-40</t>
  </si>
  <si>
    <t>SUMINISTRO DE EUROLUX BRILLANTE AMARILLO RAL 1023 0.75LT- CURSO DE  PINTURA DECORATIVA VI MIXTO/23/VA0007-JACINTO BENAV.</t>
  </si>
  <si>
    <t>MONTOTINTE UNIV. VERDE 50 ML // MONTOTINTE UNIV. AMARILLO 50 ML // DANPIN PACK 10 REC. // FEDERICO GARCÍA LORCA</t>
  </si>
  <si>
    <t>F - 10694 - MANILLA EPSILON NEGRA PARA CENTRO INTEGRADO PSH - MAOR SL. 1 DIA</t>
  </si>
  <si>
    <t>RESINA  POLYESTER 300 ml</t>
  </si>
  <si>
    <t>ID: 0043269-DEPOSITO CANINO / MANILLA ALMA MANUBRIO REF. 6085 NE 9005M ( UND )</t>
  </si>
  <si>
    <t>COMMENT|--- ayuntamiento salon plenos --- / RUEDA 1-0215 30D 15K GIR GO NGO AG SIRVEX</t>
  </si>
  <si>
    <t>985-M- 8-125  TUERCA A.B. / 9021-M 8 ZN ARAND.PL.ALA ANCHA /SEISPC</t>
  </si>
  <si>
    <t>5682MDL NEUMATICO KH225/75R16CR / S.I.GESTION DE NFU / MONTAJE EQU...// AM EXP 23/2020 // SERVICIO DE LIMPIEZA VIARIA.</t>
  </si>
  <si>
    <t>¡PLIS! ¡PLAS! A TODO GAS ( notas: Centro de Bibliotecas Municipales de Valladolid. Monasterio de San Benito.;  ) / LOTE1</t>
  </si>
  <si>
    <t>ALB: 24-227987 PED: 24-045675-1003 S/PED: 1746 / ARQUETA POLYPRO NEGRA REDONDA MEDIANA H-25 DN 24CM</t>
  </si>
  <si>
    <t>PILAS PARA DESFIBRILADORES C.C. ZONA SUR // PILA DURACELL IND AA LR06 (10UDS)</t>
  </si>
  <si>
    <t>SE-EC 17/24 CONTRATO DE PATROCINIO PUBLICITARIO DEL PROGRAMA ""ATENEO CULTURAL. VALLADOLID CIUDAD TAURINA"" 24-25</t>
  </si>
  <si>
    <t>SUMINISTRO DE CONMUTADOR PARA C.C. CAMPILLO (ID 42554)</t>
  </si>
  <si>
    <t>BASE DH 4 TOMAS SIN CABLE / CLAVIJA BIP T/T DH 16A ACOD BLANCA</t>
  </si>
  <si>
    <t>MAHLE/OC467 - FILTROS DE ACEITE / MAHLE/LA23 - FILTROS DE HABITACULO / MAHLE/LX7041 - FILTROS DE AIRE / MAHLE/LA108 - FI</t>
  </si>
  <si>
    <t>CINTA CREPE EXPERT TOOLS 60º 38MMX45M UD...// AM EXP 18/2022 // SERVICIO DE LIMPIEZA.</t>
  </si>
  <si>
    <t>DESATASCADOR COLLAK 1 LT DESA-TOT // CEIP ISABEL LA CATÓLICA</t>
  </si>
  <si>
    <t>REPARAR RUEDA KUBOTA</t>
  </si>
  <si>
    <t>ALB: 24-225289 PED: 24-041433-1003 S/PED:  / OBRA SERVICIO...// AM EXP 18/2022 // SERVICIO DE LIMPIEZA VIARIA.</t>
  </si>
  <si>
    <t>COPIA LLAVE NORMAL.../ AM EXP 18/2022 // SERVICIO DE LIMPIEZA VIARIA.</t>
  </si>
  <si>
    <t>CELESA BROCA DIN 338 HSS-CO RECT. Ø 06,00 MM / CELESA BC20625 BROCA DIN 338 HSS RECT 6.25MM / BROCA RATIO P/MADERA 4MM B</t>
  </si>
  <si>
    <t>1762GZJ-  H.M.O.  MANTENIMIENTO, ENGRASE Y NIVELES / CARTUC.FILTRO ACEITE / CARTUC.FILTRO AIRE / CARTUCHO COMBUS / LIQ</t>
  </si>
  <si>
    <t>TECNIGRAL, S.L.</t>
  </si>
  <si>
    <t>Redacción proyecto ""Corredor ecológico interior ciudad de Valladolid: VA-20"" del proyecto ""VA: Cºs Biodiversidad Urbana""</t>
  </si>
  <si>
    <t>F - 15661 - CERRADURAS PARA CEAS DELICIAS-ARGALES Y VVDAS CARMELO 21, TORTOLA 2 Y HUELGAS 30 - SANTIAGO RODRIGUEZ</t>
  </si>
  <si>
    <t>CAJA TERMOSTATO METACR FB531 140X14X35/175X175X60</t>
  </si>
  <si>
    <t>FACT. 2392 LIBROS BIBLIOTECA AYTO VALLADOLID ( FACT. 2392 LIBROS BIBLIOTECA AYTO VALLADOLID ) LOTE 1</t>
  </si>
  <si>
    <t>SEPIOLITA 20KG. 15-30</t>
  </si>
  <si>
    <t>F - 15296 - MATERIAL PARA REPARACION GOTERA EN ALBERGUE HOSPITAL MILITAR - RIALCO</t>
  </si>
  <si>
    <t>2024 11 1631 626</t>
  </si>
  <si>
    <t>ADQUISICIÓN HARDWARE PARA IMPLANTACIÓN SISTEMA DE REGISTRO JORNADA LABORAL DEL PERSONAL DEL SERVICIO DE LIMPIEZA VIARIA.</t>
  </si>
  <si>
    <t>SEGOCRYL M-60 S 15LT     ( PINTURA DECORATIVA VI MIXTO/23/VA0007 ) /</t>
  </si>
  <si>
    <t>RUEDA SIRVEX 1-0176 GIR. GOMA NGO / RUEDA SIRVEX 2-4635 GIR. FRENO POLIAM. // CASCANUECES</t>
  </si>
  <si>
    <t>MATERIALES DE FERRETERÍA EN DISTINTOS COLEGIOS PÚBLICOS</t>
  </si>
  <si>
    <t>CLAVIJA DH IMPERMEAB 16A/250V NEGRA 36.043 / RADIADOR ACEITE 11E H461 EHLIS OFERTA / ALTUNA TIJERA PODAR DOS MANOS 5323-</t>
  </si>
  <si>
    <t>H.M.O. CAMBIAR ACEITE MOTOR Y FILTROS DE ACEITE, COMBUSTIBLE, AIRE Y HABITACULO /   H.M.O.  REVISION  GENERAL DE NIVEL</t>
  </si>
  <si>
    <t>CONTRATO MANTENIMIENTO GTWIN Y SERVICIOS PERSONALIZADOS 2024-EXPEDIENTE 20/2024</t>
  </si>
  <si>
    <t>MATERIALES DE FONTANERÍA // CEIP MIGUEL DELIBES</t>
  </si>
  <si>
    <t>INSPECCIÓN ASCENSORES ( VA/24/IAS/1.1 Insp. Regl. ASC : ESPACIO JOVEN ZONA NORTE C. OLMO, 63_ VALLADOLID. RAE VA-14965.</t>
  </si>
  <si>
    <t>Alquiler aulas de la Universidad de Valladolid, para realizar los exámenes de 17 plazas de Admvos PER-845/2022.</t>
  </si>
  <si>
    <t>MANTENIMIENTO, SUMINSTRO DE MATERIAL PARA REPARACIONES ,  CARTUCHO SELLADOR  PARA EL  JACINTO BENAVENTE</t>
  </si>
  <si>
    <t>Aulario realización de prueba bolsa de trabajadores sociales, día 9-11-2024.</t>
  </si>
  <si>
    <t>CALIBRACION TERMOHIGROMETRO DEL LABORATORIO DE LA RED DE CONTROL DE LA CONTAMINACION</t>
  </si>
  <si>
    <t>CALIBRACION BALANZA DEL LABORATORIO DE LA RED DE CONTROL DE LA CONTAMINACION</t>
  </si>
  <si>
    <t>FORESTACIÓN Y REPOBLACIÓN, S.A.</t>
  </si>
  <si>
    <t>LABORES DE PLANTACION DE FLOR EN EL PARQUE MUNICIPAL DEL CAMPO GRANDE.</t>
  </si>
  <si>
    <t>GESTIÓN ACTIVIDADES OCUPACIÓN TIEMPO LIBRE (YOGA)  (DEL 1/ENE 2024 AL 30/SEP 2025) - 3 MINORACIÓN</t>
  </si>
  <si>
    <t>PIZARRA, ROTULADORES E IMANES PARA PLANIFICACIÓN DE LA DIVISIÓN DE PREVENCIÓN Y PROTECCIÓN CIVIL DEL SEISPC</t>
  </si>
  <si>
    <t>SPC 160/2024 SUMINISTRO DE DIETARIOS Y AGENDAS PARA CENTROS CÍVICOS</t>
  </si>
  <si>
    <t>SUMINISTRO DE GAS ARGÓN PARA MÁQUINA DE SOLDADURA EN OBRA TRAMEX CC LAS FLORES</t>
  </si>
  <si>
    <t>FERNANDO  ARRANZ BLAS</t>
  </si>
  <si>
    <t>ACTUACION DE MAGIA DIA DEL VOLUNTARIADO PARA LOS CVA- INICIATIVAS SOCIALES</t>
  </si>
  <si>
    <t>ZARATAN- VALLADOLID</t>
  </si>
  <si>
    <t>REVISION YARIS 9707JVH DEL SERVICIO DE MEDIO AMBIENTE</t>
  </si>
  <si>
    <t>TM. RECOGIDA RSU SEPTIEMBRE 2024 ( Los precios corresponden a la Ordenanza reguladora de la Prestación Patrimonial de Ca</t>
  </si>
  <si>
    <t>TM. RECOGIDA RSU OCTUBRE 2024 ( Los precios corresponden a la Ordenanza reguladora de la Prestación Patrimonial de Carác</t>
  </si>
  <si>
    <t>PLACA DE GAS NATURAL NUEVA PARA REEMPLAZAR LA EXISTENTE, AVERIADA, EN VVDA ALOJ PROV PORTILLO DE BALBOA 11 3 EXT DCHA</t>
  </si>
  <si>
    <t>CELEBRACION DE UN TALLER DE REPARACION DE BICICLETAS PARA LA INSERCION INTEGRAL</t>
  </si>
  <si>
    <t>REPARACIÓN AVERIA SISTEMA ALARMA Y RESTABLECIMIENTO SISTEMA DORLET EN EL ARCHIVO MUNICIPAL</t>
  </si>
  <si>
    <t>AD COMPLEMENTARIO AL APROBADO PARA MANTENIMIENTO CENTRO TRANSFOMACION ELECTRICO DEL VIVERO DE RENEDO.</t>
  </si>
  <si>
    <t>SUMINISTRO RESMAS PAPEL PARA IMPRENTA MUNICIPAL, SOLICITUDES DE PERMISOS. SERVICIO DE LIMPIEZA.</t>
  </si>
  <si>
    <t>SPRAY SEGOPI-TECH NEGRO SATINADO RAL 9005 0,4LT                           ( PAVIMENTACIÓN OBRAS PÚBLICAS )</t>
  </si>
  <si>
    <t>SPRAY SEGOPI-TECH BLANCO MATE 0,4LT - RETIRADO POR CABALL...// AM EXP 18/2022 // SERVICIO DE LIMPIEZA.</t>
  </si>
  <si>
    <t>TKROM M-60 PLASTICO MATE OCEANIC 1LT                                        ( DESARROLLO EMPRESARIAL - GE 0003940 ID 004</t>
  </si>
  <si>
    <t>BROCA HORMIGON OPT 3F 6X100MM CORTE DIAGER / BROCA HORMIGON OPT 3F 5X100MM CORTE DIAGER</t>
  </si>
  <si>
    <t>*TAPA PASACABLES 60MM NEGRO MICEL / ANGULO AC BI 60X50 AMIG MOD 300</t>
  </si>
  <si>
    <t>DESATASCADOR COLLAK 1 LT DESA-TOT...// AM EXP 18/2022 // SERVICIO DE LIMPIEZA.</t>
  </si>
  <si>
    <t>COLEGIO VICNTE ALEXANDRE / VARILLA ROSCADA  M10 ZINC / BOLSA CELO SURTIDO TORNILLERIA PEQUEÑA / CARTUCHO GAS KAPITAL</t>
  </si>
  <si>
    <t>PALOMILLA AMIG 4 EPOXI BCO 120X80 -</t>
  </si>
  <si>
    <t>SUMINISTRO DE PINTURA PARA C.C. PARQUESOL (ID 42985)</t>
  </si>
  <si>
    <t>ALB: 24-227066 PED: 24-044124-1003 S/PED: 1712 / COLLARIN TOMA PE DN 90X2""</t>
  </si>
  <si>
    <t>MANTENIMIENTO, SUMINISTRO DE LLAVES MECANIZADAS ACERO PRA EL JACINTO BENAVENTE.INICIATIVAS SOCIALES</t>
  </si>
  <si>
    <t>WD-40 250ML DOBLE ACCION</t>
  </si>
  <si>
    <t>ALB: 24-229585 PED: 24-048186-1001 S/PED:  / STIHL TAPON DEPOSITO DE ACEITE//SEISPC</t>
  </si>
  <si>
    <t>*CEYS MS TECH TUBO 125ML TRANSPARENTE//SERVICIO DE EXTINCION DE INCENDIOS</t>
  </si>
  <si>
    <t>TOBERA CONICA MB-15//SERVICIO DE EXTINCION DE INCENDIOS</t>
  </si>
  <si>
    <t>MATERIAL DE PINTURA PARA C.C. PARQUESOL (ID 43039 // PALETINA UNIVERSAL M.NARANJA 3 80mm)</t>
  </si>
  <si>
    <t>ROLLO ALAMBRE GALVANIZADO BOBINA Nº4 0,9MMX60M...// AM EXP 18/2022 // SERVICIO DE LIMPIEZA.</t>
  </si>
  <si>
    <t>MATERIAL PARA C.C.ESGUEVA (ID 42644) // TUBO LED LDV ST8V  / TASA ECORAEE  / CLAVIJA SOLERA 6566</t>
  </si>
  <si>
    <t>COPIA LLAVE NORMAL / TORNI. DIN    84 C/CIL.RAN.  4X16MM / TUERCA DIN  934 ZINC M-  4 *</t>
  </si>
  <si>
    <t>COMMENT|++GE 0011750++ / COMMENT|++ID 0042338++ / COMMENT|++RETIRA JUAN DE LA FUENTE++ / TORNI. DIN  963 C/AVE.RAN.  5X2</t>
  </si>
  <si>
    <t>F - 11640 - CLAVIJA LEGRAND PARA CI Y LAMPARA PARA COMEDOR SOCIAL-CAI - CADIELSA SL. 1 DIA</t>
  </si>
  <si>
    <t>CARTULINA AMARILLA PARA 3000 CARPETAS DE HISTORIA SOCIAL</t>
  </si>
  <si>
    <t>CERTIFICADOS OBLIGATORIOS SSL DE LOS NUEVOS PORTALES WEB DE TURISMO.</t>
  </si>
  <si>
    <t>CONTENEDORES PARA RETIRADA DE ESCOMBROS OBRA EIM EL GLOBO. 15 DÍAS</t>
  </si>
  <si>
    <t>VIRGINIA RODRÍGUEZ MÁRQUEZ</t>
  </si>
  <si>
    <t>8 FUNDAS PARA ALMACENAMIENTO DE  4.000 DIAPOSITIVAS</t>
  </si>
  <si>
    <t>EXP SPC 115/2024 CONTROL DE CALIDAD EN OBRA DE ADAPTACIÓN DE LA BIBLIOTECA DE PARQUESOL</t>
  </si>
  <si>
    <t>SUMINISTRO DE GANCHOS PARA COLGAR CUADROS EN CONCEJALÍA</t>
  </si>
  <si>
    <t>SPRAY SEGOPI-TECH BLANCO MATE 0,4LT...// AM EXP 18/2022 // SERVICIO DE LIMPIEZA.</t>
  </si>
  <si>
    <t>ID: 0040338-E.I. LA COMETA / MANILLA EBRO REGULABLE NEGRA REF.  36 35-50</t>
  </si>
  <si>
    <t>MATERIAL FERRETERÍA C.C. DELICIAS (ID 43123 / CONTERA OVALADA INTERIOR ESTRIADA 30X15)</t>
  </si>
  <si>
    <t>*CADENA GENOVESA ZINC EHS 5x21MM - (MT) / ARANDELA DIN 125 PLANA ZINCADA M- 8 / SEISPC</t>
  </si>
  <si>
    <t>*CUCHILLA TRAPEZOID. 60MM RATIO (10UDS)</t>
  </si>
  <si>
    <t>RACOR DOYFER (UÑA)     (PRECIO NETO )...// AM EXP 18/2022 // SERVICIO DE LIMPIEZA.</t>
  </si>
  <si>
    <t>ACEITE STIHL MOTOR 2 TIEMPOS 1:50 100ML</t>
  </si>
  <si>
    <t>2024 07 1711 22102</t>
  </si>
  <si>
    <t>REPSOL BUTANO, S.A.</t>
  </si>
  <si>
    <t>Mantenimiento de instalaciones de gas en el Vivero Municipal de Renedo. Ejercicio 2024</t>
  </si>
  <si>
    <t>FUNDAS PARA ALMACENAMIENTO DE 4.000 DIAPOSITIVAS</t>
  </si>
  <si>
    <t>SPC 166/2024 MODIFICACIÓN RAMPA TEMPLETE PARQUE DE LA PAZ. CONTROL DE CALIDAD, LOTE 2</t>
  </si>
  <si>
    <t>Instalaciones deportivas pruebas 20 plazas de bomberos. Examen días 29 y 30 de octubre de 2024.</t>
  </si>
  <si>
    <t>ALB: 24-225855 PED: 24-042198-1003 S/PED: 1674 / SWG TUERCA DE MARIPOSA CINC M6 (4UDS)</t>
  </si>
  <si>
    <t>CAJA EST LEGRAND 92012  80X80  IP55</t>
  </si>
  <si>
    <t>COMPLEMENTARIA AUMENTO SUMINISTRO REPUESTOS RAVO. SERVICIO DE LIMPIEZA VIARIA.</t>
  </si>
  <si>
    <t>SUMINISTRO REPUESTOS BARREDORA. SUMINISTROS INDUSTRIALES VALLADOLID.</t>
  </si>
  <si>
    <t>REVISIÓN ORIDNARIA ZOE MATRICULA 6046JPN</t>
  </si>
  <si>
    <t>COORDINACIÓN DE SEGURIDAD Y SALUD PARA LA OBRA DE ADECUACION DE LA SALA DE CLIMATIZACION DE IDEVA.</t>
  </si>
  <si>
    <t>EXP.PAT-135/2020 SEGURO R.C. PROFESIONAL TÉCNICOS AYTO. DE VALLADOLID // De 01-05-2022 a 31-10-2022 -6 MESES-</t>
  </si>
  <si>
    <t>EXP.PAT-135/2020 SEGURO R.C. PROFESIONAL TÉCNICOS AYTO. DE VALLADOLID // De 01-11-2022 a 30-04-2023 -6 MESES-</t>
  </si>
  <si>
    <t>MATERIAL PARA REPARAR LA PERSIANA DEL DESPACHO 5 DEL COMEDOR SOCIAL/CAI</t>
  </si>
  <si>
    <t>SUMINISTRO DE RÓTULOS PARA CENTRO CÍVICO JOSÉ LUIS MOSQUERA</t>
  </si>
  <si>
    <t>ALQUILER TOMA DE CORRIENTE PARA LA INSTALACIÓN ELECTRICA TEMPORAL EVENTO HALLOWEEN / 31 OCTUBRE 2024</t>
  </si>
  <si>
    <t>SPC 146/2024 REPOSICIÓN DE TELONES DE TEATRO EN C.C. ZONA SUR Y RONDILLA</t>
  </si>
  <si>
    <t>SERVICIO DE PROYECCIÓN LUMÍNICA EN EL EDIFICIO VIVA DEL AYUNTAMIENTO DE VALLADOLID</t>
  </si>
  <si>
    <t>SERV.DE ACONDIC. Y DOTACION DE MEDIOSP ARA CELEBRACION DE LA FERIA DE ASOC. -DIA INTERNACIONAL DE LAS PERS. DISCAPACIDAD</t>
  </si>
  <si>
    <t>ALQUILER EQUIPO MUSICA Y REALIZACION TECNICA PARA EL CONCURSO PUCELA CHEF 2024</t>
  </si>
  <si>
    <t>ALQUILER TARIMA ACTIVIDAD INTERTALLERES CUPULA DEL MILENIO DICIEMBRE 2024</t>
  </si>
  <si>
    <t>SISTEMA PROTECCION ALARMA TRANSITORIA ALBERGUE ZONA JOVEN PINAR DICIEMBRE 2024</t>
  </si>
  <si>
    <t>2024 02 9332 206</t>
  </si>
  <si>
    <t>ISCAR SOFTWARE DE ARQUITECTURA, S.L.</t>
  </si>
  <si>
    <t>LICENCIA ALQUILER PARA USO DEL PROGRAMA INFORMÁTICO SKETCHUP PRO.</t>
  </si>
  <si>
    <t>ISCAR</t>
  </si>
  <si>
    <t>FUNDACION LABORAL DE LA CONSTRUCCION</t>
  </si>
  <si>
    <t>ABONO DE MATRICULA PARA JORNADA TECNICA REQUISITOS DE SEGURIDAD PARA TRABAJADORES EN EXCAVACIONES Y ZANJAS. URBANISMO</t>
  </si>
  <si>
    <t>REPARACIÓN DE FURGONETA DE LA INSPECCIÓN CENTRAL DE GUARDIA SIENDO NECESARIO REALIZARLA EN SERVICIO OFICIAL</t>
  </si>
  <si>
    <t>TRES REPARTOS ADICIONALES ENTRE LOS SERVICIOS CENTRALES, CENTROS CEAS Y CENTROS DE VIDA ACTIVA.</t>
  </si>
  <si>
    <t>ENMARCACIÓN DIPLOMAS SUPERINTENDENTE JEFA</t>
  </si>
  <si>
    <t>2024 08 1651 22699</t>
  </si>
  <si>
    <t>SERGIO MORENO EGIDO</t>
  </si>
  <si>
    <t>ROTULACIÓN DE DOS VEHÍCULOS RENAULT ZOE cuyas matrículas son 4019 LSD  y 4170 LSD</t>
  </si>
  <si>
    <t>TRABAJOS PARA REPARACION DE CALDERA DE BIOMASA SOLARFOCUS DEL CENTRO MUNICIPAL DE PROTECCIÓN ANIMAL</t>
  </si>
  <si>
    <t>GRUPO SOCIO CULTURAL TEATRO LORCA</t>
  </si>
  <si>
    <t>MENUDO FIN DE SEMANA 2024 (2): ACTUACIÓN DE TEATRO LORCA EN C.C. JOSÉ MARÍA LUELMO</t>
  </si>
  <si>
    <t>JGO.ALFOMBRAS CAUCHO REVERSIBLE / JGO.ALFOMBRAS CAUCHO REVERSIBLE / W51666 TRATAMIENTO DIESEL 325ML / PILOTO TRASERO / C</t>
  </si>
  <si>
    <t>TRESBOLILLO TEATRO &amp; MAPPING</t>
  </si>
  <si>
    <t>MENUDO FIN DE SEMANA 2024 (2): ESPECTÁCULO ""EL QUIJOTE"" EN C.C. CASA CUNA</t>
  </si>
  <si>
    <t>REVISION PERIODICA ANUAL SOTOXA 10011706 ANALIZADOR DE DROGAS</t>
  </si>
  <si>
    <t>ACTUALIZACION VERSION WORDPRESS DE LA WEB AUVA2030</t>
  </si>
  <si>
    <t>CTTO SUMINISTRO GAS NATURAL ESCUELAS INFANTILES MUNICIPALES DE 1 ENERO 2024 A 30 SEPTIEMBRE 2025 ENLAZADO NUEVO PROYECTO</t>
  </si>
  <si>
    <t>TELESONIC, S.A.U.</t>
  </si>
  <si>
    <t>ASISTENCIA TECNICA PARA REVISAR Y VALORAR SOLUCION PANTALLA DE GRAN FORMATO UBICADA EN LA CALLE JORGE GUILLEN</t>
  </si>
  <si>
    <t>LASARTE-ORIA</t>
  </si>
  <si>
    <t>GUIPUZCOA</t>
  </si>
  <si>
    <t>ASISTENCIA TECNICA PARA REVISAR Y VALORAR SOLUCION EN LA PANTALLA DE GRAN FORMATO UBICADA EN PLAZA MAYOR</t>
  </si>
  <si>
    <t>TRABAJO E INSTALACIÓN DE LUMINARIAS EN TEATRO DE CENTRO CÍVICO LAS FLORES</t>
  </si>
  <si>
    <t>AMPLIACION GASTO REPARACION EN POZO BOMBEO RESIDUAL EN CUPULA DEL MILENIO</t>
  </si>
  <si>
    <t>Adquisición de suministros fuera del Acuerdo Marco V.18/2022.</t>
  </si>
  <si>
    <t>PEDRO LUIS VAZQUEZ SANZ</t>
  </si>
  <si>
    <t>MENUDO FIN DE SEMANA 2024 (2): ESPECTÁCULO ""EL  MARQUÉS DE MERLÍN"" EN C.C. JOSÉ LUIS MOSQUERA</t>
  </si>
  <si>
    <t>STRATEGY AND ANALYTICS ESTANCIA C3 SLU</t>
  </si>
  <si>
    <t>CONTRATO ELABORACION CONTENIDOS DIGITALES PARA MUPIS: ELABORACION MATERIALES Y 1ª CAMPAÑA.</t>
  </si>
  <si>
    <t>PONTEDEUME</t>
  </si>
  <si>
    <t>RAUL GOMEZ  PANIAGUA</t>
  </si>
  <si>
    <t>MENUDO FIN DE SEMANA 2024 (2): ESPECTÁCULO ""CUENTOS DEL DESVÁN DE MI ABUELO"" EN C.C. RONDILLA.</t>
  </si>
  <si>
    <t>URONES DE CASTROPONCE</t>
  </si>
  <si>
    <t>MENUDO FIN DE SEMANA 2024 (2): ESPECTÁCULO ""CYRANO Y SUS PEQUEÑOS MOSQUETEROS"" EN C.C. ESGUEVA</t>
  </si>
  <si>
    <t>SILVOTURISMO MEDITERRANEO S.L.</t>
  </si>
  <si>
    <t>ELABORACION ESTRATEGIA GLOBAL Y PLAN COMUNICACION PYTO CºS BIODIVERSIDAD. EXP V.35/2022 LOTE 2 PLAN COMUNICACION. 2024.</t>
  </si>
  <si>
    <t>ELDA</t>
  </si>
  <si>
    <t>OFICINA DE PROYECTO PARA LA PRESTACIÓN DE SERV DE COORDINACIÓN.... DEL LOTE 1, LOTE 2  (68/2020), MODIFICACIÓN CONTRAT</t>
  </si>
  <si>
    <t>Inspección periódica de la instalación eléctrica de baja tensión (O.C.A.) Parque Central SEISPC</t>
  </si>
  <si>
    <t>SUMINISTRO DE BOLSAS PARA PARAGÜEROS DEL CENTRO CÍVICO JOSÉ LUIS MOSQUERA</t>
  </si>
  <si>
    <t>CTTO SUMINISTRO LAVADORA EIM CAMPANILLA. PLZ ENTREGA: 1 SEMANA</t>
  </si>
  <si>
    <t>SUMINISTRO DE BOMBONAS DE GAS ARCAL PARA LOS EQUIPOS DE SOLDADURA UTILIZADOS EN LOS COLEGIOS PÚBLICOS. 2024</t>
  </si>
  <si>
    <t>SPC 135/2024: SUMINISTRO E INSTALACIÓN DE SUELO EN C.C. DELICIAS Y EL CAMPILLO. COMPLEMENTARIO</t>
  </si>
  <si>
    <t>ADQUISICION ROPA DE TRABAJO PARA TRASBAJADORES DEL CMPA</t>
  </si>
  <si>
    <t>ALQUILER PLATAFORMA ELEVADORA PARA CABLEADO DE RED. SERVICIO DE LIMPIEZA VIARIA.</t>
  </si>
  <si>
    <t>GLOBAL PROJECTS &amp; SUPPLIES, S.L.</t>
  </si>
  <si>
    <t>6 MALETAS CON SEIS BALIZAS DE SEÑALIZACION PARA EQUIPACION DE VEHICULOS DE 1a. INTERVENCION/SERV. EXTINCION INCENDIOS</t>
  </si>
  <si>
    <t>SE-PC 11/2023: REPARACIÓN DE SISTEMAS DE CLIMATIZACIÓN CENTROS SPC. LIMPIEZA DE CIRCUITOS DE CALEFACCIÓN.</t>
  </si>
  <si>
    <t>MENUDO FIN DE SEMANA 2024 (2): ESPECTÁCULO ""LA MAGIA DE FREDDY VARÓ"" EN C.C. DELICIAS</t>
  </si>
  <si>
    <t>2ª prórroga  contrato del suministro de material fungible para alumbrado público en Valladolid (exp.28/2021 PS nº 2) L 2</t>
  </si>
  <si>
    <t>REDACCIÓN DE MEMORIA VALORADA PARA OBRA DE REPARACIÓN DE HUMEDADES EN C.C. RONDILLA</t>
  </si>
  <si>
    <t>MENUDO FIN SE SEMANA 2024 (2): ESPECTÁCULO ""LA MAGIA DE FERRIS EL MAGO"" EN CC CASA CUNA</t>
  </si>
  <si>
    <t>NAVIDAD 2024: ACTUACIÓN CAMBER MAGO EN C.C. BAILARÍN VICENTE ESCUDERO</t>
  </si>
  <si>
    <t>MANTENIMIENTO ANUAL DEL CENTRO DE TRANSFORMACIÓN DEL ARCHIVO MUNICIPAL. AÑO 2024.</t>
  </si>
  <si>
    <t>OSCAR BARAJAS  SÁNCHEZ</t>
  </si>
  <si>
    <t>MENUDO FIN DE SEMANA 2024 (2): ESPECTÁCULO DEL MAGO OSKI EN C.M LAS FLORES.</t>
  </si>
  <si>
    <t>Elaboración de memoria técnica para ampliación de potencia eléctrica en la caseta de Huerta del Rey 1ªFase.</t>
  </si>
  <si>
    <t>Albarán OT/ 145424 de 5,13 y 17/12/2024 ( REPARACIÓN EN TALLER DE CORTACÉSPED HONDA HRH 536 HXE REF.: HUERTA DEL REY FAS</t>
  </si>
  <si>
    <t>TULIPA 5 FUNCIONES DAF/RVI / PILOTO IZDO UNIVERSAL / GBARRO. 420 TRIDEM COMPLETO X R. / KIT PASTILLAS FRENO SCANIA / LUZ</t>
  </si>
  <si>
    <t>SERVICIO ILUMINACION CUPULA DEL MILENIO CON MOTIVO DE LA CELEBRACION DE EVENTOS CONMEMORATIVOS. DEL 01-11-24 AL 31-10-25</t>
  </si>
  <si>
    <t>SE 10/20 PS 1 PRORROGA CTTO MANTENIMIENTO ZONAS VERDES LOTE 1 HASTA 22-9 ENLAZADO A PROYECTO 927,49</t>
  </si>
  <si>
    <t>SE 10/20 PS 1 PRORR CTTO MANTENIMIENTO ZONAS VERDES. LOTE 1. HASTA 22-9-24 BARRADO POR NUEVO PROYECTO</t>
  </si>
  <si>
    <t>ADQUISICION DE 170 AGENDAS PARA 2025 A DISTRIBUIR ENTRE EL PERSONAL DEL SERVICIO</t>
  </si>
  <si>
    <t>Redacción de memoria valorada para las obras de reforma de la cabina de audio del C.C. Delicias (50 % del trabajo)</t>
  </si>
  <si>
    <t>ESTUDIO GONZÁLEZ ARQUITECTOS S.L.P.</t>
  </si>
  <si>
    <t>ADJUDICACION DIRECCION FACULTATIVA OBRA CENTRO DE LA CULTURA DEL VINO. FINANCIADO CON FONDOS NEXT GENERATION EU. PRTR</t>
  </si>
  <si>
    <t>AJUSTE PRESUPUESTARIO DEL SUMINISTRO DE MATERIAL DE OFICINA PARA EL C. DE F. PARA EL EMPLEO- JACINTO BENAVENTE EN 2024</t>
  </si>
  <si>
    <t>BARRADO, MATERIAL DE OFICINA  PARA LOS CURSOS DEL CENTRO DE FORMACION PARA EL EMPLEO- JACINTO BENAVENTE EN 2024</t>
  </si>
  <si>
    <t>CTTO SERVICIOS JORNADAS JUEGOS DE MESA ""VEN A JUGAR A LA BIBLIO"" BIBLIOTECAS MUNICIPALES AÑO 2024</t>
  </si>
  <si>
    <t>CTTO SUMINISTRO JUEGOS DE MESA BIBLIOTECAS MUNICIPALES AÑO 2024</t>
  </si>
  <si>
    <t>SPC 144/2024 DIRECCIÓN DE OBRA PARA LA REFORMA DE LA CABINA DE AUDIO DEL C.C. DELICIAS (50 %).</t>
  </si>
  <si>
    <t>RECICLADOS SOSTENIBLES, S.L.</t>
  </si>
  <si>
    <t>EXP. SPSC-SE 12/2024 TRANSPORTE DE CONTENEDORES A LA PTR DEL SERVICIO DE LIMPIEZA VIARIA.</t>
  </si>
  <si>
    <t>Trabajos de jardinería en la C/ Padre José Acosta</t>
  </si>
  <si>
    <t>H.M.O.  PROBAR  VEHICULO EN CARRETERA PARA DETERMINAR AVERIA DE TIRONES /   H.M.O.  SUSTITUIR  FILTRO  DE GASOIL, PURG</t>
  </si>
  <si>
    <t>FILTRO RETORNO PEQUEÑO FASSI ( REVISION GRUA FASSI F65B 0.21 E-ACTIVE Nº 0650-0860 ) / ACEITE HIDRAULICO HM 46 ISO 9001</t>
  </si>
  <si>
    <t>PARQUES Y JARDINES CASETA JUEGOS AUTOCTONOS (  GE003947 ID 0042250 ) / CHAPA PERFORADA 2000X1000X1,5  R 5 T 7,5 DD11 / P</t>
  </si>
  <si>
    <t>RETRACTIL DE CINTA 15M VERTICAL</t>
  </si>
  <si>
    <t>1 963020651R - RETROVISOR EXT</t>
  </si>
  <si>
    <t>SUMINISTRO DE TKROM M-40 DAMASCO PLASTICO MATE 15LT  PARA EL CURSO DE PINTURA DECORATIVA DEL JACINTO BENVENTE</t>
  </si>
  <si>
    <t>F - 15856- TABLEROS ANTIOCUPAS - VVDAS ALOJ PROVISIONALES - MARINO DE LA FUENTE SA</t>
  </si>
  <si>
    <t>8208045 - Rollo papel termico ancho 80mm Ø45mm</t>
  </si>
  <si>
    <t>PIEZAS PARA REPARACIÓN PROYECCTOR SANTIAGO LOPEZ (CABLE / HDMI,CANALETA,CABLE AC)</t>
  </si>
  <si>
    <t>MATERIAL DE FERRETERÍA PARA CC RONDILLA (CIZALLA)</t>
  </si>
  <si>
    <t>ALBARAN: AV24/07114 F: 27/11/2024 / ZAPATO ALICE S3 SRC T-42 / RETI...// AM EXP 18/2022 // SERVICIO DE LIMPIEZA VIARIA.</t>
  </si>
  <si>
    <t>JUEGO DE PASTILLAS DE FRENO EBC SFA196HH</t>
  </si>
  <si>
    <t>ELECTROV.5V/2P 1/8'24V.CM-620....// AM EXP 18/2022 // SERVICIO DE LIMPIEZA.</t>
  </si>
  <si>
    <t>H.M.O.  CAMBIAR ACEITE MOTOR, FILTROS DE ACEITE, AIRE, HABITACULO. NIVELES Y PRESIONES / FILTRO ACEITE / FILTRO HABITA</t>
  </si>
  <si>
    <t>SUMINISTRO DE VELATO TERCIOPELO PLATA 2,1 LPRA EL CURSO DE  PINTURA DECORATIVA VI MIXTO/23/VA0007 1- JACINTO BENAVENTE</t>
  </si>
  <si>
    <t>acuerdo marco_2098HCN:aceite 5w30,filtro de aceite, aire y polen,regeneracion fap,verificaciones y lectura y borrado de</t>
  </si>
  <si>
    <t>HIEDRA VERDE C-3 L CAÑA</t>
  </si>
  <si>
    <t>Alb. A24/185767 de 16/12/2024 / LATIGUILLO HIDRAULICO S/MUESTRA / LATIGUILLO HIDRAULICO S/MUESTRA / Alb. A24/185792 de 1</t>
  </si>
  <si>
    <t>HIJO DE CIRIACO SANCHEZ S.L.</t>
  </si>
  <si>
    <t>SUMINISTRO DE CHAPAS DE 3000X1500X2 PARA TAPAR VENTANAS Y PUERTA EN VIVIENDA CALLE ASUNCIÓN,6</t>
  </si>
  <si>
    <t>AMPLIACIÓN CONVOCATORIAS CONCEJOS ABIERTOS BARRIOS DE VALLADOLID EN 2024</t>
  </si>
  <si>
    <t>MECANISMO DESCARGA VICTORIA TIRADOR / TIRANTE GUIA VICTORIA MODERNO / MECANISMO ACCIONAMIENTO VICTORIA NUEVO</t>
  </si>
  <si>
    <t>SALVAJE 360 S.L.</t>
  </si>
  <si>
    <t>ALQUILER, TRANSPORTE Y MONTAJE DE LA ESTRUCTURA NECESARIA Y LONA PARA EL PHOTOCALL DEL EVENTO CAMPAJUVAS 2024</t>
  </si>
  <si>
    <t>ALQUILER CAMION CESTA PARA CALIBRAR SONOMETROS ZONAS ZAS</t>
  </si>
  <si>
    <t>DESBROCE EN DEPÓSITO EL PERAL DE LA POLICÍA MUNICIPAL</t>
  </si>
  <si>
    <t>REALIZACIÓN DE UN ESTUDIO DE CAMPO DE LAS POSIBILIDADES Y PROPUESTAS PARA LA CAPTACIÓN DE INVERSIONES EN VALLADOLID</t>
  </si>
  <si>
    <t>DANIEL OLIVA GARCÍA</t>
  </si>
  <si>
    <t>CONTRATO DE SERVICIOS DE GESTION Y DESARROLLO DE ACTIVIDADES CAMPAJUVAS DICIEMBRE 2024</t>
  </si>
  <si>
    <t>AMPLIACION CONSUMO ENERGIA ELECTRICA INSTALACIONES AREA TURISMO, EVENTOS Y MARCA CIUDAD. 2024</t>
  </si>
  <si>
    <t>PR-SE 13/21 P.S.5 PRORROGA SUM ENERGÍA ELECTRICA 2024 ESCUELAS INFANTILES MUNICIPALES. ENLAZADO A PROYECTO</t>
  </si>
  <si>
    <t>AMPLIACION IMPORTE SUMINISTRO ELECTRICO SERVICIO MEDIO AMBIENTE CONTRATO 2024 PR_SE 27/2023</t>
  </si>
  <si>
    <t>PR-SE 13/21 P.S.5 PRÓR SUMINISTRO ENERGÍA ELÉCTRICA.2024.ESCUELAS INFANTILES MUNICIPALES. ENLAZAR NUEVO PROYECTO</t>
  </si>
  <si>
    <t>Suministro de energía eléctrica para alumbrado público del Ayuntamiento de Valladolid 2024</t>
  </si>
  <si>
    <t>DOC. COMPLEMENTARIO A Nº 920239000381 PARA AMPLIACIÓN DEL IMPORTE PARA HACER FRENTE A FACTURAS 2024</t>
  </si>
  <si>
    <t>AMPLIACION GASTO CONTRATO SUMINISTRO ENERGÍA ELÉCTRICA PRIMERA PRÓRROGA EXPTE PR SE 27_2023 // SEISPC</t>
  </si>
  <si>
    <t>MENUDO FIN DE SEMANA 2024 (2): ESPECTÁCULO ""CUENTA QUE TE CUENTA"" EN CC EL CAMPILLO</t>
  </si>
  <si>
    <t>2024 06 3321 215</t>
  </si>
  <si>
    <t>ICARO MOBILIARIO SL</t>
  </si>
  <si>
    <t>CTTO MENOR REPARACION MODULOS ESTANTERIAS FONDOS BIBLIOGRAFICOS BIBLIOTECA PAJARILLOS 1 MES</t>
  </si>
  <si>
    <t>PUNTO VIOLETA CUPULA DEL MILENIO EVENTO JUVENIL CAMPAJUVAS DICIEMBRE 2024</t>
  </si>
  <si>
    <t>IDOLATRY STUDIO,SL</t>
  </si>
  <si>
    <t>CAMBIO DE LOGO DE LA ANTERIOR CONCEJALIA    EN 3 VIDEOS PARA EL CENTRO OCUPACIONAL- INICIATIVAS SOCIALES</t>
  </si>
  <si>
    <t>IGNACIO GARCIA SEVILLANO</t>
  </si>
  <si>
    <t>EXPOSICIÓN ""LA VIDA DE TERESA"" SOBRE VIOLENCIA DE GÉNERO / NOVIEMBRE 2024</t>
  </si>
  <si>
    <t>SUMINISTRO (REPOSICIÓN) DE CAMPANA EXTRACTORA PARA CENTRO CÍVICO JOSÉ MARÍA LUELMO</t>
  </si>
  <si>
    <t>REPARACIÓN COCINA GAS POR FUGA EN LA EIM MAFALDA Y GUILLE. 1 DÍA</t>
  </si>
  <si>
    <t>LIMPIEZA EXTRAORDINARIA CEE Nº 1ALUMNADO PROCEDENTE DE UCRANIA PERIODO OCTUBRE A DICIEMBRE 2024</t>
  </si>
  <si>
    <t>2024 05 4312 213</t>
  </si>
  <si>
    <t>PABLO GIL HERRERA</t>
  </si>
  <si>
    <t>PROGRAMACION DE LAS LUMINARIAS LED DEL MERCADO DEL VAL.</t>
  </si>
  <si>
    <t>EL CASAL</t>
  </si>
  <si>
    <t>TOMA DE LAVADORA ENCOLAR A49 90º / ENLACE PARA TUBOS LISOS 11/4 A-14 / ABRAZADERA SIN-FIN DE 20-32 / JUNTA CONICA RIUVER</t>
  </si>
  <si>
    <t>ADJUDICATRABAJOS EDICIÓN Nº 19 REVISTA ALELUYA (NAVIDAD 2024)</t>
  </si>
  <si>
    <t>CONTRATO DE MATERIAL DE DIFUSIÓN PARA PROYECTO EUROPEO URBANEW</t>
  </si>
  <si>
    <t>C.CALIDAD(LOTE 2) A.TÉCNICA OBRA CM.VIEJO SIMANCAS RESTANTE TRAMO 1 Y TRAMO 2 VA-30 AL SECTOR ""EL PERAL""EXPTE. 13/24</t>
  </si>
  <si>
    <t>6484BRD   H.M.O CAMBIAR ACEITE MOTOR, FILTRO DE ACEITE, COMBUSTIBLE Y AIRE. /   H.M.O  REVISION  GENERAL  DE NIVELES,</t>
  </si>
  <si>
    <t>AMBICONTROL SERVICIO DE ATENCION TECNICA  AMBIENTAL SL</t>
  </si>
  <si>
    <t>VS 1/24 SERVICIOS DE MANTENIMIENTO Y CALIBRACIÓN DE EQUIPOS DEL LABORATORIO DE LA RED DE CALIDAD DE VALLADOLID</t>
  </si>
  <si>
    <t>PARLA</t>
  </si>
  <si>
    <t>SE PC 81/2024 Sº ASISTENCIA TÉCNICA A ESPECTÁCULOS Y MTO. DE MAQUINARIA Y EQUIPAMIENTO AUDIOVISUAL - REASIGNACIÓN CRÉD.</t>
  </si>
  <si>
    <t>INDUSTRIAL GOÑABE, S.L.</t>
  </si>
  <si>
    <t>SUMINISTRO DE MATERIAL METÁLICO PARA INSTALACIÓN DE TRAMEX EN CENTRO LAS FLORES</t>
  </si>
  <si>
    <t>LICENCIAS VINCULADAS CON LA SOLUCIÓN ANTIVIRUS, LOTE 3 GRUPO A (23/2022), JUNIO</t>
  </si>
  <si>
    <t>EXP. 3/24 SERVICIOS DE MANTENIMIENTO Y CALIBRACIÓN DE MONITORES DE RUIDO AMBIENTAL EN CONTINUO. LOTE 2</t>
  </si>
  <si>
    <t>reajuste presup. mant.aplic.informatica SENIORVA-comienzo 3/8 en lugar de 1/7 de 2024</t>
  </si>
  <si>
    <t>Reparación de suelo de centros cívicos José María Luelmo y Pilarica.</t>
  </si>
  <si>
    <t>REAJUSTE PRESUPUESTARIO MANT.APLIC. INFORMATICAS LOTE 2 PRESTAVA NG 35.000 -FIRMA DE CONTRATO 7/8 EN LUGAR DE 1/7 DEL 24</t>
  </si>
  <si>
    <t>CRISTINA NAVARRO SANMARTIN</t>
  </si>
  <si>
    <t>ALBARÁN Nº 81 / MALAHERBA / CUANDO TE ENCONTRÉ / LA PITONISA Y EL IDIOTA / PEQUEÑOS APRENDICES / CUCHARA DE PLATA  LOTE1</t>
  </si>
  <si>
    <t>GRAU I PLATJA (GANDIA)</t>
  </si>
  <si>
    <t>INGERNOVA SOLUCIONES DE INGENIERÍA, S.L.</t>
  </si>
  <si>
    <t>SISTEMA DE CONTROL DEL ALUMBRADO DEL CENTRO CIVICO PARQUESOL</t>
  </si>
  <si>
    <t>NUBOSIDAD VARIABLE / SIRA Y EL MISTERIO DEL CHOCOLATE / EL VALS DE LAS BRUJA / HERMANOS DE GUERRA / CARCOMA LOTE 1</t>
  </si>
  <si>
    <t>INNOVAFOR CONSULTORIA DE FORMACION 2014, S.L.</t>
  </si>
  <si>
    <t>ABONO CURSO WORD AVANZADO, NOVIEMBRE 2024, EMPLEADOS MUNICIPALES.  PRESENCIAL , 20 HORAS</t>
  </si>
  <si>
    <t>ROBERTO HERRAN MARTINEZ</t>
  </si>
  <si>
    <t>PROGRAMACIÓN NAVIDAD: ESPECTÁCULO DEL MAGO REBOR EN CC EL CAMPILLO</t>
  </si>
  <si>
    <t>SUMINISTRO E INSTALACIÓN DE SISTEMA DE VISUALIZACIÓN DE CÁMARAS DE SEGURIDAD EN CENTRO LAS FLORES</t>
  </si>
  <si>
    <t>LIMPIEZA, REPARACION Y SUSTITUCION PIEZAS CALDERA BIOMASA DEL CMPA</t>
  </si>
  <si>
    <t>DESATASCO DE TUBERIAS Y ARQUETAS DEL CVA PARQUESOL Y ZONA ESTE- INICITIVAS SOCIALES</t>
  </si>
  <si>
    <t>DOC. COMPLE. A Nº 920240005364 CON REF.22024003981 PARA AMPLIACIÓN DEL IMPORTE MANTENIMIENTO DE ASCENSORES POL.MUNICIPAL</t>
  </si>
  <si>
    <t>REPARACION DESFIBRILADOR DEL CVA ZONA ESTE- INICIATIVAS SOCIALES</t>
  </si>
  <si>
    <t>INSTALACIONES JUALA S.L.</t>
  </si>
  <si>
    <t>REPARACIÓN DE DOS SANIVITE-3 - CEIP CARDENAL MENDOZA.</t>
  </si>
  <si>
    <t>2024 01 9203 202</t>
  </si>
  <si>
    <t>ALQUILER ESPACIO JORNADA DEL PROGRAMA GLOVALL VIVIENDA, ENERGIA Y MOVILIDAD</t>
  </si>
  <si>
    <t>INTECYL SERVICIOS PARA LA ENERGIA SL</t>
  </si>
  <si>
    <t>REPARACIÓN SISTEMA DE DETECCIÓN DE GAS NATURAL EN SALA CALDERAS // CEIP IGNACIO MARTÍN BARÓ</t>
  </si>
  <si>
    <t>Asistencia técnica bianual vehículo MERCEDES SPRINTER matr 0012KJW; FSA_16//SEISPC</t>
  </si>
  <si>
    <t>CTTO DE SUMINISTROS: EXPOSITORES LIBROS DE SOBREMESA EN LAS BIBLIOTECAS MUNICIPALES. 1 SEMANA</t>
  </si>
  <si>
    <t>INTERNACIONAL PERIFERICOS Y MEMORIAS ESPAÑA SLU</t>
  </si>
  <si>
    <t>CONTRATACIÓN DE UNA CONSULTORÍA DE EVALUACIÓN DE LA PLATAFORMA DE VIRTUALIZACIÓN DEL AYTO DE VALLADOLID</t>
  </si>
  <si>
    <t>SANT CUGAT DEL VALLÈS</t>
  </si>
  <si>
    <t>Reparación de la cámara térmica LEADER TIC 4.3 Nº 26563//SEISPC</t>
  </si>
  <si>
    <t>PIEZAS PARA REPARACIÓN ASCENSOR CC RONDILLA</t>
  </si>
  <si>
    <t>ENCUADERNACIÓN DE DISTINTOS  TAMAÑOS DE CUADERNOS PARA FORMACIÓN 2024</t>
  </si>
  <si>
    <t>IMAGINE REAL PROJECTS, SOCIEDAD LIMITADA</t>
  </si>
  <si>
    <t>CREACIÓN DE UN TOUR VIRTUAL BASADO EN TECNOLOGÍA MATTERPORT O SIMILAR, DE LA AGENCIA DE INNOVACIÓN</t>
  </si>
  <si>
    <t>Revisión mantenimiento centro de transformación eléctrico del vivero municipal de Renedo. Ejercicio 2024</t>
  </si>
  <si>
    <t>ENCUADERNACIÓN DE LA ORDENANZA DE LIMPIEZA ENCARGADA POR LA IMPRENTA MUNICIPAL. SERVICIO DE LIMPIEZA VIARIA.</t>
  </si>
  <si>
    <t>VEHICONCA VEHICULOS, SL</t>
  </si>
  <si>
    <t>REVISIÓN VEHÍCULOS MARCA OPEL SERVICIO MANTENIMIENTO OFICIAL.</t>
  </si>
  <si>
    <t>CONTRATACIÓN PARA SERVICIOS DE CATERING DE CAFÉ PARA UNA JORNADA-EVENTO, QUE TENDRÁ LUGAR EL DÍA 30 DE OCTUBRE</t>
  </si>
  <si>
    <t>ANÁLISIS DE DROGAS REALIZADOS DURANTE LOS MESES DE OCTUBRE-DICIEMBRE 2024</t>
  </si>
  <si>
    <t>PIANORENT, S.L.</t>
  </si>
  <si>
    <t>SERVICIO DE ALQUILER DE UN PIANO POR CONCIERTO DE NAVIDAD</t>
  </si>
  <si>
    <t>PEÑAFLOR DE HORNIJA</t>
  </si>
  <si>
    <t>Dispensador Ultrafiltración 3 Temperaturas MIDEA ECO1600 Blanco; montaje y puesta en marcha incluido / Oficina contable:</t>
  </si>
  <si>
    <t>SUMINISTRO DE  BARAJAS PARA TODOS LOS CENTROS DE VIDA ACTIVA- INICIATIVAS SOCIALES</t>
  </si>
  <si>
    <t>Misterio en Venecia / Misterio en Venecia / Misterio en Venecia / Monstruo (2023) / Monstruo (2023) / No Somos Nada (202</t>
  </si>
  <si>
    <t>REALIZACION TALLERES  PREVENCION CONDUCTA SUICIDA CENTROS CIVICOS, CVA, ESPACIO JOVEN SUR DICIEMBRE 2024</t>
  </si>
  <si>
    <t>SUMINISTRO DE GAS ARCAL 21 ALTOP PARA MÁQUINA DE SOLDAR. SERVICIO DE LIMPIEZA.</t>
  </si>
  <si>
    <t>La Tierra Prometida (2023) / La Trampa (2024) / La Trenza (2023) / Las Cosas Sencillas / Lassie (2023) / Lo que  LOTE 2</t>
  </si>
  <si>
    <t>CONTRATO PROGRAMAS EDUCACION AMBIENTAL HUERTOS ESCOLARES_LOTE 2. V.8/2024</t>
  </si>
  <si>
    <t>ADQUISICIÓN DE TAQUILLAS Y SILLAS PARA POLICÍA MUNICIPAL</t>
  </si>
  <si>
    <t>SE PC 123/2024: SEGURIDAD Y SALUD EN OBRA DE REFORMA DE INSTALACIÓN TÉRMICA Y DE PCI EN CENTRO CÍVICO RONDILLA</t>
  </si>
  <si>
    <t>REPOSICIÓN DE FLIGHCASE PARA EQUIPO DE AUDIO DEL CC DELICIAS</t>
  </si>
  <si>
    <t>Pago Dirección de obra de la fase II de las instalaciones municipales del  SEPI (exp. 19/2019)</t>
  </si>
  <si>
    <t>100 LECCIONES DE NEURO CIENCIA- EDUARDO CALISTO- A / 50 ENIGMAS DIABOLICOS Y DIVERTIDOS-EL CASO DEL DIA / LOTE 1</t>
  </si>
  <si>
    <t>CAMPAÑA PLAN MUNICIPAL DE ADICCIONES: INFOGRAFÍAS / DICIEMBRE 2024</t>
  </si>
  <si>
    <t>SUMINISTRO PARA REPOSICIÓN DE LÁMPARAS DE FOCOS DE ESCENARIO DE CENTROS CÍVICOS</t>
  </si>
  <si>
    <t>C3610C20000 CERRADURA CAJON CILINDRO ZAMAK CROMADO 361/20 AGA (130558) / 34198 ACEITE LUBRICANTE MULTIUSO SPRAY 500 Ml.</t>
  </si>
  <si>
    <t>CARTUCHO FILTRO PRESION SILENT S2Z310-0000-0590 / INDIC.FILTRO POS.31 BLOQ.OLUPG S2Z310-0000-0950</t>
  </si>
  <si>
    <t>MATERIALES DE OBRA // EDIFICIOS EDUCACIÓN</t>
  </si>
  <si>
    <t>AMPLIACION INSPECCION PERIODICA IRI COLEGIOS PUBLICOS 2024</t>
  </si>
  <si>
    <t>COMPRA DE 2.000 BOLIGRAFOS  SERIGRAFIADOS PARA CURSOS DE FORMACION .</t>
  </si>
  <si>
    <t>ALQUILER PLATAFORMA ELEVADORA TRABAJOS EN ALTURA PARA LIMPIEZA Y REPARACIÓN DEPÓSITO PLAZA DEL AGUA B.SAN PEDRO.</t>
  </si>
  <si>
    <t>AGENDAS PARA LOS VOLUNTARIOS DE LOS CENTROS DE VIDA ACTIVA, DIA DEL VOLUNTARIO EL 5 DE DICIEMBRE- INICIATIVAS SOCIALES</t>
  </si>
  <si>
    <t>GONZALO FERNANDEZ JIMENEZ</t>
  </si>
  <si>
    <t>NAVIDAD 2024: 2 ACTUACIONES DEL MAGO GONZALO GRANADOS EN C.C. CASA CUNA Y JOSE MARÍA LUELMO CON LA OBRA ""SORTILEGIOS""</t>
  </si>
  <si>
    <t>2024 11 3111 633</t>
  </si>
  <si>
    <t>ADQUISICIÓN EQUIPO ANESTÉSICO  (CONCENTRADOR DE OXIGENO + MASCARA) PARA C.M.P.A.</t>
  </si>
  <si>
    <t>CEIP FRANCISCO PINO (  GE0012478 ID 0040500 ) / 1 CHAPA 2000X1000X1,2 GALVA Z275MA DX51D / CEIP ANTONIO MACHADO (  GE 00</t>
  </si>
  <si>
    <t>SUMINISTRO MATERIAL DE FERRETERÍA PARA C.C. JOSÉ MARÍA LUELMO</t>
  </si>
  <si>
    <t>SUMINISTRO DE ARDEX A46 25KG  PARA EL CURSO DE  PINTURA DECORATIVA VI MIXTO/23/VA0007 )</t>
  </si>
  <si>
    <t>ALBARAN: AV24/07567 F: 18/12/2024 / RODILLERA PROFESIONAL GEL KSGKP1 KAPITAL / GAFA UNIVERSAL PHOEBE AHUMADO ANTIVAHO 10</t>
  </si>
  <si>
    <t>RESTAURANTE CAFÉ DEL NORTE 1861 S.L.</t>
  </si>
  <si>
    <t>SERVICIO COCTEL INVITADOS A LA GALA VALLADOLID CITY OF FILM DURANTE LA SEMINCI</t>
  </si>
  <si>
    <t>ADQUISICIÓN CÁMARAS VIDEOVIGILANCIA ARMERO EDIFICIO JEFATURA DE POLICÍA MUNICIPAL</t>
  </si>
  <si>
    <t>SPC 165/2024: INSPECCIÓN OBLIGATORIA DE 11 ASCENSORES EN EDIFICIOS DEPENDIENTES DEL SPC EN 2024</t>
  </si>
  <si>
    <t>FORTUNATO GUTIERREZ CEA</t>
  </si>
  <si>
    <t>PROGRAMACIÓN NAVIDAD: ESPECTÁCULO ""POR ARTE DE..."" DEL MAGO FORTU EN C.C. ZONA SUR Y C.I.C. EL EMPECINADO</t>
  </si>
  <si>
    <t>JESUS SILVERIO CAVIA CAMARERO</t>
  </si>
  <si>
    <t>MENUDO FIN DE SEMANA 2024 (2): ESPECTÁCULO ""HISTORIA INVENTADA..."" EN C.C. ZONA SUR Y C.I.C. NATIVIDAD ÁLVAREZ CHACÓN</t>
  </si>
  <si>
    <t>CAMBIAR  CUBIERTAS</t>
  </si>
  <si>
    <t>CERRADURA CISA 46230-25 S/C / CERRADURA 6572 ACERO INOX. / JGO MANILLA 704 C/BOCALLAVE NE / CLASSIC5O B50 33 PLATA</t>
  </si>
  <si>
    <t>REPARACION  BASE  ASIENTO  CON  GOMA TELA Y ESPUMA NUEVA...// AM EXP 23/2020 // SERVICIO DE LIMPIEZA VIARIA.</t>
  </si>
  <si>
    <t>55-9320-Z5-M3 - Baliza IP44 Grid 900mm E27 15W Gris urbano 184lm / T - GE0003952 POLICIA MUNICIPAL</t>
  </si>
  <si>
    <t>2024 07 1711 22113</t>
  </si>
  <si>
    <t>JESUS TEOFILO GARRIDO MORILLO</t>
  </si>
  <si>
    <t>Suministro de alimento para la fauna urbana del Campo Grande.</t>
  </si>
  <si>
    <t>AD complementario al aprobado para suministro de alimento para la fauna urbana del Campo Grande.</t>
  </si>
  <si>
    <t>JOHNSON CONTROLS ESPAÑA, S.L.</t>
  </si>
  <si>
    <t>CONTRATO DE SERVICIO PARA EL MANTENIMIENTO DE SISTEMA DE DOMOTIZACIÓN EN LA AGENCIA DE INNOVACIÓN. 2024</t>
  </si>
  <si>
    <t>BARCIMASTER, S.L.</t>
  </si>
  <si>
    <t>SUMINISTRO DE 2000 BOLIGRAFOS MARCADORES PARA LA CONCEJALÍA DE PARTICIPACIÓN CIUDADANA Y DEPORTES</t>
  </si>
  <si>
    <t>MENUDO FIN DE SEMANA 2024 (2): 2 ACTUACIONES DE OSCAR ESCALANTE, EN C.C. CANAL DE CASTILLA Y BAILARÍN VICENTE ESCUDERO.</t>
  </si>
  <si>
    <t>PROGRAMACIÓN NAVIDAD: ESPECTÁCULOS DEL MAGO MERLÍN EN CC DELICIAS Y CIC CONDE ANSÚREZ</t>
  </si>
  <si>
    <t>Limpieza y deshollinado de chimenea en edificio Casa del Barco.</t>
  </si>
  <si>
    <t>GRUPO STAR NIGHT VALLADOLID S.L.</t>
  </si>
  <si>
    <t>Camión Escenario Podium Pequeño (6 Octubre Canicross Parque De Las Contiendas)</t>
  </si>
  <si>
    <t>JOSE ANTONIO LOPEZ PRIETO</t>
  </si>
  <si>
    <t>PROGRAMACIÓN NAVIDAD: 2 ACTUACIONES ""DE ILUSIÓN TAMBIÉN SE VIVE"" DEL MAGO TOÑO EN CC PILARICA Y CM PUENTE DUERO</t>
  </si>
  <si>
    <t>MENUDO FIN DE SEMANA 2024 (2): ACTUACIÓN DEL MAGO TOÑO EN LA PRESENTACIÓN DEL PROGRAMA EN EL AYUNTAMIENTO</t>
  </si>
  <si>
    <t>JOSÉ ANTONIO SÁNCHEZ ORDAX</t>
  </si>
  <si>
    <t>SERVICIO DE DIGITALIZACIÓN DE NEGATIVOS EN CRISTAL PROCEDENTES DE DISTINTAS DONACIONES.</t>
  </si>
  <si>
    <t>195/55R16 PIRELLI 91V XL  ( E ESTAC. 8037-MBS ) / S.I. GESTION DE NFU  (  CAT. B  8037-MBS ) / CAMARA NUEVA ( 3.00-4  Y</t>
  </si>
  <si>
    <t>64TI/35 KA 6356 CADADO ABUS LLAVES IGUALES Nº6356</t>
  </si>
  <si>
    <t>STAHLWILLE ALICATE CORTE LAT P 160MM 587 2 20 / VARTA SILVER AGM 70AH 760A(EN) 12V +DCHA / PUNTA HEAXAGONAL 3/8 6X75 MM</t>
  </si>
  <si>
    <t>T - Codigo de centro tramitador GE003952 / 31658400 - Tubo led MASTER 1200mm 14,7w 840 2500LM G13 4000 / 106N - Regleta</t>
  </si>
  <si>
    <t>9788408292517 - La neurona exploradora. Necesito un abrazo / 9788410070516 - Los últimos guanches / 9788414030172 LOTE 1</t>
  </si>
  <si>
    <t>CAMARA NUEVA ( 2.50-15 E-4374-BFX ) / REPARAR PINCHAZO  ( BARREDORA E-3538-BHC ) / REPARACION ( PINCHAZO FURGON 8080-CCV</t>
  </si>
  <si>
    <t>JOSE LUIS VICENTE HERNANDEZ</t>
  </si>
  <si>
    <t>REPARACION GRUPO ELECTRÓGENO COLEGIO PEDRO GOMEZ BOSQUE. 1 SEMANA</t>
  </si>
  <si>
    <t>Albarán: VA24/5392 Fecha: 18/12/24 / *SILO DE PELETS * / - / PINO NORTE CC 50 / TABLERO ABEDUL CARROCERIA 18MM / TIRAFON</t>
  </si>
  <si>
    <t>DIVERSO MATERIAL RESTAURACIÓN: LÁMINAS PERGAMINO CREMA, PAQUETE DE HOJAS 250 GR, PINCEL CORTO</t>
  </si>
  <si>
    <t>JUAN IGNACIO LOPEZ MARTIN</t>
  </si>
  <si>
    <t>AURICULARES DEPARTAMENTO GESTIÓN RRHH. FACTURA 5-11-2024</t>
  </si>
  <si>
    <t>2024 0950 4321 22799</t>
  </si>
  <si>
    <t>JUAN LUIS GARCIA DE LEANIZ BARCENA</t>
  </si>
  <si>
    <t>SERVICIO AUDITORIA PROYECTO EJECUTADO VALLADOLID DESTINO TURISTICO INTELIGENTE, PRTR UNION EUROPEA  NEXT GENERATION EU</t>
  </si>
  <si>
    <t>LA NAVIDAD EN SUS MANOS / LA PATRULLA CANINA: COLECCIÓN 2 PELÍCULAS / LA PATRULLA CANINA: LA SUPERPELÍCULA / LA TIERRA P</t>
  </si>
  <si>
    <t>JUAN PIZARRO  NOGUES</t>
  </si>
  <si>
    <t>ACTUACIÓN PARA ACTIVIDAD ""DIA DE LA CONSTITUCIÓN"" 5 DICIEMBRE</t>
  </si>
  <si>
    <t>VINILOS PARA EL CURSO DE PINTURA DECORATIVA DEL C. DE F. PARA EL EMPLEO- JACINTO BENAVENTE</t>
  </si>
  <si>
    <t>1 VINILO AZUL DE CORTE DE 6CM PARA EL CURSO DE PINTURA DACORATIVA DEL C. DE F. PARA EL EMPLEO- JACINTO BENAVENTE</t>
  </si>
  <si>
    <t>KISS PUBLICIDAD VALLADOLID 2005, SOCIEDAD LIMITADA UNIPERSONAL</t>
  </si>
  <si>
    <t>CONTRATO SERVICIO DE PRESTACIONES DE CAMPAÑA DE RADIO PARA LA PROMOCION NAVIDEÑA MERCADOS MUNICIPALES (A.M 2021/37).</t>
  </si>
  <si>
    <t>TALWAR TECHNOLOGIES, S.L.L.</t>
  </si>
  <si>
    <t>CTTO MENOR SUMINISTRO CINTAS TEJUELADO BIBLIOTECAS MUNICIPALES AÑO 2024</t>
  </si>
  <si>
    <t>VALMOJADO 105</t>
  </si>
  <si>
    <t>EL SALTO / EL VIAJE DE ERNEST Y CELESTINE / EL VIAJE DE HAROLD / ELEMENTAL / ELLAS DAN EL GOLPE / EN NOMBRE DE LA TIERRA</t>
  </si>
  <si>
    <t>ANULACIÓN TALLERES LITERARIOS CON PERSPECTIVA DE GÉNERO EN EL CENTRO MUNICIPAL DE IGUALDAD, sept-dic 2024</t>
  </si>
  <si>
    <t>LA TAPIA AUDIOVISUALES, S.L</t>
  </si>
  <si>
    <t>RETRANSMISION EVENTO JUVENIL CAMPAJUVAS DICIEMBRE 2024</t>
  </si>
  <si>
    <t>2024 11 1621 22699</t>
  </si>
  <si>
    <t>LAS ALDABAS PREMIUM, SOCIEDAD LIMITADA</t>
  </si>
  <si>
    <t>Comida Auditoría del Servicio de Limpieza.</t>
  </si>
  <si>
    <t>MANTENIMIENTO VEHICULOS TOYOTA MATR. 2958JVV Y 2931JVV: CAMBIO DE ACEITES, LIQUIDO FRENOS, LIMPIEZA MOTOR///SEISPC</t>
  </si>
  <si>
    <t>LAURA PEREZ BENITO</t>
  </si>
  <si>
    <t>MENUDO FIN DE SEMANA 2024 (2): CONCIERTO ""RAÍCES"" EN C.C. EL CAMPILLO</t>
  </si>
  <si>
    <t>FACTURACIÓN DE REPUESTOS SEGÚN PEDIDO DE VENTA Nº 2024PV101/2465 ALBARÁN  5028  FECHA  05/12/2024</t>
  </si>
  <si>
    <t>RETROVISOR 9470500 / STIHL CABEZAL DE CORTE AUTOCUT 27-2 40028202302 / CADENA STIHL MOTOSIERRA  61 PMM3 PICCO MICRO MINI</t>
  </si>
  <si>
    <t>STIHL PIEZA INFERIOR 40027139706 / STIHL BOBINA 40037133001 / STIHL...// AM EXP 18/2022 // SERVICIO DE LIMPIEZA.</t>
  </si>
  <si>
    <t>AZ9788418821790    ATERRADORA HISTORIA DE LA OGRESA,LA / AZ9788492865352    CUATRO ESTACIONES,LAS / AZ9788414031827    E</t>
  </si>
  <si>
    <t>SUMINISTRO CERRADURA SAG EP10-B PARA TRABAJOS REALIZADOS POR MANTENIMIENTO EN LA CUPULA DEL MILENIO</t>
  </si>
  <si>
    <t>LIFTISA, S.L.</t>
  </si>
  <si>
    <t>2024SVC_01000006: REVISIÓN DE PLATAFORMAS ELEVADORAS (GENIE) C.C. BAILARÍN VICENTE ESCUDERO, J. MARÍA LUELMO Y PARQUESOL</t>
  </si>
  <si>
    <t>MONTMELO</t>
  </si>
  <si>
    <t>JORGE ALONSO IGLESIAS</t>
  </si>
  <si>
    <t>2024/PCM_01/000003 contrato suministro instalaciones alumbrado en el CEIP Isabel la Católica y Federico Garcia 1 mes</t>
  </si>
  <si>
    <t>LIMPIEZAS ANTON, S.L.</t>
  </si>
  <si>
    <t>RETIRADA DE ENSERES Y LIMPIEZA BASICA VVDA ALOJAMIENTO PROVISIONAL EN CELTAS CORTOS 20 1-B</t>
  </si>
  <si>
    <t>CTTO SERVICIO MANTENIMIENTO EQUIPOS CLIMATIZACIÓN BIBLIOTECA PARQUESOL AÑO 2024</t>
  </si>
  <si>
    <t>CTTO SUMINISTRO TIRAS ANTIHURTO LIBROS BIBLIOTECAS MUNICIPALES AÑO 2024</t>
  </si>
  <si>
    <t>MANTE., SUMININTRO DE CERRADURA CVL 1990A-25 S-C / PUNTA DESTOR. WIHA , CILINDRO TESA 5200-PARA EL CVA RIO ESGUEVA- INIC</t>
  </si>
  <si>
    <t>ALB: 24-232464 PED: 24-052829-1003 S/PED: COLEGIOS CEE Nº1 / LATIGUILLO M-H 3/8-3/8    L- 800 / ALARGADERA CON VALONA Y</t>
  </si>
  <si>
    <t>HILO SELLADOR ROSCAS ""TANGIT"" 160 M. / VALVULA ESFERA H-H 2"" / ENLACE ROSCA EXT.LATON 63-2"" / MACHON REDUCTOR LATON 1 1/</t>
  </si>
  <si>
    <t>TLB3 50/85 C/LARGO T60 60 AE</t>
  </si>
  <si>
    <t>961051 LLAVE KM5 CORTA   FORZA / 34204 ACEITE LUBRICANTE MULTIUSO SPRAY 400 ML   WD-40 (39233) / 933- 6X 80    TORNILLO</t>
  </si>
  <si>
    <t>ALB: 24-233196 PED: 24-053972-1003 S/PED: 1879 / ROLLO 100 ML RB TUBO GOTEO MARRON CIEGO DN 16</t>
  </si>
  <si>
    <t>MANO DE OBRA / LLANTA  / TAPACUBOS</t>
  </si>
  <si>
    <t>T - codigo de centro tramitador GE0003948 / TI HEB B01 - Timbre receptor a pilas DINUY / DM SEN RT2 - Detector de movimi</t>
  </si>
  <si>
    <t>MENUDO FIN DE SEMANA 2024 (2): ACTUACIÓN DE LUIS JOYRA EN C.I.C. EL EMPECINADO</t>
  </si>
  <si>
    <t>PROGRAMACIÓN NAVIDAD: ESPECTÁCULO DE MAGO JOYRA LA MAGIA DIVERTIDA EN CC JOSÉ LUIS MOSQUERA</t>
  </si>
  <si>
    <t>Sustitución del EPI Gafa de protección laboral del trabajador de alumbrado Jesús Llorente, por rotura durante el trabajo</t>
  </si>
  <si>
    <t>LUIS GONZALO SANCHEZ ROBLEDO</t>
  </si>
  <si>
    <t>MENUDO FIN DE SEMANA 2024 (2): ESPECTÁCULOS ""LAS BRUJAS"" Y ""TECLA Y TEKLOFF"" EN CC. ESGUEVA CC PILARICA</t>
  </si>
  <si>
    <t>F - 14770 - PINTURA BLANCA PARA VVDA ALOJ PROV CELTAS CORTOS 20 1o B - PINTURAS J HERRADOR</t>
  </si>
  <si>
    <t>TYPUS GRAFICAS Y PUBLICIDAD, S.L.U.</t>
  </si>
  <si>
    <t>IMPRESIÓN MARCAPÁGINAS Y CARTELES A2 DÍA DE LAS BIBLIOTECAS. 1 SEMANA</t>
  </si>
  <si>
    <t>M&amp;B CREATING TRAVELS, S L</t>
  </si>
  <si>
    <t>TRASLADO EN TREN PERSONAS INTERVINIENTES ACTO INSTITUCIONAL 25N NOVIEMBRE 2024</t>
  </si>
  <si>
    <t>REPARACION DE NANOSENSORES DE LA ZONA CATEDRAL</t>
  </si>
  <si>
    <t>MAIN MEMORY S.A.</t>
  </si>
  <si>
    <t>SUMINISTRO DE SEIS MÓDULOS DE MEMORIA RAM</t>
  </si>
  <si>
    <t>SUSTITUCIÓN DE VARIOS CRISTALES ROTOS EN CENTRO CÍVICO CONDE ANSÚREZ</t>
  </si>
  <si>
    <t>SUMINISTRO E INSTALACIÓN DE ESPEJOS A MEDIDA EN ASEOS DE LA NAVE HUB INNOVACIÓN C/ VALLE DE ARÁN 1</t>
  </si>
  <si>
    <t>SUSTITUCIÓN DE CRISTAL RAJADO EN CENTRO CÍVICO RONDILLA (ID 42473)</t>
  </si>
  <si>
    <t>SUSTITUCIÓN POR SERVICIO MANTENIMIENTO DE CRISTAL ROTO EN P. LIMPIO CMNO VIEJO DE SIMANCAS. SERVICIO DE LIMPIEZA VIARIA.</t>
  </si>
  <si>
    <t>EL CONSEJERO / NO ES PAIS PARA VIEJOS / SANGRE DERRAMADA / EL OTRO BARRIO / TINTO DE VERANO / LA LLUVIA AMARILLA /LOTE 1</t>
  </si>
  <si>
    <t>2024 11 3111 22110</t>
  </si>
  <si>
    <t>PRODUCTOS DE LIMPIEZA Y ASEO PARA USO DEL PERSONAL EN BAÑOS DEL EDIFICIO DE CASA DEL BARCO Y C.M.P.A.</t>
  </si>
  <si>
    <t>ADQUISICIÓN PAPELERAS PLAZA MAYOR. SERVICIO DE LIMPIEZA VIARIA.</t>
  </si>
  <si>
    <t>2024 01 4331 609</t>
  </si>
  <si>
    <t>SINGULARGREEN, S.L.</t>
  </si>
  <si>
    <t>CONTRATACIÓN SERVICIO DE ACTUALIZACIÓN DE LA INSTALACIÓN DE LOS TOLDOS VEGETALES DE CALLE SANTA MARÍA DE VALLADOLID</t>
  </si>
  <si>
    <t>EMPA CERRAJERÍA, S.L.</t>
  </si>
  <si>
    <t>Reforma  contenedores de prácticas de incendios en interioresubicados en el campo de prácticas de El Rebollar//SEISPC</t>
  </si>
  <si>
    <t>MARTIHERRERO</t>
  </si>
  <si>
    <t>MAQUINAS PEREZ OTERO S.L.</t>
  </si>
  <si>
    <t>Sustitución cristal exterior puerta horno cocina Canterac//SEISPC</t>
  </si>
  <si>
    <t>MARCOS PASTOR  ALLUE</t>
  </si>
  <si>
    <t>PROGRAMACIÓN NAVIDAD: ESPECTÁCULO DEL MAGO MAX VERDIÉ EN C.C. RONDILLA Y C.I.C. SANTIAGO LÓPEZ Y SEGUNDO MONTES</t>
  </si>
  <si>
    <t>MENUDO FIN DE SEMANA 2024 (2): ACTUACIÓN DE MAX VERDIÉ EN C.M. PUENTE DUERO</t>
  </si>
  <si>
    <t>CHAPA ZIN 2000x1000x0.65 Nº 12</t>
  </si>
  <si>
    <t>SUMINISTRO DE  PN50403 VASO MEZCLA 870 ML UD PARA EL CURSO DE PINTURA DECORATIVA VI MIXTO/23/VA0007- J- BENAVENTE</t>
  </si>
  <si>
    <t>MANTENIMIENTO, SUMINISTRO DE  PLETINA ACERO INOX.ADH.37*11*2,5 11074 PARA EL CVS ZONA ESTE- INICIATIVAS SOCIALES</t>
  </si>
  <si>
    <t>PRUEBAS PSICOTÉCNICAS Mayor, Inspector y Subinspector de la P.M.</t>
  </si>
  <si>
    <t>MARIA BEL GALACHE  ANTOLIN</t>
  </si>
  <si>
    <t>VESTUARIO ARCHIVO MUNICIPAL (CHALECOS TÉRMICOS)</t>
  </si>
  <si>
    <t>CTTO SERVICIOS TALLERES DE BALLET Y FLAMENCO PARA ALUMNADO DE INFANTIL Y PRIMARIA EN CENTROS EDUCATIVOS. OCT-DICIEMB 24</t>
  </si>
  <si>
    <t>MARIA DEL MAR  MANSILLA GONZALEZ</t>
  </si>
  <si>
    <t>CTTO MENOR SUMINISTRO CINTAS IMPRESION CARNETS BIBLIOTECAS MUNICIPALES 2024</t>
  </si>
  <si>
    <t>MARIA DEL MAR POZO VELASCO</t>
  </si>
  <si>
    <t>MENUDO FIN DE SEMANA 2024 (2): ESPECTÁCULO ""MÚSICA TRADICIONAL PARA LOS MÁS PEQUEÑOS"" EN C.M. LA OVERUELA</t>
  </si>
  <si>
    <t>MENUDO FIN DE SEMANA 2024 (2): ACTUACIÓN DE CHARO JAULAR EN C.C. JOSÉ MARÍA LUELMO</t>
  </si>
  <si>
    <t>MARIA ENCARNACION BERNAL SANCHEZ</t>
  </si>
  <si>
    <t>MENUDO FIN DE SEMANA 2024 (2): ACTUACIÓN DEL GRUPO HABICHUELA EN C.M. PINAR DE ANTEQUERA</t>
  </si>
  <si>
    <t>MARIA ESTHER PEREZ  ARRIBAS</t>
  </si>
  <si>
    <t>MENUDO FIN DE SEMANA 2024 (2): ACTUACIÓN ""EN LA GLORIA"" EN C.C. CANAL DE CASTILLA</t>
  </si>
  <si>
    <t>SPC 144/2024 OBRA DE REFORMA EN SALÓN DE ACTOS C.C. DELICIAS (CABINA AUDIO Y PUERTAS CORTAFUEGOS)</t>
  </si>
  <si>
    <t>*SUPER GLUE MINI TRIO 3X1GR (2054004) / ACEITE STIHL MEZCLA HP SUPER MIX VERDE 5LT</t>
  </si>
  <si>
    <t>AW003 AW003 CONVERTIDOR AC/DC 12V 300W......</t>
  </si>
  <si>
    <t>Reparaciones de prendas y materiales del Sevicio; SEISPC</t>
  </si>
  <si>
    <t>REPARACION DE: BOLSA DE TRASLADO DE MATERIAL, PANTALON DE RESCATE Y COSIDO DE ESCUDO EN CHALECO DE P.C./SEISPC</t>
  </si>
  <si>
    <t>2024 05 4312 22606</t>
  </si>
  <si>
    <t>CATERING EL EL MERCADO DE LAS DELICIAS DIRIGIDO A ALUMNOS DE LA ESCUELA DE ARTE, INAUGURACION DE LONAS PUESTOS VACIOS.</t>
  </si>
  <si>
    <t>Albarán: VA24/4800 Fecha: 08/11/24 / * TALLERES CARPINTERIA * / JUEGO ENCHUFE RAPIDO / PISTOLA PU EVOLUTION-PRO EO-95010</t>
  </si>
  <si>
    <t>Albarán: VA24/5437 Fecha: 20/12/24 / TEQ KIT ACTIVADOR-ADHESIVO 5TEQ BLISTER / TIRAFONDO SPAX 3,5*12 L 300U</t>
  </si>
  <si>
    <t>MATERIALES DE PINTURA // CEIP FRANCISCO QUEVEDO</t>
  </si>
  <si>
    <t>TEMPLE LISO DE 25 KG ( FRANCISCO DE QUEVEDO ID0043383 ) / OVALDINE FACHADAS LISO BLANCO 15L ( FRANCISCO DE QUEVEDO ID004</t>
  </si>
  <si>
    <t>ARTÍCULOS DE PINTURA // CEIP MIGUEL HERNÁNDEZ - CEIP GINER DE LOS RÍOS</t>
  </si>
  <si>
    <t>FACTURACIÓN DE REPUESTOS SEGÚN PEDIDO DE VENTA Nº 2024PV101/2512 ALBARÁN  5140  FECHA  16/12/2024</t>
  </si>
  <si>
    <t>M² SOFIT A-15/24 600X600X12 MM</t>
  </si>
  <si>
    <t>AJUSTAR PARAGOLPES TRASERO</t>
  </si>
  <si>
    <t>CARTUCHO ORBASIL N-26 NEGRO 0.3LT                                           ( SERVICIO DE LIMPIEZA ) / CS KS-50 SELLADOR</t>
  </si>
  <si>
    <t>Albarán: VA24/5208 Fecha: 03/12/24 / * BIBLIOTECAS* / PASADOR 44.1 / CERRADURA  HAFELE / ESCUADRA  ERLE / HERRAJE VIGA /</t>
  </si>
  <si>
    <t>MARIO CORREA PARDO</t>
  </si>
  <si>
    <t>Fabricación de piezas de retención en aluminio para las persianas de los camiones de bomberos//SEISPC</t>
  </si>
  <si>
    <t>IMPRESIÓN Y ENCUADERNACIÓN DE 40 EJEMPLARES DE LA MEMORIA 2023 DEL SERVICIO DE PARTICIPACIÓN CIUDADANA</t>
  </si>
  <si>
    <t>8673LFZ H.M.O SUSTITUIR INTERMINTE DE ESPEJO RETROVISOR IZQUIERDO / LAMPARA INTERMI IZQ.</t>
  </si>
  <si>
    <t>PMUS CIVIL, S.L.</t>
  </si>
  <si>
    <t>CONSULTA PREPARATORIA  LICITACIÓN DEL MANTENIMIENTO  ACCESO ZONA DE BAJAS EMISIONES</t>
  </si>
  <si>
    <t>MEDICOS DEL MUNDO</t>
  </si>
  <si>
    <t>JORNDA DIA INTERNACIONAL CONTRA LA TRATA// 8 OCTUBRE</t>
  </si>
  <si>
    <t>POLICIA LOCAL-TEST DEL TEMARIO GENERAL / ATLAS NACIONAL DE ESPAÑA- TOMOS I-II-IV-V / INTELIGENCIA ARTIFICIAL EN EL SECTO</t>
  </si>
  <si>
    <t>MIGUEL LOPEZ JEREZ</t>
  </si>
  <si>
    <t>SE 63-2024 CTTO SERVICIOS: TALLERES DE LECTURA EN VOZ ALTA EN LA RED DE BIBLIOTECAS MUNICIPALES. OCTUBRE 24 A MAYO 25</t>
  </si>
  <si>
    <t>MENUDO FIN DE SEMANA 2024 (2): ESPECTÁCULO ""AUTOSTOP"" EN C.C. ZONA ESTE</t>
  </si>
  <si>
    <t>Realización del control financiero de la ""convocatoria de subvenciones para las Asociaciones de Autoayuda año 2022""</t>
  </si>
  <si>
    <t>SUMINISTRO FAN-COILS CEAS CENTRO CÍVICO SUR VA SEGUN Nº DE PRESUPUESTO: 1726/202/24</t>
  </si>
  <si>
    <t>SUMINISTRO BATERIA ENFRIADORA CC SUR Nº PRESUPUESTO: 1726/227/24 DE FECHA 19/06/2024</t>
  </si>
  <si>
    <t>SUMINISTRO PARA REPARACIÓN CALDERA DE GAS NATURAL CC SEGUNDO MONTES SEGUN Nº PREPUESTO 1726/208/24</t>
  </si>
  <si>
    <t>REPARACIÓN BOMBA WILO CC SUR Nº PRESUPUESTO 1726/228/24</t>
  </si>
  <si>
    <t>MATERIAL SUSTITUIDO EN MAYO 2024 EN VARIOS CENTROS CIVICOS SEGUN PRESUPUESTO Nº 1726/225/24</t>
  </si>
  <si>
    <t>SUMINISTRO BOMBA WILO CC JOSE LUIS MOSQUERA SEGUN PRESUPUESTO: 1726/224/24</t>
  </si>
  <si>
    <t>REPARACIÓN CENTRALITA FIDEGAS CC BAILARIN VICENTE ESCUDERO    Nº PRESUPUESTO:  1726/254/24 DEL 27/11/2024</t>
  </si>
  <si>
    <t>ELECTROVALVULA GAS NATURAL CC CONDE ANSUREZ  Nº PRESUPUESTO:  1726/245/24 DE FECHA 11/11/2024</t>
  </si>
  <si>
    <t>PIEZAS REPARACIÓN TUBERIA SALA CALDERAS CC RONDILLA   Nº PRESUPUESTO:  1726/253/24 DEL 19/11/2024</t>
  </si>
  <si>
    <t>MATERIAL SUSTITUIDO EN NOVIEMBRE 2024 EN VARIOS CENTROS CIVICOS    Nº PRESUPUESTO:  1726/255/24 DEL  02/12/2024</t>
  </si>
  <si>
    <t>PIEZAS PARA REPARACIÓN BOMBA RECIRCULACIÓN CC MOSQUERA    Nº PRESUPUESTO:  1726/252/24 DEL 14/11/2024</t>
  </si>
  <si>
    <t>REPARACIÓN DE EQUIPO CLIMATIZACION SALA EXPOSICIONES_RONDILLA Nº PRESUPUESTO:  1726/212/24 DEL 11/11/2024</t>
  </si>
  <si>
    <t>PIEZAS REPARACIÓN CALDERA DE GAS NATURAL CC SEGUNDO MONTES Nº PRESUPUESTO: 1726/258/24</t>
  </si>
  <si>
    <t>REPARACIÓN MOTOR CLIMATIZADORA CC CASA CUNA    Nº PRESUPUESTO:  1726/256/24 DEL 04/12/2024</t>
  </si>
  <si>
    <t>MATERIAL SUSTITUIDO EN OCTUBRE 2024 EN VARIOS CENTROS CIVICOS    Nº PRESUPUESTO:  1726/250/24 DEL 11/11/2024</t>
  </si>
  <si>
    <t>PIEZAS PARA REPARACIÓN DE BOMBA RECIRCULACIÓN CC ESGUEVA    Nº PRESUPUESTO:  1726/246/2 DE FECHA 11/11/2024</t>
  </si>
  <si>
    <t>REPARACIÓN CALDERA DE GAS NATURAL CC CAMPILLO    Nº PRESUPUESTO:  1726/257/24 DEL 04/12/2024</t>
  </si>
  <si>
    <t>MATERIAL SUSTITUIDO EN JULIO 2024 EN VARIOS CENTROS CIVICOS    Nº PRESUPUESTO:  1726/247/24 DEL 11/11/2024</t>
  </si>
  <si>
    <t>REPARACIÓN BOMBA WILO ENFRIADORA CC DELICIAS FECHA: 10/07/2024    Nº PRESUPUESTO:  1726/229/24</t>
  </si>
  <si>
    <t>MATERIAL SUSTITUIDO EN SEPTIEMBRE 2024 EN VARIOS CENTROS CIVICOS    Nº PRESUPUESTO:  1726/249/24 DEL 11/11/2024</t>
  </si>
  <si>
    <t>MATERIAL SUSTITUIDO EN AGOSTO 2024 EN VARIOS CENTROS CIVICOS    Nº PRESUPUESTO:  1726/248/24 DEL 11/11/2024</t>
  </si>
  <si>
    <t>INTERRUPTORES DE FLUJO CC PARQUESOL    Nº PRESUPUESTO:  1726/251/24 DEL 11/11/2024</t>
  </si>
  <si>
    <t>MATERIAL SUSTITUIDO EN JUNIO 2024 EN VARIOS CENTROS CIVICOS    Nº PRESUPUESTO:  1726/230/24 DE FECHA 15/07/2024</t>
  </si>
  <si>
    <t>ADQUISICIÓN DE CÁMARAS DE VIDEOVIGILANCIA EN TÚNELES DE SAN ISIDRO Y SALUD</t>
  </si>
  <si>
    <t>SERVICIO ASISTENCIA TECNICA EN DESARROLLO Y EVALUACION PROYECTO VALLADOLID CITY OF FILM RED UNESCO. 3 MESES</t>
  </si>
  <si>
    <t>SAN MIGUEL INSTALACIONES, S.A.</t>
  </si>
  <si>
    <t>ADECUACIÓN INSTALACIÓN DE CLIMATIZACIÓN EN EDIF.SAN BENITO EN LA ZONA DE ENTRADA AL EDIFICIO.</t>
  </si>
  <si>
    <t>Parpadea dos veces - DVD / Robot dreams - DVD / The forge - DVD / Una madre de Tokio - DVD / SOLAS DVD / EVANGELION: 3.0</t>
  </si>
  <si>
    <t>2024 11 1361 22799</t>
  </si>
  <si>
    <t>MONKEYFIT SL</t>
  </si>
  <si>
    <t>Contratación de un servicio de preparación física on line para toda la plantilla del Servicio//SEISPC</t>
  </si>
  <si>
    <t>IMPORTE NO JUSTIFICADO ALIMENTACION Y MATERIAL DIDACTICO E.I. EL GLOBO Y CABALLITO BLANCO CURSO 2023-2024. UNICAJA 11-12</t>
  </si>
  <si>
    <t>2024 11 1361 203</t>
  </si>
  <si>
    <t>ALQUILER BOTELLAS MODELO X2S DE OXIGENO MEDICINAL (13 UDS.) Y ALQUILER BOTELLA DE ARGÓN CON CO2 PARA OXICORTE//SEISPC</t>
  </si>
  <si>
    <t>PINTURAS BROCH S.L.</t>
  </si>
  <si>
    <t>CTTO MENOR MEJORA ZONA ACCESO BIBLIOTECA PARQUESOL. 15 DÍAS</t>
  </si>
  <si>
    <t>RESOLUCIÓN (POR A. JUNTA DE GOBIERNO DEL 11.11.24)CONTRATO REURBANIZ. CM.VIEJO SIMANCAS TRAMO 1 (EXPTE.17/2022).</t>
  </si>
  <si>
    <t>RESOLUCIÓN POR A. JUNTA DE GOBIERNO DEL 11.11.24 CONTRATO OBRA URBANIZACIÓN CAMINO VIEJO SIMANCAS (LOTE 1)</t>
  </si>
  <si>
    <t>THERMOCAMERA CONNECT / ESCOBILLERO PLASTICO BLANCO</t>
  </si>
  <si>
    <t>COFRE HERRAM. Nº53 775X472X493MM</t>
  </si>
  <si>
    <t>F - 13663 - SILICONA+ADHESIVO CEAS DELICIAS-CANTERAC Y BOMBILLO+CERRADURA VVDA ALOJ PROV ARZ.GARCIA GOLDARAZ 13-1A -MAOR</t>
  </si>
  <si>
    <t>T. DIN 933 8.8 ZN  8X100 / TO.GUIA M8X25 27-18/28-30 106485</t>
  </si>
  <si>
    <t>EST.BROC.GILLCUT HSS 1-13 X 0.50 OFERT VIRMA / *TAPA PASACABLES 60MM NEGRO MICEL / INTERRUPTOR CONMUTADO ESTANCO DH 36.5</t>
  </si>
  <si>
    <t>SUMINISTRO DE BROCHA VIROLA MAGENTA TODO PINT.Nº8 UDPARA EL CURSO DE  PINTURA DECORATIVA VI MIXTO/23/VA0007 )</t>
  </si>
  <si>
    <t>SACO DE ARENA FINA 30KG / SACO DE GRAVA 25 KG / SACO DE ESCAYOLA // COLEGIOS PÚBLICOS</t>
  </si>
  <si>
    <t>ACEITE AGR 10W30 5L AD / TRA/TRA - TASA RECIL.ACEITE LUB.RD679-2006 / POOL/1770 - LIMPIASALPICADEROS 1000ML/SEISPC</t>
  </si>
  <si>
    <t>2024 05 4312 22699</t>
  </si>
  <si>
    <t>JOSE ALBERTO PEREZ FERNANDEZ</t>
  </si>
  <si>
    <t>CONTRATO SUMINISTRO, COLOCACION E INSTALACION DE PRODUCTOS DE HIGIENE Y LIMPIEZA PARA LOS ASEOS DEL MERCADO RONDILLA.</t>
  </si>
  <si>
    <t>ALQUILER MAQUINAS DE CONFETI EVENTO JUVENIL CAMPAJUVAS DICIEMBRE 2024</t>
  </si>
  <si>
    <t>COMPRA DE ONCE COLCHONES PARA EL CENTRO INTEGRADO PSH</t>
  </si>
  <si>
    <t>FRANCISCO JAVIER GONZALEZ FERNANDEZ</t>
  </si>
  <si>
    <t>PROGRAMACIÓN NAVIDAD: 3 ACTUACIONES DE MAGO ""SORTILEGIOS"" EN C.C. CANAL DE CASTILLA, ESGUEVA Y PARQUESOL</t>
  </si>
  <si>
    <t>REAL ACADEMIA MEDICINA-CIRUGIA VALLADOLI</t>
  </si>
  <si>
    <t>PARTICIPACION EN  ACTIVIDADES DE LA MESA REDONDA  DE LA SOLEDAD NO DESEADA  SE CELEBRA EL 17 Y 18 DE OCTUBRE- INICI.SOC.</t>
  </si>
  <si>
    <t>NAVIDAD 2024: 3 ACTUACIONES DEL MAGO OSKI EN C.C. CASA CUNA Y RONDILLA Y C.M. LA OVERUELA (OBRA ""MAGIC OF CHRISTMAS"")</t>
  </si>
  <si>
    <t>RANON EMILIO LARA LOPEZ</t>
  </si>
  <si>
    <t>TRABAJOS DE PINTURA DE REJAS ALEROS Y MOCHETAS DE FACHADA EN DISTRITO 2 DE POLICÍA MUNICIPAL</t>
  </si>
  <si>
    <t>TRABAJOS DE REPARACION ZONA EXTERIOR AJARDINADA DEL APARCAMIENTO DE LA FERIA DE MUESTRAS.</t>
  </si>
  <si>
    <t>REDACCION DEL PROYECTO MODIFICADO Y DIRECCION FACULTATIVA PARA LAS OBRAS DE REFORMA EDIF.INST.JUVENIL AMBIENTAL EL PINAR</t>
  </si>
  <si>
    <t>MATERIALES DE PINTURA // CEIP GONZALO DE CÓRDOBA.</t>
  </si>
  <si>
    <t>ADJUDICA INSTALACIONES TEMPORALES TOMAS DE CORRIENTE EN VARIOS ACTOS OFICIALES Y DE COLABORACIÓN INTERISTUCIONAL</t>
  </si>
  <si>
    <t>LIMJARE 25 SLU</t>
  </si>
  <si>
    <t>ACONDICIONAMIENTO SUELO Y PAREDES DEPÓSITO EL PERAL</t>
  </si>
  <si>
    <t>SUMINISTRO DE RÓTULOS Y PLACAS PARA CENTROS CÍVICOS JOSÉ LUIS MOSQUERA Y PARQUESOL.</t>
  </si>
  <si>
    <t>RQR IMAGEN DE EMPRESA, S.L.</t>
  </si>
  <si>
    <t>DISEÑO Y MAQUETACIÓN DE LA MEMORIA 2023 DEL SERVICIO DE PARTICIPACIÓN CIUDADANA.</t>
  </si>
  <si>
    <t>COORDINADORA DE FESTEJOS DE PEÑAS DE VALLADOLID</t>
  </si>
  <si>
    <t>SUMINISTRO DE CHOCOLATE CON CHURROS EN LA CUPULA DEL MILENIO. HISPANOAMERICA SE ENCUENTRA EN VALLADOLID. 27-12</t>
  </si>
  <si>
    <t>Reparación mantenimiento de los vehículos de gas Renault Megane 0651DND, 9992 FVL, 5466 GHW, 0556 FVP</t>
  </si>
  <si>
    <t>4º TRIMESTRE (FASE 2) Nºexp: 05_IDEEC_CONT SE_05_2022_1_CONT_MARKETPLACE.PLATAFORMA VENTA ON-LINE PARA EL COMERCIO VA.</t>
  </si>
  <si>
    <t>SUMINISTRO E INSTALACIÓN DE PANTALLAS ACÚSTICAS EN NUEVO CENTRO CÍVICO LAS FLORES</t>
  </si>
  <si>
    <t>DISEÑO E IMPRESIÓN 800 CALENDARIOS SOBREMESA ""LAS PERSONAS CON DISCAPACIDAD EN LA VIDA COTIDIANA"" ÁREA SERVICIOS SOCIALE</t>
  </si>
  <si>
    <t>CROSSMEDIA PROJECTS S.L</t>
  </si>
  <si>
    <t>DISEÑO CAMPAÑA ""MÁS FAMILIA, MÁS MOVILIDAD""</t>
  </si>
  <si>
    <t>2024 01 4331 625</t>
  </si>
  <si>
    <t>CONTRATACIÓN DEL SUMINISTRO DE MOBILIARIO PARA LA AGENCIA DE INNOVACIÓN Y DESARROLLO ECONÓMICO DE VALLADOLID</t>
  </si>
  <si>
    <t>PROGRAMACIÓN NAVIDAD: 3 ACTUACIONES DE MAGO FREDDY VARÓ EN CC. ZONA ESTE, ESGUEVA Y C.M. PINAR DE ANTEQUERA</t>
  </si>
  <si>
    <t>PROGRAMACIÓN NAVIDAD: 3 ESPECTÁCULOS ""ESTO ES MAGIA"" EN C.C. PILARICA, DELICIAS Y PARQUESOL</t>
  </si>
  <si>
    <t>2024 10 2312 210</t>
  </si>
  <si>
    <t>JARDINES DEL DUERO, S.L.</t>
  </si>
  <si>
    <t>PODA DE ARBOLES DE GRAN TAMAÑO DEL CVA DELICIAS- INICIATIVAS SOCIALES</t>
  </si>
  <si>
    <t>NAVIDAD 2024: 3 ACTUACIONES DE FERRIS EL MAGO EN C.C. JOSÉ MARÍA LUELMO Y C.M. LAS FLORES Y EL CAMPILLO</t>
  </si>
  <si>
    <t>2024 11 3111 623</t>
  </si>
  <si>
    <t>RICOH ESPAÑA S.L.U</t>
  </si>
  <si>
    <t>ADQUISICION PANTALLA MULTIMEDIA TELEVISION PARA CENTRO MUNICIPAL DE PROTECCION ANIMAL</t>
  </si>
  <si>
    <t>S. CUGAT VALL</t>
  </si>
  <si>
    <t>SUMINISTRO DE 8 POSTES CON CINTA RETRÁCTIL (CATENARIAS) PARA LAS EXPOSICIONES EN C.C. ZONA SUR</t>
  </si>
  <si>
    <t>DISEÑO E IMPRESION 100 CALENDARIOS PARED ""LAS PERSONAS CON DISCAPACIDAD EN LA VIDA COTIDIANA"". ÁREA  SERVICIOS SOCIALES</t>
  </si>
  <si>
    <t>BATERIAS SONOMETROS INTEMPERIE ZONA ZAS SAN MIGUEL</t>
  </si>
  <si>
    <t>TEXTA COOPERACION SOCIEDAD LIMITADA</t>
  </si>
  <si>
    <t>GESTIÓN DE LA SECRETARÍA TÉCNICA DE LA RED DE CIUDADES CENCYL</t>
  </si>
  <si>
    <t>REPARACIÓN AVERÍA INSTALACIÓN ARCHIVO MUNICIPAL</t>
  </si>
  <si>
    <t>ANÁLISIS DE DROGAS REALIZADOS DURANTE LOS MESES DE AGOSTO-SEPTIEMBRE-OCTUBRE</t>
  </si>
  <si>
    <t>CELEBRACION DIA  INTERNACIONAL DE LAS PERSONAS CON DISCAPACIDAD, ACTUACION MUSICAL   EN 2024</t>
  </si>
  <si>
    <t>RETIRADA DE RAMAS CAÍDAS POR TEMPORAL Y PODA EN ZONA JOVEN PINAR / OCTUBRE 2024</t>
  </si>
  <si>
    <t>VIAJE PARTICIPACIÓN AYTO DE VALLADOLID EN EL EVENTO DE LA COP29-CONFERENCIA NACIONES UNIDAS SOBRE EL CAMBIO CLIMÁTICO</t>
  </si>
  <si>
    <t>ADQUISICIÓN DE PAPELERAS PARA EVENTOS EN LA PLAZA MAYOR. SERVICIO DE LIMPIEZA.</t>
  </si>
  <si>
    <t>C.CALIDAD (LOTE 2) ASISTENCIA TÉCNICA OBRAS CONST. GEODA EN PLAZA DE LA COMUNICACIÓN. EXPTE.18/22.</t>
  </si>
  <si>
    <t>COMPRA DE 19 CAMAS PARA EL CENTRO INTEGRADO PSH PARA SUSTITUIR LAS DESGASTADAS E INSALUBRES</t>
  </si>
  <si>
    <t>CTTO OBRAS: RENOVACIÓN ZONA PARQUE INFANTIL PATIO COLEGIO FRANCISCO DE QUEVEDO C/GRANADOS. PLZ EJ: 20 DÍAS</t>
  </si>
  <si>
    <t>INSPECCIONES REGLAMENTARIAS DE BAJA TENSIÓN EN LAS INSTALACIONES ELECTRICAS DE 11 COLEGIOS.</t>
  </si>
  <si>
    <t>SPC 115/2024 OBRA DE MODIFICACIÓN DE LA BIBLIOTECA DE PARQUESOL (COMPLEMENTARIO AD 920240013057)</t>
  </si>
  <si>
    <t>OLME2 EDIFICA S.L.</t>
  </si>
  <si>
    <t>REPARACIÓN DE VALLADO // CEIP TIERNO GALVÁN</t>
  </si>
  <si>
    <t>SERVICIO DE IDENTIDAD GRÁFICA Y VISUAL DE LA MARCA GLOVALL. PLAZO: HASTA EL 31 DE DICIEMBRE DE 2024</t>
  </si>
  <si>
    <t>FENIKS CLEANING &amp; SAFETY, S.L.</t>
  </si>
  <si>
    <t>ADQUISICIÓN DE CARRITOS DE BARRIDO MANUAL. SERVICIO DE LIMPIEZA.</t>
  </si>
  <si>
    <t>ARAHAL</t>
  </si>
  <si>
    <t>FORUM SPORT, S.A.</t>
  </si>
  <si>
    <t>ADQUISICION DE 70 SACOS DE DORMIR PARA REPARTIR A PERSONAS SIN HOGAR DURANTE OLA DE FRIO</t>
  </si>
  <si>
    <t>JAVIER ARES  DEL CAMPO</t>
  </si>
  <si>
    <t>PROYECTO EDUCAR EN FAMILIA. PROGRAMA DE HABILIDADES PARENTALES EN SIT. DE EXCLUSION SOCIAL 2024</t>
  </si>
  <si>
    <t>Certificación 3 y final del contrato de obras de carril bici en el barrio de la Overuela (exp. 45/2023 SETM)</t>
  </si>
  <si>
    <t>2024 01 4331 626</t>
  </si>
  <si>
    <t>PIXELOW, S.L.</t>
  </si>
  <si>
    <t>SUMINISTRO EQUIPOS PARA LA INFORMACIÓN AGENCIA DE INNOVACIÓN. PANTALLA Y MONITORES</t>
  </si>
  <si>
    <t>Redacción del proyecto de renaturalización de las riberas del río Esgueva en la ciudad de Valladolid.</t>
  </si>
  <si>
    <t>ALQUILER, ESCENARIO CON SONIDO E ILUMINACION 25 N NOVIEMBRE 2024</t>
  </si>
  <si>
    <t>APP Y REDES, SOCIEDAD LIMITADA</t>
  </si>
  <si>
    <t>ADJUDICA PROMOCIÓN DE LA CIUDAD EN LA GUÍA GASTRONÓMICA DE VALLADOLID 2024</t>
  </si>
  <si>
    <t>FUNDACIÓN CARTIF</t>
  </si>
  <si>
    <t>CONTRATO DE PREPARACIÓN Y ENTREGA DE PROPUESTA DE PARTICIPACIÓN EN UN PROYECTO DENTRO DEL PROGRAMA EUI</t>
  </si>
  <si>
    <t>VOLUNTARIADO SENIOR DE ASESORAMIENTO EMPRESARIAL SECOT</t>
  </si>
  <si>
    <t>REALIZACIÓN DE CHARLAS SOBRE EL FOMENTO DEL EMPRENDIMIENTO Y LA INNOVACIÓN EN CICLOS EDUCATIVOS Y FORMACIÓN PROFESIONAL</t>
  </si>
  <si>
    <t>RESERVA DE ESPACIO  PARA LA  REALIZACION DE UN CONCIERTO EN NAVIDAD PARA LAS PERSONAS MAYORES DE VALLADOLID. INICITIVAS</t>
  </si>
  <si>
    <t>SUSTITUCIÓN SISTEMA DETECCION DE INCENDIOS PCI EN EL CENTRO INTEGRADO PSH</t>
  </si>
  <si>
    <t>MTO. Y ASIST. TÉC. DE LAS HERRAMIENTAS DE ADMÓN ELECTRÓNICA  AYTO  BASADAS EN AMARA SUITE, SEGUNDA PRÓRROGA (46/2024)</t>
  </si>
  <si>
    <t>SUMINISTRO DE 70.000 SOBRES PARA BUZONEO EN CELEBRACIONES CONCEJO ABIERTO EN CENTROS CÍVICOS</t>
  </si>
  <si>
    <t>Redacción de un proyecto de actuación en el margen derecho del río Pisuerga a la altura de la calle Francisco Mendizábal</t>
  </si>
  <si>
    <t>FORO SOCIEDAD Y GESTION PUBLICA, S.L.</t>
  </si>
  <si>
    <t>ASISTENCIA TÉCNICA Y SERVICIOS DEL FORO DE CIUDADES POR EL EMPLEO 2024</t>
  </si>
  <si>
    <t>Suministro de 13 tramos de mangueras como inversión de 70mm para los camiones BUR-1-2-3-4; SEISPC</t>
  </si>
  <si>
    <t>REDACCIÓN PROYECTO TÉCNICO 3ª FASE DE ADECUACIÓN DE LOCAL PARA LA AMPLIACIÓN DE LA AGENCIA DE INNOVACION.EXPTE AI-51-24.</t>
  </si>
  <si>
    <t>1ª PRORROGA SEGURIDAD Y SALUD CONTRATO GESTION INTEGRAL SCCT EN VALLADOLID + AJUSTE ANUALIDADES (Diciembre 2024)</t>
  </si>
  <si>
    <t>Alquiler de plataforma elevadora sobre camión</t>
  </si>
  <si>
    <t>Seguridad y Salud en obras de adecuación de espacios en zonas peatonales en entornos a centros escolares (exp. 17/2024)</t>
  </si>
  <si>
    <t>SERVICIOS DE COORDINACIÓN EN MATERIA DE SEGURIDAD YSALUD EN OBRAS Y PROYECTOS DEL AYUNTAMIENTO DE VALLADOLID. LOTE 2</t>
  </si>
  <si>
    <t>ITS SW EU S.L.U.</t>
  </si>
  <si>
    <t>SOFTWARE DE CONTROL DE ACCESOS A INTERNET DESDE LAS BIBLIOTECAS MUNICIPALES (MYPC), (18/2024), LOTE 5 2ª PRÓRROGA</t>
  </si>
  <si>
    <t>RENOVACIÓN CENTRAL DETECCIÓN DE INCENDIOS DE LA NAVE CENTRAL DEL ARCHIVO MUNICIPAL</t>
  </si>
  <si>
    <t>LAVADO COMPLETO DE VEHICULO 9707-JVH .</t>
  </si>
  <si>
    <t>M2 ARMADO CARGLAS INC. / COLOCACION / COLEGIO CRISTÓBAL COLÓN</t>
  </si>
  <si>
    <t>PEQUEÑAS CARTAS INDISCRETAS ( notas: Centro de Bibliotecas Municipales de Valladolid. Monasterio de San Benito.; ) LOTE2</t>
  </si>
  <si>
    <t>EL HIJO DEL REICH ( notas: Centro de Bibliotecas Municipales de Valladolid. Monasterio de San Benito.;  ) /  LOTE 1</t>
  </si>
  <si>
    <t>RADIO POPULAR S.A.-COPE</t>
  </si>
  <si>
    <t>INSERCIÓN DE CUÑAS PUBLICITARIAS SOBRE LA CAMPAÑA DESTINADA A DAR A CONOCER LAS OBRAS DEL MERCADO DE LAS DELICIAS</t>
  </si>
  <si>
    <t>TALLERES DE MAGIA PARA PUBLICO INFANTIL EN LA CUPULA DEL MILENIO (NAVIDAD 24)</t>
  </si>
  <si>
    <t>TALLERES DE ILUSTRACIÓN EN LA CUPULA DEL MILENIO PARA PUBLICO INFANTIL EL 23 DE DICIEMBRE (NAVIDAD 2024)</t>
  </si>
  <si>
    <t>2024 08 1532 206</t>
  </si>
  <si>
    <t>CYPE INGENIEROS S.A.</t>
  </si>
  <si>
    <t>Arrendamiento de programas informáticos para el cálculo y revisión de estructuras metálicas y hormigón</t>
  </si>
  <si>
    <t>CAUTE/900325 - TUBO PAPEL-ALUMINIO-PAPEL PARA AIR / STC/T400017 - ABRAZADERA SIN/FIN 8-12 INOX / ADPRO/15501 - ANTICONGE</t>
  </si>
  <si>
    <t>SACO CEMENTO GRIS 32.5 R / SACOS VACIOS</t>
  </si>
  <si>
    <t>NEVADA + BLANCO 15L ( GUARDERIA EL TOBOGAN ID0043463 ) / PLASTICO TAPAR ROLLO 50X2 6 MICRAS ( GUARDERIA EL TOBOGAN ID004</t>
  </si>
  <si>
    <t>ANIMALOTES 15 Y 16. ABRE LA BOCA Y DI: ¡ARRRGH! / ¡¿LOS OTROS?! ( notas: Centro de Bibliotecas Municipales lote 1</t>
  </si>
  <si>
    <t>MANTENIMIENTO, SUMINISTRO DE  CERRADURA TESA 2030 50 R HN PARA EL CVA PUENTE COLGANTE- INICIATIVAS SOCIALES</t>
  </si>
  <si>
    <t>MERCK LIFE SCIENCE SLU</t>
  </si>
  <si>
    <t>VS 1/24 SERVICIOS DE MANTENIMIENTO Y CALIBRACIÓN DE EQUIPOS DEL LABORATORIO DE LA RED DE CALIDAD DE VALLADOLID_ LOTE 5</t>
  </si>
  <si>
    <t>ECOVISC PROTECCION TEXTIL SOSTENIBLE S.L.</t>
  </si>
  <si>
    <t>DISEÑO Y CONFECCIÓN MATERIALES IDEVA</t>
  </si>
  <si>
    <t>IÑAKI GARCIA ESTEBAN</t>
  </si>
  <si>
    <t>PINTURA MURAL PLAZA JESÚS OLEA - HOMENAJE AL TENDERO</t>
  </si>
  <si>
    <t>PARACUELLOS DE JARAMA</t>
  </si>
  <si>
    <t>ALQUILER MONTAJE, MANTENIMIENTO Y DESMONTAJE DEL EQUIPAMIENTO  DEL BAZAR NAVIDEÑO E INSTALACION PISTAS DEPORTIVAS 24-25.</t>
  </si>
  <si>
    <t>Espirómetro Datospir Touch Easy para el Departamento de Prevención y Salud Laboral</t>
  </si>
  <si>
    <t>INSTALACIÓN DE UN CERRAMIENTO METÁLICO PARA EL ALMACENAMIENTO DE EQUIPO. SERVICIO DE LIMPIEZA.</t>
  </si>
  <si>
    <t>GRATEFUL SLU</t>
  </si>
  <si>
    <t>CTTO. DE SERVICIOS - CHARLA PEDRO AGUADO - ""EL RETO DE LA EDUCACIÓN HOY"" 29 DE OCTUBRE</t>
  </si>
  <si>
    <t>SERVICIO DE LIMPIEZA PARQUE LA PAZ (  GE003945 ID 004106 ) / CHAPA PERFORADA 2000X1000X1,5  R 5 T 7,5 DD11</t>
  </si>
  <si>
    <t>ANILLO SEEGER E-12 DIN-471 / ALICATE SEEGER EXT. BOCA CURVA 140MM ALYCO  106206 / MARCADOR PINTURA PERMANENTE PICA 524/5</t>
  </si>
  <si>
    <t>1 308513781R - COND.HIDRA.FRENO</t>
  </si>
  <si>
    <t>ADJUDICA CAMPAÑA DÍA MUNDIAL DE LA RADIO -CREATIVIDAD Y CONTENIDOS- (Moción 28/10/2024)</t>
  </si>
  <si>
    <t>TONELERIA BURGOS ,S.L.</t>
  </si>
  <si>
    <t>Suministro de 30 calderos fabricados por dovelas de madera con destino al Parque Vias Públicas para asfalto fundido.-</t>
  </si>
  <si>
    <t>NAVA DEL REY</t>
  </si>
  <si>
    <t>9788494890024 Pueblo frente al mar / 9788416733330 ¡Les importa un pepino! / 9788419746689 Rescatadoras LOTE 1</t>
  </si>
  <si>
    <t>TERCERA LUZ DE FRENO / MANO DE OBRA</t>
  </si>
  <si>
    <t>SILICONA NEUTRA BLANCO</t>
  </si>
  <si>
    <t>TALLER / CANDADO IFAM LAT.K- 30AL Nº 31030.../// AM EXP 18/2022 // SERVICIO DE LIMPIEZA.</t>
  </si>
  <si>
    <t>ALB: 24-233147 PED: 24-053866-1003 S/PED: 1878 / ARQUETA POLYPRO NEGRA RECTANGULAR GRANDE 63X48XH30 / RACOR HEMBRA RAPID</t>
  </si>
  <si>
    <t>1 308511433R - CONDUCTO HYD EMB</t>
  </si>
  <si>
    <t>ALB: 24-231437 PED: 24-050377-1017 S/PED: ALMACEN / REPUESTO P-01217 TAPON LLENADO ACEITE / SERVICIOS LOGISTICOS INTEGRA</t>
  </si>
  <si>
    <t>CERRADURA CISA 46230-30 S/CILI / CILINDRO LOGO STD 35X35 NIQUELADO</t>
  </si>
  <si>
    <t>PERNIO AMIG 407-100/A LAT MATE DCHA / PATA MESA 18 - 710x50 BLANCO OFERTA / SOPORTE 180 PARA PATAS MOD 18 OFERTA</t>
  </si>
  <si>
    <t>TRANSOFT SOLUTIONS S.L.</t>
  </si>
  <si>
    <t>Adquisición de 2 licencias de uso de programas informáticos AutoTURN Pro USL para 3 años.</t>
  </si>
  <si>
    <t>Madrid</t>
  </si>
  <si>
    <t>AMPLIACION SERVICIO ALOJAMIENTO DESARROLLOS DE TURISMO. HOSTING WEB TURISMO Y HOSTING OBSERVATORIO TURISTICO</t>
  </si>
  <si>
    <t>Redacción de un proy de protección del cauce en el margen derecho del río Pisuerga en la zona del Palacio de la Ribera.</t>
  </si>
  <si>
    <t>TRABAJOS ADECUACION DEL SISTEMA DE ILUMINACION ORNAMENTAL EXTERIOR DEL EDIFICIO DE LA CUPULA DEL MILENIO</t>
  </si>
  <si>
    <t>MAGNUM BLANCO 4L ( POLICIA MUNICIPAL ID0041868 ) / IMPRIPOL BLANCO 600 ML ( POLICIA MUNICIPAL ID0041868 ) / CATALIZADOR</t>
  </si>
  <si>
    <t>ALB: 24-231444 PED: 24-051072-1001 S/PED: MIGUEL DELIBEES / ISIFLO ENLACE ROSCA MACHO LATON M-NYLON 63-2""</t>
  </si>
  <si>
    <t>ESPUMA POLIURETANO MANUAL / SIKA 11FC PURFORM GRIS 300ML / TACO CLAVABLE  6 X  35</t>
  </si>
  <si>
    <t>CONTROL CALIDAD OBRA FRONTÓN LAS FLORES</t>
  </si>
  <si>
    <t>SUMINISTRO DE 12 TRAMOS DE MANGUERAS DE 45MM DE ALTA PRESIÓN PARA LOS NEUEVOS CAMIONES BUP-3-4 Y REPUESTO//SEISPC</t>
  </si>
  <si>
    <t>PROSEGUR SOLUCIONES INTEGRALES DE SEGURIDAD ESPAÑA SL</t>
  </si>
  <si>
    <t>CONTRATO DE SERVICIO DE SEGURIDAD POR RONDAS ALBERGUE ZONA JOVEN PINAR DICIEMBRE 2024</t>
  </si>
  <si>
    <t>WSP SPAIN-APIA SA</t>
  </si>
  <si>
    <t>REALIZACIÓN DE UNA GUÍA METODOLÓGICA PARA LA EJECUCIÓN DE PLANES DE DESCARBONIZACIÓN EN EL SECTOR EMPRESARIAL</t>
  </si>
  <si>
    <t>ROTULOS TESEDO, SOCIEDAD LIMITADA</t>
  </si>
  <si>
    <t>DAPCyD 7/2024 ROTULACIÓN EXTERIOR E IDENTIFICACIÓN INTERIOR DE CENTRO DOTACIONAL LAS FLORES</t>
  </si>
  <si>
    <t>Suministro de 5.000 litros de Gasóleo C para la caldera del Parque de Conservación de la Vía Pública en C/ Títulos 51.</t>
  </si>
  <si>
    <t>GESTION DE ARCHIVOS Y DOCUMENTACION, SL</t>
  </si>
  <si>
    <t>SERVICIO DE DIGITALIZACIÓN DE 13.200 PÁGINAS DE DIVERSOS EJEMPLARES DE PRENSA LOCAL</t>
  </si>
  <si>
    <t>REPARACION PUERTA DE ACCESO A LAS INSTALACIONES DE LA ANTIGUA HIPICA MILITAR</t>
  </si>
  <si>
    <t>ACTUACIONES PREVENCIÓN EN ADICCIONES: PROGRAMA ICARO ALCOHOL / DURANTE 2024</t>
  </si>
  <si>
    <t>2024 06 3232 22701</t>
  </si>
  <si>
    <t>ELEROC SERVICIOS, SOCIEDAD LIMITADA</t>
  </si>
  <si>
    <t>VIGILANCIA CENTROS EDUCATIVOS PARA CUBRIR AUSENCIAS Y APOYO COMUNIDAD EDUCATIVA. HASTA 20/12</t>
  </si>
  <si>
    <t>SISTEMAS DE CONECTIVIDAD INDUSTRIAL VALLADOLID SL</t>
  </si>
  <si>
    <t>REPOSICIÓN DE PLOTTER PARA SECCIÓN DE PROGRAMACIÓN Y ANÁLISIS DE POLICÍA MUNICIPAL</t>
  </si>
  <si>
    <t>WOMENALIA DE GESTION SL</t>
  </si>
  <si>
    <t>COLABORACIÓN ENTREGA DE PREMIOS A MUJERES EMPRENDEDORAS DE ESPAÑA AUDITORIO MIGUEL DELIBES / 19-21 NOVIEMBRE</t>
  </si>
  <si>
    <t>JOSE ANTONIO FERNANDEZ  LOBATO</t>
  </si>
  <si>
    <t>SUMINISTRO DE TABLETS DE FIRMA BIOMÉTRICA PARA EL CDIT</t>
  </si>
  <si>
    <t>2024 01 9203 22601</t>
  </si>
  <si>
    <t>ENTREGA MEDALLA DE ORO DE LA CIUDAD DE VALLADOLID A LA AECC 2024</t>
  </si>
  <si>
    <t>2024 02 9331 22706</t>
  </si>
  <si>
    <t>AC.MARCO SERVICIOS CRA INSTALACIÓN CÁMARAS CRA Y DISPS VIGILANCIA PARA EDIFICIO MUNICIPAL LOTE 3. (EXP 97/2006 PS8)</t>
  </si>
  <si>
    <t>C.CALIDAD (LOTE 2) A.TÉCNICA MOD.1 OBRA REURBANIZACIÓN (FASE I) POLÍGONO ARGALES</t>
  </si>
  <si>
    <t>SE-PC 137/2024: SUMINISTRO DE MOBILIARIO EN CENTROS DE PARTICIPACIÓN CIUDADANA (LOTE 2 - SALA POLIVALENTE PARQUESOL)</t>
  </si>
  <si>
    <t>SEGUNDA PRORROGA CONTRATO ANALISIS CLINICOS DE 27 DE OCTUBRE A 31 DE DICIEMBRE DE 2024. DPTO. PREVENCION Y SALUD LABORAL</t>
  </si>
  <si>
    <t>REDAC. ESTUDIO ACUSTICO ASOCIADO AL EST.AMBIENTAL ESTRATÉGICO.MOD.PGOU EN VEREDA PALOMARES(ART.9 LEY 37/03 DEL17.11RUIDO</t>
  </si>
  <si>
    <t>INSTALAR LA  ILUMINACION DECORATIVA DEL  MERCADO ARTESANAL NAVIDEÑO 24-25 UBICADO EN PLAZA MAYOR.</t>
  </si>
  <si>
    <t>NEOPLANT &amp; ASOCIADOS S.L.</t>
  </si>
  <si>
    <t>Adquisición de planta para el servicio de Parques y Jardines. Lote nº2 a 6 - Neo Plant  Asociados</t>
  </si>
  <si>
    <t>VILASSAR DE MAR</t>
  </si>
  <si>
    <t>Gestión y producción del proyecto pajarillos sostenible.</t>
  </si>
  <si>
    <t>TABLERO CORCHO C/MARCO 90X60 -...// AM EXP 18/2022 // SERVICIO DE LIMPIEZA VIARIA.</t>
  </si>
  <si>
    <t>MANT, SUMINISTRO DE CERRADURA KEYA 20.13.42 + 130013 CROMO CLICK 180º PRA EL CVA HUERTA DEL REY- INICITIVAS SOCIALES</t>
  </si>
  <si>
    <t>REPARACIÓN PAVIMENTO LAMAS PVC CEIP TIERNO GALVAN. 15 DIAS</t>
  </si>
  <si>
    <t>AD COMPLEMENTARIO AL APROBADO PARA ADQUISICION DE PLANTA PARA EL SERVICIO DE PYJ. Lote nº2 a 6 - Neo Plant Asociados</t>
  </si>
  <si>
    <t>PLANTELES LLOVERAS,S.L.</t>
  </si>
  <si>
    <t>Adquisición de planta para el servicio de Parques y Jardines. Lote nº1 - Planteles Lloveras</t>
  </si>
  <si>
    <t>SANT ANDREU DE LLAVANERES</t>
  </si>
  <si>
    <t>VS 3/24 SERVICIOS DE MANTENIMIENTO Y CALIBRACIÓN MONITORES DE RUIDO AMBIENTAL LOTE 1.</t>
  </si>
  <si>
    <t>PRISA MEDIA SAU</t>
  </si>
  <si>
    <t>INSERCIÓN PUBLICIDAD EN EL DIARIO CINCO DÍAS COMO CAMPAÑA PUBLICITARIA NACIONAL PARA POSICIONAR LA MARCA VALLADOLID NOW</t>
  </si>
  <si>
    <t>GESTION INTEGRAL DE PROYECTOS Y CONSTRUCCIONES DDR S.L.</t>
  </si>
  <si>
    <t>CANALIZACIÓN PARA INSTALACION DE TELECOMUNICACIONES POR REPOSICION EN LA EIM EL PRINCIPITO. PZ EJ: 20 DIAS</t>
  </si>
  <si>
    <t>SEGOTEX LISO BLANCO EUROCOLOR 15LT                                          ( MANTENIMIENTO DE EDIFICIOS E INSTALACIONES</t>
  </si>
  <si>
    <t>XYLAZEL MET.OXIRITE FORJA GRIS 4LT// DISOLVENTE UNIVERSAL// BROCHA VIROLA MAGENTA// MINI RODILLO// EIM MAFALDA Y GUILLE</t>
  </si>
  <si>
    <t>PARQUES Y JARDINES / TUBO RECTANGULAR 60X40X2 DD11 (  Cortada a 2000mm )</t>
  </si>
  <si>
    <t>1 287814328R - PORTA-ESCOB.TRAS.</t>
  </si>
  <si>
    <t>*TAPA PASACABLES 60MM NEGRO MICEL / *DESLIZAD BRIN FIEL 20MM CLAVO 8 UN / ANGULO AC BI 60X50 AMIG MOD 300 / COPIA LLAVE</t>
  </si>
  <si>
    <t>PUNZON BAHCO 1157 AUTOMAT / DEBRAY DISCO C/HIERRO 115X1x22 PERFLEX / DEBRAY DISCO FLEXOVIT PERFLEX METAL 115X6.4X22.23</t>
  </si>
  <si>
    <t>COMMENT|++ CASA DEL BARCO ++ / CERRADURA URKO  22 30MM * / CERRADURA URKO  23-R 30 B/LARGO / *DESLIZADOR FIELTRO BRINOX</t>
  </si>
  <si>
    <t>2024 10 2315 212</t>
  </si>
  <si>
    <t>CENTRO MUNICIPAL DE IGUALDAD / CREMONA PRACTICABLE VENTANA / ACUERDO MARCO SUMINISTRO MATERIALES IGUALDAD</t>
  </si>
  <si>
    <t>Albarán: VA24/5257 Fecha: 05/12/24 / *bibliotecas * / TIRAFONDOS 3,5 x 35 / BROCA METAL 20200-6 HSSCO DIN338 13709</t>
  </si>
  <si>
    <t>COPIA LLAVE NORMAL / ARMARIO LLAVERO. 90 LLAVES. EHL.</t>
  </si>
  <si>
    <t>DIVERSO MATERIALES DE FONTANERÍA // CEIP TIERNO GALVÁN</t>
  </si>
  <si>
    <t>KORAZA ANTIGOTERAS 4L ( SALUD PUBLICA  GE003949 ) / BROCHA 4 ( SALUD PUBLICA  GE003949 )</t>
  </si>
  <si>
    <t>PERNIO SOLDAR EBRO 18X110X 4 PALA * / *BISAGRA MICEL LIBRO 697 100 MM / CERROJO AMIG  384 NIQUELADO  50MM - / CERROJO AM</t>
  </si>
  <si>
    <t>MANTENIMIENTO, SUMINISTRO DE MANILLA SOAL CHAPARRO M9005 NEGRA  ( UND )PARA REPARACION DEL JACINTO BENAVENTE</t>
  </si>
  <si>
    <t>MANTENIMIENTO, SUMINISTRO DE SIKA 11FC PURFORM BLANCO 300MLY  GRIS 300ML PARA REPARACIONES EL CVA PTE. COLGANTE- INICIAT</t>
  </si>
  <si>
    <t>SUMINISTRO DE 3.000 M DE CABLE DE FIBRA ÓPTICA</t>
  </si>
  <si>
    <t>CTTO SERVICIOS: EVALUACIÓN III PLAN DE INFANCIA Y ADOLESCENCIA + RENOVACIÓN SELLO CIUDAD AMIGA INFANCIA. PLZ EJ: 3 MESES</t>
  </si>
  <si>
    <t>TRANSPORTES Y SERVICIOS A LA CONSTRUC.SL</t>
  </si>
  <si>
    <t>SUMINISTRO DE TIERRA VEGETAL.</t>
  </si>
  <si>
    <t>SUMINISTRO DE MUNICIÓN PARA POLICÍA MUNICIPAL</t>
  </si>
  <si>
    <t>ELABORACION PROGRAMA SALUD MENTAL: FAMILIA Y JUVENTUD NOVIEMBRE 2024</t>
  </si>
  <si>
    <t>PARQUES Y JARDINES FABREGAS S.A.</t>
  </si>
  <si>
    <t>SUMINISTRO DE 12 FUENTES MODELO ""ROMÁNTICA""  O SIMILAR.-</t>
  </si>
  <si>
    <t>IGUALADA</t>
  </si>
  <si>
    <t>LIBERAR CREDITO CAUTIVO MESES SEPT Y OCT-SERVICIO ESTANCIAS DIRUNAS (IVA)</t>
  </si>
  <si>
    <t>LIBERAR CREDITO CAUTIVO-septiembre y octubre-EST. DIURNAS LOTE2-REST.7 UC- Z.SUR-UC2 RON-D-ARCA-Z.ES-2 UCS PARQ</t>
  </si>
  <si>
    <t>COORDINACIÓN SEGURIDAD Y SALUD OBRA CM. VIEJO DE SIMANCAS RESTO TRAMO 1 Y TRAMO 2 DESDE VA-30 AL SECTOR EL PERAL EX13-24</t>
  </si>
  <si>
    <t>ROMAN MUÑOZ REY</t>
  </si>
  <si>
    <t>RESTAURACION DE GIGANTES Y CABEZUDOS PARA SU DESFILE EN FESTEJOS POPULARES</t>
  </si>
  <si>
    <t>PUBLIGER IGLESIAS Y NAVARRO, S.L.</t>
  </si>
  <si>
    <t>PROYECTO COMPRA SALUDABLE 24-25. ENTREGA OBSEQUIOS A ALUMNOS UN PORTADOCUMENTOS.</t>
  </si>
  <si>
    <t>reajuste presup.SER.PLANIF, DINAMIZ Y GESTION INFORMACION EN REDES-INFOR.DEL AREA DE PERS.MAY.FAM.SERV.SOC/comienzo 24/9</t>
  </si>
  <si>
    <t>Biotecnologia Forestal Aplicada S.L</t>
  </si>
  <si>
    <t>Análisis de suelo de distintos puntos margen río Pisuerga - Proyecto VIVIENDO EL RIO.</t>
  </si>
  <si>
    <t>ACTIVIDADES ""SEMANA DE LA MOVILIDAD"" EN AVENIDA SEGOVIA</t>
  </si>
  <si>
    <t>BENTABOL Y RODRIGO ARQUITECTOS, S.L.P.</t>
  </si>
  <si>
    <t>Elaboración de informe para la viabilidad de la realización de proy y construcción de piscina fluvial en río Pisuerga.</t>
  </si>
  <si>
    <t>BROCA CASTILLO COBALTO BC5  8.00MM 338 * / BROCA CASTILLO COBALTO BC5  5.00MM 338 *</t>
  </si>
  <si>
    <t>ESPUMAX FIJACION XPRES 750ML CEYS / SILICONA SOUDAL 280ML TRANSPAR / SILICONA SOUDAL 280ML BLANCO / FLEXOMETRO 19/5MTS M</t>
  </si>
  <si>
    <t>SOCIEDAD ESPAÑOLA DE RADIODIFUSION,S.L.</t>
  </si>
  <si>
    <t>INSERCION CUÑÁS PUBLICITARIAS SOBRE CAMPAÑA DESINADA A CONOCER LAS OBRAS DEL MERCADO DELICIAS Y SUS NUEVOS SERVICIOS</t>
  </si>
  <si>
    <t>REDACIÓN DE PROYECTO Y DIRECCIÓN DE OBRA DE LA ADECUACIÓN DE LA SALA DE CLIMATIZACIÓN DE LA AGENCIA DE INNOVACIÓN</t>
  </si>
  <si>
    <t>ASOCIACIÓN MUSEO DEL DEPORTE</t>
  </si>
  <si>
    <t>DESARROLLO DE LA EXPOSICIÓN LEYENDAS OLÍMPICAS EN EL CENTRO CÍVICO ZONA SUR</t>
  </si>
  <si>
    <t>PR-SE 32/23(PS8 SE 31/20) 2ª PROR CTTO LIMPIEZA EDIFICIOS MUNICIPAL:EDUCACIÓN.EIM. L7 2024 A ENLAZAR NUEVO PROYECTO</t>
  </si>
  <si>
    <t>Contratación alarmas en C/Arca Real,96 antes Mercadona. PAT 97/2006 PS08-LOTE 1.(SPSC-SE 020/2023)</t>
  </si>
  <si>
    <t>SCHARLAB, S.L.</t>
  </si>
  <si>
    <t>VS 2/24 SUMINISTRO DE FUNGIBLES PARA LABORATORIO RED DE CONTROL CONTAMINACIÓN ATMOSFÉRICA- LOTE 2</t>
  </si>
  <si>
    <t>SENTMENAT</t>
  </si>
  <si>
    <t>LAURA JUAREZ GARCIA</t>
  </si>
  <si>
    <t>CREACIÓN DEL MURAL VIRTUAL QUE COBRARÁ VIDA A LA IMAGEN DE CONCHA VELASCO CON REALIDAD AUMENTADA Y ACCESO CON CÓDIGO QR</t>
  </si>
  <si>
    <t>CUADERNOS, CARTELES, LONA MATERIAL PUBLICITARIO JUVENTUD</t>
  </si>
  <si>
    <t>SUMINISTRO DE MATERIALES DE DIFUSIÓN DESTINADOS IGUALDAD / DURANTE 2024</t>
  </si>
  <si>
    <t>Renovación certificado Centro de recarga de botellas de aire respirablen 47-EP-1548 Parque Central;SEISPC</t>
  </si>
  <si>
    <t>SUMINISTRO DE CASCOS PARA VIDEOCONFERENCIAS PARA EL AYTO. DE VALLADOLID</t>
  </si>
  <si>
    <t>VS 2/24 SUMINISTRO DE FUNGIBLES PARA LABORATORIO RED DE CONTROL CONTAMINACIÓN ATMOSFÉRICA- LOTE 3</t>
  </si>
  <si>
    <t>VS 2/24 SUMINISTRO DE FUNGIBLES PARA LABORATORIO RED DE CONTROL CONTAMINACIÓN ATMOSFÉRICA- LOTE 1</t>
  </si>
  <si>
    <t>VS 2/24 SUMINISTRO DE FUNGIBLES PARA LABORATORIO RED DE CONTROL CONTAMINACIÓN ATMOSFÉRICA- LOTE 4</t>
  </si>
  <si>
    <t>M² ADOQUIN 20X10X6 GRIS / SACO DE ARENA FINA 30KG / SACO CEMENTO GRIS 32.5 R // CEIP VICENTE ALEIXANDRE</t>
  </si>
  <si>
    <t>TORNILLO 8.8 10X100 DIN-933 / TORNILLO 8.8 6X80 DIN-931 / TUERCA 8.8 M-10 DIN-934 / TUERCA 8.8 M-6 DIN-934 / TORNILLO AR</t>
  </si>
  <si>
    <t>2 CABLES CC PARQUESOL</t>
  </si>
  <si>
    <t>ESTUCHE Nº430-80-25 / LLAVE IMP 1"" EC M18ONEFHIWF1DS-121C / RUEDA REF.2-1643 / BARRA A-304L Ø40 H9 19.90MT / ESLINGA TRA</t>
  </si>
  <si>
    <t>MET.2241/35 C8 R13,2 S/ESC. AI</t>
  </si>
  <si>
    <t>acuerdo marco_8282DFF: filtro de aire,limpieza inyectores,prueba gasesy revisa fallo;_8589LFX: aceite 5w30,filtro aceite</t>
  </si>
  <si>
    <t>COPIA LLAVE NORMAL / LLAVE ESTRELLAQ ACOD. 10-11 OFERTA.../// AM EXP 18/2022 // SERVICIO DE LIMPIEZA VIARIA.</t>
  </si>
  <si>
    <t>SUMINISTRO DE MATERIAL DIVERSO CON IMAGEN CORPORATIVA SEGÚN PRESUPUESTO ADJUNTO</t>
  </si>
  <si>
    <t>UNIVERSAL PARTNER, S.L.U.</t>
  </si>
  <si>
    <t>SUMINISTRO 70 TRAJES CON BORDADO ESCUDO PARA LA BANDA DE LA ESCUELA MUNICIPAL DE MÚSICA DE VALLADOLID.10 DÍAS</t>
  </si>
  <si>
    <t>ALQUILER MONTAJE Y DESMONTAJE DE TOMAS DE  CORRIENTE E ILUMINACION PARA BAZAR NAVIDEÑO (CAMPO GRANDE).</t>
  </si>
  <si>
    <t>63 TAPETES DECORATIVOS PARA LAS MESAS DE LOS CENTROS CÍVICOS</t>
  </si>
  <si>
    <t>MANT. SUMINISTRO DE TUBO 3 ML. CODO 90º 15 PB,ENLACE R.MACHO,TUERCA REDUCTORA H-M LATONPARA EL CVA RONDILLA- INICITIVAS</t>
  </si>
  <si>
    <t>TABLERO CORCHO C/MARCO 90X60 - / *MONTACK CEYS EXP...// AM EXP 18/2022 // SERVICIO DE LIMPIEZA VIARIA.</t>
  </si>
  <si>
    <t>2024 07 1721 22104</t>
  </si>
  <si>
    <t>MANT. COPIA LLAVE SPECIAL GAS / COPIA LLAVE DOBLE PARA EL CVA ZONA SUR- INICIATIVAS SOCIALES</t>
  </si>
  <si>
    <t>MATERIAL PARA CC JOSE LUIS MOSQUERA++ / *CINTA MIARCO KREPP 24MMX45M</t>
  </si>
  <si>
    <t>MATERIAL PARA CC ESGUEVA++ / FISCHER DUOPOWER 8X40 100 UNDS 535455</t>
  </si>
  <si>
    <t>SUMINISTRO DE EUROLUX BRILLANTE AMARILLO RAL 1023 0.75LTPARA EL CURSO DE   PINTURA DECORATIVA VI MIXTO/23/VA0007 )</t>
  </si>
  <si>
    <t>SUMINISTRO DE CALDERA Y FILTROS EN DISTRITO 1 DE LA POLICÍA MUNICIPAL</t>
  </si>
  <si>
    <t>INSTALACIÓN ELÉCTRICA TEMPORAL EN RÉGIMEN DE ALQUILER DE TOMAS DE CORRIENTE ""SEMANA DE LA MOVILIDAD""</t>
  </si>
  <si>
    <t>REPOSICIÓN DE PERSIANA DE LAMAS EN CENTRO CÍVICO JOSÉ LUIS MOSQUERA</t>
  </si>
  <si>
    <t>SE-PC 82/2024 DIRECCIÓN DE OBRA MONTAJE EQUIPAMIENTO TÉCNICO NUEVO CENTRO LAS FLORES</t>
  </si>
  <si>
    <t>ADQUISICIÓN DE MOBILIARIO CON DESTINO AL CENTRO DE MOVILIDAD URBANA (ÁREA DE TRÁFICO Y MOVILIDAD) (8 SILLAS TRABAJO).</t>
  </si>
  <si>
    <t>MUMECA I S.L.</t>
  </si>
  <si>
    <t>ADQUISICIÓN DE MOBILIARIO CON DESTINO AL SERVICIO DE GESTIÓN RECAUDATORIA (TESORERÍA): 4 MESAS Y 1 SILLA TRABAJO.</t>
  </si>
  <si>
    <t>FRANCISCO JAVIER  FERRIN PEREZ</t>
  </si>
  <si>
    <t>SE-EC 2/2024 PS 6 CTTO MENOR DIRECCIÓN EJECUCIÓN DE LAS OBRAS REHABILITACIÓN LAVA 3ª FASE ""FACTORIA DE CREACIÓN""</t>
  </si>
  <si>
    <t>SARA HERRANZ MILLARES</t>
  </si>
  <si>
    <t>DISEÑO DE CAMPAÑA Y MATERIAL PUBLICITARIO 25N</t>
  </si>
  <si>
    <t>DISEÑO CREATIVIDADES PARA LAS ACTUACIONES QUE SE LLEVARAN A CABO EN LA CAMPAÑA NAVIDAD DE COMERCIO Y ARTESANIA 24-25</t>
  </si>
  <si>
    <t>REPARACION DE PAVIMENTO  Y SANEADO DE LA SOLERA EXISTENTE EN EL  CVA DELICIAS- INICIATIVA SOCIALES</t>
  </si>
  <si>
    <t>MT MARKETING INVESTIGACION Y ESTRATEGIA SL</t>
  </si>
  <si>
    <t>CELEBRACION DIA INTERNACIONAL DE LA DISCAPACIDAD, CONFERENCIA DE DEPORTISTA CON DISCAPACIDAD EN LA CUPULA EL 3 DE DICIEM</t>
  </si>
  <si>
    <t>SERGIO DEL CAMPO MENDOZA</t>
  </si>
  <si>
    <t>PATROCINIO DE LA PRODUCCION DEL CORTOMETRAJE GAVI</t>
  </si>
  <si>
    <t>J.M. SOLUCIONES INTEGRALES PALENCIA S.L.</t>
  </si>
  <si>
    <t>SUMINISTRO MOBILIARIO DESPACHOS DE JEFATURA</t>
  </si>
  <si>
    <t>2024 08 1532 204</t>
  </si>
  <si>
    <t>HORAS DE CAMIÓN BAÑERA EN CAMPA PINGÜINOS.-</t>
  </si>
  <si>
    <t>ELABORACIÓN DEL PLAN DE EMERGENCIAS Y AUTOPROTECCIÓN DE CENTRO DOTACIONAL LAS FLORES</t>
  </si>
  <si>
    <t>PROYECTO TÉCNICO OBRAS RENOVACIÓN INSTALACIÓN DE PCI EDIFICIO STA.ANA</t>
  </si>
  <si>
    <t>Contrato sistemas seguridad en C/Arca Real, 96 antes Mercadona.EXPTE.PAT.97/2006 PS8-LOTE2.(AcMarcoSPSC-SE24/2024)</t>
  </si>
  <si>
    <t>GAM NOROESTE,S.L.U.</t>
  </si>
  <si>
    <t>ADQUISICIÓN PLATAFORMA ELEVADORA ELÉCTRICA PARA ACCEDER PARTES ALTAS DE VEHÍCULOS. SERVICIO DE LIMPIEZA VIARIA.</t>
  </si>
  <si>
    <t>MANTENIMIENTO ALBERGUE MUNICIPAL PEREGRINOS PUENTE DUERO. LOTE 2 MANTENIMIENTO DEL JARDIN. UN AÑO DE DURACIÓN</t>
  </si>
  <si>
    <t>INSERCIÓN DE CUÑAS PUBLICITARIAS SOBRE LA CAMPAÑA DESTINADA A DAR A CONOCER LAS OBRAS DEL MERCADO DE LAS DELICIAS .</t>
  </si>
  <si>
    <t>SUMINISTRO DE PIEZAS PARA REPARACIÓN DE CONEXIÓN HIDRÁULICA EN ASEOS CC DELICIAS SEGÚN PTO. 214</t>
  </si>
  <si>
    <t>ENSAYOS ACÚSTICOS DE REVERBERACIÓN PARA CENTRO LAS FLORES</t>
  </si>
  <si>
    <t>CONTRATO PROGRAMA EDUCACIÓN AMBIENTAL EN HUERTOS URBANOS_LOTE 1_Expte. V.8/2024</t>
  </si>
  <si>
    <t>SOLUCIONES EMOGEST, S.L.</t>
  </si>
  <si>
    <t>2a. PRORROGA CONTRATO VESTUARIO///CESION LOTE 5: EQUIPAMIENTO DEPORTIVO///SERVICIO DE EXTINCION DE INCENDIOS</t>
  </si>
  <si>
    <t>VALDEPEÑAS</t>
  </si>
  <si>
    <t>CIUDAD REAL</t>
  </si>
  <si>
    <t>REAJUSTE PRESUPEUSTARIO MANT.APLICACIONES INFORMATICAS  LOTE 3 VASSOCIALES 35.000-comienzo 3/8 en lugar de 1/7 DE 2024.</t>
  </si>
  <si>
    <t>CONTROL DE ALARMAS DE EDIFICIOS E INSTALACIONES ADSCRITAS AL SERVICIO DE PARQUES Y JARDINES. EJERCICIO 2024</t>
  </si>
  <si>
    <t>Certificación-Liquidación obra rehabilitación Jardin Vertical Cúpula del Milenio. Lote 2. Acuerdo Marco V.6/2020 PS43</t>
  </si>
  <si>
    <t>MINORACION LOTE 1 PARA INCREMENTAR LOTE 2 CONTRATO SERVICIO DE AYUDA A DOMICILIO EN AÑO 2024</t>
  </si>
  <si>
    <t>PIEZAS PARA CAMBIO TUBERÍAS SALAS 5 Y 6 CC ZONA SUR SEGÚN PTO. 216</t>
  </si>
  <si>
    <t>MATERIAL FERRETERÍA CENTRO CÍVICO</t>
  </si>
  <si>
    <t>SUMINISTRO DE MATERIALES  PARA VARIOS CVA,  FACTURA A/178  MENOS LAS F /12940, 12936 Y 14119- INICIATIVAS SOCIALES</t>
  </si>
  <si>
    <t>MATERIAL PARA CC CASA CUNA ++ / --POMO INOFIX 1078 BAQUELITA 22 M6X20 NGO*</t>
  </si>
  <si>
    <t>PDLR03 - Pila alcalina  Duracell Plus LR03 AAA 1,5V blister / PDLR06 - Pila alcalina  Duracell Plus LR06 AA 1,5V blister</t>
  </si>
  <si>
    <t>MANTENIMIENTO, SUMINISTRO DE  RUEDA  2502-300 GOMA GRIS 6723 PRA REPARACION EN EL CVA HUERTA DEL REY- INICIATIVAS SOCIAL</t>
  </si>
  <si>
    <t>AMPLIACION VIGILANCIA CENTROS EDUCATIVOS PARA CUBRIR AUSENCIAS Y APOYO CDAD EDUCATIVA. HASTA 20/12</t>
  </si>
  <si>
    <t>2024 01 4331 224</t>
  </si>
  <si>
    <t>CONTRATACIÓN SEGURO DE 6 BICICLETAS ELÉCTRICAS PROPIEDAD DEL AYUNTAMIENTO DE VALLADOLID. DURACIÓN ANUAL</t>
  </si>
  <si>
    <t>GASTOS DE CURSO DE INGLES PROFESIONAL VAUGHAN, PRIMER TRIMESTRE 24/25, GRUPO AVANZADO .</t>
  </si>
  <si>
    <t>P.M.F.E. PINTURA DECORATIVA VI EXP.MIXTO/23/VA/0007 / LAMPARA BOSCH 12V. 5W. S/ CASQUILLO / CINTA AISLANTE 3M TEMPLEX 15</t>
  </si>
  <si>
    <t>MANTENIMIENTO, SUMINISTRO DE  TUERCA DIN  934 ZINC M-  4  5 * Y HEMBRILLA INDUS SOLDADA PARA EL CVA HUERTA DEL REY</t>
  </si>
  <si>
    <t>EXP. 77/2021 OBRA REHABILITACION FRONTON DE LAS FLORES. AUXILIAR CALIDAD LOTE 2. CAMBIO CIF TERCERO</t>
  </si>
  <si>
    <t>MANTENIMIENTO DEL SISTEMA DE SEGURIDAD DEL TEATRO DEL CENTRO CÍVICO DELICIAS 2024</t>
  </si>
  <si>
    <t>SUMINISTRO DE SILENT BLOCKS PARA CC CANAL DE CASTILLA SEGÚN PTO 226</t>
  </si>
  <si>
    <t>SPC 135/2024 SUMINISTRO E INSTALACIÓN SUELO DE PVC EN DELICIAS, EL CAMPILLO, PINAR DE ANTEQUERA Y  CONDE ANSÚREZ</t>
  </si>
  <si>
    <t>ACCIDENTES COLECTIVOS||""PÓLIZA"":0551780088803||""RECIBO"":8610358880||""RIESGO"": 001SUMAS GRUPOS//SEISPC</t>
  </si>
  <si>
    <t>EMBARCACIONES DEPORTIVAS||""PÓLIZA"":0631770012557||""RECIBO"":8628449327||""MATRICULA/BASTIDOR"":chd2388||""RIESGO""/SEISPC</t>
  </si>
  <si>
    <t>CONTRATACION MENOR / SERVICIOS / EJERCICIO 2024</t>
  </si>
  <si>
    <t>CONTRATACION MENOR / SUMINISTROS / EJERCICIO 2024</t>
  </si>
  <si>
    <t>CONTRATACION MENOR / OBRAS / EJERCICIO 2024</t>
  </si>
  <si>
    <t>CONTRATACION MENOR / OTROS / EJERCICIO 2024</t>
  </si>
  <si>
    <t>CONTRATACION MENOR / MIXTOS / EJERCICIO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</si>
</sst>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8"/>
      <name val="Arial"/>
      <family val="2"/>
    </font>
    <font>
      <sz val="8"/>
      <name val="Arial Narrow"/>
    </font>
    <font>
      <sz val="9"/>
      <color theme="1"/>
      <name val="Arial Narrow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vertical="center" wrapText="1"/>
    </xf>
    <xf numFmtId="49" fontId="11" fillId="0" borderId="0" xfId="0" applyNumberFormat="1" applyFont="1"/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0" fontId="11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" fontId="11" fillId="0" borderId="0" xfId="0" applyNumberFormat="1" applyFont="1"/>
    <xf numFmtId="14" fontId="11" fillId="0" borderId="0" xfId="0" applyNumberFormat="1" applyFont="1"/>
    <xf numFmtId="4" fontId="11" fillId="0" borderId="0" xfId="0" applyNumberFormat="1" applyFont="1"/>
    <xf numFmtId="0" fontId="11" fillId="0" borderId="0" xfId="0" applyNumberFormat="1" applyFont="1"/>
    <xf numFmtId="10" fontId="0" fillId="0" borderId="0" xfId="3" applyNumberFormat="1" applyFont="1"/>
    <xf numFmtId="4" fontId="6" fillId="4" borderId="6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horizontal="left"/>
    </xf>
    <xf numFmtId="0" fontId="0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left"/>
    </xf>
    <xf numFmtId="1" fontId="11" fillId="0" borderId="0" xfId="0" applyNumberFormat="1" applyFont="1" applyAlignment="1">
      <alignment horizontal="right"/>
    </xf>
    <xf numFmtId="0" fontId="12" fillId="0" borderId="0" xfId="0" applyFont="1"/>
    <xf numFmtId="10" fontId="12" fillId="0" borderId="0" xfId="3" applyNumberFormat="1" applyFont="1"/>
    <xf numFmtId="4" fontId="13" fillId="0" borderId="0" xfId="0" applyNumberFormat="1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10" fontId="14" fillId="0" borderId="2" xfId="3" applyNumberFormat="1" applyFont="1" applyBorder="1" applyAlignment="1">
      <alignment horizontal="right" vertical="center" wrapText="1" indent="1"/>
    </xf>
    <xf numFmtId="4" fontId="4" fillId="0" borderId="4" xfId="0" applyNumberFormat="1" applyFont="1" applyBorder="1" applyAlignment="1">
      <alignment vertical="center" wrapText="1"/>
    </xf>
    <xf numFmtId="4" fontId="4" fillId="0" borderId="3" xfId="0" applyNumberFormat="1" applyFont="1" applyBorder="1" applyAlignment="1">
      <alignment vertical="center" wrapText="1"/>
    </xf>
    <xf numFmtId="1" fontId="15" fillId="0" borderId="0" xfId="0" applyNumberFormat="1" applyFont="1"/>
    <xf numFmtId="49" fontId="15" fillId="0" borderId="0" xfId="0" applyNumberFormat="1" applyFont="1"/>
    <xf numFmtId="14" fontId="15" fillId="0" borderId="0" xfId="0" applyNumberFormat="1" applyFont="1"/>
    <xf numFmtId="4" fontId="15" fillId="0" borderId="0" xfId="0" applyNumberFormat="1" applyFont="1"/>
    <xf numFmtId="1" fontId="15" fillId="0" borderId="0" xfId="0" applyNumberFormat="1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16" fillId="0" borderId="0" xfId="0" applyNumberFormat="1" applyFont="1" applyAlignment="1">
      <alignment horizontal="center"/>
    </xf>
    <xf numFmtId="0" fontId="16" fillId="0" borderId="0" xfId="0" applyNumberFormat="1" applyFont="1" applyAlignment="1">
      <alignment horizontal="left"/>
    </xf>
    <xf numFmtId="0" fontId="3" fillId="0" borderId="0" xfId="0" applyFont="1" applyBorder="1" applyAlignment="1">
      <alignment horizontal="left" vertical="center" wrapText="1"/>
    </xf>
    <xf numFmtId="4" fontId="4" fillId="0" borderId="2" xfId="0" applyNumberFormat="1" applyFont="1" applyBorder="1" applyAlignment="1">
      <alignment horizontal="left" vertical="center" wrapText="1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2044"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color rgb="FFFF0000"/>
      </font>
    </dxf>
    <dxf>
      <font>
        <color rgb="FFFF000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anda del Pozo Garcia" refreshedDate="45719.536727430554" createdVersion="6" refreshedVersion="6" minRefreshableVersion="3" recordCount="6861" xr:uid="{00000000-000A-0000-FFFF-FFFF16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79000024" maxValue="220240069332"/>
    </cacheField>
    <cacheField name="Fase" numFmtId="49">
      <sharedItems/>
    </cacheField>
    <cacheField name="Fecha" numFmtId="14">
      <sharedItems containsSemiMixedTypes="0" containsNonDate="0" containsDate="1" containsString="0" minDate="2024-01-01T00:00:00" maxDate="2025-01-01T00:00:00"/>
    </cacheField>
    <cacheField name="Referencia" numFmtId="1">
      <sharedItems containsSemiMixedTypes="0" containsString="0" containsNumber="1" containsInteger="1" minValue="22021004992" maxValue="22024009724"/>
    </cacheField>
    <cacheField name="Aplicación" numFmtId="49">
      <sharedItems/>
    </cacheField>
    <cacheField name="Importe" numFmtId="4">
      <sharedItems containsSemiMixedTypes="0" containsString="0" containsNumber="1" minValue="-681989.91" maxValue="12262000"/>
    </cacheField>
    <cacheField name="Nombre Ter." numFmtId="49">
      <sharedItems count="2728">
        <s v="TECNICAS DE CONTROL, PREVENCION Y GESTION AMBIENTAL, S.L (GEPRECON, S.L.)"/>
        <s v="SARARTE S.L."/>
        <s v="MIL TRESCIENTOS GRAMOS, S.L."/>
        <s v="ANTALIS IBERIA"/>
        <s v="SUMINISTROS SEHICA, S.L."/>
        <s v="SERVICIO DE LIMPIEZA DOMESTICA COMODIN, S.L."/>
        <s v="CABERO EDIFICACIONES, S.A."/>
        <s v="1A INGENIEROS,  S.L.P."/>
        <s v="BOBILLO Y ASOCIADOS ARQUITECTOS S.L."/>
        <s v="INCIDEC INGENIERÍA Y ARQUITECTURA, S.L."/>
        <s v="CENTRO DE ESTUDIOS DE MATERIALES Y CONTROL DE OBRAS, S.A. (CEMOSA)"/>
        <s v="FRIGORIFICOS BENITO S.L."/>
        <s v="BRAVO INDIA SL"/>
        <s v="EMCO VIDEO INDUSTRIAL, S.L.U."/>
        <s v="FRIGIKERN S.L."/>
        <s v="DISSENY BARRACA, S.L."/>
        <s v="AMBAR TELECOMUNICACIONES, S.L."/>
        <s v="INMEVA INFRAESTRUCTURAS, S.L."/>
        <s v="PROYECON GALICIA S.A."/>
        <s v="BUREAU VERITAS INSPECCION Y TESTING, S.L.UNIPERSONAL"/>
        <s v="INGENIERIA ROMANICA, S.L."/>
        <s v="ELECTRICIDAD PASCUAL DE DIEGO, S.L."/>
        <s v="FUNDACIÓN UNIVERSIDAD DE VALLADOLID"/>
        <s v="UTE RESERVA BIOLOGICA EL TOMILLO"/>
        <s v="LABORATORIO DE CALIDAD DE MATERIALES, S.L.L."/>
        <s v="IPROGES CONSULTING, S.L."/>
        <s v="ZENIT INGENIERIA Y CONSULTORIA SLP"/>
        <s v="TECNOLOGIA VIALES APLICADAS TEVA S.L."/>
        <s v="ENVIRA SOSTENIBLE, S.A."/>
        <s v="IZASA SCIENTIFIC, S.L.U."/>
        <s v="FUGOROBA INSTALACIONES Y SERVICIOS, S.L."/>
        <s v="ENERGETICA SDAD. COOP."/>
        <s v="GENERAL ENERGY SPAIN SL"/>
        <s v="CALIDAD DE AMBIENTE, S.L."/>
        <s v="BUSINESS BAYESIAN SCIENCE, S.L."/>
        <s v="JCDECAUX ESPAÑA SLU"/>
        <s v="PRACE SERVICIOS Y OBRAS, SA"/>
        <s v="UTE CARRIL BICI ARCA REAL"/>
        <s v="ACTIVA PARQUES Y JARDINES S.L."/>
        <s v="IMPERMEABILIZACIONES IMPALAG, S.L."/>
        <s v="ZARZUELA S.A. - EMPRESA CONSTRUCTORA"/>
        <s v="OBRAS HERZACO, S.L."/>
        <s v="TOYR S.A"/>
        <s v="EDIGRUP PRODUCCIONES TV, S.A."/>
        <s v="EL NORTE DE CASTILLA, S.A."/>
        <s v="MOBLES BRAFIM S.L."/>
        <s v="D´ALEPH INICIATIVAS Y ORGANIZACION, SA"/>
        <s v="KULTURA IDEAS Y ESTRATEGIAS PARA EL PATRIMONIO, S.L."/>
        <s v="TELECYL, S.A."/>
        <s v="HIBERUS TECNOLOGIAS DE LA INFORMACION, S.L."/>
        <s v="AXIOMA ANALISIS ESTADISTICOS SL"/>
        <s v="BOSONIT S.L."/>
        <s v="ASTIBOT INGENIERIA INFORMATICA ROBOTICA Y DOMOTICA SL"/>
        <s v="INGENIERIA INTERACTIVA DEL OCIO SXXI, SOCIEDAD LIMITADA"/>
        <s v="IURBAN Digital Tourism S.L."/>
        <s v="CENTRO DE OBSERVACION Y TELEDETECCION ESPACIAL, S.A.U."/>
        <s v="UTE INETUM ESPAÑA VIRTUAL DESK EXPTE N10SS 55 22 LEY 18/1982"/>
        <s v="PRIA, S.A.U."/>
        <s v="BUREAU VERITAS INSPECCION Y TESTING, S.L.UNIPERSONAL  (NO USAR- POR CAMBIO DE NOMBRE)"/>
        <s v="SULO IBÉRICA ,S.A."/>
        <s v="CONTENUR ESPAÑA, S.L."/>
        <s v="FORMACION CASTILLA Y LEON"/>
        <s v="IBERSYS SEGURIDAD Y SALUD, S.L."/>
        <s v="SAFY GLOBAL GEST SL"/>
        <s v="TRAFFIC VIAL AUTOESCUELA, S.L."/>
        <s v="VAUGHAN SYSTEMS, S.L.U."/>
        <s v="WARWICK HOUSE CENTRO LINGÜISTICO CULTURAL, S.L."/>
        <s v="ADIESTRAMIENTO EDUCAN"/>
        <s v="RELCOM MAREA SL"/>
        <s v="EL MERCADO DEL TRIGO SL"/>
        <s v="GRAÑEDA, S.A."/>
        <s v="J. FRANCISCO CONTRERAS  SANZ"/>
        <s v="AIG EUROPE SA SUCURSAL EN ESPAÑA"/>
        <s v="GENERALI  ESPAÑA, S.A. DE SEGUROS Y REASEGUROS"/>
        <s v="ILUNION EMERGENCIAS SA"/>
        <s v="PETZL ESPAÑA.S.L."/>
        <s v="MONCOBRA, S.A."/>
        <s v="VALLAPAPEL, S.L."/>
        <s v="GABRIEL ALEJANDRO REYES GONZÁLEZ"/>
        <s v="ANA BELEN DIEZ DE LA CALLE"/>
        <s v="HYBRID CAR,S.A."/>
        <s v="MAPFRE VIDA S.A. DE SEGUROS Y REASEGUROS SOBRE LA VIDA HUMANA"/>
        <s v="AUTO INYECCION VICENTE, S.A."/>
        <s v="BILBAO C.A. SEGUROS Y REASEGUROS"/>
        <s v="GRUPO LINCE ASPRONA S.L."/>
        <s v="ARMAISMA, S.L."/>
        <s v="JOMAR SEGURIDAD, SL"/>
        <s v="INVESTIGACION &amp; CONSULTING S.A."/>
        <s v="ASCENSORES ENOR S.L."/>
        <s v="MANTENIMIENTOS EURO-SARONI, S.L."/>
        <s v="DISAUTO S.A."/>
        <s v="SOLRED S.A."/>
        <s v="MANOVEL,S.A."/>
        <s v="EDEBEI INFANTIL S.L."/>
        <s v="DAVID TUTOR DE LA IGLESIA"/>
        <s v="ASCENSORES ZENER GRUPO ARMONIZA, S.L.U."/>
        <s v="FACTIBLE S COOP."/>
        <s v="ALPA COPIADORAS, S.L."/>
        <s v="CULLIGAN WATER SPAIN, S.L.U."/>
        <s v="VALLADOLID AUTOMOVIL S.A."/>
        <s v="EL MUNDO-UNIDAD EDITORIAL S.A."/>
        <s v="EDICIONES LA MESETA, S.L."/>
        <s v="IBERDROLA CLIENTES S.A.U"/>
        <s v="INSTALACIONES ELECTRICAS OLMEDO CACERES S.L."/>
        <s v="SILICON RADIO, S.L."/>
        <s v="WIELORYB SL"/>
        <s v="DEREOJO PRODUCCIONES, S.L."/>
        <s v="SERVICIOS DE PRENSA COMUNICAPLUS, S.A."/>
        <s v="MULTIPRENSA DE CASTILLA Y LEÓN, S.L."/>
        <s v="EDITORIAL CASTELLANA DE IMPRESIONES S.L."/>
        <s v="PROYCO VALLADOLID SL"/>
        <s v="ENSUMA EMPLEO SOCIAL, S.L."/>
        <s v="DIGITAL VALLADOLID S.L."/>
        <s v="MATA DIGITAL, S.L."/>
        <s v="AC CAMERFIRMA,S.A"/>
        <s v="FIRMAPROFESIONAL,S.A."/>
        <s v="CLUSTER DE HABITAT EFICIENTE"/>
        <s v="CAMARA OFICIAL DE COMERCIO, INDUSTRIA Y SERVICIOS DE VALLADOLID"/>
        <s v="CYLICON VALLEY ASOC"/>
        <s v="UNIVERSIDAD INTERNACIONAL MENENDEZ PELAYO DE MADRID"/>
        <s v="SERVICIOS OSGA, S.L."/>
        <s v="INSTALACIONES ELECTRICAS 2023 SERVILUX, S.L."/>
        <s v="OCTAVIO GÓMEZ SOLÍS"/>
        <s v="SOLUCIONES EMPRESARIALES Y AUDITORIA, S.L."/>
        <s v="CRESPO COMERCIAL ESPAÑOLA DE PROTECCION, S.L."/>
        <s v="TAU, COOPERACION Y DESARROLLO, S.L."/>
        <s v="TECHFRIENDLY SL"/>
        <s v="ESTUDIOS Y SISTEMAS ENERGETICOS RENOVABLES S.L."/>
        <s v="T-SYSTEMS ITC IBERIA S.A."/>
        <s v="INSERTA INNOVACION SOCIAL, S.L."/>
        <s v="RIEGO VERDE, S.A."/>
        <s v="JORGE SUAREZ  GONZALEZ"/>
        <s v="STOP AND THINK,C.B."/>
        <s v="IDATEL NETWORKS, S.L."/>
        <s v="PPT MARKETING &amp; TIC S.L"/>
        <s v="LUCE INNOVATIVE TECHNOLOGIES, S.L."/>
        <s v="ESTRATEGIAS Y ASESORAMIENTO CORPORATIVO SL"/>
        <s v="BRIGHT SHADOWS SL"/>
        <s v="ELISA VIVANCOS ANERO"/>
        <s v="APOLO STUDIO CREATIVO S.L."/>
        <s v="3OES LEADING SOFTWARE, SL.L"/>
        <s v="ALIAN AZAFATAS Y EVENTOS SL"/>
        <s v="ZAMORA BOOKING SL"/>
        <s v="JAVIER DEL RIO DOMINGUEZ"/>
        <s v="KOINOS COMUNICACION S.L."/>
        <s v="ANA TORRALBA BARALLAT"/>
        <s v="EIFFAGE ENERGIA S.L.U."/>
        <s v="OSCAR MANUEL DEL AMO  DE ANDRES"/>
        <s v="RICARDO RAPADO RODRIGUEZ"/>
        <s v="GEOCYL CONSULTORIA S.L."/>
        <s v="ZTRAINING INNOVACIÓN CASTILLA Y LEÓN S.L."/>
        <s v="ILUMINACIONES XIMENEZ, S.A."/>
        <s v="JAVIER BARAHONA RUIZ"/>
        <s v="SOLITIUM S.L."/>
        <s v="REPROGRAFÍA Y SIST. KONI-COPY S.L.L.   -      &quot;&quot;NO USAR&quot;&quot; - TERCERO INACTIVO&quot;&quot;"/>
        <s v="CARLIBUR S.L."/>
        <s v="CASA AMBROSIO RODRIGUEZ, S.L."/>
        <s v="SOBRESIL, S.L."/>
        <s v="RED ESPAÑOLA DE SERVICIOS, S.A.U."/>
        <s v="UNIFORMES GARY´S S.L.U."/>
        <s v="SERIGRAFIA HERNANDEZ MURCIA, S.L."/>
        <s v="PREMIUS NBB, S.L."/>
        <s v="CADIELSA GRUPO, S.L.U."/>
        <s v="CARPET CLEANING CENTRO ESPECIAL DE EMPLEO, SOCIEDAD LIMITADA"/>
        <s v="PLACAS Y ROTULOS INDUSTRIALES, SOCIEDAD LIMITADA"/>
        <s v="FERROINDUSTRIAS YUSTOS S.L"/>
        <s v="MARINO DE LA FUENTE, S.A."/>
        <s v="GPI  CARPAS Y SERVICIOS S.L."/>
        <s v="BANDERAS PUERTA DE HIERRO"/>
        <s v="SERVICIO DE CAMAREROS ESPESO, SOCIEDAD LIMITADA"/>
        <s v="ACRE, S.L."/>
        <s v="CONTENEDORES LA FLECHA, S.L"/>
        <s v="CARRETILLAS MAYOR, S.A."/>
        <s v="SCAFO EVENTOS, S.L."/>
        <s v="CARLOS BERNARDO  FERNANDEZ"/>
        <s v="SUMINISTROS GRAFICOS POLGRAF, S.L."/>
        <s v="DISTRIBUCION DE PAPEL CASTILLA Y LEON, S.A."/>
        <s v="RUDELGRAF, S.L."/>
        <s v="MIGUEL ANGEL JURADO  NARANJO"/>
        <s v="GRAFOLID S.L. ARTES GRAFICAS"/>
        <s v="HERA HOLDING Y HÁBITAT, ECOLOGÍA Y RESTAURACIÓN AMBIENTAL, S.L."/>
        <s v="PAPELERIA DE LA OFICINA, S.L."/>
        <s v="OCA-DIDO, S.L."/>
        <s v="REVISTA DE DERECHO URBANISTICO"/>
        <s v="COM-PACTO SOLUCIONES Y PROYECTOS, S.L."/>
        <s v="RENTA GRUPO EDITORIAL, S.A."/>
        <s v="COLEGIO NACIONAL SECRETARIOS, INTERVENTORES Y TESOREROS ADMON. LOCAL"/>
        <s v="LA LEY SOLUCIONES LEGALES, S.A."/>
        <s v="VERSYS EDICIONES TECNICAS, S.L."/>
        <s v="ELENA  MARTIN FAZ"/>
        <s v="PABLO LUIS GARCÍA ZAMORA"/>
        <s v="LIBRERIA MAXTOR, SOCIEDAD LIMITADA"/>
        <s v="SEGOPI S.L."/>
        <s v="EXCLUSIVAS MAOR, S.L."/>
        <s v="GRUPO ELECTRO STOCKS, S.L."/>
        <s v="FERRETERIA ORTIZ VALLADOLID, S.L."/>
        <s v="TUKAN SOMOS IMPRESORES S.L.L"/>
        <s v="ARCAL GESTIÓN DOCUMENTAL, S.A. (NO USAR ESTE TERCERO CAMBIA LA RAZÓN SOCIAL)"/>
        <s v="ARCAL GESTION DOCUMENTAL, SL"/>
        <s v="ESTUDIOS Y CONTROLES BIOLOGICOS, S.L. (BIECON)"/>
        <s v="NORMADAT, SA"/>
        <s v="DAVID VILLEGAS RODRÍGUEZ"/>
        <s v="ELECTRO-INDUX, S.L."/>
        <s v="IGNACIO BARCELÓ BLANCO-STEGER"/>
        <s v="MARTA MARÍA HERRARTE SANZ"/>
        <s v="DIEGO ORTEGA CASTRILLEJO"/>
        <s v="CRISTINA DUQUE  VILLAFRUELA"/>
        <s v="TITANIA COMPAÑIA EDITORIAL, S.L."/>
        <s v="FICHERO DE CARGOS ESTIRADO, S.A."/>
        <s v="RUBEN HERRANZ  VILLACE"/>
        <s v="AGENCIA DE NOTICIAS ICAL, S.L"/>
        <s v="AGENCIA EFE, S.A"/>
        <s v="EUROPA PRESS DELEGACIONES, S.A."/>
        <s v="EDICIONES EL PAIS, S.L."/>
        <s v="EL LEÓN DE EL ESPAÑOL PUBLICACIONES, S.A."/>
        <s v="KIOSKO Y MAS SOCIEDAD GESTORA DE LA PLATAFORMA TECNOLOGICA SL"/>
        <s v="DIARIO ABC, S.L."/>
        <s v="JAVIER PEREZ  ISPIERTO"/>
        <s v="RAMDA COMUNICACION, SLU"/>
        <s v="ADRIAN PASCUAL ROMERO"/>
        <s v="FERNANDO BLANCO VAQUERO"/>
        <s v="ANTONIO JOSE PEREDA MARTINEZ"/>
        <s v="X-TRAÑAS PRODUCCIONES S.L."/>
        <s v="ARIDOS GONZAL SL"/>
        <s v="ALFE SUMINISTROS A LA CONSTRUCCION E INDUSTRIA"/>
        <s v="PLATAFORMAS BER, S.L."/>
        <s v="SISTEMAS DE INFORMACION INTELIGENTES PARA LA GESTION, S.L."/>
        <s v="EFICIA GESTIÓN INTEGRAL DE PROYECTOS,S.L."/>
        <s v="URBANISMO Y PLANIFICACION TERRITORIAL S.L.P."/>
        <s v="MIGUEL MACHON VALBUENA"/>
        <s v="JIMENEZ DE CISNEROS ABOGADOS S.L.P."/>
        <s v="BELEN ELISA  DÍAZ PÉREZ"/>
        <s v="W.R.BERKLEY EUROPE AG, SUCURSAL EN ESPAÑA"/>
        <s v="OCCIDENT GCO SOCIEDAD ANONIMA DE SEGUROS Y REASEGUROS"/>
        <s v="ZURICH INSURANCE PLC SUCURSAL EN ESPAÑA"/>
        <s v="AMAQ ELEVACION, S.L."/>
        <s v="TRANSPORTES OLID Y CIA, S.L."/>
        <s v="BLAPE RENTA, S.L."/>
        <s v="ALPHABET ESPAÑA FLEET MANAGEMENT, S.A."/>
        <s v="AUTOS IGLESIAS SL"/>
        <s v="WASTERENT S.L."/>
        <s v="TALLERES RUBIO TRUCK S.L."/>
        <s v="ENVIRO RENT XXI S.L."/>
        <s v="SISTEMAS Y VEHICULOS DE ALTA TECNOLOGIA, S.A."/>
        <s v="FAUSTINO GONZALEZ E HIJOS, S.L."/>
        <s v="DECORACION Y PINTURAS JOSE HERRADOR S.L.U."/>
        <s v="ALCASA SATURNO S.L."/>
        <s v="MUNDO INDUSTRIA, S.L."/>
        <s v="ALMACENES GONZALEZ BOMBIN, SOCIEDAD LIMITADA"/>
        <s v="RICARDO ALONSO MUÑOZ"/>
        <s v="DAIKIN AC SPAIN, S.A."/>
        <s v="VEHICULOS CALLEJA, S.L."/>
        <s v="ARROYO, S.A."/>
        <s v="VIVES Y HERRERO S.L."/>
        <s v="TALLERES ELECTROMECANICOS ARFER, S.L."/>
        <s v="MARIA CRUZ HERGUEDAS MOLPECERES"/>
        <s v="DIMINSA SOCIEDAD LIMITADA"/>
        <s v="TOTALGRAFIC ASISTENCIA TÉCNICA, S.L."/>
        <s v="NAMEN COLOR, S.L."/>
        <s v="HERMANOS SALGADO DE LA HERA CB"/>
        <s v="PIEDRAS HERNANDO, S.L."/>
        <s v="SIMASEC SERVICIOS INDUSTRIALES SLU"/>
        <s v="FLUME S.L."/>
        <s v="RADIADORES PALACIOS S.A."/>
        <s v="FRANCISCO SALVADOR PARRAVICINI, S.L.N.E."/>
        <s v="DESCALE S.L."/>
        <s v="TALLERES DE LA PEÑA MONTAJES DE INSTALACIONES, S.L."/>
        <s v="ENERGINOBA BATERÍAS Y MANTENIMIENTOS, S.L."/>
        <s v="EL ACCESORIO HERRANZ Y VELASCO S.L."/>
        <s v="CONSTRUCCIONES RAUL FERNANDEZ ALEGRE SL"/>
        <s v="HORMIGONES ZARZUELA, S.L."/>
        <s v="JESUS SUMINISTROS INDUSTRIALES, S.A."/>
        <s v="GAS NATURAL COMERCIALIZADORA, S.A."/>
        <s v="OPT&amp;AUDIO LUIS E HIJOS SOCIEDAD LIMITADA"/>
        <s v="SEGURIDAD INDUSTRIAL, MEDIO AMBIENTE Y CALIDAD, S.L."/>
        <s v="HISPAPOST S.A"/>
        <s v="SUMINISTROS INDUSTRIALES VALLADOLID, S.L."/>
        <s v="SINERGIAS HIDROENERGETICAS, S.L.L."/>
        <s v="ZARDOYA OTIS, S.A."/>
        <s v="TECNICA VALLISOLETANA DEL CLIMA, S.L."/>
        <s v="OTARI INGENIERIA DEL AGUA S.L."/>
        <s v="TRABLISA INTEGRATED SECURITY, S.A.U."/>
        <s v="ASCENSORES TRESA, S.A."/>
        <s v="MEDINAIR SISTEMAS SL"/>
        <s v="CASTILLA VEHICULOS INDUSTRIALES S.A."/>
        <s v="HERRERO Y NUÑEZ MOTOR, S.L."/>
        <s v="JOSE CARLOS PUELLES DE LA CAL"/>
        <s v="RECAMBIOS POMAUTO, S L"/>
        <s v="SOCIEDAD COOPERATIVA OBRERA &quot;&quot;EZCARAY&quot;&quot;"/>
        <s v="J.M.B.ALCAÑIZ, S.L."/>
        <s v="GASES Y SOLDADURA DE CASTILLA, S.L."/>
        <s v="ACOVALL ACOMETIDAS Y SANEAMIENTOS DE VALLADOLID S.L."/>
        <s v="CASTELIUM OBRAS Y CONSTRUCCIONES S.L..U."/>
        <s v="DISCOMTES ENERGÍA, S.L."/>
        <s v="JOSÉ ANDRÉS COELLO CAMPOS"/>
        <s v="BETTINA ALEXANDRA GERTRUD GEISSELMANN"/>
        <s v="DIGITAL CARDIG, S.L.L."/>
        <s v="ESCUELA SUPERIOR DE DISEÑO DE VALLADOLID, S.L."/>
        <s v="ASOCIACIÓN  ALALUMBRE DE CASTILLA Y LEÓN"/>
        <s v="RADHANIL"/>
        <s v="MARIA ROSARIO GONZALEZ MUÑOZ"/>
        <s v="RUBEN PEREZ DELGADO"/>
        <s v="AMALIA TORRES  SALGADO"/>
        <s v="JUAN MANUEL PEREZ PEREZ"/>
        <s v="MUSTRAMIT SL"/>
        <s v="GRUPO DE TEATRO MUTIS"/>
        <s v="LAS CHAMANAS"/>
        <s v="ANGÉLICA GAGO  BENITO"/>
        <s v="EVANGELINA VALDESPINO  HERRERO"/>
        <s v="LUIS BLANCO  VICENTE"/>
        <s v="ATHENEA MUSICAL"/>
        <s v="OKARINO TRAPISONDA TEATRO TITERES, S.L."/>
        <s v="ARTISTAMENTE, SOCIEDAD LIMITADA"/>
        <s v="JAVIER NAVARRO  ORDOÑEZ"/>
        <s v="ASOCIACION CULTURAL KINUNA TEATRO Y TERAPIAS ALTERNATIVAS"/>
        <s v="ASOCIACION DE LA PRENSA DEPORTIVA DE VALLADOLID"/>
        <s v="ENRIQUE ÁLVAREZ SÁNCHEZ"/>
        <s v="MARIA ISABEL SAN MIGUEL MUÑOZ"/>
        <s v="TEATRO DEL AZAR, S.L."/>
        <s v="MARIA DEL ROSARIO JAULAR MARTÍN"/>
        <s v="TRULYESPAÑA, S.L."/>
        <s v="ALIADOS POR LA INTEGRACION CASTILLA Y LEON CEE S.L.U."/>
        <s v="SERVICIOS INTEGRALES BERZOSAS XXI S.L."/>
        <s v="MEDIASONIC S.L."/>
        <s v="SOLYVEN INGENIERIA, S.L."/>
        <s v="REUQAV INGENIEROS S.L."/>
        <s v="FORMACAL S.L."/>
        <s v="AUDIOVISUAL EXPERIENCE S.L."/>
        <s v="GESTION Y ESTUDIOS AMBIENTALES, S. COOP."/>
        <s v="STRATEGIA INFINITA, S.L."/>
        <s v="SKYNET INFORMATICA SL"/>
        <s v="VICTORIANO AGUILAR  SAN MILLAN"/>
        <s v="GLAXOSMITHKLINE, S.A."/>
        <s v="MIGUEL  SANABRIA MURCIEGO"/>
        <s v="AYUDAS TÉCNICAS A LA COOPERACIÓN, S.L."/>
        <s v="SRCL CONSENUR, S.L.U."/>
        <s v="MANUEL RAMOS MUÑIZ"/>
        <s v="CMD SALUD CALIDAD INTEGRAL S.L."/>
        <s v="SYNLAB DIAGNÓSTICOS GLOBALES, S.A."/>
        <s v="NOVOTECNICA2,SL"/>
        <s v="GRUPO LIMPIATIN S.L.L."/>
        <s v="QUIRON PREVENCIÓN, S.L."/>
        <s v="FUNDACION MUNICIPAL DE DEPORTES"/>
        <s v="C.D. ATLETISMO CUATRO CANTONES"/>
        <s v="UNIVERSIDAD DE VALLADOLID"/>
        <s v="MARIA BEGOÑA DIEZ  NIETO"/>
        <s v="ABACO C.E. INFORMATICOS, S.L."/>
        <s v="JRI LABORATORIO DE SISTEMAS"/>
        <s v="ELECNOR SERVICIOS Y PROYECTOS,S.A.U"/>
        <s v="EULEN S.A."/>
        <s v="CAREN SAU"/>
        <s v="EVA MARIA GUTIERREZ GARCIA"/>
        <s v="INFOPRODUCTS, S.L."/>
        <s v="RECICLAJE DE CONSUMIBLES OFIMÁTICOS IBAIZABAL, S. L."/>
        <s v="VODAFONE ESPAÑA, S.A.U."/>
        <s v="ORANGE ESPAGNE SA"/>
        <s v="UTE LIMPIEZA DEPENDENCIAS AYUNTAMIENTO DE VALLADOLID"/>
        <s v="SISTEMAS INTEGRALES DE CASTILLA Y LEÓN, S.L."/>
        <s v="EMPROSOFT S.A."/>
        <s v="SOCIEDAD ESTATAL CORREOS TELEGRAFOS, S.A"/>
        <s v="MUDANZAS PMB, SL UNIPERSONAL"/>
        <s v="ATECH BPO SL"/>
        <s v="CONSORCIO DE MANIPULADO Y SERVICIOS POSTALES SL"/>
        <s v="CYLSTAT, GESTION EMPRESARIAL ASESORAMIENTO ESTADISTICO, ECONOM. INFORMATICO, S.L."/>
        <s v="MAILING ANDALUCIA S.A"/>
        <s v="COMERCIAL ULSA S.A."/>
        <s v="DAZA DISEÑO &amp; COMUNICACION, S.L."/>
        <s v="TECNOLOGIA INFORMATICA 2000"/>
        <s v="CAIXABANK S.A."/>
        <s v="ROTUVALL 2009 S.L"/>
        <s v="INSTITUTO MINUSVALIDO ASTUR S.A.L."/>
        <s v="LIMPIEZAS Y MANTENIMIENTO ALBE SL"/>
        <s v="J. PORRO E HIJO S.L."/>
        <s v="JORGE ANTONIO SAN JOSE CALVO"/>
        <s v="GALERA PUBLICIDAD, S.L."/>
        <s v="HERMENEUS WORLD SL"/>
        <s v="MARIA VICTORIA VARONA GARROSA"/>
        <s v="MONTAJES MODULARES MARTINEZ S.L."/>
        <s v="URBASER SA"/>
        <s v="FEDERACION COMERCIO Y SERVICIOS VALLADOLID"/>
        <s v="JESUS MARIA CAMINA  RUIZ"/>
        <s v="CESAR DEL CAMPO CASTRO"/>
        <s v="FUNDACION MUNICIPAL DE CULTURA"/>
        <s v="REMICA SA"/>
        <s v="OESIA NETWORKS S.L."/>
        <s v="CENTRO DE INNOVACIÓN DE SERVICIOS GESTIONADOS AVANZADOS, S.L."/>
        <s v="IBERMATICA"/>
        <s v="NOVAELEC SISTEMAS, S.L."/>
        <s v="SEIDOR TECH, S.A.U."/>
        <s v="INDRA SOLUCIONES TECNOLOGICAS DE LA INFOMACION S.L.U."/>
        <s v="MICRONET, S.A."/>
        <s v="BARATZ SERVICIOS DE TELEDOCUMENTACION, S.A."/>
        <s v="LIBNOVA, S.L."/>
        <s v="ORONA S. COOP."/>
        <s v="CUMULUS CITY, S.L."/>
        <s v="TRIBUNA CONTENIDOS DIGITALES, S.L."/>
        <s v="CABORNERO BUS,S.L."/>
        <s v="ORIGINAL HAND VISUAL ESTUDIO,S.L."/>
        <s v="MARIA SONIA SEVILLANO  TEJERA"/>
        <s v="ANA ISABEL GALLEGO ESCALANTE"/>
        <s v="SAMYL FACILITY SERVICES, S.L."/>
        <s v="INSTITUTO CONSTRUCCION DE CASTILLA-LEON"/>
        <s v="KOALA SOLUCIONES EDUCATIVAS, S.A."/>
        <s v="A.T. MEDTRA, S.L."/>
        <s v="ESIMPLA, S.L."/>
        <s v="EASY MOVIL RECYCLING S.L."/>
        <s v="ARASTI BARCA M.A., S.L."/>
        <s v="SCIVOLO-ROSSO,S.L."/>
        <s v="EULEN SERVICIOS SOCIOSANITARIOS, S.A."/>
        <s v="SANE-RIEGO, S.A."/>
        <s v="MACOGLASS, S.L."/>
        <s v="CERAMICAS SANCHEZ, S L"/>
        <s v="GRUPO B2 SPORT EQUIPAMIENTOS DEPORTIVOS, S.A."/>
        <s v="SUMINISTROS GARCICHAO, S.L."/>
        <s v="JESÚS GUTIÉRREZ  SIERRA"/>
        <s v="JOSE MANUEL CIMAS  ORDUÑA"/>
        <s v="PLASTICOS Y TECHOS, S.L."/>
        <s v="TALLERES ARROYO DE LA ENCOMIENDA S.L."/>
        <s v="ANGEL RODRIGUEZ  SAN JOSÉ"/>
        <s v="PINTURAS Y SUMINISTROS PINMAHER S.L.L."/>
        <s v="FLUIDOS INDUST.Y CERRAMIENTOS S.L."/>
        <s v="FRANCISCO JAVIER ORTEGA FLOREZ"/>
        <s v="ILUNION LIMPIEZA Y MEDIO AMBIENTE, S.A."/>
        <s v="SAFETY METHS SEGURIDAD INDUSTRIAL S.L."/>
        <s v="CONTROL DE PLAGAS Y MALEZAS, S.L."/>
        <s v="ALVALOP SERVICIOS XXI SL"/>
        <s v="CASTILLA ASESORIA DE TURISMO SL"/>
        <s v="BELGRAVIA PRODUCCIONES SL"/>
        <s v="COLEGIO OFICIAL PSICOLOGOS CASTILLA-LEON"/>
        <s v="IN PULSO MUSICAL SOCIEDAD COOPERATIVA"/>
        <s v="ISABEL BENITO GARCIA"/>
        <s v="CARLOS BURGOS  DIEZ"/>
        <s v="MARIA CRISTINA REDONDO ALONSO"/>
        <s v="ARAMARK SERVICIOS DE CATERING S.L."/>
        <s v="TICTAC SOLUCIONES INFORMATICAS, SL"/>
        <s v="MAPERVAL PERSIANAS, SL"/>
        <s v="SERVICIOS DE CONTROL E INSPECCION S.A"/>
        <s v="TÜV SÜD ATISAE, S.A.U."/>
        <s v="CRECIMIENTO ENERGÉTICO SL"/>
        <s v="DROSOPHILA EDICIONES S.L"/>
        <s v="JESUS ENRIQUE ROYUELA  CASAMAYOR"/>
        <s v="WABI SABI INVESTIMENTS S.C."/>
        <s v="ECOLOGISTAS EN ACCION-CODA"/>
        <s v="GRUPO V, S.L."/>
        <s v="COMPAS MEDITERRANEO, S.L."/>
        <s v="ALTERNATIVAS ECONÓMICAS, S.C.C.L."/>
        <s v="EDITORIAL TORRE DE PAPEL, S.L."/>
        <s v="DIARIO AS, S.L."/>
        <s v="SUSTEC OUTSOURCING, S.L."/>
        <s v="ZINET MEDIA GLOBAL S.L."/>
        <s v="OCU EDICIONES, S.A."/>
        <s v="BAYARD REVISTAS, S.A.U."/>
        <s v="RBA REVISTAS, S.L."/>
        <s v="MOTORPRESS IBERICA, S.A. SOC.UNIPERSONAL"/>
        <s v="AXEL SPRINGER ESPAÑA, S.A."/>
        <s v="CLAIRE MARTINE STEWART"/>
        <s v="HEARST MAGAZINES, S.L."/>
        <s v="FUNDACION ALONSO QUIJANO"/>
        <s v="ASOCIACION ESPAÑOLA DE AMIGOS DEL LIBRO"/>
        <s v="REPROGRAFICAS OFTECO S.A."/>
        <s v="GUSTAVO MARTIN PRIETO"/>
        <s v="ALBERTO GARCÍA LORENTE"/>
        <s v="INTELIGENCIA DE MEDIOS CON I.APLICADAS.L"/>
        <s v="JOSE ANGEL PEREZ FERNANDEZ"/>
        <s v="ZEPHYR MENSAJEROS, S.L."/>
        <s v="ÁVORIS RETAIL DIVISION, S.L."/>
        <s v="ALVAROMAN REGALOS PUBLICITARIOS, S.L."/>
        <s v="IMPRENTA M. SANDONIS, S.L."/>
        <s v="PILAR SOLA  PIZARRO"/>
        <s v="SERRAL ORGANIZACION Y GESTION DE ARCHIVOS Y BIBLIOTECAS, SL"/>
        <s v="DS SMITH RECYCLING SPAIN S.A."/>
        <s v="MARÍA VANESA CALZADA RODRIGUEZ"/>
        <s v="CONSUELO MARTÍN ESTEBAN"/>
        <s v="ENRIQUE CUESTA GOMEZ"/>
        <s v="A.C. SOL Y REGGAE"/>
        <s v="TRAMA COMUNICACION Y DISEÑO S.L."/>
        <s v="FEDERACION DE COLECTIVOS EDUCACION DE ADULTOS"/>
        <s v="FUNDACION TORMES-EB"/>
        <s v="OFI-SUTEMAN, S.L."/>
        <s v="SANTOS GARCIA CATALAN"/>
        <s v="MENOSCUARTO EDICIONES S.L."/>
        <s v="AVENET IT SL"/>
        <s v="TAUROEMOCION SLU"/>
        <s v="FERNANDO FERNANDEZ ROMAN"/>
        <s v="CESAR EMILIO MATA  MARTIN"/>
        <s v="A. SAORIN MONTAJE DE STAND, S.L."/>
        <s v="ACTION SERVICE PLEITE VIEDMA S.L."/>
        <s v="EVENTO ORGANIZACION SERVICIOS PLENOS, S.L"/>
        <s v="VIAJES EL CORTE INGLES"/>
        <s v="JOYERÍA RELOJERÍA ZURRO"/>
        <s v="AURUM REGALOS PUBLICITARIOS,S.L."/>
        <s v="SERVISECUR VIGILANCIA PRIVADA SL"/>
        <s v="AZULAE, S.L."/>
        <s v="SERVIOLID 2001, S.L."/>
        <s v="NEMOKINOS SLU"/>
        <s v="THYSSENKRUPP ELEVADORES, S.L.U."/>
        <s v="UTE CTR VALLLADOLID"/>
        <s v="SERVEIS DE SUPORT A LA GESTIÓ, S.L."/>
        <s v="VEOLIA SERVICIOS LECAM,S.A.U."/>
        <s v="ALLIANZ COMPANÍA DE SEGUROS Y REASEGUROS, S.A."/>
        <s v="SM SISTEMAS MEDIOAMBIENTALES S.L."/>
        <s v="DYNAMYCA SOSTENIBLE SL"/>
        <s v="FUNDACION ENTRETANTOS"/>
        <s v="GUILLERMO PUERTA GALVAN"/>
        <s v="SECURITAS SEGURIDAD ESPAÑA S.A."/>
        <s v="FRIHER, S.L."/>
        <s v="I G M, INGENIERIA Y GESTION MEDIOAMBIENTAL, S.L."/>
        <s v="COMERCIAL AGRICOLA CASTELLANA,S.L"/>
        <s v="DELTACINCO LINEA VERDE S.L."/>
        <s v="VOLQUETES ESCALANTE, S.L"/>
        <s v="AJJ STORES S.A."/>
        <s v="DAITONA MOTOS, S.L."/>
        <s v="EYLO MOTOR, S.L."/>
        <s v="NEUMATICOS ESGUEVA, S.L."/>
        <s v="CAMIONES DEL PISUERGA, S.A."/>
        <s v="FITOSANITARIA REGIONAL CASTELLANO-LEONESA, S.L"/>
        <s v="ABONOS EMUPA, S.L.2020"/>
        <s v="HIDROBOMBA, S.L."/>
        <s v="ABONOS EMUPA, S.L."/>
        <s v="EL EJIDILLO VIVEROS INTEGRALES S.L."/>
        <s v="DUONEX DESARROLLO DE NEGOCIO S.L."/>
        <s v="ACCIONA MEDIO AMBIENTE, S.A."/>
        <s v="LICUAS S.A."/>
        <s v="ACTUA SERVICIOS Y MEDIO AMBIENTE, S.L."/>
        <s v="ADOLFO SERRADOR LOZANO"/>
        <s v="VIDRA FOC SA"/>
        <s v="INTECCON ENVIRONMENTAL SA"/>
        <s v="INFORMATICA IMAZ &amp; MATE S.L."/>
        <s v="NIPPON GASES ESPAÑA S.L.U."/>
        <s v="MCV,S.A"/>
        <s v="TRANSVAPA, S.L."/>
        <s v="EVA MARIA ALONSO ESTEBAN"/>
        <s v="ENTIDAD NACIONAL DE ACREDITACION"/>
        <s v="IMPÚLSAME, CONSULTORÍA Y ESTRATEGIA S.L."/>
        <s v="INNOVATIVE SOLUTIONS IN CHEMISTRY, S.L."/>
        <s v="AGENCIA ESTATAL DE METEOROLOGIA"/>
        <s v="CENTRO DE ESTUDIO Y CONTROL DE RUIDO S.L."/>
        <s v="HOTTINGER BRUEL &amp; KJAER IBERICA SLU"/>
        <s v="OPEN ENERGY 2012 SL"/>
        <s v="MANUEL CARDEÑAS BELTRAN"/>
        <s v="PROCESO DIGITAL DE AUDIO, S.L."/>
        <s v="JUAN PEREZ CAPELLAN"/>
        <s v="GILSON INTERNACIONAL BV SUCURSAL EN ESPAÑA"/>
        <s v="PABLO MANUEL SALVIEJO DELGADO"/>
        <s v="360 CONSTRUCCIONES, REFORMAS Y DECORACION INTEGRAL SL"/>
        <s v="TETRAEDER.SOLAR GMBH"/>
        <s v="SOUND OF NUMBERS S.L."/>
        <s v="M2SENSORS, S.L."/>
        <s v="TOTAL CONTROL BIONIC SL"/>
        <s v="IDEAS DISEÑO INTERIORISMO STUDIO"/>
        <s v="DORNIER S.A."/>
        <s v="MANUEL MONTERO GIL"/>
        <s v="FUNDACION PARA EL FOMENTO DE LA INNOVACION INDUSTRIAL"/>
        <s v="BETON CATALAN, S.A."/>
        <s v="RECICLADOS PUCELANOS, S.L.U."/>
        <s v="OBRAS HERGON, S.A."/>
        <s v="JOSE ISIDRO TORRES, S.L."/>
        <s v="CALEFACCION AUTOMATICA S.L."/>
        <s v="ALONSO VENDING 1995, S.L."/>
        <s v="SDAD. ESPAÑOLA CARBUROS METALICOS, S.A."/>
        <s v="CENTRO MATERIAL SANITARIO, S.A."/>
        <s v="FUNDICION DUCTIL BENITO ,S.L"/>
        <s v="INFOREST MEDIO AMBIENTE, S.L."/>
        <s v="STRATO, S.L."/>
        <s v="TALLERES MALGON, S.L."/>
        <s v="CYDIMA, S.L."/>
        <s v="TALLERES Y GRUAS AVILA S.L."/>
        <s v="SONEPAR IBERICA SPAIN S.A.U."/>
        <s v="LUIS CARLOS GARCILLAN OTERO"/>
        <s v="VOLQUETES RUEDA, S.L."/>
        <s v="ASOC. CULTURAL CINEMATOGRAFICA&quot;&quot;LA FILA&quot;&quot;"/>
        <s v="FACTORIA DE PROYECTOS I MAS D, S.L."/>
        <s v="GESTION INTEGRAL DE APLICACIONES EMPRESA"/>
        <s v="JADE MUSICAL,S.L."/>
        <s v="GOOD NEWS TELEVISION SL"/>
        <s v="CARGRAF  ARTES GRAFICAS, S.L."/>
        <s v="AZHERO PROYECTOS Y DESARROLLO S.L."/>
        <s v="ADTIVA COMUNICACION CREATIVA SL"/>
        <s v="COMUNICACIONES Y OCIO INTERACTIVO, S.L."/>
        <s v="PONTECULTA, S.L."/>
        <s v="JAIME QUINTANA VEGA"/>
        <s v="SGS INSPECCIONES REGLAMENTARIAS, S.A"/>
        <s v="VALENTI SONIDO, S.L."/>
        <s v="AGORA ESTUDIOS DE MERCADO, S.L."/>
        <s v="MARIA JOSE ANDRES  CONDE"/>
        <s v="SERVICIOS TECNICOS LIM.MIGUEL ARIAS S.L. (STLIMA)"/>
        <s v="TECNOHIDRAULICA  VALLADOLID,S.L."/>
        <s v="ISIDRO HERNANDO, S.L."/>
        <s v="BENADOOR, S.L."/>
        <s v="ESGUEVA REFORMAS PINTURA Y CONSTRUCCION, S.L."/>
        <s v="ANTENAS Y SERVICIOS TR SL"/>
        <s v="TECNICAS DE AHORRO ENERGETICO, S.L."/>
        <s v="VATEC VALLADOLID ASISTENCIA TECNICA, S.L."/>
        <s v="AUTOBUSES URBANOS VALLADOLID"/>
        <s v="PROCOMAR VALLADOLID ACOGE PROMOC.COLECT."/>
        <s v="ASOCIACION CIUDADES INTERCULTURALES"/>
        <s v="CARLOS ARRIBAS PEREZ"/>
        <s v="HOTELERA ZENTRAL PARQUE, S.L."/>
        <s v="ANTON CENTRO ESPECIAL DE EMPLEO, S.L"/>
        <s v="SERVICIOS DE LIMPIEZA Y SERVICIOS DE ASISTENCIA, S.L.U."/>
        <s v="ILUSTRE COLEGIO DE ABOGADOS VALLADOLID"/>
        <s v="CLECE SA-ONET IBERIA SOLUCIONES SA (UTE SAD AYUNTAMIENTO DE VALLADOLID. LOTE 1)"/>
        <s v="SERVICIOS COMIDAS Y ACTIVIDADES SOCIALES, S.L."/>
        <s v="FUNDACION INTRAS"/>
        <s v="SENIOR SERVICIOS INTEGRALES S.A"/>
        <s v="UTE ESTE BARRIO"/>
        <s v="GRUPO SIFU CASTILLA Y LEON SL"/>
        <s v="SENIOR SERVICIOS INTEGRALES SA - ASOC PAJARILLOS EDUCA UTE"/>
        <s v="UTE SAD AVANZADO VALLADOLID SENIOR SERVICIOS INTEGRALES SA Y ONET IBERIA SAU"/>
        <s v="UTE ALBERGUE MUNICIPAL ARALIA SERVICIOS SOCIOSANITARIOS SA Y FUNDACION INTRAS"/>
        <s v="TECNO VALLADOLID,S.L."/>
        <s v="CONSTRUCCIONES SANCHEZ ROMERA, S.L."/>
        <s v="VACODE, S.A."/>
        <s v="BJS AUTOMATISMOS,S.L."/>
        <s v="HOSTELERIA Y LAVANDERIA VALL, S.L.U."/>
        <s v="ISFRAMY SECURITY SL"/>
        <s v="GESTION DE LA FORMACION Y LA SALUD S.L."/>
        <s v="JOSE MANUEL BLANCO  ALCAÑIZ"/>
        <s v="KEYCOES COMUNICACION S.L."/>
        <s v="COMERCIAL ALBERTO FERRERAS S.L."/>
        <s v="QUIMICOS LOPEZ ESCUDERO,S.L"/>
        <s v="NAIPES HERACLIO FOURNIER, S.A."/>
        <s v="POVEDA PLANTAS,S.L."/>
        <s v="TRANSPORTES ALJAMI, S.L."/>
        <s v="WAVES KIDS S.L."/>
        <s v="EDICIONES UNIVERSIDAD SALAMANCA"/>
        <s v="IMPERIAL DE EXPLOTACIONES HOTELERAS, S.L."/>
        <s v="FUNDACION SIGLO PARA EL TURISMO Y LAS ARTES DE CASTILLA Y LEON"/>
        <s v="ASOCIACION CULTURAL CORO IPHARADISI"/>
        <s v="ASOCIACIÓN  AZACAN"/>
        <s v="FUNDACION JUAN SOÑADOR"/>
        <s v="GRANJA ESCUELA LAS CORTAS S.L."/>
        <s v="FUNDACION GRUPO SIFU"/>
        <s v="AGUSTIN TORRES MAÑUECO"/>
        <s v="BAND SWEET, S.L."/>
        <s v="JAVIER SACRISTAN PEREZ"/>
        <s v="GRAFICAS 81 S.L."/>
        <s v="RUBICIN S.L."/>
        <s v="JUSTINO ASENJO PAREDES"/>
        <s v="AMBULANCIAS NORTELEON S.L."/>
        <s v="ASOC. FOLKLORICO-CULTURAL LOS FOGATOS"/>
        <s v="EMPRESA CABRERO, S.A."/>
        <s v="ASOCIACIÓN LECTURA FÁCIL"/>
        <s v="INSTITUCION FERIAL CASTILLA-LEON"/>
        <s v="DAVID GOMEZ CARBAJO"/>
        <s v="ASOCIACION VEN Y DISFRUTA"/>
        <s v="JESUS CABRERO  PEREZ"/>
        <s v="SERVEO SOCIAL S.L."/>
        <s v="ACLAD ATENCIÓN INTEGRAL A COLECTIVOS EN RIESGO"/>
        <s v="FUNDACION ALDABA"/>
        <s v="JAHOSVA, S.L."/>
        <s v="VALLAOCIO, S.L."/>
        <s v="ELITE PACE MAKERS A.L."/>
        <s v="DEPORAMA EVENTOS,S.L.U."/>
        <s v="ALFREDO JASO VILLA"/>
        <s v="UTE INETUM ESPAÑA-VIRTUAL DESK VASSOCIALES- EXPT. 10SS-118-23"/>
        <s v="CONNECTIS ICT SERVICES, S.A."/>
        <s v="PUENTIA COMUNICACION S.L."/>
        <s v="OCA GLOBAL INSPECCIONES REGLAMENTARIAS, S.A."/>
        <s v="BILLARES RUFES,S.L."/>
        <s v="MULTICARTEL, C.B."/>
        <s v="FREELANCE SOCIEDAD COOPERATIVA MADRILEÑA"/>
        <s v="ASOCIACION PARA ORGANIZACION DE FERIAS Y CERTAMENES DISCOGRAFIC0S"/>
        <s v="GLORIA HERNANDEZ LUIS"/>
        <s v="ASOCIACIÓN CULTURAL MESETARIA"/>
        <s v="IMPRENTA MANOLETE SL"/>
        <s v="ROBERTO  GUTIERREZ  HERGUEDAS"/>
        <s v="ASOCIACION DEPORTIVA VALLADOLID PATINA"/>
        <s v="RUBÉN FERNÁNDEZ SÁNCHEZ"/>
        <s v="SERGIO RODRIGUEZ  CORTAZAR"/>
        <s v="GONZALO MARTIN DELGADO"/>
        <s v="MARIA DE MIGUEL ARIAS"/>
        <s v="ASOCIACION MUSICAL AUGUSTA SONORA"/>
        <s v="GENIAL PRODUCCION S.L.U."/>
        <s v="CLECE SEGURIDAD S.A."/>
        <s v="ALLENDE ACTIVIDADES DE OCIO Y TIEMPO LIBRE,  S.L."/>
        <s v="IDEOTUR, S.L.L."/>
        <s v="GMM 2007 INGENIERIA Y ARQUITECTURA, S.L."/>
        <s v="SONIA FERNANDEZ DE LA VEGA"/>
        <s v="GESTIÓN DE PAISAJES URBANOS, S.L.U."/>
        <s v="DIALOGASEX"/>
        <s v="ENTIDAD DEPORTIVA MUJER DEFIENDETE"/>
        <s v="MARIA JOSE ENRIQUEZ VEGAS"/>
        <s v="ASOCIACIÓN CULTURAL BULSARA"/>
        <s v="NURIA MONTERO MARCOS"/>
        <s v="ELENA TORIBIO  RODRIGUEZ"/>
        <s v="MARIA JOSE LARENA  GOROSTIAGA"/>
        <s v="M.LUISA LOPEZ MUNICIO"/>
        <s v="LA OTRA S. COOP. DE INICIATIVA SOCIAL"/>
        <s v="ALACRAN S.L."/>
        <s v="ANA BELÉN HERRERO SANZ"/>
        <s v="ISAAC PRIETO  CONDE"/>
        <s v="MARIA FELISA ALONSO ACUÑA"/>
        <s v="EMMA GOMEZ  GOMEZ"/>
        <s v="FARAHDIVA, S.L."/>
        <s v="DIANA SANCHIS LOBATO"/>
        <s v="PANDORA PRODUCCIONES IMAGEN Y EVENTOS, S.L."/>
        <s v="MARIA LUISA RODRIGUEZ  ALZOLA"/>
        <s v="MAGALY YADRINA PAREDES ALCALÁ"/>
        <s v="MARIA SOLEDAD CABALLERO SANCHEZ"/>
        <s v="ASOCIACIÓN CULTURAL GENEXT. ES"/>
        <s v="JUAN GONZALEZ ROMERA"/>
        <s v="ASOC DE ASISTENCIA A VICTIMAS DE AGRESIONES SEXUALES Y MALOS TRATOS"/>
        <s v="ALEJOP OCIO, S.L.U."/>
        <s v="TECNICAS REUNIDAS DE ARTES GRAFICAS S.L."/>
        <s v="MAARTGRAF VALLADOLID S.L."/>
        <s v="SOLUCIONES PGV VALLADOLID SL"/>
        <s v="ASE-PSIKE, S.L."/>
        <s v="ASOC PARA LA PROMOCION Y GESTION DE SERVICIOS SOCIALES GENERALES Y ESPECIALIZADOS"/>
        <s v="ENCLAVE FORMACIÓN, S.L.U."/>
        <s v="FUNDACION TRIANGULO"/>
        <s v="LA PISCINA MUSICA SOCIEDAD LIMITADA UNIPERSONAL"/>
        <s v="CAPITAN QUIMERA S.L."/>
        <s v="SANTIAGO GONZALEZ DE SIMON"/>
        <s v="GRUPO AMALGAMA, S.L."/>
        <s v="EL VOLCAN PRODUCCIONES MUSICALES SL"/>
        <s v="GRAFICAS CELARAYN S.A."/>
        <s v="AMBULANCIAS RODRIGO SL"/>
        <s v="DATAINFO CONSULTORES Y ASESORES SL"/>
        <s v="ALICIA SANZ RODRIGUEZ"/>
        <s v="LAURA RUBIO GALLETERO"/>
        <s v="MARIA CRISTINA CABRERO GARCIA"/>
        <s v="BERTA MONCLUS  ARRABAL"/>
        <s v="FLORENCIA ISABEL FONTANILLAS BURON"/>
        <s v="GABRIEL MELO MAÑERO"/>
        <s v="MARGEN LIBROS, S.L."/>
        <s v="ESPASA CALPE, S.A."/>
        <s v="UNIFORMES Y VESTUARIO LABORAL, S.L."/>
        <s v="MONICA ROMAN PARRILLA"/>
        <s v="ANGEL DIEZ  RIVERA"/>
        <s v="PRODUCTOS CALTER,  S.L."/>
        <s v="FERNANDO RINCON CHICHES"/>
        <s v="GUERRO PAPELERIAS, S.L."/>
        <s v="CENTRO DE JARDINERIA VIVEROS GIMENO, S.L."/>
        <s v="KACHE DISEÑO GRAFICO, C.B"/>
        <s v="AUTOCARES INTERBUS, S.L."/>
        <s v="SIMON MORETON AUDITORES SL"/>
        <s v="HH. DE LA INSTRUCCION CRISTIANA"/>
        <s v="MARSDIGITAL, S.L."/>
        <s v="P.I.B. MEDIOAMBIENTAL S.L."/>
        <s v="DEANTE CERRAJERIA, S.L."/>
        <s v="eBOGA SOLUCIONES Y SERVICIOS DE SEGURIDAD INTEGRAL"/>
        <s v="ALJOBAR S.L."/>
        <s v="ALTIA CONSULTORES, S.A."/>
        <s v="CASTELLANA DE TELECOMUNICACIONES, S.L."/>
        <s v="INDRA SISTEMAS, S.A."/>
        <s v="AIR CASTILLA, S.L."/>
        <s v="ALVIBESA MOTOR, S.L."/>
        <s v="EXTREMO BIKE SL"/>
        <s v="BICICLETAS CARRIL BICI 2012, SOCIEDAD LIMITADA"/>
        <s v="LOMIMAR, S.L."/>
        <s v="LUBRICANTES LOMAR, S.L.U."/>
        <s v="TALLERES F. FERNANDEZ, SOCIEDAD LIMITADA"/>
        <s v="MOTOS DE IMPORTACIÓN, S.L."/>
        <s v="CICLOS CUERVAS S.L."/>
        <s v="SILPA LA FAROLA, S.L."/>
        <s v="FERNANDO MARTINEZ  BERMEJO"/>
        <s v="FOIMA S.A."/>
        <s v="EL CORTE INGLES, S.A."/>
        <s v="INSIGNA UNIFORMES, S.L."/>
        <s v="TELEFÓNICA MÓVILES ESPAÑA, S.A."/>
        <s v="WILLIS IBERIA CORREDURIA DE SEGUROS Y REASEGUROS, S.A."/>
        <s v="PEDRO DEL BOSQUE  ABRIL"/>
        <s v="SARAH JANE MC LAUGHLIN"/>
        <s v="EQUILIBRIO GOGAR, S.L."/>
        <s v="RUBEN GARCIA  FERRUELO"/>
        <s v="JAVIER IGELMO  HEREDERO"/>
        <s v="TRADESEGUR, S.A."/>
        <s v="FUNDACIÓN EMPRESA-UNIVERSIDAD GALLEGA (FEUGA)"/>
        <s v="CENTRO ESPAÑOL DE METROLOGIA"/>
        <s v="MARIA TERESA GARROTE VAZQUEZ"/>
        <s v="ARGAVALLADOLID, S.L.L."/>
        <s v="SEMCAL, S.A."/>
        <s v="VIGILANTES ASOCIADOS AL SERVICIO DE BANCA Y EMPRESAS VASBE SL"/>
        <s v="CERTIFICACIÓN Y CONFIANZA CÁMARA, S.L."/>
        <s v="TRANS-ASISTENCIA DE LA CHICA SL"/>
        <s v="TARGET TECNOLOGIA, S.A."/>
        <s v="LOCK SISTEMAS, S.L.L."/>
        <s v="MAPFRE ESPAÑA, COMPAÑIA DE SEGUROS Y REASEGUROS, S.A."/>
        <s v="FITNESS PROJET CENTER S.L."/>
        <s v="INCIPRESA, S.A."/>
        <s v="DECOCANAL 2000 S.L."/>
        <s v="DRAGER HISPANIA S.A.U."/>
        <s v="CALORVENT S.L."/>
        <s v="CASELLA ESPAÑA S.A."/>
        <s v="IBEREXT, S.A."/>
        <s v="FRAGUA INNOVACION S.L."/>
        <s v="AXATON, S.L."/>
        <s v="MARIA PILAR  CARBAJO RODRIGUEZ"/>
        <s v="WAGEN GROUP RETAIL ESPAÑA S.A.U."/>
        <s v="ITURRI S.A."/>
        <s v="INTEGRAL DE AUTOMOCION 2000, S.A."/>
        <s v="EVA MARIA MARTIN CANCIO"/>
        <s v="CENTRO ESPECIAL DE EMPLEO Y DESARROLLO VALLE DE OLID, S.L."/>
        <s v="FAL CALZADOS DE SEGURIDAD S.A."/>
        <s v="PROTEC SOLANA,S.L."/>
        <s v="MATPRELAB, S.L."/>
        <s v="DISTRIBUIDORA DE GASES OLMAR, S.L."/>
        <s v="HIDRAULICA INDUSTRIAL S.A."/>
        <s v="MORALES Y ABELLA, S.A."/>
        <s v="JUAN JOSE FERNANDEZ PASCUAL"/>
        <s v="OBDULIA RAMOS  BECERRIL"/>
        <s v="DIVACEL,S.L."/>
        <s v="INDUSTRIAL GLOBAL SUPPLY, S.L."/>
        <s v="URALA SOLUTIONS, S.L."/>
        <s v="NEUMATICA HIDRAULICA BECO, S.A."/>
        <s v="CANYCAT PETS, SL.L"/>
        <s v="DESGUACES Y GRUAS CANO, S.L."/>
        <s v="LUBRIDUERO, S.L."/>
        <s v="TALLERES SERCOIN, S.L."/>
        <s v="JOSE MARIA ROMERO GUIJO"/>
        <s v="EMERGALIA S.L.U."/>
        <s v="ADARO TECNOLOGIA , S.A"/>
        <s v="ALMACEN DE RECAMBIOS PAHER, S.A."/>
        <s v="ELECTROSON CASTILLA S.A."/>
        <s v="SERVICIO Y CALIDAD BAZACO, S.L."/>
        <s v="HERMANOS VELAZQUEZ GOMEZ, S.L.U."/>
        <s v="TOTAL SAFETY CLEAN, S.L.U."/>
        <s v="DISTRIBUCIONES AMO, S.A."/>
        <s v="ROSENBAUER ESPAÑOLA, S.A."/>
        <s v="GRUPO MANTENIMIENTO E INSTALACIONES GRUMAN, S.L."/>
        <s v="TRAZADOS VIALES S.L."/>
        <s v="PUERTAS Y AUTOMATISMOS ROPER S.L."/>
        <s v="ROBERTO HERRERO MERINO SL"/>
        <s v="PUERTAS FAHER S.L.L."/>
        <s v="MARUQUESA CONSTRUCCIONES Y SERVICIOS,S.L"/>
        <s v="EQUIPOS Y SERVICIOS DEL NORDESTE,S.L."/>
        <s v="ACM TOOLS S.L."/>
        <s v="SISTEMAS DE MANTENIMIENTO Y SEGURIDAD DE CUBIERTAS S.L."/>
        <s v="SAFETY-KLEEN ESPAÑA, S.A.U."/>
        <s v="PROTEXVALL SOCIEDAD COOPERATIVA"/>
        <s v="BALLESTAS HERNANDEZ VALLADOLID, S.L"/>
        <s v="CARROCERIAS Y GRUAS M. TORRE S.L."/>
        <s v="TALLERES GOCA,C.B."/>
        <s v="GEESINK NORBA SPAIN, S.L.U."/>
        <s v="TRANSDIESEL, S.L."/>
        <s v="OXILID S.L."/>
        <s v="RECAMBIOS RAF VALLADOLID, S.L."/>
        <s v="REPUESTOS SAENZ S.A."/>
        <s v="ROS ROCA, S.A."/>
        <s v="RADIADORES VALLADOLID, S.L."/>
        <s v="ALKI-OLID S.L."/>
        <s v="TDMED POWER SYSTEMS, S.L."/>
        <s v="PAULEON AUTOMOCION, S.L."/>
        <s v="ENDESA ENERGIA,S.A., S.U."/>
        <s v="TRANSDUERO S.L."/>
        <s v="ALSINA I LLORCA S.L."/>
        <s v="PROYMA, S.L."/>
        <s v="MECANIZADOS Y SOLDADURAS ANSAMA,  SL"/>
        <s v="INDUSMEC ORTIZ, S.L."/>
        <s v="FCC MEDIO AMBIENTE SA"/>
        <s v="TOMAS CABEZAS S.L."/>
        <s v="SAMGA S. L. SERVICIOS AUXILIARES DE MANTENIMIENTO GENERAL"/>
        <s v="SOCAMEX, S.A."/>
        <s v="GRUPO MECANICA DEL VUELO SISTEMAS, S.A."/>
        <s v="PW ADVISOR &amp; CAPITAL SERVICES, S.L."/>
        <s v="ELMON ELECTRICIDAD Y COMUNICACIONES, S.L."/>
        <s v="ASPAMA CONTROL DE PLAGAS,S.L."/>
        <s v="SANZ ROTULOS S.L."/>
        <s v="HIBURSA HIDRAULICA BURGALESA S.A."/>
        <s v="LUIS MIGUEL OLMEDO RODRIGUEZ"/>
        <s v="JUAN CARLOS ALONSO MOYANO"/>
        <s v="AVILA ASISTENCIA S.L."/>
        <s v="CEPILLOS GUILLEM, S.L."/>
        <s v="TINLOHI, S.L."/>
        <s v="CRISTAL AUTO VALLADOLID S.L."/>
        <s v="PROIN-PINILLA S.L."/>
        <s v="IBERICA DE SALES S.A."/>
        <s v="CONTENEDORES CASTRO, S.L."/>
        <s v="SERMANINT HISPANIA, S.L. (SERVICIOS DE MNTO INTEGRAL)"/>
        <s v="PET´S WORLD, S.L."/>
        <s v="DEIMOS SPACE S.L.U."/>
        <s v="ARCOVET PRODUCTOS VETERINARIOS SL"/>
        <s v="MYLVA,S.A."/>
        <s v="CLINIMARK, S.L."/>
        <s v="DTS OABE, S.L."/>
        <s v="GAHERPROGA S.L.U."/>
        <s v="CASA PEPE VIGO SL"/>
        <s v="BRONCE 7 ARGALES, S.L."/>
        <s v="COLEGIO OFICIAL VETERINARIOS VALLADOLID"/>
        <s v="UNAVETS HEALTHCARE SL"/>
        <s v="HIJOS DE AMBROSIO PELAZ, S.A."/>
        <s v="ATHISA MEDIO AMBIENTE,  S.A.U."/>
        <s v="HECTOR SIERRA  OCAÑA"/>
        <s v="JOSÉ MANUEL SASTRE TOQUERO"/>
        <s v="UTE MAHOCI VILOR HUB INNOVACION VALLADOLID"/>
        <s v="IVAN RODRIGUEZ  PALACIOS"/>
        <s v="BOLSKAN OBRA CIVIL Y FERROVIARIA, S.L.U."/>
        <s v="INGENIERIA Y DESARROLLO SOSTENIBLE DEL SIGLO XXI, S.L."/>
        <s v="MOVIMIENTOS, OBRAS PUBLICAS, INDUSTRIALES Y SERVICIOS AGRICOLAS, S.L."/>
        <s v="EPTISA SERVICIOS DE INGENIERIA SL"/>
        <s v="PROMOCIONES GALIVALLA 2002 S.L."/>
        <s v="GECOCSA  GENERAL DE CONSTRUCCIONES CIVILES S.A."/>
        <s v="CONSULTING DE INGENIERIA CIVIL, S.L.P."/>
        <s v="COTODISA OBRAS Y SERVICIOS S.A"/>
        <s v="LA CASA POR EL TEJADO 2013"/>
        <s v="NARA, C.B."/>
        <s v="HARAL 12 SERVICIOS Y OBRAS, S.L."/>
        <s v="ARQUITECTURA E INGENIERIA IMAE, S.L."/>
        <s v="JUAN ANTONIO HUIDOBRO PIRIZ"/>
        <s v="ZUCCHETTI SOFTWARE SPAIN, S.L.U."/>
        <s v="TELEFONICA SOLUCIONES DE INFORMATICA Y COMUNICACIONES DE ESPAÑA S.A.U"/>
        <s v="SOLUTIA INNOVAWORLD TECHNOLOGIES S.L."/>
        <s v="ABAST SYSTEMS &amp; SOLUTIONS SL"/>
        <s v="HARDTRONIC, S.L."/>
        <s v="LINEAS Y CABLES S.A."/>
        <s v="OMEGA PERIPHERALS, S.L."/>
        <s v="ATOS HOLDING IBERIA, S.L."/>
        <s v="MAINTENANCE DEVELOPMENT ,S.A -MDTEL TELECOMUNICACIONES"/>
        <s v="GUADALTEL, S.A."/>
        <s v="AYTOS SOLUCIONES INFORMATICAS, S.L.U."/>
        <s v="GLOBAL ROSETTA S.L.U."/>
        <s v="DIVISA IT S.A.U."/>
        <s v="SHS  CONSULTORES S L"/>
        <s v="ESRI ESPAÑA SOLUCIONES GEOESPACIALES, S.L."/>
        <s v="INETUM ESPAÑA S.A."/>
        <s v="NOSSAYU, S.L."/>
        <s v="PROMETEO INNOVATIONS S.L.N.E."/>
        <s v="SELECCION DIGITAL 3.0 SL"/>
        <s v="BABEL SISTEMAS DE INFORMACION, S.L."/>
        <s v="AYESA ADVANCED TECHNOLOGIES, SA"/>
        <s v="CEGID SPAIN, S.A."/>
        <s v="SERVICIOS MICROINFORMATICA, S.A.  (SEMIC)"/>
        <s v="MUMECA S.A."/>
        <s v="OFIPRIX S.L."/>
        <s v="SPACIO VALLADOLID, S.A."/>
        <s v="CGB INFORMÁTICA S.L."/>
        <s v="CONTRATAS Y OBRAS SAN GREGORIO, S.A."/>
        <s v="IINGENIERIA VALLISOLETANA DE HOSTELERIA, S.L."/>
        <s v="BRICOCEX S.L."/>
        <s v="INSTALACIONES Y REFORMAS ARTE INDUSTRIAL SL"/>
        <s v="EUROBOOK LIBRERIA DE IDIOMAS SL"/>
        <s v="DISTRIASVY SOCIEDAD LIMITADA"/>
        <s v="LIBRERIA OLETUM, SOCIEDAD LIMITADA"/>
        <s v="TATARANA, S.L."/>
        <s v="EIC ESTUDIO DE INGENIERIA CIVIL S.L."/>
        <s v="ELSAMEX GESTIÓN DE INFRAESTRUCTURAS, S.L."/>
        <s v="VICENTE QUERO  PARDO"/>
        <s v="UTE MEJORA RIO PISUERGA"/>
        <s v="SERVICIOS INTEGRALES CARRACILLO, S.L."/>
        <s v="ASOCIACION CULTURAL AMIGOS DEL PISUERGA"/>
        <s v="ASOCIACION MEDIOAMBIENTAL EL PISUERGA (A.M.A.) EL PISUERGA"/>
        <s v="KAPSCH TRAFFICOM TRANSPORTATION SA"/>
        <s v="API MOVILIDAD, S.A"/>
        <s v="VISEVER S.L."/>
        <s v="TEVASEÑAL S.A."/>
        <s v="DESARROLLO, ORGANIZACIÓN Y MOVILIDAD S.A"/>
        <s v="UTE CONSERVACION VALLADOLID 2022"/>
        <s v="CONSTRUCCIONES Y OBRAS LLORENTE, S.A."/>
        <s v="IMESAPI, S.A."/>
        <s v="HAGS SWELEK S.A."/>
        <s v="ESTUDIO DE DISEÑO Y ARQUITECTURA WORLD DESIGN, S.L."/>
        <s v="DYNAQUA MEDIO AMBIENTE, S.L."/>
        <s v="UTE VILOR MAHOCI ISABEL LA CATOLICA VALLADOLID"/>
        <s v="TRADIA TELECOM S.A."/>
        <s v="TELTRONIC SA UNIPERSONAL"/>
        <s v="ARMERIA DEL CARMEN S.L"/>
        <s v="SUITABLE SOFTWARE VINFOVAL S.L."/>
        <s v="TECNITRAN TELECOMUNICACIONES SL"/>
        <s v="FLOMEYCA, S.A."/>
        <s v="SCANIA HISPANIA, S.A."/>
        <s v="IVECO ESPAÑA, S.L."/>
        <s v="TICOMSA SISTEMAS S.L."/>
        <s v="DAVID ANDRÉS MORO"/>
        <s v="UTE VILOR MAHOCI NAVE LAVA VALLADOLID"/>
        <s v="OBRASCÓN HUARTE LAÍN,SA-CABERO EDIFICACIONES,SA &quot;&quot;UTE TEATRO LOPE DE VEGA&quot;&quot;"/>
        <s v="UTE FERIA VALLADOLID"/>
        <s v="ABUGEST SL"/>
        <s v="ACADEMIA DEL TRANSPORTISTA S.L."/>
        <s v="ACCEM"/>
        <s v="ADC TIEMPO LIBRE SL"/>
        <s v="AGRUPACIÓN VALLISOLETANA DE COMERCIO"/>
        <s v="AGUA DE VALLADOLID EPEL"/>
        <s v="AIDRONE, S.L."/>
        <s v="AUDIOVISUAL ESPAÑOLA 2.000, S.A."/>
        <s v="AIRCOMVA, SLL"/>
        <s v="ALBA TARDON VICENTE"/>
        <s v="ALBERTO ESCUDERO ALVAREZ"/>
        <s v="UTE COLEGIOS VALLADOLID"/>
        <s v="ALEJANDRO NIETO LAMAS"/>
        <s v="ALIMENTART CASTLE SLU"/>
        <s v="UNIPREX,S.A.U."/>
        <s v="ALMACENES JAVIER, S.A."/>
        <s v="ALTAR FOODS INTERMEDIA, SL"/>
        <s v="DEXTER VOLPRINT, S.L."/>
        <s v="ALTEN SOLUCIONES,PRODUCTOS,AUDITORIA E INGENIERIA S.A.U"/>
        <s v="AL-TOP TOPOGRAFIA, S.A."/>
        <s v="FUNDICIONES Y PROYECTOS FERNANDEZ, S.L."/>
        <s v="AVANTE COMUNICACION SL"/>
        <s v="ANTONIO LÓPEZ GUERRERO"/>
        <s v="ARANZAZU MATEO BURGOS"/>
        <s v="AREAS INTEGRALES DE VENDING, S.L."/>
        <s v="ARMERIA AMPUDIA SL."/>
        <s v="ARTICAE SMART TECHNLOGIES, S.L."/>
        <s v="ASESORES CONSULTORES SISTEMAS I., S.L."/>
        <s v="ASOC CULTURAL LA COLMENA VALLADOLID"/>
        <s v="ASOC. CULTURAL NIEPA"/>
        <s v="ASOCIACION CULTURAL &quot;&quot;PEONZA&quot;&quot;"/>
        <s v="ASOCIACIÓN DE FEDERACIONES DEPORTIVAS DE CASTILLA Y LEÓN (AFEDECYL)"/>
        <s v="BUREAU VERITAS INSP.-TESTING, SLU.(NO USAR)"/>
        <s v="BLAPE, S.L."/>
        <s v="AUTO-PALAS VALLADOLID, S.L.L."/>
        <s v="STRATEGY AND ANALYTICS ESTANCIA C3 SLU"/>
        <s v="BECEDAS EQUIPAMENTOS INTEGRALES, S.L."/>
        <s v="BIOLID INDUSTRIAS GRÁFICAS, S.L."/>
        <s v="BIRDWINGS, SCIENCE CONSERVATION CONSULTING S.L."/>
        <s v="BRUMA S.A."/>
        <s v="BSJ MARKETING Y COMUNICACION S.L."/>
        <s v="A.C.JOVEN ORQUESTA SINFO. PUNTA DEL ESTE"/>
        <s v="PROELECTROSONIC, S.L."/>
        <s v="JUAN LUIS GARCIA DE LEANIZ BARCENA"/>
        <s v="JOSE MANUEL  PEREZ MEDINA"/>
        <s v="MARIA LOBATO DE LAS MORAS"/>
        <s v="LUISA DE LAS MORAS ALAMO"/>
        <s v="CALIDAD EN ACUSTICA Y TECNOLOGÍA SL"/>
        <s v="CALORTER, S.L."/>
        <s v="CARLOS IVAN SAMBADE BAQUERIN"/>
        <s v="CARMEN ESCRIBANO SANCHEZ"/>
        <s v="CASUAL MAGAZINES, S.L.U."/>
        <s v="EVANGELINA MARTIN LOZANO"/>
        <s v="CEFETRA DIGITAL SERVICES S.L.U."/>
        <s v="CHIQUIOCIO CULTURAL, S L"/>
        <s v="GLASDON EUROPE SARL"/>
        <s v="CONSTRUCCIONES Y OBRAS PUBLICAS CALLE DE LOS FRANCOS, S.L."/>
        <s v="AGRICOLA VALLISOLETANA , S.L."/>
        <s v="CRISANTO VEGA  CALLEJA"/>
        <s v="CRISTINA ÁLVAREZ VALLEJO"/>
        <s v="CRIST-MAR DECORACION, S.L."/>
        <s v="CROWE ACCELERA MANAGEMENT SL"/>
        <s v="CVC DESINFECCION CASTILLA Y LEON, S.L"/>
        <s v="DAVID APARICIO CURTO"/>
        <s v="DAVID GONZALEZ HOLGADO"/>
        <s v="DENIOS S.L."/>
        <s v="DIGITALVAR SL"/>
        <s v="DOS MIL CUARENTA Y CINCO S.L."/>
        <s v="DUERO TERCER MILENIO S.L."/>
        <s v="EDICIONES CONDE NAST, S.L"/>
        <s v="EDICIONES DEUSTO, S.A"/>
        <s v="EDITORIAL ECOPRENSA SA"/>
        <s v="GARLEA CONTROL DE GESTION S.L"/>
        <s v="RECACOR SA"/>
        <s v="ALQUILERES CASTILLA LEON, S.L."/>
        <s v="JESUS LORENZO ASENSIO  VALENCIA"/>
        <s v="ROSARIO RUIZ  GONZALEZ"/>
        <s v="FERNANDO DEL POZO RAPOSO"/>
        <s v="PLENA INCLUSION CASTILLA Y LEON"/>
        <s v="FRANYAL, S.L."/>
        <s v="BUREAU VERITAS SOLUTIOSNS IBERIA, S.L. UNIPERSONAL"/>
        <s v="OSCARESCALANTE S.L.U."/>
        <s v="LOGÍSTICA Y DISTRIBUCIÓN DE MATERIAL ELÉCTRICO MATEL GROUP S.L."/>
        <s v="PAPELES Y PLASTICOS S.L."/>
        <s v="CASTILLA Y LEON RADIO, S.A."/>
        <s v="INDUTEC INSTALACIONES Y ENERGÍA S.A."/>
        <s v="COMERCIAL CUATRO, S.L."/>
        <s v="REHABILITACIONES GAITAN SL"/>
        <s v="JOSE ANTONIO MARTIN SINOVAS"/>
        <s v="JOSE FELICIANO BORREGO NORIEGA"/>
        <s v="JOSE LUIS ARRANZ GARCIA"/>
        <s v="JOSE LUIS CASTRO MARTINEZ"/>
        <s v="JOSE LUIS MARIN REDONDO"/>
        <s v="JUAN CARLOS GOMEZ  POLA"/>
        <s v="RENTOKIL INITIAL ESPAÑA, S.A."/>
        <s v="TECNIGRAL, S.L."/>
        <s v="GESTION Y CALIDAD TURISTICA CIUDAD DE SEGOVIA"/>
        <s v="EDUCTRADE SA"/>
        <s v="FRAILE TELECOMUNICACIONES, S L."/>
        <s v="SERIGRAFIAS SERIMAR, S.A."/>
        <s v="ITT DYNAMICS S.L."/>
        <s v="SILVOTURISMO MEDITERRANEO S.L."/>
        <s v="RUYBESA GLOBAL TECHNOLOGIES, S.L."/>
        <s v="ELENA GONZALEZ LEONARDO"/>
        <s v="ELYTE VALLADOLID, S.L."/>
        <s v="ENRIQUE BUENO TRIGUEROS"/>
        <s v="ENRIQUETA MOREJON  JIMENEZ"/>
        <s v="NATALIA DIEZ WIRTON"/>
        <s v="NATALIA PUENTE FERNANDEZ"/>
        <s v="NICOLAS LOPEZ GOMEZ"/>
        <s v="OFICACERES  S.L."/>
        <s v="NURIA MARTIN  SANZ"/>
        <s v="EUKAST SL"/>
        <s v="OLI-SERVICE CASTILLA, S.L."/>
        <s v="KOMBU DATA SERVICES S.L.U."/>
        <s v="EVENTS DIEZ SABAT,S.L."/>
        <s v="FEAFES - VALLADOLID 'EL PUENTE'"/>
        <s v="FEDERAL SIGNAL VAMA, S.A."/>
        <s v="FELIPE HERNANDEZ CRESPO"/>
        <s v="RUTH CALDEVILLA BRUÑA"/>
        <s v="PROMOCIONES Y DESARROLLOS BECON S.L"/>
        <s v="RED ARQUITECTURA E INTERIORISMO S.L."/>
        <s v="FERRETERIA SANTIAGO RODRIGUEZ S.L."/>
        <s v="R3 RECYMED, S.L."/>
        <s v="RUBEN GARCIA  MARTINEZ"/>
        <s v="BAYSAN QUALITY PRO SL"/>
        <s v="FORESTACIÓN Y REPOBLACIÓN, S.A."/>
        <s v="FERNANDO  ARRANZ BLAS"/>
        <s v="VIRGINIA RODRÍGUEZ MÁRQUEZ"/>
        <s v="REPSOL BUTANO, S.A."/>
        <s v="ISCAR SOFTWARE DE ARQUITECTURA, S.L."/>
        <s v="FUNDACION LABORAL DE LA CONSTRUCCION"/>
        <s v="SERGIO MORENO EGIDO"/>
        <s v="GRUPO SOCIO CULTURAL TEATRO LORCA"/>
        <s v="TRESBOLILLO TEATRO &amp; MAPPING"/>
        <s v="TELESONIC, S.A.U."/>
        <s v="PEDRO LUIS VAZQUEZ SANZ"/>
        <s v="PROSEÑAL S.L.U"/>
        <s v="RAUL GOMEZ  PANIAGUA"/>
        <s v="GLOBAL PROJECTS &amp; SUPPLIES, S.L."/>
        <s v="OSCAR BARAJAS  SÁNCHEZ"/>
        <s v="RECICLADOS SOSTENIBLES, S.L."/>
        <s v="HIJO DE CIRIACO SANCHEZ S.L."/>
        <s v="SALVAJE 360 S.L."/>
        <s v="DANIEL OLIVA GARCÍA"/>
        <s v="ICARO MOBILIARIO SL"/>
        <s v="IDOLATRY STUDIO,SL"/>
        <s v="IGNACIO GARCIA SEVILLANO"/>
        <s v="PABLO GIL HERRERA"/>
        <s v="AMBICONTROL SERVICIO DE ATENCION TECNICA  AMBIENTAL SL"/>
        <s v="INDUSTRIAL GOÑABE, S.L."/>
        <s v="CRISTINA NAVARRO SANMARTIN"/>
        <s v="INGERNOVA SOLUCIONES DE INGENIERÍA, S.L."/>
        <s v="INNOVAFOR CONSULTORIA DE FORMACION 2014, S.L."/>
        <s v="ROBERTO HERRAN MARTINEZ"/>
        <s v="INSTALACIONES JUALA S.L."/>
        <s v="INTECYL SERVICIOS PARA LA ENERGIA SL"/>
        <s v="INTERNACIONAL PERIFERICOS Y MEMORIAS ESPAÑA SLU"/>
        <s v="IMAGINE REAL PROJECTS, SOCIEDAD LIMITADA"/>
        <s v="VEHICONCA VEHICULOS, SL"/>
        <s v="PIANORENT, S.L."/>
        <s v="GONZALO FERNANDEZ JIMENEZ"/>
        <s v="RESTAURANTE CAFÉ DEL NORTE 1861 S.L."/>
        <s v="FORTUNATO GUTIERREZ CEA"/>
        <s v="JESUS SILVERIO CAVIA CAMARERO"/>
        <s v="JESUS TEOFILO GARRIDO MORILLO"/>
        <s v="JOHNSON CONTROLS ESPAÑA, S.L."/>
        <s v="BARCIMASTER, S.L."/>
        <s v="GRUPO STAR NIGHT VALLADOLID S.L."/>
        <s v="JOSE ANTONIO LOPEZ PRIETO"/>
        <s v="JOSÉ ANTONIO SÁNCHEZ ORDAX"/>
        <s v="JOSE LUIS VICENTE HERNANDEZ"/>
        <s v="JUAN IGNACIO LOPEZ MARTIN"/>
        <s v="ESTUDIO GONZÁLEZ ARQUITECTOS S.L.P."/>
        <s v="JUAN PIZARRO  NOGUES"/>
        <s v="KISS PUBLICIDAD VALLADOLID 2005, SOCIEDAD LIMITADA UNIPERSONAL"/>
        <s v="TALWAR TECHNOLOGIES, S.L.L."/>
        <s v="LA TAPIA AUDIOVISUALES, S.L"/>
        <s v="LAS ALDABAS PREMIUM, SOCIEDAD LIMITADA"/>
        <s v="LAURA PEREZ BENITO"/>
        <s v="LIFTISA, S.L."/>
        <s v="JORGE ALONSO IGLESIAS"/>
        <s v="LIMPIEZAS ANTON, S.L."/>
        <s v="LUIS GONZALO SANCHEZ ROBLEDO"/>
        <s v="TYPUS GRAFICAS Y PUBLICIDAD, S.L.U."/>
        <s v="M&amp;B CREATING TRAVELS, S L"/>
        <s v="MAIN MEMORY S.A."/>
        <s v="SINGULARGREEN, S.L."/>
        <s v="EMPA CERRAJERÍA, S.L."/>
        <s v="MAQUINAS PEREZ OTERO S.L."/>
        <s v="MARCOS PASTOR  ALLUE"/>
        <s v="MARIA BEL GALACHE  ANTOLIN"/>
        <s v="MARIA DEL MAR  MANSILLA GONZALEZ"/>
        <s v="MARIA DEL MAR POZO VELASCO"/>
        <s v="MARIA ENCARNACION BERNAL SANCHEZ"/>
        <s v="MARIA ESTHER PEREZ  ARRIBAS"/>
        <s v="MARIO CORREA PARDO"/>
        <s v="PMUS CIVIL, S.L."/>
        <s v="MEDICOS DEL MUNDO"/>
        <s v="MIGUEL LOPEZ JEREZ"/>
        <s v="SAN MIGUEL INSTALACIONES, S.A."/>
        <s v="MONKEYFIT SL"/>
        <s v="PINTURAS BROCH S.L."/>
        <s v="JOSE ALBERTO PEREZ FERNANDEZ"/>
        <s v="FRANCISCO JAVIER GONZALEZ FERNANDEZ"/>
        <s v="REAL ACADEMIA MEDICINA-CIRUGIA VALLADOLI"/>
        <s v="RANON EMILIO LARA LOPEZ"/>
        <s v="LIMJARE 25 SLU"/>
        <s v="RQR IMAGEN DE EMPRESA, S.L."/>
        <s v="COORDINADORA DE FESTEJOS DE PEÑAS DE VALLADOLID"/>
        <s v="CROSSMEDIA PROJECTS S.L"/>
        <s v="JARDINES DEL DUERO, S.L."/>
        <s v="RICOH ESPAÑA S.L.U"/>
        <s v="TEXTA COOPERACION SOCIEDAD LIMITADA"/>
        <s v="OLME2 EDIFICA S.L."/>
        <s v="FENIKS CLEANING &amp; SAFETY, S.L."/>
        <s v="FORUM SPORT, S.A."/>
        <s v="JAVIER ARES  DEL CAMPO"/>
        <s v="PIXELOW, S.L."/>
        <s v="APP Y REDES, SOCIEDAD LIMITADA"/>
        <s v="FUNDACIÓN CARTIF"/>
        <s v="VOLUNTARIADO SENIOR DE ASESORAMIENTO EMPRESARIAL SECOT"/>
        <s v="FORO SOCIEDAD Y GESTION PUBLICA, S.L."/>
        <s v="ITS SW EU S.L.U."/>
        <s v="RADIO POPULAR S.A.-COPE"/>
        <s v="CYPE INGENIEROS S.A."/>
        <s v="MERCK LIFE SCIENCE SLU"/>
        <s v="ECOVISC PROTECCION TEXTIL SOSTENIBLE S.L."/>
        <s v="IÑAKI GARCIA ESTEBAN"/>
        <s v="GRATEFUL SLU"/>
        <s v="TONELERIA BURGOS ,S.L."/>
        <s v="TRANSOFT SOLUTIONS S.L."/>
        <s v="PROSEGUR SOLUCIONES INTEGRALES DE SEGURIDAD ESPAÑA SL"/>
        <s v="WSP SPAIN-APIA SA"/>
        <s v="ROTULOS TESEDO, SOCIEDAD LIMITADA"/>
        <s v="GESTION DE ARCHIVOS Y DOCUMENTACION, SL"/>
        <s v="ELEROC SERVICIOS, SOCIEDAD LIMITADA"/>
        <s v="SISTEMAS DE CONECTIVIDAD INDUSTRIAL VALLADOLID SL"/>
        <s v="WOMENALIA DE GESTION SL"/>
        <s v="JOSE ANTONIO FERNANDEZ  LOBATO"/>
        <s v="NEOPLANT &amp; ASOCIADOS S.L."/>
        <s v="PLANTELES LLOVERAS,S.L."/>
        <s v="PRISA MEDIA SAU"/>
        <s v="GESTION INTEGRAL DE PROYECTOS Y CONSTRUCCIONES DDR S.L."/>
        <s v="TRANSPORTES Y SERVICIOS A LA CONSTRUC.SL"/>
        <s v="PARQUES Y JARDINES FABREGAS S.A."/>
        <s v="ROMAN MUÑOZ REY"/>
        <s v="PUBLIGER IGLESIAS Y NAVARRO, S.L."/>
        <s v="Biotecnologia Forestal Aplicada S.L"/>
        <s v="BENTABOL Y RODRIGO ARQUITECTOS, S.L.P."/>
        <s v="SOCIEDAD ESPAÑOLA DE RADIODIFUSION,S.L."/>
        <s v="ASOCIACIÓN MUSEO DEL DEPORTE"/>
        <s v="SCHARLAB, S.L."/>
        <s v="LAURA JUAREZ GARCIA"/>
        <s v="UNIVERSAL PARTNER, S.L.U."/>
        <s v="MUMECA I S.L."/>
        <s v="FRANCISCO JAVIER  FERRIN PEREZ"/>
        <s v="SARA HERRANZ MILLARES"/>
        <s v="MT MARKETING INVESTIGACION Y ESTRATEGIA SL"/>
        <s v="SERGIO DEL CAMPO MENDOZA"/>
        <s v="J.M. SOLUCIONES INTEGRALES PALENCIA S.L."/>
        <s v="GAM NOROESTE,S.L.U."/>
        <s v="SOLUCIONES EMOGEST, S.L."/>
        <s v="VANGUARD MARINE, LDA." u="1"/>
        <s v="ELENA FINAT SAEZ" u="1"/>
        <s v="ISELMA 2003, S.L." u="1"/>
        <s v="SUMINISTROS CARTAGENA S.L." u="1"/>
        <s v="GRUPO LITERARIO TEATRO TÚ Y YO" u="1"/>
        <s v="JOSÉ PASCUAL ANTOLÍN FERNÁNDEZ" u="1"/>
        <s v="FRANCISCO J. ARROYO RODRIGUEZ" u="1"/>
        <s v="ANDRES MARTIN  REBOLLO" u="1"/>
        <s v="DANIEL CASIMIRO RODRIGUEZ RODRIGUEZ" u="1"/>
        <s v="MUSICARIUM VALLADOLID SLL" u="1"/>
        <s v="TALLERES HERMANOS MORRONDO, S.L." u="1"/>
        <s v="JARDINERÍAS ZARATÁN, S.L." u="1"/>
        <s v="VINFRA S.A." u="1"/>
        <s v="EMPRESA MUNICIPAL DE INICIATIVAS Y ACTIVIDADES EMPRESARIALES DE MALAGA S.A." u="1"/>
        <s v="IVAN ROMON JUAN" u="1"/>
        <s v="ALFATECO MADRID SA" u="1"/>
        <s v="ENDESA ENERGIA,S.A." u="1"/>
        <s v="CUARTO FRIO INSTALACIONES, S.L." u="1"/>
        <s v="ASOC CULT. DE ARTES ESCENICAS &quot;&quot;TEATRAVIES@S&quot;&quot;" u="1"/>
        <s v="IÑIGO VALLECILLO FLETES" u="1"/>
        <s v="ÚLTIMO CERO, S.L." u="1"/>
        <s v="OCA INSPECCION CONTROL Y PREVENCION, S.A.U." u="1"/>
        <s v="OXIDINE WATER TECHNOLOGY, S.L." u="1"/>
        <s v="HIJOS DEL TERCER ACORDE" u="1"/>
        <s v="JESÚS CARLOS  ARRIBAS VILLÁN" u="1"/>
        <s v="DAITONA MOTOS, SL" u="1"/>
        <s v="SUMINISTROS JAVIER, S.L." u="1"/>
        <s v="SANTIAGO CARRILLO GRACIA" u="1"/>
        <s v="ECCOLID,S.L." u="1"/>
        <s v="SANCHEZ VILLARREAL S.L." u="1"/>
        <s v="ASOC ADARTIA" u="1"/>
        <s v="LUIS MIGUEL AVILA  MARTIN" u="1"/>
        <s v="AITOR JIMÉNEZ BENEITEZ" u="1"/>
        <s v="PROYCO &amp; CAWAY, SOCIEDAD LIMITADA" u="1"/>
        <s v="NATALIA GRANDE RUA" u="1"/>
        <s v="EUROMASTER AUTOMOCION Y SERVICIOS, S.A." u="1"/>
        <s v="ACCIONA CONSTRUCCION S.A." u="1"/>
        <s v="EUROVAL CONTROL,S.A." u="1"/>
        <s v="HENAR SASTRE GARCIA" u="1"/>
        <s v="ANDRES  PEREZ ORTEGA" u="1"/>
        <s v="ECOOLID,S.L." u="1"/>
        <s v="CRISTALERIA ZARATAN, S.L." u="1"/>
        <s v="SETEX APARKI, S A" u="1"/>
        <s v="ASOC. JUGADORES PATOLOGICOS REHABILITADOS DE VALLADOLID" u="1"/>
        <s v="REIRES LOZANO CONSTRUCCIONES S.L." u="1"/>
        <s v="INGENIERIA DE GESTION INDUSTRIAL, S.L." u="1"/>
        <s v="IRON MOUNTAIN" u="1"/>
        <s v="PRIETO MONTAJES DE CUBIERTAS S.L." u="1"/>
        <s v="LUISA DE  LAS MORAS ALAMO" u="1"/>
        <s v="NECLAPAL EQUIPAMIENTOS Y SERVICIOS, S.R.L.L." u="1"/>
        <s v="MARKETARIA, S.L." u="1"/>
        <s v="JUCENA TRABAJOS FORESTALES S.L." u="1"/>
        <s v="BRAMMER IBERIA, S.A." u="1"/>
        <s v="HUELLAS VET PET, S.L." u="1"/>
        <s v="CONGENIA CYL, S.L." u="1"/>
        <s v="ISABEL MARTIN DE LA CRUZ" u="1"/>
        <s v="PLATAFORMA REDOMI" u="1"/>
        <s v="ANTONIO TARAZONA S.L.U." u="1"/>
        <s v="FUNDACIÓN PARQUE CIENTÍFICO UNIVERSIDAD DE VALLADOLID" u="1"/>
        <s v="ELIANA ENCARNACION CANO VILLARROEL" u="1"/>
        <s v="INGENIERIA Y SERVICIOS DE EFICIENCIA ENERGÉTICA S.L." u="1"/>
        <s v="RESOTROSA S.L." u="1"/>
        <s v="ENTREVECINOS SERVICIOS INTEGRALES S. COOP." u="1"/>
        <s v="REPRESENT-ARTE ESPJ" u="1"/>
        <s v="MARIA ASUNCION BOAL RIAÑO" u="1"/>
        <s v="ASOC.CULTURAL FORMATIVA Y DEPORTIVA TANDEM LIFE" u="1"/>
        <s v="ROSQUILLAS LEDESMINAS GDG SL" u="1"/>
        <s v="NEUMATICOS HURGON S.L." u="1"/>
        <s v="SUMUN EQUIPAMIENTOS, S.L." u="1"/>
        <s v="ELECTROTECNIA CASTILLA Y LEON SL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CONFEDERACION VALLISOLETANA DE EMPRESARIOS" u="1"/>
        <s v="EZSA SANIDAD AMBIENTAL, S.L." u="1"/>
        <s v="ASOCIACION PROFESIONAL DE TÉCNICOS DE BOMBEROS" u="1"/>
        <s v="AUDIOTEC AISLAMIENTOS ACUSTICOS, S.A." u="1"/>
        <s v="EDICIONES REUNIDAS" u="1"/>
        <s v="EDUCAINGENIO TECNOLOGIA" u="1"/>
        <s v="TECNICA GOMAR, S.L." u="1"/>
        <s v="NIVELACIONES Y EXCAVACIONES PAREDES, S.L." u="1"/>
        <s v="OLECTRICA IBERINNOVA, S.L." u="1"/>
        <s v="CELIA MARÍA CURIESES ANDRÉS" u="1"/>
        <s v="MAPFRE ESPAÑA, COMPAÑIA DE SEGUROS Y REASEGUROS S.A." u="1"/>
        <s v="SERGIO JUAREZ VERDUGO" u="1"/>
        <s v="FEDERACION C-L ATLETISMO" u="1"/>
        <s v="DAVID SÁEZ MARTÍN" u="1"/>
        <s v="VEPISA VEHÍCULOS, S.L." u="1"/>
        <s v="RAFAEL ROBLES GUTIERREZ" u="1"/>
        <s v="OBRAS PAVIMENTOS E INSTALACIONES INDUSTRIALES" u="1"/>
        <s v="JUAN ANDRES CATALINA MORENO" u="1"/>
        <s v="MANUSA DOOR SYSTEMS SL U" u="1"/>
        <s v="IVAN SORIA ABON" u="1"/>
        <s v="ALDA CASTILLA, S.L." u="1"/>
        <s v="ASOCIACIÓN DE INDUSTRIALES DEL MERCADO DEL VAL" u="1"/>
        <s v="MARCO ANTONIO BLANCO LOBATO" u="1"/>
        <s v="UTE PASEO DEL CAUCE VALLADOLID" u="1"/>
        <s v="ER.ASSESSMENT CENTER SL" u="1"/>
        <s v="FRANCISCO MIGUEL SANZ NORIEGA" u="1"/>
        <s v="ASOCIACION CULTURAL &quot;&quot;PIMPINEJA&quot;&quot;" u="1"/>
        <s v="MARIA CRISTINA DELGADO HERRERO" u="1"/>
        <s v="VICENTE ALVAREZ, S.L" u="1"/>
        <s v="CASTILLA COMIC, S.L." u="1"/>
        <s v="OLMO MORALES ALBARRÁN" u="1"/>
        <s v="KILLGERM, S.A." u="1"/>
        <s v="CARLOS  GUTIERREZ MARTIN" u="1"/>
        <s v="PEDRO JOSÉ  MANZANO ORTEGA" u="1"/>
        <s v="ASOCIACION CULTURAL PINCELART.OLID" u="1"/>
        <s v="SUMINISTROS DE INFORMATICA CABALLERO S.L" u="1"/>
        <s v="JOSE RAMON FERNANDEZ  SUAREZ" u="1"/>
        <s v="AGILENT TECHNOLOGIES SPAIN, S.L." u="1"/>
        <s v="MEDIA MARKT" u="1"/>
        <s v="EXCAVACIONES GALLEGO Y COCA, S.L." u="1"/>
        <s v="SEYS CAD SYSTEMS, S.L." u="1"/>
        <s v="ALFONSO RODERO LOZANO" u="1"/>
        <s v="ASOC. CUENTACUENTOS ROMPENUBES" u="1"/>
        <s v="GONZALO RIOJA BARTOLOME" u="1"/>
        <s v="ASMAIN, S.L." u="1"/>
        <s v="IMPLASER 99 S.L.L." u="1"/>
        <s v="SOLIMEF IBERICA S.L." u="1"/>
        <s v="INGENIERÍA ROMÁNICA, S.L." u="1"/>
        <s v="ACTIU BERBEGAL Y FORMAS S.A." u="1"/>
        <s v="SERVIGRAMA INDUSTRIAL PUBLICIDAD S.L." u="1"/>
        <s v="REHABILITACION CONSTRUCCION PROMOCION NUCLEO, S.A." u="1"/>
        <s v="BAUTA PRODUCCIONES, S.L." u="1"/>
        <s v="DYNAQUA MEDIO AMBIEBNTE, S.L." u="1"/>
        <s v="ARCO CONTEMPORANEO &amp; ASOCIADOS S.L.L." u="1"/>
        <s v="TRANSFORMADOS METALICOS FACIM S.L." u="1"/>
        <s v="COLECTIVO FRESAS CON NATA, S.L." u="1"/>
        <s v="CONDESTABLE, S.A." u="1"/>
        <s v="WINNERS CARS S.L." u="1"/>
        <s v="BORIS  APARICIO TEJIDO" u="1"/>
        <s v="PAPELERIA SAN FERNANDO SL" u="1"/>
        <s v="FREEAUTONOMOS, S. COOP." u="1"/>
        <s v="RAYUELA PRODUCCIONES TEATRALES, S.L." u="1"/>
        <s v="CADIELSA VALLADOLID, S.L.U." u="1"/>
        <s v="ANGEL GUERRA,S.L." u="1"/>
        <s v="JAVIER  MARCHENA ORTEGA" u="1"/>
        <s v="SISTEMAS TECNICOS INTERACTIVOS S.L." u="1"/>
        <s v="GASTROSENSACIONES, SOCIEDAD LIMITADA" u="1"/>
        <s v="ALINER CONSULTORES, S.L." u="1"/>
        <s v="GRÁFICAS MALPICA, S.L." u="1"/>
        <s v="ASOCIACION ATHENEA TEATRO" u="1"/>
        <s v="AURELIO MARTIN  ARAGUZ" u="1"/>
        <s v="DISTRIBUCIONES PROFESIONALES PUERTO, S.L." u="1"/>
        <s v="ELIAS JADRAQUE S.A." u="1"/>
        <s v="JOSE DANIEL MARTINEZ RUIZ" u="1"/>
        <s v="PROXIMIA HAVAS, S.L." u="1"/>
        <s v="GESTORIA SAN MIGUEL MIERES, SL" u="1"/>
        <s v="TORCONSA OBRAS Y SERVICIOS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ARCAL GESTIÓN DOCUMENTAL, S.A." u="1"/>
        <s v="MANUEL ELIN DEL ROSARIO DEL ROSARIO" u="1"/>
        <s v="CARLOS JESÚS GRAU SÁNCHEZ" u="1"/>
        <s v="DIEGO GARRIDO ABRIL" u="1"/>
        <s v="ALVARO LORENZO CARMONA" u="1"/>
        <s v="MONTAJES LEONESES SL" u="1"/>
        <s v="BERZAL BRICOMADERAS, SOCIEDAD LIMITADA" u="1"/>
        <s v="GESTION SANITARIA CONTROL VETERINARIO, S.L." u="1"/>
        <s v="INSTALAC.CLIMATIZAC.TECNICAS DEL AIRE SL" u="1"/>
        <s v="IGNACIO PRADA ECHEVARRIETA" u="1"/>
        <s v="CONCEJO DECORACION CB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DEL VALLE MUEBLES DE COCINA,S.L" u="1"/>
        <s v="ZANFONA PROYECTOS S.L." u="1"/>
        <s v="MARIA BEGOÑA VELASCO GARCIA" u="1"/>
        <s v="MARIA DEL CARMEN REGUILON DOMINGUEZ" u="1"/>
        <s v="MARIA RAQUEL ARRANZ VELEZ" u="1"/>
        <s v="ITOO ARTINSURE, S.L." u="1"/>
        <s v="CESPA COMPAÑIA ESPAÑOLA DE SERVICIOS PUBLICOS AUXILIARES, S.A." u="1"/>
        <s v="EURO DRIVER CAR S.L." u="1"/>
        <s v="JUAN CARLOS FERNÁNDEZ LÓPEZ" u="1"/>
        <s v="LUIS BECERRIL SUAREZ" u="1"/>
        <s v="MARIA CARMEN MUÑOZ  CASARES" u="1"/>
        <s v="C.S.M. MAGICAS PRODUCCIONES S.L." u="1"/>
        <s v="CARMELINA HERVAS DELGADO" u="1"/>
        <s v="X-TRAÑAS PRODUCCIONES, S.L." u="1"/>
        <s v="COYDEVA S.L." u="1"/>
        <s v="OXIGENO Y SOLDADURA, S.L." u="1"/>
        <s v="GREDOS OBRAS Y SERVICIOS, SL" u="1"/>
        <s v="CESAR LAHOZ SERRANO" u="1"/>
        <s v="VALLADOLID ARTES GRAFICAS, S.L." u="1"/>
        <s v="ALMA GARCIA REPISO" u="1"/>
        <s v="FECARDE SLU" u="1"/>
        <s v="A10 SISTEMAS DE INFORMATICA Y TELECOMUNICACIONES PROFESIONALES S.L.L." u="1"/>
        <s v="KARCHER, S.A." u="1"/>
        <s v="ALFONSO ARAMBURU PARDO" u="1"/>
        <s v="FORJA CERRAJERIA ENRIQUE GONZALEZ S.L" u="1"/>
        <s v="DANIEL GUTIERREZ  SANZ" u="1"/>
        <s v="AQM LABORATORIOS,S.L" u="1"/>
        <s v="ARPAPE S.L." u="1"/>
        <s v="NUEVAS VENTAJAS, S.L." u="1"/>
        <s v="CADIELSA SOLAR VALLADOLID,S.L." u="1"/>
        <s v="INICIATIVA  DATA ECONOMY" u="1"/>
        <s v="HOTEL FELIPE IV" u="1"/>
        <s v="ASOCIACIÓN PUNTO FLAMENCO" u="1"/>
        <s v="SOCIOGRAPH NEUROMARKETING S.L." u="1"/>
        <s v="TORNAPUNTA EDICIONES S.L.U.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HISCOX SA SUCURSAL EN ESPAÑA" u="1"/>
        <s v="ESTRUCTURAS RESIDUALES Y AGUAS, S.L." u="1"/>
        <s v="INDUSTRIAL SECURITY PLAN, S.L" u="1"/>
        <s v="PRODUCTOS Y EQUIPOS RESTAURACION S,L" u="1"/>
        <s v="JUAN PEREZ GARCIA" u="1"/>
        <s v="FERNANDO CEBRIAN ARNANZ" u="1"/>
        <s v="FERNANDO DONCEL HERRERO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SERINZA SOLUTIONS S.L." u="1"/>
        <s v="SORIGUÉ  S.A." u="1"/>
        <s v="FUNDACION INTERED" u="1"/>
        <s v="INSTALACION Y MANTENIMIENTO DE FRIO Y CALOR, S.L." u="1"/>
        <s v="FONTCLYMA" u="1"/>
        <s v="VECTIA INGENIERIA" u="1"/>
        <s v="ROAN MONTAJES INDUSTRIALES" u="1"/>
        <s v="INGENIERÍA DE OBRAS Y SERVICIOS, S.A." u="1"/>
        <s v="JUAN ANTONIO IGLESIAS  FIGUEROS" u="1"/>
        <s v="OKODIA S.L.U." u="1"/>
        <s v="V-TRES APLICACIONES INDUSTRIALES S.L." u="1"/>
        <s v="ROIG I FILLS ASSOCIATS, SL" u="1"/>
        <s v="ASOC. DE ARCHIVEROS CASTILLA Y LEON" u="1"/>
        <s v="SOCIEDAD DE GESTION DE ACTIVOS PROCEDENTES DE LA RESTRUCTURACION BANCARIA" u="1"/>
        <s v="ASPA CLOUD, S.L." u="1"/>
        <s v="I-CATALIST, S.L." u="1"/>
        <s v="MAP CIVITATIS, S.L." u="1"/>
        <s v="SOLUCIONES TECNICAS INDUSTRIALES Y DE INGENIERIA 2NC S.L." u="1"/>
        <s v="CHIQUIOCIO CULTURAL, S.L" u="1"/>
        <s v="INVINET SISTEMAS 2003 SL" u="1"/>
        <s v="ESCOFET 1886, S.A." u="1"/>
        <s v="NECROPOLIS DE VALLADOLID, S.A." u="1"/>
        <s v="ALEJANDRA SANZ FERNADEZ-SOTO" u="1"/>
        <s v="NÁUTICA CÁDIZ, S.L." u="1"/>
        <s v="DANIEL MARTIN  VELASCO" u="1"/>
        <s v="PACAJ, S.L." u="1"/>
        <s v="UTE CANTERAC VALLADOLID" u="1"/>
        <s v="TRABAJOS EN HORMIGÓN CASTILLA, S.L." u="1"/>
        <s v="CUSTOM DESIGN PRODUCTS SL" u="1"/>
        <s v="MEZZO-PIANO, S.L." u="1"/>
        <s v="TINTORERIA LUCIMAR, C.B." u="1"/>
        <s v="STEFANIA LILIANA CIRLAN" u="1"/>
        <s v="NUEVO DIARIO DE VALLADOLID, S.A." u="1"/>
        <s v="ARTE DIGITAL 2012 S.L." u="1"/>
        <s v="JORGE FRANCISCO GOMEZ  VILLANUEVA" u="1"/>
        <s v="JESÚS SAN JOSÉ PÉREZ" u="1"/>
        <s v="EXCELLENCE INNOVA CONSULTORIA Y FORMACION, S.L" u="1"/>
        <s v="U.T.E. BROCOLI-SIFU MADRID CENTROS CIVICOS AYUNTAMIENTO DE VALLADOLID" u="1"/>
        <s v="ASOC. ESPAÑOLA DE PARQUES Y JARDINES" u="1"/>
        <s v="HERNAIZ GONZALEZ DECORACION SL" u="1"/>
        <s v="GARDEN CENTER CAMPO GRANDE" u="1"/>
        <s v="AA.VV. VICENTE ESCUDERO" u="1"/>
        <s v="ALMACENES GONZALEZ BOMBIN,S.L." u="1"/>
        <s v="KAPSCH TRAFFICCOM TRANSPORTATION, S.A." u="1"/>
        <s v="MEDIA MARKT VALLADOLID VIDEO-TV-HIFI-ELEKTRO-COMPUTER-FOTO, S.A." u="1"/>
        <s v="TECOPY, S.A." u="1"/>
        <s v="GREGORIO HERNANDEZ MARTINEZ" u="1"/>
        <s v="TALLERES ZARATAN MOTOR S.L.L." u="1"/>
        <s v="TEKNOSERVICE S.L." u="1"/>
        <s v="WOENE STUDIO SOCIEDAD LIMITADA" u="1"/>
        <s v="COMODIN, S.L." u="1"/>
        <s v="OMBUDS COMPAÑIA DE SEGURIDAD S.A." u="1"/>
        <s v="ALCAÑIZ Y FRESNOS, S.A." u="1"/>
        <s v="EDICIONES CONDE NAST, S.A." u="1"/>
        <s v="ATEGRUS" u="1"/>
        <s v="FONESVALL INSTALACIONES, S.L." u="1"/>
        <s v="PLACAS Y ROTULOS INDUSTRIALES, S.L." u="1"/>
        <s v="J K VENTURES SL" u="1"/>
        <s v="GESTION DE ACTIVIDADES CULTURALES, S.L." u="1"/>
        <s v="LIBRERIA MAXTOR, S.L." u="1"/>
        <s v="ACQUAJET SEMAE, S.L.U." u="1"/>
        <s v="TEJIDOS AVILES DE PRADA, S.L." u="1"/>
        <s v="SUMINISTROS INDUSTRIALES BELLO, S.A." u="1"/>
        <s v="IVAN SAN MARTIN GONZALEZ" u="1"/>
        <s v="ALVARO SANTOS ORELLANA" u="1"/>
        <s v="TECNICAS DEL FUEL, S.L." u="1"/>
        <s v="PARQUETS DA CRUZ, C.B." u="1"/>
        <s v="FACTURA EASY, S.R.L." u="1"/>
        <s v="DISTROMEL, S.A." u="1"/>
        <s v="INSTHERMES S.L." u="1"/>
        <s v="CONSEJO LOCAL JUVENTUD VALLADOLID" u="1"/>
        <s v="NICOMEDES SALINERO RODRIGUEZ" u="1"/>
        <s v="UTE SIFU BROCOLI LAVA" u="1"/>
        <s v="ADELA  CARPINTERO  ARTEAGA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BARTOLOME ZUZAMA  BISQUERRA" u="1"/>
        <s v="SANI EVENTOS SL" u="1"/>
        <s v="ASOCIACIÓN PROVINCIAL DE  EMPRESARIOS DE HOSTELERÍA DE VALLADOLID" u="1"/>
        <s v="CONTEXTOS DE ARQUITECTURA Y URBANISMO SLU" u="1"/>
        <s v="REFORMAS Y ASISTENCIAS RAUL FERNANDEZ Y OTRAS S.L." u="1"/>
        <s v="JESUS MARIA SAN JOSE PEREZ" u="1"/>
        <s v="O.C.A. SA Y OPAIN SL UT.E." u="1"/>
        <s v="LUIS ANTONIO  SACRISTAN  GONZALEZ" u="1"/>
        <s v="SUMINISTROS Y TECNOLOGIA PARA EL ALUMINIO S.L." u="1"/>
        <s v="AGROSELECTA S.A." u="1"/>
        <s v="MARÍA CAROLINA MORENO GIVAJA" u="1"/>
        <s v="UTE ELEVADORES PARQUESOL ESTE" u="1"/>
        <s v="GRUPO PUROCLOUD, S.L." u="1"/>
        <s v="LUIS FERNANDEZ MIERES, S.L.L." u="1"/>
        <s v="TOLDOLID S.L.U." u="1"/>
        <s v="ASOCIACION PROVINCIAL DE EMPRESARIOS DE CONFITERIA DE VALLADOLID" u="1"/>
        <s v="S.L. RECICLADOS PUCELANOS" u="1"/>
        <s v="MASISPRO HUSO S.L.U." u="1"/>
        <s v="ARION GRUPO BAS SOFTWARE FACTORY S.L." u="1"/>
        <s v="SCIENCE &amp; INNOVATION LINK OFFICE, S.L." u="1"/>
        <s v="BROOK AND PAULS COMPANY, S.L." u="1"/>
        <s v="TOPODUERO, TOPOGRAFÍA Y DRONES" u="1"/>
        <s v="RAQUEL GORRIZ MARTÍN" u="1"/>
        <s v="TECNICAS DE MANTENIMIENTO DE INFRAESTRUCTURAS S.L." u="1"/>
        <s v="FELIPE  GARCIA ROMERO" u="1"/>
        <s v="COMPAÑÍA DE REPROGRAFÍA Y SISTEMAS KONI-COPY S.L.L." u="1"/>
        <s v="SONDEOLID, S.L." u="1"/>
        <s v="ASOCIACIÓN DE FEDERACIONES DEPORTIVAS DE CASTILLA Y LEÓN" u="1"/>
        <s v="JOSE LUIS LALANA SOTO" u="1"/>
        <s v="JOYERÍA MARTÍNEZ, C.B." u="1"/>
        <s v="CONTROL SEGURIDAD Y DOMOTICA, S.L." u="1"/>
        <s v="MANTENIMIENTO Y SERVICIOS ASBYM, S.L." u="1"/>
        <s v="PALMIRA SOLER MONTOLIO" u="1"/>
        <s v="CONSULTORA EL SUEÑO DEL MONJE Y ASOCIADOS, S.L." u="1"/>
        <s v="ASISTENCIA TECNICA PARA CLIMATIZACION Y CALEFACCION SL" u="1"/>
        <s v="MARGARITA SANCHEZ ROMERO" u="1"/>
        <s v="VOLVO GROUP ESPAÑA S.A." u="1"/>
        <s v="PEDRO JAVIER VILLAR GARRIDO" u="1"/>
        <s v="EDUARDO PÉREZ MELÉNDEZ" u="1"/>
        <s v="REANTEL,S.L." u="1"/>
        <s v="ATOS IT SOLUTIONS AND SERVICES IBERIA S.L." u="1"/>
        <s v="NUTRIPLANT Y FARMACAMP, S.L." u="1"/>
        <s v="COLECTIVO FRESAS CON NATA SL" u="1"/>
        <s v="SCHILLER ESPAÑA, S.A.U." u="1"/>
        <s v="EDITORA DE MEDIOS DE CASTILLA Y LEON, S.A" u="1"/>
        <s v="JCOPLASTIC IBERICA 2000,S.L." u="1"/>
        <s v="UTE SERUNION SA-GRUPO LINCE ASPRONA SL COMIDA A DOMICILIO" u="1"/>
        <s v="AUTOS MARCOS, S.A." u="1"/>
        <s v="NJS AUTOMATISMOS,S.L." u="1"/>
        <s v="GREGORIO ORDOÑEZ  BOAL" u="1"/>
        <s v="LIMPIEZAS ELPERAL" u="1"/>
        <s v="KLINER PROFESIONAL S.A." u="1"/>
        <s v="INSTITUTO DE SALUD CARLOS III" u="1"/>
        <s v="SUMINISTROS INDUSTRIALES SYRESA, S.L." u="1"/>
        <s v="FERNANDO BECEDAS, S.L." u="1"/>
        <s v="AFG MICROBIO COMUNICACION, S.L." u="1"/>
        <s v="ERRE ESE 2012, S.L." u="1"/>
        <s v="ALBA PRIETO VILLARRAGUT" u="1"/>
        <s v="PASCUAL ARRANZ G., S.L." u="1"/>
        <s v="MARIA AFRICA BAYON ACEBES" u="1"/>
        <s v="INNOVACIÓN Y SERVICIO ESI, S.L." u="1"/>
        <s v="INVESTIGACION Y PROYECTOS MEDIO AMBIENTE S.L." u="1"/>
        <s v="MOISÉS CERREDUELA HERNÁNDEZ" u="1"/>
        <s v="LA REGIONAL VALLISOLETANA, S.AL" u="1"/>
        <s v="CENTRO ESPECIAL DE EMPLEO LIMPIEZA Y MEDIO AMBIENTE, S.A." u="1"/>
        <s v="JULIA ALTES MELGAR" u="1"/>
        <s v="MELIA HOTELS INSTERNATIONAL, S.A." u="1"/>
        <s v="OLGA RADA SERENO" u="1"/>
        <s v="PABLO  NUÑEZ IZARD" u="1"/>
        <s v="HERMANOS GUTIERREZ MARCOS 1988, S.L." u="1"/>
        <s v="RECAUCHUTADOS ANTONIO NIETO, S.L.U." u="1"/>
        <s v="PERIS TAMARIT, SL" u="1"/>
        <s v="SERVICIOS Y REPUESTOS JOSE MIGUEL, SA" u="1"/>
        <s v="ANGEL RAPADO LLANOS" u="1"/>
        <s v="MERCADOS CENTRALES DE ABASTECIMIENTO SA" u="1"/>
        <s v="MIGUEL ANGEL ALONSO MAESTRO" u="1"/>
        <s v="FUNDACION GENERAL DE LA UNIVERSIDAD VALLADOLID" u="1"/>
        <s v="ASOCIACIÓN CULTURAL TAHONA TRADICIONAL" u="1"/>
        <s v="LEOPOLDO ADIEGO SANZ" u="1"/>
        <s v="SUMINISTROS SUMATEM, S.L.L." u="1"/>
        <s v="MARCO ANTONIO BLANCO  LOBATO" u="1"/>
        <s v="MANPER SUMINISTROS INDUSTRIALES, C.B." u="1"/>
        <s v="ESCID S.L." u="1"/>
        <s v="DIKINSON S.L." u="1"/>
        <s v="COMUNICACIONES Y OCIO INTERACTIVO S.L." u="1"/>
        <s v="JAVIER BAYON S.L." u="1"/>
        <s v="ESPECIALIDADES ELECTRICAS LAUSAN, S.A" u="1"/>
        <s v="ASOC. DE PRODUCTORES ELABORADORES Y TIENDAS ECOLOGICAS" u="1"/>
        <s v="INGENIA SOLUCIONES GRUPO ELECTRICAS HERMANOS CAMPOS, S.L." u="1"/>
        <s v="DAVID MARTINEZ ZAPATERO" u="1"/>
        <s v="OFIRETAIL S.L." u="1"/>
        <s v="SAMUEL ARRIBAS ARNAIZ" u="1"/>
        <s v="PLAN CONSULTING ECONOMISTAS S.L.P." u="1"/>
        <s v="TABERNA OBREGON, S L" u="1"/>
        <s v="EXFOVA-2001, S.L." u="1"/>
        <s v="FUGATEC I mas D S.L" u="1"/>
        <s v="ESTRELLA RESCO LOPEZ" u="1"/>
        <s v="CHR EUROPA GESTION Y CONSTRUCCION, SL" u="1"/>
        <s v="COTOVERDE OBRAS Y SERVICIOS S.A." u="1"/>
        <s v="THINK BRANDED CONTENT, S.L." u="1"/>
        <s v="FUNDACION SPLORA" u="1"/>
        <s v="COMERCIAL RENOIL,S.A." u="1"/>
        <s v="CRUZ ROJA ESPAÑOLA" u="1"/>
        <s v="GREGORIO HERNANDEZ  MARTIN" u="1"/>
        <s v="PASTOR ENMARCACIONES, S.L." u="1"/>
        <s v="ASOCIACION MUSICAL YAMPARAMPAN" u="1"/>
        <s v="STEMAB RESTAURACION DOCUMENTAL, S.L." u="1"/>
        <s v="BOWE SYSTEC, S.A." u="1"/>
        <s v="DINYCON SISTEMAS S.L." u="1"/>
        <s v="SUPERCALOR S.A." u="1"/>
        <s v="MERCK CHEMICALS AND LIFE SCIENCE, S.A.U." u="1"/>
        <s v="ETIQUETAS VALLADOLID S.L.L." u="1"/>
        <s v="ACINSE, S.L." u="1"/>
        <s v="LUEL DIGITAL C.B." u="1"/>
        <s v="CBYA AUDITORES DE CUENTAS SLP" u="1"/>
        <s v="ISMAEL J. SANZ  ALMOHALLA" u="1"/>
        <s v="RACCOON PLANET ESP J" u="1"/>
        <s v="GIM GEOMATICS, S.L." u="1"/>
        <s v="IVAN PEREZ  TOMILLO" u="1"/>
        <s v="INDELCASA Ingenieria del Calor" u="1"/>
        <s v="HAFNIA DESIGN SLU" u="1"/>
        <s v="ALVASER MEYER, S.L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BEATRICE FULCONIS MAROTO" u="1"/>
        <s v="CESNA PRODUCCIONES AUDIOVISUALES S.L." u="1"/>
        <s v="LA CLAVE SPORT, S.L." u="1"/>
        <s v="PUBLICESA XXI, S.L." u="1"/>
        <s v="CLIMATIZACION MARTIN S.L." u="1"/>
        <s v="ANGEL JAVIER LINARES ARRANZ" u="1"/>
        <s v="E. DE HOSTELERÍA Y CLIMATIZACIÓN VALLADOLID, S.L." u="1"/>
        <s v="ASOC CASA DE JUVENTUD ALESTE" u="1"/>
        <s v="CASA DE ANDALUCIA EN VALLADOLID" u="1"/>
        <s v="PLAY GENERATION, SOCIEDAD LIMITADA" u="1"/>
        <s v="MIGUEL ANGEL ZAPATA ZAPAT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ASOCIACION EL CALABACIN ERRANTE COLECTIVO DE ARTE" u="1"/>
        <s v="FRIHER, S.L. (TERCERO NUEVO)" u="1"/>
        <s v="TECNICAS PARA LA RESTAURACION Y CONSTRUCCIONES SA (TRYCSA)" u="1"/>
        <s v="JFP TECNIGAS S.L." u="1"/>
        <s v="COLEGIO PERITOS E INGENIEROS TÉCNICOS INDUSTRIALES DE VALLADOLID" u="1"/>
        <s v="PROCODIMA, S.L." u="1"/>
        <s v="COOL AND CHIC ATELIER, S.L." u="1"/>
        <s v="FUND.TUTELAR CASTE-LEONESA PERSONAS DISCAP.INTEL.O DESARROLLO - FUTUDIS" u="1"/>
        <s v="TAIFE SLU" u="1"/>
        <s v="ABC DOMABRA S.L." u="1"/>
        <s v="KALFRISA, S.A.U." u="1"/>
        <s v="ANGELA ORTEGA GONZALEZ" u="1"/>
        <s v="MARÍA TERESA VICENTE, S.A." u="1"/>
        <s v="CATENDA  AS" u="1"/>
        <s v="FUNDACION RONDILLA" u="1"/>
        <s v="METTLER-TOLEDO, S.A.E." u="1"/>
        <s v="ASOC ESTARIVEL, DESARROLLO SOCIAL Y ACTIVIDADES EDUCATIVAS" u="1"/>
        <s v="GRUAS Y TRANSPORTES EL MADRILEÑO, S.A." u="1"/>
        <s v="AIRE ACONDICIONADO JESUS MARTIN E HIJOS, S.L." u="1"/>
        <s v="DISTRIVET S.L." u="1"/>
        <s v="BEATRIZ MARIA QUINTANA VEGA" u="1"/>
        <s v="PILAR TRIGUEROS  MARTIN" u="1"/>
        <s v="ASOC CULTURAL PUNTEO Y ACORDES" u="1"/>
        <s v="CARPINCARLOSGOMEZ, S.L." u="1"/>
        <s v="CIA.EFICIENCIA Y SERVICIOS INTEGRALES S.L." u="1"/>
        <s v="LUIS MIGUEL PÉREZ SALAMANCA" u="1"/>
        <s v="TEATRO SOCIAL" u="1"/>
        <s v="FUNCIONES Y GESTIONES MULTIPLES GENERALES, S.L." u="1"/>
        <s v="VDS SUMINISTROS GRÁFICOS Y DIGITALES, S.L." u="1"/>
        <s v="PROCUMEDIA GESTIÓN DE CONFLICTOS, S.L.P." u="1"/>
        <s v="MARIA JESUS  GUTIERREZ PASTOR" u="1"/>
        <s v="CENTRO DE ESTUDIOS CONSTITUCIONALES" u="1"/>
        <s v="ELITE BAGS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INGESER IBERICA 2010, S.L." u="1"/>
        <s v="CIRCULO DE RECREO DE VALLADOLID" u="1"/>
        <s v="NOMMON SOLUTIONS AND TECHNOLOGIES SL" u="1"/>
        <s v="META 4 SPAIN, S.A." u="1"/>
        <s v="GUIL ACCESORIOS MUSICA S.L." u="1"/>
        <s v="ASOC.COMISION CATOLICA ESPAÑOLA MIGRACIO" u="1"/>
        <s v="DOORCATS S.L." u="1"/>
        <s v="ESTUDIOS Y CONTROLES BIOLOGICOS, S.L." u="1"/>
        <s v="ASOC CULTURAL LA FLOR DE ROMERO" u="1"/>
        <s v="GESTION DE SERVICIOS INTEGRALES, S.A." u="1"/>
        <s v="MALBATEX, S.L.U." u="1"/>
        <s v="EXCLUSIVAS HISPANOLUSAS, S.L." u="1"/>
        <s v="SISTEMAS MATÁLICOS Y CURVADOS, S.L." u="1"/>
        <s v="SISTEMAS METÁLICOS Y CURVADOS, S.L." u="1"/>
        <s v="FACTORÍA, GESTIÓN Y CONSULTORÍA, S.L." u="1"/>
        <s v="SYMBIOSIS STRATEGY MANAGEMENT CONSULTING S.L.L." u="1"/>
        <s v="ORENCIO ANTONIO MINGUEZ ROBLEDO" u="1"/>
        <s v="PREFABRICADOS NAVA, S.A." u="1"/>
        <s v="MARIA LOURDES GONZALEZ MORRONDO" u="1"/>
        <s v="TRABAJOS OBRA CIVIL INGENIERIA S.L.L." u="1"/>
        <s v="CLIMATIZACION ALONSO, S.L." u="1"/>
        <s v="OFINNOVA 3D S.L." u="1"/>
        <s v="ASOC PAJARILLOS EDUCA" u="1"/>
        <s v="BEATRIZ PONTIJAS  RAMIRO" u="1"/>
        <s v="CENTRO INVESTIGACION ENERGETICO MEDIO AMBIENTE Y TECNOLOGICO" u="1"/>
        <s v="MARIA DEL HENAR BAYON FERNANDEZ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SAGRES S.L." u="1"/>
        <s v="XOLIDO SYSTEMS, S.A." u="1"/>
        <s v="DRAGADOS, S.A." u="1"/>
        <s v="COMERCIAL HISPANOFIL, S.A.U." u="1"/>
        <s v="SCI SERVICIOS DE CONTROL E INSPECCION S.A" u="1"/>
        <s v="PERSIANAS MONJA SC" u="1"/>
        <s v="AGUEDA SASTRE ZAMORA" u="1"/>
        <s v="ALCOFER LOGÍSTICA, S.L." u="1"/>
        <s v="ASOCIACION POETA BULULU" u="1"/>
        <s v="EDITORIAL CULTURA ACTIVA S.L." u="1"/>
        <s v="A.C. TRADIBERICA MUSICAS TRADICIONALES" u="1"/>
        <s v="SERVICIOS INTEGRALES DE FINCAS URBANAS DE MADRID" u="1"/>
        <s v="BLIPVERT, SL" u="1"/>
        <s v="LAURA ASENSIO GONZALO" u="1"/>
        <s v="CODICE CARTOGRAFIA Y DISEÑO, S.L." u="1"/>
        <s v="PENTAKILL STUDIOS S.L." u="1"/>
        <s v="OBRAS TABIUR,S.L." u="1"/>
        <s v="NUEVOS CLASTOS, S.L." u="1"/>
        <s v="GAMESYSTEM ESPAÑA, S.A." u="1"/>
        <s v="STEPHANIE MAYBELLE LLARYORA" u="1"/>
        <s v="COMUNIDAD DE PROPIETARIOS PASEO PRADO DE LA MAGDALENA, 9" u="1"/>
        <s v="COMERCIAL BOIZ, S.A." u="1"/>
        <s v="JUAN CARLOS JIMENO  VELASCO" u="1"/>
        <s v="JOSE CARLOS CASTILLO GOMEZ" u="1"/>
        <s v="FUNDACION ASPAYM CASTILLA Y LEON" u="1"/>
        <s v="PARGROUP VALLADOLID, S.L" u="1"/>
        <s v="OSCAR PEREZ  MEDINA" u="1"/>
        <s v="CIA. DE ASFALTOS DE MAESTU S.A." u="1"/>
        <s v="VERDE AGUA S COOP" u="1"/>
        <s v="MARÍA JESÚS IZQUIERDO GARCÍA" u="1"/>
        <s v="MARIA DEL MAR D.ESPINILLA GARCIA" u="1"/>
        <s v="ARALIA SERVICIOS SOCIOSANITARIOS, S.A." u="1"/>
        <s v="MANAGEMENT  OUTPLACEMENT ADMINISTRATION, S.A." u="1"/>
        <s v="DANIEL CEJUDO FERNANDEZ" u="1"/>
        <s v="EL HENAR SERVICIOS EXTERNOS S.L." u="1"/>
        <s v="BEATRIZ COELLO CAMPOS" u="1"/>
        <s v="CONSERVACION DE VIALES, S.A.U." u="1"/>
        <s v="ELECTROSAT SOCIEDAD MICROCOOPERATIVA" u="1"/>
        <s v="PERFECT PROJECT, S.L." u="1"/>
        <s v="MACRODISCO TONY,S.L." u="1"/>
        <s v="BELLA PROPORZIONE, SL" u="1"/>
        <s v="HERMEX IBERICA S.L." u="1"/>
        <s v="INDUSTRIAS GONZALEZ HNOS, S.A." u="1"/>
        <s v="JOSÉ MARÍA CEBRIÁN RUIZ" u="1"/>
        <s v="SALMA SUMINISTROS INTEGRALES, S.L." u="1"/>
        <s v="ACLAD, ASOCIACION DE AYUDA" u="1"/>
        <s v="DISTRIBUCIONES DE CASTILLA Y LEON, S.A." u="1"/>
        <s v="IÑIGO GARCIA VILLAFRANCA" u="1"/>
        <s v="UTE PARQUE JUAN DE AUSTRIA" u="1"/>
        <s v="FORAMEN S,L." u="1"/>
        <s v="FEDERACIÓN ANDALUCÍA ACOGE" u="1"/>
        <s v="LA SASTRERIA EVENTOS  S.L." u="1"/>
        <s v="EXCAVACIONES Y CONTRATAS VILLAMAÑAN, SL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FEDERACIÓN DE BALONCESTO DE CASTILLA Y LEÓN" u="1"/>
        <s v="CORPORACION DE RADIO Y TELEVISION ESPAÑOLA, S.A." u="1"/>
        <s v="JESUS CARLOS ARRIBAS VILLAN" u="1"/>
        <s v="PRODUCCIONES CAVE CANEN S.L." u="1"/>
        <s v="FERSITEC PROYECTOS Y TECNOLOGIAS SLL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JOSE GARCIA GONZALEZ" u="1"/>
        <s v="LA LEY ELEARNING, S.A," u="1"/>
        <s v="EDUARDO CAÑUELO NAVARRO" u="1"/>
        <s v="DATAMARS IBÉRICA, S.L.U." u="1"/>
        <s v="TALLERES F. FERNANDEZ, S.L." u="1"/>
        <s v="GASFAL S.L." u="1"/>
        <s v="IMPRENTA BENLIS, S.L." u="1"/>
        <s v="SISTEMAS DE AUTOMATISMO Y CONTROL, S.A.U." u="1"/>
        <s v="FERROVIAL AGROMAN, S.A." u="1"/>
        <s v="ANGÉLICA VEINTIMILLA GONZÁLEZ" u="1"/>
        <s v="WILLIS TOWERS WATSON AG SUSCRIPCION SL" u="1"/>
        <s v="TRES CARROCEROS, S.L." u="1"/>
        <s v="CLECE SA-ONET IBERIA SOLUCIONES SA" u="1"/>
        <s v="EQUIPOS Y SERVICIOS OFIMATICOS DE VALLADOLID, S.L." u="1"/>
        <s v="ASOCIACION LA CANICA VERDE EDUCACION Y TIEMPO LIBRE" u="1"/>
        <s v="TURBAS MUÑOZ, S.L." u="1"/>
        <s v="TEIRLOG INGENIERIA SL" u="1"/>
        <s v="LUCIA VILLAR VAQUERO" u="1"/>
        <s v="MATERIAL DE OFICINA SAN CRISTOBAL SL" u="1"/>
        <s v="ST2 SONIDO, S.L." u="1"/>
        <s v="EVENTOS CONGRESOS Y COMUNICACION S.L." u="1"/>
        <s v="GRAFICAS LAFALPOO, S.A." u="1"/>
        <s v="MIGUEL ROMO HOSTELERA S.L." u="1"/>
        <s v="ANA MOYANO CANO" u="1"/>
        <s v="EUROPEAN GREEN PROTECTION, SL" u="1"/>
        <s v="UTE VARIOS CENTROS SOCIALES VALLADOLID" u="1"/>
        <s v="3MC MACROCOPY S.L." u="1"/>
        <s v="KAIZEN STUDIOS S.C." u="1"/>
        <s v="SALMACAR, C.B." u="1"/>
        <s v="CODISOIL, S.A." u="1"/>
        <s v="CUALTIS, S.L.U." u="1"/>
        <s v="SOLUCIONES EN PINTURA Y RESINAS,S.L." u="1"/>
        <s v="RECAUCHUTADOS CASTILLA, S.A." u="1"/>
        <s v="SARA BURGOS PANERO" u="1"/>
        <s v="ASOCIACIÓN BATUCCADOS" u="1"/>
        <s v="FRANCISCO JAVIER PEREZ RODRIGUEZ" u="1"/>
        <s v="DIVISA INFORMATICA Y TELECOMUNICACIONES, S.A." u="1"/>
        <s v="ANGEL MARTIN SERRANO" u="1"/>
        <s v="ELECTROFRIO FERNANDEZ ARRANZ, S.L." u="1"/>
        <s v="CLINICA RADIOLOGICA DR.CALABIA S.L." u="1"/>
        <s v="DIUPA, S.L." u="1"/>
        <s v="CRISTINA MIGUELEZ SANZ" u="1"/>
        <s v="SUNDAY PICTURES S.L." u="1"/>
        <s v="MEMENTO ASOCIACIÓN MUSICAL" u="1"/>
        <s v="COMPAÑIA MONICA DE LA FUENTE S.L." u="1"/>
        <s v="INSTALACIONES ELECTRICAS SEOANE, SL" u="1"/>
        <s v="GREGORIO DIEZ, S.L." u="1"/>
        <s v="IDENTIFICATION CARE, SL" u="1"/>
        <s v="LABORES DE REPARACION Y REFORMA-7 S.L." u="1"/>
        <s v="JESÚS RODRÍGUEZ  SÁNCHEZ" u="1"/>
        <s v="SERVICIOS POLITECNICOS AEREOS,S.A. (SPASA)" u="1"/>
        <s v="VIVESAN RESIDENCIAL PROMOCIONES S.L." u="1"/>
        <s v="Asociacion Musical Cucu Band" u="1"/>
        <s v="IGNACIO RODRIGUEZ, S.A." u="1"/>
        <s v="RDNEST, S.L" u="1"/>
        <s v="ELECTROCASTILLA 2000 S.L." u="1"/>
        <s v="ASOC FORO FEMINISTA" u="1"/>
        <s v="SCHNEIDER ELECTRIC ESPAÑA, S.A." u="1"/>
        <s v="ACLAD ASOC DE AYUDA AL DROGODEPENDIENTE" u="1"/>
        <s v="DISCOUNT INFORMATICO S.L." u="1"/>
        <s v="BODYTONE INTERNATIONAL SPORT, S.L." u="1"/>
        <s v="SERELEVA,S.L." u="1"/>
        <s v="TECNOLOGIA PLEXUS S.L" u="1"/>
        <s v="PRODUCTOS Y MANGUERAS ESPECIALES S.A." u="1"/>
        <s v="FUNDACION RED INCOLA" u="1"/>
        <s v="ANEK S-3, S.L." u="1"/>
        <s v="INTERTRONIC INTERNACIONAL, S.L." u="1"/>
        <s v="HERBI PLAST S.L." u="1"/>
        <s v="IMPEROLID  S.L.U." u="1"/>
        <s v="SONIA MORO PEREZ" u="1"/>
        <s v="FRANCISCO JOSE LARREA NICOLAS" u="1"/>
        <s v="FOYELSA, S.L.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PAISAJE TRANSVERSAL, SLL" u="1"/>
        <s v="JELENA DRAGAS" u="1"/>
        <s v="BAU INFLATABLES, S.L." u="1"/>
        <s v="FRASUR CONTROL, S.L." u="1"/>
        <s v="OPQ SYSTEMS MAQUINARIA GRAFICA, S.L." u="1"/>
        <s v="CANON ESPAÑA S.A" u="1"/>
        <s v="ASOCIACIÓN KIWI PARA LA PROMOCIÓN DE LA ILUSTRACIÓN Y LA EDUCACIÓN INFANTIL" u="1"/>
        <s v="MERCEDES PEREDA  RUIZ" u="1"/>
        <s v="MRBYTE TECH SOLUTIONS, S.L." u="1"/>
        <s v="SCIVOLO ROSSO, S.L." u="1"/>
        <s v="LA PARRILLA DE SAN LORENZO, S.A." u="1"/>
        <s v="SOLIBRI OY" u="1"/>
        <s v="SANDRA YOLIMA GAMBOA HURTADO" u="1"/>
        <s v="EQUIPOS FEMAZZ, S.L." u="1"/>
        <s v="CIVIL 4, S.L." u="1"/>
        <s v="FUNDACIÓN PUBLI.ESS" u="1"/>
        <s v="LUIS CALVO PISONERO" u="1"/>
        <s v="SEVERIANO SERVICIO MOVIL S.A." u="1"/>
        <s v="ARTMO BENE, S.L." u="1"/>
        <s v="ROTULOS TESEDO, S.L." u="1"/>
        <s v="ASOCIACION DE MEXICANOS DE CASTILLA Y LEÓN" u="1"/>
        <s v="INTERIORISMO LUCAMA SL." u="1"/>
        <s v="TIERRA INGENIERIA Y PAISAJISMO S.L." u="1"/>
        <s v="SAJA CONSTRUCCIÓN Y DESARROLLO DE SERVICIOS, S.L." u="1"/>
        <s v="ASOC. CAPO D'ASTRO" u="1"/>
        <s v="LA LETRA I ACTIVIDADES CULTURALES, S.L." u="1"/>
        <s v="MARTA RUIZ DE VIÑASPRE RIPA" u="1"/>
        <s v="TALLERES ASISTENCIA MECÁNICA BARCELONA, S.L." u="1"/>
        <s v="AUDECA S.L.U." u="1"/>
        <s v="MULTIPARK ESPECTACULOS, SOCIEDAD LIMITADA" u="1"/>
        <s v="MIGUEL ANGEL DEL POZO CACERES" u="1"/>
        <s v="JUEGOS KOMPAN, S.A." u="1"/>
        <s v="ASOCIACIÓN PARA EL PROGRESO DE LA DIRECCIÓN" u="1"/>
        <s v="CLECE, S.A." u="1"/>
        <s v="CARTONLIFE SL" u="1"/>
        <s v="MONTAJES ELECTRICOS SARMENTERO SL" u="1"/>
        <s v="MARTA BLANCO GARCÍA" u="1"/>
        <s v="INDALO MILENIUM, S.L." u="1"/>
        <s v="GRAÑEDA S.A." u="1"/>
        <s v="DANIEL PRIETO REDONDO" u="1"/>
        <s v="ARTE &amp; MEMORIA, S.L." u="1"/>
        <s v="CASTELLANA DE AFILADOS, SOCIEDAD LIMITADA" u="1"/>
        <s v="TAPICERIAS HERGUEDAS, C.B." u="1"/>
        <s v="WOLTERS KLUWER ESPAÑA, S.A.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AM47 OFICINA DE PROYECTOS  S.L." u="1"/>
        <s v="ASOCIACION DEPORTIVA LA VICTORIA CLUB DE FUTBOL" u="1"/>
        <s v="OLIBHER PLAZA MAYOR S.L" u="1"/>
        <s v="JOSE JAVIER VAZQUEZ  MINGUELA" u="1"/>
        <s v="CHARCO MÚSICA S.L." u="1"/>
        <s v="MARMOLERA VALLISOLETANA, S.A." u="1"/>
        <s v="RECTIFICADOS CARRION, S.A." u="1"/>
        <s v="RECAPOL SA" u="1"/>
        <s v="IBERPATENT, S.L." u="1"/>
        <s v="PLATAFORMA COMERCIAL DE RETAIL S.A.U." u="1"/>
        <s v="JOSE ANTONIO RODRIGUEZ SASTRE" u="1"/>
        <s v="EUROPEAN GREEN PROTECTION, S.L." u="1"/>
        <s v="IBERDROLA DISTRIBUCION ELECTRICA S.A.U." u="1"/>
        <s v="RADOSTINA PETEVA RUSINOVA" u="1"/>
        <s v="PARALCAMPO, S.L" u="1"/>
        <s v="SELLADOS Y APLICACIONES INTECNIA, S.L." u="1"/>
        <s v="CARLOS CANAL, S.L." u="1"/>
        <s v="LABORATORIO DR.F.ECHEVARNE ANALISIS SA" u="1"/>
        <s v="UNIFORMES COSTA DEL SOL SL" u="1"/>
        <s v="MOVIMIENTOS, OBRAS PUBLICAS, INDUSTRIALES Y SERVICIOS AGRICOLAS,SL" u="1"/>
        <s v="IBER STAND, S.L." u="1"/>
        <s v="CASMANSER SOCIEDAD LIMITADA" u="1"/>
        <s v="ASOCIACION NIÑAS MALDITAS" u="1"/>
        <s v="CASTELLANA DE IMPRESIÓN, S.L.U." u="1"/>
        <s v="ASOCIACIÓN CULTURAL LA LUZ DE LAS DELICIAS" u="1"/>
        <s v="CIBERGRAF, S.L." u="1"/>
        <s v="Injeccio Amac, S.L." u="1"/>
        <s v="CONSTRUCCIONES NORMALIZADAS, S.A." u="1"/>
        <s v="SOLUCIONES INFORMATICAS DUERO S.L." u="1"/>
        <s v="BITNEUTRO S.L." u="1"/>
        <s v="MARCOS IGLESIAS MUÑOZ" u="1"/>
        <s v="EPA TEMPO ASOCIADOS, SOCIEDAD LIMITADA" u="1"/>
        <s v="GRUPO FONTYCLIMA MANTENIMIENTO S.L." u="1"/>
        <s v="EDITORIAL FUNDAMENTOS" u="1"/>
        <s v="ALBERTO SANCHEZ  CALDERON" u="1"/>
        <s v="ISMAEL ARRIBAS FONTANILLA" u="1"/>
        <s v="MUNDANAL RUIDO TEATRO A.C." u="1"/>
        <s v="ZANHE S.L." u="1"/>
        <s v="JESUS PUEBLA  SANZ" u="1"/>
        <s v="SEICER INGENIERÍA, S.L." u="1"/>
        <s v="MARIA OLIVA CACHAFEIRO  BERNAL" u="1"/>
        <s v="ROCIO DEL PILAR GALVEZ BARACALDO" u="1"/>
        <s v="MARIA JOSE FELIX GUTIERREZ" u="1"/>
        <s v="FRAILE TELECOMUNICACIONES, S.L." u="1"/>
        <s v="ARKIPOLIS ARQUITECTURA Y URBANISMO, S.L.P." u="1"/>
        <s v="NORSOL ELÉCTRICA,S.L." u="1"/>
        <s v="FUTURO OPTIMISTA, S.L." u="1"/>
        <s v="AGRUPACION DE QUIMICOS INDUSTRIALES, S.A." u="1"/>
        <s v="GRUAS HOMANSER S.L." u="1"/>
        <s v="GERONTOLOGIA Y AYUDAS TECNICAS S.L." u="1"/>
        <s v="INFO TECHNOLOGY SUPPLY LIMITED" u="1"/>
        <s v="DCL SUMINISTROS Y SERVICIOS DIGITALES SL" u="1"/>
        <s v="RIRECALMAR, S.L." u="1"/>
        <s v="SIRKUM INGENIEROS SL" u="1"/>
        <s v="ISABEL REVILLA  RODRIGUEZ" u="1"/>
        <s v="ANGEL  URUEÑA MIGUEL" u="1"/>
        <s v="ROTULOS SOBRADILLO S.L.L." u="1"/>
        <s v="CERAMICAS SANCHEZ S.L." u="1"/>
        <s v="FRANCISCO JOSÉ VALLÉS MORATINOS" u="1"/>
        <s v="EZOS S.L." u="1"/>
        <s v="EDEX FUNDACION" u="1"/>
        <s v="CDAD.PROPIETARIOS LA VICTORIA 1" u="1"/>
        <s v="CARLOS ALFONSO SOTO  COBOS" u="1"/>
        <s v="AUREN CONSULTORES SP SLU" u="1"/>
        <s v="JORGE NEIRA DEL CAMPO" u="1"/>
        <s v="MARIA NEGRO LUENGO" u="1"/>
        <s v="MARÍA DEL CARMEN PORRAS  LUQUE" u="1"/>
        <s v="JAVIER CACHO GOMEZ" u="1"/>
        <s v="ILIONE, S.L." u="1"/>
        <s v="TEKNOKROMA ANALITICA, S.A." u="1"/>
        <s v="JOSE ANDRES ADAN ALEGRE" u="1"/>
        <s v="ALPEX DIGITAL, S.L." u="1"/>
        <s v="JULIO GARCIA  FALAGAN" u="1"/>
        <s v="ESFERA OCHO PRODUCCIONES SL" u="1"/>
        <s v="SASEGUR, S.L." u="1"/>
        <s v="BEGOÑA TRILLO  MANZANO" u="1"/>
        <s v="AGUAPURA AGUAVIVA, S.L." u="1"/>
        <s v="LETICIA PEREZ SANCHEZ" u="1"/>
        <s v="SERVICIOS INFORMATICOS POLIEDRO, S.L." u="1"/>
        <s v="METAFORA DE COMUNICACION SLL" u="1"/>
        <s v="IBECON 2003, S.L." u="1"/>
        <s v="FICEME SL" u="1"/>
        <s v="LONGEMADERA, S.L." u="1"/>
        <s v="DIARIO CINCO DIAS SA" u="1"/>
        <s v="PEDRO MONJE BARROS" u="1"/>
        <s v="JAIME LAFUENTE  SEBASTIAN" u="1"/>
        <s v="MARIA  LOBATO DE LAS MORAS" u="1"/>
        <s v="CAREN S.A." u="1"/>
        <s v="CRISTINA TRANCHE  CONDE" u="1"/>
        <s v="EBOGA SOLUCIONES Y SERVICIOS DE SEGURIDAD INTEGRAL, S.L." u="1"/>
        <s v="MATZ ERREKA SCL" u="1"/>
        <s v="ENRIQUE ALONSO MARTIN" u="1"/>
        <s v="IMPERMEABILIZACIONES TATO, S.L." u="1"/>
        <s v="SONIA  ZUBIAGA  HERNÁN" u="1"/>
        <s v="JUAN PÉREZ CAPELLÁN" u="1"/>
        <s v="DAVID BLANCO VALMASEDA" u="1"/>
        <s v="FUNDACION EUSEBIO SACRISTAN" u="1"/>
        <s v="PINTURAS BARRIENTOS, S.L." u="1"/>
        <s v="ÓSCAR MENA APARICIO" u="1"/>
        <s v="ANTONIO TORRES OCHOA" u="1"/>
        <s v="KOMFORVENT PVC S.L.L." u="1"/>
        <s v="FUNDACION ALDABA-PROYECTO HOMBRE" u="1"/>
        <s v="CD VICTORY SPORT" u="1"/>
        <s v="PIQL IBERIA" u="1"/>
        <s v="KISS PUBLICIDAD VALLADOLID 2005, S.L.U." u="1"/>
        <s v="HILARIO PRADOS VALLES" u="1"/>
        <s v="FUNDACION INTERMON OXFAM" u="1"/>
        <s v="ANTENAS FERMY S.L." u="1"/>
        <s v="HELENA CABELLO MORENO" u="1"/>
        <s v="A&amp;M ARTES GRÁFICAS S.L." u="1"/>
        <s v="PLUSMARKA GLOBAL, S.L.U." u="1"/>
        <s v="CASTILLA-LEON INTERNATIONAL MOVERS, SL" u="1"/>
        <s v="M. PEREZ RECIO, S L" u="1"/>
        <s v="AUTOREPARACIONES REYES Y DELGADO, S.L." u="1"/>
        <s v="FORMACAL, S.L." u="1"/>
        <s v="AXA SEGUROS GENERALES, S.A. DE SEGUROS Y REASEGUROS" u="1"/>
        <s v="ASOCIACIÓN CULTURAL UNIÓN DE ARTISTAS" u="1"/>
        <s v="MARIA CRISTINA GOMEZ  GONZALO" u="1"/>
        <s v="RECEPCION Y CONTROL, S.A." u="1"/>
        <s v="CENTRO DE TRANSICIÓN AL EMPLEO ORDINARIO, S.L." u="1"/>
        <s v="LUIS DIEZ RODRIGUEZ" u="1"/>
        <s v="ENVIRA  INGENIEROS  ASESORES  S.L." u="1"/>
        <s v="GUNNEBO ESPAÑA, S.A." u="1"/>
        <s v="ROPER MADRID S.L." u="1"/>
        <s v="GRUPO PAGINA, S.L." u="1"/>
        <s v="GIL SOTO, S.L." u="1"/>
        <s v="DIGIAMBLES,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SERVEIS INTEGRALS DE FINQUES URBANES S.L." u="1"/>
        <s v="SEDICAL S.A." u="1"/>
        <s v="SALTA CONMIGO PRODUCCIONES SL" u="1"/>
        <s v="IMPRESOS ANGELMA S.A." u="1"/>
        <s v="ANA CARCELLER MOURAZO" u="1"/>
        <s v="CERCAOLID, S.L." u="1"/>
        <s v="FERROVIAL CONSTRUCCION SA" u="1"/>
        <s v="PACO GARCIA PRENDAS Y ARTICULOS DE UNIFORMIDAD, S.A.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DAVID TORDABLE PEREZ" u="1"/>
        <s v="NEXT MOTORBIKE, SL" u="1"/>
        <s v="JUAN ANTONIO MARIGIL MORENO" u="1"/>
        <s v="MOVICODERS, S.L." u="1"/>
        <s v="ROSA MARIA CONCA  PEREZ" u="1"/>
        <s v="TECSIDEL, S,A" u="1"/>
        <s v="TRAZADOS VIALES, S.L." u="1"/>
        <s v="FUNDACION OBRA SOCIAL DE CASTILLA Y LEON (FUNDOS)" u="1"/>
        <s v="JOSE ALBERTO SANZ LOPEZ" u="1"/>
        <s v="JESUS MIGUEL PEREZ SAN JOSE" u="1"/>
        <s v="RED PRODUCCIONES, S.L." u="1"/>
        <s v="LAURA GARCIA SERRANO" u="1"/>
        <s v="DUCO PROMOCION EMPRESARIAL,S.L." u="1"/>
        <s v="APLICACIONES Y PROYECTOS TIC, S.L." u="1"/>
        <s v="CARLOS HERRERO PEREZ" u="1"/>
        <s v="GRUPO SCORPIO,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EL SILO CASA DE CULTURA,S.COOP." u="1"/>
        <s v="SIBEROR S.L." u="1"/>
        <s v="ANTONIO RODRIGUEZ ILUMINACIÓN Y SONIDO, S.L." u="1"/>
        <s v="VIAJES HALCON, S.A.U." u="1"/>
        <s v="ESERGUI DISTESER, S.L." u="1"/>
        <s v="CRONORENT, S.L." u="1"/>
        <s v="MAFALDA ENTERTAINMENT, S.L." u="1"/>
        <s v="GONZÁLEZ HIGUERA E HIJOS, S.L." u="1"/>
        <s v="SEMIC S.A." u="1"/>
        <s v="EUROFINS MEGALAB SA" u="1"/>
        <s v="FELIX MARTINEZ DE LECEA, S.L." u="1"/>
        <s v="ASOCIACIÓN LATROVADORA" u="1"/>
        <s v="ELSA MARIA CALVO TUTOR" u="1"/>
        <s v="CERCADOS CASTILLA, S.L." u="1"/>
        <s v="EUROBOOK L.IDIOMAS S.L.A" u="1"/>
        <s v="MANTENIMIENTOS ELÉCTRICOS Y SOLARES, S.L." u="1"/>
        <s v="I-DE REDES ELECTRICAS INTELIGENTES S.A." u="1"/>
        <s v="CASTILLA Y LEON SERVICIOS INTEGRALES DE COMUNICACION, S.L." u="1"/>
        <s v="INCOPE CONSULTORES, S.L" u="1"/>
        <s v="HEGARDT, S.L." u="1"/>
        <s v="ARIAS GARRIDO ARQUITECTOS, S.L.P." u="1"/>
        <s v="MIL TRES CIENTOS MILIGRAMOS, S.L." u="1"/>
        <s v="U.T.E. VODAFONE-ONO-AYUNTAMIENTO DE VALLADOLID" u="1"/>
        <s v="BIOTRAN GESTION DE RESIDUOS, S.L." u="1"/>
        <s v="FLOWBIRD ESPAÑA S.L.U." u="1"/>
        <s v="ALVAREZ Y MATEO ARQUITECTOS, SL" u="1"/>
        <s v="HECTOR ANGEL PUENTE NIEBLA" u="1"/>
        <s v="AVIVA OBRAS INTEGRALES S.L." u="1"/>
        <s v="ASOCIACION PARA LA DEFENSA DEL PATRIMONIO INDUSTRIAL TICCIH - ESPAÑA" u="1"/>
        <s v="CUBIERTAS Y MONTAJES P. FERRERAS, SL" u="1"/>
        <s v="INGEOLID PROYECTOS S.L." u="1"/>
        <s v="SOCIEDAD ALAVESA DE INVERSIONES S.A. (SAINSA)" u="1"/>
        <s v="SOCIEDAD MIXTA PARA PROMOCIÓN TURISMO S.L." u="1"/>
        <s v="SETEX APARKI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REPARACIONES TÉCNICAS DE CONTENEDORES, S.L." u="1"/>
        <s v="RAFAEL  DE LAS HERAS BALLESTEROS" u="1"/>
        <s v="DISPAL ASTUR SA (SOCIEDAD UNIPERSONAL)" u="1"/>
        <s v="JOSMAR SUMINISTROS, S.L." u="1"/>
        <s v="GRUPO LOGISCENTER, S.L." u="1"/>
        <s v="ASOCIACIÓN LUCIÉRNAGAS TEATRO" u="1"/>
        <s v="MOMENTUM GABINET D'ENGINYERIA SL" u="1"/>
        <s v="PARAMOTIONS FILMS, SRL" u="1"/>
        <s v="DRAGER SAFETY HISPANIA S.A." u="1"/>
        <s v="HISPAMAST, S.L." u="1"/>
        <s v="ANA BELEN PEREZ  SANZ" u="1"/>
        <s v="ANGEL MORETON S.L.U." u="1"/>
        <s v="UNIDAD ALIMENTARIA DE VALLADOLID, S.A." u="1"/>
        <s v="LEADER MEDIA,S.L." u="1"/>
        <s v="JUAN FRANCISO ALCAZAR  S.L." u="1"/>
        <s v="SOSEES MEDIA, S.L." u="1"/>
        <s v="COLEGIO PROFESIONAL DE DIETISTAS-NUTRICIONISTAS DE CYL (CODINUCYL)" u="1"/>
        <s v="SEMAE, S.L." u="1"/>
        <s v="RAFAEL BARRIO GONZALEZ" u="1"/>
        <s v="PIMARDI, S.L." u="1"/>
        <s v="ANTONIO ZÚÑIGA  ARRANZ" u="1"/>
        <s v="CLINICA AYALA SL" u="1"/>
        <s v="REVISTA EMPRENDEDORES S.L." u="1"/>
        <s v="LOCUS AVIS S.L." u="1"/>
        <s v="PSD SECURITY S.L." u="1"/>
        <s v="CAROLINA NIETO RODRIGUEZ" u="1"/>
        <s v="PRISA BRAND SOLUTIONS S.L." u="1"/>
        <s v="COORDINADORA O.N.G.D. CASTILLA Y" u="1"/>
        <s v="CULTURA &amp; COMUNICACION SERVICIOS ESPECIALIZADOS DE COMUNICACION, S.L." u="1"/>
        <s v="ANIBAL GOMEZ CORTIJO" u="1"/>
        <s v="PROMOCION Y GESTION EDUCATIVO SOCIAL,SL." u="1"/>
        <s v="RAHER AUDIO VISUAL S.L." u="1"/>
        <s v="ADECCO FORMACION SA" u="1"/>
        <s v="CONSTRUCCIONES A M C, SA" u="1"/>
        <s v="TELLOCARDENALURRUCHI, ARQUITECTURA Y DISEÑO, S.L.P." u="1"/>
        <s v="LEICA GEOSYSTEMS,S.L" u="1"/>
        <s v="MAQUINA TEATRAL TELONCILLO, S.L." u="1"/>
        <s v="TRADUCTORES E INTERPRETES EURO:TEXT, S.L." u="1"/>
        <s v="ANA LORENA GOMEZ HERRERA" u="1"/>
        <s v="LINECAR, S.A." u="1"/>
        <s v="LAND ART STUDIO 2002, S.L." u="1"/>
        <s v="TATO IMPERMEABILIZACIONES, S.L." u="1"/>
        <s v="BABEL AG DIGITAL SLU" u="1"/>
        <s v="FABRICANTES DE MENAJE S.L." u="1"/>
        <s v="MACOSARFER S.L." u="1"/>
        <s v="ZOYA BORISOVA IVOVA" u="1"/>
        <s v="IMASDEAS INNOVACION CULTURAL Y DESARROLLO TURISTICO S.L." u="1"/>
        <s v="AIRCO2 FINTECH SL" u="1"/>
        <s v="INGENIA SOLUCIONES EN MOVILIDAD, S.L." u="1"/>
        <s v="OUTSIDE COMUNICACION INTEGRAL S,L" u="1"/>
        <s v="CENTRO ORTOPEDICO PEREZ GALDOS, S R L" u="1"/>
        <s v="FRANCISCO JAVIER RODRIGUEZ CONDE" u="1"/>
        <s v="CONSERVACION Y RESTAURACION MENESES Y GOMEZ S.L." u="1"/>
        <s v="ASOCIACION PARA EL DESARROLLO DE LA MUSICOTERAPIA EN VALLADOLID" u="1"/>
        <s v="SOLUCIONES INTEGRALES VALIDAS, S.L. (SOINVA)" u="1"/>
        <s v="LUIS FERNANDO REGUERA" u="1"/>
        <s v="MAQUITER AUTOMOCION, S.L." u="1"/>
        <s v="ENGRANAJES CASTILLA S.L." u="1"/>
        <s v="NORTHMATIC INGENIERIA, S.L.U." u="1"/>
        <s v="AV.SISTEMAS AUDIOVISUALES, C.B." u="1"/>
        <s v="SANTEA MEDIA, S.L." u="1"/>
        <s v="GRUPO UNDANET S.L." u="1"/>
        <s v="CONGREG.OBLATAS SANTISIMO REDENTO" u="1"/>
        <s v="ARIJA SOLUCIONES, TERRITORIO Y CULTURA, S.L." u="1"/>
        <s v="ARQUITECTOS RODRÍGUEZ MARTÍN S.L." u="1"/>
        <s v="INDUSTRIAS R.SOTO C.B." u="1"/>
        <s v="PATRIMONIO INTELIGENTE CASTILLA Y LEÓN, S.L." u="1"/>
        <s v="GRUPO CULTURAL TIEMPO LIBRE STO.TORIBIO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MARTINEZ CURIEL SL" u="1"/>
        <s v="LUIS TEÓFILO CARRERAS LOYAR" u="1"/>
        <s v="21 MERMIT, S.A." u="1"/>
        <s v="PREVENSAL INGENIEROS, S.L." u="1"/>
        <s v="MOI INTERIORISMO Y EQUIPAMIENTO SOCIEDAD LIMITADA" u="1"/>
        <s v="ESMERALDA MARUGAN GARCÍA" u="1"/>
        <s v="GIL SOTO S.L." u="1"/>
        <s v="DELTA PRODUCCIONES S.L." u="1"/>
        <s v="ASOC. CULT. VIEJOS DESEOS" u="1"/>
        <s v="HIJO DE CIRIACO SANCHEZ S.A." u="1"/>
        <s v="SANTIAGO SIERRA LOPEZ" u="1"/>
        <s v="JOSE MIGUEL SANCHEZ PIQUERO" u="1"/>
        <s v="CERRAMIENTOS METALICOS ARTENOX SL" u="1"/>
        <s v="PLASTIC HOME, S.L.L." u="1"/>
        <s v="MARS DIGITAL, S.L." u="1"/>
        <s v="ASOCIACION CULTURAL DANZ@BIERTA Y AMIGOS. VALLADOLID" u="1"/>
        <s v="PILAR BORREGO MALMIERCA" u="1"/>
        <s v="VALTECSA" u="1"/>
        <s v="DE DIEGO LOZANO,CB" u="1"/>
        <s v="SERESCO S.A." u="1"/>
        <s v="DUOMO REGALOS, S.L." u="1"/>
        <s v="CENTRO DE FORMACIÓN RONDA DEL SUR S.L." u="1"/>
        <s v="CLUB DEPORTIVO LA VICTORIA" u="1"/>
        <s v="MARÍA ROSARIO VALLEJO CRESPO" u="1"/>
        <s v="SAN CRISTOBAL ENCUADERNACIONES S.A." u="1"/>
        <s v="FLORISTERÍA YERBA, C.B." u="1"/>
        <s v="GRUPOGO EDICIONES, S.L." u="1"/>
        <s v="MEDELAND EVENTS S.L." u="1"/>
        <s v="HUNE RENTAL, S.L." u="1"/>
        <s v="SOCEVALL HERMANOS VALLES, S.L." u="1"/>
        <s v="HOP UBIQUITOUS S.L." u="1"/>
        <s v="TEMA INGENIERIA, S.L." u="1"/>
        <s v="CONSTRUCCIÓN, ARTE Y RESTAURACIÓN GARSAN, S.L." u="1"/>
        <s v="ASOCIACION CULTURAL ARTESANO DE INSTRUMENTOS MUSICALES" u="1"/>
        <s v="RAINBOWWEAR, S.L." u="1"/>
        <s v="DAYTONA MOTOS,S.L." u="1"/>
        <s v="VICENTE MUÑOZ  PASCUAL" u="1"/>
        <s v="PAVIMENTOS TORDESILLAS, S.L." u="1"/>
        <s v="SOLAGUA S.L." u="1"/>
        <s v="FED.ASOC.PERSONAS SORDAS CASTILLA" u="1"/>
        <s v="IDEAS INICIATIVAS DE ECONOMIA ALTERNATIVA  Y SOLIDARIA, S.C.A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AMAYA ARNAIZ CARRO" u="1"/>
        <s v="A Z INNOVACION SOCIAL S.L." u="1"/>
        <s v="SCHINDLER, S.A." u="1"/>
        <s v="ÁLVARO  GARRIDO  MACÍAS" u="1"/>
        <s v="BABEL AG DIGITAL S.L.U." u="1"/>
        <s v="SOFTWARE AG ESPAÑA, S.A." u="1"/>
        <s v="MAXYMAS SUMINISTROS HOSTELEROS, S.L." u="1"/>
        <s v="BEATRIZ MAJO TOME" u="1"/>
        <s v="WOENE STUDIO, S.L." u="1"/>
        <s v="LA GRANADA CULTURA S.L." u="1"/>
        <s v="CALLE UNDERGROUND SL" u="1"/>
        <s v="INNOVACION TECNOLOGICA EN EDUCACION, S.L." u="1"/>
        <s v="ASOCIACION CULTURAL LP" u="1"/>
        <s v="HERMANOS GÓMEZ POLA C.B." u="1"/>
        <s v="CESAR VEGAS HERRERA" u="1"/>
        <s v="OLAYA HERNANDO ARRIBAS" u="1"/>
        <s v="SANCUS SEGURIDAD, S.L." u="1"/>
        <s v="SISTEMAS COLOR S.A." u="1"/>
        <s v="ESPERANZA SERRANO FERNÁNDEZ" u="1"/>
        <s v="CARRALAMATA, S.L." u="1"/>
        <s v="AVANZADA 7 SL" u="1"/>
        <s v="ASOCIACION CULTURAL ANODE KAN" u="1"/>
        <s v="ABASTSPI S.A." u="1"/>
        <s v="ALBERTO ARIJA GARCÍA" u="1"/>
        <s v="ESCUELA DE EQUITACION EL CENTAURO, S.L." u="1"/>
        <s v="CENTROLID, S.A." u="1"/>
        <s v="VIVEROS FUENTEAMARGA, S.L." u="1"/>
        <s v="FRANCISCO JAVIER BARBERO IGLESIAS" u="1"/>
        <s v="PEGAMO PISUERGA, S.L." u="1"/>
        <s v="COMERCIAL DANIEL SASTRE, S.L." u="1"/>
        <s v="ARCHIVERANORTE CONSULTING S.L." u="1"/>
        <s v="ROYAL CLEAN, S.L." u="1"/>
        <s v="CENTRO DE ESTUDIOS DE MATERIALES Y CONTROL DE OBRAS, S.A." u="1"/>
        <s v="INSTITUTO DE ESTUDIOS DE CIENCIAS DE LA SALUD DE CASTILLA Y LEON" u="1"/>
        <s v="ELISEO SACRISTAN NIELFA" u="1"/>
        <s v="ISABEL IMELDA GONZALEZ GUTIERREZ" u="1"/>
        <s v="AMILCAR CUBIERTAS Y PIZARRAS S.A." u="1"/>
        <s v="JOSE ANTONIO CONCEJO BERNALDO DE QUIROS" u="1"/>
        <s v="UTE PAREDES PEDROSA-CONTEXTOS" u="1"/>
        <s v="J·JIMENO, S.A." u="1"/>
        <s v="VIRTUAL DESK S.L." u="1"/>
        <s v="OFFICE DEPOT, S.L." u="1"/>
        <s v="ALFONSO CORRAL  BERMEJO" u="1"/>
        <s v="INNOCAN SISTEMAS S.L." u="1"/>
        <s v="ORBESPORT, S.L." u="1"/>
        <s v="MARÍA DEL CARMEN GONZALEZ  VILLAR" u="1"/>
        <s v="LUCAS REDONDO CARAZO" u="1"/>
        <s v="LUIS ARIAS SASTRE" u="1"/>
        <s v="GESTION Y PROTECCION AMBIENTAL, S.L." u="1"/>
        <s v="SEIDOR S.A." u="1"/>
        <s v="RECAMBIOS POMAUTO,S.L." u="1"/>
        <s v="SAUL GARCIA GONZALEZ" u="1"/>
        <s v="ENRIGUS, S.L." u="1"/>
        <s v="ROSA GIL  LOPEZ" u="1"/>
        <s v="D-TODO INGENIERIA Y DESARROLLO, S.L." u="1"/>
        <s v="LA CANDELA TEATRO Y COMUNIDAD" u="1"/>
        <s v="ASOC CULTURAL KTX" u="1"/>
        <s v="U.T.E. SIFU MADRID BROCOLI AVA CENTROS CIVICOS Y MUNICIPALES" u="1"/>
        <s v="JUAN CARLOS SEGOVIANO ASTABURUAGA" u="1"/>
        <s v="ARTE-ROTULACION  TEAN, S.L." u="1"/>
        <s v="ASOCIACION CAJA NEGRA CRIMEN Y FICCION" u="1"/>
        <s v="LINAZASORO Y SANCHEZ S.L.P." u="1"/>
        <s v="PATRICIA  GARCIA  BERRUGUETE" u="1"/>
        <s v="INTERCREATIVA COMUNICACION S.L." u="1"/>
        <s v="ASOC. CULTURAL MUSICAL LA TORZIDA" u="1"/>
        <s v="INGENIERIA INTEGRAL DE PROYECTOS ABCONSULTORES S.L." u="1"/>
        <s v="INDUSTRIAS TECNIPOL RENEDO, S.L." u="1"/>
        <s v="CONSUELO PARDO BRAVO" u="1"/>
        <s v="DEMOLICIONES Y REHABILITACIONES MOLINA, SL" u="1"/>
        <s v="ASOC LAGARES Y BAMBALINAS" u="1"/>
        <s v="PEDRO FERRER ALVAREZ" u="1"/>
        <s v="SONIDO Y TELEVISION S.A." u="1"/>
        <s v="GRANDOURE,S.L." u="1"/>
        <s v="ASOCIACION ESTARIVEL" u="1"/>
        <s v="AUTOCHAPA PREMIUN, S.L." u="1"/>
        <s v="AGENCIA COMERCIAL HERENCIANA" u="1"/>
        <s v="GUTI DE GUTIERREZ S.L.U." u="1"/>
        <s v="ALEJANDRO MARTÍN CABO" u="1"/>
        <s v="MUNDO INFORMÁTICO VALLADOLID, S.L." u="1"/>
        <s v="ADD4U SOLUCIONES PARA GESTION Y DESAROLLO SL" u="1"/>
        <s v="SERVICIOS TURISTICOS DE VALLADOLID SLU" u="1"/>
        <s v="DICAMPUS.SL." u="1"/>
        <s v="EDUARDO DAROCA BELLO" u="1"/>
        <s v="TEODOSIO RODRIGUEZ  GONZALEZ" u="1"/>
        <s v="GEMMA MARCOS MARTIN" u="1"/>
        <s v="WATSON SOMHAIRLE" u="1"/>
        <s v="CORAL HERRERA GOMEZ" u="1"/>
        <s v="DHITELFON S.L." u="1"/>
        <s v="NO TE RINDAS, S.L." u="1"/>
        <s v="NORENDE S.L.U." u="1"/>
        <s v="QUIMICA IINDUSTRIAL MEDITERRANEA, S.L.U" u="1"/>
        <s v="SERVICIOS TECNICOS LIM.MIGUEL ARIAS S.L." u="1"/>
        <s v="MONICA ALARIO GAVILÁN" u="1"/>
        <s v="CARLOS MARTIN NIETO" u="1"/>
        <s v="ARIAS GARRIDO ARQUITECTOS, S L P" u="1"/>
        <s v="EUROPAC RECICLA, S.A.U." u="1"/>
        <s v="NACHO GALLEGO SERVICIOS FOTOGRAFICOS S.L." u="1"/>
        <s v="FOMENTO DE CONSTRUCCIONES Y CONTRATAS, S.A." u="1"/>
        <s v="JOSE IGNACIO LINAZASORO RODRIGUEZ" u="1"/>
        <s v="PROMOTORA DE EMPRESAS HOTELERAS, S.A." u="1"/>
        <s v="IGNACIO ORTEGA FLOREZ" u="1"/>
        <s v="SERGIO NICOLAS CASTRO  MARTINEZ" u="1"/>
        <s v="SUITE 22 SL" u="1"/>
        <s v="CICLOS CUERVAS, C.B." u="1"/>
        <s v="VERMICAN SOLUCIONES DE COMPOSTAJE SL" u="1"/>
        <s v="LAERDAL MEDICAL  AS" u="1"/>
        <s v="ALVARO SANCHA CARMONA" u="1"/>
        <s v="GRUPO EMPRESARIAL DAALPA, S.L." u="1"/>
        <s v="BICICLETAS CARRIL BICI 2012 S.L." u="1"/>
        <s v="HUIDOBRO DE GASOLEOS, S.L." u="1"/>
        <s v="OSCAR IVAN DIEZ DEL OLMO" u="1"/>
        <s v="PALOMA FERNANDEZ BENITO" u="1"/>
        <s v="DUCAL EDICIONES SLU" u="1"/>
        <s v="NAUTILUS OCEÁNICA S.L." u="1"/>
        <s v="DIARIO DE PRENSA DIGITAL, S.L." u="1"/>
        <s v="PLAY 360 EQUIPAMIENTOS URBANOS, S.L." u="1"/>
        <s v="CONSULTING CASTILLA 21, S.L." u="1"/>
        <s v="TOPODUERO, S.L. (TOPOGRAFÍA Y DRONES)" u="1"/>
        <s v="AISLAMIENTOS Y REVESTIMIENTOS ARTECOVA, S.L." u="1"/>
        <s v="NOUS LIVE SL" u="1"/>
        <s v="INICIATIVAS-CSE S.COOP.MAD." u="1"/>
        <s v="FRANCISCO JOSÉ GOZALO ARRANZ" u="1"/>
        <s v="SOCIEDAD GENERAL DE AUTORES Y EDITORES" u="1"/>
        <s v="DAVID BELTRÁN PEROTE" u="1"/>
        <s v="FLORISTERIA YERBA, COMUNIDAD DE BIENES" u="1"/>
        <s v="ASOC. CULTURAL ARTISTICO EDUCATIVA ENOBRA TEATRO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DEN SPRINGS ESPAÑA, S.A.U." u="1"/>
        <s v="VICTOR HUGO MARTIN CABALLERO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LINLAB SOLUCIONES DE LABORATORIO SL" u="1"/>
        <s v="RUBEN BORJAS ESCUDERO" u="1"/>
        <s v="ANKARA CITY TRES, SL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QUIMICA INDUSTRIAL DISOL, S.A." u="1"/>
        <s v="Mª DE LAS MERCEDES MARTINEZ LOPEZ" u="1"/>
        <s v="AURORA NAVAS MUÑOZ" u="1"/>
        <s v="COOPERATIVA GERUNDIO S.COOP. MAD" u="1"/>
        <s v="PEDRO DEL OLMO MARTIN" u="1"/>
        <s v="RICARDO FERNANDEZ  HERNANDO" u="1"/>
        <s v="ASOCIACIÓN DE PROFESIONALES DE LA DANZA, CYL" u="1"/>
        <s v="PROMOCION EDUCATIVA SDAD. COOPERATIVA" u="1"/>
        <s v="SACYR SOCIAL SL" u="1"/>
        <s v="GEOBIT Consulting, S.L." u="1"/>
        <s v="VICTOR ANTON TOBAL" u="1"/>
        <s v="AGC AUTORENTING, S.L." u="1"/>
        <s v="A.C.TEATRO ARCON DE OLID" u="1"/>
        <s v="CURENERGIA COMERCIALIZADOR DE ULTIMO RECURSO S.A.U." u="1"/>
        <s v="SOMHAIRLE WATSON" u="1"/>
        <s v="DIABLA TEATRO" u="1"/>
        <s v="ANDACAR 2000, S.A." u="1"/>
        <s v="VICUÑA HERRAMIENTAS TECNICAS, S.L.U." u="1"/>
        <s v="UTE CMCYL - INTERCITY" u="1"/>
        <s v="EDUARDO SÁNCHEZ BLANCO" u="1"/>
        <s v="FEDERACIONI TAURINA DE VALLADOLID" u="1"/>
        <s v="MANUEL SANCHEZ  DEL RIO" u="1"/>
        <s v="IMAGINA FUTURA ARTE VISUAL, S.L." u="1"/>
        <s v="CAMINO GOMEZ S.L." u="1"/>
        <s v="BENITO VALBUENA SALAN" u="1"/>
        <s v="RODRIGO MACON  CHICO" u="1"/>
        <s v="LA FLECHA MOTOR, S.L." u="1"/>
        <s v="BM NEIRA AUDITORES S.L.P." u="1"/>
        <s v="FUNDACION DEMOCRACIA Y GOBIERNO LOCAL" u="1"/>
        <s v="EDICIONES DESNIVEL, S.L." u="1"/>
        <s v="PROMETAL SECURITY SEALS SL" u="1"/>
        <s v="SEÑALIZACIÓN Y CONSERVACIÓN CASTILLA, S.L.U." u="1"/>
        <s v="3MC MACROCOPY SOCIEDAD LIMITADA" u="1"/>
        <s v="MARTA HERRAN  MARTINEZ" u="1"/>
        <s v="IVAN PASTOR ENCINAS" u="1"/>
        <s v="AGENCIA DE PUBLICIDAD MENTA, S.L." u="1"/>
        <s v="LA QUIMERA DE PLASTICO, S.L." u="1"/>
        <s v="GRUPO 2T AZALEA, S.L. (TOLDOS VAY)" u="1"/>
        <s v="GLOBALIA CORPORATE TRAVEL S.L." u="1"/>
        <s v="AGRUPACION CORAL CIUDAD DE VALLADOLID" u="1"/>
        <s v="UTE HARAL 12 Servicios y Obras, S.L.Const.Prieto Sierra S.A." u="1"/>
        <s v="FORMACION Y  TECNOLOGIA EDUCATIVA EN CASTILLA Y LEON, S.L." u="1"/>
        <s v="JUAN CARLOS ALBERT PRIETO" u="1"/>
        <s v="CASA COLEGIO MAYOR MENENDEZ PELAYO PROVINCIA DE ESPAÑA" u="1"/>
        <s v="PROLISER S.L." u="1"/>
        <s v="ELSAMEX, S.A." u="1"/>
        <s v="JAVIER CARTON GONZALEZ" u="1"/>
        <s v="GRUPO INNOVANDO SERVICIOS JURIDICOS, SLP" u="1"/>
        <s v="RAFFAELLA BOMPIANI DANCORA" u="1"/>
        <s v="YOLANDA DOMINGUEZ MAGDALENO" u="1"/>
        <s v="ASOCIACIÓN TODO CUENTA" u="1"/>
        <s v="CIENCIA E INGENIERIA ECONOMICA Y SOCIAL, S.L." u="1"/>
        <s v="UTE CDIT" u="1"/>
        <s v="URBANHOST 2012 SL" u="1"/>
        <s v="OSCAR MANUEL DEL DEL AMO  DE ANDRES" u="1"/>
        <s v="TANIA DOMINGUEZ MAESTRO" u="1"/>
        <s v="PUERTAS SANZ MIGUEL, S.A.L." u="1"/>
        <s v="ANTONIO DEL HOYO VENTURA" u="1"/>
        <s v="MARTA MARÍA HERRETE SANZ" u="1"/>
        <s v="INEDET CASTILLA Y LEON SL" u="1"/>
        <s v="EQUIPOS DE PROTECCION LABORAL S.L." u="1"/>
        <s v="WURTH ESPAÑA, S.A." u="1"/>
        <s v="CRISTALERIA ZARATAN,S.L" u="1"/>
        <s v="ARMARIOS 2000, S.L." u="1"/>
        <s v="ASOCIACION CULTURAL SAMBADOURO" u="1"/>
        <s v="IMAGINE CREATIVITY CENTER, SL" u="1"/>
        <s v="REDES TRANSCULTURALES KALARTE" u="1"/>
        <s v="SANTANDER ESPAÑA MERCHANT SERVICES ENTIDAD DE PAGO" u="1"/>
        <s v="DISTRIBUCION Y MANTENIMIENTO DE FOTOCOPIADORAS, S.L" u="1"/>
        <s v="LAURA LATORRE HERNANDO" u="1"/>
        <s v="OPTIMA COMUNICACION Y PROTOCOLO S.L." u="1"/>
        <s v="URBAN TECHNOLOGY, S.L." u="1"/>
        <s v="ASOC CULTURAL HISTORICA TORRE DEL HOMENAJE" u="1"/>
        <s v="ASOCIACION CULTURAL EXDEPA" u="1"/>
        <s v="INSTOP CATALUNYA SLU" u="1"/>
        <s v="ASAMBLEA DE COOPERACION POR LA PAZ" u="1"/>
        <s v="LUBERR,S.L" u="1"/>
        <s v="SABARIA ESTUDIOS Y GEOTECNIA, S.L.L." u="1"/>
        <s v="AGRUPACIÓN EMPRESARIAL INNOVADORA PARA LA CONSTRUCCIÓN EFICIENTE" u="1"/>
        <s v="MIGUEL REVILLA RODRIGUEZ" u="1"/>
        <s v="CONSUELO ESCRIBANO VELASCO" u="1"/>
        <s v="FULTON SERVICIOS INTEGRALES S.A." u="1"/>
        <s v="CINETECA COMPAÑIA DE EVENTOS CULTURALES, S.L.U." u="1"/>
        <s v="CLECE S. A Y ONET SERALIA S.A. UTE" u="1"/>
        <s v="FEAPS CASTILLA Y LEON" u="1"/>
        <s v="COMPRESORES ACEBES, S.L.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PINTURAS ANTRUEJO, S.A." u="1"/>
        <s v="ISABEL URGELLÉS SARDÓN" u="1"/>
        <s v="AKON FITNES S.L." u="1"/>
        <s v="AGOSA ELECTRICIDAD TELECOMUNICACIONES,  S.A" u="1"/>
        <s v="CARPAS ZARAGOZA S L" u="1"/>
        <s v="IMPERMEABILIZACIONES Y AISLAMIENTOS COVE" u="1"/>
        <s v="LAPPSET ESPAÑA VR, S.L." u="1"/>
        <s v="TINSA Tasaciones Inmobiliarias SAU" u="1"/>
        <s v="TALLERES POLI, S.L." u="1"/>
        <s v="MARIANO ÁLVAREZ DIENTE" u="1"/>
        <s v="OHL SERVICIOS-INGESAN S.A." u="1"/>
        <s v="EXPLOTACION GANADERA PAGO DE JERIBAÑEZ, S.L." u="1"/>
        <s v="UTILMAX CABELLO, S.L." u="1"/>
        <s v="SERVICIOS Y LOGISTICA DE RESCATE" u="1"/>
        <s v="INDRA SOLUCIONES TECNOLÓGICAS DE LA INFORMACIÓN S.L.U." u="1"/>
        <s v="BEATRIZ PÉREZ GARCÍA" u="1"/>
        <s v="INDUSTRIAS METALICAS VALLISOLETANAS, S.L." u="1"/>
        <s v="SERVICIOS DE MANTENIMIENTO INTEGRAL, S.L." u="1"/>
        <s v="AKUSTIA, ACUSTICA, VENTILACIÓN Y MANTENIMIENTO, S.L." u="1"/>
        <s v="DANIEL ALONSO HIDALGO" u="1"/>
        <s v="ASOCIACIÓN CULTURAL HISPANO IRISH" u="1"/>
        <s v="ARSENIO FERNANDEZ ARIAS" u="1"/>
        <s v="CATERING Y COMPLEMENTOS S.L." u="1"/>
        <s v="NUTRIPLANT Y FARMACAMP, S,L" u="1"/>
        <s v="AGFOREST, S.L." u="1"/>
        <s v="LABORATORIO DE IMPRESIÓN KIROLAB 3D, C.B." u="1"/>
        <s v="LA QUIMERA DE PLASTICO, SOCIEDAD LIMITADA" u="1"/>
        <s v="LAURA  CASTRILLO  ROMÓN" u="1"/>
        <s v="VIVE DISFRUTANDO, S.L.L." u="1"/>
        <s v="ROYALJUEZ S.L." u="1"/>
        <s v="S. COOP. ARTES ESCENICAS Y PLASTICAS DE EXTREMADURA" u="1"/>
        <s v="R.P. 2016 PINTURAS VALLADOLID, SL" u="1"/>
        <s v="FERROVIAL SERVICIOS, S.A." u="1"/>
        <s v="PAPELERIA SOMAR, S.L." u="1"/>
        <s v="APLICACIONES Y PÁGINAS WEB OCIOMERCADO, S.L." u="1"/>
        <s v="UNICAJA BANCO S.A.U.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FRANK JAKOBSEN" u="1"/>
        <s v="IKEI RESEARCH &amp;CONSULTANCY, S.A." u="1"/>
        <s v="HILTI ESPAÑOLA, S.A." u="1"/>
        <s v="IGNACIO GONZÁLEZ  TEJERO" u="1"/>
        <s v="CESAR DIEZ RODRIGUEZ" u="1"/>
        <s v="MARÍA ISABEL BARRIENTOS PABLOS" u="1"/>
        <s v="CIRCE PRODUCCIONES TEATRALES, S.L." u="1"/>
        <s v="SATARA SEGURIDAD S.L." u="1"/>
        <s v="JORDI SANCLEMENTE SANCHEZ" u="1"/>
        <s v="RALI HIDRODINAMICA S.L." u="1"/>
        <s v="FELIX INGENIERÍA CULTURA, S.L." u="1"/>
        <s v="EXTEALDE DISTRIBUCIONES, S.L." u="1"/>
        <s v="S.I. PROTECNIS, S.L." u="1"/>
        <s v="FIRST STOP SOUTHWEST, S.A.U." u="1"/>
        <s v="ARCHTEAM, S.L.U." u="1"/>
        <s v="PRODUCCIONES MIC, S.L." u="1"/>
        <s v="AL AIR LIQUIDE ESPAÑA, S.A." u="1"/>
        <s v="ASOCIACIÓN CULTURAL LA CORTE EN VALLADOLID" u="1"/>
        <s v="ABMA1977, S.L." u="1"/>
        <s v="HIGINIO LÓPEZ BURGUEÑO" u="1"/>
        <s v="MARTA VALDIVIELSO DONOSO" u="1"/>
        <s v="SUMINISTROS TECNICOS GALICIA S.L." u="1"/>
        <s v="JORGE MUÑOZ REINOSO" u="1"/>
        <s v="UTE SIFU MADRID-BROCOLI CELADURIA VALLADOLID" u="1"/>
        <s v="SANTACATA, S.L." u="1"/>
        <s v="MARTA ELENA FERNANDEZ LOPEZ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CASTELAO PICTURES SL" u="1"/>
        <s v="TECNICAS PANTRA, S.L." u="1"/>
        <s v="INICIATIVAS SOCIAMBIENTALES G S. COOP. MAD" u="1"/>
        <s v="IGNACIO PEREZ PEREZ" u="1"/>
        <s v="NUEVA TERRAIN, S.L." u="1"/>
        <s v="DIRIGIDO POR...,S.L." u="1"/>
        <s v="ESPACIOS URBANOS VALLADOLID S.L." u="1"/>
        <s v="JESALFOT, S.L." u="1"/>
        <s v="IBER NEUMATICOS, S.L." u="1"/>
        <s v="RUNITEK INGENIEROS, S.L.P." u="1"/>
        <s v="ALBA CANTALAPIEDRA GONZÁLEZ" u="1"/>
        <s v="ASOCIACION VALLISOLETANA DE FUTBOL SALA" u="1"/>
        <s v="MONTSERRAT ALVAREZ MARTINEZ" u="1"/>
        <s v="ALVAC S.A." u="1"/>
        <s v="CARPET CLEANING CEE S.L." u="1"/>
        <s v="NAVARRO APLIC.TERMICAS E HIDRAULICAS S.A" u="1"/>
        <s v="EVA GUTIERREZ GARCÍA" u="1"/>
        <s v="OKY MI CERRAJERO, S.L." u="1"/>
        <s v="CLUB DEPORTIVO U.D.C. SUR" u="1"/>
        <s v="MARTIN RODRIGO S.A.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PRODUCCIONES VIGO S.L." u="1"/>
        <s v="TODO DEPORTE VALLADOLID 2017, S.L.L." u="1"/>
        <s v="JOSÉ MIGUEL VEGAS TOMÁS" u="1"/>
        <s v="MOVIMIENTO CONTRA LA INTOLERANCIA" u="1"/>
        <s v="TELEFONICA DE ESPAÑA, S.A.U." u="1"/>
        <s v="TEC CUATRO S.A." u="1"/>
        <s v="SPEC S.A." u="1"/>
        <s v="JORGE ESTEBAN, S.L." u="1"/>
        <s v="TALLERES OÑATE,S.L." u="1"/>
        <s v="TODO CATERING OLID S.L.L." u="1"/>
        <s v="MARIO DE JUAN FERNANDEZ" u="1"/>
        <s v="LOYU 2000 SL" u="1"/>
        <s v="FUNDACION EME" u="1"/>
        <s v="BEATRIZ FERNANDEZ MAGAZ" u="1"/>
        <s v="ESPECTÁCULOS MIGUEL, S.L." u="1"/>
        <s v="TELE ONDAS, S.L." u="1"/>
        <s v="JOSE LUIS DEL OLMO RESA" u="1"/>
        <s v="NICOLE NDONGALA NZOIWIDI" u="1"/>
        <s v="MARIA DEL PILAR VICENTE DE FORONDA" u="1"/>
        <s v="NICOLAS LOPEZ VIVAS SL" u="1"/>
        <s v="PROYECYL S.L.N.E." u="1"/>
        <s v="VIAJES DORAL, S.L." u="1"/>
        <s v="ANDOS ASESORES, S.L." u="1"/>
        <s v="ARTURO ACOSTA MARTINEZ" u="1"/>
        <s v="SOLUCIONES METALICAS  CERRINOX, S.L." u="1"/>
        <s v="MARIO  TORRES ORIOLA" u="1"/>
        <s v="VIVERO ESCUELA EL PILAR S.L." u="1"/>
        <s v="ASOCIACIÓN CULTURAL DE TEATRO MIGUEL CERVANTES" u="1"/>
        <s v="FRANCISCO MENDEZ HERMIDA" u="1"/>
        <s v="MARGARITA TORREMOCHA HERNÁNDEZ" u="1"/>
        <s v="TOLTEN CONSULTORIA DE NEGOCIO, SL" u="1"/>
        <s v="ASOCIACION LIBRE DE IDEAS PARA UNA LITERATURA TRANSFORMADORA !LA LECHE!" u="1"/>
        <s v="DAVID GALAN APARICIO" u="1"/>
        <s v="JESÚS DE TORRE  ARRABAL" u="1"/>
        <s v="APPLUS NORCONTROL, S.L.U." u="1"/>
        <s v="ESMELUX ESTANTERÍA RÁPIDA" u="1"/>
        <s v="AVC DIGITAL MEDIA IBERIA, S.L." u="1"/>
        <s v="IGLESIAS INSTALACIONES PETROLIFERAS S.A." u="1"/>
        <s v="INSTALACIONES ISLA, S.L." u="1"/>
        <s v="NAVARCADE SL" u="1"/>
        <s v="DIEGO GARRIDO QUIRÓS" u="1"/>
        <s v="DIEGO GARCÍA ARCHILLA" u="1"/>
        <s v="NIETO VIAJES Y EVENTOS SL" u="1"/>
        <s v="JOSE MARIA MARTINEZ  SANTIAGO" u="1"/>
        <s v="CICLOGREEN" u="1"/>
        <s v="FRIHER S.A. (TERCERO ANTIGUO)" u="1"/>
        <s v="VIBRA EJERCICIO Y SALUD S.L.U." u="1"/>
        <s v="JOSE ALBERTO BLANCO PARRA" u="1"/>
        <s v="CALCULO Y TRATAMIENTO INFORMACION CTI,SA" u="1"/>
        <s v="FIATC MUTUA SEGUROS" u="1"/>
        <s v="JUAN REPRESA MARCOS" u="1"/>
        <s v="LACERA SERVICIOS Y MANTENIMIENTO, S.A." u="1"/>
        <s v="PATRICIA LÓPEZ VILLALÓN" u="1"/>
        <s v="ERNESTO DOMENECH  CENTELLES" u="1"/>
        <s v="FERNANDO JOSÉ FUENTES  SANTAMARTA" u="1"/>
        <s v="Prensa y Servicios de la Lengua SLU" u="1"/>
        <s v="A &amp; B LABORATORIOS DE BIOTECNOLOGÍA, S.A.U." u="1"/>
        <s v="DIEGO SANCHEZ MARISCAL RODRIGUEZ" u="1"/>
        <s v="INDUSTRIAS SALUDES, S.A." u="1"/>
        <s v="CLIMATE-KIC HOLDING BV SUCURSAL EN ESPAÑA" u="1"/>
        <s v="FRANCISCO JAVIER MARTINEZ DIEZ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FUNDUCTIL TARREGA S.L" u="1"/>
        <s v="ALBERTO J. SOBRINO  ROMERO" u="1"/>
        <s v="GEMA POVEDA MONTES" u="1"/>
        <s v="DAVID PARA CURIEL" u="1"/>
        <s v="EL TACONEO FLAMENCO" u="1"/>
        <s v="ESTELA LLORENTE DEL RIO" u="1"/>
        <s v="ASOC. CULTURAL RIBERA DEL PISUERGA" u="1"/>
        <s v="CONSTRUCCIONES Y OBRAS VALBUENA S.A." u="1"/>
        <s v="MIGUEL ÁNGEL PEROTE CID" u="1"/>
        <s v="IBIMAGEN MEDITERRANEA, SOCIEDAD LIMITADA" u="1"/>
        <s v="JULIAN FERNANDEZ PUEBLA" u="1"/>
        <s v="MARIA DEL PILAR GARCÍA AGUADO" u="1"/>
        <s v="JORGE DIEZ MARCOS" u="1"/>
        <s v="TIMINA BARBERO DE SANTIAGO" u="1"/>
        <s v="PATRICIA DE LA FUENTE HIDALGO" u="1"/>
        <s v="UTE ELEVADORES PARQUESOL NORTE" u="1"/>
        <s v="MARIO GALLEGO DE DIOS" u="1"/>
        <s v="GRAU MAQUINARIA I SERVEI INTEGRAL, S.A." u="1"/>
        <s v="ASOCIACIÓN OTRO TIEMPO" u="1"/>
        <s v="OSVENTOS INNOVACION EN SERVIZOS S.L." u="1"/>
        <s v="BERNER MONTAJE Y FIJACION, S.L." u="1"/>
        <s v="ENTIDAD DEPORTIVA MUJER DEFICIENTE" u="1"/>
        <s v="ALEJANDRO  GARCIA  SANTANA" u="1"/>
        <s v="OBRAS Y CEMENTOS CASTELLANOS S.L." u="1"/>
        <s v="BEATRIZ SANZ OLANDÍA" u="1"/>
        <s v="CRISTINA PEREZ TEJERA" u="1"/>
        <s v="JOSE LUIS MAÑANES MARTIN" u="1"/>
      </sharedItems>
    </cacheField>
    <cacheField name="Texto Libre" numFmtId="49">
      <sharedItems/>
    </cacheField>
    <cacheField name="Oper." numFmtId="1">
      <sharedItems containsMixedTypes="1" containsNumber="1" containsInteger="1" minValue="220" maxValue="891"/>
    </cacheField>
    <cacheField name="Localidad" numFmtId="49">
      <sharedItems/>
    </cacheField>
    <cacheField name="Provincia" numFmtId="0">
      <sharedItems/>
    </cacheField>
    <cacheField name="Tipo Contrato" numFmtId="0">
      <sharedItems count="11">
        <s v="Servicios - De servicios"/>
        <s v="Suministro - De suministro"/>
        <s v="Obras - De Obras"/>
        <s v="Otros - Otros"/>
        <s v="Mixto - Mixto"/>
        <s v="CarAdEsp - De caracter administrativo especial"/>
        <s v="ConcsOP - De concesion de obra publica"/>
        <s v="ServPubl - De gestión de servicios públicos"/>
        <s v="No contrato - No contractual" u="1"/>
        <s v="MIXto-Mixto" u="1"/>
        <s v="Patrim - Patrimoniales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0">
      <sharedItems count="12">
        <s v="Contratación menor"/>
        <s v="Procedimiento abierto"/>
        <s v="Acuerdo marco"/>
        <s v="Procedimiento negociado sin publicidad"/>
        <s v="Contratación directa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0">
      <sharedItems count="4">
        <s v="Primero"/>
        <s v="Segundo"/>
        <s v="Tercero"/>
        <s v="Cuarto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26">
        <s v="05. Comercio, mercados y consumo"/>
        <s v="11. Salud pública y seguridad ciudadana"/>
        <s v="02. Urbanismo y vivienda"/>
        <s v="06. Educación y cultura"/>
        <s v="07. Medio ambiente"/>
        <s v="08. Tráfico y movilidad"/>
        <s v="09. Turismo, eventos y marca ciudad"/>
        <s v="10. Personas mayores, familia y servicios sociales"/>
        <s v="04. Hacienda, personal y modernización administrativa"/>
        <s v="03. Participación ciudadana y deportes"/>
        <s v="01. Alcaldía"/>
        <s v="08. Seguridad y movilidad" u="1"/>
        <s v="02. Urbanismo, infraestructura y vivienda" u="1"/>
        <s v="09. Cultura y turismo" u="1"/>
        <s v="03. Participación ciudadana, juventud y deportes" u="1"/>
        <s v="04. Hacienda, función pública y promoción económica" u="1"/>
        <s v="06. Educación, infancia e igualdad" u="1"/>
        <s v="04. Planificación y recursos" u="1"/>
        <s v="10. Servicios sociales y mediación comunitaria" u="1"/>
        <s v="07. Medio ambiente sostenibilidad" u="1"/>
        <s v="06. Educación, infancia, juventud e igualdad" u="1"/>
        <s v="07. Medio ambiente y desarrollo sostenible" u="1"/>
        <s v="10. Servicios sociales" u="1"/>
        <s v="05. Innovación, desarrollo económico, empleo y comercio" u="1"/>
        <s v="08. Movilidad y espacio urbano" u="1"/>
        <s v="02. Planeamiento urbanístico y vivienda" u="1"/>
      </sharedItems>
    </cacheField>
    <cacheField name="PROGRAMA" numFmtId="0">
      <sharedItems containsMixedTypes="1" containsNumber="1" containsInteger="1" minValue="1302" maxValue="9332"/>
    </cacheField>
    <cacheField name="PROGRAMA EN TEXTO" numFmtId="0">
      <sharedItems/>
    </cacheField>
    <cacheField name="ARTICULO" numFmtId="0">
      <sharedItems containsMixedTypes="1" containsNumber="1" containsInteger="1" minValue="20" maxValue="64"/>
    </cacheField>
    <cacheField name="CONCEPTO" numFmtId="0">
      <sharedItems containsMixedTypes="1" containsNumber="1" containsInteger="1" minValue="212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61">
  <r>
    <n v="220240003307"/>
    <s v="AD"/>
    <d v="2024-02-23T00:00:00"/>
    <n v="22024001562"/>
    <s v="2024 0550 4314 22706"/>
    <n v="17303"/>
    <x v="0"/>
    <s v="ESTUDIO RESIDUOS MARQUESINA MERCADILLOS"/>
    <n v="220"/>
    <s v="VALLADOLID"/>
    <s v="VALLADOLID"/>
    <x v="0"/>
    <s v="AdDirec - Adjudicación Directa"/>
    <s v="SinC - Sin Criterio"/>
    <x v="0"/>
    <x v="0"/>
    <n v="2"/>
    <s v="2. Gastos corrientes en bienes y servicios"/>
    <s v="05"/>
    <x v="0"/>
    <n v="4314"/>
    <s v="4314. Actuaciones en materia de comercio minorista"/>
    <n v="22"/>
    <n v="22706"/>
  </r>
  <r>
    <n v="220240004862"/>
    <s v="D"/>
    <d v="2024-03-05T00:00:00"/>
    <n v="22024001459"/>
    <s v="2024 0550 4314 22799"/>
    <n v="30912.73"/>
    <x v="1"/>
    <s v="Formación en idiomas para el pequeño comercio de la ciudad de Valladolid."/>
    <n v="300"/>
    <s v="A CORUÑA"/>
    <s v="LA CORUÑA"/>
    <x v="0"/>
    <s v="PrAbier - Procedimiento Abierto"/>
    <s v="MultiC - MultiCriterio"/>
    <x v="1"/>
    <x v="0"/>
    <n v="2"/>
    <s v="2. Gastos corrientes en bienes y servicios"/>
    <s v="05"/>
    <x v="0"/>
    <n v="4314"/>
    <s v="4314. Actuaciones en materia de comercio minorista"/>
    <n v="22"/>
    <n v="22709"/>
  </r>
  <r>
    <n v="220240019512"/>
    <s v="AD"/>
    <d v="2024-05-22T00:00:00"/>
    <n v="22024004614"/>
    <s v="2024 0550 4314 22799"/>
    <n v="7199.5"/>
    <x v="2"/>
    <s v="DISEÑAR LOS RECURSOS Y ADAPTACIONES ESTATICAS Y AUDIOVISUALES PARA UTILIZARLOS EN CAMPAÑAS DE PROMOCION COMERCIO LOCAL"/>
    <s v="220"/>
    <s v="VALLADOLID"/>
    <s v="VALLADOLID"/>
    <x v="0"/>
    <s v="AdDirec - Adjudicación Directa"/>
    <s v="SinC - Sin Criterio"/>
    <x v="0"/>
    <x v="1"/>
    <n v="2"/>
    <s v="2. Gastos corrientes en bienes y servicios"/>
    <s v="05"/>
    <x v="0"/>
    <n v="4314"/>
    <s v="4314. Actuaciones en materia de comercio minorista"/>
    <n v="22"/>
    <n v="22799"/>
  </r>
  <r>
    <n v="220240000807"/>
    <s v="AD"/>
    <d v="2024-02-08T00:00:00"/>
    <n v="22024000760"/>
    <s v="2024 1150 1621 22199"/>
    <n v="2037.71"/>
    <x v="3"/>
    <s v="SUMINISTRO PAPEL PARA IMPRESIÓN EN LA IMPRENTA CARTA DEL ALCALDE SEPARACIÓN DE RESIDUOS. SERVICIO DE LIMPIEZA."/>
    <n v="220"/>
    <s v="VELILLA DE SAN ANTONI"/>
    <s v="MADRID"/>
    <x v="1"/>
    <s v="AdDirec - Adjudicación Directa"/>
    <s v="SinC - Sin Criterio"/>
    <x v="0"/>
    <x v="0"/>
    <n v="2"/>
    <s v="2. Gastos corrientes en bienes y servicios"/>
    <s v="11"/>
    <x v="1"/>
    <n v="1621"/>
    <s v="1621. Recogida de residuos"/>
    <n v="22"/>
    <n v="22199"/>
  </r>
  <r>
    <n v="220240000808"/>
    <s v="AD"/>
    <d v="2024-02-08T00:00:00"/>
    <n v="22024000761"/>
    <s v="2024 1150 1621 22799"/>
    <n v="5063.8500000000004"/>
    <x v="4"/>
    <s v="ENCARTE FOLLETO A5 INTRODUCIR CARTA ALCALDE PRESENTACIÓN GUÍA SEPARACIÓN DE RESIDUOS. SERVICIO DE LIMPIEZA."/>
    <n v="220"/>
    <s v="VALLADOLID"/>
    <s v="VALLADOLID"/>
    <x v="0"/>
    <s v="AdDirec - Adjudicación Directa"/>
    <s v="SinC - Sin Criterio"/>
    <x v="0"/>
    <x v="0"/>
    <n v="2"/>
    <s v="2. Gastos corrientes en bienes y servicios"/>
    <s v="11"/>
    <x v="1"/>
    <n v="1621"/>
    <s v="1621. Recogida de residuos"/>
    <n v="22"/>
    <n v="22799"/>
  </r>
  <r>
    <n v="220240000809"/>
    <s v="AD"/>
    <d v="2024-02-08T00:00:00"/>
    <n v="22024000762"/>
    <s v="2024 1150 1621 22799"/>
    <n v="6001.6"/>
    <x v="4"/>
    <s v="SUMINISTRO E IMPRESIÓN DE 155.000 SOBRES PARA EL ENCARTE DE LA GUÍA SE SEPARACIÓN DE RESIDUOS. SERVICIO DE LIMPIEZA."/>
    <n v="220"/>
    <s v="VALLADOLID"/>
    <s v="VALLADOLID"/>
    <x v="0"/>
    <s v="AdDirec - Adjudicación Directa"/>
    <s v="SinC - Sin Criterio"/>
    <x v="0"/>
    <x v="0"/>
    <n v="2"/>
    <s v="2. Gastos corrientes en bienes y servicios"/>
    <s v="11"/>
    <x v="1"/>
    <n v="1621"/>
    <s v="1621. Recogida de residuos"/>
    <n v="22"/>
    <n v="22799"/>
  </r>
  <r>
    <n v="220240003118"/>
    <s v="AD"/>
    <d v="2024-02-21T00:00:00"/>
    <n v="22024000789"/>
    <s v="2024 1150 1621 22799"/>
    <n v="8814.85"/>
    <x v="5"/>
    <s v="REPARTO BUZONEO INTERIOR 155.000 EJEMPLARES DE LA GUÍA SEPARACIÓN DE RESIDUOS EN VALLADOLID. SERVICIO DE LIMPIEZA."/>
    <n v="220"/>
    <s v="VALLADOLID"/>
    <s v="VALLADOLID"/>
    <x v="0"/>
    <s v="AdDirec - Adjudicación Directa"/>
    <s v="SinC - Sin Criterio"/>
    <x v="0"/>
    <x v="0"/>
    <n v="2"/>
    <s v="2. Gastos corrientes en bienes y servicios"/>
    <s v="11"/>
    <x v="1"/>
    <n v="1621"/>
    <s v="1621. Recogida de residuos"/>
    <n v="22"/>
    <n v="22799"/>
  </r>
  <r>
    <n v="220239000480"/>
    <s v="AD"/>
    <d v="2024-01-01T00:00:00"/>
    <n v="22024003076"/>
    <s v="2024 0250 9332 632"/>
    <n v="4809875.33"/>
    <x v="6"/>
    <s v="ADJUDICACION CONTRATO OBRA REFORM,A CASA CONSISTORIAL"/>
    <n v="220"/>
    <s v="VALLADOLID"/>
    <s v="VALLADOLID"/>
    <x v="2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9000501"/>
    <s v="AD"/>
    <d v="2024-01-01T00:00:00"/>
    <n v="22024001487"/>
    <s v="2024 0250 9332 632"/>
    <n v="13186.06"/>
    <x v="7"/>
    <s v="S.SALUD (LOTE 1) REHABILITACIÓN, REFORMA Y ACTUALIZACIÓN CASA CONSISTORIAL."/>
    <n v="220"/>
    <s v="VALLADOLID"/>
    <s v="VALLADOLID"/>
    <x v="0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0051611"/>
    <s v="AD"/>
    <d v="2024-02-28T00:00:00"/>
    <n v="22023003403"/>
    <s v="2024 0250 9332 632"/>
    <n v="2017.69"/>
    <x v="7"/>
    <s v="S.SALUD (LOTE 1) REHABILITACIÓN, REFORMA Y ACTUALIZACIÓN  CASA CONSISTORIAL."/>
    <n v="220"/>
    <s v="VALLADOLID"/>
    <s v="VALLADOLID"/>
    <x v="0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9000087"/>
    <s v="AD"/>
    <d v="2024-01-01T00:00:00"/>
    <n v="22024001574"/>
    <s v="2024 0250 9332 632"/>
    <n v="20018.47"/>
    <x v="8"/>
    <s v="DIRECCION DE OBRA 2024 REHABILITACION CASA CONSISTORIAL"/>
    <n v="220"/>
    <s v="VALLADOLID"/>
    <s v="VALLADOLID"/>
    <x v="0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0015940"/>
    <s v="AD"/>
    <d v="2024-02-28T00:00:00"/>
    <n v="22023003884"/>
    <s v="2024 0250 9332 632"/>
    <n v="1657.7"/>
    <x v="8"/>
    <s v="C.BASADO RED PYTO REHABILITACIÓN ENERGÉTICA CASA CONSISTORIAL Y REAJUSTE DE ANUALIDADES PYTO Y DIREC OBRA 2023."/>
    <n v="220"/>
    <s v="VALLADOLID"/>
    <s v="VALLADOLID"/>
    <x v="0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0050390"/>
    <s v="AD"/>
    <d v="2024-02-28T00:00:00"/>
    <n v="22023003403"/>
    <s v="2024 0250 9332 632"/>
    <n v="40335.379999999997"/>
    <x v="6"/>
    <s v="ADJUDICACION CONTRATO OBRAS REHABILITACIÓN ENERGÉTICA Y REFORMA CASA CONSISTORIAL."/>
    <n v="220"/>
    <s v="VALLADOLID"/>
    <s v="VALLADOLID"/>
    <x v="2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0053181"/>
    <s v="AD"/>
    <d v="2024-02-28T00:00:00"/>
    <n v="22023003403"/>
    <s v="2024 0250 9332 632"/>
    <n v="6455.61"/>
    <x v="9"/>
    <s v="C.CALIDAD (LOTE 2) REHABILITACIÓN, REFORMA  Y ACTUALIZACIÓN CASA CONSISTORIAL."/>
    <n v="220"/>
    <s v="ZARATAN"/>
    <s v="VALLADOLID"/>
    <x v="0"/>
    <s v="PrAbier - Procedimiento Abierto"/>
    <s v="MultiC - MultiCriterio"/>
    <x v="2"/>
    <x v="0"/>
    <n v="6"/>
    <s v="6. Inversiones reales"/>
    <s v="02"/>
    <x v="2"/>
    <n v="9332"/>
    <s v="9332. Mantenimiento de edificios e instalaciones municipales"/>
    <n v="63"/>
    <n v="632"/>
  </r>
  <r>
    <n v="220239000637"/>
    <s v="AD"/>
    <d v="2024-01-01T00:00:00"/>
    <n v="22024001488"/>
    <s v="2024 0250 9332 632"/>
    <n v="20970.37"/>
    <x v="9"/>
    <s v="C.CALIDAD (LOTE 2) REHABILITACIÓN, REFORMA Y ACTUALIZACIÓN CASA CONSISTORIAL."/>
    <n v="220"/>
    <s v="ZARATAN"/>
    <s v="VALLADOLID"/>
    <x v="0"/>
    <s v="PrAbier - Procedimiento Abierto"/>
    <s v="MultiC - MultiCriterio"/>
    <x v="2"/>
    <x v="0"/>
    <n v="6"/>
    <s v="6. Inversiones reales"/>
    <s v="02"/>
    <x v="2"/>
    <n v="9332"/>
    <s v="9332. Mantenimiento de edificios e instalaciones municipales"/>
    <n v="63"/>
    <n v="632"/>
  </r>
  <r>
    <n v="220240027585"/>
    <s v="AD"/>
    <d v="2024-06-26T00:00:00"/>
    <n v="22024003759"/>
    <s v="2024 0250 9332 632"/>
    <n v="2467.56"/>
    <x v="7"/>
    <s v="MOD.1 SEGURIDAD Y  SALUD OBRA DE REHABILITACIÓN ENERGÉTICA, REFORMA Y ACTUALIZACIÓN DE LA CASA CONSISTORIAL  VALLADOLID"/>
    <s v="220"/>
    <s v="VALLADOLID"/>
    <s v="VALLADOLID"/>
    <x v="0"/>
    <s v="PrAbier - Procedimiento Abierto"/>
    <s v="MultiC - MultiCriterio"/>
    <x v="1"/>
    <x v="1"/>
    <n v="6"/>
    <s v="6. Inversiones reales"/>
    <s v="02"/>
    <x v="2"/>
    <n v="9332"/>
    <s v="9332. Mantenimiento de edificios e instalaciones municipales"/>
    <n v="63"/>
    <n v="632"/>
  </r>
  <r>
    <n v="220240019675"/>
    <s v="AD"/>
    <d v="2024-05-23T00:00:00"/>
    <n v="22024003758"/>
    <s v="2024 0250 9332 632"/>
    <n v="4166.51"/>
    <x v="9"/>
    <s v="MOD.1-CONTROL CALIDAD (LOTE 2) A. TÉCNICA OBRA REHABILITACIÓN ENERGÉTICA Y ACTUALIZACIÓN CASA CONSISTORIAL DE VALLADOLID"/>
    <s v="220"/>
    <s v="ZARATAN"/>
    <s v="VALLADOLID"/>
    <x v="0"/>
    <s v="PrAbier - Procedimiento Abierto"/>
    <s v="MultiC - MultiCriterio"/>
    <x v="2"/>
    <x v="1"/>
    <n v="6"/>
    <s v="6. Inversiones reales"/>
    <s v="02"/>
    <x v="2"/>
    <n v="9332"/>
    <s v="9332. Mantenimiento de edificios e instalaciones municipales"/>
    <n v="63"/>
    <n v="632"/>
  </r>
  <r>
    <n v="220240017935"/>
    <s v="D"/>
    <d v="2024-05-15T00:00:00"/>
    <n v="22023003403"/>
    <s v="2024 0250 9332 632"/>
    <n v="12412.7"/>
    <x v="8"/>
    <s v="APROBAR 2º.AJUSTE ADJ.PROY. BÁSICO Y DE EJECU OBRAS REHABILITACIÓN ENERGÉTICA Y REFORMA CASA CONSISTORIAL."/>
    <s v="300"/>
    <s v="VALLADOLID"/>
    <s v="VALLADOLID"/>
    <x v="0"/>
    <s v="PrAbier - Procedimiento Abierto"/>
    <s v="MultiC - MultiCriterio"/>
    <x v="1"/>
    <x v="1"/>
    <n v="6"/>
    <s v="6. Inversiones reales"/>
    <s v="02"/>
    <x v="2"/>
    <n v="9332"/>
    <s v="9332. Mantenimiento de edificios e instalaciones municipales"/>
    <n v="63"/>
    <n v="632"/>
  </r>
  <r>
    <n v="220240013917"/>
    <s v="AD"/>
    <d v="2024-05-02T00:00:00"/>
    <n v="22024003583"/>
    <s v="2024 0250 9332 632"/>
    <n v="793621.48"/>
    <x v="6"/>
    <s v="MOD.NÚM.1 CONTRAT.OBRAS REHABIL.ENERGÉTICA,REFORMA Y ACTUALIZ.DE LA CASA CONSISTORIAL DE VALLAD."/>
    <s v="220"/>
    <s v="VALLADOLID"/>
    <s v="VALLADOLID"/>
    <x v="2"/>
    <s v="PrAbier - Procedimiento Abierto"/>
    <s v="MultiC - MultiCriterio"/>
    <x v="1"/>
    <x v="1"/>
    <n v="6"/>
    <s v="6. Inversiones reales"/>
    <s v="02"/>
    <x v="2"/>
    <n v="9332"/>
    <s v="9332. Mantenimiento de edificios e instalaciones municipales"/>
    <n v="63"/>
    <n v="632"/>
  </r>
  <r>
    <n v="220240028992"/>
    <s v="D"/>
    <d v="2024-07-03T00:00:00"/>
    <n v="22023003403"/>
    <s v="2024 0250 9332 632"/>
    <n v="4344.0600000000004"/>
    <x v="10"/>
    <s v="ADJ.CONTROL CALIDAD (LOTE 1)ENSAYOS OBRA REHABILITACIÓN CASA CONSISTORIAL -FINANCIADO POR LA UNIÓN EUROPEA NEXTGENERATIO"/>
    <n v="300"/>
    <s v="MALAGA"/>
    <s v="MALAGA"/>
    <x v="0"/>
    <s v="PrAbier - Procedimiento Abierto"/>
    <s v="MultiC - MultiCriterio"/>
    <x v="2"/>
    <x v="2"/>
    <n v="6"/>
    <s v="6. Inversiones reales"/>
    <s v="02"/>
    <x v="2"/>
    <n v="9332"/>
    <s v="9332. Mantenimiento de edificios e instalaciones municipales"/>
    <n v="63"/>
    <n v="632"/>
  </r>
  <r>
    <n v="220240041799"/>
    <s v="AD"/>
    <d v="2024-09-05T00:00:00"/>
    <n v="22024005624"/>
    <s v="2024 0250 9332 632"/>
    <n v="4916.58"/>
    <x v="7"/>
    <s v="S.SALUD OBRA DE REHAB.ENERGÉTICA,CONSOLID.ESTRUCTURAL Y REHAB.DEL TEATRO LOPE DE VEGA VALLAD.FINANCIADO POR EUROPA"/>
    <n v="220"/>
    <s v="VALLADOLID"/>
    <s v="VALLADOLID"/>
    <x v="0"/>
    <s v="PrAbier - Procedimiento Abierto"/>
    <s v="MultiC - MultiCriterio"/>
    <x v="1"/>
    <x v="2"/>
    <n v="6"/>
    <s v="6. Inversiones reales"/>
    <s v="02"/>
    <x v="2"/>
    <n v="9332"/>
    <s v="9332. Mantenimiento de edificios e instalaciones municipales"/>
    <n v="63"/>
    <n v="632"/>
  </r>
  <r>
    <n v="220240005580"/>
    <s v="D"/>
    <d v="2024-03-13T00:00:00"/>
    <n v="22024001486"/>
    <s v="2024 0550 4312 623"/>
    <n v="76802.33"/>
    <x v="11"/>
    <s v="CONTRATO  INSTALACION Y  SUMINISTRO DE EQUIPAMIENTO PARA GALERIAS COMERCIALES RONDILLA STA TERESA. ADJUDICACION - LOTE 1"/>
    <n v="300"/>
    <s v="VALLADOLID"/>
    <s v="VALLADOLID"/>
    <x v="1"/>
    <s v="PrAbier - Procedimiento Abierto"/>
    <s v="MultiC - MultiCriterio"/>
    <x v="1"/>
    <x v="0"/>
    <n v="6"/>
    <s v="6. Inversiones reales"/>
    <s v="05"/>
    <x v="0"/>
    <n v="4312"/>
    <s v="4312. Mercados"/>
    <n v="62"/>
    <n v="623"/>
  </r>
  <r>
    <n v="220239000941"/>
    <s v="AD"/>
    <d v="2024-01-01T00:00:00"/>
    <n v="22024003875"/>
    <s v="2024 0550 4312 623"/>
    <n v="9120.98"/>
    <x v="11"/>
    <s v="SUMINISTRO E INSTALACIÓN DE CÁMARAS FRIGORÍFICAS EN LOS MERCADOS MUNICIPALES."/>
    <n v="220"/>
    <s v="VALLADOLID"/>
    <s v="VALLADOLID"/>
    <x v="1"/>
    <s v="AdDirec - Adjudicación Directa"/>
    <s v="SinC - Sin Criterio"/>
    <x v="0"/>
    <x v="0"/>
    <n v="6"/>
    <s v="6. Inversiones reales"/>
    <s v="05"/>
    <x v="0"/>
    <n v="4312"/>
    <s v="4312. Mercados"/>
    <n v="62"/>
    <n v="623"/>
  </r>
  <r>
    <n v="220240027846"/>
    <s v="AD"/>
    <d v="2024-06-27T00:00:00"/>
    <n v="22024005256"/>
    <s v="2024 0550 4312 623"/>
    <n v="4235"/>
    <x v="12"/>
    <s v="CONTRATO DE SERVICIOS DE ELABORACION E INSTALACION DE SEÑALETICA EL EL MERCADO DE LA RONDILLA."/>
    <s v="220"/>
    <s v="VALLADOLID"/>
    <s v="VALLADOLID"/>
    <x v="0"/>
    <s v="AdDirec - Adjudicación Directa"/>
    <s v="SinC - Sin Criterio"/>
    <x v="0"/>
    <x v="1"/>
    <n v="6"/>
    <s v="6. Inversiones reales"/>
    <s v="05"/>
    <x v="0"/>
    <n v="4312"/>
    <s v="4312. Mercados"/>
    <n v="62"/>
    <n v="623"/>
  </r>
  <r>
    <n v="220240028977"/>
    <s v="AD"/>
    <d v="2024-07-03T00:00:00"/>
    <n v="22024005273"/>
    <s v="2024 0550 4312 623"/>
    <n v="3764.98"/>
    <x v="13"/>
    <s v="CONTRATO ES EL SUMINISTRO E INSTALACIÓN DE UNA PANTALLA INFORMATIVA EN EL MERCADO DE LA RONDILLA."/>
    <n v="220"/>
    <s v="ZARATAN"/>
    <s v="VALLADOLID"/>
    <x v="1"/>
    <s v="AdDirec - Adjudicación Directa"/>
    <s v="SinC - Sin Criterio"/>
    <x v="0"/>
    <x v="2"/>
    <n v="6"/>
    <s v="6. Inversiones reales"/>
    <s v="05"/>
    <x v="0"/>
    <n v="4312"/>
    <s v="4312. Mercados"/>
    <n v="62"/>
    <n v="623"/>
  </r>
  <r>
    <n v="220240042582"/>
    <s v="D"/>
    <d v="2024-09-13T00:00:00"/>
    <n v="22024004867"/>
    <s v="2024 0550 4312 623"/>
    <n v="25338.13"/>
    <x v="14"/>
    <s v="CONTRATACION DE SUMINISTRO E INSTALACION DE TAQUILLAS REFRIGERADAS PARA LOS MERCADOS MUNICIPALES EL CAMPILLO Y DELICIAS"/>
    <s v="300"/>
    <s v="COSLADA"/>
    <s v="MADRID"/>
    <x v="1"/>
    <s v="PrAbier - Procedimiento Abierto"/>
    <s v="UniC - Único Criterio"/>
    <x v="1"/>
    <x v="2"/>
    <n v="6"/>
    <s v="6. Inversiones reales"/>
    <s v="05"/>
    <x v="0"/>
    <n v="4312"/>
    <s v="4312. Mercados"/>
    <n v="62"/>
    <n v="623"/>
  </r>
  <r>
    <n v="220240028978"/>
    <s v="AD"/>
    <d v="2024-07-03T00:00:00"/>
    <n v="22024005311"/>
    <s v="2024 0550 4312 625"/>
    <n v="6790.05"/>
    <x v="15"/>
    <s v="SUMINISTRO E INSTALACIÓN DE MINIPUNTOS LIMPIOS EN DOS MERCADOS MUNICIPALES."/>
    <n v="220"/>
    <s v="MANLLEU"/>
    <s v="BARCELONA"/>
    <x v="1"/>
    <s v="AdDirec - Adjudicación Directa"/>
    <s v="SinC - Sin Criterio"/>
    <x v="0"/>
    <x v="2"/>
    <n v="6"/>
    <s v="6. Inversiones reales"/>
    <s v="05"/>
    <x v="0"/>
    <n v="4312"/>
    <s v="4312. Mercados"/>
    <n v="62"/>
    <n v="625"/>
  </r>
  <r>
    <n v="220240029642"/>
    <s v="AD"/>
    <d v="2024-07-05T00:00:00"/>
    <n v="22024005113"/>
    <s v="2024 0550 4312 626"/>
    <n v="18129.84"/>
    <x v="16"/>
    <s v="IMPLANTACION DE UNA RED DE ACCESO WIFI EN MERCADO RONDILLA"/>
    <n v="220"/>
    <s v="VALLADOLID"/>
    <s v="VALLADOLID"/>
    <x v="0"/>
    <s v="AdDirec - Adjudicación Directa"/>
    <s v="SinC - Sin Criterio"/>
    <x v="0"/>
    <x v="2"/>
    <n v="6"/>
    <s v="6. Inversiones reales"/>
    <s v="05"/>
    <x v="0"/>
    <n v="4312"/>
    <s v="4312. Mercados"/>
    <n v="62"/>
    <n v="626"/>
  </r>
  <r>
    <n v="220240008392"/>
    <s v="AD"/>
    <d v="2024-03-22T00:00:00"/>
    <n v="22024003439"/>
    <s v="2024 0550 4312 632"/>
    <n v="475642.57"/>
    <x v="17"/>
    <s v="SALDO COMPROMETIDO A 31/12/2023. OBRAS DE REPARACION Y SUBSANACION PATOLOGIAS MERCADO DELICIAS."/>
    <n v="220"/>
    <s v="VALLADOLID"/>
    <s v="VALLADOLID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40008391"/>
    <s v="AD"/>
    <d v="2024-03-22T00:00:00"/>
    <n v="22024002957"/>
    <s v="2024 0550 4312 632"/>
    <n v="1671.6"/>
    <x v="7"/>
    <s v="SALDO COMPROMETIDO A 31/12/2023 SEG. SALUD OBRAS REPARACION Y SUBSANACION PATOLOGIAS MERCADO DELICIAS."/>
    <n v="220"/>
    <s v="VALLADOLID"/>
    <s v="VALLADOLID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30021925"/>
    <s v="AD"/>
    <d v="2024-02-28T00:00:00"/>
    <n v="22023003760"/>
    <s v="2024 0550 4312 632"/>
    <n v="206806.97"/>
    <x v="18"/>
    <s v="MODIFICADO DEL CONTRATO DE REMODELACION GALERIAS ALIMENTACION RONDILLA DE SANTA TERESA EXPT.SE_9_2021"/>
    <n v="220"/>
    <s v="PEREIRO DE AGUIAR"/>
    <s v="OURENSE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40008396"/>
    <s v="AD"/>
    <d v="2024-03-22T00:00:00"/>
    <n v="22024002959"/>
    <s v="2024 0550 4312 632"/>
    <n v="6436.25"/>
    <x v="19"/>
    <s v="SALDO COMPROMETIDO A 31/12/2023 CONTROL CALIDAD(L2) OBRAS REPARACION SUBSANACION PATOLOGIAS MERCADO DELICIAS."/>
    <n v="220"/>
    <s v="SANT CUGAT DEL VALLES"/>
    <s v="BARCELONA"/>
    <x v="2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20007921"/>
    <s v="AD"/>
    <d v="2024-02-28T00:00:00"/>
    <n v="22022002051"/>
    <s v="2024 0550 4312 632"/>
    <n v="130347.2"/>
    <x v="18"/>
    <s v="ADJUDICACIÓN CONTRATO OBRAS REMODELACIÓN MERCADO RONDILLA STA TERESA"/>
    <n v="220"/>
    <s v="PEREIRO DE AGUIAR"/>
    <s v="OURENSE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40008395"/>
    <s v="AD"/>
    <d v="2024-03-22T00:00:00"/>
    <n v="22024002958"/>
    <s v="2024 0550 4312 632"/>
    <n v="1204.7"/>
    <x v="10"/>
    <s v="SALDO COMPROMETIDO A 31/12/2023 CONTROL CALIDAD(L1) OBRAS REPARACION SUBSANACION PATOLOGIAS MERCADO DELICIAS."/>
    <n v="220"/>
    <s v="MALAGA"/>
    <s v="MALAGA"/>
    <x v="2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20012381"/>
    <s v="AD"/>
    <d v="2024-02-28T00:00:00"/>
    <n v="22022002454"/>
    <s v="2024 0550 4312 632"/>
    <n v="1718.49"/>
    <x v="9"/>
    <s v="CONTRATO CONTROL DE CALIDAD OBRAS REMODELACIÓN GALERIAS MUNICIPALES DE ALIMENTACIÓN RONDILLA STA. TERESA (LOTE 2)"/>
    <n v="220"/>
    <s v="ZARATAN"/>
    <s v="VALLADOLID"/>
    <x v="0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20014670"/>
    <s v="AD"/>
    <d v="2024-02-28T00:00:00"/>
    <n v="22022002145"/>
    <s v="2024 0550 4312 632"/>
    <n v="1556.4"/>
    <x v="8"/>
    <s v="Direccion de Obra - Obras de acondicionamiento del mercado de Rondilla de Santa Teresa"/>
    <n v="220"/>
    <s v="VALLADOLID"/>
    <s v="VALLADOLID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30030677"/>
    <s v="AD"/>
    <d v="2024-02-28T00:00:00"/>
    <n v="22023004545"/>
    <s v="2024 0550 4312 632"/>
    <n v="1538.41"/>
    <x v="9"/>
    <s v="MODIFICADO DEL PROYECTO DE REHABILITACION GALERIAS MUNICIPALES DE ALIMENTACION RONDILLA DE SANTA TERESA"/>
    <n v="220"/>
    <s v="ZARATAN"/>
    <s v="VALLADOLID"/>
    <x v="0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30064191"/>
    <s v="AD"/>
    <d v="2024-03-12T00:00:00"/>
    <n v="22023008370"/>
    <s v="2024 0550 4312 632"/>
    <n v="6088.24"/>
    <x v="9"/>
    <s v="DIRECCION FACULTATIVA OBRAS REPARACION Y SUBSANACION DE PATOLOGIAS EN EL MERCADO DELICIAS."/>
    <n v="220"/>
    <s v="ZARATAN"/>
    <s v="VALLADOLID"/>
    <x v="2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40035253"/>
    <s v="AD"/>
    <d v="2024-08-01T00:00:00"/>
    <n v="22024005857"/>
    <s v="2024 0550 4312 632"/>
    <n v="668.07"/>
    <x v="19"/>
    <s v="CONTRATO DE SERVICIOS EN MATERIA DE CONTROL DE CALIDAD EXPTE. 05_CMC_M_MAR_2024_7_PRTR_CONT_OBRA_CUBIERTA"/>
    <n v="220"/>
    <s v="SANT CUGAT DEL VALLES"/>
    <s v="BARCELONA"/>
    <x v="0"/>
    <s v="PrAbier - Procedimiento Abierto"/>
    <s v="MultiC - MultiCriterio"/>
    <x v="2"/>
    <x v="2"/>
    <n v="6"/>
    <s v="6. Inversiones reales"/>
    <s v="05"/>
    <x v="0"/>
    <n v="4312"/>
    <s v="4312. Mercados"/>
    <n v="63"/>
    <n v="632"/>
  </r>
  <r>
    <n v="220240034971"/>
    <s v="AD"/>
    <d v="2024-07-31T00:00:00"/>
    <n v="22024005727"/>
    <s v="2024 0550 4312 632"/>
    <n v="147.49"/>
    <x v="7"/>
    <s v="CONTRATO DE SERVICIOS EN MATERIA DE SEGURIDAD Y SALUD EXPTE 05_CMC_M_MAR_2024_7_PRTR_CONT_OBRA_CUBIERTA"/>
    <s v="220"/>
    <s v="VALLADOLID"/>
    <s v="VALLADOLID"/>
    <x v="2"/>
    <s v="PrAbier - Procedimiento Abierto"/>
    <s v="MultiC - MultiCriterio"/>
    <x v="1"/>
    <x v="2"/>
    <n v="6"/>
    <s v="6. Inversiones reales"/>
    <s v="05"/>
    <x v="0"/>
    <n v="4312"/>
    <s v="4312. Mercados"/>
    <n v="63"/>
    <n v="632"/>
  </r>
  <r>
    <n v="220240030031"/>
    <s v="AD"/>
    <d v="2024-07-09T00:00:00"/>
    <n v="22024005104"/>
    <s v="2024 0550 4312 632"/>
    <n v="47436.53"/>
    <x v="20"/>
    <s v="CONTRATO MENOR DE OBRAS RELATIVAS AL MERCADO DE LA MARQUESINA DE LA PLAZA DE ESPAÑA DE VALLADOLID."/>
    <n v="220"/>
    <s v="ZAMORA"/>
    <s v="ZAMORA"/>
    <x v="2"/>
    <s v="AdDirec - Adjudicación Directa"/>
    <s v="SinC - Sin Criterio"/>
    <x v="0"/>
    <x v="2"/>
    <n v="6"/>
    <s v="6. Inversiones reales"/>
    <s v="05"/>
    <x v="0"/>
    <n v="4312"/>
    <s v="4312. Mercados"/>
    <n v="63"/>
    <n v="623"/>
  </r>
  <r>
    <n v="220240044769"/>
    <s v="AD"/>
    <d v="2024-09-30T00:00:00"/>
    <n v="22024006721"/>
    <s v="2024 0550 4312 632"/>
    <n v="97.47"/>
    <x v="7"/>
    <s v="AD COMPLEMENTARIO SEGURIDAD Y SALUD OBRAS REPARACION Y SUBSANACION DE PATOLOGIAS DEL MERCADO DE LAS DELICIAS."/>
    <s v="220"/>
    <s v="VALLADOLID"/>
    <s v="VALLADOLID"/>
    <x v="2"/>
    <s v="PrAbier - Procedimiento Abierto"/>
    <s v="MultiC - MultiCriterio"/>
    <x v="1"/>
    <x v="2"/>
    <n v="6"/>
    <s v="6. Inversiones reales"/>
    <s v="05"/>
    <x v="0"/>
    <n v="4312"/>
    <s v="4312. Mercados"/>
    <n v="63"/>
    <n v="632"/>
  </r>
  <r>
    <n v="220240030194"/>
    <s v="D"/>
    <d v="2024-07-11T00:00:00"/>
    <n v="22024003437"/>
    <s v="2024 0550 4312 633"/>
    <n v="69638.62"/>
    <x v="21"/>
    <s v="CONTRATO DE SUMINISTRO E INSTALACIÓN DE LUMINARIAS PARA LA RENOVACIÓN EN EL MERCADO DEL VAL ."/>
    <n v="300"/>
    <s v="VALLADOLID"/>
    <s v="VALLADOLID"/>
    <x v="1"/>
    <s v="PrAbier - Procedimiento Abierto"/>
    <s v="MultiC - MultiCriterio"/>
    <x v="1"/>
    <x v="2"/>
    <n v="6"/>
    <s v="6. Inversiones reales"/>
    <s v="05"/>
    <x v="0"/>
    <n v="4312"/>
    <s v="4312. Mercados"/>
    <n v="63"/>
    <n v="633"/>
  </r>
  <r>
    <n v="220240013210"/>
    <s v="AD"/>
    <d v="2024-04-26T00:00:00"/>
    <n v="22024003107"/>
    <s v="2024 0550 4314 633"/>
    <n v="12526.38"/>
    <x v="9"/>
    <s v="REDACCION DE PROYECTOS Y DIRECCION DE OBRA ALUMBRADO DIFERENTES CALLES COMERCIALES. PLAZO EJEC."/>
    <s v="220"/>
    <s v="ZARATAN"/>
    <s v="VALLADOLID"/>
    <x v="0"/>
    <s v="PrAbier - Procedimiento Abierto"/>
    <s v="UniC - Único Criterio"/>
    <x v="2"/>
    <x v="1"/>
    <n v="6"/>
    <s v="6. Inversiones reales"/>
    <s v="05"/>
    <x v="0"/>
    <n v="4314"/>
    <s v="4314. Actuaciones en materia de comercio minorista"/>
    <n v="63"/>
    <n v="633"/>
  </r>
  <r>
    <n v="220240030542"/>
    <s v="D"/>
    <d v="2024-07-15T00:00:00"/>
    <n v="22024002832"/>
    <s v="2024 0650 3341 632"/>
    <n v="15730"/>
    <x v="22"/>
    <s v="SE-EC 2/2024 PS2. CONTRATO DIRECCION FACULTATIVA OBRAS DE REHABILITACIÓN INTEGRAL DE LA NAVE DEL LAVA 3ª FASE. AÑO 2024"/>
    <n v="300"/>
    <s v="VALLADOLID"/>
    <s v="VALLADOLID"/>
    <x v="0"/>
    <s v="PrNegSP - Procedimiento Negociado Sin Publicidad"/>
    <s v="SinC - Sin Criterio"/>
    <x v="3"/>
    <x v="2"/>
    <n v="6"/>
    <s v="6. Inversiones reales"/>
    <s v="06"/>
    <x v="3"/>
    <n v="3341"/>
    <s v="3341. Coordinación de políticas culturales"/>
    <n v="63"/>
    <n v="632"/>
  </r>
  <r>
    <n v="220240042999"/>
    <s v="AD"/>
    <d v="2024-09-20T00:00:00"/>
    <n v="22024006193"/>
    <s v="2024 0650 3341 632"/>
    <n v="4253.1499999999996"/>
    <x v="7"/>
    <s v="SE-EC 2/2024 PS PS 4 COORDINACIÓN SE SEGURIDAD Y SALUD OBRAS DE REHABILITACIÓN LAVA 3 FASE FACTORÍA DE CREACIÓN"/>
    <s v="220"/>
    <s v="VALLADOLID"/>
    <s v="VALLADOLID"/>
    <x v="0"/>
    <s v="PrAbier - Procedimiento Abierto"/>
    <s v="MultiC - MultiCriterio"/>
    <x v="1"/>
    <x v="2"/>
    <n v="6"/>
    <s v="6. Inversiones reales"/>
    <s v="06"/>
    <x v="3"/>
    <n v="3341"/>
    <s v="3341. Coordinación de políticas culturales"/>
    <n v="63"/>
    <n v="632"/>
  </r>
  <r>
    <n v="220240002025"/>
    <s v="D"/>
    <d v="2024-02-21T00:00:00"/>
    <n v="22024001449"/>
    <s v="2024 0750 1711 610"/>
    <n v="437681.63"/>
    <x v="23"/>
    <s v="PROYECTO DE EJECUCIÓN CAMINOS DE LA BIODIVERSIDAD URBANA. RESERVA BIOLÓGICA URBANA &quot;&quot;EL TOMILLO&quot;&quot; (2024)."/>
    <n v="300"/>
    <s v="PONTEVEDRA"/>
    <s v="PONTEVEDRA"/>
    <x v="2"/>
    <s v="PrAbier - Procedimiento Abierto"/>
    <s v="MultiC - MultiCriterio"/>
    <x v="1"/>
    <x v="0"/>
    <n v="6"/>
    <s v="6. Inversiones reales"/>
    <s v="07"/>
    <x v="4"/>
    <n v="1711"/>
    <s v="1711. Parques y jardines"/>
    <n v="61"/>
    <n v="610"/>
  </r>
  <r>
    <n v="220240003301"/>
    <s v="AD"/>
    <d v="2024-02-22T00:00:00"/>
    <n v="22024000190"/>
    <s v="2024 0750 1711 610"/>
    <n v="22165.38"/>
    <x v="9"/>
    <s v="CONTROL CALIDAD L2. CAMINOS DE LA BIODIVERSIDAD URBANA. V.30/2023"/>
    <n v="220"/>
    <s v="ZARATAN"/>
    <s v="VALLADOLID"/>
    <x v="0"/>
    <s v="PrAbier - Procedimiento Abierto"/>
    <s v="MultiC - MultiCriterio"/>
    <x v="2"/>
    <x v="0"/>
    <n v="6"/>
    <s v="6. Inversiones reales"/>
    <s v="07"/>
    <x v="4"/>
    <n v="1711"/>
    <s v="1711. Parques y jardines"/>
    <n v="61"/>
    <n v="610"/>
  </r>
  <r>
    <n v="220240003300"/>
    <s v="AD"/>
    <d v="2024-02-22T00:00:00"/>
    <n v="22024000181"/>
    <s v="2024 0750 1711 610"/>
    <n v="7680.85"/>
    <x v="24"/>
    <s v="CONTROL DE CALIDAD L1.   CAMINOS DE LA BIODIVERSIDAD URBANA. V.30/2023"/>
    <n v="220"/>
    <s v="CASTELLANOS DE MORISCOS"/>
    <s v="SALAMANCA"/>
    <x v="0"/>
    <s v="PrAbier - Procedimiento Abierto"/>
    <s v="MultiC - MultiCriterio"/>
    <x v="2"/>
    <x v="0"/>
    <n v="6"/>
    <s v="6. Inversiones reales"/>
    <s v="07"/>
    <x v="4"/>
    <n v="1711"/>
    <s v="1711. Parques y jardines"/>
    <n v="61"/>
    <n v="610"/>
  </r>
  <r>
    <n v="220240002026"/>
    <s v="AD"/>
    <d v="2024-02-21T00:00:00"/>
    <n v="22024001515"/>
    <s v="2024 0750 1711 610"/>
    <n v="1021.31"/>
    <x v="25"/>
    <s v="CONTRATO SEGURIDAD Y SALUD Cºs DE BIODIVERSIDAD URBANA, RESERVA BIOLÓGICA URBANA &quot;&quot;EL  TOMILLO&quot;&quot;, VALLADOLID. V.26/2023."/>
    <n v="220"/>
    <s v="VALLADOLID"/>
    <s v="VALLADOLID"/>
    <x v="0"/>
    <s v="PrAbier - Procedimiento Abierto"/>
    <s v="MultiC - MultiCriterio"/>
    <x v="1"/>
    <x v="0"/>
    <n v="6"/>
    <s v="6. Inversiones reales"/>
    <s v="07"/>
    <x v="4"/>
    <n v="1711"/>
    <s v="1711. Parques y jardines"/>
    <n v="61"/>
    <n v="610"/>
  </r>
  <r>
    <n v="220240034144"/>
    <s v="ADO"/>
    <d v="2024-07-30T00:00:00"/>
    <n v="22024005728"/>
    <s v="2024 0750 1711 610"/>
    <n v="6629.98"/>
    <x v="26"/>
    <s v="Redacción proy &quot;&quot;Mejora y Diversif Ecológ. Cuesta Conejos y Maruquesa- Cºs Biodiversidad Exp V.9/2021 PS4 Lote 3"/>
    <s v="240"/>
    <s v="VILLAMURIEL DE CERRATO"/>
    <s v="PALENCIA"/>
    <x v="0"/>
    <s v="PrAbier - Procedimiento Abierto"/>
    <s v="MultiC - MultiCriterio"/>
    <x v="2"/>
    <x v="2"/>
    <n v="6"/>
    <s v="6. Inversiones reales"/>
    <s v="07"/>
    <x v="4"/>
    <n v="1711"/>
    <s v="1711. Parques y jardines"/>
    <n v="61"/>
    <n v="610"/>
  </r>
  <r>
    <n v="220229000661"/>
    <s v="AD"/>
    <d v="2024-02-28T00:00:00"/>
    <n v="22023001366"/>
    <s v="2024 0750 1721 623"/>
    <n v="236447.18"/>
    <x v="27"/>
    <s v="ESP. VS 21/22 SISTEMA CONTROL ACCESO ZBE. AÑO 2023. APUNTE PREVIO 920229000619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2"/>
    <n v="623"/>
  </r>
  <r>
    <n v="220229000799"/>
    <s v="AD"/>
    <d v="2024-02-28T00:00:00"/>
    <n v="22023001939"/>
    <s v="2024 0750 1721 623"/>
    <n v="167492.75"/>
    <x v="27"/>
    <s v="CONTRATO VS 21/22. CONTROL DE ACCESOS A LA ZONA DE BAJAS EMISIONES (ZBE)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2"/>
    <n v="623"/>
  </r>
  <r>
    <n v="220240006273"/>
    <s v="AD"/>
    <d v="2024-03-13T00:00:00"/>
    <n v="22024003214"/>
    <s v="2024 0750 1721 623"/>
    <n v="1128.0999999999999"/>
    <x v="7"/>
    <s v="CONTROL Y SEGURIDAD DEL CONTRATO VS 30_23 DE INSTALACIONES FOTOVOLTAICAS DE AUTOCONSUMO COLECTIVO"/>
    <n v="220"/>
    <s v="VALLADOLID"/>
    <s v="VALLADOLID"/>
    <x v="0"/>
    <s v="PrAbier - Procedimiento Abierto"/>
    <s v="MultiC - MultiCriterio"/>
    <x v="2"/>
    <x v="0"/>
    <n v="6"/>
    <s v="6. Inversiones reales"/>
    <s v="07"/>
    <x v="4"/>
    <n v="1721"/>
    <s v="1721. Protección del medio ambiente"/>
    <n v="62"/>
    <n v="623"/>
  </r>
  <r>
    <n v="220240011039"/>
    <s v="D"/>
    <d v="2024-04-10T00:00:00"/>
    <n v="22024001502"/>
    <s v="2024 0750 1721 623"/>
    <n v="31498.720000000001"/>
    <x v="28"/>
    <s v="EXP.63/23 SUMINISTROS PARA MONITORIZAR Y EVALUAR LA ZONA BAJAS EMISIONES. AYTO:32652,89 PRPR: 94798,73"/>
    <s v="300"/>
    <s v="LLANERA"/>
    <s v="ASTURIAS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2"/>
    <n v="623"/>
  </r>
  <r>
    <n v="220240010958"/>
    <s v="D"/>
    <d v="2024-04-05T00:00:00"/>
    <n v="22024001495"/>
    <s v="2024 0750 1721 623"/>
    <n v="131890"/>
    <x v="29"/>
    <s v="EXP. VS31/23 CROMATOGRAFO DE GASES DE ALTA RESOLUCIÓN CON UN DETECTOR DE MASAS CON TRIPLE CUADRUPOLO ASOCIADO PROYECTO"/>
    <s v="300"/>
    <s v="HOSPITALET DE LLOBREGAT"/>
    <s v="BARCELONA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2"/>
    <n v="623"/>
  </r>
  <r>
    <n v="220240027612"/>
    <s v="AD"/>
    <d v="2024-06-26T00:00:00"/>
    <n v="22024004688"/>
    <s v="2024 0750 1721 633"/>
    <n v="19331.73"/>
    <x v="30"/>
    <s v="VS 30/23 CONTRATO DE SUMINISTRO E INSTALACION DE PLANTAS FOTOVOLTAICAS AUTOCONSUMO COLECTIVO LOTE:4"/>
    <s v="220"/>
    <s v="VALLADOLID"/>
    <s v="VALLADOL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40027614"/>
    <s v="AD"/>
    <d v="2024-06-26T00:00:00"/>
    <n v="22024004690"/>
    <s v="2024 0750 1721 633"/>
    <n v="32752.87"/>
    <x v="30"/>
    <s v="VS 30/23 CONTRATO DE SUMINISTRO E INSTALACION DE PLANTAS FOTOVOLTAICAS AUTOCONSUMO COLECTIVO LOTE:5"/>
    <s v="220"/>
    <s v="VALLADOLID"/>
    <s v="VALLADOL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40027611"/>
    <s v="AD"/>
    <d v="2024-06-26T00:00:00"/>
    <n v="22024004687"/>
    <s v="2024 0750 1721 633"/>
    <n v="33345.93"/>
    <x v="31"/>
    <s v="VS 30/23 CONTRATO DE SUMINISTRO E INSTALACION DE PLANTAS FOTOVOLTAICAS AUTOCONSUMO COLECTIVO LOTE:3"/>
    <s v="220"/>
    <s v="VALLADOLID"/>
    <s v="VALLADOL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40027610"/>
    <s v="AD"/>
    <d v="2024-06-26T00:00:00"/>
    <n v="22024004685"/>
    <s v="2024 0750 1721 633"/>
    <n v="33410.519999999997"/>
    <x v="32"/>
    <s v="VS 30/23 CONTRATO DE SUMINISTRO E INSTALACION DE PLANTAS FOTOVOLTAICAS AUTOCONSUMO COLECTIVO LOTE:2"/>
    <s v="220"/>
    <s v="GUADALIX DE LA SIERRA"/>
    <s v="MADR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40027613"/>
    <s v="AD"/>
    <d v="2024-06-26T00:00:00"/>
    <n v="22024004689"/>
    <s v="2024 0750 1721 633"/>
    <n v="69454"/>
    <x v="33"/>
    <s v="VS 30/23 CONTRATO DE SUMINISTRO E INSTALACION DE PLANTAS FOTOVOLTAICAS AUTOCONSUMO COLECTIVO LOTE:1"/>
    <s v="220"/>
    <s v="VALLADOLID"/>
    <s v="VALLADOL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20058854"/>
    <s v="AD"/>
    <d v="2024-02-28T00:00:00"/>
    <n v="22022005788"/>
    <s v="2024 0750 1721 641"/>
    <n v="271704.52"/>
    <x v="27"/>
    <s v="VS 21_22 SISTEMA CONTROL ACCESO ZONA BAJAS EMISIONES FONDOS PRTR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29000662"/>
    <s v="AD"/>
    <d v="2024-02-28T00:00:00"/>
    <n v="22023001367"/>
    <s v="2024 0750 1721 641"/>
    <n v="187750.52"/>
    <x v="27"/>
    <s v="EXP. VS 21/22 SISTEMA CONTROL ACCESO ZBE AÑO 2023. APUNTE PREVIO 920229000588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30069521"/>
    <s v="AD"/>
    <d v="2024-02-28T00:00:00"/>
    <n v="22023005911"/>
    <s v="2024 0750 1721 641"/>
    <n v="181500"/>
    <x v="34"/>
    <s v="VS 44/23 SUMINISTRO DE SISTEMAS DE PREDICCION DE CALIDAD DEL AIRE"/>
    <n v="220"/>
    <s v="MADRID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20058854"/>
    <s v="AD"/>
    <d v="2024-02-28T00:00:00"/>
    <n v="22022004102"/>
    <s v="2024 0750 1721 641"/>
    <n v="134180"/>
    <x v="27"/>
    <s v="VS 21_22 SISTEMA CONTROL ACCESO ZONA BAJAS EMISIONES FONDOS PRTR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29000800"/>
    <s v="AD"/>
    <d v="2024-02-28T00:00:00"/>
    <n v="22023001940"/>
    <s v="2024 0750 1721 641"/>
    <n v="27467.02"/>
    <x v="27"/>
    <s v="CONTRATO VS 21/22. CONTROL DE ACCESOS A LA ZONA DE BAJAS EMISIONES (ZBE)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30012963"/>
    <s v="AD"/>
    <d v="2024-04-15T00:00:00"/>
    <n v="22023003720"/>
    <s v="2024 0850 1341 609"/>
    <n v="166701.70000000001"/>
    <x v="35"/>
    <s v="ADQ. &quot;&quot;PANELES INFORMACIÓN SAE (Tecnología incluida)&quot;&quot; para proy. PRTR &quot;&quot;Ciudades Conectadas&quot;&quot;. AD 22022/76749 rmte. incorp."/>
    <s v="220"/>
    <s v="MADRID"/>
    <s v="MADRID"/>
    <x v="1"/>
    <s v="PrAbier - Procedimiento Abierto"/>
    <s v="MultiC - MultiCriterio"/>
    <x v="1"/>
    <x v="1"/>
    <n v="6"/>
    <s v="6. Inversiones reales"/>
    <s v="08"/>
    <x v="5"/>
    <n v="1341"/>
    <s v="1341. Movilidad"/>
    <n v="60"/>
    <n v="609"/>
  </r>
  <r>
    <n v="220240021109"/>
    <s v="AD"/>
    <d v="2024-05-24T00:00:00"/>
    <n v="22024004506"/>
    <s v="2024 0850 1532 609"/>
    <n v="5415.17"/>
    <x v="8"/>
    <s v="Dirección facultativa de obras de instalación de ascensor en calle Veleta (lote 2) PS nº 2 del expediente 17/2023 SETM"/>
    <s v="220"/>
    <s v="VALLADOLID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20998"/>
    <s v="D"/>
    <d v="2024-05-24T00:00:00"/>
    <n v="22024003582"/>
    <s v="2024 0850 1532 609"/>
    <n v="4634.74"/>
    <x v="9"/>
    <s v="Lote 2, AT CC.ASCENSORES C/ VELETA Contrato para la implantación de ascensores urbanos en los barriosPRTR. Exp. 17-2023.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20997"/>
    <s v="D"/>
    <d v="2024-05-24T00:00:00"/>
    <n v="22024003582"/>
    <s v="2024 0850 1532 609"/>
    <n v="2509.98"/>
    <x v="9"/>
    <s v="Lote 1, AT CC.ASCENSOR C/ SALUD.Contrato para la implantación de ascensores urbanos en los barrios .PRTR. Exp. 17-2023.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18065"/>
    <s v="D"/>
    <d v="2024-05-17T00:00:00"/>
    <n v="22024003582"/>
    <s v="2024 0850 1532 609"/>
    <n v="717.08"/>
    <x v="10"/>
    <s v="Lote 1, ASCENSOR C/ SALUD. Contrato para la implantación de ascensores urbanos en los barrios .PRTR. Exp. 17-2023.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18066"/>
    <s v="D"/>
    <d v="2024-05-17T00:00:00"/>
    <n v="22024003582"/>
    <s v="2024 0850 1532 609"/>
    <n v="1924.05"/>
    <x v="10"/>
    <s v="Lote 2  ASCENSOR C/ VELETA. Ccontrato para la implantación de ascensores urbanos en los barrios PRTR. Exp. 17-2023.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18406"/>
    <s v="AD"/>
    <d v="2024-05-17T00:00:00"/>
    <n v="22024004508"/>
    <s v="2024 0850 1532 609"/>
    <n v="2913.66"/>
    <x v="8"/>
    <s v="Dirección facultativa de obras de instalación de ascensor en calle Salud (lote 1) PS nº 1 del expediente 17/2023 SETM"/>
    <s v="220"/>
    <s v="VALLADOLID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12004"/>
    <s v="D"/>
    <d v="2024-04-17T00:00:00"/>
    <n v="22024003582"/>
    <s v="2024 0850 1532 609"/>
    <n v="668093.43000000005"/>
    <x v="36"/>
    <s v="Contrato de obras de  implantación de ascensor urbano en calle Veleta (lote 2) exp. 17/2023 SETM"/>
    <s v="300"/>
    <s v="NARON"/>
    <s v="A CORUÑA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0"/>
    <n v="609"/>
  </r>
  <r>
    <n v="220240012005"/>
    <s v="D"/>
    <d v="2024-04-17T00:00:00"/>
    <n v="22024003582"/>
    <s v="2024 0850 1532 609"/>
    <n v="320559.23"/>
    <x v="36"/>
    <s v="Contrato de obras de  implantación de ascensor urbano entre pza. Rafael Cano y  calle Salud (lote 1) exp. 17/2023 SETM"/>
    <s v="300"/>
    <s v="NARON"/>
    <s v="A CORUÑA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0"/>
    <n v="609"/>
  </r>
  <r>
    <n v="220240011603"/>
    <s v="D"/>
    <d v="2024-04-15T00:00:00"/>
    <n v="22024003582"/>
    <s v="2024 0850 1532 609"/>
    <n v="1421.81"/>
    <x v="25"/>
    <s v="Seguridad y salud en obras de ascensor ubano en calle Veleta (lote 2) exp. 17/2023 SETM"/>
    <s v="300"/>
    <s v="VALLADOLID"/>
    <s v="VALLADOLID"/>
    <x v="0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0"/>
    <n v="609"/>
  </r>
  <r>
    <n v="220240011602"/>
    <s v="D"/>
    <d v="2024-04-15T00:00:00"/>
    <n v="22024003582"/>
    <s v="2024 0850 1532 609"/>
    <n v="595"/>
    <x v="25"/>
    <s v="Seguridad y salud en obras de ascensor urbano entre pza. Rafael Cano y  calle Salud (lote 1) exp. 17/2023 SETM"/>
    <s v="300"/>
    <s v="VALLADOLID"/>
    <s v="VALLADOLID"/>
    <x v="0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0"/>
    <n v="609"/>
  </r>
  <r>
    <n v="220239000920"/>
    <s v="AD"/>
    <d v="2024-01-01T00:00:00"/>
    <n v="22024001490"/>
    <s v="2024 0850 1532 619"/>
    <n v="535594.71"/>
    <x v="37"/>
    <s v="Obras de urbanización y carril bici en calle Arca Real (exp. 12/2023 SEMEU PRTR)"/>
    <n v="220"/>
    <s v="VALLADOLID"/>
    <s v="VALLADOLID"/>
    <x v="2"/>
    <s v="PrAbier - Procedimiento Abierto"/>
    <s v="MultiC - MultiCriterio"/>
    <x v="1"/>
    <x v="0"/>
    <n v="6"/>
    <s v="6. Inversiones reales"/>
    <s v="08"/>
    <x v="5"/>
    <n v="1532"/>
    <s v="1532. Pavimentación vias públicas y otros servicios urbanísticos"/>
    <n v="61"/>
    <n v="619"/>
  </r>
  <r>
    <n v="220240004867"/>
    <s v="D"/>
    <d v="2024-03-05T00:00:00"/>
    <n v="22024001576"/>
    <s v="2024 0850 1532 619"/>
    <n v="3867.05"/>
    <x v="10"/>
    <s v="Ensayos C.Calidad Obras de urbanización y carril bici en calle Arca Real (exp. 12/2023 SEMEU PRTR)"/>
    <n v="300"/>
    <s v="MALAGA"/>
    <s v="MALAGA"/>
    <x v="0"/>
    <s v="PrAbier - Procedimiento Abierto"/>
    <s v="MultiC - MultiCriterio"/>
    <x v="2"/>
    <x v="0"/>
    <n v="6"/>
    <s v="6. Inversiones reales"/>
    <s v="08"/>
    <x v="5"/>
    <n v="1532"/>
    <s v="1532. Pavimentación vias públicas y otros servicios urbanísticos"/>
    <n v="61"/>
    <n v="619"/>
  </r>
  <r>
    <n v="220239000877"/>
    <s v="AD"/>
    <d v="2024-01-01T00:00:00"/>
    <n v="22024001489"/>
    <s v="2024 0850 1532 619"/>
    <n v="2913.83"/>
    <x v="25"/>
    <s v="Seguridad y salud de las obras de urbanización y carril bici en calle Arca Real (exp. 12/2023 SEMEU PRTR)"/>
    <n v="220"/>
    <s v="VALLADOLID"/>
    <s v="VALLADOLID"/>
    <x v="0"/>
    <s v="PrAbier - Procedimiento Abierto"/>
    <s v="MultiC - MultiCriterio"/>
    <x v="1"/>
    <x v="0"/>
    <n v="6"/>
    <s v="6. Inversiones reales"/>
    <s v="08"/>
    <x v="5"/>
    <n v="1532"/>
    <s v="1532. Pavimentación vias públicas y otros servicios urbanísticos"/>
    <n v="61"/>
    <n v="619"/>
  </r>
  <r>
    <n v="220240004866"/>
    <s v="D"/>
    <d v="2024-03-05T00:00:00"/>
    <n v="22024001576"/>
    <s v="2024 0850 1532 619"/>
    <n v="6364.71"/>
    <x v="9"/>
    <s v="AT.C.CALIDAD en Obras de urbanización y carril bici en calle Arca Real  LOTE 2 (exp. 12/2023 SEMEU PRTR)"/>
    <n v="300"/>
    <s v="ZARATAN"/>
    <s v="VALLADOLID"/>
    <x v="0"/>
    <s v="PrAbier - Procedimiento Abierto"/>
    <s v="MultiC - MultiCriterio"/>
    <x v="2"/>
    <x v="0"/>
    <n v="6"/>
    <s v="6. Inversiones reales"/>
    <s v="08"/>
    <x v="5"/>
    <n v="1532"/>
    <s v="1532. Pavimentación vias públicas y otros servicios urbanísticos"/>
    <n v="61"/>
    <n v="619"/>
  </r>
  <r>
    <n v="220240027620"/>
    <s v="D"/>
    <d v="2024-06-26T00:00:00"/>
    <n v="22024002655"/>
    <s v="2024 0850 1532 619"/>
    <n v="1702.62"/>
    <x v="10"/>
    <s v="Ensayos C.Calidad. LOTE 1 Contrato de obras de vía ciclista en calle Mieses, control de calidad y exp.5/2024 SETM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6352"/>
    <s v="D"/>
    <d v="2024-06-24T00:00:00"/>
    <n v="22024001613"/>
    <s v="2024 0850 1532 619"/>
    <n v="1106.6400000000001"/>
    <x v="10"/>
    <s v="Ensayos C.Calidad Lote 1 Contrato obras, construcción carril bici conexión Parquesol-Avda. Salamanca (exp. 35/2023 SETM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6351"/>
    <s v="D"/>
    <d v="2024-06-24T00:00:00"/>
    <n v="22024001566"/>
    <s v="2024 0850 1532 619"/>
    <n v="3614.8"/>
    <x v="9"/>
    <s v="Lote 2  AT. Control Calidad  en Obras de reparación y adecuación del carril bici en el Barrio La Overuela (exp. 45/2023)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6347"/>
    <s v="D"/>
    <d v="2024-06-21T00:00:00"/>
    <n v="22024001566"/>
    <s v="2024 0850 1532 619"/>
    <n v="760.71"/>
    <x v="10"/>
    <s v="Lote 1 Ensayos Control Calidad Obras reparación y adecuación del carril bici en el Barrio de La Overuela (exp. 45/2023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2391"/>
    <s v="D"/>
    <d v="2024-05-31T00:00:00"/>
    <n v="22024001613"/>
    <s v="2024 0850 1532 619"/>
    <n v="241754.59"/>
    <x v="38"/>
    <s v="Contrato obras de construcción de carril bici conexión Parquesol-Avda. Salamanca (exp. 35/2023 SETM)"/>
    <s v="300"/>
    <s v="SANTOVENIA DE PISUERGA"/>
    <s v="VALLADOLID"/>
    <x v="2"/>
    <s v="PrAbier - Procedimiento Abierto"/>
    <s v="UniC - Único 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22390"/>
    <s v="D"/>
    <d v="2024-05-31T00:00:00"/>
    <n v="22024001613"/>
    <s v="2024 0850 1532 619"/>
    <n v="532.79"/>
    <x v="25"/>
    <s v="Sesguridad y Salud en contrato de carril bici conexión Parquesol-Avda. Salamanca (exp. 35/2023 SETM)"/>
    <s v="300"/>
    <s v="VALLADOLID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2260"/>
    <s v="D"/>
    <d v="2024-05-30T00:00:00"/>
    <n v="22024001566"/>
    <s v="2024 0850 1532 619"/>
    <n v="191841.55"/>
    <x v="39"/>
    <s v="Contrato de obras de reparación y adecuación del carril bici en el Barrio de La Overuela (exp. 45/2023)"/>
    <s v="300"/>
    <s v="LAGUNA DE DUERO"/>
    <s v="VALLADOLID"/>
    <x v="2"/>
    <s v="PrAbier - Procedimiento Abierto"/>
    <s v="UniC - Único 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22259"/>
    <s v="D"/>
    <d v="2024-05-30T00:00:00"/>
    <n v="22024001566"/>
    <s v="2024 0850 1532 619"/>
    <n v="350.04"/>
    <x v="25"/>
    <s v="Seguridad y salud en obras de reparación y adecuación del carril bici en el Barrio de La Overuela (exp. 45/2023)"/>
    <s v="300"/>
    <s v="VALLADOLID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9676"/>
    <s v="D"/>
    <d v="2024-05-23T00:00:00"/>
    <n v="22024001606"/>
    <s v="2024 0850 1532 619"/>
    <n v="5275.29"/>
    <x v="10"/>
    <s v="Ensayos Control Calidad, LOTE 1 CC, en la construcción carril bici Polígono San Cristóbal (exp. 38/2023 SETM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9503"/>
    <s v="D"/>
    <d v="2024-05-22T00:00:00"/>
    <n v="22024001606"/>
    <s v="2024 0850 1532 619"/>
    <n v="10738.6"/>
    <x v="9"/>
    <s v="A.T.Control Calidad LOTE 2CC  construcción carril bici en Poligono San Cristóbal (exp. 38/2023 SETM)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0"/>
    <s v="D"/>
    <d v="2024-05-16T00:00:00"/>
    <n v="22024001614"/>
    <s v="2024 0850 1532 619"/>
    <n v="1756.86"/>
    <x v="19"/>
    <s v="Control de calidad en obras de carril bici en paseo Juan Carlos I, lote 2  (exp. 44/2023 SETM)"/>
    <s v="300"/>
    <s v="SANT CUGAT DEL VALLES"/>
    <s v="BARCELON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39"/>
    <s v="D"/>
    <d v="2024-05-16T00:00:00"/>
    <n v="22024001614"/>
    <s v="2024 0850 1532 619"/>
    <n v="1430.55"/>
    <x v="10"/>
    <s v="Control de calidad en obras de carril bici en Ps. Juan Carlos I, lote 1 (exp. 44/2023 SETM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1"/>
    <s v="D"/>
    <d v="2024-05-16T00:00:00"/>
    <n v="22024001612"/>
    <s v="2024 0850 1532 619"/>
    <n v="1329.11"/>
    <x v="10"/>
    <s v="Ensayos Control de Calidad LOTE 1 en Obra de mejora de accesibilidad en paradas de autobus.Dos lotes.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2"/>
    <s v="D"/>
    <d v="2024-05-16T00:00:00"/>
    <n v="22024001612"/>
    <s v="2024 0850 1532 619"/>
    <n v="1115.52"/>
    <x v="10"/>
    <s v="Ensayos Control de Calidad  LOTE 2 en Obras de mejora de accesibilidad en paradas de autobus.Dos lotes.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3"/>
    <s v="D"/>
    <d v="2024-05-16T00:00:00"/>
    <n v="22024001612"/>
    <s v="2024 0850 1532 619"/>
    <n v="6034.16"/>
    <x v="9"/>
    <s v="Asist.Técnica Control Calidad, LOTE 1 en Contrato Obras de mejora de accesibilidad en paradas de autobus.Dos lotes.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4"/>
    <s v="D"/>
    <d v="2024-05-16T00:00:00"/>
    <n v="22024001612"/>
    <s v="2024 0850 1532 619"/>
    <n v="6056.06"/>
    <x v="9"/>
    <s v="Asist Técnica Control Calidad LOTE 2 en Contrato Obras de mejora de accesibilidad en paradas de autobus.Dos lotes.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30072649"/>
    <s v="AD"/>
    <d v="2024-04-15T00:00:00"/>
    <n v="22023005005"/>
    <s v="2024 0850 1532 619"/>
    <n v="258715.17"/>
    <x v="37"/>
    <s v="Obras de urbanización y carril bici en calle Arca Real (exp. 12/2023 SEMEU PRTR)"/>
    <s v="220"/>
    <s v="VALLADOLID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30"/>
    <s v="D"/>
    <d v="2024-04-02T00:00:00"/>
    <n v="22024001606"/>
    <s v="2024 0850 1532 619"/>
    <n v="1073786.56"/>
    <x v="40"/>
    <s v="Contrato de obras de construcción de carril bici en polígono de San Cristóbal (exp. 38/2023 SETM)"/>
    <s v="300"/>
    <s v="VALLADOLID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5"/>
    <s v="D"/>
    <d v="2024-04-02T00:00:00"/>
    <n v="22024001612"/>
    <s v="2024 0850 1532 619"/>
    <n v="471512.68"/>
    <x v="41"/>
    <s v="Contrato Obras de mejora de accesibilidad en paradas de autobus. Lote 2.(Expt 19/2023 SETM)"/>
    <s v="300"/>
    <s v="CASTRONUEVO DE ESGUEVA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4"/>
    <s v="D"/>
    <d v="2024-04-02T00:00:00"/>
    <n v="22024001612"/>
    <s v="2024 0850 1532 619"/>
    <n v="445935.71"/>
    <x v="41"/>
    <s v="Contrato Obras de mejora de accesibilidad en paradas de autobus.Lote 1 (Expt 19/2023 SETM)"/>
    <s v="300"/>
    <s v="CASTRONUEVO DE ESGUEVA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8"/>
    <s v="D"/>
    <d v="2024-04-02T00:00:00"/>
    <n v="22024001614"/>
    <s v="2024 0850 1532 619"/>
    <n v="186980.72"/>
    <x v="41"/>
    <s v="Contrato de construcción de carril bici en paseo  Juan Carlos I (tramo sur) (exp. 44/2023 SETM)"/>
    <s v="300"/>
    <s v="CASTRONUEVO DE ESGUEVA"/>
    <s v="VALLADOLID"/>
    <x v="2"/>
    <s v="PrAbier - Procedimiento Abierto"/>
    <s v="UniC - Único 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31"/>
    <s v="D"/>
    <d v="2024-04-02T00:00:00"/>
    <n v="22024001606"/>
    <s v="2024 0850 1532 619"/>
    <n v="2311.33"/>
    <x v="25"/>
    <s v="Seguridad y salud en obras de construcción de carril bici en polígono de San Cristóbal (exp. 38/2023 SETM)"/>
    <s v="300"/>
    <s v="VALLADOLID"/>
    <s v="VALLADOLID"/>
    <x v="0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6"/>
    <s v="D"/>
    <d v="2024-04-02T00:00:00"/>
    <n v="22024001612"/>
    <s v="2024 0850 1532 619"/>
    <n v="957.74"/>
    <x v="25"/>
    <s v="Seguridad y salud en contrato de obras de mejora de accesibilidad en paradas de autobus, lote 1( Expt 19/2023 SETM)"/>
    <s v="300"/>
    <s v="VALLADOLID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7"/>
    <s v="D"/>
    <d v="2024-04-02T00:00:00"/>
    <n v="22024001612"/>
    <s v="2024 0850 1532 619"/>
    <n v="935.21"/>
    <x v="25"/>
    <s v="Seguridad y salud en contrato de obras de mejora de accesibilidad en paradas de autobús, lote 2 ( Expt 19/2023 SETM)"/>
    <s v="300"/>
    <s v="VALLADOLID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9"/>
    <s v="D"/>
    <d v="2024-04-02T00:00:00"/>
    <n v="22024001614"/>
    <s v="2024 0850 1532 619"/>
    <n v="394.75"/>
    <x v="25"/>
    <s v="Seguridad y salud en obras de carril bici en paseo Juan Carlos I (tramo sur), (exp. 44/2023 SETM)"/>
    <s v="300"/>
    <s v="VALLADOLID"/>
    <s v="VALLADOLID"/>
    <x v="0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30911"/>
    <s v="D"/>
    <d v="2024-07-16T00:00:00"/>
    <n v="22024002655"/>
    <s v="2024 0850 1532 619"/>
    <n v="407283.04"/>
    <x v="42"/>
    <s v="Contrato de obras de construcción de vía ciclista en calle Mieses (exp. 5/2024 SETM)"/>
    <n v="300"/>
    <s v="VALLADOLID"/>
    <s v="VALLADOLID"/>
    <x v="2"/>
    <s v="PrAbier - Procedimiento Abierto"/>
    <s v="UniC - Único Criterio"/>
    <x v="1"/>
    <x v="2"/>
    <n v="6"/>
    <s v="6. Inversiones reales"/>
    <s v="08"/>
    <x v="5"/>
    <n v="1532"/>
    <s v="1532. Pavimentación vias públicas y otros servicios urbanísticos"/>
    <n v="61"/>
    <n v="619"/>
  </r>
  <r>
    <n v="220240030666"/>
    <s v="D"/>
    <d v="2024-07-15T00:00:00"/>
    <n v="22024002655"/>
    <s v="2024 0850 1532 619"/>
    <n v="1007.22"/>
    <x v="25"/>
    <s v="Seguridad y salud en contrato de obras de construcción de vía ciclista en calle Mieses (exp. 5/2024 SETM)"/>
    <n v="300"/>
    <s v="VALLADOLID"/>
    <s v="VALLADOLID"/>
    <x v="0"/>
    <s v="PrAbier - Procedimiento Abierto"/>
    <s v="UniC - Único Criterio"/>
    <x v="1"/>
    <x v="2"/>
    <n v="6"/>
    <s v="6. Inversiones reales"/>
    <s v="08"/>
    <x v="5"/>
    <n v="1532"/>
    <s v="1532. Pavimentación vias públicas y otros servicios urbanísticos"/>
    <n v="61"/>
    <n v="619"/>
  </r>
  <r>
    <n v="220240030189"/>
    <s v="D"/>
    <d v="2024-07-11T00:00:00"/>
    <n v="22024001613"/>
    <s v="2024 0850 1532 619"/>
    <n v="3736.87"/>
    <x v="9"/>
    <s v="A.T. C.CALIDAD.LOTE 2. Contrato obras, construcción carril bici conexión Parquesol-Avda. Salamanca (exp. 35/2023 SETM)"/>
    <n v="300"/>
    <s v="ZARATAN"/>
    <s v="VALLADOLID"/>
    <x v="0"/>
    <s v="PrAbier - Procedimiento Abierto"/>
    <s v="MultiC - MultiCriterio"/>
    <x v="2"/>
    <x v="2"/>
    <n v="6"/>
    <s v="6. Inversiones reales"/>
    <s v="08"/>
    <x v="5"/>
    <n v="1532"/>
    <s v="1532. Pavimentación vias públicas y otros servicios urbanísticos"/>
    <n v="61"/>
    <n v="619"/>
  </r>
  <r>
    <n v="220240029638"/>
    <s v="D"/>
    <d v="2024-07-05T00:00:00"/>
    <n v="22024002655"/>
    <s v="2024 0850 1532 619"/>
    <n v="9743.07"/>
    <x v="9"/>
    <s v="A.T. CONTROL CALIDAD LOTE 2 en Contrato de obras de vía ciclista en calle Mieses, control de calidad  (exp. 5/2024 SETM)"/>
    <n v="300"/>
    <s v="ZARATAN"/>
    <s v="VALLADOLID"/>
    <x v="0"/>
    <s v="PrAbier - Procedimiento Abierto"/>
    <s v="MultiC - MultiCriterio"/>
    <x v="2"/>
    <x v="2"/>
    <n v="6"/>
    <s v="6. Inversiones reales"/>
    <s v="08"/>
    <x v="5"/>
    <n v="1532"/>
    <s v="1532. Pavimentación vias públicas y otros servicios urbanísticos"/>
    <n v="61"/>
    <n v="619"/>
  </r>
  <r>
    <n v="220240040911"/>
    <s v="AD"/>
    <d v="2024-08-28T00:00:00"/>
    <n v="22024005891"/>
    <s v="2024 0850 1532 619"/>
    <n v="18150"/>
    <x v="43"/>
    <s v="Campaña de nuevos hábitos de movilidad más sostenible. Fondos NextGenerationEU."/>
    <n v="220"/>
    <s v="VALLADOLID"/>
    <s v="VALLADOLID"/>
    <x v="0"/>
    <s v="PrAbier - Procedimiento Abierto"/>
    <s v="MultiC - MultiCriterio"/>
    <x v="2"/>
    <x v="2"/>
    <n v="6"/>
    <s v="6. Inversiones reales"/>
    <s v="08"/>
    <x v="5"/>
    <n v="1532"/>
    <s v="1532. Pavimentación vias públicas y otros servicios urbanísticos"/>
    <n v="61"/>
    <n v="619"/>
  </r>
  <r>
    <n v="220240040277"/>
    <s v="AD"/>
    <d v="2024-08-26T00:00:00"/>
    <n v="22024005892"/>
    <s v="2024 0850 1532 619"/>
    <n v="7260"/>
    <x v="44"/>
    <s v="Campaña de hábitos de movilidad más sostenibles. Financiado con fondos NextGenerationEU."/>
    <n v="220"/>
    <s v="VALLADOLID"/>
    <s v="VALLADOLID"/>
    <x v="0"/>
    <s v="PrAbier - Procedimiento Abierto"/>
    <s v="MultiC - MultiCriterio"/>
    <x v="2"/>
    <x v="2"/>
    <n v="6"/>
    <s v="6. Inversiones reales"/>
    <s v="08"/>
    <x v="5"/>
    <n v="1532"/>
    <s v="1532. Pavimentación vias públicas y otros servicios urbanísticos"/>
    <n v="61"/>
    <n v="619"/>
  </r>
  <r>
    <n v="220230059527"/>
    <s v="AD"/>
    <d v="2024-02-28T00:00:00"/>
    <n v="22023005814"/>
    <s v="2024 0950 4321 625"/>
    <n v="430.75"/>
    <x v="7"/>
    <s v="COOR.SEG.Y SALUD LOTE 2 MOBILIARIO VALLADOLID ORIGEN. FONDOS EUROPEOS VALLADOLID ORIGEN. PLAN SOSTENIBILIDAD TURÍSTICA"/>
    <n v="220"/>
    <s v="VALLADOLID"/>
    <s v="VALLADOLID"/>
    <x v="0"/>
    <s v="PrAbier - Procedimiento Abierto"/>
    <s v="MultiC - MultiCriterio"/>
    <x v="1"/>
    <x v="0"/>
    <n v="6"/>
    <s v="6. Inversiones reales"/>
    <s v="09"/>
    <x v="6"/>
    <n v="4321"/>
    <s v="4321. Turismo"/>
    <n v="62"/>
    <n v="625"/>
  </r>
  <r>
    <n v="220239000614"/>
    <s v="AD"/>
    <d v="2024-01-01T00:00:00"/>
    <n v="22024001518"/>
    <s v="2024 0950 4321 625"/>
    <n v="165433.66"/>
    <x v="45"/>
    <s v="ADJUDICACION LOTE 2 CONTRATO ADECUACION VALLADOLID ORIGEN. FONDOS EUROPEOS PRTR. PLAN SOSTENIBILIDAD TURISTICA"/>
    <n v="220"/>
    <s v="BRAFIM"/>
    <s v="TARRAGONA"/>
    <x v="1"/>
    <s v="PrAbier - Procedimiento Abierto"/>
    <s v="MultiC - MultiCriterio"/>
    <x v="1"/>
    <x v="0"/>
    <n v="6"/>
    <s v="6. Inversiones reales"/>
    <s v="09"/>
    <x v="6"/>
    <n v="4321"/>
    <s v="4321. Turismo"/>
    <n v="62"/>
    <n v="625"/>
  </r>
  <r>
    <n v="220230059525"/>
    <s v="AD"/>
    <d v="2024-02-28T00:00:00"/>
    <n v="22023004361"/>
    <s v="2024 0950 4321 625"/>
    <n v="128148.7"/>
    <x v="45"/>
    <s v="ADJUDICACIÓN LOTE 2 CONTRATO ADECUACIÓN VALLADOLID ORIGEN. FONDOS EUROPEOS PRTR. PLAN SOSTENIBILIDAD TURÍSTICA"/>
    <n v="220"/>
    <s v="BRAFIM"/>
    <s v="TARRAGONA"/>
    <x v="1"/>
    <s v="PrAbier - Procedimiento Abierto"/>
    <s v="MultiC - MultiCriterio"/>
    <x v="1"/>
    <x v="0"/>
    <n v="6"/>
    <s v="6. Inversiones reales"/>
    <s v="09"/>
    <x v="6"/>
    <n v="4321"/>
    <s v="4321. Turismo"/>
    <n v="62"/>
    <n v="625"/>
  </r>
  <r>
    <n v="220230066966"/>
    <s v="AD"/>
    <d v="2024-02-28T00:00:00"/>
    <n v="22023005811"/>
    <s v="2024 0950 4321 625"/>
    <n v="226.55"/>
    <x v="10"/>
    <s v="CONTROL CALIDAD SUMINISTRO OBRA ADECUACION ESPACIO VALLADOLID ORIGEN LOTE 1"/>
    <n v="220"/>
    <s v="MALAGA"/>
    <s v="MALAGA"/>
    <x v="0"/>
    <s v="PrAbier - Procedimiento Abierto"/>
    <s v="MultiC - MultiCriterio"/>
    <x v="2"/>
    <x v="0"/>
    <n v="6"/>
    <s v="6. Inversiones reales"/>
    <s v="09"/>
    <x v="6"/>
    <n v="4321"/>
    <s v="4321. Turismo"/>
    <n v="62"/>
    <n v="625"/>
  </r>
  <r>
    <n v="220230066965"/>
    <s v="AD"/>
    <d v="2024-02-28T00:00:00"/>
    <n v="22023005811"/>
    <s v="2024 0950 4321 625"/>
    <n v="1470.45"/>
    <x v="9"/>
    <s v="CONTROL CALIDAD SUMINISTRO OBRA ADECUACION ESPACIO VALLADOLID ORIGEN LOTE 2"/>
    <n v="220"/>
    <s v="ZARATAN"/>
    <s v="VALLADOLID"/>
    <x v="0"/>
    <s v="PrAbier - Procedimiento Abierto"/>
    <s v="MultiC - MultiCriterio"/>
    <x v="2"/>
    <x v="0"/>
    <n v="6"/>
    <s v="6. Inversiones reales"/>
    <s v="09"/>
    <x v="6"/>
    <n v="4321"/>
    <s v="4321. Turismo"/>
    <n v="62"/>
    <n v="625"/>
  </r>
  <r>
    <n v="220240031305"/>
    <s v="AD"/>
    <d v="2024-07-17T00:00:00"/>
    <n v="22024005307"/>
    <s v="2024 0950 4321 627"/>
    <n v="20468.3"/>
    <x v="6"/>
    <s v="CONTRATO REDACCION PROYECTO MUSEOGRAFICO OBRA REHABILITACION MONASTERIO SANTA CATALINA CENTRO CULTURA DEL VINO PRTR"/>
    <n v="220"/>
    <s v="VALLADOLID"/>
    <s v="VALLADOLID"/>
    <x v="2"/>
    <s v="PrAbier - Procedimiento Abierto"/>
    <s v="MultiC - MultiCriterio"/>
    <x v="1"/>
    <x v="2"/>
    <n v="6"/>
    <s v="6. Inversiones reales"/>
    <s v="09"/>
    <x v="6"/>
    <n v="4321"/>
    <s v="4321. Turismo"/>
    <n v="62"/>
    <n v="627"/>
  </r>
  <r>
    <n v="220230059524"/>
    <s v="AD"/>
    <d v="2024-02-28T00:00:00"/>
    <n v="22023004360"/>
    <s v="2024 0950 4321 632"/>
    <n v="642845"/>
    <x v="20"/>
    <s v="ADJUDICACIÓN LOTE 1 OBRA ADECUACIÓN VALLADOLID ORIGEN. FONDOS EUROPEOS PRTR. PLAN SOSTENIBILIDAD. RESTO FINANCIACIÓN"/>
    <n v="220"/>
    <s v="ZAMORA"/>
    <s v="ZAMORA"/>
    <x v="2"/>
    <s v="PrAbier - Procedimiento Abierto"/>
    <s v="MultiC - MultiCriterio"/>
    <x v="1"/>
    <x v="0"/>
    <n v="6"/>
    <s v="6. Inversiones reales"/>
    <s v="09"/>
    <x v="6"/>
    <n v="4321"/>
    <s v="4321. Turismo"/>
    <n v="63"/>
    <n v="632"/>
  </r>
  <r>
    <n v="220230059523"/>
    <s v="AD"/>
    <d v="2024-02-28T00:00:00"/>
    <n v="22023004360"/>
    <s v="2024 0950 4321 632"/>
    <n v="500000"/>
    <x v="20"/>
    <s v="ADJUDICACIÓN LOTE 1 CONTRATO  OBRA ADECUACIÓN ESPACIO VALLADOLID ORIGEN. FONDOS EUROPEOS  PRTR PLAN SOSTENIBILIDAD"/>
    <n v="220"/>
    <s v="ZAMORA"/>
    <s v="ZAMORA"/>
    <x v="2"/>
    <s v="PrAbier - Procedimiento Abierto"/>
    <s v="MultiC - MultiCriterio"/>
    <x v="1"/>
    <x v="0"/>
    <n v="6"/>
    <s v="6. Inversiones reales"/>
    <s v="09"/>
    <x v="6"/>
    <n v="4321"/>
    <s v="4321. Turismo"/>
    <n v="63"/>
    <n v="632"/>
  </r>
  <r>
    <n v="220230059526"/>
    <s v="AD"/>
    <d v="2024-02-28T00:00:00"/>
    <n v="22023005813"/>
    <s v="2024 0950 4321 632"/>
    <n v="3391.25"/>
    <x v="7"/>
    <s v="COORDINACIÓN Y SEGURIDAD Y SALUD LOTE 1 OBRA VALLADOLID ORIGEN. FONDOS EUROPEO PRTR. PLAN SOSTENIBILIDAD TURÍSTICA"/>
    <n v="220"/>
    <s v="VALLADOLID"/>
    <s v="VALLADOLID"/>
    <x v="0"/>
    <s v="PrAbier - Procedimiento Abierto"/>
    <s v="MultiC - MultiCriterio"/>
    <x v="1"/>
    <x v="0"/>
    <n v="6"/>
    <s v="6. Inversiones reales"/>
    <s v="09"/>
    <x v="6"/>
    <n v="4321"/>
    <s v="4321. Turismo"/>
    <n v="63"/>
    <n v="632"/>
  </r>
  <r>
    <n v="220230066962"/>
    <s v="AD"/>
    <d v="2024-02-28T00:00:00"/>
    <n v="22023005812"/>
    <s v="2024 0950 4321 632"/>
    <n v="762.79"/>
    <x v="10"/>
    <s v="CONTROL CALIDAD OBRA ADECUACION ESPACIO VALLADOLID ORIGEN LOTE 1"/>
    <n v="220"/>
    <s v="MALAGA"/>
    <s v="MALAGA"/>
    <x v="0"/>
    <s v="PrAbier - Procedimiento Abierto"/>
    <s v="MultiC - MultiCriterio"/>
    <x v="2"/>
    <x v="0"/>
    <n v="6"/>
    <s v="6. Inversiones reales"/>
    <s v="09"/>
    <x v="6"/>
    <n v="4321"/>
    <s v="4321. Turismo"/>
    <n v="63"/>
    <n v="632"/>
  </r>
  <r>
    <n v="220230066963"/>
    <s v="AD"/>
    <d v="2024-02-28T00:00:00"/>
    <n v="22023005812"/>
    <s v="2024 0950 4321 632"/>
    <n v="4879.5"/>
    <x v="9"/>
    <s v="CONTROL CALIDAD OBRA ADECUACION ESPACIO VALLADOLID ORIGEN LOTE 2"/>
    <n v="220"/>
    <s v="ZARATAN"/>
    <s v="VALLADOLID"/>
    <x v="0"/>
    <s v="PrAbier - Procedimiento Abierto"/>
    <s v="MultiC - MultiCriterio"/>
    <x v="2"/>
    <x v="0"/>
    <n v="6"/>
    <s v="6. Inversiones reales"/>
    <s v="09"/>
    <x v="6"/>
    <n v="4321"/>
    <s v="4321. Turismo"/>
    <n v="63"/>
    <n v="632"/>
  </r>
  <r>
    <n v="220240027688"/>
    <s v="AD"/>
    <d v="2024-06-27T00:00:00"/>
    <n v="22024005119"/>
    <s v="2024 0950 4321 632"/>
    <n v="326.7"/>
    <x v="19"/>
    <s v="OBTENCION CERTIFICADO EFICIENCIA ENERGETICA DESPUES DE ACOMETER OBRAS DE REHABILITACION ESPACIO VALLADOLID ORIGEN"/>
    <s v="220"/>
    <s v="SANT CUGAT DEL VALLES"/>
    <s v="BARCELONA"/>
    <x v="0"/>
    <s v="AdDirec - Adjudicación Directa"/>
    <s v="SinC - Sin Criterio"/>
    <x v="0"/>
    <x v="1"/>
    <n v="6"/>
    <s v="6. Inversiones reales"/>
    <s v="09"/>
    <x v="6"/>
    <n v="4321"/>
    <s v="4321. Turismo"/>
    <n v="63"/>
    <n v="632"/>
  </r>
  <r>
    <n v="220240027689"/>
    <s v="AD"/>
    <d v="2024-06-27T00:00:00"/>
    <n v="22024005247"/>
    <s v="2024 0950 4321 632"/>
    <n v="1052.7"/>
    <x v="19"/>
    <s v="CERTIFICADO EFICIENCIA ENERGETICA ANTES DE ACOMETER OBRAS DE REHABILITACION DEL CONVENTO SANTA CATALINA"/>
    <s v="220"/>
    <s v="SANT CUGAT DEL VALLES"/>
    <s v="BARCELONA"/>
    <x v="0"/>
    <s v="AdDirec - Adjudicación Directa"/>
    <s v="SinC - Sin Criterio"/>
    <x v="0"/>
    <x v="1"/>
    <n v="6"/>
    <s v="6. Inversiones reales"/>
    <s v="09"/>
    <x v="6"/>
    <n v="4321"/>
    <s v="4321. Turismo"/>
    <n v="63"/>
    <n v="632"/>
  </r>
  <r>
    <n v="220240031304"/>
    <s v="AD"/>
    <d v="2024-07-17T00:00:00"/>
    <n v="22024005306"/>
    <s v="2024 0950 4321 632"/>
    <n v="980000"/>
    <x v="6"/>
    <s v="CONTRATO OBRA REHABILITACION MONASTERIO SANTA CATALINA CENTRO DE LA CULTURA DEL VINO. PRTR"/>
    <n v="220"/>
    <s v="VALLADOLID"/>
    <s v="VALLADOLID"/>
    <x v="2"/>
    <s v="PrAbier - Procedimiento Abierto"/>
    <s v="MultiC - MultiCriterio"/>
    <x v="1"/>
    <x v="2"/>
    <n v="6"/>
    <s v="6. Inversiones reales"/>
    <s v="09"/>
    <x v="6"/>
    <n v="4321"/>
    <s v="4321. Turismo"/>
    <n v="63"/>
    <n v="632"/>
  </r>
  <r>
    <n v="220240031303"/>
    <s v="AD"/>
    <d v="2024-07-17T00:00:00"/>
    <n v="22024005305"/>
    <s v="2024 0950 4321 632"/>
    <n v="167208.65"/>
    <x v="6"/>
    <s v="CONTRATO REDACCION PROYECTO OBRA REHABILITACION MONASTERIO SANTA CATALINA CENTRO DE LA CULTURA DEL VINO"/>
    <n v="220"/>
    <s v="VALLADOLID"/>
    <s v="VALLADOLID"/>
    <x v="2"/>
    <s v="PrAbier - Procedimiento Abierto"/>
    <s v="MultiC - MultiCriterio"/>
    <x v="1"/>
    <x v="2"/>
    <n v="6"/>
    <s v="6. Inversiones reales"/>
    <s v="09"/>
    <x v="6"/>
    <n v="4321"/>
    <s v="4321. Turismo"/>
    <n v="63"/>
    <n v="632"/>
  </r>
  <r>
    <n v="220240031306"/>
    <s v="AD"/>
    <d v="2024-07-17T00:00:00"/>
    <n v="22024005308"/>
    <s v="2024 0950 4321 632"/>
    <n v="3676"/>
    <x v="7"/>
    <s v="COORDINACION SEGURIDAD Y SALUD CONTRATO OBRA REHABILITACION MONASTERIO SANTA CATALINA CENTRO CULTURA DEL VINO. PRTR"/>
    <n v="220"/>
    <s v="VALLADOLID"/>
    <s v="VALLADOLID"/>
    <x v="2"/>
    <s v="PrAbier - Procedimiento Abierto"/>
    <s v="MultiC - MultiCriterio"/>
    <x v="1"/>
    <x v="2"/>
    <n v="6"/>
    <s v="6. Inversiones reales"/>
    <s v="09"/>
    <x v="6"/>
    <n v="4321"/>
    <s v="4321. Turismo"/>
    <n v="63"/>
    <n v="632"/>
  </r>
  <r>
    <n v="220240017271"/>
    <s v="D"/>
    <d v="2024-05-15T00:00:00"/>
    <n v="22024003942"/>
    <s v="2024 0950 4321 640"/>
    <n v="32543.22"/>
    <x v="46"/>
    <s v="CONTRATO GESTION, SEGUIMIENTO Y EVALUACION PLAN SOSTENIBILIDAD TURISTICA EN DESTINO VALLADOLID 2024. PRTR"/>
    <s v="300"/>
    <s v="BARCELONA"/>
    <s v="BARCELONA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0"/>
  </r>
  <r>
    <n v="220240035393"/>
    <s v="D"/>
    <d v="2024-08-05T00:00:00"/>
    <n v="22024003944"/>
    <s v="2024 0950 4321 640"/>
    <n v="29190.5"/>
    <x v="47"/>
    <s v="ADJUDICACION ASISTENCIA TECNICA GESTION PLAN NACIONAL TURISMO ENOGASTRONOMICO VALLADOLID CENTRO CULTURA DEL VINO. PRTR"/>
    <n v="300"/>
    <s v="BARCELONA"/>
    <s v="BARCELONA"/>
    <x v="0"/>
    <s v="PrAbier - Procedimiento Abierto"/>
    <s v="MultiC - MultiCriterio"/>
    <x v="1"/>
    <x v="2"/>
    <n v="6"/>
    <s v="6. Inversiones reales"/>
    <s v="09"/>
    <x v="6"/>
    <n v="4321"/>
    <s v="4321. Turismo"/>
    <n v="64"/>
    <n v="640"/>
  </r>
  <r>
    <n v="220240031521"/>
    <s v="D"/>
    <d v="2024-07-18T00:00:00"/>
    <n v="22024003388"/>
    <s v="2024 0950 4321 640"/>
    <n v="35997.5"/>
    <x v="48"/>
    <s v="CONTRATO GESTION COMUNICACION TURISTICA ONLINE DE VALLADOLID (PRTR)"/>
    <n v="300"/>
    <s v="VALLADOLID"/>
    <s v="VALLADOLID"/>
    <x v="0"/>
    <s v="PrAbier - Procedimiento Abierto"/>
    <s v="MultiC - MultiCriterio"/>
    <x v="1"/>
    <x v="2"/>
    <n v="6"/>
    <s v="6. Inversiones reales"/>
    <s v="09"/>
    <x v="6"/>
    <n v="4321"/>
    <s v="4321. Turismo"/>
    <n v="64"/>
    <n v="640"/>
  </r>
  <r>
    <n v="220240008021"/>
    <s v="D"/>
    <d v="2024-03-21T00:00:00"/>
    <n v="22024003075"/>
    <s v="2024 0950 4321 641"/>
    <n v="103045.73"/>
    <x v="49"/>
    <s v="DESARROLLO E IMPLANTACION DEL PORTAL INSTITUCIONAL DE TURISMO"/>
    <n v="300"/>
    <s v="ZARAGOZA"/>
    <s v="ZARAGOZA"/>
    <x v="0"/>
    <s v="PrAbier - Procedimiento Abierto"/>
    <s v="MultiC - MultiCriterio"/>
    <x v="1"/>
    <x v="0"/>
    <n v="6"/>
    <s v="6. Inversiones reales"/>
    <s v="09"/>
    <x v="6"/>
    <n v="4321"/>
    <s v="4321. Turismo"/>
    <n v="64"/>
    <n v="641"/>
  </r>
  <r>
    <n v="220240008020"/>
    <s v="D"/>
    <d v="2024-03-21T00:00:00"/>
    <n v="22023005957"/>
    <s v="2024 0950 4321 641"/>
    <n v="60000"/>
    <x v="49"/>
    <s v="DESARROLLO E IMPLANTACIÓN DEL PORTAL INSTITUCIONAL DE TURISMO. SUBVENCION DTI"/>
    <n v="300"/>
    <s v="ZARAGOZA"/>
    <s v="ZARAGOZA"/>
    <x v="0"/>
    <s v="PrAbier - Procedimiento Abierto"/>
    <s v="MultiC - MultiCriterio"/>
    <x v="1"/>
    <x v="0"/>
    <n v="6"/>
    <s v="6. Inversiones reales"/>
    <s v="09"/>
    <x v="6"/>
    <n v="4321"/>
    <s v="4321. Turismo"/>
    <n v="64"/>
    <n v="641"/>
  </r>
  <r>
    <n v="220240008022"/>
    <s v="AD"/>
    <d v="2024-03-21T00:00:00"/>
    <n v="22024003094"/>
    <s v="2024 0950 4321 641"/>
    <n v="20461.38"/>
    <x v="49"/>
    <s v="DESARROLLO E IMPLANTACION DEL PORTAL INSTITUCIONAL DE TURISMO  DTI"/>
    <n v="220"/>
    <s v="ZARAGOZA"/>
    <s v="ZARAGOZA"/>
    <x v="0"/>
    <s v="PrAbier - Procedimiento Abierto"/>
    <s v="MultiC - MultiCriterio"/>
    <x v="1"/>
    <x v="0"/>
    <n v="6"/>
    <s v="6. Inversiones reales"/>
    <s v="09"/>
    <x v="6"/>
    <n v="4321"/>
    <s v="4321. Turismo"/>
    <n v="64"/>
    <n v="641"/>
  </r>
  <r>
    <n v="220240023949"/>
    <s v="AD"/>
    <d v="2024-06-17T00:00:00"/>
    <n v="22024004796"/>
    <s v="2024 0950 4321 641"/>
    <n v="12940.95"/>
    <x v="50"/>
    <s v="ASISTENCIA TECNICA EN LA INTEGRACION DE CONTENIDOS EN LA PLATAFORMA DE GESTION DEL OBSERVATORIO TURISTICO DE VA. PRTR"/>
    <s v="220"/>
    <s v="VALLADOLID"/>
    <s v="VALLADOLID"/>
    <x v="0"/>
    <s v="AdDirec - Adjudicación Directa"/>
    <s v="SinC - Sin Criterio"/>
    <x v="0"/>
    <x v="1"/>
    <n v="6"/>
    <s v="6. Inversiones reales"/>
    <s v="09"/>
    <x v="6"/>
    <n v="4321"/>
    <s v="4321. Turismo"/>
    <n v="64"/>
    <n v="641"/>
  </r>
  <r>
    <n v="220240012013"/>
    <s v="AD"/>
    <d v="2024-04-17T00:00:00"/>
    <n v="22024003252"/>
    <s v="2024 0950 4321 641"/>
    <n v="29040"/>
    <x v="51"/>
    <s v="MANTENIMIENTO, DESARROLLO, IMPLANTACION DE UNA HERRAMIENTA DE CAPTACION, ANALISIS Y VISUALIZACION DATOS TURISMO VA LOTE3"/>
    <s v="220"/>
    <s v="LOGROÑO"/>
    <s v="LOGROÑO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1"/>
  </r>
  <r>
    <n v="220240012011"/>
    <s v="AD"/>
    <d v="2024-04-17T00:00:00"/>
    <n v="22024003250"/>
    <s v="2024 0950 4321 641"/>
    <n v="12705"/>
    <x v="51"/>
    <s v="MANTENIMIENTO, DESARROLLO, IMPLANTACION DE UNA HERRAMIENTA DE CAPTACION, ANALISIS Y VISUALIZACION DATOS TURISMO VA LOTE1"/>
    <s v="220"/>
    <s v="LOGROÑO"/>
    <s v="LOGROÑO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1"/>
  </r>
  <r>
    <n v="220240012012"/>
    <s v="AD"/>
    <d v="2024-04-17T00:00:00"/>
    <n v="22024003251"/>
    <s v="2024 0950 4321 641"/>
    <n v="8470"/>
    <x v="51"/>
    <s v="MANTENIMIENTO, DESARROLLO, IMPLANTACION DE UNA HERRAMIENTA DE CAPTACION, ANALISIS Y VISUALIZACION DATOS TURISMO VA LOTE2"/>
    <s v="220"/>
    <s v="LOGROÑO"/>
    <s v="LOGROÑO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1"/>
  </r>
  <r>
    <n v="220240012014"/>
    <s v="AD"/>
    <d v="2024-04-17T00:00:00"/>
    <n v="22024003254"/>
    <s v="2024 0950 4321 641"/>
    <n v="10769"/>
    <x v="52"/>
    <s v="MANTENIMIENTO, DESARROLLO, IMPLANTACION DE UNA HERRAMIENTA DE CAPTACION, ANALISIS Y VISUALIZACION DATOS TURISMO VA LOTE4"/>
    <s v="220"/>
    <s v="VALLADOLID"/>
    <s v="VALLADOLID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1"/>
  </r>
  <r>
    <n v="220240028769"/>
    <s v="D"/>
    <d v="2024-07-02T00:00:00"/>
    <n v="22024003219"/>
    <s v="2024 0950 4321 641"/>
    <n v="27830"/>
    <x v="53"/>
    <s v="ADJUDICACION CONTRATO DE DESARROLLO DE UNA PLATAFORMA DE RUTAS ACCESIBLES PARA TURISMO DE VALLADOLID. PRTR"/>
    <n v="300"/>
    <s v="VALENCIA"/>
    <s v="VALENCIA"/>
    <x v="0"/>
    <s v="PrAbier - Procedimiento Abierto"/>
    <s v="MultiC - MultiCriterio"/>
    <x v="1"/>
    <x v="2"/>
    <n v="6"/>
    <s v="6. Inversiones reales"/>
    <s v="09"/>
    <x v="6"/>
    <n v="4321"/>
    <s v="4321. Turismo"/>
    <n v="64"/>
    <n v="641"/>
  </r>
  <r>
    <n v="220240039305"/>
    <s v="AD"/>
    <d v="2024-08-21T00:00:00"/>
    <n v="22024005971"/>
    <s v="2024 0950 4321 641"/>
    <n v="17920.099999999999"/>
    <x v="54"/>
    <s v="IMPLANTACIÓN DEL CHATBOT DE TURISMO EN EL MARCO DEL PRTRESILIENCIA, FINANCIADO POR UNION EUROPEA - NEXT GENERATION EU"/>
    <n v="220"/>
    <s v="Campanillas"/>
    <s v="MALAGA"/>
    <x v="0"/>
    <s v="AdDirec - Adjudicación Directa"/>
    <s v="SinC - Sin Criterio"/>
    <x v="0"/>
    <x v="2"/>
    <n v="6"/>
    <s v="6. Inversiones reales"/>
    <s v="09"/>
    <x v="6"/>
    <n v="4321"/>
    <s v="4321. Turismo"/>
    <n v="64"/>
    <n v="641"/>
  </r>
  <r>
    <n v="220240015612"/>
    <s v="AD"/>
    <d v="2024-05-06T00:00:00"/>
    <n v="22024003494"/>
    <s v="2024 1050 2312 641"/>
    <n v="61160.78"/>
    <x v="55"/>
    <s v="REAJUS.PRESUP.SIST.ACCESIBLE GEST.ENVEJEC.ACTIVO EN CVAS-PRT C22.I2.P5-CONV.JCYL-220239000795"/>
    <s v="220"/>
    <s v="BOECILLO"/>
    <s v="VALLADOLID"/>
    <x v="0"/>
    <s v="PrAbier - Procedimiento Abierto"/>
    <s v="MultiC - MultiCriterio"/>
    <x v="1"/>
    <x v="1"/>
    <n v="6"/>
    <s v="6. Inversiones reales"/>
    <s v="10"/>
    <x v="7"/>
    <n v="2312"/>
    <s v="2312. Iniciativas sociales"/>
    <n v="64"/>
    <n v="641"/>
  </r>
  <r>
    <n v="220240015612"/>
    <s v="AD"/>
    <d v="2024-05-06T00:00:00"/>
    <n v="22024003493"/>
    <s v="2024 1050 2312 641"/>
    <n v="12844"/>
    <x v="55"/>
    <s v="REAJUS.PRESUP.SIST.ACCESIBLE GEST.ENVEJEC.ACTIVO EN CVAS-PRT C22.I2.P5-CONV.JCYL-220239000795"/>
    <s v="220"/>
    <s v="BOECILLO"/>
    <s v="VALLADOLID"/>
    <x v="0"/>
    <s v="PrAbier - Procedimiento Abierto"/>
    <s v="MultiC - MultiCriterio"/>
    <x v="1"/>
    <x v="1"/>
    <n v="6"/>
    <s v="6. Inversiones reales"/>
    <s v="10"/>
    <x v="7"/>
    <n v="2312"/>
    <s v="2312. Iniciativas sociales"/>
    <n v="64"/>
    <n v="641"/>
  </r>
  <r>
    <n v="220240008394"/>
    <s v="AD"/>
    <d v="2024-03-22T00:00:00"/>
    <n v="22024003492"/>
    <s v="2024 1050 2313 641"/>
    <n v="42850.71"/>
    <x v="56"/>
    <s v="REAJUSTE PRESUPUESTARIO CONT.TRANSF.DIGITAL DE LOS SERV.DE AT.SOC.A LAS PERSONAS-PRTR-HASTA JUN 24-220239000794"/>
    <n v="220"/>
    <s v="MADRID"/>
    <s v="MADRID"/>
    <x v="0"/>
    <s v="PrAbier - Procedimiento Abierto"/>
    <s v="MultiC - MultiCriterio"/>
    <x v="1"/>
    <x v="0"/>
    <n v="6"/>
    <s v="6. Inversiones reales"/>
    <s v="10"/>
    <x v="7"/>
    <n v="2313"/>
    <s v="2313. Dirección del área de personas mayores, familia y servicios sociales"/>
    <n v="64"/>
    <n v="641"/>
  </r>
  <r>
    <n v="220240008394"/>
    <s v="AD"/>
    <d v="2024-03-22T00:00:00"/>
    <n v="22024003491"/>
    <s v="2024 1050 2313 641"/>
    <n v="8999"/>
    <x v="56"/>
    <s v="REAJUSTE PRESUPUESTARIO CONT.TRANSF.DIGITAL DE LOS SERV.DE AT.SOC.A LAS PERSONAS-PRTR-HASTA JUN 24-220239000794"/>
    <n v="220"/>
    <s v="MADRID"/>
    <s v="MADRID"/>
    <x v="0"/>
    <s v="PrAbier - Procedimiento Abierto"/>
    <s v="MultiC - MultiCriterio"/>
    <x v="1"/>
    <x v="0"/>
    <n v="6"/>
    <s v="6. Inversiones reales"/>
    <s v="10"/>
    <x v="7"/>
    <n v="2313"/>
    <s v="2313. Dirección del área de personas mayores, familia y servicios sociales"/>
    <n v="64"/>
    <n v="641"/>
  </r>
  <r>
    <n v="220239000345"/>
    <s v="AD"/>
    <d v="2024-01-01T00:00:00"/>
    <n v="22024001521"/>
    <s v="2024 1050 2314 632"/>
    <n v="788315"/>
    <x v="57"/>
    <s v="SE-EIJI 17/2022 PS4. CONTRATO DE OBRAS, REHABILITACIÓN PARA INSTALACIÓN JUVENIL AMBIENTAL &quot;&quot;ZONA JOVEN PINAR&quot;&quot;. 2024"/>
    <n v="220"/>
    <s v="TORDESILLAS"/>
    <s v="VALLADOLID"/>
    <x v="2"/>
    <s v="PrAbier - Procedimiento Abierto"/>
    <s v="MultiC - MultiCriterio"/>
    <x v="1"/>
    <x v="0"/>
    <n v="6"/>
    <s v="6. Inversiones reales"/>
    <s v="10"/>
    <x v="7"/>
    <n v="2314"/>
    <s v="2314. Centro de programas juveniles"/>
    <n v="63"/>
    <n v="632"/>
  </r>
  <r>
    <n v="220230040326"/>
    <s v="AD"/>
    <d v="2024-02-28T00:00:00"/>
    <n v="22023005507"/>
    <s v="2024 1050 2314 632"/>
    <n v="188399.39"/>
    <x v="57"/>
    <s v="SE-EIJI 17/2022 PS4. CONTRATO DE OBRAS, REHABILITACIÓN PARA INSTALACIÓN JUVENIL AMBIENTAL &quot;&quot;ZONA JOVEN PINAR&quot;&quot;. 2023"/>
    <n v="220"/>
    <s v="TORDESILLAS"/>
    <s v="VALLADOLID"/>
    <x v="2"/>
    <s v="PrAbier - Procedimiento Abierto"/>
    <s v="MultiC - MultiCriterio"/>
    <x v="1"/>
    <x v="0"/>
    <n v="6"/>
    <s v="6. Inversiones reales"/>
    <s v="10"/>
    <x v="7"/>
    <n v="2314"/>
    <s v="2314. Centro de programas juveniles"/>
    <n v="63"/>
    <n v="632"/>
  </r>
  <r>
    <n v="220239000485"/>
    <s v="AD"/>
    <d v="2024-01-01T00:00:00"/>
    <n v="22024001523"/>
    <s v="2024 1050 2314 632"/>
    <n v="4424.49"/>
    <x v="19"/>
    <s v="ASISTENCIA CONTROL CALIDAD REFORMA EDIFICIO ZONA JOVEN EL PINAR - C/ ARCA REAL 56 - PRTR NGEU / GR APUNTES 09/20"/>
    <n v="220"/>
    <s v="SANT CUGAT DEL VALLES"/>
    <s v="BARCELONA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9000486"/>
    <s v="AD"/>
    <d v="2024-01-01T00:00:00"/>
    <n v="22024001524"/>
    <s v="2024 1050 2314 632"/>
    <n v="2524.84"/>
    <x v="10"/>
    <s v="ENSAYOS CONTROL CALIDAD REFORMA EDIFICIO ZONA JOVEN EL PINAR - C/ ARCA REAL 56 - PRTR NGEU / GR APUNTES SEMEU 09/2020."/>
    <n v="220"/>
    <s v="MALAGA"/>
    <s v="MALAGA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9000400"/>
    <s v="AD"/>
    <d v="2024-01-01T00:00:00"/>
    <n v="22024001522"/>
    <s v="2024 1050 2314 632"/>
    <n v="2499.66"/>
    <x v="7"/>
    <s v="COORD. SEGURIDAD Y SALUD reforma edificio zona joven el pinar-c/ara real 56-PRTR NGEU / GR APUNTES 12/2018 PLANEAMIENTO."/>
    <n v="220"/>
    <s v="VALLADOLID"/>
    <s v="VALLADOLID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0050423"/>
    <s v="AD"/>
    <d v="2024-02-28T00:00:00"/>
    <n v="22023006016"/>
    <s v="2024 1050 2314 632"/>
    <n v="1107"/>
    <x v="19"/>
    <s v="ASISTENCIA CONTROL CALIDAD REFORMA EDIFICIO ZONA JOVEN EL PINAR _ C/ ARCA REAL 56 - PRTR NGEU / GR APUNTES SEMEU 09/2020"/>
    <n v="220"/>
    <s v="SANT CUGAT DEL VALLES"/>
    <s v="BARCELONA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0046220"/>
    <s v="AD"/>
    <d v="2024-02-28T00:00:00"/>
    <n v="22023006014"/>
    <s v="2024 1050 2314 632"/>
    <n v="833.22"/>
    <x v="7"/>
    <s v="COORD SEGURIDAD Y SALUD reforma edificio zona joven el pinar-c/arca real 56-PRTR NGEU / GR APUNTES 12/2018 PLANEAMIENTO"/>
    <n v="220"/>
    <s v="VALLADOLID"/>
    <s v="VALLADOLID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0050422"/>
    <s v="AD"/>
    <d v="2024-02-28T00:00:00"/>
    <n v="22023006015"/>
    <s v="2024 1050 2314 632"/>
    <n v="632"/>
    <x v="10"/>
    <s v="ENSAYOS CONTROL CALIDAD REFORMA EDIFICIO ZONA JOVEN EL PINAR - C/ ARCA REAL 56- PRTR NGEU / GR APUNTES SEMEU 09/20"/>
    <n v="220"/>
    <s v="MALAGA"/>
    <s v="MALAGA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40022394"/>
    <s v="AD"/>
    <d v="2024-05-31T00:00:00"/>
    <n v="22024004051"/>
    <s v="2024 1050 2314 632"/>
    <n v="234773"/>
    <x v="57"/>
    <s v="MODIFICADO contrato obras reforma edif.inst.juvenil ambiental  ZONA JOVEN PINAR-PRTR."/>
    <s v="220"/>
    <s v="TORDESILLAS"/>
    <s v="VALLADOLID"/>
    <x v="2"/>
    <s v="PrAbier - Procedimiento Abierto"/>
    <s v="MultiC - MultiCriterio"/>
    <x v="1"/>
    <x v="1"/>
    <n v="6"/>
    <s v="6. Inversiones reales"/>
    <s v="10"/>
    <x v="7"/>
    <n v="2314"/>
    <s v="2314. Centro de programas juveniles"/>
    <n v="63"/>
    <n v="632"/>
  </r>
  <r>
    <n v="220240022394"/>
    <s v="AD"/>
    <d v="2024-05-31T00:00:00"/>
    <n v="22024004052"/>
    <s v="2024 1050 2314 632"/>
    <n v="1662.91"/>
    <x v="57"/>
    <s v="MODIFICADO contrato obras reforma edif.inst.juvenil ambiental  ZONA JOVEN PINAR-PRTR."/>
    <s v="220"/>
    <s v="TORDESILLAS"/>
    <s v="VALLADOLID"/>
    <x v="2"/>
    <s v="PrAbier - Procedimiento Abierto"/>
    <s v="MultiC - MultiCriterio"/>
    <x v="1"/>
    <x v="1"/>
    <n v="6"/>
    <s v="6. Inversiones reales"/>
    <s v="10"/>
    <x v="7"/>
    <n v="2314"/>
    <s v="2314. Centro de programas juveniles"/>
    <n v="63"/>
    <n v="632"/>
  </r>
  <r>
    <n v="220240019335"/>
    <s v="AD"/>
    <d v="2024-05-21T00:00:00"/>
    <n v="22024003256"/>
    <s v="2024 1050 2314 632"/>
    <n v="425315"/>
    <x v="57"/>
    <s v="REAJUSTE  ANUALID.REHABILIT.INST.JUVENIL AMB.Z. JOVEN PINAR-DE 2023 A 2024-220239000634"/>
    <s v="220"/>
    <s v="TORDESILLAS"/>
    <s v="VALLADOLID"/>
    <x v="2"/>
    <s v="PrAbier - Procedimiento Abierto"/>
    <s v="MultiC - MultiCriterio"/>
    <x v="1"/>
    <x v="1"/>
    <n v="6"/>
    <s v="6. Inversiones reales"/>
    <s v="10"/>
    <x v="7"/>
    <n v="2314"/>
    <s v="2314. Centro de programas juveniles"/>
    <n v="63"/>
    <n v="632"/>
  </r>
  <r>
    <n v="220240018539"/>
    <s v="AD"/>
    <d v="2024-05-20T00:00:00"/>
    <n v="22024004444"/>
    <s v="2024 1050 2314 632"/>
    <n v="749.72"/>
    <x v="7"/>
    <s v="COORD. SEGURIDAD Y SALUD MODIFIC.OBRA reforma edif. zona joven pinar-c/ara real 56-PRTR NGEU / G"/>
    <s v="220"/>
    <s v="VALLADOLID"/>
    <s v="VALLADOLID"/>
    <x v="0"/>
    <s v="PrAbier - Procedimiento Abierto"/>
    <s v="MultiC - MultiCriterio"/>
    <x v="1"/>
    <x v="1"/>
    <n v="6"/>
    <s v="6. Inversiones reales"/>
    <s v="10"/>
    <x v="7"/>
    <n v="2314"/>
    <s v="2314. Centro de programas juveniles"/>
    <n v="63"/>
    <n v="632"/>
  </r>
  <r>
    <n v="220240043005"/>
    <s v="AD"/>
    <d v="2024-09-20T00:00:00"/>
    <n v="22024001523"/>
    <s v="2024 1050 2314 632"/>
    <n v="2591.11"/>
    <x v="58"/>
    <s v="CORREC.ERROR ASISTENCIA CONTROL CALIDAD REFORMA EDIF. ZONA JOVEN PINAR _C/ARCA REAL 56 - PRTR NGEU/GR AP.SEMEU 09/2020"/>
    <s v="220"/>
    <s v="SANT CUGAT DEL VALLES"/>
    <s v="BARCELONA"/>
    <x v="0"/>
    <s v="PrAbier - Procedimiento Abierto"/>
    <s v="MultiC - MultiCriterio"/>
    <x v="2"/>
    <x v="2"/>
    <n v="6"/>
    <s v="6. Inversiones reales"/>
    <s v="10"/>
    <x v="7"/>
    <n v="2314"/>
    <s v="2314. Centro de programas juveniles"/>
    <n v="63"/>
    <n v="632"/>
  </r>
  <r>
    <n v="220240043006"/>
    <s v="AD"/>
    <d v="2024-09-20T00:00:00"/>
    <n v="22024001523"/>
    <s v="2024 1050 2314 632"/>
    <n v="1613"/>
    <x v="58"/>
    <s v="CONTROL DE CALIDAD PARA LA MODIFICACION DE LAS OBRAS DE REFORMA EDIF.ZONA JOVEN PINAR-C/ARCA REAL 56-EXP.SEMEU 09/2020"/>
    <s v="220"/>
    <s v="SANT CUGAT DEL VALLES"/>
    <s v="BARCELONA"/>
    <x v="0"/>
    <s v="PrAbier - Procedimiento Abierto"/>
    <s v="MultiC - MultiCriterio"/>
    <x v="2"/>
    <x v="2"/>
    <n v="6"/>
    <s v="6. Inversiones reales"/>
    <s v="10"/>
    <x v="7"/>
    <n v="2314"/>
    <s v="2314. Centro de programas juveniles"/>
    <n v="63"/>
    <n v="632"/>
  </r>
  <r>
    <n v="220240042731"/>
    <s v="AD"/>
    <d v="2024-09-16T00:00:00"/>
    <n v="22024004052"/>
    <s v="2024 1050 2314 632"/>
    <n v="7.0000000000000007E-2"/>
    <x v="57"/>
    <s v="CORRECCION ERROR MATERIAL-MODIFICADO contrato obras reforma edif.inst.juvenil ambiental ZONA JOVEN PINAR-PRTR"/>
    <s v="220"/>
    <s v="TORDESILLAS"/>
    <s v="VALLADOLID"/>
    <x v="2"/>
    <s v="PrAbier - Procedimiento Abierto"/>
    <s v="MultiC - MultiCriterio"/>
    <x v="1"/>
    <x v="2"/>
    <n v="6"/>
    <s v="6. Inversiones reales"/>
    <s v="10"/>
    <x v="7"/>
    <n v="2314"/>
    <s v="2314. Centro de programas juveniles"/>
    <n v="63"/>
    <n v="632"/>
  </r>
  <r>
    <n v="220240008403"/>
    <s v="AD"/>
    <d v="2024-03-22T00:00:00"/>
    <n v="22024003292"/>
    <s v="2024 1150 1621 623"/>
    <n v="203643"/>
    <x v="59"/>
    <s v="EXP. 24/2023 SESPSC SUMINISTRO CONTENEDORES PRTR. LOTE 3. SULO IBÉRICA. SERVICIO DE LIMPIEZA."/>
    <n v="220"/>
    <s v="RIBARROJA DEL TURIA"/>
    <s v="VALENCIA"/>
    <x v="1"/>
    <s v="PrAbier - Procedimiento Abierto"/>
    <s v="MultiC - MultiCriterio"/>
    <x v="1"/>
    <x v="0"/>
    <n v="6"/>
    <s v="6. Inversiones reales"/>
    <s v="11"/>
    <x v="1"/>
    <n v="1621"/>
    <s v="1621. Recogida de residuos"/>
    <n v="62"/>
    <n v="623"/>
  </r>
  <r>
    <n v="220240004864"/>
    <s v="AD"/>
    <d v="2024-03-05T00:00:00"/>
    <n v="22024001558"/>
    <s v="2024 1150 1621 623"/>
    <n v="722465.25"/>
    <x v="60"/>
    <s v="EXP. 24/2023 SESPSC SUMINISTRO CONTENEDORES PRTR. LOTE 1. CONTENUR. SERVICIO DE LIMPIEZA."/>
    <n v="220"/>
    <s v="GETAFE"/>
    <s v="MADRID"/>
    <x v="1"/>
    <s v="PrAbier - Procedimiento Abierto"/>
    <s v="MultiC - MultiCriterio"/>
    <x v="1"/>
    <x v="0"/>
    <n v="6"/>
    <s v="6. Inversiones reales"/>
    <s v="11"/>
    <x v="1"/>
    <n v="1621"/>
    <s v="1621. Recogida de residuos"/>
    <n v="62"/>
    <n v="623"/>
  </r>
  <r>
    <n v="220240004865"/>
    <s v="AD"/>
    <d v="2024-03-05T00:00:00"/>
    <n v="22024001559"/>
    <s v="2024 1150 1621 623"/>
    <n v="79961.460000000006"/>
    <x v="60"/>
    <s v="EXP. 24/2023 SESPSC SUMINISTRO CONTENEDORES PRTR. LOTE 2. CONTENUR. SERVICIO DE LIMPIEZA."/>
    <n v="220"/>
    <s v="GETAFE"/>
    <s v="MADRID"/>
    <x v="1"/>
    <s v="PrAbier - Procedimiento Abierto"/>
    <s v="MultiC - MultiCriterio"/>
    <x v="1"/>
    <x v="0"/>
    <n v="6"/>
    <s v="6. Inversiones reales"/>
    <s v="11"/>
    <x v="1"/>
    <n v="1621"/>
    <s v="1621. Recogida de residuos"/>
    <n v="62"/>
    <n v="623"/>
  </r>
  <r>
    <n v="220240022471"/>
    <s v="D"/>
    <d v="2024-06-03T00:00:00"/>
    <n v="22024004070"/>
    <s v="2024 04 9202 16200"/>
    <n v="2500"/>
    <x v="61"/>
    <s v="GASTOS POR CURSO USO FITOSANITARIOS, PRESENCIAL. BASICO.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70"/>
    <s v="D"/>
    <d v="2024-06-03T00:00:00"/>
    <n v="22024004070"/>
    <s v="2024 04 9202 16200"/>
    <n v="1800"/>
    <x v="62"/>
    <s v="CURSO DE PREVENCION DE RRLL, NIVEL BASICO , PARA EMPLEADOS MUNICIPALES , 30 HORAS, INCLUIDO EN PLAN DE FORMACION CONTINU"/>
    <s v="300"/>
    <s v="LUGO"/>
    <s v="LUGO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74"/>
    <s v="D"/>
    <d v="2024-06-03T00:00:00"/>
    <n v="22024004070"/>
    <s v="2024 04 9202 16200"/>
    <n v="1500"/>
    <x v="63"/>
    <s v="CURSO ESPECILIZADDO EN LIMPIEZA Y DESINFECCION EN C.P.A Y TECNICAS DE DESRATIZACION. MAYO, PRESENCIAL."/>
    <s v="300"/>
    <s v="MALGRAT DE MAR"/>
    <s v="BARCELONA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69"/>
    <s v="D"/>
    <d v="2024-06-03T00:00:00"/>
    <n v="22024004070"/>
    <s v="2024 04 9202 16200"/>
    <n v="2340"/>
    <x v="64"/>
    <s v="CURSO DEL CAP PARA EMPLEADOS MUNICIPALES , MES DE MAYO, FORMACION CONTINUA. PRESENCIAL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72"/>
    <s v="D"/>
    <d v="2024-06-03T00:00:00"/>
    <n v="22024004070"/>
    <s v="2024 04 9202 16200"/>
    <n v="1287"/>
    <x v="65"/>
    <s v="PAGO DE CLASES DE INGLES PROFESIONAL, TERCER TRIMESTRE CURSO 23/24, PARA DOS GRUPOS DE AYUNTAMIENTO DE VALLADOLID.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73"/>
    <s v="D"/>
    <d v="2024-06-03T00:00:00"/>
    <n v="22024004070"/>
    <s v="2024 04 9202 16200"/>
    <n v="1170"/>
    <x v="65"/>
    <s v="ABONO CLASES INGLES VAUGHAN , SEGUNDO TRIMESTRE AÑO 23/24.DOS GRUPOS. PRESENCIAL. EMPLEADOS MUNICIPALES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68"/>
    <s v="D"/>
    <d v="2024-06-03T00:00:00"/>
    <n v="22024004070"/>
    <s v="2024 04 9202 16200"/>
    <n v="1890"/>
    <x v="66"/>
    <s v="CLASES INGLES, SEGUNDO TRIMESTRE CURSO, DOS GRUPOS, DE ENERO A MARZO 2024.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9861"/>
    <s v="D"/>
    <d v="2024-07-08T00:00:00"/>
    <n v="22024004070"/>
    <s v="2024 04 9202 16200"/>
    <n v="1500"/>
    <x v="67"/>
    <s v="ABONO POR CURSO MIXTO SOBRE MANEJO DE PERROS PARA EMPLEADOS DEL C.P.A. 12 HORAS,,"/>
    <n v="300"/>
    <s v="BRUNETE"/>
    <s v="MADRID"/>
    <x v="0"/>
    <s v="AdDirec - Adjudicación Directa"/>
    <s v="SinC - Sin Criterio"/>
    <x v="0"/>
    <x v="2"/>
    <s v="1"/>
    <s v="1. Gastos de personal"/>
    <s v="04"/>
    <x v="8"/>
    <s v="9202"/>
    <s v="9202. Gestión de recursos humanos"/>
    <s v="16"/>
    <s v="16200"/>
  </r>
  <r>
    <n v="220240029831"/>
    <s v="D"/>
    <d v="2024-07-08T00:00:00"/>
    <n v="22024004070"/>
    <s v="2024 04 9202 16200"/>
    <n v="1800"/>
    <x v="66"/>
    <s v="ABONO DE CLASES DE INGLES ( DOS GRUPOS ) PARA EMPLEADOS MUNICIPALES . TERCER TRIMETRE CURSO"/>
    <n v="300"/>
    <s v="VALLADOLID"/>
    <s v="VALLADOLID"/>
    <x v="0"/>
    <s v="AdDirec - Adjudicación Directa"/>
    <s v="SinC - Sin Criterio"/>
    <x v="0"/>
    <x v="2"/>
    <s v="1"/>
    <s v="1. Gastos de personal"/>
    <s v="04"/>
    <x v="8"/>
    <s v="9202"/>
    <s v="9202. Gestión de recursos humanos"/>
    <s v="16"/>
    <s v="16200"/>
  </r>
  <r>
    <n v="220240039288"/>
    <s v="D"/>
    <d v="2024-08-21T00:00:00"/>
    <n v="22024004070"/>
    <s v="2024 04 9202 16200"/>
    <n v="880"/>
    <x v="64"/>
    <s v="ABONO DE LOS CURSOS CAP INICIAL PARA CUATRO CONDUCTORES DEL AYUNTAMIENTO VALLADOLID.35 HORAS. JUNIO 2024."/>
    <n v="300"/>
    <s v="VALLADOLID"/>
    <s v="VALLADOLID"/>
    <x v="0"/>
    <s v="AdDirec - Adjudicación Directa"/>
    <s v="SinC - Sin Criterio"/>
    <x v="0"/>
    <x v="2"/>
    <s v="1"/>
    <s v="1. Gastos de personal"/>
    <s v="04"/>
    <x v="8"/>
    <s v="9202"/>
    <s v="9202. Gestión de recursos humanos"/>
    <s v="16"/>
    <s v="16200"/>
  </r>
  <r>
    <n v="220240023560"/>
    <s v="AD"/>
    <d v="2024-06-07T00:00:00"/>
    <n v="22024004945"/>
    <s v="2024 04 9202 16204"/>
    <n v="4030.03"/>
    <x v="68"/>
    <s v="RELOJES CABALLERO 8 65 ) POR HOMENAJE A JUBILADOS DIA DE SANTA RITA."/>
    <s v="220"/>
    <s v="MATARO"/>
    <s v="BARCELONA"/>
    <x v="1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4"/>
  </r>
  <r>
    <n v="220240023559"/>
    <s v="AD"/>
    <d v="2024-06-07T00:00:00"/>
    <n v="22024004943"/>
    <s v="2024 04 9202 16204"/>
    <n v="1619.71"/>
    <x v="68"/>
    <s v="RELOJES MAREA( 30)  PARA SEÑORA, POR HOMENAJE A JUBILADOS DIA DE SANTA RITA."/>
    <s v="220"/>
    <s v="MATARO"/>
    <s v="BARCELONA"/>
    <x v="1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4"/>
  </r>
  <r>
    <n v="220240023561"/>
    <s v="AD"/>
    <d v="2024-06-07T00:00:00"/>
    <n v="22024004948"/>
    <s v="2024 04 9202 16204"/>
    <n v="71.5"/>
    <x v="69"/>
    <s v="SERVICIO DE CATERING, 20 PERSONAS, CLUB DEL JUBILADO MUNICIPAL"/>
    <s v="22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4"/>
  </r>
  <r>
    <n v="220240029222"/>
    <s v="AD"/>
    <d v="2024-07-04T00:00:00"/>
    <n v="22024005433"/>
    <s v="2024 04 9202 16204"/>
    <n v="227.24"/>
    <x v="70"/>
    <s v="ABONO DE 3 PLACAS DE HOMENAJE PARA FALLECIDOS EN EL DIA DE SANTA RITA 24"/>
    <n v="220"/>
    <s v="VALLADOLID"/>
    <s v="VALLADOLID"/>
    <x v="1"/>
    <s v="AdDirec - Adjudicación Directa"/>
    <s v="SinC - Sin Criterio"/>
    <x v="0"/>
    <x v="2"/>
    <s v="1"/>
    <s v="1. Gastos de personal"/>
    <s v="04"/>
    <x v="8"/>
    <s v="9202"/>
    <s v="9202. Gestión de recursos humanos"/>
    <s v="16"/>
    <s v="16204"/>
  </r>
  <r>
    <n v="220240028948"/>
    <s v="AD"/>
    <d v="2024-07-02T00:00:00"/>
    <n v="22024005430"/>
    <s v="2024 04 9202 16204"/>
    <n v="1972.3"/>
    <x v="71"/>
    <s v="ABONO POR SUMINISTRO DE PINES Y PINCHOS DE PLATA PARA EL DIA DE SANTA RITA 2024"/>
    <n v="220"/>
    <s v="VALLADOLID"/>
    <s v="VALLADOLID"/>
    <x v="0"/>
    <s v="AdDirec - Adjudicación Directa"/>
    <s v="SinC - Sin Criterio"/>
    <x v="0"/>
    <x v="2"/>
    <s v="1"/>
    <s v="1. Gastos de personal"/>
    <s v="04"/>
    <x v="8"/>
    <s v="9202"/>
    <s v="9202. Gestión de recursos humanos"/>
    <s v="16"/>
    <s v="16204"/>
  </r>
  <r>
    <n v="220239000479"/>
    <s v="AD"/>
    <d v="2024-01-01T00:00:00"/>
    <n v="22024001114"/>
    <s v="2024 04 9202 16205"/>
    <n v="12482.1"/>
    <x v="72"/>
    <s v="SEGURO DE RESPONSABILIDAD DE AUTORIDADES Y PERSONAL, EXPT. PAT-56/2023 (1-4-24 A 30-9-24)"/>
    <n v="220"/>
    <s v="MADRID"/>
    <s v="MADRID"/>
    <x v="0"/>
    <s v="PrAbier - Procedimiento Abierto"/>
    <s v="MultiC - MultiCriterio"/>
    <x v="2"/>
    <x v="0"/>
    <s v="1"/>
    <s v="1. Gastos de personal"/>
    <s v="04"/>
    <x v="8"/>
    <s v="9202"/>
    <s v="9202. Gestión de recursos humanos"/>
    <s v="16"/>
    <s v="16205"/>
  </r>
  <r>
    <n v="220240007169"/>
    <s v="AD"/>
    <d v="2024-03-18T00:00:00"/>
    <n v="22024000020"/>
    <s v="2024 04 9202 16205"/>
    <n v="147609.39000000001"/>
    <x v="73"/>
    <s v="SEGURO VIDA ACCIDENTES EMPLEADOS Y CORPORACIÓN, PERÍODO 5/2/2024 A 5/2/2025 (LOTE Nº 6)."/>
    <n v="220"/>
    <s v="MADRID"/>
    <s v="MADRID"/>
    <x v="0"/>
    <s v="PrAbier - Procedimiento Abierto"/>
    <s v="MultiC - MultiCriterio"/>
    <x v="2"/>
    <x v="0"/>
    <s v="1"/>
    <s v="1. Gastos de personal"/>
    <s v="04"/>
    <x v="8"/>
    <s v="9202"/>
    <s v="9202. Gestión de recursos humanos"/>
    <s v="16"/>
    <s v="16205"/>
  </r>
  <r>
    <n v="220240041732"/>
    <s v="D"/>
    <d v="2024-09-03T00:00:00"/>
    <n v="22024005609"/>
    <s v="2024 04 9202 16205"/>
    <n v="12516.77"/>
    <x v="72"/>
    <s v="SEGURO COLECTIVO DE RESPONSABILIDAD CIVIL AUTORIDADES Y PERSONAL PERÍODO 1 DE OCTUBRE DE 2024 AL 31 DE MARZO DE 2025."/>
    <n v="300"/>
    <s v="MADRID"/>
    <s v="MADRID"/>
    <x v="3"/>
    <s v="PrAbier - Procedimiento Abierto"/>
    <s v="MultiC - MultiCriterio"/>
    <x v="2"/>
    <x v="2"/>
    <s v="1"/>
    <s v="1. Gastos de personal"/>
    <s v="04"/>
    <x v="8"/>
    <s v="9202"/>
    <s v="9202. Gestión de recursos humanos"/>
    <s v="16"/>
    <s v="16205"/>
  </r>
  <r>
    <n v="220240011066"/>
    <s v="D"/>
    <d v="2024-04-11T00:00:00"/>
    <n v="22024002008"/>
    <s v="2024 11 1321 16200"/>
    <n v="2371.6"/>
    <x v="74"/>
    <s v="FORMACIÓN POLICIA LOCAL VALLADOLID 30011869  ( 24 HORAS DE FORMACIÓN#CURSO 6 HORAS LOS DÍAS 16,20, 22 Y 27 DE NOVIEMBRE"/>
    <s v="300"/>
    <s v="MADRID"/>
    <s v="MADRID"/>
    <x v="0"/>
    <s v="AdDirec - Adjudicación Directa"/>
    <s v="SinC - Sin Criterio"/>
    <x v="0"/>
    <x v="1"/>
    <s v="1"/>
    <s v="1. Gastos de personal"/>
    <s v="11"/>
    <x v="1"/>
    <s v="1321"/>
    <s v="1321. Policía municipal"/>
    <s v="16"/>
    <s v="16200"/>
  </r>
  <r>
    <n v="220240000716"/>
    <s v="AD"/>
    <d v="2024-02-05T00:00:00"/>
    <n v="22024000002"/>
    <s v="2024 11 1361 16200"/>
    <n v="2178"/>
    <x v="75"/>
    <s v="MATRICULA DOS INSCRIPCIONES PARA CURSO VAX003 REVISION PERIODICA DE LOS EPIs CONTRA CAIDAS EN ALTURA /SEISPC"/>
    <n v="220"/>
    <s v="BARCELONA"/>
    <s v="BARCELONA"/>
    <x v="0"/>
    <s v="AdDirec - Adjudicación Directa"/>
    <s v="SinC - Sin Criterio"/>
    <x v="0"/>
    <x v="0"/>
    <s v="1"/>
    <s v="1. Gastos de personal"/>
    <s v="11"/>
    <x v="1"/>
    <s v="1361"/>
    <s v="1361. Prevención y extinción de incencios"/>
    <s v="16"/>
    <s v="16200"/>
  </r>
  <r>
    <n v="220240004482"/>
    <s v="D"/>
    <d v="2024-03-05T00:00:00"/>
    <n v="22024001380"/>
    <s v="2024 03 9241 213"/>
    <n v="1873.66"/>
    <x v="76"/>
    <s v="SUMINISTRO DE VALVULA DE 3 VIAS CC CASA CUNA SEGUN PRESUPUESTO Nº 1726/206/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n v="1341"/>
    <s v="1341. Movilidad"/>
    <n v="21"/>
    <n v="213"/>
  </r>
  <r>
    <n v="220240008429"/>
    <s v="AD"/>
    <d v="2024-03-22T00:00:00"/>
    <n v="22024003680"/>
    <s v="2024 03 9241 22199"/>
    <n v="33.35"/>
    <x v="77"/>
    <s v="SUMINISTRO DE PAPEL PARA FORMULARIOS &quot;&quot;SOLICITUD DE SALA&quot;&quot; (600 EJEMPLARES)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n v="1341"/>
    <s v="1341. Movilidad"/>
    <n v="22"/>
    <n v="22199"/>
  </r>
  <r>
    <n v="220240003362"/>
    <s v="AD"/>
    <d v="2024-02-26T00:00:00"/>
    <n v="22024002325"/>
    <s v="2024 03 9241 22609"/>
    <n v="1210"/>
    <x v="78"/>
    <s v="MENUDO FIN DE SEMANA 2024 (1): 2 ACTUACIONES DE PAYASO CUCHUFLAY EN CIC EMPECINADO Y CC CASA CUN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n v="1341"/>
    <s v="1341. Movilidad"/>
    <n v="22"/>
    <n v="22609"/>
  </r>
  <r>
    <n v="220240001368"/>
    <s v="AD"/>
    <d v="2024-02-09T00:00:00"/>
    <n v="22024001397"/>
    <s v="2024 10 2312 22606"/>
    <n v="167.29"/>
    <x v="79"/>
    <s v="DOCUMENTO COMPLEMENTARIO PARA EL MATERIAL DE LA JORNADA DE ATENCION TEMPRANA, ASISTEN 55 PERSONAS MAS-INICIATIVAS SO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n v="1341"/>
    <s v="1341. Movilidad"/>
    <n v="22"/>
    <n v="22606"/>
  </r>
  <r>
    <n v="220240003087"/>
    <s v="AD"/>
    <d v="2024-02-21T00:00:00"/>
    <n v="22024001833"/>
    <s v="2024 11 1321 214"/>
    <n v="2000"/>
    <x v="80"/>
    <s v="REVISION VEHICULOS TOYOTA PRIU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n v="1341"/>
    <s v="1341. Movilidad"/>
    <n v="21"/>
    <n v="214"/>
  </r>
  <r>
    <n v="220240000486"/>
    <s v="ADO"/>
    <d v="2024-01-26T00:00:00"/>
    <n v="22024000043"/>
    <s v="2024 11 1351 224"/>
    <n v="276.99"/>
    <x v="81"/>
    <s v="ACCIDENTES COLECTIVOS||&quot;&quot;PÓLIZA&quot;&quot;:0551780088803||&quot;&quot;RECIBO&quot;&quot;:8508632473||&quot;&quot;RIESGO&quot;&quot;: 001SUMAS GRUPOS"/>
    <n v="24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n v="1341"/>
    <s v="1341. Movilidad"/>
    <n v="22"/>
    <n v="224"/>
  </r>
  <r>
    <n v="220240007859"/>
    <s v="D"/>
    <d v="2024-03-21T00:00:00"/>
    <n v="22024000440"/>
    <s v="2024 11 1621 214"/>
    <n v="795.05"/>
    <x v="82"/>
    <s v="MANO DE OBRA // M.O.CAMBIAR CORREA DISTRIBUCCIÓN Y MIRAR CHUPONA DE ACEIT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n v="1341"/>
    <s v="1341. Movilidad"/>
    <n v="21"/>
    <n v="214"/>
  </r>
  <r>
    <n v="220239000667"/>
    <s v="AD"/>
    <d v="2024-01-01T00:00:00"/>
    <n v="22024001398"/>
    <s v="2024 01 4331 22706"/>
    <n v="2501.1999999999998"/>
    <x v="19"/>
    <s v="SERVICIOS CONTROL CALIDAD LOTE 2 OBRAS ACONDICIONAMIENTO ENTORNO HUB INNOVACION. A.M."/>
    <n v="220"/>
    <s v="SANT CUGAT DEL VALLES"/>
    <s v="BARCELONA"/>
    <x v="0"/>
    <s v="PrAbier - Procedimiento Abierto"/>
    <s v="MultiC - MultiCriterio"/>
    <x v="2"/>
    <x v="0"/>
    <s v="2"/>
    <s v="2. Gastos corrientes en bienes y servicios"/>
    <s v="01"/>
    <x v="10"/>
    <n v="1721"/>
    <s v="1721. Protección del medio ambiente"/>
    <n v="22"/>
    <n v="22706"/>
  </r>
  <r>
    <n v="220240004831"/>
    <s v="AD/"/>
    <d v="2024-03-05T00:00:00"/>
    <n v="22024000017"/>
    <s v="2024 02 9331 224"/>
    <n v="-42699.4"/>
    <x v="83"/>
    <s v="ANULACIÓN ABSORCIÓN BILBAO POR OCCIDENT. 2º PRÓRROGA SEGURO DAÑOS (LOTE 2) (Exp.15/2020 ps9 y 10) 5-2-24 A 5-2-25"/>
    <n v="220"/>
    <s v="GETXO"/>
    <s v="VIZCAYA"/>
    <x v="0"/>
    <s v="PrAbier - Procedimiento Abierto"/>
    <s v="MultiC - MultiCriterio"/>
    <x v="1"/>
    <x v="0"/>
    <s v="2"/>
    <s v="2. Gastos corrientes en bienes y servicios"/>
    <s v="02"/>
    <x v="2"/>
    <n v="1721"/>
    <s v="1721. Protección del medio ambiente"/>
    <n v="22"/>
    <n v="224"/>
  </r>
  <r>
    <n v="220239000774"/>
    <s v="AD"/>
    <d v="2024-01-01T00:00:00"/>
    <n v="22024001219"/>
    <s v="2024 03 9241 22700"/>
    <n v="405540.64"/>
    <x v="84"/>
    <s v="2ª PRÓRROGA CONTRATO SERVICIO DE LIMPIEZA CENTROS SERVICIO PARTICIPACIÓN CIUDADANA (DEL 1 ENE AL 31 DIC 2024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n v="1721"/>
    <s v="1721. Protección del medio ambiente"/>
    <n v="22"/>
    <n v="22700"/>
  </r>
  <r>
    <n v="220229000167"/>
    <s v="AD"/>
    <d v="2024-01-01T00:00:00"/>
    <n v="22024002521"/>
    <s v="2024 06 3231 22799"/>
    <n v="357080"/>
    <x v="85"/>
    <s v="EXPTE SE-EIJI 10/2022 PS 11. PRORROGA CONTRATO GESTION EIM EL PRINCIPITO. LOTE 3. AÑO 2023 Y 01/01 A 31/08/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n v="2312"/>
    <s v="2312. Iniciativas sociales"/>
    <n v="22"/>
    <n v="22799"/>
  </r>
  <r>
    <n v="220219001121"/>
    <s v="AD"/>
    <d v="2024-01-01T00:00:00"/>
    <n v="22024001955"/>
    <s v="2024 06 3232 213"/>
    <n v="10606.59"/>
    <x v="86"/>
    <s v="SE-EIJI 27/2021. MANTENIMIENTO INSTALACIONES DE PROTECCIÓN CONTRA INCENDIOS. EDIFICIOS MUNICIPALES. LOTE 2. COLEGIOS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06"/>
    <x v="3"/>
    <n v="1721"/>
    <s v="1721. Protección del medio ambiente"/>
    <n v="21"/>
    <n v="213"/>
  </r>
  <r>
    <n v="220240005060"/>
    <s v="AD"/>
    <d v="2024-03-07T00:00:00"/>
    <n v="22024002491"/>
    <s v="2024 09 4321 22701"/>
    <n v="697.87"/>
    <x v="87"/>
    <s v="SERVICIO MANTENIMIENTO DEL SISTEMA DE SEGURIDAD DE LA CUPULA DEL MILENIO, 1 AÑO. DEL 01-09-2023 AL 3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n v="1721"/>
    <s v="1721. Protección del medio ambiente"/>
    <n v="22"/>
    <n v="22701"/>
  </r>
  <r>
    <n v="220229000723"/>
    <s v="AD"/>
    <d v="2024-01-01T00:00:00"/>
    <n v="22024002044"/>
    <s v="2024 06 3261 213"/>
    <n v="457.38"/>
    <x v="88"/>
    <s v="SE 58-20 P.S. 4 PRORROGA CTTO MANTENIMIENTO ASCENSORES LOTE 1 ESCUELA MUNICIPAL DE MUSICA. AÑOS 2023 Y 2024"/>
    <n v="220"/>
    <s v="VIGO"/>
    <s v="PONTEVEDRA"/>
    <x v="0"/>
    <s v="PrAbier - Procedimiento Abierto"/>
    <s v="UniC - Único Criterio"/>
    <x v="1"/>
    <x v="0"/>
    <s v="2"/>
    <s v="2. Gastos corrientes en bienes y servicios"/>
    <s v="06"/>
    <x v="3"/>
    <n v="9332"/>
    <s v="9332. Mantenimiento de edificios e instalaciones municipales"/>
    <n v="21"/>
    <n v="213"/>
  </r>
  <r>
    <n v="220240000719"/>
    <s v="AD"/>
    <d v="2024-02-05T00:00:00"/>
    <n v="22024000038"/>
    <s v="2024 07 1701 22110"/>
    <n v="1411"/>
    <x v="89"/>
    <s v="PRODUCTOS DE LIMPIEZA Y ASEO PARA LOS EDIFICIOS CASA DEL BARCO Y ANEXO. AÑO 2024."/>
    <n v="220"/>
    <s v="VALLADOLID"/>
    <s v="VALLADOLID"/>
    <x v="1"/>
    <s v="AdDirec - Adjudicación Directa"/>
    <s v="SinC - Sin Criterio"/>
    <x v="0"/>
    <x v="0"/>
    <s v="2"/>
    <s v="2. Gastos corrientes en bienes y servicios"/>
    <s v="07"/>
    <x v="4"/>
    <n v="4312"/>
    <s v="4312. Mercados"/>
    <n v="22"/>
    <n v="22110"/>
  </r>
  <r>
    <n v="220240001379"/>
    <s v="AD"/>
    <d v="2024-02-09T00:00:00"/>
    <n v="22024001382"/>
    <s v="2024 08 1532 214"/>
    <n v="44.44"/>
    <x v="90"/>
    <s v="Revisión anual oficial de vehículo eléctrico PEUGEOT eRIFER - 1196MDS, de Conservación Via Pública.-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n v="9332"/>
    <s v="9332. Mantenimiento de edificios e instalaciones municipales"/>
    <n v="21"/>
    <n v="214"/>
  </r>
  <r>
    <n v="220240000799"/>
    <s v="AD"/>
    <d v="2024-02-08T00:00:00"/>
    <n v="22024000638"/>
    <s v="2024 10 2315 22699"/>
    <n v="114.16"/>
    <x v="5"/>
    <s v="REALIZACION DE PORTE DE MATERIAL NECESARIO PARA EL CENTRO MUNICIPAL DE LA IGUALDA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n v="9332"/>
    <s v="9332. Mantenimiento de edificios e instalaciones municipales"/>
    <n v="22"/>
    <n v="22699"/>
  </r>
  <r>
    <n v="220239000898"/>
    <s v="AD"/>
    <d v="2024-01-01T00:00:00"/>
    <n v="22024001297"/>
    <s v="2024 02 9332 22103"/>
    <n v="20000"/>
    <x v="91"/>
    <s v="2DA.PRÓRROGA CONTRATO SUMINISTRO GASÓLEO DE AUTOMOCIÓN VEHÍCULOS MANTE.AYUNT.VALLAD.EXPTE.38/20"/>
    <n v="220"/>
    <s v="MADRID"/>
    <s v="MADRID"/>
    <x v="1"/>
    <s v="PrAbier - Procedimiento Abierto"/>
    <s v="MultiC - MultiCriterio"/>
    <x v="1"/>
    <x v="0"/>
    <s v="2"/>
    <s v="2. Gastos corrientes en bienes y servicios"/>
    <s v="02"/>
    <x v="2"/>
    <n v="2313"/>
    <s v="2313. Dirección del área de personas mayores, familia y servicios sociales"/>
    <n v="22"/>
    <n v="22103"/>
  </r>
  <r>
    <n v="220240006447"/>
    <s v="AD"/>
    <d v="2024-03-13T00:00:00"/>
    <n v="22024003274"/>
    <s v="2024 03 9241 212"/>
    <n v="83.56"/>
    <x v="92"/>
    <s v="SUMINISTRO Y COLOCACIÓN DE CRISTAL DE VENTANA EN CENTRO CÍVICO ZONA SUR (ID 39984).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n v="2313"/>
    <s v="2313. Dirección del área de personas mayores, familia y servicios sociales"/>
    <n v="21"/>
    <n v="212"/>
  </r>
  <r>
    <n v="220240004735"/>
    <s v="AD"/>
    <d v="2024-03-05T00:00:00"/>
    <n v="22024003057"/>
    <s v="2024 06 3231 22799"/>
    <n v="215862.86"/>
    <x v="93"/>
    <s v="SE EIJI 10/22 PS 11 PROR CTTO GESTION EIM LA COMETA. LOTE 5. 1/1 AL 31/8/24 reajuste a proyecto: 215.862,86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n v="2312"/>
    <s v="2312. Iniciativas sociales"/>
    <n v="22"/>
    <n v="22799"/>
  </r>
  <r>
    <n v="220240001341"/>
    <s v="AD/"/>
    <d v="2024-02-09T00:00:00"/>
    <n v="22024001312"/>
    <s v="2024 06 3231 22799"/>
    <n v="-10195.780000000001"/>
    <x v="94"/>
    <s v="PROGRAMA FORMACIÓN PROFESORADO, TUTORIZACIÓN EN MATERIA DE AGROECOLOGÍA, MANTENIMIENTO HUERTAS  EIM ENER-JULIO 24"/>
    <n v="220"/>
    <s v="ARENILLAS DE SAN PELAYO"/>
    <s v="PALENCIA"/>
    <x v="0"/>
    <s v="AdDirec - Adjudicación Directa"/>
    <s v="SinC - Sin Criterio"/>
    <x v="0"/>
    <x v="0"/>
    <s v="2"/>
    <s v="2. Gastos corrientes en bienes y servicios"/>
    <s v="06"/>
    <x v="3"/>
    <n v="9231"/>
    <s v="9231. Información, registro y gestión del padrón"/>
    <n v="22"/>
    <n v="22799"/>
  </r>
  <r>
    <n v="220239000733"/>
    <s v="AD"/>
    <d v="2024-01-01T00:00:00"/>
    <n v="22024001270"/>
    <s v="2024 10 2311 213"/>
    <n v="424"/>
    <x v="95"/>
    <s v="CONTRATO DE MANTENIMIENTO DE ASCENSORES COMEDOR SOCIAL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n v="9231"/>
    <s v="9231. Información, registro y gestión del padrón"/>
    <n v="21"/>
    <n v="213"/>
  </r>
  <r>
    <n v="220229000704"/>
    <s v="AD"/>
    <d v="2024-01-01T00:00:00"/>
    <n v="22024002042"/>
    <s v="2024 10 2314 22799"/>
    <n v="209649.57"/>
    <x v="96"/>
    <s v="PRÓRROGA CTTO GESTION INTEGRAL COORD. ANIM. DINAMIZ. Y SEGUIMIENTO ESPACIO JOVEN ZONA SUR. LOTE 2 / 15/1/23 A 31/12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n v="2313"/>
    <s v="2313. Dirección del área de personas mayores, familia y servicios sociales"/>
    <n v="22"/>
    <n v="22799"/>
  </r>
  <r>
    <n v="220219001020"/>
    <s v="AD"/>
    <d v="2024-01-01T00:00:00"/>
    <n v="22024002882"/>
    <s v="2024 01 4331 203"/>
    <n v="1000"/>
    <x v="97"/>
    <s v="Adjudicación. Contrato centralizado de Suministro de Impresión Corporativa (dos años)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n v="20"/>
    <s v="203"/>
  </r>
  <r>
    <n v="220240003094"/>
    <s v="AD"/>
    <d v="2024-02-21T00:00:00"/>
    <n v="22024001938"/>
    <s v="2024 01 4331 203"/>
    <n v="477.72"/>
    <x v="98"/>
    <s v="ALQUILER Y MANTENIMIENTO DE FUENTE DE AGUA EN AGENCIA DE INNOVACIÓN, CL VEGA SICILIA 2. AÑO 2024"/>
    <n v="220"/>
    <s v="TOMARES"/>
    <s v="SEVILLA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n v="20"/>
    <s v="203"/>
  </r>
  <r>
    <n v="220239000952"/>
    <s v="AD"/>
    <d v="2024-01-01T00:00:00"/>
    <n v="22024001866"/>
    <s v="2024 01 4331 203"/>
    <n v="5500"/>
    <x v="97"/>
    <s v="PRIMERA PRORROGA DEL SUMINISTRO DE IMPRESION CORPORATIVA. 8 FEBRERO 2024 A 7 FEBRERO DE 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s v="20"/>
    <s v="203"/>
  </r>
  <r>
    <n v="220240003670"/>
    <s v="AD"/>
    <d v="2024-02-28T00:00:00"/>
    <n v="22024001755"/>
    <s v="2024 01 4331 204"/>
    <n v="676.36"/>
    <x v="99"/>
    <s v="ALQUILER BATERÍA VEHÍCULO ELÉCTRICO RENAULT TWIZY, MATRÍCULA 2499HKJ, PROPIEDAD DEL AYUNTAMIENTO DE VALLADOLID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0"/>
    <s v="204"/>
  </r>
  <r>
    <n v="220239001003"/>
    <s v="AD"/>
    <d v="2024-01-01T00:00:00"/>
    <n v="22024001907"/>
    <s v="2024 01 9201 203"/>
    <n v="2392"/>
    <x v="97"/>
    <s v="!ª Prórroga contrato Suministro Impresión corporativa, del 8 febrero 2024 al 7 febrero 2025. (Secretaría General)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1"/>
    <s v="9201. Secretaría General"/>
    <s v="20"/>
    <s v="203"/>
  </r>
  <r>
    <n v="220219001032"/>
    <s v="AD"/>
    <d v="2024-01-01T00:00:00"/>
    <n v="22024001661"/>
    <s v="2024 01 9203 203"/>
    <n v="85.12"/>
    <x v="97"/>
    <s v="CONTRATO CENTRAL.  ALQUILER MAQ. FOTOC. KYOCERA 4053, R.I.  8/2/2022-31/12/2022; 1/1/2023 -31/12/2023 ;1/1/2024-7/2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0"/>
    <s v="203"/>
  </r>
  <r>
    <n v="220239000988"/>
    <s v="AD"/>
    <d v="2024-01-01T00:00:00"/>
    <n v="22024001896"/>
    <s v="2024 01 9203 203"/>
    <n v="732.48"/>
    <x v="97"/>
    <s v="PRIMERA PRORROGA ALQUILER MAQ. FOTOCOP. KYOCERA 4053, R.I., 08/02/2024 - 31/12/2024;  01/01/2025 -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0"/>
    <s v="203"/>
  </r>
  <r>
    <n v="220240003075"/>
    <s v="AD"/>
    <d v="2024-02-21T00:00:00"/>
    <n v="22024001808"/>
    <s v="2024 01 4331 22001"/>
    <n v="699"/>
    <x v="44"/>
    <s v="SUMINISTRO DE PERIÓDICOS DE EL NORTE DE CASTILLA PARA LA AGENCIA DE INNOVACIÓN.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001"/>
  </r>
  <r>
    <n v="220240003076"/>
    <s v="AD"/>
    <d v="2024-02-21T00:00:00"/>
    <n v="22024001809"/>
    <s v="2024 01 4331 22001"/>
    <n v="658.84"/>
    <x v="100"/>
    <s v="SUMINISTRO DE PERIÓDICOS DEL DIARIO EL MUNDO PARA LA AGENCIA DE INNOVACIÓN. AÑO 2024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001"/>
  </r>
  <r>
    <n v="220240041803"/>
    <s v="AD"/>
    <d v="2024-09-05T00:00:00"/>
    <n v="22024006308"/>
    <s v="2024 01 4331 22001"/>
    <n v="102"/>
    <x v="101"/>
    <s v="RENOVACIÓN DE DOS SUSCRIPCIONES A LA REVISTA CASTILLA Y LEÓN ECONÓMICA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001"/>
  </r>
  <r>
    <n v="220239000834"/>
    <s v="AD"/>
    <d v="2024-01-01T00:00:00"/>
    <n v="22024001185"/>
    <s v="2024 01 4331 22100"/>
    <n v="50000"/>
    <x v="102"/>
    <s v="SUMINISTRO DE ENERGIA ELECTRICA PARA LAS DEPENDENCIAS DE LA AGENCIA DE INNOVACIÓN.PR-SE-27-2023 (P.S. 5 PR-SE-13-2021)."/>
    <n v="220"/>
    <s v="BILBAO"/>
    <s v="VIZCAYA"/>
    <x v="1"/>
    <s v="PrAbier - Procedimiento Abierto"/>
    <s v="UniC - Único Criterio"/>
    <x v="1"/>
    <x v="0"/>
    <s v="2"/>
    <s v="2. Gastos corrientes en bienes y servicios"/>
    <s v="01"/>
    <x v="10"/>
    <s v="4331"/>
    <s v="4331. Desarrollo empresarial"/>
    <s v="22"/>
    <s v="22100"/>
  </r>
  <r>
    <n v="220240000783"/>
    <s v="AD"/>
    <d v="2024-02-07T00:00:00"/>
    <n v="22024000631"/>
    <s v="2024 01 4331 22100"/>
    <n v="1261.4000000000001"/>
    <x v="103"/>
    <s v="DERECHOS DE EXTENSIÓN DE ACOMETIDA DE ELECTRICIDAD NECESARIO PARA LA OBRA DE REFORMA DE INSTALACIÓN DE BAJA TENSIÓN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100"/>
  </r>
  <r>
    <n v="220240003377"/>
    <s v="AD"/>
    <d v="2024-02-26T00:00:00"/>
    <n v="22024002457"/>
    <s v="2024 01 4331 22100"/>
    <n v="1526.29"/>
    <x v="103"/>
    <s v="DERECHOS DE EXTENSIÓN DE ACOMETIDA DE ELECTRICIDAD PARA OBRA DE REFORMA DE INSTALACIÓN DE BAJA TENSIÓN (FEBRERO 2024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100"/>
  </r>
  <r>
    <n v="220240001660"/>
    <s v="AD/"/>
    <d v="2024-02-19T00:00:00"/>
    <n v="22024000631"/>
    <s v="2024 01 4331 22100"/>
    <n v="-1261.4000000000001"/>
    <x v="103"/>
    <s v="DERECHOS DE EXTENSIÓN DE ACOMETIDA DE ELECTRICIDAD NECESARIO PARA LA OBRA DE REFORMA DE INSTALACIÓN DE BAJA TENSIÓN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100"/>
  </r>
  <r>
    <n v="220240026342"/>
    <s v="AD"/>
    <d v="2024-06-21T00:00:00"/>
    <n v="22024005183"/>
    <s v="2024 01 4331 22602"/>
    <n v="1881.55"/>
    <x v="101"/>
    <s v="DIFUSIÓN PROGRAMAS DE LA AGENCIA DE INNOVACIÓN PARA PROMOCIONAR Y DIFUNDIR LAS MEDIDAS DE ATRACCIÓN DE INVERSIONES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2"/>
  </r>
  <r>
    <n v="220240026343"/>
    <s v="AD"/>
    <d v="2024-06-21T00:00:00"/>
    <n v="22024005185"/>
    <s v="2024 01 4331 22602"/>
    <n v="2420"/>
    <x v="104"/>
    <s v="DIFUSIÓN PROGRAMAS DE LA AGENCIA DE INNOVACIÓN PARA PROMOCIONAR Y DIFUNDIR LAS MEDIDAS DE ATRACCIÓN DE INVERSIONES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2"/>
  </r>
  <r>
    <n v="220240021013"/>
    <s v="AD"/>
    <d v="2024-05-24T00:00:00"/>
    <n v="22024004717"/>
    <s v="2024 01 4331 22602"/>
    <n v="1815"/>
    <x v="105"/>
    <s v="CAMPAÑA DE PUBLICIDAD A TRAVÉS DE CUÑAS DE RADIO PARA DIFUNDIR LA MISIÓN VALLADOLID, CIUDAD INTELIGENTE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21027"/>
    <s v="AD"/>
    <d v="2024-05-24T00:00:00"/>
    <n v="22024004714"/>
    <s v="2024 01 4331 22602"/>
    <n v="1815"/>
    <x v="105"/>
    <s v="PRODUCCIÓN Y REPARTO DE 2.000 GORRAS DURANTE LA PREVIA DEL PARTIDO REAL VALLADOLID - VILLAREAL B. CAMPAÑA MISION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17472"/>
    <s v="AD"/>
    <d v="2024-05-15T00:00:00"/>
    <n v="22024004504"/>
    <s v="2024 01 4331 22602"/>
    <n v="484"/>
    <x v="106"/>
    <s v="CAMPAÑA DE PUBLICIDAD EN GOOGLE ADS DIFUSIÓN DE CONTENIDOS AUDIOVISUALES EN LA PLATAFORMA YOUTUBE CON EL REAL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2"/>
  </r>
  <r>
    <n v="220240017473"/>
    <s v="AD"/>
    <d v="2024-05-15T00:00:00"/>
    <n v="22024004505"/>
    <s v="2024 01 4331 22602"/>
    <n v="586.85"/>
    <x v="12"/>
    <s v="CAMPAÑA &quot;&quot;ACEPTO LA MISIÓN&quot;&quot; PRODUCCIÓN, MONTAJE Y DESMONTAJE MATERIALES DE DIFUSIÓN PARTIDO  11 DE MAYO REAL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2"/>
  </r>
  <r>
    <n v="220240016670"/>
    <s v="AD"/>
    <d v="2024-05-14T00:00:00"/>
    <n v="22024004403"/>
    <s v="2024 01 4331 22602"/>
    <n v="2420"/>
    <x v="107"/>
    <s v="CAMPAÑA DE PRENSA, PARA PROMOCIONAR LA MISIÓN VALLADOLID CIUDAD INTELIGENTE Y CLIMÁTICAMENTE NEUTRA EN 2030. MAYO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16671"/>
    <s v="AD"/>
    <d v="2024-05-14T00:00:00"/>
    <n v="22024004404"/>
    <s v="2024 01 4331 22602"/>
    <n v="2420"/>
    <x v="44"/>
    <s v="CAMPAÑA DE PRENSA, PARA PROMOCIONAR LA MISIÓN VALLADOLID CIUDAD INTELIGENTE Y CLIMÁTICAMENTE NEUTRA EN 2030. MAYO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16672"/>
    <s v="AD"/>
    <d v="2024-05-14T00:00:00"/>
    <n v="22024004405"/>
    <s v="2024 01 4331 22602"/>
    <n v="1815"/>
    <x v="108"/>
    <s v="CAMPAÑA PRENSA DIGITAL, PROMOCION MISIÓN VALLADOLID CIUDAD INTELIGENTE Y CLIMÁTICAMENTE NEUTRA EN 2030. MAYO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16673"/>
    <s v="AD"/>
    <d v="2024-05-14T00:00:00"/>
    <n v="22024004408"/>
    <s v="2024 01 4331 22602"/>
    <n v="605"/>
    <x v="109"/>
    <s v="CAMPAÑA DE PRENSA ESCRITA, PROMOCION MISIÓN VALLADOLID CIUDAD INTELIGENTE Y CLIMÁTICAMENTE NEUTRA EN 2030. MAYO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00782"/>
    <s v="AD"/>
    <d v="2024-02-07T00:00:00"/>
    <n v="22024000623"/>
    <s v="2024 01 4331 22606"/>
    <n v="1491.02"/>
    <x v="79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06"/>
  </r>
  <r>
    <n v="220240003057"/>
    <s v="AD"/>
    <d v="2024-02-21T00:00:00"/>
    <n v="22024001699"/>
    <s v="2024 01 4331 22606"/>
    <n v="1491.02"/>
    <x v="79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06"/>
  </r>
  <r>
    <n v="220240006625"/>
    <s v="AD/"/>
    <d v="2024-03-14T00:00:00"/>
    <n v="22024001699"/>
    <s v="2024 01 4331 22606"/>
    <n v="-192.19"/>
    <x v="79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06"/>
  </r>
  <r>
    <n v="220240001659"/>
    <s v="AD/"/>
    <d v="2024-02-19T00:00:00"/>
    <n v="22024000623"/>
    <s v="2024 01 4331 22606"/>
    <n v="-1491.02"/>
    <x v="79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06"/>
  </r>
  <r>
    <n v="220240021743"/>
    <s v="AD"/>
    <d v="2024-05-28T00:00:00"/>
    <n v="22024004734"/>
    <s v="2024 01 4331 22606"/>
    <n v="1040"/>
    <x v="110"/>
    <s v="SERVICIO DE CATERING CELEBRACION JORNADA TECNICA IA Y TECNOLOGIAS EMERGENTES EN LA AGENCIA DE INNOVACION"/>
    <s v="220"/>
    <s v="CISTERNIGA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6"/>
  </r>
  <r>
    <n v="220240027849"/>
    <s v="AD/"/>
    <d v="2024-06-27T00:00:00"/>
    <n v="22024004734"/>
    <s v="2024 01 4331 22606"/>
    <n v="-1040"/>
    <x v="110"/>
    <s v="SERVICIO DE CATERING CELEBRACION JORNADA TECNICA IA Y TECNOLOGIAS EMERGENTES EN LA AGENCIA DE INNOVACION"/>
    <s v="220"/>
    <s v="CISTERNIGA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6"/>
  </r>
  <r>
    <n v="220240030117"/>
    <s v="AD"/>
    <d v="2024-07-09T00:00:00"/>
    <n v="22024005638"/>
    <s v="2024 01 4331 22606"/>
    <n v="528"/>
    <x v="111"/>
    <s v="SERVICIO DE CATERING JORNADA PRESENTACIÓN DEL VIDEOJUEGO &quot;&quot;THE OCCULTIST&quot;&quot; DE PENTAKILL STUDIOS"/>
    <n v="220"/>
    <s v="CORESES"/>
    <s v="ZAMORA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06"/>
  </r>
  <r>
    <n v="220240003093"/>
    <s v="AD"/>
    <d v="2024-02-21T00:00:00"/>
    <n v="22024001931"/>
    <s v="2024 01 4331 22699"/>
    <n v="18.149999999999999"/>
    <x v="112"/>
    <s v="RENOVACIÓN DE DOMINIO DE LA AGENCIA DE INNOVACIÓN Y DESARROLLO ECONÓMICO INNVID.E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03353"/>
    <s v="AD"/>
    <d v="2024-02-26T00:00:00"/>
    <n v="22024002266"/>
    <s v="2024 01 4331 22699"/>
    <n v="500"/>
    <x v="113"/>
    <s v="DISEÑO E IMPRESIÓN DIPLOMAS TFG-TGM Y CARTELES IDEVA EMPRESAS NUEVA CREACION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03349"/>
    <s v="AD"/>
    <d v="2024-02-26T00:00:00"/>
    <n v="22024002191"/>
    <s v="2024 01 4331 22699"/>
    <n v="726"/>
    <x v="114"/>
    <s v="RENOVACIÓN DE CERTIFICADO DE SELLO ELECTRÓNICO PARA ACTUACIONES AUTOMATIZADAS S2CITY (Año 2024)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03096"/>
    <s v="AD"/>
    <d v="2024-02-21T00:00:00"/>
    <n v="22024002007"/>
    <s v="2024 01 4331 22699"/>
    <n v="605"/>
    <x v="115"/>
    <s v="RENOVACIÓN DE CERTIFICADOS DE SERVIDORES ASOCIADOS AL PROYECTO S2CITY (AÑO 2024)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03346"/>
    <s v="AD"/>
    <d v="2024-02-26T00:00:00"/>
    <n v="22024002009"/>
    <s v="2024 01 4331 22699"/>
    <n v="435.6"/>
    <x v="115"/>
    <s v="MANTENIMIENTO DEL CERTIFICADO WILDCAR SERVIDOR *.IDEVA.ES (AÑO 2024)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25252"/>
    <s v="AD"/>
    <d v="2024-06-19T00:00:00"/>
    <n v="22024005085"/>
    <s v="2024 01 4331 22699"/>
    <n v="6050"/>
    <x v="116"/>
    <s v="CONTRATO DE PATROCINIO PARA LA CONSTRUCCIÓN EFICIENTE, PARA LA PROMOCIÓN DEL CONGRESO LIFE HABITAT 2024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99"/>
  </r>
  <r>
    <n v="220240022939"/>
    <s v="AD"/>
    <d v="2024-06-06T00:00:00"/>
    <n v="22024004859"/>
    <s v="2024 01 4331 22699"/>
    <n v="7258.79"/>
    <x v="117"/>
    <s v="CONTRATO DE PATROCINIO PARA LA PROMOCIÓN  DE LA FERIA DE EMPLEO Y EMPRENDIMIENTO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99"/>
  </r>
  <r>
    <n v="220240021008"/>
    <s v="AD"/>
    <d v="2024-05-24T00:00:00"/>
    <n v="22024004656"/>
    <s v="2024 01 4331 22699"/>
    <n v="3025"/>
    <x v="118"/>
    <s v="CONTRATO DE PATROCINIO PARA LA REALIZACIÓNDEL EVENTO LECHAZOCONF QUE SE CELEBRA EL 15 DE JUNIO EN VALLADOLID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99"/>
  </r>
  <r>
    <n v="220240010977"/>
    <s v="AD"/>
    <d v="2024-04-05T00:00:00"/>
    <n v="22024003888"/>
    <s v="2024 01 4331 22699"/>
    <n v="12.1"/>
    <x v="115"/>
    <s v="RENOVACION CERTIFICADOS SERVIDORES ASOCIADOS AL PROYECTO S2CITY"/>
    <s v="220"/>
    <s v="BARCELONA"/>
    <s v="BARCELONA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99"/>
  </r>
  <r>
    <n v="220240035168"/>
    <s v="AD"/>
    <d v="2024-08-01T00:00:00"/>
    <n v="22024005659"/>
    <s v="2024 01 4331 22699"/>
    <n v="11580.33"/>
    <x v="87"/>
    <s v="ADQUISIÓN DE LICENCIAS ANALÍTICAS PARA SISTEMA DE SEGURIDAD DEL HUB DE INNOVACIÓN, SITO EN C/ ARAN 1DE VALLADOLID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99"/>
  </r>
  <r>
    <n v="220240029224"/>
    <s v="AD"/>
    <d v="2024-07-04T00:00:00"/>
    <n v="22024005456"/>
    <s v="2024 01 4331 22699"/>
    <n v="3945"/>
    <x v="119"/>
    <s v="PATROCINIO PARA LA REALIZACIÓN DEL CURSO DE VERANO &quot;&quot;MISIÓN IMPOSIBLE: CONSTRUYENDO LAS CIUDADES QUE QUEREMOS&quot;&quot;"/>
    <n v="220"/>
    <s v="MADRID"/>
    <s v="MADRID"/>
    <x v="3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99"/>
  </r>
  <r>
    <n v="220240039302"/>
    <s v="AD"/>
    <d v="2024-08-21T00:00:00"/>
    <n v="22024006067"/>
    <s v="2024 01 4331 22699"/>
    <n v="641.86"/>
    <x v="112"/>
    <s v="COMPRA DE DOMINIOS EN INTERNET PARA LA WEB DEL PROYECTO DE CREACIÓN DE OFICINA DE PROYECTOS Y ATRACCIÓN DE INVERSIONES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99"/>
  </r>
  <r>
    <n v="220240040280"/>
    <s v="AD"/>
    <d v="2024-08-26T00:00:00"/>
    <n v="22024006196"/>
    <s v="2024 01 4331 22699"/>
    <n v="24.14"/>
    <x v="112"/>
    <s v="RENOVACION DEL DOMINIO VALLADOLID.EU HASTA 05-08-2025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99"/>
  </r>
  <r>
    <n v="220239000768"/>
    <s v="AD"/>
    <d v="2024-01-01T00:00:00"/>
    <n v="22024001213"/>
    <s v="2024 01 4331 22700"/>
    <n v="43297.08"/>
    <x v="120"/>
    <s v="PRORROGA CONTRATO CENTRALIZADO SERVICIO LIMPIEZA.LOTE 5.AGENCIA DE INNOVACIÓN.AÑO 2024. EXPTE PR-SE-32/2022 (PS8 31/20)"/>
    <n v="220"/>
    <s v="LOGROÑO"/>
    <s v="LA RIOJA"/>
    <x v="0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s v="22"/>
    <s v="22700"/>
  </r>
  <r>
    <n v="220240003040"/>
    <s v="AD"/>
    <d v="2024-02-21T00:00:00"/>
    <n v="22024001603"/>
    <s v="2024 01 9203 203"/>
    <n v="847"/>
    <x v="121"/>
    <s v="INSTALACION ELECTRICA TEMPORAL EN REGIMEN DE ALQUILER DE TOMAS CORRIENTE ACTOS DE LA POLICIA NACIONAL ENERO-2024, R.I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3"/>
    <s v="9203. Unidad de régimen interior"/>
    <s v="20"/>
    <s v="203"/>
  </r>
  <r>
    <n v="220239000668"/>
    <s v="AD"/>
    <d v="2024-01-01T00:00:00"/>
    <n v="22024001399"/>
    <s v="2024 01 4331 22706"/>
    <n v="1992.32"/>
    <x v="10"/>
    <s v="SERVICIOS CONTROL CALIDAD LOTE 1 OBRAS ACONDICIONAMIENTO ENTORNO HUB INNOVACIÓN. A.M."/>
    <n v="220"/>
    <s v="MALAGA"/>
    <s v="MALAGA"/>
    <x v="0"/>
    <s v="PrAbier - Procedimiento Abierto"/>
    <s v="MultiC - MultiCriterio"/>
    <x v="2"/>
    <x v="0"/>
    <s v="2"/>
    <s v="2. Gastos corrientes en bienes y servicios"/>
    <s v="01"/>
    <x v="10"/>
    <s v="4331"/>
    <s v="4331. Desarrollo empresarial"/>
    <s v="22"/>
    <s v="22706"/>
  </r>
  <r>
    <n v="220240008412"/>
    <s v="AD"/>
    <d v="2024-03-22T00:00:00"/>
    <n v="22024003428"/>
    <s v="2024 01 4331 22706"/>
    <n v="7106.56"/>
    <x v="122"/>
    <s v="REDACCION MEMORIA VALORADA TERCERA FASE ADECUACION LOCAL PARA AMPLIACION INSTALACIONES AGENCIA DE INNOVACION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00781"/>
    <s v="AD"/>
    <d v="2024-02-07T00:00:00"/>
    <n v="22024000606"/>
    <s v="2024 01 4331 22706"/>
    <n v="720"/>
    <x v="123"/>
    <s v="SERVICIOS DE VERIFICACIÓN (CONTROLADOR DE PRIMER NIVEL) DE LA VALIDACIÓN NÚMERO 5 SOBREEJECUCIÓN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03056"/>
    <s v="AD"/>
    <d v="2024-02-21T00:00:00"/>
    <n v="22024001692"/>
    <s v="2024 01 4331 22706"/>
    <n v="720"/>
    <x v="123"/>
    <s v="SERVICIOS DE VERIFICACIÓN (CONTROLADOR DE PRIMER NIVEL) DE LA VALIDACIÓN NÚMERO 5 SOBREEJECUCIÓN, DEL PROYECTO 0599_INDN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03378"/>
    <s v="AD"/>
    <d v="2024-02-26T00:00:00"/>
    <n v="22024002475"/>
    <s v="2024 01 4331 22706"/>
    <n v="7126.9"/>
    <x v="124"/>
    <s v="PLAN DE AUTOPROTECCIÓN EDIFICIO AGENCIA DE INNOVACIÓN (2 MESES DESDE LA ENTREGA DE DOCUMENTACIÓN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01658"/>
    <s v="AD/"/>
    <d v="2024-02-19T00:00:00"/>
    <n v="22024000606"/>
    <s v="2024 01 4331 22706"/>
    <n v="-720"/>
    <x v="123"/>
    <s v="SERVICIOS DE VERIFICACIÓN (CONTROLADOR DE PRIMER NIVEL) DE LA VALIDACIÓN NÚMERO 5 SOBREEJECUCIÓN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10833"/>
    <s v="AD"/>
    <d v="2024-04-04T00:00:00"/>
    <n v="22024003419"/>
    <s v="2024 01 4331 22706"/>
    <n v="6048.79"/>
    <x v="125"/>
    <s v="PRESTACION SERVICIOS ASISTENCIA TECNICA PARA ELABORACION INFORMES ADAPTACION CLIMATICA CENCYL 2024.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06"/>
  </r>
  <r>
    <n v="220240040909"/>
    <s v="AD"/>
    <d v="2024-08-28T00:00:00"/>
    <n v="22024006057"/>
    <s v="2024 01 4331 22706"/>
    <n v="20131.25"/>
    <x v="126"/>
    <s v="ASESORÍA EXTERNA SOBRE LA CADENA DE VALOR BIENES DE CONSUMO  &quot;&quot;ECONOMÍA CIRCULAR&quot;&quot; EN EL MUNICIPIO DE VALLADOLID. AÑO 2024"/>
    <n v="220"/>
    <s v="BARACALDO"/>
    <s v="VIZCAYA"/>
    <x v="0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2"/>
    <s v="22706"/>
  </r>
  <r>
    <n v="220240039301"/>
    <s v="AD"/>
    <d v="2024-08-21T00:00:00"/>
    <n v="22024006066"/>
    <s v="2024 01 4331 22706"/>
    <n v="1609.3"/>
    <x v="127"/>
    <s v="ASISTENCIA TÉCNICA PARA EL ARRANQUE MANUAL Y CONTROL DE MÁQUINAS DE CLIMATIZACIÓN EN LA AGENCIA DE INNOVACIÓN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06"/>
  </r>
  <r>
    <n v="220239000793"/>
    <s v="AD"/>
    <d v="2024-01-01T00:00:00"/>
    <n v="22024001333"/>
    <s v="2024 01 4331 22799"/>
    <n v="1113199.76"/>
    <x v="128"/>
    <s v="PRORROGA CONTRATO MANTENIMIENTO SOPORTE Y EVOLUTIVO S2CITY. AÑO 2024. EXPTE  P.S. 1 AI-21-2022"/>
    <n v="220"/>
    <s v="BARCELONA"/>
    <s v="BARCELONA"/>
    <x v="0"/>
    <s v="PrNegSP - Procedimiento Negociado Sin Publicidad"/>
    <s v="SinC - Sin Criterio"/>
    <x v="3"/>
    <x v="0"/>
    <s v="2"/>
    <s v="2. Gastos corrientes en bienes y servicios"/>
    <s v="01"/>
    <x v="10"/>
    <s v="4331"/>
    <s v="4331. Desarrollo empresarial"/>
    <s v="22"/>
    <s v="22799"/>
  </r>
  <r>
    <n v="220239000326"/>
    <s v="AD"/>
    <d v="2024-01-01T00:00:00"/>
    <n v="22024001129"/>
    <s v="2024 01 4331 22799"/>
    <n v="55665.2"/>
    <x v="129"/>
    <s v="CONTRATACION SERVICIOS CELADURIA AGENCIA DE INNOVACION Y DESARROLLO ECONOMICO. CONTRATO CENTRALIZADO"/>
    <n v="220"/>
    <s v="BURGOS"/>
    <s v="BURGOS"/>
    <x v="0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s v="22"/>
    <s v="22799"/>
  </r>
  <r>
    <n v="220240003058"/>
    <s v="AD"/>
    <d v="2024-02-21T00:00:00"/>
    <n v="22024001749"/>
    <s v="2024 01 4331 22799"/>
    <n v="121"/>
    <x v="130"/>
    <s v="SISTEMA DE TELEGESTIÓN DE RIEGO"/>
    <n v="220"/>
    <s v="MARBELLA"/>
    <s v="MALAGA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39000823"/>
    <s v="AD"/>
    <d v="2024-01-01T00:00:00"/>
    <n v="22024001336"/>
    <s v="2024 01 4331 22799"/>
    <n v="4840"/>
    <x v="117"/>
    <s v="REALIZACIÓN ESTUDIO-DIAGNÓSTICO SOBRE MEDIACIÓN ADMINISTRATIVA PARA CIUDADANO. MEDIACIÓN EMPRESARIAL PARA EMPRENDIMIENTO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39000437"/>
    <s v="AD"/>
    <d v="2024-01-01T00:00:00"/>
    <n v="22024001307"/>
    <s v="2024 01 4331 22799"/>
    <n v="4083.75"/>
    <x v="131"/>
    <s v="PROMOCIONAR LA NUEVA MARCA DE LA AGENCIA Y CRECER EN CUANTO A COMUNIDAD EN LA RED PROFESIONAL DE LINKEDIN. AÑO 2024"/>
    <n v="220"/>
    <s v="GIJON"/>
    <s v="ASTURIAS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6629"/>
    <s v="AD"/>
    <d v="2024-03-14T00:00:00"/>
    <n v="22024003308"/>
    <s v="2024 01 4331 22799"/>
    <n v="1331"/>
    <x v="79"/>
    <s v="ORGANIZACIÓN DIVERSAS ACTIVIDADES RELACIONADAS CON LA CIUDADANÍA EN TORNO AL DEPORTE Y LA MISIÓN CLIMÁTICA (MARZO  2024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4068"/>
    <s v="AD"/>
    <d v="2024-03-02T00:00:00"/>
    <n v="22024002727"/>
    <s v="2024 01 4331 22799"/>
    <n v="2057"/>
    <x v="132"/>
    <s v="DESARROLLO DE IMAGEN CORPORATIVA PORTAL DE EMPLEO VALLADOLID (MARZO 2024)"/>
    <n v="220"/>
    <s v="LA CISTERNIGA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3063"/>
    <s v="AD"/>
    <d v="2024-02-21T00:00:00"/>
    <n v="22024001756"/>
    <s v="2024 01 4331 22799"/>
    <n v="6488.02"/>
    <x v="133"/>
    <s v="SERVICIOS TÉCNICOS AUDIOVISUALES. INCLUYE ASISTENCIA TÉCNICA DE PERSONAL CUALIFICADO EN LA ORGANIZACIÓN DE CONFERENCIA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4079"/>
    <s v="AD"/>
    <d v="2024-03-02T00:00:00"/>
    <n v="22024002951"/>
    <s v="2024 01 4331 22799"/>
    <n v="6957.5"/>
    <x v="134"/>
    <s v="ASISTENCIA TECNICA Y PRODUCCION AUDIOVISUAL CAMPAÑA PARTIDO MISION EN COLABORACIÓN CON REAL VALLADOLID. 1-3 A 30-06-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3351"/>
    <s v="AD"/>
    <d v="2024-02-26T00:00:00"/>
    <n v="22024002255"/>
    <s v="2024 01 4331 22799"/>
    <n v="7253.95"/>
    <x v="55"/>
    <s v="BOLSA DE HORAS MANTENIMIENTO Y ACTUALIZACIÓN DE LA WEB, INSTALACIÓN EN ENTORNO PRO Y SOPORTE A LOS USUARIOS (AÑO 2024)"/>
    <n v="220"/>
    <s v="BOECILLO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3673"/>
    <s v="AD"/>
    <d v="2024-02-28T00:00:00"/>
    <n v="22024002499"/>
    <s v="2024 01 4331 22799"/>
    <n v="13310"/>
    <x v="106"/>
    <s v="ASISTENCIA TÉCNICA EN EVENTOS Y ACTIVIDADES DE LA AGENCIA DE INNOVACIÓN (1 DE MARZO 2024 A 28 DE FEBRERO 2025)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3674"/>
    <s v="AD"/>
    <d v="2024-02-28T00:00:00"/>
    <n v="22024002504"/>
    <s v="2024 01 4331 22799"/>
    <n v="17653.900000000001"/>
    <x v="135"/>
    <s v="CONTRATACIÓN CHATBOT BUSCADOR BÁSICO (4 MESES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26344"/>
    <s v="AD"/>
    <d v="2024-06-21T00:00:00"/>
    <n v="22024005163"/>
    <s v="2024 01 4331 22799"/>
    <n v="14520"/>
    <x v="136"/>
    <s v="CONTRATACIÓN ESTUDIO PARA EL DESARROLLO DE LA INDUSTRIA DEL CINE DIGITAL Y ENTORNOS VIRTUALES EN VALLADOLID. 6 MESES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3554"/>
    <s v="AD"/>
    <d v="2024-06-07T00:00:00"/>
    <n v="22024004864"/>
    <s v="2024 01 4331 22799"/>
    <n v="17352.61"/>
    <x v="137"/>
    <s v="SERVICIOS DE AUDITORÍA, CRITERIOS LUMÍNICOS NUEVOS DOCUMENTOS Y ENTORNOS Y NUEVAS PROPUESTAS PARA  PROYECTO RIOS DE LUZ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3553"/>
    <s v="AD"/>
    <d v="2024-06-07T00:00:00"/>
    <n v="22024004841"/>
    <s v="2024 01 4331 22799"/>
    <n v="14520"/>
    <x v="138"/>
    <s v="CONTRATACIÓN PARA EL DISEÑO CONCEPTUAL Y CREATIVO DE UN EVENTO MISIÓN DIRIGIDO A LA CIUDADANÍ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3579"/>
    <s v="AD"/>
    <d v="2024-06-07T00:00:00"/>
    <n v="22024004928"/>
    <s v="2024 01 4331 22799"/>
    <n v="72.709999999999994"/>
    <x v="12"/>
    <s v="ROLL-UP IMAGEN DISEÑADA PORTAL DE EMPLEO DEL AYUNTAMIENTO DE VALLADOLID. JUNI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1749"/>
    <s v="AD"/>
    <d v="2024-05-28T00:00:00"/>
    <n v="22024004675"/>
    <s v="2024 01 4331 22799"/>
    <n v="17787"/>
    <x v="139"/>
    <s v="PRESTACIÓN DE SERVICIOS PARA EL DISEÑO Y DESARROLLO DE UNA EXPERIENCIA EN RA DENOMINADA &quot;&quot;RUTA-HOMENAJE CONCHA VELASCO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1750"/>
    <s v="AD"/>
    <d v="2024-05-28T00:00:00"/>
    <n v="22024004707"/>
    <s v="2024 01 4331 22799"/>
    <n v="17303"/>
    <x v="140"/>
    <s v="SERVICIO DE REDISEÑO, ACTUALIZACIÓN Y PUESTA EN MARCHA DE PÁGINA WEB Y LA APLICACIÓN MÓVIL DE &quot;&quot;VALLADOLID RIOS DE LUZ&quot;&quot;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1012"/>
    <s v="AD"/>
    <d v="2024-05-24T00:00:00"/>
    <n v="22024004709"/>
    <s v="2024 01 4331 22799"/>
    <n v="1371.98"/>
    <x v="19"/>
    <s v="ASISTENCIA TÉCNICA DE CONTROL DE CALIDAD TOLDOS C/ SANTA MARÍA. AM- 09/2020. JUNIO-AGOSTO 2024"/>
    <s v="220"/>
    <s v="SANT CUGAT DEL VALLES"/>
    <s v="BARCELONA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799"/>
  </r>
  <r>
    <n v="220240021006"/>
    <s v="AD"/>
    <d v="2024-05-24T00:00:00"/>
    <n v="22024004652"/>
    <s v="2024 01 4331 22799"/>
    <n v="133.1"/>
    <x v="141"/>
    <s v="SERVICIOS DE AZAFATO PARA DINAMIZAR EL PHOTO-CALL DE LA FAN-ZONE DEL ESTADIO JOSE ZORRILLA EN EL MARCO DE LA MISION CLIM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1007"/>
    <s v="AD"/>
    <d v="2024-05-24T00:00:00"/>
    <n v="22024004653"/>
    <s v="2024 01 4331 22799"/>
    <n v="5960"/>
    <x v="142"/>
    <s v="SORTEO DE 2 VIAJES A BRUSELAS PARA 4 PERSONAS QUE PROMOCIONA LA MISIÓN CLIMÁTICA EN COLABORACIÓN CON EL REAL VALLADOLI"/>
    <s v="220"/>
    <s v="ZAMORA"/>
    <s v="ZAMORA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9337"/>
    <s v="AD"/>
    <d v="2024-05-21T00:00:00"/>
    <n v="22024004485"/>
    <s v="2024 01 4331 22799"/>
    <n v="7018"/>
    <x v="143"/>
    <s v="CONSULTORÍA Y ASESORAMIENTO EN EL  DESARROLLO DE PROYECTOS ESTRATÉGICOS APORTANDO IDEAS CREATIVAS DE EMPRENDIMIENTO"/>
    <s v="220"/>
    <s v="BARCELONA"/>
    <s v="BARCELONA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9339"/>
    <s v="AD"/>
    <d v="2024-05-21T00:00:00"/>
    <n v="22024004561"/>
    <s v="2024 01 4331 22799"/>
    <n v="8540.58"/>
    <x v="144"/>
    <s v="ASISTENCIA TÉCNICA EN EVENTOS, ACTIVIDADES Y COMUNICACIÓN DE PROYECTOS, DE PRUEBAS &quot;&quot;VALLADOLID ESCENARIO DEMOSTRADOR&quot;&quot;"/>
    <s v="220"/>
    <s v="MUCIENTES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6334"/>
    <s v="AD"/>
    <d v="2024-05-10T00:00:00"/>
    <n v="22024004414"/>
    <s v="2024 01 4331 22799"/>
    <n v="1391.5"/>
    <x v="145"/>
    <s v="DINAMIZACIÓN TALLER PARTICIPATIVO JORNADA URBANEW &quot;&quot;EL FUTURO DEL ENTORNO URBANO CONSTRUIDO DE VALLADOLID 2030&quot;&quot;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6335"/>
    <s v="AD"/>
    <d v="2024-05-10T00:00:00"/>
    <n v="22024004416"/>
    <s v="2024 01 4331 22799"/>
    <n v="2021.18"/>
    <x v="79"/>
    <s v="CONTRATO DE PRESTACIÓN DE SERVICIOS DE GESTIÓN EVENTO: JORNADA URBANEW (9 MAYO 2024)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1604"/>
    <s v="AD"/>
    <d v="2024-04-15T00:00:00"/>
    <n v="22024004018"/>
    <s v="2024 01 4331 22799"/>
    <n v="200"/>
    <x v="113"/>
    <s v="EMISIÓN DISTINTIVOS DE VEHÍCULO ELÉCTRICO, CATEGORÍA VELID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36409"/>
    <s v="AD"/>
    <d v="2024-08-08T00:00:00"/>
    <n v="22024005973"/>
    <s v="2024 01 4331 22799"/>
    <n v="3500"/>
    <x v="146"/>
    <s v="CONTRATO DE SERVICIO PARA EL MANTENIMIENTO DE SISTEMA DE CLIMATIZACIÓN EN LA AGENCIA HASTA EL 31 DE DICIEMBRE DE 2024"/>
    <n v="220"/>
    <s v="ALBACETE"/>
    <s v="ALBACETE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35254"/>
    <s v="AD"/>
    <d v="2024-08-01T00:00:00"/>
    <n v="22024005864"/>
    <s v="2024 01 4331 22799"/>
    <n v="4235"/>
    <x v="147"/>
    <s v="CONTRATACIÓN DE IDENTIDAD CORPORATIVA Y NAMING QUE SE ASIGNARÁ AL PROYECTO POLO DE CONTENIDOS DIGITALES DE VALLADOLID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35138"/>
    <s v="AD"/>
    <d v="2024-08-01T00:00:00"/>
    <n v="22024005817"/>
    <s v="2024 01 4331 22799"/>
    <n v="7018"/>
    <x v="148"/>
    <s v="CREACIÓN Y DESARROLLO DEL PROYECTO INNOVADOR Y TECNOLÓGICO DE MODELADO FOTORREALISTA DEL CONDE ANSÚREZ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35122"/>
    <s v="AD"/>
    <d v="2024-08-01T00:00:00"/>
    <n v="22024005736"/>
    <s v="2024 01 4331 22799"/>
    <n v="16335"/>
    <x v="149"/>
    <s v="CONTRATO ASISTENCIA TÉCNICA DINAMIZACIÓN ESPACIO COWORKING AGENCIA DE INNOVACIÓN (4 MESES)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30115"/>
    <s v="AD"/>
    <d v="2024-07-09T00:00:00"/>
    <n v="22024005605"/>
    <s v="2024 01 4331 22799"/>
    <n v="4181.76"/>
    <x v="102"/>
    <s v="SUMINISTRO E INSTALACIÓN DE UNA ESTACIÓN DE RECARGA DE PATINETES ELÉCTRICOS Y SU ESTACIONAMIENTO."/>
    <n v="220"/>
    <s v="BILBAO"/>
    <s v="VIZCAYA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28991"/>
    <s v="AD"/>
    <d v="2024-07-03T00:00:00"/>
    <n v="22024005436"/>
    <s v="2024 01 4331 22799"/>
    <n v="4986.67"/>
    <x v="150"/>
    <s v="CONTRATACION ACTIVIDAD TECONOLOGIA Y DIGITAL QUE ACERQUE PROYECTOS SMART CITY A ESCOLARES DE VALLADOLID. SEP-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40897"/>
    <s v="AD"/>
    <d v="2024-08-27T00:00:00"/>
    <n v="22024006172"/>
    <s v="2024 01 4331 22799"/>
    <n v="18089.5"/>
    <x v="151"/>
    <s v="CONTRATACIÓN ESPECTÁCULO DE DRONES PARA PROMOVER LA MISIÓN VALLADOLID EN LAS FIESTAS DE LA VIRGEN DE SAN LORENZO"/>
    <n v="220"/>
    <s v="PUENTE GENIL"/>
    <s v="CORDOBA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43130"/>
    <s v="AD"/>
    <d v="2024-09-23T00:00:00"/>
    <n v="22024006648"/>
    <s v="2024 01 4331 22799"/>
    <n v="12281.5"/>
    <x v="152"/>
    <s v="CONTRATACIÓN DE UN SERVICIO DE ASISTENCIA TÉCNICA PARA LA PRODUCCIÓN DE UN VIDEO CORPORATIVO DE LA AGENCIA DE INNOVACIÓN"/>
    <s v="220"/>
    <s v="MADRID"/>
    <s v="MADR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39000983"/>
    <s v="AD"/>
    <d v="2024-01-01T00:00:00"/>
    <n v="22024001893"/>
    <s v="2024 01 9205 203"/>
    <n v="119.24"/>
    <x v="97"/>
    <s v="Exped PR-SE 40/2021 PRÓRROGA 1ª alquiler impresión corporativa máquina en Imprenta - De 08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5"/>
    <s v="9205. Imprenta municipal"/>
    <s v="20"/>
    <s v="203"/>
  </r>
  <r>
    <n v="220240004081"/>
    <s v="AD"/>
    <d v="2024-03-02T00:00:00"/>
    <n v="22024002919"/>
    <s v="2024 01 9205 203"/>
    <n v="816.26"/>
    <x v="153"/>
    <s v="POR CAMBIO NOMBRE PROVEEDOR: ADJUDICA ALQUILER Y MANTENER EQUIPO BIZHUB PRO C-6500 IMPRENTA DE 01/01/2024 a 28/02/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0"/>
    <s v="203"/>
  </r>
  <r>
    <n v="220239000028"/>
    <s v="AD"/>
    <d v="2024-01-01T00:00:00"/>
    <n v="22024001147"/>
    <s v="2024 01 9205 203"/>
    <n v="816.26"/>
    <x v="154"/>
    <s v="ADJUDICA ALQUILER Y MANTENIMIENTO EQUIPO DIGITAL BIZHUB PRO C-6500 PARA IMPRENTA: 01/01/2024 a 28/02/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0"/>
    <s v="203"/>
  </r>
  <r>
    <n v="220229000461"/>
    <s v="AD"/>
    <d v="2024-01-01T00:00:00"/>
    <n v="22024001726"/>
    <s v="2024 01 9201 22799"/>
    <n v="35523.82"/>
    <x v="13"/>
    <s v="PRÓRROGA CONTRATO GRABACIÓN PLENOS Y VIDEO-ACTAS 2023 Y ENERO A SEPTIEMBRE 2024"/>
    <n v="220"/>
    <s v="ZARATAN"/>
    <s v="VALLADOLID"/>
    <x v="0"/>
    <s v="PrAbier - Procedimiento Abierto"/>
    <s v="MultiC - MultiCriterio"/>
    <x v="1"/>
    <x v="0"/>
    <s v="2"/>
    <s v="2. Gastos corrientes en bienes y servicios"/>
    <s v="01"/>
    <x v="10"/>
    <s v="9201"/>
    <s v="9201. Secretaría General"/>
    <s v="22"/>
    <s v="22799"/>
  </r>
  <r>
    <n v="220240003348"/>
    <s v="AD"/>
    <d v="2024-02-26T00:00:00"/>
    <n v="22024002188"/>
    <s v="2024 01 9205 203"/>
    <n v="2524.7399999999998"/>
    <x v="153"/>
    <s v="ADJUDICA ALQUILER Y MANTENIMIENTO SEIS MESES EQUIPO DIGITAL COLOR BIZHUB PRO C-6500 - IMPRENTA (del 01032024 a 31082024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0"/>
    <s v="203"/>
  </r>
  <r>
    <n v="220240004080"/>
    <s v="AD/"/>
    <d v="2024-03-02T00:00:00"/>
    <n v="22024001147"/>
    <s v="2024 01 9205 203"/>
    <n v="-816.26"/>
    <x v="154"/>
    <s v="CAMBIO NOMBRE PROVEEDOR ---&gt; ADJUDICA ALQUILER Y MANTENIMIENTO EQUIPO BIZHUB PRO C-6500 MPRENTA: 01/01/2024 a 28/02/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0"/>
    <s v="203"/>
  </r>
  <r>
    <n v="220240026729"/>
    <s v="ADO"/>
    <d v="2024-06-25T00:00:00"/>
    <n v="22024005120"/>
    <s v="2024 01 9205 203"/>
    <n v="27.23"/>
    <x v="97"/>
    <s v="CUOTA 01-10-2023 a 31-12-2023 // ALQUILER KYOCERA P3145 // N.SERIE: R4J1X13773 PR013916 // IMPRENTA"/>
    <s v="240"/>
    <s v="VALLADOLID"/>
    <s v="VALLADOLID"/>
    <x v="0"/>
    <s v="PrAbier - Procedimiento Abierto"/>
    <s v="MultiC - MultiCriterio"/>
    <x v="1"/>
    <x v="1"/>
    <s v="2"/>
    <s v="2. Gastos corrientes en bienes y servicios"/>
    <s v="01"/>
    <x v="10"/>
    <s v="9205"/>
    <s v="9205. Imprenta municipal"/>
    <s v="20"/>
    <s v="203"/>
  </r>
  <r>
    <n v="220240022938"/>
    <s v="AD"/>
    <d v="2024-06-06T00:00:00"/>
    <n v="22024004852"/>
    <s v="2024 01 9205 203"/>
    <n v="1683.16"/>
    <x v="153"/>
    <s v="ADJUDICA ALQUILER Y MANTENIMIENTO EQUIPO DIGITAL COLOR - IMPRENTA (01/09/2024 a 31/12/2024)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5"/>
    <s v="9205. Imprenta municipal"/>
    <s v="20"/>
    <s v="203"/>
  </r>
  <r>
    <n v="220239000999"/>
    <s v="AD"/>
    <d v="2024-01-01T00:00:00"/>
    <n v="22024001905"/>
    <s v="2024 01 9206 203"/>
    <n v="1330"/>
    <x v="97"/>
    <s v="PRÓRROGA ALQUILER DE 2 FOTOCOPIADORAS COLOR Y B/N PARA EL ARCHIVO MUNICIPAL, DEL 9 DE FEBRERO AL 31 DE DICIEMBRE DE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0"/>
    <s v="203"/>
  </r>
  <r>
    <n v="220239000995"/>
    <s v="AD"/>
    <d v="2024-01-01T00:00:00"/>
    <n v="22024001903"/>
    <s v="2024 01 9207 203"/>
    <n v="2552.89"/>
    <x v="97"/>
    <s v="1ª PRORROGA EXP PR-SE 40/2021 ALQUILER IMPRESIÓN CORPORATIVA 5 MÁQUINAS GOBIERNO Y RELACIONES 08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7"/>
    <s v="9207. Gobierno y relaciones"/>
    <s v="20"/>
    <s v="203"/>
  </r>
  <r>
    <n v="220219001034"/>
    <s v="AD"/>
    <d v="2024-01-01T00:00:00"/>
    <n v="22024001797"/>
    <s v="2024 01 9312 203"/>
    <n v="30.3"/>
    <x v="97"/>
    <s v="ALQUILER FOTOCOPIADORA DEPARTAMENTO DE CONTABILIDAD DESDE 8-2-2022 A 7-2-2024"/>
    <n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0"/>
    <s v="203"/>
  </r>
  <r>
    <n v="220219001035"/>
    <s v="AD"/>
    <d v="2024-01-01T00:00:00"/>
    <n v="22024001798"/>
    <s v="2024 01 9312 203"/>
    <n v="30.3"/>
    <x v="97"/>
    <s v="ALQUILER FOTOCOPIADORA PARA INTERVENCION GENERAL DESDE 8-2-2022 A 7-2-2024."/>
    <n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0"/>
    <s v="203"/>
  </r>
  <r>
    <n v="220239000957"/>
    <s v="AD"/>
    <d v="2024-01-01T00:00:00"/>
    <n v="22024001870"/>
    <s v="2024 01 9312 203"/>
    <n v="363"/>
    <x v="97"/>
    <s v="PRORROGA ALQUILER FOTOCOPIADORAS SERVICIO CONTABILIDAD 08/02/2024 A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0"/>
    <s v="203"/>
  </r>
  <r>
    <n v="220239000958"/>
    <s v="AD"/>
    <d v="2024-01-01T00:00:00"/>
    <n v="22024001871"/>
    <s v="2024 01 9312 203"/>
    <n v="363"/>
    <x v="97"/>
    <s v="PRORROGA ALQUILER FOTOCOPIADORAS INTERVENCION GENERAL 08/02/2024 A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0"/>
    <s v="203"/>
  </r>
  <r>
    <n v="220219000991"/>
    <s v="AD"/>
    <d v="2024-01-01T00:00:00"/>
    <n v="22024001714"/>
    <s v="2024 02 1501 203"/>
    <n v="1000"/>
    <x v="97"/>
    <s v="ADJUDICAR CONTRATO SUMINISTRO DE IMPRESIÓN CORPORATIVA DEL 8.02 A 31.12.22; 1.01.A 31.12.23; 1.01 A 7.02.24.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1501"/>
    <s v="1501. Dirección del área de urbanismo y vivienda"/>
    <s v="20"/>
    <s v="203"/>
  </r>
  <r>
    <n v="220239000961"/>
    <s v="AD"/>
    <d v="2024-01-01T00:00:00"/>
    <n v="22024001874"/>
    <s v="2024 02 1501 203"/>
    <n v="8521.5"/>
    <x v="97"/>
    <s v="PRÓRROGA CONTRATO IMPRESIÓN ÁREA 02"/>
    <n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2"/>
    <s v="1501"/>
    <s v="1501. Dirección del área de urbanismo y vivienda"/>
    <s v="20"/>
    <s v="203"/>
  </r>
  <r>
    <n v="220240026774"/>
    <s v="AD"/>
    <d v="2024-06-25T00:00:00"/>
    <n v="22024005194"/>
    <s v="2024 02 1501 203"/>
    <n v="10.15"/>
    <x v="153"/>
    <s v="REPARACIÓN MÁQUINA FOTOCOPIADORA SAMSUNG CLX-9201NA MULTIF.COLOR A3- SERV.CRTOGRAFÍA PLAZA STA. ANA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1501"/>
    <s v="1501. Dirección del área de urbanismo y vivienda"/>
    <s v="20"/>
    <s v="203"/>
  </r>
  <r>
    <n v="220239000887"/>
    <s v="AD"/>
    <d v="2024-01-01T00:00:00"/>
    <n v="22024001347"/>
    <s v="2024 01 9203 22000"/>
    <n v="40926.160000000003"/>
    <x v="155"/>
    <s v="PRIMERA PRORROGA CONTRATO MATERIAL DE OFICINA ALMACEN DE ACOPIOS LOTE 6 DE 01/02/2024 A 31/12/2024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39000886"/>
    <s v="AD"/>
    <d v="2024-01-01T00:00:00"/>
    <n v="22024001346"/>
    <s v="2024 01 9203 22000"/>
    <n v="12188.55"/>
    <x v="155"/>
    <s v="PRIMERA PRORROGA CONTRATO MATERIAL DE OFICINA ALMACEN DE ACOPIOS LOTE 4 DE 01/02/2024 A 31/12/2024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39000884"/>
    <s v="AD"/>
    <d v="2024-01-01T00:00:00"/>
    <n v="22024001344"/>
    <s v="2024 01 9203 22000"/>
    <n v="3826.13"/>
    <x v="155"/>
    <s v="PRIMERA PRORROGA CONTRATO MATERIAL DE OFICINA ALMACEN DE ACOPIOS LOTE 1 DE 01/02/2024 A 31/12/2024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39000885"/>
    <s v="AD"/>
    <d v="2024-01-01T00:00:00"/>
    <n v="22024001345"/>
    <s v="2024 01 9203 22000"/>
    <n v="11423.17"/>
    <x v="156"/>
    <s v="PRIMERA PRORROGA CONTRATO SUMINISTRO MATERIAL DE OFICINA ALMACEN LOTE 2 DE 01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29000886"/>
    <s v="AD"/>
    <d v="2024-01-01T00:00:00"/>
    <n v="22024002867"/>
    <s v="2024 01 9203 22000"/>
    <n v="3720.6"/>
    <x v="155"/>
    <s v="CONTRATO SUMINISTRO MATERIAL DE OFICINA ALMACEN DE ACOPIOS LOTE 6  DE 01/01/2024-31/01/2024, R.I.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29000884"/>
    <s v="AD"/>
    <d v="2024-01-01T00:00:00"/>
    <n v="22024002154"/>
    <s v="2024 01 9203 22000"/>
    <n v="2216.75"/>
    <x v="156"/>
    <s v="CONTRATO SUMINISTRO MATERIAL DE OFICINA ALMACEN DE ACOPIOS LOTE 3  DE 01/01/2024-31/01/2024, R.I.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29000885"/>
    <s v="AD"/>
    <d v="2024-01-01T00:00:00"/>
    <n v="22024002866"/>
    <s v="2024 01 9203 22000"/>
    <n v="1108.08"/>
    <x v="155"/>
    <s v="CONTRATO SUMINISTRO MATERIAL DE OFICINA ALMACEN DE ACOPIOS LOTE 4  DE 01/01/2024-31/01/2024, R.I.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29000882"/>
    <s v="AD"/>
    <d v="2024-01-01T00:00:00"/>
    <n v="22024002152"/>
    <s v="2024 01 9203 22000"/>
    <n v="347.9"/>
    <x v="155"/>
    <s v="CONTRATO SUMINISTRO MATERIAL DE OFICINA ALMACEN DE ACOPIOS LOTE 1  DE 01/01/2024-31/01/2024, R.I.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39000936"/>
    <s v="AD"/>
    <d v="2024-01-01T00:00:00"/>
    <n v="22024001348"/>
    <s v="2024 01 9203 22000"/>
    <n v="24384.47"/>
    <x v="156"/>
    <s v="CONTRATO SUMINISTRO MATERIAL DE OFICINA ALMACEN DE ACOPIOS LOTE 3 DE 01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40010759"/>
    <s v="AD"/>
    <d v="2024-04-03T00:00:00"/>
    <n v="22024003670"/>
    <s v="2024 01 9203 22000"/>
    <n v="4584.47"/>
    <x v="157"/>
    <s v="SUMINISTRO SOBRES IMPRESOS AYUNTAMIENTO DE VALLADOLID ALMACEN DE ACOPIOS"/>
    <s v="220"/>
    <s v="IRURA"/>
    <s v="GUIPUZKOA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000"/>
  </r>
  <r>
    <n v="220229000563"/>
    <s v="AD"/>
    <d v="2024-01-01T00:00:00"/>
    <n v="22024000477"/>
    <s v="2024 01 9203 22103"/>
    <n v="4000"/>
    <x v="158"/>
    <s v="CONTRATO SUMINISTRO GASOLINA VEHICULOS R.I., AÑOS 2023 Y 2024"/>
    <n v="220"/>
    <s v="MADRID"/>
    <s v="MADR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103"/>
  </r>
  <r>
    <n v="220239000900"/>
    <s v="AD"/>
    <d v="2024-01-01T00:00:00"/>
    <n v="22024001299"/>
    <s v="2024 01 9203 22103"/>
    <n v="4600"/>
    <x v="91"/>
    <s v="2ª PRORROGA CONTRATO SUMINISTRO GASOLEO 01/01/2024 A 31/12/2024, REGIMEN INTERIOR"/>
    <n v="220"/>
    <s v="MADRID"/>
    <s v="MADR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103"/>
  </r>
  <r>
    <n v="220240001386"/>
    <s v="D"/>
    <d v="2024-02-11T00:00:00"/>
    <n v="22024000004"/>
    <s v="2024 01 9203 22104"/>
    <n v="13740.97"/>
    <x v="159"/>
    <s v="CONTRATO SUMINISTRO VESTUARIO Y CALZADO PERSONAL REGIMEN INTERIOR AÑO 2024"/>
    <n v="300"/>
    <s v="VELEZ-RUBIO"/>
    <s v="ALMERIA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104"/>
  </r>
  <r>
    <n v="220240041813"/>
    <s v="AD"/>
    <d v="2024-09-05T00:00:00"/>
    <n v="22024006317"/>
    <s v="2024 01 9203 22602"/>
    <n v="2613.6"/>
    <x v="160"/>
    <s v="ADQUISICION REGALOS PUBLICITARIOS  MEDALLAS PARA MATRIMONIOS CIVILES, R.I.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02"/>
  </r>
  <r>
    <n v="220240041812"/>
    <s v="AD"/>
    <d v="2024-09-05T00:00:00"/>
    <n v="22024006311"/>
    <s v="2024 01 9203 22602"/>
    <n v="1297.5"/>
    <x v="161"/>
    <s v="ADQUISICIÓN REGALOS PUBLICITARIOS PARA ACTOS OFICIALES. ESTUCHES MEDALLAS MATRIMONIOS CIVILES, R.I."/>
    <n v="220"/>
    <s v="JIJONA"/>
    <s v="ALICANTE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02"/>
  </r>
  <r>
    <n v="220240003064"/>
    <s v="AD"/>
    <d v="2024-02-21T00:00:00"/>
    <n v="22024001760"/>
    <s v="2024 01 9203 22699"/>
    <n v="246.84"/>
    <x v="162"/>
    <s v="ADQUISICION LUMINARIA PIE TRIO, R.I."/>
    <n v="220"/>
    <s v="VALLADOLID"/>
    <s v="VALLADOLID"/>
    <x v="1"/>
    <s v="PrAbier - Procedimiento Abierto"/>
    <s v="MultiC - MultiCriterio"/>
    <x v="2"/>
    <x v="0"/>
    <s v="2"/>
    <s v="2. Gastos corrientes en bienes y servicios"/>
    <s v="01"/>
    <x v="10"/>
    <s v="9203"/>
    <s v="9203. Unidad de régimen interior"/>
    <s v="22"/>
    <s v="22699"/>
  </r>
  <r>
    <n v="220240023550"/>
    <s v="AD"/>
    <d v="2024-06-07T00:00:00"/>
    <n v="22024004649"/>
    <s v="2024 01 9203 22699"/>
    <n v="605"/>
    <x v="163"/>
    <s v="INSTALACION, MONTAJE ALFOMBRA ESCALERA SEMANA SANTA 2024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23578"/>
    <s v="AD"/>
    <d v="2024-06-07T00:00:00"/>
    <n v="22024004861"/>
    <s v="2024 01 9203 22699"/>
    <n v="320.64999999999998"/>
    <x v="164"/>
    <s v="PLACA ALUMINIO HOMENAJE ESCULTURA ESCRITOR INDIO TAGORE, R.I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21026"/>
    <s v="AD"/>
    <d v="2024-05-24T00:00:00"/>
    <n v="22024004719"/>
    <s v="2024 01 9203 22699"/>
    <n v="238.62"/>
    <x v="165"/>
    <s v="CHAPAS EXTRIADAS ACCESO RAMPA CATEDRAL, R.I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11593"/>
    <s v="AD"/>
    <d v="2024-04-15T00:00:00"/>
    <n v="22024003879"/>
    <s v="2024 01 9203 22699"/>
    <n v="1086.8699999999999"/>
    <x v="166"/>
    <s v="SUMINISTRO MATERIALES ACCESO RAMPA CATEDRAL PREGÓN DE SEMANA SANTA 2024, R.I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10972"/>
    <s v="AD"/>
    <d v="2024-04-05T00:00:00"/>
    <n v="22024003779"/>
    <s v="2024 01 9203 22699"/>
    <n v="302.5"/>
    <x v="167"/>
    <s v="INSTALACION CARPAS DESFILE 375 ANIVERSADIO REGIMIENTO FARNESIO, 2024, R.I."/>
    <s v="220"/>
    <s v="SANTOVENIA DE PISUERGA"/>
    <s v="VALLADOLID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35442"/>
    <s v="AD"/>
    <d v="2024-08-05T00:00:00"/>
    <n v="22024005815"/>
    <s v="2024 01 9203 22699"/>
    <n v="943.27"/>
    <x v="168"/>
    <s v="SUMINISTRO BANDERAS PARA EDIFICIOS MUNICIPALES Y ACTOS OFICIALES, R.I."/>
    <n v="220"/>
    <s v="MALIAÑO"/>
    <s v="SANTANDER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99"/>
  </r>
  <r>
    <n v="220240042266"/>
    <s v="AD"/>
    <d v="2024-09-10T00:00:00"/>
    <n v="22024006423"/>
    <s v="2024 01 9203 22699"/>
    <n v="1462.59"/>
    <x v="168"/>
    <s v="BANDERAS PLAZA HISPANIDAD Y  PARA ACTOS OFICIALES"/>
    <n v="220"/>
    <s v="MALIAÑO"/>
    <s v="SANTANDER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99"/>
  </r>
  <r>
    <n v="220240042788"/>
    <s v="AD"/>
    <d v="2024-09-18T00:00:00"/>
    <n v="22024006521"/>
    <s v="2024 01 9203 22699"/>
    <n v="1397.55"/>
    <x v="169"/>
    <s v="PRESTACION SERVICIOS DE CAMAREROS CASA CONSISTORIAL VIRGEN DE SAN LORENZO 2024"/>
    <s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99"/>
  </r>
  <r>
    <n v="220240042262"/>
    <s v="AD"/>
    <d v="2024-09-10T00:00:00"/>
    <n v="22024006445"/>
    <s v="2024 02 1511 203"/>
    <n v="502.15"/>
    <x v="170"/>
    <s v="ALQUILER LASER Y LECTOR DE DATOS DEL ESCANEADO EDIF.CATALINAS UNA VEZ DEMOLIDOS FALSOS TECHOS."/>
    <n v="220"/>
    <s v="ILLESCAS"/>
    <s v="TOLEDO"/>
    <x v="0"/>
    <s v="AdDirec - Adjudicación Directa"/>
    <s v="SinC - Sin Criterio"/>
    <x v="0"/>
    <x v="2"/>
    <s v="2"/>
    <s v="2. Gastos corrientes en bienes y servicios"/>
    <s v="02"/>
    <x v="2"/>
    <s v="1511"/>
    <s v="1511. Planficación y gestión del urbanismo"/>
    <s v="20"/>
    <s v="203"/>
  </r>
  <r>
    <n v="220219001038"/>
    <s v="AD"/>
    <d v="2024-01-01T00:00:00"/>
    <n v="22024001799"/>
    <s v="2024 02 9331 203"/>
    <n v="200"/>
    <x v="97"/>
    <s v="ALQUILER FOTOCOPIADORA DEL DPTO. PATRIMONIO.PERIODO:08-02 AL 31/12/2022 - 01/01 AL 31/12/2023 y 01/01 AL 07/02/2024.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0"/>
    <s v="203"/>
  </r>
  <r>
    <n v="220239000993"/>
    <s v="AD"/>
    <d v="2024-01-01T00:00:00"/>
    <n v="22024001901"/>
    <s v="2024 02 9331 203"/>
    <n v="1400"/>
    <x v="97"/>
    <s v="ALQUILER FOTOCOPIADORA DEL DPTO. PATRIMONIO.PERIODO: 08/02/2024 AL 31/12/2024 - 01/01/25 AL 07/02/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0"/>
    <s v="203"/>
  </r>
  <r>
    <n v="220240005087"/>
    <s v="AD"/>
    <d v="2024-03-07T00:00:00"/>
    <n v="22024003097"/>
    <s v="2024 02 9332 203"/>
    <n v="700"/>
    <x v="171"/>
    <s v="ALQUILER CONTENEDOR VACIO EN LAS INSTALACIONES DE MANTENIMIENTO PARA RECOGER LOS VERTIDOS DE LAS OBRAS DE ESTE SERVICIO."/>
    <n v="220"/>
    <s v="LA FLECHA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0"/>
    <s v="203"/>
  </r>
  <r>
    <n v="220240042799"/>
    <s v="AD"/>
    <d v="2024-09-18T00:00:00"/>
    <n v="22024006615"/>
    <s v="2024 02 9332 203"/>
    <n v="950"/>
    <x v="172"/>
    <s v="ALQUILER PLATAFORMA ELEVADORA PARA TRABAJOS DE ALTURA."/>
    <s v="220"/>
    <s v="CABEZON DE PISUERGA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0"/>
    <s v="203"/>
  </r>
  <r>
    <n v="220240043934"/>
    <s v="AD"/>
    <d v="2024-09-25T00:00:00"/>
    <n v="22024006681"/>
    <s v="2024 02 9332 203"/>
    <n v="900"/>
    <x v="171"/>
    <s v="ALQUILER CONTENEDOR VACIO EN LAS INSTALACIONES SERV.MANTEN.PARA RECOGER VERTIDOS DE LAS OBRAS DE ESTE SERV."/>
    <s v="220"/>
    <s v="LA FLECHA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0"/>
    <s v="203"/>
  </r>
  <r>
    <n v="220219001047"/>
    <s v="AD"/>
    <d v="2024-01-01T00:00:00"/>
    <n v="22024002884"/>
    <s v="2024 03 9241 203"/>
    <n v="1000"/>
    <x v="97"/>
    <s v="CONTRATO IMPRESIÓN CORPORATIVA (DEL 8-02-2022 AL 7-02-2024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0"/>
    <s v="203"/>
  </r>
  <r>
    <n v="220239000953"/>
    <s v="AD"/>
    <d v="2024-01-01T00:00:00"/>
    <n v="22024001867"/>
    <s v="2024 03 9241 203"/>
    <n v="11000"/>
    <x v="97"/>
    <s v="PÓRROGA CONTRATO SUMINISTRO  IMPRESIÓN CORPORATIVA AYTO DE VALLADOLID EXP PR-SE 40/2021"/>
    <n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0"/>
    <s v="203"/>
  </r>
  <r>
    <n v="220229000857"/>
    <s v="AD"/>
    <d v="2024-01-01T00:00:00"/>
    <n v="22024002817"/>
    <s v="2024 03 9241 203"/>
    <n v="13431"/>
    <x v="121"/>
    <s v="CONTRATO DE SUMINISTRO EN RÉGIMEN DE ALQUILER DE INSTALACIONES ELÉCTRICAS TEMPORALES (LOTE 2)"/>
    <n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0"/>
    <s v="203"/>
  </r>
  <r>
    <n v="220239000665"/>
    <s v="AD"/>
    <d v="2024-01-01T00:00:00"/>
    <n v="22024001393"/>
    <s v="2024 03 9241 203"/>
    <n v="2914"/>
    <x v="173"/>
    <s v="Exp. 87/2022 Contrato de suministro en régimen de alquiler de infraestructuras (Lote 1). Ampliación 2"/>
    <n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0"/>
    <s v="203"/>
  </r>
  <r>
    <n v="220219001058"/>
    <s v="AD"/>
    <d v="2024-01-01T00:00:00"/>
    <n v="22024002889"/>
    <s v="2024 04 9202 203"/>
    <n v="160"/>
    <x v="97"/>
    <s v="CONTRATO DE ALQUILER MAQUINAS FOTOCOPIADORAS PERSONAL Y FORMACION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2"/>
    <s v="9202. Gestión de recursos humanos"/>
    <s v="20"/>
    <s v="203"/>
  </r>
  <r>
    <n v="220239000829"/>
    <s v="AD"/>
    <d v="2024-01-01T00:00:00"/>
    <n v="22024001180"/>
    <s v="2024 01 9205 22100"/>
    <n v="6000"/>
    <x v="102"/>
    <s v="EXPED PR-SE 13/2021 / 1ª PRÓRROGA CONTRATO SUMINISTRO ENERGÍA ELÉCTRICA A IMPRENTA de 01/01/2024 a 31/12/2024"/>
    <n v="220"/>
    <s v="BILBAO"/>
    <s v="VIZCAYA"/>
    <x v="1"/>
    <s v="PrAbier - Procedimiento Abierto"/>
    <s v="MultiC - MultiCriterio"/>
    <x v="1"/>
    <x v="0"/>
    <s v="2"/>
    <s v="2. Gastos corrientes en bienes y servicios"/>
    <s v="01"/>
    <x v="10"/>
    <s v="9205"/>
    <s v="9205. Imprenta municipal"/>
    <s v="22"/>
    <s v="22100"/>
  </r>
  <r>
    <n v="220240011594"/>
    <s v="AD"/>
    <d v="2024-04-15T00:00:00"/>
    <n v="22024003917"/>
    <s v="2024 01 9205 22104"/>
    <n v="1065.77"/>
    <x v="174"/>
    <s v="ADJUDICA SUMINISTRO VESTUARIO Y CALZADO PARA PERSONAL DE IMPRENTA -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5"/>
    <s v="9205. Imprenta municipal"/>
    <s v="22"/>
    <s v="22104"/>
  </r>
  <r>
    <n v="220240000721"/>
    <s v="AD"/>
    <d v="2024-02-05T00:00:00"/>
    <n v="22024000026"/>
    <s v="2024 01 9205 22199"/>
    <n v="2801"/>
    <x v="156"/>
    <s v="ADJUDICA SUMINISTRO A IMPRENTA DE TÓNER DIVERSOS COLORES Y OTRO MATERIAL PAPELERÍA -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2"/>
    <s v="AD"/>
    <d v="2024-02-05T00:00:00"/>
    <n v="22024000027"/>
    <s v="2024 01 9205 22199"/>
    <n v="5899"/>
    <x v="175"/>
    <s v="ADJUDICA SUMINISTRO DE MATERIAL TÉCNICO, TONER Y TINTAS DIVERSOS COLORES PARA TRABAJOS IMPRESIÓN - IMPRENTA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0"/>
    <s v="AD"/>
    <d v="2024-02-05T00:00:00"/>
    <n v="22024000024"/>
    <s v="2024 01 9205 22199"/>
    <n v="7120.85"/>
    <x v="176"/>
    <s v="ADJUDICA SUMINISTRO A IMPRENTA EN 2024 RESMAS PAPEL ESTUCADO DE DIFERENTES GRAMAJES, TERMINACIÓN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3"/>
    <s v="AD"/>
    <d v="2024-02-05T00:00:00"/>
    <n v="22024000028"/>
    <s v="2024 01 9205 22199"/>
    <n v="7210.39"/>
    <x v="177"/>
    <s v="ADJUDICA SUMINISTRO A IMPRENTA CARTONAJES Y REALIZACIÓN TRABAJOS MANIPULACIÓN, PLASTIFICADOS Y OTROS -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6"/>
    <s v="AD"/>
    <d v="2024-02-05T00:00:00"/>
    <n v="22024000031"/>
    <s v="2024 01 9205 22199"/>
    <n v="7211.6"/>
    <x v="3"/>
    <s v="ADJUDICA SUMINISTRO A IMPRENTA DE PAPELES ESTUCADOS DE DIFERENTES TIPOS Y GRAMAJES - AÑO 2024"/>
    <n v="220"/>
    <s v="VELILLA DE SAN ANTONI"/>
    <s v="MADR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4"/>
    <s v="AD"/>
    <d v="2024-02-05T00:00:00"/>
    <n v="22024000029"/>
    <s v="2024 01 9205 22199"/>
    <n v="7253.95"/>
    <x v="178"/>
    <s v="ADJUDICA SUMINISTRO A IMPRENTA DE TINTAS OFFSET Y OTROS MATERIALES PARA TRABAJOS DE IMPRESIÓN -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5"/>
    <s v="AD"/>
    <d v="2024-02-05T00:00:00"/>
    <n v="22024000030"/>
    <s v="2024 01 9205 22199"/>
    <n v="7253.95"/>
    <x v="77"/>
    <s v="ADJUDICA SUMINISTRO DE SOBRES Y PAPEL DIVERSOS TIPOS Y FORMATOS PARA TRABAJOS IMPRENTA -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21745"/>
    <s v="AD"/>
    <d v="2024-05-28T00:00:00"/>
    <n v="22024004691"/>
    <s v="2024 01 9205 22199"/>
    <n v="304.92"/>
    <x v="179"/>
    <s v="ADJUDICA SUMINISTRO A IMPRENTA DE CAJAS PLÁSTICO GRABADAS PARA TARJETAS DE VISITA"/>
    <s v="220"/>
    <s v="ZARATAN"/>
    <s v="VALLADOLID"/>
    <x v="1"/>
    <s v="AdDirec - Adjudicación Directa"/>
    <s v="SinC - Sin Criterio"/>
    <x v="0"/>
    <x v="1"/>
    <s v="2"/>
    <s v="2. Gastos corrientes en bienes y servicios"/>
    <s v="01"/>
    <x v="10"/>
    <s v="9205"/>
    <s v="9205. Imprenta municipal"/>
    <s v="22"/>
    <s v="22199"/>
  </r>
  <r>
    <n v="220240000727"/>
    <s v="AD"/>
    <d v="2024-02-05T00:00:00"/>
    <n v="22024000032"/>
    <s v="2024 01 9205 22699"/>
    <n v="1600"/>
    <x v="180"/>
    <s v="ADJUDICA GESTIÓN INTEGRAL DE RESIDUOS CONTAMINANTES GENERADOS EN LA IMPRENTA - AÑO 2024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699"/>
  </r>
  <r>
    <n v="220239000990"/>
    <s v="AD"/>
    <d v="2024-01-01T00:00:00"/>
    <n v="22024001898"/>
    <s v="2024 04 9202 203"/>
    <n v="1500"/>
    <x v="97"/>
    <s v="PRÓRROGA CONTRATO ALQUILER MÁQUINAS FOTOCOPIADORAS PERSONAL Y FORMACIÓN 8-2-24 A 7-2-25.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2"/>
    <s v="9202. Gestión de recursos humanos"/>
    <s v="20"/>
    <s v="203"/>
  </r>
  <r>
    <n v="220239000992"/>
    <s v="AD"/>
    <d v="2024-01-01T00:00:00"/>
    <n v="22024001900"/>
    <s v="2024 04 9209 203"/>
    <n v="2883.51"/>
    <x v="97"/>
    <s v="PRIMERA PRÓRROGA SUMINISTRO IMPRESIÓN CORPORATIVA 08/02/24 A 07/02/25. CONCEJALÍA, DIRECCIÓN Y SECR. EJECUTIVA HACIENDA.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209"/>
    <s v="9209. Dirección del area de hacienda, personal y modernización administrativa"/>
    <s v="20"/>
    <s v="203"/>
  </r>
  <r>
    <n v="220219001031"/>
    <s v="AD"/>
    <d v="2024-01-01T00:00:00"/>
    <n v="22024001796"/>
    <s v="2024 04 9311 203"/>
    <n v="71.42"/>
    <x v="97"/>
    <s v="RC COPIAS FOTOCOPIADORA MC3 NUEVO CONTRATO DE IMPRESION CORPORATIVA (08-02-2022 A 07-02-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11"/>
    <s v="9311. Planificación económico financiera"/>
    <s v="20"/>
    <s v="203"/>
  </r>
  <r>
    <n v="220240023580"/>
    <s v="AD"/>
    <d v="2024-06-07T00:00:00"/>
    <n v="22024004954"/>
    <s v="2024 01 9206 22000"/>
    <n v="31.61"/>
    <x v="181"/>
    <s v="DOS CONTADORES DE PERSONAS PARA VISITAS DEL ARCHIVO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000"/>
  </r>
  <r>
    <n v="220240022940"/>
    <s v="AD"/>
    <d v="2024-06-06T00:00:00"/>
    <n v="22024004880"/>
    <s v="2024 01 9206 22000"/>
    <n v="45"/>
    <x v="182"/>
    <s v="DIVERSO MATERIAL DE PAPELERÍA PARA ACTIVIDADES DE LA SEMANA INTERNACIONAL DE LOS ARCHIVOS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000"/>
  </r>
  <r>
    <n v="220240005354"/>
    <s v="AD"/>
    <d v="2024-03-08T00:00:00"/>
    <n v="22024003015"/>
    <s v="2024 01 9206 22001"/>
    <n v="11278.34"/>
    <x v="44"/>
    <s v="16 SUSCRIPCIONES A &quot;&quot;EL NORTE DE CASTILLA&quot;&quot;, EDICIÓN EN PAPEL Y DIGITAL. AÑO 2024.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0801"/>
    <s v="AD"/>
    <d v="2024-02-08T00:00:00"/>
    <n v="22024000640"/>
    <s v="2024 01 9206 22001"/>
    <n v="327.60000000000002"/>
    <x v="183"/>
    <s v="SUSCRIPCIÓN ANUAL A REVISTA &quot;&quot;DERECHO URBANÍSTICO Y MEDIO AMBIENTE&quot;&quot;. AÑO 2024.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0790"/>
    <s v="AD"/>
    <d v="2024-02-07T00:00:00"/>
    <n v="22024000634"/>
    <s v="2024 01 9206 22001"/>
    <n v="653.4"/>
    <x v="184"/>
    <s v="SUSCRIPCIÓN ANUAL A BASE DE DATOS &quot;&quot;PROYECTO CSP&quot;&quot;. AÑO 2024.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0800"/>
    <s v="AD"/>
    <d v="2024-02-08T00:00:00"/>
    <n v="22024000639"/>
    <s v="2024 01 9206 22001"/>
    <n v="912"/>
    <x v="185"/>
    <s v="3 SUSCRIPCIONES A LA REVISTA &quot;&quot;TRIBUTOS LOCALES&quot;&quot;. AÑO 2024.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0786"/>
    <s v="AD"/>
    <d v="2024-02-07T00:00:00"/>
    <n v="22024000618"/>
    <s v="2024 01 9206 22001"/>
    <n v="692"/>
    <x v="186"/>
    <s v="SUSCRIPCIONES ANUALES A PUBLICACIONES DIGITALES CUNAL Y COSITALNETWORK. AÑO 2024.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3669"/>
    <s v="AD"/>
    <d v="2024-02-28T00:00:00"/>
    <n v="22024001475"/>
    <s v="2024 01 9206 22001"/>
    <n v="32473.279999999999"/>
    <x v="187"/>
    <s v="SUSCRIPCIÓN ANUAL A BASES DE DATOS LA LEY, EL CONSULTOR Y PORTAL DE REVISTAS. AÑO 2024."/>
    <n v="220"/>
    <s v="LAS ROZAS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11058"/>
    <s v="AD"/>
    <d v="2024-04-10T00:00:00"/>
    <n v="22024003922"/>
    <s v="2024 01 9206 22001"/>
    <n v="165"/>
    <x v="188"/>
    <s v="SUSCRIPCIÓN A REVISTA &quot;&quot;METALES Y METALURGIA&quot;&quot;. AÑO 2024."/>
    <s v="220"/>
    <s v="TORREJON DE ARDOZ"/>
    <s v="MADRID"/>
    <x v="1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001"/>
  </r>
  <r>
    <n v="220240010787"/>
    <s v="AD"/>
    <d v="2024-04-03T00:00:00"/>
    <n v="22024003818"/>
    <s v="2024 01 9206 22001"/>
    <n v="7714.41"/>
    <x v="100"/>
    <s v="12 SUSCRIPCIONES ANUALES AL DIARIO &quot;&quot;EL MUNDO&quot;&quot;, EN PAPEL Y EN DIGITAL. AÑO 2024.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001"/>
  </r>
  <r>
    <n v="220240036209"/>
    <s v="D"/>
    <d v="2024-08-07T00:00:00"/>
    <n v="22024004636"/>
    <s v="2024 01 9206 22001"/>
    <n v="805.92"/>
    <x v="189"/>
    <s v="PAQUETE AHORRO + TEST PAPEL AUXILIAR ADMINISTRATIVO CORPORACIONES LOCALES / PAQUETE AHORRO + TEST PAPEL ADMINISTRATIVO/A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001"/>
  </r>
  <r>
    <n v="220240035177"/>
    <s v="AD"/>
    <d v="2024-08-01T00:00:00"/>
    <n v="22024005840"/>
    <s v="2024 01 9206 22001"/>
    <n v="1246.3"/>
    <x v="190"/>
    <s v="SUSCRIPCIÓN ANUAL A BASES DE DATOS &quot;&quot;INFORME DIARIO&quot;&quot; Y &quot;&quot;USUARIO PROFESIONAL&quot;&quot;. AÑO 2024."/>
    <n v="220"/>
    <s v="BOECILLO"/>
    <s v="VALLADOLID"/>
    <x v="1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001"/>
  </r>
  <r>
    <n v="220240034844"/>
    <s v="D"/>
    <d v="2024-07-31T00:00:00"/>
    <n v="22024004636"/>
    <s v="2024 01 9206 22001"/>
    <n v="1565.77"/>
    <x v="191"/>
    <s v="MANUAL DE TASAS PRECIOS PÚBLICOS POR LA PRESTACIÓN ( Corresponde a N/E  5 ) / ED.2022 SUPUESTOS PRÁCTICOS DE RÉGIMEN LOC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001"/>
  </r>
  <r>
    <n v="220240027206"/>
    <s v="D"/>
    <d v="2024-06-26T00:00:00"/>
    <n v="22024003315"/>
    <s v="2024 01 9206 22199"/>
    <n v="80.33"/>
    <x v="192"/>
    <s v="XYLAZEL PLUS DECO.MAT.INCOLORO 5LT.- SANEAMIENTO CARPINTERÍA RECINTO ARQUEOLÓGICO. ID: 41441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9206"/>
    <s v="9206. Archivo municipal"/>
    <s v="22"/>
    <s v="22199"/>
  </r>
  <r>
    <n v="220240024316"/>
    <s v="D"/>
    <d v="2024-06-18T00:00:00"/>
    <n v="22024003315"/>
    <s v="2024 01 9206 22199"/>
    <n v="188.25"/>
    <x v="166"/>
    <s v="Albarán: VA24/1997 Fecha: 09/05/24 / IROKO / IROKO ID: 37192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9206"/>
    <s v="9206. Archivo municipal"/>
    <s v="22"/>
    <s v="22199"/>
  </r>
  <r>
    <n v="220240016552"/>
    <s v="D"/>
    <d v="2024-05-14T00:00:00"/>
    <n v="22024003315"/>
    <s v="2024 01 9206 22199"/>
    <n v="27.68"/>
    <x v="193"/>
    <s v="SIN ID-TEJADO / TACO FISCHER DUOPOWER 10x 50  555010 / TOR.CELO 7660 C/EXA. 6,3x 65 / ARANDELA NEOPRENO/ACERO ARVUL 18MM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9206"/>
    <s v="9206. Archivo municipal"/>
    <s v="22"/>
    <s v="22199"/>
  </r>
  <r>
    <n v="220240011172"/>
    <s v="D"/>
    <d v="2024-04-11T00:00:00"/>
    <n v="22024003315"/>
    <s v="2024 01 9206 22199"/>
    <n v="30.03"/>
    <x v="194"/>
    <s v="BASE 3 TOMAS INTERRUP.16A2 50V Y USB PROL. 1,5 MT PARA PC 2ª OFICINA 2ª PLANTA DEL ARCHIVO"/>
    <s v="300"/>
    <s v="BARCELONA"/>
    <s v="BARCELONA"/>
    <x v="1"/>
    <s v="PrAbier - Procedimiento Abierto"/>
    <s v="UniC - Único Criterio"/>
    <x v="2"/>
    <x v="1"/>
    <s v="2"/>
    <s v="2. Gastos corrientes en bienes y servicios"/>
    <s v="01"/>
    <x v="10"/>
    <s v="9206"/>
    <s v="9206. Archivo municipal"/>
    <s v="22"/>
    <s v="22199"/>
  </r>
  <r>
    <n v="220240011170"/>
    <s v="D"/>
    <d v="2024-04-11T00:00:00"/>
    <n v="22024003315"/>
    <s v="2024 01 9206 22199"/>
    <n v="31.97"/>
    <x v="195"/>
    <s v="BOMBILLO LINCE C053030-L DOS LADOS IBO PARA SUSTITUCIÓN DE CERRADURA EN PUERTA DE RECINTO ARQUEOLÓGICO"/>
    <s v="300"/>
    <s v="VALLADOLID"/>
    <s v="VALLADOLID"/>
    <x v="1"/>
    <s v="PrAbier - Procedimiento Abierto"/>
    <s v="UniC - Único Criterio"/>
    <x v="2"/>
    <x v="1"/>
    <s v="2"/>
    <s v="2. Gastos corrientes en bienes y servicios"/>
    <s v="01"/>
    <x v="10"/>
    <s v="9206"/>
    <s v="9206. Archivo municipal"/>
    <s v="22"/>
    <s v="22199"/>
  </r>
  <r>
    <n v="220240009214"/>
    <s v="D"/>
    <d v="2024-04-01T00:00:00"/>
    <n v="22024003315"/>
    <s v="2024 01 9206 22199"/>
    <n v="3.45"/>
    <x v="162"/>
    <s v="CLAVIJA SOLERA 6566 PARA REPARACIÓN DE ESTUFA EN PUESTO DE VIGILANTE. ID 39977."/>
    <s v="300"/>
    <s v="VALLADOLID"/>
    <s v="VALLADOLID"/>
    <x v="1"/>
    <s v="PrAbier - Procedimiento Abierto"/>
    <s v="UniC - Único Criterio"/>
    <x v="2"/>
    <x v="1"/>
    <s v="2"/>
    <s v="2. Gastos corrientes en bienes y servicios"/>
    <s v="01"/>
    <x v="10"/>
    <s v="9206"/>
    <s v="9206. Archivo municipal"/>
    <s v="22"/>
    <s v="22199"/>
  </r>
  <r>
    <n v="220240036207"/>
    <s v="D"/>
    <d v="2024-08-07T00:00:00"/>
    <n v="22024003315"/>
    <s v="2024 01 9206 22199"/>
    <n v="483.79"/>
    <x v="162"/>
    <s v="TUBO T5 LED PH 81931900 1500MM HO 26W 840 / TASA ECORAEE   (R.DECRETO 208/2005): PHI000005402 / TUBO T5 LED. ID: 39510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2334"/>
    <s v="D"/>
    <d v="2024-07-24T00:00:00"/>
    <n v="22024003315"/>
    <s v="2024 01 9206 22199"/>
    <n v="56.65"/>
    <x v="193"/>
    <s v="ID: 0041477 / BROCA SDS-PLUS 10x100x165 BOSCH PLUS-7X / TACO APOLO DYNABOLT T-10x 60 PARA BARANDILLA PARQUE ARQUEOLÓGICO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2340"/>
    <s v="D"/>
    <d v="2024-07-24T00:00:00"/>
    <n v="22024003315"/>
    <s v="2024 01 9206 22199"/>
    <n v="33.07"/>
    <x v="195"/>
    <s v="CELESA BROCA DIN 338 HSS-CO RECT. Ø 04,50 MM / TORNI. DIN 7505 C/AVE.POZ. BICR. 5.0X 30 / SILICONA. ID: 41441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2336"/>
    <s v="D"/>
    <d v="2024-07-24T00:00:00"/>
    <n v="22024003315"/>
    <s v="2024 01 9206 22199"/>
    <n v="21.82"/>
    <x v="195"/>
    <s v="COMMENT|**GE0003921** / TORNI. DIN   571 6.8 BARRAQUERO  5X 50MM. ID: 37192 - MANTENIMIENTO CARPINTERÍAS EXTERIORES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2338"/>
    <s v="D"/>
    <d v="2024-07-24T00:00:00"/>
    <n v="22024003315"/>
    <s v="2024 01 9206 22199"/>
    <n v="9.57"/>
    <x v="195"/>
    <s v="CELESA BROCA DIN 338 HSS-CO RECT. Ø 02,50 MM / CELESA BROCA 338 HSS-CO RECT 03,00 MM / CJ TORNI 75. ID: 41441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0761"/>
    <s v="D"/>
    <d v="2024-07-16T00:00:00"/>
    <n v="22024003315"/>
    <s v="2024 01 9206 22199"/>
    <n v="62.59"/>
    <x v="192"/>
    <s v="BARNIZ SINTETICO EUROYATES 3LT .- SANEAMIENTO CARPINTERIA EXTERIOR ARCHIVO. ID: 37192.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10783"/>
    <s v="AD"/>
    <d v="2024-04-03T00:00:00"/>
    <n v="22024003783"/>
    <s v="2024 01 9206 22602"/>
    <n v="60.5"/>
    <x v="196"/>
    <s v="ATUALIZACIÓN DE LONA Y BANDEROLAS DE LA EXPOSICIÓN ARS CARTOGRAPHICA"/>
    <s v="220"/>
    <s v="LLANERA"/>
    <s v="ASTURIAS"/>
    <x v="0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602"/>
  </r>
  <r>
    <n v="220240008440"/>
    <s v="AD/"/>
    <d v="2024-03-22T00:00:00"/>
    <n v="22024001252"/>
    <s v="2024 01 9206 22706"/>
    <n v="-80500"/>
    <x v="197"/>
    <s v="ANULAR POR CAMBIO DE RAZÓN SOCIAL. PRÓRROGA CONTRATO SERIVICIO APOYO GESTIÓN ARCHIVO MUNICIPAL, EXPTE. AMVA 03/2023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2"/>
    <s v="22706"/>
  </r>
  <r>
    <n v="220240008441"/>
    <s v="AD"/>
    <d v="2024-03-22T00:00:00"/>
    <n v="22024003571"/>
    <s v="2024 01 9206 22706"/>
    <n v="80500"/>
    <x v="198"/>
    <s v="PRÓRROGA CONTRATO SERVICIO APOYO GESTIÓN ARCHIVO MUNICIPAL. AÑO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2"/>
    <s v="22706"/>
  </r>
  <r>
    <n v="220239000247"/>
    <s v="AD"/>
    <d v="2024-01-01T00:00:00"/>
    <n v="22024001252"/>
    <s v="2024 01 9206 22706"/>
    <n v="80500"/>
    <x v="197"/>
    <s v="PRÓRROGA CONTRATO SERIVICIO APOYO GESTIÓN ARCHIVO MUNICIPAL, EXPTE. AMVA 03/2023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2"/>
    <s v="22706"/>
  </r>
  <r>
    <n v="220240005066"/>
    <s v="AD"/>
    <d v="2024-03-07T00:00:00"/>
    <n v="22024002446"/>
    <s v="2024 01 9206 22799"/>
    <n v="1584"/>
    <x v="84"/>
    <s v="SERVICIO DE DESTRUCCIONES PERIÓDICAS DE DOCUMENTACIÓN EN EL ARCHIVO MUNICIPAL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799"/>
  </r>
  <r>
    <n v="220240000785"/>
    <s v="AD"/>
    <d v="2024-02-07T00:00:00"/>
    <n v="22024000617"/>
    <s v="2024 01 9206 22799"/>
    <n v="1742.27"/>
    <x v="199"/>
    <s v="TRATAMIENTO CONJUNTO DE DESINSECTACIÓN Y DESRATIZACIÓN DEL ARCHIVO MUNICIPAL. AÑO 2024."/>
    <n v="220"/>
    <s v="VILLANUBLA"/>
    <s v="VALLADOLID"/>
    <x v="0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799"/>
  </r>
  <r>
    <n v="220239000662"/>
    <s v="AD"/>
    <d v="2024-01-01T00:00:00"/>
    <n v="22024001319"/>
    <s v="2024 01 9206 22799"/>
    <n v="9147.6"/>
    <x v="200"/>
    <s v="PRÓRROGA LOTE 3 DE CONTRATO DE APOYO A LA GESTIÓN BIBLIOTECARIA, ARCHIVO MUNICIPAL. 2024, 2025."/>
    <n v="220"/>
    <s v="SAN SEBASTIAN DE LOS REYES"/>
    <s v="MADR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2"/>
    <s v="22799"/>
  </r>
  <r>
    <n v="220240025253"/>
    <s v="AD"/>
    <d v="2024-06-19T00:00:00"/>
    <n v="22024005093"/>
    <s v="2024 01 9206 22799"/>
    <n v="5679.93"/>
    <x v="201"/>
    <s v="SERVICIO DE DIGITALIZACIÓN DEL FONDO FÉLIX ARROYO (JULIO-AGOSTO 2024)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799"/>
  </r>
  <r>
    <n v="220240030133"/>
    <s v="AD"/>
    <d v="2024-07-10T00:00:00"/>
    <n v="22024005606"/>
    <s v="2024 01 9206 22799"/>
    <n v="64.13"/>
    <x v="202"/>
    <s v="REARMAR MAGNETOTÉRMICO DE CENTRO DE TRANSFORMACIÓN DEL ARCHIVO MUNICIPAL.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40040278"/>
    <s v="AD"/>
    <d v="2024-08-26T00:00:00"/>
    <n v="22024006139"/>
    <s v="2024 01 9206 22799"/>
    <n v="7163.2"/>
    <x v="203"/>
    <s v="SERVICIO DE LIMPIEZA, RESTAURACIÓN Y REINSTALACIÓN DE POSTALES Y FOTOGRAFÍAS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40041802"/>
    <s v="AD"/>
    <d v="2024-09-05T00:00:00"/>
    <n v="22024006127"/>
    <s v="2024 01 9206 22799"/>
    <n v="5990"/>
    <x v="204"/>
    <s v="DISEÑO Y DESARROLLO DE TALLERES DIDÁCTICOS SOBRE EL RÍO ESGUEVA PARA ALUMNOS DE EDUCACIÓN PRIMARIA Y SECUNDARIA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40040279"/>
    <s v="AD"/>
    <d v="2024-08-26T00:00:00"/>
    <n v="22024006167"/>
    <s v="2024 01 9206 22799"/>
    <n v="5679.93"/>
    <x v="205"/>
    <s v="DIGITALIZACIÓN DEL FONDO BIBLIOGRÁFICO DONADO POR VIRGINIA OÑATE Y OTROS FONDOS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40044426"/>
    <s v="AD"/>
    <d v="2024-09-27T00:00:00"/>
    <n v="22024006319"/>
    <s v="2024 01 9206 22799"/>
    <n v="11359.87"/>
    <x v="206"/>
    <s v="SERVICIO DE DESCRIPCIÓN DEL FONDO DE FOTOGRAFÍA DE RENAULT ESPAÑA. SEPT-DIC 2024."/>
    <s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39000976"/>
    <s v="AD"/>
    <d v="2024-01-01T00:00:00"/>
    <n v="22024001887"/>
    <s v="2024 04 9311 203"/>
    <n v="731.72"/>
    <x v="97"/>
    <s v="ALQUILER FOTOCOPIADORA TIPO MC 3 PARA PRORROGA CONTRATO DE SUMINISTRO DE IMPRESION CORPORATIVA (08-02-24 A 07-02-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11"/>
    <s v="9311. Planificación económico financiera"/>
    <s v="20"/>
    <s v="203"/>
  </r>
  <r>
    <n v="220239000977"/>
    <s v="AD"/>
    <d v="2024-01-01T00:00:00"/>
    <n v="22024001888"/>
    <s v="2024 04 9311 203"/>
    <n v="614.65"/>
    <x v="97"/>
    <s v="COPIAS FOTOCOPIADORA TIPO MC 3 PARA PRORROGA CONTRATO DE SUMINISTRO DE IMPRESION CORPORATIVA (08-02-24 A 07-02-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11"/>
    <s v="9311. Planificación económico financiera"/>
    <s v="20"/>
    <s v="203"/>
  </r>
  <r>
    <n v="220219001053"/>
    <s v="AD"/>
    <d v="2024-01-01T00:00:00"/>
    <n v="22024002888"/>
    <s v="2024 04 9321 203"/>
    <n v="2000"/>
    <x v="97"/>
    <s v="Equipos para los Servicios de Gestión de Ingresos e Inspección Tributaria, de 1 de enero a 7 de febrero 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21"/>
    <s v="9321. Gestión de ingresos e inspección"/>
    <s v="20"/>
    <s v="203"/>
  </r>
  <r>
    <n v="220239000997"/>
    <s v="AD"/>
    <d v="2024-01-01T00:00:00"/>
    <n v="22024001904"/>
    <s v="2024 04 9321 203"/>
    <n v="5000"/>
    <x v="97"/>
    <s v="Equipos FC011304-FC011305-FC011306-FC011372 Servicios de Gestión de Ingresos e Inspección (de 8/2 a 31/12 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21"/>
    <s v="9321. Gestión de ingresos e inspección"/>
    <s v="20"/>
    <s v="203"/>
  </r>
  <r>
    <n v="220240003379"/>
    <s v="AD"/>
    <d v="2024-02-26T00:00:00"/>
    <n v="22024002489"/>
    <s v="2024 01 9207 22001"/>
    <n v="89"/>
    <x v="207"/>
    <s v="ADJUDICA RENOVACIÓN SUSCRIPCIÓN ANUAL (2024) PERIÓDICO DIGITAL ELCONFIDENCIAL.COM - MEDIOS DE COMUNICACIÓN"/>
    <n v="220"/>
    <s v="POZUELO DE ALARCON"/>
    <s v="MADR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0737"/>
    <s v="AD"/>
    <d v="2024-02-05T00:00:00"/>
    <n v="22024000074"/>
    <s v="2024 01 9207 22001"/>
    <n v="1398"/>
    <x v="44"/>
    <s v="ADJUDICA RENOVACIÓN DOS SUSCRIPCIONES ANUALES, EN PAPEL, AÑO 2024 A EL NORTE DE CASTILLA - GABINETE DE PRENSA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3367"/>
    <s v="AD"/>
    <d v="2024-02-26T00:00:00"/>
    <n v="22024002182"/>
    <s v="2024 01 9207 22001"/>
    <n v="501.59"/>
    <x v="208"/>
    <s v="ADJUDICA RENOVACIÓN SUSCRIPCIÓN (ref 6214) FICHERO DE CARGOS ESTIRADO - AÑO 2024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6635"/>
    <s v="AD"/>
    <d v="2024-03-14T00:00:00"/>
    <n v="22024003325"/>
    <s v="2024 01 9207 22001"/>
    <n v="1939"/>
    <x v="100"/>
    <s v="ADJUDICA RENOVACIÓN DOS SUSCRIPCIONES AL PERIÓDICO DÍARIO DE VALLADOLID EL MUNDO - 2024 - MEDIOS DE COMUNICACIÓN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3054"/>
    <s v="AD"/>
    <d v="2024-02-21T00:00:00"/>
    <n v="22024001683"/>
    <s v="2024 01 9207 22001"/>
    <n v="1098"/>
    <x v="209"/>
    <s v="ADJUDICA SUMINISTRO DIARIO DETERMINADOS PERIÓDICOS PARA GOBIERNO Y RELACIONES Y ALCALDÍA DURANTE E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7516"/>
    <s v="AD"/>
    <d v="2024-03-20T00:00:00"/>
    <n v="22024003588"/>
    <s v="2024 01 9207 22001"/>
    <n v="108.16"/>
    <x v="107"/>
    <s v="ADJUDICA RENOVACIÓN SUSCRIPCIÓN PAPEL PERIÓDICO EL DÍA DE VALLADOLID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1289"/>
    <s v="AD"/>
    <d v="2024-02-08T00:00:00"/>
    <n v="22024000080"/>
    <s v="2024 01 9207 22001"/>
    <n v="11510"/>
    <x v="210"/>
    <s v="ADJUDICA ACCESO DIARIO SERVICIO NOTICIAS Y FOTOGRAFÍAS AGENCIA ICAL AÑO 2024"/>
    <n v="220"/>
    <s v="BURGOS"/>
    <s v="BURGOS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1392"/>
    <s v="AD"/>
    <d v="2024-02-12T00:00:00"/>
    <n v="22024000018"/>
    <s v="2024 01 9207 22001"/>
    <n v="12161.52"/>
    <x v="211"/>
    <s v="ADJUDICA ACCESO POR WEB AL SERVICIO DE NOTICIAS EFE CASTILLA Y EFE AÑO 2024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1286"/>
    <s v="AD"/>
    <d v="2024-02-08T00:00:00"/>
    <n v="22024000019"/>
    <s v="2024 01 9207 22001"/>
    <n v="19558.560000000001"/>
    <x v="212"/>
    <s v="ADJUDICA ACCESO DIARIO POR WEB AL SERVICIO DE NOTICIAS AGENCIA EUROPA PRESS AÑO 2024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23583"/>
    <s v="AD"/>
    <d v="2024-06-07T00:00:00"/>
    <n v="22024004982"/>
    <s v="2024 01 9207 22001"/>
    <n v="220.47"/>
    <x v="100"/>
    <s v="ADJUDICA TRES SUSCRIPCIONES ANUALES PLATAFORMA DIGITAL ORBYT: MEDIOS DE COMUNICACIÓN y ALCALDÍA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001"/>
  </r>
  <r>
    <n v="220240021017"/>
    <s v="AD"/>
    <d v="2024-05-24T00:00:00"/>
    <n v="22024004677"/>
    <s v="2024 01 9207 22001"/>
    <n v="456"/>
    <x v="213"/>
    <s v="ADJUDICA RENOVACIÓN SUSCRIPCIÓN 215030/1 (agosto 2024 a agosto 2025) EDICIÓN PAPEL A EL PAÍS. MEDIOS DE COMUNICACIÓN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001"/>
  </r>
  <r>
    <n v="220240021016"/>
    <s v="AD"/>
    <d v="2024-05-24T00:00:00"/>
    <n v="22024004676"/>
    <s v="2024 01 9207 22001"/>
    <n v="69"/>
    <x v="214"/>
    <s v="ADJUDICA SUSCRIPCIÓN ANUAL (junio 2024 a junio 2025) PERIÓDICO DIGITAL EL ESPAÑOL e INVERTIA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001"/>
  </r>
  <r>
    <n v="220240016336"/>
    <s v="AD"/>
    <d v="2024-05-10T00:00:00"/>
    <n v="22024004420"/>
    <s v="2024 01 9207 22001"/>
    <n v="4576.96"/>
    <x v="215"/>
    <s v="ADJUDICA RENOVACIÓN DOS SUSCRIPCIONES (agosto 2024 a julio 2025) PLATAFORMA DIGITAL KIOSKOYMAS - MEDIOS DE COMUNICACIÓN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001"/>
  </r>
  <r>
    <n v="220240035255"/>
    <s v="AD"/>
    <d v="2024-08-01T00:00:00"/>
    <n v="22024005869"/>
    <s v="2024 01 9207 22001"/>
    <n v="715"/>
    <x v="216"/>
    <s v="ADJUDICA RENOVACIÓN UNA SUSCRIPCIÓN 234295 AL PERIÓDICO ABC DE 01/05/2024 A 30/04/2025 - MEDIOS DE COMUNICACIÓN"/>
    <n v="220"/>
    <s v="MADRID"/>
    <s v="MADRID"/>
    <x v="1"/>
    <s v="AdDirec - Adjudicación Directa"/>
    <s v="SinC - Sin Criterio"/>
    <x v="0"/>
    <x v="2"/>
    <s v="2"/>
    <s v="2. Gastos corrientes en bienes y servicios"/>
    <s v="01"/>
    <x v="10"/>
    <s v="9207"/>
    <s v="9207. Gobierno y relaciones"/>
    <s v="22"/>
    <s v="22001"/>
  </r>
  <r>
    <n v="220240006636"/>
    <s v="AD"/>
    <d v="2024-03-14T00:00:00"/>
    <n v="22024003326"/>
    <s v="2024 01 9207 22602"/>
    <n v="1452"/>
    <x v="217"/>
    <s v="ADJUDICA INSERCIÓN PUBLICIDAD EN REVISTA EL TOREO CASTELLANO - AÑO 2024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02"/>
  </r>
  <r>
    <n v="220240001335"/>
    <s v="AD"/>
    <d v="2024-02-09T00:00:00"/>
    <n v="22024001552"/>
    <s v="2024 01 9207 22602"/>
    <n v="3025"/>
    <x v="105"/>
    <s v="ADJUDICA PATROCINIO 'EL PROGRAMA DE ORTEGA' DE RADIO MARCA EMISIÓN NACIONAL. ENCUENTRO DE RADIOS ESCOLARE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02"/>
  </r>
  <r>
    <n v="220240011036"/>
    <s v="AD"/>
    <d v="2024-04-10T00:00:00"/>
    <n v="22024001688"/>
    <s v="2024 01 9207 22602"/>
    <n v="12100"/>
    <x v="218"/>
    <s v="ADJUDICA REALIZACIÓN DE CONTENIDOS AUDIOVISUALES SOBRE TEMAS MUNICIPALES AÑO 2024"/>
    <s v="220"/>
    <s v="MEDINA DEL CAMPO"/>
    <s v="VALLADOL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602"/>
  </r>
  <r>
    <n v="220239000586"/>
    <s v="AD"/>
    <d v="2024-01-01T00:00:00"/>
    <n v="22024001364"/>
    <s v="2024 01 9207 22699"/>
    <n v="3267"/>
    <x v="219"/>
    <s v="ADJUDICA GRABAR IMÁGENES Y MONTAR VÍDEOS DE BARRIOS PARA DIFUNDIR EN CONCEJOS ABIERTOS (ENERO-SEPTIEMBRE 2024)"/>
    <n v="220"/>
    <s v="LA CISTERNIGA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99"/>
  </r>
  <r>
    <n v="220239000587"/>
    <s v="AD"/>
    <d v="2024-01-01T00:00:00"/>
    <n v="22024001365"/>
    <s v="2024 01 9207 22699"/>
    <n v="2178"/>
    <x v="219"/>
    <s v="ADJUDICA GRABAR EN VÍDEO CONCEJOS ABIERTOS EQUIPO DE GOBIERNO ENERO-SEPTIEMBRE 2024 - GABINETE DE GOBIERNO"/>
    <n v="220"/>
    <s v="LA CISTERNIGA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99"/>
  </r>
  <r>
    <n v="220239000824"/>
    <s v="AD"/>
    <d v="2024-01-01T00:00:00"/>
    <n v="22024001371"/>
    <s v="2024 01 9207 22699"/>
    <n v="1815"/>
    <x v="220"/>
    <s v="ADJUDICA SERVICIO GRÁFICO AGENDA EQUIPO GOBIERNO Y ACTIVIDAD MUNICIPAL (CABALGATA, PINGÜINOS...) ENER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99"/>
  </r>
  <r>
    <n v="220240006267"/>
    <s v="AD"/>
    <d v="2024-03-13T00:00:00"/>
    <n v="22024002949"/>
    <s v="2024 01 9207 22699"/>
    <n v="2240.35"/>
    <x v="221"/>
    <s v="ADJUDICA GRABACIÓN IMÁGENES AÉREAS CON DRON VÍDEOS CONCEJOS ABIERTOS AÑO 2024"/>
    <n v="220"/>
    <s v="LAGUNA DE DUERO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99"/>
  </r>
  <r>
    <n v="220240025261"/>
    <s v="AD"/>
    <d v="2024-06-19T00:00:00"/>
    <n v="22024005114"/>
    <s v="2024 01 9207 22699"/>
    <n v="1210"/>
    <x v="222"/>
    <s v="ADJUDICA GASTOS COLABORAR DÍA FUERZAS ARMADAS ENTORNO CÚPULA DEL MILENIO - GOBIERNO Y RELACIONES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699"/>
  </r>
  <r>
    <n v="220240011060"/>
    <s v="AD"/>
    <d v="2024-04-10T00:00:00"/>
    <n v="22024003972"/>
    <s v="2024 01 9207 22699"/>
    <n v="248.4"/>
    <x v="113"/>
    <s v="ADJUDICA SUMINISTRO DOS ROLL UP CON LONA ESCUDO AYUNTAMIENTO PARA COMPARECENCIAS Y ACTOS OFICIALES EQUIPO DE GOBIERNO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699"/>
  </r>
  <r>
    <n v="220240010782"/>
    <s v="AD"/>
    <d v="2024-04-03T00:00:00"/>
    <n v="22024003768"/>
    <s v="2024 01 9207 22699"/>
    <n v="1712.15"/>
    <x v="121"/>
    <s v="ADJUDICA INSTALACIÓN PUNTOS ENERGÍA ELÉCTRICA ACTO 375 ANIVERSARIO REGIMIENTO FARNESIO. Colaboración institucional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699"/>
  </r>
  <r>
    <n v="220240035444"/>
    <s v="AD"/>
    <d v="2024-08-05T00:00:00"/>
    <n v="22024005893"/>
    <s v="2024 01 9207 22699"/>
    <n v="198.56"/>
    <x v="12"/>
    <s v="ADJUDICA IMPRESIÓN PLOTTER BAJO MESA EN PVC - SALÓN DE RECEPCIONES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9207"/>
    <s v="9207. Gobierno y relaciones"/>
    <s v="22"/>
    <s v="22699"/>
  </r>
  <r>
    <n v="220240030116"/>
    <s v="AD"/>
    <d v="2024-07-09T00:00:00"/>
    <n v="22024005618"/>
    <s v="2024 01 9207 22699"/>
    <n v="786.5"/>
    <x v="221"/>
    <s v="ADJUDICA AMPLIACIÓN GRABACIÓN CON DRON IMÁGENES AÉREAS CIUDAD - CONCEJOS ABIERTOS -GOBIERNO Y RELACIONES"/>
    <n v="220"/>
    <s v="LAGUNA DE DUERO"/>
    <s v="VALLADOLID"/>
    <x v="0"/>
    <s v="AdDirec - Adjudicación Directa"/>
    <s v="SinC - Sin Criterio"/>
    <x v="0"/>
    <x v="2"/>
    <s v="2"/>
    <s v="2. Gastos corrientes en bienes y servicios"/>
    <s v="01"/>
    <x v="10"/>
    <s v="9207"/>
    <s v="9207. Gobierno y relaciones"/>
    <s v="22"/>
    <s v="22699"/>
  </r>
  <r>
    <n v="220219001022"/>
    <s v="AD"/>
    <d v="2024-01-01T00:00:00"/>
    <n v="22024001791"/>
    <s v="2024 05 4301 203"/>
    <n v="500"/>
    <x v="97"/>
    <s v="Adjudicación Contrato Suministro Impresión Corporativa D.Á. Innovación (8/2 - 31/12/22) (1/1 - 31/12/23) (1/1 - 7/2/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0"/>
    <s v="4301"/>
    <s v="4301. Dirección del área de comercio, mercados y consumo"/>
    <s v="20"/>
    <s v="203"/>
  </r>
  <r>
    <n v="220239000956"/>
    <s v="AD"/>
    <d v="2024-01-01T00:00:00"/>
    <n v="22024001869"/>
    <s v="2024 05 4301 203"/>
    <n v="2500"/>
    <x v="97"/>
    <s v="Prorroga de contrato de suministro de impresión corporativa. D.A. Innovación ( 1/2/2024 a 31/01/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0"/>
    <s v="4301"/>
    <s v="4301. Dirección del área de comercio, mercados y consumo"/>
    <s v="20"/>
    <s v="203"/>
  </r>
  <r>
    <n v="220219001026"/>
    <s v="AD"/>
    <d v="2024-01-01T00:00:00"/>
    <n v="22024001793"/>
    <s v="2024 05 4312 203"/>
    <n v="150"/>
    <x v="97"/>
    <s v="CONTRATO DEL SUMINISTRO DE IMPRESION CORPORATIVA PARA LAS DEPENDENCIAS DEL EXCMO . AYTO. DE VALLADOLID"/>
    <n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0"/>
    <s v="4312"/>
    <s v="4312. Mercados"/>
    <s v="20"/>
    <s v="203"/>
  </r>
  <r>
    <n v="220239000989"/>
    <s v="AD"/>
    <d v="2024-01-01T00:00:00"/>
    <n v="22024001897"/>
    <s v="2024 05 4312 203"/>
    <n v="1850"/>
    <x v="97"/>
    <s v="PRORROGA DE CONTRATO DE SUMINISTRO DE IMPRESION CORPORATIVA. SERVICIO CYM (01/02/24 A 31/01/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0"/>
    <s v="203"/>
  </r>
  <r>
    <n v="220240001295"/>
    <s v="AD"/>
    <d v="2024-02-08T00:00:00"/>
    <n v="22024001476"/>
    <s v="2024 06 3232 203"/>
    <n v="7260"/>
    <x v="223"/>
    <s v="SUMINITRO MAQUINARIA EN ALQUILER POR HORAS PARA LAS EXCAVACIONES POR OBRAS EN COLEGIOS PUBLICOS. 2024"/>
    <n v="220"/>
    <s v="VALDESTILLAS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0"/>
    <s v="203"/>
  </r>
  <r>
    <n v="220240001373"/>
    <s v="AD"/>
    <d v="2024-02-09T00:00:00"/>
    <n v="22024001520"/>
    <s v="2024 06 3232 203"/>
    <n v="3630"/>
    <x v="172"/>
    <s v="CTTO DE SUMINISTRO DE CARRETILLAS Y PLATAFORMAS ELEVADORAS PARA LAS OBRAS EN COLEGIOS PUBLICOS. AÑO 2024"/>
    <n v="220"/>
    <s v="CABEZON DE PISUERGA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0"/>
    <s v="203"/>
  </r>
  <r>
    <n v="220240026775"/>
    <s v="AD"/>
    <d v="2024-06-25T00:00:00"/>
    <n v="22024005201"/>
    <s v="2024 06 3232 203"/>
    <n v="1996.5"/>
    <x v="224"/>
    <s v="ALQUILER Y MONTAJE ANDAMIOS PARA OBRAS EN COLEGIOS"/>
    <s v="220"/>
    <s v="SANTOVENIA DE PISUERGA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0"/>
    <s v="203"/>
  </r>
  <r>
    <n v="220240023941"/>
    <s v="AD"/>
    <d v="2024-06-14T00:00:00"/>
    <n v="22024005037"/>
    <s v="2024 06 3232 203"/>
    <n v="1210"/>
    <x v="225"/>
    <s v="ALQUILER PLATAFORMA ELEVADORAS PARA OBRAS EN COLEGIOS PÚBLICOS. 2024"/>
    <s v="220"/>
    <s v="LAGUNA DE DUERO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0"/>
    <s v="203"/>
  </r>
  <r>
    <n v="220229000848"/>
    <s v="AD"/>
    <d v="2024-01-01T00:00:00"/>
    <n v="22024002805"/>
    <s v="2024 01 9312 22706"/>
    <n v="22022"/>
    <x v="226"/>
    <s v="ADJUDICACION GASTO CONTRATO ELABORACION COSTES E INDICADORES DE LA CONTABILIDAD ANALITICA DE LOS EJERCICIOS 2022 Y 2023"/>
    <n v="220"/>
    <s v="MALAGA"/>
    <s v="MALAGA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2"/>
    <s v="22706"/>
  </r>
  <r>
    <n v="220240019347"/>
    <s v="AD"/>
    <d v="2024-05-21T00:00:00"/>
    <n v="22024004617"/>
    <s v="2024 01 9312 22706"/>
    <n v="4719"/>
    <x v="123"/>
    <s v="CONTRATO AUDITORIA CONVOCATORIA TRANSFORMACION DIGITAL PYMES Y AUTONOMOS EJERCICIO 2020  (DURACIÓN HASTA EL 22-11-2024)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312"/>
    <s v="9312. Intervención general"/>
    <s v="22"/>
    <s v="22706"/>
  </r>
  <r>
    <n v="220240019346"/>
    <s v="AD"/>
    <d v="2024-05-21T00:00:00"/>
    <n v="22024004616"/>
    <s v="2024 01 9312 22706"/>
    <n v="2904"/>
    <x v="123"/>
    <s v="CONTRATO AUDITORIA CONVOCATORIA REACTIVA EJERCICIO 2020 (DURACIÓN HASTA EL 22-11-2024)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312"/>
    <s v="9312. Intervención general"/>
    <s v="22"/>
    <s v="22706"/>
  </r>
  <r>
    <n v="220219001061"/>
    <s v="AD"/>
    <d v="2024-01-01T00:00:00"/>
    <n v="22024001805"/>
    <s v="2024 07 1721 203"/>
    <n v="1030"/>
    <x v="97"/>
    <s v="CONTRATO PARA EL ALQUILER DE IMPRESORAS Y FOTOCOPIADORAS. SERVICIO DE MEDIO AMBIENTE"/>
    <n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0"/>
    <s v="203"/>
  </r>
  <r>
    <n v="220240005068"/>
    <s v="AD"/>
    <d v="2024-03-07T00:00:00"/>
    <n v="22024002600"/>
    <s v="2024 07 1721 203"/>
    <n v="12.04"/>
    <x v="112"/>
    <s v="DOMINIO AP VALLAAIRE.ES DE LA RED DE CALIDAD DEL AIR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0"/>
    <s v="203"/>
  </r>
  <r>
    <n v="220239000954"/>
    <s v="AD"/>
    <d v="2024-01-01T00:00:00"/>
    <n v="22024001868"/>
    <s v="2024 07 1721 203"/>
    <n v="11320"/>
    <x v="97"/>
    <s v="PRORROGA CONTRATO PR-SE 40/2021 SUMINISTRO IMPRESORAS SERVICIO MEDIO AMBIENTE Nº FC011373 Y FC011374"/>
    <n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0"/>
    <s v="203"/>
  </r>
  <r>
    <n v="220240029639"/>
    <s v="AD"/>
    <d v="2024-07-05T00:00:00"/>
    <n v="22024005438"/>
    <s v="2024 02 1501 22706"/>
    <n v="17545"/>
    <x v="227"/>
    <s v="REDAC &quot;&quot;ANÁLISIS TEC.Y ECON. DOCUMEN.APORTADA POR EL MT.Y MOV.SOSTEN. REFETENTE ESTUD.SOTERRAM.FERRV. LÍNEA FERROV.CIUDAD"/>
    <n v="220"/>
    <s v="MADRID"/>
    <s v="MADRID"/>
    <x v="0"/>
    <s v="AdDirec - Adjudicación Directa"/>
    <s v="SinC - Sin Criterio"/>
    <x v="0"/>
    <x v="2"/>
    <s v="2"/>
    <s v="2. Gastos corrientes en bienes y servicios"/>
    <s v="02"/>
    <x v="2"/>
    <s v="1501"/>
    <s v="1501. Dirección del área de urbanismo y vivienda"/>
    <s v="22"/>
    <s v="22706"/>
  </r>
  <r>
    <n v="220239000969"/>
    <s v="AD"/>
    <d v="2024-01-01T00:00:00"/>
    <n v="22024002788"/>
    <s v="2024 08 1301 203"/>
    <n v="5000"/>
    <x v="97"/>
    <s v="Alquiler fotocopiadoras Área Mov. y Espacio Urbano(SEMEU-CONCEJ pta 38, LIC pta 19, SCIE pta 18 bis, INF URB pta 9)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301"/>
    <s v="1301. Dirección del área de tráfico y movilidad"/>
    <s v="20"/>
    <s v="203"/>
  </r>
  <r>
    <n v="220240022327"/>
    <s v="AD"/>
    <d v="2024-05-31T00:00:00"/>
    <n v="22024004830"/>
    <s v="2024 02 1511 22602"/>
    <n v="383.33"/>
    <x v="109"/>
    <s v="Proyecto exprop. construcción acera y carril bici Fuensaldaña. Exp. 16_2013_Exigida por art. 18.2 Ley exprop. forzosa"/>
    <s v="220"/>
    <s v="VALLADOLID"/>
    <s v="VALLADOLID"/>
    <x v="3"/>
    <s v="AdDirec - Adjudicación Directa"/>
    <s v="SinC - Sin Criterio"/>
    <x v="0"/>
    <x v="1"/>
    <s v="2"/>
    <s v="2. Gastos corrientes en bienes y servicios"/>
    <s v="02"/>
    <x v="2"/>
    <s v="1511"/>
    <s v="1511. Planficación y gestión del urbanismo"/>
    <s v="22"/>
    <s v="22602"/>
  </r>
  <r>
    <n v="220240017464"/>
    <s v="AD"/>
    <d v="2024-05-15T00:00:00"/>
    <n v="22024004454"/>
    <s v="2024 02 1511 22602"/>
    <n v="287.49"/>
    <x v="109"/>
    <s v="PUBLICACIÓN ANUNCIO INFORMACIÓN PÚBLICA RELATIVA A LA APROBACIÓN INICIAL  MOD.PGOU EN EL AMBITO SE-29-1 EL PERAL"/>
    <s v="220"/>
    <s v="VALLADOLID"/>
    <s v="VALLADOLID"/>
    <x v="3"/>
    <s v="AdDirec - Adjudicación Directa"/>
    <s v="SinC - Sin Criterio"/>
    <x v="0"/>
    <x v="1"/>
    <s v="2"/>
    <s v="2. Gastos corrientes en bienes y servicios"/>
    <s v="02"/>
    <x v="2"/>
    <s v="1511"/>
    <s v="1511. Planficación y gestión del urbanismo"/>
    <s v="22"/>
    <s v="22602"/>
  </r>
  <r>
    <n v="220240035176"/>
    <s v="AD"/>
    <d v="2024-08-01T00:00:00"/>
    <n v="22024005839"/>
    <s v="2024 02 1511 22602"/>
    <n v="383.33"/>
    <x v="109"/>
    <s v="ANUNCIO PROY.EXPROP. EN CALLE ALCARRIA, 20 EN EJECUCIÓN DEL PGOU. EXPTE. 28679/22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2"/>
    <s v="1511"/>
    <s v="1511. Planficación y gestión del urbanismo"/>
    <s v="22"/>
    <s v="22602"/>
  </r>
  <r>
    <n v="220240042556"/>
    <s v="AD"/>
    <d v="2024-09-13T00:00:00"/>
    <n v="22024006485"/>
    <s v="2024 02 1511 22602"/>
    <n v="287.49"/>
    <x v="109"/>
    <s v="EXPTE.9/23.PUBLIC.EN PRENSA APROB.INICIAL MOD.PGOU VALLAD. ENTORNO FACTORIA MICHELIN &quot;&quot;EL CABILDO&quot;&quot;."/>
    <s v="220"/>
    <s v="VALLADOLID"/>
    <s v="VALLADOLID"/>
    <x v="0"/>
    <s v="PrAbier - Procedimiento Abierto"/>
    <s v="MultiC - MultiCriterio"/>
    <x v="2"/>
    <x v="2"/>
    <s v="2"/>
    <s v="2. Gastos corrientes en bienes y servicios"/>
    <s v="02"/>
    <x v="2"/>
    <s v="1511"/>
    <s v="1511. Planficación y gestión del urbanismo"/>
    <s v="22"/>
    <s v="22602"/>
  </r>
  <r>
    <n v="220240012075"/>
    <s v="AD"/>
    <d v="2024-04-19T00:00:00"/>
    <n v="22024004007"/>
    <s v="2024 02 1511 22606"/>
    <n v="3993"/>
    <x v="228"/>
    <s v="CONTRATO ORGANIZACIÓN Y REALIZACIÓN TALLERES DE URBANISMO EN CENTROS DE EDUC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2"/>
    <s v="1511"/>
    <s v="1511. Planficación y gestión del urbanismo"/>
    <s v="22"/>
    <s v="22606"/>
  </r>
  <r>
    <n v="220240034975"/>
    <s v="AD"/>
    <d v="2024-07-31T00:00:00"/>
    <n v="22024005806"/>
    <s v="2024 02 1511 22699"/>
    <n v="471.9"/>
    <x v="229"/>
    <s v="ENMARCACIÓN DIBUJO ORIGINAL DEL ESCULTOR ESTADOUNIDENSE DENNIS OPPENHEIM."/>
    <s v="220"/>
    <s v="VALLADOLID"/>
    <s v="VALLADOLID"/>
    <x v="1"/>
    <s v="AdDirec - Adjudicación Directa"/>
    <s v="SinC - Sin Criterio"/>
    <x v="0"/>
    <x v="2"/>
    <s v="2"/>
    <s v="2. Gastos corrientes en bienes y servicios"/>
    <s v="02"/>
    <x v="2"/>
    <s v="1511"/>
    <s v="1511. Planficación y gestión del urbanismo"/>
    <s v="22"/>
    <s v="22699"/>
  </r>
  <r>
    <n v="220240041391"/>
    <s v="AD"/>
    <d v="2024-09-02T00:00:00"/>
    <n v="22024006221"/>
    <s v="2024 02 1511 22706"/>
    <n v="16940"/>
    <x v="230"/>
    <s v="Asistencia técnico jurídica especializada y  elaboración de informes nueva estacion ferroc. y paso inferior A. Ladrillo"/>
    <n v="220"/>
    <s v="MADRID"/>
    <s v="MADRID"/>
    <x v="0"/>
    <s v="AdDirec - Adjudicación Directa"/>
    <s v="SinC - Sin Criterio"/>
    <x v="0"/>
    <x v="2"/>
    <s v="2"/>
    <s v="2. Gastos corrientes en bienes y servicios"/>
    <s v="02"/>
    <x v="2"/>
    <s v="1511"/>
    <s v="1511. Planficación y gestión del urbanismo"/>
    <s v="22"/>
    <s v="22706"/>
  </r>
  <r>
    <n v="220240003692"/>
    <s v="AD"/>
    <d v="2024-02-29T00:00:00"/>
    <n v="22024002486"/>
    <s v="2024 02 1511 22799"/>
    <n v="17488.13"/>
    <x v="231"/>
    <s v="ASIST.TÉCN.ESPEC.ELABOR.DOCUMEN.Y DESAR.DIFERENT.PROP.Y PROYECT.ESTRAT.EN VALLAD. -NO ACUERDO MARCO-"/>
    <n v="220"/>
    <s v="MADRID"/>
    <s v="MADRID"/>
    <x v="0"/>
    <s v="AdDirec - Adjudicación Directa"/>
    <s v="SinC - Sin Criterio"/>
    <x v="0"/>
    <x v="0"/>
    <s v="2"/>
    <s v="2. Gastos corrientes en bienes y servicios"/>
    <s v="02"/>
    <x v="2"/>
    <s v="1511"/>
    <s v="1511. Planficación y gestión del urbanismo"/>
    <s v="22"/>
    <s v="22799"/>
  </r>
  <r>
    <n v="220219001021"/>
    <s v="AD"/>
    <d v="2024-01-01T00:00:00"/>
    <n v="22024001790"/>
    <s v="2024 08 1341 203"/>
    <n v="80"/>
    <x v="97"/>
    <s v="ALQUILER_FOTOCOPIADORA_CENTRO DE MOVILIDAD URBANA (8 febrero a 31 diciembre/2022/2023/1 enero a 7 febrero 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0"/>
    <s v="203"/>
  </r>
  <r>
    <n v="220219001025"/>
    <s v="AD"/>
    <d v="2024-01-01T00:00:00"/>
    <n v="22024001792"/>
    <s v="2024 08 1341 203"/>
    <n v="80"/>
    <x v="97"/>
    <s v="ALQUILER_FOTOCOPIADORA_SERVICIO OCUPACIÓN VÍA PÚBLICA (8 febrero a 31 diciembre/2022_2023_1 enero a 7 febrero/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0"/>
    <s v="203"/>
  </r>
  <r>
    <n v="220239000965"/>
    <s v="AD"/>
    <d v="2024-01-01T00:00:00"/>
    <n v="22024001878"/>
    <s v="2024 08 1341 203"/>
    <n v="740"/>
    <x v="97"/>
    <s v="ALQUILER FOTOCOPIADORA_CENTRO MOVILIDAD URBANA (8 febrero a 31 diciembre  2024/1 enero a 7 de febrero 20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0"/>
    <s v="203"/>
  </r>
  <r>
    <n v="220239000966"/>
    <s v="AD"/>
    <d v="2024-01-01T00:00:00"/>
    <n v="22024001879"/>
    <s v="2024 08 1341 203"/>
    <n v="740"/>
    <x v="97"/>
    <s v="ALQUILER FOTOCOPIADORA_SERVICIO OCUPACIÓN VÍA PÚBLICA (8 febrero a 31 diciembre 2024/1 enero a 7 febrero 20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0"/>
    <s v="203"/>
  </r>
  <r>
    <n v="220240004832"/>
    <s v="AD/"/>
    <d v="2024-03-05T00:00:00"/>
    <n v="22024000016"/>
    <s v="2024 02 9331 224"/>
    <n v="-173677.61"/>
    <x v="83"/>
    <s v="ANULACIÓN ABSORCIÓN BILBAO POR OCCIDENT. 2º PRÓRROGA SEGURO FLOTA (LOTE 3) (Exp.15/2020 ps9 y 10) 5-2-24 A 5-2-25"/>
    <n v="220"/>
    <s v="GETXO"/>
    <s v="VIZCAYA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19001043"/>
    <s v="AD"/>
    <d v="2024-01-01T00:00:00"/>
    <n v="22024002883"/>
    <s v="2024 08 1532 203"/>
    <n v="400"/>
    <x v="97"/>
    <s v="Contrato de ALQUILER DE FOTOCOPIADORAS del S.E.P.I. entre el 1 de enero al 7 de febrero de 2024.-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40002198"/>
    <s v="ADO"/>
    <d v="2024-02-21T00:00:00"/>
    <n v="22024002299"/>
    <s v="2024 02 9331 224"/>
    <n v="2876.16"/>
    <x v="232"/>
    <s v="SEGURO RC TECNICOS NOV-22 -ABRIL 23 2º SEMESTRE (EXP.PAT-135/2020 PS1 REGULARIZACIÓN)"/>
    <n v="240"/>
    <s v="MADRID"/>
    <s v="MADRID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40003111"/>
    <s v="AD"/>
    <d v="2024-02-21T00:00:00"/>
    <n v="22024000017"/>
    <s v="2024 02 9331 224"/>
    <n v="42699.4"/>
    <x v="83"/>
    <s v="PRÓRROGA CONTRATO SEGURO DAÑOS MATERIALES (LOTE 2) AYUNTAMIENTO VALLADOLID (Exp. 15/2020 ps9) 5-2-24 A 5-2-25"/>
    <n v="220"/>
    <s v="GETXO"/>
    <s v="VIZCAYA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40005361"/>
    <s v="AD"/>
    <d v="2024-03-08T00:00:00"/>
    <n v="22024003263"/>
    <s v="2024 02 9331 224"/>
    <n v="42699.4"/>
    <x v="233"/>
    <s v="2ª PRÓRROGA CONTRATO SEGURO DAÑOS MATERIALES (LOTE 2) AYUNTAMIENTO VALLADOLID (Exp. 15/2020 ps9 y ps10) 5-2-24 A 5-2-25"/>
    <n v="220"/>
    <s v="MADRID"/>
    <s v="MADRID"/>
    <x v="0"/>
    <s v="PrAbier - Procedimiento Abierto"/>
    <s v="SinC - Sin Criterio"/>
    <x v="1"/>
    <x v="0"/>
    <s v="2"/>
    <s v="2. Gastos corrientes en bienes y servicios"/>
    <s v="02"/>
    <x v="2"/>
    <s v="9331"/>
    <s v="9331. Gestión del patrimonio"/>
    <s v="22"/>
    <s v="224"/>
  </r>
  <r>
    <n v="220240008522"/>
    <s v="ADO"/>
    <d v="2024-03-26T00:00:00"/>
    <n v="22024003395"/>
    <s v="2024 02 9331 224"/>
    <n v="76276.73"/>
    <x v="233"/>
    <s v="SEGURO FLOTA VEHÍCULOS (LOTE 3) PERIODO: 05-08-2023 AL 05-02-2024 (EXP. 15/2020 PS 06) 6 MESES - PENDIENTE BILBAO-"/>
    <n v="240"/>
    <s v="MADRID"/>
    <s v="MADRID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40003110"/>
    <s v="AD"/>
    <d v="2024-02-21T00:00:00"/>
    <n v="22024000016"/>
    <s v="2024 02 9331 224"/>
    <n v="173677.61"/>
    <x v="83"/>
    <s v="2ª PRÓRROGA CONTRATO SEGURO FLOTA VEHÍCULOS (LOTE 3) AYUNTAMIENTO VALLADOLID (Exp. 15/2020 ps8) 5-2-24 A 5-2-25"/>
    <n v="220"/>
    <s v="GETXO"/>
    <s v="VIZCAYA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40007179"/>
    <s v="AD"/>
    <d v="2024-03-18T00:00:00"/>
    <n v="22024003262"/>
    <s v="2024 02 9331 224"/>
    <n v="173677.61"/>
    <x v="233"/>
    <s v="2ª PRÓRROGA CONTRATO SEGURO FLOTA VEHÍCULOS (LOTE 3) AYUNTAMIENTO VALLADOLID (Exp. 15/2020 ps9 y ps10) 5-2-24 A 5-2-25"/>
    <n v="220"/>
    <s v="MADRID"/>
    <s v="MADRID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39000350"/>
    <s v="AD"/>
    <d v="2024-01-01T00:00:00"/>
    <n v="22024001090"/>
    <s v="2024 02 9331 224"/>
    <n v="226374.15"/>
    <x v="234"/>
    <s v="EXPTE.55/2023. SEGURO RESPONSABILIDAD CIVIL DEL 01/02/2024 AL 31/07/2024. ACUERDO MARCO FEMP. AYUNTAMIENTO VALLADOLID."/>
    <n v="220"/>
    <s v="BARCELONA"/>
    <s v="BARCELONA"/>
    <x v="0"/>
    <s v="PrAbier - Procedimiento Abierto"/>
    <s v="MultiC - MultiCriterio"/>
    <x v="2"/>
    <x v="0"/>
    <s v="2"/>
    <s v="2. Gastos corrientes en bienes y servicios"/>
    <s v="02"/>
    <x v="2"/>
    <s v="9331"/>
    <s v="9331. Gestión del patrimonio"/>
    <s v="22"/>
    <s v="224"/>
  </r>
  <r>
    <n v="220240013211"/>
    <s v="AD"/>
    <d v="2024-04-26T00:00:00"/>
    <n v="22024003397"/>
    <s v="2024 02 9331 224"/>
    <n v="30972.16"/>
    <x v="232"/>
    <s v="EXP.PAT-135/2020 PS3 SEGUNDA PRÓRROGA DEL SEG. RESPONSABILIDAD CIVIL DEL PERSONAL TÉC. (LOTE 3) 1-5-24 AL 30-4-25 1 AÑO)"/>
    <s v="220"/>
    <s v="MADRID"/>
    <s v="MADRID"/>
    <x v="0"/>
    <s v="PrAbier - Procedimiento Abierto"/>
    <s v="MultiC - MultiCriterio"/>
    <x v="1"/>
    <x v="1"/>
    <s v="2"/>
    <s v="2. Gastos corrientes en bienes y servicios"/>
    <s v="02"/>
    <x v="2"/>
    <s v="9331"/>
    <s v="9331. Gestión del patrimonio"/>
    <s v="22"/>
    <s v="224"/>
  </r>
  <r>
    <n v="220240028767"/>
    <s v="AD"/>
    <d v="2024-07-01T00:00:00"/>
    <n v="22024004838"/>
    <s v="2024 02 9331 224"/>
    <n v="227002.97"/>
    <x v="234"/>
    <s v="PRÓRROGA SEGURO RESPONSABILIDAD CIVIL 01/08/24 A 31/01/25. ACUERDO MARCO FEMP:EXP.7/2020 (EXP.PAT-55/2023 PS1) -6 MESES-"/>
    <n v="220"/>
    <s v="BARCELONA"/>
    <s v="BARCELONA"/>
    <x v="3"/>
    <s v="PrAbier - Procedimiento Abierto"/>
    <s v="MultiC - MultiCriterio"/>
    <x v="2"/>
    <x v="2"/>
    <s v="2"/>
    <s v="2. Gastos corrientes en bienes y servicios"/>
    <s v="02"/>
    <x v="2"/>
    <s v="9331"/>
    <s v="9331. Gestión del patrimonio"/>
    <s v="22"/>
    <s v="224"/>
  </r>
  <r>
    <n v="220240007505"/>
    <s v="AD"/>
    <d v="2024-03-20T00:00:00"/>
    <n v="22024003031"/>
    <s v="2024 02 9331 22699"/>
    <n v="48.4"/>
    <x v="92"/>
    <s v="REVISIÓN VIDRIO / INCIDENCIA MANTIS 0039649. VIVIENDA MONTES TOROZOS 4"/>
    <n v="220"/>
    <s v="VALLADOLID"/>
    <s v="VALLADOLID"/>
    <x v="1"/>
    <s v="AdDirec - Adjudicación Directa"/>
    <s v="SinC - Sin Criterio"/>
    <x v="0"/>
    <x v="0"/>
    <s v="2"/>
    <s v="2. Gastos corrientes en bienes y servicios"/>
    <s v="02"/>
    <x v="2"/>
    <s v="9331"/>
    <s v="9331. Gestión del patrimonio"/>
    <s v="22"/>
    <s v="22699"/>
  </r>
  <r>
    <n v="220240022325"/>
    <s v="AD"/>
    <d v="2024-05-31T00:00:00"/>
    <n v="22024004797"/>
    <s v="2024 02 9331 22699"/>
    <n v="71.180000000000007"/>
    <x v="193"/>
    <s v="CAMBIO DE CERRADURA DE LOS ASEOS DE LA MARQUESINA SITA EN EL PARQUE DE LAS NORIAS - 1 MES-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2"/>
    <s v="9331"/>
    <s v="9331. Gestión del patrimonio"/>
    <s v="22"/>
    <s v="22699"/>
  </r>
  <r>
    <n v="220239000981"/>
    <s v="AD"/>
    <d v="2024-01-01T00:00:00"/>
    <n v="22024001891"/>
    <s v="2024 08 1532 203"/>
    <n v="3100"/>
    <x v="97"/>
    <s v="Contrato de ALQUILER DE FOTOCOPIADORAS DEL SEPI entre el 8/02 a 31/12 de 2024 y del 1/01 a 7/02 de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40003374"/>
    <s v="AD"/>
    <d v="2024-02-26T00:00:00"/>
    <n v="22024002442"/>
    <s v="2024 08 1532 203"/>
    <n v="3630"/>
    <x v="235"/>
    <s v="Alquiler de maquinaria sin conductor (rodillos compactadores, carretillas elevadoras, barredoras.. a demanda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40003373"/>
    <s v="AD"/>
    <d v="2024-02-26T00:00:00"/>
    <n v="22024002440"/>
    <s v="2024 08 1532 203"/>
    <n v="2178"/>
    <x v="171"/>
    <s v="Alquiler y retirada de contenedores obra, a demanda y según necesidades.-"/>
    <n v="220"/>
    <s v="LA FLECHA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40044233"/>
    <s v="AD"/>
    <d v="2024-09-27T00:00:00"/>
    <n v="22024006719"/>
    <s v="2024 08 1532 203"/>
    <n v="6655"/>
    <x v="236"/>
    <s v="ALQUILER DE MOTONIVELADORA CON CONDUCTOR.-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40042268"/>
    <s v="AD"/>
    <d v="2024-09-10T00:00:00"/>
    <n v="22024006446"/>
    <s v="2024 11 1321 202"/>
    <n v="272.25"/>
    <x v="237"/>
    <s v="INSTALACIÓN CASETA PASEO DE LAS MORERAS FIESTAS DE LA VIRGEN DE SAN LORENZ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0"/>
    <s v="202"/>
  </r>
  <r>
    <n v="220229000381"/>
    <s v="AD"/>
    <d v="2024-01-01T00:00:00"/>
    <n v="22024002864"/>
    <s v="2024 11 1321 204"/>
    <n v="211860.59"/>
    <x v="238"/>
    <s v="CONTRATO RENTING VEHÍCULOS POLICÍA   DEL 1 DE ENERO DE 2023 AL 15 DE AGOSTO DE 2027. LOTE Nº 2. EXPTE. SPSC 06/2022."/>
    <n v="220"/>
    <s v="LAS ROZAS"/>
    <s v="MADR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0"/>
    <s v="204"/>
  </r>
  <r>
    <n v="220229000386"/>
    <s v="AD"/>
    <d v="2024-01-01T00:00:00"/>
    <n v="22024002005"/>
    <s v="2024 11 1321 204"/>
    <n v="70712.399999999994"/>
    <x v="239"/>
    <s v="CONTRATO RENTING  VEHÍCULOS POLICÍA. DEL 1 DE ENERO DE 2023 AL 15 DE AGOSTO DE 2027. LOTE Nº 3. EXPTE SPSC 06/2022."/>
    <n v="220"/>
    <s v="LUGO"/>
    <s v="LUGO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0"/>
    <s v="204"/>
  </r>
  <r>
    <n v="220239000260"/>
    <s v="AD"/>
    <d v="2024-01-01T00:00:00"/>
    <n v="22024001070"/>
    <s v="2024 11 1321 204"/>
    <n v="46347.839999999997"/>
    <x v="239"/>
    <s v="CONTRATO  RENTING VEHÍCULOS CAMUF.  POLICÍA MUNICIPAL DE 1 DE ENERO DE 2024 A 31 DE MAYO DE 2028. EXPTE. SPSC SE-03/2023"/>
    <n v="220"/>
    <s v="LUGO"/>
    <s v="LUGO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0"/>
    <s v="204"/>
  </r>
  <r>
    <n v="220240011968"/>
    <s v="AD"/>
    <d v="2024-04-17T00:00:00"/>
    <n v="22024004075"/>
    <s v="2024 11 1621 203"/>
    <n v="274.95999999999998"/>
    <x v="172"/>
    <s v="ALQUILER PLATAFORMA TIJERA ELÉCTRICA PARA SUSTITUCIÓN LUMINARIAS POR EL SERVICIO DE MANTENIMIENTO. SERVICIO DE LIMPIEZA."/>
    <s v="220"/>
    <s v="CABEZON DE PISUERGA"/>
    <s v="VALLADOLID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0"/>
    <s v="203"/>
  </r>
  <r>
    <n v="220240011599"/>
    <s v="AD"/>
    <d v="2024-04-15T00:00:00"/>
    <n v="22024003998"/>
    <s v="2024 11 1621 203"/>
    <n v="827.64"/>
    <x v="98"/>
    <s v="MANTENIMIENTO EQUIPO POU (FUENTE DE AGUA) AÑO 2024 EN C/ TOPACIO 63. SERVICIO DE LIMPIEZA."/>
    <s v="220"/>
    <s v="TOMARES"/>
    <s v="SEVILLA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0"/>
    <s v="203"/>
  </r>
  <r>
    <n v="220239000261"/>
    <s v="AD"/>
    <d v="2024-01-01T00:00:00"/>
    <n v="22024001071"/>
    <s v="2024 11 1621 204"/>
    <n v="98548.45"/>
    <x v="240"/>
    <s v="ARRENDAMIENTO CAMIÓN CARGA SUPERIOR MÁS DE 13m3 LOTE 1, AÑOS 2024 Y 2025. SERVICIO DE LIMPIEZA."/>
    <n v="220"/>
    <s v="RIBA-ROJA DE TURIA"/>
    <s v="VALENCIA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0"/>
    <s v="204"/>
  </r>
  <r>
    <n v="220239000262"/>
    <s v="AD"/>
    <d v="2024-01-01T00:00:00"/>
    <n v="22024001072"/>
    <s v="2024 11 1621 204"/>
    <n v="50160.55"/>
    <x v="241"/>
    <s v="CONTRATO ARRENDAMIENTO CAMIÓN CARGA SUPERIOR 13m3 LOTE 2, AÑO 2024. SERVICIO DE LIMPIEZA."/>
    <n v="220"/>
    <s v="ALGEMESI"/>
    <s v="VALENCIA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0"/>
    <s v="204"/>
  </r>
  <r>
    <n v="220240027586"/>
    <s v="AD/"/>
    <d v="2024-06-26T00:00:00"/>
    <n v="22024001072"/>
    <s v="2024 11 1621 204"/>
    <n v="-3576.96"/>
    <x v="241"/>
    <s v="CONTRATO ARRENDAMIENTO CAMIÓN CARGA SUPERIOR 13m3 LOTE 2, AÑO 2024. SERVICIO DE LIMPIEZA."/>
    <s v="220"/>
    <s v="ALGEMESI"/>
    <s v="VALENCIA"/>
    <x v="0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0"/>
    <s v="204"/>
  </r>
  <r>
    <n v="220240013923"/>
    <s v="AD"/>
    <d v="2024-05-02T00:00:00"/>
    <n v="22024004114"/>
    <s v="2024 11 1621 204"/>
    <n v="17968.5"/>
    <x v="242"/>
    <s v="ARREND. CAMIÓN RECOLECTOR COMPACTADOR CARGA SUPERIOR DOBLE GANCHO RECOGIDA PAPEL Y CARTÓN. SERVICIO DE LIMPIEZA."/>
    <s v="220"/>
    <s v="TARREGA"/>
    <s v="LERIDA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0"/>
    <s v="204"/>
  </r>
  <r>
    <n v="220240040275"/>
    <s v="AD"/>
    <d v="2024-08-26T00:00:00"/>
    <n v="22024004510"/>
    <s v="2024 11 1621 204"/>
    <n v="29991.46"/>
    <x v="241"/>
    <s v="PRIMERA PRORROGA CONTRATO EXP. SPSC - 54/2022 LOTE2 ARRENDAMIENTO CAMIÓN DEL 14/09/24 AL 31/12/24. SERVICIO DE LIMPIEZA."/>
    <n v="220"/>
    <s v="ALGEMESI"/>
    <s v="VALENCIA"/>
    <x v="1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0"/>
    <s v="204"/>
  </r>
  <r>
    <n v="220240010740"/>
    <s v="AD"/>
    <d v="2024-04-03T00:00:00"/>
    <n v="22024003396"/>
    <s v="2024 11 1631 203"/>
    <n v="17424"/>
    <x v="243"/>
    <s v="ALQUILER MÁQUINA BARREDORA AUTOPROPULSADA DE ASPIRACIÓN 4m CÚBICOS DOS CEPILLOS SIN CONDUCTOR. LIMPIEZA VIARIA.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0"/>
    <s v="203"/>
  </r>
  <r>
    <n v="220219001002"/>
    <s v="AD"/>
    <d v="2024-01-01T00:00:00"/>
    <n v="22024001781"/>
    <s v="2024 11 3111 203"/>
    <n v="625"/>
    <x v="97"/>
    <s v="ALQUILER/COPIAS IMPRESION Sº SALUD Y Dº Aª SALUD P. SEGURIDAD C./8 FB A 31 DC. 2022/1 EN A 31 DC.2023/1 EN A 7 FB 2024"/>
    <n v="220"/>
    <s v="VALLADOLID"/>
    <s v="VALLADOLID"/>
    <x v="1"/>
    <s v="PrAbier - Procedimiento Abierto"/>
    <s v="UniC - Único Criterio"/>
    <x v="1"/>
    <x v="0"/>
    <s v="2"/>
    <s v="2. Gastos corrientes en bienes y servicios"/>
    <s v="11"/>
    <x v="1"/>
    <s v="3111"/>
    <s v="3111. Protección de la salubridad pública"/>
    <s v="20"/>
    <s v="203"/>
  </r>
  <r>
    <n v="220239000962"/>
    <s v="AD"/>
    <d v="2024-01-01T00:00:00"/>
    <n v="22024001875"/>
    <s v="2024 11 3111 203"/>
    <n v="5375"/>
    <x v="97"/>
    <s v="ALQUILER/COPIAS IMPRESION Sº SALUD PUBLICA  Y DIREC. AREA S.P. Y S.C. DEL 8-2-2024 AL 7-2-2025 - PRIMERA PRORROGA"/>
    <n v="220"/>
    <s v="VALLADOLID"/>
    <s v="VALLADOLID"/>
    <x v="1"/>
    <s v="PrAbier - Procedimiento Abierto"/>
    <s v="UniC - Único Criterio"/>
    <x v="1"/>
    <x v="0"/>
    <s v="2"/>
    <s v="2. Gastos corrientes en bienes y servicios"/>
    <s v="11"/>
    <x v="1"/>
    <s v="3111"/>
    <s v="3111. Protección de la salubridad pública"/>
    <s v="20"/>
    <s v="203"/>
  </r>
  <r>
    <n v="220240002018"/>
    <s v="AD"/>
    <d v="2024-02-21T00:00:00"/>
    <n v="22024001047"/>
    <s v="2024 11 3111 203"/>
    <n v="3804.82"/>
    <x v="224"/>
    <s v="ALQUILER DE MÓDULO AISLADO 7500+2350 MM CON DOS DESPACHOS Y UN ASEO PARA VESTUARIO DEL NUEVO PERSONAL DEL CMPA"/>
    <n v="220"/>
    <s v="SANTOVENIA DE  PISUERGA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0"/>
    <s v="203"/>
  </r>
  <r>
    <n v="220240007672"/>
    <s v="D"/>
    <d v="2024-03-21T00:00:00"/>
    <n v="22024000997"/>
    <s v="2024 01 4331 212"/>
    <n v="99.46"/>
    <x v="244"/>
    <s v="ELECTR PANELES GALVA 3000 x 2000 50x50x4 // ORDEN: 0036148 // AGENCIA DE INNOVACIÓN Y DESARROLLO // ALB. 042222"/>
    <n v="300"/>
    <s v="VALLADOLID (POLIGONO SAN CRISTOBAL)"/>
    <s v="VALLADOL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1"/>
    <s v="212"/>
  </r>
  <r>
    <n v="220240003621"/>
    <s v="D"/>
    <d v="2024-02-28T00:00:00"/>
    <n v="22024000997"/>
    <s v="2024 01 4331 212"/>
    <n v="911.66"/>
    <x v="162"/>
    <s v="PANEL 19&quot;&quot; BRAND-REX 24PT RJ45 1U VACIO NEG / CABLE INFOR/DATO UTP-6 LSZH CPR DCA (305MT) / Serie: TEL-ROLLO214       152"/>
    <n v="300"/>
    <s v="VALLADOLID"/>
    <s v="VALLADOLID"/>
    <x v="1"/>
    <s v="PrAbier - Procedimiento Abierto"/>
    <s v="MultiC - MultiCriterio"/>
    <x v="2"/>
    <x v="0"/>
    <s v="2"/>
    <s v="2. Gastos corrientes en bienes y servicios"/>
    <s v="01"/>
    <x v="10"/>
    <s v="4331"/>
    <s v="4331. Desarrollo empresarial"/>
    <s v="21"/>
    <s v="212"/>
  </r>
  <r>
    <n v="220240005291"/>
    <s v="D"/>
    <d v="2024-03-07T00:00:00"/>
    <n v="22024000997"/>
    <s v="2024 01 4331 212"/>
    <n v="12.17"/>
    <x v="195"/>
    <s v="ALBARAN A162606 - FECHA 09-01-2024 / UMBRAL RUF. 12120 TAL 2.50 INOX C/ BANZO"/>
    <n v="300"/>
    <s v="VALLADOLID"/>
    <s v="VALLADOLID"/>
    <x v="1"/>
    <s v="PrAbier - Procedimiento Abierto"/>
    <s v="MultiC - MultiCriterio"/>
    <x v="2"/>
    <x v="0"/>
    <s v="2"/>
    <s v="2. Gastos corrientes en bienes y servicios"/>
    <s v="01"/>
    <x v="10"/>
    <s v="4331"/>
    <s v="4331. Desarrollo empresarial"/>
    <s v="21"/>
    <s v="212"/>
  </r>
  <r>
    <n v="220240007678"/>
    <s v="D"/>
    <d v="2024-03-21T00:00:00"/>
    <n v="22024000997"/>
    <s v="2024 01 4331 212"/>
    <n v="6.04"/>
    <x v="195"/>
    <s v="TORNILLO ANTIROBO NIQ/LAT 20276 AMIG"/>
    <n v="300"/>
    <s v="VALLADOLID"/>
    <s v="VALLADOLID"/>
    <x v="1"/>
    <s v="PrAbier - Procedimiento Abierto"/>
    <s v="MultiC - MultiCriterio"/>
    <x v="2"/>
    <x v="0"/>
    <s v="2"/>
    <s v="2. Gastos corrientes en bienes y servicios"/>
    <s v="01"/>
    <x v="10"/>
    <s v="4331"/>
    <s v="4331. Desarrollo empresarial"/>
    <s v="21"/>
    <s v="212"/>
  </r>
  <r>
    <n v="220240026723"/>
    <s v="D"/>
    <d v="2024-06-25T00:00:00"/>
    <n v="22024000997"/>
    <s v="2024 01 4331 212"/>
    <n v="944.71"/>
    <x v="194"/>
    <s v="ECOLEX Q4 1759 32W 4K CLD BLANCO"/>
    <s v="300"/>
    <s v="BARCELONA"/>
    <s v="BARCELONA"/>
    <x v="1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2"/>
  </r>
  <r>
    <n v="220240024162"/>
    <s v="D"/>
    <d v="2024-06-18T00:00:00"/>
    <n v="22024000997"/>
    <s v="2024 01 4331 212"/>
    <n v="29.74"/>
    <x v="195"/>
    <s v="COMMENT|+++ID 41179 ++JUAN / FIJADOR DE ROSCAS ALTA RESISTENCIA 36ML TARGET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2"/>
  </r>
  <r>
    <n v="220240012879"/>
    <s v="D"/>
    <d v="2024-04-25T00:00:00"/>
    <n v="22024000997"/>
    <s v="2024 01 4331 212"/>
    <n v="12.31"/>
    <x v="245"/>
    <s v="PLASTICO TAPAR 5X4 M. GRUESO ( DESARROLLO EMPRESARIAL ID0040535 )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2"/>
  </r>
  <r>
    <n v="220240012883"/>
    <s v="D"/>
    <d v="2024-04-25T00:00:00"/>
    <n v="22024000997"/>
    <s v="2024 01 4331 212"/>
    <n v="179.09"/>
    <x v="195"/>
    <s v="MEDIDOR LASER RATIO 60MT REF.-6977H60 / CUBO ECOBIN EHL 25LT TAPA AMARILLA 278Y251 / CUBO ECOBIN EHL 25LT TAPA AZUL 278Y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2"/>
  </r>
  <r>
    <n v="220240034223"/>
    <s v="D"/>
    <d v="2024-07-30T00:00:00"/>
    <n v="22024000997"/>
    <s v="2024 01 4331 212"/>
    <n v="56.08"/>
    <x v="162"/>
    <s v="LAMPARA LED LDV PAR16 GU10 REG60º 8,3W940 / TASA ECORAEE   (R.DECRETO 208/2005): LDV000015921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34221"/>
    <s v="D"/>
    <d v="2024-07-30T00:00:00"/>
    <n v="22024000997"/>
    <s v="2024 01 4331 212"/>
    <n v="11.24"/>
    <x v="162"/>
    <s v="REGLETA  OBO 74CE BL  (TS06NA) 2056224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30887"/>
    <s v="D"/>
    <d v="2024-07-16T00:00:00"/>
    <n v="22024000997"/>
    <s v="2024 01 4331 212"/>
    <n v="618.30999999999995"/>
    <x v="162"/>
    <s v="COLUMNA GALV B.EUR  6MT D=60   SIN PERNOS / PERNO ZINCADO 16X400/500 P/4-6MT 2TUER+2ARA / COLUMNA GALV B.EUR  4MT D=60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30265"/>
    <s v="D"/>
    <d v="2024-07-12T00:00:00"/>
    <n v="22024000997"/>
    <s v="2024 01 4331 212"/>
    <n v="105.48"/>
    <x v="162"/>
    <s v="TOMA INF 3M VOL-OCK6-U8  UTP6 RJ45 S/FRON    7000027621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28982"/>
    <s v="AD"/>
    <d v="2024-07-03T00:00:00"/>
    <n v="22024005325"/>
    <s v="2024 01 4331 212"/>
    <n v="205.57"/>
    <x v="246"/>
    <s v="SUMINISTRO MATERIAL PARA BAÑOS DE LA AGENCIA DE INNOVACIÓN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2"/>
  </r>
  <r>
    <n v="220240042072"/>
    <s v="D"/>
    <d v="2024-09-06T00:00:00"/>
    <n v="22024000997"/>
    <s v="2024 01 4331 212"/>
    <n v="34.56"/>
    <x v="247"/>
    <s v="SILICONA NEUTRA TRANSLUCIDA / TACO LATON M- 6 / T. AUTO 7504N 4,2X 38 ZN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39294"/>
    <s v="AD"/>
    <d v="2024-08-21T00:00:00"/>
    <n v="22024006051"/>
    <s v="2024 01 4331 212"/>
    <n v="150"/>
    <x v="248"/>
    <s v="SUMINISTRO DE MATERIAL DE FERRETERÍA PARA LA AGENCIA DE INNOVACIÓN. AGOST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2"/>
  </r>
  <r>
    <n v="220240038483"/>
    <s v="AD"/>
    <d v="2024-08-20T00:00:00"/>
    <n v="22024006013"/>
    <s v="2024 01 4331 212"/>
    <n v="136.08000000000001"/>
    <x v="92"/>
    <s v="SUMINISTRO MATERIAL PARA BAÑOS DE LA AGENCIA DE INNOVACIÓN.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2"/>
  </r>
  <r>
    <n v="220240042023"/>
    <s v="D"/>
    <d v="2024-09-06T00:00:00"/>
    <n v="22024000997"/>
    <s v="2024 01 4331 212"/>
    <n v="396.52"/>
    <x v="249"/>
    <s v="TRAMPILLA 15*400*1400 / TRAMPILLA 15*500*1000 / CAJA DE CRUCETAS EMPALME PLC / M2 TFCRIGIT EDGE 8-15*20 1200*1960*12.5 /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44450"/>
    <s v="D"/>
    <d v="2024-09-30T00:00:00"/>
    <n v="22024000997"/>
    <s v="2024 01 4331 212"/>
    <n v="22.15"/>
    <x v="162"/>
    <s v="FACTURA F/2024/9346 (127,63¿) Y APLICAMOS EL ABONO POR LA FACTURA F/2024/6490 (105,48¿) QUE NO CONTEMPLABA EL IVA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44675"/>
    <s v="D"/>
    <d v="2024-09-30T00:00:00"/>
    <n v="22024000997"/>
    <s v="2024 01 4331 212"/>
    <n v="46.22"/>
    <x v="249"/>
    <s v="M² PLACA PPM 2500X1200X13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19001138"/>
    <s v="AD"/>
    <d v="2024-01-01T00:00:00"/>
    <n v="22024001968"/>
    <s v="2024 01 4331 213"/>
    <n v="288.62"/>
    <x v="124"/>
    <s v="CONTRATO SERVICIO DE MANTENIMIENTO DE LAS INSTALACIONES DE PROTECCIÓN CONTRA INCENDIOS - AGENCIA INNOVACIÓN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s v="21"/>
    <s v="213"/>
  </r>
  <r>
    <n v="220240003371"/>
    <s v="AD"/>
    <d v="2024-02-26T00:00:00"/>
    <n v="22024002397"/>
    <s v="2024 01 4331 213"/>
    <n v="990.77"/>
    <x v="87"/>
    <s v="MANTENIMIENTO DEL SISTEMA DE SEGURIDAD INSTALADO EN LA AGENCIA DE INNOVACIÓN Y NAVE HUB INNOVACIÓN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1"/>
    <s v="213"/>
  </r>
  <r>
    <n v="220240011595"/>
    <s v="AD"/>
    <d v="2024-04-15T00:00:00"/>
    <n v="22024003968"/>
    <s v="2024 01 4331 213"/>
    <n v="1315.84"/>
    <x v="146"/>
    <s v="SUSTITUCION MOTORES VENTILADORES CLIMATIZACIÓN AGENCIA DE INNOVACIÓN."/>
    <s v="220"/>
    <s v="ALBACETE"/>
    <s v="ALBACETE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1"/>
    <s v="213"/>
  </r>
  <r>
    <n v="220240035994"/>
    <s v="AD"/>
    <d v="2024-08-07T00:00:00"/>
    <n v="22024005954"/>
    <s v="2024 01 4331 213"/>
    <n v="0.01"/>
    <x v="146"/>
    <s v="SUSTITUCION MOTORES VENTILADORES CLIMATIZACIÓN AGENCIA DE INNOVACIÓN."/>
    <n v="220"/>
    <s v="ALBACETE"/>
    <s v="ALBACETE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3"/>
  </r>
  <r>
    <n v="220240030368"/>
    <s v="AD"/>
    <d v="2024-07-12T00:00:00"/>
    <n v="22024005680"/>
    <s v="2024 01 4331 213"/>
    <n v="634.04"/>
    <x v="250"/>
    <s v="CONTRATO DE ASISTENCIA TÉCNICA POR AVERÍA SISTEMA DE REFRIGERACIÓN AGENCIA DE INNOVACIÓN (JULIO 2024)"/>
    <n v="220"/>
    <s v="MADRID"/>
    <s v="MADR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3"/>
  </r>
  <r>
    <n v="220240010757"/>
    <s v="AD"/>
    <d v="2024-04-03T00:00:00"/>
    <n v="22024003412"/>
    <s v="2024 01 4331 214"/>
    <n v="55.18"/>
    <x v="251"/>
    <s v="REVISIÓN Y REPARACIÓN POR AVISO TESTIGO PROBLEMA ELÉCTRICO ZOE MATRICULA 6046JPN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4"/>
  </r>
  <r>
    <n v="220240036408"/>
    <s v="AD"/>
    <d v="2024-08-08T00:00:00"/>
    <n v="22024005962"/>
    <s v="2024 01 4331 214"/>
    <n v="345.26"/>
    <x v="252"/>
    <s v="REVISIÓN Y REPARACIÓN TWIZY 2499HKJ. BATERÍA Y RETROVISOR. AGOSTO 2024"/>
    <n v="220"/>
    <s v="ARROYO DE LA ENCOMIENDA"/>
    <s v="VALLADOLID"/>
    <x v="0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4"/>
  </r>
  <r>
    <n v="220219001057"/>
    <s v="AD"/>
    <d v="2024-01-01T00:00:00"/>
    <n v="22024001951"/>
    <s v="2024 01 9201 213"/>
    <n v="417"/>
    <x v="97"/>
    <s v="Previsión gastos copias Secretaría General contrato de impresión 2022-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1"/>
    <s v="9201. Secretaría General"/>
    <s v="21"/>
    <s v="213"/>
  </r>
  <r>
    <n v="220239001004"/>
    <s v="AD"/>
    <d v="2024-01-01T00:00:00"/>
    <n v="22024001908"/>
    <s v="2024 01 9201 213"/>
    <n v="1787"/>
    <x v="97"/>
    <s v="1ª Prórroga contrato Suministro Impresión corporativa, del 8 de febrero 2024 al 7 de febrero 2025 (Secretaría General).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1"/>
    <s v="9201. Secretaría General"/>
    <s v="21"/>
    <s v="213"/>
  </r>
  <r>
    <n v="220219001033"/>
    <s v="AD"/>
    <d v="2024-01-01T00:00:00"/>
    <n v="22024001662"/>
    <s v="2024 01 9203 213"/>
    <n v="90"/>
    <x v="97"/>
    <s v="CONTRATO CENTRAL. COPIAS MAQ. FOTOC. KYOCERA 4053, R.I. 8/2/2022-31/12/2022; 1/1/2023-31/12/2023, 1/1/2024-7/2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1"/>
    <s v="213"/>
  </r>
  <r>
    <n v="220239000987"/>
    <s v="AD"/>
    <d v="2024-01-01T00:00:00"/>
    <n v="22024001895"/>
    <s v="2024 01 9203 213"/>
    <n v="902.52"/>
    <x v="97"/>
    <s v="PRIMERA PRORROGA COPIAS CONTRATO MAQ. FOTOCOP. KYOCERA 4053, R.I. 08/02/2024 -31/12/2024; 01/01/2025 - 07/02/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1"/>
    <s v="213"/>
  </r>
  <r>
    <n v="220240003309"/>
    <s v="AD"/>
    <d v="2024-02-23T00:00:00"/>
    <n v="22024001601"/>
    <s v="2024 01 9203 213"/>
    <n v="7346.68"/>
    <x v="253"/>
    <s v="MANTENIMIENTO RELOJ TORREON CASA CONSISTORIAL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3"/>
    <s v="9203. Unidad de régimen interior"/>
    <s v="21"/>
    <s v="213"/>
  </r>
  <r>
    <n v="220240024156"/>
    <s v="D"/>
    <d v="2024-06-18T00:00:00"/>
    <n v="22024003864"/>
    <s v="2024 01 9203 214"/>
    <n v="169.09"/>
    <x v="254"/>
    <s v="(A.M.) REPARACION VEHICULO OFICIAL 0908 GKZ, R.I."/>
    <s v="30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9203"/>
    <s v="9203. Unidad de régimen interior"/>
    <s v="21"/>
    <s v="214"/>
  </r>
  <r>
    <n v="220240024430"/>
    <s v="D"/>
    <d v="2024-06-18T00:00:00"/>
    <n v="22024003864"/>
    <s v="2024 01 9203 214"/>
    <n v="204.66"/>
    <x v="254"/>
    <s v="(A.M.) REPARACION VEHICULO OFICIAL RENAULT VEL SATIS 3161 GFG, R.I."/>
    <s v="30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9203"/>
    <s v="9203. Unidad de régimen interior"/>
    <s v="21"/>
    <s v="214"/>
  </r>
  <r>
    <n v="220240022155"/>
    <s v="D"/>
    <d v="2024-05-29T00:00:00"/>
    <n v="22024003864"/>
    <s v="2024 01 9203 214"/>
    <n v="182.08"/>
    <x v="254"/>
    <s v="(A.M.), REPARACION DE VEHICULO OFICIAL 0669 DHJ, R.I."/>
    <s v="30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9203"/>
    <s v="9203. Unidad de régimen interior"/>
    <s v="21"/>
    <s v="214"/>
  </r>
  <r>
    <n v="220240036087"/>
    <s v="D"/>
    <d v="2024-08-07T00:00:00"/>
    <n v="22024003864"/>
    <s v="2024 01 9203 214"/>
    <n v="254.96"/>
    <x v="254"/>
    <s v="A.M. REPARACION VEHICULO OFICIAL RENAULT LAGUNA 0901 GKZ, R.I."/>
    <n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10"/>
    <s v="9203"/>
    <s v="9203. Unidad de régimen interior"/>
    <s v="21"/>
    <s v="214"/>
  </r>
  <r>
    <n v="220240030371"/>
    <s v="D"/>
    <d v="2024-07-12T00:00:00"/>
    <n v="22024003864"/>
    <s v="2024 01 9203 214"/>
    <n v="133.4"/>
    <x v="254"/>
    <s v="(A.M.) REPARACION VEHICULO OFICIAL 8435 LPS, R.I"/>
    <n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10"/>
    <s v="9203"/>
    <s v="9203. Unidad de régimen interior"/>
    <s v="21"/>
    <s v="214"/>
  </r>
  <r>
    <n v="220240042008"/>
    <s v="D"/>
    <d v="2024-09-06T00:00:00"/>
    <n v="22024003864"/>
    <s v="2024 01 9203 214"/>
    <n v="153.16"/>
    <x v="254"/>
    <s v="A.M. REPARACION VEHICULO OFICIAL RENAULT LAGUNA 1426 DLN, R.I."/>
    <n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10"/>
    <s v="9203"/>
    <s v="9203. Unidad de régimen interior"/>
    <s v="21"/>
    <s v="214"/>
  </r>
  <r>
    <n v="220240023581"/>
    <s v="AD"/>
    <d v="2024-06-07T00:00:00"/>
    <n v="22024004947"/>
    <s v="2024 01 9203 215"/>
    <n v="585.16"/>
    <x v="255"/>
    <s v="REPARACION ESCAÑOS SALON DE PLENOS, R.I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1"/>
    <s v="215"/>
  </r>
  <r>
    <n v="220219000997"/>
    <s v="AD"/>
    <d v="2024-01-01T00:00:00"/>
    <n v="22024001918"/>
    <s v="2024 01 9205 213"/>
    <n v="1.71"/>
    <x v="97"/>
    <s v="ADJUDICA EXPED PR-SE-40/2021 COPIAS NUEVO CONTRATO IMPRESIÓN CORPORATIVA 01/01/2024 a 07/02/2024 ---&gt; IMPRENTA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5"/>
    <s v="9205. Imprenta municipal"/>
    <s v="21"/>
    <s v="213"/>
  </r>
  <r>
    <n v="220239000985"/>
    <s v="AD"/>
    <d v="2024-01-01T00:00:00"/>
    <n v="22024001894"/>
    <s v="2024 01 9205 213"/>
    <n v="66.400000000000006"/>
    <x v="97"/>
    <s v="Exped PR-SE 40/2021 PRÓRROGA 1ª COPIAS impresiónn corporativa máquina de Imprenta - De 08/07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5"/>
    <s v="9205. Imprenta municipal"/>
    <s v="21"/>
    <s v="213"/>
  </r>
  <r>
    <n v="220240027588"/>
    <s v="AD"/>
    <d v="2024-06-26T00:00:00"/>
    <n v="22024005252"/>
    <s v="2024 01 9205 213"/>
    <n v="1735.36"/>
    <x v="256"/>
    <s v="ADJUDICA REPARACIÓN Y MANTENIMIENTO CARRETILLA ELÉCTRICA CROWN MODELO 1.0EM - IMPRENT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5"/>
    <s v="9205. Imprenta municipal"/>
    <s v="21"/>
    <s v="213"/>
  </r>
  <r>
    <n v="220240044418"/>
    <s v="AD"/>
    <d v="2024-09-27T00:00:00"/>
    <n v="22024006824"/>
    <s v="2024 01 9205 213"/>
    <n v="1996.5"/>
    <x v="257"/>
    <s v="ADJUDICA MANTENIMIENTO Y REVISIÓN MÁQUINA FILMADORA DE PLANCHAS OFFSET - IMPRENTA"/>
    <s v="220"/>
    <s v="MADRID"/>
    <s v="MADRID"/>
    <x v="0"/>
    <s v="AdDirec - Adjudicación Directa"/>
    <s v="SinC - Sin Criterio"/>
    <x v="0"/>
    <x v="2"/>
    <s v="2"/>
    <s v="2. Gastos corrientes en bienes y servicios"/>
    <s v="01"/>
    <x v="10"/>
    <s v="9205"/>
    <s v="9205. Imprenta municipal"/>
    <s v="21"/>
    <s v="213"/>
  </r>
  <r>
    <n v="220219001018"/>
    <s v="AD"/>
    <d v="2024-01-01T00:00:00"/>
    <n v="22024001926"/>
    <s v="2024 01 9206 213"/>
    <n v="53"/>
    <x v="97"/>
    <s v="COPIAS COLOR Y B/N 2 FOTOCOPIADORAS ARCHIVO MUNICIPAL, DEL 1 DE ENERO AL 7 DE FEBRERO DE 2024.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1"/>
    <s v="213"/>
  </r>
  <r>
    <n v="220239001001"/>
    <s v="AD"/>
    <d v="2024-01-01T00:00:00"/>
    <n v="22024001906"/>
    <s v="2024 01 9206 213"/>
    <n v="397"/>
    <x v="97"/>
    <s v="PRÓRROGA COPIAS COLOR Y B/N 2 FOTOCOPIADORAS ARCHIVO MUNICIPAL, DEL 8 DE FEBRERO AL 31 DE DICIEMBRE DE 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1"/>
    <s v="213"/>
  </r>
  <r>
    <n v="220219001000"/>
    <s v="AD"/>
    <d v="2024-01-01T00:00:00"/>
    <n v="22024001919"/>
    <s v="2024 01 9207 213"/>
    <n v="132.12"/>
    <x v="97"/>
    <s v="ADJUDICA EXPED PR-SE-40/2021 / COPIAS IMPRESIÓN CORPORATIVA 01/01/2024 a 07/02/2024 GOBIERNO Y RELACIONES 5 EQUIPOS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7"/>
    <s v="9207. Gobierno y relaciones"/>
    <s v="21"/>
    <s v="213"/>
  </r>
  <r>
    <n v="220240003683"/>
    <s v="AD"/>
    <d v="2024-02-29T00:00:00"/>
    <n v="22024002569"/>
    <s v="2024 01 9207 213"/>
    <n v="435.6"/>
    <x v="258"/>
    <s v="ADJUDICA SUMINISTRO PEQUEÑO MATERIAL FOTOGRÁFICO Y ACCESORIOS - MEDIOS DE COMUNICACIÓN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1"/>
    <s v="213"/>
  </r>
  <r>
    <n v="220239000943"/>
    <s v="AD"/>
    <d v="2024-01-01T00:00:00"/>
    <n v="22024001551"/>
    <s v="2024 01 9207 213"/>
    <n v="1572.6"/>
    <x v="97"/>
    <s v="Exped PR-SE 40/2021 PRÓRROGA 1ª COPIAS impresión corporativa 5 máquinas Gobierno y Relaciones 08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7"/>
    <s v="9207. Gobierno y relaciones"/>
    <s v="21"/>
    <s v="213"/>
  </r>
  <r>
    <n v="220219001036"/>
    <s v="AD"/>
    <d v="2024-01-01T00:00:00"/>
    <n v="22024001942"/>
    <s v="2024 01 9312 213"/>
    <n v="12"/>
    <x v="97"/>
    <s v="ESTIMACION COPIAS MAQUINA FOTOCOPIADORA INTERVENCION GENERAL DESDE 8-2-2022 A 7-2-2024"/>
    <n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1"/>
    <s v="213"/>
  </r>
  <r>
    <n v="220219001037"/>
    <s v="AD"/>
    <d v="2024-01-01T00:00:00"/>
    <n v="22024001943"/>
    <s v="2024 01 9312 213"/>
    <n v="30"/>
    <x v="97"/>
    <s v="ESTIMACION COPIAS BLANCO Y NEGRO Y COLOR DEPARTAMENTO DE CONTABILIDAD DESDE 8-2-2022 A 7-2-2024"/>
    <n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1"/>
    <s v="213"/>
  </r>
  <r>
    <n v="220239000959"/>
    <s v="AD"/>
    <d v="2024-01-01T00:00:00"/>
    <n v="22024001872"/>
    <s v="2024 01 9312 213"/>
    <n v="247"/>
    <x v="97"/>
    <s v="PRORROGA CONSUMO FOTOCOPIADORAS SERVICIO CONTABILIDAD 08/02/2024 A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1"/>
    <s v="213"/>
  </r>
  <r>
    <n v="220239000960"/>
    <s v="AD"/>
    <d v="2024-01-01T00:00:00"/>
    <n v="22024001873"/>
    <s v="2024 01 9312 213"/>
    <n v="110"/>
    <x v="97"/>
    <s v="PRORROGA CONSUMO FOTOCOPIADORAS INTERVENCION GENERAL 08/02/2024 A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1"/>
    <s v="213"/>
  </r>
  <r>
    <n v="220219001040"/>
    <s v="AD"/>
    <d v="2024-01-01T00:00:00"/>
    <n v="22024001945"/>
    <s v="2024 02 9331 213"/>
    <n v="625"/>
    <x v="97"/>
    <s v="ESTIMACIÓN COPIAS FOTOCOPIADORA DPTO. PATRIMONIO. PERIODO: 08/02 AL 31/12/2022-01/01 AL 31/12/2023 y 01/01 AL 07/0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1"/>
    <s v="213"/>
  </r>
  <r>
    <n v="220239000994"/>
    <s v="AD"/>
    <d v="2024-01-01T00:00:00"/>
    <n v="22024001902"/>
    <s v="2024 02 9331 213"/>
    <n v="4375"/>
    <x v="97"/>
    <s v="ESTIMACIÓN COPIAS FOTOCOPIADORA DEL DPTO. PATRIMONIO.PERIODO: 08/02/2024 AL 31/12/2024 - 01/01/25 AL 07/02/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1"/>
    <s v="213"/>
  </r>
  <r>
    <n v="220240008604"/>
    <s v="D"/>
    <d v="2024-03-26T00:00:00"/>
    <n v="22024000749"/>
    <s v="2024 02 9332 212"/>
    <n v="9.18"/>
    <x v="124"/>
    <s v="GESTION DE INGRESOS: / SEnAL INDICATIVA FOTOLUMINISCENTE UNE23035/4 TIPO B: EXTINTOR (APLICADO EL 8,10. DE DESCUENTO SO"/>
    <n v="300"/>
    <s v="VALLADOLID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1372"/>
    <s v="AD"/>
    <d v="2024-02-09T00:00:00"/>
    <n v="22024001627"/>
    <s v="2024 02 9332 212"/>
    <n v="477.95"/>
    <x v="259"/>
    <s v="COLOCACIÓN CELOSIA EN PUERTA ALUMINIO ANODIZADO PARA VENTILAR CUARTO SÓTANO EN EDIFICIO MUNICIPAL STA. ANA"/>
    <n v="220"/>
    <s v="PALENCIA"/>
    <s v="PALENCIA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3082"/>
    <s v="AD"/>
    <d v="2024-02-21T00:00:00"/>
    <n v="22024001930"/>
    <s v="2024 02 9332 212"/>
    <n v="607.48"/>
    <x v="260"/>
    <s v="SUMINISTRO M/2 LOSA EN PIEZA CASA CONSISTORIAL."/>
    <n v="220"/>
    <s v="CUELLAR"/>
    <s v="SEGOVIA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8416"/>
    <s v="AD"/>
    <d v="2024-03-22T00:00:00"/>
    <n v="22024003570"/>
    <s v="2024 02 9332 212"/>
    <n v="847"/>
    <x v="246"/>
    <s v="SUMINISTRO MATERIAL DE FONTANERÍA, FERRETERÍA SERVICIO MANTENIMIENTO - NO ACUERDO MARCO-"/>
    <n v="220"/>
    <s v="VALLADOLID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1610"/>
    <s v="D"/>
    <d v="2024-02-19T00:00:00"/>
    <n v="22024000749"/>
    <s v="2024 02 9332 212"/>
    <n v="1109.51"/>
    <x v="162"/>
    <s v="CAJA EMP SE NU173418 P.TRABAJO 3COL BL.POLAR / TOMA INF 3M VOL-OCK6-U8  UTP6 RJ45 S/FRON    7000027621 / CAJA EMP SE NU1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12"/>
    <s v="D"/>
    <d v="2024-02-19T00:00:00"/>
    <n v="22024000749"/>
    <s v="2024 02 9332 212"/>
    <n v="19.2"/>
    <x v="162"/>
    <s v="MARCO 2E NIESSEN 8272.1-BA Horiz / MARCO 1E NIESSEN 8271.1-BA / BASE SCH NIESSEN 8188.6 mecanismo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621"/>
    <s v="ADO"/>
    <d v="2024-03-21T00:00:00"/>
    <n v="22024002946"/>
    <s v="2024 02 9332 212"/>
    <n v="2223.41"/>
    <x v="261"/>
    <s v="UD. INSTALACIÓN DE LÍNEA DE VIDA EN ARCHIVO MUNICIPAL"/>
    <n v="240"/>
    <s v="TUDELA DE DUERO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4320"/>
    <s v="D"/>
    <d v="2024-03-05T00:00:00"/>
    <n v="22024000749"/>
    <s v="2024 02 9332 212"/>
    <n v="8.42"/>
    <x v="162"/>
    <s v="INTERRUP NIESSEN 8101 mecanismo / TECLA I  NIESSEN 8201-BA / MARCO 1E NIESSEN 8271.1-BA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02"/>
    <s v="D"/>
    <d v="2024-02-19T00:00:00"/>
    <n v="22024000749"/>
    <s v="2024 02 9332 212"/>
    <n v="306.92"/>
    <x v="245"/>
    <s v="NEVADA+BLANCO 15L ( SANTA ANA ) / FIJAMONT ACQUA 4L ( SANTA ANA ) / DANPIN PAPEL TAPAR CON CINTA 29CMX45M ( SANTA ANA )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06"/>
    <s v="D"/>
    <d v="2024-02-19T00:00:00"/>
    <n v="22024000749"/>
    <s v="2024 02 9332 212"/>
    <n v="82.18"/>
    <x v="245"/>
    <s v="OVALDINE SILICATO BLANCO 12L ( SANTA ANA )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8608"/>
    <s v="D"/>
    <d v="2024-03-26T00:00:00"/>
    <n v="22024000749"/>
    <s v="2024 02 9332 212"/>
    <n v="124.46"/>
    <x v="245"/>
    <s v="MAGNUM + BASE IN 4L ( MANTENIMIENTO ) / MONTONATURE MATE IN 750 ML ( MANTENIMIENTO ) / MONTOPRIMER TOTAL ACQUA BLANCO 75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08"/>
    <s v="D"/>
    <d v="2024-02-19T00:00:00"/>
    <n v="22024000749"/>
    <s v="2024 02 9332 212"/>
    <n v="468.25"/>
    <x v="193"/>
    <s v="SIN ID-PALACIO SANTA ANA / CIERRA.TELESCO  33B50PL PLATA S/RETENC. / SIN ID-TALLER CERRAJERIA / ATOR. DEWALT COMBI  18,0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6"/>
    <s v="D"/>
    <d v="2024-03-21T00:00:00"/>
    <n v="22024000749"/>
    <s v="2024 02 9332 212"/>
    <n v="150.9"/>
    <x v="193"/>
    <s v="SIN ID / MANO DE OBRA / STIHL MANGUERA DE ALTA PRESION  RE015000802 / Mantenimiento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622"/>
    <s v="ADO"/>
    <d v="2024-03-21T00:00:00"/>
    <n v="22024003590"/>
    <s v="2024 02 9332 212"/>
    <n v="4319.7700000000004"/>
    <x v="261"/>
    <s v="UD, INSTALACIÓN DE ESCALERA EN ARCHIVO MUNICIPAL"/>
    <n v="240"/>
    <s v="TUDELA DE DUERO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8"/>
    <s v="D"/>
    <d v="2024-03-21T00:00:00"/>
    <n v="22024000749"/>
    <s v="2024 02 9332 212"/>
    <n v="50.74"/>
    <x v="193"/>
    <s v="SIN ID-MANTENIMIENTO / MANGUERA FLEXIBLE GAS PARA BLP G-4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2"/>
    <s v="D"/>
    <d v="2024-03-05T00:00:00"/>
    <n v="22024000749"/>
    <s v="2024 02 9332 212"/>
    <n v="7.19"/>
    <x v="193"/>
    <s v="SIN ID-CERRAJERIA / ANTIP. TESA CUADRADILLO REDUCTOR 9-8  44900HH / SIN ID-PUERTA CRISTAL SAN BENITO / EGAÑA AMORTI. TOP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0"/>
    <s v="D"/>
    <d v="2024-03-05T00:00:00"/>
    <n v="22024000749"/>
    <s v="2024 02 9332 212"/>
    <n v="82.8"/>
    <x v="195"/>
    <s v="CHAFLANADOR BOY MET. DURO 3-7MM + 5 BROC / *ADAPTAD RATIO MAGNET PUNTAS INOX 60 MM / COMMENT|+++ SINDICATO POLICIA MUNIC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2"/>
    <s v="D"/>
    <d v="2024-03-21T00:00:00"/>
    <n v="22024000749"/>
    <s v="2024 02 9332 212"/>
    <n v="153.29"/>
    <x v="262"/>
    <s v="ALB: 24-202549 PED: 24-004515-1003 S/PED:  / OBRA CENTRO DE MANTENIMIENTO / BARRA 5,8 ML. POLIBUTILENO DN 15 / ML. COQUI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4"/>
    <s v="D"/>
    <d v="2024-03-21T00:00:00"/>
    <n v="22024000749"/>
    <s v="2024 02 9332 212"/>
    <n v="192.01"/>
    <x v="262"/>
    <s v="ALB: 24-201483 PED: 24-002653-1003 S/PED: SERVICIO MANTENIM. / OBRA MTTO / TERMO ELECTRICO VITRIFICADO ARISTON BLU-R/AND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28"/>
    <s v="D"/>
    <d v="2024-03-21T00:00:00"/>
    <n v="22024000749"/>
    <s v="2024 02 9332 212"/>
    <n v="18.5"/>
    <x v="194"/>
    <s v="INTERRUPTOR MONOPOLAR / TECLA INTERRUPTOR-CONMUTADOR / MARCO 1 ELEMENTO"/>
    <n v="300"/>
    <s v="BARCELONA"/>
    <s v="BARCELONA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00"/>
    <s v="D"/>
    <d v="2024-02-19T00:00:00"/>
    <n v="22024000749"/>
    <s v="2024 02 9332 212"/>
    <n v="38.74"/>
    <x v="166"/>
    <s v="ALBARAN DE ENTREGA VA23/5181 / CASETA  SANTA  ANA / MELAMINA PORO DISEÑO 16 MM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22"/>
    <s v="D"/>
    <d v="2024-03-05T00:00:00"/>
    <n v="22024000749"/>
    <s v="2024 02 9332 212"/>
    <n v="830.4"/>
    <x v="166"/>
    <s v="TARIMA PINO NORTE V 22 / PERFIL PINO 45 X 45 / SAN BENITO, DESPACHO PUERTA 25 / *CASA CONSISTORIAL* / GRUPO SOCIALISTA /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0"/>
    <s v="D"/>
    <d v="2024-03-21T00:00:00"/>
    <n v="22024000749"/>
    <s v="2024 02 9332 212"/>
    <n v="9.44"/>
    <x v="247"/>
    <s v="MASCARILLA FFP2 BLANCA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8606"/>
    <s v="D"/>
    <d v="2024-03-26T00:00:00"/>
    <n v="22024000749"/>
    <s v="2024 02 9332 212"/>
    <n v="11.5"/>
    <x v="263"/>
    <s v="GARRAFA ADBLUE 10LT. C/FLEX 23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8"/>
    <s v="D"/>
    <d v="2024-03-05T00:00:00"/>
    <n v="22024000749"/>
    <s v="2024 02 9332 212"/>
    <n v="120.03"/>
    <x v="192"/>
    <s v="BARNIZ SINTETICO MATE EUROLUX 3LT                                           ( MANTENIMIENTO DE EDIFICIOS E INSTALACIONE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6"/>
    <s v="D"/>
    <d v="2024-03-05T00:00:00"/>
    <n v="22024000749"/>
    <s v="2024 02 9332 212"/>
    <n v="100.19"/>
    <x v="192"/>
    <s v="BARNIZ MADESOL POLIURETANO SATINADO 3LT                                     ( MANTENIMIENTO DE EDIFICIOS E INSTALACIONE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4"/>
    <s v="D"/>
    <d v="2024-03-05T00:00:00"/>
    <n v="22024000749"/>
    <s v="2024 02 9332 212"/>
    <n v="51.64"/>
    <x v="192"/>
    <s v="METACRILATO XT BLANCO OPAL 3050X2050X2MM ML                                 ( MANTENIMIENTO DE EDIFICIOS E INSTALACIONE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27349"/>
    <s v="D"/>
    <d v="2024-06-26T00:00:00"/>
    <n v="22024000749"/>
    <s v="2024 02 9332 212"/>
    <n v="76.959999999999994"/>
    <x v="192"/>
    <s v="TKROM M-60 FORTUNA OCEANIC MATE RAL-9010 15LT                               ( MANTENIMIENTO DE EDIFICIOS E INSTALACIONE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41"/>
    <s v="D"/>
    <d v="2024-06-25T00:00:00"/>
    <n v="22024000749"/>
    <s v="2024 02 9332 212"/>
    <n v="28.93"/>
    <x v="162"/>
    <s v="CLAVIJA LEGRAND 50342 CAU IP44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39"/>
    <s v="D"/>
    <d v="2024-06-25T00:00:00"/>
    <n v="22024000749"/>
    <s v="2024 02 9332 212"/>
    <n v="77.08"/>
    <x v="193"/>
    <s v="SIN ID-CERRAJERIA / MALLA ANTIPAJAROS 20x20 VERDE  4x 50MT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31"/>
    <s v="D"/>
    <d v="2024-06-25T00:00:00"/>
    <n v="22024000749"/>
    <s v="2024 02 9332 212"/>
    <n v="3.98"/>
    <x v="195"/>
    <s v="ARCO SIERRA MET. M. ALEAC. GRADUAB EHL LIQUIDACION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37"/>
    <s v="D"/>
    <d v="2024-06-25T00:00:00"/>
    <n v="22024000749"/>
    <s v="2024 02 9332 212"/>
    <n v="202.46"/>
    <x v="194"/>
    <s v="IID 2P 40A 30MA A-SI / TOMA 16A 250V POT.3600W NEGRA CAUCHO TERMOPLSTICO / LLAVE DE CONTROL ARMARIOS 4 BOCAS + PUNTA DES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43"/>
    <s v="D"/>
    <d v="2024-06-25T00:00:00"/>
    <n v="22024000749"/>
    <s v="2024 02 9332 212"/>
    <n v="30.49"/>
    <x v="263"/>
    <s v="PULPO GOMA PLANO 20MM ROJO 1,25M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4325"/>
    <s v="D"/>
    <d v="2024-06-18T00:00:00"/>
    <n v="22024000749"/>
    <s v="2024 02 9332 212"/>
    <n v="9.26"/>
    <x v="264"/>
    <s v="VINILO ACIDO 1,50X1M"/>
    <s v="30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24323"/>
    <s v="D"/>
    <d v="2024-06-18T00:00:00"/>
    <n v="22024000749"/>
    <s v="2024 02 9332 212"/>
    <n v="129.52000000000001"/>
    <x v="165"/>
    <s v="MERCADO CENTRAL DE ABASTOS (  ID 0038015 GE0003931 ) / TUBO CUADRADO 35X35X1,5 DD11 / TUBO CUADRADO 30X30X1,5 DD11 / TUB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3844"/>
    <s v="ADO"/>
    <d v="2024-06-13T00:00:00"/>
    <n v="22024004856"/>
    <s v="2024 02 9332 212"/>
    <n v="627.78"/>
    <x v="265"/>
    <s v="POR SERVICIOS DE CONTROL DE PLAGAS: CONTROL CEBOS TERMITAS  Y MONITOREO XILOFAGOS FACTURA 4 DE 4."/>
    <s v="240"/>
    <s v="LA CISTERNIGA"/>
    <s v="VALLADOLID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23844"/>
    <s v="ADO"/>
    <d v="2024-06-13T00:00:00"/>
    <n v="22024004856"/>
    <s v="2024 02 9332 212"/>
    <n v="627.78"/>
    <x v="265"/>
    <s v="POR SERVICIOS DE CONTROL DE PLAGAS: CONTROL CEBOS TERMITAS  Y MONITOREO XILOFAGOS FACTURA 4 DE 4."/>
    <s v="240"/>
    <s v="LA CISTERNIGA"/>
    <s v="VALLADOLID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22328"/>
    <s v="AD"/>
    <d v="2024-05-31T00:00:00"/>
    <n v="22024004853"/>
    <s v="2024 02 9332 212"/>
    <n v="701.8"/>
    <x v="266"/>
    <s v="REPARACIÓN URGENTE CON SOLDADURA FUGA  AGUA INSTALACIÓN CALEFACCIÓN EN EDIF.SAN BENITO"/>
    <s v="220"/>
    <s v="VILLANUBLA"/>
    <s v="VALLADOLID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21667"/>
    <s v="D"/>
    <d v="2024-05-28T00:00:00"/>
    <n v="22024000749"/>
    <s v="2024 02 9332 212"/>
    <n v="163.24"/>
    <x v="165"/>
    <s v="CHALETS MONTES TOROZOS (  ID0039980 GE0011750 ) / 1 PLETINA DE 60X8 S 275 JR / 1 ANGULO DE  50X50X5 A 6M. S 275 JR / REG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1671"/>
    <s v="D"/>
    <d v="2024-05-28T00:00:00"/>
    <n v="22024000749"/>
    <s v="2024 02 9332 212"/>
    <n v="84.62"/>
    <x v="192"/>
    <s v="TKROM M-60 FORTUNA OCEANIC MATE RAL-9010 15LT                               ( MANTENIMIENTO DE EDIFICIOS E INSTALACIONE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1673"/>
    <s v="D"/>
    <d v="2024-05-28T00:00:00"/>
    <n v="22024000749"/>
    <s v="2024 02 9332 212"/>
    <n v="90.24"/>
    <x v="192"/>
    <s v="GRANITO 2.5LT                                                               ( MANTENIMIENTO DE EDIFICIOS E INSTALACIONE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1676"/>
    <s v="D"/>
    <d v="2024-05-28T00:00:00"/>
    <n v="22024000749"/>
    <s v="2024 02 9332 212"/>
    <n v="191.56"/>
    <x v="247"/>
    <s v="DISCO MADERA 305x2,8x30mm Z=60 / DISCO ALUMINIO 305x2,8x30mm 96D / DOSIFICAD JABON VISION FUME 1,4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9305"/>
    <s v="D"/>
    <d v="2024-05-21T00:00:00"/>
    <n v="22024000749"/>
    <s v="2024 02 9332 212"/>
    <n v="56.27"/>
    <x v="194"/>
    <s v="BASE 4 TOMAS 3680W 16A-250 CON TTL+INTERRUPTOR P.3M / 74 CANAL DE SUELO ANTRACITA 18X75 U48X / CEYS MONTACK CINTA BLISTE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9301"/>
    <s v="D"/>
    <d v="2024-05-21T00:00:00"/>
    <n v="22024000749"/>
    <s v="2024 02 9332 212"/>
    <n v="27.16"/>
    <x v="245"/>
    <s v="MAGNUM BLANCO 4L ( GEO 011750 MANTENIMIENTO PROPIO 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9297"/>
    <s v="D"/>
    <d v="2024-05-21T00:00:00"/>
    <n v="22024000749"/>
    <s v="2024 02 9332 212"/>
    <n v="145.1"/>
    <x v="193"/>
    <s v="SIN ID-ALMACEN / PUNTAL URKO PROFESIONAL 101-177CM 180 KG 43117 / CONSISTORIAL / ACEITE  WD-40  500ML D/ACCION CANULA FI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9303"/>
    <s v="D"/>
    <d v="2024-05-21T00:00:00"/>
    <n v="22024000749"/>
    <s v="2024 02 9332 212"/>
    <n v="102.73"/>
    <x v="166"/>
    <s v="Albarán: VA24/1812 Fecha: 25/04/24 / ASPIRADOR  CT42032F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5729"/>
    <s v="D"/>
    <d v="2024-05-08T00:00:00"/>
    <n v="22024000749"/>
    <s v="2024 02 9332 212"/>
    <n v="7.51"/>
    <x v="247"/>
    <s v="PROTECTOR ZINC BRILLANTE ZB574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5771"/>
    <s v="D"/>
    <d v="2024-05-08T00:00:00"/>
    <n v="22024000749"/>
    <s v="2024 02 9332 212"/>
    <n v="11.86"/>
    <x v="195"/>
    <s v="ALBARAN A163762 --  SAN BENITO / CERRADURA OJMAR ESPAÑOLETA 2968.003NI REVERSI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04063"/>
    <s v="AD"/>
    <d v="2024-03-02T00:00:00"/>
    <n v="22024002511"/>
    <s v="2024 02 9332 213"/>
    <n v="4440.7"/>
    <x v="266"/>
    <s v="MODIFICACIÓN CONDUCCIONES HIDRÁULICAS DE LAS INSTALACIONES DE CLIMATIZACIÓN SALA DE CALDERAS DEL EDIF. MUNIC S. BENITO"/>
    <n v="220"/>
    <s v="VILLANUBLA"/>
    <s v="VALLADOLID"/>
    <x v="0"/>
    <s v="AdDirec - Adjudicación Directa"/>
    <s v="SinC - Sin Criterio"/>
    <x v="0"/>
    <x v="0"/>
    <s v="2"/>
    <s v="2. Gastos corrientes en bienes y servicios"/>
    <s v="02"/>
    <x v="2"/>
    <n v="4312"/>
    <s v="4312. Mercados"/>
    <n v="22"/>
    <n v="22602"/>
  </r>
  <r>
    <n v="220240015773"/>
    <s v="D"/>
    <d v="2024-05-08T00:00:00"/>
    <n v="22024000749"/>
    <s v="2024 02 9332 212"/>
    <n v="576.61"/>
    <x v="267"/>
    <s v="PL-PZ ATD.J8VE - Juego de 5 destornilladores aislados 1000V  / PL-PZ ATD.J8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5779"/>
    <s v="D"/>
    <d v="2024-05-08T00:00:00"/>
    <n v="22024000749"/>
    <s v="2024 02 9332 212"/>
    <n v="140"/>
    <x v="162"/>
    <s v="ZOCALO   JANGAR 2901   1Elemen.Superficie / BASTIDOR 1E NIESSEN N2271.9 &quot;&quot;ZENIT&quot;&quot; 2MODUL / MARCO 1E NIESSEN N2271.1-BL Zen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5781"/>
    <s v="D"/>
    <d v="2024-05-08T00:00:00"/>
    <n v="22024000749"/>
    <s v="2024 02 9332 212"/>
    <n v="26.26"/>
    <x v="166"/>
    <s v="Albarán: VA24/1595 Fecha: 10/04/24 / CANTO PVC 1/22 CARP. / RUEDA  2502-40 GOMA GRIS 6724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4364"/>
    <s v="ADO"/>
    <d v="2024-05-03T00:00:00"/>
    <n v="22024004248"/>
    <s v="2024 02 9332 212"/>
    <n v="627.78"/>
    <x v="265"/>
    <s v="Por servicios de control de plagas: Control  cebos termitas y Monitoreo xilofagos Factura 3 de 4"/>
    <s v="240"/>
    <s v="LA CISTERNIGA"/>
    <s v="VALLADOLID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13930"/>
    <s v="AD"/>
    <d v="2024-05-02T00:00:00"/>
    <n v="22024004294"/>
    <s v="2024 02 9332 212"/>
    <n v="605"/>
    <x v="248"/>
    <s v="SUMINISTRO CORTINAS VENECIANAS EN DISTINTOS TAMAÑOS, CON MANDO,CORDON Y BASTÓN EN COL,PARA VENTANAS EN EDIF.MUNICIPALES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6"/>
    <s v="D"/>
    <d v="2024-04-30T00:00:00"/>
    <n v="22024000749"/>
    <s v="2024 02 9332 212"/>
    <n v="12.61"/>
    <x v="194"/>
    <s v="BASE 4 TOMAS 3680W 16A-250 CON TTL+INTERRUPTOR P.3M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794"/>
    <s v="D"/>
    <d v="2024-04-30T00:00:00"/>
    <n v="22024000749"/>
    <s v="2024 02 9332 212"/>
    <n v="186.7"/>
    <x v="162"/>
    <s v="DESTORNILLADOR BOSCH 06039E0000 Juego IX07 / PANEL DISANO ECO 33W 4000K  60X60 UGR&lt;19 BL 3500LM / TASA ECORAEE   (R.DECR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2"/>
    <s v="D"/>
    <d v="2024-04-30T00:00:00"/>
    <n v="22024000749"/>
    <s v="2024 02 9332 212"/>
    <n v="21.85"/>
    <x v="162"/>
    <s v="CONECTOR TELEVES 4131/4165 Hembra / DESTORNILLADOR HAUPA 101872 PZ/FL M6 270MM / DESTORNILLADOR HAUPA 101872 PZ/FL M6 27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4"/>
    <s v="D"/>
    <d v="2024-04-30T00:00:00"/>
    <n v="22024000749"/>
    <s v="2024 02 9332 212"/>
    <n v="4.2699999999999996"/>
    <x v="162"/>
    <s v="TUBO LED MZD 150CM  20W 840C G13 / TASA ECORAEE   (R.DECRETO 208/2005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796"/>
    <s v="D"/>
    <d v="2024-04-30T00:00:00"/>
    <n v="22024000749"/>
    <s v="2024 02 9332 212"/>
    <n v="33.840000000000003"/>
    <x v="245"/>
    <s v="IMPRIMACION SINTETICA GRIS DE 4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693"/>
    <s v="D"/>
    <d v="2024-04-30T00:00:00"/>
    <n v="22024000749"/>
    <s v="2024 02 9332 212"/>
    <n v="3.39"/>
    <x v="248"/>
    <s v="Material para Mantenimiento de Edificios Municipales - Casa consistorial - Despacho del Alcalde - GE0011750 Ganchos corr"/>
    <s v="30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8"/>
    <s v="D"/>
    <d v="2024-04-30T00:00:00"/>
    <n v="22024000749"/>
    <s v="2024 02 9332 212"/>
    <n v="30.73"/>
    <x v="268"/>
    <s v="ALBARAN: AV24/01297 F: 05/03/2024 / PANTALON TREKKING AZUL MARINO DATOR T-M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0"/>
    <s v="D"/>
    <d v="2024-04-30T00:00:00"/>
    <n v="22024000749"/>
    <s v="2024 02 9332 212"/>
    <n v="18.21"/>
    <x v="267"/>
    <s v="T - Codigo de centro tramitador GE0011750 / VE01972 - Condensador 14µf 450V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798"/>
    <s v="D"/>
    <d v="2024-04-30T00:00:00"/>
    <n v="22024000749"/>
    <s v="2024 02 9332 212"/>
    <n v="954.92"/>
    <x v="193"/>
    <s v="ID: 0038015-ANTIGUO MERCADO CENTRAL / PERNIO SOLDAR 16x100 PALA / MANTENIMIENTO / AFILADO CUCHILLA - CONTRACUCHILLA PLEG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10"/>
    <s v="D"/>
    <d v="2024-04-30T00:00:00"/>
    <n v="22024000749"/>
    <s v="2024 02 9332 212"/>
    <n v="17.3"/>
    <x v="195"/>
    <s v="COPIA LLAVE NORMAL / *ADAPTAD RATIO MAGNET PUNTAS INOX 60 MM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26"/>
    <s v="D"/>
    <d v="2024-04-30T00:00:00"/>
    <n v="22024000749"/>
    <s v="2024 02 9332 212"/>
    <n v="111.93"/>
    <x v="247"/>
    <s v="HOJA SIERRA MADERA T344D (5u) / FLEXOMETRO 3M X 16MM - B316 / 9 LLAVES ALLEN LARGA 1,5 a 10mm / RECOGEDOR DE PLASTICO C/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87"/>
    <s v="D"/>
    <d v="2024-04-11T00:00:00"/>
    <n v="22024000749"/>
    <s v="2024 02 9332 212"/>
    <n v="37.15"/>
    <x v="162"/>
    <s v="ZOCALO   JANGAR 2901   1Elemen.Superficie / MT CANAL LEGRAND 30008    20X12,5 / ANGUL PL LEGRAND 30223 / CARATULA NIESSE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85"/>
    <s v="D"/>
    <d v="2024-04-11T00:00:00"/>
    <n v="22024000749"/>
    <s v="2024 02 9332 212"/>
    <n v="271.04000000000002"/>
    <x v="193"/>
    <s v="MANDO GATILLO P/LISTONES 0120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83"/>
    <s v="D"/>
    <d v="2024-04-11T00:00:00"/>
    <n v="22024000749"/>
    <s v="2024 02 9332 212"/>
    <n v="108.63"/>
    <x v="195"/>
    <s v="COMMENT|+++ SAN BENITO. OFICINA 25 +++ / SOUDAL PISTOLA ESPUMA PROF GUN / TORNI. CELO TIC INVIOLAB. ZINC.NGO 7X60 / COMM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81"/>
    <s v="D"/>
    <d v="2024-04-11T00:00:00"/>
    <n v="22024000749"/>
    <s v="2024 02 9332 212"/>
    <n v="866.95"/>
    <x v="262"/>
    <s v="ALB: 24-203367 PED: 24-003898-1003 S/PED:  / RETIRA DANIELCANTO (EIFFAGGE) / HAWLE ABRAZADERA REP.L-  150 82 - 91   / AB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69"/>
    <s v="D"/>
    <d v="2024-04-11T00:00:00"/>
    <n v="22024000749"/>
    <s v="2024 02 9332 212"/>
    <n v="367.65"/>
    <x v="247"/>
    <s v="SOPLETE C/MANGUERA KT937 1,5M / DOSIFICAD JABON VISION FUME 1,4L / LIJADORA ROTO ORB. USO INTENS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36411"/>
    <s v="AD"/>
    <d v="2024-08-08T00:00:00"/>
    <n v="22024005981"/>
    <s v="2024 02 9332 212"/>
    <n v="1767.81"/>
    <x v="269"/>
    <s v="REPARACIÓN FUGA EN INSTALACIÓN CLIMATIZACIÓN EDIF.SAN BENITO PUERTA 25 SERV.CARTOGRAFÍA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2"/>
  </r>
  <r>
    <n v="220240035990"/>
    <s v="AD"/>
    <d v="2024-08-07T00:00:00"/>
    <n v="22024005842"/>
    <s v="2024 02 9332 212"/>
    <n v="895.4"/>
    <x v="270"/>
    <s v="SUMINISTRO HORMIGÓN MEDIANTE CAMIÓN HORMIGONERA PARA ACTUAR EN REPARACIONES ZONA APARCAMIENTO REAL DE LA  FERIA."/>
    <n v="220"/>
    <s v="VALLADOLID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2"/>
  </r>
  <r>
    <n v="220240036275"/>
    <s v="D"/>
    <d v="2024-08-07T00:00:00"/>
    <n v="22024000749"/>
    <s v="2024 02 9332 212"/>
    <n v="172.05"/>
    <x v="193"/>
    <s v="PUNTA TRAZAR ACHA 44-112 ECONOMICA / CINTA SIERRA 2600x27x0.90 6/10 VERSATIX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6277"/>
    <s v="D"/>
    <d v="2024-08-07T00:00:00"/>
    <n v="22024000749"/>
    <s v="2024 02 9332 212"/>
    <n v="68.97"/>
    <x v="245"/>
    <s v="OVALDINE 50 BLANCO 12L ( SERVICIO DE MANTENIMIENTO )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203"/>
    <s v="D"/>
    <d v="2024-07-30T00:00:00"/>
    <n v="22024000749"/>
    <s v="2024 02 9332 212"/>
    <n v="903.92"/>
    <x v="162"/>
    <s v="CAJA EST OBO T160OE 190X150 IP66 CIEGA / TERM IBEREX BM-291S 1,5-2,5MM 6,3X0,8 &quot;&quot;H&quot;&quot; PLANO AISL. / DOWN DISANO ECOLEX3 172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227"/>
    <s v="D"/>
    <d v="2024-07-30T00:00:00"/>
    <n v="22024000749"/>
    <s v="2024 02 9332 212"/>
    <n v="814.33"/>
    <x v="271"/>
    <s v="0248010-K10  -  PURGADOR AUTOMÁTICO DE AIRE INTERVEN 3/8&quot;&quot;  WATT / ZUT15 PURGADOR AUTOM. ZEPARO UNIV. PNEUMATEX 1/2&quot;&quot;H. 10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201"/>
    <s v="D"/>
    <d v="2024-07-30T00:00:00"/>
    <n v="22024000749"/>
    <s v="2024 02 9332 212"/>
    <n v="342.55"/>
    <x v="193"/>
    <s v="SIN ID-MANTENIMIENTO / SEÑAL METALICA &quot;&quot; SEGUN DIBUJO &quot;&quot; + SEÑAL PROPIEDAD PRIVADA + POSTE DE 2.5MTS / TOR. C/ALLEN DIN I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195"/>
    <s v="D"/>
    <d v="2024-07-30T00:00:00"/>
    <n v="22024000749"/>
    <s v="2024 02 9332 212"/>
    <n v="323.89999999999998"/>
    <x v="247"/>
    <s v="POLIMERO SIKAFLEX 111 GRIS 300 / ZAPATA ESCALERA 80x25mm DERECHA / ZAPATA ESCALERA 80x25 IZQUIERDA / ESCALERA ESCALISIM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213"/>
    <s v="D"/>
    <d v="2024-07-30T00:00:00"/>
    <n v="22024000749"/>
    <s v="2024 02 9332 212"/>
    <n v="182.6"/>
    <x v="245"/>
    <s v="MONTOPRIMER TOTAL BLANCO 4L ( PLAYA DE LAS MORERAS ) / LUXATIN BLANCO 4L ( PLAYA DE LAS MORERAS ) / DANPIN PACK 10 REC.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199"/>
    <s v="D"/>
    <d v="2024-07-30T00:00:00"/>
    <n v="22024000749"/>
    <s v="2024 02 9332 212"/>
    <n v="27.23"/>
    <x v="268"/>
    <s v="ALBARAN: AV24/03823 F: 26/06/2024 / FILTRO CARBON ACTIVO 25CM/9&quot;&quot;3/4 REF. 693101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26"/>
    <s v="D"/>
    <d v="2024-07-24T00:00:00"/>
    <n v="22024000749"/>
    <s v="2024 02 9332 212"/>
    <n v="144.12"/>
    <x v="245"/>
    <s v="PAVIKRIL VERDE12L ( MANTENIMIENTO ) / FIJAMONT ACQUA 4L ( MANTENIMIENTO ) / PLASMONT METALES + CATALIZADOR 1KG ( MANTENI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28"/>
    <s v="D"/>
    <d v="2024-07-24T00:00:00"/>
    <n v="22024000749"/>
    <s v="2024 02 9332 212"/>
    <n v="61.14"/>
    <x v="195"/>
    <s v="COMMENT|+++ MANTENIMIENTO SANTA ANA +++ / CIERRA. DORMA TS68 F2-4 PLATA B/RETE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32"/>
    <s v="D"/>
    <d v="2024-07-24T00:00:00"/>
    <n v="22024000749"/>
    <s v="2024 02 9332 212"/>
    <n v="50.67"/>
    <x v="195"/>
    <s v="COMMENT|+++ SAN BENITO +++ / CERRADURA TESA EMBUTIR 2030 50 HL *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38"/>
    <s v="D"/>
    <d v="2024-07-24T00:00:00"/>
    <n v="22024000749"/>
    <s v="2024 02 9332 212"/>
    <n v="18.100000000000001"/>
    <x v="195"/>
    <s v="COMMENT|SAN BENITO / AMIG MANILLA YALTARZ-52 LT 20261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34"/>
    <s v="D"/>
    <d v="2024-07-24T00:00:00"/>
    <n v="22024000749"/>
    <s v="2024 02 9332 212"/>
    <n v="15.74"/>
    <x v="195"/>
    <s v="COMMENT|+++ SAN BENITO +++ / AMIG MANILLA YALTARZ-52 LT 20261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39000838"/>
    <s v="AD"/>
    <d v="2024-01-01T00:00:00"/>
    <n v="22024001189"/>
    <s v="2024 02 9332 22100"/>
    <n v="200000"/>
    <x v="102"/>
    <s v="2DA.PRÓRROGA SUMINISTRO ENERGÍA ELÉCTRICA DEPENDENCIAS DEL EXEM.DE VALLAD.Y OTRAS ENTID.AÑO 2024"/>
    <n v="220"/>
    <s v="BILBAO"/>
    <s v="VIZCAYA"/>
    <x v="1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100"/>
  </r>
  <r>
    <n v="220239000426"/>
    <s v="AD"/>
    <d v="2024-01-01T00:00:00"/>
    <n v="22024001100"/>
    <s v="2024 02 9332 22102"/>
    <n v="90000"/>
    <x v="272"/>
    <s v="ADJUDICAR  CONTRATO GAS NATURAL DE 1 ENERO A 31 DICIEMBRE DE 2024."/>
    <n v="220"/>
    <s v="BARCELONA"/>
    <s v="BARCELONA"/>
    <x v="1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102"/>
  </r>
  <r>
    <n v="220240032436"/>
    <s v="D"/>
    <d v="2024-07-24T00:00:00"/>
    <n v="22024000749"/>
    <s v="2024 02 9332 212"/>
    <n v="11.8"/>
    <x v="195"/>
    <s v="CIERRE CAJA VILA INOX AISI 304 962  40MM / ASA CORCINQ ABATIBLE ZINC 102-125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29000571"/>
    <s v="AD"/>
    <d v="2024-01-01T00:00:00"/>
    <n v="22024002732"/>
    <s v="2024 02 9332 22103"/>
    <n v="7000"/>
    <x v="158"/>
    <s v="PREVISIÓN GASTO GASOLINA 95 NUEVO CONTRATO VEHÍCULOS DEL SERVICIO DE MANTENIMIENTO."/>
    <n v="220"/>
    <s v="MADRID"/>
    <s v="MADRID"/>
    <x v="1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103"/>
  </r>
  <r>
    <n v="220240008417"/>
    <s v="AD"/>
    <d v="2024-03-22T00:00:00"/>
    <n v="22024003574"/>
    <s v="2024 02 9332 22104"/>
    <n v="555"/>
    <x v="273"/>
    <s v="SUMINITRO GAFAS GRADUADAS DE SEGURIDAD PARA TRABJADORES DEL CENTRO DE MANTENIMIENTO."/>
    <n v="220"/>
    <s v="VALLADOLID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2"/>
    <s v="22104"/>
  </r>
  <r>
    <n v="220240012032"/>
    <s v="AD"/>
    <d v="2024-04-18T00:00:00"/>
    <n v="22024003969"/>
    <s v="2024 02 9332 22104"/>
    <n v="14135.09"/>
    <x v="268"/>
    <s v="SUMINISTRO VESTUARIO TRABAJADORES C. MANTENIMIENTO EDIFICIOS MUNICIPALES AÑO 2024.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2"/>
    <s v="22104"/>
  </r>
  <r>
    <n v="220240026271"/>
    <s v="AD"/>
    <d v="2024-06-21T00:00:00"/>
    <n v="22024004932"/>
    <s v="2024 02 9332 22604"/>
    <n v="39301.29"/>
    <x v="6"/>
    <s v="EJECUC.SENTENCIA CONTENC.ADTVO.NUM.4 24/2023 25 ABRIL 2023 EN PLAZA DEL OCHAVO, 2"/>
    <s v="220"/>
    <s v="VALLADOLID"/>
    <s v="VALLADOLID"/>
    <x v="2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2"/>
    <s v="22604"/>
  </r>
  <r>
    <n v="220240023937"/>
    <s v="AD"/>
    <d v="2024-06-14T00:00:00"/>
    <n v="22024005028"/>
    <s v="2024 02 9332 22604"/>
    <n v="125.65"/>
    <x v="7"/>
    <s v="SEGURIDAD Y SALUD OBRA FACHADA PLAZA DEL OCHAVO, 2 (EJECUCIÓN SENTENCIA)"/>
    <s v="220"/>
    <s v="VALLADOLID"/>
    <s v="VALLADOLID"/>
    <x v="0"/>
    <s v="PrAbier - Procedimiento Abierto"/>
    <s v="MultiC - MultiCriterio"/>
    <x v="1"/>
    <x v="1"/>
    <s v="2"/>
    <s v="2. Gastos corrientes en bienes y servicios"/>
    <s v="02"/>
    <x v="2"/>
    <s v="9332"/>
    <s v="9332. Mantenimiento de edificios e instalaciones municipales"/>
    <s v="22"/>
    <s v="22604"/>
  </r>
  <r>
    <n v="220240029220"/>
    <s v="AD"/>
    <d v="2024-07-04T00:00:00"/>
    <n v="22024005019"/>
    <s v="2024 02 9332 22604"/>
    <n v="849"/>
    <x v="19"/>
    <s v="ASISTENCIA TÉCNICA A LA DIREC.DE OBRA CONTROL DE CALIDAD (LOTE 2) OBRA DE REPARACIÓN FACHADA PLZA.OCHAVO( E. SENTENCIA)."/>
    <n v="220"/>
    <s v="SANT CUGAT DEL VALLES"/>
    <s v="BARCELONA"/>
    <x v="0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2"/>
    <s v="22604"/>
  </r>
  <r>
    <n v="220240034972"/>
    <s v="AD"/>
    <d v="2024-07-31T00:00:00"/>
    <n v="22024005786"/>
    <s v="2024 02 9332 22699"/>
    <n v="2178"/>
    <x v="274"/>
    <s v="REALIZACIÓN OBLIGATORIAS INSPECCIONES DE SEGURIDAD EN MÁQUINAS DE TALLER DEL CENTRO DE MANTENIMIENTO"/>
    <s v="220"/>
    <s v="VALLADOLID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2"/>
    <s v="22699"/>
  </r>
  <r>
    <n v="220239000792"/>
    <s v="AD"/>
    <d v="2024-01-01T00:00:00"/>
    <n v="22024001354"/>
    <s v="2024 02 9332 22700"/>
    <n v="261021.69"/>
    <x v="84"/>
    <s v="2º PRORROGA CONTRATO LIMPIEZA EDIF MUNICIPALES LOTE 1 C. CONSIST, S BENITO S. ANA Y LAS ERAS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700"/>
  </r>
  <r>
    <n v="220239000791"/>
    <s v="AD"/>
    <d v="2024-01-01T00:00:00"/>
    <n v="22024001353"/>
    <s v="2024 02 9332 22700"/>
    <n v="52213.98"/>
    <x v="120"/>
    <s v="2DA.PRÓRROGA C.LIMPIEZA DEPENDENC.MUNICIPALES (LOTE 2), ARCHIVO, EDIF.SALUD, LAB.C.MÉDICO LAS FLORES.AÑO 2024."/>
    <n v="220"/>
    <s v="LOGROÑO"/>
    <s v="LA RIOJA"/>
    <x v="0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700"/>
  </r>
  <r>
    <n v="220240001976"/>
    <s v="AD"/>
    <d v="2024-02-20T00:00:00"/>
    <n v="22024001773"/>
    <s v="2024 02 9332 22799"/>
    <n v="1041.1300000000001"/>
    <x v="199"/>
    <s v="MANTENIMIENTO SEGUNDO AÑO TRATAMIENTO TERMITAS EN EDIF.MUNICIPAL STA. ANA ."/>
    <n v="220"/>
    <s v="VILLANUBLA"/>
    <s v="VALLADOLID"/>
    <x v="0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2"/>
    <s v="22799"/>
  </r>
  <r>
    <n v="220240000755"/>
    <s v="AD"/>
    <d v="2024-02-05T00:00:00"/>
    <n v="22024000470"/>
    <s v="2024 03 9200 22699"/>
    <n v="3838.84"/>
    <x v="275"/>
    <s v="BUZONEO CONVOCATORIAS CONCEJOS ABIERTOS BARRIOS DE VALLADOLID EN 2024"/>
    <n v="220"/>
    <s v="TORREJON DE ARDOZ"/>
    <s v="MADRID"/>
    <x v="0"/>
    <s v="AdDirec - Adjudicación Directa"/>
    <s v="SinC - Sin Criterio"/>
    <x v="0"/>
    <x v="0"/>
    <s v="2"/>
    <s v="2. Gastos corrientes en bienes y servicios"/>
    <s v="03"/>
    <x v="9"/>
    <s v="9200"/>
    <s v="9200. Dirección del area de participación ciudadana y deportes"/>
    <s v="22"/>
    <s v="22699"/>
  </r>
  <r>
    <n v="220240032430"/>
    <s v="D"/>
    <d v="2024-07-24T00:00:00"/>
    <n v="22024000749"/>
    <s v="2024 02 9332 212"/>
    <n v="4.79"/>
    <x v="195"/>
    <s v="COMMENT|SAN BENITO / *ROLLO FIELTRO BRINOX ADH. MARR. 8.5CMX1M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40"/>
    <s v="D"/>
    <d v="2024-07-24T00:00:00"/>
    <n v="22024000749"/>
    <s v="2024 02 9332 212"/>
    <n v="63.53"/>
    <x v="264"/>
    <s v="PC. COMPACT.CHAIRMAT"/>
    <s v="300"/>
    <s v="VALLADOLID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2"/>
  </r>
  <r>
    <n v="220229000856"/>
    <s v="AD"/>
    <d v="2024-01-01T00:00:00"/>
    <n v="22024002816"/>
    <s v="2024 03 9241 203"/>
    <n v="45756.15"/>
    <x v="173"/>
    <s v="CONTRATO DE SUMINISTRO EN RÉGIMEN DE ALQUILER DE INFRAESTRUCTURAS: ESCENARIOS, VALLAS, SILLAS, MESAS Y JAIMAS (LOTE 1)"/>
    <n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9"/>
    <n v="4312"/>
    <s v="4312. Mercados"/>
    <n v="22"/>
    <n v="22602"/>
  </r>
  <r>
    <n v="220240028620"/>
    <s v="D"/>
    <d v="2024-07-01T00:00:00"/>
    <n v="22024000749"/>
    <s v="2024 02 9332 212"/>
    <n v="327.69"/>
    <x v="162"/>
    <s v="EMERGENCIA LEGRAND 061733LS  G5 LED ESTAND / DIFUSOR LEGRAND 061782  PRISMÁTICO G5 LED / ETIQUETA SEÑALIZ. SALIDA G5 / T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07"/>
    <s v="D"/>
    <d v="2024-07-01T00:00:00"/>
    <n v="22024000749"/>
    <s v="2024 02 9332 212"/>
    <n v="55.01"/>
    <x v="193"/>
    <s v="SIN ID-CERRAJERIA / BRIDA NYLON 7,6x 370 NEGRA COFIL / BRIDA NYLON 4,8x 370 NEGRA COFIL / SIN ID-CERRAJERIA / MALLA ANTI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23"/>
    <s v="D"/>
    <d v="2024-07-01T00:00:00"/>
    <n v="22024000749"/>
    <s v="2024 02 9332 212"/>
    <n v="9.7899999999999991"/>
    <x v="193"/>
    <s v="SIN ID-CERRAJERIA / PINZA MASA SOLTER 400A CHAPA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12"/>
    <s v="D"/>
    <d v="2024-07-01T00:00:00"/>
    <n v="22024000749"/>
    <s v="2024 02 9332 212"/>
    <n v="166.85"/>
    <x v="262"/>
    <s v="ALB: 24-213742 PED: 24-023101-1003 S/PED: RECINTO FERIAL / ML. POLIETILENO BARRA PE100 AD PN10  63 / MANGUITO UNION PE T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09"/>
    <s v="D"/>
    <d v="2024-07-01T00:00:00"/>
    <n v="22024000749"/>
    <s v="2024 02 9332 212"/>
    <n v="12.27"/>
    <x v="166"/>
    <s v="Albarán: VA24/2092 Fecha: 16/05/24 / TEQ KIT ACTIVADOR-ADHESIVO 5TEQ BLISTER / SAN BENITO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29"/>
    <s v="D"/>
    <d v="2024-07-01T00:00:00"/>
    <n v="22024000749"/>
    <s v="2024 02 9332 212"/>
    <n v="236.87"/>
    <x v="166"/>
    <s v="Albarán: VA24/2467 Fecha: 06/06/24 / *PARQUE LAS NORIAS* / - / TACO S10 (100 U.) / TIRAFONDO INVIOLABLE 6*60 INVN6060 NE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15"/>
    <s v="D"/>
    <d v="2024-07-01T00:00:00"/>
    <n v="22024000749"/>
    <s v="2024 02 9332 212"/>
    <n v="161.06"/>
    <x v="247"/>
    <s v="DESTORNILLADOR PH0 X  75 / DESTORNILLADOR PH1 X 100 / 32 PIEZAS PUNTAS Y PORTAPUNTAS / 32 PIEZAS PUNTAS Y PORTAPUNTAS /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25"/>
    <s v="D"/>
    <d v="2024-07-01T00:00:00"/>
    <n v="22024000749"/>
    <s v="2024 02 9332 212"/>
    <n v="22.18"/>
    <x v="276"/>
    <s v="MACROCREAM T-BOX 3000 ML C/DISPENSADOR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27"/>
    <s v="D"/>
    <d v="2024-07-01T00:00:00"/>
    <n v="22024000749"/>
    <s v="2024 02 9332 212"/>
    <n v="199.31"/>
    <x v="276"/>
    <s v="BATERIA 18V -5.0 AH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713"/>
    <s v="D"/>
    <d v="2024-09-30T00:00:00"/>
    <n v="22024000749"/>
    <s v="2024 02 9332 212"/>
    <n v="146.06"/>
    <x v="162"/>
    <s v="CABEZAL PARA 404-504-405-605-805...PS FRÍA / DESATASCADOR COLLAK 1 LT DESA-TOT / FLEXO DUCHA D. FLEX 3996 CR. 1,7 MT / M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711"/>
    <s v="D"/>
    <d v="2024-09-30T00:00:00"/>
    <n v="22024000749"/>
    <s v="2024 02 9332 212"/>
    <n v="15.57"/>
    <x v="162"/>
    <s v="TUBO LED PH CORE.PRO  150CM 20W/840C G13 / TASA ECORAEE   (R.DECRETO 208/2005) / LAMPARA LED PH CORELEDBUL 12,5W  4000K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7"/>
    <s v="D"/>
    <d v="2024-09-30T00:00:00"/>
    <n v="22024000749"/>
    <s v="2024 02 9332 212"/>
    <n v="7.93"/>
    <x v="162"/>
    <s v="Mt CANAL UNEX 40.40.77   42x43 Ranurad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9"/>
    <s v="D"/>
    <d v="2024-09-30T00:00:00"/>
    <n v="22024000749"/>
    <s v="2024 02 9332 212"/>
    <n v="40.21"/>
    <x v="245"/>
    <s v="MONTOSPRAY ACRILICO BRILLO RAL5015-RAL6005 400 ML ( MANTENIMIENTO RECINTO FERIAL ) / TEMPLE LISO DE 25 KG ( EDIFICIOS RE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88"/>
    <s v="D"/>
    <d v="2024-09-30T00:00:00"/>
    <n v="22024000749"/>
    <s v="2024 02 9332 212"/>
    <n v="16.53"/>
    <x v="245"/>
    <s v="CUBO VACIO ( MANTENIMIENTO 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92"/>
    <s v="D"/>
    <d v="2024-09-30T00:00:00"/>
    <n v="22024000749"/>
    <s v="2024 02 9332 212"/>
    <n v="37.89"/>
    <x v="267"/>
    <s v="036905 - Panel solar vial 5W 600lm 5000k / T - GE0011750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90"/>
    <s v="D"/>
    <d v="2024-09-30T00:00:00"/>
    <n v="22024000749"/>
    <s v="2024 02 9332 212"/>
    <n v="282.51"/>
    <x v="193"/>
    <s v="SIN ID-MANTENIMIENTO / MEDIDOR HUMEDAD ACHA MATERIALES FUTECH COD. 50056D / SIN ID-CERRAJERIA / PILA BOTON CR 2450 VART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709"/>
    <s v="D"/>
    <d v="2024-09-30T00:00:00"/>
    <n v="22024000749"/>
    <s v="2024 02 9332 212"/>
    <n v="160.4"/>
    <x v="165"/>
    <s v="GE0011750 / 2 UPN 80 A 6M S 275 J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5"/>
    <s v="D"/>
    <d v="2024-09-30T00:00:00"/>
    <n v="22024000749"/>
    <s v="2024 02 9332 212"/>
    <n v="74.430000000000007"/>
    <x v="262"/>
    <s v="ALB: 24-219983 PED: 24-032900-1003 S/PED: RECINTO FERIAL / BARRA 1,93 ML. POLIBUTILENO DN 15 / BOLSA 50 UDS. PB CASQUIL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37"/>
    <s v="D"/>
    <d v="2024-09-30T00:00:00"/>
    <n v="22024000749"/>
    <s v="2024 02 9332 212"/>
    <n v="42.1"/>
    <x v="262"/>
    <s v="ALB: 24-220263 PED: 24-033418-1003 S/PED: RECINTO FERIAL / ML. POLIETILENO BARRA PE100 AD PN10  63 / TE PE TUBO-TUBO-TUB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39"/>
    <s v="D"/>
    <d v="2024-09-30T00:00:00"/>
    <n v="22024000749"/>
    <s v="2024 02 9332 212"/>
    <n v="32.26"/>
    <x v="262"/>
    <s v="ALB: 24-222024 PED: 24-036372-1015 S/PED: CENTRO MANTENIMIENTO / BOLSA 10 JUNTAS PLANAS GOMA ANCHAS 3/4&quot;&quot; 16X24X2 / TEFL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1"/>
    <s v="D"/>
    <d v="2024-09-30T00:00:00"/>
    <n v="22024000749"/>
    <s v="2024 02 9332 212"/>
    <n v="10.119999999999999"/>
    <x v="262"/>
    <s v="ALB: 24-219984 PED: 24-032900-1003 S/PED: RECINTO FERIAL / MANGUITO UNION PE TUBO-TUBO 63-63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55"/>
    <s v="D"/>
    <d v="2024-09-30T00:00:00"/>
    <n v="22024000749"/>
    <s v="2024 02 9332 212"/>
    <n v="114.08"/>
    <x v="194"/>
    <s v="74 CANAL DE SUELO ANTRACITA 12X50 U48X / 74 CANAL DE SUELO ANTRACITA 18X75 U48X / CEYS MONTACK CINTA BLISTER / 26 BASE A"/>
    <s v="300"/>
    <s v="BARCELONA"/>
    <s v="BARCELONA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57"/>
    <s v="D"/>
    <d v="2024-09-30T00:00:00"/>
    <n v="22024000749"/>
    <s v="2024 02 9332 212"/>
    <n v="11.79"/>
    <x v="194"/>
    <s v="BASE 3 TOMAS 3680W 16A-250 CON TTL+INTERRUPTOR P.3M"/>
    <s v="300"/>
    <s v="BARCELONA"/>
    <s v="BARCELONA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3"/>
    <s v="D"/>
    <d v="2024-09-30T00:00:00"/>
    <n v="22024000749"/>
    <s v="2024 02 9332 212"/>
    <n v="6.47"/>
    <x v="166"/>
    <s v="Albarán: VA24/2806 Fecha: 01/07/24 / TACON MELAMINA PREENCOLADO 48-50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51"/>
    <s v="D"/>
    <d v="2024-09-30T00:00:00"/>
    <n v="22024000749"/>
    <s v="2024 02 9332 212"/>
    <n v="132.72"/>
    <x v="247"/>
    <s v="DOSIFICAD JABON VISION FUME 1,4L / ESCOBILLERO PLASTICO BLANCO / ESCOBILLERO PLASTICO BLANC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94"/>
    <s v="D"/>
    <d v="2024-09-30T00:00:00"/>
    <n v="22024000749"/>
    <s v="2024 02 9332 212"/>
    <n v="122.31"/>
    <x v="192"/>
    <s v="EUROPLAS E-22 PINTURA ACRILICA 15LT                                         ( MANTENIMIENTO DE EDIFICIOS E INSTALACIONE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53"/>
    <s v="D"/>
    <d v="2024-09-30T00:00:00"/>
    <n v="22024000749"/>
    <s v="2024 02 9332 212"/>
    <n v="414.06"/>
    <x v="276"/>
    <s v="GST18V-LIB +2X4.0AH+GAL 18V-40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2785"/>
    <s v="AD"/>
    <d v="2024-09-18T00:00:00"/>
    <n v="22024006510"/>
    <s v="2024 02 9332 212"/>
    <n v="718.74"/>
    <x v="266"/>
    <s v="REFUERZO Y MODIFICACIÓN ELEMENTOS INSTALACIÓN HIDRÁULICA SALA CALDERAS EDIF. SAN BENITO AYUNT.VALLADOLID"/>
    <s v="220"/>
    <s v="VILLANUBLA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2"/>
  </r>
  <r>
    <n v="220240005067"/>
    <s v="AD"/>
    <d v="2024-03-07T00:00:00"/>
    <n v="22024002451"/>
    <s v="2024 02 9332 213"/>
    <n v="133.1"/>
    <x v="277"/>
    <s v="MANTENIMIENTO SISTEMA SUMINISTRO AGUA POTABLE EN VESTUARIO PERSONAL DE MANTENIMIENTO"/>
    <n v="220"/>
    <s v="CIGALES"/>
    <s v="VALLADOLID"/>
    <x v="0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3"/>
  </r>
  <r>
    <n v="220219001136"/>
    <s v="AD"/>
    <d v="2024-01-01T00:00:00"/>
    <n v="22024001967"/>
    <s v="2024 02 9332 213"/>
    <n v="4380.45"/>
    <x v="124"/>
    <s v="SE-EIJI 27/2021. ADJ. EXPTE.MANT. INSTALACIONES DE PROTEC. CONTRA INCENDIOS.(LOTE 3) EDIFICIOS MUNICIPALES. CG 65"/>
    <n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1"/>
    <s v="213"/>
  </r>
  <r>
    <n v="220240003671"/>
    <s v="AD"/>
    <d v="2024-02-28T00:00:00"/>
    <n v="22024002444"/>
    <s v="2024 02 9332 213"/>
    <n v="9471.5499999999993"/>
    <x v="87"/>
    <s v="SCIO.MANTEN.SISTEMAS DE SEGURIDAD INSTALADOS EN LOS CENTROS DEPENDIENTES DEL S.MANTEN.ÁREA URBAN.Y VIVIENDA."/>
    <n v="220"/>
    <s v="VALLADOLID"/>
    <s v="VALLADOLID"/>
    <x v="0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3"/>
  </r>
  <r>
    <n v="220240001389"/>
    <s v="AD"/>
    <d v="2024-02-11T00:00:00"/>
    <n v="22024000603"/>
    <s v="2024 02 9332 213"/>
    <n v="12974.44"/>
    <x v="146"/>
    <s v="MANTENIM.INSTALACIONES DE CLIMATIZACIÓN, CALEFAC. EDIFICIOS DEPENDIEN.URBANISMO Y VIVIENDA, AGENC.INNOV."/>
    <n v="220"/>
    <s v="ALBACETE"/>
    <s v="ALBACETE"/>
    <x v="0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3"/>
  </r>
  <r>
    <n v="220229000921"/>
    <s v="AD"/>
    <d v="2024-01-01T00:00:00"/>
    <n v="22024002157"/>
    <s v="2024 02 9332 213"/>
    <n v="5323.03"/>
    <x v="278"/>
    <s v="PRÓRROGA CONTRATO MANTENIMIENTO ASCENSORES LOTE III."/>
    <n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1"/>
    <s v="213"/>
  </r>
  <r>
    <n v="220240023934"/>
    <s v="AD"/>
    <d v="2024-06-14T00:00:00"/>
    <n v="22024004936"/>
    <s v="2024 02 9332 213"/>
    <n v="486.49"/>
    <x v="279"/>
    <s v="MANTENIMIENTO BOMBA ACHIQUE AGUA PARKING MUNICIPAL DE PLAZA DE LA SOLIDARIDAD."/>
    <s v="220"/>
    <s v="VALLADOLID"/>
    <s v="VALLADOLID"/>
    <x v="0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3"/>
  </r>
  <r>
    <n v="220240023558"/>
    <s v="AD"/>
    <d v="2024-06-07T00:00:00"/>
    <n v="22024004926"/>
    <s v="2024 02 9332 213"/>
    <n v="1723.04"/>
    <x v="280"/>
    <s v="Tratamiento de limpieza y desinfección torreo evaporación instalación climatización edificio San Benito."/>
    <s v="220"/>
    <s v="IRUN"/>
    <s v="GUIPUZKOA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3"/>
  </r>
  <r>
    <n v="220240013916"/>
    <s v="AD"/>
    <d v="2024-05-02T00:00:00"/>
    <n v="22024004279"/>
    <s v="2024 02 9332 213"/>
    <n v="521.21"/>
    <x v="281"/>
    <s v="CAMBIO CERRADURA ELÉCTRICA DE SEGURIDAD EN ARCHIVO MUNICIPAL."/>
    <s v="220"/>
    <s v="LA PALMA"/>
    <s v="ISLAS BALEARES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3"/>
  </r>
  <r>
    <n v="220240027690"/>
    <s v="AD"/>
    <d v="2024-06-27T00:00:00"/>
    <n v="22024005270"/>
    <s v="2024 02 9332 213"/>
    <n v="743.91"/>
    <x v="276"/>
    <s v="ADQUISICIÓN SIERRA CALADORA (A BATERIA) Y SIERRA SABLE PARA CENTRO MANTEN.EDIFICIOS MUNICIPALES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3"/>
  </r>
  <r>
    <n v="220240030669"/>
    <s v="AD"/>
    <d v="2024-07-15T00:00:00"/>
    <n v="22024005687"/>
    <s v="2024 02 9332 213"/>
    <n v="245.33"/>
    <x v="280"/>
    <s v="ADQUISICIÓN PRODUCTOS QUÍMICOS MANTENIMIENTO INSTALACIÓN DE CLIMATIZACIÓN EDIFICIO SAN BENITO."/>
    <n v="220"/>
    <s v="IRUN"/>
    <s v="GUIPUZKOA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3"/>
  </r>
  <r>
    <n v="220240030668"/>
    <s v="AD"/>
    <d v="2024-07-15T00:00:00"/>
    <n v="22024005685"/>
    <s v="2024 02 9332 213"/>
    <n v="72.599999999999994"/>
    <x v="87"/>
    <s v="REPARACIÓN SISTEMA DE SEGURIDAD EDIFICIO MUNICIPAL &quot;&quot;CASA CONSISTORIAL&quot;&quot;."/>
    <n v="220"/>
    <s v="VALLADOLID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3"/>
  </r>
  <r>
    <n v="220240042796"/>
    <s v="AD"/>
    <d v="2024-09-18T00:00:00"/>
    <n v="22024006580"/>
    <s v="2024 02 9332 213"/>
    <n v="760"/>
    <x v="282"/>
    <s v="SERV.MANTENIM.PRECEPTIVO NUEVOS APARATOS ELEVADORES QUE SE PONEN EN FUNCIONAMIENTO EN C.CONSISTORIAL AYUNT.VALLAD."/>
    <s v="220"/>
    <s v="GIJON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3"/>
  </r>
  <r>
    <n v="220240043936"/>
    <s v="AD"/>
    <d v="2024-09-25T00:00:00"/>
    <n v="22024006718"/>
    <s v="2024 02 9332 213"/>
    <n v="248.9"/>
    <x v="283"/>
    <s v="REPARACIÓN MAQUINARIA DE BARNIZAR UTILIZADA POR LA BRIGADA DE CARPINTERIA DE MANTENIMIENTO."/>
    <s v="220"/>
    <s v="MEDINA DEL CAMPO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3"/>
  </r>
  <r>
    <n v="220240044686"/>
    <s v="D"/>
    <d v="2024-09-30T00:00:00"/>
    <n v="22024000751"/>
    <s v="2024 02 9332 213"/>
    <n v="329.85"/>
    <x v="276"/>
    <s v="GSA 18V-28 + L-BOXX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3"/>
  </r>
  <r>
    <n v="220240001604"/>
    <s v="D"/>
    <d v="2024-02-19T00:00:00"/>
    <n v="22024000765"/>
    <s v="2024 02 9332 214"/>
    <n v="140.99"/>
    <x v="284"/>
    <s v="TA24 9 REPARACION 3816-GKW KMS.133089 CAMBIAR CRISTAL RETROVISOR IZQUIERDO CAMBIAR MATRICULA TRASERA / 96365MB40A - CRI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4"/>
  </r>
  <r>
    <n v="220240008638"/>
    <s v="D"/>
    <d v="2024-03-26T00:00:00"/>
    <n v="22024000765"/>
    <s v="2024 02 9332 214"/>
    <n v="79.86"/>
    <x v="284"/>
    <s v="TA24 192 REPARACION 3816-GKW KMS.133359 REV.INSTALACION Y CAMBIAR ALTAVOZ DCH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4"/>
  </r>
  <r>
    <n v="220240026735"/>
    <s v="D"/>
    <d v="2024-06-25T00:00:00"/>
    <n v="22024000765"/>
    <s v="2024 02 9332 214"/>
    <n v="781.2"/>
    <x v="284"/>
    <s v="TA24 902 REPARACION 3883-FMN KMS.96467 CAMBIAR FILTROS DE COMBUSTIBLE Y AIRE REVISAR NIVELES, LUCES, FRENOS Y PRESION /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26733"/>
    <s v="D"/>
    <d v="2024-06-25T00:00:00"/>
    <n v="22024000765"/>
    <s v="2024 02 9332 214"/>
    <n v="653.15"/>
    <x v="285"/>
    <s v="6989MB // H.M.O.  REVISAR Y DETERMINAR PERDIDAS DE HIDRAULICO / H.M.O.  SUSTITUIR  VALVULA Y TUBERIA, REPONER HIDRAUL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26745"/>
    <s v="D"/>
    <d v="2024-06-25T00:00:00"/>
    <n v="22024000765"/>
    <s v="2024 02 9332 214"/>
    <n v="585.34"/>
    <x v="254"/>
    <s v="ACUERDO MARCO_8282DFF:ACEITE,TASA,ARANDELA,FILTRO ACEITE Y AIRE,BATERIA,LIQ FRENOS,H4,ESCOBILLASTR,W5W, MANO DE OBRA;858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21669"/>
    <s v="D"/>
    <d v="2024-05-28T00:00:00"/>
    <n v="22024000765"/>
    <s v="2024 02 9332 214"/>
    <n v="649.70000000000005"/>
    <x v="284"/>
    <s v="TA24 747 REPARACION 3816-GKW KMS.134560 CAMBIAR ACEITE MOTOR, FILTROS DE ACEITE, GASOIL, AIRE, CAMBIAR VALVULINA C/G REV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9299"/>
    <s v="D"/>
    <d v="2024-05-21T00:00:00"/>
    <n v="22024000765"/>
    <s v="2024 02 9332 214"/>
    <n v="279.98"/>
    <x v="254"/>
    <s v="ACUERDO MARCO_8367JKB:ACEITE5W30,FACEIT Y LIQUIDO DE FRNEOS Y MANO DE OBRA_/8796HWW:ACIETE 5W40,FACEITE Y POLEN,MANO DE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5769"/>
    <s v="D"/>
    <d v="2024-05-08T00:00:00"/>
    <n v="22024000765"/>
    <s v="2024 02 9332 214"/>
    <n v="183.05"/>
    <x v="286"/>
    <s v="CUBIERTA NUEVA ( 185/65R15 MABOR 88H 5901-LFX ) / S.I. GESTION DE NFU  (  CAT. B  5901-LFX 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5775"/>
    <s v="D"/>
    <d v="2024-05-08T00:00:00"/>
    <n v="22024000765"/>
    <s v="2024 02 9332 214"/>
    <n v="119.48"/>
    <x v="252"/>
    <s v="OA REVISIIN VEHOCULO (MATRICULA. 8580LNR) / OS SU FILTRO DEL HABITACULO / OS SU LIQUIDO DE FRENOS / OS TEST VEHOCULO / 1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5777"/>
    <s v="D"/>
    <d v="2024-05-08T00:00:00"/>
    <n v="22024000765"/>
    <s v="2024 02 9332 214"/>
    <n v="85.76"/>
    <x v="193"/>
    <s v="SIN ID-TALLER CERRAJERIA / TALADRINA LIV BLANCA 5LT. MECANIZADOS / ESCOBILLAS BOSCH 1 607 014 145 GWS 115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5783"/>
    <s v="D"/>
    <d v="2024-05-08T00:00:00"/>
    <n v="22024000765"/>
    <s v="2024 02 9332 214"/>
    <n v="274.43"/>
    <x v="284"/>
    <s v="TA24 611 REPARACION 7688-BMH KMS.179723 CAMBIAR ACEITE MOTOR Y FILTROS DE ACEITE, COMBUSTIBLE, AIRE Y POLEN. REVISAR COR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699"/>
    <s v="D"/>
    <d v="2024-04-30T00:00:00"/>
    <n v="22024000765"/>
    <s v="2024 02 9332 214"/>
    <n v="411.29"/>
    <x v="252"/>
    <s v="OS CT FN GL CALCULADORES (MATRICULA: 8589LFX) / OS CT CNT CABLEADO / OA SU CONT LUZ MARCHA ATRAS / OA SU BATEROA 12 V (M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701"/>
    <s v="D"/>
    <d v="2024-04-30T00:00:00"/>
    <n v="22024000765"/>
    <s v="2024 02 9332 214"/>
    <n v="392.66"/>
    <x v="252"/>
    <s v="OA REVISIIN VEHOCULO (MATRICULA: 8778LWS) / OS SU FILTRO DEL HABITACULO / OS SU LIQUIDO DE FRENOS / OS TEST VEHOCULO / 1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703"/>
    <s v="D"/>
    <d v="2024-04-30T00:00:00"/>
    <n v="22024000765"/>
    <s v="2024 02 9332 214"/>
    <n v="415.79"/>
    <x v="252"/>
    <s v="OA REVISION VEHICULO  MATRICULA 5901LFX / OS SU FILTRO DEL HABITACULO / OS SU FILTRO DE CARBURANTE / OS SU LIQUIDO DE FR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705"/>
    <s v="D"/>
    <d v="2024-04-30T00:00:00"/>
    <n v="22024000765"/>
    <s v="2024 02 9332 214"/>
    <n v="283.72000000000003"/>
    <x v="252"/>
    <s v="OA REVISIIN VEHICULO MATRICULA 8776LWS / OS SU FILTRO DEL HABITACULO / 1 110265505R - JUNTA TAPON VACIA / 1 152092567R -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707"/>
    <s v="D"/>
    <d v="2024-04-30T00:00:00"/>
    <n v="22024000765"/>
    <s v="2024 02 9332 214"/>
    <n v="163.69"/>
    <x v="252"/>
    <s v="OA REVISIIN VEHOCULO (MATRICULA 8775LWS) / 1 152095084R - CARTUCHO FILTRO / 1 331729798R - JUNTA 16 / 1 7711835978 - ACE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696"/>
    <s v="D"/>
    <d v="2024-04-30T00:00:00"/>
    <n v="22024000765"/>
    <s v="2024 02 9332 214"/>
    <n v="178.93"/>
    <x v="287"/>
    <s v="ADPRO/19D2000 - LIMPIADOR IADA D2000 MULTIUSO / ADPRO/550 - ESCOBILLAS LIMPIA 550 / ADPRO/400 - ESCOBILLAS LIMPIA 400 /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1291"/>
    <s v="D"/>
    <d v="2024-04-11T00:00:00"/>
    <n v="22024000765"/>
    <s v="2024 02 9332 214"/>
    <n v="24.2"/>
    <x v="286"/>
    <s v="REPARAR PINCHAZO  ( +EQUILIBRADO 8775-LWS 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34210"/>
    <s v="D"/>
    <d v="2024-07-30T00:00:00"/>
    <n v="22024000765"/>
    <s v="2024 02 9332 214"/>
    <n v="554.82000000000005"/>
    <x v="284"/>
    <s v="TA24 1107 REPARACION 7688-BMH KMS.180462 D-M PARCIALMENTE SALPICADERO PARA VER ALCANCE DE AVERIA ELECTRICA POSICIONAR IN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34207"/>
    <s v="D"/>
    <d v="2024-07-30T00:00:00"/>
    <n v="22024000765"/>
    <s v="2024 02 9332 214"/>
    <n v="405.87"/>
    <x v="254"/>
    <s v="ACUERDO MARCO_6006CCM:CUERPO MARIPOSA, PRUEBA EN CARRETERA MANO DE OBRA DE SUSTITUIRLO Y LECTURA Y BORRAD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34197"/>
    <s v="D"/>
    <d v="2024-07-30T00:00:00"/>
    <n v="22024000765"/>
    <s v="2024 02 9332 214"/>
    <n v="141.05000000000001"/>
    <x v="162"/>
    <s v="VALV ESFERA GENEBRE 3036 04 MH 1/2 MAR / MANGUITO ELECTROLITICO 1/2&quot;&quot; STH / LATIG.FLEX TUCAI TAQ MH ½&quot;&quot;-½&quot;&quot;   300MM 734 / T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34205"/>
    <s v="D"/>
    <d v="2024-07-30T00:00:00"/>
    <n v="22024000765"/>
    <s v="2024 02 9332 214"/>
    <n v="21.78"/>
    <x v="263"/>
    <s v="LIMPIA PARABRISAS 9ºC 5 L.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34216"/>
    <s v="D"/>
    <d v="2024-07-30T00:00:00"/>
    <n v="22024000765"/>
    <s v="2024 02 9332 214"/>
    <n v="16.170000000000002"/>
    <x v="247"/>
    <s v="JUEGO ESCOBILLAS / POLIMERO SIKAFLEX 111 GRIS 300 / POLIMERO SIKAFLEX 111 GRIS 300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28617"/>
    <s v="D"/>
    <d v="2024-07-01T00:00:00"/>
    <n v="22024000765"/>
    <s v="2024 02 9332 214"/>
    <n v="14.62"/>
    <x v="252"/>
    <s v="OA SU LAMPARA DE 3  LUZ FRENO MATRICULA 8775LWS / 1 7711213335 - LAMPARA W16W"/>
    <n v="300"/>
    <s v="ARROYO DE LA ENCOMIENDA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03066"/>
    <s v="AD"/>
    <d v="2024-02-21T00:00:00"/>
    <n v="22024001766"/>
    <s v="2024 03 9241 212"/>
    <n v="14.63"/>
    <x v="246"/>
    <s v="SUMINISTRO MATERIAL FONTANERÍA PARA REPARACIÓN EN C.I.C. EL EMPECINADO.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3059"/>
    <s v="AD"/>
    <d v="2024-02-21T00:00:00"/>
    <n v="22024001740"/>
    <s v="2024 03 9241 212"/>
    <n v="16"/>
    <x v="248"/>
    <s v="SUMINISTRO DE PIEZAS PARA ARREGLO ESTOR EN CC CANAL DE CASTILLA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4072"/>
    <s v="AD"/>
    <d v="2024-03-02T00:00:00"/>
    <n v="22024002938"/>
    <s v="2024 03 9241 212"/>
    <n v="79.28"/>
    <x v="244"/>
    <s v="SUMINISTRO DE 3 PANELES METÁLICOS PARA PATIO DE CENTRO CÍVICO JOSÉ LUIS MOSQUERA"/>
    <n v="220"/>
    <s v="VALLADOLID (POLIGONO SAN CRISTOBAL)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3681"/>
    <s v="AD"/>
    <d v="2024-02-29T00:00:00"/>
    <n v="22024002682"/>
    <s v="2024 03 9241 212"/>
    <n v="83.53"/>
    <x v="92"/>
    <s v="SUMINISTRO Y COLOCACIÓN DE CRISTAL DE VENTANA EN CENTRO CÍVICO ZONA SUR (ID 39984)"/>
    <n v="220"/>
    <s v="VALLADOLID"/>
    <s v="VALLADOLID"/>
    <x v="4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6448"/>
    <s v="AD"/>
    <d v="2024-03-13T00:00:00"/>
    <n v="22024003276"/>
    <s v="2024 03 9241 212"/>
    <n v="350.92"/>
    <x v="246"/>
    <s v="MATERIAL FONTANERÍA MANTENIMIENTO CANAL DE CASTILLA (ID 39694), JOSE MARÍA LUELMO (ID 39580), PUENTE DUERO (ID 39962)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7740"/>
    <s v="D"/>
    <d v="2024-03-21T00:00:00"/>
    <n v="22024000078"/>
    <s v="2024 03 9241 212"/>
    <n v="12.34"/>
    <x v="245"/>
    <s v="SUMINISTRO DE PINTURA PARA CC PILARICA (MONTONATURE MATE BLANCO750ML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1637"/>
    <s v="D"/>
    <d v="2024-02-19T00:00:00"/>
    <n v="22024000078"/>
    <s v="2024 03 9241 212"/>
    <n v="184.45"/>
    <x v="193"/>
    <s v="MATERIAL CC RONDILLA Y CC PARQUESOL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43"/>
    <s v="D"/>
    <d v="2024-02-28T00:00:00"/>
    <n v="22024000078"/>
    <s v="2024 03 9241 212"/>
    <n v="125.02"/>
    <x v="193"/>
    <s v="MATERIAL FERRETERÍA CC ZONA ESTE (ID0039957): RUEDAS PARA PUERTA CORREDERA BIBLIOTECA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458"/>
    <s v="D"/>
    <d v="2024-02-28T00:00:00"/>
    <n v="22024000078"/>
    <s v="2024 03 9241 212"/>
    <n v="92.08"/>
    <x v="193"/>
    <s v="MATERIAL FERRETERÍA CC JOSE LUIS MOSQUERA (ID 0038484 / RETENEDOR) Y CC CASA CUNA (ID 0038492 / CERRADURA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5410"/>
    <s v="AD/"/>
    <d v="2024-03-12T00:00:00"/>
    <n v="22024002682"/>
    <s v="2024 03 9241 212"/>
    <n v="-83.53"/>
    <x v="92"/>
    <s v="SUMINISTRO Y COLOCACIÓN DE CRISTAL DE VENTANA EN CENTRO CÍVICO ZONA SUR (ID 39984). ERROR IMPORTE"/>
    <n v="220"/>
    <s v="VALLADOLID"/>
    <s v="VALLADOLID"/>
    <x v="4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3605"/>
    <s v="D"/>
    <d v="2024-02-28T00:00:00"/>
    <n v="22024000078"/>
    <s v="2024 03 9241 212"/>
    <n v="193.19"/>
    <x v="195"/>
    <s v="CENTRO CIVICO DELICIAS: SUMINISTRO MATERIAL FERRETERÍA (COLGADORES AMIG  2 LTDO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5600"/>
    <s v="D"/>
    <d v="2024-03-13T00:00:00"/>
    <n v="22024000078"/>
    <s v="2024 03 9241 212"/>
    <n v="118.71"/>
    <x v="195"/>
    <s v="MATERIAL PARA CC JOSE MARIA LUELMO (COCINA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07"/>
    <s v="D"/>
    <d v="2024-02-28T00:00:00"/>
    <n v="22024000078"/>
    <s v="2024 03 9241 212"/>
    <n v="116.05"/>
    <x v="195"/>
    <s v="SUMINISTRO MATERIAL FERRETERÍA C.C. ZONA SUR (BL 2 GANCHO INGLET VARILLA CUADR / GANCHO S GALVANIZADO 40)MM. I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5598"/>
    <s v="D"/>
    <d v="2024-03-13T00:00:00"/>
    <n v="22024000078"/>
    <s v="2024 03 9241 212"/>
    <n v="83.95"/>
    <x v="195"/>
    <s v="MATERIAL PARA CC JOSE LUIS MOSQUERA (TENAZA SUPER EGO DE CANAL 10 PLIER 522 PLAS OFERTA / LLAVE STILLSON 1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599"/>
    <s v="D"/>
    <d v="2024-02-28T00:00:00"/>
    <n v="22024000078"/>
    <s v="2024 03 9241 212"/>
    <n v="75.95"/>
    <x v="195"/>
    <s v="SUMINISTRO ESCOBILLAS DE BAÑO PARA EL CENTRO SEGUNDO MONTES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597"/>
    <s v="D"/>
    <d v="2024-02-28T00:00:00"/>
    <n v="22024000078"/>
    <s v="2024 03 9241 212"/>
    <n v="46.42"/>
    <x v="195"/>
    <s v="CENTRO CIVICO PARQUESOL: CERRADURA ANFITEATRO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11"/>
    <s v="D"/>
    <d v="2024-02-28T00:00:00"/>
    <n v="22024000078"/>
    <s v="2024 03 9241 212"/>
    <n v="43.77"/>
    <x v="195"/>
    <s v="SUMINISTRO DE MATERIAL PARA CIC NATIVIDAD ÁLVAREZ CHACÓN (ID39354) / / CERRADURA TESA 2210 38AI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5335"/>
    <s v="D"/>
    <d v="2024-03-07T00:00:00"/>
    <n v="22024000078"/>
    <s v="2024 03 9241 212"/>
    <n v="39.81"/>
    <x v="195"/>
    <s v="MATERIAL FERRETERÍA CC ESGUEVA (PERCHA BRINOX OFFICE INDIVIDUAL BLISTER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03"/>
    <s v="D"/>
    <d v="2024-02-28T00:00:00"/>
    <n v="22024000078"/>
    <s v="2024 03 9241 212"/>
    <n v="24.45"/>
    <x v="195"/>
    <s v="CENTRO CÍVICO RONDILLA (ID34253) // BROCA CASTILLO HSS DIN 338  2.50MM * / TACO INDEX INCO 438 M 4X38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41"/>
    <s v="D"/>
    <d v="2024-02-28T00:00:00"/>
    <n v="22024000078"/>
    <s v="2024 03 9241 212"/>
    <n v="18.97"/>
    <x v="195"/>
    <s v="MATERIAL FERRETERÍA CIC EL EMPECINADO (ID 39699): PICAPORTE PUERTA ASEO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01"/>
    <s v="D"/>
    <d v="2024-02-28T00:00:00"/>
    <n v="22024000078"/>
    <s v="2024 03 9241 212"/>
    <n v="13.69"/>
    <x v="195"/>
    <s v="CENTRO CÍVICO DELICIAS (ID 39702) / RUEDA SIRVEX 1-0647 50DKPUF50-4 M10*15 FRENO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09"/>
    <s v="D"/>
    <d v="2024-02-28T00:00:00"/>
    <n v="22024000078"/>
    <s v="2024 03 9241 212"/>
    <n v="8.9700000000000006"/>
    <x v="195"/>
    <s v="SUMINISTRO DE MATERIAL DE FERRETERÍA PARA C.C. PARQUESOL (ID39305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1631"/>
    <s v="D"/>
    <d v="2024-02-19T00:00:00"/>
    <n v="22024000078"/>
    <s v="2024 03 9241 212"/>
    <n v="109"/>
    <x v="262"/>
    <s v="MATERIAL FONTANERÍA PARA CC PARQUESOL (ID 39439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1629"/>
    <s v="D"/>
    <d v="2024-02-19T00:00:00"/>
    <n v="22024000078"/>
    <s v="2024 03 9241 212"/>
    <n v="12.44"/>
    <x v="262"/>
    <s v="MATERIAL FONTANERÍA PARA CC RONDILLA (ID 38908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7670"/>
    <s v="D"/>
    <d v="2024-03-21T00:00:00"/>
    <n v="22024000078"/>
    <s v="2024 03 9241 212"/>
    <n v="19.55"/>
    <x v="194"/>
    <s v="MATERIAL PUENTE DUERO (ID 40024: INTERRUPTOR MONOPOLAR / TECLA INTERRUPTOR-CONMUTADOR / MARCO 1 ELEMENTO)"/>
    <n v="300"/>
    <s v="BARCELONA"/>
    <s v="BARCELONA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456"/>
    <s v="D"/>
    <d v="2024-02-28T00:00:00"/>
    <n v="22024000078"/>
    <s v="2024 03 9241 212"/>
    <n v="18.920000000000002"/>
    <x v="194"/>
    <s v="MATERIAL ELECTRICIDAD CC PARQUESOL (ID 39566): EMPOTRABLE REDONDO BASCULANTE DE FUNDICION DE ALUMINIO"/>
    <n v="300"/>
    <s v="BARCELONA"/>
    <s v="BARCELONA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8514"/>
    <s v="D"/>
    <d v="2024-03-26T00:00:00"/>
    <n v="22024000078"/>
    <s v="2024 03 9241 212"/>
    <n v="382.57"/>
    <x v="166"/>
    <s v="MATERIAL PARA FABRICACIÓN DE ARMARIO A MEDIDA EN SALA DE CENTRO CÍVICO DELICIAS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464"/>
    <s v="D"/>
    <d v="2024-02-28T00:00:00"/>
    <n v="22024000078"/>
    <s v="2024 03 9241 212"/>
    <n v="8.7100000000000009"/>
    <x v="166"/>
    <s v="CARPINTERÍA CC PILARICA: ALBARAN DE ENTREGA VA23/5354  / CANTO PVC 1/22 CARP.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8512"/>
    <s v="D"/>
    <d v="2024-03-26T00:00:00"/>
    <n v="22024000078"/>
    <s v="2024 03 9241 212"/>
    <n v="38.67"/>
    <x v="247"/>
    <s v="MATERIAL FERRETERÍA PARA CENTRO CÍVICO CANAL DE CASTILLA (ESCOBILLERO PLASTICO BLANCO / DISPENSADOR PAPEL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26725"/>
    <s v="D"/>
    <d v="2024-06-25T00:00:00"/>
    <n v="22024000078"/>
    <s v="2024 03 9241 212"/>
    <n v="5.99"/>
    <x v="247"/>
    <s v="SUMINISTRO DE MATERIAL FERRETERÍA (TACO DUOPOWER 6x30) PARA OBRA EN LOCAL AV  SAN NICOLÁS (ID 41135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6340"/>
    <s v="AD"/>
    <d v="2024-06-21T00:00:00"/>
    <n v="22024005203"/>
    <s v="2024 03 9241 212"/>
    <n v="71.33"/>
    <x v="246"/>
    <s v="SUMINISTRO DE PIEZAS PARA REPARACIÓN DE CISTERNA DE BAÑO EN C.C. CANAL DE CASTILL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26339"/>
    <s v="AD"/>
    <d v="2024-06-21T00:00:00"/>
    <n v="22024005196"/>
    <s v="2024 03 9241 212"/>
    <n v="75.7"/>
    <x v="246"/>
    <s v="SUMINISTRO DE PIEZAS PARA REPARACIÓN DE LAVABO EN C.I. ZONA ESTE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24174"/>
    <s v="D"/>
    <d v="2024-06-18T00:00:00"/>
    <n v="22024000078"/>
    <s v="2024 03 9241 212"/>
    <n v="92.44"/>
    <x v="245"/>
    <s v="MATERIAL DE PINTURA PARA CC CAMPILLO (ID0041115 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176"/>
    <s v="D"/>
    <d v="2024-06-18T00:00:00"/>
    <n v="22024000078"/>
    <s v="2024 03 9241 212"/>
    <n v="47.15"/>
    <x v="245"/>
    <s v="MATERIAL DE PINTURA PARA CC CAMPILLO (ID 0041115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178"/>
    <s v="D"/>
    <d v="2024-06-18T00:00:00"/>
    <n v="22024000078"/>
    <s v="2024 03 9241 212"/>
    <n v="64.67"/>
    <x v="245"/>
    <s v="MATERIAL DE PINTURA PARA CC CAMPILLO (ID 0041115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480"/>
    <s v="D"/>
    <d v="2024-06-18T00:00:00"/>
    <n v="22024000078"/>
    <s v="2024 03 9241 212"/>
    <n v="62.39"/>
    <x v="193"/>
    <s v="SUMNISTRO MATERIAL FERRETERÍA: ID: 0040926-CC JOSE LUIS MOSQUERA + ID: 0040458-C.M. PUENTE DUERO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185"/>
    <s v="D"/>
    <d v="2024-06-18T00:00:00"/>
    <n v="22024000078"/>
    <s v="2024 03 9241 212"/>
    <n v="67.98"/>
    <x v="165"/>
    <s v="CENTRO SEGUNDO MONTES (ID0034861 GE0003931 ) / 2 CHAPAS 2000x1000x1,2 GALVA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521"/>
    <s v="D"/>
    <d v="2024-06-18T00:00:00"/>
    <n v="22024000078"/>
    <s v="2024 03 9241 212"/>
    <n v="266.91000000000003"/>
    <x v="262"/>
    <s v="SUMINISTRO CC ESGUEVA (ALB: 24-212295 PED: 24-020806-1003/ PRESTO GRIFO LAVADO TEMPORIZADO MEZCLADOR LATOCROMADO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528"/>
    <s v="D"/>
    <d v="2024-06-18T00:00:00"/>
    <n v="22024000078"/>
    <s v="2024 03 9241 212"/>
    <n v="149.35"/>
    <x v="262"/>
    <s v="SUMINISTRO MATERIAL PARA OBRA CC JOSÉ LUIS MOSQUERA SEGÚN ALB: 24-214139 PED: 24-023774-1003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3571"/>
    <s v="AD"/>
    <d v="2024-06-07T00:00:00"/>
    <n v="22024004914"/>
    <s v="2024 03 9241 212"/>
    <n v="1944.92"/>
    <x v="288"/>
    <s v="SUMINISTRO DE FUNDAS DE ASIENTO PARA BUTACAS DEL TEATRO DEL CC JOSE MARÍA LUELMO"/>
    <s v="220"/>
    <s v="EZCARAY"/>
    <s v="LA RIOJA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22133"/>
    <s v="D"/>
    <d v="2024-05-29T00:00:00"/>
    <n v="22024000078"/>
    <s v="2024 03 9241 212"/>
    <n v="140.99"/>
    <x v="262"/>
    <s v="SUMINISTRO DE TERMO ELÉCTRICO PARA OBRA AV MONASTERIO LA VID (ALB: 24-208350 PED: 24-013376-1003 S/PED: 629223341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2135"/>
    <s v="D"/>
    <d v="2024-05-29T00:00:00"/>
    <n v="22024000078"/>
    <s v="2024 03 9241 212"/>
    <n v="32.11"/>
    <x v="262"/>
    <s v="SUMINISTRO DE MATERIAL PAR OBRA AV PINAR DE ANTEQUERA (ALB: 24-210726 PED: 24-018016-1003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2131"/>
    <s v="D"/>
    <d v="2024-05-29T00:00:00"/>
    <n v="22024000078"/>
    <s v="2024 03 9241 212"/>
    <n v="19.760000000000002"/>
    <x v="262"/>
    <s v="SUMINISTRO DE MATERIAL PARA OBRA AV MONASTERIO LA VID SEGÚN ALB: 24-208356 PED: 24-014326-1003 S/PED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1633"/>
    <s v="D"/>
    <d v="2024-05-28T00:00:00"/>
    <n v="22024000078"/>
    <s v="2024 03 9241 212"/>
    <n v="75.239999999999995"/>
    <x v="245"/>
    <s v="SUMINISTRO DE MATERIAL DE PINTURA PARA CC CAMPILLO (ID 40163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1631"/>
    <s v="D"/>
    <d v="2024-05-28T00:00:00"/>
    <n v="22024000078"/>
    <s v="2024 03 9241 212"/>
    <n v="36.51"/>
    <x v="245"/>
    <s v="SUMINISTRO DE MATERIAL PARA CM PUENTE DUERO: EMULSION FIJADORA DE 4L (ID 0040591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1645"/>
    <s v="D"/>
    <d v="2024-05-28T00:00:00"/>
    <n v="22024000078"/>
    <s v="2024 03 9241 212"/>
    <n v="18.88"/>
    <x v="193"/>
    <s v="SUMINISTRO DE MATERIAL FERRETERÍA PARA CC RONDILLA (ID 38923 / CUERDA TENDER POLIPROPILENO NYLON BLANCO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1602"/>
    <s v="D"/>
    <d v="2024-05-28T00:00:00"/>
    <n v="22024000078"/>
    <s v="2024 03 9241 212"/>
    <n v="22.93"/>
    <x v="247"/>
    <s v="MATERIAL FERRETERÍA PARA CONDE ANSÚREZ (DOSIFICAD JABON VISION FUME 1,4L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9266"/>
    <s v="D"/>
    <d v="2024-05-21T00:00:00"/>
    <n v="22024000078"/>
    <s v="2024 03 9241 212"/>
    <n v="7.07"/>
    <x v="193"/>
    <s v="CC ZONA SUR PLAZA JUAN DE AUSTRIA / BROCA SDS-PLUS  8x250x310 DIAGER 4G4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9263"/>
    <s v="D"/>
    <d v="2024-05-21T00:00:00"/>
    <n v="22024000078"/>
    <s v="2024 03 9241 212"/>
    <n v="12.87"/>
    <x v="195"/>
    <s v="SUMINISTRO PARA C. C. JOSE MARIA LUELMO +++ / *CINTA MIARCO KREPP 24MMX45M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7090"/>
    <s v="D"/>
    <d v="2024-05-15T00:00:00"/>
    <n v="22024000078"/>
    <s v="2024 03 9241 212"/>
    <n v="10.55"/>
    <x v="194"/>
    <s v="MATERIAL ELECTRICIDAD PARA CC CAMPILLO (ID 40418 / B. ENCHUFE + TCOMPLETA P.INF.BL.)"/>
    <s v="300"/>
    <s v="BARCELONA"/>
    <s v="BARCELONA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5787"/>
    <s v="D"/>
    <d v="2024-05-08T00:00:00"/>
    <n v="22024000078"/>
    <s v="2024 03 9241 212"/>
    <n v="2051.88"/>
    <x v="193"/>
    <s v="SUMINISTRO DE MATERIAL REPARACIONES EN CC DELICIAS (ID 3931 + ID 40723) Y CC J.L. MOSQUERA (ALUMINIO + ID 40677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5789"/>
    <s v="D"/>
    <d v="2024-05-08T00:00:00"/>
    <n v="22024000078"/>
    <s v="2024 03 9241 212"/>
    <n v="105.42"/>
    <x v="195"/>
    <s v="SUMINISTRO DE HULES PARA MESAS EN CC DELICIAS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5714"/>
    <s v="D"/>
    <d v="2024-05-08T00:00:00"/>
    <n v="22024000078"/>
    <s v="2024 03 9241 212"/>
    <n v="31.94"/>
    <x v="289"/>
    <s v="MATERIAL CC JOSE MARÍA LUELMO: SUMINISTRO DE CABLE VGA MACHO HEMBRA 3M / PORTES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5607"/>
    <s v="AD"/>
    <d v="2024-05-06T00:00:00"/>
    <n v="22024004375"/>
    <s v="2024 03 9241 212"/>
    <n v="36.299999999999997"/>
    <x v="246"/>
    <s v="SUMINISTRO MATERIAL PARA ARREGLO CISTERNA BAÑO EN CC BAILARÍN VICENTE ESCUDER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12891"/>
    <s v="D"/>
    <d v="2024-04-25T00:00:00"/>
    <n v="22024000078"/>
    <s v="2024 03 9241 212"/>
    <n v="15.71"/>
    <x v="194"/>
    <s v="MATERIAL FERRETERÍA PARA CC BAILARÍN VICENTE ESCUDERO (PL-MBL SUP PULS LUM 1P 10A GR)"/>
    <s v="300"/>
    <s v="BARCELONA"/>
    <s v="BARCELONA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77"/>
    <s v="D"/>
    <d v="2024-04-25T00:00:00"/>
    <n v="22024000078"/>
    <s v="2024 03 9241 212"/>
    <n v="6.22"/>
    <x v="193"/>
    <s v="BROCA FERRETERÍA (ID: 0040428) LOCAL AV PINAR ANTEQUERA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87"/>
    <s v="D"/>
    <d v="2024-04-25T00:00:00"/>
    <n v="22024000078"/>
    <s v="2024 03 9241 212"/>
    <n v="8.01"/>
    <x v="195"/>
    <s v="MATERIAL FERRETERÍA CC CANAL DE CASTILLA (ID 30394 ++ / PICAPORTE LINCE UNIFICADO 8793-R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89"/>
    <s v="D"/>
    <d v="2024-04-25T00:00:00"/>
    <n v="22024000078"/>
    <s v="2024 03 9241 212"/>
    <n v="7.2"/>
    <x v="195"/>
    <s v="MATERIAL FERRETERÍA CC CANAL DE CASTILLA (ID 40393 ++ / MANILLA. ROSETA Ø 52 mm. R338. INOX EHL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911"/>
    <s v="D"/>
    <d v="2024-04-25T00:00:00"/>
    <n v="22024000078"/>
    <s v="2024 03 9241 212"/>
    <n v="53.31"/>
    <x v="195"/>
    <s v="MATERIAL FERRETERÍA CC JOSE LUIS MOSQUERA (ID 40597 *MASILLA SIKAFLEX 11FC 310ML/ CINTA TECNOG NEOPRENO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81"/>
    <s v="D"/>
    <d v="2024-04-25T00:00:00"/>
    <n v="22024000078"/>
    <s v="2024 03 9241 212"/>
    <n v="5.23"/>
    <x v="195"/>
    <s v="MATERIAL FERRETERÍA PARA CC PARQUESOL (MANILLA AMIG MOD.2115 AL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85"/>
    <s v="D"/>
    <d v="2024-04-25T00:00:00"/>
    <n v="22024000078"/>
    <s v="2024 03 9241 212"/>
    <n v="5.08"/>
    <x v="195"/>
    <s v="MATERIAL FERRETERÍA PARA CC JOSE MARÍA LUELMO (COCINA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034"/>
    <s v="AD"/>
    <d v="2024-04-18T00:00:00"/>
    <n v="22024004011"/>
    <s v="2024 03 9241 212"/>
    <n v="252.34"/>
    <x v="290"/>
    <s v="Reparación de sumideros en C.C. José Luis Mosquera (ID 39989): suministro de bombona de gas argón para máquina de soldar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11130"/>
    <s v="D"/>
    <d v="2024-04-11T00:00:00"/>
    <n v="22024000078"/>
    <s v="2024 03 9241 212"/>
    <n v="125.31"/>
    <x v="193"/>
    <s v="SUMINISTRO DE MATERIAL DE FERRETERÍA PARA CM SEGUNDO MONTES (ID 34861) Y CC ZONA SUR (ID 40114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1339"/>
    <s v="D"/>
    <d v="2024-04-11T00:00:00"/>
    <n v="22024000078"/>
    <s v="2024 03 9241 212"/>
    <n v="10.81"/>
    <x v="166"/>
    <s v="Albarán: VA24/1347 Fecha: 25/03/24 / * CC JOSE MARIA LUELMO * / BISAGRA COMPAS GAS ABIERTO 95-12KG 19570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1057"/>
    <s v="AD"/>
    <d v="2024-04-10T00:00:00"/>
    <n v="22024003960"/>
    <s v="2024 03 9241 212"/>
    <n v="23.6"/>
    <x v="237"/>
    <s v="Suministro de 3 pies de sujeción de valla exterior en centro cívico El Campillo.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09149"/>
    <s v="D"/>
    <d v="2024-04-01T00:00:00"/>
    <n v="22024000078"/>
    <s v="2024 03 9241 212"/>
    <n v="229.63"/>
    <x v="195"/>
    <s v="MATERIAL FERRETERÍA C.C. DELICIAS (GANCHO COLGADOR EXPOSICIONES (1190) REF.-16 04 28 / CINTA LUMINISCENTE )10MX25MM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09147"/>
    <s v="D"/>
    <d v="2024-04-01T00:00:00"/>
    <n v="22024000078"/>
    <s v="2024 03 9241 212"/>
    <n v="9.09"/>
    <x v="195"/>
    <s v="MATERIAL FERRETERÍA CC DELICIAS ( TORNI. DIN  914 ESPARRAGO ALLEN M8X10 / PIE INOFIX 1073 3G NIVELADOR Ø 30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36413"/>
    <s v="AD"/>
    <d v="2024-08-08T00:00:00"/>
    <n v="22024005984"/>
    <s v="2024 03 9241 212"/>
    <n v="30.6"/>
    <x v="246"/>
    <s v="SUMINISTRO DE PIEZA PARA ARREGLO DE CISTERNA EN BAÑO C.I.C. CONDE ANSÚREZ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36406"/>
    <s v="AD"/>
    <d v="2024-08-08T00:00:00"/>
    <n v="22024005997"/>
    <s v="2024 03 9241 212"/>
    <n v="275.25"/>
    <x v="172"/>
    <s v="Alquiler de plataforma elevadora para reparación de ventana en C.M Santiago López"/>
    <n v="220"/>
    <s v="CABEZON DE PISUERGA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30796"/>
    <s v="D"/>
    <d v="2024-07-16T00:00:00"/>
    <n v="22024000078"/>
    <s v="2024 03 9241 212"/>
    <n v="175.84"/>
    <x v="162"/>
    <s v="SUMINISTRO MATERIAL FONTANERÍA PARA CC DELICIAS (ID 40783) Y CC RONDILLA (PULSADORES Y MECANISMO ROCA DAMA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893"/>
    <s v="D"/>
    <d v="2024-07-16T00:00:00"/>
    <n v="22024000078"/>
    <s v="2024 03 9241 212"/>
    <n v="145.99"/>
    <x v="193"/>
    <s v="SUMINISTRO DE MATERIAL CC DELICIAS (ID 40723) Y CC JOSE LUIS MOSQUERA (ID 40231-) / BOMBILLO MCM PREMONTADO EAF 10-35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774"/>
    <s v="D"/>
    <d v="2024-07-16T00:00:00"/>
    <n v="22024000078"/>
    <s v="2024 03 9241 212"/>
    <n v="79.33"/>
    <x v="195"/>
    <s v="SUMINISTRO MATERIAL FONTANERÍA PARA C.I.C SANTIAGO LOPEZ  (ESCOBILLA WC-2000 BLANCA TATAY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839"/>
    <s v="D"/>
    <d v="2024-07-16T00:00:00"/>
    <n v="22024000078"/>
    <s v="2024 03 9241 212"/>
    <n v="59.86"/>
    <x v="194"/>
    <s v="SUMINISTRO DE MATERIAL ELÉCTRICO PARA REPARACIÓN EN C.C. CAMPILLO"/>
    <n v="300"/>
    <s v="BARCELONA"/>
    <s v="BARCELONA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837"/>
    <s v="D"/>
    <d v="2024-07-16T00:00:00"/>
    <n v="22024000078"/>
    <s v="2024 03 9241 212"/>
    <n v="182.08"/>
    <x v="166"/>
    <s v="SUMINISTRO DE MATERIAL DE CARPINTERÍA PARA REPARACIONES EN C.C. ZONA SUR (ID 41740) Y CASA CUNA (ID 37313, 37955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794"/>
    <s v="D"/>
    <d v="2024-07-16T00:00:00"/>
    <n v="22024000078"/>
    <s v="2024 03 9241 212"/>
    <n v="15.55"/>
    <x v="247"/>
    <s v="SUMINISTRO DE DISPENSADOR DE BOBINA PAPEL PARA ASEO DE C.C. BAILARÍN VICENTE ESCUDERO (ID 40969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891"/>
    <s v="D"/>
    <d v="2024-07-16T00:00:00"/>
    <n v="22024000078"/>
    <s v="2024 03 9241 212"/>
    <n v="15.73"/>
    <x v="192"/>
    <s v="SUMINISTRO DE PINTURA PARA CC DELICIAS (ESMALTE EXTRA MATE BLANCO NIEVE 0.75LT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260"/>
    <s v="D"/>
    <d v="2024-07-12T00:00:00"/>
    <n v="22024000078"/>
    <s v="2024 03 9241 212"/>
    <n v="48.79"/>
    <x v="162"/>
    <s v="SUMINISTRO MATERIAL FONTANERÍA PARA C.C. CASA CUNA (MECANISMO ROCA A822502200 / MECANISMO ROCA A822504300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244"/>
    <s v="D"/>
    <d v="2024-07-12T00:00:00"/>
    <n v="22024000078"/>
    <s v="2024 03 9241 212"/>
    <n v="50.9"/>
    <x v="193"/>
    <s v="SUMINISTRO MATERIAL PARA REPARACIONES EN C.C. DELICIAS (41519), ZONA ESTE (41174) Y ZONA ESTE (40507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276"/>
    <s v="D"/>
    <d v="2024-07-12T00:00:00"/>
    <n v="22024000078"/>
    <s v="2024 03 9241 212"/>
    <n v="78.08"/>
    <x v="195"/>
    <s v="SUMINISTRO PIEZAS CC CAMPILLO / CELESA BROCA DIN 338 HSS-CO RECT. Ø 02,50 MM / CIERRA. DORMA TS68 F2-4 NEGRO B/RETEN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110"/>
    <s v="AD"/>
    <d v="2024-07-09T00:00:00"/>
    <n v="22024005600"/>
    <s v="2024 03 9241 212"/>
    <n v="351.21"/>
    <x v="172"/>
    <s v="SUMINISTRO EN RÉGIMEN DE ALQUILER DE PLATAFORMA ELEVADORA PARA REPARACIÓN GOTERA EN C.M. SEGUNDO MONTES"/>
    <n v="220"/>
    <s v="CABEZON DE PISUERGA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29832"/>
    <s v="AD"/>
    <d v="2024-07-08T00:00:00"/>
    <n v="22024005492"/>
    <s v="2024 03 9241 212"/>
    <n v="85.73"/>
    <x v="92"/>
    <s v="SUMINISTRO E INSTALACIÓN DE CRISTAL EN C.I.C. CONDE ANSÚREZ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29226"/>
    <s v="AD"/>
    <d v="2024-07-04T00:00:00"/>
    <n v="22024005490"/>
    <s v="2024 03 9241 212"/>
    <n v="69.3"/>
    <x v="246"/>
    <s v="SUMINISTRO DE PIEZA PARA REPARACIÓN CISTERNA C.I. ZONA ESTE (ID 41777)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40264"/>
    <s v="D"/>
    <d v="2024-08-26T00:00:00"/>
    <n v="22024000078"/>
    <s v="2024 03 9241 212"/>
    <n v="69.19"/>
    <x v="245"/>
    <s v="MATERIAL PINTURA PARA C.M. PINAR DE ANTEQUERA (ID 39799 // MONTOSINTETIC BRILLO BASE TR  / DISOLVENTE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40903"/>
    <s v="AD"/>
    <d v="2024-08-27T00:00:00"/>
    <n v="22024006212"/>
    <s v="2024 03 9241 212"/>
    <n v="1428.13"/>
    <x v="92"/>
    <s v="SUMINISTRO E INSTALACIÓN DE CRISTALES PARA C.C. RONDILLA (ID 42251, ID 38347) Y C.IC. CONDE ANSÚREZ (ID 42913)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37428"/>
    <s v="D"/>
    <d v="2024-08-14T00:00:00"/>
    <n v="22024000078"/>
    <s v="2024 03 9241 212"/>
    <n v="577.79"/>
    <x v="193"/>
    <s v="MATERIAL DE FERRETERÍA PARA CC J.M. LUELMO (40786, 41882), CONDE ANSÚREZ (41624), BAILARÍN V. ESCUDERO (42057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349"/>
    <s v="D"/>
    <d v="2024-08-14T00:00:00"/>
    <n v="22024000078"/>
    <s v="2024 03 9241 212"/>
    <n v="20.76"/>
    <x v="195"/>
    <s v="CENTRO CIVICO ZONA ESTE +++ / SUMINISTRO DE CERRADURA DORMA 281 55-72 C/RED 20MM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351"/>
    <s v="D"/>
    <d v="2024-08-14T00:00:00"/>
    <n v="22024000078"/>
    <s v="2024 03 9241 212"/>
    <n v="42.31"/>
    <x v="195"/>
    <s v="SUMINISTRO DE PILAS PARA DESFIBRILADORES DE LOS CENTROS CÍVICOS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9568"/>
    <s v="D"/>
    <d v="2024-08-23T00:00:00"/>
    <n v="22024000078"/>
    <s v="2024 03 9241 212"/>
    <n v="155.94"/>
    <x v="165"/>
    <s v="MATERIAL FERRETERÍA CC RONDILLA (ID 38347) Y CASA CUNA (ID 37313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9561"/>
    <s v="D"/>
    <d v="2024-08-23T00:00:00"/>
    <n v="22024000078"/>
    <s v="2024 03 9241 212"/>
    <n v="101.82"/>
    <x v="262"/>
    <s v="MATERIAL DE FONTANERÍA PARA C.C. RONDILLA  (ID 41984 / NIPPELS GALVANIZADO 11/2 X 300 / VALVULA BOLA PALANCA H-H 1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9353"/>
    <s v="AD"/>
    <d v="2024-08-22T00:00:00"/>
    <n v="22024006173"/>
    <s v="2024 03 9241 212"/>
    <n v="268.08999999999997"/>
    <x v="172"/>
    <s v="ALQUILER DOS DÍAS PLATAFORMA ELEVADORA PARA CAMBIO LEDS EN POLIDEPORTIVO DEL C.C. JOSÉ LUIS MOSQUERA."/>
    <n v="220"/>
    <s v="CABEZON DE PISUERGA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42263"/>
    <s v="AD"/>
    <d v="2024-09-10T00:00:00"/>
    <n v="22024006458"/>
    <s v="2024 03 9241 212"/>
    <n v="257.13"/>
    <x v="291"/>
    <s v="DESATASCO DE TUBERÍA EN PATIO DEL CENTRO CÍVICO JOSÉ LUIS MOSQUER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39575"/>
    <s v="D"/>
    <d v="2024-08-23T00:00:00"/>
    <n v="22024000078"/>
    <s v="2024 03 9241 212"/>
    <n v="569.64"/>
    <x v="249"/>
    <s v="PLACAS PARA TECHO DE SALA EN C.C. ZONA SUR (ID 40942 // M2 TECH FM FISSION BOARD  / M2 FRESKO BOARD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353"/>
    <s v="D"/>
    <d v="2024-08-14T00:00:00"/>
    <n v="22024000078"/>
    <s v="2024 03 9241 212"/>
    <n v="43.75"/>
    <x v="192"/>
    <s v="PALETINA CANARIA CERDA PURA N5 UD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430"/>
    <s v="D"/>
    <d v="2024-08-14T00:00:00"/>
    <n v="22024000078"/>
    <s v="2024 03 9241 212"/>
    <n v="35.08"/>
    <x v="192"/>
    <s v="MATERIAL DE PINTURA PARA CC. DELICIAS (ID 4100 // RUALAIX RENOVAC. INTERIOR PASTA RX-301 5KG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432"/>
    <s v="D"/>
    <d v="2024-08-14T00:00:00"/>
    <n v="22024000078"/>
    <s v="2024 03 9241 212"/>
    <n v="103.47"/>
    <x v="192"/>
    <s v="MATERIAL DE PINTURA PARA CC CASA CUNA (ID 37313 // XYLAZEL PLUS DECO.SAT.NOGAL 5LT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9296"/>
    <s v="AD"/>
    <d v="2024-08-21T00:00:00"/>
    <n v="22024006060"/>
    <s v="2024 03 9241 212"/>
    <n v="8.4700000000000006"/>
    <x v="248"/>
    <s v="SUMINISTRO DE GANCHOS METÁLICOS PARA RIEL DE CORTINA EN C.I.C. CONDE ANSÚREZ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43132"/>
    <s v="AD"/>
    <d v="2024-09-23T00:00:00"/>
    <n v="22024006696"/>
    <s v="2024 03 9241 212"/>
    <n v="1936"/>
    <x v="292"/>
    <s v="SELLADO DE SILICONA DEL TECHO DEL CENTRO CÍVICO JOSÉ LUIS MOSQUERA"/>
    <s v="220"/>
    <s v="ARROYO DE LA ENCOMIENDA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42953"/>
    <s v="D"/>
    <d v="2024-09-19T00:00:00"/>
    <n v="22024000078"/>
    <s v="2024 03 9241 212"/>
    <n v="460.05"/>
    <x v="245"/>
    <s v="SUMIISTRO DE PINTURA PARA PINTAR C.C. CAMPILLO (ID 0042061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44633"/>
    <s v="D"/>
    <d v="2024-09-30T00:00:00"/>
    <n v="22024000078"/>
    <s v="2024 03 9241 212"/>
    <n v="218.99"/>
    <x v="245"/>
    <s v="MATERIAL PINTURA PARA C.C. EL CAMPILLO (ID0042061) // MONTONATURE SATINADO BLANCO 4L / MONTONATURE SATINADO TR 4L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44717"/>
    <s v="D"/>
    <d v="2024-09-30T00:00:00"/>
    <n v="22024000078"/>
    <s v="2024 03 9241 212"/>
    <n v="97.28"/>
    <x v="245"/>
    <s v="MATERIAL PINTUIRA PARA CC CAMPILLO (ID 42061 CINTA BAJO TACK 24MM X 45M / DANPIN PACK 10 REC. ANTIGOTA EXTRA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39000866"/>
    <s v="AD"/>
    <d v="2024-01-01T00:00:00"/>
    <n v="22024001205"/>
    <s v="2024 03 9241 22100"/>
    <n v="423506"/>
    <x v="102"/>
    <s v="PRÓRROGA CONTRATO SUMINISTRO ENERGÍA ELÉCTRICA CENTROS SERVICIO PARTICIPACIÓN CIUDADANA (DEL 1 ENE AL 31 DIC 2024)"/>
    <n v="220"/>
    <s v="BILBAO"/>
    <s v="VIZCAYA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100"/>
  </r>
  <r>
    <n v="220239000430"/>
    <s v="AD"/>
    <d v="2024-01-01T00:00:00"/>
    <n v="22024001103"/>
    <s v="2024 03 9241 22102"/>
    <n v="430000"/>
    <x v="272"/>
    <s v="CONTRATO SUMINISTRO DE GAS (DEL 01/01/2024 AL 30/09/2025) EXP. PR-SE 99/2022"/>
    <n v="220"/>
    <s v="BARCELONA"/>
    <s v="BARCELONA"/>
    <x v="5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102"/>
  </r>
  <r>
    <n v="220240025789"/>
    <s v="AD/"/>
    <d v="2024-06-19T00:00:00"/>
    <n v="22024001103"/>
    <s v="2024 03 9241 22102"/>
    <n v="-100000"/>
    <x v="272"/>
    <s v="CONTRATO SUMINISTRO DE GAS (DEL 01/01/2024 AL 30/09/2025) EXP. PR-SE 99/2022 - MINORACIÓN"/>
    <s v="220"/>
    <s v="BARCELONA"/>
    <s v="BARCELONA"/>
    <x v="5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102"/>
  </r>
  <r>
    <n v="220240006638"/>
    <s v="AD"/>
    <d v="2024-03-14T00:00:00"/>
    <n v="22024003365"/>
    <s v="2024 03 9241 22103"/>
    <n v="617.83000000000004"/>
    <x v="293"/>
    <s v="Suministro de gasóleo para local municipal sito en c/ Conde Arteche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103"/>
  </r>
  <r>
    <n v="220240003679"/>
    <s v="AD"/>
    <d v="2024-02-29T00:00:00"/>
    <n v="22024002604"/>
    <s v="2024 03 9241 22103"/>
    <n v="597.92999999999995"/>
    <x v="293"/>
    <s v="SUMINISTRO DE GASÓLEO PARA LOCAL MUNICIPAL C/ CONDE ARTECHE (AV UNIÓN ESGUEVA)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103"/>
  </r>
  <r>
    <n v="220240001323"/>
    <s v="D"/>
    <d v="2024-02-09T00:00:00"/>
    <n v="22024000007"/>
    <s v="2024 03 9241 22104"/>
    <n v="18631.310000000001"/>
    <x v="159"/>
    <s v="PRSE 82/2022 LOTE 2// VESTUARIO ÁREA 03 PARTICIPACIÓN CIUDADANA AÑO 2024"/>
    <n v="300"/>
    <s v="VELEZ-RUBIO"/>
    <s v="ALMERIA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104"/>
  </r>
  <r>
    <n v="220240042967"/>
    <s v="D"/>
    <d v="2024-09-19T00:00:00"/>
    <n v="22024000078"/>
    <s v="2024 03 9241 212"/>
    <n v="651.63"/>
    <x v="193"/>
    <s v="MATERIAL DE FERRETERÍA PARA CC RONDILLA, ZONA ESTE, CASA CUNA, LUELMO, SANTIAGO LÓPEZ, ZONA SUR, BAILARÍN V.E Y DELICIAS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6659"/>
    <s v="ADO"/>
    <d v="2024-08-09T00:00:00"/>
    <n v="22024005948"/>
    <s v="2024 03 9241 22199"/>
    <n v="1719.13"/>
    <x v="248"/>
    <s v="SUMINISTRO DE ESTORES PARA CENTRO MUNICIPAL PUENTE DUERO"/>
    <n v="24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199"/>
  </r>
  <r>
    <n v="220240030670"/>
    <s v="AD"/>
    <d v="2024-07-15T00:00:00"/>
    <n v="22024005701"/>
    <s v="2024 03 9241 22199"/>
    <n v="900"/>
    <x v="294"/>
    <s v="SUMINISTRO DE ESTATUILLAS PARA LA XXIII EDICIÓN DE LOS PREMIOS CONDE ANSÚREZ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199"/>
  </r>
  <r>
    <n v="220240040902"/>
    <s v="AD"/>
    <d v="2024-08-27T00:00:00"/>
    <n v="22024006198"/>
    <s v="2024 03 9241 22199"/>
    <n v="33.33"/>
    <x v="77"/>
    <s v="SUMINISTRO DE 600 EJEMPLARES DE PAPEL AUTOCOPIABLE PARA IMPRESIÓN &quot;&quot;SOLICITUD DE SALA&quot;&quot; (300 CC DELICIAS / 300 CC ZONA SUR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199"/>
  </r>
  <r>
    <n v="220240003680"/>
    <s v="AD"/>
    <d v="2024-02-29T00:00:00"/>
    <n v="22024002605"/>
    <s v="2024 03 9241 22602"/>
    <n v="46.96"/>
    <x v="176"/>
    <s v="SUMINISTRO DE PAPEL PARA IMPRESIÓN DE CARTELES Y FOLLETOS DE PROMOCIÓN DE MENUDO FIN DE SEMANA (FEB-MAYO)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0789"/>
    <s v="AD"/>
    <d v="2024-02-07T00:00:00"/>
    <n v="22024000637"/>
    <s v="2024 03 9241 22602"/>
    <n v="275.08999999999997"/>
    <x v="176"/>
    <s v="SPC 3/2024: SUMINISTRO DE PAPEL (CARTELES Y TARJETAS) PARA IMPRESIÓN PUBLICIDAD DE EXPOSICIONES EN CENTROS CÍVICOS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3068"/>
    <s v="AD"/>
    <d v="2024-02-21T00:00:00"/>
    <n v="22024001848"/>
    <s v="2024 03 9241 22602"/>
    <n v="435.6"/>
    <x v="295"/>
    <s v="DISEÑO GRÁFICO DE LA PROGRAMACIÓN &quot;&quot;MENUDO FIN DE SEMANA&quot;&quot; 2024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0788"/>
    <s v="AD"/>
    <d v="2024-02-07T00:00:00"/>
    <n v="22024000635"/>
    <s v="2024 03 9241 22602"/>
    <n v="445.89"/>
    <x v="154"/>
    <s v="SPC 3/2024: SUMINISTRO DE COPIAS DIGITALES (CARTELES Y TARJETAS) PARA PUBLICIDAD DE EXPOSICIONES DE CENTROS CÍVICOS.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5368"/>
    <s v="AD"/>
    <d v="2024-03-08T00:00:00"/>
    <n v="22024003323"/>
    <s v="2024 03 9241 22602"/>
    <n v="445.89"/>
    <x v="153"/>
    <s v="SPC 3/2024: SUMINISTRO DE COPIAS DIGITALES (CARTELES Y TARJETAS) PARA PUBLICIDAD.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0787"/>
    <s v="AD"/>
    <d v="2024-02-07T00:00:00"/>
    <n v="22024000632"/>
    <s v="2024 03 9241 22602"/>
    <n v="2178"/>
    <x v="296"/>
    <s v="SPC 3/2024: DISEÑO DE MAQUETAS DIGITALES DE CARTELES Y TARJETAS PARA PUBLICIDAD DE LAS EXPOSICIONES EN CENTROS CÍVICOS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5406"/>
    <s v="AD/"/>
    <d v="2024-03-12T00:00:00"/>
    <n v="22024000635"/>
    <s v="2024 03 9241 22602"/>
    <n v="-445.89"/>
    <x v="154"/>
    <s v="SPC 3/2024: SUMINISTRO DE COPIAS DIGITALES (CARTELES Y TARJETAS) PARA PUBLICIDAD. barrado por cambio cif empres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36393"/>
    <s v="AD"/>
    <d v="2024-08-08T00:00:00"/>
    <n v="22024005942"/>
    <s v="2024 03 9241 22602"/>
    <n v="847"/>
    <x v="297"/>
    <s v="EXP. SE PC 78/2024 DISEÑO DE PUBLICIDAD PARA LAS MUESTRAS DE TEATRO 2024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41388"/>
    <s v="AD"/>
    <d v="2024-09-02T00:00:00"/>
    <n v="22024006217"/>
    <s v="2024 03 9241 22602"/>
    <n v="1021.48"/>
    <x v="113"/>
    <s v="SPC 124/2024: IMPRESIÓN DE FLYERS PARA LA PROMOCIÓN DE MUESTRAS DE TEATRO, DE CULTURA TRADICIONAL Y DE ACTIVIDADES INF.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39304"/>
    <s v="AD"/>
    <d v="2024-08-21T00:00:00"/>
    <n v="22024006117"/>
    <s v="2024 03 9241 22602"/>
    <n v="392.03"/>
    <x v="176"/>
    <s v="SE-PC 78/2024: SUMINISTRO DE PAPEL PARA LA IMPRENTA PARA LA IMPRESIÓN DE PROMOCIÓN DE LAS MUESTRAS DE TEATR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42558"/>
    <s v="AD"/>
    <d v="2024-09-13T00:00:00"/>
    <n v="22024006503"/>
    <s v="2024 03 9241 22602"/>
    <n v="93.91"/>
    <x v="176"/>
    <s v="SPC 127/2024: SUMINISTRO DE PAPEL PARA IMPRESIÓN PROGRAMACIÓN MENUDO FIN DE SEMANA 2024 (2ª)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42557"/>
    <s v="AD"/>
    <d v="2024-09-13T00:00:00"/>
    <n v="22024006502"/>
    <s v="2024 03 9241 22602"/>
    <n v="272.25"/>
    <x v="297"/>
    <s v="DISEÑO GRÁFICO DE LA PROGRAMACIÓN MENUDO FIN DE SEMANA (2ª EDICIÓN 2024): CARTELES, PROGRAMAS Y ROLL UP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43937"/>
    <s v="AD"/>
    <d v="2024-09-25T00:00:00"/>
    <n v="22024006745"/>
    <s v="2024 03 9241 22602"/>
    <n v="1147.69"/>
    <x v="113"/>
    <s v="PROMOCIÓN MENUDO FIN DE SEMANA (2ª ED.): IMPRESIÓN Y SOPORTE ROLL UP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04053"/>
    <s v="AD"/>
    <d v="2024-03-02T00:00:00"/>
    <n v="22024002320"/>
    <s v="2024 03 9241 22609"/>
    <n v="450"/>
    <x v="298"/>
    <s v="MENUDO FIN DE SEMANA 2024 (1): ACTUACIÓN DE LOS VELAGATOS EN CC DELICIAS"/>
    <n v="220"/>
    <s v="FUENSALDAÑA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6645"/>
    <s v="AD"/>
    <d v="2024-03-14T00:00:00"/>
    <n v="22024003384"/>
    <s v="2024 03 9241 22609"/>
    <n v="450"/>
    <x v="299"/>
    <s v="MENUDO FIN DE SEMANA 2024 (1): ACTUACIÓN DE RADHANIL EN CC PILARIC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359"/>
    <s v="AD"/>
    <d v="2024-02-26T00:00:00"/>
    <n v="22024002308"/>
    <s v="2024 03 9241 22609"/>
    <n v="495"/>
    <x v="300"/>
    <s v="MENUDO FIN DE SEMANA 2024 (1): ACTUACIÓN DE EL PEQUEÑO TEATRO DE PAPEL EN C.C. ZONA SUR"/>
    <n v="220"/>
    <s v="ALDEA DE SAN MIGUEL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4052"/>
    <s v="AD"/>
    <d v="2024-03-02T00:00:00"/>
    <n v="22024002315"/>
    <s v="2024 03 9241 22609"/>
    <n v="495"/>
    <x v="300"/>
    <s v="MENUDO FIN DE SEMANA 2024 (1): ACTUACIÓN DE JESÚS PUEBLA EN C.C. ESGUEVA"/>
    <n v="220"/>
    <s v="ALDEA DE SAN MIGUEL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8436"/>
    <s v="AD"/>
    <d v="2024-03-22T00:00:00"/>
    <n v="22024003765"/>
    <s v="2024 03 9241 22609"/>
    <n v="495"/>
    <x v="301"/>
    <s v="MENUDO FIN DE SEMANA 2024 (1): ACTUACIÓN LOS PERSAS TEATRO EN CC BAILARÍN VICENTE ESCUDERO"/>
    <n v="220"/>
    <s v="VILLANUBLA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6643"/>
    <s v="AD"/>
    <d v="2024-03-14T00:00:00"/>
    <n v="22024003382"/>
    <s v="2024 03 9241 22609"/>
    <n v="544.5"/>
    <x v="302"/>
    <s v="MENUDO FIN DE SEMANA 2024 (1): ACTUACIÓN DE JAIME LAFUENTE EN CC ESGUEV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678"/>
    <s v="AD"/>
    <d v="2024-02-29T00:00:00"/>
    <n v="22024002305"/>
    <s v="2024 03 9241 22609"/>
    <n v="550"/>
    <x v="303"/>
    <s v="MENUDO FIN DE SEMANA 2024 (1): ACTUACIÓN DE BOLOLO TEATRO EN C.I.C. NATIVIDAD ÁLVAREZ CHACÓN"/>
    <n v="220"/>
    <s v="ARROYO DE LA ENCOMIENDA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5085"/>
    <s v="AD"/>
    <d v="2024-03-07T00:00:00"/>
    <n v="22024003095"/>
    <s v="2024 03 9241 22609"/>
    <n v="605"/>
    <x v="304"/>
    <s v="MENUDO FIN DE SEMANA 2024 (1): ACTUACIÓN DE GRUPO ABRAPALABRA EN CM PINAR DE ANTEQUERA"/>
    <n v="220"/>
    <s v="RIUDELLOTS DE LA SELVA"/>
    <s v="GIRON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8437"/>
    <s v="AD"/>
    <d v="2024-03-22T00:00:00"/>
    <n v="22024003766"/>
    <s v="2024 03 9241 22609"/>
    <n v="950"/>
    <x v="305"/>
    <s v="MENUDO FIN DE SEMANA 2024 (1): 2 ACTUACIONES DE TEATRO EN CC PARQUESOL Y ZONA SUR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5086"/>
    <s v="AD"/>
    <d v="2024-03-07T00:00:00"/>
    <n v="22024003096"/>
    <s v="2024 03 9241 22609"/>
    <n v="950"/>
    <x v="306"/>
    <s v="MENUDO FIN DE SEMANA 2024 (1): 2 ACTUACIONES DE LAS CHAMANAS EN CC BAILARÍN VICENTE ESCUDERO Y CM LA OVERUEL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4054"/>
    <s v="AD"/>
    <d v="2024-03-02T00:00:00"/>
    <n v="22024002322"/>
    <s v="2024 03 9241 22609"/>
    <n v="990"/>
    <x v="307"/>
    <s v="MENUDO FIN DE SEMANA 2024 (1): 2 ACTUACIONES DE MARGARITO Y CÍA EN CC JOSE LUIS MOSQUERA Y CANAL DE CASTILLA"/>
    <n v="220"/>
    <s v="BURGOS"/>
    <s v="BURGOS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4073"/>
    <s v="AD"/>
    <d v="2024-03-02T00:00:00"/>
    <n v="22024003006"/>
    <s v="2024 03 9241 22609"/>
    <n v="990"/>
    <x v="308"/>
    <s v="MENUDO FIN DE SEMANA 2024 (1): 2 ESPECTÁCULOS DE TEATRO INFANTIL DEL GRUPO LIBERA TEATRO EN CC PILARICA Y CC DELICIAS"/>
    <n v="220"/>
    <s v="SIMANCAS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8438"/>
    <s v="AD"/>
    <d v="2024-03-22T00:00:00"/>
    <n v="22024003771"/>
    <s v="2024 03 9241 22609"/>
    <n v="990"/>
    <x v="309"/>
    <s v="MENUDO FIN DE SEMANA 2024 (1): 2 ESPECTÁCULOS DE MAGIA DE LUIS JOYRA EN CC. RONDILLA Y CC. CAMPILLO"/>
    <n v="220"/>
    <s v="ARANDA DE DUERO"/>
    <s v="BURGOS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358"/>
    <s v="AD"/>
    <d v="2024-02-26T00:00:00"/>
    <n v="22024002302"/>
    <s v="2024 03 9241 22609"/>
    <n v="1000"/>
    <x v="310"/>
    <s v="MENUDO FIN DE SEMANA 2024 (1): ACTUACIÓN DE ATHENEA TEATRO EN CC PARQUESOL Y CC JOSE LUIS MOSQUERA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6644"/>
    <s v="AD"/>
    <d v="2024-03-14T00:00:00"/>
    <n v="22024003383"/>
    <s v="2024 03 9241 22609"/>
    <n v="1089"/>
    <x v="311"/>
    <s v="MENUDO FIN DE SEMANA 2024 (1): ACTUACIONES DE OKARINO TRAPISONDA EN CC JOSE MARÍA LUELMO Y ZONA ESTE"/>
    <n v="220"/>
    <s v="MADRID"/>
    <s v="MADR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360"/>
    <s v="AD"/>
    <d v="2024-02-26T00:00:00"/>
    <n v="22024002311"/>
    <s v="2024 03 9241 22609"/>
    <n v="1149.5"/>
    <x v="312"/>
    <s v="MENUDO FIN DE SEMANA 2024 (1): 2 ACTUACIONES DE GUILLERMO NATÁN EN CENTRO SANTIAGO LÓPEZ Y CC JOSE MARÍA LUELMO"/>
    <n v="220"/>
    <s v="BARCELONA"/>
    <s v="BARCELON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44719"/>
    <s v="D"/>
    <d v="2024-09-30T00:00:00"/>
    <n v="22024000078"/>
    <s v="2024 03 9241 212"/>
    <n v="79.38"/>
    <x v="193"/>
    <s v="MATERIAL FERRETERÍA PARA CC ZONA SUR (ID 42226) Y JOSÉ LUIS MOSQUERA (ID 42313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03357"/>
    <s v="AD"/>
    <d v="2024-02-26T00:00:00"/>
    <n v="22024002298"/>
    <s v="2024 03 9241 22609"/>
    <n v="1452"/>
    <x v="313"/>
    <s v="MENUDO FIN DE SEMANA 2024 (1): FREDDY VARÓ: PRESENTACIÓN PROGRAMA Y ACTUACIONES EN ZONA ESTE Y CANAL DE CASTILLA"/>
    <n v="220"/>
    <s v="MEDINA DEL CAMPO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361"/>
    <s v="AD"/>
    <d v="2024-02-26T00:00:00"/>
    <n v="22024002316"/>
    <s v="2024 03 9241 22609"/>
    <n v="1500"/>
    <x v="314"/>
    <s v="MENUDO FIN DE SEMANA 2024 (1): 3 ACTUACIONES DE KINUNA TEATRO EN CC CAMPILLO, CASA CUNA Y RONDILL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8415"/>
    <s v="AD"/>
    <d v="2024-03-22T00:00:00"/>
    <n v="22024003454"/>
    <s v="2024 03 9241 22609"/>
    <n v="2000"/>
    <x v="315"/>
    <s v="COLABORACIÓN EXPOSICIÓN DE FOTOGRAFÍA &quot;&quot;IMPULSORES DEL DEPORTE EN VALLADOLID (1)&quot;&quot; DE LA ADP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11089"/>
    <s v="ADO"/>
    <d v="2024-04-11T00:00:00"/>
    <n v="22024003895"/>
    <s v="2024 03 9241 22609"/>
    <n v="450"/>
    <x v="305"/>
    <s v="MENUDO FIN DE SEMANA 2023: ACTUACION MUTIS &quot;&quot;SASTRECILLO VALIENTE&quot;&quot; DIA 10 DE DICIEMBRE"/>
    <s v="24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10969"/>
    <s v="AD"/>
    <d v="2024-04-05T00:00:00"/>
    <n v="22024003867"/>
    <s v="2024 03 9241 22609"/>
    <n v="550"/>
    <x v="316"/>
    <s v="MENUDO FIN DE SEMANA 2024 (1): ACTUACIÓN EN CIC SEGUNDO MONTES"/>
    <s v="220"/>
    <s v="BOECILLO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10968"/>
    <s v="AD"/>
    <d v="2024-04-05T00:00:00"/>
    <n v="22024003866"/>
    <s v="2024 03 9241 22609"/>
    <n v="550"/>
    <x v="317"/>
    <s v="MENUDO FIN DE SEMANA 2024 (1): ESPECTÁCULO DEL GRUPO &quot;&quot;ESCUCHA Y SIENTE&quot;&quot; EN CIC CONDE ANSÚREZ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10966"/>
    <s v="AD"/>
    <d v="2024-04-05T00:00:00"/>
    <n v="22024003856"/>
    <s v="2024 03 9241 22609"/>
    <n v="605"/>
    <x v="318"/>
    <s v="MENUDO FIN DE SEMANA 2024 (1): ACTUACIÓN INFANTIL DE GRUPO TEATRO DEL AZAR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10967"/>
    <s v="AD"/>
    <d v="2024-04-05T00:00:00"/>
    <n v="22024003858"/>
    <s v="2024 03 9241 22609"/>
    <n v="495"/>
    <x v="319"/>
    <s v="MENUDO FIN DE SEMANA 2024 (1): ACTUACIÓN DE CHARO JAULAR EN CC CANAL DE CASTILLA"/>
    <s v="220"/>
    <s v="ZAMORA"/>
    <s v="ZAMORA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42941"/>
    <s v="D"/>
    <d v="2024-09-19T00:00:00"/>
    <n v="22024000078"/>
    <s v="2024 03 9241 212"/>
    <n v="79.69"/>
    <x v="195"/>
    <s v="MATERIAL FERRETERÍA PARA CIC CONDE ANSUREZ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39000133"/>
    <s v="AD"/>
    <d v="2024-01-01T00:00:00"/>
    <n v="22024001176"/>
    <s v="2024 03 9241 22700"/>
    <n v="15121.07"/>
    <x v="84"/>
    <s v="SE-PC 14/2023: PRÓRROGA CONTRATO DE MANTENIM. DE JARDINES DE LOS CENTROS DE PARTICIPACIÓN CIUDADANA (1 ENE24-24 MAY25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2"/>
    <s v="22700"/>
  </r>
  <r>
    <n v="220239000168"/>
    <s v="AD"/>
    <d v="2024-01-01T00:00:00"/>
    <n v="22024001177"/>
    <s v="2024 03 9241 22700"/>
    <n v="5009.3999999999996"/>
    <x v="320"/>
    <s v="SE-PC 15/2023: PRÓRROGA DEL CONTRATO DE CONTROL DE PLAGAS DE LOS CENTROS DE PARTICIPACIÓN CIUDADANA (1 ENE24-30 ABR25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2"/>
    <s v="22700"/>
  </r>
  <r>
    <n v="220239000318"/>
    <s v="AD"/>
    <d v="2024-01-01T00:00:00"/>
    <n v="22024001080"/>
    <s v="2024 03 9241 22701"/>
    <n v="555113.43000000005"/>
    <x v="321"/>
    <s v="LOTE 3: CELADURÍA CENTROS CÍVICOS Y MUNICIPALES (2024 Y ENE-JUL 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01"/>
  </r>
  <r>
    <n v="220239000319"/>
    <s v="AD"/>
    <d v="2024-01-01T00:00:00"/>
    <n v="22024001081"/>
    <s v="2024 03 9241 22701"/>
    <n v="28795.73"/>
    <x v="322"/>
    <s v="LOTE 4: CELADURÍA CENTROS SANTIAGO LÓPEZ Y SEGUNDO MONTES (2024 Y ENE-JUL 2025)"/>
    <n v="220"/>
    <s v="EL PINAR DE ANTEQUERA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01"/>
  </r>
  <r>
    <n v="220240011102"/>
    <s v="AD/"/>
    <d v="2024-04-11T00:00:00"/>
    <n v="22024001080"/>
    <s v="2024 03 9241 22701"/>
    <n v="-217807.86"/>
    <x v="321"/>
    <s v="LOTE 3: CELADURÍA CENTROS CÍVICOS Y MUNICIPALES (2024 Y ENE-JUL 2025). Minoración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701"/>
  </r>
  <r>
    <n v="220240042781"/>
    <s v="AD"/>
    <d v="2024-09-18T00:00:00"/>
    <n v="22024005863"/>
    <s v="2024 03 9241 22701"/>
    <n v="12800"/>
    <x v="322"/>
    <s v="MODIFICACION CONTRATO CENTRALIZADO DE CELADURIA LOTE 4"/>
    <s v="220"/>
    <s v="EL PINAR DE ANTEQUERA"/>
    <s v="VALLADOLID"/>
    <x v="0"/>
    <s v="PrAbier - Procedimiento Abierto"/>
    <s v="UniC - Único Criterio"/>
    <x v="1"/>
    <x v="2"/>
    <s v="2"/>
    <s v="2. Gastos corrientes en bienes y servicios"/>
    <s v="03"/>
    <x v="9"/>
    <s v="9241"/>
    <s v="9241. Participación ciudadana"/>
    <s v="22"/>
    <s v="22701"/>
  </r>
  <r>
    <n v="220229000349"/>
    <s v="AD"/>
    <d v="2024-01-01T00:00:00"/>
    <n v="22024002852"/>
    <s v="2024 03 9241 22706"/>
    <n v="10579.03"/>
    <x v="9"/>
    <s v="ASIST. TÉCNICA AL SPC EN EL CONTROL DE EJECUCIÓN DE LOS SERVICIOS DE MANTENIMIENTO DE EDIFICIOS(DE 1/1 2023 A 31/7 2024)"/>
    <n v="220"/>
    <s v="ZARATAN"/>
    <s v="VALLADOLID"/>
    <x v="0"/>
    <s v="PrAbier - Procedimiento Abierto"/>
    <s v="UniC - Único Criterio"/>
    <x v="2"/>
    <x v="0"/>
    <s v="2"/>
    <s v="2. Gastos corrientes en bienes y servicios"/>
    <s v="03"/>
    <x v="9"/>
    <s v="9241"/>
    <s v="9241. Participación ciudadana"/>
    <s v="22"/>
    <s v="22706"/>
  </r>
  <r>
    <n v="220240008431"/>
    <s v="AD"/>
    <d v="2024-03-22T00:00:00"/>
    <n v="22024003686"/>
    <s v="2024 03 9241 22706"/>
    <n v="1815"/>
    <x v="323"/>
    <s v="REDACCIÓN DE MEMORIA VALORADA PARA EQUIPAMIENTO TÉCNICO CC FRONTÓN LAS FLORES"/>
    <n v="220"/>
    <s v="CUELLAR"/>
    <s v="SEGOVIA"/>
    <x v="0"/>
    <s v="AdDirec - Adjudicación Directa"/>
    <s v="SinC - Sin Criterio"/>
    <x v="0"/>
    <x v="0"/>
    <s v="2"/>
    <s v="2. Gastos corrientes en bienes y servicios"/>
    <s v="03"/>
    <x v="9"/>
    <n v="4312"/>
    <s v="4312. Mercados"/>
    <n v="22"/>
    <n v="22602"/>
  </r>
  <r>
    <n v="220240022254"/>
    <s v="D"/>
    <d v="2024-05-30T00:00:00"/>
    <n v="22024003691"/>
    <s v="2024 03 9241 22706"/>
    <n v="6730.63"/>
    <x v="324"/>
    <s v="EXP. SE-PC 20/2024 ASISTENCIA TÉCNICA EN CONTROL DE EJECUCIÓN DE LOS SERVICIOS DE MANTENIMIENTO EDIFICIOS (AGO / DIC 24)"/>
    <s v="300"/>
    <s v="VALLADOLID"/>
    <s v="VALLADOLID"/>
    <x v="0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706"/>
  </r>
  <r>
    <n v="220240030136"/>
    <s v="AD"/>
    <d v="2024-07-10T00:00:00"/>
    <n v="22024005660"/>
    <s v="2024 03 9241 22706"/>
    <n v="3267"/>
    <x v="325"/>
    <s v="SPC 103/2024: REDACCIÓN DE PROYECTO TÉCNICO PARA LA RENOVACIÓN DE LA SALA DE CALDERAS DEL C.C. RONDILL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706"/>
  </r>
  <r>
    <n v="220239000481"/>
    <s v="AD"/>
    <d v="2024-01-01T00:00:00"/>
    <n v="22024001117"/>
    <s v="2024 03 9241 22799"/>
    <n v="107117.52"/>
    <x v="326"/>
    <s v="GESTIÓN ACTIVIDADES OCUPACIÓN TIEMPO LIBRE (YOGA) EN CENTROS DE PARTICIPACIÓN CIUDADANA (DEL 1/ENE 2024 AL 30/SEP 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40007176"/>
    <s v="AD"/>
    <d v="2024-03-18T00:00:00"/>
    <n v="22024000013"/>
    <s v="2024 03 9241 22799"/>
    <n v="37478.769999999997"/>
    <x v="327"/>
    <s v="EXP. SE-PC 84/2022 PS1. ASISTENCIA TÉCNICA A ESPECTÁCULOS Y MANTENIMIENTO AUDIOVISUAL. PRÓRROGA EXTRAORDINARIA.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40000771"/>
    <s v="AD"/>
    <d v="2024-02-07T00:00:00"/>
    <n v="22024000013"/>
    <s v="2024 03 9241 22799"/>
    <n v="14991.5"/>
    <x v="327"/>
    <s v="PRÓRROGA CONTRATO SERVICIO DE ASISTENCIA TÉCNICA ESPECTÁCULOS Y MTO. AUDIOVISUAL.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29000236"/>
    <s v="AD"/>
    <d v="2024-01-01T00:00:00"/>
    <n v="22024002846"/>
    <s v="2024 03 9241 22799"/>
    <n v="7063.28"/>
    <x v="328"/>
    <s v="PRESUPUESTOS PARTICIPATIVOS: SERVICIO ASESORAMIENTO Y ASIST. TÉCNICA PARA DESARROLLO DEL PROGRAMA (01/01/2023 -31/04/24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40003342"/>
    <s v="AD/"/>
    <d v="2024-02-26T00:00:00"/>
    <n v="22024001117"/>
    <s v="2024 03 9241 22799"/>
    <n v="-30902.34"/>
    <x v="326"/>
    <s v="GESTIÓN ACTIVIDADES OCUPACIÓN TIEMPO LIBRE (YOGA) EN CENTROS SPC (DEL 1/ENE 2024 AL 30/SEP 2025). MINORACIÓN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39000625"/>
    <s v="AD"/>
    <d v="2024-01-01T00:00:00"/>
    <n v="22024001318"/>
    <s v="2024 03 9241 22799"/>
    <n v="40277.06"/>
    <x v="329"/>
    <s v="PRÓRROGA CONTRATO DE SERVICIOS DE GESTIÓN DE LA ESCUELA DE PARTICIPACIÓN CIUDADANA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40007506"/>
    <s v="AD"/>
    <d v="2024-03-20T00:00:00"/>
    <n v="22024003083"/>
    <s v="2024 03 9241 22799"/>
    <n v="7058.3"/>
    <x v="330"/>
    <s v="SPC 13/2024 SERVICIOS INFORMÁTICOS IMPRESIÓN TICKETS Y PROVISIÓN CONTENIDOS PANTALLAS INFORMATIVAS MAR. / DIC (1A)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799"/>
  </r>
  <r>
    <n v="220240021716"/>
    <s v="AD/"/>
    <d v="2024-05-28T00:00:00"/>
    <n v="22024001117"/>
    <s v="2024 03 9241 22799"/>
    <n v="-25485.7"/>
    <x v="326"/>
    <s v="EXP. SE-PC 118/2023 GESTIÓN ACTIVIDADES OCUPACIÓN TIEMPO LIBRE (YOGA) EN CENTROS DE PC - 2º minoración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799"/>
  </r>
  <r>
    <n v="220240017269"/>
    <s v="AD"/>
    <d v="2024-05-15T00:00:00"/>
    <n v="22024004072"/>
    <s v="2024 03 9241 22799"/>
    <n v="11956.8"/>
    <x v="328"/>
    <s v="SE PC 5/2022: 1 PRÓRROGA CONTRATO DE SERVICIOS ASESORAMIENTO Y GESTIÓN PROGRAMA DE PRESUPUESTOS PARTICIPATIVOS (1A)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799"/>
  </r>
  <r>
    <n v="220240030134"/>
    <s v="AD"/>
    <d v="2024-07-10T00:00:00"/>
    <n v="22024005645"/>
    <s v="2024 03 9241 22799"/>
    <n v="278.68"/>
    <x v="331"/>
    <s v="SERIGRAFIADO DE ESCUDO DEL AYUNTAMIENTO EN VESTUARIO DE PERSONAL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799"/>
  </r>
  <r>
    <n v="220240039508"/>
    <s v="D"/>
    <d v="2024-08-22T00:00:00"/>
    <n v="22024004053"/>
    <s v="2024 03 9241 22799"/>
    <n v="72589.539999999994"/>
    <x v="327"/>
    <s v="SE PC 81/2024 SERVICIO DE ASISTENCIA TÉCNICA A ESPECTÁCULOS Y MTO. DE MAQUINARIA Y EQUIPAMIENTO AUDIOVISUAL (2A)"/>
    <n v="300"/>
    <s v="VALLADOLID"/>
    <s v="VALLADOLID"/>
    <x v="0"/>
    <s v="PrAbier - Procedimiento Abierto"/>
    <s v="MultiC - MultiCriterio"/>
    <x v="1"/>
    <x v="2"/>
    <s v="2"/>
    <s v="2. Gastos corrientes en bienes y servicios"/>
    <s v="03"/>
    <x v="9"/>
    <s v="9241"/>
    <s v="9241. Participación ciudadana"/>
    <s v="22"/>
    <s v="22799"/>
  </r>
  <r>
    <n v="220240042943"/>
    <s v="D"/>
    <d v="2024-09-19T00:00:00"/>
    <n v="22024000078"/>
    <s v="2024 03 9241 212"/>
    <n v="39.200000000000003"/>
    <x v="247"/>
    <s v="SUMINISTRO MATERIAL FERRETERÍA PARA CC DELICIAS (ID 41787) Y JOSÉ LUIS MOSQUERA (ID40170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44508"/>
    <s v="D"/>
    <d v="2024-09-30T00:00:00"/>
    <n v="22024000078"/>
    <s v="2024 03 9241 212"/>
    <n v="80.010000000000005"/>
    <x v="192"/>
    <s v="SUMINISTRO MATERIAL PINTURA PARA C.C. CASA CUNA // DISOLVENTE UNIVERSAL JABER N25 25LT (ID 37313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02024"/>
    <s v="AD"/>
    <d v="2024-02-21T00:00:00"/>
    <n v="22024001750"/>
    <s v="2024 04 3121 22106"/>
    <n v="4500"/>
    <x v="332"/>
    <s v="VACUNAS HEPATITIS Y TETANOS. DEPARTAMENTO DE PREVENCION Y SALUD LABORAL"/>
    <n v="220"/>
    <s v="TRES CANTOS"/>
    <s v="MADRID"/>
    <x v="1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06"/>
  </r>
  <r>
    <n v="220240003150"/>
    <s v="AD"/>
    <d v="2024-02-22T00:00:00"/>
    <n v="22024001554"/>
    <s v="2024 04 3121 22106"/>
    <n v="14000"/>
    <x v="333"/>
    <s v="SUMINISTRO MEDICAMENTOS PARA EL DEPARTAMENTO DE PREVENCION Y SALUD LABORAL"/>
    <n v="220"/>
    <s v="VALLADOLID"/>
    <s v="VALLADOLID"/>
    <x v="1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06"/>
  </r>
  <r>
    <n v="220240001974"/>
    <s v="AD"/>
    <d v="2024-02-20T00:00:00"/>
    <n v="22024001969"/>
    <s v="2024 04 3121 22106"/>
    <n v="17000"/>
    <x v="334"/>
    <s v="SUMINISTRO MATERIAL SANITARIO DESECHABLE, CURAS, TIRAS REACTIVAS E INSTRUMENTAL QUIRURGICO. DPTO. PREVENCION Y SALUD LA"/>
    <n v="220"/>
    <s v="VALLADOLID"/>
    <s v="VALLADOLID"/>
    <x v="1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06"/>
  </r>
  <r>
    <n v="220240000765"/>
    <s v="AD"/>
    <d v="2024-02-05T00:00:00"/>
    <n v="22024000483"/>
    <s v="2024 04 3121 22199"/>
    <n v="1600"/>
    <x v="335"/>
    <s v="RECOGIDA RESIDUOS BIOLOGICOS. DPTO. DE PREVENCION Y SALUD LABORAL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99"/>
  </r>
  <r>
    <n v="220240000779"/>
    <s v="AD"/>
    <d v="2024-02-07T00:00:00"/>
    <n v="22024000593"/>
    <s v="2024 04 3121 22199"/>
    <n v="2420"/>
    <x v="336"/>
    <s v="CALIBRACIONES EQUIPOS MEDICOS. DPTO. PREVENCION Y SALUD LABORAL"/>
    <n v="220"/>
    <s v="VALDESTILLAS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99"/>
  </r>
  <r>
    <n v="220240026338"/>
    <s v="AD"/>
    <d v="2024-06-21T00:00:00"/>
    <n v="22024005181"/>
    <s v="2024 04 3121 22199"/>
    <n v="520"/>
    <x v="336"/>
    <s v="REPARACIÓN Y AJUSTE DE ELECTROCARGIÓGRAFO CARDIOLINE - DPTO DE PREVENCIÓN Y SALUD LABORAL - 2ºT 2024"/>
    <s v="220"/>
    <s v="VALDESTILLAS"/>
    <s v="VALLADOLID"/>
    <x v="0"/>
    <s v="AdDirec - Adjudicación Directa"/>
    <s v="SinC - Sin Criterio"/>
    <x v="0"/>
    <x v="1"/>
    <s v="2"/>
    <s v="2. Gastos corrientes en bienes y servicios"/>
    <s v="04"/>
    <x v="8"/>
    <s v="3121"/>
    <s v="3121. Prevención y salud laboral"/>
    <s v="22"/>
    <s v="22199"/>
  </r>
  <r>
    <n v="220239000052"/>
    <s v="AD"/>
    <d v="2024-01-01T00:00:00"/>
    <n v="22024002181"/>
    <s v="2024 04 3121 22706"/>
    <n v="18375"/>
    <x v="337"/>
    <s v="EXAMANES GINECOLOGICOS TRABAJADORAS DEL AYUNTAMIENTO. SERVICIO DE PREVENCION Y SALUD LABORAL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3121"/>
    <s v="3121. Prevención y salud laboral"/>
    <s v="22"/>
    <s v="22706"/>
  </r>
  <r>
    <n v="220239000514"/>
    <s v="AD"/>
    <d v="2024-01-01T00:00:00"/>
    <n v="22024001253"/>
    <s v="2024 04 3121 22706"/>
    <n v="24589.040000000001"/>
    <x v="338"/>
    <s v="PRORROGA CONTRATO ANALISIS CLINICOS DEL 1 DE ENERO AL 26 DE OCTUBRE DE 2024. SALUD LABORAL"/>
    <n v="220"/>
    <s v="ESPLUGUES DE LLOBREGAT"/>
    <s v="BARCELONA"/>
    <x v="0"/>
    <s v="PrAbier - Procedimiento Abierto"/>
    <s v="MultiC - MultiCriterio"/>
    <x v="1"/>
    <x v="0"/>
    <s v="2"/>
    <s v="2. Gastos corrientes en bienes y servicios"/>
    <s v="04"/>
    <x v="8"/>
    <s v="3121"/>
    <s v="3121. Prevención y salud laboral"/>
    <s v="22"/>
    <s v="22706"/>
  </r>
  <r>
    <n v="220240003693"/>
    <s v="AD"/>
    <d v="2024-02-29T00:00:00"/>
    <n v="22024001556"/>
    <s v="2024 04 3121 22799"/>
    <n v="600"/>
    <x v="84"/>
    <s v="RECOGID Y DESTRUCCION PAPEL. DEPARTAMENTO PREVENCION Y SALUD LABORAL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799"/>
  </r>
  <r>
    <n v="220240000764"/>
    <s v="AD"/>
    <d v="2024-02-05T00:00:00"/>
    <n v="22024000482"/>
    <s v="2024 04 3121 22799"/>
    <n v="1000"/>
    <x v="339"/>
    <s v="RADIOGRAFIAS Y ECOGRAFIAS. DPTO PREVENCION Y SALUD LABORAL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799"/>
  </r>
  <r>
    <n v="220240003036"/>
    <s v="AD"/>
    <d v="2024-02-21T00:00:00"/>
    <n v="22024001571"/>
    <s v="2024 04 3121 22799"/>
    <n v="3500"/>
    <x v="340"/>
    <s v="LIMPIEZA DE BATAS, TOALLAS, SABANILLAS, ETC. DEPARTAMENTO DE PREVENCION Y SALUD LABORAL"/>
    <n v="220"/>
    <s v="TUDELA DE DUERO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799"/>
  </r>
  <r>
    <n v="220240026270"/>
    <s v="AD"/>
    <d v="2024-06-21T00:00:00"/>
    <n v="22024005179"/>
    <s v="2024 04 3121 22799"/>
    <n v="5190.8999999999996"/>
    <x v="341"/>
    <s v="EVALUACIÓN DE RIESGOS DE LOS PUESTOS DE TRABAJO, INSTALACIONES Y MAQUINARIA DE POLICIA MUNICIPAL Y BOMBEROS (SEIS)"/>
    <s v="220"/>
    <s v="MADRID"/>
    <s v="MADRID"/>
    <x v="0"/>
    <s v="AdDirec - Adjudicación Directa"/>
    <s v="SinC - Sin Criterio"/>
    <x v="0"/>
    <x v="1"/>
    <s v="2"/>
    <s v="2. Gastos corrientes en bienes y servicios"/>
    <s v="04"/>
    <x v="8"/>
    <s v="3121"/>
    <s v="3121. Prevención y salud laboral"/>
    <s v="22"/>
    <s v="22799"/>
  </r>
  <r>
    <n v="220240044506"/>
    <s v="D"/>
    <d v="2024-09-30T00:00:00"/>
    <n v="22024000078"/>
    <s v="2024 03 9241 212"/>
    <n v="13.08"/>
    <x v="192"/>
    <s v="SUMINISTRO MATERIAL PINTURA PARA C.C. JOSÉ LUIS MOSQUERA (PLASTE COVER STANDARD 15KG A - ID- 42043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39000476"/>
    <s v="AD"/>
    <d v="2024-01-01T00:00:00"/>
    <n v="22024001095"/>
    <s v="2024 03 9241 213"/>
    <n v="82001.53"/>
    <x v="76"/>
    <s v="CONTRATO MANTENIMIENTO SIST. CALEFACCIÓN Y CLIMAT. CENTROS PARTICIPACIÓN CIUD/ LOTE 1 EXP SE-PC 11/2023/ 1ENE24-1JUN25"/>
    <n v="220"/>
    <s v="VALLADOLID"/>
    <s v="MADR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1"/>
    <s v="213"/>
  </r>
  <r>
    <n v="220240000766"/>
    <s v="AD"/>
    <d v="2024-02-05T00:00:00"/>
    <n v="22024000468"/>
    <s v="2024 03 9241 213"/>
    <n v="42.96"/>
    <x v="88"/>
    <s v="Intervención en centro cívico Rondilla: suministro de contactor del cuadro de maniobra de ascensor"/>
    <n v="220"/>
    <s v="VIGO"/>
    <s v="PONTEVEDRA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5224"/>
    <s v="ADO"/>
    <d v="2024-03-07T00:00:00"/>
    <n v="22024002640"/>
    <s v="2024 04 9202 22607"/>
    <n v="54.8"/>
    <x v="342"/>
    <s v="Factura nº 0273-24 por utilización de varias instalaciones deportivas municipales para las pruebas físicas de Bomberos"/>
    <n v="24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03077"/>
    <s v="AD"/>
    <d v="2024-02-21T00:00:00"/>
    <n v="22024001818"/>
    <s v="2024 04 9202 22607"/>
    <n v="600"/>
    <x v="343"/>
    <s v="CONTROL PRUEBAS FISICAS ASPIRANTES SUBOFICIAL BOMBEROS"/>
    <n v="220"/>
    <s v="PALENCIA"/>
    <s v="PALENCIA"/>
    <x v="3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02020"/>
    <s v="AD"/>
    <d v="2024-02-21T00:00:00"/>
    <n v="22024001433"/>
    <s v="2024 04 9202 22607"/>
    <n v="919.5"/>
    <x v="344"/>
    <s v="PROPUESTA DE GASTO ABONO ALQUILER DE AULAS AULARIO CONCURSO ESTABILIZACIÓN 6-4-2024 -PER-676/2022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01670"/>
    <s v="AD"/>
    <d v="2024-02-19T00:00:00"/>
    <n v="22024000075"/>
    <s v="2024 04 9202 22607"/>
    <n v="1140.7"/>
    <x v="344"/>
    <s v="ABONO TASA POR USO DE AULAS DE LA UVA, CONVOCATORIA DE 3 TÉCNICOS MEDIOS DE ANIMACIÓN COMUNITARIA. PER-344/2023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02019"/>
    <s v="AD"/>
    <d v="2024-02-21T00:00:00"/>
    <n v="22024001431"/>
    <s v="2024 04 9202 22607"/>
    <n v="1924.15"/>
    <x v="344"/>
    <s v="PROPUESTA DE GASTO PARA ABONO ALQUILER AULAS AULARIO, CONCURSO ESTABILIZACIÓN, PER-672/2022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26341"/>
    <s v="AD"/>
    <d v="2024-06-21T00:00:00"/>
    <n v="22024005209"/>
    <s v="2024 04 9202 22607"/>
    <n v="750"/>
    <x v="343"/>
    <s v="ABONO GASTOS DE PRUEBAS FÍSICAS PARA PROVISIÓN DE 8 SUBINSPECTORES, 2 INSPECTORES Y 2 MAYORES DE LA P.M.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607"/>
  </r>
  <r>
    <n v="220240011962"/>
    <s v="AD"/>
    <d v="2024-04-17T00:00:00"/>
    <n v="22024004033"/>
    <s v="2024 04 9202 22607"/>
    <n v="5570.45"/>
    <x v="344"/>
    <s v="ABONO TASAS USO AULAS FACULTAD DE FILOSOFIA Y LETRAS, 81 PEONES -1 DE JUNIO DE 2024-. PER-655/2023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607"/>
  </r>
  <r>
    <n v="220240010755"/>
    <s v="AD"/>
    <d v="2024-04-03T00:00:00"/>
    <n v="22024003810"/>
    <s v="2024 04 9202 22607"/>
    <n v="1140.7"/>
    <x v="344"/>
    <s v="ABONO TASAS USO DE AULAS AULARIO CAMPUS ESGUEVA 14 T.A.G. 25-5-24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607"/>
  </r>
  <r>
    <n v="220240010754"/>
    <s v="AD"/>
    <d v="2024-04-03T00:00:00"/>
    <n v="22024003809"/>
    <s v="2024 04 9202 22607"/>
    <n v="5505.2"/>
    <x v="344"/>
    <s v="ABONO TASAS AULAS CAMPUS ESGUEVA Y FAC. ECONÓMICAS PARA 81 PEONES 1-6-24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607"/>
  </r>
  <r>
    <n v="220240028950"/>
    <s v="AD"/>
    <d v="2024-07-02T00:00:00"/>
    <n v="22024005360"/>
    <s v="2024 04 9202 22607"/>
    <n v="1589.35"/>
    <x v="344"/>
    <s v="Aulario Campus Esgueva de la universidad de Valladolid, 24 plazas de conductores, 22-6-2024."/>
    <n v="220"/>
    <s v="VALLADOLID"/>
    <s v="VALLADOLID"/>
    <x v="0"/>
    <s v="AdDirec - Adjudicación Directa"/>
    <s v="SinC - Sin Criterio"/>
    <x v="0"/>
    <x v="2"/>
    <s v="2"/>
    <s v="2. Gastos corrientes en bienes y servicios"/>
    <s v="04"/>
    <x v="8"/>
    <s v="9202"/>
    <s v="9202. Gestión de recursos humanos"/>
    <s v="22"/>
    <s v="22607"/>
  </r>
  <r>
    <n v="220240042265"/>
    <s v="AD"/>
    <d v="2024-09-10T00:00:00"/>
    <n v="22024006304"/>
    <s v="2024 04 9202 22699"/>
    <n v="160.63"/>
    <x v="156"/>
    <s v="ADQUISICION DE PAPELOGRAFO, CARTULINAS Y PEGAMENTOS PARA FORMACION Y SECCION DE COSTES."/>
    <n v="220"/>
    <s v="VALLADOLID"/>
    <s v="VALLADOLID"/>
    <x v="1"/>
    <s v="AdDirec - Adjudicación Directa"/>
    <s v="SinC - Sin Criterio"/>
    <x v="0"/>
    <x v="2"/>
    <s v="2"/>
    <s v="2. Gastos corrientes en bienes y servicios"/>
    <s v="04"/>
    <x v="8"/>
    <s v="9202"/>
    <s v="9202. Gestión de recursos humanos"/>
    <s v="22"/>
    <s v="22699"/>
  </r>
  <r>
    <n v="220240042260"/>
    <s v="AD"/>
    <d v="2024-09-10T00:00:00"/>
    <n v="22024006302"/>
    <s v="2024 04 9202 22699"/>
    <n v="81.64"/>
    <x v="258"/>
    <s v="ADQUISICION DE UN MANDO Y CABLE PARA FORMACION"/>
    <n v="220"/>
    <s v="VALLADOLID"/>
    <s v="VALLADOLID"/>
    <x v="1"/>
    <s v="AdDirec - Adjudicación Directa"/>
    <s v="SinC - Sin Criterio"/>
    <x v="0"/>
    <x v="2"/>
    <s v="2"/>
    <s v="2. Gastos corrientes en bienes y servicios"/>
    <s v="04"/>
    <x v="8"/>
    <s v="9202"/>
    <s v="9202. Gestión de recursos humanos"/>
    <s v="22"/>
    <s v="22699"/>
  </r>
  <r>
    <n v="220240004074"/>
    <s v="AD"/>
    <d v="2024-03-02T00:00:00"/>
    <n v="22024003016"/>
    <s v="2024 04 9202 22799"/>
    <n v="84.7"/>
    <x v="345"/>
    <s v="PSICOTÉCNICO POLICIA MUNICIPAL. PER-578/2020. (can)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799"/>
  </r>
  <r>
    <n v="220240004894"/>
    <s v="AD"/>
    <d v="2024-03-05T00:00:00"/>
    <n v="22024000025"/>
    <s v="2024 04 9202 22799"/>
    <n v="4385.74"/>
    <x v="346"/>
    <s v="Contrato de mantenimiento anual de ABACO (Wcronos) aplicación informática año 2024. Nº de contrato 1231000028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799"/>
  </r>
  <r>
    <n v="220240022335"/>
    <s v="AD"/>
    <d v="2024-05-31T00:00:00"/>
    <n v="22024004835"/>
    <s v="2024 04 9202 22799"/>
    <n v="1542.75"/>
    <x v="347"/>
    <s v="ABONO GASTO EMPRESA PARA CORRECCIÓN EJERCICIOS 24 CONDUCTORES."/>
    <s v="220"/>
    <s v="SALAMANCA"/>
    <s v="SALAMANCA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3231"/>
    <s v="AD"/>
    <d v="2024-04-26T00:00:00"/>
    <n v="22024004233"/>
    <s v="2024 04 9202 22799"/>
    <n v="4222.8999999999996"/>
    <x v="347"/>
    <s v="ABONO GASTO PARA CONTRATACIÓN EMPRESA PARA CORRECCIÓN TIPO TEST PRUEBA 81 PLAZAS PEONES. PER-655/2023."/>
    <s v="220"/>
    <s v="SALAMANCA"/>
    <s v="SALAMANCA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0991"/>
    <s v="AD"/>
    <d v="2024-04-08T00:00:00"/>
    <n v="22024003838"/>
    <s v="2024 04 9202 22799"/>
    <n v="600"/>
    <x v="343"/>
    <s v="PRUEBAS FÍSICAS SUBOFICIALES 20-2-2024. (can)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0990"/>
    <s v="AD"/>
    <d v="2024-04-08T00:00:00"/>
    <n v="22024003833"/>
    <s v="2024 04 9202 22799"/>
    <n v="84.7"/>
    <x v="345"/>
    <s v="PSICOTÉCNICO POLICÍA MUNICIPAL. (can)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0988"/>
    <s v="AD"/>
    <d v="2024-04-08T00:00:00"/>
    <n v="22024003087"/>
    <s v="2024 04 9202 22799"/>
    <n v="1210"/>
    <x v="346"/>
    <s v="GASTOS DE MIGRACIÓN DEL SISTEMA WCRONOS. ÁBACO. (can)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0989"/>
    <s v="AD"/>
    <d v="2024-04-08T00:00:00"/>
    <n v="22024003832"/>
    <s v="2024 04 9202 22799"/>
    <n v="1500"/>
    <x v="64"/>
    <s v="CURSO UNE 58161. GRÚAS CARGADORAS. CURSO: VA/24-001/GC (can)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31523"/>
    <s v="AD"/>
    <d v="2024-07-18T00:00:00"/>
    <n v="22024005726"/>
    <s v="2024 04 9202 22799"/>
    <n v="1694"/>
    <x v="347"/>
    <s v="CORRECCIÓN DE EJERCICIOS PROVISIÓN DE 17 ADMINISTRATIVOS, POR EMPRESA INFORMÁTICA."/>
    <n v="220"/>
    <s v="SALAMANCA"/>
    <s v="SALAMANCA"/>
    <x v="0"/>
    <s v="AdDirec - Adjudicación Directa"/>
    <s v="SinC - Sin Criterio"/>
    <x v="0"/>
    <x v="2"/>
    <s v="2"/>
    <s v="2. Gastos corrientes en bienes y servicios"/>
    <s v="04"/>
    <x v="8"/>
    <s v="9202"/>
    <s v="9202. Gestión de recursos humanos"/>
    <s v="22"/>
    <s v="22799"/>
  </r>
  <r>
    <n v="220239000131"/>
    <s v="AD"/>
    <d v="2024-01-01T00:00:00"/>
    <n v="22024001174"/>
    <s v="2024 03 9241 213"/>
    <n v="7464.9"/>
    <x v="88"/>
    <s v="SE-PC 12/2023: PRÓRROGA CONTRATO DE MANT DE ASCENSORES DE LOS CENTROS DE PARTICIPACIÓN CIUDADANA (1 ENE24-3 MAY25)"/>
    <n v="220"/>
    <s v="VIGO"/>
    <s v="PONTEVEDRA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1"/>
    <s v="213"/>
  </r>
  <r>
    <n v="220240008433"/>
    <s v="AD"/>
    <d v="2024-03-22T00:00:00"/>
    <n v="22024003695"/>
    <s v="2024 03 9241 213"/>
    <n v="118.41"/>
    <x v="88"/>
    <s v="SUMINISTRO DE LLAMADOR DE PISO AVERIADO EN CENTRO CÍVICO RONDILLA"/>
    <n v="220"/>
    <s v="VIGO"/>
    <s v="PONTEVEDRA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3691"/>
    <s v="AD"/>
    <d v="2024-02-29T00:00:00"/>
    <n v="22024002719"/>
    <s v="2024 03 9241 213"/>
    <n v="121.07"/>
    <x v="88"/>
    <s v="SUMINISTRO DE PIEZAS PARA REPARACIÓN DE ASCENSORES EN CC RONDILLA Y CC ESGUEVA."/>
    <n v="220"/>
    <s v="VIGO"/>
    <s v="PONTEVEDRA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3067"/>
    <s v="AD"/>
    <d v="2024-02-21T00:00:00"/>
    <n v="22024001847"/>
    <s v="2024 03 9241 213"/>
    <n v="325.61"/>
    <x v="88"/>
    <s v="SUMINISTRO DE PIEZAS PARA REPARACIÓN DE ASCENSOR EN CC ZONA SUR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8432"/>
    <s v="AD"/>
    <d v="2024-03-22T00:00:00"/>
    <n v="22024003692"/>
    <s v="2024 03 9241 213"/>
    <n v="356.03"/>
    <x v="88"/>
    <s v="REPROGRAMACIÓN Y AJUSTE DE PLACA ELECTRÓNICA PARA ASCENSOR DE CENTRO CÍVICO PILARICA.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39000477"/>
    <s v="AD"/>
    <d v="2024-01-01T00:00:00"/>
    <n v="22024001096"/>
    <s v="2024 03 9241 213"/>
    <n v="3169.6"/>
    <x v="348"/>
    <s v="CONTRATO MANTENIMIENTO GRUPOS ELECTRÓGENOS CENTROS PARTICIPACIÓN CIUD/ LOTE 2 EXP SE-PC 11/2023/ 1ENE24-1JUN25"/>
    <n v="220"/>
    <s v="MADRID"/>
    <s v="MADR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1"/>
    <s v="213"/>
  </r>
  <r>
    <n v="220239000132"/>
    <s v="AD"/>
    <d v="2024-01-01T00:00:00"/>
    <n v="22024001175"/>
    <s v="2024 03 9241 213"/>
    <n v="5277.54"/>
    <x v="349"/>
    <s v="SE-PC 13/2023: PRÓRROGA CONTRATO DE MANT. DE EXTINTORES DE LOS CENTROS DE PARTICIPACIÓN CIUDADANA (1 ENE24-3 MAY25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1"/>
    <s v="213"/>
  </r>
  <r>
    <n v="220240001462"/>
    <s v="D"/>
    <d v="2024-02-19T00:00:00"/>
    <n v="22024001380"/>
    <s v="2024 03 9241 213"/>
    <n v="767.72"/>
    <x v="76"/>
    <s v="REPARACION MOTOR QUEMADOR CC DELICIAS SEGUN PRESUPUESTO Nº 1726/209/24 DE FECHA 29/01/20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4478"/>
    <s v="D"/>
    <d v="2024-03-05T00:00:00"/>
    <n v="22024001380"/>
    <s v="2024 03 9241 213"/>
    <n v="844.63"/>
    <x v="76"/>
    <s v="SUMINISTRO DE BOMBAS DE ACHIQUE PARA CC LUELMO SEGUN PRESUPUESTO Nº 1726/207/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1633"/>
    <s v="D"/>
    <d v="2024-02-19T00:00:00"/>
    <n v="22024000079"/>
    <s v="2024 03 9241 213"/>
    <n v="1254.3699999999999"/>
    <x v="162"/>
    <s v="MATERIAL ELECTRICIDAD: AV UNIÓN ESGUEVA (ID 38598), J.M. LUELMO (ID 39174) Y J.L. MOSQUERA (ID 38978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7802"/>
    <s v="D"/>
    <d v="2024-03-21T00:00:00"/>
    <n v="22024000079"/>
    <s v="2024 03 9241 213"/>
    <n v="346.01"/>
    <x v="162"/>
    <s v="SUMINISTRO DE MATERIAL ELÉCTRICO PARA CC ZONA ESTE (ID 39700) Y CIC CONDE ANSÚREZ (ID 40006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1639"/>
    <s v="D"/>
    <d v="2024-02-19T00:00:00"/>
    <n v="22024000079"/>
    <s v="2024 03 9241 213"/>
    <n v="335.32"/>
    <x v="162"/>
    <s v="MATERIAL ELECTRICIDAD CENTROS CÍVICOS: ZONA ESTE (39692), LUELMO (39582), CANAL DE CASTILLA (39543), PARQUESOL (39566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1458"/>
    <s v="D"/>
    <d v="2024-02-19T00:00:00"/>
    <n v="22024001380"/>
    <s v="2024 03 9241 213"/>
    <n v="1275.6500000000001"/>
    <x v="76"/>
    <s v="MATERIAL SUSTITUIDO EN ENERO 2024 EN VARIOS CENTROS CIVICOS SEGUN PRESUPUESTO Nº 1726/211/24 DE FECHA 29/01/20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39000085"/>
    <s v="AD"/>
    <d v="2024-01-01T00:00:00"/>
    <n v="22024001173"/>
    <s v="2024 03 9241 213"/>
    <n v="29264.94"/>
    <x v="87"/>
    <s v="SE-PC 16/2023: PRÓRROGA CONTRATO DE MANTENIMIENTO ALARMAS DE LOS CENTROS DE PARTICIPACIÓN CIUDADANA (1 ENE24-31 MAY25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1"/>
    <s v="213"/>
  </r>
  <r>
    <n v="220240000732"/>
    <s v="AD"/>
    <d v="2024-02-05T00:00:00"/>
    <n v="22024000093"/>
    <s v="2024 03 9241 213"/>
    <n v="1972.3"/>
    <x v="350"/>
    <s v="SUMINISTRO E INSTALACIÓN DE MOTOR PARA PUERTA AUTOMÁTICA DE CC JOSÉ LUIS MOSQUER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8428"/>
    <s v="AD"/>
    <d v="2024-03-22T00:00:00"/>
    <n v="22024003619"/>
    <s v="2024 03 9241 213"/>
    <n v="2292.36"/>
    <x v="88"/>
    <s v="SUMINISTRO Y CAMBIO DE ACEITE PARA REPARACIÓN DE ASCENSOR EN CENTRO CÍVICO RONDILLA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1635"/>
    <s v="D"/>
    <d v="2024-02-19T00:00:00"/>
    <n v="22024000079"/>
    <s v="2024 03 9241 213"/>
    <n v="164.51"/>
    <x v="162"/>
    <s v="MATERIAL CC JOSE MARÍA LUELMO (ID 39174): LAMPARA LEDVANC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3537"/>
    <s v="D"/>
    <d v="2024-02-28T00:00:00"/>
    <n v="22024000079"/>
    <s v="2024 03 9241 213"/>
    <n v="95.43"/>
    <x v="162"/>
    <s v="MATERIAL ELECTRICIDAD PARA CC CASTILLA (EMERGENCIA SAGELUX  EVO110 PERMAN 1H 110LU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1460"/>
    <s v="D"/>
    <d v="2024-02-19T00:00:00"/>
    <n v="22024001380"/>
    <s v="2024 03 9241 213"/>
    <n v="2680.82"/>
    <x v="76"/>
    <s v="MATERIAL SUSTITUIDO Y LIMPIEZA CIRCUITOS CC PARQUESOL SEGUN PRESUPUESTO Nº 1726/210/24 DE FECHA 29/01/20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7666"/>
    <s v="D"/>
    <d v="2024-03-21T00:00:00"/>
    <n v="22024000079"/>
    <s v="2024 03 9241 213"/>
    <n v="105.67"/>
    <x v="267"/>
    <s v="MATERIAL REPARACIÒN CIC CONDE ANSÚREZ (3VNTCSPM - BATERÍA SAFT-ARTS 3,6V 1.6AH 3VNT CS PM FASTÓN 2,8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4480"/>
    <s v="D"/>
    <d v="2024-03-05T00:00:00"/>
    <n v="22024001380"/>
    <s v="2024 03 9241 213"/>
    <n v="4643.9799999999996"/>
    <x v="76"/>
    <s v="SUMINISTRO QUEMADOR CENTRO CÍVICO ZONA ESTE SEGUN PRESUPUESTO Nº 1726/204/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27345"/>
    <s v="D"/>
    <d v="2024-06-26T00:00:00"/>
    <n v="22024000079"/>
    <s v="2024 03 9241 213"/>
    <n v="12.91"/>
    <x v="162"/>
    <s v="MATERIAL REPARACIÓN EN CC ESGUEVA (MECANISMO FOMI / JUNTA UNION FOMINAYA TORNILLO INOX 0138576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7347"/>
    <s v="D"/>
    <d v="2024-06-26T00:00:00"/>
    <n v="22024000079"/>
    <s v="2024 03 9241 213"/>
    <n v="39.22"/>
    <x v="267"/>
    <s v="SUMINISTRO DE MATERIAL ELECTRICIDAD PARA CC JOSÉ LUIS MOSQUERA ( DETECTOR PIR 360º EMPOTRAR LEGRAND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5803"/>
    <s v="AD"/>
    <d v="2024-06-19T00:00:00"/>
    <n v="22024005107"/>
    <s v="2024 03 9241 213"/>
    <n v="276.49"/>
    <x v="84"/>
    <s v="SUMINISTRO DE PROGRAMADOR DE RIEGO PARA JARDÍN DE CENTRO CÍVICO PARQUESOL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24482"/>
    <s v="D"/>
    <d v="2024-06-18T00:00:00"/>
    <n v="22024000079"/>
    <s v="2024 03 9241 213"/>
    <n v="28.44"/>
    <x v="162"/>
    <s v="SUMINISTRO MATERIAL ELÉCTRICO PARA CC JOSÉ LUIS MOSQUERA (DETECTOR LEGRAND 48941  EMP. 360º  IP41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3938"/>
    <s v="AD"/>
    <d v="2024-06-14T00:00:00"/>
    <n v="22024005038"/>
    <s v="2024 03 9241 213"/>
    <n v="102.85"/>
    <x v="351"/>
    <s v="ARREGLO DE CORTINA DE SALÓN DE ACTOS DE CIC CONDE ANSÚREZ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23641"/>
    <s v="AD"/>
    <d v="2024-06-11T00:00:00"/>
    <n v="22024004918"/>
    <s v="2024 03 9241 213"/>
    <n v="1091.4100000000001"/>
    <x v="349"/>
    <s v="SUMINISTRO DE MATERIAL DE PROTECCIÓN CONTRA INCENDIOS (EXTINTORES, ETC.) PARA CENTROS CÍVICOS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21571"/>
    <s v="D"/>
    <d v="2024-05-28T00:00:00"/>
    <n v="22024000079"/>
    <s v="2024 03 9241 213"/>
    <n v="76"/>
    <x v="289"/>
    <s v="SUMINISTRO PARA CC CAMPILLO (CABLE ADAPTADOR HDMI A VGA / CABLES HDMI-HDMI 2M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1573"/>
    <s v="D"/>
    <d v="2024-05-28T00:00:00"/>
    <n v="22024000079"/>
    <s v="2024 03 9241 213"/>
    <n v="23.47"/>
    <x v="289"/>
    <s v="SUMINISTRO PARA CC JOSÉ MARÍA LUELMO DE CABLE VGA-SVGA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1005"/>
    <s v="AD"/>
    <d v="2024-05-24T00:00:00"/>
    <n v="22024004650"/>
    <s v="2024 03 9241 213"/>
    <n v="181.22"/>
    <x v="88"/>
    <s v="SUMINISTRO DE PULSADOR PARA REPARACIÓN DE ASCENSOR DE CENTRO CÍVICO ZONA SUR"/>
    <s v="220"/>
    <s v="VIGO"/>
    <s v="PONTEVEDRA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19268"/>
    <s v="D"/>
    <d v="2024-05-21T00:00:00"/>
    <n v="22024000079"/>
    <s v="2024 03 9241 213"/>
    <n v="56.19"/>
    <x v="162"/>
    <s v="LAMPARA PH LEDSPOTMV ND 8-100W 827 R80 36º / TASA ECORAEE   (R.DECRETO 208/2005) / ZOCALO   JANGAR 2902   2Elemen.Superf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16677"/>
    <s v="AD"/>
    <d v="2024-05-14T00:00:00"/>
    <n v="22024004392"/>
    <s v="2024 03 9241 213"/>
    <n v="139.15"/>
    <x v="351"/>
    <s v="ARREGLO DE TELONES DE TEATRO DEL C.C. JOSÉ LUIS MOSQUER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39000146"/>
    <s v="AD"/>
    <d v="2024-01-01T00:00:00"/>
    <n v="22024001155"/>
    <s v="2024 04 9204 22002"/>
    <n v="8038.24"/>
    <x v="352"/>
    <s v="SUMINISTRO DE FUNGIBLES COMPATIBLES Y  CINTAS MAGNÉTICAS, LOTE 2 (2/2023) PRIMERA PRÓRROGA"/>
    <n v="220"/>
    <s v="MADRID"/>
    <s v="MADRID"/>
    <x v="1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2"/>
    <s v="22002"/>
  </r>
  <r>
    <n v="220239000147"/>
    <s v="AD"/>
    <d v="2024-01-01T00:00:00"/>
    <n v="22024001156"/>
    <s v="2024 04 9204 22002"/>
    <n v="29354.42"/>
    <x v="353"/>
    <s v="SUMINISTRO DE FUNGIBLES ORIGINALES, LOTE 1 (2/2023) PRIMERA PRÓRROGA"/>
    <n v="220"/>
    <s v="BASAURI"/>
    <s v="BIZKAIA"/>
    <x v="1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2"/>
    <s v="22002"/>
  </r>
  <r>
    <n v="220239000865"/>
    <s v="AD"/>
    <d v="2024-01-01T00:00:00"/>
    <n v="22024001238"/>
    <s v="2024 04 9204 22100"/>
    <n v="85000"/>
    <x v="102"/>
    <s v="SUMINISTRO ENERGÍA ELÉCTRICA, EDIFICIO ENRIQUE IV,  (27/2023)"/>
    <n v="220"/>
    <s v="BILBAO"/>
    <s v="VIZCAYA"/>
    <x v="1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2"/>
    <s v="22100"/>
  </r>
  <r>
    <n v="220240044420"/>
    <s v="AD/"/>
    <d v="2024-09-27T00:00:00"/>
    <n v="22024001238"/>
    <s v="2024 04 9204 22100"/>
    <n v="-18000"/>
    <x v="102"/>
    <s v="SUMINISTRO ENERGÍA ELÉCTRICA, EDIFICIO ENRIQUE IV,  (27/2023) , (LIBERACIÓN CRÉDITO)"/>
    <s v="220"/>
    <s v="BILBAO"/>
    <s v="VIZCAYA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2"/>
    <s v="22100"/>
  </r>
  <r>
    <n v="220219001098"/>
    <s v="AD"/>
    <d v="2024-01-01T00:00:00"/>
    <n v="22024002873"/>
    <s v="2024 04 9204 22200"/>
    <n v="415981.2"/>
    <x v="354"/>
    <s v="TELEFONÍA FIJA , MÓVIL Y DATOS, LOTE 1"/>
    <n v="220"/>
    <s v="MADRID"/>
    <s v="MADR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2"/>
    <s v="22200"/>
  </r>
  <r>
    <n v="220219001099"/>
    <s v="AD"/>
    <d v="2024-01-01T00:00:00"/>
    <n v="22024002874"/>
    <s v="2024 04 9204 22200"/>
    <n v="16843.2"/>
    <x v="355"/>
    <s v="SERVICIOS DE RESPALDO, LOTE 2"/>
    <n v="220"/>
    <s v="POZUELO DE ALARCON"/>
    <s v="MADR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2"/>
    <s v="22200"/>
  </r>
  <r>
    <n v="220240009151"/>
    <s v="ADO"/>
    <d v="2024-04-01T00:00:00"/>
    <n v="22024003687"/>
    <s v="2024 04 9204 22200"/>
    <n v="1403.6"/>
    <x v="355"/>
    <s v="SERVICIOS DE TELECOMUNICACIONES, (87/2020), LOTE 1, DICIEMBRE, 2023"/>
    <s v="240"/>
    <s v="POZUELO DE ALARCON"/>
    <s v="MADRID"/>
    <x v="0"/>
    <s v="PrAbier - Procedimiento Abierto"/>
    <s v="MultiC - MultiCriterio"/>
    <x v="1"/>
    <x v="1"/>
    <s v="2"/>
    <s v="2. Gastos corrientes en bienes y servicios"/>
    <s v="04"/>
    <x v="8"/>
    <s v="9204"/>
    <s v="9204. Tecnologías de la información y comunicación"/>
    <s v="22"/>
    <s v="22200"/>
  </r>
  <r>
    <n v="220239000767"/>
    <s v="AD"/>
    <d v="2024-01-01T00:00:00"/>
    <n v="22024001212"/>
    <s v="2024 04 9204 22700"/>
    <n v="7510.47"/>
    <x v="356"/>
    <s v="SERVICIO DE LIMPIEZA DEL CDIT, PRIMERA PRÓRROGA, (32/2023)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2"/>
    <s v="22700"/>
  </r>
  <r>
    <n v="220239000906"/>
    <s v="AD"/>
    <d v="2024-01-01T00:00:00"/>
    <n v="22024001350"/>
    <s v="2024 04 9204 22701"/>
    <n v="33880"/>
    <x v="357"/>
    <s v="SERVICIOS DE CELADURÍA CDIT, SEGUNDA PRÓRROGA,  (53/2023)"/>
    <n v="220"/>
    <s v="VALLADOLID"/>
    <s v="VALLADOLID"/>
    <x v="0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2"/>
    <s v="22701"/>
  </r>
  <r>
    <n v="220219001275"/>
    <s v="AD"/>
    <d v="2024-01-01T00:00:00"/>
    <n v="22024002979"/>
    <s v="2024 04 9204 22799"/>
    <n v="19965"/>
    <x v="358"/>
    <s v="OFICINA TÉCNICA DE PROYECTOS, LOTE 3"/>
    <n v="220"/>
    <s v="MADRID"/>
    <s v="MADR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2"/>
    <s v="22799"/>
  </r>
  <r>
    <n v="220240012913"/>
    <s v="D"/>
    <d v="2024-04-25T00:00:00"/>
    <n v="22024001380"/>
    <s v="2024 03 9241 213"/>
    <n v="696.74"/>
    <x v="76"/>
    <s v="MATERIAL SUSTITUIDO EN FEBRERO 2024 EN VARIOS CENTROS CIVICOS SEGUN Nº DE PRESUPUESTO: 1726/213/24 DE FECHA 04/03/2024"/>
    <s v="300"/>
    <s v="VALLADOLID"/>
    <s v="MADR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30354"/>
    <s v="AD"/>
    <d v="2024-07-12T00:00:00"/>
    <n v="22024005661"/>
    <s v="2024 04 9209 22199"/>
    <n v="78.53"/>
    <x v="193"/>
    <s v="ADQUISICIÓN DE DOS BASTIDORES CARPETAS COLGANTES GIO DIN A4-FOLIO CON DESTINO A LA CONCEJALÍA DEL ÁREA DE HACIENDA."/>
    <n v="220"/>
    <s v="VALLADOLID"/>
    <s v="VALLADOLID"/>
    <x v="1"/>
    <s v="AdDirec - Adjudicación Directa"/>
    <s v="SinC - Sin Criterio"/>
    <x v="0"/>
    <x v="2"/>
    <s v="2"/>
    <s v="2. Gastos corrientes en bienes y servicios"/>
    <s v="04"/>
    <x v="8"/>
    <s v="9209"/>
    <s v="9209. Dirección del area de hacienda, personal y modernización administrativa"/>
    <s v="22"/>
    <s v="22199"/>
  </r>
  <r>
    <n v="220240028983"/>
    <s v="AD"/>
    <d v="2024-07-03T00:00:00"/>
    <n v="22024005439"/>
    <s v="2024 04 9209 22706"/>
    <n v="7000"/>
    <x v="8"/>
    <s v="CONTRATAC. ASISTENCIA TCA. ELABORACIÓN PLIEGOS PROY. DECOR. AMUEBL. Y EQUIP. CASA CONSISTORIAL Y SUMINISTRO MOBILIARIO."/>
    <n v="220"/>
    <s v="VALLADOLID"/>
    <s v="VALLADOLID"/>
    <x v="0"/>
    <s v="AdDirec - Adjudicación Directa"/>
    <s v="SinC - Sin Criterio"/>
    <x v="0"/>
    <x v="2"/>
    <s v="2"/>
    <s v="2. Gastos corrientes en bienes y servicios"/>
    <s v="04"/>
    <x v="8"/>
    <s v="9209"/>
    <s v="9209. Dirección del area de hacienda, personal y modernización administrativa"/>
    <s v="22"/>
    <s v="22706"/>
  </r>
  <r>
    <n v="220240012082"/>
    <s v="AD"/>
    <d v="2024-04-19T00:00:00"/>
    <n v="22024004009"/>
    <s v="2024 03 9241 213"/>
    <n v="144.49"/>
    <x v="88"/>
    <s v="Suministro de relé para reparación de ascensor en Centro Cívico Zona Sur."/>
    <s v="220"/>
    <s v="VIGO"/>
    <s v="PONTEVEDRA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39000938"/>
    <s v="AD"/>
    <d v="2024-01-01T00:00:00"/>
    <n v="22024001392"/>
    <s v="2024 04 9231 22201"/>
    <n v="920000"/>
    <x v="359"/>
    <s v="1ª PRÓRROGA CONTRATO  &quot;&quot;SERVICIOS POSTALES, TELEGRÁFICOS Y NOTIFICACIONES PARA AYTO VALLADOLID - LOTE 1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201"/>
  </r>
  <r>
    <n v="220239000937"/>
    <s v="AD"/>
    <d v="2024-01-01T00:00:00"/>
    <n v="22024001391"/>
    <s v="2024 04 9231 22201"/>
    <n v="210000"/>
    <x v="275"/>
    <s v="1ª PRÓRROGA CONTRATO  &quot;&quot;SERVICIOS POSTALES, TELEGRÁFICOS Y NOTIFICACIONES&quot;&quot; PARA AYTO VALLADOLID -  LOTE 2"/>
    <n v="220"/>
    <s v="TORREJON DE ARDOZ"/>
    <s v="MADRID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201"/>
  </r>
  <r>
    <n v="220240013927"/>
    <s v="AD"/>
    <d v="2024-05-02T00:00:00"/>
    <n v="22024004271"/>
    <s v="2024 04 9231 22705"/>
    <n v="15669.5"/>
    <x v="360"/>
    <s v="SERVICIO DE TRANSPORTE Y REPARTO DE MATERIAL ELECTORAL A LOS LOCALES ELECTORALES - ELECCIONES PARLAMENTO EUROPE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40013249"/>
    <s v="AD"/>
    <d v="2024-04-26T00:00:00"/>
    <n v="22024004269"/>
    <s v="2024 04 9231 22705"/>
    <n v="4598"/>
    <x v="360"/>
    <s v="CONTRATACIÓN SERV. TRANSPORTE, COLOCAR Y RETIRAR  PANELES PARA PROPAGANDA ELECTORAL - ELECCIONES PARLAMENTO EUROPE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40011971"/>
    <s v="AD"/>
    <d v="2024-04-17T00:00:00"/>
    <n v="22024004045"/>
    <s v="2024 04 9231 22705"/>
    <n v="706.64"/>
    <x v="109"/>
    <s v="ANUNCIO EXPOSICIÓN CENSO ELECTORAL 21 Y 22 DE ABRIL - DIARIO EL MUNDO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40011972"/>
    <s v="AD"/>
    <d v="2024-04-17T00:00:00"/>
    <n v="22024004049"/>
    <s v="2024 04 9231 22705"/>
    <n v="605"/>
    <x v="44"/>
    <s v="ANUNCIO EXPOSICIÓN CENSO ELECTORAL 21 Y 22 DE ABRIL - DIARIO EL NORTE DE CASTILLA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40011973"/>
    <s v="AD"/>
    <d v="2024-04-17T00:00:00"/>
    <n v="22024004056"/>
    <s v="2024 04 9231 22705"/>
    <n v="2265.9699999999998"/>
    <x v="4"/>
    <s v="IMPRESIÓN Y ENSOBRADO NOTIFICACIONES MIEMBROS MESAS ELECTORALES - ELECCIONES AL PARLAMENTO EUROPEO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39000191"/>
    <s v="AD"/>
    <d v="2024-01-01T00:00:00"/>
    <n v="22024001170"/>
    <s v="2024 04 9231 22799"/>
    <n v="464633.96"/>
    <x v="361"/>
    <s v="CONTRATO SERV. ATENCION CIUDADANA 010, CENTRALITA Y ATENCION PRESENCIAL 2024-2025"/>
    <n v="220"/>
    <s v="SEVILLA"/>
    <s v="SEVILLA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799"/>
  </r>
  <r>
    <n v="220229000701"/>
    <s v="AD"/>
    <d v="2024-01-01T00:00:00"/>
    <n v="22024002955"/>
    <s v="2024 04 9231 22799"/>
    <n v="11935"/>
    <x v="362"/>
    <s v="SEGUNDA PRORROGA CONTRATO IMPRESION, PLEGADO Y ENSOBRADO DE ENVIOS POSTALES AÑOS 2023-2024 (SE39/2019)"/>
    <n v="220"/>
    <s v="MALAGA"/>
    <s v="MALAGA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799"/>
  </r>
  <r>
    <n v="220239000076"/>
    <s v="AD"/>
    <d v="2024-01-01T00:00:00"/>
    <n v="22024001059"/>
    <s v="2024 04 9231 22799"/>
    <n v="19452.38"/>
    <x v="363"/>
    <s v="CONTRATO OBSERVATORIO URBANO - INFORMACION -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799"/>
  </r>
  <r>
    <n v="220240004069"/>
    <s v="AD"/>
    <d v="2024-03-02T00:00:00"/>
    <n v="22024002764"/>
    <s v="2024 04 9231 22799"/>
    <n v="3000"/>
    <x v="164"/>
    <s v="REALIZACIÓN DE PLACAS ROTULADORAS DE VÍAS PÚBLICAS PARA LA CIUDAD DE VALLADOLID. 2024"/>
    <n v="220"/>
    <s v="VALLADOLID"/>
    <s v="VALLADOLID"/>
    <x v="1"/>
    <s v="AdDirec - Adjudicación Directa"/>
    <s v="SinC - Sin Criterio"/>
    <x v="0"/>
    <x v="0"/>
    <s v="2"/>
    <s v="2. Gastos corrientes en bienes y servicios"/>
    <s v="04"/>
    <x v="8"/>
    <s v="9231"/>
    <s v="9231. Información, registro y gestión del padrón"/>
    <s v="22"/>
    <s v="22799"/>
  </r>
  <r>
    <n v="220240007170"/>
    <s v="AD"/>
    <d v="2024-03-18T00:00:00"/>
    <n v="22024000095"/>
    <s v="2024 04 9231 22799"/>
    <n v="33425"/>
    <x v="364"/>
    <s v="CONTRATACION SERVICIOS DE IMPRESIÓN , PLEGADO Y ENSOBRADO DE LOS ENVIOS POSTALES DEL AYUNTAMIENTO DE VALLADOLID"/>
    <n v="230"/>
    <s v="ALCALÁ DE GUADAIRA"/>
    <s v="SEVILLA"/>
    <x v="0"/>
    <s v="PrAbier - Procedimiento Abierto"/>
    <s v="UniC - Único Criterio"/>
    <x v="1"/>
    <x v="0"/>
    <s v="2"/>
    <s v="2. Gastos corrientes en bienes y servicios"/>
    <s v="04"/>
    <x v="8"/>
    <s v="9231"/>
    <s v="9231. Información, registro y gestión del padrón"/>
    <s v="22"/>
    <s v="22799"/>
  </r>
  <r>
    <n v="220240011127"/>
    <s v="D"/>
    <d v="2024-04-11T00:00:00"/>
    <n v="22024000079"/>
    <s v="2024 03 9241 213"/>
    <n v="859.52"/>
    <x v="162"/>
    <s v="MATERIAL ELECTRICIDAD PILARICA (ID40000), AV PARQUE ALAMEDA (ID40224), BAILARÍN V. ESC.(ID40002) Y CONDE ANSÚREZ (40006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11094"/>
    <s v="D"/>
    <d v="2024-04-11T00:00:00"/>
    <n v="22024001380"/>
    <s v="2024 03 9241 213"/>
    <n v="259.58"/>
    <x v="193"/>
    <s v="MATERIAL DE FERRETERÍA PARA CC JOSE LUIS MOSQUERA (ID 40198), CC PILARICA (ID 38913) Y LOCAL C/ PATO (ID 39781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36392"/>
    <s v="AD"/>
    <d v="2024-08-08T00:00:00"/>
    <n v="22024005933"/>
    <s v="2024 03 9241 213"/>
    <n v="8.8800000000000008"/>
    <x v="88"/>
    <s v="SUMINISTRO DE BOMBILLA LED PARA ASCENSOR EN C.C. ZONA ESTE"/>
    <n v="220"/>
    <s v="VIGO"/>
    <s v="PONTEVEDRA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29000813"/>
    <s v="AD"/>
    <d v="2024-01-01T00:00:00"/>
    <n v="22024002062"/>
    <s v="2024 04 9311 22799"/>
    <n v="1270.5"/>
    <x v="52"/>
    <s v="1º PRORROGA CONTRATO LAS CUENTAS CLARAS FECHA FIN 17-02-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04"/>
    <x v="8"/>
    <s v="9311"/>
    <s v="9311. Planificación económico financiera"/>
    <s v="22"/>
    <s v="22799"/>
  </r>
  <r>
    <n v="220240035988"/>
    <s v="AD"/>
    <d v="2024-08-07T00:00:00"/>
    <n v="22024005927"/>
    <s v="2024 03 9241 213"/>
    <n v="79.400000000000006"/>
    <x v="84"/>
    <s v="SUMINISTRO DE ARQUETA PARA CC PARQUESOL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35987"/>
    <s v="AD"/>
    <d v="2024-08-07T00:00:00"/>
    <n v="22024005926"/>
    <s v="2024 03 9241 213"/>
    <n v="1206.57"/>
    <x v="349"/>
    <s v="SUSTITUCIÓN DE CENTRAL DE INCENDIOS EN CENTRO CÍVICO JOSÉ LUIS MOSQUERA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02015"/>
    <s v="AD"/>
    <d v="2024-02-21T00:00:00"/>
    <n v="22024000086"/>
    <s v="2024 04 9321 22602"/>
    <n v="5500"/>
    <x v="109"/>
    <s v="INSERCIONES PUBLICITARIAS PUNTUALES EN MATERIA TRIBUTARIA PARA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8"/>
    <s v="9321"/>
    <s v="9321. Gestión de ingresos e inspección"/>
    <s v="22"/>
    <s v="22602"/>
  </r>
  <r>
    <n v="220240002016"/>
    <s v="AD"/>
    <d v="2024-02-21T00:00:00"/>
    <n v="22024000087"/>
    <s v="2024 04 9321 22602"/>
    <n v="6000"/>
    <x v="44"/>
    <s v="INSERCIONES PUBLICITARIAS PUNTUALES PARA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8"/>
    <s v="9321"/>
    <s v="9321. Gestión de ingresos e inspección"/>
    <s v="22"/>
    <s v="22602"/>
  </r>
  <r>
    <n v="220240002895"/>
    <s v="AD"/>
    <d v="2024-02-21T00:00:00"/>
    <n v="22024001020"/>
    <s v="2024 04 9321 22799"/>
    <n v="1829.52"/>
    <x v="365"/>
    <s v="Fabricación de placas de vado (permanente y  horario) destinaas a la renovación-sustitución por deterioro-Ejercicio 2024"/>
    <n v="220"/>
    <s v="VALLADOLID"/>
    <s v="VALLADOLID"/>
    <x v="3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03668"/>
    <s v="AD"/>
    <d v="2024-02-28T00:00:00"/>
    <n v="22024000597"/>
    <s v="2024 04 9321 22799"/>
    <n v="9982.5"/>
    <x v="366"/>
    <s v="DISEÑO, MAQUETACIÓN Y CONFECCIÓN DE LA GUÍA DEL CONTRIBUYE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00745"/>
    <s v="AD"/>
    <d v="2024-02-05T00:00:00"/>
    <n v="22024000452"/>
    <s v="2024 04 9321 22799"/>
    <n v="1379.4"/>
    <x v="367"/>
    <s v="MANTENIMIENTO 2024/Sistema de gestión de espera QSYSTEM instalado en Pz Santa Ana, 6 bj"/>
    <n v="220"/>
    <s v="MADRID"/>
    <s v="MADRID"/>
    <x v="0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00784"/>
    <s v="AD"/>
    <d v="2024-02-07T00:00:00"/>
    <n v="22024000612"/>
    <s v="2024 04 9321 22799"/>
    <n v="6564.25"/>
    <x v="5"/>
    <s v="REPARTO Y BUZONEO DE LA GUÍA DEL CONTRIBUYENTE EJERCIC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03114"/>
    <s v="AD"/>
    <d v="2024-02-21T00:00:00"/>
    <n v="22024000117"/>
    <s v="2024 04 9321 22799"/>
    <n v="13619.76"/>
    <x v="4"/>
    <s v="CONTRATACIÓN DE LA IMPRESIÓN Y PRESENTACIÓN PARA SU REPARTO DE LOS RECIBOS DE PADRÓN DEL IVTM Y DEL IBI EJERCIC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32294"/>
    <s v="D"/>
    <d v="2024-07-24T00:00:00"/>
    <n v="22024001380"/>
    <s v="2024 03 9241 213"/>
    <n v="5123.22"/>
    <x v="76"/>
    <s v="SE PC 11/2023 MANTENIMIENTO CLIMATIZACIÓN CENTROS SPC: CORRECTIVO SEGÚN PRESUPUESTOS 205, 217, 218, 220, 222"/>
    <s v="300"/>
    <s v="VALLADOLID"/>
    <s v="VALLADOLID"/>
    <x v="0"/>
    <s v="PrAbier - Procedimiento Abierto"/>
    <s v="MultiC - MultiCriterio"/>
    <x v="1"/>
    <x v="2"/>
    <s v="2"/>
    <s v="2. Gastos corrientes en bienes y servicios"/>
    <s v="03"/>
    <x v="9"/>
    <s v="9241"/>
    <s v="9241. Participación ciudadana"/>
    <s v="21"/>
    <s v="213"/>
  </r>
  <r>
    <n v="220229000052"/>
    <s v="AD"/>
    <d v="2024-01-01T00:00:00"/>
    <n v="22024001932"/>
    <s v="2024 04 9341 22699"/>
    <n v="51904.27"/>
    <x v="368"/>
    <s v="GASTOS Y COMISIONES CONTRATACION TERMINALES PUNTO DE VENTA FISICOS Y VIRTUALES AYTO DE VALLADOLID 2023-2025"/>
    <n v="220"/>
    <s v="VALENCIA"/>
    <s v="VALENCIA"/>
    <x v="0"/>
    <s v="PrAbier - Procedimiento Abierto"/>
    <s v="MultiC - MultiCriterio"/>
    <x v="1"/>
    <x v="0"/>
    <s v="2"/>
    <s v="2. Gastos corrientes en bienes y servicios"/>
    <s v="04"/>
    <x v="8"/>
    <s v="9341"/>
    <s v="9341. Tesorería y recaudación"/>
    <s v="22"/>
    <s v="22699"/>
  </r>
  <r>
    <n v="220240044422"/>
    <s v="AD/"/>
    <d v="2024-09-27T00:00:00"/>
    <n v="22024001932"/>
    <s v="2024 04 9341 22699"/>
    <n v="-9000"/>
    <x v="368"/>
    <s v="ANULACIÓN PARCIAL GASTOS TERMINALES PUNTOS DE VENTA FÍSICOS Y VIRTUALES AYUNTAMIENTO"/>
    <s v="220"/>
    <s v="VALENCIA"/>
    <s v="VALENCIA"/>
    <x v="0"/>
    <s v="PrAbier - Procedimiento Abierto"/>
    <s v="MultiC - MultiCriterio"/>
    <x v="1"/>
    <x v="2"/>
    <s v="2"/>
    <s v="2. Gastos corrientes en bienes y servicios"/>
    <s v="04"/>
    <x v="8"/>
    <s v="9341"/>
    <s v="9341. Tesorería y recaudación"/>
    <s v="22"/>
    <s v="22699"/>
  </r>
  <r>
    <n v="220240030869"/>
    <s v="D"/>
    <d v="2024-07-16T00:00:00"/>
    <n v="22024000079"/>
    <s v="2024 03 9241 213"/>
    <n v="23.85"/>
    <x v="162"/>
    <s v="SUMINISTRO DE MATERIAL PARA REPARACIÓN CC. DELICIAS (CABEZAL PRESTO XT 4028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0238"/>
    <s v="D"/>
    <d v="2024-07-12T00:00:00"/>
    <n v="22024000079"/>
    <s v="2024 03 9241 213"/>
    <n v="165.96"/>
    <x v="162"/>
    <s v="SUMINISTRO MATERIAL ELÉCTRICO REPARACIÓN LOCAL A.V. UNIÓN ESGUEVA (PANEL DISANO ECO 33W / PANEL DISANO ECO 69W/ PETACA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0240"/>
    <s v="D"/>
    <d v="2024-07-12T00:00:00"/>
    <n v="22024000079"/>
    <s v="2024 03 9241 213"/>
    <n v="313.43"/>
    <x v="162"/>
    <s v="SUMINISTRO MATERIAL OVERUELA (40553), DELICIAS, NATIVIDAD ALVÁREZ CHACÓN (41091), PILARICA (41107), PUENTE DUERO (41143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0242"/>
    <s v="D"/>
    <d v="2024-07-12T00:00:00"/>
    <n v="22024000079"/>
    <s v="2024 03 9241 213"/>
    <n v="105.67"/>
    <x v="267"/>
    <s v="SUMINISTRO MATERIAL LOCAL A.V. UNIÓN ESGUEVA (ID 41586 / 3VNTCSPM - BATERÍA SAFT-ARTS 3,6V 1.6AH 3VNT CS PM FASTÓN 2,8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39000839"/>
    <s v="AD"/>
    <d v="2024-01-01T00:00:00"/>
    <n v="22024001190"/>
    <s v="2024 05 4312 22100"/>
    <n v="8000"/>
    <x v="102"/>
    <s v="SEGUNDA PRORROGA CONTRATO SUMINISTRO ELECTRICO PARA LAS DEPENDENCIAS MUNICIPALES PR-SE 27/2023 (P.S.5 EXP PR SE 13/2021)"/>
    <n v="220"/>
    <s v="BILBAO"/>
    <s v="VIZCAYA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100"/>
  </r>
  <r>
    <n v="220239000435"/>
    <s v="AD"/>
    <d v="2024-01-01T00:00:00"/>
    <n v="22024001108"/>
    <s v="2024 05 4312 22102"/>
    <n v="2200"/>
    <x v="272"/>
    <s v="CONTRATO SUMINISTRO GAS NATURAL OFICINA VENTA AMBULANTE."/>
    <n v="220"/>
    <s v="BARCELONA"/>
    <s v="BARCELONA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102"/>
  </r>
  <r>
    <n v="220240001322"/>
    <s v="D"/>
    <d v="2024-02-09T00:00:00"/>
    <n v="22024000008"/>
    <s v="2024 05 4312 22104"/>
    <n v="2579.4499999999998"/>
    <x v="159"/>
    <s v="CONTRATO CENTRALIZADO LOTE 2 VESTUARIO Y CALZADO PERSONAL MERCADOS MUNICIPALES DEL SCM."/>
    <n v="300"/>
    <s v="VELEZ-RUBIO"/>
    <s v="ALMERIA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104"/>
  </r>
  <r>
    <n v="220240007182"/>
    <s v="AD"/>
    <d v="2024-03-18T00:00:00"/>
    <n v="22024003414"/>
    <s v="2024 05 4312 22199"/>
    <n v="14.52"/>
    <x v="369"/>
    <s v="REALIZACION VINILO 30X60 CM TEXTO PERSONALIZADO MERCADO DELICIAS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199"/>
  </r>
  <r>
    <n v="220240009054"/>
    <s v="D"/>
    <d v="2024-04-01T00:00:00"/>
    <n v="22024002950"/>
    <s v="2024 05 4312 22199"/>
    <n v="6.96"/>
    <x v="193"/>
    <s v="ADQUISICION LLAVERO PORTAETIQUETAS AMIG 80 AZUL MERCADO VAL"/>
    <s v="300"/>
    <s v="VALLADOLID"/>
    <s v="VALLADOLID"/>
    <x v="1"/>
    <s v="PrAbier - Procedimiento Abierto"/>
    <s v="MultiC - MultiCriterio"/>
    <x v="2"/>
    <x v="1"/>
    <s v="2"/>
    <s v="2. Gastos corrientes en bienes y servicios"/>
    <s v="05"/>
    <x v="0"/>
    <s v="4312"/>
    <s v="4312. Mercados"/>
    <s v="22"/>
    <s v="22199"/>
  </r>
  <r>
    <n v="220240009060"/>
    <s v="D"/>
    <d v="2024-04-01T00:00:00"/>
    <n v="22024002950"/>
    <s v="2024 05 4312 22199"/>
    <n v="16.87"/>
    <x v="195"/>
    <s v="CERRADURA KEYA ALETAS CROMADA 180 STANDAD 200012.S (CAJONERAS OFICINAS MERCADO VAL)"/>
    <s v="300"/>
    <s v="VALLADOLID"/>
    <s v="VALLADOLID"/>
    <x v="1"/>
    <s v="PrAbier - Procedimiento Abierto"/>
    <s v="MultiC - MultiCriterio"/>
    <x v="2"/>
    <x v="1"/>
    <s v="2"/>
    <s v="2. Gastos corrientes en bienes y servicios"/>
    <s v="05"/>
    <x v="0"/>
    <s v="4312"/>
    <s v="4312. Mercados"/>
    <s v="22"/>
    <s v="22199"/>
  </r>
  <r>
    <n v="220240040216"/>
    <s v="D"/>
    <d v="2024-08-26T00:00:00"/>
    <n v="22024002950"/>
    <s v="2024 05 4312 22199"/>
    <n v="21.7"/>
    <x v="195"/>
    <s v="ARMARIO LLAVERO. 48 LLAVES. EHL."/>
    <n v="300"/>
    <s v="VALLADOLID"/>
    <s v="VALLADOLID"/>
    <x v="1"/>
    <s v="PrAbier - Procedimiento Abierto"/>
    <s v="MultiC - MultiCriterio"/>
    <x v="2"/>
    <x v="2"/>
    <s v="2"/>
    <s v="2. Gastos corrientes en bienes y servicios"/>
    <s v="05"/>
    <x v="0"/>
    <s v="4312"/>
    <s v="4312. Mercados"/>
    <s v="22"/>
    <s v="22199"/>
  </r>
  <r>
    <n v="220240040218"/>
    <s v="D"/>
    <d v="2024-08-26T00:00:00"/>
    <n v="22024002950"/>
    <s v="2024 05 4312 22199"/>
    <n v="9.17"/>
    <x v="195"/>
    <s v="COPIA LLAVE NORMAL"/>
    <n v="300"/>
    <s v="VALLADOLID"/>
    <s v="VALLADOLID"/>
    <x v="1"/>
    <s v="PrAbier - Procedimiento Abierto"/>
    <s v="MultiC - MultiCriterio"/>
    <x v="2"/>
    <x v="2"/>
    <s v="2"/>
    <s v="2. Gastos corrientes en bienes y servicios"/>
    <s v="05"/>
    <x v="0"/>
    <s v="4312"/>
    <s v="4312. Mercados"/>
    <s v="22"/>
    <s v="22199"/>
  </r>
  <r>
    <n v="220239000771"/>
    <s v="AD"/>
    <d v="2024-01-01T00:00:00"/>
    <n v="22024001216"/>
    <s v="2024 05 4312 22700"/>
    <n v="4461.2700000000004"/>
    <x v="370"/>
    <s v="SEGUNDA PRORROGA CONTRATO LIMPIEZA DEPENDENCIAS MUNICIPALES ANTIGUA OMIC PR-SE 32/2022 (P.S. 8 del Expte. n. SE 31/2020)"/>
    <n v="220"/>
    <s v="LLANERA"/>
    <s v="ASTURIAS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700"/>
  </r>
  <r>
    <n v="220240030108"/>
    <s v="AD"/>
    <d v="2024-07-09T00:00:00"/>
    <n v="22024005647"/>
    <s v="2024 05 4312 22700"/>
    <n v="665.5"/>
    <x v="371"/>
    <s v="LIMPIEZA, DESINFECCION DEL PAVIMENTO DE 7 PUESTOS, PASILLO,OFICICNA, BAÑOY MUELLE DE CARGA DEL M. RONDILLA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0"/>
    <s v="4312"/>
    <s v="4312. Mercados"/>
    <s v="22"/>
    <s v="22700"/>
  </r>
  <r>
    <n v="220240007181"/>
    <s v="AD"/>
    <d v="2024-03-18T00:00:00"/>
    <n v="22024003381"/>
    <s v="2024 05 4312 22706"/>
    <n v="1621.4"/>
    <x v="372"/>
    <s v="DISEÑO TECNICO GRAFICO DE MOBILIARIO MARQUESINA 05_CMC_M_MAR_2024_4_DISENOMOBILIARIO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06"/>
  </r>
  <r>
    <n v="220240013929"/>
    <s v="AD"/>
    <d v="2024-05-02T00:00:00"/>
    <n v="22024004293"/>
    <s v="2024 05 4312 22706"/>
    <n v="302.5"/>
    <x v="372"/>
    <s v="AD COMPLEMENTARIO  .DISEÑO TECNICO GRAFICO DE MOBILIARIO MARQUESINA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06"/>
  </r>
  <r>
    <n v="220240012555"/>
    <s v="AD"/>
    <d v="2024-04-25T00:00:00"/>
    <n v="22024004249"/>
    <s v="2024 05 4312 22706"/>
    <n v="7139"/>
    <x v="8"/>
    <s v="Redacción del Proyecto de Actividad y documentación para la obtención de la licencia ambiental mercado Rondilla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06"/>
  </r>
  <r>
    <n v="220240042261"/>
    <s v="AD"/>
    <d v="2024-09-10T00:00:00"/>
    <n v="22024006303"/>
    <s v="2024 05 4312 22706"/>
    <n v="1500.4"/>
    <x v="373"/>
    <s v="INSTALACION DE UN SISTEMA DE MEGAFONIA EN EL MERCADO DEL VAL."/>
    <n v="220"/>
    <s v="ALDEAMAYOR DE SAN MARTIN"/>
    <s v="VALLADOLID"/>
    <x v="0"/>
    <s v="AdDirec - Adjudicación Directa"/>
    <s v="SinC - Sin Criterio"/>
    <x v="0"/>
    <x v="2"/>
    <s v="2"/>
    <s v="2. Gastos corrientes en bienes y servicios"/>
    <s v="05"/>
    <x v="0"/>
    <s v="4312"/>
    <s v="4312. Mercados"/>
    <s v="22"/>
    <s v="22706"/>
  </r>
  <r>
    <n v="220240005069"/>
    <s v="AD"/>
    <d v="2024-03-07T00:00:00"/>
    <n v="22024002687"/>
    <s v="2024 05 4312 22799"/>
    <n v="586.85"/>
    <x v="374"/>
    <s v="Diseño, elaboración e impresión de carteles publicitarios de la &quot;&quot;Campaña Marketplace&quot;&quot;, para  MUPIS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29000787"/>
    <s v="AD"/>
    <d v="2024-01-01T00:00:00"/>
    <n v="22024002800"/>
    <s v="2024 05 4312 22799"/>
    <n v="9000"/>
    <x v="375"/>
    <s v="CONTRATO SERVICIO PARA LA OPERATIVA DE UNA PLATAFORMA DE VENTA ON-LINE (MARKETPLACE) PARA EL COMERCIO DE VALLADOLID"/>
    <n v="220"/>
    <s v="BASAURI"/>
    <s v="BIZKAIA"/>
    <x v="0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799"/>
  </r>
  <r>
    <n v="220239000590"/>
    <s v="AD"/>
    <d v="2024-01-01T00:00:00"/>
    <n v="22024001317"/>
    <s v="2024 05 4312 22799"/>
    <n v="11616"/>
    <x v="376"/>
    <s v="CONOCE TU MERCADO 23/24. INCLUIRA VISITAS A LOS MERCADOS MUNICIPALES Y TALLARES DE COCINA.(20%INICIO-80%FINALIZACION)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40000740"/>
    <s v="AD"/>
    <d v="2024-02-05T00:00:00"/>
    <n v="22024000088"/>
    <s v="2024 05 4312 22799"/>
    <n v="3025"/>
    <x v="295"/>
    <s v="DISEÑO DE LA IMAGEN Y SEÑALETICA PARA EL NUEVO MERCADO MUNICIPAL LA RONDILA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39000674"/>
    <s v="AD"/>
    <d v="2024-01-01T00:00:00"/>
    <n v="22024001323"/>
    <s v="2024 05 4312 22799"/>
    <n v="12573.71"/>
    <x v="377"/>
    <s v="SERVICIO ALQUILER 9 CASETAS Y MEGAFONIA BAZAR NAVIDEÑO, ACERA RECOLETOS 2024."/>
    <n v="220"/>
    <s v="LAGUNA DE DUERO"/>
    <s v="VALLADOLID"/>
    <x v="1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39000754"/>
    <s v="AD"/>
    <d v="2024-01-01T00:00:00"/>
    <n v="22024001328"/>
    <s v="2024 05 4312 22799"/>
    <n v="7392"/>
    <x v="378"/>
    <s v="SERVICIOS RECOGIDA RESIDUOS PUNTO LIMPIO MERCADO DELICIAS Y MINIPUNTO MERCADO DEL VAL.(SEGUNDO PAGO 80% DEL CONTRATO)"/>
    <n v="220"/>
    <s v="MADRID"/>
    <s v="MADR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40008405"/>
    <s v="AD"/>
    <d v="2024-03-22T00:00:00"/>
    <n v="22024003273"/>
    <s v="2024 05 4312 22799"/>
    <n v="17605.5"/>
    <x v="379"/>
    <s v="SERVICIOS DE APOYO AL AYUNTAMIENTO DE VALLADOLID EN EL PROCESO DE REAPERTURA DEL MERCADO MUNICIPAL RONDILLA.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40017471"/>
    <s v="AD"/>
    <d v="2024-05-15T00:00:00"/>
    <n v="22024004461"/>
    <s v="2024 05 4312 22799"/>
    <n v="1633.5"/>
    <x v="380"/>
    <s v="INSTALACION ELECTRICIDAD PARA LA REALIZACION DEL MERCADO CASTELLANO"/>
    <s v="220"/>
    <s v="MENESES DE CAMPOS"/>
    <s v="PALENCIA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99"/>
  </r>
  <r>
    <n v="220240013928"/>
    <s v="AD"/>
    <d v="2024-05-02T00:00:00"/>
    <n v="22024004283"/>
    <s v="2024 05 4312 22799"/>
    <n v="471.9"/>
    <x v="295"/>
    <s v="DISEÑO DE LA IMAGEN Y SEÑALETICA PARA EL NUEVO MERCADO MUNICIPAL DE  LAS DELICIAS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99"/>
  </r>
  <r>
    <n v="220240012006"/>
    <s v="AD"/>
    <d v="2024-04-17T00:00:00"/>
    <n v="22024003946"/>
    <s v="2024 05 4312 22799"/>
    <n v="1119.25"/>
    <x v="374"/>
    <s v="DISEÑO ELABORACION, IMPRESION E INSTALACION CARTELES PUBLICITARIOS  CAMPAÑA MARKETPLACE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99"/>
  </r>
  <r>
    <n v="220240011061"/>
    <s v="AD/"/>
    <d v="2024-04-10T00:00:00"/>
    <n v="22024002687"/>
    <s v="2024 05 4312 22799"/>
    <n v="-586.85"/>
    <x v="374"/>
    <s v="Diseño, elaboración e impresión de carteles publicitarios de la &quot;&quot;Campaña Marketplace&quot;&quot;, para  MUPIS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99"/>
  </r>
  <r>
    <n v="220240044771"/>
    <s v="AD"/>
    <d v="2024-09-30T00:00:00"/>
    <n v="22024006796"/>
    <s v="2024 05 4312 22799"/>
    <n v="2904"/>
    <x v="376"/>
    <s v="COMPRA SALUDABLE 24-25 DIRIGIDA ALUMNOS  3 Y4 DE EDUCACION PRIMARIA,.EL 20% SE PAGARA UNA VEZ EJECUTADO EL 20%  CONTRATO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0"/>
    <s v="4312"/>
    <s v="4312. Mercados"/>
    <s v="22"/>
    <s v="22799"/>
  </r>
  <r>
    <n v="220239000840"/>
    <s v="AD"/>
    <d v="2024-01-01T00:00:00"/>
    <n v="22024001191"/>
    <s v="2024 05 4314 22100"/>
    <n v="11000"/>
    <x v="102"/>
    <s v="SEGUNDA PRORROGA SUMINISTRO ENERGIA ELECTRICA PARA LAS DEPENDENCIAS MUNICIPALES (PR SE 27/2023 PS 5 EXP. PR SE 13/2021)"/>
    <n v="220"/>
    <s v="BILBAO"/>
    <s v="VIZCAYA"/>
    <x v="1"/>
    <s v="PrAbier - Procedimiento Abierto"/>
    <s v="MultiC - MultiCriterio"/>
    <x v="1"/>
    <x v="0"/>
    <s v="2"/>
    <s v="2. Gastos corrientes en bienes y servicios"/>
    <s v="05"/>
    <x v="0"/>
    <s v="4314"/>
    <s v="4314. Actuaciones en materia de comercio minorista"/>
    <s v="22"/>
    <s v="22100"/>
  </r>
  <r>
    <n v="220240041401"/>
    <s v="AD"/>
    <d v="2024-09-02T00:00:00"/>
    <n v="22024006181"/>
    <s v="2024 05 4314 22602"/>
    <n v="1258.4000000000001"/>
    <x v="381"/>
    <s v="INSERCION ANUNCIO PUBLICIDAD EN LA AGENDA Y WEB DE EVENTO XXV FERIA DE BODA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0"/>
    <s v="4314"/>
    <s v="4314. Actuaciones en materia de comercio minorista"/>
    <s v="22"/>
    <s v="22602"/>
  </r>
  <r>
    <n v="220240005070"/>
    <s v="AD"/>
    <d v="2024-03-07T00:00:00"/>
    <n v="22024002875"/>
    <s v="2024 05 4314 22699"/>
    <n v="3475.12"/>
    <x v="382"/>
    <s v="ALQUILER DE LA SALA CONCHA VELASCO PARA CELEBRACION DE LA  XV SEMANA DE LA MODA.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4"/>
    <s v="4314. Actuaciones en materia de comercio minorista"/>
    <s v="22"/>
    <s v="22699"/>
  </r>
  <r>
    <n v="220240030135"/>
    <s v="AD"/>
    <d v="2024-07-10T00:00:00"/>
    <n v="22024005650"/>
    <s v="2024 03 9241 213"/>
    <n v="3934.92"/>
    <x v="202"/>
    <s v="CORRECCIÓN DEFECTOS DE LA INSTALACIÓN DE BAJA TENSIÓN DEL C.C. DELICIAS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28979"/>
    <s v="AD"/>
    <d v="2024-07-03T00:00:00"/>
    <n v="22024005411"/>
    <s v="2024 03 9241 213"/>
    <n v="169.4"/>
    <x v="351"/>
    <s v="REPARACIÓN TELONES DE TEATRO DE C.C. JOSÉ MARÍA LUELMO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37363"/>
    <s v="D"/>
    <d v="2024-08-14T00:00:00"/>
    <n v="22024000079"/>
    <s v="2024 03 9241 213"/>
    <n v="52.99"/>
    <x v="162"/>
    <s v="SUMINISTRO MATERIAL ELECTRICIDAD PARA CC JOSÉ LUIS MOSQUERA (ID 40170) Y BAILARÍN VICENTE ESCUDERO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7365"/>
    <s v="D"/>
    <d v="2024-08-14T00:00:00"/>
    <n v="22024000079"/>
    <s v="2024 03 9241 213"/>
    <n v="1344.55"/>
    <x v="194"/>
    <s v="MATERIAL CC JOSÉ LUIS MOSQUERA (POLIDERPOTIVO: 8 UNIDADES VIGO 200 4242 LED 200W 4K ASIM CELL GRIS)"/>
    <n v="300"/>
    <s v="BARCELONA"/>
    <s v="BARCELONA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7343"/>
    <s v="D"/>
    <d v="2024-08-14T00:00:00"/>
    <n v="22024001380"/>
    <s v="2024 03 9241 213"/>
    <n v="4697.7"/>
    <x v="76"/>
    <s v="SUMINISTRO DE MATERIAL CORRECTIVO SEGÚN PRESUPUESTOS 215, 219"/>
    <n v="300"/>
    <s v="VALLADOLID"/>
    <s v="VALLADOLID"/>
    <x v="1"/>
    <s v="PrAbier - Procedimiento Abierto"/>
    <s v="MultiC - MultiCriterio"/>
    <x v="1"/>
    <x v="2"/>
    <s v="2"/>
    <s v="2. Gastos corrientes en bienes y servicios"/>
    <s v="03"/>
    <x v="9"/>
    <s v="9241"/>
    <s v="9241. Participación ciudadana"/>
    <s v="21"/>
    <s v="213"/>
  </r>
  <r>
    <n v="220240037345"/>
    <s v="D"/>
    <d v="2024-08-14T00:00:00"/>
    <n v="22024001380"/>
    <s v="2024 03 9241 213"/>
    <n v="5074.92"/>
    <x v="76"/>
    <s v="INTERCAMBIADOR DE PLACAS Y CARGA DE GAS E134 EN CC JOSE LUIS MOSQUERA SEGUN PRESUPUESTO Nº 1726"/>
    <n v="300"/>
    <s v="VALLADOLID"/>
    <s v="VALLADOLID"/>
    <x v="1"/>
    <s v="PrAbier - Procedimiento Abierto"/>
    <s v="MultiC - MultiCriterio"/>
    <x v="1"/>
    <x v="2"/>
    <s v="2"/>
    <s v="2. Gastos corrientes en bienes y servicios"/>
    <s v="03"/>
    <x v="9"/>
    <s v="9241"/>
    <s v="9241. Participación ciudadana"/>
    <s v="21"/>
    <s v="213"/>
  </r>
  <r>
    <n v="220240042264"/>
    <s v="AD"/>
    <d v="2024-09-10T00:00:00"/>
    <n v="22024006468"/>
    <s v="2024 03 9241 213"/>
    <n v="102.85"/>
    <x v="351"/>
    <s v="ARREGLO DE TELÓN DE TEATRO DEL CENTRO CÍVICO CASA CUN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43935"/>
    <s v="AD"/>
    <d v="2024-09-25T00:00:00"/>
    <n v="22024006695"/>
    <s v="2024 03 9241 213"/>
    <n v="359.37"/>
    <x v="88"/>
    <s v="MANTENIMIENTO DE ASCENSOR DE NUEVO CENTRO DOTACIONAL LAS FLORES (7 MESES)"/>
    <s v="220"/>
    <s v="VIGO"/>
    <s v="PONTEVEDRA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44715"/>
    <s v="D"/>
    <d v="2024-09-30T00:00:00"/>
    <n v="22024000079"/>
    <s v="2024 03 9241 213"/>
    <n v="172.41"/>
    <x v="162"/>
    <s v="SUMINISTRO DE MATERIAL ELECTRICIDAD PARA CC JOSÉ MARÍA LUELMO (ID 41695): BOTONERA TELÓN TEATRO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42965"/>
    <s v="D"/>
    <d v="2024-09-19T00:00:00"/>
    <n v="22024000079"/>
    <s v="2024 03 9241 213"/>
    <n v="17.170000000000002"/>
    <x v="162"/>
    <s v="SUMINISTRO MATERIAL ELECTRICIDAD C.I.C CONDE ANSÚREZ (ID 42283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19001060"/>
    <s v="AD"/>
    <d v="2024-01-01T00:00:00"/>
    <n v="22024001952"/>
    <s v="2024 04 3121 213"/>
    <n v="271.35000000000002"/>
    <x v="97"/>
    <s v="Alquiler y copias fotocopiadoras de 8-2-2022 a 7-2-2024. Servicio de Prevención y Salud Laboral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3121"/>
    <s v="3121. Prevención y salud laboral"/>
    <s v="21"/>
    <s v="213"/>
  </r>
  <r>
    <n v="220239000945"/>
    <s v="AD"/>
    <d v="2024-01-01T00:00:00"/>
    <n v="22024001859"/>
    <s v="2024 04 3121 213"/>
    <n v="1503.26"/>
    <x v="97"/>
    <s v="Primera prorroga contrato alquiler y copias fotocopiadoras de 8-2-2024 a 7-2-2025. Dpto. de Prevencion y Salud Laboral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3121"/>
    <s v="3121. Prevención y salud laboral"/>
    <s v="21"/>
    <s v="213"/>
  </r>
  <r>
    <n v="220239000991"/>
    <s v="AD"/>
    <d v="2024-01-01T00:00:00"/>
    <n v="22024001899"/>
    <s v="2024 04 9202 213"/>
    <n v="3750"/>
    <x v="97"/>
    <s v="ABONO COPIAS FOTOCOPIADORAS PERSONAL Y FORMACIÓN 8-2-24 AL 7-2-25.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2"/>
    <s v="9202. Gestión de recursos humanos"/>
    <s v="21"/>
    <s v="213"/>
  </r>
  <r>
    <n v="220219000990"/>
    <s v="AD"/>
    <d v="2024-01-01T00:00:00"/>
    <n v="22024001917"/>
    <s v="2024 04 9204 213"/>
    <n v="67.36"/>
    <x v="97"/>
    <s v="SUMINISTRO DE LA IMPRESIÓN CORPORATIVA, CDIT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39000922"/>
    <s v="AD"/>
    <d v="2024-01-01T00:00:00"/>
    <n v="22024001286"/>
    <s v="2024 04 9204 213"/>
    <n v="1045.44"/>
    <x v="88"/>
    <s v="MANTENIMIENTO DEL ASCENSOR Y PLATAFORMA ELEVADORA INDUSTRIAL, LOTE 3, PRIMERA PRÒRROGA, (56/2023)"/>
    <n v="220"/>
    <s v="VIGO"/>
    <s v="PONTEVEDRA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39000923"/>
    <s v="AD"/>
    <d v="2024-01-01T00:00:00"/>
    <n v="22024001287"/>
    <s v="2024 04 9204 213"/>
    <n v="1040.5999999999999"/>
    <x v="124"/>
    <s v="MANTENIMIENTO DEL SISTEMA DE DETECCIÓN Y EXTINCIÓN DE INCENDIOS, LOTE 4, PRIMERA PRÓRROGA, (56/2023)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39000970"/>
    <s v="AD"/>
    <d v="2024-01-01T00:00:00"/>
    <n v="22024001882"/>
    <s v="2024 04 9204 213"/>
    <n v="644.12"/>
    <x v="97"/>
    <s v="SUMINISTRO DE IMPRESIÓN CORPORATIVA, CDIT, PRIMERA PRÓRROGA (36/2023)"/>
    <n v="220"/>
    <s v="VALLADOLID"/>
    <s v="VALLADOLID"/>
    <x v="1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40008587"/>
    <s v="D"/>
    <d v="2024-03-26T00:00:00"/>
    <n v="22024003022"/>
    <s v="2024 04 9204 213"/>
    <n v="165.95"/>
    <x v="162"/>
    <s v="ADQUISICIÓN DE CABLE PARA TRONC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04"/>
    <x v="8"/>
    <s v="9204"/>
    <s v="9204. Tecnologías de la información y comunicación"/>
    <s v="21"/>
    <s v="213"/>
  </r>
  <r>
    <n v="220239000921"/>
    <s v="AD"/>
    <d v="2024-01-01T00:00:00"/>
    <n v="22024001285"/>
    <s v="2024 04 9204 213"/>
    <n v="4621.08"/>
    <x v="383"/>
    <s v="MANTENIMIENTO DE LOS SISTEMAS DE CLIMATIZACIÓN, LOTE 1 , PRIMERA PRÓRROGA, (56/2023)"/>
    <n v="220"/>
    <s v="MADRID"/>
    <s v="MADR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40009087"/>
    <s v="D"/>
    <d v="2024-04-01T00:00:00"/>
    <n v="22024003022"/>
    <s v="2024 04 9204 213"/>
    <n v="73.33"/>
    <x v="162"/>
    <s v="ADQUISICIÓN LATIGUILLOS DE FIBRA ÓPTICA PARA SISTEMAS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8"/>
    <s v="9204"/>
    <s v="9204. Tecnologías de la información y comunicación"/>
    <s v="21"/>
    <s v="213"/>
  </r>
  <r>
    <n v="220240030227"/>
    <s v="D"/>
    <d v="2024-07-12T00:00:00"/>
    <n v="22024003022"/>
    <s v="2024 04 9204 213"/>
    <n v="58.03"/>
    <x v="165"/>
    <s v="SUMINISTRO DE MATERIAL NECESARIO PARA SEPARACIÓN MESAS DE METAL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0229"/>
    <s v="D"/>
    <d v="2024-07-12T00:00:00"/>
    <n v="22024003022"/>
    <s v="2024 04 9204 213"/>
    <n v="330.54"/>
    <x v="193"/>
    <s v="SUMINISTRO DE MATERIAL NECESARIO PARA SEPARACIÓN MESAS DE METAL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7301"/>
    <s v="D"/>
    <d v="2024-08-14T00:00:00"/>
    <n v="22024003022"/>
    <s v="2024 04 9204 213"/>
    <n v="497.9"/>
    <x v="162"/>
    <s v="SUSTITUCIÓN LUMINARIAS FUNDIDAS POR TUBOS LED 1ª PLANTA CDIT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7297"/>
    <s v="D"/>
    <d v="2024-08-14T00:00:00"/>
    <n v="22024003022"/>
    <s v="2024 04 9204 213"/>
    <n v="8.02"/>
    <x v="245"/>
    <s v="SUMINISTRO DE MATERIAL NECESARIO PARA SEPARACIÓN MESAS DE METAL, (PINTURA)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7299"/>
    <s v="D"/>
    <d v="2024-08-14T00:00:00"/>
    <n v="22024003022"/>
    <s v="2024 04 9204 213"/>
    <n v="266.95"/>
    <x v="193"/>
    <s v="SUMINISTRO DE MATERIAL NECESARIO PARA SEPARACIÓN MESAS DE METAL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42016"/>
    <s v="D"/>
    <d v="2024-09-06T00:00:00"/>
    <n v="22024003022"/>
    <s v="2024 04 9204 213"/>
    <n v="27.19"/>
    <x v="193"/>
    <s v="SUMINISTRO DE MATERIAL NECESARIO PARA SEPARACIÓN MESAS DE METAL, (EGAÑA SOPORTE)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42013"/>
    <s v="D"/>
    <d v="2024-09-06T00:00:00"/>
    <n v="22024003022"/>
    <s v="2024 04 9204 213"/>
    <n v="586.05999999999995"/>
    <x v="165"/>
    <s v="SUMINISTRO DE MATERIAL NECESARIO PARA SEPARACIÓN MESAS DE METAL, (TUBOS METÁLICOS)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7303"/>
    <s v="D"/>
    <d v="2024-08-14T00:00:00"/>
    <n v="22024003022"/>
    <s v="2024 04 9204 213"/>
    <n v="98.12"/>
    <x v="247"/>
    <s v="SUMINISTRO DE MATERIAL NECESARIO PARA SEPARACIÓN MESAS DE METAL, (DISCO ALUMINIO)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29000854"/>
    <s v="AD"/>
    <d v="2024-01-01T00:00:00"/>
    <n v="22024002814"/>
    <s v="2024 04 9204 216"/>
    <n v="743295.15"/>
    <x v="384"/>
    <s v="ASISTENCIA TÉCNICA, OPERACIÓN Y MTO. DEL SOFTWARE DE BASE (54/2022) LOTE 2 , LÍNEA BASE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29000853"/>
    <s v="AD"/>
    <d v="2024-01-01T00:00:00"/>
    <n v="22024002147"/>
    <s v="2024 04 9204 216"/>
    <n v="225028.69"/>
    <x v="385"/>
    <s v="CENTRO DE ATENCIÓN A USUARIOS (CAU) LOTE 1 (54/2022)"/>
    <n v="220"/>
    <s v="SANTANDER"/>
    <s v="SANTANDER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29000426"/>
    <s v="AD"/>
    <d v="2024-01-01T00:00:00"/>
    <n v="22024003422"/>
    <s v="2024 04 9204 216"/>
    <n v="84843.68"/>
    <x v="386"/>
    <s v="OPERACIÓN DEL  CENTRO DE OPERACIONES DE CIBERSEGURIDAD (SOC), LOTE 1   (59/2021)"/>
    <n v="220"/>
    <s v="SAN SEBASTIAN"/>
    <s v="SAN SEBASTIAN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40008442"/>
    <s v="AD"/>
    <d v="2024-03-22T00:00:00"/>
    <n v="22024000044"/>
    <s v="2024 04 9204 216"/>
    <n v="70482.5"/>
    <x v="384"/>
    <s v="ASISTENCÍA TÉCNICA, OPERACIÓN Y MTO. DEL SOFTWARE DE BASE(54/2022) LOTE 2, (MODIFICACIÓN)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29000855"/>
    <s v="AD"/>
    <d v="2024-01-01T00:00:00"/>
    <n v="22024002815"/>
    <s v="2024 04 9204 216"/>
    <n v="21054"/>
    <x v="384"/>
    <s v="ASISTENCIA TÉCNICA, OPERACIÓN Y MTO. DEL SOFTWARE DE BASE (54/2022) LOTE 2 , SERV. BAJO DEMANDA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39000924"/>
    <s v="AD"/>
    <d v="2024-01-01T00:00:00"/>
    <n v="22024001357"/>
    <s v="2024 04 9204 216"/>
    <n v="37893.620000000003"/>
    <x v="387"/>
    <s v="SERVICIO MTO. DE LA RED DE VOZ Y DATOS, SEGUNDA PRÓRROGA, (55/2023)"/>
    <n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39000604"/>
    <s v="AD"/>
    <d v="2024-01-01T00:00:00"/>
    <n v="22024001356"/>
    <s v="2024 04 9204 216"/>
    <n v="3781.63"/>
    <x v="387"/>
    <s v="MANTENIMIENTO DE LA RED DE VOZ Y DATOS DEL AYUNTAMIENTO DE VALLADOLID, 1ª PRÓRROGA,, 63/2022, (MODIFICACIÓN CONTRATO)"/>
    <n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29000559"/>
    <s v="AD"/>
    <d v="2024-01-01T00:00:00"/>
    <n v="22024003427"/>
    <s v="2024 04 9204 216"/>
    <n v="2196.73"/>
    <x v="387"/>
    <s v="MANTENIMIENTO DE LA RED DE VOZ Y DATOS DEL AYUNTAMIENTO DE VALLADOLID, 1ª PRÓRROGA,, 63/2022"/>
    <n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40035980"/>
    <s v="AD"/>
    <d v="2024-08-06T00:00:00"/>
    <n v="22024003862"/>
    <s v="2024 04 9204 216"/>
    <n v="3296.62"/>
    <x v="388"/>
    <s v="LIC Y ASIST TÉC.  SOFT DE PRESUP, MEDICIONES Y CONTROL DE COSTE PARA EDIFICACIÓN (PRESTO) (18/2024) LOTE 6 2ª PRÓRROGA"/>
    <n v="220"/>
    <s v="OVIEDO"/>
    <s v="OVIEDO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35821"/>
    <s v="AD"/>
    <d v="2024-08-05T00:00:00"/>
    <n v="22024003860"/>
    <s v="2024 04 9204 216"/>
    <n v="7963.01"/>
    <x v="389"/>
    <s v="LICENCIAS  ASIST. TÉC.DEL SOFT  INTERCAMBIO DE FICHEROS CON ENTIDADES BANCARIAS, EDITRAN, (18/2024), LOTE 2, 2ª PRÓRROGA"/>
    <n v="220"/>
    <s v="ALCOBENDAS"/>
    <s v="MADRID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35824"/>
    <s v="AD"/>
    <d v="2024-08-05T00:00:00"/>
    <n v="22024003870"/>
    <s v="2024 04 9204 216"/>
    <n v="4586.38"/>
    <x v="390"/>
    <s v="LICENCIAS Y ASIST. TÉC. DEL GESTOR DE BASES DE DATOS DOCUM. DEL ARCHIVO MUNICIPAL, LOTE 9 (19/2023), 1ª PRÓRROGA"/>
    <n v="220"/>
    <s v="SAN SEBASTIAN DE LOS REYES"/>
    <s v="MADRID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35820"/>
    <s v="AD"/>
    <d v="2024-08-05T00:00:00"/>
    <n v="22024003859"/>
    <s v="2024 04 9204 216"/>
    <n v="3977.88"/>
    <x v="391"/>
    <s v="LIC  ASIST. TÉCNICA DEL SOFTWARE DE GESTIÓN DE BILIBOTECAS DEL ARCHIVO MUNICIPAL AbsysNET (18/2024), LOTE 1, 2ª PRÓRROGA"/>
    <n v="220"/>
    <s v="MADRID"/>
    <s v="MADRID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35825"/>
    <s v="AD"/>
    <d v="2024-08-05T00:00:00"/>
    <n v="22024003871"/>
    <s v="2024 04 9204 216"/>
    <n v="3900"/>
    <x v="392"/>
    <s v="LIC  Y ASIST. TÉC. DEL SOFTWARE DE ESCÁNERES PARA PROYECTOS DE DIGIT. DE ALTA PRODUCCIÓN, LOTE 10 (18/2024), 2ª PRÓRROGA"/>
    <n v="220"/>
    <s v="MADRID"/>
    <s v="MADRID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29000721"/>
    <s v="AD"/>
    <d v="2024-01-01T00:00:00"/>
    <n v="22024002043"/>
    <s v="2024 06 3231 213"/>
    <n v="497.03"/>
    <x v="393"/>
    <s v="SE 58-20 P.S. 4 PRORROGA CTTO MANTENIMIENTO ASCENSORES. LOTE 2 ESCUELAS INFANTILES MUNICIPALES. AÑOS 2023 Y 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n v="4312"/>
    <s v="4312. Mercados"/>
    <n v="22"/>
    <n v="22799"/>
  </r>
  <r>
    <n v="220240035826"/>
    <s v="AD"/>
    <d v="2024-08-05T00:00:00"/>
    <n v="22024003872"/>
    <s v="2024 04 9204 216"/>
    <n v="3012.9"/>
    <x v="394"/>
    <s v="LICENCIAS Y ASIST. TÉC. DEL SERVICIO DE ACCESIBILIDAD WEB AUMENTADA INCLUSITE, LOTE 12 (18/2024), 2ª PRÓRROGA"/>
    <n v="220"/>
    <s v="VILA-REAL"/>
    <s v="CASTELLON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39000857"/>
    <s v="AD"/>
    <d v="2024-01-01T00:00:00"/>
    <n v="22024001208"/>
    <s v="2024 06 3231 22100"/>
    <n v="49000"/>
    <x v="102"/>
    <s v="PR-SE 13/21 P.S.5 PRÓRROGA SUMINISTRO ENERGÍA ELÉCTRICA. AÑO 2024.ESCUELAS INFANTILES MUNICIPALES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0"/>
  </r>
  <r>
    <n v="220240001349"/>
    <s v="AD"/>
    <d v="2024-02-09T00:00:00"/>
    <n v="22024001592"/>
    <s v="2024 06 3231 22100"/>
    <n v="36887.879999999997"/>
    <x v="102"/>
    <s v="PR-SE 13/21 P.S.5 PRÓR SUMINISTRO ENERGÍA ELÉCTRICA.2024.ESCUELAS INFANTILES MUNICIPALES ENLAZADO A PROY: 36.887,88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0"/>
  </r>
  <r>
    <n v="220240001349"/>
    <s v="AD"/>
    <d v="2024-02-09T00:00:00"/>
    <n v="22024001593"/>
    <s v="2024 06 3231 22100"/>
    <n v="12112.12"/>
    <x v="102"/>
    <s v="PR-SE 13/21 P.S.5 PRÓR SUMINISTRO ENERGÍA ELÉCTRICA.2024.ESCUELAS INFANTILES MUNICIPALES ENLAZADO A PROY: 36.887,88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0"/>
  </r>
  <r>
    <n v="220240001348"/>
    <s v="AD/"/>
    <d v="2024-02-09T00:00:00"/>
    <n v="22024001208"/>
    <s v="2024 06 3231 22100"/>
    <n v="-49000"/>
    <x v="102"/>
    <s v="PR-SE 13/21 P.S.5 PRÓRROGA SUMINISTRO ENERGÍA ELÉCTRICA. AÑO 2024.ESCUELAS INFANTILES MUNICIPALES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0"/>
  </r>
  <r>
    <n v="220239000432"/>
    <s v="AD"/>
    <d v="2024-01-01T00:00:00"/>
    <n v="22024001105"/>
    <s v="2024 06 3231 22102"/>
    <n v="74000"/>
    <x v="272"/>
    <s v="CONTRATO SUMINISTRO GAS NATURAL ESCUELAS INFANTILES MUNICIPALES DE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2"/>
  </r>
  <r>
    <n v="220240001350"/>
    <s v="AD"/>
    <d v="2024-02-09T00:00:00"/>
    <n v="22024001594"/>
    <s v="2024 06 3231 22102"/>
    <n v="55708.23"/>
    <x v="272"/>
    <s v="CTTO SUMINISTRO GAS NATURAL EIM DE 1 ENERO 2024 A 30 SEPTIEMBRE 2025 ENLAZADO PROY: 55.708,23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2"/>
  </r>
  <r>
    <n v="220240001350"/>
    <s v="AD"/>
    <d v="2024-02-09T00:00:00"/>
    <n v="22024001595"/>
    <s v="2024 06 3231 22102"/>
    <n v="18291.77"/>
    <x v="272"/>
    <s v="CTTO SUMINISTRO GAS NATURAL EIM DE 1 ENERO 2024 A 30 SEPTIEMBRE 2025 ENLAZADO PROY: 55.708,23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2"/>
  </r>
  <r>
    <n v="220240006640"/>
    <s v="AD"/>
    <d v="2024-03-14T00:00:00"/>
    <n v="22024003368"/>
    <s v="2024 06 3231 22102"/>
    <n v="770"/>
    <x v="272"/>
    <s v="INSPECCIÓN PERIÓDICA DE LA INSTALACIÓN RECEPTORA INDIVIDUAL POR PARTE DE LA EMPRESA DISTRIBUIDORA E.I.M. 2024"/>
    <n v="220"/>
    <s v="BARCELONA"/>
    <s v="BARCELON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102"/>
  </r>
  <r>
    <n v="220240001347"/>
    <s v="AD/"/>
    <d v="2024-02-09T00:00:00"/>
    <n v="22024001105"/>
    <s v="2024 06 3231 22102"/>
    <n v="-74000"/>
    <x v="272"/>
    <s v="CONTRATO SUMINISTRO GAS NATURAL ESCUELAS INFANTILES MUNICIPALES DE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2"/>
  </r>
  <r>
    <n v="220240000818"/>
    <s v="AD"/>
    <d v="2024-02-08T00:00:00"/>
    <n v="22024000995"/>
    <s v="2024 06 3231 22199"/>
    <n v="430.37"/>
    <x v="264"/>
    <s v="SUMINISTRO ROLLO PVC ANTIPILLADEROS PARA LAS PUERTAS DE LA ESCUELA INFANTIL CASCANUECES. 1 DÍA.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199"/>
  </r>
  <r>
    <n v="220240042918"/>
    <s v="AD"/>
    <d v="2024-09-19T00:00:00"/>
    <n v="22024006655"/>
    <s v="2024 06 3231 22199"/>
    <n v="145.19999999999999"/>
    <x v="87"/>
    <s v="SUMINISTRO DE LLAVES ELECTRONICAS DE SEGURIDAD PARA ESCUELAS INFANTILES MUNICIPALES. 1 DÍA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231"/>
    <s v="3231. Escuelas infantiles"/>
    <s v="22"/>
    <s v="22199"/>
  </r>
  <r>
    <n v="220240005366"/>
    <s v="AD"/>
    <d v="2024-03-08T00:00:00"/>
    <n v="22024003293"/>
    <s v="2024 06 3231 22602"/>
    <n v="444.68"/>
    <x v="113"/>
    <s v="SUMINISTRO CARTELES PARA LOS MUPIS PUBLICITARIOS AYTO: PROCESO ESCOLARIZACIÓN EIM CURSO 24-25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602"/>
  </r>
  <r>
    <n v="220240003073"/>
    <s v="AD"/>
    <d v="2024-02-21T00:00:00"/>
    <n v="22024001772"/>
    <s v="2024 06 3231 22614"/>
    <n v="2420"/>
    <x v="395"/>
    <s v="CTTO DE SERVICIOS CHARLA DR. JAVIER URRA &quot;&quot;RIESGOS PARA LA SALUD INFANTO-JUVENIL&quot;&quot; 8 ABRIL"/>
    <n v="220"/>
    <s v="SALAMANCA"/>
    <s v="SALAMANC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614"/>
  </r>
  <r>
    <n v="220240016675"/>
    <s v="AD"/>
    <d v="2024-05-14T00:00:00"/>
    <n v="22024004433"/>
    <s v="2024 06 3231 22614"/>
    <n v="400"/>
    <x v="396"/>
    <s v="SERVICIO DE TRANSPORTE EN AUTOBUS PARA EL ALUMNADO DE LOS PLENOS DE INFANCIA EN MAYO Y NOVIEMBRE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2"/>
    <s v="22614"/>
  </r>
  <r>
    <n v="220240013665"/>
    <s v="ADO"/>
    <d v="2024-04-30T00:00:00"/>
    <n v="22024003919"/>
    <s v="2024 06 3231 22614"/>
    <n v="3005.11"/>
    <x v="397"/>
    <s v="CARTELES / CALENDARIO SOBREMESA HOJAS / CALENDARIO SOBREMESA / CALENDARIO PARED / LIBRETA 60 HOJAS / ROLLUP / DISEÑO CAM"/>
    <s v="24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2"/>
    <s v="22614"/>
  </r>
  <r>
    <n v="220240003325"/>
    <s v="AD"/>
    <d v="2024-02-23T00:00:00"/>
    <n v="22024001580"/>
    <s v="2024 06 3231 22619"/>
    <n v="15617.28"/>
    <x v="398"/>
    <s v="PRORROGA CTTO SERVICIOS GEST. Y DESARR. DE LAS ACT. INFANTILES EN EPOCA DE VACACIONES ESCOLARES HASTA 18/6/24"/>
    <n v="220"/>
    <s v="ARROYO DE LA ENCOMIENDA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619"/>
  </r>
  <r>
    <n v="220240023572"/>
    <s v="AD"/>
    <d v="2024-06-07T00:00:00"/>
    <n v="22024004916"/>
    <s v="2024 06 3231 22699"/>
    <n v="198"/>
    <x v="399"/>
    <s v="CATERING JORNADA HUERTOS ESCOLARES DE LAS ESCUELAS INFANTILES EN EL PRAE 5 DE JUNIO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2"/>
    <s v="22699"/>
  </r>
  <r>
    <n v="220239000788"/>
    <s v="AD"/>
    <d v="2024-01-01T00:00:00"/>
    <n v="22024001231"/>
    <s v="2024 06 3231 22700"/>
    <n v="221771.51999999999"/>
    <x v="400"/>
    <s v="PR-SE 32/23 (PS8 SE 31/20) 2ª PRORROGA CTTO LIMPIEZA EDIFICIOS MUNICIPALES. EDUCACIÓN. ESCUELAS INFANTILES. L7 2024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00"/>
  </r>
  <r>
    <n v="220240001340"/>
    <s v="AD"/>
    <d v="2024-02-09T00:00:00"/>
    <n v="22024001582"/>
    <s v="2024 06 3231 22700"/>
    <n v="114248.9"/>
    <x v="400"/>
    <s v="PR-SE 32/23(PS8 SE 31/20) 2ª PROR CTTO LIMPIEZA EDIFICIOS MUNICIPAL:EDUCACIÓN.EIM. L7 2024 ENLAZADO PROYECTO:114.248,9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00"/>
  </r>
  <r>
    <n v="220240001340"/>
    <s v="AD"/>
    <d v="2024-02-09T00:00:00"/>
    <n v="22024001583"/>
    <s v="2024 06 3231 22700"/>
    <n v="107522.62"/>
    <x v="400"/>
    <s v="PR-SE 32/23(PS8 SE 31/20) 2ª PROR CTTO LIMPIEZA EDIFICIOS MUNICIPAL:EDUCACIÓN.EIM. L7 2024 ENLAZADO PROYECTO:114.248,9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00"/>
  </r>
  <r>
    <n v="220240001334"/>
    <s v="AD"/>
    <d v="2024-02-09T00:00:00"/>
    <n v="22024001516"/>
    <s v="2024 06 3231 22700"/>
    <n v="1176.1199999999999"/>
    <x v="400"/>
    <s v="LIMPIEZA CONTENEDORES HIGIÉNICOS EN LAS ESCUELAS INFANTILES. 2024"/>
    <n v="220"/>
    <s v="MADRID"/>
    <s v="MADR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00"/>
  </r>
  <r>
    <n v="220240001339"/>
    <s v="AD/"/>
    <d v="2024-02-09T00:00:00"/>
    <n v="22024001231"/>
    <s v="2024 06 3231 22700"/>
    <n v="-221771.51999999999"/>
    <x v="400"/>
    <s v="PR-SE 32/23 (PS8 SE 31/20) 2ª PRORROGA CTTO LIMPIEZA EDIFICIOS MUNICIPALES. EDUCACIÓN. ESCUELAS INFANTILES. L7 2024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00"/>
  </r>
  <r>
    <n v="220240035822"/>
    <s v="AD"/>
    <d v="2024-08-05T00:00:00"/>
    <n v="22024003863"/>
    <s v="2024 04 9204 216"/>
    <n v="1996.5"/>
    <x v="401"/>
    <s v="LIC Y ASIST. TÉC.  SIST DE INFORMAC PARA LA RECOGIDA Y GEST DE LAS INSPEC TÉC. DE EDIFIC, (18/2024) LOTE 7 2ª PRÓRROGA"/>
    <n v="220"/>
    <s v="BURGOS"/>
    <s v="BURGOS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04887"/>
    <s v="AD"/>
    <d v="2024-03-05T00:00:00"/>
    <n v="22024003040"/>
    <s v="2024 06 3231 22799"/>
    <n v="267385.59999999998"/>
    <x v="85"/>
    <s v="SE-EIJI 10/2022 PS 11. PROR CTTO GESTION EIM EL PRINCIPITO. LOTE 3.  01/01 A 31/08/2024. reajuste proyecto: 267.385,60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0"/>
    <s v="AD"/>
    <d v="2024-03-05T00:00:00"/>
    <n v="22024003066"/>
    <s v="2024 06 3231 22799"/>
    <n v="260185.60000000001"/>
    <x v="402"/>
    <s v="SE-EIJI 10/22 PS 11. PRORROGA CTTO GESTIÓN EIM MAFALDA Y GUILLE. LOTE 7. 1/1 AL 31/8/24 reajuste proy: 260.185,60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29000165"/>
    <s v="AD"/>
    <d v="2024-01-01T00:00:00"/>
    <n v="22024002826"/>
    <s v="2024 06 3231 22799"/>
    <n v="255333.33"/>
    <x v="85"/>
    <s v="EXPTE SE-EIJI 10/2022 PS 11. PRORROGA CONTRATO GESTION EIM CAMPANILLA. LOTE 1. AÑO 2023 Y 01/01 A 31/08/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35823"/>
    <s v="AD"/>
    <d v="2024-08-05T00:00:00"/>
    <n v="22024003869"/>
    <s v="2024 04 9204 216"/>
    <n v="1270.5"/>
    <x v="403"/>
    <s v="LICENCIAS Y ASIST. TÉC. DEL SOFTWARE PARA EL CONTROL DE SALUD LABORAL (WinMedtra/WinSehtra) (18/2024) LOTE 8 2ª PRÓRROGA"/>
    <n v="220"/>
    <s v="SANTANDER"/>
    <s v="SANTANDER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04884"/>
    <s v="AD"/>
    <d v="2024-03-05T00:00:00"/>
    <n v="22024003032"/>
    <s v="2024 06 3231 22799"/>
    <n v="204457.17"/>
    <x v="85"/>
    <s v="SE-EIJI 10/2022 PS 11. PRORR CTTO GESTION EIM CAMPANILLA. LOTE 1. 01/01 A 31/08/2024. enlazado a proyecto: 204.457,17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29000166"/>
    <s v="AD"/>
    <d v="2024-01-01T00:00:00"/>
    <n v="22024002827"/>
    <s v="2024 06 3231 22799"/>
    <n v="195573.34"/>
    <x v="404"/>
    <s v="EXPTE SE-EIJI 10/2022 PS 11. PRORROGA CONTRATO GESTION EIM CASCANUECES. LOTE 2. AÑO 2023. 01/01 A 31/08/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42274"/>
    <s v="AD"/>
    <d v="2024-09-10T00:00:00"/>
    <n v="22024006448"/>
    <s v="2024 04 9204 216"/>
    <n v="1089"/>
    <x v="405"/>
    <s v="DESTRUCCIÓN  SOPORTES DIGITALES"/>
    <n v="220"/>
    <s v="VALLADOLID"/>
    <s v="VALLADOLID"/>
    <x v="0"/>
    <s v="AdDirec - Adjudicación Directa"/>
    <s v="SinC - Sin Criterio"/>
    <x v="0"/>
    <x v="2"/>
    <s v="2"/>
    <s v="2. Gastos corrientes en bienes y servicios"/>
    <s v="04"/>
    <x v="8"/>
    <s v="9204"/>
    <s v="9204. Tecnologías de la información y comunicación"/>
    <s v="21"/>
    <s v="216"/>
  </r>
  <r>
    <n v="220229000172"/>
    <s v="AD"/>
    <d v="2024-01-01T00:00:00"/>
    <n v="22024002526"/>
    <s v="2024 06 3231 22799"/>
    <n v="150079.4"/>
    <x v="406"/>
    <s v="EXPTE SE-EIJI 10/2022 PS 11. PRORROGA CONTRATO GESTION EIM PLATERO. LOTE 8. AÑO 2023 Y 01/01 A 31/08/2024."/>
    <n v="220"/>
    <s v="BURGOS"/>
    <s v="BURGOS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5"/>
    <s v="AD"/>
    <d v="2024-03-05T00:00:00"/>
    <n v="22024003034"/>
    <s v="2024 06 3231 22799"/>
    <n v="147319.46"/>
    <x v="404"/>
    <s v="SE-EIJI 10/2022 PS 11. PROR CTTO GESTION EIM CASCANUECES. LOTE 2. 01/01 A 31/08/2024. enlazado a proyecto: 147.319,46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29000227"/>
    <s v="AD"/>
    <d v="2024-01-01T00:00:00"/>
    <n v="22024002083"/>
    <s v="2024 06 3231 22799"/>
    <n v="109480"/>
    <x v="404"/>
    <s v="SE-EIJI 7/2022. CONTRATO DE SERVICIOS PARA LA GESTION DE LA E.I.M. &quot;&quot;CASCABEL&quot;&quot;. AÑO 2023 Y DEL 01/01 A 31/08/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8"/>
    <s v="AD"/>
    <d v="2024-03-05T00:00:00"/>
    <n v="22024003043"/>
    <s v="2024 06 3231 22799"/>
    <n v="105125.52"/>
    <x v="406"/>
    <s v="SE-EIJI 10/2022 PS 11. PROR CTTO GESTION EIM PLATERO. LOTE 8. 01/01 A 31/08/2024. reajuste proyecto: 105.125,52"/>
    <n v="220"/>
    <s v="BURGOS"/>
    <s v="BURGOS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7"/>
    <s v="AD"/>
    <d v="2024-03-05T00:00:00"/>
    <n v="22024003041"/>
    <s v="2024 06 3231 22799"/>
    <n v="89694.399999999994"/>
    <x v="85"/>
    <s v="SE-EIJI 10/2022 PS 11. PROR CTTO GESTION EIM EL PRINCIPITO. LOTE 3.  01/01 A 31/08/2024. reajuste proyecto: 267.385,60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0"/>
    <s v="AD"/>
    <d v="2024-03-05T00:00:00"/>
    <n v="22024003067"/>
    <s v="2024 06 3231 22799"/>
    <n v="87894.399999999994"/>
    <x v="402"/>
    <s v="SE-EIJI 10/22 PS 11. PRORROGA CTTO GESTIÓN EIM MAFALDA Y GUILLE. LOTE 7. 1/1 AL 31/8/24 reajuste proy: 260.185,60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736"/>
    <s v="AD"/>
    <d v="2024-03-05T00:00:00"/>
    <n v="22024003062"/>
    <s v="2024 06 3231 22799"/>
    <n v="87624"/>
    <x v="407"/>
    <s v="SE EIJI 10/22 PS 11 PROR CTTO GESTIÓN EIM TOBOGAN. LOTE 6. 1/1 AL 31/8/24 reajuste proyecto: 87.6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1"/>
    <s v="AD"/>
    <d v="2024-03-05T00:00:00"/>
    <n v="22024003069"/>
    <s v="2024 06 3231 22799"/>
    <n v="77461.919999999998"/>
    <x v="408"/>
    <s v="SE EIJI 10/22 PS 11 PRORR CTTO GESTION EIM EL GLOBO. LOTE 9. 1/1 AL 31/8/24 reajuste a proyecto: 77.461,92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9"/>
    <s v="AD"/>
    <d v="2024-03-05T00:00:00"/>
    <n v="22024003049"/>
    <s v="2024 06 3231 22799"/>
    <n v="77283.570000000007"/>
    <x v="402"/>
    <s v="SE-EIJI 10/22 PS11 PROR CTTO GESTION EIM FANTASIA LOTE 4. 1/1 AL 31/8/24 reajuste proyecto: 77.283,57 ¿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2"/>
    <s v="AD"/>
    <d v="2024-03-05T00:00:00"/>
    <n v="22024003071"/>
    <s v="2024 06 3231 22799"/>
    <n v="72958.77"/>
    <x v="408"/>
    <s v="SE EIJI 10/22 PS 11 PRORR CTTO GESTIÓN EIM CABALLITO BLANCO. LOTE 10. 1/1 AL 31/8/24. reajuste a proyecto: 72.958,77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6"/>
    <s v="AD"/>
    <d v="2024-03-05T00:00:00"/>
    <n v="22024003036"/>
    <s v="2024 06 3231 22799"/>
    <n v="68394.67"/>
    <x v="404"/>
    <s v="SE-EIJI 7/2022. CTTO SERVICIOS GESTION DE LA E.I.M. &quot;&quot;&quot;&quot;CASCABEL&quot;&quot;&quot;&quot;. DEL 01/01 A 31/08/2024. reajuste proyecto: 68.394,67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735"/>
    <s v="AD"/>
    <d v="2024-03-05T00:00:00"/>
    <n v="22024003058"/>
    <s v="2024 06 3231 22799"/>
    <n v="52777.14"/>
    <x v="93"/>
    <s v="SE EIJI 10/22 PS 11 PROR CTTO GESTION EIM LA COMETA. LOTE 5. 1/1 AL 31/8/24 reajuste a proyecto: 215.862,86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4"/>
    <s v="AD"/>
    <d v="2024-03-05T00:00:00"/>
    <n v="22024003033"/>
    <s v="2024 06 3231 22799"/>
    <n v="50876.160000000003"/>
    <x v="85"/>
    <s v="SE-EIJI 10/2022 PS 11. PRORR CTTO GESTION EIM CAMPANILLA. LOTE 1. 01/01 A 31/08/2024. enlazado a proyecto: 204.457,17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8"/>
    <s v="AD"/>
    <d v="2024-03-05T00:00:00"/>
    <n v="22024003044"/>
    <s v="2024 06 3231 22799"/>
    <n v="44953.88"/>
    <x v="406"/>
    <s v="SE-EIJI 10/2022 PS 11. PROR CTTO GESTION EIM PLATERO. LOTE 8. 01/01 A 31/08/2024. reajuste proyecto: 105.125,52"/>
    <n v="220"/>
    <s v="BURGOS"/>
    <s v="BURGOS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3"/>
    <s v="AD/"/>
    <d v="2024-03-05T00:00:00"/>
    <n v="22024002526"/>
    <s v="2024 06 3231 22799"/>
    <n v="-150079.4"/>
    <x v="406"/>
    <s v="SE-EIJI 10/2022 PS 11. PRORROGA CTTO GESTION EIM PLATERO. LOTE 8. AÑO 2023 Y 01/01 A 31/08/2024. reajuste proyecto"/>
    <n v="220"/>
    <s v="BURGOS"/>
    <s v="BURGOS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79"/>
    <s v="AD/"/>
    <d v="2024-03-05T00:00:00"/>
    <n v="22024002826"/>
    <s v="2024 06 3231 22799"/>
    <n v="-255333.33"/>
    <x v="85"/>
    <s v="SE-EIJI 10/2022 PS 11.PRORROGA CONTRATO GESTION EIM CAMPANILLA. LOTE 1. AÑO 2023 Y 01/01 A 31/08/2024. reajuste proyec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2"/>
    <s v="AD/"/>
    <d v="2024-03-05T00:00:00"/>
    <n v="22024002521"/>
    <s v="2024 06 3231 22799"/>
    <n v="-357080"/>
    <x v="85"/>
    <s v="SE-EIJI 10/2022 PS 11.PRORROGA CTTO GESTION EIM EL PRINCIPITO. LOTE 3. AÑO 2023 Y 01/01 A 31/08/2024. reajuste proyec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1338"/>
    <s v="AD"/>
    <d v="2024-02-09T00:00:00"/>
    <n v="22024001597"/>
    <s v="2024 06 3231 22799"/>
    <n v="461.46"/>
    <x v="84"/>
    <s v="ACONDICIONAMENTO JARDIN EXTERIOR EIM CASCABEL Y SU CONSERVACIÓN HASTA AGOSTO 24. ENLAZADO A PROYECTO: 922,93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04885"/>
    <s v="AD"/>
    <d v="2024-03-05T00:00:00"/>
    <n v="22024003035"/>
    <s v="2024 06 3231 22799"/>
    <n v="48253.88"/>
    <x v="404"/>
    <s v="SE-EIJI 10/2022 PS 11. PROR CTTO GESTION EIM CASCANUECES. LOTE 2. 01/01 A 31/08/2024. enlazado a proyecto: 147.319,46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1"/>
    <s v="AD"/>
    <d v="2024-03-05T00:00:00"/>
    <n v="22024003070"/>
    <s v="2024 06 3231 22799"/>
    <n v="45618.93"/>
    <x v="408"/>
    <s v="SE EIJI 10/22 PS 11 PRORR CTTO GESTION EIM EL GLOBO. LOTE 9. 1/1 AL 31/8/24 reajuste a proyecto: 77.461,92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2"/>
    <s v="AD"/>
    <d v="2024-03-05T00:00:00"/>
    <n v="22024003072"/>
    <s v="2024 06 3231 22799"/>
    <n v="43367.43"/>
    <x v="408"/>
    <s v="SE EIJI 10/22 PS 11 PRORR CTTO GESTIÓN EIM CABALLITO BLANCO. LOTE 10. 1/1 AL 31/8/24. reajuste a proyecto: 72.958,77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1338"/>
    <s v="AD"/>
    <d v="2024-02-09T00:00:00"/>
    <n v="22024001596"/>
    <s v="2024 06 3231 22799"/>
    <n v="922.93"/>
    <x v="84"/>
    <s v="ACONDICIONAMENTO JARDIN EXTERIOR EIM CASCABEL Y SU CONSERVACIÓN HASTA AGOSTO 24. ENLAZADO A PROYECTO: 922,93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04893"/>
    <s v="AD"/>
    <d v="2024-03-05T00:00:00"/>
    <n v="22024003073"/>
    <s v="2024 06 3231 22799"/>
    <n v="8282.83"/>
    <x v="84"/>
    <s v="SE 10/20 PS 1 PRORR CTTO MANTENIMIENTO ZONAS VERDES. LOTE 1. HASTA 22-9-24 reajuste proyecto: 8.282,83 ¿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799"/>
  </r>
  <r>
    <n v="220240004893"/>
    <s v="AD"/>
    <d v="2024-03-05T00:00:00"/>
    <n v="22024003074"/>
    <s v="2024 06 3231 22799"/>
    <n v="3683.98"/>
    <x v="84"/>
    <s v="SE 10/20 PS 1 PRORR CTTO MANTENIMIENTO ZONAS VERDES. LOTE 1. HASTA 22-9-24 reajuste proyecto: 8.282,83 ¿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799"/>
  </r>
  <r>
    <n v="220240004889"/>
    <s v="AD"/>
    <d v="2024-03-05T00:00:00"/>
    <n v="22024003050"/>
    <s v="2024 06 3231 22799"/>
    <n v="45529.760000000002"/>
    <x v="402"/>
    <s v="SE-EIJI 10/22 PS11 PROR CTTO GESTION EIM FANTASIA LOTE 4. 1/1 AL 31/8/24 reajuste proyecto: 77.283,57 ¿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1342"/>
    <s v="AD"/>
    <d v="2024-02-09T00:00:00"/>
    <n v="22024001586"/>
    <s v="2024 06 3231 22799"/>
    <n v="2520.2600000000002"/>
    <x v="94"/>
    <s v="PROGR FORMACIÓN PROFESORADO, TUTORIZACIÓN EN AGROECOLOGÍA, MANTENIMIENTO HUERTAS EIM ENER-JULIO 24 ENLAZ:7.675,52"/>
    <n v="220"/>
    <s v="ARENILLAS DE SAN PELAYO"/>
    <s v="PALENCI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05367"/>
    <s v="AD"/>
    <d v="2024-03-08T00:00:00"/>
    <n v="22024003294"/>
    <s v="2024 06 3231 22799"/>
    <n v="3025"/>
    <x v="84"/>
    <s v="ACTUACIONES EN LOS JARDINES DE LAS EIM FUERA DEL CTTO MANTENIMIENTO DE ZONAS VERDES.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04736"/>
    <s v="AD"/>
    <d v="2024-03-05T00:00:00"/>
    <n v="22024003063"/>
    <s v="2024 06 3231 22799"/>
    <n v="39456"/>
    <x v="407"/>
    <s v="SE EIJI 10/22 PS 11 PROR CTTO GESTIÓN EIM TOBOGAN. LOTE 6. 1/1 AL 31/8/24 reajuste proyecto: 87.6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0"/>
    <s v="AD/"/>
    <d v="2024-03-05T00:00:00"/>
    <n v="22024002827"/>
    <s v="2024 06 3231 22799"/>
    <n v="-195573.34"/>
    <x v="404"/>
    <s v="SE-EIJI 10/2022 PS 11. RORROGA CONTRATO GESTION EIM CASCANUECES. LOTE 2. AÑO 2023. 01/01 A 31/08/2024. reajuste proyec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1"/>
    <s v="AD/"/>
    <d v="2024-03-05T00:00:00"/>
    <n v="22024002083"/>
    <s v="2024 06 3231 22799"/>
    <n v="-109480"/>
    <x v="404"/>
    <s v="SE-EIJI 7/2022. CTTO SERVICIOS GESTION DE LA E.I.M. &quot;&quot;CASCABEL&quot;&quot;. AÑO 2023 Y DEL 01/01 A 31/08/2024. reajuste proyec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6"/>
    <s v="AD"/>
    <d v="2024-03-05T00:00:00"/>
    <n v="22024003037"/>
    <s v="2024 06 3231 22799"/>
    <n v="41085.33"/>
    <x v="404"/>
    <s v="SE-EIJI 7/2022. CTTO SERVICIOS GESTION DE LA E.I.M. &quot;&quot;&quot;&quot;CASCABEL&quot;&quot;&quot;&quot;. DEL 01/01 A 31/08/2024. reajuste proyecto: 68.394,67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1342"/>
    <s v="AD"/>
    <d v="2024-02-09T00:00:00"/>
    <n v="22024001585"/>
    <s v="2024 06 3231 22799"/>
    <n v="7675.52"/>
    <x v="94"/>
    <s v="PROGR FORMACIÓN PROFESORADO, TUTORIZACIÓN EN AGROECOLOGÍA, MANTENIMIENTO HUERTAS EIM ENER-JULIO 24 ENLAZ:7.675,52"/>
    <n v="220"/>
    <s v="ARENILLAS DE SAN PELAYO"/>
    <s v="PALENCI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39000545"/>
    <s v="AD"/>
    <d v="2024-01-01T00:00:00"/>
    <n v="22024001312"/>
    <s v="2024 06 3231 22799"/>
    <n v="10195.780000000001"/>
    <x v="94"/>
    <s v="PROGRAMA FORMACIÓN PROFESORADO, TUTORIZACIÓN EN MATERIA DE AGROECOLOGÍA, MANTENIMIENTO HUERTAS  EIM ENER-JULIO 24"/>
    <n v="220"/>
    <s v="ARENILLAS DE SAN PELAYO"/>
    <s v="PALENCI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35833"/>
    <s v="D"/>
    <d v="2024-08-06T00:00:00"/>
    <n v="22024003578"/>
    <s v="2024 06 3231 22799"/>
    <n v="203426.67"/>
    <x v="402"/>
    <s v="SE-EC06-2024 CTTO SERVICIOS GESTIÓN EIM CURSO 24-25 Y 25-26. DEL 1-9- AL 31-12-24 LOTE 7 MAFALDA Y GUILLE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3"/>
    <s v="D"/>
    <d v="2024-08-05T00:00:00"/>
    <n v="22024003578"/>
    <s v="2024 06 3231 22799"/>
    <n v="206960"/>
    <x v="85"/>
    <s v="SE-EC06-2024 CTTO SERVICIOS GESTIÓN EIM CURSO 24-25 Y 25-26. DEL 1-9- AL 31-12-24 LOTE 3 PRINCIPITO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5"/>
    <s v="D"/>
    <d v="2024-08-05T00:00:00"/>
    <n v="22024003578"/>
    <s v="2024 06 3231 22799"/>
    <n v="149332"/>
    <x v="93"/>
    <s v="SE-EC06-2024 CTTO SERVICIOS GESTIÓN EIM CURSO 24-25 Y 25-26. DEL 1-9- AL 31-12-24 LOTE 5 LA COMETA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1"/>
    <s v="D"/>
    <d v="2024-08-05T00:00:00"/>
    <n v="22024003578"/>
    <s v="2024 06 3231 22799"/>
    <n v="145000"/>
    <x v="85"/>
    <s v="SE-EC06-2024 CTTO SERVICIOS GESTIÓN EIM CURSO 24-25 Y 25-26. DEL 1-9- AL 31-12-24 LOTE 1 CAMPANILLA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2"/>
    <s v="D"/>
    <d v="2024-08-05T00:00:00"/>
    <n v="22024003578"/>
    <s v="2024 06 3231 22799"/>
    <n v="104913.33"/>
    <x v="404"/>
    <s v="SE-EC06-2024 CTTOSERVICIOS GESTIÓN EIM CURSO 24-25 Y 25-26. DEL 1-9- AL 31-12-24 LOTE 2 CASCANUECES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6"/>
    <s v="D"/>
    <d v="2024-08-05T00:00:00"/>
    <n v="22024003578"/>
    <s v="2024 06 3231 22799"/>
    <n v="82760"/>
    <x v="407"/>
    <s v="SE-EC06-2024 CTTO SERVICIOS GESTIÓN EIM CURSO 24-25 Y 25-26. DEL 1-9- AL 31-12-24 LOTE 6 TOBOGAN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7"/>
    <s v="D"/>
    <d v="2024-08-05T00:00:00"/>
    <n v="22024003578"/>
    <s v="2024 06 3231 22799"/>
    <n v="82624"/>
    <x v="406"/>
    <s v="SE-EC06-2024 CTTO SERVICIOS GESTIÓN EIM CURSO 24-25 Y 25-26. DEL 1-9- AL 31-12-24 LOTE 8 PLATERO"/>
    <n v="300"/>
    <s v="BURGOS"/>
    <s v="BURGOS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4"/>
    <s v="D"/>
    <d v="2024-08-05T00:00:00"/>
    <n v="22024003578"/>
    <s v="2024 06 3231 22799"/>
    <n v="69355.179999999993"/>
    <x v="408"/>
    <s v="SE-EC06-2024 CTTO SERVICIOS GESTIÓN EIM CURSO 24-25 Y 25-26. DEL 1-9- AL 31-12-24 LOTE 4 FANTASÍA"/>
    <n v="300"/>
    <s v="MADRID"/>
    <s v="MADR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8"/>
    <s v="D"/>
    <d v="2024-08-05T00:00:00"/>
    <n v="22024003578"/>
    <s v="2024 06 3231 22799"/>
    <n v="67234.33"/>
    <x v="406"/>
    <s v="SE-EC06-2024 CTTO SERVICIOS GESTIÓN EIM CURSO 24-25 Y 25-26. DEL 1-9- AL 31-12-24 LOTE 9 EL GLOBO"/>
    <n v="300"/>
    <s v="BURGOS"/>
    <s v="BURGOS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9"/>
    <s v="D"/>
    <d v="2024-08-05T00:00:00"/>
    <n v="22024003578"/>
    <s v="2024 06 3231 22799"/>
    <n v="64071.25"/>
    <x v="408"/>
    <s v="SE-EC06-2024 CTTO SERVICIOS GESTIÓN EIM CURSO 24-25 Y 25-26. DEL 1-9- AL 31-12-24 LOTE 10 CABALLITO BLANCO"/>
    <n v="300"/>
    <s v="MADRID"/>
    <s v="MADR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40"/>
    <s v="D"/>
    <d v="2024-08-05T00:00:00"/>
    <n v="22024003578"/>
    <s v="2024 06 3231 22799"/>
    <n v="61326.67"/>
    <x v="404"/>
    <s v="SE-EC06-2024 CTTO SERVICIOS GESTIÓN EIM CURSO 24-25 Y 25-26. DEL 1-9- AL 31-12-24 LOTE 11 CASCABEL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4706"/>
    <s v="D"/>
    <d v="2024-07-30T00:00:00"/>
    <n v="22024003963"/>
    <s v="2024 06 3231 22799"/>
    <n v="7064.04"/>
    <x v="84"/>
    <s v="SE 14-2024 CTTO MANTENIMIENTO ZONAS VERDES EDIF EDUCACIÓN Y SERV SOCIALES. LOTE 2 ESCUELAS INFANTILES 23-9-24 AL 22-9-26"/>
    <s v="300"/>
    <s v="VALLADOLID"/>
    <s v="VALLADOLID"/>
    <x v="0"/>
    <s v="PrAbier - Procedimiento Abierto"/>
    <s v="UniC - Único Criterio"/>
    <x v="1"/>
    <x v="2"/>
    <s v="2"/>
    <s v="2. Gastos corrientes en bienes y servicios"/>
    <s v="06"/>
    <x v="3"/>
    <s v="3231"/>
    <s v="3231. Escuelas infantiles"/>
    <s v="22"/>
    <s v="22799"/>
  </r>
  <r>
    <n v="220219001028"/>
    <s v="AD"/>
    <d v="2024-01-01T00:00:00"/>
    <n v="22024001941"/>
    <s v="2024 04 9231 213"/>
    <n v="1000"/>
    <x v="97"/>
    <s v="CONTRATO IMPRESION CORPORATIVA - SERV. INFORMACION Y ADMON. ELECTRONICA 2022-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1"/>
    <s v="213"/>
  </r>
  <r>
    <n v="220239000978"/>
    <s v="AD"/>
    <d v="2024-01-01T00:00:00"/>
    <n v="22024001889"/>
    <s v="2024 04 9341 213"/>
    <n v="5000"/>
    <x v="97"/>
    <s v="PREVISIÓN EQUIPOS IMPRESIÓN TESORERÍA Y RECAUDACIÓN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41"/>
    <s v="9341. Tesorería y recaudación"/>
    <s v="21"/>
    <s v="213"/>
  </r>
  <r>
    <n v="220240003700"/>
    <s v="AD"/>
    <d v="2024-02-29T00:00:00"/>
    <n v="22024002734"/>
    <s v="2024 06 3231 212"/>
    <n v="750"/>
    <x v="246"/>
    <s v="SUMINISTRO DE MATERIAL PARA BAÑOS Y COCINAS DE LAS ESCUELAS INFANTILES MUNICIPALES.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2"/>
  </r>
  <r>
    <n v="220240007799"/>
    <s v="D"/>
    <d v="2024-03-21T00:00:00"/>
    <n v="22024000942"/>
    <s v="2024 06 3231 212"/>
    <n v="101.02"/>
    <x v="162"/>
    <s v="PLAFON DISANO 0425 15W 4000K 2204251100 / TASA ECORAEE   (R.DECRETO 208/2005): DIS000003369 / REGLETA  OBO 72CE BL  (TS0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3479"/>
    <s v="D"/>
    <d v="2024-02-28T00:00:00"/>
    <n v="22024000942"/>
    <s v="2024 06 3231 212"/>
    <n v="28.74"/>
    <x v="162"/>
    <s v="CAJA EST LEGRAND 92012  80X80  IP55 / BASE SCH NIESSEN 8188 mecanismo / BRIDA UNEX 2272-0  7,6X299 NEGRO. MAESTRO CLAUDI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3492"/>
    <s v="D"/>
    <d v="2024-02-28T00:00:00"/>
    <n v="22024000942"/>
    <s v="2024 06 3231 212"/>
    <n v="19.239999999999998"/>
    <x v="195"/>
    <s v="COMMENT|++ EIM MAFALDA Y GUILLE ++ / UMBRAL RUF. 12012 TAL 2.50 IN 30X0.8 * / TORNI. DIN 7504P C/AVE . MAFALD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1593"/>
    <s v="D"/>
    <d v="2024-02-19T00:00:00"/>
    <n v="22024000942"/>
    <s v="2024 06 3231 212"/>
    <n v="37.07"/>
    <x v="262"/>
    <s v="ALB: 24-200572 PED: 24-001046-1015 S/PED: EIM EL PLATERO / MANGUETON WC EXTENSIBLE L-500 BLANCO DN 90-110 / SELLADOR+PEG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3481"/>
    <s v="D"/>
    <d v="2024-02-28T00:00:00"/>
    <n v="22024000942"/>
    <s v="2024 06 3231 212"/>
    <n v="29.29"/>
    <x v="166"/>
    <s v="* EIM CASCANUECES * / REMATE MELAMINA MDF 32,5*5 79172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5651"/>
    <s v="D"/>
    <d v="2024-03-13T00:00:00"/>
    <n v="22024000942"/>
    <s v="2024 06 3231 212"/>
    <n v="303.18"/>
    <x v="409"/>
    <s v="ML.COQUILLA ST TUB.54 X 9 MM.ESP.(RITE). ESCUELAS INFANTILES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26265"/>
    <s v="AD"/>
    <d v="2024-06-21T00:00:00"/>
    <n v="22024005144"/>
    <s v="2024 06 3231 212"/>
    <n v="1452"/>
    <x v="92"/>
    <s v="CONTRATO DE SUMINISTRO DE CRISTALERÍA PARA ESCUELAS INFANTILES MUNICIPALES.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1"/>
    <s v="212"/>
  </r>
  <r>
    <n v="220240024433"/>
    <s v="D"/>
    <d v="2024-06-18T00:00:00"/>
    <n v="22024000942"/>
    <s v="2024 06 3231 212"/>
    <n v="17.420000000000002"/>
    <x v="193"/>
    <s v="ID: 0041202-E.I. EL GLOBO / MANILLA SOAL CHAPARRO M9005 NEGRA  ( UND 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3835"/>
    <s v="D"/>
    <d v="2024-06-13T00:00:00"/>
    <n v="22024000942"/>
    <s v="2024 06 3231 212"/>
    <n v="28.25"/>
    <x v="195"/>
    <s v="*PILA DURACELL PLUS LR61 9V BULK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3835"/>
    <s v="D"/>
    <d v="2024-06-13T00:00:00"/>
    <n v="22024000942"/>
    <s v="2024 06 3231 212"/>
    <n v="28.25"/>
    <x v="195"/>
    <s v="*PILA DURACELL PLUS LR61 9V BULK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1651"/>
    <s v="D"/>
    <d v="2024-05-28T00:00:00"/>
    <n v="22024000942"/>
    <s v="2024 06 3231 212"/>
    <n v="121.31"/>
    <x v="162"/>
    <s v="MARCO LEG URA21PLUS 661720PL EMPOTRAR / MT CABLE H07Z1-K ZEROH FLEX  1X6 NEGRO. PLATERO Y MAFALD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1649"/>
    <s v="D"/>
    <d v="2024-05-28T00:00:00"/>
    <n v="22024000942"/>
    <s v="2024 06 3231 212"/>
    <n v="88.83"/>
    <x v="193"/>
    <s v="ID: 0041116-EIM CASCABEL / IRIMO ADAP. PUNTAS 1/4-1/4 - 50mm  475A-M-50-1 / BROCA HSS RECT. COBALTO 04,00 / BURLETE AMIG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1577"/>
    <s v="D"/>
    <d v="2024-05-28T00:00:00"/>
    <n v="22024000942"/>
    <s v="2024 06 3231 212"/>
    <n v="43.91"/>
    <x v="247"/>
    <s v="TACO DUOPOWER  6x30 / T. AUTO 75HA  4,2X 19 ZN / T. R/CHAPA 7981 3,5X 25 ZN. EIM PRINCIPIT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1635"/>
    <s v="D"/>
    <d v="2024-05-28T00:00:00"/>
    <n v="22024000942"/>
    <s v="2024 06 3231 212"/>
    <n v="165.63"/>
    <x v="409"/>
    <s v="SUMINISTRO DE MATERIAL SANEAMIENTO Y FONTANERIA ESCUELAS INFANTILES MUNICIPALES. SE APLICA ABONO 57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9329"/>
    <s v="D"/>
    <d v="2024-05-21T00:00:00"/>
    <n v="22024000942"/>
    <s v="2024 06 3231 212"/>
    <n v="40.44"/>
    <x v="262"/>
    <s v="ALB: 24-209198 PED: 24-015709-1003 S/PED:  / OBRA COLEGIO INFANTIL CASCANUECES / CIS MONOMANDO GRIFO FREGADERO VERTICA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8294"/>
    <s v="D"/>
    <d v="2024-05-17T00:00:00"/>
    <n v="22024000942"/>
    <s v="2024 06 3231 212"/>
    <n v="74.31"/>
    <x v="162"/>
    <s v="REGLETA  OBO 72CE BL  (TS04NA) 2056070 / CAJA EST LEGRAND 92012  80X80  IP55 / CASCANUECES Y PRINCIPIT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8296"/>
    <s v="D"/>
    <d v="2024-05-17T00:00:00"/>
    <n v="22024000942"/>
    <s v="2024 06 3231 212"/>
    <n v="9.06"/>
    <x v="166"/>
    <s v="Albarán: VA24/1816 Fecha: 25/04/24 / TIRAFONDO SPAX 3,5*25 WIROX 250U. / E.I.M. CASCANUECE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921"/>
    <s v="D"/>
    <d v="2024-04-25T00:00:00"/>
    <n v="22024000942"/>
    <s v="2024 06 3231 212"/>
    <n v="1451.88"/>
    <x v="162"/>
    <s v="ANGULO   LEGRAND 30221   Ext/Int / ANGUL PL LEGRAND 30223 / MT CANAL LEGRAND 648905 ADHESIVA 20X12,5 / EMERGENC LEG URA2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952"/>
    <s v="D"/>
    <d v="2024-04-25T00:00:00"/>
    <n v="22024000942"/>
    <s v="2024 06 3231 212"/>
    <n v="665.5"/>
    <x v="162"/>
    <s v="DIFERENCIAL SE K 4P 25A AC 30MA A9Z05425 / TRIANGUL SOFAMEL AE10ADH  105MM ADHESIVO / DIFERENCIAL SE K 4P 40A AC  30MA 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950"/>
    <s v="D"/>
    <d v="2024-04-25T00:00:00"/>
    <n v="22024000942"/>
    <s v="2024 06 3231 212"/>
    <n v="75.56"/>
    <x v="162"/>
    <s v="EMERGENC LEG URA21PLUS 160LM 1H NP  661605PL / DIFERENCIAL SE R9R51240  2P 40A 30MA AC / TRIANGUL SOFAMEL EIM CAMPANILL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851"/>
    <s v="D"/>
    <d v="2024-04-25T00:00:00"/>
    <n v="22024000942"/>
    <s v="2024 06 3231 212"/>
    <n v="135.71"/>
    <x v="267"/>
    <s v="2VNTCSPM - Batería Saft-ARTS 2,4V 1.6AH 2VNT CS PM F.2,8 Ni-C / 3VNTCSPM - Batería Saft-Arts 3,6V 1.6AH 3VNT CS PM Fastó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857"/>
    <s v="D"/>
    <d v="2024-04-25T00:00:00"/>
    <n v="22024000942"/>
    <s v="2024 06 3231 212"/>
    <n v="90.86"/>
    <x v="193"/>
    <s v="ID: 0040182-MAFALDA Y GUILLE / GUIA DORMA G-N XEA / ID: 0040182-MAFALDA Y GUILLE / CIERRA.DORMA TS68 F2-4 PLAT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855"/>
    <s v="D"/>
    <d v="2024-04-25T00:00:00"/>
    <n v="22024000942"/>
    <s v="2024 06 3231 212"/>
    <n v="165.99"/>
    <x v="195"/>
    <s v="ROLLO ALAMBRE PRECINTO STEEL REF 2747001 OFERTA / TENAZA PRECINTO STEEL REF 2798001 OFERTA / PRECINTO DE PLOMO 10MM ANGU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853"/>
    <s v="D"/>
    <d v="2024-04-25T00:00:00"/>
    <n v="22024000942"/>
    <s v="2024 06 3231 212"/>
    <n v="16.02"/>
    <x v="195"/>
    <s v="*BRIDA NYLON INDEX 4.8X290 NEGRA (100UD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1597"/>
    <s v="AD"/>
    <d v="2024-04-15T00:00:00"/>
    <n v="22024003983"/>
    <s v="2024 06 3231 212"/>
    <n v="314.41000000000003"/>
    <x v="410"/>
    <s v="SUMINISTRO PLACAS POLICARBONATO EIM PRINCIPITO. 1 SEMAN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1"/>
    <s v="212"/>
  </r>
  <r>
    <n v="220240030791"/>
    <s v="D"/>
    <d v="2024-07-16T00:00:00"/>
    <n v="22024000942"/>
    <s v="2024 06 3231 212"/>
    <n v="20.88"/>
    <x v="195"/>
    <s v="COMMENT|EIM el principito / MULETILLA CORREDERA CB21IN MICEL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40028600"/>
    <s v="D"/>
    <d v="2024-07-01T00:00:00"/>
    <n v="22024000942"/>
    <s v="2024 06 3231 212"/>
    <n v="1616.51"/>
    <x v="267"/>
    <s v="T - CENTRO TRAMITADOR GE0011757 / 2217291600 - DOWNLIGHT LED ECOLEX 3 21W 4000K 2190LM CRI90 BLAN / 2241343200 - PROYECT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40028600"/>
    <s v="D"/>
    <d v="2024-07-01T00:00:00"/>
    <n v="22024000942"/>
    <s v="2024 06 3231 212"/>
    <n v="5290.78"/>
    <x v="267"/>
    <s v="T - CENTRO TRAMITADOR GE0011757 / 2217291600 - DOWNLIGHT LED ECOLEX 3 21W 4000K 2190LM CRI90 BLAN / 2241343200 - PROYECT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40041435"/>
    <s v="D"/>
    <d v="2024-09-03T00:00:00"/>
    <n v="22024000942"/>
    <s v="2024 06 3231 212"/>
    <n v="5.81"/>
    <x v="162"/>
    <s v="CAJA EST LEGRAND 92022 105X105  CONOS // EL PRINCIPITO.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40037294"/>
    <s v="D"/>
    <d v="2024-08-14T00:00:00"/>
    <n v="22024000942"/>
    <s v="2024 06 3231 212"/>
    <n v="460.24"/>
    <x v="267"/>
    <s v="REPUESTOS ELECTRICOS ALUMBRADO SEGURIDAD EIM MAFALDA Y GUILLE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39000903"/>
    <s v="AD"/>
    <d v="2024-01-01T00:00:00"/>
    <n v="22024001284"/>
    <s v="2024 06 3231 213"/>
    <n v="7253.95"/>
    <x v="87"/>
    <s v="MANTENIMIENTO SISTEMAS DE SEGURIDAD ESCUELAS INFANTILES.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40003684"/>
    <s v="AD"/>
    <d v="2024-02-29T00:00:00"/>
    <n v="22024002596"/>
    <s v="2024 06 3231 213"/>
    <n v="215"/>
    <x v="124"/>
    <s v="REVISIÓN STMA DETECCIÓN Y ALARMA INCENDIOS EIM CASCABEL. FEBRER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19001122"/>
    <s v="AD"/>
    <d v="2024-01-01T00:00:00"/>
    <n v="22024001956"/>
    <s v="2024 06 3231 213"/>
    <n v="899.85"/>
    <x v="124"/>
    <s v="SE-EIJI 27/2021. MANTENIMIENTO INSTALACIONES DE PROTECCIÓN CONTRA INCENDIOS. EDIFICIOS MUNICIPALES. LOTE 1. ESCUELAS INF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39000659"/>
    <s v="AD"/>
    <d v="2024-01-01T00:00:00"/>
    <n v="22024001260"/>
    <s v="2024 06 3231 213"/>
    <n v="19844.29"/>
    <x v="349"/>
    <s v="SE-EIJI 11/2020 PS 3. 2ª PRORROGA DEL CONTRATO DE MANTENIMIENTO DE EDIFICIOS. ESCUELAS INFANTILES. LOTE 2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40001344"/>
    <s v="AD"/>
    <d v="2024-02-09T00:00:00"/>
    <n v="22024001589"/>
    <s v="2024 06 3231 213"/>
    <n v="11417.7"/>
    <x v="349"/>
    <s v="SE-EIJI 11/2020 PS 3.2ª PROR CTTO MANTENIMIENTO EDIFICIOS.EIM. LOTE 2. AÑO 2024 ENLAZADO PROY: 8.426,59 ¿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40001344"/>
    <s v="AD"/>
    <d v="2024-02-09T00:00:00"/>
    <n v="22024001588"/>
    <s v="2024 06 3231 213"/>
    <n v="8426.59"/>
    <x v="349"/>
    <s v="SE-EIJI 11/2020 PS 3.2ª PROR CTTO MANTENIMIENTO EDIFICIOS.EIM. LOTE 2. AÑO 2024 ENLAZADO PROY: 8.426,59 ¿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40001343"/>
    <s v="AD/"/>
    <d v="2024-02-09T00:00:00"/>
    <n v="22024001260"/>
    <s v="2024 06 3231 213"/>
    <n v="-19844.29"/>
    <x v="349"/>
    <s v="SE-EIJI 11/2020 PS 3. 2ª PRORROGA DEL CONTRATO DE MANTENIMIENTO DE EDIFICIOS. ESCUELAS INFANTILES. LOTE 2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19001123"/>
    <s v="AD"/>
    <d v="2024-01-01T00:00:00"/>
    <n v="22024001957"/>
    <s v="2024 06 3231 213"/>
    <n v="1294.45"/>
    <x v="86"/>
    <s v="SE-EIJI 27/2021. MANTENIMIENTO INSTALACIONES DE PROTECCIÓN CONTRA INCENDIOS. EDIFICIOS MUNICIPALES. LOTE 2. ESCUELAS INF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40001346"/>
    <s v="AD"/>
    <d v="2024-02-09T00:00:00"/>
    <n v="22024001591"/>
    <s v="2024 06 3231 213"/>
    <n v="3573.68"/>
    <x v="87"/>
    <s v="MANTENIMIENTO SISTEMAS DE SEGURIDAD ESCUELAS INFANTILES. 2024 ENLAZADO A PROYECTO: 3.680,27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40001346"/>
    <s v="AD"/>
    <d v="2024-02-09T00:00:00"/>
    <n v="22024001590"/>
    <s v="2024 06 3231 213"/>
    <n v="3680.27"/>
    <x v="87"/>
    <s v="MANTENIMIENTO SISTEMAS DE SEGURIDAD ESCUELAS INFANTILES. 2024 ENLAZADO A PROYECTO: 3.680,27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40001345"/>
    <s v="AD/"/>
    <d v="2024-02-09T00:00:00"/>
    <n v="22024001284"/>
    <s v="2024 06 3231 213"/>
    <n v="-7253.95"/>
    <x v="87"/>
    <s v="MANTENIMIENTO SISTEMAS DE SEGURIDAD ESCUELAS INFANTILES.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40003366"/>
    <s v="AD"/>
    <d v="2024-02-26T00:00:00"/>
    <n v="22024002456"/>
    <s v="2024 06 3232 212"/>
    <n v="6000"/>
    <x v="171"/>
    <s v="SUMINISTRO DE CONTENEDORES, ÁRIDOS Y RETIRADA DE ESCOMBROS POR LAS OBRAS EN LOS COLEGIOS PÚBLICOS MUNICIPALES. AÑO 2024"/>
    <n v="220"/>
    <s v="LA FLECHA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7"/>
    <s v="D"/>
    <d v="2024-02-19T00:00:00"/>
    <n v="22024000940"/>
    <s v="2024 06 3232 212"/>
    <n v="242"/>
    <x v="411"/>
    <s v="MATERIAL VARIO CONSTRUCCION. C.P. TIERNO GALVAN"/>
    <n v="30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4"/>
    <s v="D"/>
    <d v="2024-03-05T00:00:00"/>
    <n v="22024000940"/>
    <s v="2024 06 3232 212"/>
    <n v="2817.79"/>
    <x v="162"/>
    <s v="PIEZAS PARA LAS CALEFACCIONES DE LOS COLEGIOS PUBLICOS. SE APLICA EL ABONO 29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9"/>
    <s v="D"/>
    <d v="2024-02-19T00:00:00"/>
    <n v="22024000940"/>
    <s v="2024 06 3232 212"/>
    <n v="762.3"/>
    <x v="162"/>
    <s v="FANCOIL TOP FAN VN3V 20 SIN ENVOLVENTE VERSIÓN OCULTA. CP EL PERAL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91"/>
    <s v="D"/>
    <d v="2024-02-19T00:00:00"/>
    <n v="22024000940"/>
    <s v="2024 06 3232 212"/>
    <n v="285.2"/>
    <x v="162"/>
    <s v="GUIA PAS ANGUILA 3,5x15M FIBRA AUTOENERG / TUBO LED PH CORE.PRO  120CM 14W/840C G13 / TASA ECORAEE   (R.DECRETO 208/2005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082"/>
    <s v="AD"/>
    <d v="2024-03-02T00:00:00"/>
    <n v="22024002671"/>
    <s v="2024 06 3232 212"/>
    <n v="3109.37"/>
    <x v="412"/>
    <s v="REPARACIÓN DESPERFECTOS FACHADA COLEGIO MIGUEL DE CERVANTES. 1 MES"/>
    <n v="220"/>
    <s v="MEDINA DEL CAMPO"/>
    <s v="VALLADOLID"/>
    <x v="2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701"/>
    <s v="D"/>
    <d v="2024-03-13T00:00:00"/>
    <n v="22024000940"/>
    <s v="2024 06 3232 212"/>
    <n v="409.11"/>
    <x v="245"/>
    <s v="LUXATIN BASE BL 4L ( EDUCACION LEON FELIPE ) / MONTOSINT. BRILLO AZUL LUMINOSO 4L ( EDUCACION LEON FELIPE ) / DANPIN VAR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79"/>
    <s v="D"/>
    <d v="2024-02-19T00:00:00"/>
    <n v="22024000940"/>
    <s v="2024 06 3232 212"/>
    <n v="226.44"/>
    <x v="245"/>
    <s v="FIELTRO ESPECIAL SUELOS 1X25M ( CEIP FRANCISCO DE QUEVEDO ID0039048 GE0012478 ) / OVALDINE+BASE R 4L ( CEIP FRANCISCO D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9"/>
    <s v="D"/>
    <d v="2024-03-05T00:00:00"/>
    <n v="22024000940"/>
    <s v="2024 06 3232 212"/>
    <n v="192.57"/>
    <x v="245"/>
    <s v="LUXATIN BASE BL 4L ( ID38490 FEDERICO GARCIA LORCA ) / MINIRODILLO REC. ANTIGOTA 10CM PACK 10 ( ID38490 FEDERICO GARCI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74"/>
    <s v="D"/>
    <d v="2024-02-28T00:00:00"/>
    <n v="22024000940"/>
    <s v="2024 06 3232 212"/>
    <n v="147.72"/>
    <x v="245"/>
    <s v="DISOLVENTE SINET. Y GRASOS 1401 5L(m) ( ID38490 FEDERICO GARCIA LORCA ) / DISOLVENTE UNIVERSAL 1405 DE 5L (M) ( ID38490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3"/>
    <s v="D"/>
    <d v="2024-02-19T00:00:00"/>
    <n v="22024000940"/>
    <s v="2024 06 3232 212"/>
    <n v="147.15"/>
    <x v="245"/>
    <s v="LUXATIN BASE BL 4L ( GEO12478 FEDERICO GARCIA LORCA ) / REC. VELOUREX 6CM UNIDAD ( GEO12478 FEDERICO GARCIA LORCA ) / LU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72"/>
    <s v="D"/>
    <d v="2024-02-28T00:00:00"/>
    <n v="22024000940"/>
    <s v="2024 06 3232 212"/>
    <n v="67.650000000000006"/>
    <x v="245"/>
    <s v="LUXATIN BASE BL 4L ( ID38490 FEDERICO GARCIA LORCA 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7"/>
    <s v="D"/>
    <d v="2024-03-05T00:00:00"/>
    <n v="22024000940"/>
    <s v="2024 06 3232 212"/>
    <n v="67.650000000000006"/>
    <x v="245"/>
    <s v="LUXATIN BASE BL 4L ( ID38490 FEDERICO GARCIA LORCA 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554"/>
    <s v="D"/>
    <d v="2024-02-28T00:00:00"/>
    <n v="22024000940"/>
    <s v="2024 06 3232 212"/>
    <n v="24.39"/>
    <x v="245"/>
    <s v="NEVADA BLANCO 750ML ( ID0039250 GE00011757 (VARIOS COLORES) ). CP VICENTE ALEIXANDR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73"/>
    <s v="D"/>
    <d v="2024-02-19T00:00:00"/>
    <n v="22024000940"/>
    <s v="2024 06 3232 212"/>
    <n v="17.02"/>
    <x v="245"/>
    <s v="PLASMONT AL USO MULTIUSO DE 5KG ( PABLO PICASSO ) / PLASTICO TAPAR ROLLO 50X2 10 MICRAS ( PABLO PICASSO 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5"/>
    <s v="D"/>
    <d v="2024-02-19T00:00:00"/>
    <n v="22024000940"/>
    <s v="2024 06 3232 212"/>
    <n v="923.23"/>
    <x v="193"/>
    <s v="SIN ID-CEIP MARIA DE MOLINA / BOMBILLO TESA TE6 / KT1 + REC TE6 // 573655F / COPIA LLAVES MCM 54 MAESTRA E-45677 / ID: 0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75"/>
    <s v="D"/>
    <d v="2024-02-19T00:00:00"/>
    <n v="22024000940"/>
    <s v="2024 06 3232 212"/>
    <n v="582.30999999999995"/>
    <x v="193"/>
    <s v="SIN ID-CEIP MARIA DE MOLINA / BOMBILLO TESA TE6 / KT1 + REC TE6 // 573655F / COPIA LLAVES MCM 54 MAESTRA E-45677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16"/>
    <s v="D"/>
    <d v="2024-03-05T00:00:00"/>
    <n v="22024000940"/>
    <s v="2024 06 3232 212"/>
    <n v="478.45"/>
    <x v="193"/>
    <s v="ID: 0039802-CEIP ALONSO BERRUGUETE / AUMON MANILLA NEGRA 40-50 REF.501405004 / ID: 0039314-CEIP MIGUEL DELIBES / AUMON M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99"/>
    <s v="D"/>
    <d v="2024-03-13T00:00:00"/>
    <n v="22024000940"/>
    <s v="2024 06 3232 212"/>
    <n v="458.57"/>
    <x v="193"/>
    <s v="ID: 0039299-CEIP GONZALO DE CORDOBA / CIERRA.TELESCO 33B50PL PLATA S/RETENC. / ID: 0039708-CEIP PARQUE ALAMEDA / SIKAFL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1"/>
    <s v="D"/>
    <d v="2024-02-19T00:00:00"/>
    <n v="22024000940"/>
    <s v="2024 06 3232 212"/>
    <n v="285.20999999999998"/>
    <x v="193"/>
    <s v="ID: 0032321-CEIP PONCE DE LEON / TACO FISCHER DUOPOWER  8x 40  555008 / TOR.CELO TIC INVIOLABLE  7x 70 ZINC. / ID: 00378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070"/>
    <s v="AD"/>
    <d v="2024-02-21T00:00:00"/>
    <n v="22024001936"/>
    <s v="2024 06 3232 212"/>
    <n v="3630"/>
    <x v="246"/>
    <s v="SUMINISTRO DE MATERIAL PARA BAÑOS Y COCINAS DE LOS COLEGIOS PÚBLICOS.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069"/>
    <s v="AD"/>
    <d v="2024-02-21T00:00:00"/>
    <n v="22024001933"/>
    <s v="2024 06 3232 212"/>
    <n v="4840"/>
    <x v="291"/>
    <s v="REPARACIÓN DE ATACOS EN REDES DE SANEAMIENTO DE LOS COLEGIOS PÚBLICOS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687"/>
    <s v="AD"/>
    <d v="2024-02-29T00:00:00"/>
    <n v="22024002694"/>
    <s v="2024 06 3232 212"/>
    <n v="6000"/>
    <x v="413"/>
    <s v="SUMINISTRO DE PIEZAS DE FONTANERÍA PARA LOS COLEGIOS PÚBLICOS. AÑO 2024"/>
    <n v="220"/>
    <s v="VALDELAFUENTE"/>
    <s v="LEON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01"/>
    <s v="D"/>
    <d v="2024-03-05T00:00:00"/>
    <n v="22024000940"/>
    <s v="2024 06 3232 212"/>
    <n v="478.88"/>
    <x v="195"/>
    <s v="*PANTALLA ESTANCA GARZA 6000K 60W / DISCO WIDIA 190X2.6X30MM Z30 REF.-S4CM190302630 / PUNZON BAHCO 1157 AUTOMAT / *PATT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03"/>
    <s v="D"/>
    <d v="2024-03-05T00:00:00"/>
    <n v="22024000940"/>
    <s v="2024 06 3232 212"/>
    <n v="272.14999999999998"/>
    <x v="195"/>
    <s v="GUANTE SAFETOP DURALUX NITR.  T-9 / GUANTE SAFETOP DURALUX  NIT.  T-10 / GUANTE PIEL BRION SAFE BLANCO T9 / GUANTE PIEL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10"/>
    <s v="D"/>
    <d v="2024-03-05T00:00:00"/>
    <n v="22024000940"/>
    <s v="2024 06 3232 212"/>
    <n v="172.64"/>
    <x v="195"/>
    <s v="JUEGO 8 PZAS AIRE COMPRIMIDO DWS 8 AIRCRAFT OFERTA / CANDADO ARMOURED ARM80S N38586 OFERTA / ESCARPIA MATRIU 1153 R/MAD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14"/>
    <s v="D"/>
    <d v="2024-03-05T00:00:00"/>
    <n v="22024000940"/>
    <s v="2024 06 3232 212"/>
    <n v="120.69"/>
    <x v="195"/>
    <s v="BOMBILLO TESA SEG. T-60 35X35 N * / CERRADURA LINCE 5530-20 A.I. / ARALDIT RAPIDO PROFESIONAL CEYS *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30"/>
    <s v="D"/>
    <d v="2024-03-13T00:00:00"/>
    <n v="22024000940"/>
    <s v="2024 06 3232 212"/>
    <n v="60.46"/>
    <x v="195"/>
    <s v="MANGO ALUMINIO PRO 1.40 / MOPA ABRILLANT MAT-100 BSM / MOPA ABRILLANT MAT -145 BSM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27"/>
    <s v="D"/>
    <d v="2024-03-13T00:00:00"/>
    <n v="22024000940"/>
    <s v="2024 06 3232 212"/>
    <n v="57.09"/>
    <x v="195"/>
    <s v="*RECOGEDOR DISBUR ALTO C/GOMA 216008 / --REGLETA DH 12 CONT 2,5MM BLAN 10.777/2.5 / CEPILLO BARRER SHAVIL MEDIANO SIN M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23"/>
    <s v="D"/>
    <d v="2024-03-13T00:00:00"/>
    <n v="22024000940"/>
    <s v="2024 06 3232 212"/>
    <n v="56.31"/>
    <x v="195"/>
    <s v="*PANTALLA ESTANCA GARZA 6000K 60W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86"/>
    <s v="D"/>
    <d v="2024-03-05T00:00:00"/>
    <n v="22024000940"/>
    <s v="2024 06 3232 212"/>
    <n v="49.78"/>
    <x v="195"/>
    <s v="RODAPIE LAMINADO QUICK STEEP 77X240 M OFERT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2"/>
    <s v="D"/>
    <d v="2024-03-05T00:00:00"/>
    <n v="22024000940"/>
    <s v="2024 06 3232 212"/>
    <n v="37.04"/>
    <x v="195"/>
    <s v="*BROCA BOSCH SDS PLUS-7X 14X200X265 / *BL FISCHER VVR M5 K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0"/>
    <s v="D"/>
    <d v="2024-03-05T00:00:00"/>
    <n v="22024000940"/>
    <s v="2024 06 3232 212"/>
    <n v="23.3"/>
    <x v="195"/>
    <s v="*DESCARGA CISTERNA WC D.PULSADOR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88"/>
    <s v="D"/>
    <d v="2024-03-05T00:00:00"/>
    <n v="22024000940"/>
    <s v="2024 06 3232 212"/>
    <n v="18.04"/>
    <x v="195"/>
    <s v="*CINTA MIARCO KREPP 24MMX45M / *CINTA MIARCO KREPP 48MMX45M / DISCO FLEXOVIT PERFLEX MROSTICK 230X1.9X22.23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12"/>
    <s v="D"/>
    <d v="2024-03-05T00:00:00"/>
    <n v="22024000940"/>
    <s v="2024 06 3232 212"/>
    <n v="15.78"/>
    <x v="195"/>
    <s v="ALBARAN A-162094 FECHA 27/12/2023 / GRAPA FISCHER DOBLE BSMD-18 (50 UN) / *PORTAETIQUETAS BRINOX AZUL 50UD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34"/>
    <s v="D"/>
    <d v="2024-03-13T00:00:00"/>
    <n v="22024000940"/>
    <s v="2024 06 3232 212"/>
    <n v="5.82"/>
    <x v="195"/>
    <s v="CARTUCHO SILICONA QUIADSA CEREZO 300ML / PUNTA TORREMAT COBR.ENV. 20.35 100UD / PUNTA TORREMAT COBR.ENV. 20.30 100UD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294"/>
    <s v="AD"/>
    <d v="2024-02-08T00:00:00"/>
    <n v="22024001467"/>
    <s v="2024 06 3232 212"/>
    <n v="7260"/>
    <x v="92"/>
    <s v="SUMINISTRO DE CRISTALERIA PARA LOS COLEGIOS PUBLICOS.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311"/>
    <s v="D"/>
    <d v="2024-03-07T00:00:00"/>
    <n v="22024000940"/>
    <s v="2024 06 3232 212"/>
    <n v="450.28"/>
    <x v="262"/>
    <s v="ALB: 24-202919 PED: 24-005010-1003 S/PED:  / OBRA cp nuestra señora del duero / ML.TUBO PVC ENCOLAR PN 10 DN 90 / MANGUI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313"/>
    <s v="D"/>
    <d v="2024-03-07T00:00:00"/>
    <n v="22024000940"/>
    <s v="2024 06 3232 212"/>
    <n v="339.41"/>
    <x v="262"/>
    <s v="ALB: 24-203338 PED: 24-005507-1003 S/PED: CP. NTRA S.DUERO / P72  COLUMNA MONOMANDO MEZCLADOR REF. 1705 04 / SERVICIOS L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309"/>
    <s v="D"/>
    <d v="2024-03-07T00:00:00"/>
    <n v="22024000940"/>
    <s v="2024 06 3232 212"/>
    <n v="98.91"/>
    <x v="262"/>
    <s v="ALB: 24-202946 PED: 24-005067-1011 S/PED:  / OBRA  COLEGIO NUESTRA SEÑORA DEL DUERO / ML.TUBO PVC ENCOLAR PN 10 DN 63 /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62"/>
    <s v="D"/>
    <d v="2024-02-28T00:00:00"/>
    <n v="22024000940"/>
    <s v="2024 06 3232 212"/>
    <n v="88.32"/>
    <x v="262"/>
    <s v="ALB: 24-200820 PED: 24-001421-1003 S/PED: 646925984 / BARRA 1 ML.POLIETILENO BARRA PE100 AD PN16 40 / CP LEON FELIP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94"/>
    <s v="D"/>
    <d v="2024-03-13T00:00:00"/>
    <n v="22024000940"/>
    <s v="2024 06 3232 212"/>
    <n v="28.74"/>
    <x v="262"/>
    <s v="ALB: 24-203885 PED: 24-006746-1003 S/PED: ALLUE MORE / UNECOL DESATASCADOR LIQUIDO USO PROFESIONAL BOTELLA 1L / ALYCO-HR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506"/>
    <s v="D"/>
    <d v="2024-02-28T00:00:00"/>
    <n v="22024000940"/>
    <s v="2024 06 3232 212"/>
    <n v="12.44"/>
    <x v="262"/>
    <s v="ALB: 24-202007 PED: 24-003594-1003 S/PED: CP FCO QUEVEDO / UNECOL DESATASCADOR LIQUIDO USO PROFESIONAL BOTELLA 1L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70"/>
    <s v="D"/>
    <d v="2024-02-28T00:00:00"/>
    <n v="22024000940"/>
    <s v="2024 06 3232 212"/>
    <n v="11.04"/>
    <x v="262"/>
    <s v="ALB: 24-202008 PED: 24-003596-1003 S/PED:  / OBRA COLEGIO  PEDRO GOMEZ BOSQUE / MANGUITO PE RECTO LARGO REPARACION 32-32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284"/>
    <s v="D"/>
    <d v="2024-03-07T00:00:00"/>
    <n v="22024000940"/>
    <s v="2024 06 3232 212"/>
    <n v="739.2"/>
    <x v="414"/>
    <s v="SACA DE SUBSTRATO VEGETAL. CP ALONSO BERRUGUETE, ALLUE MORER, ISABEL LA CATOLICA, TERESA IÑIGO DE TORO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24"/>
    <s v="D"/>
    <d v="2024-03-05T00:00:00"/>
    <n v="22024000940"/>
    <s v="2024 06 3232 212"/>
    <n v="205.97"/>
    <x v="166"/>
    <s v="MELAMINA PORO DISEÑO 30 MM / CORTES / CANTO PVC 1/35 / CANTEADO CARP. / DISCO GALLETADORA / COLA BLANCA HM-425 500GRS. /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66"/>
    <s v="D"/>
    <d v="2024-02-28T00:00:00"/>
    <n v="22024000940"/>
    <s v="2024 06 3232 212"/>
    <n v="117.43"/>
    <x v="247"/>
    <s v="SIKA 11FC PURFORM GRIS 300ML / SIKA 11FC PURFORM MARRON 300ML / SIKA 11FC PURFORM BLANCO 300ML. COLEGIOS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68"/>
    <s v="D"/>
    <d v="2024-02-28T00:00:00"/>
    <n v="22024000940"/>
    <s v="2024 06 3232 212"/>
    <n v="460.83"/>
    <x v="249"/>
    <s v="VARIOS ALBARANES ( ALBARAN A1-023010 ALBARAN A1-022936 ALBARAN A1-022891 ALBARAN A1-022819 ALBARAN A1-022812 ). COLEGIOS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22"/>
    <s v="D"/>
    <d v="2024-03-05T00:00:00"/>
    <n v="22024000940"/>
    <s v="2024 06 3232 212"/>
    <n v="331.87"/>
    <x v="249"/>
    <s v="ALBARAN A1-023133 // PUERTA RF 60*1000*1620  COLEGIO SAN FERNANDO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97"/>
    <s v="D"/>
    <d v="2024-03-13T00:00:00"/>
    <n v="22024000940"/>
    <s v="2024 06 3232 212"/>
    <n v="114.22"/>
    <x v="409"/>
    <s v="UNION MACHO TUB.ACERO  1 1/4&quot;&quot; / VALVULA ESFERA H-H 1 1/4&quot;&quot; / ENLACE ROSCA EXT.LATON 40-1 1/4&quot;&quot; / TE IGUAL LATON P.E.Ø 40 /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77"/>
    <s v="D"/>
    <d v="2024-02-19T00:00:00"/>
    <n v="22024000940"/>
    <s v="2024 06 3232 212"/>
    <n v="9.73"/>
    <x v="409"/>
    <s v="MANGUITO POLIETILENO 40 / ML.TUB. PE Ø 40/10 ATMS.ALIMENT.X METROS. C.P. NARCISO ALONSO CORTES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705"/>
    <s v="D"/>
    <d v="2024-03-13T00:00:00"/>
    <n v="22024000940"/>
    <s v="2024 06 3232 212"/>
    <n v="49.77"/>
    <x v="192"/>
    <s v="CATALIZADOR BPO ROJO 0.04KG         ( EDUCACION - COLEGIO TERESA IÑIGO DE TORO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707"/>
    <s v="D"/>
    <d v="2024-03-13T00:00:00"/>
    <n v="22024000940"/>
    <s v="2024 06 3232 212"/>
    <n v="20.57"/>
    <x v="192"/>
    <s v="SPRAY SEGOPI-TECH IMPRI.ANTIOXIDANTE GRIS 0,4LT   ( EDUCACION ) / SPRAY SEGOPI-TECH GRIS RAL 7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703"/>
    <s v="D"/>
    <d v="2024-03-13T00:00:00"/>
    <n v="22024000940"/>
    <s v="2024 06 3232 212"/>
    <n v="15.25"/>
    <x v="192"/>
    <s v="TKROM ESMALTE CON PU BLANCO 131 MATE 0.75LT                                 ( EDUCACION - gonzalo de cordoba.  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27270"/>
    <s v="D"/>
    <d v="2024-06-26T00:00:00"/>
    <n v="22024000940"/>
    <s v="2024 06 3232 212"/>
    <n v="122.44"/>
    <x v="245"/>
    <s v="NEVADA BLANCO 15L ( EDUCACION CEP ANTONIO ALLUE MORER ID0041541 ) / DANPIN PAPEL TAPAR CON CINTA 10CMX45M ( EDUCACION C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7268"/>
    <s v="D"/>
    <d v="2024-06-26T00:00:00"/>
    <n v="22024000940"/>
    <s v="2024 06 3232 212"/>
    <n v="294.04000000000002"/>
    <x v="193"/>
    <s v="ID: 0040299-CEIP ISABEL LA CATOLICA / BOMBILLO MCM EAN: 30-50 E-35215 / ID: 0041265-CEIP PARQUE ALAMEDA / ASA TIRADOR M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7192"/>
    <s v="D"/>
    <d v="2024-06-26T00:00:00"/>
    <n v="22024000940"/>
    <s v="2024 06 3232 212"/>
    <n v="48.32"/>
    <x v="262"/>
    <s v="ALB: 24-212253 PED: 24-020728-1003 S/PED: C.P. ALLUE MORE / LATIGUILLO H-H 3/8-3/8   L- 400 / TE RED. LATON 3/4-1/2 / R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7194"/>
    <s v="D"/>
    <d v="2024-06-26T00:00:00"/>
    <n v="22024000940"/>
    <s v="2024 06 3232 212"/>
    <n v="118.6"/>
    <x v="247"/>
    <s v="SILICONA NEUTRA BLANCO / TACO DYNA. TORNILLO  8X 60 BR.10 / DESATASCADOR DESA-TOT 1000M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6780"/>
    <s v="AD"/>
    <d v="2024-06-25T00:00:00"/>
    <n v="22024005237"/>
    <s v="2024 06 3232 212"/>
    <n v="7260"/>
    <x v="223"/>
    <s v="SUMINISTRO DE ARENA PARA LOS ARENEROS DE VARIOS COLEGIOS. PLZ EJECUCIÓN: 2 MESES"/>
    <s v="220"/>
    <s v="VALDESTILLAS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6269"/>
    <s v="AD"/>
    <d v="2024-06-21T00:00:00"/>
    <n v="22024005176"/>
    <s v="2024 06 3232 212"/>
    <n v="500"/>
    <x v="415"/>
    <s v="SUMINISTRO DE MATERIAL ESPECÍFICO DE ALBAÑILERÍA PARA LOS COLEGIOS PÚBLICOS.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4312"/>
    <s v="D"/>
    <d v="2024-06-18T00:00:00"/>
    <n v="22024000940"/>
    <s v="2024 06 3232 212"/>
    <n v="127.75"/>
    <x v="195"/>
    <s v="*ESPUMA DE POLIURETANO QUIADSA SP-COMBI / LIMPIADOR ESPUMA POL.QUIADSA S-131 500ML / PISTOLA ESPUMA PU METAL PROF RATI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4419"/>
    <s v="D"/>
    <d v="2024-06-18T00:00:00"/>
    <n v="22024000940"/>
    <s v="2024 06 3232 212"/>
    <n v="7258.66"/>
    <x v="194"/>
    <s v="URA21PLUS 200LM 1H NP / HYDRA LD N6 LUMINARIA DE EMERGENCIA HYDRA LD N6 BLANCO / URA21PLUS 200LM 1H NP"/>
    <s v="300"/>
    <s v="BARCELONA"/>
    <s v="BARCELONA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4531"/>
    <s v="D"/>
    <d v="2024-06-18T00:00:00"/>
    <n v="22024000940"/>
    <s v="2024 06 3232 212"/>
    <n v="68.900000000000006"/>
    <x v="192"/>
    <s v="TKROM ESMALTE CON PU VERDE HIER 123 BRIL 4LT                                ( EDUCACION ) / SPRAY SEGOPI-TECH IMPRI.ANT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3577"/>
    <s v="AD"/>
    <d v="2024-06-07T00:00:00"/>
    <n v="22024004940"/>
    <s v="2024 06 3232 212"/>
    <n v="7260"/>
    <x v="416"/>
    <s v="REPARACIÓN SOLADOS EN VARIOS CEIP. AÑO 2024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3567"/>
    <s v="AD"/>
    <d v="2024-06-07T00:00:00"/>
    <n v="22024004884"/>
    <s v="2024 06 3232 212"/>
    <n v="847"/>
    <x v="417"/>
    <s v="SUSTITUCIÓN POR MANILLAS DE SEGURIDAD CON LLAVE EN VARIAS VENTANAS DEL CEIP JORGE GUILLEN. 15 DIAS.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2120"/>
    <s v="D"/>
    <d v="2024-05-29T00:00:00"/>
    <n v="22024000940"/>
    <s v="2024 06 3232 212"/>
    <n v="46.57"/>
    <x v="245"/>
    <s v="MONTOPLAC SELLADOR ANTIMANCHAS 750ML ( ID0040882 COLEGIO GONZALO DE CORDOBA ) / IBERSAT BASE BL 750ML ( ID0040882 COLEG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2118"/>
    <s v="D"/>
    <d v="2024-05-29T00:00:00"/>
    <n v="22024000940"/>
    <s v="2024 06 3232 212"/>
    <n v="362.67"/>
    <x v="193"/>
    <s v="ID: 0040395-CEIP SAN FERNANDO / BOMBILLO MCM MEAN: 40-40 D-11254 / ID: 0040030-CEIP MIGUEL ISCAR / BOMBILLO MCM EAN: 40-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2126"/>
    <s v="D"/>
    <d v="2024-05-29T00:00:00"/>
    <n v="22024000940"/>
    <s v="2024 06 3232 212"/>
    <n v="1316.09"/>
    <x v="165"/>
    <s v="CEIP TIERNO GALVAN (  ID 0034876 GE 0011757 ) / 3 CHAPA L. FRIO 2000X1000X1,2 DC01 / CEIP MIGUEL HERNANDEZ (  ID 0038037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2122"/>
    <s v="D"/>
    <d v="2024-05-29T00:00:00"/>
    <n v="22024000940"/>
    <s v="2024 06 3232 212"/>
    <n v="366.96"/>
    <x v="166"/>
    <s v="Albarán: VA24/1993 Fecha: 09/05/24 / * EDUCACION COLEGIOS * / AGLOMERADO DM 3660*30 / AGLOMERADO DM 3660*16 / CORTES / 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1586"/>
    <s v="D"/>
    <d v="2024-05-28T00:00:00"/>
    <n v="22024000940"/>
    <s v="2024 06 3232 212"/>
    <n v="81.64"/>
    <x v="247"/>
    <s v="CARGA GAS BOMBONA 2,8K.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1584"/>
    <s v="D"/>
    <d v="2024-05-28T00:00:00"/>
    <n v="22024000940"/>
    <s v="2024 06 3232 212"/>
    <n v="79.040000000000006"/>
    <x v="247"/>
    <s v="ROLLO BAYETA AZUL ANCHO 30cm.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1643"/>
    <s v="D"/>
    <d v="2024-05-28T00:00:00"/>
    <n v="22024000940"/>
    <s v="2024 06 3232 212"/>
    <n v="97.2"/>
    <x v="409"/>
    <s v="DESATASCADOR LIQUIDO ALTA DENSIDAD 1KG..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9293"/>
    <s v="D"/>
    <d v="2024-05-21T00:00:00"/>
    <n v="22024000940"/>
    <s v="2024 06 3232 212"/>
    <n v="140.84"/>
    <x v="192"/>
    <s v="SEGOTEX LISO ROJO INGLES 15LT                                               ( EDUCACION - colegio Garcia Federico Garci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9291"/>
    <s v="D"/>
    <d v="2024-05-21T00:00:00"/>
    <n v="22024000940"/>
    <s v="2024 06 3232 212"/>
    <n v="70.58"/>
    <x v="192"/>
    <s v="FLORWAY- ANTIMANCHAS 4LT                                                    ( EDUCACION - san fernando  0040592.  ) / T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9295"/>
    <s v="D"/>
    <d v="2024-05-21T00:00:00"/>
    <n v="22024000940"/>
    <s v="2024 06 3232 212"/>
    <n v="13.5"/>
    <x v="192"/>
    <s v="SPRAY SEGOPI-TECH NARANJA RAL 2004 0,4LT                                    ( EDUCACION - OBRA: COLEGIOS.  ) / SPRAY SEG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8229"/>
    <s v="D"/>
    <d v="2024-05-17T00:00:00"/>
    <n v="22024000940"/>
    <s v="2024 06 3232 212"/>
    <n v="181.79"/>
    <x v="162"/>
    <s v="LAMPARA PH LED HPL ND 28W 4000K E27 CL 230V / TASA ECORAEE   (R.DECRETO 208/2005): PHI00000959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8235"/>
    <s v="D"/>
    <d v="2024-05-17T00:00:00"/>
    <n v="22024000940"/>
    <s v="2024 06 3232 212"/>
    <n v="25.29"/>
    <x v="245"/>
    <s v="NEVADA + BASE BL 750 ML ( MIGUEL ISCAR ID0040523-ID0040791 ) / MONTOTINTE UNIV. AMARILLO 50ML ( MIGUEL ISCAR ID0040523-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8233"/>
    <s v="D"/>
    <d v="2024-05-17T00:00:00"/>
    <n v="22024000940"/>
    <s v="2024 06 3232 212"/>
    <n v="68.569999999999993"/>
    <x v="193"/>
    <s v="COLEGIOS / CUERDA SISAL 12 MM 4/CABOS / ID: 0040976-CEIP PONCE DE LEON / TACO FISCHER DUOXPAND T  8x100 T     562150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8399"/>
    <s v="D"/>
    <d v="2024-05-17T00:00:00"/>
    <n v="22024000940"/>
    <s v="2024 06 3232 212"/>
    <n v="819.7"/>
    <x v="249"/>
    <s v="VARIOS ALBARANES ( ALBARAN A1-023567 ALBARAN A1-023630 ALBARAN A1-023632 ALBARAN A1-023402  )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6339"/>
    <s v="AD"/>
    <d v="2024-05-10T00:00:00"/>
    <n v="22024004439"/>
    <s v="2024 06 3232 212"/>
    <n v="1161.5999999999999"/>
    <x v="418"/>
    <s v="CTTO DE OBRAS DE REPARACIÓN Y PINTADO MURO EXTERIOR DEL CEIP GARCIA QUINTANA. 1 SEMANA.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6333"/>
    <s v="AD"/>
    <d v="2024-05-10T00:00:00"/>
    <n v="22024004391"/>
    <s v="2024 06 3232 212"/>
    <n v="5420.8"/>
    <x v="92"/>
    <s v="REPARACIÓN LUCERNARIO COLEGIO JORGE GUILLEN. PLZ EJ: 2 MESE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5795"/>
    <s v="D"/>
    <d v="2024-05-08T00:00:00"/>
    <n v="22024000940"/>
    <s v="2024 06 3232 212"/>
    <n v="65.09"/>
    <x v="195"/>
    <s v="BURLETE AMIG 3 ALUM. ROBLE 1000MM -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5797"/>
    <s v="D"/>
    <d v="2024-05-08T00:00:00"/>
    <n v="22024000940"/>
    <s v="2024 06 3232 212"/>
    <n v="8.01"/>
    <x v="195"/>
    <s v="*BURLETE BRINOX 8033 ADH CUR MAD PINO 100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5799"/>
    <s v="D"/>
    <d v="2024-05-08T00:00:00"/>
    <n v="22024000940"/>
    <s v="2024 06 3232 212"/>
    <n v="20.97"/>
    <x v="195"/>
    <s v="SET ARREGUI CERRADURA BUZON CER 1004 / *DESATASCADOR BOMBA VACIO FREGADER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5724"/>
    <s v="D"/>
    <d v="2024-05-08T00:00:00"/>
    <n v="22024000940"/>
    <s v="2024 06 3232 212"/>
    <n v="432.47"/>
    <x v="166"/>
    <s v="Albarán: VA24/1572 Fecha: 09/04/24 / PUERTA  DM 2110X1,025X35 / PINO NORTE V CEPILLA 100 / MANILLA 1041/10 918 ELORA 918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3906"/>
    <s v="D"/>
    <d v="2024-05-02T00:00:00"/>
    <n v="22024000940"/>
    <s v="2024 06 3232 212"/>
    <n v="18144.72"/>
    <x v="267"/>
    <s v="CTTO BASADO A.M. SUMINISTRO PIEZAS COLEGIOS PÚBLICOS. 2024. (V.18/22) SUM LUMINARIAS LED CEIP GARCIA QUINTANA.2 MESE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54"/>
    <s v="D"/>
    <d v="2024-04-25T00:00:00"/>
    <n v="22024000940"/>
    <s v="2024 06 3232 212"/>
    <n v="351.3"/>
    <x v="162"/>
    <s v="INODORO ROCA A342395000 VICTORIA S.HORIZ BLANCO / TANQUE ROCA A34139H000 VICTORIA 6/3LT LATERAL / ASIENTO+TAPA ROCA A80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48"/>
    <s v="D"/>
    <d v="2024-04-25T00:00:00"/>
    <n v="22024000940"/>
    <s v="2024 06 3232 212"/>
    <n v="102.43"/>
    <x v="162"/>
    <s v="LATIGUILL0 GTLAN 50U605GRL(0.50M LZSH UTP6 / LATIGUILLO GTLAN 50U61GRK UTP6  1M EKO / LATIGUILLO GTLAN 50U62GRK UTP6  2M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46"/>
    <s v="D"/>
    <d v="2024-04-25T00:00:00"/>
    <n v="22024000940"/>
    <s v="2024 06 3232 212"/>
    <n v="73.349999999999994"/>
    <x v="245"/>
    <s v="NEVADA+BLANCO 4L ( FRANCISCO DE QUEVEDO ) / DANPIN BROCHA PRENSADA MEZCLA N 10 ( FRANCISCO DE QUEVEDO ) / DANPIN BROCH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56"/>
    <s v="D"/>
    <d v="2024-04-25T00:00:00"/>
    <n v="22024000940"/>
    <s v="2024 06 3232 212"/>
    <n v="161.6"/>
    <x v="193"/>
    <s v="ID: 0040334-ESCUELA DE MUSICA / CREMONA IBERIA LACADA BLANCO  102BL / ID: 0040541-CEIP GONZALO DE BERCEO / CERRADURA MCM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867"/>
    <s v="D"/>
    <d v="2024-04-25T00:00:00"/>
    <n v="22024000940"/>
    <s v="2024 06 3232 212"/>
    <n v="96"/>
    <x v="193"/>
    <s v="ID: 0040270-CEIP NARCISO ALONSO CORTES / BOMBILLO CVL 5968 30x30 / 4 LN OVAL / ID: 0039993-CEIP PARQUE ALAMEDA / CERRADU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893"/>
    <s v="D"/>
    <d v="2024-04-25T00:00:00"/>
    <n v="22024000940"/>
    <s v="2024 06 3232 212"/>
    <n v="112.77"/>
    <x v="195"/>
    <s v="REPUESTO PARA GUIA CORTINA / JGO. 9 LLAVES ALLEN P-B METR 69499 OFERTA / LINTERNA SOLAR RECARGABLE 10W OFERTA / GRAPA C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895"/>
    <s v="D"/>
    <d v="2024-04-25T00:00:00"/>
    <n v="22024000940"/>
    <s v="2024 06 3232 212"/>
    <n v="4.22"/>
    <x v="195"/>
    <s v="*CUCHILLA TAJIMA RECAMB. LCB-50 -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05"/>
    <s v="D"/>
    <d v="2024-04-25T00:00:00"/>
    <n v="22024000940"/>
    <s v="2024 06 3232 212"/>
    <n v="120.46"/>
    <x v="262"/>
    <s v="ALB: 24-206676 PED: 24-011476-1003 S/PED: MARTIN BARO / BARRA 5,8 ML. POLIBUTILENO DN 28 / BARRA 1,93 ML. POLIBUTILENO D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09"/>
    <s v="D"/>
    <d v="2024-04-25T00:00:00"/>
    <n v="22024000940"/>
    <s v="2024 06 3232 212"/>
    <n v="50.83"/>
    <x v="262"/>
    <s v="ALB: 24-206807 PED: 24-011708-1003 S/PED: MARTIN BARO / ENLACE ROSCA HEMBRA LATON 40-11/4 / TUERCA REDUCIDA 11/4-1&quot;&quot; LAT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07"/>
    <s v="D"/>
    <d v="2024-04-25T00:00:00"/>
    <n v="22024000940"/>
    <s v="2024 06 3232 212"/>
    <n v="3"/>
    <x v="262"/>
    <s v="ALB: 24-206691 PED: 24-011502-1003 S/PED: MARTIN BARO / MACHON DE LATON 1&quot;&quot;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083"/>
    <s v="AD"/>
    <d v="2024-04-19T00:00:00"/>
    <n v="22024004047"/>
    <s v="2024 06 3232 212"/>
    <n v="47316.57"/>
    <x v="419"/>
    <s v="SE 18-24 CTTO DE OBRAS PINTURA CEIPS ALONSO BERRUGUETE, FRANCISCO DE QUEVEDO, CARDENAL MENDOZA Y S.FERNANDO. PLAZO:30 D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596"/>
    <s v="AD"/>
    <d v="2024-04-15T00:00:00"/>
    <n v="22024003982"/>
    <s v="2024 06 3232 212"/>
    <n v="788.07"/>
    <x v="420"/>
    <s v="SUMINISTRO E INSTALACION CERRADURAS Y EMBELLECEDORES ASEOS CEIP GONZALO DE BERCEO. 1 SEMAN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598"/>
    <s v="AD"/>
    <d v="2024-04-15T00:00:00"/>
    <n v="22024003986"/>
    <s v="2024 06 3232 212"/>
    <n v="2870.12"/>
    <x v="421"/>
    <s v="REPARACIÓN SUELO CEIP PARQUE ALAMEDA. 15 DÍA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1"/>
    <s v="D"/>
    <d v="2024-04-11T00:00:00"/>
    <n v="22024000940"/>
    <s v="2024 06 3232 212"/>
    <n v="302.19"/>
    <x v="245"/>
    <s v="DANPIN PAPEL TAPAR CON CINTA 10CMX45M ( IÑIGO DE TORO ID0040335 ) / DANPIN PALETINA RADIADOR N18 ( IÑIGO DE TORO ID00403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9"/>
    <s v="D"/>
    <d v="2024-04-11T00:00:00"/>
    <n v="22024000940"/>
    <s v="2024 06 3232 212"/>
    <n v="123.63"/>
    <x v="245"/>
    <s v="NEVADA + BLANCO 15L ( FRANCISCO DE QUEVEDO ) / MONTONATURE SATINADO BLANCO 4L ( FRANCISCO DE QUEVEDO ) / PLASMONT AL US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7"/>
    <s v="D"/>
    <d v="2024-04-11T00:00:00"/>
    <n v="22024000940"/>
    <s v="2024 06 3232 212"/>
    <n v="123.19"/>
    <x v="245"/>
    <s v="LUXATIN BASE BL 4L ( GARCIA LORCA ID0038490 ) / DANPIN PACK 2 REC. ANTIGOTA EXTRA 11CM ( GARCIA LORCA ID0038490 ) / DIS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299"/>
    <s v="D"/>
    <d v="2024-04-11T00:00:00"/>
    <n v="22024000940"/>
    <s v="2024 06 3232 212"/>
    <n v="121.62"/>
    <x v="245"/>
    <s v="NEVADA + BLANCO 15L ( CIP ISABEL LA CATOLICA ) / IBERSAT BASE BL 4L ( CIP ISABEL LA CATOLICA ) / DANPIN PACK 10 REC. ANT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3"/>
    <s v="D"/>
    <d v="2024-04-11T00:00:00"/>
    <n v="22024000940"/>
    <s v="2024 06 3232 212"/>
    <n v="106.4"/>
    <x v="245"/>
    <s v="NEVADA + BLANCO 15L ( Mª TERESA IÑIGO DE TORO ID0040335 ) / MONTONATURE SATINADO BLANCO 4L ( FRANCISCO DE QUEVEDO 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5"/>
    <s v="D"/>
    <d v="2024-04-11T00:00:00"/>
    <n v="22024000940"/>
    <s v="2024 06 3232 212"/>
    <n v="77.94"/>
    <x v="245"/>
    <s v="NEVADA BLANCO 15L ( COLEGIO FRANCISCO DE QUEVEDO ) / POLIETILENO TAPAR ROLLO50X2 10 MICRAS ( COLEGIO FRANCISCO DE QUEVED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7"/>
    <s v="D"/>
    <d v="2024-04-11T00:00:00"/>
    <n v="22024000940"/>
    <s v="2024 06 3232 212"/>
    <n v="629.22"/>
    <x v="193"/>
    <s v="ID: 0040029-CEIP FCO DE QUEVEDO C/CABALLEROS / VITRINA BTV ANUNCIOS ALUM.BLANCO  700x 920  11210 / ID: 0038075-CEIP GONZ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5"/>
    <s v="D"/>
    <d v="2024-04-11T00:00:00"/>
    <n v="22024000940"/>
    <s v="2024 06 3232 212"/>
    <n v="63.91"/>
    <x v="195"/>
    <s v="MONTACK CEYS DOBLE CARA XL / INGLETADORA WOLFCRAFT 2228 C/ABR. 250X73 / SERRUCHO BAHCO  PC-10-DTR COSTILL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3"/>
    <s v="D"/>
    <d v="2024-04-11T00:00:00"/>
    <n v="22024000940"/>
    <s v="2024 06 3232 212"/>
    <n v="46.54"/>
    <x v="195"/>
    <s v="TORNI. DIN   571 6.8 BARRAQUERO  8X 60MM / ARANDELA DIN 9021 ANCHA ZINCADA M-12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1"/>
    <s v="D"/>
    <d v="2024-04-11T00:00:00"/>
    <n v="22024000940"/>
    <s v="2024 06 3232 212"/>
    <n v="328.88"/>
    <x v="262"/>
    <s v="ALB: 24-205163 PED: 24-008939-1003 S/PED:  / OBRA CEIP GARCIA QUINTANA / PRESTO CONJUNTO MANETA PARA 1000M  / PRESTO FLU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9"/>
    <s v="D"/>
    <d v="2024-04-11T00:00:00"/>
    <n v="22024000940"/>
    <s v="2024 06 3232 212"/>
    <n v="156.57"/>
    <x v="247"/>
    <s v="SIKA 11FC PURFORM MARRON 300M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32287"/>
    <s v="D"/>
    <d v="2024-07-24T00:00:00"/>
    <n v="22024000940"/>
    <s v="2024 06 3232 212"/>
    <n v="142.18"/>
    <x v="247"/>
    <s v="BRIDA NYLON 4.8X290 MM NEGRA / MALLA GALLINERA 100CM 50M HEX.50. CP ALLUE MORE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198"/>
    <s v="D"/>
    <d v="2024-07-17T00:00:00"/>
    <n v="22024000940"/>
    <s v="2024 06 3232 212"/>
    <n v="604.37"/>
    <x v="162"/>
    <s v="MANGO       SOBIME  M100 DUCHA    99300100 / FLEXO DUCHA D.FLEX 1414  2MT CROMO / DESATASCADOR COLLAK 1 LT DESA-TOT / IN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136"/>
    <s v="D"/>
    <d v="2024-07-17T00:00:00"/>
    <n v="22024000940"/>
    <s v="2024 06 3232 212"/>
    <n v="756.61"/>
    <x v="193"/>
    <s v="ID:0035842-CEIP IGNACIO MARTIN BARO / TYROLIT VASO AMOLADOR 180 STS-T THS14 HORMIGON / ID: 0041644-CEIP MIGUEL DELIBES /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69"/>
    <s v="D"/>
    <d v="2024-07-17T00:00:00"/>
    <n v="22024000940"/>
    <s v="2024 06 3232 212"/>
    <n v="24.56"/>
    <x v="165"/>
    <s v="EDUCACION / 2 CORRUGADO DE 12 A 6M. B-400-SD (  cortados a 2400mm ) / 2 CORRUGADO DE 6 A 6M. B-400-SD (  cortados a 2400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67"/>
    <s v="D"/>
    <d v="2024-07-17T00:00:00"/>
    <n v="22024000940"/>
    <s v="2024 06 3232 212"/>
    <n v="138.52000000000001"/>
    <x v="262"/>
    <s v="ALB: 24-218367 PED: 24-030650-1003 S/PED: TP GARCIA QUINTANA / PRESTO CONJUNTO MANETA PARA 1000M 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00"/>
    <s v="D"/>
    <d v="2024-07-17T00:00:00"/>
    <n v="22024000940"/>
    <s v="2024 06 3232 212"/>
    <n v="64.94"/>
    <x v="192"/>
    <s v="SEGOCRYL M-60 S 15LT    //    ( EDUCACION - CEIP ALLUE MORE   GE0012478.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02"/>
    <s v="D"/>
    <d v="2024-07-17T00:00:00"/>
    <n v="22024000940"/>
    <s v="2024 06 3232 212"/>
    <n v="6.74"/>
    <x v="192"/>
    <s v="TEMPLE GOTELE SEGOPI 13LT //   ( EDUCACION - GE0012478 CIP ALLUE MORE ID 00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99"/>
    <s v="AD"/>
    <d v="2024-07-17T00:00:00"/>
    <n v="22024005689"/>
    <s v="2024 06 3232 212"/>
    <n v="605"/>
    <x v="411"/>
    <s v="SUMINISTRO MATERIAL ESPECÍFICO DE CONSTRUCCIÓN PARA LOS COLEGIOS.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785"/>
    <s v="D"/>
    <d v="2024-07-16T00:00:00"/>
    <n v="22024000940"/>
    <s v="2024 06 3232 212"/>
    <n v="44.7"/>
    <x v="195"/>
    <s v="*BROCA BOSCH SDS PLUS-7X 14X200X265 / *GANCHO CORTO COLIS REF.1003 / *CUELGAFACIL COLIS REF.1006 / ALCAYATA TORREMAT ROS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787"/>
    <s v="D"/>
    <d v="2024-07-16T00:00:00"/>
    <n v="22024000940"/>
    <s v="2024 06 3232 212"/>
    <n v="5.64"/>
    <x v="195"/>
    <s v="SILICONA SOUDAL 280ML TRANSPAR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862"/>
    <s v="D"/>
    <d v="2024-07-16T00:00:00"/>
    <n v="22024000940"/>
    <s v="2024 06 3232 212"/>
    <n v="153.26"/>
    <x v="262"/>
    <s v="ALB: 24-216065 PED: 24-026897-1005 S/PED: ID0035842 / ML. PVC SANITARIO SERIE B 3M DN 110 / MANGUITO EVACUACION DN 110 /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789"/>
    <s v="D"/>
    <d v="2024-07-16T00:00:00"/>
    <n v="22024000940"/>
    <s v="2024 06 3232 212"/>
    <n v="95.4"/>
    <x v="247"/>
    <s v="ESPUMA POLIURETANO PISTOLA / DISOLVENTE LIMPIEZA PISTOLA / SIKA 11FC PURFORM BLANCO 300ML / SIKA 11FC PURFORM GRIS 300ML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39000830"/>
    <s v="AD"/>
    <d v="2024-01-01T00:00:00"/>
    <n v="22024001181"/>
    <s v="2024 06 3232 22100"/>
    <n v="460000"/>
    <x v="102"/>
    <s v="PR-SE 13/21 P.S.5 PRÓRROGA SUMINISTRO ENERGÍA ELÉCTRICA. AÑO 2024. COLEGIOS PÚBLICOS.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2"/>
    <s v="22100"/>
  </r>
  <r>
    <n v="220239000431"/>
    <s v="AD"/>
    <d v="2024-01-01T00:00:00"/>
    <n v="22024001104"/>
    <s v="2024 06 3232 22102"/>
    <n v="765000"/>
    <x v="272"/>
    <s v="CONTRATO SUMINISTRO GAS NATURAL COLEGIOS PUBLICOS DEL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2"/>
    <s v="22102"/>
  </r>
  <r>
    <n v="220240006639"/>
    <s v="AD"/>
    <d v="2024-03-14T00:00:00"/>
    <n v="22024003366"/>
    <s v="2024 06 3232 22102"/>
    <n v="2750"/>
    <x v="272"/>
    <s v="INSPECCIÓN PERIÓDICA DE LA INSTALACIÓN RECEPTORA INDIVIDUAL POR PARTE DE LA EMPRESA DISTRIBUIDORA DE GAS COLEGIOS. 24"/>
    <n v="220"/>
    <s v="BARCELONA"/>
    <s v="BARCELONA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2"/>
    <s v="22102"/>
  </r>
  <r>
    <n v="220240020923"/>
    <s v="AD"/>
    <d v="2024-05-24T00:00:00"/>
    <n v="22024003366"/>
    <s v="2024 06 3232 22102"/>
    <n v="2500"/>
    <x v="272"/>
    <s v="INSPECCIÓN PERIÓDICA DE LA INSTALACIÓN RECEPTORA INDIVIDUAL DE GAS (IRI). COLEGIOS PÚBLICOS. AMPLIACIÓN. 2024"/>
    <s v="220"/>
    <s v="BARCELONA"/>
    <s v="BARCELONA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2"/>
    <s v="22102"/>
  </r>
  <r>
    <n v="220240001327"/>
    <s v="D"/>
    <d v="2024-02-09T00:00:00"/>
    <n v="22024000009"/>
    <s v="2024 06 3232 22104"/>
    <n v="3827.21"/>
    <x v="159"/>
    <s v="SE-PC 10/23 CTTACIÓN VESTUARIO DIVERSAS AREAS MUNICIPALES (S. EDUCACIÓN) 2024"/>
    <n v="300"/>
    <s v="VELEZ-RUBIO"/>
    <s v="ALMERIA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2"/>
    <s v="22104"/>
  </r>
  <r>
    <n v="220239000784"/>
    <s v="AD"/>
    <d v="2024-01-01T00:00:00"/>
    <n v="22024001228"/>
    <s v="2024 06 3232 22700"/>
    <n v="1829885.98"/>
    <x v="422"/>
    <s v="PR-SE 32/23 (P.S.8 SE 31/20) 2ª PRÓRROGA CTTO LIMPIEZA EDIFICIOS MUNICIPALES. AREA EDUCACIÓN.COLEGIOS PUBLICOS. L 6.2024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2"/>
    <s v="22700"/>
  </r>
  <r>
    <n v="220239000516"/>
    <s v="AD"/>
    <d v="2024-01-01T00:00:00"/>
    <n v="22024001373"/>
    <s v="2024 06 3232 22700"/>
    <n v="2071.52"/>
    <x v="422"/>
    <s v="LIMPIEZA EXTRAORDINARIA 1 HORA DIARIA CURSO ESCOLAR 23-24 EN COLEGIO ESPECIAL Nº 1. ENERO A JUNIO 24"/>
    <n v="220"/>
    <s v="MADRID"/>
    <s v="MADR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2"/>
    <s v="22700"/>
  </r>
  <r>
    <n v="220229000154"/>
    <s v="AD"/>
    <d v="2024-01-01T00:00:00"/>
    <n v="22024003052"/>
    <s v="2024 06 3232 22799"/>
    <n v="61014.31"/>
    <x v="84"/>
    <s v="SE 10/20 PS1 PRORROGA CTTO MANTENIMIENTO ZONAS VERDES. LOTE 1. COLEGIOS PUBLICOS. AÑO 2023 Y HASTA 22 SEPTIEMB 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2"/>
    <s v="22799"/>
  </r>
  <r>
    <n v="220239000317"/>
    <s v="AD"/>
    <d v="2024-01-01T00:00:00"/>
    <n v="22024001079"/>
    <s v="2024 06 3232 22799"/>
    <n v="50000"/>
    <x v="120"/>
    <s v="10SS-11-23. CTTO SERVICIO CELADURIA PARA COLEGIOS PUBLICOS. 2024 Y DE ENERO A JULIO 2025"/>
    <n v="220"/>
    <s v="LOGROÑO"/>
    <s v="LA RIOJA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2"/>
    <s v="22799"/>
  </r>
  <r>
    <n v="220240007513"/>
    <s v="AD"/>
    <d v="2024-03-20T00:00:00"/>
    <n v="22024003438"/>
    <s v="2024 06 3232 22799"/>
    <n v="757.9"/>
    <x v="423"/>
    <s v="REVISIÓN LINEAS DE VIDA EN EL CEE Nº 1 Y CEIP MACIAS PICAVEA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2"/>
    <s v="22799"/>
  </r>
  <r>
    <n v="220240026779"/>
    <s v="AD"/>
    <d v="2024-06-25T00:00:00"/>
    <n v="22024005233"/>
    <s v="2024 06 3232 22799"/>
    <n v="4432.2299999999996"/>
    <x v="265"/>
    <s v="TRATAMIENTO CONTRA LAS TERMITAS EN EL CEIP ENTRE RÍOS. PLZ EJECUCIÓN: 1 MES"/>
    <s v="220"/>
    <s v="LA CISTERNIGA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2"/>
    <s v="22799"/>
  </r>
  <r>
    <n v="220240010961"/>
    <s v="AD"/>
    <d v="2024-04-05T00:00:00"/>
    <n v="22024003780"/>
    <s v="2024 06 3232 22799"/>
    <n v="847"/>
    <x v="424"/>
    <s v="TRATAMIENTOS PARA EL CONTROL DE INSECTOS REPTANTES EN COLEGIO GINER DE LOS RIOS: MARZO Y SEPTIEMBRE 2024"/>
    <s v="220"/>
    <s v="BOECILLO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2"/>
    <s v="22799"/>
  </r>
  <r>
    <n v="220240034705"/>
    <s v="D"/>
    <d v="2024-07-30T00:00:00"/>
    <n v="22024003956"/>
    <s v="2024 06 3232 22799"/>
    <n v="31488.639999999999"/>
    <x v="84"/>
    <s v="SE 14-2024 CTTO MANTENIMIENTO ZONAS VERDES EDIF EDUCACIÓN Y SERV SOCIALES-LOTE 1 COLEGIOS PUBLICOS 23-9-24 AL 22-9-26"/>
    <s v="300"/>
    <s v="VALLADOLID"/>
    <s v="VALLADOLID"/>
    <x v="0"/>
    <s v="PrAbier - Procedimiento Abierto"/>
    <s v="UniC - Único Criterio"/>
    <x v="1"/>
    <x v="2"/>
    <s v="2"/>
    <s v="2. Gastos corrientes en bienes y servicios"/>
    <s v="06"/>
    <x v="3"/>
    <s v="3232"/>
    <s v="3232. Conservación y mantenimiento centros educación infantil y primaria"/>
    <s v="22"/>
    <s v="22799"/>
  </r>
  <r>
    <n v="220240042797"/>
    <s v="AD"/>
    <d v="2024-09-18T00:00:00"/>
    <n v="22024006611"/>
    <s v="2024 06 3232 22799"/>
    <n v="7139"/>
    <x v="84"/>
    <s v="CONTRATO DE SERVICIOS POR TRABAJOS REALIZADOS FUERA DEL MANTENIMIENTO DE ZONAS VERDES EN LOS COLEGIOS PÚBLICOS. AÑO 2024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2"/>
    <s v="22799"/>
  </r>
  <r>
    <n v="220240030799"/>
    <s v="D"/>
    <d v="2024-07-16T00:00:00"/>
    <n v="22024000940"/>
    <s v="2024 06 3232 212"/>
    <n v="274.98"/>
    <x v="409"/>
    <s v="PROGRAMADOR 1 EST.WPX1 C/ELECTROVALV.JTV / ARQUETA TRONCO PIRAMIDAL GRANDE (660X490X330) / VALVULA ESFERA H-H 1/2&quot;&quot; M.ROJ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247"/>
    <s v="D"/>
    <d v="2024-07-12T00:00:00"/>
    <n v="22024000940"/>
    <s v="2024 06 3232 212"/>
    <n v="99.01"/>
    <x v="162"/>
    <s v="CISTERNA T/A JIMTEN 23016 S-47 C/MECANISMO / SILICONA GRIFFON POLIMERO BLANCO. 425G / GRIFO S/BOYA LAT.3/8&quot;&quot;X32  01515515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251"/>
    <s v="D"/>
    <d v="2024-07-12T00:00:00"/>
    <n v="22024000940"/>
    <s v="2024 06 3232 212"/>
    <n v="66.63"/>
    <x v="245"/>
    <s v="DISOLVENTE CLOROCAUCHO 1403 DE 1L (M) ( COLEGIO MARINA ESCOBAR ID40687 ) / MONTOSINT. FERRUM NEGRO FORJA DE 4L. ( COLEGI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249"/>
    <s v="D"/>
    <d v="2024-07-12T00:00:00"/>
    <n v="22024000940"/>
    <s v="2024 06 3232 212"/>
    <n v="95.28"/>
    <x v="193"/>
    <s v="ID: 0041502-CEIP PONCE DE LEON / CERRADURA MCM 1650-21-00 S/BOMBILLO / ID: 0041056-CEIP GABRIEL Y GALAN / MANILLA ALMA M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98"/>
    <s v="D"/>
    <d v="2024-08-19T00:00:00"/>
    <n v="22024000940"/>
    <s v="2024 06 3232 212"/>
    <n v="222.06"/>
    <x v="162"/>
    <s v="VARIOS MATERIALES / ALB. 3438855-3439527-3440119 // CEIP MACIAS PICAVE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14"/>
    <s v="D"/>
    <d v="2024-08-19T00:00:00"/>
    <n v="22024000940"/>
    <s v="2024 06 3232 212"/>
    <n v="135.44"/>
    <x v="245"/>
    <s v="MATERIAL VARIADO - COLEGIO MARTIN BARO INFANTIL  // CEIP PARQUE ALAMED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39000899"/>
    <s v="AD"/>
    <d v="2024-01-01T00:00:00"/>
    <n v="22024001298"/>
    <s v="2024 06 3261 22103"/>
    <n v="2500"/>
    <x v="91"/>
    <s v="PR-SE 38/2020 PS. 6 (PR-SE 37/2022). PRORROGA CONTRATO SUMINISTRO GASOIL VEHICULOS VINCULADOS AL SERVICIO EDUCACION.2024"/>
    <n v="220"/>
    <s v="MADRID"/>
    <s v="MADRID"/>
    <x v="1"/>
    <s v="PrAbier - Procedimiento Abierto"/>
    <s v="UniC - Único Criterio"/>
    <x v="1"/>
    <x v="0"/>
    <s v="2"/>
    <s v="2. Gastos corrientes en bienes y servicios"/>
    <s v="06"/>
    <x v="3"/>
    <s v="3261"/>
    <s v="3261. Servicios complementarios de educación"/>
    <s v="22"/>
    <s v="22103"/>
  </r>
  <r>
    <n v="220240010971"/>
    <s v="AD"/>
    <d v="2024-04-05T00:00:00"/>
    <n v="22024003899"/>
    <s v="2024 06 3261 22602"/>
    <n v="189.67"/>
    <x v="397"/>
    <s v="CONTRATO DE SUMINISTRO ROLL UP GENERICO PARA LA CONCEJALÍA DE EDUCACIÓN Y CULTURA. 1 SEMANA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61"/>
    <s v="3261. Servicios complementarios de educación"/>
    <s v="22"/>
    <s v="22602"/>
  </r>
  <r>
    <n v="220240021740"/>
    <s v="AD"/>
    <d v="2024-05-28T00:00:00"/>
    <n v="22024004713"/>
    <s v="2024 06 3261 22699"/>
    <n v="300"/>
    <x v="176"/>
    <s v="SUMINISTRO DE RESMAS PARA LA IMPRENTA MUNICIPAL, VINCULADAS AL SERVICIO DE EDUCACIÓN.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61"/>
    <s v="3261. Servicios complementarios de educación"/>
    <s v="22"/>
    <s v="22699"/>
  </r>
  <r>
    <n v="220240016681"/>
    <s v="AD"/>
    <d v="2024-05-14T00:00:00"/>
    <n v="22024004495"/>
    <s v="2024 06 3261 22699"/>
    <n v="500"/>
    <x v="77"/>
    <s v="SUMINISTRO PAPEL PARA EL SERV. DE EDUCACIÓN Y PARA LA IMPRENTA MUNICIPAL PARA ELABORAR DIPTICOS Y CARTELES.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61"/>
    <s v="3261. Servicios complementarios de educación"/>
    <s v="22"/>
    <s v="22699"/>
  </r>
  <r>
    <n v="220239000786"/>
    <s v="AD"/>
    <d v="2024-01-01T00:00:00"/>
    <n v="22024001230"/>
    <s v="2024 06 3261 22700"/>
    <n v="9610.64"/>
    <x v="400"/>
    <s v="PR-SE 32/2023 (PS8 SE31/20) 2ª PRORROGA CTTO LIMPIEZA EDIFICIOS MUNICIPALES. EDUCACION. ESCUELA MUSICA. L 7.2024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2"/>
    <s v="22700"/>
  </r>
  <r>
    <n v="220229000161"/>
    <s v="AD"/>
    <d v="2024-01-01T00:00:00"/>
    <n v="22024003060"/>
    <s v="2024 06 3261 22799"/>
    <n v="91798.67"/>
    <x v="425"/>
    <s v="EXPTE SE 2-22 CTTO SERVICIOS PROGRAMA ABSENTISMO ESCOLAR CURSOS  22-23 Y 23-24"/>
    <n v="220"/>
    <s v="LALIN"/>
    <s v="PONTEVEDRA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2"/>
    <s v="22799"/>
  </r>
  <r>
    <n v="220239000547"/>
    <s v="AD"/>
    <d v="2024-01-01T00:00:00"/>
    <n v="22024001314"/>
    <s v="2024 06 3261 22799"/>
    <n v="5263.5"/>
    <x v="426"/>
    <s v="CTTO SERVICIOS VISITA &quot;&quot;CONOCE TU CIUDAD I&quot;&quot; ALUMNOS DE 3º A 6º PRIMARIA CENTROS PÚB-CONCERT-PRIVAD//NOVIEMBRE 23-JUNIO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20"/>
    <s v="AD"/>
    <d v="2024-02-08T00:00:00"/>
    <n v="22024001001"/>
    <s v="2024 06 3261 22799"/>
    <n v="387.2"/>
    <x v="427"/>
    <s v="CONTRATACION DE MAESTRO DE CEREMONIAS PARA LA PRESENTACION DEL CARNAVAL DE LOS COLES EL DIA 9/02/2024 EN LA PLAZA MAYOR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39000522"/>
    <s v="AD"/>
    <d v="2024-01-01T00:00:00"/>
    <n v="22024001311"/>
    <s v="2024 06 3261 22799"/>
    <n v="4191.6899999999996"/>
    <x v="204"/>
    <s v="TALLERES DE HISTORIA Y PATRIMONIO DE VALLADOLID PARA LOS CENTROS EDUCATIVOS DE NUESTRA CIUDAD. CURSO 23-24. EN-JN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24"/>
    <s v="AD"/>
    <d v="2024-02-08T00:00:00"/>
    <n v="22024000898"/>
    <s v="2024 06 3261 22799"/>
    <n v="462"/>
    <x v="396"/>
    <s v="SERVICIO DE TTE. DE ESCOLARES DESDE SUS COLEGIOS A CUPULA DEL MILENIO (IDA/VUELTA) POR EL DIA INTERNACIONAL DE LA RADIO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19"/>
    <s v="AD"/>
    <d v="2024-02-08T00:00:00"/>
    <n v="22024000996"/>
    <s v="2024 06 3261 22799"/>
    <n v="471.9"/>
    <x v="202"/>
    <s v="PRÉSTAMO E INSTALACIÓN TEMPORAL DE CUADRO DE TOMAS DE CORRIENTE EN PLAZA MAYOR PARA ACTIVIDAD CARNAVAL 9-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3478"/>
    <s v="ADO"/>
    <d v="2024-02-28T00:00:00"/>
    <n v="22024002297"/>
    <s v="2024 06 3261 22799"/>
    <n v="510"/>
    <x v="117"/>
    <s v="TALLERES DE EDUCACION GASTRONOMICA DESTINADOS AL ALUMNADO DE LOS CENTROS EDUCATIVOS DE VALLADOLID DIC.2023"/>
    <n v="24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3074"/>
    <s v="AD"/>
    <d v="2024-02-21T00:00:00"/>
    <n v="22024001001"/>
    <s v="2024 06 3261 22799"/>
    <n v="580.79999999999995"/>
    <x v="427"/>
    <s v="AMPLIACIÓN CTTO PRESENTACIÓN ACTIVIDAD CARNAVAL DE LOS COLES EN LA CÚPULA DEL MILENIO EL 9-2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5365"/>
    <s v="AD"/>
    <d v="2024-03-08T00:00:00"/>
    <n v="22024003288"/>
    <s v="2024 06 3261 22799"/>
    <n v="605"/>
    <x v="173"/>
    <s v="MONTAJE-DESMONTAJE MESAS Y PORTES PARA LAS OLIMPIADAS MATEMATICAS. 17- MARZO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39000588"/>
    <s v="AD"/>
    <d v="2024-01-01T00:00:00"/>
    <n v="22024001315"/>
    <s v="2024 06 3261 22799"/>
    <n v="2960"/>
    <x v="428"/>
    <s v="TALLERES APRENDIZAJE DE LA CONDUCTA DIRIGIDOS A ALUMANDO A PARTIR 6º PRIM C.EDUCATIVOS VALLADOLID.CURSO 23/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29000160"/>
    <s v="AD"/>
    <d v="2024-01-01T00:00:00"/>
    <n v="22024002824"/>
    <s v="2024 06 3261 22799"/>
    <n v="14331.79"/>
    <x v="429"/>
    <s v="SE 10-22. CTTO PRESTACION ACTIVIDADES ESCUELA MUNICIPAL DE MUSICA &quot;&quot;MARIANO DE LAS HERAS&quot;&quot; CURSO 22-23, 23-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2"/>
    <s v="22799"/>
  </r>
  <r>
    <n v="220239000546"/>
    <s v="AD"/>
    <d v="2024-01-01T00:00:00"/>
    <n v="22024001313"/>
    <s v="2024 06 3261 22799"/>
    <n v="2500"/>
    <x v="117"/>
    <s v="TALLERES DE EDUCACIÓN GASTRONÓMICA DESTINADOS AL ALUMNADO DE LOS CENTROS EDUCATIVOS EN VALLADOLID.CURSO 23-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3072"/>
    <s v="AD"/>
    <d v="2024-02-21T00:00:00"/>
    <n v="22024001768"/>
    <s v="2024 06 3261 22799"/>
    <n v="1210"/>
    <x v="222"/>
    <s v="REALIZACIÓN TÉCNICA, SONIDO E ILUMINACIÓN PARA EL CARNAVALES DE LOS COLES EN LA CUPULA DEL MILENIO. 9-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780"/>
    <s v="AD"/>
    <d v="2024-02-07T00:00:00"/>
    <n v="22024000633"/>
    <s v="2024 06 3261 22799"/>
    <n v="1515.53"/>
    <x v="173"/>
    <s v="CTTO SERVICIOS TRANSPORTE, MONTAJE Y DESMONTAJE MESAS, VALLAS Y EQUIPO SONIDO PARA CARNAVAL DE COLEGIOS.9-2-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n v="4312"/>
    <s v="4312. Mercados"/>
    <n v="22"/>
    <n v="22602"/>
  </r>
  <r>
    <n v="220240005355"/>
    <s v="AD"/>
    <d v="2024-03-08T00:00:00"/>
    <n v="22024003135"/>
    <s v="2024 06 3261 22799"/>
    <n v="1672"/>
    <x v="430"/>
    <s v="VISITAS A LA 57 FERIA DEL LIBRO Y LECTURAS COMPARTIDAS DIRIGIDAS A ALUMNOS DE PRIMARIA Y E. ESPECIAL DEL  3 AL 7 JUNIO"/>
    <n v="220"/>
    <s v="SAN MIGUEL DEL PINO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12"/>
    <s v="AD"/>
    <d v="2024-02-08T00:00:00"/>
    <n v="22024000886"/>
    <s v="2024 06 3261 22799"/>
    <n v="1741.19"/>
    <x v="431"/>
    <s v="COLABORACIÓN CON EL CONCURSO DE DIBUJO INTERNACIONAL RED HUGH O´DONNELL ENTRE LOS COLEGIOS DE VALLADOLID ENERO-MARZO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39000589"/>
    <s v="AD"/>
    <d v="2024-01-01T00:00:00"/>
    <n v="22024001316"/>
    <s v="2024 06 3261 22799"/>
    <n v="1335"/>
    <x v="432"/>
    <s v="CTTO SERVICIO TALLERES CONOCE EL FLAMENCO//NOVIEMBRE 2023-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39000669"/>
    <s v="AD"/>
    <d v="2024-01-01T00:00:00"/>
    <n v="22024001322"/>
    <s v="2024 06 3261 22799"/>
    <n v="267"/>
    <x v="432"/>
    <s v="AMPLIACIÓN CONTRATO TALLERES CONOCE EL FLAMENCO AL ALUMNADO INFANTIL Y DE 1º Y 2º PRIMARIA. HASTA JUNIO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16"/>
    <s v="AD"/>
    <d v="2024-02-08T00:00:00"/>
    <n v="22024000945"/>
    <s v="2024 06 3261 22799"/>
    <n v="7199.5"/>
    <x v="429"/>
    <s v="CTO SERVICIOS CONCIERTOS DE LA ESCUELA MUNICIPAL DE MÚSICA EN VARIOS ACTOS PARA EL AÑO 2024: CARNAVAL, PATRON..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4049"/>
    <s v="AD/"/>
    <d v="2024-03-02T00:00:00"/>
    <n v="22024000633"/>
    <s v="2024 06 3261 22799"/>
    <n v="-1515.53"/>
    <x v="173"/>
    <s v="ANUL POR LLUVIA. SS TRANSPORTE, MONTAJE Y DESMONTAJE MESAS, VALLAS Y EQUIPO SONIDO PARA CARNAVAL DE COLEGIOS.9-2-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18054"/>
    <s v="D"/>
    <d v="2024-05-17T00:00:00"/>
    <n v="22024003106"/>
    <s v="2024 06 3261 22799"/>
    <n v="60069.9"/>
    <x v="433"/>
    <s v="SE 11-24 CTTO DE SERVICIOS PARA EL DESARROLLO DEL PROGRAMA COMPARTIENDO EN VERANO EN JULIO Y AGOSTO DE 2024"/>
    <s v="300"/>
    <s v="VALLADOLID"/>
    <s v="VALLADOLID"/>
    <x v="0"/>
    <s v="PrAbier - Procedimiento Abierto"/>
    <s v="UniC - Único Criterio"/>
    <x v="1"/>
    <x v="1"/>
    <s v="2"/>
    <s v="2. Gastos corrientes en bienes y servicios"/>
    <s v="06"/>
    <x v="3"/>
    <s v="3261"/>
    <s v="3261. Servicios complementarios de educación"/>
    <s v="22"/>
    <s v="22799"/>
  </r>
  <r>
    <n v="220240017444"/>
    <s v="AD"/>
    <d v="2024-05-15T00:00:00"/>
    <n v="22024004226"/>
    <s v="2024 06 3261 22799"/>
    <n v="45899.33"/>
    <x v="425"/>
    <s v="SE 2-22 PS1 PRORROGA CTTO SERVICIOS PROGRAMA ABSENTISMO ESCOLAR CURSOS 24-25 Y 25-26"/>
    <s v="220"/>
    <s v="LALIN"/>
    <s v="PONTEVEDRA"/>
    <x v="0"/>
    <s v="PrAbier - Procedimiento Abierto"/>
    <s v="MultiC - MultiCriterio"/>
    <x v="1"/>
    <x v="1"/>
    <s v="2"/>
    <s v="2. Gastos corrientes en bienes y servicios"/>
    <s v="06"/>
    <x v="3"/>
    <s v="3261"/>
    <s v="3261. Servicios complementarios de educación"/>
    <s v="22"/>
    <s v="22799"/>
  </r>
  <r>
    <n v="220240017443"/>
    <s v="AD"/>
    <d v="2024-05-15T00:00:00"/>
    <n v="22024004224"/>
    <s v="2024 06 3261 22799"/>
    <n v="8360.2099999999991"/>
    <x v="429"/>
    <s v="SE 10-22 PS1 PRORROGA CTTO PRESTACION ACTIVIDADES ESCUELA MUNICIPAL MUSICA &quot;&quot;MARIANO DE LAS HERAS&quot;&quot; CURSOS 24-25 Y 25-26"/>
    <s v="220"/>
    <s v="VALLADOLID"/>
    <s v="VALLADOLID"/>
    <x v="0"/>
    <s v="PrAbier - Procedimiento Abierto"/>
    <s v="MultiC - MultiCriterio"/>
    <x v="1"/>
    <x v="1"/>
    <s v="2"/>
    <s v="2. Gastos corrientes en bienes y servicios"/>
    <s v="06"/>
    <x v="3"/>
    <s v="3261"/>
    <s v="3261. Servicios complementarios de educación"/>
    <s v="22"/>
    <s v="22799"/>
  </r>
  <r>
    <n v="220240039354"/>
    <s v="AD"/>
    <d v="2024-08-22T00:00:00"/>
    <n v="22024006089"/>
    <s v="2024 06 3261 22799"/>
    <n v="1565.01"/>
    <x v="434"/>
    <s v="MANTENIMIENTO WEB GUÍA MUNICIPAL EDUCATIVA-VALLADOLID EDUCADORA. 1 MES"/>
    <n v="220"/>
    <s v="BOECILLO"/>
    <s v="VALLADOLID"/>
    <x v="0"/>
    <s v="AdDirec - Adjudicación Directa"/>
    <s v="SinC - Sin Criterio"/>
    <x v="0"/>
    <x v="2"/>
    <s v="2"/>
    <s v="2. Gastos corrientes en bienes y servicios"/>
    <s v="06"/>
    <x v="3"/>
    <s v="3261"/>
    <s v="3261. Servicios complementarios de educación"/>
    <s v="22"/>
    <s v="22799"/>
  </r>
  <r>
    <n v="220240038116"/>
    <s v="D"/>
    <d v="2024-08-19T00:00:00"/>
    <n v="22024000940"/>
    <s v="2024 06 3232 212"/>
    <n v="152.55000000000001"/>
    <x v="245"/>
    <s v="NEVADA+BLANCO 15L ( CEIP MARINA ESCOBAR ID41937 ) / DANPIN PAPEL TAPAR CON CINTA 10CMX45M ( CEIP MARINA ESCOBAR ID41937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59"/>
    <s v="D"/>
    <d v="2024-08-19T00:00:00"/>
    <n v="22024000940"/>
    <s v="2024 06 3232 212"/>
    <n v="121.29"/>
    <x v="245"/>
    <s v="NEVADA BLANCO 15L (ID 0039249 ) / DANPIN PACK 10 REC. ANTIGOTA EXTRA 11CM / PLASMON MULTI // CEIP VICENTE ALEIXANDRE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64"/>
    <s v="D"/>
    <d v="2024-08-19T00:00:00"/>
    <n v="22024000940"/>
    <s v="2024 06 3232 212"/>
    <n v="898.18"/>
    <x v="267"/>
    <s v="3VNTCSPM - Batería Saft-Arts 3,6V 1.6AH 3VNT CS PM Fastón 2,8 / T - REF. 20301765 // C.E.S 1 COVARES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86"/>
    <s v="D"/>
    <d v="2024-08-19T00:00:00"/>
    <n v="22024000940"/>
    <s v="2024 06 3232 212"/>
    <n v="684.96"/>
    <x v="193"/>
    <s v="FORO FEMINISTA / CEIP MARIA DE MOLINA / DISCO C/INOX 125x1,00 FLEXOVIT MEGA-LINE MAXX / DISCO LAMINAS SPARKFLEX SPA200 Z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90"/>
    <s v="D"/>
    <d v="2024-08-19T00:00:00"/>
    <n v="22024000940"/>
    <s v="2024 06 3232 212"/>
    <n v="48.48"/>
    <x v="195"/>
    <s v="VARILLA MEZCLA LIQUIDOS 100MM EHL / COPIA LLAVE SEGURIDAD PUNTOS / TUERCA BOSCH SUJ SDS-CLICK M14 -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92"/>
    <s v="D"/>
    <d v="2024-08-19T00:00:00"/>
    <n v="22024000940"/>
    <s v="2024 06 3232 212"/>
    <n v="38.479999999999997"/>
    <x v="195"/>
    <s v="BISAGRA AMIG 61 NI / *ESPUMA DE POLIURETANO QUIADSA SP-COMBI / ESPUMAX FIJACION XPRES 750ML CEYS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94"/>
    <s v="D"/>
    <d v="2024-08-19T00:00:00"/>
    <n v="22024000940"/>
    <s v="2024 06 3232 212"/>
    <n v="12.08"/>
    <x v="195"/>
    <s v="ARANDELA PERNIO AMIG 405-407/95-100 CR M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230"/>
    <s v="D"/>
    <d v="2024-08-19T00:00:00"/>
    <n v="22024000940"/>
    <s v="2024 06 3232 212"/>
    <n v="338.2"/>
    <x v="92"/>
    <s v="M2 VIDRIO DE  CAMARA   3+3/12/CARGLAS / COLOCACIÓN // CEIP VICENTE ALEIXANDRE PASEO DE ZORRILLA 185"/>
    <n v="30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41097"/>
    <s v="D"/>
    <d v="2024-08-29T00:00:00"/>
    <n v="22024000940"/>
    <s v="2024 06 3232 212"/>
    <n v="295.45"/>
    <x v="92"/>
    <s v="M2 LAMIGLAS 3+3 INC. // COLOCACIÓN // CENTRO DE AUTISTA EL CORRO ( PIO DEL RIO HORTEGA)"/>
    <n v="30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41099"/>
    <s v="D"/>
    <d v="2024-08-29T00:00:00"/>
    <n v="22024000940"/>
    <s v="2024 06 3232 212"/>
    <n v="89.98"/>
    <x v="92"/>
    <s v="M2 LAMIGLAS 3+3 INC. / / COLOCACION / CEIP MIGUEL DELIBES"/>
    <n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41101"/>
    <s v="D"/>
    <d v="2024-08-29T00:00:00"/>
    <n v="22024000940"/>
    <s v="2024 06 3232 212"/>
    <n v="419.14"/>
    <x v="92"/>
    <s v="M2 FLOAT 4 MM // M2 ARMADO CARGLAS INC. // COLOCACIÓN // CEIP GONZALO DE BERCEO"/>
    <n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226"/>
    <s v="D"/>
    <d v="2024-08-19T00:00:00"/>
    <n v="22024000940"/>
    <s v="2024 06 3232 212"/>
    <n v="71.959999999999994"/>
    <x v="247"/>
    <s v="ARANDELA A/A 9021 ZN M-10 / DISCO HORMIGON CANT 230X12 22,2 // CP MACIAS PICAVE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19001048"/>
    <s v="AD"/>
    <d v="2024-01-01T00:00:00"/>
    <n v="22024003051"/>
    <s v="2024 06 3232 213"/>
    <n v="344.54"/>
    <x v="97"/>
    <s v="CONTRATO SUMINISTRO DE IMPRESION CORPORATIVA. 08/02/2022 A 07/02/2024. EDUCACIÓN."/>
    <n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39000658"/>
    <s v="AD"/>
    <d v="2024-01-01T00:00:00"/>
    <n v="22024001259"/>
    <s v="2024 06 3232 213"/>
    <n v="102835.32"/>
    <x v="33"/>
    <s v="SE-EIJI 11/2020 PS 3. 2ª PRORROGA DEL CONTRATO DE MANTENIMIENTO DE EDIFICIOS. COLEGIOS PÚBLICOS. LOTE 1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29000729"/>
    <s v="AD"/>
    <d v="2024-01-01T00:00:00"/>
    <n v="22024002050"/>
    <s v="2024 06 3232 213"/>
    <n v="6860.7"/>
    <x v="88"/>
    <s v="SE 58-20 P.S. 4 PRORROGA CTTO MANTENIMIENTO ASCENSORES LOTE 1. COLEGIOS PUBLICOS. AÑOS 2023 Y 2024."/>
    <n v="220"/>
    <s v="VIGO"/>
    <s v="PONTEVEDRA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19001120"/>
    <s v="AD"/>
    <d v="2024-01-01T00:00:00"/>
    <n v="22024001954"/>
    <s v="2024 06 3232 213"/>
    <n v="10555.71"/>
    <x v="124"/>
    <s v="SE-EIJI 27/2021. MANTENIMIENTO INSTALACIONES DE PROTECCIÓN CONTRA INCENDIOS. EDIFICIOS MUNICIPALES. LOTE 1. COLEGIOS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39000972"/>
    <s v="AD"/>
    <d v="2024-01-01T00:00:00"/>
    <n v="22024001884"/>
    <s v="2024 06 3232 213"/>
    <n v="2964.81"/>
    <x v="97"/>
    <s v="PR-SE 40/2021 P.S. 3. PRORROGA CONTRATO SUMINISTRO DE IMPRESION CORPORATIVA. SERVICIO DE EDUCACION. 08/02/24 A 07/02/25."/>
    <n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5356"/>
    <s v="AD"/>
    <d v="2024-03-08T00:00:00"/>
    <n v="22024003174"/>
    <s v="2024 06 3232 213"/>
    <n v="798.6"/>
    <x v="278"/>
    <s v="REVISIÓN ASCENSOR CEIP TERESA ÍÑIGO DE TORO POR LA EMPRESA INSTALADORA.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3686"/>
    <s v="AD"/>
    <d v="2024-02-29T00:00:00"/>
    <n v="22024002661"/>
    <s v="2024 06 3232 213"/>
    <n v="1210"/>
    <x v="350"/>
    <s v="CONTRATO DE REPARACIÓN DE PUERTAS AUTOMÁTICAS EN ENTRADAS A COLEGIOS PÚBLICOS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3682"/>
    <s v="AD"/>
    <d v="2024-02-29T00:00:00"/>
    <n v="22024002567"/>
    <s v="2024 06 3232 213"/>
    <n v="1210"/>
    <x v="393"/>
    <s v="CONTRATO DE SUMINISTRO Y SUSTITUCIÓN DE PIEZAS DE ASCENSORES EN LOS COLEGIOS PÚBLICOS.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39000411"/>
    <s v="AD"/>
    <d v="2024-01-01T00:00:00"/>
    <n v="22024001461"/>
    <s v="2024 06 3232 213"/>
    <n v="1569.32"/>
    <x v="393"/>
    <s v="SE 58-2020 PS5- MODIFICACION CTTO MANTENIMIENTO DE ASCENSORES, LOTE 2. CEE Nº 1. AÑO 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3685"/>
    <s v="AD"/>
    <d v="2024-02-29T00:00:00"/>
    <n v="22024002660"/>
    <s v="2024 06 3232 213"/>
    <n v="2178"/>
    <x v="88"/>
    <s v="CTTO SUMINISTRO Y SUSTITUCIÓN DE PIEZAS DE LOS ASCENSORES DE LOS COLEGIOS PÚBLICOS. AÑO 2024"/>
    <n v="220"/>
    <s v="VIGO"/>
    <s v="PONTEVEDRA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7511"/>
    <s v="AD"/>
    <d v="2024-03-20T00:00:00"/>
    <n v="22024002661"/>
    <s v="2024 06 3232 213"/>
    <n v="2420"/>
    <x v="350"/>
    <s v="AMPLIACIÓN CTTO REPARACIÓN PUERTAS AUTOMATICAS EN COLEGIOS PUBLICOS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0817"/>
    <s v="AD"/>
    <d v="2024-02-08T00:00:00"/>
    <n v="22024000955"/>
    <s v="2024 06 3232 213"/>
    <n v="3630"/>
    <x v="202"/>
    <s v="INTERVENCIONES VARIAS (REPARACIONES EN GRUPOS BOMBEO, CUADROS ELECTRICOS, MOTORIZACIÓN PERSIANAS...) EN CEIPS.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29000727"/>
    <s v="AD"/>
    <d v="2024-01-01T00:00:00"/>
    <n v="22024002048"/>
    <s v="2024 06 3232 213"/>
    <n v="6487.8"/>
    <x v="393"/>
    <s v="SE 58-20 P.S.4 PRORROGA CTTO MANTENIMIENTO ASCENSORES LOTE 2. COLEGIOS PUBLICOS. AÑOS 2023 Y 2024.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1293"/>
    <s v="AD"/>
    <d v="2024-02-08T00:00:00"/>
    <n v="22024001465"/>
    <s v="2024 06 3232 213"/>
    <n v="6915.15"/>
    <x v="435"/>
    <s v="REPARACIÓN VENTANAS MOTORIZADAS EN VARIAS AULAS DEL CEIP PARQUE ALEMADA. 15 DIAS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0823"/>
    <s v="AD"/>
    <d v="2024-02-08T00:00:00"/>
    <n v="22024000888"/>
    <s v="2024 06 3232 213"/>
    <n v="7163.2"/>
    <x v="436"/>
    <s v="CTTO SERVICIOS: INSPECCIÓN PERIÓDICA DE LAS INSTALACIONES ELÉCTRICAS DE BAJA TENSIÓN (OCAS) PARA COLEGIOS PÚBLICOS. 2024"/>
    <n v="220"/>
    <s v="LA CISTERNIGA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29000728"/>
    <s v="AD"/>
    <d v="2024-01-01T00:00:00"/>
    <n v="22024003053"/>
    <s v="2024 06 3232 213"/>
    <n v="1167.8800000000001"/>
    <x v="437"/>
    <s v="SE 58-20 P.S.4 PRORROGA CTTO MANTENIMIENTO ASCENSORES. OCA COLEGIOS PUBLICOS. AÑOS 2023 Y 2024."/>
    <n v="220"/>
    <s v="TRES CANTOS"/>
    <s v="MADRID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22931"/>
    <s v="AD"/>
    <d v="2024-06-06T00:00:00"/>
    <n v="22024004860"/>
    <s v="2024 06 3232 213"/>
    <n v="250"/>
    <x v="87"/>
    <s v="REPARACIÓN Y COPIAS DE LLAVES DE SISTEMAS DE SEGURIDAD EN LOS COLEGIOS PÚBLICOS.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3"/>
  </r>
  <r>
    <n v="220240022932"/>
    <s v="AD"/>
    <d v="2024-06-06T00:00:00"/>
    <n v="22024004863"/>
    <s v="2024 06 3232 213"/>
    <n v="129"/>
    <x v="437"/>
    <s v="INSPECCIÓN PERIÓDICA OFICIAL DEL ASCENSOR UBICADO EN EL C.E.I.P. NARCISO ALONSO CORTÉS. AÑO 2024"/>
    <s v="220"/>
    <s v="TRES CANTOS"/>
    <s v="MADR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3"/>
  </r>
  <r>
    <n v="220240016678"/>
    <s v="AD"/>
    <d v="2024-05-14T00:00:00"/>
    <n v="22024004451"/>
    <s v="2024 06 3232 213"/>
    <n v="1210"/>
    <x v="86"/>
    <s v="ACTUACIONES EN LOS STMAS DE SEGURIDAD CONTRA INCENDIOS EN COLEGIOS FUERA DEL CTTO DE MANTENIMIENTO. AÑO 2024"/>
    <s v="220"/>
    <s v="CABANILLAS DEL CAMPO"/>
    <s v="GUADALAJARA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3"/>
  </r>
  <r>
    <n v="220240010970"/>
    <s v="AD"/>
    <d v="2024-04-05T00:00:00"/>
    <n v="22024003894"/>
    <s v="2024 06 3232 213"/>
    <n v="7260"/>
    <x v="324"/>
    <s v="MEJORA EFICIENCIA ENERGÉTICA EN CENTROS EDUCATIVOS.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3"/>
  </r>
  <r>
    <n v="220240042787"/>
    <s v="AD"/>
    <d v="2024-09-18T00:00:00"/>
    <n v="22024006535"/>
    <s v="2024 06 3232 213"/>
    <n v="7260"/>
    <x v="438"/>
    <s v="SUBSANACIÓN DEFECTOS DE LAS INSTALACIONES ELÉCTRICAS TRAS LAS OCAS REGLAMENTARIAS EN COLEGIOS PÚBLICOS. 2024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1"/>
    <s v="213"/>
  </r>
  <r>
    <n v="220239000661"/>
    <s v="AD"/>
    <d v="2024-01-01T00:00:00"/>
    <n v="22024001262"/>
    <s v="2024 06 3261 213"/>
    <n v="711.16"/>
    <x v="33"/>
    <s v="SE-EIJI 11/2020 PS 3. 2ª PRORROGA DEL CONTRATO DE MANTENIMIENTO DE EDIFICIOS. ESCUELA MUN. DE MUSICA. LOTE 1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1"/>
    <s v="213"/>
  </r>
  <r>
    <n v="220219001128"/>
    <s v="AD"/>
    <d v="2024-01-01T00:00:00"/>
    <n v="22024001962"/>
    <s v="2024 06 3261 213"/>
    <n v="33.380000000000003"/>
    <x v="86"/>
    <s v="SE-EIJI 27/2021. MANTENIMIENTO INSTALACIONES DE PROTECCIÓN CONTRA INCENDIOS. EDIFICIOS MUNICIPALES. LOTE 2. E.M.MUSICA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1"/>
    <s v="213"/>
  </r>
  <r>
    <n v="220240000810"/>
    <s v="AD"/>
    <d v="2024-02-08T00:00:00"/>
    <n v="22024000883"/>
    <s v="2024 06 3261 213"/>
    <n v="1132.56"/>
    <x v="87"/>
    <s v="MANTENIMIENTO SISTEMAS DE SEGURIDAD DEL ANTIGUO COLEGIO MARIA DE MOLINA (MAS COMEDOR) PARA LA EMMVA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1"/>
    <s v="213"/>
  </r>
  <r>
    <n v="220229000724"/>
    <s v="AD"/>
    <d v="2024-01-01T00:00:00"/>
    <n v="22024003061"/>
    <s v="2024 06 3261 213"/>
    <n v="64.88"/>
    <x v="437"/>
    <s v="SE 58-20 P.S.4 PRORROGA CTTO MANTENIMIENTO ASCENSORES LOTE 4. OCAS ESCUELA MUNICIPAL DE MUSICA. AÑO 2024"/>
    <n v="220"/>
    <s v="TRES CANTOS"/>
    <s v="MADRID"/>
    <x v="0"/>
    <s v="PrAbier - Procedimiento Abierto"/>
    <s v="UniC - Único Criterio"/>
    <x v="1"/>
    <x v="0"/>
    <s v="2"/>
    <s v="2. Gastos corrientes en bienes y servicios"/>
    <s v="06"/>
    <x v="3"/>
    <s v="3261"/>
    <s v="3261. Servicios complementarios de educación"/>
    <s v="21"/>
    <s v="213"/>
  </r>
  <r>
    <n v="220240035993"/>
    <s v="AD"/>
    <d v="2024-08-07T00:00:00"/>
    <n v="22024005915"/>
    <s v="2024 06 3261 214"/>
    <n v="807.35"/>
    <x v="254"/>
    <s v="SUSTITUCIÓN EMBRAGUE Y REPARACIÓN AIRBAG VEHÍCULO S.EDUCACIÓN 2024FSB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261"/>
    <s v="3261. Servicios complementarios de educación"/>
    <s v="21"/>
    <s v="214"/>
  </r>
  <r>
    <n v="220240001567"/>
    <s v="D"/>
    <d v="2024-02-19T00:00:00"/>
    <n v="22024000941"/>
    <s v="2024 06 3321 212"/>
    <n v="160.76"/>
    <x v="162"/>
    <s v="MARCO EMP DUISA AETB D-ECO BLANCO EN TECHO / EMERGENCIA DUISA D-ECOLCP-240 LED PERMANET / TASA ECORAEE   (R.DECRETO 208/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4302"/>
    <s v="D"/>
    <d v="2024-03-05T00:00:00"/>
    <n v="22024000941"/>
    <s v="2024 06 3321 212"/>
    <n v="8.66"/>
    <x v="162"/>
    <s v="BASE 4TO  LEGRAND 694575  SIN CABLE / CLAVIJA SOLERA 6566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5259"/>
    <s v="D"/>
    <d v="2024-03-07T00:00:00"/>
    <n v="22024000941"/>
    <s v="2024 06 3321 212"/>
    <n v="6.8"/>
    <x v="162"/>
    <s v="LAMPARA LED LDV PAR16 GU10 36º 6,9W 840  575LM / TASA ECORAEE   (R.DECRETO 208/2005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3388"/>
    <s v="D"/>
    <d v="2024-02-28T00:00:00"/>
    <n v="22024000941"/>
    <s v="2024 06 3321 212"/>
    <n v="421.08"/>
    <x v="193"/>
    <s v="ID: 0039382-BIBLIOTECA PUBLICA / CIERRAP. SERVAX MOD. TSA CR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3386"/>
    <s v="D"/>
    <d v="2024-02-28T00:00:00"/>
    <n v="22024000941"/>
    <s v="2024 06 3321 212"/>
    <n v="218.79"/>
    <x v="195"/>
    <s v="*CONVECTOR TURB E354 2000W HABITEX *OFERTA / *PILA DURACELL MN21 12V BLISTER 1UD. / ESCALERA 3 PELD. ANCHO C/GOMA 423.0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1569"/>
    <s v="D"/>
    <d v="2024-02-19T00:00:00"/>
    <n v="22024000941"/>
    <s v="2024 06 3321 212"/>
    <n v="68.38"/>
    <x v="195"/>
    <s v="COMMENT|BIBLIOTECA ZONA CENTRO RCO JAVIER MARTIN ABRIL / CERRADURA TESA EMBUTIR 2010P 50 HL * / JGO MANILLA 40-02 PLAC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4298"/>
    <s v="D"/>
    <d v="2024-03-05T00:00:00"/>
    <n v="22024000941"/>
    <s v="2024 06 3321 212"/>
    <n v="53.81"/>
    <x v="195"/>
    <s v="PANTALLA ESTANCA 2X1785 LED 48W (2298) OFERTA / *TUBO FLUORESC. LED 24W 6500K 2000LM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1571"/>
    <s v="D"/>
    <d v="2024-02-19T00:00:00"/>
    <n v="22024000941"/>
    <s v="2024 06 3321 212"/>
    <n v="11.57"/>
    <x v="195"/>
    <s v="JGO 31 PIEZAS PUNTAS ATORNILLAR STANLEY / TORNI. DIN  912 8.8 ALLEN  6X 30MM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4306"/>
    <s v="D"/>
    <d v="2024-03-05T00:00:00"/>
    <n v="22024000941"/>
    <s v="2024 06 3321 212"/>
    <n v="233.3"/>
    <x v="166"/>
    <s v="* BIBLIOTECAS * / MELAMINA PORO DISEÑO 16 MM / ROBLE ESPEJO / CORTES / CANTEADO CARP. / CANTO PVC 1/22 CARP. / MANILLON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26663"/>
    <s v="D"/>
    <d v="2024-06-25T00:00:00"/>
    <n v="22024000941"/>
    <s v="2024 06 3321 212"/>
    <n v="150.65"/>
    <x v="162"/>
    <s v="MICROMOD DDORE TYXIA4811 RECEPT.ON/OFF    6351107 / TELEMANDO DDORE TYXIA1410 RF 4C APER/CIERRE 6351389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24339"/>
    <s v="D"/>
    <d v="2024-06-18T00:00:00"/>
    <n v="22024000941"/>
    <s v="2024 06 3321 212"/>
    <n v="42.42"/>
    <x v="195"/>
    <s v="*CADENA GENOVESA ZINC EHS 3x16MM - (MT) / BROCA EXPERT SDS PLUS-7X (ARMADO): 6 X 50 X 115 / GANCHO TIPO S GALVA 4X35 MM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9691"/>
    <s v="D"/>
    <d v="2024-05-23T00:00:00"/>
    <n v="22024000941"/>
    <s v="2024 06 3321 212"/>
    <n v="9.4700000000000006"/>
    <x v="194"/>
    <s v="INTERRUPTOR MONOPOLAR"/>
    <s v="300"/>
    <s v="BARCELONA"/>
    <s v="BARCELONA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78"/>
    <s v="D"/>
    <d v="2024-05-17T00:00:00"/>
    <n v="22024000941"/>
    <s v="2024 06 3321 212"/>
    <n v="7.57"/>
    <x v="195"/>
    <s v="*EMBELLECEDOR MICEL LISO 16 MM LT (c) / *EMBELLECED MICEL LISO 18 MM NIQ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80"/>
    <s v="D"/>
    <d v="2024-05-17T00:00:00"/>
    <n v="22024000941"/>
    <s v="2024 06 3321 212"/>
    <n v="39.24"/>
    <x v="195"/>
    <s v="TORNI. DIN   571 6.8 BARRAQUERO  7X 90MM / BROCA CASTILLO HSS DIN 338  7.25MM *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1332"/>
    <s v="AD"/>
    <d v="2024-02-09T00:00:00"/>
    <n v="22024001512"/>
    <s v="2024 06 3321 22001"/>
    <n v="16"/>
    <x v="439"/>
    <s v="SUSCRIPCIÓN A LA REVISTA TURISMO RURAL AÑO 2024"/>
    <n v="220"/>
    <s v="TORRELAGUNA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60"/>
    <s v="AD"/>
    <d v="2024-02-05T00:00:00"/>
    <n v="22024000433"/>
    <s v="2024 06 3321 22001"/>
    <n v="20"/>
    <x v="440"/>
    <s v="SUSCRIPCIÓN REVISTA PRINCIPIA KIDS. 2 NÚMERO ANUALES. ENERO A DICIEMBRE 2024"/>
    <n v="220"/>
    <s v="CUENCA"/>
    <s v="CUENC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62"/>
    <s v="AD"/>
    <d v="2024-02-05T00:00:00"/>
    <n v="22024000471"/>
    <s v="2024 06 3321 22001"/>
    <n v="50"/>
    <x v="441"/>
    <s v="SUSCRIPCIÓN REVISTA JD KIDS ANUALIDAD 2024"/>
    <n v="220"/>
    <s v="SEVILLA"/>
    <s v="SEVILL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1331"/>
    <s v="AD"/>
    <d v="2024-02-09T00:00:00"/>
    <n v="22024001509"/>
    <s v="2024 06 3321 22001"/>
    <n v="72.010000000000005"/>
    <x v="442"/>
    <s v="SUSCRIPCIÓN REVISTA ECOLOGISTAS EN ACCIÓN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61"/>
    <s v="AD"/>
    <d v="2024-02-05T00:00:00"/>
    <n v="22024000435"/>
    <s v="2024 06 3321 22001"/>
    <n v="75.260000000000005"/>
    <x v="443"/>
    <s v="SUSCRIPCIÓN REVISTA GADGET Y COCHES 2000 AÑO 2024 PARA BIBLIOTECAS MUNICIPALES"/>
    <n v="220"/>
    <s v="ALCOBENDAS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39"/>
    <s v="AD"/>
    <d v="2024-02-21T00:00:00"/>
    <n v="22024001654"/>
    <s v="2024 06 3321 22001"/>
    <n v="8861.7900000000009"/>
    <x v="44"/>
    <s v="CTTO SUMINISTRO DE PRENSA EL NORTE DE CASTILLA PARA BIBLIOTECAS MUNICIPALES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688"/>
    <s v="AD"/>
    <d v="2024-02-29T00:00:00"/>
    <n v="22024002708"/>
    <s v="2024 06 3321 22001"/>
    <n v="171"/>
    <x v="444"/>
    <s v="CONTRATO SUSCRIPCIÓN REVISTA Y AHORA QUE AÑO 2024 PARA BIBLIOTECAS MUNICIPALES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58"/>
    <s v="AD"/>
    <d v="2024-02-05T00:00:00"/>
    <n v="22024000431"/>
    <s v="2024 06 3321 22001"/>
    <n v="275"/>
    <x v="445"/>
    <s v="5 SUSCRIPCIONES ANUALES A LA REVISTA ALTERNATIVAS ECONÓMICAS DE ENERO A DICIEMBRE 2024"/>
    <n v="220"/>
    <s v="BARCELONA"/>
    <s v="BARCELON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59"/>
    <s v="AD"/>
    <d v="2024-02-05T00:00:00"/>
    <n v="22024000432"/>
    <s v="2024 06 3321 22001"/>
    <n v="300.02"/>
    <x v="446"/>
    <s v="SUSCRIPCIÓN A LA REVISTA CUADERNOS DE LITERATURA INFANTIL Y JUVENIL DE ENERO A DICIEMBRE 2024"/>
    <n v="220"/>
    <s v="MATARÓ"/>
    <s v="BARCELON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63"/>
    <s v="AD"/>
    <d v="2024-02-05T00:00:00"/>
    <n v="22024000472"/>
    <s v="2024 06 3321 22001"/>
    <n v="217"/>
    <x v="447"/>
    <s v="SUSCRIPCIÓN DIARIO AS ANUALIDAD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1337"/>
    <s v="AD"/>
    <d v="2024-02-09T00:00:00"/>
    <n v="22024001561"/>
    <s v="2024 06 3321 22001"/>
    <n v="4560"/>
    <x v="213"/>
    <s v="CTTO SUSCRIPCIÓN ANUAL  DIARIO EL PAIS PARA LAS BIBLIOTECAS PÚBLICAS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1130"/>
    <s v="ADO"/>
    <d v="2024-02-08T00:00:00"/>
    <n v="22024000752"/>
    <s v="2024 06 3321 22001"/>
    <n v="152"/>
    <x v="213"/>
    <s v="955497/1 - CENTRO DE BIBLIOTECAS MUNICIPALES. Nº pedido: 955497/1. Nº albarán: 955497/1. Publicación: Diario El País. Fe"/>
    <n v="24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43"/>
    <s v="AD"/>
    <d v="2024-02-21T00:00:00"/>
    <n v="22024001622"/>
    <s v="2024 06 3321 22001"/>
    <n v="808.92"/>
    <x v="448"/>
    <s v="CTTO SUSCRIPCIÓN REVISTAS QUE LEER E INTEGRAL PARA BIBLIOTECAS MUNICIPALES AÑO 2024"/>
    <n v="220"/>
    <s v="BARCELONA"/>
    <s v="BARCELON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97"/>
    <s v="AD"/>
    <d v="2024-02-21T00:00:00"/>
    <n v="22024001823"/>
    <s v="2024 06 3321 22001"/>
    <n v="958.32"/>
    <x v="449"/>
    <s v="CTTO SUMINISTRO REVISTAS MARIE CLAIRE, MUY INTERESANTE Y MUY HISTORIA PARA BIBLIOTECAS MUNICIPALES PARA EL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71"/>
    <s v="AD"/>
    <d v="2024-02-21T00:00:00"/>
    <n v="22024001767"/>
    <s v="2024 06 3321 22001"/>
    <n v="1000"/>
    <x v="209"/>
    <s v="CTTO SUMINISTRO REVISTA JUEVES/MUY INTERESANTE/OTAKA UNKA/COSAS DE CASA/NATIONAL KIDS/COSAS DE CAMPO Y ANO CERO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5358"/>
    <s v="AD"/>
    <d v="2024-03-08T00:00:00"/>
    <n v="22024003249"/>
    <s v="2024 06 3321 22001"/>
    <n v="1569.03"/>
    <x v="450"/>
    <s v="CTTO SUMINISTRO SUSCRIPCION VARIAS REVISTAS OCU EDICIONES PARA BIBLIOTECAS PÚBLICAS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42"/>
    <s v="AD"/>
    <d v="2024-02-21T00:00:00"/>
    <n v="22024001619"/>
    <s v="2024 06 3321 22001"/>
    <n v="4185.2299999999996"/>
    <x v="451"/>
    <s v="CTTO SUSCRIPCIÓN VARIAS REVISTAS PARA BIBLIOTECAS MUNICIPALES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1290"/>
    <s v="AD"/>
    <d v="2024-02-08T00:00:00"/>
    <n v="22024000434"/>
    <s v="2024 06 3321 22001"/>
    <n v="6687.15"/>
    <x v="452"/>
    <s v="SUSCRIPCIONES VARIAS REVISTAS PARA LA ANUALIDAD DE 2024"/>
    <n v="220"/>
    <s v="BARCELONA"/>
    <s v="BARCELON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26262"/>
    <s v="AD"/>
    <d v="2024-06-21T00:00:00"/>
    <n v="22024005080"/>
    <s v="2024 06 3321 22001"/>
    <n v="241.02"/>
    <x v="453"/>
    <s v="CTTO SUSCRIPCIÓN REVISTAS SPORT LIFE Y MOTOCICLISMO PARA BIBLIOTECAS PUBLICA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26335"/>
    <s v="AD"/>
    <d v="2024-06-21T00:00:00"/>
    <n v="22024001654"/>
    <s v="2024 06 3321 22001"/>
    <n v="1082.6400000000001"/>
    <x v="44"/>
    <s v="AMPLIACIÓN CTTO SUSCRIPCIÓN BIBLIOTECA CAMPO GRANDE Y MODIF SUSCRIPCIONES VERAN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21741"/>
    <s v="AD"/>
    <d v="2024-05-28T00:00:00"/>
    <n v="22024004718"/>
    <s v="2024 06 3321 22001"/>
    <n v="168"/>
    <x v="213"/>
    <s v="AMPLIACIÓN CTTO SUSCRIPCIÓN EL PAIS BIBLIOTECAS MUNICIPALES (BIBLIOTECA CAMPO GRANDE)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7465"/>
    <s v="AD"/>
    <d v="2024-05-15T00:00:00"/>
    <n v="22024004464"/>
    <s v="2024 06 3321 22001"/>
    <n v="456"/>
    <x v="454"/>
    <s v="CTTO SUSCRIPCIÓN VARIAS REVISTAS AXEL SPRINGER ESPAÑA PARA BIBLIOTECAS MUNICIPALE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3234"/>
    <s v="AD"/>
    <d v="2024-04-26T00:00:00"/>
    <n v="22024004237"/>
    <s v="2024 06 3321 22001"/>
    <n v="170"/>
    <x v="455"/>
    <s v="CTTO SUSCRIPCION REVISTA PRIMICIAS NEWS BIBLIOTECAS MUNICIPALE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3246"/>
    <s v="AD"/>
    <d v="2024-04-26T00:00:00"/>
    <n v="22024004258"/>
    <s v="2024 06 3321 22001"/>
    <n v="421.9"/>
    <x v="456"/>
    <s v="CTTO SUSCRIPCIÓN REVISTA HARPER'S BAZAR BIBLIOTECAS MUNICIPALE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1918"/>
    <s v="AD"/>
    <d v="2024-04-16T00:00:00"/>
    <n v="22024003924"/>
    <s v="2024 06 3321 22001"/>
    <n v="4365"/>
    <x v="216"/>
    <s v="CTTO SUMINISTRO SUSCRIPCIÓN DIARIO ABC BIBLIOTECAS MUNICIPALE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0736"/>
    <s v="AD"/>
    <d v="2024-04-03T00:00:00"/>
    <n v="22024003253"/>
    <s v="2024 06 3321 22001"/>
    <n v="14369.11"/>
    <x v="100"/>
    <s v="CTTO SUMINISTRO DIARIO EL MUNDO, MARCA Y EXPANSION PARA BIBLIOTECAS PUBLICA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35123"/>
    <s v="AD"/>
    <d v="2024-08-01T00:00:00"/>
    <n v="22024001654"/>
    <s v="2024 06 3321 22001"/>
    <n v="211.4"/>
    <x v="44"/>
    <s v="2ª AMPLIACIÓN CTTO MENOR SUMINISTRO NORTE DE CASTILLA BIBLIOTECAS MUNICIPALES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001"/>
  </r>
  <r>
    <n v="220240030112"/>
    <s v="AD"/>
    <d v="2024-07-09T00:00:00"/>
    <n v="22024005608"/>
    <s v="2024 06 3321 22001"/>
    <n v="325.02"/>
    <x v="457"/>
    <s v="CTTO MENOR SUSCRIPCIÓN REVISTA &quot;&quot;MI BIBLIOTECA&quot;&quot; BIBLIOTECAS MUNICIPALES. AÑO 2024"/>
    <n v="220"/>
    <s v="MALAGA"/>
    <s v="MALAGA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001"/>
  </r>
  <r>
    <n v="220240030111"/>
    <s v="AD"/>
    <d v="2024-07-09T00:00:00"/>
    <n v="22024005607"/>
    <s v="2024 06 3321 22001"/>
    <n v="135.99"/>
    <x v="458"/>
    <s v="CTTO SUSCRIPCION REVISTA LAZARILLO BIBLIOTECAS MUNICIPALES. AÑO 2024"/>
    <n v="220"/>
    <s v="MADRID"/>
    <s v="MADR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001"/>
  </r>
  <r>
    <n v="220239000831"/>
    <s v="AD"/>
    <d v="2024-01-01T00:00:00"/>
    <n v="22024001182"/>
    <s v="2024 06 3321 22100"/>
    <n v="5000"/>
    <x v="102"/>
    <s v="PR-SE 13/21 P.S.5 PRÓRROGA SUMINISTRO ENERGÍA ELÉCTRICA. AÑO 2024. BIBLIOTECAS MUNICIPALES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321"/>
    <s v="3321. Bibliotecas públicas"/>
    <s v="22"/>
    <s v="22100"/>
  </r>
  <r>
    <n v="220239000433"/>
    <s v="AD"/>
    <d v="2024-01-01T00:00:00"/>
    <n v="22024001106"/>
    <s v="2024 06 3321 22102"/>
    <n v="10000"/>
    <x v="272"/>
    <s v="CONTRATO SUMINISTRO GAS NATURAL BIBLIOTECAS MUNICIPALES DE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321"/>
    <s v="3321. Bibliotecas públicas"/>
    <s v="22"/>
    <s v="22102"/>
  </r>
  <r>
    <n v="220240025432"/>
    <s v="AD"/>
    <d v="2024-06-19T00:00:00"/>
    <n v="22024004998"/>
    <s v="2024 06 3321 22199"/>
    <n v="103.1"/>
    <x v="459"/>
    <s v="CTTO SUMINISTRO CUADERNILLOS TALLER ESCRITURA BIBLIOTECAS MUNICIPALES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21736"/>
    <s v="AD"/>
    <d v="2024-05-28T00:00:00"/>
    <n v="22024003700"/>
    <s v="2024 06 3321 22199"/>
    <n v="500"/>
    <x v="176"/>
    <s v="AMPLIACION CTTO SUMINISTRO PAPEL IMPRENTA MUNICIPAL PARA PUBLICIDAD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9341"/>
    <s v="AD"/>
    <d v="2024-05-21T00:00:00"/>
    <n v="22024004204"/>
    <s v="2024 06 3321 22199"/>
    <n v="200"/>
    <x v="460"/>
    <s v="AMPLIACION CTTO SUMINISTRO FUNDAS JUEGOS DE MESA BIBLIOTECAS MUNICIPALES AÑO 2024"/>
    <s v="220"/>
    <s v="LAGUNA DE DUERO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3228"/>
    <s v="AD"/>
    <d v="2024-04-26T00:00:00"/>
    <n v="22024004205"/>
    <s v="2024 06 3321 22199"/>
    <n v="163.47"/>
    <x v="461"/>
    <s v="CTTO SUMINISTRO SELLOS AUTOMATICOS 40 ANIVERSARIO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3248"/>
    <s v="AD"/>
    <d v="2024-04-26T00:00:00"/>
    <n v="22024003697"/>
    <s v="2024 06 3321 22199"/>
    <n v="179.08"/>
    <x v="462"/>
    <s v="AMPLIACIÓN CTTO SUMINISTRO REVISTEROS BIBLIOTECAS MUNICIPALES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3227"/>
    <s v="AD"/>
    <d v="2024-04-26T00:00:00"/>
    <n v="22024004204"/>
    <s v="2024 06 3321 22199"/>
    <n v="200"/>
    <x v="460"/>
    <s v="CTTO SUMINISTRO FUNDAS Y BOLSAS JUEGOS DE MESA BIBLIOTECAS AÑO 2024"/>
    <s v="220"/>
    <s v="LAGUNA DE DUERO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3247"/>
    <s v="AD"/>
    <d v="2024-04-26T00:00:00"/>
    <n v="22024004259"/>
    <s v="2024 06 3321 22199"/>
    <n v="665.5"/>
    <x v="463"/>
    <s v="CTTO SUMINISTRO ROLL UP'S 40 ANIVERSARIO BIBLIOTECAS MUNICIPALES AÑO 2024"/>
    <s v="220"/>
    <s v="LAGUNA DE DUERO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0765"/>
    <s v="AD"/>
    <d v="2024-04-03T00:00:00"/>
    <n v="22024003700"/>
    <s v="2024 06 3321 22199"/>
    <n v="222.88"/>
    <x v="176"/>
    <s v="CTTO SUMINISTRO PAPEL IMPRENTA MUNICIPAL PUBLICIDAD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0763"/>
    <s v="AD"/>
    <d v="2024-04-03T00:00:00"/>
    <n v="22024003697"/>
    <s v="2024 06 3321 22199"/>
    <n v="536.03"/>
    <x v="462"/>
    <s v="CTTO SUMINISTRO REVISTEROS Y PORTA PRENSA BIBLIOTECAS MUNICIPALES. 1 DI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0761"/>
    <s v="AD"/>
    <d v="2024-04-03T00:00:00"/>
    <n v="22024003682"/>
    <s v="2024 06 3321 22199"/>
    <n v="1000"/>
    <x v="113"/>
    <s v="CTTO. SUMINISTRO CARTELERÍA PLAN MUNICIPAL DE LECTURA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30114"/>
    <s v="AD"/>
    <d v="2024-07-09T00:00:00"/>
    <n v="22024005612"/>
    <s v="2024 06 3321 22199"/>
    <n v="148"/>
    <x v="156"/>
    <s v="CTTO MENOR SUMINISTRO PIZARRA BLANCA MAGNETICA Y PACKS IMANES BIBLIOTECAS MUNICIPALES.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199"/>
  </r>
  <r>
    <n v="220240029641"/>
    <s v="AD"/>
    <d v="2024-07-05T00:00:00"/>
    <n v="22024005481"/>
    <s v="2024 06 3321 22199"/>
    <n v="2600"/>
    <x v="182"/>
    <s v="CTTO SUMINISTRO MATERIAL ACTIVIDADES ANIMACIÓN LECTURA BIBLIOTECAS MUNICIPALES.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199"/>
  </r>
  <r>
    <n v="220240003062"/>
    <s v="AD"/>
    <d v="2024-02-21T00:00:00"/>
    <n v="22024001754"/>
    <s v="2024 06 3321 223"/>
    <n v="500"/>
    <x v="464"/>
    <s v="CTTO SERVICIOS ENVÍO Y REPARTO LIBROS BIBLIOTECAS MUNICIPALES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3"/>
  </r>
  <r>
    <n v="220240001333"/>
    <s v="AD"/>
    <d v="2024-02-09T00:00:00"/>
    <n v="22024001513"/>
    <s v="2024 06 3321 22699"/>
    <n v="300"/>
    <x v="77"/>
    <s v="CTTO SUMINISTRO PAPEL PARA LA IMPRENTA MUNICIPAL IMPRESIÓN DOC. NORMALIZADOS DE BIBLIOTECAS PÚBLICAS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699"/>
  </r>
  <r>
    <n v="220240023568"/>
    <s v="AD"/>
    <d v="2024-06-07T00:00:00"/>
    <n v="22024004885"/>
    <s v="2024 06 3321 22699"/>
    <n v="199.88"/>
    <x v="465"/>
    <s v="CTTO DESPLAZAMIENTO Y ALOJAMIENTO RUBEN ABELLA ENCUENTRO AUTORES LOCALES CLUB LECTURA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21737"/>
    <s v="AD"/>
    <d v="2024-05-28T00:00:00"/>
    <n v="22024004692"/>
    <s v="2024 06 3321 22699"/>
    <n v="519.09"/>
    <x v="466"/>
    <s v="CTTO SUMINISTRO PALETAS Y PEGATINAS TALLERES DE COCINA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21735"/>
    <s v="AD"/>
    <d v="2024-05-28T00:00:00"/>
    <n v="22024004662"/>
    <s v="2024 06 3321 22699"/>
    <n v="435.6"/>
    <x v="467"/>
    <s v="CTTO IMPRESION MARCAPAGINAS &quot;&quot;FERIA DEL LIBRO&quot;&quot; 40 ANIVERSARIO BIBLIOTECAS MUNICIPALES AÑO 2024"/>
    <s v="220"/>
    <s v="LA CISTERNIGA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13910"/>
    <s v="AD"/>
    <d v="2024-05-02T00:00:00"/>
    <n v="22024004286"/>
    <s v="2024 06 3321 22699"/>
    <n v="332.75"/>
    <x v="467"/>
    <s v="CTTO IMPRESIÓN MARCAPAGINAS &quot;&quot;POSTRE 40 ANIVERSARIO&quot;&quot; BIBLIOTECAS PUBLICAS AÑO 2024"/>
    <s v="220"/>
    <s v="LA CISTERNIGA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10762"/>
    <s v="AD"/>
    <d v="2024-04-03T00:00:00"/>
    <n v="22024003696"/>
    <s v="2024 06 3321 22699"/>
    <n v="2347.4"/>
    <x v="466"/>
    <s v="CTTO SUMINISTRO CAMPAÑA RED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10766"/>
    <s v="AD"/>
    <d v="2024-04-03T00:00:00"/>
    <n v="22024003701"/>
    <s v="2024 06 3321 22699"/>
    <n v="272.25"/>
    <x v="177"/>
    <s v="CTTO SERVICIO DE PLEGADO FOLLETOS PUBLICITARIOS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10784"/>
    <s v="AD"/>
    <d v="2024-04-03T00:00:00"/>
    <n v="22024003769"/>
    <s v="2024 06 3321 22699"/>
    <n v="559.02"/>
    <x v="12"/>
    <s v="CTTO VINILOS, PLACAS Y PANEL DIRECTORIO PUNTO LECTURA SAN PEDRO REGALADO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30113"/>
    <s v="AD"/>
    <d v="2024-07-09T00:00:00"/>
    <n v="22024005610"/>
    <s v="2024 06 3321 22699"/>
    <n v="103.09"/>
    <x v="468"/>
    <s v="CTTO MENOR IMPRESION FOLLETOS TALLERES ESCRITURA BIBLIOTECAS MUNICIPALES AÑO 2024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699"/>
  </r>
  <r>
    <n v="220239000785"/>
    <s v="AD"/>
    <d v="2024-01-01T00:00:00"/>
    <n v="22024001229"/>
    <s v="2024 06 3321 22700"/>
    <n v="59179.51"/>
    <x v="400"/>
    <s v="PR-SE 32/23 (P.S.8 SE 31/20) 2ª PRÓRROGA CTO LIMPIEZA EDIFICIOS MUNICIPALES. EDUCACIÓN. BIBLIOTECAS PUBLICAS. L 7. 2024.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2"/>
    <s v="22700"/>
  </r>
  <r>
    <n v="220240003119"/>
    <s v="D"/>
    <d v="2024-02-21T00:00:00"/>
    <n v="22024001432"/>
    <s v="2024 06 3321 22799"/>
    <n v="241546.25"/>
    <x v="469"/>
    <s v="SE 80-23 CTTO SERVICIO APOYO A LA GESTIÓN EN LA PRESTACIÓN SERVICIOS EN BIBLIOTECAS MUNICIPALES DESDE MARZO 24+ AÑO 2025"/>
    <n v="300"/>
    <s v="LAS PALMAS"/>
    <s v="LAS PALMAS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2"/>
    <s v="22799"/>
  </r>
  <r>
    <n v="220239000664"/>
    <s v="AD"/>
    <d v="2024-01-01T00:00:00"/>
    <n v="22024001321"/>
    <s v="2024 06 3321 22799"/>
    <n v="48400"/>
    <x v="430"/>
    <s v="SE 20/21 PS 2 PRÓRROGA CONTRATO ANIMACIÓN LECTORA LOTE 2. 2024 Y 2025"/>
    <n v="220"/>
    <s v="SAN MIGUEL DEL PINO"/>
    <s v="VALLADOLID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2"/>
    <s v="22799"/>
  </r>
  <r>
    <n v="220240007512"/>
    <s v="AD"/>
    <d v="2024-03-20T00:00:00"/>
    <n v="22024000887"/>
    <s v="2024 06 3321 22799"/>
    <n v="653.4"/>
    <x v="470"/>
    <s v="AMPLIACIÓN CTTO SERVICIOS RECOGIDA ECO PAPELERAS EN LA BIBLIOTECA DE MARTIN ABRIL. DE ABRIL A DICIEMBRE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799"/>
  </r>
  <r>
    <n v="220240002021"/>
    <s v="AD"/>
    <d v="2024-02-21T00:00:00"/>
    <n v="22024001514"/>
    <s v="2024 06 3321 22799"/>
    <n v="859.2"/>
    <x v="84"/>
    <s v="ACONDICIONAMIENTO JARDIN INTERIOR BIBLIOTECA DE PARQUESOL. HASTA AGOST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799"/>
  </r>
  <r>
    <n v="220240000822"/>
    <s v="AD"/>
    <d v="2024-02-08T00:00:00"/>
    <n v="22024000887"/>
    <s v="2024 06 3321 22799"/>
    <n v="920.51"/>
    <x v="470"/>
    <s v="CTTO DE SERVICIOS PARA LA RECOGIDA MENSUAL DE 3 ECO PAPELERAS EN LA BIBLIOTECA DE PARQUESOL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799"/>
  </r>
  <r>
    <n v="220240001336"/>
    <s v="AD"/>
    <d v="2024-02-09T00:00:00"/>
    <n v="22024001553"/>
    <s v="2024 06 3321 22799"/>
    <n v="1350"/>
    <x v="471"/>
    <s v="CTTO SERVICIOS REALIZACIÓN 9 TALLERES PARA LA CELEBRACIÓN DEL DÍA INTERN DE LA MUJER Y LA NIÑA EN LA CIENCIA//FEBRERO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799"/>
  </r>
  <r>
    <n v="220239000663"/>
    <s v="AD"/>
    <d v="2024-01-01T00:00:00"/>
    <n v="22024001320"/>
    <s v="2024 06 3321 22799"/>
    <n v="45375"/>
    <x v="469"/>
    <s v="SE 20/21 PS 2 PRORROGA CTTO APOYO GESTIÓN BIBLIOTECAS MUNICIPALES Y PUNTOS LECTURA. LOTE 1. ENERO Y FEBRERO 2024"/>
    <n v="220"/>
    <s v="LAS PALMAS"/>
    <s v="LAS PALMAS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2"/>
    <s v="22799"/>
  </r>
  <r>
    <n v="220240026337"/>
    <s v="AD"/>
    <d v="2024-06-21T00:00:00"/>
    <n v="22024005159"/>
    <s v="2024 06 3321 22799"/>
    <n v="88"/>
    <x v="117"/>
    <s v="CTTO SERVICIOS TALLER &quot;&quot;LECTURA EN LA COCINA: LECCIONES DE QUÍMICA&quot;&quot;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6263"/>
    <s v="AD"/>
    <d v="2024-06-21T00:00:00"/>
    <n v="22024005083"/>
    <s v="2024 06 3321 22799"/>
    <n v="1650"/>
    <x v="472"/>
    <s v="CTTO SERVICIOS TALLERES LA BIBLIOTECA DEL BOSQUE.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39"/>
    <s v="AD"/>
    <d v="2024-05-28T00:00:00"/>
    <n v="22024004696"/>
    <s v="2024 06 3321 22799"/>
    <n v="1584"/>
    <x v="472"/>
    <s v="CTTO SERVICIOS TALLERES ILUSTRACIÓN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33"/>
    <s v="AD"/>
    <d v="2024-05-28T00:00:00"/>
    <n v="22024004660"/>
    <s v="2024 06 3321 22799"/>
    <n v="1350"/>
    <x v="471"/>
    <s v="CTTO SERVICIO TALLER TENDERETE HISTORIAS Y SECRETOS CAMPO GRANDE PARA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34"/>
    <s v="AD"/>
    <d v="2024-05-28T00:00:00"/>
    <n v="22024004661"/>
    <s v="2024 06 3321 22799"/>
    <n v="1350"/>
    <x v="473"/>
    <s v="CTTO SERVICIOS TALLER ROBOTICA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51"/>
    <s v="AD"/>
    <d v="2024-05-28T00:00:00"/>
    <n v="22024004686"/>
    <s v="2024 06 3321 22799"/>
    <n v="1149.5"/>
    <x v="147"/>
    <s v="CTTO SERVICIOS DISEÑO TRIPTICO Y CARTELERIA 30 ANIV ROSA CHACEL PARA FERIA DEL LIBRO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38"/>
    <s v="AD"/>
    <d v="2024-05-28T00:00:00"/>
    <n v="22024004694"/>
    <s v="2024 06 3321 22799"/>
    <n v="500"/>
    <x v="474"/>
    <s v="CTTO SERVICIOS CUENTACUENTOS MITOS SON AMORES Y FABULAS FABULOSAS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52"/>
    <s v="AD"/>
    <d v="2024-05-28T00:00:00"/>
    <n v="22024003698"/>
    <s v="2024 06 3321 22799"/>
    <n v="500"/>
    <x v="295"/>
    <s v="AMPLIACIÓN CONTRATO SERVICIO DISEÑO CARTELERIA E IMAGENES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13909"/>
    <s v="AD"/>
    <d v="2024-05-02T00:00:00"/>
    <n v="22024004285"/>
    <s v="2024 06 3321 22799"/>
    <n v="462.22"/>
    <x v="475"/>
    <s v="CTTO SERVICIO DISEÑO CARTEL Y MARCAPAGINAS &quot;&quot;POSTRE 40 ANIVERSARIO&quot;&quot;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13226"/>
    <s v="AD"/>
    <d v="2024-04-26T00:00:00"/>
    <n v="22024003698"/>
    <s v="2024 06 3321 22799"/>
    <n v="1500"/>
    <x v="295"/>
    <s v="AMPLIACIÓN CTTO DISEÑO CARTELERIA E IMAGENES REDES SOCIALES BIBLIOTECAS MUNICIPALES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10764"/>
    <s v="AD"/>
    <d v="2024-04-03T00:00:00"/>
    <n v="22024003698"/>
    <s v="2024 06 3321 22799"/>
    <n v="1000"/>
    <x v="295"/>
    <s v="CTTO. DISEÑO CARTERLERIA E IMAGENES REDES SOCIALES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10786"/>
    <s v="AD"/>
    <d v="2024-04-03T00:00:00"/>
    <n v="22024003767"/>
    <s v="2024 06 3321 22799"/>
    <n v="7462"/>
    <x v="476"/>
    <s v="CTTO SERVICIOS CURSO APRENDIZAJE USO ORDENADOR Y MOVIL BIBLIOTECAS MUNICIPALES ABRIL-DIC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34707"/>
    <s v="D"/>
    <d v="2024-07-30T00:00:00"/>
    <n v="22024003756"/>
    <s v="2024 06 3321 22799"/>
    <n v="429.19"/>
    <x v="84"/>
    <s v="SE 14-2024-CTTO MANTENIM  ZONAS VERDES EDIFICIOS EDUCACIÓN Y S.SOCIALES. LOTE 2: BIBLIOTECA PARQUESOL 23-9-24 AL 22-9-26"/>
    <s v="300"/>
    <s v="VALLADOLID"/>
    <s v="VALLADOLID"/>
    <x v="0"/>
    <s v="PrAbier - Procedimiento Abierto"/>
    <s v="UniC - Único Criterio"/>
    <x v="1"/>
    <x v="2"/>
    <s v="2"/>
    <s v="2. Gastos corrientes en bienes y servicios"/>
    <s v="06"/>
    <x v="3"/>
    <s v="3321"/>
    <s v="3321. Bibliotecas públicas"/>
    <s v="22"/>
    <s v="22799"/>
  </r>
  <r>
    <n v="220240028967"/>
    <s v="AD"/>
    <d v="2024-07-03T00:00:00"/>
    <n v="22024005328"/>
    <s v="2024 06 3321 22799"/>
    <n v="200"/>
    <x v="477"/>
    <s v="ARBORETO SONORO: PASEO BOTÁNICO Y LITERARIO POR EL CAMPO GRANDE EN LA BIBLIOTECA CAMPO GRANDE. VERANO 2024"/>
    <n v="220"/>
    <s v="ALMENARA DE TORRES"/>
    <s v="SALAMANCA"/>
    <x v="0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799"/>
  </r>
  <r>
    <n v="220240040289"/>
    <s v="AD"/>
    <d v="2024-08-26T00:00:00"/>
    <n v="22024006187"/>
    <s v="2024 06 3321 22799"/>
    <n v="302.5"/>
    <x v="478"/>
    <s v="CTTO MENOR SERVICIO DESMONTAJE Y MONTAJE PUERTA CRISTAL BIBLIOTECA FRANCISCO PINO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799"/>
  </r>
  <r>
    <n v="220240018282"/>
    <s v="D"/>
    <d v="2024-05-17T00:00:00"/>
    <n v="22024000941"/>
    <s v="2024 06 3321 212"/>
    <n v="3.29"/>
    <x v="195"/>
    <s v="TIRADOR REI  259 HAYA CRUDO 30MM / *TORN. TIRADOR MATRIU MULTICORT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84"/>
    <s v="D"/>
    <d v="2024-05-17T00:00:00"/>
    <n v="22024000941"/>
    <s v="2024 06 3321 212"/>
    <n v="13.29"/>
    <x v="195"/>
    <s v="*LOCTITE SUPER GLUE-3 PROFES 20GR.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88"/>
    <s v="D"/>
    <d v="2024-05-17T00:00:00"/>
    <n v="22024000941"/>
    <s v="2024 06 3321 212"/>
    <n v="12.56"/>
    <x v="195"/>
    <s v="CABLE HDMI 2.0 4K ULTRA 5 MTS OFERTA / CONTERA RED INTERIOR PLASTICO 16 / CONTERA RED INTERIOR PLASTICO 18 / CONTERA RED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90"/>
    <s v="D"/>
    <d v="2024-05-17T00:00:00"/>
    <n v="22024000941"/>
    <s v="2024 06 3321 212"/>
    <n v="8.01"/>
    <x v="195"/>
    <s v="*BURLETE BRINOX 8033 ADH CUR MAD PINO 100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6679"/>
    <s v="AD"/>
    <d v="2024-05-14T00:00:00"/>
    <n v="22024004459"/>
    <s v="2024 06 3341 22001"/>
    <n v="1125"/>
    <x v="479"/>
    <s v="SUMINISTRO DE 150 EJEMPLARES DEL LIBRO &quot;&quot;SAN PEDRO REGALADO Y EL TROFEO QUE LLEVA SU NOMBRE&quot;&quot;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001"/>
  </r>
  <r>
    <n v="220240027691"/>
    <s v="AD"/>
    <d v="2024-06-27T00:00:00"/>
    <n v="22024005272"/>
    <s v="2024 06 3341 22001"/>
    <n v="4000"/>
    <x v="480"/>
    <s v="SUMINISTRO DE 200 EJEMPLARES DEL LIBRO &quot;&quot;EL TELEGRAFISTA&quot;&quot;. GANADOR DEL PREMIO ATENEO CIUDAD DE VALLADOLID. 2024"/>
    <s v="220"/>
    <s v="PALENCIA"/>
    <s v="PALENCIA"/>
    <x v="1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001"/>
  </r>
  <r>
    <n v="220239000847"/>
    <s v="AD"/>
    <d v="2024-01-01T00:00:00"/>
    <n v="22024001442"/>
    <s v="2024 06 3341 22100"/>
    <n v="83000"/>
    <x v="102"/>
    <s v="SUMINISTRO ENERGIA ELECTRICA CUPULA DEL MILENIO, ROSA CHACEL, GALERIAS VALLADOLID, MARCELINA PONCELA. AÑO 2024"/>
    <n v="220"/>
    <s v="BILBAO"/>
    <s v="VIZCAYA"/>
    <x v="1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100"/>
  </r>
  <r>
    <n v="220240005059"/>
    <s v="AD/"/>
    <d v="2024-03-07T00:00:00"/>
    <n v="22024001442"/>
    <s v="2024 06 3341 22100"/>
    <n v="-75000"/>
    <x v="102"/>
    <s v="SUMINISTRO ENERGIA ELECTRICA CUPULA DEL MILENIO, ROSA CHACEL, GALERIAS VALLADOLID, MARCELINA PONCELA. AÑO 2024"/>
    <n v="220"/>
    <s v="BILBAO"/>
    <s v="VIZCAYA"/>
    <x v="1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100"/>
  </r>
  <r>
    <n v="220239000065"/>
    <s v="AD"/>
    <d v="2024-01-01T00:00:00"/>
    <n v="22024001455"/>
    <s v="2024 06 3341 22200"/>
    <n v="687.07"/>
    <x v="481"/>
    <s v="SERVICIO MANTENIMIENTO SISTEMA DE CONEXION A INTERNET MEDIANTE WIFI EN EL CENTRO GALERIAS VA. DEL 01-04-23 AL 31-03-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200"/>
  </r>
  <r>
    <n v="220240021742"/>
    <s v="AD"/>
    <d v="2024-05-28T00:00:00"/>
    <n v="22024004733"/>
    <s v="2024 06 3341 22602"/>
    <n v="189.67"/>
    <x v="397"/>
    <s v="CTTO DE SUMINISTRO ROLL UP EN EL II CERTAMEN DE LITERATURA INFANTIL MIGUEL DELIBES. 1 DE JUNIO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02"/>
  </r>
  <r>
    <n v="220240016338"/>
    <s v="AD"/>
    <d v="2024-05-10T00:00:00"/>
    <n v="22024004418"/>
    <s v="2024 06 3341 22602"/>
    <n v="5747.5"/>
    <x v="482"/>
    <s v="CONTRATO DE PUBLICIDAD EN LA PLAZA DE TOROS DE VALLADOLID FERIA DE SAN PEDRO REGALADO Y OTROS EVENTOS HASTA EL 30/06/24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02"/>
  </r>
  <r>
    <n v="220240016680"/>
    <s v="AD"/>
    <d v="2024-05-14T00:00:00"/>
    <n v="22024004494"/>
    <s v="2024 06 3341 22606"/>
    <n v="800"/>
    <x v="483"/>
    <s v="CONFERENCIA DURANTE EL ACTO DE ENTREGA DE &quot;&quot;TROFEOS TAURINOS SAN PEDRO REGALADO&quot;&quot;. 12 DE MAYO DE 2024."/>
    <s v="220"/>
    <s v="MAJADAHONDA"/>
    <s v="MADR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06"/>
  </r>
  <r>
    <n v="220240016674"/>
    <s v="AD"/>
    <d v="2024-05-14T00:00:00"/>
    <n v="22024004431"/>
    <s v="2024 06 3341 22606"/>
    <n v="2178"/>
    <x v="484"/>
    <s v="COLOQUIOS &quot;&quot;FERIA TAURINA SAN PEDRO REGALADO&quot;&quot;. 09 Y 10 DE MAYO DE 2024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06"/>
  </r>
  <r>
    <n v="220240042727"/>
    <s v="AD"/>
    <d v="2024-09-16T00:00:00"/>
    <n v="22024006443"/>
    <s v="2024 06 3341 22606"/>
    <n v="3388"/>
    <x v="484"/>
    <s v="CICLO DE TERTULIAS TAURINAS &quot;&quot;FERIA Y FIESTAS DE NUESTRA SEÑORA DE SAN LORENZO&quot;&quot;: DÍAS 5, 6 Y 7 DE SEPTIEMBRE DE 2024.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341"/>
    <s v="3341. Coordinación de políticas culturales"/>
    <s v="22"/>
    <s v="22606"/>
  </r>
  <r>
    <n v="220240003324"/>
    <s v="AD"/>
    <d v="2024-02-23T00:00:00"/>
    <n v="22024001511"/>
    <s v="2024 06 3341 22609"/>
    <n v="30709.8"/>
    <x v="485"/>
    <s v="SE-EC 08/2023. PRORROGA FERIA DEL LIBRO. 2024. LOTE 1: SUMINISTRO INFRAESTRUCTURAS PARA ESPACIO MULTIUSOS Y EQUIPAMIENTO"/>
    <n v="220"/>
    <s v="LORQUI"/>
    <s v="MURCIA"/>
    <x v="1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3302"/>
    <s v="AD"/>
    <d v="2024-02-23T00:00:00"/>
    <n v="22024001528"/>
    <s v="2024 06 3341 22609"/>
    <n v="21150.799999999999"/>
    <x v="486"/>
    <s v="SE-EC 08/2023. PRORROGA FERIA DEL LIBRO. 2024. LOTE 2: SERVICIO ADAPTACION DE IMAGEN CORPORATIVA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3303"/>
    <s v="AD"/>
    <d v="2024-02-23T00:00:00"/>
    <n v="22024001529"/>
    <s v="2024 06 3341 22609"/>
    <n v="10164"/>
    <x v="106"/>
    <s v="SE-EC 08/2023. PRORROGA FERIA DEL LIBRO. 2024. LOTE 3: SERVICIO MANTENIMIENTO PLATAFORMA WEB Y GABINETE DE PRENSA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3305"/>
    <s v="AD"/>
    <d v="2024-02-23T00:00:00"/>
    <n v="22024001531"/>
    <s v="2024 06 3341 22609"/>
    <n v="20933.490000000002"/>
    <x v="487"/>
    <s v="SE-EC 08/2023. PRORROGA FERIA DEL LIBRO. 2024. LOTE 5: SERVICIOS AUXILIARES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3306"/>
    <s v="AD"/>
    <d v="2024-02-23T00:00:00"/>
    <n v="22024001532"/>
    <s v="2024 06 3341 22609"/>
    <n v="19923.86"/>
    <x v="488"/>
    <s v="SE-EC 08/2023. PRORROGA FERIA DEL LIBRO. 2024. LOTE 6: AGENCIA DE VIAJES, DESPLAZAMIENTOS, ALOJAMIENTO, RESTAURACION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8444"/>
    <s v="AD"/>
    <d v="2024-03-22T00:00:00"/>
    <n v="22024003430"/>
    <s v="2024 06 3341 22699"/>
    <n v="15851"/>
    <x v="489"/>
    <s v="SE-EC 07/2024. CONTRATO DE SUMINISTROS DE SEIS TROFEOS TAURINOS &quot;&quot;SAN PEDRO REGALADO&quot;&quot;. 2 MESES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699"/>
  </r>
  <r>
    <n v="220240022329"/>
    <s v="AD"/>
    <d v="2024-05-31T00:00:00"/>
    <n v="22024004805"/>
    <s v="2024 06 3341 22699"/>
    <n v="3500"/>
    <x v="490"/>
    <s v="SUMINISTRO REGALOS PUBLICITARIOS PARA DISTINTOS EVENTOS ORGANIZADOS DESDE COORDINACIÓN DE POLÍTICAS CULTURALES.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99"/>
  </r>
  <r>
    <n v="220239000781"/>
    <s v="AD"/>
    <d v="2024-01-01T00:00:00"/>
    <n v="22024001462"/>
    <s v="2024 06 3341 22700"/>
    <n v="7946.07"/>
    <x v="356"/>
    <s v="SEGUNDA PRORROGA CONTRATO CENTRALIZADO LIMPIEZA DEPENDENCIAS MUNICIPALES. LOTE 15 CUPULA DEL MILENIO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00"/>
  </r>
  <r>
    <n v="220240005055"/>
    <s v="AD/"/>
    <d v="2024-03-07T00:00:00"/>
    <n v="22024001462"/>
    <s v="2024 06 3341 22700"/>
    <n v="-7946.07"/>
    <x v="356"/>
    <s v="SEGUNDA PRORROGA CONTRATO CENTRALIZADO LIMPIEZA DEPENDENCIAS MUNICIPALES. LOTE 15 CUPULA DEL MILENIO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00"/>
  </r>
  <r>
    <n v="220239000351"/>
    <s v="AD"/>
    <d v="2024-01-01T00:00:00"/>
    <n v="22024001441"/>
    <s v="2024 06 3341 22701"/>
    <n v="697.87"/>
    <x v="87"/>
    <s v="SERVICIO DE MANTENIMIENTO DEL SISTEMA DE SEGURIDAD DE LA CUPULA DEL MILENIO, 1 AÑO DEL 01-09-2023 AL 3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01"/>
  </r>
  <r>
    <n v="220240003304"/>
    <s v="AD"/>
    <d v="2024-02-23T00:00:00"/>
    <n v="22024001530"/>
    <s v="2024 06 3341 22701"/>
    <n v="12347.1"/>
    <x v="491"/>
    <s v="SE-EC 08/2023. PRORROGA FERIA DEL LIBRO. 2024. LOTE 4: SERVICIO VIGILANCIA DE LAS INSTALACIONES Y NORMAL FUNCIONAMIEN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01"/>
  </r>
  <r>
    <n v="220240005057"/>
    <s v="AD/"/>
    <d v="2024-03-07T00:00:00"/>
    <n v="22024001441"/>
    <s v="2024 06 3341 22701"/>
    <n v="-697.87"/>
    <x v="87"/>
    <s v="SERVICIO DE MANTENIMIENTO DEL SISTEMA DE SEGURIDAD DE LA CUPULA DEL MILENIO, 1 AÑO DEL 01-09-2023 AL 3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01"/>
  </r>
  <r>
    <n v="220240026268"/>
    <s v="AD"/>
    <d v="2024-06-21T00:00:00"/>
    <n v="22024005162"/>
    <s v="2024 06 3341 22706"/>
    <n v="7260"/>
    <x v="492"/>
    <s v="INFORME ECONOMICO EN RELACION CON EL EXPEDIENTE DE CONTRATO DE PATROCINIO &quot;&quot;ATENEO CULTURAL VALLADOLID CIUDAD TAURINA&quot;&quot;."/>
    <s v="220"/>
    <s v="BADAJOZ"/>
    <s v="BADAJOZ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706"/>
  </r>
  <r>
    <n v="220239000363"/>
    <s v="AD"/>
    <d v="2024-01-01T00:00:00"/>
    <n v="22024001443"/>
    <s v="2024 06 3341 22799"/>
    <n v="4598.3900000000003"/>
    <x v="493"/>
    <s v="CONTRATO DE SERVICIOS PARA EL MANTENIMIENTO DE LA JARDINERIA DEL CENTRO ROSA CHACEL 1 AÑO. DEL 22-08-2023 AL 2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09000660"/>
    <s v="AD"/>
    <d v="2024-01-01T00:00:00"/>
    <n v="22024002974"/>
    <s v="2024 06 3341 22799"/>
    <n v="23307.29"/>
    <x v="494"/>
    <s v="CONTRATO SERV. ASISTENCIA TECNICA PROGRAMA VALLADOLID COMO INTEGRANTE DE LA RED CIUDADES CREATIVAS DE LA UNESCO. 2021-24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09000778"/>
    <s v="AD"/>
    <d v="2024-01-01T00:00:00"/>
    <n v="22024002975"/>
    <s v="2024 06 3341 22799"/>
    <n v="14730.2"/>
    <x v="494"/>
    <s v="REAJUSTE ANUALIDADES CONTRATO ASISTENCIA TÉCNICA DESARROLLO PROGRAMA VALLADOLID INTEGRANTE RED CIUDADES CREATIVAS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09000780"/>
    <s v="AD"/>
    <d v="2024-01-01T00:00:00"/>
    <n v="22024002976"/>
    <s v="2024 06 3341 22799"/>
    <n v="4176.51"/>
    <x v="494"/>
    <s v="REAJUSTE ANUALIDAD CONTRATO ASISTENCIA TECNICA PROGRAMA VALLADOLID INTEGRANTE DE LA RED CIUDADES CREATIVAS UNESCO. 2024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39000327"/>
    <s v="AD"/>
    <d v="2024-01-01T00:00:00"/>
    <n v="22024001460"/>
    <s v="2024 06 3341 22799"/>
    <n v="6321.04"/>
    <x v="222"/>
    <s v="ADJUDICACION CTO.  SERVICIO ATENCION Y COORDINACION SERVICIOS AUXILIARES CUPULA DEL MILENIO. 1 AÑO 18-07-23 AL 17-07-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39000713"/>
    <s v="AD"/>
    <d v="2024-01-01T00:00:00"/>
    <n v="22024001446"/>
    <s v="2024 06 3341 22799"/>
    <n v="1277.76"/>
    <x v="84"/>
    <s v="SERVICIO DISTRIBUCION COMERCIAL, ALMACENAJE Y CUSTODIA DE REMANENTES PUBLICACIONES COMERCIALES AYTO. VA. NOV 23 A FEB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39000567"/>
    <s v="AD"/>
    <d v="2024-01-01T00:00:00"/>
    <n v="22024001444"/>
    <s v="2024 06 3341 22799"/>
    <n v="278.3"/>
    <x v="21"/>
    <s v="SERVICIO DE ILUMINACION DE LA CUPULA DEL MILENIO CON DISTINTOS COLORES CON MOTIVO DE LA CELEBRACIÓN DE EVENTOS. 3 MESES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39000642"/>
    <s v="AD"/>
    <d v="2024-01-01T00:00:00"/>
    <n v="22024001445"/>
    <s v="2024 06 3341 22799"/>
    <n v="180.29"/>
    <x v="495"/>
    <s v="CONTRATO SERVICIO MANTENIMIENTO ASCENSOR CENTRO MARCELINA PONCELA, REAJUSTE POR ERROR EN FECHAS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40005058"/>
    <s v="AD/"/>
    <d v="2024-03-07T00:00:00"/>
    <n v="22024001444"/>
    <s v="2024 06 3341 22799"/>
    <n v="-278.3"/>
    <x v="21"/>
    <s v="SERVICIO DE ILUMINACION DE LA CUPULA DEL MILENIO CON DISTINTOS COLORES CON MOTIVO DE LA CELEBRACIÓN DE EVENTOS. 3 MESES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40005056"/>
    <s v="AD/"/>
    <d v="2024-03-07T00:00:00"/>
    <n v="22024001460"/>
    <s v="2024 06 3341 22799"/>
    <n v="-6321.04"/>
    <x v="222"/>
    <s v="ADJUDICACION CTO.  SERVICIO ATENCION Y COORDINACION SERVICIOS AUXILIARES CUPULA DEL MILENIO. 1 AÑO 18-07-23 AL 17-07-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40005407"/>
    <s v="AD/"/>
    <d v="2024-03-12T00:00:00"/>
    <n v="22024002974"/>
    <s v="2024 06 3341 22799"/>
    <n v="-23307.29"/>
    <x v="494"/>
    <s v="CONTRATO SERV. ASISTENCIA TECNICA PROGRAMA VALLADOLID COMO INTEGRANTE DE LA RED CIUDADES CREATIVAS DE LA UNESCO. 2021-24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40005408"/>
    <s v="AD/"/>
    <d v="2024-03-12T00:00:00"/>
    <n v="22024002975"/>
    <s v="2024 06 3341 22799"/>
    <n v="-14730.2"/>
    <x v="494"/>
    <s v="REAJUSTE ANUALIDADES CONTRATO ASISTENCIA TÉCNICA DESARROLLO PROGRAMA VALLADOLID INTEGRANTE RED CIUDADES CREATIVAS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40005409"/>
    <s v="AD/"/>
    <d v="2024-03-12T00:00:00"/>
    <n v="22024002976"/>
    <s v="2024 06 3341 22799"/>
    <n v="-4176.51"/>
    <x v="494"/>
    <s v="REAJUSTE ANUALIDAD CONTRATO ASISTENCIA TECNICA PROGRAMA VALLADOLID INTEGRANTE DE LA RED CIUDADES CREATIVAS UNESCO. 2024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40021028"/>
    <s v="AD"/>
    <d v="2024-05-24T00:00:00"/>
    <n v="22024004702"/>
    <s v="2024 06 3341 22799"/>
    <n v="3025"/>
    <x v="211"/>
    <s v="REALIZACIÓN DE LA COBERTURA EN FORMATO VIDEO, CON ÁMBITO NACIONAL, DE LA 57ª EDICICIÓN FERIA DEL LIBRO DE VALLADOLID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799"/>
  </r>
  <r>
    <n v="220240013213"/>
    <s v="AD"/>
    <d v="2024-04-26T00:00:00"/>
    <n v="22024004085"/>
    <s v="2024 06 3341 22799"/>
    <n v="3833.28"/>
    <x v="84"/>
    <s v="CONTRATO DE SERVICIO DE DISTRIBUCION COMERCIAL, ALMACENAJE Y CUSTODIA DE PUBLICACIONES AYTO. VALLADOLID. 01/03 A 31/08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799"/>
  </r>
  <r>
    <n v="220240034708"/>
    <s v="D"/>
    <d v="2024-07-30T00:00:00"/>
    <n v="22024003757"/>
    <s v="2024 06 3341 22799"/>
    <n v="1505.05"/>
    <x v="84"/>
    <s v="SE 14-24 CTTO MANTENIM ZONAS VERDES EDIF EDUCACIÓN Y S.SOCIALES-LOTE 2: ANTIGUO COLEGIO ROSA CHACEL. 23-9-24 AL 22-9-26"/>
    <s v="300"/>
    <s v="VALLADOLID"/>
    <s v="VALLADOLID"/>
    <x v="0"/>
    <s v="PrAbier - Procedimiento Abierto"/>
    <s v="UniC - Único Criterio"/>
    <x v="1"/>
    <x v="2"/>
    <s v="2"/>
    <s v="2. Gastos corrientes en bienes y servicios"/>
    <s v="06"/>
    <x v="3"/>
    <s v="3341"/>
    <s v="3341. Coordinación de políticas culturales"/>
    <s v="22"/>
    <s v="22799"/>
  </r>
  <r>
    <n v="220240028969"/>
    <s v="AD"/>
    <d v="2024-07-03T00:00:00"/>
    <n v="22024005381"/>
    <s v="2024 06 3341 22799"/>
    <n v="7139"/>
    <x v="427"/>
    <s v="CONTRATO DE SERVICIOS &quot;&quot;COMANDO PUCELA&quot;&quot;. PROGRAMA DE OCIO INFANTIL, EDUCATIVO Y LÚDICO POR EL CENTRO DE LA CIUDAD.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341"/>
    <s v="3341. Coordinación de políticas culturales"/>
    <s v="22"/>
    <s v="22799"/>
  </r>
  <r>
    <n v="220240026164"/>
    <s v="ADO"/>
    <d v="2024-06-20T00:00:00"/>
    <n v="22024003367"/>
    <s v="2024 07 1623 22700"/>
    <n v="426563.23"/>
    <x v="496"/>
    <s v="TM. RECOGIDA RSU MAYO 2024 ( LOS PRECIOS CORRESPONDEN A LA ORDENANZA REGULADORA DE LA PRESTACIÓN PATRIMONIAL DE CARÁCTER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23745"/>
    <s v="ADO"/>
    <d v="2024-06-13T00:00:00"/>
    <n v="22024003367"/>
    <s v="2024 07 1623 22700"/>
    <n v="422041.79"/>
    <x v="496"/>
    <s v="TM. RECOGIDA RSU ABRIL 2024 ( LOS PRECIOS CORRESPONDEN A LA ORDENANZA REGULADORA DE LA PRESTACIÓN PATRIMONIAL )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23745"/>
    <s v="ADO"/>
    <d v="2024-06-13T00:00:00"/>
    <n v="22024003367"/>
    <s v="2024 07 1623 22700"/>
    <n v="422041.79"/>
    <x v="496"/>
    <s v="TM. RECOGIDA RSU ABRIL 2024 ( LOS PRECIOS CORRESPONDEN A LA ORDENANZA REGULADORA DE LA PRESTACIÓN PATRIMONIAL )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12945"/>
    <s v="ADO"/>
    <d v="2024-04-25T00:00:00"/>
    <n v="22024003367"/>
    <s v="2024 07 1623 22700"/>
    <n v="422679.13"/>
    <x v="496"/>
    <s v="TM. RECOGIDA RSU MARZO 2024 ( Los precios corresponden a la Ordenanza reguladora de la Prestación Patrimonial de Carácte"/>
    <s v="250"/>
    <s v="VALLADOLID"/>
    <s v="VALLADOLID"/>
    <x v="6"/>
    <s v="PrAbier - Procedimiento Abierto"/>
    <s v="SinC - Sin Criterio"/>
    <x v="1"/>
    <x v="1"/>
    <s v="2"/>
    <s v="2. Gastos corrientes en bienes y servicios"/>
    <s v="07"/>
    <x v="4"/>
    <s v="1623"/>
    <s v="1623. Tratamiento de residuos"/>
    <s v="22"/>
    <s v="22700"/>
  </r>
  <r>
    <n v="220240011601"/>
    <s v="AD"/>
    <d v="2024-04-15T00:00:00"/>
    <n v="22024004008"/>
    <s v="2024 07 1623 22700"/>
    <n v="7126.9"/>
    <x v="497"/>
    <s v="Estudio para la implantación tasa de residuos."/>
    <s v="220"/>
    <s v="VILANOVA I LA GELTRÚ"/>
    <s v="BARCELONA"/>
    <x v="0"/>
    <s v="AdDirec - Adjudicación Directa"/>
    <s v="SinC - Sin Criterio"/>
    <x v="0"/>
    <x v="1"/>
    <s v="2"/>
    <s v="2. Gastos corrientes en bienes y servicios"/>
    <s v="07"/>
    <x v="4"/>
    <s v="1623"/>
    <s v="1623. Tratamiento de residuos"/>
    <s v="22"/>
    <s v="22700"/>
  </r>
  <r>
    <n v="220240011086"/>
    <s v="ADO"/>
    <d v="2024-04-11T00:00:00"/>
    <n v="22024003367"/>
    <s v="2024 07 1623 22700"/>
    <n v="405853.71"/>
    <x v="496"/>
    <s v="TM. RECOGIDA RSU FEBRERO 2024 ( Los precios corresponden a la Ordenanza reguladora de la Prestación Patrimonial)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09052"/>
    <s v="ADO"/>
    <d v="2024-04-01T00:00:00"/>
    <n v="22024003367"/>
    <s v="2024 07 1623 22700"/>
    <n v="291178.03999999998"/>
    <x v="496"/>
    <s v="TN. RECOGIDA RESIDUOS VOLUMINOSOS ENERO 2024 (LOS PRECIOS CORRESPONDEN A LA ORDENANZA REGULADORA DE LA PRESTACIÓN PATRIM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09053"/>
    <s v="ADO"/>
    <d v="2024-04-01T00:00:00"/>
    <n v="22024003367"/>
    <s v="2024 07 1623 22700"/>
    <n v="23712.720000000001"/>
    <x v="496"/>
    <s v="REGULARIZACIÓN IMPUESTO ESTATAL VERTEDERO LEY 7/2022 AÑO 2023 ( REGULARIZACIÓN IMPUESTO ESTATAL VERTEDERO LEY 7/2022 AÑO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34981"/>
    <s v="ADO"/>
    <d v="2024-07-31T00:00:00"/>
    <n v="22024003367"/>
    <s v="2024 07 1623 22700"/>
    <n v="419975.52"/>
    <x v="496"/>
    <s v="TM. RECOGIDA RSU JUNIO 2024_LOS PRECIOS CORRESPONDEN A ORDENANZA REGULA_ DE LA PRESTACIÓN PATRIMONIAL NO TRIBUTARIA CTR."/>
    <s v="250"/>
    <s v="VALLADOLID"/>
    <s v="VALLADOLID"/>
    <x v="2"/>
    <s v="PrAbier - Procedimiento Abierto"/>
    <s v="MultiC - MultiCriterio"/>
    <x v="1"/>
    <x v="2"/>
    <s v="2"/>
    <s v="2. Gastos corrientes en bienes y servicios"/>
    <s v="07"/>
    <x v="4"/>
    <s v="1623"/>
    <s v="1623. Tratamiento de residuos"/>
    <s v="22"/>
    <s v="22700"/>
  </r>
  <r>
    <n v="220240039623"/>
    <s v="ADO"/>
    <d v="2024-08-23T00:00:00"/>
    <n v="22024003367"/>
    <s v="2024 07 1623 22700"/>
    <n v="397614.32"/>
    <x v="496"/>
    <s v="TM. RECOGIDA RSU JULIO 2024 (Los precios corresponden a Ordenanza Regulad_de la Prestación Patrimonial  Carácter No Trib"/>
    <n v="250"/>
    <s v="VALLADOLID"/>
    <s v="VALLADOLID"/>
    <x v="2"/>
    <s v="PrAbier - Procedimiento Abierto"/>
    <s v="MultiC - MultiCriterio"/>
    <x v="1"/>
    <x v="2"/>
    <s v="2"/>
    <s v="2. Gastos corrientes en bienes y servicios"/>
    <s v="07"/>
    <x v="4"/>
    <s v="1623"/>
    <s v="1623. Tratamiento de residuos"/>
    <s v="22"/>
    <s v="22700"/>
  </r>
  <r>
    <n v="220240044727"/>
    <s v="ADO"/>
    <d v="2024-09-30T00:00:00"/>
    <n v="22024003367"/>
    <s v="2024 07 1623 22700"/>
    <n v="372576.34"/>
    <x v="496"/>
    <s v="TM. RECOGIDA RSU AGOSTO 2024 ( Los precios corresponden a la Ordenanza reguladora de la Prestación Patrimonial de Caráct"/>
    <s v="250"/>
    <s v="VALLADOLID"/>
    <s v="VALLADOLID"/>
    <x v="2"/>
    <s v="PrAbier - Procedimiento Abierto"/>
    <s v="MultiC - MultiCriterio"/>
    <x v="1"/>
    <x v="2"/>
    <s v="2"/>
    <s v="2. Gastos corrientes en bienes y servicios"/>
    <s v="07"/>
    <x v="4"/>
    <s v="1623"/>
    <s v="1623. Tratamiento de residuos"/>
    <s v="22"/>
    <s v="22700"/>
  </r>
  <r>
    <n v="220240018292"/>
    <s v="D"/>
    <d v="2024-05-17T00:00:00"/>
    <n v="22024000941"/>
    <s v="2024 06 3321 212"/>
    <n v="7.25"/>
    <x v="195"/>
    <s v="PLACA UNION AMIG 2 BICROM. 120X20 -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3655"/>
    <s v="D"/>
    <d v="2024-04-30T00:00:00"/>
    <n v="22024000941"/>
    <s v="2024 06 3321 212"/>
    <n v="38.03"/>
    <x v="194"/>
    <s v="ACTI 9 IC40N 1PN C 10A 6000A/10KA MINIAT"/>
    <s v="300"/>
    <s v="BARCELONA"/>
    <s v="BARCELONA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3657"/>
    <s v="D"/>
    <d v="2024-04-30T00:00:00"/>
    <n v="22024000941"/>
    <s v="2024 06 3321 212"/>
    <n v="41.38"/>
    <x v="165"/>
    <s v="BIBLIOTECAS / CHAPA LAC. BLANCO 0,6mm (  1 UNIDAD DE 2350x535 1 UNIDAD DE 2350x630 1 UNIDAD DE 2350x835 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8951"/>
    <s v="D"/>
    <d v="2024-04-01T00:00:00"/>
    <n v="22024000941"/>
    <s v="2024 06 3321 212"/>
    <n v="142.72999999999999"/>
    <x v="162"/>
    <s v="REGLETA LDV LINEAR LED 600  8W 4000K / TASA ECORAEE   (R.DECRETO 208/2005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8959"/>
    <s v="D"/>
    <d v="2024-04-01T00:00:00"/>
    <n v="22024000941"/>
    <s v="2024 06 3321 212"/>
    <n v="70.42"/>
    <x v="162"/>
    <s v="DOWN DISANO ECOLEX3 1729 20W 4K CELL-D / TASA ECORAEE   (R.DECRETO 208/2005): DIS000001196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39000853"/>
    <s v="AD"/>
    <d v="2024-01-01T00:00:00"/>
    <n v="22024001203"/>
    <s v="2024 07 1701 22100"/>
    <n v="21000"/>
    <x v="102"/>
    <s v="2ª PRÓRROGA CONTRATO SUMINISTRO ENERGÍA ELÉCTRICA CASA DEL BARCO Y ANEXO Y GRUPO DE PRESIÓN XXV AÑOS DE PAZ. AÑO 2024."/>
    <n v="220"/>
    <s v="BILBAO"/>
    <s v="VIZCAYA"/>
    <x v="1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100"/>
  </r>
  <r>
    <n v="220189000209"/>
    <s v="AD"/>
    <d v="2024-01-01T00:00:00"/>
    <n v="22024002971"/>
    <s v="2024 07 1701 22102"/>
    <n v="23206.78"/>
    <x v="498"/>
    <s v="CONSUMO BIOMASA 2018 A 2026.-"/>
    <n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102"/>
  </r>
  <r>
    <n v="220240005347"/>
    <s v="AD"/>
    <d v="2024-03-08T00:00:00"/>
    <n v="22024002185"/>
    <s v="2024 07 1701 22102"/>
    <n v="4954.96"/>
    <x v="498"/>
    <s v="GASTO COMPLEM. REVISIÓN DE PRECIOS CONTRATO MANT. INTEGRAL CON GESTIÓN ENERGÉTICA BIOMASA. CASA DEL BARCO Y ANEXO. 2023."/>
    <n v="220"/>
    <s v="MADRID"/>
    <s v="MADRID"/>
    <x v="4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102"/>
  </r>
  <r>
    <n v="220240007502"/>
    <s v="AD"/>
    <d v="2024-03-20T00:00:00"/>
    <n v="22024002184"/>
    <s v="2024 07 1701 22102"/>
    <n v="12566.24"/>
    <x v="498"/>
    <s v="REVISIÓN DE PRECIOS - CONTRATO MANT. INTEGRAL CON GESTIÓN ENERGÉTICA MEDIANTE BIOMASA_CASA DEL BARCO Y ANEXO 2016-2022."/>
    <n v="220"/>
    <s v="MADRID"/>
    <s v="MADRID"/>
    <x v="4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102"/>
  </r>
  <r>
    <n v="220240008955"/>
    <s v="D"/>
    <d v="2024-04-01T00:00:00"/>
    <n v="22024000941"/>
    <s v="2024 06 3321 212"/>
    <n v="129.32"/>
    <x v="195"/>
    <s v="LAMINADO DISFLOR 7mm AC/4 HAYA 3L (32741) M OFERTA / TORNI. DIN  912 8.8 ALLEN  6X 60MM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3376"/>
    <s v="AD"/>
    <d v="2024-02-26T00:00:00"/>
    <n v="22024002450"/>
    <s v="2024 07 1701 224"/>
    <n v="1577.93"/>
    <x v="499"/>
    <s v="PÓLIZA Nº 039245737 SEGURO HUERTOS URBANOS. AÑO 2024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2"/>
    <s v="224"/>
  </r>
  <r>
    <n v="220240000734"/>
    <s v="AD"/>
    <d v="2024-02-05T00:00:00"/>
    <n v="22024000068"/>
    <s v="2024 07 1701 22699"/>
    <n v="567.6"/>
    <x v="84"/>
    <s v="CONTRATACIÓN DEL RECICLADO DE PAPEL EN LOS EDIFICIOS CASA DEL BARCO Y ANEXO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2"/>
    <s v="22699"/>
  </r>
  <r>
    <n v="220239000782"/>
    <s v="AD"/>
    <d v="2024-01-01T00:00:00"/>
    <n v="22024001226"/>
    <s v="2024 07 1701 22700"/>
    <n v="62334.2"/>
    <x v="370"/>
    <s v="2ª PRÓRROGA CONTRATO LIMPIEZA CASA DEL BARCO Y EDIFICIO ANEXO. 2024. LOTE 9. EXPTE. PR-SE32/2022 (P.S.8 EXPTE. 31/2020)"/>
    <n v="220"/>
    <s v="LLANERA"/>
    <s v="ASTURIAS"/>
    <x v="0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700"/>
  </r>
  <r>
    <n v="220239000091"/>
    <s v="AD"/>
    <d v="2024-01-01T00:00:00"/>
    <n v="22024001150"/>
    <s v="2024 07 1701 22706"/>
    <n v="20158.330000000002"/>
    <x v="500"/>
    <s v="2ª PRÓRROGA. LOTE 1. CONTRATO PROGRAMOS EDUCACIÓN AMBIENTAL (HUERTOS URBANOS). PLAZO: 01/01/2024 AL 01/05/2024"/>
    <n v="220"/>
    <s v="BARCELONA"/>
    <s v="BARCELONA"/>
    <x v="0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706"/>
  </r>
  <r>
    <n v="220240021001"/>
    <s v="AD"/>
    <d v="2024-05-24T00:00:00"/>
    <n v="22024004638"/>
    <s v="2024 07 1701 22706"/>
    <n v="16577"/>
    <x v="500"/>
    <s v="CONTRATO MENOR GESTIÓN HUERTOS URBANOS, DE JUNIO A SEPTIEMBRE DE 2024."/>
    <s v="220"/>
    <s v="BARCELONA"/>
    <s v="BARCELONA"/>
    <x v="0"/>
    <s v="AdDirec - Adjudicación Directa"/>
    <s v="SinC - Sin Criterio"/>
    <x v="0"/>
    <x v="1"/>
    <s v="2"/>
    <s v="2. Gastos corrientes en bienes y servicios"/>
    <s v="07"/>
    <x v="4"/>
    <s v="1701"/>
    <s v="1701. Dirección del área de medio ambiente"/>
    <s v="22"/>
    <s v="22706"/>
  </r>
  <r>
    <n v="220239000092"/>
    <s v="AD"/>
    <d v="2024-01-01T00:00:00"/>
    <n v="22024001151"/>
    <s v="2024 07 1701 22799"/>
    <n v="10485.32"/>
    <x v="501"/>
    <s v="2ª PRÓRROGA CONTRATO PROGRAMAS EDUCACIÓN AMBIENTAL (RED DE HUERTOS ESCOLARES) PLAZO:01/01/2024 AL 31/08/2024"/>
    <n v="220"/>
    <s v="PALENCIA"/>
    <s v="PALENCIA"/>
    <x v="0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799"/>
  </r>
  <r>
    <n v="220239000093"/>
    <s v="AD"/>
    <d v="2024-01-01T00:00:00"/>
    <n v="22024001152"/>
    <s v="2024 07 1701 22799"/>
    <n v="11656"/>
    <x v="502"/>
    <s v="2ª PRÓRROGA LOTE 3: CONTRATO PROGRAMAS EDUCACIÓN AMBIENTAL (ACCIONES EDUCATIVAS). PLAZO: 01/01/2024 AL 31/08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799"/>
  </r>
  <r>
    <n v="220240035250"/>
    <s v="AD"/>
    <d v="2024-08-01T00:00:00"/>
    <n v="22024005846"/>
    <s v="2024 07 1701 22799"/>
    <n v="6025.8"/>
    <x v="501"/>
    <s v="DISEÑO DE UN PROGRAMA PARA OPTAR A LA DISTINCIÓN DE VALLADOLID &quot;&quot;CIUDAD AMIGA DE LOS ANIMALES&quot;&quot; DEL MTO. DSCy AGENDA 2030."/>
    <n v="220"/>
    <s v="PALENCIA"/>
    <s v="PALENCIA"/>
    <x v="0"/>
    <s v="AdDirec - Adjudicación Directa"/>
    <s v="SinC - Sin Criterio"/>
    <x v="0"/>
    <x v="2"/>
    <s v="2"/>
    <s v="2. Gastos corrientes en bienes y servicios"/>
    <s v="07"/>
    <x v="4"/>
    <s v="1701"/>
    <s v="1701. Dirección del área de medio ambiente"/>
    <s v="22"/>
    <s v="22799"/>
  </r>
  <r>
    <n v="220240041731"/>
    <s v="AD"/>
    <d v="2024-09-03T00:00:00"/>
    <n v="22024006306"/>
    <s v="2024 07 1701 22799"/>
    <n v="3811.5"/>
    <x v="503"/>
    <s v="DINAMIZACIÓN DEL ECOMERCADO DE LA PLAZA DE ESPAÑA EL DÍA 8 DE SEPTIEMBRE DE 2024."/>
    <n v="220"/>
    <s v="VALLADOLID"/>
    <s v="VALLADOLID"/>
    <x v="0"/>
    <s v="AdDirec - Adjudicación Directa"/>
    <s v="SinC - Sin Criterio"/>
    <x v="0"/>
    <x v="2"/>
    <s v="2"/>
    <s v="2. Gastos corrientes en bienes y servicios"/>
    <s v="07"/>
    <x v="4"/>
    <s v="1701"/>
    <s v="1701. Dirección del área de medio ambiente"/>
    <s v="22"/>
    <s v="22799"/>
  </r>
  <r>
    <n v="220240009188"/>
    <s v="D"/>
    <d v="2024-04-01T00:00:00"/>
    <n v="22024000941"/>
    <s v="2024 06 3321 212"/>
    <n v="39.94"/>
    <x v="195"/>
    <s v="--TACO FISCHER SX 10X50 NYLON  50UD * / TORNI. DIN   571 6.8 BARRAQUERO  6X 80MM / TORNI. DIN   571 6.8 BARRAQUERO  8X10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9186"/>
    <s v="D"/>
    <d v="2024-04-01T00:00:00"/>
    <n v="22024000941"/>
    <s v="2024 06 3321 212"/>
    <n v="23.29"/>
    <x v="195"/>
    <s v="HEMBRA ALLEN C/PLANA M6X12  NIQUELAD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9168"/>
    <s v="D"/>
    <d v="2024-04-01T00:00:00"/>
    <n v="22024000941"/>
    <s v="2024 06 3321 212"/>
    <n v="22.68"/>
    <x v="195"/>
    <s v="COMMENT|BIBLIOTECA DELICIAS BLAS PAJARERO / PASADOR AMIG 425-75 LATON 1061 DISPLAY / CHAPA CIERRE CERRAD 22 URKO / CERR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8953"/>
    <s v="D"/>
    <d v="2024-04-01T00:00:00"/>
    <n v="22024000941"/>
    <s v="2024 06 3321 212"/>
    <n v="19.760000000000002"/>
    <x v="195"/>
    <s v="CABLE CONEX. HDMI 3 MT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8957"/>
    <s v="D"/>
    <d v="2024-04-01T00:00:00"/>
    <n v="22024000941"/>
    <s v="2024 06 3321 212"/>
    <n v="17.190000000000001"/>
    <x v="195"/>
    <s v="COMMENT|++ PARQUE ALAMEDA ++ / CERRADURA OJMAR ESPAÑOLETA 2968.003NI REVERSI. / VARILLA OJMAR DE 1M NIQ 901.1000N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9181"/>
    <s v="D"/>
    <d v="2024-04-01T00:00:00"/>
    <n v="22024000941"/>
    <s v="2024 06 3321 212"/>
    <n v="18.03"/>
    <x v="166"/>
    <s v="* BIBLIOTECAS * / CERRADURA HAFELE  6 LLAVES / RETIRADO POR LUIS CUADRAD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35992"/>
    <s v="AD"/>
    <d v="2024-08-07T00:00:00"/>
    <n v="22024005901"/>
    <s v="2024 06 3321 212"/>
    <n v="200"/>
    <x v="246"/>
    <s v="CTTO MENOR SUMINISTRO MATERIAL PARA LOS BAÑOS DE LAS BIBLIOTECAS MUNICIPALES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1"/>
    <s v="212"/>
  </r>
  <r>
    <n v="220240034937"/>
    <s v="D"/>
    <d v="2024-07-31T00:00:00"/>
    <n v="22024000941"/>
    <s v="2024 06 3321 212"/>
    <n v="397.85"/>
    <x v="195"/>
    <s v="VITRINA PUERTAS CORRED. BTV 700X920 ABS BCO. 11210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939"/>
    <s v="D"/>
    <d v="2024-07-31T00:00:00"/>
    <n v="22024000941"/>
    <s v="2024 06 3321 212"/>
    <n v="97.8"/>
    <x v="195"/>
    <s v="TORNI. DIN 7505 C/AVE.POZ. BICR. 5.0X 50 / TORNI. DIN 7505 C/AVE.POZ. BICR. 5.0X 70 / TORNI. DIN 7505A C/AVE. BICROM. 5.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941"/>
    <s v="D"/>
    <d v="2024-07-31T00:00:00"/>
    <n v="22024000941"/>
    <s v="2024 06 3321 212"/>
    <n v="2.86"/>
    <x v="195"/>
    <s v="PILA BOTON LR54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933"/>
    <s v="D"/>
    <d v="2024-07-31T00:00:00"/>
    <n v="22024000941"/>
    <s v="2024 06 3321 212"/>
    <n v="21.78"/>
    <x v="248"/>
    <s v="Material para Biblioteca Publica C/ Lopez Gomez Mecanismo estor enrollable"/>
    <s v="30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1"/>
    <s v="212"/>
  </r>
  <r>
    <n v="220240034170"/>
    <s v="D"/>
    <d v="2024-07-30T00:00:00"/>
    <n v="22024000941"/>
    <s v="2024 06 3321 212"/>
    <n v="339.07"/>
    <x v="195"/>
    <s v="CLIMATIZADOR HABITEX CLIMA VT-15  9016R115 OFERTA / *PILA LITIO CR2032 MAXELL RENATA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62"/>
    <s v="D"/>
    <d v="2024-07-30T00:00:00"/>
    <n v="22024000941"/>
    <s v="2024 06 3321 212"/>
    <n v="169.4"/>
    <x v="195"/>
    <s v="VENTILADOR SIN ASPAS FRESH 10. WIFI+LUZ EHL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52"/>
    <s v="D"/>
    <d v="2024-07-30T00:00:00"/>
    <n v="22024000941"/>
    <s v="2024 06 3321 212"/>
    <n v="54.67"/>
    <x v="195"/>
    <s v="*TACO FISCHER GK S/TORN (100 U) / * TACO FISCHER DUPOWER 8X40 (100UD) / *BL FISCHER HEMBRILLA CE 20X70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60"/>
    <s v="D"/>
    <d v="2024-07-30T00:00:00"/>
    <n v="22024000941"/>
    <s v="2024 06 3321 212"/>
    <n v="36.229999999999997"/>
    <x v="195"/>
    <s v="NIVELADOR PLANO MICEL M6X32MM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66"/>
    <s v="D"/>
    <d v="2024-07-30T00:00:00"/>
    <n v="22024000941"/>
    <s v="2024 06 3321 212"/>
    <n v="24.84"/>
    <x v="195"/>
    <s v="*PARAGOLPES PARKING 2UDX50CM X14CM MIARCO / DESENGRASANTE WD 40 500ML UNIDEX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74"/>
    <s v="D"/>
    <d v="2024-07-30T00:00:00"/>
    <n v="22024000941"/>
    <s v="2024 06 3321 212"/>
    <n v="8.86"/>
    <x v="195"/>
    <s v="PASADOR AMIG  600 LT  80MM -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54"/>
    <s v="D"/>
    <d v="2024-07-30T00:00:00"/>
    <n v="22024000941"/>
    <s v="2024 06 3321 212"/>
    <n v="3.06"/>
    <x v="195"/>
    <s v="COPIA LLAVE NORMAL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41111"/>
    <s v="D"/>
    <d v="2024-08-29T00:00:00"/>
    <n v="22024000941"/>
    <s v="2024 06 3321 212"/>
    <n v="121.11"/>
    <x v="195"/>
    <s v="TORNILLO ARANIA COMPLETO ESTANT. E4 8X16 / CERRADURA TESA EMBUTIR 2010P 40 HL *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41113"/>
    <s v="D"/>
    <d v="2024-08-29T00:00:00"/>
    <n v="22024000941"/>
    <s v="2024 06 3321 212"/>
    <n v="29.22"/>
    <x v="195"/>
    <s v="COLGADOR AMIG  2 ZINCADO - / *CUELGA ESCOBA 7064 2 UNID / *SIFON FLEX. EXTENS UNIV 40 EHL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41115"/>
    <s v="D"/>
    <d v="2024-08-29T00:00:00"/>
    <n v="22024000941"/>
    <s v="2024 06 3321 212"/>
    <n v="66.08"/>
    <x v="195"/>
    <s v="MANILLON AMIG 8-19X200 C/PLACA INOX / TORNI. DIN 7505 C/AVE.POZ. BICR. 5.0X 50 / TORNI. DIN 7505 C/AVE.POZ. BICR. 5.0X 8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19001049"/>
    <s v="AD"/>
    <d v="2024-01-01T00:00:00"/>
    <n v="22024002886"/>
    <s v="2024 06 3321 213"/>
    <n v="390.52"/>
    <x v="97"/>
    <s v="CONTRATO SUMINISTRO DE IMPRESIÓN CORPORATIVO. 08/02/2022 A 07/02/2024. BIBLIOTECAS PÚBLICAS."/>
    <n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1"/>
    <s v="213"/>
  </r>
  <r>
    <n v="220240001328"/>
    <s v="AD"/>
    <d v="2024-02-09T00:00:00"/>
    <n v="22024001478"/>
    <s v="2024 06 3321 213"/>
    <n v="240.97"/>
    <x v="86"/>
    <s v="REVISIÓN RED DE BIES Y GRUPO DE PRESIÓN DE SISTEMAS DETECCIÓN INCENDIOS BIBLIOTECA PARQUESOL. 2024"/>
    <n v="220"/>
    <s v="CABANILLAS DEL CAMPO"/>
    <s v="GUADALAJARA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1"/>
    <s v="213"/>
  </r>
  <r>
    <n v="220239000660"/>
    <s v="AD"/>
    <d v="2024-01-01T00:00:00"/>
    <n v="22024001261"/>
    <s v="2024 06 3321 213"/>
    <n v="4398.92"/>
    <x v="33"/>
    <s v="SE-EIJI 11/2020 PS 3. 2ª PRORROGA DEL CONTRATO DE MANTENIMIENTO DE EDIFICIOS. BIBLIOTECAS PUBLICAS. LOTE 1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1"/>
    <s v="213"/>
  </r>
  <r>
    <n v="220219001124"/>
    <s v="AD"/>
    <d v="2024-01-01T00:00:00"/>
    <n v="22024001958"/>
    <s v="2024 06 3321 213"/>
    <n v="57.16"/>
    <x v="124"/>
    <s v="SE-EIJI 27/2021. MANTENIMIENTO INSTALACIONES DE PROTECCIÓN CONTRA INCENDIOS. EDIFICIOS MUNICIPALES. LOTE 1. BIBLIOTECAS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1"/>
    <s v="213"/>
  </r>
  <r>
    <n v="220240001329"/>
    <s v="AD"/>
    <d v="2024-02-09T00:00:00"/>
    <n v="22024001479"/>
    <s v="2024 06 3321 213"/>
    <n v="539.13"/>
    <x v="504"/>
    <s v="CONTRATO DE SERVICIOS PARA EL MANTENIMIENTO DE LAS ALARMAS Y STMAS SEGURIDAD EN LA BIBLIOTECA DE PARQUESOL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1"/>
    <s v="213"/>
  </r>
  <r>
    <n v="220239000973"/>
    <s v="AD"/>
    <d v="2024-01-01T00:00:00"/>
    <n v="22024001885"/>
    <s v="2024 06 3321 213"/>
    <n v="3360.48"/>
    <x v="97"/>
    <s v="PR-SE 40/2021 P.S. 3. PRORROGA CONTRATO SUMINISTRO DE IMPRESION CORPORATIVA. BIBLIOTECAS PUBLICAS. 08/02/24 A 07/02/25."/>
    <n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1"/>
    <s v="213"/>
  </r>
  <r>
    <n v="220240001330"/>
    <s v="AD"/>
    <d v="2024-02-09T00:00:00"/>
    <n v="22024001480"/>
    <s v="2024 06 3321 213"/>
    <n v="750.85"/>
    <x v="87"/>
    <s v="MANTIMIENTO STMAS SEGURIDAD EN BIBLIOTECA CAMPO GRANDE Y MARTIN ABRIL. AÑO 2024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1"/>
    <s v="213"/>
  </r>
  <r>
    <n v="220229000773"/>
    <s v="AD"/>
    <d v="2024-01-01T00:00:00"/>
    <n v="22024002158"/>
    <s v="2024 06 3341 213"/>
    <n v="4050.54"/>
    <x v="146"/>
    <s v="CONTRATO SERVICIO MANTENIMIENTO Y CONSERVACION PREVENTIVO-CORRECTIVO. LOTE 1  EDIFICIO GALERIAS VA  2023-24"/>
    <n v="220"/>
    <s v="ALBACETE"/>
    <s v="ALBACETE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1"/>
    <s v="213"/>
  </r>
  <r>
    <n v="220240002078"/>
    <s v="ADO"/>
    <d v="2024-02-21T00:00:00"/>
    <n v="22024001761"/>
    <s v="2024 06 3341 213"/>
    <n v="587.46"/>
    <x v="146"/>
    <s v="SUSTI F/2024/423 //Nº PROYECTO: ZM02231  / MTO C. MARCELINA PONCELA VALLADOLID  / APLICACION PRESUPUESTARIA 09/334.1/213"/>
    <n v="240"/>
    <s v="ALBACETE"/>
    <s v="ALBACETE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1"/>
    <s v="213"/>
  </r>
  <r>
    <n v="220240023570"/>
    <s v="AD"/>
    <d v="2024-06-07T00:00:00"/>
    <n v="22024004892"/>
    <s v="2024 06 3341 213"/>
    <n v="5849.26"/>
    <x v="279"/>
    <s v="PUESTA EN MARCHA, LIMPIEZA Y REVISIÓN DE LA CALDERA DEL ANTIGUO COLEGIO ROSA CHACEL. 15 DÍA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1"/>
    <s v="213"/>
  </r>
  <r>
    <n v="220240022002"/>
    <s v="ADO"/>
    <d v="2024-05-29T00:00:00"/>
    <n v="22024004651"/>
    <s v="2024 06 3341 213"/>
    <n v="540.87"/>
    <x v="495"/>
    <s v="MNTTO ASCENSORES MARCELINA PONCELA // 01/10/2023 - 31/12/2023"/>
    <s v="24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1"/>
    <s v="213"/>
  </r>
  <r>
    <n v="220240000750"/>
    <s v="AD"/>
    <d v="2024-02-05T00:00:00"/>
    <n v="22024000217"/>
    <s v="2024 07 1701 213"/>
    <n v="897.82"/>
    <x v="505"/>
    <s v="MANTENIMIENTO DE EQUIPOS CLIMATIZACIÓN EN EDIFICIO ANEXO AL DE CASA DEL BARCO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1"/>
    <s v="213"/>
  </r>
  <r>
    <n v="220240000718"/>
    <s v="AD"/>
    <d v="2024-02-05T00:00:00"/>
    <n v="22024000023"/>
    <s v="2024 07 1701 213"/>
    <n v="2333.36"/>
    <x v="88"/>
    <s v="MANTENIMIENTO DEL ASCENSOR EN EL EDIFICIO ANEXO AL DE CASA DEL BARCO. AÑO 2024"/>
    <n v="220"/>
    <s v="VIGO"/>
    <s v="PONTEVEDRA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1"/>
    <s v="213"/>
  </r>
  <r>
    <n v="220240003049"/>
    <s v="AD"/>
    <d v="2024-02-21T00:00:00"/>
    <n v="22024001695"/>
    <s v="2024 07 1701 213"/>
    <n v="2885.81"/>
    <x v="87"/>
    <s v="SEGURIDAD Y ALARMA DE LA CASA DEL BARCO Y EDIFICIO ANEXO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1"/>
    <s v="213"/>
  </r>
  <r>
    <n v="220240021004"/>
    <s v="AD"/>
    <d v="2024-05-24T00:00:00"/>
    <n v="22024004655"/>
    <s v="2024 07 1701 213"/>
    <n v="847"/>
    <x v="88"/>
    <s v="Instalación de un dispositivo WECO-MCS/NE300 en el ascensor de Casa del Barco-Edificio anexo."/>
    <s v="220"/>
    <s v="VIGO"/>
    <s v="PONTEVEDRA"/>
    <x v="0"/>
    <s v="AdDirec - Adjudicación Directa"/>
    <s v="SinC - Sin Criterio"/>
    <x v="0"/>
    <x v="1"/>
    <s v="2"/>
    <s v="2. Gastos corrientes en bienes y servicios"/>
    <s v="07"/>
    <x v="4"/>
    <s v="1701"/>
    <s v="1701. Dirección del área de medio ambiente"/>
    <s v="21"/>
    <s v="213"/>
  </r>
  <r>
    <n v="220240018056"/>
    <s v="AD"/>
    <d v="2024-05-17T00:00:00"/>
    <n v="22024004445"/>
    <s v="2024 07 1701 213"/>
    <n v="100.8"/>
    <x v="437"/>
    <s v="INSPECCIÓN PERIÓDICA OFICIAL DEL ASCENSOR UBICADO EN EL EDIFICIO ANEXO AL DE CASA DEL BARCO."/>
    <s v="220"/>
    <s v="TRES CANTOS"/>
    <s v="MADRID"/>
    <x v="0"/>
    <s v="AdDirec - Adjudicación Directa"/>
    <s v="SinC - Sin Criterio"/>
    <x v="0"/>
    <x v="1"/>
    <s v="2"/>
    <s v="2. Gastos corrientes en bienes y servicios"/>
    <s v="07"/>
    <x v="4"/>
    <s v="1701"/>
    <s v="1701. Dirección del área de medio ambiente"/>
    <s v="21"/>
    <s v="213"/>
  </r>
  <r>
    <n v="220240028951"/>
    <s v="AD"/>
    <d v="2024-07-03T00:00:00"/>
    <n v="22024005099"/>
    <s v="2024 07 1711 210"/>
    <n v="125000"/>
    <x v="506"/>
    <s v="DESBROCE Y ELIMINACIÓN DE RESIDUOS DE CONSTRUCCIÓN DE PARCELAS Y VIALES DE TIT. PÚBLICA - EXPTE: A.M. V.16/2022 - PS 1"/>
    <n v="220"/>
    <s v="MADRID"/>
    <s v="MADR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0"/>
  </r>
  <r>
    <n v="220240004424"/>
    <s v="D"/>
    <d v="2024-03-05T00:00:00"/>
    <n v="22024001637"/>
    <s v="2024 07 1711 213"/>
    <n v="1872.33"/>
    <x v="507"/>
    <s v="NURAL 51 24ML FIJADOR ROSCAS / ACEITE EXTREME-GARD.80W90 5.Lts / SIGAUS / reten 35*65*10 / Junta / Rodmiento eje cuchill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6"/>
    <s v="D"/>
    <d v="2024-03-05T00:00:00"/>
    <n v="22024001637"/>
    <s v="2024 07 1711 213"/>
    <n v="301.36"/>
    <x v="507"/>
    <s v="FILTRO DE COMBUSTIBLE / Jardineri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438"/>
    <s v="D"/>
    <d v="2024-03-05T00:00:00"/>
    <n v="22024001637"/>
    <s v="2024 07 1711 213"/>
    <n v="155.58000000000001"/>
    <x v="507"/>
    <s v="FILTRO ACEITE MOTOR / ACEITE MOTOR PLUS-50 LATA 5.Lts / SIGAUS / Jardineri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34"/>
    <s v="D"/>
    <d v="2024-03-05T00:00:00"/>
    <n v="22024001637"/>
    <s v="2024 07 1711 213"/>
    <n v="185.21"/>
    <x v="508"/>
    <s v="CORREA XPA1332 / DESPLAZAMIENTO FURGON/CAMIONETA  0,60 ¿ / KM. / MANO DE OBRA A CLIENTE (FUERA DE TALLER)"/>
    <n v="300"/>
    <s v="PALENCIA"/>
    <s v="PALENCIA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38"/>
    <s v="D"/>
    <d v="2024-03-05T00:00:00"/>
    <n v="22024001637"/>
    <s v="2024 07 1711 213"/>
    <n v="2649.33"/>
    <x v="193"/>
    <s v="MANO DE OBRA / STIHL BUJÍA NGK CMR6H 4007011 / STIHL JOGO DE JUNTAS DE VEDAÇÃO 42820071010 / STIHL VÁLVULA DE ADMISIÓN 4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436"/>
    <s v="D"/>
    <d v="2024-03-05T00:00:00"/>
    <n v="22024001637"/>
    <s v="2024 07 1711 213"/>
    <n v="1793.05"/>
    <x v="193"/>
    <s v="MANO DE OBRA / MANO DE OBRA / DUMPER ENGRANAJE CONICO 38202 / DUMPER ENGRANAJE Z12 14X39.6X14 CONICO 010038700 / DUMPER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434"/>
    <s v="D"/>
    <d v="2024-03-05T00:00:00"/>
    <n v="22024001637"/>
    <s v="2024 07 1711 213"/>
    <n v="685.56"/>
    <x v="193"/>
    <s v="MANO DE OBRA / DUMPER AUSA FILTRO GASOIL AEREO MN000017 / AUSA KIT FILTROS MOTOR KUBOTA 93403RE00 / ACEITE MOTOR MDX PLU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36"/>
    <s v="D"/>
    <d v="2024-03-05T00:00:00"/>
    <n v="22024001637"/>
    <s v="2024 07 1711 213"/>
    <n v="584.36"/>
    <x v="193"/>
    <s v="MANO DE OBRA / STIHL CABLE BOWDEN 42821801107 / STIHL RETÉN 15X25X5 96390031585 / MANO DE OBRA / KAWASAKI FILTRO ACEIT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32"/>
    <s v="D"/>
    <d v="2024-03-05T00:00:00"/>
    <n v="22024001637"/>
    <s v="2024 07 1711 213"/>
    <n v="201.71"/>
    <x v="193"/>
    <s v="Corresponde al albaran T23/2530-VALE 257-VIVERO / Nº OR: 4704 - Entrada: 01/12/2023 09:11:25 Nº Serie: 967805207 / Marc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0"/>
    <s v="D"/>
    <d v="2024-03-05T00:00:00"/>
    <n v="22024001637"/>
    <s v="2024 07 1711 213"/>
    <n v="400.32"/>
    <x v="279"/>
    <s v="Albarán OT/ 141022 de 22/01/2024 ( REPARACIÓN EN TALLER DE MOTOAZADA HONDA F220 REF.: RIBERA VALE Nº 0295 RETIRADA EL 23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4"/>
    <s v="D"/>
    <d v="2024-03-05T00:00:00"/>
    <n v="22024001637"/>
    <s v="2024 07 1711 213"/>
    <n v="302.98"/>
    <x v="279"/>
    <s v="Albarán OT/141177 de 30/01/2024 ( REPARACIÓN EN TALLER DE CARRETILLA PULVERIZADORA HONDA CPH 100 REF.: RIBERA DE CASTILL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426"/>
    <s v="D"/>
    <d v="2024-03-05T00:00:00"/>
    <n v="22024001637"/>
    <s v="2024 07 1711 213"/>
    <n v="177.7"/>
    <x v="279"/>
    <s v="Albarán OT/ 140903 de 16/01/2024 ( REPARACIÓN EN TALLER DE CORTACÉSPED HONDA HRH 536. REF.: CAMPO GRANDE  VALE Nº: 0283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8"/>
    <s v="D"/>
    <d v="2024-03-05T00:00:00"/>
    <n v="22024001637"/>
    <s v="2024 07 1711 213"/>
    <n v="112.12"/>
    <x v="279"/>
    <s v="Albarán OT/141269 de 6/02/2024 ( REPARACIÓN EN TALLER DE CORTACÉSPED HONDA HRH536HXE REF.: HUERTA DEL REY 1 VALE Nº: 038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2"/>
    <s v="D"/>
    <d v="2024-03-05T00:00:00"/>
    <n v="22024001637"/>
    <s v="2024 07 1711 213"/>
    <n v="98.2"/>
    <x v="279"/>
    <s v="Albarán OT/ 141178 de 29/01/2024 ( REPARACIÓN EN TALLER DE CORTACÉSPED HONDA HRH 536 HXE REF.: MORERAS VALE Nº.: 0365 R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26033"/>
    <s v="D"/>
    <d v="2024-06-20T00:00:00"/>
    <n v="22024001637"/>
    <s v="2024 07 1711 213"/>
    <n v="482.12"/>
    <x v="507"/>
    <s v="KIT DE MANTENIMIENTO / FILTRO AIRE INTERIOR / BUJIA / LUBRICANTE SPRAY CADENAS / Jardineri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6060"/>
    <s v="D"/>
    <d v="2024-06-20T00:00:00"/>
    <n v="22024001637"/>
    <s v="2024 07 1711 213"/>
    <n v="710.46"/>
    <x v="507"/>
    <s v="FILTRO HIDRAULICO / FILTRO DE COMBUSTIBLE DE GASOLINA / FILTRO ACEITE MOTOR / Junta / Tapa / Kit de mantenimiento / LIMP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6031"/>
    <s v="D"/>
    <d v="2024-06-20T00:00:00"/>
    <n v="22024001637"/>
    <s v="2024 07 1711 213"/>
    <n v="678.7"/>
    <x v="193"/>
    <s v="MANO DE OBRA / MANO DE OBRA / STIHL RESORTE DE RETRACCIÓN 42371900600 / CUERDA ARRANQUE 2,8MM 100MT / MANO DE OBRA / MA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6035"/>
    <s v="D"/>
    <d v="2024-06-20T00:00:00"/>
    <n v="22024001637"/>
    <s v="2024 07 1711 213"/>
    <n v="257.39999999999998"/>
    <x v="279"/>
    <s v="Albarán OT/ 142898 de 21 y 23/05/2024 ( REPARACIÓN EN TALLER DE DESBRZADORA HONDA UM616 REF: PARQUESOL VALE Nº: 1501 RET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21"/>
    <s v="D"/>
    <d v="2024-06-18T00:00:00"/>
    <n v="22024001637"/>
    <s v="2024 07 1711 213"/>
    <n v="223.66"/>
    <x v="507"/>
    <s v="CONJUNTO DE BARRA DE ACOPLE / PASADOR ROMPIBL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94"/>
    <s v="D"/>
    <d v="2024-06-18T00:00:00"/>
    <n v="22024001637"/>
    <s v="2024 07 1711 213"/>
    <n v="22.86"/>
    <x v="507"/>
    <s v="PASADOR DE ANILLA 5.MM / PASADOR DE ANILLA 4.MM / PACK PASADORES ANILLA.6x42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96"/>
    <s v="D"/>
    <d v="2024-06-18T00:00:00"/>
    <n v="22024001637"/>
    <s v="2024 07 1711 213"/>
    <n v="10.09"/>
    <x v="507"/>
    <s v="BULÓ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98"/>
    <s v="D"/>
    <d v="2024-06-18T00:00:00"/>
    <n v="22024001637"/>
    <s v="2024 07 1711 213"/>
    <n v="896.38"/>
    <x v="507"/>
    <s v="MANOCONTACTO PRESION ACEITE MOT. / ENVOLTURA / ENVOLTURA / TRASLADO CAMPO GRANDE-TALLER / Jardineria / TRASLADO TALLER-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19"/>
    <s v="D"/>
    <d v="2024-06-18T00:00:00"/>
    <n v="22024001637"/>
    <s v="2024 07 1711 213"/>
    <n v="541.64"/>
    <x v="508"/>
    <s v="CUCHILLA AFILADA DRCHA. H77 / CUCHILLA AFILADA IZDA. H77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300"/>
    <s v="D"/>
    <d v="2024-06-18T00:00:00"/>
    <n v="22024001637"/>
    <s v="2024 07 1711 213"/>
    <n v="595.36"/>
    <x v="508"/>
    <s v="FILTRO COMBUSTIBLE / FILTRO ACEITE MOTOR PROFIHOPPER / FILTRO AIRE / FILTRO AIRE / FILTRO HIDRAUL PH05 / LATA 5L. TOTAL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25"/>
    <s v="D"/>
    <d v="2024-06-18T00:00:00"/>
    <n v="22024001637"/>
    <s v="2024 07 1711 213"/>
    <n v="1567.14"/>
    <x v="193"/>
    <s v="MANO DE OBRA / KUBOTA FUSIBLE MECANICO REF. K5453-34590 / KUBOTA PASADOR 501201014 / KUBOTA ARANDELA DE SOPORTE K5371-34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23"/>
    <s v="D"/>
    <d v="2024-06-18T00:00:00"/>
    <n v="22024001637"/>
    <s v="2024 07 1711 213"/>
    <n v="60.12"/>
    <x v="509"/>
    <s v="MATRICULA 5833 BZK - VALE Nº 446 - REPARACION FUGA ACEITE DE PROLONGAS EN GRUA(SUSTITUIR TUBERIA POR FLEXIBLE LATIGUILLO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96"/>
    <s v="D"/>
    <d v="2024-06-13T00:00:00"/>
    <n v="22024001637"/>
    <s v="2024 07 1711 213"/>
    <n v="9.98"/>
    <x v="262"/>
    <s v="ALB: 24-211990 PED: 24-020149-1017 S/PED: VALE 1041 / REPARACION DE: CAÑON   MARCA:TIFON   MODELO: CITICEN 500   NS: / M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98"/>
    <s v="D"/>
    <d v="2024-06-13T00:00:00"/>
    <n v="22024001637"/>
    <s v="2024 07 1711 213"/>
    <n v="56.65"/>
    <x v="262"/>
    <s v="ALB: 24-212627 PED: 24-020751-1017 S/PED: 0001011 VALE 1040 / REPARACION DE: GENERADORAR   MARCA:HONDA   MODELO: X60   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800"/>
    <s v="D"/>
    <d v="2024-06-13T00:00:00"/>
    <n v="22024001637"/>
    <s v="2024 07 1711 213"/>
    <n v="79.86"/>
    <x v="279"/>
    <s v="Albarán OT/142647 de 10 y 14/05/2024 ( REPARACIÓN EN TALLER DE CORTACÉSPED HONDA HRH 536 HXE REF.: MORERAS VALE Nº: 1036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21"/>
    <s v="D"/>
    <d v="2024-06-13T00:00:00"/>
    <n v="22024001637"/>
    <s v="2024 07 1711 213"/>
    <n v="226.89"/>
    <x v="508"/>
    <s v="CORREA XPZ 1112 (5) / MUELLE (2) / Desplazamiento Furgon/Camioneta  0,60 ¿ / Km. / Mano de obra a cliente (Fuera de tall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67"/>
    <s v="D"/>
    <d v="2024-06-13T00:00:00"/>
    <n v="22024001637"/>
    <s v="2024 07 1711 213"/>
    <n v="244.38"/>
    <x v="193"/>
    <s v="MANO DE OBRA / STIHL CABEZAL DE ASPIRACIÓN 3503521 / STIHL FILTRO DE AIRE 41471410300 / CUERDA ARRANQUE 2,8MM 100MT / M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67"/>
    <s v="D"/>
    <d v="2024-06-13T00:00:00"/>
    <n v="22024001637"/>
    <s v="2024 07 1711 213"/>
    <n v="244.38"/>
    <x v="193"/>
    <s v="MANO DE OBRA / STIHL CABEZAL DE ASPIRACIÓN 3503521 / STIHL FILTRO DE AIRE 41471410300 / CUERDA ARRANQUE 2,8MM 100MT / M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21"/>
    <s v="D"/>
    <d v="2024-06-13T00:00:00"/>
    <n v="22024001637"/>
    <s v="2024 07 1711 213"/>
    <n v="226.89"/>
    <x v="508"/>
    <s v="CORREA XPZ 1112 (5) / MUELLE (2) / Desplazamiento Furgon/Camioneta  0,60 ¿ / Km. / Mano de obra a cliente (Fuera de tall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800"/>
    <s v="D"/>
    <d v="2024-06-13T00:00:00"/>
    <n v="22024001637"/>
    <s v="2024 07 1711 213"/>
    <n v="79.86"/>
    <x v="279"/>
    <s v="Albarán OT/142647 de 10 y 14/05/2024 ( REPARACIÓN EN TALLER DE CORTACÉSPED HONDA HRH 536 HXE REF.: MORERAS VALE Nº: 1036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98"/>
    <s v="D"/>
    <d v="2024-06-13T00:00:00"/>
    <n v="22024001637"/>
    <s v="2024 07 1711 213"/>
    <n v="56.65"/>
    <x v="262"/>
    <s v="ALB: 24-212627 PED: 24-020751-1017 S/PED: 0001011 VALE 1040 / REPARACION DE: GENERADORAR   MARCA:HONDA   MODELO: X60   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96"/>
    <s v="D"/>
    <d v="2024-06-13T00:00:00"/>
    <n v="22024001637"/>
    <s v="2024 07 1711 213"/>
    <n v="9.98"/>
    <x v="262"/>
    <s v="ALB: 24-211990 PED: 24-020149-1017 S/PED: VALE 1041 / REPARACION DE: CAÑON   MARCA:TIFON   MODELO: CITICEN 500   NS: / M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2332"/>
    <s v="AD"/>
    <d v="2024-05-31T00:00:00"/>
    <n v="22024004842"/>
    <s v="2024 07 1711 213"/>
    <n v="1000"/>
    <x v="510"/>
    <s v="Mantenimiento y reparación de maquinaria de jardinería en garantía fuera de Acuerdo Marco. Ejercicio 2024"/>
    <s v="220"/>
    <s v="LA BAÑEZA"/>
    <s v="LEON"/>
    <x v="0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1"/>
    <s v="213"/>
  </r>
  <r>
    <n v="220240019794"/>
    <s v="D"/>
    <d v="2024-05-23T00:00:00"/>
    <n v="22024001637"/>
    <s v="2024 07 1711 213"/>
    <n v="548.69000000000005"/>
    <x v="508"/>
    <s v="FILTRO COMBUSTIBLE / FILTRO ACEITE MOTOR PROFIHOPPER / FILTRO AIRE / FILTRO AIRE / FILTRO HIDRAUL PH05 / LATA 5L.TOTAL T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9797"/>
    <s v="D"/>
    <d v="2024-05-23T00:00:00"/>
    <n v="22024001637"/>
    <s v="2024 07 1711 213"/>
    <n v="593.16999999999996"/>
    <x v="193"/>
    <s v="MANO DE OBRA / STIHL CABLE BOWDEN 41471801119 / MANO DE OBRA / TORO CORREA DE CUCHILLA REF. 110-1790 / TORO CORREA REF.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371"/>
    <s v="D"/>
    <d v="2024-05-14T00:00:00"/>
    <n v="22024001637"/>
    <s v="2024 07 1711 213"/>
    <n v="1192.46"/>
    <x v="508"/>
    <s v="MOTOR HIDRAULICO / LATA 5L.TOTAL TIR 8900 10W40 / SIGAUS / MANO DE OBRA A CLIENTE / DESPLAZAMIENTO FURGON/CAMIONETA  0,6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470"/>
    <s v="D"/>
    <d v="2024-05-14T00:00:00"/>
    <n v="22024001637"/>
    <s v="2024 07 1711 213"/>
    <n v="759.94"/>
    <x v="508"/>
    <s v="CUCHILLA AFILADA DRCHA. H77 / CUCHILLA AFILADA IZDA. H77 / CORREA XPZ 1112 / Mano Obra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633"/>
    <s v="D"/>
    <d v="2024-05-14T00:00:00"/>
    <n v="22024001637"/>
    <s v="2024 07 1711 213"/>
    <n v="987"/>
    <x v="507"/>
    <s v="RUEDINES PLATAFORMA CORTE / Revestimiento / TORNILLO 8X18 C/ARANDELA / TUERCA / TAPA / TUERCA / BRAZO / BRAZO / TUERCA D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476"/>
    <s v="D"/>
    <d v="2024-05-14T00:00:00"/>
    <n v="22024001637"/>
    <s v="2024 07 1711 213"/>
    <n v="834.82"/>
    <x v="193"/>
    <s v="MANO DE OBRA -SIN CARGO / MANO DE OBRA - SIN CARGO / MANO DE OBRA / STIHL JUNTA 41801290906 / STIHL  PALANCA 41801822800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621"/>
    <s v="D"/>
    <d v="2024-05-14T00:00:00"/>
    <n v="22024001637"/>
    <s v="2024 07 1711 213"/>
    <n v="889.07"/>
    <x v="193"/>
    <s v="MANO DE OBRA / MANO DE OBRA / CUERDA ARRANQUE 2,8MM 100MT / MANO DE OBRA / BATERIA TUDOR  TEC. TB 500 / MANO DE OBRA / T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466"/>
    <s v="D"/>
    <d v="2024-05-14T00:00:00"/>
    <n v="22024001637"/>
    <s v="2024 07 1711 213"/>
    <n v="49.01"/>
    <x v="279"/>
    <s v="Albarán OT/142183 de 3/04/2024 ( REPARACIÓN EN TALLER DE MOTOAZADA FG205 REF.: HUERTA DEL REY 1 VALE Nº: 0473 RETIRADA 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635"/>
    <s v="D"/>
    <d v="2024-05-14T00:00:00"/>
    <n v="22024001637"/>
    <s v="2024 07 1711 213"/>
    <n v="237.11"/>
    <x v="279"/>
    <s v="Albarán OT/ 142306 de 11 y 17/04/2024 ( REPARACIÓN EN TALLER DE CORTACÉSPED HONDA HRH 536 REF.: HUERTA DEL REY 1ª FASE -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637"/>
    <s v="D"/>
    <d v="2024-05-14T00:00:00"/>
    <n v="22024001637"/>
    <s v="2024 07 1711 213"/>
    <n v="239.11"/>
    <x v="279"/>
    <s v="Albarán OT/ 142382 de 19 y 24/04/2024 ( REPARACIÓN EN TALLER DE TRACTOR CORTACÉSPED RIDER HUSQVARNA REF.: PARQUESOL VAL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3732"/>
    <s v="D"/>
    <d v="2024-04-30T00:00:00"/>
    <n v="22024001637"/>
    <s v="2024 07 1711 213"/>
    <n v="41.19"/>
    <x v="279"/>
    <s v="Albarán OT/ 141981 de 18/03/2024 ( REPARACIÓN EN TALLER DE CORTACÉSPED HONDA HRH 536 REF.: HUERTA DEL REY P-1 MÁQUINA Nº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2791"/>
    <s v="D"/>
    <d v="2024-04-25T00:00:00"/>
    <n v="22024001637"/>
    <s v="2024 07 1711 213"/>
    <n v="984.42"/>
    <x v="193"/>
    <s v="MANO DE OBRA / STIHL TUBO FLEXIBLE TIPO ACORDEÓN 42827016102 / MANO DE OBRA / STIHL FILTRO DE AIRE 41801410300 / STIHL B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2789"/>
    <s v="D"/>
    <d v="2024-04-25T00:00:00"/>
    <n v="22024001637"/>
    <s v="2024 07 1711 213"/>
    <n v="221.39"/>
    <x v="262"/>
    <s v="ALB: 24-204756 PED: 24-007698-1017 S/PED: SU VALE 0430 / REPARACION DE: DESBROZADORA   MARCA: AS  MODELO:  940 RC  NS: /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2787"/>
    <s v="D"/>
    <d v="2024-04-25T00:00:00"/>
    <n v="22024001637"/>
    <s v="2024 07 1711 213"/>
    <n v="124.71"/>
    <x v="279"/>
    <s v="Albarán OT/ 141713 de 29/02/2024 y 13/03/2024 ( REPARACIÓN EN TALLER DE CORTACÉSPED FLOTANTE ALLEN 450 REF.: HUERTA DEL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1166"/>
    <s v="D"/>
    <d v="2024-04-11T00:00:00"/>
    <n v="22024001637"/>
    <s v="2024 07 1711 213"/>
    <n v="967.96"/>
    <x v="193"/>
    <s v="MANO DE OBRA / DUMPER AUSA FILTRO GASOIL AEREO MN000017 / AUSA KIT FILTROS MOTOR KUBOTA 93403RE00 / ACEITE MOTOR AD XTD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1161"/>
    <s v="D"/>
    <d v="2024-04-11T00:00:00"/>
    <n v="22024001637"/>
    <s v="2024 07 1711 213"/>
    <n v="864.71"/>
    <x v="193"/>
    <s v="MANO DE OBRA / STIHL CABEZAL DE ASPIRACIÓN 3503503 / STIHL FILTRO 42371201800 / MANO DE OBRA - SIN CARGO / MANO DE OBR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8941"/>
    <s v="D"/>
    <d v="2024-04-01T00:00:00"/>
    <n v="22024001637"/>
    <s v="2024 07 1711 213"/>
    <n v="983.56"/>
    <x v="193"/>
    <s v="MANO DE OBRA / ACEITE EMERS PLATINUM 10W40 / KOHLER FILTRO ACEITE K12 050 01S / KOHLER FILTRO COMBUSTIBLE K24 050 13 / 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8933"/>
    <s v="D"/>
    <d v="2024-04-01T00:00:00"/>
    <n v="22024001637"/>
    <s v="2024 07 1711 213"/>
    <n v="954.15"/>
    <x v="193"/>
    <s v="MANO DE OBRA / TORNILLO D931.12.9.10-125X90 / MANO DE OBRA / STIHL FILTRO DE AIRE 42821410300 / MANO DE OBRA / STIHL CA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8994"/>
    <s v="D"/>
    <d v="2024-04-01T00:00:00"/>
    <n v="22024001637"/>
    <s v="2024 07 1711 213"/>
    <n v="945.06"/>
    <x v="193"/>
    <s v="MANO DE OBRA / STIHL FILTRO DE AIRE, VELO 11371201604 / STIHL PIÑÓN DE CADENA 3/8&quot;&quot; PICCO 6D 11376402005 / CADENA STIHL M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9064"/>
    <s v="D"/>
    <d v="2024-04-01T00:00:00"/>
    <n v="22024001637"/>
    <s v="2024 07 1711 213"/>
    <n v="220.69"/>
    <x v="193"/>
    <s v="MANO DE OBRA / STIHL TAMBOR DEL EMBRAGUE 41491602902 / STIHL EMBRAGUE 41801602000 / MANO DE OBRA / STIHL  CABEZAL DE ASP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9071"/>
    <s v="D"/>
    <d v="2024-04-01T00:00:00"/>
    <n v="22024001637"/>
    <s v="2024 07 1711 213"/>
    <n v="162.53"/>
    <x v="279"/>
    <s v="Albarán OT/ 141750 de 4/03/2024 ( REPARACIÓN EN TALLER DE CORTACÉSPED HONDA HRH 53 6 HXE REF.: HUERTA DEL REY 2 VALE Nº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9069"/>
    <s v="D"/>
    <d v="2024-04-01T00:00:00"/>
    <n v="22024001637"/>
    <s v="2024 07 1711 213"/>
    <n v="156.53"/>
    <x v="279"/>
    <s v="Albarán OT/ 141661 de 27/02/2024 ( REPARACIÓN EN TALLER DE MOTOCULTOR HONDA F220 REF.: CAMPO GRANDE VALE Nº.: 0416 RETI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36123"/>
    <s v="D"/>
    <d v="2024-08-07T00:00:00"/>
    <n v="22024001637"/>
    <s v="2024 07 1711 213"/>
    <n v="931.49"/>
    <x v="279"/>
    <s v="Albarán OT/ 143205 de 13/06/2024 y 11/07/2024 ( REPARACIÓN EN TALLER DE TRACTOR CORTACÉSPED RIDER PF21 AWD REF.: PARQUES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6133"/>
    <s v="D"/>
    <d v="2024-08-07T00:00:00"/>
    <n v="22024001637"/>
    <s v="2024 07 1711 213"/>
    <n v="412.02"/>
    <x v="193"/>
    <s v="MANO DE OBRA sin cargo / MANO DE OBRA / MANO DE OBRA / STIHL PROTECTOR MANILLAR 48517909106 / STIHL CHAPA INDICACIÓN POT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4158"/>
    <s v="D"/>
    <d v="2024-07-30T00:00:00"/>
    <n v="22024001637"/>
    <s v="2024 07 1711 213"/>
    <n v="2749.57"/>
    <x v="508"/>
    <s v="PILOTO TRASERO PROFIHOPPER / BOMBA HY / FILTRO HIDRAUL PH05 / LATA 5L.TOTAL TIR 8900 10W40 / SIGAUS / TORICA 76 X 3 / CO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0841"/>
    <s v="D"/>
    <d v="2024-07-16T00:00:00"/>
    <n v="22024001637"/>
    <s v="2024 07 1711 213"/>
    <n v="437.69"/>
    <x v="507"/>
    <s v="ANILLO CLIP / CORREAS DESBROZADORA / Mano de obra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0873"/>
    <s v="D"/>
    <d v="2024-07-16T00:00:00"/>
    <n v="22024001637"/>
    <s v="2024 07 1711 213"/>
    <n v="75.760000000000005"/>
    <x v="193"/>
    <s v="MANO DE OBRA / STIHL FILTRO DE AIRE 41801410300 / STIHL CABLE BOWDEN 41801801113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0849"/>
    <s v="D"/>
    <d v="2024-07-16T00:00:00"/>
    <n v="22024001637"/>
    <s v="2024 07 1711 213"/>
    <n v="74.540000000000006"/>
    <x v="262"/>
    <s v="ALB: 24-216366 PED: 24-024359-1001 S/PED: 515321672 VALE 1520 / REPARACION DE:SOPLADOR    MARCA:STIHL   MODELO:BR700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28559"/>
    <s v="D"/>
    <d v="2024-07-01T00:00:00"/>
    <n v="22024001637"/>
    <s v="2024 07 1711 213"/>
    <n v="334.99"/>
    <x v="193"/>
    <s v="MANO DE OBRA / STIHL VÁSTAGO Ø 25,4 MM 41477107115 / STIHL ARBOL DE ACCIONAMIENTO 41477113211 / MANO DE OBRA / STIHL CAR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28557"/>
    <s v="D"/>
    <d v="2024-07-01T00:00:00"/>
    <n v="22024001637"/>
    <s v="2024 07 1711 213"/>
    <n v="152.94"/>
    <x v="279"/>
    <s v="Albarán OT/ 143125 de 10/06/2024 ( REPARACIÓN EN TALLER DE CORTACÉSPED HONDA HRH 536 REF.: MORERAS VALE Nº: 1517 RETIRAD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1730"/>
    <s v="AD"/>
    <d v="2024-09-03T00:00:00"/>
    <n v="22024006086"/>
    <s v="2024 07 1711 213"/>
    <n v="5000"/>
    <x v="172"/>
    <s v="Reparación y trabajos en plataformas elevadoras. Ejercicio 2024."/>
    <n v="220"/>
    <s v="CABEZON DE PISUERGA"/>
    <s v="VALLADOLID"/>
    <x v="0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1"/>
    <s v="213"/>
  </r>
  <r>
    <n v="220240037384"/>
    <s v="D"/>
    <d v="2024-08-14T00:00:00"/>
    <n v="22024001637"/>
    <s v="2024 07 1711 213"/>
    <n v="3111.96"/>
    <x v="507"/>
    <s v="Husillo / Tornillo / Tornillo / CORREA TRAPEZOIDAL / TORNILLO DE FIJACION / Rueda loca / LAMPARA 12V.21/5W / Eje cardán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7386"/>
    <s v="D"/>
    <d v="2024-08-14T00:00:00"/>
    <n v="22024001637"/>
    <s v="2024 07 1711 213"/>
    <n v="371.93"/>
    <x v="193"/>
    <s v="MANO DE OBRA / STIHL CABLE BOWDEN 41281801112 / MANO DE OBRA / MANO DE OBRA / MANO DE OBRA / MANG GSTII 16X27 20BAR NEGR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7388"/>
    <s v="D"/>
    <d v="2024-08-14T00:00:00"/>
    <n v="22024001637"/>
    <s v="2024 07 1711 213"/>
    <n v="3533.13"/>
    <x v="193"/>
    <s v="MANO DE OBRA / METAL-BUNA METRICA 8.70X13 / CAJA PTO  K206315504 / TUBO RETO. K206336620 / KUBOTA JUNTA TORICA REF. 0481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7334"/>
    <s v="D"/>
    <d v="2024-08-14T00:00:00"/>
    <n v="22024001637"/>
    <s v="2024 07 1711 213"/>
    <n v="44.59"/>
    <x v="262"/>
    <s v="ALB: 24-219414 PED: 24-031442-1017 S/PED: SU VALE 1542 / REPARACION DE: DESBROZADORA   MARCA: STIHL  MODELO: FS 131   NS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7336"/>
    <s v="D"/>
    <d v="2024-08-14T00:00:00"/>
    <n v="22024001637"/>
    <s v="2024 07 1711 213"/>
    <n v="257.62"/>
    <x v="262"/>
    <s v="ALB: 24-218249 PED: 24-029443-1017 S/PED: VALE  1534 / REPARACION DE: SOPLADOR    MARCA:STIHL   MODELO:BR700    NS:51532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2917"/>
    <s v="AD"/>
    <d v="2024-09-19T00:00:00"/>
    <n v="22024004842"/>
    <s v="2024 07 1711 213"/>
    <n v="507.47"/>
    <x v="510"/>
    <s v="AD COMPLEMENTARIO AL APROBADO PARA MANTENIMIENTO Y REPARACION DE MAQUINARIA EN GARANTIA FUERA DEL A.M. EJERCICIO 2024"/>
    <s v="220"/>
    <s v="LA BAÑEZA"/>
    <s v="LEON"/>
    <x v="0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1"/>
    <s v="213"/>
  </r>
  <r>
    <n v="220240044661"/>
    <s v="D"/>
    <d v="2024-09-30T00:00:00"/>
    <n v="22024001637"/>
    <s v="2024 07 1711 213"/>
    <n v="93.65"/>
    <x v="507"/>
    <s v="Pasador rompible / ACEITE MOTOR PLUS-50 LATA 5.Lts / SIGAUS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663"/>
    <s v="D"/>
    <d v="2024-09-30T00:00:00"/>
    <n v="22024001637"/>
    <s v="2024 07 1711 213"/>
    <n v="18.91"/>
    <x v="507"/>
    <s v="Pasador rompibl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481"/>
    <s v="D"/>
    <d v="2024-09-30T00:00:00"/>
    <n v="22024001637"/>
    <s v="2024 07 1711 213"/>
    <n v="168.9"/>
    <x v="508"/>
    <s v="LATA 5L.TOTAL TIR 8900 10W40 / SIGAUS / FILTRO ACEITE MOTOR PROFIHOPPER / Desplazamiento Furgon/Camioneta  0,60 ¿ / Km.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707"/>
    <s v="D"/>
    <d v="2024-09-30T00:00:00"/>
    <n v="22024001637"/>
    <s v="2024 07 1711 213"/>
    <n v="1023.51"/>
    <x v="193"/>
    <s v="MANO DE OBRA (SIN CARGO) / MANO DE OBRA / STIHL FILTRO DE AIRE 41801410300 / STIHL EMBRAGUE 41801602000 / MANO DE OBRA /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705"/>
    <s v="D"/>
    <d v="2024-09-30T00:00:00"/>
    <n v="22024001637"/>
    <s v="2024 07 1711 213"/>
    <n v="535.13"/>
    <x v="193"/>
    <s v="MANO DE OBRA / STIHL BUJÍA BOSCH USR7AC 4007009 / STIHL FILTRO DE AIRE 41801410300 / MANO DE OBRA / O.W. RETEN REF. 2999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623"/>
    <s v="D"/>
    <d v="2024-09-30T00:00:00"/>
    <n v="22024001637"/>
    <s v="2024 07 1711 213"/>
    <n v="120.06"/>
    <x v="262"/>
    <s v="ALB: 24-219100 PED: 24-031445-1017 S/PED:  / REPARACION DE: DESBROZADORA   MARCA: STHIL  MODELO:  FS131  NS:515446438 /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04380"/>
    <s v="D"/>
    <d v="2024-03-05T00:00:00"/>
    <n v="22024001638"/>
    <s v="2024 07 1711 214"/>
    <n v="362"/>
    <x v="252"/>
    <s v="OA EX-RP ESCOBILLA LIMPIAPARABR  MATRICULA 5891HTF / REVISI N VEHZCULO / OS TEST VEHOCULO / OA SU LIQUIDO DE FRENOS / OA"/>
    <n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78"/>
    <s v="D"/>
    <d v="2024-03-05T00:00:00"/>
    <n v="22024001638"/>
    <s v="2024 07 1711 214"/>
    <n v="346.28"/>
    <x v="252"/>
    <s v="REVISI N VEHZCULO  MATRICULA 9207HPX / OS TEST VEHOCULO / OA SU LIQUIDO DE FRENOS / OA SU PASTILLAS FRENO DEL / OA SU PA"/>
    <n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428"/>
    <s v="D"/>
    <d v="2024-03-05T00:00:00"/>
    <n v="22024001638"/>
    <s v="2024 07 1711 214"/>
    <n v="1728.87"/>
    <x v="82"/>
    <s v="MANO DE OBRA // M.O. D/M  PUERTA, DESVENTIR Y VESTIR PUERTA. CUADRAR PUERTA CON AJUSTE DE VISAGR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432"/>
    <s v="D"/>
    <d v="2024-03-05T00:00:00"/>
    <n v="22024001638"/>
    <s v="2024 07 1711 214"/>
    <n v="1706.54"/>
    <x v="284"/>
    <s v="TA24 216 REPARACION 5729-KJK KMS.27732 CAMBIAR ACEITE MOTOR, FILTROS DE ACEITE, GASOIL, AIRE Y POLEN. SUSTITUIR VALVULIN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60"/>
    <s v="D"/>
    <d v="2024-03-05T00:00:00"/>
    <n v="22024001638"/>
    <s v="2024 07 1711 214"/>
    <n v="516.14"/>
    <x v="284"/>
    <s v="TA24 53 REPARACION 3687-FJM KMS.141000  REV.BATERIAS, SUSTITUIR LAS MISMAS / 050004113100 BATTERIA NP 110 ST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68"/>
    <s v="D"/>
    <d v="2024-03-05T00:00:00"/>
    <n v="22024001638"/>
    <s v="2024 07 1711 214"/>
    <n v="264.42"/>
    <x v="284"/>
    <s v="TA24 97 REPARACION 0515-KFV KMS.30842 SACAR GASOIL DEL DEPOSITO COMBUSTIBLE Y ECHAR GASOLINA. D-M BUJIAS DE ENCENDIDO P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8"/>
    <s v="D"/>
    <d v="2024-03-05T00:00:00"/>
    <n v="22024001638"/>
    <s v="2024 07 1711 214"/>
    <n v="139.76"/>
    <x v="284"/>
    <s v="TA24 37 REPARACION 3687-FJM KMS.141000 DESPLAZAMIENTO A SUS INSTALACIONES A REVISAR NO ARRANCA. COMPROBAR BATERIAS, FUSI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2"/>
    <s v="D"/>
    <d v="2024-03-05T00:00:00"/>
    <n v="22024001638"/>
    <s v="2024 07 1711 214"/>
    <n v="1259.1199999999999"/>
    <x v="511"/>
    <s v="KIT DE TRANSMISION / GLOBAL 10W40 SMART / FILTRO DE AIRE ( 3394-KMN. REVISION ) / FILTRO DE VARIADOR / FILTRO DE GASOLIN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64"/>
    <s v="D"/>
    <d v="2024-03-05T00:00:00"/>
    <n v="22024001638"/>
    <s v="2024 07 1711 214"/>
    <n v="1208.2"/>
    <x v="511"/>
    <s v="CORREA VARIADOR MITSUBOSHI / JUEG DE RODILLOS DE VARIADOR 14G / GUIA RAMPA DE VARIADOR / BUJÍA NGK CR8E / FILTRO DE AIR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74"/>
    <s v="D"/>
    <d v="2024-03-05T00:00:00"/>
    <n v="22024001638"/>
    <s v="2024 07 1711 214"/>
    <n v="833.34"/>
    <x v="511"/>
    <s v="CORREA DE VARIADOR MITSUBOSHI / JUEGO DE RODILLOS DE VARIADOR 14G / GUÍA RAMPA DE VARIADOR / BUJIA CR8E / FILTRO DE AIR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6"/>
    <s v="D"/>
    <d v="2024-03-05T00:00:00"/>
    <n v="22024001638"/>
    <s v="2024 07 1711 214"/>
    <n v="793.64"/>
    <x v="511"/>
    <s v="KIT DE TRANSMISIÓN  ( 1960-LTF HR-I ) / GLOBAL 10W40 SMART / BUJIA NGK CR8E / FILTRO DE AIRE ( 3394-KMN. REVISION ) / FI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4"/>
    <s v="D"/>
    <d v="2024-03-05T00:00:00"/>
    <n v="22024001638"/>
    <s v="2024 07 1711 214"/>
    <n v="691.04"/>
    <x v="511"/>
    <s v="Correa de variador Mitsuboshi / JUEGO DE RODILLOS DE VARIADOR 14G / GUIA RAMPA DE VARIADOR / BUJÍA NGK CR8E / FILTRO D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430"/>
    <s v="D"/>
    <d v="2024-03-05T00:00:00"/>
    <n v="22024001638"/>
    <s v="2024 07 1711 214"/>
    <n v="160.74"/>
    <x v="511"/>
    <s v="AMORTIGUADOR  ( 3393-KMN PARQUESOL ) / MANO DE OBRA ( REVISION 3393-KMN PARQUESOL )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82"/>
    <s v="D"/>
    <d v="2024-03-05T00:00:00"/>
    <n v="22024001638"/>
    <s v="2024 07 1711 214"/>
    <n v="188.01"/>
    <x v="512"/>
    <s v="0515KFV. MANTENIMIENTO PERIODICO. CAMBIO ACEITE, FILTRO ACEITE Y REFRIGERANTE / 2 SMOIL5W40 - ACEITE 5W40 1L / 2 GAU - M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0"/>
    <s v="D"/>
    <d v="2024-03-05T00:00:00"/>
    <n v="22024001638"/>
    <s v="2024 07 1711 214"/>
    <n v="101.82"/>
    <x v="512"/>
    <s v="4272GHL. SUSTITUCION AMBAS MATRICULAS, SUJETAR RETROVISOR DERECHO Y LIMPIAR BORNES BATERIA / 0 ACC2991PETB - PLACA MATRI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24290"/>
    <s v="D"/>
    <d v="2024-06-18T00:00:00"/>
    <n v="22024001638"/>
    <s v="2024 07 1711 214"/>
    <n v="962.82"/>
    <x v="284"/>
    <s v="TA24 820 REPARACION 4416-KJX KMS.151142 HACER REGENERACION FORZADA / CAMBIAR ACEITE MOTOR 5W30, FITROS DE ACEITE, RESPI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4292"/>
    <s v="D"/>
    <d v="2024-06-18T00:00:00"/>
    <n v="22024001638"/>
    <s v="2024 07 1711 214"/>
    <n v="999.42"/>
    <x v="284"/>
    <s v="TA24 821 REPARACION 4416-KJX KMS.151142 CAMBIAR PASTILLAS DE FRENO TRASERAS / CASVISA TE DA MAS DESCUENTO M.O.  43.5 E H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19"/>
    <s v="D"/>
    <d v="2024-06-13T00:00:00"/>
    <n v="22024001638"/>
    <s v="2024 07 1711 214"/>
    <n v="264.45999999999998"/>
    <x v="513"/>
    <s v="REPARAR RUEDA FURGONETA / EQUILIBRAR RUEDA FURGONETA / VALULA AIRE-AGUA / MONTAJE TRACTOR 24&quot;&quot; / 16X6.50-8 6PR V71 VREDE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03"/>
    <s v="D"/>
    <d v="2024-06-13T00:00:00"/>
    <n v="22024001630"/>
    <s v="2024 07 1711 214"/>
    <n v="775.56"/>
    <x v="263"/>
    <s v="GARRAFA ADBLUE 10LT. C/FLEX 23 / W21002 CRYSTAL CLEAN&amp; PROTECT 125ML / W21090 CRYSTAL CLEAN&amp; PROTECT 500ML / ARRANCADO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61"/>
    <s v="D"/>
    <d v="2024-06-13T00:00:00"/>
    <n v="22024001638"/>
    <s v="2024 07 1711 214"/>
    <n v="2517.77"/>
    <x v="512"/>
    <s v="4272GHL REP. GOLPE PORTON TR / PINTURA PARTES AFECTADAS / MATERIAL DE PINTURA / SOPORTE PARACHOQUES TRA IZQ / LAMPARA C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65"/>
    <s v="D"/>
    <d v="2024-06-13T00:00:00"/>
    <n v="22024001638"/>
    <s v="2024 07 1711 214"/>
    <n v="2997.18"/>
    <x v="284"/>
    <s v="TA24 620 REPARACION 3687-FJM KMS.141880 REV.PERDIDA DE AGUA POR NODRIZA, SUST.LA MISMA Y MANGUITO A NODRIZA. ECHAR ANTI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65"/>
    <s v="D"/>
    <d v="2024-06-13T00:00:00"/>
    <n v="22024001638"/>
    <s v="2024 07 1711 214"/>
    <n v="2997.18"/>
    <x v="284"/>
    <s v="TA24 620 REPARACION 3687-FJM KMS.141880 REV.PERDIDA DE AGUA POR NODRIZA, SUST.LA MISMA Y MANGUITO A NODRIZA. ECHAR ANTI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61"/>
    <s v="D"/>
    <d v="2024-06-13T00:00:00"/>
    <n v="22024001638"/>
    <s v="2024 07 1711 214"/>
    <n v="2517.77"/>
    <x v="512"/>
    <s v="4272GHL REP. GOLPE PORTON TR / PINTURA PARTES AFECTADAS / MATERIAL DE PINTURA / SOPORTE PARACHOQUES TRA IZQ / LAMPARA C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03"/>
    <s v="D"/>
    <d v="2024-06-13T00:00:00"/>
    <n v="22024001630"/>
    <s v="2024 07 1711 214"/>
    <n v="775.56"/>
    <x v="263"/>
    <s v="GARRAFA ADBLUE 10LT. C/FLEX 23 / W21002 CRYSTAL CLEAN&amp; PROTECT 125ML / W21090 CRYSTAL CLEAN&amp; PROTECT 500ML / ARRANCADO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19"/>
    <s v="D"/>
    <d v="2024-06-13T00:00:00"/>
    <n v="22024001638"/>
    <s v="2024 07 1711 214"/>
    <n v="264.45999999999998"/>
    <x v="513"/>
    <s v="REPARAR RUEDA FURGONETA / EQUILIBRAR RUEDA FURGONETA / VALULA AIRE-AGUA / MONTAJE TRACTOR 24&quot;&quot; / 16X6.50-8 6PR V71 VREDE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1862"/>
    <s v="D"/>
    <d v="2024-05-29T00:00:00"/>
    <n v="22024001638"/>
    <s v="2024 07 1711 214"/>
    <n v="214.82"/>
    <x v="514"/>
    <s v="TOTAL MANO DE OBRA 0589GMF / TOTAL PIEZAS / ANEXO DETALLE FTP000022518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1864"/>
    <s v="D"/>
    <d v="2024-05-29T00:00:00"/>
    <n v="22024001638"/>
    <s v="2024 07 1711 214"/>
    <n v="95.98"/>
    <x v="514"/>
    <s v="TOTAL MANO DE OBRA 0589GMF / TOTAL PIEZAS / ANEXO DETALLE FTM000009294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1860"/>
    <s v="D"/>
    <d v="2024-05-29T00:00:00"/>
    <n v="22024001638"/>
    <s v="2024 07 1711 214"/>
    <n v="17.420000000000002"/>
    <x v="512"/>
    <s v="3058DTC. REGLAJE DE ALTURA DE FARO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9801"/>
    <s v="D"/>
    <d v="2024-05-23T00:00:00"/>
    <n v="22024001638"/>
    <s v="2024 07 1711 214"/>
    <n v="291.69"/>
    <x v="512"/>
    <s v="5969KFL. SUSTITUCION BOMBA DE EMBRAGUE / 0 9808167880 - CILINDRO EMISO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1"/>
    <s v="D"/>
    <d v="2024-05-14T00:00:00"/>
    <n v="22024001638"/>
    <s v="2024 07 1711 214"/>
    <n v="227.04"/>
    <x v="514"/>
    <s v="TOTAL REPARACION MATRICULA 3856DDD / TOTAL PIEZAS / ANEXO DETALLE FTP000022186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627"/>
    <s v="D"/>
    <d v="2024-05-14T00:00:00"/>
    <n v="22024001638"/>
    <s v="2024 07 1711 214"/>
    <n v="493.17"/>
    <x v="514"/>
    <s v="TOTAL TRABAJOS OPERACION M1 3856DDD / TOTAL PIEZAS / ANEXO VALE FTM000009245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5"/>
    <s v="D"/>
    <d v="2024-05-14T00:00:00"/>
    <n v="22024001638"/>
    <s v="2024 07 1711 214"/>
    <n v="132.08000000000001"/>
    <x v="284"/>
    <s v="TA24 486 REPARACION 3856-DDD KMS.460480 METER EN FRENOMETRO, REVISAR ESTADO DE FRENOS. METER MANOMETRO PARA VER PRESIO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7"/>
    <s v="D"/>
    <d v="2024-05-14T00:00:00"/>
    <n v="22024001638"/>
    <s v="2024 07 1711 214"/>
    <n v="703.95"/>
    <x v="284"/>
    <s v="TA24 410 REPARACION 5833-BZK KMS.234077 ACOPLAR PILOTOS DE ANCHURA EN PILOTOS TRASEROS POR NORMATIVA ITV, TENIENDO QUE T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472"/>
    <s v="D"/>
    <d v="2024-05-14T00:00:00"/>
    <n v="22024001638"/>
    <s v="2024 07 1711 214"/>
    <n v="205.72"/>
    <x v="284"/>
    <s v="TA24 544 REPARACION 5833-BZK KMS.234077 REPARAR PERDIDA DE ACEITE, CAMBIANDO TUBO VARILLA NIVEL ACEITE / 000489778300 TU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39000850"/>
    <s v="AD"/>
    <d v="2024-01-01T00:00:00"/>
    <n v="22024001200"/>
    <s v="2024 07 1711 22100"/>
    <n v="340000"/>
    <x v="102"/>
    <s v="CONTRATO SUMINISTRO ENERGIA ELECTRICA, SERVICIO DE PARQUES Y JARDINES."/>
    <n v="220"/>
    <s v="BILBAO"/>
    <s v="VIZCAYA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0"/>
  </r>
  <r>
    <n v="220239000893"/>
    <s v="AD"/>
    <d v="2024-01-01T00:00:00"/>
    <n v="22024001292"/>
    <s v="2024 07 1711 22103"/>
    <n v="80000"/>
    <x v="91"/>
    <s v="CONTRATO SUMINISTRO DE GASOLEO PARA EL SERVICIO DE PARQUES Y JARDINES."/>
    <n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3"/>
  </r>
  <r>
    <n v="220229000570"/>
    <s v="AD"/>
    <d v="2024-01-01T00:00:00"/>
    <n v="22024002731"/>
    <s v="2024 07 1711 22103"/>
    <n v="40000"/>
    <x v="158"/>
    <s v="CONTRATO SUMINISTRO DE GASOLINA PARA EL SERVICIO DE PARQUES Y JARDINES."/>
    <n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3"/>
  </r>
  <r>
    <n v="220240024275"/>
    <s v="D"/>
    <d v="2024-06-18T00:00:00"/>
    <n v="22024001631"/>
    <s v="2024 07 1711 22106"/>
    <n v="594.03"/>
    <x v="515"/>
    <s v="VALDOR FLEX (PISTOL FLEX) (500 Grs) / SIGFITO (Tasa por envase del Sistema Integrado de Gestión de Fitosanitarios)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4277"/>
    <s v="D"/>
    <d v="2024-06-18T00:00:00"/>
    <n v="22024001631"/>
    <s v="2024 07 1711 22106"/>
    <n v="543.5"/>
    <x v="515"/>
    <s v="ROUNDUP ULTRA PLUS (5 L) / PROTAMINAL PLUS  (5 L) PREMIUM / FEIRON PLUS (5 KG) / RENTAL (5 L) ABONO CE / SIGFITO (Tasa p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4279"/>
    <s v="D"/>
    <d v="2024-06-18T00:00:00"/>
    <n v="22024001631"/>
    <s v="2024 07 1711 22106"/>
    <n v="99.97"/>
    <x v="515"/>
    <s v="INSECTICIDA INSECTOS RASTREROS (1 Kg) 7915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4282"/>
    <s v="D"/>
    <d v="2024-06-18T00:00:00"/>
    <n v="22024001631"/>
    <s v="2024 07 1711 22106"/>
    <n v="826.32"/>
    <x v="515"/>
    <s v="ROUNDUP ULTRA PLUS (5 L) / KATOUN GOLD (10 L) / INSECTI.INSECTOS RASTREROS SPRAY 600+150ML (8370) / GAZEL (8x125 Grs) 1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4284"/>
    <s v="D"/>
    <d v="2024-06-18T00:00:00"/>
    <n v="22024001631"/>
    <s v="2024 07 1711 22106"/>
    <n v="732.78"/>
    <x v="515"/>
    <s v="BLINDAR (1 Kg) / FESIL WG 80 VALLES (1 KG) / SIGFITO (Tasa por envase del Sistema Integrado de Gestión de Fitosanitarios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2333"/>
    <s v="AD"/>
    <d v="2024-05-31T00:00:00"/>
    <n v="22024004846"/>
    <s v="2024 07 1711 22106"/>
    <n v="1000"/>
    <x v="333"/>
    <s v="PRODUCTOS FARMACEUTICOS. EJERCICI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2"/>
    <s v="22106"/>
  </r>
  <r>
    <n v="220240036125"/>
    <s v="D"/>
    <d v="2024-08-07T00:00:00"/>
    <n v="22024001631"/>
    <s v="2024 07 1711 22106"/>
    <n v="102.38"/>
    <x v="515"/>
    <s v="GAZEL PLUS SG (500 GR) / JABON FOSFORICO QUIMUR (5 L) / SIGFITO (Tasa por envase del Sistema Integrado de Gestión de Fit"/>
    <n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34156"/>
    <s v="D"/>
    <d v="2024-07-30T00:00:00"/>
    <n v="22024001631"/>
    <s v="2024 07 1711 22106"/>
    <n v="335.69"/>
    <x v="515"/>
    <s v="RENTAL (5 L) ABONO CE / PROTAMINAL PLUS  (5 L) PREMIUM / TRESINE MAX (5 L) / SIGFITO (Tasa por envase del Sistema Integr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32362"/>
    <s v="D"/>
    <d v="2024-07-24T00:00:00"/>
    <n v="22024001631"/>
    <s v="2024 07 1711 22106"/>
    <n v="660.48"/>
    <x v="515"/>
    <s v="FESIL WG 80 VALLES (1 KG) / KATOUN GOLD (10 L) / SIGFITO (Tasa por envase del Sistema Integrado de Gestión de Fitosanita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28547"/>
    <s v="D"/>
    <d v="2024-07-01T00:00:00"/>
    <n v="22024001631"/>
    <s v="2024 07 1711 22106"/>
    <n v="198.07"/>
    <x v="515"/>
    <s v="FESIL WG 80 VALLES (1 KG) / FESIL WG 80 VALLES (1 KG) / SIGFITO (Tasa por envase del Sistema Integrado de Gestión de Fit"/>
    <n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28549"/>
    <s v="D"/>
    <d v="2024-07-01T00:00:00"/>
    <n v="22024001631"/>
    <s v="2024 07 1711 22106"/>
    <n v="543.5"/>
    <x v="515"/>
    <s v="ROUNDUP ULTRA PLUS (5 L) / PROTAMINAL PLUS  (5 L) PREMIUM / FEIRON PLUS (5 KG) / RENTAL (5 L) ABONO CE / SIGFITO (Tasa p"/>
    <n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38362"/>
    <s v="D"/>
    <d v="2024-08-19T00:00:00"/>
    <n v="22024001631"/>
    <s v="2024 07 1711 22106"/>
    <n v="401.98"/>
    <x v="515"/>
    <s v="PREBEN INSECTICIDA LACA GRANDE (600 cc) / DECIS EXPERT (250 cc) / RENTAL (5 L) ABONO CE / SIGFITO (Tasa por envase del S"/>
    <n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44558"/>
    <s v="D"/>
    <d v="2024-09-30T00:00:00"/>
    <n v="22024001631"/>
    <s v="2024 07 1711 22106"/>
    <n v="173.84"/>
    <x v="515"/>
    <s v="HORTICOTE PLUS 16-6-12 + 2 Mg0 (20 Kg) 4M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42916"/>
    <s v="AD"/>
    <d v="2024-09-19T00:00:00"/>
    <n v="22024004846"/>
    <s v="2024 07 1711 22106"/>
    <n v="1000"/>
    <x v="333"/>
    <s v="COMPLEMENTARIO PRODUCTOS FARMACEUTICOS.EJERCICIO 2024."/>
    <s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2"/>
    <s v="22106"/>
  </r>
  <r>
    <n v="220240038480"/>
    <s v="AD"/>
    <d v="2024-08-20T00:00:00"/>
    <n v="22024006021"/>
    <s v="2024 07 1711 22110"/>
    <n v="834.23"/>
    <x v="89"/>
    <s v="SUMINISTRO DE PRODUCTOS DE LIMPIEZA E HIGIENICO PARA VESTUARIOS.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2"/>
    <s v="22110"/>
  </r>
  <r>
    <n v="220240004461"/>
    <s v="D"/>
    <d v="2024-03-05T00:00:00"/>
    <n v="22024001633"/>
    <s v="2024 07 1711 22199"/>
    <n v="317.60000000000002"/>
    <x v="162"/>
    <s v="CABLE INFOR/DATOS UTP-6 LSZH L.HAL (BOBINA / CAJA SUP SE NU123418 P.TRABAJO 3COL BL.POLAR / BASE DOB SE NU306718A  SCHUK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63"/>
    <s v="D"/>
    <d v="2024-03-05T00:00:00"/>
    <n v="22024001633"/>
    <s v="2024 07 1711 22199"/>
    <n v="97.39"/>
    <x v="162"/>
    <s v="LATIG.FLEX TUCAI TAQ HH ½&quot;&quot;-½&quot;&quot;   400MM 712 / LATIG.FLEX TUCAI TAQ MH ½&quot;&quot;-½&quot;&quot;   400MM 736 / TERMO ELEC.SIMAT SIM 30 R EU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67"/>
    <s v="D"/>
    <d v="2024-03-05T00:00:00"/>
    <n v="22024001633"/>
    <s v="2024 07 1711 22199"/>
    <n v="922.63"/>
    <x v="268"/>
    <s v="ALBARAN: AV24/00754 F: 08/02/2024 / ROLLO CINTA BALIZA PARQUES-JARDINES 250 MTS. / VALE: 0324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71"/>
    <s v="D"/>
    <d v="2024-03-05T00:00:00"/>
    <n v="22024001633"/>
    <s v="2024 07 1711 22199"/>
    <n v="862.34"/>
    <x v="193"/>
    <s v="NEUMATICO / MS CAMARA REF. 55-7382 / STIHL ACEITE HP SUPER 5L 7813198055 / TACO FISCHER DUOPOWER  8x 40  555008 / Y MATE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55"/>
    <s v="D"/>
    <d v="2024-03-05T00:00:00"/>
    <n v="22024001633"/>
    <s v="2024 07 1711 22199"/>
    <n v="538.62"/>
    <x v="193"/>
    <s v="STIHL LIMA REDONDA 5,2X200 56057735206 / STIHL LIMA REDONDA 4,0X200 56057734006 / CADENA STIHL MOTOSIERRA   36 RM3 RAPID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49"/>
    <s v="D"/>
    <d v="2024-03-05T00:00:00"/>
    <n v="22024001633"/>
    <s v="2024 07 1711 22199"/>
    <n v="318.35000000000002"/>
    <x v="193"/>
    <s v="AFILADO CUCHILLA / STIHL BARRENA PARA SUELOS Ø 120 MM 44046802012 / STIHL PROLONGADOR PARA VÁSTAGO 450 MM 43116802350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73"/>
    <s v="D"/>
    <d v="2024-03-05T00:00:00"/>
    <n v="22024001633"/>
    <s v="2024 07 1711 22199"/>
    <n v="249.55"/>
    <x v="193"/>
    <s v="TACO FISCHER DUOPOWER  6x 30  555006 / LLAVES MECANIZADAS ACERO / PERTIGA OUTILS-WOLF REF. ZMT-02 4,0MT. / SERRUCHO OUTI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51"/>
    <s v="D"/>
    <d v="2024-03-05T00:00:00"/>
    <n v="22024001633"/>
    <s v="2024 07 1711 22199"/>
    <n v="138.82"/>
    <x v="193"/>
    <s v="ID: 0039171-INSONUSA / CERRADURA MCM 1650-21-00 S/BOMBILLO / BOMBILLO TESA 5030 30x30 LN / CORTAVARILLA IRIMO 600mm - 24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59"/>
    <s v="D"/>
    <d v="2024-03-05T00:00:00"/>
    <n v="22024001633"/>
    <s v="2024 07 1711 22199"/>
    <n v="31.91"/>
    <x v="193"/>
    <s v="MANGUERA ESPIRAL AZUL YPN 65- 7 / AIXIA ENCHUFE HEMBRA  1/4   24KAIW13 / AIXIA RACORD HEMBRA  1/4    23SFIW13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n v="1302"/>
    <s v="1302. Dirección del área de salud pública y seguridad ciudadana"/>
    <s v="22"/>
    <s v="22199"/>
  </r>
  <r>
    <n v="220240004453"/>
    <s v="D"/>
    <d v="2024-03-05T00:00:00"/>
    <n v="22024001633"/>
    <s v="2024 07 1711 22199"/>
    <n v="3235.37"/>
    <x v="195"/>
    <s v="HORCA BELLOTA  904-6 -+ MANGO LIQUIDACION / GZ T9 LED 20W G10Q 2000LM 65K CIRCØ300MM GARZA / CADENA STIHL MOTOSIERRA (ES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75"/>
    <s v="D"/>
    <d v="2024-03-05T00:00:00"/>
    <n v="22024001633"/>
    <s v="2024 07 1711 22199"/>
    <n v="914.31"/>
    <x v="195"/>
    <s v="ESLINGA CLIMAX AMARILLA 2 METROS CE / ESLINGA CLIMAX AMARILLA 3 METROS CE / ESLINGA CLIMAX AMARILLA 4 METROS CE / PODADE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69"/>
    <s v="D"/>
    <d v="2024-03-05T00:00:00"/>
    <n v="22024001633"/>
    <s v="2024 07 1711 22199"/>
    <n v="1006.12"/>
    <x v="89"/>
    <s v="BOBINA MECHA 2H. F/ 6 (   ) / HIGIENCIO DOMESTICO 2H. F/ 48 / GEL MANOS BLANCO NACAR G/ 5L / LIMPIACRISTALES - MULTIUSOS"/>
    <n v="300"/>
    <s v="VALLADOLID"/>
    <s v="VALLADOLID"/>
    <x v="1"/>
    <s v="AdDirec - Adjudicación Directa"/>
    <s v="SinC - Sin Criterio"/>
    <x v="0"/>
    <x v="0"/>
    <s v="2"/>
    <s v="2. Gastos corrientes en bienes y servicios"/>
    <s v="07"/>
    <x v="4"/>
    <s v="1711"/>
    <s v="1711. Parques y jardines"/>
    <s v="22"/>
    <s v="22199"/>
  </r>
  <r>
    <n v="220240004457"/>
    <s v="D"/>
    <d v="2024-03-05T00:00:00"/>
    <n v="22024001633"/>
    <s v="2024 07 1711 22199"/>
    <n v="8.86"/>
    <x v="194"/>
    <s v="BASE 4 TOMAS 16A 250V POT. 3600W"/>
    <n v="300"/>
    <s v="BARCELONA"/>
    <s v="BARCELONA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65"/>
    <s v="D"/>
    <d v="2024-03-05T00:00:00"/>
    <n v="22024001633"/>
    <s v="2024 07 1711 22199"/>
    <n v="9.9"/>
    <x v="247"/>
    <s v="SILICONA NEUTRA TRANSLUCIDA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26754"/>
    <s v="D"/>
    <d v="2024-06-25T00:00:00"/>
    <n v="22024001633"/>
    <s v="2024 07 1711 22199"/>
    <n v="981.75"/>
    <x v="516"/>
    <s v="BANDEJAS DE 15 UNIDADES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56"/>
    <s v="D"/>
    <d v="2024-06-25T00:00:00"/>
    <n v="22024001633"/>
    <s v="2024 07 1711 22199"/>
    <n v="561"/>
    <x v="516"/>
    <s v="BANDEJAS DE 8 UNIDADES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60"/>
    <s v="D"/>
    <d v="2024-06-25T00:00:00"/>
    <n v="22024001633"/>
    <s v="2024 07 1711 22199"/>
    <n v="156.55000000000001"/>
    <x v="365"/>
    <s v="CHAQUETA POLAR ARTIC MARINO T-XXL 2XL (                       ) / CASCO EVO3 BLANCO RULETA (                       ) / P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62"/>
    <s v="D"/>
    <d v="2024-06-25T00:00:00"/>
    <n v="22024001633"/>
    <s v="2024 07 1711 22199"/>
    <n v="1067.22"/>
    <x v="365"/>
    <s v="ROLLO HILO 2,7MM 180MTS DESBROZADORA MAKITA E-01840 (                       ) / ROLLO HILO 3MM 297MTS DESBROZADORA MAKIT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66"/>
    <s v="D"/>
    <d v="2024-06-25T00:00:00"/>
    <n v="22024001633"/>
    <s v="2024 07 1711 22199"/>
    <n v="250.85"/>
    <x v="195"/>
    <s v="SOUDAL BOLSA 5 CANULAS ESPUMA 102998 / COMMENT|+++ JAVIER DAMIAN +++ / VELCRO CAMO CAS. 50MM ONE WRAP NEGRO 25MTSx50MM /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68"/>
    <s v="D"/>
    <d v="2024-06-25T00:00:00"/>
    <n v="22024001633"/>
    <s v="2024 07 1711 22199"/>
    <n v="388.88"/>
    <x v="195"/>
    <s v="CANDADO 301 40 IGUALES NºLLAVE D1I-15123 OFERTA / CANDADO 300 50 IGUALES NºLLAVE RD-19764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58"/>
    <s v="D"/>
    <d v="2024-06-25T00:00:00"/>
    <n v="22024001633"/>
    <s v="2024 07 1711 22199"/>
    <n v="34.5"/>
    <x v="262"/>
    <s v="ALB: 24-213993 PED: 24-023518-1003 S/PED: 1086 / MLK MARCADOR LIQUIDO BLANCO  / MECANISMO DESCARGA CISTERNA NIAGARA+(PLU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77"/>
    <s v="AD"/>
    <d v="2024-06-25T00:00:00"/>
    <n v="22024005223"/>
    <s v="2024 07 1711 22199"/>
    <n v="83.57"/>
    <x v="411"/>
    <s v="MATERIALES DE OBRA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2"/>
    <s v="22199"/>
  </r>
  <r>
    <n v="220240026764"/>
    <s v="D"/>
    <d v="2024-06-25T00:00:00"/>
    <n v="22024001633"/>
    <s v="2024 07 1711 22199"/>
    <n v="204.55"/>
    <x v="247"/>
    <s v="FRESA CU.REV. Z3 S=12x50 D=60x12 / HOJA SIERRA SABLE 250MM S1242KHM / PALA CUADRADA M/MULETA 1000G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027"/>
    <s v="D"/>
    <d v="2024-06-20T00:00:00"/>
    <n v="22024001633"/>
    <s v="2024 07 1711 22199"/>
    <n v="842.66"/>
    <x v="268"/>
    <s v="ALBARAN: AV24/02809 F: 16/05/2024 / MASCARILLA FFP2 REF.8822 3M / GUANTE NITRILO AZUL UNICARE T-L GS0034 / GUANTE NITRIL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029"/>
    <s v="D"/>
    <d v="2024-06-20T00:00:00"/>
    <n v="22024001633"/>
    <s v="2024 07 1711 22199"/>
    <n v="464.18"/>
    <x v="193"/>
    <s v="PODADERA BAHCO 1M PX-L3 / PODADERA BAHCO 2M P 16-60-F / PROTECTOR AUDITIVO 3M OPTIME III H540A / FILM EXTENSIBLE TRAN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056"/>
    <s v="D"/>
    <d v="2024-06-20T00:00:00"/>
    <n v="22024001633"/>
    <s v="2024 07 1711 22199"/>
    <n v="221.87"/>
    <x v="193"/>
    <s v="STIHL  TORNILLO CILÍNDRICO IS-D4X12 90754782995 / STIHL ARANDELA 4,1X20X1,2 92980033540 / STIHL PIEZA DE DISLIZAMIENTO 4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058"/>
    <s v="D"/>
    <d v="2024-06-20T00:00:00"/>
    <n v="22024001633"/>
    <s v="2024 07 1711 22199"/>
    <n v="12.95"/>
    <x v="271"/>
    <s v="931-W 952X 40 TORNILLO8 C/ HEXAGONAL 8.8 3/8WX40 MEDIA ROSCA / 934-W 952-17  TUERCA 8.8 3/8W / J-6798-M10    ARAND.DEN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0"/>
    <s v="D"/>
    <d v="2024-06-13T00:00:00"/>
    <n v="22024001633"/>
    <s v="2024 07 1711 22199"/>
    <n v="36.72"/>
    <x v="262"/>
    <s v="ALB: 24-208970 PED: 24-015337-1017 S/PED: SU VALE 0495 / TOTAL LATA 5L LUBRICANTE DYNATRANS MPV ( P.VERDE Y SIGAUS INCL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5"/>
    <s v="D"/>
    <d v="2024-06-13T00:00:00"/>
    <n v="22024001633"/>
    <s v="2024 07 1711 22199"/>
    <n v="57.29"/>
    <x v="262"/>
    <s v="ALB: 24-210088 PED: 24-017095-1003 S/PED: 697 / 3M BOLSA 30 UDS.CONECTOR CABLES ESTANCO SCOTCHLOK 316IR (30V)(0,5-1,5 M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7"/>
    <s v="D"/>
    <d v="2024-06-13T00:00:00"/>
    <n v="22024001633"/>
    <s v="2024 07 1711 22199"/>
    <n v="68.81"/>
    <x v="262"/>
    <s v="ALB: 24-208637 PED: 24-014751-1002 S/PED: VALE 691 / OILEX BIOABSORBENTE SACO 50 LTS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2"/>
    <s v="D"/>
    <d v="2024-06-13T00:00:00"/>
    <n v="22024001633"/>
    <s v="2024 07 1711 22199"/>
    <n v="96.33"/>
    <x v="192"/>
    <s v="PN50443 DISCO HOOKIT 255P 15A P80 UD                                        ( SERVICIO DE PARQUES Y JARDINES ) / PN5044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6"/>
    <s v="D"/>
    <d v="2024-06-13T00:00:00"/>
    <n v="22024001633"/>
    <s v="2024 07 1711 22199"/>
    <n v="112.6"/>
    <x v="247"/>
    <s v="SOPLETE CTK 27 + GAS PRO. / T. AUTO 7504N 4,8X 13 Z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04"/>
    <s v="D"/>
    <d v="2024-06-13T00:00:00"/>
    <n v="22024001633"/>
    <s v="2024 07 1711 22199"/>
    <n v="140.22999999999999"/>
    <x v="195"/>
    <s v="ADHESIVO MONTAJE SOUDAL T-REX BLANCO 290 ML / MACETA BELLOTA 5308-B  C.F / COMMENT|+++ CAMPO GRANDE +++ / TENAZA SUPER 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4"/>
    <s v="D"/>
    <d v="2024-06-13T00:00:00"/>
    <n v="22024001633"/>
    <s v="2024 07 1711 22199"/>
    <n v="145.02000000000001"/>
    <x v="365"/>
    <s v="FOCO XANLITE LED BATERIA 30W ORIENTABLE (                       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4"/>
    <s v="D"/>
    <d v="2024-06-13T00:00:00"/>
    <n v="22024001633"/>
    <s v="2024 07 1711 22199"/>
    <n v="291.92"/>
    <x v="517"/>
    <s v="VALE Nº 1021 ( DESTINO: SOTO ) / CUCHILLA CORTACESPED HONDA HRH 536 HX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0"/>
    <s v="D"/>
    <d v="2024-06-13T00:00:00"/>
    <n v="22024001633"/>
    <s v="2024 07 1711 22199"/>
    <n v="308.52999999999997"/>
    <x v="193"/>
    <s v="PERFIL ANGULO AMIG 30x 20 2.50MTS. PLATA 20652 / TACO FISCHER DUOPOWER S  6x 30 S 555106 / STIHL CASQUILLO 40037138301 /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0"/>
    <s v="D"/>
    <d v="2024-06-13T00:00:00"/>
    <n v="22024001633"/>
    <s v="2024 07 1711 22199"/>
    <n v="331.06"/>
    <x v="162"/>
    <s v="TUBO LED PH 14,7W 4000K T8 1200MM UO / TASA ECORAEE   (R.DECRETO 208/2005): PHI000014088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06"/>
    <s v="D"/>
    <d v="2024-06-13T00:00:00"/>
    <n v="22024001633"/>
    <s v="2024 07 1711 22199"/>
    <n v="354.22"/>
    <x v="195"/>
    <s v="COMMENT|+++ CAMPO GRANDE. RETIRADO POR JESUS LORENZO  +++ / CABLE ACERO GALVANI. 5 6X19+1 R100 / *VARILLA ROSCADA ZINC 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2"/>
    <s v="D"/>
    <d v="2024-06-13T00:00:00"/>
    <n v="22024001633"/>
    <s v="2024 07 1711 22199"/>
    <n v="549.75"/>
    <x v="193"/>
    <s v="TORO MUELLE REF. 110-0822 / CADENA STIHL MOTOSIERRA  61 PMM3 PICCO MICRO MINI / STIHL  LÍQUIDO DETERGENTE 300 ML 7824201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2"/>
    <s v="D"/>
    <d v="2024-06-13T00:00:00"/>
    <n v="22024001633"/>
    <s v="2024 07 1711 22199"/>
    <n v="549.75"/>
    <x v="193"/>
    <s v="TORO MUELLE REF. 110-0822 / CADENA STIHL MOTOSIERRA  61 PMM3 PICCO MICRO MINI / STIHL  LÍQUIDO DETERGENTE 300 ML 7824201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06"/>
    <s v="D"/>
    <d v="2024-06-13T00:00:00"/>
    <n v="22024001633"/>
    <s v="2024 07 1711 22199"/>
    <n v="354.22"/>
    <x v="195"/>
    <s v="COMMENT|+++ CAMPO GRANDE. RETIRADO POR JESUS LORENZO  +++ / CABLE ACERO GALVANI. 5 6X19+1 R100 / *VARILLA ROSCADA ZINC 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0"/>
    <s v="D"/>
    <d v="2024-06-13T00:00:00"/>
    <n v="22024001633"/>
    <s v="2024 07 1711 22199"/>
    <n v="331.06"/>
    <x v="162"/>
    <s v="TUBO LED PH 14,7W 4000K T8 1200MM UO / TASA ECORAEE   (R.DECRETO 208/2005): PHI000014088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0"/>
    <s v="D"/>
    <d v="2024-06-13T00:00:00"/>
    <n v="22024001633"/>
    <s v="2024 07 1711 22199"/>
    <n v="308.52999999999997"/>
    <x v="193"/>
    <s v="PERFIL ANGULO AMIG 30x 20 2.50MTS. PLATA 20652 / TACO FISCHER DUOPOWER S  6x 30 S 555106 / STIHL CASQUILLO 40037138301 /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4"/>
    <s v="D"/>
    <d v="2024-06-13T00:00:00"/>
    <n v="22024001633"/>
    <s v="2024 07 1711 22199"/>
    <n v="291.92"/>
    <x v="517"/>
    <s v="VALE Nº 1021 ( DESTINO: SOTO ) / CUCHILLA CORTACESPED HONDA HRH 536 HX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4"/>
    <s v="D"/>
    <d v="2024-06-13T00:00:00"/>
    <n v="22024001633"/>
    <s v="2024 07 1711 22199"/>
    <n v="145.02000000000001"/>
    <x v="365"/>
    <s v="FOCO XANLITE LED BATERIA 30W ORIENTABLE (                       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04"/>
    <s v="D"/>
    <d v="2024-06-13T00:00:00"/>
    <n v="22024001633"/>
    <s v="2024 07 1711 22199"/>
    <n v="140.22999999999999"/>
    <x v="195"/>
    <s v="ADHESIVO MONTAJE SOUDAL T-REX BLANCO 290 ML / MACETA BELLOTA 5308-B  C.F / COMMENT|+++ CAMPO GRANDE +++ / TENAZA SUPER 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6"/>
    <s v="D"/>
    <d v="2024-06-13T00:00:00"/>
    <n v="22024001633"/>
    <s v="2024 07 1711 22199"/>
    <n v="112.6"/>
    <x v="247"/>
    <s v="SOPLETE CTK 27 + GAS PRO. / T. AUTO 7504N 4,8X 13 Z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2"/>
    <s v="D"/>
    <d v="2024-06-13T00:00:00"/>
    <n v="22024001633"/>
    <s v="2024 07 1711 22199"/>
    <n v="96.33"/>
    <x v="192"/>
    <s v="PN50443 DISCO HOOKIT 255P 15A P80 UD                                        ( SERVICIO DE PARQUES Y JARDINES ) / PN5044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7"/>
    <s v="D"/>
    <d v="2024-06-13T00:00:00"/>
    <n v="22024001633"/>
    <s v="2024 07 1711 22199"/>
    <n v="68.81"/>
    <x v="262"/>
    <s v="ALB: 24-208637 PED: 24-014751-1002 S/PED: VALE 691 / OILEX BIOABSORBENTE SACO 50 LTS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5"/>
    <s v="D"/>
    <d v="2024-06-13T00:00:00"/>
    <n v="22024001633"/>
    <s v="2024 07 1711 22199"/>
    <n v="57.29"/>
    <x v="262"/>
    <s v="ALB: 24-210088 PED: 24-017095-1003 S/PED: 697 / 3M BOLSA 30 UDS.CONECTOR CABLES ESTANCO SCOTCHLOK 316IR (30V)(0,5-1,5 M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0"/>
    <s v="D"/>
    <d v="2024-06-13T00:00:00"/>
    <n v="22024001633"/>
    <s v="2024 07 1711 22199"/>
    <n v="36.72"/>
    <x v="262"/>
    <s v="ALB: 24-208970 PED: 24-015337-1017 S/PED: SU VALE 0495 / TOTAL LATA 5L LUBRICANTE DYNATRANS MPV ( P.VERDE Y SIGAUS INCL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2331"/>
    <s v="AD"/>
    <d v="2024-05-31T00:00:00"/>
    <n v="22024004833"/>
    <s v="2024 07 1711 22199"/>
    <n v="3.3"/>
    <x v="246"/>
    <s v="PEQUEÑOS SUMINISTROS FUERA A.M.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2"/>
    <s v="22199"/>
  </r>
  <r>
    <n v="220240021854"/>
    <s v="D"/>
    <d v="2024-05-29T00:00:00"/>
    <n v="22024001633"/>
    <s v="2024 07 1711 22199"/>
    <n v="741.51"/>
    <x v="195"/>
    <s v="ALYCO 196252 NIVEL TORPEDO TUBULAR MAGNET 250 MM / ESLINGA PONSA 2TN 4MT. REF.-2030161004402 / ESLINGA PONSA 2TN 6MT REF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1857"/>
    <s v="D"/>
    <d v="2024-05-29T00:00:00"/>
    <n v="22024001633"/>
    <s v="2024 07 1711 22199"/>
    <n v="1.49"/>
    <x v="271"/>
    <s v="933- 6X 16    TORNILLO  C/ HEXAGONAL  INOX. A-2 TODO ROSCA / 125-M- 6      ARANDELA INOX.A-2 / 124-M30 ZN ARANDELA PLAN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78"/>
    <s v="D"/>
    <d v="2024-05-23T00:00:00"/>
    <n v="22024001633"/>
    <s v="2024 07 1711 22199"/>
    <n v="261.36"/>
    <x v="365"/>
    <s v="ROLLO HILO 2,7MM DESBROZADORA MAKITA E-01840 (                       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805"/>
    <s v="D"/>
    <d v="2024-05-23T00:00:00"/>
    <n v="22024001633"/>
    <s v="2024 07 1711 22199"/>
    <n v="136.79"/>
    <x v="245"/>
    <s v="LUXATIN BLANCO 4L ( CASA DEL BARCO  ID0040666 ) / UNO+BLANCO 4L ( CASA DEL BARCO  ID0040666 ) / UNO+BASE TR 750ML ( CAS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90"/>
    <s v="D"/>
    <d v="2024-05-23T00:00:00"/>
    <n v="22024001633"/>
    <s v="2024 07 1711 22199"/>
    <n v="356.04"/>
    <x v="268"/>
    <s v="ALBARAN: AV24/02371 F: 25/04/2024 / BRIDA NYLON 2,5*100MM NEGRA / BRIDA NYLON 2,5*100MM NATURAL / BRIDA NYLON 3,6*140M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808"/>
    <s v="D"/>
    <d v="2024-05-23T00:00:00"/>
    <n v="22024001633"/>
    <s v="2024 07 1711 22199"/>
    <n v="893.65"/>
    <x v="193"/>
    <s v="HILO STIHL CORTE REDONDO Ø 2,7 MM X 208,0 M 9302227 / STIHL CABEZAL DE CORTE AUTOCUT 25-2 40027102108 / STIHL CABEZAL D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803"/>
    <s v="D"/>
    <d v="2024-05-23T00:00:00"/>
    <n v="22024001633"/>
    <s v="2024 07 1711 22199"/>
    <n v="745.54"/>
    <x v="193"/>
    <s v="PANTALON STIHL  ADVANCE X-FLEX M NEGRO 883421204 / STIHL CHAQUETA PROTECCIÓN PROTECT MS M 883260404 / CASCO STIHL DYNAMI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76"/>
    <s v="D"/>
    <d v="2024-05-23T00:00:00"/>
    <n v="22024001633"/>
    <s v="2024 07 1711 22199"/>
    <n v="574.79"/>
    <x v="193"/>
    <s v="STIHL  BOBINA 40027133017 / STIHL  PARTE INFERIOR 40027139708 / STIHL CABEZAL DE CORTE AUTOCUT 27-2 40028202302 / NEBO F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85"/>
    <s v="D"/>
    <d v="2024-05-23T00:00:00"/>
    <n v="22024001633"/>
    <s v="2024 07 1711 22199"/>
    <n v="191.07"/>
    <x v="193"/>
    <s v="KUBOTA TORNILLA IZQUIERDO K5453-34383 -R / KUBOTA TORNILLO DERECHA K5453-34373 -R / KUBOTA CONJUNTO RODILLO K5763-4625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87"/>
    <s v="D"/>
    <d v="2024-05-23T00:00:00"/>
    <n v="22024001633"/>
    <s v="2024 07 1711 22199"/>
    <n v="124.71"/>
    <x v="193"/>
    <s v="HUERTA DEL REY - 2 / BOMBILLO TESA 5200 30x30 LN / IGUALAMIENTO BOMBILLO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82"/>
    <s v="D"/>
    <d v="2024-05-23T00:00:00"/>
    <n v="22024001633"/>
    <s v="2024 07 1711 22199"/>
    <n v="420.49"/>
    <x v="195"/>
    <s v="LINTERNA SOLAR RECARGABLE 10W OFERTA / COMMENT|VALE 685 / ROLLO CUERDA SISAL 10MM 100M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80"/>
    <s v="D"/>
    <d v="2024-05-23T00:00:00"/>
    <n v="22024001633"/>
    <s v="2024 07 1711 22199"/>
    <n v="139.09"/>
    <x v="195"/>
    <s v="BOTA SEGURIDAD ESPECIAL T44 OFERTA / COMMENT|VALE 692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73"/>
    <s v="D"/>
    <d v="2024-05-23T00:00:00"/>
    <n v="22024001633"/>
    <s v="2024 07 1711 22199"/>
    <n v="544.97"/>
    <x v="166"/>
    <s v="Albarán: VA24/1618 Fecha: 11/04/24 / * PARQUE DE LA RIVERA * / - / POSTES TRATADOS 12 S/PUNTA / POSTES TRATADOS 8 S/PUNT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571"/>
    <s v="D"/>
    <d v="2024-05-14T00:00:00"/>
    <n v="22024001633"/>
    <s v="2024 07 1711 22199"/>
    <n v="642.76"/>
    <x v="365"/>
    <s v="ZAPATO CASTAÑO O2+CI+SRC Nº41 (                       ) / ZAPATO CASTAÑO O2+CI+SRC Nº42 (                       ) / DEPO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458"/>
    <s v="D"/>
    <d v="2024-05-14T00:00:00"/>
    <n v="22024001633"/>
    <s v="2024 07 1711 22199"/>
    <n v="560.22"/>
    <x v="268"/>
    <s v="ALBARAN: AV24/01664 F: 20/03/2024 / BUZO TYVEK CLASSIC T-XL. / BUZO TYVEK CLASSIC T-XXL. / No 662 / ALBARAN: AV24/0121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373"/>
    <s v="D"/>
    <d v="2024-05-14T00:00:00"/>
    <n v="22024001633"/>
    <s v="2024 07 1711 22199"/>
    <n v="494.06"/>
    <x v="193"/>
    <s v="ID: 0040391 / BOMBILLO TESA 5030 30x30 LN / IGUALAMIENTO BOMBILLO / BOMBILLO TESA 5030 30x30 LN / BOMBILLO TESA 5200 30x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375"/>
    <s v="D"/>
    <d v="2024-05-14T00:00:00"/>
    <n v="22024001633"/>
    <s v="2024 07 1711 22199"/>
    <n v="213.15"/>
    <x v="166"/>
    <s v="Albarán: VA24/1270 Fecha: 20/03/24 / NORTE V TRATADO U-4 CEPILLADO DE 32-38 / VALE Nº 66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478"/>
    <s v="D"/>
    <d v="2024-05-14T00:00:00"/>
    <n v="22024001633"/>
    <s v="2024 07 1711 22199"/>
    <n v="232.37"/>
    <x v="276"/>
    <s v="ROLLO MALLA ANTIHIERBA 130 GR NEGRA 2,1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3728"/>
    <s v="D"/>
    <d v="2024-04-30T00:00:00"/>
    <n v="22024001633"/>
    <s v="2024 07 1711 22199"/>
    <n v="439.07"/>
    <x v="193"/>
    <s v="STIHL  PARTE INFERIOR 40027139708 / STIHL  BOBINA 40027133017 / STIHL CASQUILLO 40037138301 / TIR.POZI.C/PLANA BIC. 4,5x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3725"/>
    <s v="D"/>
    <d v="2024-04-30T00:00:00"/>
    <n v="22024001633"/>
    <s v="2024 07 1711 22199"/>
    <n v="200.05"/>
    <x v="517"/>
    <s v="Nº de vale: 659 / PINZA DE JARDIN GARDEN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3730"/>
    <s v="D"/>
    <d v="2024-04-30T00:00:00"/>
    <n v="22024001633"/>
    <s v="2024 07 1711 22199"/>
    <n v="0.74"/>
    <x v="271"/>
    <s v="125-M- 8      ARANDELA INOX.A-2 / 6799-N- 8  ANILLO EJE LATERAL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2785"/>
    <s v="D"/>
    <d v="2024-04-25T00:00:00"/>
    <n v="22024001633"/>
    <s v="2024 07 1711 22199"/>
    <n v="70.28"/>
    <x v="162"/>
    <s v="LATIGUILLO GTLAN 50U65GRK UTP6 5MT EKO / DOWN.EMP IRELUZ IRD-2405 BL RED. 25W 4000K / TASA ECORAEE   (R.DECRETO 208/200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2779"/>
    <s v="D"/>
    <d v="2024-04-25T00:00:00"/>
    <n v="22024001633"/>
    <s v="2024 07 1711 22199"/>
    <n v="5.28"/>
    <x v="162"/>
    <s v="MT TUBO GEWISS ¤DX25716 RKB M16 GRIS / CAJA EST LEGRAND 92012  80X80  IP5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2781"/>
    <s v="D"/>
    <d v="2024-04-25T00:00:00"/>
    <n v="22024001633"/>
    <s v="2024 07 1711 22199"/>
    <n v="160.24"/>
    <x v="245"/>
    <s v="DANPIN PAPEL TAPAR CON CINTA 15CMX45M ( VESTUARIOS RIBERA DE CASTILLA ID:0039532 ) / DANPIN PAPEL TAPAR CON CINTA 10CMX4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2783"/>
    <s v="D"/>
    <d v="2024-04-25T00:00:00"/>
    <n v="22024001633"/>
    <s v="2024 07 1711 22199"/>
    <n v="31.47"/>
    <x v="166"/>
    <s v="POSTE TRATADO 6 C/PUNTA / PUENTE CONDESA EYLO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1146"/>
    <s v="D"/>
    <d v="2024-04-11T00:00:00"/>
    <n v="22024001633"/>
    <s v="2024 07 1711 22199"/>
    <n v="39.22"/>
    <x v="267"/>
    <s v="T - Codigo de centro tramitador GE0011760 / 048941 - DETECTOR PIR 360º EMPOTRAR LEGRAND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1156"/>
    <s v="D"/>
    <d v="2024-04-11T00:00:00"/>
    <n v="22024001633"/>
    <s v="2024 07 1711 22199"/>
    <n v="633.07000000000005"/>
    <x v="193"/>
    <s v="ESCOBA OUTILS-WOLF REF. UIM / MANGO OUTILS-WOLF REF. ZMA-150 / ESCOBA  OUTILS-WOLF REF. UBRM-40 / BARBOSA ABRAZADERA CEP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1153"/>
    <s v="D"/>
    <d v="2024-04-11T00:00:00"/>
    <n v="22024001633"/>
    <s v="2024 07 1711 22199"/>
    <n v="605.39"/>
    <x v="193"/>
    <s v="WALKER CUCHILLA REF. 7705- 9 (JGO) / HILO STIHL CORTE REDONDO Ø 2,7 MM X 208,0 M 9302227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1151"/>
    <s v="D"/>
    <d v="2024-04-11T00:00:00"/>
    <n v="22024001633"/>
    <s v="2024 07 1711 22199"/>
    <n v="388.06"/>
    <x v="195"/>
    <s v="BROCA STARRETT CENTRAD. HUSILLO GRANDE / COMMENT|**** VALE 655  **** / FOCO TRABAJO NEBO OMNI 2K 2000LM RECARG. / ACEIT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47"/>
    <s v="D"/>
    <d v="2024-04-01T00:00:00"/>
    <n v="22024001633"/>
    <s v="2024 07 1711 22199"/>
    <n v="12.1"/>
    <x v="194"/>
    <s v="BASE 4 TOMAS 3680W 16A-250 CON TTL+INTERRUPTOR P.3M"/>
    <s v="300"/>
    <s v="BARCELONA"/>
    <s v="BARCELONA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2"/>
    <s v="D"/>
    <d v="2024-04-01T00:00:00"/>
    <n v="22024001633"/>
    <s v="2024 07 1711 22199"/>
    <n v="1108.8900000000001"/>
    <x v="516"/>
    <s v="SACA SUBSTRATO 1,5 M3 / BANDEJA DE TRANSPORTE INYECTADA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8"/>
    <s v="D"/>
    <d v="2024-04-01T00:00:00"/>
    <n v="22024001633"/>
    <s v="2024 07 1711 22199"/>
    <n v="1096.52"/>
    <x v="516"/>
    <s v="SACO SUBSTRATO PS886; 70L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0"/>
    <s v="D"/>
    <d v="2024-04-01T00:00:00"/>
    <n v="22024001633"/>
    <s v="2024 07 1711 22199"/>
    <n v="1093.72"/>
    <x v="516"/>
    <s v="SACO SUBSTRATO BF4 70L EN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4"/>
    <s v="D"/>
    <d v="2024-04-01T00:00:00"/>
    <n v="22024001633"/>
    <s v="2024 07 1711 22199"/>
    <n v="1093.72"/>
    <x v="516"/>
    <s v="SACO SUBSTRATO BF4 70L EN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6"/>
    <s v="D"/>
    <d v="2024-04-01T00:00:00"/>
    <n v="22024001633"/>
    <s v="2024 07 1711 22199"/>
    <n v="213.95"/>
    <x v="516"/>
    <s v="SACA SUBSTRATO 1,5 M3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49"/>
    <s v="D"/>
    <d v="2024-04-01T00:00:00"/>
    <n v="22024001633"/>
    <s v="2024 07 1711 22199"/>
    <n v="54.99"/>
    <x v="162"/>
    <s v="CAJA EST OBO T-40   90X90  IP55    2007045 / PROYECTOR DISANO SEVILLA LED 50W 4000K NEGRO / TASA ECORAEE   (R.DECRETO 2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9056"/>
    <s v="D"/>
    <d v="2024-04-01T00:00:00"/>
    <n v="22024001633"/>
    <s v="2024 07 1711 22199"/>
    <n v="8.42"/>
    <x v="162"/>
    <s v="INTERRUP NIESSEN 8101 mecanismo / TECLA I  NIESSEN 8201-BA / MARCO 1E NIESSEN 8271.1-B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9062"/>
    <s v="D"/>
    <d v="2024-04-01T00:00:00"/>
    <n v="22024001633"/>
    <s v="2024 07 1711 22199"/>
    <n v="279.83999999999997"/>
    <x v="268"/>
    <s v="ALBARAN: AV24/00715 F: 07/02/2024 / CHUBASQUERO ESCOCIA MARINO T-M / CHUBASQUERO ESCOCIA MARINO T-L / CHUBASQUERO ESCOCI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23"/>
    <s v="D"/>
    <d v="2024-04-01T00:00:00"/>
    <n v="22024001633"/>
    <s v="2024 07 1711 22199"/>
    <n v="122.25"/>
    <x v="268"/>
    <s v="ALBARAN: AV24/00417 F: 23/01/2024 / GUANTE PIEL FLOR VACUNO 2o RIBETE AMARILLO T-9 / PROTECTOR AUDITIVO PELTOR OPTIME II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35"/>
    <s v="D"/>
    <d v="2024-04-01T00:00:00"/>
    <n v="22024001633"/>
    <s v="2024 07 1711 22199"/>
    <n v="351.71"/>
    <x v="193"/>
    <s v="CADENA STIHL MOTOSIERRA  63 PS PICCO SUPER / STIHL  GRASA PARA ENGRANAJE 7811201110 / STIHL GRASA PARA ENGRANAJE SUPERLU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21"/>
    <s v="D"/>
    <d v="2024-04-01T00:00:00"/>
    <n v="22024001633"/>
    <s v="2024 07 1711 22199"/>
    <n v="343.37"/>
    <x v="193"/>
    <s v="Corresponde al albaran T23/2526-VALE 195 / GRAPAS CERCAS A-20 (1.000 PZ.) 4362070 / GRAPADORA CERCAS MOD.1300 A-20/20 SI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90"/>
    <s v="D"/>
    <d v="2024-04-01T00:00:00"/>
    <n v="22024001633"/>
    <s v="2024 07 1711 22199"/>
    <n v="852.53"/>
    <x v="195"/>
    <s v="BOMBA ENGRASE PALANCA 12-SG/1 OFERTA / CUERDA EHLIS POLIP 4MM X 200 MTS VDE/BCO / ROLLO CINTA PERSIANA 14 (50 MTS) / *B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43"/>
    <s v="D"/>
    <d v="2024-04-01T00:00:00"/>
    <n v="22024001633"/>
    <s v="2024 07 1711 22199"/>
    <n v="572.25"/>
    <x v="195"/>
    <s v="CANDADO 301 40 IGUALES NºLLAVE D1I-15123 OFERTA / CANDADO 300 50 IGUALES NºLLAVE RD-19764 OFERTA / CANDADO IFAM WP45 INT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76"/>
    <s v="D"/>
    <d v="2024-04-01T00:00:00"/>
    <n v="22024001633"/>
    <s v="2024 07 1711 22199"/>
    <n v="235.54"/>
    <x v="262"/>
    <s v="ALB: 24-202766 PED: 24-004888-1003 S/PED:  / ALYCO NAVAJA ACERO INOX CLIP BOLSA NYLON 85 MM (101270) / ALB: 24-203078 P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9058"/>
    <s v="D"/>
    <d v="2024-04-01T00:00:00"/>
    <n v="22024001633"/>
    <s v="2024 07 1711 22199"/>
    <n v="78.709999999999994"/>
    <x v="262"/>
    <s v="ALB: 24-201668 PED: 24-002971-1001 S/PED: 308 / ENLACE MIXTO PVC DN40 CON TOMA AUXILIAR / PAQUETE 500 UDS GOMA ANCLA A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9067"/>
    <s v="D"/>
    <d v="2024-04-01T00:00:00"/>
    <n v="22024001633"/>
    <s v="2024 07 1711 22199"/>
    <n v="12.12"/>
    <x v="271"/>
    <s v="84- 5X16      TORNILLO ZN  (112087 / 9021-M 5 ZN ARAND.PL.ALA ANCHA / 7981-4.8X25   TORNILLO R/CHAPA   (111983) / 7487 S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96"/>
    <s v="D"/>
    <d v="2024-04-01T00:00:00"/>
    <n v="22024001633"/>
    <s v="2024 07 1711 22199"/>
    <n v="102.14"/>
    <x v="247"/>
    <s v="GATO PIHER E-30 CM LLANTA 30X8MM / TENSOR ELASTICO PLANO 125CM (2ud / AGUA STOP BUTILO GRIS 10cmx10M / CINTA AMERICANA 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36127"/>
    <s v="D"/>
    <d v="2024-08-07T00:00:00"/>
    <n v="22024001633"/>
    <s v="2024 07 1711 22199"/>
    <n v="27.98"/>
    <x v="195"/>
    <s v="--REGLETA DH 12 CONT 2,5MM BLAN 10.777/2.5 / CINTA AISLANTE PLYM NE 10MX19MM / GUANTE MARCA IND. FLOCKADO ALG.  8 / GUAN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6129"/>
    <s v="D"/>
    <d v="2024-08-07T00:00:00"/>
    <n v="22024001633"/>
    <s v="2024 07 1711 22199"/>
    <n v="77.2"/>
    <x v="195"/>
    <s v="FUNDA MOVIL PARA OPPO A78 5G PROT CAMARA SILIC / COMMENT|VALE Nº 1583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6131"/>
    <s v="D"/>
    <d v="2024-08-07T00:00:00"/>
    <n v="22024001633"/>
    <s v="2024 07 1711 22199"/>
    <n v="863.06"/>
    <x v="193"/>
    <s v="STIHL PIEZA INFERIOR 40027139704 / STIHL  CARTUCHO DE BOBINA CON CAPERUZA 40027406900 / STIHL  PARTE INFERIOR 400271397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4150"/>
    <s v="D"/>
    <d v="2024-07-30T00:00:00"/>
    <n v="22024001633"/>
    <s v="2024 07 1711 22199"/>
    <n v="617.76"/>
    <x v="518"/>
    <s v="SACO SUBSTRATO PS886; 70L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2364"/>
    <s v="D"/>
    <d v="2024-07-24T00:00:00"/>
    <n v="22024001633"/>
    <s v="2024 07 1711 22199"/>
    <n v="17.399999999999999"/>
    <x v="365"/>
    <s v="POLO STAR MARINO M.C. T-3XL (                       )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2371"/>
    <s v="D"/>
    <d v="2024-07-24T00:00:00"/>
    <n v="22024001633"/>
    <s v="2024 07 1711 22199"/>
    <n v="3.73"/>
    <x v="245"/>
    <s v="PLASTICO TAPAR ROLLO 50X2 6 MICRAS ( CASA DEL BARCO ID41596 )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2"/>
    <s v="D"/>
    <d v="2024-07-16T00:00:00"/>
    <n v="22024001633"/>
    <s v="2024 07 1711 22199"/>
    <n v="10.64"/>
    <x v="162"/>
    <s v="TOMA INF 3M VOL-OCK6-U8  UTP6 RJ45 S/FRON    7000027621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83"/>
    <s v="D"/>
    <d v="2024-07-16T00:00:00"/>
    <n v="22024001633"/>
    <s v="2024 07 1711 22199"/>
    <n v="8.0299999999999994"/>
    <x v="162"/>
    <s v="CONMUTADOR LEG MONOBL.10A SUP.GRIS  PLEXO     069711L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97"/>
    <s v="D"/>
    <d v="2024-07-16T00:00:00"/>
    <n v="22024001633"/>
    <s v="2024 07 1711 22199"/>
    <n v="163.83000000000001"/>
    <x v="162"/>
    <s v="DOWN DISANO ECOLEX4  1729 32W 4K CLD CEL / TASA ECORAEE   (R.DECRETO 208/2005): DIS000001197 / PANEL DISANO 1852 LED 54W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30"/>
    <s v="D"/>
    <d v="2024-07-16T00:00:00"/>
    <n v="22024001633"/>
    <s v="2024 07 1711 22199"/>
    <n v="267.29000000000002"/>
    <x v="365"/>
    <s v="PANTALON DATOR AZUL MARINO T-L (                       ) / PANTALON DATOR AZUL MARINO T-XL (                       ) / P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32"/>
    <s v="D"/>
    <d v="2024-07-16T00:00:00"/>
    <n v="22024001633"/>
    <s v="2024 07 1711 22199"/>
    <n v="527.86"/>
    <x v="365"/>
    <s v="GORRA KARIN 7026 COLOR AZUL MARINO (                       ) / LOGOS PECHO AYUNTAMIENTO DE VALLADOLID PARQUES Y JARDINES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77"/>
    <s v="D"/>
    <d v="2024-07-16T00:00:00"/>
    <n v="22024001633"/>
    <s v="2024 07 1711 22199"/>
    <n v="1325.46"/>
    <x v="268"/>
    <s v="ALBARAN: AV24/03831 F: 26/06/2024 / TENAZA COBRA 250 KNIPEX / TENAZA COBRA 300 KNIPEX / TIJERA ELECTRICISTA ALYCO AC.INO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0"/>
    <s v="D"/>
    <d v="2024-07-16T00:00:00"/>
    <n v="22024001633"/>
    <s v="2024 07 1711 22199"/>
    <n v="1293.44"/>
    <x v="193"/>
    <s v="STIHL CUCHILLA DE PICADO 270-2 40007133903 / STIHL RG DESMALEZADORA 41807405101 / STIHL TORNILLO DE CIERRE 42266416500 /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4"/>
    <s v="D"/>
    <d v="2024-07-16T00:00:00"/>
    <n v="22024001633"/>
    <s v="2024 07 1711 22199"/>
    <n v="142.44"/>
    <x v="193"/>
    <s v="ID: 0041456 / TIR.POZI.C/PLANA ZIN. 3,5x 10  VLOX / PODADERA BAHCO 1M PX-M2 / PERNOS COMPLET P51, P51H, P74 BAHCO / PEG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75"/>
    <s v="D"/>
    <d v="2024-07-16T00:00:00"/>
    <n v="22024001633"/>
    <s v="2024 07 1711 22199"/>
    <n v="324.81"/>
    <x v="193"/>
    <s v="STIHL ACEITE ADHESIVO P. CADENA FORESTPLUS 5 L 7815166002 / CADENA STIHL MOTOSIERRA   63 PM PICCO MICRO ESLABON / DUMPER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1"/>
    <s v="D"/>
    <d v="2024-07-16T00:00:00"/>
    <n v="22024001633"/>
    <s v="2024 07 1711 22199"/>
    <n v="38.6"/>
    <x v="195"/>
    <s v="COMMENT|GE0003947 / POMO TESA 3501 60/70 LM TULIP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3"/>
    <s v="D"/>
    <d v="2024-07-16T00:00:00"/>
    <n v="22024001633"/>
    <s v="2024 07 1711 22199"/>
    <n v="436.82"/>
    <x v="195"/>
    <s v="COMMENT|+++ Moreras +++ / BOMBILLO TESA 5030 30X30 L * / IGUALAMIENTO BOMBILLO NORMAL / COPIA LLAVE NORMAL / CELESA BROC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5"/>
    <s v="D"/>
    <d v="2024-07-16T00:00:00"/>
    <n v="22024001633"/>
    <s v="2024 07 1711 22199"/>
    <n v="597.20000000000005"/>
    <x v="195"/>
    <s v="FARDO BOBINA MECHA 6 UNDS OFERTA / FARDO HIGIENICO DOMESTICO 38M - 96 UNDS OFERTA / GEL MANOS NACARADO CONCEN 5L OFERT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7"/>
    <s v="D"/>
    <d v="2024-07-16T00:00:00"/>
    <n v="22024001633"/>
    <s v="2024 07 1711 22199"/>
    <n v="175.03"/>
    <x v="195"/>
    <s v="COMMENT|+++ MORERAS +++ / CERRADURA TESA METAL 2241/20 NI / COPIA LLAVE NORMAL / COPIA LLAVE SEGURIDAD PUNTOS / TONER OR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9"/>
    <s v="D"/>
    <d v="2024-07-16T00:00:00"/>
    <n v="22024001633"/>
    <s v="2024 07 1711 22199"/>
    <n v="174.24"/>
    <x v="195"/>
    <s v="COMMENT|botas trabajo Begoña / BOTAS SEGURIDAD OFERT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79"/>
    <s v="D"/>
    <d v="2024-07-16T00:00:00"/>
    <n v="22024001633"/>
    <s v="2024 07 1711 22199"/>
    <n v="23.7"/>
    <x v="262"/>
    <s v="ALB: 24-217519 PED: 24-029183-1003 S/PED: 1575 / BOTE HILO TEFLON UNILOCK 160M TANGIT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6"/>
    <s v="D"/>
    <d v="2024-07-16T00:00:00"/>
    <n v="22024001633"/>
    <s v="2024 07 1711 22199"/>
    <n v="484.73"/>
    <x v="517"/>
    <s v="CUBIERTA RUEDA TRASERA CORTACESPED HONDA HRH536K4 / CUCHILLA CORTACESPED HONDA HRH 536 HXE / VALE Nº 1521 ( DESTINO: PAR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65"/>
    <s v="D"/>
    <d v="2024-07-16T00:00:00"/>
    <n v="22024001633"/>
    <s v="2024 07 1711 22199"/>
    <n v="129.41"/>
    <x v="166"/>
    <s v="Albarán: VA24/2665 Fecha: 21/06/24 / *MIRADOR TORRE VALLADOLID * / PINO NORTE V 50 / Albarán: VA24/2712 Fecha: 25/06/24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81"/>
    <s v="D"/>
    <d v="2024-07-16T00:00:00"/>
    <n v="22024001633"/>
    <s v="2024 07 1711 22199"/>
    <n v="1530.69"/>
    <x v="166"/>
    <s v="Albarán: VA24/2409 Fecha: 04/06/24 / TABLERO ABEDUL CARROCERIA 09MM / VIVERO / Albarán: VA24/2410 Fecha: 04/06/24 / NORT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8"/>
    <s v="D"/>
    <d v="2024-07-16T00:00:00"/>
    <n v="22024001633"/>
    <s v="2024 07 1711 22199"/>
    <n v="265.98"/>
    <x v="276"/>
    <s v="BIG SAC 85X85X60 BABIERTA+FPLANO-40CM-1000KG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9615"/>
    <s v="D"/>
    <d v="2024-08-23T00:00:00"/>
    <n v="22024001633"/>
    <s v="2024 07 1711 22199"/>
    <n v="1287.71"/>
    <x v="365"/>
    <s v="ALFONSO PONZE (                       ) / CHAQUETA POLAR ARTIC MARINO T-M (                       ) / POLO STAR MARINO M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94"/>
    <s v="D"/>
    <d v="2024-08-14T00:00:00"/>
    <n v="22024001633"/>
    <s v="2024 07 1711 22199"/>
    <n v="643.6"/>
    <x v="268"/>
    <s v="ALBARAN: AV24/04061 F: 08/07/2024 / GUANTE NITRILO FLOCADO 821358 T-9 / ROLLO BOLSAS DE BASURA SUPREMA 85*105 G.170 10 b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9613"/>
    <s v="D"/>
    <d v="2024-08-23T00:00:00"/>
    <n v="22024001633"/>
    <s v="2024 07 1711 22199"/>
    <n v="420.77"/>
    <x v="268"/>
    <s v="ALBARAN: AV24/04178 F: 12/07/2024 / AZADA 232-A BELLOTA / MANGO MADERA 900*32 MAURER / ROLLO BOLSAS DE BASURA SUPREMA 85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6"/>
    <s v="D"/>
    <d v="2024-08-14T00:00:00"/>
    <n v="22024001633"/>
    <s v="2024 07 1711 22199"/>
    <n v="792"/>
    <x v="519"/>
    <s v="Albarán: 3/24000242 / Rosmarinus postratum, C-1, 5L / Lonicera nitida &quot;&quot;Red Tips&quot;&quot;, C-03L"/>
    <n v="300"/>
    <s v="SAN SEBASTIAN DE LOS REYES"/>
    <s v="MADR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8"/>
    <s v="D"/>
    <d v="2024-08-14T00:00:00"/>
    <n v="22024001633"/>
    <s v="2024 07 1711 22199"/>
    <n v="792"/>
    <x v="519"/>
    <s v="ALBARÁN: 3/24000243 / ROSMARINUS POSTRATUM, C-1,5L / LONICERA NITIDA &quot;&quot;RED TIPS&quot;&quot;, C-03L"/>
    <n v="300"/>
    <s v="SAN SEBASTIAN DE LOS REYES"/>
    <s v="MADR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0"/>
    <s v="D"/>
    <d v="2024-08-14T00:00:00"/>
    <n v="22024001633"/>
    <s v="2024 07 1711 22199"/>
    <n v="187"/>
    <x v="519"/>
    <s v="Albarán: 3/24000367 / Albizia jullibrisin, cont. 16/18"/>
    <n v="300"/>
    <s v="SAN SEBASTIAN DE LOS REYES"/>
    <s v="MADR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90"/>
    <s v="D"/>
    <d v="2024-08-14T00:00:00"/>
    <n v="22024001633"/>
    <s v="2024 07 1711 22199"/>
    <n v="356.18"/>
    <x v="193"/>
    <s v="STIHL BUJÍA NGK BPMR7A 4007000 / STIHL FILTRO DE AIRE 41341410300 / WALKER CUCHILLA REF. 7705-41 (JGO) / WALKER CHAVET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92"/>
    <s v="D"/>
    <d v="2024-08-14T00:00:00"/>
    <n v="22024001633"/>
    <s v="2024 07 1711 22199"/>
    <n v="46.61"/>
    <x v="193"/>
    <s v="ID: 0041515 / RUEDA CARRO ALMACEN KARPA NEUM. 260 01619 / ARANDELA STAND.  M22 S/B ZIN. / PASADOR TIPO R  3 / RECAM. CAR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2066"/>
    <s v="D"/>
    <d v="2024-09-06T00:00:00"/>
    <n v="22024001633"/>
    <s v="2024 07 1711 22199"/>
    <n v="3.85"/>
    <x v="195"/>
    <s v="CADENA AMENAB. ZINC GENOV. 10MM (M)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2074"/>
    <s v="D"/>
    <d v="2024-09-06T00:00:00"/>
    <n v="22024001633"/>
    <s v="2024 07 1711 22199"/>
    <n v="69.349999999999994"/>
    <x v="195"/>
    <s v="CONECTOR UNIVERSAL (BLISTER) KARCHER / *PILA DURACELL MN21 12V BLISTER 1UD. / *ACEITE WD-40 500ML DOB ACC FLEXIBLE / * M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2076"/>
    <s v="D"/>
    <d v="2024-09-06T00:00:00"/>
    <n v="22024001633"/>
    <s v="2024 07 1711 22199"/>
    <n v="597.20000000000005"/>
    <x v="195"/>
    <s v="FARDO BOBINA MECHA 6 UNDS / FARDO HIGIENICO DOMESTICO 38M-96 UNDS / GEL MANOS NACARADOCONCEN 5L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1091"/>
    <s v="D"/>
    <d v="2024-08-29T00:00:00"/>
    <n v="22024001633"/>
    <s v="2024 07 1711 22199"/>
    <n v="62.12"/>
    <x v="262"/>
    <s v="ALB: 24-221201 PED: 24-035009-1001 S/PED: 1614 / STIHL CABEZAL DE CORTE AUTOCUT 25-2 / TAPON PE DN 4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1093"/>
    <s v="D"/>
    <d v="2024-08-29T00:00:00"/>
    <n v="22024001633"/>
    <s v="2024 07 1711 22199"/>
    <n v="221.76"/>
    <x v="262"/>
    <s v="ALB: 24-220755 PED: 24-034234-1001 S/PED: 1608 / BAHCO FUNDA CUERO PODADERA 1 MANO PROF-H / BAHCO TIJERA DE PODA 1 MANO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06"/>
    <s v="D"/>
    <d v="2024-08-14T00:00:00"/>
    <n v="22024001633"/>
    <s v="2024 07 1711 22199"/>
    <n v="2079"/>
    <x v="414"/>
    <s v="PARROTIA 18/20 / PRUNUS SERRULATA KANZAN 18/2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08"/>
    <s v="D"/>
    <d v="2024-08-14T00:00:00"/>
    <n v="22024001633"/>
    <s v="2024 07 1711 22199"/>
    <n v="242"/>
    <x v="414"/>
    <s v="AMPHELOPSIS VEICHII 150/200 C-17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0"/>
    <s v="D"/>
    <d v="2024-08-14T00:00:00"/>
    <n v="22024001633"/>
    <s v="2024 07 1711 22199"/>
    <n v="742.5"/>
    <x v="414"/>
    <s v="PAULOWNIA 16/18 / CUPRESSO LEYLANDII 350/40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2"/>
    <s v="D"/>
    <d v="2024-08-14T00:00:00"/>
    <n v="22024001633"/>
    <s v="2024 07 1711 22199"/>
    <n v="247.5"/>
    <x v="414"/>
    <s v="PRUNUS KANZAN 25/3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4"/>
    <s v="D"/>
    <d v="2024-08-14T00:00:00"/>
    <n v="22024001633"/>
    <s v="2024 07 1711 22199"/>
    <n v="1463.55"/>
    <x v="414"/>
    <s v="PRIMAVERAS / HIEDRA MINI VARIEGATA / HIEDRA MINI VARIEGAT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2"/>
    <s v="D"/>
    <d v="2024-08-14T00:00:00"/>
    <n v="22024001633"/>
    <s v="2024 07 1711 22199"/>
    <n v="190.08"/>
    <x v="414"/>
    <s v="ROLLO DE YUTE / ZAMIACULCAS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4"/>
    <s v="D"/>
    <d v="2024-08-14T00:00:00"/>
    <n v="22024001633"/>
    <s v="2024 07 1711 22199"/>
    <n v="174.24"/>
    <x v="414"/>
    <s v="ROLLO DE YUTE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6"/>
    <s v="D"/>
    <d v="2024-08-14T00:00:00"/>
    <n v="22024001633"/>
    <s v="2024 07 1711 22199"/>
    <n v="72.23"/>
    <x v="414"/>
    <s v="DIEFFEMBACHIA / MACETA / SACO DE MANTILLO ( POLIDEPORTIVO PISUERGA )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8"/>
    <s v="D"/>
    <d v="2024-08-14T00:00:00"/>
    <n v="22024001633"/>
    <s v="2024 07 1711 22199"/>
    <n v="195.48"/>
    <x v="414"/>
    <s v="ABRILLANTADOR / SUBSTRATO / SPATHIPHYLLUM / FICUS MELANY  / JARDINERIA / JARDINER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30"/>
    <s v="D"/>
    <d v="2024-08-14T00:00:00"/>
    <n v="22024001633"/>
    <s v="2024 07 1711 22199"/>
    <n v="72.599999999999994"/>
    <x v="414"/>
    <s v="PETUNI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8314"/>
    <s v="D"/>
    <d v="2024-08-19T00:00:00"/>
    <n v="22024001633"/>
    <s v="2024 07 1711 22199"/>
    <n v="3.63"/>
    <x v="271"/>
    <s v="912- 5X 16    TORNILLO ALLEN CABEZA CILINDRICA 8.8 / 127-M 5    ARANDELA GROWER / 985-M- 5-080  TUERCA A.B.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8479"/>
    <s v="AD"/>
    <d v="2024-08-20T00:00:00"/>
    <n v="22024006020"/>
    <s v="2024 07 1711 22199"/>
    <n v="189.53"/>
    <x v="410"/>
    <s v="SUMINISTRO DE PLASTICOS Y MALLAS ESPECIALES PARA JARDINERIA. EJERCICI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2"/>
    <s v="22199"/>
  </r>
  <r>
    <n v="220240044556"/>
    <s v="D"/>
    <d v="2024-09-30T00:00:00"/>
    <n v="22024001633"/>
    <s v="2024 07 1711 22199"/>
    <n v="972.15"/>
    <x v="518"/>
    <s v="SACO PP7 70L / SACA SUBSTRATO UNIVERSAL 1,5M3 ( ENTREGA EN VIVERO DE RENEDO )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721"/>
    <s v="D"/>
    <d v="2024-09-30T00:00:00"/>
    <n v="22024001633"/>
    <s v="2024 07 1711 22199"/>
    <n v="28.25"/>
    <x v="162"/>
    <s v="SELECTOR SE ZB4-BD2 2POS. / CAMARA C SE ZB4-BZ101    1NA / CONTACTO SE ZEN-L1121  NC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46"/>
    <s v="D"/>
    <d v="2024-09-30T00:00:00"/>
    <n v="22024001633"/>
    <s v="2024 07 1711 22199"/>
    <n v="27.83"/>
    <x v="162"/>
    <s v="DETECTOR EFILUX 180  IP65 180º SUP. PARED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44"/>
    <s v="D"/>
    <d v="2024-09-30T00:00:00"/>
    <n v="22024001633"/>
    <s v="2024 07 1711 22199"/>
    <n v="13.27"/>
    <x v="162"/>
    <s v="LLAVE 4C PHO USS- 4   ARM.DISTRI  1203149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65"/>
    <s v="D"/>
    <d v="2024-09-30T00:00:00"/>
    <n v="22024001633"/>
    <s v="2024 07 1711 22199"/>
    <n v="501.46"/>
    <x v="365"/>
    <s v="ZAPATO MATE S3+CI+HI+SRC Nº45 (                       ) / BOTA SINEX TEIDE S3 Nº46 (                       ) / POLO STAR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50"/>
    <s v="D"/>
    <d v="2024-09-30T00:00:00"/>
    <n v="22024001633"/>
    <s v="2024 07 1711 22199"/>
    <n v="607.07000000000005"/>
    <x v="268"/>
    <s v="ALBARAN: AV24/04953 F: 26/08/2024 / GUANTE FEEL GRIP SPLASH G.POLIEST. REC.LATEX H259 T-9 / GUANTE FEEL GRIP SPLASH G.PO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52"/>
    <s v="D"/>
    <d v="2024-09-30T00:00:00"/>
    <n v="22024001633"/>
    <s v="2024 07 1711 22199"/>
    <n v="835.61"/>
    <x v="193"/>
    <s v="CADENA STIHL MOTOSIERRA  61 PMM3 PICCO MICRO MINI / RUEDA CARRO ALMACEN KARPA MACIZA 260 01593 / HILO STIHL CORTE REDOND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54"/>
    <s v="D"/>
    <d v="2024-09-30T00:00:00"/>
    <n v="22024001633"/>
    <s v="2024 07 1711 22199"/>
    <n v="748.59"/>
    <x v="193"/>
    <s v="STIHL ACEITE HP SUPER 5L 7813198055 / ABRAZADERA PRES. ASFA-L W2   8- 16 / ESCOBA OUTILS-WOLF REF. UEM / STIHL PANTALL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99"/>
    <s v="D"/>
    <d v="2024-09-30T00:00:00"/>
    <n v="22024001633"/>
    <s v="2024 07 1711 22199"/>
    <n v="567.70000000000005"/>
    <x v="193"/>
    <s v="ESCOBA OUTILS-WOLF REF. UIM / DISCO C/INOX 115x1,00 FLEXOVIT MEGA-LINE MAXX / CASCO STIHL FUNCTION BASIC 0000 888 0810 /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701"/>
    <s v="D"/>
    <d v="2024-09-30T00:00:00"/>
    <n v="22024001633"/>
    <s v="2024 07 1711 22199"/>
    <n v="491.73"/>
    <x v="193"/>
    <s v="CADENA STIHL MOTOSIERRA  61 PMM3 PICCO MICRO MINI / WALKER PASADOR REF. 8067-10 -R / STIHL ANILLO DE JUNTA CIRCULAR 5,1X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48"/>
    <s v="D"/>
    <d v="2024-09-30T00:00:00"/>
    <n v="22024001633"/>
    <s v="2024 07 1711 22199"/>
    <n v="297.85000000000002"/>
    <x v="195"/>
    <s v="COMMENT|**1970** / PROTECTOR 79500 FACIAL VISOR MALL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18"/>
    <s v="D"/>
    <d v="2024-09-30T00:00:00"/>
    <n v="22024001633"/>
    <s v="2024 07 1711 22199"/>
    <n v="6.38"/>
    <x v="195"/>
    <s v="CERRADURA AGA 361 CAJON CROMADA 25MM - / COMMENT|DIRECCION DE AREA DE SALUD PUBLICA Y SEGURIDAD CIU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67"/>
    <s v="D"/>
    <d v="2024-09-30T00:00:00"/>
    <n v="22024001633"/>
    <s v="2024 07 1711 22199"/>
    <n v="528.64"/>
    <x v="262"/>
    <s v="ALB: 24-221048 PED: 24-034746-1001 S/PED: 1611 / STIHL BLISTER HILO NYLON SILENCIOSO ROJO  2,7 MM 215 M / CAJA 20 ASP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69"/>
    <s v="D"/>
    <d v="2024-09-30T00:00:00"/>
    <n v="22024001633"/>
    <s v="2024 07 1711 22199"/>
    <n v="364.59"/>
    <x v="262"/>
    <s v="ALB: 24-222332 PED: 24-036700-1001 S/PED: 1620 / PAQUETE 500 UDS GOMA ANCLA ATADO 5 CM  / MACHON PE 3/4 / HONDA ACEITE 4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71"/>
    <s v="D"/>
    <d v="2024-09-30T00:00:00"/>
    <n v="22024001633"/>
    <s v="2024 07 1711 22199"/>
    <n v="187.22"/>
    <x v="262"/>
    <s v="ALB: 24-220782 PED: 24-034290-1001 S/PED: 1609 / MLK DISCO CORTE 115 MM METAL 1MM / MODULO PROGRAMADOR SOLEM DC 9V BL-IP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703"/>
    <s v="D"/>
    <d v="2024-09-30T00:00:00"/>
    <n v="22024001633"/>
    <s v="2024 07 1711 22199"/>
    <n v="136.13"/>
    <x v="414"/>
    <s v="TUTOR 1.80 MTR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26778"/>
    <s v="AD"/>
    <d v="2024-06-25T00:00:00"/>
    <n v="22024005227"/>
    <s v="2024 07 1711 22699"/>
    <n v="1604.46"/>
    <x v="520"/>
    <s v="Pago anual mantenimiento aplicación incidencias AVASEP. Año 2024.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2"/>
    <s v="22699"/>
  </r>
  <r>
    <n v="220239000783"/>
    <s v="AD"/>
    <d v="2024-01-01T00:00:00"/>
    <n v="22024001227"/>
    <s v="2024 07 1711 22700"/>
    <n v="18102.810000000001"/>
    <x v="5"/>
    <s v="LIMPIEZA DE VESTUARIOS SERVICIO DE PARQUES Y JARDINES."/>
    <n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700"/>
  </r>
  <r>
    <n v="220239000518"/>
    <s v="AD"/>
    <d v="2024-01-01T00:00:00"/>
    <n v="22024001120"/>
    <s v="2024 07 1711 22799"/>
    <n v="655612.65"/>
    <x v="521"/>
    <s v="CONSERVACIÓN Y MEJORA DE LAS INFRAESTRUCTURAS VERDES DE LAS ZONAS SUR Y ESTE VALLADOLID. EXP:V.18 /2023 - LOTE 1"/>
    <n v="220"/>
    <s v="ALCOBENDAS"/>
    <s v="MADR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799"/>
  </r>
  <r>
    <n v="220239000142"/>
    <s v="AD"/>
    <d v="2024-01-01T00:00:00"/>
    <n v="22024001062"/>
    <s v="2024 07 1711 22799"/>
    <n v="252983.4"/>
    <x v="522"/>
    <s v="CONTRATACIÓN CONSERVACIÓN Y MEJORA DE LAS INFRAESTRUCTURAS VERDES DE ZONAS CENTRO Y NORTE. LOTE 2_ZONA NORTE_V.34/2022."/>
    <n v="220"/>
    <s v="MADRID"/>
    <s v="MADR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799"/>
  </r>
  <r>
    <n v="220239000141"/>
    <s v="AD"/>
    <d v="2024-01-01T00:00:00"/>
    <n v="22024001061"/>
    <s v="2024 07 1711 22799"/>
    <n v="248486.85"/>
    <x v="523"/>
    <s v="CONTRATACIÓN CONSERVACIÓN Y MEJORA DE LAS INFRAESTRUCTURAS VERDES DE ZONAS CENTRO Y NORTE. LOTE 1_ZONA CENTRO_V.34/2022."/>
    <n v="220"/>
    <s v="MURCIA"/>
    <s v="MURCIA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799"/>
  </r>
  <r>
    <n v="220240041809"/>
    <s v="AD"/>
    <d v="2024-09-05T00:00:00"/>
    <n v="22024006307"/>
    <s v="2024 07 1711 22799"/>
    <n v="423.5"/>
    <x v="524"/>
    <s v="Retirada urgente de ramaje que presenta riesgo de caída. Ejercicio 2024."/>
    <n v="220"/>
    <s v="LAGUNA DE DUERO"/>
    <s v="VALLADOLID"/>
    <x v="0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2"/>
    <s v="22799"/>
  </r>
  <r>
    <n v="220240016623"/>
    <s v="D"/>
    <d v="2024-05-14T00:00:00"/>
    <n v="22024001638"/>
    <s v="2024 07 1711 214"/>
    <n v="845.27"/>
    <x v="284"/>
    <s v="TA24 597 REPARACION 6747-KLN KMS.69037 METER EASY PARA VER AVERIA, HACER PRUEBAS, SUSTITUIR AFORADOR MAS TUBO. HACER TE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468"/>
    <s v="D"/>
    <d v="2024-05-14T00:00:00"/>
    <n v="22024001638"/>
    <s v="2024 07 1711 214"/>
    <n v="234.43"/>
    <x v="512"/>
    <s v="1617DTJ MANTENIMIENTO 180.000 KM. CAMBIO ACEITE, FILTRO ACEITE Y FILTRO POLEN. SUSTITUION FILTRO POLEN / 2 SMOIL5W40 - 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625"/>
    <s v="D"/>
    <d v="2024-05-14T00:00:00"/>
    <n v="22024001638"/>
    <s v="2024 07 1711 214"/>
    <n v="408.48"/>
    <x v="512"/>
    <s v="4272GHL. MANTENIMIENTO ANUAL. CAMBIO ACEITE, FILTRO ACEITE, REFRIGERANTE Y BATERIA. SUSTITUCION REFRIGERANTE MOTOR. COMP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629"/>
    <s v="D"/>
    <d v="2024-05-14T00:00:00"/>
    <n v="22024001638"/>
    <s v="2024 07 1711 214"/>
    <n v="1100.93"/>
    <x v="512"/>
    <s v="7254GWW. SUSTITUCION CUNA MOTOR Y AMBOS BRAZOS DE SUSPENSION DELANTEROS / 2 54400JG75B - MEMBER / 2 54501JG00B - ARTICUL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3"/>
    <s v="D"/>
    <d v="2024-05-14T00:00:00"/>
    <n v="22024001638"/>
    <s v="2024 07 1711 214"/>
    <n v="9.68"/>
    <x v="513"/>
    <s v="REPARAR RUEDA 13X6.50-6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462"/>
    <s v="D"/>
    <d v="2024-05-14T00:00:00"/>
    <n v="22024001638"/>
    <s v="2024 07 1711 214"/>
    <n v="40.29"/>
    <x v="513"/>
    <s v="REPARAR RUEDA FURGONETA / EQUILIBRAR RUEDA FURGONETA / PARCH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573"/>
    <s v="D"/>
    <d v="2024-05-14T00:00:00"/>
    <n v="22024001638"/>
    <s v="2024 07 1711 214"/>
    <n v="934.27"/>
    <x v="513"/>
    <s v="CUB 125/80R13 65M CONTINENTAL / NFU N1 / MONTAJE+EQUILIBRADO+VALVULA / REPARAR RUEDA CAMION / SACAR Y COLOCAR CAMION / P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9"/>
    <s v="D"/>
    <d v="2024-05-14T00:00:00"/>
    <n v="22024001630"/>
    <s v="2024 07 1711 214"/>
    <n v="9.81"/>
    <x v="263"/>
    <s v="LAMPARA INCADESCENCI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2793"/>
    <s v="D"/>
    <d v="2024-04-25T00:00:00"/>
    <n v="22024001638"/>
    <s v="2024 07 1711 214"/>
    <n v="339.26"/>
    <x v="512"/>
    <s v="1617DTJ NO PASO  ITV POR PILOTOS TRASEROS. SUSTITUCION DE AMBOS. / 0 MAGLLE212 - PILOTO IZQ / 0 MAGLLE241 - PILOTO DCH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1149"/>
    <s v="D"/>
    <d v="2024-04-11T00:00:00"/>
    <n v="22024001638"/>
    <s v="2024 07 1711 214"/>
    <n v="310.49"/>
    <x v="513"/>
    <s v="REPARAR RUEDA SEGADORA / REPARAR RUEDA CAMION / SACAR Y COLOCAR CAMION / PARCHE / ALARGADERA LARGA / 145/80R13 79T SAV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39000854"/>
    <s v="AD"/>
    <d v="2024-01-01T00:00:00"/>
    <n v="22024001204"/>
    <s v="2024 07 1721 22100"/>
    <n v="15500"/>
    <x v="102"/>
    <s v="PRORROGA CONTRATO AÑO 2024 PR_SE 27/2023 SUMINISTRO ENERGIA ELECTRICA_SERVICIO DE MEDIO AMBIENTE"/>
    <n v="220"/>
    <s v="BILBAO"/>
    <s v="VIZCAYA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00"/>
  </r>
  <r>
    <n v="220229000572"/>
    <s v="AD"/>
    <d v="2024-01-01T00:00:00"/>
    <n v="22024002733"/>
    <s v="2024 07 1721 22103"/>
    <n v="1000"/>
    <x v="158"/>
    <s v="SUMINISTRO DE GASOLINA PARA LOS VEHÍCULOS DEL SERVICIO DE MEDIO AMBIENTE."/>
    <n v="220"/>
    <s v="MADRID"/>
    <s v="MADRID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03"/>
  </r>
  <r>
    <n v="220240005348"/>
    <s v="AD"/>
    <d v="2024-03-08T00:00:00"/>
    <n v="22024002250"/>
    <s v="2024 07 1721 22112"/>
    <n v="417.45"/>
    <x v="121"/>
    <s v="MODIFICACION ACOMETIDA ELECTRICA DEL LDR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112"/>
  </r>
  <r>
    <n v="220240003363"/>
    <s v="AD"/>
    <d v="2024-02-26T00:00:00"/>
    <n v="22024002341"/>
    <s v="2024 07 1721 22112"/>
    <n v="952.88"/>
    <x v="121"/>
    <s v="TOMAS DE TIERRA DE LAS CABINAS DE LA RED DE CONTROL DE LA CALIDAD DEL AIR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112"/>
  </r>
  <r>
    <n v="220240003356"/>
    <s v="AD"/>
    <d v="2024-02-26T00:00:00"/>
    <n v="22024002294"/>
    <s v="2024 07 1721 22112"/>
    <n v="1815"/>
    <x v="348"/>
    <s v="REPARACION DE ELEMENTOS FUERA DE CONTRATO DE MANTENIMIENTO DE INSTALACIONES FOTOVOLTAICAS MUNICIPALES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112"/>
  </r>
  <r>
    <n v="220240023645"/>
    <s v="AD"/>
    <d v="2024-06-11T00:00:00"/>
    <n v="22024004962"/>
    <s v="2024 07 1721 22112"/>
    <n v="3630"/>
    <x v="525"/>
    <s v="MATERIAL FUNGIBLE LABORATORIO RED DE CONTAMINACION"/>
    <s v="220"/>
    <s v="BARCELONA"/>
    <s v="BARCELONA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22336"/>
    <s v="AD"/>
    <d v="2024-05-31T00:00:00"/>
    <n v="22024004810"/>
    <s v="2024 07 1721 22112"/>
    <n v="112.92"/>
    <x v="525"/>
    <s v="COMPRA MATERIAL FUNGIBLE PARA EL LABORATORIO DE LA RED DE CONTAMINACION ATMOSFERICA"/>
    <s v="220"/>
    <s v="BARCELONA"/>
    <s v="BARCELONA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21009"/>
    <s v="AD"/>
    <d v="2024-05-24T00:00:00"/>
    <n v="22024004657"/>
    <s v="2024 07 1721 22112"/>
    <n v="90.15"/>
    <x v="526"/>
    <s v="SUMINISTRO DE CARGADOR PARA EL CALIBRADOR DE LA SECCIÓN DE INSPECCION AMBIENTAL"/>
    <s v="220"/>
    <s v="ARGANDA DEL REY"/>
    <s v="MADR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19689"/>
    <s v="D"/>
    <d v="2024-05-23T00:00:00"/>
    <n v="22024002262"/>
    <s v="2024 07 1721 22112"/>
    <n v="232.3"/>
    <x v="276"/>
    <s v="TARJETA MEMORIA MICRO MINI SD 32GB KING / MEMORIA KINGSTON/TOSHIBA USB 32 GB 3.0 / PACK 24 PILAS TIPO C-LR14 / PACK 15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12"/>
  </r>
  <r>
    <n v="220240016337"/>
    <s v="AD"/>
    <d v="2024-05-10T00:00:00"/>
    <n v="22024004415"/>
    <s v="2024 07 1721 22112"/>
    <n v="1719.48"/>
    <x v="525"/>
    <s v="SUMINISTRO DE MATERIAL FUNGIBLE PARA EL LABORATORIO DE LA RED DE CONTROL DE LA CONTAMINACIÓN"/>
    <s v="220"/>
    <s v="BARCELONA"/>
    <s v="BARCELONA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13828"/>
    <s v="D"/>
    <d v="2024-04-30T00:00:00"/>
    <n v="22024002262"/>
    <s v="2024 07 1721 22112"/>
    <n v="1137.6400000000001"/>
    <x v="162"/>
    <s v="INVERSOR HUAWEI SUN2000-3KTL-L1 MONO 3KW / INT.ALUM ORBIS ASTRO NOVA&quot;&quot; CITY&quot;&quot;  230V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12"/>
  </r>
  <r>
    <n v="220240011980"/>
    <s v="AD"/>
    <d v="2024-04-17T00:00:00"/>
    <n v="22024003989"/>
    <s v="2024 07 1721 22112"/>
    <n v="937.21"/>
    <x v="21"/>
    <s v="SUMINISTRO E INSTALACION DE 7 DIFRENCIALES PARA LAS CABINAS DE LA RED DE CONTROL CONTAMINACION DEL AIRE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09156"/>
    <s v="D"/>
    <d v="2024-04-01T00:00:00"/>
    <n v="22024002262"/>
    <s v="2024 07 1721 22112"/>
    <n v="20.59"/>
    <x v="194"/>
    <s v="DOBLE INTERRUPTOR"/>
    <s v="300"/>
    <s v="BARCELONA"/>
    <s v="BARCELONA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12"/>
  </r>
  <r>
    <n v="220240009199"/>
    <s v="D"/>
    <d v="2024-04-01T00:00:00"/>
    <n v="22024002262"/>
    <s v="2024 07 1721 22112"/>
    <n v="719.95"/>
    <x v="162"/>
    <s v="INVERSOR HUAWEI SUN2000-3KTL-L1 MONO 3KW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12"/>
  </r>
  <r>
    <n v="220240031026"/>
    <s v="D"/>
    <d v="2024-07-17T00:00:00"/>
    <n v="22024002262"/>
    <s v="2024 07 1721 22112"/>
    <n v="719.95"/>
    <x v="162"/>
    <s v="INVERSOR HUAWEI SUN2000-3KTL-L1 MONO 3KW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21"/>
    <s v="1721. Protección del medio ambiente"/>
    <s v="22"/>
    <s v="22112"/>
  </r>
  <r>
    <n v="220240041810"/>
    <s v="AD"/>
    <d v="2024-09-05T00:00:00"/>
    <n v="22024006424"/>
    <s v="2024 07 1721 22112"/>
    <n v="417.45"/>
    <x v="121"/>
    <s v="ACOMETIDA ELECTRICA LDR 2º SEMESTRE"/>
    <n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112"/>
  </r>
  <r>
    <n v="220240042805"/>
    <s v="AD"/>
    <d v="2024-09-18T00:00:00"/>
    <n v="22024006584"/>
    <s v="2024 07 1721 22112"/>
    <n v="119.79"/>
    <x v="527"/>
    <s v="TONER PARA IMPRESORA RED CONTAMINACION"/>
    <s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112"/>
  </r>
  <r>
    <n v="220240026264"/>
    <s v="AD"/>
    <d v="2024-06-21T00:00:00"/>
    <n v="22024005134"/>
    <s v="2024 07 1721 22199"/>
    <n v="416.7"/>
    <x v="528"/>
    <s v="GASES PARA EL LABORATORIO DE LA RED DE CONTAMINACION MUNICIPAL"/>
    <s v="220"/>
    <s v="MADRID"/>
    <s v="MADR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99"/>
  </r>
  <r>
    <n v="220240013830"/>
    <s v="D"/>
    <d v="2024-04-30T00:00:00"/>
    <n v="22024002263"/>
    <s v="2024 07 1721 22199"/>
    <n v="71.75"/>
    <x v="193"/>
    <s v="ID: 0040357-CASETA MEDIO AMBIENTE / CERROJO ABUS DE CADENA SK-175 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99"/>
  </r>
  <r>
    <n v="220240009154"/>
    <s v="D"/>
    <d v="2024-04-01T00:00:00"/>
    <n v="22024002263"/>
    <s v="2024 07 1721 22199"/>
    <n v="279.79000000000002"/>
    <x v="195"/>
    <s v="COLGADOR AMIG  2 LTDO - / COMMENT|++ CASA DEL BARCO  ++ / REPOSAPIES FELLOWES AJUSTABLE ERGO / COMMENT|++ CASA DEL BARCO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99"/>
  </r>
  <r>
    <n v="220240009152"/>
    <s v="D"/>
    <d v="2024-04-01T00:00:00"/>
    <n v="22024002263"/>
    <s v="2024 07 1721 22199"/>
    <n v="57.12"/>
    <x v="276"/>
    <s v="SEÑAL LUMINISC EXTINTOR A4 / TAPA CUBRE MODULOS 6 MOD J 8423220094246 / SEÑAL RIESGO ELECT.  100MM VINILO ADH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99"/>
  </r>
  <r>
    <n v="220240043003"/>
    <s v="AD"/>
    <d v="2024-09-20T00:00:00"/>
    <n v="22024006694"/>
    <s v="2024 07 1721 22199"/>
    <n v="327.91"/>
    <x v="529"/>
    <s v="SUMINISTRO DE BIDONES PARA CAPTADORES DE PARTICULAS DEL LABORATORIO DE LA RED DE CONTAMINACION"/>
    <s v="220"/>
    <s v="COLLBATO"/>
    <s v="BARCELONA"/>
    <x v="1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199"/>
  </r>
  <r>
    <n v="220240003030"/>
    <s v="AD"/>
    <d v="2024-02-21T00:00:00"/>
    <n v="22024001647"/>
    <s v="2024 07 1721 223"/>
    <n v="484"/>
    <x v="530"/>
    <s v="TRANSPORTE DE MATERIALES DEL SERVICIO MEDIO AMBIENT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3"/>
  </r>
  <r>
    <n v="220240021010"/>
    <s v="AD"/>
    <d v="2024-05-24T00:00:00"/>
    <n v="22024004664"/>
    <s v="2024 07 1721 22700"/>
    <n v="1113.2"/>
    <x v="531"/>
    <s v="CONTRATO DE LIMPIEZA PUNTUAL DEL CENTRO MUNICIPAL DE ACUSTICA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00"/>
  </r>
  <r>
    <n v="220240003055"/>
    <s v="AD"/>
    <d v="2024-02-21T00:00:00"/>
    <n v="22024001687"/>
    <s v="2024 07 1721 22706"/>
    <n v="2424.84"/>
    <x v="532"/>
    <s v="ACREDITACION Y MANTENIMIENTO CERTIFICADO CALIDAD RCCVA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06"/>
  </r>
  <r>
    <n v="220240003032"/>
    <s v="AD"/>
    <d v="2024-02-21T00:00:00"/>
    <n v="22024001649"/>
    <s v="2024 07 1721 22706"/>
    <n v="1633.5"/>
    <x v="533"/>
    <s v="MANTENIMIENTO APP VALLAAIRE DE CONTROL AMBIENTAL"/>
    <n v="220"/>
    <s v="PALENCIA"/>
    <s v="PALENCIA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06"/>
  </r>
  <r>
    <n v="220240000827"/>
    <s v="AD"/>
    <d v="2024-02-08T00:00:00"/>
    <n v="22024000937"/>
    <s v="2024 07 1721 22706"/>
    <n v="1754.5"/>
    <x v="534"/>
    <s v="AUDITORIA INTERNA RCCVA"/>
    <n v="220"/>
    <s v="OVIEDO"/>
    <s v="ASTURIAS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06"/>
  </r>
  <r>
    <n v="220240013245"/>
    <s v="AD"/>
    <d v="2024-04-26T00:00:00"/>
    <n v="22024004256"/>
    <s v="2024 07 1721 22706"/>
    <n v="1605.14"/>
    <x v="535"/>
    <s v="DATOS CLIMATOLOGICOS DE LA CIUDAD DE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06"/>
  </r>
  <r>
    <n v="220240007503"/>
    <s v="AD"/>
    <d v="2024-03-20T00:00:00"/>
    <n v="22024002342"/>
    <s v="2024 07 1721 22799"/>
    <n v="169.4"/>
    <x v="344"/>
    <s v="CALIBRACION TERMOMETRO DIGITAL LABORATORIO RED DE CONTROL DE LA CALIDAD DEL AIR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40004050"/>
    <s v="AD"/>
    <d v="2024-03-02T00:00:00"/>
    <n v="22024002295"/>
    <s v="2024 07 1721 22799"/>
    <n v="14096.5"/>
    <x v="536"/>
    <s v="ASISTENCIA TECNICA REDACCION PLAN ACCION CONTRA EL RUIDO"/>
    <n v="220"/>
    <s v="BOECILLO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40000744"/>
    <s v="AD"/>
    <d v="2024-02-05T00:00:00"/>
    <n v="22024000439"/>
    <s v="2024 07 1721 22799"/>
    <n v="389.62"/>
    <x v="537"/>
    <s v="REVISION SONOMETRO MARCA BRÜEL DE LAS INSPECCIONES DE CONTROL AMBIENTAL"/>
    <n v="220"/>
    <s v="SAN SEBASTIAN DE LOS REYES"/>
    <s v="MADR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29000775"/>
    <s v="AD"/>
    <d v="2024-01-01T00:00:00"/>
    <n v="22024002056"/>
    <s v="2024 07 1721 22799"/>
    <n v="7643.16"/>
    <x v="348"/>
    <s v="VS 17/21. CONTRATO DE MANTENIMIENTO INSTALACIONES FOTOVOLTAICAS. LOTE 1  LAS 33 INSTALACIONES CON INYECCIÓN A RED"/>
    <n v="220"/>
    <s v="MADRID"/>
    <s v="MADRID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99"/>
  </r>
  <r>
    <n v="220229000777"/>
    <s v="AD"/>
    <d v="2024-01-01T00:00:00"/>
    <n v="22024002793"/>
    <s v="2024 07 1721 22799"/>
    <n v="5937.67"/>
    <x v="348"/>
    <s v="VS 17/21.  CONTRATO DE MANTENIMIENTO INSTALACIONES FOTOVOLTAICAS. LOTE 2  LAS 25 INSTALACIONES DE AUTOCONSUMO"/>
    <n v="220"/>
    <s v="MADRID"/>
    <s v="MADRID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99"/>
  </r>
  <r>
    <n v="220240006633"/>
    <s v="AD"/>
    <d v="2024-03-14T00:00:00"/>
    <n v="22024003318"/>
    <s v="2024 07 1721 22799"/>
    <n v="758.43"/>
    <x v="348"/>
    <s v="MANTENIMIENTO DE LAS INSTALACIONES FOTOVOLTAICAS DEL SEPI"/>
    <n v="220"/>
    <s v="MADRID"/>
    <s v="MADRID"/>
    <x v="0"/>
    <s v="PrAbier - Procedimiento Abierto"/>
    <s v="UniC - Único Criterio"/>
    <x v="1"/>
    <x v="0"/>
    <s v="2"/>
    <s v="2. Gastos corrientes en bienes y servicios"/>
    <s v="07"/>
    <x v="4"/>
    <s v="1721"/>
    <s v="1721. Protección del medio ambiente"/>
    <s v="22"/>
    <s v="22799"/>
  </r>
  <r>
    <n v="220229000790"/>
    <s v="AD"/>
    <d v="2024-01-01T00:00:00"/>
    <n v="22024002060"/>
    <s v="2024 07 1721 22799"/>
    <n v="17787"/>
    <x v="538"/>
    <s v="CONTRATO GESTIÓN Y SEGUIMIENTO CONSUMO Y FACTURACIÓN TODOS CONTRATOS SUMINISTRO ENERGIA ELÉCT. Y GAS DEL AYUNT. VS 4/22"/>
    <n v="220"/>
    <s v="BARCELONA"/>
    <s v="BARCELONA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99"/>
  </r>
  <r>
    <n v="220240003345"/>
    <s v="AD"/>
    <d v="2024-02-26T00:00:00"/>
    <n v="22024002292"/>
    <s v="2024 07 1721 22799"/>
    <n v="242"/>
    <x v="539"/>
    <s v="SERVICIO DE LAVADO DE COCHES DEL SERVICIO DE MEDIO AMBIENTE: 9707JVH Y 4250KFK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40003355"/>
    <s v="AD"/>
    <d v="2024-02-26T00:00:00"/>
    <n v="22024002283"/>
    <s v="2024 07 1721 22799"/>
    <n v="5989.5"/>
    <x v="540"/>
    <s v="MANTENIMIENTO MONITORES RUIDO ZONA ZAS COCA Y SAN MIGUEL"/>
    <n v="220"/>
    <s v="BURGOS"/>
    <s v="BURGOS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40005346"/>
    <s v="D"/>
    <d v="2024-03-08T00:00:00"/>
    <n v="22024001616"/>
    <s v="2024 07 1721 22799"/>
    <n v="20706.25"/>
    <x v="28"/>
    <s v="EXP. VS 54/23 CALIBRACIONES DE LA RED"/>
    <n v="300"/>
    <s v="LLANERA"/>
    <s v="ASTURIAS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99"/>
  </r>
  <r>
    <n v="220240024906"/>
    <s v="AD"/>
    <d v="2024-06-19T00:00:00"/>
    <n v="22024005059"/>
    <s v="2024 07 1721 22799"/>
    <n v="73.14"/>
    <x v="21"/>
    <s v="REVISION ELECTRICA DEL MONITOR DE RUIDO PLAZA CANTARANILLAS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24908"/>
    <s v="AD"/>
    <d v="2024-06-19T00:00:00"/>
    <n v="22024005062"/>
    <s v="2024 07 1721 22799"/>
    <n v="200"/>
    <x v="541"/>
    <s v="LIMPIEZA VEHICULOS SERVICIO MEDIO AMBIENTE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23644"/>
    <s v="AD"/>
    <d v="2024-06-11T00:00:00"/>
    <n v="22024004961"/>
    <s v="2024 07 1721 22799"/>
    <n v="5808"/>
    <x v="542"/>
    <s v="MANTENIMIENTO ROBOT DEL LABORATORIO DE CONTAMINACION"/>
    <s v="220"/>
    <s v="SAN FERNANDO DE HENARES"/>
    <s v="MADR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21011"/>
    <s v="AD"/>
    <d v="2024-05-24T00:00:00"/>
    <n v="22024004701"/>
    <s v="2024 07 1721 22799"/>
    <n v="701.8"/>
    <x v="543"/>
    <s v="SERVIDOR WEB AUVA 2030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18058"/>
    <s v="AD"/>
    <d v="2024-05-17T00:00:00"/>
    <n v="22024004565"/>
    <s v="2024 07 1721 22799"/>
    <n v="912.34"/>
    <x v="544"/>
    <s v="INSTALACION VELUX CABINA DE CONTAMINACIÓN ARCO LADRILLO"/>
    <s v="220"/>
    <s v="VALLADOLID"/>
    <s v="VALLADOLID"/>
    <x v="2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11974"/>
    <s v="AD"/>
    <d v="2024-04-17T00:00:00"/>
    <n v="22024004050"/>
    <s v="2024 07 1721 22799"/>
    <n v="181.5"/>
    <x v="526"/>
    <s v="REPARACION CALIBRADOR SECCION CALIDAD AMBIENTAL"/>
    <s v="220"/>
    <s v="ARGANDA DEL REY"/>
    <s v="MADR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28976"/>
    <s v="AD"/>
    <d v="2024-07-03T00:00:00"/>
    <n v="22024005248"/>
    <s v="2024 07 1721 22799"/>
    <n v="750"/>
    <x v="545"/>
    <s v="SERVICIOS DE ALOJAMIENTO DE LA APLICACION VALLADOLID SOLAR POR UNA EMPRESA ALEMANA NO SE APLICA IVA"/>
    <n v="220"/>
    <s v="DORTMUND"/>
    <s v="DORTMUND"/>
    <x v="0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799"/>
  </r>
  <r>
    <n v="220240039303"/>
    <s v="AD"/>
    <d v="2024-08-21T00:00:00"/>
    <n v="22024006080"/>
    <s v="2024 07 1721 22799"/>
    <n v="6999.54"/>
    <x v="546"/>
    <s v="ACTUALIZACION SISTEMA CADNA"/>
    <n v="220"/>
    <s v="BERTAMIRANS"/>
    <s v="A CORUÑA"/>
    <x v="0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799"/>
  </r>
  <r>
    <n v="220240038478"/>
    <s v="AD"/>
    <d v="2024-08-20T00:00:00"/>
    <n v="22024005849"/>
    <s v="2024 07 1721 22799"/>
    <n v="828.85"/>
    <x v="547"/>
    <s v="ACTUALIZACIÓN DISPOSITIVO SMA4 Y REEMPLAZO DEL SENSOR DE Tª Y HUMEDAD"/>
    <n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799"/>
  </r>
  <r>
    <n v="220240008927"/>
    <s v="D"/>
    <d v="2024-04-01T00:00:00"/>
    <n v="22024001638"/>
    <s v="2024 07 1711 214"/>
    <n v="34.909999999999997"/>
    <x v="252"/>
    <s v="OA SU MANDO REGL LUMB AS DEL (MATRICULA: 8842FJC) / 1 7701209658 - EMPU#ADURA"/>
    <s v="300"/>
    <s v="ARROYO DE LA ENCOMIENDA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39"/>
    <s v="D"/>
    <d v="2024-04-01T00:00:00"/>
    <n v="22024001638"/>
    <s v="2024 07 1711 214"/>
    <n v="200.03"/>
    <x v="284"/>
    <s v="TA24 252 REPARACION 5833-BZK KMS.234077 REV.FALLOS LUCES, REPARAR INSTALACION LUCES TRASERAS,  CAMBIAR LAMPARAS FUNDIDA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2073"/>
    <s v="AD"/>
    <d v="2024-04-19T00:00:00"/>
    <n v="22024004003"/>
    <s v="2024 08 1301 22602"/>
    <n v="1573"/>
    <x v="548"/>
    <s v="Edición profesional de un vídeo de carácter divulgativo s/ la adecuación del Puente de Poniente.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301"/>
    <s v="1301. Dirección del área de tráfico y movilidad"/>
    <s v="22"/>
    <s v="22602"/>
  </r>
  <r>
    <n v="220240042559"/>
    <s v="AD"/>
    <d v="2024-09-13T00:00:00"/>
    <n v="22024006518"/>
    <s v="2024 08 1301 22602"/>
    <n v="7018"/>
    <x v="2"/>
    <s v="Contrato menor de creación de un spot publicitario 3D para difusión del programa de movilidad &quot;&quot;GLOVALL&quot;&quot;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301"/>
    <s v="1301. Dirección del área de tráfico y movilidad"/>
    <s v="22"/>
    <s v="22602"/>
  </r>
  <r>
    <n v="220239000031"/>
    <s v="AD"/>
    <d v="2024-01-01T00:00:00"/>
    <n v="22024001148"/>
    <s v="2024 08 1301 22699"/>
    <n v="81.069999999999993"/>
    <x v="98"/>
    <s v="Contrato de ACQUAJET para el suministro de botellas de agua para la Dirección de Área de Movilidad y Espacio Urbano."/>
    <n v="220"/>
    <s v="TOMARES"/>
    <s v="SEVILLA"/>
    <x v="1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699"/>
  </r>
  <r>
    <n v="220240003065"/>
    <s v="AD"/>
    <d v="2024-02-21T00:00:00"/>
    <n v="22024001765"/>
    <s v="2024 08 1301 22699"/>
    <n v="529.98"/>
    <x v="98"/>
    <s v="Contrato con Culligan Water Spain para el suministro de botellas de agua para la Dirección del Área de Tráfico y Mov."/>
    <n v="220"/>
    <s v="TOMARES"/>
    <s v="SEVILLA"/>
    <x v="1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699"/>
  </r>
  <r>
    <n v="220240021724"/>
    <s v="AD"/>
    <d v="2024-05-28T00:00:00"/>
    <n v="22024004724"/>
    <s v="2024 08 1301 22699"/>
    <n v="381.44"/>
    <x v="177"/>
    <s v="Suministro de carpetas para el Área de Tráfico y Movilidad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301"/>
    <s v="1301. Dirección del área de tráfico y movilidad"/>
    <s v="22"/>
    <s v="22699"/>
  </r>
  <r>
    <n v="220240021723"/>
    <s v="AD"/>
    <d v="2024-05-28T00:00:00"/>
    <n v="22024004553"/>
    <s v="2024 08 1301 22699"/>
    <n v="284.29000000000002"/>
    <x v="176"/>
    <s v="Suministro de carpetas para el Área de Tráfico y Movilidad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301"/>
    <s v="1301. Dirección del área de tráfico y movilidad"/>
    <s v="22"/>
    <s v="22699"/>
  </r>
  <r>
    <n v="220240003336"/>
    <s v="AD"/>
    <d v="2024-02-26T00:00:00"/>
    <n v="22024002425"/>
    <s v="2024 08 1301 22706"/>
    <n v="605"/>
    <x v="219"/>
    <s v="Edición profesional de un vídeo corporativo s/ la dinámica urbana de los Polígonos Argales y San Cristobal."/>
    <n v="220"/>
    <s v="LA CISTERNIGA"/>
    <s v="VALLADOLID"/>
    <x v="0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706"/>
  </r>
  <r>
    <n v="220240003337"/>
    <s v="AD"/>
    <d v="2024-02-26T00:00:00"/>
    <n v="22024002426"/>
    <s v="2024 08 1301 22706"/>
    <n v="605"/>
    <x v="221"/>
    <s v="Realización de dos vuelos con dron para grabaciones aéreas de los enclaves industriales Polígono Argales y San Cristobal"/>
    <n v="220"/>
    <s v="LAGUNA DE DUERO"/>
    <s v="VALLADOLID"/>
    <x v="0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706"/>
  </r>
  <r>
    <n v="220240003335"/>
    <s v="AD"/>
    <d v="2024-02-26T00:00:00"/>
    <n v="22024001651"/>
    <s v="2024 08 1301 22706"/>
    <n v="16903.7"/>
    <x v="549"/>
    <s v="Redacción de estudio para la ordenación de las terrazas de hostelería en la ciudad de Valladolid (exp. 2/2024 SETM)"/>
    <n v="220"/>
    <s v="SALAMANCA"/>
    <s v="SALAMANCA"/>
    <x v="0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706"/>
  </r>
  <r>
    <n v="220240008937"/>
    <s v="D"/>
    <d v="2024-04-01T00:00:00"/>
    <n v="22024001638"/>
    <s v="2024 07 1711 214"/>
    <n v="64.67"/>
    <x v="284"/>
    <s v="TA24 230 REPARACION 3687-FJM KMS.141320 REVISAR PERDIDA ANTICONGELANTE FIJAR Y APRETAR ABRAZADERAS / 369974 - BRIDA NYL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45"/>
    <s v="D"/>
    <d v="2024-04-01T00:00:00"/>
    <n v="22024001638"/>
    <s v="2024 07 1711 214"/>
    <n v="328.85"/>
    <x v="512"/>
    <s v="7254GWW. MANTENIMIENTO PERIODICO. CAMBIO ACEITE Y FILTRO ACEITE, SUSTITUCION FILTRO COMBUSTIBLE, REPARACION PINCHAZO RU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31"/>
    <s v="D"/>
    <d v="2024-04-01T00:00:00"/>
    <n v="22024001638"/>
    <s v="2024 07 1711 214"/>
    <n v="34.36"/>
    <x v="513"/>
    <s v="MONTAJE TRACTOR 24X12.00-12 / REPARAR RUEDA TURISMO / VALVULA TR413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29"/>
    <s v="D"/>
    <d v="2024-04-01T00:00:00"/>
    <n v="22024001638"/>
    <s v="2024 07 1711 214"/>
    <n v="30.17"/>
    <x v="513"/>
    <s v="REPARAR RUEDA TURISMO / CAMARA 18X7.50-8 / MON LLANTA 8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92"/>
    <s v="D"/>
    <d v="2024-04-01T00:00:00"/>
    <n v="22024001630"/>
    <s v="2024 07 1711 214"/>
    <n v="644.41999999999996"/>
    <x v="263"/>
    <s v="ANTICONGELANTE ASER 30% 5L / LAMPARA FESTOON C5W STANDARD SV8,5 / EMBUDO IND.C/FILTRO GAS. E-3/D / GARRAFA ADBLUE 10LT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25"/>
    <s v="D"/>
    <d v="2024-04-01T00:00:00"/>
    <n v="22024001630"/>
    <s v="2024 07 1711 214"/>
    <n v="499.99"/>
    <x v="263"/>
    <s v="W21090 CRYSTAL CLEAN&amp; PROTECT 500ML / GARRAFA ADBLUE 10LT. C/FLEX 23 / GARRAFA ADBLUE 10LT. C/FLEX 23 / W21002 CRYSTAL C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34191"/>
    <s v="D"/>
    <d v="2024-07-30T00:00:00"/>
    <n v="22024001638"/>
    <s v="2024 07 1711 214"/>
    <n v="316.01"/>
    <x v="513"/>
    <s v="REPARAR RUEDA TURISMO / EQUILIBRAR RUEDA TURISMO / 205R16 110/108S WRANGLER AT/S GOODYEAR / NFU N2 / MONTAJE+EQUILIBRADO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4193"/>
    <s v="D"/>
    <d v="2024-07-30T00:00:00"/>
    <n v="22024001638"/>
    <s v="2024 07 1711 214"/>
    <n v="37.51"/>
    <x v="509"/>
    <s v="FABRICAR CASQUILLOS SEGUN INSTRUCCIONES ( VALE 1033 MATRICULA 6747 KLN )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2358"/>
    <s v="D"/>
    <d v="2024-07-24T00:00:00"/>
    <n v="22024001638"/>
    <s v="2024 07 1711 214"/>
    <n v="1712.78"/>
    <x v="284"/>
    <s v="TA24 1046 REPARACION VA-9532-X KMS.87740 D-M PARAGOLPES DELANTERO PARA ACCEDER A CAMBIAR CAJA DE DIRECCION / 05000421200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2360"/>
    <s v="D"/>
    <d v="2024-07-24T00:00:00"/>
    <n v="22024001638"/>
    <s v="2024 07 1711 214"/>
    <n v="430.07"/>
    <x v="284"/>
    <s v="TA24 999 REPARACION 5833-BZK KMS.250100 REVISAR PERDIDA DE AGUA, D-M ACCESORIOS PARA CAMBIAR BOMBA DE AGUA. LIMPIAR VOLU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2369"/>
    <s v="D"/>
    <d v="2024-07-24T00:00:00"/>
    <n v="22024001630"/>
    <s v="2024 07 1711 214"/>
    <n v="104.8"/>
    <x v="263"/>
    <s v="CASTROL POWER 1-2T RACING 1L / Canon Gestion Aceite (RD679/2006) / LIMPIA FRENOS SPRAY 600ML - HOLTS / TULIPA P1850/1 /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2356"/>
    <s v="D"/>
    <d v="2024-07-24T00:00:00"/>
    <n v="22024001638"/>
    <s v="2024 07 1711 214"/>
    <n v="12.1"/>
    <x v="513"/>
    <s v="REPARAR 23X10.50-12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0899"/>
    <s v="D"/>
    <d v="2024-07-16T00:00:00"/>
    <n v="22024001638"/>
    <s v="2024 07 1711 214"/>
    <n v="1000"/>
    <x v="252"/>
    <s v="OS B S VIBR TRENES DEL Y TRAS  MATRICULA 8842FJC / OS EX-RP VOLANTE MOTOR / OA EX-RP CON.CAJA DE VELOCIDADES / OA CT GEO"/>
    <n v="300"/>
    <s v="ARROYO DE LA ENCOMIENDA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0843"/>
    <s v="D"/>
    <d v="2024-07-16T00:00:00"/>
    <n v="22024001638"/>
    <s v="2024 07 1711 214"/>
    <n v="196.2"/>
    <x v="511"/>
    <s v="COMPROBAR NIVELES ( 9575-JTL ) / MANTENIMIENTO NIVELES ( 3389-KMN HR-II ) / MANTENIMIETO NIVELES ( 3394-KMN MORERAS )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39000855"/>
    <s v="AD"/>
    <d v="2024-01-01T00:00:00"/>
    <n v="22024001206"/>
    <s v="2024 08 1341 22100"/>
    <n v="210000"/>
    <x v="102"/>
    <s v="1º Prórroga Energía Eléctrica 2024  CENTRO DE MOVILIDAD URBANA"/>
    <n v="220"/>
    <s v="BILBAO"/>
    <s v="VIZCAYA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100"/>
  </r>
  <r>
    <n v="220229000566"/>
    <s v="AD"/>
    <d v="2024-01-01T00:00:00"/>
    <n v="22024002726"/>
    <s v="2024 08 1341 22103"/>
    <n v="2000"/>
    <x v="158"/>
    <s v="GASOLINA VEHÍCULOS CENTRO DE MOVILIDAD URBANA 2023/2024"/>
    <n v="220"/>
    <s v="MADRID"/>
    <s v="MADR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103"/>
  </r>
  <r>
    <n v="220240042914"/>
    <s v="AD"/>
    <d v="2024-09-19T00:00:00"/>
    <n v="22024006620"/>
    <s v="2024 08 1341 22602"/>
    <n v="7260"/>
    <x v="44"/>
    <s v="PUBLIREPORTAJE SOBRE LA SEMAN EUROPEA DE LA MOVILIDAD 2024 Y LAS ACTIVIDADES PROGRAMADAS POR EL AYUNTAMIENTO"/>
    <s v="22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341"/>
    <s v="1341. Movilidad"/>
    <s v="22"/>
    <s v="22602"/>
  </r>
  <r>
    <n v="220240008406"/>
    <s v="AD"/>
    <d v="2024-03-22T00:00:00"/>
    <n v="22024003361"/>
    <s v="2024 08 1341 22606"/>
    <n v="326.05"/>
    <x v="465"/>
    <s v="Jornadas técnicas de formación a técnicos municipales en materia de infraestructura ciclista - Valladolid, 6/7_032024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341"/>
    <s v="1341. Movilidad"/>
    <s v="22"/>
    <s v="22606"/>
  </r>
  <r>
    <n v="220240000821"/>
    <s v="AD"/>
    <d v="2024-02-08T00:00:00"/>
    <n v="22024001009"/>
    <s v="2024 08 1341 22699"/>
    <n v="145.19999999999999"/>
    <x v="382"/>
    <s v="MESA DE SEGURIDAD VIAL en la Sala Francisco de Cossio de la Casa Revilla - 18 de enero de 2024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341"/>
    <s v="1341. Movilidad"/>
    <s v="22"/>
    <s v="22699"/>
  </r>
  <r>
    <n v="220240027197"/>
    <s v="D"/>
    <d v="2024-06-26T00:00:00"/>
    <n v="22024002471"/>
    <s v="2024 08 1341 22699"/>
    <n v="40.97"/>
    <x v="365"/>
    <s v="SPRAY CRC MARKERPAINT NEGRO (                       ) / SPRAY CRC MARKERPAINT BLANCO (                       ) / GUANTE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699"/>
  </r>
  <r>
    <n v="220240034855"/>
    <s v="D"/>
    <d v="2024-07-31T00:00:00"/>
    <n v="22024002471"/>
    <s v="2024 08 1341 22699"/>
    <n v="7.64"/>
    <x v="365"/>
    <s v="BLISTER PILAS LR6 AA 4+2 ENERGIZER (                       ) / BLISTER PILAS LR03 AAA 4+2 ENERGIZER (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341"/>
    <s v="1341. Movilidad"/>
    <s v="22"/>
    <s v="22699"/>
  </r>
  <r>
    <n v="220240038240"/>
    <s v="D"/>
    <d v="2024-08-19T00:00:00"/>
    <n v="22024002471"/>
    <s v="2024 08 1341 22699"/>
    <n v="44.93"/>
    <x v="247"/>
    <s v="BRIDA NYLON 4.8X290 MM NEGRA / TO.GUIA M8X25 27-18/28-30 106485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341"/>
    <s v="1341. Movilidad"/>
    <s v="22"/>
    <s v="22699"/>
  </r>
  <r>
    <n v="220179000024"/>
    <s v="AD"/>
    <d v="2024-01-01T00:00:00"/>
    <n v="22024001717"/>
    <s v="2024 08 1341 22799"/>
    <n v="3087691.92"/>
    <x v="550"/>
    <s v="AJUSTE ANUALIDADES CONTRATO GESTIÓN SERVICIO PÚBLICO REGULACIÓN ESTACIONAMIENTO VEHÍCULOS VÍA PÚBLICA EN VALLADOLID"/>
    <n v="220"/>
    <s v="MADRID"/>
    <s v="MADRID"/>
    <x v="7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799"/>
  </r>
  <r>
    <n v="220199000334"/>
    <s v="AD"/>
    <d v="2024-01-01T00:00:00"/>
    <n v="22024002972"/>
    <s v="2024 08 1341 22799"/>
    <n v="406016.97"/>
    <x v="550"/>
    <s v="AMPLIACIÓN ÁREA REGULADA ORA 2020 - 2026"/>
    <n v="220"/>
    <s v="MADRID"/>
    <s v="MADRID"/>
    <x v="7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799"/>
  </r>
  <r>
    <n v="220239000088"/>
    <s v="AD"/>
    <d v="2024-01-01T00:00:00"/>
    <n v="22024001535"/>
    <s v="2024 08 1341 22799"/>
    <n v="373709.03"/>
    <x v="550"/>
    <s v="MODIFICACIÓN CONTRATO GESTIÓN ORA"/>
    <n v="220"/>
    <s v="MADRID"/>
    <s v="MADRID"/>
    <x v="7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799"/>
  </r>
  <r>
    <n v="220240042915"/>
    <s v="AD"/>
    <d v="2024-09-19T00:00:00"/>
    <n v="22024006613"/>
    <s v="2024 08 1341 22799"/>
    <n v="6836.5"/>
    <x v="551"/>
    <s v="PRODUCCIÓN Y MONTAJE DE 15 PANCARTAS PARA LA ACTIVIDAD &quot;&quot;SEMANA DE LA MOVILIDAD&quot;&quot;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341"/>
    <s v="1341. Movilidad"/>
    <s v="22"/>
    <s v="22799"/>
  </r>
  <r>
    <n v="220240030871"/>
    <s v="D"/>
    <d v="2024-07-16T00:00:00"/>
    <n v="22024001638"/>
    <s v="2024 07 1711 214"/>
    <n v="130.57"/>
    <x v="511"/>
    <s v="NEUMÁTICO TRASERO MITAS TOURING FORCE  130/70-12 64P / ECOTASA / VÁLVULA TUBELLES / LÁMPARA PILOTO TRASERO / MANO DE OBR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0845"/>
    <s v="D"/>
    <d v="2024-07-16T00:00:00"/>
    <n v="22024001638"/>
    <s v="2024 07 1711 214"/>
    <n v="809.65"/>
    <x v="512"/>
    <s v="VENTANA Y BURLETE DE LA PUERTA CORREDERA DCH SUSTITUIR. MATRICULA 1617DTJ  / MOLDURAS PUERTA CORREDRA DCH Y PALILLO DCH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0847"/>
    <s v="D"/>
    <d v="2024-07-16T00:00:00"/>
    <n v="22024001638"/>
    <s v="2024 07 1711 214"/>
    <n v="1009.16"/>
    <x v="513"/>
    <s v="215/75R17.5 ORJAK 4 SAVA / NFU N3 / MONTAJE RUEDA CAMION PEQUEÑO / SACAR Y COLOCAR CAMION / 16X7.50-8 4PR TRELLEBORG / N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28555"/>
    <s v="D"/>
    <d v="2024-07-01T00:00:00"/>
    <n v="22024001638"/>
    <s v="2024 07 1711 214"/>
    <n v="86.31"/>
    <x v="513"/>
    <s v="REPARAR RUEDA CAMION / SACAR Y COLOCAR CAMION / PARCHE / REPARAR RUEDA TURISMO / EQUILIBRAR RUEDA TURISMO / REPARAR RUED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7332"/>
    <s v="D"/>
    <d v="2024-08-14T00:00:00"/>
    <n v="22024001638"/>
    <s v="2024 07 1711 214"/>
    <n v="602.41999999999996"/>
    <x v="511"/>
    <s v="lámpara HS1 12V 35/35W ( 3389-KHN Sustituir lampara. limpiar filtro de aire. Comprobación varios PRE-ITV ) / MANO DE OBR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8312"/>
    <s v="D"/>
    <d v="2024-08-19T00:00:00"/>
    <n v="22024001638"/>
    <s v="2024 07 1711 214"/>
    <n v="440"/>
    <x v="513"/>
    <s v="195/65R15 95T EFF. COMPACT GOODYEAR / NFU N2 / MONTAJE+EQUILIBRADO+VALVULA TURISMO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8316"/>
    <s v="D"/>
    <d v="2024-08-19T00:00:00"/>
    <n v="22024001630"/>
    <s v="2024 07 1711 214"/>
    <n v="204.71"/>
    <x v="263"/>
    <s v="ASER SYNTHETIC 10W40 A3/B4 5L / Canon Gestion Aceite (RD679/2006) / GARRAFA ADBLUE 10LT. C/FLEX 23 / PURFLEX NEGRO / ASE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8481"/>
    <s v="AD"/>
    <d v="2024-08-20T00:00:00"/>
    <n v="22024006022"/>
    <s v="2024 07 1711 214"/>
    <n v="60.02"/>
    <x v="541"/>
    <s v="LAVADO DE VEHÍCULOS DEL SERVICIO. EJERCICIO 2024"/>
    <n v="220"/>
    <s v="ALDEAMAYOR DE SAN MARTIN"/>
    <s v="VALLADOLID"/>
    <x v="0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1"/>
    <s v="214"/>
  </r>
  <r>
    <n v="220240044479"/>
    <s v="D"/>
    <d v="2024-09-30T00:00:00"/>
    <n v="22024001638"/>
    <s v="2024 07 1711 214"/>
    <n v="75.819999999999993"/>
    <x v="284"/>
    <s v="TA24 1348 REPARACION 6747-KLN KMS.73884 CORREGIR PERDIDA ANTICONGELANTE POR TAPON RADIADOR RELLENAR ANTICONGELANTE / 009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44659"/>
    <s v="D"/>
    <d v="2024-09-30T00:00:00"/>
    <n v="22024001638"/>
    <s v="2024 07 1711 214"/>
    <n v="225.7"/>
    <x v="512"/>
    <s v="3058DTC.MANTENIMIENTO ANUAL. CAMBIO ACEITE, FILTRO ACEITE Y FILTRO COMBUSTIBLE / 2 SMOIL5W40 - ACEITE 5W40 1L / 2 GAU -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44560"/>
    <s v="D"/>
    <d v="2024-09-30T00:00:00"/>
    <n v="22024001630"/>
    <s v="2024 07 1711 214"/>
    <n v="126.2"/>
    <x v="263"/>
    <s v="W21090 CRYSTAL CLEAN&amp; PROTECT 500ML / GARRAFA ADBLUE 10LT. C/FLEX 23 / W21002 CRYSTAL CLEAN&amp; PROTECT 125ML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19001133"/>
    <s v="AD"/>
    <d v="2024-01-01T00:00:00"/>
    <n v="22024001966"/>
    <s v="2024 07 1721 213"/>
    <n v="211.06"/>
    <x v="86"/>
    <s v="Contrato extintores Servicio de Medio Ambiente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1"/>
    <s v="213"/>
  </r>
  <r>
    <n v="220240004075"/>
    <s v="AD"/>
    <d v="2024-03-02T00:00:00"/>
    <n v="22024002790"/>
    <s v="2024 07 1721 213"/>
    <n v="824.24"/>
    <x v="87"/>
    <s v="MANTENIMIENTO ALARMA CENTRO MUNICIPAL DE ACUSTICA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1"/>
    <s v="213"/>
  </r>
  <r>
    <n v="220239000881"/>
    <s v="AD"/>
    <d v="2024-01-01T00:00:00"/>
    <n v="22024001280"/>
    <s v="2024 07 1721 213"/>
    <n v="3872"/>
    <x v="552"/>
    <s v="PRORROGA DEL CONTRATO VS 7/20"/>
    <n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1"/>
    <s v="213"/>
  </r>
  <r>
    <n v="220240000748"/>
    <s v="AD"/>
    <d v="2024-02-05T00:00:00"/>
    <n v="22024000105"/>
    <s v="2024 07 1721 213"/>
    <n v="2541"/>
    <x v="505"/>
    <s v="MANTENIMIENTO SISTEMA AIRE ACONDICIONADO LABORATORIO RED CALIDAD AMBIENTAL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1"/>
    <s v="213"/>
  </r>
  <r>
    <n v="220240000735"/>
    <s v="AD"/>
    <d v="2024-02-05T00:00:00"/>
    <n v="22024000109"/>
    <s v="2024 07 1721 214"/>
    <n v="622.84"/>
    <x v="80"/>
    <s v="REVISION ANUAL Y CAMBIO BATERIA VEHICULO AURIS 4250KFK DEL SERVICIO MEDIO AMBIENT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1"/>
    <s v="214"/>
  </r>
  <r>
    <n v="220240027615"/>
    <s v="AD"/>
    <d v="2024-06-26T00:00:00"/>
    <n v="22024005164"/>
    <s v="2024 07 1721 214"/>
    <n v="45.47"/>
    <x v="80"/>
    <s v="SUMINISTRO DE ALFOMBRILLAS PARA EL AURIS DEL SERVICIO DE MEDIO AMBIENTE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1"/>
    <s v="214"/>
  </r>
  <r>
    <n v="220240024907"/>
    <s v="AD"/>
    <d v="2024-06-19T00:00:00"/>
    <n v="22024005060"/>
    <s v="2024 07 1721 214"/>
    <n v="96.8"/>
    <x v="80"/>
    <s v="SUMINISTRO LIMPIAPARABRISAS VEHICULOS MEDIO AMBIENTE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1"/>
    <s v="214"/>
  </r>
  <r>
    <n v="220239000964"/>
    <s v="AD"/>
    <d v="2024-01-01T00:00:00"/>
    <n v="22024001877"/>
    <s v="2024 08 1301 213"/>
    <n v="5000"/>
    <x v="97"/>
    <s v="Consum. fotoc. Área Mov. y Espacio Urbano (SEMEU-CONCEJ pta. 38, LIC pta.19,SCIE pta. 18 bis, INF. URB. pta 9)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301"/>
    <s v="1301. Dirección del área de tráfico y movilidad"/>
    <s v="21"/>
    <s v="213"/>
  </r>
  <r>
    <n v="220219001023"/>
    <s v="AD"/>
    <d v="2024-01-01T00:00:00"/>
    <n v="22024001927"/>
    <s v="2024 08 1341 213"/>
    <n v="70"/>
    <x v="97"/>
    <s v="COPIAS_FOTOCOPIADORA_CENTRO DE MOVILIDAD URBANA (8 febrero a 31 diciembre/2022/2023/1 enero a 7 febrero 2024)ç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1"/>
    <s v="213"/>
  </r>
  <r>
    <n v="220219001024"/>
    <s v="AD"/>
    <d v="2024-01-01T00:00:00"/>
    <n v="22024001928"/>
    <s v="2024 08 1341 213"/>
    <n v="30"/>
    <x v="97"/>
    <s v="COPIAS_FOTOCOPIADORA_SERVICIO OCUPACIÓN VÍA PÚBLICA (8 febrero a 31 diciembre/2022_2023_1 enero a 7 febrero/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1"/>
    <s v="213"/>
  </r>
  <r>
    <n v="220239000967"/>
    <s v="AD"/>
    <d v="2024-01-01T00:00:00"/>
    <n v="22024001880"/>
    <s v="2024 08 1341 213"/>
    <n v="620"/>
    <x v="97"/>
    <s v="COPIAS_FOTOCOPIADORA_CENTRO MOVILIDAD URBANA (8 febrero a 31 diciembre 2024/1 enero a 7 febrero 20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1"/>
    <s v="213"/>
  </r>
  <r>
    <n v="220239000968"/>
    <s v="AD"/>
    <d v="2024-01-01T00:00:00"/>
    <n v="22024001881"/>
    <s v="2024 08 1341 213"/>
    <n v="250"/>
    <x v="97"/>
    <s v="COPIAS_FOTOCOPIADORA_SERVICIO OCUPACIÓN VÍA PÚBLICA (8 febrero a 31 diciembre 2024/1 enero a 7 febrero 20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1"/>
    <s v="213"/>
  </r>
  <r>
    <n v="220240043822"/>
    <s v="ADO"/>
    <d v="2024-09-25T00:00:00"/>
    <n v="22024004029"/>
    <s v="2024 08 1341 213"/>
    <n v="138.44"/>
    <x v="97"/>
    <s v="InsufSaldo (OPA ºNº 220230073740) Factura 15802 (copias CMU) y Factura 15798 (copias OVP)"/>
    <s v="240"/>
    <s v="VALLADOLID"/>
    <s v="VALLADOLID"/>
    <x v="0"/>
    <s v="PrAbier - Procedimiento Abierto"/>
    <s v="MultiC - MultiCriterio"/>
    <x v="1"/>
    <x v="2"/>
    <s v="2"/>
    <s v="2. Gastos corrientes en bienes y servicios"/>
    <s v="08"/>
    <x v="5"/>
    <s v="1341"/>
    <s v="1341. Movilidad"/>
    <s v="21"/>
    <s v="213"/>
  </r>
  <r>
    <n v="220240007509"/>
    <s v="AD"/>
    <d v="2024-03-20T00:00:00"/>
    <n v="22024003320"/>
    <s v="2024 08 1341 214"/>
    <n v="130.62"/>
    <x v="90"/>
    <s v="REVISIÓN ANUAL OFICIAL DE 3 VEHÍCULOS ELÉCTRICOS DEL CENTRO DE MOVILIDAD URBANA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341"/>
    <s v="1341. Movilidad"/>
    <s v="21"/>
    <s v="214"/>
  </r>
  <r>
    <n v="220240022086"/>
    <s v="D"/>
    <d v="2024-05-29T00:00:00"/>
    <n v="22024004042"/>
    <s v="2024 08 1341 214"/>
    <n v="19.36"/>
    <x v="254"/>
    <s v="ACUERDO MARCO_4181DMZ: REPARAR PINCHAZO RUEDA TRAS IZQ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4"/>
  </r>
  <r>
    <n v="220240022088"/>
    <s v="D"/>
    <d v="2024-05-29T00:00:00"/>
    <n v="22024004042"/>
    <s v="2024 08 1341 214"/>
    <n v="28"/>
    <x v="254"/>
    <s v="ACUERDO MARCO_4181MDZ: LIMPIEZA INTERIOR Y EXTERIO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4"/>
  </r>
  <r>
    <n v="220240022090"/>
    <s v="D"/>
    <d v="2024-05-29T00:00:00"/>
    <n v="22024004042"/>
    <s v="2024 08 1341 214"/>
    <n v="34.99"/>
    <x v="254"/>
    <s v="ACUERDO MARCO_1192MDS: LAVADO INTERIOR Y EXTERIO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4"/>
  </r>
  <r>
    <n v="220240022092"/>
    <s v="D"/>
    <d v="2024-05-29T00:00:00"/>
    <n v="22024004042"/>
    <s v="2024 08 1341 214"/>
    <n v="28"/>
    <x v="254"/>
    <s v="ACUERDO MARCO_4116MDZ; LAVADO INTERIOR Y EXTERIO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4"/>
  </r>
  <r>
    <n v="220240004064"/>
    <s v="AD"/>
    <d v="2024-03-02T00:00:00"/>
    <n v="22024002565"/>
    <s v="2024 08 1532 210"/>
    <n v="2420"/>
    <x v="553"/>
    <s v="Suministro de hormigones y morteros, tanto en obra como retirada en planta con vehículos municipales. según necesidades."/>
    <n v="220"/>
    <s v="BARCELONA"/>
    <s v="BARCELONA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40003689"/>
    <s v="AD"/>
    <d v="2024-02-29T00:00:00"/>
    <n v="22024002443"/>
    <s v="2024 08 1532 210"/>
    <n v="4950"/>
    <x v="554"/>
    <s v="Suministro de áridos reciclados, zahorras y escombro a granel mediante retirada por medios municipales.-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40003375"/>
    <s v="AD"/>
    <d v="2024-02-26T00:00:00"/>
    <n v="22024002461"/>
    <s v="2024 08 1532 210"/>
    <n v="6655"/>
    <x v="555"/>
    <s v="Suministro de áridos (arena lavada, arena de mina, piñón, gravas) con retirada por vehículos municipales.-"/>
    <n v="220"/>
    <s v="VALLADOLID (POLIGONO SAN CRISTOBAL)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40025254"/>
    <s v="AD"/>
    <d v="2024-06-19T00:00:00"/>
    <n v="22024005064"/>
    <s v="2024 08 1532 210"/>
    <n v="36.299999999999997"/>
    <x v="248"/>
    <s v="Suministro del conjunto de mecanismos para una persiana veneciana Baudalux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4543"/>
    <s v="D"/>
    <d v="2024-06-18T00:00:00"/>
    <n v="22024003039"/>
    <s v="2024 08 1532 210"/>
    <n v="1721.18"/>
    <x v="268"/>
    <s v="ALBARAN: AV24/02655 F: 09/05/2024 / MUELLE CABEZAL K-250 Y K-300 / EXTENSIBLE ELECTRICO 25M IP20 3*1.5MM ALYCO / VARILLA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2210"/>
    <s v="D"/>
    <d v="2024-05-29T00:00:00"/>
    <n v="22024003039"/>
    <s v="2024 08 1532 210"/>
    <n v="791.67"/>
    <x v="245"/>
    <s v="MONTOSINT FERRUM GRIS ACERO DE 4L ( TALLER ) / DISOLVENTE UNIVERSAL 1405 DE 5L (M) ( TALLER ) / ACRIPOL BRILLO BASE TR 3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2099"/>
    <s v="D"/>
    <d v="2024-05-29T00:00:00"/>
    <n v="22024003039"/>
    <s v="2024 08 1532 210"/>
    <n v="1379.99"/>
    <x v="268"/>
    <s v="ALBARAN: AV24/01996 F: 03/05/2024 / BROCAS ACERO RAPIDO VARIAS MEDIDAS / DESTORNILLADORES TORX Y PHILLIPS + GRANETES / R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2128"/>
    <s v="D"/>
    <d v="2024-05-29T00:00:00"/>
    <n v="22024003039"/>
    <s v="2024 08 1532 210"/>
    <n v="632.66999999999996"/>
    <x v="287"/>
    <s v="BOSCH/1987302251 - LAMPARA DE INCANDESCENCIA / BOSCH/3397118911 - JUEGO DE RAQUETAS / ADPRO/19D2000 - LIMPIADOR IADA D20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2205"/>
    <s v="D"/>
    <d v="2024-05-29T00:00:00"/>
    <n v="22024003039"/>
    <s v="2024 08 1532 210"/>
    <n v="949.44"/>
    <x v="249"/>
    <s v="ALB A1-023781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1553"/>
    <s v="D"/>
    <d v="2024-05-28T00:00:00"/>
    <n v="22024003039"/>
    <s v="2024 08 1532 210"/>
    <n v="5517.49"/>
    <x v="249"/>
    <s v="ALBARANES ( ALBARAN A1-023398 ALBARAN A1-023473   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5755"/>
    <s v="D"/>
    <d v="2024-05-08T00:00:00"/>
    <n v="22024003039"/>
    <s v="2024 08 1532 210"/>
    <n v="1145.18"/>
    <x v="165"/>
    <s v="SEPI / TUBO RECTANGULAR 40X20X1,5 DD11 / TUBO RECTANGULAR 35X15X1,5 DD11 / TUBO RECTANGULAR 30X20X2 DD11 / CHAPA PERFORA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1071"/>
    <s v="D"/>
    <d v="2024-04-11T00:00:00"/>
    <n v="22024003039"/>
    <s v="2024 08 1532 210"/>
    <n v="358.61"/>
    <x v="245"/>
    <s v="ROLLO CARTON ONDULADO 0.90X50M / ACRIPOL BRILLO BASE TR 3,2L / CATALIZADOR ACRIPO/IMPRIPOL 800ML / BARNIZ SINTETICO STD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1075"/>
    <s v="D"/>
    <d v="2024-04-11T00:00:00"/>
    <n v="22024003039"/>
    <s v="2024 08 1532 210"/>
    <n v="1927.38"/>
    <x v="268"/>
    <s v="ALBARAN: AV23/06919 F: 21/12/2023 / BROCA SDS-PLUS MX4 12*210*260 / BROCA SDS-PLUS MX4 14*210*260 / ANCLAJE MTA 10*100 B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1069"/>
    <s v="D"/>
    <d v="2024-04-11T00:00:00"/>
    <n v="22024003039"/>
    <s v="2024 08 1532 210"/>
    <n v="1602.86"/>
    <x v="165"/>
    <s v="ANGULO DE 100X100X10 A 12M. S 275 JR (  2 UNIDADES DE 6000mm 1 UNIDAD DE 7000mm ) / TUBO RECTANGULAR 60X30X1,5 DD11 / TU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1081"/>
    <s v="D"/>
    <d v="2024-04-11T00:00:00"/>
    <n v="22024003039"/>
    <s v="2024 08 1532 210"/>
    <n v="642.09"/>
    <x v="287"/>
    <s v="0/0 - LIMPIASALPICADEROS LIMON / 0/0 - JGO. ROLLO DE PAPEL TACOGRAFO / ADPRO/45303 - LAVAPARABRISAS AD 5L 9º / ADPRO/BLU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34053"/>
    <s v="D"/>
    <d v="2024-07-30T00:00:00"/>
    <n v="22024003039"/>
    <s v="2024 08 1532 210"/>
    <n v="87.45"/>
    <x v="162"/>
    <s v="TE LATON 1/2&quot;&quot; ESMEBRA MB 06080003 / MACHON DOBLE 1/2&quot;&quot; ESMEBRA MB 06140003 / RACOR MARSELLA 1/2&quot;&quot; ESMEBRA 000895 REFORZ. /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30885"/>
    <s v="D"/>
    <d v="2024-07-16T00:00:00"/>
    <n v="22024003039"/>
    <s v="2024 08 1532 210"/>
    <n v="1018.17"/>
    <x v="268"/>
    <s v="ALBARAN: AV24/03432 F: 11/06/2024 / NEVERA 32 LTS. / PACK 8 ENFRIADORES / DISCO CLASSIC CG H4.5 180*22,23 / DISCO CORTE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37382"/>
    <s v="D"/>
    <d v="2024-08-14T00:00:00"/>
    <n v="22024003039"/>
    <s v="2024 08 1532 210"/>
    <n v="1198.46"/>
    <x v="268"/>
    <s v="ALBARAN: AV24/03987 F: 04/07/2024 / SIKAFLEX PRO-3 PURFORM GRIS CEMENTO / FONDO DE JUNTA SIKA 20 / FONDO DE JUNTA SIKA 1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477"/>
    <s v="D"/>
    <d v="2024-09-30T00:00:00"/>
    <n v="22024003039"/>
    <s v="2024 08 1532 210"/>
    <n v="692.16"/>
    <x v="245"/>
    <s v="MONTOSINT. FERRUM GRIS ACERO 4L / CATALIZADOR ACRIPO/IMPRIPOL 800ML / ACRIPOL BRILLO BASE TR 3,2L / BARNIZ SINTETICO STD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2962"/>
    <s v="D"/>
    <d v="2024-09-19T00:00:00"/>
    <n v="22024003039"/>
    <s v="2024 08 1532 210"/>
    <n v="2294.34"/>
    <x v="165"/>
    <s v="SEPI / TUBO RECTANGULAR 30X20X2 DD11 / SEPE / TUBO CUADRADO 40X40X2 DD11 / SEPI / TUBO RECTANGULAR 30X20X2 DD11 / TUBO N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524"/>
    <s v="D"/>
    <d v="2024-09-30T00:00:00"/>
    <n v="22024003039"/>
    <s v="2024 08 1532 210"/>
    <n v="2356.96"/>
    <x v="556"/>
    <s v="BALDOSA H. BOTONES 20X20-4 ROJ / BALDOSA H. GUIA 40X40-5 NEGRO"/>
    <s v="300"/>
    <s v="TORO"/>
    <s v="ZAMORA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723"/>
    <s v="D"/>
    <d v="2024-09-30T00:00:00"/>
    <n v="22024003039"/>
    <s v="2024 08 1532 210"/>
    <n v="88.45"/>
    <x v="166"/>
    <s v="Albarán: VA24/1811 Fecha: 25/04/24 / LASUR MMEL CASTAÑO 5K  30-45.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521"/>
    <s v="D"/>
    <d v="2024-09-30T00:00:00"/>
    <n v="22024003039"/>
    <s v="2024 08 1532 210"/>
    <n v="1625.99"/>
    <x v="249"/>
    <s v="ALB A1-024213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697"/>
    <s v="D"/>
    <d v="2024-09-30T00:00:00"/>
    <n v="22024003039"/>
    <s v="2024 08 1532 210"/>
    <n v="1625.99"/>
    <x v="249"/>
    <s v="SACO CEMENTO GRIS 32.5 R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9000982"/>
    <s v="AD"/>
    <d v="2024-01-01T00:00:00"/>
    <n v="22024001892"/>
    <s v="2024 08 1532 213"/>
    <n v="2350"/>
    <x v="97"/>
    <s v="Contrato de COPIAS para FOTOCOPIADORAS del SEPI entre el 8/02 a 31/12 de 2024 y 1/01 a 7/02 de 2025.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1"/>
    <s v="213"/>
  </r>
  <r>
    <n v="220240003041"/>
    <s v="AD"/>
    <d v="2024-02-21T00:00:00"/>
    <n v="22024001604"/>
    <s v="2024 08 1532 213"/>
    <n v="882.82"/>
    <x v="87"/>
    <s v="Mantenimiento sistema de vigilancia y alarma de instalaciones del Parque de Conservación, C/ Títulos, 51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3"/>
  </r>
  <r>
    <n v="220240001668"/>
    <s v="AD"/>
    <d v="2024-02-19T00:00:00"/>
    <n v="22024000099"/>
    <s v="2024 08 1532 213"/>
    <n v="2904"/>
    <x v="557"/>
    <s v="Mantenimiento de instalaciones de agua caliente sanitaria y calefacción sitas en edificios municipales de C/ Títulos,51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3"/>
  </r>
  <r>
    <n v="220240022933"/>
    <s v="AD"/>
    <d v="2024-06-06T00:00:00"/>
    <n v="22024004870"/>
    <s v="2024 08 1532 213"/>
    <n v="640.33000000000004"/>
    <x v="124"/>
    <s v="Revisión de extintores en las instalaciones y vehículos del Servicio de Espacio Público e Infraestructuras RD.513/2017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40016668"/>
    <s v="AD"/>
    <d v="2024-05-14T00:00:00"/>
    <n v="22024004309"/>
    <s v="2024 08 1532 213"/>
    <n v="424.11"/>
    <x v="557"/>
    <s v="Reparación de fuga en fancolis de la calefacción del Parque de Vias Públicas.-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40011073"/>
    <s v="D"/>
    <d v="2024-04-11T00:00:00"/>
    <n v="22024003362"/>
    <s v="2024 08 1532 213"/>
    <n v="144.18"/>
    <x v="262"/>
    <s v="ALB: 23-235885 PED: 23-056796-1005 S/PED: PARQUE / REPARACION DE:GENERADOR MARCA:AYERBE MODELO:AY-5000 NS:E-16326 / MANO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40041174"/>
    <s v="D"/>
    <d v="2024-08-29T00:00:00"/>
    <n v="22024003362"/>
    <s v="2024 08 1532 213"/>
    <n v="621.83000000000004"/>
    <x v="287"/>
    <s v="ADPRO/HHM465 - ACEITE HIDRAULICO HHM46-5 / TRA/TRA - TASA RECIL.ACEITE LUB.RD679-2006 / 0/0 - JG ALFOMBRAS CAMION IVECO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3"/>
  </r>
  <r>
    <n v="220239000851"/>
    <s v="AD"/>
    <d v="2024-01-01T00:00:00"/>
    <n v="22024001201"/>
    <s v="2024 08 1532 22100"/>
    <n v="18500"/>
    <x v="102"/>
    <s v="ENERGÍA ELÉCTRICA PARA EL AÑO 2024 CORRESPONDIENTE AL PARQUE DE VIAS PÚBLICAS (SEPI).-"/>
    <n v="220"/>
    <s v="BILBAO"/>
    <s v="VIZCAYA"/>
    <x v="1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2"/>
    <s v="22100"/>
  </r>
  <r>
    <n v="220239000870"/>
    <s v="AD"/>
    <d v="2024-01-01T00:00:00"/>
    <n v="22024001291"/>
    <s v="2024 08 1532 22103"/>
    <n v="37952.5"/>
    <x v="293"/>
    <s v="SUMINISTRO DE GASÓLEO TIPO A (AUTOMOCIÓN) PARA VEHÍCULOS DEL S.E.P.I. EN EL AÑO 2024.-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40001377"/>
    <s v="AD"/>
    <d v="2024-02-09T00:00:00"/>
    <n v="22024001234"/>
    <s v="2024 08 1532 22103"/>
    <n v="2420"/>
    <x v="91"/>
    <s v="Suministro combustible AUTOGAS en estación de servicio para vehículos del SEPI, durante el año 2024.-"/>
    <n v="220"/>
    <s v="MADRID"/>
    <s v="MADR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40001381"/>
    <s v="AD"/>
    <d v="2024-02-09T00:00:00"/>
    <n v="22024001428"/>
    <s v="2024 08 1532 22103"/>
    <n v="2381.2800000000002"/>
    <x v="293"/>
    <s v="Suministro de 2.400 L. de GASÓLEO C para la caldera del Parque de Conservación de la Vía Pública, en C/ Títulos, 51.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29000569"/>
    <s v="AD"/>
    <d v="2024-01-01T00:00:00"/>
    <n v="22024002730"/>
    <s v="2024 08 1532 22103"/>
    <n v="5000"/>
    <x v="158"/>
    <s v="SUMINISTRO DE GASOLINA TIPO A PARA LOS VEHÍCULOS DEL S.E.P.I."/>
    <n v="220"/>
    <s v="MADRID"/>
    <s v="MADRID"/>
    <x v="1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40007174"/>
    <s v="AD"/>
    <d v="2024-03-18T00:00:00"/>
    <n v="22024003225"/>
    <s v="2024 08 1532 22103"/>
    <n v="1996.5"/>
    <x v="293"/>
    <s v="Suministro de 2.000 L de Gasóleo C para la caldera del Parque de Conservación de la Vía Pública en C/ Títulos, 51.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40023684"/>
    <s v="AD"/>
    <d v="2024-06-12T00:00:00"/>
    <n v="22024004872"/>
    <s v="2024 08 1532 22103"/>
    <n v="2250.6"/>
    <x v="293"/>
    <s v="Suministro de 2.400 litros de Gasóleo C para la caldera del Parque de Conservación de la Vía Pública en C/ Títulos 51.-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40020992"/>
    <s v="AD"/>
    <d v="2024-05-24T00:00:00"/>
    <n v="22024004155"/>
    <s v="2024 08 1532 22103"/>
    <n v="2439.36"/>
    <x v="293"/>
    <s v="Suministro de 2400 litros de Gasóleo C para la caldera del Parque de Conservación de la Vía Pública en C/ Títulos, 51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40022928"/>
    <s v="AD"/>
    <d v="2024-06-06T00:00:00"/>
    <n v="22024004631"/>
    <s v="2024 08 1532 22104"/>
    <n v="15978.03"/>
    <x v="174"/>
    <s v="SUMINISTRO DE EQUIPOS DE PROTECCIÓN INDIVIDUAL  (E.P.I.S.)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04"/>
  </r>
  <r>
    <n v="220240038473"/>
    <s v="AD"/>
    <d v="2024-08-20T00:00:00"/>
    <n v="22024005994"/>
    <s v="2024 08 1532 22104"/>
    <n v="479.89"/>
    <x v="174"/>
    <s v="SUMINISTRO DE EQUIPOS DE PROTECCIÓN INDIVIDUAL (E.P.I.s.) Nuevas incorporaciones no previstas en el pedido general."/>
    <n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2"/>
    <s v="22104"/>
  </r>
  <r>
    <n v="220240003372"/>
    <s v="AD"/>
    <d v="2024-02-26T00:00:00"/>
    <n v="22024002439"/>
    <s v="2024 08 1532 22199"/>
    <n v="1100"/>
    <x v="558"/>
    <s v="Adquisición de agua mineral en garrafas para el Parque de Vías Públicas, durante el ejercicio 2024.-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40003690"/>
    <s v="AD"/>
    <d v="2024-02-29T00:00:00"/>
    <n v="22024002460"/>
    <s v="2024 08 1532 22199"/>
    <n v="2420"/>
    <x v="559"/>
    <s v="Recarga periódica botellas de O2 y Arl CO2 para los equipos de oxicorte, brigada de forja del Centro Vía Pública."/>
    <n v="220"/>
    <s v="BARCELONA"/>
    <s v="BARCELONA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40023952"/>
    <s v="AD"/>
    <d v="2024-06-17T00:00:00"/>
    <n v="22024005046"/>
    <s v="2024 08 1532 22199"/>
    <n v="677.3"/>
    <x v="267"/>
    <s v="Suministro de una fuente enfriadora de agua potable, interior y exterior de acero inoxidable con pulsador y llenavasos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23685"/>
    <s v="AD/"/>
    <d v="2024-06-12T00:00:00"/>
    <n v="22024003576"/>
    <s v="2024 08 1532 22199"/>
    <n v="-1710.58"/>
    <x v="560"/>
    <s v="ERROR EN IMPORTE. Suministro desfibrilador, cabina estanca para su alojamiento y conjunto de parches homologados.-"/>
    <s v="220"/>
    <s v="BURGOS"/>
    <s v="BURGOS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21722"/>
    <s v="AD"/>
    <d v="2024-05-28T00:00:00"/>
    <n v="22024004311"/>
    <s v="2024 08 1532 22199"/>
    <n v="296.81"/>
    <x v="237"/>
    <s v="Adquisición de 10 puntales metálicos extensibles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16667"/>
    <s v="AD"/>
    <d v="2024-05-14T00:00:00"/>
    <n v="22024004299"/>
    <s v="2024 08 1532 22199"/>
    <n v="1923.9"/>
    <x v="560"/>
    <s v="Suministro de un desfibrilador, una cabina estanca para su alojamiento y un conjunto de parches homologados.-"/>
    <s v="220"/>
    <s v="BURGOS"/>
    <s v="BURGOS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10758"/>
    <s v="AD"/>
    <d v="2024-04-03T00:00:00"/>
    <n v="22024003576"/>
    <s v="2024 08 1532 22199"/>
    <n v="1710.58"/>
    <x v="560"/>
    <s v="Suministro de un desfibrilador, una cabina estanca para su alojamiento y un conjunto de parches homologados.-"/>
    <s v="220"/>
    <s v="BURGOS"/>
    <s v="BURGOS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39297"/>
    <s v="AD"/>
    <d v="2024-08-21T00:00:00"/>
    <n v="22024006063"/>
    <s v="2024 08 1532 22199"/>
    <n v="7245.24"/>
    <x v="561"/>
    <s v="Suministro puntual de siete bancos - tumbona a colocar en las Moreras para acondicionar en entorno de la Playa Fluvial.-"/>
    <n v="220"/>
    <s v="MANLLEU"/>
    <s v="BARCELONA"/>
    <x v="1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2"/>
    <s v="22199"/>
  </r>
  <r>
    <n v="220240039298"/>
    <s v="AD"/>
    <d v="2024-08-21T00:00:00"/>
    <n v="22024006064"/>
    <s v="2024 08 1532 22199"/>
    <n v="6720"/>
    <x v="562"/>
    <s v="Suministro y colocación 12 sombrillas estructura metálica,poste madera, ancladas al suelo a colocar en las Moreras-Playa"/>
    <n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2"/>
    <s v="22199"/>
  </r>
  <r>
    <n v="220239000769"/>
    <s v="AD"/>
    <d v="2024-01-01T00:00:00"/>
    <n v="22024001214"/>
    <s v="2024 08 1532 22700"/>
    <n v="6161.09"/>
    <x v="84"/>
    <s v="2ª PRORROGA contrato SERVICIO DE LIMPIEZA DEPENDENCIAS DEL PARQUE VIAS PÚBLICAS. Expte. SE-31/2020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2"/>
    <s v="22700"/>
  </r>
  <r>
    <n v="220240041807"/>
    <s v="AD"/>
    <d v="2024-09-05T00:00:00"/>
    <n v="22024006285"/>
    <s v="2024 08 1532 22706"/>
    <n v="665.5"/>
    <x v="563"/>
    <s v="Estudio arqueológico para incorporar al proyecto de urbanización y carril bici en la calle Arca Real. Fase II"/>
    <n v="220"/>
    <s v="LA CISTERNIGA"/>
    <s v="VALLADOLID"/>
    <x v="0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2"/>
    <s v="22706"/>
  </r>
  <r>
    <n v="220240007173"/>
    <s v="AD"/>
    <d v="2024-03-18T00:00:00"/>
    <n v="22024002500"/>
    <s v="2024 08 1532 214"/>
    <n v="1573"/>
    <x v="564"/>
    <s v="Revisión periódica de vehículos equipados con GLP, incluyendo la revisión mecánica ordinaria y la específica del GLP."/>
    <n v="220"/>
    <s v="LA CISTERNIGA"/>
    <s v="VALLADOLID"/>
    <x v="0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40027317"/>
    <s v="D"/>
    <d v="2024-06-26T00:00:00"/>
    <n v="22024003059"/>
    <s v="2024 08 1532 214"/>
    <n v="110.11"/>
    <x v="286"/>
    <s v="PINCHAZO FURGON ( MAS EQUILIBRADO 1197-MDS ) / REPARACION CUBIERTA ( 12.5-18 PALA MIXTA E3013-BGL ) / MANCHON RADIAL INT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4166"/>
    <s v="D"/>
    <d v="2024-06-18T00:00:00"/>
    <n v="22024003059"/>
    <s v="2024 08 1532 214"/>
    <n v="27.53"/>
    <x v="262"/>
    <s v="ALB: 24-211963 PED: 24-018724-1017 S/PED: 14/05/2024 / REPARACION DE:CORTADORA    MARCA:  STIHL MODELO:TS 800    NS:NO S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4168"/>
    <s v="D"/>
    <d v="2024-06-18T00:00:00"/>
    <n v="22024003059"/>
    <s v="2024 08 1532 214"/>
    <n v="145.83000000000001"/>
    <x v="262"/>
    <s v="ALB: 24-212638 PED: 24-018324-1017 S/PED: 8 VALE / REPARACION DE: GENERADOR   MARCA: AYERBE  MODELO:  MOTOR HONDA  NS:8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4170"/>
    <s v="D"/>
    <d v="2024-06-18T00:00:00"/>
    <n v="22024003059"/>
    <s v="2024 08 1532 214"/>
    <n v="35.57"/>
    <x v="262"/>
    <s v="ALB: 24-211965 PED: 24-018323-1017 S/PED: , / REPARACION DE: GENERADOR   MARCA: AYERBE  MODELO: MOTOR HONDA   NS:9 / HON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3846"/>
    <s v="D"/>
    <d v="2024-06-13T00:00:00"/>
    <n v="22024003059"/>
    <s v="2024 08 1532 214"/>
    <n v="585.03"/>
    <x v="286"/>
    <s v="185/75R16 UNIROYAL RM3 104R ( 7073-DRZ ) / S.I. GESTION DE NFU  (  CAT. B  7073-DRZ ) / REPARAR PINCHAZO  ( FURGON 5417-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3846"/>
    <s v="D"/>
    <d v="2024-06-13T00:00:00"/>
    <n v="22024003059"/>
    <s v="2024 08 1532 214"/>
    <n v="585.03"/>
    <x v="286"/>
    <s v="185/75R16 UNIROYAL RM3 104R ( 7073-DRZ ) / S.I. GESTION DE NFU  (  CAT. B  7073-DRZ ) / REPARAR PINCHAZO  ( FURGON 5417-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2208"/>
    <s v="D"/>
    <d v="2024-05-29T00:00:00"/>
    <n v="22024003059"/>
    <s v="2024 08 1532 214"/>
    <n v="205.23"/>
    <x v="262"/>
    <s v="ALB: 24-210783 PED: 24-015603-1001 S/PED: . / REPARACION DE:  CORTADORA  MARCA:STIHL   MODELO: TS800   NS: NO SE VE / RE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2097"/>
    <s v="D"/>
    <d v="2024-05-29T00:00:00"/>
    <n v="22024003059"/>
    <s v="2024 08 1532 214"/>
    <n v="107.61"/>
    <x v="262"/>
    <s v="ALB: 24-209128 PED: 24-012267-1001 S/PED: 106107 VALE 25/04 / REPARACION DE:GENERADOR    MARCA: AYERBE  MODELO: SP10M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1606"/>
    <s v="D"/>
    <d v="2024-05-28T00:00:00"/>
    <n v="22024003059"/>
    <s v="2024 08 1532 214"/>
    <n v="112.24"/>
    <x v="284"/>
    <s v="DESPLAZAMIENTO A SUS INSTALACIONES A REVISAR PEDAL DE ACELERADOR. D-M SISTEMA DE ACELERADOR Y POSICIONAR CORRECTAMENTE.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1000"/>
    <s v="AD"/>
    <d v="2024-05-24T00:00:00"/>
    <n v="22024004632"/>
    <s v="2024 08 1532 214"/>
    <n v="1462.94"/>
    <x v="565"/>
    <s v="Revisión oficial de la máquina JCB 3CX a las 5.000 h, del Centro de Conservación de la Vía Pública.-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9000852"/>
    <s v="AD"/>
    <d v="2024-01-01T00:00:00"/>
    <n v="22024001202"/>
    <s v="2024 08 1651 22100"/>
    <n v="2550000"/>
    <x v="102"/>
    <s v="Presupuesto de energía eléctrica para el año 2024 para alumbrado público"/>
    <n v="220"/>
    <s v="BILBAO"/>
    <s v="VIZCAYA"/>
    <x v="1"/>
    <s v="PrAbier - Procedimiento Abierto"/>
    <s v="MultiC - MultiCriterio"/>
    <x v="1"/>
    <x v="0"/>
    <s v="2"/>
    <s v="2. Gastos corrientes en bienes y servicios"/>
    <s v="08"/>
    <x v="5"/>
    <s v="1651"/>
    <s v="1651. Alumbrado público"/>
    <s v="22"/>
    <s v="22100"/>
  </r>
  <r>
    <n v="220240027296"/>
    <s v="D"/>
    <d v="2024-06-26T00:00:00"/>
    <n v="22024003042"/>
    <s v="2024 08 1651 22199"/>
    <n v="2190.4"/>
    <x v="162"/>
    <s v="REGLETA  LEGRAND 34272  Ø10 MM  NEGRA / BORNA LEGRAND PASO  35MM  034004 / MT CABLE H07Z1-K ZEROH FLEX  1X1,5 MARRON / F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2"/>
    <s v="22199"/>
  </r>
  <r>
    <n v="220240016306"/>
    <s v="D"/>
    <d v="2024-05-09T00:00:00"/>
    <n v="22024003042"/>
    <s v="2024 08 1651 22199"/>
    <n v="697.42"/>
    <x v="276"/>
    <s v="DISCO OMEGA 230X1.9X22.2 INOX / DISCO CORTE EHT 125-1.0 A60R SG INOX / DISCO DESBASTE E 125-7 A30 P PS FORTE / DISCO PFE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2"/>
    <s v="22199"/>
  </r>
  <r>
    <n v="220240012773"/>
    <s v="D"/>
    <d v="2024-04-25T00:00:00"/>
    <n v="22024003042"/>
    <s v="2024 08 1651 22199"/>
    <n v="847.79"/>
    <x v="162"/>
    <s v="PORTALAMP. SOLERA AD40-27 SOLERA   Adapta de E40 a / CORTACIR LEGRAND 05808 / MT CABLE H07V-K PVC FLEX  1X2,5 AZUL / MT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2"/>
    <s v="22199"/>
  </r>
  <r>
    <n v="220240039548"/>
    <s v="D"/>
    <d v="2024-08-23T00:00:00"/>
    <n v="22024003042"/>
    <s v="2024 08 1651 22199"/>
    <n v="327.52"/>
    <x v="162"/>
    <s v="INT.HORARIO DINUY ANALOG 1MOD. 24H RESERV. IH UNI QT / CAJA EST GEWISS GW40001 ( 4Mod) c/puerta / CONTACT LEGRAND 412535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2"/>
    <s v="22199"/>
  </r>
  <r>
    <n v="220240038323"/>
    <s v="D"/>
    <d v="2024-08-19T00:00:00"/>
    <n v="22024003042"/>
    <s v="2024 08 1651 22199"/>
    <n v="54.85"/>
    <x v="287"/>
    <s v="0/0 - MANOMETRO 0-10 10C / 0/0 - BRAZO LIMPIA TRAS. / AJUSTE REDONDEOS BI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2"/>
    <s v="22199"/>
  </r>
  <r>
    <n v="220240016669"/>
    <s v="AD"/>
    <d v="2024-05-14T00:00:00"/>
    <n v="22024004376"/>
    <s v="2024 08 1651 22606"/>
    <n v="170"/>
    <x v="172"/>
    <s v="CURSO DE FORMACIÓN DE OPERADOR DE PLATAFORMA ELEVADORA MÓVIL DE PERSONAL.-"/>
    <s v="220"/>
    <s v="CABEZON DE PISUERGA"/>
    <s v="VALLADOLID"/>
    <x v="0"/>
    <s v="AdDirec - Adjudicación Directa"/>
    <s v="SinC - Sin Criterio"/>
    <x v="0"/>
    <x v="1"/>
    <s v="2"/>
    <s v="2. Gastos corrientes en bienes y servicios"/>
    <s v="08"/>
    <x v="5"/>
    <s v="1651"/>
    <s v="1651. Alumbrado público"/>
    <s v="22"/>
    <s v="22606"/>
  </r>
  <r>
    <n v="220239000770"/>
    <s v="AD"/>
    <d v="2024-01-01T00:00:00"/>
    <n v="22024001215"/>
    <s v="2024 08 1651 22700"/>
    <n v="1087.25"/>
    <x v="84"/>
    <s v="2ª PRÓRROGA Contrato SERVICIO DE LIMPIEZA EN DEPENDENCIAS DE CENTRO DE ALUMBRADO PÚBLICO.- Expte SE- 31/2020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651"/>
    <s v="1651. Alumbrado público"/>
    <s v="22"/>
    <s v="22700"/>
  </r>
  <r>
    <n v="220240017451"/>
    <s v="AD"/>
    <d v="2024-05-15T00:00:00"/>
    <n v="22024004426"/>
    <s v="2024 08 1532 214"/>
    <n v="86.7"/>
    <x v="566"/>
    <s v="Revisión anual oficial de vehículo eléctrico Hundai IONIQ 5 matrícula 2246 MFX perteneciente al Area Tráfico y Movilidad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15760"/>
    <s v="D"/>
    <d v="2024-05-08T00:00:00"/>
    <n v="22024003059"/>
    <s v="2024 08 1532 214"/>
    <n v="239.79"/>
    <x v="262"/>
    <s v="ALB: 24-203610 PED: 24-004154-1017 S/PED: SU VALE 28/02/04 / REPARACION DE: PICA   MARCA:BOSCH   MODELO:GBH11    NS: / 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11077"/>
    <s v="D"/>
    <d v="2024-04-11T00:00:00"/>
    <n v="22024003059"/>
    <s v="2024 08 1532 214"/>
    <n v="326.7"/>
    <x v="284"/>
    <s v="TA24 152 REPARACION 7073-DRZ KMS.70090 HACER CAMBIO DE CUADRO DE INSTRUMENTOS CON OTRO VEHICULO DEL CLIENTE -SIGUE FALL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11083"/>
    <s v="D"/>
    <d v="2024-04-11T00:00:00"/>
    <n v="22024003059"/>
    <s v="2024 08 1532 214"/>
    <n v="204.91"/>
    <x v="284"/>
    <s v="TA24 222 REPARACION VA-8042-T KMS.173628 METER EN FRENOMETRO Y AJUSTAR. AJUSTAR FRENOS 2º EJE. SUSTITUIR ROTULA BARRA BI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30813"/>
    <s v="D"/>
    <d v="2024-07-16T00:00:00"/>
    <n v="22024003059"/>
    <s v="2024 08 1532 214"/>
    <n v="774.44"/>
    <x v="252"/>
    <s v="T DE CHAPA (MATRICULA: 4019LSL) / PARAGOLPES TRASER / C&amp;F CHOQ TRZOE / T DE PINTURA / INGREDIENTES DE PINTURA"/>
    <n v="300"/>
    <s v="ARROYO DE LA ENCOMIENDA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0096"/>
    <s v="D"/>
    <d v="2024-08-26T00:00:00"/>
    <n v="22024003059"/>
    <s v="2024 08 1532 214"/>
    <n v="394.57"/>
    <x v="284"/>
    <s v="CAMBIAR LATIGUILLOS HIDRAULICOS DE PLUMA / 144778 - MULTILIMPIADOR / 369974 - BRIDA NYLON NG 360X4.5 / 180424 - LATIGUIL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0098"/>
    <s v="D"/>
    <d v="2024-08-26T00:00:00"/>
    <n v="22024003059"/>
    <s v="2024 08 1532 214"/>
    <n v="701.86"/>
    <x v="284"/>
    <s v="TA24 921 REPARACION 5304-LTX KMS.9609 REV.FALLO CASCADA DE LUCES, HACER COMPROBACIONES EN INSTALACION D-M CASCADA PARA C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0100"/>
    <s v="D"/>
    <d v="2024-08-26T00:00:00"/>
    <n v="22024003059"/>
    <s v="2024 08 1532 214"/>
    <n v="733.13"/>
    <x v="284"/>
    <s v="TA24 937 REPARACION VA-7568-AK KMS.117841 REPARAR LUCES DE MATRICULA / HACER INSTALACION ELECTRICA PARA MONTAR PILOTOS L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2060"/>
    <s v="D"/>
    <d v="2024-09-06T00:00:00"/>
    <n v="22024003059"/>
    <s v="2024 08 1532 214"/>
    <n v="197.81"/>
    <x v="251"/>
    <s v="MANO DE OBRA / ACEITE / FILTRO DE ACEITE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4682"/>
    <s v="D"/>
    <d v="2024-09-30T00:00:00"/>
    <n v="22024003059"/>
    <s v="2024 08 1532 214"/>
    <n v="114.99"/>
    <x v="262"/>
    <s v="ALB: 24-221738 PED: 24-031672-1017 S/PED: * / REPARACION DE: GENERADOR   MARCA: PRAMAC  MODELO:   MOTOR HONDA GX270 NS:6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4680"/>
    <s v="D"/>
    <d v="2024-09-30T00:00:00"/>
    <n v="22024003059"/>
    <s v="2024 08 1532 214"/>
    <n v="41.93"/>
    <x v="262"/>
    <s v="ALB: 24-221736 PED: 24-032862-1017 S/PED: * / REPARACION DE: ASENTADORAS   MARCA:RUBI   MODELO: M0029   NS:000649 / MANO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4684"/>
    <s v="D"/>
    <d v="2024-09-30T00:00:00"/>
    <n v="22024003059"/>
    <s v="2024 08 1532 214"/>
    <n v="21.34"/>
    <x v="262"/>
    <s v="ALB: 24-219243 PED: 24-029877-1001 S/PED: 8 / REPARACION DE:GENERACION    MARCA:AYERBE   MODELO:MOTOR HONDA GX270    NS: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9000446"/>
    <s v="AD"/>
    <d v="2024-01-01T00:00:00"/>
    <n v="22024001254"/>
    <s v="2024 08 1651 213"/>
    <n v="25121.49"/>
    <x v="194"/>
    <s v="LOTE 1.Suministro material fungible para instalación Alumbrado Público. Expte 28-2021. P.S. 1 Prórroga."/>
    <n v="220"/>
    <s v="BARCELONA"/>
    <s v="BARCELONA"/>
    <x v="1"/>
    <s v="PrAbier - Procedimiento Abierto"/>
    <s v="MultiC - MultiCriterio"/>
    <x v="1"/>
    <x v="0"/>
    <s v="2"/>
    <s v="2. Gastos corrientes en bienes y servicios"/>
    <s v="08"/>
    <x v="5"/>
    <s v="1651"/>
    <s v="1651. Alumbrado público"/>
    <s v="21"/>
    <s v="213"/>
  </r>
  <r>
    <n v="220239000447"/>
    <s v="AD"/>
    <d v="2024-01-01T00:00:00"/>
    <n v="22024001255"/>
    <s v="2024 08 1651 213"/>
    <n v="34384.18"/>
    <x v="567"/>
    <s v="LOTE 2. Suministro Material Fungible para instalación de Alumbrado Público. Expte 28-2021. P.S. 1 Prórroga."/>
    <n v="220"/>
    <s v="LEGANES"/>
    <s v="MADRID"/>
    <x v="1"/>
    <s v="PrAbier - Procedimiento Abierto"/>
    <s v="MultiC - MultiCriterio"/>
    <x v="1"/>
    <x v="0"/>
    <s v="2"/>
    <s v="2. Gastos corrientes en bienes y servicios"/>
    <s v="08"/>
    <x v="5"/>
    <s v="1651"/>
    <s v="1651. Alumbrado público"/>
    <s v="21"/>
    <s v="213"/>
  </r>
  <r>
    <n v="220240043131"/>
    <s v="AD"/>
    <d v="2024-09-23T00:00:00"/>
    <n v="22024006653"/>
    <s v="2024 08 1651 213"/>
    <n v="1851"/>
    <x v="568"/>
    <s v="Suministro de 6 gafas de protección laboral progresivas y 3 de profección laboral monofocales.-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651"/>
    <s v="1651. Alumbrado público"/>
    <s v="21"/>
    <s v="213"/>
  </r>
  <r>
    <n v="220240001380"/>
    <s v="AD"/>
    <d v="2024-02-09T00:00:00"/>
    <n v="22024001400"/>
    <s v="2024 08 1651 214"/>
    <n v="44.44"/>
    <x v="90"/>
    <s v="Revisión anual vehículo eléctrico PEUGEOT eRIFER 1197MDS, perteneciente al CENTRO DE ALUMBRADO PÚBLICO.-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651"/>
    <s v="1651. Alumbrado público"/>
    <s v="21"/>
    <s v="214"/>
  </r>
  <r>
    <n v="220240027319"/>
    <s v="D"/>
    <d v="2024-06-26T00:00:00"/>
    <n v="22024003065"/>
    <s v="2024 08 1651 214"/>
    <n v="24.2"/>
    <x v="286"/>
    <s v="PINCHAZO ( TURISMO+EQUILIBRADO 9992-FVL )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1"/>
    <s v="214"/>
  </r>
  <r>
    <n v="220240016250"/>
    <s v="D"/>
    <d v="2024-05-09T00:00:00"/>
    <n v="22024003065"/>
    <s v="2024 08 1651 214"/>
    <n v="400.47"/>
    <x v="284"/>
    <s v="TA24 479 REPARACION 9992-FVL KMS.161160 REVISAR PERDIDA DE AGUA, PIERDE POR RADIADOR DE AGUA MOTOR. D-M PARAGOLPES DELAN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1"/>
    <s v="214"/>
  </r>
  <r>
    <n v="220240012777"/>
    <s v="D"/>
    <d v="2024-04-25T00:00:00"/>
    <n v="22024003065"/>
    <s v="2024 08 1651 214"/>
    <n v="1281"/>
    <x v="284"/>
    <s v="TA24 106 REPARACION 5689-CFT KMS.124800 METER EQUIPO DE DIAGNOSIS PARA COMPROBAR AVERIA DE INYECCION DE GASOIL. COMPROB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1"/>
    <s v="214"/>
  </r>
  <r>
    <n v="220240012775"/>
    <s v="D"/>
    <d v="2024-04-25T00:00:00"/>
    <n v="22024003065"/>
    <s v="2024 08 1651 214"/>
    <n v="39.57"/>
    <x v="90"/>
    <s v="OPERACION INICIAL DE MANTENIMIENTO / 1 LESW188011 - LIQUIDO LAVALUN"/>
    <s v="30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651"/>
    <s v="1651. Alumbrado público"/>
    <s v="21"/>
    <s v="214"/>
  </r>
  <r>
    <n v="220240030815"/>
    <s v="D"/>
    <d v="2024-07-16T00:00:00"/>
    <n v="22024003065"/>
    <s v="2024 08 1651 214"/>
    <n v="667.92"/>
    <x v="569"/>
    <s v="MODELO CELA SPA 3D136R MATRICULA 7694-JCZ Nº MAQUINA 0000136. Comprobar maquinaria. Realizar revisión de seguridad con p"/>
    <n v="300"/>
    <s v="VILLAMARCIEL"/>
    <s v="VALLADOLID"/>
    <x v="0"/>
    <s v="AdDirec - Adjudicación Directa"/>
    <s v="SinC - Sin Criterio"/>
    <x v="0"/>
    <x v="2"/>
    <s v="2"/>
    <s v="2. Gastos corrientes en bienes y servicios"/>
    <s v="08"/>
    <x v="5"/>
    <s v="1651"/>
    <s v="1651. Alumbrado público"/>
    <s v="21"/>
    <s v="214"/>
  </r>
  <r>
    <n v="220240038321"/>
    <s v="D"/>
    <d v="2024-08-19T00:00:00"/>
    <n v="22024003065"/>
    <s v="2024 08 1651 214"/>
    <n v="781.53"/>
    <x v="284"/>
    <s v="TA24 1266 REPARACION 9992-FVL KMS.161617 D-M SALPICADERO CENTRAL Y GUARNECIDOS DE PEDALES PARA ACCEDER A LA INSTALACION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1"/>
    <s v="214"/>
  </r>
  <r>
    <n v="220240039550"/>
    <s v="D"/>
    <d v="2024-08-23T00:00:00"/>
    <n v="22024003065"/>
    <s v="2024 08 1651 214"/>
    <n v="479.16"/>
    <x v="286"/>
    <s v="195/70R15 BARUM 104T ( 6415-DNY ) / S.I. GESTION DE NFU CAT. C ( 6415-DNY ) / 205/75R16 MABOR 110R ( 7694-JCZ ) / S.I. G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1"/>
    <s v="214"/>
  </r>
  <r>
    <n v="220240008614"/>
    <s v="D"/>
    <d v="2024-03-26T00:00:00"/>
    <n v="22024002564"/>
    <s v="2024 09 4321 213"/>
    <n v="107.31"/>
    <x v="246"/>
    <s v="SUMINISTRO MATERIAL PARA TRABAJOS REALIZADOS POR MANTENIMIENTO EN LA ANTIGUA HIPICA MILITAR"/>
    <n v="300"/>
    <s v="VALLADOLID"/>
    <s v="VALLADOLID"/>
    <x v="1"/>
    <s v="AdDirec - Adjudicación Directa"/>
    <s v="SinC - Sin Criterio"/>
    <x v="0"/>
    <x v="0"/>
    <s v="2"/>
    <s v="2. Gastos corrientes en bienes y servicios"/>
    <s v="09"/>
    <x v="6"/>
    <s v="4321"/>
    <s v="4321. Turismo"/>
    <s v="21"/>
    <s v="213"/>
  </r>
  <r>
    <n v="220240006631"/>
    <s v="AD"/>
    <d v="2024-03-14T00:00:00"/>
    <n v="22024003316"/>
    <s v="2024 09 4321 213"/>
    <n v="74.709999999999994"/>
    <x v="146"/>
    <s v="REPARACION AVERIA INSTALACION ELECTRICA CUPULA DEL MILENIO, REARME CUADRO ELECTRICO"/>
    <n v="220"/>
    <s v="ALBACETE"/>
    <s v="ALBACETE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1"/>
    <s v="213"/>
  </r>
  <r>
    <n v="220240005061"/>
    <s v="AD"/>
    <d v="2024-03-07T00:00:00"/>
    <n v="22024002493"/>
    <s v="2024 09 4321 22100"/>
    <n v="75000"/>
    <x v="102"/>
    <s v="SUMINISTRO ENERGIA ELECTRICA CUPULA DEL MILENIO AÑO 2024"/>
    <n v="220"/>
    <s v="BILBAO"/>
    <s v="VIZCAYA"/>
    <x v="1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100"/>
  </r>
  <r>
    <n v="220239000848"/>
    <s v="AD"/>
    <d v="2024-01-01T00:00:00"/>
    <n v="22024001198"/>
    <s v="2024 09 4321 22100"/>
    <n v="27000"/>
    <x v="102"/>
    <s v="SUMINISTRO ENERGIA ELECTRICA ALBERGUE PEREGRINOS PUENTE DUERO, PANTALLA ALBERTO FERNANDEZ Y LA HIPICA. AÑO 2024"/>
    <n v="220"/>
    <s v="BILBAO"/>
    <s v="VIZCAYA"/>
    <x v="1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100"/>
  </r>
  <r>
    <n v="220240042729"/>
    <s v="AD"/>
    <d v="2024-09-16T00:00:00"/>
    <n v="22024006462"/>
    <s v="2024 09 4321 224"/>
    <n v="257.7"/>
    <x v="234"/>
    <s v="SEGURO RESPONSABILIDAD CIVIL ALBERGUE PEREGRINOS DE PUENTE DUERO"/>
    <s v="220"/>
    <s v="BARCELONA"/>
    <s v="BARCELONA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4"/>
  </r>
  <r>
    <n v="220240010960"/>
    <s v="AD"/>
    <d v="2024-04-05T00:00:00"/>
    <n v="22024003724"/>
    <s v="2024 09 4321 22602"/>
    <n v="1500"/>
    <x v="570"/>
    <s v="PATROCINIO DEL 28 FESTIVAL LA FILA DE CORTOMETRAJES QUE SE CELEBRARÁ DEL 8 AL 13 DE ABRIL DE 2024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602"/>
  </r>
  <r>
    <n v="220239000742"/>
    <s v="AD"/>
    <d v="2024-01-01T00:00:00"/>
    <n v="22024001408"/>
    <s v="2024 09 4321 22609"/>
    <n v="9698"/>
    <x v="571"/>
    <s v="SERVICIO DE ORGANIZACION, MONTAJE Y DESMONTAJE DE LA EXPOSICION VALLADOLID CON LOS GOYA. DICIEMBRE 23 A FEBRERO 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09"/>
  </r>
  <r>
    <n v="220240001393"/>
    <s v="AD"/>
    <d v="2024-02-12T00:00:00"/>
    <n v="22024000469"/>
    <s v="2024 09 4321 22609"/>
    <n v="17545"/>
    <x v="572"/>
    <s v="SERVICIO TALLER DE CINE CON MOTIVO DE LA CELEBRACION DE LA GALA DE LOS PREMIOS GOYA EN VALLADOLID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09"/>
  </r>
  <r>
    <n v="220240023950"/>
    <s v="AD"/>
    <d v="2024-06-17T00:00:00"/>
    <n v="22024004959"/>
    <s v="2024 09 4321 22609"/>
    <n v="12100"/>
    <x v="573"/>
    <s v="INFRAESTRUCTURAS PARA FESTIVAL LITERATURA JAIPUR 2024 EN GLORIETA DEL LIBRO Y PERGOLA CAMPO GRANDE. DEL 14 AL 16 JUNIO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609"/>
  </r>
  <r>
    <n v="220240004051"/>
    <s v="AD"/>
    <d v="2024-03-02T00:00:00"/>
    <n v="22024002312"/>
    <s v="2024 09 4321 22699"/>
    <n v="1219.68"/>
    <x v="574"/>
    <s v="MAQUETACION DE LAS 36 PAGINAS EN ESPAÑOL Y LA ADAPTACION AL INGLES DE LA MEMORIA UNESCO"/>
    <n v="220"/>
    <s v="MADRID"/>
    <s v="MADR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99"/>
  </r>
  <r>
    <n v="220240000753"/>
    <s v="AD"/>
    <d v="2024-02-05T00:00:00"/>
    <n v="22024000457"/>
    <s v="2024 09 4321 22699"/>
    <n v="1815"/>
    <x v="575"/>
    <s v="PROMOCION DE LOS PREMIOS GOYA DE LA ACADEMIA DE LAS ARTES Y LAS CIENCIAS CINEMATOGRAFICAS 2024, EN LA REVISTA ATTICUS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99"/>
  </r>
  <r>
    <n v="220240000814"/>
    <s v="AD"/>
    <d v="2024-02-08T00:00:00"/>
    <n v="22024000884"/>
    <s v="2024 09 4321 22699"/>
    <n v="2238.5"/>
    <x v="576"/>
    <s v="GASTOS DIVERSOS MONTAJE, DESMONTAJE, TRANSPORTE, ALQUILER ESCENARIO GRADA, PARA CONCIERTO SINFONICO CORAL EN SANTUARIO"/>
    <n v="220"/>
    <s v="SANTANDER"/>
    <s v="SANTANDER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99"/>
  </r>
  <r>
    <n v="220240023563"/>
    <s v="AD"/>
    <d v="2024-06-07T00:00:00"/>
    <n v="22024004952"/>
    <s v="2024 09 4321 22699"/>
    <n v="1936"/>
    <x v="167"/>
    <s v="GASTO ALQUILER JAIMAS EN EL ESPACIO DE LA PLAZA ZORRILLA PARA LA CELEBRACION DEL FESTIVAL JAIPUR. DEL 14 AL 16 DE JUNIO"/>
    <s v="220"/>
    <s v="SANTOVENIA DE PISUERGA"/>
    <s v="VALLADOLID"/>
    <x v="1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699"/>
  </r>
  <r>
    <n v="220240023564"/>
    <s v="AD"/>
    <d v="2024-06-07T00:00:00"/>
    <n v="22024004953"/>
    <s v="2024 09 4321 22699"/>
    <n v="242"/>
    <x v="5"/>
    <s v="GASTO LIMPIEZA ZONA ASEOS PERGOLA DEL CAMPO GRANDE PARA LA CELEBRACION DEL FESTIVAL JAIPUR, 15 Y 16 DE JUNIO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699"/>
  </r>
  <r>
    <n v="220240041392"/>
    <s v="AD"/>
    <d v="2024-09-02T00:00:00"/>
    <n v="22024006227"/>
    <s v="2024 09 4321 22699"/>
    <n v="2018"/>
    <x v="577"/>
    <s v="Licencia anual del software que tienen las pantallas de gran formato"/>
    <n v="220"/>
    <s v="BILBAO"/>
    <s v="BILBAO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699"/>
  </r>
  <r>
    <n v="220240039290"/>
    <s v="AD"/>
    <d v="2024-08-21T00:00:00"/>
    <n v="22024006042"/>
    <s v="2024 09 4321 22699"/>
    <n v="1026.08"/>
    <x v="265"/>
    <s v="Equipos de medición necesarios para el control y prevención de la Legionella para el Albergue de Peregrinos"/>
    <n v="220"/>
    <s v="LA CISTERNIGA"/>
    <s v="VALLADOLID"/>
    <x v="3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699"/>
  </r>
  <r>
    <n v="220240044328"/>
    <s v="AD"/>
    <d v="2024-09-27T00:00:00"/>
    <n v="22024006227"/>
    <s v="2024 09 4321 22699"/>
    <n v="0.28000000000000003"/>
    <x v="577"/>
    <s v="PROPUESTA GASTO COMPLEMENTARIA LICENCIA DEL SOFTWARE DE LAS PANTALLAS DE LA CIUDAD, POR ERROR EN EL IVA"/>
    <s v="220"/>
    <s v="BILBAO"/>
    <s v="BILBAO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699"/>
  </r>
  <r>
    <n v="220240003048"/>
    <s v="AD"/>
    <d v="2024-02-21T00:00:00"/>
    <n v="22024001657"/>
    <s v="2024 09 4321 22700"/>
    <n v="1646.33"/>
    <x v="265"/>
    <s v="SERVICIO DESRATIZACION, DESINSECTACION, DESINFECCION, PREVENCION Y CONTROL DE LEGIONELLA EN ALBERGUE PUENTE DUERO"/>
    <n v="220"/>
    <s v="LA CISTERNIGA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00"/>
  </r>
  <r>
    <n v="220240005064"/>
    <s v="AD"/>
    <d v="2024-03-07T00:00:00"/>
    <n v="22024002498"/>
    <s v="2024 09 4321 22700"/>
    <n v="7946.07"/>
    <x v="356"/>
    <s v="SEGUNDA PRORROGA CONTRATO CENTRALIZADO LIMPIEZA DEPENDENCIAS MUNICIPALES. LOTE 15 CUPULA DEL MILENIO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700"/>
  </r>
  <r>
    <n v="220229000795"/>
    <s v="AD"/>
    <d v="2024-01-01T00:00:00"/>
    <n v="22024002061"/>
    <s v="2024 09 4321 213"/>
    <n v="2666.01"/>
    <x v="146"/>
    <s v="CONTRATO SERVICIO MANTENIMIENTO Y CONSERVACION PREVENTIVO-CORRECTIVO. LOTE 3 EDIFICIO HIPICA 2023-24"/>
    <n v="220"/>
    <s v="ALBACETE"/>
    <s v="ALBACETE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1"/>
    <s v="213"/>
  </r>
  <r>
    <n v="220239000352"/>
    <s v="AD"/>
    <d v="2024-01-01T00:00:00"/>
    <n v="22024001539"/>
    <s v="2024 09 4321 22701"/>
    <n v="598.95000000000005"/>
    <x v="87"/>
    <s v="SERVICIO DE MANTENIMIENTO DEL SISTEMA DE SEGURIDAD DE LA ANTIGUA HIPICA MILITAR, 1 AÑO DEL 01-09-2023 AL 3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01"/>
  </r>
  <r>
    <n v="220240039627"/>
    <s v="AD"/>
    <d v="2024-08-23T00:00:00"/>
    <n v="22024006092"/>
    <s v="2024 09 4321 22701"/>
    <n v="576.66999999999996"/>
    <x v="87"/>
    <s v="Servicio de Mantenimiento de los sistemas de seguridad de los edificios del área. Edificio de la Cúpula e Hípica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01"/>
  </r>
  <r>
    <n v="220239000826"/>
    <s v="AD"/>
    <d v="2024-01-01T00:00:00"/>
    <n v="22024001337"/>
    <s v="2024 09 4321 22799"/>
    <n v="15125"/>
    <x v="49"/>
    <s v="CONTRATACION DEL SERVICIO DE MANTENIMIENTO DE LOS PORTALES WEB DE TURISMO, 6 MESES"/>
    <n v="220"/>
    <s v="ZARAGOZA"/>
    <s v="ZARAGOZA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5062"/>
    <s v="AD"/>
    <d v="2024-03-07T00:00:00"/>
    <n v="22024002494"/>
    <s v="2024 09 4321 22799"/>
    <n v="278.3"/>
    <x v="21"/>
    <s v="SERVICIO DE ILUMINACION DE LA CUPULA DEL MILENIO CON DISTINTOS COLORES CON MOTIVO DE LA CELEBRACION DE EVENTOS. ENERO 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29000021"/>
    <s v="AD"/>
    <d v="2024-01-01T00:00:00"/>
    <n v="22024003309"/>
    <s v="2024 09 4321 22799"/>
    <n v="1270.5"/>
    <x v="578"/>
    <s v="PRÓRROGA CONTRATO GESTIÓN DE LAS PANTALLAS DE GRAN FORMATO UBICADAS EN LA CIUDAD DE VALLADOLID 74/2017"/>
    <n v="220"/>
    <s v="BIZKAIA"/>
    <s v="BILBAO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799"/>
  </r>
  <r>
    <n v="220239000438"/>
    <s v="AD"/>
    <d v="2024-01-01T00:00:00"/>
    <n v="22024001308"/>
    <s v="2024 09 4321 22799"/>
    <n v="2964.5"/>
    <x v="579"/>
    <s v="CONTRATO ASISTENCIA TECNICA PLAN NACIONAL GASTRONOMIA"/>
    <n v="220"/>
    <s v="PONTEVEDRA"/>
    <s v="PONTEVEDRA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39000353"/>
    <s v="AD"/>
    <d v="2024-01-01T00:00:00"/>
    <n v="22024001050"/>
    <s v="2024 09 4321 22799"/>
    <n v="2329.25"/>
    <x v="493"/>
    <s v="SERVICIO MANTENIMIENTO DE LOS JARDINES DEL ALBERGUE DE PEREGRINOS DE PUENTE DUERO 1 AÑO. DEL 01-08-2023 AL 31-07-20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0815"/>
    <s v="AD"/>
    <d v="2024-02-08T00:00:00"/>
    <n v="22024000938"/>
    <s v="2024 09 4321 22799"/>
    <n v="2504.6999999999998"/>
    <x v="21"/>
    <s v="SERVICIO ILUMINACION CUPULA DEL MILENIO CON MOTIVO DE LA CELEBRACION DE DISTINTOS EVENTOS Y CONMEMORACIONES. 9 MESES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8430"/>
    <s v="AD"/>
    <d v="2024-03-22T00:00:00"/>
    <n v="22024003681"/>
    <s v="2024 09 4321 22799"/>
    <n v="6897"/>
    <x v="577"/>
    <s v="GESTION DE LOS CONTENIDOS DE LAS PANTALLAS DE GRAN FORMATO INSTALADAS EN LAS CALLES DE LA CIUDAD"/>
    <n v="220"/>
    <s v="BILBAO"/>
    <s v="BILBAO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5063"/>
    <s v="AD"/>
    <d v="2024-03-07T00:00:00"/>
    <n v="22024002495"/>
    <s v="2024 09 4321 22799"/>
    <n v="6321.04"/>
    <x v="222"/>
    <s v="ADJUDICACION CTO. SERVICIO ANTENCION Y COORDINACION SERVICIOS AUXILIARES CUPULA DEL MILENIO. 1 AÑO 18-07-23 AL 17-07-24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799"/>
  </r>
  <r>
    <n v="220240001388"/>
    <s v="AD"/>
    <d v="2024-02-11T00:00:00"/>
    <n v="22024000592"/>
    <s v="2024 09 4321 22799"/>
    <n v="14333.66"/>
    <x v="22"/>
    <s v="MIGRACION Y ALOJAMIENTO PORTALES WEB DE TURISMO DURANTE 1 AÑO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5918"/>
    <s v="AD"/>
    <d v="2024-03-13T00:00:00"/>
    <n v="22024003355"/>
    <s v="2024 09 4321 22799"/>
    <n v="42214"/>
    <x v="494"/>
    <s v="CONTRATO ASISTENCIA TECNICA PROGRAMA VALLADOLID INTEGRANTE DE LA RED CIUDADES CREATIVAS UNESCO Y REAJUSTE ANUALIDADES"/>
    <n v="220"/>
    <s v="BARCELONA"/>
    <s v="BARCELONA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799"/>
  </r>
  <r>
    <n v="220240027845"/>
    <s v="AD"/>
    <d v="2024-06-27T00:00:00"/>
    <n v="22024005302"/>
    <s v="2024 09 4321 22799"/>
    <n v="1706.1"/>
    <x v="222"/>
    <s v="ARREGLOS REALIZADOS EN PRODUCCIONES AUDIOVISUALES PARA SU PRESENTACION EN REUNION ANUAL CIUDADES CREATIVAS UNESC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799"/>
  </r>
  <r>
    <n v="220240035121"/>
    <s v="AD"/>
    <d v="2024-08-01T00:00:00"/>
    <n v="22024005045"/>
    <s v="2024 09 4321 22799"/>
    <n v="5324"/>
    <x v="222"/>
    <s v="PRORROGA CONTRATO SERVICIO ATENCION Y COORDINACION SERVICIOS AUXILIARES EN LA CUPULA DEL MILENIO. 14-07-24 AL 13-07-2025"/>
    <n v="220"/>
    <s v="VALLADOLID"/>
    <s v="VALLADOLID"/>
    <x v="0"/>
    <s v="PrAbier - Procedimiento Abierto"/>
    <s v="MultiC - MultiCriterio"/>
    <x v="1"/>
    <x v="2"/>
    <s v="2"/>
    <s v="2. Gastos corrientes en bienes y servicios"/>
    <s v="09"/>
    <x v="6"/>
    <s v="4321"/>
    <s v="4321. Turismo"/>
    <s v="22"/>
    <s v="22799"/>
  </r>
  <r>
    <n v="220240034979"/>
    <s v="AD"/>
    <d v="2024-07-31T00:00:00"/>
    <n v="22024005810"/>
    <s v="2024 09 4321 22799"/>
    <n v="2516.8000000000002"/>
    <x v="580"/>
    <s v="CREACION DE CONTENIDOS Y GUIONES PARA RUTA TURISTICA VIRTUAL CONCHA VELASCO"/>
    <s v="220"/>
    <s v="VALLADOLID"/>
    <s v="VALLADOLID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99"/>
  </r>
  <r>
    <n v="220240042518"/>
    <s v="AD"/>
    <d v="2024-09-12T00:00:00"/>
    <n v="22024006479"/>
    <s v="2024 09 4321 22799"/>
    <n v="16940"/>
    <x v="431"/>
    <s v="CONTRATO ARTISTICO DE RECREACION HISTORICA FUNERAL HUGH O,DONELL, EL 13 DE SEPTIEMBRE"/>
    <s v="220"/>
    <s v="VALLADOLID"/>
    <s v="VALLADOLID"/>
    <x v="3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99"/>
  </r>
  <r>
    <n v="220240042730"/>
    <s v="AD"/>
    <d v="2024-09-16T00:00:00"/>
    <n v="22024006463"/>
    <s v="2024 09 4321 22799"/>
    <n v="665.5"/>
    <x v="493"/>
    <s v="SERVICIO MANTENIMIENTO JARDINES ALBERGUE PEREGRINOS PUENTE DUERO"/>
    <s v="220"/>
    <s v="VALLADOLID"/>
    <s v="VALLADOLID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99"/>
  </r>
  <r>
    <n v="220240042728"/>
    <s v="AD"/>
    <d v="2024-09-16T00:00:00"/>
    <n v="22024006454"/>
    <s v="2024 09 4321 22799"/>
    <n v="94.38"/>
    <x v="581"/>
    <s v="INSPECCION SUBSANACION DEFICIENCIAS OBSERVADAS EN INSPECCION INICIAL INSTALACION ELECTRICA BAJA TENSION CUPULA MILENIO"/>
    <s v="220"/>
    <s v="VALLADOLID"/>
    <s v="VALLADOLID"/>
    <x v="3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99"/>
  </r>
  <r>
    <n v="220240004071"/>
    <s v="AD"/>
    <d v="2024-03-02T00:00:00"/>
    <n v="22024002836"/>
    <s v="2024 09 4321 213"/>
    <n v="877.25"/>
    <x v="202"/>
    <s v="REVISAR Y REPARAR BOMBAS DE ACHIQUE EN ANTIGUA HIPICA MILITAR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1"/>
    <s v="213"/>
  </r>
  <r>
    <n v="220240004066"/>
    <s v="AD"/>
    <d v="2024-03-02T00:00:00"/>
    <n v="22024002590"/>
    <s v="2024 09 4321 213"/>
    <n v="1476.2"/>
    <x v="582"/>
    <s v="REPARACION, REVISION Y CONFIGURACION DE LIMITADOR DE SONIDO DE LA CUPULA DEL MILENIO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1"/>
    <s v="213"/>
  </r>
  <r>
    <n v="220209000052"/>
    <s v="AD"/>
    <d v="2024-01-01T00:00:00"/>
    <n v="22024003310"/>
    <s v="2024 09 4322 22706"/>
    <n v="3403.12"/>
    <x v="583"/>
    <s v="REAJUSTE CONTRATO SERV. MANTENIMIENTO OBSERVATORIO CULTURAL Y TURISTICO CIUDAD DE VALLADOLID. LOTE 2,  AÑOS 2023-24"/>
    <n v="220"/>
    <s v="SALAMANCA"/>
    <s v="SALAMANCA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06"/>
  </r>
  <r>
    <n v="220209000289"/>
    <s v="AD"/>
    <d v="2024-01-01T00:00:00"/>
    <n v="22024003312"/>
    <s v="2024 09 4322 22706"/>
    <n v="831.88"/>
    <x v="583"/>
    <s v="REAJUSTE CONTRATO SERVICIO MANTENIMIENTO OBSERVATORIO CULTURAL Y TURISTICO CIUDAD DE VALLADOLID. LOTE 2. AÑO 2024"/>
    <n v="220"/>
    <s v="SALAMANCA"/>
    <s v="SALAMANCA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06"/>
  </r>
  <r>
    <n v="220209000288"/>
    <s v="AD"/>
    <d v="2024-01-01T00:00:00"/>
    <n v="22024003311"/>
    <s v="2024 09 4322 22706"/>
    <n v="425.13"/>
    <x v="55"/>
    <s v="REAJUSTE CONTRATO SERVICIO MANTENIMIENTO OBSERVATORIO CULTURAL Y TURISTICO CIUDAD DE VALLADOLID. LOTE 1. AÑO 2024"/>
    <n v="220"/>
    <s v="BOECILLO"/>
    <s v="VALLADOLID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06"/>
  </r>
  <r>
    <n v="220229000579"/>
    <s v="AD"/>
    <d v="2024-01-01T00:00:00"/>
    <n v="22024003313"/>
    <s v="2024 09 4322 22706"/>
    <n v="1562.06"/>
    <x v="22"/>
    <s v="CONTRATO DE MANTENIMIENTO SERVICIO DE ANALISIS Y CONTROL DEL OBSERVATORIO CULTURAL Y TURISTICO DEL AYTO VA 2023/24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06"/>
  </r>
  <r>
    <n v="220239000074"/>
    <s v="AD"/>
    <d v="2024-01-01T00:00:00"/>
    <n v="22024001107"/>
    <s v="2024 09 4322 22799"/>
    <n v="2047.62"/>
    <x v="363"/>
    <s v="ADJUDICACION CONTRATO CENTRALIZADO PUBLICACION DATOS TURISMO EN EL OBSERVATORIO URBANO PARA EL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99"/>
  </r>
  <r>
    <n v="220239000330"/>
    <s v="AD"/>
    <d v="2024-01-01T00:00:00"/>
    <n v="22024001302"/>
    <s v="2024 09 4322 22799"/>
    <n v="32246.5"/>
    <x v="9"/>
    <s v="PRIMERA PRORROGA CONTRATO SERVICIO DE INGENIERIA EN MATERIA DE SEGURIDAD CIUDADANA EN CELEBRACION DE ESPECTACULOS 2024"/>
    <n v="220"/>
    <s v="ZARATAN"/>
    <s v="VALLADOLID"/>
    <x v="0"/>
    <s v="PrAbier - Procedimiento Abierto"/>
    <s v="MultiC - MultiCriterio"/>
    <x v="2"/>
    <x v="0"/>
    <s v="2"/>
    <s v="2. Gastos corrientes en bienes y servicios"/>
    <s v="09"/>
    <x v="6"/>
    <s v="4322"/>
    <s v="4332. Dirección del área de turismo, eventos y marca ciudad"/>
    <s v="22"/>
    <s v="22799"/>
  </r>
  <r>
    <n v="220239000864"/>
    <s v="AD"/>
    <d v="2024-01-01T00:00:00"/>
    <n v="22024001124"/>
    <s v="2024 09 4322 22799"/>
    <n v="17424"/>
    <x v="584"/>
    <s v="ADJUDICACION CONTRATO SERVICIO DE ASESORAMIENTO FISCAL DEL AYUNTAMIENTO DE VALLADOLID Y ENTIDADES DEPENDIENTES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99"/>
  </r>
  <r>
    <n v="220240033665"/>
    <s v="AD"/>
    <d v="2024-07-26T00:00:00"/>
    <n v="22024005108"/>
    <s v="2024 09 4322 22799"/>
    <n v="27285.5"/>
    <x v="9"/>
    <s v="SEGUNDA PRORROGA CONTRATO SERVICIO DE INGENIERIA EN MATERIA DE SEGURIDAD CIUDADANA EN CELEBRACION ESPECTACULOS PUBLICOS"/>
    <s v="220"/>
    <s v="ZARATAN"/>
    <s v="VALLADOLID"/>
    <x v="0"/>
    <s v="PrAbier - Procedimiento Abierto"/>
    <s v="MultiC - MultiCriterio"/>
    <x v="1"/>
    <x v="2"/>
    <s v="2"/>
    <s v="2. Gastos corrientes en bienes y servicios"/>
    <s v="09"/>
    <x v="6"/>
    <s v="4322"/>
    <s v="4332. Dirección del área de turismo, eventos y marca ciudad"/>
    <s v="22"/>
    <s v="22799"/>
  </r>
  <r>
    <n v="220240008612"/>
    <s v="D"/>
    <d v="2024-03-26T00:00:00"/>
    <n v="22024002564"/>
    <s v="2024 09 4321 213"/>
    <n v="18.170000000000002"/>
    <x v="262"/>
    <s v="SUMINISTRO MATERIAL PARA TRABAJOS REALIZADOS POR MANTENIMIENTO EN LA ANTIGUA HIPICA MILITAR"/>
    <n v="300"/>
    <s v="VALLADOLID"/>
    <s v="VALLADOLID"/>
    <x v="1"/>
    <s v="PrAbier - Procedimiento Abierto"/>
    <s v="MultiC - MultiCriterio"/>
    <x v="2"/>
    <x v="0"/>
    <s v="2"/>
    <s v="2. Gastos corrientes en bienes y servicios"/>
    <s v="09"/>
    <x v="6"/>
    <s v="4321"/>
    <s v="4321. Turismo"/>
    <s v="21"/>
    <s v="213"/>
  </r>
  <r>
    <n v="220240023741"/>
    <s v="D"/>
    <d v="2024-06-13T00:00:00"/>
    <n v="22024002564"/>
    <s v="2024 09 4321 213"/>
    <n v="86.79"/>
    <x v="262"/>
    <s v="SUMINISTRO MATERIAL PARA TRABAJOS DE REPARACION REALIZADOS POR MANTENIMIENTOP EN LA CUPULA DEL MILENIO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23758"/>
    <s v="D"/>
    <d v="2024-06-13T00:00:00"/>
    <n v="22024002564"/>
    <s v="2024 09 4321 213"/>
    <n v="232.16"/>
    <x v="247"/>
    <s v="SUMINISTRO MATERIAL PARA TRABAJOS REALIZADOS POR MANTENIMIENTO. GRADAS SEMANA SANTA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23758"/>
    <s v="D"/>
    <d v="2024-06-13T00:00:00"/>
    <n v="22024002564"/>
    <s v="2024 09 4321 213"/>
    <n v="232.16"/>
    <x v="247"/>
    <s v="SUMINISTRO MATERIAL PARA TRABAJOS REALIZADOS POR MANTENIMIENTO. GRADAS SEMANA SANTA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23741"/>
    <s v="D"/>
    <d v="2024-06-13T00:00:00"/>
    <n v="22024002564"/>
    <s v="2024 09 4321 213"/>
    <n v="86.79"/>
    <x v="262"/>
    <s v="SUMINISTRO MATERIAL PARA TRABAJOS DE REPARACION REALIZADOS POR MANTENIMIENTOP EN LA CUPULA DEL MILENIO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23555"/>
    <s v="AD"/>
    <d v="2024-06-07T00:00:00"/>
    <n v="22024004855"/>
    <s v="2024 09 4321 213"/>
    <n v="3260.95"/>
    <x v="291"/>
    <s v="DESATRANQUE, VACIADO Y LIMPIEZA DE TUBERIA DESDE EL POZO AL COLECTOR GENERAL, DE LA CUPULA CON MANGUERAS AGUA A PRESION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23556"/>
    <s v="AD"/>
    <d v="2024-06-07T00:00:00"/>
    <n v="22024004865"/>
    <s v="2024 09 4321 213"/>
    <n v="210.26"/>
    <x v="146"/>
    <s v="REVISION ENFRIADORAS CUPULA DEL MILENIOY SUSTITUCION DE CORREAS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22326"/>
    <s v="AD"/>
    <d v="2024-05-31T00:00:00"/>
    <n v="22024004807"/>
    <s v="2024 09 4321 213"/>
    <n v="81.86"/>
    <x v="146"/>
    <s v="REALIZACION INSPECCIONES ANUALES DE PCI EN CUPULA DEL MILENIO Y ANTIGUA HIPICA MILITAR. RETIMBRADO Y RECARGA EXTINTORES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17470"/>
    <s v="AD"/>
    <d v="2024-05-15T00:00:00"/>
    <n v="22024004462"/>
    <s v="2024 09 4321 213"/>
    <n v="160.99"/>
    <x v="146"/>
    <s v="REPARACION AVERIA LUZ EN LA CUPULA DEL MILENIO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17469"/>
    <s v="AD"/>
    <d v="2024-05-15T00:00:00"/>
    <n v="22024004460"/>
    <s v="2024 09 4321 213"/>
    <n v="589.6"/>
    <x v="585"/>
    <s v="SERVICIO VACIADO, LIMPIEZA Y DESATRANQUE DE POZO DE LA CUPULA DEL MILENIO"/>
    <s v="220"/>
    <s v="GALAPAGAR"/>
    <s v="MADR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15746"/>
    <s v="D"/>
    <d v="2024-05-08T00:00:00"/>
    <n v="22024002564"/>
    <s v="2024 09 4321 213"/>
    <n v="44.42"/>
    <x v="162"/>
    <s v="SUMINISTRO MATERIAL, PLAFON LD, PARA TRABAJOS REALIZADOS POR MANTENIMIENTO EN EL ALBERGUE DE PEREGRINOS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15791"/>
    <s v="D"/>
    <d v="2024-05-08T00:00:00"/>
    <n v="22024002564"/>
    <s v="2024 09 4321 213"/>
    <n v="373.58"/>
    <x v="195"/>
    <s v="SUMINISTRO MATERIAL, TORNILLOS, ALAMBRE, TUERCAS PARA GRADAS SEMANA SANTA. TRABAJOS REALIZADOS POR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15793"/>
    <s v="D"/>
    <d v="2024-05-08T00:00:00"/>
    <n v="22024002564"/>
    <s v="2024 09 4321 213"/>
    <n v="30.55"/>
    <x v="249"/>
    <s v="SUMINISTRO DE PLADUR PARA TRABAJOS DE REPARACION Y PINTURA REALIZADOS POR MANTENIMIENTO EN LA CUPULA DEL MILENIO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12546"/>
    <s v="AD"/>
    <d v="2024-04-25T00:00:00"/>
    <n v="22024004080"/>
    <s v="2024 09 4321 213"/>
    <n v="7901.81"/>
    <x v="146"/>
    <s v="SERV. MTO. Y CONSERVACION PREVENTIVO-CORRECTIVO LOTE 2. CUPULA MILENIO-24 CAMBIO PROGRAMA PRESUPUESTARIO GASTOS AREA 09"/>
    <s v="220"/>
    <s v="ALBACETE"/>
    <s v="ALBACETE"/>
    <x v="0"/>
    <s v="PrAbier - Procedimiento Abierto"/>
    <s v="MultiC - MultiCriterio"/>
    <x v="1"/>
    <x v="1"/>
    <s v="2"/>
    <s v="2. Gastos corrientes en bienes y servicios"/>
    <s v="09"/>
    <x v="6"/>
    <s v="4321"/>
    <s v="4321. Turismo"/>
    <s v="21"/>
    <s v="213"/>
  </r>
  <r>
    <n v="220240027687"/>
    <s v="AD"/>
    <d v="2024-06-27T00:00:00"/>
    <n v="22024005118"/>
    <s v="2024 09 4321 213"/>
    <n v="2158.16"/>
    <x v="586"/>
    <s v="REPARACION EN POZO DE BOMBEO RESIDUAL, INSTALACION BOYAS RESIDUALES EN CUPULA DEL MILENIO"/>
    <s v="220"/>
    <s v="CISTERNIGA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32253"/>
    <s v="D"/>
    <d v="2024-07-24T00:00:00"/>
    <n v="22024002564"/>
    <s v="2024 09 4321 213"/>
    <n v="63.94"/>
    <x v="262"/>
    <s v="SUMINISTRO MATERIAL PARA TRABAJOS DE REPARACION REALIZADOS POR MANTENIMIENTO EN LA ANTIGUA HIPICA MILITAR"/>
    <s v="300"/>
    <s v="VALLADOLID"/>
    <s v="VALLADOLID"/>
    <x v="1"/>
    <s v="PrAbier - Procedimiento Abierto"/>
    <s v="MultiC - MultiCriterio"/>
    <x v="2"/>
    <x v="2"/>
    <s v="2"/>
    <s v="2. Gastos corrientes en bienes y servicios"/>
    <s v="09"/>
    <x v="6"/>
    <s v="4321"/>
    <s v="4321. Turismo"/>
    <s v="21"/>
    <s v="213"/>
  </r>
  <r>
    <n v="220240032193"/>
    <s v="D"/>
    <d v="2024-07-24T00:00:00"/>
    <n v="22024002564"/>
    <s v="2024 09 4321 213"/>
    <n v="60.67"/>
    <x v="246"/>
    <s v="SUMINISTRO MATERIAL PARA TRABAJOS DE REPARACION REALIZADOS POR MANTENIMIENTO EN ALBERGUE DE PEREGRINOS"/>
    <s v="300"/>
    <s v="VALLADOLID"/>
    <s v="VALLADOLID"/>
    <x v="1"/>
    <s v="AdDirec - Adjudicación Directa"/>
    <s v="SinC - Sin Criterio"/>
    <x v="0"/>
    <x v="2"/>
    <s v="2"/>
    <s v="2. Gastos corrientes en bienes y servicios"/>
    <s v="09"/>
    <x v="6"/>
    <s v="4321"/>
    <s v="4321. Turismo"/>
    <s v="21"/>
    <s v="213"/>
  </r>
  <r>
    <n v="220240029221"/>
    <s v="AD"/>
    <d v="2024-07-04T00:00:00"/>
    <n v="22024005301"/>
    <s v="2024 09 4321 213"/>
    <n v="3588.21"/>
    <x v="21"/>
    <s v="REPARACION CENTRO DE TRANSFORMACION DE LAS INSTALACIONES DE LA ANTIGUA HIPICA MILITAR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1"/>
    <s v="213"/>
  </r>
  <r>
    <n v="220240044571"/>
    <s v="D"/>
    <d v="2024-09-30T00:00:00"/>
    <n v="22024002564"/>
    <s v="2024 09 4321 213"/>
    <n v="120.36"/>
    <x v="92"/>
    <s v="SUMINISTRO MATERIAL PARA TRABAJOS REALIZADOS POR MANTENIMIENTO EN EL COLEGIO EL SALVADOR. RODAJE MEMENTO MORI"/>
    <s v="300"/>
    <s v="VALLADOLID"/>
    <s v="VALLADOLID"/>
    <x v="1"/>
    <s v="AdDirec - Adjudicación Directa"/>
    <s v="SinC - Sin Criterio"/>
    <x v="0"/>
    <x v="2"/>
    <s v="2"/>
    <s v="2. Gastos corrientes en bienes y servicios"/>
    <s v="09"/>
    <x v="6"/>
    <s v="4321"/>
    <s v="4321. Turismo"/>
    <s v="21"/>
    <s v="213"/>
  </r>
  <r>
    <n v="220240044573"/>
    <s v="D"/>
    <d v="2024-09-30T00:00:00"/>
    <n v="22024002564"/>
    <s v="2024 09 4321 213"/>
    <n v="289.98"/>
    <x v="409"/>
    <s v="SUMINISTRO MATERIAL PARA TRABAJOS REALIZADOS POR MANTENIMIENTO DE ACONDICIONAMIENTO BAÑOS FERIA GASTRONOMIA-FOLCLORE"/>
    <s v="300"/>
    <s v="VALLADOLID"/>
    <s v="VALLADOLID"/>
    <x v="1"/>
    <s v="PrAbier - Procedimiento Abierto"/>
    <s v="MultiC - MultiCriterio"/>
    <x v="2"/>
    <x v="2"/>
    <s v="2"/>
    <s v="2. Gastos corrientes en bienes y servicios"/>
    <s v="09"/>
    <x v="6"/>
    <s v="4321"/>
    <s v="4321. Turismo"/>
    <s v="21"/>
    <s v="213"/>
  </r>
  <r>
    <n v="220219001006"/>
    <s v="AD"/>
    <d v="2024-01-01T00:00:00"/>
    <n v="22024001920"/>
    <s v="2024 09 4322 213"/>
    <n v="307"/>
    <x v="97"/>
    <s v="SUMINISTRO DE IMPRESIÓN CORPORATIVA PARA LA CONCEJALÍA DEL ÁREA DE CULTURA Y TURISMO Y  SECRETARÍA DEL ÁREA 202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1"/>
    <s v="213"/>
  </r>
  <r>
    <n v="220239000974"/>
    <s v="AD"/>
    <d v="2024-01-01T00:00:00"/>
    <n v="22024001910"/>
    <s v="2024 09 4322 213"/>
    <n v="2641.77"/>
    <x v="97"/>
    <s v="PRIMERA PRORROGA DEL CONTRATO CENTRALIZADO DE SUMINISTRO DE LA GESTION DE IMPRESION CORPORATIVA, AREA CULTURA Y TURISMO"/>
    <n v="220"/>
    <s v="VALLADOLID"/>
    <s v="VALLADOLID"/>
    <x v="1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1"/>
    <s v="213"/>
  </r>
  <r>
    <n v="220240003381"/>
    <s v="AD"/>
    <d v="2024-02-28T00:00:00"/>
    <n v="22024001564"/>
    <s v="2024 10 2311 212"/>
    <n v="0.01"/>
    <x v="246"/>
    <s v="AD COMPLEMENTARIO DIFERENCIA IVA POR ITEMS/TOTAL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0773"/>
    <s v="AD"/>
    <d v="2024-02-07T00:00:00"/>
    <n v="22024000591"/>
    <s v="2024 10 2311 212"/>
    <n v="137.63999999999999"/>
    <x v="587"/>
    <s v="REFORMA INSTALACION GAS VVDA SOCIAL CARMELO 21 3C PARA ADAPTAR A NORMATIVA Y PODER DAR ALTA SUMINIST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3703"/>
    <s v="AD"/>
    <d v="2024-02-29T00:00:00"/>
    <n v="22024002583"/>
    <s v="2024 10 2311 212"/>
    <n v="137.88"/>
    <x v="350"/>
    <s v="REPARACIÓN DE LA PUERTA MOTORIZADA DE ACCESO AL CEAS CENT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3029"/>
    <s v="AD"/>
    <d v="2024-02-21T00:00:00"/>
    <n v="22024001564"/>
    <s v="2024 10 2311 212"/>
    <n v="343.53"/>
    <x v="246"/>
    <s v="MATERIAL DE GRIFERIA PARA REPARACIONES EN BAÑO Y COCINA DEL COMEDOR SOCIAL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0741"/>
    <s v="AD"/>
    <d v="2024-02-05T00:00:00"/>
    <n v="22024000085"/>
    <s v="2024 10 2311 212"/>
    <n v="479.77"/>
    <x v="587"/>
    <s v="ADECUACIÓN INSTALACIÓN GAS A NORMATIVA ACTUAL VVDA SOCIAL EN CALLE MACIZO DE GREDOS 90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0752"/>
    <s v="AD"/>
    <d v="2024-02-05T00:00:00"/>
    <n v="22024000428"/>
    <s v="2024 10 2311 212"/>
    <n v="550.54999999999995"/>
    <x v="588"/>
    <s v="INSTALACION CELULA FOTOELECTRICA EN PERSIANA AUTOMATIZADA DEL CEAS BARRIO BELEN-PILARIC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3701"/>
    <s v="AD"/>
    <d v="2024-02-29T00:00:00"/>
    <n v="22024002505"/>
    <s v="2024 10 2311 212"/>
    <n v="1422.96"/>
    <x v="415"/>
    <s v="COMPRA DE MATERIALES PARA REPARACIONES EN LOS SUELOS DE LINOLEO DEL CENTRO INTEGRADO PSH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0743"/>
    <s v="AD"/>
    <d v="2024-02-05T00:00:00"/>
    <n v="22024000421"/>
    <s v="2024 10 2311 212"/>
    <n v="1445.95"/>
    <x v="259"/>
    <s v="SUSTITUCIÓN VENTANA FIJA POR BATIENTE EN SALÓN DEL CENTRO INTEGRADO DE PERSONAS SIN HOGAR DE PASEO EXTREMADURA 9"/>
    <n v="220"/>
    <s v="PALENCIA"/>
    <s v="PALENCIA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6784"/>
    <s v="D"/>
    <d v="2024-03-18T00:00:00"/>
    <n v="22024000437"/>
    <s v="2024 10 2311 212"/>
    <n v="241.89"/>
    <x v="162"/>
    <s v="F - 543 - UN MAGNETOTERMICO PARA VVDA SOCIAL ORIOL 7 Y 1 LUZ EMERGENCIA PARA CEAS DELICIAS - CADIELSA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845"/>
    <s v="D"/>
    <d v="2024-03-18T00:00:00"/>
    <n v="22024000437"/>
    <s v="2024 10 2311 212"/>
    <n v="130.19999999999999"/>
    <x v="162"/>
    <s v="F - 1549 - 2 TUBOS LED CEAS BARRIO ESPAÑA Y UN MAGNETOTERMICO PARA VVDA CALLE CARMELO - CADIELSA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7686"/>
    <s v="D"/>
    <d v="2024-03-21T00:00:00"/>
    <n v="22024000437"/>
    <s v="2024 10 2311 212"/>
    <n v="14.25"/>
    <x v="162"/>
    <s v="F - 1941 - BASE MARCO CARATULA Y LAMPARA LED + ECOTASA PARA VVDA SOCIAL GUARDERIA 6 BJ-D - CADIELSA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0739"/>
    <s v="AD"/>
    <d v="2024-02-05T00:00:00"/>
    <n v="22024000084"/>
    <s v="2024 10 2311 212"/>
    <n v="3000"/>
    <x v="246"/>
    <s v="SUMINISTRO DE MATERIAL DE FONTANERÍA PARA REPARACIONES URGENTES EN VVDAS SOCIALES, CEAS Y CI PSH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7776"/>
    <s v="D"/>
    <d v="2024-03-21T00:00:00"/>
    <n v="22024000437"/>
    <s v="2024 10 2311 212"/>
    <n v="98.75"/>
    <x v="245"/>
    <s v="F - 1846 - PINTURA,EMPLASTE,PINCEL,FIELTRO SUELO Y PLASTICO PARA TAPAR - CENTRO INTEGRADO PSH - DEC JOSE HERRADOR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82"/>
    <s v="D"/>
    <d v="2024-03-18T00:00:00"/>
    <n v="22024000437"/>
    <s v="2024 10 2311 212"/>
    <n v="346.12"/>
    <x v="193"/>
    <s v="F - 524 - 12 RUEDAS 2-2473 BH Y 12 2-2464 BH Y 2 BROCAS DE WIDIA - CENTRO INTEGRADO PSH - MAOR SL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90"/>
    <s v="D"/>
    <d v="2024-03-18T00:00:00"/>
    <n v="22024000436"/>
    <s v="2024 10 2311 212"/>
    <n v="45.3"/>
    <x v="193"/>
    <s v="F - 844 - BUZON PARA COMEDOR SOCIAL - EXCLUSIVAS MAOR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3027"/>
    <s v="AD"/>
    <d v="2024-02-21T00:00:00"/>
    <n v="22024001546"/>
    <s v="2024 10 2311 212"/>
    <n v="4091.67"/>
    <x v="589"/>
    <s v="REPARACION COCINA VVDA SOCIAL ALOJAMIENTOS PROVISIONALES NEBRIJA 14 BAJO C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3028"/>
    <s v="AD"/>
    <d v="2024-02-21T00:00:00"/>
    <n v="22024001555"/>
    <s v="2024 10 2311 212"/>
    <n v="245.53"/>
    <x v="225"/>
    <s v="ALQUILER PLATAFORMA ARTICULADA PARA REPARACION TEJADO VVDA SOCIAL MACIZO DE GREDOS 72"/>
    <n v="220"/>
    <s v="LAGUNA DE DUERO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6786"/>
    <s v="D"/>
    <d v="2024-03-18T00:00:00"/>
    <n v="22024000437"/>
    <s v="2024 10 2311 212"/>
    <n v="32.340000000000003"/>
    <x v="195"/>
    <s v="F - 674 - 1 CERRADURA ABSA Y 1 CERRADURA AGA - CEAS DELICIAS-ARGALES - FERRETERIA ORTIZ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98"/>
    <s v="D"/>
    <d v="2024-03-18T00:00:00"/>
    <n v="22024000437"/>
    <s v="2024 10 2311 212"/>
    <n v="23.15"/>
    <x v="262"/>
    <s v="F - 1416 - SIFON TUBERIAS Y DESATASCADOR -VDA SOCIAL PASEO ZORRILLA 166 1D - FLUME SL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88"/>
    <s v="D"/>
    <d v="2024-03-18T00:00:00"/>
    <n v="22024000437"/>
    <s v="2024 10 2311 212"/>
    <n v="64.34"/>
    <x v="194"/>
    <s v="F - 823 - TIMBRE MUSICAL VVDA PASEO ZORRILLA 166 Y ENCHUFE Y APLIQUE  PARA MACIZO DE GREDOS 72 - ELECTROSTOCKS. 1 DIA"/>
    <n v="300"/>
    <s v="BARCELONA"/>
    <s v="BARCELONA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92"/>
    <s v="D"/>
    <d v="2024-03-18T00:00:00"/>
    <n v="22024000437"/>
    <s v="2024 10 2311 212"/>
    <n v="8.64"/>
    <x v="166"/>
    <s v="F - 1261 - TORNILLOS TIRAFONDOS - CEAS DELICIAS-ARGALES - MARINO DE LA FUENTE S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96"/>
    <s v="D"/>
    <d v="2024-03-18T00:00:00"/>
    <n v="22024000437"/>
    <s v="2024 10 2311 212"/>
    <n v="66.56"/>
    <x v="249"/>
    <s v="F - 1391 - AISLANTE ACUSTICO PARA CEAS DELICIAS-ARGALES - RIALCO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26714"/>
    <s v="D"/>
    <d v="2024-06-25T00:00:00"/>
    <n v="22024000437"/>
    <s v="2024 10 2311 212"/>
    <n v="24.78"/>
    <x v="162"/>
    <s v="F - 5743 - MT CANAL Y ANGULOS LEGRAND PARA CEAS RONDILLA - CADIELSA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598"/>
    <s v="D"/>
    <d v="2024-06-25T00:00:00"/>
    <n v="22024000436"/>
    <s v="2024 10 2311 212"/>
    <n v="4.1500000000000004"/>
    <x v="193"/>
    <s v="F - 5240 - CERRADERO ELECTRICO PARA CENTRO INTEGRADO PSH Y CERRADURA AGA PARA COMEDOR SOCIAL-CAI -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598"/>
    <s v="D"/>
    <d v="2024-06-25T00:00:00"/>
    <n v="22024000437"/>
    <s v="2024 10 2311 212"/>
    <n v="30.71"/>
    <x v="193"/>
    <s v="F - 5240 - CERRADERO ELECTRICO PARA CENTRO INTEGRADO PSH Y CERRADURA AGA PARA COMEDOR SOCIAL-CAI -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673"/>
    <s v="D"/>
    <d v="2024-06-25T00:00:00"/>
    <n v="22024000437"/>
    <s v="2024 10 2311 212"/>
    <n v="25.7"/>
    <x v="193"/>
    <s v="F - 5721 - BISAGRAS TEYCO PARA VVDA SOCIAL NEBRIJA 14 BAJO C - EXCLUSIVAS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600"/>
    <s v="D"/>
    <d v="2024-06-25T00:00:00"/>
    <n v="22024000437"/>
    <s v="2024 10 2311 212"/>
    <n v="109.42"/>
    <x v="195"/>
    <s v="F - 5439 - CERRADURAS PARA 3 ALOJAMIENTOS PROVISIONALES,POMO CEAS CENTRO Y SIFON CEAS BELEN-PILARICA-FERRET.ORTIZ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602"/>
    <s v="D"/>
    <d v="2024-06-25T00:00:00"/>
    <n v="22024000437"/>
    <s v="2024 10 2311 212"/>
    <n v="53.72"/>
    <x v="194"/>
    <s v="F - 5681 - CINTA, CLAVIJAS, TOMAS, BRIDAS - CEAS RONDILLA - INTERRUPTORES VINOS DE RUEDA 22 - ELECTROSTOCKS. 1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716"/>
    <s v="D"/>
    <d v="2024-06-25T00:00:00"/>
    <n v="22024000437"/>
    <s v="2024 10 2311 212"/>
    <n v="595.82000000000005"/>
    <x v="166"/>
    <s v="F - 5968 - MODULOS, CANTOS, TIRADOR, ENCIMERA... PARA REPARAR FREGADERA CEAS BELEN PILARICA - MARINO DE LA FUENTE,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5810"/>
    <s v="AD"/>
    <d v="2024-06-19T00:00:00"/>
    <n v="22024005155"/>
    <s v="2024 10 2311 212"/>
    <n v="43.09"/>
    <x v="264"/>
    <s v="VINILO LAMINA SOLAR PARA UNA VENTANA DEL CENTRO INTEGRADO PSH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5794"/>
    <s v="AD"/>
    <d v="2024-06-19T00:00:00"/>
    <n v="22024005044"/>
    <s v="2024 10 2311 212"/>
    <n v="76.790000000000006"/>
    <x v="92"/>
    <s v="SUSTITUCIÓN CRISTAL AGRIETADO EN VVDA SOCIAL CALLE TIERRA 5 2-IZD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5797"/>
    <s v="AD"/>
    <d v="2024-06-19T00:00:00"/>
    <n v="22024005071"/>
    <s v="2024 10 2311 212"/>
    <n v="108.9"/>
    <x v="590"/>
    <s v="SUSTITUCIÓN TELEFONILLO EN VVDA SOCIAL PASEO DEL CAUCE 75 1-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4217"/>
    <s v="D"/>
    <d v="2024-06-18T00:00:00"/>
    <n v="22024000437"/>
    <s v="2024 10 2311 212"/>
    <n v="595.77"/>
    <x v="165"/>
    <s v="F - 5348 - TUBOS METALICOS, CHAPAS PERFORADAS Y TUBOS CUADRADOS PARA EIF CALLE PATO 3 - FERROINDUSTRIAS YUSTOS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4215"/>
    <s v="D"/>
    <d v="2024-06-18T00:00:00"/>
    <n v="22024000437"/>
    <s v="2024 10 2311 212"/>
    <n v="369.05"/>
    <x v="591"/>
    <s v="F - 5294 - PLACA ELECTRONICA, VALVULA SEGURIDAD, ALARGADERA Y MACHON LATON PARA CEAS BELEN - TAHE SL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3569"/>
    <s v="AD"/>
    <d v="2024-06-07T00:00:00"/>
    <n v="22024004886"/>
    <s v="2024 10 2311 212"/>
    <n v="404.3"/>
    <x v="248"/>
    <s v="ESTORES ENROLLABLES PARA DESPACHO DEL SERV. INTERV, SOCIAL EN CENTRO INTEGRADO PSH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3565"/>
    <s v="AD"/>
    <d v="2024-06-07T00:00:00"/>
    <n v="22024004866"/>
    <s v="2024 10 2311 212"/>
    <n v="290.39999999999998"/>
    <x v="590"/>
    <s v="INSTALACIÓN TELEFONILLO NUEVO EN VVDA SOCIAL CALLE NEBRIJA 14 BAJO 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2141"/>
    <s v="D"/>
    <d v="2024-05-29T00:00:00"/>
    <n v="22024000437"/>
    <s v="2024 10 2311 212"/>
    <n v="50.12"/>
    <x v="166"/>
    <s v="F - 5216 - TAPETA, PERFIL Y TIRAFONDOS PARA CEAS DELICIAS-CANTERAC - MARINO DE LA FUENTE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2030"/>
    <s v="D"/>
    <d v="2024-05-29T00:00:00"/>
    <n v="22024000437"/>
    <s v="2024 10 2311 212"/>
    <n v="44.98"/>
    <x v="247"/>
    <s v="F - 5092 - ESPUMA POLIURETANO, SILICONA Y SIKA - CENTRO INTEGRADO - MUNDOINDUSTRIA,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2116"/>
    <s v="D"/>
    <d v="2024-05-29T00:00:00"/>
    <n v="22024000437"/>
    <s v="2024 10 2311 212"/>
    <n v="32.6"/>
    <x v="192"/>
    <s v="F - 4927 - LAMINA CUBRETODO Y TKROM ANTIGOTERAS - MACIZO DE GREDOS 72 - SEGOPI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8369"/>
    <s v="D"/>
    <d v="2024-05-17T00:00:00"/>
    <n v="22024000437"/>
    <s v="2024 10 2311 212"/>
    <n v="11.02"/>
    <x v="194"/>
    <s v="F - 4466 - BASE 4 TOMAS Y CLAVIJA 10-16A - CEAS RONDILLA - ELECTROSTOCKS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8062"/>
    <s v="AD"/>
    <d v="2024-05-17T00:00:00"/>
    <n v="22024004322"/>
    <s v="2024 10 2311 212"/>
    <n v="51.43"/>
    <x v="291"/>
    <s v="AD COMPLEMENTARIO. ERROR ESTIMACION TIEMPO DE TRABAJO DESATRANQUE CENTRO INTEGRADO PSH DE 1 A 1,5 HORAS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18053"/>
    <s v="AD"/>
    <d v="2024-05-17T00:00:00"/>
    <n v="22024004322"/>
    <s v="2024 10 2311 212"/>
    <n v="205.7"/>
    <x v="291"/>
    <s v="DESATRANQUE DE LA TUBERIA GENERAL DEL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18076"/>
    <s v="D"/>
    <d v="2024-05-17T00:00:00"/>
    <n v="22024000437"/>
    <s v="2024 10 2311 212"/>
    <n v="24.53"/>
    <x v="162"/>
    <s v="F - 3927 - LUMINARIA DE EMERGENCIA LED URA21PLUS PARA CEAS DELICIAS CANTERAC - CADIELSA GRUPO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8371"/>
    <s v="D"/>
    <d v="2024-05-17T00:00:00"/>
    <n v="22024000437"/>
    <s v="2024 10 2311 212"/>
    <n v="9.8000000000000007"/>
    <x v="162"/>
    <s v="F - 4492 - CONMUTADOR NIESSEN PARA JEFATURA ZONAS - CADIELSA SLU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7938"/>
    <s v="AD"/>
    <d v="2024-05-16T00:00:00"/>
    <n v="22024004304"/>
    <s v="2024 10 2311 212"/>
    <n v="86.19"/>
    <x v="264"/>
    <s v="LAMINA SOLAR PARA CRISTALERA EN CENTRO INTEGRADO PSH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12958"/>
    <s v="D"/>
    <d v="2024-04-25T00:00:00"/>
    <n v="22024000437"/>
    <s v="2024 10 2311 212"/>
    <n v="221.77"/>
    <x v="245"/>
    <s v="F - 3665 -PINTURAS,TEMPLE,CINTA ENMASCARAR,DANPIN Y LIJA-VVDA SOCIAL CALLE HUELGAS 30 1C - PINTURAS JOSE HERRADOR..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871"/>
    <s v="D"/>
    <d v="2024-04-25T00:00:00"/>
    <n v="22024000437"/>
    <s v="2024 10 2311 212"/>
    <n v="58.25"/>
    <x v="193"/>
    <s v="F - 2655 - PERNO SOLDAR 20x120 Y ASA ABATIBLE PARA EIF CALLE PATO Y BOMBILLO TESA PARA CALLE NEBRIJA 14 BAJO C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873"/>
    <s v="D"/>
    <d v="2024-04-25T00:00:00"/>
    <n v="22024000437"/>
    <s v="2024 10 2311 212"/>
    <n v="16.84"/>
    <x v="193"/>
    <s v="F - 3020 - VARILLAS ROSCADAS DE ZINC PARA CENTRO INTEGRADO PSH-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800"/>
    <s v="D"/>
    <d v="2024-04-25T00:00:00"/>
    <n v="22024000437"/>
    <s v="2024 10 2311 212"/>
    <n v="3.18"/>
    <x v="195"/>
    <s v="F - 2727 - MIRILLA MICELL PARA VIVIENDA SOCIAL MACIZO DE GREDOS 72 - FERRETERIA ORTIZ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903"/>
    <s v="D"/>
    <d v="2024-04-25T00:00:00"/>
    <n v="22024000437"/>
    <s v="2024 10 2311 212"/>
    <n v="68.150000000000006"/>
    <x v="165"/>
    <s v="F - 3197 - TUBO CUADRADO PARA EIF CALLE PATO - FERROINDUSTRIAS YUSTOS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975"/>
    <s v="D"/>
    <d v="2024-04-25T00:00:00"/>
    <n v="22024000437"/>
    <s v="2024 10 2311 212"/>
    <n v="151.25"/>
    <x v="591"/>
    <s v="F - 3849 - TERMOSTATO DIGITAL PARA CALEFACCION CEAS BARRIO BELEN - TAHE. 1 D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09021"/>
    <s v="D"/>
    <d v="2024-04-01T00:00:00"/>
    <n v="22024000437"/>
    <s v="2024 10 2311 212"/>
    <n v="66.739999999999995"/>
    <x v="193"/>
    <s v="F - 1923 - BUZON CASTILLO PARA CENTRO INTEGRADO Y CERRADURA EIF CALLE PATO -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36400"/>
    <s v="AD"/>
    <d v="2024-08-08T00:00:00"/>
    <n v="22024005953"/>
    <s v="2024 10 2311 212"/>
    <n v="284.35000000000002"/>
    <x v="121"/>
    <s v="SUBSANACION INST. ELECTRICA PARA PODER DAR DE ALTA SUMINISTRO TRAS ENGANCHE ILEGAL VVDA SOCIAL DE CALLE BECQUER 9 BAJO C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2"/>
  </r>
  <r>
    <n v="220240036110"/>
    <s v="D"/>
    <d v="2024-08-07T00:00:00"/>
    <n v="22024000436"/>
    <s v="2024 10 2311 212"/>
    <n v="242.85"/>
    <x v="162"/>
    <s v="F - 7950 - INODORO Y MATERIAL PARA SU INSTALACION (SILICONA, MANGUITOS...)- CAI COMEDOR SOCIAL - CADIELS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6112"/>
    <s v="D"/>
    <d v="2024-08-07T00:00:00"/>
    <n v="22024000437"/>
    <s v="2024 10 2311 212"/>
    <n v="25.31"/>
    <x v="162"/>
    <s v="F - 7954 - PLACAS, LAMPARAS, BASES INTERRUPTORES PARA VVDA SOCIAL BECQUER 9 BAJO C - CADIELS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43"/>
    <s v="D"/>
    <d v="2024-07-31T00:00:00"/>
    <n v="22024000437"/>
    <s v="2024 10 2311 212"/>
    <n v="570.15"/>
    <x v="166"/>
    <s v="F - 6561 - JAMBA PARA VVDA VINOS DE RUEDA 24 Y TAPETA Y VARIOS PARA VVDA BECQUER 9 - MARINO DE LA FU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41"/>
    <s v="D"/>
    <d v="2024-07-31T00:00:00"/>
    <n v="22024000437"/>
    <s v="2024 10 2311 212"/>
    <n v="69.27"/>
    <x v="193"/>
    <s v="F - 6541 - DISCOS INOXIDABLES , LAMINAS Y BROCAS PARA VVDA SOCIAL CALLE BECQUER 9 BJ C- EXCLUSIVAS MAOR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45"/>
    <s v="D"/>
    <d v="2024-07-31T00:00:00"/>
    <n v="22024000437"/>
    <s v="2024 10 2311 212"/>
    <n v="63.94"/>
    <x v="195"/>
    <s v="F - 6725 - PERNO, RESBALON Y CERRADURA TESA PARA VVDA ALOJAMIENTO PROVISIONAL EN BECQUER 9 BAJO C - FERRET ORTIZ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57"/>
    <s v="D"/>
    <d v="2024-07-31T00:00:00"/>
    <n v="22024000437"/>
    <s v="2024 10 2311 212"/>
    <n v="62.19"/>
    <x v="192"/>
    <s v="F - 7293 - BROCHA, RODILLOS, ROLLOS DE FIBRA - CEAS DELICIAS-CANTERAC - SEGOPI SL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53"/>
    <s v="D"/>
    <d v="2024-07-31T00:00:00"/>
    <n v="22024000437"/>
    <s v="2024 10 2311 212"/>
    <n v="33.020000000000003"/>
    <x v="162"/>
    <s v="F - 7181 - BASES,MARCOS Y CARATULAS PARA VVDA SOCIAL CALLE BECQUER 9 BAJO C -CADIELS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55"/>
    <s v="D"/>
    <d v="2024-07-31T00:00:00"/>
    <n v="22024000437"/>
    <s v="2024 10 2311 212"/>
    <n v="24.64"/>
    <x v="162"/>
    <s v="F - 7216 - ABRAZADERAS, TUBOS Y VALVULAS PARA VVDA SOCIAL CALLE BECQUER 9 BAJO C - CADIELS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29147"/>
    <s v="D"/>
    <d v="2024-07-03T00:00:00"/>
    <n v="22024000437"/>
    <s v="2024 10 2311 212"/>
    <n v="104.74"/>
    <x v="162"/>
    <s v="F - 6497 - ASIENTO BAÑO, SILICONA Y DUCHA PARA VVDA SOCIAL CALLE BECQUER 9 BAJO C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29162"/>
    <s v="D"/>
    <d v="2024-07-03T00:00:00"/>
    <n v="22024000437"/>
    <s v="2024 10 2311 212"/>
    <n v="131.84"/>
    <x v="162"/>
    <s v="F - 6483 - PANEL DISANO CEAS CANTERAC - EMERGENC LEG - CEAS DELICIAS - INTERRUPTOR VINOS RUEDA 24 2B- CADIELS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28504"/>
    <s v="D"/>
    <d v="2024-07-01T00:00:00"/>
    <n v="22024000437"/>
    <s v="2024 10 2311 212"/>
    <n v="17.22"/>
    <x v="162"/>
    <s v="F - 5745 - SILICONA, MANGUITO Y TORNILLOS - CEAS DELICIAS-ARGALES - CADIELS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28506"/>
    <s v="D"/>
    <d v="2024-07-01T00:00:00"/>
    <n v="22024000437"/>
    <s v="2024 10 2311 212"/>
    <n v="9.2200000000000006"/>
    <x v="262"/>
    <s v="F - 6142 - MANGUETONES PVC Y WC PARA CEAS ARGALES - FLUME SL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1017"/>
    <s v="D"/>
    <d v="2024-08-29T00:00:00"/>
    <n v="22024000437"/>
    <s v="2024 10 2311 212"/>
    <n v="62.77"/>
    <x v="245"/>
    <s v="F - 8728 - PINTURA BLANCA, PINCELES, ESPATULA, DANPIN -CEAS DELICIAS - PINTURAS J HERRADOR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1020"/>
    <s v="D"/>
    <d v="2024-08-29T00:00:00"/>
    <n v="22024000437"/>
    <s v="2024 10 2311 212"/>
    <n v="67.03"/>
    <x v="245"/>
    <s v="F - 8730 - PINTURA SINTETICA BLANCA BRILLO Y TEFLON PARA VVDA SOCIAL CALLE BECQUER 9 BAJO C - PINTURAS J HERRADOR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0210"/>
    <s v="D"/>
    <d v="2024-08-26T00:00:00"/>
    <n v="22024000437"/>
    <s v="2024 10 2311 212"/>
    <n v="62.75"/>
    <x v="195"/>
    <s v="F - 8465 - CERRADURA SOBREP S-90 DCHA PARA VVDA SOCIAL EN CALLE HUELGAS 30 1C - ORTIZ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2095"/>
    <s v="D"/>
    <d v="2024-09-06T00:00:00"/>
    <n v="22024000437"/>
    <s v="2024 10 2311 212"/>
    <n v="250.89"/>
    <x v="166"/>
    <s v="F - 9027 - TABLERO CONTRACHAPADO DE PINO ANTIOCUPAS - ALOJAMIENTOS PROVISIONALES - MARINO DE LA FUENTE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2090"/>
    <s v="D"/>
    <d v="2024-09-06T00:00:00"/>
    <n v="22024000437"/>
    <s v="2024 10 2311 212"/>
    <n v="33.86"/>
    <x v="247"/>
    <s v="F - 9277 - TACOS Y TORNILLOS ROSCA CHAPA PARA CENTRO INTEGRADO PSH - MUNDOINDUSTRI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2454"/>
    <s v="AD"/>
    <d v="2024-09-11T00:00:00"/>
    <n v="22024006453"/>
    <s v="2024 10 2311 212"/>
    <n v="517.88"/>
    <x v="591"/>
    <s v="CAMBIO DE RADIADOR DE 20 MÓDULOS EN SALA DEL CEAS DELICIAS-CANTERAC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2"/>
  </r>
  <r>
    <n v="220240043908"/>
    <s v="D"/>
    <d v="2024-09-25T00:00:00"/>
    <n v="22024000437"/>
    <s v="2024 10 2311 212"/>
    <n v="25.88"/>
    <x v="193"/>
    <s v="F - 9495 - TACOS FISCHER PARA VVDA CALLE BECQUER 9 Y CERRADERO ELECTRICO PARA CENTRO INTEGRADO PSH - MAOR SL -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19001011"/>
    <s v="AD"/>
    <d v="2024-01-01T00:00:00"/>
    <n v="22024001924"/>
    <s v="2024 10 2311 213"/>
    <n v="2961.96"/>
    <x v="97"/>
    <s v="ALQUILER Y COPIAS EQUIPOS IMPRES. SERV.CENTRALES Y CEAS - DESDE 8 DE FEBRERO DE  2022, 2023, HASTA 7 DE FEBRERO DE 2024.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19001012"/>
    <s v="AD"/>
    <d v="2024-01-01T00:00:00"/>
    <n v="22024001925"/>
    <s v="2024 10 2311 213"/>
    <n v="79.37"/>
    <x v="97"/>
    <s v="ALQUILER Y COPIAS EQ.MULTIF. COMEDOR SOCIAL - DESDE 8 DE FEBRERO DE  2022, 2023, HASTA 7 DE FEBRERO DE 2024.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19001054"/>
    <s v="AD"/>
    <d v="2024-01-01T00:00:00"/>
    <n v="22024002467"/>
    <s v="2024 10 2311 213"/>
    <n v="55.43"/>
    <x v="97"/>
    <s v="ALQUILER Y COPIAS DE EQUIPOS MULTIFUNCIÓN DEL CAI - AÑOS DESDE 8 DE FEBRERO DE  2022, 2023, HASTA 7 DE FEBRERO DE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40005071"/>
    <s v="AD"/>
    <d v="2024-03-07T00:00:00"/>
    <n v="22024002894"/>
    <s v="2024 10 2311 213"/>
    <n v="36.299999999999997"/>
    <x v="95"/>
    <s v="SUSTITUCIÓN BATERÍA ENLACE GSM EN ASCENSOR DEL COMEDOR SO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734"/>
    <s v="AD"/>
    <d v="2024-01-01T00:00:00"/>
    <n v="22024001271"/>
    <s v="2024 10 2311 213"/>
    <n v="847.98"/>
    <x v="95"/>
    <s v="CONTRATO DE MANTENIMIENTO DE ASCENSORES CENTRO INTEGRADO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40000754"/>
    <s v="AD"/>
    <d v="2024-02-05T00:00:00"/>
    <n v="22024000461"/>
    <s v="2024 10 2311 213"/>
    <n v="159.36000000000001"/>
    <x v="592"/>
    <s v="REVISIÓN, LIMPIEZA Y PUESTA EN MARCHA CALDERA VVDA SOCIAL DE CALLE CARMELO 21 3C POR SERVICIO TECNICO OFI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845"/>
    <s v="AD"/>
    <d v="2024-01-01T00:00:00"/>
    <n v="22024001196"/>
    <s v="2024 10 2311 22100"/>
    <n v="41200"/>
    <x v="102"/>
    <s v="PRORROGA SUM. ENERGÍA ELÉCTRICA CEAS Y CENTRO INTEGRADO-ALBERGUE- AÑO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0"/>
  </r>
  <r>
    <n v="220239000844"/>
    <s v="AD"/>
    <d v="2024-01-01T00:00:00"/>
    <n v="22024001195"/>
    <s v="2024 10 2311 22100"/>
    <n v="8800"/>
    <x v="102"/>
    <s v="PRORROGA SUM. ENERGÍA ELECTRICA COMEDOR SOCIAL - AÑO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0"/>
  </r>
  <r>
    <n v="220239000425"/>
    <s v="AD"/>
    <d v="2024-01-01T00:00:00"/>
    <n v="22024001099"/>
    <s v="2024 10 2311 22102"/>
    <n v="48000"/>
    <x v="272"/>
    <s v="SUMINISTRO GAS-INTERVENCION SOCIAL: CEAS Y C.INTEGRADO DEL 1/10/23 AL 30/9/2025 - DE ENE-24 A SEP-25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2"/>
  </r>
  <r>
    <n v="220239000424"/>
    <s v="AD"/>
    <d v="2024-01-01T00:00:00"/>
    <n v="22024001098"/>
    <s v="2024 10 2311 22102"/>
    <n v="12000"/>
    <x v="272"/>
    <s v="SUMINISTRO GAS-INTERVENCION SOCIAL: COMEDOR SOCIAL (PROYECTO) DE 1/10/23 AL 30/09/25 - DE ENE-24 A SEP-25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2"/>
  </r>
  <r>
    <n v="220240011938"/>
    <s v="AD"/>
    <d v="2024-04-17T00:00:00"/>
    <n v="22024003947"/>
    <s v="2024 10 2311 22102"/>
    <n v="767.8"/>
    <x v="272"/>
    <s v="ALTA SUMINISTRO Y CONSUMO DE PRUEBAS GAS NATURAL POR REFORMAS EN VVDA SOCIAL CALLE NEBRIJA 14 BAJO C"/>
    <s v="220"/>
    <s v="BARCELONA"/>
    <s v="BARCELONA"/>
    <x v="1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102"/>
  </r>
  <r>
    <n v="220240001326"/>
    <s v="D"/>
    <d v="2024-02-09T00:00:00"/>
    <n v="22024000010"/>
    <s v="2024 10 2311 22104"/>
    <n v="1072.27"/>
    <x v="159"/>
    <s v="CONTRATO DE SUMINISTRO DE VESTUARIO Y CALZADO SE-PC-10-2023 (PR-SE-82/2022)  - 2024"/>
    <n v="300"/>
    <s v="VELEZ-RUBIO"/>
    <s v="ALMERI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4"/>
  </r>
  <r>
    <n v="220240039626"/>
    <s v="AD"/>
    <d v="2024-08-23T00:00:00"/>
    <n v="22024006054"/>
    <s v="2024 10 2311 22199"/>
    <n v="30"/>
    <x v="593"/>
    <s v="ADQUISICION DE 10 TARJETAS BONOBUS PARA DESPLAZAMIENTOS DEL PERSONAL DEL SERVICIO DE INT. SOCIAL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2"/>
    <s v="22199"/>
  </r>
  <r>
    <n v="220240010745"/>
    <s v="AD"/>
    <d v="2024-04-03T00:00:00"/>
    <n v="22024003596"/>
    <s v="2024 10 2311 22616"/>
    <n v="3000"/>
    <x v="594"/>
    <s v="SERVICIO DE ACOMPAÑAMIENTO Y APOYO GESTIONES Y SERVICIOS A PERSONAS Y FAMILIAS VULNERAB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616"/>
  </r>
  <r>
    <n v="220240044427"/>
    <s v="AD"/>
    <d v="2024-09-27T00:00:00"/>
    <n v="22024006720"/>
    <s v="2024 10 2311 22616"/>
    <n v="2500"/>
    <x v="595"/>
    <s v="CUOTA ANUAL RED CIUDADES INTERCULTURALES - 2024"/>
    <s v="220"/>
    <s v="BARCELONA"/>
    <s v="BARCELONA"/>
    <x v="3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2"/>
    <s v="22616"/>
  </r>
  <r>
    <n v="220240003370"/>
    <s v="AD"/>
    <d v="2024-02-26T00:00:00"/>
    <n v="22024002488"/>
    <s v="2024 10 2311 22699"/>
    <n v="2876.78"/>
    <x v="222"/>
    <s v="GASTOS ESCENARIO Y SEGURIDAD EVENTO &quot;&quot;SONSOLIDARIO&quot;&quot; DEL BANCO DE ALIMENTOS EL 25 FEB EN LA CÚPULA DEL MILE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2"/>
    <s v="22699"/>
  </r>
  <r>
    <n v="220240023566"/>
    <s v="AD"/>
    <d v="2024-06-07T00:00:00"/>
    <n v="22024004879"/>
    <s v="2024 10 2311 22699"/>
    <n v="114.95"/>
    <x v="596"/>
    <s v="DISEÑO IMAGEN CAMPAÑA PLAN DE INCLUSIÓN SOCIAL DEL AYUNTAMIENTO DE VALLADOLID 2024-2028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699"/>
  </r>
  <r>
    <n v="220240011054"/>
    <s v="AD"/>
    <d v="2024-04-10T00:00:00"/>
    <n v="22024003945"/>
    <s v="2024 10 2311 22699"/>
    <n v="500"/>
    <x v="597"/>
    <s v="4 DIAS DE ALOJAMIENTO EN HOTEL ZENTRAL  POR DERRUMBE VIVIENDA HABITUAL,  A INSTANCIAS POLICIA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699"/>
  </r>
  <r>
    <n v="220240030109"/>
    <s v="AD"/>
    <d v="2024-07-09T00:00:00"/>
    <n v="22024005410"/>
    <s v="2024 10 2311 22699"/>
    <n v="613.6"/>
    <x v="342"/>
    <s v="200 BONOS INFANTILES + 70 BONOS ADULTOS PISCINA - CEAS RONDILLA -  PROGRAMA CONC. FAMILIAR-ESCUELA INF.VERANO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2"/>
    <s v="22699"/>
  </r>
  <r>
    <n v="220239000775"/>
    <s v="AD"/>
    <d v="2024-01-01T00:00:00"/>
    <n v="22024001220"/>
    <s v="2024 10 2311 22700"/>
    <n v="57032.33"/>
    <x v="598"/>
    <s v="PRORROGA L11 LIMPIEZA CEAS: CENTRO Y JEF.ZON. BELÉN,DEL-ARG,DEL-CANT,B.ESPAÑA,C/PATO Y ARCA REAL -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00"/>
  </r>
  <r>
    <n v="220239000777"/>
    <s v="AD"/>
    <d v="2024-01-01T00:00:00"/>
    <n v="22024001222"/>
    <s v="2024 10 2311 22700"/>
    <n v="7237.16"/>
    <x v="598"/>
    <s v="PRORROGA L11  LIMPIEZACENTRO DE ATENCIÓN AL INMIGRANTE - PROY.FINANCIACIÓN AFECTADA MANT.CAI -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00"/>
  </r>
  <r>
    <n v="220239000776"/>
    <s v="AD"/>
    <d v="2024-01-01T00:00:00"/>
    <n v="22024001221"/>
    <s v="2024 10 2311 22700"/>
    <n v="3535.76"/>
    <x v="598"/>
    <s v="PRORROGA L11 CONTRATO LIMPIEZA COMEDOR SOCIAL - PROY.FINANC.AFECTADA TRANSF.CPMs Y COMEDOR -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00"/>
  </r>
  <r>
    <n v="220240000738"/>
    <s v="AD"/>
    <d v="2024-02-05T00:00:00"/>
    <n v="22024000083"/>
    <s v="2024 10 2311 22700"/>
    <n v="2254.23"/>
    <x v="422"/>
    <s v="LIMPIEZAS PUNTUALES 2 AULAS (CIBERCAIXA) Y ASEOS EN CEIP LEON FELIPE DURANTE VACACIONES ESCOLARES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2"/>
    <s v="22700"/>
  </r>
  <r>
    <n v="220240013253"/>
    <s v="AD"/>
    <d v="2024-04-26T00:00:00"/>
    <n v="22024004187"/>
    <s v="2024 10 2311 22700"/>
    <n v="2090.88"/>
    <x v="599"/>
    <s v="RETIRADA Y DESINSECTACION DE COLCHONES Y OTRO MOBILIARIO DEL CENTRO INTEGRADO PSH"/>
    <s v="220"/>
    <s v="LA CISTERNIGA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700"/>
  </r>
  <r>
    <n v="220240035982"/>
    <s v="AD"/>
    <d v="2024-08-07T00:00:00"/>
    <n v="22024005841"/>
    <s v="2024 10 2311 22700"/>
    <n v="827.64"/>
    <x v="599"/>
    <s v="LIMPIEZA DE LOS TEJADILLOS DEL PATIO DEL CENTRO INTEGRADO PSH"/>
    <n v="220"/>
    <s v="LA CISTERNIGA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2"/>
    <s v="22700"/>
  </r>
  <r>
    <n v="220239000185"/>
    <s v="AD"/>
    <d v="2024-01-01T00:00:00"/>
    <n v="22024001158"/>
    <s v="2024 10 2311 22706"/>
    <n v="3025"/>
    <x v="600"/>
    <s v="PRÓRROGA CONV. ASESOR. JURÍDICO S/DCHO FAMILIA Y PENAL Y S/MECANIS. 2ª OPORTUNIDAD - DE 1/1 A 30/06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06"/>
  </r>
  <r>
    <n v="220240003319"/>
    <s v="AD"/>
    <d v="2024-02-23T00:00:00"/>
    <n v="22024000890"/>
    <s v="2024 10 2311 22706"/>
    <n v="6.06"/>
    <x v="7"/>
    <s v="ESTUDIO A REALIZAR SOBRE EL TIPO DE SUELO Y DISTRIBUCIÓN EN EL CENTRO INTEGRADO PSH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2"/>
    <s v="22706"/>
  </r>
  <r>
    <n v="220240022937"/>
    <s v="D"/>
    <d v="2024-06-06T00:00:00"/>
    <n v="22024002454"/>
    <s v="2024 10 2311 22706"/>
    <n v="3993"/>
    <x v="600"/>
    <s v="SERV.ASESORAM. JURIDICO A PERS. USUARIAS Y TEC. CEAS Y MEC. 2ª OPORTUNIDAD.1-7/31-12"/>
    <s v="300"/>
    <s v="VALLADOLID"/>
    <s v="VALLADOLID"/>
    <x v="0"/>
    <s v="PrNegSP - Procedimiento Negociado Sin Publicidad"/>
    <s v="SinC - Sin Criterio"/>
    <x v="3"/>
    <x v="1"/>
    <s v="2"/>
    <s v="2. Gastos corrientes en bienes y servicios"/>
    <s v="10"/>
    <x v="7"/>
    <s v="2311"/>
    <s v="2311. Intervención social"/>
    <s v="22"/>
    <s v="22706"/>
  </r>
  <r>
    <n v="220239000761"/>
    <s v="AD"/>
    <d v="2024-01-01T00:00:00"/>
    <n v="22024001330"/>
    <s v="2024 10 2311 22799"/>
    <n v="5500000"/>
    <x v="601"/>
    <s v="PRORROGA LOTE 1 AYUDA A DOMICILIO DE FEBRERO A MAYO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16"/>
    <s v="AD"/>
    <d v="2024-01-01T00:00:00"/>
    <n v="22024001305"/>
    <s v="2024 10 2311 22799"/>
    <n v="1670000"/>
    <x v="601"/>
    <s v="PRÓRROGA SERV.AYUDA A DOMICILIO LOTE 1 ENER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629"/>
    <s v="AD"/>
    <d v="2024-01-01T00:00:00"/>
    <n v="22024001121"/>
    <s v="2024 10 2311 22799"/>
    <n v="913816.21"/>
    <x v="326"/>
    <s v="GESTION PROY.SOCIOEDUC.Y DES.COMUNITARIO EN CEAS - 1/1/24 AL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762"/>
    <s v="AD"/>
    <d v="2024-01-01T00:00:00"/>
    <n v="22024001331"/>
    <s v="2024 10 2311 22799"/>
    <n v="560000"/>
    <x v="602"/>
    <s v="PRORROGA LOTE 2 SERVICIO DE COMIDA A DOMICILIO-SAD-DE FEBRERO A MAYO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763"/>
    <s v="AD"/>
    <d v="2024-01-01T00:00:00"/>
    <n v="22024001332"/>
    <s v="2024 10 2311 22799"/>
    <n v="310000"/>
    <x v="602"/>
    <s v="SERV.RESTAURACION EN COMEDOR SOCIAL AÑO 2024: 80 COMIDAS Y 60 CENAS/DIA- HASTA CAPAC.MAX 125: 2,53 E/COM Y 2,2 E/CENA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19000122"/>
    <s v="AD"/>
    <d v="2024-01-01T00:00:00"/>
    <n v="22024001727"/>
    <s v="2024 10 2311 22799"/>
    <n v="163945.04999999999"/>
    <x v="603"/>
    <s v="CONTRATO SERV. GESTION ALBERGUE MUNICIPAL  PARA ATENCIÓN A PERSONAS SIN HOGAR DE 1 ENERO 2022 A 31 MARZO 2024. COVID-19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17"/>
    <s v="AD"/>
    <d v="2024-01-01T00:00:00"/>
    <n v="22024001306"/>
    <s v="2024 10 2311 22799"/>
    <n v="137000"/>
    <x v="602"/>
    <s v="PRÓRROGA SERV.AYUDA A DOMICILIO LOTE 2 ENERO 2024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40006652"/>
    <s v="AD"/>
    <d v="2024-03-14T00:00:00"/>
    <n v="22024001757"/>
    <s v="2024 10 2311 22799"/>
    <n v="122026.31"/>
    <x v="603"/>
    <s v="PRORROGA EXTRAORDINARIA GESTIÓN DEL ALBERGUE MUNICIPAL MESES ABRIL Y MAY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69"/>
    <s v="AD"/>
    <d v="2024-01-01T00:00:00"/>
    <n v="22024001132"/>
    <s v="2024 10 2311 22799"/>
    <n v="108089.7"/>
    <x v="604"/>
    <s v="SERV.MEDIACION Y CONV. Y ACTIV.PLAN CONVIVENCIA DE 1 ENERO A 31 JUL 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325"/>
    <s v="AD"/>
    <d v="2024-01-01T00:00:00"/>
    <n v="22024001087"/>
    <s v="2024 10 2311 22799"/>
    <n v="69017.600000000006"/>
    <x v="321"/>
    <s v="SERV.CELADURIA -LOTE 2 CENTROS DE ACCION SOCIAL - INTERV.SOC- DE 1/1/24 A 31/7/25 (2024: 69.017,60e y 2025: 41.521,40e)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29000821"/>
    <s v="AD"/>
    <d v="2024-01-01T00:00:00"/>
    <n v="22024002066"/>
    <s v="2024 10 2311 22799"/>
    <n v="56948.71"/>
    <x v="605"/>
    <s v="PRÓRROGA PROYECTO LUCHA CONTRA LA EXCLUSIÓN EN ZONAS VULNERABLES DE LA ZONA ESTE DE 9/3/2023 AL 8/3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324"/>
    <s v="AD"/>
    <d v="2024-01-01T00:00:00"/>
    <n v="22024001086"/>
    <s v="2024 10 2311 22799"/>
    <n v="5882.4"/>
    <x v="321"/>
    <s v="SERV.CELADURIA-LOTE 2 COMEDOR SOCIAL-INTERVENCION SOC- DE 1/1/24 A 31/7/25 (2024; 5.882,40e y 2025: 2.170,60e)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19000658"/>
    <s v="AD"/>
    <d v="2024-01-01T00:00:00"/>
    <n v="22024001728"/>
    <s v="2024 10 2311 22799"/>
    <n v="19094.419999999998"/>
    <x v="603"/>
    <s v="AMPLIACION CON SERV.CELADURIA EL CONT.GESTION CENTRO INTEGRADO PARA PERS.SIN HOGAR DE 1 SEP 2021 A MARZ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192"/>
    <s v="AD"/>
    <d v="2024-01-01T00:00:00"/>
    <n v="22024001163"/>
    <s v="2024 10 2311 22799"/>
    <n v="461.37"/>
    <x v="606"/>
    <s v="PRÓRROGA MANTENIMIENTO JARDÍN COMEDOR SOCIAL (1384,11/año) DEL 1/1 AL 30/4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100"/>
    <s v="AD"/>
    <d v="2024-01-01T00:00:00"/>
    <n v="22024001153"/>
    <s v="2024 10 2311 22799"/>
    <n v="1704.04"/>
    <x v="606"/>
    <s v="SERVICIO DE REPARTO DOCUMENTACION Y MENSAJERIA CEAS Y CPMS. 52 REPARTOS. DE 1/4/23 A 31/3/24  (39 EN 2023 Y 13 EN 2024)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n v="4312"/>
    <s v="4312. Mercados"/>
    <n v="22"/>
    <n v="22602"/>
  </r>
  <r>
    <n v="220239000086"/>
    <s v="AD"/>
    <d v="2024-01-01T00:00:00"/>
    <n v="22024001149"/>
    <s v="2024 10 2311 22799"/>
    <n v="18606.75"/>
    <x v="603"/>
    <s v="MOD.CONT.GESTION ALBERGUE-CI ATENCION A PERSONAS SIN HOGAR-PLAZAS ADIC.EMERG.CLIMATICA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249"/>
    <s v="AD"/>
    <d v="2024-01-01T00:00:00"/>
    <n v="22024001537"/>
    <s v="2024 10 2311 22799"/>
    <n v="7536.23"/>
    <x v="605"/>
    <s v="ACTIVIDADES Y OT.GASTOS VINCULADOS AL CONT.PROY. LUCHA CONTRA EXCL.SOC.ZONAS VULNERABLES .Z.ESTE-1/1 A 8/3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43"/>
    <s v="AD"/>
    <d v="2024-01-01T00:00:00"/>
    <n v="22024001131"/>
    <s v="2024 10 2311 22799"/>
    <n v="14256"/>
    <x v="326"/>
    <s v="TALLERES SENSIBILIZACION L3 CONVIV. INTERCULT. Y TALL.PREV. INTOLERANCIA Y ODIO-DE 1/1/24 A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70"/>
    <s v="AD"/>
    <d v="2024-01-01T00:00:00"/>
    <n v="22024001133"/>
    <s v="2024 10 2311 22799"/>
    <n v="42200"/>
    <x v="604"/>
    <s v="SERV.MEDIACION Y CONV. Y ACTIV.PLAN CONVIVENCIA DE 1 ENERO A 31 JUL 2024 - ACTIVIDADES-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71"/>
    <s v="AD"/>
    <d v="2024-01-01T00:00:00"/>
    <n v="22024001310"/>
    <s v="2024 10 2311 22799"/>
    <n v="29167.360000000001"/>
    <x v="604"/>
    <s v="SERV.MEDIACION Y CONV. Y ACTIV.PLAN CONVIVENCIA DE 1 AGOSTO A 30 SEPT 2024. REAJUSTE PRESUP.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630"/>
    <s v="AD"/>
    <d v="2024-01-01T00:00:00"/>
    <n v="22024001122"/>
    <s v="2024 10 2311 22799"/>
    <n v="24523.8"/>
    <x v="326"/>
    <s v="CONSTRUYENDO MI FUTURO - GEST. PROY. SOCIOED.Y DES. COMUNIT. EN CEAS - PROY - 1/1/24 AL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40026272"/>
    <s v="D"/>
    <d v="2024-06-21T00:00:00"/>
    <n v="22024001598"/>
    <s v="2024 10 2311 22799"/>
    <n v="271530.28000000003"/>
    <x v="607"/>
    <s v="CONTRATO IMPLEM. PROY. LUCHA CONTRA LA EXCLUSION EN BARRIOS VULNERABLES Z. ESTE - DE 1-6 A 31-12-2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23591"/>
    <s v="D"/>
    <d v="2024-06-10T00:00:00"/>
    <n v="22024001610"/>
    <s v="2024 10 2311 22799"/>
    <n v="12262000"/>
    <x v="608"/>
    <s v="LOTE 1 CONTRATO SERVICIO DE AYUDA A DOMICILIO DE FEBRERO DE JUNIO A DICIEMBRE DE 202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22583"/>
    <s v="REIN"/>
    <d v="2024-06-04T00:00:00"/>
    <n v="22024001331"/>
    <s v="2024 10 2311 22799"/>
    <n v="-5434.41"/>
    <x v="602"/>
    <s v="F - 2202 - COMIDAS Y CENAS A DOMICILIO FEBRERO - SAD2 - SCAS SL"/>
    <s v="891"/>
    <s v="VILLAMURIEL DE CERRATO"/>
    <s v="PALENCIA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22425"/>
    <s v="D"/>
    <d v="2024-06-03T00:00:00"/>
    <n v="22024001615"/>
    <s v="2024 10 2311 22799"/>
    <n v="492184"/>
    <x v="609"/>
    <s v="GESTIÓN DEL ALBERGUE MPAL. EN EL CENTRO INTEGRADO - ATENCION DE PERS.SIN HOGAR - JUNIO A DICIEMBRE 202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20990"/>
    <s v="AD/"/>
    <d v="2024-05-24T00:00:00"/>
    <n v="22024001537"/>
    <s v="2024 10 2311 22799"/>
    <n v="-4703.1899999999996"/>
    <x v="605"/>
    <s v="LIBERAR CREDITO CAUTIVO-ACTIV. Y OT.GASTOS CONT.LUCHA CONTRA EXC.SOC.Z.VULN.Z.ESTE-FIN CONT.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18535"/>
    <s v="AD"/>
    <d v="2024-05-20T00:00:00"/>
    <n v="22024001330"/>
    <s v="2024 10 2311 22799"/>
    <n v="400000"/>
    <x v="601"/>
    <s v="MODIFICACION CONTRATO SERVICIO DE AYUDA A DOMICILIO-LOTE 1-PARA ATENDER AUMENTO INTENSIDADES Y NUEVOS USUARIOS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18050"/>
    <s v="D"/>
    <d v="2024-05-17T00:00:00"/>
    <n v="22024001611"/>
    <s v="2024 10 2311 22799"/>
    <n v="1031000"/>
    <x v="602"/>
    <s v="LOTE 2 CONTRATO SERVICIO COMIDAS A DOMICILIO (MODALIDAD SAD) DE JUNIO A DICIEMBRE 2024-SCASS"/>
    <s v="300"/>
    <s v="VILLAMURIEL DE CERRATO"/>
    <s v="PALENCIA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18082"/>
    <s v="ADO"/>
    <d v="2024-05-17T00:00:00"/>
    <n v="22024004323"/>
    <s v="2024 10 2311 22799"/>
    <n v="114.16"/>
    <x v="606"/>
    <s v="F - 4005 - REPARTO EXTRA. 7 NOVIEMBRE 2022 - DEL CAI AL CEAS DELICIAS-ARGALES - SIFU"/>
    <s v="24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799"/>
  </r>
  <r>
    <n v="220240011053"/>
    <s v="AD"/>
    <d v="2024-04-10T00:00:00"/>
    <n v="22024003931"/>
    <s v="2024 10 2311 22799"/>
    <n v="3984"/>
    <x v="603"/>
    <s v="TALLERES DE ACTIVIDAD, CENTRO DE DIA PARA PERSONAS CON DISCAPACIDAD INTRAS. 83 PROGRAMAS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799"/>
  </r>
  <r>
    <n v="220240011046"/>
    <s v="AD"/>
    <d v="2024-04-10T00:00:00"/>
    <n v="22024003854"/>
    <s v="2024 10 2311 22799"/>
    <n v="4742.66"/>
    <x v="606"/>
    <s v="REPARTO DOCUMENTACION Y MENSAJERIA CEAS Y CVAs. 1 ABRIL 2024 A 31 MARZO 2025. 34 REPARTOS A 139,49e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799"/>
  </r>
  <r>
    <n v="220240010734"/>
    <s v="AD"/>
    <d v="2024-04-03T00:00:00"/>
    <n v="22024001163"/>
    <s v="2024 10 2311 22799"/>
    <n v="550.17999999999995"/>
    <x v="606"/>
    <s v="2ª PRORROGA CONT.SERV.CONSERVACION Y MANT.ZONAS VERDES COMEDOR SOCIAL DE 1/5 A 23/9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35354"/>
    <s v="D/"/>
    <d v="2024-08-05T00:00:00"/>
    <n v="22024001598"/>
    <s v="2024 10 2311 22799"/>
    <n v="-9051.01"/>
    <x v="607"/>
    <s v="REAJUSTE PRESUP.CONTRATO IMPLEM.PROY.LUCHA CONTRA LA EXCL.EN Bº VULNERABLES Z.ESTE.ANUL.DEL 1 AL 7 JUNIO 2024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1"/>
    <s v="2311. Intervención social"/>
    <s v="22"/>
    <s v="22799"/>
  </r>
  <r>
    <n v="220240034703"/>
    <s v="D"/>
    <d v="2024-07-30T00:00:00"/>
    <n v="22024003671"/>
    <s v="2024 10 2311 22799"/>
    <n v="407.35"/>
    <x v="606"/>
    <s v="CONTRATO MTO. ZONAS VERDES Y ARBOLADO LOTE 3 - CENTRO ATENCION INMIGRANTE/COMEDOR SOCIAL. 23/09/2024 - 22/09/2026."/>
    <s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1"/>
    <s v="2311. Intervención social"/>
    <s v="22"/>
    <s v="22799"/>
  </r>
  <r>
    <n v="220240044122"/>
    <s v="AD"/>
    <d v="2024-09-26T00:00:00"/>
    <n v="22024001132"/>
    <s v="2024 10 2311 22799"/>
    <n v="45742.94"/>
    <x v="604"/>
    <s v="PRORROGA SERVICIO DE MEDIACION Y CONVIVENCIA- DE 1/10/2024 A 31/12/2024"/>
    <s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1"/>
    <s v="2311. Intervención social"/>
    <s v="22"/>
    <s v="22799"/>
  </r>
  <r>
    <n v="220240044123"/>
    <s v="AD"/>
    <d v="2024-09-26T00:00:00"/>
    <n v="22024003926"/>
    <s v="2024 10 2311 22799"/>
    <n v="16800"/>
    <x v="604"/>
    <s v="PRORROGA CONTRATO DE MEDIACION Y CONVIVENCIA-ACTIVIDADES DEL PLAN DE CONVIVENCIA-DE 1/10 A 31/12/2024"/>
    <s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1"/>
    <s v="2311. Intervención social"/>
    <s v="22"/>
    <s v="22799"/>
  </r>
  <r>
    <n v="220240001375"/>
    <s v="AD"/>
    <d v="2024-02-09T00:00:00"/>
    <n v="22024001021"/>
    <s v="2024 10 2311 213"/>
    <n v="431.93"/>
    <x v="592"/>
    <s v="LIMPIEZA Y REPARACION CALDERA HEMANN DE VVDA SOCIAL DE PASEO DE ZORRILLA 166 1DCH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947"/>
    <s v="AD"/>
    <d v="2024-01-01T00:00:00"/>
    <n v="22024001861"/>
    <s v="2024 10 2311 213"/>
    <n v="25489.3"/>
    <x v="97"/>
    <s v="ALQUILER Y COPIAS EQUIPOS IMPRES. SERV.CENTRALES Y CEAS - DEL 8/2/24 AL 7 /2/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39000948"/>
    <s v="AD"/>
    <d v="2024-01-01T00:00:00"/>
    <n v="22024001862"/>
    <s v="2024 10 2311 213"/>
    <n v="682.93"/>
    <x v="97"/>
    <s v="ALQUILER Y COPIAS EQ.MULTIF. COMEDOR SOCIAL - DEL 8/2/24 AL 7/2/25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39000955"/>
    <s v="AD"/>
    <d v="2024-01-01T00:00:00"/>
    <n v="22024002468"/>
    <s v="2024 10 2311 213"/>
    <n v="476.97"/>
    <x v="97"/>
    <s v="ALQUILER Y COPIAS DE EQUIPOS MULTIFUNCIÓN DEL CAI - DEL 8/2/24 al 7/2/25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39000745"/>
    <s v="AD"/>
    <d v="2024-01-01T00:00:00"/>
    <n v="22024001279"/>
    <s v="2024 10 2311 213"/>
    <n v="2603.9899999999998"/>
    <x v="87"/>
    <s v="MANTENIMIENTO SISTEMAS DE SEGURIDAD Y VIDEO VIGILANCIA DE LOS CENTROS DEPENDIENTES DEL SERVICIO DE INTERVENCION SO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19001131"/>
    <s v="AD"/>
    <d v="2024-01-01T00:00:00"/>
    <n v="22024001964"/>
    <s v="2024 10 2311 213"/>
    <n v="1287.8599999999999"/>
    <x v="86"/>
    <s v="Mant. inst. protección contra incendios INTERVENCIÓN SOC. AÑO 22, AÑO 23 y AÑO 24 (LOTE 4).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40000813"/>
    <s v="AD"/>
    <d v="2024-02-08T00:00:00"/>
    <n v="22024000867"/>
    <s v="2024 10 2311 213"/>
    <n v="1000"/>
    <x v="587"/>
    <s v="PUESTA EN MARCHA CALDERAS BERETTA CON REVISIÓN INSTALACIÓN GAS VVD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735"/>
    <s v="AD"/>
    <d v="2024-01-01T00:00:00"/>
    <n v="22024001272"/>
    <s v="2024 10 2311 213"/>
    <n v="290.39999999999998"/>
    <x v="591"/>
    <s v="CONTRATO DE MANTENIMIENTO DE CALEFACCION COMEDOR SOCIAL Y CAI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736"/>
    <s v="AD"/>
    <d v="2024-01-01T00:00:00"/>
    <n v="22024001273"/>
    <s v="2024 10 2311 213"/>
    <n v="2323.1999999999998"/>
    <x v="591"/>
    <s v="CONTRATO DE MANTENIMIENTO DE CALEFACCION CEAS Y CENTRO INTEGRAD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40025800"/>
    <s v="AD"/>
    <d v="2024-06-19T00:00:00"/>
    <n v="22024005094"/>
    <s v="2024 10 2311 213"/>
    <n v="242"/>
    <x v="95"/>
    <s v="COSTES REALIZACION INSPECCION PERIODICA - OCA - EN ASCENSOR DEL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25796"/>
    <s v="AD"/>
    <d v="2024-06-19T00:00:00"/>
    <n v="22024005056"/>
    <s v="2024 10 2311 213"/>
    <n v="5371.19"/>
    <x v="591"/>
    <s v="SUSTITUCIÓN DEPÓSITO ACUMULADOR 1.000 L AGUA CALIENTE SANITARIA EN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23935"/>
    <s v="AD"/>
    <d v="2024-06-14T00:00:00"/>
    <n v="22024004956"/>
    <s v="2024 10 2311 213"/>
    <n v="489.08"/>
    <x v="610"/>
    <s v="REPARACION CALDERA ROCA-NOVANOX DE VVDA SOCIAL PORTILLO DE BALBOA 11 3 EXT DCH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8060"/>
    <s v="AD"/>
    <d v="2024-05-17T00:00:00"/>
    <n v="22024004486"/>
    <s v="2024 10 2311 213"/>
    <n v="75"/>
    <x v="610"/>
    <s v="REVISION Y LIMPIEZA CALDERA ROCA EN VVDA SOCIAL CALLE SALUD 15 2-DCH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8061"/>
    <s v="AD"/>
    <d v="2024-05-17T00:00:00"/>
    <n v="22024004556"/>
    <s v="2024 10 2311 213"/>
    <n v="79.92"/>
    <x v="610"/>
    <s v="REVISION Y PUESTA EN FUNCIONAMIENTO CALDERA VVDA SOCIAL EN VINOS DE RUEDA 22 1-M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8052"/>
    <s v="AD"/>
    <d v="2024-05-17T00:00:00"/>
    <n v="22024004312"/>
    <s v="2024 10 2311 213"/>
    <n v="665.5"/>
    <x v="611"/>
    <s v="INSTALACION DE CALENTADOR DE AGUA CALIENTE EN LA VVDA SOCIAL SITA EN CALLE TORTOLA 2 1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1970"/>
    <s v="AD"/>
    <d v="2024-04-17T00:00:00"/>
    <n v="22024004079"/>
    <s v="2024 10 2311 213"/>
    <n v="94.38"/>
    <x v="86"/>
    <s v="MANTENIMIENTO CORRECTIVO CENTRAL DE INCENDIOS CENTRO INTEGRADO PSH"/>
    <s v="220"/>
    <s v="CABANILLAS DEL CAMPO"/>
    <s v="GUADALAJARA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1966"/>
    <s v="AD"/>
    <d v="2024-04-17T00:00:00"/>
    <n v="22024004066"/>
    <s v="2024 10 2311 213"/>
    <n v="325"/>
    <x v="612"/>
    <s v="SUSTITUCION POR AVERIA DE LA PLACA DE INDUCCION DE LA VVDA SOCIAL DE CALLE COSTA DORADA 8, 1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27834"/>
    <s v="AD"/>
    <d v="2024-06-27T00:00:00"/>
    <n v="22024005199"/>
    <s v="2024 10 2311 213"/>
    <n v="199.65"/>
    <x v="591"/>
    <s v="REDUCCION FUGA DE AGUA EN DEPOSITO ACS PICADO Y CANALIZACION FUGA HACIA DESAGÜE EN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28964"/>
    <s v="AD"/>
    <d v="2024-07-03T00:00:00"/>
    <n v="22024005283"/>
    <s v="2024 10 2311 213"/>
    <n v="1485.88"/>
    <x v="95"/>
    <s v="SUSTITUCION DE CAPTADOR DE IMPULSOS DEL LIMITADOR Y PLACA SOBREEXCITACION  EN UN ASCENSOR DEL CENTRO INTEGRADO PSH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3"/>
  </r>
  <r>
    <n v="220240043928"/>
    <s v="AD"/>
    <d v="2024-09-25T00:00:00"/>
    <n v="22024006628"/>
    <s v="2024 10 2311 213"/>
    <n v="577.41"/>
    <x v="610"/>
    <s v="REPARACION CON CAMBIO PIEZAS CALDERA MARCA BERETTA ALOJ PROVISIONAL CALLE HEULGAS 30 1C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3"/>
  </r>
  <r>
    <n v="220240043927"/>
    <s v="AD"/>
    <d v="2024-09-25T00:00:00"/>
    <n v="22024006627"/>
    <s v="2024 10 2311 213"/>
    <n v="155.27000000000001"/>
    <x v="610"/>
    <s v="REVISIÓN Y PUESTA EN MARCHA DE CALDERA BERETTA EN VVDA ALOJ PROV CALLE HUELGAS 30 1C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3"/>
  </r>
  <r>
    <n v="220240006627"/>
    <s v="AD"/>
    <d v="2024-03-14T00:00:00"/>
    <n v="22024003284"/>
    <s v="2024 10 2312 212"/>
    <n v="105.12"/>
    <x v="246"/>
    <s v="SUMINISTRO DE GRIFOS MONOMANDOS PARA EL CVA PUENTE COLGANTE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2"/>
  </r>
  <r>
    <n v="220240003369"/>
    <s v="AD"/>
    <d v="2024-02-26T00:00:00"/>
    <n v="22024002356"/>
    <s v="2024 10 2312 212"/>
    <n v="205.7"/>
    <x v="291"/>
    <s v="REPARACION DESATASCO DE TUBERIA QUE RECOGE LAS AGUAS DE LOS ASEOS DEL CVA PARQUESOL- INICI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2"/>
  </r>
  <r>
    <n v="220240003576"/>
    <s v="D"/>
    <d v="2024-02-28T00:00:00"/>
    <n v="22024000484"/>
    <s v="2024 10 2312 212"/>
    <n v="374.18"/>
    <x v="162"/>
    <s v="MANT. SUMINISTRO MATERIAL PARA REPARACIONES DE INICIATIVAS SOCIALES, APRENDIZ, CVA S.JUAN,HUERTA, PTE. COLG .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6807"/>
    <s v="D"/>
    <d v="2024-03-18T00:00:00"/>
    <n v="22024000485"/>
    <s v="2024 10 2312 212"/>
    <n v="205.26"/>
    <x v="162"/>
    <s v="MANTENIMIENTO, SUMINISTRO MATERIAL ELECTRICO  PARA REPARACIONES DEL CVA PTE. C, Z.SUR Y HUERTA DEL REY- INICIATIVAS SOCI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66"/>
    <s v="D"/>
    <d v="2024-02-28T00:00:00"/>
    <n v="22024000485"/>
    <s v="2024 10 2312 212"/>
    <n v="112.59"/>
    <x v="162"/>
    <s v="MANT. REPARACIONESDEL CVA HUERTA  PORTALAMP Y  REGLETA  Y DEL CVA Z. SUR REGLETA  OBO 74CE BL,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6"/>
    <s v="D"/>
    <d v="2024-02-28T00:00:00"/>
    <n v="22024000485"/>
    <s v="2024 10 2312 212"/>
    <n v="85.1"/>
    <x v="162"/>
    <s v="MANT. SUMINISTRO MATERIAL PARA REPARACIONES DE INICIATIVAS SOCIALES, APRENDIZ, CVA S.JUAN,HUERTA, PTE. COLG .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60"/>
    <s v="D"/>
    <d v="2024-02-28T00:00:00"/>
    <n v="22024000484"/>
    <s v="2024 10 2312 212"/>
    <n v="46.85"/>
    <x v="162"/>
    <s v="MANT. REPARACIONES DEL CVA SAN JUAN DOWNL.EMP ROBLAN  Y DEL CVA HUERTA  DEL REY BL. BASE 4TO LEGRAND - INICIARIVAS SOC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60"/>
    <s v="D"/>
    <d v="2024-02-28T00:00:00"/>
    <n v="22024000485"/>
    <s v="2024 10 2312 212"/>
    <n v="30.76"/>
    <x v="162"/>
    <s v="MANT. REPARACIONES DEL CVA SAN JUAN DOWNL.EMP ROBLAN  Y DEL CVA HUERTA  DEL REY BL. BASE 4TO LEGRAND - INICIARIVAS SOC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6807"/>
    <s v="D"/>
    <d v="2024-03-18T00:00:00"/>
    <n v="22024000484"/>
    <s v="2024 10 2312 212"/>
    <n v="18.98"/>
    <x v="162"/>
    <s v="MANTENIMIENTO, SUMINISTRO MATERIAL ELECTRICO  PARA REPARACIONES DEL CVA PTE. C, Z.SUR Y HUERTA DEL REY- INICIATIVAS SOCI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0"/>
    <s v="D"/>
    <d v="2024-02-28T00:00:00"/>
    <n v="22024000485"/>
    <s v="2024 10 2312 212"/>
    <n v="44.64"/>
    <x v="267"/>
    <s v="MANT. SUMINISTRO MATERIAL PARA REPARACIONES NP4-12 - Batería Yuasa 12V  DEL CVA HUERTA DEL REY-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4"/>
    <s v="D"/>
    <d v="2024-02-28T00:00:00"/>
    <n v="22024000485"/>
    <s v="2024 10 2312 212"/>
    <n v="165.37"/>
    <x v="193"/>
    <s v="MANT, SUMINISTRO MATERIAL REPARACIONES,  KIT BASE OBT PARA CVA HUERTA  Y PARA EL CVA ZONA SUR, CONTERA REDONDA GOM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57"/>
    <s v="D"/>
    <d v="2024-02-28T00:00:00"/>
    <n v="22024000485"/>
    <s v="2024 10 2312 212"/>
    <n v="80.709999999999994"/>
    <x v="193"/>
    <s v="MANT. REPARACIONES DEL CVA ZONA ESTE, BOMBILLO TESA 5030 35x35 LNY RIO ESGUEVA,   BOMBILLO - INICIATIVS SOCIALES- DUR 1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7712"/>
    <s v="D"/>
    <d v="2024-03-21T00:00:00"/>
    <n v="22024000485"/>
    <s v="2024 10 2312 212"/>
    <n v="18.36"/>
    <x v="193"/>
    <s v="MANTENIMIENTO, SUMINISTRO DE  CEYS SELLACEYS MADERA HAYA PARA REPARACIONES DEL CVA HUERTA DEL REY- DUR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021"/>
    <s v="AD"/>
    <d v="2024-02-21T00:00:00"/>
    <n v="22024000463"/>
    <s v="2024 10 2312 212"/>
    <n v="300.39"/>
    <x v="172"/>
    <s v="MANTENIM. NECESITA UN  BRAZO ARTICULADO DE 12 METROS ( MANT LLAMA A ESTA EMPRESA)PARA  REPARARLA  GOTERA DEL CVA Z. ESTE"/>
    <n v="220"/>
    <s v="CABEZON DE PISUERGA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2"/>
  </r>
  <r>
    <n v="220240003568"/>
    <s v="D"/>
    <d v="2024-02-28T00:00:00"/>
    <n v="22024000484"/>
    <s v="2024 10 2312 212"/>
    <n v="86.98"/>
    <x v="195"/>
    <s v="MANT. SUMINISTRO DE MATERIAL PARA REPARACIONES DEL CVA SAN JUAN Y Z. SUR-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7706"/>
    <s v="D"/>
    <d v="2024-03-21T00:00:00"/>
    <n v="22024000485"/>
    <s v="2024 10 2312 212"/>
    <n v="81.99"/>
    <x v="195"/>
    <s v="MANTENIMIENTO, SUMINISTRO PARA REPARACIONES, *PERCHA BRINOX OFFICE INDIVIDUAL BLISTER Y TORNILLO PARA EL CVA PARQUESOL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68"/>
    <s v="D"/>
    <d v="2024-02-28T00:00:00"/>
    <n v="22024000485"/>
    <s v="2024 10 2312 212"/>
    <n v="68.67"/>
    <x v="195"/>
    <s v="MANT. SUMINISTRO DE MATERIAL PARA REPARACIONES DEL CVA SAN JUAN Y Z. SUR-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7704"/>
    <s v="D"/>
    <d v="2024-03-21T00:00:00"/>
    <n v="22024000484"/>
    <s v="2024 10 2312 212"/>
    <n v="12.44"/>
    <x v="262"/>
    <s v="MANTENIMIENTO, SUMINISTRO DE UNECOL DESATASCADOR LIQUIDO USO PROFESIONAL BOTELLA 1L PARA REPARACION EN EL CVA RONDILLA.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2"/>
    <s v="D"/>
    <d v="2024-02-28T00:00:00"/>
    <n v="22024000485"/>
    <s v="2024 10 2312 212"/>
    <n v="20.61"/>
    <x v="194"/>
    <s v="MANT. SUMINISTRO DE MATERIAL PARA REPARACIONES 74 CANAL DE SUELO ANTRACITA X CEYS MONTACK CINTA BLISTER DEL CVA Z. SUR-"/>
    <n v="300"/>
    <s v="BARCELONA"/>
    <s v="BARCELONA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8"/>
    <s v="D"/>
    <d v="2024-02-28T00:00:00"/>
    <n v="22024000485"/>
    <s v="2024 10 2312 212"/>
    <n v="35.090000000000003"/>
    <x v="249"/>
    <s v="MANTENIMIENTO, SUMINISTRO DE MATERIAL PARA EL CVA HUERTA DEL REY,  GYPREX ESTANDAR VINILO 60*60*8 -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27209"/>
    <s v="D"/>
    <d v="2024-06-26T00:00:00"/>
    <n v="22024000484"/>
    <s v="2024 10 2312 212"/>
    <n v="82.41"/>
    <x v="247"/>
    <s v="MANT. SUMINISTRO DE DISCO DIAMANTE GRAL OBRA,CINCEL SDS-MAX,PARA REPARACION DEL CVA DELICIAS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7169"/>
    <s v="D"/>
    <d v="2024-06-26T00:00:00"/>
    <n v="22024000484"/>
    <s v="2024 10 2312 212"/>
    <n v="75.56"/>
    <x v="192"/>
    <s v="MANTENIMIENTO, SUMINISTRO DE PINTURA SEGOCRYL M-60 S 15LT   PARA REPARACION DEL CVA DELICIA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7171"/>
    <s v="D"/>
    <d v="2024-06-26T00:00:00"/>
    <n v="22024000484"/>
    <s v="2024 10 2312 212"/>
    <n v="24.54"/>
    <x v="192"/>
    <s v="MANT. SUMINISTRO DE TEMPLE SEGOPI LISO BLANCO 2KG  PARA REPACION DEL CVA DELICIAS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6627"/>
    <s v="D"/>
    <d v="2024-06-25T00:00:00"/>
    <n v="22024000484"/>
    <s v="2024 10 2312 212"/>
    <n v="27.62"/>
    <x v="162"/>
    <s v="MANT. SUMINISTRO DE PANEL DISANO ECO 33W 4000K  60X60, PANTALLA LDV DPROOF 42W  PARA EL CVA SAN JUAN  - INICIATIVAS SOC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6668"/>
    <s v="D"/>
    <d v="2024-06-25T00:00:00"/>
    <n v="22024000484"/>
    <s v="2024 10 2312 212"/>
    <n v="10.08"/>
    <x v="192"/>
    <s v="MANT. SUMNISTRO  DE TKROM IMPRIMACION MULTIUSOS GRIS 431 0.25LT - CENTRO DE VIDA ACTIVA DELICIAS- INICITIVA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5799"/>
    <s v="AD"/>
    <d v="2024-06-19T00:00:00"/>
    <n v="22024005087"/>
    <s v="2024 10 2312 212"/>
    <n v="104.5"/>
    <x v="171"/>
    <s v="EN EL CVA DELICIAS HAN  REALIZADO UNA REPARACION PARA LO CUAL EL S.DE MANTEN. DEL AYUNTAMIENTO  NECESITADO UN CONTENEDOR"/>
    <s v="220"/>
    <s v="LA FLECHA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24202"/>
    <s v="D"/>
    <d v="2024-06-18T00:00:00"/>
    <n v="22024000484"/>
    <s v="2024 10 2312 212"/>
    <n v="164.08"/>
    <x v="193"/>
    <s v="CVA PUENTE COLGANTE, MANT. SUMINISTRO PRA REPARACIONES ,  CISA SELECTOR CIERRE 07084.10.0 / CIERRA.DORMA TS68 F2-4 PLAT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33"/>
    <s v="D"/>
    <d v="2024-06-18T00:00:00"/>
    <n v="22024000484"/>
    <s v="2024 10 2312 212"/>
    <n v="126.22"/>
    <x v="195"/>
    <s v="MANT. SUMINISTRO DE MATERIAL PARA REPARACIONES DEL CVA PTE. COLGANTE Y HUERTA DEL REY- INICITIVA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33"/>
    <s v="D"/>
    <d v="2024-06-18T00:00:00"/>
    <n v="22024000485"/>
    <s v="2024 10 2312 212"/>
    <n v="45.3"/>
    <x v="195"/>
    <s v="MANT. SUMINISTRO DE MATERIAL PARA REPARACIONES DEL CVA PTE. COLGANTE Y HUERTA DEL REY- INICITIVA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06"/>
    <s v="D"/>
    <d v="2024-06-18T00:00:00"/>
    <n v="22024000484"/>
    <s v="2024 10 2312 212"/>
    <n v="85.6"/>
    <x v="262"/>
    <s v="MANTENIMIENTO, MATERIAL REPARACION DEL  CVA LA VICTORIA / PRESTO GRIFO LAVABO TEMPORIZADO LATON CROMADO 1/2&quot;&quot; (605)- INIC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08"/>
    <s v="D"/>
    <d v="2024-06-18T00:00:00"/>
    <n v="22024000484"/>
    <s v="2024 10 2312 212"/>
    <n v="298.47000000000003"/>
    <x v="249"/>
    <s v="MANTENIMIENTO, MATERIALES PARA REPARACIONES DEL CVA DELICIAS- INICIATIVA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04"/>
    <s v="D"/>
    <d v="2024-06-18T00:00:00"/>
    <n v="22024000484"/>
    <s v="2024 10 2312 212"/>
    <n v="48.4"/>
    <x v="413"/>
    <s v="MANTENIMIENTO, SUMINISTRO DE MATERIAL  PARA REPARACIONES EN EL CVA DELICIAS- INICIATIVAS SOCIALES"/>
    <s v="300"/>
    <s v="VALDELAFUENTE"/>
    <s v="LEON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22323"/>
    <s v="AD"/>
    <d v="2024-05-31T00:00:00"/>
    <n v="22024003786"/>
    <s v="2024 10 2312 212"/>
    <n v="605"/>
    <x v="246"/>
    <s v="SUMINISTRO DE MATERIAL PARA REPARACION DE FONTANERIA URGENTE DEL CVA DELICIAS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21018"/>
    <s v="AD"/>
    <d v="2024-05-24T00:00:00"/>
    <n v="22024004693"/>
    <s v="2024 10 2312 212"/>
    <n v="411.4"/>
    <x v="291"/>
    <s v="DESATASCO DE TUBERIAS DEL CVA ARCA REAL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18270"/>
    <s v="D"/>
    <d v="2024-05-17T00:00:00"/>
    <n v="22024000484"/>
    <s v="2024 10 2312 212"/>
    <n v="51.33"/>
    <x v="194"/>
    <s v="MANTENIMIENTO, SUMINISTRO DE  22 BRIDA PARA USO INTERIOR NATURAL 2,5X101 U60X, 26 BASE ADHESIVA PARA EL CVA LA VICTORIA-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069"/>
    <s v="D"/>
    <d v="2024-05-17T00:00:00"/>
    <n v="22024000484"/>
    <s v="2024 10 2312 212"/>
    <n v="133.54"/>
    <x v="162"/>
    <s v="MANT. SUMINISTRO MATERIAL REPARACIONES DEL CVA PTE. COLGANTE, RONDILLA Y APRENDIZAJE- INICIATIVAS ..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069"/>
    <s v="D"/>
    <d v="2024-05-17T00:00:00"/>
    <n v="22024000485"/>
    <s v="2024 10 2312 212"/>
    <n v="3.12"/>
    <x v="162"/>
    <s v="MANT. SUMINISTRO MATERIAL REPARACIONES DEL CVA PTE. COLGANTE, RONDILLA Y APRENDIZAJE- INICIATIVAS ..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272"/>
    <s v="D"/>
    <d v="2024-05-17T00:00:00"/>
    <n v="22024000485"/>
    <s v="2024 10 2312 212"/>
    <n v="65.16"/>
    <x v="162"/>
    <s v="MANT. SUMINISTRO DE  DOWN DISANO ECOLEX3 1729 20W 4K,LAMPARA PH LEDSPOTMV ND 8-100W  PARA EL CVA FRAY LUIS DE LEON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071"/>
    <s v="D"/>
    <d v="2024-05-17T00:00:00"/>
    <n v="22024000485"/>
    <s v="2024 10 2312 212"/>
    <n v="107.27"/>
    <x v="267"/>
    <s v="MANT. SUMINISTRO DE CAMPANA LED 100W 13924LM-5000K-120° IP65 ARGON 2.8 PRA EL CVA ZONA SUR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274"/>
    <s v="D"/>
    <d v="2024-05-17T00:00:00"/>
    <n v="22024000484"/>
    <s v="2024 10 2312 212"/>
    <n v="189.36"/>
    <x v="193"/>
    <s v="MANT. SUMINISTRO DE MATERIAL PARA REPARACIONES DE LOS CVA ROND, PTE.COLG, SAN JUAN Y Z. ES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274"/>
    <s v="D"/>
    <d v="2024-05-17T00:00:00"/>
    <n v="22024000485"/>
    <s v="2024 10 2312 212"/>
    <n v="700.35"/>
    <x v="193"/>
    <s v="MANT. SUMINISTRO DE MATERIAL PARA REPARACIONES DE LOS CVA ROND, PTE.COLG, SAN JUAN Y Z. ES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210"/>
    <s v="D"/>
    <d v="2024-05-17T00:00:00"/>
    <n v="22024000484"/>
    <s v="2024 10 2312 212"/>
    <n v="365.9"/>
    <x v="249"/>
    <s v="MANTENIMIENTO SUMINISTRO DE MATERIAL PARA REPARACIONES DEL CVA PTE. COLGANTE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7446"/>
    <s v="AD"/>
    <d v="2024-05-15T00:00:00"/>
    <n v="22024004372"/>
    <s v="2024 10 2312 212"/>
    <n v="205.7"/>
    <x v="291"/>
    <s v="REPARACION DE ATASCO DE TUBERIA GENERAL QUE RECOGE LAS AGUAS DE LOS ASEOS DEL CVA ZONA ES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13668"/>
    <s v="D"/>
    <d v="2024-04-30T00:00:00"/>
    <n v="22024000485"/>
    <s v="2024 10 2312 212"/>
    <n v="41.71"/>
    <x v="193"/>
    <s v="MANT. SUMINSTRO DE MATERIALES PARA REPARACIONES EN EL CVA ZONA SUR , ARCA, HUERTA Y LA VICTORIA- DUR 1 DIA- INICIATIVA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3668"/>
    <s v="D"/>
    <d v="2024-04-30T00:00:00"/>
    <n v="22024000484"/>
    <s v="2024 10 2312 212"/>
    <n v="23.27"/>
    <x v="193"/>
    <s v="MANT. SUMINSTRO DE MATERIALES PARA REPARACIONES EN EL CVA ZONA SUR , ARCA, HUERTA Y LA VICTORIA- DUR 1 DIA- INICIATIVA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3764"/>
    <s v="D"/>
    <d v="2024-04-30T00:00:00"/>
    <n v="22024000484"/>
    <s v="2024 10 2312 212"/>
    <n v="60.74"/>
    <x v="195"/>
    <s v="MANT. SUMINISTRO   DE  CLAVIJA 4.8MM TT 16A BL EH / BASE MOVIL BIP T/T  CABLE MANGUERA PARA EL  C.V.A. RONDILLA ,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3754"/>
    <s v="D"/>
    <d v="2024-04-30T00:00:00"/>
    <n v="22024000485"/>
    <s v="2024 10 2312 212"/>
    <n v="24.66"/>
    <x v="195"/>
    <s v="MANT. SUMINISTRO DE  CERRADURA TESA 413058RHN 130 50 HN S/CIL F RED.PARA EL CVA HUERTA DEL REY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3774"/>
    <s v="D"/>
    <d v="2024-04-30T00:00:00"/>
    <n v="22024000485"/>
    <s v="2024 10 2312 212"/>
    <n v="16.25"/>
    <x v="247"/>
    <s v="MANT. SUMINISTRO DE SILICONA NEUTRA BLANCO PARA REPARACIONES DEL CVA ZONA ESTE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2827"/>
    <s v="D"/>
    <d v="2024-04-25T00:00:00"/>
    <n v="22024000484"/>
    <s v="2024 10 2312 212"/>
    <n v="16.059999999999999"/>
    <x v="195"/>
    <s v="MANTENIMIENTO, SUMINISTRO MATERIAL REPARACIONES PARA EL  CVA SAN JUAN  Y  CVA ZONA SUR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2827"/>
    <s v="D"/>
    <d v="2024-04-25T00:00:00"/>
    <n v="22024000485"/>
    <s v="2024 10 2312 212"/>
    <n v="16.05"/>
    <x v="195"/>
    <s v="MANTENIMIENTO, SUMINISTRO MATERIAL REPARACIONES PARA EL  CVA SAN JUAN  Y  CVA ZONA SUR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1132"/>
    <s v="D"/>
    <d v="2024-04-11T00:00:00"/>
    <n v="22024000485"/>
    <s v="2024 10 2312 212"/>
    <n v="253.13"/>
    <x v="194"/>
    <s v="MANTENIMIENTO, UMINISTRO DE LAMP.LED A60 FROSTED 9W Y DOWNL 21W 2400/840 D230 IP54 PARA EL CVA ZONA SUR- INICIATIVAS SOC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1163"/>
    <s v="D"/>
    <d v="2024-04-11T00:00:00"/>
    <n v="22024000485"/>
    <s v="2024 10 2312 212"/>
    <n v="22.87"/>
    <x v="267"/>
    <s v="MANTENIMIENTO, SUMINISTRO PARA REPARACION DEL TELEFONILLOS DEL CENTRO DE APRENDIZAJE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1159"/>
    <s v="D"/>
    <d v="2024-04-11T00:00:00"/>
    <n v="22024000485"/>
    <s v="2024 10 2312 212"/>
    <n v="43.62"/>
    <x v="193"/>
    <s v="MANTENIMINETO, SUMINISTRO MATERIAL REPARAVCIONES DEL CVA RIO ESGUEVA / COPIA LLAVES MCM 54 MAESTRA F-34677-INICIATIVA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0753"/>
    <s v="AD"/>
    <d v="2024-04-03T00:00:00"/>
    <n v="22024003787"/>
    <s v="2024 10 2312 212"/>
    <n v="300"/>
    <x v="246"/>
    <s v="MATERIAL DE FONTANERIA PARA  REPARACIONES DE LOS CVA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10753"/>
    <s v="AD"/>
    <d v="2024-04-03T00:00:00"/>
    <n v="22024003786"/>
    <s v="2024 10 2312 212"/>
    <n v="200"/>
    <x v="246"/>
    <s v="MATERIAL DE FONTANERIA PARA  REPARACIONES DE LOS CVA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36104"/>
    <s v="D"/>
    <d v="2024-08-07T00:00:00"/>
    <n v="22024000485"/>
    <s v="2024 10 2312 212"/>
    <n v="16.29"/>
    <x v="162"/>
    <s v="MANTENIMIENTO, SUMINISTROCLAVIJA SOLERA 6566,BASE SCH NIESSEN,MARCO 1E NIESSEN 8771 PARA EL CVA ARCA Y LA PERGOL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148"/>
    <s v="D"/>
    <d v="2024-07-17T00:00:00"/>
    <n v="22024000485"/>
    <s v="2024 10 2312 212"/>
    <n v="256.39999999999998"/>
    <x v="162"/>
    <s v="MANTENIMIENTO, SUMINISTRO DE MATERIALPARA REPARACIONES, CISTERNA PRESTO D/ DESCARGA 87240 PARA EL CVA HUERTA DEL REY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028"/>
    <s v="D"/>
    <d v="2024-07-17T00:00:00"/>
    <n v="22024000485"/>
    <s v="2024 10 2312 212"/>
    <n v="6.35"/>
    <x v="195"/>
    <s v="MANTENIMIENTO, REPARACION DE  CERRADURA KEYA MUEBLE VARILLA 200062 DEL CVA HUERTA DEL REY- INICIATIVAS SOCIALE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030"/>
    <s v="D"/>
    <d v="2024-07-17T00:00:00"/>
    <n v="22024000484"/>
    <s v="2024 10 2312 212"/>
    <n v="20.88"/>
    <x v="195"/>
    <s v="MANTENIMIENTO,MATERIAL  REPARACIONES,  MULETILLA CORREDERA CB21IN MICEL PARA EL CVA SAN JUAN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032"/>
    <s v="D"/>
    <d v="2024-07-17T00:00:00"/>
    <n v="22024000485"/>
    <s v="2024 10 2312 212"/>
    <n v="6.35"/>
    <x v="195"/>
    <s v="MANTENIMIENTO, MATERIAL PARA REPARACIONES,  CERRADURA KEYA MUEBLE VARILLA 200062  PARA EL CVA RIO ESGUEV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109"/>
    <s v="D"/>
    <d v="2024-07-17T00:00:00"/>
    <n v="22024000485"/>
    <s v="2024 10 2312 212"/>
    <n v="36.369999999999997"/>
    <x v="194"/>
    <s v="MANTENIMIENTO, SUMINISTRO DE LAMPARA HE 28W/840 PARA   REPARACION ELECTRICA DEL CVA ZONA ESTE- INICIATIVAS SOCIALES"/>
    <n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0389"/>
    <s v="D"/>
    <d v="2024-07-12T00:00:00"/>
    <n v="22024000485"/>
    <s v="2024 10 2312 212"/>
    <n v="54.01"/>
    <x v="268"/>
    <s v="MANT. SUMINISTRO DE MATERIALES,  CONTENEDOR ECO CON PEDAL  PARA EL CVA ARCA REAL - INICIATIVAS SOCIALE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0387"/>
    <s v="D"/>
    <d v="2024-07-12T00:00:00"/>
    <n v="22024000484"/>
    <s v="2024 10 2312 212"/>
    <n v="32.44"/>
    <x v="193"/>
    <s v="MANTENIMIENTO, REPRACION DE BOMBILLO MCM PREMONTADO EAF: 10-30 PARA EL CVA DELICIAS- INICIATIVAS SOCIALE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29144"/>
    <s v="D"/>
    <d v="2024-07-03T00:00:00"/>
    <n v="22024000484"/>
    <s v="2024 10 2312 212"/>
    <n v="360.99"/>
    <x v="162"/>
    <s v="MANT. SUMINISTRO PARA REPARACIONES ELECTRICAS  DEL CVA PTE. COL, SAN JUAN Y C. OCUPACIONAL.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29144"/>
    <s v="D"/>
    <d v="2024-07-03T00:00:00"/>
    <n v="22024000485"/>
    <s v="2024 10 2312 212"/>
    <n v="13.46"/>
    <x v="162"/>
    <s v="MANT. SUMINISTRO PARA REPARACIONES ELECTRICAS  DEL CVA PTE. COL, SAN JUAN Y C. OCUPACIONAL.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147"/>
    <s v="D"/>
    <d v="2024-08-26T00:00:00"/>
    <n v="22024000485"/>
    <s v="2024 10 2312 212"/>
    <n v="25.26"/>
    <x v="193"/>
    <s v="MANTENIMIENTO,SUMINISTRO DE GOLPETE MICEL EU 6808 ALUM. NEGRO PARA REPARCIONES DEL CVA HUERTA DEL REY- INICIATIVAS SOC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120"/>
    <s v="D"/>
    <d v="2024-08-26T00:00:00"/>
    <n v="22024000485"/>
    <s v="2024 10 2312 212"/>
    <n v="1851.3"/>
    <x v="195"/>
    <s v="MANTENIMIENTO SUMINISTRO DE  FELPUDO SUPER RALLY  PARA ENTRADA AL CENTRO DE VIDA ACTIVA ZONA ES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166"/>
    <s v="D"/>
    <d v="2024-08-26T00:00:00"/>
    <n v="22024000484"/>
    <s v="2024 10 2312 212"/>
    <n v="101.24"/>
    <x v="262"/>
    <s v="MANTENIMIENTO, SUMINISTRO DE DOSSUMIDERO SIFONICO FUND. 30X30PARA REALIZAR REPARACIONES EN  EL CVA DELICIAS- INICIATIVA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168"/>
    <s v="D"/>
    <d v="2024-08-26T00:00:00"/>
    <n v="22024000484"/>
    <s v="2024 10 2312 212"/>
    <n v="26.18"/>
    <x v="262"/>
    <s v="MANTENIMIENTO, SUMINISTRO DE  PEGAMENTO PVC GEL 250G / CODO 87ª SANITARIO H-H DN PRA REPARACIONES DEL CVA DELICIAS-INICI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899"/>
    <s v="AD"/>
    <d v="2024-08-27T00:00:00"/>
    <n v="22024006068"/>
    <s v="2024 10 2312 212"/>
    <n v="6.05"/>
    <x v="248"/>
    <s v="SUMINISTRO DE RECOGEDOR DE PERSIANA PARA EL CVA PUENTE COLGANTE- INICIATIVAS SOCIALES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2"/>
  </r>
  <r>
    <n v="220240043930"/>
    <s v="AD"/>
    <d v="2024-09-25T00:00:00"/>
    <n v="22024006697"/>
    <s v="2024 10 2312 212"/>
    <n v="35.090000000000003"/>
    <x v="248"/>
    <s v="SUMINISTRO DE SISTEMA DE ACCIONAMIENTO DE CADENA  DE PERSIANA PARA EL CVA PARQUESOL- INICIATIVAS SOCIALES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2"/>
  </r>
  <r>
    <n v="220219001008"/>
    <s v="AD"/>
    <d v="2024-01-01T00:00:00"/>
    <n v="22024001921"/>
    <s v="2024 10 2312 213"/>
    <n v="559.19000000000005"/>
    <x v="97"/>
    <s v="SUMINISTROS DE IMPRESION DE LOS CENTROS DEPERSONAS MAYORESTRANSFERIDOS DEL 8 DE FEBRERO DE 2022 AL 7 DE FEBRERO DE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19001009"/>
    <s v="AD"/>
    <d v="2024-01-01T00:00:00"/>
    <n v="22024001922"/>
    <s v="2024 10 2312 213"/>
    <n v="991.42"/>
    <x v="97"/>
    <s v="SUMINIS. DE IMPRESION DE LOS C.P. MAYORES NO TRANSFERIDOS Y S. CENTRALES DEL 8 DE FEBRERODE2022 AL 7 DE FEBRERO DE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0730"/>
    <s v="AD"/>
    <d v="2024-02-05T00:00:00"/>
    <n v="22024000066"/>
    <s v="2024 10 2312 213"/>
    <n v="34.26"/>
    <x v="87"/>
    <s v="REPARACION Y LLAVES DE ALARMA PARA EL CVA SAN JUAN Y CVA ARCA REAL- INICI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0730"/>
    <s v="AD"/>
    <d v="2024-02-05T00:00:00"/>
    <n v="22024000065"/>
    <s v="2024 10 2312 213"/>
    <n v="34.26"/>
    <x v="87"/>
    <s v="REPARACION Y LLAVES DE ALARMA PARA EL CVA SAN JUAN Y CVA ARCA REAL- INICI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882"/>
    <s v="AD"/>
    <d v="2024-01-01T00:00:00"/>
    <n v="22024001281"/>
    <s v="2024 10 2312 213"/>
    <n v="5420.8"/>
    <x v="613"/>
    <s v="MANTENIMIENTO PUERTAS AUTOMATICAS DE LS CVA TRNSFERIDOS DURANTE 2024"/>
    <n v="220"/>
    <s v="CISTERNIGA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1370"/>
    <s v="AD"/>
    <d v="2024-02-09T00:00:00"/>
    <n v="22024001484"/>
    <s v="2024 10 2312 213"/>
    <n v="240.79"/>
    <x v="614"/>
    <s v="REPARACION FRIGORIFICO, CAMBIO DE BURLETE DEL CVA ZONA SUR-INICIATIVAS SOCIALES"/>
    <n v="220"/>
    <s v="LAGUNA DE DUERO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1371"/>
    <s v="AD"/>
    <d v="2024-02-09T00:00:00"/>
    <n v="22024001485"/>
    <s v="2024 10 2312 213"/>
    <n v="240.97"/>
    <x v="86"/>
    <s v="REVISION BIES Y  GRUPO PRESION DEL SISTEMA DE DETECCION Y ALARMA DE INCENDIOS DEL CVA PARQUESOL DURANTE 2024"/>
    <n v="220"/>
    <s v="CABANILLAS DEL CAMPO"/>
    <s v="GUADALAJAR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0742"/>
    <s v="AD"/>
    <d v="2024-02-05T00:00:00"/>
    <n v="22024000116"/>
    <s v="2024 10 2312 213"/>
    <n v="242"/>
    <x v="615"/>
    <s v="MANTENIMIENTO DELAS CAMARAS EXTERIORES DEL CVA DELICIAS Y HUERTA DEL REY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0729"/>
    <s v="AD"/>
    <d v="2024-02-05T00:00:00"/>
    <n v="22024000035"/>
    <s v="2024 10 2312 213"/>
    <n v="248.05"/>
    <x v="95"/>
    <s v="REPARACION DEL ASCENSOR DEL CVA LA VICTORIA, REPARACION DE CORREA DE LA PUERTAS- INICIATIVA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0742"/>
    <s v="AD"/>
    <d v="2024-02-05T00:00:00"/>
    <n v="22024000115"/>
    <s v="2024 10 2312 213"/>
    <n v="254.1"/>
    <x v="615"/>
    <s v="MANTENIMIENTO DELAS CAMARAS EXTERIORES DEL CVA DELICIAS Y HUERTA DEL REY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949"/>
    <s v="AD"/>
    <d v="2024-01-01T00:00:00"/>
    <n v="22024001863"/>
    <s v="2024 10 2312 213"/>
    <n v="5032.74"/>
    <x v="97"/>
    <s v="SUMINISTROS DE IMPRESION DE LOS CENTROS  DE PERSONAS MAYORES  TRANSFERIDOS  DEL 8/2/24 AL 7/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39000950"/>
    <s v="AD"/>
    <d v="2024-01-01T00:00:00"/>
    <n v="22024001864"/>
    <s v="2024 10 2312 213"/>
    <n v="8922.7999999999993"/>
    <x v="97"/>
    <s v="SUMINIS. DE IMPRESION DE LOS C.P. MAYORES NO TRANSFERIDOS Y S. CENTRALES DEL 8/2/24 AL 7/2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39000883"/>
    <s v="AD"/>
    <d v="2024-01-01T00:00:00"/>
    <n v="22024001282"/>
    <s v="2024 10 2312 213"/>
    <n v="3388"/>
    <x v="613"/>
    <s v="MANTENIMIENTO DE LAS PUERTAS AUTOMATICAS EN 2024 DE LOS CVA SIN TRANSFERIR"/>
    <n v="220"/>
    <s v="CISTERNIGA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655"/>
    <s v="AD"/>
    <d v="2024-01-01T00:00:00"/>
    <n v="22024001256"/>
    <s v="2024 10 2312 213"/>
    <n v="771.38"/>
    <x v="349"/>
    <s v="SE-EIJI 11/2020 PS 3. PRORROGA CONT. MANT. C. APRENDIZAJE A LO LARGO DE LA VIDA. LOTE 2. AÑO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39000729"/>
    <s v="AD"/>
    <d v="2024-01-01T00:00:00"/>
    <n v="22024001266"/>
    <s v="2024 10 2312 213"/>
    <n v="2967.89"/>
    <x v="95"/>
    <s v="MANTENIMIENTO DE LOS ASCENSORES DE LOS CVA SIN TRANFERIR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38"/>
    <s v="AD"/>
    <d v="2024-01-01T00:00:00"/>
    <n v="22024001275"/>
    <s v="2024 10 2312 213"/>
    <n v="2715.19"/>
    <x v="87"/>
    <s v="MANTENIMEINTO DE LOS SISTEMAS DE SEGURIDAD Y VIDEOVIGILANCIA DE LOS CVA (ANTES CPM) NO TRANSFERIDOS DURANTE EL AÑO 2024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19001132"/>
    <s v="AD"/>
    <d v="2024-01-01T00:00:00"/>
    <n v="22024001965"/>
    <s v="2024 10 2312 213"/>
    <n v="3237.52"/>
    <x v="86"/>
    <s v="mant. inst.proteccion contra incendios INICIATIVAS SOC.AÑO 22 (L4:3781-L5 1.270)-AÑO 23Y24 L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3033"/>
    <s v="AD"/>
    <d v="2024-02-21T00:00:00"/>
    <n v="22024001650"/>
    <s v="2024 10 2312 213"/>
    <n v="844.58"/>
    <x v="95"/>
    <s v="ADAPTACION DE NUEVO EQUIPO DE COMUNICACION SAR DEL ASCENSOR DEL CVA Z. ESTE- INICI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28"/>
    <s v="AD"/>
    <d v="2024-01-01T00:00:00"/>
    <n v="22024001265"/>
    <s v="2024 10 2312 213"/>
    <n v="1959.72"/>
    <x v="95"/>
    <s v="MANTENIMIENTO DE LOS ASCENSORES DE LOS CVA TRANSFERIDOS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37"/>
    <s v="AD"/>
    <d v="2024-01-01T00:00:00"/>
    <n v="22024001274"/>
    <s v="2024 10 2312 213"/>
    <n v="1822.92"/>
    <x v="87"/>
    <s v="MANTENIMIENTO DE LOS SISTEMAS DE SEGURIDAD Y VIDEOVIGILANCIA DE LOS CVA (ANTES CPM) tRANSFERIDOS DURANTE EL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08"/>
    <s v="AD"/>
    <d v="2024-01-01T00:00:00"/>
    <n v="22024001264"/>
    <s v="2024 10 2312 213"/>
    <n v="968"/>
    <x v="616"/>
    <s v="MANTENIMIENTO DE LOS DESFIBRILADORES EN 2024 DE LOS CVA NO TRANSFERIDOS"/>
    <n v="220"/>
    <s v="SEVILLA"/>
    <s v="SEVILL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07"/>
    <s v="AD"/>
    <d v="2024-01-01T00:00:00"/>
    <n v="22024001263"/>
    <s v="2024 10 2312 213"/>
    <n v="605"/>
    <x v="616"/>
    <s v="MANTENIMIENTO PARA  LOS CVA TRANSFERIDOS DE LOS DESFIBRILADORES EN 2024"/>
    <n v="220"/>
    <s v="SEVILLA"/>
    <s v="SEVILL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902"/>
    <s v="AD"/>
    <d v="2024-01-01T00:00:00"/>
    <n v="22024001283"/>
    <s v="2024 10 2312 213"/>
    <n v="387.7"/>
    <x v="504"/>
    <s v="MANTENIMIENTO SISTEMA DE ALARMAS DEL CVA PARQUESOL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30"/>
    <s v="AD"/>
    <d v="2024-01-01T00:00:00"/>
    <n v="22024001267"/>
    <s v="2024 10 2312 213"/>
    <n v="2758.8"/>
    <x v="591"/>
    <s v="MANTENIMIETO CALEFACCION PARA 2024 DE LOS CVA TRANSFERIDO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31"/>
    <s v="AD"/>
    <d v="2024-01-01T00:00:00"/>
    <n v="22024001268"/>
    <s v="2024 10 2312 213"/>
    <n v="3310.56"/>
    <x v="591"/>
    <s v="MANTENIMIENTO CALEFACCION DE LOS CVA SIN TRANSFERIR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5398"/>
    <s v="AD/"/>
    <d v="2024-03-12T00:00:00"/>
    <n v="22024001965"/>
    <s v="2024 10 2312 213"/>
    <n v="-3237.52"/>
    <x v="86"/>
    <s v="mant. inst.proteccion contra incendios INICIATIVAS SOC.AÑO 22 (L4:3781-L5 1.270)-AÑO 23Y24 L4/BARRADO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5399"/>
    <s v="AD"/>
    <d v="2024-03-12T00:00:00"/>
    <n v="22024001965"/>
    <s v="2024 10 2312 213"/>
    <n v="1888.55"/>
    <x v="86"/>
    <s v="MANTENIMIENTO INST. PROTECCION  CONTRA INCENDIOS DE LOS CVA EN 2024.INICIATIVAS SOCIALES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5399"/>
    <s v="AD"/>
    <d v="2024-03-12T00:00:00"/>
    <n v="22024001263"/>
    <s v="2024 10 2312 213"/>
    <n v="1348.97"/>
    <x v="86"/>
    <s v="MANTENIMIENTO INST. PROTECCION  CONTRA INCENDIOS DE LOS CVA EN 2024.INICIATIVAS SOCIALES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5079"/>
    <s v="AD"/>
    <d v="2024-03-07T00:00:00"/>
    <n v="22024002952"/>
    <s v="2024 10 2312 213"/>
    <n v="225.06"/>
    <x v="591"/>
    <s v="REPARACION DE MOTOR DE  FANCOIL EN LA ZONA DE CAFETERIA DEL CVA ZONA SUR- INICI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25801"/>
    <s v="AD"/>
    <d v="2024-06-19T00:00:00"/>
    <n v="22024005095"/>
    <s v="2024 10 2312 213"/>
    <n v="242"/>
    <x v="95"/>
    <s v="INSPECCIONES OBLIGATORIAS DE LOS ASCENSORES DE LOS CVA DELICIAS, RONDILLA, Z. SUR Y PARQUESOL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25801"/>
    <s v="AD"/>
    <d v="2024-06-19T00:00:00"/>
    <n v="22024005096"/>
    <s v="2024 10 2312 213"/>
    <n v="484"/>
    <x v="95"/>
    <s v="INSPECCIONES OBLIGATORIAS DE LOS ASCENSORES DE LOS CVA DELICIAS, RONDILLA, Z. SUR Y PARQUESOL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21732"/>
    <s v="AD"/>
    <d v="2024-05-28T00:00:00"/>
    <n v="22024004654"/>
    <s v="2024 10 2312 213"/>
    <n v="136.75"/>
    <x v="617"/>
    <s v="REPARACION SISTEMA DE MEGAFONIA DEL CVA PUENTE COLGAN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39000190"/>
    <s v="AD"/>
    <d v="2024-01-01T00:00:00"/>
    <n v="22024001162"/>
    <s v="2024 10 2312 216"/>
    <n v="266.58999999999997"/>
    <x v="618"/>
    <s v="Mant. y Rep. eq. informaticos CPMS TRANSFERIDO La  Victoria de 1/01/24 a 28/2/24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n v="4314"/>
    <s v="4314. Actuaciones en materia de comercio minorista"/>
    <n v="22"/>
    <n v="22799"/>
  </r>
  <r>
    <n v="220240021023"/>
    <s v="AD"/>
    <d v="2024-05-24T00:00:00"/>
    <n v="22024004716"/>
    <s v="2024 10 2312 213"/>
    <n v="88.34"/>
    <x v="617"/>
    <s v="MEGAFONIA DEL CVA PTE. COLGANTE, MICROFONO DE SOBREMESA E INSTALACIONDEL MICROFONO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7458"/>
    <s v="AD"/>
    <d v="2024-05-15T00:00:00"/>
    <n v="22024004501"/>
    <s v="2024 10 2312 213"/>
    <n v="115"/>
    <x v="619"/>
    <s v="INSTALACION DE LAVAVAJILLAS PARA EL CVA SAN JUAN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02062"/>
    <s v="ADO"/>
    <d v="2024-02-21T00:00:00"/>
    <n v="22024001753"/>
    <s v="2024 10 2312 22001"/>
    <n v="1085"/>
    <x v="447"/>
    <s v="RENOVACIÓN DEL DIARIO AS DE  10 CENTROS VIDA ACTIVA // PERIODO: 01/11/2023 - 31/10/2024 //"/>
    <n v="240"/>
    <s v="MADRID"/>
    <s v="MADR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001"/>
  </r>
  <r>
    <n v="220240002063"/>
    <s v="ADO"/>
    <d v="2024-02-21T00:00:00"/>
    <n v="22024001752"/>
    <s v="2024 10 2312 22001"/>
    <n v="1085"/>
    <x v="447"/>
    <s v="RENOVACIÓN DEL DIARIO AS DE  10 CENTROS VIDA ACTIVA // PERIODO: 01/11/2023 - 31/10/2024 //"/>
    <n v="240"/>
    <s v="MADRID"/>
    <s v="MADR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001"/>
  </r>
  <r>
    <n v="220239000856"/>
    <s v="AD"/>
    <d v="2024-01-01T00:00:00"/>
    <n v="22024001207"/>
    <s v="2024 10 2312 22100"/>
    <n v="6000"/>
    <x v="102"/>
    <s v="ENERGIA ELECTRICA PARA EL CENTRO DE APRENDIZAJE A LO LARGO DE LA VIDAEN C/ PELICANO EN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0"/>
  </r>
  <r>
    <n v="220239000837"/>
    <s v="AD"/>
    <d v="2024-01-01T00:00:00"/>
    <n v="22024001188"/>
    <s v="2024 10 2312 22100"/>
    <n v="125000"/>
    <x v="102"/>
    <s v="prorroga sum. energía eléctrica  para los CVA Sin transferir -AÑO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0"/>
  </r>
  <r>
    <n v="220239000836"/>
    <s v="AD"/>
    <d v="2024-01-01T00:00:00"/>
    <n v="22024001187"/>
    <s v="2024 10 2312 22100"/>
    <n v="55000"/>
    <x v="102"/>
    <s v="prorroga sum.energía electrica CVA TRANSFERIDOS-AÑO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0"/>
  </r>
  <r>
    <n v="220239000421"/>
    <s v="AD"/>
    <d v="2024-01-01T00:00:00"/>
    <n v="22024001093"/>
    <s v="2024 10 2312 22102"/>
    <n v="74200"/>
    <x v="272"/>
    <s v="suministro gas-iniciativas sociales: cpms tranf-proy-de 1/1/24 a 30/9/25-(cont de 1/10/23 a 30/9/25)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2"/>
  </r>
  <r>
    <n v="220239000420"/>
    <s v="AD"/>
    <d v="2024-01-01T00:00:00"/>
    <n v="22024001092"/>
    <s v="2024 10 2312 22102"/>
    <n v="59400"/>
    <x v="272"/>
    <s v="suministro gas-iniciativas sociales: cpms no transf. de 1/1/24 a 30/9/25-(cont de 1/10/23 a 30/9/25)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2"/>
  </r>
  <r>
    <n v="220240001324"/>
    <s v="D"/>
    <d v="2024-02-09T00:00:00"/>
    <n v="22024000011"/>
    <s v="2024 10 2312 22104"/>
    <n v="1666.65"/>
    <x v="159"/>
    <s v="VESTUARIO DE LOS CENTROS DE VIDA ACTIVA SIN TRANSFERIR EN 2024-"/>
    <n v="300"/>
    <s v="VELEZ-RUBIO"/>
    <s v="ALMERI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4"/>
  </r>
  <r>
    <n v="220240001325"/>
    <s v="D"/>
    <d v="2024-02-09T00:00:00"/>
    <n v="22024000012"/>
    <s v="2024 10 2312 22104"/>
    <n v="3333.28"/>
    <x v="159"/>
    <s v="VESTUARIO DE LOS CENTROS DE VIDA   ACTIVA TRANSFERIDOS PARA  2024"/>
    <n v="300"/>
    <s v="VELEZ-RUBIO"/>
    <s v="ALMERI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4"/>
  </r>
  <r>
    <n v="220240006275"/>
    <s v="AD"/>
    <d v="2024-03-13T00:00:00"/>
    <n v="22024003271"/>
    <s v="2024 10 2312 22199"/>
    <n v="37.520000000000003"/>
    <x v="620"/>
    <s v="SUMINISTRO DE BOBINAS SECAMANOS PARA EL CVA HUERTA DEL REY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199"/>
  </r>
  <r>
    <n v="220240000775"/>
    <s v="AD"/>
    <d v="2024-02-07T00:00:00"/>
    <n v="22024000607"/>
    <s v="2024 10 2312 22199"/>
    <n v="86.3"/>
    <x v="181"/>
    <s v="DESTRUCTORA PAPEL PARA EL CENTRO OCUPACIONAL- INICI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199"/>
  </r>
  <r>
    <n v="220240021025"/>
    <s v="AD"/>
    <d v="2024-05-24T00:00:00"/>
    <n v="22024004732"/>
    <s v="2024 10 2312 22199"/>
    <n v="391.32"/>
    <x v="621"/>
    <s v="240 BARAJAS PARA  TODOS LOS CENTROS DE VIDA ACTIVA- INICIATIVAS SOCIALES"/>
    <s v="220"/>
    <s v="LEGUTIANO"/>
    <s v="ALAV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199"/>
  </r>
  <r>
    <n v="220240021025"/>
    <s v="AD"/>
    <d v="2024-05-24T00:00:00"/>
    <n v="22024004731"/>
    <s v="2024 10 2312 22199"/>
    <n v="279.51"/>
    <x v="621"/>
    <s v="240 BARAJAS PARA  TODOS LOS CENTROS DE VIDA ACTIVA- INICIATIVAS SOCIALES"/>
    <s v="220"/>
    <s v="LEGUTIANO"/>
    <s v="ALAV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199"/>
  </r>
  <r>
    <n v="220240021023"/>
    <s v="AD"/>
    <d v="2024-05-24T00:00:00"/>
    <n v="22024004715"/>
    <s v="2024 10 2312 22199"/>
    <n v="104.06"/>
    <x v="617"/>
    <s v="MEGAFONIA DEL CVA PTE. COLGANTE, MICROFONO DE SOBREMESA E INSTALACIONDEL MICROFONO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199"/>
  </r>
  <r>
    <n v="220240031101"/>
    <s v="D"/>
    <d v="2024-07-17T00:00:00"/>
    <n v="22024000496"/>
    <s v="2024 10 2312 22199"/>
    <n v="37.44"/>
    <x v="195"/>
    <s v="SUMINISTRO DE FILM BURBUJAS 1X10 MTS INT. EHL PRA EL CVA RONDILLA- INICIATIVAS SOCIALE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2"/>
    <s v="22199"/>
  </r>
  <r>
    <n v="220240043931"/>
    <s v="AD"/>
    <d v="2024-09-25T00:00:00"/>
    <n v="22024006698"/>
    <s v="2024 10 2312 22199"/>
    <n v="440"/>
    <x v="622"/>
    <s v="PLANTAS PARA EL 1 DE OCTUBRE, HOMENAJE A LOS MAYORES QUE CUMPLEN 100 AÑOS EN 2024- INICIATIVAS SOCIALES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199"/>
  </r>
  <r>
    <n v="220240042782"/>
    <s v="AD"/>
    <d v="2024-09-18T00:00:00"/>
    <n v="22024006500"/>
    <s v="2024 10 2312 22199"/>
    <n v="37.51"/>
    <x v="620"/>
    <s v="BOBINAS SECAMANOS PARA LOS TALLERES DEL CVA PUENTE COLGANTE- INICIATIVAS SOCIALES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199"/>
  </r>
  <r>
    <n v="220240021793"/>
    <s v="AD"/>
    <d v="2024-05-29T00:00:00"/>
    <n v="22024004738"/>
    <s v="2024 10 2312 223"/>
    <n v="247.04"/>
    <x v="623"/>
    <s v="TRANSP. IDA Y VUELTA DE LOS CUADROS DE LOS MAYORES ARTISTAS DE LOS CVA A C. DOTACIONAL JOSE LUIS MOSQUERA -INICIATIVAS 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3"/>
  </r>
  <r>
    <n v="220240021793"/>
    <s v="AD"/>
    <d v="2024-05-29T00:00:00"/>
    <n v="22024004737"/>
    <s v="2024 10 2312 223"/>
    <n v="176.46"/>
    <x v="623"/>
    <s v="TRANSP. IDA Y VUELTA DE LOS CUADROS DE LOS MAYORES ARTISTAS DE LOS CVA A C. DOTACIONAL JOSE LUIS MOSQUERA -INICIATIVAS 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3"/>
  </r>
  <r>
    <n v="220240022310"/>
    <s v="AD"/>
    <d v="2024-05-31T00:00:00"/>
    <n v="22024004498"/>
    <s v="2024 10 2312 22602"/>
    <n v="423.5"/>
    <x v="105"/>
    <s v="PUBLICIDAD DE LA PRIMERA CARRERA DE LAS FAMILIAS QUE SE CELEBRARA EL 12 DE MAYO2024- INICIATIVAS SOCIALES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2"/>
    <s v="22602"/>
  </r>
  <r>
    <n v="220239000666"/>
    <s v="AD"/>
    <d v="2024-01-01T00:00:00"/>
    <n v="22024001396"/>
    <s v="2024 10 2312 22606"/>
    <n v="6000"/>
    <x v="624"/>
    <s v="JORNADAS DE ATENCION TEMPRANA, DETECCION DE DIFICULTADES EN EL  NEURO DESARROLLO QUE SE CELEBRARA EL 27 DE ENERO DE 2024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06"/>
  </r>
  <r>
    <n v="220240013244"/>
    <s v="AD"/>
    <d v="2024-04-26T00:00:00"/>
    <n v="22024004253"/>
    <s v="2024 10 2312 213"/>
    <n v="36.909999999999997"/>
    <x v="616"/>
    <s v="CARTELES DE ESPACIO CARDIOSALUDABLE Y SEÑALES OBLIGATORIAS DE LOS EQUIP. DE DESFIBRILADORES DEL CVA HUERT, P.COL ,Z.ESTE"/>
    <s v="220"/>
    <s v="SEVILLA"/>
    <s v="SEVILL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00828"/>
    <s v="AD"/>
    <d v="2024-02-08T00:00:00"/>
    <n v="22024000943"/>
    <s v="2024 10 2312 22606"/>
    <n v="381.16"/>
    <x v="327"/>
    <s v="APOYO TECNICO DE SITEMAS AUDIOVISUALES PARA LA JORNADA DE ATENCION TEMPRANA QUE SE CELEBRA EL 27 DE ENERO- INICIATIVAS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06"/>
  </r>
  <r>
    <n v="220239000806"/>
    <s v="AD"/>
    <d v="2024-01-01T00:00:00"/>
    <n v="22024001397"/>
    <s v="2024 10 2312 22606"/>
    <n v="1413.29"/>
    <x v="79"/>
    <s v="SERVICIO PARA LA GESTION DE INCRIP. Y RECEPCION PARTICIPANTES DE LA JORNADA DE ATENCION TEMPRANA -27 DE ENERO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06"/>
  </r>
  <r>
    <n v="220240025809"/>
    <s v="AD"/>
    <d v="2024-06-19T00:00:00"/>
    <n v="22024005149"/>
    <s v="2024 10 2312 22606"/>
    <n v="3000"/>
    <x v="488"/>
    <s v="Gastos de transporte por traslados del alumnado de cursos de cooperación técnica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06"/>
  </r>
  <r>
    <n v="220240019342"/>
    <s v="AD"/>
    <d v="2024-05-21T00:00:00"/>
    <n v="22024004573"/>
    <s v="2024 10 2312 22606"/>
    <n v="304.27"/>
    <x v="625"/>
    <s v="15 ejemplares del libro &quot;&quot;Régimen municipal iberoamericano&quot;&quot; destinados a los participantes en el programa de pasantias"/>
    <s v="220"/>
    <s v="SALAMANCA"/>
    <s v="SALAMANC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06"/>
  </r>
  <r>
    <n v="220240017946"/>
    <s v="D"/>
    <d v="2024-05-16T00:00:00"/>
    <n v="22024001030"/>
    <s v="2024 10 2312 22606"/>
    <n v="19676.8"/>
    <x v="626"/>
    <s v="SERV. DE ALOJAMIENTO EN RÉGIMEN DE PENSION COMPLETA PARA ALUMNADO DE CURSOS DE COOPERACION TÉCNICA-AÑO 202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606"/>
  </r>
  <r>
    <n v="220240025808"/>
    <s v="AD"/>
    <d v="2024-06-19T00:00:00"/>
    <n v="22024004158"/>
    <s v="2024 10 2312 22612"/>
    <n v="61.71"/>
    <x v="596"/>
    <s v="LONA PARA  PARA LA PORTADA DE LA EXPOSICION  SOBRE EL DIA DEL COOPERANTE COOPERANT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22944"/>
    <s v="AD"/>
    <d v="2024-06-06T00:00:00"/>
    <n v="22024004893"/>
    <s v="2024 10 2312 22612"/>
    <n v="4271.3"/>
    <x v="627"/>
    <s v="SALA DEL CENTRO CULTURAL MIGUEL DELIBES PARA REALIZACION DE CONCIERTO  POR EL DIA DEL COOPERANTE, EL 8 DE SEPT.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21019"/>
    <s v="AD"/>
    <d v="2024-05-24T00:00:00"/>
    <n v="22024004695"/>
    <s v="2024 10 2312 22612"/>
    <n v="1500"/>
    <x v="628"/>
    <s v="ACTIVIDADES PARA LA CELEBRACION DEL DIA DEL COOPERANTE, CONCIERTO SOLIDAR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13218"/>
    <s v="AD"/>
    <d v="2024-04-26T00:00:00"/>
    <n v="22024004158"/>
    <s v="2024 10 2312 22612"/>
    <n v="1863.4"/>
    <x v="596"/>
    <s v="DISEÑO, MAQUETACION, IMPRESION Y COLOCACION DE EXPOSICION SOBRE EL DIA DEL COOPERANTE, 25 PANELES DE LONA   DE 120X90CM-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11964"/>
    <s v="AD"/>
    <d v="2024-04-17T00:00:00"/>
    <n v="22024004057"/>
    <s v="2024 10 2312 22612"/>
    <n v="332"/>
    <x v="629"/>
    <s v="CHARLAS FORMATIVAS MAS CATAS DE CHOCOLATE- COOPERACION AL DESARROLL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36390"/>
    <s v="AD"/>
    <d v="2024-08-08T00:00:00"/>
    <n v="22024004158"/>
    <s v="2024 10 2312 22612"/>
    <n v="72.599999999999994"/>
    <x v="596"/>
    <s v="DISEÑO Y MAQUETACION DE DIPTICO PARA EL DIA DEL COOPERANTE DE 16x16 CM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12"/>
  </r>
  <r>
    <n v="220240031297"/>
    <s v="AD"/>
    <d v="2024-07-17T00:00:00"/>
    <n v="22024005686"/>
    <s v="2024 10 2312 22612"/>
    <n v="495"/>
    <x v="630"/>
    <s v="SERVICIO DE CATERING PARA EL ACTO INSTITUCIONAL DE BIENVENIDA A NIÑOS Y NIÑAS SAHARAUIS-10 DE JULIO"/>
    <n v="220"/>
    <s v="LEON"/>
    <s v="LEON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12"/>
  </r>
  <r>
    <n v="220240043163"/>
    <s v="AD"/>
    <d v="2024-09-23T00:00:00"/>
    <n v="22024006711"/>
    <s v="2024 10 2312 22612"/>
    <n v="250.77"/>
    <x v="627"/>
    <s v="REPERCUSION GASTOS POR LA GESTION DE LA VENTA DE ENTRADAS DEL CONCIERTO DEL COOPERANTE DEL 15 DE SEPT.-INICIATIVA SOCIAL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12"/>
  </r>
  <r>
    <n v="220240006271"/>
    <s v="AD"/>
    <d v="2024-03-13T00:00:00"/>
    <n v="22024003117"/>
    <s v="2024 10 2312 22617"/>
    <n v="3520"/>
    <x v="631"/>
    <s v="TALLERES  PARA EL PROYECTO DE ACCESIBILIDAD&quot;&quot; EL OCIO TAMBIEN ES PARA MI&quot;&quot;  UNA VEZ AL MES DE 18 A 20 H DE MARZO A DICEM"/>
    <n v="220"/>
    <s v="VILLALBA DE LOS ALCORES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17"/>
  </r>
  <r>
    <n v="220240005080"/>
    <s v="AD"/>
    <d v="2024-03-07T00:00:00"/>
    <n v="22024002993"/>
    <s v="2024 10 2312 22617"/>
    <n v="6000"/>
    <x v="632"/>
    <s v="PATROCINIO DE LA GALA Super Arte 2024 SE CELEBRARA EL 4 DE ABRIL EN EL AUDITORIO MIGUEL DELIBES- PLAN DE  ACCESIBILIDAD"/>
    <n v="220"/>
    <s v="HOSPITALET"/>
    <s v="BARCELON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17"/>
  </r>
  <r>
    <n v="220240009183"/>
    <s v="ADO"/>
    <d v="2024-04-01T00:00:00"/>
    <n v="22024003761"/>
    <s v="2024 10 2312 22617"/>
    <n v="450"/>
    <x v="632"/>
    <s v="ACTUACION MUSICAL  INCLUSIVA DE UN CHELISTA Y UNA PIANISTA CON DISCAPACIDAD QUE ACTUARON  EL  DIA DE LA DISCAPACIDAD"/>
    <s v="240"/>
    <s v="HOSPITALET"/>
    <s v="BARCELON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7"/>
  </r>
  <r>
    <n v="220240000728"/>
    <s v="AD"/>
    <d v="2024-02-05T00:00:00"/>
    <n v="22024000033"/>
    <s v="2024 10 2312 22699"/>
    <n v="60.47"/>
    <x v="627"/>
    <s v="COSTE POR A VENTA DE ENTRADAS DEL CONCIERT DEL  MIGUEL DELIBES PARA LOS MAYORES DE LOS CVA, C,TRANSF60.47 Y SIN T.84.65E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728"/>
    <s v="AD"/>
    <d v="2024-02-05T00:00:00"/>
    <n v="22024000034"/>
    <s v="2024 10 2312 22699"/>
    <n v="84.65"/>
    <x v="627"/>
    <s v="COSTE POR A VENTA DE ENTRADAS DEL CONCIERT DEL  MIGUEL DELIBES PARA LOS MAYORES DE LOS CVA, C,TRANSF60.47 Y SIN T.84.65E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747"/>
    <s v="AD"/>
    <d v="2024-02-05T00:00:00"/>
    <n v="22024000466"/>
    <s v="2024 10 2312 22699"/>
    <n v="97.5"/>
    <x v="342"/>
    <s v="UTILIZACION DE GIMNASIO JOSE LUIS MOSQ. LOS MARTES DE 13 A 14 H. LOS MAYORES DEL CVA HUER.DEL REY DEL 1/1/24  AL31/3/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39000692"/>
    <s v="AD"/>
    <d v="2024-01-01T00:00:00"/>
    <n v="22024001369"/>
    <s v="2024 10 2312 22699"/>
    <n v="5445"/>
    <x v="633"/>
    <s v="ACTUACIONES MUSICALES EN LOS CVA NO TRANSFERIDOS DE ENERO A JUNIO D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39000690"/>
    <s v="AD"/>
    <d v="2024-01-01T00:00:00"/>
    <n v="22024001367"/>
    <s v="2024 10 2312 22699"/>
    <n v="5445"/>
    <x v="634"/>
    <s v="ACTUACIONES MUSICALES PARA LOS CVA NO TRANSFERIDOS DE ENERO A JUNIO DE 2024"/>
    <n v="220"/>
    <s v="ZARATAN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3675"/>
    <s v="AD"/>
    <d v="2024-02-28T00:00:00"/>
    <n v="22024002501"/>
    <s v="2024 10 2312 22699"/>
    <n v="194.45"/>
    <x v="77"/>
    <s v="SUMINISTRO DE SOLICITUDES DE INSCRIPCION EN LOS TALLERES DE LOS CVA PARA 2024 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831"/>
    <s v="AD"/>
    <d v="2024-02-08T00:00:00"/>
    <n v="22024000998"/>
    <s v="2024 10 2312 22699"/>
    <n v="195.51"/>
    <x v="635"/>
    <s v="DISEÑO GRAFICO Y MAQUETACION DE DIFERENTES ACTIVIDADES   EN LOS CVA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3675"/>
    <s v="AD"/>
    <d v="2024-02-28T00:00:00"/>
    <n v="22024002502"/>
    <s v="2024 10 2312 22699"/>
    <n v="272.25"/>
    <x v="77"/>
    <s v="SUMINISTRO DE SOLICITUDES DE INSCRIPCION EN LOS TALLERES DE LOS CVA PARA 2024 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831"/>
    <s v="AD"/>
    <d v="2024-02-08T00:00:00"/>
    <n v="22024000999"/>
    <s v="2024 10 2312 22699"/>
    <n v="273.73"/>
    <x v="635"/>
    <s v="DISEÑO GRAFICO Y MAQUETACION DE DIFERENTES ACTIVIDADES   EN LOS CVA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39000691"/>
    <s v="AD"/>
    <d v="2024-01-01T00:00:00"/>
    <n v="22024001368"/>
    <s v="2024 10 2312 22699"/>
    <n v="3267"/>
    <x v="633"/>
    <s v="ACTUACIONES MUSICALES EN LOS CVA TRANSFERIDOS DE ENERO A JUNIO  EN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39000689"/>
    <s v="AD"/>
    <d v="2024-01-01T00:00:00"/>
    <n v="22024001366"/>
    <s v="2024 10 2312 22699"/>
    <n v="3267"/>
    <x v="634"/>
    <s v="ACTUACIONES MUSICALES PARA LOS CVA TRANSFERIDOS DE ENERO A JUNIO DE 2024"/>
    <n v="220"/>
    <s v="ZARATAN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1369"/>
    <s v="AD"/>
    <d v="2024-02-09T00:00:00"/>
    <n v="22024001482"/>
    <s v="2024 10 2312 22699"/>
    <n v="882.3"/>
    <x v="573"/>
    <s v="ACTUACION ARTISTICA, ESCENARIO, ILUMINACION, SONIDO, ETCC PARA LOS CARNAVALES PARA LOS MAYORES DE LOS CVA EN LA CUPUL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1369"/>
    <s v="AD"/>
    <d v="2024-02-09T00:00:00"/>
    <n v="22024001483"/>
    <s v="2024 10 2312 22699"/>
    <n v="1235.2"/>
    <x v="573"/>
    <s v="ACTUACION ARTISTICA, ESCENARIO, ILUMINACION, SONIDO, ETCC PARA LOS CARNAVALES PARA LOS MAYORES DE LOS CVA EN LA CUPUL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6634"/>
    <s v="AD"/>
    <d v="2024-03-14T00:00:00"/>
    <n v="22024003340"/>
    <s v="2024 10 2312 22699"/>
    <n v="1477.2"/>
    <x v="467"/>
    <s v="CARNES PERSONALEZADOS PARA LOS VOLUNTARIOS DE LOS CVA EN 2024(1000 UNIDADES)"/>
    <n v="220"/>
    <s v="LA CISTERNIGA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731"/>
    <s v="AD"/>
    <d v="2024-02-05T00:00:00"/>
    <n v="22024000076"/>
    <s v="2024 10 2312 22699"/>
    <n v="1492.34"/>
    <x v="636"/>
    <s v="CARNES PERSONALIZADOS PARA LOS VOLUNTARIO DE LOS CVA, 1000 UNIDADES, CVA TRANFERIDOS 1492,34 Y SIN TRANFERIR 2089,26 EUR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6634"/>
    <s v="AD"/>
    <d v="2024-03-14T00:00:00"/>
    <n v="22024003341"/>
    <s v="2024 10 2312 22699"/>
    <n v="2068.1"/>
    <x v="467"/>
    <s v="CARNES PERSONALEZADOS PARA LOS VOLUNTARIOS DE LOS CVA EN 2024(1000 UNIDADES)"/>
    <n v="220"/>
    <s v="LA CISTERNIGA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731"/>
    <s v="AD"/>
    <d v="2024-02-05T00:00:00"/>
    <n v="22024000077"/>
    <s v="2024 10 2312 22699"/>
    <n v="2089.2600000000002"/>
    <x v="636"/>
    <s v="CARNES PERSONALIZADOS PARA LOS VOLUNTARIO DE LOS CVA, 1000 UNIDADES, CVA TRANFERIDOS 1492,34 Y SIN TRANFERIR 2089,26 EUR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25788"/>
    <s v="AD/"/>
    <d v="2024-06-19T00:00:00"/>
    <n v="22024003785"/>
    <s v="2024 10 2312 22699"/>
    <n v="-1235.2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5788"/>
    <s v="AD/"/>
    <d v="2024-06-19T00:00:00"/>
    <n v="22024003784"/>
    <s v="2024 10 2312 22699"/>
    <n v="-882.3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3574"/>
    <s v="AD"/>
    <d v="2024-06-07T00:00:00"/>
    <n v="22024004930"/>
    <s v="2024 10 2312 22699"/>
    <n v="205.7"/>
    <x v="637"/>
    <s v="SUMNISTRO DE BOLIGRAFOS PARA EL FESTIVAL 60+ACTIVOS QUE SE CELEBRA EL 15 DE JUNIO EN LA CUPULA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2943"/>
    <s v="AD"/>
    <d v="2024-06-06T00:00:00"/>
    <n v="22024004890"/>
    <s v="2024 10 2312 22699"/>
    <n v="3025"/>
    <x v="44"/>
    <s v="PATROCINIO CON EL NORTE DE CASTILLA PARA LA REALIZACIÓN DEL FESTIVAL 60+ACTIVOS EL 15 DE JUNIO DE 2024 -INICIATIVA SOC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2943"/>
    <s v="AD"/>
    <d v="2024-06-06T00:00:00"/>
    <n v="22024004891"/>
    <s v="2024 10 2312 22699"/>
    <n v="4235"/>
    <x v="44"/>
    <s v="PATROCINIO CON EL NORTE DE CASTILLA PARA LA REALIZACIÓN DEL FESTIVAL 60+ACTIVOS EL 15 DE JUNIO DE 2024 -INICIATIVA SOC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2499"/>
    <s v="AD"/>
    <d v="2024-06-03T00:00:00"/>
    <n v="22024004844"/>
    <s v="2024 10 2312 22699"/>
    <n v="118.59"/>
    <x v="77"/>
    <s v="PAPEL PARA IMPRIMIR LAS  INSCRIPCIONES DE LOS TALLERES DE  VIDA  ACTIVA, 12000 UNIDAD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2499"/>
    <s v="AD"/>
    <d v="2024-06-03T00:00:00"/>
    <n v="22024004843"/>
    <s v="2024 10 2312 22699"/>
    <n v="84.7"/>
    <x v="77"/>
    <s v="PAPEL PARA IMPRIMIR LAS  INSCRIPCIONES DE LOS TALLERES DE  VIDA  ACTIVA, 12000 UNIDAD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2"/>
    <s v="AD"/>
    <d v="2024-05-24T00:00:00"/>
    <n v="22024004712"/>
    <s v="2024 10 2312 22699"/>
    <n v="367.03"/>
    <x v="637"/>
    <s v="CAMISETAS PARA LOS USUARIOS DE LOS CVA POR EL DIA DEL YOGA QUE SE CELEBRA EN JUNIO DE 2024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2"/>
    <s v="AD"/>
    <d v="2024-05-24T00:00:00"/>
    <n v="22024004711"/>
    <s v="2024 10 2312 22699"/>
    <n v="262.17"/>
    <x v="637"/>
    <s v="CAMISETAS PARA LOS USUARIOS DE LOS CVA POR EL DIA DEL YOGA QUE SE CELEBRA EN JUNIO DE 2024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1"/>
    <s v="AD"/>
    <d v="2024-05-24T00:00:00"/>
    <n v="22024004710"/>
    <s v="2024 10 2312 22699"/>
    <n v="114.95"/>
    <x v="596"/>
    <s v="DISEÑO DE IMAGEN DE LA CAMPAÑA PLAN CONTIG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4"/>
    <s v="AD"/>
    <d v="2024-05-24T00:00:00"/>
    <n v="22024004723"/>
    <s v="2024 10 2312 22699"/>
    <n v="56.8"/>
    <x v="627"/>
    <s v="REPERCUSION GASTOS POR LA VENTA DE ENTRADAS DEL CONCIERTO DE PRIMAVERA EN EL MIGUEL DELIBESLOS CVA- INICI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4"/>
    <s v="AD"/>
    <d v="2024-05-24T00:00:00"/>
    <n v="22024004722"/>
    <s v="2024 10 2312 22699"/>
    <n v="40.58"/>
    <x v="627"/>
    <s v="REPERCUSION GASTOS POR LA VENTA DE ENTRADAS DEL CONCIERTO DE PRIMAVERA EN EL MIGUEL DELIBESLOS CVA- INICI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9340"/>
    <s v="AD"/>
    <d v="2024-05-21T00:00:00"/>
    <n v="22024004572"/>
    <s v="2024 10 2312 22699"/>
    <n v="776.42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9340"/>
    <s v="AD"/>
    <d v="2024-05-21T00:00:00"/>
    <n v="22024004571"/>
    <s v="2024 10 2312 22699"/>
    <n v="554.58000000000004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9344"/>
    <s v="AD"/>
    <d v="2024-05-21T00:00:00"/>
    <n v="22024004599"/>
    <s v="2024 10 2312 22699"/>
    <n v="458.79"/>
    <x v="573"/>
    <s v="ESCENARIO Y ETCC  PARA LA ACTUACION DE JADE MUSICAL EL 18 DE MAYO EN LA CUPULA DEL MILENIO PARA LOS US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9344"/>
    <s v="AD"/>
    <d v="2024-05-21T00:00:00"/>
    <n v="22024004598"/>
    <s v="2024 10 2312 22699"/>
    <n v="327.71"/>
    <x v="573"/>
    <s v="ESCENARIO Y ETCC  PARA LA ACTUACION DE JADE MUSICAL EL 18 DE MAYO EN LA CUPULA DEL MILENIO PARA LOS US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45"/>
    <s v="AD"/>
    <d v="2024-05-15T00:00:00"/>
    <n v="22024004313"/>
    <s v="2024 10 2312 22699"/>
    <n v="169.4"/>
    <x v="77"/>
    <s v="PAPEL PARA LA IMPRESION EN LA IMPRENTA MUNICIPAL DE LAS SOLICITUDES DE LOS TALLERES DE ENVEJECIMIENTO DE LOS CVA.-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45"/>
    <s v="AD"/>
    <d v="2024-05-15T00:00:00"/>
    <n v="22024004314"/>
    <s v="2024 10 2312 22699"/>
    <n v="237.16"/>
    <x v="77"/>
    <s v="PAPEL PARA LA IMPRESION EN LA IMPRENTA MUNICIPAL DE LAS SOLICITUDES DE LOS TALLERES DE ENVEJECIMIENTO DE LOS CVA.-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55"/>
    <s v="AD"/>
    <d v="2024-05-15T00:00:00"/>
    <n v="22024004480"/>
    <s v="2024 10 2312 22699"/>
    <n v="592.9"/>
    <x v="637"/>
    <s v="SUMINISTRO DE MOCHILAS PARA LA CELEBRACION DE LA CARRERA DE LAS FAMILIAS EL 12 DE MAYO DE 2024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56"/>
    <s v="AD"/>
    <d v="2024-05-15T00:00:00"/>
    <n v="22024004481"/>
    <s v="2024 10 2312 22699"/>
    <n v="1980.23"/>
    <x v="331"/>
    <s v="CAMISETAS IMPRESAS PARA LA CELEBRACION DE LAS CARRERAS DE LAS FAMILIAS QUE SE CELEBRARA EL 12 DE MAYO DE 2024- INICIATIV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57"/>
    <s v="AD"/>
    <d v="2024-05-15T00:00:00"/>
    <n v="22024004482"/>
    <s v="2024 10 2312 22699"/>
    <n v="4852.1000000000004"/>
    <x v="638"/>
    <s v="INSCRIPCIONES, DORSALES E IMPERDIB, ETCC PARA LA CARRERA DE LAS FAMILIAS EL DIA 12 DE MAYO DE 2024- INICIAIVAS SOCIALES"/>
    <s v="220"/>
    <s v="CABEZON DE PISUERGA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922"/>
    <s v="AD"/>
    <d v="2024-05-02T00:00:00"/>
    <n v="22024004109"/>
    <s v="2024 10 2312 22699"/>
    <n v="2016.67"/>
    <x v="633"/>
    <s v="BAILES EN  PERGOLA LOS DOMINGOS DEL MES DE JULIO DE 2024 PRA LOS USU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922"/>
    <s v="AD"/>
    <d v="2024-05-02T00:00:00"/>
    <n v="22024004110"/>
    <s v="2024 10 2312 22699"/>
    <n v="2823.33"/>
    <x v="633"/>
    <s v="BAILES EN  PERGOLA LOS DOMINGOS DEL MES DE JULIO DE 2024 PRA LOS USU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19"/>
    <s v="AD"/>
    <d v="2024-04-26T00:00:00"/>
    <n v="22024004159"/>
    <s v="2024 10 2312 22699"/>
    <n v="239.59"/>
    <x v="639"/>
    <s v="AMBULANCIA PARA ACTIVIDAD QUE SE CELEBRARA EN ISCAR , EN EL AREA RECREATIVA EL 5 DE JUNIO 2024 CON  USUARIOS DE LOS CVA"/>
    <s v="220"/>
    <s v="VALDEFRESNO"/>
    <s v="LEON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19"/>
    <s v="AD"/>
    <d v="2024-04-26T00:00:00"/>
    <n v="22024004160"/>
    <s v="2024 10 2312 22699"/>
    <n v="335.41"/>
    <x v="639"/>
    <s v="AMBULANCIA PARA ACTIVIDAD QUE SE CELEBRARA EN ISCAR , EN EL AREA RECREATIVA EL 5 DE JUNIO 2024 CON  USUARIOS DE LOS CVA"/>
    <s v="220"/>
    <s v="VALDEFRESNO"/>
    <s v="LEON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5"/>
    <s v="AD"/>
    <d v="2024-04-26T00:00:00"/>
    <n v="22024004199"/>
    <s v="2024 10 2312 22699"/>
    <n v="204.17"/>
    <x v="640"/>
    <s v="ACTUACION DE LOS DULZAINEROS LOS FOGATOS EN ACTIVIDAD EN ISCAR EN JUNIO DE 2024 PARA LOS USU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5"/>
    <s v="AD"/>
    <d v="2024-04-26T00:00:00"/>
    <n v="22024004198"/>
    <s v="2024 10 2312 22699"/>
    <n v="145.83000000000001"/>
    <x v="640"/>
    <s v="ACTUACION DE LOS DULZAINEROS LOS FOGATOS EN ACTIVIDAD EN ISCAR EN JUNIO DE 2024 PARA LOS USU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4"/>
    <s v="AD"/>
    <d v="2024-04-26T00:00:00"/>
    <n v="22024004193"/>
    <s v="2024 10 2312 22699"/>
    <n v="250"/>
    <x v="634"/>
    <s v="DISCOMOVIDA PARA ACTIVIDAD EN ISCAR DE LOS USUARIOS DE LOS  CVA EN JUNIO DE 2024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4"/>
    <s v="AD"/>
    <d v="2024-04-26T00:00:00"/>
    <n v="22024004194"/>
    <s v="2024 10 2312 22699"/>
    <n v="350"/>
    <x v="634"/>
    <s v="DISCOMOVIDA PARA ACTIVIDAD EN ISCAR DE LOS USUARIOS DE LOS  CVA EN JUNIO DE 2024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3"/>
    <s v="AD"/>
    <d v="2024-04-26T00:00:00"/>
    <n v="22024004191"/>
    <s v="2024 10 2312 22699"/>
    <n v="1325"/>
    <x v="641"/>
    <s v="SEIS AUTOCARES PARA ACTIVIDAD DE LOS USUARIOS DE LOS CVA EN JUNIO DE 2024 PARA IR Y VOLVER DE ISCAR- INICIATIVAS SOCIAL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1"/>
    <s v="AD"/>
    <d v="2024-04-26T00:00:00"/>
    <n v="22024004182"/>
    <s v="2024 10 2312 22699"/>
    <n v="1787.54"/>
    <x v="113"/>
    <s v="LIBROS TAMAÑO A4 EN PAPEL RECICLADO PARA ACTIVIDAD  DE LAS PERSONAS MAYORES EN LOS HUERTOS DE INEA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3"/>
    <s v="AD"/>
    <d v="2024-04-26T00:00:00"/>
    <n v="22024004192"/>
    <s v="2024 10 2312 22699"/>
    <n v="1855"/>
    <x v="641"/>
    <s v="SEIS AUTOCARES PARA ACTIVIDAD DE LOS USUARIOS DE LOS CVA EN JUNIO DE 2024 PARA IR Y VOLVER DE ISCAR- INICIATIVAS SOCIAL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15"/>
    <s v="AD"/>
    <d v="2024-04-26T00:00:00"/>
    <n v="22024004112"/>
    <s v="2024 10 2312 22699"/>
    <n v="2016.67"/>
    <x v="634"/>
    <s v="BAILES EN LA PERGOLA PARA LOS USUARIOS DE LOS CVA EN EL MES DE AGOSTO DE 2024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15"/>
    <s v="AD"/>
    <d v="2024-04-26T00:00:00"/>
    <n v="22024004113"/>
    <s v="2024 10 2312 22699"/>
    <n v="2823.33"/>
    <x v="634"/>
    <s v="BAILES EN LA PERGOLA PARA LOS USUARIOS DE LOS CVA EN EL MES DE AGOSTO DE 2024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1967"/>
    <s v="AD"/>
    <d v="2024-04-17T00:00:00"/>
    <n v="22024004073"/>
    <s v="2024 10 2312 22699"/>
    <n v="147.72999999999999"/>
    <x v="635"/>
    <s v="DISEÑO Y MAQUETACION DE CARTELES Y FOLLETOS DE LAS ACTIVIDADES DE  PRIMAVERA DE LOS CVA EN 2024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1967"/>
    <s v="AD"/>
    <d v="2024-04-17T00:00:00"/>
    <n v="22024004074"/>
    <s v="2024 10 2312 22699"/>
    <n v="206.82"/>
    <x v="635"/>
    <s v="DISEÑO Y MAQUETACION DE CARTELES Y FOLLETOS DE LAS ACTIVIDADES DE  PRIMAVERA DE LOS CVA EN 2024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1038"/>
    <s v="AD/"/>
    <d v="2024-04-10T00:00:00"/>
    <n v="22024000077"/>
    <s v="2024 10 2312 22699"/>
    <n v="-2089.2600000000002"/>
    <x v="636"/>
    <s v="BARRADO  -CARNES PERSONALIZADOS PARA LOS VOLUNTARIO DE LOS CVA, 1000 UNIDADES, CVA TRANF. 1492,34 Y SIN TRANF 2089,26 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1038"/>
    <s v="AD/"/>
    <d v="2024-04-10T00:00:00"/>
    <n v="22024000076"/>
    <s v="2024 10 2312 22699"/>
    <n v="-1492.34"/>
    <x v="636"/>
    <s v="BARRADO  -CARNES PERSONALIZADOS PARA LOS VOLUNTARIO DE LOS CVA, 1000 UNIDADES, CVA TRANF. 1492,34 Y SIN TRANF 2089,26 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0749"/>
    <s v="AD"/>
    <d v="2024-04-03T00:00:00"/>
    <n v="22024003689"/>
    <s v="2024 10 2312 22699"/>
    <n v="829.34"/>
    <x v="642"/>
    <s v="SUMINISTRO DE 84 LIBROS DE LECTURA FACIL  PARA LOS CVA DE  HUERTA, ARCA REAL, Z.ESTE, VICT, DELICIAS Y PARQUESOL-"/>
    <s v="220"/>
    <s v="BARCELONA"/>
    <s v="BARCELON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0749"/>
    <s v="AD"/>
    <d v="2024-04-03T00:00:00"/>
    <n v="22024003688"/>
    <s v="2024 10 2312 22699"/>
    <n v="414.68"/>
    <x v="642"/>
    <s v="SUMINISTRO DE 84 LIBROS DE LECTURA FACIL  PARA LOS CVA DE  HUERTA, ARCA REAL, Z.ESTE, VICT, DELICIAS Y PARQUESOL-"/>
    <s v="220"/>
    <s v="BARCELONA"/>
    <s v="BARCELON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0785"/>
    <s v="AD"/>
    <d v="2024-04-03T00:00:00"/>
    <n v="22024003784"/>
    <s v="2024 10 2312 22699"/>
    <n v="882.3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0785"/>
    <s v="AD"/>
    <d v="2024-04-03T00:00:00"/>
    <n v="22024003785"/>
    <s v="2024 10 2312 22699"/>
    <n v="1235.2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36391"/>
    <s v="AD"/>
    <d v="2024-08-08T00:00:00"/>
    <n v="22024005906"/>
    <s v="2024 10 2312 22699"/>
    <n v="1302.52"/>
    <x v="643"/>
    <s v="CELEBRACIÓN DÍA DE LOS  VOLUNTARIOS DE LOS C VA , ESPECTÁCULO TEATRAL  EN EL CENTRO DE CONGRESOS EL 5 DE DICEM.D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36391"/>
    <s v="AD"/>
    <d v="2024-08-08T00:00:00"/>
    <n v="22024005907"/>
    <s v="2024 10 2312 22699"/>
    <n v="1823.52"/>
    <x v="643"/>
    <s v="CELEBRACIÓN DÍA DE LOS  VOLUNTARIOS DE LOS C VA , ESPECTÁCULO TEATRAL  EN EL CENTRO DE CONGRESOS EL 5 DE DICEM.D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31293"/>
    <s v="AD"/>
    <d v="2024-07-17T00:00:00"/>
    <n v="22024005444"/>
    <s v="2024 10 2312 22699"/>
    <n v="2444.1999999999998"/>
    <x v="644"/>
    <s v="ACTIVIDAD EN 6  CENTROS DE VIDA  ACTIVA , Z. SUR, ESTE. PARQ,ROND,DEL, ARCA- JUEGOS GIGANTES DE MADERA NO SEXISTA- INICI"/>
    <n v="220"/>
    <s v="ZAMORA"/>
    <s v="ZAMORA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31293"/>
    <s v="AD"/>
    <d v="2024-07-17T00:00:00"/>
    <n v="22024005443"/>
    <s v="2024 10 2312 22699"/>
    <n v="1222.0999999999999"/>
    <x v="644"/>
    <s v="ACTIVIDAD EN 6  CENTROS DE VIDA  ACTIVA , Z. SUR, ESTE. PARQ,ROND,DEL, ARCA- JUEGOS GIGANTES DE MADERA NO SEXISTA- INICI"/>
    <n v="220"/>
    <s v="ZAMORA"/>
    <s v="ZAMORA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28963"/>
    <s v="AD"/>
    <d v="2024-07-03T00:00:00"/>
    <n v="22024005282"/>
    <s v="2024 10 2312 22699"/>
    <n v="262.5"/>
    <x v="645"/>
    <s v="ACTIVIDAD POR EL DIA DEL ABUELO, TALLER DE JUEGOS TRADICIONALES PARA TODOS LOS USUARIOS DE LOS CVA- INICIATIVAS SOCIALES"/>
    <n v="220"/>
    <s v="SANTAMARIA LA REAL DE NIEVA"/>
    <s v="SEGOVIA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28963"/>
    <s v="AD"/>
    <d v="2024-07-03T00:00:00"/>
    <n v="22024005281"/>
    <s v="2024 10 2312 22699"/>
    <n v="187.5"/>
    <x v="645"/>
    <s v="ACTIVIDAD POR EL DIA DEL ABUELO, TALLER DE JUEGOS TRADICIONALES PARA TODOS LOS USUARIOS DE LOS CVA- INICIATIVAS SOCIALES"/>
    <n v="220"/>
    <s v="SANTAMARIA LA REAL DE NIEVA"/>
    <s v="SEGOVIA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42789"/>
    <s v="AD"/>
    <d v="2024-09-18T00:00:00"/>
    <n v="22024006546"/>
    <s v="2024 10 2312 22699"/>
    <n v="1337.05"/>
    <x v="596"/>
    <s v="DISEÑO Y MAQUETACION DEL FOLLETO  DEL DIA DE LAS PERSONAS MAYORES, Y DE LA CAMPAÑA YO YA NO COCINO. INICIATIVAS SOCIALES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42926"/>
    <s v="AD"/>
    <d v="2024-09-19T00:00:00"/>
    <n v="22024006576"/>
    <s v="2024 10 2312 22699"/>
    <n v="117"/>
    <x v="342"/>
    <s v="POLIDEPORTIVO J. L. MOSQUERA DEL 1 DE OCT AL 31 DE DICM. 2024 PARA  TALLER DE BALONCESTO ADAPTADO A LOS MAYORES CVA HUER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43929"/>
    <s v="AD"/>
    <d v="2024-09-25T00:00:00"/>
    <n v="22024006649"/>
    <s v="2024 10 2312 22699"/>
    <n v="200"/>
    <x v="429"/>
    <s v="ACTUACION  MUSICAL POR EL DIA DEL MAYOR- INICIATIVAS SOCIALES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42792"/>
    <s v="AD"/>
    <d v="2024-09-18T00:00:00"/>
    <n v="22024006554"/>
    <s v="2024 10 2312 22699"/>
    <n v="258.95"/>
    <x v="637"/>
    <s v="CAMISETAS20 UNIDADES Y GRABADO DE OTRAS 70  PARA LAS ACTIVIDADES DE LA SEMANA EUROPEA DE LA MOVILIDAD- INICIATIVAS SOCI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39000766"/>
    <s v="AD"/>
    <d v="2024-01-01T00:00:00"/>
    <n v="22024001211"/>
    <s v="2024 10 2312 22700"/>
    <n v="218584.68"/>
    <x v="84"/>
    <s v="PRORROGA CONTRATO LIMPIEZA DE LOS CVA  (ANTES CPM) SIN TRANSFERIR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00"/>
  </r>
  <r>
    <n v="220239000765"/>
    <s v="AD"/>
    <d v="2024-01-01T00:00:00"/>
    <n v="22024001210"/>
    <s v="2024 10 2312 22700"/>
    <n v="179647.08"/>
    <x v="84"/>
    <s v="PRORROGA CONTRATO LIMPIEZA LOTE 10 CVA TRANSFERIDOS AÑO2024 (ANTES CPM)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00"/>
  </r>
  <r>
    <n v="220239000789"/>
    <s v="AD"/>
    <d v="2024-01-01T00:00:00"/>
    <n v="22024001232"/>
    <s v="2024 10 2312 22700"/>
    <n v="7827.24"/>
    <x v="400"/>
    <s v="PRÓRROGA CONTRATO LIMPIEZA ESPACIO DE APRENDIZAJE A LO LARGO DE LA VIDA (ALV) AÑO 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00"/>
  </r>
  <r>
    <n v="220240027844"/>
    <s v="AD"/>
    <d v="2024-06-27T00:00:00"/>
    <n v="22024005239"/>
    <s v="2024 10 2312 22700"/>
    <n v="1645.6"/>
    <x v="646"/>
    <s v="LIMPIEZA DE CUBIERTA DEL CVA ZONA ESTE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00"/>
  </r>
  <r>
    <n v="220229000814"/>
    <s v="AD"/>
    <d v="2024-01-01T00:00:00"/>
    <n v="22024002063"/>
    <s v="2024 10 2312 22799"/>
    <n v="956256"/>
    <x v="647"/>
    <s v="ESTANCIAS DIURNAS LOTE 1-GESTION 7 UC-EN23 A NOV25-PL: 11.384-UC IVA inc Z.SUR-H.REY-UC2 RON-D-ARCA-Z.ES-2 UCS PARQUESOL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15"/>
    <s v="AD"/>
    <d v="2024-01-01T00:00:00"/>
    <n v="22024001304"/>
    <s v="2024 10 2312 22799"/>
    <n v="495000"/>
    <x v="476"/>
    <s v="Contrato aprendizaje a lo largo de la vida año 2024 y de enero a julio año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321"/>
    <s v="AD"/>
    <d v="2024-01-01T00:00:00"/>
    <n v="22024001083"/>
    <s v="2024 10 2312 22799"/>
    <n v="211125"/>
    <x v="120"/>
    <s v="SERV.CELADURIA  DE LOS CENTROS DE VIDA ACTIVA SIN TRANSFERIR DEL 1 DE ENERO DE 2024 AL31 DE JULIO DE 2025"/>
    <n v="220"/>
    <s v="LOGROÑO"/>
    <s v="LA RIOJ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037"/>
    <s v="AD"/>
    <d v="2024-01-01T00:00:00"/>
    <n v="22024001052"/>
    <s v="2024 10 2312 22799"/>
    <n v="193802"/>
    <x v="408"/>
    <s v="Contrato gestión Centro Ocupacional de 15/2/23 a 14/2/26- años 24,25 y de 1 de enero a 14 febrero 2026.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320"/>
    <s v="AD"/>
    <d v="2024-01-01T00:00:00"/>
    <n v="22024001082"/>
    <s v="2024 10 2312 22799"/>
    <n v="163875"/>
    <x v="120"/>
    <s v="SERV. CELADURIA DELOS CENTROS DE VIDA ACTIVA TRANSFERIDOS DE 1 DE ENERO DE 2024 A 31 DE JULIO DE  2025"/>
    <n v="220"/>
    <s v="LOGROÑO"/>
    <s v="LA RIOJ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29000739"/>
    <s v="AD"/>
    <d v="2024-01-01T00:00:00"/>
    <n v="22024002052"/>
    <s v="2024 10 2312 22799"/>
    <n v="148561.92000000001"/>
    <x v="602"/>
    <s v="ESTANCIAS DIURNAS L.2 COMIDAS-EN 23 A NOV 25-P:4,68 E/U/D-128 PLAZAS DE 7 UC:Z.SUR,H.REY,UC2 ROND,D-ARC,Z.EST,2 UCS PAR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29000815"/>
    <s v="AD"/>
    <d v="2024-01-01T00:00:00"/>
    <n v="22024002064"/>
    <s v="2024 10 2312 22799"/>
    <n v="136608"/>
    <x v="647"/>
    <s v="ESTANCIAS DIURNAS lote 1:GESTION UC1 RONDILLA (16 PL) -PL:11.384/MES IVA inc.-ENE 23 A NOV 25-contrato hasta dic 25 (AD)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42"/>
    <s v="AD"/>
    <d v="2024-01-01T00:00:00"/>
    <n v="22024001113"/>
    <s v="2024 10 2312 22799"/>
    <n v="14924.36"/>
    <x v="648"/>
    <s v="LOTE5 PROGRAMA PREVENCION YOUNG ZONE.PREVEN. CONSUMO ALCOHOL,TABACO, CANNABIS DIRIG. A JOVENES DEL 01/01/24 AL 01/0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04870"/>
    <s v="AD/"/>
    <d v="2024-03-05T00:00:00"/>
    <n v="22024001113"/>
    <s v="2024 10 2312 22799"/>
    <n v="-14924.36"/>
    <x v="648"/>
    <s v="LOTE5 PROGR.PREVENC.YOUNG ZONE.CONSUMO ALCOHOL,TABACO,CANNABIS DIRIG.A JOVENES DE 01/01/24 A 01/08/25-TRASPASO A 231.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00746"/>
    <s v="AD"/>
    <d v="2024-02-05T00:00:00"/>
    <n v="22024000465"/>
    <s v="2024 10 2312 22799"/>
    <n v="43.34"/>
    <x v="321"/>
    <s v="SERVICIO DE CELADURIA PARA EL DIA 27 DE ENERO PARA LAJORNADA DE ATENCION TEMPRANA QUE SE REALIZARA EN EL CC ZONA SUR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799"/>
  </r>
  <r>
    <n v="220239000180"/>
    <s v="AD"/>
    <d v="2024-01-01T00:00:00"/>
    <n v="22024001157"/>
    <s v="2024 10 2312 22799"/>
    <n v="10424"/>
    <x v="649"/>
    <s v="PRORROGA 1/1 a 30/6/24-L 1 y2  prog.prev.fam.moneo y ded-y otros en C.esc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04868"/>
    <s v="AD/"/>
    <d v="2024-03-05T00:00:00"/>
    <n v="22024001157"/>
    <s v="2024 10 2312 22799"/>
    <n v="-10424"/>
    <x v="649"/>
    <s v="AD/ PRORROGA 1/1 a 30/6/24-L 1 y2  prog.prev.fam.moneo y ded-y otros en C.esc -PMDROGAS-TRASPASO A 231.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193"/>
    <s v="AD"/>
    <d v="2024-01-01T00:00:00"/>
    <n v="22024001164"/>
    <s v="2024 10 2312 22799"/>
    <n v="4966.6499999999996"/>
    <x v="606"/>
    <s v="PRORROGA MANTENIMIENTO JARDINES DEL 01/01/24 AL 30/04/24, CPM RONDILLA 1738,32 Y CPM DELICIAS 3228,33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29000738"/>
    <s v="AD"/>
    <d v="2024-01-01T00:00:00"/>
    <n v="22024002712"/>
    <s v="2024 10 2312 22799"/>
    <n v="18570.240000000002"/>
    <x v="602"/>
    <s v="ESTANCIAS DIURNAS-LOTE 2-COMIDAS EN UC1 CPM RONDILLA-EN 23 A NOV 25- 16 PLAZASx 4,5x1,04x248d en 23 y 24 y 229d en25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39"/>
    <s v="AD"/>
    <d v="2024-01-01T00:00:00"/>
    <n v="22024001110"/>
    <s v="2024 10 2312 22799"/>
    <n v="2376"/>
    <x v="326"/>
    <s v="tall.sensibilización Lote 1 accesibilidad y diversidad como fortaleza de sensib.plan accesibilidad del 1/1/24 a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40"/>
    <s v="AD"/>
    <d v="2024-01-01T00:00:00"/>
    <n v="22024001111"/>
    <s v="2024 10 2312 22799"/>
    <n v="3801.6"/>
    <x v="326"/>
    <s v="tall.sensibilización Lote2  taller educativo sobre comercio  justo, plan de cooperacion -del 1/1/24 a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41"/>
    <s v="AD"/>
    <d v="2024-01-01T00:00:00"/>
    <n v="22024001112"/>
    <s v="2024 10 2312 22799"/>
    <n v="13233"/>
    <x v="649"/>
    <s v="LOTE 4 TALLERES DE PREVENCION USO INADECUADO DE TECNOLOGIAS DE LA INFORM. Y COMUNIC.PROGR.  COMP.FADEL  1/1/24 A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710"/>
    <s v="AD"/>
    <d v="2024-01-01T00:00:00"/>
    <n v="22024001327"/>
    <s v="2024 10 2312 22799"/>
    <n v="689.23"/>
    <x v="616"/>
    <s v="CURSO DE MANEJO DE DESFIBRILADORES EN 2024 PRA LOS CVA NO TRANSFERIDOS"/>
    <n v="220"/>
    <s v="SEVILLA"/>
    <s v="SEVILL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799"/>
  </r>
  <r>
    <n v="220239000709"/>
    <s v="AD"/>
    <d v="2024-01-01T00:00:00"/>
    <n v="22024001326"/>
    <s v="2024 10 2312 22799"/>
    <n v="430.77"/>
    <x v="616"/>
    <s v="CURSO DE FORMACION EN 2024 PARA EL MANEJO DE LOSDESFIBRILADORES DE  LOS CVA TANSFERIDOS"/>
    <n v="220"/>
    <s v="SEVILLA"/>
    <s v="SEVILL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799"/>
  </r>
  <r>
    <n v="220240003341"/>
    <s v="AD"/>
    <d v="2024-02-26T00:00:00"/>
    <n v="22024000451"/>
    <s v="2024 10 2312 22799"/>
    <n v="30008"/>
    <x v="650"/>
    <s v="SERVICIO RESTAURACION EN CENTRO DE ESTANCIAS DIURNAS HUERTA DEL REY EN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04869"/>
    <s v="AD/"/>
    <d v="2024-03-05T00:00:00"/>
    <n v="22024001112"/>
    <s v="2024 10 2312 22799"/>
    <n v="-13233"/>
    <x v="649"/>
    <s v="L.4 TALL.PREVENC.USO INADECUADO DE TECNOLOGIAS DE LA INFORM. Y COMUNIC.PROGR.COMP.FA-DE  1/1/24 A 31/8/25-TRASP.A 231.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801"/>
    <s v="AD"/>
    <d v="2024-01-01T00:00:00"/>
    <n v="22024001334"/>
    <s v="2024 10 2312 22799"/>
    <n v="29425"/>
    <x v="651"/>
    <s v="PRORROGA GESTION BANCO DEL TIEMPO DE 01/03/24 AL 28/02/25"/>
    <n v="220"/>
    <s v="ZARATAN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29000820"/>
    <s v="AD"/>
    <d v="2024-01-01T00:00:00"/>
    <n v="22024002065"/>
    <s v="2024 10 2312 22799"/>
    <n v="5885"/>
    <x v="651"/>
    <s v="Prorroga contrato de servicios del programa Banco del Tiempo de 1 marzo 2023 a 28 feb 2024"/>
    <n v="220"/>
    <s v="ZARATAN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88"/>
    <s v="AD"/>
    <d v="2024-01-01T00:00:00"/>
    <n v="22024001118"/>
    <s v="2024 10 2312 22799"/>
    <n v="237160"/>
    <x v="326"/>
    <s v="contrato serv.promoc.envejec.activo y anim.sociolcult para CVA TRANSF.-de 1/1/24 a 15/9/25.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91"/>
    <s v="AD"/>
    <d v="2024-01-01T00:00:00"/>
    <n v="22024001119"/>
    <s v="2024 10 2312 22799"/>
    <n v="355736"/>
    <x v="326"/>
    <s v="contrato serv.promoc.envejec.activo y anim.sociolcult para CVA NO TRANSF.-de 1/1/24 a 15/9/25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25790"/>
    <s v="AD/"/>
    <d v="2024-06-19T00:00:00"/>
    <n v="22024000451"/>
    <s v="2024 10 2312 22799"/>
    <n v="-320.64999999999998"/>
    <x v="650"/>
    <s v="BARRADO/SERVICIO RESTAURACION EN CENTRO DE ESTANCIAS DIURNAS HUERTA DEL REY EN 2024 de abril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3551"/>
    <s v="AD/"/>
    <d v="2024-06-07T00:00:00"/>
    <n v="22024002063"/>
    <s v="2024 10 2312 22799"/>
    <n v="-3064.92"/>
    <x v="647"/>
    <s v="LIBERAR CREDITO CAUTIVO-ABRIL 2024-ESTANCIAS DIURNAS LOTE 1-GESTION 7 UC- Z.SUR-H.REY-UC2 RON-D-ARCA-Z.ES-2 UCS PARQ.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3551"/>
    <s v="AD/"/>
    <d v="2024-06-07T00:00:00"/>
    <n v="22024002064"/>
    <s v="2024 10 2312 22799"/>
    <n v="-437.85"/>
    <x v="647"/>
    <s v="LIBERAR CREDITO CAUTIVO-ABRIL 2024-ESTANCIAS DIURNAS LOTE 1-GESTION 7 UC- Z.SUR-H.REY-UC2 RON-D-ARCA-Z.ES-2 UCS PARQ.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2945"/>
    <s v="AD"/>
    <d v="2024-06-06T00:00:00"/>
    <n v="22024004904"/>
    <s v="2024 10 2312 22799"/>
    <n v="2082.1999999999998"/>
    <x v="330"/>
    <s v="SERVICIOS INFORMATICOS PARA LA PROVISION DE CONTENIDOS EN LAS PANTALLAS (PICC) DE LOS CENTROS DE VIDA ACTIV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22945"/>
    <s v="AD"/>
    <d v="2024-06-06T00:00:00"/>
    <n v="22024004903"/>
    <s v="2024 10 2312 22799"/>
    <n v="1487.3"/>
    <x v="330"/>
    <s v="SERVICIOS INFORMATICOS PARA LA PROVISION DE CONTENIDOS EN LAS PANTALLAS (PICC) DE LOS CENTROS DE VIDA ACTIV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22947"/>
    <s v="AD/"/>
    <d v="2024-06-06T00:00:00"/>
    <n v="22024002063"/>
    <s v="2024 10 2312 22799"/>
    <n v="-3064.92"/>
    <x v="647"/>
    <s v="LIBERAR CREDITO CAUTIVO-MARZO 2024-ESTANCIAS DIURNAS LOTE 1-GESTION 7 UC- Z.SUR-H.REY-UC2 RON-D-ARCA-Z.ES-2 UCS PARQ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2947"/>
    <s v="AD/"/>
    <d v="2024-06-06T00:00:00"/>
    <n v="22024002064"/>
    <s v="2024 10 2312 22799"/>
    <n v="-437.85"/>
    <x v="647"/>
    <s v="LIBERAR CREDITO CAUTIVO-MARZO 2024-ESTANCIAS DIURNAS LOTE 1-GESTION 7 UC- Z.SUR-H.REY-UC2 RON-D-ARCA-Z.ES-2 UCS PARQ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2301"/>
    <s v="AD/"/>
    <d v="2024-05-31T00:00:00"/>
    <n v="22024002052"/>
    <s v="2024 10 2312 22799"/>
    <n v="-11209.56"/>
    <x v="602"/>
    <s v="LIBERAR CREDITO CAUTIVO-ENE,FB Y MAR 2024-ESTANCIAS DIURNAS LOTE2-RESTAU.7 UC- Z.SUR-UC2 RON-D-ARCA-Z.ES-2 UCS PARQ"/>
    <s v="220"/>
    <s v="VILLAMURIEL DE CERRATO"/>
    <s v="PALENCIA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2301"/>
    <s v="AD/"/>
    <d v="2024-05-31T00:00:00"/>
    <n v="22024002712"/>
    <s v="2024 10 2312 22799"/>
    <n v="-1201.98"/>
    <x v="602"/>
    <s v="LIBERAR CREDITO CAUTIVO-ENE,FB Y MAR 2024-ESTANCIAS DIURNAS LOTE2-RESTAU.7 UC- Z.SUR-UC2 RON-D-ARCA-Z.ES-2 UCS PARQ"/>
    <s v="220"/>
    <s v="VILLAMURIEL DE CERRATO"/>
    <s v="PALENCIA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0989"/>
    <s v="AD/"/>
    <d v="2024-05-24T00:00:00"/>
    <n v="22024002063"/>
    <s v="2024 10 2312 22799"/>
    <n v="-6129.84"/>
    <x v="647"/>
    <s v="LIBERAR CREDITO CAUTIVO-ENE Y FB 2024-ESTANCIAS DIURNAS LOTE 1-GESTION 7 UC- Z.SUR-H.REY-UC2 RON-D-ARCA-Z.ES-2 UCS PARQ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0989"/>
    <s v="AD/"/>
    <d v="2024-05-24T00:00:00"/>
    <n v="22024002064"/>
    <s v="2024 10 2312 22799"/>
    <n v="-875.7"/>
    <x v="647"/>
    <s v="LIBERAR CREDITO CAUTIVO-ENE Y FB 2024-ESTANCIAS DIURNAS LOTE 1-GESTION 7 UC- Z.SUR-H.REY-UC2 RON-D-ARCA-Z.ES-2 UCS PARQ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0991"/>
    <s v="AD/"/>
    <d v="2024-05-24T00:00:00"/>
    <n v="22024000451"/>
    <s v="2024 10 2312 22799"/>
    <n v="-1161.95"/>
    <x v="650"/>
    <s v="BARRADO/SERVICIO RESTAURACION EN CENTRO DE ESTANCIAS DIURNAS HUERTA DEL REY EN 2024-de enero a marz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17461"/>
    <s v="AD"/>
    <d v="2024-05-15T00:00:00"/>
    <n v="22024004560"/>
    <s v="2024 10 2312 22799"/>
    <n v="4997.3"/>
    <x v="652"/>
    <s v="ORGANIZACION DE LA PRIMERA CARRERA DE LAS FAMILIAS QUE SE CELEBRARA EL 12 DE MAYO 2024- INICIATIVAS SOCIALES"/>
    <s v="220"/>
    <s v="PUENTES DE GARCIA RODRIGUEZ"/>
    <s v="LA CORUÑ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17453"/>
    <s v="AD"/>
    <d v="2024-05-15T00:00:00"/>
    <n v="22024004477"/>
    <s v="2024 10 2312 22799"/>
    <n v="800"/>
    <x v="639"/>
    <s v="AMBULANCIAS. DOS UNIDADES,  PARA LA CELEBRACION DE LA CARRERA DE LA FAMILIA EL 12 DE MAYO DE 2024-INICIATIVAS SOCIALES"/>
    <s v="220"/>
    <s v="VALDEFRESNO"/>
    <s v="LEON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17454"/>
    <s v="AD"/>
    <d v="2024-05-15T00:00:00"/>
    <n v="22024004478"/>
    <s v="2024 10 2312 22799"/>
    <n v="6338.95"/>
    <x v="653"/>
    <s v="ESCENARIO, PARQUE INFANTIL, TROFEOS, ETC...PARA LA CELEBRACION DE LA CARRERADE LA FAMILIA EL  12 DE MAYO DE 2024-INICIAT"/>
    <s v="220"/>
    <s v="SORIA"/>
    <s v="SORI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10735"/>
    <s v="AD"/>
    <d v="2024-04-03T00:00:00"/>
    <n v="22024001164"/>
    <s v="2024 10 2312 22799"/>
    <n v="5922.73"/>
    <x v="606"/>
    <s v="2ª prorroga cont.serv.conservacion y mant.zonas verdes CVA Rondilla y Delicias-de 1/5 a 23/9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7851"/>
    <s v="AD/"/>
    <d v="2024-06-27T00:00:00"/>
    <n v="22024000451"/>
    <s v="2024 10 2312 22799"/>
    <n v="-344.85"/>
    <x v="650"/>
    <s v="LIBERAR CREDITO CAUTIVO-MAYO 2024-SERVICIO RESTAU. EN EL CENTRO DE ESTANCIAS DIURNAS HUERTA DEL REY.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7850"/>
    <s v="AD/"/>
    <d v="2024-06-27T00:00:00"/>
    <n v="22024002063"/>
    <s v="2024 10 2312 22799"/>
    <n v="-3064.92"/>
    <x v="647"/>
    <s v="LIBERAR CREDITO CAUTIVO MES DE MAYO-SERVICIO ESTANCIAS DIURNAS (IVA)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7850"/>
    <s v="AD/"/>
    <d v="2024-06-27T00:00:00"/>
    <n v="22024002064"/>
    <s v="2024 10 2312 22799"/>
    <n v="-437.85"/>
    <x v="647"/>
    <s v="LIBERAR CREDITO CAUTIVO MES DE MAYO-SERVICIO ESTANCIAS DIURNAS (IVA)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35258"/>
    <s v="D"/>
    <d v="2024-08-01T00:00:00"/>
    <n v="22024000616"/>
    <s v="2024 10 2312 22799"/>
    <n v="20000"/>
    <x v="55"/>
    <s v="mantenimiento aplicacion informatica SENIORVA-de 1/7 a 31/12"/>
    <n v="30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2"/>
    <s v="2312. Iniciativas sociales"/>
    <s v="22"/>
    <s v="22799"/>
  </r>
  <r>
    <n v="220240034709"/>
    <s v="D"/>
    <d v="2024-07-30T00:00:00"/>
    <n v="22024003674"/>
    <s v="2024 10 2312 22799"/>
    <n v="4384.92"/>
    <x v="606"/>
    <s v="SE 14/2024 Contrato mto. zonas verdes y arbolado Lote 3 - CVA DELICIAS Y RONDILLA / 23/09/2024 - 22/09/2026"/>
    <s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2"/>
    <s v="2312. Iniciativas sociales"/>
    <s v="22"/>
    <s v="22799"/>
  </r>
  <r>
    <n v="220240043922"/>
    <s v="AD"/>
    <d v="2024-09-25T00:00:00"/>
    <n v="22024006583"/>
    <s v="2024 10 2312 22799"/>
    <n v="1285.6300000000001"/>
    <x v="606"/>
    <s v="RETIRADA DE ARBOL CAIDO EN EL JARDIN DEL CVA DELICIAS- INICIATIVAS SOCIALES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799"/>
  </r>
  <r>
    <n v="220240044230"/>
    <s v="AD/"/>
    <d v="2024-09-27T00:00:00"/>
    <n v="22024000451"/>
    <s v="2024 10 2312 22799"/>
    <n v="-1470.15"/>
    <x v="650"/>
    <s v="LIBERAR CREDITO CAUTIVO-JUNIO, JULIO Y AGOSTO 2024-SERVICIO RESTAU. EN EL CENTRO DE ESTANCIAS DIURNAS HUERTA DEL REY"/>
    <s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2"/>
    <s v="2312. Iniciativas sociales"/>
    <s v="22"/>
    <s v="22799"/>
  </r>
  <r>
    <n v="220240013244"/>
    <s v="AD"/>
    <d v="2024-04-26T00:00:00"/>
    <n v="22024004254"/>
    <s v="2024 10 2312 213"/>
    <n v="73.819999999999993"/>
    <x v="616"/>
    <s v="CARTELES DE ESPACIO CARDIOSALUDABLE Y SEÑALES OBLIGATORIAS DE LOS EQUIP. DE DESFIBRILADORES DEL CVA HUERT, P.COL ,Z.ESTE"/>
    <s v="220"/>
    <s v="SEVILLA"/>
    <s v="SEVILL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3220"/>
    <s v="AD"/>
    <d v="2024-04-26T00:00:00"/>
    <n v="22024004173"/>
    <s v="2024 10 2312 213"/>
    <n v="197.84"/>
    <x v="616"/>
    <s v="MANT. ELECTRODOS PARA EL DESFIBRILADOR DEL CVA SAN JUAN- INICITIVA SOCIALES"/>
    <s v="220"/>
    <s v="SEVILLA"/>
    <s v="SEVILL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31296"/>
    <s v="AD"/>
    <d v="2024-07-17T00:00:00"/>
    <n v="22024005679"/>
    <s v="2024 10 2313 22699"/>
    <n v="986.15"/>
    <x v="654"/>
    <s v="DISEÑO Y MAQUETACION DE LA MEMORIA 2023 DEL AREA DE PERSONAS MAYORES, FAMILIA Y SERVICIO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3"/>
    <s v="2313. Dirección del área de personas mayores, familia y servicios sociales"/>
    <s v="22"/>
    <s v="22699"/>
  </r>
  <r>
    <n v="220240037453"/>
    <s v="AD"/>
    <d v="2024-08-14T00:00:00"/>
    <n v="22024005903"/>
    <s v="2024 10 2313 22699"/>
    <n v="261.72000000000003"/>
    <x v="113"/>
    <s v="Impresión de 25 ejemplares de la Memoria 2023 del Área de Personas Mayores, Familia y Servicios Sociales.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3"/>
    <s v="2313. Dirección del área de personas mayores, familia y servicios sociales"/>
    <s v="22"/>
    <s v="22699"/>
  </r>
  <r>
    <n v="220240036395"/>
    <s v="D"/>
    <d v="2024-08-08T00:00:00"/>
    <n v="22024000620"/>
    <s v="2024 10 2313 22799"/>
    <n v="35000"/>
    <x v="655"/>
    <s v="MANTENIMIENTO APLICACIONES INFORMATICAS  LOTE 3 VASSOCIALES 35.000 -de 1 julio a 31 diciembre 2024"/>
    <n v="30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3"/>
    <s v="2313. Dirección del área de personas mayores, familia y servicios sociales"/>
    <s v="22"/>
    <s v="22799"/>
  </r>
  <r>
    <n v="220240035257"/>
    <s v="D"/>
    <d v="2024-08-01T00:00:00"/>
    <n v="22024000620"/>
    <s v="2024 10 2313 22799"/>
    <n v="35000"/>
    <x v="656"/>
    <s v="MANTENIMIENTO APLICACIONES INFORMATICAS LOTE 2 PRESTAVA NG 35.000 -de 1/7 a 31/12."/>
    <n v="30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3"/>
    <s v="2313. Dirección del área de personas mayores, familia y servicios sociales"/>
    <s v="22"/>
    <s v="22799"/>
  </r>
  <r>
    <n v="220240043042"/>
    <s v="D"/>
    <d v="2024-09-23T00:00:00"/>
    <n v="22024004095"/>
    <s v="2024 10 2313 22799"/>
    <n v="32266.67"/>
    <x v="657"/>
    <s v="SER.PLANIF, DINAMIZ Y GESTION INFORMACION EN REDES-INFOR.DEL AREA DE PERS.MAY.FAMILIA Y SERV.SOC.PARA CIUDAD/AGOS-DIC"/>
    <s v="30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3"/>
    <s v="2313. Dirección del área de personas mayores, familia y servicios sociales"/>
    <s v="22"/>
    <s v="22799"/>
  </r>
  <r>
    <n v="220240013243"/>
    <s v="AD"/>
    <d v="2024-04-26T00:00:00"/>
    <n v="22024004251"/>
    <s v="2024 10 2312 213"/>
    <n v="206.05"/>
    <x v="87"/>
    <s v="REUBICACION DE LECTOR DE ALARMAS DE INTRUSISMO DEL CVA DELICIAS- INICI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1969"/>
    <s v="AD"/>
    <d v="2024-04-17T00:00:00"/>
    <n v="22024004077"/>
    <s v="2024 10 2312 213"/>
    <n v="96.8"/>
    <x v="86"/>
    <s v="CORRECTIVOS DEL SISTEMA DE PROTECCION DE INCENDIOS DEL CVA ZONA SUR, PTE. COLGANTE Y DELICIAS"/>
    <s v="220"/>
    <s v="CABANILLAS DEL CAMPO"/>
    <s v="GUADALAJAR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1969"/>
    <s v="AD"/>
    <d v="2024-04-17T00:00:00"/>
    <n v="22024004076"/>
    <s v="2024 10 2312 213"/>
    <n v="162.02000000000001"/>
    <x v="86"/>
    <s v="CORRECTIVOS DEL SISTEMA DE PROTECCION DE INCENDIOS DEL CVA ZONA SUR, PTE. COLGANTE Y DELICIAS"/>
    <s v="220"/>
    <s v="CABANILLAS DEL CAMPO"/>
    <s v="GUADALAJAR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0750"/>
    <s v="AD"/>
    <d v="2024-04-03T00:00:00"/>
    <n v="22024003690"/>
    <s v="2024 10 2312 213"/>
    <n v="605.12"/>
    <x v="616"/>
    <s v="REPARACION DE DESFIBRILADOR UBICADO EN LOS HUERTOS DE INEA PARA LOS USUARIOS DE LOS CVA"/>
    <s v="220"/>
    <s v="SEVILLA"/>
    <s v="SEVILL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0751"/>
    <s v="AD"/>
    <d v="2024-04-03T00:00:00"/>
    <n v="22024003694"/>
    <s v="2024 10 2312 213"/>
    <n v="1012.77"/>
    <x v="95"/>
    <s v="REPARACION DEL ASCENSOR DEL CVA DELICIAS- INICIATIVAS SOCIALES-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35174"/>
    <s v="AD"/>
    <d v="2024-08-01T00:00:00"/>
    <n v="22024005862"/>
    <s v="2024 10 2312 213"/>
    <n v="1331"/>
    <x v="591"/>
    <s v="REPARACION, SUMINISTRO E INSTALACION DE 8 FILTROS ESTROPEADOS  DEL CLIMATIZADOR DEL CVA SAN JUAN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31294"/>
    <s v="AD"/>
    <d v="2024-07-17T00:00:00"/>
    <n v="22024005628"/>
    <s v="2024 10 2312 213"/>
    <n v="237.31"/>
    <x v="616"/>
    <s v="ELECTRODOS PARA LOS DESFIBRILADORES DEL CVA ZONA SUR Y LA VICTORIA- INICIATIVAS SOCIALES"/>
    <n v="220"/>
    <s v="SEVILLA"/>
    <s v="SEVILLA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31294"/>
    <s v="AD"/>
    <d v="2024-07-17T00:00:00"/>
    <n v="22024005629"/>
    <s v="2024 10 2312 213"/>
    <n v="237.31"/>
    <x v="616"/>
    <s v="ELECTRODOS PARA LOS DESFIBRILADORES DEL CVA ZONA SUR Y LA VICTORIA- INICIATIVAS SOCIALES"/>
    <n v="220"/>
    <s v="SEVILLA"/>
    <s v="SEVILLA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28968"/>
    <s v="AD"/>
    <d v="2024-07-03T00:00:00"/>
    <n v="22024005340"/>
    <s v="2024 10 2312 213"/>
    <n v="761.09"/>
    <x v="591"/>
    <s v="REVISION DEL AIRE AOCNDICIONADO Y REPARACION DE LOS CONDUCTOS DE AIRE ACONDICIONADO DEL CVA ZONA ESTE- INICIATIVAS SOCIA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39291"/>
    <s v="AD"/>
    <d v="2024-08-21T00:00:00"/>
    <n v="22024006044"/>
    <s v="2024 10 2312 213"/>
    <n v="221.8"/>
    <x v="658"/>
    <s v="REALIZACION DE LA INSPECCION DE BAJA TENSION DEL CVA LA VICTORIA- INICITIVAS SOCIALES"/>
    <n v="220"/>
    <s v="POZUELO DE ALARCÓN"/>
    <s v="MADR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39292"/>
    <s v="AD"/>
    <d v="2024-08-21T00:00:00"/>
    <n v="22024006045"/>
    <s v="2024 10 2312 213"/>
    <n v="68.97"/>
    <x v="616"/>
    <s v="BATERIAS PARA EL DESFIBRILADOR DEL CVA ZONA SUR- INICIATIVAS SOCIALES"/>
    <n v="220"/>
    <s v="SEVILLA"/>
    <s v="SEVILLA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44416"/>
    <s v="AD"/>
    <d v="2024-09-27T00:00:00"/>
    <n v="22024006793"/>
    <s v="2024 10 2312 213"/>
    <n v="486.46"/>
    <x v="95"/>
    <s v="REPARACION DE PLACA OPERADOR DEL ASCENSOR DEL CVA PUENTE COLGANTE- INICIATIVAS SOCIALES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25802"/>
    <s v="AD"/>
    <d v="2024-06-19T00:00:00"/>
    <n v="22024005098"/>
    <s v="2024 10 2312 215"/>
    <n v="638.88"/>
    <x v="659"/>
    <s v="REPARACION DE BILLAR( CAMBIO DE TELA MESA BILLAR Y TRONERAS ) DEL CVA ZONA SUR- INICIATIVAS SOCIALES"/>
    <s v="220"/>
    <s v="VALENCIA"/>
    <s v="VALENCI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5"/>
  </r>
  <r>
    <n v="220240021020"/>
    <s v="AD"/>
    <d v="2024-05-24T00:00:00"/>
    <n v="22024004698"/>
    <s v="2024 10 2312 215"/>
    <n v="580.79999999999995"/>
    <x v="659"/>
    <s v="REPARACION MESA DE BILLAR DEL CVA RONDILLA, CAMBIO DE TELA - INICIATIVAS SOCIALES"/>
    <s v="220"/>
    <s v="VALENCIA"/>
    <s v="VALENCI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5"/>
  </r>
  <r>
    <n v="220239000189"/>
    <s v="AD"/>
    <d v="2024-01-01T00:00:00"/>
    <n v="22024001161"/>
    <s v="2024 10 2312 216"/>
    <n v="1066.3900000000001"/>
    <x v="618"/>
    <s v="Mant. y Rep. eq. informaticos CPMS Arca R., Z.Este, H.Rey y F.Luis León(Centro) de 1/01/24 a 28/2/24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6"/>
  </r>
  <r>
    <n v="220240003113"/>
    <s v="D"/>
    <d v="2024-02-21T00:00:00"/>
    <n v="22024000071"/>
    <s v="2024 10 2312 216"/>
    <n v="9601.75"/>
    <x v="618"/>
    <s v="mant.y reparac.equipos informáticos d CVA ARCA R, Z.ESTE,HTA,VIC, FRAY L.L.Y PARQ.DE 1/3/24 A31/12/24"/>
    <n v="30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6"/>
  </r>
  <r>
    <n v="220240012078"/>
    <s v="AD"/>
    <d v="2024-04-19T00:00:00"/>
    <n v="22024004015"/>
    <s v="2024 10 2312 216"/>
    <n v="1719.72"/>
    <x v="618"/>
    <s v="SERV.MANTY REP.EQUIPOS INFORM.DEL CVA LA VICTORIA DEL 01/03 AL 31/12/2024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1"/>
    <s v="216"/>
  </r>
  <r>
    <n v="220239000833"/>
    <s v="AD"/>
    <d v="2024-01-01T00:00:00"/>
    <n v="22024001184"/>
    <s v="2024 10 2314 22100"/>
    <n v="65000"/>
    <x v="102"/>
    <s v="PR-SE 13/21 P.S.5 PRÓRROGA SUMINISTRO ENERGÍA ELÉCTRICA. AÑO 2024. ESPACIOS JÓVENES"/>
    <n v="220"/>
    <s v="BILBAO"/>
    <s v="VIZCAYA"/>
    <x v="1"/>
    <s v="PrAbier - Procedimiento Abierto"/>
    <s v="UniC - Único Criterio"/>
    <x v="1"/>
    <x v="0"/>
    <s v="2"/>
    <s v="2. Gastos corrientes en bienes y servicios"/>
    <s v="10"/>
    <x v="7"/>
    <s v="2314"/>
    <s v="2314. Centro de programas juveniles"/>
    <s v="22"/>
    <s v="22100"/>
  </r>
  <r>
    <n v="220240005402"/>
    <s v="AD"/>
    <d v="2024-03-12T00:00:00"/>
    <n v="22024002924"/>
    <s v="2024 10 2314 22613"/>
    <n v="77.010000000000005"/>
    <x v="113"/>
    <s v="IMPRESION CARTELES Y ROLLUP CAMPAÑA ALIMENTACION SALUDABLE EN LOS ESPACIOS JOVEN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352"/>
    <s v="AD"/>
    <d v="2024-02-26T00:00:00"/>
    <n v="22024002256"/>
    <s v="2024 10 2314 22613"/>
    <n v="472.75"/>
    <x v="113"/>
    <s v="SUMINISTRO TEXTIL y ROLLUP DIFUSIÓN ORIENTACIÓN PSICOLÓGICA ESPACIOS JOVENES / 1 DIA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0829"/>
    <s v="AD"/>
    <d v="2024-02-08T00:00:00"/>
    <n v="22024000946"/>
    <s v="2024 10 2314 22613"/>
    <n v="544.5"/>
    <x v="121"/>
    <s v="AMPLIACION ALQUILER DE TOMA DE CORRIENTE INSTALACION ELECTRICA CONCIERTOS NAVIDEÑOS CAMPAJUVA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39000811"/>
    <s v="AD"/>
    <d v="2024-01-01T00:00:00"/>
    <n v="22024001413"/>
    <s v="2024 10 2314 22613"/>
    <n v="3746.16"/>
    <x v="660"/>
    <s v="ELABORACION DE SOPORTES DIVULGATIVOS PARA UNIVERSIDAD DE VALLADOLID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078"/>
    <s v="AD"/>
    <d v="2024-02-21T00:00:00"/>
    <n v="22024001819"/>
    <s v="2024 10 2314 22613"/>
    <n v="800"/>
    <x v="661"/>
    <s v="DISEÑO GRÁFICO CAMPAÑA ORIENTACIÓN PSICOLÓGICA EN ESPACIOS JÓVENES / 1 DIA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079"/>
    <s v="AD"/>
    <d v="2024-02-21T00:00:00"/>
    <n v="22024001820"/>
    <s v="2024 10 2314 22613"/>
    <n v="800"/>
    <x v="661"/>
    <s v="DISEÑO GRÁFICO CAMPAÑA ALIMENTACIÓN SALUDABLE PARA POBLACIÓN JUVENIL / 1 DIA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4878"/>
    <s v="AD"/>
    <d v="2024-03-05T00:00:00"/>
    <n v="22024002641"/>
    <s v="2024 10 2314 22613"/>
    <n v="1000"/>
    <x v="662"/>
    <s v="STAND  EN LA XVIII SALÓN DEL CÓMIC Y MANGA DE CASTILLA Y LEÓN / 16 Y 17 MARZ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038"/>
    <s v="AD"/>
    <d v="2024-02-21T00:00:00"/>
    <n v="22024001653"/>
    <s v="2024 10 2314 22613"/>
    <n v="1500"/>
    <x v="177"/>
    <s v="GRAPADO Y ENCUADERNACIÓN REVISTA JUVENIL &quot;&quot;PUCELA YOUTH&quot;&quot;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061"/>
    <s v="AD"/>
    <d v="2024-02-21T00:00:00"/>
    <n v="22024001751"/>
    <s v="2024 10 2314 22613"/>
    <n v="5203"/>
    <x v="663"/>
    <s v="TALLERES ALIMENTACIÓN SALUDABLE EN LOS ESPACIOS JÓVENES / DURANTE 2023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21727"/>
    <s v="AD"/>
    <d v="2024-05-28T00:00:00"/>
    <n v="22024004629"/>
    <s v="2024 10 2314 22613"/>
    <n v="1000"/>
    <x v="664"/>
    <s v="COLABORACION SEMANA INTERCULTURA ESPACIO JOVEN NORTE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21720"/>
    <s v="AD"/>
    <d v="2024-05-28T00:00:00"/>
    <n v="22024004583"/>
    <s v="2024 10 2314 22613"/>
    <n v="599"/>
    <x v="596"/>
    <s v="DISEÑO CAMPAÑA DE PREVENCION DE LA CONDUCTA SUICIDA / MAY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8537"/>
    <s v="AD"/>
    <d v="2024-05-20T00:00:00"/>
    <n v="22024004379"/>
    <s v="2024 10 2314 22613"/>
    <n v="10000"/>
    <x v="48"/>
    <s v="ELABORACIÓN NUEVOS PLANES DE JUVENTUD Y PREVENCION DE DROGAS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7452"/>
    <s v="AD"/>
    <d v="2024-05-15T00:00:00"/>
    <n v="22024004434"/>
    <s v="2024 10 2314 22613"/>
    <n v="1097.47"/>
    <x v="665"/>
    <s v="IMPRESION REVISTA JUVENIL PUCELA YOUTH DURANTE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7450"/>
    <s v="AD"/>
    <d v="2024-05-15T00:00:00"/>
    <n v="22024004422"/>
    <s v="2024 10 2314 22613"/>
    <n v="1391.5"/>
    <x v="666"/>
    <s v="EQUIPO DE SONIDO Y DE ILUMINACION FIESTAS SAN PEDRO REGALAD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7449"/>
    <s v="AD"/>
    <d v="2024-05-15T00:00:00"/>
    <n v="22024004421"/>
    <s v="2024 10 2314 22613"/>
    <n v="1500"/>
    <x v="667"/>
    <s v="COLABORACION DIA DEL PATI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0743"/>
    <s v="AD"/>
    <d v="2024-04-03T00:00:00"/>
    <n v="22024003593"/>
    <s v="2024 10 2314 22613"/>
    <n v="600"/>
    <x v="176"/>
    <s v="IMPRESION DE SOPORTES PUBLICITARIOS A TRAVES DE IMPRENTA MUNICIPAL JUVENTUD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35172"/>
    <s v="AD"/>
    <d v="2024-08-01T00:00:00"/>
    <n v="22024005829"/>
    <s v="2024 10 2314 22613"/>
    <n v="1210"/>
    <x v="637"/>
    <s v="ADQUISICION GAFAS DE SOL PARA SU DISTRIBUCION EN EL PROGRAMA YOUNG ZONE JULIO - AGOSTO 2024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34976"/>
    <s v="AD"/>
    <d v="2024-07-31T00:00:00"/>
    <n v="22024005725"/>
    <s v="2024 10 2314 22613"/>
    <n v="429"/>
    <x v="70"/>
    <s v="MATERIAL DE DIFUSION PROGRAMA CONOCE TU AYUNTAMIENTO 2024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2258"/>
    <s v="AD"/>
    <d v="2024-09-10T00:00:00"/>
    <n v="22024006281"/>
    <s v="2024 10 2314 22613"/>
    <n v="550"/>
    <x v="668"/>
    <s v="ACTUACIÓN FIESTAS VALLANOCHE 25 ANIVERSARIO: DESTINO RUBICON / 8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1394"/>
    <s v="AD"/>
    <d v="2024-09-02T00:00:00"/>
    <n v="22024006280"/>
    <s v="2024 10 2314 22613"/>
    <n v="550"/>
    <x v="669"/>
    <s v="CONCIERTO FIESTAS VALLANOCHE 08/09: SERGEI REZ  / 8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1393"/>
    <s v="AD"/>
    <d v="2024-09-02T00:00:00"/>
    <n v="22024006279"/>
    <s v="2024 10 2314 22613"/>
    <n v="439.48"/>
    <x v="670"/>
    <s v="CONCIERTO FIESTAS VALLANOCHE 08/09: DJ GON / 8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1395"/>
    <s v="AD"/>
    <d v="2024-09-02T00:00:00"/>
    <n v="22024006282"/>
    <s v="2024 10 2314 22613"/>
    <n v="363"/>
    <x v="671"/>
    <s v="ACTUACIÓN FIESTAS VALLANOCHE 08/09: MARIA DE MIGUEL ARIAS / 8 SEPTIEMBRE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2783"/>
    <s v="AD"/>
    <d v="2024-09-18T00:00:00"/>
    <n v="22024006513"/>
    <s v="2024 10 2314 22613"/>
    <n v="1000"/>
    <x v="672"/>
    <s v="CONCIERTO FIESTAS ANIVERSARIO VALLANOCHE: AUGUSTA SONORA / 8 SEPTIEMBRE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2551"/>
    <s v="AD"/>
    <d v="2024-09-13T00:00:00"/>
    <n v="22024006312"/>
    <s v="2024 10 2314 22613"/>
    <n v="700"/>
    <x v="661"/>
    <s v="PROPUESTA DE IMAGEN GRÁFICA PARA EL CIERRE DE LA CAMPAÑA DE ALIMENTACIÓN SALUDABLE JUVENTUD / OCTUBRE 2024"/>
    <s v="220"/>
    <s v="MADRID"/>
    <s v="MADR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2784"/>
    <s v="AD"/>
    <d v="2024-09-18T00:00:00"/>
    <n v="22024006515"/>
    <s v="2024 10 2314 22613"/>
    <n v="2057"/>
    <x v="673"/>
    <s v="EQUIPAMIENTO TECNICO 25 ANIVERSARIO VALLANOCHE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06272"/>
    <s v="AD"/>
    <d v="2024-03-13T00:00:00"/>
    <n v="22024003136"/>
    <s v="2024 10 2314 22615"/>
    <n v="250"/>
    <x v="649"/>
    <s v="TALLER TRATAMIENTO PERIODISTICO EN MATERIA DE DROGAS Y ADICCIONES XV JORNADAS PERIODISMO SO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5"/>
  </r>
  <r>
    <n v="220240004055"/>
    <s v="AD"/>
    <d v="2024-03-02T00:00:00"/>
    <n v="22024002398"/>
    <s v="2024 10 2314 22615"/>
    <n v="1500"/>
    <x v="649"/>
    <s v="CURSO ONLINE DE SENSIBILIZACIÓN, INFORMACIÓN Y PREVENCIÓN COMPORTAMIENTO DE RIESGOS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5"/>
  </r>
  <r>
    <n v="220240013214"/>
    <s v="AD"/>
    <d v="2024-04-26T00:00:00"/>
    <n v="22024004086"/>
    <s v="2024 10 2314 22699"/>
    <n v="18.149999999999999"/>
    <x v="112"/>
    <s v="RENOVACION DOMINIO VALLANOCHE.ES / HASTA 08/04/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99"/>
  </r>
  <r>
    <n v="220239000800"/>
    <s v="AD"/>
    <d v="2024-01-01T00:00:00"/>
    <n v="22024001233"/>
    <s v="2024 10 2314 22700"/>
    <n v="55569.06"/>
    <x v="400"/>
    <s v="PR-SE 32-2023 (PS8 SE 31/20) 2ª PRORROGA CTTO LIMPIEZA EDIFICIOS MUNICIPALES. ESPACIOS JOVENES. LOTE 7. 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00"/>
  </r>
  <r>
    <n v="220240018536"/>
    <s v="AD"/>
    <d v="2024-05-20T00:00:00"/>
    <n v="22024004126"/>
    <s v="2024 10 2314 22701"/>
    <n v="10198.85"/>
    <x v="674"/>
    <s v="SEGURIDAD NOCTURNA ZONA DE ESTUDIO EN CENTRO CÍVICO ZONA SUR Y EN POLIDEPORTIVO PARA EL PROGRAMA JUGGER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701"/>
  </r>
  <r>
    <n v="220240012077"/>
    <s v="D/"/>
    <d v="2024-04-19T00:00:00"/>
    <n v="22024000071"/>
    <s v="2024 10 2312 216"/>
    <n v="-1719.72"/>
    <x v="618"/>
    <s v="mant.y reparac.equipos informáticos d CVA ARCA R, Z.ESTE,HTA,VIC, FRAY L.L.Y PARQ.DE 1/3/24 A31/12/24"/>
    <s v="30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1"/>
    <s v="216"/>
  </r>
  <r>
    <n v="220239000039"/>
    <s v="AD"/>
    <d v="2024-01-01T00:00:00"/>
    <n v="22024001300"/>
    <s v="2024 10 2314 22799"/>
    <n v="207428.52"/>
    <x v="675"/>
    <s v="PRÓRROGA SE-EIJI 6/2020 P.S.7 CONTRATO SERVICIOS GESTION INTEGRAL ESPACIO JOVEN NORTE LOTE 1. 01/01 A 31/12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39000688"/>
    <s v="AD"/>
    <d v="2024-01-01T00:00:00"/>
    <n v="22024001325"/>
    <s v="2024 10 2314 22799"/>
    <n v="185786.39"/>
    <x v="675"/>
    <s v="PRORROGA GESTION PROGRAMA VALLATARDE Y VALLANOCHE- de 22 enero 2024 a 21 enero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40004873"/>
    <s v="AD"/>
    <d v="2024-03-05T00:00:00"/>
    <n v="22024002183"/>
    <s v="2024 10 2314 22799"/>
    <n v="14924.36"/>
    <x v="648"/>
    <s v="LOTE5 PROG.PREV.YOUNG ZONE.PREVEN.CONSUMO ALCOHOL, TABACO, CANNABIS DIRIG. A JOVENES DE 01/01/24 AL 01/08/25-PROC..231.2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40004871"/>
    <s v="AD"/>
    <d v="2024-03-05T00:00:00"/>
    <n v="22024002176"/>
    <s v="2024 10 2314 22799"/>
    <n v="10424"/>
    <x v="649"/>
    <s v="PRORROGA 1/1 a 30/6/24-L 1 y2  prog.prev.fam.moneo y ded-y otros en C.esc. PM.DROGODEPENCIAS-procedente de prog. 231.2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39000760"/>
    <s v="AD"/>
    <d v="2024-01-01T00:00:00"/>
    <n v="22024001329"/>
    <s v="2024 10 2314 22799"/>
    <n v="18578.55"/>
    <x v="676"/>
    <s v="PRORROGA SERV. GESTION ESCUELA DE FORMACIÓN Y ANIMACIÓN JUVENIL DE 29/01/2024 A 28/01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29000703"/>
    <s v="AD"/>
    <d v="2024-01-01T00:00:00"/>
    <n v="22024003226"/>
    <s v="2024 10 2314 22799"/>
    <n v="1688.95"/>
    <x v="676"/>
    <s v="PRÓRROGA CONTRATO SERVICIOS GESTION DE LA ESCUELA DE FORMACIÓN Y ANIMACIÓN JUVENIL / 29/01/23 A 28/01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39000570"/>
    <s v="AD"/>
    <d v="2024-01-01T00:00:00"/>
    <n v="22024001542"/>
    <s v="2024 10 2314 22799"/>
    <n v="17106.71"/>
    <x v="677"/>
    <s v="REAJUSTE ANUALIDADES DE 2023 A 2024 - DIRECCION FAC. 11.417,80 Y ASIST. TEC. 5.688,91 - INSTALAC.JUV. PINAR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40004872"/>
    <s v="AD"/>
    <d v="2024-03-05T00:00:00"/>
    <n v="22024002180"/>
    <s v="2024 10 2314 22799"/>
    <n v="13233"/>
    <x v="649"/>
    <s v="LOTE 4 TALL.PREVENC.USO INADECUADO DE TECNOLOGIAS DE LA INFORM. Y COMUNIC.PROGR.COMP.FADEL  1/1/24 A 31/8/25-PROC.231.2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40004048"/>
    <s v="AD"/>
    <d v="2024-03-02T00:00:00"/>
    <n v="22024001626"/>
    <s v="2024 10 2314 22799"/>
    <n v="18149"/>
    <x v="678"/>
    <s v="SERVICIO DE ORIENTACION PSICOLOGICA PARA LOS ADOLESCENTES Y JOVENES EN LOS ESPACIOS JOVENES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799"/>
  </r>
  <r>
    <n v="220240022392"/>
    <s v="AD"/>
    <d v="2024-05-31T00:00:00"/>
    <n v="22024004104"/>
    <s v="2024 10 2314 22799"/>
    <n v="4651.55"/>
    <x v="677"/>
    <s v="DIRECCION FACULTATIVA 2.184,88 Y ASISTENCIA TECNICA 2.466,67 OBRA REHABIL.INST.JUV.AMB.ZONA JOVEN PINAR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799"/>
  </r>
  <r>
    <n v="220240016676"/>
    <s v="AD"/>
    <d v="2024-05-14T00:00:00"/>
    <n v="22024004318"/>
    <s v="2024 10 2314 22799"/>
    <n v="48.16"/>
    <x v="321"/>
    <s v="CONTRATO DE SERVICIOS DE CONSERJERIA PARA LA REALIZACION DEL FESTIVAL GRUPO SCOUTS ABRIL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799"/>
  </r>
  <r>
    <n v="220240013216"/>
    <s v="AD"/>
    <d v="2024-04-26T00:00:00"/>
    <n v="22024004125"/>
    <s v="2024 10 2314 22799"/>
    <n v="4627.9799999999996"/>
    <x v="321"/>
    <s v="CTTO SERVICIOS CONSERJERÍA PROY. DE ESTUDIO NOCTURNO DIRIGIDO A LA JUVENTUD CENTRO CIVICO SUR / 17 MAYO A 17 JUNI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799"/>
  </r>
  <r>
    <n v="220240034974"/>
    <s v="AD"/>
    <d v="2024-07-31T00:00:00"/>
    <n v="22024005799"/>
    <s v="2024 10 2314 22799"/>
    <n v="1681.9"/>
    <x v="679"/>
    <s v="ELIMINACION DE PINOS SECOS, TRATAMIENTO Y LIMPIEZA PODA ZONA JOVEN PINAR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799"/>
  </r>
  <r>
    <n v="220240030708"/>
    <s v="AD"/>
    <d v="2024-07-16T00:00:00"/>
    <n v="22024004215"/>
    <s v="2024 10 2314 22799"/>
    <n v="6669.61"/>
    <x v="649"/>
    <s v="PRORROGA 1/7 A 31/12 - L 1 Y 2 PRO.PREV.FAM.MONEO Y DED-Y OTROS EN C.ESC Y ENTID.-PMDROGAS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4"/>
    <s v="2314. Centro de programas juveniles"/>
    <s v="22"/>
    <s v="22799"/>
  </r>
  <r>
    <n v="220240030709"/>
    <s v="AD"/>
    <d v="2024-07-16T00:00:00"/>
    <n v="22024004216"/>
    <s v="2024 10 2314 22799"/>
    <n v="3200"/>
    <x v="648"/>
    <s v="PRORROGA 1/7 A 31/12 - L 3 PROG.REDUCCION RIESGOS COLECT.VULNERABLES-ACLAD-PMDROGAS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4"/>
    <s v="2314. Centro de programas juveniles"/>
    <s v="22"/>
    <s v="22799"/>
  </r>
  <r>
    <n v="220240030118"/>
    <s v="AD"/>
    <d v="2024-07-09T00:00:00"/>
    <n v="22024005427"/>
    <s v="2024 10 2314 22799"/>
    <n v="14650"/>
    <x v="680"/>
    <s v="TALLERES DE EDUCACIÓN SEXUAL Y ASESORÍA SEXOLÓGICA PARA JÓVENES Y ADOLESCENTES / DURANT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799"/>
  </r>
  <r>
    <n v="220219001055"/>
    <s v="AD"/>
    <d v="2024-01-01T00:00:00"/>
    <n v="22024001950"/>
    <s v="2024 10 2313 213"/>
    <n v="289.8"/>
    <x v="97"/>
    <s v="SUM.IMPRESION DE CONCEJALIA, DIRECCION Y SECRET.EJECUTIVA .AREA SERVICIOS SOCIALES Y M.C.-DEL 8  FEB 2022 AL 7 FEB.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3"/>
    <s v="2313. Dirección del área de personas mayores, familia y servicios sociales"/>
    <s v="21"/>
    <s v="213"/>
  </r>
  <r>
    <n v="220239000946"/>
    <s v="AD"/>
    <d v="2024-01-01T00:00:00"/>
    <n v="22024001860"/>
    <s v="2024 10 2313 213"/>
    <n v="2608.15"/>
    <x v="97"/>
    <s v="SUM.IMPRESION DE CONCEJALIA, DIRECCION Y SECRET.EJECUTIVA .AREA SERVICIOS SOCIALES Y M.C.-DEL 8  FEB 2024 AL 7 FEB. 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3"/>
    <s v="2313. Dirección del área de personas mayores, familia y servicios sociales"/>
    <s v="21"/>
    <s v="213"/>
  </r>
  <r>
    <n v="220240007664"/>
    <s v="D"/>
    <d v="2024-03-21T00:00:00"/>
    <n v="22024000517"/>
    <s v="2024 10 2314 212"/>
    <n v="198.46"/>
    <x v="162"/>
    <s v="MINUTERO ORBIS PULSAMAT / DOWN.EMP IRELUZ IRD-2405 BL RED. 25W 4000K / ESPACIO JOVEN SUR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4"/>
    <s v="2314. Centro de programas juveniles"/>
    <s v="21"/>
    <s v="212"/>
  </r>
  <r>
    <n v="220240008516"/>
    <s v="D"/>
    <d v="2024-03-26T00:00:00"/>
    <n v="22024000517"/>
    <s v="2024 10 2314 212"/>
    <n v="74.34"/>
    <x v="162"/>
    <s v="DOWN.EMP IRELUZ IRD-2405 BL RED. 25W 4000K / TASA ECORAEE   (R.DECRETO 208/2005) ESPACIO JOVEN SUR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4"/>
    <s v="2314. Centro de programas juveniles"/>
    <s v="21"/>
    <s v="212"/>
  </r>
  <r>
    <n v="220240008518"/>
    <s v="D"/>
    <d v="2024-03-26T00:00:00"/>
    <n v="22024000517"/>
    <s v="2024 10 2314 212"/>
    <n v="2.09"/>
    <x v="195"/>
    <s v="COMMENT|+++ ESPACIO JOVEN SUR +++ / CELESA BROCA 338 HSS-CO RECT 03,00 MM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4"/>
    <s v="2314. Centro de programas juveniles"/>
    <s v="21"/>
    <s v="212"/>
  </r>
  <r>
    <n v="220240021721"/>
    <s v="AD"/>
    <d v="2024-05-28T00:00:00"/>
    <n v="22024004592"/>
    <s v="2024 10 2314 212"/>
    <n v="768.35"/>
    <x v="164"/>
    <s v="REPARACION CARTEL ESPACIO JOVEN NORTE MAY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1"/>
    <s v="212"/>
  </r>
  <r>
    <n v="220239000832"/>
    <s v="AD"/>
    <d v="2024-01-01T00:00:00"/>
    <n v="22024001183"/>
    <s v="2024 10 2315 22100"/>
    <n v="3500"/>
    <x v="102"/>
    <s v="PR-SE 13/21 P.S.5 PRÓRROGA SUMINISTRO ENERGÍA ELÉCTRICA. AÑO 2024. CENTRO MUNICIPAL DE LA IGUALDAD"/>
    <n v="220"/>
    <s v="BILBAO"/>
    <s v="VIZCAYA"/>
    <x v="1"/>
    <s v="PrAbier - Procedimiento Abierto"/>
    <s v="UniC - Único Criterio"/>
    <x v="1"/>
    <x v="0"/>
    <s v="2"/>
    <s v="2. Gastos corrientes en bienes y servicios"/>
    <s v="10"/>
    <x v="7"/>
    <s v="2315"/>
    <s v="2315. Políticas de Igualdad e infancia"/>
    <s v="22"/>
    <s v="22100"/>
  </r>
  <r>
    <n v="220239000434"/>
    <s v="AD"/>
    <d v="2024-01-01T00:00:00"/>
    <n v="22024001130"/>
    <s v="2024 10 2315 22102"/>
    <n v="5500"/>
    <x v="272"/>
    <s v="CONTRATO SUMINISTRO GAS NATURAL CENTRO MUNICIPAL IGUALDAD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10"/>
    <x v="7"/>
    <s v="2315"/>
    <s v="2315. Políticas de Igualdad e infancia"/>
    <s v="22"/>
    <s v="22102"/>
  </r>
  <r>
    <n v="220240027837"/>
    <s v="AD"/>
    <d v="2024-06-27T00:00:00"/>
    <n v="22024005161"/>
    <s v="2024 10 2315 22199"/>
    <n v="315.33"/>
    <x v="195"/>
    <s v="VENTILADORES SERVICIO DE IGUALDAD Y JUVENTUD / DURANTE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199"/>
  </r>
  <r>
    <n v="220239000822"/>
    <s v="AD"/>
    <d v="2024-01-01T00:00:00"/>
    <n v="22024001423"/>
    <s v="2024 10 2315 22611"/>
    <n v="7187.4"/>
    <x v="295"/>
    <s v="DISEÑO Y MAQUETACIÓN DEL BOLETÍN DEL CENTRO MUNICIPAL DE IGUALDAD / ADAPTACIONES REDES SOCIALES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1131"/>
    <s v="ADO"/>
    <d v="2024-02-08T00:00:00"/>
    <n v="22024000944"/>
    <s v="2024 10 2315 22611"/>
    <n v="163.35"/>
    <x v="327"/>
    <s v="SERVICIO DE ASISTENCIA TÉCNICA ESPECTÁCULO &quot;&quot;FEMINISIMAS&quot;&quot; / 2 DE JUNIO DE 2023 DE 9 A 15 H"/>
    <n v="24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0"/>
    <s v="AD"/>
    <d v="2024-01-01T00:00:00"/>
    <n v="22024001412"/>
    <s v="2024 10 2315 22611"/>
    <n v="5400"/>
    <x v="681"/>
    <s v="TALLER DEFENSA PERSONAL &quot;&quot;MUJER DEFIÉNDETE&quot;&quot; EN EL CENTRO MUNICIPAL DE LA IGUALDAD (CMI) / ENERO-JUNIO 24"/>
    <n v="220"/>
    <s v="ZARATÁN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8"/>
    <s v="AD"/>
    <d v="2024-01-01T00:00:00"/>
    <n v="22024001419"/>
    <s v="2024 10 2315 22611"/>
    <n v="4000"/>
    <x v="317"/>
    <s v="CICLO DE TALLERES MUSICA EN FAMILIA EN EL CENTRO MUNICIPAL DE LA IGUALDAD ENER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5072"/>
    <s v="AD"/>
    <d v="2024-03-07T00:00:00"/>
    <n v="22024002920"/>
    <s v="2024 10 2315 22611"/>
    <n v="480"/>
    <x v="682"/>
    <s v="TALLER &quot;&quot;TEATRO LA MUJER PÁJARO&quot;&quot; EN EL CENTRO MUNICIPAL DE LA IGUALDAD / 1 DIA"/>
    <n v="220"/>
    <s v="CIUDAD RODRIGO"/>
    <s v="SALAMANCA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6268"/>
    <s v="AD"/>
    <d v="2024-03-13T00:00:00"/>
    <n v="22024002994"/>
    <s v="2024 10 2315 22611"/>
    <n v="569.5"/>
    <x v="468"/>
    <s v="CARTELERÍA DIA INTERNACIONAL DE LA MUJER 8M / MARZ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7508"/>
    <s v="AD"/>
    <d v="2024-03-20T00:00:00"/>
    <n v="22024003221"/>
    <s v="2024 10 2315 22611"/>
    <n v="600"/>
    <x v="683"/>
    <s v="ACTUACIÓN GRUPO &quot;&quot;LAS BULSARA&quot;&quot; DIA INTERNACIONAL DE LA MUJER 8M / 8 MARZ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08"/>
    <s v="AD"/>
    <d v="2024-01-01T00:00:00"/>
    <n v="22024001410"/>
    <s v="2024 10 2315 22611"/>
    <n v="3484.8"/>
    <x v="684"/>
    <s v="TALLERES DE YOGA INFANTIL Y ADOLESCENTE EN EL CENTRO MUNICIPAL DE LA IGUALDAD (CMI) / ENERO A JUNIO 2024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3035"/>
    <s v="AD"/>
    <d v="2024-02-21T00:00:00"/>
    <n v="22024001557"/>
    <s v="2024 10 2315 22611"/>
    <n v="653.4"/>
    <x v="147"/>
    <s v="DISEÑO, MAQUETACIÓN Y ARTE FINAL CAMPAÑA MUJER NIÑA Y CIENCIA / 11 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6"/>
    <s v="AD"/>
    <d v="2024-01-01T00:00:00"/>
    <n v="22024001417"/>
    <s v="2024 10 2315 22611"/>
    <n v="2880"/>
    <x v="685"/>
    <s v="TALLERES DE DESARROLLO PERSONAL, BIENESTAR EMOCIONAL Y EMPODERAMIENT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07"/>
    <s v="AD"/>
    <d v="2024-01-01T00:00:00"/>
    <n v="22024001409"/>
    <s v="2024 10 2315 22611"/>
    <n v="2305.88"/>
    <x v="686"/>
    <s v="ACTIVIDADES DE ESCRITURA CREATIVA Y LECTURA EN EL CENTRO MUNICIPAL DE LA IGUALDAD (CMI) / ENER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875"/>
    <s v="AD"/>
    <d v="2024-03-05T00:00:00"/>
    <n v="22024002192"/>
    <s v="2024 10 2315 22611"/>
    <n v="1200"/>
    <x v="687"/>
    <s v="TALLER PASEO &quot;&quot;RECUPERANDO MUJERES DE VALLADOLID&quot;&quot; / ENERO A JU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062"/>
    <s v="AD"/>
    <d v="2024-03-02T00:00:00"/>
    <n v="22024002478"/>
    <s v="2024 10 2315 22611"/>
    <n v="1331"/>
    <x v="596"/>
    <s v="CAMPAÑA DE SENSIBILIZACIÓN DEL 8 MARZO &quot;&quot;DIA INTERNACIONAL DE LA MUJER&quot;&quot; / MARZ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09"/>
    <s v="AD"/>
    <d v="2024-01-01T00:00:00"/>
    <n v="22024001411"/>
    <s v="2024 10 2315 22611"/>
    <n v="1926"/>
    <x v="688"/>
    <s v="TALLERES LITERARIOS EN EL CENTRO MUNICIPAL DE IGUALDAD (CMI) / ENERO-JUNIO 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3037"/>
    <s v="AD"/>
    <d v="2024-02-21T00:00:00"/>
    <n v="22024001652"/>
    <s v="2024 10 2315 22611"/>
    <n v="1815"/>
    <x v="689"/>
    <s v="CICLO DE CONFERENCIAS &quot;&quot;CON M DE MALVA&quot;&quot; EN EL CENTRO MUNICIPAL DE LA IGUALDAD (CMI) / FEBRERO A JUNIO 2024"/>
    <n v="220"/>
    <s v="LA CISTERNIGA (VALLADOLID)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2"/>
    <s v="AD"/>
    <d v="2024-01-01T00:00:00"/>
    <n v="22024001414"/>
    <s v="2024 10 2315 22611"/>
    <n v="1576"/>
    <x v="471"/>
    <s v="TALLERES INFANTILES Y DE SENSIBILIZACIÓN EN EL CENTRO MUNICIPAL DE LA IGUALDAD (CMI) / ENERO-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5403"/>
    <s v="AD"/>
    <d v="2024-03-12T00:00:00"/>
    <n v="22024002929"/>
    <s v="2024 10 2315 22611"/>
    <n v="2018.18"/>
    <x v="690"/>
    <s v="TALLER &quot;&quot;IGUALDAD EN ACCIÓN&quot;&quot; EN EL CENTRO MUNICIPAL DE LA IGUALDAD / MARZO 2024"/>
    <n v="220"/>
    <s v="SEPULVEDA"/>
    <s v="SEGOVIA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21"/>
    <s v="AD"/>
    <d v="2024-01-01T00:00:00"/>
    <n v="22024001422"/>
    <s v="2024 10 2315 22611"/>
    <n v="1260"/>
    <x v="691"/>
    <s v="TALLERES PROMOCIÓN IGUALDAD Y JUEGO EN EL CENTRO MUNICIPAL DE LA IGUALDAD (CMI) / ENERO A MARZ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20"/>
    <s v="AD"/>
    <d v="2024-01-01T00:00:00"/>
    <n v="22024001421"/>
    <s v="2024 10 2315 22611"/>
    <n v="1182.5"/>
    <x v="430"/>
    <s v="ACTIVIDADES DE MEDIACION LECTORA EN EL CENTRO MUNICIPAL DE IGUALDAD ENERO A MAYO 2024"/>
    <n v="220"/>
    <s v="SAN MIGUEL DEL PINO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3"/>
    <s v="AD"/>
    <d v="2024-01-01T00:00:00"/>
    <n v="22024001415"/>
    <s v="2024 10 2315 22611"/>
    <n v="958.82"/>
    <x v="692"/>
    <s v="TALLERES DE MANUALIDADES ARTISTICAS CON ENFOQUE DE GENERO ENER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6269"/>
    <s v="AD"/>
    <d v="2024-03-13T00:00:00"/>
    <n v="22024003064"/>
    <s v="2024 10 2315 22611"/>
    <n v="2807.2"/>
    <x v="576"/>
    <s v="ALQUILER, TRANSPORTE, MONTAJE-DESMONTAJE EQUIPOS ACTIVIDADES 8M"/>
    <n v="220"/>
    <s v="SANTANDER"/>
    <s v="SANTANDER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060"/>
    <s v="AD"/>
    <d v="2024-03-02T00:00:00"/>
    <n v="22024002469"/>
    <s v="2024 10 2315 22611"/>
    <n v="2813.25"/>
    <x v="637"/>
    <s v="MATERIAL DE DIFUSIÓN DIA INTERNACIONAL DE LA MUJER 8M / MARZO 2023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3060"/>
    <s v="AD"/>
    <d v="2024-02-21T00:00:00"/>
    <n v="22024001746"/>
    <s v="2024 10 2315 22611"/>
    <n v="3388"/>
    <x v="663"/>
    <s v="TALLERES ALIMENTACIÓN SALUDABLE EN EL CENTRO MUNICIPAL DE LA IGUALDAD (CMI) / MARZ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5"/>
    <s v="AD"/>
    <d v="2024-01-01T00:00:00"/>
    <n v="22024001416"/>
    <s v="2024 10 2315 22611"/>
    <n v="600"/>
    <x v="693"/>
    <s v="TALLER DE CANTO VOCES CREATIVAS VOCES EN IGUALDAD ENER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061"/>
    <s v="AD"/>
    <d v="2024-03-02T00:00:00"/>
    <n v="22024002470"/>
    <s v="2024 10 2315 22611"/>
    <n v="3872"/>
    <x v="694"/>
    <s v="ACTUACION ESPECTACULO DIA INTERNACIONAL DE LA MUJER 9 DE MARZ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9"/>
    <s v="AD"/>
    <d v="2024-01-01T00:00:00"/>
    <n v="22024001420"/>
    <s v="2024 10 2315 22611"/>
    <n v="217.8"/>
    <x v="695"/>
    <s v="TALLER LITERARIO Y ARTÍSTICO EN EL CENTRO MUNICIPAL DE LA IGUALDAD ENER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6274"/>
    <s v="AD"/>
    <d v="2024-03-13T00:00:00"/>
    <n v="22024003269"/>
    <s v="2024 10 2315 22611"/>
    <n v="5450.23"/>
    <x v="113"/>
    <s v="SUMINISTRO MATERIALES DE DIFUSIÓN ACTOS INSTITUCIONALES IGUALDAD Y VIOLENCIA DE GÉNERO / DURANTE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065"/>
    <s v="AD"/>
    <d v="2024-03-02T00:00:00"/>
    <n v="22024002560"/>
    <s v="2024 10 2315 22611"/>
    <n v="14950"/>
    <x v="696"/>
    <s v="CONCIERTOS PARA EL DIA INTERNACIONAL DE LA MUJER"/>
    <n v="220"/>
    <s v="ARROYO DE LA ENCOMIENDA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901"/>
    <s v="AD"/>
    <d v="2024-01-01T00:00:00"/>
    <n v="22024001424"/>
    <s v="2024 10 2315 22611"/>
    <n v="17424"/>
    <x v="697"/>
    <s v="DISEÑO Y MAQUETACIÓN CARTELERIA PARA CENTRO MUNICIPAL DE LA IGUALDAD / DURANTE 2024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26353"/>
    <s v="AD"/>
    <d v="2024-06-24T00:00:00"/>
    <n v="22024005066"/>
    <s v="2024 10 2315 22611"/>
    <n v="435.6"/>
    <x v="676"/>
    <s v="PUNTOS VIOLETA EN ZONA MORERAS FIESTA SAN JUAN / 23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21717"/>
    <s v="AD/"/>
    <d v="2024-05-28T00:00:00"/>
    <n v="22024002929"/>
    <s v="2024 10 2315 22611"/>
    <n v="-808.18"/>
    <x v="690"/>
    <s v="ANULACION SALDO TALLER &quot;&quot;IGUALDAD EN ACCIÓN&quot;&quot; EN EL CENTRO MUNICIPAL DE LA IGUALDAD / MARZO 2024"/>
    <s v="220"/>
    <s v="SEPULVEDA"/>
    <s v="SEGOVIA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21719"/>
    <s v="AD"/>
    <d v="2024-05-28T00:00:00"/>
    <n v="22024004567"/>
    <s v="2024 10 2315 22611"/>
    <n v="157.30000000000001"/>
    <x v="596"/>
    <s v="DISEÑO CAMPAÑA SENSIBILIZACION DIA INTERNACIONAL CONTRA LA HOMOFOBIA, TRANSFOBIA Y BIFOBIA / MAY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21728"/>
    <s v="AD"/>
    <d v="2024-05-28T00:00:00"/>
    <n v="22024004634"/>
    <s v="2024 10 2315 22611"/>
    <n v="121"/>
    <x v="12"/>
    <s v="MONTAJE Y DESMONTAJE LONA DIA INTERNACIONAL CONTRA LA HOMOFOBIA, TRANSFOBIA Y BIFOBIA MAY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7447"/>
    <s v="AD"/>
    <d v="2024-05-15T00:00:00"/>
    <n v="22024004419"/>
    <s v="2024 10 2315 22611"/>
    <n v="907.5"/>
    <x v="676"/>
    <s v="PUNTO VIOLETA MOVIL FIESTAS SAN PEDRO REGALADO 2024 / 10, 11 y 12 MAY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7460"/>
    <s v="AD"/>
    <d v="2024-05-15T00:00:00"/>
    <n v="22024004555"/>
    <s v="2024 10 2315 22611"/>
    <n v="7139"/>
    <x v="44"/>
    <s v="COLABORACION EL NORTE DE CASTILLA VII CARRERA Y MARCHA DE LAS MUJER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1049"/>
    <s v="AD"/>
    <d v="2024-04-10T00:00:00"/>
    <n v="22024003881"/>
    <s v="2024 10 2315 22611"/>
    <n v="188.9"/>
    <x v="698"/>
    <s v="TALLER &quot;&quot;MUJERES EN LA HISTORIA&quot;&quot; EN EL CENTRO MUNICIPAL DE LA IGUALDAD / 10 ABRIL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1052"/>
    <s v="AD"/>
    <d v="2024-04-10T00:00:00"/>
    <n v="22024003909"/>
    <s v="2024 10 2315 22611"/>
    <n v="840"/>
    <x v="691"/>
    <s v="TALLER &quot;&quot;UNA ARMONÍA NECESARIA: TU CUERPO Y TU&quot;&quot; EN EL CENTRO MUNICIPAL DE LA IGUALDAD / ABRIL Y MAY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974"/>
    <s v="AD"/>
    <d v="2024-04-05T00:00:00"/>
    <n v="22024003800"/>
    <s v="2024 10 2315 22611"/>
    <n v="400"/>
    <x v="699"/>
    <s v="TALLER ATRAPA A TU IMPOSTORA Y DEJALA IR / 3 Y 4 ABRIL 2024"/>
    <s v="220"/>
    <s v="PALENCIA"/>
    <s v="PALENCIA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973"/>
    <s v="AD"/>
    <d v="2024-04-05T00:00:00"/>
    <n v="22024003782"/>
    <s v="2024 10 2315 22611"/>
    <n v="240"/>
    <x v="700"/>
    <s v="CHARLA INTELIGENCIA ARTIFICIAL ACCESIBLE PARA TODOS Y TODAS / 15 y 22 ABRIL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975"/>
    <s v="AD"/>
    <d v="2024-04-05T00:00:00"/>
    <n v="22024003805"/>
    <s v="2024 10 2315 22611"/>
    <n v="480"/>
    <x v="701"/>
    <s v="TALLER &quot;&quot;¿SEXO, QUÉ ES ESO?&quot;&quot; EN JOVENES Y ADOLESCENTES / 17 Y 24 ABRIL 2024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742"/>
    <s v="AD"/>
    <d v="2024-04-03T00:00:00"/>
    <n v="22024003573"/>
    <s v="2024 10 2315 22611"/>
    <n v="441.65"/>
    <x v="327"/>
    <s v="ASISTENCIA TÉCNICA TALLER IGUALDAD CON ROLEPLAY Y DINÁMICAS TEATRALES / MARZ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790"/>
    <s v="AD"/>
    <d v="2024-04-03T00:00:00"/>
    <n v="22024003824"/>
    <s v="2024 10 2315 22611"/>
    <n v="18.149999999999999"/>
    <x v="112"/>
    <s v="CONTRATACION DEL DOMINIO IGUALDADVALLADOLID.ES DURANTE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744"/>
    <s v="AD"/>
    <d v="2024-04-03T00:00:00"/>
    <n v="22024003594"/>
    <s v="2024 10 2315 22611"/>
    <n v="400"/>
    <x v="176"/>
    <s v="IMPRESIÓN DE SOPORTES PUBLICITARIOS A TRAVÉS DE IMPRENTA MUNICIPAL IGUALDAD / DURANTE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36405"/>
    <s v="AD"/>
    <d v="2024-08-08T00:00:00"/>
    <n v="22024005972"/>
    <s v="2024 10 2315 22611"/>
    <n v="2200"/>
    <x v="702"/>
    <s v="PUNTO DE INFORMACIÓN Y ASISTENCIA DE MORERAS / CAMPAÑA VALLADOLID LIBRE DE AGRESIONES SEXISTAS) /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6404"/>
    <s v="AD"/>
    <d v="2024-08-08T00:00:00"/>
    <n v="22024005968"/>
    <s v="2024 10 2315 22611"/>
    <n v="2420"/>
    <x v="703"/>
    <s v="INFLADO Y SUELTA GLOBOS CAMPAÑA DE SENSIBILIZACION FERIAS Y FIESTAS VALLADOLID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6403"/>
    <s v="AD"/>
    <d v="2024-08-08T00:00:00"/>
    <n v="22024005967"/>
    <s v="2024 10 2315 22611"/>
    <n v="2601.5"/>
    <x v="704"/>
    <s v="MATERIAL SENSIBILIZACION GLOBOS FERIAS Y FIESTAS VALLADOLID 2024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6402"/>
    <s v="AD"/>
    <d v="2024-08-08T00:00:00"/>
    <n v="22024005966"/>
    <s v="2024 10 2315 22611"/>
    <n v="2637.81"/>
    <x v="12"/>
    <s v="MONTAJE Y DESMONTAJE LONA, BANDEROLAS, VINILOS FERIAS Y FIESTAS VALLADOLID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6401"/>
    <s v="AD"/>
    <d v="2024-08-08T00:00:00"/>
    <n v="22024005963"/>
    <s v="2024 10 2315 22611"/>
    <n v="2855.6"/>
    <x v="576"/>
    <s v="MONTAJE CASETA PARA DISTRIBUCIÓN DE MATERIAL DE SENSIBILIZACIÓN FIESTAS VALLADOLID / SEPTIEMBRE 2024"/>
    <n v="220"/>
    <s v="SANTANDER"/>
    <s v="SANTANDER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9349"/>
    <s v="AD"/>
    <d v="2024-08-22T00:00:00"/>
    <n v="22024005964"/>
    <s v="2024 10 2315 22611"/>
    <n v="9945"/>
    <x v="637"/>
    <s v="SUMINISTRO MATERIAL DE SENSIBILIZACIÓN FERIAS S. LORENZO 2024: PINS, PULSERA, ABANICOS, MOCHILAS / SEPTIEMBRE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9624"/>
    <s v="AD"/>
    <d v="2024-08-23T00:00:00"/>
    <n v="22024005965"/>
    <s v="2024 10 2315 22611"/>
    <n v="3968.8"/>
    <x v="676"/>
    <s v="PUNTOS VIOLETA FIESTAS VALLADOLID 2024: CUPULA MILENIO Y PUNTOS MOVILES / SEPTIEM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41387"/>
    <s v="AD"/>
    <d v="2024-09-02T00:00:00"/>
    <n v="22024005965"/>
    <s v="2024 10 2315 22611"/>
    <n v="3199.24"/>
    <x v="676"/>
    <s v="AMPLIACIÓN PUNTOS VIOLETA FIESTAS VALLADOLID 2024: PLAZA MAYOR / SEPTIEM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42259"/>
    <s v="AD"/>
    <d v="2024-09-10T00:00:00"/>
    <n v="22024006318"/>
    <s v="2024 10 2315 22611"/>
    <n v="2214.3000000000002"/>
    <x v="147"/>
    <s v="DISEÑO, MAQUETACIÓN Y ARTE FINAL CAMPAÑA &quot;&quot;VALLADOLID LIBRE DE AGRESIONES SEXISTAS&quot;&quot; FERIAS 2024 /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41386"/>
    <s v="AD"/>
    <d v="2024-09-02T00:00:00"/>
    <n v="22024006199"/>
    <s v="2024 10 2315 22611"/>
    <n v="1581.47"/>
    <x v="705"/>
    <s v="IMPRESIÓN FORMATOS CAMPAÑA SENSIBILIZACIÓN FERIAS DE VALLADOLID 2024 / SEPTIEMBRE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8492"/>
    <s v="AD"/>
    <d v="2024-08-20T00:00:00"/>
    <n v="22024005941"/>
    <s v="2024 10 2315 22611"/>
    <n v="960"/>
    <x v="685"/>
    <s v="ASIGNACIÓN A NUEVO PROYECTO PACTO DE EST.JUL24-JUN25 TALLERES DE DES. PERSONAL, BIENESTAR EMOCIONAL Y EMPODER CMI /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8491"/>
    <s v="AD/"/>
    <d v="2024-08-20T00:00:00"/>
    <n v="22024001417"/>
    <s v="2024 10 2315 22611"/>
    <n v="-960"/>
    <x v="685"/>
    <s v="ASIGNACIÓN A NUEVO PROYECTO PACTO DE EST.JUL24-JUN25 TALLERES DE DES. PERSONAL, BIENESTAR EMOCIONAL Y EMPODER CMI /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43921"/>
    <s v="AD"/>
    <d v="2024-09-25T00:00:00"/>
    <n v="22024006318"/>
    <s v="2024 10 2315 22611"/>
    <n v="181.5"/>
    <x v="147"/>
    <s v="AMPLIACIÓN DISEÑO, MAQUETACIÓN Y ARTE FINAL CAMPAÑA &quot;&quot;VALLADOLID LIBRE DE AGRESIONES SEXISTAS&quot;&quot; FERIAS DE VALLAD. / SEPT.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39000817"/>
    <s v="AD"/>
    <d v="2024-01-01T00:00:00"/>
    <n v="22024001418"/>
    <s v="2024 10 2315 22619"/>
    <n v="5844.01"/>
    <x v="706"/>
    <s v="GESTIÓN DEL SERVICIO DE MONITOR/CUIDADOR EN EL CENTRO MUNICIPAL DE LA IGUALDAD (CMI) (24SERV/MES)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9"/>
  </r>
  <r>
    <n v="220239000099"/>
    <s v="AD"/>
    <d v="2024-01-01T00:00:00"/>
    <n v="22024001536"/>
    <s v="2024 10 2315 22619"/>
    <n v="15617.28"/>
    <x v="398"/>
    <s v="PRORROGA CTTO SERVICIOS GEST. Y DESARR. DE LAS ACT. INFANTILES EN EPOCA DE VACACIONES ESCOLARES / 19/06/23 A 18/06/24"/>
    <n v="220"/>
    <s v="ARROYO DE LA ENCOMIENDA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19"/>
  </r>
  <r>
    <n v="220240003034"/>
    <s v="AD/"/>
    <d v="2024-02-21T00:00:00"/>
    <n v="22024001536"/>
    <s v="2024 10 2315 22619"/>
    <n v="-15617.28"/>
    <x v="398"/>
    <s v="TRASPASO CONTRATO A AREA 06 3231 22619"/>
    <n v="220"/>
    <s v="ARROYO DE LA ENCOMIENDA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19"/>
  </r>
  <r>
    <n v="220240030119"/>
    <s v="AD"/>
    <d v="2024-07-09T00:00:00"/>
    <n v="22024005431"/>
    <s v="2024 10 2315 22619"/>
    <n v="16500"/>
    <x v="398"/>
    <s v="CTTO DE SERVICIOS DE GEST. Y DES. DE LAS ACT. INFANTILES EN EPOCA ESTIVAL EN INST. MUNICIPALES / 15 JULIO A 30 AGOSTO"/>
    <n v="220"/>
    <s v="ARROYO DE LA ENCOMIENDA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9"/>
  </r>
  <r>
    <n v="220229000554"/>
    <s v="AD"/>
    <d v="2024-01-01T00:00:00"/>
    <n v="22024003230"/>
    <s v="2024 10 2315 22620"/>
    <n v="7452"/>
    <x v="707"/>
    <s v="REAJUSTE LOTE 2 - CONTRATACION SERVICIOS PARA EL DESARROLLO DEL PLAN DE INSERCION LABORAL / 26 SEPT 2022 A 25 SEPT 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20"/>
  </r>
  <r>
    <n v="220229000555"/>
    <s v="AD"/>
    <d v="2024-01-01T00:00:00"/>
    <n v="22024003231"/>
    <s v="2024 10 2315 22620"/>
    <n v="4829.8999999999996"/>
    <x v="708"/>
    <s v="REAJUSTE LOTE 3 - CONTRATACION SERVICIOS PARA EL DESARROLLO DEL PLAN DE INSERCION LABORAL / 26-09-22 A 25-09-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20"/>
  </r>
  <r>
    <n v="220229000553"/>
    <s v="AD"/>
    <d v="2024-01-01T00:00:00"/>
    <n v="22024003229"/>
    <s v="2024 10 2315 22620"/>
    <n v="38812.5"/>
    <x v="709"/>
    <s v="REAJUSTE LOTE 1 - CONTRATACION SERVICIOS PARA EL DESARROLLO DEL PLAN DE INSERCIÓN LABORAL / 26 SEPT 2022 A 25 SEPT 2024"/>
    <n v="220"/>
    <s v="BOECILLO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20"/>
  </r>
  <r>
    <n v="220240038489"/>
    <s v="AD"/>
    <d v="2024-08-20T00:00:00"/>
    <n v="22024005935"/>
    <s v="2024 10 2315 22620"/>
    <n v="5277.3"/>
    <x v="709"/>
    <s v="CONCESIÓN NUEVA SUBV. PACTO ESTADO L1 - CTTO SERVICIOS PARA EL DES. PLAN DE INS. LABORAL / 26 SEPT 2022 A 25 SEPT 2024"/>
    <n v="22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94"/>
    <s v="AD"/>
    <d v="2024-08-20T00:00:00"/>
    <n v="22024005946"/>
    <s v="2024 10 2315 22620"/>
    <n v="2491.1999999999998"/>
    <x v="707"/>
    <s v="CONCESIÓN NUEVA SUBV. PACTO ESTADO L2 - CTTO SERVICIOS PARA EL DES. PLAN DE INS. LABORAL / 26 SEPT 2022 A 25 SEPT 2024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90"/>
    <s v="AD"/>
    <d v="2024-08-20T00:00:00"/>
    <n v="22024005936"/>
    <s v="2024 10 2315 22620"/>
    <n v="1609.94"/>
    <x v="708"/>
    <s v="CONCESIÓN NUEVA SUBV. PACTO ESTADO L3 - CTTO SERVICIOS PARA EL DES. PLAN DE INS. LABORAL / 26 SEPT 2022 A 25 SEPT 2024"/>
    <n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87"/>
    <s v="AD/"/>
    <d v="2024-08-20T00:00:00"/>
    <n v="22024003231"/>
    <s v="2024 10 2315 22620"/>
    <n v="-1609.94"/>
    <x v="708"/>
    <s v="CONCESIÓN NUEVA SUBV. PACTO ESTADO L3 - CTTO SERVICIOS PARA EL DES. PLAN DE INS. LABORAL / 26 SEPT 2022 A 25 SEPT 2024"/>
    <n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93"/>
    <s v="AD/"/>
    <d v="2024-08-20T00:00:00"/>
    <n v="22024003230"/>
    <s v="2024 10 2315 22620"/>
    <n v="-2491.1999999999998"/>
    <x v="707"/>
    <s v="CONCESIÓN NUEVA SUBV. PACTO ESTADO L2 - CTTO SERVICIOS PARA EL DES. PLAN DE INS. LABORAL / 26 SEPT 2022 A 25 SEPT 2024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88"/>
    <s v="AD/"/>
    <d v="2024-08-20T00:00:00"/>
    <n v="22024003229"/>
    <s v="2024 10 2315 22620"/>
    <n v="-5277.3"/>
    <x v="709"/>
    <s v="CONCESIÓN NUEVA SUBV. PACTO ESTADO L1 - CTTO SERVICIOS PARA EL DES. PLAN DE INS. LABORAL / 26 SEPT 2022 A 25 SEPT 2024"/>
    <n v="22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42562"/>
    <s v="AD"/>
    <d v="2024-09-13T00:00:00"/>
    <n v="22024003999"/>
    <s v="2024 10 2315 22620"/>
    <n v="2484"/>
    <x v="707"/>
    <s v="1ª PRORROGA L2-SERV.DESARROLLO PLAN DE INSERCIÓN LABORAL/26 SEPT A 31 DIC 24 /HERRAM. TEC-BUSQUEDA EMPLEO-ASE-PSIKE"/>
    <s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42561"/>
    <s v="AD"/>
    <d v="2024-09-13T00:00:00"/>
    <n v="22024003937"/>
    <s v="2024 10 2315 22620"/>
    <n v="1609.96"/>
    <x v="708"/>
    <s v="1º PRÓRROGA L3-SERVICIOS DESARROLLO DEL PLAN DE INSERCIÓN LABORAL/ 26 SEPT A 31 DIC 24-ITINE. INDIVIDUAL DE INSERC.LAB ."/>
    <s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42563"/>
    <s v="AD"/>
    <d v="2024-09-13T00:00:00"/>
    <n v="22024005249"/>
    <s v="2024 10 2315 22620"/>
    <n v="12937.5"/>
    <x v="709"/>
    <s v="1ª PRORROGA L1-SERV.DESARROLLO DEL PLAN INSERCIÓN LABORAL/ 26 SEPT A 31 DIC 24-ENCLAVE-ACCIONES FORM. INSERC.SOCIO LABOR"/>
    <s v="22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26354"/>
    <s v="AD"/>
    <d v="2024-06-24T00:00:00"/>
    <n v="22024005077"/>
    <s v="2024 10 2315 22621"/>
    <n v="15000"/>
    <x v="710"/>
    <s v="COLABORACIÓN 3ª EDICIÓN ZORRILLA'S FEST FUNDACIÓN TRIÁNGULO /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42"/>
    <s v="AD"/>
    <d v="2024-06-27T00:00:00"/>
    <n v="22024005198"/>
    <s v="2024 10 2315 22621"/>
    <n v="1815"/>
    <x v="711"/>
    <s v="CONCIERTO COOL NENAS FESTIVAL ZORRILLA'S FEST 2024 / JUNIO 2024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39"/>
    <s v="AD"/>
    <d v="2024-06-27T00:00:00"/>
    <n v="22024005172"/>
    <s v="2024 10 2315 22621"/>
    <n v="1875.5"/>
    <x v="712"/>
    <s v="DISEÑO IDENTIDAD VISUAL ZORRILLAS FEST / JUNIO 2024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41"/>
    <s v="AD"/>
    <d v="2024-06-27T00:00:00"/>
    <n v="22024005197"/>
    <s v="2024 10 2315 22621"/>
    <n v="2053.0100000000002"/>
    <x v="713"/>
    <s v="SERVICIOS AUDIOVISUALES ZORRILLA'S FEST /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40"/>
    <s v="AD"/>
    <d v="2024-06-27T00:00:00"/>
    <n v="22024005173"/>
    <s v="2024 10 2315 22621"/>
    <n v="3811.5"/>
    <x v="714"/>
    <s v="CONTRATACIÓN ESCENARIO COMPLETO + SONORIZACION ZORRILLA'S FEST /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43"/>
    <s v="AD"/>
    <d v="2024-06-27T00:00:00"/>
    <n v="22024005200"/>
    <s v="2024 10 2315 22621"/>
    <n v="5445"/>
    <x v="715"/>
    <s v="CONCIERTO CACHE 'JOE CRESPUSCULO' ZORRILLAS FEST 2024 / JUNIO 2024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8959"/>
    <s v="AD"/>
    <d v="2024-07-03T00:00:00"/>
    <n v="22024005241"/>
    <s v="2024 10 2315 22621"/>
    <n v="937.75"/>
    <x v="716"/>
    <s v="DISEÑO CAMPAÑA DIA INTERNACIONAL DEL ORGULLO LGTBI 28J"/>
    <n v="220"/>
    <s v="LEON"/>
    <s v="LEON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73"/>
    <s v="AD"/>
    <d v="2024-07-03T00:00:00"/>
    <n v="22024005240"/>
    <s v="2024 10 2315 22621"/>
    <n v="2238.5"/>
    <x v="637"/>
    <s v="MATERIAL DE DIFUSION DIA INTERNACIONAL DEL ORGULLO LGTBI 28J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60"/>
    <s v="AD"/>
    <d v="2024-07-03T00:00:00"/>
    <n v="22024005243"/>
    <s v="2024 10 2315 22621"/>
    <n v="907.5"/>
    <x v="576"/>
    <s v="EQUIPO DE SONIDO Y PUNTO DE LUZ DIA INTERNACIONAL DEL ORGULLO LGTBI 28J"/>
    <n v="220"/>
    <s v="SANTANDER"/>
    <s v="SANTANDER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84"/>
    <s v="AD"/>
    <d v="2024-07-03T00:00:00"/>
    <n v="22024005335"/>
    <s v="2024 10 2315 22621"/>
    <n v="484"/>
    <x v="9"/>
    <s v="CONTROL DE MONTAJE DE INSTALACIONES FESTIVAL ZORRILLA'S FEST 2024 / JUNIO 2024"/>
    <n v="220"/>
    <s v="ZARATAN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75"/>
    <s v="AD"/>
    <d v="2024-07-03T00:00:00"/>
    <n v="22024005276"/>
    <s v="2024 10 2315 22621"/>
    <n v="850"/>
    <x v="717"/>
    <s v="SERVICIO AMBULANCIA FESTIVAL ZORRILLA'S FEST 2024 / JUNIO 2024"/>
    <n v="220"/>
    <s v="BURGOS"/>
    <s v="BURGOS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74"/>
    <s v="AD"/>
    <d v="2024-07-03T00:00:00"/>
    <n v="22024005242"/>
    <s v="2024 10 2315 22621"/>
    <n v="363"/>
    <x v="312"/>
    <s v="ACTUACION MUSICAL DIA INTERNACIONAL DEL ORGULLO LGTBI 28J"/>
    <n v="220"/>
    <s v="BARCELONA"/>
    <s v="BARCELONA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66"/>
    <s v="AD"/>
    <d v="2024-07-03T00:00:00"/>
    <n v="22024005327"/>
    <s v="2024 10 2315 22621"/>
    <n v="299.11"/>
    <x v="12"/>
    <s v="MONTAJE Y DESMONTAJE LONA CONMEMORACION DIA INTERNACIONAL DEL ORGULLO LGTBI 28J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31277"/>
    <s v="D"/>
    <d v="2024-07-17T00:00:00"/>
    <n v="22024000517"/>
    <s v="2024 10 2314 212"/>
    <n v="105.78"/>
    <x v="195"/>
    <s v="BASE MULTIENCHUFE C/INT 6T TT CABLE 1,5M SALA ESTUDIO CC ZONA SUR / MAYO-JUNIO"/>
    <n v="300"/>
    <s v="VALLADOLID"/>
    <s v="VALLADOLID"/>
    <x v="5"/>
    <s v="PrAbier - Procedimiento Abierto"/>
    <s v="MultiC - MultiCriterio"/>
    <x v="2"/>
    <x v="2"/>
    <s v="2"/>
    <s v="2. Gastos corrientes en bienes y servicios"/>
    <s v="10"/>
    <x v="7"/>
    <s v="2314"/>
    <s v="2314. Centro de programas juveniles"/>
    <s v="21"/>
    <s v="212"/>
  </r>
  <r>
    <n v="220239000814"/>
    <s v="AD"/>
    <d v="2024-01-01T00:00:00"/>
    <n v="22024001370"/>
    <s v="2024 10 2315 22699"/>
    <n v="2601.5"/>
    <x v="330"/>
    <s v="MANTENIMIENTO PÁGINA WEB DEL CENTRO MUNICIPAL DE LA IGUALDAD (CMI) / DURANTE 2024"/>
    <n v="220"/>
    <s v="LAGUNA DE DUERO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99"/>
  </r>
  <r>
    <n v="220240011042"/>
    <s v="AD"/>
    <d v="2024-04-10T00:00:00"/>
    <n v="22024003826"/>
    <s v="2024 10 2315 22699"/>
    <n v="4210.8"/>
    <x v="167"/>
    <s v="CONTRATO DE SERVICIOS DE ALQUILER CARPA 10X15 CENTRO MUNICIPAL DE IGUALDAD 2024"/>
    <s v="220"/>
    <s v="SANTOVENIA DE PISUERGA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99"/>
  </r>
  <r>
    <n v="220239000787"/>
    <s v="AD"/>
    <d v="2024-01-01T00:00:00"/>
    <n v="22024001544"/>
    <s v="2024 10 2315 22700"/>
    <n v="6165.61"/>
    <x v="400"/>
    <s v="PR-SE 32-23 (PS8 SE 31/20)  2ª PRORROGA CTTO LIMPIEZA EDIFICIOS MUNICIPALES. CMI. LOTE 7. 2024.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700"/>
  </r>
  <r>
    <n v="220239000346"/>
    <s v="AD"/>
    <d v="2024-01-01T00:00:00"/>
    <n v="22024001303"/>
    <s v="2024 10 2315 22799"/>
    <n v="21938.639999999999"/>
    <x v="718"/>
    <s v="1ª PRORROGA CTTO SERVICIOS GESTION Y DESARROLLO DE LOS TALLERES EDUCATIVOS EN MATERIA DE IGUALDAD /01-01-24 A 14-09-24"/>
    <n v="220"/>
    <s v="BURGOS"/>
    <s v="BURGOS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799"/>
  </r>
  <r>
    <n v="220229000156"/>
    <s v="AD"/>
    <d v="2024-01-01T00:00:00"/>
    <n v="22024003228"/>
    <s v="2024 10 2315 22799"/>
    <n v="4072.32"/>
    <x v="84"/>
    <s v="SE 10/20 PS1 PRORROGA CTTO MANTENIMIENTO ZONAS VERDES. LOTE 2. CENTRO MUNIC IGUALDAD. AÑO 2023 Y HASTA 22 SEPT 24"/>
    <n v="220"/>
    <s v="VALLADOLID"/>
    <s v="VALLADOLID"/>
    <x v="0"/>
    <s v="PrAbier - Procedimiento Abierto"/>
    <s v="UniC - Único Criterio"/>
    <x v="1"/>
    <x v="0"/>
    <s v="2"/>
    <s v="2. Gastos corrientes en bienes y servicios"/>
    <s v="10"/>
    <x v="7"/>
    <s v="2315"/>
    <s v="2315. Políticas de Igualdad e infancia"/>
    <s v="22"/>
    <s v="22799"/>
  </r>
  <r>
    <n v="220239000316"/>
    <s v="AD"/>
    <d v="2024-01-01T00:00:00"/>
    <n v="22024001127"/>
    <s v="2024 10 2315 22799"/>
    <n v="23000"/>
    <x v="120"/>
    <s v="10SS-11-23 CTTO SERVICIO CELADURIA PARA EL CENTRO MUNICIPAL DE IGUALDAD. 2024 Y DE ENERO A JULIO 2025."/>
    <n v="220"/>
    <s v="LOGROÑO"/>
    <s v="LA RIOJA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799"/>
  </r>
  <r>
    <n v="220240025795"/>
    <s v="AD"/>
    <d v="2024-06-19T00:00:00"/>
    <n v="22024005047"/>
    <s v="2024 10 2315 22799"/>
    <n v="120"/>
    <x v="693"/>
    <s v="TALLER DE CANTO &quot;&quot;VOCES CREATIVAS, VOCES EN IGUALDAD&quot;&quot; EN EL CENTRO MUNICIPAL DE LA IGUALDAD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799"/>
  </r>
  <r>
    <n v="220240025792"/>
    <s v="AD"/>
    <d v="2024-06-19T00:00:00"/>
    <n v="22024004917"/>
    <s v="2024 10 2315 22799"/>
    <n v="140"/>
    <x v="691"/>
    <s v="TALLER DE RISOTERAPIA MUJERES Y HOMBRES TU A TU EN EL CENTRO MUNICIPAL DE LA IGUALDAD / 1 SESION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799"/>
  </r>
  <r>
    <n v="220240025793"/>
    <s v="AD"/>
    <d v="2024-06-19T00:00:00"/>
    <n v="22024004920"/>
    <s v="2024 10 2315 22799"/>
    <n v="180"/>
    <x v="329"/>
    <s v="FORMACIÓN SOBRE ECONOMÍA CIRCULAR, UNA REALIDAD EN EXPANSION EN EL CENTRO MUNICIPAL DE LA IGUALDAD/3 SESIONES JUNI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799"/>
  </r>
  <r>
    <n v="220240025798"/>
    <s v="AD"/>
    <d v="2024-06-19T00:00:00"/>
    <n v="22024005076"/>
    <s v="2024 10 2315 22799"/>
    <n v="236.5"/>
    <x v="430"/>
    <s v="ACTIVIDADES DE MEDIACIÓN LECTORA EN EL CENTRO MUNICIPAL DE LA IGUALDAD/ JUNIO 2024"/>
    <s v="220"/>
    <s v="SAN MIGUEL DEL PINO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799"/>
  </r>
  <r>
    <n v="220240034704"/>
    <s v="D"/>
    <d v="2024-07-30T00:00:00"/>
    <n v="22024003673"/>
    <s v="2024 10 2315 22799"/>
    <n v="976.77"/>
    <x v="606"/>
    <s v="SE 14/2024 LOTE 3. CTTO SERVICIOS CONSERV. Y MTO ZONAS VERDES, ARBOLADO CENTRO MUNIC. IGUALDAD / 23/09/2024 - 22/09/2026"/>
    <s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799"/>
  </r>
  <r>
    <n v="220240031295"/>
    <s v="AD"/>
    <d v="2024-07-17T00:00:00"/>
    <n v="22024005662"/>
    <s v="2024 10 2315 22799"/>
    <n v="561"/>
    <x v="719"/>
    <s v="TALLERES &quot;&quot;LABORATORIO PAYASO&quot;&quot; EN CENTRO MUNICIPAL DE LA IGUALDAD //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8"/>
    <s v="AD"/>
    <d v="2024-07-03T00:00:00"/>
    <n v="22024005225"/>
    <s v="2024 10 2315 22799"/>
    <n v="1600"/>
    <x v="699"/>
    <s v="TALLERES DE &quot;&quot;BODYPOSITIVE&quot;&quot; Y TALLERES DE &quot;&quot;EL SÍNDROME DE LA CHICA BUENA&quot;&quot; EN EL CMI / JULIO Y AGOSTO 2024"/>
    <n v="220"/>
    <s v="PALENCIA"/>
    <s v="PALENCIA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7"/>
    <s v="AD"/>
    <d v="2024-07-03T00:00:00"/>
    <n v="22024005224"/>
    <s v="2024 10 2315 22799"/>
    <n v="1100"/>
    <x v="204"/>
    <s v="TALLERES &quot;&quot;CUERPAZOS&quot;&quot;, &quot;&quot;IMAGINANDO EL MUNDO&quot;&quot; y &quot;&quot;PATRIMONIO CULTURAL&quot;&quot; EN EL CMI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70"/>
    <s v="AD"/>
    <d v="2024-07-03T00:00:00"/>
    <n v="22024005221"/>
    <s v="2024 10 2315 22799"/>
    <n v="2541"/>
    <x v="663"/>
    <s v="TALLERES ALIMENTACIÓN SALUDABLE EN EL CENTRO MUNICIPAL DE LA IGUALDAD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6"/>
    <s v="AD"/>
    <d v="2024-07-03T00:00:00"/>
    <n v="22024005222"/>
    <s v="2024 10 2315 22799"/>
    <n v="980"/>
    <x v="691"/>
    <s v="TALLER &quot;&quot;SIMPLIFICA TU VIDA&quot;&quot; EN EL CMI/ JULIO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62"/>
    <s v="AD"/>
    <d v="2024-07-03T00:00:00"/>
    <n v="22024005257"/>
    <s v="2024 10 2315 22799"/>
    <n v="411.4"/>
    <x v="720"/>
    <s v="TALLER DE ESCRITURA EN EL CMI/ JULIO 2024"/>
    <n v="220"/>
    <s v="MADRID"/>
    <s v="MADR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61"/>
    <s v="AD"/>
    <d v="2024-07-03T00:00:00"/>
    <n v="22024005253"/>
    <s v="2024 10 2315 22799"/>
    <n v="574.75"/>
    <x v="698"/>
    <s v="TALLERES DE PINTURA &quot;&quot;MUJERES EN EL HISTORIA&quot;&quot; Y &quot;&quot;PINTURA DE BOLSO TOTEBAG&quot;&quot; en el CMI/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85"/>
    <s v="AD"/>
    <d v="2024-07-03T00:00:00"/>
    <n v="22024005446"/>
    <s v="2024 10 2315 22799"/>
    <n v="907.5"/>
    <x v="721"/>
    <s v="TALLERES &quot;&quot;COMUNICACIÓN NO VIOLENTA&quot;&quot; en el CMI / JULIO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87"/>
    <s v="AD"/>
    <d v="2024-07-03T00:00:00"/>
    <n v="22024005448"/>
    <s v="2024 10 2315 22799"/>
    <n v="360"/>
    <x v="329"/>
    <s v="TALLERES: &quot;&quot;APRENDER A HABLAR EN PÚBLICO&quot;&quot; Y &quot;&quot;USO DE SMARTPHONES PARA PERSONAS MAYORES&quot;&quot; en el CMI 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2"/>
    <s v="AD"/>
    <d v="2024-07-03T00:00:00"/>
    <n v="22024005214"/>
    <s v="2024 10 2315 22799"/>
    <n v="600"/>
    <x v="700"/>
    <s v="TALLER ROBOTICA JULIO Y AGOSTO EN EL CMI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3"/>
    <s v="AD"/>
    <d v="2024-07-03T00:00:00"/>
    <n v="22024005215"/>
    <s v="2024 10 2315 22799"/>
    <n v="574"/>
    <x v="719"/>
    <s v="TALLERES &quot;&quot;LABORATORIO PAYASO&quot;&quot; Y &quot;&quot;REIR POR REIR&quot;&quot; EN CENTRO MUNICIPAL DE LA IGUALDAD 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4"/>
    <s v="AD"/>
    <d v="2024-07-03T00:00:00"/>
    <n v="22024005217"/>
    <s v="2024 10 2315 22799"/>
    <n v="500"/>
    <x v="474"/>
    <s v="TALLERES CUENTACUENTOS: &quot;&quot;CUENTOS EN LILA&quot;&quot; Y &quot;&quot;ESTRELLAS A CONCIENCIA&quot;&quot; 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5"/>
    <s v="AD"/>
    <d v="2024-07-03T00:00:00"/>
    <n v="22024005220"/>
    <s v="2024 10 2315 22799"/>
    <n v="480"/>
    <x v="693"/>
    <s v="TALLERES DE CANTO: &quot;&quot;CHICAS LATINAS&quot;&quot;10, &quot;&quot;AQUÍ SI HAY PLAYA&quot;&quot;, &quot;&quot;CHICAS YEYÉ&quot;&quot; y &quot;&quot;CANTAUTORAS&quot;&quot; JULIO Y AGOSTO EN EL CMI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0896"/>
    <s v="AD"/>
    <d v="2024-08-27T00:00:00"/>
    <n v="22024005693"/>
    <s v="2024 10 2315 22799"/>
    <n v="13163.18"/>
    <x v="718"/>
    <s v="2ª PRORROGA CTTO SERVICIOS GESTION Y DESARROLLO DE LOS TALLERES EDUCATIVOS EN MATERIA DE IGUALDAD / 15-09-24 A 31-12-24"/>
    <n v="220"/>
    <s v="BURGOS"/>
    <s v="BURGOS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799"/>
  </r>
  <r>
    <n v="220240041382"/>
    <s v="AD"/>
    <d v="2024-09-02T00:00:00"/>
    <n v="22024006169"/>
    <s v="2024 10 2315 22799"/>
    <n v="3630"/>
    <x v="663"/>
    <s v="TALLERES ALIMENTACIÓN SALUDABLE EN EL CENTRO MUNICIPAL DE LA IGUALDAD// SEPT-DIC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6"/>
    <s v="AD"/>
    <d v="2024-09-02T00:00:00"/>
    <n v="22024006158"/>
    <s v="2024 10 2315 22799"/>
    <n v="3600"/>
    <x v="681"/>
    <s v="TALLER DEFENSA PERSONAL &quot;&quot;MUJER DEFIÉNDETE&quot;&quot; EN EL CENTRO MUNICIPAL DE LA IGUALDAD// SEPT A DIC 2024"/>
    <n v="220"/>
    <s v="ZARATÁN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8"/>
    <s v="AD"/>
    <d v="2024-09-02T00:00:00"/>
    <n v="22024006160"/>
    <s v="2024 10 2315 22799"/>
    <n v="2000"/>
    <x v="317"/>
    <s v="TALLERES DE &quot;&quot;MUSICA EN FAMILIA&quot;&quot; EN EL CENTRO MUNICIPAL DE LA IGUALDAD /SEPT A DICIEM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0"/>
    <s v="AD"/>
    <d v="2024-09-02T00:00:00"/>
    <n v="22024006165"/>
    <s v="2024 10 2315 22799"/>
    <n v="1742.4"/>
    <x v="684"/>
    <s v="TALLERES DE YOGA INFANTIL Y ADOLESCENTE EN EL CENTRO MUNICIPAL DE LA IGUALDAD/ oct-dic 2024"/>
    <n v="220"/>
    <s v="ALDEAMAYOR DE SAN MARTIN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3"/>
    <s v="AD"/>
    <d v="2024-09-02T00:00:00"/>
    <n v="22024006155"/>
    <s v="2024 10 2315 22799"/>
    <n v="1294.1099999999999"/>
    <x v="686"/>
    <s v="ACTIVIDADES DE LECTURA Y ESCRITURA CREATIVA EN EL CMI DE SET A DICIEM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3"/>
    <s v="AD"/>
    <d v="2024-09-02T00:00:00"/>
    <n v="22024006170"/>
    <s v="2024 10 2315 22799"/>
    <n v="1200"/>
    <x v="688"/>
    <s v="TALLERES LITERARIOS CON PERSPECTIVA DE GÉNERO EN EL CENTRO MUNICIPAL DE IGUALDAD, sept-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1"/>
    <s v="AD"/>
    <d v="2024-09-02T00:00:00"/>
    <n v="22024006166"/>
    <s v="2024 10 2315 22799"/>
    <n v="960"/>
    <x v="685"/>
    <s v="TALLERES DE DESARROLLO PERSONAL, BIENESTAR EMOCIONAL Y EMPODERAMIENTO EN EL CMI// NOV- 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4"/>
    <s v="AD"/>
    <d v="2024-09-02T00:00:00"/>
    <n v="22024006156"/>
    <s v="2024 10 2315 22799"/>
    <n v="726"/>
    <x v="471"/>
    <s v="TALLERES DE ARTE Y EDUCACIÓN PARA MENORES EN EL CENTRO MUNICIPAL DE LA IGUALDAD SEPT-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5"/>
    <s v="AD"/>
    <d v="2024-09-02T00:00:00"/>
    <n v="22024006177"/>
    <s v="2024 10 2315 22799"/>
    <n v="495"/>
    <x v="430"/>
    <s v="TALLERES DE LECTURA EN FAMILIA CENTRO MUNICIPAL DE LA IGUALDAD/ NOV Y DIC 2024"/>
    <n v="220"/>
    <s v="SAN MIGUEL DEL PINO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5"/>
    <s v="AD"/>
    <d v="2024-09-02T00:00:00"/>
    <n v="22024006157"/>
    <s v="2024 10 2315 22799"/>
    <n v="480"/>
    <x v="693"/>
    <s v="TALLER DE CANTO &quot;&quot;VOCES CREATIVAS, VOCES EN IGUALDAD&quot;&quot; EN EL CENTRO MUNICIPAL DE LA IGUALDAD SEPT-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7"/>
    <s v="AD"/>
    <d v="2024-09-02T00:00:00"/>
    <n v="22024006159"/>
    <s v="2024 10 2315 22799"/>
    <n v="444.97"/>
    <x v="692"/>
    <s v="TALLERES DE MANUALIDADES ARTÍSTICAS CON ENFOQUE DE GENERO EN EL CMI//SEPT A 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9"/>
    <s v="AD"/>
    <d v="2024-09-02T00:00:00"/>
    <n v="22024006162"/>
    <s v="2024 10 2315 22799"/>
    <n v="400"/>
    <x v="687"/>
    <s v="TALLER PASEO &quot;&quot;RECUPERANDO MUJERES DE VALLADOLID&quot;&quot; SEPT-OCTU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4"/>
    <s v="AD"/>
    <d v="2024-09-02T00:00:00"/>
    <n v="22024006171"/>
    <s v="2024 10 2315 22799"/>
    <n v="240"/>
    <x v="329"/>
    <s v="TALLER SOBRE COMPETENCIAS DIGITALES EN EL CMI// SEPT-OCT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3924"/>
    <s v="AD"/>
    <d v="2024-09-25T00:00:00"/>
    <n v="22024006587"/>
    <s v="2024 10 2315 22799"/>
    <n v="726"/>
    <x v="722"/>
    <s v="TEATRO DE IMPROVISACIÓN EN CLAVE DE IGUALDAD EN EL CMI Octubre 2024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3926"/>
    <s v="AD"/>
    <d v="2024-09-25T00:00:00"/>
    <n v="22024006625"/>
    <s v="2024 10 2315 22799"/>
    <n v="500"/>
    <x v="723"/>
    <s v="TALLER DE BIOZANDA PARA NIÑOS Y NIÑAS EN EL CMI octubre 2024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3923"/>
    <s v="AD"/>
    <d v="2024-09-25T00:00:00"/>
    <n v="22024006586"/>
    <s v="2024 10 2315 22799"/>
    <n v="411.4"/>
    <x v="720"/>
    <s v="TALLER DE ESCRITURA AUTOBIOGRÁFICA FEMINISTA en el CMI Octubre 2024"/>
    <s v="220"/>
    <s v="MADRID"/>
    <s v="MADR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031"/>
    <s v="D"/>
    <d v="2024-08-29T00:00:00"/>
    <n v="22024000517"/>
    <s v="2024 10 2314 212"/>
    <n v="6.41"/>
    <x v="193"/>
    <s v="MATERIAL PARA REPARAR PIZARRA DEL ESPACIO JOVEN SUR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4"/>
    <s v="2314. Centro de programas juveniles"/>
    <s v="21"/>
    <s v="212"/>
  </r>
  <r>
    <n v="220240005401"/>
    <s v="AD"/>
    <d v="2024-03-12T00:00:00"/>
    <n v="22024002895"/>
    <s v="2024 10 2314 213"/>
    <n v="34.26"/>
    <x v="87"/>
    <s v="COPIA LLAVE SISTEMA DE SEGURIDAD ESPACIO JOVEN ZONA SUR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1"/>
    <s v="213"/>
  </r>
  <r>
    <n v="220229000725"/>
    <s v="AD"/>
    <d v="2024-01-01T00:00:00"/>
    <n v="22024003227"/>
    <s v="2024 10 2314 213"/>
    <n v="457.38"/>
    <x v="88"/>
    <s v="SE 58-20 P.S.4 PRORROGA CTTO MANTENIMIENTO ASCENSORES LOTE 1: ESPACIO JOVEN NORTE. AÑOS 2023 Y 2024"/>
    <n v="220"/>
    <s v="VIGO"/>
    <s v="PONTEVEDRA"/>
    <x v="0"/>
    <s v="PrAbier - Procedimiento Abierto"/>
    <s v="UniC - Único Criterio"/>
    <x v="1"/>
    <x v="0"/>
    <s v="2"/>
    <s v="2. Gastos corrientes en bienes y servicios"/>
    <s v="10"/>
    <x v="7"/>
    <s v="2314"/>
    <s v="2314. Centro de programas juveniles"/>
    <s v="21"/>
    <s v="213"/>
  </r>
  <r>
    <n v="220219001125"/>
    <s v="AD"/>
    <d v="2024-01-01T00:00:00"/>
    <n v="22024001959"/>
    <s v="2024 10 2314 213"/>
    <n v="255.03"/>
    <x v="124"/>
    <s v="SE-EIJI 27/2021. MANTENIMIENTO INSTALACIONES DE PROTECCIÓN CONTRA INCENDIOS. EDIFICIOS MUNICIPALES. LOTE 1. ESP JOVEN ZN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1"/>
    <s v="213"/>
  </r>
  <r>
    <n v="220239000657"/>
    <s v="AD"/>
    <d v="2024-01-01T00:00:00"/>
    <n v="22024001258"/>
    <s v="2024 10 2314 213"/>
    <n v="6171.08"/>
    <x v="349"/>
    <s v="SE-EIJI 11/2020 PS 3. PRORROGA CONTRATO MANT. ESPACIO JOVEN Z.SUR Y NORTE. LOTE 2. AÑO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1"/>
    <s v="213"/>
  </r>
  <r>
    <n v="220239000741"/>
    <s v="AD"/>
    <d v="2024-01-01T00:00:00"/>
    <n v="22024001278"/>
    <s v="2024 10 2314 213"/>
    <n v="3026.11"/>
    <x v="87"/>
    <s v="MANTENIMIENTO DE LOS SISTEMAS DE SEGURIDAD ESPACIOS JOVENES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1"/>
    <s v="213"/>
  </r>
  <r>
    <n v="220219001126"/>
    <s v="AD"/>
    <d v="2024-01-01T00:00:00"/>
    <n v="22024003247"/>
    <s v="2024 10 2314 213"/>
    <n v="81.06"/>
    <x v="86"/>
    <s v="SE-EIJI 27/2021. MANTENIMIENTO INSTALACIONES DE PROTECCIÓN CONTRA INCENDIOS. EDIFICIOS MUNICIPALES. LOTE 2.ESP JOVEN ZS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1"/>
    <s v="213"/>
  </r>
  <r>
    <n v="220229000726"/>
    <s v="AD"/>
    <d v="2024-01-01T00:00:00"/>
    <n v="22024002797"/>
    <s v="2024 10 2314 213"/>
    <n v="497.03"/>
    <x v="393"/>
    <s v="SE 58-20 P.S.4 PRORROGA CTTO MANTENIMIENTO ASCENSORES LOTE 2: ESPACIO JOVEN SUR. AÑOS 2023 Y 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10"/>
    <x v="7"/>
    <s v="2314"/>
    <s v="2314. Centro de programas juveniles"/>
    <s v="21"/>
    <s v="213"/>
  </r>
  <r>
    <n v="220229000786"/>
    <s v="AD"/>
    <d v="2024-01-01T00:00:00"/>
    <n v="22024003248"/>
    <s v="2024 10 2314 213"/>
    <n v="64.88"/>
    <x v="437"/>
    <s v="SE 58-20 P.S.4 PRORROGA CTTO MANTENIMIENTO ASCENSORES LOTE 4: OCA ESPACIO JOVEN NORTE Y SUR. AÑOS 2023 Y 2024"/>
    <n v="220"/>
    <s v="TRES CANTOS"/>
    <s v="MADRID"/>
    <x v="0"/>
    <s v="PrAbier - Procedimiento Abierto"/>
    <s v="UniC - Único Criterio"/>
    <x v="1"/>
    <x v="0"/>
    <s v="2"/>
    <s v="2. Gastos corrientes en bienes y servicios"/>
    <s v="10"/>
    <x v="7"/>
    <s v="2314"/>
    <s v="2314. Centro de programas juveniles"/>
    <s v="21"/>
    <s v="213"/>
  </r>
  <r>
    <n v="220240010741"/>
    <s v="AD"/>
    <d v="2024-04-03T00:00:00"/>
    <n v="22024003411"/>
    <s v="2024 10 2314 213"/>
    <n v="120.4"/>
    <x v="124"/>
    <s v="REPARACION EXTINTORES ESPACIO JOVEN NOR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1"/>
    <s v="213"/>
  </r>
  <r>
    <n v="220240040900"/>
    <s v="AD"/>
    <d v="2024-08-27T00:00:00"/>
    <n v="22024006069"/>
    <s v="2024 10 2314 213"/>
    <n v="90.75"/>
    <x v="87"/>
    <s v="DESMONTAJE CAMARA SEGURIDAD ZONA JOVEN PINAR POR TALA ÁRBOLES EN MAL ESTADO /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1"/>
    <s v="213"/>
  </r>
  <r>
    <n v="220240039625"/>
    <s v="AD"/>
    <d v="2024-08-23T00:00:00"/>
    <n v="22024006049"/>
    <s v="2024 10 2314 213"/>
    <n v="19.36"/>
    <x v="248"/>
    <s v="REPARACIÓN ESTORES ESPACIO JOVEN SUR / AGOSTO 2024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1"/>
    <s v="213"/>
  </r>
  <r>
    <n v="220219001050"/>
    <s v="AD"/>
    <d v="2024-01-01T00:00:00"/>
    <n v="22024002887"/>
    <s v="2024 10 2315 213"/>
    <n v="325.01"/>
    <x v="97"/>
    <s v="CONTRATO SUMINISTRO DE IMPRESIÓN CORPORATIVA. 08/02/2022 A 07/02/2024. IGUALDAD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1"/>
    <s v="213"/>
  </r>
  <r>
    <n v="220219001127"/>
    <s v="AD"/>
    <d v="2024-01-01T00:00:00"/>
    <n v="22024001961"/>
    <s v="2024 10 2315 213"/>
    <n v="26.38"/>
    <x v="124"/>
    <s v="SE-EIJI 27/2021. MANTENIMIENTO INSTALACIONES DE PROTECCIÓN CONTRA INCENDIOS. EDIFICIOS MUNICIPALES. LOTE 1.C.M. IGUALDAD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1"/>
    <s v="213"/>
  </r>
  <r>
    <n v="220239000971"/>
    <s v="AD"/>
    <d v="2024-01-01T00:00:00"/>
    <n v="22024001883"/>
    <s v="2024 10 2315 213"/>
    <n v="2796.79"/>
    <x v="97"/>
    <s v="PR-SE 40/2021 P.S. 3. PRORROGA SUMINISTRO DE IMPRESION CORPORATIVA. SERVICIO DE IGUALDAD. 08/02/24 A 07/02/25.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1"/>
    <s v="213"/>
  </r>
  <r>
    <n v="220239000656"/>
    <s v="AD"/>
    <d v="2024-01-01T00:00:00"/>
    <n v="22024001257"/>
    <s v="2024 10 2315 213"/>
    <n v="1542.77"/>
    <x v="349"/>
    <s v="SE-EIJI 11/2020 PS 3. PRORROGA CONTRATO MANT. CENTRO IGUALDAD MUJER. LOTE 2. AÑO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1"/>
    <s v="213"/>
  </r>
  <r>
    <n v="220239000740"/>
    <s v="AD"/>
    <d v="2024-01-01T00:00:00"/>
    <n v="22024001277"/>
    <s v="2024 10 2315 213"/>
    <n v="1070.27"/>
    <x v="87"/>
    <s v="MANTENIMIENTO DE LOS SISTEMAS DE SEGURIDAD Y VIDEOVIGILANCIA DEL CENTRO MUNICIPAL DE LA IGUALDAD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1"/>
    <s v="213"/>
  </r>
  <r>
    <n v="220240034978"/>
    <s v="AD"/>
    <d v="2024-07-31T00:00:00"/>
    <n v="22024005739"/>
    <s v="2024 10 2315 213"/>
    <n v="21.78"/>
    <x v="248"/>
    <s v="REPARACIÓN ESTORES CENTRO MUNICIPAL DE LA IGUALDAD / JULIO 2024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1"/>
    <s v="213"/>
  </r>
  <r>
    <n v="220240000733"/>
    <s v="AD"/>
    <d v="2024-02-05T00:00:00"/>
    <n v="22024000096"/>
    <s v="2024 10 2412 212"/>
    <n v="353.03"/>
    <x v="92"/>
    <s v="SUMINISTRO DE CRISTAL PARA REPARACION EN EL JACINTO BENAVENTE, CENTRO DE FORMACION PARA EL EMPLEO- INICIATIVA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2"/>
  </r>
  <r>
    <n v="220240003704"/>
    <s v="AD"/>
    <d v="2024-02-29T00:00:00"/>
    <n v="22024002573"/>
    <s v="2024 10 2412 212"/>
    <n v="1464.1"/>
    <x v="724"/>
    <s v="REPARAR CUBIERTA UNOS 22M2 DEL JACINTO BENAVENTE DEL CENTRO DE FOREMACION PAA ELEMPLE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2"/>
  </r>
  <r>
    <n v="220240026591"/>
    <s v="D"/>
    <d v="2024-06-25T00:00:00"/>
    <n v="22024000498"/>
    <s v="2024 10 2412 212"/>
    <n v="8.57"/>
    <x v="194"/>
    <s v="MANTENIMIENTO, SUMINISTRO DE PORTALAMP HALOG. GU/GZ10 C/C SILICONA / ICON BASIC 6,5W 840 GU10 230V PARA EL JACINTO BENAV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1"/>
    <s v="212"/>
  </r>
  <r>
    <n v="220240018073"/>
    <s v="D"/>
    <d v="2024-05-17T00:00:00"/>
    <n v="22024000498"/>
    <s v="2024 10 2412 212"/>
    <n v="7.72"/>
    <x v="162"/>
    <s v="MANTENIMIENTI, SUMINISTRO DE BASE 2PT+T LEGRAND 86031 &quot;&quot;OTEO&quot;&quot;PARA EL CENTRO DE FORMACION PARA EL EMPLE JACINTO 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1"/>
    <s v="212"/>
  </r>
  <r>
    <n v="220240018191"/>
    <s v="D"/>
    <d v="2024-05-17T00:00:00"/>
    <n v="22024000498"/>
    <s v="2024 10 2412 212"/>
    <n v="96.23"/>
    <x v="268"/>
    <s v="MANTENIMIENTO, SUMINISTRO DE CINTA DOBLE CARA MONTACK 19MM*2,5M MAXIMA RESISTENCIA CEYS PARA EL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1"/>
    <s v="212"/>
  </r>
  <r>
    <n v="220240011180"/>
    <s v="D"/>
    <d v="2024-04-11T00:00:00"/>
    <n v="22024000498"/>
    <s v="2024 10 2412 212"/>
    <n v="16.600000000000001"/>
    <x v="409"/>
    <s v="MANTENIMIENTO, SUMINISTRO DE MANGUITO PE LARGO REPARACION 50 PARA REARACION DEL  JACINTO BENAVENTE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1"/>
    <s v="212"/>
  </r>
  <r>
    <n v="220240031117"/>
    <s v="D"/>
    <d v="2024-07-17T00:00:00"/>
    <n v="22024000498"/>
    <s v="2024 10 2412 212"/>
    <n v="158.85"/>
    <x v="262"/>
    <s v="MANTENIMIENTO, SUMINISTRO PARA REPARACIONES,HILO NYLON OCTOGONAL BOBINA 3,0 MM ,BANCO TIJERA ELECT.PARA  JACINTO BENAVEN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40031121"/>
    <s v="D"/>
    <d v="2024-07-17T00:00:00"/>
    <n v="22024000498"/>
    <s v="2024 10 2412 212"/>
    <n v="48.61"/>
    <x v="262"/>
    <s v="MANT. SUMINISTRO PARA REPARACIONES,STIHL BLISTER HILO NYLON REDONDO ROJO 2,7 MM 208 MPARA EL JACINTO BENAVENTE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40028417"/>
    <s v="D"/>
    <d v="2024-07-01T00:00:00"/>
    <n v="22024000498"/>
    <s v="2024 10 2412 212"/>
    <n v="112.49"/>
    <x v="268"/>
    <s v="MATERIAL PARA REPARACIONES DEL JACINTO BENAVENTE, SILICONA, LANZARRIEGOS GRADU, FUNDA , CONECTOR, ETC.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40028415"/>
    <s v="D"/>
    <d v="2024-07-01T00:00:00"/>
    <n v="22024000498"/>
    <s v="2024 10 2412 212"/>
    <n v="17.34"/>
    <x v="194"/>
    <s v="MANTENIMIENTO, SUMINISTRO DE INTERRUPTOR MONOPOLAR PL PARA EL JACINTO BENAVENTE..."/>
    <n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40040102"/>
    <s v="D"/>
    <d v="2024-08-26T00:00:00"/>
    <n v="22024000498"/>
    <s v="2024 10 2412 212"/>
    <n v="128.5"/>
    <x v="194"/>
    <s v="MANTENIMIENTO, SUMINISTRO DE LED LAMP - COREPRO LED PLC 8.5W 840 2P G24D-3 PARA REPARACIONES DEL JACINTO BENAVENTE."/>
    <n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19001010"/>
    <s v="AD"/>
    <d v="2024-01-01T00:00:00"/>
    <n v="22024001923"/>
    <s v="2024 10 2412 213"/>
    <n v="325"/>
    <x v="97"/>
    <s v="SUMINISTROSDE IMPRESION DEL 8 DE FEBRERO DE 2022 AL 7 DE FEBRERO DE 2024 DEL CENTRO DE FORMACION PARA EL EMPLEO-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6"/>
    <s v="2024 10 2412 213"/>
    <n v="102.37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9"/>
    <s v="2024 10 2412 213"/>
    <n v="125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5"/>
    <s v="2024 10 2412 213"/>
    <n v="188.97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2"/>
    <s v="2024 10 2412 213"/>
    <n v="204.72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8"/>
    <s v="2024 10 2412 213"/>
    <n v="230.77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3"/>
    <s v="2024 10 2412 213"/>
    <n v="236.22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5"/>
    <s v="2024 10 2412 213"/>
    <n v="250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6"/>
    <s v="2024 10 2412 213"/>
    <n v="288.45999999999998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1374"/>
    <s v="AD"/>
    <d v="2024-02-09T00:00:00"/>
    <n v="22024001508"/>
    <s v="2024 10 2412 213"/>
    <n v="464.65"/>
    <x v="95"/>
    <s v="SUBSANACION DE LOS PUNTOS NO SATISFACTORIOS DE ACUERDO A L AINSPECCION OBLIGATORIA  DE ASCENSOR DEL JACINTO BENAVENTE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4"/>
    <s v="2024 10 2412 213"/>
    <n v="496.07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39000951"/>
    <s v="AD"/>
    <d v="2024-01-01T00:00:00"/>
    <n v="22024001865"/>
    <s v="2024 10 2412 213"/>
    <n v="2775"/>
    <x v="97"/>
    <s v="SUMINISTROS DE IMPRESION DEL 8/2/24 AL 7/2/ 2025 DEL CENTRO DE FORMACION PARA EL EMPLEO-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7"/>
    <s v="2024 10 2412 213"/>
    <n v="605.77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19001129"/>
    <s v="AD"/>
    <d v="2024-01-01T00:00:00"/>
    <n v="22024001963"/>
    <s v="2024 10 2412 213"/>
    <n v="474.06"/>
    <x v="86"/>
    <s v="mant. inst.proteccion contra incendios C.FORM.EMPLO JAC.BENAV.AÑO 22, 23 Y 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39000739"/>
    <s v="AD"/>
    <d v="2024-01-01T00:00:00"/>
    <n v="22024001276"/>
    <s v="2024 10 2412 213"/>
    <n v="1228.3499999999999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39000732"/>
    <s v="AD"/>
    <d v="2024-01-01T00:00:00"/>
    <n v="22024001269"/>
    <s v="2024 10 2412 213"/>
    <n v="424"/>
    <x v="95"/>
    <s v="MANTENIMIENTO DEL  ASCENSOR  DEL JACINTO BENAVENTE DURANTE 2024 - CENTRO DE FORMACION PARA EL EMPLE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7"/>
    <s v="AD/"/>
    <d v="2024-03-18T00:00:00"/>
    <n v="22024001276"/>
    <s v="2024 10 2412 213"/>
    <n v="-1228.3499999999999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6261"/>
    <s v="AD/"/>
    <d v="2024-03-13T00:00:00"/>
    <n v="22024001963"/>
    <s v="2024 10 2412 213"/>
    <n v="-474.06"/>
    <x v="86"/>
    <s v="mant. inst.proteccion contra incendios C.FORM.EMPLO JAC.BENAV.AÑO 22, 23 Y 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2"/>
    <s v="2024 10 2412 213"/>
    <n v="191.42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1"/>
    <s v="2024 10 2412 213"/>
    <n v="91.15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0"/>
    <s v="2024 10 2412 213"/>
    <n v="79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3"/>
    <s v="2024 10 2412 213"/>
    <n v="72.92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4"/>
    <s v="2024 10 2412 213"/>
    <n v="39.57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13241"/>
    <s v="AD/"/>
    <d v="2024-04-26T00:00:00"/>
    <n v="22024001269"/>
    <s v="2024 10 2412 213"/>
    <n v="-318"/>
    <x v="95"/>
    <s v="MANTENIMIENTO DEL  ASCENSOR  DEL JACINTO BENAVENTE DURANTE 2024 - CENTRO DE FORMACION PARA EL EMPLEO/barrad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1"/>
    <s v="213"/>
  </r>
  <r>
    <n v="220240013242"/>
    <s v="AD"/>
    <d v="2024-04-26T00:00:00"/>
    <n v="22024004246"/>
    <s v="2024 10 2412 213"/>
    <n v="171.23"/>
    <x v="95"/>
    <s v="MANTENIMIENTO DE LOS ASCENSORES DEL C. DE FORMACION PARA EL  EMPLEO EN 2024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1"/>
    <s v="213"/>
  </r>
  <r>
    <n v="220240011051"/>
    <s v="AD"/>
    <d v="2024-04-10T00:00:00"/>
    <n v="22024003885"/>
    <s v="2024 10 2412 22001"/>
    <n v="1096.2"/>
    <x v="725"/>
    <s v="LIBROS PARA LOS PARTICIPANTES DEL CURSO DE AUXILIAR DE CENTRO DEL C. DE FORMACION PARA EL EMPLEO- JACINTO BENAVENT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001"/>
  </r>
  <r>
    <n v="220240027838"/>
    <s v="AD"/>
    <d v="2024-06-27T00:00:00"/>
    <n v="22024005165"/>
    <s v="2024 10 2412 22001"/>
    <n v="917.36"/>
    <x v="726"/>
    <s v="ADQUISICION DE LIBROSPARA LOS ALUMNOS DEL CURSO DE PARQUES Y JARDINES V DEL C. DE F. PARA EL EMPLEO- JACINTO BENAVENTE"/>
    <s v="220"/>
    <s v="POZUELO DE ALARCON"/>
    <s v="MADR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001"/>
  </r>
  <r>
    <n v="220239000835"/>
    <s v="AD"/>
    <d v="2024-01-01T00:00:00"/>
    <n v="22024001186"/>
    <s v="2024 10 2412 22100"/>
    <n v="11050"/>
    <x v="102"/>
    <s v="prorroga sum. energía eléctrica centro  form. jacinto benavente año 2024..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0"/>
  </r>
  <r>
    <n v="220239000858"/>
    <s v="AD"/>
    <d v="2024-01-01T00:00:00"/>
    <n v="22024001209"/>
    <s v="2024 10 2412 22100"/>
    <n v="2450"/>
    <x v="102"/>
    <s v="prorroga sum.energía electrica centro form.jacinto benvente-proy.valladolid cuida VI-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0"/>
  </r>
  <r>
    <n v="220240013237"/>
    <s v="AD"/>
    <d v="2024-04-26T00:00:00"/>
    <n v="22024004239"/>
    <s v="2024 10 2412 22100"/>
    <n v="5599.25"/>
    <x v="102"/>
    <s v="AJUSTE PRESUPUESTARIO DEL SUMINISTRO ELECTRICO AL CENTRO DE FORMACION PARA EL EMPLEO EN 2024- JACINTO BENAVENTE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40013237"/>
    <s v="AD"/>
    <d v="2024-04-26T00:00:00"/>
    <n v="22024004238"/>
    <s v="2024 10 2412 22100"/>
    <n v="2666.3"/>
    <x v="102"/>
    <s v="AJUSTE PRESUPUESTARIO DEL SUMINISTRO ELECTRICO AL CENTRO DE FORMACION PARA EL EMPLEO EN 2024- JACINTO BENAVENTE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40013237"/>
    <s v="AD"/>
    <d v="2024-04-26T00:00:00"/>
    <n v="22024004240"/>
    <s v="2024 10 2412 22100"/>
    <n v="2133.0500000000002"/>
    <x v="102"/>
    <s v="AJUSTE PRESUPUESTARIO DEL SUMINISTRO ELECTRICO AL CENTRO DE FORMACION PARA EL EMPLEO EN 2024- JACINTO BENAVENTE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40013236"/>
    <s v="AD/"/>
    <d v="2024-04-26T00:00:00"/>
    <n v="22024001209"/>
    <s v="2024 10 2412 22100"/>
    <n v="-113.77"/>
    <x v="102"/>
    <s v="prorroga sum.energía electrica centro form.jacinto benvente-proy.valladolid cuida VI-2024/BARRADO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40013235"/>
    <s v="AD/"/>
    <d v="2024-04-26T00:00:00"/>
    <n v="22024001186"/>
    <s v="2024 10 2412 22100"/>
    <n v="-10284.83"/>
    <x v="102"/>
    <s v="prorroga sum. energía eléctrica centro  form. jacinto benavente año 2024.. /BARRADO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39000423"/>
    <s v="AD"/>
    <d v="2024-01-01T00:00:00"/>
    <n v="22024001097"/>
    <s v="2024 10 2412 22102"/>
    <n v="11750"/>
    <x v="272"/>
    <s v="NUEVO CONTRATO SUMINISTRO GAS-DE 2024 A 30 SEPTIEMBRE 2025-CENTRO DE FORMACIÓN JACINTO BENAVENTE.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2"/>
  </r>
  <r>
    <n v="220239000422"/>
    <s v="AD"/>
    <d v="2024-01-01T00:00:00"/>
    <n v="22024001540"/>
    <s v="2024 10 2412 22102"/>
    <n v="2350"/>
    <x v="272"/>
    <s v="SUMINISTRO GAS- C.F.E J.BENAVENTE-ENERO Y FEBRERO 202-PM VALLADOLID CUIDA VI-15 ALUMNOS-PROYECTO FINANCIACIÓN AFECTADA.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2"/>
  </r>
  <r>
    <n v="220240019338"/>
    <s v="AD/"/>
    <d v="2024-05-21T00:00:00"/>
    <n v="22024003360"/>
    <s v="2024 10 2412 22102"/>
    <n v="-96.03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9338"/>
    <s v="AD/"/>
    <d v="2024-05-21T00:00:00"/>
    <n v="22024003358"/>
    <s v="2024 10 2412 22102"/>
    <n v="-23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9338"/>
    <s v="AD/"/>
    <d v="2024-05-21T00:00:00"/>
    <n v="22024003359"/>
    <s v="2024 10 2412 22102"/>
    <n v="-23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9338"/>
    <s v="AD/"/>
    <d v="2024-05-21T00:00:00"/>
    <n v="22024003357"/>
    <s v="2024 10 2412 22102"/>
    <n v="-29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7459"/>
    <s v="AD"/>
    <d v="2024-05-15T00:00:00"/>
    <n v="22024003358"/>
    <s v="2024 10 2412 22102"/>
    <n v="27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7459"/>
    <s v="AD"/>
    <d v="2024-05-15T00:00:00"/>
    <n v="22024003357"/>
    <s v="2024 10 2412 22102"/>
    <n v="215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7459"/>
    <s v="AD"/>
    <d v="2024-05-15T00:00:00"/>
    <n v="22024003359"/>
    <s v="2024 10 2412 22102"/>
    <n v="215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7459"/>
    <s v="AD"/>
    <d v="2024-05-15T00:00:00"/>
    <n v="22024003360"/>
    <s v="2024 10 2412 22102"/>
    <n v="596.03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8"/>
    <s v="AD/"/>
    <d v="2024-04-03T00:00:00"/>
    <n v="22024001097"/>
    <s v="2024 10 2412 22102"/>
    <n v="-11570.63"/>
    <x v="272"/>
    <s v="NUEVO 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56"/>
    <s v="2024 10 2412 22102"/>
    <n v="2571.25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57"/>
    <s v="2024 10 2412 22102"/>
    <n v="29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60"/>
    <s v="2024 10 2412 22102"/>
    <n v="1499.38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59"/>
    <s v="2024 10 2412 22102"/>
    <n v="23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58"/>
    <s v="2024 10 2412 22102"/>
    <n v="23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29000573"/>
    <s v="AD"/>
    <d v="2024-01-01T00:00:00"/>
    <n v="22024002107"/>
    <s v="2024 10 2412 22103"/>
    <n v="550"/>
    <x v="158"/>
    <s v="CONTRATO SUMINISTRO DE GASOLINA PARA EL TRACTOR Y MAQUINARIA DE JARDINERIA DEL CENTRO DE FORMACIÓN DE EMPLEO 2023 Y 2024"/>
    <n v="220"/>
    <s v="MADRID"/>
    <s v="MADRID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3"/>
  </r>
  <r>
    <n v="220239000895"/>
    <s v="AD"/>
    <d v="2024-01-01T00:00:00"/>
    <n v="22024001294"/>
    <s v="2024 10 2412 22103"/>
    <n v="3700"/>
    <x v="91"/>
    <s v="2ª PRORROGA CONTYRATO DE SUM. GASOLEO DE AUTOM EXPTE. PR-SE 38/2020 PARA CFE J. BENAV. 03 - 12 2024."/>
    <n v="220"/>
    <s v="MADRID"/>
    <s v="MADRID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3"/>
  </r>
  <r>
    <n v="220239000894"/>
    <s v="AD"/>
    <d v="2024-01-01T00:00:00"/>
    <n v="22024001293"/>
    <s v="2024 10 2412 22103"/>
    <n v="300"/>
    <x v="91"/>
    <s v="2ª PRORROGA CONTRATO DE SUM. GASOLEO DE AUTOM EXPTE. PR-SE 38/2020 PARA CFE J. BENAV. VA CUIVA VI 01 Y 02 2024."/>
    <n v="220"/>
    <s v="MADRID"/>
    <s v="MADRID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3"/>
  </r>
  <r>
    <n v="220240021731"/>
    <s v="AD"/>
    <d v="2024-05-28T00:00:00"/>
    <n v="22024004644"/>
    <s v="2024 10 2412 22103"/>
    <n v="2153.85"/>
    <x v="91"/>
    <s v="2ª PRORROGA CONTRATO DE SUM. GASOLEO DE AUTOM EXPTE. PR-SE 38/2020 PARA CFE J. BENAV. 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21731"/>
    <s v="AD"/>
    <d v="2024-05-28T00:00:00"/>
    <n v="22024004643"/>
    <s v="2024 10 2412 22103"/>
    <n v="1025.6500000000001"/>
    <x v="91"/>
    <s v="2ª PRORROGA CONTRATO DE SUM. GASOLEO DE AUTOM EXPTE. PR-SE 38/2020 PARA CFE J. BENAV. 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21731"/>
    <s v="AD"/>
    <d v="2024-05-28T00:00:00"/>
    <n v="22024004645"/>
    <s v="2024 10 2412 22103"/>
    <n v="820.5"/>
    <x v="91"/>
    <s v="2ª PRORROGA CONTRATO DE SUM. GASOLEO DE AUTOM EXPTE. PR-SE 38/2020 PARA CFE J. BENAV. 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21729"/>
    <s v="AD/"/>
    <d v="2024-05-28T00:00:00"/>
    <n v="22024001293"/>
    <s v="2024 10 2412 22103"/>
    <n v="-300"/>
    <x v="91"/>
    <s v="2ª PRORROGA CONTRATO DE SUM. GASOLEO DE AUTOM EXPTE. PR-SE 38/2020 PARA CFE J. BENAV. VA CUIVA VI 01 Y 02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21730"/>
    <s v="AD/"/>
    <d v="2024-05-28T00:00:00"/>
    <n v="22024001294"/>
    <s v="2024 10 2412 22103"/>
    <n v="-3700"/>
    <x v="91"/>
    <s v="2ª PRORROGA CONTYRATO DE SUM. GASOLEO DE AUTOM EXPTE. PR-SE 38/2020 PARA CFE J. BENAV. 03 - 12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19343"/>
    <s v="AD"/>
    <d v="2024-05-21T00:00:00"/>
    <n v="22024003628"/>
    <s v="2024 10 2412 22104"/>
    <n v="274"/>
    <x v="727"/>
    <s v="VESTUARIO PARA LOS ALUMNOS DEL CURSO DE PINTURA Y DECORACION DEL JACINTO BENAVENTE, AD COMPLEMENTARIO POR TALLAS ESPEC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04"/>
  </r>
  <r>
    <n v="220240010756"/>
    <s v="AD"/>
    <d v="2024-04-03T00:00:00"/>
    <n v="22024003812"/>
    <s v="2024 10 2412 22104"/>
    <n v="3138.62"/>
    <x v="728"/>
    <s v="VESTUARIO PARA LOS ALUMNOS DEL CURSO DE PARQUES Y JARDINES V DEL CENTRO DE FORMACION PARA EL EMPLEO EN 2024- JACINTO BEN"/>
    <s v="220"/>
    <s v="LA CISTERNIGA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04"/>
  </r>
  <r>
    <n v="220240010746"/>
    <s v="AD"/>
    <d v="2024-04-03T00:00:00"/>
    <n v="22024003620"/>
    <s v="2024 10 2412 22104"/>
    <n v="3000.8"/>
    <x v="727"/>
    <s v="VESTUARIO PARA LOS PARTICIPANTES DEL PROGRA MIXTO  AUXILIAR DE CENTRO QUE SE REALIZA EN EL  JACINTO BENAVENTE EN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04"/>
  </r>
  <r>
    <n v="220240010747"/>
    <s v="AD"/>
    <d v="2024-04-03T00:00:00"/>
    <n v="22024003628"/>
    <s v="2024 10 2412 22104"/>
    <n v="1067"/>
    <x v="727"/>
    <s v="VESTUARIO PARA LOS PARTICIPATES DEL  PROGRAMA MIXTO DE PINTURA DECORATIVA DEL CENTRO DE FORMACION PARA EL EMPLEO EN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04"/>
  </r>
  <r>
    <n v="220240000774"/>
    <s v="AD"/>
    <d v="2024-02-07T00:00:00"/>
    <n v="22024000595"/>
    <s v="2024 10 2412 22106"/>
    <n v="238.31"/>
    <x v="729"/>
    <s v="MATERIAL SOCIOSANITARIO PARA EL CURSO DE VALLADOLID CUIDA VI DEL CENTRO DE FORMACION PARA EL EMPLEO- JACINTO BENAVENTE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06"/>
  </r>
  <r>
    <n v="220240010748"/>
    <s v="AD"/>
    <d v="2024-04-03T00:00:00"/>
    <n v="22024003651"/>
    <s v="2024 10 2412 22110"/>
    <n v="200"/>
    <x v="730"/>
    <s v="SUMINISTRO DE MATERIAL DE LIMPIEZA PARA LOS CURSOS DEL CENTRO DE FORMACION  PARA EL EMPLEO- JACINTO BENAVENTEEN 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10"/>
  </r>
  <r>
    <n v="220240010748"/>
    <s v="AD"/>
    <d v="2024-04-03T00:00:00"/>
    <n v="22024003648"/>
    <s v="2024 10 2412 22110"/>
    <n v="450"/>
    <x v="730"/>
    <s v="SUMINISTRO DE MATERIAL DE LIMPIEZA PARA LOS CURSOS DEL CENTRO DE FORMACION  PARA EL EMPLEO- JACINTO BENAVENTEEN 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10"/>
  </r>
  <r>
    <n v="220240010748"/>
    <s v="AD"/>
    <d v="2024-04-03T00:00:00"/>
    <n v="22024003650"/>
    <s v="2024 10 2412 22110"/>
    <n v="450"/>
    <x v="730"/>
    <s v="SUMINISTRO DE MATERIAL DE LIMPIEZA PARA LOS CURSOS DEL CENTRO DE FORMACION  PARA EL EMPLEO- JACINTO BENAVENTEEN 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10"/>
  </r>
  <r>
    <n v="220240010748"/>
    <s v="AD"/>
    <d v="2024-04-03T00:00:00"/>
    <n v="22024003649"/>
    <s v="2024 10 2412 22110"/>
    <n v="700"/>
    <x v="730"/>
    <s v="SUMINISTRO DE MATERIAL DE LIMPIEZA PARA LOS CURSOS DEL CENTRO DE FORMACION  PARA EL EMPLEO- JACINTO BENAVENTEEN 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10"/>
  </r>
  <r>
    <n v="220240003584"/>
    <s v="ADO"/>
    <d v="2024-02-28T00:00:00"/>
    <n v="22024002581"/>
    <s v="2024 10 2412 22199"/>
    <n v="159.72"/>
    <x v="731"/>
    <s v="BATA DESECHABLE - 1188BAPPE STEELGEN  PARA EL CURSO DE V. CUIDA VI DEL CENTRO DE FORMACION PARA EL EMPLEO"/>
    <n v="24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3080"/>
    <s v="AD"/>
    <d v="2024-02-21T00:00:00"/>
    <n v="22024001829"/>
    <s v="2024 10 2412 22199"/>
    <n v="175.45"/>
    <x v="92"/>
    <s v="ESPEJO PARA EL CENTRO DE FORMACION PARA EL EMPLEO, JACINTO BENAVENTE- INICIATIVAS SOCIALES.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6270"/>
    <s v="AD"/>
    <d v="2024-03-13T00:00:00"/>
    <n v="22024003114"/>
    <s v="2024 10 2412 22199"/>
    <n v="500"/>
    <x v="732"/>
    <s v="MATERIAL DE OFICINA  PARA LOS CURSOS DEL CENTRO DE FORMACION PARA EL EMPLEO- JACINTO BENAVENTE EN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6270"/>
    <s v="AD"/>
    <d v="2024-03-13T00:00:00"/>
    <n v="22024003111"/>
    <s v="2024 10 2412 22199"/>
    <n v="1153.8399999999999"/>
    <x v="732"/>
    <s v="MATERIAL DE OFICINA  PARA LOS CURSOS DEL CENTRO DE FORMACION PARA EL EMPLEO- JACINTO BENAVENTE EN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6270"/>
    <s v="AD"/>
    <d v="2024-03-13T00:00:00"/>
    <n v="22024003113"/>
    <s v="2024 10 2412 22199"/>
    <n v="1923.08"/>
    <x v="732"/>
    <s v="MATERIAL DE OFICINA  PARA LOS CURSOS DEL CENTRO DE FORMACION PARA EL EMPLEO- JACINTO BENAVENTE EN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6270"/>
    <s v="AD"/>
    <d v="2024-03-13T00:00:00"/>
    <n v="22024003112"/>
    <s v="2024 10 2412 22199"/>
    <n v="2423.08"/>
    <x v="732"/>
    <s v="MATERIAL DE OFICINA  PARA LOS CURSOS DEL CENTRO DE FORMACION PARA EL EMPLEO- JACINTO BENAVENTE EN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7668"/>
    <s v="D"/>
    <d v="2024-03-21T00:00:00"/>
    <n v="22024000506"/>
    <s v="2024 10 2412 22199"/>
    <n v="845.16"/>
    <x v="192"/>
    <s v="SUMINISTRO , TKROM MATE FORTUNA 15LT ( MIXTO/22/VA/0012 PINT DECORATIVA JBENAVENT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412"/>
    <s v="2412. Formación para el empleo"/>
    <s v="22"/>
    <s v="22199"/>
  </r>
  <r>
    <n v="220240026585"/>
    <s v="D"/>
    <d v="2024-06-25T00:00:00"/>
    <n v="22024000506"/>
    <s v="2024 10 2412 22199"/>
    <n v="278.43"/>
    <x v="245"/>
    <s v="SUMINISTRO DE  MONTOPRIMER TOTAL ACQUA BLANCO 4LP PARA EL CURSO DE  PINTURA DECORATIVA VI 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77"/>
    <s v="D"/>
    <d v="2024-06-25T00:00:00"/>
    <n v="22024000506"/>
    <s v="2024 10 2412 22199"/>
    <n v="330.05"/>
    <x v="268"/>
    <s v="SUMINISTRO MATERIA, LCARTUCHO SELLADOR MS EXPRESS BLANCO FISCHER / CURSO PINTURA DECORATIVA VI 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79"/>
    <s v="D"/>
    <d v="2024-06-25T00:00:00"/>
    <n v="22024000505"/>
    <s v="2024 10 2412 22199"/>
    <n v="1166.55"/>
    <x v="268"/>
    <s v="SUMINIST.MATERIAL , CINTA TOMATERA PACK 10 ROLLOS,PACK GRAPAS GRAPADORAPARA EL CURSO DE PARQUES Y JARDINES DEL JACINTO B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82"/>
    <s v="D"/>
    <d v="2024-06-25T00:00:00"/>
    <n v="22024000506"/>
    <s v="2024 10 2412 22199"/>
    <n v="87.36"/>
    <x v="268"/>
    <s v="SUMINISTRO MATERIAL , CINTA METRICA FIBRA 1360-50 M MEDID / CURSO PINTURA DECORATIVA VI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84"/>
    <s v="D"/>
    <d v="2024-06-25T00:00:00"/>
    <n v="22024000505"/>
    <s v="2024 10 2412 22199"/>
    <n v="68.989999999999995"/>
    <x v="193"/>
    <s v="SUMINISTRO MATERIAL PRA EL CURSO DE . PARQUES Y JARDINES V EXP.MIXTO/23/VA/0006 / STIHL BOLSA 48504910101- JACINTO BENAV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92"/>
    <s v="D"/>
    <d v="2024-06-25T00:00:00"/>
    <n v="22024000505"/>
    <s v="2024 10 2412 22199"/>
    <n v="224.2"/>
    <x v="262"/>
    <s v="SUMINISTRO MATERIAL ,CESPED 15, PARA EL CURSO DE PARQUES Y JARDINES DEL C. DE F. PARA EL EMPLEO-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95"/>
    <s v="D"/>
    <d v="2024-06-25T00:00:00"/>
    <n v="22024000505"/>
    <s v="2024 10 2412 22199"/>
    <n v="6.51"/>
    <x v="262"/>
    <s v="SUMINISTRO DE MATERIALPARA PONER  GOTEROS EL CURSO DE PARQUES Y JARDINES DEL C. DE F. PARA EL EMPLEO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97"/>
    <s v="D"/>
    <d v="2024-06-25T00:00:00"/>
    <n v="22024000505"/>
    <s v="2024 10 2412 22199"/>
    <n v="42.68"/>
    <x v="262"/>
    <s v="SUMINISTRO DE MATERIAL , ROLLO CINTA UNION CESPED 150 PRA EL CURSO DE  PARQUES Y JARDINES IV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99"/>
    <s v="D"/>
    <d v="2024-06-25T00:00:00"/>
    <n v="22024000505"/>
    <s v="2024 10 2412 22199"/>
    <n v="188.18"/>
    <x v="262"/>
    <s v="SUMINISTRO MATERIAL, PROGRAMADOR SECT PARA EL CURSO  PARQUES Y JARDINES V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701"/>
    <s v="D"/>
    <d v="2024-06-25T00:00:00"/>
    <n v="22024000505"/>
    <s v="2024 10 2412 22199"/>
    <n v="217.84"/>
    <x v="262"/>
    <s v="SUMINISTRO DE MATERIAL,  M2 CESPED ARTIFICIAL JUCAR 4 COLORES 160/30MMPR AEL CURSO DE PARQUES Y JARDINES- JACINTO BENAV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703"/>
    <s v="D"/>
    <d v="2024-06-25T00:00:00"/>
    <n v="22024000505"/>
    <s v="2024 10 2412 22199"/>
    <n v="118.93"/>
    <x v="262"/>
    <s v="SUMINIST. MATERIAL,BOLSA 100 GOTEROS CAUDAL 2L/H AZUL,ROLLO 50 ML.POLIETILE PARA EL C. DE PARQUES Y JARDINES- JACINTO B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705"/>
    <s v="D"/>
    <d v="2024-06-25T00:00:00"/>
    <n v="22024000505"/>
    <s v="2024 10 2412 22199"/>
    <n v="907.65"/>
    <x v="262"/>
    <s v="SUMINISTRO MATERIAL,  M2 CESPED PARA EL CURSO  PARQUES Y JARDINES V -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708"/>
    <s v="D"/>
    <d v="2024-06-25T00:00:00"/>
    <n v="22024000505"/>
    <s v="2024 10 2412 22199"/>
    <n v="90.75"/>
    <x v="414"/>
    <s v="SUMINISTRO DE MATERIALES,  CAÑAS DE BAMBU PARA EL CURSO DE PARQUES Y JARDINES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4211"/>
    <s v="D"/>
    <d v="2024-06-18T00:00:00"/>
    <n v="22024000506"/>
    <s v="2024 10 2412 22199"/>
    <n v="536.97"/>
    <x v="245"/>
    <s v="SUMINISTRO DE OVALDINE FACHADAS LISO BLANCO 15L   PARA EL CURSO  PINTURA DECORATIVA VI -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4227"/>
    <s v="D"/>
    <d v="2024-06-18T00:00:00"/>
    <n v="22024000505"/>
    <s v="2024 10 2412 22199"/>
    <n v="470.17"/>
    <x v="262"/>
    <s v="SUMINISTRO MATERIAL PARA EL CURSO DEL  PROGRAMA MIXTO DE EMPLEO PARQUES Y JARDINES V DEL C. DE F. PRA EL EMPLEO- J. BEN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2500"/>
    <s v="AD"/>
    <d v="2024-06-03T00:00:00"/>
    <n v="22024004847"/>
    <s v="2024 10 2412 22199"/>
    <n v="121.7"/>
    <x v="733"/>
    <s v="SUMINISTRO DE PLANTAS PARA EL CURSO DE PARQUES Y JARDINES DEL CENTRO DE FORMACION PARA ELEMPLEO- JACINTO BENAVENTE- INIC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22080"/>
    <s v="D"/>
    <d v="2024-05-29T00:00:00"/>
    <n v="22024000505"/>
    <s v="2024 10 2412 22199"/>
    <n v="360.58"/>
    <x v="193"/>
    <s v="SUMINISTRO DE MATERIALES PARA EL CURSO DE FORMACION PARA ELEMPLEO DE. PARQUES Y JARDINES V - JAC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1931"/>
    <s v="D"/>
    <d v="2024-05-29T00:00:00"/>
    <n v="22024000505"/>
    <s v="2024 10 2412 22199"/>
    <n v="85.83"/>
    <x v="262"/>
    <s v="SUMINISTRO DE MATERIAL PARA EL CURSO DE PARQUES Y JARDINES DEL C. DE FORMACION PARA EL  EMPLEO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193"/>
    <s v="D"/>
    <d v="2024-05-17T00:00:00"/>
    <n v="22024000506"/>
    <s v="2024 10 2412 22199"/>
    <n v="676.35"/>
    <x v="268"/>
    <s v="SUMINISTRO DE MATERIAL, DISCO CORTE 115*1,0mm 4932479577 MILWAUKEEPARA EL  CURSO PINTURA DECORATIVA VI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195"/>
    <s v="D"/>
    <d v="2024-05-17T00:00:00"/>
    <n v="22024000505"/>
    <s v="2024 10 2412 22199"/>
    <n v="1602.63"/>
    <x v="268"/>
    <s v="SUMINISTRO DE  BOBINA FILM EXTENSIBLE 500*300MM 2,4KG CELLOFIX PARA EL  CURSO PARQUES Y JARDINES V -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078"/>
    <s v="D"/>
    <d v="2024-05-17T00:00:00"/>
    <n v="22024000506"/>
    <s v="2024 10 2412 22199"/>
    <n v="149.02000000000001"/>
    <x v="193"/>
    <s v="CURSO PINTURA DECORATIVA VI EXP.MIXTO/23/VA/0007 SUMINISTRO DE   CANDADO IFAM LAT.K-25,MANILLA SOAL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090"/>
    <s v="D"/>
    <d v="2024-05-17T00:00:00"/>
    <n v="22024000505"/>
    <s v="2024 10 2412 22199"/>
    <n v="328.02"/>
    <x v="414"/>
    <s v="SUMINISTRO DE PLANTEL DE TEMPORADA / PROGRAMA MIXTO DE FORMACION Y EMPLEO PARQUES Y JARDINES V.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205"/>
    <s v="D"/>
    <d v="2024-05-17T00:00:00"/>
    <n v="22024000505"/>
    <s v="2024 10 2412 22199"/>
    <n v="200.23"/>
    <x v="409"/>
    <s v="SUMINISTRO DE DIFUSOR &quot;&quot;HUNTER&quot;&quot;10 CM.,LLAVE ASPERSOR ,DESTORNILLADOR RAIN-BIRD PARA EL C.DE PARQUES Y JARD DEL JACINTO B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3222"/>
    <s v="AD"/>
    <d v="2024-04-26T00:00:00"/>
    <n v="22024004185"/>
    <s v="2024 10 2412 22199"/>
    <n v="194.89"/>
    <x v="733"/>
    <s v="SUMINISTRO DE PLANTAS, MACETEROS BARRO PARA EL CURSO DE PARQUES Y JARDINES VI DEL C. DE F. EL EMPLEO JACINT. BENAVENT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11044"/>
    <s v="AD"/>
    <d v="2024-04-10T00:00:00"/>
    <n v="22024003853"/>
    <s v="2024 10 2412 22199"/>
    <n v="30.21"/>
    <x v="156"/>
    <s v="SERIGRAFIADO DE 46 MOCHILAS DE LOS ALUMNOS DEL CENTRO DE FORMACION PARA EL EMPLEO- JACINTO BENAVENTE 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11044"/>
    <s v="AD"/>
    <d v="2024-04-10T00:00:00"/>
    <n v="22024003851"/>
    <s v="2024 10 2412 22199"/>
    <n v="37.770000000000003"/>
    <x v="156"/>
    <s v="SERIGRAFIADO DE 46 MOCHILAS DE LOS ALUMNOS DEL CENTRO DE FORMACION PARA EL EMPLEO- JACINTO BENAVENTE 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11044"/>
    <s v="AD"/>
    <d v="2024-04-10T00:00:00"/>
    <n v="22024003852"/>
    <s v="2024 10 2412 22199"/>
    <n v="37.770000000000003"/>
    <x v="156"/>
    <s v="SERIGRAFIADO DE 46 MOCHILAS DE LOS ALUMNOS DEL CENTRO DE FORMACION PARA EL EMPLEO- JACINTO BENAVENTE 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11043"/>
    <s v="AD"/>
    <d v="2024-04-10T00:00:00"/>
    <n v="22024003848"/>
    <s v="2024 10 2412 22199"/>
    <n v="108.9"/>
    <x v="734"/>
    <s v="PLACA DE PVC DE 3mm DE 120 X 90 cm PARA EL CENTRO DE FORMACION PARA EL EMPLEO- JACINTO BENAVENTE &quot;&quot;AUXILIAR DE CENTRO&quot;&quot;"/>
    <s v="220"/>
    <s v="ARROYO DE LA ENCOMIENDA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36135"/>
    <s v="D"/>
    <d v="2024-08-07T00:00:00"/>
    <n v="22024000506"/>
    <s v="2024 10 2412 22199"/>
    <n v="139.74"/>
    <x v="192"/>
    <s v="SUMINISTRO DE DAMASCO ESTUCO SEDA PERLESCENTE 2.5LT ( MIXTO/23/VA/0007 JACINTO BENAVENTE ) CURSO DE PINTURA DECORATIV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37"/>
    <s v="D"/>
    <d v="2024-08-07T00:00:00"/>
    <n v="22024000506"/>
    <s v="2024 10 2412 22199"/>
    <n v="260.20999999999998"/>
    <x v="192"/>
    <s v="SUMINISTRO DE ROLLO CINTA SEÑAL 109-250 B/R 10CMX200M G250 ROL ,INT MIXTO/23/VA/0007 - CURSO DE PINTURA DECORATIVA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39"/>
    <s v="D"/>
    <d v="2024-08-07T00:00:00"/>
    <n v="22024000506"/>
    <s v="2024 10 2412 22199"/>
    <n v="141.32"/>
    <x v="192"/>
    <s v="SUMINISTRO DE TKROM PINTURA IMAN 0.75LT //  ( MIXTO/23/VA/0007 - CURSO DE PINTURA DECORATIVA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70"/>
    <s v="D"/>
    <d v="2024-08-07T00:00:00"/>
    <n v="22024000505"/>
    <s v="2024 10 2412 22199"/>
    <n v="100.1"/>
    <x v="414"/>
    <s v="SUMINISTRO DE SEMILLAS  DE CESPED PRA EL CURSO DE PARQUES Y JARDINES DELCENRO DE FORMACION PRA EL EMPLEO- JACINTO BENAV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76"/>
    <s v="D"/>
    <d v="2024-08-07T00:00:00"/>
    <n v="22024000506"/>
    <s v="2024 10 2412 22199"/>
    <n v="564.1"/>
    <x v="245"/>
    <s v="SUMINISTRO DE OVALDINE FACHADAS LISO BASE TR DE 750ML, PARA EL CURSO DE  PINTURA DECORATIVA VI MIXTO/23/VA0007 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81"/>
    <s v="D"/>
    <d v="2024-08-07T00:00:00"/>
    <n v="22024000505"/>
    <s v="2024 10 2412 22199"/>
    <n v="320.89999999999998"/>
    <x v="409"/>
    <s v="SUMINISTRO DE PROGRAMADOR AUTONOMO SVC200 HUNTER 9V.PRA EL CURSO DE PARQUES Y JARDINES DEL C. DE F. PARA EL EMPLEO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84"/>
    <s v="D"/>
    <d v="2024-08-07T00:00:00"/>
    <n v="22024000505"/>
    <s v="2024 10 2412 22199"/>
    <n v="105.88"/>
    <x v="409"/>
    <s v="SUMINISTRO DE PROGRAMADOR HUNTER X-CORE 24V.INT.8 EST.C/T. PARA EL CURSO DE PARQUES Y JARDINES DEL C. DE F. PARA EL EMP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203"/>
    <s v="D"/>
    <d v="2024-08-07T00:00:00"/>
    <n v="22024000505"/>
    <s v="2024 10 2412 22199"/>
    <n v="42.3"/>
    <x v="193"/>
    <s v="SUMINISTRO DE STIHL KIT MULCHING AMK PARA EL CURSO DE  PARQUES Y JARDINES V EXP.MIXTO/23/VA/0006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313"/>
    <s v="D"/>
    <d v="2024-08-07T00:00:00"/>
    <n v="22024000505"/>
    <s v="2024 10 2412 22199"/>
    <n v="160.91999999999999"/>
    <x v="414"/>
    <s v="SUMINISTRO DE TINAJA RUSTICA Y ADELFAS PARA EL CURSO DE PARQUES Y JARDINES DEL C. DE F. PARA EL EMPLEO- JACI.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36"/>
    <s v="D"/>
    <d v="2024-07-17T00:00:00"/>
    <n v="22024000505"/>
    <s v="2024 10 2412 22199"/>
    <n v="112.77"/>
    <x v="518"/>
    <s v="SUMINISTRO DE SACA PIEDRA CALIZA 20-40 PRA EL CURSO DE PARQUES Y JARDINES V- JACINTO BENAVENTE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38"/>
    <s v="D"/>
    <d v="2024-07-17T00:00:00"/>
    <n v="22024000505"/>
    <s v="2024 10 2412 22199"/>
    <n v="242"/>
    <x v="518"/>
    <s v="SUMINISTRO DE SACO BOLO BLANCO 20-40 20KG / SACA CORTEZA DECORATIVA 20-40MM 1,5M3 , CURSO DE PARQUES Y JARDINES V- JACIN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74"/>
    <s v="D"/>
    <d v="2024-07-17T00:00:00"/>
    <n v="22024000505"/>
    <s v="2024 10 2412 22199"/>
    <n v="96.92"/>
    <x v="268"/>
    <s v="SUMINISTRO DE  MASTER LAC CUCARACHAS 800MLPARA EL  CURSO PARQUES Y JARDINES V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78"/>
    <s v="D"/>
    <d v="2024-07-17T00:00:00"/>
    <n v="22024000506"/>
    <s v="2024 10 2412 22199"/>
    <n v="54.37"/>
    <x v="268"/>
    <s v="SUMINISTRO DE  CARTUCHO SIKAFLEX 11FC MARRON Y REPAR. DE COMPRESOR/ PINTURA DECORATIVA VI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80"/>
    <s v="D"/>
    <d v="2024-07-17T00:00:00"/>
    <n v="22024000508"/>
    <s v="2024 10 2412 22199"/>
    <n v="76.819999999999993"/>
    <x v="268"/>
    <s v="SUMINISTRO DE  JGO. ALFOMBRILLA PARA EL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34"/>
    <s v="D"/>
    <d v="2024-07-17T00:00:00"/>
    <n v="22024000505"/>
    <s v="2024 10 2412 22199"/>
    <n v="166"/>
    <x v="193"/>
    <s v="SUMINISTRO MATERIAL PARA EL CURSO DE  PARQUES Y JARDINES V , STIHL BOLSA EN LA CORREA AP CON CABLE DE CONEX - JACINTO B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119"/>
    <s v="D"/>
    <d v="2024-07-17T00:00:00"/>
    <n v="22024000505"/>
    <s v="2024 10 2412 22199"/>
    <n v="295.13"/>
    <x v="262"/>
    <s v="SUMINISTRO DE  BOLSA 50 UDS GRAPA PARA CESPED ARTIFICIAL,ROLLO ANTIHIERBAS GEOTEX PARA EL CURSO DE PARQUES Y JARDINES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70"/>
    <s v="D"/>
    <d v="2024-07-17T00:00:00"/>
    <n v="22024000505"/>
    <s v="2024 10 2412 22199"/>
    <n v="624.14"/>
    <x v="414"/>
    <s v="SUMINISTRO DE CAMELIA  / LAVANDA / ROMERO C-1 L / CEANOTHUS C-1 L, ETC.. PARA EL CURSO DE PARQUES Y JARDINES V - J. BEN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067"/>
    <s v="D"/>
    <d v="2024-07-03T00:00:00"/>
    <n v="22024000505"/>
    <s v="2024 10 2412 22199"/>
    <n v="882.16"/>
    <x v="518"/>
    <s v="SUMINISTRO DE MATERIAL SACO TIERRA MANTILLO 50 L / SACO PS886 70L / SACA EQUINO 1,5 M3 PARA EL C. DE PARQUES Y JARDINES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070"/>
    <s v="D"/>
    <d v="2024-07-03T00:00:00"/>
    <n v="22024000505"/>
    <s v="2024 10 2412 22199"/>
    <n v="343.64"/>
    <x v="518"/>
    <s v="SUMINISTRO DE SACA CALIZO 40-80 MM / SACA CALIZO 80-150 MM PRA EL CURSO DE PARQUES Y JARDINES V ( JACINTO BENAVENTE )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065"/>
    <s v="D"/>
    <d v="2024-07-03T00:00:00"/>
    <n v="22024000506"/>
    <s v="2024 10 2412 22199"/>
    <n v="498.23"/>
    <x v="245"/>
    <s v="SUMINISTROMATERIAL DE PINTURA  DE MAGNUM + BLANCO 15L CURSO DE PINTURA DECORATIVA VI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158"/>
    <s v="D"/>
    <d v="2024-07-03T00:00:00"/>
    <n v="22024000506"/>
    <s v="2024 10 2412 22199"/>
    <n v="143.08000000000001"/>
    <x v="245"/>
    <s v="SUMINISTRO DE  MONTONATURE MATE TR 4LPRA EL CURSO DE  PINTURA DECORATIVA VI MIXTO/23/VA0007  DEL C. DE F. PRA EL EMPLEO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156"/>
    <s v="D"/>
    <d v="2024-07-03T00:00:00"/>
    <n v="22024000505"/>
    <s v="2024 10 2412 22199"/>
    <n v="55"/>
    <x v="414"/>
    <s v="SUMINISTRO DE STIPA C-1 L,FESTUCA GLAUCA C-1 L,PARA EL CURSO DE PARQUES Y JARDINES DEL C. DE F. PARA EL EMPLEO- JACIN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8497"/>
    <s v="D"/>
    <d v="2024-07-01T00:00:00"/>
    <n v="22024000506"/>
    <s v="2024 10 2412 22199"/>
    <n v="148.59"/>
    <x v="192"/>
    <s v="SUMINISTRO DE MATERIALES DE PINTURA , ESENCIA Nº06 AZUL 0.025LTPARA EL CURSO DE PINTURA Y DECORAC. - JACINTO BENAVENTE)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8499"/>
    <s v="D"/>
    <d v="2024-07-01T00:00:00"/>
    <n v="22024000506"/>
    <s v="2024 10 2412 22199"/>
    <n v="196.96"/>
    <x v="192"/>
    <s v="SUMINISTRO DE TKROM IMPRIMACION S/R BLANCA 414 4LTPRA EL CURSO DE PINTURA Y DEC. DEL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8501"/>
    <s v="D"/>
    <d v="2024-07-01T00:00:00"/>
    <n v="22024000506"/>
    <s v="2024 10 2412 22199"/>
    <n v="696.86"/>
    <x v="192"/>
    <s v="SUMINISTRO DE ACUALUX SATINADO NEGRO 0811 0.075LTPARA EL CURSO DE PINTURA DECORATIVA- 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26"/>
    <s v="D"/>
    <d v="2024-08-26T00:00:00"/>
    <n v="22024000505"/>
    <s v="2024 10 2412 22199"/>
    <n v="389.1"/>
    <x v="518"/>
    <s v="SUMINISTRO DE SACO PS886 70L / SACA PIEDRA CALIZA TAMAÑO MEDIO 8/12MMPARA EL CURSO DE PARQUES Y JARDI- JACINTO BENAVENTE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81"/>
    <s v="D"/>
    <d v="2024-08-26T00:00:00"/>
    <n v="22024000506"/>
    <s v="2024 10 2412 22199"/>
    <n v="2121.08"/>
    <x v="245"/>
    <s v="SUMINISTRO DE  PINTURA, NEVADA + BLANCO 15LPARA EL CURSO DE  PINTURA DECORATIVA VI MIXTO/23/VA0007- DEL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22"/>
    <s v="D"/>
    <d v="2024-08-26T00:00:00"/>
    <n v="22024000505"/>
    <s v="2024 10 2412 22199"/>
    <n v="654.14"/>
    <x v="268"/>
    <s v="SUMINISTRO DE MATERIAL , INYECCIONES PARA ARBOLES Y NJECT GO 45ML PARA EL  CURSO PARQUES Y JARDINES V DEL JACINTO BENVEN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24"/>
    <s v="D"/>
    <d v="2024-08-26T00:00:00"/>
    <n v="22024000505"/>
    <s v="2024 10 2412 22199"/>
    <n v="194.07"/>
    <x v="268"/>
    <s v="SUMINISTRO DE MATERIAL,  BUZO TYVEK CLASSIC T-S-L Y XL.PARA EL CURSO DE PARQUES Y JARDINESVI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2003"/>
    <s v="D"/>
    <d v="2024-09-06T00:00:00"/>
    <n v="22024000505"/>
    <s v="2024 10 2412 22199"/>
    <n v="35.42"/>
    <x v="193"/>
    <s v="SUMINISTRO DE  MATABI KIMA MANILLA Nº 743  MATABI KIMA LANZA Nº 744 PARA EL CURSO DE  PARQUES Y JARDINES V - JACINTO BEN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6"/>
    <s v="D"/>
    <d v="2024-08-26T00:00:00"/>
    <n v="22024000505"/>
    <s v="2024 10 2412 22199"/>
    <n v="164.79"/>
    <x v="262"/>
    <s v="SUMINISTRO DE MATERIALES  PARA ELCURSO DE PARQ. Y JARDINES V STIHL SIERRA DE MANO PLEGABLEY  TIJERA DE PODA-JACINTO BEN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8"/>
    <s v="D"/>
    <d v="2024-08-26T00:00:00"/>
    <n v="22024000505"/>
    <s v="2024 10 2412 22199"/>
    <n v="64.599999999999994"/>
    <x v="262"/>
    <s v="SUMINISTRO MATERIALES,  TIHL BLISTER HILO NYLON 162 M / BOLSA 50 UDS GRAPAPARA CURSO DE PARQUES Y JARDINES-JACINTO BENAV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200"/>
    <s v="D"/>
    <d v="2024-08-26T00:00:00"/>
    <n v="22024000505"/>
    <s v="2024 10 2412 22199"/>
    <n v="58"/>
    <x v="262"/>
    <s v="SUMINISTRO MATERIAL ,  STIHL ACEITE HP SUPER 2T 5 L PARA EL CURSO DE PARQUES Y JARDINES V- JACINTO NEM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202"/>
    <s v="D"/>
    <d v="2024-08-26T00:00:00"/>
    <n v="22024000505"/>
    <s v="2024 10 2412 22199"/>
    <n v="1200.78"/>
    <x v="262"/>
    <s v="SUMINISTRO DE ROLLO ANTIHIERBAS GEOTEX MARRON 80 GR  PARA EL CURSO DE PARQUES Y JARDINES V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1071"/>
    <s v="D"/>
    <d v="2024-08-29T00:00:00"/>
    <n v="22024000505"/>
    <s v="2024 10 2412 22199"/>
    <n v="211.09"/>
    <x v="414"/>
    <s v="SUNIMISTRO DE  ROMERO RASTRERO / SANTOLINA / GERANIO ZONAL / GERANIO GITPRA EL CURSO PARQUES Y JARDINES- JACITO BENAVENT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1074"/>
    <s v="D"/>
    <d v="2024-08-29T00:00:00"/>
    <n v="22024000505"/>
    <s v="2024 10 2412 22199"/>
    <n v="129.63"/>
    <x v="409"/>
    <s v="SUMINISTRO DE DIFUSOR &quot;&quot;HUNTER&quot;&quot; PRO-SPRAYDE 7,5CM Y  5CM.,TOBERA AJUSTABLE PARA EL CURSO DE PARQ. Y JARDINESV, JACINT. B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86"/>
    <s v="D"/>
    <d v="2024-08-26T00:00:00"/>
    <n v="22024000506"/>
    <s v="2024 10 2412 22199"/>
    <n v="584.91"/>
    <x v="192"/>
    <s v="SUMINISTRO DE MATERIAL DE PINTURA,EUROCRYL MATE BLANCO 13LT PARA EL CURSO D  PINTURA DECORATIVA VI MIXTO/23/VA0007 - JAC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88"/>
    <s v="D"/>
    <d v="2024-08-26T00:00:00"/>
    <n v="22024000506"/>
    <s v="2024 10 2412 22199"/>
    <n v="79.41"/>
    <x v="192"/>
    <s v="SUMINISTRO DE MATERIAL DE PINTURA, EUROCRYL MATE BLANCO 4LT PARA EL CURSO DE PINT. DECORATIVA VI DEL 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0"/>
    <s v="D"/>
    <d v="2024-08-26T00:00:00"/>
    <n v="22024000506"/>
    <s v="2024 10 2412 22199"/>
    <n v="107.33"/>
    <x v="192"/>
    <s v="SUMINISTRO DE MATERIALES DE PINTURA, TKROM ESMALTE ACRI.MULTISUP.MATE BASE TR 4LT  DEL CURSO DE PINT. DECORATIVA VI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2"/>
    <s v="D"/>
    <d v="2024-08-26T00:00:00"/>
    <n v="22024000506"/>
    <s v="2024 10 2412 22199"/>
    <n v="53.48"/>
    <x v="192"/>
    <s v="SUMINIST. DE MATERIALES DE PINTURA, PLASTE COVER RENOVACION 15KG CURSO DE   PINTURA DECORATIVA VI MIXTO/23/VA0007 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4"/>
    <s v="D"/>
    <d v="2024-08-26T00:00:00"/>
    <n v="22024000506"/>
    <s v="2024 10 2412 22199"/>
    <n v="66.39"/>
    <x v="192"/>
    <s v="SUMINS. DE MATERIALES DE PINTCONVER ZINCOAT PLUS LUCIDO 12.13LT PARA EL CURSO DE PINTURA DECORATIVA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11045"/>
    <s v="AD"/>
    <d v="2024-04-10T00:00:00"/>
    <n v="22024003846"/>
    <s v="2024 10 2412 223"/>
    <n v="200"/>
    <x v="470"/>
    <s v="GESTION RESIDUOS DEL CENTRO DE FORMACION PARA EL EMPLEO- JACINTO BENAVENTE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3"/>
  </r>
  <r>
    <n v="220240011045"/>
    <s v="AD"/>
    <d v="2024-04-10T00:00:00"/>
    <n v="22024003845"/>
    <s v="2024 10 2412 223"/>
    <n v="800"/>
    <x v="470"/>
    <s v="GESTION RESIDUOS DEL CENTRO DE FORMACION PARA EL EMPLEO- JACINTO BENAVENTE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3"/>
  </r>
  <r>
    <n v="220240011045"/>
    <s v="AD"/>
    <d v="2024-04-10T00:00:00"/>
    <n v="22024003844"/>
    <s v="2024 10 2412 223"/>
    <n v="1000"/>
    <x v="470"/>
    <s v="GESTION RESIDUOS DEL CENTRO DE FORMACION PARA EL EMPLEO- JACINTO BENAVENTE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3"/>
  </r>
  <r>
    <n v="220240017448"/>
    <s v="AD"/>
    <d v="2024-05-15T00:00:00"/>
    <n v="22024004429"/>
    <s v="2024 10 2412 22699"/>
    <n v="264"/>
    <x v="735"/>
    <s v="SALIDA FORMATIVA PARA VER EL ARCHIVO DE SIMANCAS LOS ALUMNOS DEL CURSO DE AUX. DE CENTRO DEL C. DE F. PARA EL EMPLEO-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699"/>
  </r>
  <r>
    <n v="220240011963"/>
    <s v="AD"/>
    <d v="2024-04-17T00:00:00"/>
    <n v="22024004043"/>
    <s v="2024 10 2412 22699"/>
    <n v="429"/>
    <x v="735"/>
    <s v="VISITA A SALAMANCA LOS PARTIC. DE PINTURA DECORATIVA VI DEL C. DE F. PARA EL EMPLEO PARA VER EL CONCURSO GALERIA URBAN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699"/>
  </r>
  <r>
    <n v="220240035443"/>
    <s v="AD"/>
    <d v="2024-08-05T00:00:00"/>
    <n v="22024005879"/>
    <s v="2024 10 2412 22699"/>
    <n v="792"/>
    <x v="735"/>
    <s v="TRANSLADO A ALLARIZ LOS PARTICIPANTES DEL CURSO DE PARQUES Y JARDINES PARA VISITAR EL FESTIVAL INTERNACIONAL DE JARDINES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7"/>
    <s v="2412"/>
    <s v="2412. Formación para el empleo"/>
    <s v="22"/>
    <s v="22699"/>
  </r>
  <r>
    <n v="220240035173"/>
    <s v="AD"/>
    <d v="2024-08-01T00:00:00"/>
    <n v="22024005861"/>
    <s v="2024 10 2412 22699"/>
    <n v="396"/>
    <x v="735"/>
    <s v="SERVICO DE AUTOCAR PARA LOS PARTICIPANTES  DEL C. DE  AUXILIAR DE CENTRO DEL JACINTO BENAVENTE PARA IR A URUEÑA-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7"/>
    <s v="2412"/>
    <s v="2412. Formación para el empleo"/>
    <s v="22"/>
    <s v="22699"/>
  </r>
  <r>
    <n v="220239000790"/>
    <s v="AD"/>
    <d v="2024-01-01T00:00:00"/>
    <n v="22024001349"/>
    <s v="2024 10 2412 22700"/>
    <n v="4198.9399999999996"/>
    <x v="84"/>
    <s v="PROOROGA CONTRATO LIMPIEZA-LOTE 10-CENTRO DE FORMACION PARA EL EMPLEO CURSO VALLADOLID CUIDA VI DE ENERO Y FEBRERO 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00"/>
  </r>
  <r>
    <n v="220239000772"/>
    <s v="AD"/>
    <d v="2024-01-01T00:00:00"/>
    <n v="22024001217"/>
    <s v="2024 10 2412 22700"/>
    <n v="20994.78"/>
    <x v="84"/>
    <s v="PRORROGA CONTRATO LIMPIEZA-LOTE10-CENTRO DE FORMACION PARA EL EMPLEO-JACINTO BENAVENTE  DE MARZO A DICIEMBRE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00"/>
  </r>
  <r>
    <n v="220240013233"/>
    <s v="AD"/>
    <d v="2024-04-26T00:00:00"/>
    <n v="22024004235"/>
    <s v="2024 10 2412 22700"/>
    <n v="10174.35"/>
    <x v="84"/>
    <s v="AJUSTE PRESUPUESTARIO DEL SERVICIO DE LIMPIEZA DEL CENTRO DE FORMACION PARA EL EMPLEO- JACINTO BENAVENTE-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00"/>
  </r>
  <r>
    <n v="220240013233"/>
    <s v="AD"/>
    <d v="2024-04-26T00:00:00"/>
    <n v="22024004234"/>
    <s v="2024 10 2412 22700"/>
    <n v="4844.9799999999996"/>
    <x v="84"/>
    <s v="AJUSTE PRESUPUESTARIO DEL SERVICIO DE LIMPIEZA DEL CENTRO DE FORMACION PARA EL EMPLEO- JACINTO BENAVENTE-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00"/>
  </r>
  <r>
    <n v="220240013233"/>
    <s v="AD"/>
    <d v="2024-04-26T00:00:00"/>
    <n v="22024004236"/>
    <s v="2024 10 2412 22700"/>
    <n v="3875.98"/>
    <x v="84"/>
    <s v="AJUSTE PRESUPUESTARIO DEL SERVICIO DE LIMPIEZA DEL CENTRO DE FORMACION PARA EL EMPLEO- JACINTO BENAVENTE-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00"/>
  </r>
  <r>
    <n v="220240013232"/>
    <s v="AD/"/>
    <d v="2024-04-26T00:00:00"/>
    <n v="22024001217"/>
    <s v="2024 10 2412 22700"/>
    <n v="-18895.310000000001"/>
    <x v="84"/>
    <s v="PRORROGA CONTRATO LIMPIEZA-LOTE10-CENTRO DE FORMACION PARA EL EMPLEO-JACINTO BENAVENTE  DE MARZO A DICIEMBRE 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00"/>
  </r>
  <r>
    <n v="220239000313"/>
    <s v="AD"/>
    <d v="2024-01-01T00:00:00"/>
    <n v="22024001538"/>
    <s v="2024 10 2412 22706"/>
    <n v="1669.8"/>
    <x v="736"/>
    <s v="CONTRAT. SERVICOO DE REALIZACION DE INFORMES DE AUDITORIA DE SUBV. DEL CURSO DE V. CUIDA VI EN  2024"/>
    <n v="220"/>
    <s v="SALAMANCA"/>
    <s v="SALAMANCA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706"/>
  </r>
  <r>
    <n v="220240011050"/>
    <s v="AD"/>
    <d v="2024-04-10T00:00:00"/>
    <n v="22024003882"/>
    <s v="2024 10 2412 22706"/>
    <n v="1028.5"/>
    <x v="736"/>
    <s v="SERVICIO DE REALIZACION DE INFORMES DE AUDITORIA DE LAS SUBV. CONCEDIDAS PARA LA REALIZACION DE  CURSOS DEL C.F. EMPLEO"/>
    <s v="220"/>
    <s v="SALAMANCA"/>
    <s v="SALAMANCA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706"/>
  </r>
  <r>
    <n v="220240011050"/>
    <s v="AD"/>
    <d v="2024-04-10T00:00:00"/>
    <n v="22024003883"/>
    <s v="2024 10 2412 22706"/>
    <n v="1391.5"/>
    <x v="736"/>
    <s v="SERVICIO DE REALIZACION DE INFORMES DE AUDITORIA DE LAS SUBV. CONCEDIDAS PARA LA REALIZACION DE  CURSOS DEL C.F. EMPLEO"/>
    <s v="220"/>
    <s v="SALAMANCA"/>
    <s v="SALAMANCA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706"/>
  </r>
  <r>
    <n v="220240011050"/>
    <s v="AD"/>
    <d v="2024-04-10T00:00:00"/>
    <n v="22024003884"/>
    <s v="2024 10 2412 22706"/>
    <n v="1512.5"/>
    <x v="736"/>
    <s v="SERVICIO DE REALIZACION DE INFORMES DE AUDITORIA DE LAS SUBV. CONCEDIDAS PARA LA REALIZACION DE  CURSOS DEL C.F. EMPLEO"/>
    <s v="220"/>
    <s v="SALAMANCA"/>
    <s v="SALAMANCA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706"/>
  </r>
  <r>
    <n v="220239000323"/>
    <s v="AD"/>
    <d v="2024-01-01T00:00:00"/>
    <n v="22024001085"/>
    <s v="2024 10 2412 22799"/>
    <n v="19166.669999999998"/>
    <x v="321"/>
    <s v="SERV. CELADURIA DEL CENTRO DE FORMACION JACINTO BENAVENTE DE ENERO 2024 AL 31 DE JULIO DE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39000322"/>
    <s v="AD"/>
    <d v="2024-01-01T00:00:00"/>
    <n v="22024001084"/>
    <s v="2024 10 2412 22799"/>
    <n v="3833.33"/>
    <x v="321"/>
    <s v="SERV. CELADURIA PARA EL CENTRO DE FORMACION JACINTO BENAVENTE - VALLADOLID CUIDA VI DE ENERO AL 29 DE FEBRER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39000445"/>
    <s v="AD"/>
    <d v="2024-01-01T00:00:00"/>
    <n v="22024001094"/>
    <s v="2024 10 2412 22799"/>
    <n v="13644"/>
    <x v="737"/>
    <s v="curso formacion ocup.op.bas.montaje y mant.inst.energias renovables plazo: de 1/1 a 31/3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39000802"/>
    <s v="AD"/>
    <d v="2024-01-01T00:00:00"/>
    <n v="22024001335"/>
    <s v="2024 10 2412 22799"/>
    <n v="37000"/>
    <x v="738"/>
    <s v="prorroga 2 cursos atencion sociosanitaria en inst.sociales-MARS DIGITAL-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40007172"/>
    <s v="AD"/>
    <d v="2024-03-18T00:00:00"/>
    <n v="22024002448"/>
    <s v="2024 10 2412 22799"/>
    <n v="39665"/>
    <x v="737"/>
    <s v="prórroga curso de montaje y mant.inst.energias renovables-abril a dic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40013240"/>
    <s v="AD"/>
    <d v="2024-04-26T00:00:00"/>
    <n v="22024004243"/>
    <s v="2024 10 2412 22799"/>
    <n v="9857.2900000000009"/>
    <x v="321"/>
    <s v="SERVICIO DE CELADURIA PARA  CENTRO DE FORMACION PARA EL EMPLEO- JACINTO BENAVENTE EN 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40"/>
    <s v="AD"/>
    <d v="2024-04-26T00:00:00"/>
    <n v="22024004242"/>
    <s v="2024 10 2412 22799"/>
    <n v="4693.95"/>
    <x v="321"/>
    <s v="SERVICIO DE CELADURIA PARA  CENTRO DE FORMACION PARA EL EMPLEO- JACINTO BENAVENTE EN 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40"/>
    <s v="AD"/>
    <d v="2024-04-26T00:00:00"/>
    <n v="22024004244"/>
    <s v="2024 10 2412 22799"/>
    <n v="3755.15"/>
    <x v="321"/>
    <s v="SERVICIO DE CELADURIA PARA  CENTRO DE FORMACION PARA EL EMPLEO- JACINTO BENAVENTE EN 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38"/>
    <s v="AD/"/>
    <d v="2024-04-26T00:00:00"/>
    <n v="22024001084"/>
    <s v="2024 10 2412 22799"/>
    <n v="-578.01"/>
    <x v="321"/>
    <s v="SERV. CELADURIA PARA EL C. DE FORMACION JACINTO BENAVENTE - VALLADOLID CUIDA VI DE ENERO AL 29 DE FEBRERO 2024/BARRAD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39"/>
    <s v="AD/"/>
    <d v="2024-04-26T00:00:00"/>
    <n v="22024001085"/>
    <s v="2024 10 2412 22799"/>
    <n v="-17728.38"/>
    <x v="321"/>
    <s v="SERV. CELADURIA DEL CENTRO DE FORMACION JACINTO BENAVENTE DE ENERO 2024 AL 31 DE JULIO DE 2025 - BARRAD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42"/>
    <s v="AD"/>
    <d v="2024-04-26T00:00:00"/>
    <n v="22024004245"/>
    <s v="2024 10 2412 213"/>
    <n v="81.540000000000006"/>
    <x v="95"/>
    <s v="MANTENIMIENTO DE LOS ASCENSORES DEL C. DE FORMACION PARA EL  EMPLEO EN 2024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1"/>
    <s v="213"/>
  </r>
  <r>
    <n v="220240013242"/>
    <s v="AD"/>
    <d v="2024-04-26T00:00:00"/>
    <n v="22024004247"/>
    <s v="2024 10 2412 213"/>
    <n v="65.23"/>
    <x v="95"/>
    <s v="MANTENIMIENTO DE LOS ASCENSORES DEL C. DE FORMACION PARA EL  EMPLEO EN 2024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1"/>
    <s v="213"/>
  </r>
  <r>
    <n v="220240011048"/>
    <s v="AD"/>
    <d v="2024-04-10T00:00:00"/>
    <n v="22024003857"/>
    <s v="2024 10 2412 213"/>
    <n v="96.54"/>
    <x v="95"/>
    <s v="REPARACION DE UN PULSADOR LUMINOSO DEL ASCENSOR DEL CENTRO DE FORMACION PARA EL EMPLEO- JACINTO BENAVENT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1"/>
    <s v="213"/>
  </r>
  <r>
    <n v="220240011047"/>
    <s v="AD"/>
    <d v="2024-04-10T00:00:00"/>
    <n v="22024003855"/>
    <s v="2024 10 2412 213"/>
    <n v="260.69"/>
    <x v="33"/>
    <s v="REPARACION DE VALVULA DE LLENADO DE LA CALEFACCION DEL JACINTO BENAVENTE- CENTRO DEFORMACION PARA EL EMPLEO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1"/>
    <s v="213"/>
  </r>
  <r>
    <n v="220240036318"/>
    <s v="D"/>
    <d v="2024-08-07T00:00:00"/>
    <n v="22024000587"/>
    <s v="2024 10 2412 213"/>
    <n v="33.4"/>
    <x v="262"/>
    <s v="REPARACION DE: CORTASETOS   MARCA: HUSQVAURNA  MODELO: 122HD,PARA EL CURSO DE PARQUES Y JARDINES - JACINTO BENAVENTE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5171"/>
    <s v="AD"/>
    <d v="2024-08-01T00:00:00"/>
    <n v="22024005827"/>
    <s v="2024 10 2412 213"/>
    <n v="1477.65"/>
    <x v="97"/>
    <s v="SUMINISTRO DE IMPRESION DEL CENTRO DE FORMACION PARA EL EMPLEO JACINTO BENAVENTE PARA 2024- AJUSTE PRESUPUESTARI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5171"/>
    <s v="AD"/>
    <d v="2024-08-01T00:00:00"/>
    <n v="22024005826"/>
    <s v="2024 10 2412 213"/>
    <n v="703.63"/>
    <x v="97"/>
    <s v="SUMINISTRO DE IMPRESION DEL CENTRO DE FORMACION PARA EL EMPLEO JACINTO BENAVENTE PARA 2024- AJUSTE PRESUPUESTARI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5171"/>
    <s v="AD"/>
    <d v="2024-08-01T00:00:00"/>
    <n v="22024005828"/>
    <s v="2024 10 2412 213"/>
    <n v="562.91"/>
    <x v="97"/>
    <s v="SUMINISTRO DE IMPRESION DEL CENTRO DE FORMACION PARA EL EMPLEO JACINTO BENAVENTE PARA 2024- AJUSTE PRESUPUESTARI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5170"/>
    <s v="AD/"/>
    <d v="2024-08-01T00:00:00"/>
    <n v="22024001923"/>
    <s v="2024 10 2412 213"/>
    <n v="-73.400000000000006"/>
    <x v="97"/>
    <s v="SUMINISTROSDE IMPRESION DEL 8 DE FEBRERO DE 2022 AL 7 DE FEBRERO DE 2024 DEL CENTRO DE FORMACION PARA EL EMPLEO-BARRAD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5169"/>
    <s v="AD/"/>
    <d v="2024-08-01T00:00:00"/>
    <n v="22024001865"/>
    <s v="2024 10 2412 213"/>
    <n v="-2670.79"/>
    <x v="97"/>
    <s v="SUMINISTROS DE IMPRESION DEL 8/2/24 AL 7/2/ 2025 DEL CENTRO DE FORMACION PARA EL EMPLEO- BARRAD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1078"/>
    <s v="D"/>
    <d v="2024-07-17T00:00:00"/>
    <n v="22024000588"/>
    <s v="2024 10 2412 213"/>
    <n v="168.85"/>
    <x v="268"/>
    <s v="SUMINISTRO DE  CARTUCHO SIKAFLEX 11FC MARRON Y REPAR. DE COMPRESOR/ PINTURA DECORATIVA VI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1040"/>
    <s v="D"/>
    <d v="2024-07-17T00:00:00"/>
    <n v="22024000587"/>
    <s v="2024 10 2412 213"/>
    <n v="33.869999999999997"/>
    <x v="262"/>
    <s v="REPARACION DE:  CORTASETOS  MARCA: MCCULLOCH  MODELO:HT5622   PARA EL CURSO DE PARQUES Y JARDINESV- JACINTO BENAVENTE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1042"/>
    <s v="D"/>
    <d v="2024-07-17T00:00:00"/>
    <n v="22024000587"/>
    <s v="2024 10 2412 213"/>
    <n v="54.17"/>
    <x v="262"/>
    <s v="/ REPARACION DE:CORTASETOS    MARCA:HUSQVARNA   MODELO: HD122 DEL CURSO DE PARQUES Y JARDINES- JACINTO BENAVENTE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1044"/>
    <s v="D"/>
    <d v="2024-07-17T00:00:00"/>
    <n v="22024000587"/>
    <s v="2024 10 2412 213"/>
    <n v="39.909999999999997"/>
    <x v="262"/>
    <s v="REPARACION DE:CORTASETOS    MARCA: STIHL  MODELO:HS45   NS:61757166 DEL CURSO DE PARQUES Y JARDINES V- JACINTO BENAVENT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1123"/>
    <s v="D"/>
    <d v="2024-07-17T00:00:00"/>
    <n v="22024000587"/>
    <s v="2024 10 2412 213"/>
    <n v="69.28"/>
    <x v="262"/>
    <s v="REPARACION DE: DESBROZADORA   MARCA:STIHL   MODELO:  FS131  NS:515 PARA EL CURSO DE PARQUES Y JARDINESV DEL JACINTO BEN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03586"/>
    <s v="D"/>
    <d v="2024-02-28T00:00:00"/>
    <n v="22024000590"/>
    <s v="2024 10 2412 214"/>
    <n v="254.33"/>
    <x v="284"/>
    <s v="REPARACION FURGONETA  0394-CCX KMS.9006 DESPLAZAMIENTO A SUS INSTALACIONES A REV.Y CAMBIAR BATERIA - JACINTO BENAVENTE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412"/>
    <s v="2412. Formación para el empleo"/>
    <s v="21"/>
    <s v="214"/>
  </r>
  <r>
    <n v="220240040104"/>
    <s v="D"/>
    <d v="2024-08-26T00:00:00"/>
    <n v="22024000590"/>
    <s v="2024 10 2412 214"/>
    <n v="351.23"/>
    <x v="284"/>
    <s v="REPARACION  FURGONETA 6817-GJG  CAMBIAR ACEITE, FILTROS, VALVULINAS DEL JACINTO BENAVENTE- INICIATIVAS SOCI..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4"/>
  </r>
  <r>
    <n v="220240040106"/>
    <s v="D"/>
    <d v="2024-08-26T00:00:00"/>
    <n v="22024000590"/>
    <s v="2024 10 2412 214"/>
    <n v="378.65"/>
    <x v="284"/>
    <s v="REPARACION FURGONETA 0394-CCS KMS.9056 CAMBIO DE ACEITE, LOS FILTROS, VALVULINAY REVISAR NIVELES DEL JACINTO BENVENTE- .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4"/>
  </r>
  <r>
    <n v="220219001039"/>
    <s v="AD"/>
    <d v="2024-01-01T00:00:00"/>
    <n v="22024001944"/>
    <s v="2024 11 1321 213"/>
    <n v="2000"/>
    <x v="97"/>
    <s v="IMPORTE SUMINISTRO DE IMPRESIÓN CORPORATIVA  POLICÍA MUNICIPAL. DEL 8 DE FEBRERO DE 2022 AL 7 DE FEBRERO DE 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1"/>
    <s v="213"/>
  </r>
  <r>
    <n v="220240003091"/>
    <s v="AD"/>
    <d v="2024-02-21T00:00:00"/>
    <n v="22024001843"/>
    <s v="2024 11 1321 213"/>
    <n v="100.8"/>
    <x v="437"/>
    <s v="INSPECCION TECNICA ASCENSOR DEPENDENCIAS DE JEFATURA AÑO 2024"/>
    <n v="220"/>
    <s v="TRES CANTOS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8421"/>
    <s v="AD"/>
    <d v="2024-03-22T00:00:00"/>
    <n v="22024003589"/>
    <s v="2024 11 1321 213"/>
    <n v="100.8"/>
    <x v="437"/>
    <s v="INSPECCION TECNICA ASCENSOR AVDA BURGOS 11 AÑO 2024"/>
    <n v="220"/>
    <s v="TRES CANTOS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4076"/>
    <s v="AD"/>
    <d v="2024-03-02T00:00:00"/>
    <n v="22024002813"/>
    <s v="2024 11 1321 213"/>
    <n v="133.33000000000001"/>
    <x v="88"/>
    <s v="INSTALACION PLACA ELECTRONICA ASCENSOR JEFATURA DE POLICIA (NO ESTA RECOGIDO EN EL CONTRATO DE MANTENIMIENTO)"/>
    <n v="220"/>
    <s v="VIGO"/>
    <s v="PONTEVEDR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5359"/>
    <s v="AD"/>
    <d v="2024-03-08T00:00:00"/>
    <n v="22024003258"/>
    <s v="2024 11 1321 213"/>
    <n v="491.5"/>
    <x v="739"/>
    <s v="MANTENIMIENTO CAÑON DE OZONO 2023 Y 2024"/>
    <n v="220"/>
    <s v="PINTO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39000963"/>
    <s v="AD"/>
    <d v="2024-01-01T00:00:00"/>
    <n v="22024001876"/>
    <s v="2024 11 1321 213"/>
    <n v="17000"/>
    <x v="97"/>
    <s v="1ª PRÓRROGA CONTRATO SUMINISTRO IMPRESIÓN CORPORATIVA DEL SERVICIO DE  POLICÍA MUNICIPAL DEL 8-2-2024   AL 7 -2- 2025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1"/>
    <s v="213"/>
  </r>
  <r>
    <n v="220240004084"/>
    <s v="AD"/>
    <d v="2024-03-02T00:00:00"/>
    <n v="22024003068"/>
    <s v="2024 11 1321 213"/>
    <n v="1000"/>
    <x v="87"/>
    <s v="REPARACION DE LLAVES DE ALARMA Y REPOSICION DE SISTEMA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6900"/>
    <s v="D"/>
    <d v="2024-03-18T00:00:00"/>
    <n v="22024001012"/>
    <s v="2024 11 1321 213"/>
    <n v="497.45"/>
    <x v="162"/>
    <s v="GASTOS ACUERDO MARCO SUMINISTRO DE MATERIALES EXP.18/2022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40003084"/>
    <s v="AD"/>
    <d v="2024-02-21T00:00:00"/>
    <n v="22024001825"/>
    <s v="2024 11 1321 213"/>
    <n v="1600"/>
    <x v="740"/>
    <s v="MANDOS DE GARAJE Y COPIAS DE LLAVES DEPENDENCIAS DISTRITOS DE LA POLICIA MUNICIPAL (2024)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0804"/>
    <s v="AD"/>
    <d v="2024-02-08T00:00:00"/>
    <n v="22024000750"/>
    <s v="2024 11 1321 213"/>
    <n v="1863.4"/>
    <x v="741"/>
    <s v="MANTENIMIENTO DEL SISTEMA DE MATRICULAS AÑO 2024"/>
    <n v="220"/>
    <s v="LAS ROZAS DE MADRID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3089"/>
    <s v="AD"/>
    <d v="2024-02-21T00:00:00"/>
    <n v="22024001840"/>
    <s v="2024 11 1321 213"/>
    <n v="2000"/>
    <x v="742"/>
    <s v="LAVADO EXTERIOR DE VEHICULOS DE POLICIA MUNICIPAL (2024)"/>
    <n v="220"/>
    <s v="ARAPILES"/>
    <s v="SALAMANC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6902"/>
    <s v="D"/>
    <d v="2024-03-18T00:00:00"/>
    <n v="22024001012"/>
    <s v="2024 11 1321 213"/>
    <n v="20.18"/>
    <x v="162"/>
    <s v="TUBO LED MZD 120CM  14,5W 840C G13 / TASA ECORAEE   (R.DECRETO 208/2005)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40000830"/>
    <s v="AD"/>
    <d v="2024-02-08T00:00:00"/>
    <n v="22024001007"/>
    <s v="2024 11 1321 213"/>
    <n v="2959.1"/>
    <x v="393"/>
    <s v="MANTENIMIENTO ASCENSOR DE LAS DEPENDENCIAS DEL DISTRITO III DE POLICIA. EJERCIC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6927"/>
    <s v="D"/>
    <d v="2024-03-18T00:00:00"/>
    <n v="22024001012"/>
    <s v="2024 11 1321 213"/>
    <n v="233.72"/>
    <x v="267"/>
    <s v="LILW100U65-EU - LINTERNA RECARGABLE ALTA POTENCIA 10W 1000LM LUCEC / P23A - Pila alcalina Panasonic 12V LRV08 - LR23A -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40004077"/>
    <s v="AD"/>
    <d v="2024-03-02T00:00:00"/>
    <n v="22024002828"/>
    <s v="2024 11 1321 213"/>
    <n v="3416.71"/>
    <x v="88"/>
    <s v="MANTENIMIENTO DE ASCENSORES EN JEFATURA DE POLICIA MUNICIPAL"/>
    <n v="220"/>
    <s v="VIGO"/>
    <s v="PONTEVEDR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7767"/>
    <s v="D"/>
    <d v="2024-03-21T00:00:00"/>
    <n v="22024001012"/>
    <s v="2024 11 1321 213"/>
    <n v="115.64"/>
    <x v="193"/>
    <s v="ID: 0040144-DISTRITO - 3 PARQUESOL / BOMBILLO TESA 5030 35x35 LN / LLAVES MECANIZADAS ACERO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29000098"/>
    <s v="AD"/>
    <d v="2024-01-01T00:00:00"/>
    <n v="22024002081"/>
    <s v="2024 11 1321 213"/>
    <n v="1250"/>
    <x v="591"/>
    <s v="PREST. ACCESORIAS (REPAR. Y MATERIAL. MANTENIM. Y CONSERV.  INSTAL. TÉRMICAS POLICÍA  DEL 1-1-2024 AL 28-2-2024. LOTE 1.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1"/>
    <s v="213"/>
  </r>
  <r>
    <n v="220229000099"/>
    <s v="AD"/>
    <d v="2024-01-01T00:00:00"/>
    <n v="22024002082"/>
    <s v="2024 11 1321 213"/>
    <n v="1797.06"/>
    <x v="591"/>
    <s v="PRESTACIONES BÁSICAS  MANT. Y CONSERV. INST. TÉRMICAS EDIFICIOS DE POLICÍA DEL 1-1-20224 AL 28-2-2024. LOTE 1.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1"/>
    <s v="213"/>
  </r>
  <r>
    <n v="220240005363"/>
    <s v="AD"/>
    <d v="2024-03-08T00:00:00"/>
    <n v="22024003272"/>
    <s v="2024 11 1321 213"/>
    <n v="3766.93"/>
    <x v="588"/>
    <s v="MANTENIMIENTO REVISIÓN Y CORRECCIÓN DE PUERTAS MANUALES Y AUTOMÁTICAS DE LAS DEPENDENCIAS DE POLICÍA MUNICIPAL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3088"/>
    <s v="AD"/>
    <d v="2024-02-21T00:00:00"/>
    <n v="22024001834"/>
    <s v="2024 11 1321 213"/>
    <n v="4000"/>
    <x v="539"/>
    <s v="LAVADO INTERIOR Y EXTERIOR DE VEHICULOS DE LA POLICIA MUNICIPAL (2024)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4078"/>
    <s v="AD"/>
    <d v="2024-03-02T00:00:00"/>
    <n v="22024002835"/>
    <s v="2024 11 1321 213"/>
    <n v="5564.1"/>
    <x v="87"/>
    <s v="PUESTA A PUNTO DE EQUIPOS Y SOFWARE DE POLICI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5065"/>
    <s v="AD/"/>
    <d v="2024-03-07T00:00:00"/>
    <n v="22024001007"/>
    <s v="2024 11 1321 213"/>
    <n v="-577"/>
    <x v="393"/>
    <s v="ERROR  ARITMETRICO DEL MANTENIMIENTO ANU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3092"/>
    <s v="AD"/>
    <d v="2024-02-21T00:00:00"/>
    <n v="22024001844"/>
    <s v="2024 11 1321 213"/>
    <n v="7247.9"/>
    <x v="743"/>
    <s v="MANTENIMIENTO DEL PROGRAMA INFORMATICO DE CONTROL DE CALIDAD DE LA POLICIA MUNICIPAL"/>
    <n v="220"/>
    <s v="LA CORUÑA"/>
    <s v="LA CORUÑ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23596"/>
    <s v="ADO"/>
    <d v="2024-06-11T00:00:00"/>
    <n v="22024002190"/>
    <s v="2024 11 1321 213"/>
    <n v="577.5"/>
    <x v="393"/>
    <s v="CONTRATO/PR: 30034 RAE: 11557 C/ FEDERICO LANDROVE MOIÑO 4  COMISARIA DE POLICIA PARQUESOL // 4º TRIMESTRE"/>
    <s v="24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22143"/>
    <s v="D"/>
    <d v="2024-05-29T00:00:00"/>
    <n v="22024001012"/>
    <s v="2024 11 1321 213"/>
    <n v="70.42"/>
    <x v="162"/>
    <s v="SIFON DOBLE JIMTEN 05108 S-50 CON TOMA / SIFON PARA URINARIO JIMTEN 04528 S-380 / SIFON CORTO JIMTEN 04016 S-69 HORIZ. 1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21974"/>
    <s v="D"/>
    <d v="2024-05-29T00:00:00"/>
    <n v="22024001012"/>
    <s v="2024 11 1321 213"/>
    <n v="1186.77"/>
    <x v="744"/>
    <s v="HP 410X Original Negro Alta Capacidad  Tóner CF410X / HP 410X Original Pack de 3 Cian, Magenta y Amarillo Alta Capacidad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21748"/>
    <s v="AD"/>
    <d v="2024-05-28T00:00:00"/>
    <n v="22024004787"/>
    <s v="2024 11 1321 213"/>
    <n v="500"/>
    <x v="588"/>
    <s v="REPARACIÓN DE PUERTAS MANUALES Y AUTOMÁTICAS DE LAS DEPENDENCIAS DE LA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8080"/>
    <s v="D"/>
    <d v="2024-05-17T00:00:00"/>
    <n v="22024001012"/>
    <s v="2024 11 1321 213"/>
    <n v="319.25"/>
    <x v="162"/>
    <s v="M.DESCARGA ROCA D8D A822505500 DOBL.DESC. 2PULSAD. / ROCA CARGADOR A822504400 INFERIOR / MECANISMO UNIVERSAL ALIMENTACIÓ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18315"/>
    <s v="D"/>
    <d v="2024-05-17T00:00:00"/>
    <n v="22024001012"/>
    <s v="2024 11 1321 213"/>
    <n v="276.77999999999997"/>
    <x v="162"/>
    <s v="PLACA CI BJC 18033      BL / ZOCALO   JANGAR 2902   2Elemen.Superficie / MT CANAL LEGRAND 30008    20X12,5 / BASE 2PT+T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17462"/>
    <s v="AD"/>
    <d v="2024-05-15T00:00:00"/>
    <n v="22024004417"/>
    <s v="2024 11 1321 213"/>
    <n v="281.88"/>
    <x v="88"/>
    <s v="REPARACIÓN DEL ASCENSOR DE LAS DEPENDENCIAS DE LA POLICÍA MUNICIPAL"/>
    <s v="220"/>
    <s v="VIGO"/>
    <s v="PONTEVEDRA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2031"/>
    <s v="AD"/>
    <d v="2024-04-18T00:00:00"/>
    <n v="22024003928"/>
    <s v="2024 11 1321 213"/>
    <n v="500"/>
    <x v="588"/>
    <s v="REPARACIÓN DE PUERTAS MANUALES Y AUTOMÁTICAS DE LAS DEPENDENCIAS DE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2033"/>
    <s v="AD"/>
    <d v="2024-04-18T00:00:00"/>
    <n v="22024003981"/>
    <s v="2024 11 1321 213"/>
    <n v="7140.01"/>
    <x v="124"/>
    <s v="REVISIÓN, RETIMBRADO Y RELLENADO DE EXTINTORES EN DEPENDENCIAS Y VEHÍCULOS DE POLICÍA MUNICIPAL 2024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1589"/>
    <s v="AD"/>
    <d v="2024-04-15T00:00:00"/>
    <n v="22024003587"/>
    <s v="2024 11 1321 213"/>
    <n v="7898.88"/>
    <x v="745"/>
    <s v="MANTENIMIENTO GALERIA TIRO VIRTUAL POLICIA MUNICIPAL 2024"/>
    <s v="220"/>
    <s v="ALCOBENDAS"/>
    <s v="MADR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1584"/>
    <s v="AD"/>
    <d v="2024-04-15T00:00:00"/>
    <n v="22024003449"/>
    <s v="2024 11 1321 213"/>
    <n v="8086.73"/>
    <x v="591"/>
    <s v="PRESTACIONES BASICAS DEL 05.04.2024 AL 31.12.2024 MANT. Y CONS.INST. TERMICAS POLICIA 1ºPRORROGA EXP SPSC 035/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321"/>
    <s v="1321. Policía municipal"/>
    <s v="21"/>
    <s v="213"/>
  </r>
  <r>
    <n v="220240011585"/>
    <s v="AD"/>
    <d v="2024-04-15T00:00:00"/>
    <n v="22024003453"/>
    <s v="2024 11 1321 213"/>
    <n v="5625"/>
    <x v="591"/>
    <s v="PREST.ADIC.DEL 05.04.2024 AL 31.12.2024 MANT. Y CONSERV. INST.TERMICAS POLICIA (1ª PRORROGA EXP. SPSC 035/2021)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321"/>
    <s v="1321. Policía municipal"/>
    <s v="21"/>
    <s v="213"/>
  </r>
  <r>
    <n v="220240034850"/>
    <s v="D"/>
    <d v="2024-07-31T00:00:00"/>
    <n v="22024001012"/>
    <s v="2024 11 1321 213"/>
    <n v="236.93"/>
    <x v="162"/>
    <s v="JUNTA UNION FOMINAYA TORNILLO INOX 0138576 / GRIFO URINARIO PRESTO 12 A 31706 / GRIFO MONO SOBIME SX50 DUCHA      950550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3"/>
  </r>
  <r>
    <n v="220240028981"/>
    <s v="AD"/>
    <d v="2024-07-03T00:00:00"/>
    <n v="22024005417"/>
    <s v="2024 11 1321 213"/>
    <n v="1000"/>
    <x v="87"/>
    <s v="REPARACIÓN DE LLAVES DE ALARMA Y REPOSICIÓN DE SISTEMAS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1"/>
    <s v="213"/>
  </r>
  <r>
    <n v="220240028565"/>
    <s v="D"/>
    <d v="2024-07-01T00:00:00"/>
    <n v="22024001012"/>
    <s v="2024 11 1321 213"/>
    <n v="15.92"/>
    <x v="162"/>
    <s v="PANEL DISANO ECO 33W 4000K  60X60 UGR&lt;19 BL 3500LM / BASE 4TO LEGRAND 694529 CABL.1,5MT INTERR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3"/>
  </r>
  <r>
    <n v="220240028563"/>
    <s v="D"/>
    <d v="2024-07-01T00:00:00"/>
    <n v="22024001012"/>
    <s v="2024 11 1321 213"/>
    <n v="77.319999999999993"/>
    <x v="267"/>
    <s v="PDPLR03C10 - PILA ALCALINA DURACELL-PROCELL AAA LR03 1,5V (CAJA / PDPLR06C10 - PILA ALCALINA DURACELL-PROCELL AA LR06 1,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3"/>
  </r>
  <r>
    <n v="220240006921"/>
    <s v="D"/>
    <d v="2024-03-18T00:00:00"/>
    <n v="22024001011"/>
    <s v="2024 11 1321 214"/>
    <n v="645.97"/>
    <x v="746"/>
    <s v="ELEVADOR CASCOS 2 COLUMN C3..5 Nº 4444 AÑO 1998 / RODAMIENTO 32010 KJ-AC 2 COLUMNAS SUPERIOR CONICO / KIT 3 CORREAS ELEV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88"/>
    <s v="D"/>
    <d v="2024-03-18T00:00:00"/>
    <n v="22024001011"/>
    <s v="2024 11 1321 214"/>
    <n v="334.89"/>
    <x v="747"/>
    <s v="POMO CAMBIO PIEL NEGRO / POMO LARGO PIEL NEGRA / ASIENTOS DL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90"/>
    <s v="D"/>
    <d v="2024-03-18T00:00:00"/>
    <n v="22024001011"/>
    <s v="2024 11 1321 214"/>
    <n v="193.6"/>
    <x v="747"/>
    <s v="RETROVISOR DL DR / PINTAR RETROVISOR DL DR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682"/>
    <s v="D"/>
    <d v="2024-03-21T00:00:00"/>
    <n v="22024001011"/>
    <s v="2024 11 1321 214"/>
    <n v="193.6"/>
    <x v="747"/>
    <s v="REPARAR Y PINTAR DEPOSITO COMBUSTIBLE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5360"/>
    <s v="AD"/>
    <d v="2024-03-08T00:00:00"/>
    <n v="22024003259"/>
    <s v="2024 11 1321 214"/>
    <n v="2096.5"/>
    <x v="748"/>
    <s v="REVISION MOTOCICLETAS POLICIA MUNICIPAL (14 UDS)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4"/>
  </r>
  <r>
    <n v="220240006642"/>
    <s v="AD"/>
    <d v="2024-03-14T00:00:00"/>
    <n v="22024003379"/>
    <s v="2024 11 1321 214"/>
    <n v="2120"/>
    <x v="749"/>
    <s v="MANTENIMIENTO UNIDAD CICLISTA POLICIA MUNICIPAL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4"/>
  </r>
  <r>
    <n v="220240006929"/>
    <s v="D"/>
    <d v="2024-03-18T00:00:00"/>
    <n v="22024001011"/>
    <s v="2024 11 1321 214"/>
    <n v="56.51"/>
    <x v="514"/>
    <s v="TOTAL TRABAJOS REPARACION MATRICULA 8831JXF / ANEXO DETALLE FTP000021948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19"/>
    <s v="D"/>
    <d v="2024-03-18T00:00:00"/>
    <n v="22024001011"/>
    <s v="2024 11 1321 214"/>
    <n v="1854.08"/>
    <x v="284"/>
    <s v="TA24 224 REPARACION 4747-GSV KMS.327328 HACER DIAGNOSIS DE AVERIAS FAL EN SENSOR DE ARBOL DE LEVAS Y SENSOR DE CIGUEÑAL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31"/>
    <s v="D"/>
    <d v="2024-03-18T00:00:00"/>
    <n v="22024001011"/>
    <s v="2024 11 1321 214"/>
    <n v="128.24"/>
    <x v="284"/>
    <s v="R24 33 5623448-ALBARAN24 3 03/01/2024 5801804152 TAPA ESP.RUEDA / 5624023-ALBARAN24 12 05/01/2024 5801823306 CRISTAL ESP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55"/>
    <s v="D"/>
    <d v="2024-03-18T00:00:00"/>
    <n v="22024001011"/>
    <s v="2024 11 1321 214"/>
    <n v="108.9"/>
    <x v="284"/>
    <s v="TA24 176 REPARACION 8831-JXF KMS.122179 METER JALTEST PARA VER AVERIAS,  -NO TIENE AVERIAS PRESENTES- COMPROBAR MANGUITO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57"/>
    <s v="D"/>
    <d v="2024-03-18T00:00:00"/>
    <n v="22024001011"/>
    <s v="2024 11 1321 214"/>
    <n v="102.85"/>
    <x v="284"/>
    <s v="TA24 22 REPARACION 8683-LZF KMS.23969 HACER CONVERGENCI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96"/>
    <s v="D"/>
    <d v="2024-03-18T00:00:00"/>
    <n v="22024001011"/>
    <s v="2024 11 1321 214"/>
    <n v="756.81"/>
    <x v="511"/>
    <s v="JUEGO PASTILLAS FRENO EBS FA196HH / FILTRO DE ACEITE HF204RC / REENVIO C/CABLE KMS SATELIS 250 P1177807700 / STATOR PIAG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898"/>
    <s v="D"/>
    <d v="2024-03-21T00:00:00"/>
    <n v="22024001011"/>
    <s v="2024 11 1321 214"/>
    <n v="282.87"/>
    <x v="511"/>
    <s v="STATOR PIAGGIO ORIGINAL P5807R SATELIS / TORNILLO MANETA DE EMBRAGUE V-STROM / SOPORTE CON MANETA DE EMBRAGUE V-STROM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92"/>
    <s v="D"/>
    <d v="2024-03-18T00:00:00"/>
    <n v="22024001011"/>
    <s v="2024 11 1321 214"/>
    <n v="111.22"/>
    <x v="511"/>
    <s v="JUEGO DE PASTILLAS DE FRENO EBC SFA3560HH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94"/>
    <s v="D"/>
    <d v="2024-03-18T00:00:00"/>
    <n v="22024001011"/>
    <s v="2024 11 1321 214"/>
    <n v="96.8"/>
    <x v="511"/>
    <s v="TAPIZAR ASIENTO MOTO KAWASAKI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33"/>
    <s v="D"/>
    <d v="2024-03-18T00:00:00"/>
    <n v="22024001011"/>
    <s v="2024 11 1321 214"/>
    <n v="1215.6300000000001"/>
    <x v="286"/>
    <s v="195/55R20 MICHELIN PRIM3 95H ( 3711-KGD ) / S.I. GESTION DE NFU  (  CATEGORIA B 3711-KGD ) / 205/60R 16 MICHELIN PRIM4 9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770"/>
    <s v="D"/>
    <d v="2024-03-21T00:00:00"/>
    <n v="22024001011"/>
    <s v="2024 11 1321 214"/>
    <n v="748.46"/>
    <x v="286"/>
    <s v="205/60R 16 MICHELIN PRIM4 92H ( 3963-JKP ) / S.I. GESTION DE NFU  (  CAT. B  3963-JKP ) / ALINEACION ELECTRONICA ( DIREC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11"/>
    <s v="D"/>
    <d v="2024-03-18T00:00:00"/>
    <n v="22024001013"/>
    <s v="2024 11 1321 214"/>
    <n v="770.83"/>
    <x v="750"/>
    <s v="OSRAM/7507 - LAMP.P/ILUM.INT.AUX.PIL.FRENO E INT / OPTIM/G11454 - ROTULA DIRECCION RENAULT MEGANE III / MAHLE/LX1748 - F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772"/>
    <s v="D"/>
    <d v="2024-03-21T00:00:00"/>
    <n v="22024001013"/>
    <s v="2024 11 1321 214"/>
    <n v="147.62"/>
    <x v="750"/>
    <s v="OSRAM/64210 - LAMPARA H7 12V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04"/>
    <s v="D"/>
    <d v="2024-03-18T00:00:00"/>
    <n v="22024001013"/>
    <s v="2024 11 1321 214"/>
    <n v="240.58"/>
    <x v="751"/>
    <s v="MOTUL SPECIFIC RN 0720 5W30 5L / APORTACION SIGAUS 5L / KRAFTWERK LINTERNA BOLIGRAFO RECARGABLE 6+1 / KRAFTWERK LINTERNA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08"/>
    <s v="D"/>
    <d v="2024-03-18T00:00:00"/>
    <n v="22024001013"/>
    <s v="2024 11 1321 214"/>
    <n v="103.09"/>
    <x v="751"/>
    <s v="COFAN BRIDAS NYLON NEGRO 2.5X200MM / COFAN BRIDAS NYLON NEGRO 4.8X300MM / JBM COMPROBRADOR DE CORRIENTE 2X115MM / JBM CO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06"/>
    <s v="D"/>
    <d v="2024-03-18T00:00:00"/>
    <n v="22024001013"/>
    <s v="2024 11 1321 214"/>
    <n v="62.62"/>
    <x v="751"/>
    <s v="KRAFTWERK LAMPARA FRONTAL LED H260 / TIPTOP MECHAS NEGRAS CAMION 200MM 25 UNIDADES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13"/>
    <s v="D"/>
    <d v="2024-03-18T00:00:00"/>
    <n v="22024001013"/>
    <s v="2024 11 1321 214"/>
    <n v="1758.56"/>
    <x v="263"/>
    <s v="PILA 12V E23 ALKAL.ENERGIZER / ELEVALUNAS DELANTERO IZQUIERDO / Batería moto MF 10,5Ah 180A CP / Batería moto Yumicon 12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895"/>
    <s v="D"/>
    <d v="2024-03-21T00:00:00"/>
    <n v="22024001013"/>
    <s v="2024 11 1321 214"/>
    <n v="636.65"/>
    <x v="263"/>
    <s v="SILKRON SPG-9600 75 ML. / BOBINA PAPEL TRAPICEL TOP. / Regleta 12 conexiones 6 mm / Cable manguera 5x1  25 m / GANCHO 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23"/>
    <s v="D"/>
    <d v="2024-03-18T00:00:00"/>
    <n v="22024001011"/>
    <s v="2024 11 1321 214"/>
    <n v="1781.35"/>
    <x v="254"/>
    <s v="ACUERDO MARCO_1961LTT:INYECTORES RECUPERADOS,MODULO BOMBA,TUERCA JUNTA DEPOSITO COMBUESTIBLE,LIMPIEZA RAIL GASOLINA,INUE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25"/>
    <s v="D"/>
    <d v="2024-03-18T00:00:00"/>
    <n v="22024001011"/>
    <s v="2024 11 1321 214"/>
    <n v="72.599999999999994"/>
    <x v="254"/>
    <s v="ACUERDO MARCO_VA7632AH:VENTILADOR CALEFACCION RECICLADO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45"/>
    <s v="D"/>
    <d v="2024-03-18T00:00:00"/>
    <n v="22024001011"/>
    <s v="2024 11 1321 214"/>
    <n v="263.58999999999997"/>
    <x v="99"/>
    <s v="1 255670019R - MANDO BAJO VOLANT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42"/>
    <s v="D"/>
    <d v="2024-03-18T00:00:00"/>
    <n v="22024001011"/>
    <s v="2024 11 1321 214"/>
    <n v="131.81"/>
    <x v="99"/>
    <s v="1 341404375R - GATILLO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38"/>
    <s v="D"/>
    <d v="2024-03-18T00:00:00"/>
    <n v="22024001011"/>
    <s v="2024 11 1321 214"/>
    <n v="130.86000000000001"/>
    <x v="99"/>
    <s v="1 254015253R - PLATINO ELEVALUNA / 1 254214896R - INTERRUPTOR ELEV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35"/>
    <s v="D"/>
    <d v="2024-03-18T00:00:00"/>
    <n v="22024001011"/>
    <s v="2024 11 1321 214"/>
    <n v="45.41"/>
    <x v="99"/>
    <s v="1 878162915R - ENGANCHE CINTURON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27338"/>
    <s v="D"/>
    <d v="2024-06-26T00:00:00"/>
    <n v="22024001011"/>
    <s v="2024 11 1321 214"/>
    <n v="353.32"/>
    <x v="511"/>
    <s v="JUEGO DE PASTILLAS DE FRENO EBC FA196HH HONDA CBX-500 DELANTERA / JUEGO DE PASTILLAS DE FRENO EBC FA469V HONDA CBX 500 T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7306"/>
    <s v="D"/>
    <d v="2024-06-26T00:00:00"/>
    <n v="22024001013"/>
    <s v="2024 11 1321 214"/>
    <n v="379.46"/>
    <x v="751"/>
    <s v="COFAN MANGO CORREDIZO EN &quot;&quot;T&quot;&quot; 1/2&quot;&quot; L-250MM / MOTIP 563 LIMPIADOR DE FRENOS 500ML / JBM VASO IMPACTO HEXAGONAL 1/2&quot;&quot; 27MM /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6721"/>
    <s v="D"/>
    <d v="2024-06-25T00:00:00"/>
    <n v="22024001011"/>
    <s v="2024 11 1321 214"/>
    <n v="158.85"/>
    <x v="511"/>
    <s v="FILTRO DE ACEITE HF303R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6727"/>
    <s v="D"/>
    <d v="2024-06-25T00:00:00"/>
    <n v="22024001011"/>
    <s v="2024 11 1321 214"/>
    <n v="1484.38"/>
    <x v="286"/>
    <s v="CUBIERTA NUEVA ( 110-80-19 METZELER ALMACEN ) / CUBIERTA NUEVA ( 160-60-17 METZELER ) / CUBIERTA NUEVA ( 140-60-13 MICHE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244"/>
    <s v="D"/>
    <d v="2024-06-18T00:00:00"/>
    <n v="22024001011"/>
    <s v="2024 11 1321 214"/>
    <n v="68.06"/>
    <x v="284"/>
    <s v="TA24 851 REPARACION 1760-LKK KMS.52114 METER EASY PARA VER AVERIAS HACER TEST DE TURBINA Y COMPROBAR MANGUITOS DEL TURB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342"/>
    <s v="D"/>
    <d v="2024-06-18T00:00:00"/>
    <n v="22024001011"/>
    <s v="2024 11 1321 214"/>
    <n v="106.48"/>
    <x v="284"/>
    <s v="TA24 876 REPARACION 8673-LZF KMS.22480 HACER CONVERGENC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41"/>
    <s v="D"/>
    <d v="2024-06-18T00:00:00"/>
    <n v="22024001011"/>
    <s v="2024 11 1321 214"/>
    <n v="631.41"/>
    <x v="284"/>
    <s v="TA24 916 REPARACION 9447-HMT KMS.164148 METER JALTES PARA COMPROBAR SI HAY AVERIA DE ABS REGISTRADA D-M RUEDAS DELANTER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33"/>
    <s v="D"/>
    <d v="2024-06-18T00:00:00"/>
    <n v="22024001013"/>
    <s v="2024 11 1321 214"/>
    <n v="734.49"/>
    <x v="750"/>
    <s v="SNRA/SOR4551212 - BOMBA DIRECCION ELECTRICA DACIA / SNRA/SOR4551212C - CASCO BOMBA / MAPE/BR017 - BOMBA DIRECCION RENAU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35"/>
    <s v="D"/>
    <d v="2024-06-18T00:00:00"/>
    <n v="22024001013"/>
    <s v="2024 11 1321 214"/>
    <n v="116.69"/>
    <x v="263"/>
    <s v="ESCOBILLA / ESCOBILLA / Disco Corte 115X1.0 A60R I M 10P / FILTRO DE AIRE / FILTRO HABITACULO / FILTRO DE ACEITE / Fusib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37"/>
    <s v="D"/>
    <d v="2024-06-18T00:00:00"/>
    <n v="22024001011"/>
    <s v="2024 11 1321 214"/>
    <n v="271.8"/>
    <x v="254"/>
    <s v="ACUERDO MARCO_3998JKP:CALENTADOR Nº2,SUSTITUIRLO,LECTURA Y BORRADO Y LIMPIEZA Y REGENERACION FAP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39"/>
    <s v="D"/>
    <d v="2024-06-18T00:00:00"/>
    <n v="22024001011"/>
    <s v="2024 11 1321 214"/>
    <n v="4462.29"/>
    <x v="254"/>
    <s v="ACUERDO MARCO_2098HCN: POLEA BOMBA,TAPA CARTER,TENSOR,GUISA CULATA,FRESAR ASIENT,ARBOL LEVA,RADIADOR,CONDENSADOR,MANO DE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2152"/>
    <s v="D"/>
    <d v="2024-05-29T00:00:00"/>
    <n v="22024001013"/>
    <s v="2024 11 1321 214"/>
    <n v="480.5"/>
    <x v="751"/>
    <s v="COFAN POLIMERO SELLADOR BLANCO MS 290ML / COFAN POLIMERO SELLADOR MS GRIS 290ML / VARTA SILVER AGM 70AH 760A(EN) 12V +DC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1963"/>
    <s v="D"/>
    <d v="2024-05-29T00:00:00"/>
    <n v="22024001013"/>
    <s v="2024 11 1321 214"/>
    <n v="222.64"/>
    <x v="751"/>
    <s v="VARTA SILVER AGM 70AH 760A(EN) 12V +DCHA / LANCAR D-32 DIELECTRICO HASTA 32.000 V/AEROSOL 400ML / WD-40 DOBLE ACCION 500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2157"/>
    <s v="D"/>
    <d v="2024-05-29T00:00:00"/>
    <n v="22024001011"/>
    <s v="2024 11 1321 214"/>
    <n v="121.53"/>
    <x v="511"/>
    <s v="JUEGO DE PASTILLAS DE FRENO EBC SFAC413 Trasera Burgman 200 / JUEGO DE PASTILLAS DEFRENO EBC SFAC197 Delantera Burgman 2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2055"/>
    <s v="D"/>
    <d v="2024-05-29T00:00:00"/>
    <n v="22024001011"/>
    <s v="2024 11 1321 214"/>
    <n v="3332.88"/>
    <x v="286"/>
    <s v="205/75R16 MICHELIN AG3 10PR ( 6697-KKX ) / S.I. GESTION DE NFU CAT. C ( 6697-KKX ) / 205/60R16 MICHELIN PRIM 4 92H ( 411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2150"/>
    <s v="D"/>
    <d v="2024-05-29T00:00:00"/>
    <n v="22024001011"/>
    <s v="2024 11 1321 214"/>
    <n v="990.02"/>
    <x v="251"/>
    <s v="DESMONTAR Y MONTAR PILOTO TR IZ / SUSTITUIR ANTIGRAVILA  / PUESTA EN BANCADA GOLPE LEVE / DESMONTAR Y MONTAR PROTECTOR T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1754"/>
    <s v="AD"/>
    <d v="2024-05-28T00:00:00"/>
    <n v="22024004814"/>
    <s v="2024 11 1321 214"/>
    <n v="1000"/>
    <x v="749"/>
    <s v="REPARACIÓN DE BICICLETAS DEL PARQUE INFANTIL DE TRÁFIC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4"/>
  </r>
  <r>
    <n v="220240020994"/>
    <s v="AD/"/>
    <d v="2024-05-24T00:00:00"/>
    <n v="22024003379"/>
    <s v="2024 11 1321 214"/>
    <n v="-2120"/>
    <x v="749"/>
    <s v="MANTENIMIENTO UNIDAD CICLISTA POLICIA MUNICIPAL 2024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4"/>
  </r>
  <r>
    <n v="220240019769"/>
    <s v="D"/>
    <d v="2024-05-23T00:00:00"/>
    <n v="22024001011"/>
    <s v="2024 11 1321 214"/>
    <n v="226.51"/>
    <x v="284"/>
    <s v="TA24 722 REPARACION 1760-LKK KMS.51083 CAMBIAR PASTILLAS DE FRENO DELANT E INDICAD. / CASVISA TE DA MAS DESCUENTO M.O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9766"/>
    <s v="D"/>
    <d v="2024-05-23T00:00:00"/>
    <n v="22024001011"/>
    <s v="2024 11 1321 214"/>
    <n v="162.62"/>
    <x v="284"/>
    <s v="R24 171 5641567-ALBARAN24 240 03/04/24 3801915 INDICADOR DCHO. / 5642993-ALBARAN24 250 05/04/2024 0500043479 CRISTAL ESP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9762"/>
    <s v="D"/>
    <d v="2024-05-23T00:00:00"/>
    <n v="22024001013"/>
    <s v="2024 11 1321 214"/>
    <n v="942.33"/>
    <x v="263"/>
    <s v="BATERIA TUDOR START&amp;STOP AGM TK1050 / TORNILLO ALLEN / ARANDELA PLANA DE 8 mm. / ARANDELA GROWER DE 8 mm. / ARANDELA PL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086"/>
    <s v="D"/>
    <d v="2024-05-17T00:00:00"/>
    <n v="22024001011"/>
    <s v="2024 11 1321 214"/>
    <n v="1878.95"/>
    <x v="747"/>
    <s v="SOPORTE PARAGOLPES TRAS DR / PARAGOLPES TRASERO / PROTECTOR PARAGOLPES TRAS DR / SPOLIER INF PARAGOLPES TRAS / PILOTO TR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264"/>
    <s v="D"/>
    <d v="2024-05-17T00:00:00"/>
    <n v="22024001011"/>
    <s v="2024 11 1321 214"/>
    <n v="95.35"/>
    <x v="747"/>
    <s v="PINTAR 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262"/>
    <s v="D"/>
    <d v="2024-05-17T00:00:00"/>
    <n v="22024001011"/>
    <s v="2024 11 1321 214"/>
    <n v="380.88"/>
    <x v="511"/>
    <s v="JUEGO PASTILLAS DE FRENO EBC FA231HH / JUEGO PASTILLAS DE FRENO EBC FA229HH / JUEGO DE PASTILLAS DE FRENO EBC FA174HH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268"/>
    <s v="D"/>
    <d v="2024-05-17T00:00:00"/>
    <n v="22024001013"/>
    <s v="2024 11 1321 214"/>
    <n v="2028.29"/>
    <x v="750"/>
    <s v="TUDOR/TA770 - SERIE TUDOR HIGH-TECH / TEXTO/ - PRESUPUESTO DE ORIGEN # L24 0200002180 / KINGT/9TA28A - PORTATIL BOLIGRAF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260"/>
    <s v="D"/>
    <d v="2024-05-17T00:00:00"/>
    <n v="22024001011"/>
    <s v="2024 11 1321 214"/>
    <n v="428.68"/>
    <x v="254"/>
    <s v="ACUERDO MARCO_3706KGD:TERMOSTATO,TAPON COLECTOR, ANTICONGELANTE,JUANTAVALVULA Y MANO DE OBRA DE SUSTITUIR TOD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6542"/>
    <s v="D"/>
    <d v="2024-05-14T00:00:00"/>
    <n v="22024001013"/>
    <s v="2024 11 1321 214"/>
    <n v="48.4"/>
    <x v="751"/>
    <s v="NGK BUJIA MOTO CR8EIA9 4286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6557"/>
    <s v="D"/>
    <d v="2024-05-14T00:00:00"/>
    <n v="22024001011"/>
    <s v="2024 11 1321 214"/>
    <n v="305.94"/>
    <x v="514"/>
    <s v="TOTAL MANO DE OBRA 8671JXF / TOTAL PIEZAS / ANEXO DETALLE FTM000009258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70"/>
    <s v="D"/>
    <d v="2024-04-30T00:00:00"/>
    <n v="22024001013"/>
    <s v="2024 11 1321 214"/>
    <n v="237.98"/>
    <x v="751"/>
    <s v="COFAN BRIDAS NYLON NEGRO 4.8X250MM / VARTA SILVER AGM 70AH 760A(EN) 12V +DCHA / MOTUL AUTO COOL OPTIMAL AMARILLO -37ºC 5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824"/>
    <s v="D"/>
    <d v="2024-04-30T00:00:00"/>
    <n v="22024001011"/>
    <s v="2024 11 1321 214"/>
    <n v="376.99"/>
    <x v="747"/>
    <s v="ACEITE MOTOR / FILTRO HABITACULO / FILTRO DE ACEITE / FILTRO AIRE / FILTRO COMBUSTIBLE / TASA RECICLAJE ACEITE / REVISI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82"/>
    <s v="D"/>
    <d v="2024-04-30T00:00:00"/>
    <n v="22024001011"/>
    <s v="2024 11 1321 214"/>
    <n v="386.93"/>
    <x v="284"/>
    <s v="TA24 466 REPARACION 8831-JXF KMS.123241 METER EQUIPO DE DIAGNOSIS PARA VER AVERIAS.-ANOMALIA SENSORES NOX- D-M INYECTOR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86"/>
    <s v="D"/>
    <d v="2024-04-30T00:00:00"/>
    <n v="22024001011"/>
    <s v="2024 11 1321 214"/>
    <n v="108.9"/>
    <x v="284"/>
    <s v="TA24 525 REPARACION 8671-JXF KMS.164360 REVISAR MOVIMIENTO DE RUEDAS DE PALAS COMPROBAR ELECTROVALVULA ABRIR LATIGUILL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76"/>
    <s v="D"/>
    <d v="2024-04-30T00:00:00"/>
    <n v="22024001011"/>
    <s v="2024 11 1321 214"/>
    <n v="1407.13"/>
    <x v="511"/>
    <s v="FILTRO DE ACEITE HF 204RC / FILTRO DE AIRE HFA 3611 / JUEGO DE RETENES Y GUARDAPOLVOS JMT 7350183 / JUEGO DE RODAMIENT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72"/>
    <s v="D"/>
    <d v="2024-04-30T00:00:00"/>
    <n v="22024001011"/>
    <s v="2024 11 1321 214"/>
    <n v="1253.3699999999999"/>
    <x v="511"/>
    <s v="BUJÍA NGK CR8EIA-9 / PASTILLAS FRENO EBC FA229HH V-STROM / PASTILLAS FRENO EBC FA231HH V-STROM / DISCO DE FRENO DELANTER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84"/>
    <s v="D"/>
    <d v="2024-04-30T00:00:00"/>
    <n v="22024001011"/>
    <s v="2024 11 1321 214"/>
    <n v="1231.6099999999999"/>
    <x v="286"/>
    <s v="PINCHAZO FURGON ( MAS EQUILIBRADO 1760-LKK ) / 205/60R 16 MICHELIN PRIM4 92H ( 2164-HCN ) / S.I. GESTION DE NFU  (  CAT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62"/>
    <s v="D"/>
    <d v="2024-04-30T00:00:00"/>
    <n v="22024001013"/>
    <s v="2024 11 1321 214"/>
    <n v="1319.4"/>
    <x v="263"/>
    <s v="CORREA ACANALADA / ALTERNADOR / ESCOBILLA MULTICLIP 650 AP26U. / ESCOBILLA MULTICLIP 475 AP19U. / GÁLIBO LED AMBAR C/SOP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56"/>
    <s v="D"/>
    <d v="2024-04-30T00:00:00"/>
    <n v="22024001011"/>
    <s v="2024 11 1321 214"/>
    <n v="440.37"/>
    <x v="254"/>
    <s v="ACUERDO MARCO_2098HCN: CONDUCTO AIRE,ACEITE 5W30,TASA, ARANDELA, FILTRO DE ACIETE, MANO DE OBRA ,LIMPIEZA Y REGENERACION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58"/>
    <s v="D"/>
    <d v="2024-04-30T00:00:00"/>
    <n v="22024001011"/>
    <s v="2024 11 1321 214"/>
    <n v="239.46"/>
    <x v="254"/>
    <s v="ACUERDO MARCO_4075JKP:SONDA LAMBDA Y LECTURA Y BORRADO Y VERIFICACION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60"/>
    <s v="D"/>
    <d v="2024-04-30T00:00:00"/>
    <n v="22024001011"/>
    <s v="2024 11 1321 214"/>
    <n v="24.01"/>
    <x v="254"/>
    <s v="ACUERDO MARCO_3357GHK:CARCASA LLAVE Y SUSTITUIRL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66"/>
    <s v="D"/>
    <d v="2024-04-30T00:00:00"/>
    <n v="22024001011"/>
    <s v="2024 11 1321 214"/>
    <n v="149.69"/>
    <x v="99"/>
    <s v="1 144602899R - COND.SALIDA AIRE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68"/>
    <s v="D"/>
    <d v="2024-04-30T00:00:00"/>
    <n v="22024001011"/>
    <s v="2024 11 1321 214"/>
    <n v="28"/>
    <x v="99"/>
    <s v="1 8200075742 - CENTRADOR HEMBR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2154"/>
    <s v="D"/>
    <d v="2024-04-24T00:00:00"/>
    <n v="22024001011"/>
    <s v="2024 11 1321 214"/>
    <n v="8179.1"/>
    <x v="254"/>
    <s v="REPARACIÓN VEHÍCULO MATRÍCULA 4078JKP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1140"/>
    <s v="D"/>
    <d v="2024-04-11T00:00:00"/>
    <n v="22024001013"/>
    <s v="2024 11 1321 214"/>
    <n v="81.540000000000006"/>
    <x v="751"/>
    <s v="MOTIP 563 LIMPIADOR DE FRENOS 500ML / MOTUL TOP GEL 3L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1138"/>
    <s v="D"/>
    <d v="2024-04-11T00:00:00"/>
    <n v="22024001011"/>
    <s v="2024 11 1321 214"/>
    <n v="507.38"/>
    <x v="511"/>
    <s v="TULIPA C0400 AZUL VALMA / PORTE ENVIO / GOMA PEDALCAMBIO V-STROM / BRAZO CAMBIO MARCHAS V-STROM / TORNILLO MANETA DE EMB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36225"/>
    <s v="D"/>
    <d v="2024-08-07T00:00:00"/>
    <n v="22024001011"/>
    <s v="2024 11 1321 214"/>
    <n v="193.6"/>
    <x v="752"/>
    <s v="REVISION TACOGRAFO 8673 LZF / PILA RESPALDO DATOS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6228"/>
    <s v="D"/>
    <d v="2024-08-07T00:00:00"/>
    <n v="22024001011"/>
    <s v="2024 11 1321 214"/>
    <n v="1190.94"/>
    <x v="284"/>
    <s v="TA24 1161 REPARACION 8831-JXF KMS.125132 METER JALTEST PARA VER AVERIAS -PARTICULAS DFP ALTAS Y BAJA EFICIENCIA DE LOS S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6230"/>
    <s v="D"/>
    <d v="2024-08-07T00:00:00"/>
    <n v="22024001011"/>
    <s v="2024 11 1321 214"/>
    <n v="517.54"/>
    <x v="511"/>
    <s v="DISCO DE FRENO TRASERO NG 1789X VERSYS 650 / DISCO DE FRENO TRASERO NG 1094 V-STROM 650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6351"/>
    <s v="D"/>
    <d v="2024-08-07T00:00:00"/>
    <n v="22024001011"/>
    <s v="2024 11 1321 214"/>
    <n v="432.8"/>
    <x v="511"/>
    <s v="JUEGO PASTILLAS DE FRENO DELANTERO VERSYS 650 EBC FA142HH / JUEGO PASTILLAS DE FRENO TRASERO VERSYS 650 EBCFA174HH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6353"/>
    <s v="D"/>
    <d v="2024-08-07T00:00:00"/>
    <n v="22024001011"/>
    <s v="2024 11 1321 214"/>
    <n v="100.83"/>
    <x v="747"/>
    <s v="CAJA DE FUSIBLES / SUSTITUIR CAJA DE FUSIBLES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4925"/>
    <s v="D"/>
    <d v="2024-07-31T00:00:00"/>
    <n v="22024001011"/>
    <s v="2024 11 1321 214"/>
    <n v="461.18"/>
    <x v="511"/>
    <s v="Relé intermitencia standar / MANETA DE EMBRAGUE V-STROM no original / EJE DE RUEDA TRASERO V-STROM / TUERCA EJE RUEDA TR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4927"/>
    <s v="D"/>
    <d v="2024-07-31T00:00:00"/>
    <n v="22024001011"/>
    <s v="2024 11 1321 214"/>
    <n v="72.599999999999994"/>
    <x v="747"/>
    <s v="CERROJ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2297"/>
    <s v="D"/>
    <d v="2024-07-24T00:00:00"/>
    <n v="22024001011"/>
    <s v="2024 11 1321 214"/>
    <n v="30.63"/>
    <x v="284"/>
    <s v="R24 247  5660001-ALBARAN24 394 04/06/2024 5801548109 REVEST.INTER / 5802316205 TAPON / 5660656-ALBARAN24 409 07/06/2024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285"/>
    <s v="D"/>
    <d v="2024-07-17T00:00:00"/>
    <n v="22024001011"/>
    <s v="2024 11 1321 214"/>
    <n v="68.06"/>
    <x v="284"/>
    <s v="TA24 1054 REPARACION 9447-HMT KMS.164439 METER JALTEST PARA VER AVERIA ABS BORRAR AVERIAS Y AJUSTAR SENSOR TRAS.DCH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107"/>
    <s v="D"/>
    <d v="2024-07-17T00:00:00"/>
    <n v="22024001013"/>
    <s v="2024 11 1321 214"/>
    <n v="110.99"/>
    <x v="750"/>
    <s v="METAL/04675 - SOPORTE MOTOR TRAS CLIO-II 1,2 / MAHLE/LX42971 - FILTROS DE AIRE / MAHLE/OC978 - FILTROS DE ACEITE / MAHLE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283"/>
    <s v="D"/>
    <d v="2024-07-17T00:00:00"/>
    <n v="22024001013"/>
    <s v="2024 11 1321 214"/>
    <n v="376.2"/>
    <x v="751"/>
    <s v="DYNAMIC ANTICONGELANTE DYNAGEL 3000 50 % ROJO 5L / DYNAMIC ANTICONGELANTE DYNAGEL 3000 50 % AMARILLO 5L / MOTUL 7100 10W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186"/>
    <s v="D"/>
    <d v="2024-07-17T00:00:00"/>
    <n v="22024001013"/>
    <s v="2024 11 1321 214"/>
    <n v="62.14"/>
    <x v="263"/>
    <s v="FILTRO DE ACEITE / MS EXTREMEE TACK 600KG/M2 / Pulsadores / Pulsadores / PLACA MATRICULA EUROPEA 1765 DSK / VARILLA ROS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192"/>
    <s v="D"/>
    <d v="2024-07-17T00:00:00"/>
    <n v="22024001011"/>
    <s v="2024 11 1321 214"/>
    <n v="1181.3800000000001"/>
    <x v="254"/>
    <s v="ACUERDO MARCO_1961LTT: ACEITE 5W30,ANTICONGELNATE,FILTRO DE ACIET Y ACEIT TRANSEJE,MAN ODE OBRAR DE DESMOTNAR Y MONTAR M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0416"/>
    <s v="D"/>
    <d v="2024-07-12T00:00:00"/>
    <n v="22024001011"/>
    <s v="2024 11 1321 214"/>
    <n v="104.31"/>
    <x v="285"/>
    <s v="1760LKK // H.M.O.  COMPROBAR  AVERIAS,  REALIZAR PRUEBAS  Y  DETERMINAR AVERIA. HACER ACTUALIZACION DE CENTRALITA EDC Y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39000841"/>
    <s v="AD"/>
    <d v="2024-01-01T00:00:00"/>
    <n v="22024001192"/>
    <s v="2024 11 1321 22100"/>
    <n v="110000"/>
    <x v="102"/>
    <s v="1ª PRÓRR. CONT. SUMIN. ENERGÍA ELÉCTRICA DE 1  ENERO A 31  DIC. DE 2024. EXP, PR-SE 27/2023 (PS 5 EXP. PR-SE 13/2021)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0"/>
  </r>
  <r>
    <n v="220239000428"/>
    <s v="AD"/>
    <d v="2024-01-01T00:00:00"/>
    <n v="22024001101"/>
    <s v="2024 11 1321 22102"/>
    <n v="77000"/>
    <x v="272"/>
    <s v="SUMINISTRO DE GAS PARA POLICÍA MUNICIPAL DE 1 DE ENERO A 31 DE DIC. DE 2024 Y DE 1 DE ENERO A 30 DE SEPT. DE 2025."/>
    <n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2"/>
  </r>
  <r>
    <n v="220239000896"/>
    <s v="AD"/>
    <d v="2024-01-01T00:00:00"/>
    <n v="22024001295"/>
    <s v="2024 11 1321 22103"/>
    <n v="96000"/>
    <x v="91"/>
    <s v="2ª PRÓRROGA CONTRATO SUM. GASÓLEO  VEHÍCULOS  POLICÍA DE 1-1-2024 A 31-12-2024. EXPTE. PR-SE 37/2022 (P. 6 PR-SE 38/2020"/>
    <n v="220"/>
    <s v="MADRID"/>
    <s v="MADR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3"/>
  </r>
  <r>
    <n v="220229000567"/>
    <s v="AD"/>
    <d v="2024-01-01T00:00:00"/>
    <n v="22024002728"/>
    <s v="2024 11 1321 22103"/>
    <n v="45000"/>
    <x v="158"/>
    <s v="CONTRATO CENTRALIZADO DE SUMINISTRO DE GASOLINA 95º PARA VEHÍCULOS DE POLICÍA MUNICIPAL EJERCICIOS  2023 Y 2024."/>
    <n v="220"/>
    <s v="MADRID"/>
    <s v="MADR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3"/>
  </r>
  <r>
    <n v="220240036399"/>
    <s v="AD"/>
    <d v="2024-08-08T00:00:00"/>
    <n v="22024004921"/>
    <s v="2024 11 1321 22103"/>
    <n v="45000"/>
    <x v="158"/>
    <s v="AMPLIACIÓN DE GASTO CONTRATO DE SUMINISTRO DE GASOLINA PARA VEHÍCULOS DE POLICÍA MUNICIPAL EJERCICIO 2024"/>
    <n v="220"/>
    <s v="MADRID"/>
    <s v="MADRID"/>
    <x v="1"/>
    <s v="PrAbier - Procedimiento Abierto"/>
    <s v="MultiC - MultiCriterio"/>
    <x v="1"/>
    <x v="2"/>
    <s v="2"/>
    <s v="2. Gastos corrientes en bienes y servicios"/>
    <s v="11"/>
    <x v="1"/>
    <s v="1321"/>
    <s v="1321. Policía municipal"/>
    <s v="22"/>
    <s v="22103"/>
  </r>
  <r>
    <n v="220229000605"/>
    <s v="AD"/>
    <d v="2024-01-01T00:00:00"/>
    <n v="22024002784"/>
    <s v="2024 11 1321 22104"/>
    <n v="30129"/>
    <x v="753"/>
    <s v="SUMINISTRO DE EQUIPAMIENTO MOTORISTA (CASCOS) EXPTE. SESC-SE O26/2022. LOTE 1. EJERCICIO 2024-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4"/>
  </r>
  <r>
    <n v="220240025250"/>
    <s v="AD"/>
    <d v="2024-06-19T00:00:00"/>
    <n v="22024005088"/>
    <s v="2024 11 1321 22104"/>
    <n v="493.4"/>
    <x v="754"/>
    <s v="SUMINISTRO DE EQUIPAMIENTO PARA RENOVACIÓN DE LA UNIDAD CICLISTA DE LA POLICÍ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04"/>
  </r>
  <r>
    <n v="220240006637"/>
    <s v="AD"/>
    <d v="2024-03-14T00:00:00"/>
    <n v="22024003363"/>
    <s v="2024 11 1321 22199"/>
    <n v="187.2"/>
    <x v="755"/>
    <s v="SUMINISTRO DE CARTUCHOS PARA IMPRESORAS DE FURGONETAS DE INVESTIGACION DE ACCIDENTE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199"/>
  </r>
  <r>
    <n v="220240000802"/>
    <s v="AD"/>
    <d v="2024-02-08T00:00:00"/>
    <n v="22024000739"/>
    <s v="2024 11 1321 22199"/>
    <n v="3876.84"/>
    <x v="560"/>
    <s v="ADQUISICIÓN DE ELCTRODOS Y MALETINESPARA DESFIBRILADORES DE POLICIA MUNICIPAL"/>
    <n v="220"/>
    <s v="BURGOS"/>
    <s v="BURGOS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199"/>
  </r>
  <r>
    <n v="220240007774"/>
    <s v="D"/>
    <d v="2024-03-21T00:00:00"/>
    <n v="22024001014"/>
    <s v="2024 11 1321 22199"/>
    <n v="113.26"/>
    <x v="271"/>
    <s v="3090 DC10G+1G ES/PT ADHESIVO INSTANTANEO 2K LOCTITE 1379598 / 10157-AA MARKERPAINT VERDE 500 ML CRC / 10158-AA MARKERPAI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99"/>
  </r>
  <r>
    <n v="220240006898"/>
    <s v="D"/>
    <d v="2024-03-18T00:00:00"/>
    <n v="22024001014"/>
    <s v="2024 11 1321 22199"/>
    <n v="25.77"/>
    <x v="166"/>
    <s v="ALBARAB DE ENTREGA VA23/5355 / ID-38767 JEFATURA DE POLICIA / TORNILLO UNION TUBO / BROCA ESPIRAL 7-8 / RETIRADA POR JE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99"/>
  </r>
  <r>
    <n v="220240006917"/>
    <s v="D"/>
    <d v="2024-03-18T00:00:00"/>
    <n v="22024001014"/>
    <s v="2024 11 1321 22199"/>
    <n v="69.099999999999994"/>
    <x v="249"/>
    <s v="ALBARAN A1-022923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99"/>
  </r>
  <r>
    <n v="220240006859"/>
    <s v="D"/>
    <d v="2024-03-18T00:00:00"/>
    <n v="22024001014"/>
    <s v="2024 11 1321 22199"/>
    <n v="18.36"/>
    <x v="409"/>
    <s v="MANGUITO P.E.LATON 40 / MANGUITO POLIETILENO 4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99"/>
  </r>
  <r>
    <n v="220240026719"/>
    <s v="D"/>
    <d v="2024-06-25T00:00:00"/>
    <n v="22024001014"/>
    <s v="2024 11 1321 22199"/>
    <n v="60.9"/>
    <x v="195"/>
    <s v="TORNI. DIN 7505 C/AVE.POZ. BICR. 3.0X20  **OFERTA / GOLPETE 11 BICROMATADO **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24242"/>
    <s v="D"/>
    <d v="2024-06-18T00:00:00"/>
    <n v="22024001014"/>
    <s v="2024 11 1321 22199"/>
    <n v="145.47"/>
    <x v="195"/>
    <s v="COMMENT|GE0003952 / ASA TIRADOR ALUM 1006 TOVIC PL PLATA / PERNIO AMIG 423-90X65X2,5 A.INOX 18/8 DCHA / --CIERRE MICEL 2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21966"/>
    <s v="D"/>
    <d v="2024-05-29T00:00:00"/>
    <n v="22024001014"/>
    <s v="2024 11 1321 22199"/>
    <n v="52.39"/>
    <x v="365"/>
    <s v="PROGRAMADOR ELÉCTRICO MANUAL DIARIO PM-1 (                       ) / CLAVIJA ENCHUFE GOMA MACHO IP44 T/T LATERAL 16A 250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22197"/>
    <s v="D"/>
    <d v="2024-05-29T00:00:00"/>
    <n v="22024001014"/>
    <s v="2024 11 1321 22199"/>
    <n v="208.66"/>
    <x v="262"/>
    <s v="ALB: 24-211829 PED: 24-019843-1003 S/PED:  / OBRA POLICIA MUNICIPAL LA VICTORIA / TERMO ELECTRICO VITRIFICADO ARISTON B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21002"/>
    <s v="AD"/>
    <d v="2024-05-24T00:00:00"/>
    <n v="22024004640"/>
    <s v="2024 11 1321 22199"/>
    <n v="5995.55"/>
    <x v="490"/>
    <s v="ADQUISICIÓN DE MATERIAL DE MERCHANDISING PARA LA CAMPAÑA DE PREVENCIÓN DE RIESGOS 2024-2025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19345"/>
    <s v="AD"/>
    <d v="2024-05-21T00:00:00"/>
    <n v="22024004639"/>
    <s v="2024 11 1321 22199"/>
    <n v="5997.97"/>
    <x v="490"/>
    <s v="ADQUISICIÓN DE MATERIAL DE MERCHANDISING PARA LA CAMPAÑA DE EDUCACIÓN VIAL 2024-2025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18266"/>
    <s v="D"/>
    <d v="2024-05-17T00:00:00"/>
    <n v="22024001014"/>
    <s v="2024 11 1321 22199"/>
    <n v="32.68"/>
    <x v="166"/>
    <s v="Albarán: VA24/196 Fecha: 25/04/24 / AGLOMERADO DM 2440*1220*16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6538"/>
    <s v="D"/>
    <d v="2024-05-14T00:00:00"/>
    <n v="22024001014"/>
    <s v="2024 11 1321 22199"/>
    <n v="16.399999999999999"/>
    <x v="193"/>
    <s v="ID: 0040745-LA VITORIA / TACO FISCHER DUOBLADE PLADUR  545675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6544"/>
    <s v="D"/>
    <d v="2024-05-14T00:00:00"/>
    <n v="22024001014"/>
    <s v="2024 11 1321 22199"/>
    <n v="113.11"/>
    <x v="271"/>
    <s v="66792-00002-00 CINTA ADHESIVA TESA TAPE DOBLE CARA MOUNTING PRO ULTRA STRONG 19MMX 1,5MT (135487) / 10160-AA MARKERPAINT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6309"/>
    <s v="D"/>
    <d v="2024-05-09T00:00:00"/>
    <n v="22024001014"/>
    <s v="2024 11 1321 22199"/>
    <n v="1700"/>
    <x v="365"/>
    <s v="CANDADO 64TI/35 KA6356 MISMA LLAVE // ROLLO CINTA BALIZ R/B 10 CM G300 //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3778"/>
    <s v="D"/>
    <d v="2024-04-30T00:00:00"/>
    <n v="22024001014"/>
    <s v="2024 11 1321 22199"/>
    <n v="556.45000000000005"/>
    <x v="365"/>
    <s v="FAJA TURBO TRACK C/TIRANTES 836 T-L // MANTA EMBALAJE AZUL 140X200 //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3780"/>
    <s v="D"/>
    <d v="2024-04-30T00:00:00"/>
    <n v="22024001014"/>
    <s v="2024 11 1321 22199"/>
    <n v="71.66"/>
    <x v="365"/>
    <s v="KIT JUNTAS GT3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3230"/>
    <s v="AD"/>
    <d v="2024-04-26T00:00:00"/>
    <n v="22024004222"/>
    <s v="2024 11 1321 22199"/>
    <n v="222.3"/>
    <x v="248"/>
    <s v="SUMINISTRO DE PERSIANAS PARA LAS DEPENDENCIAS DE LA POLICÍ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10965"/>
    <s v="AD"/>
    <d v="2024-04-05T00:00:00"/>
    <n v="22024003841"/>
    <s v="2024 11 1321 22199"/>
    <n v="620"/>
    <x v="756"/>
    <s v="SUMINISTRO 10 FUNDAS BLACKHAWK NIVEL II GLOCK 19-26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27847"/>
    <s v="AD"/>
    <d v="2024-06-27T00:00:00"/>
    <n v="22024005312"/>
    <s v="2024 11 1321 22199"/>
    <n v="1600.95"/>
    <x v="757"/>
    <s v="SUMINISTRO DE CONSUMIBLES PARA GRÚAS DE LA POLICÍA MUNICIPAL"/>
    <s v="220"/>
    <s v="INDUSTRIA 46"/>
    <s v="BARCELONA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34973"/>
    <s v="AD"/>
    <d v="2024-07-31T00:00:00"/>
    <n v="22024005788"/>
    <s v="2024 11 1321 22199"/>
    <n v="5384.5"/>
    <x v="758"/>
    <s v="ADQUISICION DE PLACAS METALICAS EN RELIEVE CON NUMERO PROFESIONAL PARA CARTER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199"/>
  </r>
  <r>
    <n v="220240031194"/>
    <s v="D"/>
    <d v="2024-07-17T00:00:00"/>
    <n v="22024001014"/>
    <s v="2024 11 1321 22199"/>
    <n v="380.23"/>
    <x v="192"/>
    <s v="MALETÍN DE 6 BALIZAS DE SEÑALIZACION POWERFLARE LU //  ( POLICIA MUNICIPAL - PEDIDO POR POLICIA MUN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31196"/>
    <s v="D"/>
    <d v="2024-07-17T00:00:00"/>
    <n v="22024001014"/>
    <s v="2024 11 1321 22199"/>
    <n v="5377.72"/>
    <x v="192"/>
    <s v="VALLA LIMITACION PEATO.1250MM 2PATAS CUR UD // ( POLICIA MUNICIPAL - RETIRA LA MERCANCIA MI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28986"/>
    <s v="AD"/>
    <d v="2024-07-03T00:00:00"/>
    <n v="22024005447"/>
    <s v="2024 11 1321 22199"/>
    <n v="1999.53"/>
    <x v="490"/>
    <s v="ADQUISICIÓN DE 2.500 BOLÍGRAFOS PARA FORMACIÓN EN LA FASE LOCAL DEL CURSO DE FORMACIÓN BÁSICA DE POLICÍA MUNICIPAL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199"/>
  </r>
  <r>
    <n v="220240038250"/>
    <s v="D"/>
    <d v="2024-08-19T00:00:00"/>
    <n v="22024001014"/>
    <s v="2024 11 1321 22199"/>
    <n v="275.07"/>
    <x v="193"/>
    <s v="ID: 0041757-DISTRITO-3 PARQUESOL / ANTIP. TESA CIERRE 1970 909 VERDE / ANTIP. TESA CERRADURA CF60RSR9ZCE / ANTIP. TESA M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38270"/>
    <s v="D"/>
    <d v="2024-08-19T00:00:00"/>
    <n v="22024001014"/>
    <s v="2024 11 1321 22199"/>
    <n v="99.78"/>
    <x v="271"/>
    <s v="44437 FRESA ROTATIVA METAL DURO NORMA-WRC RADIAL - 9251 - 03,00X03,00 mm DENT.6 / 3090 DC10G+1G ES/PT ADHESIVO INSTANTAN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42786"/>
    <s v="AD"/>
    <d v="2024-09-18T00:00:00"/>
    <n v="22024006528"/>
    <s v="2024 11 1321 22199"/>
    <n v="3536.78"/>
    <x v="759"/>
    <s v="ADQUISICIÓN DE HOMBRERAS PALA Y HOMBRERAS MANGUITO CON HERÁLDICA PARA POLICIA MUNICIPAL"/>
    <s v="220"/>
    <s v="RIBARROJA DEL TURIA"/>
    <s v="VALENCIA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199"/>
  </r>
  <r>
    <n v="220240043842"/>
    <s v="D"/>
    <d v="2024-09-25T00:00:00"/>
    <n v="22024001014"/>
    <s v="2024 11 1321 22199"/>
    <n v="10.78"/>
    <x v="166"/>
    <s v="Albarán: VA24/2964 Fecha: 10/07/24 / * LA VICTORIA * / TACON MELAMINA PREENCOLADO 48-50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08423"/>
    <s v="AD"/>
    <d v="2024-03-22T00:00:00"/>
    <n v="22024003597"/>
    <s v="2024 11 1321 22200"/>
    <n v="580.79999999999995"/>
    <x v="760"/>
    <s v="COBERTURA MOVIL EN PUENTE DUERO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200"/>
  </r>
  <r>
    <n v="220240003368"/>
    <s v="AD"/>
    <d v="2024-02-26T00:00:00"/>
    <n v="22024002296"/>
    <s v="2024 11 1321 223"/>
    <n v="250"/>
    <x v="530"/>
    <s v="GASTOS ENVIO APARATOS DE VERIFICACION Y MUESTRA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3"/>
  </r>
  <r>
    <n v="220240014360"/>
    <s v="ADO"/>
    <d v="2024-05-03T00:00:00"/>
    <n v="22024004211"/>
    <s v="2024 11 1321 224"/>
    <n v="1217.4100000000001"/>
    <x v="761"/>
    <s v="PÓLIZA-CDA22117308EUR-AEROLINEAS/AERONAVES-07/04/2024-07/04/2025 ( PÓLIZA-CDA22117308EUR-AEROLINEAS/AERONAVES-07/04/2024"/>
    <s v="240"/>
    <s v="VALLADOLID"/>
    <s v="VALLADOLID"/>
    <x v="3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4"/>
  </r>
  <r>
    <n v="220240041389"/>
    <s v="AD"/>
    <d v="2024-09-02T00:00:00"/>
    <n v="22024006271"/>
    <s v="2024 11 1321 22601"/>
    <n v="5005"/>
    <x v="111"/>
    <s v="CATERING DIA DE LA POLICIA MUNICIPAL DE VALLADOLID 2024 EN EL  TEATRO CALDERON"/>
    <n v="220"/>
    <s v="CORESES"/>
    <s v="ZAMORA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01"/>
  </r>
  <r>
    <n v="220240039300"/>
    <s v="AD"/>
    <d v="2024-08-21T00:00:00"/>
    <n v="22024006070"/>
    <s v="2024 11 1321 22601"/>
    <n v="1886.39"/>
    <x v="762"/>
    <s v="SUMINISTRO DE MEDALLAS CON BAÑO DE ORO PARA EL DÍA DE LA POLICÍA MUNICIPAL 2024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01"/>
  </r>
  <r>
    <n v="220240039356"/>
    <s v="AD"/>
    <d v="2024-08-22T00:00:00"/>
    <n v="22024006119"/>
    <s v="2024 11 1321 22601"/>
    <n v="1875.5"/>
    <x v="763"/>
    <s v="SUMINISTRO DE MEDALLAS CON BAÑO DE ORO Y METOPAS CON ESCUDO PARA EL DÍA DE LA POLICÍA MUNICIPAL 2024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01"/>
  </r>
  <r>
    <n v="220240039299"/>
    <s v="AD"/>
    <d v="2024-08-21T00:00:00"/>
    <n v="22024006061"/>
    <s v="2024 11 1321 22601"/>
    <n v="601.98"/>
    <x v="762"/>
    <s v="SUMINISTRO DE 50 ESTUCHES PARA MEDALLAS DÍA DE LA POLICÍA 2024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01"/>
  </r>
  <r>
    <n v="220240003090"/>
    <s v="AD"/>
    <d v="2024-02-21T00:00:00"/>
    <n v="22024001841"/>
    <s v="2024 11 1321 22699"/>
    <n v="199.1"/>
    <x v="764"/>
    <s v="GASTOS COMIDA PERSONAL AUDITORIA DE CALIDAD POLICI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3698"/>
    <s v="AD"/>
    <d v="2024-02-29T00:00:00"/>
    <n v="22024002445"/>
    <s v="2024 11 1321 22699"/>
    <n v="305.10000000000002"/>
    <x v="92"/>
    <s v="SUMINISTRO Y COLOCACION ESPEJO EN GIMNASIO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3085"/>
    <s v="AD"/>
    <d v="2024-02-21T00:00:00"/>
    <n v="22024001826"/>
    <s v="2024 11 1321 22699"/>
    <n v="345"/>
    <x v="765"/>
    <s v="RENOVAR LOS ELEMENTOS CORPORACIONALES EN DIFERENTES ESTANCIA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5362"/>
    <s v="AD"/>
    <d v="2024-03-08T00:00:00"/>
    <n v="22024003268"/>
    <s v="2024 11 1321 22699"/>
    <n v="516.66999999999996"/>
    <x v="766"/>
    <s v="ACTUALIZACION CERTIFICADOS DE CALIDAD TRAS AUDITORIA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0806"/>
    <s v="AD"/>
    <d v="2024-02-08T00:00:00"/>
    <n v="22024000754"/>
    <s v="2024 11 1321 22699"/>
    <n v="540.87"/>
    <x v="766"/>
    <s v="ACTUALIZACION CARTA DE SERVICIO DE POLICIA MUNICIPAL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6632"/>
    <s v="AD"/>
    <d v="2024-03-14T00:00:00"/>
    <n v="22024003328"/>
    <s v="2024 11 1321 22699"/>
    <n v="544.5"/>
    <x v="767"/>
    <s v="SUMINISTRO DE 75 UDS. DE TUBOS DE ENSAYO"/>
    <n v="220"/>
    <s v="MADRID"/>
    <s v="MADR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3086"/>
    <s v="AD"/>
    <d v="2024-02-21T00:00:00"/>
    <n v="22024001830"/>
    <s v="2024 11 1321 22699"/>
    <n v="580.79999999999995"/>
    <x v="768"/>
    <s v="IMPORTE ANALISIS DE DROGAS REALIZADOS DURANTE DICIEMBRE 2023"/>
    <n v="220"/>
    <s v="SANTIAGO DE COMPOSTELA"/>
    <s v="LA CORUÑ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3708"/>
    <s v="AD"/>
    <d v="2024-02-29T00:00:00"/>
    <n v="22024002293"/>
    <s v="2024 11 1321 22699"/>
    <n v="2000"/>
    <x v="470"/>
    <s v="RECOGIDA Y DESTRUCCION DE DOCUMENTACION AFECTADA POR LA LEY DE PROTECCION DE DATOS. EJERC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0803"/>
    <s v="AD"/>
    <d v="2024-02-08T00:00:00"/>
    <n v="22024000747"/>
    <s v="2024 11 1321 22699"/>
    <n v="288.70999999999998"/>
    <x v="559"/>
    <s v="SUMINISTRO ANUAL DE GAS PARA PISTOLAS DE LA GALERIA DE TIRO VIRTUAL DE POLICIA"/>
    <n v="220"/>
    <s v="BARCELONA"/>
    <s v="BARCELONA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6915"/>
    <s v="D"/>
    <d v="2024-03-18T00:00:00"/>
    <n v="22024001015"/>
    <s v="2024 11 1321 22699"/>
    <n v="4.32"/>
    <x v="247"/>
    <s v="ESCUADRA 100x10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699"/>
  </r>
  <r>
    <n v="220240025251"/>
    <s v="AD"/>
    <d v="2024-06-19T00:00:00"/>
    <n v="22024005089"/>
    <s v="2024 11 1321 22699"/>
    <n v="529.53"/>
    <x v="769"/>
    <s v="CERTIFICADO DE VERIFICACIÓN PERIÓDICA ETILÓMETRO DRAGER ALCOTEST 7510 ES. ARPE 0040"/>
    <s v="220"/>
    <s v="TRES CANTOS"/>
    <s v="MADR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25249"/>
    <s v="AD"/>
    <d v="2024-06-19T00:00:00"/>
    <n v="22024005084"/>
    <s v="2024 11 1321 22699"/>
    <n v="3581.6"/>
    <x v="768"/>
    <s v="ANÁLISIS DE DROGAS REALIZADOS DURANTE LOS MESES DE ENERO A MAYO DE 2024"/>
    <s v="220"/>
    <s v="SANTIAGO DE COMPOSTELA"/>
    <s v="LA CORUÑA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21755"/>
    <s v="AD"/>
    <d v="2024-05-28T00:00:00"/>
    <n v="22024004827"/>
    <s v="2024 11 1321 22699"/>
    <n v="2500"/>
    <x v="77"/>
    <s v="SUMINISTRO DE PAPEL PARA LA ELABORACIÓN DE IMPRESOS PARA POLICÍA MUNICIPAL POR PARTE DE LA IMPRENT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17475"/>
    <s v="AD"/>
    <d v="2024-05-15T00:00:00"/>
    <n v="22024004552"/>
    <s v="2024 11 1321 22699"/>
    <n v="19.27"/>
    <x v="770"/>
    <s v="AMPLIACIÓN DEL SUMINISTRO DE CAMISETAS PARA CROSS DE POLICÍ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10964"/>
    <s v="AD"/>
    <d v="2024-04-05T00:00:00"/>
    <n v="22024003840"/>
    <s v="2024 11 1321 22699"/>
    <n v="2552.37"/>
    <x v="770"/>
    <s v="SUMINISTRO DE CAMISETAS PARA CROSS DE POLICÍ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34980"/>
    <s v="AD"/>
    <d v="2024-07-31T00:00:00"/>
    <n v="22024005825"/>
    <s v="2024 11 1321 22699"/>
    <n v="2359.5"/>
    <x v="767"/>
    <s v="SUMINISTRO TEST DROGAS Y TUBOS DE ENSAYO PARA EL EQUIPO DE ATESTADOS"/>
    <s v="220"/>
    <s v="MADRID"/>
    <s v="MADR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40042270"/>
    <s v="AD"/>
    <d v="2024-09-10T00:00:00"/>
    <n v="22024006452"/>
    <s v="2024 11 1321 22699"/>
    <n v="78.41"/>
    <x v="771"/>
    <s v="SUMINISTRO DE ROLLOS PARA IMPRESORA DE ATESTADOS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40042922"/>
    <s v="AD"/>
    <d v="2024-09-19T00:00:00"/>
    <n v="22024006673"/>
    <s v="2024 11 1321 22699"/>
    <n v="135.35"/>
    <x v="239"/>
    <s v="REPARACIÓN VEHÍCULO DE POLICÍA MUNICIPAL TRAS REPOSTAJE ERRÓNEO"/>
    <s v="220"/>
    <s v="LUGO"/>
    <s v="LUGO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40042790"/>
    <s v="AD"/>
    <d v="2024-09-18T00:00:00"/>
    <n v="22024006547"/>
    <s v="2024 11 1321 22699"/>
    <n v="205.7"/>
    <x v="177"/>
    <s v="SUMINISTRO DE CARPETAS PARA TRABAJOS REALIZADOS POR LA IMPRENTA MUNICIPAL PARA POLICÍ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40042791"/>
    <s v="AD"/>
    <d v="2024-09-18T00:00:00"/>
    <n v="22024006553"/>
    <s v="2024 11 1321 22699"/>
    <n v="158.4"/>
    <x v="772"/>
    <s v="SUMINISTRO DE AGUA PARA POLICÍA MUNICIPAL PARA LAS FIESTAS VIRGEN DE SAN LORENZO 2024"/>
    <s v="220"/>
    <s v="BURGOS"/>
    <s v="BURGOS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39000773"/>
    <s v="AD"/>
    <d v="2024-01-01T00:00:00"/>
    <n v="22024001218"/>
    <s v="2024 11 1321 22700"/>
    <n v="131496.69"/>
    <x v="84"/>
    <s v="2ª PRÓRROGA CONTRATO LIMPIEZA DEPEND. MUNICIPALES (POLICÍA) EJ. 2024. EXPTE. PR-SE 32/2022 (P.S. 8 EXPTE SE 31/2020)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700"/>
  </r>
  <r>
    <n v="220229000836"/>
    <s v="AD"/>
    <d v="2024-01-01T00:00:00"/>
    <n v="22024002145"/>
    <s v="2024 11 1321 22701"/>
    <n v="900000"/>
    <x v="773"/>
    <s v="CONTRATO SERVICIO DE VIGILANCIA, CONTROL Y PROTECCIÓN DIVERSAS DEPENDENCIAS DEL  AYTO. DE VALLADOLID  2023 Y 2024."/>
    <n v="220"/>
    <s v="SALAMANCA"/>
    <s v="SALAMANCA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701"/>
  </r>
  <r>
    <n v="220240003702"/>
    <s v="AD"/>
    <d v="2024-02-29T00:00:00"/>
    <n v="22024002509"/>
    <s v="2024 11 1321 22706"/>
    <n v="3963.96"/>
    <x v="774"/>
    <s v="AUDITORIA DE SEGUIMIENTO DE CERTIFICACION DE CALIDAD 9001 SERVICIO POLICIA MUNICIPAL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706"/>
  </r>
  <r>
    <n v="220229000380"/>
    <s v="AD"/>
    <d v="2024-01-01T00:00:00"/>
    <n v="22024002003"/>
    <s v="2024 11 1321 22799"/>
    <n v="276848"/>
    <x v="775"/>
    <s v="CONTRATACIÓN SERV. RETIRADA VEHÍCULOS  V/PÚBLICA Y OTROS SERV. ESPECIAL. DEL 1-1-2023 Al 24-09-2024. EXPTE. SPSC 13/2022"/>
    <n v="220"/>
    <s v="MENGIBAR"/>
    <s v="JAEN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799"/>
  </r>
  <r>
    <n v="220240018405"/>
    <s v="AD"/>
    <d v="2024-05-17T00:00:00"/>
    <n v="22024004597"/>
    <s v="2024 11 1321 22799"/>
    <n v="3515.05"/>
    <x v="776"/>
    <s v="MANTENIMIENTO Y ACT.SEM.PRECEPT.DE SEGURIDAD EN SISTEMAS SCANER INSP.PAQUETERÍA EDIFICIOS AYTO VALLADOLID"/>
    <s v="220"/>
    <s v="MADRID"/>
    <s v="MADR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799"/>
  </r>
  <r>
    <n v="220240013229"/>
    <s v="AD"/>
    <d v="2024-04-26T00:00:00"/>
    <n v="22024004220"/>
    <s v="2024 11 1321 22799"/>
    <n v="4840"/>
    <x v="767"/>
    <s v="LEGALIZACIÓN DELTACAR 52-16-1035 EN VEHÍCULO TOYOTA PRIUS 0655DHJ/ ABRIL 2024"/>
    <s v="220"/>
    <s v="MADRID"/>
    <s v="MADR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799"/>
  </r>
  <r>
    <n v="220240036412"/>
    <s v="AD"/>
    <d v="2024-08-08T00:00:00"/>
    <n v="22024005983"/>
    <s v="2024 11 1321 22799"/>
    <n v="348.48"/>
    <x v="291"/>
    <s v="INSPECCIÓN DEL SANEAMIENTO MEDIANTE CÁMARA PARA DETECTAR PROBLEMA VESTUARIOS DEPÓSITO EL PERAL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36407"/>
    <s v="AD"/>
    <d v="2024-08-08T00:00:00"/>
    <n v="22024005961"/>
    <s v="2024 11 1321 22799"/>
    <n v="1306.8"/>
    <x v="768"/>
    <s v="ANÁLISIS DE DROGAS REALIZADOS DURANTE LOS MESES DE MAYO-JUNIO-JULIO DE 2024"/>
    <n v="220"/>
    <s v="SANTIAGO DE COMPOSTELA"/>
    <s v="LA CORUÑA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35252"/>
    <s v="AD"/>
    <d v="2024-08-01T00:00:00"/>
    <n v="22024005848"/>
    <s v="2024 11 1321 22799"/>
    <n v="5660.75"/>
    <x v="777"/>
    <s v="INSTALACION SISTEMA DE SEGURIDAD TUNELES VIA PUBLICA (SAN ISIDRO Y SALUD)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29227"/>
    <s v="AD"/>
    <d v="2024-07-04T00:00:00"/>
    <n v="22024004963"/>
    <s v="2024 11 1321 22799"/>
    <n v="100672"/>
    <x v="775"/>
    <s v="CONTRATACIÓN SERV. RETIRADA VEHÍCULOS V/PÚBLICA Y OTROS SERV. ESPECIALES DEL 25-9-2024 AL 31-12-2024.EXPTE. SPSC 13/2022"/>
    <n v="220"/>
    <s v="MENGIBAR"/>
    <s v="JAEN"/>
    <x v="0"/>
    <s v="PrAbier - Procedimiento Abierto"/>
    <s v="MultiC - MultiCriterio"/>
    <x v="1"/>
    <x v="2"/>
    <s v="2"/>
    <s v="2. Gastos corrientes en bienes y servicios"/>
    <s v="11"/>
    <x v="1"/>
    <s v="1321"/>
    <s v="1321. Policía municipal"/>
    <s v="22"/>
    <s v="22799"/>
  </r>
  <r>
    <n v="220240042267"/>
    <s v="AD"/>
    <d v="2024-09-10T00:00:00"/>
    <n v="22024006444"/>
    <s v="2024 11 1321 22799"/>
    <n v="380"/>
    <x v="12"/>
    <s v="ROTULACIÓN CASETA PASEO DE LAS MORERAS FIESTAS DE LA VIRGEN DE SAN LORENZ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42269"/>
    <s v="AD"/>
    <d v="2024-09-10T00:00:00"/>
    <n v="22024006447"/>
    <s v="2024 11 1321 22799"/>
    <n v="242"/>
    <x v="121"/>
    <s v="INSTALACIÓN ELÉCTRICA CASETA PASEO DE LAS MORERAS FIESTAS DE LA VIRGEN DE SAN LORENZO 2024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42923"/>
    <s v="AD"/>
    <d v="2024-09-19T00:00:00"/>
    <n v="22024006677"/>
    <s v="2024 11 1321 22799"/>
    <n v="5989.5"/>
    <x v="777"/>
    <s v="MANTENIMIENTO SISTEMA DE VIDEO VIGILANCIA TÚNEL DE ANDRÓMEDA Y PASADIZO RAFAEL CANO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44417"/>
    <s v="AD"/>
    <d v="2024-09-27T00:00:00"/>
    <n v="22024006808"/>
    <s v="2024 11 1321 22799"/>
    <n v="459.8"/>
    <x v="767"/>
    <s v="CERTIFICADO DE VERIFICACIÓN ANUAL DE ANALIZADOR DE DROGAS SOTOXA 10011702"/>
    <s v="220"/>
    <s v="MADRID"/>
    <s v="MADR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00483"/>
    <s v="ADO"/>
    <d v="2024-01-26T00:00:00"/>
    <n v="22024000039"/>
    <s v="2024 11 1351 224"/>
    <n v="77.61"/>
    <x v="778"/>
    <s v="EMBARCACIONES DEPORTIVAS||&quot;&quot;PÓLIZA&quot;&quot;:0631770004865||&quot;&quot;RECIBO&quot;&quot;:8536080772||&quot;&quot;MATRICULA/BASTIDOR&quot;&quot;:En trámite||&quot;&quot;RIESGO&quot;&quot;: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1"/>
    <s v="1351"/>
    <s v="1351. Protección civil"/>
    <s v="22"/>
    <s v="224"/>
  </r>
  <r>
    <n v="220240000484"/>
    <s v="ADO"/>
    <d v="2024-01-26T00:00:00"/>
    <n v="22024000040"/>
    <s v="2024 11 1351 224"/>
    <n v="77.61"/>
    <x v="778"/>
    <s v="EMBARCACIONES DEPORTIVAS||&quot;&quot;PÓLIZA&quot;&quot;:0631770003062||&quot;&quot;RECIBO&quot;&quot;:8536080761||&quot;&quot;MATRICULA/BASTIDOR&quot;&quot;:CHD - 9219||&quot;&quot;RIESGO&quot;&quot;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1"/>
    <s v="1351"/>
    <s v="1351. Protección civil"/>
    <s v="22"/>
    <s v="224"/>
  </r>
  <r>
    <n v="220240000485"/>
    <s v="ADO"/>
    <d v="2024-01-26T00:00:00"/>
    <n v="22024000041"/>
    <s v="2024 11 1351 224"/>
    <n v="77.61"/>
    <x v="778"/>
    <s v="EMBARCACIONES DEPORTIVAS||&quot;&quot;PÓLIZA&quot;&quot;:0631770012557||&quot;&quot;RECIBO&quot;&quot;:8521785941||&quot;&quot;MATRICULA/BASTIDOR&quot;&quot;:chd2388||&quot;&quot;RIESGO&quot;&quot;: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1"/>
    <s v="1351"/>
    <s v="1351. Protección civil"/>
    <s v="22"/>
    <s v="224"/>
  </r>
  <r>
    <n v="220240029214"/>
    <s v="D"/>
    <d v="2024-07-03T00:00:00"/>
    <n v="22024001013"/>
    <s v="2024 11 1321 214"/>
    <n v="699.11"/>
    <x v="751"/>
    <s v="VARTA SILVER AGM 70AH 760A(EN) 12V +DCHA / COFAN LLAVE DE VASO 3/8&quot;&quot; CON PUNTA T-20 / MOTUL SCOOTER POWER 4T 5W40 MA 1L /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08488"/>
    <s v="ADO"/>
    <d v="2024-03-26T00:00:00"/>
    <n v="22024003119"/>
    <s v="2024 11 1351 224"/>
    <n v="1447.75"/>
    <x v="761"/>
    <s v="POLIZA DE SEGUROS - ACC COLECTIVOS L1-G-470000613 /// 2024"/>
    <n v="24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51"/>
    <s v="1351. Protección civil"/>
    <s v="22"/>
    <s v="224"/>
  </r>
  <r>
    <n v="220240027323"/>
    <s v="ADO"/>
    <d v="2024-06-26T00:00:00"/>
    <n v="22024005177"/>
    <s v="2024 11 1351 224"/>
    <n v="63.94"/>
    <x v="778"/>
    <s v="PERRO DELTA   ||&quot;&quot;PÓLIZA&quot;&quot;:9041880120775||&quot;&quot;RECIBO&quot;&quot;:8566802175||&quot;&quot;RIESGO&quot;&quot;//////PREVENCION Y PROTECCION CIVIL"/>
    <s v="240"/>
    <s v="MAJADAHONDA"/>
    <s v="MADRID"/>
    <x v="0"/>
    <s v="AdDirec - Adjudicación Directa"/>
    <s v="SinC - Sin Criterio"/>
    <x v="0"/>
    <x v="1"/>
    <s v="2"/>
    <s v="2. Gastos corrientes en bienes y servicios"/>
    <s v="11"/>
    <x v="1"/>
    <s v="1351"/>
    <s v="1351. Protección civil"/>
    <s v="22"/>
    <s v="224"/>
  </r>
  <r>
    <n v="220240038170"/>
    <s v="D"/>
    <d v="2024-08-19T00:00:00"/>
    <n v="22024001011"/>
    <s v="2024 11 1321 214"/>
    <n v="133.1"/>
    <x v="747"/>
    <s v="reparacion llant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044"/>
    <s v="D"/>
    <d v="2024-08-29T00:00:00"/>
    <n v="22024001011"/>
    <s v="2024 11 1321 214"/>
    <n v="901.45"/>
    <x v="747"/>
    <s v="REPARACION CHAPA LATERAL DR E IZQ / ROTULACION / PINTARMANO DE OBRA PARTES AFECTADAS / MATERIALES PINTUR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442"/>
    <s v="D"/>
    <d v="2024-09-03T00:00:00"/>
    <n v="22024001011"/>
    <s v="2024 11 1321 214"/>
    <n v="526.47"/>
    <x v="284"/>
    <s v="TA24 1373 REPARACION 4747-GSV KMS.329629 CAMBIAR RUEDAS DELANTERAS MICHELIN AGILIS 3 MEDIDA 225/65 R16 112T KIT-A PACK S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039"/>
    <s v="D"/>
    <d v="2024-08-29T00:00:00"/>
    <n v="22024001011"/>
    <s v="2024 11 1321 214"/>
    <n v="533.21"/>
    <x v="511"/>
    <s v="STATOR SATELIS MOTOR PIAGGIO P58070R / JUNTA TAPA STATOR P840504 / PLIEGO ADHESIVOS ESCUDO POLICIA MUNICIPAL. 6UDS 43X50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172"/>
    <s v="D"/>
    <d v="2024-08-19T00:00:00"/>
    <n v="22024001011"/>
    <s v="2024 11 1321 214"/>
    <n v="780.17"/>
    <x v="285"/>
    <s v="H.M.O.,  REV.   FALLO  MOTOR,  SUST. SENSOR PM Y COMPROBAR FUNCIONAMIENTO /  H.M.O., REALIZAR MANTENIMIENTO / SENSOR P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268"/>
    <s v="D"/>
    <d v="2024-08-19T00:00:00"/>
    <n v="22024001011"/>
    <s v="2024 11 1321 214"/>
    <n v="1738.82"/>
    <x v="286"/>
    <s v="205/60R 16 MICHELIN PRIM4 92H ( 3997-JKP  ) / S.I. GESTION DE NFU  (  CAT. B  3997-JKP ) / ALINEACION ELECTRONICA ( DIRE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266"/>
    <s v="D"/>
    <d v="2024-08-19T00:00:00"/>
    <n v="22024001013"/>
    <s v="2024 11 1321 214"/>
    <n v="937.1"/>
    <x v="750"/>
    <s v="PAPEL/5020032 - BOBINA CELU.. 100% 2H. 5,2KG. 23 CM. / PAPEL/5020032 - BOBINA CELU.. 100% 2H. 5,2KG. 23 CM. / TEXTO/ - 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477"/>
    <s v="D"/>
    <d v="2024-09-03T00:00:00"/>
    <n v="22024001013"/>
    <s v="2024 11 1321 214"/>
    <n v="1248.72"/>
    <x v="751"/>
    <s v="MEGA GATO DE FOSO DG 750KG TRS750 / MEGA GATO CARRETILLA 3T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042"/>
    <s v="D"/>
    <d v="2024-08-29T00:00:00"/>
    <n v="22024001013"/>
    <s v="2024 11 1321 214"/>
    <n v="208.01"/>
    <x v="263"/>
    <s v="BUJIA DE ESPIGA / TORNILLO 7991 5X50 / TUERCA HEXAGONAL / BATERIA AGER 74AH 58530 / lampara 24v H4 MasterDuty P43t-38 /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245"/>
    <s v="D"/>
    <d v="2024-08-19T00:00:00"/>
    <n v="22024001011"/>
    <s v="2024 11 1321 214"/>
    <n v="33.880000000000003"/>
    <x v="254"/>
    <s v="ACUERDO MARCO_VA7632AH:PARASOL RECUPERADO Y CARCASA LLAVE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247"/>
    <s v="D"/>
    <d v="2024-08-19T00:00:00"/>
    <n v="22024001011"/>
    <s v="2024 11 1321 214"/>
    <n v="219.17"/>
    <x v="254"/>
    <s v="ACUERDO MARCO_3998JKP: ACEITE 5W30,TASA, ARANDELA Y FILTRO DE ACEITE,REGENERACION Y LIMPIEZA FAP,REVISOIN,SUSTIUTIR ACEI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39000034"/>
    <s v="AD"/>
    <d v="2024-01-01T00:00:00"/>
    <n v="22024001054"/>
    <s v="2024 11 1361 213"/>
    <n v="1300.75"/>
    <x v="779"/>
    <s v="CONTRATO PREST SERV MANT CONSERV MÁQUINAS, EQUIPOS, HERRAM Y MATER 7 ; LOTE 6: MANT PREV GIMNASIO;SEISYPC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n v="4312"/>
    <s v="4312. Mercados"/>
    <n v="22"/>
    <n v="22602"/>
  </r>
  <r>
    <n v="220239000044"/>
    <s v="AD"/>
    <d v="2024-01-01T00:00:00"/>
    <n v="22024001056"/>
    <s v="2024 11 1361 213"/>
    <n v="9052.5"/>
    <x v="780"/>
    <s v="CONTRATO PREST SERV MANT CONSERV MAQU,EQUIP,HERRAMIENTAS Y MATERIALES 7/LOTE 5:MANT PREVENT EQ HERR EXCARCELACION/SEISPC"/>
    <n v="220"/>
    <s v="MOS"/>
    <s v="PONTEVEDRA"/>
    <x v="0"/>
    <s v="PrAbier - Procedimiento Abierto"/>
    <s v="MultiC - MultiCriterio"/>
    <x v="1"/>
    <x v="0"/>
    <s v="2"/>
    <s v="2. Gastos corrientes en bienes y servicios"/>
    <s v="11"/>
    <x v="1"/>
    <n v="4312"/>
    <s v="4312. Mercados"/>
    <n v="22"/>
    <n v="22602"/>
  </r>
  <r>
    <n v="220240041037"/>
    <s v="D"/>
    <d v="2024-08-29T00:00:00"/>
    <n v="22024001011"/>
    <s v="2024 11 1321 214"/>
    <n v="1084.6199999999999"/>
    <x v="251"/>
    <s v="SUSTITUIR FLUIDO REFRIGERANTE / SUSTITUIR COMPRESOR COMPLETO A/C / SUSTITUIR NITROGENO  / SUSTITUIR OBUS CARGA / REALI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0672"/>
    <s v="AD"/>
    <d v="2024-07-15T00:00:00"/>
    <n v="22024005694"/>
    <s v="2024 11 1361 212"/>
    <n v="1127.72"/>
    <x v="781"/>
    <s v="REPARACION Y LIMPIEZA CANALON NAVE DE VOLUNTARIOS DE PROTECCION CIVIL///SERV. DE EXTINCION DE INCENDIOS"/>
    <n v="220"/>
    <s v="SANTOVENIA DE PISUERGA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2"/>
  </r>
  <r>
    <n v="220219001063"/>
    <s v="AD"/>
    <d v="2024-01-01T00:00:00"/>
    <n v="22024001953"/>
    <s v="2024 11 1361 213"/>
    <n v="174.34"/>
    <x v="97"/>
    <s v="CONTRATO IMPRESIÓN CORPORATIVA DEL 1 DE ENERO AL 7 DE FEBRERO DE 2024; SEISYPC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043"/>
    <s v="AD"/>
    <d v="2024-01-01T00:00:00"/>
    <n v="22024001534"/>
    <s v="2024 11 1361 213"/>
    <n v="54208"/>
    <x v="782"/>
    <s v="CONTRATO PREST SERV MANT CONSERV MÁQUINAS, EQUIPOS, HERRAM Y MATER 7 ; LOTE 1: MANT PREV EQUIPOS RESP AUTÓNOMA;SEISYPC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29000093"/>
    <s v="AD"/>
    <d v="2024-01-01T00:00:00"/>
    <n v="22024002079"/>
    <s v="2024 11 1361 213"/>
    <n v="833"/>
    <x v="783"/>
    <s v="MANTENIMIENTO INSTALAC. TERMICAS LOTE 2;PRESTAC. COMPLEMENTARIAS/AJUSTE ANUALIDADES DEL 01/01/2024 AL 28/02/2024/SEIS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033"/>
    <s v="AD"/>
    <d v="2024-01-01T00:00:00"/>
    <n v="22024001053"/>
    <s v="2024 11 1361 213"/>
    <n v="3839.67"/>
    <x v="350"/>
    <s v="CONTRATO PREST SERV MANT CONSERV MÁQUINAS, EQUIPOS, HERRAM Y MATER 7 ; LOTE 3: MANT PREV PUERTAS SECC Y CORRED;SEISY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09"/>
    <s v="AD"/>
    <d v="2024-01-01T00:00:00"/>
    <n v="22024001075"/>
    <s v="2024 11 1361 213"/>
    <n v="605"/>
    <x v="350"/>
    <s v="CONTRATO PREST SERV MANT CONSERV MÁQUINAS, EQUIPOS, HERRAM Y MATER 7 ; LOTE 3: MANT CORREC PUERTAS SECC Y CORRED;SEISY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40003699"/>
    <s v="AD"/>
    <d v="2024-02-29T00:00:00"/>
    <n v="22024002601"/>
    <s v="2024 11 1361 213"/>
    <n v="370.87"/>
    <x v="784"/>
    <s v="SUSTITUCION DE SENSOR DE CH4 EN DETECTOR DE GASES VENTIS PRO5 Y CALIBRAR///SERV. EXTINCION DE INCENDIOS"/>
    <n v="220"/>
    <s v="LAS ROZAS"/>
    <s v="MADRID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1"/>
    <s v="213"/>
  </r>
  <r>
    <n v="220239000035"/>
    <s v="AD"/>
    <d v="2024-01-01T00:00:00"/>
    <n v="22024001055"/>
    <s v="2024 11 1361 213"/>
    <n v="1497.38"/>
    <x v="124"/>
    <s v="CONTRATO PREST SER MANT CONSERV MÁQU,EQUIPOS,HERRAM Y MATER 7/LOTE 7:MANT PREVENTIVO EXTINTORES PORTATILES/SEIS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12"/>
    <s v="AD"/>
    <d v="2024-01-01T00:00:00"/>
    <n v="22024001078"/>
    <s v="2024 11 1361 213"/>
    <n v="242"/>
    <x v="124"/>
    <s v="CONTRATO PREST SERV MANT CONSERV MÁQUINAS, EQUIPOS, HERRAM Y MATER 7 ; LOTE 7: MANT CORREC EXTINT PORTÁTILES;SEISY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07"/>
    <s v="AD"/>
    <d v="2024-01-01T00:00:00"/>
    <n v="22024001073"/>
    <s v="2024 11 1361 213"/>
    <n v="5445"/>
    <x v="782"/>
    <s v="CONTRATO PREST SERV MANT CONSERV MÁQUINAS, EQUIPOS, HERRAM Y MATER 7 ; LOTE 1: MANT CORREC EQUIPOS RESP AUTÓNOMA;SEISYPC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979"/>
    <s v="AD"/>
    <d v="2024-01-01T00:00:00"/>
    <n v="22024001890"/>
    <s v="2024 11 1361 213"/>
    <n v="2052.89"/>
    <x v="97"/>
    <s v="SEGUNDA PRÓRROGA CONTRATO SUMINISTRO IMPRESIÓN CORPORATIVA; EXPTE PR SE 40_2021; SEISYPC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067"/>
    <s v="AD"/>
    <d v="2024-01-01T00:00:00"/>
    <n v="22024001058"/>
    <s v="2024 11 1361 213"/>
    <n v="14641.09"/>
    <x v="785"/>
    <s v="CONTRATO PREST SERV MANT CONSERV MAQU,EQUIPOS,HERRAM Y MATERIALES 7/LOTE 2: MANT PREVENT BOTELLAS AIRE COMPRIMIDO/SEISPC"/>
    <n v="220"/>
    <s v="ARGANDA DEL REY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08"/>
    <s v="AD"/>
    <d v="2024-01-01T00:00:00"/>
    <n v="22024001074"/>
    <s v="2024 11 1361 213"/>
    <n v="1210"/>
    <x v="785"/>
    <s v="CONTRATO PREST SERV MANT CONSERV MAQ,EQUIPOS,HERRAM Y MATERIALES 7/LOTE 2:MANT CORRECTIVO BOTELLAS AIRE COMPRIMIDO/SEIS"/>
    <n v="220"/>
    <s v="ARGANDA DEL REY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10"/>
    <s v="AD"/>
    <d v="2024-01-01T00:00:00"/>
    <n v="22024001076"/>
    <s v="2024 11 1361 213"/>
    <n v="1210"/>
    <x v="780"/>
    <s v="CONTRATO PREST SERV MANT CONSERV MÁQUINAS, EQUIPOS, HERRAM Y MATER 7 ; LOTE 5: MANT CORREC EQ Y HERR EXCARCEL;SEISYPC"/>
    <n v="220"/>
    <s v="MOS"/>
    <s v="PONTEVEDRA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11"/>
    <s v="AD"/>
    <d v="2024-01-01T00:00:00"/>
    <n v="22024001077"/>
    <s v="2024 11 1361 213"/>
    <n v="605"/>
    <x v="779"/>
    <s v="CONTRATO PREST SERV MANT CONSERV MÁQUINAS, EQUIPOS, HERRAM Y MATER 7 ; LOTE 6: MANT CORREC GIMNASIO;SEISYPC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40026345"/>
    <s v="AD"/>
    <d v="2024-06-21T00:00:00"/>
    <n v="22024005228"/>
    <s v="2024 11 1361 213"/>
    <n v="84.7"/>
    <x v="92"/>
    <s v="TRABAJO DE TALADRO Y ADECUACION DE HUECO DE TUBO DE EVACUACION EN CRISTAL///SERV. EXTINCION DE INCENDIO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1"/>
    <s v="213"/>
  </r>
  <r>
    <n v="220240025807"/>
    <s v="AD"/>
    <d v="2024-06-19T00:00:00"/>
    <n v="22024005133"/>
    <s v="2024 11 1361 213"/>
    <n v="73.81"/>
    <x v="786"/>
    <s v="REPARACION DE COCINA DE GAS NATURAL DEL PARQUE CENTRAL DE BOMBEROS///SERVICIO DE EXTINCION DE INCENDIO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1"/>
    <s v="213"/>
  </r>
  <r>
    <n v="220240013252"/>
    <s v="AD"/>
    <d v="2024-04-26T00:00:00"/>
    <n v="22024004282"/>
    <s v="2024 11 1361 213"/>
    <n v="2468.4"/>
    <x v="787"/>
    <s v="REVISION DE TRES JUEGOS DE COJINES ELEVADORES REQTEC//SERVICIO DE EXTINCION DE INCENDIOS"/>
    <s v="220"/>
    <s v="CARMONA"/>
    <s v="SEVILLA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1"/>
    <s v="213"/>
  </r>
  <r>
    <n v="220240011583"/>
    <s v="AD"/>
    <d v="2024-04-15T00:00:00"/>
    <n v="22024003444"/>
    <s v="2024 11 1361 213"/>
    <n v="3750.3"/>
    <x v="783"/>
    <s v="1a. PRORROGA MANTENIM. Y CONSERVACION INSTALACIONES TERMICAS/PRESTACIONES COMPLEMENTARIAS DEL 05/04/2024 AL 31/12/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1"/>
    <s v="213"/>
  </r>
  <r>
    <n v="220240011582"/>
    <s v="AD"/>
    <d v="2024-04-15T00:00:00"/>
    <n v="22024003443"/>
    <s v="2024 11 1361 213"/>
    <n v="2904.3"/>
    <x v="783"/>
    <s v="1a. PRORROGA  MANTENIMIENTO Y CONSERVACION INTALACIONES TERMICAS/PRESTACIONES BASICAS DEL 05/04/2024 AL 31/12/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1"/>
    <s v="213"/>
  </r>
  <r>
    <n v="220240035983"/>
    <s v="AD"/>
    <d v="2024-08-07T00:00:00"/>
    <n v="22024005894"/>
    <s v="2024 11 1361 213"/>
    <n v="79.86"/>
    <x v="788"/>
    <s v="REPARACION DE DOS PANTALONES DE RESCATE TÉCNICO Y CREMALLERAS DE PANTALON Y BOLSA DE TRASLADO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3"/>
  </r>
  <r>
    <n v="220240035985"/>
    <s v="AD"/>
    <d v="2024-08-07T00:00:00"/>
    <n v="22024005897"/>
    <s v="2024 11 1361 213"/>
    <n v="90.75"/>
    <x v="744"/>
    <s v="REPARACIÓN DE MICRO DE MEGAFONÍA DE CENTRALITA EN PARQUE BOMBEROS DE LAS ERAS/SEISPC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3"/>
  </r>
  <r>
    <n v="220240030106"/>
    <s v="AD"/>
    <d v="2024-07-09T00:00:00"/>
    <n v="22024005469"/>
    <s v="2024 11 1361 213"/>
    <n v="15.37"/>
    <x v="788"/>
    <s v="REPARACION DE 2 PANTALONES DE RESCATE TECNICO Y COSIDO DE ESCUDO EN CHALECO////SERV. EXTINCION DE INCENDIOS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3"/>
  </r>
  <r>
    <n v="220240042271"/>
    <s v="AD"/>
    <d v="2024-09-10T00:00:00"/>
    <n v="22024006477"/>
    <s v="2024 11 1361 213"/>
    <n v="56.51"/>
    <x v="788"/>
    <s v="REPARACION DE 5 PANTALONES RT Y GOMAS DE GAFAS RESPONDER DE CASCO F2///SERV. EXTINCION DE INCENDIOS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3"/>
  </r>
  <r>
    <n v="220240004085"/>
    <s v="AD"/>
    <d v="2024-03-02T00:00:00"/>
    <n v="22024003086"/>
    <s v="2024 11 1361 214"/>
    <n v="380.35"/>
    <x v="789"/>
    <s v="SERVICIO DE INSPECCION 2 VEHICULOS ELECTRICOS VOLKSWAGEN, MATR: 8111LPS Y 8126LPS//SERVICIO DE EXTINCION DE INCENDIOS"/>
    <n v="220"/>
    <s v="BARCELONA"/>
    <s v="BARCELONA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1"/>
    <s v="214"/>
  </r>
  <r>
    <n v="220240002036"/>
    <s v="ADO"/>
    <d v="2024-02-21T00:00:00"/>
    <n v="22024001636"/>
    <s v="2024 11 1361 214"/>
    <n v="2319.33"/>
    <x v="790"/>
    <s v="MANTENIM. PREVENTIVO VEHICULO ALTURA (  Mantenimiento preventivo anual carrozado de altura de vehículo 6263-LCL )/SEISPC"/>
    <n v="240"/>
    <s v="SEVILLA"/>
    <s v="SEVILLA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1"/>
    <s v="214"/>
  </r>
  <r>
    <n v="220240000749"/>
    <s v="AD"/>
    <d v="2024-02-05T00:00:00"/>
    <n v="22024000164"/>
    <s v="2024 11 1361 214"/>
    <n v="2506.9499999999998"/>
    <x v="791"/>
    <s v="SUSTITUCION DE PANTALLA DISPLAY DE CUADRO DIGITAL DE MANDOS DE VEHICULO FSV-5 MATR. 8108GDJ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1"/>
    <s v="214"/>
  </r>
  <r>
    <n v="220240006780"/>
    <s v="D"/>
    <d v="2024-03-18T00:00:00"/>
    <n v="22024000022"/>
    <s v="2024 11 1361 214"/>
    <n v="738.63"/>
    <x v="285"/>
    <s v="SUSTITUIR  ROTULAS  Y  BARRA TRANSVERSAL /  ALINEACION CAMION DEL SERVICIO DE EXTINCION DE INCENDIOS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4"/>
  </r>
  <r>
    <n v="220240006832"/>
    <s v="D"/>
    <d v="2024-03-18T00:00:00"/>
    <n v="22024000022"/>
    <s v="2024 11 1361 214"/>
    <n v="292.14999999999998"/>
    <x v="285"/>
    <s v="REVISAR ESTRIBO Y PELDAÑOS PUERTA VEHICULO 4918JLF POR MALA CONEXION DE CONECTORES  EN  CAJA DE FUSIBLES/SEISPC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4"/>
  </r>
  <r>
    <n v="220240027224"/>
    <s v="D"/>
    <d v="2024-06-26T00:00:00"/>
    <n v="22024000022"/>
    <s v="2024 11 1361 214"/>
    <n v="143.26"/>
    <x v="285"/>
    <s v="REVISAR  POSIBLE  PERDIDA  DE AIRE,  COMPROBAR VALVULAS Y RACORES MATR. 4918JLF//SERVICIO EXTINCION DE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39000846"/>
    <s v="AD"/>
    <d v="2024-01-01T00:00:00"/>
    <n v="22024001197"/>
    <s v="2024 11 1361 22100"/>
    <n v="30000"/>
    <x v="102"/>
    <s v="PRIMERA PRÓRROGA CONTRATO SUMINISTRO ENERGÍA ELÉCTRICA SEISYPC;EXPTE..PR SE 27_2023 PS 5 EXPTE.: PR SE 13_2021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100"/>
  </r>
  <r>
    <n v="220239000436"/>
    <s v="AD"/>
    <d v="2024-01-01T00:00:00"/>
    <n v="22024001109"/>
    <s v="2024 11 1361 22102"/>
    <n v="35000"/>
    <x v="272"/>
    <s v="CONTRATO SUMINISTRO GAS NATURAL; AÑO 2024 Y DEL 1 DE ENERO AL 30 DE SEPTIEMBRE DE 2025; SEISYPC."/>
    <n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102"/>
  </r>
  <r>
    <n v="220239000869"/>
    <s v="AD"/>
    <d v="2024-01-01T00:00:00"/>
    <n v="22024001290"/>
    <s v="2024 11 1361 22103"/>
    <n v="20000"/>
    <x v="293"/>
    <s v="Expte.: PR_SE 37_2022 Segunda Prórroga contrato de suministro de gasóleo automoción; SEISYPC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103"/>
  </r>
  <r>
    <n v="220229000565"/>
    <s v="AD"/>
    <d v="2024-01-01T00:00:00"/>
    <n v="22024002724"/>
    <s v="2024 11 1361 22103"/>
    <n v="1500"/>
    <x v="158"/>
    <s v="CONTRATO SUMINISTRO GASOLINA 95 PARA VEHÍCULOS; SERVICIO DE EXTINCIÓN DE INCENDIOS, SALVAMENTO Y PROTECCIÓN CIVIL."/>
    <n v="220"/>
    <s v="MADRID"/>
    <s v="MADRID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103"/>
  </r>
  <r>
    <n v="220240000834"/>
    <s v="AD"/>
    <d v="2024-02-08T00:00:00"/>
    <n v="22024001031"/>
    <s v="2024 11 1361 22104"/>
    <n v="135.04"/>
    <x v="792"/>
    <s v="EQUIPACIONES DEPORTIVAS DE BALONCESTO (6 UD) /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04"/>
  </r>
  <r>
    <n v="220240000832"/>
    <s v="AD"/>
    <d v="2024-02-08T00:00:00"/>
    <n v="22024001010"/>
    <s v="2024 11 1361 22104"/>
    <n v="1573"/>
    <x v="793"/>
    <s v="ESCUDOS CORPORATIVOS BORDADOS PARA PRENDAS Y BOLSAS (1.000 UDS)///SERVICIO DE EXTINCION DE INCENDIOS"/>
    <n v="220"/>
    <s v="ARROYO DE LA ENCOMIENDA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04"/>
  </r>
  <r>
    <n v="220240025805"/>
    <s v="AD"/>
    <d v="2024-06-19T00:00:00"/>
    <n v="22024005110"/>
    <s v="2024 11 1361 22104"/>
    <n v="352"/>
    <x v="792"/>
    <s v="EQUIPACIONES DEPORTIVAS DE FUTBOL (16 UDS) PARA REPRESENTACION OFICIAL DEL SERVICIO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04"/>
  </r>
  <r>
    <n v="220240022934"/>
    <s v="AD"/>
    <d v="2024-06-06T00:00:00"/>
    <n v="22024004871"/>
    <s v="2024 11 1361 22104"/>
    <n v="572.80999999999995"/>
    <x v="794"/>
    <s v="BOTAS DE INTERVENCIÓN DE CAÑA ( 2 PARES: TALLAS 42 Y 44)///SERVICIO DE EXTINCION DE INCENDIOS"/>
    <s v="220"/>
    <s v="ARNEDO"/>
    <s v="LA RIOJ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04"/>
  </r>
  <r>
    <n v="220240013904"/>
    <s v="AD"/>
    <d v="2024-05-02T00:00:00"/>
    <n v="22024002245"/>
    <s v="2024 11 1361 22104"/>
    <n v="30976"/>
    <x v="795"/>
    <s v="2a. PRORROGA CONTRATO VESTUARIO//LOTE 3:TRAJE DE AGUA//SERVICIO DE EXTINCION DE INCENDIOS"/>
    <s v="220"/>
    <s v="ARNEDO"/>
    <s v="LA RIOJA"/>
    <x v="1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3902"/>
    <s v="AD"/>
    <d v="2024-05-02T00:00:00"/>
    <n v="22024002243"/>
    <s v="2024 11 1361 22104"/>
    <n v="24805"/>
    <x v="795"/>
    <s v="2a. PRORROGA CONTRATO VESTUARIO//LOTE 1: ROPA DE PARQUE//SERVICIO DE EXTINCION DE INCENDIOS"/>
    <s v="220"/>
    <s v="ARNEDO"/>
    <s v="LA RIOJA"/>
    <x v="1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3932"/>
    <s v="AD"/>
    <d v="2024-05-02T00:00:00"/>
    <n v="22024004331"/>
    <s v="2024 11 1361 22104"/>
    <n v="2205.35"/>
    <x v="782"/>
    <s v="REPUESTOS PARA CASCOS HPS7000/DRAGER:10 CUBRENUCAS ALUMINIZADOS/20 SOTOCASCOS/1 ACOLCHADO PARA INTERIOR/1 ATALAJE/SEISPC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04"/>
  </r>
  <r>
    <n v="220240013905"/>
    <s v="AD"/>
    <d v="2024-05-02T00:00:00"/>
    <n v="22024002246"/>
    <s v="2024 11 1361 22104"/>
    <n v="3630"/>
    <x v="787"/>
    <s v="2a. PRORROGA CONTRATO VESTUARIO//LOTE 4: BOTAS Y ZAPATOS//SERVICIO DE EXTINCION DE INCENDIOS"/>
    <s v="220"/>
    <s v="CARMONA"/>
    <s v="SEVILLA"/>
    <x v="1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3903"/>
    <s v="AD"/>
    <d v="2024-05-02T00:00:00"/>
    <n v="22024002244"/>
    <s v="2024 11 1361 22104"/>
    <n v="16879.5"/>
    <x v="365"/>
    <s v="2a. PRORROGA CONTRATO VESTUARIO//LOTE 2: COMPLEMENTOS TECNICOS//SERVICIO DE EXTINCION DE INCENDIOS"/>
    <s v="220"/>
    <s v="VALLADOLID"/>
    <s v="VALLADOLID"/>
    <x v="1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2548"/>
    <s v="AD"/>
    <d v="2024-04-25T00:00:00"/>
    <n v="22024004195"/>
    <s v="2024 11 1361 22104"/>
    <n v="1325.81"/>
    <x v="795"/>
    <s v="SUMINISTRO DE BOLSAS DE TRANSPORTE (7 UDS)///SERVICIO DE EXTINCION DE INCENDIOS"/>
    <s v="220"/>
    <s v="ARNEDO"/>
    <s v="LA RIOJ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04"/>
  </r>
  <r>
    <n v="220240030105"/>
    <s v="AD"/>
    <d v="2024-07-09T00:00:00"/>
    <n v="22024005333"/>
    <s v="2024 11 1361 22104"/>
    <n v="1864.01"/>
    <x v="796"/>
    <s v="REPUESTOS PARA CASCOS F2 X TREM DE MSA PARA INTERVENCIONES DE LA DIVISION OPERATIVA//SERV. EXTINCION INCENDIOS"/>
    <n v="220"/>
    <s v="PALENCIA"/>
    <s v="PALENCI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04"/>
  </r>
  <r>
    <n v="220240042272"/>
    <s v="AD"/>
    <d v="2024-09-10T00:00:00"/>
    <n v="22024006497"/>
    <s v="2024 11 1361 22104"/>
    <n v="592.9"/>
    <x v="787"/>
    <s v="SUMINISTRO DE 2 PARES DE BOTAS DE INTERVENCION HAIX EAGLE///SERV. EXTINCION DE INCENDIOS"/>
    <n v="220"/>
    <s v="CARMONA"/>
    <s v="SEVILL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04"/>
  </r>
  <r>
    <n v="220240041805"/>
    <s v="AD"/>
    <d v="2024-09-05T00:00:00"/>
    <n v="22024006272"/>
    <s v="2024 11 1361 22104"/>
    <n v="490.05"/>
    <x v="787"/>
    <s v="CORDONES PARA BOTAS DE INTERVENCION HAIX EAGLE///SERV. EXTINCION DE INCENDIOS"/>
    <n v="220"/>
    <s v="CARMONA"/>
    <s v="SEVILL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04"/>
  </r>
  <r>
    <n v="220240003025"/>
    <s v="AD"/>
    <d v="2024-02-21T00:00:00"/>
    <n v="22024001628"/>
    <s v="2024 11 1361 22199"/>
    <n v="19.97"/>
    <x v="788"/>
    <s v="REPARACIONES DE PRENDAS Y MATERIALES DEL 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6630"/>
    <s v="AD"/>
    <d v="2024-03-14T00:00:00"/>
    <n v="22024003314"/>
    <s v="2024 11 1361 22199"/>
    <n v="23.6"/>
    <x v="788"/>
    <s v="REPARACIONES DE PRENDAS Y MATERIALES: 2 CREMALLERAS DE FORROS POLARES Y 1 BOLSA DE TRASLADO/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3026"/>
    <s v="AD"/>
    <d v="2024-02-21T00:00:00"/>
    <n v="22024001629"/>
    <s v="2024 11 1361 22199"/>
    <n v="41.94"/>
    <x v="797"/>
    <s v="BOTELLAS DE GAS PROPANO (3 UD)///SERVICIO DE EXTINCION DE INCENDIOS"/>
    <n v="220"/>
    <s v="MUGA DE SAYAGO"/>
    <s v="ZAMORA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6646"/>
    <s v="AD"/>
    <d v="2024-03-14T00:00:00"/>
    <n v="22024003380"/>
    <s v="2024 11 1361 22199"/>
    <n v="107.96"/>
    <x v="795"/>
    <s v="REPARAR 2 PRENDAS DEL TRAJE DE INTERVENCION EN RESCATE TECNICO Y FORESTAL/SERVICIO DE EXTINCION DE INCENDIOS"/>
    <n v="220"/>
    <s v="ARNEDO"/>
    <s v="LA RIOJA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3705"/>
    <s v="AD"/>
    <d v="2024-02-29T00:00:00"/>
    <n v="22024002562"/>
    <s v="2024 11 1361 22199"/>
    <n v="153.11000000000001"/>
    <x v="559"/>
    <s v="RECARGA DE UNA BOTELLA DE OXIGENO MEDICINAL///SERVICIO DE EXTINCION DE INCENDIOS"/>
    <n v="220"/>
    <s v="BARCELONA"/>
    <s v="BARCELONA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19"/>
    <s v="AD"/>
    <d v="2024-03-22T00:00:00"/>
    <n v="22024003581"/>
    <s v="2024 11 1361 22199"/>
    <n v="36.299999999999997"/>
    <x v="798"/>
    <s v="4 PUNTAS DE MANGUERAS DEL EQUIPO DE OXICORTE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3047"/>
    <s v="AD"/>
    <d v="2024-02-21T00:00:00"/>
    <n v="22024001644"/>
    <s v="2024 11 1361 22199"/>
    <n v="222.46"/>
    <x v="797"/>
    <s v="BOTELLAS DE BUTANO (14 UD) ///SERVICIO DE EXTINCION DE INCENDIOS"/>
    <n v="220"/>
    <s v="MUGA DE SAYAGO"/>
    <s v="ZAMORA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4083"/>
    <s v="AD"/>
    <d v="2024-03-02T00:00:00"/>
    <n v="22024002786"/>
    <s v="2024 11 1361 22199"/>
    <n v="275"/>
    <x v="799"/>
    <s v="ADQUISICIÓN DE REGALOS PARA CELEBRACION DIA DEL NIÑO///SERV.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20"/>
    <s v="AD"/>
    <d v="2024-03-22T00:00:00"/>
    <n v="22024003585"/>
    <s v="2024 11 1361 22199"/>
    <n v="331.81"/>
    <x v="637"/>
    <s v="REGALOS PARA ALUMNOS DEL COLEGIO SAN JUAN DE DIOS PARA CELEBRACION DEL 08/03/2024//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34"/>
    <s v="AD"/>
    <d v="2024-03-22T00:00:00"/>
    <n v="22024003753"/>
    <s v="2024 11 1361 22199"/>
    <n v="352"/>
    <x v="800"/>
    <s v="AVITUALLAMIENTO A LOS PARTICIPANTES EN EL TORNEO DE FUTBOL 7 ENTRE LOS EQUIPOS DE LOS SERVICIOS DE EMERGENCIAS//SEISPC"/>
    <n v="220"/>
    <s v="ZARATAN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7510"/>
    <s v="AD"/>
    <d v="2024-03-20T00:00:00"/>
    <n v="22024003401"/>
    <s v="2024 11 1361 22199"/>
    <n v="401.12"/>
    <x v="124"/>
    <s v="EXTINTORES DE PRACTICAS DE AGUA Y CO2 Y PRECINTOS DE PLASTICO/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7514"/>
    <s v="AD"/>
    <d v="2024-03-20T00:00:00"/>
    <n v="22024003447"/>
    <s v="2024 11 1361 22199"/>
    <n v="450.12"/>
    <x v="801"/>
    <s v="SUMINISTRO DE GARRAFAS DE LIQUIDO PARA GENERAR HUMO PARA PRACTICAS (6 UDS)//SERV. EXTINCION INCENDIOS"/>
    <n v="220"/>
    <s v="LAGUNA DE DUERO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0717"/>
    <s v="AD"/>
    <d v="2024-02-05T00:00:00"/>
    <n v="22024000003"/>
    <s v="2024 11 1361 22199"/>
    <n v="523.29"/>
    <x v="802"/>
    <s v="8 GARRAFAS DETERGENTE PARA MAQUINA LAVAVAJILLAS DE PARQUE CENTRAL DE LAS ERAS/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18"/>
    <s v="AD"/>
    <d v="2024-03-22T00:00:00"/>
    <n v="22024003580"/>
    <s v="2024 11 1361 22199"/>
    <n v="830.16"/>
    <x v="802"/>
    <s v="DETERGENTE Y ANTIESPUMANTE PARA MAQUINA DE DESCONTAMINACION DE EQUIPOS AUTONOMOS//SERV.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26"/>
    <s v="AD"/>
    <d v="2024-03-22T00:00:00"/>
    <n v="22024003626"/>
    <s v="2024 11 1361 22199"/>
    <n v="895.4"/>
    <x v="803"/>
    <s v="ESPUMOGENO ( 500 LITROS) PARA PRACTICAS DE FORMACIÓN///SERV. EXTINCION DE INCENDIOS"/>
    <n v="220"/>
    <s v="ALGETE"/>
    <s v="MADR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6778"/>
    <s v="D"/>
    <d v="2024-03-18T00:00:00"/>
    <n v="22024000021"/>
    <s v="2024 11 1361 22199"/>
    <n v="182.71"/>
    <x v="162"/>
    <s v="PROYECTOR LDV FLOOD LED165W 4000K NG IP65 / TASA ECORAEE   (R.DECRETO 208/2005)//SEISPC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62"/>
    <s v="D"/>
    <d v="2024-03-05T00:00:00"/>
    <n v="22024000021"/>
    <s v="2024 11 1361 22199"/>
    <n v="5.46"/>
    <x v="267"/>
    <s v="PDPLR03C10 - Pila alcalina Duracell-Procell AAA LR03 1,5V (caja / T - ge0003954///SERV. EXTINCION DE INCENDIO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8425"/>
    <s v="AD"/>
    <d v="2024-03-22T00:00:00"/>
    <n v="22024003618"/>
    <s v="2024 11 1361 22199"/>
    <n v="3805.45"/>
    <x v="804"/>
    <s v="ESPUMOGENO PARA INTERVENCIONES. 500 L PARA FUEGOS CLASE A Y B Y PARA HIDROCARBUROS, Y 125 L PARA LIQUIDOS POLARES//SEIS"/>
    <n v="220"/>
    <s v="VITORIA"/>
    <s v="ALAVA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4326"/>
    <s v="D"/>
    <d v="2024-03-05T00:00:00"/>
    <n v="22024000021"/>
    <s v="2024 11 1361 22199"/>
    <n v="27.81"/>
    <x v="195"/>
    <s v="LLAVE ACODADA BAHCO 1995 TORX T-30 / CINTA AISLANTE 19X20M ROJA RATIO/LLAVE L P.BOLA 2,5 MM C. BARRA 15754 FEGEMU/SEISPC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76"/>
    <s v="D"/>
    <d v="2024-03-05T00:00:00"/>
    <n v="22024000021"/>
    <s v="2024 11 1361 22199"/>
    <n v="57.25"/>
    <x v="262"/>
    <s v="ALB: 24-202351 PED: 24-004171-1003 S/PED:  / MONOMANDO PANAM CROMO (92350) FREGADERO CAÑO BAJO/SEISPC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70"/>
    <s v="D"/>
    <d v="2024-03-05T00:00:00"/>
    <n v="22024000021"/>
    <s v="2024 11 1361 22199"/>
    <n v="25.82"/>
    <x v="166"/>
    <s v="ESPIGAS EN TIRA 20 / ESPIGAS EN TIRA 16 / ESPIGAS EN TIRA 14 / ESPIGAS EN TIRA 10//SERV. EXTINCION DE INCENDIO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72"/>
    <s v="D"/>
    <d v="2024-03-05T00:00:00"/>
    <n v="22024000021"/>
    <s v="2024 11 1361 22199"/>
    <n v="19.36"/>
    <x v="247"/>
    <s v="CUERDA TRENZADA 6MM 100M BLANCO//SERVICIO DE EXTINCION DE INCENDIO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66"/>
    <s v="D"/>
    <d v="2024-03-05T00:00:00"/>
    <n v="22024000021"/>
    <s v="2024 11 1361 22199"/>
    <n v="383.59"/>
    <x v="263"/>
    <s v="Fusible mini 5 A, 10 A,  15 A / CINTA PVC M15 NEGRO 19MM X 25MT / BATERIA EFB 12 V 105AH / SERV. EXTINCION DE INCENDIO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27235"/>
    <s v="D"/>
    <d v="2024-06-26T00:00:00"/>
    <n v="22024000021"/>
    <s v="2024 11 1361 22199"/>
    <n v="93.1"/>
    <x v="746"/>
    <s v="MANOMETRO EURODAINU HOMOLOGADO / RACOR RAPIDO MACHO 1/4 /// 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232"/>
    <s v="D"/>
    <d v="2024-06-26T00:00:00"/>
    <n v="22024000021"/>
    <s v="2024 11 1361 22199"/>
    <n v="1886.09"/>
    <x v="193"/>
    <s v="BOMBILLO UCEM 2000SNLP08D / BOMBILLO AZBE 1/2 HS-6 44 / BOMBILLO SEG CVL 35-35 R15 / BOMBILLO SEG MCM 35-35 R15 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304"/>
    <s v="D"/>
    <d v="2024-06-26T00:00:00"/>
    <n v="22024000021"/>
    <s v="2024 11 1361 22199"/>
    <n v="239.87"/>
    <x v="262"/>
    <s v="CARRETE ESTAÑO 250 GR 8%////FACTURA ABONO A/122   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310"/>
    <s v="D"/>
    <d v="2024-06-26T00:00:00"/>
    <n v="22024000021"/>
    <s v="2024 11 1361 22199"/>
    <n v="936.95"/>
    <x v="166"/>
    <s v="Albarán: VA24/2142 Fecha: 28/05/24 / PINO NORTE CC 50 / PINO GALLEGO 1ª / AGLOMERADO 2440*1220*16 / BARRA  TETRACERO 10/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314"/>
    <s v="D"/>
    <d v="2024-06-26T00:00:00"/>
    <n v="22024000021"/>
    <s v="2024 11 1361 22199"/>
    <n v="11.12"/>
    <x v="247"/>
    <s v="LLAVE VASO CARRACA LARGA 1/4-10 / LLAVE VASO CARRACA 1/2 -13//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312"/>
    <s v="D"/>
    <d v="2024-06-26T00:00:00"/>
    <n v="22024000021"/>
    <s v="2024 11 1361 22199"/>
    <n v="32.67"/>
    <x v="805"/>
    <s v="UNION M. 16 S (24X1,5)- M. 1/2&quot;&quot; BSP / TUERCA TUBO 16 S (M24X1.5) / ANILLO PROGRESIVO TUBO 16 / UNION M. 18 L (26X1,5)- M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240"/>
    <s v="D"/>
    <d v="2024-06-26T00:00:00"/>
    <n v="22024000021"/>
    <s v="2024 11 1361 22199"/>
    <n v="302.93"/>
    <x v="263"/>
    <s v="BATERIA TECHNICA 12 V 80AH / BIDON 10L HOMOL. CANULA (CON VISOR) / BIDON 5 L. HOMOLOG. CANULA FLEXIBLE / 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5804"/>
    <s v="AD"/>
    <d v="2024-06-19T00:00:00"/>
    <n v="22024005109"/>
    <s v="2024 11 1361 22199"/>
    <n v="4942.55"/>
    <x v="804"/>
    <s v="ESPUMOGENO PARA LAS INTERVENCIONES: 575 L. CLASE A, B E HIDROCARBUROS Y 225 L. PARA LIQUIDOS POLARES//SEISPC"/>
    <s v="220"/>
    <s v="VITORIA"/>
    <s v="ALAV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4382"/>
    <s v="D"/>
    <d v="2024-06-18T00:00:00"/>
    <n v="22024000021"/>
    <s v="2024 11 1361 22199"/>
    <n v="1405.06"/>
    <x v="195"/>
    <s v="ESCUDO 40-65 LATON / MARTILLO AJUSTADOR M/FIBRA 500GR 1/ DESTORN. VARILLA PLANO 8X1.2X150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4373"/>
    <s v="D"/>
    <d v="2024-06-18T00:00:00"/>
    <n v="22024000021"/>
    <s v="2024 11 1361 22199"/>
    <n v="267.94"/>
    <x v="262"/>
    <s v="ALB: 24-209868  PARQUE CENTRAL / DK CHIMENEA INOX SIMPLE P.304 L-430 DN 120 / 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4375"/>
    <s v="D"/>
    <d v="2024-06-18T00:00:00"/>
    <n v="22024000021"/>
    <s v="2024 11 1361 22199"/>
    <n v="1.91"/>
    <x v="262"/>
    <s v="ALB: 24-210565  ROLLO CINTA ALUMINIO AL-30 50 MM X10 M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4369"/>
    <s v="D"/>
    <d v="2024-06-18T00:00:00"/>
    <n v="22024000021"/>
    <s v="2024 11 1361 22199"/>
    <n v="367.74"/>
    <x v="276"/>
    <s v="CEPILLO BARRENDERO 52MM /HORCA CAV 4 PUAS  / MANGO MADERA PICO OJO  / CUBO DE OBRA 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3642"/>
    <s v="AD"/>
    <d v="2024-06-11T00:00:00"/>
    <n v="22024004933"/>
    <s v="2024 11 1361 22199"/>
    <n v="112.19"/>
    <x v="806"/>
    <s v="SUMINISTRO DE JAULA TRAMPA (2 uds.) PARA INTERVENCIONES EN RESCATE DE ANIMALES///SERVICIO DE EXTINCION DE INCENDIOS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3643"/>
    <s v="AD"/>
    <d v="2024-06-11T00:00:00"/>
    <n v="22024004934"/>
    <s v="2024 11 1361 22199"/>
    <n v="177.54"/>
    <x v="797"/>
    <s v="RECARGA BOTELLAS BUTANO (11 uds) PARA COCINA PARQUE DE BOMBEROS DE CANTERAC"/>
    <s v="220"/>
    <s v="MUGA DE SAYAGO"/>
    <s v="ZAMOR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1822"/>
    <s v="D"/>
    <d v="2024-05-29T00:00:00"/>
    <n v="22024000021"/>
    <s v="2024 11 1361 22199"/>
    <n v="67.78"/>
    <x v="268"/>
    <s v="ALBARAN: AV24/01940 F: 05/04/2024 / BUZO COVERALL NAVY 4603 T-44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833"/>
    <s v="D"/>
    <d v="2024-05-29T00:00:00"/>
    <n v="22024000021"/>
    <s v="2024 11 1361 22199"/>
    <n v="40.43"/>
    <x v="271"/>
    <s v="30607231 FP 404 FIRE PROTECT PU FOAM BOTE 700 ML CON CANULA ROSA   BOSTIK / 18363  LIMPIADOR ESPUMA FRESCA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835"/>
    <s v="D"/>
    <d v="2024-05-29T00:00:00"/>
    <n v="22024000021"/>
    <s v="2024 11 1361 22199"/>
    <n v="102.41"/>
    <x v="750"/>
    <s v="TUDOR/TA640 - SERIE TUDOR HIGH-TECH / 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827"/>
    <s v="D"/>
    <d v="2024-05-29T00:00:00"/>
    <n v="22024000021"/>
    <s v="2024 11 1361 22199"/>
    <n v="50.24"/>
    <x v="166"/>
    <s v="Albarán: VA24/1810 Fecha: 25/04/24 / TABLERO CONTR.PINO II/III 15MM/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2102"/>
    <s v="D"/>
    <d v="2024-05-29T00:00:00"/>
    <n v="22024000021"/>
    <s v="2024 11 1361 22199"/>
    <n v="47.84"/>
    <x v="247"/>
    <s v="T. FOSFATADO P.M 3,5X 35 / BLISTER CINTAS AMARRE 35X4,0X1 / SIKABOOM CLEANER 500ML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831"/>
    <s v="D"/>
    <d v="2024-05-29T00:00:00"/>
    <n v="22024000021"/>
    <s v="2024 11 1361 22199"/>
    <n v="10.44"/>
    <x v="263"/>
    <s v="TUBO TEXTIL EXT.8X14MM BOBINA 25M / ABRAZADERA SINFIN L W2 DE 8-16 MM / BROCA HSS DIN338N CLASSIQUE - 5,00 / BROCA HSS D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746"/>
    <s v="AD"/>
    <d v="2024-05-28T00:00:00"/>
    <n v="22024004700"/>
    <s v="2024 11 1361 22199"/>
    <n v="482"/>
    <x v="333"/>
    <s v="SUMINISTRO DE MATERIAL SANITARIO PARA BOTIQUINES DEL SERVICIO DE EXTINCION DE INCENDIOS, SALVAMENTO Y PROTECCIÓN CIVI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9687"/>
    <s v="D"/>
    <d v="2024-05-23T00:00:00"/>
    <n v="22024000021"/>
    <s v="2024 11 1361 22199"/>
    <n v="522.54"/>
    <x v="267"/>
    <s v="LONAS PVC 650GR/MM ROJA, VERDE AZUL PARA BRP3 Y BRP4//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9685"/>
    <s v="D"/>
    <d v="2024-05-23T00:00:00"/>
    <n v="22024000021"/>
    <s v="2024 11 1361 22199"/>
    <n v="115.62"/>
    <x v="193"/>
    <s v="BOMBILLO SEG. MCM 8SE 40x40 LAT. / BOMBILLO SEG. MCM 8SS 40x40 LAT.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9683"/>
    <s v="D"/>
    <d v="2024-05-23T00:00:00"/>
    <n v="22024000021"/>
    <s v="2024 11 1361 22199"/>
    <n v="87.97"/>
    <x v="249"/>
    <s v="ALB A1-023540: materiales albañileria reparacion por Centro de Mantenimiento en  CANTERAC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6406"/>
    <s v="D"/>
    <d v="2024-05-14T00:00:00"/>
    <n v="22024000021"/>
    <s v="2024 11 1361 22199"/>
    <n v="6.18"/>
    <x v="162"/>
    <s v="LAMPARA LED PH COREPRO  5W 120º GU10 3000K / TASA ECORAEE 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6400"/>
    <s v="D"/>
    <d v="2024-05-14T00:00:00"/>
    <n v="22024000021"/>
    <s v="2024 11 1361 22199"/>
    <n v="78.430000000000007"/>
    <x v="267"/>
    <s v="DETECTOR PIR 360º EMPOTRAR LEGRAND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6403"/>
    <s v="D"/>
    <d v="2024-05-14T00:00:00"/>
    <n v="22024000021"/>
    <s v="2024 11 1361 22199"/>
    <n v="56"/>
    <x v="193"/>
    <s v="SOPLETE G-GAR  14800030 CHAMUSCADOR/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5611"/>
    <s v="AD"/>
    <d v="2024-05-06T00:00:00"/>
    <n v="22024004411"/>
    <s v="2024 11 1361 22199"/>
    <n v="163.35"/>
    <x v="788"/>
    <s v="REPARACION DE PRENDAS Y MATERIALES DEL SERVICIO DE EXTINCION DE INCENDIO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5610"/>
    <s v="AD"/>
    <d v="2024-05-06T00:00:00"/>
    <n v="22024004389"/>
    <s v="2024 11 1361 22199"/>
    <n v="726"/>
    <x v="807"/>
    <s v="SUMINISTRO DE DOS VEHICULOS PARA REALIZACION DE PRACTICAS DE RESCATE-DESCARCELACION EN ACCIDENTES DE TRAFICO//SEISPC"/>
    <s v="220"/>
    <s v="LAGUNA DE DUERO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3498"/>
    <s v="D"/>
    <d v="2024-04-30T00:00:00"/>
    <n v="22024000021"/>
    <s v="2024 11 1361 22199"/>
    <n v="39.33"/>
    <x v="365"/>
    <s v="MANGUERA BITUBO OX/BUT 6X6 3MTS CON RACORES 9/16D+9/16I X1/4D+21,7I 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34"/>
    <s v="D"/>
    <d v="2024-04-30T00:00:00"/>
    <n v="22024000021"/>
    <s v="2024 11 1361 22199"/>
    <n v="201.77"/>
    <x v="268"/>
    <s v="DISCO CORTE INOX 115*1.0*22.2MM A60 PSF-INOX / CLASSIC TORX T-20*25 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496"/>
    <s v="D"/>
    <d v="2024-04-30T00:00:00"/>
    <n v="22024000021"/>
    <s v="2024 11 1361 22199"/>
    <n v="38.78"/>
    <x v="195"/>
    <s v="UMBRAL RUF. 11074 /CORONA PERF. 30MM/ HUSILLO ADAP. STARRETT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46"/>
    <s v="D"/>
    <d v="2024-04-30T00:00:00"/>
    <n v="22024000021"/>
    <s v="2024 11 1361 22199"/>
    <n v="36.909999999999997"/>
    <x v="195"/>
    <s v="JGO MANILLAS EUROLATON 633 BIORO / TRINQUETE PONSA SEG CANARIO 35 2UD///SERVICIO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53"/>
    <s v="D"/>
    <d v="2024-04-30T00:00:00"/>
    <n v="22024000021"/>
    <s v="2024 11 1361 22199"/>
    <n v="11.97"/>
    <x v="247"/>
    <s v="TACO DUOPOWER  6x30/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51"/>
    <s v="D"/>
    <d v="2024-04-30T00:00:00"/>
    <n v="22024000021"/>
    <s v="2024 11 1361 22199"/>
    <n v="1.66"/>
    <x v="805"/>
    <s v="HEMBRA BSP 1/4'-1/4' / CASQ BAJA PRESION D.14,5 / 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40"/>
    <s v="D"/>
    <d v="2024-04-30T00:00:00"/>
    <n v="22024000021"/>
    <s v="2024 11 1361 22199"/>
    <n v="21.93"/>
    <x v="263"/>
    <s v="ELECTRODO INOX  2,5 mm LIMAROSTA / LATIGUILLO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250"/>
    <s v="AD"/>
    <d v="2024-04-26T00:00:00"/>
    <n v="22024004252"/>
    <s v="2024 11 1361 22199"/>
    <n v="750"/>
    <x v="808"/>
    <s v="SUMINISTRO DE ADITIVO ADBLUE PARA VEHICULOS DEL SERVICIO DE EXTINCION DE INCENDIOS"/>
    <s v="220"/>
    <s v="LA CISTERNIGA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2549"/>
    <s v="AD"/>
    <d v="2024-04-25T00:00:00"/>
    <n v="22024004206"/>
    <s v="2024 11 1361 22199"/>
    <n v="290.58999999999997"/>
    <x v="809"/>
    <s v="GUIAS DE PERSIANA 1680MM///SERVICIO DE EXTINCION DE INCENDIOS"/>
    <s v="220"/>
    <s v="PARACUELLOS DE JARAMA (MADRID)"/>
    <s v="MADR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2074"/>
    <s v="AD"/>
    <d v="2024-04-19T00:00:00"/>
    <n v="22024004006"/>
    <s v="2024 11 1361 22199"/>
    <n v="12"/>
    <x v="113"/>
    <s v="CARNETS PROFESIONALES DE BOMBERO////SERVICIO DE EXTINCION DE INCENDIOS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1965"/>
    <s v="AD"/>
    <d v="2024-04-17T00:00:00"/>
    <n v="22024004058"/>
    <s v="2024 11 1361 22199"/>
    <n v="406.65"/>
    <x v="810"/>
    <s v="MATERIAL DE APICULTURA: BUZOS, ESPATULAS, PINZAS, ...PARA INTERVENCIONES CON ABEJAS///SERV. EXTINCION DE INCENDIOS"/>
    <s v="220"/>
    <s v="POZOBLANCO"/>
    <s v="CORDOB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1056"/>
    <s v="AD"/>
    <d v="2024-04-10T00:00:00"/>
    <n v="22024003898"/>
    <s v="2024 11 1361 22199"/>
    <n v="64.03"/>
    <x v="788"/>
    <s v="2 CREMALLERAS DE CAZADORA Y PANTALON, 4 CREMALLERAS DE BOLSA DE TRASLADO, 2 TRABILLAS,  2 PARES DE CORDONES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0992"/>
    <s v="AD"/>
    <d v="2024-04-08T00:00:00"/>
    <n v="22024003970"/>
    <s v="2024 11 1361 22199"/>
    <n v="2904"/>
    <x v="807"/>
    <s v="SUMINISTRO DE 8  VEHICULOS PARA PRACTICAS DE DESCARCELACIÓN //SERVICIO DE EXTINCION DE INCENDIOS"/>
    <s v="220"/>
    <s v="LAGUNA DE DUERO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0963"/>
    <s v="AD"/>
    <d v="2024-04-05T00:00:00"/>
    <n v="22024003811"/>
    <s v="2024 11 1361 22199"/>
    <n v="206.7"/>
    <x v="811"/>
    <s v="REPUESTOS SANITARIOS PARA LOS BOTIQUINES Y MOCHILAS DE PRIMEROS AUXILIOS EN INTERVENCIONES/SERV. EXTINCION DE INCENDIOS"/>
    <s v="220"/>
    <s v="OURENSE"/>
    <s v="OURENSE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09164"/>
    <s v="D"/>
    <d v="2024-04-01T00:00:00"/>
    <n v="22024000021"/>
    <s v="2024 11 1361 22199"/>
    <n v="514.24"/>
    <x v="162"/>
    <s v="CABLE, MANGUITOS Y DIVERSO MATERIAL ELECTRICO PARA INSTALACION ELECTRICA EN ARMARIO SECADO DE TRAJES TECNICOS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09002"/>
    <s v="D"/>
    <d v="2024-04-01T00:00:00"/>
    <n v="22024000021"/>
    <s v="2024 11 1361 22199"/>
    <n v="689.97"/>
    <x v="268"/>
    <s v="ALBARAN: AV24/01264: MOCHILA CON RUEDAS STANLEY STST / ALBARAN: AV24/01213 BUZO COVERALL 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09158"/>
    <s v="D"/>
    <d v="2024-04-01T00:00:00"/>
    <n v="22024000021"/>
    <s v="2024 11 1361 22199"/>
    <n v="157.03"/>
    <x v="193"/>
    <s v="BOMBILLO TESA 5200 35x35 LN / BOMBILLO TESA 5200 30x30 LN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09000"/>
    <s v="D"/>
    <d v="2024-04-01T00:00:00"/>
    <n v="22024000021"/>
    <s v="2024 11 1361 22199"/>
    <n v="34.93"/>
    <x v="195"/>
    <s v="*LONA EHL PROTECT 120GR 2,85X4,9 AZ- / *3 EN UNO PROFESIONAL CERRADURAS/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09006"/>
    <s v="D"/>
    <d v="2024-04-01T00:00:00"/>
    <n v="22024000021"/>
    <s v="2024 11 1361 22199"/>
    <n v="828.86"/>
    <x v="263"/>
    <s v="CAJA JUNTAS TORICAS METRICA / SEPIOLITA 20 KG 30-60 / SEPIOLITA 20 KG 30-60 / REPARACION ARRANCADOR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35984"/>
    <s v="AD"/>
    <d v="2024-08-07T00:00:00"/>
    <n v="22024005896"/>
    <s v="2024 11 1361 22199"/>
    <n v="149.75"/>
    <x v="410"/>
    <s v="SUMINISTRO DE POLICARBONATO INCOLORO DE 10 MM/SERVICIO DE EXTINCION DE INCENDIOS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35986"/>
    <s v="AD"/>
    <d v="2024-08-07T00:00:00"/>
    <n v="22024005904"/>
    <s v="2024 11 1361 22199"/>
    <n v="592.9"/>
    <x v="812"/>
    <s v="CONOS DE SEÑALIZACION AMARILLOS PARA LINTERNA L3000 ADALIT (15 UDS) /// SERV. EXTINCION DE INCENDIOS"/>
    <n v="220"/>
    <s v="GIJON"/>
    <s v="OVIEDO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36148"/>
    <s v="D"/>
    <d v="2024-08-07T00:00:00"/>
    <n v="22024000021"/>
    <s v="2024 11 1361 22199"/>
    <n v="285.48"/>
    <x v="813"/>
    <s v="BATERIA AD 12V 185/1000AMP +IZQ/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4901"/>
    <s v="D"/>
    <d v="2024-07-31T00:00:00"/>
    <n v="22024000021"/>
    <s v="2024 11 1361 22199"/>
    <n v="236.99"/>
    <x v="162"/>
    <s v="PANEL DISANO ECO 33W 4000K  60X60 UGR&lt;19 BL 3500LM / CLAVIJA LEGRAND 50342 CAU IP4/SERV. EXTINCION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4899"/>
    <s v="D"/>
    <d v="2024-07-31T00:00:00"/>
    <n v="22024000021"/>
    <s v="2024 11 1361 22199"/>
    <n v="111.04"/>
    <x v="195"/>
    <s v="CELESA HUSI RIG CORONAS Ø32-210 MM+MUELLE B5547M / IMAN CIRCULAR MONTURA MAG.D.25X7 d 4,5/9 MM N35 / *ATOMIZADOR AHORRAD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8"/>
    <s v="D"/>
    <d v="2024-07-17T00:00:00"/>
    <n v="22024000021"/>
    <s v="2024 11 1361 22199"/>
    <n v="61.29"/>
    <x v="162"/>
    <s v="CABEZAL 404-504-405-605-805...PS FRÍA/MECANISMO FOMI DESCARGA / DESATASCADOR COLLAK 1 LT//SERV. EXTINCION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39"/>
    <s v="D"/>
    <d v="2024-07-17T00:00:00"/>
    <n v="22024000021"/>
    <s v="2024 11 1361 22199"/>
    <n v="51.28"/>
    <x v="365"/>
    <s v="DESTORNILLADOR 350 PH2/100  / DESTORNILLADOR PH1X80MM SINEX 1350 373401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279"/>
    <s v="D"/>
    <d v="2024-07-17T00:00:00"/>
    <n v="22024000021"/>
    <s v="2024 11 1361 22199"/>
    <n v="1.97"/>
    <x v="267"/>
    <s v="P23A - PILA ALCALINA PANASONIC 12V LRV08 - LR23A - L1028  / 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41"/>
    <s v="D"/>
    <d v="2024-07-17T00:00:00"/>
    <n v="22024000021"/>
    <s v="2024 11 1361 22199"/>
    <n v="24.07"/>
    <x v="195"/>
    <s v="*LONA EHL PROTECT 120GR 2,85X4,9 AZ- 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43"/>
    <s v="D"/>
    <d v="2024-07-17T00:00:00"/>
    <n v="22024000021"/>
    <s v="2024 11 1361 22199"/>
    <n v="9.58"/>
    <x v="195"/>
    <s v="*GANCHO METAL FSK PULPO 5MM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46"/>
    <s v="D"/>
    <d v="2024-07-17T00:00:00"/>
    <n v="22024000021"/>
    <s v="2024 11 1361 22199"/>
    <n v="8.43"/>
    <x v="195"/>
    <s v="GOMA CORDISP  910 ELAST POLIAM  8MM *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0"/>
    <s v="D"/>
    <d v="2024-07-17T00:00:00"/>
    <n v="22024000021"/>
    <s v="2024 11 1361 22199"/>
    <n v="12.08"/>
    <x v="195"/>
    <s v="*ALAMBRE GALV. C/DISP.1,25MM X 50 M EHS Nº 8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2"/>
    <s v="D"/>
    <d v="2024-07-17T00:00:00"/>
    <n v="22024000021"/>
    <s v="2024 11 1361 22199"/>
    <n v="14.82"/>
    <x v="195"/>
    <s v="GOMA CORDISP  910 ELAST POLIAM  8MM * / --CINTA AISLANTE 20MX19MM NEGRA PLYMOUTH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4"/>
    <s v="D"/>
    <d v="2024-07-17T00:00:00"/>
    <n v="22024000021"/>
    <s v="2024 11 1361 22199"/>
    <n v="8.4600000000000009"/>
    <x v="195"/>
    <s v="CINTA PVC TR 48MMX66M / CINTA PVC TR 48MMX66M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6"/>
    <s v="D"/>
    <d v="2024-07-17T00:00:00"/>
    <n v="22024000021"/>
    <s v="2024 11 1361 22199"/>
    <n v="21.32"/>
    <x v="262"/>
    <s v="ALB: 24-214572  / REPARACION DE: GENERADOR   MARCA:GEKO   MODELO:  6602  NS:986535 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61"/>
    <s v="D"/>
    <d v="2024-07-17T00:00:00"/>
    <n v="22024000021"/>
    <s v="2024 11 1361 22199"/>
    <n v="206.56"/>
    <x v="262"/>
    <s v="ALB: 24-217856  SALKI DECAPADOR AIRE CALIENTE HSK 2000W LCD TEMP-50/650 /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63"/>
    <s v="D"/>
    <d v="2024-07-17T00:00:00"/>
    <n v="22024000021"/>
    <s v="2024 11 1361 22199"/>
    <n v="0.64"/>
    <x v="271"/>
    <s v="6799-N-10  ANILLO EJE LATERAL / 985-M-12-175  TUERCA A.B./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281"/>
    <s v="D"/>
    <d v="2024-07-17T00:00:00"/>
    <n v="22024000021"/>
    <s v="2024 11 1361 22199"/>
    <n v="441.99"/>
    <x v="263"/>
    <s v="PILOTO TERRANO II / AJUSTABLE MOL. LATERAL CROM. 8&quot;&quot; / ATM-Juego 8 llaves torx / LLAVE COMB.CON CARRACA/SEK+EXTINCION I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0671"/>
    <s v="AD"/>
    <d v="2024-07-15T00:00:00"/>
    <n v="22024005688"/>
    <s v="2024 11 1361 22199"/>
    <n v="158.31"/>
    <x v="559"/>
    <s v="REGARGA DE BOTELLA DE OXIGENO MEDICINAL MOD. X2S (1 UD) ///SERVICIO DE EXTINCION DE INCENDIOS"/>
    <n v="220"/>
    <s v="BARCELONA"/>
    <s v="BARCELON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28582"/>
    <s v="D"/>
    <d v="2024-07-01T00:00:00"/>
    <n v="22024000021"/>
    <s v="2024 11 1361 22199"/>
    <n v="182.71"/>
    <x v="162"/>
    <s v="PROYECTOR LDV FLOOD LED165W 4000K NG IP65 / TASA ECORAEE/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28580"/>
    <s v="D"/>
    <d v="2024-07-01T00:00:00"/>
    <n v="22024000021"/>
    <s v="2024 11 1361 22199"/>
    <n v="154.87"/>
    <x v="268"/>
    <s v="ALBARAN: AV24/02711 F: 10/05/2024 / EXTENSIBLE ELECTRICO 25M IP40 3*1.5MM C/TAPA ALYCO//SERV. EXTINCION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28584"/>
    <s v="D"/>
    <d v="2024-07-01T00:00:00"/>
    <n v="22024000021"/>
    <s v="2024 11 1361 22199"/>
    <n v="30.67"/>
    <x v="193"/>
    <s v="CERRADURA AGA REF.671 M-31 C/ LLAVE///SERV. EXTINCION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28527"/>
    <s v="D"/>
    <d v="2024-07-01T00:00:00"/>
    <n v="22024000021"/>
    <s v="2024 11 1361 22199"/>
    <n v="3709.64"/>
    <x v="271"/>
    <s v="7160125U  2.5X350   ELECT.RUTILO EXOBEL OERLIK / 00885210303 PANTALONES ANTICORTE FUNCTION 270º 95 CM / CADENA 3/25 67 D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047"/>
    <s v="D"/>
    <d v="2024-09-06T00:00:00"/>
    <n v="22024000021"/>
    <s v="2024 11 1361 22199"/>
    <n v="12.49"/>
    <x v="813"/>
    <s v="PLASTICO TRASERO MERCEDES ATEGO-SPRINT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806"/>
    <s v="AD"/>
    <d v="2024-09-05T00:00:00"/>
    <n v="22024006274"/>
    <s v="2024 11 1361 22199"/>
    <n v="5747.5"/>
    <x v="804"/>
    <s v="ESPUMOGENO PARA LAS INTERVENCIONES PARA FUEGOS (1.000 LITROS)///SERV. EXTINCION DE INCENDIOS"/>
    <n v="220"/>
    <s v="VITORIA"/>
    <s v="ALAV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41489"/>
    <s v="D"/>
    <d v="2024-09-03T00:00:00"/>
    <n v="22024000021"/>
    <s v="2024 11 1361 22199"/>
    <n v="317.89"/>
    <x v="162"/>
    <s v="CLAVIJA GEWISS GW60004H IP44 2P+T 16A 230 / DISYUNTOR SE GV2-ME16   9-14A / 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486"/>
    <s v="D"/>
    <d v="2024-09-03T00:00:00"/>
    <n v="22024000021"/>
    <s v="2024 11 1361 22199"/>
    <n v="124.21"/>
    <x v="365"/>
    <s v="RELOJ PARED DIGITAL 38X12,7CM / JUEGO BIT-CHECK 10 ZYKLOP MINI BITORSION 1 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452"/>
    <s v="D"/>
    <d v="2024-09-03T00:00:00"/>
    <n v="22024000021"/>
    <s v="2024 11 1361 22199"/>
    <n v="2.1800000000000002"/>
    <x v="814"/>
    <s v="PULSADOR FRONTAL VERDE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455"/>
    <s v="D"/>
    <d v="2024-09-03T00:00:00"/>
    <n v="22024000021"/>
    <s v="2024 11 1361 22199"/>
    <n v="29.52"/>
    <x v="267"/>
    <s v="PILAS ALCALINAS DURACELL///SERV. EXTINCION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471"/>
    <s v="D"/>
    <d v="2024-09-03T00:00:00"/>
    <n v="22024000021"/>
    <s v="2024 11 1361 22199"/>
    <n v="588.75"/>
    <x v="262"/>
    <s v="RACOR/DISCO DIAMANTE/CORTADORA MULTI/BORCAS/ARANDELAS/TORNILLOS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9352"/>
    <s v="AD"/>
    <d v="2024-08-22T00:00:00"/>
    <n v="22024006164"/>
    <s v="2024 11 1361 22199"/>
    <n v="523.29"/>
    <x v="802"/>
    <s v="GARRAFAS LIQUIDO DETERGENTE PARA MAQUINA LAVAVAJILLAS (8 UDS)///SERVICIO DE EXTINCION DE INCENDIOS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41469"/>
    <s v="D"/>
    <d v="2024-09-03T00:00:00"/>
    <n v="22024000021"/>
    <s v="2024 11 1361 22199"/>
    <n v="168.53"/>
    <x v="286"/>
    <s v="175/65R14 LANVIGATOR 90T CARGA ( 6484BRD)/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049"/>
    <s v="D"/>
    <d v="2024-09-06T00:00:00"/>
    <n v="22024000021"/>
    <s v="2024 11 1361 22199"/>
    <n v="152.08000000000001"/>
    <x v="805"/>
    <s v="MANOMETRO D63 POST 0-16BAR / UNION M-M 1/2&quot;&quot; INOX / CODO 90 M-H 1/2 INOX / CRUZ 1/2 INOX / VALV ESF INOX /SEISP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9350"/>
    <s v="AD"/>
    <d v="2024-08-22T00:00:00"/>
    <n v="22024005969"/>
    <s v="2024 11 1361 22199"/>
    <n v="145.88999999999999"/>
    <x v="264"/>
    <s v="CAJAS CON TAPA PARA TRANSPORTE DE MATERIALES DE RIESGO QUÍMICO (4 UDS)////SERVICIO DE EXTINCION DE INCENDIOS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41459"/>
    <s v="D"/>
    <d v="2024-09-03T00:00:00"/>
    <n v="22024000021"/>
    <s v="2024 11 1361 22199"/>
    <n v="1180.93"/>
    <x v="263"/>
    <s v="PREBEN AVISPEROS 750ML / SEPIOLITA 20KG/ CARTUCHO SECADOR DE AIRE / BATERIA PRO 12 V 185AH / AGUA DESTILADA 5 L.//SEISP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041"/>
    <s v="D"/>
    <d v="2024-09-06T00:00:00"/>
    <n v="22024000021"/>
    <s v="2024 11 1361 22199"/>
    <n v="1687.35"/>
    <x v="815"/>
    <s v="BOBINADO DE MOTOR BOMBA ACHIQUE GRUNDFOS //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045"/>
    <s v="D"/>
    <d v="2024-09-06T00:00:00"/>
    <n v="22024000021"/>
    <s v="2024 11 1361 22199"/>
    <n v="89.84"/>
    <x v="815"/>
    <s v="REPUESTO PARA BOMBA IDEAL D30 DE 3CV 400V / 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560"/>
    <s v="AD"/>
    <d v="2024-09-13T00:00:00"/>
    <n v="22024006499"/>
    <s v="2024 11 1361 22199"/>
    <n v="1740.71"/>
    <x v="124"/>
    <s v="EXTINTORES PORTATILES///SERVICIO DE EXTINCION DE INCENDIOS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44415"/>
    <s v="AD"/>
    <d v="2024-09-27T00:00:00"/>
    <n v="22024006717"/>
    <s v="2024 11 1361 22199"/>
    <n v="3025"/>
    <x v="816"/>
    <s v="SUMINISTRO DE 10 VEHÍCULOS PARA LA REALIZACIÓN DE PRÁCTICAS DE DESCARCELACIÓN; SEISYPC"/>
    <s v="220"/>
    <s v="CIGALES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19350"/>
    <s v="AD"/>
    <d v="2024-05-21T00:00:00"/>
    <n v="22024004570"/>
    <s v="2024 11 1361 22699"/>
    <n v="843.02"/>
    <x v="817"/>
    <s v="REPARACIONES DE 6 CUBREPANTALONES Y 1 JUEGO DE TIRANTES DE TRAJES DE INTERVENCION BRISTOL"/>
    <s v="220"/>
    <s v="RUBÍ"/>
    <s v="BARCELONA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699"/>
  </r>
  <r>
    <n v="220239000778"/>
    <s v="AD"/>
    <d v="2024-01-01T00:00:00"/>
    <n v="22024001223"/>
    <s v="2024 11 1361 22700"/>
    <n v="62149.84"/>
    <x v="356"/>
    <s v="SEGUNDA PRÓRROGA CONTRATO SERVICIO LIMPIEZA DEPENDENCIAS PARQUES SEISYPC; EXPTE PR SC 32_2022 PS8 EXPTE SE 31_2020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700"/>
  </r>
  <r>
    <n v="220240012547"/>
    <s v="AD"/>
    <d v="2024-04-25T00:00:00"/>
    <n v="22024004115"/>
    <s v="2024 11 1361 22700"/>
    <n v="902.48"/>
    <x v="87"/>
    <s v="MANTENIMIENTO SISTEMA DE SEGURIDAD EN NAVE DE PROTECCION CIVIL AÑO 2024////SERV. EXTINCION DE INCENDIO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700"/>
  </r>
  <r>
    <n v="220240027226"/>
    <s v="D"/>
    <d v="2024-06-26T00:00:00"/>
    <n v="22024000022"/>
    <s v="2024 11 1361 214"/>
    <n v="710.21"/>
    <x v="285"/>
    <s v="DESMONTAR  Y MONTAR ACCESORIOS PARA SUSTITUIR VALVULA DE FRENO DE MANO MATR. 4918JLF//SERV. EXTINCION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27228"/>
    <s v="D"/>
    <d v="2024-06-26T00:00:00"/>
    <n v="22024000022"/>
    <s v="2024 11 1361 214"/>
    <n v="28.65"/>
    <x v="285"/>
    <s v="COLOCAR BIEN LAMPARA DELANTERA IZQUIERDA Y HACER REGLAJE DE FAROS VEHÍCULO 4894JLF//SERV. EXTINCION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27238"/>
    <s v="D"/>
    <d v="2024-06-26T00:00:00"/>
    <n v="22024000022"/>
    <s v="2024 11 1361 214"/>
    <n v="29.51"/>
    <x v="285"/>
    <s v="PUÑO BOTON CALEFACC MAQUINA 1////SERVICIO EXTINCION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27302"/>
    <s v="D"/>
    <d v="2024-06-26T00:00:00"/>
    <n v="22024000022"/>
    <s v="2024 11 1361 214"/>
    <n v="2234.92"/>
    <x v="286"/>
    <s v="CUBIERTA  13R22.5 PIRELLI TRAC 01 -  MATRICULA 7425-FKM  / S.I. GESTION DE NFU CAT.D 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22107"/>
    <s v="D"/>
    <d v="2024-05-29T00:00:00"/>
    <n v="22024000022"/>
    <s v="2024 11 1361 214"/>
    <n v="821.93"/>
    <x v="286"/>
    <s v="225/65R16 CONTINENTAL 112T ( 1762-GZJ ) / S.I. GESTION DE NFU CAT. C ( 1762-GZJ ) / 265/60R18 BRIDGESTONE 110H ( 2931-JV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13632"/>
    <s v="D"/>
    <d v="2024-04-30T00:00:00"/>
    <n v="22024000022"/>
    <s v="2024 11 1361 214"/>
    <n v="1140.8599999999999"/>
    <x v="285"/>
    <s v="REPARACION VEHICULO MATRICULA 0095DWZ: DESMONTAR Y MONTAR BALLESTA ///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13500"/>
    <s v="D"/>
    <d v="2024-04-30T00:00:00"/>
    <n v="22024000022"/>
    <s v="2024 11 1361 214"/>
    <n v="1138.56"/>
    <x v="285"/>
    <s v="H.M.O.  REVISAR ESTADO DE FRENOS, DESMONTAR EJE TRASERO Y SUSTITUIR  ZAPATAS, MUELLES Y TAMBORES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08998"/>
    <s v="D"/>
    <d v="2024-04-01T00:00:00"/>
    <n v="22024000022"/>
    <s v="2024 11 1361 214"/>
    <n v="2400.54"/>
    <x v="818"/>
    <s v="OR: 15638 - MATRICULA: 6263LCL /  KIT MANTENIMIENTO ( 2659252 ) / ACEITE LDF3 ( T003172 ) //SERV. EXTINCION INCENDIOS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41467"/>
    <s v="D"/>
    <d v="2024-09-03T00:00:00"/>
    <n v="22024000022"/>
    <s v="2024 11 1361 214"/>
    <n v="2.23"/>
    <x v="818"/>
    <s v="OR: 17701 - MATRICULA: 6263LCL / FIJADOR ( 2216693 )///SERVICIO DE EXTINCION DE INCENDIOS"/>
    <n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1"/>
    <s v="214"/>
  </r>
  <r>
    <n v="220240042921"/>
    <s v="AD"/>
    <d v="2024-09-19T00:00:00"/>
    <n v="22024006657"/>
    <s v="2024 11 1361 214"/>
    <n v="4314.62"/>
    <x v="819"/>
    <s v="MANTENIMIENTO PREVENTIVO, REVISION, ENGRASES Y SUSTITUCION ELEMENTOS DE SEGURIDAD AEA10 MATR. VA42345VE/SEISPC"/>
    <s v="220"/>
    <s v="MADRID"/>
    <s v="MADR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4"/>
  </r>
  <r>
    <n v="220240042924"/>
    <s v="AD"/>
    <d v="2024-09-19T00:00:00"/>
    <n v="22024006682"/>
    <s v="2024 11 1361 214"/>
    <n v="3292.41"/>
    <x v="809"/>
    <s v="MANTENIMIENTO ANUAL DE AUTOESCALA AEA-9, MATR. 6263 LCL: SUPERESTRUCTURA, SISTEMAS DE SEGURIDAD Y COMPONENTES/SEISPC"/>
    <s v="220"/>
    <s v="PARACUELLOS DE JARAMA (MADRID)"/>
    <s v="MADR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4"/>
  </r>
  <r>
    <n v="220240042925"/>
    <s v="AD"/>
    <d v="2024-09-19T00:00:00"/>
    <n v="22024006684"/>
    <s v="2024 11 1361 214"/>
    <n v="3292.41"/>
    <x v="809"/>
    <s v="MANTENIMIENTO ANUAL DE AUTOESCALA AEA-10, MATR. 3513 GZF: SUPERESTRUCTURA, SISTEMAS DE SEGURIDAD Y COMPONENTES//SEISPC"/>
    <s v="220"/>
    <s v="PARACUELLOS DE JARAMA (MADRID)"/>
    <s v="MADR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4"/>
  </r>
  <r>
    <n v="220240000757"/>
    <s v="AD"/>
    <d v="2024-02-05T00:00:00"/>
    <n v="22024000479"/>
    <s v="2024 11 1621 212"/>
    <n v="568.64"/>
    <x v="820"/>
    <s v="INSTALACIÓN BANDA SEGURIDAD PUERTA CORREDERA // SERVICIO DE LIMPIEZA."/>
    <n v="220"/>
    <s v="MEJORADA DEL CAMPO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2"/>
  </r>
  <r>
    <n v="220240000776"/>
    <s v="AD"/>
    <d v="2024-02-07T00:00:00"/>
    <n v="22024000596"/>
    <s v="2024 11 1621 212"/>
    <n v="2853.79"/>
    <x v="821"/>
    <s v="BORRADO Y REPINTADO DE LA SEÑALIZACIÓN HORIZONTA Y SUSTITUCIÓN DE LA VERTICAL DEL APARCAMIENTO DEL SERVICIO DE LIMPIEZA.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2"/>
  </r>
  <r>
    <n v="220240000777"/>
    <s v="AD"/>
    <d v="2024-02-07T00:00:00"/>
    <n v="22024000599"/>
    <s v="2024 11 1621 212"/>
    <n v="3960.33"/>
    <x v="822"/>
    <s v="REPARACIÓN PUERTA NAVE C/ PESETA. SERVICIO DE LIMPIEZA."/>
    <n v="220"/>
    <s v="REVILLA DE CAMARGO"/>
    <s v="CANTABRIA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2"/>
  </r>
  <r>
    <n v="220240025255"/>
    <s v="AD"/>
    <d v="2024-06-19T00:00:00"/>
    <n v="22024005072"/>
    <s v="2024 11 1621 212"/>
    <n v="3758.12"/>
    <x v="823"/>
    <s v="TRABAJOS DE REPARACIÓN Y MANTENIMIENTO EN LAS CUBIERTAS DEL TALLER Y LA NAVE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2"/>
  </r>
  <r>
    <n v="220240010980"/>
    <s v="AD"/>
    <d v="2024-04-05T00:00:00"/>
    <n v="22024003943"/>
    <s v="2024 11 1621 212"/>
    <n v="1200.01"/>
    <x v="824"/>
    <s v="REPARACIONES EN LAS PUERTAS DEL EDIFICIO SITO EN C/ TOPACIO 63 DEL SERVICIO DE LIMPIEZA."/>
    <s v="220"/>
    <s v="LAGUNA DE DUERO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2"/>
  </r>
  <r>
    <n v="220240040284"/>
    <s v="AD"/>
    <d v="2024-08-26T00:00:00"/>
    <n v="22024006185"/>
    <s v="2024 11 1621 212"/>
    <n v="2761.44"/>
    <x v="825"/>
    <s v="REPARACIÓN CERRAMIENTO PUNTO LIMPIO DEL CABILO, SITO EN C/ PESETA CON C/ MARAVEDÍ. SERVICIO DE LIMPIEZ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1"/>
    <s v="212"/>
  </r>
  <r>
    <n v="220219001005"/>
    <s v="AD"/>
    <d v="2024-01-01T00:00:00"/>
    <n v="22024001783"/>
    <s v="2024 11 1621 213"/>
    <n v="350"/>
    <x v="97"/>
    <s v="CONTRATO SUMINISTRO IMPRESIÓN CORPORATIVA DEL AYUNTAMIENTO DE VALLADOLID (SERVICIO DE lIMPIEZA)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40004876"/>
    <s v="D"/>
    <d v="2024-03-05T00:00:00"/>
    <n v="22024001656"/>
    <s v="2024 11 1621 213"/>
    <n v="96800"/>
    <x v="826"/>
    <s v="EXP. SESPSC 38/2023 CONTRATO REPARACIÓN 7 PLATAFORMAS SOTERRADAS. SERVICIO DE LIMPIEZA."/>
    <n v="300"/>
    <s v="CABRILS"/>
    <s v="BARCELONA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40003364"/>
    <s v="AD"/>
    <d v="2024-02-26T00:00:00"/>
    <n v="22024002310"/>
    <s v="2024 11 1621 213"/>
    <n v="145.19999999999999"/>
    <x v="261"/>
    <s v="REVISIÓN LÍNEA DE VIDA SILO ACUMULACIÓN DE SAL. SERVICIO DE LIMPIEZA.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29000088"/>
    <s v="AD"/>
    <d v="2024-01-01T00:00:00"/>
    <n v="22024002077"/>
    <s v="2024 11 1621 213"/>
    <n v="484"/>
    <x v="783"/>
    <s v="ADJUDICACIÓN CONTRATO EXP SPSC 35/2021 MANTENIMIENTOINSTALACIONES TÉRMICAS Sº LIMPIEZA, DIC 2023, ENERO Y FEBRER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29000094"/>
    <s v="AD"/>
    <d v="2024-01-01T00:00:00"/>
    <n v="22024002080"/>
    <s v="2024 11 1621 213"/>
    <n v="417"/>
    <x v="783"/>
    <s v="ADJUDICACIÓN CONTRATO REPARACIONES INSTALACIONES TERMICAS EXP SPSC 35/2021 Sº LIMPIEZA, DIC 2023, ENERO-FEBRER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39000975"/>
    <s v="AD"/>
    <d v="2024-01-01T00:00:00"/>
    <n v="22024001886"/>
    <s v="2024 11 1621 213"/>
    <n v="4000"/>
    <x v="97"/>
    <s v="PRIMERA PRORROGA EXP. PR-SE 40/2021 SUMINISTRO IMPRESIÓN CORPORATIVA DEL EXCMO. AYTO VALLADOLID. SERVICIO DE LIMPIEZA.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40000772"/>
    <s v="AD"/>
    <d v="2024-02-07T00:00:00"/>
    <n v="22024000516"/>
    <s v="2024 11 1621 213"/>
    <n v="1082.27"/>
    <x v="827"/>
    <s v="REVISIÓN ANUAL OBLIGATORIA DE EQUIPOS DE ELEVACIÓN DE VEHÍCULOS INDUSTRIALES. // SERVICIO DE LIMPIEZA."/>
    <n v="220"/>
    <s v="TERRASSA"/>
    <s v="BARCELONA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40008422"/>
    <s v="AD"/>
    <d v="2024-03-22T00:00:00"/>
    <n v="22024003592"/>
    <s v="2024 11 1621 213"/>
    <n v="1205.1600000000001"/>
    <x v="828"/>
    <s v="REVISIÓN DE LINEAS DE VIDA EN LAS INSTALACIONES C/ TOPACIO. SERVICIO DE LIMPIEZA.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40003083"/>
    <s v="AD"/>
    <d v="2024-02-21T00:00:00"/>
    <n v="22024001824"/>
    <s v="2024 11 1621 213"/>
    <n v="1833.36"/>
    <x v="829"/>
    <s v="MANTENIMIENTO MÁQUINA LIMPIEZA PIEZAS PARA REPARACIONES VEHÍCULOS. SERVICIO DE LIMPIEZA."/>
    <n v="220"/>
    <s v="COSLADA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40000835"/>
    <s v="AD"/>
    <d v="2024-02-08T00:00:00"/>
    <n v="22024001029"/>
    <s v="2024 11 1621 213"/>
    <n v="2499.9899999999998"/>
    <x v="830"/>
    <s v="REVISIÓN ANUAL DE LOS SISTEMAS DE PROTECCIÓN CONTRA INCENDIOS DE LAS INSTALACIONES DEL SERVICIO DE LIMPIEZA.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40022311"/>
    <s v="AD/"/>
    <d v="2024-05-31T00:00:00"/>
    <n v="22024003592"/>
    <s v="2024 11 1621 213"/>
    <n v="-1205.1600000000001"/>
    <x v="828"/>
    <s v="Se anula por error en el CIF. REVISIÓN DE LINEAS DE VIDA EN LAS INSTALACIONES C/ TOPACIO. SERVICIO DE LIMPIEZA."/>
    <s v="220"/>
    <s v="TUDELA DE DUERO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3"/>
  </r>
  <r>
    <n v="220240012153"/>
    <s v="D"/>
    <d v="2024-04-24T00:00:00"/>
    <n v="22024001656"/>
    <s v="2024 11 1621 213"/>
    <n v="1524.01"/>
    <x v="19"/>
    <s v="LOTE 2 EXP. SESPSC 38/2023 CONTRATO REPARACIÓN 7 PLATAFORMAS SOTERRADAS. SERVICIO DE LIMPIEZA."/>
    <s v="300"/>
    <s v="SANT CUGAT DEL VALLES"/>
    <s v="BARCELONA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3"/>
  </r>
  <r>
    <n v="220240012152"/>
    <s v="D"/>
    <d v="2024-04-24T00:00:00"/>
    <n v="22024001656"/>
    <s v="2024 11 1621 213"/>
    <n v="273.33999999999997"/>
    <x v="10"/>
    <s v="LOTE 1 EXP. SESPSC 38/2023 CONTRATO REPARACIÓN 7 PLATAFORMAS SOTERRADAS. SERVICIO DE LIMPIEZA."/>
    <s v="300"/>
    <s v="MALAGA"/>
    <s v="MALAGA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3"/>
  </r>
  <r>
    <n v="220240012081"/>
    <s v="AD"/>
    <d v="2024-04-19T00:00:00"/>
    <n v="22024004207"/>
    <s v="2024 11 1621 213"/>
    <n v="1913.01"/>
    <x v="783"/>
    <s v="SUMINISTRO E INSTALACIÓN DE FANCOILS, LLAVES DE CIERRE Y LATIGUILLOS EDIF. C/ TOPACIO 63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3"/>
  </r>
  <r>
    <n v="220240012035"/>
    <s v="AD"/>
    <d v="2024-04-18T00:00:00"/>
    <n v="22024004100"/>
    <s v="2024 11 1621 213"/>
    <n v="2204.62"/>
    <x v="393"/>
    <s v="MANTENIMIENTO ANUAL ASCENSRO SITO C/ TOPACIO 63 EDIFICIO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3"/>
  </r>
  <r>
    <n v="220240011586"/>
    <s v="AD"/>
    <d v="2024-04-15T00:00:00"/>
    <n v="22024003584"/>
    <s v="2024 11 1621 213"/>
    <n v="2395.8000000000002"/>
    <x v="783"/>
    <s v="1ª PRORR. CONTRATO EXP SPSC 35/2021 LOT3 MANTENIMIENTO INSTALACIONES TÉRMICAS REAJUSTE DE FECHAS. SERVICIO DE LIMPIEZA.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1"/>
    <s v="213"/>
  </r>
  <r>
    <n v="220240011587"/>
    <s v="AD"/>
    <d v="2024-04-15T00:00:00"/>
    <n v="22024003586"/>
    <s v="2024 11 1621 213"/>
    <n v="1874.7"/>
    <x v="783"/>
    <s v="1ª PRORR. CONTRATO EXP SPSC 35/2021 MANTENIMIENTO INSTALACIONES TÉRMICAS REAJUSTE DE FECHAS. SERVICIO DE LIMPIEZA.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1"/>
    <s v="213"/>
  </r>
  <r>
    <n v="220240042794"/>
    <s v="AD"/>
    <d v="2024-09-18T00:00:00"/>
    <n v="22024006574"/>
    <s v="2024 11 1621 213"/>
    <n v="1275.23"/>
    <x v="820"/>
    <s v="REPARACIÓN PUERTA AUTOMÁTICA CORREDERA Nº 14 C/ TOPACIO 63 DE ACCESO AL SERVICIO DE LIMPIEZA."/>
    <s v="220"/>
    <s v="MEJORADA DEL CAMPO"/>
    <s v="MADR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1"/>
    <s v="213"/>
  </r>
  <r>
    <n v="220240007851"/>
    <s v="D"/>
    <d v="2024-03-21T00:00:00"/>
    <n v="22024000440"/>
    <s v="2024 11 1621 214"/>
    <n v="795.05"/>
    <x v="82"/>
    <s v="MANO DE OBRA // M.O.CAMBIAR CORREA DISTRIBUCCIÓN Y MIRAR CHUPONA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61"/>
    <s v="D"/>
    <d v="2024-03-21T00:00:00"/>
    <n v="22024000440"/>
    <s v="2024 11 1621 214"/>
    <n v="240.29"/>
    <x v="82"/>
    <s v="REPUESTOS // CINTURON DE SEGURIDAD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16"/>
    <s v="D"/>
    <d v="2024-03-13T00:00:00"/>
    <n v="22024000440"/>
    <s v="2024 11 1621 214"/>
    <n v="220.23"/>
    <x v="82"/>
    <s v="MANO DE OBRA REALIZAR MANTINIMIENTO DE LAS 250 HORAS / .... 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57"/>
    <s v="D"/>
    <d v="2024-03-21T00:00:00"/>
    <n v="22024000440"/>
    <s v="2024 11 1621 214"/>
    <n v="2798.73"/>
    <x v="831"/>
    <s v="REPARACION BALLESTAS SUSPENSIONES NEUMATICAS. DIAPRESES- BALONAS.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47"/>
    <s v="D"/>
    <d v="2024-03-13T00:00:00"/>
    <n v="22024000441"/>
    <s v="2024 11 1621 214"/>
    <n v="636.88"/>
    <x v="162"/>
    <s v="DETECTOR SE XS6-18B1NAL2  8MM 3H 10/36VCC / DETECTOR SE XS6-30B1NAL2 / FINA...// AM EXP V18/2022 // SERVICIO DE LIMPIEZA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19"/>
    <s v="D"/>
    <d v="2024-03-13T00:00:00"/>
    <n v="22024000440"/>
    <s v="2024 11 1621 214"/>
    <n v="677.47"/>
    <x v="514"/>
    <s v="TOTAL TRABAJOS REPARACION MATRICULA 6003FPZ / TOTAL PIEZAS / ANEXO DETAL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37"/>
    <s v="D"/>
    <d v="2024-03-21T00:00:00"/>
    <n v="22024000440"/>
    <s v="2024 11 1621 214"/>
    <n v="695.27"/>
    <x v="832"/>
    <s v="MATERIALES Y MANO DE OBRA ( LATIGUILLOS ) 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39"/>
    <s v="D"/>
    <d v="2024-03-21T00:00:00"/>
    <n v="22024000440"/>
    <s v="2024 11 1621 214"/>
    <n v="367.36"/>
    <x v="832"/>
    <s v="MATERIALES ( GANCHOS )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46"/>
    <s v="D"/>
    <d v="2024-03-21T00:00:00"/>
    <n v="22024000440"/>
    <s v="2024 11 1621 214"/>
    <n v="2120.17"/>
    <x v="284"/>
    <s v="TA24 139 REPARACION 7419-LDY KMS.58781 HACER MANTENIMIENTO A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78"/>
    <s v="D"/>
    <d v="2024-03-21T00:00:00"/>
    <n v="22024000440"/>
    <s v="2024 11 1621 214"/>
    <n v="1528.05"/>
    <x v="284"/>
    <s v="TA24 114 REPARACION 9049-KVH KMS.132590 METER EASY PARA VER AVERI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67"/>
    <s v="D"/>
    <d v="2024-03-13T00:00:00"/>
    <n v="22024000440"/>
    <s v="2024 11 1621 214"/>
    <n v="971.07"/>
    <x v="284"/>
    <s v="TA24 33 REPARACION 6995-LBZ KMS.116927 METER EASY PARA VER AVERIAS, HAC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48"/>
    <s v="D"/>
    <d v="2024-03-21T00:00:00"/>
    <n v="22024000440"/>
    <s v="2024 11 1621 214"/>
    <n v="313.35000000000002"/>
    <x v="284"/>
    <s v="TA24 162 REPARACION 4459-KLP KMS.193583 METER EASY PARA VER AVERIAS, HAC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46"/>
    <s v="D"/>
    <d v="2024-03-21T00:00:00"/>
    <n v="22024000440"/>
    <s v="2024 11 1621 214"/>
    <n v="185.24"/>
    <x v="818"/>
    <s v="OR: 15282 - MATRICULA 0432KMP / SENSOR TEMPERATURA ( 2604683 )...// AM EXP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44"/>
    <s v="D"/>
    <d v="2024-03-21T00:00:00"/>
    <n v="22024000440"/>
    <s v="2024 11 1621 214"/>
    <n v="173.76"/>
    <x v="818"/>
    <s v="OR: 15005 - MATRICULA 0432KMP / TERMOSTATO ( 1849060 ) / JUNTA ( 1755952 )...// AM EXP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41"/>
    <s v="D"/>
    <d v="2024-03-21T00:00:00"/>
    <n v="22024000440"/>
    <s v="2024 11 1621 214"/>
    <n v="113.28"/>
    <x v="818"/>
    <s v="OR: 15004 - MATRICULA: 0375LDD / CRISTAL ESPEJO ( 2116845 )...// AM EXP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3052"/>
    <s v="AD"/>
    <d v="2024-02-21T00:00:00"/>
    <n v="22024001693"/>
    <s v="2024 11 1621 214"/>
    <n v="3500"/>
    <x v="833"/>
    <s v="SUMINISTRO DE PIEZA MECANIZADAS Y TORNEADAS PARA CAMIONES RECOLECTORES Y BARREDORAS. SERVICIO DE LIMPIEZA.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4"/>
  </r>
  <r>
    <n v="220240003050"/>
    <s v="AD"/>
    <d v="2024-02-21T00:00:00"/>
    <n v="22024001663"/>
    <s v="2024 11 1621 214"/>
    <n v="4000"/>
    <x v="834"/>
    <s v="SUMINISTRO NECESARIO DE PIEZAS DE LA MARCA GEESINK NORBA. SERVICIO DE LIMPIEZA."/>
    <n v="220"/>
    <s v="TORREJÓN DE ARDOZ"/>
    <s v="MADR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4"/>
  </r>
  <r>
    <n v="220240003051"/>
    <s v="AD"/>
    <d v="2024-02-21T00:00:00"/>
    <n v="22024001682"/>
    <s v="2024 11 1621 214"/>
    <n v="4500"/>
    <x v="835"/>
    <s v="ADQUISICIÓN DE REPUESTOS PARA REPARAR CAJAS DE CAMBIO ALLISON DE VEHÍCULOS DEL SERVICIO DE LIMPIEZA."/>
    <n v="220"/>
    <s v="COSLADA"/>
    <s v="MADR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4"/>
  </r>
  <r>
    <n v="220240003053"/>
    <s v="AD"/>
    <d v="2024-02-21T00:00:00"/>
    <n v="22024001698"/>
    <s v="2024 11 1621 214"/>
    <n v="5500"/>
    <x v="836"/>
    <s v="SUMINISTRO MATERIAL FÉRRICO PARA LA REPARACIÓN DE VEHÍCULOS DEL SERVICIO DE LIMPIEZA."/>
    <n v="220"/>
    <s v="LA CISTERNIGA"/>
    <s v="VALLADOL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4"/>
  </r>
  <r>
    <n v="220240005751"/>
    <s v="D"/>
    <d v="2024-03-13T00:00:00"/>
    <n v="22024000441"/>
    <s v="2024 11 1621 214"/>
    <n v="1915.04"/>
    <x v="285"/>
    <s v="SERVICIO DE MANTENIMIENTO EO /   SERVICIO  DE MANTENIMIENTO PROGRAMAD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64"/>
    <s v="D"/>
    <d v="2024-03-21T00:00:00"/>
    <n v="22024000440"/>
    <s v="2024 11 1621 214"/>
    <n v="381.96"/>
    <x v="285"/>
    <s v="DESM-MONT. ELEMENTOS PARA LA REALIZACION  DE  LA  REVISION  DE LOS D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66"/>
    <s v="D"/>
    <d v="2024-03-21T00:00:00"/>
    <n v="22024000440"/>
    <s v="2024 11 1621 214"/>
    <n v="381.96"/>
    <x v="285"/>
    <s v="H.M.O.,  DESM-MONT. ELEMENTOS PARA LA REALIZACION  DE LA REVISON DE L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68"/>
    <s v="D"/>
    <d v="2024-03-21T00:00:00"/>
    <n v="22024000440"/>
    <s v="2024 11 1621 214"/>
    <n v="104.31"/>
    <x v="285"/>
    <s v="H.M.O.,  HACER  DIAGNOSIS,  PARA DETERMINAR  LA  AVERIA  ,  FALLOS  ACTI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37"/>
    <s v="D"/>
    <d v="2024-03-13T00:00:00"/>
    <n v="22024000441"/>
    <s v="2024 11 1621 214"/>
    <n v="2142.4699999999998"/>
    <x v="798"/>
    <s v="Alb. A24/177699 de 10/01/2024 / JUNTA TORICA 83,8x2,62 / JUNTA T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84"/>
    <s v="D"/>
    <d v="2024-03-21T00:00:00"/>
    <n v="22024000441"/>
    <s v="2024 11 1621 214"/>
    <n v="391.04"/>
    <x v="798"/>
    <s v="Alb. A24/179547 de 16/01/2024 / LATIGUILLO HIDRAULICO S/MUESTRA 5/8 / LATIG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17"/>
    <s v="D"/>
    <d v="2024-03-21T00:00:00"/>
    <n v="22024000441"/>
    <s v="2024 11 1621 214"/>
    <n v="923.9"/>
    <x v="271"/>
    <s v="NUTR 3072 A RODAMIENTO AGUJAS SKF / NUTR 3072 A RODAMIENTO AGUJAS SKF / 62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09"/>
    <s v="D"/>
    <d v="2024-03-21T00:00:00"/>
    <n v="22024000441"/>
    <s v="2024 11 1621 214"/>
    <n v="3196.69"/>
    <x v="286"/>
    <s v="REPARAR PINCHAZO  ( CAMION 9049-KVH ) / REPARAR PINCHAZO  ( CAMION 9745-JCF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57"/>
    <s v="D"/>
    <d v="2024-03-13T00:00:00"/>
    <n v="22024000441"/>
    <s v="2024 11 1621 214"/>
    <n v="174.24"/>
    <x v="751"/>
    <s v="AFLOJATODO 400ML / AFLOJATODO 400ML / PELICULA LUBRICANTE 400ML / GRAS...// AM EXP V18/2022 // SERVICIO DE LIMPIEZA.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15"/>
    <s v="D"/>
    <d v="2024-03-21T00:00:00"/>
    <n v="22024000441"/>
    <s v="2024 11 1621 214"/>
    <n v="1175.1600000000001"/>
    <x v="263"/>
    <s v="Fusible standard 10 A / Fusible standard 7.5 A / Terminal aislado Leng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55"/>
    <s v="D"/>
    <d v="2024-03-13T00:00:00"/>
    <n v="22024000441"/>
    <s v="2024 11 1621 214"/>
    <n v="485.51"/>
    <x v="837"/>
    <s v="MOTOR ARRANQUE RVI/VOLVO 5,00KW-10D / ESTRIBO IZDO.CABINA LARGA STRALI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11"/>
    <s v="D"/>
    <d v="2024-03-21T00:00:00"/>
    <n v="22024000441"/>
    <s v="2024 11 1621 214"/>
    <n v="200.97"/>
    <x v="838"/>
    <s v="JAVIER TALLER / MUELLE MATRICERIA 32X51 AZUL / GOYO TALLER / UNION CAD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33"/>
    <s v="D"/>
    <d v="2024-03-13T00:00:00"/>
    <n v="22024000441"/>
    <s v="2024 11 1621 214"/>
    <n v="1770.61"/>
    <x v="839"/>
    <s v="CILINDRO HORQUILLAS CAJA C5003...// AM EXP V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14"/>
    <s v="D"/>
    <d v="2024-03-13T00:00:00"/>
    <n v="22024000441"/>
    <s v="2024 11 1621 214"/>
    <n v="1327.61"/>
    <x v="839"/>
    <s v="PIN ENCODER TAILGATE OLYMPUS S311G1-A140-0020 / PEDAL ACELERADOR CC-2020 OL// AM EXP V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36"/>
    <s v="D"/>
    <d v="2024-03-21T00:00:00"/>
    <n v="22024000441"/>
    <s v="2024 11 1621 214"/>
    <n v="1050.45"/>
    <x v="839"/>
    <s v="MONT. CUERPO EST. OLY UPC WIDE S411C1-N000-0500 / MUELLE ESTRIBERA PESO OLY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55"/>
    <s v="D"/>
    <d v="2024-03-21T00:00:00"/>
    <n v="22024000441"/>
    <s v="2024 11 1621 214"/>
    <n v="495.17"/>
    <x v="839"/>
    <s v="PORTAPATINES TRIN. S411C3-M000-0070 / BULON S311G3-1134-0420 / CJTO. DETEC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29"/>
    <s v="D"/>
    <d v="2024-03-21T00:00:00"/>
    <n v="22024000441"/>
    <s v="2024 11 1621 214"/>
    <n v="444.26"/>
    <x v="839"/>
    <s v="COJINETE S31580-Z140-0050 / PATIN S315F0-V140-0090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32"/>
    <s v="D"/>
    <d v="2024-03-21T00:00:00"/>
    <n v="22024000441"/>
    <s v="2024 11 1621 214"/>
    <n v="382.36"/>
    <x v="839"/>
    <s v="TOBERA CHORRILLO CITY CAT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48"/>
    <s v="D"/>
    <d v="2024-03-21T00:00:00"/>
    <n v="22024000441"/>
    <s v="2024 11 1621 214"/>
    <n v="296.38"/>
    <x v="839"/>
    <s v="CARTUCHO FIL.RETORNO 125l OLY. S2Z310-0000-0670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51"/>
    <s v="D"/>
    <d v="2024-03-21T00:00:00"/>
    <n v="22024000441"/>
    <s v="2024 11 1621 214"/>
    <n v="241.69"/>
    <x v="839"/>
    <s v="CTO.GOMA ESTRIB.WIDE -1005mm S411C1-N000-0700  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41"/>
    <s v="D"/>
    <d v="2024-03-21T00:00:00"/>
    <n v="22024000441"/>
    <s v="2024 11 1621 214"/>
    <n v="161.12"/>
    <x v="839"/>
    <s v="CTO.GOMA ESTRIB.WIDE -1005mm S411C1-N000-0700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63"/>
    <s v="D"/>
    <d v="2024-03-21T00:00:00"/>
    <n v="22024000441"/>
    <s v="2024 11 1621 214"/>
    <n v="4.91"/>
    <x v="839"/>
    <s v="TAPON DIAMETRO 25 S2EZ00-0000-0320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12"/>
    <s v="D"/>
    <d v="2024-03-13T00:00:00"/>
    <n v="22024000441"/>
    <s v="2024 11 1621 214"/>
    <n v="3662.74"/>
    <x v="276"/>
    <s v="PASTA LAVAMANOS PIU BALDE 5000ML  / AMORTIGUADOR ACUSTICO PARA PORTON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21"/>
    <s v="D"/>
    <d v="2024-03-21T00:00:00"/>
    <n v="22024000441"/>
    <s v="2024 11 1621 214"/>
    <n v="1600.04"/>
    <x v="840"/>
    <s v="CONSTRUIR TOMA DE FUERZA EN RADIADOR STRALIS...// AM EXP 18/2022 // SERVICIO DE LIMPIEZA."/>
    <n v="300"/>
    <s v="VALLADOLID"/>
    <s v="VALLADOLID"/>
    <x v="1"/>
    <s v="AdDirec - Adjudicación Directa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27321"/>
    <s v="D"/>
    <d v="2024-06-26T00:00:00"/>
    <n v="22024000440"/>
    <s v="2024 11 1621 214"/>
    <n v="1016.4"/>
    <x v="82"/>
    <s v="REPARACIÓN ESCUDOS DEL AYUNTAMIENTO VALLADOLID DE 500MM DE ALTO EN IMPRESION...// AM EXP 23/2020 /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326"/>
    <s v="D"/>
    <d v="2024-06-26T00:00:00"/>
    <n v="22024000440"/>
    <s v="2024 11 1621 214"/>
    <n v="2277.38"/>
    <x v="284"/>
    <s v="TA24 929 REPARACION VA-9508-W KMS.81188 D-M REDUCTORA DEL CAMBIO AB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61"/>
    <s v="D"/>
    <d v="2024-06-26T00:00:00"/>
    <n v="22024000441"/>
    <s v="2024 11 1621 214"/>
    <n v="1036.3699999999999"/>
    <x v="798"/>
    <s v="A24/182795 / REPARAR MANGUERA DE LAVAR / A24/182826 / SUSTITUIR JUNTAS A M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91"/>
    <s v="D"/>
    <d v="2024-06-26T00:00:00"/>
    <n v="22024000441"/>
    <s v="2024 11 1621 214"/>
    <n v="393.13"/>
    <x v="271"/>
    <s v="NURAL   21-120 ML 326089   ADHESIVO NURAL   (34158) / 62573 JUEGO 3-MACH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51"/>
    <s v="D"/>
    <d v="2024-06-26T00:00:00"/>
    <n v="22024000441"/>
    <s v="2024 11 1621 214"/>
    <n v="224.44"/>
    <x v="263"/>
    <s v="SE ALIZACION / CRISTAL ROJO-BLANCO 846/847/848 / MANGUERA SILICONA 50 mm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79"/>
    <s v="D"/>
    <d v="2024-06-26T00:00:00"/>
    <n v="22024000441"/>
    <s v="2024 11 1621 214"/>
    <n v="112.53"/>
    <x v="837"/>
    <s v="ACUERDO MARCO v18/2022 CONTRATACIÓN DEL SUMINISTRO DE MATERIALES PARA EL AYUNTAMIENTO DE VALLADOLID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85"/>
    <s v="D"/>
    <d v="2024-06-26T00:00:00"/>
    <n v="22024000441"/>
    <s v="2024 11 1621 214"/>
    <n v="441.95"/>
    <x v="837"/>
    <s v="ACUERDO MARCO v18/2022 CONTRATACIÓN DEL SUMINISTRO DE MATERIALES PARA EL AYUNTAMIENTO DE VALLADOLID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87"/>
    <s v="D"/>
    <d v="2024-06-26T00:00:00"/>
    <n v="22024000441"/>
    <s v="2024 11 1621 214"/>
    <n v="609.48"/>
    <x v="837"/>
    <s v="AMORTIGUADOR TRAS. S/N AE... / AVISADOR VOLVO FH... RVI  MAGNUM DXI PRE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72"/>
    <s v="D"/>
    <d v="2024-06-26T00:00:00"/>
    <n v="22024000441"/>
    <s v="2024 11 1621 214"/>
    <n v="111.71"/>
    <x v="839"/>
    <s v="JUNTA GOMA TAILGATE WIDE S315L0-M100-0240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330"/>
    <s v="D"/>
    <d v="2024-06-26T00:00:00"/>
    <n v="22024000441"/>
    <s v="2024 11 1621 214"/>
    <n v="143.07"/>
    <x v="839"/>
    <s v="SOPORTE PLAST. IZQ. FMO PLUS / SOPORTE PLAST. DERCH. FMO PLUS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332"/>
    <s v="D"/>
    <d v="2024-06-26T00:00:00"/>
    <n v="22024000441"/>
    <s v="2024 11 1621 214"/>
    <n v="377.11"/>
    <x v="839"/>
    <s v="PALANCA / MUELLE BARRA SEG FMO PLUS / LEVA DX CO LEVA DX CO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328"/>
    <s v="D"/>
    <d v="2024-06-26T00:00:00"/>
    <n v="22024000440"/>
    <s v="2024 11 1621 214"/>
    <n v="636.22"/>
    <x v="752"/>
    <s v="REPARAR SISTEMA AAC E-1768-BGJ / LIMPIEZA CIRCUITO CON NITROGENO SEC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6148"/>
    <s v="D"/>
    <d v="2024-06-20T00:00:00"/>
    <n v="22024000441"/>
    <s v="2024 11 1621 214"/>
    <n v="2741.75"/>
    <x v="813"/>
    <s v="FILTRO ACEITE MANN*** / FILTRO COMBUSTIBLE MANN / FILTRO COMBUS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6047"/>
    <s v="D"/>
    <d v="2024-06-20T00:00:00"/>
    <n v="22024000440"/>
    <s v="2024 11 1621 214"/>
    <n v="136.13"/>
    <x v="284"/>
    <s v="TA24 875 REPARACION 6616-LBZ KMS.129127 HACER DIAGNOSIS EASY EN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6049"/>
    <s v="D"/>
    <d v="2024-06-20T00:00:00"/>
    <n v="22024000440"/>
    <s v="2024 11 1621 214"/>
    <n v="5635.45"/>
    <x v="284"/>
    <s v="TA24 888 REPARACION 2688-FXK KMS.525948 METER JALTEST, FALLO SENSO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6042"/>
    <s v="D"/>
    <d v="2024-06-20T00:00:00"/>
    <n v="22024000441"/>
    <s v="2024 11 1621 214"/>
    <n v="195.37"/>
    <x v="839"/>
    <s v="PATIN TRASERO EYECJTO.RA AZUL S315F0-V140-0101 / PATIN DELANTERO EYE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54"/>
    <s v="D"/>
    <d v="2024-06-18T00:00:00"/>
    <n v="22024000440"/>
    <s v="2024 11 1621 214"/>
    <n v="77.31"/>
    <x v="841"/>
    <s v="CABEZAL DE ASPIRACIÓN ( S/N : 004 ) / BUJIA NGK CMR6H / FILTRO AIRE BR 500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56"/>
    <s v="D"/>
    <d v="2024-06-18T00:00:00"/>
    <n v="22024000440"/>
    <s v="2024 11 1621 214"/>
    <n v="89.19"/>
    <x v="841"/>
    <s v="CARBURADOR 4180/19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73"/>
    <s v="D"/>
    <d v="2024-06-18T00:00:00"/>
    <n v="22024000441"/>
    <s v="2024 11 1621 214"/>
    <n v="4100.68"/>
    <x v="813"/>
    <s v="CARRETE DE CABLE ELÉCTRICO 21M - AZ / KIT RODAMIENTO DE RUEDA FAG / CAS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58"/>
    <s v="D"/>
    <d v="2024-06-18T00:00:00"/>
    <n v="22024000440"/>
    <s v="2024 11 1621 214"/>
    <n v="343.64"/>
    <x v="831"/>
    <s v="BALONA - DIAPRES SUSPENSIÓN 1903608 ORIGINAL CONTITECH 6700NP02 / SU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89"/>
    <s v="D"/>
    <d v="2024-06-18T00:00:00"/>
    <n v="22024000440"/>
    <s v="2024 11 1621 214"/>
    <n v="303.17"/>
    <x v="514"/>
    <s v="0028757 4069KXH: 51,46 0029032 7104GJX: 199,09 /ADJUNTA ALBARANES FRP012256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46"/>
    <s v="D"/>
    <d v="2024-06-18T00:00:00"/>
    <n v="22024000440"/>
    <s v="2024 11 1621 214"/>
    <n v="84.82"/>
    <x v="832"/>
    <s v="ANTENA NUEVA P2/P3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49"/>
    <s v="D"/>
    <d v="2024-06-18T00:00:00"/>
    <n v="22024000440"/>
    <s v="2024 11 1621 214"/>
    <n v="478.12"/>
    <x v="832"/>
    <s v="JUEGO DE JUNTAS / VALVULA PRETENSION 80 BAR / MANO DE OBRA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87"/>
    <s v="D"/>
    <d v="2024-06-18T00:00:00"/>
    <n v="22024000441"/>
    <s v="2024 11 1621 214"/>
    <n v="746.17"/>
    <x v="744"/>
    <s v="//TRANSISTOR TT 2SC2539 17W DRIVER / M.O. SUSTITUCIÓN DE C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19"/>
    <s v="D"/>
    <d v="2024-06-18T00:00:00"/>
    <n v="22024000440"/>
    <s v="2024 11 1621 214"/>
    <n v="177.51"/>
    <x v="284"/>
    <s v="TA24 771 REPARACION 0120-GJY KMS.446628 METER EASY PARA VER AVERIA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93"/>
    <s v="D"/>
    <d v="2024-06-18T00:00:00"/>
    <n v="22024000440"/>
    <s v="2024 11 1621 214"/>
    <n v="182.24"/>
    <x v="284"/>
    <s v="TA24 854 REPARACION 4459-KLP KMS.202497 HACER DIAGNOSIS EASY EN SI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35"/>
    <s v="D"/>
    <d v="2024-06-18T00:00:00"/>
    <n v="22024000440"/>
    <s v="2024 11 1621 214"/>
    <n v="2342.06"/>
    <x v="285"/>
    <s v="SUSTITUCION  DE ACEITE MOTOR Y CAMBIO FILTRO DE ACEITE /   M1  -  MPMM01000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40"/>
    <s v="D"/>
    <d v="2024-06-18T00:00:00"/>
    <n v="22024000440"/>
    <s v="2024 11 1621 214"/>
    <n v="1693.06"/>
    <x v="285"/>
    <s v="SERVICIO DE MANTENIMIENTO EO /   SERVICIO PROGRAMADO EP2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44"/>
    <s v="D"/>
    <d v="2024-06-18T00:00:00"/>
    <n v="22024000441"/>
    <s v="2024 11 1621 214"/>
    <n v="1209.48"/>
    <x v="798"/>
    <s v="Alb. A24/182549 de 08/05/2024 / DESMONTAR CILINDRO DIRECCION, SUSTITUIR JU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60"/>
    <s v="D"/>
    <d v="2024-06-18T00:00:00"/>
    <n v="22024000441"/>
    <s v="2024 11 1621 214"/>
    <n v="2472.09"/>
    <x v="286"/>
    <s v="CUBIERTA RECAUCHUTADA ( 315/80R22,5 ZY2 ALMACEN ) / REPARAR PINCHAZ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37"/>
    <s v="D"/>
    <d v="2024-06-18T00:00:00"/>
    <n v="22024000441"/>
    <s v="2024 11 1621 214"/>
    <n v="121"/>
    <x v="751"/>
    <s v="MOTUL LIMPIADOR INTERNA DEL MOTOR 0.300L (ENGINE) / TRATAMIENTO...// AM EXP 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32"/>
    <s v="D"/>
    <d v="2024-06-18T00:00:00"/>
    <n v="22024000441"/>
    <s v="2024 11 1621 214"/>
    <n v="293.12"/>
    <x v="837"/>
    <s v="ACUERDO MARCO v18/2022 CONTRATACIÓN DEL SUMINISTRO DE MATERIALES PARA EL AYUNTAMIENTO DE VALLADOLID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46"/>
    <s v="D"/>
    <d v="2024-06-18T00:00:00"/>
    <n v="22024000441"/>
    <s v="2024 11 1621 214"/>
    <n v="187.24"/>
    <x v="839"/>
    <s v="CIERRE REJI.TRASERA CITY CAT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48"/>
    <s v="D"/>
    <d v="2024-06-18T00:00:00"/>
    <n v="22024000441"/>
    <s v="2024 11 1621 214"/>
    <n v="548.28"/>
    <x v="839"/>
    <s v="GRUPO DETECCION PESAJE 2011 S411C1-4000-0675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3557"/>
    <s v="AD"/>
    <d v="2024-06-07T00:00:00"/>
    <n v="22024001682"/>
    <s v="2024 11 1621 214"/>
    <n v="3000"/>
    <x v="842"/>
    <s v="ADQUISICIÓN DE REPUESTOS PARA REPARAR CAJAS DE CAMBIO ALLISON DE VEHÍCULOS DEL SERVICIO DE LIMPIEZA."/>
    <s v="220"/>
    <s v="COSLADA"/>
    <s v="MADRID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4"/>
  </r>
  <r>
    <n v="220240021917"/>
    <s v="D"/>
    <d v="2024-05-29T00:00:00"/>
    <n v="22024000441"/>
    <s v="2024 11 1621 214"/>
    <n v="1788.53"/>
    <x v="813"/>
    <s v="TUBO TRANSPARENTE 4X6 / VALVULA DE CONTROL DE REFRIGER VW / 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41"/>
    <s v="D"/>
    <d v="2024-05-29T00:00:00"/>
    <n v="22024000441"/>
    <s v="2024 11 1621 214"/>
    <n v="2282.7600000000002"/>
    <x v="82"/>
    <s v="REPUESTOS INYECTOR BOSCH  REPARADO CRIN / RACOR DE TUBO DE PRES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81"/>
    <s v="D"/>
    <d v="2024-05-29T00:00:00"/>
    <n v="22024000440"/>
    <s v="2024 11 1621 214"/>
    <n v="6792.07"/>
    <x v="832"/>
    <s v="Rectificar y cromar vastago / REVISION ITV GRUA / DBM 433 334 /  JUEG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83"/>
    <s v="D"/>
    <d v="2024-05-29T00:00:00"/>
    <n v="22024000440"/>
    <s v="2024 11 1621 214"/>
    <n v="1136.32"/>
    <x v="832"/>
    <s v="TORNILLO DIN 6921 C. 10.9 14*4 / TORNILLO 6921-12.40 C10.9 / TORN.DIN933 8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85"/>
    <s v="D"/>
    <d v="2024-05-29T00:00:00"/>
    <n v="22024000440"/>
    <s v="2024 11 1621 214"/>
    <n v="451.2"/>
    <x v="832"/>
    <s v="JUEGO DE JUNTAS PK / MANO DE OBRA TALLER NORMAL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63"/>
    <s v="D"/>
    <d v="2024-05-29T00:00:00"/>
    <n v="22024000440"/>
    <s v="2024 11 1621 214"/>
    <n v="4054.98"/>
    <x v="284"/>
    <s v="TA24 740 REPARACION 4976-HSK KMS.530112 D-M TDF, CAJA DE CAMBIOS Y EM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895"/>
    <s v="D"/>
    <d v="2024-05-29T00:00:00"/>
    <n v="22024000440"/>
    <s v="2024 11 1621 214"/>
    <n v="209.2"/>
    <x v="284"/>
    <s v="TA24 572 REPARACION 1471-KVY KMS.126258 CAMBIAR CASQUILLOS DE BARRA EST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72"/>
    <s v="D"/>
    <d v="2024-05-29T00:00:00"/>
    <n v="22024000440"/>
    <s v="2024 11 1621 214"/>
    <n v="160.93"/>
    <x v="284"/>
    <s v="TA24 741 REPARACION 4976-HSK KMS. REVISION TACOG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74"/>
    <s v="D"/>
    <d v="2024-05-29T00:00:00"/>
    <n v="22024000440"/>
    <s v="2024 11 1621 214"/>
    <n v="136.13"/>
    <x v="284"/>
    <s v="TA24 748 REPARACION 4178-JDZ KMS.253979 METER EASY PARA VER AVE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28"/>
    <s v="D"/>
    <d v="2024-05-29T00:00:00"/>
    <n v="22024000440"/>
    <s v="2024 11 1621 214"/>
    <n v="1483.09"/>
    <x v="818"/>
    <s v="OR: 16139 - MATRICULA: 0375LDD / CAMBIAR ACEITE CAJA DE CAMBIOS ( 0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11"/>
    <s v="D"/>
    <d v="2024-05-29T00:00:00"/>
    <n v="22024000440"/>
    <s v="2024 11 1621 214"/>
    <n v="575.96"/>
    <x v="818"/>
    <s v="OR: 16461 - MATRICULA: 1895LFR / REPARAR INSTALACION ASIENTO CON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91"/>
    <s v="D"/>
    <d v="2024-05-29T00:00:00"/>
    <n v="22024000441"/>
    <s v="2024 11 1621 214"/>
    <n v="2032.8"/>
    <x v="798"/>
    <s v="Alb. AO24/240167 de 16/04/2024 / BOMBA PARKER T6DCM B24 B20 1ROO C1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03"/>
    <s v="D"/>
    <d v="2024-05-29T00:00:00"/>
    <n v="22024000441"/>
    <s v="2024 11 1621 214"/>
    <n v="1596.72"/>
    <x v="798"/>
    <s v="Alb. A24/182121 de 04/04/2024 / LATIGUILLO HIDRAULICO S/MUESTRA / Alb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59"/>
    <s v="D"/>
    <d v="2024-05-29T00:00:00"/>
    <n v="22024000441"/>
    <s v="2024 11 1621 214"/>
    <n v="1518.67"/>
    <x v="798"/>
    <s v="Alb. A24/182397 de 26/04/2024 / LATIGUILLO HIDRAULICO S/MUESTRA / Alb. A24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43"/>
    <s v="D"/>
    <d v="2024-05-29T00:00:00"/>
    <n v="22024000441"/>
    <s v="2024 11 1621 214"/>
    <n v="531.34"/>
    <x v="271"/>
    <s v="GE 25 ES-2RS ROTULA SKF / MR-3015  AMORTIGUADOR LESOL / ABR422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13"/>
    <s v="D"/>
    <d v="2024-05-29T00:00:00"/>
    <n v="22024000441"/>
    <s v="2024 11 1621 214"/>
    <n v="1564.53"/>
    <x v="837"/>
    <s v="TERMOSTATO 81G IVECO EUROCARGO / PILOTO TRASERO DERECHO IVECO 201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07"/>
    <s v="D"/>
    <d v="2024-05-29T00:00:00"/>
    <n v="22024000440"/>
    <s v="2024 11 1621 214"/>
    <n v="2807.65"/>
    <x v="752"/>
    <s v="REPARAR SISTEMA AAC E-4374-BFX / LIMPIEZA CON NITROGENO SECO / COMP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131"/>
    <s v="D"/>
    <d v="2024-05-17T00:00:00"/>
    <n v="22024000441"/>
    <s v="2024 11 1621 214"/>
    <n v="316.08999999999997"/>
    <x v="839"/>
    <s v="DISTRIBUIDOR  M23 6*2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180"/>
    <s v="D"/>
    <d v="2024-05-17T00:00:00"/>
    <n v="22024000441"/>
    <s v="2024 11 1621 214"/>
    <n v="256.52"/>
    <x v="839"/>
    <s v="MUELLE ESTRIBERA PESO OLYMPUS S2D300-2000-0350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07"/>
    <s v="D"/>
    <d v="2024-05-17T00:00:00"/>
    <n v="22024000440"/>
    <s v="2024 11 1621 214"/>
    <n v="106.14"/>
    <x v="841"/>
    <s v="CUERDA ARRANQUE 3,5 MM / M.OBRA 1/4 (    ) / OJAL ( S/N : 518453703 ) / TAP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123"/>
    <s v="D"/>
    <d v="2024-05-17T00:00:00"/>
    <n v="22024000441"/>
    <s v="2024 11 1621 214"/>
    <n v="673.78"/>
    <x v="813"/>
    <s v="UNIFUS PP 10A / TORN. 6,3x20 PARACHOQUE YARIS / (O) PUNTA PRUEBAS BGS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9"/>
    <s v="D"/>
    <d v="2024-05-17T00:00:00"/>
    <n v="22024000441"/>
    <s v="2024 11 1621 214"/>
    <n v="6156.18"/>
    <x v="813"/>
    <s v="JUEGO PASTILLAS FRENO V.I / ALICATE PARA ABRAZADERAS BGS / ALICATES PARA AB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3"/>
    <s v="D"/>
    <d v="2024-05-17T00:00:00"/>
    <n v="22024000440"/>
    <s v="2024 11 1621 214"/>
    <n v="1388.64"/>
    <x v="82"/>
    <s v="MANO DE OBRA // M.O / D INYECTORES DEL VEHÍCULO / RACOR SV / JUEGO JU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31"/>
    <s v="D"/>
    <d v="2024-05-17T00:00:00"/>
    <n v="22024000440"/>
    <s v="2024 11 1621 214"/>
    <n v="737.68"/>
    <x v="514"/>
    <s v="TOTAL REPARACION MATRICULA 4069KXH / TOTAL PIEZAS / ANEXO DETALLE FTP00002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38"/>
    <s v="D"/>
    <d v="2024-05-17T00:00:00"/>
    <n v="22024000440"/>
    <s v="2024 11 1621 214"/>
    <n v="253.3"/>
    <x v="514"/>
    <s v="TOTAL REPARACION MATRICULA VA9018AB / TOTAL PIEZAS / ANEXO DETALLE FT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7"/>
    <s v="D"/>
    <d v="2024-05-17T00:00:00"/>
    <n v="22024000440"/>
    <s v="2024 11 1621 214"/>
    <n v="4008.1"/>
    <x v="284"/>
    <s v="TA24 570 REPARACION 1471-KVY KMS.126258 D-M GRUPO DIFERENCIAL, SUSTITUIR P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1"/>
    <s v="D"/>
    <d v="2024-05-17T00:00:00"/>
    <n v="22024000440"/>
    <s v="2024 11 1621 214"/>
    <n v="1719.16"/>
    <x v="818"/>
    <s v="OR: 16115 - MATRICULA: 0370LDD / CAMBIAR BUJIAS ( 01018000 ) / MANTENIMIENTO...// AM EXP 23/2020 // SERVICIO DE LIMPIEZA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5"/>
    <s v="D"/>
    <d v="2024-05-17T00:00:00"/>
    <n v="22024000440"/>
    <s v="2024 11 1621 214"/>
    <n v="353.8"/>
    <x v="818"/>
    <s v="OR: 15983 - MATRICULA: 0375LDD / CONTROL PANEL ( 2569024 )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125"/>
    <s v="D"/>
    <d v="2024-05-17T00:00:00"/>
    <n v="22024000441"/>
    <s v="2024 11 1621 214"/>
    <n v="176.5"/>
    <x v="271"/>
    <s v="15 X 19   MTS. TUBO PL. T.  (108393) / R.7 VASO 1/4 - 6C - 7 MM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24"/>
    <s v="D"/>
    <d v="2024-05-14T00:00:00"/>
    <n v="22024000441"/>
    <s v="2024 11 1621 214"/>
    <n v="414.15"/>
    <x v="839"/>
    <s v="FILTRO ACEITE DEPÓSITO OLM S23100-288B-0060 / TAPÓN DE LLENADO C/FILTRO AI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26"/>
    <s v="D"/>
    <d v="2024-05-14T00:00:00"/>
    <n v="22024000441"/>
    <s v="2024 11 1621 214"/>
    <n v="1400.99"/>
    <x v="839"/>
    <s v="PLACA ELECTRONICA MARCO UPC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34"/>
    <s v="D"/>
    <d v="2024-05-14T00:00:00"/>
    <n v="22024000441"/>
    <s v="2024 11 1621 214"/>
    <n v="416.29"/>
    <x v="839"/>
    <s v="MANETA TENSOR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93"/>
    <s v="D"/>
    <d v="2024-05-14T00:00:00"/>
    <n v="22024000441"/>
    <s v="2024 11 1621 214"/>
    <n v="152.22"/>
    <x v="839"/>
    <s v="PULS. MARCHA CICLO, CABL. AMP S411A0-N000-1220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95"/>
    <s v="D"/>
    <d v="2024-05-14T00:00:00"/>
    <n v="22024000441"/>
    <s v="2024 11 1621 214"/>
    <n v="341.55"/>
    <x v="839"/>
    <s v="RASCADOR PLACA EYECTORA FMO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01"/>
    <s v="D"/>
    <d v="2024-05-14T00:00:00"/>
    <n v="22024000441"/>
    <s v="2024 11 1621 214"/>
    <n v="1150.72"/>
    <x v="839"/>
    <s v="PULS. SUBIR ELEVADOR CABL. AMP S411A0-N000-1340 / BOTONERA, STANDARD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64"/>
    <s v="D"/>
    <d v="2024-05-14T00:00:00"/>
    <n v="22024000441"/>
    <s v="2024 11 1621 214"/>
    <n v="28.68"/>
    <x v="751"/>
    <s v="FILTRO DE AIRE C-2860/3 / FILTRO DE ACEITE W-7053 (W-712/8) / FILTRO DE COM...// AM EXP v18/2022 //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54"/>
    <s v="D"/>
    <d v="2024-05-14T00:00:00"/>
    <n v="22024000441"/>
    <s v="2024 11 1621 214"/>
    <n v="4721.58"/>
    <x v="813"/>
    <s v="FILTRO DE UREA / ANTICONGELANTE NEW PLUS AD CC 5L. 5 / FILTRO COMBUSTIBLE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606"/>
    <s v="D"/>
    <d v="2024-05-14T00:00:00"/>
    <n v="22024000440"/>
    <s v="2024 11 1621 214"/>
    <n v="926.86"/>
    <x v="831"/>
    <s v="SOPORTE TRASERO RENAULT PREMIUM SUSPENSION NEUMATICA / CASQUILL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98"/>
    <s v="D"/>
    <d v="2024-05-14T00:00:00"/>
    <n v="22024000440"/>
    <s v="2024 11 1621 214"/>
    <n v="216.98"/>
    <x v="514"/>
    <s v="TOTAL REPARACION MATRICULA 4224JCV / TOTAL PIEZAS / ANEXO DETALLE FTP22174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391"/>
    <s v="D"/>
    <d v="2024-05-14T00:00:00"/>
    <n v="22024000440"/>
    <s v="2024 11 1621 214"/>
    <n v="2312.33"/>
    <x v="284"/>
    <s v="TA24 273 REPARACION 1231-LWY KMS.740633 HACER MANTENIMIENT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395"/>
    <s v="D"/>
    <d v="2024-05-14T00:00:00"/>
    <n v="22024000440"/>
    <s v="2024 11 1621 214"/>
    <n v="1137.71"/>
    <x v="284"/>
    <s v="TA24 357 REPARACION 2756-LLV KMS.32559 HACER DIAGNOSIS EASY EN ME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32"/>
    <s v="D"/>
    <d v="2024-05-14T00:00:00"/>
    <n v="22024000440"/>
    <s v="2024 11 1621 214"/>
    <n v="2723.42"/>
    <x v="284"/>
    <s v="TA24 393 REPARACION 6995-LBZ KMS.121376 METER EASY PARA VER AVERIAS, HACE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95"/>
    <s v="D"/>
    <d v="2024-05-14T00:00:00"/>
    <n v="22024000440"/>
    <s v="2024 11 1621 214"/>
    <n v="691.74"/>
    <x v="284"/>
    <s v="TA24 476 REPARACION 0120-GJY KMS.446300 METER EASY PARA VER AVERIAS, BO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393"/>
    <s v="D"/>
    <d v="2024-05-14T00:00:00"/>
    <n v="22024000440"/>
    <s v="2024 11 1621 214"/>
    <n v="2392.94"/>
    <x v="284"/>
    <s v="TA24 285 REPARACION 7338-LWL KMS.71125 HACER MANTENIMIENTO A Y B /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15"/>
    <s v="D"/>
    <d v="2024-05-14T00:00:00"/>
    <n v="22024000441"/>
    <s v="2024 11 1621 214"/>
    <n v="1194.31"/>
    <x v="818"/>
    <s v="OR: 15864 - MATRICULA: 0432KMP / CAMBIAR SENSOR NOX ( 03268000 ) / SENSOR...// AM EXP v18/2022 // SERVICIO DE LIMPIEZA."/>
    <s v="300"/>
    <s v="FUENSALDAÑA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17"/>
    <s v="D"/>
    <d v="2024-05-14T00:00:00"/>
    <n v="22024000440"/>
    <s v="2024 11 1621 214"/>
    <n v="1183.57"/>
    <x v="818"/>
    <s v="OR: 15705 - MATRICULA: 1895LFR / CAMBIAR CINTURON SEGURIDAD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19"/>
    <s v="D"/>
    <d v="2024-05-14T00:00:00"/>
    <n v="22024000440"/>
    <s v="2024 11 1621 214"/>
    <n v="1259.55"/>
    <x v="818"/>
    <s v="OR: 15795 - MATRICULA: 0432KMP / CAMBIAR SENSOR NOX ( 03268000 )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42"/>
    <s v="D"/>
    <d v="2024-05-14T00:00:00"/>
    <n v="22024000440"/>
    <s v="2024 11 1621 214"/>
    <n v="1825.5"/>
    <x v="818"/>
    <s v="OR: 15982 - MATRICULA: 1375LMR / MANTENIMIENTO S ( 175129 ) / CAMBIAR BUJI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82"/>
    <s v="D"/>
    <d v="2024-05-14T00:00:00"/>
    <n v="22024000440"/>
    <s v="2024 11 1621 214"/>
    <n v="136.25"/>
    <x v="285"/>
    <s v="H.M.O.  SUSTITUIR  BOTONERA IZQUIERDA DEL VOLANTE / INTERR.MULTIPLE / ACC...// AM EXP v18/2022 /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84"/>
    <s v="D"/>
    <d v="2024-05-14T00:00:00"/>
    <n v="22024000440"/>
    <s v="2024 11 1621 214"/>
    <n v="132.97"/>
    <x v="285"/>
    <s v="H.M.O.  COMPROBAR  FALLOS  MEDIANTE DIAGNOSIS,  REALIZAR  PRUEBAS  HAS...// AM EXP v18/2022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86"/>
    <s v="D"/>
    <d v="2024-05-14T00:00:00"/>
    <n v="22024000440"/>
    <s v="2024 11 1621 214"/>
    <n v="1572.31"/>
    <x v="285"/>
    <s v="H.M.O.  COMPROBAR  FALLO,  REALIZAR PRUEBAS  Y  DETERMINAR  AVER...// AM EXP v18/2022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12"/>
    <s v="D"/>
    <d v="2024-05-14T00:00:00"/>
    <n v="22024000440"/>
    <s v="2024 11 1621 214"/>
    <n v="965.14"/>
    <x v="285"/>
    <s v="7337LWL /CAMBIAR VALVULINA DEL CAMBIO Y FILTRO CAMBIO / ELEM.FILT.AC.CA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46"/>
    <s v="D"/>
    <d v="2024-05-14T00:00:00"/>
    <n v="22024000441"/>
    <s v="2024 11 1621 214"/>
    <n v="696.52"/>
    <x v="798"/>
    <s v="Alb. A24/181409 de 01/03/2024 / LATIGUILLO HIDRAULICO S/MUESTRA / Alb. A24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91"/>
    <s v="D"/>
    <d v="2024-05-14T00:00:00"/>
    <n v="22024000441"/>
    <s v="2024 11 1621 214"/>
    <n v="721.98"/>
    <x v="798"/>
    <s v="Alb. A24/181901 de 19/03/2024 / CONECTOR ELECTROVALVULA CON LED D.C. / Alb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611"/>
    <s v="D"/>
    <d v="2024-05-14T00:00:00"/>
    <n v="22024000441"/>
    <s v="2024 11 1621 214"/>
    <n v="4687.25"/>
    <x v="286"/>
    <s v="CUBIERTA RECAUCHUTADA ( 315/80R22,5 DY3 9049-KVH ) / CUBIERTA RECAU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93"/>
    <s v="D"/>
    <d v="2024-05-14T00:00:00"/>
    <n v="22024000441"/>
    <s v="2024 11 1621 214"/>
    <n v="163.72999999999999"/>
    <x v="263"/>
    <s v="CINTA FIBRA VIDRIO ESCAPES 5X200cm / VALVULA DE FRENO DE MAN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56"/>
    <s v="D"/>
    <d v="2024-05-14T00:00:00"/>
    <n v="22024000441"/>
    <s v="2024 11 1621 214"/>
    <n v="82.28"/>
    <x v="837"/>
    <s v="BRIDA ALETA 42MM REGU. METALICA ZINC. / TUERCA PERNO SCANIA / GUARDA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613"/>
    <s v="D"/>
    <d v="2024-05-14T00:00:00"/>
    <n v="22024000441"/>
    <s v="2024 11 1621 214"/>
    <n v="693.33"/>
    <x v="837"/>
    <s v="ACTUADOR F/DISCO, TAPON UREA, BOMBA DIRECCIÓN, CASCO BOMBA &quot;&quot;+&quot;&quot; y &quot;&quot;-&quot;&quot; 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80"/>
    <s v="D"/>
    <d v="2024-05-14T00:00:00"/>
    <n v="22024000441"/>
    <s v="2024 11 1621 214"/>
    <n v="4656.7299999999996"/>
    <x v="276"/>
    <s v="CAMARA COLOR 24VDC Ø54 SOP-60MM / FARO DELANTERO EXTERIOR REDONDO  / DIS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10"/>
    <s v="D"/>
    <d v="2024-05-14T00:00:00"/>
    <n v="22024000440"/>
    <s v="2024 11 1621 214"/>
    <n v="2583.65"/>
    <x v="752"/>
    <s v="REPARAR CUADRO INSTRUMENTOS Y TACOGRAFO / PILA RESPALDO DATOS / SEN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57"/>
    <s v="D"/>
    <d v="2024-04-30T00:00:00"/>
    <n v="22024000441"/>
    <s v="2024 11 1621 214"/>
    <n v="173.9"/>
    <x v="839"/>
    <s v="TAPÓN DE LLENADO C/FILTRO AIRE S23300-0000-0110 / CART.FILTRO DE ACEI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71"/>
    <s v="D"/>
    <d v="2024-04-30T00:00:00"/>
    <n v="22024000441"/>
    <s v="2024 11 1621 214"/>
    <n v="2234.35"/>
    <x v="813"/>
    <s v="TUBO COMBUSTIBLE 8 m/m / ABRAZADERA SIN/FIN 8-12 INOX / ANTICONGELANTE N...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55"/>
    <s v="D"/>
    <d v="2024-04-30T00:00:00"/>
    <n v="22024000440"/>
    <s v="2024 11 1621 214"/>
    <n v="3462.04"/>
    <x v="514"/>
    <s v="TOTAL REPARACION MATRICULA 5297FZF / TOTAL PIEZAS / ANEXO DETALLE FTP00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52"/>
    <s v="D"/>
    <d v="2024-04-30T00:00:00"/>
    <n v="22024000440"/>
    <s v="2024 11 1621 214"/>
    <n v="74.34"/>
    <x v="514"/>
    <s v="ALBARAN 0028601 0999JLV: 61,44 / SE ADJUNTA ALBARANES FRP000012061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89"/>
    <s v="D"/>
    <d v="2024-04-30T00:00:00"/>
    <n v="22024000440"/>
    <s v="2024 11 1621 214"/>
    <n v="233.55"/>
    <x v="832"/>
    <s v="PULSADOR ON/OFF SCANREC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48"/>
    <s v="D"/>
    <d v="2024-04-30T00:00:00"/>
    <n v="22024000440"/>
    <s v="2024 11 1621 214"/>
    <n v="2605.6"/>
    <x v="284"/>
    <s v="TA24 341 REPARACION 7332-LWL KMS.56418 REALIZAR MANTENIMIENTO A+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44"/>
    <s v="D"/>
    <d v="2024-04-30T00:00:00"/>
    <n v="22024000440"/>
    <s v="2024 11 1621 214"/>
    <n v="1078.52"/>
    <x v="284"/>
    <s v="TA24 316 REPARACION 4223-JDZ KMS.328412 CAMBIAR DEPOSITO DE EXPANSION / REV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42"/>
    <s v="D"/>
    <d v="2024-04-30T00:00:00"/>
    <n v="22024000440"/>
    <s v="2024 11 1621 214"/>
    <n v="916.5"/>
    <x v="284"/>
    <s v="TA24 302 REPARACION 1471-KVY KMS.123252 D-M BUJE DE 3º EJE LADO DERECH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46"/>
    <s v="D"/>
    <d v="2024-04-30T00:00:00"/>
    <n v="22024000440"/>
    <s v="2024 11 1621 214"/>
    <n v="136.13"/>
    <x v="284"/>
    <s v="TA24 338 REPARACION 4178-JDZ KMS.247826 METER EASY PARA VER AVERIAS, HACE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77"/>
    <s v="D"/>
    <d v="2024-04-30T00:00:00"/>
    <n v="22024000441"/>
    <s v="2024 11 1621 214"/>
    <n v="4123.13"/>
    <x v="286"/>
    <s v="REPARAR PINCHAZO  ( CAMION 4795-JCT ) / CUBIERTA NUEVA ( 315/80R22,5 DIRECC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75"/>
    <s v="D"/>
    <d v="2024-04-30T00:00:00"/>
    <n v="22024000441"/>
    <s v="2024 11 1621 214"/>
    <n v="1729.07"/>
    <x v="286"/>
    <s v="REPARAR PINCHAZO  ( CAMION 6995-LBZ ) / CUBIERTA RECAUCHUTADA ( 315/80R22,5...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50"/>
    <s v="D"/>
    <d v="2024-04-30T00:00:00"/>
    <n v="22024000441"/>
    <s v="2024 11 1621 214"/>
    <n v="1623.74"/>
    <x v="263"/>
    <s v="RADIADOR / PILOTO TRASERO IVECO LC7 DERECHO / SEPIOLITA 20KG. 15-30 / AB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73"/>
    <s v="D"/>
    <d v="2024-04-30T00:00:00"/>
    <n v="22024000441"/>
    <s v="2024 11 1621 214"/>
    <n v="304.92"/>
    <x v="837"/>
    <s v="KIT PASTILLAS EVO-PRO MERITOR ELSA-225-1 / SOPORTE CENTRAL TRANSMISION MAN 7...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38"/>
    <s v="D"/>
    <d v="2024-04-30T00:00:00"/>
    <n v="22024000441"/>
    <s v="2024 11 1621 214"/>
    <n v="2261.1999999999998"/>
    <x v="276"/>
    <s v="PORTES MAF / BATERIA M12B2 / BRIDA ESCAPE / CERRADURA PARA COMPUE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600"/>
    <s v="AD"/>
    <d v="2024-04-15T00:00:00"/>
    <n v="22024004002"/>
    <s v="2024 11 1621 214"/>
    <n v="6655"/>
    <x v="839"/>
    <s v="REPARACIÓN DE EQUIPOS DE COMPATACIÓN MARCA OLYMPUS Y FARID SUMINISTRADOS POR ROS ROCA. SERVICIO DE LIMPIEZA."/>
    <s v="220"/>
    <s v="TARREGA"/>
    <s v="LERIDA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4"/>
  </r>
  <r>
    <n v="220240011208"/>
    <s v="D"/>
    <d v="2024-04-11T00:00:00"/>
    <n v="22024000441"/>
    <s v="2024 11 1621 214"/>
    <n v="502.71"/>
    <x v="839"/>
    <s v="PATIN EXTERNO PRENSA FMO NEW / CHAPA FMO / PATIN INTERNO PRENSA FMO NEW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48"/>
    <s v="D"/>
    <d v="2024-04-11T00:00:00"/>
    <n v="22024000441"/>
    <s v="2024 11 1621 214"/>
    <n v="85.96"/>
    <x v="839"/>
    <s v="MUELLE RETENTOR ELEV.CONT. S2D300-5000-0020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43"/>
    <s v="D"/>
    <d v="2024-04-11T00:00:00"/>
    <n v="22024000441"/>
    <s v="2024 11 1621 214"/>
    <n v="3734.54"/>
    <x v="813"/>
    <s v="FILTRO AIRE MANN / FILTRO AIRE MANN / FILTRO ACEITE MANN*** / FILTRO COMB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56"/>
    <s v="D"/>
    <d v="2024-04-11T00:00:00"/>
    <n v="22024000440"/>
    <s v="2024 11 1621 214"/>
    <n v="600.24"/>
    <x v="82"/>
    <s v="MANO DE OBRA/M.O. CAMBIO DE ROTULAS DE DIRECCÍON Y ROTULA AXIAL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24"/>
    <s v="D"/>
    <d v="2024-04-11T00:00:00"/>
    <n v="22024000440"/>
    <s v="2024 11 1621 214"/>
    <n v="301"/>
    <x v="82"/>
    <s v="REPUESTOS // CABLE // E-9867-BHT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45"/>
    <s v="D"/>
    <d v="2024-04-11T00:00:00"/>
    <n v="22024000440"/>
    <s v="2024 11 1621 214"/>
    <n v="220.23"/>
    <x v="82"/>
    <s v="MANO DE OBRA // M.O. REALIZAR MANTENIMIENTO DE LAS 250 HORA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54"/>
    <s v="D"/>
    <d v="2024-04-11T00:00:00"/>
    <n v="22024000440"/>
    <s v="2024 11 1621 214"/>
    <n v="132.97"/>
    <x v="285"/>
    <s v="H.M.O.,  HACER  DIAGNOSIS,  ( CATALIZADOR  ALGO  TAPADO  ) REALIZA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52"/>
    <s v="D"/>
    <d v="2024-04-11T00:00:00"/>
    <n v="22024000440"/>
    <s v="2024 11 1621 214"/>
    <n v="85.96"/>
    <x v="285"/>
    <s v="H.M.O. COMPROBAR PRESION DEL CIRCUITO DE DIRECCION DE 3ºEJE Y P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73"/>
    <s v="D"/>
    <d v="2024-04-11T00:00:00"/>
    <n v="22024000441"/>
    <s v="2024 11 1621 214"/>
    <n v="2011.15"/>
    <x v="798"/>
    <s v="Alb. A24/179825 de 07/02/2024 / BOBINA D.13 A 12V. DC / ARANDELA 1&quot;&quot; / LATIG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20"/>
    <s v="D"/>
    <d v="2024-04-11T00:00:00"/>
    <n v="22024000441"/>
    <s v="2024 11 1621 214"/>
    <n v="5116.47"/>
    <x v="276"/>
    <s v="CONDUCTO DE ASPIRACION / MANTA PROTECTORA TUBO ESCAPE SERIE 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79"/>
    <s v="D"/>
    <d v="2024-04-11T00:00:00"/>
    <n v="22024000440"/>
    <s v="2024 11 1621 214"/>
    <n v="2025.06"/>
    <x v="752"/>
    <s v="REVISION TACOGRAFO 0999 FVN / PILA RESPALDO DATOS / REVISION TACOGRAF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05"/>
    <s v="D"/>
    <d v="2024-04-01T00:00:00"/>
    <n v="22024000441"/>
    <s v="2024 11 1621 214"/>
    <n v="1180.71"/>
    <x v="839"/>
    <s v="PLACA ELECT. JOYSTICK CC2020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26"/>
    <s v="D"/>
    <d v="2024-04-01T00:00:00"/>
    <n v="22024000441"/>
    <s v="2024 11 1621 214"/>
    <n v="745.23"/>
    <x v="839"/>
    <s v="ENCODER 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091"/>
    <s v="D"/>
    <d v="2024-04-01T00:00:00"/>
    <n v="22024000441"/>
    <s v="2024 11 1621 214"/>
    <n v="682.61"/>
    <x v="839"/>
    <s v="SENSOR SONAR NEW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12"/>
    <s v="D"/>
    <d v="2024-04-01T00:00:00"/>
    <n v="22024000441"/>
    <s v="2024 11 1621 214"/>
    <n v="2302.13"/>
    <x v="813"/>
    <s v="PLASTICO PILOTO SCANIA P-R (07-) IZ / PLASTICO PILOTO SCANIA P-R (07-) DC /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01"/>
    <s v="D"/>
    <d v="2024-04-01T00:00:00"/>
    <n v="22024000440"/>
    <s v="2024 11 1621 214"/>
    <n v="301"/>
    <x v="82"/>
    <s v="REPUESTOS CABLE 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22"/>
    <s v="D"/>
    <d v="2024-04-01T00:00:00"/>
    <n v="22024000441"/>
    <s v="2024 11 1621 214"/>
    <n v="809.95"/>
    <x v="162"/>
    <s v="TERMINAL CEMBRE RF-M608 MACH.FAST.0,25-1,5 / CAJA EST LEGRAND 35986 310X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099"/>
    <s v="D"/>
    <d v="2024-04-01T00:00:00"/>
    <n v="22024000440"/>
    <s v="2024 11 1621 214"/>
    <n v="1793"/>
    <x v="514"/>
    <s v="TOTAL TRABAJOS REPARACION MATRICULA 4224JCV / TOTAL PIEZAS / A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28"/>
    <s v="D"/>
    <d v="2024-04-01T00:00:00"/>
    <n v="22024000440"/>
    <s v="2024 11 1621 214"/>
    <n v="2463.35"/>
    <x v="284"/>
    <s v="REALIZAR MANTENIMIENTO A + B / SACAR 2 ALARGADERAS DE BOBINAS AGARRAD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097"/>
    <s v="D"/>
    <d v="2024-04-01T00:00:00"/>
    <n v="22024000440"/>
    <s v="2024 11 1621 214"/>
    <n v="2217.29"/>
    <x v="284"/>
    <s v="TA24 195 REPARACION 7337-LWL KMS.66821 REALIZAR MANTENIMIENTO A+B / DE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095"/>
    <s v="D"/>
    <d v="2024-04-01T00:00:00"/>
    <n v="22024000440"/>
    <s v="2024 11 1621 214"/>
    <n v="1453.36"/>
    <x v="284"/>
    <s v="TA24 188 REPARACION 8032-CCV KMS.356422 DESMONTAR ACCESORIOS PARA CA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18"/>
    <s v="D"/>
    <d v="2024-04-01T00:00:00"/>
    <n v="22024000440"/>
    <s v="2024 11 1621 214"/>
    <n v="1740.05"/>
    <x v="818"/>
    <s v="OR: 14869 - MATRICULA: 1895LFR / CAMBIAR FILTRO DE AIRE ( 01455041 ) / CAM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20"/>
    <s v="D"/>
    <d v="2024-04-01T00:00:00"/>
    <n v="22024000440"/>
    <s v="2024 11 1621 214"/>
    <n v="1460.47"/>
    <x v="818"/>
    <s v="OR: 15123 - MATRICULA: 1375LMR / CAMBIAR FILTRO ACEITE CAJA CAMBIOS ( 050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14"/>
    <s v="D"/>
    <d v="2024-04-01T00:00:00"/>
    <n v="22024000440"/>
    <s v="2024 11 1621 214"/>
    <n v="588.80999999999995"/>
    <x v="818"/>
    <s v="OR: 15637 - MATRICULA: 8776KMN / SENSOR PRESION ( 1911032 ) / TERMOS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16"/>
    <s v="D"/>
    <d v="2024-04-01T00:00:00"/>
    <n v="22024000440"/>
    <s v="2024 11 1621 214"/>
    <n v="166.56"/>
    <x v="818"/>
    <s v="OR: 15317 - MATRICULA: 0432KMP / ADAPTADOR (UTIL) ( 99301 ) / ADAP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34889"/>
    <s v="D"/>
    <d v="2024-07-31T00:00:00"/>
    <n v="22024000440"/>
    <s v="2024 11 1621 214"/>
    <n v="1407.51"/>
    <x v="285"/>
    <s v="H.M.O.,  REV.  AVERIA,  COMPROBAR INSTLACION  DE  INTARDER, DESM-MONTAR C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83"/>
    <s v="D"/>
    <d v="2024-07-31T00:00:00"/>
    <n v="22024000440"/>
    <s v="2024 11 1621 214"/>
    <n v="1253.3499999999999"/>
    <x v="285"/>
    <s v="H.M.O  REVISAR  FALLO  MOTOR Y GASES, SUSTITUIR  AFORADOR DE AD BLUE, PR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73"/>
    <s v="D"/>
    <d v="2024-07-31T00:00:00"/>
    <n v="22024000441"/>
    <s v="2024 11 1621 214"/>
    <n v="660.38"/>
    <x v="798"/>
    <s v="Alb. A24/183387 de 02/07/2024 / JUEGO DE JUNTAS D.45 / Alb. A24/183421...// AM EXP 18/2024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87"/>
    <s v="D"/>
    <d v="2024-07-31T00:00:00"/>
    <n v="22024000440"/>
    <s v="2024 11 1621 214"/>
    <n v="442.53"/>
    <x v="285"/>
    <s v="H.M.O REVISAR AVERIA SGW Y DETERMINAR FALLO DESPUES DE HACER COM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57"/>
    <s v="D"/>
    <d v="2024-07-31T00:00:00"/>
    <n v="22024000440"/>
    <s v="2024 11 1621 214"/>
    <n v="168.8"/>
    <x v="82"/>
    <s v="VALVULA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85"/>
    <s v="D"/>
    <d v="2024-07-31T00:00:00"/>
    <n v="22024000440"/>
    <s v="2024 11 1621 214"/>
    <n v="157.47"/>
    <x v="285"/>
    <s v="H.M.O.  REVISAR  FRENOS EN FRENOMETRO PARA AJUSTAR FRENADA CORRE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71"/>
    <s v="D"/>
    <d v="2024-07-31T00:00:00"/>
    <n v="22024000441"/>
    <s v="2024 11 1621 214"/>
    <n v="140.82"/>
    <x v="839"/>
    <s v="ROTULA CILINDRO PALA OLYMPUS S2C300-1D00-0010...// AM EXP 18/2024 // SERVICIO DE LIMPIEZA."/>
    <s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51"/>
    <s v="D"/>
    <d v="2024-07-24T00:00:00"/>
    <n v="22024000441"/>
    <s v="2024 11 1621 214"/>
    <n v="4444.1899999999996"/>
    <x v="286"/>
    <s v="REPARAR PINCHAZO ( CAMION 4223-JDZ ) / REPARAR PINCHAZO ( CAMION 0999-FWN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90"/>
    <s v="D"/>
    <d v="2024-07-24T00:00:00"/>
    <n v="22024000440"/>
    <s v="2024 11 1621 214"/>
    <n v="2783.53"/>
    <x v="284"/>
    <s v="TA24 1129 REPARACION 1231-LWY KMS.87410 HACER MANTENIMIENTO A+B / DES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53"/>
    <s v="D"/>
    <d v="2024-07-24T00:00:00"/>
    <n v="22024000441"/>
    <s v="2024 11 1621 214"/>
    <n v="2589.7399999999998"/>
    <x v="286"/>
    <s v="REPARACION PINCHAZO ( CAMION 7643-MJN ) / CUBIERTA NUEVA ( 315/80R22,5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92"/>
    <s v="D"/>
    <d v="2024-07-24T00:00:00"/>
    <n v="22024000441"/>
    <s v="2024 11 1621 214"/>
    <n v="2318.67"/>
    <x v="162"/>
    <s v="TUBO PH MAS VLE 600MM HO 8W 840 T8 / TASA ECORAEE   (R.DECRETO 208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65"/>
    <s v="D"/>
    <d v="2024-07-24T00:00:00"/>
    <n v="22024000440"/>
    <s v="2024 11 1621 214"/>
    <n v="2286.42"/>
    <x v="284"/>
    <s v="TA24 1099 REPARACION 7671-MJN KMS.21795 HACER MANTENIMIENTO A-B / DESCU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67"/>
    <s v="D"/>
    <d v="2024-07-24T00:00:00"/>
    <n v="22024000440"/>
    <s v="2024 11 1621 214"/>
    <n v="1891.34"/>
    <x v="284"/>
    <s v="TA24 1122 REPARACION 9049-KVH MMS.153080 CAMBIAR PASTILLAS DE FRENO A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08"/>
    <s v="D"/>
    <d v="2024-07-24T00:00:00"/>
    <n v="22024000441"/>
    <s v="2024 11 1621 214"/>
    <n v="1784.46"/>
    <x v="798"/>
    <s v="Alb. A24/182899 de 03/06/2024 / LATIGUILLO HIDRAULICO S/MUESTRA / Alb. A24/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83"/>
    <s v="D"/>
    <d v="2024-07-24T00:00:00"/>
    <n v="22024000441"/>
    <s v="2024 11 1621 214"/>
    <n v="1340.9"/>
    <x v="839"/>
    <s v="BIELA DE ARTICULACION ELE.2008 S31119-B430-0590 / BULON LARGO PISON ELEVAD...// AM EXP 18/2022 // SERVICIO DE LIMPIEZA."/>
    <s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06"/>
    <s v="D"/>
    <d v="2024-07-24T00:00:00"/>
    <n v="22024000440"/>
    <s v="2024 11 1621 214"/>
    <n v="1267.52"/>
    <x v="752"/>
    <s v="REPARAR SISTEMA AAC 1471 KVY / M. TUBERIA ALTA PRESION CARRIER / RAC... //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19"/>
    <s v="D"/>
    <d v="2024-07-24T00:00:00"/>
    <n v="22024000441"/>
    <s v="2024 11 1621 214"/>
    <n v="787.54"/>
    <x v="839"/>
    <s v="ESPACIADOR,CILINDRO PALA,OL S315G0-4540-0010 / BULON SUP.CILINDRO PA...// AM EXP 18/2022 // SERVICIO DE LIMPIEZA."/>
    <s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60"/>
    <s v="D"/>
    <d v="2024-07-24T00:00:00"/>
    <n v="22024000441"/>
    <s v="2024 11 1621 214"/>
    <n v="552.37"/>
    <x v="284"/>
    <s v="TA24 1005 REPARACION 7418-LDY KMS.85768 METER EASY PARA VER AVERIAS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02"/>
    <s v="D"/>
    <d v="2024-07-24T00:00:00"/>
    <n v="22024000441"/>
    <s v="2024 11 1621 214"/>
    <n v="377.52"/>
    <x v="263"/>
    <s v="SEPIOLITA 20KG. 15-30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88"/>
    <s v="D"/>
    <d v="2024-07-24T00:00:00"/>
    <n v="22024000440"/>
    <s v="2024 11 1621 214"/>
    <n v="282.74"/>
    <x v="285"/>
    <s v="COMPORBAR  VFEHICULO  EN  CARRETERA, COMPROBAR  INSTALACION  DEL CAMBIO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63"/>
    <s v="D"/>
    <d v="2024-07-24T00:00:00"/>
    <n v="22024000440"/>
    <s v="2024 11 1621 214"/>
    <n v="158.81"/>
    <x v="284"/>
    <s v="TA24 1033 REPARACION 4459-KLP KMS.203382 REV. FRENOS 3  EJE, HACER RE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70"/>
    <s v="D"/>
    <d v="2024-07-24T00:00:00"/>
    <n v="22024000440"/>
    <s v="2024 11 1621 214"/>
    <n v="153.37"/>
    <x v="284"/>
    <s v="TA24 1123 REPARACION 4459-KLP KMS.204209 SUAVIZAR CASQUILLO DE BARRA MA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47"/>
    <s v="D"/>
    <d v="2024-07-24T00:00:00"/>
    <n v="22024000440"/>
    <s v="2024 11 1621 214"/>
    <n v="106.5"/>
    <x v="841"/>
    <s v="LIMPIADOR DE MOTOR ( S/N : 518453698 ) / OJAL / CABLE BOWDEN / DISCO PROT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22"/>
    <s v="D"/>
    <d v="2024-07-24T00:00:00"/>
    <n v="22024000441"/>
    <s v="2024 11 1621 214"/>
    <n v="36.97"/>
    <x v="271"/>
    <s v="2270       CRUZ / 7991- 5X10    TORNILLO ALLEN CABEZA AVELLANADA 10.9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90"/>
    <s v="D"/>
    <d v="2024-07-24T00:00:00"/>
    <n v="22024000441"/>
    <s v="2024 11 1621 214"/>
    <n v="32.67"/>
    <x v="837"/>
    <s v="ACUERDO MARCO v18/2022 CONTRATACIÓN DEL SUMINISTRO DE MATERI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86"/>
    <s v="D"/>
    <d v="2024-07-24T00:00:00"/>
    <n v="22024000440"/>
    <s v="2024 11 1621 214"/>
    <n v="31.23"/>
    <x v="285"/>
    <s v="H.M.O  REVISAR  LUCES  Y  SUSTITUIR LAMPARA DE CRUCE IZQUIERDA / --LAMPA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057"/>
    <s v="D"/>
    <d v="2024-07-17T00:00:00"/>
    <n v="22024000440"/>
    <s v="2024 11 1621 214"/>
    <n v="90.39"/>
    <x v="841"/>
    <s v="CIERRE ARNES / ARNES DE CADERA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170"/>
    <s v="D"/>
    <d v="2024-07-17T00:00:00"/>
    <n v="22024000440"/>
    <s v="2024 11 1621 214"/>
    <n v="707.12"/>
    <x v="82"/>
    <s v="SUSTITUIR  SONDAS DE OXIGENO DELANERA Y TRASER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182"/>
    <s v="D"/>
    <d v="2024-07-17T00:00:00"/>
    <n v="22024000440"/>
    <s v="2024 11 1621 214"/>
    <n v="742.35"/>
    <x v="82"/>
    <s v="H.REPARACION  Y LIMPIEZA  BOMBA CP-1 BOSCH / H.COM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172"/>
    <s v="D"/>
    <d v="2024-07-17T00:00:00"/>
    <n v="22024000440"/>
    <s v="2024 11 1621 214"/>
    <n v="5062.63"/>
    <x v="832"/>
    <s v="MATERIALES / MANO DE OBRA TALLER NORMAL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051"/>
    <s v="D"/>
    <d v="2024-07-17T00:00:00"/>
    <n v="22024000440"/>
    <s v="2024 11 1621 214"/>
    <n v="1866.82"/>
    <x v="285"/>
    <s v="7693MJN-CAMBIO DE ACEITE MOTOR Y FILTRO DE ACEITE MOTOR/M1-MPMM01000...// AM EXP 18/2022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166"/>
    <s v="D"/>
    <d v="2024-07-17T00:00:00"/>
    <n v="22024000441"/>
    <s v="2024 11 1621 214"/>
    <n v="554.20000000000005"/>
    <x v="839"/>
    <s v="BOTONERA, UPC, APREHENSION S411A0-N000-1070...// AM EXP 18/2022 // SERVICIO DE LIMPIEZA."/>
    <n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37"/>
    <s v="D"/>
    <d v="2024-07-12T00:00:00"/>
    <n v="22024000441"/>
    <s v="2024 11 1621 214"/>
    <n v="2544"/>
    <x v="813"/>
    <s v="BOMBA BIDONES UREA / FILTRO AIRE MANN*** / BOMBA GAS-OIL BCD / FIL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08"/>
    <s v="D"/>
    <d v="2024-07-12T00:00:00"/>
    <n v="22024000440"/>
    <s v="2024 11 1621 214"/>
    <n v="719.95"/>
    <x v="831"/>
    <s v="REPARACION BALLESTAS 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21"/>
    <s v="D"/>
    <d v="2024-07-12T00:00:00"/>
    <n v="22024000441"/>
    <s v="2024 11 1621 214"/>
    <n v="31.91"/>
    <x v="162"/>
    <s v="TOMA INF 3M VOL-OCK6-U8  UTP6 RJ45 S/FRON    7000027621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33"/>
    <s v="D"/>
    <d v="2024-07-12T00:00:00"/>
    <n v="22024000440"/>
    <s v="2024 11 1621 214"/>
    <n v="118.66"/>
    <x v="818"/>
    <s v="OR: 17088 - MATRICULA: 0370LDD / CRISTAL ESPEJO ( 2116845 )...// AM EXP 23/2020 // SERVICIO DE LIMPIEZA."/>
    <n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35"/>
    <s v="D"/>
    <d v="2024-07-12T00:00:00"/>
    <n v="22024000440"/>
    <s v="2024 11 1621 214"/>
    <n v="171.74"/>
    <x v="818"/>
    <s v="16908 / REPARAR CABLEADO ASIENTO PRETENSOR ( 17108000 ) / PEQUEÑO MATERIAL...// AM EXP 18/2022 // SERVICIO DE LIMPIEZA."/>
    <n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50"/>
    <s v="D"/>
    <d v="2024-07-12T00:00:00"/>
    <n v="22024000441"/>
    <s v="2024 11 1621 214"/>
    <n v="343.04"/>
    <x v="837"/>
    <s v="DEPOSITO EXPANSION RVI PREMIUM / TAPA ESPEJO RVI 245X230 PREMI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18"/>
    <s v="D"/>
    <d v="2024-07-12T00:00:00"/>
    <n v="22024000441"/>
    <s v="2024 11 1621 214"/>
    <n v="142.04"/>
    <x v="839"/>
    <s v="FALDON 3º BRAZO CITY CAT...// AM EXP 18/2022 // SERVICIO DE LIMPIEZA."/>
    <n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29198"/>
    <s v="D"/>
    <d v="2024-07-03T00:00:00"/>
    <n v="22024000440"/>
    <s v="2024 11 1621 214"/>
    <n v="1804.38"/>
    <x v="514"/>
    <s v="0029170 6003FPZ: 28,37 0029186 4042KXH: 1.346,95 0029195 4042KXH: 115,90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29200"/>
    <s v="D"/>
    <d v="2024-07-03T00:00:00"/>
    <n v="22024000441"/>
    <s v="2024 11 1621 214"/>
    <n v="4991.3500000000004"/>
    <x v="286"/>
    <s v="REPARAR PINCHAZO  ( CAMION 4069-KXH  ) / REPARAR PINCHAZO  ( CAMION 5277-KWD...// AM EXP 18/2022 //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29204"/>
    <s v="D"/>
    <d v="2024-07-03T00:00:00"/>
    <n v="22024000441"/>
    <s v="2024 11 1621 214"/>
    <n v="4284.16"/>
    <x v="286"/>
    <s v="CUBIERTA NUEVA ( 315/80R22.5 ZY2 8500-LRN ) / REPARAR PINCHAZO  ( CAMION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0234"/>
    <s v="D"/>
    <d v="2024-08-26T00:00:00"/>
    <n v="22024000441"/>
    <s v="2024 11 1621 214"/>
    <n v="124.83"/>
    <x v="841"/>
    <s v="EMBRAGUE HT 101 ( S/N : 518453703 ) / VARILLAJE DE ACELERADOR / REGLAJE DE VALVULAS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74"/>
    <s v="D"/>
    <d v="2024-08-19T00:00:00"/>
    <n v="22024000441"/>
    <s v="2024 11 1621 214"/>
    <n v="2242.75"/>
    <x v="813"/>
    <s v="FILTRO HIDRAULICO / MICROROT MRT 12V / ROTATIVO IMAN LED 12/24 / ROTATIVO PINCHO  LED  12/24V /// AM EXP 18/2022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53"/>
    <s v="D"/>
    <d v="2024-08-29T00:00:00"/>
    <n v="22024000441"/>
    <s v="2024 11 1621 214"/>
    <n v="267.88"/>
    <x v="813"/>
    <s v="AFLOJATODO WD40 5L/TUBO COMBUSTIBLE 10 m/m / CALIPER MERITOR ELSA225 LRG738 IZD /// AM EXP 18/2022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84"/>
    <s v="D"/>
    <d v="2024-08-19T00:00:00"/>
    <n v="22024000440"/>
    <s v="2024 11 1621 214"/>
    <n v="980.1"/>
    <x v="82"/>
    <s v="REPUESTOS /. / INYECTOR BOSCH C.R REPARADO / .. /// AM23/2020 //  SERVICIO DE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22"/>
    <s v="D"/>
    <d v="2024-08-19T00:00:00"/>
    <n v="22024000440"/>
    <s v="2024 11 1621 214"/>
    <n v="3572.51"/>
    <x v="82"/>
    <s v="MANO DE OBRA / ....... / M.O. DETECTAR AVERIA,CAMBIO DE UNIDAD DE ABS. / M. /// AM EXP23/2020.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57"/>
    <s v="D"/>
    <d v="2024-08-19T00:00:00"/>
    <n v="22024000440"/>
    <s v="2024 11 1621 214"/>
    <n v="586.97"/>
    <x v="514"/>
    <s v="TOTAL REPARACION MATRICULA 4069KXH / TOTAL PIEZAS / ANEXO DETALLE FTM000009421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78"/>
    <s v="D"/>
    <d v="2024-08-19T00:00:00"/>
    <n v="22024000440"/>
    <s v="2024 11 1621 214"/>
    <n v="360"/>
    <x v="514"/>
    <s v="ALBARAN 0029352 7104GJX: 44,65 ALBARAN 0029375 5280FZF: 253,27 / SE ADJUNTA ALBARANES FRP000012387 // AM EXP23/2020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13"/>
    <s v="D"/>
    <d v="2024-08-19T00:00:00"/>
    <n v="22024000440"/>
    <s v="2024 11 1621 214"/>
    <n v="2118.56"/>
    <x v="514"/>
    <s v="TOTAL REP. MATRICULA 4069KXH / TOTAL PIEZAS / ANEXO DETALLE FTP000022892 // AM EXP 23/2020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62"/>
    <s v="D"/>
    <d v="2024-08-29T00:00:00"/>
    <n v="22024000440"/>
    <s v="2024 11 1621 214"/>
    <n v="362.96"/>
    <x v="514"/>
    <s v="ALBARAN 0029399 5280FZF/ ALBARAN 0029419 4069KXH/ ALBARAN 0029457 6003FPZ /// AM 23/2020 //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96"/>
    <s v="D"/>
    <d v="2024-08-19T00:00:00"/>
    <n v="22024000440"/>
    <s v="2024 11 1621 214"/>
    <n v="356.59"/>
    <x v="284"/>
    <s v="TA24 1269 REPARACION 6995-LBZ KMS.131323 COMPR CIRCUITO DE AIRE, RELOJES DE PRESION /// AM EXP 23/2020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00"/>
    <s v="D"/>
    <d v="2024-08-19T00:00:00"/>
    <n v="22024000440"/>
    <s v="2024 11 1621 214"/>
    <n v="108.9"/>
    <x v="284"/>
    <s v="TA24 1289 REPA. 7418-LDY KMS.87963 METER EN FRENOMETRO  COMP. SISTEMA DE FRENADA // AM EXP 23/2020. 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02"/>
    <s v="D"/>
    <d v="2024-08-19T00:00:00"/>
    <n v="22024000440"/>
    <s v="2024 11 1621 214"/>
    <n v="220.58"/>
    <x v="284"/>
    <s v="TA24 1272 REP.N 8500-LRN KMS.72370 METER EASY VER AVERIAS CAMBIAR SENSOR CIGUEÑAL // AM EXP 23/2020. 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05"/>
    <s v="D"/>
    <d v="2024-08-19T00:00:00"/>
    <n v="22024000440"/>
    <s v="2024 11 1621 214"/>
    <n v="800.42"/>
    <x v="284"/>
    <s v="TA24 1323 REPARACION 0375-LDD KMS.1093125 CAMBIAR PASTILLAS DE FRENO A LOS 3 EJES // AM EXP 23/2020.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07"/>
    <s v="D"/>
    <d v="2024-08-19T00:00:00"/>
    <n v="22024000440"/>
    <s v="2024 11 1621 214"/>
    <n v="1897.79"/>
    <x v="284"/>
    <s v="TA24 1200 REPARACION 7333-LWL KMS.84982  MANTENIMIETO &quot;&quot;B&quot;&quot; / DESCUENTO MANTENIMIENTO// AM EXP 23/2020.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18"/>
    <s v="D"/>
    <d v="2024-08-19T00:00:00"/>
    <n v="22024000440"/>
    <s v="2024 11 1621 214"/>
    <n v="1418.57"/>
    <x v="284"/>
    <s v="TA24 1204 REP 3186-LLB KMS.36801 REV.PERDIDA ACEITE, LOCALIZAR - DISTRIBUCION / D-M // AM EXP 23/2020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20"/>
    <s v="D"/>
    <d v="2024-08-19T00:00:00"/>
    <n v="22024000440"/>
    <s v="2024 11 1621 214"/>
    <n v="1271.4000000000001"/>
    <x v="284"/>
    <s v="TA24 1207 REPARACIO 1410-JNL KMS.335515 METER EASY PARA VER AVERIA AIRBAG D-M SUELO //  AM EXP 23/2020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0227"/>
    <s v="D"/>
    <d v="2024-08-26T00:00:00"/>
    <n v="22024000441"/>
    <s v="2024 11 1621 214"/>
    <n v="616.27"/>
    <x v="285"/>
    <s v="H.M.O.  D-M  RUEDAS SUSTITUIR FRENOS Y TESTIG 1er EJE /   H.M.O.  D-M  RUEDAS. // AM EXP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0232"/>
    <s v="D"/>
    <d v="2024-08-26T00:00:00"/>
    <n v="22024000441"/>
    <s v="2024 11 1621 214"/>
    <n v="6896.19"/>
    <x v="285"/>
    <s v="H.M.O REV INSTALACIONES, PRUEBAS EN CENTRALITA MOTOR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15"/>
    <s v="D"/>
    <d v="2024-08-29T00:00:00"/>
    <n v="22024000440"/>
    <s v="2024 11 1621 214"/>
    <n v="547.03"/>
    <x v="285"/>
    <s v="H.M.O  REVISAR  FALLO CAMBIO. REPONER NIVEL  ACEITE, CALENTAR Y  PERDIDA JUNTA // AM EXP 23/2020 /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0229"/>
    <s v="D"/>
    <d v="2024-08-26T00:00:00"/>
    <n v="22024000440"/>
    <s v="2024 11 1621 214"/>
    <n v="2964.5"/>
    <x v="798"/>
    <s v="Alb. AO24/240304 de 25/07/2024 / REP BOMBA HIDRAULICA HAWE V60 N110 LDYN-1-0-03 // AM EXP 23/2020 /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65"/>
    <s v="D"/>
    <d v="2024-08-29T00:00:00"/>
    <n v="22024000441"/>
    <s v="2024 11 1621 214"/>
    <n v="880.26"/>
    <x v="798"/>
    <s v="Alb. A24/183636 17/07/2024 / TORNILLO HUECO 16x1,5 / ARANDELA COBRE D.16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81"/>
    <s v="D"/>
    <d v="2024-08-29T00:00:00"/>
    <n v="22024000441"/>
    <s v="2024 11 1621 214"/>
    <n v="577.33000000000004"/>
    <x v="271"/>
    <s v="933- 6X 35-100 TORNILLO  C/ HEXAGONAL  8.8 TODO ROSCA / 933- 8X 25   //  AM 18/2022  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58"/>
    <s v="D"/>
    <d v="2024-08-29T00:00:00"/>
    <n v="22024000441"/>
    <s v="2024 11 1621 214"/>
    <n v="3530.1"/>
    <x v="286"/>
    <s v="CUBIERTA ( 315/80R22.5 DIRECC 0370-LDD ) / S.I. GESTION NFU CAT.D ( 0370-LDD )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60"/>
    <s v="D"/>
    <d v="2024-08-29T00:00:00"/>
    <n v="22024000441"/>
    <s v="2024 11 1621 214"/>
    <n v="1614.07"/>
    <x v="286"/>
    <s v="RECAUCHUTADO ( 315/80R22,5ZY2 PREM ALNACEN ) / PINCHAZO ( CAMION 7671-MJN  )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55"/>
    <s v="D"/>
    <d v="2024-08-29T00:00:00"/>
    <n v="22024000441"/>
    <s v="2024 11 1621 214"/>
    <n v="2491.0500000000002"/>
    <x v="263"/>
    <s v="ABSORB.VEGETAL IGNIFUGO 40L / CAMARA TRASERA C/ WI-FI / CAMARA WIFI // AM EXP 18/2022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506"/>
    <s v="D"/>
    <d v="2024-09-03T00:00:00"/>
    <n v="22024000441"/>
    <s v="2024 11 1621 214"/>
    <n v="132.5"/>
    <x v="837"/>
    <s v="KIT PASTILLAS EVO-PRO MERITOR ELSA 225-3 / AVISADOR VOLVO FH... RVI  MAGNUM...// AM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509"/>
    <s v="D"/>
    <d v="2024-09-03T00:00:00"/>
    <n v="22024000441"/>
    <s v="2024 11 1621 214"/>
    <n v="1104.48"/>
    <x v="837"/>
    <s v="ACUERDO MARCO v18/2022 CONTRATACIÓN DEL SUMINISTRO DE MATERIALES PARA EL AYUNTAMIENTO DE VALLADOLID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79"/>
    <s v="D"/>
    <d v="2024-08-29T00:00:00"/>
    <n v="22024000441"/>
    <s v="2024 11 1621 214"/>
    <n v="837.33"/>
    <x v="838"/>
    <s v="CARPETA DOSSIER / PAPEL A4 80grs. PAQUETE 500 HOJAS / FILM EXTENSIBLE  2.4 KGS. //  AM 18/2022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39000842"/>
    <s v="AD"/>
    <d v="2024-01-01T00:00:00"/>
    <n v="22024001193"/>
    <s v="2024 11 1621 22100"/>
    <n v="40000"/>
    <x v="102"/>
    <s v="CONTRATO SUMINISTRO ENERGÍA ELÉCTRICA AÑO 2024. SERVICIO DE LIMPIEZA.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0"/>
  </r>
  <r>
    <n v="220239000429"/>
    <s v="AD"/>
    <d v="2024-01-01T00:00:00"/>
    <n v="22024001102"/>
    <s v="2024 11 1621 22102"/>
    <n v="40000"/>
    <x v="272"/>
    <s v="CONTRATO SUMINISTRO GAS NATURA ENERO 2024-SEPTIEMBRE 2025 (SERVICIO DE LIMPIEZA)"/>
    <n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2"/>
  </r>
  <r>
    <n v="220239000867"/>
    <s v="AD"/>
    <d v="2024-01-01T00:00:00"/>
    <n v="22024001288"/>
    <s v="2024 11 1621 22103"/>
    <n v="800000"/>
    <x v="293"/>
    <s v="SEGUNDA PRORROGA DEL CONTRATO DE SUMINISTRO DE GASOLEO DE AUTOMOCIÓN. SERVICIO DE LIMPIEZA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3"/>
  </r>
  <r>
    <n v="220240005760"/>
    <s v="D"/>
    <d v="2024-03-13T00:00:00"/>
    <n v="22024000442"/>
    <s v="2024 11 1621 22103"/>
    <n v="1524.6"/>
    <x v="751"/>
    <s v="AK ADIGAS 6 CTN 25L...// AM EXP V18/2022 // SERVICIO DE LIMPIEZA.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3"/>
  </r>
  <r>
    <n v="220240007959"/>
    <s v="D"/>
    <d v="2024-03-21T00:00:00"/>
    <n v="22024000442"/>
    <s v="2024 11 1621 22103"/>
    <n v="1379.4"/>
    <x v="751"/>
    <s v="ADBLUE A GRANEL...// AM EXP 18/2022 // SERVICIO DE LIMPIEZA.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3"/>
  </r>
  <r>
    <n v="220240027308"/>
    <s v="D"/>
    <d v="2024-06-26T00:00:00"/>
    <n v="22024000442"/>
    <s v="2024 11 1621 22103"/>
    <n v="692.12"/>
    <x v="751"/>
    <s v="ADBLUE A GRANEL...// AM EXP 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21923"/>
    <s v="D"/>
    <d v="2024-05-29T00:00:00"/>
    <n v="22024000442"/>
    <s v="2024 11 1621 22103"/>
    <n v="1524.6"/>
    <x v="751"/>
    <s v="AK ADIGAS 6 CTN 25L / GRIFO GARRAFAS 20L. SASH...// AM EXP 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22165"/>
    <s v="D"/>
    <d v="2024-05-29T00:00:00"/>
    <n v="22024000442"/>
    <s v="2024 11 1621 22103"/>
    <n v="1258.4000000000001"/>
    <x v="751"/>
    <s v="ADBLUE A GRANEL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21921"/>
    <s v="D"/>
    <d v="2024-05-29T00:00:00"/>
    <n v="22024000442"/>
    <s v="2024 11 1621 22103"/>
    <n v="755.04"/>
    <x v="751"/>
    <s v="ADBLUE A GRANEL...// AM EXP 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8251"/>
    <s v="D"/>
    <d v="2024-05-17T00:00:00"/>
    <n v="22024000442"/>
    <s v="2024 11 1621 22103"/>
    <n v="4881.1400000000003"/>
    <x v="815"/>
    <s v="PEDIDO: Angel Mauro Telefonico   amteran@ava.es / Q8 FORMULA TRUCK 8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8253"/>
    <s v="D"/>
    <d v="2024-05-17T00:00:00"/>
    <n v="22024000442"/>
    <s v="2024 11 1621 22103"/>
    <n v="1873.08"/>
    <x v="815"/>
    <s v="PETRONAS HYDRAULIC E 46 1000L // APORTACION SIGAUS RD679/2006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6460"/>
    <s v="D"/>
    <d v="2024-05-14T00:00:00"/>
    <n v="22024000442"/>
    <s v="2024 11 1621 22103"/>
    <n v="1132.56"/>
    <x v="751"/>
    <s v="ADBLUE A GRANEL...// AM EXP v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3834"/>
    <s v="D"/>
    <d v="2024-04-30T00:00:00"/>
    <n v="22024000442"/>
    <s v="2024 11 1621 22103"/>
    <n v="1157.73"/>
    <x v="751"/>
    <s v="ADBLUE A GRANEL...// AM EXP v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3861"/>
    <s v="D"/>
    <d v="2024-04-30T00:00:00"/>
    <n v="22024000442"/>
    <s v="2024 11 1621 22103"/>
    <n v="2772.39"/>
    <x v="843"/>
    <s v="PETROCANADA ALLISON ATF 668 BIDON 208L / APORTACION SIGAUS RD679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2028"/>
    <s v="AD"/>
    <d v="2024-04-18T00:00:00"/>
    <n v="22024001618"/>
    <s v="2024 11 1621 22103"/>
    <n v="230000"/>
    <x v="844"/>
    <s v="SUMINISTRO GNC EN EL EJERCICIO 2024 PARA LOS VEHÍCULOS DEL SERVICIO DE LIMPIEZA."/>
    <s v="220"/>
    <s v="MADRID"/>
    <s v="MADRID"/>
    <x v="1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2"/>
    <s v="22103"/>
  </r>
  <r>
    <n v="220240011325"/>
    <s v="D"/>
    <d v="2024-04-11T00:00:00"/>
    <n v="22024000442"/>
    <s v="2024 11 1621 22103"/>
    <n v="1873.08"/>
    <x v="815"/>
    <s v="Angel Mauro Telefonico  / PETRONAS HYDRAULIC E 46 1000L / APORTACION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32422"/>
    <s v="D"/>
    <d v="2024-07-24T00:00:00"/>
    <n v="22024000442"/>
    <s v="2024 11 1621 22103"/>
    <n v="488.87"/>
    <x v="751"/>
    <s v="ADBLUE A GRANEL //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2422"/>
    <s v="D"/>
    <d v="2024-07-24T00:00:00"/>
    <n v="22024000442"/>
    <s v="2024 11 1621 22103"/>
    <n v="292.60000000000002"/>
    <x v="751"/>
    <s v="ADBLUE A GRANEL //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1047"/>
    <s v="D"/>
    <d v="2024-07-17T00:00:00"/>
    <n v="22024000442"/>
    <s v="2024 11 1621 22103"/>
    <n v="629.20000000000005"/>
    <x v="751"/>
    <s v="ADBLUE A GRANEL...// AM EXP 18/2022 // SERVICIO DE LIMPIEZA.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0426"/>
    <s v="D"/>
    <d v="2024-07-12T00:00:00"/>
    <n v="22024000442"/>
    <s v="2024 11 1621 22103"/>
    <n v="2253.42"/>
    <x v="815"/>
    <s v="PEDIDO: ANGEL MAURO Material entregado Jueves 18.04.2024 / MOTUL HD COOL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0429"/>
    <s v="D"/>
    <d v="2024-07-12T00:00:00"/>
    <n v="22024000442"/>
    <s v="2024 11 1621 22103"/>
    <n v="5804.37"/>
    <x v="815"/>
    <s v="PEDIDO: ANGEL MAURO Material entregado Jueves 10.05.2024 / PETRONAS HYDR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8176"/>
    <s v="D"/>
    <d v="2024-08-19T00:00:00"/>
    <n v="22024000442"/>
    <s v="2024 11 1621 22103"/>
    <n v="723.58"/>
    <x v="751"/>
    <s v="ADBLUE A GRANEL // AM EXP 18/2022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43850"/>
    <s v="D"/>
    <d v="2024-09-25T00:00:00"/>
    <n v="22024000442"/>
    <s v="2024 11 1621 22103"/>
    <n v="657.51"/>
    <x v="751"/>
    <s v="ADBLUE A GRANEL...// AM EXP 18/2022 //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39000331"/>
    <s v="AD"/>
    <d v="2024-01-01T00:00:00"/>
    <n v="22024001088"/>
    <s v="2024 11 1621 22104"/>
    <n v="134189"/>
    <x v="845"/>
    <s v="CONCURSO SUMINISTRO VESTUARIO PERSONAL DEL SERVICIO DE LIMPIEZA AÑO 2024"/>
    <n v="220"/>
    <s v="LA CISTERNIGA"/>
    <s v="VALLADOLID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4"/>
  </r>
  <r>
    <n v="220229000693"/>
    <s v="AD"/>
    <d v="2024-01-01T00:00:00"/>
    <n v="22024002036"/>
    <s v="2024 11 1621 22104"/>
    <n v="1694"/>
    <x v="365"/>
    <s v="CONTRATO SUMINISTRO VESTUARIO Y COMPLEMENTSO PARA EL PERSONAL DEL Sº LIMPIEZA AÑO 2024 (LOTES 5 Y 6)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4"/>
  </r>
  <r>
    <n v="220229000692"/>
    <s v="AD"/>
    <d v="2024-01-01T00:00:00"/>
    <n v="22024002759"/>
    <s v="2024 11 1621 22104"/>
    <n v="1089"/>
    <x v="846"/>
    <s v="CONTRATO SUMINISTRO VESTUARIO Y COMPLEMENTSO PARA EL PERSONAL DEL Sº LIMPIEZA AÑO 2024 (LOTES 4 Y 7)"/>
    <n v="220"/>
    <s v="BADALONA"/>
    <s v="BARCELONA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4"/>
  </r>
  <r>
    <n v="220240021944"/>
    <s v="D"/>
    <d v="2024-05-29T00:00:00"/>
    <n v="22024000443"/>
    <s v="2024 11 1621 22104"/>
    <n v="72.599999999999994"/>
    <x v="365"/>
    <s v="ZAPATO ACEBO FRESH S3 MF Nº46...//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22003"/>
    <s v="D"/>
    <d v="2024-05-29T00:00:00"/>
    <n v="22024000443"/>
    <s v="2024 11 1621 22104"/>
    <n v="124.96"/>
    <x v="268"/>
    <s v="ALBARAN: AV24/01967 F: 08/04/2024 / GUANTE K-ROCK 13G NITRILO 4424RF T-9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16422"/>
    <s v="D"/>
    <d v="2024-05-14T00:00:00"/>
    <n v="22024000443"/>
    <s v="2024 11 1621 22104"/>
    <n v="157.63999999999999"/>
    <x v="365"/>
    <s v="ZAPATO MONTI S3 SRC Nº40 / BOTA PVC NITRILO -S5- VERDE Nº45 / BOTA P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16505"/>
    <s v="D"/>
    <d v="2024-05-14T00:00:00"/>
    <n v="22024000443"/>
    <s v="2024 11 1621 22104"/>
    <n v="35.03"/>
    <x v="365"/>
    <s v="ZAPATO FLOR NEGRO 258 Nº37 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16522"/>
    <s v="D"/>
    <d v="2024-05-14T00:00:00"/>
    <n v="22024000443"/>
    <s v="2024 11 1621 22104"/>
    <n v="413.75"/>
    <x v="268"/>
    <s v="ALBARAN: AV24/01729 F: 22/03/2024 / GUANTE K-ROCK DE LATEX RU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09093"/>
    <s v="D"/>
    <d v="2024-04-01T00:00:00"/>
    <n v="22024000443"/>
    <s v="2024 11 1621 22104"/>
    <n v="61.19"/>
    <x v="365"/>
    <s v="BOTA FRAGUA VELCRO PLUS S3 Nº36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35836"/>
    <s v="AD"/>
    <d v="2024-08-06T00:00:00"/>
    <n v="22024003964"/>
    <s v="2024 11 1621 22104"/>
    <n v="4723.84"/>
    <x v="845"/>
    <s v="1ª PRORROGA CONTRATO VESTUARIO EXP 28/2021 LOTE 4. SERVICIO DE LIMPIEZA."/>
    <n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2"/>
    <s v="22104"/>
  </r>
  <r>
    <n v="220240035838"/>
    <s v="AD"/>
    <d v="2024-08-06T00:00:00"/>
    <n v="22024003966"/>
    <s v="2024 11 1621 22104"/>
    <n v="387.2"/>
    <x v="845"/>
    <s v="1ª PRORROGA CONTRATO VESTUARIO EXP 28/2021 LOTE 5. SERVICIO DE LIMPIEZA."/>
    <n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2"/>
    <s v="22104"/>
  </r>
  <r>
    <n v="220240035351"/>
    <s v="AD"/>
    <d v="2024-08-05T00:00:00"/>
    <n v="22024003961"/>
    <s v="2024 11 1621 22104"/>
    <n v="10706.08"/>
    <x v="847"/>
    <s v="1ª PRORROGA CONTRATO VESTUARIO EXP 28/2021 LOTE 1. SERVICIO DE LIMPIEZA."/>
    <n v="220"/>
    <s v="GIJON"/>
    <s v="ASTURIAS"/>
    <x v="1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2"/>
    <s v="22104"/>
  </r>
  <r>
    <n v="220240031275"/>
    <s v="D"/>
    <d v="2024-07-17T00:00:00"/>
    <n v="22024000443"/>
    <s v="2024 11 1621 22104"/>
    <n v="124.79"/>
    <x v="365"/>
    <s v="ZAPATO ACEBO FRESH S3 MF Nº49 / ZAPATO MONTI S3 SRC Nº41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4"/>
  </r>
  <r>
    <n v="220240031188"/>
    <s v="D"/>
    <d v="2024-07-17T00:00:00"/>
    <n v="22024000443"/>
    <s v="2024 11 1621 22104"/>
    <n v="131.43"/>
    <x v="268"/>
    <s v="GUANTE K-ROCK 13G REC. NITRILO 4424RF T-9 / GUANTE K-ROCK DE LATEX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4"/>
  </r>
  <r>
    <n v="220240007913"/>
    <s v="D"/>
    <d v="2024-03-21T00:00:00"/>
    <n v="22024000456"/>
    <s v="2024 11 1621 22199"/>
    <n v="457.79"/>
    <x v="162"/>
    <s v="PANEL DISANO ECO 33W 4000K  60X60 UGR&lt;19 BL 3500LM / TASA ECORAEE   (R.DECR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09"/>
    <s v="D"/>
    <d v="2024-03-13T00:00:00"/>
    <n v="22024000456"/>
    <s v="2024 11 1621 22199"/>
    <n v="10.01"/>
    <x v="193"/>
    <s v="Corresponde al albaran A23/15081 / ID39330-CASETA PUENTE JARDIN / MANILLA AY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904"/>
    <s v="D"/>
    <d v="2024-03-21T00:00:00"/>
    <n v="22024000456"/>
    <s v="2024 11 1621 22199"/>
    <n v="7.14"/>
    <x v="193"/>
    <s v="Retirado en DEANTE / COPIA DE LLAVE KI 11P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35"/>
    <s v="D"/>
    <d v="2024-03-13T00:00:00"/>
    <n v="22024000456"/>
    <s v="2024 11 1621 22199"/>
    <n v="41.55"/>
    <x v="262"/>
    <s v="ALB: 24-200528 PED: 24-000944-1015 S/PED: TALLER / BOLSA 100 UDS. BRIDA 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39"/>
    <s v="D"/>
    <d v="2024-03-13T00:00:00"/>
    <n v="22024000456"/>
    <s v="2024 11 1621 22199"/>
    <n v="5156.3599999999997"/>
    <x v="848"/>
    <s v="SUMINISTRO DE PIEZAS METALICAS PARA CONTENEDORES DE PAPEL Y CARTÓN....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7"/>
    <s v="D"/>
    <d v="2024-03-13T00:00:00"/>
    <n v="22024000456"/>
    <s v="2024 11 1621 22199"/>
    <n v="2688.27"/>
    <x v="848"/>
    <s v="SUMINISTRO DE PIEZAS METALICAS PARA CONTENEDORES DE PAPEL Y CARTÓN. / C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5"/>
    <s v="D"/>
    <d v="2024-03-13T00:00:00"/>
    <n v="22024000456"/>
    <s v="2024 11 1621 22199"/>
    <n v="2031.63"/>
    <x v="848"/>
    <s v="SUMINISTRO DE PIEZAS METALICAS PARA CONTENEDORES DE PAPEL Y CARTÓN. / C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31"/>
    <s v="D"/>
    <d v="2024-03-13T00:00:00"/>
    <n v="22024000456"/>
    <s v="2024 11 1621 22199"/>
    <n v="1966.27"/>
    <x v="848"/>
    <s v="SUMINISTRO DE PIEZAS METALICAS PARA CONTENEDORES DE PAPEL Y CARTÓN. / CO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3"/>
    <s v="D"/>
    <d v="2024-03-13T00:00:00"/>
    <n v="22024000456"/>
    <s v="2024 11 1621 22199"/>
    <n v="1964.05"/>
    <x v="848"/>
    <s v="SUMINISTRO DE PIEZAS METALICAS PARA CONTENEDORES DE PAPEL Y CARTÓN. / CO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9"/>
    <s v="D"/>
    <d v="2024-03-13T00:00:00"/>
    <n v="22024000456"/>
    <s v="2024 11 1621 22199"/>
    <n v="1401.98"/>
    <x v="848"/>
    <s v="CONTENEDOR GRIS Nº 1, SUSTITUIR BISAGRAS, REPARAR Y ENDEREZAR PUERTAS I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880"/>
    <s v="D"/>
    <d v="2024-03-21T00:00:00"/>
    <n v="22024000456"/>
    <s v="2024 11 1621 22199"/>
    <n v="1140.2"/>
    <x v="848"/>
    <s v="SUMINISTRO DE PIEZAS METALICAS PARA CONTENEDORES DE PAPEL Y CARTÓ...// AM EXP 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882"/>
    <s v="D"/>
    <d v="2024-03-21T00:00:00"/>
    <n v="22024000456"/>
    <s v="2024 11 1621 22199"/>
    <n v="961.12"/>
    <x v="848"/>
    <s v="SUMINISTRO DE PIEZAS METALICAS PARA CONTENEDORES DE PAPEL Y CAR...// AM EXP 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1"/>
    <s v="D"/>
    <d v="2024-03-13T00:00:00"/>
    <n v="22024000456"/>
    <s v="2024 11 1621 22199"/>
    <n v="658.94"/>
    <x v="848"/>
    <s v="SUMINISTRO DE PIEZAS METALICAS PARA CONTENEDORES DE PAPEL Y CARTÓN. / CON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944"/>
    <s v="D"/>
    <d v="2024-03-21T00:00:00"/>
    <n v="22024000456"/>
    <s v="2024 11 1621 22199"/>
    <n v="574.75"/>
    <x v="843"/>
    <s v="DIGIMET E35-AF PISTOLA PARA ANTICONGELANTE / NUMERO DE PEDIDO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901"/>
    <s v="D"/>
    <d v="2024-03-21T00:00:00"/>
    <n v="22024000456"/>
    <s v="2024 11 1621 22199"/>
    <n v="260.33999999999997"/>
    <x v="192"/>
    <s v="EUROPLAS E-22 PINTURA ACRILICA 15LT  / EUROPLAS E-22 PIN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64"/>
    <s v="D"/>
    <d v="2024-03-13T00:00:00"/>
    <n v="22024000456"/>
    <s v="2024 11 1621 22199"/>
    <n v="2286.5500000000002"/>
    <x v="276"/>
    <s v="CUBIERTA 20X2.25-16 / ENCIMERA NEGRA SNOW 3306 DE 3600X620X30 / LABIO LA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923"/>
    <s v="D"/>
    <d v="2024-03-21T00:00:00"/>
    <n v="22024000456"/>
    <s v="2024 11 1621 22199"/>
    <n v="1680.18"/>
    <x v="276"/>
    <s v="LUZ INTERMITENTE / MESA  ALTA BAR RECTANGULAR 3R025ME / PORTABOBINAS 6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27249"/>
    <s v="D"/>
    <d v="2024-06-26T00:00:00"/>
    <n v="22024000456"/>
    <s v="2024 11 1621 22199"/>
    <n v="1667.08"/>
    <x v="838"/>
    <s v="PULVERIZADOR BERRY 1.5 C/VALVULA / FIELTRO ADHESIVO ESPATULAS / B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7277"/>
    <s v="D"/>
    <d v="2024-06-26T00:00:00"/>
    <n v="22024000456"/>
    <s v="2024 11 1621 22199"/>
    <n v="1238.1300000000001"/>
    <x v="276"/>
    <s v="CORTAFRIOS 150 / PORTACANDADOS ABATIBLES / SEÑAL PELIGRO CAIDA DISTI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6152"/>
    <s v="D"/>
    <d v="2024-06-20T00:00:00"/>
    <n v="22024000456"/>
    <s v="2024 11 1621 22199"/>
    <n v="276.41000000000003"/>
    <x v="162"/>
    <s v="DETECTOR SE XS1-30B3PAM12  15MM PNP NA M12 / DPI SE XS530B1PAM12 M30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6157"/>
    <s v="D"/>
    <d v="2024-06-20T00:00:00"/>
    <n v="22024000456"/>
    <s v="2024 11 1621 22199"/>
    <n v="146.36000000000001"/>
    <x v="162"/>
    <s v="MECANISMO ROCA A822502200 DESCARGA SIMPLE / MECANISMO ROCA A82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6146"/>
    <s v="D"/>
    <d v="2024-06-20T00:00:00"/>
    <n v="22024000456"/>
    <s v="2024 11 1621 22199"/>
    <n v="222.57"/>
    <x v="193"/>
    <s v="B&amp;S FILTRO AIRE 710266 / STIHL TUERCA DE UNIÓN 42827083101 / STIHL CABEZAL D...// AM EXP 18/2022 /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6150"/>
    <s v="D"/>
    <d v="2024-06-20T00:00:00"/>
    <n v="22024000456"/>
    <s v="2024 11 1621 22199"/>
    <n v="275.23"/>
    <x v="193"/>
    <s v="ID: 0040719-C/TOPACIO, 63 / CIERRA.DORMA TS68 F2-4 PLATA / GANCHO PANEL G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4270"/>
    <s v="D"/>
    <d v="2024-06-18T00:00:00"/>
    <n v="22024000456"/>
    <s v="2024 11 1621 22199"/>
    <n v="25.91"/>
    <x v="162"/>
    <s v="MECANISMO FOMI DESCARGA  TIFON3G 10   0129307011 / ESPUMANTE ECONOM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4264"/>
    <s v="D"/>
    <d v="2024-06-18T00:00:00"/>
    <n v="22024000456"/>
    <s v="2024 11 1621 22199"/>
    <n v="23.5"/>
    <x v="166"/>
    <s v="Albarán: VA24/1339 Fecha: 03/05/24 / TIRAFONDO SPAX 3*20 L 300U / LIMPIAD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4353"/>
    <s v="D"/>
    <d v="2024-06-18T00:00:00"/>
    <n v="22024000456"/>
    <s v="2024 11 1621 22199"/>
    <n v="38.049999999999997"/>
    <x v="843"/>
    <s v="Q8 REMBRANDT EP 2 -5Kg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4367"/>
    <s v="D"/>
    <d v="2024-06-18T00:00:00"/>
    <n v="22024000456"/>
    <s v="2024 11 1621 22199"/>
    <n v="2353.84"/>
    <x v="276"/>
    <s v="BISAGRA  / MANTA PROTECTORA TUBO ESCAPE SERIE 5 / MANTA PROTEC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89"/>
    <s v="D"/>
    <d v="2024-06-13T00:00:00"/>
    <n v="22024000456"/>
    <s v="2024 11 1621 22199"/>
    <n v="67.400000000000006"/>
    <x v="166"/>
    <s v="JAMBA D.M. SAPELY BARNIZADA / RECERCO SAPELY / Albarán: VA24/153 Fecha: 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89"/>
    <s v="D"/>
    <d v="2024-06-13T00:00:00"/>
    <n v="22024000456"/>
    <s v="2024 11 1621 22199"/>
    <n v="81.819999999999993"/>
    <x v="166"/>
    <s v="JAMBA D.M. SAPELY BARNIZADA / RECERCO SAPELY / Albarán: VA24/153 Fecha: 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94"/>
    <s v="D"/>
    <d v="2024-06-13T00:00:00"/>
    <n v="22024000456"/>
    <s v="2024 11 1621 22199"/>
    <n v="165.02"/>
    <x v="193"/>
    <s v="STIHL CABEZAL DE CORTE AUTOCUT C 26-2 40027102169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24"/>
    <s v="D"/>
    <d v="2024-06-13T00:00:00"/>
    <n v="22024000456"/>
    <s v="2024 11 1621 22199"/>
    <n v="475.89"/>
    <x v="192"/>
    <s v="EUROPLAS E-22 PINTURA ACRILICA 15LT/ BROCHA VIROLA HIE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02"/>
    <s v="D"/>
    <d v="2024-06-13T00:00:00"/>
    <n v="22024000456"/>
    <s v="2024 11 1621 22199"/>
    <n v="915.37"/>
    <x v="193"/>
    <s v="ID: 0040637-CALLE TOPACIO, 63 / CERRADURA TESA 4010 60 PRHN / MANILLA EBR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20"/>
    <s v="D"/>
    <d v="2024-06-13T00:00:00"/>
    <n v="22024000456"/>
    <s v="2024 11 1621 22199"/>
    <n v="990.19"/>
    <x v="262"/>
    <s v="ALB: 24-208004 PED: 24-013675-1104 S/PED: TALLER / ABRAZADERA SUPER INOX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17"/>
    <s v="D"/>
    <d v="2024-06-13T00:00:00"/>
    <n v="22024000456"/>
    <s v="2024 11 1621 22199"/>
    <n v="1245.55"/>
    <x v="838"/>
    <s v="LLAVE COMBINADA ULTRA LIGERA 10MM  KING TONY  106210 / CINTA BALIZ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33"/>
    <s v="D"/>
    <d v="2024-06-13T00:00:00"/>
    <n v="22024000456"/>
    <s v="2024 11 1621 22199"/>
    <n v="1993.62"/>
    <x v="276"/>
    <s v="MC LARGUERO Z74X30 EN 1350 / ESTUCHE Nº430-80-25 / MC PASADOR SEGURID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33"/>
    <s v="D"/>
    <d v="2024-06-13T00:00:00"/>
    <n v="22024000456"/>
    <s v="2024 11 1621 22199"/>
    <n v="1993.62"/>
    <x v="276"/>
    <s v="MC LARGUERO Z74X30 EN 1350 / ESTUCHE Nº430-80-25 / MC PASADOR SEGURID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17"/>
    <s v="D"/>
    <d v="2024-06-13T00:00:00"/>
    <n v="22024000456"/>
    <s v="2024 11 1621 22199"/>
    <n v="1245.55"/>
    <x v="838"/>
    <s v="LLAVE COMBINADA ULTRA LIGERA 10MM  KING TONY  106210 / CINTA BALIZ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20"/>
    <s v="D"/>
    <d v="2024-06-13T00:00:00"/>
    <n v="22024000456"/>
    <s v="2024 11 1621 22199"/>
    <n v="990.19"/>
    <x v="262"/>
    <s v="ALB: 24-208004 PED: 24-013675-1104 S/PED: TALLER / ABRAZADERA SUPER INOX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02"/>
    <s v="D"/>
    <d v="2024-06-13T00:00:00"/>
    <n v="22024000456"/>
    <s v="2024 11 1621 22199"/>
    <n v="915.37"/>
    <x v="193"/>
    <s v="ID: 0040637-CALLE TOPACIO, 63 / CERRADURA TESA 4010 60 PRHN / MANILLA EBR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24"/>
    <s v="D"/>
    <d v="2024-06-13T00:00:00"/>
    <n v="22024000456"/>
    <s v="2024 11 1621 22199"/>
    <n v="475.89"/>
    <x v="192"/>
    <s v="EUROPLAS E-22 PINTURA ACRILICA 15LT/ BROCHA VIROLA HIE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94"/>
    <s v="D"/>
    <d v="2024-06-13T00:00:00"/>
    <n v="22024000456"/>
    <s v="2024 11 1621 22199"/>
    <n v="165.02"/>
    <x v="193"/>
    <s v="STIHL CABEZAL DE CORTE AUTOCUT C 26-2 40027102169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89"/>
    <s v="D"/>
    <d v="2024-06-13T00:00:00"/>
    <n v="22024000456"/>
    <s v="2024 11 1621 22199"/>
    <n v="81.819999999999993"/>
    <x v="166"/>
    <s v="JAMBA D.M. SAPELY BARNIZADA / RECERCO SAPELY / Albarán: VA24/153 Fecha: 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89"/>
    <s v="D"/>
    <d v="2024-06-13T00:00:00"/>
    <n v="22024000456"/>
    <s v="2024 11 1621 22199"/>
    <n v="67.400000000000006"/>
    <x v="166"/>
    <s v="JAMBA D.M. SAPELY BARNIZADA / RECERCO SAPELY / Albarán: VA24/153 Fecha: 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1905"/>
    <s v="D"/>
    <d v="2024-05-29T00:00:00"/>
    <n v="22024000456"/>
    <s v="2024 11 1621 22199"/>
    <n v="378.03"/>
    <x v="162"/>
    <s v="CABEZA   SE ZCE-21        Rold.Plastico / FINAL CA SE XCS-M3902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1979"/>
    <s v="D"/>
    <d v="2024-05-29T00:00:00"/>
    <n v="22024000456"/>
    <s v="2024 11 1621 22199"/>
    <n v="295.12"/>
    <x v="744"/>
    <s v="Auricular Plantronics CS540 para telefono Mitel 6865i versión 2024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1919"/>
    <s v="D"/>
    <d v="2024-05-29T00:00:00"/>
    <n v="22024000456"/>
    <s v="2024 11 1621 22199"/>
    <n v="35.4"/>
    <x v="814"/>
    <s v="FR10HM4OHM FR10HM4OHM ALTAVOZ 4 OHM 20W ............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2170"/>
    <s v="D"/>
    <d v="2024-05-29T00:00:00"/>
    <n v="22024000456"/>
    <s v="2024 11 1621 22199"/>
    <n v="23.8"/>
    <x v="192"/>
    <s v="CINTA REFLECTANTE ROJA/BLANCA 33MX50MM UD/RETIRA JUANJOSE VIL...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2172"/>
    <s v="D"/>
    <d v="2024-05-29T00:00:00"/>
    <n v="22024000456"/>
    <s v="2024 11 1621 22199"/>
    <n v="12.58"/>
    <x v="192"/>
    <s v="ANCLAJE BICOMP. RESINA POLIESTER C/ESTIR 0.3LT/( SERVICIO DE LIMPIEZA ) / CANULA 150-3880 M...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2168"/>
    <s v="D"/>
    <d v="2024-05-29T00:00:00"/>
    <n v="22024000456"/>
    <s v="2024 11 1621 22199"/>
    <n v="12.05"/>
    <x v="192"/>
    <s v="MINIRODILLO ESPUMA PORO 0 D.16 10CM SEGOPI UD/ REC. MINI ROD.RIT...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1753"/>
    <s v="AD"/>
    <d v="2024-05-28T00:00:00"/>
    <n v="22024004806"/>
    <s v="2024 11 1621 22199"/>
    <n v="200"/>
    <x v="413"/>
    <s v="SUMINISTROS FONTANERÍA COMPRADOS POR EL SERVICIO DE MANTENIMIENTO PARA REPARACIONES AL SERVICIO DE LIMPIEZA."/>
    <s v="220"/>
    <s v="VALDELAFUENTE"/>
    <s v="LEON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199"/>
  </r>
  <r>
    <n v="220240018133"/>
    <s v="D"/>
    <d v="2024-05-17T00:00:00"/>
    <n v="22024000456"/>
    <s v="2024 11 1621 22199"/>
    <n v="2233.5500000000002"/>
    <x v="276"/>
    <s v="REPARACION REMACHADORA  / REPARACION REMACHADORA  / TUERCA DIN 69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8135"/>
    <s v="D"/>
    <d v="2024-05-17T00:00:00"/>
    <n v="22024000456"/>
    <s v="2024 11 1621 22199"/>
    <n v="3531.97"/>
    <x v="276"/>
    <s v="REMACHE 4.8X16 C14 / MC LARGUERO Z74X30 EN 1350 / GRILLETES RECTOS GAL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44"/>
    <s v="D"/>
    <d v="2024-05-14T00:00:00"/>
    <n v="22024000456"/>
    <s v="2024 11 1621 22199"/>
    <n v="431.58"/>
    <x v="162"/>
    <s v="CAJA SUP SE NU123418 P.TRABAJO 3COL BL.POLAR / PLACA SE NU946218  2XRJ45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618"/>
    <s v="D"/>
    <d v="2024-05-14T00:00:00"/>
    <n v="22024000456"/>
    <s v="2024 11 1621 22199"/>
    <n v="241.33"/>
    <x v="162"/>
    <s v="DETECTOR SE XS1-30B3PAL2   15MM PNP NA / TERMORET.CELLP SR1F  3,2-1,6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29"/>
    <s v="D"/>
    <d v="2024-05-14T00:00:00"/>
    <n v="22024000456"/>
    <s v="2024 11 1621 22199"/>
    <n v="38.619999999999997"/>
    <x v="814"/>
    <s v="104450003 104450003 PULSADOR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516"/>
    <s v="D"/>
    <d v="2024-05-14T00:00:00"/>
    <n v="22024000456"/>
    <s v="2024 11 1621 22199"/>
    <n v="111.03"/>
    <x v="193"/>
    <s v="HILO STIHL CORTE REDONDO Ø 2,7 MM X 208,0 M 9302227 / HILO STIHL CORTE RED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527"/>
    <s v="D"/>
    <d v="2024-05-14T00:00:00"/>
    <n v="22024000456"/>
    <s v="2024 11 1621 22199"/>
    <n v="117.71"/>
    <x v="193"/>
    <s v="TOR. C/RDON. DIN 603 - 6.8 M-08x050 / TOR. C/RDON. DIN 603 - 6.8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88"/>
    <s v="D"/>
    <d v="2024-05-14T00:00:00"/>
    <n v="22024000456"/>
    <s v="2024 11 1621 22199"/>
    <n v="424.67"/>
    <x v="262"/>
    <s v="ALB: 24-204983 PED: 24-008633-1001 S/PED: 7104 GJX / ML.MANGUERA PLANA IMPULS.L...// AM EXP v18/2022 // SERVICIO DE LIMP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36"/>
    <s v="D"/>
    <d v="2024-05-14T00:00:00"/>
    <n v="22024000456"/>
    <s v="2024 11 1621 22199"/>
    <n v="824.58"/>
    <x v="848"/>
    <s v="SUMINISTRO DE PIEZAS METALICAS PARA CONTENEDORES DE PAPEL Y CARTÓN. /...// AM EXP v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38"/>
    <s v="D"/>
    <d v="2024-05-14T00:00:00"/>
    <n v="22024000456"/>
    <s v="2024 11 1621 22199"/>
    <n v="982.52"/>
    <x v="848"/>
    <s v="SUMINISTRO DE PIEZAS METALICAS PARA CONTENEDORES DE PAPEL Y CARTÓN. / C...// AM EXP v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90"/>
    <s v="D"/>
    <d v="2024-05-14T00:00:00"/>
    <n v="22024000456"/>
    <s v="2024 11 1621 22199"/>
    <n v="143.38999999999999"/>
    <x v="843"/>
    <s v="REPARACION PC DIAGNOSIS MANO DE OBRA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525"/>
    <s v="D"/>
    <d v="2024-05-14T00:00:00"/>
    <n v="22024000456"/>
    <s v="2024 11 1621 22199"/>
    <n v="585.87"/>
    <x v="838"/>
    <s v="PALETINA DOBLE ESPECIAL Nº27 55MM / GARRAFA ECOLABEL BLUE DESINCRUSTA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859"/>
    <s v="D"/>
    <d v="2024-04-30T00:00:00"/>
    <n v="22024000456"/>
    <s v="2024 11 1621 22199"/>
    <n v="2698.3"/>
    <x v="849"/>
    <s v="CERRAMIENTO CON CHAPA PERFORADA ACERO Cerramiento con chapa 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840"/>
    <s v="D"/>
    <d v="2024-04-30T00:00:00"/>
    <n v="22024000456"/>
    <s v="2024 11 1621 22199"/>
    <n v="382.99"/>
    <x v="271"/>
    <s v="933-W 952X 30 TORNILLO8 C/ HEXAGONAL 8.8 3/8WX30 TODO ROSCA / ATF6.5X150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681"/>
    <s v="D"/>
    <d v="2024-04-30T00:00:00"/>
    <n v="22024000456"/>
    <s v="2024 11 1621 22199"/>
    <n v="382.09"/>
    <x v="192"/>
    <s v="EUROPLAS E-22 PINTURA ACRILICA 15LT LIMPIEZA PINTADAS.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687"/>
    <s v="D"/>
    <d v="2024-04-30T00:00:00"/>
    <n v="22024000456"/>
    <s v="2024 11 1621 22199"/>
    <n v="30.9"/>
    <x v="192"/>
    <s v="SPRAY URKI-FILLER 7040 GRIS MEDIO 0.4L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683"/>
    <s v="D"/>
    <d v="2024-04-30T00:00:00"/>
    <n v="22024000456"/>
    <s v="2024 11 1621 22199"/>
    <n v="22.51"/>
    <x v="192"/>
    <s v="SPRAY SEGOPI-TECH NEGRO MATE RAL 9005 0,4L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685"/>
    <s v="D"/>
    <d v="2024-04-30T00:00:00"/>
    <n v="22024000456"/>
    <s v="2024 11 1621 22199"/>
    <n v="13.25"/>
    <x v="192"/>
    <s v="PN50451 DISCO HOOKIT 255P 150 15A P320 UD / PN50447 DISCO HO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832"/>
    <s v="D"/>
    <d v="2024-04-30T00:00:00"/>
    <n v="22024000456"/>
    <s v="2024 11 1621 22199"/>
    <n v="9.86"/>
    <x v="192"/>
    <s v="CARTA DE COLORES TKROM RAL K-7 UD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76"/>
    <s v="D"/>
    <d v="2024-04-11T00:00:00"/>
    <n v="22024000456"/>
    <s v="2024 11 1621 22199"/>
    <n v="25.4"/>
    <x v="162"/>
    <s v="DETECTOR SE XS1-18B3PBM12  8MM PNP NC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65"/>
    <s v="D"/>
    <d v="2024-04-11T00:00:00"/>
    <n v="22024000456"/>
    <s v="2024 11 1621 22199"/>
    <n v="1701.2"/>
    <x v="267"/>
    <s v="T - Código de centro tramitador GE0003945 / 22350036-0034 - Campana Led AR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32"/>
    <s v="D"/>
    <d v="2024-04-11T00:00:00"/>
    <n v="22024000456"/>
    <s v="2024 11 1621 22199"/>
    <n v="38.65"/>
    <x v="193"/>
    <s v="CANDADO IFAM LAT.  K-50AL / HEMBRILLA C/TUERCA CERRADA M- 6x50 / HEMBRILL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62"/>
    <s v="D"/>
    <d v="2024-04-11T00:00:00"/>
    <n v="22024000456"/>
    <s v="2024 11 1621 22199"/>
    <n v="19.75"/>
    <x v="193"/>
    <s v="TALLER / B&amp;S FILTRO AIRE 710266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28"/>
    <s v="D"/>
    <d v="2024-04-11T00:00:00"/>
    <n v="22024000456"/>
    <s v="2024 11 1621 22199"/>
    <n v="953.73"/>
    <x v="848"/>
    <s v="SUMINISTRO DE PIEZAS METALICAS PARA CONTENEDORES DE PAPEL Y CARTÓN. /...// AM EXP 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30"/>
    <s v="D"/>
    <d v="2024-04-11T00:00:00"/>
    <n v="22024000456"/>
    <s v="2024 11 1621 22199"/>
    <n v="491.26"/>
    <x v="848"/>
    <s v="SUMINISTRO DE PIEZAS METALICAS PARA CONTENEDORES DE PAPEL Y CARTÓN. / CONT...// AM EXP 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26"/>
    <s v="D"/>
    <d v="2024-04-11T00:00:00"/>
    <n v="22024000456"/>
    <s v="2024 11 1621 22199"/>
    <n v="217.8"/>
    <x v="843"/>
    <s v="Controlador PC compactador comprobacion / A LA ATENCION DE ANGEL MAUR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46"/>
    <s v="D"/>
    <d v="2024-04-11T00:00:00"/>
    <n v="22024000456"/>
    <s v="2024 11 1621 22199"/>
    <n v="948.06"/>
    <x v="838"/>
    <s v="TALLER / CRUCETA REF.2150 MAGDALENA / BOBINA PAPEL INDUSTRIAL CIDAL PAS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48"/>
    <s v="D"/>
    <d v="2024-04-11T00:00:00"/>
    <n v="22024000456"/>
    <s v="2024 11 1621 22199"/>
    <n v="801.5"/>
    <x v="838"/>
    <s v="PALA ALUMINIO MANGO MADERA 245X300 ALYCO REF.198617 / CASCO QUICK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50"/>
    <s v="D"/>
    <d v="2024-04-11T00:00:00"/>
    <n v="22024000456"/>
    <s v="2024 11 1621 22199"/>
    <n v="63.89"/>
    <x v="838"/>
    <s v="ALICATES ENCUADERNACION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09109"/>
    <s v="D"/>
    <d v="2024-04-01T00:00:00"/>
    <n v="22024000456"/>
    <s v="2024 11 1621 22199"/>
    <n v="1701.32"/>
    <x v="848"/>
    <s v="SUMINISTRO DE PIEZAS METALICAS PARA CONTENEDORES DE PAPEL Y CARTÓN. / CO...// AM EXP 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09107"/>
    <s v="D"/>
    <d v="2024-04-01T00:00:00"/>
    <n v="22024000456"/>
    <s v="2024 11 1621 22199"/>
    <n v="704.79"/>
    <x v="848"/>
    <s v="SUMINISTRO DE PIEZAS METALICAS PARA CONTENEDORES DE PAPEL Y CA...// AM EXP 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34869"/>
    <s v="D"/>
    <d v="2024-07-31T00:00:00"/>
    <n v="22024000456"/>
    <s v="2024 11 1621 22199"/>
    <n v="210.54"/>
    <x v="744"/>
    <s v="Antena Televes 6620 m.1/4 68-174 mhz.inox. / M.O. Sustitución de antena...// AM EXP 18/2024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4852"/>
    <s v="D"/>
    <d v="2024-07-31T00:00:00"/>
    <n v="22024000456"/>
    <s v="2024 11 1621 22199"/>
    <n v="206.4"/>
    <x v="162"/>
    <s v="CISTERNA PRESTO D/ DESCARGA 87240 / ASIENTO WC CABEL BASIC...// AM EXP 18/2024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4881"/>
    <s v="D"/>
    <d v="2024-07-31T00:00:00"/>
    <n v="22024000456"/>
    <s v="2024 11 1621 22199"/>
    <n v="25.79"/>
    <x v="162"/>
    <s v="REGLETA  OBO 72CE BL  (TS04NA) 2056070 / BRIDA UNEX 2221 2,5X101 BLANCA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4977"/>
    <s v="AD"/>
    <d v="2024-07-31T00:00:00"/>
    <n v="22024005738"/>
    <s v="2024 11 1621 22199"/>
    <n v="671.56"/>
    <x v="77"/>
    <s v="RESMAS DE PAPEL PARA LA IMPRENTA MUNICIPAL PARA TALONARIOS PARTES SERVICIO DE CONDUCTOR. SERVICIO DE LIMPIEZA.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199"/>
  </r>
  <r>
    <n v="220240032406"/>
    <s v="D"/>
    <d v="2024-07-24T00:00:00"/>
    <n v="22024000456"/>
    <s v="2024 11 1621 22199"/>
    <n v="3907.2"/>
    <x v="276"/>
    <s v="CERRADURA P/COMPUERTA INFERIOR LATERAL  / DESFAY 1 ENVASE BLANC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312"/>
    <s v="D"/>
    <d v="2024-07-24T00:00:00"/>
    <n v="22024000456"/>
    <s v="2024 11 1621 22199"/>
    <n v="320.64999999999998"/>
    <x v="750"/>
    <s v="JBM/54388 - CARRO PARA DIAGNOSTIC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414"/>
    <s v="D"/>
    <d v="2024-07-24T00:00:00"/>
    <n v="22024000456"/>
    <s v="2024 11 1621 22199"/>
    <n v="111.51"/>
    <x v="192"/>
    <s v="EUROPLAS E-22 PINTURA ACRILICA 15LT /( SERVICIO DE LIMPIEZA )/EUROPLAS E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310"/>
    <s v="D"/>
    <d v="2024-07-24T00:00:00"/>
    <n v="22024000456"/>
    <s v="2024 11 1621 22199"/>
    <n v="64.28"/>
    <x v="262"/>
    <s v="ALB: 24-217977 PED: 24-029939-1003 S/PED:  / EMPALME MANGUERA 27MM R/MACH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410"/>
    <s v="D"/>
    <d v="2024-07-24T00:00:00"/>
    <n v="22024000456"/>
    <s v="2024 11 1621 22199"/>
    <n v="43.96"/>
    <x v="192"/>
    <s v="PINCEL UNIVERSAL REDONDO Nº22 UD //  ( SERVICIO DE LIMPIEZA - ID 4100395 GE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316"/>
    <s v="D"/>
    <d v="2024-07-24T00:00:00"/>
    <n v="22024000456"/>
    <s v="2024 11 1621 22199"/>
    <n v="27.76"/>
    <x v="193"/>
    <s v="ID: 0040398-C/ TREPADOR / PINTURA SPRAY FAREN RAL 9005 400ML NEGR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1190"/>
    <s v="D"/>
    <d v="2024-07-17T00:00:00"/>
    <n v="22024000456"/>
    <s v="2024 11 1621 22199"/>
    <n v="651.9"/>
    <x v="193"/>
    <s v="STIHL RESORTE DE PRESIÓN 9973102 / STIHL BOBINA 40037133001 / STIHL  CARTUC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1055"/>
    <s v="D"/>
    <d v="2024-07-17T00:00:00"/>
    <n v="22024000456"/>
    <s v="2024 11 1621 22199"/>
    <n v="254.73"/>
    <x v="843"/>
    <s v="**PEDIDO POR JOSE** / FILTRO HIDRAULICO / FILTRO HIDRAULICO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1271"/>
    <s v="D"/>
    <d v="2024-07-17T00:00:00"/>
    <n v="22024000456"/>
    <s v="2024 11 1621 22199"/>
    <n v="1036.6600000000001"/>
    <x v="838"/>
    <s v="RASTRILLO PLASTICO C/MANGO / SOPORTE ARCHIVADOR DE PARED (5 COMPA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0414"/>
    <s v="D"/>
    <d v="2024-07-12T00:00:00"/>
    <n v="22024000456"/>
    <s v="2024 11 1621 22199"/>
    <n v="3.87"/>
    <x v="245"/>
    <s v="CINTA TAPAR GRIETAS 5CMX20M ( MANTENIMIENTO  VALLE DE ARAN ID0040461 )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0458"/>
    <s v="D"/>
    <d v="2024-07-12T00:00:00"/>
    <n v="22024000456"/>
    <s v="2024 11 1621 22199"/>
    <n v="26.46"/>
    <x v="166"/>
    <s v="VA24/2517 Fecha: 10/06/24 / ESQUINERO PINO 45*45 / VESTUARIO PARQUE LA PAZ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0456"/>
    <s v="D"/>
    <d v="2024-07-12T00:00:00"/>
    <n v="22024000456"/>
    <s v="2024 11 1621 22199"/>
    <n v="3760.68"/>
    <x v="276"/>
    <s v="PISTOLA DE SUCCION TRANSPARENTE / LLAVE FILTRO ACEITE U48PB / EMBUDO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96"/>
    <s v="D"/>
    <d v="2024-07-03T00:00:00"/>
    <n v="22024000456"/>
    <s v="2024 11 1621 22199"/>
    <n v="62"/>
    <x v="365"/>
    <s v="ABSORBEDOR STEELPRO/SAFE 30 / CORREA RETENCION PROTECTA 1,5 M.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83"/>
    <s v="D"/>
    <d v="2024-07-03T00:00:00"/>
    <n v="22024000456"/>
    <s v="2024 11 1621 22199"/>
    <n v="673.68"/>
    <x v="262"/>
    <s v="ALB: 24-212558 PED: 24-021250-1003 S/PED:  / BARRA 2 ML. POLIETILENO PE100 A...// AM EXP 18/2022 //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8980"/>
    <s v="AD"/>
    <d v="2024-07-03T00:00:00"/>
    <n v="22024005412"/>
    <s v="2024 11 1621 22199"/>
    <n v="33.33"/>
    <x v="77"/>
    <s v="RESMA FÓRMULA 1ª Y 3ª PARA PARTES DE ACCIDENTE A LA IMPRENTA MUNICIPAL. SERVICIO DE LIMPIEZA.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199"/>
  </r>
  <r>
    <n v="220240029167"/>
    <s v="D"/>
    <d v="2024-07-03T00:00:00"/>
    <n v="22024000456"/>
    <s v="2024 11 1621 22199"/>
    <n v="1723.04"/>
    <x v="843"/>
    <s v="PEDIDO POR ANGEL MAURO/REPARACION UNIDAD DE CONTROL ELECTRONICO DE MO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69"/>
    <s v="D"/>
    <d v="2024-07-03T00:00:00"/>
    <n v="22024000456"/>
    <s v="2024 11 1621 22199"/>
    <n v="89.71"/>
    <x v="192"/>
    <s v="CINTA MASTER AZUL 48mm / MINIRODILLO ESPUM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1"/>
    <s v="D"/>
    <d v="2024-07-03T00:00:00"/>
    <n v="22024000456"/>
    <s v="2024 11 1621 22199"/>
    <n v="34.380000000000003"/>
    <x v="192"/>
    <s v="SPRAY SERVIC BESA COLOR 0.4LT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3"/>
    <s v="D"/>
    <d v="2024-07-03T00:00:00"/>
    <n v="22024000456"/>
    <s v="2024 11 1621 22199"/>
    <n v="50.09"/>
    <x v="192"/>
    <s v="JGO 4 PZAS ESPATULAS CARROCERO INOX JGO / COLORANTE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5"/>
    <s v="D"/>
    <d v="2024-07-03T00:00:00"/>
    <n v="22024000456"/>
    <s v="2024 11 1621 22199"/>
    <n v="17.04"/>
    <x v="192"/>
    <s v="TKROM BASE ESMALTE POLIURETANO TR A+B 0.75LT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7"/>
    <s v="D"/>
    <d v="2024-07-03T00:00:00"/>
    <n v="22024000456"/>
    <s v="2024 11 1621 22199"/>
    <n v="20.059999999999999"/>
    <x v="192"/>
    <s v="URKI-LIGHT BEIGE 1455 / BEIGE 1455 1LT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9"/>
    <s v="D"/>
    <d v="2024-07-03T00:00:00"/>
    <n v="22024000456"/>
    <s v="2024 11 1621 22199"/>
    <n v="3.17"/>
    <x v="192"/>
    <s v="FITOPLAS PLASTICO-CINTA TAPAR 25Yx34CM ROL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0910"/>
    <s v="AD"/>
    <d v="2024-08-28T00:00:00"/>
    <n v="22024006226"/>
    <s v="2024 11 1621 22199"/>
    <n v="7138.19"/>
    <x v="59"/>
    <s v="ADQUISICIÓN REPUESTOS CONTENEDORES PAPEL/CARTÓN CARGA LATERAL. SERVICIO DE LIMPIEZA."/>
    <n v="220"/>
    <s v="RIBARROJA DEL TURIA"/>
    <s v="VALENCIA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199"/>
  </r>
  <r>
    <n v="220240041083"/>
    <s v="D"/>
    <d v="2024-08-29T00:00:00"/>
    <n v="22024000456"/>
    <s v="2024 11 1621 22199"/>
    <n v="36.51"/>
    <x v="245"/>
    <s v="EMULSION FIJADORA 4L ( VESTUARIO JUAN DE AUSTRIA ID0041691 ) // AM 18/2022 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1085"/>
    <s v="D"/>
    <d v="2024-08-29T00:00:00"/>
    <n v="22024000456"/>
    <s v="2024 11 1621 22199"/>
    <n v="139.15"/>
    <x v="245"/>
    <s v="FERRORITE BASE TR 4L ( JUAN DE AUSTRIA VESTUARIO  ID0041691 ) // AM 18/2022 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8180"/>
    <s v="D"/>
    <d v="2024-08-19T00:00:00"/>
    <n v="22024000456"/>
    <s v="2024 11 1621 22199"/>
    <n v="500.52"/>
    <x v="843"/>
    <s v="CENTRALITA MB SPRINTER  / DIAGNOSTICO DE UNIDAD / PEDIDO POR ANGEL MAURO / PEDIDO POR JESUS /// AM EXP 18/2022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8182"/>
    <s v="D"/>
    <d v="2024-08-19T00:00:00"/>
    <n v="22024000456"/>
    <s v="2024 11 1621 22199"/>
    <n v="359.37"/>
    <x v="843"/>
    <s v="PEDIDO POR ANGEL MAURO / ANT.CC.ENERGY PLUS 50% 200L AMARILLO / ENTREGA EN CALLE TOPACIO /// AM EXP 18/2022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8211"/>
    <s v="D"/>
    <d v="2024-08-19T00:00:00"/>
    <n v="22024000456"/>
    <s v="2024 11 1621 22199"/>
    <n v="2300.3200000000002"/>
    <x v="276"/>
    <s v="SOPORTE PICO C. EJE Y CASQUILLO DE BRONCE / ADAPTADOR IMPACTO 1''H A 3/4''M  K8964G // AM EXP 18/2022.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856"/>
    <s v="D"/>
    <d v="2024-09-25T00:00:00"/>
    <n v="22024000456"/>
    <s v="2024 11 1621 22199"/>
    <n v="277.58999999999997"/>
    <x v="262"/>
    <s v="ALB: 24-222220 PED: 24-036134-1007 S/PED:  / RACORD BARCELONA REDU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904"/>
    <s v="D"/>
    <d v="2024-09-25T00:00:00"/>
    <n v="22024000456"/>
    <s v="2024 11 1621 22199"/>
    <n v="435.16"/>
    <x v="843"/>
    <s v="PEDIDO POR PABLO / FILTRO HIDRAULICO / PEDIDO POR PABLO / FILTRO HIDRAULIC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845"/>
    <s v="D"/>
    <d v="2024-09-25T00:00:00"/>
    <n v="22024000456"/>
    <s v="2024 11 1621 22199"/>
    <n v="79.709999999999994"/>
    <x v="192"/>
    <s v="52715 JUEGO NUMEROS ALUMINIO 100mm 10UND JGO / 52615 JUEGO LETRA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848"/>
    <s v="D"/>
    <d v="2024-09-25T00:00:00"/>
    <n v="22024000456"/>
    <s v="2024 11 1621 22199"/>
    <n v="66.03"/>
    <x v="192"/>
    <s v="TKROM ACRILICA TRAFICO BLANCO 4LT / TKROM DISOLVENTE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920"/>
    <s v="AD"/>
    <d v="2024-09-25T00:00:00"/>
    <n v="22024006552"/>
    <s v="2024 11 1621 22199"/>
    <n v="33.33"/>
    <x v="77"/>
    <s v="SUMINISTRO RESMAS DE PAPEL A LA IMPRENTA MUNICIPAL PARA LA REALIZACIÓN DE PARTES DE ACCIDENTE. SERVICIO DE LIMPIEZA.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199"/>
  </r>
  <r>
    <n v="220240035835"/>
    <s v="AD"/>
    <d v="2024-08-06T00:00:00"/>
    <n v="22024005845"/>
    <s v="2024 11 1621 22602"/>
    <n v="2420"/>
    <x v="395"/>
    <s v="Campaña publicidad y concienciación para mejora de recogida  enseres y fracción del papel/cartón. SERVICIO DE LIMPIEZA"/>
    <n v="220"/>
    <s v="SALAMANCA"/>
    <s v="SALAMANCA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602"/>
  </r>
  <r>
    <n v="220229000598"/>
    <s v="AD"/>
    <d v="2024-01-01T00:00:00"/>
    <n v="22024002736"/>
    <s v="2024 11 1621 22700"/>
    <n v="621438.75"/>
    <x v="378"/>
    <s v="CONTRATO SERVICIO DE LAVADO E HIGIENIZCAIÓN CONTENEDORES DEL Sº LIMPIEZA Y CONTROL EXTERNO CALIDAD, AÑOS 2023 Y 2024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39000556"/>
    <s v="AD"/>
    <d v="2024-01-01T00:00:00"/>
    <n v="22024001352"/>
    <s v="2024 11 1621 22700"/>
    <n v="114583.33"/>
    <x v="850"/>
    <s v="PRÓRROGA CONTRATO RECOGIDA ENVASES LIGEROS DE PLÁSTICO EN EL MUNICIPIO DE VALLADOLID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29000601"/>
    <s v="AD"/>
    <d v="2024-01-01T00:00:00"/>
    <n v="22024002010"/>
    <s v="2024 11 1621 22700"/>
    <n v="12906.47"/>
    <x v="0"/>
    <s v="ADJUDICACION CONTRATO Sº DE LAVADO E HIGIENIZCAIÓN CONTENEDORES DEL Sº LIMPIEZA Y CONTROL EXTERNO CALIDAD AÑOS 2023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40006449"/>
    <s v="D"/>
    <d v="2024-03-14T00:00:00"/>
    <n v="22024001425"/>
    <s v="2024 11 1621 22700"/>
    <n v="181739.59"/>
    <x v="60"/>
    <s v="CONT. MANT. PLATAFORMAS CONTENEDORES SOTERRADOS Y SU CONTROL EXTERNO DE CALIDAD 2024, SERVICIO DE LIMPIEZA"/>
    <n v="300"/>
    <s v="GETAFE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39000364"/>
    <s v="AD"/>
    <d v="2024-01-01T00:00:00"/>
    <n v="22024001178"/>
    <s v="2024 11 1621 22700"/>
    <n v="20119.8"/>
    <x v="400"/>
    <s v="PRORROGA CONTRATO SERVICIOS LIMPIEZA INSTALACIONES Sº LIMPIEZA 01-01-2024 AL 31-08-2024 / EXP PR-S.E. 31/2020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40006450"/>
    <s v="D"/>
    <d v="2024-03-14T00:00:00"/>
    <n v="22024001425"/>
    <s v="2024 11 1621 22700"/>
    <n v="7712.66"/>
    <x v="9"/>
    <s v="CONT. MANT. PLATAFORMAS CONTENEDORES SOTERRADOS Y SU CONTROL EXTERNO DE CALIDAD 2024, SERVICIO DE LIMPIEZA"/>
    <n v="300"/>
    <s v="ZARATAN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700"/>
  </r>
  <r>
    <n v="220240003112"/>
    <s v="AD"/>
    <d v="2024-02-21T00:00:00"/>
    <n v="22024000042"/>
    <s v="2024 11 1621 22700"/>
    <n v="15840"/>
    <x v="851"/>
    <s v="SERVICIO URGENTE DE RECOGIDA DE RESIDUOS CON CONTENIDO DE AMIANTO ABANDONADO EN LA VÍA PÚBLICA. SERVICIO DE LIMPIEZ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0"/>
  </r>
  <r>
    <n v="220240008413"/>
    <s v="AD"/>
    <d v="2024-03-22T00:00:00"/>
    <n v="22024003275"/>
    <s v="2024 11 1621 22700"/>
    <n v="17997.830000000002"/>
    <x v="850"/>
    <s v="LIMPIEZA LODOS ARENERO NAVE DE LAVADO DE VEHÍCULOS DEL SERVICIO DE LIMPIEZA.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0"/>
  </r>
  <r>
    <n v="220240027587"/>
    <s v="AD/"/>
    <d v="2024-06-26T00:00:00"/>
    <n v="22024001352"/>
    <s v="2024 11 1621 22700"/>
    <n v="-114583.33"/>
    <x v="850"/>
    <s v="PRÓRROGA CONTRATO RECOGIDA ENVASES LIGEROS DE PLÁSTICO EN EL MUNICIPIO DE VALLADOLID"/>
    <s v="220"/>
    <s v="MADRID"/>
    <s v="MADRID"/>
    <x v="0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2"/>
    <s v="22700"/>
  </r>
  <r>
    <n v="220240026266"/>
    <s v="AD"/>
    <d v="2024-06-21T00:00:00"/>
    <n v="22024005156"/>
    <s v="2024 11 1621 22700"/>
    <n v="968"/>
    <x v="852"/>
    <s v="LIMPIEZA INTENSIVA DUCHAS Y VESTUARIO, ELIMINACIÓN SILICONA Y NUEVO SELLADO ESPECIAL DE BAÑOS.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00"/>
  </r>
  <r>
    <n v="220240026267"/>
    <s v="AD"/>
    <d v="2024-06-21T00:00:00"/>
    <n v="22024005158"/>
    <s v="2024 11 1621 22700"/>
    <n v="2855.6"/>
    <x v="852"/>
    <s v="LIMPIEZA INTENSIVA DE SUCIEDAD ACUMULADA EN PAREDES, TECHOS, AROTERMOS Y LUCENARIOS DEL TALLER.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00"/>
  </r>
  <r>
    <n v="220240010979"/>
    <s v="AD"/>
    <d v="2024-04-05T00:00:00"/>
    <n v="22024003941"/>
    <s v="2024 11 1621 22700"/>
    <n v="5989.5"/>
    <x v="853"/>
    <s v="RETIRADA DE RESIDUOS Y LIMPIEZA FOSA SÉPTICA VESTUARIO MORERAS.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00"/>
  </r>
  <r>
    <n v="220240036381"/>
    <s v="AD"/>
    <d v="2024-08-07T00:00:00"/>
    <n v="22024002437"/>
    <s v="2024 11 1621 22700"/>
    <n v="10059.9"/>
    <x v="400"/>
    <s v="PRORROGA CONTRATO LIMPIEZA INSTALACIONES EXP PR-S.E. 31/2020 DEL 01/09/24 AL 31/12/24. SERVICIO DE LIMPIEZA."/>
    <n v="220"/>
    <s v="MADRID"/>
    <s v="MADRID"/>
    <x v="0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2"/>
    <s v="22700"/>
  </r>
  <r>
    <n v="220240000833"/>
    <s v="AD"/>
    <d v="2024-02-08T00:00:00"/>
    <n v="22024001027"/>
    <s v="2024 11 1621 22706"/>
    <n v="417.57"/>
    <x v="854"/>
    <s v="SERVICIO MES ENERO 2024 TRANSMISIÓN DATOS GPS VEHÍCULOS. SERVICIO DE LIMPIEZA."/>
    <n v="220"/>
    <s v="TRES CANTOS"/>
    <s v="MADR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6"/>
  </r>
  <r>
    <n v="220240005364"/>
    <s v="AD"/>
    <d v="2024-03-08T00:00:00"/>
    <n v="22024003278"/>
    <s v="2024 11 1621 22706"/>
    <n v="1882.76"/>
    <x v="774"/>
    <s v="REVISIÓN CERTIFICACIÓN CALIDAD NORMA UNE-EN ISO 9001 SERVICIO DE LIMPIEZA.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6"/>
  </r>
  <r>
    <n v="220240003308"/>
    <s v="AD"/>
    <d v="2024-02-23T00:00:00"/>
    <n v="22024001563"/>
    <s v="2024 11 1621 22706"/>
    <n v="16335"/>
    <x v="855"/>
    <s v="ESTUDIO PARÁMETROS CIENTÍFICOS, SALUBRIDAD Y EFICIENCIA CONTENEDORES SOTERRADOS. SERVICIO DE LIMPIEZA.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6"/>
  </r>
  <r>
    <n v="220240017474"/>
    <s v="AD"/>
    <d v="2024-05-15T00:00:00"/>
    <n v="22024004507"/>
    <s v="2024 11 1621 22706"/>
    <n v="184.8"/>
    <x v="25"/>
    <s v="COORDINACIÓN DE SEGURIDAD Y SALUD EN LOS TRABAJOS DE EJECUCIÓN DEL CONTRATO EXP. SESPSC 38/2023.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06"/>
  </r>
  <r>
    <n v="220240040283"/>
    <s v="AD"/>
    <d v="2024-08-26T00:00:00"/>
    <n v="22024006183"/>
    <s v="2024 11 1621 22706"/>
    <n v="2994.75"/>
    <x v="9"/>
    <s v="DIRECCIÓN DE PROYECTO TÉCNICO Y FACULTATIVO OBRAS PUNTO LIMPIO CAMINO VIEJO DE SIMANCAS. SERVICIO DE LIMPIEZA."/>
    <n v="220"/>
    <s v="ZARATAN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706"/>
  </r>
  <r>
    <n v="220240040286"/>
    <s v="AD"/>
    <d v="2024-08-26T00:00:00"/>
    <n v="22024006190"/>
    <s v="2024 11 1621 22706"/>
    <n v="653.4"/>
    <x v="9"/>
    <s v="REDACCIÓN ESTUDIO DE DIAGNÓSTICO DEL ESTADO ESTRUCTURAL DEL VESTUARIO DE C/ VALLE DE ARÁN. SERVICIO DE LIMPIEZA."/>
    <n v="220"/>
    <s v="ZARATAN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706"/>
  </r>
  <r>
    <n v="220239000682"/>
    <s v="AD"/>
    <d v="2024-01-01T00:00:00"/>
    <n v="22024001324"/>
    <s v="2024 11 1621 22799"/>
    <n v="305083.90000000002"/>
    <x v="378"/>
    <s v="SEGUNDA PRORROGA CONT. EXPLOT. 4 PUNTOS LIMPIOS FIJOS Y 1 PUNTO LIMPIO MOVIL DEL 1/1/24 AL 30/9/24. SERVICIO DE LIMPIEZA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99"/>
  </r>
  <r>
    <n v="220239000361"/>
    <s v="AD"/>
    <d v="2024-01-01T00:00:00"/>
    <n v="22024001091"/>
    <s v="2024 11 1621 22799"/>
    <n v="90274.52"/>
    <x v="378"/>
    <s v="ADJUDICACIÓN CONTRATO EXPLOTACIÓN PUNTO LIMPIO C/ VALLE DE ARÁN DEL SERVICIO DE LIMPIEZA DEL 01/01/24 AL 30/09/2024.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99"/>
  </r>
  <r>
    <n v="220240025259"/>
    <s v="AD"/>
    <d v="2024-06-19T00:00:00"/>
    <n v="22024005116"/>
    <s v="2024 11 1621 22799"/>
    <n v="1289.9100000000001"/>
    <x v="856"/>
    <s v="REPARACIÓN 4 FUENTES DE ALIMENTACIÓN DE LAS CÁMARAS Y SUSTITUCIÓN DE 2 DE ELLAS. SERVICIO DE LIMPIEZ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99"/>
  </r>
  <r>
    <n v="220240018057"/>
    <s v="AD"/>
    <d v="2024-05-17T00:00:00"/>
    <n v="22024004453"/>
    <s v="2024 11 1621 22799"/>
    <n v="4109.3500000000004"/>
    <x v="87"/>
    <s v="INSTALACIÓN Y MANTENIMIENTO ALARMA EN NAVE C/ PESETA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99"/>
  </r>
  <r>
    <n v="220240040901"/>
    <s v="AD"/>
    <d v="2024-08-27T00:00:00"/>
    <n v="22024006189"/>
    <s v="2024 11 1621 22799"/>
    <n v="923.11"/>
    <x v="857"/>
    <s v="DESRATIZACIÓN Y DESINSECTACIÓN INSTALACIONES SERVICIO DE LIMPIEZ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799"/>
  </r>
  <r>
    <n v="220240041396"/>
    <s v="AD"/>
    <d v="2024-09-02T00:00:00"/>
    <n v="22024006300"/>
    <s v="2024 11 1621 22799"/>
    <n v="399.3"/>
    <x v="858"/>
    <s v="FABRICACIÓN Y COLOCACIÓN DE VINILOS VEHÍCULO 7104GJX DEL SERVICIO DE LIMPIEZA."/>
    <n v="220"/>
    <s v="ZARATAN"/>
    <s v="VALLADOL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799"/>
  </r>
  <r>
    <n v="220240042795"/>
    <s v="AD"/>
    <d v="2024-09-18T00:00:00"/>
    <n v="22024006577"/>
    <s v="2024 11 1621 22799"/>
    <n v="2190.4"/>
    <x v="821"/>
    <s v="SEÑALIZAR PARA HABILITAR ZONA DE CARGA Y DESCARGA Y APARCAMIENTO VISITAS C/ TOPACIO 63. SERVICIO DE LIMPIEZA."/>
    <s v="220"/>
    <s v="ALDEAMAYOR DE SAN MARTIN"/>
    <s v="VALLADOL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799"/>
  </r>
  <r>
    <n v="220240038209"/>
    <s v="D"/>
    <d v="2024-08-19T00:00:00"/>
    <n v="22024000440"/>
    <s v="2024 11 1621 214"/>
    <n v="3018.83"/>
    <x v="752"/>
    <s v="TACOGRAFO VDO 1381 / REPARAR AAC 4223 JBZ / COMPRESOR IVECO 24V PV(REPARADO) / AM EXP 23/2020.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3860"/>
    <s v="D"/>
    <d v="2024-09-25T00:00:00"/>
    <n v="22024000441"/>
    <s v="2024 11 1621 214"/>
    <n v="4520.38"/>
    <x v="859"/>
    <s v="BOMBA V60N-110 LDYN-1-0-03/LSP-2-350...// AM EXP 18/2022 // SERVICIO DE LIMPIEZA."/>
    <s v="300"/>
    <s v="BURGOS"/>
    <s v="BURGOS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2801"/>
    <s v="AD"/>
    <d v="2024-09-18T00:00:00"/>
    <n v="22024001698"/>
    <s v="2024 11 1621 214"/>
    <n v="3000"/>
    <x v="836"/>
    <s v="SUMINISTRO MATERIAL FÉRRIFCO PARA LA REPARACIÓN DE VEHÍCULOS DEL SERVICIO DE LIMPIEZA."/>
    <s v="220"/>
    <s v="LA CISTERNIGA"/>
    <s v="VALLADOLID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1"/>
    <s v="214"/>
  </r>
  <r>
    <n v="220240003117"/>
    <s v="AD"/>
    <d v="2024-02-21T00:00:00"/>
    <n v="22024000756"/>
    <s v="2024 11 1621 219"/>
    <n v="17641.8"/>
    <x v="860"/>
    <s v="REPARACIÓN DE LOS CONTENEDORES METÁLICOS DE PAPEL Y CARTÓN. SERVICIO DE LIMPIEZA.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9"/>
  </r>
  <r>
    <n v="220240000778"/>
    <s v="AD"/>
    <d v="2024-02-07T00:00:00"/>
    <n v="22024000600"/>
    <s v="2024 11 1631 212"/>
    <n v="4629.1499999999996"/>
    <x v="825"/>
    <s v="REPARACIÓN ZÓCALO CASETA MADERA VESTUARIO MORERAS. LIMPIEZA VIARI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631"/>
    <s v="1631. Limpieza viaria"/>
    <s v="21"/>
    <s v="212"/>
  </r>
  <r>
    <n v="220240010978"/>
    <s v="AD"/>
    <d v="2024-04-05T00:00:00"/>
    <n v="22024003925"/>
    <s v="2024 11 1631 212"/>
    <n v="3599.02"/>
    <x v="825"/>
    <s v="REPARACIÓN PILARES PORCHE VESTUARIO UBICADO PARQUE DE LAS MORERAS. SERVICIO DE LIMPIEZA VIARI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2"/>
  </r>
  <r>
    <n v="220240041733"/>
    <s v="AD"/>
    <d v="2024-09-03T00:00:00"/>
    <n v="22024006197"/>
    <s v="2024 11 1631 212"/>
    <n v="15233.9"/>
    <x v="861"/>
    <s v="REPARACIÓN VALLADO EXISTENTE EN LA PARCELA DE LAS INSTALACIONES DEL SERVICIO. SERVICIO DE LIMPIEZA VIARIA."/>
    <n v="220"/>
    <s v="MEDINA DEL CAMPO"/>
    <s v="VALLADOL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1"/>
    <s v="212"/>
  </r>
  <r>
    <n v="220240040287"/>
    <s v="AD"/>
    <d v="2024-08-26T00:00:00"/>
    <n v="22024006191"/>
    <s v="2024 11 1631 212"/>
    <n v="1270.5"/>
    <x v="820"/>
    <s v="REVISIÓN Y MANTENIMIENTO PUERTAS AUTOMÁTICAS DE LAS INSTALACIONES DEL SERVICIO DE LIMPIEZA."/>
    <n v="220"/>
    <s v="MEJORADA DEL CAMPO"/>
    <s v="MADR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1"/>
    <s v="212"/>
  </r>
  <r>
    <n v="220240040285"/>
    <s v="AD"/>
    <d v="2024-08-26T00:00:00"/>
    <n v="22024006188"/>
    <s v="2024 11 1631 212"/>
    <n v="992.2"/>
    <x v="823"/>
    <s v="SELLADO JUNTAS, BOQUILLAS DE BAJANTES Y REPARA CANALÓN ENTRE OFICINAS Y NAVE APARCAMIENTO. SERVICIO DE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1"/>
    <s v="212"/>
  </r>
  <r>
    <n v="220240018064"/>
    <s v="AD"/>
    <d v="2024-05-17T00:00:00"/>
    <n v="22024004615"/>
    <s v="2024 11 1631 213"/>
    <n v="1205.1600000000001"/>
    <x v="261"/>
    <s v="REVISIÓN DE LINEA DE VIDA Y EPIS DEL SERVICIO DE LIMPIEZA VIARIA."/>
    <s v="220"/>
    <s v="TUDELA DE DUERO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3"/>
  </r>
  <r>
    <n v="220240010791"/>
    <s v="AD"/>
    <d v="2024-04-03T00:00:00"/>
    <n v="22024003837"/>
    <s v="2024 11 1631 213"/>
    <n v="2194"/>
    <x v="744"/>
    <s v="MANTENIMIENTO Y UBICACIÓN REPETIDOR PARA TRANSMISIÓN COMUNICACIONES INTERNAS DEL SERVICIO DE LIMPIEZA VIARI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3"/>
  </r>
  <r>
    <n v="220240040288"/>
    <s v="AD"/>
    <d v="2024-08-26T00:00:00"/>
    <n v="22024006192"/>
    <s v="2024 11 1631 213"/>
    <n v="459.8"/>
    <x v="581"/>
    <s v="REVISIÓN ANUAL E INSPECCIÓN DE LA INSTALACIÓN DE SUMINISTRO DE COMBUSTIBLE DEL SERVICIO DE LIMPIEZ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1"/>
    <s v="213"/>
  </r>
  <r>
    <n v="220240003365"/>
    <s v="AD"/>
    <d v="2024-02-26T00:00:00"/>
    <n v="22024002336"/>
    <s v="2024 11 1631 214"/>
    <n v="4000"/>
    <x v="862"/>
    <s v="SERVICIOS DE GÚAS PARA TRASLADO DE VEHÍCULOS AVERIADOS DEL SERVICIO DE LIMPIEZA VIARI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631"/>
    <s v="1631. Limpieza viaria"/>
    <s v="21"/>
    <s v="214"/>
  </r>
  <r>
    <n v="220240007889"/>
    <s v="D"/>
    <d v="2024-03-21T00:00:00"/>
    <n v="22024000447"/>
    <s v="2024 11 1631 214"/>
    <n v="2193.52"/>
    <x v="746"/>
    <s v="EMPALME MACHO-HEMBRA 3/4 A 3/8 / RACOR HEMBRA 3/8 ESPIGA 12MM / RACOR C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53"/>
    <s v="D"/>
    <d v="2024-03-21T00:00:00"/>
    <n v="22024000447"/>
    <s v="2024 11 1631 214"/>
    <n v="3257.36"/>
    <x v="863"/>
    <s v="RAVO LATERAL NYLON-ACERO SILENCIOSO / CEPILLO LATERAL HAKO 600 SILENCIOS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93"/>
    <s v="D"/>
    <d v="2024-03-21T00:00:00"/>
    <n v="22024000447"/>
    <s v="2024 11 1631 214"/>
    <n v="4910.16"/>
    <x v="285"/>
    <s v="BLOW BY ELEMENT / RETEN TRAS. CIG / CERRADURA PUERT / ESTRIBO IZQ.PLA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6954"/>
    <s v="D"/>
    <d v="2024-03-18T00:00:00"/>
    <n v="22024000464"/>
    <s v="2024 11 1631 214"/>
    <n v="2889.65"/>
    <x v="285"/>
    <s v="DESMONTAR  PARTE  ALTA DE MOTOR HASTA LA CULATA PARA DETERMINAR ALCANCE...// AM EXP 23/2020 /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6956"/>
    <s v="D"/>
    <d v="2024-03-18T00:00:00"/>
    <n v="22024000464"/>
    <s v="2024 11 1631 214"/>
    <n v="2889.65"/>
    <x v="285"/>
    <s v="DESMONTAR  PARTE ALTA DE MOTOR HASTSA LA CULATA PARA DETERMIANR...// AM EXP 23/2020 /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70"/>
    <s v="D"/>
    <d v="2024-03-21T00:00:00"/>
    <n v="22024000464"/>
    <s v="2024 11 1631 214"/>
    <n v="381.96"/>
    <x v="285"/>
    <s v="H.M.O.,  DESM-MONT. ELEMENTOS PARA LA REALIZACION  DE  LA  REVISIO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72"/>
    <s v="D"/>
    <d v="2024-03-21T00:00:00"/>
    <n v="22024000464"/>
    <s v="2024 11 1631 214"/>
    <n v="381.96"/>
    <x v="285"/>
    <s v="H.M.O.,  DESM-MONT. ELEMENTOS PARA LA REALIZACION  DE  LA  REVISION D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906"/>
    <s v="D"/>
    <d v="2024-03-21T00:00:00"/>
    <n v="22024000447"/>
    <s v="2024 11 1631 214"/>
    <n v="1724.1"/>
    <x v="286"/>
    <s v="CUBIERTA NUEVA ( 2,50-15 BARREDORA E4374-BFX ) / ECO TASA ( BARREDORA E437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91"/>
    <s v="D"/>
    <d v="2024-03-21T00:00:00"/>
    <n v="22024000447"/>
    <s v="2024 11 1631 214"/>
    <n v="595.63"/>
    <x v="805"/>
    <s v="LATG.  COMPACT 2SC 3/8&quot;&quot; PARKER 0.36met / RACOR CODO 90º M6X1-TUBO 6LL / RACOR RE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6962"/>
    <s v="D"/>
    <d v="2024-03-18T00:00:00"/>
    <n v="22024000447"/>
    <s v="2024 11 1631 214"/>
    <n v="240.23"/>
    <x v="805"/>
    <s v="CODO 1/4&quot;&quot; BSP-CIL - D.6 MM LAT-NIQ / LATG.  COMPACT 2SC 3/4&quot;&quot; PARKER 2.89met / LA...// AM EXP V18/2022 // LIMPIEZA VIARIA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6951"/>
    <s v="D"/>
    <d v="2024-03-18T00:00:00"/>
    <n v="22024000447"/>
    <s v="2024 11 1631 214"/>
    <n v="341.83"/>
    <x v="243"/>
    <s v="FACTURACIÓN DE REPUESTOS SEGÚN PEDIDO DE VENTA Nº 2023/PV101/2229 ALBARÁ/// AM EXP V18/2022 // LIMPIEZA VIARIA."/>
    <n v="300"/>
    <s v="MADRID"/>
    <s v="MADR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57"/>
    <s v="D"/>
    <d v="2024-03-21T00:00:00"/>
    <n v="22024000464"/>
    <s v="2024 11 1631 214"/>
    <n v="308.55"/>
    <x v="509"/>
    <s v="CORREA CUELLO SCANRECOR MANDO ( RETIRADO SR JAVIER )...// AM EXP 23/2020 // LIMPIEZA VIARIA."/>
    <n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27247"/>
    <s v="D"/>
    <d v="2024-06-26T00:00:00"/>
    <n v="22024000464"/>
    <s v="2024 11 1631 214"/>
    <n v="1899.75"/>
    <x v="285"/>
    <s v="TERMOSTATO C/JUNTA / CORREA / CORREA / CINTURON DCINTU / TUBO / ANILL...// AM EXP 23/2020 // SERVICIO DE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7293"/>
    <s v="D"/>
    <d v="2024-06-26T00:00:00"/>
    <n v="22024000447"/>
    <s v="2024 11 1631 214"/>
    <n v="118.48"/>
    <x v="805"/>
    <s v="4223 JDZ / LATG.  FORZA UNO 1SN 1/4&quot;&quot; R1 AT 2.1met / PEDIDO 6003FPZ /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6051"/>
    <s v="D"/>
    <d v="2024-06-20T00:00:00"/>
    <n v="22024000447"/>
    <s v="2024 11 1631 214"/>
    <n v="2562.42"/>
    <x v="863"/>
    <s v="CITY CAT 2000 CEPILLO LATERAL  / RAVO CEPILLO LATERAL NYLON-ACERO SI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4238"/>
    <s v="D"/>
    <d v="2024-06-18T00:00:00"/>
    <n v="22024000464"/>
    <s v="2024 11 1631 214"/>
    <n v="441.49"/>
    <x v="285"/>
    <s v="SERVICIO DE MANTENIMIENTO EO - ACEITE Y FILTRO DE ACEITE /...// AM EXP 23/2020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4262"/>
    <s v="D"/>
    <d v="2024-06-18T00:00:00"/>
    <n v="22024000447"/>
    <s v="2024 11 1631 214"/>
    <n v="2096"/>
    <x v="286"/>
    <s v="195/65R15 PIRELLI 95V XL 4 EST ( 0244-LKB ) / S.I. GESTION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4321"/>
    <s v="D"/>
    <d v="2024-06-18T00:00:00"/>
    <n v="22024000447"/>
    <s v="2024 11 1631 214"/>
    <n v="322.85000000000002"/>
    <x v="805"/>
    <s v="TORNILLO SIMPLE M14X150 / JUNTA DE BRIDA 31,3X39,7X2,85 BRIDA 1'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4329"/>
    <s v="D"/>
    <d v="2024-06-18T00:00:00"/>
    <n v="22024000447"/>
    <s v="2024 11 1631 214"/>
    <n v="1260.05"/>
    <x v="243"/>
    <s v="FACTURACIÓN DE REPUESTOS Nº 2024PV100/10 ALBARÁN 1305  22/03/2024 /...// AM EXP 18/2022 // SERVICIO DE LIMPIEZA VIARIA."/>
    <s v="300"/>
    <s v="MADRID"/>
    <s v="MADR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2014"/>
    <s v="D"/>
    <d v="2024-05-29T00:00:00"/>
    <n v="22024000447"/>
    <s v="2024 11 1631 214"/>
    <n v="750.82"/>
    <x v="746"/>
    <s v="ENCHUFE RAPIDO 1/4 Y 3/8- M.22X1.5 / ELECTRODO QUEMADOR / EXTENSI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1942"/>
    <s v="D"/>
    <d v="2024-05-29T00:00:00"/>
    <n v="22024000464"/>
    <s v="2024 11 1631 214"/>
    <n v="518.29"/>
    <x v="284"/>
    <s v="TA24 602 REPARACION 3185-LLB KMS.35860 D-M DEPOSITO DE GASOLINA, EN...// AM EXP 23/2020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2032"/>
    <s v="D"/>
    <d v="2024-05-29T00:00:00"/>
    <n v="22024000447"/>
    <s v="2024 11 1631 214"/>
    <n v="2390.21"/>
    <x v="285"/>
    <s v="DETECT.EN TANQU / JUNTA DE CAUCHO / INTERRUPTOR ELEVALUNAS LAD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1909"/>
    <s v="D"/>
    <d v="2024-05-29T00:00:00"/>
    <n v="22024000447"/>
    <s v="2024 11 1631 214"/>
    <n v="923.44"/>
    <x v="805"/>
    <s v="MANG FORZA UNO 1SN 3/8&quot;&quot; R1 AT / TL TB 12L M18X1,5 DN 3/8 / AB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2035"/>
    <s v="D"/>
    <d v="2024-05-29T00:00:00"/>
    <n v="22024000447"/>
    <s v="2024 11 1631 214"/>
    <n v="131.49"/>
    <x v="805"/>
    <s v="ADAPTADOR E.R.NEUM. H 1/4&quot;&quot; 23SFIW13SXN / TALLER / LATG.  COMPACTA 2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2039"/>
    <s v="D"/>
    <d v="2024-05-29T00:00:00"/>
    <n v="22024000447"/>
    <s v="2024 11 1631 214"/>
    <n v="885.31"/>
    <x v="263"/>
    <s v="JUEGO ZAPATAS / KIT REPARCION MUELLES / SEPIOLITA 20KG. 15-30 / ABS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1003"/>
    <s v="AD"/>
    <d v="2024-05-24T00:00:00"/>
    <n v="22024003699"/>
    <s v="2024 11 1631 214"/>
    <n v="3000"/>
    <x v="864"/>
    <s v="SERVICIO DE GRUA PARA TRASLADOS DE VEHICULOS AVERIADOS DEL SERVICIO DE LIMPIEZA VIARIA.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4"/>
  </r>
  <r>
    <n v="220240018128"/>
    <s v="D"/>
    <d v="2024-05-17T00:00:00"/>
    <n v="22024000447"/>
    <s v="2024 11 1631 214"/>
    <n v="5772.81"/>
    <x v="863"/>
    <s v="CEPILLO LATERAL RAVO NYLON-ACERO SILENCIOSO / CEPILLO CITY CAT 2000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8145"/>
    <s v="D"/>
    <d v="2024-05-17T00:00:00"/>
    <n v="22024000447"/>
    <s v="2024 11 1631 214"/>
    <n v="115.99"/>
    <x v="195"/>
    <s v="ACEITE STIHL MEZCLA HP SUPER MIX VERDE 5LT OFERTA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8257"/>
    <s v="D"/>
    <d v="2024-05-17T00:00:00"/>
    <n v="22024000464"/>
    <s v="2024 11 1631 214"/>
    <n v="75.66"/>
    <x v="285"/>
    <s v="H.M.O.  COMPROBAR  FALLOS  MEDIANTE DIAGNOSIS  PARA  DETERMINAR...// AM EXP 23/2020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8199"/>
    <s v="D"/>
    <d v="2024-05-17T00:00:00"/>
    <n v="22024000464"/>
    <s v="2024 11 1631 214"/>
    <n v="39.06"/>
    <x v="509"/>
    <s v="BISAGRA TIR-8 CINCADA SIN SOPORTE ( TIR-8...// AM EXP 23/2020 // SERVICIO DE LIMPIEZA VIARIA.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8201"/>
    <s v="D"/>
    <d v="2024-05-17T00:00:00"/>
    <n v="22024000464"/>
    <s v="2024 11 1631 214"/>
    <n v="3331.74"/>
    <x v="509"/>
    <s v="GUIA 699X100X60 PA6G+MOS2 REF 0NCP699100060 / GUIA 2000X40X40 POLIE...// AM EXP 23/2020 // SERVICIO DE LIMPIEZA VIARIA.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440"/>
    <s v="D"/>
    <d v="2024-05-14T00:00:00"/>
    <n v="22024000447"/>
    <s v="2024 11 1631 214"/>
    <n v="247.93"/>
    <x v="243"/>
    <s v="FACTURACIÓN DE REPUESTOS SEGÚN PEDIDO DE VENTA Nº 2024PV100/7 ALBA...// AM EXP v18/2022 // SERVICIO DE LIMPIEZA VIARIA."/>
    <s v="300"/>
    <s v="MADRID"/>
    <s v="MADR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603"/>
    <s v="D"/>
    <d v="2024-05-14T00:00:00"/>
    <n v="22024000464"/>
    <s v="2024 11 1631 214"/>
    <n v="359.37"/>
    <x v="831"/>
    <s v="BALLESTA COMPLETA BARREDORA COMPUESTA DE 6 HOJAS DE 60X7 - 315X370 C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575"/>
    <s v="D"/>
    <d v="2024-05-14T00:00:00"/>
    <n v="22024000464"/>
    <s v="2024 11 1631 214"/>
    <n v="24.2"/>
    <x v="744"/>
    <s v="Ajuste, limpieza, revisión y test (   Desmontaje y montaje de pantall...// AM EXP 23/2020 // SERVICIO DE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514"/>
    <s v="D"/>
    <d v="2024-05-14T00:00:00"/>
    <n v="22024000464"/>
    <s v="2024 11 1631 214"/>
    <n v="1746.39"/>
    <x v="285"/>
    <s v="TORNILLO / BLOW BY ELEMENT / CAPUCHON PEDAL / CAPUCHA PALANCA...// AM EXP 23/2020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609"/>
    <s v="D"/>
    <d v="2024-05-14T00:00:00"/>
    <n v="22024000447"/>
    <s v="2024 11 1631 214"/>
    <n v="1592.61"/>
    <x v="286"/>
    <s v="CUBIERTA NUEVA ( 2,50-15 BARREDORA E4374-BFX ) / ECO TASA ( BARR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451"/>
    <s v="D"/>
    <d v="2024-05-14T00:00:00"/>
    <n v="22024000447"/>
    <s v="2024 11 1631 214"/>
    <n v="472.01"/>
    <x v="805"/>
    <s v="LATG.  3 MALLAS 4SP 5/8&quot;&quot; 1.09met / LATG.  PARKER 2SN 3/8&quot;&quot; R2...// AM EXP v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601"/>
    <s v="D"/>
    <d v="2024-05-14T00:00:00"/>
    <n v="22024000447"/>
    <s v="2024 11 1631 214"/>
    <n v="201.79"/>
    <x v="805"/>
    <s v="JUNTA TORICA 97.79X5.33 NITRILO / JUNTA TORICA 94.62X5.33 NITRILO / JUNTA 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3679"/>
    <s v="D"/>
    <d v="2024-04-30T00:00:00"/>
    <n v="22024000447"/>
    <s v="2024 11 1631 214"/>
    <n v="1639.04"/>
    <x v="286"/>
    <s v="CUBIERTA NUEVA ( 205R16 COOPER 104T VA9841V ) / S.I. GESTION DE NFU CAT. C...// AM EXP 18/2022 // SERVICIO DE LIMPI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1241"/>
    <s v="D"/>
    <d v="2024-04-11T00:00:00"/>
    <n v="22024000447"/>
    <s v="2024 11 1631 214"/>
    <n v="2255.61"/>
    <x v="863"/>
    <s v="RAVO LATERAL NYLON-ACERO SILENCIOSO / CITY CAT 2000 CEP. LATERAL MEZC...// AM EXP 18/2022 //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1328"/>
    <s v="D"/>
    <d v="2024-04-11T00:00:00"/>
    <n v="22024000464"/>
    <s v="2024 11 1631 214"/>
    <n v="3495.22"/>
    <x v="285"/>
    <s v="CINTURON DCINTU / ESTRIBO DER.PLA / TUBERIA COMBUST / TENSOR CORREA...// AM EXP 18/2022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1355"/>
    <s v="D"/>
    <d v="2024-04-11T00:00:00"/>
    <n v="22024000447"/>
    <s v="2024 11 1631 214"/>
    <n v="170.59"/>
    <x v="805"/>
    <s v="HEMBRA SERIE L 16X1,5-3/8' / REDUCTOR M-H 3/8-1/4 BSP / ARANDELA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0752"/>
    <s v="AD"/>
    <d v="2024-04-03T00:00:00"/>
    <n v="22024003699"/>
    <s v="2024 11 1631 214"/>
    <n v="2000"/>
    <x v="864"/>
    <s v="SERVICIOS DE GRUA PARA TRASLADOS DE VEHÍCULOS AVERIADOS DEL SERVICIO DE LIMPIEZA VIARIA.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4"/>
  </r>
  <r>
    <n v="220240009124"/>
    <s v="D"/>
    <d v="2024-04-01T00:00:00"/>
    <n v="22024000447"/>
    <s v="2024 11 1631 214"/>
    <n v="108.23"/>
    <x v="805"/>
    <s v="LATG.  BALPAC PM 2SC 1/4&quot;&quot; 0.105met / LATG.  COMPACTA 2SC 1/2&quot;&quot; 1.055met / BOBINA...// AM EXP 18/2022 //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09130"/>
    <s v="D"/>
    <d v="2024-04-01T00:00:00"/>
    <n v="22024000447"/>
    <s v="2024 11 1631 214"/>
    <n v="49.61"/>
    <x v="837"/>
    <s v="CORREA ACANALADA / CORREA ACANALADA...// AM EXP v18/2022 //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7848"/>
    <s v="AD"/>
    <d v="2024-06-27T00:00:00"/>
    <n v="22024003699"/>
    <s v="2024 11 1631 214"/>
    <n v="3000"/>
    <x v="864"/>
    <s v="SERVICIO DE GRUA PARA TRASLADOS DE VEHÍCULOS AVERIADOS DEL SERVICIO DE LIMPIEZA VIARIA.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4"/>
  </r>
  <r>
    <n v="220240034877"/>
    <s v="D"/>
    <d v="2024-07-31T00:00:00"/>
    <n v="22024000447"/>
    <s v="2024 11 1631 214"/>
    <n v="1714.12"/>
    <x v="195"/>
    <s v="GANCHO DOBLE 320x10MM DICOAL REF. B026Q / *BL DUOPOWER 6X30 + T A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61"/>
    <s v="D"/>
    <d v="2024-07-31T00:00:00"/>
    <n v="22024000464"/>
    <s v="2024 11 1631 214"/>
    <n v="941.13"/>
    <x v="509"/>
    <s v="MATRICULA 8338 KVB - DIAGNOSIS AVERIA EN PUERTA ELEVADORA - SUSTITUC...// AM EXP 23/2020 // SERVICIO DE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93"/>
    <s v="D"/>
    <d v="2024-07-31T00:00:00"/>
    <n v="22024000464"/>
    <s v="2024 11 1631 214"/>
    <n v="582.67999999999995"/>
    <x v="285"/>
    <s v="H.M.O. HACER MANTENIMIENTO SEGUN PLAN DE CLIENTE ADJUNTO / CARTUC.F...// AM EXP 23/2020 // SERVICIO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91"/>
    <s v="D"/>
    <d v="2024-07-31T00:00:00"/>
    <n v="22024000464"/>
    <s v="2024 11 1631 214"/>
    <n v="543.13"/>
    <x v="285"/>
    <s v="EO  -  MPEO00000  -  CAMBIO DE ACEITE MOTOR Y FILTRO D EACEIT...// AM EXP 23/2020 // SERVICIO DE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63"/>
    <s v="D"/>
    <d v="2024-07-31T00:00:00"/>
    <n v="22024000464"/>
    <s v="2024 11 1631 214"/>
    <n v="538.45000000000005"/>
    <x v="509"/>
    <s v="BATERIAS SCANRECO Y CARGADOR ( RETIRADO SR ROBERTO MENOYO:  2 BA...// AM EXP 23/2020 // SERVICIO DE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59"/>
    <s v="D"/>
    <d v="2024-07-31T00:00:00"/>
    <n v="22024000464"/>
    <s v="2024 11 1631 214"/>
    <n v="288.29000000000002"/>
    <x v="509"/>
    <s v="TABLAS DE BARANDA CORTADAS ( TABLAS DE BARANDA CORTADAS A 1740mm TAP...// AM EXP 23/2020 // SERVICIO DE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65"/>
    <s v="D"/>
    <d v="2024-07-31T00:00:00"/>
    <n v="22024000464"/>
    <s v="2024 11 1631 214"/>
    <n v="229.54"/>
    <x v="509"/>
    <s v="MATRICULA 5682 MDL - ENDEREZAR PUERTA, SOLDAR BISAGRA LADO COPILOTO...// AM EXP 18/2024 // SERVICIO DE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2314"/>
    <s v="D"/>
    <d v="2024-07-24T00:00:00"/>
    <n v="22024000464"/>
    <s v="2024 11 1631 214"/>
    <n v="2205.81"/>
    <x v="285"/>
    <s v="CONMUT.ENC.A LL / REPARACION Y TAPIZADO DE ASIENTO / ALFOMBRILLA LAD...// AM EXP 23/2020 // SERVICIO DE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2396"/>
    <s v="D"/>
    <d v="2024-07-24T00:00:00"/>
    <n v="22024000447"/>
    <s v="2024 11 1631 214"/>
    <n v="1412.72"/>
    <x v="746"/>
    <s v="RACOR CODO MACHO HEMBRA 3/8 / PISTOLA VEGA/STARK C/RACOR GIRATORIO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2449"/>
    <s v="D"/>
    <d v="2024-07-24T00:00:00"/>
    <n v="22024000447"/>
    <s v="2024 11 1631 214"/>
    <n v="1132.1099999999999"/>
    <x v="286"/>
    <s v="195/70R15C PIRELLI  ( FURGO 6817-KSW ) / S.I. GESTION DE NFU CAT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2398"/>
    <s v="D"/>
    <d v="2024-07-24T00:00:00"/>
    <n v="22024000447"/>
    <s v="2024 11 1631 214"/>
    <n v="6.12"/>
    <x v="805"/>
    <s v="JUNTA TORICA 5X1.5 NITRILO / JUNTA TORICA 82.22X2.62 NITRILO / JUNTA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179"/>
    <s v="D"/>
    <d v="2024-07-17T00:00:00"/>
    <n v="22024000447"/>
    <s v="2024 11 1631 214"/>
    <n v="3150.8"/>
    <x v="863"/>
    <s v="RAVO CEP. LATERAL SILENCIOSO / RAVO CEP. LATERAL SILENCIOSO / CITY C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086"/>
    <s v="D"/>
    <d v="2024-07-17T00:00:00"/>
    <n v="22024000447"/>
    <s v="2024 11 1631 214"/>
    <n v="107.87"/>
    <x v="195"/>
    <s v="ACEITE STIHL MEZCLA HP SUPER MIX VERDE 5LT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053"/>
    <s v="D"/>
    <d v="2024-07-17T00:00:00"/>
    <n v="22024000464"/>
    <s v="2024 11 1631 214"/>
    <n v="421.52"/>
    <x v="285"/>
    <s v="8333KVB // SUST.PASTILLAS 2 PINZAS FRENOS PUENTE POST. / SUST. 2...// AM EXP 18/2022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049"/>
    <s v="D"/>
    <d v="2024-07-17T00:00:00"/>
    <n v="22024000447"/>
    <s v="2024 11 1631 214"/>
    <n v="138.82"/>
    <x v="805"/>
    <s v="LATIG. 700BAR 2000MM 3/8 NPT M-M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168"/>
    <s v="D"/>
    <d v="2024-07-17T00:00:00"/>
    <n v="22024000447"/>
    <s v="2024 11 1631 214"/>
    <n v="499.09"/>
    <x v="243"/>
    <s v="VENTA Nº 2024PV101/1279 ALBARÁN 2703 FECHA 26/06/2024...// AM EXP 18/2022 // SERVICIO DE LIMPIEZA VIARIA."/>
    <n v="300"/>
    <s v="MADRID"/>
    <s v="MADR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23"/>
    <s v="D"/>
    <d v="2024-07-12T00:00:00"/>
    <n v="22024000447"/>
    <s v="2024 11 1631 214"/>
    <n v="133.9"/>
    <x v="162"/>
    <s v="CAJA 1EL LEGRAND 80051 EMP. TAB.HUECO MEC. / D.INTERR NIESSEN 811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06"/>
    <s v="D"/>
    <d v="2024-07-12T00:00:00"/>
    <n v="22024000464"/>
    <s v="2024 11 1631 214"/>
    <n v="1092.7"/>
    <x v="865"/>
    <s v="PARABRISAS(E 1768 BGJ) / MONTAR PARABRISAS PEGADO CAMIONES PEQUEÑOS...// AM EXP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31"/>
    <s v="D"/>
    <d v="2024-07-12T00:00:00"/>
    <n v="22024000447"/>
    <s v="2024 11 1631 214"/>
    <n v="263.51"/>
    <x v="805"/>
    <s v="5277KWD / ABRAZ EXTRA 60-63 M6 / MANG PVC 50X61 C/ REF.ALAMB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52"/>
    <s v="D"/>
    <d v="2024-07-12T00:00:00"/>
    <n v="22024000447"/>
    <s v="2024 11 1631 214"/>
    <n v="72.599999999999994"/>
    <x v="837"/>
    <s v="ESCOBILLA C/ SURTIDOR DE  AGUA 650MM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62"/>
    <s v="D"/>
    <d v="2024-07-12T00:00:00"/>
    <n v="22024000447"/>
    <s v="2024 11 1631 214"/>
    <n v="1342.42"/>
    <x v="243"/>
    <s v="FACTURA DE REPUESTOS SEGÚN PEDIDO Nº 2024PV101/1178 2372 FECHA 30/05/2024...// AM EXP 18/2022 // SERVICIO DE LIMPIEZA."/>
    <n v="300"/>
    <s v="MADRID"/>
    <s v="MADR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206"/>
    <s v="D"/>
    <d v="2024-07-03T00:00:00"/>
    <n v="22024000464"/>
    <s v="2024 11 1631 214"/>
    <n v="1092.7"/>
    <x v="865"/>
    <s v="PARABRISAS VERDE  (E 3462 BGW) / MONTAR PEGADO CAMIONES PEQUEÑOS...// AM EXP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208"/>
    <s v="D"/>
    <d v="2024-07-03T00:00:00"/>
    <n v="22024000464"/>
    <s v="2024 11 1631 214"/>
    <n v="1092.7"/>
    <x v="865"/>
    <s v="PARABRISAS VERDE  (E 3465 BGW) / MONTAR PEGADO CAMIONES PEQUEÑOS...// AM EXP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210"/>
    <s v="D"/>
    <d v="2024-07-03T00:00:00"/>
    <n v="22024000464"/>
    <s v="2024 11 1631 214"/>
    <n v="1092.7"/>
    <x v="865"/>
    <s v="PARABRISAS VERDE  (E 9834 BFT) / MONTAR PEGADO CAMIONES PEQUEÑOS...// AM EXP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202"/>
    <s v="D"/>
    <d v="2024-07-03T00:00:00"/>
    <n v="22024000447"/>
    <s v="2024 11 1631 214"/>
    <n v="2448.09"/>
    <x v="286"/>
    <s v="REPARAR PINCHAZO  ( FURGON 0756-MFM ) / REPARAR PINCHAZO  ( FURGO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181"/>
    <s v="D"/>
    <d v="2024-07-03T00:00:00"/>
    <n v="22024000464"/>
    <s v="2024 11 1631 214"/>
    <n v="34"/>
    <x v="509"/>
    <s v="CERRADURA BAWER - MATRICULA 7104 GJX...// AM EXP 23/2020 // SERVICIO DE LIMPIEZA."/>
    <n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8419"/>
    <s v="D"/>
    <d v="2024-08-19T00:00:00"/>
    <n v="22024000464"/>
    <s v="2024 11 1631 214"/>
    <n v="146.13"/>
    <x v="284"/>
    <s v="TA24 1189 REPARACION 2941-CBL KMS.293326 METER EASY PARA VER AVERIA, NO MARCA TESTIGO DE ACEITE, REVISAR Y LOCALIZAR. IN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51"/>
    <s v="D"/>
    <d v="2024-09-06T00:00:00"/>
    <n v="22024000447"/>
    <s v="2024 11 1631 214"/>
    <n v="1110.78"/>
    <x v="195"/>
    <s v="GANCHO DOBLE 320x10MM DICOAL REF. B026Q...// AM EXP.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15"/>
    <s v="D"/>
    <d v="2024-09-06T00:00:00"/>
    <n v="22024000464"/>
    <s v="2024 11 1631 214"/>
    <n v="2381.1999999999998"/>
    <x v="285"/>
    <s v="VALVULA / SENSOR PRESENCIA AGUA / LAMPARA INTERMI IZQ. / CRISTAL ES...// AM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17"/>
    <s v="D"/>
    <d v="2024-09-06T00:00:00"/>
    <n v="22024000464"/>
    <s v="2024 11 1631 214"/>
    <n v="948.98"/>
    <x v="285"/>
    <s v="MTO  EO- CAMBIO DE ACEITE Y FILTRO DE ACEITE /  MTO EP1- SUST. F. AIRE...// AM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24"/>
    <s v="D"/>
    <d v="2024-09-06T00:00:00"/>
    <n v="22024000447"/>
    <s v="2024 11 1631 214"/>
    <n v="578.97"/>
    <x v="271"/>
    <s v="TUERCA EMPALME / TUERCA EMPALME /TUERCA EMPALME / BONDERITE C-MC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19"/>
    <s v="D"/>
    <d v="2024-09-06T00:00:00"/>
    <n v="22024000447"/>
    <s v="2024 11 1631 214"/>
    <n v="3164.29"/>
    <x v="286"/>
    <s v="CUBIERTA NUEVA ( 28X12,5-15 BARREDORA E8109BFB  ) / ECO TASA ( BARREDORA...// AM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39000843"/>
    <s v="AD"/>
    <d v="2024-01-01T00:00:00"/>
    <n v="22024001194"/>
    <s v="2024 11 1631 22100"/>
    <n v="70000"/>
    <x v="102"/>
    <s v="SUMINISTRO ENERÍA ELÉCTRICA AÑO 2024. LIMPIEZA VIARIA.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0"/>
  </r>
  <r>
    <n v="220239000868"/>
    <s v="AD"/>
    <d v="2024-01-01T00:00:00"/>
    <n v="22024001289"/>
    <s v="2024 11 1631 22103"/>
    <n v="200000"/>
    <x v="293"/>
    <s v="SEGUNDA PRORROGA DEL CONTRATO DE SUMINISTRO DE GASOLEO DE AUTOMOCIÓN. LIMPIEZA VIARIA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3"/>
  </r>
  <r>
    <n v="220229000568"/>
    <s v="AD"/>
    <d v="2024-01-01T00:00:00"/>
    <n v="22024002729"/>
    <s v="2024 11 1631 22103"/>
    <n v="11000"/>
    <x v="158"/>
    <s v="CONTRATO SUMINISTRO GASOLINA PARA VEHÍCULOS Y MAQUINARIA DEL SERVICIO DE LIMPIEZA 2023 y 2024."/>
    <n v="220"/>
    <s v="MADRID"/>
    <s v="MADRID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3"/>
  </r>
  <r>
    <n v="220239000332"/>
    <s v="AD"/>
    <d v="2024-01-01T00:00:00"/>
    <n v="22024001089"/>
    <s v="2024 11 1631 22104"/>
    <n v="201283.54"/>
    <x v="845"/>
    <s v="CONTRATO SUMINISTRO VESTUARIO PRESONAL DE LIMPIEZA VIARIA, AÑO 2024"/>
    <n v="220"/>
    <s v="LA CISTERNIGA"/>
    <s v="VALLADOLID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4"/>
  </r>
  <r>
    <n v="220229000696"/>
    <s v="AD"/>
    <d v="2024-01-01T00:00:00"/>
    <n v="22024002762"/>
    <s v="2024 11 1631 22104"/>
    <n v="2541"/>
    <x v="365"/>
    <s v="CONTRATO SUMINISTRO DE VESTUARIO Y COMPLEMENTOS PARA EL PERSONAL DE LIMPIEZA VIARIA. AÑO 2024 (LOTES 5 Y 6)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4"/>
  </r>
  <r>
    <n v="220229000695"/>
    <s v="AD"/>
    <d v="2024-01-01T00:00:00"/>
    <n v="22024002038"/>
    <s v="2024 11 1631 22104"/>
    <n v="1633.5"/>
    <x v="846"/>
    <s v="CONTRATO SUMINISTRO DE VESTUARIO Y COMPLEMENTOS PARA EL PERSONAL DE LIMPIEZA VIARIA. AÑO 2024 (LOTES 4 Y 7)"/>
    <n v="220"/>
    <s v="BADALONA"/>
    <s v="BARCELON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4"/>
  </r>
  <r>
    <n v="220229000694"/>
    <s v="AD"/>
    <d v="2024-01-01T00:00:00"/>
    <n v="22024002761"/>
    <s v="2024 11 1631 22104"/>
    <n v="5036.63"/>
    <x v="866"/>
    <s v="CONTRATO SUMINISTRO DE VESTUARIO Y COMPLEMENTOS PARA EL PERSONAL DE LIMPIEZA VIARIA. AÑO 2024 (LOTE 1)"/>
    <n v="220"/>
    <s v="ZARAGOZA"/>
    <s v="ZARAGOZ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4"/>
  </r>
  <r>
    <n v="220240007886"/>
    <s v="D"/>
    <d v="2024-03-21T00:00:00"/>
    <n v="22024000448"/>
    <s v="2024 11 1631 22104"/>
    <n v="238.73"/>
    <x v="268"/>
    <s v="420 F: 23/01/2024 / BOTA SILEX LINK S3 NEGRO T-41 / Retirado por Pilar San/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04"/>
  </r>
  <r>
    <n v="220240026144"/>
    <s v="D"/>
    <d v="2024-06-20T00:00:00"/>
    <n v="22024000448"/>
    <s v="2024 11 1631 22104"/>
    <n v="240.06"/>
    <x v="268"/>
    <s v="AV24/03117 F29/05/2024/ZAPATO ALICE S3 SRC T-40IGNACIO AGUADO AGUAD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04"/>
  </r>
  <r>
    <n v="220240021994"/>
    <s v="D"/>
    <d v="2024-05-29T00:00:00"/>
    <n v="22024000448"/>
    <s v="2024 11 1631 22104"/>
    <n v="126.2"/>
    <x v="268"/>
    <s v="AV24/02317 F: 22/04/2024/ZAPATO ALICE S3 SRC T-39/RETIRADO: SHEILA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04"/>
  </r>
  <r>
    <n v="220240016520"/>
    <s v="D"/>
    <d v="2024-05-14T00:00:00"/>
    <n v="22024000448"/>
    <s v="2024 11 1631 22104"/>
    <n v="213.46"/>
    <x v="268"/>
    <s v="ALBARAN: AV24/01774 F: 25/03/2024 / BOTA E.ZION SP. MARSELLA S3 N...// AM EXP v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04"/>
  </r>
  <r>
    <n v="220240011250"/>
    <s v="D"/>
    <d v="2024-04-11T00:00:00"/>
    <n v="22024000448"/>
    <s v="2024 11 1631 22104"/>
    <n v="298.17"/>
    <x v="268"/>
    <s v="ALBARAN: AV24/00980 F: 19/02/2024 / BOTA YOUTH S3 SRC T-44 / RETIRAD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04"/>
  </r>
  <r>
    <n v="220240035837"/>
    <s v="AD"/>
    <d v="2024-08-06T00:00:00"/>
    <n v="22024003965"/>
    <s v="2024 11 1631 22104"/>
    <n v="10038.16"/>
    <x v="845"/>
    <s v="1ª PRORROGA CONTRATO VESTUARIO EXP 28/2021 LOTE 4. SERVICIO DE LIMPIEZA VIARIA."/>
    <n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1"/>
    <s v="1631"/>
    <s v="1631. Limpieza viaria"/>
    <s v="22"/>
    <s v="22104"/>
  </r>
  <r>
    <n v="220240035839"/>
    <s v="AD"/>
    <d v="2024-08-06T00:00:00"/>
    <n v="22024003967"/>
    <s v="2024 11 1631 22104"/>
    <n v="822.8"/>
    <x v="845"/>
    <s v="1ª PRORROGA CONTRATO VESTUARIO EXP 28/2021 LOTE 5. SERVICIO DE LIMPIEZA VIARIA."/>
    <n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1"/>
    <s v="1631"/>
    <s v="1631. Limpieza viaria"/>
    <s v="22"/>
    <s v="22104"/>
  </r>
  <r>
    <n v="220240035352"/>
    <s v="AD"/>
    <d v="2024-08-05T00:00:00"/>
    <n v="22024003962"/>
    <s v="2024 11 1631 22104"/>
    <n v="22750.42"/>
    <x v="847"/>
    <s v="1ª PRORROGA CONTRATO VESTUARIO EXP 28/2021 LOTE 1. SERVICIO DE LIMPIEZA VIARIA."/>
    <n v="220"/>
    <s v="GIJON"/>
    <s v="ASTURIAS"/>
    <x v="1"/>
    <s v="PrAbier - Procedimiento Abierto"/>
    <s v="MultiC - MultiCriterio"/>
    <x v="1"/>
    <x v="2"/>
    <s v="2"/>
    <s v="2. Gastos corrientes en bienes y servicios"/>
    <s v="11"/>
    <x v="1"/>
    <s v="1631"/>
    <s v="1631. Limpieza viaria"/>
    <s v="22"/>
    <s v="22104"/>
  </r>
  <r>
    <n v="220240031184"/>
    <s v="D"/>
    <d v="2024-07-17T00:00:00"/>
    <n v="22024000448"/>
    <s v="2024 11 1631 22104"/>
    <n v="60.02"/>
    <x v="268"/>
    <s v="03453 /06/2024 / ZAPATO ALICE / RETIRADO POR: Ma LUISA VALLE CASTANO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04"/>
  </r>
  <r>
    <n v="220240042081"/>
    <s v="D"/>
    <d v="2024-09-06T00:00:00"/>
    <n v="22024000448"/>
    <s v="2024 11 1631 22104"/>
    <n v="120.03"/>
    <x v="268"/>
    <s v="ZAPATO ALICE S3 SRC T-42 / RETIRADO POR: RICARDO BELTRAN GONZALEZ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04"/>
  </r>
  <r>
    <n v="220240018055"/>
    <s v="AD"/>
    <d v="2024-05-17T00:00:00"/>
    <n v="22024004146"/>
    <s v="2024 11 1631 22106"/>
    <n v="1714"/>
    <x v="333"/>
    <s v="AMPLIACIÓN NÚMERO CREMAS SOLARES PARA EL PERSONAL DEL SERVICIO DE LIMPIEZA VIARI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106"/>
  </r>
  <r>
    <n v="220240012037"/>
    <s v="AD"/>
    <d v="2024-04-18T00:00:00"/>
    <n v="22024004146"/>
    <s v="2024 11 1631 22106"/>
    <n v="3000"/>
    <x v="333"/>
    <s v="CREMAS SOLARES PARA EL PERSONAL DEL SERVICIO DE LIMPIEZA VIARI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106"/>
  </r>
  <r>
    <n v="220239000187"/>
    <s v="AD"/>
    <d v="2024-01-01T00:00:00"/>
    <n v="22024001159"/>
    <s v="2024 11 1631 22110"/>
    <n v="39930"/>
    <x v="867"/>
    <s v="PRORROGA CONTRATO SUMINISTRO FUNDENTES LOTE 1 PARA VIALIDAD VÍAS PÚBLICAS OCTUBRE 2023 SEPTIEMBRE 2024 LIMPIEZA VIARIA."/>
    <n v="220"/>
    <s v="REMOLINOS"/>
    <s v="ZARAGOZ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10"/>
  </r>
  <r>
    <n v="220239000188"/>
    <s v="AD"/>
    <d v="2024-01-01T00:00:00"/>
    <n v="22024001160"/>
    <s v="2024 11 1631 22110"/>
    <n v="3176.25"/>
    <x v="867"/>
    <s v="PRORROGA CONTRATO SUMINISTRO FUNDENTES LOTE 2 PARA VIALIDAD VÍAS PÚBLICAS OCTUBRE 2023 SEPTIEMBRE 2024 LIMPIEZA VIARIA."/>
    <n v="220"/>
    <s v="REMOLINOS"/>
    <s v="ZARAGOZ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10"/>
  </r>
  <r>
    <n v="220240006965"/>
    <s v="D"/>
    <d v="2024-03-18T00:00:00"/>
    <n v="22024000449"/>
    <s v="2024 11 1631 22110"/>
    <n v="2052.77"/>
    <x v="276"/>
    <s v="BOLSA NEGRA 90X95 G-140 BDRPLTOTAL (1000 unid)  / BOLSA NEGRA 115X...// AM EXP V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10"/>
  </r>
  <r>
    <n v="220240007926"/>
    <s v="D"/>
    <d v="2024-03-21T00:00:00"/>
    <n v="22024000449"/>
    <s v="2024 11 1631 22110"/>
    <n v="1917.32"/>
    <x v="276"/>
    <s v="BOLSA NEGRA 90X95 G-140 BDRPLTOTAL (1000 unid)  / NIKUTEX 1994 ENVASE AZUL 10L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10"/>
  </r>
  <r>
    <n v="220240027274"/>
    <s v="D"/>
    <d v="2024-06-26T00:00:00"/>
    <n v="22024000449"/>
    <s v="2024 11 1631 22110"/>
    <n v="982.52"/>
    <x v="276"/>
    <s v="BOLSA NEGRA 90X95 G-140 BDRPLTOTAL (1000 unid) 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24327"/>
    <s v="D"/>
    <d v="2024-06-18T00:00:00"/>
    <n v="22024000449"/>
    <s v="2024 11 1631 22110"/>
    <n v="982.52"/>
    <x v="276"/>
    <s v="BOLSA NEGRA 90X95 G-140 BDRPLTOTAL (1000 unid)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23831"/>
    <s v="D"/>
    <d v="2024-06-13T00:00:00"/>
    <n v="22024000449"/>
    <s v="2024 11 1631 22110"/>
    <n v="2052.77"/>
    <x v="276"/>
    <s v="90X95 G-140 BDRPLTOTAL (1000 unid)  / 115X150 G-150 BDRPLTOTAL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23831"/>
    <s v="D"/>
    <d v="2024-06-13T00:00:00"/>
    <n v="22024000449"/>
    <s v="2024 11 1631 22110"/>
    <n v="2052.77"/>
    <x v="276"/>
    <s v="90X95 G-140 BDRPLTOTAL (1000 unid)  / 115X150 G-150 BDRPLTOTAL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21925"/>
    <s v="D"/>
    <d v="2024-05-29T00:00:00"/>
    <n v="22024000449"/>
    <s v="2024 11 1631 22110"/>
    <n v="982.52"/>
    <x v="276"/>
    <s v="BOLSA NEGRA 90X95 G-140 BDRPLTOTAL (1000 unid) 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16474"/>
    <s v="D"/>
    <d v="2024-05-14T00:00:00"/>
    <n v="22024000449"/>
    <s v="2024 11 1631 22110"/>
    <n v="1965.04"/>
    <x v="276"/>
    <s v="BOLSA NEGRA 90X95 G-140 BDRPLTOTAL (1000 unid) ...// AM EXP v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13836"/>
    <s v="D"/>
    <d v="2024-04-30T00:00:00"/>
    <n v="22024000449"/>
    <s v="2024 11 1631 22110"/>
    <n v="1070.25"/>
    <x v="276"/>
    <s v="BOLSA NEGRA 115X150 G-150 BDRPLTOTAL (1000uni)...// AM EXP v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11222"/>
    <s v="D"/>
    <d v="2024-04-11T00:00:00"/>
    <n v="22024000449"/>
    <s v="2024 11 1631 22110"/>
    <n v="982.52"/>
    <x v="276"/>
    <s v="BOLSA NEGRA 90X95 G-140 BDRPLTOTAL (1000 unid) 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32404"/>
    <s v="D"/>
    <d v="2024-07-24T00:00:00"/>
    <n v="22024000449"/>
    <s v="2024 11 1631 22110"/>
    <n v="2052.77"/>
    <x v="276"/>
    <s v="BOLSA NEGRA 90X95 G-140 BDRPLTOTAL (1000 unid)  / BOLSA NEGRA 11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10"/>
  </r>
  <r>
    <n v="220240030454"/>
    <s v="D"/>
    <d v="2024-07-12T00:00:00"/>
    <n v="22024000449"/>
    <s v="2024 11 1631 22110"/>
    <n v="982.52"/>
    <x v="276"/>
    <s v="BOLSA NEGRA 90X95 G-140 BDRPLTOTAL (1000 unid) 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10"/>
  </r>
  <r>
    <n v="220240038423"/>
    <s v="D"/>
    <d v="2024-08-19T00:00:00"/>
    <n v="22024000449"/>
    <s v="2024 11 1631 22110"/>
    <n v="982.52"/>
    <x v="276"/>
    <s v="BOLSA NEGRA 90X95 G-140 BDRPLTOTAL (1000 unid) // AM EXP 18/2022 //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10"/>
  </r>
  <r>
    <n v="220240006960"/>
    <s v="D"/>
    <d v="2024-03-18T00:00:00"/>
    <n v="22024000450"/>
    <s v="2024 11 1631 22199"/>
    <n v="22.89"/>
    <x v="162"/>
    <s v="TUBO LED PH CORE.PRO  120CM 14W/840C G13/TASA ECORAEE(R.DECRETO 208/2005)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99"/>
  </r>
  <r>
    <n v="220240006958"/>
    <s v="D"/>
    <d v="2024-03-18T00:00:00"/>
    <n v="22024000450"/>
    <s v="2024 11 1631 22199"/>
    <n v="3.67"/>
    <x v="162"/>
    <s v="TUBO LED LDV ST8V  6,6W  600MM 4000K EM   800LM/TASA ECORAEE(R.DECRETO 208/2005) // AM EXP V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99"/>
  </r>
  <r>
    <n v="220240007919"/>
    <s v="D"/>
    <d v="2024-03-21T00:00:00"/>
    <n v="22024000450"/>
    <s v="2024 11 1631 22199"/>
    <n v="514.73"/>
    <x v="271"/>
    <s v="BONDERITE C-MC 3000 D2 JC20KG DESENGRASANTE MANTENIMIENTO LOCTITE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99"/>
  </r>
  <r>
    <n v="220240027324"/>
    <s v="D"/>
    <d v="2024-06-26T00:00:00"/>
    <n v="22024000450"/>
    <s v="2024 11 1631 22199"/>
    <n v="514.73"/>
    <x v="271"/>
    <s v="BONDERITE C-MC 3000 D2 JC20KG DESENGRASANTE MANTENIMIENT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6155"/>
    <s v="D"/>
    <d v="2024-06-20T00:00:00"/>
    <n v="22024000450"/>
    <s v="2024 11 1631 22199"/>
    <n v="546.47"/>
    <x v="162"/>
    <s v="INT.HORA THEBEN TR 610 TOP3 E 230VAC 1C   6100087 / TASA ECORAEE   (R...// AM EXP 18/2022 //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266"/>
    <s v="D"/>
    <d v="2024-06-18T00:00:00"/>
    <n v="22024000450"/>
    <s v="2024 11 1631 22199"/>
    <n v="187.39"/>
    <x v="162"/>
    <s v="D.INTERR NIESSEN 8111 mecanismo / D.TECLA  NIESSEN 8211-BA / MARC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371"/>
    <s v="D"/>
    <d v="2024-06-18T00:00:00"/>
    <n v="22024000450"/>
    <s v="2024 11 1631 22199"/>
    <n v="4.59"/>
    <x v="195"/>
    <s v="COPIA LLAVE NORMAL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378"/>
    <s v="D"/>
    <d v="2024-06-18T00:00:00"/>
    <n v="22024000450"/>
    <s v="2024 11 1631 22199"/>
    <n v="395.19"/>
    <x v="195"/>
    <s v="PORTARROLLOS OLYMPIA BCO TATAY 63011* / FLEXO DUCHA EXTENS INOX 1,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380"/>
    <s v="D"/>
    <d v="2024-06-18T00:00:00"/>
    <n v="22024000450"/>
    <s v="2024 11 1631 22199"/>
    <n v="42.98"/>
    <x v="195"/>
    <s v="BASCULA BAÑO GS300 NEGRA ANTIDES EHL / COPIA LLAVE NORMAL...// AM EXP 18/2022 //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384"/>
    <s v="D"/>
    <d v="2024-06-18T00:00:00"/>
    <n v="22024000450"/>
    <s v="2024 11 1631 22199"/>
    <n v="33.78"/>
    <x v="195"/>
    <s v="BOMBILLO LINCE C033030-N / COPIA LLAVE NORMAL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230"/>
    <s v="D"/>
    <d v="2024-06-18T00:00:00"/>
    <n v="22024000450"/>
    <s v="2024 11 1631 22199"/>
    <n v="265.81"/>
    <x v="249"/>
    <s v="ALBARANES ( ALBARAN A1-023567 ALBARAN A1-023668 ALBARAN A1-023676)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2008"/>
    <s v="D"/>
    <d v="2024-05-29T00:00:00"/>
    <n v="22024000450"/>
    <s v="2024 11 1631 22199"/>
    <n v="2.38"/>
    <x v="194"/>
    <s v="725115 SEÑAL ADH. RIES.ELEC. 210MM AE-21ADH // SERVICIO DE LIMPIEZA VIARIA.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1953"/>
    <s v="D"/>
    <d v="2024-05-29T00:00:00"/>
    <n v="22024000450"/>
    <s v="2024 11 1631 22199"/>
    <n v="122.56"/>
    <x v="195"/>
    <s v="MULETILLA  MOD 5 INOX 18/8 OFERTA CERROJO AMIG 384 NIQUELADO 40MM...//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1951"/>
    <s v="D"/>
    <d v="2024-05-29T00:00:00"/>
    <n v="22024000450"/>
    <s v="2024 11 1631 22199"/>
    <n v="8.7200000000000006"/>
    <x v="195"/>
    <s v="COPIA LLAVE NORMAL / *SUPER GLUE MINI TRIO 3X1GR (2054004)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1949"/>
    <s v="D"/>
    <d v="2024-05-29T00:00:00"/>
    <n v="22024000450"/>
    <s v="2024 11 1631 22199"/>
    <n v="3.06"/>
    <x v="195"/>
    <s v="COPIA LLAVE NORMAL...//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1955"/>
    <s v="D"/>
    <d v="2024-05-29T00:00:00"/>
    <n v="22024000450"/>
    <s v="2024 11 1631 22199"/>
    <n v="529.41999999999996"/>
    <x v="515"/>
    <s v="KATOUN GOLD (10 L) / PULVERIZADOR PRESION RAPTOR 16 (16 L)...//AM EXP 18/2022 // SERVICIO DE LIMPIEZA VIARIA."/>
    <s v="300"/>
    <s v="TORDESILLAS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255"/>
    <s v="D"/>
    <d v="2024-05-17T00:00:00"/>
    <n v="22024000450"/>
    <s v="2024 11 1631 22199"/>
    <n v="369.4"/>
    <x v="162"/>
    <s v="CABLE INFOR/DATO UTP-6 LSZH CPR DCA (305MT) / MT TUBO  AISCAN &quot;&quot;C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139"/>
    <s v="D"/>
    <d v="2024-05-17T00:00:00"/>
    <n v="22024000450"/>
    <s v="2024 11 1631 22199"/>
    <n v="38.869999999999997"/>
    <x v="195"/>
    <s v="REPOSAPIES FELLOWES AJUSTABLE ERG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141"/>
    <s v="D"/>
    <d v="2024-05-17T00:00:00"/>
    <n v="22024000450"/>
    <s v="2024 11 1631 22199"/>
    <n v="9.66"/>
    <x v="195"/>
    <s v="*BL DUOPOWER FISCHER 6X30 S K / BROCA HORMIGON OPT 3F 6X100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147"/>
    <s v="D"/>
    <d v="2024-05-17T00:00:00"/>
    <n v="22024000450"/>
    <s v="2024 11 1631 22199"/>
    <n v="3.13"/>
    <x v="195"/>
    <s v="COMMENT|CADENAS DE SAN GREGORIO / --TOPE BRINOX 9002 TORNI. MARRON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161"/>
    <s v="D"/>
    <d v="2024-05-17T00:00:00"/>
    <n v="22024000450"/>
    <s v="2024 11 1631 22199"/>
    <n v="720.63"/>
    <x v="271"/>
    <s v="BONDERITE C-MC 3000 D2 JC20KG DESENGRASANTE MANTENIMIENTO LOCTITE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18"/>
    <s v="D"/>
    <d v="2024-05-14T00:00:00"/>
    <n v="22024000450"/>
    <s v="2024 11 1631 22199"/>
    <n v="40.01"/>
    <x v="194"/>
    <s v="MARCO 1 ELEM. STUDIO POLAR / CONMUTADOR 1 MOD POLAR / INTERRUPT...// AM EXP v18/2022 // SERVICIO DE LIMPIEZA VIARIA.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616"/>
    <s v="D"/>
    <d v="2024-05-14T00:00:00"/>
    <n v="22024000450"/>
    <s v="2024 11 1631 22199"/>
    <n v="532.55999999999995"/>
    <x v="162"/>
    <s v="INTERRUPTOR NIESSEN N2101-BL &quot;&quot;ZENIT&quot;&quot; BLANCO / MARCO 1E NIESSEN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89"/>
    <s v="D"/>
    <d v="2024-05-14T00:00:00"/>
    <n v="22024000450"/>
    <s v="2024 11 1631 22199"/>
    <n v="1172.0999999999999"/>
    <x v="365"/>
    <s v="CEPILLO BARRENDERO ROJO 520MM // ESCOBIJO CON MANGO 70CM REF 1450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77"/>
    <s v="D"/>
    <d v="2024-05-14T00:00:00"/>
    <n v="22024000450"/>
    <s v="2024 11 1631 22199"/>
    <n v="116.6"/>
    <x v="195"/>
    <s v="REPOSAPIES FELLOWES AJUSTABLE ERG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79"/>
    <s v="D"/>
    <d v="2024-05-14T00:00:00"/>
    <n v="22024000450"/>
    <s v="2024 11 1631 22199"/>
    <n v="254.71"/>
    <x v="195"/>
    <s v="CERRADURA SEGURIDAD EZCURRA 914 C/ DS15/60 OFERTA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81"/>
    <s v="D"/>
    <d v="2024-05-14T00:00:00"/>
    <n v="22024000450"/>
    <s v="2024 11 1631 22199"/>
    <n v="99.62"/>
    <x v="195"/>
    <s v="CERRADURA KEYA 201342.S CLICK CROM 180º...// AM EXP 18/2022 //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2036"/>
    <s v="AD"/>
    <d v="2024-04-18T00:00:00"/>
    <n v="22024004101"/>
    <s v="2024 11 1631 22199"/>
    <n v="484"/>
    <x v="246"/>
    <s v="PARA COMPRA MATERIALES REPARACIONES DEL SERVICIO DE MANTENIMIENTO EN INSTALACIONES DEL SERVICIO DE LIMPIEZA VIARI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199"/>
  </r>
  <r>
    <n v="220240011218"/>
    <s v="D"/>
    <d v="2024-04-11T00:00:00"/>
    <n v="22024000450"/>
    <s v="2024 11 1631 22199"/>
    <n v="221.28"/>
    <x v="195"/>
    <s v="ACEITE STIHL MEZCLA HP SUPER MIX VERDE 5LT OFERTA / COPIA LLAVE NOR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1216"/>
    <s v="D"/>
    <d v="2024-04-11T00:00:00"/>
    <n v="22024000450"/>
    <s v="2024 11 1631 22199"/>
    <n v="48.94"/>
    <x v="195"/>
    <s v="HOJA SIERRA BIMETAL 300 MM 24D / TIJERA PROSNIP 105 230MM M/ROJO *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1214"/>
    <s v="D"/>
    <d v="2024-04-11T00:00:00"/>
    <n v="22024000450"/>
    <s v="2024 11 1631 22199"/>
    <n v="22.72"/>
    <x v="195"/>
    <s v="BARRA DESENCOFRAR ALYCO 22X1000 MM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1212"/>
    <s v="D"/>
    <d v="2024-04-11T00:00:00"/>
    <n v="22024000450"/>
    <s v="2024 11 1631 22199"/>
    <n v="15.14"/>
    <x v="195"/>
    <s v="*PILA DURACELL IND AA LR06 (10UDS) OFERTA / CODILLO MATABI 726 C/B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1210"/>
    <s v="D"/>
    <d v="2024-04-11T00:00:00"/>
    <n v="22024000450"/>
    <s v="2024 11 1631 22199"/>
    <n v="5.23"/>
    <x v="195"/>
    <s v="*RESTAURADOR CERAMICO CEYS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0789"/>
    <s v="AD"/>
    <d v="2024-04-03T00:00:00"/>
    <n v="22024003825"/>
    <s v="2024 11 1631 22199"/>
    <n v="55.84"/>
    <x v="246"/>
    <s v="COMPRA MATERIAL FONTANERÍA POR EL SERVICIO DE MANTENIMIENTO PARA REPARACIONES EN EL SERVICIO DE LIMPIEZA VIARI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199"/>
  </r>
  <r>
    <n v="220240034867"/>
    <s v="D"/>
    <d v="2024-07-31T00:00:00"/>
    <n v="22024000450"/>
    <s v="2024 11 1631 22199"/>
    <n v="983.23"/>
    <x v="243"/>
    <s v="FACTURACIÓN DE REPUESTOS SEGÚN PEDIDO DE VENTA Nº 2024PV101/1387 A...// AM EXP 18/2024 // SERVICIO DE LIMPIEZA VIARIA."/>
    <s v="300"/>
    <s v="MADRID"/>
    <s v="MADR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4875"/>
    <s v="D"/>
    <d v="2024-07-31T00:00:00"/>
    <n v="22024000450"/>
    <s v="2024 11 1631 22199"/>
    <n v="55.06"/>
    <x v="195"/>
    <s v="TAPONES AUDITIVOS 3M REF.-1100...// AM EXP 18/2024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4879"/>
    <s v="D"/>
    <d v="2024-07-31T00:00:00"/>
    <n v="22024000450"/>
    <s v="2024 11 1631 22199"/>
    <n v="20.52"/>
    <x v="195"/>
    <s v="*TOPE BRINOX REDONDO 5.5CM INOX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2457"/>
    <s v="D"/>
    <d v="2024-07-24T00:00:00"/>
    <n v="22024000450"/>
    <s v="2024 11 1631 22199"/>
    <n v="620.88"/>
    <x v="365"/>
    <s v="MANGO CEPILLO BARRENDERO 1500MM SIN ROSCA MADERA / ESCOBIJO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2394"/>
    <s v="D"/>
    <d v="2024-07-24T00:00:00"/>
    <n v="22024000450"/>
    <s v="2024 11 1631 22199"/>
    <n v="282.92"/>
    <x v="162"/>
    <s v="CONTACTR SE A9C22715  16A  1NA+1NC  230V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1273"/>
    <s v="D"/>
    <d v="2024-07-17T00:00:00"/>
    <n v="22024000450"/>
    <s v="2024 11 1631 22199"/>
    <n v="184.27"/>
    <x v="245"/>
    <s v="NEVADA BLANCO 15L ( LIMPIEZA VIARIA ID0041324 ) / MONTOKRIL LISO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1060"/>
    <s v="D"/>
    <d v="2024-07-17T00:00:00"/>
    <n v="22024000450"/>
    <s v="2024 11 1631 22199"/>
    <n v="30.47"/>
    <x v="195"/>
    <s v="*BARRA CORTINA BAÑO CURVA BLANCA 80X80 / SOPORTE DUCHA TATAY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1082"/>
    <s v="D"/>
    <d v="2024-07-17T00:00:00"/>
    <n v="22024000450"/>
    <s v="2024 11 1631 22199"/>
    <n v="38.020000000000003"/>
    <x v="195"/>
    <s v="CRUDO 19X30 / RACOR FONTANERO MARSELLA M1/2XH3/8 * / *BL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1084"/>
    <s v="D"/>
    <d v="2024-07-17T00:00:00"/>
    <n v="22024000450"/>
    <s v="2024 11 1631 22199"/>
    <n v="24.07"/>
    <x v="195"/>
    <s v="*BARRA CORTINA BAÑO CURVA BLANCA 80X80 / *BL FISCHER ESCARPIA 18X50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42149"/>
    <s v="D"/>
    <d v="2024-09-06T00:00:00"/>
    <n v="22024000450"/>
    <s v="2024 11 1631 22199"/>
    <n v="9.17"/>
    <x v="195"/>
    <s v="COPIA LLAVE NORMAL 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42153"/>
    <s v="D"/>
    <d v="2024-09-06T00:00:00"/>
    <n v="22024000450"/>
    <s v="2024 11 1631 22199"/>
    <n v="16.059999999999999"/>
    <x v="195"/>
    <s v="FLEXÓMETRO CONTROL -LOCK STANLEY® 5MX25MM OFERTA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39000109"/>
    <s v="AD"/>
    <d v="2024-01-01T00:00:00"/>
    <n v="22024001154"/>
    <s v="2024 11 1631 22700"/>
    <n v="28788.38"/>
    <x v="868"/>
    <s v="2ª PRORROGA CONTRATO TRANSPORTE DESDE Sº DE LIMPIEZA A CTR RESIDUOS DE LIMPIEZA MECÁNCIA VIARIA DEL 01/01/24 AL 24/07/24"/>
    <n v="220"/>
    <s v="PALENCIA"/>
    <s v="PALENCIA"/>
    <x v="0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700"/>
  </r>
  <r>
    <n v="220239000365"/>
    <s v="AD"/>
    <d v="2024-01-01T00:00:00"/>
    <n v="22024001179"/>
    <s v="2024 11 1631 22700"/>
    <n v="44413.53"/>
    <x v="400"/>
    <s v="PRORROGA CONTRATO SERVICIOS LIMPIEZA INSTALACIONES LIMPIEZA VIARIA 01-01-2024 AL 31-08-2024 / EXP PR-S.E. 31/2020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700"/>
  </r>
  <r>
    <n v="220240000756"/>
    <s v="AD"/>
    <d v="2024-02-05T00:00:00"/>
    <n v="22024000478"/>
    <s v="2024 11 1631 22700"/>
    <n v="5940"/>
    <x v="554"/>
    <s v="GESTIÓN DE ESCOMBROS PROCEDENTES DE LA LIMPIEZA VIARIA. // LIMPIEZA VIARI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631"/>
    <s v="1631. Limpieza viaria"/>
    <s v="22"/>
    <s v="22700"/>
  </r>
  <r>
    <n v="220240010737"/>
    <s v="AD"/>
    <d v="2024-04-03T00:00:00"/>
    <n v="22024003264"/>
    <s v="2024 11 1631 22700"/>
    <n v="18124.59"/>
    <x v="42"/>
    <s v="LIMPIEZA PLAYA MORERAS POR MEDIOS MECÁNICOS. LIMPIEZA VIARI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700"/>
  </r>
  <r>
    <n v="220240036382"/>
    <s v="AD"/>
    <d v="2024-08-07T00:00:00"/>
    <n v="22024002438"/>
    <s v="2024 11 1631 22700"/>
    <n v="22206.77"/>
    <x v="400"/>
    <s v="PRORROGA CONTRATO LIMPIEZA INSTALACIONES EXP PR-S.E. 31/2020 DEL 01/09/24 AL 31/12/24. SERVICIO DE LIMPIEZA VIARIA."/>
    <n v="220"/>
    <s v="MADRID"/>
    <s v="MADRID"/>
    <x v="0"/>
    <s v="PrAbier - Procedimiento Abierto"/>
    <s v="MultiC - MultiCriterio"/>
    <x v="1"/>
    <x v="2"/>
    <s v="2"/>
    <s v="2. Gastos corrientes en bienes y servicios"/>
    <s v="11"/>
    <x v="1"/>
    <s v="1631"/>
    <s v="1631. Limpieza viaria"/>
    <s v="22"/>
    <s v="22700"/>
  </r>
  <r>
    <n v="220240035411"/>
    <s v="AD"/>
    <d v="2024-08-05T00:00:00"/>
    <n v="22024005729"/>
    <s v="2024 11 1631 22700"/>
    <n v="17690.2"/>
    <x v="519"/>
    <s v="CONTRATACIÓN SERVICIOS DESBROCE PARA ACERAS MUNICIPIO DE VALLADOLID 34 JORNADAS. AC. MARCO 16/2022 // LIMPIEZA VIARIA."/>
    <n v="220"/>
    <s v="SAN SEBASTIAN DE LOS REYES"/>
    <s v="MADR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700"/>
  </r>
  <r>
    <n v="220240030188"/>
    <s v="AD"/>
    <d v="2024-07-11T00:00:00"/>
    <n v="22024005622"/>
    <s v="2024 11 1631 22700"/>
    <n v="16401.21"/>
    <x v="850"/>
    <s v="LAVADO INTENSIVO DE LAS ACERAS EN EL BARRIO DE COVARESA. SERVICIO DE LIMPIEZA VIARIA."/>
    <n v="220"/>
    <s v="MADRID"/>
    <s v="MADR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2"/>
    <s v="22700"/>
  </r>
  <r>
    <n v="220240041398"/>
    <s v="AD"/>
    <d v="2024-09-02T00:00:00"/>
    <n v="22024006299"/>
    <s v="2024 11 1631 22700"/>
    <n v="6655"/>
    <x v="868"/>
    <s v="RECOGIDA Y DESCARGA DE CONTENEDORES PARA LOS RESIDUOS DEL RECINTO FERIAL. LIMPIEZA VIARIA."/>
    <n v="220"/>
    <s v="PALENCIA"/>
    <s v="PALENCIA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2"/>
    <s v="22700"/>
  </r>
  <r>
    <n v="220240010788"/>
    <s v="AD"/>
    <d v="2024-04-03T00:00:00"/>
    <n v="22024003878"/>
    <s v="2024 11 1631 22799"/>
    <n v="3025"/>
    <x v="121"/>
    <s v="INSTALACIÓN PUNTOS DE ILUMINACIÓN Y TOMAS DE CORRIENTE NAVE ALMACEN SAL C/ P. SIERRA NEVADA. SERVICIO DE LIMPIEZA VIARI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799"/>
  </r>
  <r>
    <n v="220240038426"/>
    <s v="D"/>
    <d v="2024-08-19T00:00:00"/>
    <n v="22024000447"/>
    <s v="2024 11 1631 214"/>
    <n v="45.31"/>
    <x v="805"/>
    <s v="LATIGUILLO  BALPAC PM 2SC 1/2&quot;&quot; 7.1met /// AM EXP 18/2020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47"/>
    <s v="D"/>
    <d v="2024-09-06T00:00:00"/>
    <n v="22024000447"/>
    <s v="2024 11 1631 214"/>
    <n v="125.08"/>
    <x v="805"/>
    <s v="LATG.  BALPAC PM 2SC 3/8&quot;&quot; 0.2met / LATG.  BALPAC PM 2SC 3/8&quot;&quot; 0.3met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8445"/>
    <s v="D"/>
    <d v="2024-08-19T00:00:00"/>
    <n v="22024000447"/>
    <s v="2024 11 1631 214"/>
    <n v="455.77"/>
    <x v="243"/>
    <s v="REPUESTOS PEDIDO DE VENTA Nº 2024/PV121/218 ALBARÁN 3011 2024 / PRESUP / 899 // AM EXP18/2022 // SERVICIO LIMPIEZA"/>
    <n v="300"/>
    <s v="MADRID"/>
    <s v="MADR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03322"/>
    <s v="AD"/>
    <d v="2024-02-23T00:00:00"/>
    <n v="22024001690"/>
    <s v="2024 11 3111 213"/>
    <n v="312.85000000000002"/>
    <x v="87"/>
    <s v="MANTENIMIENTO DE LA INSTALACION DEL SISTEMA DE SEGURIDAD Y ALARMA  EN EL CENTRO MPAL. DE PROTECCION ANIMAL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1"/>
    <s v="213"/>
  </r>
  <r>
    <n v="220240002022"/>
    <s v="AD"/>
    <d v="2024-02-21T00:00:00"/>
    <n v="22024001527"/>
    <s v="2024 11 3111 213"/>
    <n v="1547.59"/>
    <x v="869"/>
    <s v="MANTENIMIENTO PREVENTIVO Y SERVICIO CORRECTIVO PLACAS SOLARES Y CALDERA BIOMASA DEL CMPA ASÍ COMO CAMBIO DE PARRILLAS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1"/>
    <s v="213"/>
  </r>
  <r>
    <n v="220240003023"/>
    <s v="AD"/>
    <d v="2024-02-21T00:00:00"/>
    <n v="22024001533"/>
    <s v="2024 11 3111 213"/>
    <n v="2180.42"/>
    <x v="505"/>
    <s v="MANTENIMIENTO PREVENTIVO DE LOS EQUIPOS DE CLIMATIZACIÓN DEL EDIFICIO CASA DEL BARCO Y DEL C.M.P.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1"/>
    <s v="213"/>
  </r>
  <r>
    <n v="220240025806"/>
    <s v="AD"/>
    <d v="2024-06-19T00:00:00"/>
    <n v="22024005130"/>
    <s v="2024 11 3111 213"/>
    <n v="119.79"/>
    <x v="124"/>
    <s v="REVISIÓN Y ACTUALIZACIÓN DE EXTINTORES PARA CASA DEL BARCO Y CENTRO MUNICIPAL DE PROTECCIÓN ANIMAL PARA EL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1"/>
    <s v="213"/>
  </r>
  <r>
    <n v="220240017463"/>
    <s v="AD"/>
    <d v="2024-05-15T00:00:00"/>
    <n v="22024004448"/>
    <s v="2024 11 3111 213"/>
    <n v="1406.63"/>
    <x v="869"/>
    <s v="SUMINISTRO E INSTALACION DE BOMBA, LLAVES Y TERMOSTATO SOLARFOCUS PARA REPARACION CALDERA DE BIOMASA DEL CMPA"/>
    <s v="220"/>
    <s v="ZARATAN"/>
    <s v="VALLADOLID"/>
    <x v="1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1"/>
    <s v="213"/>
  </r>
  <r>
    <n v="220240035989"/>
    <s v="AD"/>
    <d v="2024-08-07T00:00:00"/>
    <n v="22024005929"/>
    <s v="2024 11 3111 213"/>
    <n v="119.57"/>
    <x v="11"/>
    <s v="REVISIÓN Y REPARACIÓN DE LA CÁMARA DE CONGELACION DEL CENTRO MUNICIPAL DE PROTECCIÓN ANIMAL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1"/>
    <s v="213"/>
  </r>
  <r>
    <n v="220240030038"/>
    <s v="AD"/>
    <d v="2024-07-09T00:00:00"/>
    <n v="22024005616"/>
    <s v="2024 11 3111 213"/>
    <n v="1701.26"/>
    <x v="869"/>
    <s v="REPARACION Y SUSTITUCION PIEZAS CALDERA BIOMASA DEL CMPA"/>
    <n v="220"/>
    <s v="ZARATAN"/>
    <s v="VALLADOLID"/>
    <x v="0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1"/>
    <s v="213"/>
  </r>
  <r>
    <n v="220240028993"/>
    <s v="AD"/>
    <d v="2024-07-03T00:00:00"/>
    <n v="22024005445"/>
    <s v="2024 11 3111 213"/>
    <n v="602.70000000000005"/>
    <x v="870"/>
    <s v="REVISION Y RECAMBIOS DE MATERIAL DIVERSO DE APARTO DE ANESTESIA INHALATORIA DEL CMPA"/>
    <n v="220"/>
    <s v="LEON"/>
    <s v="LEON"/>
    <x v="0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1"/>
    <s v="213"/>
  </r>
  <r>
    <n v="220240041817"/>
    <s v="AD"/>
    <d v="2024-09-05T00:00:00"/>
    <n v="22024001533"/>
    <s v="2024 11 3111 213"/>
    <n v="278"/>
    <x v="505"/>
    <s v="AMPLIACION CONTRATO MANTENIMIENTO Y REPARACION EQUIPOS CLIMATIZACION C.M.P.A. Y CENTRO DE SALUD MUNICIPAL CASA DEL BARCO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1"/>
    <s v="213"/>
  </r>
  <r>
    <n v="220240003623"/>
    <s v="D"/>
    <d v="2024-02-28T00:00:00"/>
    <n v="22024001046"/>
    <s v="2024 11 3111 214"/>
    <n v="283.14"/>
    <x v="251"/>
    <s v="REPARAR BOMBA PARTE 2 / OFICINA CONTABLE L01471868 / ORGANO GESTOR  L01471868 / UNIDAD TRAMITADORA  GE0003949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1"/>
    <s v="214"/>
  </r>
  <r>
    <n v="220240024288"/>
    <s v="D"/>
    <d v="2024-06-18T00:00:00"/>
    <n v="22024001046"/>
    <s v="2024 11 3111 214"/>
    <n v="160.63999999999999"/>
    <x v="251"/>
    <s v="CUBIERTA / 0440LRC RENAULT KANGO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40023573"/>
    <s v="AD"/>
    <d v="2024-06-07T00:00:00"/>
    <n v="22024004922"/>
    <s v="2024 11 3111 214"/>
    <n v="762.3"/>
    <x v="871"/>
    <s v="SERVICIO MANTENIMIENTO DEL SISTEMA GPS DEL CONTROL DE LOS VEHICULOS DE TRABAJO DE LA BRIGADA DE ZOONOSIS"/>
    <s v="220"/>
    <s v="TRES CANTOS"/>
    <s v="MADR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1"/>
    <s v="214"/>
  </r>
  <r>
    <n v="220240023562"/>
    <s v="AD"/>
    <d v="2024-06-07T00:00:00"/>
    <n v="22024004949"/>
    <s v="2024 11 3111 214"/>
    <n v="121"/>
    <x v="541"/>
    <s v="LAVADO DE VEHÍCULOS DEL SERVICIO DE SALUD PUBLICA  AÑO 2024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1"/>
    <s v="214"/>
  </r>
  <r>
    <n v="220240018203"/>
    <s v="D"/>
    <d v="2024-05-17T00:00:00"/>
    <n v="22024001046"/>
    <s v="2024 11 3111 214"/>
    <n v="280.42"/>
    <x v="251"/>
    <s v="MANO DE OBRA / CERRADURA PORTON TRASERO / CODIGO L01471868 / CODIGO L01471868 / CODIGO GE0003949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40016533"/>
    <s v="D"/>
    <d v="2024-05-14T00:00:00"/>
    <n v="22024001046"/>
    <s v="2024 11 3111 214"/>
    <n v="111.57"/>
    <x v="251"/>
    <s v="Mano de obra  / LIQUIDO DE FRENOS  / FILTRO DE HABITACULO / OFICINA CONTABLE L01471868  / ORGANO GESTOR  L01471868 / UNI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40013790"/>
    <s v="D"/>
    <d v="2024-04-30T00:00:00"/>
    <n v="22024001046"/>
    <s v="2024 11 3111 214"/>
    <n v="423.92"/>
    <x v="251"/>
    <s v="MANO DE OBRA / CALENTADORES / BATERIA BOSCH 74 S4 BOSCH / PINCHAZO RUED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40013788"/>
    <s v="D"/>
    <d v="2024-04-30T00:00:00"/>
    <n v="22024001046"/>
    <s v="2024 11 3111 214"/>
    <n v="45.98"/>
    <x v="251"/>
    <s v="MANO DE OBRA // 4531GG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39000849"/>
    <s v="AD"/>
    <d v="2024-01-01T00:00:00"/>
    <n v="22024001199"/>
    <s v="2024 11 3111 22100"/>
    <n v="7500"/>
    <x v="102"/>
    <s v="PRORROGA CONTRATO SUMINISTRO ENERGIA ELECTRICA PARA SALUD PUBLICA (CMPA) AÑO 2024 EXPTE. PR-SE 13/2021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100"/>
  </r>
  <r>
    <n v="220240000751"/>
    <s v="AD"/>
    <d v="2024-02-05T00:00:00"/>
    <n v="22024000430"/>
    <s v="2024 11 3111 22103"/>
    <n v="3000"/>
    <x v="293"/>
    <s v="SUMINISTRO DE PELLETS DE MADERA PARA CALDERA BIOMASA DEL CMPA PARA E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3"/>
  </r>
  <r>
    <n v="220240003323"/>
    <s v="AD"/>
    <d v="2024-02-23T00:00:00"/>
    <n v="22024001713"/>
    <s v="2024 11 3111 22103"/>
    <n v="200"/>
    <x v="91"/>
    <s v="SUMINISTRO GAS VEHÍCULO HÍBRIDO 0634 DHJ PARA 2024"/>
    <n v="220"/>
    <s v="MADRID"/>
    <s v="MADR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3"/>
  </r>
  <r>
    <n v="220239000897"/>
    <s v="AD"/>
    <d v="2024-01-01T00:00:00"/>
    <n v="22024001296"/>
    <s v="2024 11 3111 22103"/>
    <n v="3000"/>
    <x v="91"/>
    <s v="CONTRATO SUNMINISTRO GASOLEO AUTOMACION VEHICULOS Sº SALUD PUBLICA PARA EL AÑO 2024 - 2ª PRORROGA"/>
    <n v="220"/>
    <s v="MADRID"/>
    <s v="MADRID"/>
    <x v="1"/>
    <s v="PrAbier - Procedimiento Abierto"/>
    <s v="UniC - Único Criterio"/>
    <x v="1"/>
    <x v="0"/>
    <s v="2"/>
    <s v="2. Gastos corrientes en bienes y servicios"/>
    <s v="11"/>
    <x v="1"/>
    <s v="3111"/>
    <s v="3111. Protección de la salubridad pública"/>
    <s v="22"/>
    <s v="22103"/>
  </r>
  <r>
    <n v="220240003095"/>
    <s v="AD"/>
    <d v="2024-02-21T00:00:00"/>
    <n v="22024001940"/>
    <s v="2024 11 3111 22104"/>
    <n v="2719.08"/>
    <x v="727"/>
    <s v="ADQUISICION DE VESTUARIO PARA EL PERSONAL DEL CENTRO MUNICIPAL DE PROTECCIÓN ANIMA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4"/>
  </r>
  <r>
    <n v="220239000804"/>
    <s v="AD"/>
    <d v="2024-01-01T00:00:00"/>
    <n v="22024001123"/>
    <s v="2024 11 3111 22106"/>
    <n v="40864.379999999997"/>
    <x v="872"/>
    <s v="CONTRATO SUMINISTRO DE PIENSOS (LOTE 1) Y MEDICAMENTOS (LOTE 2) PARA C.M.P.A. - ANUALIDADES 2O24 - 2025  LOTE 2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106"/>
  </r>
  <r>
    <n v="220240001376"/>
    <s v="AD"/>
    <d v="2024-02-09T00:00:00"/>
    <n v="22024001125"/>
    <s v="2024 11 3111 22106"/>
    <n v="266.2"/>
    <x v="335"/>
    <s v="GESTION DE RESIDUOS SANITARIOS: BIOCONTAMINADOS Y MEDICAMENTOS CADUCADOS AÑO 2024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6"/>
  </r>
  <r>
    <n v="220240003343"/>
    <s v="AD"/>
    <d v="2024-02-26T00:00:00"/>
    <n v="22024001821"/>
    <s v="2024 11 3111 22106"/>
    <n v="2000"/>
    <x v="333"/>
    <s v="SUMINISTRO DE MEDICAMENTOS PARA CENTRO MUNICIPAL DE PROTECCION ANIMA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6"/>
  </r>
  <r>
    <n v="220240025260"/>
    <s v="AD"/>
    <d v="2024-06-19T00:00:00"/>
    <n v="22024001125"/>
    <s v="2024 11 3111 22106"/>
    <n v="479.6"/>
    <x v="335"/>
    <s v="GESTION DE RESIDUOS SANITARIOS: BIOCONTAMINADOS Y MEDICAMENTOS CADUCADOS - 2024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106"/>
  </r>
  <r>
    <n v="220240025248"/>
    <s v="AD"/>
    <d v="2024-06-19T00:00:00"/>
    <n v="22024005068"/>
    <s v="2024 11 3111 22106"/>
    <n v="7260"/>
    <x v="873"/>
    <s v="SUMINISTRO DE BIOCIDAS E INSECTICIDAS PARA PLAGAS DE ROEDORES Y CUCARACHAS ASÍ COMO EQUIPOS DE PROTECCION Y ACCESORIOS"/>
    <s v="220"/>
    <s v="BARCELONA"/>
    <s v="BARCELONA"/>
    <x v="1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106"/>
  </r>
  <r>
    <n v="220240015609"/>
    <s v="AD"/>
    <d v="2024-05-06T00:00:00"/>
    <n v="22024004386"/>
    <s v="2024 11 3111 22106"/>
    <n v="4235"/>
    <x v="874"/>
    <s v="ADQUISICION DE MATERIAL FUNGIBLE PARA LA CLINICA VETERINARIA DEL CENTRO MUNICIPAL DE PROTECCION ANIMAL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106"/>
  </r>
  <r>
    <n v="220240009450"/>
    <s v="AD"/>
    <d v="2024-04-01T00:00:00"/>
    <n v="22024003672"/>
    <s v="2024 11 3111 22106"/>
    <n v="7260"/>
    <x v="875"/>
    <s v="COMPRA DE PRODUCTOS BIOCIDAS PARA EL CONTROL DE PLAGAS EN LA CIUDAD DE VALLADOLID"/>
    <s v="220"/>
    <s v="OROZKO"/>
    <s v="VIZCAYA"/>
    <x v="1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106"/>
  </r>
  <r>
    <n v="220240041816"/>
    <s v="AD"/>
    <d v="2024-09-05T00:00:00"/>
    <n v="22024006437"/>
    <s v="2024 11 3111 22106"/>
    <n v="7260"/>
    <x v="873"/>
    <s v="SUMINISTRO DE BIOCIDAS E INSECTICIDAS PARA EL CONTROL DE PLAGAS"/>
    <n v="220"/>
    <s v="BARCELONA"/>
    <s v="BARCELONA"/>
    <x v="1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2"/>
    <s v="22106"/>
  </r>
  <r>
    <n v="220240003354"/>
    <s v="AD"/>
    <d v="2024-02-26T00:00:00"/>
    <n v="22024002275"/>
    <s v="2024 11 3111 22113"/>
    <n v="476.52"/>
    <x v="806"/>
    <s v="SUMINISTRO DE PIENSO PARA ANIMALES PARA EL CENTRO MUNICIPAL DE PROTECCIÓN ANIMAL ENER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13"/>
  </r>
  <r>
    <n v="220240003299"/>
    <s v="AD"/>
    <d v="2024-02-22T00:00:00"/>
    <n v="22024000108"/>
    <s v="2024 11 3111 22113"/>
    <n v="14724.54"/>
    <x v="876"/>
    <s v="SUMINISTRO DE PIENSOS Y ACCESORIOS PARA CUBRIR LAS NECESIDADES DE ALIMENTACIÓN DE LOS ANIMALES DEL CMPA"/>
    <n v="220"/>
    <s v="PALENCIA"/>
    <s v="PALENCIA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13"/>
  </r>
  <r>
    <n v="220240022927"/>
    <s v="D"/>
    <d v="2024-06-05T00:00:00"/>
    <n v="22024000934"/>
    <s v="2024 11 3111 22113"/>
    <n v="23897.19"/>
    <x v="877"/>
    <s v="CONTRATO SUMNINISTRO DE PRODUCTOS ALIMENTICIOS Y ARENA ABSORBE OLORES PARA ANIMALES DEL C.M.P.A."/>
    <s v="300"/>
    <s v="VIGO"/>
    <s v="PONTEVEDRA"/>
    <x v="1"/>
    <s v="PrAbier - Procedimiento Abierto"/>
    <s v="MultiC - MultiCriterio"/>
    <x v="1"/>
    <x v="1"/>
    <s v="2"/>
    <s v="2. Gastos corrientes en bienes y servicios"/>
    <s v="11"/>
    <x v="1"/>
    <s v="3111"/>
    <s v="3111. Protección de la salubridad pública"/>
    <s v="22"/>
    <s v="22113"/>
  </r>
  <r>
    <n v="220240003694"/>
    <s v="AD"/>
    <d v="2024-02-29T00:00:00"/>
    <n v="22024001625"/>
    <s v="2024 11 3111 22199"/>
    <n v="300"/>
    <x v="878"/>
    <s v="ADQUISICIÓN PRODUCTOS DE DESINFECCIÓN PARA EL C.M.P.A. PARA E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8435"/>
    <s v="AD"/>
    <d v="2024-03-22T00:00:00"/>
    <n v="22024003760"/>
    <s v="2024 11 3111 22199"/>
    <n v="371.47"/>
    <x v="176"/>
    <s v="PAPEL DE IMPRESIÓN R4 CHORUS GLOSS PARA FOLLETOS SOBRE TENENCIA RESPONSABLE DE PERROS Y GAT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3631"/>
    <s v="D"/>
    <d v="2024-02-28T00:00:00"/>
    <n v="22024001045"/>
    <s v="2024 11 3111 22199"/>
    <n v="29.44"/>
    <x v="162"/>
    <s v="PROYECTOR LDV FLOOD LED 50W 4000K NG IP65 / TASA ECORAEE   (R.DECRETO 208/2005): LDV000012709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3344"/>
    <s v="AD"/>
    <d v="2024-02-26T00:00:00"/>
    <n v="22024001822"/>
    <s v="2024 11 3111 22199"/>
    <n v="3000"/>
    <x v="879"/>
    <s v="ADQUISICION MICROCHIPS, CERTIFICADOS, CARTILLAS Y DOCUMENTACION OFICIAL PARA ANIMALES DEL CMPA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6880"/>
    <s v="D"/>
    <d v="2024-03-18T00:00:00"/>
    <n v="22024001045"/>
    <s v="2024 11 3111 22199"/>
    <n v="269.55"/>
    <x v="365"/>
    <s v="ACUERDO MARCO V.018/2022  OTROS SUMINISTROS PARA EL SERVICIO DE SALUD PUBLICA EN EL AÑO 2024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3627"/>
    <s v="D"/>
    <d v="2024-02-28T00:00:00"/>
    <n v="22024001045"/>
    <s v="2024 11 3111 22199"/>
    <n v="251.58"/>
    <x v="365"/>
    <s v="CUTTER TAJIMA LC 501 (                       ) / TIJERA SECUMAX 564 (                       ) / TIJERA COSTURA MOD.CASTE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6841"/>
    <s v="D"/>
    <d v="2024-03-18T00:00:00"/>
    <n v="22024001045"/>
    <s v="2024 11 3111 22199"/>
    <n v="119.28"/>
    <x v="193"/>
    <s v="ID: 0039894-DEPOSITO CANINO / CABLE ACERO 1.5mm TERMINAL TOPE &quot;&quot;R&quot;&quot; - ELECTROSOLDADO  1.0MT / CABLE ACERO PLASTIFICADO 4,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6940"/>
    <s v="D"/>
    <d v="2024-03-18T00:00:00"/>
    <n v="22024001045"/>
    <s v="2024 11 3111 22199"/>
    <n v="88.46"/>
    <x v="193"/>
    <s v="ID: 0039936-INTERVENCION C/ CORPUS CRISTI - 10 / CERRADURA CVL 1125A 1-10 60/100 DR. / ID: 0039895-DEPOSITO CANINO / DI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3625"/>
    <s v="D"/>
    <d v="2024-02-28T00:00:00"/>
    <n v="22024001045"/>
    <s v="2024 11 3111 22199"/>
    <n v="69.62"/>
    <x v="193"/>
    <s v="Corresponde al albaran A23/15083 / ID38609-DEPOSITO CANINO / RUEDA 2-2464 BH 080D 070K POLI.PLAT.FR. / RUEDA 2-2473 BH 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6865"/>
    <s v="D"/>
    <d v="2024-03-18T00:00:00"/>
    <n v="22024001045"/>
    <s v="2024 11 3111 22199"/>
    <n v="79.36"/>
    <x v="262"/>
    <s v="ALB: 24-203168 PED: 24-005495-1003 S/PED: PERRERA MUNICIPAL / PB CODO 90º T-T DN 15 / GRIFO DE BOLA MANGUERA 1/2&quot;&quot; / PB C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7953"/>
    <s v="D"/>
    <d v="2024-03-21T00:00:00"/>
    <n v="22024001045"/>
    <s v="2024 11 3111 22199"/>
    <n v="24.84"/>
    <x v="247"/>
    <s v="RESINA  POLYESTER 300 ml / TACO DUOPOWER  6x30 / TORNILLO POZIDRIVE 4,0 X 4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26581"/>
    <s v="D"/>
    <d v="2024-06-25T00:00:00"/>
    <n v="22024001045"/>
    <s v="2024 11 3111 22199"/>
    <n v="101.98"/>
    <x v="162"/>
    <s v="TERMO ELEC.SIMAT SIM 30 R EU      30LITR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26579"/>
    <s v="D"/>
    <d v="2024-06-25T00:00:00"/>
    <n v="22024001045"/>
    <s v="2024 11 3111 22199"/>
    <n v="55.49"/>
    <x v="193"/>
    <s v="ID: 0040205-DEPOSITO CANINO / BOMBILLO MCM PREMONTADO EAD: 30-30 LETRA D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22094"/>
    <s v="D"/>
    <d v="2024-05-29T00:00:00"/>
    <n v="22024001045"/>
    <s v="2024 11 3111 22199"/>
    <n v="93.5"/>
    <x v="193"/>
    <s v="ID: 0040205-CENTRO CANINO / EBRO POLEA C/SOPORTE  U- 80x20  COD. 419 / ID: 0041089-DEPOSITO CANINO / CERROJO AMIG 800 -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21989"/>
    <s v="D"/>
    <d v="2024-05-29T00:00:00"/>
    <n v="22024001045"/>
    <s v="2024 11 3111 22199"/>
    <n v="1197.31"/>
    <x v="165"/>
    <s v="DEPOSITO CANINO GE0003949 / ID 0037912 / 2 CHAPA 2000X1000X1,2 GALVA Z275MA DX51D / 1 CHAPA 2000X1000X3 GALVA Z275MA DX5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9843"/>
    <s v="D"/>
    <d v="2024-05-23T00:00:00"/>
    <n v="22024001045"/>
    <s v="2024 11 3111 22199"/>
    <n v="471.4"/>
    <x v="365"/>
    <s v="PALA EMPUJADOR PLASTICO 66X28CMX120CM (                       ) / BOTA PU PRADO VERDE S5 -20º Nº40 (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9836"/>
    <s v="D"/>
    <d v="2024-05-23T00:00:00"/>
    <n v="22024001045"/>
    <s v="2024 11 3111 22199"/>
    <n v="46.78"/>
    <x v="365"/>
    <s v="ACUERDO MARCO V.018/2022  OTROS SUMINISTROS PARA EL SERVICIO DE SALUD PUBLICA EN EL AÑO 2024"/>
    <s v="300"/>
    <s v="VALLADOLID"/>
    <s v="VALLADOLID"/>
    <x v="1"/>
    <s v="PrAbier - Procedimiento Abierto"/>
    <s v="UniC - Único 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8197"/>
    <s v="D"/>
    <d v="2024-05-17T00:00:00"/>
    <n v="22024001045"/>
    <s v="2024 11 3111 22199"/>
    <n v="132.06"/>
    <x v="267"/>
    <s v="T - Codigo de centro tramitador GE0003949 / A9R61240 - Interruptor diferencial  IID K  2P 40A 30mA A-SI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6540"/>
    <s v="D"/>
    <d v="2024-05-14T00:00:00"/>
    <n v="22024001045"/>
    <s v="2024 11 3111 22199"/>
    <n v="286.48"/>
    <x v="249"/>
    <s v="ALB A1 023615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3792"/>
    <s v="D"/>
    <d v="2024-04-30T00:00:00"/>
    <n v="22024001045"/>
    <s v="2024 11 3111 22199"/>
    <n v="18.14"/>
    <x v="193"/>
    <s v="ID: 0039895-DEPOSITO CANINO / TOBERA FERBESOL CERAMICA GR-06 / ID: 0040205-DEPOSITO CANINO / AUMON RODILLO NYLON 25x35 R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3812"/>
    <s v="D"/>
    <d v="2024-04-30T00:00:00"/>
    <n v="22024001045"/>
    <s v="2024 11 3111 22199"/>
    <n v="282.05"/>
    <x v="165"/>
    <s v="DEPOSITO CANINO (  ID: 0040205 GE: 0003949 ) / TUBO CARPINTERIA C  R-5858  L DD11 / CENTRO CANINO (  ID 402005 UT. G0003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1201"/>
    <s v="D"/>
    <d v="2024-04-11T00:00:00"/>
    <n v="22024001045"/>
    <s v="2024 11 3111 22199"/>
    <n v="199.72"/>
    <x v="193"/>
    <s v="DEPOSITO CANINO / REMACHE BRALO A/A 4,8x16 AL/AC C-16 / SILICONA SOUDAL NEUTRA 300ML TRANSPARENTE / ID: 0039895-DEPOSIT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36217"/>
    <s v="D"/>
    <d v="2024-08-07T00:00:00"/>
    <n v="22024001045"/>
    <s v="2024 11 3111 22199"/>
    <n v="74.22"/>
    <x v="365"/>
    <s v="MANGO ALU-PRO 1,40M REF 06005 AZUL (                       ) / FREGONA HILO ALGODON 190 GRS. REF.103 N.3 (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34910"/>
    <s v="D"/>
    <d v="2024-07-31T00:00:00"/>
    <n v="22024001045"/>
    <s v="2024 11 3111 22199"/>
    <n v="6.17"/>
    <x v="162"/>
    <s v="CAJA EST GEWISS GW44026 150X110 IP55 Z.H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31287"/>
    <s v="D"/>
    <d v="2024-07-17T00:00:00"/>
    <n v="22024001045"/>
    <s v="2024 11 3111 22199"/>
    <n v="285.73"/>
    <x v="365"/>
    <s v="GUANTE NITRILO HYLITE 47-402 T-9 (                       ) / GUANTE NITRILO JUNIT 9902 T-9 (                       ) / D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31076"/>
    <s v="D"/>
    <d v="2024-07-17T00:00:00"/>
    <n v="22024001045"/>
    <s v="2024 11 3111 22199"/>
    <n v="32.04"/>
    <x v="194"/>
    <s v="PL-MBL SUP 2P+T TOR GRIS"/>
    <n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42135"/>
    <s v="D"/>
    <d v="2024-09-06T00:00:00"/>
    <n v="22024001045"/>
    <s v="2024 11 3111 22199"/>
    <n v="697.19"/>
    <x v="365"/>
    <s v="CINTA AMERICANA GRIS 3M 1900 50MMX50MX0,15MM (                       ) / PISTOLA SILICONA TAJIMA CONVOY JUST (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38151"/>
    <s v="D"/>
    <d v="2024-08-19T00:00:00"/>
    <n v="22024001045"/>
    <s v="2024 11 3111 22199"/>
    <n v="208.82"/>
    <x v="193"/>
    <s v="ID: 0042027-DEPOSITO CANINO / CANDADO IFAM LAT.K- 40AL Nº 41540 / ID: 0042025-DEPOSITO CANINO / TIRADOR AMIG 15-125 ZIN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08424"/>
    <s v="AD"/>
    <d v="2024-03-22T00:00:00"/>
    <n v="22024003616"/>
    <s v="2024 11 3111 22699"/>
    <n v="121"/>
    <x v="171"/>
    <s v="CONTENEDOR DE OBRA PARA DEPOSITO DE ESCOMBROS EN EL CMPA"/>
    <n v="220"/>
    <s v="LA FLECHA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699"/>
  </r>
  <r>
    <n v="220240008427"/>
    <s v="AD"/>
    <d v="2024-03-22T00:00:00"/>
    <n v="22024003669"/>
    <s v="2024 11 3111 22699"/>
    <n v="252.34"/>
    <x v="290"/>
    <s v="RECARGA DE GAS PARA SOLDADURA, PARA REPARACIONES EFECTUADAS POR EL SERVICIO DE MANTENIMIENTO MUNICIPAL EN EL CMPA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699"/>
  </r>
  <r>
    <n v="220240034739"/>
    <s v="AD"/>
    <d v="2024-07-30T00:00:00"/>
    <n v="22024005809"/>
    <s v="2024 11 3111 22699"/>
    <n v="261.02999999999997"/>
    <x v="290"/>
    <s v="RECARGA DE GAS PARA SOLDADURA, PARA REPARACIONES EFECTUADAS POR EL SERVICIO DE MANTENIMIENTO MUNICIPAL EN EL CMP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2"/>
    <s v="22699"/>
  </r>
  <r>
    <n v="220239000779"/>
    <s v="AD"/>
    <d v="2024-01-01T00:00:00"/>
    <n v="22024001224"/>
    <s v="2024 11 3111 22700"/>
    <n v="6923.45"/>
    <x v="370"/>
    <s v="2ª PRORROGA CONTRATO LIMPIEZA DEPENDENCIAS PARA CENTRO MUNICIPAL DE PROTECCIÓN ANIMAL AÑO 2024 - LOTE 9"/>
    <n v="220"/>
    <s v="LLANERA"/>
    <s v="ASTURIAS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00"/>
  </r>
  <r>
    <n v="220239000780"/>
    <s v="AD"/>
    <d v="2024-01-01T00:00:00"/>
    <n v="22024001225"/>
    <s v="2024 11 3111 22700"/>
    <n v="3465.58"/>
    <x v="370"/>
    <s v="2ª PRORROGA CONTRATO LIMPIEZA DE DEPENDENCIAL DEL CONSULTORIO PINAR DE ANTEQUERA AÑO 2024 - LOTE 9"/>
    <n v="220"/>
    <s v="LLANERA"/>
    <s v="ASTURIAS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00"/>
  </r>
  <r>
    <n v="220240013257"/>
    <s v="AD"/>
    <d v="2024-04-29T00:00:00"/>
    <n v="22024004093"/>
    <s v="2024 11 3111 22706"/>
    <n v="13068"/>
    <x v="880"/>
    <s v="CONTRATO REALIZACION PRUEBAS DIAGNÓSTICAS Y ACTUACIONES VETERINARIAS PARA EL CENTRO MUNICIPAL DE PROTECCIÓN ANIMAL 2024"/>
    <s v="220"/>
    <s v="MADRID"/>
    <s v="MADR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706"/>
  </r>
  <r>
    <n v="220240010976"/>
    <s v="AD"/>
    <d v="2024-04-05T00:00:00"/>
    <n v="22024003822"/>
    <s v="2024 11 3111 22706"/>
    <n v="1400"/>
    <x v="881"/>
    <s v="GESTIÓN DE CADÁVERES DE ANIMALES PROCEDENTES DEL CENTRO MUNICIPAL DE PROTECCIÓN ANIMAL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706"/>
  </r>
  <r>
    <n v="220239000472"/>
    <s v="AD"/>
    <d v="2024-01-01T00:00:00"/>
    <n v="22024001116"/>
    <s v="2024 11 3111 22799"/>
    <n v="27068.36"/>
    <x v="882"/>
    <s v="CONTRATO DE CONTROL DE PALOMAS Y AVES (LOTE 2) DEL 15-10-2023 AL 14-10 DEL 2025 - ANUALIDADES 2024-2025"/>
    <n v="220"/>
    <s v="PELIGROS"/>
    <s v="GRANADA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39000687"/>
    <s v="AD"/>
    <d v="2024-01-01T00:00:00"/>
    <n v="22024001525"/>
    <s v="2024 11 3111 22799"/>
    <n v="10950.5"/>
    <x v="199"/>
    <s v="CONTROL BIOLOGICO DE MOSQUITOS Y DETERMINADAS ESPECIES DE MOSCAS EN TERMINO MPAL. DE VALLADOLID. 1ª PRORROGA"/>
    <n v="220"/>
    <s v="VILLANUBLA"/>
    <s v="VALLADOLID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39000452"/>
    <s v="AD"/>
    <d v="2024-01-01T00:00:00"/>
    <n v="22024001309"/>
    <s v="2024 11 3111 22799"/>
    <n v="8394.3799999999992"/>
    <x v="883"/>
    <s v="CONTRATO SERVICIO ADIESTRADOR CANINO PARA CENTRO MUNICIPAL DE PROTECCIÓN ANIMAL - 1ª PRORROGA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40003298"/>
    <s v="AD"/>
    <d v="2024-02-22T00:00:00"/>
    <n v="22024000070"/>
    <s v="2024 11 3111 22799"/>
    <n v="10890"/>
    <x v="884"/>
    <s v="CONTRATO DE RECOGIDA Y ATENCION VETERINARIA DE ANIMALES DOMESTICOS FUERA DEL HORARIO DEL C.M.P.A.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799"/>
  </r>
  <r>
    <n v="220240005426"/>
    <s v="D"/>
    <d v="2024-03-12T00:00:00"/>
    <n v="22024000467"/>
    <s v="2024 11 3111 22799"/>
    <n v="28750"/>
    <x v="884"/>
    <s v="CONTRATO RECOGIDA CON O SIN ATENCIÓN VETERINARIA DE ANIMALES DE COMPAÑÍA EN TIEMPO Y HORARIOS QUE EL CMPA NO PUEDE"/>
    <n v="300"/>
    <s v="TUDELA DE DUERO"/>
    <s v="VALLADOLID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40004895"/>
    <s v="AD"/>
    <d v="2024-03-05T00:00:00"/>
    <n v="22024001744"/>
    <s v="2024 11 3111 22799"/>
    <n v="17465.400000000001"/>
    <x v="340"/>
    <s v="CONTRATO CON EMPRESA DE LAVANDERIA INDUSTRIAL PARA EL LAVADO DE ROPA DE TRABAJO DEL PERSONAL DEL CMPA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799"/>
  </r>
  <r>
    <n v="220240018059"/>
    <s v="AD"/>
    <d v="2024-05-17T00:00:00"/>
    <n v="22024004586"/>
    <s v="2024 11 3111 22799"/>
    <n v="668.53"/>
    <x v="291"/>
    <s v="TRABAJOS DE DESATASCO DE RED DE SANEAMIENTO DEL CMP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799"/>
  </r>
  <r>
    <n v="220239000404"/>
    <s v="AD"/>
    <d v="2024-01-01T00:00:00"/>
    <n v="22024002932"/>
    <s v="2024 01 4331 622"/>
    <n v="188.83"/>
    <x v="7"/>
    <s v="COORDINACION DE SEGURIDAD Y SALUD OBRA DE ACONDICIONAMIENTO EXTERIOR HUB DE INNOVACION C/ VALLE DE ARAN, 1. AÑO 2024"/>
    <n v="220"/>
    <s v="VALLADOLID"/>
    <s v="VALLADOLID"/>
    <x v="2"/>
    <s v="PrAbier - Procedimiento Abierto"/>
    <s v="MultiC - MultiCriterio"/>
    <x v="1"/>
    <x v="0"/>
    <s v="6"/>
    <s v="6. Inversiones reales"/>
    <s v="01"/>
    <x v="10"/>
    <s v="4331"/>
    <s v="4331. Desarrollo empresarial"/>
    <s v="62"/>
    <s v="622"/>
  </r>
  <r>
    <n v="220239000405"/>
    <s v="AD"/>
    <d v="2024-01-01T00:00:00"/>
    <n v="22024002933"/>
    <s v="2024 01 4331 622"/>
    <n v="62133.5"/>
    <x v="885"/>
    <s v="ADJUDICACION OBRA ACONDICIONAMIENTO ENTORNO EDIF HUB INNOVACION C/ VALLE DE ARAN 1. EXPTE AI-17/2023. AÑO 2024"/>
    <n v="220"/>
    <s v="VILLARES DE LA REINA"/>
    <s v="SALAMANCA"/>
    <x v="2"/>
    <s v="PrNegSP - Procedimiento Negociado Sin Publicidad"/>
    <s v="SinC - Sin Criterio"/>
    <x v="3"/>
    <x v="0"/>
    <s v="6"/>
    <s v="6. Inversiones reales"/>
    <s v="01"/>
    <x v="10"/>
    <s v="4331"/>
    <s v="4331. Desarrollo empresarial"/>
    <s v="62"/>
    <s v="622"/>
  </r>
  <r>
    <n v="220230024845"/>
    <s v="AD"/>
    <d v="2024-04-15T00:00:00"/>
    <n v="22023004325"/>
    <s v="2024 01 4331 622"/>
    <n v="0.04"/>
    <x v="18"/>
    <s v="REVISION EXTRAORDINARIA DE PRECIOS OBRA AMPLIACION AGENCIA DE INNOVACIÓN"/>
    <s v="220"/>
    <s v="PEREIRO DE AGUIAR"/>
    <s v="OURENSE"/>
    <x v="2"/>
    <s v="PrAbier - Procedimiento Abierto"/>
    <s v="UniC - Único Criterio"/>
    <x v="1"/>
    <x v="1"/>
    <s v="6"/>
    <s v="6. Inversiones reales"/>
    <s v="01"/>
    <x v="10"/>
    <s v="4331"/>
    <s v="4331. Desarrollo empresarial"/>
    <s v="62"/>
    <s v="622"/>
  </r>
  <r>
    <n v="220230046805"/>
    <s v="AD"/>
    <d v="2024-04-15T00:00:00"/>
    <n v="22023004073"/>
    <s v="2024 01 4331 622"/>
    <n v="118350.34"/>
    <x v="885"/>
    <s v="OBRA ACONDICIONAMIENTO ENTORNO EDIF HUB INNOVACION C/ VALLE DE ARAN 1. EXPTE AI-17/2023. AÑO 2023"/>
    <s v="220"/>
    <s v="VILLARES DE LA REINA"/>
    <s v="SALAMANCA"/>
    <x v="2"/>
    <s v="PrNegSP - Procedimiento Negociado Sin Publicidad"/>
    <s v="SinC - Sin Criterio"/>
    <x v="3"/>
    <x v="1"/>
    <s v="6"/>
    <s v="6. Inversiones reales"/>
    <s v="01"/>
    <x v="10"/>
    <s v="4331"/>
    <s v="4331. Desarrollo empresarial"/>
    <s v="62"/>
    <s v="622"/>
  </r>
  <r>
    <n v="220230046805"/>
    <s v="AD"/>
    <d v="2024-04-15T00:00:00"/>
    <n v="22023004072"/>
    <s v="2024 01 4331 622"/>
    <n v="130183.66"/>
    <x v="885"/>
    <s v="OBRA ACONDICIONAMIENTO ENTORNO EDIF HUB INNOVACION C/ VALLE DE ARAN 1. EXPTE AI-17/2023. AÑO 2023"/>
    <s v="220"/>
    <s v="VILLARES DE LA REINA"/>
    <s v="SALAMANCA"/>
    <x v="2"/>
    <s v="PrNegSP - Procedimiento Negociado Sin Publicidad"/>
    <s v="SinC - Sin Criterio"/>
    <x v="3"/>
    <x v="1"/>
    <s v="6"/>
    <s v="6. Inversiones reales"/>
    <s v="01"/>
    <x v="10"/>
    <s v="4331"/>
    <s v="4331. Desarrollo empresarial"/>
    <s v="62"/>
    <s v="622"/>
  </r>
  <r>
    <n v="220230024845"/>
    <s v="AD"/>
    <d v="2024-04-15T00:00:00"/>
    <n v="22023004324"/>
    <s v="2024 01 4331 632"/>
    <n v="28670.93"/>
    <x v="18"/>
    <s v="REVISION EXTRAORDINARIA DE PRECIOS OBRA AMPLIACION AGENCIA DE INNOVACIÓN"/>
    <s v="220"/>
    <s v="PEREIRO DE AGUIAR"/>
    <s v="OURENSE"/>
    <x v="2"/>
    <s v="PrAbier - Procedimiento Abierto"/>
    <s v="UniC - Único Criterio"/>
    <x v="1"/>
    <x v="1"/>
    <s v="6"/>
    <s v="6. Inversiones reales"/>
    <s v="01"/>
    <x v="10"/>
    <s v="4331"/>
    <s v="4331. Desarrollo empresarial"/>
    <s v="63"/>
    <s v="632"/>
  </r>
  <r>
    <n v="220240036410"/>
    <s v="AD"/>
    <d v="2024-08-08T00:00:00"/>
    <n v="22024005977"/>
    <s v="2024 01 4331 633"/>
    <n v="4584.68"/>
    <x v="87"/>
    <s v="MEJORA DEL SISTEMA DE SEGURIDAD DE LA AGENCIA DE INNOVACIÓN Y DESARROLLO ECONÓMICO. AÑO 2024"/>
    <n v="220"/>
    <s v="VALLADOLID"/>
    <s v="VALLADOLID"/>
    <x v="0"/>
    <s v="AdDirec - Adjudicación Directa"/>
    <s v="SinC - Sin Criterio"/>
    <x v="0"/>
    <x v="2"/>
    <s v="6"/>
    <s v="6. Inversiones reales"/>
    <s v="01"/>
    <x v="10"/>
    <s v="4331"/>
    <s v="4331. Desarrollo empresarial"/>
    <s v="63"/>
    <s v="633"/>
  </r>
  <r>
    <n v="220240023582"/>
    <s v="AD"/>
    <d v="2024-06-07T00:00:00"/>
    <n v="22024004960"/>
    <s v="2024 01 9206 623"/>
    <n v="1579.53"/>
    <x v="346"/>
    <s v="TERMINAL DE CONTROL HORARIO DEL PERSONAL DEL ARCHIVO MUNICIPAL"/>
    <s v="220"/>
    <s v="VALLADOLID"/>
    <s v="VALLADOLID"/>
    <x v="1"/>
    <s v="AdDirec - Adjudicación Directa"/>
    <s v="SinC - Sin Criterio"/>
    <x v="0"/>
    <x v="1"/>
    <s v="6"/>
    <s v="6. Inversiones reales"/>
    <s v="01"/>
    <x v="10"/>
    <s v="9206"/>
    <s v="9206. Archivo municipal"/>
    <s v="62"/>
    <s v="623"/>
  </r>
  <r>
    <n v="220239000595"/>
    <s v="AD"/>
    <d v="2024-01-01T00:00:00"/>
    <n v="22024003182"/>
    <s v="2024 02 1501 619"/>
    <n v="47895.83"/>
    <x v="7"/>
    <s v="SEGUNDA PRÓRROGA CONTRATO S.SALUD (LOTE 1) OBRAS EDIFICACIONES DEL 16.10 AL 31.12.23 Y DEL 2.01.AL 16.10.24"/>
    <n v="220"/>
    <s v="VALLADOLID"/>
    <s v="VALLADOLID"/>
    <x v="0"/>
    <s v="PrAbier - Procedimiento Abierto"/>
    <s v="MultiC - MultiCriterio"/>
    <x v="1"/>
    <x v="0"/>
    <s v="6"/>
    <s v="6. Inversiones reales"/>
    <s v="02"/>
    <x v="2"/>
    <s v="1501"/>
    <s v="1501. Dirección del área de urbanismo y vivienda"/>
    <s v="61"/>
    <s v="619"/>
  </r>
  <r>
    <n v="220220014383"/>
    <s v="AD"/>
    <d v="2024-04-15T00:00:00"/>
    <n v="22022003101"/>
    <s v="2024 02 1511 600"/>
    <n v="6050"/>
    <x v="886"/>
    <s v="ASISTENCIA TÉCNICA.REDAC.PROYECTO ACTUACIÓN DETERMINACIONES COMPLETAS REP.SECTOR 53 CIUDAD JARDIN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0"/>
  </r>
  <r>
    <n v="220219000707"/>
    <s v="AD"/>
    <d v="2024-01-01T00:00:00"/>
    <n v="22024002876"/>
    <s v="2024 02 1511 609"/>
    <n v="9140.23"/>
    <x v="10"/>
    <s v="REAJUSTE ANUALIDADES POR ADJ.CONTRATO DIREC.OBRA TUNELES LABRADORES Y PANADEROS EXTE.10/2021"/>
    <n v="220"/>
    <s v="MALAGA"/>
    <s v="MALAG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19000708"/>
    <s v="AD"/>
    <d v="2024-01-01T00:00:00"/>
    <n v="22024002877"/>
    <s v="2024 02 1511 609"/>
    <n v="3630"/>
    <x v="10"/>
    <s v="ADJ. DIREC.OBRA CONSTRUC.PASO INFERIOR CONEX. ENTRE C/PANADEROS Y LABRADORES CON AVDA.SEGOVIA."/>
    <n v="220"/>
    <s v="MALAGA"/>
    <s v="MALAG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39000166"/>
    <s v="AD"/>
    <d v="2024-01-01T00:00:00"/>
    <n v="22024003187"/>
    <s v="2024 02 1511 609"/>
    <n v="9540.09"/>
    <x v="19"/>
    <s v="CONTROL CALIDAD LOTE 2 OBRA TUNEL CALLE PADRE CLARET."/>
    <n v="220"/>
    <s v="SANT CUGAT DEL VALLES"/>
    <s v="BARCELON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39000226"/>
    <s v="AD"/>
    <d v="2024-01-01T00:00:00"/>
    <n v="22024003189"/>
    <s v="2024 02 1511 609"/>
    <n v="7769.34"/>
    <x v="25"/>
    <s v="SEGURIDAD Y SALUD OBRA TUNEL CALLE PADRE CLARET"/>
    <n v="220"/>
    <s v="VALLADOLID"/>
    <s v="VALLADOLID"/>
    <x v="0"/>
    <s v="PrAbier - Procedimiento Abierto"/>
    <s v="MultiC - MultiCriterio"/>
    <x v="1"/>
    <x v="0"/>
    <s v="6"/>
    <s v="6. Inversiones reales"/>
    <s v="02"/>
    <x v="2"/>
    <s v="1511"/>
    <s v="1511. Planficación y gestión del urbanismo"/>
    <s v="60"/>
    <s v="609"/>
  </r>
  <r>
    <n v="220239000571"/>
    <s v="AD"/>
    <d v="2024-01-01T00:00:00"/>
    <n v="22024003191"/>
    <s v="2024 02 1511 609"/>
    <n v="67176.179999999993"/>
    <x v="887"/>
    <s v="ADJ.CONTRATO ASISTENCIA TÉCNICA PARA LA VIGILANCIA DE LA LÍNEA FERROVIARIA OBRAS CALLE PADRE CLARET."/>
    <n v="220"/>
    <s v="ALCOLEA DE CINCA"/>
    <s v="HUESCA"/>
    <x v="0"/>
    <s v="PrAbier - Procedimiento Abierto"/>
    <s v="MultiC - MultiCriterio"/>
    <x v="1"/>
    <x v="0"/>
    <s v="6"/>
    <s v="6. Inversiones reales"/>
    <s v="02"/>
    <x v="2"/>
    <s v="1511"/>
    <s v="1511. Planficación y gestión del urbanismo"/>
    <s v="60"/>
    <s v="609"/>
  </r>
  <r>
    <n v="220239000165"/>
    <s v="AD"/>
    <d v="2024-01-01T00:00:00"/>
    <n v="22024003186"/>
    <s v="2024 02 1511 609"/>
    <n v="6638.05"/>
    <x v="10"/>
    <s v="CONTROL CALIDAD LOTE 1 OBRA TUNEL CALLE PADRE CLARET."/>
    <n v="220"/>
    <s v="MALAGA"/>
    <s v="MALAG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39000094"/>
    <s v="AD"/>
    <d v="2024-01-01T00:00:00"/>
    <n v="22024003185"/>
    <s v="2024 02 1511 609"/>
    <n v="4537.5"/>
    <x v="888"/>
    <s v="CONTRATO BASADO SERVICIOS PARA LA  ASISTENCIA TEC.A LA DIREC.FACULTATIVA OBRAS CALLE PADRE CLARET."/>
    <n v="220"/>
    <s v="ARROYO DE LA ENCOMIENDA"/>
    <s v="VALLADOLID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40026773"/>
    <s v="AD"/>
    <d v="2024-06-25T00:00:00"/>
    <n v="22024005182"/>
    <s v="2024 02 1511 609"/>
    <n v="3684.45"/>
    <x v="563"/>
    <s v="CONTROL ARQUEOLÓGICO PZA.SAN JUAN POR OBRAS REURBAN. PARA COLOCAR ARQUERÍA HISTÓRICA DEL CONV.DE LA MERCED."/>
    <s v="220"/>
    <s v="LA CISTERNIGA"/>
    <s v="VALLADOLID"/>
    <x v="0"/>
    <s v="AdDirec - Adjudicación Directa"/>
    <s v="SinC - Sin Criterio"/>
    <x v="0"/>
    <x v="1"/>
    <s v="6"/>
    <s v="6. Inversiones reales"/>
    <s v="02"/>
    <x v="2"/>
    <s v="1511"/>
    <s v="1511. Planficación y gestión del urbanismo"/>
    <s v="60"/>
    <s v="609"/>
  </r>
  <r>
    <n v="220240022324"/>
    <s v="AD"/>
    <d v="2024-05-31T00:00:00"/>
    <n v="22024004789"/>
    <s v="2024 02 1511 609"/>
    <n v="7181.31"/>
    <x v="9"/>
    <s v="CONTRATO BASADO EN EL A.MARCO REDAC.PROYECTO Y DIREC.OBRA PARA EJECUCIÓN CÚPULA GEODÉSICA PZA. COMUNIC. EXPTE.17/2023."/>
    <s v="220"/>
    <s v="ZARATAN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40019425"/>
    <s v="AD"/>
    <d v="2024-05-21T00:00:00"/>
    <n v="22024003910"/>
    <s v="2024 02 1511 609"/>
    <n v="11250.92"/>
    <x v="9"/>
    <s v="ESTUDIO E INFORME SONDEO GEOTÉCNICOS EN EL TUNEL DE LABRADORES"/>
    <s v="220"/>
    <s v="ZARATAN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40017931"/>
    <s v="AD"/>
    <d v="2024-05-15T00:00:00"/>
    <n v="22024004241"/>
    <s v="2024 02 1511 609"/>
    <n v="2012.77"/>
    <x v="7"/>
    <s v="COORDINACIÓN SEGURIDAD Y SALUD Y REDAC.EBSS OBRA CONSTRUC. GEODA EN PLAZA DE LA COMUNICACIÓN.Exp.16/23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40017930"/>
    <s v="D"/>
    <d v="2024-05-15T00:00:00"/>
    <n v="22023003730"/>
    <s v="2024 02 1511 609"/>
    <n v="647350"/>
    <x v="40"/>
    <s v="ADJUDICAR CONTRATO OBRAS CONSTRUCCION GEODA EN LA PLAZA DE LA COMUNICACION . EXP16/2023"/>
    <s v="300"/>
    <s v="VALLADOLID"/>
    <s v="VALLADOLID"/>
    <x v="2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40013924"/>
    <s v="AD"/>
    <d v="2024-05-02T00:00:00"/>
    <n v="22023003730"/>
    <s v="2024 02 1511 609"/>
    <n v="1212.5"/>
    <x v="10"/>
    <s v="CONTROL DE CALIDAD (LOTE 1) ENSAYOS OBRA CONSTRUCCION GEODA EN LA PLAZA DE LA COMUNICACION . EXP18/2022"/>
    <s v="23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40013327"/>
    <s v="AD"/>
    <d v="2024-04-29T00:00:00"/>
    <n v="22023003730"/>
    <s v="2024 02 1511 609"/>
    <n v="8130.87"/>
    <x v="19"/>
    <s v="CONTROL CALIDAD (LOTE 2) ASISTENCIA TÉCNICA OBRAS CONSTRUCCION GEODA EN LA PLAZA DE LA COMUNICACION EXP18/2022"/>
    <s v="23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20039781"/>
    <s v="AD"/>
    <d v="2024-04-15T00:00:00"/>
    <n v="22022001814"/>
    <s v="2024 02 1511 609"/>
    <n v="1411.94"/>
    <x v="19"/>
    <s v="ADJ.C.CALIDAD LOTE 2 (ASIST.TECN.)REURBANIZ.PLAZA.DE LA COMUNICACIÓN (ANTIGUO AP25 ARIZA)CALLE ADOLFO SUAREZ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29000314"/>
    <s v="AD"/>
    <d v="2024-04-15T00:00:00"/>
    <n v="22023001145"/>
    <s v="2024 02 1511 609"/>
    <n v="804.64"/>
    <x v="19"/>
    <s v="ADJ.C.CALIDAD LOTE 2 (ASIS.TECNI)REURBAN.PLA.LA COMUNICACIÓN (ANT.AP25 ARIZA)CALLE ADOLFO SUAREZ.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20488"/>
    <s v="AD"/>
    <d v="2024-04-15T00:00:00"/>
    <n v="22023004203"/>
    <s v="2024 02 1511 609"/>
    <n v="8659.02"/>
    <x v="19"/>
    <s v="CONTROL CALIDAD (LOTE 2) PADRE CLARET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31273"/>
    <s v="AD"/>
    <d v="2024-04-15T00:00:00"/>
    <n v="22023003104"/>
    <s v="2024 02 1511 609"/>
    <n v="76649.490000000005"/>
    <x v="887"/>
    <s v="ADJUDICAR EXPTE. 4/23 CONTRATO ASISTENCIA TÉCNICA PILOTOS FERROVIARIOS TUNEL LABRADORES FASE II"/>
    <s v="220"/>
    <s v="ALCOLEA DE CINCA"/>
    <s v="HUESCA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20034818"/>
    <s v="AD"/>
    <d v="2024-04-15T00:00:00"/>
    <n v="22022003668"/>
    <s v="2024 02 1511 609"/>
    <n v="1062.69"/>
    <x v="887"/>
    <s v="ADJ. EXPTE. 8/22 CONTRATO PILOTOS FERROVIARIOS TUNELES DELICIAS FASE 1"/>
    <s v="220"/>
    <s v="ALCOLEA DE CINCA"/>
    <s v="HUESCA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30054586"/>
    <s v="AD"/>
    <d v="2024-04-15T00:00:00"/>
    <n v="22023005661"/>
    <s v="2024 02 1511 609"/>
    <n v="361.53"/>
    <x v="887"/>
    <s v="ADJ. EXPTE. CONTRATO ASISTENCIA TÉCNICA PARA VIGILANCIA  LÍNEA FERROVIARIA OBRAS TUNEL CALLE PADRE CLARET."/>
    <s v="220"/>
    <s v="ALCOLEA DE CINCA"/>
    <s v="HUESCA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10039531"/>
    <s v="AD"/>
    <d v="2024-04-15T00:00:00"/>
    <n v="22021004992"/>
    <s v="2024 02 1511 609"/>
    <n v="7909.38"/>
    <x v="889"/>
    <s v="A.T. VIGILANCIA HOMOLOGADA LÍNEA FERROVIARIA AV TRASLADO TEMPORAL ELEMENTOS INFRAES.FERROVIARIA Y ELECTRIFI-CACIÓN."/>
    <s v="220"/>
    <s v="ZAIDÍN"/>
    <s v="HUESCA"/>
    <x v="0"/>
    <s v="AdDirec - Adjudicación Directa"/>
    <s v="SinC - Sin Criterio"/>
    <x v="0"/>
    <x v="1"/>
    <s v="6"/>
    <s v="6. Inversiones reales"/>
    <s v="02"/>
    <x v="2"/>
    <s v="1511"/>
    <s v="1511. Planficación y gestión del urbanismo"/>
    <s v="60"/>
    <s v="609"/>
  </r>
  <r>
    <n v="220220039780"/>
    <s v="AD"/>
    <d v="2024-04-15T00:00:00"/>
    <n v="22022001814"/>
    <s v="2024 02 1511 609"/>
    <n v="715.34"/>
    <x v="10"/>
    <s v="ADJ.C.CALIDAD.LOTE 1(ENSAYOS MAT)EXPTE.46/21 REURBANIZACIÓN P. DE LA COMUNICACIÓN (ANTIGUA AP25-1 ARIZA)  ADOLFO SUAREZ.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29000313"/>
    <s v="AD"/>
    <d v="2024-04-15T00:00:00"/>
    <n v="22023001144"/>
    <s v="2024 02 1511 609"/>
    <n v="331.43"/>
    <x v="10"/>
    <s v="ADJ.C.CALIDAD LOTE 1 (ENSAYO MAT)REURB.PLA.LA COMUNICACIÓN (ANT.AP25 .ARIZA)CALLE ADOLFO SUAREZ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00066"/>
    <s v="AD"/>
    <d v="2024-04-15T00:00:00"/>
    <n v="22023000567"/>
    <s v="2024 02 1511 609"/>
    <n v="9765.68"/>
    <x v="10"/>
    <s v="ADJUD.EXPT. ASIST.TÉCN.A LA DIREC.OBRA CONSTRUC.PASO INFERIOR CONEX. ENTRE C/PANADEROS Y LABRADORES CON AVDA.SEGOVIA.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20056"/>
    <s v="AD"/>
    <d v="2024-04-15T00:00:00"/>
    <n v="22023004199"/>
    <s v="2024 02 1511 609"/>
    <n v="4170.01"/>
    <x v="10"/>
    <s v="CONTROL CALIDAD (LOTE 1) PADRE CLARET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19000691"/>
    <s v="AD"/>
    <d v="2024-04-15T00:00:00"/>
    <n v="22022002217"/>
    <s v="2024 02 1511 609"/>
    <n v="18476.71"/>
    <x v="890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00063"/>
    <s v="AD"/>
    <d v="2024-04-15T00:00:00"/>
    <n v="22023000564"/>
    <s v="2024 02 1511 609"/>
    <n v="7511.63"/>
    <x v="9"/>
    <s v="ACUERDO MARCO (A.J.G.19.05.2020) C. CALIDAD LOTE 2 (ASIST.TÉCNICA)OBRA P. INFERIORES PANADEROSY LABRADORES C/ AVDA.SEGOV"/>
    <s v="220"/>
    <s v="ZARATAN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00064"/>
    <s v="AD"/>
    <d v="2024-04-15T00:00:00"/>
    <n v="22023000565"/>
    <s v="2024 02 1511 609"/>
    <n v="13832.45"/>
    <x v="890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21928"/>
    <s v="AD"/>
    <d v="2024-04-15T00:00:00"/>
    <n v="22023004204"/>
    <s v="2024 02 1511 609"/>
    <n v="5474.82"/>
    <x v="25"/>
    <s v="SEGURIDAD Y SALUD OBRA PADRE CLARET.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40036383"/>
    <s v="AD"/>
    <d v="2024-08-07T00:00:00"/>
    <n v="22024005310"/>
    <s v="2024 02 1511 609"/>
    <n v="20506.349999999999"/>
    <x v="9"/>
    <s v="MODIFIC.NÚM.2 CONTROL CALIDAD (LOTE 2) CONSTRUC.PASOS INFERIORES CALLES PANADEROS Y LABRADORES C/AVDA. SEG. 44/2021PM2"/>
    <n v="220"/>
    <s v="ZARATAN"/>
    <s v="VALLADOLID"/>
    <x v="0"/>
    <s v="PrAbier - Procedimiento Abierto"/>
    <s v="MultiC - MultiCriterio"/>
    <x v="2"/>
    <x v="2"/>
    <s v="6"/>
    <s v="6. Inversiones reales"/>
    <s v="02"/>
    <x v="2"/>
    <s v="1511"/>
    <s v="1511. Planficación y gestión del urbanismo"/>
    <s v="60"/>
    <s v="609"/>
  </r>
  <r>
    <n v="220240035353"/>
    <s v="AD"/>
    <d v="2024-08-05T00:00:00"/>
    <n v="22024004804"/>
    <s v="2024 02 1511 609"/>
    <n v="147900"/>
    <x v="891"/>
    <s v="OBRAS URBANIZACIÓN VIAL H-000 DEL SECTOR 16 LOS SANTOS-PILARICA. EXPTE.67539/02 P.S.6"/>
    <n v="220"/>
    <s v="VALLADOLID"/>
    <s v="VALLADOLID"/>
    <x v="2"/>
    <s v="PrAbier - Procedimiento Abierto"/>
    <s v="MultiC - MultiCriterio"/>
    <x v="1"/>
    <x v="2"/>
    <s v="6"/>
    <s v="6. Inversiones reales"/>
    <s v="02"/>
    <x v="2"/>
    <s v="1511"/>
    <s v="1511. Planficación y gestión del urbanismo"/>
    <s v="60"/>
    <s v="609"/>
  </r>
  <r>
    <n v="220240028763"/>
    <s v="AD"/>
    <d v="2024-07-01T00:00:00"/>
    <n v="22024005180"/>
    <s v="2024 02 1511 609"/>
    <n v="15560.6"/>
    <x v="563"/>
    <s v="ESTUDIO ARQUEOLÓGICO EN EL ENTORNO DE LA FACTORIA MICHELIN - EL CABILDO-"/>
    <n v="220"/>
    <s v="LA CISTERNIGA"/>
    <s v="VALLADOLID"/>
    <x v="0"/>
    <s v="AdDirec - Adjudicación Directa"/>
    <s v="SinC - Sin Criterio"/>
    <x v="0"/>
    <x v="2"/>
    <s v="6"/>
    <s v="6. Inversiones reales"/>
    <s v="02"/>
    <x v="2"/>
    <s v="1511"/>
    <s v="1511. Planficación y gestión del urbanismo"/>
    <s v="60"/>
    <s v="609"/>
  </r>
  <r>
    <n v="220239000090"/>
    <s v="AD"/>
    <d v="2024-01-01T00:00:00"/>
    <n v="22024003184"/>
    <s v="2024 02 1511 619"/>
    <n v="916593.26"/>
    <x v="892"/>
    <s v="OBRA URBANIZACIÓN CAMINO VIEJO SIMANCAS (LOTE 1)"/>
    <n v="220"/>
    <s v="CARBAJOSA DE LA SAGRADA"/>
    <s v="SALAMANCA"/>
    <x v="2"/>
    <s v="PrAbier - Procedimiento Abierto"/>
    <s v="MultiC - MultiCriterio"/>
    <x v="1"/>
    <x v="0"/>
    <s v="6"/>
    <s v="6. Inversiones reales"/>
    <s v="02"/>
    <x v="2"/>
    <s v="1511"/>
    <s v="1511. Planficación y gestión del urbanismo"/>
    <s v="61"/>
    <s v="619"/>
  </r>
  <r>
    <n v="220239000167"/>
    <s v="AD"/>
    <d v="2024-01-01T00:00:00"/>
    <n v="22024003188"/>
    <s v="2024 02 1511 619"/>
    <n v="5243.12"/>
    <x v="9"/>
    <s v="CONTRATO BASADO DE CONTROL DE CALIDAD (LOTE 2) OBRA URB.CAMINO VIEJO SIMANCAS (LOTE 1)."/>
    <n v="220"/>
    <s v="ZARATAN"/>
    <s v="VALLADOLID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1"/>
    <s v="619"/>
  </r>
  <r>
    <n v="220239000711"/>
    <s v="AD"/>
    <d v="2024-01-01T00:00:00"/>
    <n v="22024003192"/>
    <s v="2024 02 1511 619"/>
    <n v="3872"/>
    <x v="25"/>
    <s v="ASISTENCIA TECNICA A LA DIREC.FACULTATIVA EXP.19/23 CM.VIEJO SIMANCAS (TRAMO 1)."/>
    <n v="220"/>
    <s v="VALLADOLID"/>
    <s v="VALLADOLID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1"/>
    <s v="619"/>
  </r>
  <r>
    <n v="220239000569"/>
    <s v="AD"/>
    <d v="2024-01-01T00:00:00"/>
    <n v="22024003190"/>
    <s v="2024 02 1511 619"/>
    <n v="2160.9"/>
    <x v="10"/>
    <s v="CONTRATO BASADO DE CONTROL CALIDAD (LOTE 1 ENSAYOS)OBRA URBANIZACIÓN CAMINO VIEJO SIMANCAS (LOTE 1)"/>
    <n v="220"/>
    <s v="MALAGA"/>
    <s v="MALAG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1"/>
    <s v="619"/>
  </r>
  <r>
    <n v="220239000089"/>
    <s v="AD"/>
    <d v="2024-01-01T00:00:00"/>
    <n v="22024003183"/>
    <s v="2024 02 1511 619"/>
    <n v="1872.79"/>
    <x v="25"/>
    <s v="SEGURIDAD Y SALUD OBRA URBANIZACIÓN CAMINO VIEJO SIMANCAS (LOTE 1)"/>
    <n v="220"/>
    <s v="VALLADOLID"/>
    <s v="VALLADOLID"/>
    <x v="0"/>
    <s v="PrAbier - Procedimiento Abierto"/>
    <s v="MultiC - MultiCriterio"/>
    <x v="1"/>
    <x v="0"/>
    <s v="6"/>
    <s v="6. Inversiones reales"/>
    <s v="02"/>
    <x v="2"/>
    <s v="1511"/>
    <s v="1511. Planficación y gestión del urbanismo"/>
    <s v="61"/>
    <s v="619"/>
  </r>
  <r>
    <n v="220240025256"/>
    <s v="AD"/>
    <d v="2024-06-19T00:00:00"/>
    <n v="22024005070"/>
    <s v="2024 02 1511 619"/>
    <n v="7260"/>
    <x v="893"/>
    <s v="ACTUALIZACIÓN DEL PROYECTO CONSTRUCTIVO CAMINO VIEJO DE SIMANCAS"/>
    <s v="220"/>
    <s v="VALLADOLID"/>
    <s v="VALLADOLID"/>
    <x v="0"/>
    <s v="AdDirec - Adjudicación Directa"/>
    <s v="SinC - Sin Criterio"/>
    <x v="0"/>
    <x v="1"/>
    <s v="6"/>
    <s v="6. Inversiones reales"/>
    <s v="02"/>
    <x v="2"/>
    <s v="1511"/>
    <s v="1511. Planficación y gestión del urbanismo"/>
    <s v="61"/>
    <s v="619"/>
  </r>
  <r>
    <n v="220220046631"/>
    <s v="AD"/>
    <d v="2024-04-15T00:00:00"/>
    <n v="22022003306"/>
    <s v="2024 02 1511 619"/>
    <n v="719.2"/>
    <x v="19"/>
    <s v="ADJ.C.CALIDAD LOTE 2 (A.TEC).EXPT.6/22 O. FASE I REURB.CALLES DANIEL DEL OLMO Y PRIMER TRAMO N. DE CASTILLA (POL. ARGAL)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29000388"/>
    <s v="AD"/>
    <d v="2024-04-15T00:00:00"/>
    <n v="22023000458"/>
    <s v="2024 02 1511 619"/>
    <n v="6960.48"/>
    <x v="19"/>
    <s v="ADJ.C.CALIDAD LOTE 2.EXPTE.6/22 OBRAS FASE I REURBANIZACIÓN C. DANIEL DEL OLMO Y PRIMER TRAMO NORTE DE CASTILLA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29000347"/>
    <s v="AD"/>
    <d v="2024-04-15T00:00:00"/>
    <n v="22023000448"/>
    <s v="2024 02 1511 619"/>
    <n v="697597.61"/>
    <x v="894"/>
    <s v="EXPTE.6/22  ADJUDICACIÓN OBRAS FASE I REURBANIZACIÓN C. DANIEL DEL OLMO Y PRIMER TRAMO NORTE DE CASTILLA (POL. ARGALES)"/>
    <s v="220"/>
    <s v="MADRID"/>
    <s v="MADRID"/>
    <x v="2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30057359"/>
    <s v="AD"/>
    <d v="2024-04-15T00:00:00"/>
    <n v="22023007267"/>
    <s v="2024 02 1511 619"/>
    <n v="91.11"/>
    <x v="10"/>
    <s v="CONTRATO BASADO DE CONTROL CALIDAD (LOTE 1 ENSAYOS) OBRA URBANIZACIÓN CAMINO VIEJO SIMANCAS LOTE 1.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30047795"/>
    <s v="AD"/>
    <d v="2024-04-15T00:00:00"/>
    <n v="22023001967"/>
    <s v="2024 02 1511 619"/>
    <n v="226304.47"/>
    <x v="892"/>
    <s v="URBANIZACIÓN CM.VIEJO SIMANCAS (SÓLO OBRA) TRAMO 1 (EXPTE.17/2022)."/>
    <s v="220"/>
    <s v="CARBAJOSA DE LA SAGRADA"/>
    <s v="SALAMANCA"/>
    <x v="2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20046630"/>
    <s v="AD"/>
    <d v="2024-04-15T00:00:00"/>
    <n v="22022003306"/>
    <s v="2024 02 1511 619"/>
    <n v="8936.39"/>
    <x v="890"/>
    <s v="ADJ.C.CALIDA.LOTE 1(ENSAYO MAT).EXPT.6/22 O. FAS I REURB. CALLES DAN. DEL OLMO Y PRIMER TRAMO N. DE CASTILLA (POL.ARG.)"/>
    <s v="220"/>
    <s v="VALLADOLID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29000387"/>
    <s v="AD"/>
    <d v="2024-04-15T00:00:00"/>
    <n v="22023000457"/>
    <s v="2024 02 1511 619"/>
    <n v="8333.01"/>
    <x v="890"/>
    <s v="ADJ.C.CALID.(LOTE 1)EXPTE.6/22 OBRAS FASE I REURBANIZACIÓN C. DANIEL DEL OLMO Y PRIMER TRAMO NORTE DE CASTILLA"/>
    <s v="220"/>
    <s v="VALLADOLID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30062303"/>
    <s v="AD"/>
    <d v="2024-04-15T00:00:00"/>
    <n v="22023007963"/>
    <s v="2024 02 1511 619"/>
    <n v="4734.21"/>
    <x v="25"/>
    <s v="REDACCIÓN PROYECTO (LOTE 2) MODIFICADO OBRAS REURBANIZACIÓN POLÍGONO ARGALES EXPTE.6/22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29000614"/>
    <s v="AD"/>
    <d v="2024-04-15T00:00:00"/>
    <n v="22023001231"/>
    <s v="2024 02 1511 619"/>
    <n v="267.83999999999997"/>
    <x v="25"/>
    <s v="ASISTENCIA TÉCNICA Y DIREC.FACULTAT.OBRAS REURBANIZACIÓN AVDA. NORTE DE CASTILLA (FASE I) POL.ARG,EXPTE.6/22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30016599"/>
    <s v="AD"/>
    <d v="2024-04-15T00:00:00"/>
    <n v="22023001967"/>
    <s v="2024 02 1511 619"/>
    <n v="7.97"/>
    <x v="25"/>
    <s v="SEGURIDAD Y SALUD OBRA URBANIZACIÓN CAMINO VIEJO SIMANCAS  -TRAMO 1 (EXPTE. 17/2022).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40035412"/>
    <s v="AD"/>
    <d v="2024-08-05T00:00:00"/>
    <n v="22024005886"/>
    <s v="2024 02 1511 619"/>
    <n v="6593.42"/>
    <x v="19"/>
    <s v="C.CALIDAD (LOTE 2) ASISTENCIA TÉCNICA MOD.1 OBRA REURBANIZACIÓN (FASE 1) POLÍGONO ARGALES"/>
    <n v="220"/>
    <s v="SANT CUGAT DEL VALLES"/>
    <s v="BARCELONA"/>
    <x v="0"/>
    <s v="PrAbier - Procedimiento Abierto"/>
    <s v="MultiC - MultiCriterio"/>
    <x v="2"/>
    <x v="2"/>
    <s v="6"/>
    <s v="6. Inversiones reales"/>
    <s v="02"/>
    <x v="2"/>
    <s v="1511"/>
    <s v="1511. Planficación y gestión del urbanismo"/>
    <s v="61"/>
    <s v="619"/>
  </r>
  <r>
    <n v="220240042312"/>
    <s v="AD"/>
    <d v="2024-09-10T00:00:00"/>
    <n v="22024005625"/>
    <s v="2024 02 1511 619"/>
    <n v="744917.61"/>
    <x v="894"/>
    <s v="MODIF.NÚM.1 OBRA REURBANIZACIÓN C/DANIEL DEL OLMO Y PRIMER TRAMO C/NORTE DE CASTILLA EN POL.ARGALES VALLAD."/>
    <n v="220"/>
    <s v="MADRID"/>
    <s v="MADRID"/>
    <x v="2"/>
    <s v="PrAbier - Procedimiento Abierto"/>
    <s v="MultiC - MultiCriterio"/>
    <x v="1"/>
    <x v="2"/>
    <s v="6"/>
    <s v="6. Inversiones reales"/>
    <s v="02"/>
    <x v="2"/>
    <s v="1511"/>
    <s v="1511. Planficación y gestión del urbanismo"/>
    <s v="61"/>
    <s v="619"/>
  </r>
  <r>
    <n v="220240041390"/>
    <s v="AD"/>
    <d v="2024-09-02T00:00:00"/>
    <n v="22023007963"/>
    <s v="2024 02 1511 619"/>
    <n v="12934.78"/>
    <x v="25"/>
    <s v="REDACCIÓN PROYECTO MODIFICADO Nº 1 DE LA OBRA DE REURBANIZACIÓN POLÍGONO DE ARGALES EXPTE. 6/22"/>
    <n v="220"/>
    <s v="VALLADOLID"/>
    <s v="VALLADOLID"/>
    <x v="0"/>
    <s v="PrAbier - Procedimiento Abierto"/>
    <s v="UniC - Único Criterio"/>
    <x v="1"/>
    <x v="2"/>
    <s v="6"/>
    <s v="6. Inversiones reales"/>
    <s v="02"/>
    <x v="2"/>
    <s v="1511"/>
    <s v="1511. Planficación y gestión del urbanismo"/>
    <s v="61"/>
    <s v="619"/>
  </r>
  <r>
    <n v="220240038459"/>
    <s v="AD"/>
    <d v="2024-08-19T00:00:00"/>
    <n v="22024005884"/>
    <s v="2024 02 1511 619"/>
    <n v="7702.02"/>
    <x v="890"/>
    <s v="C.CALIDAD(LOTE 1) ENSAYOS MATERIALES MOD.Nº1 OBRA REURBANIZ.(FASE 1)POLÍGONO ARGALES. EXPTE.6/22"/>
    <n v="220"/>
    <s v="VALLADOLID"/>
    <s v="VALLADOLID"/>
    <x v="0"/>
    <s v="PrAbier - Procedimiento Abierto"/>
    <s v="MultiC - MultiCriterio"/>
    <x v="2"/>
    <x v="2"/>
    <s v="6"/>
    <s v="6. Inversiones reales"/>
    <s v="02"/>
    <x v="2"/>
    <s v="1511"/>
    <s v="1511. Planficación y gestión del urbanismo"/>
    <s v="61"/>
    <s v="619"/>
  </r>
  <r>
    <n v="220240042734"/>
    <s v="AD"/>
    <d v="2024-09-16T00:00:00"/>
    <n v="22024005880"/>
    <s v="2024 02 1511 619"/>
    <n v="3028.97"/>
    <x v="25"/>
    <s v="ASISTENCIA DIRECCIÓN FACULTATIVA MOD.Nº 1 OBRAS REURBANIZACIÓN POLÍGONO ARGALES. EXPTE. 6/22"/>
    <s v="220"/>
    <s v="VALLADOLID"/>
    <s v="VALLADOLID"/>
    <x v="0"/>
    <s v="PrAbier - Procedimiento Abierto"/>
    <s v="MultiC - MultiCriterio"/>
    <x v="2"/>
    <x v="2"/>
    <s v="6"/>
    <s v="6. Inversiones reales"/>
    <s v="02"/>
    <x v="2"/>
    <s v="1511"/>
    <s v="1511. Planficación y gestión del urbanismo"/>
    <s v="61"/>
    <s v="619"/>
  </r>
  <r>
    <n v="220240022935"/>
    <s v="AD"/>
    <d v="2024-06-06T00:00:00"/>
    <n v="22024004877"/>
    <s v="2024 02 9332 632"/>
    <n v="2539.79"/>
    <x v="266"/>
    <s v="Renovación elementos instalación hidraúlica de la sala de calderas de San Benito."/>
    <s v="220"/>
    <s v="VILLANUBLA"/>
    <s v="VALLADOLID"/>
    <x v="0"/>
    <s v="AdDirec - Adjudicación Directa"/>
    <s v="SinC - Sin Criterio"/>
    <x v="0"/>
    <x v="1"/>
    <s v="6"/>
    <s v="6. Inversiones reales"/>
    <s v="02"/>
    <x v="2"/>
    <s v="9332"/>
    <s v="9332. Mantenimiento de edificios e instalaciones municipales"/>
    <s v="63"/>
    <s v="632"/>
  </r>
  <r>
    <n v="220240022334"/>
    <s v="AD"/>
    <d v="2024-05-31T00:00:00"/>
    <n v="22024004850"/>
    <s v="2024 02 9332 632"/>
    <n v="5999.18"/>
    <x v="851"/>
    <s v="DEMOLICIÓN A REALIZAR EN LA CAFETERÍA PARQUE DE LAS NORIAS(INCENDIO) CON CARACTER DE URGENCIA."/>
    <s v="220"/>
    <s v="VALLADOLID"/>
    <s v="VALLADOLID"/>
    <x v="2"/>
    <s v="AdDirec - Adjudicación Directa"/>
    <s v="SinC - Sin Criterio"/>
    <x v="0"/>
    <x v="1"/>
    <s v="6"/>
    <s v="6. Inversiones reales"/>
    <s v="02"/>
    <x v="2"/>
    <s v="9332"/>
    <s v="9332. Mantenimiento de edificios e instalaciones municipales"/>
    <s v="63"/>
    <s v="632"/>
  </r>
  <r>
    <n v="220240013931"/>
    <s v="AD"/>
    <d v="2024-05-02T00:00:00"/>
    <n v="22024004297"/>
    <s v="2024 02 9332 632"/>
    <n v="614.91999999999996"/>
    <x v="19"/>
    <s v="C.CALIDAD(LOTE 2)ASISTENCIA TECNICA RETEJADO PATIO NOVICIOS EDIF.MUNICIPAL DE SAN BENITO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9332"/>
    <s v="9332. Mantenimiento de edificios e instalaciones municipales"/>
    <s v="63"/>
    <s v="632"/>
  </r>
  <r>
    <n v="220240012551"/>
    <s v="AD"/>
    <d v="2024-04-25T00:00:00"/>
    <n v="22024004190"/>
    <s v="2024 02 9332 632"/>
    <n v="150.44"/>
    <x v="7"/>
    <s v="COORDINACIÓN SEGURIDAD Y SALUD OBRAS RETEJADO PATIO TRASERO DE CARGAS Y AL PATIO NOVICIOS EDIF.SAN BENITO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9332"/>
    <s v="9332. Mantenimiento de edificios e instalaciones municipales"/>
    <s v="63"/>
    <s v="632"/>
  </r>
  <r>
    <n v="220220014912"/>
    <s v="AD"/>
    <d v="2024-04-15T00:00:00"/>
    <n v="22022003236"/>
    <s v="2024 02 9332 632"/>
    <n v="26.58"/>
    <x v="19"/>
    <s v="RETEJADO CLAUSTRO CENTRAL SAN BENITO_CALIDAD"/>
    <s v="220"/>
    <s v="SANT CUGAT DEL VALLES"/>
    <s v="BARCELONA"/>
    <x v="2"/>
    <s v="PrAbier - Procedimiento Abierto"/>
    <s v="MultiC - MultiCriterio"/>
    <x v="2"/>
    <x v="1"/>
    <s v="6"/>
    <s v="6. Inversiones reales"/>
    <s v="02"/>
    <x v="2"/>
    <s v="9332"/>
    <s v="9332. Mantenimiento de edificios e instalaciones municipales"/>
    <s v="63"/>
    <s v="632"/>
  </r>
  <r>
    <n v="220220035083"/>
    <s v="AD"/>
    <d v="2024-04-15T00:00:00"/>
    <n v="22022001551"/>
    <s v="2024 02 9332 632"/>
    <n v="26.58"/>
    <x v="19"/>
    <s v="CONTROL DE CALIDAD- OBRA REPARACION CUBIERTA SUROESTE MONASTERIO SAN BENITO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9332"/>
    <s v="9332. Mantenimiento de edificios e instalaciones municipales"/>
    <s v="63"/>
    <s v="632"/>
  </r>
  <r>
    <n v="220230064390"/>
    <s v="AD"/>
    <d v="2024-04-15T00:00:00"/>
    <n v="22023008196"/>
    <s v="2024 02 9332 632"/>
    <n v="47551.66"/>
    <x v="895"/>
    <s v="OBRAS RETEJADO CUBIERTAS PATIO TRASERO DE CARGAS Y NOVICIOS EDIFI.HOSPEDERIA SAN BENITO EL REAL"/>
    <s v="220"/>
    <s v="VALLADOLID"/>
    <s v="VALLADOLID"/>
    <x v="2"/>
    <s v="AdDirec - Adjudicación Directa"/>
    <s v="SinC - Sin Criterio"/>
    <x v="0"/>
    <x v="1"/>
    <s v="6"/>
    <s v="6. Inversiones reales"/>
    <s v="02"/>
    <x v="2"/>
    <s v="9332"/>
    <s v="9332. Mantenimiento de edificios e instalaciones municipales"/>
    <s v="63"/>
    <s v="632"/>
  </r>
  <r>
    <n v="220240038486"/>
    <s v="AD"/>
    <d v="2024-08-20T00:00:00"/>
    <n v="22024005970"/>
    <s v="2024 03 9241 623"/>
    <n v="13465.81"/>
    <x v="87"/>
    <s v="SPC 74/2024: SUMINISTRO E INSTALACIÓN DE SISTEMA DE SEGURIDAD EN NUEVAS INSTALACIONES DE FRONTÓN LAS FLORES"/>
    <n v="220"/>
    <s v="VALLADOLID"/>
    <s v="VALLADOLID"/>
    <x v="1"/>
    <s v="AdDirec - Adjudicación Directa"/>
    <s v="SinC - Sin Criterio"/>
    <x v="0"/>
    <x v="2"/>
    <s v="6"/>
    <s v="6. Inversiones reales"/>
    <s v="03"/>
    <x v="9"/>
    <s v="9241"/>
    <s v="9241. Participación ciudadana"/>
    <s v="62"/>
    <s v="623"/>
  </r>
  <r>
    <n v="220240042803"/>
    <s v="AD"/>
    <d v="2024-09-18T00:00:00"/>
    <n v="22024006596"/>
    <s v="2024 03 9241 623"/>
    <n v="11974.74"/>
    <x v="896"/>
    <s v="SPC 128/2024 CONEXIÓN DE FIBRA ÓPTICA, PREINSTALACIÓN DE AUDIOVISUALES Y PREINSTALACIÓN DE ALARMAS EN CENTRO LAS FLORES"/>
    <s v="220"/>
    <s v="ARROYO DE LA ENCOMIENDA"/>
    <s v="VALLADOLID"/>
    <x v="0"/>
    <s v="AdDirec - Adjudicación Directa"/>
    <s v="SinC - Sin Criterio"/>
    <x v="0"/>
    <x v="2"/>
    <s v="6"/>
    <s v="6. Inversiones reales"/>
    <s v="03"/>
    <x v="9"/>
    <s v="9241"/>
    <s v="9241. Participación ciudadana"/>
    <s v="62"/>
    <s v="623"/>
  </r>
  <r>
    <n v="220220010179"/>
    <s v="AD"/>
    <d v="2024-02-28T00:00:00"/>
    <n v="22022002654"/>
    <s v="2024 03 9241 632"/>
    <n v="5793.57"/>
    <x v="19"/>
    <s v="CONTROL CALIDAD OBRA REHABILITACIÓN ANTIGUO FRONTÓN LAS FLORES (CONTRATO BASADO ACUERDO MARCO CALIDAD EXP:SEMEU 09/2020)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29000069"/>
    <s v="AD"/>
    <d v="2024-02-28T00:00:00"/>
    <n v="22023000878"/>
    <s v="2024 03 9241 632"/>
    <n v="1634.94"/>
    <x v="19"/>
    <s v="CONTROL CALIDAD OBRA REHABILITACIÓN ANTIGUO FRONTÓN LAS FLORES (CONTRATO BASADO ACUERDO MARCO CALIDAD EXP:SEMEU 09/2020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35065"/>
    <s v="AD"/>
    <d v="2024-02-28T00:00:00"/>
    <n v="22023003747"/>
    <s v="2024 03 9241 632"/>
    <n v="203.08"/>
    <x v="19"/>
    <s v="ASISTENCIA TÉCNICA CONTROL DE CALIDAD DE LA OBRA  CONSTRUCCIÓN RAMPA TEMPLETE PARQUE DE LA PAZ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19001202"/>
    <s v="AD"/>
    <d v="2024-02-28T00:00:00"/>
    <n v="22022001985"/>
    <s v="2024 03 9241 632"/>
    <n v="426730.78"/>
    <x v="18"/>
    <s v="OBRA REHABILITACION ANTIGUO FRONTON DE LAS FLORES PARA CENTRO DOTACIONAL"/>
    <n v="220"/>
    <s v="PEREIRO DE AGUIAR"/>
    <s v="OURENSE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10081395"/>
    <s v="AD"/>
    <d v="2024-02-28T00:00:00"/>
    <n v="22021007258"/>
    <s v="2024 03 9241 632"/>
    <n v="858.58"/>
    <x v="7"/>
    <s v="COORDINACIÓN DE SEGURIDAD Y SALUD OBRA REHABILITACION ANTIGUO FRONTON DE LAS FLORES PARA CENTRO DOTACIONAL"/>
    <n v="220"/>
    <s v="VALLADOLID"/>
    <s v="VALLADOLID"/>
    <x v="0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10081394"/>
    <s v="AD"/>
    <d v="2024-02-28T00:00:00"/>
    <n v="22021007258"/>
    <s v="2024 03 9241 632"/>
    <n v="2649.4"/>
    <x v="10"/>
    <s v="CONTROL DE CALIDAD LOTE 1: ENSAYOS// OBRA REHABILITACION ANTIGUO FRONTON DE LAS FLORES PARA CENTRO DOTACIONAL"/>
    <n v="220"/>
    <s v="MALAGA"/>
    <s v="MALAG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10087660"/>
    <s v="AD"/>
    <d v="2024-02-28T00:00:00"/>
    <n v="22021007258"/>
    <s v="2024 03 9241 632"/>
    <n v="165743.57"/>
    <x v="18"/>
    <s v="OBRA REHABILITACION ANTIGUO FRONTON DE LAS FLORES PARA CENTRO DOTACIONAL"/>
    <n v="220"/>
    <s v="PEREIRO DE AGUIAR"/>
    <s v="OURENSE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19001203"/>
    <s v="AD"/>
    <d v="2024-02-28T00:00:00"/>
    <n v="22023003282"/>
    <s v="2024 03 9241 632"/>
    <n v="164910.9"/>
    <x v="18"/>
    <s v="OBRA REHABILITACIÓN ANTIGUO FRONTÓN LAS FLORES PARA CENTRO DOTACIONAL"/>
    <n v="220"/>
    <s v="PEREIRO DE AGUIAR"/>
    <s v="OURENSE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68707"/>
    <s v="AD"/>
    <d v="2024-02-28T00:00:00"/>
    <n v="22023006279"/>
    <s v="2024 03 9241 632"/>
    <n v="108647.59"/>
    <x v="897"/>
    <s v="SE-PC 82/2023: OBRA DEL CONTRATO DE RECUPERACION DEL ANFITEATRO DEL PARQUE DE LOS ALMENDROS DEL BARRIO DE PARQUESOL"/>
    <n v="220"/>
    <s v="MEDINA DEL CAMPO"/>
    <s v="VALLADOLID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35064"/>
    <s v="AD"/>
    <d v="2024-02-28T00:00:00"/>
    <n v="22023003747"/>
    <s v="2024 03 9241 632"/>
    <n v="64.180000000000007"/>
    <x v="10"/>
    <s v="ENSAYOS CONTROL DE CALIDAD DE LA OBRA  CONSTRUCCIÓN RAMPA TEMPLETE PARQUE DE LA PAZ"/>
    <n v="220"/>
    <s v="MALAGA"/>
    <s v="MALAG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03435"/>
    <s v="AD"/>
    <d v="2024-02-28T00:00:00"/>
    <n v="22023001682"/>
    <s v="2024 03 9241 632"/>
    <n v="57141.89"/>
    <x v="18"/>
    <s v="MODIFICADO OBRA REHABILITACIÓN ANTIGUO FRONTÓN LAS FLORES PARA CENTRO DOTACIONAL"/>
    <n v="220"/>
    <s v="PEREIRO DE AGUIAR"/>
    <s v="OURENSE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71785"/>
    <s v="AD"/>
    <d v="2024-02-28T00:00:00"/>
    <n v="22023006279"/>
    <s v="2024 03 9241 632"/>
    <n v="4483.04"/>
    <x v="898"/>
    <s v="EXP. SE PC 82/2023: RECUPERACIÓN ANFITEATRO PARQUESOL. CONTRATO AUXILIAR DE DIRECCIÓN DE OBRA"/>
    <n v="220"/>
    <s v="BURGOS"/>
    <s v="BURGOS"/>
    <x v="0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71784"/>
    <s v="AD"/>
    <d v="2024-02-28T00:00:00"/>
    <n v="22023006279"/>
    <s v="2024 03 9241 632"/>
    <n v="1836.1"/>
    <x v="19"/>
    <s v="EXP. SE PC 82/2023 RECUPERACIÓN ANFITEATRO PARQUESOL. CONTRATO AUXILIAR CALIDAD (LOTE 2)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54576"/>
    <s v="AD"/>
    <d v="2024-02-28T00:00:00"/>
    <n v="22023004288"/>
    <s v="2024 03 9241 632"/>
    <n v="1273.68"/>
    <x v="899"/>
    <s v="EXP. SE-PC 26-2023 REPARACIÓN CUBIERTA CC CASA CUNA FASE 2. DIRECCIÓN DE OBRA"/>
    <n v="220"/>
    <s v="VALLADOLID"/>
    <s v="VALLADOLID"/>
    <x v="0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71479"/>
    <s v="AD"/>
    <d v="2024-02-28T00:00:00"/>
    <n v="22021007258"/>
    <s v="2024 03 9241 632"/>
    <n v="682.28"/>
    <x v="19"/>
    <s v="EXP. 77/2021 OBRA REHABILITACION FRONTON DE LAS FLORES. AUXILIAR CALIDAD LOTE 2.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71776"/>
    <s v="AD"/>
    <d v="2024-02-28T00:00:00"/>
    <n v="22023006279"/>
    <s v="2024 03 9241 632"/>
    <n v="436.51"/>
    <x v="7"/>
    <s v="EXP. SE PC 82/2023: RECUPERACIÓN ANFITEATRO PARQUESOL. CONTRATO AUXILIAR DE SEGURIDAD Y SALUD"/>
    <n v="220"/>
    <s v="VALLADOLID"/>
    <s v="VALLADOLID"/>
    <x v="0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35062"/>
    <s v="AD"/>
    <d v="2024-02-28T00:00:00"/>
    <n v="22023003746"/>
    <s v="2024 03 9241 632"/>
    <n v="262.27999999999997"/>
    <x v="899"/>
    <s v="DIRECCIÓN DE OBRA EN LA OBRA DE SUSTITUCIÓN PAVIMENTO HALL CC JOSE LUIS MOSQUERA"/>
    <n v="220"/>
    <s v="VALLADOLID"/>
    <s v="VALLADOLID"/>
    <x v="0"/>
    <s v="AdDirec - Adjudicación Directa"/>
    <s v="SinC - Sin Criterio"/>
    <x v="0"/>
    <x v="0"/>
    <s v="6"/>
    <s v="6. Inversiones reales"/>
    <s v="03"/>
    <x v="9"/>
    <s v="9241"/>
    <s v="9241. Participación ciudadana"/>
    <s v="63"/>
    <s v="632"/>
  </r>
  <r>
    <n v="220230069253"/>
    <s v="AD"/>
    <d v="2024-02-28T00:00:00"/>
    <n v="22021007258"/>
    <s v="2024 03 9241 632"/>
    <n v="197.69"/>
    <x v="7"/>
    <s v="EXP. 77/2021 OBRA REHABILITACION FRONTON DE LAS FLORES. AUXILIAR COORDINACIÓN DE SEGURIDAD Y SALUD"/>
    <n v="220"/>
    <s v="VALLADOLID"/>
    <s v="VALLADOLID"/>
    <x v="0"/>
    <s v="AdDirec - Adjudicación Directa"/>
    <s v="SinC - Sin Criterio"/>
    <x v="0"/>
    <x v="0"/>
    <s v="6"/>
    <s v="6. Inversiones reales"/>
    <s v="03"/>
    <x v="9"/>
    <s v="9241"/>
    <s v="9241. Participación ciudadana"/>
    <s v="63"/>
    <s v="632"/>
  </r>
  <r>
    <n v="220230071775"/>
    <s v="AD"/>
    <d v="2024-02-28T00:00:00"/>
    <n v="22023006279"/>
    <s v="2024 03 9241 632"/>
    <n v="180.38"/>
    <x v="10"/>
    <s v="EXP. SE PC 82/2023 RECUPERACIÓN ANFITEATRO PARQUESOL. CONT. AUXILIAR CALIDAD (LOTE 1)"/>
    <n v="220"/>
    <s v="MALAGA"/>
    <s v="MALAG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71478"/>
    <s v="AD"/>
    <d v="2024-02-28T00:00:00"/>
    <n v="22021007258"/>
    <s v="2024 03 9241 632"/>
    <n v="53.11"/>
    <x v="10"/>
    <s v="EXP. 77/2021 OBRA REHABILITACION FRONTON DE LAS FLORES. AUXILIAR CALIDAD LOTE 1."/>
    <n v="220"/>
    <s v="MALAGA"/>
    <s v="MALAG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40035410"/>
    <s v="AD"/>
    <d v="2024-08-05T00:00:00"/>
    <n v="22024005700"/>
    <s v="2024 03 9241 632"/>
    <n v="24947.22"/>
    <x v="897"/>
    <s v="SPC 115/2024 OBRA DE ADAPTACIÓN DE LA BIBLIOTECA DEL CENTRO CÍVICO DE PARQUESOL A SALAS POLIVALENTES."/>
    <n v="220"/>
    <s v="MEDINA DEL CAMPO"/>
    <s v="VALLADOLID"/>
    <x v="2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2"/>
  </r>
  <r>
    <n v="220240032661"/>
    <s v="AD"/>
    <d v="2024-07-24T00:00:00"/>
    <n v="22024005414"/>
    <s v="2024 03 9241 632"/>
    <n v="64.19"/>
    <x v="10"/>
    <s v="EXP. SPC 115/2024 CONTROL DE CALIDAD DE OBRA PARA ADAPTACIÓN DE BIBLIOTECA DEL C.C. PARQUESOL (LOTE 1)"/>
    <s v="220"/>
    <s v="MALAGA"/>
    <s v="MALAGA"/>
    <x v="0"/>
    <s v="PrAbier - Procedimiento Abierto"/>
    <s v="MultiC - MultiCriterio"/>
    <x v="2"/>
    <x v="2"/>
    <s v="6"/>
    <s v="6. Inversiones reales"/>
    <s v="03"/>
    <x v="9"/>
    <s v="9241"/>
    <s v="9241. Participación ciudadana"/>
    <s v="63"/>
    <s v="632"/>
  </r>
  <r>
    <n v="220240032662"/>
    <s v="AD"/>
    <d v="2024-07-24T00:00:00"/>
    <n v="22024005415"/>
    <s v="2024 03 9241 632"/>
    <n v="320.75"/>
    <x v="19"/>
    <s v="EXP. SPC 115/2024 CONTROL DE CALIDAD DE OBRA PARA ADAPTACIÓN DE BIBLIOTECA DEL C.C. PARQUESOL (LOTE 2)"/>
    <s v="220"/>
    <s v="SANT CUGAT DEL VALLES"/>
    <s v="BARCELONA"/>
    <x v="0"/>
    <s v="PrAbier - Procedimiento Abierto"/>
    <s v="MultiC - MultiCriterio"/>
    <x v="2"/>
    <x v="2"/>
    <s v="6"/>
    <s v="6. Inversiones reales"/>
    <s v="03"/>
    <x v="9"/>
    <s v="9241"/>
    <s v="9241. Participación ciudadana"/>
    <s v="63"/>
    <s v="632"/>
  </r>
  <r>
    <n v="220240031524"/>
    <s v="AD"/>
    <d v="2024-07-18T00:00:00"/>
    <n v="22024005416"/>
    <s v="2024 03 9241 632"/>
    <n v="83.83"/>
    <x v="7"/>
    <s v="EXP. SPC 115/2024: CONTRATO DE SEGURIDAD Y SALUD EN OBRA DE ADAPTACIÓN DE LA BIBLIOTECA DEL C.C. PARQUESOL"/>
    <n v="220"/>
    <s v="VALLADOLID"/>
    <s v="VALLADOLID"/>
    <x v="0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2"/>
  </r>
  <r>
    <n v="220240029225"/>
    <s v="AD"/>
    <d v="2024-07-04T00:00:00"/>
    <n v="22021007258"/>
    <s v="2024 03 9241 632"/>
    <n v="1263.02"/>
    <x v="7"/>
    <s v="SE PC 77/2021 COMPLEMENTARIO AL CONTRATO SEGURIDAD Y SALUD EN LA OBRA DE REMODELACIÓN DEL FRONTÓN DE LAS FLORES"/>
    <n v="220"/>
    <s v="VALLADOLID"/>
    <s v="VALLADOLID"/>
    <x v="0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2"/>
  </r>
  <r>
    <n v="220240013926"/>
    <s v="AD"/>
    <d v="2024-05-02T00:00:00"/>
    <n v="22024002838"/>
    <s v="2024 03 9241 633"/>
    <n v="590.48"/>
    <x v="617"/>
    <s v="EXP. SPC 34/2024 PSP: SUMINISTRO E INSTALACIÓN DE EQUIPO DE SONIDO PARA C.M. PINAR DE ANTEQUERA"/>
    <s v="230"/>
    <s v="VALLADOLID"/>
    <s v="VALLADOLID"/>
    <x v="1"/>
    <s v="AdDirec - Adjudicación Directa"/>
    <s v="SinC - Sin Criterio"/>
    <x v="0"/>
    <x v="1"/>
    <s v="6"/>
    <s v="6. Inversiones reales"/>
    <s v="03"/>
    <x v="9"/>
    <s v="9241"/>
    <s v="9241. Participación ciudadana"/>
    <s v="63"/>
    <s v="633"/>
  </r>
  <r>
    <n v="220240013254"/>
    <s v="AD"/>
    <d v="2024-04-26T00:00:00"/>
    <n v="22023007205"/>
    <s v="2024 03 9241 633"/>
    <n v="71288.429999999993"/>
    <x v="591"/>
    <s v="EXP. SE-PC 131/2023 SUMINISTRO E INSTALACIÓN DEL SISTEMA DE CLIMATIZACIÓN DEL TEATRO DEL CENTRO CÍVICO PARQUESOL."/>
    <s v="230"/>
    <s v="VALLADOLID"/>
    <s v="VALLADOLID"/>
    <x v="2"/>
    <s v="PrAbier - Procedimiento Abierto"/>
    <s v="MultiC - MultiCriterio"/>
    <x v="1"/>
    <x v="1"/>
    <s v="6"/>
    <s v="6. Inversiones reales"/>
    <s v="03"/>
    <x v="9"/>
    <s v="9241"/>
    <s v="9241. Participación ciudadana"/>
    <s v="63"/>
    <s v="633"/>
  </r>
  <r>
    <n v="220230071774"/>
    <s v="AD"/>
    <d v="2024-04-15T00:00:00"/>
    <n v="22024004111"/>
    <s v="2024 03 9241 633"/>
    <n v="1682.63"/>
    <x v="19"/>
    <s v="EXP. SE PC 131/2023 CLIMATIZACIÓN PARQUESOL: CONTROL DE CALIDAD"/>
    <s v="220"/>
    <s v="SANT CUGAT DEL VALLES"/>
    <s v="BARCELONA"/>
    <x v="0"/>
    <s v="PrAbier - Procedimiento Abierto"/>
    <s v="UniC - Único Criterio"/>
    <x v="2"/>
    <x v="1"/>
    <s v="6"/>
    <s v="6. Inversiones reales"/>
    <s v="03"/>
    <x v="9"/>
    <s v="9241"/>
    <s v="9241. Participación ciudadana"/>
    <s v="63"/>
    <s v="633"/>
  </r>
  <r>
    <n v="220230065035"/>
    <s v="AD"/>
    <d v="2024-04-15T00:00:00"/>
    <n v="22023008035"/>
    <s v="2024 03 9241 633"/>
    <n v="7840.8"/>
    <x v="259"/>
    <s v="Instalación de puertas en acceso, biblioteca y aulario del C.C. José Luis Mosquera"/>
    <s v="220"/>
    <s v="PALENCIA"/>
    <s v="PALENCIA"/>
    <x v="2"/>
    <s v="AdDirec - Adjudicación Directa"/>
    <s v="SinC - Sin Criterio"/>
    <x v="0"/>
    <x v="1"/>
    <s v="6"/>
    <s v="6. Inversiones reales"/>
    <s v="03"/>
    <x v="9"/>
    <s v="9241"/>
    <s v="9241. Participación ciudadana"/>
    <s v="63"/>
    <s v="633"/>
  </r>
  <r>
    <n v="220230067428"/>
    <s v="AD"/>
    <d v="2024-04-15T00:00:00"/>
    <n v="22023008680"/>
    <s v="2024 03 9241 633"/>
    <n v="7000"/>
    <x v="611"/>
    <s v="REPARACIÓN DE HUMEDADES EN LOCAL C/ CONDE ARTECHE, SEDE AAVV UNIÓN ESGUEVA"/>
    <s v="220"/>
    <s v="VALLADOLID"/>
    <s v="VALLADOLID"/>
    <x v="2"/>
    <s v="AdDirec - Adjudicación Directa"/>
    <s v="SinC - Sin Criterio"/>
    <x v="0"/>
    <x v="1"/>
    <s v="6"/>
    <s v="6. Inversiones reales"/>
    <s v="03"/>
    <x v="9"/>
    <s v="9241"/>
    <s v="9241. Participación ciudadana"/>
    <s v="63"/>
    <s v="633"/>
  </r>
  <r>
    <n v="220240035407"/>
    <s v="D"/>
    <d v="2024-08-05T00:00:00"/>
    <n v="22024004264"/>
    <s v="2024 03 9241 633"/>
    <n v="40958.5"/>
    <x v="557"/>
    <s v="SE PC 76/2024 RENOVACIÓN DE CALDERAS (LOTE 2): C.I.C. NATIVIDAD ÁLVAREZ CHACÓN. OBRA"/>
    <n v="300"/>
    <s v="VALLADOLID"/>
    <s v="VALLADOLID"/>
    <x v="1"/>
    <s v="PrAbier - Procedimiento Abierto"/>
    <s v="MultiC - MultiCriterio"/>
    <x v="1"/>
    <x v="2"/>
    <s v="6"/>
    <s v="6. Inversiones reales"/>
    <s v="03"/>
    <x v="9"/>
    <s v="9241"/>
    <s v="9241. Participación ciudadana"/>
    <s v="63"/>
    <s v="633"/>
  </r>
  <r>
    <n v="220240035406"/>
    <s v="D"/>
    <d v="2024-08-05T00:00:00"/>
    <n v="22024004265"/>
    <s v="2024 03 9241 633"/>
    <n v="41097.65"/>
    <x v="279"/>
    <s v="SE-PC 76/2024 RENOVACIÓN DE CALDERAS (LOTE 1): C.C. PILARICA. OBRA"/>
    <n v="300"/>
    <s v="VALLADOLID"/>
    <s v="VALLADOLID"/>
    <x v="1"/>
    <s v="PrAbier - Procedimiento Abierto"/>
    <s v="MultiC - MultiCriterio"/>
    <x v="2"/>
    <x v="2"/>
    <s v="6"/>
    <s v="6. Inversiones reales"/>
    <s v="03"/>
    <x v="9"/>
    <s v="9241"/>
    <s v="9241. Participación ciudadana"/>
    <s v="63"/>
    <s v="633"/>
  </r>
  <r>
    <n v="220240035408"/>
    <s v="AD"/>
    <d v="2024-08-05T00:00:00"/>
    <n v="22024004264"/>
    <s v="2024 03 9241 633"/>
    <n v="164.46"/>
    <x v="7"/>
    <s v="SE PC 76/2024 RENOVACIÓN DE CALDERAS (LOTE 2): C.I.C. NATIVIDAD ÁLVAREZ CHACÓN. CONTRATO AUXILIAR DE SEGURIDAD"/>
    <n v="230"/>
    <s v="VALLADOLID"/>
    <s v="VALLADOLID"/>
    <x v="0"/>
    <s v="PrAbier - Procedimiento Abierto"/>
    <s v="MultiC - MultiCriterio"/>
    <x v="1"/>
    <x v="2"/>
    <s v="6"/>
    <s v="6. Inversiones reales"/>
    <s v="03"/>
    <x v="9"/>
    <s v="9241"/>
    <s v="9241. Participación ciudadana"/>
    <s v="63"/>
    <s v="633"/>
  </r>
  <r>
    <n v="220240035409"/>
    <s v="AD"/>
    <d v="2024-08-05T00:00:00"/>
    <n v="22024004265"/>
    <s v="2024 03 9241 633"/>
    <n v="169.95"/>
    <x v="7"/>
    <s v="SE-PC 76/2024 RENOVACIÓN DE CALDERAS (LOTE 1): C.C. PILARICA. CONTRATO AUXILIAR DE SEGURIDAD"/>
    <n v="230"/>
    <s v="VALLADOLID"/>
    <s v="VALLADOLID"/>
    <x v="0"/>
    <s v="PrAbier - Procedimiento Abierto"/>
    <s v="MultiC - MultiCriterio"/>
    <x v="1"/>
    <x v="2"/>
    <s v="6"/>
    <s v="6. Inversiones reales"/>
    <s v="03"/>
    <x v="9"/>
    <s v="9241"/>
    <s v="9241. Participación ciudadana"/>
    <s v="63"/>
    <s v="633"/>
  </r>
  <r>
    <n v="220240039295"/>
    <s v="AD"/>
    <d v="2024-08-21T00:00:00"/>
    <n v="22024006056"/>
    <s v="2024 03 9241 633"/>
    <n v="2649.9"/>
    <x v="279"/>
    <s v="SPC 118/2024 : SUMINISTRO E INSTALACIÓN DE CALDERA MURAL EN C.M. LA OVERUELA"/>
    <n v="220"/>
    <s v="VALLADOLID"/>
    <s v="VALLADOLID"/>
    <x v="1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3"/>
  </r>
  <r>
    <n v="220240042793"/>
    <s v="AD"/>
    <d v="2024-09-18T00:00:00"/>
    <n v="22024006571"/>
    <s v="2024 03 9241 633"/>
    <n v="39.770000000000003"/>
    <x v="7"/>
    <s v="SPC 119/2024: CONTROL DE SEGURIDAD Y SALUD EN CONTRATO DE SUMINISTRO E INSTALACIÓN CLIMATIZACIÓN PINAR DE ANTEQUERA"/>
    <s v="220"/>
    <s v="VALLADOLID"/>
    <s v="VALLADOLID"/>
    <x v="0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3"/>
  </r>
  <r>
    <n v="220240042802"/>
    <s v="AD"/>
    <d v="2024-09-18T00:00:00"/>
    <n v="22024006575"/>
    <s v="2024 03 9241 633"/>
    <n v="10749.88"/>
    <x v="505"/>
    <s v="SPC 119/2024 SUMINISTRO E INSTALACIÓN DE EQUIPOS DE CLIMATIZACIÓN PARA SALAS DEL C.M. PINAR DE ANTEQUERA"/>
    <s v="220"/>
    <s v="VALLADOLID"/>
    <s v="VALLADOLID"/>
    <x v="1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3"/>
  </r>
  <r>
    <n v="220240044419"/>
    <s v="AD"/>
    <d v="2024-09-27T00:00:00"/>
    <n v="22024006831"/>
    <s v="2024 03 9241 633"/>
    <n v="4314.8599999999997"/>
    <x v="76"/>
    <s v="REPARACIÓN DE SISTEMA DE CLIMATIZACIÓN DE PUENTE DUERO"/>
    <s v="220"/>
    <s v="VALLADOLID"/>
    <s v="MADRID"/>
    <x v="1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3"/>
  </r>
  <r>
    <n v="220240011055"/>
    <s v="AD"/>
    <d v="2024-04-10T00:00:00"/>
    <n v="22024003880"/>
    <s v="2024 04 3121 623"/>
    <n v="4999.96"/>
    <x v="336"/>
    <s v="COMPRA 2 CAMILLAS ELECTRICAS-MOTORIZADAS PARA LA REALIZACIÓN DE EXAMENES DE SALUD. DPTO. PREVENCIÓN Y SALUD LABORAL."/>
    <s v="220"/>
    <s v="VALDESTILLAS"/>
    <s v="VALLADOLID"/>
    <x v="1"/>
    <s v="AdDirec - Adjudicación Directa"/>
    <s v="SinC - Sin Criterio"/>
    <x v="0"/>
    <x v="1"/>
    <s v="6"/>
    <s v="6. Inversiones reales"/>
    <s v="04"/>
    <x v="8"/>
    <s v="3121"/>
    <s v="3121. Prevención y salud laboral"/>
    <s v="62"/>
    <s v="623"/>
  </r>
  <r>
    <n v="220240036696"/>
    <s v="REIN"/>
    <d v="2024-08-09T00:00:00"/>
    <n v="22024003880"/>
    <s v="2024 04 3121 623"/>
    <n v="-520"/>
    <x v="336"/>
    <s v="Reparación y ajuste de Electrocardiógrafo Cardioline"/>
    <n v="891"/>
    <s v="VALDESTILLAS"/>
    <s v="VALLADOLID"/>
    <x v="1"/>
    <s v="AdDirec - Adjudicación Directa"/>
    <s v="SinC - Sin Criterio"/>
    <x v="0"/>
    <x v="2"/>
    <s v="6"/>
    <s v="6. Inversiones reales"/>
    <s v="04"/>
    <x v="8"/>
    <s v="3121"/>
    <s v="3121. Prevención y salud laboral"/>
    <s v="62"/>
    <s v="623"/>
  </r>
  <r>
    <n v="220229000903"/>
    <s v="AD"/>
    <d v="2024-01-01T00:00:00"/>
    <n v="22024002871"/>
    <s v="2024 04 9202 641"/>
    <n v="37664.730000000003"/>
    <x v="900"/>
    <s v="EXPEDIENTE DE APLICACION DE  GESTION INTEGRAL DE RECURSOS HUMANOS 2021/2024 - AÑOS 23/24."/>
    <n v="220"/>
    <s v="DERIO"/>
    <s v="VIZCAYA"/>
    <x v="3"/>
    <s v="PrAbier - Procedimiento Abierto"/>
    <s v="MultiC - MultiCriterio"/>
    <x v="1"/>
    <x v="0"/>
    <s v="6"/>
    <s v="6. Inversiones reales"/>
    <s v="04"/>
    <x v="8"/>
    <n v="4312"/>
    <s v="4312. Mercados"/>
    <n v="64"/>
    <n v="641"/>
  </r>
  <r>
    <n v="220229000111"/>
    <s v="AD"/>
    <d v="2024-01-01T00:00:00"/>
    <n v="22024002819"/>
    <s v="2024 04 9204 626"/>
    <n v="181500"/>
    <x v="16"/>
    <s v="AMPLIACIÓN NUEVAS ÁREAS WIFI (67/2021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39000368"/>
    <s v="AD"/>
    <d v="2024-01-01T00:00:00"/>
    <n v="22024003157"/>
    <s v="2024 04 9204 626"/>
    <n v="133100"/>
    <x v="901"/>
    <s v="SUMINISTRO, INSTALACIÓN Y PUESTA EN MARCHA DE ORDENADORES PERSONALES Y MONITORES, PRIMERA PRÓRROGA, LOTE 1 (6/2023)"/>
    <n v="220"/>
    <s v="MADRID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39000620"/>
    <s v="AD"/>
    <d v="2024-01-01T00:00:00"/>
    <n v="22024003168"/>
    <s v="2024 04 9204 626"/>
    <n v="86872.58"/>
    <x v="902"/>
    <s v="SUMINISTRO NUEVO SISTEMA DE ALMACENAMIENTO PARA EL AYTO DE VALLADOLID, LOTE 1 (25/2023)"/>
    <n v="220"/>
    <s v="SEVILLA"/>
    <s v="SEVILLA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29000221"/>
    <s v="AD"/>
    <d v="2024-01-01T00:00:00"/>
    <n v="22024002984"/>
    <s v="2024 04 9204 626"/>
    <n v="15427.5"/>
    <x v="903"/>
    <s v="ACONDICIONAMIENTO CPD RESPALDO, LOTE 2   (59/2021)"/>
    <n v="220"/>
    <s v="BARCELONA"/>
    <s v="BARCELONA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40003310"/>
    <s v="AD"/>
    <d v="2024-02-23T00:00:00"/>
    <n v="22024001762"/>
    <s v="2024 04 9204 626"/>
    <n v="1712.15"/>
    <x v="904"/>
    <s v="SUMINISTRO DE 100 WEBCAM  CON DESTINO AL AYTO DE VALLADOLID"/>
    <n v="220"/>
    <s v="VALLADOLID"/>
    <s v="VALLADOLID"/>
    <x v="1"/>
    <s v="AdDirec - Adjudicación Directa"/>
    <s v="SinC - Sin Criterio"/>
    <x v="0"/>
    <x v="0"/>
    <s v="6"/>
    <s v="6. Inversiones reales"/>
    <s v="04"/>
    <x v="8"/>
    <s v="9204"/>
    <s v="9204. Tecnologías de la información y comunicación"/>
    <s v="62"/>
    <s v="626"/>
  </r>
  <r>
    <n v="220239000263"/>
    <s v="AD"/>
    <d v="2024-01-01T00:00:00"/>
    <n v="22024003154"/>
    <s v="2024 04 9204 626"/>
    <n v="45375"/>
    <x v="905"/>
    <s v="SUMINISTRO Y MAQUETACIÓN DE ORDENADORES PORTÁTILES, PRIMERA PRÓRROGA, LOTE 2 (6/2023)"/>
    <n v="220"/>
    <s v="POZUELO DE ALARCÓN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39000264"/>
    <s v="AD"/>
    <d v="2024-01-01T00:00:00"/>
    <n v="22024003155"/>
    <s v="2024 04 9204 626"/>
    <n v="16335"/>
    <x v="906"/>
    <s v="SUMINISTRO, INSTALACIÓN, CONFIGURACIÓN Y PUESTA EN MARCHA DE ESTACIONES DE TRABAJO, LOTE 3 , PRIMERA PRÓRROGA, (6/2023)"/>
    <n v="220"/>
    <s v="BARCELONA"/>
    <s v="BARCELONA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40012550"/>
    <s v="AD"/>
    <d v="2024-04-25T00:00:00"/>
    <n v="22024004180"/>
    <s v="2024 04 9204 626"/>
    <n v="1179.75"/>
    <x v="905"/>
    <s v="SUMINISTRO DE 125 MALETINES PARA PORTÁTILES"/>
    <s v="220"/>
    <s v="POZUELO DE ALARCÓN"/>
    <s v="MADRID"/>
    <x v="1"/>
    <s v="AdDirec - Adjudicación Directa"/>
    <s v="SinC - Sin Criterio"/>
    <x v="0"/>
    <x v="1"/>
    <s v="6"/>
    <s v="6. Inversiones reales"/>
    <s v="04"/>
    <x v="8"/>
    <s v="9204"/>
    <s v="9204. Tecnologías de la información y comunicación"/>
    <s v="62"/>
    <s v="626"/>
  </r>
  <r>
    <n v="220230033123"/>
    <s v="AD"/>
    <d v="2024-04-15T00:00:00"/>
    <n v="22023004751"/>
    <s v="2024 04 9204 626"/>
    <n v="16335"/>
    <x v="906"/>
    <s v="SUMINISTRO, INSTALACIÓN, CONFIGURACIÓN Y PUESTA EN MARCHA DE ESTACIONES DE TRABAJO, LOTE 3 , PRIMERA PRÓRROGA, (6/2023)"/>
    <s v="220"/>
    <s v="BARCELONA"/>
    <s v="BARCELONA"/>
    <x v="1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2"/>
    <s v="626"/>
  </r>
  <r>
    <n v="220239000561"/>
    <s v="AD"/>
    <d v="2024-01-01T00:00:00"/>
    <n v="22024003165"/>
    <s v="2024 04 9204 636"/>
    <n v="317003.3"/>
    <x v="907"/>
    <s v="MTO. Y REPARACIÓN DE LOS EQUIPOS DE TRAT. DE LA INFORMAC. (S. I. CRÍTICOS) LOTE 2  (SUBROGACIÓN  A ATOS HOLDING IBERIA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29000257"/>
    <s v="AD"/>
    <d v="2024-01-01T00:00:00"/>
    <n v="22024003193"/>
    <s v="2024 04 9204 636"/>
    <n v="269793.7"/>
    <x v="908"/>
    <s v="MANTENIMIENTO DE LA PLATAFORMA DE TELEFONÍA, LOTE 1 (73/2021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39000560"/>
    <s v="AD"/>
    <d v="2024-01-01T00:00:00"/>
    <n v="22024003164"/>
    <s v="2024 04 9204 636"/>
    <n v="132719.38"/>
    <x v="907"/>
    <s v="MTO. Y REPARACIÓN DE LOS EQUIPOS DE TRAT. DE LA INFORMAC. (S. INFORM. NO CRÍTICOS) LOTE 1  (SUBROGACIÓN  A ATOS HOLDING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29000110"/>
    <s v="AD"/>
    <d v="2024-01-01T00:00:00"/>
    <n v="22024002818"/>
    <s v="2024 04 9204 636"/>
    <n v="86212.5"/>
    <x v="16"/>
    <s v="GESTIÓN Y MANTENIMIENTO ÁREAS WIFI (67/2021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29000116"/>
    <s v="AD"/>
    <d v="2024-01-01T00:00:00"/>
    <n v="22024002820"/>
    <s v="2024 04 9204 636"/>
    <n v="28622.55"/>
    <x v="16"/>
    <s v="GESTIÓN Y MANTENIMIENTO ÁREAS WIFI (67/2021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29000256"/>
    <s v="AD"/>
    <d v="2024-01-01T00:00:00"/>
    <n v="22024002848"/>
    <s v="2024 04 9204 636"/>
    <n v="40526.81"/>
    <x v="267"/>
    <s v="MTO. Y REPARACIÓN DE LOS SISTEMAS ELÉCTRICOS Y DE ALIMENTACIÓN ININTERRUMPIDA, LOTE 2 , (73/2021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40008443"/>
    <s v="AD"/>
    <d v="2024-03-22T00:00:00"/>
    <n v="22024000058"/>
    <s v="2024 04 9204 636"/>
    <n v="29330.71"/>
    <x v="907"/>
    <s v="MTO Y REPARACIÓN DE LOS EQUIPOS DE TRAT DE LA INFORMAC (S INFORM NO CRÍTICOS) LOTE 1 MODIFICACIÓN CONTRATO (73/202 3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39000621"/>
    <s v="AD"/>
    <d v="2024-01-01T00:00:00"/>
    <n v="22024003169"/>
    <s v="2024 04 9204 636"/>
    <n v="13573.84"/>
    <x v="902"/>
    <s v="RENOVACIÓN SISTEMA DE ALMACENAMIENTO PARA EL AYTO DE VALLADOLID, LO TE 1, (25/2023)"/>
    <n v="220"/>
    <s v="SEVILLA"/>
    <s v="SEVILLA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40012545"/>
    <s v="AD"/>
    <d v="2024-04-25T00:00:00"/>
    <n v="22024003984"/>
    <s v="2024 04 9204 636"/>
    <n v="4708.42"/>
    <x v="383"/>
    <s v="REPARACIÓN FUGA GAS AIRE ACONDICIONADO"/>
    <s v="220"/>
    <s v="MADRID"/>
    <s v="MADRID"/>
    <x v="0"/>
    <s v="AdDirec - Adjudicación Directa"/>
    <s v="SinC - Sin Criterio"/>
    <x v="0"/>
    <x v="1"/>
    <s v="6"/>
    <s v="6. Inversiones reales"/>
    <s v="04"/>
    <x v="8"/>
    <s v="9204"/>
    <s v="9204. Tecnologías de la información y comunicación"/>
    <s v="63"/>
    <s v="636"/>
  </r>
  <r>
    <n v="220240011607"/>
    <s v="AD"/>
    <d v="2024-04-15T00:00:00"/>
    <n v="22023001365"/>
    <s v="2024 04 9204 636"/>
    <n v="2570.9699999999998"/>
    <x v="267"/>
    <s v="MTO. Y REPARACIÓN DE LOS SISTEMAS ELÉCTRICOS Y DE ALIMENTACIÓN ININTERRUMPIDA, LOTE 2 , (73/2021)"/>
    <s v="220"/>
    <s v="VALLADOLID"/>
    <s v="VALLADOLID"/>
    <x v="0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3"/>
    <s v="636"/>
  </r>
  <r>
    <n v="220240035991"/>
    <s v="AD"/>
    <d v="2024-08-07T00:00:00"/>
    <n v="22024005895"/>
    <s v="2024 04 9204 636"/>
    <n v="2716.45"/>
    <x v="267"/>
    <s v="SUSTITUCIÓN URGENTE SAI CENTRO CIVICO ZONA SUR"/>
    <n v="220"/>
    <s v="VALLADOLID"/>
    <s v="VALLADOLID"/>
    <x v="1"/>
    <s v="AdDirec - Adjudicación Directa"/>
    <s v="SinC - Sin Criterio"/>
    <x v="0"/>
    <x v="2"/>
    <s v="6"/>
    <s v="6. Inversiones reales"/>
    <s v="04"/>
    <x v="8"/>
    <s v="9204"/>
    <s v="9204. Tecnologías de la información y comunicación"/>
    <s v="63"/>
    <s v="636"/>
  </r>
  <r>
    <n v="220239000672"/>
    <s v="AD"/>
    <d v="2024-01-01T00:00:00"/>
    <n v="22024003172"/>
    <s v="2024 04 9204 641"/>
    <n v="279560.46000000002"/>
    <x v="656"/>
    <s v="SERVICIO INTEGRAL DE SOPORTE AL DESARROLLO DE SISTEMAS DE INFORMACIÓN, LOTE 1,SEGUNDA PRÓRROGA (50/2023)"/>
    <n v="220"/>
    <s v="BOECILLO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062"/>
    <s v="AD"/>
    <d v="2024-01-01T00:00:00"/>
    <n v="22024003803"/>
    <s v="2024 04 9204 641"/>
    <n v="210356.48000000001"/>
    <x v="909"/>
    <s v="IMPLANTACIÓN, EVOLUCIÓN Y MTO. DE LA PLATAFORMA DE ADMÓN ELECTRÓNICA  BASADA EN MOAD, LOTE 1 (68/2020)"/>
    <n v="220"/>
    <s v="SEVILLA"/>
    <s v="SEVILLA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25"/>
    <s v="AD"/>
    <d v="2024-01-01T00:00:00"/>
    <n v="22024003421"/>
    <s v="2024 04 9204 641"/>
    <n v="141883.07"/>
    <x v="386"/>
    <s v="SERVICIOS LÍNEA BASE OFICINA TÉCNICA DE SEGURIDAD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673"/>
    <s v="AD"/>
    <d v="2024-01-01T00:00:00"/>
    <n v="22024003173"/>
    <s v="2024 04 9204 641"/>
    <n v="119955.77"/>
    <x v="384"/>
    <s v="OFICINA DE CALIDAD DEL SOFTWARE Y MEJORA DE PROCESOS, LOTE 2. SEGUNDA PRÓRROGA, (50/2023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555"/>
    <s v="AD"/>
    <d v="2024-01-01T00:00:00"/>
    <n v="22024003163"/>
    <s v="2024 04 9204 641"/>
    <n v="116867.39"/>
    <x v="901"/>
    <s v="SERVICIOS DE MIGRACIÓN, MANTENIMIENTO Y ADMINISTRACIÓN DEL SISTEMA ITSM BMC REMEDY (70/2022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551"/>
    <s v="AD"/>
    <d v="2024-01-01T00:00:00"/>
    <n v="22024003159"/>
    <s v="2024 04 9204 641"/>
    <n v="110549.63"/>
    <x v="907"/>
    <s v="LICENCIAS VINCULADAS CON LOS SISTEMAS DEL CPD Y CAU), LOTE 2 GRUPO B (23/2022)   (SUBROGACIÓN  A ATOS HOLDING IBERIA)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39000554"/>
    <s v="AD"/>
    <d v="2024-01-01T00:00:00"/>
    <n v="22024003162"/>
    <s v="2024 04 9204 641"/>
    <n v="90952.68"/>
    <x v="907"/>
    <s v="MIGRAC  SIST  CORREO ELECTRÓNICO  AYTO.  VALLADOLID A EXCHANGE ON-LINE, LOTE 3 (REAJUSTE) (58/2021) SUBROG A ATOS HOLDIN"/>
    <n v="220"/>
    <s v="MADRID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670"/>
    <s v="AD"/>
    <d v="2024-01-01T00:00:00"/>
    <n v="22024003171"/>
    <s v="2024 04 9204 641"/>
    <n v="89543.59"/>
    <x v="389"/>
    <s v="MTO. Y ASIST. TÉC. DE LAS HERRAMIENTAS DE ADMÓN ELECTRÓNICA  AYTO  BASADAS EN AMARA SUITE, PRIMERA PRÓRROGA (48/2023)"/>
    <n v="220"/>
    <s v="ALCOBENDAS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553"/>
    <s v="AD"/>
    <d v="2024-01-01T00:00:00"/>
    <n v="22024003161"/>
    <s v="2024 04 9204 641"/>
    <n v="82521.100000000006"/>
    <x v="907"/>
    <s v="LICENCIAS VINCULADAS CON  LAS B. DE D. DE LOS SIST. DE INFORMACIÓN, LOTE 1 GRUPO A (23/2022) SUBROGACIÓN  A ATOS HOLDING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39000248"/>
    <s v="AD"/>
    <d v="2024-01-01T00:00:00"/>
    <n v="22024003153"/>
    <s v="2024 04 9204 641"/>
    <n v="82172.800000000003"/>
    <x v="910"/>
    <s v="MTO Y ASIST. TÉCNICA DEL SISTEMA DE INFORMACIÓN PRESUPUESTARIA, CONTABLE Y FINANCIERA,(81/2022)"/>
    <n v="220"/>
    <s v="ECIJA"/>
    <s v="SEVILLA"/>
    <x v="0"/>
    <s v="PrNegSP - Procedimiento Negociado Sin Publicidad"/>
    <s v="SinC - Sin Criterio"/>
    <x v="3"/>
    <x v="0"/>
    <s v="6"/>
    <s v="6. Inversiones reales"/>
    <s v="04"/>
    <x v="8"/>
    <s v="9204"/>
    <s v="9204. Tecnologías de la información y comunicación"/>
    <s v="64"/>
    <s v="641"/>
  </r>
  <r>
    <n v="220239000552"/>
    <s v="AD"/>
    <d v="2024-01-01T00:00:00"/>
    <n v="22024003160"/>
    <s v="2024 04 9204 641"/>
    <n v="79006.13"/>
    <x v="907"/>
    <s v="LICENCIAS VINCULADAS CON LOS SISTEMAS DEL CPD Y CAU), LOTE 2 GRUPO A (23/2022)   (SUBROGACIÓN  A ATOS HOLDING IBERIA)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29000063"/>
    <s v="AD"/>
    <d v="2024-01-01T00:00:00"/>
    <n v="22024002982"/>
    <s v="2024 04 9204 641"/>
    <n v="68222.710000000006"/>
    <x v="911"/>
    <s v="OFICINA DE PROYECTO PARA LA PRESTACIÓN DE SERV DE COORDINACIÓN.... DEL LOTE 1, LOTE 2  (68/2020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40007507"/>
    <s v="AD"/>
    <d v="2024-03-20T00:00:00"/>
    <n v="22024001587"/>
    <s v="2024 04 9204 641"/>
    <n v="63973.83"/>
    <x v="912"/>
    <s v="SOPORTE Y MTO  PORTAL Y SEDE ELECTRÓNICA DEL AYTO VALLADOLID, BASADOS EN PROXIA SUITE (22/2022), REAJUSTE ANUALIDADES"/>
    <n v="220"/>
    <s v="BOECILLO"/>
    <s v="VALLADOLID"/>
    <x v="0"/>
    <s v="PrNegSP - Procedimiento Negociado Sin Publicidad"/>
    <s v="SinC - Sin Criterio"/>
    <x v="3"/>
    <x v="0"/>
    <s v="6"/>
    <s v="6. Inversiones reales"/>
    <s v="04"/>
    <x v="8"/>
    <s v="9204"/>
    <s v="9204. Tecnologías de la información y comunicación"/>
    <s v="64"/>
    <s v="641"/>
  </r>
  <r>
    <n v="220239000360"/>
    <s v="AD"/>
    <d v="2024-01-01T00:00:00"/>
    <n v="22024003156"/>
    <s v="2024 04 9204 641"/>
    <n v="62776.94"/>
    <x v="913"/>
    <s v="SERVICIO DE MANTENIMIENTO Y ASISTENCIA TÉCNICA DEL SISTEMA DE PERSONAL Y NÓMINA, BASADO EN META4 E-MIND (11/2023)"/>
    <n v="220"/>
    <s v="SEVILLA"/>
    <s v="SEVILLA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30"/>
    <s v="AD"/>
    <d v="2024-01-01T00:00:00"/>
    <n v="22024003426"/>
    <s v="2024 04 9204 641"/>
    <n v="57054.55"/>
    <x v="386"/>
    <s v="SOLUCIÓN DE AUTENTICACIÓN CON DOBLE FACTOR (2FA)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28"/>
    <s v="AD"/>
    <d v="2024-01-01T00:00:00"/>
    <n v="22024003424"/>
    <s v="2024 04 9204 641"/>
    <n v="56546.11"/>
    <x v="386"/>
    <s v="SOLUCIÓN DE PROTECCIÓN DE ENDPOINT (EDR)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335"/>
    <s v="AD"/>
    <d v="2024-01-01T00:00:00"/>
    <n v="22024003804"/>
    <s v="2024 04 9204 641"/>
    <n v="43984.12"/>
    <x v="912"/>
    <s v="SOPORTE Y MANTENIMIENTO DEL PORTAL Y SEDE ELECTRÓNICA DEL AYUNTAMIENTO DE VALLADOLID, BASADOS EN PROXIA SUITE (22/2022)"/>
    <n v="220"/>
    <s v="BOECILLO"/>
    <s v="VALLADOLID"/>
    <x v="0"/>
    <s v="PrNegSP - Procedimiento Negociado Sin Publicidad"/>
    <s v="SinC - Sin Criterio"/>
    <x v="3"/>
    <x v="0"/>
    <s v="6"/>
    <s v="6. Inversiones reales"/>
    <s v="04"/>
    <x v="8"/>
    <s v="9204"/>
    <s v="9204. Tecnologías de la información y comunicación"/>
    <s v="64"/>
    <s v="641"/>
  </r>
  <r>
    <n v="220239000602"/>
    <s v="AD"/>
    <d v="2024-01-01T00:00:00"/>
    <n v="22024003166"/>
    <s v="2024 04 9204 641"/>
    <n v="19482.21"/>
    <x v="907"/>
    <s v="SUMINISTRO DE LICENCIAS DE PUESTO DE USUARIO (METALLIC, SOPHOS, MS PROJECT Y MS B1), LOTE 5 (25/2023)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39000498"/>
    <s v="AD"/>
    <d v="2024-01-01T00:00:00"/>
    <n v="22024003158"/>
    <s v="2024 04 9204 641"/>
    <n v="2202.5100000000002"/>
    <x v="907"/>
    <s v="LICENCIAS VINCULADAS CON LOS SISTEMAS DEL CPD Y CAU), LOTE 2 GRUPO A (23/2022) (SUBR.  A ATOS HOLDING ) MODIFI. CONTRATO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29000025"/>
    <s v="AD"/>
    <d v="2024-01-01T00:00:00"/>
    <n v="22024003802"/>
    <s v="2024 04 9204 641"/>
    <n v="14707.74"/>
    <x v="481"/>
    <s v="SUMINISTRO, INSTALACIÓN, CONFIGURACIÓN Y PUESTA EN MARCHA DE UN SISTEMA DE COPIAS DE SEGURIDAD, LOTE 1 (REAJ) (58/2021)"/>
    <n v="220"/>
    <s v="VALLADOLID"/>
    <s v="VALLADOL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42"/>
    <s v="AD"/>
    <d v="2024-01-01T00:00:00"/>
    <n v="22024002861"/>
    <s v="2024 04 9204 641"/>
    <n v="9579.17"/>
    <x v="481"/>
    <s v="LICENCIAS VINCULADAS CON LA SOLUCIÓN ANTIVIRUS  LOTE 3 GRUPO B (23/2022)"/>
    <n v="220"/>
    <s v="VALLADOLID"/>
    <s v="VALLADOL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29000444"/>
    <s v="AD"/>
    <d v="2024-01-01T00:00:00"/>
    <n v="22024003801"/>
    <s v="2024 04 9204 641"/>
    <n v="7755.95"/>
    <x v="481"/>
    <s v="LICENCIAS VINCULADAS CON LA SOLUCIÓN DE ANTIVIRUS, LOTE 3 GRUPO A (23/2022)"/>
    <n v="220"/>
    <s v="VALLADOLID"/>
    <s v="VALLADOL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39000626"/>
    <s v="AD"/>
    <d v="2024-01-01T00:00:00"/>
    <n v="22024003170"/>
    <s v="2024 04 9204 641"/>
    <n v="39860.519999999997"/>
    <x v="910"/>
    <s v="MTO. Y ASISTENCIA TÉCNICA DEL SISTEMA DE INFORMACIÓN DEL PADRÓN MUNICIPAL DE HABITANTES DEL AYTO DE VALLADOLID (12/2023"/>
    <n v="220"/>
    <s v="ECIJA"/>
    <s v="SEVILLA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066"/>
    <s v="AD"/>
    <d v="2024-01-01T00:00:00"/>
    <n v="22024003151"/>
    <s v="2024 04 9204 641"/>
    <n v="9165.75"/>
    <x v="914"/>
    <s v="SUMINISTRO DE LICENCIAS Y SOPORTE TÉCNICO DE LOR PRODUCTOS ArcGIS, 68/2022, SEGUNDA PRÓRROGA"/>
    <n v="220"/>
    <s v="MADRID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27"/>
    <s v="AD"/>
    <d v="2024-01-01T00:00:00"/>
    <n v="22024003423"/>
    <s v="2024 04 9204 641"/>
    <n v="26600"/>
    <x v="386"/>
    <s v="SERVICIOS BAJO DEMANDA OFICINA TÉCNICA DE SEGURIDAD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29"/>
    <s v="AD"/>
    <d v="2024-01-01T00:00:00"/>
    <n v="22024003425"/>
    <s v="2024 04 9204 641"/>
    <n v="35446.5"/>
    <x v="386"/>
    <s v="SOLUCIÓN DE PROTECCIÓN DE LA NAVEGACIÓN DEL USUARIO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31"/>
    <s v="AD"/>
    <d v="2024-01-01T00:00:00"/>
    <n v="22024002860"/>
    <s v="2024 04 9204 641"/>
    <n v="43597.13"/>
    <x v="386"/>
    <s v="SOLUCIÓN DE PROTECCIÓN DEL DOMINIO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235"/>
    <s v="AD"/>
    <d v="2024-01-01T00:00:00"/>
    <n v="22024003152"/>
    <s v="2024 04 9204 641"/>
    <n v="24403.87"/>
    <x v="915"/>
    <s v="LICENCIAS, MTO. Y ASISTENCIA TÉCNICA DEL GESTOR DOCUMENTAL ALFRESCO, SEGUNDA PRÓRROGA 1/6/23 AL 31/5/24 (3/2023)"/>
    <n v="220"/>
    <s v="MADRID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603"/>
    <s v="AD"/>
    <d v="2024-01-01T00:00:00"/>
    <n v="22024003167"/>
    <s v="2024 04 9204 641"/>
    <n v="39660"/>
    <x v="916"/>
    <s v="SUMINISTRO DE LICENCIAS DE WINDOWS 2022 DATA CENTER, LOTE 3 (25/2023)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40007175"/>
    <s v="AD"/>
    <d v="2024-03-18T00:00:00"/>
    <n v="22024003038"/>
    <s v="2024 04 9204 641"/>
    <n v="6957.5"/>
    <x v="917"/>
    <s v="BOLSA DE HORAS PARA EL MANTENIMIENTO EVOLUTIVO DE LA INTRANET CORPORATIVA"/>
    <n v="220"/>
    <s v="GIJÓN"/>
    <s v="ASTURIAS"/>
    <x v="0"/>
    <s v="AdDirec - Adjudicación Directa"/>
    <s v="SinC - Sin Criterio"/>
    <x v="0"/>
    <x v="0"/>
    <s v="6"/>
    <s v="6. Inversiones reales"/>
    <s v="04"/>
    <x v="8"/>
    <s v="9204"/>
    <s v="9204. Tecnologías de la información y comunicación"/>
    <s v="64"/>
    <s v="641"/>
  </r>
  <r>
    <n v="220240003672"/>
    <s v="AD"/>
    <d v="2024-02-28T00:00:00"/>
    <n v="22024002490"/>
    <s v="2024 04 9204 641"/>
    <n v="13861.76"/>
    <x v="914"/>
    <s v="SUMINISTRO DE LICENCIAS Y SOPORTE TÉCNICO DE LOS PRODUCTOS ARCGIS"/>
    <n v="220"/>
    <s v="MADRID"/>
    <s v="MADRID"/>
    <x v="1"/>
    <s v="AdDirec - Adjudicación Directa"/>
    <s v="SinC - Sin Criterio"/>
    <x v="0"/>
    <x v="0"/>
    <s v="6"/>
    <s v="6. Inversiones reales"/>
    <s v="04"/>
    <x v="8"/>
    <s v="9204"/>
    <s v="9204. Tecnologías de la información y comunicación"/>
    <s v="64"/>
    <s v="641"/>
  </r>
  <r>
    <n v="220240023646"/>
    <s v="AD"/>
    <d v="2024-06-11T00:00:00"/>
    <n v="22024005025"/>
    <s v="2024 04 9204 641"/>
    <n v="4840"/>
    <x v="918"/>
    <s v="CONTRATACIÓN DE UN DESARROLLO ESPECÍFICO SOBRE EL PORTAL DE EMPLEO JOBFIE PARA LA INCLUSIÓN DE OFERTAS DE EMPLEO PÚBLICO"/>
    <s v="220"/>
    <s v="VALLADOLID"/>
    <s v="VALLADOLID"/>
    <x v="0"/>
    <s v="AdDirec - Adjudicación Directa"/>
    <s v="SinC - Sin Criterio"/>
    <x v="0"/>
    <x v="1"/>
    <s v="6"/>
    <s v="6. Inversiones reales"/>
    <s v="04"/>
    <x v="8"/>
    <s v="9204"/>
    <s v="9204. Tecnologías de la información y comunicación"/>
    <s v="64"/>
    <s v="641"/>
  </r>
  <r>
    <n v="220240022256"/>
    <s v="AD"/>
    <d v="2024-05-30T00:00:00"/>
    <n v="22024004633"/>
    <s v="2024 04 9204 641"/>
    <n v="5324"/>
    <x v="919"/>
    <s v="CONTRATACIÓN DE UN DESARROLLO ESPECÍFICO SOBRE EL SOFTWARE DOGMA PARA LA EXPORTACIÓN DE CONTENIDOS A FICHEROS PDF"/>
    <s v="220"/>
    <s v="LAS ROZAS DE MADRID"/>
    <s v="MADRID"/>
    <x v="0"/>
    <s v="AdDirec - Adjudicación Directa"/>
    <s v="SinC - Sin Criterio"/>
    <x v="0"/>
    <x v="1"/>
    <s v="6"/>
    <s v="6. Inversiones reales"/>
    <s v="04"/>
    <x v="8"/>
    <s v="9204"/>
    <s v="9204. Tecnologías de la información y comunicación"/>
    <s v="64"/>
    <s v="641"/>
  </r>
  <r>
    <n v="220240022257"/>
    <s v="D"/>
    <d v="2024-05-30T00:00:00"/>
    <n v="22024003372"/>
    <s v="2024 04 9204 641"/>
    <n v="83796.47"/>
    <x v="920"/>
    <s v="SERVICIO ADMINISTRACIÓN ESPECIALIZADA Y SOPORTE A USUARIOS AVANTE (26/2023)"/>
    <s v="300"/>
    <s v="SEVILLA"/>
    <s v="SEVILLA"/>
    <x v="0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40017932"/>
    <s v="D"/>
    <d v="2024-05-15T00:00:00"/>
    <n v="22024002189"/>
    <s v="2024 04 9204 641"/>
    <n v="37620.410000000003"/>
    <x v="743"/>
    <s v="SUMINISTRO DE LICENCIAS Y SOPORTE TÉCNICO DEL GESTOR DOCUMENTAL ALFRESCO (10/2024)"/>
    <s v="300"/>
    <s v="LA CORUÑA"/>
    <s v="LA CORUÑA"/>
    <x v="1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40013326"/>
    <s v="D"/>
    <d v="2024-04-29T00:00:00"/>
    <n v="22024000073"/>
    <s v="2024 04 9204 641"/>
    <n v="33275"/>
    <x v="914"/>
    <s v="SUMINISTRO LICENCIAS Y SOPORTE TÉCNICO ArcGIS,  (65/2023)"/>
    <s v="300"/>
    <s v="MADRID"/>
    <s v="MADRID"/>
    <x v="1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40012029"/>
    <s v="AD"/>
    <d v="2024-04-18T00:00:00"/>
    <n v="22024003277"/>
    <s v="2024 04 9204 641"/>
    <n v="20925.650000000001"/>
    <x v="913"/>
    <s v="MTO Y ASISTENCIA TÉCNICA DEL SISTEMA DE PERSONAL Y NÓMINA, BASADO EN META4 E-MIND, PRIMERA PRÓRROGA (7/2024)"/>
    <s v="220"/>
    <s v="SEVILLA"/>
    <s v="SEVILLA"/>
    <x v="0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40012016"/>
    <s v="AD"/>
    <d v="2024-04-18T00:00:00"/>
    <n v="22024000783"/>
    <s v="2024 04 9204 641"/>
    <n v="82172.800000000003"/>
    <x v="910"/>
    <s v="MTO Y ASIST TÉC DEL SISTEMA DE INFORMACIÓN PRESUPUESTARIA, CONTABLE Y FINANCIERA, SICALWIN, PRIMERA PRÓRROGA (5/2024)"/>
    <s v="220"/>
    <s v="ECIJA"/>
    <s v="SEVILLA"/>
    <x v="0"/>
    <s v="PrNegSP - Procedimiento Negociado Sin Publicidad"/>
    <s v="SinC - Sin Criterio"/>
    <x v="3"/>
    <x v="1"/>
    <s v="6"/>
    <s v="6. Inversiones reales"/>
    <s v="04"/>
    <x v="8"/>
    <s v="9204"/>
    <s v="9204. Tecnologías de la información y comunicación"/>
    <s v="64"/>
    <s v="641"/>
  </r>
  <r>
    <n v="220240011609"/>
    <s v="AD"/>
    <d v="2024-04-15T00:00:00"/>
    <n v="22023000726"/>
    <s v="2024 04 9204 641"/>
    <n v="2026.41"/>
    <x v="386"/>
    <s v="SERVICIOS BAJO DEMANDA OFICINA TÉCNICA DE SEGURIDAD, LOTE 1   (59/2021)"/>
    <s v="220"/>
    <s v="SAN SEBASTIAN"/>
    <s v="GUIPUZKOA"/>
    <x v="0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30054587"/>
    <s v="AD"/>
    <d v="2024-04-15T00:00:00"/>
    <n v="22023006692"/>
    <s v="2024 04 9204 641"/>
    <n v="7131.75"/>
    <x v="907"/>
    <s v="LICENCIAS VINCULADAS CON LOS SISTEMAS DEL CPD Y CAU), LOTE 2 GRUPO B (23/2022)   (SUBROGACIÓN  A ATOS HOLDING IBERIA)"/>
    <s v="220"/>
    <s v="MADRID"/>
    <s v="MADRID"/>
    <x v="1"/>
    <s v="PrAbier - Procedimiento Abierto"/>
    <s v="UniC - Único Criterio"/>
    <x v="1"/>
    <x v="1"/>
    <s v="6"/>
    <s v="6. Inversiones reales"/>
    <s v="04"/>
    <x v="8"/>
    <s v="9204"/>
    <s v="9204. Tecnologías de la información y comunicación"/>
    <s v="64"/>
    <s v="641"/>
  </r>
  <r>
    <n v="220230059529"/>
    <s v="AD"/>
    <d v="2024-04-15T00:00:00"/>
    <n v="22023004682"/>
    <s v="2024 04 9204 641"/>
    <n v="5251.4"/>
    <x v="907"/>
    <s v="SUMINISTRO DE LICENCIAS VINCULADAS CON LOS PUESTOS DE USUARIO SOPHOS, METALLIC, MS PROJECT Y MS BI), LOTE 5 (25/2023)"/>
    <s v="220"/>
    <s v="MADRID"/>
    <s v="MADRID"/>
    <x v="1"/>
    <s v="PrAbier - Procedimiento Abierto"/>
    <s v="UniC - Único Criterio"/>
    <x v="1"/>
    <x v="1"/>
    <s v="6"/>
    <s v="6. Inversiones reales"/>
    <s v="04"/>
    <x v="8"/>
    <s v="9204"/>
    <s v="9204. Tecnologías de la información y comunicación"/>
    <s v="64"/>
    <s v="641"/>
  </r>
  <r>
    <n v="220240011608"/>
    <s v="AD"/>
    <d v="2024-04-15T00:00:00"/>
    <n v="22023000724"/>
    <s v="2024 04 9204 641"/>
    <n v="9798.42"/>
    <x v="912"/>
    <s v="SOPORTE Y MANTENIMIENTO DEL PORTAL Y SEDE ELECTRÓNICA DEL AYUNTAMIENTO DE VALLADOLID, BASADOS EN PROXIA SUITE (22/2022)"/>
    <s v="220"/>
    <s v="BOECILLO"/>
    <s v="VALLADOLID"/>
    <x v="0"/>
    <s v="PrNegSP - Procedimiento Negociado Sin Publicidad"/>
    <s v="SinC - Sin Criterio"/>
    <x v="3"/>
    <x v="1"/>
    <s v="6"/>
    <s v="6. Inversiones reales"/>
    <s v="04"/>
    <x v="8"/>
    <s v="9204"/>
    <s v="9204. Tecnologías de la información y comunicación"/>
    <s v="64"/>
    <s v="641"/>
  </r>
  <r>
    <n v="220240035832"/>
    <s v="AD"/>
    <d v="2024-08-06T00:00:00"/>
    <n v="22024003847"/>
    <s v="2024 04 9204 641"/>
    <n v="20831.64"/>
    <x v="921"/>
    <s v="LICENCIAS DEL SIST. DE GESTIÓN DE PERSONAL Y NÓMINA: META4MIND SECTOR PÚBLICO, (18/2024), LOTE 4 2ª PRÓRROGA"/>
    <n v="220"/>
    <s v="LAS ROZAS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35827"/>
    <s v="AD"/>
    <d v="2024-08-05T00:00:00"/>
    <n v="22024003873"/>
    <s v="2024 04 9204 641"/>
    <n v="11664.4"/>
    <x v="128"/>
    <s v="LIC. ASIT. TEC DEL SOFTWARE DE LOS SIST DE GES TDE INVENTARIO Y  CARTOGRAFÍA: INVE Y e-Map (18/2024) LOTE 3, 2ª PRÓRROGA"/>
    <n v="220"/>
    <s v="BARCELONA"/>
    <s v="BARCELONA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35829"/>
    <s v="AD"/>
    <d v="2024-08-05T00:00:00"/>
    <n v="22024004103"/>
    <s v="2024 04 9204 641"/>
    <n v="7260"/>
    <x v="919"/>
    <s v="LICENCIAS Y ASIST. TÉCNICA DEL SIST. DE INFORMAC AL CIUDADANO Y GEST. DE SUG. Y QUEJAS  LOTE 14 (18/2024), 2ª PRÓRROGA"/>
    <n v="220"/>
    <s v="LAS ROZAS DE MADRID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35828"/>
    <s v="AD"/>
    <d v="2024-08-05T00:00:00"/>
    <n v="22024003877"/>
    <s v="2024 04 9204 641"/>
    <n v="4742.75"/>
    <x v="922"/>
    <s v="SUSC. PRODUCTO AVD Meda Composer, A LA SUITE ADOBE: CREATIVE CLOUD,  PHOTOSHOP Y ACROBAT, LOTE 15 (18/2024), 2ª PRÓRROGA"/>
    <n v="220"/>
    <s v="LLEIDA"/>
    <s v="LERIDA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35126"/>
    <s v="AD"/>
    <d v="2024-08-01T00:00:00"/>
    <n v="22024003024"/>
    <s v="2024 04 9204 641"/>
    <n v="32988.089999999997"/>
    <x v="912"/>
    <s v="SOPORTE Y MTO DEL PORTAL Y SEDE ELECTRÓNICA  AYTO  VALLADOLID, BASADOS EN PROXIA SUITE, PRIMERA PRÓRROGA (16/2024)"/>
    <n v="220"/>
    <s v="BOECILLO"/>
    <s v="VALLADOLID"/>
    <x v="0"/>
    <s v="PrNegSP - Procedimiento Negociado Sin Publicidad"/>
    <s v="SinC - Sin Criterio"/>
    <x v="3"/>
    <x v="2"/>
    <s v="6"/>
    <s v="6. Inversiones reales"/>
    <s v="04"/>
    <x v="8"/>
    <s v="9204"/>
    <s v="9204. Tecnologías de la información y comunicación"/>
    <s v="64"/>
    <s v="641"/>
  </r>
  <r>
    <n v="220240044325"/>
    <s v="AD"/>
    <d v="2024-09-27T00:00:00"/>
    <n v="22024004941"/>
    <s v="2024 04 9204 641"/>
    <n v="22109.93"/>
    <x v="907"/>
    <s v="LICENCIAS VINCULADAS CON LOS SISTEMAS DEL CPD Y CENTRO DE ATENCIÓN A USUARIOS, LOTE 2 GRUPO B(19/2024), PRIMERA PRÓRROGA"/>
    <s v="220"/>
    <s v="MADRID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326"/>
    <s v="AD"/>
    <d v="2024-09-27T00:00:00"/>
    <n v="22024004942"/>
    <s v="2024 04 9204 641"/>
    <n v="81208.639999999999"/>
    <x v="907"/>
    <s v="LICENCIAS VINCULADAS CON LOS SISTEMAS DEL CPD Y CENTRO DE ATENCIÓN A USUARIOS, LOTE 2 GRUPO A(19/2024), PRIMERA PRÓRROGA"/>
    <s v="220"/>
    <s v="MADRID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327"/>
    <s v="AD"/>
    <d v="2024-09-27T00:00:00"/>
    <n v="22024004972"/>
    <s v="2024 04 9204 641"/>
    <n v="82521.100000000006"/>
    <x v="907"/>
    <s v="LICENCIAS VINCULADAS CON  LAS BASES DE DATOS DE LOS SISTEMAS DE INFORMACIÓN, LOTE 1 GRUPO A (19/2024), PRIMERA PRÓRROGA"/>
    <s v="220"/>
    <s v="MADRID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323"/>
    <s v="AD"/>
    <d v="2024-09-27T00:00:00"/>
    <n v="22024003393"/>
    <s v="2024 04 9204 641"/>
    <n v="7755.95"/>
    <x v="481"/>
    <s v="PRIMERA PRÓRROGA, LICENCIAS VINCULADAS CON LA SOLUCIÓN DE ANTIVIRUS, LOTE 3 GRUPO A (19/2024)"/>
    <s v="220"/>
    <s v="VALLADOLID"/>
    <s v="VALLADOL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324"/>
    <s v="AD"/>
    <d v="2024-09-27T00:00:00"/>
    <n v="22024003394"/>
    <s v="2024 04 9204 641"/>
    <n v="1915.83"/>
    <x v="481"/>
    <s v="PRIMERA PRÓRROGA, LICENCIAS VINCULADAS CON LA SOLUCIÓN ANTIVIRUS  LOTE 3 GRUPO B (19/2024)"/>
    <s v="220"/>
    <s v="VALLADOLID"/>
    <s v="VALLADOL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228"/>
    <s v="AD"/>
    <d v="2024-09-27T00:00:00"/>
    <n v="22024006206"/>
    <s v="2024 04 9204 641"/>
    <n v="13363.24"/>
    <x v="384"/>
    <s v="CONTRATACIÓN CONSULTORÍA SOBRE LA MIGRACIÓN A LA NUBE DEL AYTO DE VALLADOLID"/>
    <s v="220"/>
    <s v="VALLADOLID"/>
    <s v="VALLADOLID"/>
    <x v="0"/>
    <s v="AdDirec - Adjudicación Directa"/>
    <s v="SinC - Sin Criterio"/>
    <x v="0"/>
    <x v="2"/>
    <s v="6"/>
    <s v="6. Inversiones reales"/>
    <s v="04"/>
    <x v="8"/>
    <s v="9204"/>
    <s v="9204. Tecnologías de la información y comunicación"/>
    <s v="64"/>
    <s v="641"/>
  </r>
  <r>
    <n v="220240028972"/>
    <s v="AD"/>
    <d v="2024-07-03T00:00:00"/>
    <n v="22024005319"/>
    <s v="2024 04 9209 625"/>
    <n v="7205.19"/>
    <x v="923"/>
    <s v="ADQUISICIÓN DE MOBILIARIO CON DESTINO AL SERVICIO DE GESTIÓN RECAUDATORIA (MESAS TRABAJO)"/>
    <n v="220"/>
    <s v="VALLADOLID"/>
    <s v="VALLADOLID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40028971"/>
    <s v="AD"/>
    <d v="2024-07-03T00:00:00"/>
    <n v="22024005229"/>
    <s v="2024 04 9209 625"/>
    <n v="1376.48"/>
    <x v="156"/>
    <s v="ADQUISICIÓN DE MOBILIARIO CON DESTINO AL ÁREA DE TRÁFICO Y MOVILIDAD (UNA DESTRUCTORA PAPEL 325Ci)."/>
    <n v="220"/>
    <s v="VALLADOLID"/>
    <s v="VALLADOLID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40042552"/>
    <s v="AD"/>
    <d v="2024-09-13T00:00:00"/>
    <n v="22024006455"/>
    <s v="2024 04 9209 625"/>
    <n v="240.25"/>
    <x v="924"/>
    <s v="ADQUISICIÓN DE MOBILIARIO CON DESTINO AL DEPARTAMENTO DE GESTIÓN DE RECURSOS HUMANOS (Una silla para aula formación)."/>
    <s v="220"/>
    <s v="BARBERÁ DEL VALLÉS"/>
    <s v="BARCELONA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40042553"/>
    <s v="AD"/>
    <d v="2024-09-13T00:00:00"/>
    <n v="22024006456"/>
    <s v="2024 04 9209 625"/>
    <n v="2700.72"/>
    <x v="925"/>
    <s v="ADQUISICIÓN DE MOBILIARIO CON DESTINO AL SERVICIO DE MEDIO AMBIENTE (12 SILLAS TRABAJO)."/>
    <s v="220"/>
    <s v="VALLADOLID"/>
    <s v="VALLADOLID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40042554"/>
    <s v="AD"/>
    <d v="2024-09-13T00:00:00"/>
    <n v="22024006457"/>
    <s v="2024 04 9209 625"/>
    <n v="1916.64"/>
    <x v="925"/>
    <s v="ADQUISICIÓN DE MOBILIARIO CON DESTINO AL DPTO. DE TECNOLOGÍAS DE LA INFORMACIÓN Y LAS COMUNICACIONES (8 SILLAS TRABAJO)."/>
    <s v="220"/>
    <s v="VALLADOLID"/>
    <s v="VALLADOLID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39000466"/>
    <s v="AD"/>
    <d v="2024-01-01T00:00:00"/>
    <n v="22024002582"/>
    <s v="2024 04 9231 641"/>
    <n v="25914.29"/>
    <x v="912"/>
    <s v="TRAMITACIÓN NUEVO AD CONTRATO MANTENIM. SISTEMA QUEJAS Y SUGERENCIAS POR CAMBIO A PROYECTO SIN F.A."/>
    <n v="220"/>
    <s v="BOECILLO"/>
    <s v="VALLADOLID"/>
    <x v="1"/>
    <s v="PrAbier - Procedimiento Abierto"/>
    <s v="MultiC - MultiCriterio"/>
    <x v="1"/>
    <x v="0"/>
    <s v="6"/>
    <s v="6. Inversiones reales"/>
    <s v="04"/>
    <x v="8"/>
    <s v="9231"/>
    <s v="9231. Información, registro y gestión del padrón"/>
    <s v="64"/>
    <s v="641"/>
  </r>
  <r>
    <n v="220239000222"/>
    <s v="AD"/>
    <d v="2024-01-01T00:00:00"/>
    <n v="22024003195"/>
    <s v="2024 04 9321 641"/>
    <n v="866763"/>
    <x v="128"/>
    <s v="SUMINISTRO E IMPLANTACIÓN DEL SISTEMA DE GESTIÓN DE INGRESOS Y RECAUDACIÓN 2024-25-LOTE 1"/>
    <n v="220"/>
    <s v="BARCELONA"/>
    <s v="BARCELONA"/>
    <x v="0"/>
    <s v="PrAbier - Procedimiento Abierto"/>
    <s v="MultiC - MultiCriterio"/>
    <x v="1"/>
    <x v="0"/>
    <s v="6"/>
    <s v="6. Inversiones reales"/>
    <s v="04"/>
    <x v="8"/>
    <s v="9321"/>
    <s v="9321. Gestión de ingresos e inspección"/>
    <s v="64"/>
    <s v="641"/>
  </r>
  <r>
    <n v="220239000223"/>
    <s v="AD"/>
    <d v="2024-01-01T00:00:00"/>
    <n v="22024003196"/>
    <s v="2024 04 9321 641"/>
    <n v="26620"/>
    <x v="926"/>
    <s v="SUMINISTRO E IMPLANTACIÓN DEL SISTEMA DE GESTIÓN DE INGRESOS Y RECAUDACIÓN 2024-25-LOTE 2"/>
    <n v="220"/>
    <s v="ALDEATEJADA"/>
    <s v="SALAMANCA"/>
    <x v="0"/>
    <s v="PrAbier - Procedimiento Abierto"/>
    <s v="MultiC - MultiCriterio"/>
    <x v="1"/>
    <x v="0"/>
    <s v="6"/>
    <s v="6. Inversiones reales"/>
    <s v="04"/>
    <x v="8"/>
    <s v="9321"/>
    <s v="9321. Gestión de ingresos e inspección"/>
    <s v="64"/>
    <s v="641"/>
  </r>
  <r>
    <n v="220230022348"/>
    <s v="AD"/>
    <d v="2024-04-15T00:00:00"/>
    <n v="22023002360"/>
    <s v="2024 04 9321 641"/>
    <n v="91355"/>
    <x v="128"/>
    <s v="SUMINISTRO E IMPLANTACIÓN DEL SISTEMA DE GESTIÓN DE INGRESOS Y RECAUDACIÓN 2023-LOTE 1"/>
    <s v="220"/>
    <s v="BARCELONA"/>
    <s v="BARCELONA"/>
    <x v="0"/>
    <s v="PrAbier - Procedimiento Abierto"/>
    <s v="MultiC - MultiCriterio"/>
    <x v="1"/>
    <x v="1"/>
    <s v="6"/>
    <s v="6. Inversiones reales"/>
    <s v="04"/>
    <x v="8"/>
    <s v="9321"/>
    <s v="9321. Gestión de ingresos e inspección"/>
    <s v="64"/>
    <s v="641"/>
  </r>
  <r>
    <n v="220230021924"/>
    <s v="AD"/>
    <d v="2024-04-15T00:00:00"/>
    <n v="22023002417"/>
    <s v="2024 04 9321 641"/>
    <n v="16610.87"/>
    <x v="128"/>
    <s v="Prórroga contrato mantenimiento aplicaciones informáticas GTWIN para GESTIÓN DE INGRESOS (13 mayo a 31 diciembre 2023)"/>
    <s v="220"/>
    <s v="BARCELONA"/>
    <s v="BARCELONA"/>
    <x v="0"/>
    <s v="PrAbier - Procedimiento Abierto"/>
    <s v="MultiC - MultiCriterio"/>
    <x v="1"/>
    <x v="1"/>
    <s v="6"/>
    <s v="6. Inversiones reales"/>
    <s v="04"/>
    <x v="8"/>
    <s v="9321"/>
    <s v="9321. Gestión de ingresos e inspección"/>
    <s v="64"/>
    <s v="641"/>
  </r>
  <r>
    <n v="220229000068"/>
    <s v="AD"/>
    <d v="2024-04-15T00:00:00"/>
    <n v="22023000877"/>
    <s v="2024 04 9321 641"/>
    <n v="8944.33"/>
    <x v="128"/>
    <s v="Prórroga contrato mantenimiento  aplicaciones informáticas GTWIN para Gestión de Ingresos-Gestión Recaudatoria-2023"/>
    <s v="220"/>
    <s v="BARCELONA"/>
    <s v="BARCELONA"/>
    <x v="0"/>
    <s v="PrAbier - Procedimiento Abierto"/>
    <s v="MultiC - MultiCriterio"/>
    <x v="1"/>
    <x v="1"/>
    <s v="6"/>
    <s v="6. Inversiones reales"/>
    <s v="04"/>
    <x v="8"/>
    <s v="9321"/>
    <s v="9321. Gestión de ingresos e inspección"/>
    <s v="64"/>
    <s v="641"/>
  </r>
  <r>
    <n v="220240030103"/>
    <s v="AD/"/>
    <d v="2024-07-09T00:00:00"/>
    <n v="22024005497"/>
    <s v="2024 04 9321 641"/>
    <n v="-34499.53"/>
    <x v="128"/>
    <s v="Reajuste saldo prórroga hasta 11/05/24 por incorp. de remanentes afectados y menor importe facturado en servicios pers."/>
    <n v="220"/>
    <s v="BARCELONA"/>
    <s v="BARCELONA"/>
    <x v="0"/>
    <s v="PrAbier - Procedimiento Abierto"/>
    <s v="MultiC - MultiCriterio"/>
    <x v="1"/>
    <x v="2"/>
    <s v="6"/>
    <s v="6. Inversiones reales"/>
    <s v="04"/>
    <x v="8"/>
    <s v="9321"/>
    <s v="9321. Gestión de ingresos e inspección"/>
    <s v="64"/>
    <s v="641"/>
  </r>
  <r>
    <n v="220240029636"/>
    <s v="AD"/>
    <d v="2024-07-05T00:00:00"/>
    <n v="22024003985"/>
    <s v="2024 04 9321 641"/>
    <n v="57547.6"/>
    <x v="128"/>
    <s v="Prórroga, por Interés General del contrato &quot;&quot;Mantenimiento aplicaciones informáticas GTWIN 2024 para Gestión de Ingresos&quot;&quot;"/>
    <n v="220"/>
    <s v="BARCELONA"/>
    <s v="BARCELONA"/>
    <x v="0"/>
    <s v="PrAbier - Procedimiento Abierto"/>
    <s v="MultiC - MultiCriterio"/>
    <x v="1"/>
    <x v="2"/>
    <s v="6"/>
    <s v="6. Inversiones reales"/>
    <s v="04"/>
    <x v="8"/>
    <s v="9321"/>
    <s v="9321. Gestión de ingresos e inspección"/>
    <s v="64"/>
    <s v="641"/>
  </r>
  <r>
    <n v="220230050383"/>
    <s v="AD"/>
    <d v="2024-02-28T00:00:00"/>
    <n v="22023003766"/>
    <s v="2024 05 4312 632"/>
    <n v="112864.02"/>
    <x v="17"/>
    <s v="EJECUCION MATERIAL DE OBRAS REPARACION Y SUBSANACION DE PATOLOGIAS Y MEJORAS MERCADO DELICIAS 2023"/>
    <n v="220"/>
    <s v="VALLADOLID"/>
    <s v="VALLADOLID"/>
    <x v="2"/>
    <s v="PrAbier - Procedimiento Abierto"/>
    <s v="MultiC - MultiCriterio"/>
    <x v="1"/>
    <x v="0"/>
    <s v="6"/>
    <s v="6. Inversiones reales"/>
    <s v="05"/>
    <x v="0"/>
    <s v="4312"/>
    <s v="4312. Mercados"/>
    <s v="63"/>
    <s v="632"/>
  </r>
  <r>
    <n v="220240007180"/>
    <s v="AD/"/>
    <d v="2024-03-18T00:00:00"/>
    <n v="22023003766"/>
    <s v="2024 05 4312 632"/>
    <n v="-112864.02"/>
    <x v="17"/>
    <s v="EJECUCION MATERIAL DE OBRAS REPARACION Y SUBSANACION DE PATOLOGIAS Y MEJORAS MERCADO DELICIAS 2023"/>
    <n v="220"/>
    <s v="VALLADOLID"/>
    <s v="VALLADOLID"/>
    <x v="2"/>
    <s v="PrAbier - Procedimiento Abierto"/>
    <s v="MultiC - MultiCriterio"/>
    <x v="1"/>
    <x v="0"/>
    <s v="6"/>
    <s v="6. Inversiones reales"/>
    <s v="05"/>
    <x v="0"/>
    <s v="4312"/>
    <s v="4312. Mercados"/>
    <s v="63"/>
    <s v="632"/>
  </r>
  <r>
    <n v="220240015608"/>
    <s v="AD"/>
    <d v="2024-05-06T00:00:00"/>
    <n v="22024004378"/>
    <s v="2024 05 4312 632"/>
    <n v="5631.34"/>
    <x v="9"/>
    <s v="PROYECTO BASICO Y DE EJECUCION DE OBRAS EN MERCADO DELICIAS."/>
    <s v="220"/>
    <s v="ZARATAN"/>
    <s v="VALLADOLID"/>
    <x v="0"/>
    <s v="AdDirec - Adjudicación Directa"/>
    <s v="SinC - Sin Criterio"/>
    <x v="0"/>
    <x v="1"/>
    <s v="6"/>
    <s v="6. Inversiones reales"/>
    <s v="05"/>
    <x v="0"/>
    <s v="4312"/>
    <s v="4312. Mercados"/>
    <s v="63"/>
    <s v="632"/>
  </r>
  <r>
    <n v="220240013384"/>
    <s v="AD"/>
    <d v="2024-04-29T00:00:00"/>
    <n v="22024004020"/>
    <s v="2024 05 4312 632"/>
    <n v="11635.36"/>
    <x v="927"/>
    <s v="REPARACION CUBIERTA INTERIOR DEL MERCADO DEL VAL"/>
    <s v="220"/>
    <s v="ZAMORA"/>
    <s v="ZAMORA"/>
    <x v="2"/>
    <s v="AdDirec - Adjudicación Directa"/>
    <s v="SinC - Sin Criterio"/>
    <x v="0"/>
    <x v="1"/>
    <s v="6"/>
    <s v="6. Inversiones reales"/>
    <s v="05"/>
    <x v="0"/>
    <s v="4312"/>
    <s v="4312. Mercados"/>
    <s v="63"/>
    <s v="632"/>
  </r>
  <r>
    <n v="220240038485"/>
    <s v="AD"/>
    <d v="2024-08-20T00:00:00"/>
    <n v="22024006014"/>
    <s v="2024 06 3231 632"/>
    <n v="43696.63"/>
    <x v="611"/>
    <s v="SE 39-24 CTTO MENOR OBRAS ADECUACIÓN SALA 0-1 Y RAMPA EIM MAFALDA Y GUILLE. 40 DÍAS LABORABLES.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1"/>
    <s v="3231. Escuelas infantiles"/>
    <s v="63"/>
    <s v="632"/>
  </r>
  <r>
    <n v="220240038484"/>
    <s v="AD"/>
    <d v="2024-08-20T00:00:00"/>
    <n v="22024006015"/>
    <s v="2024 06 3231 632"/>
    <n v="149.44999999999999"/>
    <x v="7"/>
    <s v="SE 39/24 ESTUDIO Y COORDINACION SEGURIDAD Y SALUD OBRA ADECUACIÓN SALA 0-1 Y RAMPA EIM MAFALDA Y GUILLE. 40 D LABORAB"/>
    <n v="220"/>
    <s v="VALLADOLID"/>
    <s v="VALLADOLID"/>
    <x v="0"/>
    <s v="PrAbier - Procedimiento Abierto"/>
    <s v="MultiC - MultiCriterio"/>
    <x v="1"/>
    <x v="2"/>
    <s v="6"/>
    <s v="6. Inversiones reales"/>
    <s v="06"/>
    <x v="3"/>
    <s v="3231"/>
    <s v="3231. Escuelas infantiles"/>
    <s v="63"/>
    <s v="632"/>
  </r>
  <r>
    <n v="220240044232"/>
    <s v="AD/"/>
    <d v="2024-09-27T00:00:00"/>
    <n v="22024006015"/>
    <s v="2024 06 3231 632"/>
    <n v="-149.44999999999999"/>
    <x v="7"/>
    <s v="BARRADO SE 39/24 EBSS Y COORD OBRA ADECUACIÓN SALA 0-1 Y RAMPA EIM MAFALDA Y GUILLE. 40 D LABORAB. INCIDENCIAS EJECUCIÓN"/>
    <s v="220"/>
    <s v="VALLADOLID"/>
    <s v="VALLADOLID"/>
    <x v="0"/>
    <s v="PrAbier - Procedimiento Abierto"/>
    <s v="MultiC - MultiCriterio"/>
    <x v="1"/>
    <x v="2"/>
    <s v="6"/>
    <s v="6. Inversiones reales"/>
    <s v="06"/>
    <x v="3"/>
    <s v="3231"/>
    <s v="3231. Escuelas infantiles"/>
    <s v="63"/>
    <s v="632"/>
  </r>
  <r>
    <n v="220240044231"/>
    <s v="AD/"/>
    <d v="2024-09-27T00:00:00"/>
    <n v="22024006014"/>
    <s v="2024 06 3231 632"/>
    <n v="-43696.63"/>
    <x v="611"/>
    <s v="BARRADO SE 39-24 CTTO MENOR OBRAS ADECUACIÓN SALA 0-1 Y RAMPA EIM MAFALDA Y GUILLE. 40 DÍAS LAB. INCIDENCIAS EJECUCIÓN"/>
    <s v="220"/>
    <s v="VALLADOLID"/>
    <s v="VALLADOLID"/>
    <x v="2"/>
    <s v="AdDirec - Adjudicación Directa"/>
    <s v="SinC - Sin Criterio"/>
    <x v="0"/>
    <x v="2"/>
    <s v="6"/>
    <s v="6. Inversiones reales"/>
    <s v="06"/>
    <x v="3"/>
    <s v="3231"/>
    <s v="3231. Escuelas infantiles"/>
    <s v="63"/>
    <s v="632"/>
  </r>
  <r>
    <n v="220240013911"/>
    <s v="AD"/>
    <d v="2024-05-02T00:00:00"/>
    <n v="22024004292"/>
    <s v="2024 06 3231 633"/>
    <n v="3867.16"/>
    <x v="33"/>
    <s v="SUSTITUCIÓN CENTRALITA CONTROL CALEFACCIÓN ESCUELA INFANTIL EL PRINCIPITO. PLAZO 15 DÍAS"/>
    <s v="220"/>
    <s v="VALLADOLID"/>
    <s v="VALLADOLID"/>
    <x v="1"/>
    <s v="AdDirec - Adjudicación Directa"/>
    <s v="SinC - Sin Criterio"/>
    <x v="0"/>
    <x v="1"/>
    <s v="6"/>
    <s v="6. Inversiones reales"/>
    <s v="06"/>
    <x v="3"/>
    <s v="3231"/>
    <s v="3231. Escuelas infantiles"/>
    <s v="63"/>
    <s v="633"/>
  </r>
  <r>
    <n v="220240039293"/>
    <s v="AD"/>
    <d v="2024-08-21T00:00:00"/>
    <n v="22024006050"/>
    <s v="2024 06 3231 633"/>
    <n v="6097.19"/>
    <x v="928"/>
    <s v="ADAPTACIÓN INSTALACIÓN SISTEMA DE EXTINCIÓN INCENDIOS PARA COCINA EIM MAFALDA Y GUILLE. 15 DÍAS"/>
    <n v="220"/>
    <s v="VALLADOLID"/>
    <s v="VALLADOLID"/>
    <x v="0"/>
    <s v="AdDirec - Adjudicación Directa"/>
    <s v="SinC - Sin Criterio"/>
    <x v="0"/>
    <x v="2"/>
    <s v="6"/>
    <s v="6. Inversiones reales"/>
    <s v="06"/>
    <x v="3"/>
    <s v="3231"/>
    <s v="3231. Escuelas infantiles"/>
    <s v="63"/>
    <s v="633"/>
  </r>
  <r>
    <n v="220230065947"/>
    <s v="AD"/>
    <d v="2024-04-15T00:00:00"/>
    <n v="22023008261"/>
    <s v="2024 06 3232 622"/>
    <n v="146.07"/>
    <x v="10"/>
    <s v="ENSAYOS CONTROL DE CALIDAD (LOTE 1) OBRA INSTALACIÓN PÉRGOLA CEIP EL PERAL"/>
    <s v="220"/>
    <s v="MALAGA"/>
    <s v="MALAGA"/>
    <x v="0"/>
    <s v="PrAbier - Procedimiento Abierto"/>
    <s v="MultiC - MultiCriterio"/>
    <x v="2"/>
    <x v="1"/>
    <s v="6"/>
    <s v="6. Inversiones reales"/>
    <s v="06"/>
    <x v="3"/>
    <s v="3232"/>
    <s v="3232. Conservación y mantenimiento centros educación infantil y primaria"/>
    <s v="62"/>
    <s v="622"/>
  </r>
  <r>
    <n v="220240041801"/>
    <s v="AD"/>
    <d v="2024-09-05T00:00:00"/>
    <n v="22024006111"/>
    <s v="2024 06 3232 623"/>
    <n v="47238.400000000001"/>
    <x v="279"/>
    <s v="SE 42-2024 CTTO MENOR OBRAS DE INSTALACIÓN CLIMATIZACIÓN POLIDEPORTIVO CEIP TIERNO GALVAN. PLZ EJECUCIÓN: 1 MES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2"/>
    <s v="623"/>
  </r>
  <r>
    <n v="220240042798"/>
    <s v="AD"/>
    <d v="2024-09-18T00:00:00"/>
    <n v="22024006612"/>
    <s v="2024 06 3232 623"/>
    <n v="161.57"/>
    <x v="7"/>
    <s v="SE 42/24 COORDINACIÓN SEGURIDAD Y SALUD OBRA CLIMATIZACIÓN POLIDEPORTIVO CEIP TIERNO GALVÁN.PLZ EJ: 1 MES"/>
    <s v="220"/>
    <s v="VALLADOLID"/>
    <s v="VALLADOLID"/>
    <x v="0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2"/>
    <s v="623"/>
  </r>
  <r>
    <n v="220239000530"/>
    <s v="AD"/>
    <d v="2024-01-01T00:00:00"/>
    <n v="22024003055"/>
    <s v="2024 06 3232 632"/>
    <n v="516.15"/>
    <x v="19"/>
    <s v="SE 48-2023. CONTRATO DE OBRAS REFORMA DE ASEOS EN EL CEIP GONZALO DE BERCEO. CONTROL CALIDAD. LOTE 2. ENE Y FEB 24"/>
    <n v="220"/>
    <s v="SANT CUGAT DEL VALLES"/>
    <s v="BARCELONA"/>
    <x v="0"/>
    <s v="PrAbier - Procedimiento Abierto"/>
    <s v="MultiC - MultiCriterio"/>
    <x v="2"/>
    <x v="0"/>
    <s v="6"/>
    <s v="6. Inversiones reales"/>
    <s v="06"/>
    <x v="3"/>
    <s v="3232"/>
    <s v="3232. Conservación y mantenimiento centros educación infantil y primaria"/>
    <s v="63"/>
    <s v="632"/>
  </r>
  <r>
    <n v="220239000529"/>
    <s v="AD"/>
    <d v="2024-01-01T00:00:00"/>
    <n v="22024003054"/>
    <s v="2024 06 3232 632"/>
    <n v="207.57"/>
    <x v="10"/>
    <s v="SE 48-2023. CONTRATO DE OBRAS DE REFORMA DE ASEOS EN EL CEIP GONZALO DE BERCEO. CONTROL DE CALIDAD. LOTE 1. ENE Y FEB 24"/>
    <n v="220"/>
    <s v="MALAGA"/>
    <s v="MALAGA"/>
    <x v="0"/>
    <s v="PrAbier - Procedimiento Abierto"/>
    <s v="MultiC - MultiCriterio"/>
    <x v="2"/>
    <x v="0"/>
    <s v="6"/>
    <s v="6. Inversiones reales"/>
    <s v="06"/>
    <x v="3"/>
    <s v="3232"/>
    <s v="3232. Conservación y mantenimiento centros educación infantil y primaria"/>
    <s v="63"/>
    <s v="632"/>
  </r>
  <r>
    <n v="220239000534"/>
    <s v="AD"/>
    <d v="2024-01-01T00:00:00"/>
    <n v="22024003056"/>
    <s v="2024 06 3232 632"/>
    <n v="43173.38"/>
    <x v="420"/>
    <s v="SE 48-2023. ADJUDICACION CONTRATO DE OBRAS REFORMA ASEOS EN CEIP GONZALO DE BERCEO. ENE Y FEB 2024"/>
    <n v="220"/>
    <s v="VALLADOLID"/>
    <s v="VALLADOLID"/>
    <x v="2"/>
    <s v="PrAbier - Procedimiento Abierto"/>
    <s v="UniC - Único Criterio"/>
    <x v="1"/>
    <x v="0"/>
    <s v="6"/>
    <s v="6. Inversiones reales"/>
    <s v="06"/>
    <x v="3"/>
    <s v="3232"/>
    <s v="3232. Conservación y mantenimiento centros educación infantil y primaria"/>
    <s v="63"/>
    <s v="632"/>
  </r>
  <r>
    <n v="220240006264"/>
    <s v="AD"/>
    <d v="2024-03-13T00:00:00"/>
    <n v="22024003176"/>
    <s v="2024 06 3232 632"/>
    <n v="7187.13"/>
    <x v="30"/>
    <s v="CTTO DE SUMINISTRO POR REPOSICIÓN LUMINARIAS EXTERIORES CEIP MARINA ESCOBAR. 1 MES"/>
    <n v="220"/>
    <s v="VALLADOLID"/>
    <s v="VALLADOLID"/>
    <x v="1"/>
    <s v="AdDirec - Adjudicación Directa"/>
    <s v="SinC - Sin Criterio"/>
    <x v="0"/>
    <x v="0"/>
    <s v="6"/>
    <s v="6. Inversiones reales"/>
    <s v="06"/>
    <x v="3"/>
    <s v="3232"/>
    <s v="3232. Conservación y mantenimiento centros educación infantil y primaria"/>
    <s v="63"/>
    <s v="632"/>
  </r>
  <r>
    <n v="220240005413"/>
    <s v="AD"/>
    <d v="2024-03-12T00:00:00"/>
    <n v="22024003289"/>
    <s v="2024 06 3232 632"/>
    <n v="7257.17"/>
    <x v="929"/>
    <s v="CTTO DE OBRAS PARA CAMBIO DE 2 VENTANAS DE ALUMINIO EN CEIP ALLUE MORER"/>
    <n v="220"/>
    <s v="PALENCIA"/>
    <s v="PALENCIA"/>
    <x v="2"/>
    <s v="AdDirec - Adjudicación Directa"/>
    <s v="SinC - Sin Criterio"/>
    <x v="0"/>
    <x v="0"/>
    <s v="6"/>
    <s v="6. Inversiones reales"/>
    <s v="06"/>
    <x v="3"/>
    <s v="3232"/>
    <s v="3232. Conservación y mantenimiento centros educación infantil y primaria"/>
    <s v="63"/>
    <s v="632"/>
  </r>
  <r>
    <n v="220240026776"/>
    <s v="AD"/>
    <d v="2024-06-25T00:00:00"/>
    <n v="22024005202"/>
    <s v="2024 06 3232 632"/>
    <n v="7199.67"/>
    <x v="930"/>
    <s v="SUSTITUCIÓN ALUMBRADO POIDEPORTIVO TIERNO GALVAN PARQUESOL. 1 MES"/>
    <s v="220"/>
    <s v="VALLADOLID"/>
    <s v="VALLADOLID"/>
    <x v="1"/>
    <s v="AdDirec - Adjudicación Directa"/>
    <s v="SinC - Sin Criterio"/>
    <x v="0"/>
    <x v="1"/>
    <s v="6"/>
    <s v="6. Inversiones reales"/>
    <s v="06"/>
    <x v="3"/>
    <s v="3232"/>
    <s v="3232. Conservación y mantenimiento centros educación infantil y primaria"/>
    <s v="63"/>
    <s v="632"/>
  </r>
  <r>
    <n v="220240023575"/>
    <s v="AD"/>
    <d v="2024-06-07T00:00:00"/>
    <n v="22024004937"/>
    <s v="2024 06 3232 632"/>
    <n v="670.12"/>
    <x v="19"/>
    <s v="SE 26-24 CONTROL DE CALIDAD OBRA SUSTITUCIÓN CARPINTERÍAS CEIP GONZALO DE BERCEO. LOTE 2 ASISTENCIA TÉCNICA.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23576"/>
    <s v="AD"/>
    <d v="2024-06-07T00:00:00"/>
    <n v="22024004939"/>
    <s v="2024 06 3232 632"/>
    <n v="652.61"/>
    <x v="19"/>
    <s v="SE 21-24 CONTROL CALIDAD OBRA REPARACIÓN CUBIERTAS VARIOS CEIP 2024-LOTE 2 ASISTENCIA TECNICA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21744"/>
    <s v="AD"/>
    <d v="2024-05-28T00:00:00"/>
    <n v="22024004790"/>
    <s v="2024 06 3232 632"/>
    <n v="161.58000000000001"/>
    <x v="7"/>
    <s v="ESTUDIO BASICO Y COORDINACIÓN DE SEGURIDAD Y SALUD OBRA SUSTITUCIÓN CARPINTERÍAS ALUMINIO ED INF CEIP GONZALO BERCEO.2 M"/>
    <s v="220"/>
    <s v="VALLADOLID"/>
    <s v="VALLADOLID"/>
    <x v="0"/>
    <s v="PrAbier - Procedimiento Abierto"/>
    <s v="MultiC - Multi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21029"/>
    <s v="AD"/>
    <d v="2024-05-24T00:00:00"/>
    <n v="22024004665"/>
    <s v="2024 06 3232 632"/>
    <n v="43137.82"/>
    <x v="929"/>
    <s v="SE 26-2024 CTTO MENOR OBRAS SUSTITUCIÓN VENTANAS EDIFICIO EDUCACIÓN INFANTIL CEIP GONZALO DE BERCEO. PLZ EJEC: 2 MESES"/>
    <s v="220"/>
    <s v="PALENCIA"/>
    <s v="PALENCIA"/>
    <x v="2"/>
    <s v="AdDirec - Adjudicación Directa"/>
    <s v="SinC - Sin Criterio"/>
    <x v="0"/>
    <x v="1"/>
    <s v="6"/>
    <s v="6. Inversiones reales"/>
    <s v="06"/>
    <x v="3"/>
    <s v="3232"/>
    <s v="3232. Conservación y mantenimiento centros educación infantil y primaria"/>
    <s v="63"/>
    <s v="632"/>
  </r>
  <r>
    <n v="220240013907"/>
    <s v="AD"/>
    <d v="2024-05-02T00:00:00"/>
    <n v="22024004277"/>
    <s v="2024 06 3232 632"/>
    <n v="161.58000000000001"/>
    <x v="7"/>
    <s v="SE 21-2024 ESTUDIO Y COORDINACIÓN DE SEGURIDAD Y SALUD. LOTE 1. SUBSANACIÓN GOTERAS DE TEJADOS EN VARIOS CEIPS. 5 MESES."/>
    <s v="220"/>
    <s v="VALLADOLID"/>
    <s v="VALLADOLID"/>
    <x v="0"/>
    <s v="PrAbier - Procedimiento Abierto"/>
    <s v="MultiC - Multi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13908"/>
    <s v="AD"/>
    <d v="2024-05-02T00:00:00"/>
    <n v="22024004270"/>
    <s v="2024 06 3232 632"/>
    <n v="44595.32"/>
    <x v="895"/>
    <s v="SE 21-2024 CTTO MENOR OBRAS REPARACIÓN TEJADOS VARIOS CEIPS. PLZ EJ: 5 MESES"/>
    <s v="220"/>
    <s v="VALLADOLID"/>
    <s v="VALLADOLID"/>
    <x v="2"/>
    <s v="AdDirec - Adjudicación Directa"/>
    <s v="SinC - Sin Criterio"/>
    <x v="0"/>
    <x v="1"/>
    <s v="6"/>
    <s v="6. Inversiones reales"/>
    <s v="06"/>
    <x v="3"/>
    <s v="3232"/>
    <s v="3232. Conservación y mantenimiento centros educación infantil y primaria"/>
    <s v="63"/>
    <s v="632"/>
  </r>
  <r>
    <n v="220230053746"/>
    <s v="AD"/>
    <d v="2024-04-15T00:00:00"/>
    <n v="22023005830"/>
    <s v="2024 06 3232 632"/>
    <n v="269.11"/>
    <x v="19"/>
    <s v="SE 48-2023 CONTRATO DE OBRAS REFORMA DE ASEOS EN EL CEIP GONZALO DE BERCEO. CONTROL CALIDAD. LOTE 2. NOV Y DIC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3"/>
    <s v="3232"/>
    <s v="3232. Conservación y mantenimiento centros educación infantil y primaria"/>
    <s v="63"/>
    <s v="632"/>
  </r>
  <r>
    <n v="220230053745"/>
    <s v="AD"/>
    <d v="2024-04-15T00:00:00"/>
    <n v="22023005830"/>
    <s v="2024 06 3232 632"/>
    <n v="17.41"/>
    <x v="10"/>
    <s v="SE 48-2023 CONTRATO DE OBRAS REFORMA DE ASEOS EN EL CEIP GONZALO DE BERCEO. CONTROL CALIDAD. LOTE 1. NOV Y DIC"/>
    <s v="220"/>
    <s v="MALAGA"/>
    <s v="MALAGA"/>
    <x v="1"/>
    <s v="PrAbier - Procedimiento Abierto"/>
    <s v="MultiC - MultiCriterio"/>
    <x v="2"/>
    <x v="1"/>
    <s v="6"/>
    <s v="6. Inversiones reales"/>
    <s v="06"/>
    <x v="3"/>
    <s v="3232"/>
    <s v="3232. Conservación y mantenimiento centros educación infantil y primaria"/>
    <s v="63"/>
    <s v="632"/>
  </r>
  <r>
    <n v="220230054500"/>
    <s v="AD"/>
    <d v="2024-04-15T00:00:00"/>
    <n v="22023005830"/>
    <s v="2024 06 3232 632"/>
    <n v="15.68"/>
    <x v="420"/>
    <s v="SE 48-2023. ADJUDICACION CONTRATO DE OBRAS REFORMA ASEOS EN CEIP GONZALO DE BERCEO. NOV Y DIC 2023."/>
    <s v="220"/>
    <s v="VALLADOLID"/>
    <s v="VALLADOLID"/>
    <x v="2"/>
    <s v="PrAbier - Procedimiento Abierto"/>
    <s v="UniC - Único 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10962"/>
    <s v="AD"/>
    <d v="2024-04-05T00:00:00"/>
    <n v="22024003793"/>
    <s v="2024 06 3232 632"/>
    <n v="4036.61"/>
    <x v="261"/>
    <s v="CONTRATO DE SUMINISTRO: REPOSICIÓN DE ESCALERAS EN CEIP LEON FELIPE Y GONZALO DE BERCEO. 1 MES"/>
    <s v="220"/>
    <s v="TUDELA DE DUERO"/>
    <s v="VALLADOLID"/>
    <x v="1"/>
    <s v="AdDirec - Adjudicación Directa"/>
    <s v="SinC - Sin Criterio"/>
    <x v="0"/>
    <x v="1"/>
    <s v="6"/>
    <s v="6. Inversiones reales"/>
    <s v="06"/>
    <x v="3"/>
    <s v="3232"/>
    <s v="3232. Conservación y mantenimiento centros educación infantil y primaria"/>
    <s v="63"/>
    <s v="632"/>
  </r>
  <r>
    <n v="220240030365"/>
    <s v="AD"/>
    <d v="2024-07-12T00:00:00"/>
    <n v="22024005673"/>
    <s v="2024 06 3232 632"/>
    <n v="510.33"/>
    <x v="19"/>
    <s v="SE 31/24 ASISTENCIA TECNICA CONTROL CALIDAD (L 2) OBRA REFORMA ASEOS 2ª PLANTA CEIP FEDERICO GARCÍA LORCA. 44 DIAS LABOR"/>
    <n v="220"/>
    <s v="SANT CUGAT DEL VALLES"/>
    <s v="BARCELONA"/>
    <x v="0"/>
    <s v="PrAbier - Procedimiento Abierto"/>
    <s v="MultiC - MultiCriterio"/>
    <x v="2"/>
    <x v="2"/>
    <s v="6"/>
    <s v="6. Inversiones reales"/>
    <s v="06"/>
    <x v="3"/>
    <s v="3232"/>
    <s v="3232. Conservación y mantenimiento centros educación infantil y primaria"/>
    <s v="63"/>
    <s v="632"/>
  </r>
  <r>
    <n v="220240030367"/>
    <s v="AD"/>
    <d v="2024-07-12T00:00:00"/>
    <n v="22024005675"/>
    <s v="2024 06 3232 632"/>
    <n v="435.08"/>
    <x v="19"/>
    <s v="SE 32/24 ASISTENCIA TECNICA CONTROL CALIDAD (L 2) OBRA SOLADOS PVC MARINA ESCOBAR INFANTIL Y GARCÍA QUINTANA. 40 D LABOR"/>
    <n v="220"/>
    <s v="SANT CUGAT DEL VALLES"/>
    <s v="BARCELONA"/>
    <x v="0"/>
    <s v="PrAbier - Procedimiento Abierto"/>
    <s v="MultiC - MultiCriterio"/>
    <x v="2"/>
    <x v="2"/>
    <s v="6"/>
    <s v="6. Inversiones reales"/>
    <s v="06"/>
    <x v="3"/>
    <s v="3232"/>
    <s v="3232. Conservación y mantenimiento centros educación infantil y primaria"/>
    <s v="63"/>
    <s v="632"/>
  </r>
  <r>
    <n v="220240030364"/>
    <s v="AD"/>
    <d v="2024-07-12T00:00:00"/>
    <n v="22024005672"/>
    <s v="2024 06 3232 632"/>
    <n v="178.62"/>
    <x v="10"/>
    <s v="SE 31/24 ENSAYOS CONTROL DE CALIDAD (LOTE 1) OBRA REFORMA ASEOS 2ª PLANTA CEIP FEDERICO GARCÍA LORCA. 44 DIAS LABORABLES"/>
    <n v="220"/>
    <s v="MALAGA"/>
    <s v="MALAGA"/>
    <x v="0"/>
    <s v="PrAbier - Procedimiento Abierto"/>
    <s v="MultiC - MultiCriterio"/>
    <x v="2"/>
    <x v="2"/>
    <s v="6"/>
    <s v="6. Inversiones reales"/>
    <s v="06"/>
    <x v="3"/>
    <s v="3232"/>
    <s v="3232. Conservación y mantenimiento centros educación infantil y primaria"/>
    <s v="63"/>
    <s v="632"/>
  </r>
  <r>
    <n v="220240030366"/>
    <s v="AD"/>
    <d v="2024-07-12T00:00:00"/>
    <n v="22024005674"/>
    <s v="2024 06 3232 632"/>
    <n v="263.38"/>
    <x v="10"/>
    <s v="SE 32/24 ENSAYOS CONTROL CALIDAD (L 1) OBRA SOLADOS PVC MARINA ESCOBAR INFANTIL Y GARCÍA QUINTANA. 40 DIAS LABORABLES"/>
    <n v="220"/>
    <s v="MALAGA"/>
    <s v="MALAGA"/>
    <x v="0"/>
    <s v="PrAbier - Procedimiento Abierto"/>
    <s v="MultiC - MultiCriterio"/>
    <x v="2"/>
    <x v="2"/>
    <s v="6"/>
    <s v="6. Inversiones reales"/>
    <s v="06"/>
    <x v="3"/>
    <s v="3232"/>
    <s v="3232. Conservación y mantenimiento centros educación infantil y primaria"/>
    <s v="63"/>
    <s v="632"/>
  </r>
  <r>
    <n v="220240030032"/>
    <s v="AD"/>
    <d v="2024-07-09T00:00:00"/>
    <n v="22024005322"/>
    <s v="2024 06 3232 632"/>
    <n v="47457.29"/>
    <x v="611"/>
    <s v="SE 31-2024 CTTO MENOR OBRAS ASEOS 2ª PLANTA CEIP FEDERICO GARCÍA LORCA. PLZ EJ: 44 D LABORABLES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3"/>
    <s v="632"/>
  </r>
  <r>
    <n v="220240029637"/>
    <s v="AD"/>
    <d v="2024-07-05T00:00:00"/>
    <n v="22024005467"/>
    <s v="2024 06 3232 632"/>
    <n v="160.71"/>
    <x v="7"/>
    <s v="SE 32/2024 ESTUDIO Y COORD SEG Y SALUD. LOTE 1. SUST SUELOS VINILICOS CEIP MARINA ESCOBAR Y GCIA QUINTANA. 40 DIAS LABOR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3"/>
    <s v="632"/>
  </r>
  <r>
    <n v="220240029640"/>
    <s v="AD"/>
    <d v="2024-07-05T00:00:00"/>
    <n v="22024005465"/>
    <s v="2024 06 3232 632"/>
    <n v="43135.45"/>
    <x v="416"/>
    <s v="EXPTE. SE 32/2024 CTTO MENOR OBRAS SUSTITUCIÓN SUELOS CEIP MARINA ESCOBAR Y A. GARCIA QUINTANA. 40 DÍAS LABORABLES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3"/>
    <s v="632"/>
  </r>
  <r>
    <n v="220240028965"/>
    <s v="AD"/>
    <d v="2024-07-03T00:00:00"/>
    <n v="22024005326"/>
    <s v="2024 06 3232 632"/>
    <n v="162.47"/>
    <x v="7"/>
    <s v="SE 31-2024 ESTUDIO BASICO Y COORDINACIÓN DE SEGURIDAD Y SALUD REFORMA ASEOS 2ª PLANTA CEIP FEDERICO GARCIA LORCA. 44 D"/>
    <n v="220"/>
    <s v="VALLADOLID"/>
    <s v="VALLADOLID"/>
    <x v="0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3"/>
    <s v="632"/>
  </r>
  <r>
    <n v="220240038450"/>
    <s v="AD"/>
    <d v="2024-08-19T00:00:00"/>
    <n v="22024005422"/>
    <s v="2024 06 3321 622"/>
    <n v="23882.66"/>
    <x v="927"/>
    <s v="REVISIÓN EXCEPCIONAL DE PRECIO EN LA LIQUIDACIÓN DEL CONTRATO OBRA BIBLIOTECA PARQUESOL"/>
    <n v="220"/>
    <s v="ZAMORA"/>
    <s v="ZAMORA"/>
    <x v="2"/>
    <s v="PrAbier - Procedimiento Abierto"/>
    <s v="MultiC - MultiCriterio"/>
    <x v="1"/>
    <x v="2"/>
    <s v="6"/>
    <s v="6. Inversiones reales"/>
    <s v="06"/>
    <x v="3"/>
    <s v="3321"/>
    <s v="3321. Bibliotecas públicas"/>
    <s v="62"/>
    <s v="622"/>
  </r>
  <r>
    <n v="220240034943"/>
    <s v="D"/>
    <d v="2024-07-31T00:00:00"/>
    <n v="22024004612"/>
    <s v="2024 06 3321 629"/>
    <n v="3639.62"/>
    <x v="931"/>
    <s v="Lote de libros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931"/>
    <s v="D"/>
    <d v="2024-07-31T00:00:00"/>
    <n v="22024004612"/>
    <s v="2024 06 3321 629"/>
    <n v="1981.4"/>
    <x v="725"/>
    <s v="LOS RESCATADORES MAGICOS 10. EL LIBRO PROHIBIDO / DICE LA SANGRE / UNA HORMIGUITA / LA SORPRESA DE NANDI / LUPAS Y NANAI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929"/>
    <s v="D"/>
    <d v="2024-07-31T00:00:00"/>
    <n v="22024004613"/>
    <s v="2024 06 3321 629"/>
    <n v="1635.96"/>
    <x v="932"/>
    <s v="KAC1265            ­FELICES 50! ( FORMATO    DVD ) / KAC1247            ­SALTA! ( FORMATO    DVD ) / KBE70162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935"/>
    <s v="D"/>
    <d v="2024-07-31T00:00:00"/>
    <n v="22024004612"/>
    <s v="2024 06 3321 629"/>
    <n v="444.47"/>
    <x v="725"/>
    <s v="FLORISTA,LA / LA COLECCIONISTA DE SECRETOS / JUEGO DEL MAL / LA CHICA DE LA TOSCANA / CAFE DEL ANGEL, EL. HIJAS DE LA ES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176"/>
    <s v="D"/>
    <d v="2024-07-30T00:00:00"/>
    <n v="22024004612"/>
    <s v="2024 06 3321 629"/>
    <n v="3785.31"/>
    <x v="933"/>
    <s v="EL JUEGO DE LA LUZ. INSPECTOR ARMAND GAMACHE 7 ( Corresponde a A/P  9 ) / LA ESENCIA ( Corresponde a A/P  9 ) / REGRESO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178"/>
    <s v="D"/>
    <d v="2024-07-30T00:00:00"/>
    <n v="22024004612"/>
    <s v="2024 06 3321 629"/>
    <n v="1850.43"/>
    <x v="191"/>
    <s v="HISTORIAS Y PERSONAJES NO TAN CONOCIDOS DEL VALLADOLID CONTEMPORÁNEO ( Corresponde a N/E  8 ) / CAFE DEL ANGEL 3, EL. HI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180"/>
    <s v="D"/>
    <d v="2024-07-30T00:00:00"/>
    <n v="22024004612"/>
    <s v="2024 06 3321 629"/>
    <n v="1218.9000000000001"/>
    <x v="191"/>
    <s v="MIRAFIORI ( Corresponde a N/E  8 ) / PAIS DE LAS LAGRIMAS, EL ( Corresponde a N/E  8 )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182"/>
    <s v="D"/>
    <d v="2024-07-30T00:00:00"/>
    <n v="22024004612"/>
    <s v="2024 06 3321 629"/>
    <n v="2188"/>
    <x v="189"/>
    <s v="101 UNICORNIOS ANAYA / 40 ABRIGOS Y UN BOSTON-IVAN SPIACECONI / A DORMIR-ANIMALES DE COMPAÑIA / A UN LADO DE LA CARRETER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7283"/>
    <s v="D"/>
    <d v="2024-08-14T00:00:00"/>
    <n v="22024004613"/>
    <s v="2024 06 3321 629"/>
    <n v="1402"/>
    <x v="934"/>
    <s v="STAR WARS: LA GUERRA DE LAS GALAXIAS · STAR WARS: EL IMPERIO CONTRAATACA · STAR WARS: EL RETORNO DEL JEDI ( notas: Centr"/>
    <n v="300"/>
    <s v="BARCELONA"/>
    <s v="BARCELONA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23954"/>
    <s v="AD"/>
    <d v="2024-06-17T00:00:00"/>
    <n v="22024004955"/>
    <s v="2024 07 1623 619"/>
    <n v="17666"/>
    <x v="935"/>
    <s v="REDACCION PROYECTO CONSTRUCTIVO: 1ª SUBFASE DE LA FASE 1 DEL DEPÓSITO DE RECHAZOS DEL CTR. PLAZO 3 MESES."/>
    <s v="220"/>
    <s v="LEON"/>
    <s v="LEON"/>
    <x v="0"/>
    <s v="AdDirec - Adjudicación Directa"/>
    <s v="SinC - Sin Criterio"/>
    <x v="0"/>
    <x v="1"/>
    <s v="6"/>
    <s v="6. Inversiones reales"/>
    <s v="07"/>
    <x v="4"/>
    <s v="1623"/>
    <s v="1623. Tratamiento de residuos"/>
    <s v="61"/>
    <s v="619"/>
  </r>
  <r>
    <n v="220239000517"/>
    <s v="AD"/>
    <d v="2024-01-01T00:00:00"/>
    <n v="22024003179"/>
    <s v="2024 07 1711 610"/>
    <n v="2089086"/>
    <x v="521"/>
    <s v="CONSERVACIÓN Y MEJORA DE LAS INFRAESTRUCTURAS VERDES DE LAS ZONAS SUR Y ESTE VALLADOLID. EXP: V.18 /2023 - LOTE 1"/>
    <n v="220"/>
    <s v="ALCOBENDAS"/>
    <s v="MADR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135"/>
    <s v="AD"/>
    <d v="2024-01-01T00:00:00"/>
    <n v="22024003092"/>
    <s v="2024 07 1711 610"/>
    <n v="1355166.35"/>
    <x v="522"/>
    <s v="CONTRATACIÓN CONSERVACIÓN Y MEJORA INFRAESTRUCTURAS VERDES DE LAS ZONAS CENTRO Y NORTE. LOTE 2. ZONA NORTE. V.34/2022."/>
    <n v="220"/>
    <s v="MADRID"/>
    <s v="MADR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134"/>
    <s v="AD"/>
    <d v="2024-01-01T00:00:00"/>
    <n v="22024003091"/>
    <s v="2024 07 1711 610"/>
    <n v="1338770.77"/>
    <x v="523"/>
    <s v="CONTRATACIÓN CONSERVACIÓN Y MEJORA INFRAESTRUCTURAS VERDES DE LAS ZONAS CENTRO Y NORTE. LOTE 1. ZONA CENTRO. V.34/2022"/>
    <n v="220"/>
    <s v="MURCIA"/>
    <s v="MURCI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137"/>
    <s v="AD"/>
    <d v="2024-01-01T00:00:00"/>
    <n v="22024003177"/>
    <s v="2024 07 1711 610"/>
    <n v="475000"/>
    <x v="562"/>
    <s v="CONTRATACIÓN CONSERVACIÓN Y MEJORA INFRAESTRUCTURAS VERDES DE LAS ZONAS CENTRO Y NORTE. LOTE 3_O. CIVIL_V.34/2022."/>
    <n v="220"/>
    <s v="VALLADOLID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519"/>
    <s v="AD"/>
    <d v="2024-01-01T00:00:00"/>
    <n v="22024003180"/>
    <s v="2024 07 1711 610"/>
    <n v="420700.31"/>
    <x v="562"/>
    <s v="CONSERVACIÓN Y MEJORA DE LAS INFRAESTRUCTURAS VERDES DE LAS ZONAS SUR Y ESTE VALLADOLID. EXP: V.18 /2023 - LOTE 2"/>
    <n v="220"/>
    <s v="VALLADOLID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520"/>
    <s v="AD"/>
    <d v="2024-01-01T00:00:00"/>
    <n v="22024003181"/>
    <s v="2024 07 1711 610"/>
    <n v="111748.49"/>
    <x v="26"/>
    <s v="CONSERVACIÓN Y MEJORA DE LAS INFRAESTRUCTURAS VERDES DE LAS ZONAS SUR Y ESTE VALLADOLID. EXP: V.18 /2023 - LOTE 3"/>
    <n v="220"/>
    <s v="VILLAMURIEL DE CERRATO"/>
    <s v="PALENCI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139"/>
    <s v="AD"/>
    <d v="2024-01-01T00:00:00"/>
    <n v="22024003178"/>
    <s v="2024 07 1711 610"/>
    <n v="59531.4"/>
    <x v="26"/>
    <s v="CONTRATACIÓN CONSERVACIÓN Y MEJORA INFRAESTRUCT_VERDES  ZONAS CENTRO Y NORTE. LOTE 4_C. CALIDAD Lotes 1 y 2. V.34/2022."/>
    <n v="220"/>
    <s v="VILLAMURIEL DE CERRATO"/>
    <s v="PALENCI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40006655"/>
    <s v="AD"/>
    <d v="2024-03-14T00:00:00"/>
    <n v="22024003118"/>
    <s v="2024 07 1711 619"/>
    <n v="282222.11"/>
    <x v="853"/>
    <s v="1ª PRÓRROGA CONTRATO MEJORA, CONSERV. y REPAR: JUEGOS INFANTILES, MOBILIARIO URB., FUENTES ORNAM. Y EQUIPOS BOMBEO. L 3."/>
    <n v="220"/>
    <s v="VALLADOLID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40006654"/>
    <s v="AD"/>
    <d v="2024-03-14T00:00:00"/>
    <n v="22024003116"/>
    <s v="2024 07 1711 619"/>
    <n v="212499.6"/>
    <x v="936"/>
    <s v="1ª PRÓRROGA CONTRATO MEJORA, CONSERV. y REPAR: JUEGOS INFANTILES, MOBILIARIO URB., FUENTES ORNAM. Y EQUIPOS BOMBEO. L 2."/>
    <n v="220"/>
    <s v="MADRID"/>
    <s v="MADR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40006653"/>
    <s v="AD"/>
    <d v="2024-03-14T00:00:00"/>
    <n v="22024003115"/>
    <s v="2024 07 1711 619"/>
    <n v="199645.22"/>
    <x v="400"/>
    <s v="1ª PRÓRROGA CONTRATO MEJORA, CONSERV. y REPAR: JUEGOS INFANTILES, MOBILIARIO URB., FUENTES ORNAM. Y EQUIPOS BOMBEO. L 1."/>
    <n v="220"/>
    <s v="MADRID"/>
    <s v="MADR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40024909"/>
    <s v="AD"/>
    <d v="2024-06-19T00:00:00"/>
    <n v="22024005081"/>
    <s v="2024 07 1711 619"/>
    <n v="5844.3"/>
    <x v="937"/>
    <s v="Trabajos en parque Campo Grande a petición urgente del Servicio: desmontaje de puerta y cerramientos existente. Feb 2024"/>
    <s v="220"/>
    <s v="SIMANCAS"/>
    <s v="VALLADOLID"/>
    <x v="0"/>
    <s v="AdDirec - Adjudicación Directa"/>
    <s v="SinC - Sin Criterio"/>
    <x v="0"/>
    <x v="1"/>
    <s v="6"/>
    <s v="6. Inversiones reales"/>
    <s v="07"/>
    <x v="4"/>
    <s v="1711"/>
    <s v="1711. Parques y jardines"/>
    <s v="61"/>
    <s v="619"/>
  </r>
  <r>
    <n v="220230033986"/>
    <s v="AD"/>
    <d v="2024-04-15T00:00:00"/>
    <n v="22023002658"/>
    <s v="2024 07 1711 619"/>
    <n v="15315.92"/>
    <x v="400"/>
    <s v="CONTRATO DE MANTENIMIENTO AREAS DE JUEGOS INFANTILES 2023 (REAJUSTE)"/>
    <s v="220"/>
    <s v="MADRID"/>
    <s v="MADRID"/>
    <x v="0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72141"/>
    <s v="AD"/>
    <d v="2024-04-15T00:00:00"/>
    <n v="22023007954"/>
    <s v="2024 07 1711 619"/>
    <n v="48158"/>
    <x v="938"/>
    <s v="REHABILITACIÓN DEL JARDÍN VERTICAL EN LA CUBIERTA DE LA CÚPULA, PLAZA DEL MILENIO. Expte. V.6/2020. PS.43"/>
    <s v="220"/>
    <s v="PONTEVEDRA"/>
    <s v="PONTEVEDRA"/>
    <x v="2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33988"/>
    <s v="AD"/>
    <d v="2024-04-15T00:00:00"/>
    <n v="22023002660"/>
    <s v="2024 07 1711 619"/>
    <n v="20042.919999999998"/>
    <x v="853"/>
    <s v="CONTRATO DE MANTENIMIENTO FUENTES PUBLICAS ORNAMENTALES Y CENTROS DE BOMBEO 2023  (REAJUSTE)."/>
    <s v="220"/>
    <s v="VALLADOLID"/>
    <s v="VALLADOLID"/>
    <x v="0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40030667"/>
    <s v="AD"/>
    <d v="2024-07-15T00:00:00"/>
    <n v="22024005667"/>
    <s v="2024 07 1711 619"/>
    <n v="304.33"/>
    <x v="939"/>
    <s v="Sustitución de emergencia en sistema de riego en la urbanización &quot;&quot;Los Doctrinos&quot;&quot;"/>
    <n v="220"/>
    <s v="CHAÑE"/>
    <s v="SEGOVIA"/>
    <x v="0"/>
    <s v="AdDirec - Adjudicación Directa"/>
    <s v="SinC - Sin Criterio"/>
    <x v="0"/>
    <x v="2"/>
    <s v="6"/>
    <s v="6. Inversiones reales"/>
    <s v="07"/>
    <x v="4"/>
    <s v="1711"/>
    <s v="1711. Parques y jardines"/>
    <s v="61"/>
    <s v="619"/>
  </r>
  <r>
    <n v="220240038325"/>
    <s v="D"/>
    <d v="2024-08-19T00:00:00"/>
    <n v="22024005651"/>
    <s v="2024 07 1711 619"/>
    <n v="1011.87"/>
    <x v="262"/>
    <s v="ALB: 24-204167 PED: 24-007171-1001 S/PED: 344 / ARQUETA POLYPRO NEGRA RECTANGULAR MEDIANA 50X37XH30 / ALB: 24-204233 PED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27"/>
    <s v="D"/>
    <d v="2024-08-19T00:00:00"/>
    <n v="22024005651"/>
    <s v="2024 07 1711 619"/>
    <n v="486.41"/>
    <x v="262"/>
    <s v="ALB: 24-209895 PED: 24-016721-1001 S/PED: 696 / 3M BOLSA 30 UDS.CONECTOR CABLES ESTANCO SCOTCHLOK 316IR (30V)(0,5-1,5 MM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29"/>
    <s v="D"/>
    <d v="2024-08-19T00:00:00"/>
    <n v="22024005651"/>
    <s v="2024 07 1711 619"/>
    <n v="594.79"/>
    <x v="262"/>
    <s v="ALB: 24-210596 PED: 24-017789-1003 S/PED: 678 / CAJA 20 ASPERSORES 5004PC &quot;&quot;PLUS&quot;&quot; 3/4&quot;&quot; 10 CM VERDE / CAJA 20 ASPERSORES S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31"/>
    <s v="D"/>
    <d v="2024-08-19T00:00:00"/>
    <n v="22024005651"/>
    <s v="2024 07 1711 619"/>
    <n v="1128.26"/>
    <x v="262"/>
    <s v="ALB: 24-207159 PED: 24-012082-1002 S/PED: 671 / RETIRA / ASPERSOR 5004PC &quot;&quot;PLUS&quot;&quot; 3/4&quot;&quot; 10 CM VERDE / BOLSA 25 UDS TOBERA 1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33"/>
    <s v="D"/>
    <d v="2024-08-19T00:00:00"/>
    <n v="22024005651"/>
    <s v="2024 07 1711 619"/>
    <n v="1070.3900000000001"/>
    <x v="262"/>
    <s v="ALB: 24-207156 PED: 24-012081-1002 S/PED: 670 / RETIRA / ASPERSOR 5004PC &quot;&quot;PLUS&quot;&quot; 3/4&quot;&quot; 10 CM VERDE / DIFUSOR EMERGENTE S/T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36"/>
    <s v="D"/>
    <d v="2024-08-19T00:00:00"/>
    <n v="22024005651"/>
    <s v="2024 07 1711 619"/>
    <n v="571.94000000000005"/>
    <x v="262"/>
    <s v="ALB: 24-206107 PED: 24-010489-1005 S/PED: VALE 663 / ML.POLIETILENO ROLLO PE100 BANDA MORADA AD PN10 DN 40 / ELECTROVALV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38"/>
    <s v="D"/>
    <d v="2024-08-19T00:00:00"/>
    <n v="22024005651"/>
    <s v="2024 07 1711 619"/>
    <n v="220.97"/>
    <x v="262"/>
    <s v="ALB: 24-211379 PED: 24-019043-1001 S/PED: 1061 / BOLSA 100 INSERTADOR CONEXION MICROTUBO  1/4&quot;&quot; (4-6 MM) / BOLSA 100 DIFU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0"/>
    <s v="D"/>
    <d v="2024-08-19T00:00:00"/>
    <n v="22024005651"/>
    <s v="2024 07 1711 619"/>
    <n v="514.38"/>
    <x v="262"/>
    <s v="ALB: 24-211695 PED: 24-019589-1003 S/PED: 1058 / DIFUSOR UNI-SPRAY 10CM + 15VAN / MANGUITO UNION PE TUBO-TUBO 25-25 / BO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2"/>
    <s v="D"/>
    <d v="2024-08-19T00:00:00"/>
    <n v="22024005651"/>
    <s v="2024 07 1711 619"/>
    <n v="83.99"/>
    <x v="262"/>
    <s v="ALB: 24-214681 PED: 24-024706-1003 S/PED: 1083 / PEGAMENTO PVC 250ML MUY RAPIDO(AZUL-ESPECIAL FLEXIBLE) / MACHON REDUCID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4"/>
    <s v="D"/>
    <d v="2024-08-19T00:00:00"/>
    <n v="22024005651"/>
    <s v="2024 07 1711 619"/>
    <n v="288.2"/>
    <x v="262"/>
    <s v="ALB: 24-213157 PED: 24-022037-1003 S/PED: 1075 / ROLLO 100 ML MICROTUBO PVC PARA GOTERO TECH.FLOW DN3 / BOLSA 25 UD  EST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6"/>
    <s v="D"/>
    <d v="2024-08-19T00:00:00"/>
    <n v="22024005651"/>
    <s v="2024 07 1711 619"/>
    <n v="61.12"/>
    <x v="262"/>
    <s v="ALB: 24-214198 PED: 24-023871-1003 S/PED: 1088 / VALVULA FLOTADOR DUAL CISTERNA FOR ALL CUERPO GIRATORIO 0,10-16 BAR 3/8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8"/>
    <s v="D"/>
    <d v="2024-08-19T00:00:00"/>
    <n v="22024005651"/>
    <s v="2024 07 1711 619"/>
    <n v="494.53"/>
    <x v="262"/>
    <s v="ALB: 24-212613 PED: 24-021341-1104 S/PED: 1070 / ASPERSOR 5004PC &quot;&quot;PLUS&quot;&quot; 3/4&quot;&quot; 10 CM VERDE / ROLLO 100 ML MICROTUBO PVC PA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0"/>
    <s v="D"/>
    <d v="2024-08-19T00:00:00"/>
    <n v="22024005651"/>
    <s v="2024 07 1711 619"/>
    <n v="576.95000000000005"/>
    <x v="262"/>
    <s v="ALB: 24-212615 PED: 24-021351-1104 S/PED: 1071 / ASPERSOR SERIE 3504PC 1/2&quot;&quot; 10 CM / SOLENOIDE 9V IMPULSOS T-BOS (UNIK) /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2"/>
    <s v="D"/>
    <d v="2024-08-19T00:00:00"/>
    <n v="22024005651"/>
    <s v="2024 07 1711 619"/>
    <n v="288.11"/>
    <x v="262"/>
    <s v="ALB: 24-212619 PED: 24-021357-1104 S/PED: 1072 / GRIFO DE BOLA MANGUERA 1/2&quot;&quot; / GRIFO DE BOLA MANGUERA 3/4&quot;&quot; / TE PE TUBO-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4"/>
    <s v="D"/>
    <d v="2024-08-19T00:00:00"/>
    <n v="22024005651"/>
    <s v="2024 07 1711 619"/>
    <n v="525.85"/>
    <x v="262"/>
    <s v="ALB: 24-213421 PED: 24-022511-1003 S/PED: 1082 / CAJA 20 ASPERSORES 5004PC &quot;&quot;PLUS&quot;&quot; 3/4&quot;&quot; 10 CM VERDE / BOLSA 100 GOTEROS P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6"/>
    <s v="D"/>
    <d v="2024-08-19T00:00:00"/>
    <n v="22024005651"/>
    <s v="2024 07 1711 619"/>
    <n v="841.74"/>
    <x v="262"/>
    <s v="ALB: 24-210571 PED: 24-017734-1002 S/PED: ERROR FRAW24-001812 / CAJA CONEXION TBOS SOLO BLUETOOTH (LITE) 4 ESTACIONES /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8"/>
    <s v="D"/>
    <d v="2024-08-19T00:00:00"/>
    <n v="22024005651"/>
    <s v="2024 07 1711 619"/>
    <n v="415.7"/>
    <x v="262"/>
    <s v="ALB: 24-218216 PED: 24-030349-1003 S/PED: 1581 / CAJA 20 ASPERSORES 5004PC &quot;&quot;PLUS&quot;&quot; 3/4&quot;&quot; 10 CM VERDE / CAJA TBOS-I (UNIK)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60"/>
    <s v="D"/>
    <d v="2024-08-19T00:00:00"/>
    <n v="22024005651"/>
    <s v="2024 07 1711 619"/>
    <n v="61.81"/>
    <x v="262"/>
    <s v="ALB: 24-218500 PED: 24-030866-1003 S/PED: 1568 / ARQUETA HDPE RAINBIRD RECTANGULAR JUMBO + CIERRE.66.8X50.3XH30.7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77"/>
    <s v="D"/>
    <d v="2024-08-23T00:00:00"/>
    <n v="22024005651"/>
    <s v="2024 07 1711 619"/>
    <n v="926.61"/>
    <x v="262"/>
    <s v="ALB: 24-210569 PED: 24-017717-1002 S/PED: ERROR FRAW24-001812 / ML.POLIETILENO ROLLO PE100 BANDA MORADA AD PN10 DN 50 /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1"/>
    <s v="D"/>
    <d v="2024-08-23T00:00:00"/>
    <n v="22024005651"/>
    <s v="2024 07 1711 619"/>
    <n v="1110.03"/>
    <x v="262"/>
    <s v="ALB: 24-210572 PED: 24-017740-1002 S/PED: ERROR FRAW24-001812 / CAJA CONEXION TBOS SOLO BLUETOOTH (LITE) 2 ESTACIONES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3"/>
    <s v="D"/>
    <d v="2024-08-23T00:00:00"/>
    <n v="22024005651"/>
    <s v="2024 07 1711 619"/>
    <n v="221.33"/>
    <x v="262"/>
    <s v="ALB: 24-210575 PED: 24-017750-1002 S/PED: ERROR FRAW24-001812 / MANGUITO PE RECTO LARGO REPARACION 63-63 / MANGUITO UNIO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5"/>
    <s v="D"/>
    <d v="2024-08-23T00:00:00"/>
    <n v="22024005651"/>
    <s v="2024 07 1711 619"/>
    <n v="872.12"/>
    <x v="262"/>
    <s v="ALB: 24-210570 PED: 24-017721-1002 S/PED: ERROR FRAW24-001812 / MODULO PROGRAMADOR SOLEM DC 9V BL-IP1 1 ESTACION BLUETOO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7"/>
    <s v="D"/>
    <d v="2024-08-23T00:00:00"/>
    <n v="22024005651"/>
    <s v="2024 07 1711 619"/>
    <n v="1186.53"/>
    <x v="262"/>
    <s v="ALB: 24-210573 PED: 24-017743-1002 S/PED: ERROR FRAW24-001812 / CAJA CONEXION TBOS SOLO BLUETOOTH (LITE) 1 ESTACION / TU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9"/>
    <s v="D"/>
    <d v="2024-08-23T00:00:00"/>
    <n v="22024005651"/>
    <s v="2024 07 1711 619"/>
    <n v="1172.08"/>
    <x v="262"/>
    <s v="ALB: 24-210574 PED: 24-017745-1002 S/PED: ERROR FRAW24-001812 / COLLARIN TOMA PE DN 25X1/2 / LAPIZ CARPINTERO 180MM / VA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1"/>
    <s v="D"/>
    <d v="2024-08-23T00:00:00"/>
    <n v="22024005651"/>
    <s v="2024 07 1711 619"/>
    <n v="573.08000000000004"/>
    <x v="262"/>
    <s v="ALB: 24-217516 PED: 24-029183-1003 S/PED: 1575 / CAJA 20 ASPERSORES 5004PC &quot;&quot;PLUS&quot;&quot; 3/4&quot;&quot; 10 CM VERDE / CAJA 20 ASPERSORES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3"/>
    <s v="D"/>
    <d v="2024-08-23T00:00:00"/>
    <n v="22024005651"/>
    <s v="2024 07 1711 619"/>
    <n v="329.33"/>
    <x v="262"/>
    <s v="ALB: 24-218068 PED: 24-030090-1003 S/PED: 1570 / CAJA 20 ASPERSORES 5004PC &quot;&quot;PLUS&quot;&quot; 3/4&quot;&quot; 10 CM VERDE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5"/>
    <s v="D"/>
    <d v="2024-08-23T00:00:00"/>
    <n v="22024005651"/>
    <s v="2024 07 1711 619"/>
    <n v="603.79"/>
    <x v="262"/>
    <s v="ALB: 24-215429 PED: 24-025803-1003 S/PED: 1093 / CAJA 20 ASPERSORES 5004PC &quot;&quot;PLUS&quot;&quot; 3/4&quot;&quot; 10 CM VERDE / BOLSA 10 UDS CONECT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7"/>
    <s v="D"/>
    <d v="2024-08-23T00:00:00"/>
    <n v="22024005651"/>
    <s v="2024 07 1711 619"/>
    <n v="577.04999999999995"/>
    <x v="262"/>
    <s v="ALB: 24-215757 PED: 24-026389-1003 S/PED: 1554 / CAJA 20 ASPERSORES 5004PC &quot;&quot;PLUS&quot;&quot; 3/4&quot;&quot; 10 CM VERDE / BOBINA RECORTABLE P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9"/>
    <s v="D"/>
    <d v="2024-08-23T00:00:00"/>
    <n v="22024005651"/>
    <s v="2024 07 1711 619"/>
    <n v="515.38"/>
    <x v="262"/>
    <s v="ALB: 24-216375 PED: 24-027407-1003 S/PED: 1095 / CAJA 20 ASPERSORES 5004PC &quot;&quot;PLUS&quot;&quot; 3/4&quot;&quot; 10 CM VERDE / BOLSA 25 UDS TE PE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1"/>
    <s v="D"/>
    <d v="2024-08-23T00:00:00"/>
    <n v="22024005651"/>
    <s v="2024 07 1711 619"/>
    <n v="575.42999999999995"/>
    <x v="262"/>
    <s v="ALB: 24-216500 PED: 24-027619-1003 S/PED: 1559 / CAJA 20 ASPERSORES 5004PC &quot;&quot;PLUS&quot;&quot; 3/4&quot;&quot; 10 CM VERDE / BOLSA 25 UDS TOBERA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3"/>
    <s v="D"/>
    <d v="2024-08-23T00:00:00"/>
    <n v="22024005651"/>
    <s v="2024 07 1711 619"/>
    <n v="592.08000000000004"/>
    <x v="262"/>
    <s v="ALB: 24-217228 PED: 24-028684-1003 S/PED: 1565 / CAJA CONEXION TBOS SOLO BLUETOOTH (LITE) 1 ESTACION / PUNZON SACABOCADO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5"/>
    <s v="D"/>
    <d v="2024-08-23T00:00:00"/>
    <n v="22024005651"/>
    <s v="2024 07 1711 619"/>
    <n v="573.08000000000004"/>
    <x v="262"/>
    <s v="ALB: 24-217029 PED: 24-028324-1003 S/PED: 1562 / CAJA 20 ASPERSORES 5004PC &quot;&quot;PLUS&quot;&quot; 3/4&quot;&quot; 10 CM VERDE / ASPERSOR SERIE 3504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7"/>
    <s v="D"/>
    <d v="2024-08-23T00:00:00"/>
    <n v="22024005651"/>
    <s v="2024 07 1711 619"/>
    <n v="216.07"/>
    <x v="262"/>
    <s v="ALB: 24-217389 PED: 24-028953-1003 S/PED:  / CAJA 75 DIFUSORES EMERGENTE S/TOBERA 10 CM / PEGAMENTO PVC TANGIT 125G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9"/>
    <s v="D"/>
    <d v="2024-08-23T00:00:00"/>
    <n v="22024005651"/>
    <s v="2024 07 1711 619"/>
    <n v="302.42"/>
    <x v="262"/>
    <s v="ALB: 24-217507 PED: 24-029160-1003 S/PED:  / TE PE MIXTA ROSCA HEMBRA 63-2&quot;&quot; / MACHON PE 2&quot;&quot; / ELECTROVALVULA 2&quot;&quot; 200 PGA S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11"/>
    <s v="D"/>
    <d v="2024-08-23T00:00:00"/>
    <n v="22024005651"/>
    <s v="2024 07 1711 619"/>
    <n v="422.11"/>
    <x v="262"/>
    <s v="ALB: 24-217675 PED: 24-029451-1003 S/PED: 1578 / CAJA 20 ASPERSORES 5004PC &quot;&quot;PLUS&quot;&quot; 3/4&quot;&quot; 10 CM VERDE / MANGUITO PE RECTO L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18"/>
    <s v="D"/>
    <d v="2024-08-23T00:00:00"/>
    <n v="22024005651"/>
    <s v="2024 07 1711 619"/>
    <n v="416.4"/>
    <x v="262"/>
    <s v="ELEMENTOS DE RIEGO.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482"/>
    <s v="AD"/>
    <d v="2024-08-20T00:00:00"/>
    <n v="22024006023"/>
    <s v="2024 07 1711 619"/>
    <n v="726"/>
    <x v="940"/>
    <s v="Mantenimiento del dominio público hidráulico del rio Pisuerga a su paso por el casco urbano"/>
    <n v="220"/>
    <s v="VALLADOLID"/>
    <s v="VALLADOLID"/>
    <x v="0"/>
    <s v="AdDirec - Adjudicación Directa"/>
    <s v="SinC - Sin Criterio"/>
    <x v="0"/>
    <x v="2"/>
    <s v="6"/>
    <s v="6. Inversiones reales"/>
    <s v="07"/>
    <x v="4"/>
    <s v="1711"/>
    <s v="1711. Parques y jardines"/>
    <s v="61"/>
    <s v="619"/>
  </r>
  <r>
    <n v="220240041087"/>
    <s v="D"/>
    <d v="2024-08-29T00:00:00"/>
    <n v="22024005651"/>
    <s v="2024 07 1711 619"/>
    <n v="299.72000000000003"/>
    <x v="409"/>
    <s v="CARTUCHO MALLA FILTRO &quot;&quot;Y&quot;&quot; 1&quot;&quot; / ASPERSOR TURB.EMERG. &quot;&quot;RAIN-BIRD&quot;&quot; 5004 PC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1089"/>
    <s v="D"/>
    <d v="2024-08-29T00:00:00"/>
    <n v="22024005651"/>
    <s v="2024 07 1711 619"/>
    <n v="629.30999999999995"/>
    <x v="409"/>
    <s v="ASPERSOR TURB.EMERG.&quot;&quot;RAIN-BIRD&quot;&quot; 5004 PLUS / ASPERSOR TURB.EMERG. &quot;&quot;RAIN-BIRD&quot;&quot; 5004 PC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2913"/>
    <s v="AD"/>
    <d v="2024-09-19T00:00:00"/>
    <n v="22024006578"/>
    <s v="2024 07 1711 619"/>
    <n v="2990"/>
    <x v="941"/>
    <s v="Mantenimiento del dominio público hidráulico del rio Pisuerga a su paso por el casco urbano."/>
    <s v="220"/>
    <s v="VALLADOLID"/>
    <s v="VALLADOLID"/>
    <x v="0"/>
    <s v="AdDirec - Adjudicación Directa"/>
    <s v="SinC - Sin Criterio"/>
    <x v="0"/>
    <x v="2"/>
    <s v="6"/>
    <s v="6. Inversiones reales"/>
    <s v="07"/>
    <x v="4"/>
    <s v="1711"/>
    <s v="1711. Parques y jardines"/>
    <s v="61"/>
    <s v="619"/>
  </r>
  <r>
    <n v="220240044569"/>
    <s v="D"/>
    <d v="2024-09-30T00:00:00"/>
    <n v="22024005651"/>
    <s v="2024 07 1711 619"/>
    <n v="492.18"/>
    <x v="262"/>
    <s v="ALB: 24-222446 PED: 24-036868-1001 S/PED: 1621 / 3M BOLSA 30 UDS.CONECTOR CABLES ESTANCO SCOTCHLOK 316IR (30V)(0,5-1,5 M"/>
    <s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4567"/>
    <s v="D"/>
    <d v="2024-09-30T00:00:00"/>
    <n v="22024005651"/>
    <s v="2024 07 1711 619"/>
    <n v="208.45"/>
    <x v="262"/>
    <s v="ALB: 24-222640 PED: 24-037186-1017 S/PED: VALE  1623 / CLABER ENCHUFE HEMBRA 8547 RAPIDO-MANGUERA ERGOGRIP 1/2 Y 3/4 (13"/>
    <s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4565"/>
    <s v="D"/>
    <d v="2024-09-30T00:00:00"/>
    <n v="22024005651"/>
    <s v="2024 07 1711 619"/>
    <n v="23.03"/>
    <x v="262"/>
    <s v="ALB: 24-221180 PED: 24-034976-1001 S/PED: 1612 / 3M BOLSA 30 UDS.CONECTOR CABLES ESTANCO SCOTCHLOK 316IR (30V)(0,5-1,5 M"/>
    <s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4621"/>
    <s v="D"/>
    <d v="2024-09-30T00:00:00"/>
    <n v="22024005651"/>
    <s v="2024 07 1711 619"/>
    <n v="14.68"/>
    <x v="262"/>
    <s v="ALB: 24-225308 PED: 24-041429-1003 S/PED: 1663-1665 / TUERCA REDUCIDA PE 21/2-2&quot;&quot; / CODO 90º ROSCA MACHO PE 63-2&quot;&quot;"/>
    <s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2912"/>
    <s v="AD"/>
    <d v="2024-09-19T00:00:00"/>
    <n v="22024006052"/>
    <s v="2024 07 1711 619"/>
    <n v="8712"/>
    <x v="937"/>
    <s v="Limpieza del Canal de desagüe del Campo Grande. Año 2024"/>
    <s v="220"/>
    <s v="SIMANCAS"/>
    <s v="VALLADOLID"/>
    <x v="0"/>
    <s v="AdDirec - Adjudicación Directa"/>
    <s v="SinC - Sin Criterio"/>
    <x v="0"/>
    <x v="2"/>
    <s v="6"/>
    <s v="6. Inversiones reales"/>
    <s v="07"/>
    <x v="4"/>
    <s v="1711"/>
    <s v="1711. Parques y jardines"/>
    <s v="61"/>
    <s v="619"/>
  </r>
  <r>
    <n v="220239000549"/>
    <s v="AD"/>
    <d v="2024-01-01T00:00:00"/>
    <n v="22024003220"/>
    <s v="2024 07 1721 633"/>
    <n v="435840.09"/>
    <x v="28"/>
    <s v="CONTRATO VS 15/23 MANTENIMIENTO INTEGRAL DE LA RED DE CONTROL ATMOSFERICO (RCCAVA)"/>
    <n v="220"/>
    <s v="LLANERA"/>
    <s v="ASTURIAS"/>
    <x v="0"/>
    <s v="PrAbier - Procedimiento Abierto"/>
    <s v="MultiC - MultiCriterio"/>
    <x v="1"/>
    <x v="0"/>
    <s v="6"/>
    <s v="6. Inversiones reales"/>
    <s v="07"/>
    <x v="4"/>
    <s v="1721"/>
    <s v="1721. Protección del medio ambiente"/>
    <s v="63"/>
    <s v="633"/>
  </r>
  <r>
    <n v="220219000880"/>
    <s v="AD"/>
    <d v="2024-01-01T00:00:00"/>
    <n v="22024002879"/>
    <s v="2024 08 1341 619"/>
    <n v="1203078.6299999999"/>
    <x v="942"/>
    <s v="CONTRATO GESTIÓN INTEGRAL SISTEMA CENTRALIZADO CONTROL DE TRÁFICO (2022/2023/1 enero a 31 agosto'2024)"/>
    <n v="220"/>
    <s v="ALCOBENDAS"/>
    <s v="MADRID"/>
    <x v="0"/>
    <s v="PrAbier - Procedimiento Abierto"/>
    <s v="MultiC - MultiCriterio"/>
    <x v="1"/>
    <x v="0"/>
    <s v="6"/>
    <s v="6. Inversiones reales"/>
    <s v="08"/>
    <x v="5"/>
    <s v="1341"/>
    <s v="1341. Movilidad"/>
    <s v="61"/>
    <s v="619"/>
  </r>
  <r>
    <n v="220239000860"/>
    <s v="AD"/>
    <d v="2024-01-01T00:00:00"/>
    <n v="22024003198"/>
    <s v="2024 08 1341 619"/>
    <n v="739475.3"/>
    <x v="943"/>
    <s v="Contrato de señalización vial, lote 2 (expediente 31/2023 SETM)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341"/>
    <s v="1341. Movilidad"/>
    <s v="61"/>
    <s v="619"/>
  </r>
  <r>
    <n v="220239000859"/>
    <s v="AD"/>
    <d v="2024-01-01T00:00:00"/>
    <n v="22024003197"/>
    <s v="2024 08 1341 619"/>
    <n v="245833.72"/>
    <x v="944"/>
    <s v="Contrato de señalización vial, lote 1 (expediente 31/2023 SETM)"/>
    <n v="220"/>
    <s v="VILLARROBLEDO"/>
    <s v="ALBACETE"/>
    <x v="0"/>
    <s v="PrAbier - Procedimiento Abierto"/>
    <s v="MultiC - MultiCriterio"/>
    <x v="1"/>
    <x v="0"/>
    <s v="6"/>
    <s v="6. Inversiones reales"/>
    <s v="08"/>
    <x v="5"/>
    <s v="1341"/>
    <s v="1341. Movilidad"/>
    <s v="61"/>
    <s v="619"/>
  </r>
  <r>
    <n v="220219000879"/>
    <s v="AD"/>
    <d v="2024-01-01T00:00:00"/>
    <n v="22024002878"/>
    <s v="2024 08 1341 619"/>
    <n v="1909.98"/>
    <x v="25"/>
    <s v="SEGURIDAD Y SALUD CONTRATO GISCCT (2022-2023-1 enero a 31 agosto'2024)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341"/>
    <s v="1341. Movilidad"/>
    <s v="61"/>
    <s v="619"/>
  </r>
  <r>
    <n v="220239000861"/>
    <s v="AD"/>
    <d v="2024-01-01T00:00:00"/>
    <n v="22024003199"/>
    <s v="2024 08 1341 619"/>
    <n v="466.24"/>
    <x v="25"/>
    <s v="Coordinación de seguridad y salud, contrato de señalización vial lote 1 (exp. 31/2023 SETM)"/>
    <n v="220"/>
    <s v="VALLADOLID"/>
    <s v="VALLADOLID"/>
    <x v="0"/>
    <s v="PrAbier - Procedimiento Abierto"/>
    <s v="UniC - Único Criterio"/>
    <x v="1"/>
    <x v="0"/>
    <s v="6"/>
    <s v="6. Inversiones reales"/>
    <s v="08"/>
    <x v="5"/>
    <s v="1341"/>
    <s v="1341. Movilidad"/>
    <s v="61"/>
    <s v="619"/>
  </r>
  <r>
    <n v="220239000862"/>
    <s v="AD"/>
    <d v="2024-01-01T00:00:00"/>
    <n v="22024003200"/>
    <s v="2024 08 1341 619"/>
    <n v="1402.45"/>
    <x v="25"/>
    <s v="Coordinación de seguridad y salud del contrato de señalización vial,  lote 2 (exp. 31/2023 SETM)"/>
    <n v="220"/>
    <s v="VALLADOLID"/>
    <s v="VALLADOLID"/>
    <x v="0"/>
    <s v="PrAbier - Procedimiento Abierto"/>
    <s v="UniC - Único Criterio"/>
    <x v="1"/>
    <x v="0"/>
    <s v="6"/>
    <s v="6. Inversiones reales"/>
    <s v="08"/>
    <x v="5"/>
    <s v="1341"/>
    <s v="1341. Movilidad"/>
    <s v="61"/>
    <s v="619"/>
  </r>
  <r>
    <n v="220230047944"/>
    <s v="AD"/>
    <d v="2024-04-15T00:00:00"/>
    <n v="22023005668"/>
    <s v="2024 08 1341 619"/>
    <n v="31047.06"/>
    <x v="945"/>
    <s v="Contrato Señalización Lote 1 ( vertical)"/>
    <s v="220"/>
    <s v="GUARROMAN"/>
    <s v="JAEN"/>
    <x v="0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40011606"/>
    <s v="AD"/>
    <d v="2024-04-15T00:00:00"/>
    <n v="22023002132"/>
    <s v="2024 08 1341 619"/>
    <n v="245208.99"/>
    <x v="942"/>
    <s v="CONTRATO GESTIÓN INTEGRAL SISTEMA CENTRALIZADO CONTROL DE TRÁFICO (2022/2023/1 enero a 31 agosto'2024)"/>
    <s v="220"/>
    <s v="ALCOBENDAS"/>
    <s v="MADRID"/>
    <x v="0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30047945"/>
    <s v="AD"/>
    <d v="2024-04-15T00:00:00"/>
    <n v="22023005669"/>
    <s v="2024 08 1341 619"/>
    <n v="229166.68"/>
    <x v="943"/>
    <s v="Contrato Señalización Lote 2 ( horizontal).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30047789"/>
    <s v="AD"/>
    <d v="2024-04-15T00:00:00"/>
    <n v="22023005671"/>
    <s v="2024 08 1341 619"/>
    <n v="912.72"/>
    <x v="25"/>
    <s v="Seguridad y Salud Contrato Señalización Lote 2 ( horizontal).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30047788"/>
    <s v="AD"/>
    <d v="2024-04-15T00:00:00"/>
    <n v="22023005670"/>
    <s v="2024 08 1341 619"/>
    <n v="331.9"/>
    <x v="25"/>
    <s v="Seguridad y Salud Contrato de Señalización Lote 1 ( vertical)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40031298"/>
    <s v="AD"/>
    <d v="2024-07-17T00:00:00"/>
    <n v="22024005195"/>
    <s v="2024 08 1341 619"/>
    <n v="12205.53"/>
    <x v="945"/>
    <s v="Autorización de gasto para certificación 6-final (enero 2024) del contrato de señalización lote 1 (exp. 11/2018 PS Nº4)"/>
    <n v="220"/>
    <s v="GUARROMAN"/>
    <s v="JAEN"/>
    <x v="0"/>
    <s v="PrAbier - Procedimiento Abierto"/>
    <s v="MultiC - MultiCriterio"/>
    <x v="1"/>
    <x v="2"/>
    <s v="6"/>
    <s v="6. Inversiones reales"/>
    <s v="08"/>
    <x v="5"/>
    <s v="1341"/>
    <s v="1341. Movilidad"/>
    <s v="61"/>
    <s v="619"/>
  </r>
  <r>
    <n v="220240035394"/>
    <s v="D"/>
    <d v="2024-08-05T00:00:00"/>
    <n v="22024004232"/>
    <s v="2024 08 1532 609"/>
    <n v="3332.16"/>
    <x v="10"/>
    <s v="Ensayos Control Calidad, LOTE 1 Contrato de obras para recinto de nueva feria gastronómica (exp. 13/2024 SETM)"/>
    <n v="300"/>
    <s v="MALAGA"/>
    <s v="MALAGA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0"/>
    <s v="609"/>
  </r>
  <r>
    <n v="220240035395"/>
    <s v="D"/>
    <d v="2024-08-05T00:00:00"/>
    <n v="22024004232"/>
    <s v="2024 08 1532 609"/>
    <n v="25057.38"/>
    <x v="9"/>
    <s v="Asistencia Técnica, LOTE 2 CC del Contrato de obras para recinto de nueva Feria Gastronómica exp.13/2024 SETM"/>
    <n v="300"/>
    <s v="ZARATAN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0"/>
    <s v="609"/>
  </r>
  <r>
    <n v="220240043043"/>
    <s v="AD"/>
    <d v="2024-09-23T00:00:00"/>
    <n v="22024006594"/>
    <s v="2024 08 1532 609"/>
    <n v="12385.35"/>
    <x v="946"/>
    <s v="Contrato de servicios de elaboración de estudio para transformación de interseccón en rotonda San Agustín (exp. 25/2024)"/>
    <s v="220"/>
    <s v="BARCELONA"/>
    <s v="BARCELONA"/>
    <x v="0"/>
    <s v="AdDirec - Adjudicación Directa"/>
    <s v="SinC - Sin Criterio"/>
    <x v="0"/>
    <x v="2"/>
    <s v="6"/>
    <s v="6. Inversiones reales"/>
    <s v="08"/>
    <x v="5"/>
    <s v="1532"/>
    <s v="1532. Pavimentación vias públicas y otros servicios urbanísticos"/>
    <s v="60"/>
    <s v="609"/>
  </r>
  <r>
    <n v="220240042927"/>
    <s v="D"/>
    <d v="2024-09-19T00:00:00"/>
    <n v="22024004232"/>
    <s v="2024 08 1532 609"/>
    <n v="2271.16"/>
    <x v="25"/>
    <s v="Seguridad y salud en contrato de obras para recinto de nueva feria gastronómica (exp. 13/2024 SETM)"/>
    <s v="30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0"/>
    <s v="609"/>
  </r>
  <r>
    <n v="220240044229"/>
    <s v="AD"/>
    <d v="2024-09-27T00:00:00"/>
    <n v="22024006459"/>
    <s v="2024 08 1532 609"/>
    <n v="8699.4699999999993"/>
    <x v="25"/>
    <s v="Redacción del Proyecto de &quot;&quot;SUMINISTRO ELECTRICO NUEVA FERIA GASTRONÓMICA&quot;&quot;.-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0"/>
    <s v="609"/>
  </r>
  <r>
    <n v="220239000008"/>
    <s v="AD"/>
    <d v="2024-01-01T00:00:00"/>
    <n v="22024003126"/>
    <s v="2024 08 1532 619"/>
    <n v="3750000"/>
    <x v="40"/>
    <s v="Contrato de conservación, reparación y reforma de las infraestructuras viarias. Presupuesto ordinario, lote 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010"/>
    <s v="AD"/>
    <d v="2024-01-01T00:00:00"/>
    <n v="22024003128"/>
    <s v="2024 08 1532 619"/>
    <n v="2500000"/>
    <x v="947"/>
    <s v="Contrato de conservación, reparación y reforma de las infraestructuras viarias, lote 2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009"/>
    <s v="AD"/>
    <d v="2024-01-01T00:00:00"/>
    <n v="22024003127"/>
    <s v="2024 08 1532 619"/>
    <n v="1625000"/>
    <x v="40"/>
    <s v="Contrato de conservación, reparación y reforma de las infraestructuras viarias. Preupuestos participativos, lote 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619"/>
    <s v="AD"/>
    <d v="2024-01-01T00:00:00"/>
    <n v="22024003376"/>
    <s v="2024 08 1532 619"/>
    <n v="913207.93"/>
    <x v="948"/>
    <s v="Contrato &quot;&quot;Nueva intersección de acceso al polígono industrial &quot;&quot;EL BERROCAL&quot;&quot; desde la antigua N-620&quot;&quot; (exp. 22-2023)"/>
    <n v="220"/>
    <s v="VALLADOLID"/>
    <s v="VALLADOLID"/>
    <x v="2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011"/>
    <s v="AD"/>
    <d v="2024-01-01T00:00:00"/>
    <n v="22024003297"/>
    <s v="2024 08 1532 619"/>
    <n v="500000"/>
    <x v="949"/>
    <s v="Contrato de conservación, reparación y reforma de las infraestructuras viarias, lote 3"/>
    <n v="220"/>
    <s v="MADRID"/>
    <s v="MADR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618"/>
    <s v="AD"/>
    <d v="2024-01-01T00:00:00"/>
    <n v="22024003375"/>
    <s v="2024 08 1532 619"/>
    <n v="5952.87"/>
    <x v="10"/>
    <s v="Control calidad contrato nueva intersección acceso al polígono industrial &quot;&quot;EL BERROCAL&quot;&quot; desde la antigua N-620 (lote 1)"/>
    <n v="220"/>
    <s v="MALAGA"/>
    <s v="MALAGA"/>
    <x v="0"/>
    <s v="PrAbier - Procedimiento Abierto"/>
    <s v="UniC - Único 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39000616"/>
    <s v="AD"/>
    <d v="2024-01-01T00:00:00"/>
    <n v="22024003373"/>
    <s v="2024 08 1532 619"/>
    <n v="19833.47"/>
    <x v="9"/>
    <s v="Control de calidad contrato nueva intersección acceso al polígono industrial &quot;&quot;EL BERROCAL&quot;&quot; desde antigua N-620 (lote 2)"/>
    <n v="220"/>
    <s v="ZARATAN"/>
    <s v="VALLADOLID"/>
    <x v="0"/>
    <s v="PrAbier - Procedimiento Abierto"/>
    <s v="UniC - Único 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39000515"/>
    <s v="AD"/>
    <d v="2024-01-01T00:00:00"/>
    <n v="22024003201"/>
    <s v="2024 08 1532 619"/>
    <n v="45375"/>
    <x v="25"/>
    <s v="Primera prórroga contrato de seguridad y salud en obras municipales SEPI (lote 2)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082"/>
    <s v="AD"/>
    <d v="2024-01-01T00:00:00"/>
    <n v="22024003130"/>
    <s v="2024 08 1532 619"/>
    <n v="5500"/>
    <x v="25"/>
    <s v="Seguridad y Salud obras del contrato de conservación, reparación y reforma de las infraestructuras viarias, lote 2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195"/>
    <s v="AD"/>
    <d v="2024-01-01T00:00:00"/>
    <n v="22024003131"/>
    <s v="2024 08 1532 619"/>
    <n v="13250"/>
    <x v="25"/>
    <s v="Seguridad y Salud obras del contrato de conservación, reparación y reforma de las infraestructuras viarias, lote 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196"/>
    <s v="AD"/>
    <d v="2024-01-01T00:00:00"/>
    <n v="22024003132"/>
    <s v="2024 08 1532 619"/>
    <n v="1000"/>
    <x v="25"/>
    <s v="Seguridad y Salud obras del contrato de conservación, reparación y reforma de las infraestructuras viarias, lote 3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617"/>
    <s v="AD"/>
    <d v="2024-01-01T00:00:00"/>
    <n v="22024003374"/>
    <s v="2024 08 1532 619"/>
    <n v="2269.1999999999998"/>
    <x v="25"/>
    <s v="Seguridad y salud del contrato de nueva intersección acceso al polígono industrial &quot;&quot;EL BERROCAL&quot;&quot; desde la antigua N-620"/>
    <n v="220"/>
    <s v="VALLADOLID"/>
    <s v="VALLADOLID"/>
    <x v="0"/>
    <s v="PrAbier - Procedimiento Abierto"/>
    <s v="UniC - Único 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40025816"/>
    <s v="D"/>
    <d v="2024-06-19T00:00:00"/>
    <n v="22024003377"/>
    <s v="2024 08 1532 619"/>
    <n v="779.55"/>
    <x v="25"/>
    <s v="Seguridad y salud en obras de adaptación y ejecución de tramo ciclable del Paseo Isabel la Católica, expte 28/2023 SETM"/>
    <s v="300"/>
    <s v="VALLADOLID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23683"/>
    <s v="D"/>
    <d v="2024-06-12T00:00:00"/>
    <n v="22024003236"/>
    <s v="2024 08 1532 619"/>
    <n v="11505.65"/>
    <x v="9"/>
    <s v="Control de calidad de obras del contrato de conservación, reparación y reforma de las infraestructuras viarias, lote 3"/>
    <s v="300"/>
    <s v="ZARATAN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3682"/>
    <s v="D"/>
    <d v="2024-06-12T00:00:00"/>
    <n v="22024003235"/>
    <s v="2024 08 1532 619"/>
    <n v="31887.08"/>
    <x v="9"/>
    <s v="ontrol de calidad de obras del contrato de conservación, reparación y reforma de las infraestructuras viarias, lote 2"/>
    <s v="300"/>
    <s v="ZARATAN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3681"/>
    <s v="D"/>
    <d v="2024-06-12T00:00:00"/>
    <n v="22024003234"/>
    <s v="2024 08 1532 619"/>
    <n v="34270.39"/>
    <x v="9"/>
    <s v="Control de calidad de obras del contrato de conservación, reparación y reforma de las infraestructuras viarias, lote 1"/>
    <s v="300"/>
    <s v="ZARATAN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3542"/>
    <s v="AD/"/>
    <d v="2024-06-07T00:00:00"/>
    <n v="22023000462"/>
    <s v="2024 08 1532 619"/>
    <n v="-201635.73"/>
    <x v="40"/>
    <s v="Contrato de obras de remodelación de la avenida Reyes Católicos en Valladolid (expediente 1/2022)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22930"/>
    <s v="D"/>
    <d v="2024-06-06T00:00:00"/>
    <n v="22024003377"/>
    <s v="2024 08 1532 619"/>
    <n v="2029.56"/>
    <x v="10"/>
    <s v="Ensayos Control Calidad Obras adaptación y ejecución de Carril Bici en Paseo Isabel la Católica, expte 28/2023 SETM"/>
    <s v="300"/>
    <s v="MALAGA"/>
    <s v="MALAGA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22929"/>
    <s v="D"/>
    <d v="2024-06-06T00:00:00"/>
    <n v="22024003377"/>
    <s v="2024 08 1532 619"/>
    <n v="9580.07"/>
    <x v="9"/>
    <s v="AT Control Calidad Obras adaptación y ejecución de tramo &quot;&quot;Carril Bici en  Paseo Isabel la Católica&quot;&quot; expte 28/2023 SETM"/>
    <s v="300"/>
    <s v="ZARATAN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22251"/>
    <s v="D"/>
    <d v="2024-05-29T00:00:00"/>
    <n v="22024003235"/>
    <s v="2024 08 1532 619"/>
    <n v="25250.79"/>
    <x v="24"/>
    <s v="ENSAYOS Control calidad obras del contrato de conservación, reparación y reforma de infraestructuras viarias, lote 2"/>
    <s v="300"/>
    <s v="CASTELLANOS DE MORISCOS"/>
    <s v="SALAMANC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2250"/>
    <s v="D"/>
    <d v="2024-05-29T00:00:00"/>
    <n v="22024003234"/>
    <s v="2024 08 1532 619"/>
    <n v="12313.1"/>
    <x v="24"/>
    <s v="ENSAYOS. Control calidad de obras del contrato de conservación, reparación y reforma de infraestructuras viarias, lote 1"/>
    <s v="300"/>
    <s v="CASTELLANOS DE MORISCOS"/>
    <s v="SALAMANC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2252"/>
    <s v="D"/>
    <d v="2024-05-29T00:00:00"/>
    <n v="22024003236"/>
    <s v="2024 08 1532 619"/>
    <n v="5888.88"/>
    <x v="24"/>
    <s v="ENSAYOS Control calidad obras del contrato de conservación, reparación y reforma de infraestructuras viarias, lote 3"/>
    <s v="300"/>
    <s v="CASTELLANOS DE MORISCOS"/>
    <s v="SALAMANC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44407"/>
    <s v="AD"/>
    <d v="2024-04-15T00:00:00"/>
    <n v="22022005709"/>
    <s v="2024 08 1532 619"/>
    <n v="3531.5"/>
    <x v="19"/>
    <s v="Sondeos e informe geotécnico para C/ López Gómez . Lote 2"/>
    <s v="220"/>
    <s v="SANT CUGAT DEL VALLES"/>
    <s v="BARCELON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30071780"/>
    <s v="AD"/>
    <d v="2024-04-15T00:00:00"/>
    <n v="22023006288"/>
    <s v="2024 08 1532 619"/>
    <n v="65340"/>
    <x v="950"/>
    <s v="Juegos Infantiles en calle Torquemada."/>
    <s v="220"/>
    <s v="PALMA DE MALLORCA"/>
    <s v="ISLAS BALEARES"/>
    <x v="2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29000556"/>
    <s v="AD"/>
    <d v="2024-04-15T00:00:00"/>
    <n v="22023000462"/>
    <s v="2024 08 1532 619"/>
    <n v="201635.73"/>
    <x v="40"/>
    <s v="Contrato de obras de remodelación de la avenida Reyes Católicos en Valladolid (expediente 1/2022)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20009852"/>
    <s v="AD"/>
    <d v="2024-04-15T00:00:00"/>
    <n v="22021007414"/>
    <s v="2024 08 1532 619"/>
    <n v="24805"/>
    <x v="951"/>
    <s v="Contrato de redacción de proyecto de urbanización de la calle Madre de Dios (exp. 39/2021)"/>
    <s v="220"/>
    <s v="VALLADOLID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20074242"/>
    <s v="AD"/>
    <d v="2024-04-15T00:00:00"/>
    <n v="22022008804"/>
    <s v="2024 08 1532 619"/>
    <n v="18998.21"/>
    <x v="952"/>
    <s v="Redacción Proyecto Carril Bicil tramo N. en Pseo J.C.I  con Pasarela Esgueva. Duplicado por no incorporación.26-2021"/>
    <s v="220"/>
    <s v="VALLADOLID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19000875"/>
    <s v="AD"/>
    <d v="2024-04-15T00:00:00"/>
    <n v="22023003337"/>
    <s v="2024 08 1532 619"/>
    <n v="14822.5"/>
    <x v="888"/>
    <s v="Redacción del Proyecto y A.T. a la Dirección de obra de Rehabilitación integral del Puente Colgante en Valladolid.-"/>
    <s v="220"/>
    <s v="ARROYO DE LA ENCOMIENDA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10760"/>
    <s v="AD"/>
    <d v="2024-04-03T00:00:00"/>
    <n v="22024003679"/>
    <s v="2024 08 1532 619"/>
    <n v="1620.76"/>
    <x v="25"/>
    <s v="Redacción de Estudios de Seguridad y Salud para los proyectos redactados en el SEPI en el año 2024.-"/>
    <s v="220"/>
    <s v="VALLADOLID"/>
    <s v="VALLADOLID"/>
    <x v="0"/>
    <s v="AdDirec - Adjudicación Directa"/>
    <s v="SinC - Sin 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40028770"/>
    <s v="D"/>
    <d v="2024-07-02T00:00:00"/>
    <n v="22024003377"/>
    <s v="2024 08 1532 619"/>
    <n v="405391.74"/>
    <x v="953"/>
    <s v="Obras de adaptación y ejecución de tramo ciclable del Paseo Isabel la Católica, expte 28/2023 SETM"/>
    <n v="300"/>
    <s v="VILLARES DE LA REINA"/>
    <s v="SALAMANCA"/>
    <x v="2"/>
    <s v="PrAbier - Procedimiento Abierto"/>
    <s v="MultiC - MultiCriterio"/>
    <x v="1"/>
    <x v="2"/>
    <s v="6"/>
    <s v="6. Inversiones reales"/>
    <s v="08"/>
    <x v="5"/>
    <s v="1532"/>
    <s v="1532. Pavimentación vias públicas y otros servicios urbanísticos"/>
    <s v="61"/>
    <s v="619"/>
  </r>
  <r>
    <n v="220240044414"/>
    <s v="AD"/>
    <d v="2024-09-27T00:00:00"/>
    <n v="22024006704"/>
    <s v="2024 08 1532 619"/>
    <n v="3866.32"/>
    <x v="10"/>
    <s v="Intervención de emergencia en el viaducto del Arco de Ladrillo (expediente 20/2024 SETM)"/>
    <s v="220"/>
    <s v="MALAGA"/>
    <s v="MALAGA"/>
    <x v="2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40044234"/>
    <s v="AD"/>
    <d v="2024-09-27T00:00:00"/>
    <n v="22024006797"/>
    <s v="2024 08 1532 619"/>
    <n v="15125"/>
    <x v="25"/>
    <s v="Segunda prórroga del contrato de seguridad y salud en obras municipales SEPI lote 2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39000355"/>
    <s v="AD"/>
    <d v="2024-01-01T00:00:00"/>
    <n v="22024003298"/>
    <s v="2024 08 1651 619"/>
    <n v="713580.67"/>
    <x v="21"/>
    <s v="LOTE 1 conservación, reparación y reforma de instalaiones de alumbrado exterior del municipio de Valladolid EXP 8/202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98"/>
    <s v="AD"/>
    <d v="2024-01-01T00:00:00"/>
    <n v="22024003304"/>
    <s v="2024 08 1651 619"/>
    <n v="6980.21"/>
    <x v="9"/>
    <s v="Control de Calidad Lote 1 del contrato de conservación, reparación y reforma de alumbrado. P.S 1 Prórroga.Exp 8-2021"/>
    <n v="220"/>
    <s v="ZARATAN"/>
    <s v="VALLADOLID"/>
    <x v="0"/>
    <s v="PrAbier - Procedimiento Abierto"/>
    <s v="MultiC - MultiCriterio"/>
    <x v="2"/>
    <x v="0"/>
    <s v="6"/>
    <s v="6. Inversiones reales"/>
    <s v="08"/>
    <x v="5"/>
    <s v="1651"/>
    <s v="1651. Alumbrado público"/>
    <s v="61"/>
    <s v="619"/>
  </r>
  <r>
    <n v="220239000399"/>
    <s v="AD"/>
    <d v="2024-01-01T00:00:00"/>
    <n v="22024003305"/>
    <s v="2024 08 1651 619"/>
    <n v="437.81"/>
    <x v="9"/>
    <s v="Control de Calidad Lote 3 del contrato de conservación, reparación y reforma de alumbrado. P.S 1 Prórroga.Exp 8-2021"/>
    <n v="220"/>
    <s v="ZARATAN"/>
    <s v="VALLADOLID"/>
    <x v="0"/>
    <s v="PrAbier - Procedimiento Abierto"/>
    <s v="MultiC - MultiCriterio"/>
    <x v="2"/>
    <x v="0"/>
    <s v="6"/>
    <s v="6. Inversiones reales"/>
    <s v="08"/>
    <x v="5"/>
    <s v="1651"/>
    <s v="1651. Alumbrado público"/>
    <s v="61"/>
    <s v="619"/>
  </r>
  <r>
    <n v="220239000444"/>
    <s v="AD"/>
    <d v="2024-01-01T00:00:00"/>
    <n v="22024003306"/>
    <s v="2024 08 1651 619"/>
    <n v="250.18"/>
    <x v="9"/>
    <s v="Control de Calidad Lote 2 del contrato de conservación, reparación y reforma de alumbrado. P.S 1 Prórroga.Exp 8-2021"/>
    <n v="220"/>
    <s v="ZARATAN"/>
    <s v="VALLADOLID"/>
    <x v="0"/>
    <s v="PrAbier - Procedimiento Abierto"/>
    <s v="MultiC - MultiCriterio"/>
    <x v="2"/>
    <x v="0"/>
    <s v="6"/>
    <s v="6. Inversiones reales"/>
    <s v="08"/>
    <x v="5"/>
    <s v="1651"/>
    <s v="1651. Alumbrado público"/>
    <s v="61"/>
    <s v="619"/>
  </r>
  <r>
    <n v="220239000390"/>
    <s v="AD"/>
    <d v="2024-01-01T00:00:00"/>
    <n v="22024003301"/>
    <s v="2024 08 1651 619"/>
    <n v="1433.42"/>
    <x v="25"/>
    <s v="LOTE 1 Seguridad y salud de la prórroga del contrato de conservación, reparc. y reforma alumbrado. Exp 8/2021 PS1.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92"/>
    <s v="AD"/>
    <d v="2024-01-01T00:00:00"/>
    <n v="22024003303"/>
    <s v="2024 08 1651 619"/>
    <n v="83.85"/>
    <x v="25"/>
    <s v="LOTE 3 Seguridad y salud de la prórroga del contrato de conservación, reparc. y reforma alumbrado. Exp 8/2021 PS1.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91"/>
    <s v="AD"/>
    <d v="2024-01-01T00:00:00"/>
    <n v="22024003302"/>
    <s v="2024 08 1651 619"/>
    <n v="47.92"/>
    <x v="25"/>
    <s v="LOTE 2 Seguridad y salud de la prórroga del contrato de conservación, reparc. y reforma alumbrado. Exp 8/2021 PS1.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56"/>
    <s v="AD"/>
    <d v="2024-01-01T00:00:00"/>
    <n v="22024003299"/>
    <s v="2024 08 1651 619"/>
    <n v="25575.21"/>
    <x v="21"/>
    <s v="LOTE 2 conservación, reparación y reforma de instalaciones de alumbrado exterior del municipio de Valladolid EXP 8/202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57"/>
    <s v="AD"/>
    <d v="2024-01-01T00:00:00"/>
    <n v="22024003300"/>
    <s v="2024 08 1651 619"/>
    <n v="44756.61"/>
    <x v="949"/>
    <s v="LOTE 3 conservación, reparación y reforma de instalaciones de alumbrado exterior del municipio de Valladolid EXP 8/2021."/>
    <n v="220"/>
    <s v="MADRID"/>
    <s v="MADR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40030912"/>
    <s v="AD"/>
    <d v="2024-07-16T00:00:00"/>
    <n v="22024005426"/>
    <s v="2024 08 1651 619"/>
    <n v="893420.33"/>
    <x v="21"/>
    <s v="LOTE1 Conservación,reparación y reforma de instalaciones de alumbrado exter. del municipio de Valladolid. Expte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4"/>
    <s v="AD"/>
    <d v="2024-07-16T00:00:00"/>
    <n v="22024005429"/>
    <s v="2024 08 1651 619"/>
    <n v="56036.38"/>
    <x v="949"/>
    <s v="LOTE 3 Conservación, reparación y reforma de instalaciones de alumbrado ext. del municpio de Valladolid. EXP 8/2021."/>
    <n v="220"/>
    <s v="MADRID"/>
    <s v="MADR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3"/>
    <s v="AD"/>
    <d v="2024-07-16T00:00:00"/>
    <n v="22024005428"/>
    <s v="2024 08 1651 619"/>
    <n v="32020.79"/>
    <x v="21"/>
    <s v="LOTE 2 Conservación, reparación y reforma de instalac de alumbrado exter. del municipio de Valladolid. Exp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5"/>
    <s v="AD"/>
    <d v="2024-07-16T00:00:00"/>
    <n v="22024005434"/>
    <s v="2024 08 1651 619"/>
    <n v="1751.96"/>
    <x v="25"/>
    <s v="Seguridad y salud del lote 1 del contrato de conservación, reparación y reforma de alumbrado público. PS 2 EXPT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7"/>
    <s v="AD"/>
    <d v="2024-07-16T00:00:00"/>
    <n v="22024005437"/>
    <s v="2024 08 1651 619"/>
    <n v="102.49"/>
    <x v="25"/>
    <s v="Seguridad y salud del lote 3 del contrato de conservación, reparación y reforma de alumbrado público. PS 2 EXPT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6"/>
    <s v="AD"/>
    <d v="2024-07-16T00:00:00"/>
    <n v="22024005435"/>
    <s v="2024 08 1651 619"/>
    <n v="58.56"/>
    <x v="25"/>
    <s v="Seguridad y salud del lote 2 del contrato de conservación, reparación y reforma de alumbrado público. PS 2 EXPT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8470"/>
    <s v="AD"/>
    <d v="2024-08-20T00:00:00"/>
    <n v="22024005909"/>
    <s v="2024 08 1651 619"/>
    <n v="8214.9500000000007"/>
    <x v="9"/>
    <s v="Control de Calidad LOTE1 del contrato de conservación, reparación y reforma de alumbrado. PS 2, expte 8-2021."/>
    <n v="220"/>
    <s v="ZARATAN"/>
    <s v="VALLADOLID"/>
    <x v="0"/>
    <s v="PrAbier - Procedimiento Abierto"/>
    <s v="MultiC - MultiCriterio"/>
    <x v="2"/>
    <x v="2"/>
    <s v="6"/>
    <s v="6. Inversiones reales"/>
    <s v="08"/>
    <x v="5"/>
    <s v="1651"/>
    <s v="1651. Alumbrado público"/>
    <s v="61"/>
    <s v="619"/>
  </r>
  <r>
    <n v="220240038471"/>
    <s v="AD"/>
    <d v="2024-08-20T00:00:00"/>
    <n v="22024005913"/>
    <s v="2024 08 1651 619"/>
    <n v="352.06"/>
    <x v="9"/>
    <s v="Control de Calidad LOTE 2 del contrato de conservación, reparación y reforma de alumbrado. PS2 Expte 8/2021."/>
    <n v="220"/>
    <s v="ZARATAN"/>
    <s v="VALLADOLID"/>
    <x v="0"/>
    <s v="PrAbier - Procedimiento Abierto"/>
    <s v="MultiC - MultiCriterio"/>
    <x v="2"/>
    <x v="2"/>
    <s v="6"/>
    <s v="6. Inversiones reales"/>
    <s v="08"/>
    <x v="5"/>
    <s v="1651"/>
    <s v="1651. Alumbrado público"/>
    <s v="61"/>
    <s v="619"/>
  </r>
  <r>
    <n v="220240038472"/>
    <s v="AD"/>
    <d v="2024-08-20T00:00:00"/>
    <n v="22024005914"/>
    <s v="2024 08 1651 619"/>
    <n v="616.12"/>
    <x v="9"/>
    <s v="Control de Calidad LOTE 3 del contrato de conservación, reparación y reforma de alumbrado. PS2 Expte 8/2021."/>
    <n v="220"/>
    <s v="ZARATAN"/>
    <s v="VALLADOLID"/>
    <x v="0"/>
    <s v="PrAbier - Procedimiento Abierto"/>
    <s v="MultiC - MultiCriterio"/>
    <x v="2"/>
    <x v="2"/>
    <s v="6"/>
    <s v="6. Inversiones reales"/>
    <s v="08"/>
    <x v="5"/>
    <s v="1651"/>
    <s v="1651. Alumbrado público"/>
    <s v="61"/>
    <s v="619"/>
  </r>
  <r>
    <n v="220240043925"/>
    <s v="AD"/>
    <d v="2024-09-25T00:00:00"/>
    <n v="22024006624"/>
    <s v="2024 10 2311 633"/>
    <n v="2123.5500000000002"/>
    <x v="587"/>
    <s v="INSTALACION CALDERA NUEVA POR AVERIA DE LA ACTUAL EN VVDA ALOJ PROVISIONAL EN CALLE BECQUER 9 BAJO C"/>
    <s v="220"/>
    <s v="VALLADOLID"/>
    <s v="VALLADOLID"/>
    <x v="0"/>
    <s v="AdDirec - Adjudicación Directa"/>
    <s v="SinC - Sin Criterio"/>
    <x v="0"/>
    <x v="2"/>
    <s v="6"/>
    <s v="6. Inversiones reales"/>
    <s v="10"/>
    <x v="7"/>
    <s v="2311"/>
    <s v="2311. Intervención social"/>
    <s v="63"/>
    <s v="633"/>
  </r>
  <r>
    <n v="220240038449"/>
    <s v="AD"/>
    <d v="2024-08-19T00:00:00"/>
    <n v="22024005421"/>
    <s v="2024 10 2312 622"/>
    <n v="49862.93"/>
    <x v="927"/>
    <s v="Revision excepcional de precio en la liquidacion del contrato obra CVA PARQUESOL"/>
    <n v="220"/>
    <s v="ZAMORA"/>
    <s v="ZAMORA"/>
    <x v="2"/>
    <s v="PrAbier - Procedimiento Abierto"/>
    <s v="MultiC - MultiCriterio"/>
    <x v="1"/>
    <x v="2"/>
    <s v="6"/>
    <s v="6. Inversiones reales"/>
    <s v="10"/>
    <x v="7"/>
    <s v="2312"/>
    <s v="2312. Iniciativas sociales"/>
    <s v="62"/>
    <s v="622"/>
  </r>
  <r>
    <n v="220230062726"/>
    <s v="AD"/>
    <d v="2024-04-15T00:00:00"/>
    <n v="22023007980"/>
    <s v="2024 10 2312 632"/>
    <n v="2466.65"/>
    <x v="613"/>
    <s v="INSTALACION PUERTAS AUTOMATICAS DEL CVA DELICIAS"/>
    <s v="220"/>
    <s v="CISTERNIGA"/>
    <s v="VALLADOLID"/>
    <x v="2"/>
    <s v="AdDirec - Adjudicación Directa"/>
    <s v="SinC - Sin Criterio"/>
    <x v="0"/>
    <x v="1"/>
    <s v="6"/>
    <s v="6. Inversiones reales"/>
    <s v="10"/>
    <x v="7"/>
    <s v="2312"/>
    <s v="2312. Iniciativas sociales"/>
    <s v="63"/>
    <s v="632"/>
  </r>
  <r>
    <n v="220230062726"/>
    <s v="AD"/>
    <d v="2024-04-15T00:00:00"/>
    <n v="22023007979"/>
    <s v="2024 10 2312 632"/>
    <n v="19392"/>
    <x v="613"/>
    <s v="INSTALACION PUERTAS AUTOMATICAS DEL CVA DELICIAS"/>
    <s v="220"/>
    <s v="CISTERNIGA"/>
    <s v="VALLADOLID"/>
    <x v="2"/>
    <s v="AdDirec - Adjudicación Directa"/>
    <s v="SinC - Sin Criterio"/>
    <x v="0"/>
    <x v="1"/>
    <s v="6"/>
    <s v="6. Inversiones reales"/>
    <s v="10"/>
    <x v="7"/>
    <s v="2312"/>
    <s v="2312. Iniciativas sociales"/>
    <s v="63"/>
    <s v="632"/>
  </r>
  <r>
    <n v="220240013217"/>
    <s v="AD"/>
    <d v="2024-04-26T00:00:00"/>
    <n v="22024004131"/>
    <s v="2024 10 2312 633"/>
    <n v="1388.23"/>
    <x v="619"/>
    <s v="REPOSICION DE LAVAVAJILLAS PARA EL CVA SAN JUAN- INICIATIVAS SOCIALES"/>
    <s v="220"/>
    <s v="VALLADOLID"/>
    <s v="VALLADOLID"/>
    <x v="1"/>
    <s v="AdDirec - Adjudicación Directa"/>
    <s v="SinC - Sin Criterio"/>
    <x v="0"/>
    <x v="1"/>
    <s v="6"/>
    <s v="6. Inversiones reales"/>
    <s v="10"/>
    <x v="7"/>
    <s v="2312"/>
    <s v="2312. Iniciativas sociales"/>
    <s v="63"/>
    <s v="633"/>
  </r>
  <r>
    <n v="220230057564"/>
    <s v="AD"/>
    <d v="2024-04-15T00:00:00"/>
    <n v="22023007259"/>
    <s v="2024 11 1321 625"/>
    <n v="14701.5"/>
    <x v="925"/>
    <s v="SUMINISTRO E INSTALACIÓN DE TAQUILLAS METÁLICAS PARA DEPENDENCIAS DE  LOS DISTRITOS DE POLICÍA MUNICIPAL."/>
    <s v="220"/>
    <s v="VALLADOLID"/>
    <s v="VALLADOLID"/>
    <x v="1"/>
    <s v="AdDirec - Adjudicación Directa"/>
    <s v="SinC - Sin Criterio"/>
    <x v="0"/>
    <x v="1"/>
    <s v="6"/>
    <s v="6. Inversiones reales"/>
    <s v="11"/>
    <x v="1"/>
    <s v="1321"/>
    <s v="1321. Policía municipal"/>
    <s v="62"/>
    <s v="625"/>
  </r>
  <r>
    <n v="220239000450"/>
    <s v="AD"/>
    <d v="2024-01-01T00:00:00"/>
    <n v="22024003441"/>
    <s v="2024 11 1321 626"/>
    <n v="222585.62"/>
    <x v="954"/>
    <s v="ACTUALIZACIÓN INTEGRAL SISTEM COMUNIC.   EMERGENCIAS PM y SEIS y PC.PROY. 2022.4.1321.3.1 LOT. 2. EXP SPSC-SE 32/2022."/>
    <n v="220"/>
    <s v="BARCELONA"/>
    <s v="BARCELONA"/>
    <x v="4"/>
    <s v="PrAbier - Procedimiento Abierto"/>
    <s v="MultiC - MultiCriterio"/>
    <x v="1"/>
    <x v="0"/>
    <s v="6"/>
    <s v="6. Inversiones reales"/>
    <s v="11"/>
    <x v="1"/>
    <s v="1321"/>
    <s v="1321. Policía municipal"/>
    <s v="62"/>
    <s v="626"/>
  </r>
  <r>
    <n v="220230049235"/>
    <s v="AD"/>
    <d v="2024-04-15T00:00:00"/>
    <n v="22023002264"/>
    <s v="2024 11 1321 626"/>
    <n v="202404.73"/>
    <x v="954"/>
    <s v="ACTUALIZACIÓN INTEGRAL SISTEM COMUNIC.   EMERGENCIAS PM y SEIS y PC.PROY. 2022.4.1321.3.1 LOT. 2. EXP SPSC-SE 32/2022."/>
    <s v="220"/>
    <s v="BARCELONA"/>
    <s v="BARCELONA"/>
    <x v="4"/>
    <s v="PrAbier - Procedimiento Abierto"/>
    <s v="MultiC - MultiCriterio"/>
    <x v="1"/>
    <x v="1"/>
    <s v="6"/>
    <s v="6. Inversiones reales"/>
    <s v="11"/>
    <x v="1"/>
    <s v="1321"/>
    <s v="1321. Policía municipal"/>
    <s v="62"/>
    <s v="626"/>
  </r>
  <r>
    <n v="220230046625"/>
    <s v="AD"/>
    <d v="2024-04-15T00:00:00"/>
    <n v="22023002264"/>
    <s v="2024 11 1321 626"/>
    <n v="91697.34"/>
    <x v="955"/>
    <s v="ACTUALIZ. INTEGRAL SISTEM COMUNIC.   EMERG. PM y SEIS y PC.PROY. 2022.4.1321.3.1.   EXPTE. SPSC- SE 32/2022  LOTE 1."/>
    <s v="220"/>
    <s v="ZARAGOZA"/>
    <s v="ZARAGOZA"/>
    <x v="4"/>
    <s v="PrAbier - Procedimiento Abierto"/>
    <s v="MultiC - MultiCriterio"/>
    <x v="1"/>
    <x v="1"/>
    <s v="6"/>
    <s v="6. Inversiones reales"/>
    <s v="11"/>
    <x v="1"/>
    <s v="1321"/>
    <s v="1321. Policía municipal"/>
    <s v="62"/>
    <s v="626"/>
  </r>
  <r>
    <n v="220229000255"/>
    <s v="AD"/>
    <d v="2024-01-01T00:00:00"/>
    <n v="22024003442"/>
    <s v="2024 11 1321 629"/>
    <n v="35000"/>
    <x v="956"/>
    <s v="PLAN DE RENOVACIÓN DE ARMAMENTO PARA POLICÍAS MUNICIPAL. EXPTE SPSC 039/21."/>
    <n v="220"/>
    <s v="CARTAGENA"/>
    <s v="MURCIA"/>
    <x v="1"/>
    <s v="PrAbier - Procedimiento Abierto"/>
    <s v="MultiC - MultiCriterio"/>
    <x v="1"/>
    <x v="0"/>
    <s v="6"/>
    <s v="6. Inversiones reales"/>
    <s v="11"/>
    <x v="1"/>
    <s v="1321"/>
    <s v="1321. Policía municipal"/>
    <s v="62"/>
    <s v="629"/>
  </r>
  <r>
    <n v="220229000600"/>
    <s v="AD"/>
    <d v="2024-01-01T00:00:00"/>
    <n v="22024003410"/>
    <s v="2024 11 1321 641"/>
    <n v="74753.62"/>
    <x v="957"/>
    <s v="APLICACIÓN INFORMÁTICA DE POLICÍA MUNICIPAL. LOTE Nº 1, EXPTE. 41/2021."/>
    <n v="220"/>
    <s v="CARLET"/>
    <s v="VALENCIA"/>
    <x v="1"/>
    <s v="PrAbier - Procedimiento Abierto"/>
    <s v="MultiC - MultiCriterio"/>
    <x v="1"/>
    <x v="0"/>
    <s v="6"/>
    <s v="6. Inversiones reales"/>
    <s v="11"/>
    <x v="1"/>
    <s v="1321"/>
    <s v="1321. Policía municipal"/>
    <s v="64"/>
    <s v="641"/>
  </r>
  <r>
    <n v="220229000599"/>
    <s v="AD"/>
    <d v="2024-01-01T00:00:00"/>
    <n v="22024003409"/>
    <s v="2024 11 1321 641"/>
    <n v="46145.84"/>
    <x v="958"/>
    <s v="MATRIZ DE COMUNICACIONES POLICIA MUNICIPAL.  LOTE Nº 2. EXPTE. 41/2021."/>
    <n v="220"/>
    <s v="ROZAS DE MADRID (LAS)"/>
    <s v="MADRID"/>
    <x v="1"/>
    <s v="PrAbier - Procedimiento Abierto"/>
    <s v="MultiC - MultiCriterio"/>
    <x v="1"/>
    <x v="0"/>
    <s v="6"/>
    <s v="6. Inversiones reales"/>
    <s v="11"/>
    <x v="1"/>
    <s v="1321"/>
    <s v="1321. Policía municipal"/>
    <s v="64"/>
    <s v="641"/>
  </r>
  <r>
    <n v="220239000246"/>
    <s v="AD"/>
    <d v="2024-01-01T00:00:00"/>
    <n v="22024003440"/>
    <s v="2024 11 1321 641"/>
    <n v="20401.21"/>
    <x v="957"/>
    <s v="PARA REAJUSTE DE ANUALIDADES APLICACIÓN INFORMÁTICA DE POLICÍA MUNICIPAL. EXPTE. 41/21. LOTE Nº 1."/>
    <n v="220"/>
    <s v="CARLET"/>
    <s v="VALENCIA"/>
    <x v="1"/>
    <s v="PrAbier - Procedimiento Abierto"/>
    <s v="MultiC - MultiCriterio"/>
    <x v="1"/>
    <x v="0"/>
    <s v="6"/>
    <s v="6. Inversiones reales"/>
    <s v="11"/>
    <x v="1"/>
    <s v="1321"/>
    <s v="1321. Policía municipal"/>
    <s v="64"/>
    <s v="641"/>
  </r>
  <r>
    <n v="220220068120"/>
    <s v="AD"/>
    <d v="2024-04-15T00:00:00"/>
    <n v="22022002878"/>
    <s v="2024 11 1321 641"/>
    <n v="95473.22"/>
    <x v="957"/>
    <s v="APLICACIÓN INFORMÁTICA DE POLICÍA MUNICIPAL. LOTE 1. EXPTE. 041/2021."/>
    <s v="220"/>
    <s v="CARLET"/>
    <s v="VALENCIA"/>
    <x v="1"/>
    <s v="PrAbier - Procedimiento Abierto"/>
    <s v="MultiC - MultiCriterio"/>
    <x v="1"/>
    <x v="1"/>
    <s v="6"/>
    <s v="6. Inversiones reales"/>
    <s v="11"/>
    <x v="1"/>
    <s v="1321"/>
    <s v="1321. Policía municipal"/>
    <s v="64"/>
    <s v="641"/>
  </r>
  <r>
    <n v="220240022936"/>
    <s v="AD"/>
    <d v="2024-06-06T00:00:00"/>
    <n v="22024004878"/>
    <s v="2024 11 1361 623"/>
    <n v="6927.25"/>
    <x v="268"/>
    <s v="FOCOS DE ILUMINACION PORTATILES CON MASTIL A BATERIA PARA INTERVENCIONES NOCTURNAS (5 UDS)///SERV. EXTINCION INCENDIOS"/>
    <s v="220"/>
    <s v="VALLADOLID"/>
    <s v="VALLADOLID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22330"/>
    <s v="AD"/>
    <d v="2024-05-31T00:00:00"/>
    <n v="22024004832"/>
    <s v="2024 11 1361 623"/>
    <n v="1427.08"/>
    <x v="804"/>
    <s v="PROPORCIONADORES PORTATILES  DE ESPUMA (4 UDS.) PARA EXTINCION DE INCENDIOS PARA NUEVOS CAMIONES BRP 3 Y 4///SEISPC"/>
    <s v="220"/>
    <s v="VITORIA"/>
    <s v="ALAVA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21747"/>
    <s v="AD"/>
    <d v="2024-05-28T00:00:00"/>
    <n v="22024004770"/>
    <s v="2024 11 1361 623"/>
    <n v="3036.25"/>
    <x v="804"/>
    <s v="SUMINISTRO DE TRIFURCACIONES, BIFURCACIONES Y REDUCCIONES PARA CAMIONES BRP-3 Y BRP-4/SERVICIO DE EXTINCION DE INCENDIOS"/>
    <s v="220"/>
    <s v="VITORIA"/>
    <s v="ALAVA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20999"/>
    <s v="AD"/>
    <d v="2024-05-24T00:00:00"/>
    <n v="22024004607"/>
    <s v="2024 11 1361 623"/>
    <n v="659.45"/>
    <x v="268"/>
    <s v="TALADRO PERCUTOR M18FPD3 (2 UDS.) /2 CAJAS/4 BATERÍAS M18 B5 MILWAUKEE PARA NUEVOS CAMIONES BRP3 Y 4//SEISPC"/>
    <s v="220"/>
    <s v="VALLADOLID"/>
    <s v="VALLADOLID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17476"/>
    <s v="AD"/>
    <d v="2024-05-15T00:00:00"/>
    <n v="22024004557"/>
    <s v="2024 11 1361 623"/>
    <n v="6252.31"/>
    <x v="803"/>
    <s v="SUMINISTRO DE JUEGOS DE COJINES DE SALVAMENTO (2 UNIDADES) //SERV. EXTINCION DE INCENDIOS"/>
    <s v="220"/>
    <s v="ALGETE"/>
    <s v="MADRID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13925"/>
    <s v="AD"/>
    <d v="2024-05-02T00:00:00"/>
    <n v="22024004209"/>
    <s v="2024 11 1361 623"/>
    <n v="16717.84"/>
    <x v="804"/>
    <s v="SUMINISTRO DE CAMARAS TERMICAS (2 UDS) DE GRAN TAMAÑO PARA LAS INTERVENCIONES EN INCENDIOS/SERV. EXTINCION INCENDIOS"/>
    <s v="220"/>
    <s v="VITORIA"/>
    <s v="ALAVA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13918"/>
    <s v="AD"/>
    <d v="2024-05-02T00:00:00"/>
    <n v="22024003843"/>
    <s v="2024 11 1361 623"/>
    <n v="30000.13"/>
    <x v="795"/>
    <s v="2a. PRORROGA CONTRATO DE SUMINISTRO DE EQUIPOS DE PROTECCION INDIVIDUAL: EPIs TRAJE TRyF 2024/SERV. EXTINCION INCENDIOS"/>
    <s v="220"/>
    <s v="ARNEDO"/>
    <s v="LA RIOJA"/>
    <x v="1"/>
    <s v="PrAbier - Procedimiento Abierto"/>
    <s v="MultiC - MultiCriterio"/>
    <x v="1"/>
    <x v="1"/>
    <s v="6"/>
    <s v="6. Inversiones reales"/>
    <s v="11"/>
    <x v="1"/>
    <s v="1361"/>
    <s v="1361. Prevención y extinción de incencios"/>
    <s v="62"/>
    <s v="623"/>
  </r>
  <r>
    <n v="220240035256"/>
    <s v="AD"/>
    <d v="2024-08-01T00:00:00"/>
    <n v="22024005870"/>
    <s v="2024 11 1361 623"/>
    <n v="979.01"/>
    <x v="276"/>
    <s v="CLAVADORA NEUMATICA BERTA BRT-130-E DE BOSTITHC PARA INTERVENCIONES BREC///SERV. EXTINCION DE INCENDIOS"/>
    <n v="220"/>
    <s v="VALLADOLID"/>
    <s v="VALLADOLID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30107"/>
    <s v="AD"/>
    <d v="2024-07-09T00:00:00"/>
    <n v="22024005480"/>
    <s v="2024 11 1361 623"/>
    <n v="4658.5"/>
    <x v="787"/>
    <s v="SUMINISTRO DE 1 COJIN DE ELEVACION NT4 RESQTEC PARA INTERVENCIONES////SERV. EXTINCION DE INCENDIOS"/>
    <n v="220"/>
    <s v="CARMONA"/>
    <s v="SEVILLA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30104"/>
    <s v="AD"/>
    <d v="2024-07-09T00:00:00"/>
    <n v="22024005269"/>
    <s v="2024 11 1361 623"/>
    <n v="555.05999999999995"/>
    <x v="193"/>
    <s v="SIERRA CIRCULAR ELECTRICA / DISCO BOSH / GUIA CARRIL BOSCH / JUEGO MORDAZAS  ///SERV. EXTINCION INCENDIOS"/>
    <n v="220"/>
    <s v="VALLADOLID"/>
    <s v="VALLADOLID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41808"/>
    <s v="AD"/>
    <d v="2024-09-05T00:00:00"/>
    <n v="22024006301"/>
    <s v="2024 11 1361 623"/>
    <n v="3303.3"/>
    <x v="790"/>
    <s v="SUMINISTO DE 25 TRAMOS DE MANGUERAS DE 25 MM. PARA EXTINCIÓN DE INCENDIOS"/>
    <n v="220"/>
    <s v="SEVILLA"/>
    <s v="SEVILLA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39351"/>
    <s v="AD"/>
    <d v="2024-08-22T00:00:00"/>
    <n v="22024006141"/>
    <s v="2024 11 1361 623"/>
    <n v="1306.8"/>
    <x v="787"/>
    <s v="SUMINISTRO DE MALETAS DE BALIZAS DE SEÑALIZACION (6 UDS) PARA EQUIPACION DE VEHICULOS DE 1A. INTERVENCION//SEISPC"/>
    <n v="220"/>
    <s v="CARMONA"/>
    <s v="SEVILLA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42920"/>
    <s v="AD"/>
    <d v="2024-09-19T00:00:00"/>
    <n v="22024006647"/>
    <s v="2024 11 1361 623"/>
    <n v="3557.4"/>
    <x v="959"/>
    <s v="BIFURCACIONES ENTRADA STORZ  110MM (6 UDS) Y DOS SALIDAS DE 70MM BARCELONA///SERV. EXTINCION DE INCENDIOS"/>
    <s v="220"/>
    <s v="FUENLABRADA"/>
    <s v="MADRID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29000831"/>
    <s v="AD"/>
    <d v="2024-04-15T00:00:00"/>
    <n v="22023001943"/>
    <s v="2024 11 1361 624"/>
    <n v="838196.04"/>
    <x v="960"/>
    <s v="Expte.: SPSC_SE 10_2022; Suministro de dos vehículos autobombas pesada BUP_3 y BUP_17; SEISYPC"/>
    <s v="220"/>
    <s v="SAN FERNANDO DE HENARES"/>
    <s v="MADRID"/>
    <x v="1"/>
    <s v="PrAbier - Procedimiento Abierto"/>
    <s v="MultiC - MultiCriterio"/>
    <x v="1"/>
    <x v="1"/>
    <s v="6"/>
    <s v="6. Inversiones reales"/>
    <s v="11"/>
    <x v="1"/>
    <s v="1361"/>
    <s v="1361. Prevención y extinción de incencios"/>
    <s v="62"/>
    <s v="624"/>
  </r>
  <r>
    <n v="220239000449"/>
    <s v="AD"/>
    <d v="2024-01-01T00:00:00"/>
    <n v="22024003207"/>
    <s v="2024 11 1361 626"/>
    <n v="112503.62"/>
    <x v="955"/>
    <s v="ACTUALIZ INTEGRAL SIST COMUNIC EMERG; LOTE1: SERV OPER ACTUALIZ INFRAESTR RED;SEISYPC."/>
    <n v="220"/>
    <s v="ZARAGOZA"/>
    <s v="ZARAGOZA"/>
    <x v="0"/>
    <s v="PrAbier - Procedimiento Abierto"/>
    <s v="MultiC - MultiCriterio"/>
    <x v="1"/>
    <x v="0"/>
    <s v="6"/>
    <s v="6. Inversiones reales"/>
    <s v="11"/>
    <x v="1"/>
    <s v="1361"/>
    <s v="1361. Prevención y extinción de incencios"/>
    <s v="62"/>
    <s v="626"/>
  </r>
  <r>
    <n v="220239000451"/>
    <s v="AD"/>
    <d v="2024-01-01T00:00:00"/>
    <n v="22024003208"/>
    <s v="2024 11 1361 626"/>
    <n v="30934.43"/>
    <x v="954"/>
    <s v="ACTUALIZ INTEGRAL SIST COMUNIC EMERG; LOTE 2:SERV ACTUALIZ TERMINALES;SEISYPC."/>
    <n v="220"/>
    <s v="BARCELONA"/>
    <s v="BARCELONA"/>
    <x v="0"/>
    <s v="PrAbier - Procedimiento Abierto"/>
    <s v="MultiC - MultiCriterio"/>
    <x v="1"/>
    <x v="0"/>
    <s v="6"/>
    <s v="6. Inversiones reales"/>
    <s v="11"/>
    <x v="1"/>
    <s v="1361"/>
    <s v="1361. Prevención y extinción de incencios"/>
    <s v="62"/>
    <s v="626"/>
  </r>
  <r>
    <n v="220240032300"/>
    <s v="D"/>
    <d v="2024-07-24T00:00:00"/>
    <n v="22024004992"/>
    <s v="2024 11 1621 633"/>
    <n v="5977.97"/>
    <x v="60"/>
    <s v="CHAPA ES COMPLE 2400/3200 INOXCON ANILLO RETENEDOR Y BULON / CONJUNTO C...// AM EXP 18/2022 // SERVICIO DE LIMPIEZA."/>
    <s v="300"/>
    <s v="GETAFE"/>
    <s v="MADRID"/>
    <x v="1"/>
    <s v="PrAbier - Procedimiento Abierto"/>
    <s v="MultiC - MultiCriterio"/>
    <x v="2"/>
    <x v="2"/>
    <s v="6"/>
    <s v="6. Inversiones reales"/>
    <s v="11"/>
    <x v="1"/>
    <s v="1621"/>
    <s v="1621. Recogida de residuos"/>
    <s v="63"/>
    <s v="633"/>
  </r>
  <r>
    <n v="220240032318"/>
    <s v="D"/>
    <d v="2024-07-24T00:00:00"/>
    <n v="22024004992"/>
    <s v="2024 11 1621 633"/>
    <n v="5970.5"/>
    <x v="60"/>
    <s v="TAPA SUPERIOR BRAZO 2400/3200TAPA SUPERIOR BRAZO 2400/3200...// AM EXP 18/2022 // SERVICIO DE LIMPIEZA."/>
    <s v="300"/>
    <s v="GETAFE"/>
    <s v="MADRID"/>
    <x v="1"/>
    <s v="PrAbier - Procedimiento Abierto"/>
    <s v="MultiC - MultiCriterio"/>
    <x v="2"/>
    <x v="2"/>
    <s v="6"/>
    <s v="6. Inversiones reales"/>
    <s v="11"/>
    <x v="1"/>
    <s v="1621"/>
    <s v="1621. Recogida de residuos"/>
    <s v="63"/>
    <s v="633"/>
  </r>
  <r>
    <n v="220240032302"/>
    <s v="D"/>
    <d v="2024-07-24T00:00:00"/>
    <n v="22024004992"/>
    <s v="2024 11 1621 633"/>
    <n v="5260.11"/>
    <x v="60"/>
    <s v="CHAPA BASCULANTES  F-112RETENCION TAPA USUAR 22/3200 F ( Exp V.18/2022 Lot...// AM EXP 18/2022 // SERVICIO DE LIMPIEZA."/>
    <s v="300"/>
    <s v="GETAFE"/>
    <s v="MADRID"/>
    <x v="1"/>
    <s v="PrAbier - Procedimiento Abierto"/>
    <s v="MultiC - MultiCriterio"/>
    <x v="2"/>
    <x v="2"/>
    <s v="6"/>
    <s v="6. Inversiones reales"/>
    <s v="11"/>
    <x v="1"/>
    <s v="1621"/>
    <s v="1621. Recogida de residuos"/>
    <s v="63"/>
    <s v="633"/>
  </r>
  <r>
    <n v="220240032320"/>
    <s v="D"/>
    <d v="2024-07-24T00:00:00"/>
    <n v="22024004992"/>
    <s v="2024 11 1621 633"/>
    <n v="668.73"/>
    <x v="60"/>
    <s v="SEMITAPA 2400 DARTICULO CONFIGURADO ( Exp V.18/2022 Lote 2: Ma...// AM EXP 18/2022 // SERVICIO DE LIMPIEZA."/>
    <s v="300"/>
    <s v="GETAFE"/>
    <s v="MADRID"/>
    <x v="1"/>
    <s v="PrAbier - Procedimiento Abierto"/>
    <s v="MultiC - MultiCriterio"/>
    <x v="2"/>
    <x v="2"/>
    <s v="6"/>
    <s v="6. Inversiones reales"/>
    <s v="11"/>
    <x v="1"/>
    <s v="1621"/>
    <s v="1621. Recogida de residuos"/>
    <s v="63"/>
    <s v="633"/>
  </r>
  <r>
    <n v="220239000042"/>
    <s v="AD"/>
    <d v="2024-02-01T00:00:00"/>
    <n v="22024003211"/>
    <s v="2024 11 1621 634"/>
    <n v="1120561.6399999999"/>
    <x v="961"/>
    <s v="ADQUISICIÓN 4 VEHÍCULOS CARGA LATERAL PARA EL SERVICIO DE LIMPIEZA."/>
    <n v="220"/>
    <s v="MADRID"/>
    <s v="MADRID"/>
    <x v="1"/>
    <s v="PrAbier - Procedimiento Abierto"/>
    <s v="MultiC - MultiCriterio"/>
    <x v="1"/>
    <x v="0"/>
    <s v="6"/>
    <s v="6. Inversiones reales"/>
    <s v="11"/>
    <x v="1"/>
    <n v="1621"/>
    <s v="1621. Recogida de residuos"/>
    <n v="63"/>
    <n v="634"/>
  </r>
  <r>
    <n v="220240042273"/>
    <s v="D"/>
    <d v="2024-09-10T00:00:00"/>
    <n v="22024003210"/>
    <s v="2024 11 1621 634"/>
    <n v="3461.81"/>
    <x v="744"/>
    <s v="INSTALACIÓN EMISOTRAS EN 4 CAMIONES RECOLECTORES DE CARGA LATERAL. SERVICIO DE LIMPIEZA."/>
    <n v="300"/>
    <s v="VALLADOLID"/>
    <s v="VALLADOLID"/>
    <x v="0"/>
    <s v="AdDirec - Adjudicación Directa"/>
    <s v="SinC - Sin Criterio"/>
    <x v="0"/>
    <x v="2"/>
    <s v="6"/>
    <s v="6. Inversiones reales"/>
    <s v="11"/>
    <x v="1"/>
    <s v="1621"/>
    <s v="1621. Recogida de residuos"/>
    <s v="63"/>
    <s v="634"/>
  </r>
  <r>
    <n v="220240041734"/>
    <s v="D"/>
    <d v="2024-09-03T00:00:00"/>
    <n v="22024003210"/>
    <s v="2024 11 1621 634"/>
    <n v="4975.5200000000004"/>
    <x v="858"/>
    <s v="ROTULACIÓN 4 CAMIONES CARGA LATERAL. SERVICIO DE LIMPIEZA."/>
    <n v="300"/>
    <s v="ZARATAN"/>
    <s v="VALLADOLID"/>
    <x v="0"/>
    <s v="AdDirec - Adjudicación Directa"/>
    <s v="SinC - Sin Criterio"/>
    <x v="0"/>
    <x v="2"/>
    <s v="6"/>
    <s v="6. Inversiones reales"/>
    <s v="11"/>
    <x v="1"/>
    <s v="1621"/>
    <s v="1621. Recogida de residuos"/>
    <s v="63"/>
    <s v="634"/>
  </r>
  <r>
    <n v="220239000200"/>
    <s v="AD"/>
    <d v="2024-02-01T00:00:00"/>
    <n v="22024003212"/>
    <s v="2024 11 1621 641"/>
    <n v="267211.87"/>
    <x v="962"/>
    <s v="CONTRATO SITEMA DE INFORMACIÓN Y GESTIÓN PARA EL SERVICIO DE LIMPIEZA."/>
    <n v="220"/>
    <s v="CARTAGENA"/>
    <s v="MURCIA"/>
    <x v="0"/>
    <s v="PrAbier - Procedimiento Abierto"/>
    <s v="MultiC - MultiCriterio"/>
    <x v="1"/>
    <x v="0"/>
    <s v="6"/>
    <s v="6. Inversiones reales"/>
    <s v="11"/>
    <x v="1"/>
    <s v="1621"/>
    <s v="1621. Recogida de residuos"/>
    <s v="64"/>
    <s v="641"/>
  </r>
  <r>
    <n v="220240035251"/>
    <s v="AD"/>
    <d v="2024-08-01T00:00:00"/>
    <n v="22024005847"/>
    <s v="2024 11 1631 623"/>
    <n v="6168.87"/>
    <x v="828"/>
    <s v="INSTALACIÓN DE ESCALERA DE ACCESO A LA CUBIERTA DEL EDIFICIO DEL CENTRO DE LAVADO DE VEHÍCULOS. SERVICIO DE LIMPIEZA"/>
    <n v="220"/>
    <s v="TUDELA DE DUERO"/>
    <s v="VALLADOLID"/>
    <x v="2"/>
    <s v="AdDirec - Adjudicación Directa"/>
    <s v="SinC - Sin Criterio"/>
    <x v="0"/>
    <x v="2"/>
    <s v="6"/>
    <s v="6. Inversiones reales"/>
    <s v="11"/>
    <x v="1"/>
    <s v="1631"/>
    <s v="1631. Limpieza viaria"/>
    <s v="62"/>
    <s v="623"/>
  </r>
  <r>
    <n v="220240041397"/>
    <s v="AD"/>
    <d v="2024-09-02T00:00:00"/>
    <n v="22024006294"/>
    <s v="2024 11 1631 623"/>
    <n v="2161.54"/>
    <x v="276"/>
    <s v="ADQUISICIÓN SIERRA ELÉCTRICA DE CINTA PARA METAL. SERVICIO DE LIMPIEZA VIARIA."/>
    <n v="220"/>
    <s v="VALLADOLID"/>
    <s v="VALLADOLID"/>
    <x v="1"/>
    <s v="AdDirec - Adjudicación Directa"/>
    <s v="SinC - Sin Criterio"/>
    <x v="0"/>
    <x v="2"/>
    <s v="6"/>
    <s v="6. Inversiones reales"/>
    <s v="11"/>
    <x v="1"/>
    <s v="1631"/>
    <s v="1631. Limpieza viaria"/>
    <s v="62"/>
    <s v="623"/>
  </r>
  <r>
    <n v="220240040282"/>
    <s v="AD"/>
    <d v="2024-08-26T00:00:00"/>
    <n v="22024006182"/>
    <s v="2024 11 1631 635"/>
    <n v="3932.5"/>
    <x v="825"/>
    <s v="CONSTRUCCIÓN DE CUBIERTA LIGERA EN VESTUARIO, CADENAS SAN GREGORIO PARA PROTECCIÓN DE SAL. SERVICIO DE LIMPIEZA VIARIA"/>
    <n v="220"/>
    <s v="VALLADOLID"/>
    <s v="VALLADOLID"/>
    <x v="0"/>
    <s v="AdDirec - Adjudicación Directa"/>
    <s v="SinC - Sin Criterio"/>
    <x v="0"/>
    <x v="2"/>
    <s v="6"/>
    <s v="6. Inversiones reales"/>
    <s v="11"/>
    <x v="1"/>
    <s v="1631"/>
    <s v="1631. Limpieza viaria"/>
    <s v="63"/>
    <s v="635"/>
  </r>
  <r>
    <n v="220240042555"/>
    <s v="AD"/>
    <d v="2024-09-13T00:00:00"/>
    <n v="22024006323"/>
    <s v="2024 11 1631 635"/>
    <n v="17899.07"/>
    <x v="825"/>
    <s v="REFORMA DEL VESTUARIO DE JUAND DE AUSTRIA. SERVICIO DE LIMPIEZA VIARIA."/>
    <s v="220"/>
    <s v="VALLADOLID"/>
    <s v="VALLADOLID"/>
    <x v="0"/>
    <s v="AdDirec - Adjudicación Directa"/>
    <s v="SinC - Sin Criterio"/>
    <x v="0"/>
    <x v="2"/>
    <s v="6"/>
    <s v="6. Inversiones reales"/>
    <s v="11"/>
    <x v="1"/>
    <s v="1631"/>
    <s v="1631. Limpieza viaria"/>
    <s v="63"/>
    <s v="635"/>
  </r>
  <r>
    <n v="220240003321"/>
    <s v="AD"/>
    <d v="2024-02-23T00:00:00"/>
    <n v="22024001655"/>
    <s v="2024 11 3111 632"/>
    <n v="2282.06"/>
    <x v="7"/>
    <s v="REDAC. PROY. TEC. Y DIREC. FACULT. OBRAS EN CMPA PARA ACONDICIONAMIENTO EDIFIC. EXISTENTE PARA VESTUARIO Y NUEVO ALMACEN"/>
    <n v="220"/>
    <s v="VALLADOLID"/>
    <s v="VALLADOLID"/>
    <x v="0"/>
    <s v="PrAbier - Procedimiento Abierto"/>
    <s v="MultiC - MultiCriterio"/>
    <x v="2"/>
    <x v="0"/>
    <s v="6"/>
    <s v="6. Inversiones reales"/>
    <s v="11"/>
    <x v="1"/>
    <s v="3111"/>
    <s v="3111. Protección de la salubridad pública"/>
    <s v="63"/>
    <s v="632"/>
  </r>
  <r>
    <n v="220240003320"/>
    <s v="AD"/>
    <d v="2024-02-23T00:00:00"/>
    <n v="22024001645"/>
    <s v="2024 11 3111 632"/>
    <n v="2613.6"/>
    <x v="861"/>
    <s v="OBRAS EN EL VALLADO METALICO DEL CERRADO PERIMETRAL DEL CMPA E INSTALACION DE MALLA DE OCULTACION"/>
    <n v="220"/>
    <s v="MEDINA DEL CAMPO"/>
    <s v="VALLADOLID"/>
    <x v="2"/>
    <s v="AdDirec - Adjudicación Directa"/>
    <s v="SinC - Sin Criterio"/>
    <x v="0"/>
    <x v="0"/>
    <s v="6"/>
    <s v="6. Inversiones reales"/>
    <s v="11"/>
    <x v="1"/>
    <s v="3111"/>
    <s v="3111. Protección de la salubridad pública"/>
    <s v="63"/>
    <s v="632"/>
  </r>
  <r>
    <n v="220240025811"/>
    <s v="AD"/>
    <d v="2024-06-19T00:00:00"/>
    <n v="22024005157"/>
    <s v="2024 11 3111 632"/>
    <n v="136.55000000000001"/>
    <x v="7"/>
    <s v="COORDINACIÓN DE SEGURIDAD Y SALUD DE LAS OBRAS PARA MODIFICACION ZONA DE PERSONALO Y NUEVO ALMACEN PARA CMPA"/>
    <s v="220"/>
    <s v="VALLADOLID"/>
    <s v="VALLADOLID"/>
    <x v="0"/>
    <s v="PrAbier - Procedimiento Abierto"/>
    <s v="MultiC - MultiCriterio"/>
    <x v="1"/>
    <x v="1"/>
    <s v="6"/>
    <s v="6. Inversiones reales"/>
    <s v="11"/>
    <x v="1"/>
    <s v="3111"/>
    <s v="3111. Protección de la salubridad pública"/>
    <s v="63"/>
    <s v="632"/>
  </r>
  <r>
    <n v="220240023951"/>
    <s v="AD"/>
    <d v="2024-06-17T00:00:00"/>
    <n v="22024005026"/>
    <s v="2024 11 3111 632"/>
    <n v="2282.06"/>
    <x v="7"/>
    <s v="REDAC. PROY. TEC. Y DIREC. FACULT. OBRAS EN CMPA PARA ACONDICIONAMIENTO EDIFIC. ESISTENTE PARA VESTUARIO Y NUEVO ALMACEN"/>
    <s v="220"/>
    <s v="VALLADOLID"/>
    <s v="VALLADOLID"/>
    <x v="0"/>
    <s v="PrAbier - Procedimiento Abierto"/>
    <s v="MultiC - MultiCriterio"/>
    <x v="2"/>
    <x v="1"/>
    <s v="6"/>
    <s v="6. Inversiones reales"/>
    <s v="11"/>
    <x v="1"/>
    <s v="3111"/>
    <s v="3111. Protección de la salubridad pública"/>
    <s v="63"/>
    <s v="632"/>
  </r>
  <r>
    <n v="220240023936"/>
    <s v="AD"/>
    <d v="2024-06-14T00:00:00"/>
    <n v="22024005027"/>
    <s v="2024 11 3111 632"/>
    <n v="2613.6"/>
    <x v="861"/>
    <s v="OBRAS EN EL VALLADO METALICO DEL CERRADO PERIMETRAL DEL CMPA E INSTALACION DE MALLA DE OCULTACION"/>
    <s v="220"/>
    <s v="MEDINA DEL CAMPO"/>
    <s v="VALLADOLID"/>
    <x v="2"/>
    <s v="AdDirec - Adjudicación Directa"/>
    <s v="SinC - Sin Criterio"/>
    <x v="0"/>
    <x v="1"/>
    <s v="6"/>
    <s v="6. Inversiones reales"/>
    <s v="11"/>
    <x v="1"/>
    <s v="3111"/>
    <s v="3111. Protección de la salubridad pública"/>
    <s v="63"/>
    <s v="632"/>
  </r>
  <r>
    <n v="220240023940"/>
    <s v="AD"/>
    <d v="2024-06-14T00:00:00"/>
    <n v="22024005055"/>
    <s v="2024 11 3111 632"/>
    <n v="461.03"/>
    <x v="19"/>
    <s v="CONTRATO CONTROL DE CALIDAD MODIFICACION  ZONA PERSONAL Y CREACION NUEVO ALMACEN EN CMPA - LOTE 2 - ASISTENCIA TÉCNICA"/>
    <s v="220"/>
    <s v="SANT CUGAT DEL VALLES"/>
    <s v="BARCELONA"/>
    <x v="0"/>
    <s v="PrAbier - Procedimiento Abierto"/>
    <s v="MultiC - MultiCriterio"/>
    <x v="2"/>
    <x v="1"/>
    <s v="6"/>
    <s v="6. Inversiones reales"/>
    <s v="11"/>
    <x v="1"/>
    <s v="3111"/>
    <s v="3111. Protección de la salubridad pública"/>
    <s v="63"/>
    <s v="632"/>
  </r>
  <r>
    <n v="220240023939"/>
    <s v="AD"/>
    <d v="2024-06-14T00:00:00"/>
    <n v="22024005054"/>
    <s v="2024 11 3111 632"/>
    <n v="221.78"/>
    <x v="10"/>
    <s v="CONTRATO CONTROL CALIDAD OBRAS MODIFIC.  ZONA PERSONAL Y NUEVO ALMACEN EN CMPA - LOTE 1 - ENSAYOS DE CONTROL DE CALIDAD"/>
    <s v="220"/>
    <s v="MALAGA"/>
    <s v="MALAGA"/>
    <x v="0"/>
    <s v="PrAbier - Procedimiento Abierto"/>
    <s v="MultiC - MultiCriterio"/>
    <x v="2"/>
    <x v="1"/>
    <s v="6"/>
    <s v="6. Inversiones reales"/>
    <s v="11"/>
    <x v="1"/>
    <s v="3111"/>
    <s v="3111. Protección de la salubridad pública"/>
    <s v="63"/>
    <s v="632"/>
  </r>
  <r>
    <n v="220240022322"/>
    <s v="AD/"/>
    <d v="2024-05-31T00:00:00"/>
    <n v="22024001655"/>
    <s v="2024 11 3111 632"/>
    <n v="-2282.06"/>
    <x v="7"/>
    <s v="REDAC. PROY. TEC. Y DIREC. FACULT. OBRAS EN CMPA PARA ACONDICIONAMIENTO EDIFIC. EXISTENTE PARA VESTUARIO Y NUEVO ALMACEN"/>
    <s v="220"/>
    <s v="VALLADOLID"/>
    <s v="VALLADOLID"/>
    <x v="0"/>
    <s v="PrAbier - Procedimiento Abierto"/>
    <s v="MultiC - MultiCriterio"/>
    <x v="2"/>
    <x v="1"/>
    <s v="6"/>
    <s v="6. Inversiones reales"/>
    <s v="11"/>
    <x v="1"/>
    <s v="3111"/>
    <s v="3111. Protección de la salubridad pública"/>
    <s v="63"/>
    <s v="632"/>
  </r>
  <r>
    <n v="220240022321"/>
    <s v="AD/"/>
    <d v="2024-05-31T00:00:00"/>
    <n v="22024001645"/>
    <s v="2024 11 3111 632"/>
    <n v="-2613.6"/>
    <x v="861"/>
    <s v="OBRAS EN EL VALLADO METALICO DEL CERRADO PERIMETRAL DEL CMPA E INSTALACION DE MALLA DE OCULTACION"/>
    <s v="220"/>
    <s v="MEDINA DEL CAMPO"/>
    <s v="VALLADOLID"/>
    <x v="2"/>
    <s v="AdDirec - Adjudicación Directa"/>
    <s v="SinC - Sin Criterio"/>
    <x v="0"/>
    <x v="1"/>
    <s v="6"/>
    <s v="6. Inversiones reales"/>
    <s v="11"/>
    <x v="1"/>
    <s v="3111"/>
    <s v="3111. Protección de la salubridad pública"/>
    <s v="63"/>
    <s v="632"/>
  </r>
  <r>
    <n v="220240030037"/>
    <s v="AD"/>
    <d v="2024-07-09T00:00:00"/>
    <n v="22024005313"/>
    <s v="2024 11 3111 632"/>
    <n v="43378.5"/>
    <x v="825"/>
    <s v="CONTRATO OBRAS MODIFICACION ZONA PERSONAL (VESTUARIOS) Y CREACION NUEVO ALMACEN EN CENTRO MUNICIPAL DE PROTECCION ANIMAL"/>
    <n v="220"/>
    <s v="VALLADOLID"/>
    <s v="VALLADOLID"/>
    <x v="2"/>
    <s v="AdDirec - Adjudicación Directa"/>
    <s v="SinC - Sin Criterio"/>
    <x v="0"/>
    <x v="2"/>
    <s v="6"/>
    <s v="6. Inversiones reales"/>
    <s v="11"/>
    <x v="1"/>
    <s v="3111"/>
    <s v="3111. Protección de la salubridad pública"/>
    <s v="63"/>
    <s v="632"/>
  </r>
  <r>
    <n v="220239000641"/>
    <s v="AD"/>
    <d v="2024-01-01T00:00:00"/>
    <n v="22024001395"/>
    <s v="2024 02 1513 83100"/>
    <n v="150040"/>
    <x v="949"/>
    <s v="SEGUNDA PRÓRROGA LOTE 2 CONTRATO SERVICIOS PARA EL DESARROLLO ACTUACIONES OBLIGATORIAS CARÁCTER SUBSIDIARIO O URGENTE"/>
    <n v="220"/>
    <s v="MADRID"/>
    <s v="MADRID"/>
    <x v="0"/>
    <s v="PrAbier - Procedimiento Abierto"/>
    <s v="MultiC - MultiCriterio"/>
    <x v="1"/>
    <x v="0"/>
    <s v="8"/>
    <s v="8. Activos financieros"/>
    <s v="02"/>
    <x v="2"/>
    <s v="1513"/>
    <s v="1513. Licencias urbanísticas"/>
    <s v="83"/>
    <s v="83100"/>
  </r>
  <r>
    <n v="220239000640"/>
    <s v="AD"/>
    <d v="2024-01-01T00:00:00"/>
    <n v="22024001394"/>
    <s v="2024 02 1513 83100"/>
    <n v="30250"/>
    <x v="963"/>
    <s v="SEGUNDA PRÓRROGA LOTE 1 CONTRATO SERVICIOS PARA EL DESARROLLO DE LAS ACTUACIONES OBLIGATORIAS DE CARÁCTER SUBSIDIARIO"/>
    <n v="220"/>
    <s v="VALLADOLID"/>
    <s v="VALLADOLID"/>
    <x v="0"/>
    <s v="PrAbier - Procedimiento Abierto"/>
    <s v="MultiC - MultiCriterio"/>
    <x v="1"/>
    <x v="0"/>
    <s v="8"/>
    <s v="8. Activos financieros"/>
    <s v="02"/>
    <x v="2"/>
    <s v="1513"/>
    <s v="1513. Licencias urbanísticas"/>
    <s v="83"/>
    <s v="83100"/>
  </r>
  <r>
    <n v="220240042275"/>
    <s v="AD"/>
    <d v="2024-09-10T00:00:00"/>
    <n v="22024006461"/>
    <s v="2024 02 1513 83100"/>
    <n v="91.91"/>
    <x v="7"/>
    <s v="HONORARIOS ESTUDIO BÁSICO SEGURIDAD Y SALUD PROYECTO DE DERRIBO INMUEBLE EN SAN NICOLAS 1. R.I. 1_2005"/>
    <n v="220"/>
    <s v="VALLADOLID"/>
    <s v="VALLADOLID"/>
    <x v="0"/>
    <s v="PrAbier - Procedimiento Abierto"/>
    <s v="MultiC - MultiCriterio"/>
    <x v="1"/>
    <x v="2"/>
    <s v="8"/>
    <s v="8. Activos financieros"/>
    <s v="02"/>
    <x v="2"/>
    <s v="1513"/>
    <s v="1513. Licencias urbanísticas"/>
    <s v="83"/>
    <s v="83100"/>
  </r>
  <r>
    <n v="220240005404"/>
    <s v="AD"/>
    <d v="2024-03-12T00:00:00"/>
    <n v="22024002934"/>
    <s v="2024 02 9331 83100"/>
    <n v="128.13999999999999"/>
    <x v="165"/>
    <s v="CHAPA LACADA CERRAMIENTO ESTABLECIMIENTO LOS ALAMOS Mantis39817 (LIQUIDACIÓN EJEC. SUBSIDIARIA )"/>
    <n v="220"/>
    <s v="VALLADOLID"/>
    <s v="VALLADOLID"/>
    <x v="1"/>
    <s v="AdDirec - Adjudicación Directa"/>
    <s v="SinC - Sin Criterio"/>
    <x v="0"/>
    <x v="0"/>
    <s v="8"/>
    <s v="8. Activos financieros"/>
    <s v="02"/>
    <x v="2"/>
    <s v="9331"/>
    <s v="9331. Gestión del patrimonio"/>
    <s v="83"/>
    <s v="83100"/>
  </r>
  <r>
    <n v="220240053250"/>
    <s v="AD"/>
    <d v="2024-11-08T00:00:00"/>
    <n v="22024008132"/>
    <s v="2024 03 9241 632"/>
    <n v="411.4"/>
    <x v="7"/>
    <s v="SPC 144/2024 CONTROL DE SEGURIDAD Y SALUD EN OBRA DE REFORMA EN TEATRO DEL C.C. DELICIAS (CABINA Y PUERTAS)."/>
    <s v="220"/>
    <s v="VALLADOLID"/>
    <s v="VALLADOLID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51258"/>
    <s v="D"/>
    <d v="2024-10-30T00:00:00"/>
    <n v="22024004069"/>
    <s v="2024 0650 3341 632"/>
    <n v="1639844.44"/>
    <x v="964"/>
    <s v="SE-EC 02/2024 PS 3. CONTRATO DE OBRAS DE REHABILITACION DE LA NAVE DEL LAVA 3ª FASE. FACTORIA DE CREACION. AÑO 2024"/>
    <s v="300"/>
    <s v="VILLARES DE LA REINA"/>
    <s v="SALAMANCA"/>
    <x v="2"/>
    <s v="PrAbier - Procedimiento Abierto"/>
    <s v="MultiC - MultiCriterio"/>
    <x v="1"/>
    <x v="3"/>
    <n v="6"/>
    <s v="6. Inversiones reales"/>
    <s v="06"/>
    <x v="3"/>
    <n v="3341"/>
    <s v="3341. Coordinación de políticas culturales"/>
    <n v="63"/>
    <n v="632"/>
  </r>
  <r>
    <n v="220240046844"/>
    <s v="D"/>
    <d v="2024-10-09T00:00:00"/>
    <n v="22024003353"/>
    <s v="2024 0250 9332 632"/>
    <n v="1500000"/>
    <x v="965"/>
    <s v="ADJ.CONTRATO OBRAS REHABILITAC.ENERGÉT.CONSOLIDAC.ESTRUCTURAL, Y REHABIL.DEL TEATRO LOPE DE VEGA EN VALLAD."/>
    <s v="300"/>
    <s v="VALLADOLID"/>
    <s v="VALLADOLID"/>
    <x v="2"/>
    <s v="PrAbier - Procedimiento Abierto"/>
    <s v="MultiC - MultiCriterio"/>
    <x v="1"/>
    <x v="3"/>
    <n v="6"/>
    <s v="6. Inversiones reales"/>
    <s v="02"/>
    <x v="2"/>
    <n v="9332"/>
    <s v="9332. Mantenimiento de edificios e instalaciones municipales"/>
    <n v="63"/>
    <n v="632"/>
  </r>
  <r>
    <n v="220240048766"/>
    <s v="D"/>
    <d v="2024-10-17T00:00:00"/>
    <n v="22024004232"/>
    <s v="2024 08 1532 609"/>
    <n v="1285126.3700000001"/>
    <x v="966"/>
    <s v="Contrato de obras para recinto de nueva feria gastronómica (exp. 13/2024 SETM)"/>
    <s v="300"/>
    <s v="ZAMORA"/>
    <s v="ZAMORA"/>
    <x v="2"/>
    <s v="PrAbier - Procedimiento Abierto"/>
    <s v="MultiC - MultiCriterio"/>
    <x v="1"/>
    <x v="3"/>
    <s v="6"/>
    <s v="6. Inversiones reales"/>
    <s v="08"/>
    <x v="5"/>
    <s v="1532"/>
    <s v="1532. Pavimentación vias públicas y otros servicios urbanísticos"/>
    <s v="60"/>
    <s v="609"/>
  </r>
  <r>
    <n v="220240057914"/>
    <s v="AD"/>
    <d v="2024-12-04T00:00:00"/>
    <n v="22024008966"/>
    <s v="2024 03 9241 632"/>
    <n v="411.4"/>
    <x v="7"/>
    <s v="SPC 166/2024 COORDINACIÓN DE SEGURIDAD Y SALUD EN OBRA DE MODIFICACIÓN DE LA RAMPA DEL TEMPLETE DEL PARQUE DE LA PAZ"/>
    <s v="220"/>
    <s v="VALLADOLID"/>
    <s v="VALLADOLID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57126"/>
    <s v="D"/>
    <d v="2024-11-28T00:00:00"/>
    <n v="22024005905"/>
    <s v="2024 0850 1341 609"/>
    <n v="249997.79"/>
    <x v="942"/>
    <s v="Contrato de suministro e instalación de señalización e información accesos Zona Bajas Emisiones (ZBE) (exp18/2024 SETM)"/>
    <s v="300"/>
    <s v="ALCOBENDAS"/>
    <s v="MADRID"/>
    <x v="1"/>
    <s v="PrAbier - Procedimiento Abierto"/>
    <s v="UniC - Único Criterio"/>
    <x v="1"/>
    <x v="3"/>
    <n v="6"/>
    <s v="6. Inversiones reales"/>
    <s v="08"/>
    <x v="5"/>
    <n v="1341"/>
    <s v="1341. Movilidad"/>
    <n v="60"/>
    <n v="609"/>
  </r>
  <r>
    <n v="220240046598"/>
    <s v="AD"/>
    <d v="2024-10-07T00:00:00"/>
    <n v="22024007540"/>
    <s v="2024 03 9241 633"/>
    <n v="394.12"/>
    <x v="7"/>
    <s v="SE-PC 123/2024 CONTROL DE SEGURIDAD Y SALUD EN REFORMA DE INSTALACIÓN TÉRMICA Y PCI EN C.C. RONDILLA"/>
    <s v="220"/>
    <s v="VALLADOLID"/>
    <s v="VALLADOLID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3"/>
  </r>
  <r>
    <n v="220240053835"/>
    <s v="AD"/>
    <d v="2024-11-15T00:00:00"/>
    <n v="22024008637"/>
    <s v="2024 06 3231 632"/>
    <n v="169.1"/>
    <x v="7"/>
    <s v="SE 72/24 ESTUDIO+COORDINACION SEGURIDAD Y SALUD OBRA SALA 0-1, PUERTAS, RAMPA Y ASEO EN EIM MAFALDA Y GUILLE. FIN 31/12"/>
    <s v="220"/>
    <s v="VALLADOLID"/>
    <s v="VALLADOLID"/>
    <x v="0"/>
    <s v="AdDirec - Adjudicación Directa"/>
    <s v="SinC - Sin Criterio"/>
    <x v="0"/>
    <x v="3"/>
    <s v="6"/>
    <s v="6. Inversiones reales"/>
    <s v="06"/>
    <x v="3"/>
    <s v="3231"/>
    <s v="3231. Escuelas infantiles"/>
    <s v="63"/>
    <s v="632"/>
  </r>
  <r>
    <n v="220240051219"/>
    <s v="AD"/>
    <d v="2024-10-29T00:00:00"/>
    <n v="22024008043"/>
    <s v="2024 11 1621 22706"/>
    <n v="148.94999999999999"/>
    <x v="7"/>
    <s v="COORDINACIÓN OBRAS REPARACIÓN VALLADO PUNTO LIMPIO CAMINO VIEJO DE SIMANCAS PEM:33.269'09 // SERVICIO DE LIMPIEZA.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706"/>
  </r>
  <r>
    <n v="220240060470"/>
    <s v="AD"/>
    <d v="2024-12-12T00:00:00"/>
    <n v="22024008121"/>
    <s v="2024 04 9231 22201"/>
    <n v="360000"/>
    <x v="359"/>
    <s v="MODIFICACIÓN DEL CONTRATO PR-SE 75/2021, CONTRATACIÓN SERV. POSTALES,TELEGRÁFICOS Y NOTIFICACIONES AYTO VA. (2024)LOTE 1"/>
    <s v="220"/>
    <s v="VALLADOLID"/>
    <s v="VALLADOLID"/>
    <x v="0"/>
    <s v="PrAbier - Procedimiento Abierto"/>
    <s v="MultiC - MultiCriterio"/>
    <x v="1"/>
    <x v="3"/>
    <s v="2"/>
    <s v="2. Gastos corrientes en bienes y servicios"/>
    <s v="04"/>
    <x v="8"/>
    <s v="9231"/>
    <s v="9231. Información, registro y gestión del padrón"/>
    <s v="22"/>
    <s v="22201"/>
  </r>
  <r>
    <n v="220240055535"/>
    <s v="AD"/>
    <d v="2024-11-22T00:00:00"/>
    <n v="22024008724"/>
    <s v="2024 10 2311 22799"/>
    <n v="300000"/>
    <x v="602"/>
    <s v="INCREMENTO LOTE 2 SERVICIO DE COMIDAS A DOMICILIO-SCASS-JUNIO A DICIEMBRE 2024"/>
    <s v="220"/>
    <s v="VILLAMURIEL DE CERRATO"/>
    <s v="PALENCIA"/>
    <x v="0"/>
    <s v="PrAbier - Procedimiento Abierto"/>
    <s v="MultiC - MultiCriterio"/>
    <x v="1"/>
    <x v="3"/>
    <s v="2"/>
    <s v="2. Gastos corrientes en bienes y servicios"/>
    <s v="10"/>
    <x v="7"/>
    <s v="2311"/>
    <s v="2311. Intervención social"/>
    <s v="22"/>
    <s v="22799"/>
  </r>
  <r>
    <n v="220240061952"/>
    <s v="AD"/>
    <d v="2024-12-19T00:00:00"/>
    <n v="22024008813"/>
    <s v="2024 01 4331 22602"/>
    <n v="79453.440000000002"/>
    <x v="374"/>
    <s v="CONTRATO BASADO DE ESPACIOS EN MEDIOS DE COMUNICACIÓN CAMPAÑA PUBLICIDAD DIFUSIÓN PROGRAMAS IDEVA EXPTE: AI- 58-2024 CB"/>
    <s v="220"/>
    <s v="VALLADOLID"/>
    <s v="VALLADOLID"/>
    <x v="0"/>
    <s v="PrAbier - Procedimiento Abierto"/>
    <s v="UniC - Único Criterio"/>
    <x v="2"/>
    <x v="3"/>
    <s v="2"/>
    <s v="2. Gastos corrientes en bienes y servicios"/>
    <s v="01"/>
    <x v="10"/>
    <s v="4331"/>
    <s v="4331. Desarrollo empresarial"/>
    <s v="22"/>
    <s v="22602"/>
  </r>
  <r>
    <n v="220240057962"/>
    <s v="AD"/>
    <d v="2024-12-04T00:00:00"/>
    <n v="22024009074"/>
    <s v="2024 06 3232 22700"/>
    <n v="7260"/>
    <x v="967"/>
    <s v="LIMPIEZA DE CANALONES EN VARIOS COLEGIOS PÚBLICOS"/>
    <s v="220"/>
    <s v="BRIEVA-VICOLOZANO"/>
    <s v="AVILA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2"/>
    <s v="22700"/>
  </r>
  <r>
    <n v="220240044799"/>
    <s v="D"/>
    <d v="2024-10-01T00:00:00"/>
    <n v="22024004070"/>
    <s v="2024 04 9202 16200"/>
    <n v="1200"/>
    <x v="968"/>
    <s v="ABONO DE CURSO DE CAMION GRUA PARA PERSONAL DEL SERVICIO DE LIMPIEZA. SEPT 24. 10 PLAZAS, 14 HORAS"/>
    <s v="300"/>
    <s v="VALLADOLID"/>
    <s v="VALLADOLID"/>
    <x v="0"/>
    <s v="AdDirec - Adjudicación Directa"/>
    <s v="SinC - Sin Criterio"/>
    <x v="0"/>
    <x v="3"/>
    <s v="1"/>
    <s v="1. Gastos de personal"/>
    <s v="04"/>
    <x v="8"/>
    <s v="9202"/>
    <s v="9202. Gestión de recursos humanos"/>
    <s v="16"/>
    <s v="16200"/>
  </r>
  <r>
    <n v="220240053272"/>
    <s v="D"/>
    <d v="2024-11-08T00:00:00"/>
    <n v="22024004070"/>
    <s v="2024 04 9202 16200"/>
    <n v="2000"/>
    <x v="969"/>
    <s v="GASTOS POR CURSO DE DERECHO DE EXTRANJERIA Y PROTECCION INTERNACIONAL A PERSONAL MUNICIPAL. NOV 24"/>
    <s v="300"/>
    <s v="MADRID"/>
    <s v="MADRID"/>
    <x v="0"/>
    <s v="AdDirec - Adjudicación Directa"/>
    <s v="SinC - Sin Criterio"/>
    <x v="0"/>
    <x v="3"/>
    <s v="1"/>
    <s v="1. Gastos de personal"/>
    <s v="04"/>
    <x v="8"/>
    <s v="9202"/>
    <s v="9202. Gestión de recursos humanos"/>
    <s v="16"/>
    <s v="16200"/>
  </r>
  <r>
    <n v="220240052308"/>
    <s v="AD"/>
    <d v="2024-11-05T00:00:00"/>
    <n v="22024008111"/>
    <s v="2024 11 1321 632"/>
    <n v="5082"/>
    <x v="291"/>
    <s v="SANEAMIENTO DE TUBERÍAS EN ASEOS DEL DEPÓSITO EL PERAL"/>
    <s v="220"/>
    <s v="VALLADOLID"/>
    <s v="VALLADOLID"/>
    <x v="0"/>
    <s v="AdDirec - Adjudicación Directa"/>
    <s v="SinC - Sin Criterio"/>
    <x v="0"/>
    <x v="3"/>
    <s v="6"/>
    <s v="6. Inversiones reales"/>
    <s v="11"/>
    <x v="1"/>
    <s v="1321"/>
    <s v="1321. Policía municipal"/>
    <s v="63"/>
    <s v="632"/>
  </r>
  <r>
    <n v="220240045525"/>
    <s v="AD"/>
    <d v="2024-10-03T00:00:00"/>
    <n v="22024007337"/>
    <s v="2024 10 2312 212"/>
    <n v="462.83"/>
    <x v="291"/>
    <s v="DESATASCO DE TUBERIAS , SEGUNDA INTERVENCION DEL DIA 25 DE SEPT. DEL CVA DELICIAS- INICIA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53813"/>
    <s v="AD"/>
    <d v="2024-11-15T00:00:00"/>
    <n v="22024008390"/>
    <s v="2024 10 2312 212"/>
    <n v="308.55"/>
    <x v="291"/>
    <s v="REPARACION ATRANQUE, TERCERA INTERVENCION, REALIZADO DESDE ARQUETAS Y TUBERÍAS  EN EL CVA DELICIAS- INICIA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44790"/>
    <s v="AD"/>
    <d v="2024-10-01T00:00:00"/>
    <n v="22024006816"/>
    <s v="2024 10 2312 212"/>
    <n v="205.7"/>
    <x v="291"/>
    <s v="MANT. REPARACION ATRANQUE EN EL CVA DELICIAS DEL DIA 20 DE SEPTIEMBRE - INICIA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45527"/>
    <s v="AD"/>
    <d v="2024-10-03T00:00:00"/>
    <n v="22024007456"/>
    <s v="2024 03 9241 212"/>
    <n v="205.7"/>
    <x v="291"/>
    <s v="SERVICIO DE DESATASCO DE ASEOS DE CENTRO CÍVICO JOSÉ LUIS MOSQUERA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57928"/>
    <s v="AD"/>
    <d v="2024-12-04T00:00:00"/>
    <n v="22024009139"/>
    <s v="2024 03 9241 212"/>
    <n v="205.7"/>
    <x v="291"/>
    <s v="DESATASCO DE TUBERÍAS DE RECOGIDA DE AGUAS RESIDUALES EN CENTRO CÍVICO PILARICA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53816"/>
    <s v="AD"/>
    <d v="2024-11-15T00:00:00"/>
    <n v="22024008410"/>
    <s v="2024 10 2312 212"/>
    <n v="154.28"/>
    <x v="291"/>
    <s v="REVISION  MEDIANTE SITEMAS DE VIDEO CAMARAS LAS  TUBERIAS Y ARQUETAS DE LA ZONA DE CAFETERIA DEL CVA DELICIAS- INICIATIV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61700"/>
    <s v="AD"/>
    <d v="2024-12-18T00:00:00"/>
    <n v="22024009317"/>
    <s v="2024 11 1321 22199"/>
    <n v="3719.54"/>
    <x v="970"/>
    <s v="SUMINISTROS ARMAMENTOS DE POLICÍA MUNICIPAL"/>
    <s v="220"/>
    <s v="MURCIA"/>
    <s v="MURCIA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61660"/>
    <s v="AD"/>
    <d v="2024-12-18T00:00:00"/>
    <n v="22024009239"/>
    <s v="2024 07 1711 22799"/>
    <n v="2946.35"/>
    <x v="524"/>
    <s v="LABORES DE PODA PARA ELIMINACION DE RAMAJE POR RIESGO DE ROTURA. EJERCICIO 2024."/>
    <s v="220"/>
    <s v="LAGUNA DE DUERO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53826"/>
    <s v="AD"/>
    <d v="2024-11-15T00:00:00"/>
    <n v="22024008517"/>
    <s v="2024 05 4314 22699"/>
    <n v="968"/>
    <x v="971"/>
    <s v="FOMENTO DE ARBITRAJE DE CONSUMO Y PUBLICIDAD DE LA JAC  DE VALLADOLID EN MEDIOS PROPIOS DE COMUNICACION DE AVADECO."/>
    <s v="220"/>
    <s v="VALLADOLID"/>
    <s v="VALLADOLID"/>
    <x v="0"/>
    <s v="AdDirec - Adjudicación Directa"/>
    <s v="SinC - Sin Criterio"/>
    <x v="0"/>
    <x v="3"/>
    <s v="2"/>
    <s v="2. Gastos corrientes en bienes y servicios"/>
    <s v="05"/>
    <x v="0"/>
    <s v="4314"/>
    <s v="4314. Actuaciones en materia de comercio minorista"/>
    <s v="22"/>
    <s v="22699"/>
  </r>
  <r>
    <n v="220240057931"/>
    <s v="AD"/>
    <d v="2024-12-04T00:00:00"/>
    <n v="22024009144"/>
    <s v="2024 11 1621 22602"/>
    <n v="847"/>
    <x v="971"/>
    <s v="INSERCIÓN DE ANUNCIO PUBLICITARIO EN AGENDA AVADECO. SERVICIO DE LIMPIEZA.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602"/>
  </r>
  <r>
    <n v="220240048691"/>
    <s v="AD"/>
    <d v="2024-10-16T00:00:00"/>
    <n v="22024007663"/>
    <s v="2024 02 9332 632"/>
    <n v="1841.32"/>
    <x v="972"/>
    <s v="ACTUACIÓN INCIDENCIAS DETECTADAS DENTRO DEL RECINTO REAL DE LA FERIA DEL AYUNTAM. DE VALLADOLID."/>
    <s v="220"/>
    <s v="VALLADOLID"/>
    <s v="VALLADOLID"/>
    <x v="2"/>
    <s v="AdDirec - Adjudicación Directa"/>
    <s v="SinC - Sin Criterio"/>
    <x v="0"/>
    <x v="3"/>
    <s v="6"/>
    <s v="6. Inversiones reales"/>
    <s v="02"/>
    <x v="2"/>
    <s v="9332"/>
    <s v="9332. Mantenimiento de edificios e instalaciones municipales"/>
    <s v="63"/>
    <s v="632"/>
  </r>
  <r>
    <n v="220240062976"/>
    <s v="AD"/>
    <d v="2024-12-23T00:00:00"/>
    <n v="22024009195"/>
    <s v="2024 01 4331 22799"/>
    <n v="17436.099999999999"/>
    <x v="973"/>
    <s v="DESARROLLO VISUAL, MEDIANTE TECNOLOGÍA, DE PUNTOS DE INFORMACIÓN DE PATRIMONIO DEL AYUNTAMIENTO DE VALLADOLID"/>
    <s v="220"/>
    <s v="ALCOBENDAS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9798"/>
    <s v="AD"/>
    <d v="2024-12-10T00:00:00"/>
    <n v="22024008698"/>
    <s v="2024 11 1631 22199"/>
    <n v="39610.5"/>
    <x v="60"/>
    <s v="CONTRATO BASADO EN EL SOTE 2 DEL AM 18/2022 PARA SUMINISTRO DE REPUESTO PARA REPARACIÓN DE MOBILIARIO. Sª DE LIMPIEZA V."/>
    <s v="220"/>
    <s v="GETAFE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1221"/>
    <s v="D"/>
    <d v="2024-10-29T00:00:00"/>
    <n v="22024000450"/>
    <s v="2024 11 1631 22199"/>
    <n v="16422.12"/>
    <x v="276"/>
    <s v="SUMINISTRO DE AMBIENTADOR PARA TANQUES DE RIEGO Y BALDEADORAS // ACUERDO MARCO v18/2022 // SERVICIO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48402"/>
    <s v="AD"/>
    <d v="2024-10-15T00:00:00"/>
    <n v="22024007363"/>
    <s v="2024 08 1651 213"/>
    <n v="12560.74"/>
    <x v="194"/>
    <s v="2ª prórroga  contrato del suministro de material fungible para alumbrado público en Valladolid (exp.28/2021 PS nº 2) L 1"/>
    <s v="220"/>
    <s v="BARCELONA"/>
    <s v="BARCELONA"/>
    <x v="1"/>
    <s v="PrAbier - Procedimiento Abierto"/>
    <s v="MultiC - MultiCriterio"/>
    <x v="1"/>
    <x v="3"/>
    <s v="2"/>
    <s v="2. Gastos corrientes en bienes y servicios"/>
    <s v="08"/>
    <x v="5"/>
    <s v="1651"/>
    <s v="1651. Alumbrado público"/>
    <s v="21"/>
    <s v="213"/>
  </r>
  <r>
    <n v="220240053260"/>
    <s v="AD"/>
    <d v="2024-11-08T00:00:00"/>
    <n v="22024008138"/>
    <s v="2024 01 9207 22001"/>
    <n v="649.52"/>
    <x v="974"/>
    <s v="ADJUDICA RENOVACIÓN SUSCRIPCIÓN ANUAL (Nº 184679/1) A PERIÓDICO LA RAZÓN, edición papel"/>
    <s v="220"/>
    <s v="MADRID"/>
    <s v="MADRID"/>
    <x v="1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001"/>
  </r>
  <r>
    <n v="220240055115"/>
    <s v="AD"/>
    <d v="2024-11-20T00:00:00"/>
    <n v="22024008573"/>
    <s v="2024 03 9241 633"/>
    <n v="10958.9"/>
    <x v="289"/>
    <s v="SPC 161/2024 REPOSICIÓN DE MATERIAL AUDIOVISUAL DE CENTROS CÍVICOS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3"/>
  </r>
  <r>
    <n v="220240046632"/>
    <s v="AD"/>
    <d v="2024-10-07T00:00:00"/>
    <n v="22024007415"/>
    <s v="2024 02 9332 213"/>
    <n v="283.47000000000003"/>
    <x v="975"/>
    <s v="MANTENIMIENTO COMPRESOR RED DE AIRE PARA EL TALLER DEL SERVICIO MUNICIPAL DE MANTENIMIENTO"/>
    <s v="220"/>
    <s v="LA CISTERNIGA"/>
    <s v="VALLADOLID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3"/>
  </r>
  <r>
    <n v="220240052188"/>
    <s v="AD"/>
    <d v="2024-11-05T00:00:00"/>
    <n v="22024007726"/>
    <s v="2024 10 2315 22799"/>
    <n v="400"/>
    <x v="976"/>
    <s v="TALLER DE NARRACION IMPARTIDO EN EL CMI EN NOV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799"/>
  </r>
  <r>
    <n v="220240057902"/>
    <s v="AD"/>
    <d v="2024-12-04T00:00:00"/>
    <n v="22024008810"/>
    <s v="2024 03 9241 22609"/>
    <n v="990"/>
    <x v="977"/>
    <s v="PROGRAMACIÓN NAVIDAD: ESPECTÁCULO &quot;&quot;MEZCLA DE ILUSIONES&quot;&quot; DE MAGO TUCO EN CC. ZONA ESTE Y BAILARÍN VICENTE ESCUDERO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1577"/>
    <s v="AD"/>
    <d v="2024-10-30T00:00:00"/>
    <n v="22024006813"/>
    <s v="2024 0850 1532 619"/>
    <n v="796292.74"/>
    <x v="978"/>
    <s v="Obras de adecuación de espacios para implementación de zonas peatonales en entornos a centros escolares (exp. 17/2024)"/>
    <s v="230"/>
    <s v="SEGOVIA"/>
    <s v="SEGOVIA"/>
    <x v="2"/>
    <s v="PrAbier - Procedimiento Abierto"/>
    <s v="MultiC - MultiCriterio"/>
    <x v="1"/>
    <x v="3"/>
    <n v="6"/>
    <s v="6. Inversiones reales"/>
    <s v="08"/>
    <x v="5"/>
    <n v="1532"/>
    <s v="1532. Pavimentación vias públicas y otros servicios urbanísticos"/>
    <n v="61"/>
    <n v="619"/>
  </r>
  <r>
    <n v="220240057887"/>
    <s v="AD"/>
    <d v="2024-12-04T00:00:00"/>
    <n v="22024001936"/>
    <s v="2024 06 3232 212"/>
    <n v="2420"/>
    <x v="246"/>
    <s v="AMPLIACIÓN CONTRATO SUMINISTRO MATERIAL PARA BAÑOS Y COCINAS EN COLEGIOS PUBLICOS. 1 MES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2731"/>
    <s v="AD"/>
    <d v="2024-12-23T00:00:00"/>
    <n v="22024009436"/>
    <s v="2024 11 1621 22199"/>
    <n v="1000"/>
    <x v="246"/>
    <s v="COMPRA MATERIALES DEL SERVICIO DE MANTENIMIENTO, PARA REPARACIONES EN EL SERVICIO DE LIMPIEZA.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199"/>
  </r>
  <r>
    <n v="220240055080"/>
    <s v="AD"/>
    <d v="2024-11-20T00:00:00"/>
    <n v="22024008256"/>
    <s v="2024 03 9241 212"/>
    <n v="467.67"/>
    <x v="246"/>
    <s v="SUMINISTRO DE MATERIAL DE FONTANERÍA PARA REPARACIONES EN C.C. CASA CUNA Y ZONA ESTE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45524"/>
    <s v="AD"/>
    <d v="2024-10-03T00:00:00"/>
    <n v="22024003786"/>
    <s v="2024 10 2312 212"/>
    <n v="300"/>
    <x v="246"/>
    <s v="SUMINISTRO DE MATERIAL DE FONTANERIA PARA LOS CVA- INICIATIVAS SCIALES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45524"/>
    <s v="AD"/>
    <d v="2024-10-03T00:00:00"/>
    <n v="22024003787"/>
    <s v="2024 10 2312 212"/>
    <n v="300"/>
    <x v="246"/>
    <s v="SUMINISTRO DE MATERIAL DE FONTANERIA PARA LOS CVA- INICIATIVAS SCIALES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48992"/>
    <s v="AD"/>
    <d v="2024-10-18T00:00:00"/>
    <n v="22024007845"/>
    <s v="2024 03 9241 212"/>
    <n v="125.96"/>
    <x v="246"/>
    <s v="SUMINISTRO DE MATERIAL DE FONTANERÍA PARA C.C. PARQUESOL Y LOCAL A.V. PARQUESOL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61685"/>
    <s v="AD"/>
    <d v="2024-12-18T00:00:00"/>
    <n v="22024004833"/>
    <s v="2024 07 1711 22199"/>
    <n v="86.04"/>
    <x v="246"/>
    <s v="AD COMPLEMENTARIO AL APROBADO PARA PEQUEÑOS SUMINISTROS FUERA A.M."/>
    <s v="220"/>
    <s v="VALLADOLID"/>
    <s v="VALLADOLID"/>
    <x v="1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199"/>
  </r>
  <r>
    <n v="220240057939"/>
    <s v="AD"/>
    <d v="2024-12-04T00:00:00"/>
    <n v="22024009076"/>
    <s v="2024 03 9241 212"/>
    <n v="31.48"/>
    <x v="246"/>
    <s v="SUMINISTRO DE PIEZAS PARA REPARACIÓN ASEO EN C.C. JOSÉ MARÍA LUELMO (ID 43507)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62740"/>
    <s v="AD"/>
    <d v="2024-12-23T00:00:00"/>
    <n v="22024009283"/>
    <s v="2024 10 2412 212"/>
    <n v="25"/>
    <x v="246"/>
    <s v="SUMINISTRO DE MATERIAL PARA REPARACIONES  EN EL   C. DE FORMACION PARA EL EMPLEO- JACINTO BENAVENTE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1"/>
    <s v="212"/>
  </r>
  <r>
    <n v="220240048698"/>
    <s v="AD"/>
    <d v="2024-10-16T00:00:00"/>
    <n v="22024007719"/>
    <s v="2024 04 3121 22199"/>
    <n v="9.44"/>
    <x v="246"/>
    <s v="Mecanismo Univ. DAMA-VERO PLUS-ENRASAD adquirido por Centro de Mantenimiento Ayto. VA para reparación SPSL"/>
    <s v="220"/>
    <s v="VALLADOLID"/>
    <s v="VALLADOLID"/>
    <x v="1"/>
    <s v="AdDirec - Adjudicación Directa"/>
    <s v="SinC - Sin Criterio"/>
    <x v="0"/>
    <x v="3"/>
    <s v="2"/>
    <s v="2. Gastos corrientes en bienes y servicios"/>
    <s v="04"/>
    <x v="8"/>
    <s v="3121"/>
    <s v="3121. Prevención y salud laboral"/>
    <s v="22"/>
    <s v="22199"/>
  </r>
  <r>
    <n v="220240045523"/>
    <s v="AD"/>
    <d v="2024-10-03T00:00:00"/>
    <n v="22024007207"/>
    <s v="2024 10 2314 22613"/>
    <n v="605"/>
    <x v="979"/>
    <s v="ACTUACION DJ Y MESA DE MEZCLAS PARA CONCURSO PUCELA CHEF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48715"/>
    <s v="AD"/>
    <d v="2024-10-17T00:00:00"/>
    <n v="22024005201"/>
    <s v="2024 06 3232 203"/>
    <n v="145.19999999999999"/>
    <x v="224"/>
    <s v="AMPLIACÓN CTTO ALQUILER Y MONTAJE ANDAMIOS PARA OBRAS EN COLEGIOS. 15 DIAS"/>
    <s v="220"/>
    <s v="SANTOVENIA DE  PISUERGA"/>
    <s v="VALLADOLID"/>
    <x v="1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0"/>
    <s v="203"/>
  </r>
  <r>
    <n v="220240050754"/>
    <s v="AD"/>
    <d v="2024-10-28T00:00:00"/>
    <n v="22024007833"/>
    <s v="2024 01 4331 22799"/>
    <n v="19.260000000000002"/>
    <x v="321"/>
    <s v="SERVICIO CELADURÍA EN CENTRO CÍVICO ZONA SUR PARA JORNADA PROYECTO URBANEW (CONTRATO CENTRALIZADO AYUNTAMIENTO)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46607"/>
    <s v="AD"/>
    <d v="2024-10-07T00:00:00"/>
    <n v="22024007551"/>
    <s v="2024 07 1701 22799"/>
    <n v="544.5"/>
    <x v="980"/>
    <s v="SERVICIOS DE SPEAKER EN EVENTO CANICROSS_6 DE OCTUBRE 2024."/>
    <s v="220"/>
    <s v="MEDINA DE RIOSECO"/>
    <s v="VALLADOLID"/>
    <x v="0"/>
    <s v="AdDirec - Adjudicación Directa"/>
    <s v="SinC - Sin Criterio"/>
    <x v="0"/>
    <x v="3"/>
    <s v="2"/>
    <s v="2. Gastos corrientes en bienes y servicios"/>
    <s v="07"/>
    <x v="4"/>
    <s v="1701"/>
    <s v="1701. Dirección del área de medio ambiente"/>
    <s v="22"/>
    <s v="22799"/>
  </r>
  <r>
    <n v="220240048987"/>
    <s v="AD"/>
    <d v="2024-10-18T00:00:00"/>
    <n v="22024006830"/>
    <s v="2024 0250 9332 632"/>
    <n v="7293.62"/>
    <x v="9"/>
    <s v="ADJ.CONTROL CALIDAD(LOTE 2) OBRAS DE REHABILITACIÓN DEL TEATRO LOPE DE VEGA EN VALLADOLID"/>
    <s v="220"/>
    <s v="ZARATAN"/>
    <s v="VALLADOLID"/>
    <x v="0"/>
    <s v="PrAbier - Procedimiento Abierto"/>
    <s v="MultiC - MultiCriterio"/>
    <x v="2"/>
    <x v="3"/>
    <n v="6"/>
    <s v="6. Inversiones reales"/>
    <s v="02"/>
    <x v="2"/>
    <n v="9332"/>
    <s v="9332. Mantenimiento de edificios e instalaciones municipales"/>
    <n v="63"/>
    <n v="632"/>
  </r>
  <r>
    <n v="220240056017"/>
    <s v="AD"/>
    <d v="2024-11-25T00:00:00"/>
    <n v="22024008837"/>
    <s v="2024 01 9207 22602"/>
    <n v="7260"/>
    <x v="44"/>
    <s v="ADJUDICA ACCIÓN PUBLICITARIA -SUPLEMENTO ESPECIAL- SOLUCIONES INTEGRACIÓN FERROVIARIA EN OTRAS CIUDADES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602"/>
  </r>
  <r>
    <n v="220240057895"/>
    <s v="AD"/>
    <d v="2024-12-04T00:00:00"/>
    <n v="22024008688"/>
    <s v="2024 10 2313 22699"/>
    <n v="7260"/>
    <x v="44"/>
    <s v="CONTRATO DE PATROCINIO PARA LA REALIZACION DE UN FORO DE SERVICIOS SOCIALES EL 12 DE DICIEMBRE D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3"/>
    <s v="2313. Dirección del área de personas mayores, familia y servicios sociales"/>
    <s v="22"/>
    <s v="22699"/>
  </r>
  <r>
    <n v="220240057905"/>
    <s v="AD"/>
    <d v="2024-12-04T00:00:00"/>
    <n v="22024008728"/>
    <s v="2024 10 2312 22617"/>
    <n v="7260"/>
    <x v="44"/>
    <s v="CELEBRACION FORO DIA DE LA DISCAPACIDAD- 3 DE DICIEMBRE DE 2024- INICIATIVAS SOCIALES"/>
    <s v="220"/>
    <s v="VALLADOLID"/>
    <s v="VALLADOLID"/>
    <x v="3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17"/>
  </r>
  <r>
    <n v="220240049010"/>
    <s v="AD"/>
    <d v="2024-10-18T00:00:00"/>
    <n v="22024007661"/>
    <s v="2024 01 4331 22602"/>
    <n v="7199.5"/>
    <x v="109"/>
    <s v="CONTENIDOS PUBLICITARIOS Y/O PATROCINADO EN PRENSA ESCRITA Y DIGITAL PARA PROMOCIONAR LOS PROGRAMAS DE LA AGENCIA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2"/>
    <s v="22602"/>
  </r>
  <r>
    <n v="220240049009"/>
    <s v="AD"/>
    <d v="2024-10-18T00:00:00"/>
    <n v="22024007660"/>
    <s v="2024 01 4331 22602"/>
    <n v="7199.5"/>
    <x v="44"/>
    <s v="CONTENIDOS PUBLICITARIOS Y/O  PATROCINADO EN PRENSA ESCRITA Y DIGITAL PARA PROMOCIONAR LOS PROGRAMAS DE LA AGENCIA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2"/>
    <s v="22602"/>
  </r>
  <r>
    <n v="220240051583"/>
    <s v="D"/>
    <d v="2024-10-31T00:00:00"/>
    <n v="22024000079"/>
    <s v="2024 03 9241 213"/>
    <n v="7199.46"/>
    <x v="289"/>
    <s v="SUMINISTRO DE MATERIAL ELECTRÓNICO PARA REPARACIONES EN CENTROS CÍV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2979"/>
    <s v="AD"/>
    <d v="2024-12-23T00:00:00"/>
    <n v="22024009471"/>
    <s v="2024 01 4331 22602"/>
    <n v="7134.16"/>
    <x v="981"/>
    <s v="INSERCIÓN DE CUÑAS PUBLICITARIAS DE RADIO EN ONDA CERO (CAMPAÑA NACIONAL) PARA POSICIONAR LA MARCA VALLADOLID NOW"/>
    <s v="220"/>
    <s v="S.S.DE LOS REYES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602"/>
  </r>
  <r>
    <n v="220240055114"/>
    <s v="AD"/>
    <d v="2024-11-20T00:00:00"/>
    <n v="22024008673"/>
    <s v="2024 11 1621 22199"/>
    <n v="6982.33"/>
    <x v="271"/>
    <s v="REPOSICIÓN DE COMPONENTES DE DISTINTOS MÓDULOS DE TAQUILLAS. SERVICIO DE LIMPIEZA.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199"/>
  </r>
  <r>
    <n v="220240061701"/>
    <s v="AD"/>
    <d v="2024-12-18T00:00:00"/>
    <n v="22024009319"/>
    <s v="2024 11 1621 22706"/>
    <n v="6425.1"/>
    <x v="9"/>
    <s v="REDACCIÓN PROYECTO EJECUTIVO REHABILITACIÓN ALMACEN-VESTUARIO VALLE DE ARÁN. SERVICIO DE LIMPIEZA."/>
    <s v="220"/>
    <s v="ZARATAN"/>
    <s v="VALLADOLID"/>
    <x v="0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706"/>
  </r>
  <r>
    <n v="220240055108"/>
    <s v="AD"/>
    <d v="2024-11-20T00:00:00"/>
    <n v="22024008589"/>
    <s v="2024 11 1631 213"/>
    <n v="6397.45"/>
    <x v="843"/>
    <s v="EQUIPOS Y SISTEMAS PARA LA GESTIÓN DE REPOSTAJE DE ADBLUE. SERVICIO DE LIMPIEZA VIARIA.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631"/>
    <s v="1631. Limpieza viaria"/>
    <s v="21"/>
    <s v="213"/>
  </r>
  <r>
    <n v="220240046382"/>
    <s v="D"/>
    <d v="2024-10-07T00:00:00"/>
    <n v="22024000456"/>
    <s v="2024 11 1621 22199"/>
    <n v="6335.52"/>
    <x v="843"/>
    <s v="PEDIDO POR SERGIO / PETRONAS HYDRAULIC E 46 1000L / APORTACION SIGAUS RD679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4792"/>
    <s v="AD"/>
    <d v="2024-10-01T00:00:00"/>
    <n v="22024006933"/>
    <s v="2024 11 1631 623"/>
    <n v="6327.09"/>
    <x v="813"/>
    <s v="ADQUISICIÓN DE UN EQUIPO DE DIAGNOSIS DE AVERÍAS EN VEHÍCULOS. SERVICIO DE LIMPIEZA VIARIA.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631"/>
    <s v="1631. Limpieza viaria"/>
    <s v="62"/>
    <s v="623"/>
  </r>
  <r>
    <n v="220240061656"/>
    <s v="AD"/>
    <d v="2024-12-18T00:00:00"/>
    <n v="22024009234"/>
    <s v="2024 11 1621 22199"/>
    <n v="5784.39"/>
    <x v="813"/>
    <s v="SUMINISTRO PIEZAS TALLER DENTRO DEL AM 18/2022. SERVICIO DE LIMPIEZA.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1657"/>
    <s v="AD"/>
    <d v="2024-12-18T00:00:00"/>
    <n v="22024009235"/>
    <s v="2024 11 1631 214"/>
    <n v="4173.63"/>
    <x v="813"/>
    <s v="SUMINISTROS PIEZAS TALLER ACUERDO MARCO 18/2022. SERVICIO DE LIMPIEZA VIARIA.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3890"/>
    <s v="D"/>
    <d v="2024-11-18T00:00:00"/>
    <n v="22024004992"/>
    <s v="2024 11 1621 633"/>
    <n v="5939.59"/>
    <x v="60"/>
    <s v="CONJUNTO CABLE PEDAL 2400CONJUNTO CALBE COMPLETO 2400 / CHAPA ES...// AM EXP 18/2022 //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"/>
    <s v="1621"/>
    <s v="1621. Recogida de residuos"/>
    <s v="63"/>
    <s v="633"/>
  </r>
  <r>
    <n v="220240055083"/>
    <s v="AD"/>
    <d v="2024-11-20T00:00:00"/>
    <n v="22024008676"/>
    <s v="2024 06 3232 633"/>
    <n v="5918.72"/>
    <x v="517"/>
    <s v="CTTO DE SERVICIOS POR REPOSICIÓN DE LOS ELEMENTOS DEL CIRCUITO DE RADIADORES CEIP ALONSO BERRUGUETE. 1 MES"/>
    <s v="220"/>
    <s v="VALLADOLID"/>
    <s v="VALLADOLID"/>
    <x v="0"/>
    <s v="AdDirec - Adjudicación Directa"/>
    <s v="SinC - Sin Criterio"/>
    <x v="0"/>
    <x v="3"/>
    <s v="6"/>
    <s v="6. Inversiones reales"/>
    <s v="06"/>
    <x v="3"/>
    <s v="3232"/>
    <s v="3232. Conservación y mantenimiento centros educación infantil y primaria"/>
    <s v="63"/>
    <s v="633"/>
  </r>
  <r>
    <n v="220240052202"/>
    <s v="AD"/>
    <d v="2024-11-05T00:00:00"/>
    <n v="22024008079"/>
    <s v="2024 02 9332 212"/>
    <n v="6640.48"/>
    <x v="248"/>
    <s v="ESTORES NUEVAS VENTANAS CASA CONSISTORIAL"/>
    <s v="220"/>
    <s v="VALLADOLID"/>
    <s v="VALLADOLID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2"/>
  </r>
  <r>
    <n v="220240057912"/>
    <s v="AD"/>
    <d v="2024-12-04T00:00:00"/>
    <n v="22024008943"/>
    <s v="2024 11 1321 22199"/>
    <n v="2686.2"/>
    <x v="248"/>
    <s v="SUMINISTRO DE ESTORES PARA LAS DEPENDENCIAS DE LA POLICÍA MUNICIPAL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53851"/>
    <s v="AD"/>
    <d v="2024-11-15T00:00:00"/>
    <n v="22024008176"/>
    <s v="2024 03 9241 625"/>
    <n v="343.88"/>
    <x v="248"/>
    <s v="SUMINISTRO DE ESTOR PARA CONSEJERÍA DE CENTRO CÍVICO JOSÉ MARÍA LUELMO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5"/>
  </r>
  <r>
    <n v="220240053262"/>
    <s v="AD"/>
    <d v="2024-11-08T00:00:00"/>
    <n v="22024008142"/>
    <s v="2024 01 4331 212"/>
    <n v="100"/>
    <x v="248"/>
    <s v="SUMINISTRO DE MATERIAL DE FERRETERÍA PARA LA AGENCIA DE INNOVACIÓN. AÑO 2024"/>
    <s v="220"/>
    <s v="VALLADOLID"/>
    <s v="VALLADOLID"/>
    <x v="1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1"/>
    <s v="212"/>
  </r>
  <r>
    <n v="220240044789"/>
    <s v="AD"/>
    <d v="2024-10-01T00:00:00"/>
    <n v="22024006945"/>
    <s v="2024 10 2311 22199"/>
    <n v="49.08"/>
    <x v="248"/>
    <s v="PERSIANA VENCIANA BANDOLINA PARA CEAS BARRIO ESPAÑA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199"/>
  </r>
  <r>
    <n v="220240052307"/>
    <s v="AD"/>
    <d v="2024-11-05T00:00:00"/>
    <n v="22024008104"/>
    <s v="2024 03 9241 212"/>
    <n v="16.64"/>
    <x v="248"/>
    <s v="SUMINISTRO DE MATERIAL PARA REPARACIÓN DE PERSIANES EN CENTROS LAS FLORES Y DELICIAS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46638"/>
    <s v="AD"/>
    <d v="2024-10-07T00:00:00"/>
    <n v="22024007572"/>
    <s v="2024 11 1321 22199"/>
    <n v="107.57"/>
    <x v="982"/>
    <s v="SUMINISTRO DE MATERIAL PARA ACTO LÚDICO INFANTIL DÍA DE LA POLICÍA 2024"/>
    <s v="220"/>
    <s v="VALLADOLID (POLIGONO ARGALES)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55079"/>
    <s v="AD"/>
    <d v="2024-11-20T00:00:00"/>
    <n v="22024008102"/>
    <s v="2024 01 4331 22799"/>
    <n v="14499.43"/>
    <x v="983"/>
    <s v="CONTRATO PARA EL DESARROLLO DE UN FESTIVAL SOLIDARIO QUE PERMITA DAR A CONOCER A LA CIUDADANÍA LA MISIÓN VALLADOLID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7953"/>
    <s v="AD"/>
    <d v="2024-12-04T00:00:00"/>
    <n v="22024009108"/>
    <s v="2024 0550 4312 22799"/>
    <n v="7227.48"/>
    <x v="984"/>
    <s v="IMPRESION E INSTALACION DE LONAS PARA PUESTOS VACIOS  DEL MERCADO DE LAS DELICIAS (PRTR)."/>
    <s v="220"/>
    <s v="SANTOVENIA DE PISUERGA"/>
    <s v="VALLADOLID"/>
    <x v="1"/>
    <s v="AdDirec - Adjudicación Directa"/>
    <s v="SinC - Sin Criterio"/>
    <x v="0"/>
    <x v="3"/>
    <n v="2"/>
    <s v="2. Gastos corrientes en bienes y servicios"/>
    <s v="05"/>
    <x v="0"/>
    <n v="4312"/>
    <s v="4312. Mercados"/>
    <n v="22"/>
    <n v="22799"/>
  </r>
  <r>
    <n v="220240053697"/>
    <s v="AD"/>
    <d v="2024-11-13T00:00:00"/>
    <n v="22024007542"/>
    <s v="2024 08 1341 619"/>
    <n v="109370.78"/>
    <x v="942"/>
    <s v="1ª PRORROGA CONTRATO GESTIÓN INTEGRAL SISTEMA CENTRALIZADO CONTROL DE TRÁFICO DE VALLADOLID (Diciembre-2024)"/>
    <s v="220"/>
    <s v="ALCOBENDAS"/>
    <s v="MADRID"/>
    <x v="0"/>
    <s v="PrAbier - Procedimiento Abierto"/>
    <s v="MultiC - MultiCriterio"/>
    <x v="1"/>
    <x v="3"/>
    <s v="6"/>
    <s v="6. Inversiones reales"/>
    <s v="08"/>
    <x v="5"/>
    <s v="1341"/>
    <s v="1341. Movilidad"/>
    <s v="61"/>
    <s v="619"/>
  </r>
  <r>
    <n v="220240062974"/>
    <s v="AD"/>
    <d v="2024-12-23T00:00:00"/>
    <n v="22024009143"/>
    <s v="2024 01 4331 22799"/>
    <n v="16909.75"/>
    <x v="985"/>
    <s v="CONTRATACIÓN DE BUSCADOR BASADO EN INTELIGENCIA ARTIFICIAL GENERATIVA EN LA PÁGINA WEB LA AGENCIA DE INNOVACIÓN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5998"/>
    <s v="AD"/>
    <d v="2024-11-25T00:00:00"/>
    <n v="22024008751"/>
    <s v="2024 02 1511 22699"/>
    <n v="119.73"/>
    <x v="986"/>
    <s v="REPOSICIÓN PANTALLA Y RECALIBRACIÓN TEODOLITO TRIMBLE TSC7."/>
    <s v="220"/>
    <s v="BARCELONA"/>
    <s v="BARCELONA"/>
    <x v="1"/>
    <s v="AdDirec - Adjudicación Directa"/>
    <s v="SinC - Sin Criterio"/>
    <x v="0"/>
    <x v="3"/>
    <s v="2"/>
    <s v="2. Gastos corrientes en bienes y servicios"/>
    <s v="02"/>
    <x v="2"/>
    <s v="1511"/>
    <s v="1511. Planficación y gestión del urbanismo"/>
    <s v="22"/>
    <s v="22699"/>
  </r>
  <r>
    <n v="220240046637"/>
    <s v="AD"/>
    <d v="2024-10-07T00:00:00"/>
    <n v="22024007571"/>
    <s v="2024 03 9241 22609"/>
    <n v="1089"/>
    <x v="302"/>
    <s v="MENUDO FIN DE SEMANA 2024 (2): 2 ESPECTÁCULOS EN C.C. JOSÉ LUIS MOSQUERA Y C.C. PARQUESOL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1152"/>
    <s v="AD"/>
    <d v="2024-10-29T00:00:00"/>
    <n v="22024007901"/>
    <s v="2024 01 4331 214"/>
    <n v="527.27"/>
    <x v="252"/>
    <s v="REVISIÓN Y REPARACIÓN TWIZY 2499HKJ. BATERÍA Y RETROVISOR"/>
    <s v="220"/>
    <s v="ARROYO DE LA ENCOMIENDA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1"/>
    <s v="214"/>
  </r>
  <r>
    <n v="220240045112"/>
    <s v="D"/>
    <d v="2024-10-02T00:00:00"/>
    <n v="22024000456"/>
    <s v="2024 11 1621 22199"/>
    <n v="5739.79"/>
    <x v="848"/>
    <s v="SUMINISTRO DE BIDÓN METÁLICO 200 LITROS, BALLESTA, PINTADO EN RA...// AM EXP 18/2022 // SERVICIO DE LIMPIEZA."/>
    <s v="300"/>
    <s v="CIGALES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2077"/>
    <s v="D"/>
    <d v="2024-12-20T00:00:00"/>
    <n v="22024003039"/>
    <s v="2024 08 1532 210"/>
    <n v="5718.62"/>
    <x v="556"/>
    <s v="BALDOSA H. GUIA 30X30-6 NEGRO / BALDOSA H. BOTONES 30X30-6 NEG / BALDOSA H. BOTONES 30X30-6 ROJ / BALDOSA H. BOTONES 30X"/>
    <s v="300"/>
    <s v="TORO"/>
    <s v="ZAMORA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0487"/>
    <s v="AD"/>
    <d v="2024-12-13T00:00:00"/>
    <n v="22024009198"/>
    <s v="2024 08 1532 619"/>
    <n v="5641.02"/>
    <x v="987"/>
    <s v="Suministro 12 fuentes modelo &quot;&quot;romántica&quot;&quot; o similar."/>
    <s v="220"/>
    <s v="MEDINA DE RIOSECO"/>
    <s v="VALLADOLID"/>
    <x v="1"/>
    <s v="AdDirec - Adjudicación Directa"/>
    <s v="SinC - Sin Criterio"/>
    <x v="0"/>
    <x v="3"/>
    <s v="6"/>
    <s v="6. Inversiones reales"/>
    <s v="08"/>
    <x v="5"/>
    <s v="1532"/>
    <s v="1532. Pavimentación vias públicas y otros servicios urbanísticos"/>
    <s v="61"/>
    <s v="619"/>
  </r>
  <r>
    <n v="220240060383"/>
    <s v="D"/>
    <d v="2024-12-12T00:00:00"/>
    <n v="22024000441"/>
    <s v="2024 11 1621 214"/>
    <n v="5614.4"/>
    <x v="798"/>
    <s v="Alb. AO24/240390 de 17/10/2024 / DISTRIBUIDOR PROPORCIONAL DANFOSS PVG-128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118"/>
    <s v="D"/>
    <d v="2024-10-02T00:00:00"/>
    <n v="22024000447"/>
    <s v="2024 11 1631 214"/>
    <n v="5565.27"/>
    <x v="276"/>
    <s v="EXTRA BULONES CAMION 65 T///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1372"/>
    <s v="AD"/>
    <d v="2024-10-30T00:00:00"/>
    <n v="22024007975"/>
    <s v="2024 11 1631 623"/>
    <n v="5559.22"/>
    <x v="841"/>
    <s v="ADQUISICIÓN DE SOPLADORES Y GARRAFAS DE COMBUSTUBLE // SERVICIO DE LIMPIEZA VIARIA.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631"/>
    <s v="1631. Limpieza viaria"/>
    <s v="62"/>
    <s v="623"/>
  </r>
  <r>
    <n v="220240055074"/>
    <s v="AD/"/>
    <d v="2024-11-20T00:00:00"/>
    <n v="22024005962"/>
    <s v="2024 01 4331 214"/>
    <n v="-345.26"/>
    <x v="252"/>
    <s v="REVISIÓN Y REPARACIÓN TWIZY 2499HKJ. BATERÍA Y RETROVISOR. AGOSTO 2024"/>
    <s v="220"/>
    <s v="ARROYO DE LA ENCOMIENDA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1"/>
    <s v="214"/>
  </r>
  <r>
    <n v="220240061643"/>
    <s v="AD"/>
    <d v="2024-12-18T00:00:00"/>
    <n v="22024009173"/>
    <s v="2024 05 4312 22602"/>
    <n v="235.95"/>
    <x v="988"/>
    <s v="GRABACION CUÑAS PUBLICITARIAS DIFUSION EN RADIO PROMOCIONAR LOS MERCADOS Y EL COMERCIO DE PROXIMIDAD. (A.M SECT 2021/37)"/>
    <s v="220"/>
    <s v="LAS ROZAS DE MADRID"/>
    <s v="MADRID"/>
    <x v="0"/>
    <s v="PrAbier - Procedimiento Abierto"/>
    <s v="UniC - Único Criterio"/>
    <x v="2"/>
    <x v="3"/>
    <s v="2"/>
    <s v="2. Gastos corrientes en bienes y servicios"/>
    <s v="05"/>
    <x v="0"/>
    <s v="4312"/>
    <s v="4312. Mercados"/>
    <s v="22"/>
    <s v="22602"/>
  </r>
  <r>
    <n v="220240057936"/>
    <s v="AD"/>
    <d v="2024-12-04T00:00:00"/>
    <n v="22024008901"/>
    <s v="2024 01 4331 22706"/>
    <n v="4096.18"/>
    <x v="16"/>
    <s v="SERVICIOS DE ASISTENCIA TÉCNICA PARA LA DOCUMENTACIÓN  INSTALACIONES DE TELECOMUNICACIONES DE LA AGENCIA DE INNOVACIÓN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06"/>
  </r>
  <r>
    <n v="220240044794"/>
    <s v="AD"/>
    <d v="2024-10-01T00:00:00"/>
    <n v="22024006862"/>
    <s v="2024 01 4331 22606"/>
    <n v="2513.23"/>
    <x v="79"/>
    <s v="CONTRATO DE PRESTACIÓN DE SERVICIOS DE GESTIÓN DE EVENTO, CATERING Y VISITA DEL PROYECTO EUROPEO PROSPECT+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606"/>
  </r>
  <r>
    <n v="220240051891"/>
    <s v="D"/>
    <d v="2024-11-04T00:00:00"/>
    <n v="22024003370"/>
    <s v="2024 11 1621 22799"/>
    <n v="101694.64"/>
    <x v="378"/>
    <s v="EXP. SPSC-SE 06/20 PRORROGA FORZOSA GESTIÓN 4 PUNTOS LIMPIOS Y 1 MOVIL DEL 01/10/24 A 31/12/24. SERVICIO DE LIMPIEZA."/>
    <s v="300"/>
    <s v="MADRID"/>
    <s v="MADRID"/>
    <x v="0"/>
    <s v="PrAbier - Procedimiento Abierto"/>
    <s v="MultiC - MultiCriterio"/>
    <x v="1"/>
    <x v="3"/>
    <s v="2"/>
    <s v="2. Gastos corrientes en bienes y servicios"/>
    <s v="11"/>
    <x v="1"/>
    <s v="1621"/>
    <s v="1621. Recogida de residuos"/>
    <s v="22"/>
    <s v="22799"/>
  </r>
  <r>
    <n v="220240051373"/>
    <s v="AD"/>
    <d v="2024-10-30T00:00:00"/>
    <n v="22024007986"/>
    <s v="2024 05 4314 22606"/>
    <n v="502.15"/>
    <x v="79"/>
    <s v="SERVICIO  ORGANIZACION DE CONFERENCIA EN VALLADOLID ENFOCADA AL IMPACTO HISTORICO DEL COMERCIO EN LAS ECONOMIAS LOCALES."/>
    <s v="220"/>
    <s v="VALLADOLID"/>
    <s v="VALLADOLID"/>
    <x v="0"/>
    <s v="AdDirec - Adjudicación Directa"/>
    <s v="SinC - Sin Criterio"/>
    <x v="0"/>
    <x v="3"/>
    <s v="2"/>
    <s v="2. Gastos corrientes en bienes y servicios"/>
    <s v="05"/>
    <x v="0"/>
    <s v="4314"/>
    <s v="4314. Actuaciones en materia de comercio minorista"/>
    <s v="22"/>
    <s v="22606"/>
  </r>
  <r>
    <n v="220240048988"/>
    <s v="AD"/>
    <d v="2024-10-18T00:00:00"/>
    <n v="22024007758"/>
    <s v="2024 01 4331 22799"/>
    <n v="2117.5"/>
    <x v="145"/>
    <s v="DINAMIZACIÓN TALLER PARTICIPATIVO URBANEW DENTRO DE LA JORNADA &quot;&quot;DISTRITOS DE ENERGÍA POSITIVA&quot;&quot; AGENCIA DE INNOVACION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1584"/>
    <s v="AD"/>
    <d v="2024-10-31T00:00:00"/>
    <n v="22024008008"/>
    <s v="2024 06 3232 212"/>
    <n v="47572.24"/>
    <x v="418"/>
    <s v="SE 67-2024 CTTO MENOR DE OBRAS PARA PINTURAS EN LOS COLEGIOS PUBLICOS: T.IÑIGO DE TORO, I. LA CATOLICA Y NARCISO. 30 D"/>
    <s v="220"/>
    <s v="VALLADOLID"/>
    <s v="VALLADOLID"/>
    <x v="2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5534"/>
    <s v="AD"/>
    <d v="2024-10-03T00:00:00"/>
    <n v="22024006877"/>
    <s v="2024 03 9241 22609"/>
    <n v="495"/>
    <x v="307"/>
    <s v="MENUDO FIN DE SEMANA 2024 (2): ESPECTÁCULO  &quot;&quot;EL TRAGASUEÑOS&quot;&quot; EN C.C. DELICIAS"/>
    <s v="220"/>
    <s v="BURGOS"/>
    <s v="BURGOS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4782"/>
    <s v="AD"/>
    <d v="2024-10-01T00:00:00"/>
    <n v="22024006807"/>
    <s v="2024 10 2315 22799"/>
    <n v="1606"/>
    <x v="989"/>
    <s v="TEATRO CON MOTIVO DEL DIA INTERNACIONAL DE LA ELIMINACIÓN DE LA VIOLENCIA CONTRA LA MUJER/ 20 noviembre"/>
    <s v="220"/>
    <s v="ARDALES"/>
    <s v="MALAGA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799"/>
  </r>
  <r>
    <n v="220240046847"/>
    <s v="AD"/>
    <d v="2024-10-09T00:00:00"/>
    <n v="22024007350"/>
    <s v="2024 10 2315 22799"/>
    <n v="1200"/>
    <x v="990"/>
    <s v="TALLERES LITERARIOS EN EL CMI/ SEPT A DIC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799"/>
  </r>
  <r>
    <n v="220240061697"/>
    <s v="AD"/>
    <d v="2024-12-18T00:00:00"/>
    <n v="22024009309"/>
    <s v="2024 03 9241 22199"/>
    <n v="110.35"/>
    <x v="991"/>
    <s v="SUMINISTRO DE 240 BOTELLAS DE AGUA PARA LA CONCEJALÍA DE PARTICIPACIÓN CIUDADANA Y DEPORTES"/>
    <s v="220"/>
    <s v="LEÓN"/>
    <s v="LEON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48706"/>
    <s v="AD"/>
    <d v="2024-10-17T00:00:00"/>
    <n v="22024007742"/>
    <s v="2024 06 3231 212"/>
    <n v="732.05"/>
    <x v="223"/>
    <s v="TRABAJO CON MAQUINA RETRO EXCAVADORA PARA OBRAS EN LA EIM EL GLOBO POR MANTENIMIENTO. 1 DÍA."/>
    <s v="220"/>
    <s v="VALDESTILLAS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1"/>
    <s v="212"/>
  </r>
  <r>
    <n v="220240052313"/>
    <s v="AD"/>
    <d v="2024-11-05T00:00:00"/>
    <n v="22024008123"/>
    <s v="2024 11 1321 625"/>
    <n v="750"/>
    <x v="992"/>
    <s v="ADQUISICIÓN DE ARMERO PARA POLICÍA MUNICIPAL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321"/>
    <s v="1321. Policía municipal"/>
    <s v="62"/>
    <s v="625"/>
  </r>
  <r>
    <n v="220240061669"/>
    <s v="AD"/>
    <d v="2024-12-18T00:00:00"/>
    <n v="22024009289"/>
    <s v="2024 11 1321 22199"/>
    <n v="230"/>
    <x v="992"/>
    <s v="SUMINISTRO DE LLAVES ARMERO Y TIMER PARA EDIFICIO DE JEFATURA DE POLICÍA MUNICIPAL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61642"/>
    <s v="AD"/>
    <d v="2024-12-18T00:00:00"/>
    <n v="22024009169"/>
    <s v="2024 03 9241 632"/>
    <n v="952.51"/>
    <x v="898"/>
    <s v="SPC 166/2024 REDACCIÓN DE PROYECTO DE LA OBRA DE MODIFICACIÓN DE LA RAMPA DEL TEMPLETE DEL PARQUE DE LA PAZ"/>
    <s v="220"/>
    <s v="BURGOS"/>
    <s v="BURGOS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56019"/>
    <s v="AD"/>
    <d v="2024-11-25T00:00:00"/>
    <n v="22024008713"/>
    <s v="2024 02 9332 213"/>
    <n v="9818.01"/>
    <x v="993"/>
    <s v="RENOVACIÓN SISTEMA CONTROL INSTALACIÓN DE CLIMATIZACIÓN PARA EL ARCHIVO MUNICIPAL."/>
    <s v="220"/>
    <s v="VALLADOLID"/>
    <s v="VALLADOLID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3"/>
  </r>
  <r>
    <n v="220240053253"/>
    <s v="AD"/>
    <d v="2024-11-08T00:00:00"/>
    <n v="22024008143"/>
    <s v="2024 11 1631 623"/>
    <n v="5451.06"/>
    <x v="841"/>
    <s v="SUMINISTRO DE MÁQUINAS DESBROZADORAS DE DIFERENTES PESOS Y POTENCIAS. SERVICIO DE LIMPIEZA VIARIA.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631"/>
    <s v="1631. Limpieza viaria"/>
    <s v="62"/>
    <s v="623"/>
  </r>
  <r>
    <n v="220240060992"/>
    <s v="D"/>
    <d v="2024-12-17T00:00:00"/>
    <n v="22024000456"/>
    <s v="2024 11 1621 22199"/>
    <n v="5332.08"/>
    <x v="276"/>
    <s v="LLAVEROS NUMERADOSEN CHAPAS (1-50) / MC PASADOR SEGURIDAD MC /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6034"/>
    <s v="AD"/>
    <d v="2024-11-25T00:00:00"/>
    <n v="22024008861"/>
    <s v="2024 11 1621 22199"/>
    <n v="5259.29"/>
    <x v="276"/>
    <s v="Adquisición de repuestos de estanterías de almacén.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199"/>
  </r>
  <r>
    <n v="220240049966"/>
    <s v="D"/>
    <d v="2024-10-24T00:00:00"/>
    <n v="22024000440"/>
    <s v="2024 11 1621 214"/>
    <n v="5240.8100000000004"/>
    <x v="284"/>
    <s v="TA24 1566 REPARACION 9049-KVH KMS.153080 SUSTITUIR CATALIZADOR P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3900"/>
    <s v="D"/>
    <d v="2024-11-18T00:00:00"/>
    <n v="22024001011"/>
    <s v="2024 11 1321 214"/>
    <n v="5089.6499999999996"/>
    <x v="514"/>
    <s v="TOTAL REPARACION MATRICULA 8831JXF / TOTAL PIEZAS / ANEXO DETALLE FTP000023428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9768"/>
    <s v="D"/>
    <d v="2024-12-10T00:00:00"/>
    <n v="22024001637"/>
    <s v="2024 07 1711 213"/>
    <n v="5012.7299999999996"/>
    <x v="508"/>
    <s v="FILTRO HIDRAUL PH05 / LATA 5L.TOTAL TIR 3100 10W40 / SIGAUS / KIT HIDROSTATICO PH1250 / FILTRO ACEITE / CORREA XPA 1600"/>
    <s v="300"/>
    <s v="PALENCIA"/>
    <s v="PALENCIA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1036"/>
    <s v="D"/>
    <d v="2024-12-17T00:00:00"/>
    <n v="22024000440"/>
    <s v="2024 11 1621 214"/>
    <n v="4821.2700000000004"/>
    <x v="285"/>
    <s v="ESPARRAGO / TUERCA HEXAGONA / RODILLO INVERSI / RODILLO INVERSI...// AM EXP 18/2022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184"/>
    <s v="D"/>
    <d v="2024-12-04T00:00:00"/>
    <n v="22024000441"/>
    <s v="2024 11 1621 214"/>
    <n v="4744.18"/>
    <x v="286"/>
    <s v="CUBIERTA RECAUCHUTADA ( 315/80R22,5 ZY2 PREM 4069-KXH ) / CUBIERTA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992"/>
    <s v="AD"/>
    <d v="2024-11-25T00:00:00"/>
    <n v="22024008748"/>
    <s v="2024 01 9206 623"/>
    <n v="6500"/>
    <x v="993"/>
    <s v="SUSTITUCIÓN DEL SISTEMA DE AUTOMATIZACIÓN DEL CONTROL DEL SISTEMA DE ILUMINACIÓN DEL ARCHIVO MUNICIPAL."/>
    <s v="220"/>
    <s v="VALLADOLID"/>
    <s v="VALLADOLID"/>
    <x v="0"/>
    <s v="AdDirec - Adjudicación Directa"/>
    <s v="SinC - Sin Criterio"/>
    <x v="0"/>
    <x v="3"/>
    <s v="6"/>
    <s v="6. Inversiones reales"/>
    <s v="01"/>
    <x v="10"/>
    <s v="9206"/>
    <s v="9206. Archivo municipal"/>
    <s v="62"/>
    <s v="623"/>
  </r>
  <r>
    <n v="220240051378"/>
    <s v="AD"/>
    <d v="2024-10-30T00:00:00"/>
    <n v="22024008057"/>
    <s v="2024 03 9241 22609"/>
    <n v="605"/>
    <x v="312"/>
    <s v="MENUDO FIN DE SEMANA 2024 (2): ESPECTÁCULO &quot;&quot;APROBADO EN RECREO&quot;&quot; (EL INCREÍBLE GUILLERMINO) EN C.I.C. SEGUNDO MONTES"/>
    <s v="220"/>
    <s v="BARCELONA"/>
    <s v="BARCELON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8710"/>
    <s v="AD"/>
    <d v="2024-10-17T00:00:00"/>
    <n v="22024007740"/>
    <s v="2024 03 9241 213"/>
    <n v="710.27"/>
    <x v="88"/>
    <s v="SUMINISTRO DE DISPOSITIVO DE COMUNICACIÓN PARA ASCENSOR DE C.C. CANAL DE CASTILLA"/>
    <s v="220"/>
    <s v="VIGO"/>
    <s v="PONTEVEDRA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53802"/>
    <s v="AD"/>
    <d v="2024-11-15T00:00:00"/>
    <n v="22024006804"/>
    <s v="2024 10 2314 213"/>
    <n v="504.57"/>
    <x v="88"/>
    <s v="MANTENIMIENTO APARATOS ELEVADORES ZONA JOVEN PINAR OCTUBRE - DICIEMBRE 2024"/>
    <s v="220"/>
    <s v="VIGO"/>
    <s v="PONTEVEDRA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1"/>
    <s v="213"/>
  </r>
  <r>
    <n v="220240057927"/>
    <s v="AD"/>
    <d v="2024-12-04T00:00:00"/>
    <n v="22024009123"/>
    <s v="2024 03 9241 213"/>
    <n v="263.52999999999997"/>
    <x v="88"/>
    <s v="SUMINISTRO DE LLAVÍN DE SEGURIDAD Y 5 LLAVES PARA ASCENSOR EN C.C. CANAL DE CASTILLA"/>
    <s v="220"/>
    <s v="VIGO"/>
    <s v="PONTEVEDRA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51379"/>
    <s v="AD"/>
    <d v="2024-10-30T00:00:00"/>
    <n v="22024008080"/>
    <s v="2024 07 1701 22799"/>
    <n v="93.27"/>
    <x v="88"/>
    <s v="REPOSICIÓN PIEZA ASCENSOR EDIFICIO ANEXO A CASA DEL BARCO (CONTRATO SERVICIO MTO. DE ELEVADORES ASCENSORES ENOR SL.)"/>
    <s v="220"/>
    <s v="VIGO"/>
    <s v="PONTEVEDRA"/>
    <x v="1"/>
    <s v="AdDirec - Adjudicación Directa"/>
    <s v="SinC - Sin Criterio"/>
    <x v="0"/>
    <x v="3"/>
    <s v="2"/>
    <s v="2. Gastos corrientes en bienes y servicios"/>
    <s v="07"/>
    <x v="4"/>
    <s v="1701"/>
    <s v="1701. Dirección del área de medio ambiente"/>
    <s v="22"/>
    <s v="22799"/>
  </r>
  <r>
    <n v="220240053852"/>
    <s v="AD"/>
    <d v="2024-11-15T00:00:00"/>
    <n v="22024008385"/>
    <s v="2024 03 9241 213"/>
    <n v="20.46"/>
    <x v="88"/>
    <s v="SUMINISTRO DE LÁMPARA PARA REPARACIÓN ASCENSOR EN C.C. RONDILLA"/>
    <s v="220"/>
    <s v="VIGO"/>
    <s v="PONTEVEDRA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53841"/>
    <s v="AD"/>
    <d v="2024-11-15T00:00:00"/>
    <n v="22024002828"/>
    <s v="2024 11 1321 213"/>
    <n v="0.01"/>
    <x v="88"/>
    <s v="DOC. COMPLE. A Nº 920240002528 CON REF. 22024002828 POR ERROR EN REDONDEO DE LA CUOTA DE MANTENIMIENTO ASCENSOR 2024"/>
    <s v="220"/>
    <s v="VIGO"/>
    <s v="PONTEVEDRA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3"/>
  </r>
  <r>
    <n v="220240048701"/>
    <s v="AD"/>
    <d v="2024-10-17T00:00:00"/>
    <n v="22024007709"/>
    <s v="2024 10 2312 213"/>
    <n v="2202.1999999999998"/>
    <x v="95"/>
    <s v="SUBSANAR LOS DEFECTOS ENCONTRADOS EN LA INSPECCION DE LOS ASCENSORES Y  POR CAMBIOS DE NORMATIVA EN EL CVA ZONA SUR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3"/>
  </r>
  <r>
    <n v="220240052192"/>
    <s v="AD"/>
    <d v="2024-11-05T00:00:00"/>
    <n v="22024008001"/>
    <s v="2024 10 2312 213"/>
    <n v="486.46"/>
    <x v="95"/>
    <s v="REPARACION ASCENSOR( PLACA DEL OPERADOR)  DEL CVA ZONA SUR, INICIA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3"/>
  </r>
  <r>
    <n v="220240048694"/>
    <s v="AD"/>
    <d v="2024-10-16T00:00:00"/>
    <n v="22024007670"/>
    <s v="2024 10 2312 213"/>
    <n v="340.9"/>
    <x v="95"/>
    <s v="REPARACION DE PLACA DE LA  CPU DEL ASCENSOR DEL CVA ZONA SUR. INICIA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3"/>
  </r>
  <r>
    <n v="220240061630"/>
    <s v="AD"/>
    <d v="2024-12-18T00:00:00"/>
    <n v="22024009225"/>
    <s v="2024 10 2311 213"/>
    <n v="199.15"/>
    <x v="95"/>
    <s v="REPARACION BATERIAS SAI DE ASCENSOR DEL COMEDOR SOCIAL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1"/>
    <s v="213"/>
  </r>
  <r>
    <n v="220240053858"/>
    <s v="AD"/>
    <d v="2024-11-15T00:00:00"/>
    <n v="22024008562"/>
    <s v="2024 04 9204 626"/>
    <n v="6699.77"/>
    <x v="994"/>
    <s v="SUMINISTRO E INSTALACIÓN DE MONITORES DE GRAN FORMATO PARA LA AULAS DE FORMACIÓN DEL CDIT"/>
    <s v="220"/>
    <s v="VALLADOLID"/>
    <s v="VALLADOLID"/>
    <x v="1"/>
    <s v="AdDirec - Adjudicación Directa"/>
    <s v="SinC - Sin Criterio"/>
    <x v="0"/>
    <x v="3"/>
    <s v="6"/>
    <s v="6. Inversiones reales"/>
    <s v="04"/>
    <x v="8"/>
    <s v="9204"/>
    <s v="9204. Tecnologías de la información y comunicación"/>
    <s v="62"/>
    <s v="626"/>
  </r>
  <r>
    <n v="220240048001"/>
    <s v="AD"/>
    <d v="2024-10-14T00:00:00"/>
    <n v="22024007553"/>
    <s v="2024 03 9241 22609"/>
    <n v="450"/>
    <x v="995"/>
    <s v="MENUDO FIN DE SEMANA 2024 (2): ESPECTÁCULO DE TEATRO LA COLMENA EN C.C. ZONA ESTE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7900"/>
    <s v="AD"/>
    <d v="2024-12-04T00:00:00"/>
    <n v="22024008804"/>
    <s v="2024 10 2312 22699"/>
    <n v="250"/>
    <x v="996"/>
    <s v="ACTUACION MUSICAL DE DJ EN CELEBRACION NAVIDEÑA DEL CVA HUERTA DEL REY- INICI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46784"/>
    <s v="AD"/>
    <d v="2024-10-08T00:00:00"/>
    <n v="22024007644"/>
    <s v="2024 03 9241 22609"/>
    <n v="500"/>
    <x v="298"/>
    <s v="MENUDO FIN DE SEMANA 2024 (2): ESPECTÁCULO &quot;&quot;CANCIONES ENTRE LAS VELAS Y LOS GATOS&quot;&quot; EN C.I.C. CONDE ANSÚREZ"/>
    <s v="220"/>
    <s v="FUENSALDAÑA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2730"/>
    <s v="AD"/>
    <d v="2024-12-23T00:00:00"/>
    <n v="22024009407"/>
    <s v="2024 06 3321 22001"/>
    <n v="135.97"/>
    <x v="997"/>
    <s v="CTTO SUMINISTRO SUSCRIPCIÓN REVISTA &quot;&quot;PEONZA&quot;&quot; BIBLIOTECAS MUNICIPALES AÑO 2024"/>
    <s v="220"/>
    <s v="SANTANDER"/>
    <s v="SANTANDER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001"/>
  </r>
  <r>
    <n v="220240053255"/>
    <s v="AD"/>
    <d v="2024-11-08T00:00:00"/>
    <n v="22024006023"/>
    <s v="2024 07 1711 619"/>
    <n v="2274"/>
    <x v="940"/>
    <s v="COMPLEMENTARIO AL APROBADO PARA MANT. DEL DOMINIO PÚB.HIDRÁULICO DEL RIO PISUERGA. LIMPIEZA URGENTE DE TRONCOS DEL CAUCE"/>
    <s v="220"/>
    <s v="VALLADOLID"/>
    <s v="VALLADOLID"/>
    <x v="0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44787"/>
    <s v="AD"/>
    <d v="2024-10-01T00:00:00"/>
    <n v="22024006863"/>
    <s v="2024 10 2315 22799"/>
    <n v="240"/>
    <x v="700"/>
    <s v="TALLER INTELIGENCIA ARTIFICIAL EN EL CMI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799"/>
  </r>
  <r>
    <n v="220240044803"/>
    <s v="AD"/>
    <d v="2024-10-01T00:00:00"/>
    <n v="22024006872"/>
    <s v="2024 03 9241 22609"/>
    <n v="450"/>
    <x v="314"/>
    <s v="MENUDO FIN DE SEMANA 2024 (2): ACTUACIÓN DE KINUNA TEATRO EN C.C. BAILARÍN VICENTE ESCUDERO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3836"/>
    <s v="AD"/>
    <d v="2024-11-15T00:00:00"/>
    <n v="22024008649"/>
    <s v="2024 10 2314 22613"/>
    <n v="1400"/>
    <x v="998"/>
    <s v="COLABORACIÓN FERIA DEL DEPORTE 2024 / 1 DIA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61703"/>
    <s v="AD"/>
    <d v="2024-12-18T00:00:00"/>
    <n v="22024009320"/>
    <s v="2024 01 4331 22799"/>
    <n v="5749.92"/>
    <x v="327"/>
    <s v="SERVICIO DE AUDIOVISUALES PARA EL EVENTO GLOVALL - MISIÓN VALLADOLID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2551"/>
    <s v="D"/>
    <d v="2024-11-05T00:00:00"/>
    <n v="22024000447"/>
    <s v="2024 11 1631 214"/>
    <n v="4667.71"/>
    <x v="243"/>
    <s v="REPUESTOS SEGÚN PEDIDO DE VENTA Nº 2024PV101/1780 ALBARÁN 3781 10/09...// AM EXP 18/2022 // SERVICIO DE LIMPIEZA VIARIA."/>
    <s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1705"/>
    <s v="AD"/>
    <d v="2024-12-18T00:00:00"/>
    <n v="22024009334"/>
    <s v="2024 01 9203 203"/>
    <n v="883.3"/>
    <x v="327"/>
    <s v="ALQUILER MEDIOS AUDIOVISUALES DURANTE 3 MESES, R.I.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3"/>
    <s v="9203. Unidad de régimen interior"/>
    <s v="20"/>
    <s v="203"/>
  </r>
  <r>
    <n v="220240052983"/>
    <s v="AD"/>
    <d v="2024-11-06T00:00:00"/>
    <n v="22024005657"/>
    <s v="2024 11 1321 22104"/>
    <n v="97000"/>
    <x v="759"/>
    <s v="2ª PRÓRROGA CONTRATO DE VESTUARIO PARA POLICÍA MUNICIPAL. EXP. SPSC 02/2021. LOTE Nº 2"/>
    <s v="220"/>
    <s v="RIBARROJA DEL TURIA"/>
    <s v="VALENCIA"/>
    <x v="1"/>
    <s v="PrAbier - Procedimiento Abierto"/>
    <s v="MultiC - MultiCriterio"/>
    <x v="1"/>
    <x v="3"/>
    <s v="2"/>
    <s v="2. Gastos corrientes en bienes y servicios"/>
    <s v="11"/>
    <x v="1"/>
    <s v="1321"/>
    <s v="1321. Policía municipal"/>
    <s v="22"/>
    <s v="22104"/>
  </r>
  <r>
    <n v="220230048148"/>
    <s v="AD"/>
    <d v="2024-11-18T00:00:00"/>
    <n v="22023002358"/>
    <s v="2024 11 1361 626"/>
    <n v="91697.34"/>
    <x v="955"/>
    <s v="ACTUALIZ INTEGRAL SIST COMUNIC EMERG; LOTE1: SERV OPER ACTUALIZ INFRAESTR RED; SEISYPC."/>
    <s v="220"/>
    <s v="ZARAGOZA"/>
    <s v="ZARAGOZA"/>
    <x v="0"/>
    <s v="PrAbier - Procedimiento Abierto"/>
    <s v="MultiC - MultiCriterio"/>
    <x v="1"/>
    <x v="3"/>
    <s v="6"/>
    <s v="6. Inversiones reales"/>
    <s v="11"/>
    <x v="1"/>
    <s v="1361"/>
    <s v="1361. Prevención y extinción de incencios"/>
    <s v="62"/>
    <s v="626"/>
  </r>
  <r>
    <n v="220240044781"/>
    <s v="AD"/>
    <d v="2024-10-01T00:00:00"/>
    <n v="22024006805"/>
    <s v="2024 10 2315 22611"/>
    <n v="106.48"/>
    <x v="327"/>
    <s v="ASISTENCIA TÉCNICA EN CENTRO CÍVICO RONDILLA - 20 NOVIEMBRE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62725"/>
    <s v="AD"/>
    <d v="2024-12-23T00:00:00"/>
    <n v="22024009295"/>
    <s v="2024 10 2314 22613"/>
    <n v="4696.62"/>
    <x v="490"/>
    <s v="BOLSAS DE TELA Y BOLIGRAFOS MATERIAL PUBLICITARIO EVENTOS JUVENILES DICIEMBRE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44786"/>
    <s v="AD"/>
    <d v="2024-10-01T00:00:00"/>
    <n v="22024006859"/>
    <s v="2024 10 2314 22613"/>
    <n v="1300.75"/>
    <x v="490"/>
    <s v="BOLSAS TELA MATERIAL PUBLICITARIO JUVENTUD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6012"/>
    <s v="AD"/>
    <d v="2024-11-25T00:00:00"/>
    <n v="22024008817"/>
    <s v="2024 11 1321 22199"/>
    <n v="1132.56"/>
    <x v="490"/>
    <s v="ADQUISICIÓN DE MATERIAL DE MERCHANDISING PARA LA ACADEMIA DE POLICÍA MUNICIPAL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53247"/>
    <s v="AD"/>
    <d v="2024-11-08T00:00:00"/>
    <n v="22024008127"/>
    <s v="2024 06 3231 22614"/>
    <n v="532.4"/>
    <x v="490"/>
    <s v="CTTO SUMINISTRO BOLSA PARA REPARTO DE MATERIALES DE DIFUSIÓN DÍA MUNDIAL DE LA INFANCIA. 1 SEMANA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57898"/>
    <s v="AD"/>
    <d v="2024-12-04T00:00:00"/>
    <n v="22024008785"/>
    <s v="2024 10 2412 22699"/>
    <n v="462"/>
    <x v="735"/>
    <s v="SALIDA FORMATIVA DEL CURSO DE PINTURA Y DECORACION VI DEL C. DE F. PARA ELEMPLEO- DE VALLADOLID A SEGOVIA Y VUELTA DIC."/>
    <s v="220"/>
    <s v="LAGUNA DE DUERO"/>
    <s v="VALLADOLID"/>
    <x v="0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699"/>
  </r>
  <r>
    <n v="220240045102"/>
    <s v="D"/>
    <d v="2024-10-02T00:00:00"/>
    <n v="22024004992"/>
    <s v="2024 11 1621 633"/>
    <n v="4607.8900000000003"/>
    <x v="60"/>
    <s v="CUERPO 1100L HD TAPA PLANAARTICULO CONFIGURADO ( Exp V.18/2022 Lote 2: Mat...// AM EXP 18/2022 // SERVICIO DE LIMPIEZA.."/>
    <s v="300"/>
    <s v="GETAFE"/>
    <s v="MADRID"/>
    <x v="1"/>
    <s v="PrAbier - Procedimiento Abierto"/>
    <s v="MultiC - MultiCriterio"/>
    <x v="2"/>
    <x v="3"/>
    <s v="6"/>
    <s v="6. Inversiones reales"/>
    <s v="11"/>
    <x v="1"/>
    <s v="1621"/>
    <s v="1621. Recogida de residuos"/>
    <s v="63"/>
    <s v="633"/>
  </r>
  <r>
    <n v="220240045124"/>
    <s v="D"/>
    <d v="2024-10-02T00:00:00"/>
    <n v="22024000456"/>
    <s v="2024 11 1621 22199"/>
    <n v="4604.1099999999997"/>
    <x v="276"/>
    <s v="DESTOR PREMIUM B.RECTA 3.5X100 / DESTOR PREMIUM B.PHILLIPS N.1X100 / DES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2626"/>
    <s v="AD"/>
    <d v="2024-12-23T00:00:00"/>
    <n v="22024009365"/>
    <s v="2024 04 9204 636"/>
    <n v="4466.84"/>
    <x v="267"/>
    <s v="SUSTSITUCIÓN BATERÍAS DE VARIOS SAIS DE DIVERSAS DEPENDENCIAS DEL AYTO DE VALLADOLID"/>
    <s v="220"/>
    <s v="VALLADOLID"/>
    <s v="VALLADOLID"/>
    <x v="1"/>
    <s v="AdDirec - Adjudicación Directa"/>
    <s v="SinC - Sin Criterio"/>
    <x v="0"/>
    <x v="3"/>
    <s v="6"/>
    <s v="6. Inversiones reales"/>
    <s v="04"/>
    <x v="8"/>
    <s v="9204"/>
    <s v="9204. Tecnologías de la información y comunicación"/>
    <s v="63"/>
    <s v="636"/>
  </r>
  <r>
    <n v="220240048686"/>
    <s v="AD/"/>
    <d v="2024-10-16T00:00:00"/>
    <n v="22024005886"/>
    <s v="2024 02 1511 619"/>
    <n v="-6593.42"/>
    <x v="999"/>
    <s v="CAMBIO CIF DE LA EMPRESA JUSTIFICADO EN ESCRITURA PÚBLICA"/>
    <s v="220"/>
    <s v="SANT CUGAT DEL VALLES"/>
    <s v="BARCELONA"/>
    <x v="0"/>
    <s v="PrAbier - Procedimiento Abierto"/>
    <s v="MultiC - MultiCriterio"/>
    <x v="2"/>
    <x v="3"/>
    <s v="6"/>
    <s v="6. Inversiones reales"/>
    <s v="02"/>
    <x v="2"/>
    <s v="1511"/>
    <s v="1511. Planficación y gestión del urbanismo"/>
    <s v="61"/>
    <s v="619"/>
  </r>
  <r>
    <n v="220240045088"/>
    <s v="D"/>
    <d v="2024-10-02T00:00:00"/>
    <n v="22024000440"/>
    <s v="2024 11 1621 214"/>
    <n v="4404.58"/>
    <x v="284"/>
    <s v="TA24 1396 REPARACION 7419-LDY KMS.69729 D-M TUBERIAS DE CILINDROS P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101"/>
    <s v="AD"/>
    <d v="2024-12-17T00:00:00"/>
    <n v="22024009091"/>
    <s v="2024 08 1532 210"/>
    <n v="471.9"/>
    <x v="1000"/>
    <s v="Suministro de 3.000 ml de banderola (cinta señalizadora de obra) personalizada"/>
    <s v="220"/>
    <s v="VALLADOLID"/>
    <s v="VALLADOL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57942"/>
    <s v="AD"/>
    <d v="2024-12-04T00:00:00"/>
    <n v="22024009101"/>
    <s v="2024 02 1511 619"/>
    <n v="2363.8000000000002"/>
    <x v="10"/>
    <s v="C.CALIDAD(LOTE 1) ENSAYOS.OBRA CM.VIEJO SIMANCAS RESTO TRAMO 1 Y TRAMO 2 DESDE LA VA-30 AL SECTOR &quot;&quot;EL PERAL&quot;&quot; EXPTE.13/24"/>
    <s v="220"/>
    <s v="MALAGA"/>
    <s v="MALAGA"/>
    <x v="0"/>
    <s v="PrAbier - Procedimiento Abierto"/>
    <s v="MultiC - MultiCriterio"/>
    <x v="2"/>
    <x v="3"/>
    <s v="6"/>
    <s v="6. Inversiones reales"/>
    <s v="02"/>
    <x v="2"/>
    <s v="1511"/>
    <s v="1511. Planficación y gestión del urbanismo"/>
    <s v="61"/>
    <s v="619"/>
  </r>
  <r>
    <n v="220240051156"/>
    <s v="AD"/>
    <d v="2024-10-29T00:00:00"/>
    <n v="22024007970"/>
    <s v="2024 08 1651 213"/>
    <n v="2964.5"/>
    <x v="1001"/>
    <s v="Reparación RETROEXCAVADORA MARCA JCB MODELO 3CXT.C TURBO (Bastidor JCBCX4TH02273072) del Centro de Alumbrado."/>
    <s v="220"/>
    <s v="SANTOVENIA DE PISUERGA"/>
    <s v="VALLADOLID"/>
    <x v="0"/>
    <s v="AdDirec - Adjudicación Directa"/>
    <s v="SinC - Sin Criterio"/>
    <x v="0"/>
    <x v="3"/>
    <s v="2"/>
    <s v="2. Gastos corrientes en bienes y servicios"/>
    <s v="08"/>
    <x v="5"/>
    <s v="1651"/>
    <s v="1651. Alumbrado público"/>
    <s v="21"/>
    <s v="213"/>
  </r>
  <r>
    <n v="220240050756"/>
    <s v="AD"/>
    <d v="2024-10-28T00:00:00"/>
    <n v="22024007702"/>
    <s v="2024 09 4321 22699"/>
    <n v="3680.77"/>
    <x v="465"/>
    <s v="GASTOS POR ASISTENCIA DE INVITADOS A LA GALA VALLADOLID CITY OF FILM DURANTE LA SEMINCI 2024"/>
    <s v="220"/>
    <s v="VALLADOLID"/>
    <s v="VALLADOL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699"/>
  </r>
  <r>
    <n v="220240048687"/>
    <s v="AD/"/>
    <d v="2024-10-16T00:00:00"/>
    <n v="22023003730"/>
    <s v="2024 02 1511 609"/>
    <n v="-8130.87"/>
    <x v="999"/>
    <s v="CAMBIO CIF DE LA EMPRESA JUSTIFICADO EN ESCRITURA PÚBLICA"/>
    <s v="230"/>
    <s v="SANT CUGAT DEL VALLES"/>
    <s v="BARCELONA"/>
    <x v="0"/>
    <s v="PrAbier - Procedimiento Abierto"/>
    <s v="MultiC - MultiCriterio"/>
    <x v="2"/>
    <x v="3"/>
    <s v="6"/>
    <s v="6. Inversiones reales"/>
    <s v="02"/>
    <x v="2"/>
    <s v="1511"/>
    <s v="1511. Planficación y gestión del urbanismo"/>
    <s v="60"/>
    <s v="609"/>
  </r>
  <r>
    <n v="220240050750"/>
    <s v="AD"/>
    <d v="2024-10-28T00:00:00"/>
    <n v="22024007877"/>
    <s v="2024 11 1361 213"/>
    <n v="574.51"/>
    <x v="787"/>
    <s v="Reparación de unidad prtátil de espuma multiexpansión PROPAK; SEISPC"/>
    <s v="220"/>
    <s v="CARMONA"/>
    <s v="SEVILLA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48705"/>
    <s v="AD"/>
    <d v="2024-10-17T00:00:00"/>
    <n v="22024007739"/>
    <s v="2024 11 1361 22104"/>
    <n v="296.45"/>
    <x v="787"/>
    <s v="SUMINISTRO DE UN PAR DE BOTAS DE UNTERVENCIÓN HAIX EAGLE TALLA 10UK//SEISPC"/>
    <s v="220"/>
    <s v="CARMONA"/>
    <s v="SEVILLA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04"/>
  </r>
  <r>
    <n v="220240046650"/>
    <s v="AD/"/>
    <d v="2024-10-07T00:00:00"/>
    <n v="22024006141"/>
    <s v="2024 11 1361 623"/>
    <n v="-1306.8"/>
    <x v="787"/>
    <s v="SUMINISTRO DE MALETAS DE BALIZAS DE SEÑALIZACION (6 UDS) PARA EQUIPACION DE VEHICULOS DE 1A. INTERVENCION//SEISPC"/>
    <s v="220"/>
    <s v="CARMONA"/>
    <s v="SEVILLA"/>
    <x v="1"/>
    <s v="AdDirec - Adjudicación Directa"/>
    <s v="SinC - Sin Criterio"/>
    <x v="0"/>
    <x v="3"/>
    <s v="6"/>
    <s v="6. Inversiones reales"/>
    <s v="11"/>
    <x v="1"/>
    <s v="1361"/>
    <s v="1361. Prevención y extinción de incencios"/>
    <s v="62"/>
    <s v="623"/>
  </r>
  <r>
    <n v="220240057955"/>
    <s v="AD"/>
    <d v="2024-12-04T00:00:00"/>
    <n v="22024008996"/>
    <s v="2024 01 9203 22699"/>
    <n v="1458.1"/>
    <x v="168"/>
    <s v="ADQUISICION BANDERAS DIPUTACION FRENTE ESPACIO JOVEN PASEO DE ZORRILLA, R.I."/>
    <s v="220"/>
    <s v="MALIAÑO"/>
    <s v="SANTANDER"/>
    <x v="1"/>
    <s v="AdDirec - Adjudicación Directa"/>
    <s v="SinC - Sin Criterio"/>
    <x v="0"/>
    <x v="3"/>
    <s v="2"/>
    <s v="2. Gastos corrientes en bienes y servicios"/>
    <s v="01"/>
    <x v="10"/>
    <s v="9203"/>
    <s v="9203. Unidad de régimen interior"/>
    <s v="22"/>
    <s v="22699"/>
  </r>
  <r>
    <n v="220240061715"/>
    <s v="D"/>
    <d v="2024-12-18T00:00:00"/>
    <n v="22024006076"/>
    <s v="2024 0550 4312 22799"/>
    <n v="23688.27"/>
    <x v="1002"/>
    <s v="CONTRATO ELABORACION CONTENIDOS DIGITALES PARA MUPIS: ELABORACION MATERIALES Y 1ª CAMPAÑA."/>
    <s v="300"/>
    <s v="PONTEDEUME"/>
    <s v="LA CORUÑA"/>
    <x v="0"/>
    <s v="PrAbier - Procedimiento Abierto"/>
    <s v="MultiC - MultiCriterio"/>
    <x v="1"/>
    <x v="3"/>
    <n v="2"/>
    <s v="2. Gastos corrientes en bienes y servicios"/>
    <s v="05"/>
    <x v="0"/>
    <n v="4312"/>
    <s v="4312. Mercados"/>
    <n v="22"/>
    <n v="22799"/>
  </r>
  <r>
    <n v="220240049941"/>
    <s v="D"/>
    <d v="2024-10-24T00:00:00"/>
    <n v="22024000456"/>
    <s v="2024 11 1621 22199"/>
    <n v="4110.75"/>
    <x v="262"/>
    <s v="S/PED: FERIAS 2024 / RACORD BARCELONA B70 MANGUERA DN-70 / RAC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3270"/>
    <s v="D"/>
    <d v="2024-11-08T00:00:00"/>
    <n v="22024004070"/>
    <s v="2024 04 9202 16200"/>
    <n v="1391.5"/>
    <x v="391"/>
    <s v="GASTOS POR  FORMACION ABSYSNET ( 5 ASISTENTES EN EL MODELO PRESENCIAL EN REMOTO, &quot;&quot;CIRCULACION Y LECTORES BASICOS, 10 HOR"/>
    <s v="300"/>
    <s v="MADRID"/>
    <s v="MADRID"/>
    <x v="0"/>
    <s v="AdDirec - Adjudicación Directa"/>
    <s v="SinC - Sin Criterio"/>
    <x v="0"/>
    <x v="3"/>
    <s v="1"/>
    <s v="1. Gastos de personal"/>
    <s v="04"/>
    <x v="8"/>
    <s v="9202"/>
    <s v="9202. Gestión de recursos humanos"/>
    <s v="16"/>
    <s v="16200"/>
  </r>
  <r>
    <n v="220240062624"/>
    <s v="AD"/>
    <d v="2024-12-23T00:00:00"/>
    <n v="22024009325"/>
    <s v="2024 04 9204 22799"/>
    <n v="1016.4"/>
    <x v="391"/>
    <s v="MIGRACIÓN DEL SISTEMA DE GESTIÓN ABSYSNET A UN NUEVO SERVIDOR"/>
    <s v="220"/>
    <s v="MADRID"/>
    <s v="MADRID"/>
    <x v="0"/>
    <s v="AdDirec - Adjudicación Directa"/>
    <s v="SinC - Sin Criterio"/>
    <x v="0"/>
    <x v="3"/>
    <s v="2"/>
    <s v="2. Gastos corrientes en bienes y servicios"/>
    <s v="04"/>
    <x v="8"/>
    <s v="9204"/>
    <s v="9204. Tecnologías de la información y comunicación"/>
    <s v="22"/>
    <s v="22799"/>
  </r>
  <r>
    <n v="220240062629"/>
    <s v="AD"/>
    <d v="2024-12-23T00:00:00"/>
    <n v="22024009147"/>
    <s v="2024 06 3321 635"/>
    <n v="18071.63"/>
    <x v="1003"/>
    <s v="CTTO SUMINISTRO MOBILIARIO REPOSICIÓN RED BIBLIOTECAS MUNICIPALES AÑO 2024"/>
    <s v="220"/>
    <s v="VALLADOLID"/>
    <s v="VALLADOLID"/>
    <x v="1"/>
    <s v="AdDirec - Adjudicación Directa"/>
    <s v="SinC - Sin Criterio"/>
    <x v="0"/>
    <x v="3"/>
    <s v="6"/>
    <s v="6. Inversiones reales"/>
    <s v="06"/>
    <x v="3"/>
    <s v="3321"/>
    <s v="3321. Bibliotecas públicas"/>
    <s v="63"/>
    <s v="635"/>
  </r>
  <r>
    <n v="220240051195"/>
    <s v="AD"/>
    <d v="2024-10-29T00:00:00"/>
    <n v="22024007988"/>
    <s v="2024 03 9241 625"/>
    <n v="6157.79"/>
    <x v="1003"/>
    <s v="SPC 140/2024: SUMINISTRO E INSTALACIÓN DE ESTORES Y CORTINAS EN CENTRO DOTACIONAL LAS FLORES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5"/>
  </r>
  <r>
    <n v="220240061680"/>
    <s v="AD"/>
    <d v="2024-12-18T00:00:00"/>
    <n v="22024009218"/>
    <s v="2024 03 9241 625"/>
    <n v="1644.39"/>
    <x v="1003"/>
    <s v="SUMINISTRO DE ESTORES PARA AULA Y SALA ASOCIACIÓN DE VECINOS DE CENTRO LAS FLORES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5"/>
  </r>
  <r>
    <n v="220240046642"/>
    <s v="AD"/>
    <d v="2024-10-07T00:00:00"/>
    <n v="22024007581"/>
    <s v="2024 03 9241 22199"/>
    <n v="212.8"/>
    <x v="1003"/>
    <s v="SUMINISTRO DE 1.500 BOLSAS DE RECAMBIO PARA PARAGÜEROS DE C.C. CANAL DE CASTILLA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62733"/>
    <s v="AD"/>
    <d v="2024-12-23T00:00:00"/>
    <n v="22024009479"/>
    <s v="2024 06 3231 22614"/>
    <n v="3267"/>
    <x v="427"/>
    <s v="ENCUENTRO HISPANO EN LA CUPULA DEL MILENIO. 27-12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50753"/>
    <s v="AD"/>
    <d v="2024-10-28T00:00:00"/>
    <n v="22024003698"/>
    <s v="2024 06 3321 22799"/>
    <n v="1200.01"/>
    <x v="295"/>
    <s v="AMPLIACION CTTO SERVICIOS DE DISEÑO CARTELERÍA E IMÁGENES PARA BIBLIOTECAS MUNICIPALES. 2024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799"/>
  </r>
  <r>
    <n v="220240061100"/>
    <s v="AD"/>
    <d v="2024-12-17T00:00:00"/>
    <n v="22024009154"/>
    <s v="2024 11 1321 214"/>
    <n v="231"/>
    <x v="749"/>
    <s v="REPARACIÓN DE BICICLETAS DE LAS DEPENDENCIAS DE LA POLICÍA MUNICIPAL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4"/>
  </r>
  <r>
    <n v="220240053219"/>
    <s v="AD"/>
    <d v="2024-11-07T00:00:00"/>
    <n v="22024008042"/>
    <s v="2024 10 2312 215"/>
    <n v="348.01"/>
    <x v="659"/>
    <s v="REPARACIONES DE LAS TELAS DEL BILLAR DEL CVA PUENTE COLGANTE Y  DOS DEL CVA HUERTA DELA REY- INICIATIVAS SOCIALES"/>
    <s v="220"/>
    <s v="VALENCIA"/>
    <s v="VALENCIA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5"/>
  </r>
  <r>
    <n v="220240053219"/>
    <s v="AD"/>
    <d v="2024-11-07T00:00:00"/>
    <n v="22024008041"/>
    <s v="2024 10 2312 215"/>
    <n v="198"/>
    <x v="659"/>
    <s v="REPARACIONES DE LAS TELAS DEL BILLAR DEL CVA PUENTE COLGANTE Y  DOS DEL CVA HUERTA DELA REY- INICIATIVAS SOCIALES"/>
    <s v="220"/>
    <s v="VALENCIA"/>
    <s v="VALENCIA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5"/>
  </r>
  <r>
    <n v="220240053220"/>
    <s v="AD"/>
    <d v="2024-11-07T00:00:00"/>
    <n v="22024008044"/>
    <s v="2024 10 2312 22199"/>
    <n v="99"/>
    <x v="659"/>
    <s v="JUEGO DE BOLAS DELUXE PARA EL BILLAR DEL CVA RONDILLA- INICIATIVAS SOCIALES"/>
    <s v="220"/>
    <s v="VALENCIA"/>
    <s v="VALENCIA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199"/>
  </r>
  <r>
    <n v="220240052193"/>
    <s v="AD"/>
    <d v="2024-11-05T00:00:00"/>
    <n v="22024008012"/>
    <s v="2024 10 2312 22199"/>
    <n v="80"/>
    <x v="659"/>
    <s v="JUEGO DE BOLAS DE BILLAR PARA LOS USUARIOS DEL CVA ZONA SUR- INICIATIVAS SOCIALES"/>
    <s v="220"/>
    <s v="VALENCIA"/>
    <s v="VALENCIA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199"/>
  </r>
  <r>
    <n v="220240061675"/>
    <s v="AD"/>
    <d v="2024-12-18T00:00:00"/>
    <n v="22024009298"/>
    <s v="2024 06 3321 22199"/>
    <n v="3374"/>
    <x v="1004"/>
    <s v="CTTO SUMINISTRO ETIQUETAS LOGOS ESPECIFICOS RED BIBLIOTECAS MUNICIPALES AÑO 2024"/>
    <s v="220"/>
    <s v="ZAMUDIO"/>
    <s v="BIZKAIA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199"/>
  </r>
  <r>
    <n v="220240055993"/>
    <s v="AD"/>
    <d v="2024-11-25T00:00:00"/>
    <n v="22024008685"/>
    <s v="2024 0750 1711 22799"/>
    <n v="4979.95"/>
    <x v="1005"/>
    <s v="CONTR. SERV. MONITORIZAC. POLLOS AGUILA CALZADA-C.GRANDE(VA) ACTUAC. B2.3  EXPTE CM_PS23_TRASMISOR CALZADA Cºs BIODIVERS"/>
    <s v="220"/>
    <s v="EL ESCORIAL"/>
    <s v="MADRID"/>
    <x v="0"/>
    <s v="AdDirec - Adjudicación Directa"/>
    <s v="SinC - Sin Criterio"/>
    <x v="0"/>
    <x v="3"/>
    <n v="2"/>
    <s v="2. Gastos corrientes en bienes y servicios"/>
    <s v="07"/>
    <x v="4"/>
    <n v="1711"/>
    <s v="1711. Parques y jardines"/>
    <n v="22"/>
    <n v="22799"/>
  </r>
  <r>
    <n v="220240062728"/>
    <s v="AD"/>
    <d v="2024-12-23T00:00:00"/>
    <n v="22024009379"/>
    <s v="2024 03 9241 632"/>
    <n v="1715.3"/>
    <x v="237"/>
    <s v="CORTE DE MURO DE HORMIGÓN PARA OBRA PUERTA DE PATIO DEL CENTRO CÍVICO RONDILLA"/>
    <s v="220"/>
    <s v="VALLADOLID"/>
    <s v="VALLADOLID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50749"/>
    <s v="AD"/>
    <d v="2024-10-28T00:00:00"/>
    <n v="22024007875"/>
    <s v="2024 11 1361 204"/>
    <n v="983.13"/>
    <x v="237"/>
    <s v="ALQUILER DE GRUA AUTOPROPULSADA  PARA RETIRAR CUBIERTA EN CALLE RECONDO////SERVICIO DE EXTINCION DE INCENDIOS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0"/>
    <s v="204"/>
  </r>
  <r>
    <n v="220240052203"/>
    <s v="AD"/>
    <d v="2024-11-05T00:00:00"/>
    <n v="22024006446"/>
    <s v="2024 11 1321 202"/>
    <n v="36.299999999999997"/>
    <x v="237"/>
    <s v="DOC. COMPLEMENTARIO A Nº 920240015988 REF.22024006446 POR ERROR ARITMÉTICO EN EL DOC. DE INSTALACIÓN CASETA MORERAS 2024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0"/>
    <s v="202"/>
  </r>
  <r>
    <n v="220240053770"/>
    <s v="AD"/>
    <d v="2024-11-14T00:00:00"/>
    <n v="22024008048"/>
    <s v="2024 03 9241 22706"/>
    <n v="13370.5"/>
    <x v="8"/>
    <s v="EXP. DAPCYD 06/2024: REDACCIÓN DE ESTUDIO CON MEMORIA VALORADA PLAN DE ACCESIBILIDAD EN CENTROS CÍVICOS.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49928"/>
    <s v="D"/>
    <d v="2024-10-24T00:00:00"/>
    <n v="22024000449"/>
    <s v="2024 11 1631 22110"/>
    <n v="4105.53"/>
    <x v="276"/>
    <s v="BOLSA NEGRA 90X95 G-140 BDRPLTOTAL (1000 unid)  / BOLSA NEGRA 115X1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10"/>
  </r>
  <r>
    <n v="220240057975"/>
    <s v="AD"/>
    <d v="2024-12-04T00:00:00"/>
    <n v="22024009016"/>
    <s v="2024 01 4331 619"/>
    <n v="17424"/>
    <x v="12"/>
    <s v="RENOVACION Y ACTUALIZACION ELEMENTOS EXPOSITIVOS PLAZA CIUDADES HERMANAS DE LA CIUDAD DE VALLADOLID"/>
    <s v="220"/>
    <s v="VALLADOLID"/>
    <s v="VALLADOLID"/>
    <x v="1"/>
    <s v="AdDirec - Adjudicación Directa"/>
    <s v="SinC - Sin Criterio"/>
    <x v="0"/>
    <x v="3"/>
    <s v="6"/>
    <s v="6. Inversiones reales"/>
    <s v="01"/>
    <x v="10"/>
    <s v="4331"/>
    <s v="4331. Desarrollo empresarial"/>
    <s v="61"/>
    <s v="619"/>
  </r>
  <r>
    <n v="220240053819"/>
    <s v="AD"/>
    <d v="2024-11-15T00:00:00"/>
    <n v="22024008405"/>
    <s v="2024 01 9203 22799"/>
    <n v="907.5"/>
    <x v="12"/>
    <s v="MONTAJE Y DESMONTAJE LONAS PLAZA MAYOR  ACTO ENTREGA MEDALLA DE ORO POLICIA NACIONAL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3"/>
    <s v="9203. Unidad de régimen interior"/>
    <s v="22"/>
    <s v="22799"/>
  </r>
  <r>
    <n v="220240048993"/>
    <s v="AD"/>
    <d v="2024-10-18T00:00:00"/>
    <n v="22024007834"/>
    <s v="2024 01 4331 22799"/>
    <n v="290.83999999999997"/>
    <x v="12"/>
    <s v="ESTRUCTURA ROLL.UP PARA PRESENTACIÓN DE LA OFICINA MUNICIPAL DE PROYECTOS Y ATRACCIÓN DE INVERSIONES, VALLADOLID NOW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7925"/>
    <s v="AD"/>
    <d v="2024-12-04T00:00:00"/>
    <n v="22024009119"/>
    <s v="2024 06 3231 212"/>
    <n v="2268.75"/>
    <x v="1006"/>
    <s v="CONTRATO MENOR OBRA: IMPERMEABILIZACIÓN CUBIERTA SALA DE MÁQUINAS EN EIM PLATERO. 15 DÍAS"/>
    <s v="220"/>
    <s v="VALLADOLID"/>
    <s v="VALLADOLID"/>
    <x v="2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1"/>
    <s v="212"/>
  </r>
  <r>
    <n v="220240053226"/>
    <s v="AD"/>
    <d v="2024-11-07T00:00:00"/>
    <n v="22024008047"/>
    <s v="2024 01 4331 22799"/>
    <n v="16032.5"/>
    <x v="1007"/>
    <s v="CONTRATO SERVICIOS ORGANIZACIÓN DE EVENTOS CELEBRACIÓN JORNADA SOBRE LA MISIÓN VALLADOLID CLIMÁTICAMENTE NEUTRA 2030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4562"/>
    <s v="AD/"/>
    <d v="2024-12-30T00:00:00"/>
    <n v="22024004961"/>
    <s v="2024 07 1721 22799"/>
    <n v="-5808"/>
    <x v="542"/>
    <s v="MANTENIMIENTO ROBOT DEL LABORATORIO DE CONTAMINACION- NO SE VA A EJECUTAR"/>
    <n v="220"/>
    <s v="SAN FERNANDO DE HENARES"/>
    <s v="MADRID"/>
    <x v="0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799"/>
  </r>
  <r>
    <n v="220240061020"/>
    <s v="D"/>
    <d v="2024-12-17T00:00:00"/>
    <n v="22024000441"/>
    <s v="2024 11 1621 214"/>
    <n v="3986.14"/>
    <x v="286"/>
    <s v="CUBIERTA RECAUCHUTADA ( 315/80R22,5 ZY2 PREM ALMACEN ) / CUBIERTA RE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0994"/>
    <s v="D"/>
    <d v="2024-12-17T00:00:00"/>
    <n v="22024000441"/>
    <s v="2024 11 1621 214"/>
    <n v="3944.12"/>
    <x v="813"/>
    <s v="FILTRO ACEITE MANN*** / FILTRO AIRE MANN*** / BOX DE DESHUMECTANTE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3766"/>
    <s v="AD"/>
    <d v="2024-11-14T00:00:00"/>
    <n v="22024008037"/>
    <s v="2024 08 1532 619"/>
    <n v="86239.49"/>
    <x v="948"/>
    <s v="Certificación 6 y final de las obras de nueva intersección de acceso al polígono industrial &quot;&quot;El Berrocal&quot;&quot; (exp. 22/2023)"/>
    <s v="220"/>
    <s v="VALLADOLID"/>
    <s v="VALLADOLID"/>
    <x v="2"/>
    <s v="PrAbier - Procedimiento Abierto"/>
    <s v="MultiC - MultiCriterio"/>
    <x v="1"/>
    <x v="3"/>
    <s v="6"/>
    <s v="6. Inversiones reales"/>
    <s v="08"/>
    <x v="5"/>
    <s v="1532"/>
    <s v="1532. Pavimentación vias públicas y otros servicios urbanísticos"/>
    <s v="61"/>
    <s v="619"/>
  </r>
  <r>
    <n v="220240053271"/>
    <s v="D"/>
    <d v="2024-11-08T00:00:00"/>
    <n v="22024003751"/>
    <s v="2024 0550 4312 623"/>
    <n v="173383.32"/>
    <x v="11"/>
    <s v="CONTRATO DE INSTALACION Y SUMINISTRO DE EQUIPAMIENTO PARA GALERIAS COMERCIALES RONDILLA STA TERESA - LOTE 3 - VITRINAS."/>
    <s v="300"/>
    <s v="VALLADOLID"/>
    <s v="VALLADOLID"/>
    <x v="1"/>
    <s v="PrAbier - Procedimiento Abierto"/>
    <s v="MultiC - MultiCriterio"/>
    <x v="1"/>
    <x v="3"/>
    <n v="6"/>
    <s v="6. Inversiones reales"/>
    <s v="05"/>
    <x v="0"/>
    <n v="4312"/>
    <s v="4312. Mercados"/>
    <n v="62"/>
    <n v="623"/>
  </r>
  <r>
    <n v="220240048012"/>
    <s v="AD"/>
    <d v="2024-10-14T00:00:00"/>
    <n v="22024007609"/>
    <s v="2024 06 3231 22700"/>
    <n v="72619.23"/>
    <x v="400"/>
    <s v="PR-SE 32/23 (PS8 SE 31/20) 2ª PRORROG CTTO LIMPIEZA EDIF MUNIC EDUCACIÓN EIM LOTE 7-24 ENLAZADO PROYECTO SUBV: 72.619,23"/>
    <s v="220"/>
    <s v="MADRID"/>
    <s v="MADRID"/>
    <x v="0"/>
    <s v="PrAbier - Procedimiento Abierto"/>
    <s v="MultiC - MultiCriterio"/>
    <x v="1"/>
    <x v="3"/>
    <s v="2"/>
    <s v="2. Gastos corrientes en bienes y servicios"/>
    <s v="06"/>
    <x v="3"/>
    <s v="3231"/>
    <s v="3231. Escuelas infantiles"/>
    <s v="22"/>
    <s v="22700"/>
  </r>
  <r>
    <n v="220240064552"/>
    <s v="AD/"/>
    <d v="2024-12-30T00:00:00"/>
    <n v="22024008572"/>
    <s v="2024 11 1361 22199"/>
    <n v="-2472.0300000000002"/>
    <x v="784"/>
    <s v="DETECTORES PORTATILES DE GASES CON H2S Y HCN PARA INTERVENCIONES DE LA DIVISION OPERATIVA DEL SEISPC"/>
    <n v="220"/>
    <s v="LAS ROZAS"/>
    <s v="MADRID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64543"/>
    <s v="AD"/>
    <d v="2024-12-30T00:00:00"/>
    <n v="22024007491"/>
    <s v="2024 10 2312 22799"/>
    <n v="3750"/>
    <x v="1008"/>
    <s v="CONCIERTO NAVIDEÑO PARA LOS USUARIOS DE LOS CVA EN 2024- INICIATIVAS SOCIALES"/>
    <n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799"/>
  </r>
  <r>
    <n v="220240051581"/>
    <s v="D"/>
    <d v="2024-10-31T00:00:00"/>
    <n v="22024005315"/>
    <s v="2024 03 9241 623"/>
    <n v="70330.44"/>
    <x v="1009"/>
    <s v="EXP. SE PC 82/2024 (LOTE 1): SUMINISTRO EQUIPAMIENTO DE AUDIOVISUALES PARA NUEVO CENTRO EN ANTIGUO FRONTÓN LAS FLORES"/>
    <s v="300"/>
    <s v="VILLANUEVA DE LA SERENA"/>
    <s v="BADAJOZ"/>
    <x v="1"/>
    <s v="PrAbier - Procedimiento Abierto"/>
    <s v="UniC - Único Criterio"/>
    <x v="1"/>
    <x v="3"/>
    <s v="6"/>
    <s v="6. Inversiones reales"/>
    <s v="03"/>
    <x v="9"/>
    <s v="9241"/>
    <s v="9241. Participación ciudadana"/>
    <s v="62"/>
    <s v="623"/>
  </r>
  <r>
    <n v="220240062230"/>
    <s v="AD"/>
    <d v="2024-12-20T00:00:00"/>
    <n v="22024009310"/>
    <s v="2024 0950 4321 22799"/>
    <n v="1875.5"/>
    <x v="1010"/>
    <s v="SERVICIO AUDITORIA PROYECTO EJECUTADO VALLADOLID DESTINO TURISTICO INTELIGENTE, PRTR UNION EUROPEA  NEXT GENERATION EU"/>
    <s v="220"/>
    <s v="MADRID"/>
    <s v="MADRID"/>
    <x v="0"/>
    <s v="AdDirec - Adjudicación Directa"/>
    <s v="SinC - Sin Criterio"/>
    <x v="0"/>
    <x v="3"/>
    <n v="2"/>
    <s v="2. Gastos corrientes en bienes y servicios"/>
    <s v="09"/>
    <x v="6"/>
    <n v="4321"/>
    <s v="4321. Turismo"/>
    <n v="22"/>
    <n v="22799"/>
  </r>
  <r>
    <n v="220240061667"/>
    <s v="AD"/>
    <d v="2024-12-18T00:00:00"/>
    <n v="22024009248"/>
    <s v="2024 04 9202 22607"/>
    <n v="1950"/>
    <x v="343"/>
    <s v="CRONOMETRADORESPRUEBAS FÍSICAS DE 20 PLAZAS BOMBEROS SEIS Y PC . PER 948/2023"/>
    <s v="220"/>
    <s v="PALENCIA"/>
    <s v="PALENCIA"/>
    <x v="0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07"/>
  </r>
  <r>
    <n v="220240060678"/>
    <s v="AD"/>
    <d v="2024-12-13T00:00:00"/>
    <n v="22024007584"/>
    <s v="2024 11 1631 22700"/>
    <n v="50820"/>
    <x v="506"/>
    <s v="AD PARA EL CONTRATO BASADO EN ACUERDO MARCO 16/22 DESBROCE EN VÍA PÚBLICA. SERVICIO DE LIMPIEZA VIARIA"/>
    <s v="230"/>
    <s v="MADRID"/>
    <s v="MADR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700"/>
  </r>
  <r>
    <n v="220240053833"/>
    <s v="AD"/>
    <d v="2024-11-15T00:00:00"/>
    <n v="22024008632"/>
    <s v="2024 06 3231 22614"/>
    <n v="192.5"/>
    <x v="396"/>
    <s v="CTTO SERVICIO TRANSPORTE AUTOCAR ALUMNADO ACTO INSTITUCIONAL DÍA MUNDIAL DE LA INFANCIA (19-NOVIEMBRE)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61678"/>
    <s v="AD"/>
    <d v="2024-12-18T00:00:00"/>
    <n v="22024009204"/>
    <s v="2024 03 9241 22199"/>
    <n v="1256.83"/>
    <x v="33"/>
    <s v="SUMINISTRO DE 13 CALEFACTORES DE AIRE PARA LOS CENTROS CÍVICOS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52446"/>
    <s v="D"/>
    <d v="2024-11-05T00:00:00"/>
    <n v="22024001014"/>
    <s v="2024 11 1321 22199"/>
    <n v="3912.41"/>
    <x v="271"/>
    <s v="ROLLO CINTA BALIZAMIENTO 100 MM  X 250 MTS GALGA 300  IMPRESA 2 CARAS 1 TINTA POR CADA CARA EN LAMINA  MATERIAL PE BLAN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48986"/>
    <s v="AD"/>
    <d v="2024-10-18T00:00:00"/>
    <n v="22024006829"/>
    <s v="2024 0250 9332 632"/>
    <n v="1537.59"/>
    <x v="10"/>
    <s v="ADJ.CONTROL CALIDAD (LOTE 1) ENSAYOS OBRAS DE REHABILITACIÓN DEL TEATRO LOPE DE VEGA EN VALLADOLID."/>
    <s v="220"/>
    <s v="MALAGA"/>
    <s v="MALAGA"/>
    <x v="0"/>
    <s v="PrAbier - Procedimiento Abierto"/>
    <s v="MultiC - MultiCriterio"/>
    <x v="2"/>
    <x v="3"/>
    <n v="6"/>
    <s v="6. Inversiones reales"/>
    <s v="02"/>
    <x v="2"/>
    <n v="9332"/>
    <s v="9332. Mantenimiento de edificios e instalaciones municipales"/>
    <n v="63"/>
    <n v="632"/>
  </r>
  <r>
    <n v="220240058186"/>
    <s v="D"/>
    <d v="2024-12-04T00:00:00"/>
    <n v="22024000441"/>
    <s v="2024 11 1621 214"/>
    <n v="3760.11"/>
    <x v="286"/>
    <s v="CUBIERTA NUEVA ( 315/80R22.5 DIRECC ALMACEN ) / S.I. GESTION DE NFU CAT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0966"/>
    <s v="D"/>
    <d v="2024-12-17T00:00:00"/>
    <n v="22024000440"/>
    <s v="2024 11 1621 214"/>
    <n v="3706.41"/>
    <x v="832"/>
    <s v="MATERIALES / MANO DE OBRA TALLER NORMAL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640"/>
    <s v="AD"/>
    <d v="2024-12-18T00:00:00"/>
    <n v="22024009166"/>
    <s v="2024 03 9241 632"/>
    <n v="64.19"/>
    <x v="10"/>
    <s v="SPC 166/2024 MODIFICACIÓN RAMPA TEMPLETE PARQUE DE LA PAZ. CONTROL DE CALIDAD, LOTE 1"/>
    <s v="220"/>
    <s v="MALAGA"/>
    <s v="MALAGA"/>
    <x v="0"/>
    <s v="PrAbier - Procedimiento Abierto"/>
    <s v="MultiC - MultiCriterio"/>
    <x v="2"/>
    <x v="3"/>
    <s v="6"/>
    <s v="6. Inversiones reales"/>
    <s v="03"/>
    <x v="9"/>
    <s v="9241"/>
    <s v="9241. Participación ciudadana"/>
    <s v="63"/>
    <s v="632"/>
  </r>
  <r>
    <n v="220240049926"/>
    <s v="D"/>
    <d v="2024-10-24T00:00:00"/>
    <n v="22024000456"/>
    <s v="2024 11 1621 22199"/>
    <n v="3657.78"/>
    <x v="276"/>
    <s v="PORTES / LANZA ALEMANA 45MM ROSCA INTERIRO 1 1/2&quot;&quot; (RAC. BARCELONA INCL)  / L...// AM EXP 18/2022 //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9912"/>
    <s v="D"/>
    <d v="2024-10-24T00:00:00"/>
    <n v="22024000441"/>
    <s v="2024 11 1621 214"/>
    <n v="3632.1"/>
    <x v="286"/>
    <s v="CUBIERTA RECAUCHUTADA ( 315/80R22,5 ZY2 PREM 7332-LWL ) / REPARACION PINCHA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9934"/>
    <s v="D"/>
    <d v="2024-10-24T00:00:00"/>
    <n v="22024000441"/>
    <s v="2024 11 1621 214"/>
    <n v="3628.98"/>
    <x v="839"/>
    <s v="ACUERDO MARCO v18/2022 CONTRATACIÓN DEL SUMINISTRO DE MATERIALES P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06"/>
    <s v="D"/>
    <d v="2024-12-17T00:00:00"/>
    <n v="22024000456"/>
    <s v="2024 11 1621 22199"/>
    <n v="3607.66"/>
    <x v="286"/>
    <s v="195/65R15 BARUM 91 V ( 4453-KJC ) / S.I. GESTION DE NFU  (CAT. B  4453-KJC)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5027"/>
    <s v="D"/>
    <d v="2024-10-02T00:00:00"/>
    <n v="22024004992"/>
    <s v="2024 11 1621 633"/>
    <n v="3591.84"/>
    <x v="60"/>
    <s v="TAPA SUPERIOR BRAZO 2400/3200TAPA SUPERIOR BRAZO 2400/3200 / BULON CO...// AM EXP 18/2022 //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"/>
    <s v="1621"/>
    <s v="1621. Recogida de residuos"/>
    <s v="63"/>
    <s v="633"/>
  </r>
  <r>
    <n v="220240058180"/>
    <s v="D"/>
    <d v="2024-12-04T00:00:00"/>
    <n v="22024000440"/>
    <s v="2024 11 1621 214"/>
    <n v="3576.52"/>
    <x v="284"/>
    <s v="TA24 1739 REPARACION 7332-LWL KMS.74496 REALIZAR MANTENIMINENTO A+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4836"/>
    <s v="D"/>
    <d v="2024-10-02T00:00:00"/>
    <n v="22024004612"/>
    <s v="2024 06 3321 629"/>
    <n v="3574.71"/>
    <x v="1011"/>
    <s v="FACT. 1955 LIBROS PARA BIBLIOTECA AYTO DE VALLADOLID ( FACT. 1955 LIBROS PARA BIBLIOTECA AYTO DE VALLADOLID )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8223"/>
    <s v="D"/>
    <d v="2024-12-04T00:00:00"/>
    <n v="22024000440"/>
    <s v="2024 11 1621 214"/>
    <n v="3529.16"/>
    <x v="285"/>
    <s v="H.M.O.  REALIZAR  MANTNEIMIENTO A Y B SEGUN INDICACIONES DEL...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7802"/>
    <s v="AD"/>
    <d v="2024-12-03T00:00:00"/>
    <n v="22024008124"/>
    <s v="2024 0650 3341 632"/>
    <n v="813.34"/>
    <x v="10"/>
    <s v="SE-EC 2/2024 PS 5 LOTE 1 ENSAYOS DE CONTROL DE CALIDAD OBRAS DE REHABILITACIÓN LAVA 3 FASE FACTORIA DE CREACIÓN 2024"/>
    <s v="220"/>
    <s v="MALAGA"/>
    <s v="MALAGA"/>
    <x v="0"/>
    <s v="PrAbier - Procedimiento Abierto"/>
    <s v="MultiC - MultiCriterio"/>
    <x v="2"/>
    <x v="3"/>
    <n v="6"/>
    <s v="6. Inversiones reales"/>
    <s v="06"/>
    <x v="3"/>
    <n v="3341"/>
    <s v="3341. Coordinación de políticas culturales"/>
    <n v="63"/>
    <n v="632"/>
  </r>
  <r>
    <n v="220240058194"/>
    <s v="D"/>
    <d v="2024-12-04T00:00:00"/>
    <n v="22024000464"/>
    <s v="2024 11 1631 214"/>
    <n v="3451.03"/>
    <x v="285"/>
    <s v="ESTRIBO NP / SOPORTE / SUPLEMENTO / MANGUITO CAUCHO / BOMBA DE...// AM EXP 23/2020 // SERVICIO DE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44840"/>
    <s v="D"/>
    <d v="2024-10-02T00:00:00"/>
    <n v="22024004612"/>
    <s v="2024 06 3321 629"/>
    <n v="3440.52"/>
    <x v="726"/>
    <s v="LAS SEIS HORMONAS QUE REVOLUCIONARÁN TU VIDA / OCHO JUEVES / BINDING 13 (LOS CHICOS DE TOMMEN 1) / OJO DE DIAMANTE / EXT"/>
    <s v="300"/>
    <s v="POZUELO DE ALARCON"/>
    <s v="MADR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1683"/>
    <s v="AD"/>
    <d v="2024-12-18T00:00:00"/>
    <n v="22024009300"/>
    <s v="2024 06 3231 632"/>
    <n v="251.55"/>
    <x v="10"/>
    <s v="SE 72-2024 ENSAYOS CONTROL CALIDAD (LOTE 1) OBRA AULA, RAMPA Y ASEOS EIM MAFALDA Y GUILLE. ANTES 31-12"/>
    <s v="220"/>
    <s v="MALAGA"/>
    <s v="MALAGA"/>
    <x v="0"/>
    <s v="PrAbier - Procedimiento Abierto"/>
    <s v="MultiC - MultiCriterio"/>
    <x v="2"/>
    <x v="3"/>
    <s v="6"/>
    <s v="6. Inversiones reales"/>
    <s v="06"/>
    <x v="3"/>
    <s v="3231"/>
    <s v="3231. Escuelas infantiles"/>
    <s v="63"/>
    <s v="632"/>
  </r>
  <r>
    <n v="220240060996"/>
    <s v="D"/>
    <d v="2024-12-17T00:00:00"/>
    <n v="22024000440"/>
    <s v="2024 11 1621 214"/>
    <n v="3371.97"/>
    <x v="832"/>
    <s v="MATERIALES / MANO DE OBRA TALLER NORMAL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6429"/>
    <s v="D"/>
    <d v="2024-10-07T00:00:00"/>
    <n v="22024000440"/>
    <s v="2024 11 1621 214"/>
    <n v="3333.16"/>
    <x v="284"/>
    <s v="TA24 1503 REPARACION 7104-GJX KMS.158165 PINTAR CABINA A 2 COLORES PINTAR CU...// AM EXP 23/2020 // SERVICIO DE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6448"/>
    <s v="D"/>
    <d v="2024-10-07T00:00:00"/>
    <n v="22024000464"/>
    <s v="2024 11 1631 214"/>
    <n v="3291.39"/>
    <x v="285"/>
    <s v="ANILLO / BOMBA DE AGUA / REPARACION APOYACODOS / LAMPARA INTERMI /...// AM EXP 23/2020 // SERVICIO DE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1148"/>
    <s v="AD"/>
    <d v="2024-10-29T00:00:00"/>
    <n v="22024007741"/>
    <s v="2024 01 4331 22602"/>
    <n v="3267"/>
    <x v="216"/>
    <s v="PUBLICACIÓN EN EL SUPLEMENTO DE ABC EMPRESA PARA DIFUNDIR LA OFICINA MUNICIPAL DE PROYECTOS Y ATRACCIÓN DE INVERSIONES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602"/>
  </r>
  <r>
    <n v="220240060922"/>
    <s v="D"/>
    <d v="2024-12-17T00:00:00"/>
    <n v="22024004612"/>
    <s v="2024 06 3321 629"/>
    <n v="3260.03"/>
    <x v="931"/>
    <s v="Lote de libros LOTE 1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1018"/>
    <s v="D"/>
    <d v="2024-12-17T00:00:00"/>
    <n v="22024000441"/>
    <s v="2024 11 1621 214"/>
    <n v="3216.59"/>
    <x v="286"/>
    <s v="REPARAR PINCHAZO ( CAMION 0373-GTW ) / CUBIERTA NUEVA ( 315/80R22.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104"/>
    <s v="D"/>
    <d v="2024-10-02T00:00:00"/>
    <n v="22024000456"/>
    <s v="2024 11 1621 22199"/>
    <n v="3120.2"/>
    <x v="276"/>
    <s v="ESTUCHE Nº430-80-25 / TACO DUOPOWER 8X40 / ROTULADOR AZUL / TIRAFONDO TP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1442"/>
    <s v="D"/>
    <d v="2024-10-30T00:00:00"/>
    <n v="22024004612"/>
    <s v="2024 06 3321 629"/>
    <n v="3062.48"/>
    <x v="1012"/>
    <s v="FACT. 2345 LIBRO BIBLIOTECA PUBLICA AYTO VALLADOLID ( FACT. 2345 LIBRO BIBLIOTECA PUBLICA AYTO VALLADOLID )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8255"/>
    <s v="D"/>
    <d v="2024-12-04T00:00:00"/>
    <n v="22024000449"/>
    <s v="2024 11 1631 22110"/>
    <n v="3035.29"/>
    <x v="276"/>
    <s v="BOLSA NEGRA 90X95 G-140 BDRPLTOTAL (1000 unid)  / BOLSA NEGRA...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10"/>
  </r>
  <r>
    <n v="220240049841"/>
    <s v="D"/>
    <d v="2024-10-24T00:00:00"/>
    <n v="22024004612"/>
    <s v="2024 06 3321 629"/>
    <n v="3031.41"/>
    <x v="1013"/>
    <s v="FACT. 1/369 LIBROS BIBLIOTECA PUBLICA AYTO VALLADOLID ( FACT. 1/369 LIBROS BIBLIOTECA PUBLICA AYTO VALLADOLID )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1446"/>
    <s v="D"/>
    <d v="2024-10-30T00:00:00"/>
    <n v="22024004612"/>
    <s v="2024 06 3321 629"/>
    <n v="3010.02"/>
    <x v="932"/>
    <s v="ANY1525337         2- Pimpollo 2: Bienvenido a la pandilla / PL9788467073300    Amanecer / PL9788408267003    Among Us.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0485"/>
    <s v="AD"/>
    <d v="2024-12-13T00:00:00"/>
    <n v="22024008845"/>
    <s v="2024 08 1532 210"/>
    <n v="3662.67"/>
    <x v="268"/>
    <s v="Lote 4: Suministro de tres martillos percutor-perforador (C.A.) BOSCH, modelo SDX MAX para el SEPI"/>
    <s v="220"/>
    <s v="VALLADOLID"/>
    <s v="VALLADOL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45140"/>
    <s v="D"/>
    <d v="2024-10-02T00:00:00"/>
    <n v="22024001011"/>
    <s v="2024 11 1321 214"/>
    <n v="2841.65"/>
    <x v="514"/>
    <s v="TOTAL REPARACION MATRICULA 8831JXF / TOTAL PIEZAS / ANEXO DETALLE FTP000023085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5130"/>
    <s v="D"/>
    <d v="2024-10-02T00:00:00"/>
    <n v="22024000456"/>
    <s v="2024 11 1621 22199"/>
    <n v="2809.27"/>
    <x v="276"/>
    <s v="BRIDA NYLON 4.8X290 NEGRO / PASTA LAVAMANOS PIU BALDE 5000ML  / BRIDA NYL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2502"/>
    <s v="D"/>
    <d v="2024-11-05T00:00:00"/>
    <n v="22024000441"/>
    <s v="2024 11 1621 214"/>
    <n v="2790.46"/>
    <x v="813"/>
    <s v="DISCO FRENO V.I / IVECO DAILY(06-10)(11-14)(14-)CS D / FILTRO SUSTITUYE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064"/>
    <s v="D"/>
    <d v="2024-12-20T00:00:00"/>
    <n v="22024000942"/>
    <s v="2024 06 3231 212"/>
    <n v="2759.97"/>
    <x v="165"/>
    <s v="EIM MAFALDA Y GUILLE (  ID42487 ) // CHAPA PERFORADA 2000x1000x1,2 R 5  DD11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60385"/>
    <s v="D"/>
    <d v="2024-12-12T00:00:00"/>
    <n v="22024000442"/>
    <s v="2024 11 1621 22103"/>
    <n v="2726.25"/>
    <x v="843"/>
    <s v="PEDIDO POR JESUS / FILTRO HIDRAULICO / ANT.CC.ENERGY PLUS 50% 200L AMAR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3"/>
  </r>
  <r>
    <n v="220240048452"/>
    <s v="D"/>
    <d v="2024-10-16T00:00:00"/>
    <n v="22024004612"/>
    <s v="2024 06 3321 629"/>
    <n v="2684.84"/>
    <x v="934"/>
    <s v="¡LOS SUPERPEQUES SE LAVAN LAS MANOS! ( notas: Centro de Bibliotecas Municipales de Valladolid. Monasterio de San Benito."/>
    <s v="300"/>
    <s v="BARCELONA"/>
    <s v="BARCELONA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48290"/>
    <s v="AD"/>
    <d v="2024-10-14T00:00:00"/>
    <n v="22024007669"/>
    <s v="2024 11 1621 22706"/>
    <n v="128.37"/>
    <x v="10"/>
    <s v="CONTROL DE CALIDAD AM SEMEU 09/20 LOTE 1. SERVICIO DE LIMPIEZA."/>
    <s v="220"/>
    <s v="MALAGA"/>
    <s v="MALAGA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706"/>
  </r>
  <r>
    <n v="220240061633"/>
    <s v="AD"/>
    <d v="2024-12-18T00:00:00"/>
    <n v="22024009176"/>
    <s v="2024 11 1631 214"/>
    <n v="2680.53"/>
    <x v="863"/>
    <s v="SUMINISTRO CEPILLOS PARA BARREDORAS RAVO, ACUERDO MARCO 18/2022. SERVICIO DE LIMPIEZA VIARIA.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7670"/>
    <s v="D"/>
    <d v="2024-12-03T00:00:00"/>
    <n v="22024000940"/>
    <s v="2024 06 3232 212"/>
    <n v="2650.86"/>
    <x v="162"/>
    <s v="LUMINARIA THORN VIAL 53W NR DN CL2 4000K   7488LM / TASA ECORAEE   (R.DECRETO 208/2005): THN000013470 / EMERGENC LEG UR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6380"/>
    <s v="D"/>
    <d v="2024-10-07T00:00:00"/>
    <n v="22024000440"/>
    <s v="2024 11 1621 214"/>
    <n v="2620.0500000000002"/>
    <x v="752"/>
    <s v="REPARAR SISTEMA AAC / LIMPIEZA CIRCUITO CON NITROGENO SECO / COMPROBACION E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182"/>
    <s v="D"/>
    <d v="2024-12-04T00:00:00"/>
    <n v="22024000440"/>
    <s v="2024 11 1621 214"/>
    <n v="2588.21"/>
    <x v="284"/>
    <s v="TA24 1740 REPARACION 7685-MJN KMS.32897 HACER MANTENIMIENTO A+B / HA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0996"/>
    <s v="D"/>
    <d v="2024-12-17T00:00:00"/>
    <n v="22024000440"/>
    <s v="2024 11 1621 214"/>
    <n v="2541.98"/>
    <x v="832"/>
    <s v="MATERIALES / MANO DE OBRA TALLER NORMAL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2588"/>
    <s v="D"/>
    <d v="2024-11-05T00:00:00"/>
    <n v="22024001011"/>
    <s v="2024 11 1321 214"/>
    <n v="2438.77"/>
    <x v="251"/>
    <s v="VOLANTE DE MOTOR  / KIT DE EMBRAGUE  / RETEN DE TRANSMISION IZ  / RETEN DE TRANSMISION DR / BRAZO DE SUSPENSION DL IZ  /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8052"/>
    <s v="D"/>
    <d v="2024-12-04T00:00:00"/>
    <n v="22024000441"/>
    <s v="2024 11 1621 214"/>
    <n v="2425.2399999999998"/>
    <x v="813"/>
    <s v="CORREA AUXILIAR / JUEGO PASTILLAS FRENO V.I / SONDA DESGASTE P.SBB / DISCO FRENO V.I / SONDA DESGASTE P.SBB / CEPILLO 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178"/>
    <s v="D"/>
    <d v="2024-12-20T00:00:00"/>
    <n v="22024000078"/>
    <s v="2024 03 9241 212"/>
    <n v="2415.52"/>
    <x v="193"/>
    <s v="MATERIAL CERRAJERÍA PARA CENTRO CÍVICO LAS FLORES (ID: 43162 - 43533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8150"/>
    <s v="D"/>
    <d v="2024-12-04T00:00:00"/>
    <n v="22024000441"/>
    <s v="2024 11 1621 214"/>
    <n v="2411.36"/>
    <x v="837"/>
    <s v="732184 BOMBA AGUA OMP IVECO OMP197395 / KIT PASTILLAS EVO-PRO HALDEX 19,5P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0486"/>
    <s v="AD"/>
    <d v="2024-12-13T00:00:00"/>
    <n v="22024008843"/>
    <s v="2024 08 1532 210"/>
    <n v="1148.5899999999999"/>
    <x v="268"/>
    <s v="Lote 2: Suministro de un equipo de soldadura INVERTER PORTÁTIL KEMPPI para el SEPI"/>
    <s v="220"/>
    <s v="VALLADOLID"/>
    <s v="VALLADOL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0484"/>
    <s v="AD"/>
    <d v="2024-12-13T00:00:00"/>
    <n v="22024008844"/>
    <s v="2024 08 1532 210"/>
    <n v="907.44"/>
    <x v="268"/>
    <s v="Lote 3: Suministro de martillo percutor-perforador de baterías MILWAUKEE para el SEPI"/>
    <s v="220"/>
    <s v="VALLADOLID"/>
    <s v="VALLADOL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51210"/>
    <s v="AD"/>
    <d v="2024-10-29T00:00:00"/>
    <n v="22024007990"/>
    <s v="2024 11 1631 22199"/>
    <n v="2355.63"/>
    <x v="863"/>
    <s v="SUMINISTRO DE CEPILLOS PARA BARREDORAS RAVO Y ELGIN. SERVICIO DE LIMPIEZA VIARIA.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2524"/>
    <s v="D"/>
    <d v="2024-11-05T00:00:00"/>
    <n v="22024000440"/>
    <s v="2024 11 1621 214"/>
    <n v="2325.6999999999998"/>
    <x v="818"/>
    <s v="6040MLM / CAMBIAR ACEITE EJE TRASERO ( 08055209 ) / CAMBIAR ESCOBILLAS ...// AM EXP 23/2020 // SER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0982"/>
    <s v="D"/>
    <d v="2024-12-17T00:00:00"/>
    <n v="22024000441"/>
    <s v="2024 11 1621 214"/>
    <n v="2323.41"/>
    <x v="839"/>
    <s v="AMORTIGUADOR (81322734341)CC / FALDON 3º BRAZO CITY CAT / TENSOR CE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174"/>
    <s v="D"/>
    <d v="2024-12-04T00:00:00"/>
    <n v="22024000440"/>
    <s v="2024 11 1621 214"/>
    <n v="2298.98"/>
    <x v="284"/>
    <s v="TA24 1655 REPARACION 7418-LDY KMS.88713 REALIZAR MANTENIMIENTO A +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442"/>
    <s v="D"/>
    <d v="2024-11-21T00:00:00"/>
    <n v="22024000079"/>
    <s v="2024 03 9241 213"/>
    <n v="2288.59"/>
    <x v="289"/>
    <s v="SPC 161/2024 SUMINISTRO DE MATERIAL ELECTRÓNICO PARA CENTROS CÍVICOS SERVICIO PARTICIPACIÓN CIUDADAN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1034"/>
    <s v="D"/>
    <d v="2024-12-17T00:00:00"/>
    <n v="22024000464"/>
    <s v="2024 11 1631 214"/>
    <n v="2283.1"/>
    <x v="509"/>
    <s v="VASTAGO DE PROLONGAS FABRICACION ( REPARACION GOLPE DE PROLONGA...// AM EXP 23/2020 // SERVICIO DE LIMPIEZA VIARIA.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2724"/>
    <s v="AD"/>
    <d v="2024-12-23T00:00:00"/>
    <n v="22024009227"/>
    <s v="2024 11 1621 22199"/>
    <n v="5537.83"/>
    <x v="60"/>
    <s v="SUMINISTRO PIEZAS REPUESTOS CONTENEDORES /// AM EXP. 18/2022 // SERVICIO DE LIMPIEZA."/>
    <s v="220"/>
    <s v="GETAFE"/>
    <s v="MADR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2535"/>
    <s v="D"/>
    <d v="2024-11-05T00:00:00"/>
    <n v="22024000456"/>
    <s v="2024 11 1621 22199"/>
    <n v="2250.6"/>
    <x v="365"/>
    <s v="RECOGEDOR PLEGABLE RUBBY+ ESCOBA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2448"/>
    <s v="D"/>
    <d v="2024-11-05T00:00:00"/>
    <n v="22024000440"/>
    <s v="2024 11 1621 214"/>
    <n v="2237.1999999999998"/>
    <x v="752"/>
    <s v="REPARAR SISTEMA AAC E-1768-BGJ / COMPROBACION ESTANQUEIDAD DE GASES /...// AM EXP 23/2020 // SERI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3413"/>
    <s v="D"/>
    <d v="2024-11-11T00:00:00"/>
    <n v="22024003039"/>
    <s v="2024 08 1532 210"/>
    <n v="2150.12"/>
    <x v="249"/>
    <s v="M² PIEDRA CAMPASPERO 50X50X6 CORTE SIERRA / CANCEL PRIMER SPRAY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46427"/>
    <s v="D"/>
    <d v="2024-10-07T00:00:00"/>
    <n v="22024000440"/>
    <s v="2024 11 1621 214"/>
    <n v="2149.14"/>
    <x v="284"/>
    <s v="TA24 1487 REPARACION 8612-LRG KMS.62730 REALIZAR MANTENIMIENTO A+B / DESCU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9920"/>
    <s v="D"/>
    <d v="2024-10-24T00:00:00"/>
    <n v="22024000447"/>
    <s v="2024 11 1631 214"/>
    <n v="2128.7199999999998"/>
    <x v="863"/>
    <s v="CITY CAT 2000 CEP. LATERAL / RAVO LATERAL NYLON-ACERO / HAKO 600C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8233"/>
    <s v="D"/>
    <d v="2024-12-04T00:00:00"/>
    <n v="22024000440"/>
    <s v="2024 11 1621 214"/>
    <n v="2068.0100000000002"/>
    <x v="285"/>
    <s v="D-M RADIADOR Y CORAZA VENTILADOR /   DESCARGA  Y  REABASTECIMIENTO...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2467"/>
    <s v="D"/>
    <d v="2024-11-05T00:00:00"/>
    <n v="22024000449"/>
    <s v="2024 11 1631 22110"/>
    <n v="2052.77"/>
    <x v="276"/>
    <s v="BOLSA NEGRA 90X95 G-140 BDRPLTOTAL (1000 unid)  / BOLSA NEGRA 115X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10"/>
  </r>
  <r>
    <n v="220240052510"/>
    <s v="D"/>
    <d v="2024-11-05T00:00:00"/>
    <n v="22024000441"/>
    <s v="2024 11 1621 214"/>
    <n v="2049.67"/>
    <x v="813"/>
    <s v="BATERIA ELITE 12V 45/440AMP   +DRE / BATERIA AD PLUS 12V 145/800AMP +IZQ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9943"/>
    <s v="D"/>
    <d v="2024-10-24T00:00:00"/>
    <n v="22024000456"/>
    <s v="2024 11 1621 22199"/>
    <n v="2045.01"/>
    <x v="843"/>
    <s v="PEDIDO POR ANGEL MAURO / Q8 REMBRANDT EP 00 5KG / BERLIOZ XVP 20 LITR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2520"/>
    <s v="D"/>
    <d v="2024-11-05T00:00:00"/>
    <n v="22024000441"/>
    <s v="2024 11 1621 214"/>
    <n v="2011.46"/>
    <x v="813"/>
    <s v="KIT TEMP. AGUA 12V *** / LAVAPARABRISAS AD 5L -9ºC S/METANOL / FILTRO COM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0072"/>
    <s v="D"/>
    <d v="2024-10-24T00:00:00"/>
    <n v="22024002262"/>
    <s v="2024 07 1721 22112"/>
    <n v="1957.18"/>
    <x v="162"/>
    <s v="INVERSOR HUAWEI SUN2000-15KTL-M5 TRIFA 15KW / MEDID.ENERGIA HUAWEI DTSU666-H TRIFA COMPATIBLE / SMART DONGLE-4G HUAWEI D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12"/>
  </r>
  <r>
    <n v="220240053888"/>
    <s v="D"/>
    <d v="2024-11-18T00:00:00"/>
    <n v="22024000440"/>
    <s v="2024 11 1621 214"/>
    <n v="1929.95"/>
    <x v="514"/>
    <s v="TOTAL REPARACION MATRICULA 5297FZF / TOTAL PIEZAS / ANEXO DETALLE FTP000023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14"/>
    <s v="D"/>
    <d v="2024-12-17T00:00:00"/>
    <n v="22024000464"/>
    <s v="2024 11 1631 214"/>
    <n v="1912.43"/>
    <x v="285"/>
    <s v="H.M.O.DETERMINAR  AVERIA Y HACER COMPROBACIONES/H.M.O.SUST.  BUJIAS...// AM EXP 23/2020 // SERVICIO DE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49918"/>
    <s v="D"/>
    <d v="2024-10-24T00:00:00"/>
    <n v="22024000441"/>
    <s v="2024 11 1621 214"/>
    <n v="1897.76"/>
    <x v="798"/>
    <s v="LATIGUILLO HIDRAULICO S/MUESTRA / CONECTOR ELECTROVALVULA de 02/08/202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9914"/>
    <s v="D"/>
    <d v="2024-10-24T00:00:00"/>
    <n v="22024000441"/>
    <s v="2024 11 1621 214"/>
    <n v="1893.08"/>
    <x v="286"/>
    <s v="CUBIERTA RECAUCHUTADA ( 315/80R22,5 ZY2 PREM 5280-FZF ) / CUBIERTA RECAUCHU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4800"/>
    <s v="AD"/>
    <d v="2024-10-01T00:00:00"/>
    <n v="22024006826"/>
    <s v="2024 10 2312 22001"/>
    <n v="1881.36"/>
    <x v="44"/>
    <s v="SUSCRIPCIONES DEL NORTE DE CASTILLA CVAS OCT- DIC 2024- INICIATIVAS SOCIALES. ANUALIDAD 2024- OCT 2025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001"/>
  </r>
  <r>
    <n v="220240055339"/>
    <s v="D"/>
    <d v="2024-11-21T00:00:00"/>
    <n v="22024000447"/>
    <s v="2024 11 1631 214"/>
    <n v="1870.83"/>
    <x v="746"/>
    <s v="SENSOR DE PRESION EMITTER 600mBAR S-PT06-U4 / PISTO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8227"/>
    <s v="D"/>
    <d v="2024-12-04T00:00:00"/>
    <n v="22024000440"/>
    <s v="2024 11 1621 214"/>
    <n v="1853.73"/>
    <x v="285"/>
    <s v="H.M.O.  REALIZAR  MANTENIMIENTO A Y B SEGUN  INDICACIONES DEL CLI...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630"/>
    <s v="AD"/>
    <d v="2024-12-23T00:00:00"/>
    <n v="22024009110"/>
    <s v="2024 06 3321 622"/>
    <n v="37558.400000000001"/>
    <x v="1014"/>
    <s v="2024/OBM-01/000002 CTTO MENOR OBRA PARA ACONDICIONAMIENTO ACUSTICO SALAS EN BIBLIOTECA PARQUESOL. 21 DIAS"/>
    <s v="220"/>
    <s v="CUELLAR"/>
    <s v="SEGOVIA"/>
    <x v="2"/>
    <s v="AdDirec - Adjudicación Directa"/>
    <s v="SinC - Sin Criterio"/>
    <x v="0"/>
    <x v="3"/>
    <s v="6"/>
    <s v="6. Inversiones reales"/>
    <s v="06"/>
    <x v="3"/>
    <s v="3321"/>
    <s v="3321. Bibliotecas públicas"/>
    <s v="62"/>
    <s v="622"/>
  </r>
  <r>
    <n v="220240052201"/>
    <s v="AD"/>
    <d v="2024-11-05T00:00:00"/>
    <n v="22024008078"/>
    <s v="2024 06 3232 633"/>
    <n v="7014.85"/>
    <x v="1015"/>
    <s v="REPOSICIÓN EQUIPOS DE CALDERAS EN EL CEE Nº 1 Y SAN FERNANDO. PLZO EJECUCIÓN: 1 MES"/>
    <s v="220"/>
    <s v="VALLADOLID (POLIGONO SAN CRISTOBAL)"/>
    <s v="VALLADOLID"/>
    <x v="0"/>
    <s v="AdDirec - Adjudicación Directa"/>
    <s v="SinC - Sin Criterio"/>
    <x v="0"/>
    <x v="3"/>
    <s v="6"/>
    <s v="6. Inversiones reales"/>
    <s v="06"/>
    <x v="3"/>
    <s v="3232"/>
    <s v="3232. Conservación y mantenimiento centros educación infantil y primaria"/>
    <s v="63"/>
    <s v="633"/>
  </r>
  <r>
    <n v="220240048713"/>
    <s v="AD"/>
    <d v="2024-10-17T00:00:00"/>
    <n v="22024007751"/>
    <s v="2024 06 3261 22799"/>
    <n v="2490"/>
    <x v="117"/>
    <s v="TALLERES DE ALIMENTACION Y COCINA SALUDABLE PARA ESCOLARES Y COCINA EVO PARA ADOLESCENTES. CURSO 24-25 NOVIEM-DICIEMB 24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799"/>
  </r>
  <r>
    <n v="220240064543"/>
    <s v="AD"/>
    <d v="2024-12-30T00:00:00"/>
    <n v="22024007492"/>
    <s v="2024 10 2312 22799"/>
    <n v="5250"/>
    <x v="1008"/>
    <s v="CONCIERTO NAVIDEÑO PARA LOS USUARIOS DE LOS CVA EN 2024- INICIATIVAS SOCIALES"/>
    <n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799"/>
  </r>
  <r>
    <n v="220240055106"/>
    <s v="AD"/>
    <d v="2024-11-20T00:00:00"/>
    <n v="22024008662"/>
    <s v="2024 10 2314 22613"/>
    <n v="700"/>
    <x v="117"/>
    <s v="PROYECTO PIZZA AND COKE ENCUENTRO CON JOVENES EMPRESARIOS NOV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5439"/>
    <s v="AD"/>
    <d v="2024-11-21T00:00:00"/>
    <n v="22024008716"/>
    <s v="2024 11 1361 213"/>
    <n v="1473.78"/>
    <x v="350"/>
    <s v="AMPLIACION EN ALTURA DE PUERTA SECCIONAL DE COCHERA LATERAL IZQUIERDA DEL PARQUE DE BOMBEROS DE CANTERAC//SEISPC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48537"/>
    <s v="D"/>
    <d v="2024-10-16T00:00:00"/>
    <n v="22024000456"/>
    <s v="2024 11 1621 22199"/>
    <n v="1851.59"/>
    <x v="838"/>
    <s v="TIJERAS ELECTRICISTA MULTIFUNCION KING TONY 6AB1406 / PEGATINAS COLOR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2453"/>
    <s v="D"/>
    <d v="2024-11-05T00:00:00"/>
    <n v="22024000440"/>
    <s v="2024 11 1621 214"/>
    <n v="1845.86"/>
    <x v="818"/>
    <s v="OR: 18096 - MATRICULA: 1375LMR / MANTENIMIENTO S ( 175129 ) / CAMBIAR BUJI...// AM EXP 23/2020 // SERI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049"/>
    <s v="D"/>
    <d v="2024-10-02T00:00:00"/>
    <n v="22024000440"/>
    <s v="2024 11 1621 214"/>
    <n v="1831.04"/>
    <x v="832"/>
    <s v="TUBERIA CORTA / TUBERIA LARGA / TUBERIA CORTA / TUBERIA CORTA P...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40"/>
    <s v="D"/>
    <d v="2024-12-17T00:00:00"/>
    <n v="22024000440"/>
    <s v="2024 11 1621 214"/>
    <n v="1828.76"/>
    <x v="818"/>
    <s v="OR: 18597 - MATRICULA: 1895LFR - MANT AB / CAMBIAR FILTRO DE AIRE ( 0145...// AM EXP 18/2022 // SER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8533"/>
    <s v="D"/>
    <d v="2024-10-16T00:00:00"/>
    <n v="22024000440"/>
    <s v="2024 11 1621 214"/>
    <n v="1827.2"/>
    <x v="284"/>
    <s v="TA24 1508 REPARACION 7418-LDY KMS.88682 CAMBIAR VALVULA REGULADOR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4800"/>
    <s v="AD"/>
    <d v="2024-10-01T00:00:00"/>
    <n v="22024006827"/>
    <s v="2024 10 2312 22001"/>
    <n v="1799.56"/>
    <x v="44"/>
    <s v="SUSCRIPCIONES DEL NORTE DE CASTILLA CVAS OCT- DIC 2024- INICIATIVAS SOCIALES. ANUALIDAD 2024- OCT 2025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001"/>
  </r>
  <r>
    <n v="220240052495"/>
    <s v="D"/>
    <d v="2024-11-05T00:00:00"/>
    <n v="22024000440"/>
    <s v="2024 11 1621 214"/>
    <n v="1780.55"/>
    <x v="514"/>
    <s v="TOTAL REPARACION MATRICULA 5280FZF / TOTAL PIEZAS / ANEX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22"/>
    <s v="D"/>
    <d v="2024-12-17T00:00:00"/>
    <n v="22024000447"/>
    <s v="2024 11 1631 214"/>
    <n v="1773.07"/>
    <x v="286"/>
    <s v="REPARAR PINCHAZO ( FURGON 0254-FGG ) / REPARAR PINCHAZO ( FURGO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2516"/>
    <s v="D"/>
    <d v="2024-11-05T00:00:00"/>
    <n v="22024000441"/>
    <s v="2024 11 1621 214"/>
    <n v="1743.92"/>
    <x v="813"/>
    <s v="PILOTO TRAS.ANTINIEBLA 86X76X51 / LAMPARA BOSCH 24V 21W (1 POLO) / ALTERN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1513"/>
    <s v="D"/>
    <d v="2024-10-30T00:00:00"/>
    <n v="22024001637"/>
    <s v="2024 07 1711 213"/>
    <n v="1730.29"/>
    <x v="193"/>
    <s v="MANO DE OBRA / MANO DE OBRA / WALKER TURBINA COMPLETA N.M. 7544 / WALKER TUERCA 1/4 F004 / WALKER TUERCA REF. 829219 / F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2083"/>
    <s v="D"/>
    <d v="2024-12-20T00:00:00"/>
    <n v="22024008790"/>
    <s v="2024 11 1361 22199"/>
    <n v="1706.58"/>
    <x v="263"/>
    <s v="BETA STICK STANDAR / MOSQUETON 2T / MOSQUETON 3T / MOSQUETON PRO SILVER//SERV.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8253"/>
    <s v="D"/>
    <d v="2024-12-04T00:00:00"/>
    <n v="22024000441"/>
    <s v="2024 11 1621 214"/>
    <n v="1672.27"/>
    <x v="813"/>
    <s v="CORREA TRAPECIALES GATES / FILTRO HID, / CC R UNIVERSAL 352X170...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101"/>
    <s v="AD"/>
    <d v="2024-11-20T00:00:00"/>
    <n v="22024008553"/>
    <s v="2024 07 1721 22799"/>
    <n v="125.84"/>
    <x v="350"/>
    <s v="REPARACION PUERTA CENTRO MUNICIPAL DE ACUSTICA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799"/>
  </r>
  <r>
    <n v="220240062734"/>
    <s v="AD"/>
    <d v="2024-12-23T00:00:00"/>
    <n v="22024009231"/>
    <s v="2024 06 3341 22699"/>
    <n v="2420"/>
    <x v="575"/>
    <s v="PROMOCIÓN Y DIFUSIÓN DEL ARTE Y LA CULTURA DE VALLADOLID. AÑO 2024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341"/>
    <s v="3341. Coordinación de políticas culturales"/>
    <s v="22"/>
    <s v="22699"/>
  </r>
  <r>
    <n v="220240055105"/>
    <s v="AD"/>
    <d v="2024-11-20T00:00:00"/>
    <n v="22024008639"/>
    <s v="2024 10 2312 22617"/>
    <n v="867.58"/>
    <x v="596"/>
    <s v="CARTELES, PEGATINAS , CARTELAS PARA EL DIA DE LA FERIA DE ASOC.- DIA INTERNACIONAL DE LAS PERSONAS CON DISCAPACIDAD-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17"/>
  </r>
  <r>
    <n v="220240048014"/>
    <s v="AD"/>
    <d v="2024-10-14T00:00:00"/>
    <n v="22024007659"/>
    <s v="2024 10 2312 22699"/>
    <n v="271.75"/>
    <x v="596"/>
    <s v="PRESENTACION Y DIPTICO DE CENTROS DE VIDA ACTIVA Y SOLEDAD NO DESEADA- INICIATIVAS SOCIALES CVA.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48014"/>
    <s v="AD"/>
    <d v="2024-10-14T00:00:00"/>
    <n v="22024007658"/>
    <s v="2024 10 2312 22699"/>
    <n v="194.1"/>
    <x v="596"/>
    <s v="PRESENTACION Y DIPTICO DE CENTROS DE VIDA ACTIVA Y SOLEDAD NO DESEADA- INICIATIVAS SOCIALES CVA.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57950"/>
    <s v="AD"/>
    <d v="2024-12-04T00:00:00"/>
    <n v="22024008639"/>
    <s v="2024 10 2312 22617"/>
    <n v="62.93"/>
    <x v="596"/>
    <s v="AD COMPLEM. PARA UN ROLL UP DE PUBLICIDAD DE LA FERIA DE ASOCIACIONESPOR EL DIA INTERNACIONAL DE LAS PERSONAS CON DISCAP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17"/>
  </r>
  <r>
    <n v="220240048002"/>
    <s v="AD"/>
    <d v="2024-10-14T00:00:00"/>
    <n v="22024007607"/>
    <s v="2024 10 2315 22799"/>
    <n v="300"/>
    <x v="1016"/>
    <s v="CONFERENCIA MASCULINIDADES EN EL CMI// OCTUBRE 2024"/>
    <s v="220"/>
    <s v="PALENCIA"/>
    <s v="PALENCIA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799"/>
  </r>
  <r>
    <n v="220240057906"/>
    <s v="AD"/>
    <d v="2024-12-04T00:00:00"/>
    <n v="22024008769"/>
    <s v="2024 10 2315 22611"/>
    <n v="550"/>
    <x v="1017"/>
    <s v="AMENIZACION MUSICAL DIA INTERNACIONAL CONTRA LA VIOLENCIA DE GENERO 25N NOV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51158"/>
    <s v="AD"/>
    <d v="2024-10-29T00:00:00"/>
    <n v="22024007903"/>
    <s v="2024 01 9203 22699"/>
    <n v="605"/>
    <x v="163"/>
    <s v="INSTALACIÓN Y COLOCACIÓN DE ALFOMBRA ESCALERA PRINCIPAL CASA CONSISTORIAL FERIAS FIESTAS VIRGEN DE SAN LORENZO 2024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3"/>
    <s v="9203. Unidad de régimen interior"/>
    <s v="22"/>
    <s v="22699"/>
  </r>
  <r>
    <n v="220240053273"/>
    <s v="D"/>
    <d v="2024-11-08T00:00:00"/>
    <n v="22024004070"/>
    <s v="2024 04 9202 16200"/>
    <n v="1140"/>
    <x v="172"/>
    <s v="ABONO DE CURSO DE CAPACITACIÓN PARA EL MANEJO Y USO SEGURO DE PLATAFORMAS ELEVADORAS, 11 PLAZAS."/>
    <s v="300"/>
    <s v="CABEZON DE PISUERGA"/>
    <s v="VALLADOLID"/>
    <x v="0"/>
    <s v="AdDirec - Adjudicación Directa"/>
    <s v="SinC - Sin Criterio"/>
    <x v="0"/>
    <x v="3"/>
    <s v="1"/>
    <s v="1. Gastos de personal"/>
    <s v="04"/>
    <x v="8"/>
    <s v="9202"/>
    <s v="9202. Gestión de recursos humanos"/>
    <s v="16"/>
    <s v="16200"/>
  </r>
  <r>
    <n v="220240061102"/>
    <s v="AD"/>
    <d v="2024-12-17T00:00:00"/>
    <n v="22024009113"/>
    <s v="2024 08 1532 203"/>
    <n v="968"/>
    <x v="172"/>
    <s v="Alquiler de carretilla elevadora 4x4 T.T. para 2.500 kg de carga, seguro y portes."/>
    <s v="220"/>
    <s v="CABEZON DE PISUERGA"/>
    <s v="VALLADOL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40052189"/>
    <s v="AD"/>
    <d v="2024-11-05T00:00:00"/>
    <n v="22024007876"/>
    <s v="2024 04 3121 22199"/>
    <n v="237.05"/>
    <x v="172"/>
    <s v="Alquiler plataforma tijera adquirida por el Centro de Mantenimiento del Ayuntamiento de Valladolid"/>
    <s v="220"/>
    <s v="CABEZON DE PISUERGA"/>
    <s v="VALLADOLID"/>
    <x v="1"/>
    <s v="AdDirec - Adjudicación Directa"/>
    <s v="SinC - Sin Criterio"/>
    <x v="0"/>
    <x v="3"/>
    <s v="2"/>
    <s v="2. Gastos corrientes en bienes y servicios"/>
    <s v="04"/>
    <x v="8"/>
    <s v="3121"/>
    <s v="3121. Prevención y salud laboral"/>
    <s v="22"/>
    <s v="22199"/>
  </r>
  <r>
    <n v="220240050747"/>
    <s v="AD"/>
    <d v="2024-10-28T00:00:00"/>
    <n v="22024007862"/>
    <s v="2024 03 9241 212"/>
    <n v="230.85"/>
    <x v="172"/>
    <s v="ALQUILER DE PLATAFORMA ELEVADORA PARA VARIAS REPARACIONES EN C.I.C. CONDE ANSÚREZ"/>
    <s v="220"/>
    <s v="CABEZON DE PISUERGA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53829"/>
    <s v="AD"/>
    <d v="2024-11-15T00:00:00"/>
    <n v="22024008572"/>
    <s v="2024 11 1361 22199"/>
    <n v="2472.0300000000002"/>
    <x v="784"/>
    <s v="DETECTORES PORTATILES DE GASES CON H2S Y HCN PARA INTERVENCIONES DE LA DIVISION OPERATIVA DEL SEISPC"/>
    <s v="220"/>
    <s v="LAS ROZAS"/>
    <s v="MADRID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49932"/>
    <s v="D"/>
    <d v="2024-10-24T00:00:00"/>
    <n v="22024000450"/>
    <s v="2024 11 1631 22199"/>
    <n v="1647.15"/>
    <x v="271"/>
    <s v="BONDERITE C-MC 3000 D2 JC20KG DESENGRASANTE MANTENIMIENTO LOCTITE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9778"/>
    <s v="D"/>
    <d v="2024-12-10T00:00:00"/>
    <n v="22024001637"/>
    <s v="2024 07 1711 213"/>
    <n v="1646.94"/>
    <x v="507"/>
    <s v="FILTRO ACEITE MOTOR / FILTRO AIRE MOTOR / FILTRO AIRE MOTOR / FILTRO DE GASOIL / FILTRO DE GASOIL / ACEITE HIDRAULICO HY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45015"/>
    <s v="D"/>
    <d v="2024-10-02T00:00:00"/>
    <n v="22024001011"/>
    <s v="2024 11 1321 214"/>
    <n v="1635.96"/>
    <x v="286"/>
    <s v="260X85 (3.00-4)VREDESTEIN  V76 9PR ( CARROS GRUA ) / ECO TASA ( CARROS GRUA  ) / 195/55R20 MICHELIN PRIM3 95H ( 33712-KG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3442"/>
    <s v="D"/>
    <d v="2024-11-11T00:00:00"/>
    <n v="22024000079"/>
    <s v="2024 03 9241 213"/>
    <n v="1599.45"/>
    <x v="195"/>
    <s v="SUMINISTRO DE MATERIAL FERRETERÍA PARA CENTRO LAS FLORE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5530"/>
    <s v="AD"/>
    <d v="2024-10-03T00:00:00"/>
    <n v="22024006792"/>
    <s v="2024 02 9332 632"/>
    <n v="2996.09"/>
    <x v="267"/>
    <s v="MATERIAL NECESARIO PARA REPARAR TODA LA ILUMINACIÓN DEL RECINTO ARQUEÓLOGICO DEL ARCHIVO MUNICIPAL.EMPRESA ACUERDO MARCO"/>
    <s v="220"/>
    <s v="VALLADOLID"/>
    <s v="VALLADOLID"/>
    <x v="1"/>
    <s v="PrAbier - Procedimiento Abierto"/>
    <s v="MultiC - MultiCriterio"/>
    <x v="2"/>
    <x v="3"/>
    <s v="6"/>
    <s v="6. Inversiones reales"/>
    <s v="02"/>
    <x v="2"/>
    <s v="9332"/>
    <s v="9332. Mantenimiento de edificios e instalaciones municipales"/>
    <s v="63"/>
    <s v="632"/>
  </r>
  <r>
    <n v="220240051374"/>
    <s v="AD"/>
    <d v="2024-10-30T00:00:00"/>
    <n v="22024008027"/>
    <s v="2024 11 1361 213"/>
    <n v="1092.6300000000001"/>
    <x v="784"/>
    <s v="REVISIÓN ANUAL Y SUSTITUCION DE SENSORES DE O2 DE LOS DOS DETECTORES DE GASES PRO5 VENTIS/SERV. EXTINCION INCENDIOS"/>
    <s v="220"/>
    <s v="LAS ROZAS"/>
    <s v="MADR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48015"/>
    <s v="AD"/>
    <d v="2024-10-14T00:00:00"/>
    <n v="22024006696"/>
    <s v="2024 03 9241 212"/>
    <n v="629.20000000000005"/>
    <x v="292"/>
    <s v="SELLADO DE TECHO CON SILICONA DEL C.C. JOSÉ LUIS MOSQUERA. COMPLEMENTA A AD 920240017094"/>
    <s v="220"/>
    <s v="ARROYO DE LA ENCOMIENDA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51193"/>
    <s v="AD"/>
    <d v="2024-10-29T00:00:00"/>
    <n v="22024007972"/>
    <s v="2024 06 3261 22799"/>
    <n v="1815"/>
    <x v="426"/>
    <s v="CTTO DE SERVICIOS VISITAS A LA CASA CONSISTORIAL Y AL ARCHIVO MUNICIPAL ALUMNOS 3º-6º PRIM.CURSO 24-25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799"/>
  </r>
  <r>
    <n v="220240053913"/>
    <s v="D"/>
    <d v="2024-11-18T00:00:00"/>
    <n v="22024000440"/>
    <s v="2024 11 1621 214"/>
    <n v="1557.97"/>
    <x v="285"/>
    <s v="COMPROBAR  FALLOS  EN  CUADRO,  TIENE FALLO  ELECTRICOS A CONSECU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326"/>
    <s v="D"/>
    <d v="2024-11-21T00:00:00"/>
    <n v="22024001011"/>
    <s v="2024 11 1321 214"/>
    <n v="1540.5"/>
    <x v="747"/>
    <s v="TORNILLOS VOLANTE EMBRAGUE / COLLARIN HIDRUALICO / KIT EMBRAGUE / VOLANTE BIMASA / LIQUIDO FRENOS / DESMONTAR Y MONTAR E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2732"/>
    <s v="AD"/>
    <d v="2024-12-23T00:00:00"/>
    <n v="22024009470"/>
    <s v="2024 11 1621 22199"/>
    <n v="2254.85"/>
    <x v="798"/>
    <s v="OTROS SUMINISTROS ACUERDO MARCO 18/2022. SERVICIO DE LIMPIEZA.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2729"/>
    <s v="AD"/>
    <d v="2024-12-23T00:00:00"/>
    <n v="22024009404"/>
    <s v="2024 06 3321 22001"/>
    <n v="50.63"/>
    <x v="1018"/>
    <s v="CTTO SUMINISTRO SUSCRIPCION REVISTA CLIO HISTORIA BIBLIOTECAS MUNICIPALES AÑO 2024"/>
    <s v="220"/>
    <s v="BARCELONA"/>
    <s v="BARCELONA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001"/>
  </r>
  <r>
    <n v="220240045100"/>
    <s v="D"/>
    <d v="2024-10-02T00:00:00"/>
    <n v="22024004992"/>
    <s v="2024 11 1621 633"/>
    <n v="1521.48"/>
    <x v="60"/>
    <s v="CHAPA ES COMPLE 2400/3200 INOXCON ANILLO RETENEDOR Y BULON///...// AM EXP 18/2022 //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"/>
    <s v="1621"/>
    <s v="1621. Recogida de residuos"/>
    <s v="63"/>
    <s v="633"/>
  </r>
  <r>
    <n v="220240049981"/>
    <s v="D"/>
    <d v="2024-10-24T00:00:00"/>
    <n v="22024000440"/>
    <s v="2024 11 1621 214"/>
    <n v="1519.21"/>
    <x v="818"/>
    <s v="MAT: 0375LDD / MANTENIMIENTO S ( 175129 ) / CAMBIAR BUJIAS ( 01018000...// AM EXP 23/2020 // SER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00"/>
    <s v="D"/>
    <d v="2024-12-17T00:00:00"/>
    <n v="22024000456"/>
    <s v="2024 11 1621 22199"/>
    <n v="1518.36"/>
    <x v="838"/>
    <s v="MATABI PULVERIZADOR EVOLUTION 16 / PEDIDO POR Sr.JOSE MIGUEL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6521"/>
    <s v="D"/>
    <d v="2024-10-07T00:00:00"/>
    <n v="22024003039"/>
    <s v="2024 08 1532 210"/>
    <n v="1510.18"/>
    <x v="165"/>
    <s v="TUBO NORMA ISO LISO 1-1/4 &quot;&quot; NEGRO / 3 PLETINA DE 100X10 S 275 JR / 2 PLETINA DE 100X8 S 275 JR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0998"/>
    <s v="D"/>
    <d v="2024-12-17T00:00:00"/>
    <n v="22024000441"/>
    <s v="2024 11 1621 214"/>
    <n v="1495.22"/>
    <x v="798"/>
    <s v="Alb. A24/184947 de 18/10/2024 / BOBINA D.13 A 24V. DC / Alb. A24/184956 de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085"/>
    <s v="D"/>
    <d v="2024-12-20T00:00:00"/>
    <n v="22024008790"/>
    <s v="2024 11 1361 22199"/>
    <n v="1488.3"/>
    <x v="365"/>
    <s v="ROLLO CUERDA LLUISA 10,5 CARRETE 200M //SERV.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5149"/>
    <s v="D"/>
    <d v="2024-10-02T00:00:00"/>
    <n v="22024004636"/>
    <s v="2024 01 9206 22001"/>
    <n v="1487.01"/>
    <x v="1019"/>
    <s v="9788414280072 Ley 39/2015 Procedimiento Administrativo Comun Administraciones Publicas Test Comentados Vol 1 2024 / 9788"/>
    <s v="300"/>
    <s v="VILLANUEVA DE SAN MANCIO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001"/>
  </r>
  <r>
    <n v="220240057668"/>
    <s v="D"/>
    <d v="2024-12-03T00:00:00"/>
    <n v="22024000940"/>
    <s v="2024 06 3232 212"/>
    <n v="1458.17"/>
    <x v="193"/>
    <s v="VARIOS SUMINISTROS DE MATERIAL DE FERRETERÍA EN DISTINTOS COLEGI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405"/>
    <s v="D"/>
    <d v="2024-12-12T00:00:00"/>
    <n v="22024001011"/>
    <s v="2024 11 1321 214"/>
    <n v="1431.35"/>
    <x v="753"/>
    <s v="STEP, RUBBER, FR, LH / COWLING, SIDE,RH.M.F.S.BLA / PIPE-FORK OUTER,A.BLACK / SEAL-OIL / ARANDELA / HOLDER-FORK UPPER,F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5368"/>
    <s v="D"/>
    <d v="2024-11-21T00:00:00"/>
    <n v="22024001637"/>
    <s v="2024 07 1711 213"/>
    <n v="1431.26"/>
    <x v="193"/>
    <s v="MANO DE OBRA / MANO DE OBRA / MANO DE OBRA / MANO DE OBRA sin cargo / MANO DE OBRA / KUBOTA PASADOR K208339400 / KUBOTA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46502"/>
    <s v="D"/>
    <d v="2024-10-07T00:00:00"/>
    <n v="22024001637"/>
    <s v="2024 07 1711 213"/>
    <n v="1422.79"/>
    <x v="193"/>
    <s v="MANO DE OBRA / MANO DE OBRA / F.G. TUBO COMBUSTIBLE REF. 07-016 6,3x11 / BATERIA TUDOR  E60-N24L-A / MANO DE OBRA / CUER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55332"/>
    <s v="D"/>
    <d v="2024-11-21T00:00:00"/>
    <n v="22024000441"/>
    <s v="2024 11 1621 214"/>
    <n v="1406.79"/>
    <x v="798"/>
    <s v="Alb. A24/184264 de 02/09/2024 / LATIGUILLO HIDRAULICO S/MUESTRA / LATI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079"/>
    <s v="D"/>
    <d v="2024-12-20T00:00:00"/>
    <n v="22024003039"/>
    <s v="2024 08 1532 210"/>
    <n v="1405.46"/>
    <x v="556"/>
    <s v="BALDOSA H. PETREOFIN 30X30-6 B"/>
    <s v="300"/>
    <s v="TORO"/>
    <s v="ZAMORA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58166"/>
    <s v="D"/>
    <d v="2024-12-04T00:00:00"/>
    <n v="22024000440"/>
    <s v="2024 11 1621 214"/>
    <n v="1369.12"/>
    <x v="514"/>
    <s v="ALBARAN 0029571 4042KXH: 10,96 ALBARAN 0029577 2488FXC: 102,37 ALBARAN 0029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055"/>
    <s v="D"/>
    <d v="2024-10-02T00:00:00"/>
    <n v="22024000021"/>
    <s v="2024 11 1361 22199"/>
    <n v="1359.38"/>
    <x v="263"/>
    <s v="PREBEN AVISPEROS 750ML/ESPEJO CAMION/FARDO TRAPOS PUNTO 5KG/AGUA DESTILADA 5 L./ MTN PRO Zinc/SERV. EXTINCION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61074"/>
    <s v="D"/>
    <d v="2024-12-17T00:00:00"/>
    <n v="22024000440"/>
    <s v="2024 11 1621 214"/>
    <n v="1349.56"/>
    <x v="752"/>
    <s v="PILA RESPALDO DATOS / REVISION TACOGRAFO DIGITAL 7104 GJX / REVISION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221"/>
    <s v="D"/>
    <d v="2024-12-04T00:00:00"/>
    <n v="22024000447"/>
    <s v="2024 11 1631 214"/>
    <n v="1335.09"/>
    <x v="243"/>
    <s v="FACTURACIÓN DE REPUESTOS SEGÚN PEDIDO DE VENTA Nº 2024PV101/1279.../ AM EXP 18/2022 // SERVICIO DE LIMPIEZA VIARIA."/>
    <s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44993"/>
    <s v="D"/>
    <d v="2024-10-02T00:00:00"/>
    <n v="22024001013"/>
    <s v="2024 11 1321 214"/>
    <n v="1328.05"/>
    <x v="263"/>
    <s v="TULIPA TRASERA ACTROS DCHA. / FARDO TRAPOS PUNTO NUEVO 5KG. / TULIPA TRASERA ACTROS DCHA. / FARDO TRAPOS PUNTO NUEVO 5KG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3351"/>
    <s v="D"/>
    <d v="2024-11-11T00:00:00"/>
    <n v="22024003039"/>
    <s v="2024 08 1532 210"/>
    <n v="1320.42"/>
    <x v="268"/>
    <s v="ALBARAN: AV24/04950 F: 26/08/2024 / MANTEL EN ROLLO 100*1,2 MTS. / RAQUETA LIMPIADORA ESPECIAL 90CM. / AEROSOL ANTI SPAT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46463"/>
    <s v="D"/>
    <d v="2024-10-07T00:00:00"/>
    <n v="22024000021"/>
    <s v="2024 11 1361 22199"/>
    <n v="1311.66"/>
    <x v="805"/>
    <s v="MANOM D63 POST 0-16BAR C/GLIC / VAL SEG 1/2&quot;&quot; TAR 9BAR INOX FKM / ROBERTO 722 61 06 29 / MANG PUSH-LOK 3/8 RJ / MANG PUSH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6432"/>
    <s v="D"/>
    <d v="2024-10-07T00:00:00"/>
    <n v="22024000441"/>
    <s v="2024 11 1621 214"/>
    <n v="1305.78"/>
    <x v="263"/>
    <s v="SEPIOLITA 20KG. 15-30 / Cable manguera 2x1,5  25 m / CLAVIJA 3 POLOS TERMOPL...// AM EXP 18/2022 //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156"/>
    <s v="D"/>
    <d v="2024-12-04T00:00:00"/>
    <n v="22024000441"/>
    <s v="2024 11 1621 214"/>
    <n v="1297.8699999999999"/>
    <x v="839"/>
    <s v="Trabajos realizados en el equipo FMO plus con nº de instalación 134722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176"/>
    <s v="D"/>
    <d v="2024-12-04T00:00:00"/>
    <n v="22024000440"/>
    <s v="2024 11 1621 214"/>
    <n v="1287.6500000000001"/>
    <x v="284"/>
    <s v="TA24 1678 REPARACION 9049-KVH KMS.161407 REV.PERDIDA DE AGUA, CAMBIAR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1566"/>
    <s v="D"/>
    <d v="2024-10-30T00:00:00"/>
    <n v="22024000079"/>
    <s v="2024 03 9241 213"/>
    <n v="1287.0899999999999"/>
    <x v="162"/>
    <s v="MATERIAL ELECTRICIDAD PARQUESOL (42896, 42706, 42707, 43043) J.L. MOSQUERA (42808, 43008), SEGUNDO MONTES (39851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2081"/>
    <s v="D"/>
    <d v="2024-12-20T00:00:00"/>
    <n v="22024008790"/>
    <s v="2024 11 1361 22199"/>
    <n v="1278.73"/>
    <x v="268"/>
    <s v="ALBARAN: AV24/05943 / LLAVE IMPACTO WR18DHWPZ 18V 1/2&quot;&quot; 345Nm / TALADRO COMBINADO 18V 140 Nm DV18DCWPZ 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2438"/>
    <s v="D"/>
    <d v="2024-11-05T00:00:00"/>
    <n v="22024001011"/>
    <s v="2024 11 1321 214"/>
    <n v="1256.97"/>
    <x v="99"/>
    <s v="OS SU MECAN CIERRE TOMA CARGA / OS EX-RP CA IN CONV Y CARG VE EL / OA EX-RP TUB. LLEG. CARB. / OA CT COMP VEHOCULO / 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9954"/>
    <s v="D"/>
    <d v="2024-10-24T00:00:00"/>
    <n v="22024000450"/>
    <s v="2024 11 1631 22199"/>
    <n v="1255.69"/>
    <x v="365"/>
    <s v="GARRA CEPILLO PROEX / MANGO CEPILLO BARRENDERO 1500MM SIN ROSCA MAD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1004"/>
    <s v="D"/>
    <d v="2024-12-17T00:00:00"/>
    <n v="22024000456"/>
    <s v="2024 11 1621 22199"/>
    <n v="1255.69"/>
    <x v="365"/>
    <s v="GARRA CEPILLO PROEX / MANGO CEPILLO BARRENDERO 1500MM SIN ROSCA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2089"/>
    <s v="D"/>
    <d v="2024-12-20T00:00:00"/>
    <n v="22024008790"/>
    <s v="2024 11 1361 22199"/>
    <n v="1246.7"/>
    <x v="166"/>
    <s v="Albarán: VA24/5199 Fecha: 02/12/24 / PINO NORTE CC 50 / PINO NORTE CC 75//SERV.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8247"/>
    <s v="D"/>
    <d v="2024-12-04T00:00:00"/>
    <n v="22024000441"/>
    <s v="2024 11 1621 214"/>
    <n v="1226.94"/>
    <x v="798"/>
    <s v="Alb. A24/181712 de 01/10/2024 / JUEGO DE JUNTAS SM. D.25x40 / Alb...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9958"/>
    <s v="D"/>
    <d v="2024-10-24T00:00:00"/>
    <n v="22024000440"/>
    <s v="2024 11 1621 214"/>
    <n v="1225.03"/>
    <x v="514"/>
    <s v="ALBARANES: 0029523, 0029527, 000012451, 0029578, 029578.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152"/>
    <s v="D"/>
    <d v="2024-12-04T00:00:00"/>
    <n v="22024000441"/>
    <s v="2024 11 1621 214"/>
    <n v="1188.96"/>
    <x v="837"/>
    <s v="ROTULA DIRECION IZQUIERDA / ALZA CRISTALES IZD. EUROTE/STRALIS / PALET60X40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9962"/>
    <s v="D"/>
    <d v="2024-10-24T00:00:00"/>
    <n v="22024000440"/>
    <s v="2024 11 1621 214"/>
    <n v="1183.0899999999999"/>
    <x v="284"/>
    <s v="TA24 1559 REPARACION 2756-LLV KMS.37751 HACER MANTENIMIENTO A+B/( descuento:...// AM EXP 23/2020 // SERVICIO DE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63"/>
    <s v="D"/>
    <d v="2024-12-17T00:00:00"/>
    <n v="22024000440"/>
    <s v="2024 11 1621 214"/>
    <n v="1180.05"/>
    <x v="284"/>
    <s v="TA24 1928 REPARACION MATRICULA 7418-LDY  KM 90233 METER EASY PARA VER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116"/>
    <s v="D"/>
    <d v="2024-10-02T00:00:00"/>
    <n v="22024000449"/>
    <s v="2024 11 1631 22110"/>
    <n v="1179.02"/>
    <x v="276"/>
    <s v="BOLSA NEGRA 90X95 G-140 BDRPLTOTAL (1000 unid)///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10"/>
  </r>
  <r>
    <n v="220240061061"/>
    <s v="D"/>
    <d v="2024-12-17T00:00:00"/>
    <n v="22024000440"/>
    <s v="2024 11 1621 214"/>
    <n v="1155.1400000000001"/>
    <x v="284"/>
    <s v="TA24 1940  REPARACION MATRICULA 6442-LPY  KM 57020 HACER MANTEN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658"/>
    <s v="AD"/>
    <d v="2024-12-18T00:00:00"/>
    <n v="22024009236"/>
    <s v="2024 11 1631 623"/>
    <n v="4213.22"/>
    <x v="859"/>
    <s v="ADQUISICIÓN DE UN BACO DE PRUEBAS HIDRÁULICO. SERVICIO DE LIMPIEZA VIARIA."/>
    <s v="220"/>
    <s v="BURGOS"/>
    <s v="BURGOS"/>
    <x v="1"/>
    <s v="AdDirec - Adjudicación Directa"/>
    <s v="SinC - Sin Criterio"/>
    <x v="0"/>
    <x v="3"/>
    <s v="6"/>
    <s v="6. Inversiones reales"/>
    <s v="11"/>
    <x v="1"/>
    <s v="1631"/>
    <s v="1631. Limpieza viaria"/>
    <s v="62"/>
    <s v="623"/>
  </r>
  <r>
    <n v="220240059720"/>
    <s v="D"/>
    <d v="2024-12-10T00:00:00"/>
    <n v="22024001633"/>
    <s v="2024 07 1711 22199"/>
    <n v="1117.1400000000001"/>
    <x v="193"/>
    <s v="PANTALON STIHL ADVANCE X-LIGHT T-S 00883421403 / STIHL CHAQUETA PROTECCIÓN PROTECT MS M 883260404 / PANTALON STIHL ADVAN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5094"/>
    <s v="D"/>
    <d v="2024-10-02T00:00:00"/>
    <n v="22024000440"/>
    <s v="2024 11 1621 214"/>
    <n v="1115.8499999999999"/>
    <x v="284"/>
    <s v="TA24 1231-LWY KMS.91366 REALIZAR MANTENIMIENTO -C- / CAMBIAR LATIGUILLO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6425"/>
    <s v="D"/>
    <d v="2024-10-07T00:00:00"/>
    <n v="22024000440"/>
    <s v="2024 11 1621 214"/>
    <n v="1109.29"/>
    <x v="284"/>
    <s v="TA24 1476 REPARACION 6616-LBZ KMS.133291 METER EASY PARA VER AVERIAS HACER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390"/>
    <s v="D"/>
    <d v="2024-11-21T00:00:00"/>
    <n v="22024001638"/>
    <s v="2024 07 1711 214"/>
    <n v="1107.32"/>
    <x v="509"/>
    <s v="INSTALAR VALVULA FRENADO EN CILINDRO ARTICULACION COMPROBACION CON GRUPO / JUEGO JUNTAS CILINDRO HIAB / BULON DE 50 x 17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8058"/>
    <s v="D"/>
    <d v="2024-12-04T00:00:00"/>
    <n v="22024000456"/>
    <s v="2024 11 1621 22199"/>
    <n v="1096.6600000000001"/>
    <x v="276"/>
    <s v="CAMARA COLOR 24VDC Ø54 SOP-60MM / BROCA RED HELIX HSS-G CO 3.0X61 (10) / CARTUCHO MSP BLANCO TURBO 290 ML / CHAPAS IDENT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1220"/>
    <s v="AD"/>
    <d v="2024-10-29T00:00:00"/>
    <n v="22024008049"/>
    <s v="2024 11 1631 22199"/>
    <n v="1045"/>
    <x v="1020"/>
    <s v="SUMINISTRO DE UREA LÍQUIDA GRANULADA AL 46% PARA TRATAMIENTO DE HELADAS. SERVICIO DE LIMPIEZA VIARIA."/>
    <s v="220"/>
    <s v="POZUELO DE ALARCÓN"/>
    <s v="MADRID"/>
    <x v="1"/>
    <s v="AdDirec - Adjudicación Directa"/>
    <s v="SinC - Sin Criterio"/>
    <x v="0"/>
    <x v="3"/>
    <s v="2"/>
    <s v="2. Gastos corrientes en bienes y servicios"/>
    <s v="11"/>
    <x v="1"/>
    <s v="1631"/>
    <s v="1631. Limpieza viaria"/>
    <s v="22"/>
    <s v="22199"/>
  </r>
  <r>
    <n v="220240048711"/>
    <s v="AD"/>
    <d v="2024-10-17T00:00:00"/>
    <n v="22024007712"/>
    <s v="2024 03 9241 213"/>
    <n v="4029.3"/>
    <x v="560"/>
    <s v="SUMINISTRO DE PARCHES DE ELECTRODOS (PADS) PARA REPOSICIÓN EN DESFIBRILADORES DE LOS CENTROS CÍVICOS"/>
    <s v="220"/>
    <s v="BURGOS"/>
    <s v="BURGOS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49964"/>
    <s v="D"/>
    <d v="2024-10-24T00:00:00"/>
    <n v="22024000440"/>
    <s v="2024 11 1621 214"/>
    <n v="1093.74"/>
    <x v="284"/>
    <s v="TA24 1560 REPARACION 2688-FXK KMS.530157 REVISAR FALLO DE CAMBI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69"/>
    <s v="D"/>
    <d v="2024-12-17T00:00:00"/>
    <n v="22024000464"/>
    <s v="2024 11 1631 214"/>
    <n v="1092.7"/>
    <x v="865"/>
    <s v="Verde  (E 6138 BFR) / Montar parabrisas pegado Camiones Pequeños...// AM EXP 23/2020 // SERVICIO DE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8192"/>
    <s v="D"/>
    <d v="2024-12-04T00:00:00"/>
    <n v="22024000464"/>
    <s v="2024 11 1631 214"/>
    <n v="1084.98"/>
    <x v="285"/>
    <s v="H.M.O.  REVISAR  MEMORIA  DE  AVERIAS MEDIANTE  DIAGNOSIS,  HACER...// AM EXP 23/2020 // SERVICIO DE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45260"/>
    <s v="AD"/>
    <d v="2024-10-02T00:00:00"/>
    <n v="22024006705"/>
    <s v="2024 08 1532 619"/>
    <n v="12398.4"/>
    <x v="9"/>
    <s v="Intervención de emergencia en el viaducto del Arco de Ladrillo (expediente 20/2024 SETM)"/>
    <s v="220"/>
    <s v="ZARATAN"/>
    <s v="VALLADOLID"/>
    <x v="2"/>
    <s v="PrAbier - Procedimiento Abierto"/>
    <s v="MultiC - MultiCriterio"/>
    <x v="4"/>
    <x v="3"/>
    <s v="6"/>
    <s v="6. Inversiones reales"/>
    <s v="08"/>
    <x v="5"/>
    <s v="1532"/>
    <s v="1532. Pavimentación vias públicas y otros servicios urbanísticos"/>
    <s v="61"/>
    <s v="619"/>
  </r>
  <r>
    <n v="220240052586"/>
    <s v="D"/>
    <d v="2024-11-05T00:00:00"/>
    <n v="22024001013"/>
    <s v="2024 11 1321 214"/>
    <n v="1072.81"/>
    <x v="751"/>
    <s v="JBM SET LLAVES ALLEN LARGAS PUNTA REDONDA 9 PIEZAS / MOTUL C4 CHAIN LUBE FL 0.400L / MOTUL DOT 4 LV BRAKE FLUID 0.5L / A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3961"/>
    <s v="D"/>
    <d v="2024-11-18T00:00:00"/>
    <n v="22024003042"/>
    <s v="2024 08 1651 22199"/>
    <n v="1068.1400000000001"/>
    <x v="276"/>
    <s v="TALADRO GSB18V-90C + CARTON / GDR 12V-110 + CAJA CARTON / BATERIA PROCORE 18V 4.0 AH / BATERIA 12V 3.0 Ah / PRO IMPACT P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2"/>
    <s v="22199"/>
  </r>
  <r>
    <n v="220240063557"/>
    <s v="AD"/>
    <d v="2024-12-27T00:00:00"/>
    <n v="22024009595"/>
    <s v="2024 07 1711 619"/>
    <n v="6204.55"/>
    <x v="518"/>
    <s v="SUMINISTRO DE SUSTRATO"/>
    <n v="220"/>
    <s v="SANTIAGO DEL ARROYO"/>
    <s v="VALLADOLID"/>
    <x v="1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53861"/>
    <s v="AD"/>
    <d v="2024-11-15T00:00:00"/>
    <n v="22024008664"/>
    <s v="2024 11 1621 22706"/>
    <n v="2141.6999999999998"/>
    <x v="774"/>
    <s v="AUDITORÍA SEGUIMIENTO CERTIFICACIÓN NORMA UNE-EN ISO 9001:2015. SERVICIO DE LIMPIEZA."/>
    <s v="220"/>
    <s v="MADRID"/>
    <s v="MADRID"/>
    <x v="0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706"/>
  </r>
  <r>
    <n v="220240046400"/>
    <s v="D"/>
    <d v="2024-10-07T00:00:00"/>
    <n v="22024001011"/>
    <s v="2024 11 1321 214"/>
    <n v="1065.27"/>
    <x v="251"/>
    <s v="VINILO PUERTA Y ALETA / ALETA DL DR  / SUSTITUIR ALETA DL DR  / REPARAR PUERTA DL DR  / SUSTITUIR VINILO PUERTA Y ALET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4937"/>
    <s v="D"/>
    <d v="2024-10-02T00:00:00"/>
    <n v="22024000506"/>
    <s v="2024 10 2412 22199"/>
    <n v="1053.43"/>
    <x v="245"/>
    <s v="SUMINISTRO DE MATERIAL, MAGNUM + BLANCO 15+2.5L  PARA EL CURSO DE  PINTURA DECORATIVA VI MIXTO/23/VA0007 - JACINTO BENAV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2150"/>
    <s v="D"/>
    <d v="2024-12-20T00:00:00"/>
    <n v="22024003059"/>
    <s v="2024 08 1532 214"/>
    <n v="1052.6199999999999"/>
    <x v="514"/>
    <s v="TOTAL TRABAJOS REPARACION MATRICULA 5304LTX / TOTAL PIEZAS / ANEXO DETALLE FTM000009666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52440"/>
    <s v="D"/>
    <d v="2024-11-05T00:00:00"/>
    <n v="22024000440"/>
    <s v="2024 11 1621 214"/>
    <n v="1050.18"/>
    <x v="82"/>
    <s v="DIAGNOSTICAR AVERIA,CAMBIAR EMBRAGUE, RETEN C...// AM EXP 23/2020 // SERI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1405"/>
    <s v="D"/>
    <d v="2024-10-30T00:00:00"/>
    <n v="22024001638"/>
    <s v="2024 07 1711 214"/>
    <n v="1039.79"/>
    <x v="284"/>
    <s v="TA24 1664 REPARACION 6747-KLN KMS.75783 CAMBIAR ACEITE MOTOR FE-LS FILTROS DE ACEITE, COMBUSTIBLE, AIRE, SECADOR Y BLOW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1032"/>
    <s v="D"/>
    <d v="2024-12-17T00:00:00"/>
    <n v="22024000464"/>
    <s v="2024 11 1631 214"/>
    <n v="1038.3699999999999"/>
    <x v="509"/>
    <s v="JUEGO GEMELACION DE 50MM ( SERVICIO DE LIMPIEZA SUSTITUIR SISTE...// AM EXP 23/2020 // SERVICIO DE LIMPIEZA VIARIA.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48019"/>
    <s v="AD"/>
    <d v="2024-10-14T00:00:00"/>
    <n v="22024007699"/>
    <s v="2024 03 9241 22602"/>
    <n v="278.3"/>
    <x v="1021"/>
    <s v="PROMOCIÓN DE PROGRAMA MENUDO FIN DE SEMANA EN REVISTA Y WEB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2"/>
  </r>
  <r>
    <n v="220240057915"/>
    <s v="AD"/>
    <d v="2024-12-04T00:00:00"/>
    <n v="22024008968"/>
    <s v="2024 03 9241 22602"/>
    <n v="278.3"/>
    <x v="1021"/>
    <s v="ANUNCIO EN REVISTA Y PÁGINA WEB DE LA PROGRAMACIÓN DE OCIO INFANTIL DE NAVIDAD EN CENTROS CÍVICOS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2"/>
  </r>
  <r>
    <n v="220240056011"/>
    <s v="AD"/>
    <d v="2024-11-25T00:00:00"/>
    <n v="22024008792"/>
    <s v="2024 06 3261 22799"/>
    <n v="2800"/>
    <x v="428"/>
    <s v="CHARLAS PARA ALUMNADO EN TORNO A HABILIDADES SOCIALES, SALUD MENTAL Y PREVENCIÓN IDEAS SUICIDAS CURSO 24-25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799"/>
  </r>
  <r>
    <n v="220240055990"/>
    <s v="AD"/>
    <d v="2024-11-25T00:00:00"/>
    <n v="22024008407"/>
    <s v="2024 06 3231 632"/>
    <n v="47502.59"/>
    <x v="611"/>
    <s v="SE 72-24 CTTO MENOR OBRAS ADECUACIÓN SALA 0-1, RAMPA Y ASEOS EIM MAFALDA Y GUILLE."/>
    <s v="220"/>
    <s v="VALLADOLID"/>
    <s v="VALLADOLID"/>
    <x v="2"/>
    <s v="AdDirec - Adjudicación Directa"/>
    <s v="SinC - Sin Criterio"/>
    <x v="0"/>
    <x v="3"/>
    <s v="6"/>
    <s v="6. Inversiones reales"/>
    <s v="06"/>
    <x v="3"/>
    <s v="3231"/>
    <s v="3231. Escuelas infantiles"/>
    <s v="63"/>
    <s v="632"/>
  </r>
  <r>
    <n v="220240055410"/>
    <s v="D"/>
    <d v="2024-11-21T00:00:00"/>
    <n v="22024001011"/>
    <s v="2024 11 1321 214"/>
    <n v="1034.3599999999999"/>
    <x v="286"/>
    <s v="CUBIERTA NUEVA ( 160-60-17 CONTINENTAL T.A.3. ALMACEN ) / CUBIERTA NUEVA ( 110-80-19 CONTINENTAL T.A.3 ) / S.I. GESTION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8061"/>
    <s v="D"/>
    <d v="2024-12-04T00:00:00"/>
    <n v="22024000456"/>
    <s v="2024 11 1621 22199"/>
    <n v="1027.18"/>
    <x v="838"/>
    <s v="ROLLO CINTA PERSIANA 22X50 / CARPETA DOSSIER AZUL MARINO / WD-40 FLEXIBLE 400ML DOBLE ACCION 34692 / WD-40 LIMPIADOR DE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2471"/>
    <s v="D"/>
    <d v="2024-11-05T00:00:00"/>
    <n v="22024000456"/>
    <s v="2024 11 1621 22199"/>
    <n v="1020.42"/>
    <x v="276"/>
    <s v="RUEDA REF 4-1567 MACIZA / CONJUNTO ROTULA INFERIOR PARA LA SUSPENSION / C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2081"/>
    <s v="D"/>
    <d v="2024-12-20T00:00:00"/>
    <n v="22024000021"/>
    <s v="2024 11 1361 22199"/>
    <n v="1019.67"/>
    <x v="268"/>
    <s v="ALBARAN: AV24/05943 / LLAVE IMPACTO WR18DHWPZ 18V 1/2&quot;&quot; 345Nm / TALADRO COMBINADO 18V 140 Nm DV18DCWPZ 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7803"/>
    <s v="AD"/>
    <d v="2024-12-03T00:00:00"/>
    <n v="22024008125"/>
    <s v="2024 0650 3341 632"/>
    <n v="1014.12"/>
    <x v="9"/>
    <s v="SE-EC 2/2024 PS 5 LOTE 2 ASISTENCIA TECNICA CONTROL CALIDAD OBRAS REHABILITACIÓN LAVA 3 FASE FACTORIA DE CREACIÓN 2024"/>
    <s v="220"/>
    <s v="ZARATAN"/>
    <s v="VALLADOLID"/>
    <x v="0"/>
    <s v="PrAbier - Procedimiento Abierto"/>
    <s v="MultiC - MultiCriterio"/>
    <x v="2"/>
    <x v="3"/>
    <n v="6"/>
    <s v="6. Inversiones reales"/>
    <s v="06"/>
    <x v="3"/>
    <n v="3341"/>
    <s v="3341. Coordinación de políticas culturales"/>
    <n v="63"/>
    <n v="632"/>
  </r>
  <r>
    <n v="220240045494"/>
    <s v="D"/>
    <d v="2024-10-03T00:00:00"/>
    <n v="22024000765"/>
    <s v="2024 02 9332 214"/>
    <n v="999.04"/>
    <x v="284"/>
    <s v="TA24 1527 REPARACION 3816-GKW KMS.136820 METER EN FRENOMETRO D-M RUEDAS DE EJE TRASERO, CAMBIAR RETENES DE BUJES EN PREN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49916"/>
    <s v="D"/>
    <d v="2024-10-24T00:00:00"/>
    <n v="22024000447"/>
    <s v="2024 11 1631 214"/>
    <n v="990.07"/>
    <x v="286"/>
    <s v="195/75R14 CONTINENTAL  ( E7337BDR ) / S.I. GESTION DE NF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8054"/>
    <s v="D"/>
    <d v="2024-12-04T00:00:00"/>
    <n v="22024000447"/>
    <s v="2024 11 1631 214"/>
    <n v="989.79"/>
    <x v="863"/>
    <s v="CITY CAT 2000 CEPILLO LATERAL MEZCLA / RAVO LATERAL NYLON-ACERO SILENCIOSO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7581"/>
    <s v="D"/>
    <d v="2024-12-03T00:00:00"/>
    <n v="22024000021"/>
    <s v="2024 11 1361 22199"/>
    <n v="985.5"/>
    <x v="263"/>
    <s v="DETERGENTE CAR-302 / LIMPIA SALPICADEROS ACABADO MATE 50 / LIMPIA CRISTALES ANTIVAHO 500 ML. / BATERIA AGER 180/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60990"/>
    <s v="D"/>
    <d v="2024-12-17T00:00:00"/>
    <n v="22024000449"/>
    <s v="2024 11 1631 22110"/>
    <n v="982.52"/>
    <x v="276"/>
    <s v="BOLSA NEGRA 90X95 G-140 BDRPLTOTAL (1000 unid) ...// AM EXP 18/2022 // SERVICIO DE LIMPIEZA VIARIA.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10"/>
  </r>
  <r>
    <n v="220240055415"/>
    <s v="D"/>
    <d v="2024-11-21T00:00:00"/>
    <n v="22024001633"/>
    <s v="2024 07 1711 22199"/>
    <n v="973.5"/>
    <x v="414"/>
    <s v="JACINTO BULBOS / TULIPAN TRIUMPH MIX 12/+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9776"/>
    <s v="D"/>
    <d v="2024-12-10T00:00:00"/>
    <n v="22024001637"/>
    <s v="2024 07 1711 213"/>
    <n v="968.97"/>
    <x v="507"/>
    <s v="CABLE ROJO 1 HILO / TRASLADO CAMPO GRANDE-TALLER / traslado taller-campo grande / Desplazamiento / Jardineria / Jardiner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46560"/>
    <s v="D"/>
    <d v="2024-10-07T00:00:00"/>
    <n v="22024001637"/>
    <s v="2024 07 1711 213"/>
    <n v="965.64"/>
    <x v="507"/>
    <s v="CORREA TRAPEZOIDAL / TORNILLO 10x30 (10.9) C/ARANDELA / PILOTO MATRICULA / Luz trasera / Kit de mantenimiento / LAMPARA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0947"/>
    <s v="D"/>
    <d v="2024-12-17T00:00:00"/>
    <n v="22024001011"/>
    <s v="2024 11 1321 214"/>
    <n v="964.92"/>
    <x v="753"/>
    <s v="CAP,KNOB / MIRROR-ASSY, RH / KNOB,ADJUSTERS / WASHER,8.2X20X1 / CAP / LENS-COMP / COWLING,UPP,P.B.WHITE / NUT-HEX / BOLT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0373"/>
    <s v="D"/>
    <d v="2024-12-12T00:00:00"/>
    <n v="22024000456"/>
    <s v="2024 11 1621 22199"/>
    <n v="963.57"/>
    <x v="276"/>
    <s v="CADENA WIN 200 G100 8 MM (5.04MT) / ADAPTADOR VASOS 1/4-1/4 K6650-1/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1209"/>
    <s v="AD"/>
    <d v="2024-10-29T00:00:00"/>
    <n v="22024007989"/>
    <s v="2024 11 1631 22199"/>
    <n v="3508"/>
    <x v="286"/>
    <s v="SUMINISTRO NEUMÁTICOS CAMIÓN. SERVICIO DE LIMPIEZA VIARIA.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8022"/>
    <s v="D"/>
    <d v="2024-12-04T00:00:00"/>
    <n v="22024001013"/>
    <s v="2024 11 1321 214"/>
    <n v="955.04"/>
    <x v="263"/>
    <s v="JUEGO DE PASTILLAS TRASERAS / TESTIGO FRENO / Batería moto MF 10,5Ah 180A CP / Batería moto Yumicon 12,6Ah 150A CP / PI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2488"/>
    <s v="D"/>
    <d v="2024-11-05T00:00:00"/>
    <n v="22024000441"/>
    <s v="2024 11 1621 214"/>
    <n v="948.57"/>
    <x v="837"/>
    <s v="RADIADOR RVI PREMIUM / FILTRO ACEITE IVECO STRALIS/TRAKKER E6 / INTER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2546"/>
    <s v="D"/>
    <d v="2024-11-05T00:00:00"/>
    <n v="22024000447"/>
    <s v="2024 11 1631 214"/>
    <n v="946.41"/>
    <x v="243"/>
    <s v="FACTURACIÓN DE REPUESTOS SEGÚN PEDIDO DE VENTA Nº 2024PV100/33...// AM EXP 18/2022 // SERVICIO DE LIMPIEZA VIARIA."/>
    <s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2432"/>
    <s v="D"/>
    <d v="2024-11-05T00:00:00"/>
    <n v="22024000440"/>
    <s v="2024 11 1621 214"/>
    <n v="946.34"/>
    <x v="82"/>
    <s v="DIAGNOSTICAR AVERIA, CAMBIAR PRETENSORES...// AM EXP 23/2020 // SERI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6534"/>
    <s v="D"/>
    <d v="2024-10-07T00:00:00"/>
    <n v="22024001638"/>
    <s v="2024 07 1711 214"/>
    <n v="945.3"/>
    <x v="284"/>
    <s v="TA24 1626 REPARACION 5833-BZK KMS.234077 CAMBIAR ACEITE LD7, FILTROS DE ACEITE, COMBUSTIBLE, AIRE, RESPIRADERO Y SECADOR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5142"/>
    <s v="D"/>
    <d v="2024-11-21T00:00:00"/>
    <n v="22024000022"/>
    <s v="2024 11 1361 214"/>
    <n v="944.49"/>
    <x v="285"/>
    <s v="DESMONTAR  Y MONTAR ACCESORIOS PARA SUSTITUIR BATERIAS DE VEHÍCULO MATRÍCULA 4894JLF/SERV. EXTINCION DE INCEND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0402"/>
    <s v="D"/>
    <d v="2024-12-12T00:00:00"/>
    <n v="22024001013"/>
    <s v="2024 11 1321 214"/>
    <n v="943.8"/>
    <x v="848"/>
    <s v="FABRICACION DE RUEDAS SEGUN MUESTRA PERO EN DIAMETRO 100 mm EN NAYLON."/>
    <s v="300"/>
    <s v="CIGALES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6446"/>
    <s v="D"/>
    <d v="2024-10-07T00:00:00"/>
    <n v="22024000464"/>
    <s v="2024 11 1631 214"/>
    <n v="937.46"/>
    <x v="746"/>
    <s v="REPARACION HIDROLIMPIADORA FURGON 5461-BZY / CONVERTIDOR 12V A 2...// AM EXP 23/2020 // SERVICIO DE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1542"/>
    <s v="D"/>
    <d v="2024-10-30T00:00:00"/>
    <n v="22024001638"/>
    <s v="2024 07 1711 214"/>
    <n v="932.2"/>
    <x v="512"/>
    <s v="3255GXH. VERIFICACION DE EMISIONES DE GASES, DESMONTAJE Y MONTAJE DE INYECTORES PARA SU COMPROBACION Y LIMPIEZA, SUSTITU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45082"/>
    <s v="D"/>
    <d v="2024-10-02T00:00:00"/>
    <n v="22024000506"/>
    <s v="2024 10 2412 22199"/>
    <n v="930.93"/>
    <x v="192"/>
    <s v="SUMINISTRO MATERIAL TKROM M-40 DAMASCO PLASTICO MATE 15LTPARA EL CURSO DE  PINTURA DECORATIVA VI MIXTO/23/VA0007 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8006"/>
    <s v="AD"/>
    <d v="2024-10-14T00:00:00"/>
    <n v="22024007639"/>
    <s v="2024 05 4312 22706"/>
    <n v="713.78"/>
    <x v="9"/>
    <s v="COSTE DIR. FAC. OBRA MDO MUNICIPAL MARQUESINA EXPTE 05 IDEEC_M_MAR_2022"/>
    <s v="220"/>
    <s v="ZARATAN"/>
    <s v="VALLADOLID"/>
    <x v="0"/>
    <s v="PrAbier - Procedimiento Abierto"/>
    <s v="MultiC - MultiCriterio"/>
    <x v="2"/>
    <x v="3"/>
    <s v="2"/>
    <s v="2. Gastos corrientes en bienes y servicios"/>
    <s v="05"/>
    <x v="0"/>
    <s v="4312"/>
    <s v="4312. Mercados"/>
    <s v="22"/>
    <s v="22706"/>
  </r>
  <r>
    <n v="220240045029"/>
    <s v="D"/>
    <d v="2024-10-02T00:00:00"/>
    <n v="22024001012"/>
    <s v="2024 11 1321 213"/>
    <n v="902.06"/>
    <x v="744"/>
    <s v="Kit profesional de camara marcha atras con instalacion para grua, incluyendo: ( ¿ Monitor 7¿ TFT alta resolución 1080 p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4670"/>
    <s v="AD/"/>
    <d v="2024-12-31T00:00:00"/>
    <n v="22024008119"/>
    <s v="2024 11 1621 623"/>
    <n v="-1999.29"/>
    <x v="1022"/>
    <s v="Anula 920240020408 /// ADQUISICIÓN DE PAPELERAS PARA EVENTOS EN LA PLAZA MAYOR. SERVICIO DE LIMPIEZA."/>
    <n v="220"/>
    <s v="PARC DE LA COTE JOIRE"/>
    <s v="WASQUEHAL CEDEX"/>
    <x v="1"/>
    <s v="AdDirec - Adjudicación Directa"/>
    <s v="SinC - Sin Criterio"/>
    <x v="0"/>
    <x v="3"/>
    <s v="6"/>
    <s v="6. Inversiones reales"/>
    <s v="11"/>
    <x v="1"/>
    <s v="1621"/>
    <s v="1621. Recogida de residuos"/>
    <s v="62"/>
    <s v="623"/>
  </r>
  <r>
    <n v="220240048997"/>
    <s v="AD"/>
    <d v="2024-10-18T00:00:00"/>
    <n v="22024002834"/>
    <s v="2024 03 9241 632"/>
    <n v="19965"/>
    <x v="1023"/>
    <s v="EXP. SPC 35/2024 PSP: HABILITAR ESPACIOS PARA PEGAR CARTELES INFORMATIVOS EN ZONA ESGUEVA 1"/>
    <s v="230"/>
    <s v="VALLADOLID"/>
    <s v="VALLADOLID"/>
    <x v="2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64671"/>
    <s v="AD"/>
    <d v="2024-12-31T00:00:00"/>
    <n v="22024009593"/>
    <s v="2024 07 1711 623"/>
    <n v="16443.900000000001"/>
    <x v="1024"/>
    <s v="ADQUISICION DE TRITURADORA AGRICOLA PARA LABORES DE DESBROCE EN PARCELAS MUNICIPALES."/>
    <n v="220"/>
    <s v="VALLADOLID"/>
    <s v="VALLADOLID"/>
    <x v="1"/>
    <s v="AdDirec - Adjudicación Directa"/>
    <s v="SinC - Sin Criterio"/>
    <x v="0"/>
    <x v="3"/>
    <s v="6"/>
    <s v="6. Inversiones reales"/>
    <s v="07"/>
    <x v="4"/>
    <s v="1711"/>
    <s v="1711. Parques y jardines"/>
    <s v="62"/>
    <s v="623"/>
  </r>
  <r>
    <n v="220240058835"/>
    <s v="AD"/>
    <d v="2024-12-05T00:00:00"/>
    <n v="22024009089"/>
    <s v="2024 02 9332 632"/>
    <n v="43454.32"/>
    <x v="124"/>
    <s v="ADECUACIÓN DE LA INSTALACIÓN DE DETECCIÓN DE INCENDIOS DEL EDIFI. MUNICIPAL DE STA. ANA  A LA NORMATIVA VIGENTE"/>
    <s v="220"/>
    <s v="VALLADOLID"/>
    <s v="VALLADOLID"/>
    <x v="2"/>
    <s v="AdDirec - Adjudicación Directa"/>
    <s v="SinC - Sin Criterio"/>
    <x v="0"/>
    <x v="3"/>
    <s v="6"/>
    <s v="6. Inversiones reales"/>
    <s v="02"/>
    <x v="2"/>
    <s v="9332"/>
    <s v="9332. Mantenimiento de edificios e instalaciones municipales"/>
    <s v="63"/>
    <s v="632"/>
  </r>
  <r>
    <n v="220240051511"/>
    <s v="D"/>
    <d v="2024-10-30T00:00:00"/>
    <n v="22024001637"/>
    <s v="2024 07 1711 213"/>
    <n v="899.86"/>
    <x v="193"/>
    <s v="MANO DE OBRA / MANO DE OBRA / MANO DE OBRA / MANO DE OBRA / DUMPER MOTOR ARRANQUE 50495901 HATZ / MANO DE OBRA / TORO CO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2145"/>
    <s v="D"/>
    <d v="2024-12-20T00:00:00"/>
    <n v="22024003059"/>
    <s v="2024 08 1532 214"/>
    <n v="871.18"/>
    <x v="285"/>
    <s v="H.M.O.  REVISAR  ARRANQUE  Y  HACER PRUEBAS PARA DETERMINAR FALLO EN ARRANQUE /  H.M.O. MANTENIMIENTO Y REVISION /   H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59718"/>
    <s v="D"/>
    <d v="2024-12-10T00:00:00"/>
    <n v="22024001637"/>
    <s v="2024 07 1711 213"/>
    <n v="869.46"/>
    <x v="193"/>
    <s v="MANO DE OBRA / ACEITE LDX 20W 50 (LTS) / HUSTLER FILTRO REF 601413X / HUSTLER FILTRO ACEITE 140517050 / ACEITE MOTOR AD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59792"/>
    <s v="D"/>
    <d v="2024-12-10T00:00:00"/>
    <n v="22024001633"/>
    <s v="2024 07 1711 22199"/>
    <n v="868.16"/>
    <x v="268"/>
    <s v="ALBARAN: AV24/07178 F: 29/11/2024 / BOTA LIBRA GORE TEX 02 T-38 / PROTECTOR AUDITIVO PELTOR OPTIME III H540A 3M / No VAL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0379"/>
    <s v="D"/>
    <d v="2024-12-12T00:00:00"/>
    <n v="22024000440"/>
    <s v="2024 11 1621 214"/>
    <n v="862.62"/>
    <x v="514"/>
    <s v="ALBARAN 0029781 4069KXH: 37,50 ALBARAN 0029813 4069KXH: 141,69 ALBARAN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1843"/>
    <s v="D"/>
    <d v="2024-11-04T00:00:00"/>
    <n v="22024000506"/>
    <s v="2024 10 2412 22199"/>
    <n v="859.25"/>
    <x v="245"/>
    <s v="SUMINISTRO DE PAPEL TAPAR PASILLO 90GR 90CM X 100M CURSO DE  PINTURA DECORATIVA VI  DEL C. DE F.  EMPLEO- JACINTO BENAV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9960"/>
    <s v="D"/>
    <d v="2024-10-24T00:00:00"/>
    <n v="22024000440"/>
    <s v="2024 11 1621 214"/>
    <n v="854.68"/>
    <x v="514"/>
    <s v="TOTAL REPARACION MATRICULA 4069KXH / TOTAL PIEZAS / ANEXO DETALLE FTM009482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116"/>
    <s v="AD"/>
    <d v="2024-11-20T00:00:00"/>
    <n v="22024008574"/>
    <s v="2024 03 9241 22199"/>
    <n v="854.26"/>
    <x v="289"/>
    <s v="SPC 161/2024 REPOSICIÓN DE MATERIAL AUDIOVISUAL DE CENTROS CÍVICOS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53221"/>
    <s v="AD"/>
    <d v="2024-11-07T00:00:00"/>
    <n v="22024008071"/>
    <s v="2024 02 9332 213"/>
    <n v="1674.3"/>
    <x v="124"/>
    <s v="INTERVENCIONES REALIZADAS EN INSTAL. DE SEGURIDAD EN CASO DE INCENDIO EN EDIFICIOS GESTIONADOS POR EL ÁREA."/>
    <s v="220"/>
    <s v="VALLADOLID"/>
    <s v="VALLADOLID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3"/>
  </r>
  <r>
    <n v="220240048996"/>
    <s v="AD"/>
    <d v="2024-10-18T00:00:00"/>
    <n v="22024007855"/>
    <s v="2024 06 3232 213"/>
    <n v="1210"/>
    <x v="124"/>
    <s v="ACTUACIONES EN EXTINTORES DE COLEGIOS PUBLICOS, NO INCLUIDOS EN EL CTTO DE MANTENIMIENTO DE STMAS DE EXTINCIÓN. 2024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3"/>
  </r>
  <r>
    <n v="220240052309"/>
    <s v="AD"/>
    <d v="2024-11-05T00:00:00"/>
    <n v="22024008116"/>
    <s v="2024 11 1321 633"/>
    <n v="1185.8"/>
    <x v="124"/>
    <s v="SUSTITUCIÓN Y REPARACIÓN DE SISTEMA DE DETECCIÓN DE MONÓXIDO DE CARBONO EN DISTRITO 5 DE POLICÍA MUNICIPAL"/>
    <s v="220"/>
    <s v="VALLADOLID"/>
    <s v="VALLADOLID"/>
    <x v="0"/>
    <s v="AdDirec - Adjudicación Directa"/>
    <s v="SinC - Sin Criterio"/>
    <x v="0"/>
    <x v="3"/>
    <s v="6"/>
    <s v="6. Inversiones reales"/>
    <s v="11"/>
    <x v="1"/>
    <s v="1321"/>
    <s v="1321. Policía municipal"/>
    <s v="63"/>
    <s v="633"/>
  </r>
  <r>
    <n v="220240048717"/>
    <s v="AD"/>
    <d v="2024-10-17T00:00:00"/>
    <n v="22024007856"/>
    <s v="2024 06 3231 213"/>
    <n v="484"/>
    <x v="124"/>
    <s v="ACTUACIONES EN EXTINTORES EIM FUERA DE CTTO MANTENIMIENTO STMAS EXTINCIÓN. 2024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1"/>
    <s v="213"/>
  </r>
  <r>
    <n v="220240053830"/>
    <s v="AD"/>
    <d v="2024-11-15T00:00:00"/>
    <n v="22024008579"/>
    <s v="2024 11 1361 22199"/>
    <n v="401.12"/>
    <x v="124"/>
    <s v="EXTINTORES DE PRÁCTICAS DE AGUA (24 UD) Y CO2 (6 UD) Y PRECINTOS DE PLASTICO (450 UD)/SERV. EXTINCION DE INCENDIOS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57908"/>
    <s v="AD"/>
    <d v="2024-12-04T00:00:00"/>
    <n v="22024008812"/>
    <s v="2024 10 2314 213"/>
    <n v="232.02"/>
    <x v="124"/>
    <s v="SUSTITUCION DETECTOR DE INCENDIOS ESPACIO JOVEN ZONA NORTE NOV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1"/>
    <s v="213"/>
  </r>
  <r>
    <n v="220240053254"/>
    <s v="AD"/>
    <d v="2024-11-08T00:00:00"/>
    <n v="22024008129"/>
    <s v="2024 10 2312 213"/>
    <n v="45.92"/>
    <x v="124"/>
    <s v="CORRECTIVOS CONTRA INCENDIOS,SEÑALES DE EXTINCION Y EVACUACION DEL C. DE APRENDIZAJE A LO LARGO DE LA VIDA- INICIATIVA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3"/>
  </r>
  <r>
    <n v="220240062736"/>
    <s v="AD"/>
    <d v="2024-12-23T00:00:00"/>
    <n v="22024008812"/>
    <s v="2024 10 2314 213"/>
    <n v="0.3"/>
    <x v="124"/>
    <s v="AMPLIACION IMPORTE SUSTITUCION DETECTOR DE INCENDIOS ESPACIO JOVEN ZONA NORTE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1"/>
    <s v="213"/>
  </r>
  <r>
    <n v="220240061691"/>
    <s v="AD"/>
    <d v="2024-12-18T00:00:00"/>
    <n v="22024009333"/>
    <s v="2024 06 3321 22199"/>
    <n v="78"/>
    <x v="1025"/>
    <s v="CTTO SUMINISTRO ATRILES PLEGABLES BIBLIOTECAS MUNICIPALES. 1 SEMANA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199"/>
  </r>
  <r>
    <n v="220240044779"/>
    <s v="AD"/>
    <d v="2024-10-01T00:00:00"/>
    <n v="22024006707"/>
    <s v="2024 10 2314 22613"/>
    <n v="1815"/>
    <x v="1026"/>
    <s v="CONTENIDOS ESPECIALES 25 ANIVERSARIO PROGRAMA VALLANOCHEY PUCELA CHEF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49930"/>
    <s v="D"/>
    <d v="2024-10-24T00:00:00"/>
    <n v="22024000442"/>
    <s v="2024 11 1621 22103"/>
    <n v="849.42"/>
    <x v="751"/>
    <s v="ADBLUE A GRANEL...// AM EXP 18/2022 // SERVICIO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3"/>
  </r>
  <r>
    <n v="220240048702"/>
    <s v="AD"/>
    <d v="2024-10-17T00:00:00"/>
    <n v="22024007711"/>
    <s v="2024 10 2312 212"/>
    <n v="1439.9"/>
    <x v="1027"/>
    <s v="VALORACION DE REPARACION DE GOTERAS EN EL LOCAL DE LA CALLE REJA 17, UBICADA LA ASOCIACION DE PARKINSON- INICIATIVAS SOC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55100"/>
    <s v="AD"/>
    <d v="2024-11-20T00:00:00"/>
    <n v="22024008440"/>
    <s v="2024 10 2312 212"/>
    <n v="726"/>
    <x v="1027"/>
    <s v="REPARACION GOTERA DEL LOCAL EN CALLE REJA,17PROPIEDAD DEL AYUN CEDIDO A LA ASOCIACION DE PARKINSON- INICIA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48693"/>
    <s v="AD"/>
    <d v="2024-10-16T00:00:00"/>
    <n v="22024007665"/>
    <s v="2024 09 4321 22799"/>
    <n v="6050"/>
    <x v="1028"/>
    <s v="SERVICIO ASISTENCIA EN  LA JUSTIFICACION ACTUACIONES DESARROLLADAS DEL PROYECTO VALLADOLID DESTINO TURISTICO INTELIGENTE"/>
    <s v="220"/>
    <s v="BARCELONA"/>
    <s v="BARCELONA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44797"/>
    <s v="AD"/>
    <d v="2024-10-01T00:00:00"/>
    <n v="22024006847"/>
    <s v="2024 07 1711 22799"/>
    <n v="312.39999999999998"/>
    <x v="1029"/>
    <s v="Contenedores higiénicos para WC femeninos de las casetas del servicio. Ejercicio 2024"/>
    <s v="220"/>
    <s v="CIGUÑUELA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48017"/>
    <s v="AD"/>
    <d v="2024-10-14T00:00:00"/>
    <n v="22024007677"/>
    <s v="2024 08 1532 214"/>
    <n v="3121.16"/>
    <x v="565"/>
    <s v="REPARACIÓN DE AVERIA DE  RETROEXCAVADORA ESTAND, JCB-3CXT.C"/>
    <s v="220"/>
    <s v="VALLADOLID"/>
    <s v="VALLADOLID"/>
    <x v="0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46640"/>
    <s v="AD"/>
    <d v="2024-10-07T00:00:00"/>
    <n v="22024007575"/>
    <s v="2024 07 1711 213"/>
    <n v="1037.9100000000001"/>
    <x v="565"/>
    <s v="Mantenimiento y reparación de maquinaria (máquina retro-excavadora) fuera del Acuerdo Marco de reparación.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1"/>
    <s v="213"/>
  </r>
  <r>
    <n v="220240057832"/>
    <s v="AD"/>
    <d v="2024-12-03T00:00:00"/>
    <n v="22024007575"/>
    <s v="2024 07 1711 213"/>
    <n v="168.49"/>
    <x v="565"/>
    <s v="AD COMPLEMENTARIO AL APROBADO PARA MANTENIMIENTO Y REPARACION DE MAQUINARIA FUERA DEL A.M. EJERCICIO 2024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1"/>
    <s v="213"/>
  </r>
  <r>
    <n v="220240061624"/>
    <s v="AD"/>
    <d v="2024-12-18T00:00:00"/>
    <n v="22024009153"/>
    <s v="2024 10 2312 212"/>
    <n v="6782.05"/>
    <x v="1030"/>
    <s v="REPARACION DE FILTRACIONES- CVA RIO ESGUEVA- INICIATIVAS SOCIALES"/>
    <s v="220"/>
    <s v="RENEDO DE ESGUEVA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59786"/>
    <s v="D"/>
    <d v="2024-12-10T00:00:00"/>
    <n v="22024001638"/>
    <s v="2024 07 1711 214"/>
    <n v="849.29"/>
    <x v="284"/>
    <s v="TA24 1990 REPARACION 4416-KJX KMS.165014 REVISAR Y LOCALIZAR PERDIDA DE ACEITE POR EL INTERCAMBIADOR DE ACEITE, SUSTITUI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1067"/>
    <s v="D"/>
    <d v="2024-12-17T00:00:00"/>
    <n v="22024000464"/>
    <s v="2024 11 1631 214"/>
    <n v="844.12"/>
    <x v="284"/>
    <s v="TA24 1924 REPARACION 5461-BZY KMS.171062 CAMBIAR VALVULINAS, CAM...// AM EXP 23/2020 // SERVICIO DE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3977"/>
    <s v="D"/>
    <d v="2024-11-18T00:00:00"/>
    <n v="22024000078"/>
    <s v="2024 03 9241 212"/>
    <n v="841.25"/>
    <x v="166"/>
    <s v="Albarán: VA24/4527 Fecha: 23/10/24 / TABLERO ABEDUL CARROCERIA 15MM / * CENTRO CIVICO LUELMO *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3917"/>
    <s v="D"/>
    <d v="2024-11-18T00:00:00"/>
    <n v="22024000440"/>
    <s v="2024 11 1621 214"/>
    <n v="833.25"/>
    <x v="841"/>
    <s v="REPARACIONES MAQUINARIA JARDINERÍAREPARACIONES VA-24/744, VA-24/749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650"/>
    <s v="AD"/>
    <d v="2024-12-18T00:00:00"/>
    <n v="22024009175"/>
    <s v="2024 11 1631 214"/>
    <n v="3428.14"/>
    <x v="286"/>
    <s v="SUMINISTRO DE NEUMÁTICOS DE CAMIÓN POR ACUERDO MARCO 18/2022. SERVICIO DE LIMPIEZA VIARIA.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0419"/>
    <s v="D"/>
    <d v="2024-12-12T00:00:00"/>
    <n v="22024000022"/>
    <s v="2024 11 1361 214"/>
    <n v="800.86"/>
    <x v="746"/>
    <s v="REPARACION COMPRESORES DE DOS UNIDADES MOVILES /KIT FILTROS/ ACEITE COMPRESOR / MANO DE OBRA//SERV. EXTINCION INCEND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49951"/>
    <s v="D"/>
    <d v="2024-10-24T00:00:00"/>
    <n v="22024000440"/>
    <s v="2024 11 1621 214"/>
    <n v="797.72"/>
    <x v="841"/>
    <s v="RA VA-24/000679, RA VA-24/000686, RA VA-24/000687, RA VA-24/000690, RA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9994"/>
    <s v="D"/>
    <d v="2024-10-24T00:00:00"/>
    <n v="22024001633"/>
    <s v="2024 07 1711 22199"/>
    <n v="783.05"/>
    <x v="193"/>
    <s v="HILO STIHL CORTE REDONDO Ø 2,7 MM X 208,0 M 9302227 / PENTAFLON CARTUCHO PENTAGRAS SPT + CERA. / STIHL FILTRO DE AIRE 41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5098"/>
    <s v="D"/>
    <d v="2024-10-02T00:00:00"/>
    <n v="22024000456"/>
    <s v="2024 11 1621 22199"/>
    <n v="781.28"/>
    <x v="162"/>
    <s v="CABLE INFOR/DATOS UTP-6 LSZH L.HAL (BOBINA / MANGUITO AISCAN ACERO PRES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7498"/>
    <s v="D"/>
    <d v="2024-10-10T00:00:00"/>
    <n v="22024001011"/>
    <s v="2024 11 1321 214"/>
    <n v="775.73"/>
    <x v="511"/>
    <s v="EJE DE RUEDA TRASERA V-STROM 650 / TUERCA EJE RUEDA TRASERA V-STROM / KIT DE TRANSMISIÓN V-STROM 15X47X118 525XSO / FILT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5106"/>
    <s v="D"/>
    <d v="2024-10-02T00:00:00"/>
    <n v="22024000441"/>
    <s v="2024 11 1621 214"/>
    <n v="775.61"/>
    <x v="837"/>
    <s v="755076 ROTULA VOLVO 09773601 / DEPOSITO EXPANSION RVI PREMIUM / ROT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148"/>
    <s v="D"/>
    <d v="2024-12-20T00:00:00"/>
    <n v="22024000079"/>
    <s v="2024 03 9241 213"/>
    <n v="775.33"/>
    <x v="195"/>
    <s v="MATERIAL DE FERRETERÍA PARA CC CANAL DE CASTILL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5126"/>
    <s v="D"/>
    <d v="2024-10-02T00:00:00"/>
    <n v="22024000449"/>
    <s v="2024 11 1631 22110"/>
    <n v="768.21"/>
    <x v="276"/>
    <s v="BOLSA NEGRA 90X95 G-140 BDRPLTOTAL (1000 unid)///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10"/>
  </r>
  <r>
    <n v="220240058056"/>
    <s v="D"/>
    <d v="2024-12-04T00:00:00"/>
    <n v="22024000464"/>
    <s v="2024 11 1631 214"/>
    <n v="760.06"/>
    <x v="285"/>
    <s v="H.M.O.  HACER  DIAGNOSIS,  REALIZAR PRUEBAS Y DETERMINAR AVERIA /   H.M.O.  SUSTITUIR  BUJIAS  Y BOBINAS. BORRAR FALL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5085"/>
    <s v="AD"/>
    <d v="2024-11-20T00:00:00"/>
    <n v="22024008679"/>
    <s v="2024 06 3232 213"/>
    <n v="1089"/>
    <x v="1031"/>
    <s v="REPARACIONES DE PORTEROS AUTOMATICOS EN LOS COLEGIOS PUBLICOS. 1 MES"/>
    <s v="220"/>
    <s v="CIGALES"/>
    <s v="VALLADOLID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3"/>
  </r>
  <r>
    <n v="220240053264"/>
    <s v="AD"/>
    <d v="2024-11-08T00:00:00"/>
    <n v="22024008155"/>
    <s v="2024 01 9207 22699"/>
    <n v="1197.9000000000001"/>
    <x v="366"/>
    <s v="ADJUDICA TRABAJOS DE MAQUETACIÓN Y DISEÑO Nº 19 REVISTA ALELUYA - NAVIDAD 2024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699"/>
  </r>
  <r>
    <n v="220240061686"/>
    <s v="AD"/>
    <d v="2024-12-18T00:00:00"/>
    <n v="22024009311"/>
    <s v="2024 07 1711 22799"/>
    <n v="99.22"/>
    <x v="366"/>
    <s v="Renovación del almacenamiento y dominio de la página web del Servicio de Parques y Jardines.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55071"/>
    <s v="AD"/>
    <d v="2024-11-20T00:00:00"/>
    <n v="22024007673"/>
    <s v="2024 11 1631 625"/>
    <n v="9944.86"/>
    <x v="1032"/>
    <s v="ADQUISICIÓN EQUIPAMIENTO NECESARIO PARA ALMACENAR PRODUCTOS QUÍMICOS SEGÚN RD-656/2017. SERVICIO DE LIMPIEZA VIARIA."/>
    <s v="220"/>
    <s v="ZARAGOZA"/>
    <s v="ZARAGOZA"/>
    <x v="1"/>
    <s v="AdDirec - Adjudicación Directa"/>
    <s v="SinC - Sin Criterio"/>
    <x v="0"/>
    <x v="3"/>
    <s v="6"/>
    <s v="6. Inversiones reales"/>
    <s v="11"/>
    <x v="1"/>
    <s v="1631"/>
    <s v="1631. Limpieza viaria"/>
    <s v="62"/>
    <s v="625"/>
  </r>
  <r>
    <n v="220240058164"/>
    <s v="D"/>
    <d v="2024-12-04T00:00:00"/>
    <n v="22024000442"/>
    <s v="2024 11 1621 22103"/>
    <n v="755.04"/>
    <x v="751"/>
    <s v="ADBLUE A GRANEL...// AM EXP 18/2022 // SERVICIO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3"/>
  </r>
  <r>
    <n v="220240058200"/>
    <s v="D"/>
    <d v="2024-12-04T00:00:00"/>
    <n v="22024000441"/>
    <s v="2024 11 1621 214"/>
    <n v="753.59"/>
    <x v="837"/>
    <s v="SENSOR TEMPERATURA GASES ESCAPE IVECO / TIRANTE BARRA ESTABILIZAD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6403"/>
    <s v="D"/>
    <d v="2024-10-07T00:00:00"/>
    <n v="22024000440"/>
    <s v="2024 11 1621 214"/>
    <n v="750.35"/>
    <x v="82"/>
    <s v="MANO DE OBRA / M.O.CAMBIAR BARRA ESTABILIZADORA, SILENTBLOC TRASE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2561"/>
    <s v="D"/>
    <d v="2024-11-05T00:00:00"/>
    <n v="22024001011"/>
    <s v="2024 11 1321 214"/>
    <n v="738.78"/>
    <x v="286"/>
    <s v="195/55R20 MICHELIN PRIM3 95H ( 3709-KGD ) / S.I. GESTION DE NFU CAT. C ( 3709-KGD ) / PINCHAZO CUBIERTA ( 8683-LZR ) / 2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9747"/>
    <s v="D"/>
    <d v="2024-12-10T00:00:00"/>
    <n v="22024001638"/>
    <s v="2024 07 1711 214"/>
    <n v="737.63"/>
    <x v="511"/>
    <s v="BOMBA DE FRENO TRASERO / MANETA DE FRENO TRASERO / CBS MASTER CILINDRO REPARATIDOR DE FRENADA INTEGRAL / LÍQUIDO FRENO /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45112"/>
    <s v="D"/>
    <d v="2024-10-02T00:00:00"/>
    <n v="22024000456"/>
    <s v="2024 11 1621 22199"/>
    <n v="735.46"/>
    <x v="848"/>
    <s v="SUMINISTRO DE BIDÓN METÁLICO 200 LITROS, BALLESTA, PINTADO EN RA...// AM EXP 18/2022 // SERVICIO DE LIMPIEZA."/>
    <s v="300"/>
    <s v="CIGALES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1464"/>
    <s v="D"/>
    <d v="2024-10-30T00:00:00"/>
    <n v="22024000021"/>
    <s v="2024 11 1361 22199"/>
    <n v="725.01"/>
    <x v="263"/>
    <s v="CINTA REFL. FLECHA ROJA/BLAN TARGET / BATERIA AGER 180AH 68003 / POLIFLEX PLUS CAR.GRIS 300CC / ESPUMA POLIURETANO C-45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5021"/>
    <s v="D"/>
    <d v="2024-10-02T00:00:00"/>
    <n v="22024000456"/>
    <s v="2024 11 1621 22199"/>
    <n v="718.69"/>
    <x v="162"/>
    <s v="TUBO PH MAS VLE 600MM HO 8W 840 T8 / TASA ECORAEE   (R.DECRETO 208/2005)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1501"/>
    <s v="D"/>
    <d v="2024-10-30T00:00:00"/>
    <n v="22024001633"/>
    <s v="2024 07 1711 22199"/>
    <n v="718.44"/>
    <x v="193"/>
    <s v="O.W. TORNILLO REF. 26357 CIZALLA / CINTA AISLANTE 3M TEMPLEX 155 MARRON 19x20MT. / ESCOBA OUTILS-WOLF REF. UIM / CUCHILL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5462"/>
    <s v="D"/>
    <d v="2024-10-03T00:00:00"/>
    <n v="22024001638"/>
    <s v="2024 07 1711 214"/>
    <n v="716.94"/>
    <x v="284"/>
    <s v="TA24 1581 REPARACION 3687-FJM KMS.142404 CAMBIAR ACEITE MOTOR, FILTROS DE ACEITE, GASOIL, AIRE REVISAR NIVELES, CORREAS,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0409"/>
    <s v="D"/>
    <d v="2024-12-12T00:00:00"/>
    <n v="22024001011"/>
    <s v="2024 11 1321 214"/>
    <n v="714.18"/>
    <x v="511"/>
    <s v="DISCO DE FRENO DELANTERO NG 1056X VERSYS 650 / DISCO DE FRENO TRASERO VERSYS 650 NG1789X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1030"/>
    <s v="D"/>
    <d v="2024-12-17T00:00:00"/>
    <n v="22024000441"/>
    <s v="2024 11 1621 214"/>
    <n v="714.14"/>
    <x v="837"/>
    <s v="BRIDA ALETA 42MM REGU. METALICA ZINC. / KIT CONECTOR 2 VIAS HEMBRA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107"/>
    <s v="AD"/>
    <d v="2024-11-20T00:00:00"/>
    <n v="22024008592"/>
    <s v="2024 11 1621 213"/>
    <n v="4190.84"/>
    <x v="843"/>
    <s v="EQUIPOS Y SISTEMAS PARA LA GESTIÓN DEL REPOSTAJE DE ACEITES Y CARBURANTES. SERVICIO DE LIMPIEZA.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1"/>
    <s v="213"/>
  </r>
  <r>
    <n v="220240051403"/>
    <s v="D"/>
    <d v="2024-10-30T00:00:00"/>
    <n v="22024001638"/>
    <s v="2024 07 1711 214"/>
    <n v="713.28"/>
    <x v="284"/>
    <s v="TA24 1672 REPARACION 3856-DDD KMS.473976  CAMBIAR PASTILLAS DE FRENOS DELANTERAS Y TRASERAS, SUAVIZAR PINZAS DE FRENO, M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45003"/>
    <s v="D"/>
    <d v="2024-10-02T00:00:00"/>
    <n v="22024000940"/>
    <s v="2024 06 3232 212"/>
    <n v="706.36"/>
    <x v="162"/>
    <s v="TUBO LED PH 14,7W 4000K T8 1200MM UO / TASA ECORAEE / REGLETA  OBO 72CE BL / REGLETA OBO 74CE BL // GARCÍA QUINTAN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1042"/>
    <s v="D"/>
    <d v="2024-12-17T00:00:00"/>
    <n v="22024000440"/>
    <s v="2024 11 1621 214"/>
    <n v="694.78"/>
    <x v="82"/>
    <s v="MANO DE OBRA/M.O. D/M INYECTORES DEL VEHÍCULO/COMPROBACION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412"/>
    <s v="D"/>
    <d v="2024-11-21T00:00:00"/>
    <n v="22024001013"/>
    <s v="2024 11 1321 214"/>
    <n v="694.43"/>
    <x v="750"/>
    <s v="BREMB/P23090 - PASTILLA DE FRENO / TEXTO/ - 3357GHK / SERCA/S642631 - JGO ALFOMBRAS 100% GOMA REVERSIBLES / TEXTO/ - ABO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8563"/>
    <s v="D"/>
    <d v="2024-10-16T00:00:00"/>
    <n v="22024001638"/>
    <s v="2024 07 1711 214"/>
    <n v="693.23"/>
    <x v="512"/>
    <s v="3255GXH. VERIFICACION CON ANALIZADOR DE GASES DE EMISIONES. SUSTITUCION VALVULA EGR, LIMPIEZA DE SISTEMA DE ESCAPE Y PRU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1396"/>
    <s v="D"/>
    <d v="2024-10-30T00:00:00"/>
    <n v="22024001638"/>
    <s v="2024 07 1711 214"/>
    <n v="692.2"/>
    <x v="284"/>
    <s v="TA24 1725 REPARACION VA-9532-X KMS.90195 CAMBIAR ACEITE MOTOR, FILTROS DE ACEITE, GASOIL, AIRE, REVISAR NIVELES, LUCES Y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1059"/>
    <s v="D"/>
    <d v="2024-12-17T00:00:00"/>
    <n v="22024000440"/>
    <s v="2024 11 1621 214"/>
    <n v="692.1"/>
    <x v="284"/>
    <s v="TA24 1876 REPARACIÓN MATRÍCULA 4178-JDZ KM 255709 CAMBIAR ACEITE M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0413"/>
    <s v="D"/>
    <d v="2024-12-12T00:00:00"/>
    <n v="22024001011"/>
    <s v="2024 11 1321 214"/>
    <n v="692.08"/>
    <x v="511"/>
    <s v="REGULADOR SGR PEIGEPT SATELIS 250/500 MOTOR PIAGGIO / JUEGO PASTILLAS DE FRENO DELANTERO IZQ V-STROM 650 EBC FA231HH / J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5076"/>
    <s v="D"/>
    <d v="2024-10-02T00:00:00"/>
    <n v="22024000940"/>
    <s v="2024 06 3232 212"/>
    <n v="688.08"/>
    <x v="249"/>
    <s v="MATERIAL DE ALBAÑILERÍA EN DISTINTOS COLEGIOS PÚBL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3405"/>
    <s v="D"/>
    <d v="2024-11-11T00:00:00"/>
    <n v="22024000079"/>
    <s v="2024 03 9241 213"/>
    <n v="682.95"/>
    <x v="193"/>
    <s v="MATERIAL FERRETERÍA PARA CC BAILARIN VICENTE ESCUDERO (ID 42478 // CABLE ACERO GALVANI / TENSOR AB/GAN/ANILLA  6 1/4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4942"/>
    <s v="D"/>
    <d v="2024-10-02T00:00:00"/>
    <n v="22024000506"/>
    <s v="2024 10 2412 22199"/>
    <n v="682.86"/>
    <x v="245"/>
    <s v="SUMINISTRO DE MASSIMA + BLANCO 12L PRA EL CURSO DE  PINTURA DECORATIVA VI MIXTO/23/VA0007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5071"/>
    <s v="D"/>
    <d v="2024-10-02T00:00:00"/>
    <n v="22024000940"/>
    <s v="2024 06 3232 212"/>
    <n v="676.28"/>
    <x v="267"/>
    <s v="3VNTCSPM - Batería Saft-Arts 3,6V 1.6AH 3VNT CS PM Fastón 2,8 / T - 64 unidades // CENTRO EDUCACIÓN ESPECIAL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9996"/>
    <s v="D"/>
    <d v="2024-10-24T00:00:00"/>
    <n v="22024001637"/>
    <s v="2024 07 1711 213"/>
    <n v="671.34"/>
    <x v="193"/>
    <s v="MANO DE OBRA / STIHL CABEZAL DE CORTE AUTOCUT 27-2 40028202302 / STIHL PLATO DE APRIETE 41377103800 / MANO DE OBRA / MAN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58235"/>
    <s v="D"/>
    <d v="2024-12-04T00:00:00"/>
    <n v="22024000456"/>
    <s v="2024 11 1621 22199"/>
    <n v="668.75"/>
    <x v="162"/>
    <s v="TERMINAL CEMBRE T- 6.M-6     Cu / TERMINAL CEMBRE T-10.M-6     Cu / TERMINAL...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5279"/>
    <s v="D"/>
    <d v="2024-11-21T00:00:00"/>
    <n v="22024001637"/>
    <s v="2024 07 1711 213"/>
    <n v="658.54"/>
    <x v="507"/>
    <s v="ACEITE PENETRANTE EN SPRAY / TAPADERA / Distribuidor de ventilación / FUSIBLE &quot;&quot;MINI&quot;&quot; 20A / CINTA AISLANTE / Cable simétr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2093"/>
    <s v="D"/>
    <d v="2024-12-20T00:00:00"/>
    <n v="22024000078"/>
    <s v="2024 03 9241 212"/>
    <n v="655.8"/>
    <x v="193"/>
    <s v="SUMINISTRO DE MATERIAL DE CERRAJERÍA PARA VARIOS CENTROS CÍV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61692"/>
    <s v="AD"/>
    <d v="2024-12-18T00:00:00"/>
    <n v="22024009351"/>
    <s v="2024 11 1621 641"/>
    <n v="2370.79"/>
    <x v="843"/>
    <s v="SUMINISTRO SOFTWARE Y LICENCIA PARA GESTIÓN DE REPOSTAJE Y LUBRICANTES. SERVICIO DE LIMPIEZA.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621"/>
    <s v="1621. Recogida de residuos"/>
    <s v="64"/>
    <s v="641"/>
  </r>
  <r>
    <n v="220240053215"/>
    <s v="AD"/>
    <d v="2024-11-07T00:00:00"/>
    <n v="22024006640"/>
    <s v="2024 04 3121 22199"/>
    <n v="23.6"/>
    <x v="409"/>
    <s v="Manguito P.E. latón 32 y tubo polietileno 32/10 alimentario instalados por el CMEI en averia por fuga de agua en exterio"/>
    <s v="220"/>
    <s v="VALLADOLID"/>
    <s v="VALLADOLID"/>
    <x v="1"/>
    <s v="AdDirec - Adjudicación Directa"/>
    <s v="SinC - Sin Criterio"/>
    <x v="0"/>
    <x v="3"/>
    <s v="2"/>
    <s v="2. Gastos corrientes en bienes y servicios"/>
    <s v="04"/>
    <x v="8"/>
    <s v="3121"/>
    <s v="3121. Prevención y salud laboral"/>
    <s v="22"/>
    <s v="22199"/>
  </r>
  <r>
    <n v="220240046540"/>
    <s v="D"/>
    <d v="2024-10-07T00:00:00"/>
    <n v="22024003042"/>
    <s v="2024 08 1651 22199"/>
    <n v="648.74"/>
    <x v="276"/>
    <s v="ROLLO NORMETTA 12.7X0.70 30M NB-D-F / BIT PROFESSIONAL 70MM PHILIPS 1/4 7041Z PH2X70MM / CIERRE NB-TYP D 13MM 1/2&quot;&quot; / PUN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2"/>
    <s v="22199"/>
  </r>
  <r>
    <n v="220240046532"/>
    <s v="D"/>
    <d v="2024-10-07T00:00:00"/>
    <n v="22024001638"/>
    <s v="2024 07 1711 214"/>
    <n v="648.16"/>
    <x v="284"/>
    <s v="TA24 1634 REPARACION 4416-KJX CAMBIAR RETROVISOR DCH / 580176535600 - ESPEJO EXT.DERE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44870"/>
    <s v="D"/>
    <d v="2024-10-02T00:00:00"/>
    <n v="22024000940"/>
    <s v="2024 06 3232 212"/>
    <n v="645.20000000000005"/>
    <x v="193"/>
    <s v="VARIOS SUMINISTROS // DISTINTOS COLEGIOS PÚBL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988"/>
    <s v="D"/>
    <d v="2024-12-17T00:00:00"/>
    <n v="22024000456"/>
    <s v="2024 11 1621 22199"/>
    <n v="642.78"/>
    <x v="193"/>
    <s v="LOMBARDINI CARTUCHO FILTRO ACEITE 2175285 / HILO STIHL CORTE REDONDO Ø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1044"/>
    <s v="D"/>
    <d v="2024-12-17T00:00:00"/>
    <n v="22024000442"/>
    <s v="2024 11 1621 22103"/>
    <n v="639.27"/>
    <x v="751"/>
    <s v="ADBLUE A GRANEL...// AM EXP 18/2022 // SERVICIO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3"/>
  </r>
  <r>
    <n v="220240049990"/>
    <s v="D"/>
    <d v="2024-10-24T00:00:00"/>
    <n v="22024001633"/>
    <s v="2024 07 1711 22199"/>
    <n v="635.23"/>
    <x v="268"/>
    <s v="ALBARAN: AV24/05505 F: 23/09/2024 / GUANTE PIEL FLOR GRIS 0,8-1mm RIBETE TELA 160IBSZi T-8 / GUANTE PIEL FLOR GRIS 0,8-1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2557"/>
    <s v="D"/>
    <d v="2024-11-05T00:00:00"/>
    <n v="22024001013"/>
    <s v="2024 11 1321 214"/>
    <n v="632.42999999999995"/>
    <x v="751"/>
    <s v="JBM ESTUCHE DE FUSIBLES 244 PIEZAS / JBM FUSIBLE STANDARD XXA MORADO 3A / FAS INTERRUPTOR BATERIA TIPO COMPETICION 6/12/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1648"/>
    <s v="AD"/>
    <d v="2024-12-18T00:00:00"/>
    <n v="22024009214"/>
    <s v="2024 11 1631 214"/>
    <n v="959.01"/>
    <x v="805"/>
    <s v="SUMINISTRO PIEZA TALLER ACUERDO MARCO 18/2022. SERVICIO DE LIMPIEZA VIARIA."/>
    <s v="22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0411"/>
    <s v="D"/>
    <d v="2024-12-12T00:00:00"/>
    <n v="22024001011"/>
    <s v="2024 11 1321 214"/>
    <n v="628.29999999999995"/>
    <x v="511"/>
    <s v="DISCO DE FRENO DELANTERO V-STROM NG 1104 / DISCO DE FRENO TRASERO V-STROM NG1094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8146"/>
    <s v="D"/>
    <d v="2024-12-04T00:00:00"/>
    <n v="22024004992"/>
    <s v="2024 11 1621 633"/>
    <n v="628.09"/>
    <x v="60"/>
    <s v="TAPA SUPERIOR BRAZO 2400/3200TAPA SUPERIOR BRAZO 2400/3200 / BULO...// AM EXP 18/2022 //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"/>
    <s v="1621"/>
    <s v="1621. Recogida de residuos"/>
    <s v="63"/>
    <s v="633"/>
  </r>
  <r>
    <n v="220240046550"/>
    <s v="D"/>
    <d v="2024-10-07T00:00:00"/>
    <n v="22024001633"/>
    <s v="2024 07 1711 22199"/>
    <n v="626.34"/>
    <x v="518"/>
    <s v="SACO PS886 70L ( ENTREGA EN RENEDO )"/>
    <s v="300"/>
    <s v="SANTIAGO DEL ARROYO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0887"/>
    <s v="D"/>
    <d v="2024-12-17T00:00:00"/>
    <n v="22024000506"/>
    <s v="2024 10 2412 22199"/>
    <n v="620.94000000000005"/>
    <x v="245"/>
    <s v="SUMINISTRO DE MAGNUM + BLANCO 15L PRA EL  CURSO DE PINTURA DECORATIVA VI MIXTO/23/VA0007 1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5460"/>
    <s v="D"/>
    <d v="2024-10-03T00:00:00"/>
    <n v="22024001638"/>
    <s v="2024 07 1711 214"/>
    <n v="615.07000000000005"/>
    <x v="284"/>
    <s v="TA24 1619 REPARACION 3856-DDD KMS.473095 REPARAR PALANCA DE CAMBIOS EN BANCO Y MONTARLA CAMBIANDO ROTULA PALANCA Y CASQU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1544"/>
    <s v="D"/>
    <d v="2024-10-30T00:00:00"/>
    <n v="22024001638"/>
    <s v="2024 07 1711 214"/>
    <n v="608.05999999999995"/>
    <x v="512"/>
    <s v="3058DTC. VERIFICACION DE AVERIA EN SISTEMA DE ARRANQUE DETECTANDO FALLO EN BATERIA Y CALENTADORES. SUSTITUCION DE BATERI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44791"/>
    <s v="AD"/>
    <d v="2024-10-01T00:00:00"/>
    <n v="22024006820"/>
    <s v="2024 10 2312 22001"/>
    <n v="1519"/>
    <x v="447"/>
    <s v="SUSCRIPCIONES DEL DIARIO AS PARA  TODOS LOS CVA DE 01/11/2024 AL 31/10/2025 , UNA SUSCRIPCION POR CENTRO-INICIATIVAS SOC"/>
    <s v="220"/>
    <s v="MADRID"/>
    <s v="MADR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001"/>
  </r>
  <r>
    <n v="220240046511"/>
    <s v="D"/>
    <d v="2024-10-07T00:00:00"/>
    <n v="22024000079"/>
    <s v="2024 03 9241 213"/>
    <n v="605"/>
    <x v="289"/>
    <s v="C.M. PUENTE DUERO: PIEZAS PARA REPARACIÓN DE RACK DE SONIDO Y SUMINISTRO DE CABLEADO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4791"/>
    <s v="AD"/>
    <d v="2024-10-01T00:00:00"/>
    <n v="22024006819"/>
    <s v="2024 10 2312 22001"/>
    <n v="1085"/>
    <x v="447"/>
    <s v="SUSCRIPCIONES DEL DIARIO AS PARA  TODOS LOS CVA DE 01/11/2024 AL 31/10/2025 , UNA SUSCRIPCION POR CENTRO-INICIATIVAS SOC"/>
    <s v="220"/>
    <s v="MADRID"/>
    <s v="MADR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001"/>
  </r>
  <r>
    <n v="220240054036"/>
    <s v="AD"/>
    <d v="2024-11-18T00:00:00"/>
    <n v="22024008412"/>
    <s v="2024 01 4331 22699"/>
    <n v="312.95"/>
    <x v="112"/>
    <s v="SERVICIO DE ALTA DE DOMINIOS DE GLOVALL:  GLOVALL.ES, GLOVALL.ORG Y GLOVALL.COM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699"/>
  </r>
  <r>
    <n v="220240057974"/>
    <s v="AD"/>
    <d v="2024-12-04T00:00:00"/>
    <n v="22024008757"/>
    <s v="2024 01 4331 22799"/>
    <n v="17514.75"/>
    <x v="1033"/>
    <s v="PRODUCCIÓN DE CONTENIDOS AUDIOVISUALES CREATIVOS PARA DIFUSIÓN DE LOS PROGRAMAS QUE IMPULSA Y LLEVA A CABO IDEVA"/>
    <s v="220"/>
    <s v="GIJON"/>
    <s v="GIJON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7922"/>
    <s v="AD"/>
    <d v="2024-12-04T00:00:00"/>
    <n v="22024009103"/>
    <s v="2024 03 9241 22103"/>
    <n v="325.83"/>
    <x v="293"/>
    <s v="SUMINISTRO DE GASÓLEO PARA LOCAL MUNICIPAL C/ CONDE ARTECHE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03"/>
  </r>
  <r>
    <n v="220240057929"/>
    <s v="AD"/>
    <d v="2024-12-04T00:00:00"/>
    <n v="22024009141"/>
    <s v="2024 11 1631 22199"/>
    <n v="480.31"/>
    <x v="176"/>
    <s v="ORDENANZAS DE LIMPIEZA. SERVICIO DE LIMPIEZA VIARIA.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631"/>
    <s v="1631. Limpieza viaria"/>
    <s v="22"/>
    <s v="22199"/>
  </r>
  <r>
    <n v="220240057658"/>
    <s v="D"/>
    <d v="2024-12-03T00:00:00"/>
    <n v="22024001637"/>
    <s v="2024 07 1711 213"/>
    <n v="604.62"/>
    <x v="509"/>
    <s v="ACEITE HIDRAULICO HM 46 ISO 9001 ( REVISION GRUA FASSI F85.0.23 ACTIVE ) / APORTACION RECICLAJE SEGUN NORMATIVA / FILTRO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45472"/>
    <s v="D"/>
    <d v="2024-10-03T00:00:00"/>
    <n v="22024000456"/>
    <s v="2024 11 1621 22199"/>
    <n v="603.52"/>
    <x v="249"/>
    <s v="CUMBERRA ROJO ENVEJECIDO / SACO DE ARENA FINA 30KG / SACO CEMENTO GRIS 32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1947"/>
    <s v="AD"/>
    <d v="2024-12-19T00:00:00"/>
    <n v="22024008938"/>
    <s v="2024 04 9202 22699"/>
    <n v="462.82"/>
    <x v="176"/>
    <s v="COMPRA PAPEL PARA ENCUADERNACION DE CUADERNOS PARA FORMACION"/>
    <s v="220"/>
    <s v="VALLADOLID"/>
    <s v="VALLADOLID"/>
    <x v="1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99"/>
  </r>
  <r>
    <n v="220240057924"/>
    <s v="AD"/>
    <d v="2024-12-04T00:00:00"/>
    <n v="22024009114"/>
    <s v="2024 03 9241 22602"/>
    <n v="74.3"/>
    <x v="176"/>
    <s v="SPC 163/2024: SUMINISTRO DE PAPEL PARA IMPRESIÓN PROGRAMA DE NAVIDAD (100 CARTELES Y 1700 TRÍPTICOS)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2"/>
  </r>
  <r>
    <n v="220240062739"/>
    <s v="AD"/>
    <d v="2024-12-23T00:00:00"/>
    <n v="22024009281"/>
    <s v="2024 10 2312 22699"/>
    <n v="60.5"/>
    <x v="176"/>
    <s v="PAPEL PARA  IMPRIMIR LOS FOLLETOS, CARTELES, ETCC DE LOS CVA- INICI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62739"/>
    <s v="AD"/>
    <d v="2024-12-23T00:00:00"/>
    <n v="22024009282"/>
    <s v="2024 10 2312 22699"/>
    <n v="60.5"/>
    <x v="176"/>
    <s v="PAPEL PARA  IMPRIMIR LOS FOLLETOS, CARTELES, ETCC DE LOS CVA- INICI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52200"/>
    <s v="AD"/>
    <d v="2024-11-05T00:00:00"/>
    <n v="22024008070"/>
    <s v="2024 11 1361 22199"/>
    <n v="143.37"/>
    <x v="797"/>
    <s v="Recarga de botellas de butano para la cocina del parque de Canterac; SEISYPC"/>
    <s v="220"/>
    <s v="MUGA DE SAYAGO"/>
    <s v="ZAMORA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45086"/>
    <s v="D"/>
    <d v="2024-10-02T00:00:00"/>
    <n v="22024000440"/>
    <s v="2024 11 1621 214"/>
    <n v="601.82000000000005"/>
    <x v="284"/>
    <s v="TA24 1359 REPARACION 8500-LRN KMS.72899 CAMBIO PASTILLAS 1  Y 2  EJE / 0500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6423"/>
    <s v="D"/>
    <d v="2024-10-07T00:00:00"/>
    <n v="22024000440"/>
    <s v="2024 11 1621 214"/>
    <n v="596.83000000000004"/>
    <x v="284"/>
    <s v="TA24 1462 REPARACION 7337-LWL KMS.72855 CAMBIAR PASTILLAS DE FRENO AL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7562"/>
    <s v="D"/>
    <d v="2024-12-03T00:00:00"/>
    <n v="22024000021"/>
    <s v="2024 11 1361 22199"/>
    <n v="594.92999999999995"/>
    <x v="268"/>
    <s v="ALBARAN: AV24/06053: ARCON TRANSPORTE GRANDE C/CIERRES 1-93-278 / ALBARAN: AV24/05920 BROCAS//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5045"/>
    <s v="D"/>
    <d v="2024-10-02T00:00:00"/>
    <n v="22024004992"/>
    <s v="2024 11 1621 633"/>
    <n v="593.6"/>
    <x v="60"/>
    <s v="CASQUILLO EJE CONTE. 2400/3200CASQUILLO EJE CONTE. 2400/3200 / TAPA SUPE...// AM EXP 18/2022 //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"/>
    <s v="1621"/>
    <s v="1621. Recogida de residuos"/>
    <s v="63"/>
    <s v="633"/>
  </r>
  <r>
    <n v="220240061971"/>
    <s v="D"/>
    <d v="2024-12-20T00:00:00"/>
    <n v="22024004636"/>
    <s v="2024 01 9206 22001"/>
    <n v="592.37"/>
    <x v="191"/>
    <s v="GUÍA PRÁCTICA DE LA MESA DE CONTRATACIÓN ( Corresponde a N/E  2 ) / IQMEMENTO MEMENTIX FISCAL ( Corresponde a N/E  1 ) /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001"/>
  </r>
  <r>
    <n v="220240056016"/>
    <s v="AD"/>
    <d v="2024-11-25T00:00:00"/>
    <n v="22024008827"/>
    <s v="2024 01 9207 22699"/>
    <n v="7260"/>
    <x v="1034"/>
    <s v="ADJUDICA COORDINACIÓN ACTIVIDADES COHESIÓN DE CIUDADANOS Y CONECTIVIDAD ENTRE BARRIOS"/>
    <s v="220"/>
    <s v="CERDANYOLA DEL VALLÉS"/>
    <s v="BARCELONA"/>
    <x v="0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699"/>
  </r>
  <r>
    <n v="220240056015"/>
    <s v="AD"/>
    <d v="2024-11-25T00:00:00"/>
    <n v="22024008814"/>
    <s v="2024 01 4331 22799"/>
    <n v="7018"/>
    <x v="1034"/>
    <s v="REALIZACIÓN VIDEO PARA DAR A CONOCER LA UNIÓN DE VALLADOLID CON MADRID EN EL MARCO DEL PROYECTO &quot;&quot;VALLADOLID NOW&quot;&quot;"/>
    <s v="220"/>
    <s v="CERDANYOLA DEL VALLÉS"/>
    <s v="BARCELONA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1190"/>
    <s v="AD"/>
    <d v="2024-10-29T00:00:00"/>
    <n v="22024007925"/>
    <s v="2024 11 1361 213"/>
    <n v="584.96"/>
    <x v="782"/>
    <s v="Revisión anual -mantenimiento preventivo - 3 detectores de gases prtátiles y 2 bombas externas; SEISPC"/>
    <s v="220"/>
    <s v="MADRID"/>
    <s v="MADR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61949"/>
    <s v="AD"/>
    <d v="2024-12-19T00:00:00"/>
    <n v="22024003845"/>
    <s v="2024 10 2412 223"/>
    <n v="900"/>
    <x v="470"/>
    <s v="AD COMPLEMENTARIO DE LA GESTION DE RESIDUOS DE CENTRO DE FORMACION PARA EL EMPLEO- JACINTO BENAVENTE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3"/>
  </r>
  <r>
    <n v="220240061690"/>
    <s v="AD"/>
    <d v="2024-12-18T00:00:00"/>
    <n v="22024009331"/>
    <s v="2024 06 3232 212"/>
    <n v="2323.1999999999998"/>
    <x v="1035"/>
    <s v="OBRAS DE INSONORIZACIÓN DE AULA CEIP TIERNO GALVAN MEDIANTE LA INSTALACIÓN DE PANELES FOTOABSORVENTES. 1 SEMANA"/>
    <s v="220"/>
    <s v="TUDELA DE DUERO"/>
    <s v="VALLADOLID"/>
    <x v="2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3252"/>
    <s v="AD"/>
    <d v="2024-11-08T00:00:00"/>
    <n v="22024008139"/>
    <s v="2024 06 3321 22001"/>
    <n v="15"/>
    <x v="1036"/>
    <s v="CTTO SUSCRIPCION REVISTA CN TRAVELER PARA BIBLIOTECAS MUNICIPALES AÑO 2024"/>
    <s v="220"/>
    <s v="MADRID"/>
    <s v="MADRID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001"/>
  </r>
  <r>
    <n v="220240061707"/>
    <s v="AD"/>
    <d v="2024-12-18T00:00:00"/>
    <n v="22024009385"/>
    <s v="2024 01 9203 22000"/>
    <n v="4254.3599999999997"/>
    <x v="1037"/>
    <s v="AGENDAS CORPORATIVAS AYUNTAMIENTO DE VALLADOLID 2025"/>
    <s v="220"/>
    <s v="BILBAO"/>
    <s v="BILBAO"/>
    <x v="1"/>
    <s v="AdDirec - Adjudicación Directa"/>
    <s v="SinC - Sin Criterio"/>
    <x v="0"/>
    <x v="3"/>
    <s v="2"/>
    <s v="2. Gastos corrientes en bienes y servicios"/>
    <s v="01"/>
    <x v="10"/>
    <s v="9203"/>
    <s v="9203. Unidad de régimen interior"/>
    <s v="22"/>
    <s v="22000"/>
  </r>
  <r>
    <n v="220240050755"/>
    <s v="AD"/>
    <d v="2024-10-28T00:00:00"/>
    <n v="22024007679"/>
    <s v="2024 01 4331 22602"/>
    <n v="1881.55"/>
    <x v="101"/>
    <s v="PUBLICACIÓN DE UNA PÁGINA DE PUBLICIDAD EN UN Nº DE LA PUBLICACIÓN EN 2024 DE LA REVISTA CASTILLA Y LEÓN ECONÓMICA.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602"/>
  </r>
  <r>
    <n v="220240061706"/>
    <s v="AD"/>
    <d v="2024-12-18T00:00:00"/>
    <n v="22024009370"/>
    <s v="2024 01 4331 22602"/>
    <n v="4840"/>
    <x v="1038"/>
    <s v="PUBLICIDAD EN EL DIARIO EL ECONOMISTA COMO CAMPAÑA PUBLICITARIA NACIONAL PARA POSICIONAR LA MARCA VALLADOLID NOW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602"/>
  </r>
  <r>
    <n v="220240053921"/>
    <s v="D"/>
    <d v="2024-11-18T00:00:00"/>
    <n v="22024000441"/>
    <s v="2024 11 1621 214"/>
    <n v="590.20000000000005"/>
    <x v="839"/>
    <s v="CTO.BARRERA OPTICA OM-190-30 S2JC00-0000-2690 / TR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6842"/>
    <s v="AD"/>
    <d v="2024-10-09T00:00:00"/>
    <n v="22024006828"/>
    <s v="2024 09 4321 213"/>
    <n v="13089.69"/>
    <x v="146"/>
    <s v="PUERTAS TRASERAS CUPULA DEL MILENIO"/>
    <s v="220"/>
    <s v="ALBACETE"/>
    <s v="ALBACETE"/>
    <x v="3"/>
    <s v="AdDirec - Adjudicación Directa"/>
    <s v="SinC - Sin Criterio"/>
    <x v="0"/>
    <x v="3"/>
    <s v="2"/>
    <s v="2. Gastos corrientes en bienes y servicios"/>
    <s v="09"/>
    <x v="6"/>
    <s v="4321"/>
    <s v="4321. Turismo"/>
    <s v="21"/>
    <s v="213"/>
  </r>
  <r>
    <n v="220240046779"/>
    <s v="AD"/>
    <d v="2024-10-08T00:00:00"/>
    <n v="22024006218"/>
    <s v="2024 11 1631 22700"/>
    <n v="36300"/>
    <x v="506"/>
    <s v="CONTRATO PARA TRABAJOS DE DESBREOCE BASADO EN EL ACUERDO MARCO 16/2022. SERVICIO DE LIMPIEZA VIARIA."/>
    <s v="230"/>
    <s v="MADRID"/>
    <s v="MADR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700"/>
  </r>
  <r>
    <n v="220240061092"/>
    <s v="AD"/>
    <d v="2024-12-17T00:00:00"/>
    <n v="22024008683"/>
    <s v="2024 06 3341 22112"/>
    <n v="774"/>
    <x v="758"/>
    <s v="ADQUISICIÓN DE DIVERSO MATERIAL PARA LA BIBLIOTECA DEL CENTRO PENITENCIARIO DE VILLANUBLA.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341"/>
    <s v="3341. Coordinación de políticas culturales"/>
    <s v="22"/>
    <s v="22112"/>
  </r>
  <r>
    <n v="220240066890"/>
    <s v="D"/>
    <d v="2024-12-31T00:00:00"/>
    <n v="22024000022"/>
    <s v="2024 11 1361 214"/>
    <n v="181.88"/>
    <x v="746"/>
    <s v="REGULADOR R56 MO OXIGENO/ MANGUERA BANDELADA CAUCHO AZUL 8X15  20-BAR /ENCHUFE RAPIDO SERIE 24 TODOS LOS MODELOS /SEISPC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9104"/>
    <s v="D"/>
    <d v="2024-12-31T00:00:00"/>
    <n v="22024000440"/>
    <s v="2024 11 1621 214"/>
    <n v="1123.93"/>
    <x v="746"/>
    <s v="BOQUILLA ALTA PRESION / RACOR AUTOMATICO HEMBRA TUBO DE 6 1/4 / RACOR AUTOMATICO HEMBRA TUBO DE 8 1/4 / PASATABIQUES 1/4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4542"/>
    <s v="AD/"/>
    <d v="2024-12-30T00:00:00"/>
    <n v="22024003264"/>
    <s v="2024 11 1631 22700"/>
    <n v="-1996.39"/>
    <x v="42"/>
    <s v="ANULA REMANENTE DOCUMENTO 920240003118 // LIMPIEZA PLAYA MORERAS POR MEDIOS MECÁNICOS. SERVICIO DE  LIMPIEZA VIARIA."/>
    <n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631"/>
    <s v="1631. Limpieza viaria"/>
    <s v="22"/>
    <s v="22700"/>
  </r>
  <r>
    <n v="220240060889"/>
    <s v="D"/>
    <d v="2024-12-17T00:00:00"/>
    <n v="22024000506"/>
    <s v="2024 10 2412 22199"/>
    <n v="587.65"/>
    <x v="245"/>
    <s v="SUMINISTRO DE IMPRIMACION EPOXI SUELOS 8KGPRA EL CURSO DE  PINTURA DECORATIVA VI MIXTO/23/VA0007 1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2167"/>
    <s v="D"/>
    <d v="2024-12-20T00:00:00"/>
    <n v="22024003059"/>
    <s v="2024 08 1532 214"/>
    <n v="586.95000000000005"/>
    <x v="287"/>
    <s v="ADPRO/10105 - CHAMPU CONCENTRADO  5L AD / 0/0 - BIDON 30L CNULA RIGIDA 673009 / 0/0 - 5667 CFT / 0/0 - LLAVE ARRANQUE FO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45047"/>
    <s v="D"/>
    <d v="2024-10-02T00:00:00"/>
    <n v="22024000447"/>
    <s v="2024 11 1631 214"/>
    <n v="586.75"/>
    <x v="863"/>
    <s v="RAVO LATERAL NYLON ACERO SILENCIOSO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2401"/>
    <s v="D"/>
    <d v="2024-11-05T00:00:00"/>
    <n v="22024000484"/>
    <s v="2024 10 2312 212"/>
    <n v="582.17999999999995"/>
    <x v="262"/>
    <s v="MANTENIMIENTO, SUMINISTRO DE MATERIAL , REGISTRO ALUMINIO ESTANCO RELLENABLE SENCILLO KN15 40x40 PARA EL CVA DELICIAS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2563"/>
    <s v="D"/>
    <d v="2024-11-05T00:00:00"/>
    <n v="22024001011"/>
    <s v="2024 11 1321 214"/>
    <n v="579.46"/>
    <x v="511"/>
    <s v="Inyector Peugeot Satelis motor Piaggio P6380949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5358"/>
    <s v="D"/>
    <d v="2024-11-21T00:00:00"/>
    <n v="22024001633"/>
    <s v="2024 07 1711 22199"/>
    <n v="577.86"/>
    <x v="268"/>
    <s v="ALBARAN: AV24/06160 F: 18/10/2024 / MASCARILLA 3M REF.4279 / GUANTE NITRILO NITRIBLAC T-7 / GUANTE NITRILO NITRIBLAC T-8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1055"/>
    <s v="D"/>
    <d v="2024-12-17T00:00:00"/>
    <n v="22024000456"/>
    <s v="2024 11 1621 22199"/>
    <n v="573.54"/>
    <x v="843"/>
    <s v="PEDIDO POR ANGEL MAURO / ADITIVO AYB 10L MT-177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6420"/>
    <s v="D"/>
    <d v="2024-10-07T00:00:00"/>
    <n v="22024000441"/>
    <s v="2024 11 1621 214"/>
    <n v="572.66999999999996"/>
    <x v="839"/>
    <s v="ASIDERO POLIAMIDA TUBO REVEST. S2FZ00-0000-0390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220"/>
    <s v="D"/>
    <d v="2024-11-21T00:00:00"/>
    <n v="22024000940"/>
    <s v="2024 06 3232 212"/>
    <n v="571.07000000000005"/>
    <x v="162"/>
    <s v="MT CABLE H05VV-F 500V MANGUERA  2X1 BL / CAJA SUP GEWISS GW40102 ( 8Mod) IP65 / MAGNETO  SE IK60N C 2P 16A  A9K17216 / M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2087"/>
    <s v="D"/>
    <d v="2024-12-20T00:00:00"/>
    <n v="22024008790"/>
    <s v="2024 11 1361 22199"/>
    <n v="562.65"/>
    <x v="268"/>
    <s v="ALBARAN: AV24/06539 F: 06/11/2024 / MINIAMOLADORA M18FSAG125X-0X MILWAUKEE / SERV.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4910"/>
    <s v="D"/>
    <d v="2024-10-02T00:00:00"/>
    <n v="22024001013"/>
    <s v="2024 11 1321 214"/>
    <n v="551.76"/>
    <x v="750"/>
    <s v="METAL/02763 - SOPORTE ESCAPE LAGUNA-SAFRANE / TEXTO/ - VA7632AH / SEICA/CA0019B - POLAR STAR TAPE 19 MM X 50 YDS. / SEI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9761"/>
    <s v="D"/>
    <d v="2024-12-10T00:00:00"/>
    <n v="22024000079"/>
    <s v="2024 03 9241 213"/>
    <n v="551.52"/>
    <x v="195"/>
    <s v="MATERIAL DE FERRETERÍA PARA C.C. DELICIA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1838"/>
    <s v="D"/>
    <d v="2024-11-04T00:00:00"/>
    <n v="22024000506"/>
    <s v="2024 10 2412 22199"/>
    <n v="546.41999999999996"/>
    <x v="245"/>
    <s v="SUMINISTRO DE MONTONATURE MATE BLANCO 4L PRA EL CURSO DE  PINTURA DECORATIVA VI -JACINTO BENAVENTE C. DE F. PARA EL EMPL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2492"/>
    <s v="D"/>
    <d v="2024-11-05T00:00:00"/>
    <n v="22024000441"/>
    <s v="2024 11 1621 214"/>
    <n v="545"/>
    <x v="271"/>
    <s v="975-M-20-250 VARILLA ROSCADA 1 METRO  8.8 / 934-M-20-250  TUERCA 8.8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746"/>
    <s v="D"/>
    <d v="2024-11-25T00:00:00"/>
    <n v="22024000765"/>
    <s v="2024 02 9332 214"/>
    <n v="543.88"/>
    <x v="285"/>
    <s v="SUSTITUIR  ACEITE  MOTOR,  FILTRO ACEITE,  CONTROL  DENSIDAD  LIQUIDO  REFRIGERANTE, FILTRO POLEN, Y REAJUSTE CONTADOR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60919"/>
    <s v="D"/>
    <d v="2024-12-17T00:00:00"/>
    <n v="22024004612"/>
    <s v="2024 06 3321 629"/>
    <n v="536.52"/>
    <x v="725"/>
    <s v="VICTORIA / FUEGO EN LA GARGANTA LOTE 1 LIBROS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5744"/>
    <s v="D"/>
    <d v="2024-11-25T00:00:00"/>
    <n v="22024000749"/>
    <s v="2024 02 9332 212"/>
    <n v="535.51"/>
    <x v="193"/>
    <s v="ID: 0043073-REJA C/ SAN FRANCISCO / PERNIO SOLDAR 20x140 GOTA C/RODAMIENTO / ID: 0043045-VIVIENDA C/CELTAS CORTOS,20 1B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7988"/>
    <s v="D"/>
    <d v="2024-12-04T00:00:00"/>
    <n v="22024000506"/>
    <s v="2024 10 2412 22199"/>
    <n v="533.36"/>
    <x v="245"/>
    <s v="SUMINISTRO DE MAGNUM + BLANCO 15L  PARA EL CURSO DE PINTURA DECORATIVA VI MIXTO/23/VA0007 1-JACINTO BENAVENTE- INICIATIV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5468"/>
    <s v="D"/>
    <d v="2024-10-03T00:00:00"/>
    <n v="22024001637"/>
    <s v="2024 07 1711 213"/>
    <n v="527.52"/>
    <x v="508"/>
    <s v="FILTROS VARIOS (5) / LATA 5L.TOTAL TIR 3100 10W40 + sigaus (3) / Desplazamiento Furgon/Camioneta  0,60 ¿ / Km. / Mano de"/>
    <s v="300"/>
    <s v="PALENCIA"/>
    <s v="PALENCIA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51215"/>
    <s v="AD"/>
    <d v="2024-10-29T00:00:00"/>
    <n v="22024007995"/>
    <s v="2024 11 1631 22199"/>
    <n v="5975.54"/>
    <x v="843"/>
    <s v="SUMINISTRO ACEITE PARA CAJA DE CAMBIOS. SERVICIO DE LIMPIEZA VIARIA.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45092"/>
    <s v="D"/>
    <d v="2024-10-02T00:00:00"/>
    <n v="22024000440"/>
    <s v="2024 11 1621 214"/>
    <n v="525.89"/>
    <x v="284"/>
    <s v="TA24 1430 REPARACION 7418-LDY KMS.88682 REV.PERDIDA DE AIRE, CAMBIAR LATI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1528"/>
    <s v="D"/>
    <d v="2024-10-30T00:00:00"/>
    <n v="22024001633"/>
    <s v="2024 07 1711 22199"/>
    <n v="520.29999999999995"/>
    <x v="195"/>
    <s v="COMMENT|+++ VALE Nº: 1840 +++ / FARDO BOBINA MECHA 6 UNDS / GEL MANOS NACARADO CONCENT. 5L / FARDO PAPEL HIGIENICO GRAND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9973"/>
    <s v="D"/>
    <d v="2024-10-24T00:00:00"/>
    <n v="22024000440"/>
    <s v="2024 11 1621 214"/>
    <n v="515.86"/>
    <x v="841"/>
    <s v="Reparaciones desbrozadoras (va-24/739, va-24/740, va-24/741, va-24/742, va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3854"/>
    <s v="AD"/>
    <d v="2024-11-15T00:00:00"/>
    <n v="22024008404"/>
    <s v="2024 03 9241 633"/>
    <n v="704"/>
    <x v="758"/>
    <s v="SPC 155/2024 REPOSICIÓN DE HORNO EN EQUIPAMIENTO DE COCINA DE C.C. JOSÉ MARÍA LUELMO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3"/>
  </r>
  <r>
    <n v="220240045520"/>
    <s v="AD"/>
    <d v="2024-10-03T00:00:00"/>
    <n v="22024006961"/>
    <s v="2024 06 3231 633"/>
    <n v="492.15"/>
    <x v="758"/>
    <s v="SUMINISTRO POR REPOSICIÓN LAVADORA EN  EIM CASCANUECES. 15 DIAS"/>
    <s v="220"/>
    <s v="VALLADOLID"/>
    <s v="VALLADOLID"/>
    <x v="1"/>
    <s v="AdDirec - Adjudicación Directa"/>
    <s v="SinC - Sin Criterio"/>
    <x v="0"/>
    <x v="3"/>
    <s v="6"/>
    <s v="6. Inversiones reales"/>
    <s v="06"/>
    <x v="3"/>
    <s v="3231"/>
    <s v="3231. Escuelas infantiles"/>
    <s v="63"/>
    <s v="633"/>
  </r>
  <r>
    <n v="220240045836"/>
    <s v="AD"/>
    <d v="2024-10-04T00:00:00"/>
    <n v="22024007349"/>
    <s v="2024 01 4331 22799"/>
    <n v="187"/>
    <x v="69"/>
    <s v="CONTRATACIÓN PARA SERVICIOS DE CATERING DE CAFÉ PARA UNA JORNADA-EVENTO RELACIONADO CON EL PROYECTO URBANEW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2980"/>
    <s v="AD"/>
    <d v="2024-12-23T00:00:00"/>
    <n v="22024009491"/>
    <s v="2024 01 4331 22602"/>
    <n v="5500"/>
    <x v="100"/>
    <s v="INSERCIÓN PUBLICIDAD EN EL DIARIO EXPANSIÓN COMO CAMPAÑA PUBLICITARIA NACIONAL PARA POSICIONAR LA MARCA VALLADOLID NOW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602"/>
  </r>
  <r>
    <n v="220240057664"/>
    <s v="D"/>
    <d v="2024-12-03T00:00:00"/>
    <n v="22024001633"/>
    <s v="2024 07 1711 22199"/>
    <n v="514.87"/>
    <x v="195"/>
    <s v="ESLINGA CLIMAX AMARILLA 4 METROS CE / RASTRILLO BELLOTA  951-16 C.M. - / CEPILLO UÑAS / MANGUERA PLAS. CRISTAL 15X20 50M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4877"/>
    <s v="D"/>
    <d v="2024-10-02T00:00:00"/>
    <n v="22024000940"/>
    <s v="2024 06 3232 212"/>
    <n v="507.21"/>
    <x v="267"/>
    <s v="3VNTCSPM - Batería Saft-Arts 3,6V 1.6AH 3VNT CS PM Fastón 2,8 / T - GE12478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1012"/>
    <s v="D"/>
    <d v="2024-12-17T00:00:00"/>
    <n v="22024000456"/>
    <s v="2024 11 1621 22199"/>
    <n v="501.06"/>
    <x v="162"/>
    <s v="DETECTOR OMRON E2EX15B1T30M1 M-30 3H PNP / MANIPULA SE XD4-PA24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8214"/>
    <s v="D"/>
    <d v="2024-12-04T00:00:00"/>
    <n v="22024000506"/>
    <s v="2024 10 2412 22199"/>
    <n v="497.3"/>
    <x v="245"/>
    <s v="SUMINISTRO DE MONTOPRIMER TOTAL BLANCO 4L  PARA EAL CURSO DE  PINTURA DECORATIVA VI MIXTO/23/VA0007 1-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8265"/>
    <s v="D"/>
    <d v="2024-12-04T00:00:00"/>
    <n v="22024000997"/>
    <s v="2024 01 4331 212"/>
    <n v="495"/>
    <x v="414"/>
    <s v="QUERCUS ILEX 20/25 CONT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1"/>
    <s v="212"/>
  </r>
  <r>
    <n v="220240045454"/>
    <s v="D"/>
    <d v="2024-10-03T00:00:00"/>
    <n v="22024001011"/>
    <s v="2024 11 1321 214"/>
    <n v="493.52"/>
    <x v="285"/>
    <s v="H.M.O.  CAMBIO  DE ACEITE Y FILTRO DE ACEITE / PILA TACOGRAFO / CARTUC.FILTRO ACEITE / ANILLO DE JUNTA / ACEITE URANI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3088"/>
    <s v="ADO"/>
    <d v="2024-12-26T00:00:00"/>
    <n v="22024009228"/>
    <s v="2024 07 1623 22700"/>
    <n v="497619.38"/>
    <x v="496"/>
    <s v="TM. RECOGIDA RSU ESTIMADO DICIEMBRE 2024 ( Los precios corresponden a la Ordenanza reguladora de la Prestación Patrimoni"/>
    <n v="250"/>
    <s v="VALLADOLID"/>
    <s v="VALLADOLID"/>
    <x v="6"/>
    <s v="PrAbier - Procedimiento Abierto"/>
    <s v="MultiC - MultiCriterio"/>
    <x v="1"/>
    <x v="3"/>
    <s v="2"/>
    <s v="2. Gastos corrientes en bienes y servicios"/>
    <s v="07"/>
    <x v="4"/>
    <s v="1623"/>
    <s v="1623. Tratamiento de residuos"/>
    <s v="22"/>
    <s v="22700"/>
  </r>
  <r>
    <n v="220240063087"/>
    <s v="ADO"/>
    <d v="2024-12-26T00:00:00"/>
    <n v="22024009228"/>
    <s v="2024 07 1623 22700"/>
    <n v="424284"/>
    <x v="496"/>
    <s v="TM. RECOGIDA RSU NOVIEMBRE 2024 ( Los precios corresponden a la Ordenanza reguladora de la Prestación Patrimonial de Car"/>
    <n v="250"/>
    <s v="VALLADOLID"/>
    <s v="VALLADOLID"/>
    <x v="6"/>
    <s v="PrAbier - Procedimiento Abierto"/>
    <s v="MultiC - MultiCriterio"/>
    <x v="1"/>
    <x v="3"/>
    <s v="2"/>
    <s v="2. Gastos corrientes en bienes y servicios"/>
    <s v="07"/>
    <x v="4"/>
    <s v="1623"/>
    <s v="1623. Tratamiento de residuos"/>
    <s v="22"/>
    <s v="22700"/>
  </r>
  <r>
    <n v="220240067325"/>
    <s v="AD/"/>
    <d v="2024-12-31T00:00:00"/>
    <n v="22024008858"/>
    <s v="2024 09 4321 22799"/>
    <n v="-1331"/>
    <x v="1039"/>
    <s v="AUDITORIA PROYECTO EJECUTADO VALLADOLID DESTINO TURISTICO INTELIGENTE PLAN DE RECUPERACION, TRANSFORMACION Y RESILIENCIA"/>
    <n v="220"/>
    <s v="MADRID"/>
    <s v="MADR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64546"/>
    <s v="AD/"/>
    <d v="2024-12-30T00:00:00"/>
    <n v="22024006793"/>
    <s v="2024 10 2312 213"/>
    <n v="-486.46"/>
    <x v="95"/>
    <s v="REPARACION DE PLACA OPERADOR DEL ASCENSOR DEL CVA PUENTE COLGANTE- INICIATIVAS SOCIALES"/>
    <n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3"/>
  </r>
  <r>
    <n v="220240067405"/>
    <s v="D"/>
    <d v="2024-12-31T00:00:00"/>
    <n v="22024000441"/>
    <s v="2024 11 1621 214"/>
    <n v="106.59"/>
    <x v="841"/>
    <s v="BOQUILLA PLANA EN ÁNGULO.../// SERVICIO DE LIMPIEZ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8733"/>
    <s v="D"/>
    <d v="2024-12-31T00:00:00"/>
    <n v="22024000440"/>
    <s v="2024 11 1621 214"/>
    <n v="64.78"/>
    <x v="841"/>
    <s v="PARTE IZQUIERDA CINTURÓN / PARTE DERECHA CINTURÓN DE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0960"/>
    <s v="D"/>
    <d v="2024-12-17T00:00:00"/>
    <n v="22024000447"/>
    <s v="2024 11 1631 214"/>
    <n v="490"/>
    <x v="1040"/>
    <s v="CUB.235/65 R 16 115/113R VANMATE ( O.T.:760223 MATRÍCULA: 7632HDJ KM...// AM EXP 18/2022 // SERVICIO DE LIMPIEZA VIARIA."/>
    <s v="300"/>
    <s v="CORDOBA"/>
    <s v="CORDOBA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2559"/>
    <s v="D"/>
    <d v="2024-11-05T00:00:00"/>
    <n v="22024001011"/>
    <s v="2024 11 1321 214"/>
    <n v="489.59"/>
    <x v="284"/>
    <s v="TA24 1693 REPARACION 9447-HMT KMS.164763 D-M BUJE TRAS.IZQ.LIJAR ZAPATAS, CAMBIAR RODAMIENTO BUJE Y SENSOR ABS. D-M PAR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2176"/>
    <s v="D"/>
    <d v="2024-12-20T00:00:00"/>
    <n v="22024000079"/>
    <s v="2024 03 9241 213"/>
    <n v="489.2"/>
    <x v="267"/>
    <s v="MATERIAL ELECTRICIDAD PARA CC CANAL DE CASTILLA (ID 43693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7644"/>
    <s v="D"/>
    <d v="2024-12-03T00:00:00"/>
    <n v="22024001633"/>
    <s v="2024 07 1711 22199"/>
    <n v="480.1"/>
    <x v="517"/>
    <s v="Nº VALE 1786 / PINZA JARDIN 4 EN 1 GARDENA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8733"/>
    <s v="D"/>
    <d v="2024-12-31T00:00:00"/>
    <n v="22024000441"/>
    <s v="2024 11 1621 214"/>
    <n v="7.36"/>
    <x v="841"/>
    <s v="PARTE IZQUIERDA CINTURÓN / PARTE DERECHA CINTURÓN DE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8747"/>
    <s v="D"/>
    <d v="2024-12-31T00:00:00"/>
    <n v="22024000456"/>
    <s v="2024 11 1621 22199"/>
    <n v="316.57"/>
    <x v="841"/>
    <s v="SUMINISTROS Y REPARACIONES ( ALBARAN  AV VA-24/001694, REPARACION RA VA-24/000961 )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9055"/>
    <s v="D"/>
    <d v="2024-12-31T00:00:00"/>
    <n v="22024000456"/>
    <s v="2024 11 1621 22199"/>
    <n v="1379.81"/>
    <x v="813"/>
    <s v="CITROEN BERLINGO/PEUGEOT PARTNER (1 / AVISADOR IVECO DAILY 6 / PASTILLA FRENO R.H *SX*&gt; / FILTRO HABITACULO V.I MANN / F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8035"/>
    <s v="D"/>
    <d v="2024-12-31T00:00:00"/>
    <n v="22024000749"/>
    <s v="2024 02 9332 212"/>
    <n v="23.23"/>
    <x v="248"/>
    <s v="Material para Personal 3º Planta, mantenimiento Tubo para estor enrollable 1 - 1.60"/>
    <n v="300"/>
    <s v="VALLADOLID"/>
    <s v="VALLADOLID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2"/>
  </r>
  <r>
    <n v="220240068704"/>
    <s v="D"/>
    <d v="2024-12-31T00:00:00"/>
    <n v="22024002950"/>
    <s v="2024 05 4312 22199"/>
    <n v="5"/>
    <x v="248"/>
    <s v="Material para desarrollo empresarial, servicio de comercio y mercados I.D. 43989 Suministro de cadena sin fin para estor"/>
    <n v="300"/>
    <s v="VALLADOLID"/>
    <s v="VALLADOLID"/>
    <x v="1"/>
    <s v="AdDirec - Adjudicación Directa"/>
    <s v="SinC - Sin Criterio"/>
    <x v="0"/>
    <x v="3"/>
    <s v="2"/>
    <s v="2. Gastos corrientes en bienes y servicios"/>
    <s v="05"/>
    <x v="0"/>
    <s v="4312"/>
    <s v="4312. Mercados"/>
    <s v="22"/>
    <s v="22199"/>
  </r>
  <r>
    <n v="220240063901"/>
    <s v="AD"/>
    <d v="2024-12-27T00:00:00"/>
    <n v="22024009553"/>
    <s v="2024 07 1711 203"/>
    <n v="3300"/>
    <x v="1041"/>
    <s v="Suministro de dumper de 1500 kg en alquiler para el transporte de restos vegetales."/>
    <n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0"/>
    <s v="203"/>
  </r>
  <r>
    <n v="220240051492"/>
    <s v="D"/>
    <d v="2024-10-30T00:00:00"/>
    <n v="22024000765"/>
    <s v="2024 02 9332 214"/>
    <n v="477.42"/>
    <x v="286"/>
    <s v="CUBIERTA NUEVA ( 195/65R16 MABOR 104T 8282-DFFJ ) / S.I. GESTION DE NFU CAT. C ( 8282-DFF 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45433"/>
    <s v="D"/>
    <d v="2024-10-03T00:00:00"/>
    <n v="22024001011"/>
    <s v="2024 11 1321 214"/>
    <n v="473.36"/>
    <x v="99"/>
    <s v="1 214819674R - GRUPO MOTOVENTIL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9788"/>
    <s v="D"/>
    <d v="2024-12-10T00:00:00"/>
    <n v="22024001638"/>
    <s v="2024 07 1711 214"/>
    <n v="473.05"/>
    <x v="512"/>
    <s v="5969KFL. MANTENIMIENTO ANUAL. CAMBIO ACEITE Y FILTRO ACEITE. SUSTITUCION PASTILLAS FRENO DELANTERAS. SUSTITUCION PASTILL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5773"/>
    <s v="D"/>
    <d v="2024-11-25T00:00:00"/>
    <n v="22024000079"/>
    <s v="2024 03 9241 213"/>
    <n v="471.95"/>
    <x v="162"/>
    <s v="SUMINISTRO MATERIAL FERRETERÍA PARA VARIOS CENTROS SPC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2310"/>
    <s v="AD"/>
    <d v="2024-11-05T00:00:00"/>
    <n v="22024008117"/>
    <s v="2024 11 1321 633"/>
    <n v="1573"/>
    <x v="591"/>
    <s v="SUSTITUCIÓN DE BOMBA DE ACHIQUE EN DISTRITO 4 DE POLICÍA MUNICIPAL"/>
    <s v="220"/>
    <s v="VALLADOLID"/>
    <s v="VALLADOLID"/>
    <x v="0"/>
    <s v="AdDirec - Adjudicación Directa"/>
    <s v="SinC - Sin Criterio"/>
    <x v="0"/>
    <x v="3"/>
    <s v="6"/>
    <s v="6. Inversiones reales"/>
    <s v="11"/>
    <x v="1"/>
    <s v="1321"/>
    <s v="1321. Policía municipal"/>
    <s v="63"/>
    <s v="633"/>
  </r>
  <r>
    <n v="220240060417"/>
    <s v="D"/>
    <d v="2024-12-12T00:00:00"/>
    <n v="22024000997"/>
    <s v="2024 01 4331 212"/>
    <n v="471.07"/>
    <x v="193"/>
    <s v="VALE 1865 / PLANTADOR O.W. REF. FE / PALA BELLOTA 5609 REDONDA FORJA ICONA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1"/>
    <s v="212"/>
  </r>
  <r>
    <n v="220240060891"/>
    <s v="D"/>
    <d v="2024-12-17T00:00:00"/>
    <n v="22024000506"/>
    <s v="2024 10 2412 22199"/>
    <n v="469.86"/>
    <x v="245"/>
    <s v="SUMINISTRO DE MONTOEPOX S/M BASE TR 16KGPRA EL CURSO DE  PINTURA DECORATIVA VI MIXTO/23/VA0007 1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8211"/>
    <s v="D"/>
    <d v="2024-12-04T00:00:00"/>
    <n v="22024000506"/>
    <s v="2024 10 2412 22199"/>
    <n v="469.56"/>
    <x v="192"/>
    <s v="SUMINISTRO DE TKROM M-40 DAMASCO PLASTICO MATE 15LT PARA EL CURSO DE  PINTURA DECORATIVA VI  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1057"/>
    <s v="D"/>
    <d v="2024-12-17T00:00:00"/>
    <n v="22024000441"/>
    <s v="2024 11 1621 214"/>
    <n v="466.62"/>
    <x v="839"/>
    <s v="CASQUILLO CEP. LAT. CC-2000 / CASQUILLO CC-2000 / ESPARRAGO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4914"/>
    <s v="D"/>
    <d v="2024-10-02T00:00:00"/>
    <n v="22024000022"/>
    <s v="2024 11 1361 214"/>
    <n v="464.35"/>
    <x v="285"/>
    <s v="SUSTITUIR JUEGO DE BOMBINES DE TODAS LAS PUERTAS+ CLAUSOR DE ARRANQUE DE VEHÍCULO DEL SEISP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4553"/>
    <s v="AD/"/>
    <d v="2024-12-30T00:00:00"/>
    <n v="22024007540"/>
    <s v="2024 03 9241 633"/>
    <n v="-394.12"/>
    <x v="7"/>
    <s v="SE-PC 123/2024 CONTROL DE SEGURIDAD Y SALUD EN REFORMA DE INSTALACIÓN TÉRMICA Y PCI EN C.C. RONDILLA-no vale oferta"/>
    <n v="220"/>
    <s v="VALLADOLID"/>
    <s v="VALLADOLID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3"/>
  </r>
  <r>
    <n v="220240067625"/>
    <s v="D"/>
    <d v="2024-12-31T00:00:00"/>
    <n v="22024001011"/>
    <s v="2024 11 1321 214"/>
    <n v="121"/>
    <x v="747"/>
    <s v="REPARACION Y CODIFICACION DE MANDOS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0746"/>
    <s v="AD"/>
    <d v="2024-10-28T00:00:00"/>
    <n v="22024007859"/>
    <s v="2024 11 1361 212"/>
    <n v="24066.9"/>
    <x v="951"/>
    <s v="Reparación de los noventa últimos escalones del torreón de prácticas del parque de bomberos central; SEISPC"/>
    <s v="220"/>
    <s v="VALLADOLID"/>
    <s v="VALLADOLID"/>
    <x v="2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2"/>
  </r>
  <r>
    <n v="220240059692"/>
    <s v="D"/>
    <d v="2024-12-10T00:00:00"/>
    <n v="22024001637"/>
    <s v="2024 07 1711 213"/>
    <n v="461.62"/>
    <x v="509"/>
    <s v="ACEITE HIDRAULICO HM 46 ISO 9001 ( REVISION GRUA HIAB  ) / APORTACION RECICLAJE SEGUN NORMATIVA / FILTRO RETORNO PEQUEÑO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52584"/>
    <s v="D"/>
    <d v="2024-11-05T00:00:00"/>
    <n v="22024001011"/>
    <s v="2024 11 1321 214"/>
    <n v="459.58"/>
    <x v="511"/>
    <s v="JUEGO DE DISCOS DE EMBRAGUE HONDA CB-500-X / MUELLE LEVA EMBRAGUE HONDA CB-500-X / GOMA REPOSAPÍES CONDUCTOR HONDA CB-50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7627"/>
    <s v="D"/>
    <d v="2024-12-31T00:00:00"/>
    <n v="22024001011"/>
    <s v="2024 11 1321 214"/>
    <n v="1306.8"/>
    <x v="747"/>
    <s v="REPARAR PARTES AFECTADAS / ROTULACION / PINTAR PARTES AFECTADAS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7317"/>
    <s v="AD"/>
    <d v="2024-12-31T00:00:00"/>
    <n v="22024009321"/>
    <s v="2024 04 9204 641"/>
    <n v="209836.52"/>
    <x v="909"/>
    <s v="IMPLANTACIÓN, EVOLUCIÓN Y MTO.  PLATAFORMA  ADMÓN ELECTRÓNICA  BASADA EN MOAD, LOTE 1 (68/2020) (REAJUSTE  ANUALIDADES)"/>
    <n v="220"/>
    <s v="SEVILLA"/>
    <s v="SEVILLA"/>
    <x v="0"/>
    <s v="PrAbier - Procedimiento Abierto"/>
    <s v="MultiC - MultiCriterio"/>
    <x v="1"/>
    <x v="3"/>
    <s v="6"/>
    <s v="6. Inversiones reales"/>
    <s v="04"/>
    <x v="8"/>
    <s v="9204"/>
    <s v="9204. Tecnologías de la información y comunicación"/>
    <s v="64"/>
    <s v="641"/>
  </r>
  <r>
    <n v="220240046854"/>
    <s v="AD"/>
    <d v="2024-10-09T00:00:00"/>
    <n v="22024007563"/>
    <s v="2024 11 1631 22700"/>
    <n v="18150"/>
    <x v="506"/>
    <s v="ACUERDO MARCO 16/2022. RETIRADA DE ESCOMBROS EN VARIOS PUNTOS DE LA CIUDAD. SERVICIO DE LIMPIEZA VIARIA."/>
    <s v="220"/>
    <s v="MADRID"/>
    <s v="MADR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700"/>
  </r>
  <r>
    <n v="220240064584"/>
    <s v="AD"/>
    <d v="2024-12-30T00:00:00"/>
    <n v="22024009289"/>
    <s v="2024 11 1321 22199"/>
    <n v="0.01"/>
    <x v="992"/>
    <s v="DOC. COMPLE. A Nº 920240023950 CON REF. Nº 22024009289 POR ERROR EN REDONDEO"/>
    <n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63506"/>
    <s v="AD"/>
    <d v="2024-12-27T00:00:00"/>
    <n v="22024004597"/>
    <s v="2024 11 1321 22799"/>
    <n v="0.01"/>
    <x v="776"/>
    <s v="DOC. COMPLE. A Nº 920240008384 CON REF. 22024004597 POR ERROR EN REDONDEO EN EL MANTENIMIENTO EN SIST. SCANER"/>
    <n v="220"/>
    <s v="MADRID"/>
    <s v="MADRID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799"/>
  </r>
  <r>
    <n v="220240052582"/>
    <s v="D"/>
    <d v="2024-11-05T00:00:00"/>
    <n v="22024001011"/>
    <s v="2024 11 1321 214"/>
    <n v="458.54"/>
    <x v="511"/>
    <s v="FILTRO DE AIRE BURGMAN 200 HFA 3103 / FILTOR DE AIRE V-TROM HFA3611 / FILTRO DE AIRE VERSYS HFA2610 / BUJIA NGK CPR8EA-9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5457"/>
    <s v="AD"/>
    <d v="2024-12-31T00:00:00"/>
    <n v="22024008938"/>
    <s v="2024 04 9202 22699"/>
    <n v="0.02"/>
    <x v="176"/>
    <s v="Documento complementario con 0,02 centimos , debido a un error en el documento 920240022601."/>
    <n v="220"/>
    <s v="VALLADOLID"/>
    <s v="VALLADOLID"/>
    <x v="1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99"/>
  </r>
  <r>
    <n v="220240058160"/>
    <s v="D"/>
    <d v="2024-12-04T00:00:00"/>
    <n v="22024000441"/>
    <s v="2024 11 1621 214"/>
    <n v="457.02"/>
    <x v="839"/>
    <s v="EJE RODILLO CREMALLERA ELE.UPC S311G2-5140-0020  CASQUILLO CREMALL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031"/>
    <s v="D"/>
    <d v="2024-10-02T00:00:00"/>
    <n v="22024001011"/>
    <s v="2024 11 1321 214"/>
    <n v="456.07"/>
    <x v="511"/>
    <s v="CONMUTADOR DE LUCES DER. V-STROM 650 / GUARDABARROS DEL. BLANCO SUZUKI BURGMAN / CASQUILLO MUELLE CENTRAL EMBRAGUE SATE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6000"/>
    <s v="AD"/>
    <d v="2024-11-25T00:00:00"/>
    <n v="22024007545"/>
    <s v="2024 03 9241 22706"/>
    <n v="0.25"/>
    <x v="1042"/>
    <s v="Complementario de Redacción de memoria valorada para las obras de reforma de la cabina de audio del C.C. Delicias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56002"/>
    <s v="AD"/>
    <d v="2024-11-25T00:00:00"/>
    <n v="22024007546"/>
    <s v="2024 03 9241 22706"/>
    <n v="0.25"/>
    <x v="1043"/>
    <s v="COMPLEMENTARIO A REDACCIÓN DE MEMORIA VALORADA PARA OBRAS REFORMA CABINA DE AUDIO DELICIAS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61024"/>
    <s v="D"/>
    <d v="2024-12-17T00:00:00"/>
    <n v="22024000440"/>
    <s v="2024 11 1621 214"/>
    <n v="443.44"/>
    <x v="832"/>
    <s v="TUBERIA CORTA / APORTACION SIGAUS RD 679/2006 / L. ACEITE PALOIL ELEV.60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08"/>
    <s v="D"/>
    <d v="2024-12-17T00:00:00"/>
    <n v="22024000456"/>
    <s v="2024 11 1621 22199"/>
    <n v="440.78"/>
    <x v="814"/>
    <s v="XS530B1PAM12 XS530B1PAM12 SENSOR PROX. M30 3HILOS .....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7982"/>
    <s v="D"/>
    <d v="2024-12-04T00:00:00"/>
    <n v="22024000485"/>
    <s v="2024 10 2312 212"/>
    <n v="440.59"/>
    <x v="162"/>
    <s v="MANT. SUMINISTRO DE SECADOR  SYP SL-2002 PARA EL CVA HUERTA Y LAMPARA LED LDV PARA EL CVA DELICIAS- INICIATIVAS S.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7662"/>
    <s v="D"/>
    <d v="2024-12-03T00:00:00"/>
    <n v="22024001633"/>
    <s v="2024 07 1711 22199"/>
    <n v="440.38"/>
    <x v="276"/>
    <s v="ROLLO MALLA ANTIHIERBA 130 GRAMS NEGRA 2.10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1211"/>
    <s v="AD"/>
    <d v="2024-10-29T00:00:00"/>
    <n v="22024007991"/>
    <s v="2024 11 1631 22199"/>
    <n v="3822.44"/>
    <x v="1040"/>
    <s v="SUMINISTRO NEUMÁTICOS BARREDORA. SERVICIO DE LIMPIEZA VIARIA."/>
    <s v="220"/>
    <s v="CORDOBA"/>
    <s v="CORDOBA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7666"/>
    <s v="D"/>
    <d v="2024-12-03T00:00:00"/>
    <n v="22024000940"/>
    <s v="2024 06 3232 212"/>
    <n v="439.5"/>
    <x v="409"/>
    <s v="VARIOS SUMINISTROS DE MATERIAL DE FONTANERÍ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9698"/>
    <s v="D"/>
    <d v="2024-12-10T00:00:00"/>
    <n v="22024005651"/>
    <s v="2024 07 1711 619"/>
    <n v="437.55"/>
    <x v="262"/>
    <s v="ALB: 24-219575 PED: 24-032264-1003 S/PED: 1597 / CAJA 20 ASPERSORES 5004PC &quot;&quot;PLUS&quot;&quot; 3/4&quot;&quot; 10 CM VERDE / BOLSA 100 GOTEROS C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45424"/>
    <s v="D"/>
    <d v="2024-10-03T00:00:00"/>
    <n v="22024000506"/>
    <s v="2024 10 2412 22199"/>
    <n v="436.92"/>
    <x v="245"/>
    <s v="SUMINISTRO DE PAVIMONT AMAR.  750ML PARA EL CURSO DE PINTURA DECORATIVA VI MIXTO/23/VA0007 - JACINTO BENAV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8589"/>
    <s v="D"/>
    <d v="2024-10-16T00:00:00"/>
    <n v="22024005651"/>
    <s v="2024 07 1711 619"/>
    <n v="428.22"/>
    <x v="262"/>
    <s v="ALB: 24-220916 PED: 24-034526-1001 S/PED: 1610 / COLLARIN TOMA PE DN 75X1/2 / MODULO PROGRAMADOR SOLEM DC 9V BL-IP1 1 ES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44939"/>
    <s v="D"/>
    <d v="2024-10-02T00:00:00"/>
    <n v="22024000505"/>
    <s v="2024 10 2412 22199"/>
    <n v="425.12"/>
    <x v="268"/>
    <s v="SUMINISTRO DE MATERIAL, JARDINERAS SALZBURGO 80CM,MACETA 30 CM AUTO-RIEGO PARA EL  CURSO PARQUES Y JARDINES-JACINTO BEN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6154"/>
    <s v="D"/>
    <d v="2024-11-26T00:00:00"/>
    <n v="22024000940"/>
    <s v="2024 06 3232 212"/>
    <n v="424.71"/>
    <x v="162"/>
    <s v="PANTALLA DISANO VACIA RODA 2X1200 P/ LED // TASA ECORAEE   (R.DECRETO 208/2005) // CEIP NARCISO ALONSO CORTÉ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431"/>
    <s v="D"/>
    <d v="2024-12-12T00:00:00"/>
    <n v="22024000021"/>
    <s v="2024 11 1361 22199"/>
    <n v="424.71"/>
    <x v="365"/>
    <s v="CUCHILLA EXPERT S957CHM VEHICLE RESCUE / SERVICIO DE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8154"/>
    <s v="D"/>
    <d v="2024-12-04T00:00:00"/>
    <n v="22024000441"/>
    <s v="2024 11 1621 214"/>
    <n v="424.71"/>
    <x v="837"/>
    <s v="ACTUADOR 24/24 F/DISCO ROSC.VOSS / 750466 POLEA9061551715 / PILOTO INTERMIT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9986"/>
    <s v="D"/>
    <d v="2024-10-24T00:00:00"/>
    <n v="22024001045"/>
    <s v="2024 11 3111 22199"/>
    <n v="424.54"/>
    <x v="162"/>
    <s v="MT CABLE RZ1-K 1KV FLEX ZEROH  3G2,5 (AS) / MT CABLE H07Z1-K ZEROH FLEX  1X2,5 AZUL / CAJA EST LEGRAND 92022 105X105  CO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51835"/>
    <s v="D"/>
    <d v="2024-11-04T00:00:00"/>
    <n v="22024000942"/>
    <s v="2024 06 3231 212"/>
    <n v="424.08"/>
    <x v="249"/>
    <s v="SACO CEMENTO GRIS 32.5 R / SACO DE ARENA FINA 30KG / BOLSA DE FIBRA POLIPROPILENO MULTIFILAMENTO 1 M³ ... // EI EL GLOB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60353"/>
    <s v="D"/>
    <d v="2024-12-12T00:00:00"/>
    <n v="22024000440"/>
    <s v="2024 11 1621 214"/>
    <n v="418.55"/>
    <x v="252"/>
    <s v="OA REVISIIN VEHOCULO  MATRICULA 0432LKB / OS SU FILTRO DEL HAB...// AM EXP 23/2020 // SERVICIO DE LIMPIEZA."/>
    <s v="300"/>
    <s v="ARROYO DE LA ENCOMIEND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243"/>
    <s v="D"/>
    <d v="2024-12-04T00:00:00"/>
    <n v="22024000441"/>
    <s v="2024 11 1621 214"/>
    <n v="416.25"/>
    <x v="263"/>
    <s v="MANGUERA PLANA AZUL TYANA M 25MM / MANGUERA PLANA AZUL TYANA M...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006"/>
    <s v="D"/>
    <d v="2024-12-04T00:00:00"/>
    <n v="22024000484"/>
    <s v="2024 10 2312 212"/>
    <n v="410.91"/>
    <x v="249"/>
    <s v="MANT. SUMINISTRO DE SACO DE ARENA FINA 30KG, SACO CEMENTO GRIS, LADRILLO HUECO MURO DE 7 SUELTOS PARA EL CVA DELICIA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48572"/>
    <s v="D"/>
    <d v="2024-10-16T00:00:00"/>
    <n v="22024000447"/>
    <s v="2024 11 1631 214"/>
    <n v="407.62"/>
    <x v="805"/>
    <s v="2568-FZB / SELLADOR SILICONA ROJO / LATG.  COMPACTA 2SC 3/4&quot;&quot; 0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0976"/>
    <s v="D"/>
    <d v="2024-12-17T00:00:00"/>
    <n v="22024000447"/>
    <s v="2024 11 1631 214"/>
    <n v="400.58"/>
    <x v="243"/>
    <s v="FACTURACIÓN DE REPUESTOS SEGÚN PEDIDO DE VENTA Nº 2024PV12...// AM EXP 18/2022 // SERVICIO DE LIMPIEZA VIARIA."/>
    <s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1038"/>
    <s v="D"/>
    <d v="2024-12-17T00:00:00"/>
    <n v="22024000456"/>
    <s v="2024 11 1621 22199"/>
    <n v="395.74"/>
    <x v="271"/>
    <s v="1367352050 ABRAZADERA TORRO VIS-SIN-FIN SERIE PESADA 40-60/1271 NORMA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3894"/>
    <s v="D"/>
    <d v="2024-11-18T00:00:00"/>
    <n v="22024000447"/>
    <s v="2024 11 1631 214"/>
    <n v="390.65"/>
    <x v="243"/>
    <s v="VENTA Nº 2024PV100/34 ALBARÁN  3837  FECHA  12/09/2024...// AM EXP 18/2022 // SERVICIO DE LIMPIEZA VIARIA."/>
    <s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1485"/>
    <s v="D"/>
    <d v="2024-10-30T00:00:00"/>
    <n v="22024000021"/>
    <s v="2024 11 1361 22199"/>
    <n v="389.67"/>
    <x v="247"/>
    <s v="MALETA 1535 55,80x35,50x22,80cm/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9696"/>
    <s v="D"/>
    <d v="2024-12-10T00:00:00"/>
    <n v="22024001633"/>
    <s v="2024 07 1711 22199"/>
    <n v="385"/>
    <x v="414"/>
    <s v="CRISANTEMO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2143"/>
    <s v="D"/>
    <d v="2024-12-20T00:00:00"/>
    <n v="22024003059"/>
    <s v="2024 08 1532 214"/>
    <n v="384.85"/>
    <x v="285"/>
    <s v="H.M.O  CAMBIO DE ACEITE MOTOR, CAMBIO FILTRO  DE  ACEITE,  FILTRO  DE  AIRE  Y FILTRO DE COMBUSTIBLE Y HABITACULO /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45067"/>
    <s v="D"/>
    <d v="2024-10-02T00:00:00"/>
    <n v="22024000441"/>
    <s v="2024 11 1621 214"/>
    <n v="384.84"/>
    <x v="839"/>
    <s v="CART.FILTRO DE ACEITE DEP.OLM S2Z310-0000-0800 / TAPÓN DE LLENADO C/FI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132"/>
    <s v="D"/>
    <d v="2024-10-02T00:00:00"/>
    <n v="22024000021"/>
    <s v="2024 11 1361 22199"/>
    <n v="382.77"/>
    <x v="262"/>
    <s v="ALB: 24-223465 PED: 24-038427-1003 S/PED:  / 3M CAJA 8 UDS FILTRO GASES Y VAPORES AMONIACOS ABEK1 (6059) / 3M SEMIMASCAR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60972"/>
    <s v="D"/>
    <d v="2024-12-17T00:00:00"/>
    <n v="22024000440"/>
    <s v="2024 11 1621 214"/>
    <n v="374.8"/>
    <x v="252"/>
    <s v="OA SU FILTRO DEL HABITACULO  MATRICULA 0244LKB / OS CT BATEROA 12 V...// AM EXP 23/2020 // SERVICIO DE LIMPIEZA."/>
    <s v="300"/>
    <s v="ARROYO DE LA ENCOMIEND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005"/>
    <s v="D"/>
    <d v="2024-10-02T00:00:00"/>
    <n v="22024000940"/>
    <s v="2024 06 3232 212"/>
    <n v="371.04"/>
    <x v="245"/>
    <s v=": MAGNUM+BLANCO // DANPIN PAPEL TAPAR CON CINTA // CINTA KREP// ROLLO CARTON // ALLÚE MORER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1087"/>
    <s v="D"/>
    <d v="2024-10-29T00:00:00"/>
    <n v="22024000078"/>
    <s v="2024 03 9241 212"/>
    <n v="368.94"/>
    <x v="166"/>
    <s v="SUMINISTRO DE MATERIAL DE CARPINTERÍA PARA C.C. CANAL DE CASTILL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62098"/>
    <s v="D"/>
    <d v="2024-12-20T00:00:00"/>
    <n v="22024000079"/>
    <s v="2024 03 9241 213"/>
    <n v="367.82"/>
    <x v="162"/>
    <s v="SUMINISTRO DE MATERIAL DE FERRETERÍA PARA DIVERSOS CENTROS CÍV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6158"/>
    <s v="D"/>
    <d v="2024-11-26T00:00:00"/>
    <n v="22024000940"/>
    <s v="2024 06 3232 212"/>
    <n v="362.94"/>
    <x v="166"/>
    <s v="OBRA: COLEGIOS / / CELOSIA PI-SUPER-D12 ESTRE 20 // XYLAZEL PATINA ANTICUARIO 250 // EMBELLECEDOR LISO SC01 16mm LT 4516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2165"/>
    <s v="D"/>
    <d v="2024-12-20T00:00:00"/>
    <n v="22024003059"/>
    <s v="2024 08 1532 214"/>
    <n v="362.55"/>
    <x v="284"/>
    <s v="TA24 2054 REPARACION 5689-CFT KMS.126248 SUST.ACEITE MOTOR, FILTROS DE ACEITE, GASOIL, AIRE REVISAR NIVELES, LUCES Y FRE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2033"/>
    <s v="D"/>
    <d v="2024-12-20T00:00:00"/>
    <n v="22024000940"/>
    <s v="2024 06 3232 212"/>
    <n v="361.22"/>
    <x v="162"/>
    <s v="MATRIAL DE FONTANERÍA // CEIP MIGUEL DELIBE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2429"/>
    <s v="D"/>
    <d v="2024-11-05T00:00:00"/>
    <n v="22024001011"/>
    <s v="2024 11 1321 214"/>
    <n v="360.41"/>
    <x v="99"/>
    <s v="1 963034432R - RETROVISOR ADICI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0351"/>
    <s v="D"/>
    <d v="2024-12-12T00:00:00"/>
    <n v="22024004636"/>
    <s v="2024 01 9206 22001"/>
    <n v="360.4"/>
    <x v="1019"/>
    <s v="9788470529696 Guia Practica De La Mesa De Contratacion / 9788412642438 Temario para Facultativo deArchivo. Obra completa"/>
    <s v="300"/>
    <s v="VILLANUEVA DE SAN MANCIO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001"/>
  </r>
  <r>
    <n v="220240056076"/>
    <s v="ADO"/>
    <d v="2024-11-26T00:00:00"/>
    <n v="22024002686"/>
    <s v="2024 04 9231 22199"/>
    <n v="29.73"/>
    <x v="193"/>
    <s v="ID: 0036252-PLACAS CALLE / TIR.POZI.C/PLANA ZIN. 4,0x 40  VLOX / TACO FISCHER DUOPOWER  6x 30  555006"/>
    <s v="240"/>
    <s v="VALLADOLID"/>
    <s v="VALLADOLID"/>
    <x v="1"/>
    <s v="AdDirec - Adjudicación Directa"/>
    <s v="SinC - Sin Criterio"/>
    <x v="0"/>
    <x v="3"/>
    <s v="2"/>
    <s v="2. Gastos corrientes en bienes y servicios"/>
    <s v="04"/>
    <x v="8"/>
    <s v="9231"/>
    <s v="9231. Información, registro y gestión del padrón"/>
    <s v="22"/>
    <s v="22199"/>
  </r>
  <r>
    <n v="220240045051"/>
    <s v="D"/>
    <d v="2024-10-02T00:00:00"/>
    <n v="22024000022"/>
    <s v="2024 11 1361 214"/>
    <n v="355.39"/>
    <x v="285"/>
    <s v="REVISAR  PROBLEMA  DE CALENTAMIENTO  DEL  VEHICULO  PARA  DETERMINAR AVERIA.  LIMPIAR RADIADORES/EXTINCION INCEND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58144"/>
    <s v="D"/>
    <d v="2024-12-04T00:00:00"/>
    <n v="22024000456"/>
    <s v="2024 11 1621 22199"/>
    <n v="355.06"/>
    <x v="843"/>
    <s v="BACTERICIDA DE 1L / PEDIDO ANGEL MAURO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6499"/>
    <s v="D"/>
    <d v="2024-10-07T00:00:00"/>
    <n v="22024001631"/>
    <s v="2024 07 1711 22106"/>
    <n v="352.33"/>
    <x v="515"/>
    <s v="RENTAL (5 L) ABONO CE / SIGFITO (Tasa por envase del Sistema Integrado de Gestión de Fitosanitarios)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06"/>
  </r>
  <r>
    <n v="220240060974"/>
    <s v="D"/>
    <d v="2024-12-17T00:00:00"/>
    <n v="22024000440"/>
    <s v="2024 11 1621 214"/>
    <n v="351.9"/>
    <x v="252"/>
    <s v="OS SU FILTRO DEL HABITACULO  MATRICULA 0301LKB / OA REVISIIN VE...// AM EXP 23/2020 // SERVICIO DE LIMPIEZA."/>
    <s v="300"/>
    <s v="ARROYO DE LA ENCOMIEND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9774"/>
    <s v="D"/>
    <d v="2024-12-10T00:00:00"/>
    <n v="22024001631"/>
    <s v="2024 07 1711 22106"/>
    <n v="351.85"/>
    <x v="515"/>
    <s v="RENTAL (5 L) ABONO CE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06"/>
  </r>
  <r>
    <n v="220240051523"/>
    <s v="D"/>
    <d v="2024-10-30T00:00:00"/>
    <n v="22024001630"/>
    <s v="2024 07 1711 214"/>
    <n v="351.19"/>
    <x v="287"/>
    <s v="ADPRO/WD40500 - WD-40 500ML. / RINDE/445900 - CRISTAL PILOTO(794) / BOSCH/1987302471 - LAMPARA DE INCANDESCENCIA / BOSCH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44912"/>
    <s v="D"/>
    <d v="2024-10-02T00:00:00"/>
    <n v="22024001014"/>
    <s v="2024 11 1321 22199"/>
    <n v="348.48"/>
    <x v="192"/>
    <s v="CONO PE FLEX 50cm 1PZA BANDA REFLEX 20cm UD                                 ( POLICIA MUNICIPAL - PEDIDO POR ALFREDO. IN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57548"/>
    <s v="D"/>
    <d v="2024-12-03T00:00:00"/>
    <n v="22024000940"/>
    <s v="2024 06 3232 212"/>
    <n v="347.4"/>
    <x v="193"/>
    <s v="VARIOS SUMINISTROS DE MATERIAL DE FERRETERÍA EN DISTINTOS COLEGIOS PÚBL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5775"/>
    <s v="D"/>
    <d v="2024-11-25T00:00:00"/>
    <n v="22024000078"/>
    <s v="2024 03 9241 212"/>
    <n v="346.23"/>
    <x v="162"/>
    <s v="SUMINISTRO DE MATERIAL DE FERRETERÍA Y FONTANERÍA PARA VARIOS CENTROS SPC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46410"/>
    <s v="D"/>
    <d v="2024-10-07T00:00:00"/>
    <n v="22024000450"/>
    <s v="2024 11 1631 22199"/>
    <n v="345.67"/>
    <x v="195"/>
    <s v="COPIA LLAVE NORMAL / CANDADO IFAM LT K-30 AL LL/IGUALES Nº: 31084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9749"/>
    <s v="D"/>
    <d v="2024-12-10T00:00:00"/>
    <n v="22024001638"/>
    <s v="2024 07 1711 214"/>
    <n v="342.47"/>
    <x v="512"/>
    <s v="3058DTC. SUSTITUCION TUBERIA ADMISION, A?ADIDO DE ADITIVO Y PRUEBA EN ANALAIZADOR DE GASES CON RESULTADO CORRECTO / 2 AC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3959"/>
    <s v="D"/>
    <d v="2024-11-18T00:00:00"/>
    <n v="22024003059"/>
    <s v="2024 08 1532 214"/>
    <n v="338.98"/>
    <x v="251"/>
    <s v="MANO DE OBRA / BATERIA BOSCH EFB / ESCOBILLAS LIMPIA DL  / OFICINA CONTABLE L01471868 / ORGANO GESTOR L01471868 / UNIDAD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51540"/>
    <s v="D"/>
    <d v="2024-10-30T00:00:00"/>
    <n v="22024005651"/>
    <s v="2024 07 1711 619"/>
    <n v="336.5"/>
    <x v="262"/>
    <s v="ALB: 24-221573 PED: 24-035596-1017 S/PED: VALE 1616 / CAJA 20 ASPERSORES 5004PC &quot;&quot;PLUS&quot;&quot; 3/4&quot;&quot; 10 CM VERDE / TAPON ROSCA MA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58148"/>
    <s v="D"/>
    <d v="2024-12-04T00:00:00"/>
    <n v="22024000441"/>
    <s v="2024 11 1621 214"/>
    <n v="335.91"/>
    <x v="837"/>
    <s v="MOTOR CALEFACCION MAN TGA / KIT PASTILLAS EVO-PRO MERITOR ELSA 225-3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1437"/>
    <s v="D"/>
    <d v="2024-10-30T00:00:00"/>
    <n v="22024000941"/>
    <s v="2024 06 3321 212"/>
    <n v="331.48"/>
    <x v="166"/>
    <s v="Albarán: VA24/3607 Fecha: 27/08/24 / *BIBLIOTECAS* / MELAMINA PORO DISEÑO 10 MM / MELAMINA PORO DISEÑO 19 MM / MELAMIN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44924"/>
    <s v="D"/>
    <d v="2024-10-02T00:00:00"/>
    <n v="22024000749"/>
    <s v="2024 02 9332 212"/>
    <n v="330.16"/>
    <x v="245"/>
    <s v="MONTOSINT. BRILLANTE AM 750ML ( PINTURA TEMPLETE C/MAYAS ) / FIELTRO ESPECIAL SUELOS 1X25M ( PINTURA TEMPLETE C/MAYASA 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1497"/>
    <s v="D"/>
    <d v="2024-10-30T00:00:00"/>
    <n v="22024001631"/>
    <s v="2024 07 1711 22106"/>
    <n v="329.99"/>
    <x v="515"/>
    <s v="PREVICUR ENERGY (1 lt)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06"/>
  </r>
  <r>
    <n v="220240057652"/>
    <s v="D"/>
    <d v="2024-12-03T00:00:00"/>
    <n v="22024000942"/>
    <s v="2024 06 3231 212"/>
    <n v="329.59"/>
    <x v="192"/>
    <s v="DISTINTOS ARTÍCULOS //  ( ESCUELA INFANTILES MAFALDA Y GUILLE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46513"/>
    <s v="D"/>
    <d v="2024-10-07T00:00:00"/>
    <n v="22024005651"/>
    <s v="2024 07 1711 619"/>
    <n v="329.33"/>
    <x v="262"/>
    <s v="ALB: 24-222590 PED: 24-037106-1001 S/PED: 1622 / CAJA 20 ASPERSORES 5004PC &quot;&quot;PLUS&quot;&quot; 3/4&quot;&quot; 10 CM VERDE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55281"/>
    <s v="D"/>
    <d v="2024-11-21T00:00:00"/>
    <n v="22024005651"/>
    <s v="2024 07 1711 619"/>
    <n v="329.33"/>
    <x v="262"/>
    <s v="ALB: 24-221194 PED: 24-035004-1001 S/PED: 1613 / ASPERSOR 5004PC &quot;&quot;PLUS&quot;&quot; 3/4&quot;&quot; 10 CM VERDE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61082"/>
    <s v="D"/>
    <d v="2024-12-17T00:00:00"/>
    <n v="22024000456"/>
    <s v="2024 11 1621 22199"/>
    <n v="329.13"/>
    <x v="162"/>
    <s v="NTERR SE XCSDMP5902 MAGNÉTICO SEG.  GRAN / DETECTOR SE XCS-DMP7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2105"/>
    <s v="D"/>
    <d v="2024-12-20T00:00:00"/>
    <n v="22024001637"/>
    <s v="2024 07 1711 213"/>
    <n v="329.12"/>
    <x v="279"/>
    <s v="Albarán OT/ 145323 de 27/11/2024 ( KIT REPARACIÓN REGULADOR PULVERIZADOR HARDY VALE Nº 1800 RETIRADO EL 28/11/2024 ) / J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55377"/>
    <s v="D"/>
    <d v="2024-11-21T00:00:00"/>
    <n v="22024001633"/>
    <s v="2024 07 1711 22199"/>
    <n v="327.35000000000002"/>
    <x v="193"/>
    <s v="CADENA STIHL MOTOSIERRA  36 RS RAPID SUPER / DUMPER TAPON VASO EXPANSIÓN 090017202 / DUMPER CINTURON DE SEGURIDAD 050000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6548"/>
    <s v="D"/>
    <d v="2024-10-07T00:00:00"/>
    <n v="22024001638"/>
    <s v="2024 07 1711 214"/>
    <n v="325.02"/>
    <x v="252"/>
    <s v="OA SU DISCO FRENO DELANTERO  MATRICULA 8842FJC / OS TEST VEHOCULO / 1 402062984R - DISCO DE FRENO / 1 7711946169 - PAST."/>
    <s v="300"/>
    <s v="ARROYO DE LA ENCOMIENDA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2382"/>
    <s v="D"/>
    <d v="2024-11-05T00:00:00"/>
    <n v="22024000437"/>
    <s v="2024 10 2311 212"/>
    <n v="324.17"/>
    <x v="195"/>
    <s v="F - 10797 - CERRADURA Y BARRENAS PARA LOCAL EIF PATO 9 Y POMO PARA CEAS CENTRO - ORTIZ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44916"/>
    <s v="D"/>
    <d v="2024-10-02T00:00:00"/>
    <n v="22024000021"/>
    <s v="2024 11 1361 22199"/>
    <n v="323.23"/>
    <x v="247"/>
    <s v="CUBO DISCO C/METAL 115MM (100u) / MARCADOR PERMANENTE/ CINTA AMERICANA NEGRA / LLAVE DINAMOMETR//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66873"/>
    <s v="AD"/>
    <d v="2024-12-31T00:00:00"/>
    <n v="22024008825"/>
    <s v="2024 02 1511 619"/>
    <n v="782187.42"/>
    <x v="42"/>
    <s v="ADJ.CONTRATO OBRAS CM.VIEJO SIMANCAS-OBRA REST.TRAMO 1 Y TRAMO 2 DESDE VA-30 AL SECTOR &quot;&quot;EL PERAL&quot;&quot;(EX.13-24)"/>
    <n v="220"/>
    <s v="VALLADOLID"/>
    <s v="VALLADOLID"/>
    <x v="2"/>
    <s v="PrAbier - Procedimiento Abierto"/>
    <s v="MultiC - MultiCriterio"/>
    <x v="1"/>
    <x v="3"/>
    <s v="6"/>
    <s v="6. Inversiones reales"/>
    <s v="02"/>
    <x v="2"/>
    <s v="1511"/>
    <s v="1511. Planficación y gestión del urbanismo"/>
    <s v="61"/>
    <s v="619"/>
  </r>
  <r>
    <n v="220240053806"/>
    <s v="AD"/>
    <d v="2024-11-15T00:00:00"/>
    <n v="22024008162"/>
    <s v="2024 10 2312 22199"/>
    <n v="27.5"/>
    <x v="622"/>
    <s v="ORQUIDEA PARA UN CENTENARIO  DE VALLADOLID QUE NO PUEDO ACUDIR EN DIA DEL MAYOR- INICIATIVAS SOCIALES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199"/>
  </r>
  <r>
    <n v="220240066880"/>
    <s v="AD"/>
    <d v="2024-12-31T00:00:00"/>
    <n v="22024007726"/>
    <s v="2024 10 2315 22799"/>
    <n v="28"/>
    <x v="976"/>
    <s v="AMPLIACIÓN POR IRPF / TALLER DE NARRACIÓN IMPARTIDO EN CMI EN NOVIEMBRE 2024"/>
    <n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799"/>
  </r>
  <r>
    <n v="220240053850"/>
    <s v="AD"/>
    <d v="2024-11-15T00:00:00"/>
    <n v="22024008172"/>
    <s v="2024 03 9241 22701"/>
    <n v="32.08"/>
    <x v="87"/>
    <s v="SUMINISTRO DE LLAVE ELECTRÓNICA DE ALARMA PARA C.C. JOSÉ LUIS MOSQUERA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1"/>
  </r>
  <r>
    <n v="220240057456"/>
    <s v="AD"/>
    <d v="2024-12-02T00:00:00"/>
    <n v="22024000013"/>
    <s v="2024 03 9241 22799"/>
    <n v="14097.03"/>
    <x v="327"/>
    <s v="SE PC 84/2022 PS 1 SERVICIOS DE ASISTENCIA TÉCNICA A ESPECTÁCULOS (AMPLIACIÓN CRÉDITO OP 920240002901)"/>
    <s v="220"/>
    <s v="VALLADOLID"/>
    <s v="VALLADOLID"/>
    <x v="0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2"/>
    <s v="22799"/>
  </r>
  <r>
    <n v="220240053275"/>
    <s v="D"/>
    <d v="2024-11-08T00:00:00"/>
    <n v="22024003751"/>
    <s v="2024 0550 4312 623"/>
    <n v="79346.960000000006"/>
    <x v="11"/>
    <s v="CONTRATO DE INSTALACION Y SUMINISTRO DE EQUIPAMIENTO PARA GALERIAS COMERCIALES RONDILLA STA TERESA (LOTES 2 Y 3)."/>
    <s v="300"/>
    <s v="VALLADOLID"/>
    <s v="VALLADOLID"/>
    <x v="0"/>
    <s v="PrAbier - Procedimiento Abierto"/>
    <s v="UniC - Único Criterio"/>
    <x v="1"/>
    <x v="3"/>
    <n v="6"/>
    <s v="6. Inversiones reales"/>
    <s v="05"/>
    <x v="0"/>
    <n v="4312"/>
    <s v="4312. Mercados"/>
    <n v="63"/>
    <n v="623"/>
  </r>
  <r>
    <n v="220240053706"/>
    <s v="AD"/>
    <d v="2024-11-13T00:00:00"/>
    <n v="22024008175"/>
    <s v="2024 03 9241 632"/>
    <n v="46811.96"/>
    <x v="1044"/>
    <s v="SPC 153/2024 PINTURA EN CENTROS CÍVICOS DELICIAS Y ESGUEVA"/>
    <s v="220"/>
    <s v="VALLADOLID"/>
    <s v="VALLADOLID"/>
    <x v="2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46633"/>
    <s v="AD"/>
    <d v="2024-10-07T00:00:00"/>
    <n v="22024007470"/>
    <s v="2024 02 9332 212"/>
    <n v="34.26"/>
    <x v="87"/>
    <s v="SUMINISTRO LLAVE ELECTRÓNICA(USUARIO ICQ2 AMARILLA)PARA DESBLOQUEAR O BLOQUEAR SISTEMA ALARMA EN C.MÉDICO"/>
    <s v="220"/>
    <s v="VALLADOLID"/>
    <s v="VALLADOLID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2"/>
  </r>
  <r>
    <n v="220240064587"/>
    <s v="D"/>
    <d v="2024-12-30T00:00:00"/>
    <n v="22024004054"/>
    <s v="2024 03 9241 213"/>
    <n v="2091.33"/>
    <x v="327"/>
    <s v="ADQUISICIÓN DE PIEZAS PARA REPARACIÓN DE MICRÓFONOS Y CABLEADO PARA CENTROS CÍVICOS"/>
    <n v="300"/>
    <s v="VALLADOLID"/>
    <s v="VALLADOL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51398"/>
    <s v="D"/>
    <d v="2024-10-30T00:00:00"/>
    <n v="22024001638"/>
    <s v="2024 07 1711 214"/>
    <n v="323.2"/>
    <x v="284"/>
    <s v="TA24 1686 REPARACION 3687-FJM KMS.142438 D-M BARRA ESTABILIZADORA DELANT. TENIENDO  QUE SUAVIZAR SOPORTES AGARRADOS, CAM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1770"/>
    <s v="D"/>
    <d v="2024-11-04T00:00:00"/>
    <n v="22024000940"/>
    <s v="2024 06 3232 212"/>
    <n v="322.52999999999997"/>
    <x v="162"/>
    <s v="TUBO LED LDV ST8V 19,1W 1500MM 4000K EM     2200LM / TASA ECORAEE / LAMPARA MZD LED 4,7W 840 60º / TASA ECORAEE (R.DECRE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4908"/>
    <s v="D"/>
    <d v="2024-10-02T00:00:00"/>
    <n v="22024001011"/>
    <s v="2024 11 1321 214"/>
    <n v="318.45"/>
    <x v="284"/>
    <s v="TA24 1475 REPARACION 9447-HMT KMS.164728 D-M BUJE TRAS.IZQ.CAMBIAR RETEN INTERIOR POR PERDIDA DE ACEITE. LIMPIAR ZONA AF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5277"/>
    <s v="D"/>
    <d v="2024-11-21T00:00:00"/>
    <n v="22024001637"/>
    <s v="2024 07 1711 213"/>
    <n v="313.32"/>
    <x v="279"/>
    <s v="Albarán OT/ 144545 de 18/10/2024 ( REVISIÓN EN TALLER DE CORTACÉSPED HONDA HRH53 6 HXE REF.: PARQUESOL PARCELA 2 VALE Nº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51092"/>
    <s v="D"/>
    <d v="2024-10-29T00:00:00"/>
    <n v="22024000079"/>
    <s v="2024 03 9241 213"/>
    <n v="311.66000000000003"/>
    <x v="195"/>
    <s v="MATERIAL DE FERRETERÍA PARA C.C.JOSÉ LUIS MOSQUER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9784"/>
    <s v="D"/>
    <d v="2024-12-10T00:00:00"/>
    <n v="22024005651"/>
    <s v="2024 07 1711 619"/>
    <n v="311.08"/>
    <x v="262"/>
    <s v="ALB: 24-223308 PED: 24-038150-1003 S/PED: 1630 / CAJA CONEXION TBOS SOLO BLUETOOTH (LITE) 1 ESTACION / MANGUITO UNION PE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58178"/>
    <s v="D"/>
    <d v="2024-12-04T00:00:00"/>
    <n v="22024000440"/>
    <s v="2024 11 1621 214"/>
    <n v="310.91000000000003"/>
    <x v="284"/>
    <s v="TA24 1701 REPARACION 0120-GJY KMS.450419 METER EASY PARA VER AVERIAS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068"/>
    <s v="D"/>
    <d v="2024-12-20T00:00:00"/>
    <n v="22024000942"/>
    <s v="2024 06 3231 212"/>
    <n v="309.32"/>
    <x v="193"/>
    <s v="ARTÍCULOS DE FERRETERÍA // EIM MAFALDA Y GUILLE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46542"/>
    <s v="D"/>
    <d v="2024-10-07T00:00:00"/>
    <n v="22024003059"/>
    <s v="2024 08 1532 214"/>
    <n v="308.99"/>
    <x v="284"/>
    <s v="TA24 1653 REPARACION 7073-DRZ KMS.72467 CAMBIAR ACEITE MOTOR SINTETICO FILTROS DE ACEITE, COMBUSTIBLE, AIRE Y HABITACULO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44918"/>
    <s v="D"/>
    <d v="2024-10-02T00:00:00"/>
    <n v="22024000765"/>
    <s v="2024 02 9332 214"/>
    <n v="307.87"/>
    <x v="254"/>
    <s v="ACUERDO MARCO_0020LFY:ACEITE 5W30,TASA,ARANDELA,FILTRO DE ACEITE,AIRE Y ESCOBILLAS DEL Y MANO DE OBRA DE REVI;_8367JKB:R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45047"/>
    <s v="D"/>
    <d v="2024-10-02T00:00:00"/>
    <n v="22024000447"/>
    <s v="2024 11 1631 214"/>
    <n v="306.76"/>
    <x v="863"/>
    <s v="RAVO LATERAL NYLON ACERO SILENCIOSO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2576"/>
    <s v="D"/>
    <d v="2024-11-05T00:00:00"/>
    <n v="22024001012"/>
    <s v="2024 11 1321 213"/>
    <n v="303.13"/>
    <x v="267"/>
    <s v="PDPLR03C10 - Pila alcalina Duracell-Procell AAA LR03 1,5V (caja / PDPLR06C10 - Pila alcalina Duracell-Procell AA LR06 1,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51454"/>
    <s v="D"/>
    <d v="2024-10-30T00:00:00"/>
    <n v="22024000021"/>
    <s v="2024 11 1361 22199"/>
    <n v="302.95"/>
    <x v="162"/>
    <s v="MAGNETO  SE IK60N C 4P 20A  A9K17420 / RETTBOX-ONE BASE POLY AZUL +EMPUNADURA IP5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8142"/>
    <s v="D"/>
    <d v="2024-12-04T00:00:00"/>
    <n v="22024000441"/>
    <s v="2024 11 1621 214"/>
    <n v="302.5"/>
    <x v="837"/>
    <s v="CASCO MODULO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7642"/>
    <s v="D"/>
    <d v="2024-12-03T00:00:00"/>
    <n v="22024001638"/>
    <s v="2024 07 1711 214"/>
    <n v="302.5"/>
    <x v="509"/>
    <s v="DESMONTAR Y MONTAR NUEVO KIT ANTIEMPOTRAMIENTO LADO COPILOTO (                                             MATRICULA 674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5748"/>
    <s v="D"/>
    <d v="2024-11-25T00:00:00"/>
    <n v="22024000765"/>
    <s v="2024 02 9332 214"/>
    <n v="301.63"/>
    <x v="286"/>
    <s v="185/75R16C UNIROYAL 104R  ( 3816-GKW ) / S.I. GESTION DE NFU CAT. C ( 3816-GKW ) / PINCHAZO CUBIERTA ( FURGON + FIJACION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57571"/>
    <s v="D"/>
    <d v="2024-12-03T00:00:00"/>
    <n v="22024000022"/>
    <s v="2024 11 1361 214"/>
    <n v="300.16000000000003"/>
    <x v="285"/>
    <s v="DESPANELAR PUERTA DECH, SUST. CRISTAL MOVIL, LIMPIAR RESTOS DEL CRISTAL ROTO VEHICULO MATR. 4894JLF//SEISP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45035"/>
    <s v="D"/>
    <d v="2024-10-02T00:00:00"/>
    <n v="22024000021"/>
    <s v="2024 11 1361 22199"/>
    <n v="298.27"/>
    <x v="162"/>
    <s v="TUERCA  INTERFLEX  NORMANYL PG13  / PRENSA INTERFLEX CAPTOP2000 PG13  011370 / MAGNETO SE IDPN/SERV. EXTINCION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5057"/>
    <s v="D"/>
    <d v="2024-10-02T00:00:00"/>
    <n v="22024000021"/>
    <s v="2024 11 1361 22199"/>
    <n v="292.13"/>
    <x v="805"/>
    <s v="EV LATON 2/2 N/C 3/8&quot;&quot; NBR PARKER / BOBINA 230VAC 8W/CONECTOR DIN 43650 T30 NEGRO/UNION CONICA/SERV. EXTINCION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5138"/>
    <s v="D"/>
    <d v="2024-10-02T00:00:00"/>
    <n v="22024000021"/>
    <s v="2024 11 1361 22199"/>
    <n v="247.47"/>
    <x v="365"/>
    <s v="MONO TYCHEM 2000C AMARILLO T-XXL / SELLADOR TRIACTION 20G                      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3981"/>
    <s v="D"/>
    <d v="2024-11-18T00:00:00"/>
    <n v="22024000079"/>
    <s v="2024 03 9241 213"/>
    <n v="287.35000000000002"/>
    <x v="162"/>
    <s v="MATERIAL FERRETERÍA CONDE ANSÚREZ (43068), DELICIAS (42962), PARQUESOL (43043, 43056), CASA CUNA (43040), ESGUEVA (43181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0115"/>
    <s v="D"/>
    <d v="2024-10-24T00:00:00"/>
    <n v="22024000079"/>
    <s v="2024 03 9241 213"/>
    <n v="254.1"/>
    <x v="289"/>
    <s v="SUMINISTRO DE MATERIAL ELECTRÓNICA PARA SPC (AUR. MICRO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2095"/>
    <s v="D"/>
    <d v="2024-12-20T00:00:00"/>
    <n v="22024000079"/>
    <s v="2024 03 9241 213"/>
    <n v="227.46"/>
    <x v="162"/>
    <s v="SUMINISTRO DE MATERIAL DE FERRETERÍA PARA DIVERSOS CENTROS CÍV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2159"/>
    <s v="D"/>
    <d v="2024-12-20T00:00:00"/>
    <n v="22024000079"/>
    <s v="2024 03 9241 213"/>
    <n v="223.55"/>
    <x v="195"/>
    <s v="MATERIAL DE FERRETERÍA PARA CC DELICIA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8188"/>
    <s v="D"/>
    <d v="2024-12-04T00:00:00"/>
    <n v="22024000440"/>
    <s v="2024 11 1621 214"/>
    <n v="223.85"/>
    <x v="831"/>
    <s v="REPARACION BALLESTAS / SITLEMBLOCK BALLESTA...// AM EXP.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286"/>
    <s v="D"/>
    <d v="2024-11-21T00:00:00"/>
    <n v="22024000441"/>
    <s v="2024 11 1621 214"/>
    <n v="281.74"/>
    <x v="744"/>
    <s v="Transistor TT 2SC2629 30w Sustitución, ajustes, revisión general y test /......// AM EXP 18/2022 //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025"/>
    <s v="D"/>
    <d v="2024-10-02T00:00:00"/>
    <n v="22024000441"/>
    <s v="2024 11 1621 214"/>
    <n v="251.63"/>
    <x v="839"/>
    <s v="PROTECTOR GOMA FMO / ENG_71412A_BSF1/4_014_88_F5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6406"/>
    <s v="D"/>
    <d v="2024-10-07T00:00:00"/>
    <n v="22024000441"/>
    <s v="2024 11 1621 214"/>
    <n v="235.2"/>
    <x v="839"/>
    <s v="CTO. VENTOSA CON ROTULA ELEV. S41180-0000-0080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096"/>
    <s v="D"/>
    <d v="2024-10-02T00:00:00"/>
    <n v="22024000441"/>
    <s v="2024 11 1621 214"/>
    <n v="228.18"/>
    <x v="839"/>
    <s v="CART.FILTRO PRESION LINEA OLM S2Z310-0000-0840///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8535"/>
    <s v="D"/>
    <d v="2024-10-16T00:00:00"/>
    <n v="22024000441"/>
    <s v="2024 11 1621 214"/>
    <n v="205.1"/>
    <x v="837"/>
    <s v="CODO 90º SILICONA 50 200X200 / BRIDA ALETA 42MM REGU. METALICA ZINC. / 758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064"/>
    <s v="D"/>
    <d v="2024-10-02T00:00:00"/>
    <n v="22024000441"/>
    <s v="2024 11 1621 214"/>
    <n v="204.94"/>
    <x v="839"/>
    <s v="NIVEL DEPÓSITO 150L VISION 180 S2I410-0000-0310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0964"/>
    <s v="D"/>
    <d v="2024-12-17T00:00:00"/>
    <n v="22024000447"/>
    <s v="2024 11 1631 214"/>
    <n v="286.02"/>
    <x v="1040"/>
    <s v="CUB.195/ 75 R 16 107/105R TRAVOMATE ( O.T.:760396 MATRÍCULA: 3185LLB...// AM EXP 18/2022 // SERVICIO DE LIMPIEZA VIARIA."/>
    <s v="300"/>
    <s v="CORDOBA"/>
    <s v="CORDOBA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1016"/>
    <s v="D"/>
    <d v="2024-12-17T00:00:00"/>
    <n v="22024000447"/>
    <s v="2024 11 1631 214"/>
    <n v="254.44"/>
    <x v="805"/>
    <s v="PEDIDO TALLER / ABRAZ SINFIN CARBONO 8-22 S/L / JUNTA METAL-BUNA D6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2490"/>
    <s v="D"/>
    <d v="2024-11-05T00:00:00"/>
    <n v="22024000447"/>
    <s v="2024 11 1631 214"/>
    <n v="206.93"/>
    <x v="805"/>
    <s v="UNION DBLE DESIG D4 D6 / UNION DBLE IGUAL D8 / HEMBRA SERIE P 30X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46454"/>
    <s v="D"/>
    <d v="2024-10-07T00:00:00"/>
    <n v="22024000448"/>
    <s v="2024 11 1631 22104"/>
    <n v="203.33"/>
    <x v="268"/>
    <s v="ZAPATO ALICE S3 SRC T-40 / Retirado por Ma Milagros Diosdado Escu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04"/>
  </r>
  <r>
    <n v="220240045126"/>
    <s v="D"/>
    <d v="2024-10-02T00:00:00"/>
    <n v="22024000449"/>
    <s v="2024 11 1631 22110"/>
    <n v="214.31"/>
    <x v="276"/>
    <s v="BOLSA NEGRA 90X95 G-140 BDRPLTOTAL (1000 unid)///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10"/>
  </r>
  <r>
    <n v="220240045470"/>
    <s v="D"/>
    <d v="2024-10-03T00:00:00"/>
    <n v="22024000450"/>
    <s v="2024 11 1631 22199"/>
    <n v="271.70999999999998"/>
    <x v="166"/>
    <s v="VA24/3357/ MELAMINA PORO DISEÑO 19 MM/ HAYA FLUVIA / RUEDA PLACA FRE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5289"/>
    <s v="D"/>
    <d v="2024-11-21T00:00:00"/>
    <n v="22024000456"/>
    <s v="2024 11 1621 22199"/>
    <n v="296.44"/>
    <x v="262"/>
    <s v="ALB: 24-226364 PED: 24-043109-1003 S/PED:  / RETIRA HECTOR MAESTRO / RAC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8245"/>
    <s v="D"/>
    <d v="2024-12-04T00:00:00"/>
    <n v="22024000456"/>
    <s v="2024 11 1621 22199"/>
    <n v="227.48"/>
    <x v="814"/>
    <s v="3755422 375.5422 DETECTOR DE TENSION S/CONTACTO.....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9977"/>
    <s v="D"/>
    <d v="2024-10-24T00:00:00"/>
    <n v="22024000456"/>
    <s v="2024 11 1621 22199"/>
    <n v="225.88"/>
    <x v="162"/>
    <s v="REGLETA  OBO 74CE BL  (TS06NA) 2056224 / CINTA AI NUÑEZ 20X19 NEGRA / CA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1053"/>
    <s v="D"/>
    <d v="2024-12-17T00:00:00"/>
    <n v="22024000456"/>
    <s v="2024 11 1621 22199"/>
    <n v="220.5"/>
    <x v="192"/>
    <s v="PINTURA ACRÍLICA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8196"/>
    <s v="D"/>
    <d v="2024-12-04T00:00:00"/>
    <n v="22024000464"/>
    <s v="2024 11 1631 214"/>
    <n v="269.37"/>
    <x v="805"/>
    <s v="TAPON CIEGO H 3/4 BSP / UNION M. 22 L (30X2)- M. 3/4&quot;&quot; BSP / ARANDELA ME...// AM EXP 23/2020 // SERVICIO DE LIMPIEZA VIAR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8225"/>
    <s v="D"/>
    <d v="2024-12-04T00:00:00"/>
    <n v="22024000464"/>
    <s v="2024 11 1631 214"/>
    <n v="256.45999999999998"/>
    <x v="285"/>
    <s v="H.M.O.  REVISAR  AVERIAS  MEDIANTE DIAGNOSIS,  REALIZAR  PRUEBAS...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5147"/>
    <s v="D"/>
    <d v="2024-11-21T00:00:00"/>
    <n v="22024000506"/>
    <s v="2024 10 2412 22199"/>
    <n v="222.79"/>
    <x v="245"/>
    <s v="SUMINISTRO DEMONTONATURE MATE BLANCO 4L , CURSO  PINTURA DECORATIVA VI MIXTO/23/VA0007 1-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4899"/>
    <s v="D"/>
    <d v="2024-10-02T00:00:00"/>
    <n v="22024000506"/>
    <s v="2024 10 2412 22199"/>
    <n v="219.86"/>
    <x v="245"/>
    <s v="SUMINISTRO DE MONTO THERM MORTERO ADHESIVO 25KG. ( PINTURA DECORATIVA VI MIXTO/23/VA0007 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1863"/>
    <s v="D"/>
    <d v="2024-11-04T00:00:00"/>
    <n v="22024000506"/>
    <s v="2024 10 2412 22199"/>
    <n v="210.71"/>
    <x v="192"/>
    <s v="SUMINISTRO DE TKROM MATE FORTUNA M-60 OCEANIC 4LTCURSO DE    PINTURA DECORATIVA VI MIXTO/23/VA0007 -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1840"/>
    <s v="D"/>
    <d v="2024-11-04T00:00:00"/>
    <n v="22024000506"/>
    <s v="2024 10 2412 22199"/>
    <n v="203.75"/>
    <x v="245"/>
    <s v="SUMINS. DE DISOLVENTE UNIVERSAL 1405 DE 5L PARA EL CURSO DE PINTURA DECORATIVA VI  DEL JACINTO BENAVENTE-C. DE F. EMPLE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4901"/>
    <s v="D"/>
    <d v="2024-10-02T00:00:00"/>
    <n v="22024000587"/>
    <s v="2024 10 2412 213"/>
    <n v="265.33999999999997"/>
    <x v="841"/>
    <s v="REPARACION DE TRACTOR STHIL DEL  CURSO MIXTO FORMACION PARA EL EMPLEO PARQUE Y JARDINES V-JACINTO BENAVENTE"/>
    <s v="300"/>
    <s v="VALLADOLID"/>
    <s v="VALLADOLID"/>
    <x v="0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3"/>
  </r>
  <r>
    <n v="220240057660"/>
    <s v="D"/>
    <d v="2024-12-03T00:00:00"/>
    <n v="22024000940"/>
    <s v="2024 06 3232 212"/>
    <n v="281.64"/>
    <x v="245"/>
    <s v="VARIOS SUMINISTROS DE ALBAÑILERÍA // CEIP GARCÍA QUINTAN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1214"/>
    <s v="AD"/>
    <d v="2024-10-29T00:00:00"/>
    <n v="22024007994"/>
    <s v="2024 11 1621 22199"/>
    <n v="6187.9"/>
    <x v="839"/>
    <s v="SUMINISTRO REPUESTOS PARA COMPACTADORES. SERVICIO DE LIMPIEZA."/>
    <s v="22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8263"/>
    <s v="D"/>
    <d v="2024-12-04T00:00:00"/>
    <n v="22024000940"/>
    <s v="2024 06 3232 212"/>
    <n v="272.04000000000002"/>
    <x v="262"/>
    <s v="ALB: 24-229848 PED: 24-048561-1003 S/PED: GINER DE LOS RIOS / ML. POLIETILENO BARRA PE100 AD PN16  63 / CODO 90º  LATON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5719"/>
    <s v="D"/>
    <d v="2024-11-25T00:00:00"/>
    <n v="22024000940"/>
    <s v="2024 06 3232 212"/>
    <n v="271.08999999999997"/>
    <x v="249"/>
    <s v="SACA VACIA / SACO CEMENTO GRIS 32.5 R / SACO CEMENTO GRIS 32.5 R / BORDILLO KAZ 50X30X13X10 GRIS / SACO DE GRAVA 25 KG /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7901"/>
    <s v="AD"/>
    <d v="2024-12-04T00:00:00"/>
    <n v="22024008806"/>
    <s v="2024 05 4312 22706"/>
    <n v="242.24"/>
    <x v="9"/>
    <s v="(REF. 22022005259 AÑO 2022) AD COMPLEMENTARIO REVISION HONORARIOS REDACCION PROYECTO MARQUESINA. (A. M.V.9/2021)."/>
    <s v="220"/>
    <s v="ZARATAN"/>
    <s v="VALLADOLID"/>
    <x v="0"/>
    <s v="PrAbier - Procedimiento Abierto"/>
    <s v="MultiC - MultiCriterio"/>
    <x v="2"/>
    <x v="3"/>
    <s v="2"/>
    <s v="2. Gastos corrientes en bienes y servicios"/>
    <s v="05"/>
    <x v="0"/>
    <s v="4312"/>
    <s v="4312. Mercados"/>
    <s v="22"/>
    <s v="22706"/>
  </r>
  <r>
    <n v="220240062029"/>
    <s v="D"/>
    <d v="2024-12-20T00:00:00"/>
    <n v="22024000940"/>
    <s v="2024 06 3232 212"/>
    <n v="237"/>
    <x v="409"/>
    <s v="VARIOS SUMINISTROS DE MATERIAL DE FONTANERÍA EN DISTINTOS COLEGI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1635"/>
    <s v="AD"/>
    <d v="2024-12-18T00:00:00"/>
    <n v="22024009213"/>
    <s v="2024 11 1621 214"/>
    <n v="629.88"/>
    <x v="839"/>
    <s v="SUMINISTRO PIEZAS PARA TALLER ACUERDO MARCO 18/2022. SERVICIO DE LIMPIEZA."/>
    <s v="22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735"/>
    <s v="D"/>
    <d v="2024-11-25T00:00:00"/>
    <n v="22024000940"/>
    <s v="2024 06 3232 212"/>
    <n v="219.19"/>
    <x v="245"/>
    <s v="NEVADA + BLANCO 15L ( CEIP IÑIGO DE TORO ID0042098 ) / PLASTICO TAPAR 5X4 M. GRUESO ( CEIP IÑIGO DE TORO ID0042098 ) / D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6156"/>
    <s v="D"/>
    <d v="2024-11-26T00:00:00"/>
    <n v="22024000940"/>
    <s v="2024 06 3232 212"/>
    <n v="207.39"/>
    <x v="162"/>
    <s v="VARIOS SUMINISTROS DE MATERIAL DE FONTANERÍA EN DISTINTOS COLEGIOS PÚBL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4880"/>
    <s v="D"/>
    <d v="2024-10-02T00:00:00"/>
    <n v="22024001011"/>
    <s v="2024 11 1321 214"/>
    <n v="299.95999999999998"/>
    <x v="511"/>
    <s v="JUEGO DE PASTILLAS DE FRENO ECB SFAC413 / FILTRO ACEITE HF971 / JUEGO DE AMORTIGUADORESYSS TD220-350P-04-88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4882"/>
    <s v="D"/>
    <d v="2024-10-02T00:00:00"/>
    <n v="22024001011"/>
    <s v="2024 11 1321 214"/>
    <n v="209.6"/>
    <x v="747"/>
    <s v="CAJA DE AGUA / SUSTITUIR CAJA DE AGU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5017"/>
    <s v="D"/>
    <d v="2024-10-02T00:00:00"/>
    <n v="22024001013"/>
    <s v="2024 11 1321 214"/>
    <n v="258.58"/>
    <x v="751"/>
    <s v="TUBO TERMORETRACTIL 2:1 Ø15MM 5M / TUBO TERMORETRACTIL 2:1 Ø5MM 5M / TUBO TERMORETRACTIL 2:1 Ø3MM 5M / TUBO TERMORETRACT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0423"/>
    <s v="D"/>
    <d v="2024-12-12T00:00:00"/>
    <n v="22024001014"/>
    <s v="2024 11 1321 22199"/>
    <n v="244.45"/>
    <x v="245"/>
    <s v="DANPIN RODILLO ANTIGOTA REDOND. D50 22CM ( POLICIA MUNICIPAL EL PERAL ID04168 ) / DANPIN PAPEL TAPAR CON CINTA 15CMX45M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61026"/>
    <s v="D"/>
    <d v="2024-12-17T00:00:00"/>
    <n v="22024001045"/>
    <s v="2024 11 3111 22199"/>
    <n v="280.04000000000002"/>
    <x v="365"/>
    <s v="BOTE LACTIC LIMPIADOR DESINFECTANTE HA 750ML (                       ) / LAVAVAJILLAS MANUAL CONCENTRA LA TUNA 1 L (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45019"/>
    <s v="D"/>
    <d v="2024-10-02T00:00:00"/>
    <n v="22024001045"/>
    <s v="2024 11 3111 22199"/>
    <n v="265.74"/>
    <x v="365"/>
    <s v="BOTA PU PRADO VERDE S5 -20º Nº40 (                       ) / PATTEX SP101 GRIS 280ML (                       ) / GUA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46554"/>
    <s v="D"/>
    <d v="2024-10-07T00:00:00"/>
    <n v="22024001633"/>
    <s v="2024 07 1711 22199"/>
    <n v="293.12"/>
    <x v="262"/>
    <s v="ALB: 24-225853 PED: 24-042198-1003 S/PED: 1674 / ABRAZADERA TAPAPORO TUBERIA PE DN 32 / ABRAZADERA TAPAPORO TUB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1521"/>
    <s v="D"/>
    <d v="2024-10-30T00:00:00"/>
    <n v="22024001633"/>
    <s v="2024 07 1711 22199"/>
    <n v="288.51"/>
    <x v="193"/>
    <s v="CONTERA REDONDA GOMA  20 / BROCA HSS RECT. COBALTO 04,00 / BROCA HSS RECT. COBALTO 04,50 / BROCA HSS RECT. COBALTO 05,00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5398"/>
    <s v="D"/>
    <d v="2024-11-21T00:00:00"/>
    <n v="22024001633"/>
    <s v="2024 07 1711 22199"/>
    <n v="277.91000000000003"/>
    <x v="262"/>
    <s v="ALB: 24-229645 PED: 24-048268-1003 S/PED: 1848 / REDUCCION CONICA PVC PRESION DN 160M/140H-110H / UNION GIBAULT PVC. LAR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9790"/>
    <s v="D"/>
    <d v="2024-12-10T00:00:00"/>
    <n v="22024001633"/>
    <s v="2024 07 1711 22199"/>
    <n v="232.16"/>
    <x v="193"/>
    <s v="PODADERA OUTILS-WOLF REF. OR900T / BRAZO ELASTICO 20x20 DRCH. / REJA C-0.5 / MORDAZA PARA BRAZO 20mm 60x60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1572"/>
    <s v="D"/>
    <d v="2024-10-30T00:00:00"/>
    <n v="22024003022"/>
    <s v="2024 04 9204 213"/>
    <n v="219.8"/>
    <x v="162"/>
    <s v="PANTALLAS  FLUORESCENTES PLANTA BAJA Y 1ª  CDIT"/>
    <s v="300"/>
    <s v="VALLADOLID"/>
    <s v="VALLADOLID"/>
    <x v="1"/>
    <s v="PrAbier - Procedimiento Abierto"/>
    <s v="MultiC - MultiCriterio"/>
    <x v="2"/>
    <x v="3"/>
    <s v="2"/>
    <s v="2. Gastos corrientes en bienes y servicios"/>
    <s v="04"/>
    <x v="8"/>
    <s v="9204"/>
    <s v="9204. Tecnologías de la información y comunicación"/>
    <s v="21"/>
    <s v="213"/>
  </r>
  <r>
    <n v="220240062103"/>
    <s v="D"/>
    <d v="2024-12-20T00:00:00"/>
    <n v="22024001637"/>
    <s v="2024 07 1711 213"/>
    <n v="281.05"/>
    <x v="262"/>
    <s v="ALB: 24-232266 PED: 24-051534-1017 S/PED: SU PEDIDO 1120 / REPARACION DE:CAÑON    MARCA: TIFONE  MODELO:CITIZEN    NS:50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45488"/>
    <s v="D"/>
    <d v="2024-10-03T00:00:00"/>
    <n v="22024000749"/>
    <s v="2024 02 9332 212"/>
    <n v="216.61"/>
    <x v="262"/>
    <s v="ALB: 24-223205 PED: 24-037974-1003 S/PED:  / TERMO ELECTRICO VITRIFICADO ARISTON BLU1-R (V) 100L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5275"/>
    <s v="D"/>
    <d v="2024-11-21T00:00:00"/>
    <n v="22024001637"/>
    <s v="2024 07 1711 213"/>
    <n v="262.32"/>
    <x v="279"/>
    <s v="Albarán OT/ 144765 de 23/10/2024 ( REPARACIÓN EN TALLER DE CORTACÉSPED HONDA HRH 536 REF.: PARQUESOL VALE Nº: 1769 RETIR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2101"/>
    <s v="D"/>
    <d v="2024-12-20T00:00:00"/>
    <n v="22024001637"/>
    <s v="2024 07 1711 213"/>
    <n v="206.73"/>
    <x v="279"/>
    <s v="Albarán OT/145014 de 6 y 29/11/2024, 2 y 3/12/2024 ( REPARACIÓN EN TALLER DE CORTACÉSPED HONDA HRH 536 HXE REF: HUERTA D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2107"/>
    <s v="D"/>
    <d v="2024-12-20T00:00:00"/>
    <n v="22024001638"/>
    <s v="2024 07 1711 214"/>
    <n v="293.22000000000003"/>
    <x v="284"/>
    <s v="TA24 2116 REPARACION 5833-BZK KMS.235010 D-M SOPORTE DE FILTRO GASOIL TENIENDO QUE TALADRAR TORNILLO ROTO REPASAR ROSCAS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9715"/>
    <s v="D"/>
    <d v="2024-12-10T00:00:00"/>
    <n v="22024001638"/>
    <s v="2024 07 1711 214"/>
    <n v="254.25"/>
    <x v="99"/>
    <s v="REVISION RENAULT (RN0700) / FILTRO HABITACULO CARBON ACTIVO / FILTRO DE AIRE / 1 8200257642 - FILTRO ACEITE / 1 33172979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5363"/>
    <s v="D"/>
    <d v="2024-11-21T00:00:00"/>
    <n v="22024001638"/>
    <s v="2024 07 1711 214"/>
    <n v="220"/>
    <x v="511"/>
    <s v="Mantenimiento ( 3390-KMN )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0070"/>
    <s v="D"/>
    <d v="2024-10-24T00:00:00"/>
    <n v="22024002263"/>
    <s v="2024 07 1721 22199"/>
    <n v="264.23"/>
    <x v="276"/>
    <s v="CINTA DYMO LETRATAG 12MMX4M TRANS / CINTA DYMO LETRATAG PLASTIC BLANCO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99"/>
  </r>
  <r>
    <n v="220240053963"/>
    <s v="D"/>
    <d v="2024-11-18T00:00:00"/>
    <n v="22024003042"/>
    <s v="2024 08 1651 22199"/>
    <n v="263.58999999999997"/>
    <x v="276"/>
    <s v="DESTORNILLADOR T 1/4 REF. 904T-060-150 / DESTOR STECKER MANGO T 10X175 / DESTORNILLADOR STECKER MANGO T7X175 / DESTORNIL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2"/>
    <s v="22199"/>
  </r>
  <r>
    <n v="220240046544"/>
    <s v="D"/>
    <d v="2024-10-07T00:00:00"/>
    <n v="22024003059"/>
    <s v="2024 08 1532 214"/>
    <n v="275.02"/>
    <x v="251"/>
    <s v="ANILLO AIRBAG / MANO DE OBRA / OFICINA CONTABLE L01471868 / UNIDAD TRAMITADORA GE0003927 / ORGANO GESTOR L01471868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51575"/>
    <s v="D"/>
    <d v="2024-10-30T00:00:00"/>
    <n v="22024003059"/>
    <s v="2024 08 1532 214"/>
    <n v="204.83"/>
    <x v="286"/>
    <s v="CUBIERTA NUEVA ( 185/65R15 BARUM 92T XL 4170-LSL ) / S.I. GESTION DE NFU  (  CAT. B  4170-LSL )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51057"/>
    <s v="D"/>
    <d v="2024-10-29T00:00:00"/>
    <n v="22024003315"/>
    <s v="2024 01 9206 22199"/>
    <n v="203.28"/>
    <x v="162"/>
    <s v="PORTALÁMPARAS BJB G5 T5 PC. PARA RECINTO ARQUEOLÓGICO ARCHIVO MUNICIPAL. ID:39510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199"/>
  </r>
  <r>
    <n v="220240051444"/>
    <s v="D"/>
    <d v="2024-10-30T00:00:00"/>
    <n v="22024004612"/>
    <s v="2024 06 3321 629"/>
    <n v="295.20999999999998"/>
    <x v="934"/>
    <s v="¡QUÉ RISA DE HUESOS! ( notas: Centro de Bibliotecas Municipales de Valladolid. Monasterio de San Benito.;  ) / ¡SOY EL L"/>
    <s v="300"/>
    <s v="BARCELONA"/>
    <s v="BARCELONA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8204"/>
    <s v="D"/>
    <d v="2024-12-04T00:00:00"/>
    <n v="22024004612"/>
    <s v="2024 06 3321 629"/>
    <n v="278.38"/>
    <x v="933"/>
    <s v="LA BIBLIOTECA DE LA MEDIANOCHE / LA BIBLIOTECA DE LA MEDIANOCHE / TUS OJOS BRILLAN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1876"/>
    <s v="D"/>
    <d v="2024-11-04T00:00:00"/>
    <n v="22024001046"/>
    <s v="2024 11 3111 214"/>
    <n v="195.43"/>
    <x v="251"/>
    <s v="FILTRO DE AIRE  / FILTRO DE ACEITE / ACEITE / MANO DE OBRA / OFICINA CONTABLE L01471868 / ORGANO GESTOR L0147868 / UNID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1"/>
    <s v="214"/>
  </r>
  <r>
    <n v="220240048591"/>
    <s v="D"/>
    <d v="2024-10-16T00:00:00"/>
    <n v="22024005651"/>
    <s v="2024 07 1711 619"/>
    <n v="193.2"/>
    <x v="262"/>
    <s v="ALB: 24-221756 PED: 24-035940-1017 S/PED: SU VALE 1619 / BOLSA 10 UDS CONECTOR 3 CABLES 1.5MM DBM / MODULO PROGRAMADOR S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62117"/>
    <s v="D"/>
    <d v="2024-12-20T00:00:00"/>
    <n v="22024001633"/>
    <s v="2024 07 1711 22199"/>
    <n v="193.18"/>
    <x v="263"/>
    <s v="CAJA 6UD W21002 / ANTICONGELANTE ASER 30% 5L / GARRAFA ADBLUE 10LT. C/FLEX 23 / GLYCOGEL ORGANIC 50% 5 L. (ROSA) / ROTAT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6507"/>
    <s v="D"/>
    <d v="2024-10-07T00:00:00"/>
    <n v="22024005651"/>
    <s v="2024 07 1711 619"/>
    <n v="192.54"/>
    <x v="262"/>
    <s v="ALB: 24-220246 PED: 24-033379-1003 S/PED: 1606 / ELECTROVALVULA 2&quot;&quot; PGA 200 SOLENOIDE 24V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61689"/>
    <s v="AD"/>
    <d v="2024-12-18T00:00:00"/>
    <n v="22024009328"/>
    <s v="2024 04 9202 22607"/>
    <n v="36.299999999999997"/>
    <x v="1045"/>
    <s v="ABONO PLENA INCLUSIÓN CASTILLA Y LEÓN ADAPTACIÓN INSTRUCCIONES HOJAS RESPUESTAS PRUEBAS PEÓN."/>
    <s v="220"/>
    <s v="VALLADOLID"/>
    <s v="VALLADOLID"/>
    <x v="3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07"/>
  </r>
  <r>
    <n v="220240061651"/>
    <s v="AD"/>
    <d v="2024-12-18T00:00:00"/>
    <n v="22024009191"/>
    <s v="2024 10 2312 22199"/>
    <n v="37.51"/>
    <x v="620"/>
    <s v="BOBINAS DE PAPEL PARA LAS ACTIVIDADES EN LOS TALLERES DEL CVA HUERTA DEL REI- INICIATIVAS SOCIALES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199"/>
  </r>
  <r>
    <n v="220240055330"/>
    <s v="D"/>
    <d v="2024-11-21T00:00:00"/>
    <n v="22024001014"/>
    <s v="2024 11 1321 22199"/>
    <n v="187.11"/>
    <x v="271"/>
    <s v="109596 PILA ALCALINA LR06 AA 1,5V POWER PLUS 4PZ DURACEL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59772"/>
    <s v="D"/>
    <d v="2024-12-10T00:00:00"/>
    <n v="22024001633"/>
    <s v="2024 07 1711 22199"/>
    <n v="186.18"/>
    <x v="276"/>
    <s v="BIG SAC 85X85X60 BABIERTA+FPLANO-40CM-1000KG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0407"/>
    <s v="D"/>
    <d v="2024-12-12T00:00:00"/>
    <n v="22024001011"/>
    <s v="2024 11 1321 214"/>
    <n v="185.89"/>
    <x v="753"/>
    <s v="VALVE,AIR SWITCHING / MANO DE OBR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2422"/>
    <s v="D"/>
    <d v="2024-11-05T00:00:00"/>
    <n v="22024001011"/>
    <s v="2024 11 1321 214"/>
    <n v="184.89"/>
    <x v="99"/>
    <s v="1 147359714R - INTERCAMBIADOR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7980"/>
    <s v="D"/>
    <d v="2024-12-04T00:00:00"/>
    <n v="22024000485"/>
    <s v="2024 10 2312 212"/>
    <n v="184.88"/>
    <x v="193"/>
    <s v="MANT. SUMINISTRO DE DESATASCADOR SUPER-EGO P, KIT OSCILOBATIENTE PARA REPARACIONES DEL  CVA HUERTA DEL REY- INIICIATIVA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1570"/>
    <s v="D"/>
    <d v="2024-10-30T00:00:00"/>
    <n v="22024000078"/>
    <s v="2024 03 9241 212"/>
    <n v="183.77"/>
    <x v="193"/>
    <s v="MATERIAL DE CERRAJERÍA PARA C.C. RONDILLA (ID 38347) Y C.C.RÍO ESGUEVA (ID 42257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62037"/>
    <s v="D"/>
    <d v="2024-12-20T00:00:00"/>
    <n v="22024000940"/>
    <s v="2024 06 3232 212"/>
    <n v="181.46"/>
    <x v="166"/>
    <s v="CEIP FRANCISCO DE QUEVEDO - TABLERO ABEDUL CARROCERIA 15MM // EIM EL PRINCIPITO - TIRAFONDOS 4,0 x 60 (5 UNDS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9770"/>
    <s v="D"/>
    <d v="2024-12-10T00:00:00"/>
    <n v="22024001633"/>
    <s v="2024 07 1711 22199"/>
    <n v="180.64"/>
    <x v="195"/>
    <s v="COMMENT|** VALE 1866 ** / SPRAY STIHL DISOLVENTE LIMPIADOR RESINA 300ML - / *PILA DURACELL IND AAA LR03 (10UDS) OFERTA /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9745"/>
    <s v="D"/>
    <d v="2024-12-10T00:00:00"/>
    <n v="22024001633"/>
    <s v="2024 07 1711 22199"/>
    <n v="180.07"/>
    <x v="195"/>
    <s v="*CONMUTADOR+ENCH EST 16A-250V BL / GRAPA FISCHER 2 PIES GMD 20 * / PENTAFLON CARTUCHO PETAGRAS SPT+CERA NETO / *BL DUOPO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0986"/>
    <s v="D"/>
    <d v="2024-12-17T00:00:00"/>
    <n v="22024000448"/>
    <s v="2024 11 1631 22104"/>
    <n v="180.05"/>
    <x v="268"/>
    <s v="ALBARAN: AV24/06358 F: 28/10/2024 / ZAPATO ALICE S3: JUDIT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04"/>
  </r>
  <r>
    <n v="220240060438"/>
    <s v="D"/>
    <d v="2024-12-12T00:00:00"/>
    <n v="22024000940"/>
    <s v="2024 06 3232 212"/>
    <n v="178.39"/>
    <x v="249"/>
    <s v="VARIOS SUMINISTROS DE ALBAÑILERÍA // CEIP MIGUEL HERNÁNDEZ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1865"/>
    <s v="D"/>
    <d v="2024-11-04T00:00:00"/>
    <n v="22024000506"/>
    <s v="2024 10 2412 22199"/>
    <n v="178.35"/>
    <x v="192"/>
    <s v="SUMINISTRO DE SUPREME COLOURS BURDEOS 1LT  PINTURA DECORATIVA VI MIXTO/23/VA0007 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0949"/>
    <s v="D"/>
    <d v="2024-12-17T00:00:00"/>
    <n v="22024001011"/>
    <s v="2024 11 1321 214"/>
    <n v="178.02"/>
    <x v="753"/>
    <s v="GASKET, TRANSMISSION COVER / GASKET, CLUTH COVER / SPRING,5.5X0.7X18 / MANO DE OBR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9011"/>
    <s v="AD"/>
    <d v="2024-10-18T00:00:00"/>
    <n v="22024007662"/>
    <s v="2024 01 4331 22602"/>
    <n v="2671.68"/>
    <x v="107"/>
    <s v="CONTENIDOS PUBLICITARIOS Y/O PATROCINADO EN PRENSA ESCRITA Y DIGITAL PARA PROMOCIONAR LOS PROGRAMAS DE LA AGENCIA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2"/>
    <s v="22602"/>
  </r>
  <r>
    <n v="220240059700"/>
    <s v="D"/>
    <d v="2024-12-10T00:00:00"/>
    <n v="22024005651"/>
    <s v="2024 07 1711 619"/>
    <n v="177.85"/>
    <x v="262"/>
    <s v="ALB: 24-219965 PED: 24-032855-1003 S/PED: 1604 / MODULO PROGRAMADOR SOLEM DC 9V BL-IP1 1 ESTACION BLUETOOTH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46466"/>
    <s v="D"/>
    <d v="2024-10-07T00:00:00"/>
    <n v="22024000443"/>
    <s v="2024 11 1621 22104"/>
    <n v="176.94"/>
    <x v="365"/>
    <s v="ZAPATO MONTI S3 SRC Nº45 / ZAPATO MATE S3+CI+HI+SRC Nº39  / ZAPATO MO.../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4"/>
  </r>
  <r>
    <n v="220240055406"/>
    <s v="D"/>
    <d v="2024-11-21T00:00:00"/>
    <n v="22024001012"/>
    <s v="2024 11 1321 213"/>
    <n v="176.79"/>
    <x v="162"/>
    <s v="CABLE INFOR/DATOS UTP-6 LSZH L.HAL (BOBINA / MT TUBO  AISCAN &quot;&quot;CR&quot;&quot; M-25    ( 75MT) / TOMA INF 3M VOL-OCK6-U8  UTP6 RJ45 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2182"/>
    <s v="D"/>
    <d v="2024-12-20T00:00:00"/>
    <n v="22024000078"/>
    <s v="2024 03 9241 212"/>
    <n v="175.7"/>
    <x v="245"/>
    <s v="MATERIAL DE PINTURA PARA CC ZONA SUR (ID 3443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47506"/>
    <s v="D"/>
    <d v="2024-10-10T00:00:00"/>
    <n v="22024001011"/>
    <s v="2024 11 1321 214"/>
    <n v="175.06"/>
    <x v="511"/>
    <s v="KIT DE TRANSMISIÓN RK 15X47X118 525 XSO V-STROM 650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7496"/>
    <s v="D"/>
    <d v="2024-12-03T00:00:00"/>
    <n v="22024003864"/>
    <s v="2024 01 9203 214"/>
    <n v="173.67"/>
    <x v="254"/>
    <s v="A.M. REPARACION VEHICULO RENAULT LAGUNA 0901 GKZ, R.I."/>
    <s v="30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9203"/>
    <s v="9203. Unidad de régimen interior"/>
    <s v="21"/>
    <s v="214"/>
  </r>
  <r>
    <n v="220240060355"/>
    <s v="D"/>
    <d v="2024-12-12T00:00:00"/>
    <n v="22024000441"/>
    <s v="2024 11 1621 214"/>
    <n v="171.82"/>
    <x v="837"/>
    <s v="768603 RÓTULA 097.736-01 / KIT PASTILLAS EVO-PRO KNORR SN-7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052"/>
    <s v="D"/>
    <d v="2024-12-20T00:00:00"/>
    <n v="22024000940"/>
    <s v="2024 06 3232 212"/>
    <n v="171.16"/>
    <x v="249"/>
    <s v="SACO YESACOL / SACO PEGAMENTO G100 SUPER GRIS / SACOS VACIOS / SACO CEMENTO GRIS 32.5 R / SACO DE ARENA FINA 30KG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1861"/>
    <s v="D"/>
    <d v="2024-11-04T00:00:00"/>
    <n v="22024000506"/>
    <s v="2024 10 2412 22199"/>
    <n v="170.99"/>
    <x v="192"/>
    <s v="SUMINISTRO DE RODILLO FIBROR FACHADAS VERDE D50 18CM , CURSO DE   PINTURA DECORATIVA VI-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2134"/>
    <s v="D"/>
    <d v="2024-12-20T00:00:00"/>
    <n v="22024000078"/>
    <s v="2024 03 9241 212"/>
    <n v="170.79"/>
    <x v="192"/>
    <s v="MATERIAL DE PINTURA PARA CC DELICIAS (ID 43701 // TKROM COSMOS EXTRA MATE BLANCO 12L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47500"/>
    <s v="D"/>
    <d v="2024-10-10T00:00:00"/>
    <n v="22024001011"/>
    <s v="2024 11 1321 214"/>
    <n v="170.3"/>
    <x v="747"/>
    <s v="RECUP.TRANSMISION DL IZQ / RECUP MANGUETA DL IZQ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8041"/>
    <s v="D"/>
    <d v="2024-12-04T00:00:00"/>
    <n v="22024000450"/>
    <s v="2024 11 1631 22199"/>
    <n v="169.55"/>
    <x v="195"/>
    <s v="CERRADURA AGA 135 C-40 CROMADO / COPIA LLAVE NORM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9694"/>
    <s v="D"/>
    <d v="2024-12-10T00:00:00"/>
    <n v="22024001631"/>
    <s v="2024 07 1711 22106"/>
    <n v="168.4"/>
    <x v="515"/>
    <s v="THOR GOLD (20 L) / THOR GOLD (5 L)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06"/>
  </r>
  <r>
    <n v="220240046497"/>
    <s v="D"/>
    <d v="2024-10-07T00:00:00"/>
    <n v="22024001633"/>
    <s v="2024 07 1711 22199"/>
    <n v="166.97"/>
    <x v="193"/>
    <s v="**HR 1º FASE** / ACEITE MOTOR FUCHS TITAN 10W-40 (LTS) SYN MC / STIHL BOBINA 40027133003 / ADHESIVO MONTAJE SOUDAL T-REX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5335"/>
    <s v="D"/>
    <d v="2024-11-21T00:00:00"/>
    <n v="22024000448"/>
    <s v="2024 11 1631 22104"/>
    <n v="166.28"/>
    <x v="268"/>
    <s v="ALBARAN: AV24/05152 F: 05/09/2024 / ZAPATO ALICE S3 SRC T-45 / RETI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04"/>
  </r>
  <r>
    <n v="220240060360"/>
    <s v="D"/>
    <d v="2024-12-12T00:00:00"/>
    <n v="22024001013"/>
    <s v="2024 11 1321 214"/>
    <n v="165.77"/>
    <x v="751"/>
    <s v="MUELLE GATILLO IZQUIERDO CARRO CREMALLERA ZN / MUELLE GATILLO DERECHO CARRO CREMALLERA ZN / KRAFTWERK LAMPARA FRONTAL LE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2416"/>
    <s v="D"/>
    <d v="2024-11-05T00:00:00"/>
    <n v="22024001011"/>
    <s v="2024 11 1321 214"/>
    <n v="164.39"/>
    <x v="99"/>
    <s v="1 668100006R - GUARNIT.PARABRIS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2418"/>
    <s v="D"/>
    <d v="2024-11-05T00:00:00"/>
    <n v="22024001011"/>
    <s v="2024 11 1321 214"/>
    <n v="164.39"/>
    <x v="99"/>
    <s v="1 668100006R - GUARNIT.PARABRIS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6415"/>
    <s v="D"/>
    <d v="2024-10-07T00:00:00"/>
    <n v="22024000441"/>
    <s v="2024 11 1621 214"/>
    <n v="162.25"/>
    <x v="839"/>
    <s v="SENSOR ABRETAPA FMO PLUS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2529"/>
    <s v="D"/>
    <d v="2024-11-05T00:00:00"/>
    <n v="22024000447"/>
    <s v="2024 11 1631 214"/>
    <n v="161.80000000000001"/>
    <x v="195"/>
    <s v="ACEITE STIHL MEZCLA HP SUPER MIX VERDE 5LT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2019"/>
    <s v="D"/>
    <d v="2024-12-20T00:00:00"/>
    <n v="22024000940"/>
    <s v="2024 06 3232 212"/>
    <n v="161.63"/>
    <x v="245"/>
    <s v="VARIOS SUMINISTROS DE MATERIAL DE PINTURA // CEIP GARCÍA QUINTAN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2075"/>
    <s v="D"/>
    <d v="2024-12-20T00:00:00"/>
    <n v="22024000022"/>
    <s v="2024 11 1361 214"/>
    <n v="160.93"/>
    <x v="286"/>
    <s v="REPARAR PINCHAZO ( 4X4 + EQUILIBRADO 2931-JVV ) / PINCHAZO CUBIERTA ( CAMION 4894-JLF ) /SERV. EXTINCION DE INCEND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46282"/>
    <s v="D"/>
    <d v="2024-10-07T00:00:00"/>
    <n v="22024002950"/>
    <s v="2024 05 4312 22199"/>
    <n v="160.08000000000001"/>
    <x v="193"/>
    <s v="ESCALERA FARAONE TIJERA  4P. EN 944"/>
    <s v="300"/>
    <s v="VALLADOLID"/>
    <s v="VALLADOLID"/>
    <x v="1"/>
    <s v="PrAbier - Procedimiento Abierto"/>
    <s v="MultiC - MultiCriterio"/>
    <x v="2"/>
    <x v="3"/>
    <s v="2"/>
    <s v="2. Gastos corrientes en bienes y servicios"/>
    <s v="05"/>
    <x v="0"/>
    <s v="4312"/>
    <s v="4312. Mercados"/>
    <s v="22"/>
    <s v="22199"/>
  </r>
  <r>
    <n v="220240058259"/>
    <s v="D"/>
    <d v="2024-12-04T00:00:00"/>
    <n v="22024000078"/>
    <s v="2024 03 9241 212"/>
    <n v="158.4"/>
    <x v="166"/>
    <s v="Albarán: VA24/4698 Fecha: 04/11/24 / * NATIVIDAD ALVAREZ CHACON * / TABLERO CONTR.PINO II/III 18MM / MELAMINA LISA BLANC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1536"/>
    <s v="D"/>
    <d v="2024-10-30T00:00:00"/>
    <n v="22024001633"/>
    <s v="2024 07 1711 22199"/>
    <n v="157.22999999999999"/>
    <x v="262"/>
    <s v="ALB: 24-226146 PED: 24-042714-1003 S/PED: 1682 / SOLENOIDE 9V IMPULSOS T-BOS (UNIK) / MANGUITO UNION PE TUBO-TUBO 40-40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9782"/>
    <s v="D"/>
    <d v="2024-12-10T00:00:00"/>
    <n v="22024005651"/>
    <s v="2024 07 1711 619"/>
    <n v="157.01"/>
    <x v="262"/>
    <s v="ALB: 24-219842 PED: 24-032620-1003 S/PED: 1598 / SOLENOIDE 9V IMPULSOS T-BOS (UNIK) / BOBINA RECORTABLE PE 3/4"/>
    <s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57498"/>
    <s v="D"/>
    <d v="2024-12-03T00:00:00"/>
    <n v="22024003022"/>
    <s v="2024 04 9204 213"/>
    <n v="155.61000000000001"/>
    <x v="162"/>
    <s v="SUMINISTRO DE LATIGUILLOS"/>
    <s v="300"/>
    <s v="VALLADOLID"/>
    <s v="VALLADOLID"/>
    <x v="1"/>
    <s v="PrAbier - Procedimiento Abierto"/>
    <s v="MultiC - MultiCriterio"/>
    <x v="2"/>
    <x v="3"/>
    <s v="2"/>
    <s v="2. Gastos corrientes en bienes y servicios"/>
    <s v="04"/>
    <x v="8"/>
    <s v="9204"/>
    <s v="9204. Tecnologías de la información y comunicación"/>
    <s v="21"/>
    <s v="213"/>
  </r>
  <r>
    <n v="220240058219"/>
    <s v="D"/>
    <d v="2024-12-04T00:00:00"/>
    <n v="22024000940"/>
    <s v="2024 06 3232 212"/>
    <n v="152.99"/>
    <x v="162"/>
    <s v="VARIOS SUMINISTROS DE MATERIAL DE FONTANERÍA E DISTINTOS COLEGIOS PÚBL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9780"/>
    <s v="D"/>
    <d v="2024-12-10T00:00:00"/>
    <n v="22024001637"/>
    <s v="2024 07 1711 213"/>
    <n v="152.88"/>
    <x v="508"/>
    <s v="CORREA XPZ 710 / Desplazamiento Furgon/Camioneta  0,60 ¿ / Km. / Mano de obra a cliente (Fuera de taller)"/>
    <s v="300"/>
    <s v="PALENCIA"/>
    <s v="PALENCIA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45136"/>
    <s v="D"/>
    <d v="2024-10-02T00:00:00"/>
    <n v="22024000942"/>
    <s v="2024 06 3231 212"/>
    <n v="151.99"/>
    <x v="247"/>
    <s v="MALLA TT.13 100cm R.50m GALLINA / MALLA GALVA 13x13 100cm 25ML // EIM EL GLOB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52410"/>
    <s v="D"/>
    <d v="2024-11-05T00:00:00"/>
    <n v="22024001011"/>
    <s v="2024 11 1321 214"/>
    <n v="149.69"/>
    <x v="99"/>
    <s v="1 144608957R - CONDUCTO AIR SALI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2412"/>
    <s v="D"/>
    <d v="2024-11-05T00:00:00"/>
    <n v="22024001011"/>
    <s v="2024 11 1321 214"/>
    <n v="149.69"/>
    <x v="99"/>
    <s v="1 144608957R - CONDUCTO AIR SALI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2420"/>
    <s v="D"/>
    <d v="2024-11-05T00:00:00"/>
    <n v="22024001011"/>
    <s v="2024 11 1321 214"/>
    <n v="149.69"/>
    <x v="99"/>
    <s v="1 144602899R - COND.SALIDA AIRE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1530"/>
    <s v="D"/>
    <d v="2024-10-30T00:00:00"/>
    <n v="22024001633"/>
    <s v="2024 07 1711 22199"/>
    <n v="149.36000000000001"/>
    <x v="262"/>
    <s v="ALB: 24-228408 PED: 24-046296-1003 S/PED: 1817 / TAPON PE DN 32 / TAPON PE DN 40 / BOTE HILO TEFLON UNILOCK 160M TANGIT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3915"/>
    <s v="D"/>
    <d v="2024-11-18T00:00:00"/>
    <n v="22024000440"/>
    <s v="2024 11 1621 214"/>
    <n v="148.47999999999999"/>
    <x v="285"/>
    <s v="H.M.O.  COMPROBAR  NO  ARRANCA, COMPROBAR  FUSIBLES Y ESQUEM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114"/>
    <s v="D"/>
    <d v="2024-10-02T00:00:00"/>
    <n v="22024000447"/>
    <s v="2024 11 1631 214"/>
    <n v="146.57"/>
    <x v="805"/>
    <s v="CONECTOR 3P+T / LATG.  COMPACTA 2SC 3/8&quot;&quot; 0.550met / MANG GSTII 13X21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9690"/>
    <s v="D"/>
    <d v="2024-12-10T00:00:00"/>
    <n v="22024001637"/>
    <s v="2024 07 1711 213"/>
    <n v="146.25"/>
    <x v="507"/>
    <s v="Pasador rompible / Desplazamiento / Jardineria (Fuera de taller)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58190"/>
    <s v="D"/>
    <d v="2024-12-04T00:00:00"/>
    <n v="22024001045"/>
    <s v="2024 11 3111 22199"/>
    <n v="145.22"/>
    <x v="365"/>
    <s v="BOTE LACTIC LIMPIADOR DESINFECTANTE HA 750ML (                       ) / GUANTE PIEL T/FLOR BLANCO T-9 (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57494"/>
    <s v="D"/>
    <d v="2024-12-03T00:00:00"/>
    <n v="22024000437"/>
    <s v="2024 10 2311 212"/>
    <n v="144.4"/>
    <x v="245"/>
    <s v="F - 12139 - BOTE 15L PINTURA BLANCA Y SPRAY GOTELE PARA ALOJ PROV CALLE GUARDERIA 1 - PINTURAS JOSE HERRADOR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53885"/>
    <s v="D"/>
    <d v="2024-11-18T00:00:00"/>
    <n v="22024001046"/>
    <s v="2024 11 3111 214"/>
    <n v="142.47"/>
    <x v="251"/>
    <s v="MANO DE OBRA / ACEITE / FILTRO DE HABITACULO / FILTRO DE ACEITE / ORGANO CONTABLE L01471868 / ORGANO GESTOR  L0147868 /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1"/>
    <s v="214"/>
  </r>
  <r>
    <n v="220240055417"/>
    <s v="D"/>
    <d v="2024-11-21T00:00:00"/>
    <n v="22024001633"/>
    <s v="2024 07 1711 22199"/>
    <n v="140.6"/>
    <x v="1046"/>
    <s v="Ud Crisantemun"/>
    <s v="300"/>
    <s v="PEÑAFIEL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1975"/>
    <s v="D"/>
    <d v="2024-12-20T00:00:00"/>
    <n v="22024000940"/>
    <s v="2024 06 3232 212"/>
    <n v="140.05000000000001"/>
    <x v="247"/>
    <s v="T. AUTO 7504N 4,8X 25 ZN / SIKA 11FC PURFORM GRIS 300ML / ROLLO CARTON ONDULADO 120CM / PINTURA ACRILICA BLANC B RAL9010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1845"/>
    <s v="D"/>
    <d v="2024-11-04T00:00:00"/>
    <n v="22024000506"/>
    <s v="2024 10 2412 22199"/>
    <n v="138.79"/>
    <x v="268"/>
    <s v="SUMINISTRO DE  ASPIRADOR INOX SOL/LIQU 30 LTS. PRA EL CURSO DE  PINTURA DECORATIVA VI- JACINTO BENAVNE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1053"/>
    <s v="D"/>
    <d v="2024-12-17T00:00:00"/>
    <n v="22024000456"/>
    <s v="2024 11 1621 22199"/>
    <n v="138.68"/>
    <x v="192"/>
    <s v="PINTURA ACRÍLICA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2027"/>
    <s v="D"/>
    <d v="2024-12-20T00:00:00"/>
    <n v="22024000940"/>
    <s v="2024 06 3232 212"/>
    <n v="138.07"/>
    <x v="193"/>
    <s v="VARIOS SUMINISTROS DE MATERIAL DE FERRETERÍA PARA DISTINTOS COLEGIOS PÚBLICOS.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5400"/>
    <s v="D"/>
    <d v="2024-11-21T00:00:00"/>
    <n v="22024001633"/>
    <s v="2024 07 1711 22199"/>
    <n v="137.86000000000001"/>
    <x v="262"/>
    <s v="ALB: 24-229539 PED: 24-048118-1003 S/PED: 1846 / CAPAZO DE PLASTICO VENDIMIA NEGRO 40 L / LLAVE GANCHO DN 40-75 / BOLSA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5728"/>
    <s v="D"/>
    <d v="2024-11-25T00:00:00"/>
    <n v="22024000749"/>
    <s v="2024 02 9332 212"/>
    <n v="136.44"/>
    <x v="247"/>
    <s v="NIVEL MAGNETICO  80cm / DEST. PORTAPUNTAS MAGNETICO 1/4 / TENAZA DE CARPINTERO 200mm / TENAZA DE CARPINTERO 200mm / DOSI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1094"/>
    <s v="D"/>
    <d v="2024-10-29T00:00:00"/>
    <n v="22024000079"/>
    <s v="2024 03 9241 213"/>
    <n v="134.18"/>
    <x v="195"/>
    <s v="MATERIAL DIVERSO DE FERRETERÍA PARA C.C. JOSE LUIS MOSQUER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3366"/>
    <s v="D"/>
    <d v="2024-11-11T00:00:00"/>
    <n v="22024003059"/>
    <s v="2024 08 1532 214"/>
    <n v="133.63999999999999"/>
    <x v="251"/>
    <s v="MANO DE OBRA AJUSTAR CREMALLERA / SOPORTE MOTOR INFERIOR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46528"/>
    <s v="D"/>
    <d v="2024-10-07T00:00:00"/>
    <n v="22024001638"/>
    <s v="2024 07 1711 214"/>
    <n v="133.58000000000001"/>
    <x v="512"/>
    <s v="0515KFV. VERIFICACION DE AVERIA DETECTANDO FALSEO EN INSTALACION ELECTRICA. REPARACION INSTALACION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9763"/>
    <s v="D"/>
    <d v="2024-12-10T00:00:00"/>
    <n v="22024000079"/>
    <s v="2024 03 9241 213"/>
    <n v="133.52000000000001"/>
    <x v="195"/>
    <s v="MATERIAL DE FERRETERÍA PARA C.C. JOSE LUIS MOSQUER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8034"/>
    <s v="D"/>
    <d v="2024-12-04T00:00:00"/>
    <n v="22024000464"/>
    <s v="2024 11 1631 214"/>
    <n v="133.34"/>
    <x v="509"/>
    <s v="SERVICIO DE LIMPIEZA (MATRICULA 6995LBZ) SOLENOIDE 24V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8126"/>
    <s v="D"/>
    <d v="2024-12-04T00:00:00"/>
    <n v="22024000941"/>
    <s v="2024 06 3321 212"/>
    <n v="132.69999999999999"/>
    <x v="162"/>
    <s v="BASE DOB SE NU306718A  SCHUKO BL. POLAR / ZOCALO   JANGAR 2902   2Elemen.Superficie / BASE SCH NIESSEN 8188 mecanismo /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58168"/>
    <s v="D"/>
    <d v="2024-12-04T00:00:00"/>
    <n v="22024000456"/>
    <s v="2024 11 1621 22199"/>
    <n v="132.35"/>
    <x v="192"/>
    <s v="SEGOPI PL.SEMIMATE AZUL SEÑALES 5KG / EUROPLAS E-22 PIN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2399"/>
    <s v="D"/>
    <d v="2024-11-05T00:00:00"/>
    <n v="22024000484"/>
    <s v="2024 10 2312 212"/>
    <n v="132.18"/>
    <x v="262"/>
    <s v="MANTENIMIENTO,MATERIAL PARA  REPARACIONES, MLK PUNTERO SDS MAX L-400 MM,CINCEL ANCHO SDS MAX AN- PARA EL CVA DELICIAS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3871"/>
    <s v="D"/>
    <d v="2024-12-27T00:00:00"/>
    <n v="22024000440"/>
    <s v="2024 11 1621 214"/>
    <n v="526.05999999999995"/>
    <x v="82"/>
    <s v="REPUESTOS/FILTRO DE ACEITE / FILTRO DE COBUSTIBLE / PREFILTRO C...// AM EXP 23/2020 // SERVICIO DE LIMPIEZ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9213"/>
    <s v="D"/>
    <d v="2024-12-31T00:00:00"/>
    <n v="22024000447"/>
    <s v="2024 11 1631 214"/>
    <n v="198.86"/>
    <x v="82"/>
    <s v="REPUESTOS / .................................................... / PERFIL (VA POR MTS) / FILTRO AIRE PRIMARIO / GESTION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8870"/>
    <s v="AD"/>
    <d v="2024-12-31T00:00:00"/>
    <n v="22024003267"/>
    <s v="2024 1050 2314 632"/>
    <n v="157429"/>
    <x v="57"/>
    <s v="CERTIFICACIÓN FINAL Nº 16 REFORMA EDIFICIO INSTALACION JUVENIL AMBIENTAL ZONA JOVEN PINAR - PRTR"/>
    <n v="230"/>
    <s v="TORDESILLAS"/>
    <s v="VALLADOLID"/>
    <x v="2"/>
    <s v="PrAbier - Procedimiento Abierto"/>
    <s v="MultiC - MultiCriterio"/>
    <x v="1"/>
    <x v="3"/>
    <n v="6"/>
    <s v="6. Inversiones reales"/>
    <s v="10"/>
    <x v="7"/>
    <n v="2314"/>
    <s v="2314. Centro de programas juveniles"/>
    <n v="63"/>
    <n v="632"/>
  </r>
  <r>
    <n v="220240066873"/>
    <s v="AD"/>
    <d v="2024-12-31T00:00:00"/>
    <n v="22024008824"/>
    <s v="2024 02 1511 619"/>
    <n v="220064.1"/>
    <x v="42"/>
    <s v="ADJ.CONTRATO OBRAS CM.VIEJO SIMANCAS-OBRA REST.TRAMO 1 Y TRAMO 2 DESDE VA-30 AL SECTOR &quot;&quot;EL PERAL&quot;&quot;(EX.13-24)"/>
    <n v="220"/>
    <s v="VALLADOLID"/>
    <s v="VALLADOLID"/>
    <x v="2"/>
    <s v="PrAbier - Procedimiento Abierto"/>
    <s v="MultiC - MultiCriterio"/>
    <x v="1"/>
    <x v="3"/>
    <s v="6"/>
    <s v="6. Inversiones reales"/>
    <s v="02"/>
    <x v="2"/>
    <s v="1511"/>
    <s v="1511. Planficación y gestión del urbanismo"/>
    <s v="61"/>
    <s v="619"/>
  </r>
  <r>
    <n v="220240049003"/>
    <s v="AD"/>
    <d v="2024-10-18T00:00:00"/>
    <n v="22024002959"/>
    <s v="2024 0550 4312 632"/>
    <n v="643.54999999999995"/>
    <x v="1047"/>
    <s v="AD COMPLEMENTARIO CONTROL DE CALIDAD DE LAS OBRAS DE REPARACION  Y SUBSANACION DE PATOLOGIAS MERCADO DELICIAS."/>
    <s v="220"/>
    <s v="ALCOBENDAS"/>
    <s v="MADRID"/>
    <x v="2"/>
    <s v="PrAbier - Procedimiento Abierto"/>
    <s v="MultiC - MultiCriterio"/>
    <x v="2"/>
    <x v="3"/>
    <n v="6"/>
    <s v="6. Inversiones reales"/>
    <s v="05"/>
    <x v="0"/>
    <n v="4312"/>
    <s v="4312. Mercados"/>
    <n v="63"/>
    <n v="632"/>
  </r>
  <r>
    <n v="220240067413"/>
    <s v="D"/>
    <d v="2024-12-31T00:00:00"/>
    <n v="22024000440"/>
    <s v="2024 11 1621 214"/>
    <n v="542.08000000000004"/>
    <x v="831"/>
    <s v="REPARACION BALLESTAS FURGON IVECO DAILY 2941CBL...// AM EXP 23/2020 // SERVICIO DE LIMPIEZ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4580"/>
    <s v="AD"/>
    <d v="2024-12-30T00:00:00"/>
    <n v="22024009623"/>
    <s v="2024 11 1321 22199"/>
    <n v="41.3"/>
    <x v="756"/>
    <s v="SUMINISTRO COMPLEMENTOS DE ARMERÍA PARA POLICÍA MUNICIPAL"/>
    <n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63236"/>
    <s v="AD"/>
    <d v="2024-12-26T00:00:00"/>
    <n v="22024009367"/>
    <s v="2024 03 9241 623"/>
    <n v="107192.09"/>
    <x v="18"/>
    <s v="EXP. SE-PC 77/2021 REMODELACIÓN FRONTÓN LAS FLORES"/>
    <n v="220"/>
    <s v="PEREIRO DE AGUIAR"/>
    <s v="OURENSE"/>
    <x v="2"/>
    <s v="PrAbier - Procedimiento Abierto"/>
    <s v="MultiC - MultiCriterio"/>
    <x v="1"/>
    <x v="3"/>
    <s v="6"/>
    <s v="6. Inversiones reales"/>
    <s v="03"/>
    <x v="9"/>
    <s v="9241"/>
    <s v="9241. Participación ciudadana"/>
    <s v="62"/>
    <s v="623"/>
  </r>
  <r>
    <n v="220240053810"/>
    <s v="AD"/>
    <d v="2024-11-15T00:00:00"/>
    <n v="22024008399"/>
    <s v="2024 11 1321 22199"/>
    <n v="45.17"/>
    <x v="264"/>
    <s v="SUMINISTRO DE VINILOS PARA VENTANAS TRASLÚCIDAS EN DISTRITO 4 DE POLICÍA MUNICIPAL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66870"/>
    <s v="AD"/>
    <d v="2024-12-31T00:00:00"/>
    <n v="22024009690"/>
    <s v="2024 11 1321 213"/>
    <n v="50.19"/>
    <x v="588"/>
    <s v="REPARACIÓN DE PUERTAS MANUALES Y AUTOMÁTICAS DE LAS DEPENDENCIAS DE LA POLICÍA MUNICIPAL"/>
    <n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3"/>
  </r>
  <r>
    <n v="220240061670"/>
    <s v="AD"/>
    <d v="2024-12-18T00:00:00"/>
    <n v="22024009290"/>
    <s v="2024 04 9202 22607"/>
    <n v="52"/>
    <x v="342"/>
    <s v="Uso de instalaciones deportivas, 19-6-2024. Promoción interna (mayor, inspector y subinspector) Servicio Policía Municip"/>
    <s v="220"/>
    <s v="VALLADOLID"/>
    <s v="VALLADOLID"/>
    <x v="0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07"/>
  </r>
  <r>
    <n v="220240051460"/>
    <s v="D"/>
    <d v="2024-10-30T00:00:00"/>
    <n v="22024000021"/>
    <s v="2024 11 1361 22199"/>
    <n v="132.16"/>
    <x v="285"/>
    <s v="H.M.O.  REVISAR  PERDIDA  DE  ACEITE MOTOR  TENIENDO  QUE  REAPRETAR TAPONES DE LA CAJA DE  CAMBIOS  Y  GRUPO. RELLEN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7959"/>
    <s v="AD"/>
    <d v="2024-12-04T00:00:00"/>
    <n v="22024009010"/>
    <s v="2024 10 2315 22611"/>
    <n v="54.45"/>
    <x v="459"/>
    <s v="LONA EXPOSICION LA VIDA DE TERESA SOBRE VIOLENCIA DE GENERO NOVIEMBRE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64577"/>
    <s v="AD"/>
    <d v="2024-12-30T00:00:00"/>
    <n v="22024008915"/>
    <s v="2024 03 9241 22609"/>
    <n v="60.5"/>
    <x v="1048"/>
    <s v="Complementario al AD 920240022543, relativo a 3 espectáculos de magia dentro de la programación de ocio de navidad"/>
    <n v="220"/>
    <s v="SARDON DE DUERO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6867"/>
    <s v="AD"/>
    <d v="2024-12-31T00:00:00"/>
    <n v="22024009696"/>
    <s v="2024 01 4331 213"/>
    <n v="62.92"/>
    <x v="124"/>
    <s v="ASISTENCIA TECNICA POR AVISO DE  ALARMA. INTERVENCIÓN QUE NO ENTRA EN EL CONTRATO DE MANTENIMIENTO CENTRALIZADO"/>
    <n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1"/>
    <s v="213"/>
  </r>
  <r>
    <n v="220240063509"/>
    <s v="AD"/>
    <d v="2024-12-27T00:00:00"/>
    <n v="22024009492"/>
    <s v="2024 11 1321 22699"/>
    <n v="65.88"/>
    <x v="177"/>
    <s v="SUMINISTRO &quot;&quot;BOLETÍN DENUNCIAS&quot;&quot; PARA POLICÍA MUNICIPAL"/>
    <n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699"/>
  </r>
  <r>
    <n v="220240065455"/>
    <s v="AD"/>
    <d v="2024-12-31T00:00:00"/>
    <n v="22024008697"/>
    <s v="2024 11 1621 623"/>
    <n v="107865.45"/>
    <x v="987"/>
    <s v="CONTRATO BASADO EN EL LOTE 2 DEL AM 18/2022 PARA SUMINISTRO REPUESTOS PAPELERAS CIBELES 50L. SERVICIO DE LIMPIEZA."/>
    <n v="220"/>
    <s v="MEDINA DE RIOSECO"/>
    <s v="VALLADOLID"/>
    <x v="1"/>
    <s v="PrAbier - Procedimiento Abierto"/>
    <s v="MultiC - MultiCriterio"/>
    <x v="2"/>
    <x v="3"/>
    <s v="6"/>
    <s v="6. Inversiones reales"/>
    <s v="11"/>
    <x v="1"/>
    <s v="1621"/>
    <s v="1621. Recogida de residuos"/>
    <s v="62"/>
    <s v="623"/>
  </r>
  <r>
    <n v="220240069044"/>
    <s v="ADO"/>
    <d v="2024-12-31T00:00:00"/>
    <n v="22024009713"/>
    <s v="2024 08 1532 619"/>
    <n v="30248.73"/>
    <x v="9"/>
    <s v="ELABORACIÓN PROYECTO TÉC. ACTUALIZADO PUENTE DE PONIENTE (Exp. 29/ 2024 )"/>
    <n v="240"/>
    <s v="ZARATAN"/>
    <s v="VALLADOLID"/>
    <x v="0"/>
    <s v="PrAbier - Procedimiento Abierto"/>
    <s v="UniC - Único Criterio"/>
    <x v="2"/>
    <x v="3"/>
    <s v="6"/>
    <s v="6. Inversiones reales"/>
    <s v="08"/>
    <x v="5"/>
    <s v="1532"/>
    <s v="1532. Pavimentación vias públicas y otros servicios urbanísticos"/>
    <s v="61"/>
    <s v="619"/>
  </r>
  <r>
    <n v="220240064589"/>
    <s v="AD"/>
    <d v="2024-12-30T00:00:00"/>
    <n v="22024007832"/>
    <s v="2024 11 1621 22602"/>
    <n v="7260"/>
    <x v="44"/>
    <s v="JORANADA VALLADOLID CIUDAD LIMPIA. CONTRATO BASADO EN AM EXP. SECT 2021/37, LOTE 9. SERVICIO DE LIMPIEZA."/>
    <n v="22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602"/>
  </r>
  <r>
    <n v="220240064947"/>
    <s v="D"/>
    <d v="2024-12-31T00:00:00"/>
    <n v="22024000940"/>
    <s v="2024 06 3232 212"/>
    <n v="7256.09"/>
    <x v="1049"/>
    <s v="MATERIAL ELÉCTRICO // COLEGIOS PÚBLICOS"/>
    <n v="300"/>
    <s v="MADRID"/>
    <s v="MADR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3258"/>
    <s v="AD"/>
    <d v="2024-11-08T00:00:00"/>
    <n v="22024008168"/>
    <s v="2024 10 2315 22611"/>
    <n v="66.55"/>
    <x v="637"/>
    <s v="RECONOCIMIENTO IVAN SAMBADE DIA DE LOS HOMBRES CONTRA LA VIOLENCIA DE GENERO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55110"/>
    <s v="AD"/>
    <d v="2024-11-20T00:00:00"/>
    <n v="22024008756"/>
    <s v="2024 03 9241 22701"/>
    <n v="68.510000000000005"/>
    <x v="87"/>
    <s v="SUMINISTRO DE DOS LLAVES ELECTRÓNICAS ALARMAS CENTRO CÍVICO PARQUESOL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1"/>
  </r>
  <r>
    <n v="220240053834"/>
    <s v="AD"/>
    <d v="2024-11-15T00:00:00"/>
    <n v="22024008635"/>
    <s v="2024 10 2311 213"/>
    <n v="71.14"/>
    <x v="592"/>
    <s v="RECONEXION TERMOSTATO CON CALDERA EN VVDA ALOJAMIENTO PROVISIONAL PASEO ZORRILLA 166 1-DCHA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1"/>
    <s v="213"/>
  </r>
  <r>
    <n v="220240044796"/>
    <s v="AD"/>
    <d v="2024-10-01T00:00:00"/>
    <n v="22024006834"/>
    <s v="2024 06 3232 623"/>
    <n v="764.61"/>
    <x v="1047"/>
    <s v="SE 42-24 CONTROL DE CALIDAD L2 OBRA INSTALACIÓN CLIMATIACIÓN POLIDEPORTIVO CEIP TIERNO GALVAN. 1 MES"/>
    <s v="220"/>
    <s v="ALCOBENDAS"/>
    <s v="MADRID"/>
    <x v="0"/>
    <s v="PrAbier - Procedimiento Abierto"/>
    <s v="MultiC - MultiCriterio"/>
    <x v="2"/>
    <x v="3"/>
    <s v="6"/>
    <s v="6. Inversiones reales"/>
    <s v="06"/>
    <x v="3"/>
    <s v="3232"/>
    <s v="3232. Conservación y mantenimiento centros educación infantil y primaria"/>
    <s v="62"/>
    <s v="623"/>
  </r>
  <r>
    <n v="220240050748"/>
    <s v="AD"/>
    <d v="2024-10-28T00:00:00"/>
    <n v="22024007867"/>
    <s v="2024 05 4312 632"/>
    <n v="735.43"/>
    <x v="1047"/>
    <s v="CONTROL DE CALIDAD DE LAS OBRAS DE REPARACION DE LA CUBIERTA DEL MERCADO DEL VAL."/>
    <s v="220"/>
    <s v="ALCOBENDAS"/>
    <s v="MADRID"/>
    <x v="2"/>
    <s v="PrAbier - Procedimiento Abierto"/>
    <s v="MultiC - MultiCriterio"/>
    <x v="2"/>
    <x v="3"/>
    <s v="6"/>
    <s v="6. Inversiones reales"/>
    <s v="05"/>
    <x v="0"/>
    <s v="4312"/>
    <s v="4312. Mercados"/>
    <s v="63"/>
    <s v="632"/>
  </r>
  <r>
    <n v="220240067359"/>
    <s v="AD"/>
    <d v="2024-12-31T00:00:00"/>
    <n v="22024009693"/>
    <s v="2024 0550 4312 632"/>
    <n v="4783.78"/>
    <x v="1047"/>
    <s v="CONTROL CALIDAD (LOTE 2) OBRA MERCADO DELICIAS. SE BARRA EL AD( 920240002642)  POR CAMBIO DEL CIF DE BUREAU VERITAS."/>
    <n v="220"/>
    <s v="ALCOBENDAS"/>
    <s v="MADRID"/>
    <x v="2"/>
    <s v="PrAbier - Procedimiento Abierto"/>
    <s v="MultiC - MultiCriterio"/>
    <x v="2"/>
    <x v="3"/>
    <n v="6"/>
    <s v="6. Inversiones reales"/>
    <s v="05"/>
    <x v="0"/>
    <n v="4312"/>
    <s v="4312. Mercados"/>
    <n v="63"/>
    <n v="632"/>
  </r>
  <r>
    <n v="220240053172"/>
    <s v="AD"/>
    <d v="2024-11-07T00:00:00"/>
    <n v="22024007762"/>
    <s v="2024 11 1621 22706"/>
    <n v="588.34"/>
    <x v="1047"/>
    <s v="ASISTENCIA TÉC. AL CTRL. CALIDAD SEMEU 09/20 LOTE2. PL CMNO VIEJO DE SIMANCAS. SERVICIO DE LIMPIEZA."/>
    <s v="220"/>
    <s v="ALCOBENDAS"/>
    <s v="MADR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706"/>
  </r>
  <r>
    <n v="220240061684"/>
    <s v="AD"/>
    <d v="2024-12-18T00:00:00"/>
    <n v="22024009301"/>
    <s v="2024 06 3231 632"/>
    <n v="456.63"/>
    <x v="1047"/>
    <s v="SE 72-2024 ASISTENCIA TECNICA CONTROL CALIDAD (LOTE 2) OBRA AULA, RAMPA Y ASEOS EIM MAFALDA Y GUILLE. ANTES 31/12"/>
    <s v="220"/>
    <s v="ALCOBENDAS"/>
    <s v="MADRID"/>
    <x v="0"/>
    <s v="PrAbier - Procedimiento Abierto"/>
    <s v="MultiC - MultiCriterio"/>
    <x v="2"/>
    <x v="3"/>
    <s v="6"/>
    <s v="6. Inversiones reales"/>
    <s v="06"/>
    <x v="3"/>
    <s v="3231"/>
    <s v="3231. Escuelas infantiles"/>
    <s v="63"/>
    <s v="632"/>
  </r>
  <r>
    <n v="220240053249"/>
    <s v="AD"/>
    <d v="2024-11-08T00:00:00"/>
    <n v="22024008131"/>
    <s v="2024 03 9241 632"/>
    <n v="294.17"/>
    <x v="1047"/>
    <s v="SPC 144/2024 CONTROL DE CALIDAD EN OBRA DE REFORMA DE LA CABINA DE AUDIO Y PUERTAS ANTIPÁNICO EN TEATRO C.C. DELICIAS"/>
    <s v="220"/>
    <s v="ALCOBENDAS"/>
    <s v="MADRID"/>
    <x v="0"/>
    <s v="PrAbier - Procedimiento Abierto"/>
    <s v="MultiC - MultiCriterio"/>
    <x v="2"/>
    <x v="3"/>
    <s v="6"/>
    <s v="6. Inversiones reales"/>
    <s v="03"/>
    <x v="9"/>
    <s v="9241"/>
    <s v="9241. Participación ciudadana"/>
    <s v="63"/>
    <s v="632"/>
  </r>
  <r>
    <n v="220240068887"/>
    <s v="AD"/>
    <d v="2024-12-31T00:00:00"/>
    <n v="22024009724"/>
    <s v="2024 01 4331 22706"/>
    <n v="1756.3"/>
    <x v="1047"/>
    <s v="CONTROL CALIDAD LOTE 2 OBRAS ACONDICIONAMIENTO ENTORNO HUB INNOVACION. SUSTITUYE AD 920239001176 POR CAMBIO DE CIF"/>
    <n v="220"/>
    <s v="ALCOBENDAS"/>
    <s v="MADR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2"/>
    <s v="22706"/>
  </r>
  <r>
    <n v="220240053224"/>
    <s v="AD"/>
    <d v="2024-11-07T00:00:00"/>
    <n v="22024008081"/>
    <s v="2024 10 2314 213"/>
    <n v="72.599999999999994"/>
    <x v="87"/>
    <s v="MONTAJE CAMARA SEGURIDAD ZONA JOVEN PINAR TALA ÁRBOLES / DURANT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1"/>
    <s v="213"/>
  </r>
  <r>
    <n v="220240057920"/>
    <s v="AD"/>
    <d v="2024-12-04T00:00:00"/>
    <n v="22024009085"/>
    <s v="2024 11 1321 22199"/>
    <n v="75.02"/>
    <x v="1050"/>
    <s v="SUMINISTRO DE BOLSAS AUTOCIERRE NECESARIAS PARA EL NORMAL FUNCIONAMIETNO DEL SERVICIO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53949"/>
    <s v="D"/>
    <d v="2024-11-18T00:00:00"/>
    <n v="22024000940"/>
    <s v="2024 06 3232 212"/>
    <n v="132.16"/>
    <x v="247"/>
    <s v="RESINA  POLYESTER 300 ml / SILICONA NEUTRA NEGRO / POLIMERO SELLA+ADHES. TRANSP. MS / PALETINA TRIPLE Nº27 2-1/4&quot;&quot; 57mm /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6530"/>
    <s v="D"/>
    <d v="2024-10-07T00:00:00"/>
    <n v="22024001638"/>
    <s v="2024 07 1711 214"/>
    <n v="131.15"/>
    <x v="512"/>
    <s v="1617DTJ. SUSTITUCION INTERRUPTOR PEDAL DE FRENO Y 3  LUZ DE FRENO / 2 2654000QAC - LUZ MARCHA ATRAS / 2 2532000QAB - INT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7961"/>
    <s v="AD"/>
    <d v="2024-12-04T00:00:00"/>
    <n v="22024009015"/>
    <s v="2024 03 9241 22199"/>
    <n v="78.650000000000006"/>
    <x v="164"/>
    <s v="SUMINISTRO DE PLACA / RÓTULO PARA ENTRADA DEL C.C. PARQUESOL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57945"/>
    <s v="AD"/>
    <d v="2024-12-04T00:00:00"/>
    <n v="22024008689"/>
    <s v="2024 0550 4312 632"/>
    <n v="47950.35"/>
    <x v="18"/>
    <s v="Remodelación Mercado Rondilla de Santa Teresa. Localizador C13.I04.P04.S14. Exceso de mediciones"/>
    <s v="220"/>
    <s v="PEREIRO DE AGUIAR"/>
    <s v="OURENSE"/>
    <x v="2"/>
    <s v="PrAbier - Procedimiento Abierto"/>
    <s v="MultiC - MultiCriterio"/>
    <x v="1"/>
    <x v="3"/>
    <n v="6"/>
    <s v="6. Inversiones reales"/>
    <s v="05"/>
    <x v="0"/>
    <n v="4312"/>
    <s v="4312. Mercados"/>
    <n v="63"/>
    <n v="632"/>
  </r>
  <r>
    <n v="220240064675"/>
    <s v="AD"/>
    <d v="2024-12-31T00:00:00"/>
    <n v="22024009483"/>
    <s v="2024 06 3232 632"/>
    <n v="785.26"/>
    <x v="1047"/>
    <s v="CONTROL CALIDAD. LOTE 2 OBRAS REFORMA ASEOS CEIP GONZALO DE BERCEO. CAMBIO DE TERCERO POR ESCISION DE EMPRESA"/>
    <n v="220"/>
    <s v="ALCOBENDAS"/>
    <s v="MADRID"/>
    <x v="0"/>
    <s v="PrAbier - Procedimiento Abierto"/>
    <s v="MultiC - MultiCriterio"/>
    <x v="2"/>
    <x v="3"/>
    <s v="6"/>
    <s v="6. Inversiones reales"/>
    <s v="06"/>
    <x v="3"/>
    <s v="3232"/>
    <s v="3232. Conservación y mantenimiento centros educación infantil y primaria"/>
    <s v="63"/>
    <s v="632"/>
  </r>
  <r>
    <n v="220240064676"/>
    <s v="AD"/>
    <d v="2024-12-31T00:00:00"/>
    <n v="22024009484"/>
    <s v="2024 06 3232 632"/>
    <n v="2268.14"/>
    <x v="1047"/>
    <s v="CONTROL DE CALIDAD LOTE 2. OBRAS VARIAS EN COLEGIOS PUBLICOS. CAMBIO ESCISIÓN DE EMPRESA."/>
    <n v="220"/>
    <s v="ALCOBENDAS"/>
    <s v="MADRID"/>
    <x v="0"/>
    <s v="PrAbier - Procedimiento Abierto"/>
    <s v="MultiC - MultiCriterio"/>
    <x v="2"/>
    <x v="3"/>
    <s v="6"/>
    <s v="6. Inversiones reales"/>
    <s v="06"/>
    <x v="3"/>
    <s v="3232"/>
    <s v="3232. Conservación y mantenimiento centros educación infantil y primaria"/>
    <s v="63"/>
    <s v="632"/>
  </r>
  <r>
    <n v="220240069194"/>
    <s v="D"/>
    <d v="2024-12-31T00:00:00"/>
    <n v="22024008411"/>
    <s v="2024 07 1721 22112"/>
    <n v="1709.13"/>
    <x v="162"/>
    <s v="INVERSOR HUAWEI SUN2000-5KTL-L1 MONO 5KW / PLACA FOTOV.RISEN MONOCRIST 455WP               RSM144-7-455 / PLACA FOTOV.RI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12"/>
  </r>
  <r>
    <n v="220240064959"/>
    <s v="D"/>
    <d v="2024-12-31T00:00:00"/>
    <n v="22024000749"/>
    <s v="2024 02 9332 212"/>
    <n v="15.65"/>
    <x v="162"/>
    <s v="TUBO SALPAFLEX Ø127  2.500PA 10MT  0110127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7849"/>
    <s v="D"/>
    <d v="2024-12-31T00:00:00"/>
    <n v="22024000749"/>
    <s v="2024 02 9332 212"/>
    <n v="33.81"/>
    <x v="162"/>
    <s v="CLAVIJA FENOPLASTICA 146  2P+T GOMA NEGRA / MT CANAL LEGRAND 30008    20X12,5 / BASE 3TO LEGRAND 694573  SIN CABLE / BAS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9172"/>
    <s v="D"/>
    <d v="2024-12-31T00:00:00"/>
    <n v="22024000749"/>
    <s v="2024 02 9332 212"/>
    <n v="18.8"/>
    <x v="162"/>
    <s v="ACUERDO MARCO SUMINISTRO MATERIALES PARA SERV.MANTENIMIENTO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6035"/>
    <s v="AD"/>
    <d v="2024-11-25T00:00:00"/>
    <n v="22024000020"/>
    <s v="2024 04 9202 16205"/>
    <n v="115.91"/>
    <x v="73"/>
    <s v="Póliza GW7-470000037. Generali España. Incluir un trabajador la póliza de seguro de vida."/>
    <s v="220"/>
    <s v="MADRID"/>
    <s v="MADRID"/>
    <x v="0"/>
    <s v="PrAbier - Procedimiento Abierto"/>
    <s v="MultiC - MultiCriterio"/>
    <x v="1"/>
    <x v="3"/>
    <s v="1"/>
    <s v="1. Gastos de personal"/>
    <s v="04"/>
    <x v="8"/>
    <s v="9202"/>
    <s v="9202. Gestión de recursos humanos"/>
    <s v="16"/>
    <s v="16205"/>
  </r>
  <r>
    <n v="220240064949"/>
    <s v="D"/>
    <d v="2024-12-31T00:00:00"/>
    <n v="22024000940"/>
    <s v="2024 06 3232 212"/>
    <n v="1562.79"/>
    <x v="162"/>
    <s v="MATERIALES DE FONTANERÍA PARA DISTINTOS COLEGIOS PÚBL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7959"/>
    <s v="D"/>
    <d v="2024-12-31T00:00:00"/>
    <n v="22024000940"/>
    <s v="2024 06 3232 212"/>
    <n v="374.62"/>
    <x v="162"/>
    <s v="MATERIALES DE FONTANERÍA EN DISTINTOS COLEGIOS PÚBL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8735"/>
    <s v="D"/>
    <d v="2024-12-31T00:00:00"/>
    <n v="22024000456"/>
    <s v="2024 11 1621 22199"/>
    <n v="291.79000000000002"/>
    <x v="162"/>
    <s v="CONTACTOR 25A SE LC1-D25B7   24Vac 1NA/1NC / DETECTOR SE XS6-30B1NAL2 / INTERRUP SE U3.201.18N Ancho P.Localiz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9196"/>
    <s v="D"/>
    <d v="2024-12-31T00:00:00"/>
    <n v="22024008411"/>
    <s v="2024 07 1721 22112"/>
    <n v="290.87"/>
    <x v="162"/>
    <s v="ESTRUCTURA SOLARBLOC 30º HORMIGON 72KG / LASTRE SOLARBLOC  HORMIGON / OMEGA SOLARBLOC ALUMINIO PANEL / TORNILLO INOX DIN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12"/>
  </r>
  <r>
    <n v="220240063733"/>
    <s v="D"/>
    <d v="2024-12-27T00:00:00"/>
    <n v="22024001012"/>
    <s v="2024 11 1321 213"/>
    <n v="283.2"/>
    <x v="162"/>
    <s v="SELECTOR SE ZB4-BD5  3POS.MANETA CORTA / TALADRO MILW M18CBLPD-202C PERCUT M18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8640"/>
    <s v="D"/>
    <d v="2024-12-31T00:00:00"/>
    <n v="22024000456"/>
    <s v="2024 11 1621 22199"/>
    <n v="212.36"/>
    <x v="162"/>
    <s v="FOTOCELULA OMRON E3FB-DP22 300MM PNP M18 METAL.../// AM EXP 18/2022 // SERVICIO DE LIMPIEZ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506"/>
    <s v="D"/>
    <d v="2024-12-31T00:00:00"/>
    <n v="22024001012"/>
    <s v="2024 11 1321 213"/>
    <n v="167.88"/>
    <x v="162"/>
    <s v="DOWN.EMP IRELUZ IRD-2405 BL RED. 25W 4000K / TASA ECORAEE   (R.DECRETO 208/2005)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6956"/>
    <s v="D"/>
    <d v="2024-12-31T00:00:00"/>
    <n v="22024000079"/>
    <s v="2024 03 9241 213"/>
    <n v="140.88"/>
    <x v="162"/>
    <s v="MATERIAL ELECTRICIDAD CC PARQUESOL (43835) Y CIC EL EMPECINADO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3686"/>
    <s v="D"/>
    <d v="2024-12-27T00:00:00"/>
    <n v="22024000484"/>
    <s v="2024 10 2312 212"/>
    <n v="122.6"/>
    <x v="162"/>
    <s v="MANT. SUMINISTRO MATERIAL   PARA  REPARACIONES DEL EL CVA DEL. VICT Y Z. ESTE- INICITIVAS SOCIALE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3686"/>
    <s v="D"/>
    <d v="2024-12-27T00:00:00"/>
    <n v="22024000485"/>
    <s v="2024 10 2312 212"/>
    <n v="87.12"/>
    <x v="162"/>
    <s v="MANT. SUMINISTRO MATERIAL   PARA  REPARACIONES DEL EL CVA DEL. VICT Y Z. ESTE- INICITIVAS SOCIALE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4913"/>
    <s v="D"/>
    <d v="2024-12-31T00:00:00"/>
    <n v="22024000997"/>
    <s v="2024 01 4331 212"/>
    <n v="58.87"/>
    <x v="162"/>
    <s v="DETECTOR LEGRAND 48941  EMP. 360º  IP41"/>
    <n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1"/>
    <s v="212"/>
  </r>
  <r>
    <n v="220240069203"/>
    <s v="D"/>
    <d v="2024-12-31T00:00:00"/>
    <n v="22024000941"/>
    <s v="2024 06 3321 212"/>
    <n v="46.06"/>
    <x v="162"/>
    <s v="DOWNL.SUP PH DN065C LED20/840 19W Ø225 REDON. / TASA ECORAEE   (R.DECRETO 208/2005) / MAGNETOT SE IK60N 1P  10A &quot;&quot;C&quot;&quot;  A9K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67466"/>
    <s v="D"/>
    <d v="2024-12-31T00:00:00"/>
    <n v="22024000485"/>
    <s v="2024 10 2312 212"/>
    <n v="45.45"/>
    <x v="162"/>
    <s v="MANTENIMIENTO, SUMINISTRO DE LAMPARA PH LED HPL ND 28W 4000K E27 CL 230V PRA ELCVA ZONA SUR- INICIATIVAS SOCIALE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7901"/>
    <s v="D"/>
    <d v="2024-12-31T00:00:00"/>
    <n v="22024000437"/>
    <s v="2024 10 2311 212"/>
    <n v="44.65"/>
    <x v="162"/>
    <s v="F - 14950 - ASIENTO BAÑO PARA VIVIENDA ALOJ PROV EN ARZOBISPO GARCIA GOLDARAZ 13 1A - CADIELSA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67957"/>
    <s v="D"/>
    <d v="2024-12-31T00:00:00"/>
    <n v="22024000940"/>
    <s v="2024 06 3232 212"/>
    <n v="43.8"/>
    <x v="162"/>
    <s v="MATERIALES DE FONTANERÍA // CEIP TERESA IÑIGO DE TORO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9196"/>
    <s v="D"/>
    <d v="2024-12-31T00:00:00"/>
    <n v="22024002262"/>
    <s v="2024 07 1721 22112"/>
    <n v="30"/>
    <x v="162"/>
    <s v="ESTRUCTURA SOLARBLOC 30º HORMIGON 72KG / LASTRE SOLARBLOC  HORMIGON / OMEGA SOLARBLOC ALUMINIO PANEL / TORNILLO INOX DIN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12"/>
  </r>
  <r>
    <n v="220240067903"/>
    <s v="D"/>
    <d v="2024-12-31T00:00:00"/>
    <n v="22024000437"/>
    <s v="2024 10 2311 212"/>
    <n v="27.29"/>
    <x v="162"/>
    <s v="F - 14953 - ZUMBADOR Y TELEFONILLO PARA VVDA ALOJ PROV ARZOBISPO GARCIA GOLDARAZ 13 1A - CADIELSA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67393"/>
    <s v="D"/>
    <d v="2024-12-31T00:00:00"/>
    <n v="22024001012"/>
    <s v="2024 11 1321 213"/>
    <n v="24.47"/>
    <x v="162"/>
    <s v="ENLACE JIMTEN 22248 A-14 1-1/2 TUBO LISO / MANGUITO JIMTEN FLEXIBLE 22042 1-1/4&quot;&quot;-32/4 / VALVULA LAVABO JIMTEN 10036 S-35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8361"/>
    <s v="D"/>
    <d v="2024-12-31T00:00:00"/>
    <n v="22024001045"/>
    <s v="2024 11 3111 22199"/>
    <n v="8.84"/>
    <x v="162"/>
    <s v="TUBO LED PH CORE.PRO  120CM 14W/840C G13 / TASA ECORAEE   (R.DECRETO 208/2005)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55404"/>
    <s v="D"/>
    <d v="2024-11-21T00:00:00"/>
    <n v="22024001011"/>
    <s v="2024 11 1321 214"/>
    <n v="130.56"/>
    <x v="511"/>
    <s v="Regulador de Tensión Peugeot Satelis 00 ref 04168360 / fILTRO DE AIRE Burgman HFA3103  ( SERVIDO EN EL ALBARÁN 51. Se si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6170"/>
    <s v="D"/>
    <d v="2024-11-26T00:00:00"/>
    <n v="22024000942"/>
    <s v="2024 06 3231 212"/>
    <n v="130.22"/>
    <x v="193"/>
    <s v="ID: 0042487-EIM MAFALDA Y GUILLE / REMACHE BRALO FLOR 4,8x21 AL/AC C-14 / REMACHE BRALO A/A 4,8x10 AL/AC C-14 / BROCA H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58162"/>
    <s v="D"/>
    <d v="2024-12-04T00:00:00"/>
    <n v="22024000440"/>
    <s v="2024 11 1621 214"/>
    <n v="129.97"/>
    <x v="514"/>
    <s v="TOTAL REPARACION MATRICULA 5280FZF / ANEXO DETALLE FTP000023319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0976"/>
    <s v="D"/>
    <d v="2024-12-17T00:00:00"/>
    <n v="22024000447"/>
    <s v="2024 11 1631 214"/>
    <n v="129.19"/>
    <x v="243"/>
    <s v="FACTURACIÓN DE REPUESTOS SEGÚN PEDIDO DE VENTA Nº 2024PV12...// AM EXP 18/2022 // SERVICIO DE LIMPIEZA VIARIA."/>
    <s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2502"/>
    <s v="D"/>
    <d v="2024-11-05T00:00:00"/>
    <n v="22024000441"/>
    <s v="2024 11 1621 214"/>
    <n v="128.82"/>
    <x v="813"/>
    <s v="DISCO FRENO V.I / IVECO DAILY(06-10)(11-14)(14-)CS D / FILTRO SUSTITUYE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8666"/>
    <s v="D"/>
    <d v="2024-12-31T00:00:00"/>
    <n v="22024001011"/>
    <s v="2024 11 1321 214"/>
    <n v="232.83"/>
    <x v="514"/>
    <s v="TOTAL TRABAJOS MATRICULA 8761JXF / TOTAL PIEZAS / ANEXO DETALLE FTM000009706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7433"/>
    <s v="D"/>
    <d v="2024-12-31T00:00:00"/>
    <n v="22024000440"/>
    <s v="2024 11 1621 214"/>
    <n v="1561.13"/>
    <x v="514"/>
    <s v="TOTAL REPARACION MATRICULA 6003FPZ / TOTAL PIEZAS / ANEXO DETALLE FTP...// AM EXP 23/2020 // SERVICIO DE LIMPIEZ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7435"/>
    <s v="D"/>
    <d v="2024-12-31T00:00:00"/>
    <n v="22024000440"/>
    <s v="2024 11 1621 214"/>
    <n v="910.39"/>
    <x v="514"/>
    <s v="TOTAL REPARACION MATRICULA 6003FPZ / TOTAL PIEZAS / ANEXO DETALLE FTP0000...// AM EXP 23/2020 // SERVICIO DE LIMPIEZ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3174"/>
    <s v="AD"/>
    <d v="2024-11-07T00:00:00"/>
    <n v="22024007985"/>
    <s v="2024 11 1621 22706"/>
    <n v="4840"/>
    <x v="7"/>
    <s v="ESTUDIO DE VIABILIDAD ESTACIÓN DE SERVICIO DE GAS COMPRIMIDO PARA EL SERVICIO DE LIMPIEZA.Ç"/>
    <s v="22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706"/>
  </r>
  <r>
    <n v="220240069132"/>
    <s v="D"/>
    <d v="2024-12-31T00:00:00"/>
    <n v="22024000440"/>
    <s v="2024 11 1621 214"/>
    <n v="783.51"/>
    <x v="514"/>
    <s v="TOTAL REPARACION MATRICULA 9044MJS / TOTAL PIEZAS / ANEXO DETALLE FTP000023610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8535"/>
    <s v="D"/>
    <d v="2024-12-31T00:00:00"/>
    <n v="22024000464"/>
    <s v="2024 11 1631 214"/>
    <n v="345.72"/>
    <x v="514"/>
    <s v="TOTAL REPARACION MATRICULA 0774DWR / TOTAL PIEZAS / ANEXO DETALLE FTP000023702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6149"/>
    <s v="ADO"/>
    <d v="2024-11-26T00:00:00"/>
    <n v="22024008584"/>
    <s v="2024 10 2311 22799"/>
    <n v="456.65"/>
    <x v="606"/>
    <s v="F - 12185 - 4 REPARTOS ENTRE CEAS EN DICIEMBRE DE 2021 - SIFU CYL"/>
    <s v="24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799"/>
  </r>
  <r>
    <n v="220240061681"/>
    <s v="AD"/>
    <d v="2024-12-18T00:00:00"/>
    <n v="22024009223"/>
    <s v="2024 03 9241 22701"/>
    <n v="82.76"/>
    <x v="87"/>
    <s v="SUMINISTRO DE 3 LLAVES ELECTRÓNICAS DE ALARMA PARA C.C. ZONA SUR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1"/>
  </r>
  <r>
    <n v="220240063570"/>
    <s v="AD"/>
    <d v="2024-12-27T00:00:00"/>
    <n v="22024001767"/>
    <s v="2024 06 3321 22001"/>
    <n v="100"/>
    <x v="209"/>
    <s v="AMPLIACION SUSCRIPCION REVISTAS &quot;&quot;EL JUEVES&quot;&quot;, &quot;&quot;OTAKA UNKA&quot;&quot;, &quot;&quot;MUY INTERESANTE&quot;&quot;,..BIBLIOTECAS MUNICIPALES AÑO 2024"/>
    <n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001"/>
  </r>
  <r>
    <n v="220240063731"/>
    <s v="D"/>
    <d v="2024-12-27T00:00:00"/>
    <n v="22024001012"/>
    <s v="2024 11 1321 213"/>
    <n v="106.32"/>
    <x v="744"/>
    <s v="CONVERTIDOR INDUSTRIAL 12Vdc A 24Vdc 5A / CONVERTIDOR EN CAJA 230Vca A 24Vdc 5A (  SEGUN PTO.S24 0060 )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7447"/>
    <s v="D"/>
    <d v="2024-12-31T00:00:00"/>
    <n v="22024001012"/>
    <s v="2024 11 1321 213"/>
    <n v="66.55"/>
    <x v="744"/>
    <s v="CONVERTIDOR 300W/220V A CONEXION MECHERO 12V VEHICULO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7437"/>
    <s v="D"/>
    <d v="2024-12-31T00:00:00"/>
    <n v="22024000441"/>
    <s v="2024 11 1621 214"/>
    <n v="107.69"/>
    <x v="744"/>
    <s v="Antena Televes 6620 m.1/4 68-174 mhz.inox. / M.O. Sustitución de componente...// AM EXP 18/2022 // SERVICIO DE LIMPIEZ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8680"/>
    <s v="D"/>
    <d v="2024-12-31T00:00:00"/>
    <n v="22024000456"/>
    <s v="2024 11 1621 22199"/>
    <n v="481.8"/>
    <x v="744"/>
    <s v="Pulsador TT mic.alt. P2500/T500-25 / M.O. Sustitución de componentes, revisión y test de microfono / M.O. Reprogramación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8721"/>
    <s v="D"/>
    <d v="2024-12-31T00:00:00"/>
    <n v="22024000464"/>
    <s v="2024 11 1631 214"/>
    <n v="5254.43"/>
    <x v="284"/>
    <s v="TA24 2079 REPARACION 1471-KVY KMS.153203 CAMBIAR CATALIZADOR Y PROGRAMAR / CATALIZADOR INTERCAMBIO / 050314238800 HERMET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8723"/>
    <s v="D"/>
    <d v="2024-12-31T00:00:00"/>
    <n v="22024000464"/>
    <s v="2024 11 1631 214"/>
    <n v="3991.44"/>
    <x v="284"/>
    <s v="TA24 2068 REPARACION 7334-LWL KMS.42001 HORAS 2832 REALIZAR MANTENIMIENTO A-B-C / SUSTITUCION DE CONECTORES DE BUJIAS SU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8727"/>
    <s v="D"/>
    <d v="2024-12-31T00:00:00"/>
    <n v="22024000464"/>
    <s v="2024 11 1631 214"/>
    <n v="2235.77"/>
    <x v="284"/>
    <s v="TA24 2167 REPARACION 7693-MJN KMS.33671 REALIZAR MANTENIMIENTO A+B / DESCUENTO MANTENIMIENTO PESADOS 43,5 EUR H ( descue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8725"/>
    <s v="D"/>
    <d v="2024-12-31T00:00:00"/>
    <n v="22024000464"/>
    <s v="2024 11 1631 214"/>
    <n v="2220.2199999999998"/>
    <x v="284"/>
    <s v="TA24 2069 REPARACION 7671-MJN KMS.39787 HORAS 2325 REALIZAR MANTENIMIENTO A+B / DESCUENTO MANTENIMIENTO PESADOS 43,5 EUR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7637"/>
    <s v="D"/>
    <d v="2024-12-31T00:00:00"/>
    <n v="22024001011"/>
    <s v="2024 11 1321 214"/>
    <n v="1696.37"/>
    <x v="284"/>
    <s v="TA24 2190 REPARACION 8671-JXF KMS.182633 D-M LATIGUILLOS DE HIDRAULICO DE PALA D-M BRAZO Y PALA CORREDERA AGARRADA LIMPI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4823"/>
    <s v="D"/>
    <d v="2024-12-31T00:00:00"/>
    <n v="22024003362"/>
    <s v="2024 08 1532 213"/>
    <n v="1682.71"/>
    <x v="284"/>
    <s v="TA24 2021 REPARACION 4746-FZF KMS.140000 CAMBIAR ACEITE MOTOR, FILTROS ACEITE, COMBUSTIBLE, SECADOR Y AIRE SUSTITUIR KIT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3"/>
  </r>
  <r>
    <n v="220240068001"/>
    <s v="ADO"/>
    <d v="2024-12-31T00:00:00"/>
    <n v="22024009513"/>
    <s v="2024 07 1711 214"/>
    <n v="1138.19"/>
    <x v="284"/>
    <s v="TA24 1989 REPARACION 4416-KJX KMS.165014 SOLTAR EJER TRASERO PARA CAMBIAR BALLESTA / 580194274800 RESORTE DE LAMI"/>
    <n v="24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1859"/>
    <s v="D"/>
    <d v="2024-11-04T00:00:00"/>
    <n v="22024000506"/>
    <s v="2024 10 2412 22199"/>
    <n v="128.57"/>
    <x v="192"/>
    <s v="SUMINISTRO DE ORFADUR S/D INCOLORO NG 1KGPARA EL CURSO DE   PINTURA DECORATIVA VI MIXTO/23/VA0007 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1213"/>
    <s v="AD"/>
    <d v="2024-10-29T00:00:00"/>
    <n v="22024007993"/>
    <s v="2024 11 1631 22199"/>
    <n v="5531.61"/>
    <x v="243"/>
    <s v="SUMINISTRO REPUESTOS RAVO. SERVICIO DE LIMPIEZA VIARIA."/>
    <s v="22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46562"/>
    <s v="D"/>
    <d v="2024-10-07T00:00:00"/>
    <n v="22024000078"/>
    <s v="2024 03 9241 212"/>
    <n v="128.19999999999999"/>
    <x v="245"/>
    <s v="SUMINISTRO DE PINTURA PARA C.C. JOSÉ LUIS MOSQUERA (ID 42073) // MONTOSINT. BRILLO PLATA 4L/ PINCEL CABO LATA PLANO N26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1558"/>
    <s v="D"/>
    <d v="2024-10-30T00:00:00"/>
    <n v="22024000749"/>
    <s v="2024 02 9332 212"/>
    <n v="127.81"/>
    <x v="195"/>
    <s v="COMMENT|**MIRADOR  LA OVERULA** / TORNI. DIN  933 6.8 C/EXA. 10X120MM / TUERCA AUTOBLOCANTE DIN 985 M-10  ZIN / ARANDELA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8030"/>
    <s v="D"/>
    <d v="2024-12-04T00:00:00"/>
    <n v="22024001011"/>
    <s v="2024 11 1321 214"/>
    <n v="127.04"/>
    <x v="751"/>
    <s v="COFAN BRIDAS NYLON NEGRO 4.8X300MM / COFAN BRIDAS NYLON NEGRO 2.5X200MM / CINTA 19MM / KRAFTWERK VASO LARGO 1/4&quot;&quot; 10MM /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4926"/>
    <s v="D"/>
    <d v="2024-10-02T00:00:00"/>
    <n v="22024000749"/>
    <s v="2024 02 9332 212"/>
    <n v="126.78"/>
    <x v="245"/>
    <s v="MONTOSINT. BRILLANTE AMARILLO MEDIO 4L ( ID 41985 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2393"/>
    <s v="D"/>
    <d v="2024-11-05T00:00:00"/>
    <n v="22024000484"/>
    <s v="2024 10 2312 212"/>
    <n v="126.49"/>
    <x v="409"/>
    <s v="MAMT. SUMINISRO DE TAPON REDUCCION SIMPLE ,MANGUITO UNION H-H 125 EVAC.,CODO M-H 87º PARA REPARACIONES DEL CVA DELICIAS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5739"/>
    <s v="D"/>
    <d v="2024-11-25T00:00:00"/>
    <n v="22024000765"/>
    <s v="2024 02 9332 214"/>
    <n v="125.42"/>
    <x v="254"/>
    <s v="ACUERDO MARCO_8346KZY:ACIETE 5W30,TASA,ARANDELA Y FILTRO DE ACIETE Y MANO DE OBRA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55622"/>
    <s v="D"/>
    <d v="2024-11-25T00:00:00"/>
    <n v="22024000078"/>
    <s v="2024 03 9241 212"/>
    <n v="125.38"/>
    <x v="192"/>
    <s v="SUMINISTRO DE PINTURA PARA C.C. JOSÉ MARÍA LUELMO (ID 41931 // TKROM MATE DAMASCO NEGRO 15LT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2554"/>
    <s v="D"/>
    <d v="2024-11-05T00:00:00"/>
    <n v="22024001013"/>
    <s v="2024 11 1321 214"/>
    <n v="125.35"/>
    <x v="263"/>
    <s v="BUJIA ANTIPARASITA / TUBO REFRIGERACION / FUNDA VOLANTE PURE NEGRO 38cm / SUJETACABLE D741 CABLE 7-8    5/16&quot;&quot; / ALFOMBR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1096"/>
    <s v="D"/>
    <d v="2024-10-29T00:00:00"/>
    <n v="22024000078"/>
    <s v="2024 03 9241 212"/>
    <n v="124.79"/>
    <x v="162"/>
    <s v="MATERIAL DE FONTANERÍA PARA REPARACIÓN ASEOS C.C. LAS FLORES (ID 42385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7636"/>
    <s v="D"/>
    <d v="2024-12-03T00:00:00"/>
    <n v="22024001638"/>
    <s v="2024 07 1711 214"/>
    <n v="124.15"/>
    <x v="82"/>
    <s v="MANO DE OBRA / ./ M.O. REALIZAR REVISIÓN / 7751LVF //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0427"/>
    <s v="D"/>
    <d v="2024-12-12T00:00:00"/>
    <n v="22024000942"/>
    <s v="2024 06 3231 212"/>
    <n v="124.15"/>
    <x v="192"/>
    <s v="TKROM IMPRIMACION S/R RAL GRIS 411 15LT  // ESCUELA INFANTIL MAFALDA Y GUILLE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50105"/>
    <s v="D"/>
    <d v="2024-10-24T00:00:00"/>
    <n v="22024000940"/>
    <s v="2024 06 3232 212"/>
    <n v="123.86"/>
    <x v="262"/>
    <s v="ALB: 24-222216 PED: 24-036655-1003 S/PED: CP PONCE DE LEON / BARRA 1 ML.POLIETILENO BARRA PE100 AD PN16 40 / VALVULA BOL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5122"/>
    <s v="D"/>
    <d v="2024-10-02T00:00:00"/>
    <n v="22024000022"/>
    <s v="2024 11 1361 214"/>
    <n v="123.42"/>
    <x v="286"/>
    <s v="REPARACION CUBIERTA ( 385/65R20 0130-DWZ ) / MANCHON RADIAL INTERIOR 21  ( 0130-DWZ )/SERV. EXTINCION DE INCEND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58024"/>
    <s v="D"/>
    <d v="2024-12-04T00:00:00"/>
    <n v="22024001011"/>
    <s v="2024 11 1321 214"/>
    <n v="123.32"/>
    <x v="251"/>
    <s v="MANO DE OBRA / OBUS BAJA / REFRIGERANTE  / OFICINA CONTABLE L01471868 / ORGANO GESTOR  L01471868 / UNIDAD TRAMITADORA GE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0109"/>
    <s v="D"/>
    <d v="2024-10-24T00:00:00"/>
    <n v="22024000940"/>
    <s v="2024 06 3232 212"/>
    <n v="122.9"/>
    <x v="162"/>
    <s v="DESATASCADOR COLLAK 1 LT DESA-TOT / CABEZAL PARA 404-504-405-605-805...PS FRÍA // CEIP P. GÓMEZ BOSQUE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3429"/>
    <s v="D"/>
    <d v="2024-11-11T00:00:00"/>
    <n v="22024003065"/>
    <s v="2024 08 1651 214"/>
    <n v="122.6"/>
    <x v="287"/>
    <s v="BOSCH/0092S30050 - BTR.(12V)S3 TURISMO / ADPRO/15503 - ANTICONGELANTE AD-NEW PLUX 50% 5L. / AJUSTE REDONDEOS BI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1"/>
    <s v="214"/>
  </r>
  <r>
    <n v="220240045108"/>
    <s v="D"/>
    <d v="2024-10-02T00:00:00"/>
    <n v="22024000749"/>
    <s v="2024 02 9332 212"/>
    <n v="122.55"/>
    <x v="409"/>
    <s v="CODO MACHO 90º Ø 63-2&quot;&quot; PE / ENLACE ROSCA EXTERIOR 63-2&quot;&quot; PE / MANGUITO POLIETILENO 63 / VALVULA ESFERA C/CUADRADILLO H-H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8103"/>
    <s v="D"/>
    <d v="2024-12-04T00:00:00"/>
    <n v="22024000941"/>
    <s v="2024 06 3321 212"/>
    <n v="122.52"/>
    <x v="166"/>
    <s v="Albarán: VA24/4017 Fecha: 24/09/24 / *BIBLIOTECAS * / JAMBA PINO 90*9 90*12 90*15 / PERFIL PINO 70 X 20 / BROCA HELICOID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58229"/>
    <s v="D"/>
    <d v="2024-12-04T00:00:00"/>
    <n v="22024000440"/>
    <s v="2024 11 1621 214"/>
    <n v="122.49"/>
    <x v="285"/>
    <s v="H.M.O  SUSTITUIR  MONOCONTACTO  DE TEMPERATURA MOTOR / SENSOR...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71"/>
    <s v="D"/>
    <d v="2024-12-17T00:00:00"/>
    <n v="22024000440"/>
    <s v="2024 11 1621 214"/>
    <n v="122.45"/>
    <x v="99"/>
    <s v="1 407004CB0B - VALVULA EMISOR / 1 403002270R - RUEDA 6 J 15 5 40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374"/>
    <s v="D"/>
    <d v="2024-11-21T00:00:00"/>
    <n v="22024001633"/>
    <s v="2024 07 1711 22199"/>
    <n v="122.23"/>
    <x v="193"/>
    <s v="ID: 0042867 / REMACHE BRALO A/A 4,8x21 AL/AC C-16 / PODADERA BAHCO 1M P110-23-F PROF. / DEST. PLANO WERA 1,0x5,5x125 335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2357"/>
    <s v="D"/>
    <d v="2024-11-05T00:00:00"/>
    <n v="22024000437"/>
    <s v="2024 10 2311 212"/>
    <n v="122.21"/>
    <x v="245"/>
    <s v="F - 10795 - PINTURA, ANTIMANCHAS, RODILLO Y VARILLA PARA VVDA ALOJ PROV LOPE DE RUEDA 8 BJ A - PINTURAS J HERRADOR. 1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55714"/>
    <s v="D"/>
    <d v="2024-11-25T00:00:00"/>
    <n v="22024000940"/>
    <s v="2024 06 3232 212"/>
    <n v="121.24"/>
    <x v="249"/>
    <s v="SACO DE ARENA FINA 30KG / SACOS VACI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7650"/>
    <s v="D"/>
    <d v="2024-12-03T00:00:00"/>
    <n v="22024001637"/>
    <s v="2024 07 1711 213"/>
    <n v="120.19"/>
    <x v="507"/>
    <s v="JUEGO CUCHILLAS DE SEGADORA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0885"/>
    <s v="D"/>
    <d v="2024-12-17T00:00:00"/>
    <n v="22024000498"/>
    <s v="2024 10 2412 212"/>
    <n v="119.67"/>
    <x v="193"/>
    <s v="MANT. SUMINISTRO DE -CIERRA.TELESCO 33B50PL PLATA S/RETENC. PARA REPARACION DEL  EL CFO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2"/>
  </r>
  <r>
    <n v="220240062054"/>
    <s v="D"/>
    <d v="2024-12-20T00:00:00"/>
    <n v="22024000940"/>
    <s v="2024 06 3232 212"/>
    <n v="118.92"/>
    <x v="249"/>
    <s v="SACO DE PAPRESA / M2. AZULEJO BLANCO BRILLO 20*20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5039"/>
    <s v="D"/>
    <d v="2024-10-02T00:00:00"/>
    <n v="22024000022"/>
    <s v="2024 11 1361 214"/>
    <n v="118.41"/>
    <x v="285"/>
    <s v="SOPORTE SUJETAPUERTA IZQUIERDA VEHÍCULO MATRÍCULA 4894JLF//SERV. EXTINCION INCEND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46444"/>
    <s v="D"/>
    <d v="2024-10-07T00:00:00"/>
    <n v="22024000456"/>
    <s v="2024 11 1621 22199"/>
    <n v="118.24"/>
    <x v="193"/>
    <s v="ID: 0041312-VESTUARIO VILLA DEL PRADO / PINTURA SPRAY FAREN RAL 9005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2121"/>
    <s v="D"/>
    <d v="2024-12-20T00:00:00"/>
    <n v="22024001633"/>
    <s v="2024 07 1711 22199"/>
    <n v="118.07"/>
    <x v="287"/>
    <s v="MANN/WK4313 - FILTROS DE ACEITE Y COMBUSTIBLE / STC/T400017 - ABRAZADERA SIN/FIN 8-12 INOX / BOSCH/0092S30020 - BTR.(12V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8039"/>
    <s v="D"/>
    <d v="2024-12-04T00:00:00"/>
    <n v="22024000450"/>
    <s v="2024 11 1631 22199"/>
    <n v="117.59"/>
    <x v="195"/>
    <s v="CERRADURA KEYA 201342 CR 180 C/LENG 130124 / CANDADO LINCE 301-50 A/ALTO / COPIA LLAVE NORM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44967"/>
    <s v="D"/>
    <d v="2024-10-02T00:00:00"/>
    <n v="22024000587"/>
    <s v="2024 10 2412 213"/>
    <n v="117.53"/>
    <x v="262"/>
    <s v="REPARACION DE:CORTASETOS MARCA:HUSQVARNA  MODELO:122HD60  PARA EL CURSO DE PARQUES Y JARDINES V DEL C. DE FORMACION ."/>
    <s v="300"/>
    <s v="VALLADOLID"/>
    <s v="VALLADOLID"/>
    <x v="0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3"/>
  </r>
  <r>
    <n v="220240044906"/>
    <s v="D"/>
    <d v="2024-10-02T00:00:00"/>
    <n v="22024000940"/>
    <s v="2024 06 3232 212"/>
    <n v="117.51"/>
    <x v="245"/>
    <s v="MONTO EFECTO PIZARRA NEGRO 500ML / NEVADA + BLANCO 15L / LUXATIN BASE IN DE 4L.// CEIP MIGUEL HERNÁNDEZ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8560"/>
    <s v="D"/>
    <d v="2024-10-16T00:00:00"/>
    <n v="22024001638"/>
    <s v="2024 07 1711 214"/>
    <n v="116.16"/>
    <x v="252"/>
    <s v="T DE DESMONTAJE  MATRICULA 5891HTF"/>
    <s v="300"/>
    <s v="ARROYO DE LA ENCOMIENDA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44851"/>
    <s v="D"/>
    <d v="2024-10-02T00:00:00"/>
    <n v="22024000940"/>
    <s v="2024 06 3232 212"/>
    <n v="115.5"/>
    <x v="414"/>
    <s v="TURBA 70 LITR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7998"/>
    <s v="ADO"/>
    <d v="2024-12-31T00:00:00"/>
    <n v="22024009510"/>
    <s v="2024 07 1711 214"/>
    <n v="600.23"/>
    <x v="284"/>
    <s v="TA24 2110 REPARACION 4416-KJX KMS.166271 CAMBIAR BATERIAS Y LIMPIAR ZONA AFECTADA / AD6452 BATERIA 12 V 145"/>
    <n v="24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4859"/>
    <s v="D"/>
    <d v="2024-12-31T00:00:00"/>
    <n v="22024003065"/>
    <s v="2024 08 1651 214"/>
    <n v="456.79"/>
    <x v="284"/>
    <s v="TA24 2078 REPARACION 9992-FVL KMS.161983 REV.PERDIDA DE ANTICONGELANTE,  D-M EVAPORIZADOR, D-M EN BANCO PARA CAMBIAR KIT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1"/>
    <s v="214"/>
  </r>
  <r>
    <n v="220240068932"/>
    <s v="D"/>
    <d v="2024-12-31T00:00:00"/>
    <n v="22024003065"/>
    <s v="2024 08 1651 214"/>
    <n v="454.92"/>
    <x v="284"/>
    <s v="TA24 2179 REPARACION 7694-JCZ KMS.85984 CAMBIAR ACEITE MOTOR, FILTRO DE ACEITE,GASOIL, AIRE Y POLEN. REV.NIVELES, LUCES,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1"/>
    <s v="214"/>
  </r>
  <r>
    <n v="220240069176"/>
    <s v="D"/>
    <d v="2024-12-31T00:00:00"/>
    <n v="22024003059"/>
    <s v="2024 08 1532 214"/>
    <n v="443.32"/>
    <x v="284"/>
    <s v="TA24 1534 REPARACION VA-2049-AH KMS.137227 CAMBIAR ROTULAS DE DIRECCION CAMBIAR BARRA AXIAL Y FUELLE LADO IZQ. CAMBIAR P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1659"/>
    <s v="AD"/>
    <d v="2024-12-18T00:00:00"/>
    <n v="22024009238"/>
    <s v="2024 11 1631 212"/>
    <n v="3368.64"/>
    <x v="783"/>
    <s v="REPARACIÓN DEL SISTEMA DE CALEFACCIÓN DEL EDIFICIO DE LIMPIEZA. SERVICIO DE LIMPIEZA VIARIA.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631"/>
    <s v="1631. Limpieza viaria"/>
    <s v="21"/>
    <s v="212"/>
  </r>
  <r>
    <n v="220240064906"/>
    <s v="D"/>
    <d v="2024-12-31T00:00:00"/>
    <n v="22024003362"/>
    <s v="2024 08 1532 213"/>
    <n v="441.46"/>
    <x v="284"/>
    <s v="TA24 2108 REPARACION 6415-DNY KMS.146142 CAMBIAR ACEITE MOTOR, FILTROS ACEITE, GASOIL, AIRE REVISAR NIVELES, FRENOS Y LU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3"/>
  </r>
  <r>
    <n v="220240064825"/>
    <s v="D"/>
    <d v="2024-12-31T00:00:00"/>
    <n v="22024003362"/>
    <s v="2024 08 1532 213"/>
    <n v="297.36"/>
    <x v="284"/>
    <s v="TA24 2024 REPARACION 5667-CFT KMS.119265 CAMBIO DE ACEITE MOTOR Y FILTROS DE ACEITE, GASOIL, AIRE REV. NIVELES, LUCES Y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3"/>
  </r>
  <r>
    <n v="220240069174"/>
    <s v="D"/>
    <d v="2024-12-31T00:00:00"/>
    <n v="22024003059"/>
    <s v="2024 08 1532 214"/>
    <n v="211.36"/>
    <x v="284"/>
    <s v="TA24 1452 REPARACION VA-2049-AH KMS.137195 CAMBIAR ACEITE MOTOR, FILTROS DE ACEITE, GASOIL, AIRE. REV.NIVELES, FRENOS, L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2627"/>
    <s v="AD"/>
    <d v="2024-12-23T00:00:00"/>
    <n v="22024008828"/>
    <s v="2024 06 3321 213"/>
    <n v="2000"/>
    <x v="97"/>
    <s v="PR-SE 40/21 P.S. 3. AMPLIACIÓN PRORROGA CTTO SUMINISTRO IMPRESION CORPORATIVA. BIBLIOTECAS PUBLICAS. 2024"/>
    <s v="220"/>
    <s v="VALLADOLID"/>
    <s v="VALLADOLID"/>
    <x v="1"/>
    <s v="PrAbier - Procedimiento Abierto"/>
    <s v="MultiC - MultiCriterio"/>
    <x v="1"/>
    <x v="3"/>
    <s v="2"/>
    <s v="2. Gastos corrientes en bienes y servicios"/>
    <s v="06"/>
    <x v="3"/>
    <s v="3321"/>
    <s v="3321. Bibliotecas públicas"/>
    <s v="21"/>
    <s v="213"/>
  </r>
  <r>
    <n v="220240067997"/>
    <s v="ADO"/>
    <d v="2024-12-31T00:00:00"/>
    <n v="22024009509"/>
    <s v="2024 07 1711 214"/>
    <n v="171.13"/>
    <x v="284"/>
    <s v="TA24 2142 REPARACION 6747-KLN KMS.75783 REVISION TACOGRAFO MAS DOCUMENTACION"/>
    <n v="24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9130"/>
    <s v="D"/>
    <d v="2024-12-31T00:00:00"/>
    <n v="22024000440"/>
    <s v="2024 11 1621 214"/>
    <n v="709.75"/>
    <x v="284"/>
    <s v="TA24 2030 REPARACION 1471-KVY KMS.153203 CAMBIAR PUESTA EN MARCHA / 001675032500 TUERCA HEXAGONAL / M8T63471 MOTOR DE AR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9143"/>
    <s v="D"/>
    <d v="2024-12-31T00:00:00"/>
    <n v="22024000456"/>
    <s v="2024 11 1621 22199"/>
    <n v="3869.59"/>
    <x v="284"/>
    <s v="TA24 2197 REPARACION 6442-LPY KMS.61236 REALIZAR MANTENIMIENTO B / SUSTITUCION KIT CORREAS+TENSORES SUSTITUCION ANTICONG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635"/>
    <s v="D"/>
    <d v="2024-12-31T00:00:00"/>
    <n v="22024001011"/>
    <s v="2024 11 1321 214"/>
    <n v="157.75"/>
    <x v="284"/>
    <s v="TA24 2186 REPARACION 4747-GSV KMS.336380 CAMBIAR ACEITE MOTOR Y FILTRO DE ACEITE -RESETEAR MANTENIMIENTO- / ML DESCUENTO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9185"/>
    <s v="D"/>
    <d v="2024-12-31T00:00:00"/>
    <n v="22024003059"/>
    <s v="2024 08 1532 214"/>
    <n v="146.4"/>
    <x v="284"/>
    <s v="TA24 1873 REPARACION VA-7568-AK KMS.118065 CAMBIAR ACEITE MOTOR Y FILTRO ACEITE REVISAR NIVELES, LUCES, FRENOS / DESCUEN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8682"/>
    <s v="D"/>
    <d v="2024-12-31T00:00:00"/>
    <n v="22024000441"/>
    <s v="2024 11 1621 214"/>
    <n v="108.9"/>
    <x v="284"/>
    <s v="TA24 1981 REPARACION 6995-LBZ KMS.135858  REGULAR RADAR Y CALIBRAR EN CARRETER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7439"/>
    <s v="D"/>
    <d v="2024-12-31T00:00:00"/>
    <n v="22024000440"/>
    <s v="2024 11 1621 214"/>
    <n v="105.28"/>
    <x v="284"/>
    <s v="TA24 1980 REPARACION 5277-KWD KMS.123492 PURGAR EJE DIRECCIONAL...// AM EXP 23/2020 // SERVICIO DE LIMPIEZ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9145"/>
    <s v="D"/>
    <d v="2024-12-31T00:00:00"/>
    <n v="22024000450"/>
    <s v="2024 11 1631 22199"/>
    <n v="163.35"/>
    <x v="284"/>
    <s v="TA24 2187 REPARACION 7419-LDY KMS.73155 METER EASY Y BORRAR AVERIAS / PURGAR CIRCUITO 3º EJE VARIAS VECES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4655"/>
    <s v="AD"/>
    <d v="2024-12-31T00:00:00"/>
    <n v="22024009567"/>
    <s v="2024 05 4312 22602"/>
    <n v="2769.69"/>
    <x v="1051"/>
    <s v="LA INSERCIÓN DE CUÑAS PUBLICITARIAS SOBRE LA CAMPAÑA DESTINADA A  CONOCER LAS OBRAS DEL MERCADO DE LAS DELICIAS."/>
    <n v="220"/>
    <s v="VALLADOLID"/>
    <s v="VALLADOLID"/>
    <x v="0"/>
    <s v="PrAbier - Procedimiento Abierto"/>
    <s v="MultiC - MultiCriterio"/>
    <x v="2"/>
    <x v="3"/>
    <s v="2"/>
    <s v="2. Gastos corrientes en bienes y servicios"/>
    <s v="05"/>
    <x v="0"/>
    <s v="4312"/>
    <s v="4312. Mercados"/>
    <s v="22"/>
    <s v="22602"/>
  </r>
  <r>
    <n v="220240045259"/>
    <s v="AD"/>
    <d v="2024-10-02T00:00:00"/>
    <n v="22024006814"/>
    <s v="2024 08 1532 619"/>
    <n v="1358590.7"/>
    <x v="949"/>
    <s v="Intervención de emergencia en el viaducto del paseo del Arco de Ladrillo (expediente 20/2024 SETM)"/>
    <s v="220"/>
    <s v="MADRID"/>
    <s v="MADRID"/>
    <x v="2"/>
    <s v="AdDirec - Adjudicación Directa"/>
    <s v="SinC - Sin Criterio"/>
    <x v="4"/>
    <x v="3"/>
    <s v="6"/>
    <s v="6. Inversiones reales"/>
    <s v="08"/>
    <x v="5"/>
    <s v="1532"/>
    <s v="1532. Pavimentación vias públicas y otros servicios urbanísticos"/>
    <s v="61"/>
    <s v="619"/>
  </r>
  <r>
    <n v="220240065331"/>
    <s v="D"/>
    <d v="2024-12-31T00:00:00"/>
    <n v="22024004971"/>
    <s v="2024 11 1621 623"/>
    <n v="75594.75"/>
    <x v="59"/>
    <s v="EXP 26/24 PARA COMPRA CONTENEDORES Y REPUESTOS PARA EL SERVICIO DE LIMPIEZA."/>
    <n v="300"/>
    <s v="RIBARROJA DEL TURIA"/>
    <s v="VALENCIA"/>
    <x v="1"/>
    <s v="PrAbier - Procedimiento Abierto"/>
    <s v="MultiC - MultiCriterio"/>
    <x v="1"/>
    <x v="3"/>
    <s v="6"/>
    <s v="6. Inversiones reales"/>
    <s v="11"/>
    <x v="1"/>
    <s v="1621"/>
    <s v="1621. Recogida de residuos"/>
    <s v="62"/>
    <s v="623"/>
  </r>
  <r>
    <n v="220240068537"/>
    <s v="ADO"/>
    <d v="2024-12-31T00:00:00"/>
    <n v="22024009701"/>
    <s v="2024 06 3232 632"/>
    <n v="306.98"/>
    <x v="10"/>
    <s v="ACCESOS Y ASEOS ESCUELA MÚSICA // ANTIGUO COLEGIO MARÍA MOLINA - EXP. SEMEU 09/2020 ( EXP. SEMEU 09/2020 )"/>
    <n v="240"/>
    <s v="MALAGA"/>
    <s v="MALAGA"/>
    <x v="0"/>
    <s v="AdDirec - Adjudicación Directa"/>
    <s v="SinC - Sin Criterio"/>
    <x v="2"/>
    <x v="3"/>
    <s v="6"/>
    <s v="6. Inversiones reales"/>
    <s v="06"/>
    <x v="3"/>
    <s v="3232"/>
    <s v="3232. Conservación y mantenimiento centros educación infantil y primaria"/>
    <s v="63"/>
    <s v="632"/>
  </r>
  <r>
    <n v="220240063541"/>
    <s v="D"/>
    <d v="2024-12-27T00:00:00"/>
    <n v="22024006507"/>
    <s v="2024 03 9241 633"/>
    <n v="75205.89"/>
    <x v="1052"/>
    <s v="SE PC 123/2024 OBRA DE REFORMA DE INSTALACIONES TÉRMICAS Y DE PCI EN C.C. RONDILLA"/>
    <n v="300"/>
    <s v="ZARAGOZA"/>
    <s v="ZARAGOZA"/>
    <x v="2"/>
    <s v="PrAbier - Procedimiento Abierto"/>
    <s v="MultiC - MultiCriterio"/>
    <x v="1"/>
    <x v="3"/>
    <s v="6"/>
    <s v="6. Inversiones reales"/>
    <s v="03"/>
    <x v="9"/>
    <s v="9241"/>
    <s v="9241. Participación ciudadana"/>
    <s v="63"/>
    <s v="633"/>
  </r>
  <r>
    <n v="220240057888"/>
    <s v="AD"/>
    <d v="2024-12-04T00:00:00"/>
    <n v="22024009146"/>
    <s v="2024 06 3232 213"/>
    <n v="108.9"/>
    <x v="121"/>
    <s v="REPARACIÓN FOCO ESPECIAL DE LUZ PISTA DE BALONCESTO EXTERIOR // CEIP GINER DE LOS RÍOS.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3"/>
  </r>
  <r>
    <n v="220240048471"/>
    <s v="D"/>
    <d v="2024-10-16T00:00:00"/>
    <n v="22024000021"/>
    <s v="2024 11 1361 22199"/>
    <n v="115.33"/>
    <x v="365"/>
    <s v="JUEGO BIT-CHECK 10 ZYKLOP MINI BITORSION 1 / ACUERDO MARCO SUMINISTROS V.18 2022 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3979"/>
    <s v="D"/>
    <d v="2024-11-18T00:00:00"/>
    <n v="22024000078"/>
    <s v="2024 03 9241 212"/>
    <n v="113.85"/>
    <x v="193"/>
    <s v="MATERIAL DE CERRAJERÍA PARA C.C. JOSÉ LUIS MOSQUERA (ID: 0042991) Y C.M. SEGUNDO MONTES (ID 0042281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46524"/>
    <s v="D"/>
    <d v="2024-10-07T00:00:00"/>
    <n v="22024000484"/>
    <s v="2024 10 2312 212"/>
    <n v="113.26"/>
    <x v="166"/>
    <s v="MANTENIMIENTO, SUMINISTRO DE  ESQUINERO ALUMINIO 9000 DE 15 26.9000.1515.63 / BISAGRA 16, PARA ELCVA LA  VICTORIA- I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45023"/>
    <s v="D"/>
    <d v="2024-10-02T00:00:00"/>
    <n v="22024000441"/>
    <s v="2024 11 1621 214"/>
    <n v="113.14"/>
    <x v="744"/>
    <s v="Conector BNC Macho RG58 UG959 crimpar / Antena Televes 6620 m.1/4 68-174 mhz...// AM EXP 18/2022 //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9956"/>
    <s v="D"/>
    <d v="2024-10-24T00:00:00"/>
    <n v="22024000440"/>
    <s v="2024 11 1621 214"/>
    <n v="113.01"/>
    <x v="514"/>
    <s v="TOTAL REPARACION MATRICULA 4069KXH / ANEXO DETALLE FTP000023082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324"/>
    <s v="D"/>
    <d v="2024-11-21T00:00:00"/>
    <n v="22024000456"/>
    <s v="2024 11 1621 22199"/>
    <n v="112.77"/>
    <x v="162"/>
    <s v="PROLONGA GEWISS GW62009 IP44 3PNT 16A 380V / MT TUBO GEWISS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3572"/>
    <s v="AD"/>
    <d v="2024-12-27T00:00:00"/>
    <n v="22024009579"/>
    <s v="2024 11 1621 22199"/>
    <n v="1787.04"/>
    <x v="863"/>
    <s v="SUMINISTRO CEPILLOS BARREDORAS RAVO // AM 18/2022 // SERVICIO DE LIMPIEZA."/>
    <n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8441"/>
    <s v="D"/>
    <d v="2024-12-31T00:00:00"/>
    <n v="22024001637"/>
    <s v="2024 07 1711 213"/>
    <n v="1912.08"/>
    <x v="507"/>
    <s v="Enchufe rápido / Tapadera / Pasador rompible / Retén / Tapadera / Pasador rompible / Retén / Tuerca / Retén / CORREA TRA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2981"/>
    <s v="AD"/>
    <d v="2024-12-23T00:00:00"/>
    <n v="22024005960"/>
    <s v="2024 01 9207 213"/>
    <n v="1100"/>
    <x v="97"/>
    <s v="COMPLEMENTARIO 1ª prórroga COPIAS impresión corporativa Gobierno y Relaciones 08/02/24 a 31/12/24 Exped. PR-SE 40/2021"/>
    <s v="220"/>
    <s v="VALLADOLID"/>
    <s v="VALLADOLID"/>
    <x v="1"/>
    <s v="PrAbier - Procedimiento Abierto"/>
    <s v="MultiC - MultiCriterio"/>
    <x v="1"/>
    <x v="3"/>
    <s v="2"/>
    <s v="2. Gastos corrientes en bienes y servicios"/>
    <s v="01"/>
    <x v="10"/>
    <s v="9207"/>
    <s v="9207. Gobierno y relaciones"/>
    <s v="21"/>
    <s v="213"/>
  </r>
  <r>
    <n v="220240063510"/>
    <s v="AD"/>
    <d v="2024-12-27T00:00:00"/>
    <n v="22024009493"/>
    <s v="2024 11 1321 22199"/>
    <n v="118.58"/>
    <x v="1053"/>
    <s v="SUMINISTRO DE RUEDA DENTADA PARA DESTRUCTORA EN DEPENDENCIAS DE LA POLICÍA MUNICIPAL"/>
    <n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68483"/>
    <s v="D"/>
    <d v="2024-12-31T00:00:00"/>
    <n v="22024001632"/>
    <s v="2024 07 1711 22104"/>
    <n v="750.2"/>
    <x v="365"/>
    <s v="CAMISETA TERMICA COLDASY T-S (                       ) / CAMISETA TERMICA COLDASY T-M (                       ) / CAMISE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04"/>
  </r>
  <r>
    <n v="220240068518"/>
    <s v="D"/>
    <d v="2024-12-31T00:00:00"/>
    <n v="22024001632"/>
    <s v="2024 07 1711 22104"/>
    <n v="3169.23"/>
    <x v="365"/>
    <s v="CAZADORA 73251 585 AKER INSULATED T-M (                       ) / CAZADORA 73251 585 AKER INSULATED T-L (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04"/>
  </r>
  <r>
    <n v="220240067454"/>
    <s v="D"/>
    <d v="2024-12-31T00:00:00"/>
    <n v="22024000443"/>
    <s v="2024 11 1621 22104"/>
    <n v="59.41"/>
    <x v="365"/>
    <s v="BOTA SINEX UROLA S3 41 SRC WR METAL FREE MEMBRANA 41...// AM EXP 18/2022 // SERVICIO DE LIMPIEZ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4"/>
  </r>
  <r>
    <n v="220240068700"/>
    <s v="D"/>
    <d v="2024-12-31T00:00:00"/>
    <n v="22024000443"/>
    <s v="2024 11 1621 22104"/>
    <n v="75.89"/>
    <x v="365"/>
    <s v="BOTA PVC NITRILO -S5- VERDE DUNLOP Nº36 (                       ) / BOTA PVC NITRILO -S5- VERDE DUNLOP Nº37 (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4"/>
  </r>
  <r>
    <n v="220240068700"/>
    <s v="D"/>
    <d v="2024-12-31T00:00:00"/>
    <n v="22024000443"/>
    <s v="2024 11 1621 22104"/>
    <n v="82.55"/>
    <x v="365"/>
    <s v="BOTA PVC NITRILO -S5- VERDE DUNLOP Nº36 (                       ) / BOTA PVC NITRILO -S5- VERDE DUNLOP Nº37 (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4"/>
  </r>
  <r>
    <n v="220240063817"/>
    <s v="D"/>
    <d v="2024-12-27T00:00:00"/>
    <n v="22024001045"/>
    <s v="2024 11 3111 22199"/>
    <n v="372.43"/>
    <x v="365"/>
    <s v="ELEVADOR MAGNETICO PLEGABLE TAPA ARQUETA XT1-NANO (                       ) / ESTROPAJO CON ESPONJA FIBRA VERDE (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53175"/>
    <s v="AD"/>
    <d v="2024-11-07T00:00:00"/>
    <n v="22024007854"/>
    <s v="2024 0550 4312 632"/>
    <n v="29527.53"/>
    <x v="17"/>
    <s v="MODIFICACION DE CONTRATO DE REPARACION Y SUBSANACION DE PATOLOGIAS Y MEJORAS DEL MERCADO DE LAS DELICIAS DE VALLADOLID"/>
    <s v="220"/>
    <s v="VALLADOLID"/>
    <s v="VALLADOLID"/>
    <x v="2"/>
    <s v="PrAbier - Procedimiento Abierto"/>
    <s v="MultiC - MultiCriterio"/>
    <x v="1"/>
    <x v="3"/>
    <n v="6"/>
    <s v="6. Inversiones reales"/>
    <s v="05"/>
    <x v="0"/>
    <n v="4312"/>
    <s v="4312. Mercados"/>
    <n v="63"/>
    <n v="632"/>
  </r>
  <r>
    <n v="220240051194"/>
    <s v="AD"/>
    <d v="2024-10-29T00:00:00"/>
    <n v="22024007987"/>
    <s v="2024 03 9241 22701"/>
    <n v="118.99"/>
    <x v="87"/>
    <s v="MANTENIMIENTO DEL SISTEMA DE SEGURIDAD DE CENTRO DOTACIONAL LAS FLORES NOV. Y DIC. 2024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1"/>
  </r>
  <r>
    <n v="220240064014"/>
    <s v="AD"/>
    <d v="2024-12-27T00:00:00"/>
    <n v="22024009203"/>
    <s v="2024 10 2312 623"/>
    <n v="31814.36"/>
    <x v="505"/>
    <s v="INSTALACION DE LA  CLIMATIZACION DE UNA ESTANCIA DEL CVA LA VICTORIA- INICIATIVAS SOCIALES"/>
    <n v="220"/>
    <s v="VALLADOLID"/>
    <s v="VALLADOLID"/>
    <x v="2"/>
    <s v="AdDirec - Adjudicación Directa"/>
    <s v="SinC - Sin Criterio"/>
    <x v="0"/>
    <x v="3"/>
    <s v="6"/>
    <s v="6. Inversiones reales"/>
    <s v="10"/>
    <x v="7"/>
    <s v="2312"/>
    <s v="2312. Iniciativas sociales"/>
    <s v="62"/>
    <s v="623"/>
  </r>
  <r>
    <n v="220240063542"/>
    <s v="AD"/>
    <d v="2024-12-27T00:00:00"/>
    <n v="22024008811"/>
    <s v="2024 02 1501 22706"/>
    <n v="18138.02"/>
    <x v="55"/>
    <s v="ACTUALIZACIÓN INSTRUMENTOS DEL PLANEAMIENTO Y GESTIÓN APROBADOS DEFINITIVAMENTE AÑO 2023  Y HASTA ABRIL 24 (URBANCITY)."/>
    <n v="220"/>
    <s v="BOECILLO"/>
    <s v="VALLADOLID"/>
    <x v="0"/>
    <s v="AdDirec - Adjudicación Directa"/>
    <s v="SinC - Sin Criterio"/>
    <x v="0"/>
    <x v="3"/>
    <s v="2"/>
    <s v="2. Gastos corrientes en bienes y servicios"/>
    <s v="02"/>
    <x v="2"/>
    <s v="1501"/>
    <s v="1501. Dirección del área de urbanismo y vivienda"/>
    <s v="22"/>
    <s v="22706"/>
  </r>
  <r>
    <n v="220240048989"/>
    <s v="AD"/>
    <d v="2024-10-18T00:00:00"/>
    <n v="22024007761"/>
    <s v="2024 03 9241 22199"/>
    <n v="120.49"/>
    <x v="84"/>
    <s v="SUMINISTRO DE PLANTAS PARA EL PATIO DEL CENTRO CÍVICO JOSÉ LUIS MOSQUERA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63576"/>
    <s v="AD"/>
    <d v="2024-12-27T00:00:00"/>
    <n v="22024009596"/>
    <s v="2024 11 3111 203"/>
    <n v="121"/>
    <x v="224"/>
    <s v="RETIRADA DE MÓDULO AISLADO 7500+2350 MM CON DOS DESPACHOS Y UN ASEO PARA VESTUARIO DEL PERSONAL DEL CMPA"/>
    <n v="220"/>
    <s v="SANTOVENIA DE  PISUERGA"/>
    <s v="VALLADOLID"/>
    <x v="0"/>
    <s v="AdDirec - Adjudicación Directa"/>
    <s v="SinC - Sin Criterio"/>
    <x v="0"/>
    <x v="3"/>
    <s v="2"/>
    <s v="2. Gastos corrientes en bienes y servicios"/>
    <s v="11"/>
    <x v="1"/>
    <s v="3111"/>
    <s v="3111. Protección de la salubridad pública"/>
    <s v="20"/>
    <s v="203"/>
  </r>
  <r>
    <n v="220240048689"/>
    <s v="AD"/>
    <d v="2024-10-16T00:00:00"/>
    <n v="22024007638"/>
    <s v="2024 04 3121 22199"/>
    <n v="121"/>
    <x v="171"/>
    <s v="Alquiler de contenedor de 5 m3 para escombro de la obra realizada por el Centro de Mantenimiento del AVA en el SPSL"/>
    <s v="220"/>
    <s v="LA FLECHA"/>
    <s v="VALLADOLID"/>
    <x v="1"/>
    <s v="AdDirec - Adjudicación Directa"/>
    <s v="SinC - Sin Criterio"/>
    <x v="0"/>
    <x v="3"/>
    <s v="2"/>
    <s v="2. Gastos corrientes en bienes y servicios"/>
    <s v="04"/>
    <x v="8"/>
    <s v="3121"/>
    <s v="3121. Prevención y salud laboral"/>
    <s v="22"/>
    <s v="22199"/>
  </r>
  <r>
    <n v="220240044809"/>
    <s v="AD"/>
    <d v="2024-10-01T00:00:00"/>
    <n v="22024006900"/>
    <s v="2024 03 9241 213"/>
    <n v="121"/>
    <x v="437"/>
    <s v="INSPECCIÓN REGLAMENTARIA DE ASCENSOR EN CENTRO DOTACIONAL LAS FLORES"/>
    <s v="220"/>
    <s v="TRES CANTOS"/>
    <s v="MADR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65325"/>
    <s v="AD"/>
    <d v="2024-12-31T00:00:00"/>
    <n v="22024008696"/>
    <s v="2024 11 1621 623"/>
    <n v="8838.4500000000007"/>
    <x v="60"/>
    <s v="CONTRATO BASADO EN EL LOTE 2 DEL AM 18/2022 PARA SUMINISTRO DE REPUESTOS CONTENEDORES 240L. SERVICIO DE LIMPIEZA."/>
    <n v="220"/>
    <s v="GETAFE"/>
    <s v="MADRID"/>
    <x v="1"/>
    <s v="PrAbier - Procedimiento Abierto"/>
    <s v="MultiC - MultiCriterio"/>
    <x v="2"/>
    <x v="3"/>
    <s v="6"/>
    <s v="6. Inversiones reales"/>
    <s v="11"/>
    <x v="1"/>
    <s v="1621"/>
    <s v="1621. Recogida de residuos"/>
    <s v="62"/>
    <s v="623"/>
  </r>
  <r>
    <n v="220240061638"/>
    <s v="AD"/>
    <d v="2024-12-18T00:00:00"/>
    <n v="22024009164"/>
    <s v="2024 03 9241 22701"/>
    <n v="121.24"/>
    <x v="87"/>
    <s v="REPARACIÓN DEL SERVICIO DE VIDEOVIGILANCIA DEL TEATRO DEL CENTRO CÍVICO DELICIAS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1"/>
  </r>
  <r>
    <n v="220240046852"/>
    <s v="AD"/>
    <d v="2024-10-09T00:00:00"/>
    <n v="22024007497"/>
    <s v="2024 10 2312 22699"/>
    <n v="121.7"/>
    <x v="635"/>
    <s v="DISEÑO  GRAFICO Y MAQUETACION DE LOS CARTELES  Y  FOLLETOS  DEL CONCIERTO DE NAVIDAD PARA LOS CVA EN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53814"/>
    <s v="AD"/>
    <d v="2024-11-15T00:00:00"/>
    <n v="22024008395"/>
    <s v="2024 10 2311 213"/>
    <n v="132.94"/>
    <x v="592"/>
    <s v="COSTES REPARACION CALDERA HEMANN EN VVDA ALOJAMIENTO PROVISIONAL DE PASEO ZORRILLA 166, 1-DCHA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1"/>
    <s v="213"/>
  </r>
  <r>
    <n v="220240049675"/>
    <s v="AD"/>
    <d v="2024-10-22T00:00:00"/>
    <n v="22024002957"/>
    <s v="2024 0550 4312 632"/>
    <n v="97.47"/>
    <x v="7"/>
    <s v="AD COMPLEMENTARIO SEGURIDAD Y SALUD OBRAS REPARACION Y SUBSANACION DEL MERCADO DE LAS DELICIAS"/>
    <s v="220"/>
    <s v="VALLADOLID"/>
    <s v="VALLADOLID"/>
    <x v="2"/>
    <s v="PrAbier - Procedimiento Abierto"/>
    <s v="MultiC - MultiCriterio"/>
    <x v="2"/>
    <x v="3"/>
    <n v="6"/>
    <s v="6. Inversiones reales"/>
    <s v="05"/>
    <x v="0"/>
    <n v="4312"/>
    <s v="4312. Mercados"/>
    <n v="63"/>
    <n v="632"/>
  </r>
  <r>
    <n v="220240045518"/>
    <s v="AD"/>
    <d v="2024-10-03T00:00:00"/>
    <n v="22024006310"/>
    <s v="2024 05 4312 632"/>
    <n v="48312.36"/>
    <x v="1054"/>
    <s v="REPARACION DEL  INTERIOR DE LA CUBIERTA DEL MERCADO DEL VAL PARA LA PREVENCION DEL DESPRENDIMIENTO DE LAS PIEZAS."/>
    <s v="220"/>
    <s v="VALLADOLID"/>
    <s v="VALLADOLID"/>
    <x v="2"/>
    <s v="AdDirec - Adjudicación Directa"/>
    <s v="SinC - Sin Criterio"/>
    <x v="0"/>
    <x v="3"/>
    <s v="6"/>
    <s v="6. Inversiones reales"/>
    <s v="05"/>
    <x v="0"/>
    <s v="4312"/>
    <s v="4312. Mercados"/>
    <s v="63"/>
    <s v="632"/>
  </r>
  <r>
    <n v="220240049674"/>
    <s v="AD/"/>
    <d v="2024-10-22T00:00:00"/>
    <n v="22024006721"/>
    <s v="2024 0550 4312 632"/>
    <n v="-97.47"/>
    <x v="7"/>
    <s v="AD COMPLEMENTARIO SEGURIDAD Y SALUD OBRAS REPARACION Y SUBSANACION DE PATOLOGIAS DEL MERCADO DE LAS DELICIAS."/>
    <s v="220"/>
    <s v="VALLADOLID"/>
    <s v="VALLADOLID"/>
    <x v="2"/>
    <s v="PrAbier - Procedimiento Abierto"/>
    <s v="MultiC - MultiCriterio"/>
    <x v="2"/>
    <x v="3"/>
    <n v="6"/>
    <s v="6. Inversiones reales"/>
    <s v="05"/>
    <x v="0"/>
    <n v="4312"/>
    <s v="4312. Mercados"/>
    <n v="63"/>
    <n v="632"/>
  </r>
  <r>
    <n v="220240062753"/>
    <s v="AD"/>
    <d v="2024-12-23T00:00:00"/>
    <n v="22024009552"/>
    <s v="2024 0950 4321 632"/>
    <n v="69039.06"/>
    <x v="20"/>
    <s v="CERTIFICACION FINAL LIQUIDACION CONTRATO OBRA ADECUACION ESPACIO VALLADOLID ORIGEN. FONDOS NEXT GENERATION EU"/>
    <s v="220"/>
    <s v="ZAMORA"/>
    <s v="ZAMORA"/>
    <x v="2"/>
    <s v="PrAbier - Procedimiento Abierto"/>
    <s v="MultiC - MultiCriterio"/>
    <x v="1"/>
    <x v="3"/>
    <n v="6"/>
    <s v="6. Inversiones reales"/>
    <s v="09"/>
    <x v="6"/>
    <n v="4321"/>
    <s v="4321. Turismo"/>
    <n v="63"/>
    <n v="632"/>
  </r>
  <r>
    <n v="220240066866"/>
    <s v="AD"/>
    <d v="2024-12-31T00:00:00"/>
    <n v="22024009692"/>
    <s v="2024 11 1321 213"/>
    <n v="140.94"/>
    <x v="88"/>
    <s v="REPARACIÓN DEL ASCENSOR DE LAS DEPENDENCIAS DE LA POLICÍA MUNICIPAL"/>
    <n v="220"/>
    <s v="VIGO"/>
    <s v="PONTEVEDRA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3"/>
  </r>
  <r>
    <n v="220240045537"/>
    <s v="AD"/>
    <d v="2024-10-03T00:00:00"/>
    <n v="22024006844"/>
    <s v="2024 03 9241 213"/>
    <n v="145.19999999999999"/>
    <x v="658"/>
    <s v="INSPECCIÓN OFICIAL DE ASCENSOR DE C.I.C. SANTIAGO LÓPEZ"/>
    <s v="220"/>
    <s v="POZUELO DE ALARCÓN"/>
    <s v="MADR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66879"/>
    <s v="AD"/>
    <d v="2024-12-31T00:00:00"/>
    <n v="22024009588"/>
    <s v="2024 11 1621 22110"/>
    <n v="6609.36"/>
    <x v="276"/>
    <s v="SUMINISTRO REPUESTOS Y CONSUMIBLES TANQUES DE RIEGO Y BARREDORAS. // AM EXP 18/2022 // SERVICIO DE LIMPIEZA."/>
    <n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10"/>
  </r>
  <r>
    <n v="220240067502"/>
    <s v="D"/>
    <d v="2024-12-31T00:00:00"/>
    <n v="22024001014"/>
    <s v="2024 11 1321 22199"/>
    <n v="5989.5"/>
    <x v="192"/>
    <s v="SEÑAL EVENTUAL URBAN A5 UD                                                  ( POLICIA MUNICIPAL - PEDIDO POLICIA MUNICIP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64628"/>
    <s v="AD"/>
    <d v="2024-12-31T00:00:00"/>
    <n v="22024009583"/>
    <s v="2024 11 1621 22199"/>
    <n v="5571.66"/>
    <x v="286"/>
    <s v="SUMINISTRO REPUESTOS NEUMÁTICOS. // AM EXP 18/2022 // SERVICIO DE LIMPIEZA."/>
    <n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6868"/>
    <s v="AD"/>
    <d v="2024-12-31T00:00:00"/>
    <n v="22024009695"/>
    <s v="2024 11 1361 22199"/>
    <n v="153.41999999999999"/>
    <x v="559"/>
    <s v="Recarga de una botella de oxígeno medicinal//SEISPC"/>
    <n v="220"/>
    <s v="BARCELONA"/>
    <s v="BARCELONA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68522"/>
    <s v="D"/>
    <d v="2024-12-31T00:00:00"/>
    <n v="22024005652"/>
    <s v="2024 07 1711 619"/>
    <n v="5346"/>
    <x v="519"/>
    <s v="ACUERDO MARCO V.18/2022 / Albarán: 3/24000962 / Betula pendula, cont. 16/18"/>
    <n v="300"/>
    <s v="SAN SEBASTIAN DE LOS REYES"/>
    <s v="MADR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63695"/>
    <s v="D"/>
    <d v="2024-12-27T00:00:00"/>
    <n v="22024000497"/>
    <s v="2024 10 2312 22199"/>
    <n v="4666.01"/>
    <x v="193"/>
    <s v="SUMINISTRO DE PIEZAS PARA 8 SILLONES DEL CVA ARCA, 7 DEL CVA Z. ESTE Y 6 DE HUERTA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2"/>
    <s v="22199"/>
  </r>
  <r>
    <n v="220240067716"/>
    <s v="D"/>
    <d v="2024-12-31T00:00:00"/>
    <n v="22024005652"/>
    <s v="2024 07 1711 619"/>
    <n v="4539.78"/>
    <x v="414"/>
    <s v="EXPEDIENTE : V.18-2022 CB_PS3 SUMINISTRO DE ARBOLES Y ARBUSTOS / CORNUS 60/80 / EVONIMUS PUCHELUS 20/30 / PHILADELPHUS C"/>
    <n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68949"/>
    <s v="D"/>
    <d v="2024-12-31T00:00:00"/>
    <n v="22024003039"/>
    <s v="2024 08 1532 210"/>
    <n v="4369.82"/>
    <x v="165"/>
    <s v="TUBO CUADRADO 100X100X4 S 275 JOH / TUBO RECTANGULAR 100X50X3 S 275 JOH / 20 PLACAS DE ANCLAJE 250X250X10 / TUBO CUADRAD"/>
    <n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5003"/>
    <s v="D"/>
    <d v="2024-12-31T00:00:00"/>
    <n v="22024003039"/>
    <s v="2024 08 1532 210"/>
    <n v="4128.8999999999996"/>
    <x v="249"/>
    <s v="M² PANEL SANDWICH ROJO/BLANCO 3G 30MM 5 METROS / M² PANEL SANDWICH ROJO/BLANCO 30 MM 3 METROS / M² PANEL FACHADA BL/BL 3"/>
    <n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48578"/>
    <s v="D"/>
    <d v="2024-10-16T00:00:00"/>
    <n v="22024000456"/>
    <s v="2024 11 1621 22199"/>
    <n v="112.72"/>
    <x v="192"/>
    <s v="EUROPLAS E-22 PINTURA ACRILICA 15LT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5361"/>
    <s v="D"/>
    <d v="2024-11-21T00:00:00"/>
    <n v="22024001637"/>
    <s v="2024 07 1711 213"/>
    <n v="112.3"/>
    <x v="507"/>
    <s v="REPARACION JUEGO CUCHILLAS DE SEGADORA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45062"/>
    <s v="D"/>
    <d v="2024-10-02T00:00:00"/>
    <n v="22024000441"/>
    <s v="2024 11 1621 214"/>
    <n v="111.51"/>
    <x v="839"/>
    <s v="SENSOR, MAGNE. CODIF., ALT. S411A0-N000-6350 / IMÁN BP 15 SS, AC. IN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223"/>
    <s v="D"/>
    <d v="2024-11-21T00:00:00"/>
    <n v="22024000940"/>
    <s v="2024 06 3232 212"/>
    <n v="110.9"/>
    <x v="162"/>
    <s v="GRIFO MONO SOBIME SX50 LAVABO     95015000 / GRIFO MONO SOBIME SX50 FREGADERO 95035020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447"/>
    <s v="D"/>
    <d v="2024-12-12T00:00:00"/>
    <n v="22024000079"/>
    <s v="2024 03 9241 213"/>
    <n v="110.13"/>
    <x v="267"/>
    <s v="T - Codigo de centro tramitador GE003931 / 28903 - Interruptor manual INS 63A 4 polo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8158"/>
    <s v="D"/>
    <d v="2024-12-04T00:00:00"/>
    <n v="22024000441"/>
    <s v="2024 11 1621 214"/>
    <n v="109.77"/>
    <x v="839"/>
    <s v="CARTUCHO FILTRO PRES.OLY CORTO S2Z310-0000-0665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037"/>
    <s v="D"/>
    <d v="2024-10-02T00:00:00"/>
    <n v="22024000021"/>
    <s v="2024 11 1361 22199"/>
    <n v="108.9"/>
    <x v="746"/>
    <s v="RETEN PARA APILADOR ELECTRICO///SERV. EXTINCION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6509"/>
    <s v="D"/>
    <d v="2024-10-07T00:00:00"/>
    <n v="22024000437"/>
    <s v="2024 10 2311 212"/>
    <n v="108.9"/>
    <x v="245"/>
    <s v="F - 10228 - PINTURA BLANCA PARA VVDA ALOJAMIENTO PROVISIONAL CALLE TIERRA 5 2 IZDA - PINTURAS J HERRADOR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68520"/>
    <s v="D"/>
    <d v="2024-12-31T00:00:00"/>
    <n v="22024005652"/>
    <s v="2024 07 1711 619"/>
    <n v="4054.29"/>
    <x v="414"/>
    <s v="EXPEDIENTE V.18-2022 CB_PS3 / HIBISCUS SYRIACUS 16/18 CEP / KOELREUTERIA FASTIGIATA 16/18 CEP"/>
    <n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67706"/>
    <s v="D"/>
    <d v="2024-12-31T00:00:00"/>
    <n v="22024004612"/>
    <s v="2024 06 3321 629"/>
    <n v="3969.64"/>
    <x v="933"/>
    <s v="AL OTRO LADO DEL LIENZO (EDICIÓN LETRA GRANDE) / OPERACIÓN ORO (EDICIÓN EN LETRA GRANDE) / LAS AVENTURAS 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7681"/>
    <s v="D"/>
    <d v="2024-12-31T00:00:00"/>
    <n v="22024004612"/>
    <s v="2024 06 3321 629"/>
    <n v="3855.36"/>
    <x v="1012"/>
    <s v="FACT. 2393 LIBROS BIBLIOTECA AYTO VALLADOLID ( FACT. 2393 LIBROS BIBLIOTECA AYTO VALLADOLID LOTE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8844"/>
    <s v="D"/>
    <d v="2024-12-31T00:00:00"/>
    <n v="22024004612"/>
    <s v="2024 06 3321 629"/>
    <n v="3837.72"/>
    <x v="1013"/>
    <s v="FACT. 1 499 LIBRO BIBLIOTECA PUBLICA. AYTO DE VALLADOLID ( FACT. 1 499 LIBRO BIBLIOTECA PUBLICA) 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0000"/>
    <s v="D"/>
    <d v="2024-10-24T00:00:00"/>
    <n v="22024001045"/>
    <s v="2024 11 3111 22199"/>
    <n v="108.74"/>
    <x v="162"/>
    <s v="CODO 90º UNION ITALSAN TG15    15MM [PB' / MANGUITO ITALSAN TRFM1512 15X1/2&quot;&quot; MACH [PB / TE LATON 1/2&quot;&quot; ESMEBRA MB 0608000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53957"/>
    <s v="D"/>
    <d v="2024-11-18T00:00:00"/>
    <n v="22024003059"/>
    <s v="2024 08 1532 214"/>
    <n v="108.03"/>
    <x v="287"/>
    <s v="0/0 - FUNDA ASIENTO IVECO / 0/0 - GATILLO PISTOLA SAMOA Y VALVULA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0978"/>
    <s v="D"/>
    <d v="2024-12-17T00:00:00"/>
    <n v="22024000447"/>
    <s v="2024 11 1631 214"/>
    <n v="107.1"/>
    <x v="243"/>
    <s v="FACTURACIÓN DE REPUESTOS SEGÚN PEDIDO DE VENTA Nº 2024PV101/20...// AM EXP 18/2022 // SERVICIO DE LIMPIEZA VIARIA."/>
    <s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0347"/>
    <s v="D"/>
    <d v="2024-12-12T00:00:00"/>
    <n v="22024000450"/>
    <s v="2024 11 1631 22199"/>
    <n v="106.8"/>
    <x v="262"/>
    <s v="ACUERDO MARCO v18/2022 SUMINISTRO DE MATERIALES PARA EL AYUNTAMIENTO DE VALLADOLID.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8872"/>
    <s v="AD/"/>
    <d v="2024-12-31T00:00:00"/>
    <n v="22024002959"/>
    <s v="2024 0550 4312 632"/>
    <n v="-4783.78"/>
    <x v="999"/>
    <s v="SALDO COMPROMETIDO A 31/12/2023 CONTROL CALIDAD(L2) OBRAS REPARACION SUBSANACION PATOLOGIAS MERCADO DELICIAS."/>
    <n v="220"/>
    <s v="SANT CUGAT DEL VALLES"/>
    <s v="BARCELONA"/>
    <x v="2"/>
    <s v="PrAbier - Procedimiento Abierto"/>
    <s v="MultiC - MultiCriterio"/>
    <x v="2"/>
    <x v="3"/>
    <n v="6"/>
    <s v="6. Inversiones reales"/>
    <s v="05"/>
    <x v="0"/>
    <n v="4312"/>
    <s v="4312. Mercados"/>
    <n v="63"/>
    <n v="632"/>
  </r>
  <r>
    <n v="220240063232"/>
    <s v="AD"/>
    <d v="2024-12-26T00:00:00"/>
    <n v="22024009358"/>
    <s v="2024 03 9241 212"/>
    <n v="153.80000000000001"/>
    <x v="290"/>
    <s v="RECARGA DE GAS ARGÓN PARA MÁQUINA DE SOLDADURA PARA INSTALACIÓN TRAMEX LAS FLORES (COMPLEMENTARIO)"/>
    <n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51457"/>
    <s v="D"/>
    <d v="2024-10-30T00:00:00"/>
    <n v="22024000021"/>
    <s v="2024 11 1361 22199"/>
    <n v="106.71"/>
    <x v="262"/>
    <s v="ALB: 24-227695 PED: 24-045220-1104 S/PED: AREA INCENDIOS / RACORD BARCELONA B45 HEMBRA 1-1/2&quot;&quot; / RACORD BARCELONA B45 MA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4932"/>
    <s v="D"/>
    <d v="2024-10-02T00:00:00"/>
    <n v="22024000749"/>
    <s v="2024 02 9332 212"/>
    <n v="105.22"/>
    <x v="245"/>
    <s v="PLASMONT AL USO MULTIUSO DE 5KG ( SAN BENITO ) / CINTA KREP 29MMX45 (60UD CAJA) ( SAN BENITO ) / DANPIN PACK 10 REC VEL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0381"/>
    <s v="D"/>
    <d v="2024-12-12T00:00:00"/>
    <n v="22024000441"/>
    <s v="2024 11 1621 214"/>
    <n v="104.33"/>
    <x v="839"/>
    <s v="GOMA PUERTA FARID ALMACEN / JUNTA GOMA KIT REPARACION FMO  5297FZF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028"/>
    <s v="D"/>
    <d v="2024-12-04T00:00:00"/>
    <n v="22024001011"/>
    <s v="2024 11 1321 214"/>
    <n v="103.37"/>
    <x v="99"/>
    <s v="1 8200597523 - TOPE PUERT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1515"/>
    <s v="D"/>
    <d v="2024-10-30T00:00:00"/>
    <n v="22024001633"/>
    <s v="2024 07 1711 22199"/>
    <n v="102.37"/>
    <x v="798"/>
    <s v="Alb. A24/184748 de 07/10/2024 / MANGUERA D.8 x 25 MTS. / VALE Nº 1825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5090"/>
    <s v="D"/>
    <d v="2024-10-02T00:00:00"/>
    <n v="22024000440"/>
    <s v="2024 11 1621 214"/>
    <n v="102.1"/>
    <x v="284"/>
    <s v="TA24 1405 REPARACION 4223-JDZ KMS.344912 CARGAR 650 GR DE GAS DE A A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120"/>
    <s v="D"/>
    <d v="2024-10-02T00:00:00"/>
    <n v="22024000942"/>
    <s v="2024 06 3231 212"/>
    <n v="101.69"/>
    <x v="409"/>
    <s v="TUBO EVACUACION 125 &quot;&quot;B&quot;&quot; 5 ML. ENCOLAR / TUBO EVACUACION 110 &quot;&quot;B&quot;&quot; 5 ML. ENCOLAR / CODO H-H 87º / CODO H-H 87º // EL GLOB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45147"/>
    <s v="D"/>
    <d v="2024-10-02T00:00:00"/>
    <n v="22024003042"/>
    <s v="2024 08 1651 22199"/>
    <n v="100.41"/>
    <x v="193"/>
    <s v="ID: 0042289-NAVE SOTO - MEDINILLA / BISAGRA SOLDAR LIBRO BL 100x34x10 / ID: 0042289-NAVE SOTO DE MEDINILLA - 2 / DISCO C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2"/>
    <s v="22199"/>
  </r>
  <r>
    <n v="220240060954"/>
    <s v="D"/>
    <d v="2024-12-17T00:00:00"/>
    <n v="22024000749"/>
    <s v="2024 02 9332 212"/>
    <n v="99.92"/>
    <x v="245"/>
    <s v="PAVIKRIL VERDE12L ( GE0011750 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6176"/>
    <s v="D"/>
    <d v="2024-11-26T00:00:00"/>
    <n v="22024003059"/>
    <s v="2024 08 1532 214"/>
    <n v="99.69"/>
    <x v="262"/>
    <s v="ALB: 24-229379 PED: 24-047524-1017 S/PED: VALE15/10/24 / REPARACION DE: MOTOSIERRA   MARCA:STIHL   MODELO:  MS201T  NS:1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58063"/>
    <s v="D"/>
    <d v="2024-12-04T00:00:00"/>
    <n v="22024000441"/>
    <s v="2024 11 1621 214"/>
    <n v="99.34"/>
    <x v="271"/>
    <s v="32016 X/Q RODAMIENTO RODILLOS CONICOS SKF / AMS DESTORNIL HOJA MÚLTIPLE MODELO STANDART   FACOM / NURAL   28- 40 ML 3850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8026"/>
    <s v="D"/>
    <d v="2024-12-04T00:00:00"/>
    <n v="22024001011"/>
    <s v="2024 11 1321 214"/>
    <n v="99.22"/>
    <x v="251"/>
    <s v="MANO DE OBRA DIAGNOSIS  / REFRIGERANTE  R134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2119"/>
    <s v="D"/>
    <d v="2024-12-20T00:00:00"/>
    <n v="22024001633"/>
    <s v="2024 07 1711 22199"/>
    <n v="98.84"/>
    <x v="195"/>
    <s v="COPIA LLAVE NORMAL / LLAVERO PORTAETIQUETAS PLASTICO / COMMENT|++ RETIRA LUIS PLACER ++ / COMMENT|++ OFICINA ++ / COPIA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3223"/>
    <s v="AD"/>
    <d v="2024-11-07T00:00:00"/>
    <n v="22024008074"/>
    <s v="2024 09 4321 22799"/>
    <n v="157.30000000000001"/>
    <x v="115"/>
    <s v="CERTIFICADO OBLIGATORIO SSL OV DE LOS NUEVOS PORTALES WEB DE TURISMO. AMPLIACION DE UN CERTIFICADO"/>
    <s v="220"/>
    <s v="BARCELONA"/>
    <s v="BARCELONA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64588"/>
    <s v="AD/"/>
    <d v="2024-12-30T00:00:00"/>
    <n v="22024001288"/>
    <s v="2024 11 1621 22103"/>
    <n v="-60000"/>
    <x v="293"/>
    <s v="Minora 60.000¿ AD 920239000571 // SEGUNDA PRORROGA DEL CONTRATO DE SUM. DE GASOLEO DE AUTOMOc. SERVICIO DE LIMPIEZA."/>
    <n v="220"/>
    <s v="VALLADOLID"/>
    <s v="VALLADOLID"/>
    <x v="1"/>
    <s v="PrAbier - Procedimiento Abierto"/>
    <s v="MultiC - MultiCriterio"/>
    <x v="1"/>
    <x v="3"/>
    <s v="2"/>
    <s v="2. Gastos corrientes en bienes y servicios"/>
    <s v="11"/>
    <x v="1"/>
    <s v="1621"/>
    <s v="1621. Recogida de residuos"/>
    <s v="22"/>
    <s v="22103"/>
  </r>
  <r>
    <n v="220240067395"/>
    <s v="D"/>
    <d v="2024-12-31T00:00:00"/>
    <n v="22024004612"/>
    <s v="2024 06 3321 629"/>
    <n v="3622.63"/>
    <x v="191"/>
    <s v="EL PRINCIPITO ( Corresponde a N/E  2 ) / LIBRO DE LA VIDA DE BERNARDO DE HOYOS ( Corresponde a N/E  2 ) / HARRY POTTER Y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8491"/>
    <s v="D"/>
    <d v="2024-12-31T00:00:00"/>
    <n v="22024004612"/>
    <s v="2024 06 3321 629"/>
    <n v="3534.61"/>
    <x v="1011"/>
    <s v="factura 2011 libros biblioteca ayuntamiento valladolid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4629"/>
    <s v="AD"/>
    <d v="2024-12-31T00:00:00"/>
    <n v="22024009584"/>
    <s v="2024 11 1621 22199"/>
    <n v="3491.26"/>
    <x v="286"/>
    <s v="SUMINISTRO REPUESTOS NEUMÁTICOS BARREDORAS/CAMIONES. // AM EXP 18/2022 // SERVICIO DE LIMPIEZA."/>
    <n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1161"/>
    <s v="AD"/>
    <d v="2024-10-29T00:00:00"/>
    <n v="22024007948"/>
    <s v="2024 06 3232 632"/>
    <n v="7260"/>
    <x v="1055"/>
    <s v="REPOSICIÓN DE VENTANAS DE ALUMINIO EN VARIOS COLEGIOS PUBLICOS. 15 DÍAS."/>
    <s v="220"/>
    <s v="VALLADOLID"/>
    <s v="VALLADOLID"/>
    <x v="0"/>
    <s v="AdDirec - Adjudicación Directa"/>
    <s v="SinC - Sin Criterio"/>
    <x v="0"/>
    <x v="3"/>
    <s v="6"/>
    <s v="6. Inversiones reales"/>
    <s v="06"/>
    <x v="3"/>
    <s v="3232"/>
    <s v="3232. Conservación y mantenimiento centros educación infantil y primaria"/>
    <s v="63"/>
    <s v="632"/>
  </r>
  <r>
    <n v="220240068557"/>
    <s v="D"/>
    <d v="2024-12-31T00:00:00"/>
    <n v="22024000440"/>
    <s v="2024 11 1621 214"/>
    <n v="3381.16"/>
    <x v="285"/>
    <s v="BOMBA DE AGUA / JUNTADE CAUCHO / JUEGO ASIENTOS / SOPORTE ABAJO DERECHA / RODILLO INVERSI / RODILLO INVERSI / KIT FILTRO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8703"/>
    <s v="AD"/>
    <d v="2024-10-17T00:00:00"/>
    <n v="22024007713"/>
    <s v="2024 06 3261 22799"/>
    <n v="7260"/>
    <x v="1056"/>
    <s v="CTTO DE SERVICIOS. TALLERES PARTICIPATIVOS PARA FAMILIAS, COLEGIOS Y AMPAS. DESDE 15-OCTUBRE A DICIEMBRE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799"/>
  </r>
  <r>
    <n v="220240056162"/>
    <s v="D"/>
    <d v="2024-11-26T00:00:00"/>
    <n v="22024000940"/>
    <s v="2024 06 3232 212"/>
    <n v="98.19"/>
    <x v="247"/>
    <s v="DISCO EXPERT MULTIMAT. 230X2,4X1 // CEIP MIGUEL DE CERVANTE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1495"/>
    <s v="D"/>
    <d v="2024-10-30T00:00:00"/>
    <n v="22024000749"/>
    <s v="2024 02 9332 212"/>
    <n v="96.81"/>
    <x v="247"/>
    <s v="BATERIA BOSCH PRO CORE 18V 4Ah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7998"/>
    <s v="D"/>
    <d v="2024-12-04T00:00:00"/>
    <n v="22024001011"/>
    <s v="2024 11 1321 214"/>
    <n v="96.8"/>
    <x v="747"/>
    <s v="RETROVISOR DL DR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8000"/>
    <s v="D"/>
    <d v="2024-12-04T00:00:00"/>
    <n v="22024001011"/>
    <s v="2024 11 1321 214"/>
    <n v="96.8"/>
    <x v="747"/>
    <s v="RETROVISOR DL DR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8241"/>
    <s v="D"/>
    <d v="2024-12-04T00:00:00"/>
    <n v="22024000456"/>
    <s v="2024 11 1621 22199"/>
    <n v="96.26"/>
    <x v="162"/>
    <s v="LAVABO ROCA A325393000 VICTORIA 560X460 BLANCO / MANGUITO JIMTEN FLEXIBL...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1560"/>
    <s v="D"/>
    <d v="2024-10-30T00:00:00"/>
    <n v="22024000749"/>
    <s v="2024 02 9332 212"/>
    <n v="96.05"/>
    <x v="162"/>
    <s v="LUBRICAN ANGUILA 46015000 (500CC) INTRODUCC / MT CABLE H05Z1-K ZEROH FLEX  1X0,50 AMARILLO / MT CABLE H05Z1-K ZEROH FLEX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7656"/>
    <s v="D"/>
    <d v="2024-12-03T00:00:00"/>
    <n v="22024000940"/>
    <s v="2024 06 3232 212"/>
    <n v="96.04"/>
    <x v="262"/>
    <s v="VARIOS SUMINISTROS DE FERRETERÍA // CEIP GONZALO DE BERCEO // SE APLICA A/2024/203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443"/>
    <s v="D"/>
    <d v="2024-12-12T00:00:00"/>
    <n v="22024000940"/>
    <s v="2024 06 3232 212"/>
    <n v="95.8"/>
    <x v="247"/>
    <s v="WD40 MULTIUSOS DOB ACC 500ML / WD40 FLEXIBLE 400ML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5498"/>
    <s v="D"/>
    <d v="2024-10-03T00:00:00"/>
    <n v="22024002564"/>
    <s v="2024 09 4321 213"/>
    <n v="95.61"/>
    <x v="162"/>
    <s v="SUMINISTRO MATERIAL FONTANERIA PARA TRABAJOS REALIZADOS POR MANTENIMIENTO DE ACONDICIONAMIENTO BAÑOS FERIA GASTRONOMIA"/>
    <s v="300"/>
    <s v="VALLADOLID"/>
    <s v="VALLADOLID"/>
    <x v="1"/>
    <s v="PrAbier - Procedimiento Abierto"/>
    <s v="MultiC - MultiCriterio"/>
    <x v="2"/>
    <x v="3"/>
    <s v="2"/>
    <s v="2. Gastos corrientes en bienes y servicios"/>
    <s v="09"/>
    <x v="6"/>
    <s v="4321"/>
    <s v="4321. Turismo"/>
    <s v="21"/>
    <s v="213"/>
  </r>
  <r>
    <n v="220240055761"/>
    <s v="D"/>
    <d v="2024-11-25T00:00:00"/>
    <n v="22024000078"/>
    <s v="2024 03 9241 212"/>
    <n v="95.59"/>
    <x v="165"/>
    <s v="SUMINISTRO DE MATERIAL PARA C.I.C. CONDE ANSÚREZ ID: 42681 (12 PLETINA DE 20X4 S 275 JR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47502"/>
    <s v="D"/>
    <d v="2024-10-10T00:00:00"/>
    <n v="22024001011"/>
    <s v="2024 11 1321 214"/>
    <n v="95.35"/>
    <x v="747"/>
    <s v="PINTAR 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2163"/>
    <s v="D"/>
    <d v="2024-12-20T00:00:00"/>
    <n v="22024003059"/>
    <s v="2024 08 1532 214"/>
    <n v="94.68"/>
    <x v="262"/>
    <s v="ALB: 24-232187 PED: 24-052123-1017 S/PED: 10 / REPARACION DE:GENERADOR   MARCA: AYERBE  MODELO: HONDA    NS:10 / MANO DE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45426"/>
    <s v="D"/>
    <d v="2024-10-03T00:00:00"/>
    <n v="22024000505"/>
    <s v="2024 10 2412 22199"/>
    <n v="94.16"/>
    <x v="268"/>
    <s v="SUMINISTRO DE MATERIALES  PARA EL CURSO PARQUES Y JARDINES V - DEL C. DE F. PARA EL EMPLEO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5486"/>
    <s v="D"/>
    <d v="2024-10-03T00:00:00"/>
    <n v="22024000749"/>
    <s v="2024 02 9332 212"/>
    <n v="93.75"/>
    <x v="247"/>
    <s v="MANGUERA BLINDADA 3M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5408"/>
    <s v="D"/>
    <d v="2024-11-21T00:00:00"/>
    <n v="22024001014"/>
    <s v="2024 11 1321 22199"/>
    <n v="93.21"/>
    <x v="166"/>
    <s v="Albarán: VA24/4528 Fecha: 23/10/24 / * EL PERAL DEPOSIT DE VEHICULOS * / PINO NORTE V 50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46418"/>
    <s v="D"/>
    <d v="2024-10-07T00:00:00"/>
    <n v="22024000441"/>
    <s v="2024 11 1621 214"/>
    <n v="92.9"/>
    <x v="839"/>
    <s v="MUELLE BARRA SEG FMO PLUS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3864"/>
    <s v="D"/>
    <d v="2024-11-18T00:00:00"/>
    <n v="22024001011"/>
    <s v="2024 11 1321 214"/>
    <n v="92.6"/>
    <x v="99"/>
    <s v="1 8200589142 - TUBERIA CARBURANT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1782"/>
    <s v="D"/>
    <d v="2024-11-04T00:00:00"/>
    <n v="22024001045"/>
    <s v="2024 11 3111 22199"/>
    <n v="92.32"/>
    <x v="365"/>
    <s v="GUANTE 500G2P GRIS T-10 (                       ) / GUANTE PIEL T/FLOR BLANCO T-10 (                       ) / GUANTE NI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45033"/>
    <s v="D"/>
    <d v="2024-10-02T00:00:00"/>
    <n v="22024000021"/>
    <s v="2024 11 1361 22199"/>
    <n v="91.79"/>
    <x v="193"/>
    <s v="JUEGO DEST. WERA S-300 6PZ./DEST. PHILIPS  WITTE PH 0x60 MM/DEST. PHILIPS  WITTE PH 1x80 MM///SERV. EXTINCION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2388"/>
    <s v="D"/>
    <d v="2024-11-05T00:00:00"/>
    <n v="22024000498"/>
    <s v="2024 10 2412 212"/>
    <n v="90.75"/>
    <x v="193"/>
    <s v="MANTENIMIENTO, SUNIMISTRO DE CERRADURA KEYA 20.13.42 + 130124 CROMO CLICK 180º PARA EL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2"/>
  </r>
  <r>
    <n v="220240049830"/>
    <s v="D"/>
    <d v="2024-10-24T00:00:00"/>
    <n v="22024000021"/>
    <s v="2024 11 1361 22199"/>
    <n v="89.95"/>
    <x v="262"/>
    <s v="ALB: 24-226034 PED: 24-042516-1003 S/PED:  / HOJAS DE LIJA PARA LIJADORA 115X230 GRANO 320 / SWG TORNILLO P/METAL C/HEX 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7941"/>
    <s v="AD"/>
    <d v="2024-12-04T00:00:00"/>
    <n v="22024009086"/>
    <s v="2024 03 9241 22799"/>
    <n v="1089"/>
    <x v="1056"/>
    <s v="SESIONES PARTIPATIVAS MEJORA Y BIENESTAR PERSONAL: 4 PONENCIAS / TALLERES DESARROLLADOS EN CENTROS CÍVICOS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99"/>
  </r>
  <r>
    <n v="220240062741"/>
    <s v="AD"/>
    <d v="2024-12-23T00:00:00"/>
    <n v="22024009371"/>
    <s v="2024 01 9207 22602"/>
    <n v="6050"/>
    <x v="1057"/>
    <s v="ADJUDICA CAMPAÑA CONCIENCIACIÓN USO VEHÍCULOS MOVILIDAD PERSONAL (VMP) PATINETES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602"/>
  </r>
  <r>
    <n v="220240057984"/>
    <s v="D"/>
    <d v="2024-12-04T00:00:00"/>
    <n v="22024000484"/>
    <s v="2024 10 2312 212"/>
    <n v="89.02"/>
    <x v="166"/>
    <s v="MANT. SUMINISTRO DE  AGLOMERADO DM 3660*19 PARA REPARACIONES DEL CVA DELICIAS- INICIATIVAS SOC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8170"/>
    <s v="D"/>
    <d v="2024-12-04T00:00:00"/>
    <n v="22024000456"/>
    <s v="2024 11 1621 22199"/>
    <n v="88.79"/>
    <x v="192"/>
    <s v="TKROM ACRILICA TRAFICO BLANCO 4LT / MINI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6648"/>
    <s v="AD"/>
    <d v="2024-10-07T00:00:00"/>
    <n v="22024007605"/>
    <s v="2024 08 1341 22799"/>
    <n v="877.25"/>
    <x v="1058"/>
    <s v="DISEÑO Y ELABORACIÓN DE MATERIALES PARA LA COMUNICACIÓN DE LA SEMANA DE LA MOVILIDAD 2024"/>
    <s v="220"/>
    <s v="ALDEA DE SAN MIGUEL"/>
    <s v="VALLADOLID"/>
    <x v="0"/>
    <s v="AdDirec - Adjudicación Directa"/>
    <s v="SinC - Sin Criterio"/>
    <x v="0"/>
    <x v="3"/>
    <s v="2"/>
    <s v="2. Gastos corrientes en bienes y servicios"/>
    <s v="08"/>
    <x v="5"/>
    <s v="1341"/>
    <s v="1341. Movilidad"/>
    <s v="22"/>
    <s v="22799"/>
  </r>
  <r>
    <n v="220240053251"/>
    <s v="AD"/>
    <d v="2024-11-08T00:00:00"/>
    <n v="22024008133"/>
    <s v="2024 11 3111 22799"/>
    <n v="3763.1"/>
    <x v="1059"/>
    <s v="COLOCACION SISTEMA ANTIPOSADO DE PALOMAS - ENTORNO PLAZA MAYOR"/>
    <s v="220"/>
    <s v="MAYORGA"/>
    <s v="VALLADOLID"/>
    <x v="0"/>
    <s v="AdDirec - Adjudicación Directa"/>
    <s v="SinC - Sin Criterio"/>
    <x v="0"/>
    <x v="3"/>
    <s v="2"/>
    <s v="2. Gastos corrientes en bienes y servicios"/>
    <s v="11"/>
    <x v="1"/>
    <s v="3111"/>
    <s v="3111. Protección de la salubridad pública"/>
    <s v="22"/>
    <s v="22799"/>
  </r>
  <r>
    <n v="220240053261"/>
    <s v="AD"/>
    <d v="2024-11-08T00:00:00"/>
    <n v="22024008137"/>
    <s v="2024 11 3111 22799"/>
    <n v="2541"/>
    <x v="1059"/>
    <s v="CONTRAT. ACTUACIONES NOCTURNAS COMPLEMENTARIAS PARA CONTROL POBLACIONAL DE PALOMAS TORCACES  EN LA CIUDAD DE VALLADOLID"/>
    <s v="220"/>
    <s v="MAYORGA"/>
    <s v="VALLADOLID"/>
    <x v="0"/>
    <s v="AdDirec - Adjudicación Directa"/>
    <s v="SinC - Sin Criterio"/>
    <x v="0"/>
    <x v="3"/>
    <s v="2"/>
    <s v="2. Gastos corrientes en bienes y servicios"/>
    <s v="11"/>
    <x v="1"/>
    <s v="3111"/>
    <s v="3111. Protección de la salubridad pública"/>
    <s v="22"/>
    <s v="22799"/>
  </r>
  <r>
    <n v="220240062742"/>
    <s v="AD"/>
    <d v="2024-12-23T00:00:00"/>
    <n v="22024009412"/>
    <s v="2024 04 9202 22799"/>
    <n v="1597.2"/>
    <x v="347"/>
    <s v="CORRECIÓN DE EXAMENES BOLSA TRABAJADOR/A SOCIAL PER-428/2024."/>
    <s v="220"/>
    <s v="SALAMANCA"/>
    <s v="SALAMANCA"/>
    <x v="0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799"/>
  </r>
  <r>
    <n v="220240055387"/>
    <s v="D"/>
    <d v="2024-11-21T00:00:00"/>
    <n v="22024001045"/>
    <s v="2024 11 3111 22199"/>
    <n v="88.03"/>
    <x v="162"/>
    <s v="LAMPARA 6601/1 22,8V 50W G6.35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61699"/>
    <s v="AD"/>
    <d v="2024-12-18T00:00:00"/>
    <n v="22024009307"/>
    <s v="2024 01 4331 22199"/>
    <n v="320.39999999999998"/>
    <x v="1060"/>
    <s v="SUMINISTRO MATERIALES PARA RESTAURAR LA MAQUETA DEL PROYECTO PZA DEL MILENIO ETS ARQUITECTURA DE LA UVA"/>
    <s v="220"/>
    <s v="VALLADOLID"/>
    <s v="VALLADOLID"/>
    <x v="1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199"/>
  </r>
  <r>
    <n v="220240046606"/>
    <s v="AD"/>
    <d v="2024-10-07T00:00:00"/>
    <n v="22024007559"/>
    <s v="2024 11 3111 22106"/>
    <n v="160.79"/>
    <x v="1061"/>
    <s v="MANTENIMIENTO UNIDADES HIGIÉNICAS FEMENINAS PARA CASA DEL BARCO Y EDIFICIO CONCEJALIA OCT. 2024-SEPT. 2025"/>
    <s v="220"/>
    <s v="SAN FERNANDO DE HENARES"/>
    <s v="MADRID"/>
    <x v="0"/>
    <s v="AdDirec - Adjudicación Directa"/>
    <s v="SinC - Sin Criterio"/>
    <x v="0"/>
    <x v="3"/>
    <s v="2"/>
    <s v="2. Gastos corrientes en bienes y servicios"/>
    <s v="11"/>
    <x v="1"/>
    <s v="3111"/>
    <s v="3111. Protección de la salubridad pública"/>
    <s v="22"/>
    <s v="22106"/>
  </r>
  <r>
    <n v="220240067063"/>
    <s v="D"/>
    <d v="2024-12-31T00:00:00"/>
    <n v="22024001637"/>
    <s v="2024 07 1711 213"/>
    <n v="3379.98"/>
    <x v="193"/>
    <s v="MANO DE OBRA / KUBOTA MUELLE FRENO K131025322 / ACEITE TRANSMISION KUBOTA SUPER UDT LF  ( LTS ) / KUBOTA CALCE K54533461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3811"/>
    <s v="D"/>
    <d v="2024-12-27T00:00:00"/>
    <n v="22024004612"/>
    <s v="2024 06 3321 629"/>
    <n v="3078.76"/>
    <x v="932"/>
    <s v="AZ9788410004283    LECCIONES SINUOSAS ( FORMATO    L ) / 97818354064        BILLY Y Minimonstruos 11 Los Monstruos de Ha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3906"/>
    <s v="D"/>
    <d v="2024-12-27T00:00:00"/>
    <n v="22024005207"/>
    <s v="2024 11 1361 623"/>
    <n v="43669.15"/>
    <x v="780"/>
    <s v="HERRAMIENTA HIDRAULICA DE BATERIA (2 UDS)/ BATERIAS (4 UDS) CARGADOR (2 UDS)/SET DE SOPORTES CRUZADOS (1 UD)/LOTE 2"/>
    <n v="300"/>
    <s v="MOS"/>
    <s v="PONTEVEDRA"/>
    <x v="1"/>
    <s v="PrAbier - Procedimiento Abierto"/>
    <s v="MultiC - MultiCriterio"/>
    <x v="1"/>
    <x v="3"/>
    <s v="6"/>
    <s v="6. Inversiones reales"/>
    <s v="11"/>
    <x v="1"/>
    <s v="1361"/>
    <s v="1361. Prevención y extinción de incencios"/>
    <s v="62"/>
    <s v="623"/>
  </r>
  <r>
    <n v="220240059585"/>
    <s v="ADO"/>
    <d v="2024-12-10T00:00:00"/>
    <n v="22024008092"/>
    <s v="2024 0750 1711 610"/>
    <n v="32078.5"/>
    <x v="1062"/>
    <s v="Redacción proyecto &quot;&quot;Corredor ecológico interior ciudad de Valladolid: VA-20&quot;&quot; del proyecto &quot;&quot;VA: Cºs Biodiversidad Urbana&quot;&quot;"/>
    <s v="240"/>
    <s v="MADRID"/>
    <s v="MADRID"/>
    <x v="0"/>
    <s v="PrAbier - Procedimiento Abierto"/>
    <s v="MultiC - MultiCriterio"/>
    <x v="2"/>
    <x v="3"/>
    <n v="6"/>
    <s v="6. Inversiones reales"/>
    <s v="07"/>
    <x v="4"/>
    <n v="1711"/>
    <s v="1711. Parques y jardines"/>
    <n v="61"/>
    <n v="610"/>
  </r>
  <r>
    <n v="220240057899"/>
    <s v="AD"/>
    <d v="2024-12-04T00:00:00"/>
    <n v="22024008787"/>
    <s v="2024 10 2412 22699"/>
    <n v="165"/>
    <x v="1063"/>
    <s v="SERVICIO DE GUIA  PARA REALIZAR UN RECORRIDO POR LOS ESGRAFIADOS DE SEGOVIA LOS ALUMNOS DEL CURSO DE PINTURA DECORATIVA"/>
    <s v="220"/>
    <s v="SEGOVIA"/>
    <s v="SEGOVIA"/>
    <x v="0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699"/>
  </r>
  <r>
    <n v="220240046628"/>
    <s v="AD"/>
    <d v="2024-10-07T00:00:00"/>
    <n v="22024006449"/>
    <s v="2024 01 4331 22706"/>
    <n v="37243.800000000003"/>
    <x v="1064"/>
    <s v="SERVICIO PARA LA ELABORACION DE PLANES PARA LA DESCARBONIZACIÓN EN EMPRESAS DE VALLADOLID"/>
    <s v="220"/>
    <s v="MADRID"/>
    <s v="MADR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2"/>
    <s v="22706"/>
  </r>
  <r>
    <n v="220240055095"/>
    <s v="AD"/>
    <d v="2024-11-20T00:00:00"/>
    <n v="22024007647"/>
    <s v="2024 09 4321 213"/>
    <n v="1185.27"/>
    <x v="146"/>
    <s v="PRORROGA CTO SERVICIO MANTENIMIENTO Y CONSERVACION PREVENTIVO-CORRECTIVO CUPULA DEL MILENIO LOTE 2. 15-11-24 AL 14-11-26"/>
    <s v="220"/>
    <s v="ALBACETE"/>
    <s v="ALBACETE"/>
    <x v="0"/>
    <s v="PrAbier - Procedimiento Abierto"/>
    <s v="MultiC - MultiCriterio"/>
    <x v="1"/>
    <x v="3"/>
    <s v="2"/>
    <s v="2. Gastos corrientes en bienes y servicios"/>
    <s v="09"/>
    <x v="6"/>
    <s v="4321"/>
    <s v="4321. Turismo"/>
    <s v="21"/>
    <s v="213"/>
  </r>
  <r>
    <n v="220240055076"/>
    <s v="AD"/>
    <d v="2024-11-20T00:00:00"/>
    <n v="22024008045"/>
    <s v="2024 09 4321 213"/>
    <n v="715.08"/>
    <x v="146"/>
    <s v="MANTENIMIENTO ALBERGUE MUNICIPAL PEREGRINOS PUENTE DUERO. LOTE 1MANTENIMIENTO DE LAS INSTALACIONES. UN AÑO DE DURACIÓN"/>
    <s v="220"/>
    <s v="ALBACETE"/>
    <s v="ALBACETE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1"/>
    <s v="213"/>
  </r>
  <r>
    <n v="220240055096"/>
    <s v="AD"/>
    <d v="2024-11-20T00:00:00"/>
    <n v="22024007648"/>
    <s v="2024 09 4321 213"/>
    <n v="399.9"/>
    <x v="146"/>
    <s v="PRORROGA CTO SERVICIO MANTENIMIENTO Y CONSERVACION PREVENTIVO-CORRECTIVO ANT. HIPICA MILITAR LOTE 3 15-11-24 AL 14-11-26"/>
    <s v="220"/>
    <s v="ALBACETE"/>
    <s v="ALBACETE"/>
    <x v="0"/>
    <s v="PrAbier - Procedimiento Abierto"/>
    <s v="MultiC - MultiCriterio"/>
    <x v="1"/>
    <x v="3"/>
    <s v="2"/>
    <s v="2. Gastos corrientes en bienes y servicios"/>
    <s v="09"/>
    <x v="6"/>
    <s v="4321"/>
    <s v="4321. Turismo"/>
    <s v="21"/>
    <s v="213"/>
  </r>
  <r>
    <n v="220240046852"/>
    <s v="AD"/>
    <d v="2024-10-09T00:00:00"/>
    <n v="22024007498"/>
    <s v="2024 10 2312 22699"/>
    <n v="170.4"/>
    <x v="635"/>
    <s v="DISEÑO  GRAFICO Y MAQUETACION DE LOS CARTELES  Y  FOLLETOS  DEL CONCIERTO DE NAVIDAD PARA LOS CVA EN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63508"/>
    <s v="AD"/>
    <d v="2024-12-27T00:00:00"/>
    <n v="22024008817"/>
    <s v="2024 11 1321 22199"/>
    <n v="175.45"/>
    <x v="490"/>
    <s v="DOC. COMPLE. A Nº 920240022406 CON REF. 22024008817 POR AMPLIACIÓN DE SUMINISTRO PARA ACADEMIA POLICÍA MUNICIPAL"/>
    <n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56172"/>
    <s v="D"/>
    <d v="2024-11-26T00:00:00"/>
    <n v="22024000942"/>
    <s v="2024 06 3231 212"/>
    <n v="87.94"/>
    <x v="162"/>
    <s v="MONOMANDO FREGADERO DUCHA EXTRAÍBLE SERIE 40 SM2 CROMO // CASA MAESTRO CLAUDI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46459"/>
    <s v="D"/>
    <d v="2024-10-07T00:00:00"/>
    <n v="22024000437"/>
    <s v="2024 10 2311 212"/>
    <n v="87.47"/>
    <x v="192"/>
    <s v="F - 9623 -TELA ASFALTICA  ASFALDAN AL-80 PARA CENTRO INTEGRADO PSH - SEGOPI SL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64631"/>
    <s v="AD"/>
    <d v="2024-12-31T00:00:00"/>
    <n v="22024009586"/>
    <s v="2024 11 1621 22199"/>
    <n v="3046.94"/>
    <x v="838"/>
    <s v="SUMINISTRO REPUESTOS VARIOS PARA MAQUINARIA. AM 18/2022 // SERVICIO DE LIMPIEZA."/>
    <n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3809"/>
    <s v="D"/>
    <d v="2024-12-27T00:00:00"/>
    <n v="22024004612"/>
    <s v="2024 06 3321 629"/>
    <n v="3008.66"/>
    <x v="934"/>
    <s v="¡BUENAS NOCHES, PRINCIPITO! ( notas: Centro de Bibliotecas Municipales de Valladolid. Monasterio de San Benito.;  ) / ¡C"/>
    <n v="300"/>
    <s v="BARCELONA"/>
    <s v="BARCELONA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8524"/>
    <s v="D"/>
    <d v="2024-12-31T00:00:00"/>
    <n v="22024005652"/>
    <s v="2024 07 1711 619"/>
    <n v="2992"/>
    <x v="519"/>
    <s v="ACUERDO MARCO V.18/2022 / EXDTE. V.18-2022 CB_PS3 / LOTE Nº. 4: / Albarán: 3/24000961: / Forsythia intermedia, cont."/>
    <n v="300"/>
    <s v="SAN SEBASTIAN DE LOS REYES"/>
    <s v="MADR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68927"/>
    <s v="D"/>
    <d v="2024-12-31T00:00:00"/>
    <n v="22024003042"/>
    <s v="2024 08 1651 22199"/>
    <n v="2974.72"/>
    <x v="194"/>
    <s v="BARRYFLEX RV-K 0,6/1KV 3G2,5 NEGRO R.100 / BARRYFLEX H07V-K 16 AMARILLO/VERDE BOBINA (ROLLO4586452) (MIG 101390J"/>
    <n v="300"/>
    <s v="BARCELONA"/>
    <s v="BARCELONA"/>
    <x v="1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2"/>
    <s v="22199"/>
  </r>
  <r>
    <n v="220240069198"/>
    <s v="D"/>
    <d v="2024-12-31T00:00:00"/>
    <n v="22024003042"/>
    <s v="2024 08 1651 22199"/>
    <n v="2815"/>
    <x v="194"/>
    <s v="BARRYFLEX RV-K 0,6/1KV 4X6 NEGRO BB/CT (ROLLO4599936) (ROLLO4588633)"/>
    <n v="300"/>
    <s v="BARCELONA"/>
    <s v="BARCELONA"/>
    <x v="1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2"/>
    <s v="22199"/>
  </r>
  <r>
    <n v="220240062173"/>
    <s v="D"/>
    <d v="2024-12-20T00:00:00"/>
    <n v="22024000079"/>
    <s v="2024 03 9241 213"/>
    <n v="87.17"/>
    <x v="195"/>
    <s v="MATERIAL FERRETERÍA PARA CC DELICIA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5521"/>
    <s v="AD"/>
    <d v="2024-10-03T00:00:00"/>
    <n v="22024007170"/>
    <s v="2024 10 2312 213"/>
    <n v="653.4"/>
    <x v="591"/>
    <s v="REPARACION DE BOMBA ACS DE LA CALEFACCION DEL CVA ZONA SUR- INICIA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3"/>
  </r>
  <r>
    <n v="220240047594"/>
    <s v="D"/>
    <d v="2024-10-10T00:00:00"/>
    <n v="22024000940"/>
    <s v="2024 06 3232 212"/>
    <n v="86.92"/>
    <x v="249"/>
    <s v="SACO CEMENTO GRIS 32.5 R / SACO PEGAMENTO G 100 SUPER BLANCO 25KG / SACO CEMENTO BLANCO 42.5R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9751"/>
    <s v="D"/>
    <d v="2024-12-10T00:00:00"/>
    <n v="22024000079"/>
    <s v="2024 03 9241 213"/>
    <n v="86.54"/>
    <x v="195"/>
    <s v="MATERIAL FERRETERÍA PARA CC CAMPILLO (ID 43586) // MULETILLA AMIG 9RX-53 AMHYG INOX 18/8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9992"/>
    <s v="D"/>
    <d v="2024-10-24T00:00:00"/>
    <n v="22024001633"/>
    <s v="2024 07 1711 22199"/>
    <n v="86.44"/>
    <x v="262"/>
    <s v="ALB: 24-226996 PED: 24-044021-1003 S/PED: 1704 / COLLARIN AZUL DUCTIL PE.PVC 63-2&quot;&quot; / UNION TRES PIEZAS LATON M-H 2&quot;&quot; / BO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5128"/>
    <s v="D"/>
    <d v="2024-10-02T00:00:00"/>
    <n v="22024000021"/>
    <s v="2024 11 1361 22199"/>
    <n v="86.25"/>
    <x v="247"/>
    <s v="9 ALLEN LARGA BOLA ZN 1,5 a 10mm / PERFIL 40x40 CANAL 8MM ALUM.ANOD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62111"/>
    <s v="D"/>
    <d v="2024-12-20T00:00:00"/>
    <n v="22024000942"/>
    <s v="2024 06 3231 212"/>
    <n v="85.84"/>
    <x v="165"/>
    <s v="3 PLETINA DE 70X6 S 275 JR // EIM EL GLOB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45412"/>
    <s v="D"/>
    <d v="2024-10-03T00:00:00"/>
    <n v="22024001011"/>
    <s v="2024 11 1321 214"/>
    <n v="84.76"/>
    <x v="514"/>
    <s v="TOTAL REPARACION MATRICULA 8831JXF / ANEXO DETALLE FTP000023193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6178"/>
    <s v="D"/>
    <d v="2024-11-26T00:00:00"/>
    <n v="22024003039"/>
    <s v="2024 08 1532 210"/>
    <n v="84.58"/>
    <x v="249"/>
    <s v="SACA VACIA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0337"/>
    <s v="D"/>
    <d v="2024-12-12T00:00:00"/>
    <n v="22024001011"/>
    <s v="2024 11 1321 214"/>
    <n v="83.07"/>
    <x v="99"/>
    <s v="1 265598248R - PILOT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0440"/>
    <s v="D"/>
    <d v="2024-12-12T00:00:00"/>
    <n v="22024000940"/>
    <s v="2024 06 3232 212"/>
    <n v="82.24"/>
    <x v="245"/>
    <s v="OVALDINE FACHADAS LISO BASE TR DE 4L ( ID0043287 ) / MONTOSINT. BRILLO BLANCO 750 ML ( ANTONIO GARCIA QUINTANA ID0043330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8503"/>
    <s v="D"/>
    <d v="2024-12-31T00:00:00"/>
    <n v="22024005652"/>
    <s v="2024 07 1711 619"/>
    <n v="2703.85"/>
    <x v="414"/>
    <s v="EXPEDIENTE V.18-2022 CB_PS3 SUMINISTRO DE ARBOLES Y ARBUSTOS / ROSAL BAJO / SALVIA OFFICINALIS C-3 L / BETULA UTILIS 12/"/>
    <n v="300"/>
    <s v="VALLADOLID"/>
    <s v="VALLADOLID"/>
    <x v="1"/>
    <s v="PrAbier - Procedimiento Abierto"/>
    <s v="MultiC - MultiCriterio"/>
    <x v="2"/>
    <x v="3"/>
    <s v="6"/>
    <s v="6. Inversiones reales"/>
    <s v="07"/>
    <x v="4"/>
    <s v="1711"/>
    <s v="1711. Parques y jardines"/>
    <s v="61"/>
    <s v="619"/>
  </r>
  <r>
    <n v="220240066933"/>
    <s v="D"/>
    <d v="2024-12-31T00:00:00"/>
    <n v="22024001631"/>
    <s v="2024 07 1711 22106"/>
    <n v="2466.75"/>
    <x v="515"/>
    <s v="FERTILENT MINI CESPED 20-5-10 2MgO (25Kg) / ATILA (20 L)"/>
    <n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06"/>
  </r>
  <r>
    <n v="220240063831"/>
    <s v="D"/>
    <d v="2024-12-27T00:00:00"/>
    <n v="22024001011"/>
    <s v="2024 11 1321 214"/>
    <n v="2327.3200000000002"/>
    <x v="286"/>
    <s v="205/60R MICHELIN PRIM4 92H ( 2169-HCN ) / S.I. GESTION DE NFU  (  CAT. B  2169-HCN ) / 205/60R16 MICHELIN PRIM4 92V ( 19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7701"/>
    <s v="D"/>
    <d v="2024-12-31T00:00:00"/>
    <n v="22024004612"/>
    <s v="2024 06 3321 629"/>
    <n v="2194.38"/>
    <x v="726"/>
    <s v="DIARIO DE UN ALDEANO PRINGAO COMIC 5 / PERDIDAS EN EL BOSQUE / EL BOLSO / ADA TRENZA ROJA 1 - EL SECRETO DE JON LOTE 1"/>
    <n v="300"/>
    <s v="POZUELO DE ALARCON"/>
    <s v="MADR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45464"/>
    <s v="D"/>
    <d v="2024-10-03T00:00:00"/>
    <n v="22024001633"/>
    <s v="2024 07 1711 22199"/>
    <n v="82.15"/>
    <x v="271"/>
    <s v="4200439439 - RODILLO TUSA - 60x839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4578"/>
    <s v="AD"/>
    <d v="2024-12-30T00:00:00"/>
    <n v="22024009634"/>
    <s v="2024 01 4331 22602"/>
    <n v="5445"/>
    <x v="44"/>
    <s v="PUBLICIDAD PARA LA PROMOCIÓN EN PRENSA ESCRITA Y DIGITAL LA `EXPOSICIÓN RÍOS DE LUZ, REDESCUBRE LA RUTA¿"/>
    <n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2"/>
    <s v="22602"/>
  </r>
  <r>
    <n v="220240064574"/>
    <s v="AD"/>
    <d v="2024-12-30T00:00:00"/>
    <n v="22024009545"/>
    <s v="2024 01 9207 22602"/>
    <n v="7139"/>
    <x v="44"/>
    <s v="AM SECT 2021/37 ADJUDICA ACCIÓN PUBLICITARIA DIVULGATIVA RUTA HOMENAJE A CONCHA VELASCO"/>
    <n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9207"/>
    <s v="9207. Gobierno y relaciones"/>
    <s v="22"/>
    <s v="22602"/>
  </r>
  <r>
    <n v="220240064575"/>
    <s v="AD"/>
    <d v="2024-12-30T00:00:00"/>
    <n v="22024009546"/>
    <s v="2024 01 9207 22602"/>
    <n v="2420"/>
    <x v="44"/>
    <s v="AM SECT 2021/37 ADJUDICA CAMPAÑA REFORZAR DIFUSIÓN ACTIVIDADES NAVIDAD 2024"/>
    <n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9207"/>
    <s v="9207. Gobierno y relaciones"/>
    <s v="22"/>
    <s v="22602"/>
  </r>
  <r>
    <n v="220240068848"/>
    <s v="D"/>
    <d v="2024-12-31T00:00:00"/>
    <n v="22024000456"/>
    <s v="2024 11 1621 22199"/>
    <n v="2135.25"/>
    <x v="285"/>
    <s v="7337LWL D-M SOP.CON COLLARIN EMPUJE /  D-M CAMBIO /  SUSTIT.ACEITE CAMBIO /   TRASPASAR  ACCESORIOS DE CAMBIO VIEJO A C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1626"/>
    <s v="AD"/>
    <d v="2024-12-18T00:00:00"/>
    <n v="22024009174"/>
    <s v="2024 10 2314 22613"/>
    <n v="180.84"/>
    <x v="799"/>
    <s v="SUMINISTRO CARAMELOS PARA CABALGATA DE LA RECEPCION DEL CARTERO REAL DICIEMBRE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46853"/>
    <s v="AD"/>
    <d v="2024-10-09T00:00:00"/>
    <n v="22024007562"/>
    <s v="2024 10 2315 22611"/>
    <n v="181.5"/>
    <x v="147"/>
    <s v="ADAPTACIÓN DISEÑO IMAGEN PARA LA DIFUSIÓN DEL PLAN DE INSERCIÓN LABORAL / OCTU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51982"/>
    <s v="REIN"/>
    <d v="2024-11-04T00:00:00"/>
    <n v="22024000940"/>
    <s v="2024 06 3232 212"/>
    <n v="-338.2"/>
    <x v="92"/>
    <s v="M2 VIDRIO DE  CAMARA   3+3/12/CARGLAS / COLOCACIÓN // CEIP VICENTE ALEIXANDRE PASEO DE ZORRILLA 185"/>
    <s v="891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3558"/>
    <s v="AD"/>
    <d v="2024-12-27T00:00:00"/>
    <n v="22024009610"/>
    <s v="2024 11 1361 213"/>
    <n v="186.83"/>
    <x v="1065"/>
    <s v="Reparación de la instalación de la videovigilancia exisente en el parque de Canterac// SEISPC"/>
    <n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46608"/>
    <s v="AD"/>
    <d v="2024-10-07T00:00:00"/>
    <n v="22024007573"/>
    <s v="2024 11 1621 22199"/>
    <n v="198"/>
    <x v="171"/>
    <s v="SUMINISTRO DE CONTENEDOR DE ARENA Y ESCOMBROS. SERVICIO DE LIMPIEZA."/>
    <s v="220"/>
    <s v="LA FLECHA"/>
    <s v="VALLADOLID"/>
    <x v="1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199"/>
  </r>
  <r>
    <n v="220240048695"/>
    <s v="AD"/>
    <d v="2024-10-16T00:00:00"/>
    <n v="22024007674"/>
    <s v="2024 06 3321 22699"/>
    <n v="200.01"/>
    <x v="1066"/>
    <s v="COLABORACIÓN I ENCUENTRO DE PROFESIONALES DE BIBLIOTECAS DE CASTILLA Y LEÓN (LIBRETAS)"/>
    <s v="220"/>
    <s v="BURGOS"/>
    <s v="BURGOS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699"/>
  </r>
  <r>
    <n v="220240048995"/>
    <s v="AD"/>
    <d v="2024-10-18T00:00:00"/>
    <n v="22024007850"/>
    <s v="2024 02 9332 212"/>
    <n v="204.45"/>
    <x v="264"/>
    <s v="SUMINISTRO DE PLÁTICO PARA TEJADILLO EN CENTRO DE MANTENIMIENTO"/>
    <s v="220"/>
    <s v="VALLADOLID"/>
    <s v="VALLADOLID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2"/>
  </r>
  <r>
    <n v="220240068966"/>
    <s v="D"/>
    <d v="2024-12-31T00:00:00"/>
    <n v="22024004612"/>
    <s v="2024 06 3321 629"/>
    <n v="2060.0700000000002"/>
    <x v="725"/>
    <s v="PLASMA EL FANTASMA / ÉRASE UNA VEZ UN LIBRO / INVISIBLE / LAS FRASES ROBADAS / GS30N. ES NAVIDAD, STILTON /  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1892"/>
    <s v="D"/>
    <d v="2024-11-04T00:00:00"/>
    <n v="22024003370"/>
    <s v="2024 11 1621 22799"/>
    <n v="40122.01"/>
    <x v="378"/>
    <s v="EXP. SPSC-SE 13/23 PRORROGA FORZOSA GESTIÓN PUNTO LIMPIO VALLE DE ARAN DEL 01/10/24 AL 31/12/24. SERVICIO DE LIMPIEZA."/>
    <s v="300"/>
    <s v="MADRID"/>
    <s v="MADRID"/>
    <x v="0"/>
    <s v="PrAbier - Procedimiento Abierto"/>
    <s v="MultiC - MultiCriterio"/>
    <x v="1"/>
    <x v="3"/>
    <s v="2"/>
    <s v="2. Gastos corrientes en bienes y servicios"/>
    <s v="11"/>
    <x v="1"/>
    <s v="1621"/>
    <s v="1621. Recogida de residuos"/>
    <s v="22"/>
    <s v="22799"/>
  </r>
  <r>
    <n v="220240062130"/>
    <s v="D"/>
    <d v="2024-12-20T00:00:00"/>
    <n v="22024000079"/>
    <s v="2024 03 9241 213"/>
    <n v="81.680000000000007"/>
    <x v="289"/>
    <s v="SUMINISTRO PIEZAS PARA REPARACIÓN ALTAVOCES Y MICRÓFONOS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2041"/>
    <s v="D"/>
    <d v="2024-12-20T00:00:00"/>
    <n v="22024001630"/>
    <s v="2024 07 1711 214"/>
    <n v="80.819999999999993"/>
    <x v="263"/>
    <s v="W21002 CRYSTAL CLEAN&amp; PROTECT 125ML / GARRAFA ADBLUE 10LT. C/FLEX 23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2983"/>
    <s v="D"/>
    <d v="2024-12-23T00:00:00"/>
    <n v="22024005204"/>
    <s v="2024 11 1361 623"/>
    <n v="37316.85"/>
    <x v="787"/>
    <s v="EQUIPOS DE PROTECCION INDIVIDUAL PARA LA LUCHA CONTRA INCENDIOS ESTRUCTURALES (LOTE 1) ///SERV. EXTINCION INCENDIOS"/>
    <s v="300"/>
    <s v="CARMONA"/>
    <s v="SEVILLA"/>
    <x v="1"/>
    <s v="PrAbier - Procedimiento Abierto"/>
    <s v="MultiC - MultiCriterio"/>
    <x v="1"/>
    <x v="3"/>
    <s v="6"/>
    <s v="6. Inversiones reales"/>
    <s v="11"/>
    <x v="1"/>
    <s v="1361"/>
    <s v="1361. Prevención y extinción de incencios"/>
    <s v="62"/>
    <s v="623"/>
  </r>
  <r>
    <n v="220240069332"/>
    <s v="D"/>
    <d v="2024-12-31T00:00:00"/>
    <n v="22024002965"/>
    <s v="2024 11 1631 623"/>
    <n v="32668.79"/>
    <x v="1067"/>
    <s v="EXP 29/24 CONTRATO COMPRA CRIBADORA DE ARENA PARA PLAYA MORERAS. SERVICIO DE LIMPIEZA VIARIA."/>
    <n v="300"/>
    <s v="MARTORELLES"/>
    <s v="BARCELONA"/>
    <x v="1"/>
    <s v="PrAbier - Procedimiento Abierto"/>
    <s v="MultiC - MultiCriterio"/>
    <x v="1"/>
    <x v="3"/>
    <s v="6"/>
    <s v="6. Inversiones reales"/>
    <s v="11"/>
    <x v="1"/>
    <s v="1631"/>
    <s v="1631. Limpieza viaria"/>
    <s v="62"/>
    <s v="623"/>
  </r>
  <r>
    <n v="220240067320"/>
    <s v="D"/>
    <d v="2024-12-31T00:00:00"/>
    <n v="22024001506"/>
    <s v="2024 0750 1711 610"/>
    <n v="19016.12"/>
    <x v="1068"/>
    <s v="ELABORACION ESTRATEGIA GLOBAL Y PLAN COMUNICACION PYTO CºS BIODIVERSIDAD. EXP V.35/2022 LOTE 2 PLAN COMUNICACION. 2024."/>
    <n v="300"/>
    <s v="ELDA"/>
    <s v="ALICANTE"/>
    <x v="0"/>
    <s v="PrAbier - Procedimiento Abierto"/>
    <s v="MultiC - MultiCriterio"/>
    <x v="1"/>
    <x v="3"/>
    <n v="6"/>
    <s v="6. Inversiones reales"/>
    <s v="07"/>
    <x v="4"/>
    <n v="1711"/>
    <s v="1711. Parques y jardines"/>
    <n v="61"/>
    <n v="610"/>
  </r>
  <r>
    <n v="220240067357"/>
    <s v="D"/>
    <d v="2024-12-31T00:00:00"/>
    <n v="22024007617"/>
    <s v="2024 0550 4312 633"/>
    <n v="58983.74"/>
    <x v="1069"/>
    <s v="CONTRATO DE INSTALACIÓN DE EQUIPO DE MEGAFONÍA PARA EMISIÓN DE AVISOS, NOTIF. DE EMERGENCIAS Y DIFUSIÓN MERCADO DEL VAL."/>
    <n v="300"/>
    <s v="MALAGA"/>
    <s v="MALAGA"/>
    <x v="1"/>
    <s v="PrAbier - Procedimiento Abierto"/>
    <s v="MultiC - MultiCriterio"/>
    <x v="1"/>
    <x v="3"/>
    <n v="6"/>
    <s v="6. Inversiones reales"/>
    <s v="05"/>
    <x v="0"/>
    <n v="4312"/>
    <s v="4312. Mercados"/>
    <n v="63"/>
    <n v="633"/>
  </r>
  <r>
    <n v="220240048716"/>
    <s v="AD"/>
    <d v="2024-10-17T00:00:00"/>
    <n v="22024007636"/>
    <s v="2024 0850 1532 619"/>
    <n v="27784.35"/>
    <x v="37"/>
    <s v="Aprobación de la certificación 5 y final de las obras de urbanización y carril bic en C/ Arca Real (expediente 12/2023)"/>
    <s v="220"/>
    <s v="VALLADOLID"/>
    <s v="VALLADOLID"/>
    <x v="2"/>
    <s v="PrAbier - Procedimiento Abierto"/>
    <s v="MultiC - MultiCriterio"/>
    <x v="1"/>
    <x v="3"/>
    <n v="6"/>
    <s v="6. Inversiones reales"/>
    <s v="08"/>
    <x v="5"/>
    <n v="1532"/>
    <s v="1532. Pavimentación vias públicas y otros servicios urbanísticos"/>
    <n v="61"/>
    <n v="619"/>
  </r>
  <r>
    <n v="220240061625"/>
    <s v="AD"/>
    <d v="2024-12-18T00:00:00"/>
    <n v="22024009168"/>
    <s v="2024 10 2312 22617"/>
    <n v="750.21"/>
    <x v="1070"/>
    <s v="PRESENTADORA PARA CONDUCIR EL ACTO INSTITUCIONAL DE LA CELEBRACION DEL DÍA INTERNACIONAL DE PERSONAS CON DISCAPACIDAD-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17"/>
  </r>
  <r>
    <n v="220240063560"/>
    <s v="AD"/>
    <d v="2024-12-27T00:00:00"/>
    <n v="22024009549"/>
    <s v="2024 06 3321 22199"/>
    <n v="212.75"/>
    <x v="1003"/>
    <s v="CTTO SUMINISTRO CARRO BIBLIOTECAS MUNICIPALES. 1 SEMANA"/>
    <n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199"/>
  </r>
  <r>
    <n v="220240051824"/>
    <s v="D"/>
    <d v="2024-11-04T00:00:00"/>
    <n v="22024000942"/>
    <s v="2024 06 3231 212"/>
    <n v="80.38"/>
    <x v="262"/>
    <s v="MATERIALES DE FONTANERÍA // EIM MAFALDA Y GUILLE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64579"/>
    <s v="AD"/>
    <d v="2024-12-30T00:00:00"/>
    <n v="22024009625"/>
    <s v="2024 06 3232 213"/>
    <n v="217.32"/>
    <x v="86"/>
    <s v="AMPLIACIÓN CONTRATO SERV. ACTUACIONES EN LOS SISTEMAS CONTRA INCENDIOS DE COLEGIOS PÚBLICOS FUERA CONTRATO MANTENIMIENTO"/>
    <n v="220"/>
    <s v="CABANILLAS DEL CAMPO"/>
    <s v="GUADALAJARA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3"/>
  </r>
  <r>
    <n v="220240064555"/>
    <s v="AD"/>
    <d v="2024-12-30T00:00:00"/>
    <n v="22024009009"/>
    <s v="2024 07 1721 633"/>
    <n v="7840.8"/>
    <x v="1071"/>
    <s v="VS 60/24 RENOVACION PROYECTORES PISTAS DE TENIS DE LA VICTORIA"/>
    <n v="220"/>
    <s v="VALLADOLID"/>
    <s v="VALLADOLID"/>
    <x v="1"/>
    <s v="AdDirec - Adjudicación Directa"/>
    <s v="SinC - Sin Criterio"/>
    <x v="0"/>
    <x v="3"/>
    <s v="6"/>
    <s v="6. Inversiones reales"/>
    <s v="07"/>
    <x v="4"/>
    <s v="1721"/>
    <s v="1721. Protección del medio ambiente"/>
    <s v="63"/>
    <s v="633"/>
  </r>
  <r>
    <n v="220240064556"/>
    <s v="AD"/>
    <d v="2024-12-30T00:00:00"/>
    <n v="22024009084"/>
    <s v="2024 07 1721 633"/>
    <n v="7116.37"/>
    <x v="1071"/>
    <s v="VS 59_24 RENOVACION ALUMBRADO POLIDEPORTIVO ESCOLAR GONZALO DE BERCEO"/>
    <n v="220"/>
    <s v="VALLADOLID"/>
    <s v="VALLADOLID"/>
    <x v="1"/>
    <s v="AdDirec - Adjudicación Directa"/>
    <s v="SinC - Sin Criterio"/>
    <x v="0"/>
    <x v="3"/>
    <s v="6"/>
    <s v="6. Inversiones reales"/>
    <s v="07"/>
    <x v="4"/>
    <s v="1721"/>
    <s v="1721. Protección del medio ambiente"/>
    <s v="63"/>
    <s v="633"/>
  </r>
  <r>
    <n v="220240050098"/>
    <s v="D"/>
    <d v="2024-10-24T00:00:00"/>
    <n v="22024000940"/>
    <s v="2024 06 3232 212"/>
    <n v="79.22"/>
    <x v="262"/>
    <s v="ALB: 24-221414 PED: 24-035328-1104 S/PED: CP F. GARCIA LORCA / DAK UD REJILLA BLANCA PP L-50 A-13 / DAK UD CANALETA BLAN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7504"/>
    <s v="D"/>
    <d v="2024-10-10T00:00:00"/>
    <n v="22024001011"/>
    <s v="2024 11 1321 214"/>
    <n v="78.650000000000006"/>
    <x v="747"/>
    <s v="CAJA MARIPOS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8576"/>
    <s v="D"/>
    <d v="2024-10-16T00:00:00"/>
    <n v="22024000456"/>
    <s v="2024 11 1621 22199"/>
    <n v="78.53"/>
    <x v="192"/>
    <s v="TKROM ACRILICA TRAFICO BLANCO 4LT  / MINIRODILLO ANTIG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5717"/>
    <s v="D"/>
    <d v="2024-11-25T00:00:00"/>
    <n v="22024000940"/>
    <s v="2024 06 3232 212"/>
    <n v="78.5"/>
    <x v="247"/>
    <s v="ESPUMA POLIURETANO PISTOLA / DISOLVENTE LIMPIEZA PISTOLA / ABRAZADERA SIN FIN 16-27 / ABRAZADERA SIN FIN 12-22 / SIKA 11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5402"/>
    <s v="D"/>
    <d v="2024-11-21T00:00:00"/>
    <n v="22024001633"/>
    <s v="2024 07 1711 22199"/>
    <n v="78.209999999999994"/>
    <x v="262"/>
    <s v="SUMISTROS DIVERSOS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7564"/>
    <s v="D"/>
    <d v="2024-12-03T00:00:00"/>
    <n v="22024000021"/>
    <s v="2024 11 1361 22199"/>
    <n v="77.95"/>
    <x v="193"/>
    <s v="BOSCH TUERCA SDS-CLIP SUJECCION RAPIDA / BOSCH BRIDA FIJACCION 2605703014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5643"/>
    <s v="D"/>
    <d v="2024-11-25T00:00:00"/>
    <n v="22024000940"/>
    <s v="2024 06 3232 212"/>
    <n v="76.7"/>
    <x v="245"/>
    <s v="MAGNUM + BLANCO 15L ( COLEGIO EL PERAL ID0042531 ) / MONTOSINT. BRILLO BASE TR 750ML ( CEIP GARCIA QUINTANA ID0042157 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367"/>
    <s v="D"/>
    <d v="2024-12-12T00:00:00"/>
    <n v="22024000447"/>
    <s v="2024 11 1631 214"/>
    <n v="76.680000000000007"/>
    <x v="805"/>
    <s v="LATG.  COMPACTA 2SC 1/4&quot;&quot; 1.115met / PEDIDO MATRICULA E8109BFB / JUNT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6180"/>
    <s v="D"/>
    <d v="2024-11-26T00:00:00"/>
    <n v="22024000940"/>
    <s v="2024 06 3232 212"/>
    <n v="76.45"/>
    <x v="195"/>
    <s v="*CABLE ACERO EHL GALVA 2MM M/L EHL / SUJETACABLE SUPER SIMPLE 2 MM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8511"/>
    <s v="D"/>
    <d v="2024-10-16T00:00:00"/>
    <n v="22024000505"/>
    <s v="2024 10 2412 22199"/>
    <n v="76.11"/>
    <x v="262"/>
    <s v="SUMINISTRO MATERIAL ,  REGULADOR DE PRESION (TIPO AGRO-GREEN-EVOL)PARA EL CURSO DE PARQ. Y JARDINES DEL C. DE F. EMPLEO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1466"/>
    <s v="D"/>
    <d v="2024-10-30T00:00:00"/>
    <n v="22024000021"/>
    <s v="2024 11 1361 22199"/>
    <n v="74.34"/>
    <x v="271"/>
    <s v="933- 4X 15    TORNILLO  C/ HEXAGONAL  INOX. A-2 TODO ROSCA / 985-M- 4      TUERCA INOX.AB A2 / 125-M- 4      ARANDELA IN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62031"/>
    <s v="D"/>
    <d v="2024-12-20T00:00:00"/>
    <n v="22024000940"/>
    <s v="2024 06 3232 212"/>
    <n v="73.540000000000006"/>
    <x v="409"/>
    <s v="MATERIAL DE FONTANERÍA // CE EL CORR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3945"/>
    <s v="D"/>
    <d v="2024-11-18T00:00:00"/>
    <n v="22024000940"/>
    <s v="2024 06 3232 212"/>
    <n v="73.08"/>
    <x v="193"/>
    <s v="ID: 0042360-CEIP MARINA ESCOBAR / PALOMILLA AMIG  1 125x100 BLANCA / BOLSA CELO SURTIDO TORNILLERIA MEDIANA / TACO FISCH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6599"/>
    <s v="AD"/>
    <d v="2024-10-07T00:00:00"/>
    <n v="22024007541"/>
    <s v="2024 06 3261 22799"/>
    <n v="2293.98"/>
    <x v="204"/>
    <s v="TALLERES SOBRE LA HISTORIA Y EL PATRIMONIO DE VALLADOLID PARA ALUMNADO DE INFANTIL PRIMARIA Y ESO. CURSO ESCOLAR 24-25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799"/>
  </r>
  <r>
    <n v="220240046843"/>
    <s v="AD"/>
    <d v="2024-10-09T00:00:00"/>
    <n v="22024007585"/>
    <s v="2024 06 3231 22699"/>
    <n v="2200"/>
    <x v="204"/>
    <s v="CUENTACUENTOS TEATRALIZADOS  PARA EL ALUMNADO DE LAS ESCUELAS INFANTILES MUNICIPALES. OCTUBRE A DIC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99"/>
  </r>
  <r>
    <n v="220240055073"/>
    <s v="AD"/>
    <d v="2024-11-20T00:00:00"/>
    <n v="22024007693"/>
    <s v="2024 11 1631 622"/>
    <n v="47904.17"/>
    <x v="825"/>
    <s v="DELIMITACIÓN Y VALLADO PARCELA MUNICIPAL PUNTO LIMPIO CAMINO VIEJO DE SIMANCAS. SERVICIO DE LIMPIEZA VIARIA."/>
    <s v="220"/>
    <s v="VALLADOLID"/>
    <s v="VALLADOLID"/>
    <x v="2"/>
    <s v="AdDirec - Adjudicación Directa"/>
    <s v="SinC - Sin Criterio"/>
    <x v="0"/>
    <x v="3"/>
    <s v="6"/>
    <s v="6. Inversiones reales"/>
    <s v="11"/>
    <x v="1"/>
    <s v="1631"/>
    <s v="1631. Limpieza viaria"/>
    <s v="62"/>
    <s v="622"/>
  </r>
  <r>
    <n v="220240055103"/>
    <s v="AD"/>
    <d v="2024-11-20T00:00:00"/>
    <n v="22024008636"/>
    <s v="2024 08 1341 22799"/>
    <n v="827.64"/>
    <x v="113"/>
    <s v="CARTELERÍA &quot;&quot;PARADAS TAXI&quot;&quot;"/>
    <s v="220"/>
    <s v="VALLADOLID"/>
    <s v="VALLADOLID"/>
    <x v="0"/>
    <s v="AdDirec - Adjudicación Directa"/>
    <s v="SinC - Sin Criterio"/>
    <x v="0"/>
    <x v="3"/>
    <s v="2"/>
    <s v="2. Gastos corrientes en bienes y servicios"/>
    <s v="08"/>
    <x v="5"/>
    <s v="1341"/>
    <s v="1341. Movilidad"/>
    <s v="22"/>
    <s v="22799"/>
  </r>
  <r>
    <n v="220240045522"/>
    <s v="AD"/>
    <d v="2024-10-03T00:00:00"/>
    <n v="22024007191"/>
    <s v="2024 06 3261 22699"/>
    <n v="740.52"/>
    <x v="113"/>
    <s v="IMPRESIÓN  Y SUMINISTRO REVISTA TAMAÑO A5 EMPATÍA HACIA LOS ANIMALES PARA ALUMNADO TALLERES GUÍA EDUCATIVA. 1 SEMANA.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699"/>
  </r>
  <r>
    <n v="220240046644"/>
    <s v="AD"/>
    <d v="2024-10-07T00:00:00"/>
    <n v="22024007598"/>
    <s v="2024 05 4314 22799"/>
    <n v="633.13"/>
    <x v="113"/>
    <s v="IMPRESION MATERIAL DE LA CAMPAÑA &quot;&quot;COMERCIO PROXIMO&quot;&quot; , TU PROXIMO DESTINO."/>
    <s v="220"/>
    <s v="VALLADOLID"/>
    <s v="VALLADOLID"/>
    <x v="0"/>
    <s v="AdDirec - Adjudicación Directa"/>
    <s v="SinC - Sin Criterio"/>
    <x v="0"/>
    <x v="3"/>
    <s v="2"/>
    <s v="2. Gastos corrientes en bienes y servicios"/>
    <s v="05"/>
    <x v="0"/>
    <s v="4314"/>
    <s v="4314. Actuaciones en materia de comercio minorista"/>
    <s v="22"/>
    <s v="22799"/>
  </r>
  <r>
    <n v="220240045519"/>
    <s v="AD"/>
    <d v="2024-10-03T00:00:00"/>
    <n v="22024006849"/>
    <s v="2024 10 2312 22699"/>
    <n v="580.79999999999995"/>
    <x v="113"/>
    <s v="IMPRESION Y MAQUETACION DEL LIBRO PARA  LA CELEBRACION DEL   EN EL DIA DEL MAYOR- INICIATIVAS SOCIAL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61687"/>
    <s v="AD"/>
    <d v="2024-12-18T00:00:00"/>
    <n v="22024009314"/>
    <s v="2024 07 1711 22199"/>
    <n v="465.05"/>
    <x v="113"/>
    <s v="Impresión de cartelería en gran formato para el Servicio de Parques y Jardines."/>
    <s v="220"/>
    <s v="VALLADOLID"/>
    <s v="VALLADOLID"/>
    <x v="1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199"/>
  </r>
  <r>
    <n v="220240057967"/>
    <s v="AD"/>
    <d v="2024-12-04T00:00:00"/>
    <n v="22024007191"/>
    <s v="2024 06 3261 22699"/>
    <n v="24.2"/>
    <x v="113"/>
    <s v="AMPLIACIÓN CTTO SUMINISTRO IMPRESIÓN REVISTA A5 EDUCACIÓN EMPATÍA HACIA LOS ANIMALES. 1 SEMANA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699"/>
  </r>
  <r>
    <n v="220240063230"/>
    <s v="AD"/>
    <d v="2024-12-26T00:00:00"/>
    <n v="22024009349"/>
    <s v="2024 11 1361 22199"/>
    <n v="2055.54"/>
    <x v="811"/>
    <s v="MATERIAL SANITARIO PARA LOS BOTIQUINES Y MOCHILAS DE PRIMEROS AUXILIOS PARA USO EN INTERVENCIONES DEL SEISPC"/>
    <n v="220"/>
    <s v="OURENSE"/>
    <s v="OURENSE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49922"/>
    <s v="D"/>
    <d v="2024-10-24T00:00:00"/>
    <n v="22024000456"/>
    <s v="2024 11 1621 22199"/>
    <n v="72.989999999999995"/>
    <x v="271"/>
    <s v="509-1000KG.   GANCHO C/DISPOS. SEGURIDAD  (17817) / 912- 4X 50    TORNILLO A...// AM EXP 18/2022 //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3924"/>
    <s v="D"/>
    <d v="2024-11-18T00:00:00"/>
    <n v="22024000440"/>
    <s v="2024 11 1621 214"/>
    <n v="72.599999999999994"/>
    <x v="82"/>
    <s v="MANO DE OBRA // M.O. D/M TURBO PARA SU VERIFICACIÓN Y DAR PRESUPUE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132"/>
    <s v="D"/>
    <d v="2024-12-20T00:00:00"/>
    <n v="22024000078"/>
    <s v="2024 03 9241 212"/>
    <n v="71.78"/>
    <x v="192"/>
    <s v="MATERIAL PINTURA PARA CC DELICIAS (ID 43701 // TKROM COSMOS EXTRA MATE BLANCO 12L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61622"/>
    <s v="AD"/>
    <d v="2024-12-18T00:00:00"/>
    <n v="22024008684"/>
    <s v="2024 10 2314 22613"/>
    <n v="217.8"/>
    <x v="663"/>
    <s v="ENTREGA TROFEOS CONCURSO PUCELA CHEF SEPTIEMBRE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7970"/>
    <s v="AD"/>
    <d v="2024-12-04T00:00:00"/>
    <n v="22024009134"/>
    <s v="2024 06 3231 22614"/>
    <n v="385"/>
    <x v="641"/>
    <s v="SERVICIO TRANSPORTE ALUMNADO PARA EL PLENO DE LA INFANCIA 2-12 Y PARA OTRAS  ACTUACIONES DE INFANCIA HASTA FIN DE AÑO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61698"/>
    <s v="AD"/>
    <d v="2024-12-18T00:00:00"/>
    <n v="22024009306"/>
    <s v="2024 02 1513 83100"/>
    <n v="411.39"/>
    <x v="7"/>
    <s v="Coordinación de segurilidad y salud en derribo de vivienda sita en la calle Azalea 24. R.I. 5_2021"/>
    <s v="220"/>
    <s v="VALLADOLID"/>
    <s v="VALLADOLID"/>
    <x v="0"/>
    <s v="PrAbier - Procedimiento Abierto"/>
    <s v="UniC - Único Criterio"/>
    <x v="2"/>
    <x v="3"/>
    <s v="8"/>
    <s v="8. Activos financieros"/>
    <s v="02"/>
    <x v="2"/>
    <s v="1513"/>
    <s v="1513. Licencias urbanísticas"/>
    <s v="83"/>
    <s v="83100"/>
  </r>
  <r>
    <n v="220240064953"/>
    <s v="D"/>
    <d v="2024-12-31T00:00:00"/>
    <n v="22024000749"/>
    <s v="2024 02 9332 212"/>
    <n v="6.61"/>
    <x v="267"/>
    <s v="T - Codigo de centro tramitador GE0011750 / 450700 - Clip metalico de sujeccion carril 17x7mm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4963"/>
    <s v="D"/>
    <d v="2024-12-31T00:00:00"/>
    <n v="22024000749"/>
    <s v="2024 02 9332 212"/>
    <n v="59.29"/>
    <x v="267"/>
    <s v="T - Codigo de centro tramitador GE0011750 / 29901040 - Manguera plana 2x0,75 color blanco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3858"/>
    <s v="D"/>
    <d v="2024-12-27T00:00:00"/>
    <n v="22024000449"/>
    <s v="2024 11 1631 22110"/>
    <n v="2052.77"/>
    <x v="276"/>
    <s v="BOLSA NEGRA 90X95 G-140 BDRPLTOTAL (1000 unid)  / BOLSA NEGRA 115X...// AM EXP 18/2022 // SERVICIO DE LIMPIEZA VIARI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10"/>
  </r>
  <r>
    <n v="220240064632"/>
    <s v="AD"/>
    <d v="2024-12-31T00:00:00"/>
    <n v="22024009587"/>
    <s v="2024 11 1621 22199"/>
    <n v="1881.82"/>
    <x v="839"/>
    <s v="SUMINISTRO REPUESTOS VARIOS PARA MAQUINARIA. // AM EXP 18/2022 // SERVICIO DE LIMPIEZA."/>
    <n v="22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5005"/>
    <s v="D"/>
    <d v="2024-12-31T00:00:00"/>
    <n v="22024003039"/>
    <s v="2024 08 1532 210"/>
    <n v="1860.17"/>
    <x v="249"/>
    <s v="M² BALDOSA ALISTE 20X20X6 ROJA / M² BALDOSA 50X50X6 ABUJARDADO FINO ROJO"/>
    <n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5001"/>
    <s v="D"/>
    <d v="2024-12-31T00:00:00"/>
    <n v="22024003039"/>
    <s v="2024 08 1532 210"/>
    <n v="1761.36"/>
    <x v="249"/>
    <s v="M² THERMATEX STAR SK (1000X600X15) / SACO CEMENTO GRIS 32.5 R"/>
    <n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8930"/>
    <s v="D"/>
    <d v="2024-12-31T00:00:00"/>
    <n v="22024003059"/>
    <s v="2024 08 1532 214"/>
    <n v="1728.52"/>
    <x v="285"/>
    <s v="7535LLT-  H.M.O.  REVISAR  ESTADO  DE FRENOS DESMONTANDO RUEDAS /   H.M.O.  SUSTITUIR PINZAS, PASTILLAS Y TESTIGOS DE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8960"/>
    <s v="D"/>
    <d v="2024-12-31T00:00:00"/>
    <n v="22024004612"/>
    <s v="2024 06 3321 629"/>
    <n v="1709.75"/>
    <x v="725"/>
    <s v="JESÚS / SCHNOZZER Y POTATO: ¡VAMOS A LA LUNA! / SCHNOZZER Y POTATO: ¡VAMOS DE AVENTURA! / TODO MAL / LOS DINGO DOCUS - L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7667"/>
    <s v="D"/>
    <d v="2024-12-31T00:00:00"/>
    <n v="22024000941"/>
    <s v="2024 06 3321 212"/>
    <n v="1701.08"/>
    <x v="166"/>
    <s v="Albarán: VA24/5084 Fecha: 26/11/24 / COLEGIO CONSTANZA MARTIN / - / CERRADURA 2010P HL / MANILLA CLASICA 913C/PLACA BS 9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63678"/>
    <s v="D"/>
    <d v="2024-12-27T00:00:00"/>
    <n v="22024000485"/>
    <s v="2024 10 2312 212"/>
    <n v="1672.38"/>
    <x v="267"/>
    <s v="MANTENIMIENTO, SUMINISTRO DE  EC-4665 - DOWNLIGHT SAGA 24W BLANCO 4000K CORTE Ø190mm PARA EL CVA ZONA SUR- INICIATIVAS 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8555"/>
    <s v="D"/>
    <d v="2024-12-31T00:00:00"/>
    <n v="22024000440"/>
    <s v="2024 11 1621 214"/>
    <n v="1640.09"/>
    <x v="285"/>
    <s v="1231LWY-COMPROBAR  SE  CALIENTA, REALIZAR PRUEBAS Y DETERMINAR AVERIA /   COMPROBAR  RELE  DEL  VENTILADOR  NO CORTA,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994"/>
    <s v="AD"/>
    <d v="2024-11-25T00:00:00"/>
    <n v="22024008720"/>
    <s v="2024 03 9241 22609"/>
    <n v="1045"/>
    <x v="316"/>
    <s v="NAVIDAD 2024: ACTUACIONES MAGO QUIQUE EN CC. ZONA SUR Y CIC NATIVIDAD ÁLVAREZ CHACÓN."/>
    <s v="220"/>
    <s v="BOECILLO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3883"/>
    <s v="D"/>
    <d v="2024-11-18T00:00:00"/>
    <n v="22024000484"/>
    <s v="2024 10 2312 212"/>
    <n v="71.63"/>
    <x v="247"/>
    <s v="MANT. SUMINISTRO DE  PELICULA PROTECTORA UNIVERS,ESPUMA POLIURETANO, DISCO GPR PORCELANIC PARA EL CVA DELICIAS- INICIATI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1764"/>
    <s v="D"/>
    <d v="2024-11-04T00:00:00"/>
    <n v="22024000940"/>
    <s v="2024 06 3232 212"/>
    <n v="71.41"/>
    <x v="247"/>
    <s v="SIKA 11FC PURFORM MARRON 300ML / SIKA 11FC PURFORM GRIS 300ML / SILICONA NEUTRA TRANSLUCID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5392"/>
    <s v="D"/>
    <d v="2024-11-21T00:00:00"/>
    <n v="22024001633"/>
    <s v="2024 07 1711 22199"/>
    <n v="70.81"/>
    <x v="517"/>
    <s v="DIAFRAGMA CARRETILLA JARDI NK300 RB10344 / VALE Nº 1773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4838"/>
    <s v="D"/>
    <d v="2024-10-02T00:00:00"/>
    <n v="22024004612"/>
    <s v="2024 06 3321 629"/>
    <n v="70.2"/>
    <x v="726"/>
    <s v="LOS AEROSTATOS / UNA SOMBRA BLANCA / VIÑEDOS DE SANGRE"/>
    <s v="300"/>
    <s v="POZUELO DE ALARCON"/>
    <s v="MADR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2971"/>
    <s v="AD"/>
    <d v="2024-12-23T00:00:00"/>
    <n v="22024009190"/>
    <s v="2024 01 4331 22799"/>
    <n v="1998.92"/>
    <x v="1072"/>
    <s v="ASISTENCIA DE APOYO A GERENCIA Y LABORES DE LOS TECNICOS EN DESARROLLO Y EJECUCION LABORES ESTRATEGIA COMUNICATIVA"/>
    <s v="220"/>
    <s v="ARROYO DE LA ENCOMIENDA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0324"/>
    <s v="D"/>
    <d v="2024-12-12T00:00:00"/>
    <n v="22024002262"/>
    <s v="2024 07 1721 22112"/>
    <n v="70.05"/>
    <x v="195"/>
    <s v="COMMENT|+++ EXPTE V. 18/2022 +++ / COMMENT|SERVICIO DE MEDIOAMBIENTE-AYTO DE VALLADOLID / COMMENT|ATT. LABORATORIO / COM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12"/>
  </r>
  <r>
    <n v="220240051509"/>
    <s v="D"/>
    <d v="2024-10-30T00:00:00"/>
    <n v="22024001638"/>
    <s v="2024 07 1711 214"/>
    <n v="70"/>
    <x v="511"/>
    <s v="BATERIA TECNIUM BTX7A-BS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2136"/>
    <s v="D"/>
    <d v="2024-12-20T00:00:00"/>
    <n v="22024000079"/>
    <s v="2024 03 9241 213"/>
    <n v="69.319999999999993"/>
    <x v="195"/>
    <s v="MATERIAL DE FERRETERÍA DIVERSO PARA CC PARQUESOL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5144"/>
    <s v="D"/>
    <d v="2024-10-02T00:00:00"/>
    <n v="22024000437"/>
    <s v="2024 10 2311 212"/>
    <n v="69.28"/>
    <x v="247"/>
    <s v="F - 9773 - CARGA GAS BOMBONA Y SILICONA - CENTRO INTEGRADO PSH - MUNDO INDUSTRIA. 1 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44920"/>
    <s v="D"/>
    <d v="2024-10-02T00:00:00"/>
    <n v="22024000749"/>
    <s v="2024 02 9332 212"/>
    <n v="69.209999999999994"/>
    <x v="247"/>
    <s v="PANTALLA AUTOM. 9-13 (PILA RECA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1774"/>
    <s v="D"/>
    <d v="2024-11-04T00:00:00"/>
    <n v="22024000942"/>
    <s v="2024 06 3231 212"/>
    <n v="68.98"/>
    <x v="249"/>
    <s v="SACO DE GRAVA 25 KG / SACO CEMENTO GRIS 32.5 R / SACA VACIA // EIM EL GLOB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45492"/>
    <s v="D"/>
    <d v="2024-10-03T00:00:00"/>
    <n v="22024000749"/>
    <s v="2024 02 9332 212"/>
    <n v="68.790000000000006"/>
    <x v="262"/>
    <s v="ALB: 24-223519 PED: 24-038519-1003 S/PED: PLAYA MORERAS / PB CODO 90º T-T DN 15 / COLLARIN ACERO DN 25-1/2&quot;&quot; / VALVULA B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2048"/>
    <s v="D"/>
    <d v="2024-12-20T00:00:00"/>
    <n v="22024000940"/>
    <s v="2024 06 3232 212"/>
    <n v="68.58"/>
    <x v="195"/>
    <s v="RUEDA SIRVEX 2-2461 GIR. POLIUR. / ALYCO MACETA ALBAÑIL 1 KG M/FIBRA V 196600 / *VARILLA ROSCADA ZINC M-12 / TUERCA DIN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980"/>
    <s v="D"/>
    <d v="2024-12-17T00:00:00"/>
    <n v="22024000440"/>
    <s v="2024 11 1621 214"/>
    <n v="68.06"/>
    <x v="284"/>
    <s v="TA24 1810 REPARACION 7419-LDY KMS.71490 HACER REFORMA EN FRENOS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109"/>
    <s v="D"/>
    <d v="2024-12-20T00:00:00"/>
    <n v="22024001638"/>
    <s v="2024 07 1711 214"/>
    <n v="68.06"/>
    <x v="284"/>
    <s v="TA24 2097 REPARACION 6747-KLN KMS.79123 REPARAR ENGANCHES DE CINTURONES ASIENTO CENTRAL, DE ESTE VEHICULO Y DEL 4416-KJX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57978"/>
    <s v="D"/>
    <d v="2024-12-04T00:00:00"/>
    <n v="22024000484"/>
    <s v="2024 10 2312 212"/>
    <n v="67.8"/>
    <x v="245"/>
    <s v="SUMINISTRO DE DANPIN PACK 10 REC. ANTIGOTA EXTRA 11CM PARA REPARACION DE PINTURA EN EL  CVA DELICIAS - INICIATIVAS SOC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2180"/>
    <s v="D"/>
    <d v="2024-12-20T00:00:00"/>
    <n v="22024000078"/>
    <s v="2024 03 9241 212"/>
    <n v="67.760000000000005"/>
    <x v="245"/>
    <s v="IBERSAT BLANCO 15L (P) ( CENTRO CIVICO ZONA SUR ID0043443 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44928"/>
    <s v="D"/>
    <d v="2024-10-02T00:00:00"/>
    <n v="22024000749"/>
    <s v="2024 02 9332 212"/>
    <n v="67.69"/>
    <x v="245"/>
    <s v="MONTOSINTET. BRILLANTE AMARILLO MEDIO 750ML ( MANTENIMIENTO  GE0011750 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8120"/>
    <s v="D"/>
    <d v="2024-12-04T00:00:00"/>
    <n v="22024000941"/>
    <s v="2024 06 3321 212"/>
    <n v="67.349999999999994"/>
    <x v="195"/>
    <s v="MESA RATAN PLEG. 61,5X61,5X73 CM  557N22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52376"/>
    <s v="D"/>
    <d v="2024-11-05T00:00:00"/>
    <n v="22024000484"/>
    <s v="2024 10 2312 212"/>
    <n v="67.13"/>
    <x v="166"/>
    <s v="MANTENIMIENTO, SUMINISTRO DE   MELAMINA LISA BLANCA  PARA REPARACIONES DEL  CVA LA VICTORIA- INICITIVAS SOC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45069"/>
    <s v="D"/>
    <d v="2024-10-02T00:00:00"/>
    <n v="22024000940"/>
    <s v="2024 06 3232 212"/>
    <n v="66.55"/>
    <x v="245"/>
    <s v="MONTOKRIL LISO BLANCO 15L (P) // MACÍAS PICAVE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8046"/>
    <s v="D"/>
    <d v="2024-12-04T00:00:00"/>
    <n v="22024000450"/>
    <s v="2024 11 1631 22199"/>
    <n v="66.55"/>
    <x v="245"/>
    <s v="MAGNUM+ BLANCO 15L ( VESTUARIO SERV. LIMPIEZA VALLE DE ARAN ID0041756 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9677"/>
    <s v="D"/>
    <d v="2024-12-10T00:00:00"/>
    <n v="22024000021"/>
    <s v="2024 11 1361 22199"/>
    <n v="66.17"/>
    <x v="247"/>
    <s v="CASQUILLO SCT-S-M8 / T. DIN 912 8.8 ZN  6X 45 / POLIMERO MULTIMATERIAL TURBO BL / CEPILLO ESCOBA/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6391"/>
    <s v="D"/>
    <d v="2024-10-07T00:00:00"/>
    <n v="22024000441"/>
    <s v="2024 11 1621 214"/>
    <n v="66.14"/>
    <x v="839"/>
    <s v="AMORTIGUADOR A GAS CC-5000 3CE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7654"/>
    <s v="D"/>
    <d v="2024-12-03T00:00:00"/>
    <n v="22024000942"/>
    <s v="2024 06 3231 212"/>
    <n v="65.95"/>
    <x v="192"/>
    <s v="XYLAZEL MET.OXIRITE FORJA GRIS 4LT  ( ESCUELA INFANTILES GE0011757 - MAFALDA Y G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51723"/>
    <s v="D"/>
    <d v="2024-11-04T00:00:00"/>
    <n v="22024000498"/>
    <s v="2024 10 2412 212"/>
    <n v="65.7"/>
    <x v="194"/>
    <s v="MANTENIMIENTO, SUMINISTRO DE  CANAL DE SUELO ANTRACITA 12X50 U48X  Y  CEYS MONTACK CINTA PARA EL JACINTO BENAVENTE-"/>
    <s v="300"/>
    <s v="BARCELONA"/>
    <s v="BARCELONA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2"/>
  </r>
  <r>
    <n v="220240055383"/>
    <s v="D"/>
    <d v="2024-11-21T00:00:00"/>
    <n v="22024002263"/>
    <s v="2024 07 1721 22199"/>
    <n v="65.69"/>
    <x v="193"/>
    <s v="ID: 0042229-CASA EL BARCO / BOMBILLO MCM EAN: 30-30 B-31252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99"/>
  </r>
  <r>
    <n v="220240058118"/>
    <s v="D"/>
    <d v="2024-12-04T00:00:00"/>
    <n v="22024000941"/>
    <s v="2024 06 3321 212"/>
    <n v="64.239999999999995"/>
    <x v="195"/>
    <s v="COLGADOR HAYA 3 POMOS BLANCO INOFIX / PICAPORTE LINCE UNIFICADO 8793-R / *ACEITE WD-40 500ML DOB ACC FLEXIBLE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51151"/>
    <s v="AD"/>
    <d v="2024-10-29T00:00:00"/>
    <n v="22024007899"/>
    <s v="2024 10 2312 213"/>
    <n v="87.12"/>
    <x v="591"/>
    <s v="REPARACION DE CALEFACCION DEL CVA DELICIAS- INICIATIVAS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3"/>
  </r>
  <r>
    <n v="220240055767"/>
    <s v="D"/>
    <d v="2024-11-25T00:00:00"/>
    <n v="22024000079"/>
    <s v="2024 03 9241 213"/>
    <n v="63.62"/>
    <x v="195"/>
    <s v="SUMINISTRO DE MATERIAL FERRETERÍA (COCINA) PARA C.C. JOSÉ LUIS MOSQUER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5769"/>
    <s v="D"/>
    <d v="2024-11-25T00:00:00"/>
    <n v="22024000079"/>
    <s v="2024 03 9241 213"/>
    <n v="63.53"/>
    <x v="195"/>
    <s v="SUMINISTRO DE MATERIAL FERRETERÍA (COCINA) PARA C.C. JOSÉ LUIS MOSQUER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5320"/>
    <s v="D"/>
    <d v="2024-11-21T00:00:00"/>
    <n v="22024000447"/>
    <s v="2024 11 1631 214"/>
    <n v="62.97"/>
    <x v="162"/>
    <s v="CONTACTR SE A9C20732 25A  2NA  230V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2187"/>
    <s v="AD"/>
    <d v="2024-11-05T00:00:00"/>
    <n v="22024007629"/>
    <s v="2024 10 2315 22799"/>
    <n v="220"/>
    <x v="1073"/>
    <s v="TALLER DE DANZA EN EL CENTRO DE IGUALDAD// NOV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799"/>
  </r>
  <r>
    <n v="220240053824"/>
    <s v="AD"/>
    <d v="2024-11-15T00:00:00"/>
    <n v="22024008585"/>
    <s v="2024 10 2312 22617"/>
    <n v="627"/>
    <x v="111"/>
    <s v="ACTIVIDAD DE CONVIVENCIA  EL DIA 18 DE DICIEMBRE ENTRE LOS USUARIOS Y FAMILIAS  DEL CENTRO OCUPACIONAL- INICIATIVAS SOC"/>
    <s v="220"/>
    <s v="CORESES"/>
    <s v="ZAMORA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17"/>
  </r>
  <r>
    <n v="220240063992"/>
    <s v="AD"/>
    <d v="2024-12-27T00:00:00"/>
    <n v="22024008699"/>
    <s v="2024 10 2312 22699"/>
    <n v="3300"/>
    <x v="111"/>
    <s v="CATERIN PARA LOS VOLUNTARIOS DE LOS CVA EL 5 DE DICIEMBRE- INICIATIVA SOCIALES"/>
    <n v="220"/>
    <s v="CORESES"/>
    <s v="ZAMORA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63992"/>
    <s v="AD"/>
    <d v="2024-12-27T00:00:00"/>
    <n v="22024008700"/>
    <s v="2024 10 2312 22699"/>
    <n v="4620"/>
    <x v="111"/>
    <s v="CATERIN PARA LOS VOLUNTARIOS DE LOS CVA EL 5 DE DICIEMBRE- INICIATIVA SOCIALES"/>
    <n v="220"/>
    <s v="CORESES"/>
    <s v="ZAMORA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53855"/>
    <s v="AD"/>
    <d v="2024-11-15T00:00:00"/>
    <n v="22024008466"/>
    <s v="2024 03 9241 22602"/>
    <n v="199.65"/>
    <x v="297"/>
    <s v="SPC 163/2024 DISEÑO GRÁFICO DE LA PROGRAMACIÓN DE NAVIDAD EN CENTROS CÍVICOS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2"/>
  </r>
  <r>
    <n v="220240052312"/>
    <s v="AD"/>
    <d v="2024-11-05T00:00:00"/>
    <n v="22024008120"/>
    <s v="2024 11 1321 626"/>
    <n v="2046.99"/>
    <x v="258"/>
    <s v="ADQUISICIÓN DE CÁMARAS DE VIDEO Y FOTOGRÁFICAS PARA POLICÍA MUNICIPAL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321"/>
    <s v="1321. Policía municipal"/>
    <s v="62"/>
    <s v="626"/>
  </r>
  <r>
    <n v="220240061664"/>
    <s v="AD"/>
    <d v="2024-12-18T00:00:00"/>
    <n v="22024009252"/>
    <s v="2024 11 1321 22699"/>
    <n v="49.8"/>
    <x v="258"/>
    <s v="TARJETAS MEMORIA PARA CÁMARA DE VIDEO GRABACIÓN ACCIDENTES DE TRÁFICO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699"/>
  </r>
  <r>
    <n v="220240046593"/>
    <s v="AD"/>
    <d v="2024-10-07T00:00:00"/>
    <n v="22024007481"/>
    <s v="2024 03 9241 22609"/>
    <n v="495"/>
    <x v="1074"/>
    <s v="MENUDO FIN DE SEMANA 2024 (2): ACTUACIÓN DEL GRUPO CALAMAR TEATRO EN C.C. PILARICA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6004"/>
    <s v="AD"/>
    <d v="2024-11-25T00:00:00"/>
    <n v="22024008777"/>
    <s v="2024 03 9241 22609"/>
    <n v="495"/>
    <x v="1075"/>
    <s v="PROGRAMACIÓN NAVIDAD: ESPECTÁCULO &quot;&quot;DE SUEÑOS Y SOÑANZAS&quot;&quot; DEL GRUPO LUCIÉRNAGAS TEATRO EN CC CANAL DE CASTILLA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3809"/>
    <s v="AD"/>
    <d v="2024-11-15T00:00:00"/>
    <n v="22024008387"/>
    <s v="2024 11 1321 212"/>
    <n v="5999.22"/>
    <x v="589"/>
    <s v="ACONDICIONAMIENTO DE LOS VESTUARIOS DE OFICIALES DE DISTRITO V DE POLICÍA MUNICIPAL"/>
    <s v="220"/>
    <s v="VALLADOLID"/>
    <s v="VALLADOLID"/>
    <x v="2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2"/>
  </r>
  <r>
    <n v="220240061702"/>
    <s v="AD"/>
    <d v="2024-12-18T00:00:00"/>
    <n v="22024009324"/>
    <s v="2024 03 9241 632"/>
    <n v="756.25"/>
    <x v="1076"/>
    <s v="SUMINISTRO DE BALDOSAS DE HORMIGÓN PARA REPONER PARTIDAS EN ESCALERAS DE C.C. RONDILLA"/>
    <s v="220"/>
    <s v="LAGUNA DE DUERO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61647"/>
    <s v="AD"/>
    <d v="2024-12-18T00:00:00"/>
    <n v="22024008387"/>
    <s v="2024 11 1321 212"/>
    <n v="1016.4"/>
    <x v="589"/>
    <s v="DOC.COMPLEM.A Nº 920240020861 REF.22024008387 POR AMPLIACIÓN OBRA VESTUARIO DE OFICIALES EN DISTRITO V POLICÍA MUNICIPAL"/>
    <s v="220"/>
    <s v="VALLADOLID"/>
    <s v="VALLADOLID"/>
    <x v="2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2"/>
  </r>
  <r>
    <n v="220240067410"/>
    <s v="D"/>
    <d v="2024-12-31T00:00:00"/>
    <n v="22024000440"/>
    <s v="2024 11 1621 214"/>
    <n v="1618.23"/>
    <x v="818"/>
    <s v="OR: 18857 - MATRICULA: 0370LDD / MANTENIMIENTO M ( 00175029 ) / CAMBIAR...// AM EXP 23/2020 // SERVICIO DE LIMPIEZA."/>
    <n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490"/>
    <s v="D"/>
    <d v="2024-10-03T00:00:00"/>
    <n v="22024000749"/>
    <s v="2024 02 9332 212"/>
    <n v="62.36"/>
    <x v="262"/>
    <s v="ALB: 24-223204 PED: 24-037974-1003 S/PED:  / UNECOL DESATASCADOR LIQUIDO USO PROFESIONAL BOTELLA 1L / MANGUITO ELECTROLI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1821"/>
    <s v="D"/>
    <d v="2024-11-04T00:00:00"/>
    <n v="22024000942"/>
    <s v="2024 06 3231 212"/>
    <n v="62.13"/>
    <x v="262"/>
    <s v="ALB: 24-222939 PED: 24-037595-1003 S/PED:  / OBRA ESCUELA INFANTIL MAFALDA Y GUILLE / TE 45º SANITARIO M-H DN 125 / TAP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53898"/>
    <s v="D"/>
    <d v="2024-11-18T00:00:00"/>
    <n v="22024001012"/>
    <s v="2024 11 1321 213"/>
    <n v="60.79"/>
    <x v="162"/>
    <s v="LAMPARA MZD LED STD A60 13W 4000K E27 FR ND / TASA ECORAEE   (R.DECRETO 208/2005) / LAMPARA MZD LED STD A60 13W 4000K E2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48582"/>
    <s v="D"/>
    <d v="2024-10-16T00:00:00"/>
    <n v="22024000456"/>
    <s v="2024 11 1621 22199"/>
    <n v="60.17"/>
    <x v="192"/>
    <s v="SPRAY SEGOPI-TECH BLANCO BRILLO RAL 9010 0,4LT / SPRAY URKI-FILLER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5763"/>
    <s v="D"/>
    <d v="2024-11-25T00:00:00"/>
    <n v="22024000079"/>
    <s v="2024 03 9241 213"/>
    <n v="60.14"/>
    <x v="267"/>
    <s v="SUMINISTRO DE MATERIAL PARA C.C. CASA CUNA (ID 43485 TEFA-138 - Resistencia para termo electrico NEGARRA 600W 230V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0436"/>
    <s v="D"/>
    <d v="2024-12-12T00:00:00"/>
    <n v="22024000940"/>
    <s v="2024 06 3232 212"/>
    <n v="60.02"/>
    <x v="192"/>
    <s v="TKROM SUPERCARRARA LISO ALBERO 15LT // CEIP GARCÍA QUINTAN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6121"/>
    <s v="D"/>
    <d v="2024-11-26T00:00:00"/>
    <n v="22024003065"/>
    <s v="2024 08 1651 214"/>
    <n v="60"/>
    <x v="286"/>
    <s v="REPARAR PINCHAZO ( CAMION 7694-JCZ )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1"/>
    <s v="214"/>
  </r>
  <r>
    <n v="220240060970"/>
    <s v="D"/>
    <d v="2024-12-17T00:00:00"/>
    <n v="22024000443"/>
    <s v="2024 11 1621 22104"/>
    <n v="59.71"/>
    <x v="365"/>
    <s v="BOTA SPINNING YOUTH S3 SRC Nº45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4"/>
  </r>
  <r>
    <n v="220240045428"/>
    <s v="D"/>
    <d v="2024-10-03T00:00:00"/>
    <n v="22024000506"/>
    <s v="2024 10 2412 22199"/>
    <n v="59.48"/>
    <x v="268"/>
    <s v="SUMINISTRO DE MATERIAL PARA EL   CURSO PINTURA DECORATIVA VI DEL C. DE F. PARA EL EMPLEO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1546"/>
    <s v="D"/>
    <d v="2024-10-30T00:00:00"/>
    <n v="22024003059"/>
    <s v="2024 08 1532 214"/>
    <n v="58.84"/>
    <x v="262"/>
    <s v="ALB: 24-226536 PED: 24-034343-1001 S/PED: 3611B66000 / REPARACION DE:MARTILLO MARCA:BOSCH MODELO: GBH 12  NS:3611B66000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2046"/>
    <s v="D"/>
    <d v="2024-12-20T00:00:00"/>
    <n v="22024000940"/>
    <s v="2024 06 3232 212"/>
    <n v="58.32"/>
    <x v="195"/>
    <s v="TORNI. DIN  933 8.8 C/EXA. 12X 80MM / TUERCA DIN  934 ZINC M-12 *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4645"/>
    <s v="D"/>
    <d v="2024-12-31T00:00:00"/>
    <n v="22024008434"/>
    <s v="2024 03 9241 625"/>
    <n v="25126.560000000001"/>
    <x v="1077"/>
    <s v="SE-PC 137/2024: SUMINISTRO DE MOBILIARIO EN CENTROS DE PARTICIPACIÓN CIUDADANA (LOTE 1 - CENTRO DOTACIONAL LAS FLORES)."/>
    <n v="300"/>
    <s v="CACERES"/>
    <s v="CACERES"/>
    <x v="1"/>
    <s v="PrNegSP - Procedimiento Negociado Sin Publicidad"/>
    <s v="MultiC - MultiCriterio"/>
    <x v="3"/>
    <x v="3"/>
    <s v="6"/>
    <s v="6. Inversiones reales"/>
    <s v="03"/>
    <x v="9"/>
    <s v="9241"/>
    <s v="9241. Participación ciudadana"/>
    <s v="62"/>
    <s v="625"/>
  </r>
  <r>
    <n v="220240053256"/>
    <s v="AD"/>
    <d v="2024-11-08T00:00:00"/>
    <n v="22024008144"/>
    <s v="2024 02 9332 22799"/>
    <n v="1041.1300000000001"/>
    <x v="199"/>
    <s v="MANTENIMIENTO PARA EL TRATAMIENTO TERMITAS EN EDIF.MUNICIPAL DE SANTA ANA."/>
    <s v="220"/>
    <s v="VILLANUBLA"/>
    <s v="VALLADOLID"/>
    <x v="0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2"/>
    <s v="22799"/>
  </r>
  <r>
    <n v="220240046647"/>
    <s v="AD"/>
    <d v="2024-10-07T00:00:00"/>
    <n v="22024007596"/>
    <s v="2024 03 9241 22609"/>
    <n v="990"/>
    <x v="1078"/>
    <s v="MENUDO FIN DE SEMANA 2024 (2): ESPECTÁCULOS CAMPACUENTO Y NATURTINA EN C.C. RONDILLA Y ZONA SUR"/>
    <s v="220"/>
    <s v="CABEZON DE PISUERGA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3860"/>
    <s v="AD"/>
    <d v="2024-11-15T00:00:00"/>
    <n v="22024008656"/>
    <s v="2024 03 9241 22609"/>
    <n v="495"/>
    <x v="1078"/>
    <s v="PROGRAMACIÓN 25N: REPRESENTACIÓN DE LA OBRA ROSAS NEGRAS DEL GRUPO ZOLOPOTROKO TEATRO EN C.C. ZONA ESTE"/>
    <s v="220"/>
    <s v="CABEZON DE PISUERGA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5109"/>
    <s v="AD"/>
    <d v="2024-11-20T00:00:00"/>
    <n v="22024008687"/>
    <s v="2024 03 9241 22609"/>
    <n v="495"/>
    <x v="1078"/>
    <s v="NAVIDAD MÁGICA 2024: ESPECTÁCULO NAVIMAGIA DEL GRUPO ZOLOPOTROKO TEATRO"/>
    <s v="220"/>
    <s v="CABEZON DE PISUERGA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2744"/>
    <s v="AD"/>
    <d v="2024-12-23T00:00:00"/>
    <n v="22024009443"/>
    <s v="2024 01 9207 22602"/>
    <n v="5445"/>
    <x v="1079"/>
    <s v="ADJUDICA ACCIÓN PUBLICITARIA EN PROVINCIA DE LA RUTA HOMENAJE A CONCHA VELASCO"/>
    <s v="220"/>
    <s v="MEDINA DEL CAMPO"/>
    <s v="VALLADOLID"/>
    <x v="0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602"/>
  </r>
  <r>
    <n v="220240061620"/>
    <s v="AD"/>
    <d v="2024-12-18T00:00:00"/>
    <n v="22024007655"/>
    <s v="2024 02 9331 22699"/>
    <n v="226.89"/>
    <x v="506"/>
    <s v="ELIMINACIÓN DE RESIDUCOS CONSTRUCCIÓN DE PARCELAS Y VIALES DE TITULARIDAD PÚBLICA.PARC.47900A013000220000YK.EXP.114/2024"/>
    <s v="220"/>
    <s v="MADRID"/>
    <s v="MADRID"/>
    <x v="0"/>
    <s v="PrAbier - Procedimiento Abierto"/>
    <s v="MultiC - MultiCriterio"/>
    <x v="2"/>
    <x v="3"/>
    <s v="2"/>
    <s v="2. Gastos corrientes en bienes y servicios"/>
    <s v="02"/>
    <x v="2"/>
    <s v="9331"/>
    <s v="9331. Gestión del patrimonio"/>
    <s v="22"/>
    <s v="22699"/>
  </r>
  <r>
    <n v="220240048009"/>
    <s v="AD"/>
    <d v="2024-10-14T00:00:00"/>
    <n v="22024007619"/>
    <s v="2024 06 3231 213"/>
    <n v="5632.03"/>
    <x v="349"/>
    <s v="SE-EIJI 11/2020 PS 3.2ª PROR CTTO MANTENIMIENTO EDIFICIOS.EIM. LOTE 2. AÑO 2024 ENLAZADO PROYECTO SUBV 5.632,08"/>
    <s v="220"/>
    <s v="VALLADOLID"/>
    <s v="VALLADOLID"/>
    <x v="0"/>
    <s v="PrAbier - Procedimiento Abierto"/>
    <s v="MultiC - MultiCriterio"/>
    <x v="1"/>
    <x v="3"/>
    <s v="2"/>
    <s v="2. Gastos corrientes en bienes y servicios"/>
    <s v="06"/>
    <x v="3"/>
    <s v="3231"/>
    <s v="3231. Escuelas infantiles"/>
    <s v="21"/>
    <s v="213"/>
  </r>
  <r>
    <n v="220240048009"/>
    <s v="AD"/>
    <d v="2024-10-14T00:00:00"/>
    <n v="22024007620"/>
    <s v="2024 06 3231 213"/>
    <n v="982.82"/>
    <x v="349"/>
    <s v="SE-EIJI 11/2020 PS 3.2ª PROR CTTO MANTENIMIENTO EDIFICIOS.EIM. LOTE 2. AÑO 2024 ENLAZADO PROYECTO SUBV 5.632,08"/>
    <s v="220"/>
    <s v="VALLADOLID"/>
    <s v="VALLADOLID"/>
    <x v="0"/>
    <s v="PrAbier - Procedimiento Abierto"/>
    <s v="MultiC - MultiCriterio"/>
    <x v="1"/>
    <x v="3"/>
    <s v="2"/>
    <s v="2. Gastos corrientes en bienes y servicios"/>
    <s v="06"/>
    <x v="3"/>
    <s v="3231"/>
    <s v="3231. Escuelas infantiles"/>
    <s v="21"/>
    <s v="213"/>
  </r>
  <r>
    <n v="220240048016"/>
    <s v="AD"/>
    <d v="2024-10-14T00:00:00"/>
    <n v="22024007666"/>
    <s v="2024 03 9241 22706"/>
    <n v="943.8"/>
    <x v="122"/>
    <s v="REDACCIÓN DE MEMORIA VALORADA PARA LAS OBRAS DE SALIDA DE EMERGENCIA DEL C.C. DELICIAS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46639"/>
    <s v="AD"/>
    <d v="2024-10-07T00:00:00"/>
    <n v="22024007574"/>
    <s v="2024 03 9241 22199"/>
    <n v="524.54"/>
    <x v="1077"/>
    <s v="SUMINISTRO DE 2.500 BOLSAS PARA PARAGÜEROS DE C.C. RONDILLA"/>
    <s v="220"/>
    <s v="CACERES"/>
    <s v="CACERES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48008"/>
    <s v="AD/"/>
    <d v="2024-10-14T00:00:00"/>
    <n v="22024001588"/>
    <s v="2024 06 3231 213"/>
    <n v="-0.03"/>
    <x v="349"/>
    <s v="SE-EIJI 11/2020 PS 3.2ª PROR CTTO MANTENIMIENTO EDIFICIOS.EIM. LOTE 2. AÑO 2024 CAMBIO DE PROYECTO"/>
    <s v="220"/>
    <s v="VALLADOLID"/>
    <s v="VALLADOLID"/>
    <x v="0"/>
    <s v="PrAbier - Procedimiento Abierto"/>
    <s v="MultiC - MultiCriterio"/>
    <x v="1"/>
    <x v="3"/>
    <s v="2"/>
    <s v="2. Gastos corrientes en bienes y servicios"/>
    <s v="06"/>
    <x v="3"/>
    <s v="3231"/>
    <s v="3231. Escuelas infantiles"/>
    <s v="21"/>
    <s v="213"/>
  </r>
  <r>
    <n v="220240062628"/>
    <s v="AD"/>
    <d v="2024-12-23T00:00:00"/>
    <n v="22024009093"/>
    <s v="2024 06 3321 632"/>
    <n v="17363.5"/>
    <x v="478"/>
    <s v="2024/PCM-01/000004 CTTO MENOR SUMINISTRO E INSTALACIÓN DE PUERTAS AUTOMÁTICAS BIBLIOTECA PARQUESOL.21 DIAS"/>
    <s v="220"/>
    <s v="VALLADOLID"/>
    <s v="VALLADOLID"/>
    <x v="1"/>
    <s v="AdDirec - Adjudicación Directa"/>
    <s v="SinC - Sin Criterio"/>
    <x v="0"/>
    <x v="3"/>
    <s v="6"/>
    <s v="6. Inversiones reales"/>
    <s v="06"/>
    <x v="3"/>
    <s v="3321"/>
    <s v="3321. Bibliotecas públicas"/>
    <s v="63"/>
    <s v="632"/>
  </r>
  <r>
    <n v="220240061446"/>
    <s v="AD"/>
    <d v="2024-12-18T00:00:00"/>
    <n v="22024009211"/>
    <s v="2024 03 9241 625"/>
    <n v="1367.3"/>
    <x v="478"/>
    <s v="SUMINISTRO DE ESPEJOS Y MAMPARA PARA CENTRO LAS FLORES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5"/>
  </r>
  <r>
    <n v="220240044805"/>
    <s v="AD"/>
    <d v="2024-10-01T00:00:00"/>
    <n v="22024006881"/>
    <s v="2024 03 9241 22609"/>
    <n v="605"/>
    <x v="311"/>
    <s v="MENUDO FIN DE SEMANA 2024 (2): ACTUACIÓN DE OKARINO TRAPISONDA EN C.I.C. SANTIAGO LÓPEZ"/>
    <s v="220"/>
    <s v="MADRID"/>
    <s v="MADR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8707"/>
    <s v="AD"/>
    <d v="2024-10-17T00:00:00"/>
    <n v="22024007743"/>
    <s v="2024 10 2412 22199"/>
    <n v="772.71"/>
    <x v="1080"/>
    <s v="SUMINISTRO DE PROYECTORES Y ALTAVOCES PARA EL CENTRO DE FORMACION PARA EL EMPLEO- JACINTO BENAVENTE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48008"/>
    <s v="AD/"/>
    <d v="2024-10-14T00:00:00"/>
    <n v="22024001589"/>
    <s v="2024 06 3231 213"/>
    <n v="-6614.82"/>
    <x v="349"/>
    <s v="SE-EIJI 11/2020 PS 3.2ª PROR CTTO MANTENIMIENTO EDIFICIOS.EIM. LOTE 2. AÑO 2024 CAMBIO DE PROYECTO"/>
    <s v="220"/>
    <s v="VALLADOLID"/>
    <s v="VALLADOLID"/>
    <x v="0"/>
    <s v="PrAbier - Procedimiento Abierto"/>
    <s v="MultiC - MultiCriterio"/>
    <x v="1"/>
    <x v="3"/>
    <s v="2"/>
    <s v="2. Gastos corrientes en bienes y servicios"/>
    <s v="06"/>
    <x v="3"/>
    <s v="3231"/>
    <s v="3231. Escuelas infantiles"/>
    <s v="21"/>
    <s v="213"/>
  </r>
  <r>
    <n v="220240051217"/>
    <s v="AD"/>
    <d v="2024-10-29T00:00:00"/>
    <n v="22024008009"/>
    <s v="2024 06 3231 22614"/>
    <n v="2979.26"/>
    <x v="397"/>
    <s v="SUMINISTRO DE MATERIALES DE DIFUSIÓN DÍA MUNDIAL DE LA INFANCIA 2024: CARTELES, CALENDARIOS Y CUADERNOS. 15 DIAS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61637"/>
    <s v="AD"/>
    <d v="2024-12-18T00:00:00"/>
    <n v="22024008009"/>
    <s v="2024 06 3231 22614"/>
    <n v="969.94"/>
    <x v="397"/>
    <s v="AMPLIACIÓN SUMINISTRO MATERIALES DIFUSIÓN DIA MUNDIAL DE LA INFANCIA. 15 DÍAS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51580"/>
    <s v="D"/>
    <d v="2024-10-30T00:00:00"/>
    <n v="22024005836"/>
    <s v="2024 01 9312 22706"/>
    <n v="24999.99"/>
    <x v="1081"/>
    <s v="ADJUDICACION CONTRATO SUMINISTRO LICENCIAS APLICACION FISCALIZACION SCIPION. ANUALIDAD 2024"/>
    <s v="300"/>
    <s v="SANTIAGO DE COMPOSTELA"/>
    <s v="LA CORUÑA"/>
    <x v="0"/>
    <s v="PrAbier - Procedimiento Abierto"/>
    <s v="MultiC - MultiCriterio"/>
    <x v="1"/>
    <x v="3"/>
    <s v="2"/>
    <s v="2. Gastos corrientes en bienes y servicios"/>
    <s v="01"/>
    <x v="10"/>
    <s v="9312"/>
    <s v="9312. Intervención general"/>
    <s v="22"/>
    <s v="22706"/>
  </r>
  <r>
    <n v="220240068676"/>
    <s v="D"/>
    <d v="2024-12-31T00:00:00"/>
    <n v="22024000022"/>
    <s v="2024 11 1361 214"/>
    <n v="1616.04"/>
    <x v="285"/>
    <s v="SUSTITUIR  ACEITE,  FILTROS DE ACEITE, HABITACULO, AIRE, COMBUSTIBLES, REVISAR NIVELES///SERV. EXTINCION INCENDIOS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7599"/>
    <s v="D"/>
    <d v="2024-12-31T00:00:00"/>
    <n v="22024001012"/>
    <s v="2024 11 1321 213"/>
    <n v="1594.36"/>
    <x v="267"/>
    <s v="T - Codigo de centro tramitador GE0003952 / SDCZ73-032G-G46 - Sandisk Ultra Flair 32GB USB 3.0 / CT2000X9SSD9 - Crucial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46594"/>
    <s v="AD"/>
    <d v="2024-10-07T00:00:00"/>
    <n v="22024007482"/>
    <s v="2024 03 9241 213"/>
    <n v="48.4"/>
    <x v="351"/>
    <s v="ARREGLO DE TELÓN EN EL TEATRO DEL CENTRO CÍVICO CASA CUNA.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46785"/>
    <s v="AD"/>
    <d v="2024-10-08T00:00:00"/>
    <n v="22024007646"/>
    <s v="2024 03 9241 22609"/>
    <n v="495"/>
    <x v="308"/>
    <s v="MENUDO FIN DE SEMANA 2024 (2): ESPECTÁCULO &quot;&quot;QUE PACHA MAMA&quot;&quot; EN C.C. PARQUESOL"/>
    <s v="220"/>
    <s v="SIMANCAS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4784"/>
    <s v="AD"/>
    <d v="2024-10-01T00:00:00"/>
    <n v="22024006856"/>
    <s v="2024 10 2314 22613"/>
    <n v="644.91999999999996"/>
    <x v="1082"/>
    <s v="UTENSILIOS DE COCINA PARA EL CONCURSO PUCELA  CHEF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64955"/>
    <s v="D"/>
    <d v="2024-12-31T00:00:00"/>
    <n v="22024000749"/>
    <s v="2024 02 9332 212"/>
    <n v="357.57"/>
    <x v="193"/>
    <s v="SIN ID-MANTENIMIENTO / FLEX.MEDID  5MT 25MM 8195M MAGNETICO / SIN ID-MANTENIMIENTO / TRANSPOR. ANGULOS 160MM ACHA 17-113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4961"/>
    <s v="D"/>
    <d v="2024-12-31T00:00:00"/>
    <n v="22024000749"/>
    <s v="2024 02 9332 212"/>
    <n v="51.75"/>
    <x v="193"/>
    <s v="Nº OR: 6112 - Entrada: 18/10/2024 09:05:25 Nº Serie: S/N / Marca: GENERADOR / Modelo: ROJO / *DESMONTAJE Y LIMPIEZA CARB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4991"/>
    <s v="D"/>
    <d v="2024-12-31T00:00:00"/>
    <n v="22024000749"/>
    <s v="2024 02 9332 212"/>
    <n v="296.45"/>
    <x v="193"/>
    <s v="SIN ID-MANTENIMIENTO / BOMBILLO TESA TE5R 40x10 LN AMAESTRADO 35677F / BOMBILLO TESA TE5R 40x10 LN AMAESTRADO 35617F / M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7853"/>
    <s v="D"/>
    <d v="2024-12-31T00:00:00"/>
    <n v="22024000749"/>
    <s v="2024 02 9332 212"/>
    <n v="46.89"/>
    <x v="193"/>
    <s v="CENTRO DE MANTENIMIENTO / BOSCH EMPUÑADURA 160202508E GSH 11 E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7401"/>
    <s v="D"/>
    <d v="2024-12-31T00:00:00"/>
    <n v="22024004613"/>
    <s v="2024 06 3321 629"/>
    <n v="1591.09"/>
    <x v="191"/>
    <s v="DVD EL CIELO NO PUEDE ESPERAR / DVD EL COLOR PURPURA / EL MAESTRO QUE PROMETIO EL MAR DVD / DVD EL SOL DEL FUTURO /LOTE2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5011"/>
    <s v="D"/>
    <d v="2024-12-31T00:00:00"/>
    <n v="22024004636"/>
    <s v="2024 01 9206 22001"/>
    <n v="1538.97"/>
    <x v="191"/>
    <s v="CARTEL FIESTAS VALLADOLID - CASA SUBASTAS"/>
    <n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001"/>
  </r>
  <r>
    <n v="220240068485"/>
    <s v="D"/>
    <d v="2024-12-31T00:00:00"/>
    <n v="22024004613"/>
    <s v="2024 06 3321 629"/>
    <n v="1505.8"/>
    <x v="191"/>
    <s v="DEADPOOL COL. 3 PELICULAS DVD / DEL REVES COL 2 DVD / DEL REVES 2 DVD / EL ARCA DE NOE DVD / EL CONSENTIMIENTO DVD / EL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7170"/>
    <s v="D"/>
    <d v="2024-12-31T00:00:00"/>
    <n v="22024000022"/>
    <s v="2024 11 1361 214"/>
    <n v="1469.77"/>
    <x v="285"/>
    <s v="H.M.O.  SUSTITUIR  ACEITE  MOTOR, FILTROS  DE  ACEITE,  GASOIL,  AIRE,  SECADOR, DIRECCION. ADBLUE, RESPIRADERO, ENGR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6977"/>
    <s v="D"/>
    <d v="2024-12-31T00:00:00"/>
    <n v="22024000079"/>
    <s v="2024 03 9241 213"/>
    <n v="1464.85"/>
    <x v="195"/>
    <s v="MATERIAL DE FERRETERÍA PARA VARIOS CENTROS CÍV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6658"/>
    <s v="AD"/>
    <d v="2024-10-07T00:00:00"/>
    <n v="22024007547"/>
    <s v="2024 11 1321 22601"/>
    <n v="1474.08"/>
    <x v="762"/>
    <s v="ACTO HOMENAJE COMISARIA DISTRITO 2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601"/>
  </r>
  <r>
    <n v="220240044872"/>
    <s v="D"/>
    <d v="2024-10-02T00:00:00"/>
    <n v="22024000940"/>
    <s v="2024 06 3232 212"/>
    <n v="57.83"/>
    <x v="409"/>
    <s v="MACHON ROSCADO LATON 1&quot;&quot; / TE IGUAL ROSCA HEMBRA LATON 1&quot;&quot; / VALVULA ESFERA H-H 1&quot;&quot; PALANCA INOX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5484"/>
    <s v="D"/>
    <d v="2024-10-03T00:00:00"/>
    <n v="22024000749"/>
    <s v="2024 02 9332 212"/>
    <n v="56.8"/>
    <x v="263"/>
    <s v="GARRAFA ADBLUE 10LT. C/FLEX 23 / GARRAFA ADBLUE 10LT. C/FLEX 23 / LIMPIA CRISTALES 500 ML / LIMPIA SALPIC. 1000 ML. BAYE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2023"/>
    <s v="D"/>
    <d v="2024-12-20T00:00:00"/>
    <n v="22024003039"/>
    <s v="2024 08 1532 210"/>
    <n v="56.18"/>
    <x v="165"/>
    <s v="ALUMBRADO PÚBLICO (  GE 0003827 ID 42289 DESTINO: SOTO DE MEDENILLA NAVE 2 ) / 2 PLETINA DE 40X4 S 275 JR / TUBO RECTANG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1010"/>
    <s v="D"/>
    <d v="2024-12-17T00:00:00"/>
    <n v="22024000456"/>
    <s v="2024 11 1621 22199"/>
    <n v="55.87"/>
    <x v="193"/>
    <s v="ID: 0042886-C/ ASTROFISICO / MANILLA AMIG 280x45 MOD. 1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8231"/>
    <s v="D"/>
    <d v="2024-12-04T00:00:00"/>
    <n v="22024000440"/>
    <s v="2024 11 1621 214"/>
    <n v="55.6"/>
    <x v="285"/>
    <s v="PREPARACION ESTACION E.A.SY. /  LECTURA MEMORIA AVERIAS Y CANCELACION /  L...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138"/>
    <s v="D"/>
    <d v="2024-11-21T00:00:00"/>
    <n v="22024000021"/>
    <s v="2024 11 1361 22199"/>
    <n v="55.54"/>
    <x v="162"/>
    <s v="MECANISMO DESCARGA D2D CON PULSADORES PARA TRABAJOS REALIZADOS POR EL SERV.  DE MANTENIMIENTO//SERV. EXTINCION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2378"/>
    <s v="D"/>
    <d v="2024-11-05T00:00:00"/>
    <n v="22024002262"/>
    <s v="2024 07 1721 22112"/>
    <n v="55.37"/>
    <x v="162"/>
    <s v="CLAVIJA LEGRAND 50342 CAU IP44 / MT CANAL LEGRAND 648906 ADHESIVA 32X16 / BASE 4TO SOLERA 8004 S/CABLE / MT CANAL UNEX 7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12"/>
  </r>
  <r>
    <n v="220240055296"/>
    <s v="D"/>
    <d v="2024-11-21T00:00:00"/>
    <n v="22024001045"/>
    <s v="2024 11 3111 22199"/>
    <n v="54.45"/>
    <x v="245"/>
    <s v="NEVADA + BLANCO 15L ( CASA DEL BARCO ID0041698 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51393"/>
    <s v="D"/>
    <d v="2024-10-30T00:00:00"/>
    <n v="22024001638"/>
    <s v="2024 07 1711 214"/>
    <n v="54.21"/>
    <x v="513"/>
    <s v="MONTAJE LLANTA 4 / CAM 3.00-4 / REPARA RUEDA DUMPER / MONTAJE LLANTA 12 / PARCHE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64630"/>
    <s v="AD"/>
    <d v="2024-12-31T00:00:00"/>
    <n v="22024009585"/>
    <s v="2024 11 1621 22199"/>
    <n v="1444.98"/>
    <x v="848"/>
    <s v="SUMINISTRO PIEZAS CALDELERÍA PARA CONTENEDORES METÁLICOS DE PAPEL Y CARTÓN. // AM EXP 18/2022 // SERVICIO DE LIMPIEZA."/>
    <n v="220"/>
    <s v="CIGALES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8822"/>
    <s v="D"/>
    <d v="2024-12-31T00:00:00"/>
    <n v="22024004613"/>
    <s v="2024 06 3321 629"/>
    <n v="1402.6"/>
    <x v="932"/>
    <s v="KAC1265            ­FELICES 50! ( FORMATO    DVD ) / KAC1247            ­SALTA! ( FORMATO    DVD ) / AR14201S   LOTE 2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3861"/>
    <s v="D"/>
    <d v="2024-12-27T00:00:00"/>
    <n v="22024000456"/>
    <s v="2024 11 1621 22199"/>
    <n v="1377.91"/>
    <x v="276"/>
    <s v="MT MANGUERA KLIA -C 20 BAR DE 10X17MM MULTI / VASO 1/4 PUNTA HEX...// AM EXP 18/2022 // SERVICIO DE LIMPIEZ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4721"/>
    <s v="D"/>
    <d v="2024-12-31T00:00:00"/>
    <n v="22024003039"/>
    <s v="2024 08 1532 210"/>
    <n v="1335.84"/>
    <x v="268"/>
    <s v="ALBARAN: AV24/06567 F: 06/11/2024 / GRUPO E. DAGARTECH DGH 9000 B MOTOR HONDA"/>
    <n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3573"/>
    <s v="AD"/>
    <d v="2024-12-27T00:00:00"/>
    <n v="22024009580"/>
    <s v="2024 11 1621 22199"/>
    <n v="1298.17"/>
    <x v="195"/>
    <s v="SUMINISTRO MATERIAL FERRETERÍA. // AM 18/2022 // SERVICIO DE LIMPIEZA."/>
    <n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6935"/>
    <s v="D"/>
    <d v="2024-12-31T00:00:00"/>
    <n v="22024001637"/>
    <s v="2024 07 1711 213"/>
    <n v="1285.6300000000001"/>
    <x v="193"/>
    <s v="MANO DE OBRA / WALKER INTERRUPTOR REF. 5941-5 / MANO DE OBRA -SIN CARGO / MANO DE OBRA / ENCHUFE MONOFASICO 220V / MANO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8499"/>
    <s v="D"/>
    <d v="2024-12-31T00:00:00"/>
    <n v="22024004612"/>
    <s v="2024 06 3321 629"/>
    <n v="1156.03"/>
    <x v="191"/>
    <s v="EL MAPA DE UN MUNDO NUEVO / HISTORIA DE UN PIANO. 31887 / EL NIÑO / UN LUGAR SOLEADO PARA GENTE SOMBRIA / EL ALIENTO DE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3574"/>
    <s v="AD"/>
    <d v="2024-12-27T00:00:00"/>
    <n v="22024009581"/>
    <s v="2024 11 1621 22199"/>
    <n v="1148.3499999999999"/>
    <x v="798"/>
    <s v="REPUESTOS PIEZAS HIDRÁULICAS. // AM EXP 18/2022 // SERVICIO DE LIMPIEZA."/>
    <n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8757"/>
    <s v="D"/>
    <d v="2024-12-31T00:00:00"/>
    <n v="22024000456"/>
    <s v="2024 11 1621 22199"/>
    <n v="1135.42"/>
    <x v="798"/>
    <s v="Alb. A24/185607 de 02/12/2024 / LATIGUILLO HIDRAULICO S/MUESTRA / Alb. A24/185648 de 03/12/2024 / DESMONTAR CILINDROS D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479"/>
    <s v="D"/>
    <d v="2024-12-31T00:00:00"/>
    <n v="22024004613"/>
    <s v="2024 06 3321 629"/>
    <n v="1080.93"/>
    <x v="934"/>
    <s v="PEQUEÑAS CASUALIDADES ( notas: Centro de Bibliotecas Municipales de Valladolid. Monasterio de San Benito.;  ) / LOTE 2"/>
    <n v="300"/>
    <s v="BARCELONA"/>
    <s v="BARCELONA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8543"/>
    <s v="D"/>
    <d v="2024-12-31T00:00:00"/>
    <n v="22024000444"/>
    <s v="2024 11 1621 22110"/>
    <n v="1070.25"/>
    <x v="276"/>
    <s v="BOLSA NEGRA 115X150 G-150 BDRPLTOTAL (1000uni)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10"/>
  </r>
  <r>
    <n v="220240063575"/>
    <s v="AD"/>
    <d v="2024-12-27T00:00:00"/>
    <n v="22024009582"/>
    <s v="2024 11 1621 22199"/>
    <n v="1052.72"/>
    <x v="271"/>
    <s v="SUMINISTRO MATERIAL FERRETERÍA. // AM EXP 18/2022 // SERVICIO DE LIMPIEZA."/>
    <n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9188"/>
    <s v="D"/>
    <d v="2024-12-31T00:00:00"/>
    <n v="22024000941"/>
    <s v="2024 06 3321 212"/>
    <n v="1050.45"/>
    <x v="193"/>
    <s v="BIBLIOTECA PARQUESOL-ID43796 / TUBO ACERO D-2440 11/4&quot;&quot;N S/SOLDA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66971"/>
    <s v="D"/>
    <d v="2024-12-31T00:00:00"/>
    <n v="22024000022"/>
    <s v="2024 11 1361 214"/>
    <n v="1035.42"/>
    <x v="285"/>
    <s v="0095DWZ-H.M.O.  SUSTITUIR  ACEITE, FILTRO  DE  ACEITE,  FILTRO  HABITACULO,  AIRE, COMBUSTIBLE  Y TAPON DEL MISMO, DIR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56031"/>
    <s v="AD"/>
    <d v="2024-11-25T00:00:00"/>
    <n v="22024008862"/>
    <s v="2024 03 9241 632"/>
    <n v="482.75"/>
    <x v="244"/>
    <s v="SUMINISTRO DE REJILLAS METÁLICAS PARA OBRA INSTALACIÓN TRAMEX EN CUBIERTA CENTRO LAS FLORES"/>
    <s v="220"/>
    <s v="VALLADOLID (POLIGONO SAN CRISTOBAL)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55999"/>
    <s v="AD"/>
    <d v="2024-11-25T00:00:00"/>
    <n v="22024008763"/>
    <s v="2024 03 9241 212"/>
    <n v="222.33"/>
    <x v="244"/>
    <s v="SUMINISTRO DE PANELES METÁLICOS PARA VENTANAS DEL C.I.C. CONDE ANSÚREZ"/>
    <s v="220"/>
    <s v="VALLADOLID (POLIGONO SAN CRISTOBAL)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57957"/>
    <s v="AD"/>
    <d v="2024-12-04T00:00:00"/>
    <n v="22024009000"/>
    <s v="2024 10 2314 22613"/>
    <n v="781"/>
    <x v="1083"/>
    <s v="REALIZACION TALLERES PREVENCION CONDUCTA SUICIDA CC, CVA, ESPACIO JOVEN NORTE, CMI DIC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7917"/>
    <s v="AD"/>
    <d v="2024-12-04T00:00:00"/>
    <n v="22024008993"/>
    <s v="2024 11 1321 213"/>
    <n v="1868.17"/>
    <x v="1084"/>
    <s v="REPOSICIÓN DE ELEMENTOS EN VEHÍCULOS DE POLICÍA MUNICIPAL"/>
    <s v="220"/>
    <s v="VILLASAR DE DALT"/>
    <s v="BARCELONA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3"/>
  </r>
  <r>
    <n v="220240057944"/>
    <s v="AD"/>
    <d v="2024-12-04T00:00:00"/>
    <n v="22024009150"/>
    <s v="2024 09 4321 22699"/>
    <n v="1452"/>
    <x v="1085"/>
    <s v="GASTOS GRABACION CONCIERTO LUX DEI ADVENTUS  PARA DIFUSION EN REDES"/>
    <s v="220"/>
    <s v="ZARATAN"/>
    <s v="VALLADOL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699"/>
  </r>
  <r>
    <n v="220240044783"/>
    <s v="AD"/>
    <d v="2024-10-01T00:00:00"/>
    <n v="22024006818"/>
    <s v="2024 10 2314 22613"/>
    <n v="225.03"/>
    <x v="1086"/>
    <s v="REGALO MIEMBROS DEL JURADO Y COLABORADORES CONCURSO DE BOCADILLOS SALUDABLES &quot;&quot;PUCELA CHEF&quot;&quot; MARCOS FLOR / SEPTIEMBRE 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48714"/>
    <s v="AD"/>
    <d v="2024-10-17T00:00:00"/>
    <n v="22024007754"/>
    <s v="2024 05 4312 632"/>
    <n v="150.21"/>
    <x v="7"/>
    <s v="SERVICIO SEGURIDAD Y SALUD DE LAS OBRAS REPARACION DE LA CUBIERTA DEL MERCADO DEL VAL."/>
    <s v="220"/>
    <s v="VALLADOLID"/>
    <s v="VALLADOLID"/>
    <x v="2"/>
    <s v="PrAbier - Procedimiento Abierto"/>
    <s v="MultiC - MultiCriterio"/>
    <x v="2"/>
    <x v="3"/>
    <s v="6"/>
    <s v="6. Inversiones reales"/>
    <s v="05"/>
    <x v="0"/>
    <s v="4312"/>
    <s v="4312. Mercados"/>
    <s v="63"/>
    <s v="632"/>
  </r>
  <r>
    <n v="220240061950"/>
    <s v="AD"/>
    <d v="2024-12-19T00:00:00"/>
    <n v="22024008926"/>
    <s v="2024 02 1511 609"/>
    <n v="177681.71"/>
    <x v="1087"/>
    <s v="APROBAR PLAN INTERANUAL ABONO GTO.URBAN.U.A.UNICA DEL SECTOR Se(O) 59-01 NUEVO HOSPITAL ZAMBRANA (ANTIG. APE 63)."/>
    <s v="220"/>
    <s v="VALLADOLID"/>
    <s v="VALLADOLID"/>
    <x v="3"/>
    <s v="PrAbier - Procedimiento Abierto"/>
    <s v="MultiC - MultiCriterio"/>
    <x v="1"/>
    <x v="3"/>
    <s v="6"/>
    <s v="6. Inversiones reales"/>
    <s v="02"/>
    <x v="2"/>
    <s v="1511"/>
    <s v="1511. Planficación y gestión del urbanismo"/>
    <s v="60"/>
    <s v="609"/>
  </r>
  <r>
    <n v="220240062737"/>
    <s v="AD"/>
    <d v="2024-12-23T00:00:00"/>
    <n v="22024009258"/>
    <s v="2024 10 2311 213"/>
    <n v="229.9"/>
    <x v="610"/>
    <s v="REVISION Y REPARACION CALDERA Y RADIADORES POR FUGAS ALOJ PROVISIONAL VVDA SOCIAL CALLE SALUD 15 2 DCHA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1"/>
    <s v="213"/>
  </r>
  <r>
    <n v="220240064567"/>
    <s v="AD"/>
    <d v="2024-12-30T00:00:00"/>
    <n v="22024009104"/>
    <s v="2024 11 1321 213"/>
    <n v="234.92"/>
    <x v="246"/>
    <s v="SUMINISTRO ELEMENTOS DE FONTANERÍA DEPENDENCIAS POLICÍA MUNICIPAL"/>
    <n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3"/>
  </r>
  <r>
    <n v="220240051376"/>
    <s v="AD"/>
    <d v="2024-10-30T00:00:00"/>
    <n v="22024008062"/>
    <s v="2024 11 1321 22699"/>
    <n v="237.6"/>
    <x v="772"/>
    <s v="SUMINISTRO DE AGUA PARA POLICÍA MUNICIPAL PARA LAS FIESTAS VIRGEN DE SAN LORENZO 2024"/>
    <s v="220"/>
    <s v="BURGOS"/>
    <s v="BURGOS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699"/>
  </r>
  <r>
    <n v="220240046845"/>
    <s v="D"/>
    <d v="2024-10-09T00:00:00"/>
    <n v="22024005442"/>
    <s v="2024 0550 4312 635"/>
    <n v="87566.49"/>
    <x v="372"/>
    <s v="LICITACION MOBILIARIO PARA MERCADO MARQUESINA"/>
    <s v="300"/>
    <s v="VALLADOLID"/>
    <s v="VALLADOLID"/>
    <x v="1"/>
    <s v="PrAbier - Procedimiento Abierto"/>
    <s v="MultiC - MultiCriterio"/>
    <x v="1"/>
    <x v="3"/>
    <n v="6"/>
    <s v="6. Inversiones reales"/>
    <s v="05"/>
    <x v="0"/>
    <n v="4312"/>
    <s v="4312. Mercados"/>
    <n v="63"/>
    <n v="635"/>
  </r>
  <r>
    <n v="220240052195"/>
    <s v="AD"/>
    <d v="2024-11-05T00:00:00"/>
    <n v="22024008022"/>
    <s v="2024 10 2312 212"/>
    <n v="242"/>
    <x v="171"/>
    <s v="CONTENEDORES  DE ESCOMBRO QUE SE  NECESITAN PARA  REALIZAR LAS REPARACIONES  DEL CVA DELICIAS- INICIATIVAS SOCIALES"/>
    <s v="220"/>
    <s v="LA FLECHA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61676"/>
    <s v="AD"/>
    <d v="2024-12-18T00:00:00"/>
    <n v="22024009279"/>
    <s v="2024 02 1513 83100"/>
    <n v="41.44"/>
    <x v="7"/>
    <s v="Coordinación seguridad y salud en derribo calle Olmedo 4. Expediente R.I. 1_2022"/>
    <s v="220"/>
    <s v="VALLADOLID"/>
    <s v="VALLADOLID"/>
    <x v="0"/>
    <s v="PrAbier - Procedimiento Abierto"/>
    <s v="UniC - Único Criterio"/>
    <x v="2"/>
    <x v="3"/>
    <s v="8"/>
    <s v="8. Activos financieros"/>
    <s v="02"/>
    <x v="2"/>
    <s v="1513"/>
    <s v="1513. Licencias urbanísticas"/>
    <s v="83"/>
    <s v="83100"/>
  </r>
  <r>
    <n v="220240064987"/>
    <s v="D"/>
    <d v="2024-12-31T00:00:00"/>
    <n v="22024000749"/>
    <s v="2024 02 9332 212"/>
    <n v="8.0500000000000007"/>
    <x v="195"/>
    <s v="COMMENT|SAN BENITO PUERTA 10 / *BURLETE MIARCO CAUC E MARRON 9MMX6MT RANGER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8832"/>
    <s v="D"/>
    <d v="2024-12-31T00:00:00"/>
    <n v="22024000749"/>
    <s v="2024 02 9332 212"/>
    <n v="6.35"/>
    <x v="195"/>
    <s v="COMMENT|CASA CONSISTORIAL / CERRADURA KEYA MUEBLE VARILLA 200062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9755"/>
    <s v="D"/>
    <d v="2024-12-10T00:00:00"/>
    <n v="22024000079"/>
    <s v="2024 03 9241 213"/>
    <n v="53.93"/>
    <x v="195"/>
    <s v="MATERIAL FERRETERÍA C.C. PILARICA (ID 43609) / / JGO MANILLA CLOVAN PINT. BLANCO 30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5737"/>
    <s v="D"/>
    <d v="2024-11-25T00:00:00"/>
    <n v="22024000765"/>
    <s v="2024 02 9332 214"/>
    <n v="53.42"/>
    <x v="267"/>
    <s v="2241353300 - Proyector led SEVILLA 3 90W 6000k 9900 lm CRI 70 / T - GE00011750 / 2007061OBO - Caja derivación 114x114x57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53938"/>
    <s v="D"/>
    <d v="2024-11-18T00:00:00"/>
    <n v="22024003022"/>
    <s v="2024 04 9204 213"/>
    <n v="52.95"/>
    <x v="195"/>
    <s v="SUMINISTRO DE MATERIAL NECESARIO PARA SEPARACIÓN MESAS DE METAL (FRESAS DISCO CORTE)"/>
    <s v="300"/>
    <s v="VALLADOLID"/>
    <s v="VALLADOLID"/>
    <x v="1"/>
    <s v="PrAbier - Procedimiento Abierto"/>
    <s v="MultiC - MultiCriterio"/>
    <x v="2"/>
    <x v="3"/>
    <s v="2"/>
    <s v="2. Gastos corrientes en bienes y servicios"/>
    <s v="04"/>
    <x v="8"/>
    <s v="9204"/>
    <s v="9204. Tecnologías de la información y comunicación"/>
    <s v="21"/>
    <s v="213"/>
  </r>
  <r>
    <n v="220240047598"/>
    <s v="D"/>
    <d v="2024-10-10T00:00:00"/>
    <n v="22024000940"/>
    <s v="2024 06 3232 212"/>
    <n v="52.61"/>
    <x v="195"/>
    <s v="BROCA EXPERT SDS PLUS-7X 50/115MM 5MM BOSCH / CELESA BROCA HSS M REDUC 14,00 MM / *BL FISCHER VVR M5 K / *BL FISCHER VVR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8570"/>
    <s v="D"/>
    <d v="2024-10-16T00:00:00"/>
    <n v="22024001011"/>
    <s v="2024 11 1321 214"/>
    <n v="52.55"/>
    <x v="512"/>
    <s v="2 26551BJ00A - CABLE LAMPARA C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2427"/>
    <s v="D"/>
    <d v="2024-11-05T00:00:00"/>
    <n v="22024001011"/>
    <s v="2024 11 1321 214"/>
    <n v="52.49"/>
    <x v="99"/>
    <s v="1 243800011R - CAJA DISTRIBUCION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0016"/>
    <s v="D"/>
    <d v="2024-10-24T00:00:00"/>
    <n v="22024000078"/>
    <s v="2024 03 9241 212"/>
    <n v="52.02"/>
    <x v="162"/>
    <s v="MATERIAL FONTANERÍA PARA C.C. RONDILLA (ID 72215) // URINARIO MINI ROCA / MT TUBO  COASOL COBRE 10X1MM ROLLO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2414"/>
    <s v="D"/>
    <d v="2024-11-05T00:00:00"/>
    <n v="22024001011"/>
    <s v="2024 11 1321 214"/>
    <n v="51.87"/>
    <x v="99"/>
    <s v="1 8200008498 - TAPA SENSOR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1979"/>
    <s v="D"/>
    <d v="2024-12-20T00:00:00"/>
    <n v="22024000940"/>
    <s v="2024 06 3232 212"/>
    <n v="51.65"/>
    <x v="195"/>
    <s v="ABRAZADERA FISCHER AM 50 * / TORNI. DIN    84 C/CIL.RAN.  6X60MM / TUERCA DIN  934 ZINC M-  6 * / JUNTA PLANA GOMA / TOR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917"/>
    <s v="D"/>
    <d v="2024-12-17T00:00:00"/>
    <n v="22024000437"/>
    <s v="2024 10 2311 212"/>
    <n v="51.47"/>
    <x v="247"/>
    <s v="F - 13265 - SIKA, SILICONA, ESPUMA POLIURETANO - CEAS DELICIAS CANTERAC- MUNDO INDUSTRIA SL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49939"/>
    <s v="D"/>
    <d v="2024-10-24T00:00:00"/>
    <n v="22024000456"/>
    <s v="2024 11 1621 22199"/>
    <n v="51.11"/>
    <x v="262"/>
    <s v="24-042091-1003 S/PED:  / EMPALME MANGUERA INOX ROSCA MACHO 1&quot;&quot;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6468"/>
    <s v="D"/>
    <d v="2024-10-07T00:00:00"/>
    <n v="22024000021"/>
    <s v="2024 11 1361 22199"/>
    <n v="50.78"/>
    <x v="365"/>
    <s v="ESTANTE CLASIFICADOR 6 CAJONES/MODULO METALICO 10/2/1 SEISPC                     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68745"/>
    <s v="D"/>
    <d v="2024-12-31T00:00:00"/>
    <n v="22024000456"/>
    <s v="2024 11 1621 22199"/>
    <n v="972.84"/>
    <x v="837"/>
    <s v="AVISADOR ACUSTICO MARCHA ATRAS / ESCALON BAJO DERECHO MAN / KIT PASTILLAS EVO-PRO KNORR SN-7 / AMORTIGUADOR TRAS. S/M RV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178"/>
    <s v="D"/>
    <d v="2024-12-31T00:00:00"/>
    <n v="22024000022"/>
    <s v="2024 11 1361 214"/>
    <n v="952.35"/>
    <x v="285"/>
    <s v="H.M.O.  SUSTITUIR  ACEITE,  FILTRO DE ACEITE,  HABITACULO,  AIRE, COMBUSTIBLE, SECADOR Y DIRECCION. REVISAR NIVELES /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57947"/>
    <s v="AD"/>
    <d v="2024-12-04T00:00:00"/>
    <n v="22024008737"/>
    <s v="2024 03 9241 632"/>
    <n v="26333.46"/>
    <x v="1088"/>
    <s v="SPC 166/2024 TRASLADO RAMPA DEL ESCENARIO DEL TEMPLETE DEL PARQUE DE LA PAZ"/>
    <s v="220"/>
    <s v="VALLADOLID"/>
    <s v="VALLADOLID"/>
    <x v="2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51477"/>
    <s v="D"/>
    <d v="2024-10-30T00:00:00"/>
    <n v="22024000021"/>
    <s v="2024 11 1361 22199"/>
    <n v="50.78"/>
    <x v="365"/>
    <s v="ESTANTE CLASIFICADOR 6 CAJONES// MODULO METALICO 10/2/1 /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9998"/>
    <s v="D"/>
    <d v="2024-10-24T00:00:00"/>
    <n v="22024000749"/>
    <s v="2024 02 9332 212"/>
    <n v="50.25"/>
    <x v="245"/>
    <s v="PLASTICO TAPAR ROLLO 50X2 6 MICRAS ( CASA CONSISTORIAL MANTENIMIENTO ) / CINTA KREP 18MMX45 (96UD CAJA) ( CASA CONSISTOR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2161"/>
    <s v="D"/>
    <d v="2024-12-20T00:00:00"/>
    <n v="22024003059"/>
    <s v="2024 08 1532 214"/>
    <n v="49.3"/>
    <x v="262"/>
    <s v="ALB: 24-232190 PED: 24-052198-1017 S/PED: 21/11/2024 / REPARACION DE:PISON    MARCA:AMAN   MODELO: ATR 68   NS: / MANO D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45474"/>
    <s v="D"/>
    <d v="2024-10-03T00:00:00"/>
    <n v="22024000749"/>
    <s v="2024 02 9332 212"/>
    <n v="49.19"/>
    <x v="192"/>
    <s v="DISCO RBE VELCRO 125MM PERF M. VM - 9AG P180 UD                           ( PAVIMENTACIÓN OBRAS PÚBLICAS ) / DISCO RBE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49856"/>
    <s v="D"/>
    <d v="2024-10-24T00:00:00"/>
    <n v="22024000021"/>
    <s v="2024 11 1361 22199"/>
    <n v="48.01"/>
    <x v="267"/>
    <s v="LS14500 - Pila litio SAFT AA 3,6V 2.6Ah 50mA 14.55x50.30mm 1 / T - GE0003954 / LS14500 - Pila litio SAFT AA 3,6V 2.6Ah 5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5140"/>
    <s v="D"/>
    <d v="2024-11-21T00:00:00"/>
    <n v="22024000021"/>
    <s v="2024 11 1361 22199"/>
    <n v="47.69"/>
    <x v="195"/>
    <s v="COPIA LLAVE NORMAL Y LLAVE SEGURIDAD PUNTOS/CANDADO LINCE 301-50 BL A/ALTO / CEYS ULTRAUNICK GEL 5G PINCEL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2434"/>
    <s v="D"/>
    <d v="2024-11-05T00:00:00"/>
    <n v="22024001011"/>
    <s v="2024 11 1321 214"/>
    <n v="47.26"/>
    <x v="99"/>
    <s v="1 8200052312 - JUNTA REPARTIDOR / 1 8200052311 - JUNTA REPARTIDOR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2056"/>
    <s v="D"/>
    <d v="2024-12-20T00:00:00"/>
    <n v="22024000940"/>
    <s v="2024 06 3232 212"/>
    <n v="47.25"/>
    <x v="195"/>
    <s v="DISCO DEBRAY A30R-230X3.0X22.23 / DISCO FLEXOVIT PERFLEX MROSTICK 230X1.9X22.23 / DISCO GRINDING D/HIERRO 230 / PERNIO G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1499"/>
    <s v="D"/>
    <d v="2024-10-30T00:00:00"/>
    <n v="22024001631"/>
    <s v="2024 07 1711 22106"/>
    <n v="46.77"/>
    <x v="515"/>
    <s v="ROUNDUP ULTRA PLUS (5 L)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06"/>
  </r>
  <r>
    <n v="220240057996"/>
    <s v="D"/>
    <d v="2024-12-04T00:00:00"/>
    <n v="22024001014"/>
    <s v="2024 11 1321 22199"/>
    <n v="46.32"/>
    <x v="271"/>
    <s v="1143 002 CIERRAPUERTAS VARILLA 1143 240MM MUELLE HIERRO LATONADO UCEM (94956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49969"/>
    <s v="D"/>
    <d v="2024-10-24T00:00:00"/>
    <n v="22024000440"/>
    <s v="2024 11 1621 214"/>
    <n v="46.25"/>
    <x v="252"/>
    <s v="1 824300321R - CAJERO FRENO PUER...// AM EXP 23/2020 // SERVICIO DE LIMPIEZA."/>
    <s v="300"/>
    <s v="ARROYO DE LA ENCOMIEND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2408"/>
    <s v="D"/>
    <d v="2024-11-05T00:00:00"/>
    <n v="22024001011"/>
    <s v="2024 11 1321 214"/>
    <n v="46.25"/>
    <x v="99"/>
    <s v="1 804305879R - CIERRE PUERT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6174"/>
    <s v="D"/>
    <d v="2024-11-26T00:00:00"/>
    <n v="22024003039"/>
    <s v="2024 08 1532 210"/>
    <n v="46.02"/>
    <x v="262"/>
    <s v="ALB: 24-230574 PED: 24-049824-1003 S/PED: . / CODO PLACA 90º ROSCA HEMBRA PE 20-1/2&quot;&quot; / GRIFO BOLA MANGUERA RAPIDO 1/2&quot;&quot; C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53919"/>
    <s v="D"/>
    <d v="2024-11-18T00:00:00"/>
    <n v="22024001045"/>
    <s v="2024 11 3111 22199"/>
    <n v="46"/>
    <x v="365"/>
    <s v="BOBINA RAFIA 600 1C 700GRS BLANCO (                       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51715"/>
    <s v="D"/>
    <d v="2024-11-04T00:00:00"/>
    <n v="22024000484"/>
    <s v="2024 10 2312 212"/>
    <n v="46"/>
    <x v="262"/>
    <s v="MANT.SUMINISTRO MATERIAL PARA REPARACION, STIHL LIMPIADOR DE TUBERIA PARA EL CVA DELICIAS- INICIATIVAS SOC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46537"/>
    <s v="D"/>
    <d v="2024-10-07T00:00:00"/>
    <n v="22024003315"/>
    <s v="2024 01 9206 22199"/>
    <n v="45.83"/>
    <x v="193"/>
    <s v="ID: 0041906-ARCHIVO MUNICIPAL / CERRADURA CISA 04020.25.0 PICAPORTE // PALANCA S/C / BROCA CELESA PORCELANICO  8MM CPS08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199"/>
  </r>
  <r>
    <n v="220240059753"/>
    <s v="D"/>
    <d v="2024-12-10T00:00:00"/>
    <n v="22024000079"/>
    <s v="2024 03 9241 213"/>
    <n v="45.4"/>
    <x v="195"/>
    <s v="MATERIAL FERRETERÍA CC JOSÉ MARÍA LUELMO (ID 42200) / CELESA BROCA DIN 338 HSS-CO RECT. / BROCA CASTILLO COBALTO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5080"/>
    <s v="D"/>
    <d v="2024-10-02T00:00:00"/>
    <n v="22024000506"/>
    <s v="2024 10 2412 22199"/>
    <n v="45.39"/>
    <x v="192"/>
    <s v="SUMINISTRO DE TIJERA EMPAPELADOR INOX.25cm UD   PRA EL CCURSO DE PINTURA DECORATIVA VI MIXTO/23/VA0007 - JACINTO BENAVEN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5283"/>
    <s v="D"/>
    <d v="2024-11-21T00:00:00"/>
    <n v="22024000450"/>
    <s v="2024 11 1631 22199"/>
    <n v="45.22"/>
    <x v="245"/>
    <s v="TIXOWAY ANTIMANCHAS 4L ( VESTUARIO CADENAS SAN GREGORIO ID0040345 )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5641"/>
    <s v="D"/>
    <d v="2024-11-25T00:00:00"/>
    <n v="22024000940"/>
    <s v="2024 06 3232 212"/>
    <n v="44.95"/>
    <x v="195"/>
    <s v="IREGA-PB C6 210 8 PUNTA DEST. HEXAG. / JUEGO BROCAS BOSCH EXPERT 2608900334 OFERT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2021"/>
    <s v="D"/>
    <d v="2024-12-20T00:00:00"/>
    <n v="22024003059"/>
    <s v="2024 08 1532 214"/>
    <n v="44.93"/>
    <x v="284"/>
    <s v="TA24 1854 REPARACION 9134-JJX KMS.37996 DESPLAZAMIENTO A SUS INSTALACIONES PARA REVISAR FALLO  EN ARRANQUE DE VEHICULO B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8708"/>
    <s v="D"/>
    <d v="2024-12-31T00:00:00"/>
    <n v="22024000450"/>
    <s v="2024 11 1631 22199"/>
    <n v="893.33"/>
    <x v="805"/>
    <s v="SENSO CONTROL JUNIOR KIT 0-600 BAR / LATG.  TERMOPLASTICA 3/8&quot;&quot; BITU 7.1met / GOYO G30254965 / BOBINA HYDAC G-24 VDC 4018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4718"/>
    <s v="D"/>
    <d v="2024-12-31T00:00:00"/>
    <n v="22024003039"/>
    <s v="2024 08 1532 210"/>
    <n v="890.37"/>
    <x v="268"/>
    <s v="ALBARAN: AV24/05189 F: 10/09/2024 / TAPON REUTILIZABLE C/CORDON 1271 3M / CASCO OBRA GRANITE PEAK BLANCO DELTA PLUS / GU"/>
    <n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4916"/>
    <s v="D"/>
    <d v="2024-12-31T00:00:00"/>
    <n v="22024003059"/>
    <s v="2024 08 1532 214"/>
    <n v="874.94"/>
    <x v="285"/>
    <s v="H.M.O.  CAMBIAR  ACEITE  Y  FILTRO DE ACEITE /  H.M.O. CAMBIAR FILTRO DE AIRE /  H.M.O. CAMBIAR FILTRO DE HABITACULO /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7167"/>
    <s v="D"/>
    <d v="2024-12-31T00:00:00"/>
    <n v="22024000022"/>
    <s v="2024 11 1361 214"/>
    <n v="867.67"/>
    <x v="285"/>
    <s v="H.M.O.  CAMBIAR  ACEITE,  FILTRO  DE ACEITE,  HABITACULO,  AIRE,  COMBUSTIBLE.  REVISAR NIVELES / FILTRO DE ACEITE4 /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4940"/>
    <s v="D"/>
    <d v="2024-12-31T00:00:00"/>
    <n v="22024000940"/>
    <s v="2024 06 3232 212"/>
    <n v="834.07"/>
    <x v="193"/>
    <s v="MATERIALES DE FERRETERÍA PARA DISTINTOS COLEGIOS PÚBL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6981"/>
    <s v="D"/>
    <d v="2024-12-31T00:00:00"/>
    <n v="22024000079"/>
    <s v="2024 03 9241 213"/>
    <n v="824.12"/>
    <x v="165"/>
    <s v="MATERIAL DE FERRETERÍA PARA VARIOS CENTROS CÍV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3863"/>
    <s v="D"/>
    <d v="2024-12-27T00:00:00"/>
    <n v="22024000442"/>
    <s v="2024 11 1621 22103"/>
    <n v="817.96"/>
    <x v="751"/>
    <s v="ADBLUE A GRANEL...// AM EXP 18/2022 // SERVICIO DE LIMPIEZA."/>
    <n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3"/>
  </r>
  <r>
    <n v="220240063833"/>
    <s v="D"/>
    <d v="2024-12-27T00:00:00"/>
    <n v="22024001013"/>
    <s v="2024 11 1321 214"/>
    <n v="785.24"/>
    <x v="750"/>
    <s v="MAHLE/LAK686 - FILTROS DE HABITACULO / SUMEX/QUIXX30 - RESTAURADOR FAROS&quot;&quot;QUIXX&quot;&quot; / JBM/53626 - KIT PULIDO FAROS / MAHLE/L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2128"/>
    <s v="D"/>
    <d v="2024-12-20T00:00:00"/>
    <n v="22024001633"/>
    <s v="2024 07 1711 22199"/>
    <n v="44.78"/>
    <x v="262"/>
    <s v="SUMISTROS DIVERSOS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7600"/>
    <s v="D"/>
    <d v="2024-10-10T00:00:00"/>
    <n v="22024000940"/>
    <s v="2024 06 3232 212"/>
    <n v="44.52"/>
    <x v="195"/>
    <s v="R.FIJ.122-125-2 CP POLIAM.ROD. ALEX / CLAVIJA BIP T/T DH 16A ACOD BLANC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1046"/>
    <s v="D"/>
    <d v="2024-12-17T00:00:00"/>
    <n v="22024000456"/>
    <s v="2024 11 1621 22199"/>
    <n v="43.56"/>
    <x v="192"/>
    <s v="SPRAY SEGOPI-TECH NEGRO MATE RAL 9005 0,4LT/ SPRAY SEGOPI-TECH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1718"/>
    <s v="D"/>
    <d v="2024-11-04T00:00:00"/>
    <n v="22024000484"/>
    <s v="2024 10 2312 212"/>
    <n v="43.29"/>
    <x v="409"/>
    <s v="MANT. SUMINISTRO DE TUBO EVACUACION Ø 110 &quot;&quot;B&quot;&quot; 3 ML. ENCOLAR / CODOS, MANGUITO UNION PARA EL CVA DELICIAS- INICIATIVAS S.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4821"/>
    <s v="D"/>
    <d v="2024-12-31T00:00:00"/>
    <n v="22024003362"/>
    <s v="2024 08 1532 213"/>
    <n v="783.89"/>
    <x v="286"/>
    <s v="225/75R16 CONTINENTAL XL 121R ( 5417-JJX ) / S.I. GESTION DE NFU CAT. C ( 5417-JJX ) / 205/55R16 MABOR 91V / S.I. GESTIO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3"/>
  </r>
  <r>
    <n v="220240067441"/>
    <s v="D"/>
    <d v="2024-12-31T00:00:00"/>
    <n v="22024001011"/>
    <s v="2024 11 1321 214"/>
    <n v="779.24"/>
    <x v="511"/>
    <s v="Disco de freno delantero NG1701X lado ABS Versys 650 / Disco de freno trasero NG1056X Versys 650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9757"/>
    <s v="D"/>
    <d v="2024-12-10T00:00:00"/>
    <n v="22024000079"/>
    <s v="2024 03 9241 213"/>
    <n v="41.78"/>
    <x v="195"/>
    <s v="MATERIAL FERRETERÍA C.C. CAMPILLO (ID 43586) // MULETILLA CORREDERA CB21IN MICEL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9971"/>
    <s v="D"/>
    <d v="2024-10-24T00:00:00"/>
    <n v="22024000440"/>
    <s v="2024 11 1621 214"/>
    <n v="41.07"/>
    <x v="818"/>
    <s v="OR: 18016 - MATRICULA: 0432KMP / BISAGRA ( 1472926 )...// AM EXP 23/2020 // SER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1065"/>
    <s v="D"/>
    <d v="2024-12-17T00:00:00"/>
    <n v="22024000440"/>
    <s v="2024 11 1621 214"/>
    <n v="40.840000000000003"/>
    <x v="284"/>
    <s v="TA24 1891  REPARACION MATRICULA 1231-LWY  KM 94669 PURGAR CIRCUITO 3º EJE...// AM EXP 23/2020 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6505"/>
    <s v="D"/>
    <d v="2024-10-07T00:00:00"/>
    <n v="22024001633"/>
    <s v="2024 07 1711 22199"/>
    <n v="40.78"/>
    <x v="262"/>
    <s v="ALB: 24-220137 PED: 24-032855-1003 S/PED: 1604 / KIT SAM 5000 PLUS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6385"/>
    <s v="D"/>
    <d v="2024-10-07T00:00:00"/>
    <n v="22024000441"/>
    <s v="2024 11 1621 214"/>
    <n v="40.74"/>
    <x v="839"/>
    <s v="CABLE 10m CAMARA BRIGADE ANAL. S2JZ00-0000-6730...// AM EXP 18/2022 // SERVICIO DE LIMPIEZA."/>
    <s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1049"/>
    <s v="D"/>
    <d v="2024-10-29T00:00:00"/>
    <n v="22024000997"/>
    <s v="2024 01 4331 212"/>
    <n v="40.54"/>
    <x v="162"/>
    <s v="TUBO LED PH 1200MM HO 26W 840 T5 / TASA ECORAEE   (R.DECRETO 208/2005): PHI000005399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1"/>
    <s v="212"/>
  </r>
  <r>
    <n v="220240057648"/>
    <s v="D"/>
    <d v="2024-12-03T00:00:00"/>
    <n v="22024001633"/>
    <s v="2024 07 1711 22199"/>
    <n v="40.49"/>
    <x v="192"/>
    <s v="SPRAY SEGOPI-TECH IMPRI.ANTIOXIDANTE GRIS 0,4LT                             ( SERVICIO DE PARQUES Y JARDINES - RETIRADO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8257"/>
    <s v="D"/>
    <d v="2024-12-04T00:00:00"/>
    <n v="22024000450"/>
    <s v="2024 11 1631 22199"/>
    <n v="40.409999999999997"/>
    <x v="262"/>
    <s v="ALB: 24-228955 PED: 24-047155-1003 S/PED:  / OBRA VESTUARIO JOSE CANT...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1439"/>
    <s v="D"/>
    <d v="2024-10-30T00:00:00"/>
    <n v="22024000941"/>
    <s v="2024 06 3321 212"/>
    <n v="40.340000000000003"/>
    <x v="195"/>
    <s v="PASADOR AMIG 3600 LT 500MM - / INTERRUPTOR CONMUTADO ESTANCO DH 36.526/C / EXPERT SDS PLUS-7X 8 X 50 X 115 BOSCH / BROC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47555"/>
    <s v="D"/>
    <d v="2024-10-10T00:00:00"/>
    <n v="22024002471"/>
    <s v="2024 08 1341 22699"/>
    <n v="39.979999999999997"/>
    <x v="365"/>
    <s v="CHALECO SAFARI AMARILLO A.V. T-L (                       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341"/>
    <s v="1341. Movilidad"/>
    <s v="22"/>
    <s v="22699"/>
  </r>
  <r>
    <n v="220240044971"/>
    <s v="D"/>
    <d v="2024-10-02T00:00:00"/>
    <n v="22024000587"/>
    <s v="2024 10 2412 213"/>
    <n v="39.78"/>
    <x v="262"/>
    <s v="REPARACION DE:CORTASETOSMARCA:  STHIL MODELO:  HS45  NS:181757166 DEL CURSO DE PARQUES Y JARDINES V- JACINTO BENAVENTE"/>
    <s v="300"/>
    <s v="VALLADOLID"/>
    <s v="VALLADOLID"/>
    <x v="0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3"/>
  </r>
  <r>
    <n v="220240051061"/>
    <s v="D"/>
    <d v="2024-10-29T00:00:00"/>
    <n v="22024003315"/>
    <s v="2024 01 9206 22199"/>
    <n v="39.68"/>
    <x v="247"/>
    <s v="POLIMERO SELLA+ADHES. TRANSP. MS. ILUMINACIÓN RECINTO ARQUEOLÓGICO ARCHIVO MUNICIPAL. ID: 39510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199"/>
  </r>
  <r>
    <n v="220240044995"/>
    <s v="D"/>
    <d v="2024-10-02T00:00:00"/>
    <n v="22024001014"/>
    <s v="2024 11 1321 22199"/>
    <n v="39.6"/>
    <x v="271"/>
    <s v="3090 DC10G+1G ES/PT ADHESIVO INSTANTANEO 2K LOCTITE 1379598 / 101923  ADHESIVO MONTAJE UHU PROFESIONAL CARTUCHO MONTAKIT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60958"/>
    <s v="D"/>
    <d v="2024-12-17T00:00:00"/>
    <n v="22024000749"/>
    <s v="2024 02 9332 212"/>
    <n v="39.409999999999997"/>
    <x v="195"/>
    <s v="COMMENT|+++ SAN BENITO - INFORMACION URBANISTICA OF.9 +++ / REPOSAPIES FELLOWES AJUSTABLE ERG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4716"/>
    <s v="D"/>
    <d v="2024-12-31T00:00:00"/>
    <n v="22024003039"/>
    <s v="2024 08 1532 210"/>
    <n v="738.81"/>
    <x v="268"/>
    <s v="ALBARAN: AV24/06011 F: 11/10/2024 / CLAVIJA LEGRAND 50342 IP44 / OFERTA GEL + GLASS / ROTULADOR EDDING 750 BLANCO / DISC"/>
    <n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4908"/>
    <s v="D"/>
    <d v="2024-12-31T00:00:00"/>
    <n v="22024003362"/>
    <s v="2024 08 1532 213"/>
    <n v="737.92"/>
    <x v="509"/>
    <s v="INSTALACION DE VALVULAS BAYPASS PARA HACER CORTE CORRECTO DE BASCULANTE E INSTALACION DE REGULADOR CAUDAL PARA DESCENSO"/>
    <n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3"/>
  </r>
  <r>
    <n v="220240064978"/>
    <s v="D"/>
    <d v="2024-12-31T00:00:00"/>
    <n v="22024003039"/>
    <s v="2024 08 1532 210"/>
    <n v="734.78"/>
    <x v="245"/>
    <s v="ROLLO CARTON ONDULADO 0.90X50M / DANPIN CINTA KREPP 36MMX45M (48UD CAJA) / DANPIN CINTA KREPP 24MM X 45M (   ) / MONTOSI"/>
    <n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8505"/>
    <s v="D"/>
    <d v="2024-12-31T00:00:00"/>
    <n v="22024001633"/>
    <s v="2024 07 1711 22199"/>
    <n v="701.59"/>
    <x v="414"/>
    <s v="HIBISCUS SYRIACUS 16/18 CEP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5255"/>
    <s v="D"/>
    <d v="2024-11-21T00:00:00"/>
    <n v="22024000942"/>
    <s v="2024 06 3231 212"/>
    <n v="38.83"/>
    <x v="195"/>
    <s v="COMMENT|+++ E.I. PLATERO +++ / *DESCARGA CISTERNA WC TANQUE ALTO / WD-40 250ML DOBLE ACCION / ALCAYATA TORREMAT ROSCA M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44930"/>
    <s v="D"/>
    <d v="2024-10-02T00:00:00"/>
    <n v="22024000749"/>
    <s v="2024 02 9332 212"/>
    <n v="38.770000000000003"/>
    <x v="245"/>
    <s v="DISOLVENTE UNIVERSAL 1405 DE 5L (M) ( MANTENIMIENTO 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45059"/>
    <s v="D"/>
    <d v="2024-10-02T00:00:00"/>
    <n v="22024000940"/>
    <s v="2024 06 3232 212"/>
    <n v="38.61"/>
    <x v="195"/>
    <s v="RUEDA SIRVEX 1-0391 GIR. SOP. 90KG / *GAFA PROTEC. INTEGRAL SAFE / CONTERA CUADRADA PLASTICO 35X35 / TORNI. DIN  912 8.8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9759"/>
    <s v="D"/>
    <d v="2024-12-10T00:00:00"/>
    <n v="22024000079"/>
    <s v="2024 03 9241 213"/>
    <n v="38.5"/>
    <x v="195"/>
    <s v="MATERIAL DE FERRETERÍA PARA C.C. CANAL DE CASTILL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6164"/>
    <s v="D"/>
    <d v="2024-11-26T00:00:00"/>
    <n v="22024000940"/>
    <s v="2024 06 3232 212"/>
    <n v="38.43"/>
    <x v="195"/>
    <s v="ALLUE MORER / CAJA BRADS SIMES AX-30MM (5000 UD) / CAJA BRADS SIMES AX-50MM (5000 UD) / *RECOGEDOR ABATIBLE BL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1449"/>
    <s v="D"/>
    <d v="2024-10-30T00:00:00"/>
    <n v="22024004612"/>
    <s v="2024 06 3321 629"/>
    <n v="38.25"/>
    <x v="725"/>
    <s v="LA BIBLIOTECA DE LA MEDIANOCHE (ADN)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5771"/>
    <s v="D"/>
    <d v="2024-11-25T00:00:00"/>
    <n v="22024000079"/>
    <s v="2024 03 9241 213"/>
    <n v="37.43"/>
    <x v="193"/>
    <s v="MATERIAL FERRETERÍA C.I.CI CONDE ANSÚREZ (ID 42681) Y JOSÉ LUIS MOSQUERA (ID 43428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5730"/>
    <s v="D"/>
    <d v="2024-11-25T00:00:00"/>
    <n v="22024000078"/>
    <s v="2024 03 9241 212"/>
    <n v="37.200000000000003"/>
    <x v="192"/>
    <s v="MATERIAL DE PINTURA PARA C.C. PARQUESOL (ID 42985 // TKROM IMPRIMACION MULTISUP. BLANCO 2.5LT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5372"/>
    <s v="D"/>
    <d v="2024-11-21T00:00:00"/>
    <n v="22024001633"/>
    <s v="2024 07 1711 22199"/>
    <n v="36.78"/>
    <x v="162"/>
    <s v="CINTA AI NUÑEZ 20X19 NEGRA / PANTALLA DISANO RODA 46W CLD CELL IP65 GR 6600LM / TASA ECORAEE   (R.DECRETO 208/2005): DIS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6454"/>
    <s v="D"/>
    <d v="2024-10-07T00:00:00"/>
    <n v="22024000448"/>
    <s v="2024 11 1631 22104"/>
    <n v="36.72"/>
    <x v="268"/>
    <s v="ZAPATO ALICE S3 SRC T-40 / Retirado por Ma Milagros Diosdado Escu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04"/>
  </r>
  <r>
    <n v="220240061078"/>
    <s v="D"/>
    <d v="2024-12-17T00:00:00"/>
    <n v="22024000450"/>
    <s v="2024 11 1631 22199"/>
    <n v="36.549999999999997"/>
    <x v="195"/>
    <s v="FISCHER DUOPOWER 6X30 100UNDS 535453 / TORNI DIN 7505 C/AVE POZ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0048"/>
    <s v="D"/>
    <d v="2024-10-24T00:00:00"/>
    <n v="22024000078"/>
    <s v="2024 03 9241 212"/>
    <n v="36.229999999999997"/>
    <x v="195"/>
    <s v="SUMINISTRO DE MATERIAL FERRETERÍA PARA SERVICIO DE PARTICIPACIÓN CIUDADAN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62003"/>
    <s v="D"/>
    <d v="2024-12-20T00:00:00"/>
    <n v="22024000078"/>
    <s v="2024 03 9241 212"/>
    <n v="35.92"/>
    <x v="409"/>
    <s v="MATERIAL FONTANERÍA CC. DELICIAS (ID 43627// GRIFO CURVO CON PORTAGOMA / GRIFO FREGADERO MURAL HORIZONTAL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45480"/>
    <s v="D"/>
    <d v="2024-10-03T00:00:00"/>
    <n v="22024000078"/>
    <s v="2024 03 9241 212"/>
    <n v="34.61"/>
    <x v="195"/>
    <s v="MATERIAL FERRETERÍA PARA C.C. CASA CUNA (ID 37313 / CEYS MONTACK EXPRESS CARTUCHO 300 ML / *MONTACK ADH MONTAJE TRANS.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3954"/>
    <s v="D"/>
    <d v="2024-11-18T00:00:00"/>
    <n v="22024000940"/>
    <s v="2024 06 3232 212"/>
    <n v="34.53"/>
    <x v="262"/>
    <s v="ALB: 24-226816 PED: 24-043742-1003 S/PED: MARINA ESCOBAR / MANGUITO PE RECTO LARGO REPARACION 50-50 / MANGUITO UNION PE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6439"/>
    <s v="D"/>
    <d v="2024-10-07T00:00:00"/>
    <n v="22024000456"/>
    <s v="2024 11 1621 22199"/>
    <n v="34.51"/>
    <x v="162"/>
    <s v="CONECTOR PHO SACCM12MS-5CON-PG7M 1663116 / CONECTOR SE XZC-P1141L5 RECTO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4857"/>
    <s v="D"/>
    <d v="2024-10-02T00:00:00"/>
    <n v="22024000485"/>
    <s v="2024 10 2312 212"/>
    <n v="34.17"/>
    <x v="162"/>
    <s v="MANTENIMIENTO, SUMINISTRO DE MATERIAL ELECTRICO PARA REPAACION DEL CVA ZONA ESTE- INICIATIVAS SOC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1519"/>
    <s v="D"/>
    <d v="2024-10-30T00:00:00"/>
    <n v="22024001633"/>
    <s v="2024 07 1711 22199"/>
    <n v="34.17"/>
    <x v="162"/>
    <s v="TUBO LED MZD 150CM  20W 840C G13 / TASA ECORAEE   (R.DECRETO 208/2005)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5136"/>
    <s v="D"/>
    <d v="2024-11-21T00:00:00"/>
    <n v="22024000021"/>
    <s v="2024 11 1361 22199"/>
    <n v="34.01"/>
    <x v="814"/>
    <s v="FUENTES DE ALIMENTACIÓN VIDEO RECORDER DE CAMARAS DEL PARQUE DE CANTERAC///SERV.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8580"/>
    <s v="D"/>
    <d v="2024-10-16T00:00:00"/>
    <n v="22024000456"/>
    <s v="2024 11 1621 22199"/>
    <n v="33.78"/>
    <x v="192"/>
    <s v="TKROM DISOLVENTE CLOROCAUCHO 350 1LT / M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5013"/>
    <s v="D"/>
    <d v="2024-10-02T00:00:00"/>
    <n v="22024002263"/>
    <s v="2024 07 1721 22199"/>
    <n v="33.25"/>
    <x v="247"/>
    <s v="DISPENSADOR PAPEL HIGIENICO INOX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99"/>
  </r>
  <r>
    <n v="220240068698"/>
    <s v="D"/>
    <d v="2024-12-31T00:00:00"/>
    <n v="22024000940"/>
    <s v="2024 06 3232 212"/>
    <n v="697.07"/>
    <x v="249"/>
    <s v="MATERIAL DE ALBAÑILERÍA PARA DISTINTOS COLEGIOS PÚBL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8759"/>
    <s v="D"/>
    <d v="2024-12-31T00:00:00"/>
    <n v="22024000442"/>
    <s v="2024 11 1621 22103"/>
    <n v="692.75"/>
    <x v="751"/>
    <s v="ADBLUE A GRANEL"/>
    <n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3"/>
  </r>
  <r>
    <n v="220240067639"/>
    <s v="D"/>
    <d v="2024-12-31T00:00:00"/>
    <n v="22024001013"/>
    <s v="2024 11 1321 214"/>
    <n v="666.48"/>
    <x v="751"/>
    <s v="MOTUL AUTO COOL OPTIMAL AMARILLO -37ºC 5L / MOTUL 7100 10W30 4T 4L / APORTACION SIGAUS 4L / MOTUL 7100 10W40 4T 4L / APO"/>
    <n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7065"/>
    <s v="D"/>
    <d v="2024-12-31T00:00:00"/>
    <n v="22024001633"/>
    <s v="2024 07 1711 22199"/>
    <n v="663.69"/>
    <x v="193"/>
    <s v="CADENA STIHL MOTOSIERRA  61 PMM3 PICCO MICRO MINI / CASCO STIHL FUNCTION UNIVERSAL 0000 888 0809 / STIHL ACEITE ADHESIVO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6888"/>
    <s v="D"/>
    <d v="2024-12-31T00:00:00"/>
    <n v="22024000022"/>
    <s v="2024 11 1361 214"/>
    <n v="634.09"/>
    <x v="262"/>
    <s v="ALB: 24-231092  / BAHCO MORDAZA GRIP BOCAS CURVAS 10////SERV. EXTINCION DE INCENDIOS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7644"/>
    <s v="D"/>
    <d v="2024-12-31T00:00:00"/>
    <n v="22024000506"/>
    <s v="2024 10 2412 22199"/>
    <n v="633.25"/>
    <x v="268"/>
    <s v="SUMINISTRO DE  MATERIAL,  CALZA PP AZUL 451-90  PARA EL  CURSO PINTURA DECORATIVA - JACINTO BENAVENTE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6948"/>
    <s v="D"/>
    <d v="2024-12-31T00:00:00"/>
    <n v="22024001633"/>
    <s v="2024 07 1711 22199"/>
    <n v="632.5"/>
    <x v="414"/>
    <s v="PLATANO 16/18 / MALUS 16/18 CONT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8715"/>
    <s v="D"/>
    <d v="2024-12-31T00:00:00"/>
    <n v="22024000442"/>
    <s v="2024 11 1621 22103"/>
    <n v="629.20000000000005"/>
    <x v="751"/>
    <s v="ADBLUE A GRANEL"/>
    <n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3"/>
  </r>
  <r>
    <n v="220240069190"/>
    <s v="D"/>
    <d v="2024-12-31T00:00:00"/>
    <n v="22024004612"/>
    <s v="2024 06 3321 629"/>
    <n v="626.1"/>
    <x v="725"/>
    <s v="ALUCINA CON LA FÍSICA DE TU CASA / LAS ESTRELLAS - GUÍA PARA PEQUEÑOS ASTRÓNOMOS / PLANETA MANGA: EL PRÍNCIPE DE 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6979"/>
    <s v="D"/>
    <d v="2024-12-31T00:00:00"/>
    <n v="22024000079"/>
    <s v="2024 03 9241 213"/>
    <n v="615.54"/>
    <x v="195"/>
    <s v="MATERIAL DE FERRETERÍA PARA VARIOS CENTROS CÍV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7230"/>
    <s v="D"/>
    <d v="2024-12-31T00:00:00"/>
    <n v="22024000079"/>
    <s v="2024 03 9241 213"/>
    <n v="614.51"/>
    <x v="1089"/>
    <s v="MATERIAL DE FERRETERÍA DIVERSOS CENTROS CÍV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6886"/>
    <s v="D"/>
    <d v="2024-12-31T00:00:00"/>
    <n v="22024000022"/>
    <s v="2024 11 1361 214"/>
    <n v="605"/>
    <x v="193"/>
    <s v="PARQUE CENTRAL / CILINDRO 30x30 R15 AMIG / CILINDRO 30x30 R13 AMIG///Serv. Extincion de Incendios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6939"/>
    <s v="D"/>
    <d v="2024-12-31T00:00:00"/>
    <n v="22024001633"/>
    <s v="2024 07 1711 22199"/>
    <n v="599.29"/>
    <x v="195"/>
    <s v="*MANOPLA RECOGE HOJAS BIKAIN / COMMENT|VALE Nº 1881 / COMMENT|+++ HUERTA DEL REY 1 +++ / BARRA DESENCOFRAR ALYCO 22X1000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8981"/>
    <s v="D"/>
    <d v="2024-12-31T00:00:00"/>
    <n v="22024004612"/>
    <s v="2024 06 3321 629"/>
    <n v="589.57000000000005"/>
    <x v="932"/>
    <s v="221444             Aprende a Leer en el Pais de las Letras. Sim¾n viaja un monton ( FORMATO    Libro ) / 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8445"/>
    <s v="D"/>
    <d v="2024-12-31T00:00:00"/>
    <n v="22024001633"/>
    <s v="2024 07 1711 22199"/>
    <n v="585.28"/>
    <x v="268"/>
    <s v="ALBARAN: AV24/07530 F: 17/12/2024 / PROTECTOR AUDITIVO PELTOR OPTIME III H540A 3M / GUANTE NITRILO AZUL UNICARE T-S GS00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7117"/>
    <s v="D"/>
    <d v="2024-12-31T00:00:00"/>
    <n v="22024000079"/>
    <s v="2024 03 9241 213"/>
    <n v="583.22"/>
    <x v="289"/>
    <s v="SUMINISTRO PARA REPARACIÓN PROYECTORES ( 2 CABLES HDMI,CABLES AC / CANALETAS)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4653"/>
    <s v="D"/>
    <d v="2024-12-31T00:00:00"/>
    <n v="22024006475"/>
    <s v="2024 0550 4312 635"/>
    <n v="109165.93"/>
    <x v="1090"/>
    <s v="SUMINISTRO E INSTALACION DE MOBILIARIO URBANO COMO PUNTO DE INFORMACION (MUPI) EN PUNTOS ESTRATEGIC. DE LA CIUDAD LOTE 3"/>
    <n v="300"/>
    <s v="ONTINYENT"/>
    <s v="VALENCIA"/>
    <x v="1"/>
    <s v="PrAbier - Procedimiento Abierto"/>
    <s v="MultiC - MultiCriterio"/>
    <x v="1"/>
    <x v="3"/>
    <n v="6"/>
    <s v="6. Inversiones reales"/>
    <s v="05"/>
    <x v="0"/>
    <n v="4312"/>
    <s v="4312. Mercados"/>
    <n v="63"/>
    <n v="635"/>
  </r>
  <r>
    <n v="220240066894"/>
    <s v="D"/>
    <d v="2024-12-31T00:00:00"/>
    <n v="22024008790"/>
    <s v="2024 11 1361 22199"/>
    <n v="557.39"/>
    <x v="276"/>
    <s v="ABRAZADERA TORRO W2 40-60/9 ( ASFA-L) / CLAVOS KB-3.8X130 (21º) Y KB-3.8X100 (21º) / ABRAZADERA TORRO W2 30-45/9/SEISPC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5084"/>
    <s v="D"/>
    <d v="2024-10-02T00:00:00"/>
    <n v="22024000506"/>
    <s v="2024 10 2412 22199"/>
    <n v="32.840000000000003"/>
    <x v="192"/>
    <s v="SUMINISTRO DE MATERIAL , ACUALUX SATINADO 811 NEGRO 0.5LTPARA EL CURSO DE  PINTURA DECORATIVA VI MIXTO/23/VA0007 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2157"/>
    <s v="D"/>
    <d v="2024-12-20T00:00:00"/>
    <n v="22024000079"/>
    <s v="2024 03 9241 213"/>
    <n v="32.83"/>
    <x v="195"/>
    <s v="SUMINISTRO DE MATERIAL DE FERRETERÍA PARA C.C. PARQUESOL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0445"/>
    <s v="D"/>
    <d v="2024-12-12T00:00:00"/>
    <n v="22024000940"/>
    <s v="2024 06 3232 212"/>
    <n v="32.799999999999997"/>
    <x v="195"/>
    <s v="RUEDA 1-0217 50D 22K GIR GO GRIS PL SIRVEX / MAZA GOMA ALYCO 685GR 196788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5765"/>
    <s v="D"/>
    <d v="2024-11-25T00:00:00"/>
    <n v="22024000079"/>
    <s v="2024 03 9241 213"/>
    <n v="32.56"/>
    <x v="195"/>
    <s v="SUMINISTRO FERRETERÍA PARA C.C. CANAL DE CASTILLA (ID 42729/ TORNI. DIN  914 ESPARRAGO ALLEN M6X10 / CERRADURA KE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5754"/>
    <s v="D"/>
    <d v="2024-11-25T00:00:00"/>
    <n v="22024000749"/>
    <s v="2024 02 9332 212"/>
    <n v="32.1"/>
    <x v="192"/>
    <s v="BROCHA VIROLA HIERRO Nº10 UD                                                ( MANTENIMIENTO DE EDIFICIOS E INSTALACIONES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0429"/>
    <s v="D"/>
    <d v="2024-12-12T00:00:00"/>
    <n v="22024000021"/>
    <s v="2024 11 1361 22199"/>
    <n v="32.049999999999997"/>
    <x v="365"/>
    <s v="ESTANTE CLASIFICADOR/SERVICIO DE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5626"/>
    <s v="D"/>
    <d v="2024-11-25T00:00:00"/>
    <n v="22024000078"/>
    <s v="2024 03 9241 212"/>
    <n v="31.91"/>
    <x v="192"/>
    <s v="SUMINISTRO DE PINTURA PARA C.C. ZONA SUR (ID 42972 // TKROM S-200 VESUBIO PLASTICO SATINADO 4LT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62073"/>
    <s v="D"/>
    <d v="2024-12-20T00:00:00"/>
    <n v="22024000022"/>
    <s v="2024 11 1361 214"/>
    <n v="31.9"/>
    <x v="285"/>
    <s v="REPARAR INSTALACION DE CONECTOR LAMPARA ANTINIEBLA  VEHÍCULO MATRICULA 1791CRZ//SERV. EXTINCION INCEND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46537"/>
    <s v="D"/>
    <d v="2024-10-07T00:00:00"/>
    <n v="22024003315"/>
    <s v="2024 01 9206 22199"/>
    <n v="31.39"/>
    <x v="193"/>
    <s v="ID: 0041906-ARCHIVO MUNICIPAL / CERRADURA CISA 04020.25.0 PICAPORTE // PALANCA S/C / BROCA CELESA PORCELANICO  8MM CPS08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199"/>
  </r>
  <r>
    <n v="220240058208"/>
    <s v="D"/>
    <d v="2024-12-04T00:00:00"/>
    <n v="22024000484"/>
    <s v="2024 10 2312 212"/>
    <n v="30.92"/>
    <x v="409"/>
    <s v="MANTENIMIENTO, SUMINISTRO DE TUBO EVACUACION 90 &quot;&quot;B&quot;&quot; 1 ML. ,CODO H-H 87º Ø 90 PARA REPARACIONES DEL CVA DELICIA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1538"/>
    <s v="D"/>
    <d v="2024-10-30T00:00:00"/>
    <n v="22024001633"/>
    <s v="2024 07 1711 22199"/>
    <n v="30.7"/>
    <x v="262"/>
    <s v="ALB: 24-224209 PED: 24-039676-1003 S/PED: 1648 / VALVULA BOLA PALANCA H-H 1&quot;&quot; / RACORD BARCELONA B25 MACHO 1&quot;&quot; / JUNTA RAC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1470"/>
    <s v="D"/>
    <d v="2024-10-30T00:00:00"/>
    <n v="22024000021"/>
    <s v="2024 11 1361 22199"/>
    <n v="30.25"/>
    <x v="286"/>
    <s v="PINCHAZO FURGON ( MAS EQUILIBRADO 8126-LPS )/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1534"/>
    <s v="D"/>
    <d v="2024-10-30T00:00:00"/>
    <n v="22024001633"/>
    <s v="2024 07 1711 22199"/>
    <n v="29.26"/>
    <x v="262"/>
    <s v="ALB: 24-227762 PED: 24-045310-1003 S/PED: 1741 / BOLSA 50 CONEXIONES A PRESION SP-100 / TOBERA TORO T-VAN 158 4,6M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7496"/>
    <s v="D"/>
    <d v="2024-12-31T00:00:00"/>
    <n v="22024001012"/>
    <s v="2024 11 1321 213"/>
    <n v="551.28"/>
    <x v="267"/>
    <s v="T - Codigo de centro tramitador GE0003952 / 80381 - Elevador para monitor designer suites FELLOWES / 8434847070933 - Equ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7431"/>
    <s v="D"/>
    <d v="2024-12-31T00:00:00"/>
    <n v="22024000440"/>
    <s v="2024 11 1621 214"/>
    <n v="549.41"/>
    <x v="818"/>
    <s v="OR: 19233 - MATRICULA: 0370LDD  / SONDA LAMBDA ( 3015891 )...// AM EXP 23/2020 // SERVICIO DE LIMPIEZA."/>
    <n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456"/>
    <s v="D"/>
    <d v="2024-10-03T00:00:00"/>
    <n v="22024000484"/>
    <s v="2024 10 2312 212"/>
    <n v="29.04"/>
    <x v="162"/>
    <s v="SUMINISTRO DE PANEL DISANO ECO 33W 4000K  60X60 UGR  PARA REPARACION DEL  CVA PTE. COLGANTE- INICIATIVAS SOC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1554"/>
    <s v="D"/>
    <d v="2024-10-30T00:00:00"/>
    <n v="22024000749"/>
    <s v="2024 02 9332 212"/>
    <n v="29.04"/>
    <x v="162"/>
    <s v="PANEL DISANO ECO 33W 4000K  60X60 UGR&lt;19 BL 3500LM / TASA ECORAEE   (R.DECRETO 208/2005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3985"/>
    <s v="D"/>
    <d v="2024-11-18T00:00:00"/>
    <n v="22024000079"/>
    <s v="2024 03 9241 213"/>
    <n v="29.04"/>
    <x v="162"/>
    <s v="MATERIAL ELECTRICIDAD PARA C.C. JOSÉ MARÍA LUELMO (ID 42950) // PANEL DISANO ECO 33W 4000K  60X60 UGR&lt;19 BL 3500LM 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4969"/>
    <s v="D"/>
    <d v="2024-10-02T00:00:00"/>
    <n v="22024000587"/>
    <s v="2024 10 2412 213"/>
    <n v="27.95"/>
    <x v="262"/>
    <s v="REPARACION DE: SOPLADOR   MARCA:HUSQUARNA  MODELO: H125B  NS:20123400402  DEL CURSO DE PARQUES Y JARDINESV - JACINTO BEN"/>
    <s v="300"/>
    <s v="VALLADOLID"/>
    <s v="VALLADOLID"/>
    <x v="0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3"/>
  </r>
  <r>
    <n v="220240044948"/>
    <s v="D"/>
    <d v="2024-10-02T00:00:00"/>
    <n v="22024002262"/>
    <s v="2024 07 1721 22112"/>
    <n v="27.23"/>
    <x v="162"/>
    <s v="LUMINARIA MODULAR 729.50 60X60 LOW GLARE 4000K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12"/>
  </r>
  <r>
    <n v="220240052374"/>
    <s v="D"/>
    <d v="2024-11-05T00:00:00"/>
    <n v="22024000484"/>
    <s v="2024 10 2312 212"/>
    <n v="27.06"/>
    <x v="162"/>
    <s v="MANT. SUMINISTRO DE TUBO LED PH 14,7W 4000K T8 1200MM UO PARA EL CVA DELICIAS Y CLAVIJA SOLERA 6566PARA EL CVA HUERTA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2115"/>
    <s v="D"/>
    <d v="2024-12-20T00:00:00"/>
    <n v="22024001633"/>
    <s v="2024 07 1711 22199"/>
    <n v="27.02"/>
    <x v="192"/>
    <s v="HAMMERITE ESMALTE MET.LISO BRI.AZUL OSCURO 0,75LT                           ( SERVICIO DE PARQUES Y JARDINES ) / DISOLVE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8002"/>
    <s v="D"/>
    <d v="2024-12-04T00:00:00"/>
    <n v="22024001011"/>
    <s v="2024 11 1321 214"/>
    <n v="26.93"/>
    <x v="747"/>
    <s v="TORNILLOS ANTIRROB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8004"/>
    <s v="D"/>
    <d v="2024-12-04T00:00:00"/>
    <n v="22024001011"/>
    <s v="2024 11 1321 214"/>
    <n v="26.93"/>
    <x v="747"/>
    <s v="TORNILLOS ANTIRROB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0425"/>
    <s v="D"/>
    <d v="2024-12-12T00:00:00"/>
    <n v="22024001011"/>
    <s v="2024 11 1321 214"/>
    <n v="26.87"/>
    <x v="99"/>
    <s v="1 403152944R - EMBELLECEDOR RUED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1028"/>
    <s v="D"/>
    <d v="2024-12-17T00:00:00"/>
    <n v="22024000441"/>
    <s v="2024 11 1621 214"/>
    <n v="26.86"/>
    <x v="837"/>
    <s v="ACUERDO MARCO v18/2022 CONTRATACIÓN DEL SUMINISTRO DE MATERIALES PARA EL AYUNTAMIENTO DE VALLADOLID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62113"/>
    <s v="D"/>
    <d v="2024-12-20T00:00:00"/>
    <n v="22024001633"/>
    <s v="2024 07 1711 22199"/>
    <n v="26.62"/>
    <x v="365"/>
    <s v="FAJA LUMBAR ULSA TALLA UNICA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49839"/>
    <s v="D"/>
    <d v="2024-10-24T00:00:00"/>
    <n v="22024000941"/>
    <s v="2024 06 3321 212"/>
    <n v="26.11"/>
    <x v="195"/>
    <s v="*TUBO FLUORESC. LED 18W 6500K 1600LM / PORTALAMPARAS HALOG GU/GZ 10 DUOLEC / --REGLETA DH 12 CONT 2,5MM BLAN 10.777/2.5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55632"/>
    <s v="D"/>
    <d v="2024-11-25T00:00:00"/>
    <n v="22024000940"/>
    <s v="2024 06 3232 212"/>
    <n v="25.69"/>
    <x v="162"/>
    <s v="EMERGENCIA ZEMPER DIANA NP 150LM 1H LDF3150C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882"/>
    <s v="D"/>
    <d v="2024-12-17T00:00:00"/>
    <n v="22024000437"/>
    <s v="2024 10 2311 212"/>
    <n v="25.59"/>
    <x v="247"/>
    <s v="F - 12894 - TACOS Y TORNILLOS REPARACION TECHO ALBERGUE-FILIPINOS - MUNDOINDUSTRIA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57579"/>
    <s v="D"/>
    <d v="2024-12-03T00:00:00"/>
    <n v="22024000021"/>
    <s v="2024 11 1361 22199"/>
    <n v="25.05"/>
    <x v="162"/>
    <s v="CLAVIJA GEWISS GW60004H IP44 2P+T 16A 230 / PROLONGA GEWISS GW62004 IP44 //SERV.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5151"/>
    <s v="D"/>
    <d v="2024-10-02T00:00:00"/>
    <n v="22024003315"/>
    <s v="2024 01 9206 22199"/>
    <n v="24.97"/>
    <x v="192"/>
    <s v="TKROM M-60 PLASTICO MATE OCEANIC 1LT                                        ( ARCHIVO MUNICIPAL ) / SEGOCRYL COLOR PLUS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199"/>
  </r>
  <r>
    <n v="220240055301"/>
    <s v="D"/>
    <d v="2024-11-21T00:00:00"/>
    <n v="22024001011"/>
    <s v="2024 11 1321 214"/>
    <n v="24.93"/>
    <x v="99"/>
    <s v="1 8200068583 - JUNTA / 1 8200068566 - JUNT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7596"/>
    <s v="D"/>
    <d v="2024-10-10T00:00:00"/>
    <n v="22024000940"/>
    <s v="2024 06 3232 212"/>
    <n v="24.5"/>
    <x v="249"/>
    <s v="UD. TEJA HORMIGON BMI GREDOS ROJO VIEJO // MARINA ESCOBAR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4973"/>
    <s v="D"/>
    <d v="2024-10-02T00:00:00"/>
    <n v="22024000587"/>
    <s v="2024 10 2412 213"/>
    <n v="23.92"/>
    <x v="262"/>
    <s v="REPARACION DE: CORTASETOS  MARCA: STHIL  MODELO:  HS45  NS:181757166 DEL CURSO DE PARQUES Y JARDINES V - JACINTO BENAVEN"/>
    <s v="300"/>
    <s v="VALLADOLID"/>
    <s v="VALLADOLID"/>
    <x v="0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3"/>
  </r>
  <r>
    <n v="220240060874"/>
    <s v="D"/>
    <d v="2024-12-17T00:00:00"/>
    <n v="22024000437"/>
    <s v="2024 10 2311 212"/>
    <n v="23.91"/>
    <x v="162"/>
    <s v="F - 12289 - TELEFONILLO TEGUI S7 PARA CENTRO INTEGRADO PSH - CADIELSA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60956"/>
    <s v="D"/>
    <d v="2024-12-17T00:00:00"/>
    <n v="22024000749"/>
    <s v="2024 02 9332 212"/>
    <n v="23.79"/>
    <x v="247"/>
    <s v="MASCARILLA FPP2 PREFORM C/VALV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2978"/>
    <s v="AD"/>
    <d v="2024-12-23T00:00:00"/>
    <n v="22024009439"/>
    <s v="2024 01 4331 214"/>
    <n v="1078.51"/>
    <x v="251"/>
    <s v="REVISIÓN Y REPARACIÓN ZOE MATRICULA 6046JPN Y REVISIÓN ORDINARIA Y CAMBIO 2UD NEUMÁTICOS ZOE MATRICULA 6048JPN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1"/>
    <s v="214"/>
  </r>
  <r>
    <n v="220240044890"/>
    <s v="D"/>
    <d v="2024-10-02T00:00:00"/>
    <n v="22024001014"/>
    <s v="2024 11 1321 22199"/>
    <n v="23.09"/>
    <x v="193"/>
    <s v="ID: 0042195-DISTRITO-2 RONDILLA / MANILLA ALMA MANUBRIO REF. 6085 NE 9005M ( UND ) / ID: 0042195-DISTRITO-2 RONDILLA / M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51796"/>
    <s v="D"/>
    <d v="2024-11-04T00:00:00"/>
    <n v="22024000942"/>
    <s v="2024 06 3231 212"/>
    <n v="23.05"/>
    <x v="409"/>
    <s v="CARTUCHO SELLADOR + PEGA (GRIS) / CODO H-H 87º Ø 125 / CODO H-H 45º Ø 125 // EIM EL GLOB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44934"/>
    <s v="D"/>
    <d v="2024-10-02T00:00:00"/>
    <n v="22024000485"/>
    <s v="2024 10 2312 212"/>
    <n v="22.93"/>
    <x v="247"/>
    <s v="MANTENIMIENTO, SUMINISTRO DE MATERIALPARA REPARACION DE DOSIFICAD JABON VISION FUME 1,4LDEL CVA HUERTA DEL REY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2152"/>
    <s v="D"/>
    <d v="2024-12-20T00:00:00"/>
    <n v="22024000079"/>
    <s v="2024 03 9241 213"/>
    <n v="22.93"/>
    <x v="247"/>
    <s v="MATERIAL FERRETERÍA PARA CC JOSÉ LUIS MOSQUER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5142"/>
    <s v="D"/>
    <d v="2024-10-02T00:00:00"/>
    <n v="22024002471"/>
    <s v="2024 08 1341 22699"/>
    <n v="22.82"/>
    <x v="365"/>
    <s v="CASCO EVO3 BLANCO RULETA (                       ) / FLEXOMETRO SINEX 3M S/FRENO PLATA (                       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341"/>
    <s v="1341. Movilidad"/>
    <s v="22"/>
    <s v="22699"/>
  </r>
  <r>
    <n v="220240057982"/>
    <s v="D"/>
    <d v="2024-12-04T00:00:00"/>
    <n v="22024000484"/>
    <s v="2024 10 2312 212"/>
    <n v="22.77"/>
    <x v="162"/>
    <s v="MANT. SUMINISTRO DE SECADOR  SYP SL-2002 PARA EL CVA HUERTA Y LAMPARA LED LDV PARA EL CVA DELICIAS- INICIATIVAS S.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1568"/>
    <s v="D"/>
    <d v="2024-10-30T00:00:00"/>
    <n v="22024000078"/>
    <s v="2024 03 9241 212"/>
    <n v="22.24"/>
    <x v="245"/>
    <s v="MATERIAL PINTURA PARA C.C. JOSÉ LUIS MOSQUERA (ID0040686) // NEVADA + BLANCO 750 ML / MONTONATURE SATINADO TR 750 ML (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45496"/>
    <s v="D"/>
    <d v="2024-10-03T00:00:00"/>
    <n v="22024000940"/>
    <s v="2024 06 3232 212"/>
    <n v="22.09"/>
    <x v="247"/>
    <s v="LOCTITE SUPER GLUE-3 XXL 20GR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2171"/>
    <s v="D"/>
    <d v="2024-12-20T00:00:00"/>
    <n v="22024000078"/>
    <s v="2024 03 9241 212"/>
    <n v="22"/>
    <x v="192"/>
    <s v="PINTURA PARA C.C. PARQUESOL (ID 42982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3892"/>
    <s v="D"/>
    <d v="2024-11-18T00:00:00"/>
    <n v="22024000447"/>
    <s v="2024 11 1631 214"/>
    <n v="21.68"/>
    <x v="243"/>
    <s v="VENTA Nº 2024PV101/1808 ALBARÁN  3683  FECHA  03/09/2024...// AM EXP 18/2022 // SERVICIO DE LIMPIEZA VIARIA."/>
    <s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57986"/>
    <s v="D"/>
    <d v="2024-12-04T00:00:00"/>
    <n v="22024000590"/>
    <s v="2024 10 2412 214"/>
    <n v="20.79"/>
    <x v="284"/>
    <s v="TA24 1773 REPARACION 6817-GJG KMS.70052 CAMBIAR CRISTAL GRANDE RETROVISOR IZQ. - SIN CARGO M.O -JACINTO BENAVENTE-"/>
    <s v="300"/>
    <s v="VALLADOLID"/>
    <s v="VALLADOLID"/>
    <x v="0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4"/>
  </r>
  <r>
    <n v="220240053951"/>
    <s v="D"/>
    <d v="2024-11-18T00:00:00"/>
    <n v="22024000940"/>
    <s v="2024 06 3232 212"/>
    <n v="20.73"/>
    <x v="245"/>
    <s v="NEVADA + BASE BL 750 ML ( VICENTE ALEIXANDRE ID0041675 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7646"/>
    <s v="D"/>
    <d v="2024-12-03T00:00:00"/>
    <n v="22024001633"/>
    <s v="2024 07 1711 22199"/>
    <n v="20.62"/>
    <x v="192"/>
    <s v="CUBRE TODO ESPECIAL 2x50 UD                                                 ( SERVICIO DE PARQUES Y JARDINES )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2406"/>
    <s v="D"/>
    <d v="2024-11-05T00:00:00"/>
    <n v="22024001011"/>
    <s v="2024 11 1321 214"/>
    <n v="20.329999999999998"/>
    <x v="99"/>
    <s v="1 265109646R - LUZ DE MATRICUL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7603"/>
    <s v="D"/>
    <d v="2024-10-10T00:00:00"/>
    <n v="22024000940"/>
    <s v="2024 06 3232 212"/>
    <n v="20.28"/>
    <x v="194"/>
    <s v="22 BRIDA PARA USO EXTERIOR NEGRO 4,8X370 U61X - 200 UDS // CEIP GARCÍA QUINTANA"/>
    <s v="300"/>
    <s v="BARCELONA"/>
    <s v="BARCELONA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5466"/>
    <s v="D"/>
    <d v="2024-10-03T00:00:00"/>
    <n v="22024001637"/>
    <s v="2024 07 1711 213"/>
    <n v="19.97"/>
    <x v="279"/>
    <s v="Albarán OT/144251 de 16/09/2024 ( PRESUPUESTAR REPARACIÓN EN TALLER DE CORTACÉSPED HONDA IZY PREMIUN. REF.: HUERTA DEL R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46558"/>
    <s v="D"/>
    <d v="2024-10-07T00:00:00"/>
    <n v="22024001637"/>
    <s v="2024 07 1711 213"/>
    <n v="19.97"/>
    <x v="279"/>
    <s v="Albarán OT/144334 de 20/09/2024 ( PRESUPUESTAR REPARACIÓN EN TALLER DE MOTOAZADA HONDA FG 205 REF.: MORERAS VALE Nº 1735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53975"/>
    <s v="D"/>
    <d v="2024-11-18T00:00:00"/>
    <n v="22024000079"/>
    <s v="2024 03 9241 213"/>
    <n v="19.95"/>
    <x v="194"/>
    <s v="MATERIAL ELECTRÓNICO C.C. PARQUESOL (ID 43123/ CANAL P.PARED+TECHO WDK15015BR,C.PERFORACIONES / OT-MBLOC BASE 2P+T)"/>
    <s v="300"/>
    <s v="BARCELONA"/>
    <s v="BARCELONA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49988"/>
    <s v="D"/>
    <d v="2024-10-24T00:00:00"/>
    <n v="22024001633"/>
    <s v="2024 07 1711 22199"/>
    <n v="19.84"/>
    <x v="195"/>
    <s v="LIMA BAHCO  1-170-06-2-2 TRIANG. - / *GANCHO METAL FSK PULPO 5MM / COMMENT|VALE Nº 1750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1725"/>
    <s v="D"/>
    <d v="2024-11-04T00:00:00"/>
    <n v="22024000506"/>
    <s v="2024 10 2412 22199"/>
    <n v="19.72"/>
    <x v="268"/>
    <s v="SUMINISTRO DE MATERIAL,  CARTUCHO FILTRO PARA SOLIDOS PRO20X PARA EL  CURSO PINTURA DECORATIVA VI-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7994"/>
    <s v="D"/>
    <d v="2024-12-04T00:00:00"/>
    <n v="22024000498"/>
    <s v="2024 10 2412 212"/>
    <n v="19.600000000000001"/>
    <x v="193"/>
    <s v="MANTENIMIENTO, REPARACION DE MANILLA SOAL CHAPARRO M9005 NEGRA  DEL  JACINTO BENAVENTE- INICIATIVAS SOC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2"/>
  </r>
  <r>
    <n v="220240052386"/>
    <s v="D"/>
    <d v="2024-11-05T00:00:00"/>
    <n v="22024000506"/>
    <s v="2024 10 2412 22199"/>
    <n v="19.47"/>
    <x v="192"/>
    <s v="SUMINISTRO DE TKROM ESMALTE ACRI.MULTISUP.BRILLO BLANC 0.25L  PARA  EL CURSO DE   PINTURA DECORATIVA VI DEL JACINTO BEN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5134"/>
    <s v="D"/>
    <d v="2024-10-02T00:00:00"/>
    <n v="22024000021"/>
    <s v="2024 11 1361 22199"/>
    <n v="19.399999999999999"/>
    <x v="262"/>
    <s v="ALB: 24-225768 PED: 24-042093-1003 S/PED:  / MANGUITO INOX HEMBRA 1/2 / MACHON INOX DN 1/2 / CODO 90º INOX ROSCA M-H 1/2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6556"/>
    <s v="D"/>
    <d v="2024-10-07T00:00:00"/>
    <n v="22024001631"/>
    <s v="2024 07 1711 22106"/>
    <n v="19.010000000000002"/>
    <x v="515"/>
    <s v="MAXFERRO Eco ( 1KG) / SIGFITO (Tasa por envase del Sistema Integrado de Gestión de Fitosanitarios)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06"/>
  </r>
  <r>
    <n v="220240048487"/>
    <s v="D"/>
    <d v="2024-10-16T00:00:00"/>
    <n v="22024000942"/>
    <s v="2024 06 3231 212"/>
    <n v="18.97"/>
    <x v="409"/>
    <s v="ARQUETA 400 X 400 // EIM EL GLOB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48585"/>
    <s v="D"/>
    <d v="2024-10-16T00:00:00"/>
    <n v="22024000456"/>
    <s v="2024 11 1621 22199"/>
    <n v="18.8"/>
    <x v="192"/>
    <s v="CARTUCHO SINTEX MS-35 NEGRO 0.3LT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4983"/>
    <s v="D"/>
    <d v="2024-12-31T00:00:00"/>
    <n v="22024000749"/>
    <s v="2024 02 9332 212"/>
    <n v="202.94"/>
    <x v="165"/>
    <s v="ID 0043088 (  GE0011750 ) / UPN 140 A 6M S 275 JR (  2 UNIDADES DE 3000mm ) / ID 0043073 (  GE 0011750 ) / TUBO RECTANGU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4944"/>
    <s v="D"/>
    <d v="2024-12-31T00:00:00"/>
    <n v="22024000751"/>
    <s v="2024 02 9332 213"/>
    <n v="1016.5"/>
    <x v="165"/>
    <s v="MANTENIMIENTO (  GE 0011750 ID 42303 DESTINO: VIVIENDA C/OLMEDO 5 ) / 2 CHAPA L. CALIENTE 2000X1000X1,5 S 235 JR / GE001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3"/>
  </r>
  <r>
    <n v="220240063850"/>
    <s v="D"/>
    <d v="2024-12-27T00:00:00"/>
    <n v="22024000506"/>
    <s v="2024 10 2412 22199"/>
    <n v="533.66"/>
    <x v="192"/>
    <s v="SUMINISTRO DE TEMPLE GOTELE SEGOPI 13LTPARA EL CURSO DE  PINTURA DECORATIVA VI MIXTO/23/VA0007 - JACINTO BENAVENTE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7681"/>
    <s v="AD/"/>
    <d v="2024-10-10T00:00:00"/>
    <n v="22024002063"/>
    <s v="2024 10 2312 22799"/>
    <n v="-9194.76"/>
    <x v="647"/>
    <s v="LIBERAR CREDITO CAUTIVO MESES JUNIO,  JULIO, AGOSTO- SERVICIO DE ESTANCIAS DIURNAS(IVA)"/>
    <s v="220"/>
    <s v="MADRID"/>
    <s v="MADRID"/>
    <x v="0"/>
    <s v="PrAbier - Procedimiento Abierto"/>
    <s v="MultiC - MultiCriterio"/>
    <x v="1"/>
    <x v="3"/>
    <s v="2"/>
    <s v="2. Gastos corrientes en bienes y servicios"/>
    <s v="10"/>
    <x v="7"/>
    <s v="2312"/>
    <s v="2312. Iniciativas sociales"/>
    <s v="22"/>
    <s v="22799"/>
  </r>
  <r>
    <n v="220240047681"/>
    <s v="AD/"/>
    <d v="2024-10-10T00:00:00"/>
    <n v="22024002064"/>
    <s v="2024 10 2312 22799"/>
    <n v="-1313.55"/>
    <x v="647"/>
    <s v="LIBERAR CREDITO CAUTIVO MESES JUNIO,  JULIO, AGOSTO- SERVICIO DE ESTANCIAS DIURNAS(IVA)"/>
    <s v="220"/>
    <s v="MADRID"/>
    <s v="MADRID"/>
    <x v="0"/>
    <s v="PrAbier - Procedimiento Abierto"/>
    <s v="MultiC - MultiCriterio"/>
    <x v="1"/>
    <x v="3"/>
    <s v="2"/>
    <s v="2. Gastos corrientes en bienes y servicios"/>
    <s v="10"/>
    <x v="7"/>
    <s v="2312"/>
    <s v="2312. Iniciativas sociales"/>
    <s v="22"/>
    <s v="22799"/>
  </r>
  <r>
    <n v="220240047682"/>
    <s v="AD/"/>
    <d v="2024-10-10T00:00:00"/>
    <n v="22024002052"/>
    <s v="2024 10 2312 22799"/>
    <n v="-19992.240000000002"/>
    <x v="602"/>
    <s v="LIBERAR CREDITO CAUTIVO-DE ABRIL A AGOSTO 2024-EST. DIURNAS LOTE2-REST.7 UC- Z.SUR-UC2 RON-D-ARCA-Z.ES-2 UCS PARQ"/>
    <s v="220"/>
    <s v="VILLAMURIEL DE CERRATO"/>
    <s v="PALENCIA"/>
    <x v="0"/>
    <s v="PrAbier - Procedimiento Abierto"/>
    <s v="MultiC - MultiCriterio"/>
    <x v="1"/>
    <x v="3"/>
    <s v="2"/>
    <s v="2. Gastos corrientes en bienes y servicios"/>
    <s v="10"/>
    <x v="7"/>
    <s v="2312"/>
    <s v="2312. Iniciativas sociales"/>
    <s v="22"/>
    <s v="22799"/>
  </r>
  <r>
    <n v="220240047682"/>
    <s v="AD/"/>
    <d v="2024-10-10T00:00:00"/>
    <n v="22024002712"/>
    <s v="2024 10 2312 22799"/>
    <n v="-2456.2800000000002"/>
    <x v="602"/>
    <s v="LIBERAR CREDITO CAUTIVO-DE ABRIL A AGOSTO 2024-EST. DIURNAS LOTE2-REST.7 UC- Z.SUR-UC2 RON-D-ARCA-Z.ES-2 UCS PARQ"/>
    <s v="220"/>
    <s v="VILLAMURIEL DE CERRATO"/>
    <s v="PALENCIA"/>
    <x v="0"/>
    <s v="PrAbier - Procedimiento Abierto"/>
    <s v="MultiC - MultiCriterio"/>
    <x v="1"/>
    <x v="3"/>
    <s v="2"/>
    <s v="2. Gastos corrientes en bienes y servicios"/>
    <s v="10"/>
    <x v="7"/>
    <s v="2312"/>
    <s v="2312. Iniciativas sociales"/>
    <s v="22"/>
    <s v="22799"/>
  </r>
  <r>
    <n v="220240067173"/>
    <s v="D"/>
    <d v="2024-12-31T00:00:00"/>
    <n v="22024000022"/>
    <s v="2024 11 1361 214"/>
    <n v="492.83"/>
    <x v="285"/>
    <s v="H.M.O.  REVISAR  Y DETERMINAR AVERIA. SUSTITUIR VALVULA DE DISPARO / REGULADOR PRESION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7074"/>
    <s v="D"/>
    <d v="2024-12-31T00:00:00"/>
    <n v="22024001633"/>
    <s v="2024 07 1711 22199"/>
    <n v="492.66"/>
    <x v="166"/>
    <s v="Albarán: VA24/5370 Fecha: 17/12/24 / *VIVERO * / - / POSTE TRATADO 8 C/PUNTA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7593"/>
    <s v="D"/>
    <d v="2024-12-31T00:00:00"/>
    <n v="22024002564"/>
    <s v="2024 09 4321 213"/>
    <n v="38.9"/>
    <x v="165"/>
    <s v="SUMINISTRO MATERIAL PARA TRABAJOS REALIZADOS POR MANTENIMIENTO EN LA ANTIGUA HIPICA MILITAR"/>
    <n v="300"/>
    <s v="VALLADOLID"/>
    <s v="VALLADOLID"/>
    <x v="1"/>
    <s v="PrAbier - Procedimiento Abierto"/>
    <s v="MultiC - MultiCriterio"/>
    <x v="2"/>
    <x v="3"/>
    <s v="2"/>
    <s v="2. Gastos corrientes en bienes y servicios"/>
    <s v="09"/>
    <x v="6"/>
    <s v="4321"/>
    <s v="4321. Turismo"/>
    <s v="21"/>
    <s v="213"/>
  </r>
  <r>
    <n v="220240055752"/>
    <s v="D"/>
    <d v="2024-11-25T00:00:00"/>
    <n v="22024000749"/>
    <s v="2024 02 9332 212"/>
    <n v="18.73"/>
    <x v="192"/>
    <s v="TKROM BASE PLASTICO MATE EXCELENT TR 1LT                                    ( MANTENIMIENTO DE EDIFICIOS E INSTALACIONES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4795"/>
    <s v="D"/>
    <d v="2024-12-31T00:00:00"/>
    <n v="22024000940"/>
    <s v="2024 06 3232 212"/>
    <n v="489.45"/>
    <x v="193"/>
    <s v="MATERIALES DE CERRAJERÍA-CARPINTERÍA PARA DISTINTOS COLEGIOS PÚBL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4780"/>
    <s v="AD"/>
    <d v="2024-10-01T00:00:00"/>
    <n v="22024006803"/>
    <s v="2024 10 2315 22611"/>
    <n v="247.5"/>
    <x v="630"/>
    <s v="CATERING CMI ENTREGA DIPLOMAS PIL 24/09/2024"/>
    <s v="220"/>
    <s v="LEON"/>
    <s v="LEON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53259"/>
    <s v="AD"/>
    <d v="2024-11-08T00:00:00"/>
    <n v="22024008177"/>
    <s v="2024 10 2315 213"/>
    <n v="252.13"/>
    <x v="824"/>
    <s v="REPARACION PUERTA GARAJE CMI"/>
    <s v="220"/>
    <s v="LAGUNA DE DUERO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1"/>
    <s v="213"/>
  </r>
  <r>
    <n v="220240053227"/>
    <s v="AD"/>
    <d v="2024-11-07T00:00:00"/>
    <n v="22024007708"/>
    <s v="2024 01 4331 22799"/>
    <n v="17545"/>
    <x v="1091"/>
    <s v="ASISTENCIA TÉCNICA PARA LA REALIZACIÓN DE AUDITORÍA DE INFRAESTRUCTURAS EN LA PLAZA DE LAS CIUDADES HERMANAS"/>
    <s v="220"/>
    <s v="ARROYO DE LA ENCOMIENDA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1076"/>
    <s v="D"/>
    <d v="2024-12-17T00:00:00"/>
    <n v="22024000450"/>
    <s v="2024 11 1631 22199"/>
    <n v="18.48"/>
    <x v="195"/>
    <s v="*BOTE GRAFITO PRESSOL 50GRS / LLAVE T  TRIANGULO/CUADRADO 6/7/8/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2436"/>
    <s v="D"/>
    <d v="2024-11-05T00:00:00"/>
    <n v="22024000440"/>
    <s v="2024 11 1621 214"/>
    <n v="18.170000000000002"/>
    <x v="82"/>
    <s v="REPUESTOS / CONECTOR SOBRANTE C.R. BOSCH L / CONECTOR SOBRANTE C.R. BOS...// AM EXP 23/2020 // SERI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55741"/>
    <s v="D"/>
    <d v="2024-11-25T00:00:00"/>
    <n v="22024000765"/>
    <s v="2024 02 9332 214"/>
    <n v="18.149999999999999"/>
    <x v="254"/>
    <s v="ACUERDO MARCO_6006CCM:TAPON CON LLAVE DEL DEPOSITO COMBUSTIBLE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46515"/>
    <s v="D"/>
    <d v="2024-10-07T00:00:00"/>
    <n v="22024000079"/>
    <s v="2024 03 9241 213"/>
    <n v="18"/>
    <x v="289"/>
    <s v="SUMINISTRO DE CABLEADO PARA C.C. PILARICA (CABLE JACK 3.5-RCA 1.5M / ADAPTADOR 6.3 A 2RCA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7990"/>
    <s v="D"/>
    <d v="2024-12-04T00:00:00"/>
    <n v="22024000506"/>
    <s v="2024 10 2412 22199"/>
    <n v="17.63"/>
    <x v="268"/>
    <s v="SUMINISTRO DE  EXTENSIBLE ELECTRICO 10M ALYCO PARA EL CURSO DE  PINTURA DECORATIVA VI- JACINTO BENAVENTE- INICITIVAS SOC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4888"/>
    <s v="D"/>
    <d v="2024-10-02T00:00:00"/>
    <n v="22024001045"/>
    <s v="2024 11 3111 22199"/>
    <n v="17.28"/>
    <x v="193"/>
    <s v="ID: 0042265-DEPOSITO CANINO / CERROJO AMIG 384 50 NIQUEL / CERROJO AMIG 454  70 BICRO. / ID: 0042223-DEPOSITO CANINO / M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57992"/>
    <s v="D"/>
    <d v="2024-12-04T00:00:00"/>
    <n v="22024000506"/>
    <s v="2024 10 2412 22199"/>
    <n v="16.940000000000001"/>
    <x v="268"/>
    <s v="SUMINISTRO DE  PAQUETE 5 BOLSAS PAPEL ASPIRADOR PRO30XT  PARA EL CURSO DE PINTURA DECORATIVA VI- JACINTO BENAVENTE- INIC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58237"/>
    <s v="D"/>
    <d v="2024-12-04T00:00:00"/>
    <n v="22024000450"/>
    <s v="2024 11 1631 22199"/>
    <n v="16.920000000000002"/>
    <x v="162"/>
    <s v="ROCIADOR ROTULA D.FLEX 4827 LATON CROMADO / FLORÓN INOXIDABLE LISO 1/...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0018"/>
    <s v="D"/>
    <d v="2024-10-24T00:00:00"/>
    <n v="22024000078"/>
    <s v="2024 03 9241 212"/>
    <n v="16.7"/>
    <x v="193"/>
    <s v="ID 42439-CIC EL EMPECINADO / CERRADURA BTV 60450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62123"/>
    <s v="D"/>
    <d v="2024-12-20T00:00:00"/>
    <n v="22024001633"/>
    <s v="2024 07 1711 22199"/>
    <n v="16.7"/>
    <x v="262"/>
    <s v="ALB: 24-232586 PED: 24-053032-1003 S/PED: 1874 / ROLLO 25 ML.POLIETILENO AGR.BD.PN 6 DN25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8973"/>
    <s v="D"/>
    <d v="2024-12-31T00:00:00"/>
    <n v="22024001633"/>
    <s v="2024 07 1711 22199"/>
    <n v="479.64"/>
    <x v="798"/>
    <s v="Alb. AO24/240315 de 02/08/2024 / MANGUERA DE 3/4 x 25 MTS. CON RACORES S/MUESTRA / ** SERVICIO DE PARQUES Y JARDINES / V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7067"/>
    <s v="D"/>
    <d v="2024-12-31T00:00:00"/>
    <n v="22024001633"/>
    <s v="2024 07 1711 22199"/>
    <n v="464.28"/>
    <x v="193"/>
    <s v="COMPRESOR NUAIR SILTEK +  8 BAR. 6LTS. SILENCIOSO / STIHL BIDON PARA GASOLINA  5 L NARANJA 0000 881 0200 / PALA BELLOTA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3873"/>
    <s v="D"/>
    <d v="2024-12-27T00:00:00"/>
    <n v="22024000456"/>
    <s v="2024 11 1621 22199"/>
    <n v="463.43"/>
    <x v="837"/>
    <s v="ALTERNADOR DAILY 06&gt; / 774680 VARILLA 23471182 / 774680 TUBO 23471226...// AM EXP 18/2022 // SERVICIO DE LIMPIEZ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3848"/>
    <s v="D"/>
    <d v="2024-12-27T00:00:00"/>
    <n v="22024000506"/>
    <s v="2024 10 2412 22199"/>
    <n v="459.32"/>
    <x v="192"/>
    <s v="SUMINISTRO DE TKROM M-40 DAMASCO PLASTICO MATE 15LT PRA ELA CURSO DE   PINTURA DECORATIVA VI MIXTO/23/VA0007 - JACINTO B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3837"/>
    <s v="D"/>
    <d v="2024-12-27T00:00:00"/>
    <n v="22024000506"/>
    <s v="2024 10 2412 22199"/>
    <n v="455.97"/>
    <x v="245"/>
    <s v="SUMINISTRO DE FITOPLAS PLASTICO ENCINTADO 60CMX22.5M , PINTURA DECORATIVA VI MIXTO/23/VA0007 1- JACINTO BENAVENTE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3854"/>
    <s v="D"/>
    <d v="2024-12-27T00:00:00"/>
    <n v="22024000464"/>
    <s v="2024 11 1631 214"/>
    <n v="436.41"/>
    <x v="285"/>
    <s v="H.M.O.  DESM-MOT.  ELEMENTOS  PARA LA REALIZACION  DE  LA...// AM EXP 23/2020 // SERVICIO DE LIMPIEZA VIARI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3865"/>
    <s v="D"/>
    <d v="2024-12-27T00:00:00"/>
    <n v="22024000442"/>
    <s v="2024 11 1621 22103"/>
    <n v="435.6"/>
    <x v="751"/>
    <s v="DYNAMIC GRASA DYNAKOTE EP-00 EC 18KG...// AM EXP 18/2022 // SERVICIO DE LIMPIEZA."/>
    <n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3"/>
  </r>
  <r>
    <n v="220240068650"/>
    <s v="D"/>
    <d v="2024-12-31T00:00:00"/>
    <n v="22024000456"/>
    <s v="2024 11 1621 22199"/>
    <n v="430.13"/>
    <x v="859"/>
    <s v=".ACEITE ENI ELEVA HV46 1L / LAT. 5000mm 1/2 2SNK  TL?S  1/2  + ENCHUFES.../// AM EXP 18/2022 // SERVICIO DE LIMPIEZA."/>
    <n v="300"/>
    <s v="BURGOS"/>
    <s v="BURGOS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9909"/>
    <s v="D"/>
    <d v="2024-10-24T00:00:00"/>
    <n v="22024000456"/>
    <s v="2024 11 1621 22199"/>
    <n v="16.64"/>
    <x v="838"/>
    <s v="DISCO LAMINAS FDTF 125X22 R82B GR.40 FLEXOVIT   63642518000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3987"/>
    <s v="D"/>
    <d v="2024-11-18T00:00:00"/>
    <n v="22024000079"/>
    <s v="2024 03 9241 213"/>
    <n v="16.54"/>
    <x v="162"/>
    <s v="MATERIAL ELECTRICIDAD PARA JOSÉ MARÍA LUELMO (ID 43266) Y SANTIAGO LÓPEZ (ID 43011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3947"/>
    <s v="D"/>
    <d v="2024-11-18T00:00:00"/>
    <n v="22024000940"/>
    <s v="2024 06 3232 212"/>
    <n v="16.059999999999999"/>
    <x v="195"/>
    <s v="COMMENT|+++ MARIA DE MOLINA +++ / FLEXÓMETRO CONTROL -LOCK STANLEY® 5MX25MM OFERT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3942"/>
    <s v="D"/>
    <d v="2024-11-18T00:00:00"/>
    <n v="22024000940"/>
    <s v="2024 06 3232 212"/>
    <n v="15.97"/>
    <x v="193"/>
    <s v="ID:EIM EL GLOBO / PINTURA SPRAY CRC 500 MARCAJE AQUA ROJO / PINTURA SPRAY CRC 500 MARCAJE AQUA VERDE / SIN ID-COLEGIOS /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8239"/>
    <s v="D"/>
    <d v="2024-12-04T00:00:00"/>
    <n v="22024000450"/>
    <s v="2024 11 1631 22199"/>
    <n v="15.94"/>
    <x v="162"/>
    <s v="MAGNETO  SE IK60N C 2P 10A  A9K17210...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8198"/>
    <s v="D"/>
    <d v="2024-12-04T00:00:00"/>
    <n v="22024000456"/>
    <s v="2024 11 1621 22199"/>
    <n v="15.37"/>
    <x v="193"/>
    <s v="PERNIO SOLDAR 14x 80 GOTA C/RODAMIENTO / LLAVES MECANIZ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2533"/>
    <s v="D"/>
    <d v="2024-11-05T00:00:00"/>
    <n v="22024000450"/>
    <s v="2024 11 1631 22199"/>
    <n v="15.28"/>
    <x v="195"/>
    <s v="COPIA LLAVE NORMAL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1462"/>
    <s v="D"/>
    <d v="2024-10-30T00:00:00"/>
    <n v="22024000021"/>
    <s v="2024 11 1361 22199"/>
    <n v="15.02"/>
    <x v="195"/>
    <s v="COPIA LLAVE NORMAL / COPIA LLAVE NORMAL / ADAPTORS BAHCO 1/4 38MM 3/8  (UN) / COPIA LLAVE NORMAL; 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2424"/>
    <s v="D"/>
    <d v="2024-11-05T00:00:00"/>
    <n v="22024001011"/>
    <s v="2024 11 1321 214"/>
    <n v="14.99"/>
    <x v="99"/>
    <s v="1 147341012R - ELEMENTO FIJACION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8574"/>
    <s v="D"/>
    <d v="2024-10-16T00:00:00"/>
    <n v="22024000456"/>
    <s v="2024 11 1621 22199"/>
    <n v="14.28"/>
    <x v="192"/>
    <s v="KIT POLIESTER (700gr+FIBRA1m2+PEROXIDO) KIT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8587"/>
    <s v="D"/>
    <d v="2024-10-16T00:00:00"/>
    <n v="22024000456"/>
    <s v="2024 11 1621 22199"/>
    <n v="14.28"/>
    <x v="192"/>
    <s v="KIT POLIESTER (700gr+FIBRA1m2+PEROXIDO) KIT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9844"/>
    <s v="D"/>
    <d v="2024-10-24T00:00:00"/>
    <n v="22024004613"/>
    <s v="2024 06 3321 629"/>
    <n v="14.11"/>
    <x v="932"/>
    <s v="CUNADO ACECHA LA MALDAD DVD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45458"/>
    <s v="D"/>
    <d v="2024-10-03T00:00:00"/>
    <n v="22024000485"/>
    <s v="2024 10 2312 212"/>
    <n v="14.11"/>
    <x v="193"/>
    <s v="MANTENIMIENTO. SUMINISTRO DE MATERIAL PARA REPARACIONES DEL CVA ZONA SUR Y C. OCUPACIONAL- INICIAIVAS SOC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1772"/>
    <s v="D"/>
    <d v="2024-11-04T00:00:00"/>
    <n v="22024000940"/>
    <s v="2024 06 3232 212"/>
    <n v="13.73"/>
    <x v="162"/>
    <s v="LATIG.FLEX TUCAI TAQ HH 3/8&quot;&quot;-3/8&quot;&quot;   300MM 2562 / SIFON BOTELLA JIMTEN 04068 S-84 1-1/2&quot;&quot; C/V // CEIP CARDENAL MENDOZ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5396"/>
    <s v="D"/>
    <d v="2024-11-21T00:00:00"/>
    <n v="22024001633"/>
    <s v="2024 07 1711 22199"/>
    <n v="13.39"/>
    <x v="262"/>
    <s v="ALB: 24-226185 PED: 24-042785-1003 S/PED: 1685 / MANGUITO UNION PE TUBO-TUBO 32-32 / TE PE TUBO-TUBO-TUBO 32-32-32 / MAN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0984"/>
    <s v="D"/>
    <d v="2024-12-17T00:00:00"/>
    <n v="22024000450"/>
    <s v="2024 11 1631 22199"/>
    <n v="13.35"/>
    <x v="195"/>
    <s v="TORNI DIN 7505 C/AVE POZ  ZINC  4.5X40 / COPIA LLAVE NORMAL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0117"/>
    <s v="D"/>
    <d v="2024-10-24T00:00:00"/>
    <n v="22024000078"/>
    <s v="2024 03 9241 212"/>
    <n v="13.13"/>
    <x v="192"/>
    <s v="MATERIAL DE PINTURA PARA C.C. JOSÉ MARÍA LUELMO // SPRAY SEGOPI-TECH NEGRO BRILLO RAL 9005 0,4LT(id 41695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1857"/>
    <s v="D"/>
    <d v="2024-11-04T00:00:00"/>
    <n v="22024000506"/>
    <s v="2024 10 2412 22199"/>
    <n v="12.93"/>
    <x v="192"/>
    <s v="SUMINISTRO DE CARTUCHO SINTEX PU-50 BLANCO 0.3LTPARA EL CURSO DE PINTURA  DECORATIVA VI- JACINTO BENAVENTE 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6441"/>
    <s v="D"/>
    <d v="2024-10-07T00:00:00"/>
    <n v="22024000450"/>
    <s v="2024 11 1631 22199"/>
    <n v="12.78"/>
    <x v="162"/>
    <s v="ACUERDO MARCO v18/2022 CONTRATACIÓN DEL SUMINISTRO DE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1517"/>
    <s v="D"/>
    <d v="2024-10-30T00:00:00"/>
    <n v="22024001633"/>
    <s v="2024 07 1711 22199"/>
    <n v="12.6"/>
    <x v="814"/>
    <s v="362023 362023 BASE DE RED 3 TOMAS C/INT....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1562"/>
    <s v="D"/>
    <d v="2024-10-30T00:00:00"/>
    <n v="22024000765"/>
    <s v="2024 02 9332 214"/>
    <n v="12.18"/>
    <x v="287"/>
    <s v="POOL/1770 - LIMPIASALPICADEROS 1000ML.RM CLEAN / 0/0 - BAYETA SINT. UNIVERSAL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48513"/>
    <s v="D"/>
    <d v="2024-10-16T00:00:00"/>
    <n v="22024000505"/>
    <s v="2024 10 2412 22199"/>
    <n v="12.16"/>
    <x v="262"/>
    <s v="SUMINISTRO DE  MATABI SET DE BOQUILLAS  PRA EL CURSO DE PARQUES Y JARDINES DEL C. DE F. PARA EL EMPLEO- JACINTO BENAVENT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1977"/>
    <s v="D"/>
    <d v="2024-12-20T00:00:00"/>
    <n v="22024000940"/>
    <s v="2024 06 3232 212"/>
    <n v="12.04"/>
    <x v="195"/>
    <s v="JUEGO DE MUELAS ABRASIVAS CERÁMICAS DE 6 PIEZAS W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421"/>
    <s v="D"/>
    <d v="2024-12-12T00:00:00"/>
    <n v="22024000021"/>
    <s v="2024 11 1361 22199"/>
    <n v="11.98"/>
    <x v="247"/>
    <s v="PINCEL REDONDO Nº 10 / CINTA AISLANTE AZUL 20x19 / CINTA AISLANTE AMARILLO 20x19//SERV. EXTINCION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3968"/>
    <s v="D"/>
    <d v="2024-11-18T00:00:00"/>
    <n v="22024000078"/>
    <s v="2024 03 9241 212"/>
    <n v="11.92"/>
    <x v="195"/>
    <s v="MATERIAL DE FERRETERÍA PARA C.C. CANAL DE CASTILLA (ID 43241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62125"/>
    <s v="D"/>
    <d v="2024-12-20T00:00:00"/>
    <n v="22024001633"/>
    <s v="2024 07 1711 22199"/>
    <n v="11.89"/>
    <x v="262"/>
    <s v="ALB: 24-232071 PED: 24-052173-1104 S/PED: 1864 / MANGUITO REDUCTOR PE TUBO-TUBO 50-40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7646"/>
    <s v="D"/>
    <d v="2024-12-31T00:00:00"/>
    <n v="22024000506"/>
    <s v="2024 10 2412 22199"/>
    <n v="415.44"/>
    <x v="192"/>
    <s v="SUMINISTRO DE EUROLUX BRILLANTE AMARILLO RAL 1023 0.75LT- CURSO DE  PINTURA DECORATIVA VI MIXTO/23/VA0007-JACINTO BENAV.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45007"/>
    <s v="D"/>
    <d v="2024-10-02T00:00:00"/>
    <n v="22024000940"/>
    <s v="2024 06 3232 212"/>
    <n v="11.88"/>
    <x v="245"/>
    <s v="MONTOTINTE UNIV. VERDE 50 ML // MONTOTINTE UNIV. AMARILLO 50 ML // DANPIN PACK 10 REC. // FEDERICO GARCÍA LORC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2380"/>
    <s v="D"/>
    <d v="2024-11-05T00:00:00"/>
    <n v="22024000437"/>
    <s v="2024 10 2311 212"/>
    <n v="11.72"/>
    <x v="193"/>
    <s v="F - 10694 - MANILLA EPSILON NEGRA PARA CENTRO INTEGRADO PSH - MAOR SL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45482"/>
    <s v="D"/>
    <d v="2024-10-03T00:00:00"/>
    <n v="22024000749"/>
    <s v="2024 02 9332 212"/>
    <n v="11.58"/>
    <x v="247"/>
    <s v="RESINA  POLYESTER 300 ml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5385"/>
    <s v="D"/>
    <d v="2024-11-21T00:00:00"/>
    <n v="22024001045"/>
    <s v="2024 11 3111 22199"/>
    <n v="11.54"/>
    <x v="193"/>
    <s v="ID: 0043269-DEPOSITO CANINO / MANILLA ALMA MANUBRIO REF. 6085 NE 9005M ( UND 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60962"/>
    <s v="D"/>
    <d v="2024-12-17T00:00:00"/>
    <n v="22024000749"/>
    <s v="2024 02 9332 212"/>
    <n v="11.27"/>
    <x v="195"/>
    <s v="COMMENT|--- ayuntamiento salon plenos --- / RUEDA 1-0215 30D 15K GIR GO NGO AG SIRVEX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7569"/>
    <s v="D"/>
    <d v="2024-12-03T00:00:00"/>
    <n v="22024000021"/>
    <s v="2024 11 1361 22199"/>
    <n v="11.27"/>
    <x v="271"/>
    <s v="985-M- 8-125  TUERCA A.B. / 9021-M 8 ZN ARAND.PL.ALA ANCHA 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49827"/>
    <s v="D"/>
    <d v="2024-10-24T00:00:00"/>
    <n v="22024000941"/>
    <s v="2024 06 3321 212"/>
    <n v="11.24"/>
    <x v="162"/>
    <s v="REGLETA  OBO 74CE BL  (TS06NA) 2056224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67449"/>
    <s v="D"/>
    <d v="2024-12-31T00:00:00"/>
    <n v="22024000464"/>
    <s v="2024 11 1631 214"/>
    <n v="413.8"/>
    <x v="285"/>
    <s v="5682MDL NEUMATICO KH225/75R16CR / S.I.GESTION DE NFU / MONTAJE EQU...// AM EXP 23/2020 // SERVICIO DE LIMPIEZA VIARI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7486"/>
    <s v="D"/>
    <d v="2024-12-31T00:00:00"/>
    <n v="22024004612"/>
    <s v="2024 06 3321 629"/>
    <n v="402.75"/>
    <x v="934"/>
    <s v="¡PLIS! ¡PLAS! A TODO GAS ( notas: Centro de Bibliotecas Municipales de Valladolid. Monasterio de San Benito.;  ) / LOTE1"/>
    <n v="300"/>
    <s v="BARCELONA"/>
    <s v="BARCELONA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5394"/>
    <s v="D"/>
    <d v="2024-11-21T00:00:00"/>
    <n v="22024001633"/>
    <s v="2024 07 1711 22199"/>
    <n v="11"/>
    <x v="262"/>
    <s v="ALB: 24-227987 PED: 24-045675-1003 S/PED: 1746 / ARQUETA POLYPRO NEGRA REDONDA MEDIANA H-25 DN 24CM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1089"/>
    <s v="D"/>
    <d v="2024-10-29T00:00:00"/>
    <n v="22024000079"/>
    <s v="2024 03 9241 213"/>
    <n v="10.78"/>
    <x v="195"/>
    <s v="PILAS PARA DESFIBRILADORES C.C. ZONA SUR // PILA DURACELL IND AA LR06 (10UDS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5534"/>
    <s v="D"/>
    <d v="2024-11-22T00:00:00"/>
    <n v="22024005731"/>
    <s v="2024 06 3341 22799"/>
    <n v="126203"/>
    <x v="482"/>
    <s v="SE-EC 17/24 CONTRATO DE PATROCINIO PUBLICITARIO DEL PROGRAMA &quot;&quot;ATENEO CULTURAL. VALLADOLID CIUDAD TAURINA&quot;&quot; 24-25"/>
    <s v="300"/>
    <s v="MADRID"/>
    <s v="MADRID"/>
    <x v="0"/>
    <s v="PrNegSP - Procedimiento Negociado Sin Publicidad"/>
    <s v="SinC - Sin Criterio"/>
    <x v="3"/>
    <x v="3"/>
    <s v="2"/>
    <s v="2. Gastos corrientes en bienes y servicios"/>
    <s v="06"/>
    <x v="3"/>
    <s v="3341"/>
    <s v="3341. Coordinación de políticas culturales"/>
    <s v="22"/>
    <s v="22799"/>
  </r>
  <r>
    <n v="220240050050"/>
    <s v="D"/>
    <d v="2024-10-24T00:00:00"/>
    <n v="22024000079"/>
    <s v="2024 03 9241 213"/>
    <n v="10.78"/>
    <x v="194"/>
    <s v="SUMINISTRO DE CONMUTADOR PARA C.C. CAMPILLO (ID 42554)"/>
    <s v="300"/>
    <s v="BARCELONA"/>
    <s v="BARCELONA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58123"/>
    <s v="D"/>
    <d v="2024-12-04T00:00:00"/>
    <n v="22024000941"/>
    <s v="2024 06 3321 212"/>
    <n v="10.47"/>
    <x v="195"/>
    <s v="BASE DH 4 TOMAS SIN CABLE / CLAVIJA BIP T/T DH 16A ACOD BLANC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55305"/>
    <s v="D"/>
    <d v="2024-11-21T00:00:00"/>
    <n v="22024001013"/>
    <s v="2024 11 1321 214"/>
    <n v="10.14"/>
    <x v="750"/>
    <s v="MAHLE/OC467 - FILTROS DE ACEITE / MAHLE/LA23 - FILTROS DE HABITACULO / MAHLE/LX7041 - FILTROS DE AIRE / MAHLE/LA108 - FI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58172"/>
    <s v="D"/>
    <d v="2024-12-04T00:00:00"/>
    <n v="22024000456"/>
    <s v="2024 11 1621 22199"/>
    <n v="9.81"/>
    <x v="192"/>
    <s v="CINTA CREPE EXPERT TOOLS 60º 38MMX45M UD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7672"/>
    <s v="D"/>
    <d v="2024-12-03T00:00:00"/>
    <n v="22024000940"/>
    <s v="2024 06 3232 212"/>
    <n v="9.7799999999999994"/>
    <x v="162"/>
    <s v="DESATASCADOR COLLAK 1 LT DESA-TOT // CEIP ISABEL LA CATÓLIC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6526"/>
    <s v="D"/>
    <d v="2024-10-07T00:00:00"/>
    <n v="22024001638"/>
    <s v="2024 07 1711 214"/>
    <n v="9.68"/>
    <x v="513"/>
    <s v="REPARAR RUEDA KUBOTA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4"/>
  </r>
  <r>
    <n v="220240049937"/>
    <s v="D"/>
    <d v="2024-10-24T00:00:00"/>
    <n v="22024000450"/>
    <s v="2024 11 1631 22199"/>
    <n v="9.67"/>
    <x v="262"/>
    <s v="ALB: 24-225289 PED: 24-041433-1003 S/PED:  / OBRA SERVICIO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8249"/>
    <s v="D"/>
    <d v="2024-12-04T00:00:00"/>
    <n v="22024000450"/>
    <s v="2024 11 1631 22199"/>
    <n v="9.17"/>
    <x v="195"/>
    <s v="COPIA LLAVE NORMAL...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6160"/>
    <s v="D"/>
    <d v="2024-11-26T00:00:00"/>
    <n v="22024000940"/>
    <s v="2024 06 3232 212"/>
    <n v="9.09"/>
    <x v="195"/>
    <s v="CELESA BROCA DIN 338 HSS-CO RECT. Ø 06,00 MM / CELESA BC20625 BROCA DIN 338 HSS RECT 6.25MM / BROCA RATIO P/MADERA 4MM B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6973"/>
    <s v="D"/>
    <d v="2024-12-31T00:00:00"/>
    <n v="22024000022"/>
    <s v="2024 11 1361 214"/>
    <n v="400.12"/>
    <x v="285"/>
    <s v="1762GZJ-  H.M.O.  MANTENIMIENTO, ENGRASE Y NIVELES / CARTUC.FILTRO ACEITE / CARTUC.FILTRO AIRE / CARTUCHO COMBUS / LIQ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7356"/>
    <s v="D"/>
    <d v="2024-12-31T00:00:00"/>
    <n v="22024006526"/>
    <s v="2024 0750 1721 623"/>
    <n v="40329.199999999997"/>
    <x v="1092"/>
    <s v="EXPTE: VS 41/24.SUMINISTRO DE UN FURGÓN 100% ELECTRICO PARA MONITORIZAR ZONA DE BAJAS EMISIONES"/>
    <n v="300"/>
    <s v="PATERNA"/>
    <s v="VALENCIA"/>
    <x v="1"/>
    <s v="PrAbier - Procedimiento Abierto"/>
    <s v="MultiC - MultiCriterio"/>
    <x v="1"/>
    <x v="3"/>
    <n v="6"/>
    <s v="6. Inversiones reales"/>
    <s v="07"/>
    <x v="4"/>
    <n v="1721"/>
    <s v="1721. Protección del medio ambiente"/>
    <n v="62"/>
    <n v="623"/>
  </r>
  <r>
    <n v="220240067953"/>
    <s v="D"/>
    <d v="2024-12-31T00:00:00"/>
    <n v="22024000437"/>
    <s v="2024 10 2311 212"/>
    <n v="396.67"/>
    <x v="1089"/>
    <s v="F - 15661 - CERRADURAS PARA CEAS DELICIAS-ARGALES Y VVDAS CARMELO 21, TORTOLA 2 Y HUELGAS 30 - SANTIAGO RODRIGUEZ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68835"/>
    <s v="D"/>
    <d v="2024-12-31T00:00:00"/>
    <n v="22024000941"/>
    <s v="2024 06 3321 212"/>
    <n v="390.23"/>
    <x v="195"/>
    <s v="CAJA TERMOSTATO METACR FB531 140X14X35/175X175X60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67673"/>
    <s v="D"/>
    <d v="2024-12-31T00:00:00"/>
    <n v="22024004612"/>
    <s v="2024 06 3321 629"/>
    <n v="385.93"/>
    <x v="1012"/>
    <s v="FACT. 2392 LIBROS BIBLIOTECA AYTO VALLADOLID ( FACT. 2392 LIBROS BIBLIOTECA AYTO VALLADOLID ) 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8743"/>
    <s v="D"/>
    <d v="2024-12-31T00:00:00"/>
    <n v="22024000456"/>
    <s v="2024 11 1621 22199"/>
    <n v="377.52"/>
    <x v="263"/>
    <s v="SEPIOLITA 20KG. 15-30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905"/>
    <s v="D"/>
    <d v="2024-12-31T00:00:00"/>
    <n v="22024000437"/>
    <s v="2024 10 2311 212"/>
    <n v="375.21"/>
    <x v="249"/>
    <s v="F - 15296 - MATERIAL PARA REPARACION GOTERA EN ALBERGUE HOSPITAL MILITAR - RIALCO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53803"/>
    <s v="AD"/>
    <d v="2024-11-15T00:00:00"/>
    <n v="22024007637"/>
    <s v="2024 11 1631 626"/>
    <n v="18146.55"/>
    <x v="962"/>
    <s v="ADQUISICIÓN HARDWARE PARA IMPLANTACIÓN SISTEMA DE REGISTRO JORNADA LABORAL DEL PERSONAL DEL SERVICIO DE LIMPIEZA VIARIA."/>
    <s v="220"/>
    <s v="CARTAGENA"/>
    <s v="MURCIA"/>
    <x v="1"/>
    <s v="AdDirec - Adjudicación Directa"/>
    <s v="SinC - Sin Criterio"/>
    <x v="0"/>
    <x v="3"/>
    <s v="6"/>
    <s v="6. Inversiones reales"/>
    <s v="11"/>
    <x v="1"/>
    <s v="1631"/>
    <s v="1631. Limpieza viaria"/>
    <s v="62"/>
    <s v="626"/>
  </r>
  <r>
    <n v="220240069318"/>
    <s v="D"/>
    <d v="2024-12-31T00:00:00"/>
    <n v="22024000506"/>
    <s v="2024 10 2412 22199"/>
    <n v="372.06"/>
    <x v="192"/>
    <s v="SEGOCRYL M-60 S 15LT     ( PINTURA DECORATIVA VI MIXTO/23/VA0007 ) /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8674"/>
    <s v="D"/>
    <d v="2024-12-31T00:00:00"/>
    <n v="22024000942"/>
    <s v="2024 06 3231 212"/>
    <n v="371.06"/>
    <x v="195"/>
    <s v="RUEDA SIRVEX 1-0176 GIR. GOMA NGO / RUEDA SIRVEX 2-4635 GIR. FRENO POLIAM. // CASCANUECE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64934"/>
    <s v="D"/>
    <d v="2024-12-31T00:00:00"/>
    <n v="22024000940"/>
    <s v="2024 06 3232 212"/>
    <n v="362.33"/>
    <x v="247"/>
    <s v="MATERIALES DE FERRETERÍA EN DISTINTOS COLEGIOS PÚBL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7072"/>
    <s v="D"/>
    <d v="2024-12-31T00:00:00"/>
    <n v="22024001633"/>
    <s v="2024 07 1711 22199"/>
    <n v="359.41"/>
    <x v="195"/>
    <s v="CLAVIJA DH IMPERMEAB 16A/250V NEGRA 36.043 / RADIADOR ACEITE 11E H461 EHLIS OFERTA / ALTUNA TIJERA PODAR DOS MANOS 5323-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7175"/>
    <s v="D"/>
    <d v="2024-12-31T00:00:00"/>
    <n v="22024000022"/>
    <s v="2024 11 1361 214"/>
    <n v="358.58"/>
    <x v="285"/>
    <s v="H.M.O. CAMBIAR ACEITE MOTOR Y FILTROS DE ACEITE, COMBUSTIBLE, AIRE Y HABITACULO /   H.M.O.  REVISION  GENERAL DE NIVEL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52186"/>
    <s v="D"/>
    <d v="2024-11-05T00:00:00"/>
    <n v="22024004317"/>
    <s v="2024 04 9321 641"/>
    <n v="46851.040000000001"/>
    <x v="128"/>
    <s v="CONTRATO MANTENIMIENTO GTWIN Y SERVICIOS PERSONALIZADOS 2024-EXPEDIENTE 20/2024"/>
    <s v="300"/>
    <s v="BARCELONA"/>
    <s v="BARCELONA"/>
    <x v="0"/>
    <s v="PrNegSP - Procedimiento Negociado Sin Publicidad"/>
    <s v="SinC - Sin Criterio"/>
    <x v="3"/>
    <x v="3"/>
    <s v="6"/>
    <s v="6. Inversiones reales"/>
    <s v="04"/>
    <x v="8"/>
    <s v="9321"/>
    <s v="9321. Gestión de ingresos e inspección"/>
    <s v="64"/>
    <s v="641"/>
  </r>
  <r>
    <n v="220240064997"/>
    <s v="D"/>
    <d v="2024-12-31T00:00:00"/>
    <n v="22024000940"/>
    <s v="2024 06 3232 212"/>
    <n v="355.28"/>
    <x v="262"/>
    <s v="MATERIALES DE FONTANERÍA // CEIP MIGUEL DELIBE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0893"/>
    <s v="ADO"/>
    <d v="2024-12-17T00:00:00"/>
    <n v="22024009001"/>
    <s v="2024 10 2314 213"/>
    <n v="64.88"/>
    <x v="437"/>
    <s v="INSPECCIÓN ASCENSORES ( VA/24/IAS/1.1 Insp. Regl. ASC : ESPACIO JOVEN ZONA NORTE C. OLMO, 63_ VALLADOLID. RAE VA-14965."/>
    <s v="240"/>
    <s v="TRES CANTOS"/>
    <s v="MADRID"/>
    <x v="0"/>
    <s v="PrAbier - Procedimiento Abierto"/>
    <s v="UniC - Único Criterio"/>
    <x v="1"/>
    <x v="3"/>
    <s v="2"/>
    <s v="2. Gastos corrientes en bienes y servicios"/>
    <s v="10"/>
    <x v="7"/>
    <s v="2314"/>
    <s v="2314. Centro de programas juveniles"/>
    <s v="21"/>
    <s v="213"/>
  </r>
  <r>
    <n v="220240053276"/>
    <s v="AD"/>
    <d v="2024-11-08T00:00:00"/>
    <n v="22024008388"/>
    <s v="2024 04 9202 22607"/>
    <n v="1974.45"/>
    <x v="344"/>
    <s v="Alquiler aulas de la Universidad de Valladolid, para realizar los exámenes de 17 plazas de Admvos PER-845/2022."/>
    <s v="220"/>
    <s v="VALLADOLID"/>
    <s v="VALLADOLID"/>
    <x v="0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07"/>
  </r>
  <r>
    <n v="220240045430"/>
    <s v="D"/>
    <d v="2024-10-03T00:00:00"/>
    <n v="22024000498"/>
    <s v="2024 10 2412 212"/>
    <n v="9"/>
    <x v="268"/>
    <s v="MANTENIMIENTO, SUMINSTRO DE MATERIAL PARA REPARACIONES ,  CARTUCHO SELLADOR  PARA EL  JACINTO BENAV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2"/>
  </r>
  <r>
    <n v="220240061672"/>
    <s v="AD"/>
    <d v="2024-12-18T00:00:00"/>
    <n v="22024009291"/>
    <s v="2024 04 9202 22607"/>
    <n v="1810.55"/>
    <x v="344"/>
    <s v="Aulario realización de prueba bolsa de trabajadores sociales, día 9-11-2024."/>
    <s v="220"/>
    <s v="VALLADOLID"/>
    <s v="VALLADOLID"/>
    <x v="0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07"/>
  </r>
  <r>
    <n v="220240053811"/>
    <s v="AD"/>
    <d v="2024-11-15T00:00:00"/>
    <n v="22024008439"/>
    <s v="2024 07 1721 22799"/>
    <n v="242"/>
    <x v="344"/>
    <s v="CALIBRACION TERMOHIGROMETRO DEL LABORATORIO DE LA RED DE CONTROL DE LA CONTAMINACION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799"/>
  </r>
  <r>
    <n v="220240053812"/>
    <s v="AD"/>
    <d v="2024-11-15T00:00:00"/>
    <n v="22024008441"/>
    <s v="2024 07 1721 22799"/>
    <n v="145.19999999999999"/>
    <x v="344"/>
    <s v="CALIBRACION BALANZA DEL LABORATORIO DE LA RED DE CONTROL DE LA CONTAMINACION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799"/>
  </r>
  <r>
    <n v="220240062750"/>
    <s v="AD"/>
    <d v="2024-12-23T00:00:00"/>
    <n v="22024009318"/>
    <s v="2024 07 1711 22799"/>
    <n v="7760.27"/>
    <x v="1093"/>
    <s v="LABORES DE PLANTACION DE FLOR EN EL PARQUE MUNICIPAL DEL CAMPO GRANDE.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55075"/>
    <s v="AD/"/>
    <d v="2024-11-20T00:00:00"/>
    <n v="22024001117"/>
    <s v="2024 03 9241 22799"/>
    <n v="-24785.63"/>
    <x v="326"/>
    <s v="GESTIÓN ACTIVIDADES OCUPACIÓN TIEMPO LIBRE (YOGA)  (DEL 1/ENE 2024 AL 30/SEP 2025) - 3 MINORACIÓN"/>
    <s v="220"/>
    <s v="VALLADOLID"/>
    <s v="VALLADOLID"/>
    <x v="0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2"/>
    <s v="22799"/>
  </r>
  <r>
    <n v="220240053831"/>
    <s v="AD"/>
    <d v="2024-11-15T00:00:00"/>
    <n v="22024008583"/>
    <s v="2024 11 1361 22199"/>
    <n v="254.41"/>
    <x v="181"/>
    <s v="PIZARRA, ROTULADORES E IMANES PARA PLANIFICACIÓN DE LA DIVISIÓN DE PREVENCIÓN Y PROTECCIÓN CIVIL DEL SEISPC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56033"/>
    <s v="AD"/>
    <d v="2024-11-25T00:00:00"/>
    <n v="22024008930"/>
    <s v="2024 03 9241 22199"/>
    <n v="256.31"/>
    <x v="181"/>
    <s v="SPC 160/2024 SUMINISTRO DE DIETARIOS Y AGENDAS PARA CENTROS CÍVICOS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61693"/>
    <s v="AD"/>
    <d v="2024-12-18T00:00:00"/>
    <n v="22024009358"/>
    <s v="2024 03 9241 212"/>
    <n v="261.02999999999997"/>
    <x v="290"/>
    <s v="SUMINISTRO DE GAS ARGÓN PARA MÁQUINA DE SOLDADURA EN OBRA TRAMEX CC LAS FLORES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57897"/>
    <s v="AD"/>
    <d v="2024-12-04T00:00:00"/>
    <n v="22024008773"/>
    <s v="2024 10 2312 22699"/>
    <n v="263.54000000000002"/>
    <x v="1094"/>
    <s v="ACTUACION DE MAGIA DIA DEL VOLUNTARIADO PARA LOS CVA- INICIATIVAS SOCIALES"/>
    <s v="220"/>
    <s v="ZARATAN- 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57968"/>
    <s v="AD"/>
    <d v="2024-12-04T00:00:00"/>
    <n v="22024009112"/>
    <s v="2024 07 1721 214"/>
    <n v="275.70999999999998"/>
    <x v="80"/>
    <s v="REVISION YARIS 9707JVH DEL SERVICIO DE MEDIO AMBIENTE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1"/>
    <s v="214"/>
  </r>
  <r>
    <n v="220240050147"/>
    <s v="ADO"/>
    <d v="2024-10-24T00:00:00"/>
    <n v="22024003367"/>
    <s v="2024 07 1623 22700"/>
    <n v="411783.11"/>
    <x v="496"/>
    <s v="TM. RECOGIDA RSU SEPTIEMBRE 2024 ( Los precios corresponden a la Ordenanza reguladora de la Prestación Patrimonial de Ca"/>
    <s v="250"/>
    <s v="VALLADOLID"/>
    <s v="VALLADOLID"/>
    <x v="2"/>
    <s v="PrAbier - Procedimiento Abierto"/>
    <s v="MultiC - MultiCriterio"/>
    <x v="1"/>
    <x v="3"/>
    <s v="2"/>
    <s v="2. Gastos corrientes en bienes y servicios"/>
    <s v="07"/>
    <x v="4"/>
    <s v="1623"/>
    <s v="1623. Tratamiento de residuos"/>
    <s v="22"/>
    <s v="22700"/>
  </r>
  <r>
    <n v="220240056186"/>
    <s v="ADO"/>
    <d v="2024-11-26T00:00:00"/>
    <n v="22024008832"/>
    <s v="2024 07 1623 22700"/>
    <n v="462507.02"/>
    <x v="496"/>
    <s v="TM. RECOGIDA RSU OCTUBRE 2024 ( Los precios corresponden a la Ordenanza reguladora de la Prestación Patrimonial de Carác"/>
    <s v="240"/>
    <s v="VALLADOLID"/>
    <s v="VALLADOLID"/>
    <x v="6"/>
    <s v="PrAbier - Procedimiento Abierto"/>
    <s v="MultiC - MultiCriterio"/>
    <x v="1"/>
    <x v="3"/>
    <s v="2"/>
    <s v="2. Gastos corrientes en bienes y servicios"/>
    <s v="07"/>
    <x v="4"/>
    <s v="1623"/>
    <s v="1623. Tratamiento de residuos"/>
    <s v="22"/>
    <s v="22700"/>
  </r>
  <r>
    <n v="220240052191"/>
    <s v="AD"/>
    <d v="2024-11-05T00:00:00"/>
    <n v="22024007974"/>
    <s v="2024 10 2311 633"/>
    <n v="279"/>
    <x v="612"/>
    <s v="PLACA DE GAS NATURAL NUEVA PARA REEMPLAZAR LA EXISTENTE, AVERIADA, EN VVDA ALOJ PROV PORTILLO DE BALBOA 11 3 EXT DCHA"/>
    <s v="220"/>
    <s v="VALLADOLID"/>
    <s v="VALLADOLID"/>
    <x v="0"/>
    <s v="AdDirec - Adjudicación Directa"/>
    <s v="SinC - Sin Criterio"/>
    <x v="0"/>
    <x v="3"/>
    <s v="6"/>
    <s v="6. Inversiones reales"/>
    <s v="10"/>
    <x v="7"/>
    <s v="2311"/>
    <s v="2311. Intervención social"/>
    <s v="63"/>
    <s v="633"/>
  </r>
  <r>
    <n v="220240061628"/>
    <s v="AD"/>
    <d v="2024-12-18T00:00:00"/>
    <n v="22024009188"/>
    <s v="2024 10 2311 22699"/>
    <n v="299.91000000000003"/>
    <x v="603"/>
    <s v="CELEBRACION DE UN TALLER DE REPARACION DE BICICLETAS PARA LA INSERCION INTEGRAL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699"/>
  </r>
  <r>
    <n v="220240065456"/>
    <s v="AD"/>
    <d v="2024-12-31T00:00:00"/>
    <n v="22024009685"/>
    <s v="2024 02 9332 213"/>
    <n v="310.97000000000003"/>
    <x v="281"/>
    <s v="REPARACIÓN AVERIA SISTEMA ALARMA Y RESTABLECIMIENTO SISTEMA DORLET EN EL ARCHIVO MUNICIPAL"/>
    <n v="220"/>
    <s v="LA PALMA"/>
    <s v="ISLAS BALEARES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3"/>
  </r>
  <r>
    <n v="220240061644"/>
    <s v="AD"/>
    <d v="2024-12-18T00:00:00"/>
    <n v="22024006850"/>
    <s v="2024 07 1711 22799"/>
    <n v="314.60000000000002"/>
    <x v="202"/>
    <s v="AD COMPLEMENTARIO AL APROBADO PARA MANTENIMIENTO CENTRO TRANSFOMACION ELECTRICO DEL VIVERO DE RENEDO.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55440"/>
    <s v="AD"/>
    <d v="2024-11-21T00:00:00"/>
    <n v="22024008754"/>
    <s v="2024 11 1621 22199"/>
    <n v="847"/>
    <x v="77"/>
    <s v="SUMINISTRO RESMAS PAPEL PARA IMPRENTA MUNICIPAL, SOLICITUDES DE PERMISOS. SERVICIO DE LIMPIEZA.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199"/>
  </r>
  <r>
    <n v="220240045476"/>
    <s v="D"/>
    <d v="2024-10-03T00:00:00"/>
    <n v="22024000749"/>
    <s v="2024 02 9332 212"/>
    <n v="9"/>
    <x v="192"/>
    <s v="SPRAY SEGOPI-TECH NEGRO SATINADO RAL 9005 0,4LT                           ( PAVIMENTACIÓN OBRAS PÚBLICAS 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1048"/>
    <s v="D"/>
    <d v="2024-12-17T00:00:00"/>
    <n v="22024000456"/>
    <s v="2024 11 1621 22199"/>
    <n v="9"/>
    <x v="192"/>
    <s v="SPRAY SEGOPI-TECH BLANCO MATE 0,4LT - RETIRADO POR CABALL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5759"/>
    <s v="D"/>
    <d v="2024-11-25T00:00:00"/>
    <n v="22024000997"/>
    <s v="2024 01 4331 212"/>
    <n v="8.74"/>
    <x v="192"/>
    <s v="TKROM M-60 PLASTICO MATE OCEANIC 1LT                                        ( DESARROLLO EMPRESARIAL - GE 0003940 ID 004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1"/>
    <s v="212"/>
  </r>
  <r>
    <n v="220240058043"/>
    <s v="D"/>
    <d v="2024-12-04T00:00:00"/>
    <n v="22024000450"/>
    <s v="2024 11 1631 22199"/>
    <n v="8.65"/>
    <x v="195"/>
    <s v="BROCA HORMIGON OPT 3F 6X100MM CORTE DIAGER / BROCA HORMIGON OPT 3F 5X100MM CORTE DIAGER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49837"/>
    <s v="D"/>
    <d v="2024-10-24T00:00:00"/>
    <n v="22024000941"/>
    <s v="2024 06 3321 212"/>
    <n v="8.4600000000000009"/>
    <x v="195"/>
    <s v="*TAPA PASACABLES 60MM NEGRO MICEL / ANGULO AC BI 60X50 AMIG MOD 300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49979"/>
    <s v="D"/>
    <d v="2024-10-24T00:00:00"/>
    <n v="22024000444"/>
    <s v="2024 11 1621 22110"/>
    <n v="7.82"/>
    <x v="162"/>
    <s v="DESATASCADOR COLLAK 1 LT DESA-TOT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10"/>
  </r>
  <r>
    <n v="220240058251"/>
    <s v="D"/>
    <d v="2024-12-04T00:00:00"/>
    <n v="22024000450"/>
    <s v="2024 11 1631 22199"/>
    <n v="7.64"/>
    <x v="195"/>
    <s v="COPIA LLAVE NORMAL...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5634"/>
    <s v="D"/>
    <d v="2024-11-25T00:00:00"/>
    <n v="22024000940"/>
    <s v="2024 06 3232 212"/>
    <n v="7.61"/>
    <x v="193"/>
    <s v="COLEGIO VICNTE ALEXANDRE / VARILLA ROSCADA  M10 ZINC / BOLSA CELO SURTIDO TORNILLERIA PEQUEÑA / CARTUCHO GAS KAPITAL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8037"/>
    <s v="D"/>
    <d v="2024-12-04T00:00:00"/>
    <n v="22024000450"/>
    <s v="2024 11 1631 22199"/>
    <n v="7.56"/>
    <x v="195"/>
    <s v="PALOMILLA AMIG 4 EPOXI BCO 120X80 -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5624"/>
    <s v="D"/>
    <d v="2024-11-25T00:00:00"/>
    <n v="22024000078"/>
    <s v="2024 03 9241 212"/>
    <n v="7.14"/>
    <x v="192"/>
    <s v="SUMINISTRO DE PINTURA PARA C.C. PARQUESOL (ID 42985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1532"/>
    <s v="D"/>
    <d v="2024-10-30T00:00:00"/>
    <n v="22024001633"/>
    <s v="2024 07 1711 22199"/>
    <n v="7.1"/>
    <x v="262"/>
    <s v="ALB: 24-227066 PED: 24-044124-1003 S/PED: 1712 / COLLARIN TOMA PE DN 90X2&quot;&quot;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2390"/>
    <s v="D"/>
    <d v="2024-11-05T00:00:00"/>
    <n v="22024000498"/>
    <s v="2024 10 2412 212"/>
    <n v="6.95"/>
    <x v="193"/>
    <s v="MANTENIMIENTO, SUMINISTRO DE LLAVES MECANIZADAS ACERO PRA EL JACINTO BENAVENTE.INICIATIVAS SOC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2"/>
  </r>
  <r>
    <n v="220240045110"/>
    <s v="D"/>
    <d v="2024-10-02T00:00:00"/>
    <n v="22024000749"/>
    <s v="2024 02 9332 212"/>
    <n v="6.84"/>
    <x v="195"/>
    <s v="WD-40 250ML DOBLE ACCION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7566"/>
    <s v="D"/>
    <d v="2024-12-03T00:00:00"/>
    <n v="22024000021"/>
    <s v="2024 11 1361 22199"/>
    <n v="6.55"/>
    <x v="262"/>
    <s v="ALB: 24-229585 PED: 24-048186-1001 S/PED:  / STIHL TAPON DEPOSITO DE ACEITE/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9673"/>
    <s v="D"/>
    <d v="2024-12-10T00:00:00"/>
    <n v="22024000021"/>
    <s v="2024 11 1361 22199"/>
    <n v="6.4"/>
    <x v="195"/>
    <s v="*CEYS MS TECH TUBO 125ML TRANSPARENTE//SERVICIO DE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9681"/>
    <s v="D"/>
    <d v="2024-12-10T00:00:00"/>
    <n v="22024000021"/>
    <s v="2024 11 1361 22199"/>
    <n v="6.32"/>
    <x v="276"/>
    <s v="TOBERA CONICA MB-15//SERVICIO DE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5732"/>
    <s v="D"/>
    <d v="2024-11-25T00:00:00"/>
    <n v="22024000078"/>
    <s v="2024 03 9241 212"/>
    <n v="6.26"/>
    <x v="192"/>
    <s v="MATERIAL DE PINTURA PARA C.C. PARQUESOL (ID 43039 // PALETINA UNIVERSAL M.NARANJA 3 80mm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60968"/>
    <s v="D"/>
    <d v="2024-12-17T00:00:00"/>
    <n v="22024000456"/>
    <s v="2024 11 1621 22199"/>
    <n v="5.97"/>
    <x v="365"/>
    <s v="ROLLO ALAMBRE GALVANIZADO BOBINA Nº4 0,9MMX60M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0014"/>
    <s v="D"/>
    <d v="2024-10-24T00:00:00"/>
    <n v="22024000079"/>
    <s v="2024 03 9241 213"/>
    <n v="5.41"/>
    <x v="162"/>
    <s v="MATERIAL PARA C.C.ESGUEVA (ID 42644) // TUBO LED LDV ST8V  / TASA ECORAEE  / CLAVIJA SOLERA 6566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0925"/>
    <s v="D"/>
    <d v="2024-12-17T00:00:00"/>
    <n v="22024000941"/>
    <s v="2024 06 3321 212"/>
    <n v="5.1100000000000003"/>
    <x v="195"/>
    <s v="COPIA LLAVE NORMAL / TORNI. DIN    84 C/CIL.RAN.  4X16MM / TUERCA DIN  934 ZINC M-  4 *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51556"/>
    <s v="D"/>
    <d v="2024-10-30T00:00:00"/>
    <n v="22024000749"/>
    <s v="2024 02 9332 212"/>
    <n v="4.9000000000000004"/>
    <x v="195"/>
    <s v="COMMENT|++GE 0011750++ / COMMENT|++ID 0042338++ / COMMENT|++RETIRA JUAN DE LA FUENTE++ / TORNI. DIN  963 C/AVE.RAN.  5X2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52384"/>
    <s v="D"/>
    <d v="2024-11-05T00:00:00"/>
    <n v="22024000437"/>
    <s v="2024 10 2311 212"/>
    <n v="4.83"/>
    <x v="162"/>
    <s v="F - 11640 - CLAVIJA LEGRAND PARA CI Y LAMPARA PARA COMEDOR SOCIAL-CAI - CADIELSA SL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62738"/>
    <s v="AD"/>
    <d v="2024-12-23T00:00:00"/>
    <n v="22024009280"/>
    <s v="2024 10 2311 22199"/>
    <n v="432.58"/>
    <x v="77"/>
    <s v="CARTULINA AMARILLA PARA 3000 CARPETAS DE HISTORIA SOCIAL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199"/>
  </r>
  <r>
    <n v="220240051157"/>
    <s v="AD"/>
    <d v="2024-10-29T00:00:00"/>
    <n v="22024007971"/>
    <s v="2024 09 4321 22799"/>
    <n v="314.60000000000002"/>
    <x v="115"/>
    <s v="CERTIFICADOS OBLIGATORIOS SSL DE LOS NUEVOS PORTALES WEB DE TURISMO."/>
    <s v="220"/>
    <s v="BARCELONA"/>
    <s v="BARCELONA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48709"/>
    <s v="AD"/>
    <d v="2024-10-17T00:00:00"/>
    <n v="22024007746"/>
    <s v="2024 06 3231 212"/>
    <n v="319"/>
    <x v="171"/>
    <s v="CONTENEDORES PARA RETIRADA DE ESCOMBROS OBRA EIM EL GLOBO. 15 DÍAS"/>
    <s v="220"/>
    <s v="LA FLECHA"/>
    <s v="VALLADOLID"/>
    <x v="1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1"/>
    <s v="212"/>
  </r>
  <r>
    <n v="220240055991"/>
    <s v="AD"/>
    <d v="2024-11-25T00:00:00"/>
    <n v="22024008163"/>
    <s v="2024 01 9206 22000"/>
    <n v="320.64999999999998"/>
    <x v="1095"/>
    <s v="8 FUNDAS PARA ALMACENAMIENTO DE  4.000 DIAPOSITIVAS"/>
    <s v="220"/>
    <s v="MADRID"/>
    <s v="MADRID"/>
    <x v="1"/>
    <s v="AdDirec - Adjudicación Directa"/>
    <s v="SinC - Sin Criterio"/>
    <x v="0"/>
    <x v="3"/>
    <s v="2"/>
    <s v="2. Gastos corrientes en bienes y servicios"/>
    <s v="01"/>
    <x v="10"/>
    <s v="9206"/>
    <s v="9206. Archivo municipal"/>
    <s v="22"/>
    <s v="22000"/>
  </r>
  <r>
    <n v="220240063554"/>
    <s v="AD"/>
    <d v="2024-12-27T00:00:00"/>
    <n v="22024005415"/>
    <s v="2024 03 9241 632"/>
    <n v="320.75"/>
    <x v="1047"/>
    <s v="EXP SPC 115/2024 CONTROL DE CALIDAD EN OBRA DE ADAPTACIÓN DE LA BIBLIOTECA DE PARQUESOL"/>
    <n v="220"/>
    <s v="ALCOBENDAS"/>
    <s v="MADRID"/>
    <x v="0"/>
    <s v="PrAbier - Procedimiento Abierto"/>
    <s v="MultiC - MultiCriterio"/>
    <x v="2"/>
    <x v="3"/>
    <s v="6"/>
    <s v="6. Inversiones reales"/>
    <s v="03"/>
    <x v="9"/>
    <s v="9241"/>
    <s v="9241. Participación ciudadana"/>
    <s v="63"/>
    <s v="632"/>
  </r>
  <r>
    <n v="220240045478"/>
    <s v="D"/>
    <d v="2024-10-03T00:00:00"/>
    <n v="22024000078"/>
    <s v="2024 03 9241 212"/>
    <n v="4.76"/>
    <x v="195"/>
    <s v="SUMINISTRO DE GANCHOS PARA COLGAR CUADROS EN CONCEJALÍA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2531"/>
    <s v="D"/>
    <d v="2024-11-05T00:00:00"/>
    <n v="22024000450"/>
    <s v="2024 11 1631 22199"/>
    <n v="4.59"/>
    <x v="195"/>
    <s v="COPIA LLAVE NORMAL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1051"/>
    <s v="D"/>
    <d v="2024-12-17T00:00:00"/>
    <n v="22024000456"/>
    <s v="2024 11 1621 22199"/>
    <n v="4.5"/>
    <x v="192"/>
    <s v="SPRAY SEGOPI-TECH BLANCO MATE 0,4LT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2482"/>
    <s v="D"/>
    <d v="2024-11-05T00:00:00"/>
    <n v="22024000942"/>
    <s v="2024 06 3231 212"/>
    <n v="3.81"/>
    <x v="193"/>
    <s v="ID: 0040338-E.I. LA COMETA / MANILLA EBRO REGULABLE NEGRA REF.  36 35-50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53970"/>
    <s v="D"/>
    <d v="2024-11-18T00:00:00"/>
    <n v="22024000078"/>
    <s v="2024 03 9241 212"/>
    <n v="3.75"/>
    <x v="195"/>
    <s v="MATERIAL FERRETERÍA C.C. DELICIAS (ID 43123 / CONTERA OVALADA INTERIOR ESTRIADA 30X15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2"/>
  </r>
  <r>
    <n v="220240059679"/>
    <s v="D"/>
    <d v="2024-12-10T00:00:00"/>
    <n v="22024000021"/>
    <s v="2024 11 1361 22199"/>
    <n v="3.7"/>
    <x v="195"/>
    <s v="*CADENA GENOVESA ZINC EHS 5x21MM - (MT) / ARANDELA DIN 125 PLANA ZINCADA M- 8 / 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51564"/>
    <s v="D"/>
    <d v="2024-10-30T00:00:00"/>
    <n v="22024000749"/>
    <s v="2024 02 9332 212"/>
    <n v="3.62"/>
    <x v="195"/>
    <s v="*CUCHILLA TRAPEZOID. 60MM RATIO (10UDS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1002"/>
    <s v="D"/>
    <d v="2024-12-17T00:00:00"/>
    <n v="22024000441"/>
    <s v="2024 11 1621 214"/>
    <n v="3.33"/>
    <x v="746"/>
    <s v="RACOR DOYFER (UÑA)     (PRECIO NETO )...// AM EXP 18/2022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1"/>
    <s v="214"/>
  </r>
  <r>
    <n v="220240045011"/>
    <s v="D"/>
    <d v="2024-10-02T00:00:00"/>
    <n v="22024000940"/>
    <s v="2024 06 3232 212"/>
    <n v="3.18"/>
    <x v="195"/>
    <s v="ACEITE STIHL MOTOR 2 TIEMPOS 1:50 100ML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4922"/>
    <s v="D"/>
    <d v="2024-10-02T00:00:00"/>
    <n v="22024000749"/>
    <s v="2024 02 9332 212"/>
    <n v="3.06"/>
    <x v="195"/>
    <s v="COPIA LLAVE NORMAL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1080"/>
    <s v="D"/>
    <d v="2024-12-17T00:00:00"/>
    <n v="22024000450"/>
    <s v="2024 11 1631 22199"/>
    <n v="3.06"/>
    <x v="195"/>
    <s v="COPIA LLAVE NORMAL...// AM EXP 18/2022 // SERVICIO DE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46636"/>
    <s v="AD"/>
    <d v="2024-10-07T00:00:00"/>
    <n v="22024007569"/>
    <s v="2024 07 1711 22102"/>
    <n v="324.12"/>
    <x v="1096"/>
    <s v="Mantenimiento de instalaciones de gas en el Vivero Municipal de Renedo. Ejercicio 2024"/>
    <s v="220"/>
    <s v="VALLADOLID"/>
    <s v="VALLADOLID"/>
    <x v="1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102"/>
  </r>
  <r>
    <n v="220240053239"/>
    <s v="AD"/>
    <d v="2024-11-08T00:00:00"/>
    <n v="22024008163"/>
    <s v="2024 01 9206 22000"/>
    <n v="332.75"/>
    <x v="1095"/>
    <s v="FUNDAS PARA ALMACENAMIENTO DE 4.000 DIAPOSITIVAS"/>
    <s v="220"/>
    <s v="MADRID"/>
    <s v="MADRID"/>
    <x v="1"/>
    <s v="AdDirec - Adjudicación Directa"/>
    <s v="SinC - Sin Criterio"/>
    <x v="0"/>
    <x v="3"/>
    <s v="2"/>
    <s v="2. Gastos corrientes en bienes y servicios"/>
    <s v="01"/>
    <x v="10"/>
    <s v="9206"/>
    <s v="9206. Archivo municipal"/>
    <s v="22"/>
    <s v="22000"/>
  </r>
  <r>
    <n v="220240061641"/>
    <s v="AD"/>
    <d v="2024-12-18T00:00:00"/>
    <n v="22024009167"/>
    <s v="2024 03 9241 632"/>
    <n v="337"/>
    <x v="1047"/>
    <s v="SPC 166/2024 MODIFICACIÓN RAMPA TEMPLETE PARQUE DE LA PAZ. CONTROL DE CALIDAD, LOTE 2"/>
    <s v="220"/>
    <s v="ALCOBENDAS"/>
    <s v="MADRID"/>
    <x v="0"/>
    <s v="PrAbier - Procedimiento Abierto"/>
    <s v="MultiC - MultiCriterio"/>
    <x v="2"/>
    <x v="3"/>
    <s v="6"/>
    <s v="6. Inversiones reales"/>
    <s v="03"/>
    <x v="9"/>
    <s v="9241"/>
    <s v="9241. Participación ciudadana"/>
    <s v="63"/>
    <s v="632"/>
  </r>
  <r>
    <n v="220240061668"/>
    <s v="AD"/>
    <d v="2024-12-18T00:00:00"/>
    <n v="22024009287"/>
    <s v="2024 04 9202 22607"/>
    <n v="346.75"/>
    <x v="342"/>
    <s v="Instalaciones deportivas pruebas 20 plazas de bomberos. Examen días 29 y 30 de octubre de 2024."/>
    <s v="220"/>
    <s v="VALLADOLID"/>
    <s v="VALLADOLID"/>
    <x v="0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07"/>
  </r>
  <r>
    <n v="220240057897"/>
    <s v="AD"/>
    <d v="2024-12-04T00:00:00"/>
    <n v="22024008774"/>
    <s v="2024 10 2312 22699"/>
    <n v="368.96"/>
    <x v="1094"/>
    <s v="ACTUACION DE MAGIA DIA DEL VOLUNTARIADO PARA LOS CVA- INICIATIVAS SOCIALES"/>
    <s v="220"/>
    <s v="ZARATAN- 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52384"/>
    <s v="D"/>
    <d v="2024-11-05T00:00:00"/>
    <n v="22024000436"/>
    <s v="2024 10 2311 212"/>
    <n v="2.0099999999999998"/>
    <x v="162"/>
    <s v="F - 11640 - CLAVIJA LEGRAND PARA CI Y LAMPARA PARA COMEDOR SOCIAL-CAI - CADIELSA SL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46552"/>
    <s v="D"/>
    <d v="2024-10-07T00:00:00"/>
    <n v="22024001633"/>
    <s v="2024 07 1711 22199"/>
    <n v="1.96"/>
    <x v="262"/>
    <s v="ALB: 24-225855 PED: 24-042198-1003 S/PED: 1674 / SWG TUERCA DE MARIPOSA CINC M6 (4UDS)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2374"/>
    <s v="D"/>
    <d v="2024-11-05T00:00:00"/>
    <n v="22024000485"/>
    <s v="2024 10 2312 212"/>
    <n v="1.74"/>
    <x v="162"/>
    <s v="MANT. SUMINISTRO DE TUBO LED PH 14,7W 4000K T8 1200MM UO PARA EL CVA DELICIAS Y CLAVIJA SOLERA 6566PARA EL CVA HUERTA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5750"/>
    <s v="D"/>
    <d v="2024-11-25T00:00:00"/>
    <n v="22024000765"/>
    <s v="2024 02 9332 214"/>
    <n v="1.66"/>
    <x v="162"/>
    <s v="CAJA EST LEGRAND 92012  80X80  IP55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57932"/>
    <s v="AD"/>
    <d v="2024-12-04T00:00:00"/>
    <n v="22024007993"/>
    <s v="2024 11 1631 22199"/>
    <n v="439.86"/>
    <x v="243"/>
    <s v="COMPLEMENTARIA AUMENTO SUMINISTRO REPUESTOS RAVO. SERVICIO DE LIMPIEZA VIARIA."/>
    <s v="22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51212"/>
    <s v="AD"/>
    <d v="2024-10-29T00:00:00"/>
    <n v="22024007992"/>
    <s v="2024 11 1631 22199"/>
    <n v="4443.8"/>
    <x v="276"/>
    <s v="SUMINISTRO REPUESTOS BARREDORA. SUMINISTROS INDUSTRIALES VALLADOLID.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45835"/>
    <s v="AD"/>
    <d v="2024-10-04T00:00:00"/>
    <n v="22024007067"/>
    <s v="2024 01 4331 214"/>
    <n v="178.02"/>
    <x v="251"/>
    <s v="REVISIÓN ORIDNARIA ZOE MATRICULA 6046JPN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1"/>
    <s v="214"/>
  </r>
  <r>
    <n v="220240063903"/>
    <s v="AD"/>
    <d v="2024-12-27T00:00:00"/>
    <n v="22024009564"/>
    <s v="2024 01 4331 22799"/>
    <n v="375.1"/>
    <x v="7"/>
    <s v="COORDINACIÓN DE SEGURIDAD Y SALUD PARA LA OBRA DE ADECUACION DE LA SALA DE CLIMATIZACION DE IDEVA."/>
    <n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2138"/>
    <s v="ADO"/>
    <d v="2024-12-20T00:00:00"/>
    <n v="22024009356"/>
    <s v="2024 02 9331 224"/>
    <n v="14519.52"/>
    <x v="232"/>
    <s v="EXP.PAT-135/2020 SEGURO R.C. PROFESIONAL TÉCNICOS AYTO. DE VALLADOLID // De 01-05-2022 a 31-10-2022 -6 MESES-"/>
    <s v="240"/>
    <s v="MADRID"/>
    <s v="MADRID"/>
    <x v="0"/>
    <s v="PrNegSP - Procedimiento Negociado Sin Publicidad"/>
    <s v="SinC - Sin Criterio"/>
    <x v="3"/>
    <x v="3"/>
    <s v="2"/>
    <s v="2. Gastos corrientes en bienes y servicios"/>
    <s v="02"/>
    <x v="2"/>
    <s v="9331"/>
    <s v="9331. Gestión del patrimonio"/>
    <s v="22"/>
    <s v="224"/>
  </r>
  <r>
    <n v="220240062139"/>
    <s v="ADO"/>
    <d v="2024-12-20T00:00:00"/>
    <n v="22024009359"/>
    <s v="2024 02 9331 224"/>
    <n v="14480.48"/>
    <x v="232"/>
    <s v="EXP.PAT-135/2020 SEGURO R.C. PROFESIONAL TÉCNICOS AYTO. DE VALLADOLID // De 01-11-2022 a 30-04-2023 -6 MESES-"/>
    <s v="240"/>
    <s v="MADRID"/>
    <s v="MADRID"/>
    <x v="0"/>
    <s v="PrNegSP - Procedimiento Negociado Sin Publicidad"/>
    <s v="SinC - Sin Criterio"/>
    <x v="3"/>
    <x v="3"/>
    <s v="2"/>
    <s v="2. Gastos corrientes en bienes y servicios"/>
    <s v="02"/>
    <x v="2"/>
    <s v="9331"/>
    <s v="9331. Gestión del patrimonio"/>
    <s v="22"/>
    <s v="224"/>
  </r>
  <r>
    <n v="220240057958"/>
    <s v="AD"/>
    <d v="2024-12-04T00:00:00"/>
    <n v="22024009007"/>
    <s v="2024 10 2311 212"/>
    <n v="8.11"/>
    <x v="248"/>
    <s v="MATERIAL PARA REPARAR LA PERSIANA DEL DESPACHO 5 DEL COMEDOR SOCIAL/CAI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1"/>
    <s v="212"/>
  </r>
  <r>
    <n v="220240061639"/>
    <s v="AD"/>
    <d v="2024-12-18T00:00:00"/>
    <n v="22024009165"/>
    <s v="2024 03 9241 22199"/>
    <n v="383.51"/>
    <x v="164"/>
    <s v="SUMINISTRO DE RÓTULOS PARA CENTRO CÍVICO JOSÉ LUIS MOSQUERA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51153"/>
    <s v="AD"/>
    <d v="2024-10-29T00:00:00"/>
    <n v="22024007904"/>
    <s v="2024 10 2314 22613"/>
    <n v="393.25"/>
    <x v="121"/>
    <s v="ALQUILER TOMA DE CORRIENTE PARA LA INSTALACIÓN ELECTRICA TEMPORAL EVENTO HALLOWEEN / 31 OCTU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3724"/>
    <s v="AD"/>
    <d v="2024-11-13T00:00:00"/>
    <n v="22024008088"/>
    <s v="2024 03 9241 633"/>
    <n v="18041.099999999999"/>
    <x v="222"/>
    <s v="SPC 146/2024 REPOSICIÓN DE TELONES DE TEATRO EN C.C. ZONA SUR Y RONDILLA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3"/>
  </r>
  <r>
    <n v="220240061704"/>
    <s v="AD"/>
    <d v="2024-12-18T00:00:00"/>
    <n v="22024009330"/>
    <s v="2024 01 4331 22799"/>
    <n v="6047.58"/>
    <x v="222"/>
    <s v="SERVICIO DE PROYECCIÓN LUMÍNICA EN EL EDIFICIO VIVA DEL AYUNTAMIENTO DE VALLADOLID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5104"/>
    <s v="AD"/>
    <d v="2024-11-20T00:00:00"/>
    <n v="22024008638"/>
    <s v="2024 10 2312 22617"/>
    <n v="4827.8999999999996"/>
    <x v="222"/>
    <s v="SERV.DE ACONDIC. Y DOTACION DE MEDIOSP ARA CELEBRACION DE LA FERIA DE ASOC. -DIA INTERNACIONAL DE LAS PERS. DISCAPACIDAD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17"/>
  </r>
  <r>
    <n v="220240053216"/>
    <s v="AD"/>
    <d v="2024-11-07T00:00:00"/>
    <n v="22024007206"/>
    <s v="2024 10 2314 22613"/>
    <n v="1694"/>
    <x v="222"/>
    <s v="ALQUILER EQUIPO MUSICA Y REALIZACION TECNICA PARA EL CONCURSO PUCELA CHEF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61652"/>
    <s v="AD"/>
    <d v="2024-12-18T00:00:00"/>
    <n v="22024009196"/>
    <s v="2024 10 2314 22613"/>
    <n v="580.79999999999995"/>
    <x v="222"/>
    <s v="ALQUILER TARIMA ACTIVIDAD INTERTALLERES CUPULA DEL MILENIO DICIEMBRE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7907"/>
    <s v="AD"/>
    <d v="2024-12-04T00:00:00"/>
    <n v="22024008809"/>
    <s v="2024 10 2314 22701"/>
    <n v="393.25"/>
    <x v="777"/>
    <s v="SISTEMA PROTECCION ALARMA TRANSITORIA ALBERGUE ZONA JOVEN PINAR DIC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701"/>
  </r>
  <r>
    <n v="220240056009"/>
    <s v="AD"/>
    <d v="2024-11-25T00:00:00"/>
    <n v="22024008788"/>
    <s v="2024 02 9332 206"/>
    <n v="407.77"/>
    <x v="1097"/>
    <s v="LICENCIA ALQUILER PARA USO DEL PROGRAMA INFORMÁTICO SKETCHUP PRO."/>
    <s v="220"/>
    <s v="ISCAR"/>
    <s v="VALLADOLID"/>
    <x v="0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0"/>
    <s v="206"/>
  </r>
  <r>
    <n v="220240053274"/>
    <s v="D"/>
    <d v="2024-11-08T00:00:00"/>
    <n v="22024004070"/>
    <s v="2024 04 9202 16200"/>
    <n v="1110"/>
    <x v="1098"/>
    <s v="ABONO DE MATRICULA PARA JORNADA TECNICA REQUISITOS DE SEGURIDAD PARA TRABAJADORES EN EXCAVACIONES Y ZANJAS. URBANISMO"/>
    <s v="300"/>
    <s v="ARROYO DE LA ENCOMIENDA"/>
    <s v="VALLADOLID"/>
    <x v="0"/>
    <s v="AdDirec - Adjudicación Directa"/>
    <s v="SinC - Sin Criterio"/>
    <x v="0"/>
    <x v="3"/>
    <s v="1"/>
    <s v="1. Gastos de personal"/>
    <s v="04"/>
    <x v="8"/>
    <s v="9202"/>
    <s v="9202. Gestión de recursos humanos"/>
    <s v="16"/>
    <s v="16200"/>
  </r>
  <r>
    <n v="220240046641"/>
    <s v="AD"/>
    <d v="2024-10-07T00:00:00"/>
    <n v="22024007576"/>
    <s v="2024 11 1321 214"/>
    <n v="412.37"/>
    <x v="789"/>
    <s v="REPARACIÓN DE FURGONETA DE LA INSPECCIÓN CENTRAL DE GUARDIA SIENDO NECESARIO REALIZARLA EN SERVICIO OFICIAL"/>
    <s v="220"/>
    <s v="BARCELONA"/>
    <s v="BARCELONA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4"/>
  </r>
  <r>
    <n v="220240053838"/>
    <s v="AD"/>
    <d v="2024-11-15T00:00:00"/>
    <n v="22024008654"/>
    <s v="2024 10 2311 22799"/>
    <n v="418.47"/>
    <x v="606"/>
    <s v="TRES REPARTOS ADICIONALES ENTRE LOS SERVICIOS CENTRALES, CENTROS CEAS Y CENTROS DE VIDA ACTIVA.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799"/>
  </r>
  <r>
    <n v="220240046591"/>
    <s v="AD"/>
    <d v="2024-10-07T00:00:00"/>
    <n v="22024007544"/>
    <s v="2024 11 1321 22699"/>
    <n v="424"/>
    <x v="765"/>
    <s v="ENMARCACIÓN DIPLOMAS SUPERINTENDENTE JEFA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699"/>
  </r>
  <r>
    <n v="220240057918"/>
    <s v="AD"/>
    <d v="2024-12-04T00:00:00"/>
    <n v="22024008764"/>
    <s v="2024 08 1651 22699"/>
    <n v="447.7"/>
    <x v="1099"/>
    <s v="ROTULACIÓN DE DOS VEHÍCULOS RENAULT ZOE cuyas matrículas son 4019 LSD  y 4170 LSD"/>
    <s v="220"/>
    <s v="VALLADOLID"/>
    <s v="VALLADOLID"/>
    <x v="0"/>
    <s v="AdDirec - Adjudicación Directa"/>
    <s v="SinC - Sin Criterio"/>
    <x v="0"/>
    <x v="3"/>
    <s v="2"/>
    <s v="2. Gastos corrientes en bienes y servicios"/>
    <s v="08"/>
    <x v="5"/>
    <s v="1651"/>
    <s v="1651. Alumbrado público"/>
    <s v="22"/>
    <s v="22699"/>
  </r>
  <r>
    <n v="220240053828"/>
    <s v="AD"/>
    <d v="2024-11-15T00:00:00"/>
    <n v="22024008569"/>
    <s v="2024 11 3111 213"/>
    <n v="447.7"/>
    <x v="869"/>
    <s v="TRABAJOS PARA REPARACION DE CALDERA DE BIOMASA SOLARFOCUS DEL CENTRO MUNICIPAL DE PROTECCIÓN ANIMAL"/>
    <s v="220"/>
    <s v="ZARATAN"/>
    <s v="VALLADOLID"/>
    <x v="0"/>
    <s v="AdDirec - Adjudicación Directa"/>
    <s v="SinC - Sin Criterio"/>
    <x v="0"/>
    <x v="3"/>
    <s v="2"/>
    <s v="2. Gastos corrientes en bienes y servicios"/>
    <s v="11"/>
    <x v="1"/>
    <s v="3111"/>
    <s v="3111. Protección de la salubridad pública"/>
    <s v="21"/>
    <s v="213"/>
  </r>
  <r>
    <n v="220240046646"/>
    <s v="AD"/>
    <d v="2024-10-07T00:00:00"/>
    <n v="22024007594"/>
    <s v="2024 03 9241 22609"/>
    <n v="450"/>
    <x v="1100"/>
    <s v="MENUDO FIN DE SEMANA 2024 (2): ACTUACIÓN DE TEATRO LORCA EN C.C. JOSÉ MARÍA LUELMO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3835"/>
    <s v="D"/>
    <d v="2024-12-27T00:00:00"/>
    <n v="22024001013"/>
    <s v="2024 11 1321 214"/>
    <n v="352.57"/>
    <x v="263"/>
    <s v="JGO.ALFOMBRAS CAUCHO REVERSIBLE / JGO.ALFOMBRAS CAUCHO REVERSIBLE / W51666 TRATAMIENTO DIESEL 325ML / PILOTO TRASERO / C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6653"/>
    <s v="AD"/>
    <d v="2024-10-07T00:00:00"/>
    <n v="22024007618"/>
    <s v="2024 03 9241 22609"/>
    <n v="450"/>
    <x v="1101"/>
    <s v="MENUDO FIN DE SEMANA 2024 (2): ESPECTÁCULO &quot;&quot;EL QUIJOTE&quot;&quot; EN C.C. CASA CUNA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8708"/>
    <s v="AD"/>
    <d v="2024-10-17T00:00:00"/>
    <n v="22024007744"/>
    <s v="2024 11 1321 22699"/>
    <n v="459.8"/>
    <x v="767"/>
    <s v="REVISION PERIODICA ANUAL SOTOXA 10011706 ANALIZADOR DE DROGAS"/>
    <s v="220"/>
    <s v="MADRID"/>
    <s v="MADRID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699"/>
  </r>
  <r>
    <n v="220240051159"/>
    <s v="AD"/>
    <d v="2024-10-29T00:00:00"/>
    <n v="22024007879"/>
    <s v="2024 07 1721 22799"/>
    <n v="471.9"/>
    <x v="543"/>
    <s v="ACTUALIZACION VERSION WORDPRESS DE LA WEB AUVA2030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799"/>
  </r>
  <r>
    <n v="220240051208"/>
    <s v="AD"/>
    <d v="2024-10-29T00:00:00"/>
    <n v="22024007983"/>
    <s v="2024 06 3231 22102"/>
    <n v="19834.05"/>
    <x v="272"/>
    <s v="CTTO SUMINISTRO GAS NATURAL ESCUELAS INFANTILES MUNICIPALES DE 1 ENERO 2024 A 30 SEPTIEMBRE 2025 ENLAZADO NUEVO PROYECTO"/>
    <s v="220"/>
    <s v="BARCELONA"/>
    <s v="BARCELONA"/>
    <x v="1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102"/>
  </r>
  <r>
    <n v="220240051206"/>
    <s v="AD/"/>
    <d v="2024-10-29T00:00:00"/>
    <n v="22024001595"/>
    <s v="2024 06 3231 22102"/>
    <n v="-5578.18"/>
    <x v="272"/>
    <s v="CTTO SUMINISTRO GAS NATURAL EIM DE 1 ENERO 2024 A 30 SEPTIEMBRE 2025 ENLAZADO PROY: 55.708,23"/>
    <s v="220"/>
    <s v="BARCELONA"/>
    <s v="BARCELONA"/>
    <x v="1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102"/>
  </r>
  <r>
    <n v="220240051206"/>
    <s v="AD/"/>
    <d v="2024-10-29T00:00:00"/>
    <n v="22024001594"/>
    <s v="2024 06 3231 22102"/>
    <n v="-14255.87"/>
    <x v="272"/>
    <s v="CTTO SUMINISTRO GAS NATURAL EIM DE 1 ENERO 2024 A 30 SEPTIEMBRE 2025 ENLAZADO PROY: 55.708,23"/>
    <s v="220"/>
    <s v="BARCELONA"/>
    <s v="BARCELONA"/>
    <x v="1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102"/>
  </r>
  <r>
    <n v="220240050757"/>
    <s v="AD"/>
    <d v="2024-10-28T00:00:00"/>
    <n v="22024007853"/>
    <s v="2024 09 4321 22699"/>
    <n v="484"/>
    <x v="1102"/>
    <s v="ASISTENCIA TECNICA PARA REVISAR Y VALORAR SOLUCION PANTALLA DE GRAN FORMATO UBICADA EN LA CALLE JORGE GUILLEN"/>
    <s v="220"/>
    <s v="LASARTE-ORIA"/>
    <s v="GUIPUZCOA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699"/>
  </r>
  <r>
    <n v="220240057943"/>
    <s v="AD"/>
    <d v="2024-12-04T00:00:00"/>
    <n v="22024009111"/>
    <s v="2024 09 4321 22699"/>
    <n v="484"/>
    <x v="1102"/>
    <s v="ASISTENCIA TECNICA PARA REVISAR Y VALORAR SOLUCION EN LA PANTALLA DE GRAN FORMATO UBICADA EN PLAZA MAYOR"/>
    <s v="220"/>
    <s v="LASARTE-ORIA"/>
    <s v="GUIPUZCOA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699"/>
  </r>
  <r>
    <n v="220240061696"/>
    <s v="AD"/>
    <d v="2024-12-18T00:00:00"/>
    <n v="22024009303"/>
    <s v="2024 03 9241 623"/>
    <n v="490.05"/>
    <x v="1009"/>
    <s v="TRABAJO E INSTALACIÓN DE LUMINARIAS EN TEATRO DE CENTRO CÍVICO LAS FLORES"/>
    <s v="220"/>
    <s v="VILLANUEVA DE LA SERENA"/>
    <s v="BADAJOZ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3"/>
  </r>
  <r>
    <n v="220240048697"/>
    <s v="AD"/>
    <d v="2024-10-16T00:00:00"/>
    <n v="22024005118"/>
    <s v="2024 09 4321 213"/>
    <n v="494.89"/>
    <x v="586"/>
    <s v="AMPLIACION GASTO REPARACION EN POZO BOMBEO RESIDUAL EN CUPULA DEL MILENIO"/>
    <s v="220"/>
    <s v="CISTERNIGA"/>
    <s v="VALLADOL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1"/>
    <s v="213"/>
  </r>
  <r>
    <n v="220240055533"/>
    <s v="AD"/>
    <d v="2024-11-22T00:00:00"/>
    <n v="22024007868"/>
    <s v="2024 07 1711 22199"/>
    <n v="253.55"/>
    <x v="290"/>
    <s v="Adquisición de suministros fuera del Acuerdo Marco V.18/2022."/>
    <s v="220"/>
    <s v="VALLADOLID"/>
    <s v="VALLADOLID"/>
    <x v="1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199"/>
  </r>
  <r>
    <n v="220240046603"/>
    <s v="AD"/>
    <d v="2024-10-07T00:00:00"/>
    <n v="22024007554"/>
    <s v="2024 03 9241 22609"/>
    <n v="495"/>
    <x v="1103"/>
    <s v="MENUDO FIN DE SEMANA 2024 (2): ESPECTÁCULO &quot;&quot;EL  MARQUÉS DE MERLÍN&quot;&quot; EN C.C. JOSÉ LUIS MOSQUERA"/>
    <s v="220"/>
    <s v="PEÑAFIEL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8764"/>
    <s v="D"/>
    <d v="2024-12-31T00:00:00"/>
    <n v="22024006472"/>
    <s v="2024 0550 4314 635"/>
    <n v="162790.88"/>
    <x v="1104"/>
    <s v="SUMINISTRO E INSTALACION DE MOBILIARIO URBANO COMO PUNTO DE INFORMACION (MUPI). LOTES 2."/>
    <n v="300"/>
    <s v="BARCELONA"/>
    <s v="BARCELONA"/>
    <x v="1"/>
    <s v="PrAbier - Procedimiento Abierto"/>
    <s v="MultiC - MultiCriterio"/>
    <x v="1"/>
    <x v="3"/>
    <n v="6"/>
    <s v="6. Inversiones reales"/>
    <s v="05"/>
    <x v="0"/>
    <n v="4314"/>
    <s v="4314. Actuaciones en materia de comercio minorista"/>
    <n v="63"/>
    <n v="635"/>
  </r>
  <r>
    <n v="220240063541"/>
    <s v="D"/>
    <d v="2024-12-27T00:00:00"/>
    <n v="22024006509"/>
    <s v="2024 03 9241 632"/>
    <n v="21000"/>
    <x v="1052"/>
    <s v="SE PC 123/2024 OBRA DE REFORMA DE INSTALACIONES TÉRMICAS Y DE PCI EN C.C. RONDILLA"/>
    <n v="300"/>
    <s v="ZARAGOZA"/>
    <s v="ZARAGOZA"/>
    <x v="2"/>
    <s v="PrAbier - Procedimiento Abierto"/>
    <s v="MultiC - MultiCriterio"/>
    <x v="1"/>
    <x v="3"/>
    <s v="6"/>
    <s v="6. Inversiones reales"/>
    <s v="03"/>
    <x v="9"/>
    <s v="9241"/>
    <s v="9241. Participación ciudadana"/>
    <s v="63"/>
    <s v="632"/>
  </r>
  <r>
    <n v="220240046592"/>
    <s v="AD"/>
    <d v="2024-10-07T00:00:00"/>
    <n v="22024007476"/>
    <s v="2024 03 9241 22609"/>
    <n v="495"/>
    <x v="1105"/>
    <s v="MENUDO FIN DE SEMANA 2024 (2): ESPECTÁCULO &quot;&quot;CUENTOS DEL DESVÁN DE MI ABUELO&quot;&quot; EN C.C. RONDILLA."/>
    <s v="220"/>
    <s v="URONES DE CASTROPONCE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7998"/>
    <s v="AD"/>
    <d v="2024-10-14T00:00:00"/>
    <n v="22024006874"/>
    <s v="2024 03 9241 22609"/>
    <n v="495"/>
    <x v="301"/>
    <s v="MENUDO FIN DE SEMANA 2024 (2): ESPECTÁCULO &quot;&quot;CYRANO Y SUS PEQUEÑOS MOSQUETEROS&quot;&quot; EN C.C. ESGUEVA"/>
    <s v="220"/>
    <s v="VILLANUBLA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5328"/>
    <s v="D"/>
    <d v="2024-12-31T00:00:00"/>
    <n v="22024004452"/>
    <s v="2024 0750 1721 623"/>
    <n v="31339"/>
    <x v="537"/>
    <s v="EXP. VS 20/24 SUMINISTRO DE 3 SONÓMETROS"/>
    <n v="300"/>
    <s v="SAN SEBASTIAN DE LOS REYES"/>
    <s v="MADRID"/>
    <x v="1"/>
    <s v="PrNegSP - Procedimiento Negociado Sin Publicidad"/>
    <s v="MultiC - MultiCriterio"/>
    <x v="3"/>
    <x v="3"/>
    <n v="6"/>
    <s v="6. Inversiones reales"/>
    <s v="07"/>
    <x v="4"/>
    <n v="1721"/>
    <s v="1721. Protección del medio ambiente"/>
    <n v="62"/>
    <n v="623"/>
  </r>
  <r>
    <n v="220240055431"/>
    <s v="AD"/>
    <d v="2024-11-21T00:00:00"/>
    <n v="22024006960"/>
    <s v="2024 04 9204 641"/>
    <n v="18756.12"/>
    <x v="911"/>
    <s v="OFICINA DE PROYECTO PARA LA PRESTACIÓN DE SERV DE COORDINACIÓN.... DEL LOTE 1, LOTE 2  (68/2020), MODIFICACIÓN CONTRAT"/>
    <s v="220"/>
    <s v="MADRID"/>
    <s v="MADRID"/>
    <x v="0"/>
    <s v="PrAbier - Procedimiento Abierto"/>
    <s v="MultiC - MultiCriterio"/>
    <x v="1"/>
    <x v="3"/>
    <s v="6"/>
    <s v="6. Inversiones reales"/>
    <s v="04"/>
    <x v="8"/>
    <s v="9204"/>
    <s v="9204. Tecnologías de la información y comunicación"/>
    <s v="64"/>
    <s v="641"/>
  </r>
  <r>
    <n v="220240046659"/>
    <s v="AD"/>
    <d v="2024-10-07T00:00:00"/>
    <n v="22024007392"/>
    <s v="2024 11 1361 213"/>
    <n v="508.2"/>
    <x v="436"/>
    <s v="Inspección periódica de la instalación eléctrica de baja tensión (O.C.A.) Parque Central SEISPC"/>
    <s v="220"/>
    <s v="LA CISTERNIGA"/>
    <s v="VALLADOL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46597"/>
    <s v="AD"/>
    <d v="2024-10-07T00:00:00"/>
    <n v="22024007533"/>
    <s v="2024 03 9241 22199"/>
    <n v="523.88"/>
    <x v="925"/>
    <s v="SUMINISTRO DE BOLSAS PARA PARAGÜEROS DEL CENTRO CÍVICO JOSÉ LUIS MOSQUERA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62754"/>
    <s v="AD"/>
    <d v="2024-12-23T00:00:00"/>
    <n v="22024009378"/>
    <s v="2024 06 3231 633"/>
    <n v="532.4"/>
    <x v="11"/>
    <s v="CTTO SUMINISTRO LAVADORA EIM CAMPANILLA. PLZ ENTREGA: 1 SEMANA"/>
    <s v="220"/>
    <s v="VALLADOLID"/>
    <s v="VALLADOLID"/>
    <x v="1"/>
    <s v="AdDirec - Adjudicación Directa"/>
    <s v="SinC - Sin Criterio"/>
    <x v="0"/>
    <x v="3"/>
    <s v="6"/>
    <s v="6. Inversiones reales"/>
    <s v="06"/>
    <x v="3"/>
    <s v="3231"/>
    <s v="3231. Escuelas infantiles"/>
    <s v="63"/>
    <s v="633"/>
  </r>
  <r>
    <n v="220240061445"/>
    <s v="AD"/>
    <d v="2024-12-18T00:00:00"/>
    <n v="22024009210"/>
    <s v="2024 06 3232 213"/>
    <n v="535.54999999999995"/>
    <x v="290"/>
    <s v="SUMINISTRO DE BOMBONAS DE GAS ARCAL PARA LOS EQUIPOS DE SOLDADURA UTILIZADOS EN LOS COLEGIOS PÚBLICOS. 2024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3"/>
  </r>
  <r>
    <n v="220240051377"/>
    <s v="AD"/>
    <d v="2024-10-30T00:00:00"/>
    <n v="22024006716"/>
    <s v="2024 03 9241 212"/>
    <n v="539.54999999999995"/>
    <x v="416"/>
    <s v="SPC 135/2024: SUMINISTRO E INSTALACIÓN DE SUELO EN C.C. DELICIAS Y EL CAMPILLO. COMPLEMENTARIO"/>
    <s v="220"/>
    <s v="VALLADOLID"/>
    <s v="VALLADOLID"/>
    <x v="4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61713"/>
    <s v="AD"/>
    <d v="2024-12-18T00:00:00"/>
    <n v="22024009336"/>
    <s v="2024 11 3111 22104"/>
    <n v="541.16"/>
    <x v="727"/>
    <s v="ADQUISICION ROPA DE TRABAJO PARA TRASBAJADORES DEL CMPA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3111"/>
    <s v="3111. Protección de la salubridad pública"/>
    <s v="22"/>
    <s v="22104"/>
  </r>
  <r>
    <n v="220240046605"/>
    <s v="AD"/>
    <d v="2024-10-07T00:00:00"/>
    <n v="22024007570"/>
    <s v="2024 11 1631 203"/>
    <n v="541.38"/>
    <x v="387"/>
    <s v="ALQUILER PLATAFORMA ELEVADORA PARA CABLEADO DE RED. SERVICIO DE LIMPIEZA VIARIA."/>
    <s v="220"/>
    <s v="ALDEAMAYOR DE SAN MARTIN"/>
    <s v="VALLADOLID"/>
    <x v="1"/>
    <s v="AdDirec - Adjudicación Directa"/>
    <s v="SinC - Sin Criterio"/>
    <x v="0"/>
    <x v="3"/>
    <s v="2"/>
    <s v="2. Gastos corrientes en bienes y servicios"/>
    <s v="11"/>
    <x v="1"/>
    <s v="1631"/>
    <s v="1631. Limpieza viaria"/>
    <s v="20"/>
    <s v="203"/>
  </r>
  <r>
    <n v="220240048690"/>
    <s v="AD"/>
    <d v="2024-10-16T00:00:00"/>
    <n v="22024007641"/>
    <s v="2024 11 1361 623"/>
    <n v="1314.06"/>
    <x v="1106"/>
    <s v="6 MALETAS CON SEIS BALIZAS DE SEÑALIZACION PARA EQUIPACION DE VEHICULOS DE 1a. INTERVENCION/SERV. EXTINCION INCENDIOS"/>
    <s v="220"/>
    <s v="MADRID"/>
    <s v="MADRID"/>
    <x v="1"/>
    <s v="AdDirec - Adjudicación Directa"/>
    <s v="SinC - Sin Criterio"/>
    <x v="0"/>
    <x v="3"/>
    <s v="6"/>
    <s v="6. Inversiones reales"/>
    <s v="11"/>
    <x v="1"/>
    <s v="1361"/>
    <s v="1361. Prevención y extinción de incencios"/>
    <s v="62"/>
    <s v="623"/>
  </r>
  <r>
    <n v="220240069147"/>
    <s v="D"/>
    <d v="2024-12-31T00:00:00"/>
    <n v="22024005531"/>
    <s v="2024 03 9241 213"/>
    <n v="17955.98"/>
    <x v="76"/>
    <s v="SE-PC 11/2023: REPARACIÓN DE SISTEMAS DE CLIMATIZACIÓN CENTROS SPC. LIMPIEZA DE CIRCUITOS DE CALEFACCIÓN."/>
    <n v="300"/>
    <s v="VALLADOLID"/>
    <s v="MADRID"/>
    <x v="0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46783"/>
    <s v="AD"/>
    <d v="2024-10-08T00:00:00"/>
    <n v="22024007642"/>
    <s v="2024 03 9241 22609"/>
    <n v="544.5"/>
    <x v="313"/>
    <s v="MENUDO FIN DE SEMANA 2024 (2): ESPECTÁCULO &quot;&quot;LA MAGIA DE FREDDY VARÓ&quot;&quot; EN C.C. DELICIAS"/>
    <s v="220"/>
    <s v="MEDINA DEL CAMPO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6657"/>
    <s v="AD"/>
    <d v="2024-10-07T00:00:00"/>
    <n v="22024007364"/>
    <s v="2024 08 1651 213"/>
    <n v="17192.09"/>
    <x v="567"/>
    <s v="2ª prórroga  contrato del suministro de material fungible para alumbrado público en Valladolid (exp.28/2021 PS nº 2) L 2"/>
    <s v="220"/>
    <s v="LEGANES"/>
    <s v="MADRID"/>
    <x v="1"/>
    <s v="PrAbier - Procedimiento Abierto"/>
    <s v="MultiC - MultiCriterio"/>
    <x v="1"/>
    <x v="3"/>
    <s v="2"/>
    <s v="2. Gastos corrientes en bienes y servicios"/>
    <s v="08"/>
    <x v="5"/>
    <s v="1651"/>
    <s v="1651. Alumbrado público"/>
    <s v="21"/>
    <s v="213"/>
  </r>
  <r>
    <n v="220240048990"/>
    <s v="AD"/>
    <d v="2024-10-18T00:00:00"/>
    <n v="22024007763"/>
    <s v="2024 03 9241 22706"/>
    <n v="544.5"/>
    <x v="1042"/>
    <s v="REDACCIÓN DE MEMORIA VALORADA PARA OBRA DE REPARACIÓN DE HUMEDADES EN C.C. RONDILLA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45532"/>
    <s v="AD"/>
    <d v="2024-10-03T00:00:00"/>
    <n v="22024006857"/>
    <s v="2024 03 9241 22609"/>
    <n v="544.5"/>
    <x v="304"/>
    <s v="MENUDO FIN SE SEMANA 2024 (2): ESPECTÁCULO &quot;&quot;LA MAGIA DE FERRIS EL MAGO&quot;&quot; EN CC CASA CUNA"/>
    <s v="220"/>
    <s v="RIUDELLOTS DE LA SELVA"/>
    <s v="GIRON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5995"/>
    <s v="AD"/>
    <d v="2024-11-25T00:00:00"/>
    <n v="22024008721"/>
    <s v="2024 03 9241 22609"/>
    <n v="544.5"/>
    <x v="304"/>
    <s v="NAVIDAD 2024: ACTUACIÓN CAMBER MAGO EN C.C. BAILARÍN VICENTE ESCUDERO"/>
    <s v="220"/>
    <s v="RIUDELLOTS DE LA SELVA"/>
    <s v="GIRON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8991"/>
    <s v="AD"/>
    <d v="2024-10-18T00:00:00"/>
    <n v="22024007764"/>
    <s v="2024 03 9241 22706"/>
    <n v="544.5"/>
    <x v="1043"/>
    <s v="REDACCIÓN DE MEMORIA VALORADA PARA OBRA DE REPARACIÓN DE HUMEDADES EN C.C. RONDILLA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61655"/>
    <s v="AD"/>
    <d v="2024-12-18T00:00:00"/>
    <n v="22024009232"/>
    <s v="2024 01 9206 213"/>
    <n v="550"/>
    <x v="202"/>
    <s v="MANTENIMIENTO ANUAL DEL CENTRO DE TRANSFORMACIÓN DEL ARCHIVO MUNICIPAL. AÑO 2024.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6"/>
    <s v="9206. Archivo municipal"/>
    <s v="21"/>
    <s v="213"/>
  </r>
  <r>
    <n v="220240045529"/>
    <s v="AD"/>
    <d v="2024-10-03T00:00:00"/>
    <n v="22024007474"/>
    <s v="2024 03 9241 22609"/>
    <n v="550"/>
    <x v="1107"/>
    <s v="MENUDO FIN DE SEMANA 2024 (2): ESPECTÁCULO DEL MAGO OSKI EN C.M LAS FLORES."/>
    <s v="220"/>
    <s v="SALAMANCA"/>
    <s v="SALAMANC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2748"/>
    <s v="AD"/>
    <d v="2024-12-23T00:00:00"/>
    <n v="22024009487"/>
    <s v="2024 07 1711 22799"/>
    <n v="550.16"/>
    <x v="21"/>
    <s v="Elaboración de memoria técnica para ampliación de potencia eléctrica en la caseta de Huerta del Rey 1ªFase.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67141"/>
    <s v="D"/>
    <d v="2024-12-31T00:00:00"/>
    <n v="22024001637"/>
    <s v="2024 07 1711 213"/>
    <n v="351.78"/>
    <x v="279"/>
    <s v="Albarán OT/ 145424 de 5,13 y 17/12/2024 ( REPARACIÓN EN TALLER DE CORTACÉSPED HONDA HRH 536 HXE REF.: HUERTA DEL REY FAS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1"/>
    <s v="213"/>
  </r>
  <r>
    <n v="220240068702"/>
    <s v="D"/>
    <d v="2024-12-31T00:00:00"/>
    <n v="22024000456"/>
    <s v="2024 11 1621 22199"/>
    <n v="347.27"/>
    <x v="837"/>
    <s v="TULIPA 5 FUNCIONES DAF/RVI / PILOTO IZDO UNIVERSAL / GBARRO. 420 TRIDEM COMPLETO X R. / KIT PASTILLAS FRENO SCANIA / LUZ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53704"/>
    <s v="AD"/>
    <d v="2024-11-13T00:00:00"/>
    <n v="22024008095"/>
    <s v="2024 09 4321 22799"/>
    <n v="556.6"/>
    <x v="21"/>
    <s v="SERVICIO ILUMINACION CUPULA DEL MILENIO CON MOTIVO DE LA CELEBRACION DE EVENTOS CONMEMORATIVOS. DEL 01-11-24 AL 31-10-25"/>
    <s v="220"/>
    <s v="VALLADOLID"/>
    <s v="VALLADOL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48011"/>
    <s v="AD"/>
    <d v="2024-10-14T00:00:00"/>
    <n v="22024007621"/>
    <s v="2024 06 3231 22799"/>
    <n v="927.49"/>
    <x v="84"/>
    <s v="SE 10/20 PS 1 PRORROGA CTTO MANTENIMIENTO ZONAS VERDES LOTE 1 HASTA 22-9 ENLAZADO A PROYECTO 927,49"/>
    <s v="220"/>
    <s v="VALLADOLID"/>
    <s v="VALLADOLID"/>
    <x v="0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799"/>
  </r>
  <r>
    <n v="220240048011"/>
    <s v="AD"/>
    <d v="2024-10-14T00:00:00"/>
    <n v="22024007622"/>
    <s v="2024 06 3231 22799"/>
    <n v="47.88"/>
    <x v="84"/>
    <s v="SE 10/20 PS 1 PRORROGA CTTO MANTENIMIENTO ZONAS VERDES LOTE 1 HASTA 22-9 ENLAZADO A PROYECTO 927,49"/>
    <s v="220"/>
    <s v="VALLADOLID"/>
    <s v="VALLADOLID"/>
    <x v="0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799"/>
  </r>
  <r>
    <n v="220240048010"/>
    <s v="AD/"/>
    <d v="2024-10-14T00:00:00"/>
    <n v="22024003073"/>
    <s v="2024 06 3231 22799"/>
    <n v="-0.03"/>
    <x v="84"/>
    <s v="SE 10/20 PS 1 PRORR CTTO MANTENIMIENTO ZONAS VERDES. LOTE 1. HASTA 22-9-24 BARRADO POR NUEVO PROYECTO"/>
    <s v="220"/>
    <s v="VALLADOLID"/>
    <s v="VALLADOLID"/>
    <x v="0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799"/>
  </r>
  <r>
    <n v="220240048010"/>
    <s v="AD/"/>
    <d v="2024-10-14T00:00:00"/>
    <n v="22024003074"/>
    <s v="2024 06 3231 22799"/>
    <n v="-975.34"/>
    <x v="84"/>
    <s v="SE 10/20 PS 1 PRORR CTTO MANTENIMIENTO ZONAS VERDES. LOTE 1. HASTA 22-9-24 BARRADO POR NUEVO PROYECTO"/>
    <s v="220"/>
    <s v="VALLADOLID"/>
    <s v="VALLADOLID"/>
    <x v="0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799"/>
  </r>
  <r>
    <n v="220240053705"/>
    <s v="AD"/>
    <d v="2024-11-13T00:00:00"/>
    <n v="22024008118"/>
    <s v="2024 10 2311 22199"/>
    <n v="569.79"/>
    <x v="181"/>
    <s v="ADQUISICION DE 170 AGENDAS PARA 2025 A DISTRIBUIR ENTRE EL PERSONAL DEL SERVICIO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199"/>
  </r>
  <r>
    <n v="220240046600"/>
    <s v="AD"/>
    <d v="2024-10-07T00:00:00"/>
    <n v="22024007545"/>
    <s v="2024 03 9241 22706"/>
    <n v="574.5"/>
    <x v="1042"/>
    <s v="Redacción de memoria valorada para las obras de reforma de la cabina de audio del C.C. Delicias (50 % del trabajo)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46601"/>
    <s v="AD"/>
    <d v="2024-10-07T00:00:00"/>
    <n v="22024007546"/>
    <s v="2024 03 9241 22706"/>
    <n v="574.5"/>
    <x v="1043"/>
    <s v="Redacción de memoria valorada para las obras de reforma de la cabina de audio del C.C. Delicias (50 % del trabajo)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62753"/>
    <s v="AD"/>
    <d v="2024-12-23T00:00:00"/>
    <n v="22024009551"/>
    <s v="2024 0950 4321 632"/>
    <n v="45102.25"/>
    <x v="20"/>
    <s v="CERTIFICACION FINAL LIQUIDACION CONTRATO OBRA ADECUACION ESPACIO VALLADOLID ORIGEN. FONDOS NEXT GENERATION EU"/>
    <s v="220"/>
    <s v="ZAMORA"/>
    <s v="ZAMORA"/>
    <x v="2"/>
    <s v="PrAbier - Procedimiento Abierto"/>
    <s v="MultiC - MultiCriterio"/>
    <x v="1"/>
    <x v="3"/>
    <n v="6"/>
    <s v="6. Inversiones reales"/>
    <s v="09"/>
    <x v="6"/>
    <n v="4321"/>
    <s v="4321. Turismo"/>
    <n v="63"/>
    <n v="632"/>
  </r>
  <r>
    <n v="220240044808"/>
    <s v="AD"/>
    <d v="2024-10-01T00:00:00"/>
    <n v="22024003113"/>
    <s v="2024 10 2412 22199"/>
    <n v="1000"/>
    <x v="732"/>
    <s v="AJUSTE PRESUPUESTARIO DEL SUMINISTRO DE MATERIAL DE OFICINA PARA EL C. DE F. PARA EL EMPLEO- JACINTO BENAVENTE EN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44808"/>
    <s v="AD"/>
    <d v="2024-10-01T00:00:00"/>
    <n v="22024003112"/>
    <s v="2024 10 2412 22199"/>
    <n v="94.44"/>
    <x v="732"/>
    <s v="AJUSTE PRESUPUESTARIO DEL SUMINISTRO DE MATERIAL DE OFICINA PARA EL C. DE F. PARA EL EMPLEO- JACINTO BENAVENTE EN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44808"/>
    <s v="AD"/>
    <d v="2024-10-01T00:00:00"/>
    <n v="22024003114"/>
    <s v="2024 10 2412 22199"/>
    <n v="94.44"/>
    <x v="732"/>
    <s v="AJUSTE PRESUPUESTARIO DEL SUMINISTRO DE MATERIAL DE OFICINA PARA EL C. DE F. PARA EL EMPLEO- JACINTO BENAVENTE EN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44807"/>
    <s v="AD/"/>
    <d v="2024-10-01T00:00:00"/>
    <n v="22024003113"/>
    <s v="2024 10 2412 22199"/>
    <n v="-43.19"/>
    <x v="732"/>
    <s v="BARRADO, MATERIAL DE OFICINA  PARA LOS CURSOS DEL CENTRO DE FORMACION PARA EL EMPLEO- JACINTO BENAVENTE EN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44807"/>
    <s v="AD/"/>
    <d v="2024-10-01T00:00:00"/>
    <n v="22024003111"/>
    <s v="2024 10 2412 22199"/>
    <n v="-109.47"/>
    <x v="732"/>
    <s v="BARRADO, MATERIAL DE OFICINA  PARA LOS CURSOS DEL CENTRO DE FORMACION PARA EL EMPLEO- JACINTO BENAVENTE EN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44807"/>
    <s v="AD/"/>
    <d v="2024-10-01T00:00:00"/>
    <n v="22024003114"/>
    <s v="2024 10 2412 22199"/>
    <n v="-440"/>
    <x v="732"/>
    <s v="BARRADO, MATERIAL DE OFICINA  PARA LOS CURSOS DEL CENTRO DE FORMACION PARA EL EMPLEO- JACINTO BENAVENTE EN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44807"/>
    <s v="AD/"/>
    <d v="2024-10-01T00:00:00"/>
    <n v="22024003112"/>
    <s v="2024 10 2412 22199"/>
    <n v="-596.22"/>
    <x v="732"/>
    <s v="BARRADO, MATERIAL DE OFICINA  PARA LOS CURSOS DEL CENTRO DE FORMACION PARA EL EMPLEO- JACINTO BENAVENTE EN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55092"/>
    <s v="AD"/>
    <d v="2024-11-20T00:00:00"/>
    <n v="22024008675"/>
    <s v="2024 06 3321 22799"/>
    <n v="5083"/>
    <x v="460"/>
    <s v="CTTO SERVICIOS JORNADAS JUEGOS DE MESA &quot;&quot;VEN A JUGAR A LA BIBLIO&quot;&quot; BIBLIOTECAS MUNICIPALES AÑO 2024"/>
    <s v="220"/>
    <s v="LAGUNA DE DUERO"/>
    <s v="VALLADOLID"/>
    <x v="0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799"/>
  </r>
  <r>
    <n v="220240063571"/>
    <s v="AD"/>
    <d v="2024-12-27T00:00:00"/>
    <n v="22024009575"/>
    <s v="2024 06 3321 22199"/>
    <n v="600"/>
    <x v="460"/>
    <s v="CTTO SUMINISTRO JUEGOS DE MESA BIBLIOTECAS MUNICIPALES AÑO 2024"/>
    <n v="220"/>
    <s v="LAGUNA DE DUERO"/>
    <s v="VALLADOLID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199"/>
  </r>
  <r>
    <n v="220240053702"/>
    <s v="AD"/>
    <d v="2024-11-13T00:00:00"/>
    <n v="22024008076"/>
    <s v="2024 03 9241 632"/>
    <n v="574.75"/>
    <x v="1042"/>
    <s v="SPC 144/2024 DIRECCIÓN DE OBRA PARA LA REFORMA DE LA CABINA DE AUDIO DEL C.C. DELICIAS (50 %)."/>
    <s v="220"/>
    <s v="VALLADOLID"/>
    <s v="VALLADOLID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53703"/>
    <s v="AD"/>
    <d v="2024-11-13T00:00:00"/>
    <n v="22024008077"/>
    <s v="2024 03 9241 632"/>
    <n v="574.75"/>
    <x v="1043"/>
    <s v="SPC 144/2024 DIRECCIÓN DE OBRA PARA LA REFORMA DE LA CABINA DE AUDIO DEL C.C. DELICIAS (50 %)."/>
    <s v="220"/>
    <s v="VALLADOLID"/>
    <s v="VALLADOLID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46611"/>
    <s v="D"/>
    <d v="2024-10-07T00:00:00"/>
    <n v="22024004648"/>
    <s v="2024 11 1631 22700"/>
    <n v="15881.45"/>
    <x v="1108"/>
    <s v="EXP. SPSC-SE 12/2024 TRANSPORTE DE CONTENEDORES A LA PTR DEL SERVICIO DE LIMPIEZA VIARIA."/>
    <s v="300"/>
    <s v="VALLADOLID"/>
    <s v="VALLADOLID"/>
    <x v="0"/>
    <s v="PrAbier - Procedimiento Abierto"/>
    <s v="MultiC - MultiCriterio"/>
    <x v="1"/>
    <x v="3"/>
    <s v="2"/>
    <s v="2. Gastos corrientes en bienes y servicios"/>
    <s v="11"/>
    <x v="1"/>
    <s v="1631"/>
    <s v="1631. Limpieza viaria"/>
    <s v="22"/>
    <s v="22700"/>
  </r>
  <r>
    <n v="220240064645"/>
    <s v="D"/>
    <d v="2024-12-31T00:00:00"/>
    <n v="22024008433"/>
    <s v="2024 03 9241 625"/>
    <n v="15000"/>
    <x v="1077"/>
    <s v="SE-PC 137/2024: SUMINISTRO DE MOBILIARIO EN CENTROS DE PARTICIPACIÓN CIUDADANA (LOTE 1 - CENTRO DOTACIONAL LAS FLORES)."/>
    <n v="300"/>
    <s v="CACERES"/>
    <s v="CACERES"/>
    <x v="1"/>
    <s v="PrNegSP - Procedimiento Negociado Sin Publicidad"/>
    <s v="MultiC - MultiCriterio"/>
    <x v="3"/>
    <x v="3"/>
    <s v="6"/>
    <s v="6. Inversiones reales"/>
    <s v="03"/>
    <x v="9"/>
    <s v="9241"/>
    <s v="9241. Participación ciudadana"/>
    <s v="62"/>
    <s v="625"/>
  </r>
  <r>
    <n v="220240062751"/>
    <s v="AD"/>
    <d v="2024-12-23T00:00:00"/>
    <n v="22024009353"/>
    <s v="2024 07 1711 22799"/>
    <n v="14947.3"/>
    <x v="679"/>
    <s v="Trabajos de jardinería en la C/ Padre José Acosta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67851"/>
    <s v="D"/>
    <d v="2024-12-31T00:00:00"/>
    <n v="22024000765"/>
    <s v="2024 02 9332 214"/>
    <n v="254.46"/>
    <x v="285"/>
    <s v="H.M.O.  PROBAR  VEHICULO EN CARRETERA PARA DETERMINAR AVERIA DE TIRONES /   H.M.O.  SUSTITUIR  FILTRO  DE GASOIL, PURG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68761"/>
    <s v="D"/>
    <d v="2024-12-31T00:00:00"/>
    <n v="22024000450"/>
    <s v="2024 11 1631 22199"/>
    <n v="327.06"/>
    <x v="509"/>
    <s v="FILTRO RETORNO PEQUEÑO FASSI ( REVISION GRUA FASSI F65B 0.21 E-ACTIVE Nº 0650-0860 ) / ACEITE HIDRAULICO HM 46 ISO 9001"/>
    <n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7069"/>
    <s v="D"/>
    <d v="2024-12-31T00:00:00"/>
    <n v="22024001633"/>
    <s v="2024 07 1711 22199"/>
    <n v="322.25"/>
    <x v="165"/>
    <s v="PARQUES Y JARDINES CASETA JUEGOS AUTOCTONOS (  GE003947 ID 0042250 ) / CHAPA PERFORADA 2000X1000X1,5  R 5 T 7,5 DD11 / P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8737"/>
    <s v="D"/>
    <d v="2024-12-31T00:00:00"/>
    <n v="22024000450"/>
    <s v="2024 11 1631 22199"/>
    <n v="313.81"/>
    <x v="247"/>
    <s v="RETRACTIL DE CINTA 15M VERTICAL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7633"/>
    <s v="D"/>
    <d v="2024-12-31T00:00:00"/>
    <n v="22024001011"/>
    <s v="2024 11 1321 214"/>
    <n v="304.64999999999998"/>
    <x v="99"/>
    <s v="1 963020651R - RETROVISOR EXT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3852"/>
    <s v="D"/>
    <d v="2024-12-27T00:00:00"/>
    <n v="22024000506"/>
    <s v="2024 10 2412 22199"/>
    <n v="300.7"/>
    <x v="192"/>
    <s v="SUMINISTRO DE TKROM M-40 DAMASCO PLASTICO MATE 15LT  PARA EL CURSO DE PINTURA DECORATIVA DEL JACINTO BENVENTE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7907"/>
    <s v="D"/>
    <d v="2024-12-31T00:00:00"/>
    <n v="22024000437"/>
    <s v="2024 10 2311 212"/>
    <n v="298.04000000000002"/>
    <x v="166"/>
    <s v="F - 15856- TABLEROS ANTIOCUPAS - VVDAS ALOJ PROVISIONALES - MARINO DE LA FUENTE SA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67498"/>
    <s v="D"/>
    <d v="2024-12-31T00:00:00"/>
    <n v="22024001012"/>
    <s v="2024 11 1321 213"/>
    <n v="292.82"/>
    <x v="267"/>
    <s v="8208045 - Rollo papel termico ancho 80mm Ø45mm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7115"/>
    <s v="D"/>
    <d v="2024-12-31T00:00:00"/>
    <n v="22024000079"/>
    <s v="2024 03 9241 213"/>
    <n v="292.82"/>
    <x v="289"/>
    <s v="PIEZAS PARA REPARACIÓN PROYECCTOR SANTIAGO LOPEZ (CABLE / HDMI,CANALETA,CABLE AC)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6975"/>
    <s v="D"/>
    <d v="2024-12-31T00:00:00"/>
    <n v="22024000079"/>
    <s v="2024 03 9241 213"/>
    <n v="292.12"/>
    <x v="195"/>
    <s v="MATERIAL DE FERRETERÍA PARA CC RONDILLA (CIZALLA)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3845"/>
    <s v="D"/>
    <d v="2024-12-27T00:00:00"/>
    <n v="22024000448"/>
    <s v="2024 11 1631 22104"/>
    <n v="287.25"/>
    <x v="268"/>
    <s v="ALBARAN: AV24/07114 F: 27/11/2024 / ZAPATO ALICE S3 SRC T-42 / RETI...// AM EXP 18/2022 // SERVICIO DE LIMPIEZA VIARI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04"/>
  </r>
  <r>
    <n v="220240068684"/>
    <s v="D"/>
    <d v="2024-12-31T00:00:00"/>
    <n v="22024001011"/>
    <s v="2024 11 1321 214"/>
    <n v="279.36"/>
    <x v="511"/>
    <s v="JUEGO DE PASTILLAS DE FRENO EBC SFA196HH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3869"/>
    <s v="D"/>
    <d v="2024-12-27T00:00:00"/>
    <n v="22024000456"/>
    <s v="2024 11 1621 22199"/>
    <n v="273.95999999999998"/>
    <x v="839"/>
    <s v="ELECTROV.5V/2P 1/8'24V.CM-620....// AM EXP 18/2022 // SERVICIO DE LIMPIEZA."/>
    <n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6967"/>
    <s v="D"/>
    <d v="2024-12-31T00:00:00"/>
    <n v="22024000022"/>
    <s v="2024 11 1361 214"/>
    <n v="272.77"/>
    <x v="285"/>
    <s v="H.M.O.  CAMBIAR ACEITE MOTOR, FILTROS DE ACEITE, AIRE, HABITACULO. NIVELES Y PRESIONES / FILTRO ACEITE / FILTRO HABITA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63839"/>
    <s v="D"/>
    <d v="2024-12-27T00:00:00"/>
    <n v="22024000506"/>
    <s v="2024 10 2412 22199"/>
    <n v="263.10000000000002"/>
    <x v="245"/>
    <s v="SUMINISTRO DE VELATO TERCIOPELO PLATA 2,1 LPRA EL CURSO DE  PINTURA DECORATIVA VI MIXTO/23/VA0007 1- JACINTO BENAVENTE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3829"/>
    <s v="D"/>
    <d v="2024-12-27T00:00:00"/>
    <n v="22024001011"/>
    <s v="2024 11 1321 214"/>
    <n v="261.77"/>
    <x v="254"/>
    <s v="acuerdo marco_2098HCN:aceite 5w30,filtro de aceite, aire y polen,regeneracion fap,verificaciones y lectura y borrado de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6950"/>
    <s v="D"/>
    <d v="2024-12-31T00:00:00"/>
    <n v="22024001633"/>
    <s v="2024 07 1711 22199"/>
    <n v="247.5"/>
    <x v="414"/>
    <s v="HIEDRA VERDE C-3 L CAÑA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9053"/>
    <s v="D"/>
    <d v="2024-12-31T00:00:00"/>
    <n v="22024000456"/>
    <s v="2024 11 1621 22199"/>
    <n v="397.59"/>
    <x v="798"/>
    <s v="Alb. A24/185767 de 16/12/2024 / LATIGUILLO HIDRAULICO S/MUESTRA / LATIGUILLO HIDRAULICO S/MUESTRA / Alb. A24/185792 de 1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48692"/>
    <s v="AD"/>
    <d v="2024-10-16T00:00:00"/>
    <n v="22024007664"/>
    <s v="2024 02 9332 212"/>
    <n v="340.62"/>
    <x v="1109"/>
    <s v="SUMINISTRO DE CHAPAS DE 3000X1500X2 PARA TAPAR VENTANAS Y PUERTA EN VIVIENDA CALLE ASUNCIÓN,6"/>
    <s v="220"/>
    <s v="VALLADOLID"/>
    <s v="VALLADOLID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2"/>
  </r>
  <r>
    <n v="220240063550"/>
    <s v="AD"/>
    <d v="2024-12-27T00:00:00"/>
    <n v="22024009315"/>
    <s v="2024 03 9200 22699"/>
    <n v="231.86"/>
    <x v="275"/>
    <s v="AMPLIACIÓN CONVOCATORIAS CONCEJOS ABIERTOS BARRIOS DE VALLADOLID EN 2024"/>
    <n v="220"/>
    <s v="TORREJON DE ARDOZ"/>
    <s v="MADRID"/>
    <x v="0"/>
    <s v="AdDirec - Adjudicación Directa"/>
    <s v="SinC - Sin Criterio"/>
    <x v="0"/>
    <x v="3"/>
    <s v="2"/>
    <s v="2. Gastos corrientes en bienes y servicios"/>
    <s v="03"/>
    <x v="9"/>
    <s v="9200"/>
    <s v="9200. Dirección del area de participación ciudadana y deportes"/>
    <s v="22"/>
    <s v="22699"/>
  </r>
  <r>
    <n v="220240067897"/>
    <s v="D"/>
    <d v="2024-12-31T00:00:00"/>
    <n v="22024002263"/>
    <s v="2024 07 1721 22199"/>
    <n v="59.1"/>
    <x v="246"/>
    <s v="MECANISMO DESCARGA VICTORIA TIRADOR / TIRANTE GUIA VICTORIA MODERNO / MECANISMO ACCIONAMIENTO VICTORIA NUEVO"/>
    <n v="300"/>
    <s v="VALLADOLID"/>
    <s v="VALLADOLID"/>
    <x v="1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199"/>
  </r>
  <r>
    <n v="220240063569"/>
    <s v="AD"/>
    <d v="2024-12-27T00:00:00"/>
    <n v="22024009519"/>
    <s v="2024 10 2314 22613"/>
    <n v="580.79999999999995"/>
    <x v="1110"/>
    <s v="ALQUILER, TRANSPORTE Y MONTAJE DE LA ESTRUCTURA NECESARIA Y LONA PARA EL PHOTOCALL DEL EVENTO CAMPAJUVAS 2024"/>
    <n v="220"/>
    <s v="VILLANUBLA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7952"/>
    <s v="AD"/>
    <d v="2024-12-04T00:00:00"/>
    <n v="22024009099"/>
    <s v="2024 07 1721 22799"/>
    <n v="598.95000000000005"/>
    <x v="121"/>
    <s v="ALQUILER CAMION CESTA PARA CALIBRAR SONOMETROS ZONAS ZAS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799"/>
  </r>
  <r>
    <n v="220240057921"/>
    <s v="AD"/>
    <d v="2024-12-04T00:00:00"/>
    <n v="22024009094"/>
    <s v="2024 11 1321 22799"/>
    <n v="5330.63"/>
    <x v="506"/>
    <s v="DESBROCE EN DEPÓSITO EL PERAL DE LA POLICÍA MUNICIPAL"/>
    <s v="220"/>
    <s v="MADRID"/>
    <s v="MADRID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799"/>
  </r>
  <r>
    <n v="220240057934"/>
    <s v="AD"/>
    <d v="2024-12-04T00:00:00"/>
    <n v="22024008805"/>
    <s v="2024 01 4331 22799"/>
    <n v="16819"/>
    <x v="22"/>
    <s v="REALIZACIÓN DE UN ESTUDIO DE CAMPO DE LAS POSIBILIDADES Y PROPUESTAS PARA LA CAPTACIÓN DE INVERSIONES EN VALLADOLID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4590"/>
    <s v="AD"/>
    <d v="2024-12-30T00:00:00"/>
    <n v="22024009397"/>
    <s v="2024 10 2314 22613"/>
    <n v="16335"/>
    <x v="1111"/>
    <s v="CONTRATO DE SERVICIOS DE GESTION Y DESARROLLO DE ACTIVIDADES CAMPAJUVAS DICIEMBRE 2024"/>
    <n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5987"/>
    <s v="AD"/>
    <d v="2024-11-25T00:00:00"/>
    <n v="22024002493"/>
    <s v="2024 09 4321 22100"/>
    <n v="40000"/>
    <x v="102"/>
    <s v="AMPLIACION CONSUMO ENERGIA ELECTRICA INSTALACIONES AREA TURISMO, EVENTOS Y MARCA CIUDAD. 2024"/>
    <s v="220"/>
    <s v="BILBAO"/>
    <s v="VIZCAYA"/>
    <x v="1"/>
    <s v="PrAbier - Procedimiento Abierto"/>
    <s v="MultiC - MultiCriterio"/>
    <x v="1"/>
    <x v="3"/>
    <s v="2"/>
    <s v="2. Gastos corrientes en bienes y servicios"/>
    <s v="09"/>
    <x v="6"/>
    <s v="4321"/>
    <s v="4321. Turismo"/>
    <s v="22"/>
    <s v="22100"/>
  </r>
  <r>
    <n v="220240051207"/>
    <s v="AD"/>
    <d v="2024-10-29T00:00:00"/>
    <n v="22024007982"/>
    <s v="2024 06 3231 22100"/>
    <n v="20861.47"/>
    <x v="102"/>
    <s v="PR-SE 13/21 P.S.5 PRORROGA SUM ENERGÍA ELECTRICA 2024 ESCUELAS INFANTILES MUNICIPALES. ENLAZADO A PROYECTO"/>
    <s v="220"/>
    <s v="BILBAO"/>
    <s v="VIZCAYA"/>
    <x v="1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100"/>
  </r>
  <r>
    <n v="220240056073"/>
    <s v="AD"/>
    <d v="2024-11-25T00:00:00"/>
    <n v="22024006815"/>
    <s v="2024 07 1721 22100"/>
    <n v="9000"/>
    <x v="102"/>
    <s v="AMPLIACION IMPORTE SUMINISTRO ELECTRICO SERVICIO MEDIO AMBIENTE CONTRATO 2024 PR_SE 27/2023"/>
    <s v="220"/>
    <s v="BILBAO"/>
    <s v="VIZCAYA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2"/>
    <s v="22100"/>
  </r>
  <r>
    <n v="220240051205"/>
    <s v="AD/"/>
    <d v="2024-10-29T00:00:00"/>
    <n v="22024001593"/>
    <s v="2024 06 3231 22100"/>
    <n v="-4085.75"/>
    <x v="102"/>
    <s v="PR-SE 13/21 P.S.5 PRÓR SUMINISTRO ENERGÍA ELÉCTRICA.2024.ESCUELAS INFANTILES MUNICIPALES. ENLAZAR NUEVO PROYECTO"/>
    <s v="220"/>
    <s v="BILBAO"/>
    <s v="VIZCAYA"/>
    <x v="1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100"/>
  </r>
  <r>
    <n v="220240051205"/>
    <s v="AD/"/>
    <d v="2024-10-29T00:00:00"/>
    <n v="22024001592"/>
    <s v="2024 06 3231 22100"/>
    <n v="-16775.72"/>
    <x v="102"/>
    <s v="PR-SE 13/21 P.S.5 PRÓR SUMINISTRO ENERGÍA ELÉCTRICA.2024.ESCUELAS INFANTILES MUNICIPALES. ENLAZAR NUEVO PROYECTO"/>
    <s v="220"/>
    <s v="BILBAO"/>
    <s v="VIZCAYA"/>
    <x v="1"/>
    <s v="PrAbier - Procedimiento Abierto"/>
    <s v="UniC - Único Criterio"/>
    <x v="1"/>
    <x v="3"/>
    <s v="2"/>
    <s v="2. Gastos corrientes en bienes y servicios"/>
    <s v="06"/>
    <x v="3"/>
    <s v="3231"/>
    <s v="3231. Escuelas infantiles"/>
    <s v="22"/>
    <s v="22100"/>
  </r>
  <r>
    <n v="220240064570"/>
    <s v="AD"/>
    <d v="2024-12-30T00:00:00"/>
    <n v="22024009624"/>
    <s v="2024 08 1651 22100"/>
    <n v="250000"/>
    <x v="102"/>
    <s v="Suministro de energía eléctrica para alumbrado público del Ayuntamiento de Valladolid 2024"/>
    <n v="220"/>
    <s v="BILBAO"/>
    <s v="VIZCAYA"/>
    <x v="1"/>
    <s v="PrAbier - Procedimiento Abierto"/>
    <s v="MultiC - MultiCriterio"/>
    <x v="1"/>
    <x v="3"/>
    <s v="2"/>
    <s v="2. Gastos corrientes en bienes y servicios"/>
    <s v="08"/>
    <x v="5"/>
    <s v="1651"/>
    <s v="1651. Alumbrado público"/>
    <s v="22"/>
    <s v="22100"/>
  </r>
  <r>
    <n v="220240064571"/>
    <s v="AD"/>
    <d v="2024-12-30T00:00:00"/>
    <n v="22024009642"/>
    <s v="2024 11 1321 22100"/>
    <n v="14169.1"/>
    <x v="102"/>
    <s v="DOC. COMPLEMENTARIO A Nº 920239000381 PARA AMPLIACIÓN DEL IMPORTE PARA HACER FRENTE A FACTURAS 2024"/>
    <n v="220"/>
    <s v="BILBAO"/>
    <s v="VIZCAYA"/>
    <x v="1"/>
    <s v="PrAbier - Procedimiento Abierto"/>
    <s v="MultiC - MultiCriterio"/>
    <x v="1"/>
    <x v="3"/>
    <s v="2"/>
    <s v="2. Gastos corrientes en bienes y servicios"/>
    <s v="11"/>
    <x v="1"/>
    <s v="1321"/>
    <s v="1321. Policía municipal"/>
    <s v="22"/>
    <s v="22100"/>
  </r>
  <r>
    <n v="220240064601"/>
    <s v="AD"/>
    <d v="2024-12-31T00:00:00"/>
    <n v="22024009480"/>
    <s v="2024 11 1361 22100"/>
    <n v="5000"/>
    <x v="102"/>
    <s v="AMPLIACION GASTO CONTRATO SUMINISTRO ENERGÍA ELÉCTRICA PRIMERA PRÓRROGA EXPTE PR SE 27_2023 // SEISPC"/>
    <n v="220"/>
    <s v="BILBAO"/>
    <s v="VIZCAYA"/>
    <x v="1"/>
    <s v="PrAbier - Procedimiento Abierto"/>
    <s v="MultiC - MultiCriterio"/>
    <x v="1"/>
    <x v="3"/>
    <s v="2"/>
    <s v="2. Gastos corrientes en bienes y servicios"/>
    <s v="11"/>
    <x v="1"/>
    <s v="1361"/>
    <s v="1361. Prevención y extinción de incencios"/>
    <s v="22"/>
    <s v="22100"/>
  </r>
  <r>
    <n v="220240045531"/>
    <s v="AD"/>
    <d v="2024-10-03T00:00:00"/>
    <n v="22024006851"/>
    <s v="2024 03 9241 22609"/>
    <n v="605"/>
    <x v="304"/>
    <s v="MENUDO FIN DE SEMANA 2024 (2): ESPECTÁCULO &quot;&quot;CUENTA QUE TE CUENTA&quot;&quot; EN CC EL CAMPILLO"/>
    <s v="220"/>
    <s v="RIUDELLOTS DE LA SELVA"/>
    <s v="GIRON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7923"/>
    <s v="AD"/>
    <d v="2024-12-04T00:00:00"/>
    <n v="22024009106"/>
    <s v="2024 06 3321 215"/>
    <n v="6812.51"/>
    <x v="1112"/>
    <s v="CTTO MENOR REPARACION MODULOS ESTANTERIAS FONDOS BIBLIOGRAFICOS BIBLIOTECA PAJARILLOS 1 MES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1"/>
    <s v="215"/>
  </r>
  <r>
    <n v="220240061623"/>
    <s v="AD"/>
    <d v="2024-12-18T00:00:00"/>
    <n v="22024009071"/>
    <s v="2024 10 2314 22613"/>
    <n v="484"/>
    <x v="676"/>
    <s v="PUNTO VIOLETA CUPULA DEL MILENIO EVENTO JUVENIL CAMPAJUVAS DIC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1154"/>
    <s v="AD"/>
    <d v="2024-10-29T00:00:00"/>
    <n v="22024007906"/>
    <s v="2024 10 2312 22617"/>
    <n v="121"/>
    <x v="1113"/>
    <s v="CAMBIO DE LOGO DE LA ANTERIOR CONCEJALIA    EN 3 VIDEOS PARA EL CENTRO OCUPACIONAL- INICIATIVAS SOCIALES"/>
    <s v="220"/>
    <s v="MADRID"/>
    <s v="MADR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17"/>
  </r>
  <r>
    <n v="220240054033"/>
    <s v="AD"/>
    <d v="2024-11-18T00:00:00"/>
    <n v="22024008393"/>
    <s v="2024 10 2315 22611"/>
    <n v="4924.7"/>
    <x v="1114"/>
    <s v="EXPOSICIÓN &quot;&quot;LA VIDA DE TERESA&quot;&quot; SOBRE VIOLENCIA DE GÉNERO / NOV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61444"/>
    <s v="AD"/>
    <d v="2024-12-18T00:00:00"/>
    <n v="22024009209"/>
    <s v="2024 03 9241 633"/>
    <n v="2788.42"/>
    <x v="928"/>
    <s v="SUMINISTRO (REPOSICIÓN) DE CAMPANA EXTRACTORA PARA CENTRO CÍVICO JOSÉ MARÍA LUELMO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3"/>
  </r>
  <r>
    <n v="220240044788"/>
    <s v="AD"/>
    <d v="2024-10-01T00:00:00"/>
    <n v="22024006878"/>
    <s v="2024 06 3231 213"/>
    <n v="370.94"/>
    <x v="928"/>
    <s v="REPARACIÓN COCINA GAS POR FUGA EN LA EIM MAFALDA Y GUILLE. 1 DÍA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1"/>
    <s v="213"/>
  </r>
  <r>
    <n v="220240046590"/>
    <s v="AD"/>
    <d v="2024-10-07T00:00:00"/>
    <n v="22024007479"/>
    <s v="2024 06 3232 22700"/>
    <n v="1393.92"/>
    <x v="422"/>
    <s v="LIMPIEZA EXTRAORDINARIA CEE Nº 1ALUMNADO PROCEDENTE DE UCRANIA PERIODO OCTUBRE A DICIEMBRE 2024"/>
    <s v="220"/>
    <s v="MADRID"/>
    <s v="MADRID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2"/>
    <s v="22700"/>
  </r>
  <r>
    <n v="220240045526"/>
    <s v="AD"/>
    <d v="2024-10-03T00:00:00"/>
    <n v="22024007403"/>
    <s v="2024 05 4312 213"/>
    <n v="605"/>
    <x v="1115"/>
    <s v="PROGRAMACION DE LAS LUMINARIAS LED DEL MERCADO DEL VAL."/>
    <s v="220"/>
    <s v="EL CASAL"/>
    <s v="GUADALAJARA"/>
    <x v="0"/>
    <s v="AdDirec - Adjudicación Directa"/>
    <s v="SinC - Sin Criterio"/>
    <x v="0"/>
    <x v="3"/>
    <s v="2"/>
    <s v="2. Gastos corrientes en bienes y servicios"/>
    <s v="05"/>
    <x v="0"/>
    <s v="4312"/>
    <s v="4312. Mercados"/>
    <s v="21"/>
    <s v="213"/>
  </r>
  <r>
    <n v="220240045073"/>
    <s v="D"/>
    <d v="2024-10-02T00:00:00"/>
    <n v="22024002262"/>
    <s v="2024 07 1721 22112"/>
    <n v="6.9"/>
    <x v="246"/>
    <s v="TOMA DE LAVADORA ENCOLAR A49 90º / ENLACE PARA TUBOS LISOS 11/4 A-14 / ABRAZADERA SIN-FIN DE 20-32 / JUNTA CONICA RIUVER"/>
    <s v="300"/>
    <s v="VALLADOLID"/>
    <s v="VALLADOLID"/>
    <x v="1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112"/>
  </r>
  <r>
    <n v="220240053263"/>
    <s v="AD"/>
    <d v="2024-11-08T00:00:00"/>
    <n v="22024008154"/>
    <s v="2024 01 9207 22699"/>
    <n v="2256.8000000000002"/>
    <x v="467"/>
    <s v="ADJUDICATRABAJOS EDICIÓN Nº 19 REVISTA ALELUYA (NAVIDAD 2024)"/>
    <s v="220"/>
    <s v="LA CISTERNIGA"/>
    <s v="VALLADOLID"/>
    <x v="1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699"/>
  </r>
  <r>
    <n v="220240053769"/>
    <s v="AD"/>
    <d v="2024-11-14T00:00:00"/>
    <n v="22024008000"/>
    <s v="2024 01 4331 22799"/>
    <n v="2383.6999999999998"/>
    <x v="665"/>
    <s v="CONTRATO DE MATERIAL DE DIFUSIÓN PARA PROYECTO EUROPEO URBANEW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3546"/>
    <s v="AD"/>
    <d v="2024-12-27T00:00:00"/>
    <n v="22024009107"/>
    <s v="2024 02 1511 619"/>
    <n v="5871.39"/>
    <x v="9"/>
    <s v="C.CALIDAD(LOTE 2) A.TÉCNICA OBRA CM.VIEJO SIMANCAS RESTANTE TRAMO 1 Y TRAMO 2 VA-30 AL SECTOR &quot;&quot;EL PERAL&quot;&quot;EXPTE. 13/24"/>
    <n v="220"/>
    <s v="ZARATAN"/>
    <s v="VALLADOLID"/>
    <x v="0"/>
    <s v="PrAbier - Procedimiento Abierto"/>
    <s v="MultiC - MultiCriterio"/>
    <x v="2"/>
    <x v="3"/>
    <s v="6"/>
    <s v="6. Inversiones reales"/>
    <s v="02"/>
    <x v="2"/>
    <s v="1511"/>
    <s v="1511. Planficación y gestión del urbanismo"/>
    <s v="61"/>
    <s v="619"/>
  </r>
  <r>
    <n v="220240066969"/>
    <s v="D"/>
    <d v="2024-12-31T00:00:00"/>
    <n v="22024000022"/>
    <s v="2024 11 1361 214"/>
    <n v="242.06"/>
    <x v="285"/>
    <s v="6484BRD   H.M.O CAMBIAR ACEITE MOTOR, FILTRO DE ACEITE, COMBUSTIBLE Y AIRE. /   H.M.O  REVISION  GENERAL  DE NIVELES,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1"/>
    <s v="214"/>
  </r>
  <r>
    <n v="220240052621"/>
    <s v="D"/>
    <d v="2024-11-06T00:00:00"/>
    <n v="22024002656"/>
    <s v="2024 07 1721 213"/>
    <n v="3569.5"/>
    <x v="1116"/>
    <s v="VS 1/24 SERVICIOS DE MANTENIMIENTO Y CALIBRACIÓN DE EQUIPOS DEL LABORATORIO DE LA RED DE CALIDAD DE VALLADOLID"/>
    <s v="300"/>
    <s v="PARLA"/>
    <s v="MADRID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1"/>
    <s v="213"/>
  </r>
  <r>
    <n v="220240053722"/>
    <s v="D/"/>
    <d v="2024-11-13T00:00:00"/>
    <n v="22024004053"/>
    <s v="2024 03 9241 22799"/>
    <n v="-44746.97"/>
    <x v="327"/>
    <s v="SE PC 81/2024 Sº ASISTENCIA TÉCNICA A ESPECTÁCULOS Y MTO. DE MAQUINARIA Y EQUIPAMIENTO AUDIOVISUAL - REASIGNACIÓN CRÉD."/>
    <s v="300"/>
    <s v="VALLADOLID"/>
    <s v="VALLADOLID"/>
    <x v="0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2"/>
    <s v="22799"/>
  </r>
  <r>
    <n v="220240062727"/>
    <s v="AD"/>
    <d v="2024-12-23T00:00:00"/>
    <n v="22024009377"/>
    <s v="2024 03 9241 212"/>
    <n v="157.54"/>
    <x v="1117"/>
    <s v="SUMINISTRO DE MATERIAL METÁLICO PARA INSTALACIÓN DE TRAMEX EN CENTRO LAS FLORES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68875"/>
    <s v="REIN"/>
    <d v="2024-12-31T00:00:00"/>
    <n v="22024003801"/>
    <s v="2024 04 9204 641"/>
    <n v="-558.41999999999996"/>
    <x v="481"/>
    <s v="LICENCIAS VINCULADAS CON LA SOLUCIÓN ANTIVIRUS, LOTE 3 GRUPO A (23/2022), JUNIO"/>
    <n v="891"/>
    <s v="VALLADOLID"/>
    <s v="VALLADOLID"/>
    <x v="1"/>
    <s v="PrAbier - Procedimiento Abierto"/>
    <s v="UniC - Único Criterio"/>
    <x v="1"/>
    <x v="3"/>
    <s v="6"/>
    <s v="6. Inversiones reales"/>
    <s v="04"/>
    <x v="8"/>
    <s v="9204"/>
    <s v="9204. Tecnologías de la información y comunicación"/>
    <s v="64"/>
    <s v="641"/>
  </r>
  <r>
    <n v="220240063514"/>
    <s v="D"/>
    <d v="2024-12-27T00:00:00"/>
    <n v="22024003213"/>
    <s v="2024 07 1721 22706"/>
    <n v="9075"/>
    <x v="536"/>
    <s v="EXP. 3/24 SERVICIOS DE MANTENIMIENTO Y CALIBRACIÓN DE MONITORES DE RUIDO AMBIENTAL EN CONTINUO. LOTE 2"/>
    <n v="300"/>
    <s v="BOECILLO"/>
    <s v="VALLADOLID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2"/>
    <s v="22706"/>
  </r>
  <r>
    <n v="220240047995"/>
    <s v="D/"/>
    <d v="2024-10-14T00:00:00"/>
    <n v="22024000616"/>
    <s v="2024 10 2312 22799"/>
    <n v="-3333.33"/>
    <x v="55"/>
    <s v="reajuste presup. mant.aplic.informatica SENIORVA-comienzo 3/8 en lugar de 1/7 de 2024"/>
    <s v="300"/>
    <s v="BOECILLO"/>
    <s v="VALLADOLID"/>
    <x v="0"/>
    <s v="PrAbier - Procedimiento Abierto"/>
    <s v="MultiC - MultiCriterio"/>
    <x v="1"/>
    <x v="3"/>
    <s v="2"/>
    <s v="2. Gastos corrientes en bienes y servicios"/>
    <s v="10"/>
    <x v="7"/>
    <s v="2312"/>
    <s v="2312. Iniciativas sociales"/>
    <s v="22"/>
    <s v="22799"/>
  </r>
  <r>
    <n v="220240046781"/>
    <s v="AD"/>
    <d v="2024-10-08T00:00:00"/>
    <n v="22024006806"/>
    <s v="2024 03 9241 212"/>
    <n v="15487"/>
    <x v="1088"/>
    <s v="Reparación de suelo de centros cívicos José María Luelmo y Pilarica.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47993"/>
    <s v="D/"/>
    <d v="2024-10-14T00:00:00"/>
    <n v="22024000620"/>
    <s v="2024 10 2313 22799"/>
    <n v="-5833.33"/>
    <x v="656"/>
    <s v="REAJUSTE PRESUPUESTARIO MANT.APLIC. INFORMATICAS LOTE 2 PRESTAVA NG 35.000 -FIRMA DE CONTRATO 7/8 EN LUGAR DE 1/7 DEL 24"/>
    <s v="300"/>
    <s v="BOECILLO"/>
    <s v="VALLADOLID"/>
    <x v="0"/>
    <s v="PrAbier - Procedimiento Abierto"/>
    <s v="MultiC - MultiCriterio"/>
    <x v="1"/>
    <x v="3"/>
    <s v="2"/>
    <s v="2. Gastos corrientes en bienes y servicios"/>
    <s v="10"/>
    <x v="7"/>
    <s v="2313"/>
    <s v="2313. Dirección del área de personas mayores, familia y servicios sociales"/>
    <s v="22"/>
    <s v="22799"/>
  </r>
  <r>
    <n v="220240067687"/>
    <s v="D"/>
    <d v="2024-12-31T00:00:00"/>
    <n v="22024004612"/>
    <s v="2024 06 3321 629"/>
    <n v="4235.08"/>
    <x v="1118"/>
    <s v="ALBARÁN Nº 81 / MALAHERBA / CUANDO TE ENCONTRÉ / LA PITONISA Y EL IDIOTA / PEQUEÑOS APRENDICES / CUCHARA DE PLATA  LOTE1"/>
    <n v="300"/>
    <s v="GRAU I PLATJA (GANDIA)"/>
    <s v="VALENCIA"/>
    <x v="1"/>
    <s v="PrAbier - Procedimiento Abierto"/>
    <s v="MultiC - MultiCriterio"/>
    <x v="1"/>
    <x v="3"/>
    <s v="6"/>
    <s v="6. Inversiones reales"/>
    <s v="06"/>
    <x v="3"/>
    <s v="3321"/>
    <s v="3321. Bibliotecas públicas"/>
    <s v="62"/>
    <s v="629"/>
  </r>
  <r>
    <n v="220240055102"/>
    <s v="AD"/>
    <d v="2024-11-20T00:00:00"/>
    <n v="22024008633"/>
    <s v="2024 07 1721 22706"/>
    <n v="465.85"/>
    <x v="1119"/>
    <s v="SISTEMA DE CONTROL DEL ALUMBRADO DEL CENTRO CIVICO PARQUESOL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706"/>
  </r>
  <r>
    <n v="220240067704"/>
    <s v="D"/>
    <d v="2024-12-31T00:00:00"/>
    <n v="22024004612"/>
    <s v="2024 06 3321 629"/>
    <n v="3253.85"/>
    <x v="1118"/>
    <s v="NUBOSIDAD VARIABLE / SIRA Y EL MISTERIO DEL CHOCOLATE / EL VALS DE LAS BRUJA / HERMANOS DE GUERRA / CARCOMA LOTE 1"/>
    <n v="300"/>
    <s v="GRAU I PLATJA (GANDIA)"/>
    <s v="VALENCIA"/>
    <x v="1"/>
    <s v="PrAbier - Procedimiento Abierto"/>
    <s v="MultiC - MultiCriterio"/>
    <x v="1"/>
    <x v="3"/>
    <s v="6"/>
    <s v="6. Inversiones reales"/>
    <s v="06"/>
    <x v="3"/>
    <s v="3321"/>
    <s v="3321. Bibliotecas públicas"/>
    <s v="62"/>
    <s v="629"/>
  </r>
  <r>
    <n v="220240066874"/>
    <s v="D"/>
    <d v="2024-12-31T00:00:00"/>
    <n v="22024004070"/>
    <s v="2024 04 9202 16200"/>
    <n v="1900"/>
    <x v="1120"/>
    <s v="ABONO CURSO WORD AVANZADO, NOVIEMBRE 2024, EMPLEADOS MUNICIPALES.  PRESENCIAL , 20 HORAS"/>
    <n v="300"/>
    <s v="VALLADOLID"/>
    <s v="VALLADOLID"/>
    <x v="0"/>
    <s v="AdDirec - Adjudicación Directa"/>
    <s v="SinC - Sin Criterio"/>
    <x v="0"/>
    <x v="3"/>
    <s v="1"/>
    <s v="1. Gastos de personal"/>
    <s v="04"/>
    <x v="8"/>
    <s v="9202"/>
    <s v="9202. Gestión de recursos humanos"/>
    <s v="16"/>
    <s v="16200"/>
  </r>
  <r>
    <n v="220240056006"/>
    <s v="AD"/>
    <d v="2024-11-25T00:00:00"/>
    <n v="22024008780"/>
    <s v="2024 03 9241 22609"/>
    <n v="605"/>
    <x v="1121"/>
    <s v="PROGRAMACIÓN NAVIDAD: ESPECTÁCULO DEL MAGO REBOR EN CC EL CAMPILLO"/>
    <s v="220"/>
    <s v="SANTOVENIA DE PISUERGA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7940"/>
    <s v="AD"/>
    <d v="2024-12-04T00:00:00"/>
    <n v="22024009082"/>
    <s v="2024 03 9241 623"/>
    <n v="610.71"/>
    <x v="87"/>
    <s v="SUMINISTRO E INSTALACIÓN DE SISTEMA DE VISUALIZACIÓN DE CÁMARAS DE SEGURIDAD EN CENTRO LAS FLORES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3"/>
  </r>
  <r>
    <n v="220240061634"/>
    <s v="AD"/>
    <d v="2024-12-18T00:00:00"/>
    <n v="22024009177"/>
    <s v="2024 11 3111 213"/>
    <n v="614.08000000000004"/>
    <x v="869"/>
    <s v="LIMPIEZA, REPARACION Y SUSTITUCION PIEZAS CALDERA BIOMASA DEL CMPA"/>
    <s v="220"/>
    <s v="ZARATAN"/>
    <s v="VALLADOLID"/>
    <x v="0"/>
    <s v="AdDirec - Adjudicación Directa"/>
    <s v="SinC - Sin Criterio"/>
    <x v="0"/>
    <x v="3"/>
    <s v="2"/>
    <s v="2. Gastos corrientes en bienes y servicios"/>
    <s v="11"/>
    <x v="1"/>
    <s v="3111"/>
    <s v="3111. Protección de la salubridad pública"/>
    <s v="21"/>
    <s v="213"/>
  </r>
  <r>
    <n v="220240064582"/>
    <s v="AD"/>
    <d v="2024-12-30T00:00:00"/>
    <n v="22024009633"/>
    <s v="2024 10 2312 212"/>
    <n v="617.1"/>
    <x v="291"/>
    <s v="DESATASCO DE TUBERIAS Y ARQUETAS DEL CVA PARQUESOL Y ZONA ESTE- INICITIVAS SOCIALES"/>
    <n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63511"/>
    <s v="AD"/>
    <d v="2024-12-27T00:00:00"/>
    <n v="22024003981"/>
    <s v="2024 11 1321 213"/>
    <n v="629.26"/>
    <x v="124"/>
    <s v="DOC. COMPLE. A Nº 920240005364 CON REF.22024003981 PARA AMPLIACIÓN DEL IMPORTE MANTENIMIENTO DE ASCENSORES POL.MUNICIPAL"/>
    <n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3"/>
  </r>
  <r>
    <n v="220240046849"/>
    <s v="AD"/>
    <d v="2024-10-09T00:00:00"/>
    <n v="22024007378"/>
    <s v="2024 10 2312 213"/>
    <n v="635.25"/>
    <x v="616"/>
    <s v="REPARACION DESFIBRILADOR DEL CVA ZONA ESTE- INICIATIVAS SOCIALES"/>
    <s v="220"/>
    <s v="SEVILLA"/>
    <s v="SEVILLA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3"/>
  </r>
  <r>
    <n v="220240057963"/>
    <s v="AD"/>
    <d v="2024-12-04T00:00:00"/>
    <n v="22024009075"/>
    <s v="2024 06 3232 212"/>
    <n v="257.73"/>
    <x v="1122"/>
    <s v="REPARACIÓN DE DOS SANIVITE-3 - CEIP CARDENAL MENDOZA."/>
    <s v="220"/>
    <s v="ISCAR"/>
    <s v="VALLADOLID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3820"/>
    <s v="AD"/>
    <d v="2024-11-15T00:00:00"/>
    <n v="22024008406"/>
    <s v="2024 01 9203 202"/>
    <n v="1967"/>
    <x v="643"/>
    <s v="ALQUILER ESPACIO JORNADA DEL PROGRAMA GLOVALL VIVIENDA, ENERGIA Y MOVILIDAD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3"/>
    <s v="9203. Unidad de régimen interior"/>
    <s v="20"/>
    <s v="202"/>
  </r>
  <r>
    <n v="220240061443"/>
    <s v="AD"/>
    <d v="2024-12-18T00:00:00"/>
    <n v="22024009189"/>
    <s v="2024 06 3232 213"/>
    <n v="2069.1"/>
    <x v="1123"/>
    <s v="REPARACIÓN SISTEMA DE DETECCIÓN DE GAS NATURAL EN SALA CALDERAS // CEIP IGNACIO MARTÍN BARÓ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3"/>
  </r>
  <r>
    <n v="220240061665"/>
    <s v="AD"/>
    <d v="2024-12-18T00:00:00"/>
    <n v="22024009257"/>
    <s v="2024 11 1361 214"/>
    <n v="570.12"/>
    <x v="791"/>
    <s v="Asistencia técnica bianual vehículo MERCEDES SPRINTER matr 0012KJW; FSA_16//SEISPC"/>
    <s v="220"/>
    <s v="MADRID"/>
    <s v="MADR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4"/>
  </r>
  <r>
    <n v="220240051160"/>
    <s v="AD"/>
    <d v="2024-10-29T00:00:00"/>
    <n v="22024007921"/>
    <s v="2024 06 3321 22199"/>
    <n v="776.22"/>
    <x v="462"/>
    <s v="CTTO DE SUMINISTROS: EXPOSITORES LIBROS DE SOBREMESA EN LAS BIBLIOTECAS MUNICIPALES. 1 SEMANA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199"/>
  </r>
  <r>
    <n v="220240057948"/>
    <s v="AD"/>
    <d v="2024-12-04T00:00:00"/>
    <n v="22024008936"/>
    <s v="2024 04 9204 641"/>
    <n v="10367.33"/>
    <x v="1124"/>
    <s v="CONTRATACIÓN DE UNA CONSULTORÍA DE EVALUACIÓN DE LA PLATAFORMA DE VIRTUALIZACIÓN DEL AYTO DE VALLADOLID"/>
    <s v="220"/>
    <s v="SANT CUGAT DEL VALLÈS"/>
    <s v="BARCELONA"/>
    <x v="0"/>
    <s v="AdDirec - Adjudicación Directa"/>
    <s v="SinC - Sin Criterio"/>
    <x v="0"/>
    <x v="3"/>
    <s v="6"/>
    <s v="6. Inversiones reales"/>
    <s v="04"/>
    <x v="8"/>
    <s v="9204"/>
    <s v="9204. Tecnologías de la información y comunicación"/>
    <s v="64"/>
    <s v="641"/>
  </r>
  <r>
    <n v="220240067316"/>
    <s v="AD/"/>
    <d v="2024-12-31T00:00:00"/>
    <n v="22024008936"/>
    <s v="2024 04 9204 641"/>
    <n v="-10367.33"/>
    <x v="1124"/>
    <s v="CONTRATACIÓN DE UNA CONSULTORÍA DE EVALUACIÓN DE LA PLATAFORMA DE VIRTUALIZACIÓN DEL AYTO DE VALLADOLID"/>
    <n v="220"/>
    <s v="SANT CUGAT DEL VALLÈS"/>
    <s v="BARCELONA"/>
    <x v="0"/>
    <s v="AdDirec - Adjudicación Directa"/>
    <s v="SinC - Sin Criterio"/>
    <x v="0"/>
    <x v="3"/>
    <s v="6"/>
    <s v="6. Inversiones reales"/>
    <s v="04"/>
    <x v="8"/>
    <s v="9204"/>
    <s v="9204. Tecnologías de la información y comunicación"/>
    <s v="64"/>
    <s v="641"/>
  </r>
  <r>
    <n v="220240061646"/>
    <s v="AD"/>
    <d v="2024-12-18T00:00:00"/>
    <n v="22024009163"/>
    <s v="2024 11 1361 213"/>
    <n v="639.54999999999995"/>
    <x v="804"/>
    <s v="Reparación de la cámara térmica LEADER TIC 4.3 Nº 26563//SEISPC"/>
    <s v="220"/>
    <s v="VITORIA"/>
    <s v="ALAVA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63234"/>
    <s v="AD"/>
    <d v="2024-12-26T00:00:00"/>
    <n v="22024009548"/>
    <s v="2024 03 9241 213"/>
    <n v="650.98"/>
    <x v="88"/>
    <s v="PIEZAS PARA REPARACIÓN ASCENSOR CC RONDILLA"/>
    <n v="220"/>
    <s v="VIGO"/>
    <s v="PONTEVEDRA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57911"/>
    <s v="AD"/>
    <d v="2024-12-04T00:00:00"/>
    <n v="22024008935"/>
    <s v="2024 04 9202 22699"/>
    <n v="659.45"/>
    <x v="177"/>
    <s v="ENCUADERNACIÓN DE DISTINTOS  TAMAÑOS DE CUADERNOS PARA FORMACIÓN 2024"/>
    <s v="220"/>
    <s v="VALLADOLID"/>
    <s v="VALLADOLID"/>
    <x v="1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99"/>
  </r>
  <r>
    <n v="220240062977"/>
    <s v="AD"/>
    <d v="2024-12-23T00:00:00"/>
    <n v="22024009249"/>
    <s v="2024 01 4331 22799"/>
    <n v="15367"/>
    <x v="1125"/>
    <s v="CREACIÓN DE UN TOUR VIRTUAL BASADO EN TECNOLOGÍA MATTERPORT O SIMILAR, DE LA AGENCIA DE INNOVACIÓN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44798"/>
    <s v="AD"/>
    <d v="2024-10-01T00:00:00"/>
    <n v="22024006850"/>
    <s v="2024 07 1711 22799"/>
    <n v="676.39"/>
    <x v="202"/>
    <s v="Revisión mantenimiento centro de transformación eléctrico del vivero municipal de Renedo. Ejercicio 2024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57930"/>
    <s v="AD"/>
    <d v="2024-12-04T00:00:00"/>
    <n v="22024009142"/>
    <s v="2024 11 1631 22199"/>
    <n v="677.6"/>
    <x v="177"/>
    <s v="ENCUADERNACIÓN DE LA ORDENANZA DE LIMPIEZA ENCARGADA POR LA IMPRENTA MUNICIPAL. SERVICIO DE LIMPIEZA VIARIA.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631"/>
    <s v="1631. Limpieza viaria"/>
    <s v="22"/>
    <s v="22199"/>
  </r>
  <r>
    <n v="220240053839"/>
    <s v="AD"/>
    <d v="2024-11-15T00:00:00"/>
    <n v="22024008644"/>
    <s v="2024 02 9332 214"/>
    <n v="679.19"/>
    <x v="1126"/>
    <s v="REVISIÓN VEHÍCULOS MARCA OPEL SERVICIO MANTENIMIENTO OFICIAL."/>
    <s v="220"/>
    <s v="ZARATÁN"/>
    <s v="VALLADOLID"/>
    <x v="0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4"/>
  </r>
  <r>
    <n v="220240051216"/>
    <s v="AD"/>
    <d v="2024-10-29T00:00:00"/>
    <n v="22024008002"/>
    <s v="2024 01 4331 22799"/>
    <n v="704"/>
    <x v="630"/>
    <s v="CONTRATACIÓN PARA SERVICIOS DE CATERING DE CAFÉ PARA UNA JORNADA-EVENTO, QUE TENDRÁ LUGAR EL DÍA 30 DE OCTUBRE"/>
    <s v="220"/>
    <s v="LEON"/>
    <s v="LEON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3512"/>
    <s v="AD"/>
    <d v="2024-12-27T00:00:00"/>
    <n v="22024009499"/>
    <s v="2024 11 1321 22699"/>
    <n v="726"/>
    <x v="768"/>
    <s v="ANÁLISIS DE DROGAS REALIZADOS DURANTE LOS MESES DE OCTUBRE-DICIEMBRE 2024"/>
    <n v="220"/>
    <s v="SANTIAGO DE COMPOSTELA"/>
    <s v="LA CORUÑA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699"/>
  </r>
  <r>
    <n v="220240061093"/>
    <s v="AD"/>
    <d v="2024-12-17T00:00:00"/>
    <n v="22024008686"/>
    <s v="2024 06 3341 22699"/>
    <n v="726"/>
    <x v="1127"/>
    <s v="SERVICIO DE ALQUILER DE UN PIANO POR CONCIERTO DE NAVIDAD"/>
    <s v="220"/>
    <s v="PEÑAFLOR DE HORNIJA"/>
    <s v="VALLADOLID"/>
    <x v="0"/>
    <s v="AdDirec - Adjudicación Directa"/>
    <s v="SinC - Sin Criterio"/>
    <x v="0"/>
    <x v="3"/>
    <s v="2"/>
    <s v="2. Gastos corrientes en bienes y servicios"/>
    <s v="06"/>
    <x v="3"/>
    <s v="3341"/>
    <s v="3341. Coordinación de políticas culturales"/>
    <s v="22"/>
    <s v="22699"/>
  </r>
  <r>
    <n v="220240053168"/>
    <s v="AD"/>
    <d v="2024-11-07T00:00:00"/>
    <n v="22024006626"/>
    <s v="2024 04 3121 22799"/>
    <n v="732.05"/>
    <x v="277"/>
    <s v="Dispensador Ultrafiltración 3 Temperaturas MIDEA ECO1600 Blanco; montaje y puesta en marcha incluido / Oficina contable:"/>
    <s v="220"/>
    <s v="CIGALES"/>
    <s v="VALLADOLID"/>
    <x v="1"/>
    <s v="AdDirec - Adjudicación Directa"/>
    <s v="SinC - Sin Criterio"/>
    <x v="0"/>
    <x v="3"/>
    <s v="2"/>
    <s v="2. Gastos corrientes en bienes y servicios"/>
    <s v="04"/>
    <x v="8"/>
    <s v="3121"/>
    <s v="3121. Prevención y salud laboral"/>
    <s v="22"/>
    <s v="22799"/>
  </r>
  <r>
    <n v="220240052194"/>
    <s v="AD"/>
    <d v="2024-11-05T00:00:00"/>
    <n v="22024008020"/>
    <s v="2024 10 2312 22199"/>
    <n v="758.35"/>
    <x v="621"/>
    <s v="SUMINISTRO DE  BARAJAS PARA TODOS LOS CENTROS DE VIDA ACTIVA- INICIATIVAS SOCIALES"/>
    <s v="220"/>
    <s v="LEGUTIANO"/>
    <s v="ALAVA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199"/>
  </r>
  <r>
    <n v="220240044843"/>
    <s v="D"/>
    <d v="2024-10-02T00:00:00"/>
    <n v="22024004613"/>
    <s v="2024 06 3321 629"/>
    <n v="1623.42"/>
    <x v="1118"/>
    <s v="Misterio en Venecia / Misterio en Venecia / Misterio en Venecia / Monstruo (2023) / Monstruo (2023) / No Somos Nada (202"/>
    <s v="300"/>
    <s v="GRAU I PLATJA (GANDIA)"/>
    <s v="VALENCIA"/>
    <x v="1"/>
    <s v="PrAbier - Procedimiento Abierto"/>
    <s v="MultiC - MultiCriterio"/>
    <x v="1"/>
    <x v="3"/>
    <s v="6"/>
    <s v="6. Inversiones reales"/>
    <s v="06"/>
    <x v="3"/>
    <s v="3321"/>
    <s v="3321. Bibliotecas públicas"/>
    <s v="62"/>
    <s v="629"/>
  </r>
  <r>
    <n v="220240057956"/>
    <s v="AD"/>
    <d v="2024-12-04T00:00:00"/>
    <n v="22024008999"/>
    <s v="2024 10 2314 22613"/>
    <n v="781"/>
    <x v="603"/>
    <s v="REALIZACION TALLERES  PREVENCION CONDUCTA SUICIDA CENTROS CIVICOS, CVA, ESPACIO JOVEN SUR DIC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2314"/>
    <s v="AD"/>
    <d v="2024-11-05T00:00:00"/>
    <n v="22024008126"/>
    <s v="2024 11 1621 22199"/>
    <n v="783.07"/>
    <x v="290"/>
    <s v="SUMINISTRO DE GAS ARCAL 21 ALTOP PARA MÁQUINA DE SOLDAR. SERVICIO DE LIMPIEZA.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199"/>
  </r>
  <r>
    <n v="220240067679"/>
    <s v="D"/>
    <d v="2024-12-31T00:00:00"/>
    <n v="22024004613"/>
    <s v="2024 06 3321 629"/>
    <n v="1560.95"/>
    <x v="1118"/>
    <s v="La Tierra Prometida (2023) / La Trampa (2024) / La Trenza (2023) / Las Cosas Sencillas / Lassie (2023) / Lo que  LOTE 2"/>
    <n v="300"/>
    <s v="GRAU I PLATJA (GANDIA)"/>
    <s v="VALENCIA"/>
    <x v="1"/>
    <s v="PrAbier - Procedimiento Abierto"/>
    <s v="MultiC - MultiCriterio"/>
    <x v="1"/>
    <x v="3"/>
    <s v="6"/>
    <s v="6. Inversiones reales"/>
    <s v="06"/>
    <x v="3"/>
    <s v="3321"/>
    <s v="3321. Bibliotecas públicas"/>
    <s v="62"/>
    <s v="629"/>
  </r>
  <r>
    <n v="220240053176"/>
    <s v="D"/>
    <d v="2024-11-07T00:00:00"/>
    <n v="22024004401"/>
    <s v="2024 07 1701 22799"/>
    <n v="4682.5"/>
    <x v="501"/>
    <s v="CONTRATO PROGRAMAS EDUCACION AMBIENTAL HUERTOS ESCOLARES_LOTE 2. V.8/2024"/>
    <s v="300"/>
    <s v="PALENCIA"/>
    <s v="PALENCIA"/>
    <x v="0"/>
    <s v="PrAbier - Procedimiento Abierto"/>
    <s v="MultiC - MultiCriterio"/>
    <x v="1"/>
    <x v="3"/>
    <s v="2"/>
    <s v="2. Gastos corrientes en bienes y servicios"/>
    <s v="07"/>
    <x v="4"/>
    <s v="1701"/>
    <s v="1701. Dirección del área de medio ambiente"/>
    <s v="22"/>
    <s v="22799"/>
  </r>
  <r>
    <n v="220240055432"/>
    <s v="AD"/>
    <d v="2024-11-21T00:00:00"/>
    <n v="22024008122"/>
    <s v="2024 11 1321 625"/>
    <n v="14953.18"/>
    <x v="925"/>
    <s v="ADQUISICIÓN DE TAQUILLAS Y SILLAS PARA POLICÍA MUNICIPAL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321"/>
    <s v="1321. Policía municipal"/>
    <s v="62"/>
    <s v="625"/>
  </r>
  <r>
    <n v="220240064554"/>
    <s v="AD"/>
    <d v="2024-12-30T00:00:00"/>
    <n v="22024006507"/>
    <s v="2024 03 9241 633"/>
    <n v="207.43"/>
    <x v="25"/>
    <s v="SE PC 123/2024: SEGURIDAD Y SALUD EN OBRA DE REFORMA DE INSTALACIÓN TÉRMICA Y DE PCI EN CENTRO CÍVICO RONDILLA"/>
    <n v="230"/>
    <s v="VALLADOLID"/>
    <s v="VALLADOLID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3"/>
  </r>
  <r>
    <n v="220240063235"/>
    <s v="AD"/>
    <d v="2024-12-26T00:00:00"/>
    <n v="22024009550"/>
    <s v="2024 03 9241 633"/>
    <n v="810.7"/>
    <x v="327"/>
    <s v="REPOSICIÓN DE FLIGHCASE PARA EQUIPO DE AUDIO DEL CC DELICIAS"/>
    <n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3"/>
  </r>
  <r>
    <n v="220240067307"/>
    <s v="ADO"/>
    <d v="2024-12-31T00:00:00"/>
    <n v="22024009559"/>
    <s v="2024 08 1532 609"/>
    <n v="7469.09"/>
    <x v="952"/>
    <s v="Pago Dirección de obra de la fase II de las instalaciones municipales del  SEPI (exp. 19/2019)"/>
    <n v="240"/>
    <s v="VALLADOLID"/>
    <s v="VALLADOLID"/>
    <x v="0"/>
    <s v="PrAbier - Procedimiento Abierto"/>
    <s v="MultiC - MultiCriterio"/>
    <x v="1"/>
    <x v="3"/>
    <s v="6"/>
    <s v="6. Inversiones reales"/>
    <s v="08"/>
    <x v="5"/>
    <s v="1532"/>
    <s v="1532. Pavimentación vias públicas y otros servicios urbanísticos"/>
    <s v="60"/>
    <s v="609"/>
  </r>
  <r>
    <n v="220240067475"/>
    <s v="D"/>
    <d v="2024-12-31T00:00:00"/>
    <n v="22024004612"/>
    <s v="2024 06 3321 629"/>
    <n v="3406.31"/>
    <x v="189"/>
    <s v="100 LECCIONES DE NEURO CIENCIA- EDUARDO CALISTO- A / 50 ENIGMAS DIABOLICOS Y DIVERTIDOS-EL CASO DEL DIA / 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3553"/>
    <s v="AD"/>
    <d v="2024-12-27T00:00:00"/>
    <n v="22024009401"/>
    <s v="2024 10 2314 22615"/>
    <n v="816.75"/>
    <x v="296"/>
    <s v="CAMPAÑA PLAN MUNICIPAL DE ADICCIONES: INFOGRAFÍAS / DICIEMBRE 2024"/>
    <n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5"/>
  </r>
  <r>
    <n v="220240063555"/>
    <s v="AD"/>
    <d v="2024-12-27T00:00:00"/>
    <n v="22024009590"/>
    <s v="2024 03 9241 213"/>
    <n v="828.87"/>
    <x v="327"/>
    <s v="SUMINISTRO PARA REPOSICIÓN DE LÁMPARAS DE FOCOS DE ESCENARIO DE CENTROS CÍVICOS"/>
    <n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67445"/>
    <s v="D"/>
    <d v="2024-12-31T00:00:00"/>
    <n v="22024001014"/>
    <s v="2024 11 1321 22199"/>
    <n v="241.08"/>
    <x v="271"/>
    <s v="C3610C20000 CERRADURA CAJON CILINDRO ZAMAK CROMADO 361/20 AGA (130558) / 34198 ACEITE LUBRICANTE MULTIUSO SPRAY 500 Ml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68717"/>
    <s v="D"/>
    <d v="2024-12-31T00:00:00"/>
    <n v="22024000456"/>
    <s v="2024 11 1621 22199"/>
    <n v="233.38"/>
    <x v="839"/>
    <s v="CARTUCHO FILTRO PRESION SILENT S2Z310-0000-0590 / INDIC.FILTRO POS.31 BLOQ.OLUPG S2Z310-0000-0950"/>
    <n v="300"/>
    <s v="TARREGA"/>
    <s v="LERID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8696"/>
    <s v="D"/>
    <d v="2024-12-31T00:00:00"/>
    <n v="22024000940"/>
    <s v="2024 06 3232 212"/>
    <n v="228.41"/>
    <x v="166"/>
    <s v="MATERIALES DE OBRA // EDIFICIOS EDUCACIÓN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3562"/>
    <s v="AD"/>
    <d v="2024-12-27T00:00:00"/>
    <n v="22024003366"/>
    <s v="2024 06 3232 22102"/>
    <n v="847"/>
    <x v="272"/>
    <s v="AMPLIACION INSPECCION PERIODICA IRI COLEGIOS PUBLICOS 2024"/>
    <n v="220"/>
    <s v="BARCELONA"/>
    <s v="BARCELONA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2"/>
    <s v="22102"/>
  </r>
  <r>
    <n v="220240055081"/>
    <s v="AD"/>
    <d v="2024-11-20T00:00:00"/>
    <n v="22024008591"/>
    <s v="2024 04 9202 22699"/>
    <n v="847"/>
    <x v="637"/>
    <s v="COMPRA DE 2.000 BOLIGRAFOS  SERIGRAFIADOS PARA CURSOS DE FORMACION ."/>
    <s v="220"/>
    <s v="VALLADOLID"/>
    <s v="VALLADOLID"/>
    <x v="1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99"/>
  </r>
  <r>
    <n v="220240048704"/>
    <s v="AD"/>
    <d v="2024-10-17T00:00:00"/>
    <n v="22024007718"/>
    <s v="2024 02 9332 203"/>
    <n v="960.5"/>
    <x v="225"/>
    <s v="ALQUILER PLATAFORMA ELEVADORA TRABAJOS EN ALTURA PARA LIMPIEZA Y REPARACIÓN DEPÓSITO PLAZA DEL AGUA B.SAN PEDRO."/>
    <s v="220"/>
    <s v="LAGUNA DE DUERO"/>
    <s v="VALLADOLID"/>
    <x v="0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0"/>
    <s v="203"/>
  </r>
  <r>
    <n v="220240057896"/>
    <s v="AD"/>
    <d v="2024-12-04T00:00:00"/>
    <n v="22024008690"/>
    <s v="2024 10 2312 22699"/>
    <n v="974.05"/>
    <x v="70"/>
    <s v="AGENDAS PARA LOS VOLUNTARIOS DE LOS CENTROS DE VIDA ACTIVA, DIA DEL VOLUNTARIO EL 5 DE DICIEMBRE- INICIATIVAS SOCIALES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55996"/>
    <s v="AD"/>
    <d v="2024-11-25T00:00:00"/>
    <n v="22024008723"/>
    <s v="2024 03 9241 22609"/>
    <n v="990"/>
    <x v="1128"/>
    <s v="NAVIDAD 2024: 2 ACTUACIONES DEL MAGO GONZALO GRANADOS EN C.C. CASA CUNA Y JOSE MARÍA LUELMO CON LA OBRA &quot;&quot;SORTILEGIOS&quot;&quot;"/>
    <s v="220"/>
    <s v="MEDINA DEL CAMPO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3248"/>
    <s v="AD"/>
    <d v="2024-11-08T00:00:00"/>
    <n v="22024008130"/>
    <s v="2024 11 3111 633"/>
    <n v="992.44"/>
    <x v="870"/>
    <s v="ADQUISICIÓN EQUIPO ANESTÉSICO  (CONCENTRADOR DE OXIGENO + MASCARA) PARA C.M.P.A."/>
    <s v="220"/>
    <s v="LEON"/>
    <s v="LEON"/>
    <x v="1"/>
    <s v="AdDirec - Adjudicación Directa"/>
    <s v="SinC - Sin Criterio"/>
    <x v="0"/>
    <x v="3"/>
    <s v="6"/>
    <s v="6. Inversiones reales"/>
    <s v="11"/>
    <x v="1"/>
    <s v="3111"/>
    <s v="3111. Protección de la salubridad pública"/>
    <s v="63"/>
    <s v="633"/>
  </r>
  <r>
    <n v="220240064889"/>
    <s v="D"/>
    <d v="2024-12-31T00:00:00"/>
    <n v="22024000940"/>
    <s v="2024 06 3232 212"/>
    <n v="226.35"/>
    <x v="165"/>
    <s v="CEIP FRANCISCO PINO (  GE0012478 ID 0040500 ) / 1 CHAPA 2000X1000X1,2 GALVA Z275MA DX51D / CEIP ANTONIO MACHADO (  GE 00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6960"/>
    <s v="D"/>
    <d v="2024-12-31T00:00:00"/>
    <n v="22024000079"/>
    <s v="2024 03 9241 213"/>
    <n v="216.46"/>
    <x v="195"/>
    <s v="SUMINISTRO MATERIAL DE FERRETERÍA PARA C.C. JOSÉ MARÍA LUELMO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7656"/>
    <s v="D"/>
    <d v="2024-12-31T00:00:00"/>
    <n v="22024000506"/>
    <s v="2024 10 2412 22199"/>
    <n v="214.84"/>
    <x v="192"/>
    <s v="SUMINISTRO DE ARDEX A46 25KG  PARA EL CURSO DE  PINTURA DECORATIVA VI MIXTO/23/VA0007 )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8443"/>
    <s v="D"/>
    <d v="2024-12-31T00:00:00"/>
    <n v="22024001633"/>
    <s v="2024 07 1711 22199"/>
    <n v="214.55"/>
    <x v="268"/>
    <s v="ALBARAN: AV24/07567 F: 18/12/2024 / RODILLERA PROFESIONAL GEL KSGKP1 KAPITAL / GAFA UNIVERSAL PHOEBE AHUMADO ANTIVAHO 10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51155"/>
    <s v="AD"/>
    <d v="2024-10-29T00:00:00"/>
    <n v="22024007912"/>
    <s v="2024 09 4321 22699"/>
    <n v="997.15"/>
    <x v="1129"/>
    <s v="SERVICIO COCTEL INVITADOS A LA GALA VALLADOLID CITY OF FILM DURANTE LA SEMINCI"/>
    <s v="220"/>
    <s v="VALLADOLID"/>
    <s v="VALLADOL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699"/>
  </r>
  <r>
    <n v="220240056010"/>
    <s v="AD"/>
    <d v="2024-11-25T00:00:00"/>
    <n v="22024008782"/>
    <s v="2024 11 1321 626"/>
    <n v="1026.58"/>
    <x v="87"/>
    <s v="ADQUISICIÓN CÁMARAS VIDEOVIGILANCIA ARMERO EDIFICIO JEFATURA DE POLICÍA MUNICIPAL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321"/>
    <s v="1321. Policía municipal"/>
    <s v="62"/>
    <s v="626"/>
  </r>
  <r>
    <n v="220240053859"/>
    <s v="AD"/>
    <d v="2024-11-15T00:00:00"/>
    <n v="22024008586"/>
    <s v="2024 03 9241 213"/>
    <n v="1042.25"/>
    <x v="658"/>
    <s v="SPC 165/2024: INSPECCIÓN OBLIGATORIA DE 11 ASCENSORES EN EDIFICIOS DEPENDIENTES DEL SPC EN 2024"/>
    <s v="220"/>
    <s v="POZUELO DE ALARCÓN"/>
    <s v="MADR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56003"/>
    <s v="AD"/>
    <d v="2024-11-25T00:00:00"/>
    <n v="22024008776"/>
    <s v="2024 03 9241 22609"/>
    <n v="1045"/>
    <x v="1130"/>
    <s v="PROGRAMACIÓN NAVIDAD: ESPECTÁCULO &quot;&quot;POR ARTE DE...&quot;&quot; DEL MAGO FORTU EN C.C. ZONA SUR Y C.I.C. EL EMPECINADO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5536"/>
    <s v="AD"/>
    <d v="2024-10-03T00:00:00"/>
    <n v="22024007377"/>
    <s v="2024 03 9241 22609"/>
    <n v="1045"/>
    <x v="1131"/>
    <s v="MENUDO FIN DE SEMANA 2024 (2): ESPECTÁCULO &quot;&quot;HISTORIA INVENTADA...&quot;&quot; EN C.C. ZONA SUR Y C.I.C. NATIVIDAD ÁLVAREZ CHACÓN"/>
    <s v="220"/>
    <s v="BURGOS"/>
    <s v="BURGOS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7471"/>
    <s v="D"/>
    <d v="2024-12-31T00:00:00"/>
    <n v="22024001046"/>
    <s v="2024 11 3111 214"/>
    <n v="212.11"/>
    <x v="251"/>
    <s v="CAMBIAR  CUBIERTAS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1"/>
    <s v="214"/>
  </r>
  <r>
    <n v="220240068729"/>
    <s v="D"/>
    <d v="2024-12-31T00:00:00"/>
    <n v="22024000940"/>
    <s v="2024 06 3232 212"/>
    <n v="203.55"/>
    <x v="1089"/>
    <s v="CERRADURA CISA 46230-25 S/C / CERRADURA 6572 ACERO INOX. / JGO MANILLA 704 C/BOCALLAVE NE / CLASSIC5O B50 33 PLATA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3856"/>
    <s v="D"/>
    <d v="2024-12-27T00:00:00"/>
    <n v="22024000464"/>
    <s v="2024 11 1631 214"/>
    <n v="201.47"/>
    <x v="285"/>
    <s v="REPARACION  BASE  ASIENTO  CON  GOMA TELA Y ESPUMA NUEVA...// AM EXP 23/2020 // SERVICIO DE LIMPIEZA VIARI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7493"/>
    <s v="D"/>
    <d v="2024-12-31T00:00:00"/>
    <n v="22024001012"/>
    <s v="2024 11 1321 213"/>
    <n v="199.29"/>
    <x v="267"/>
    <s v="55-9320-Z5-M3 - Baliza IP44 Grid 900mm E27 15W Gris urbano 184lm / T - GE0003952 POLICIA MUNICIPAL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57833"/>
    <s v="AD"/>
    <d v="2024-12-03T00:00:00"/>
    <n v="22024008524"/>
    <s v="2024 07 1711 22113"/>
    <n v="1526.82"/>
    <x v="1132"/>
    <s v="Suministro de alimento para la fauna urbana del Campo Grande."/>
    <s v="220"/>
    <s v="VALLADOLID"/>
    <s v="VALLADOLID"/>
    <x v="1"/>
    <s v="AdDirec - Adjudicación Directa"/>
    <s v="MultiC - MultiCriterio"/>
    <x v="0"/>
    <x v="3"/>
    <s v="2"/>
    <s v="2. Gastos corrientes en bienes y servicios"/>
    <s v="07"/>
    <x v="4"/>
    <s v="1711"/>
    <s v="1711. Parques y jardines"/>
    <s v="22"/>
    <s v="22113"/>
  </r>
  <r>
    <n v="220240063561"/>
    <s v="AD"/>
    <d v="2024-12-27T00:00:00"/>
    <n v="22024008524"/>
    <s v="2024 07 1711 22113"/>
    <n v="1375.9"/>
    <x v="1132"/>
    <s v="AD complementario al aprobado para suministro de alimento para la fauna urbana del Campo Grande."/>
    <n v="220"/>
    <s v="VALLADOLID"/>
    <s v="VALLADOLID"/>
    <x v="1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113"/>
  </r>
  <r>
    <n v="220240054034"/>
    <s v="AD"/>
    <d v="2024-11-18T00:00:00"/>
    <n v="22024008401"/>
    <s v="2024 01 4331 22799"/>
    <n v="1450.19"/>
    <x v="1133"/>
    <s v="CONTRATO DE SERVICIO PARA EL MANTENIMIENTO DE SISTEMA DE DOMOTIZACIÓN EN LA AGENCIA DE INNOVACIÓN. 2024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2194"/>
    <s v="AD"/>
    <d v="2024-11-05T00:00:00"/>
    <n v="22024008021"/>
    <s v="2024 10 2312 22199"/>
    <n v="1061.6500000000001"/>
    <x v="621"/>
    <s v="SUMINISTRO DE  BARAJAS PARA TODOS LOS CENTROS DE VIDA ACTIVA- INICIATIVAS SOCIALES"/>
    <s v="220"/>
    <s v="LEGUTIANO"/>
    <s v="ALAVA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199"/>
  </r>
  <r>
    <n v="220240065320"/>
    <s v="AD"/>
    <d v="2024-12-31T00:00:00"/>
    <n v="22024009308"/>
    <s v="2024 03 9241 22602"/>
    <n v="1064.98"/>
    <x v="1134"/>
    <s v="SUMINISTRO DE 2000 BOLIGRAFOS MARCADORES PARA LA CONCEJALÍA DE PARTICIPACIÓN CIUDADANA Y DEPORTES"/>
    <n v="220"/>
    <s v="CERDANYOLA DEL VALLÉS"/>
    <s v="BARCELONA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2"/>
  </r>
  <r>
    <n v="220240046589"/>
    <s v="AD"/>
    <d v="2024-10-07T00:00:00"/>
    <n v="22024007475"/>
    <s v="2024 03 9241 22609"/>
    <n v="1089"/>
    <x v="1048"/>
    <s v="MENUDO FIN DE SEMANA 2024 (2): 2 ACTUACIONES DE OSCAR ESCALANTE, EN C.C. CANAL DE CASTILLA Y BAILARÍN VICENTE ESCUDERO."/>
    <s v="220"/>
    <s v="SARDON DE DUERO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6005"/>
    <s v="AD"/>
    <d v="2024-11-25T00:00:00"/>
    <n v="22024008779"/>
    <s v="2024 03 9241 22609"/>
    <n v="1100"/>
    <x v="1103"/>
    <s v="PROGRAMACIÓN NAVIDAD: ESPECTÁCULOS DEL MAGO MERLÍN EN CC DELICIAS Y CIC CONDE ANSÚREZ"/>
    <s v="220"/>
    <s v="PEÑAFIEL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3171"/>
    <s v="AD"/>
    <d v="2024-11-07T00:00:00"/>
    <n v="22024008063"/>
    <s v="2024 07 1701 22799"/>
    <n v="1137.4000000000001"/>
    <x v="498"/>
    <s v="Limpieza y deshollinado de chimenea en edificio Casa del Barco."/>
    <s v="220"/>
    <s v="MADRID"/>
    <s v="MADRID"/>
    <x v="0"/>
    <s v="AdDirec - Adjudicación Directa"/>
    <s v="SinC - Sin Criterio"/>
    <x v="0"/>
    <x v="3"/>
    <s v="2"/>
    <s v="2. Gastos corrientes en bienes y servicios"/>
    <s v="07"/>
    <x v="4"/>
    <s v="1701"/>
    <s v="1701. Dirección del área de medio ambiente"/>
    <s v="22"/>
    <s v="22799"/>
  </r>
  <r>
    <n v="220240046643"/>
    <s v="AD"/>
    <d v="2024-10-07T00:00:00"/>
    <n v="22024007583"/>
    <s v="2024 07 1701 22799"/>
    <n v="1149.5"/>
    <x v="1135"/>
    <s v="Camión Escenario Podium Pequeño (6 Octubre Canicross Parque De Las Contiendas)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01"/>
    <s v="1701. Dirección del área de medio ambiente"/>
    <s v="22"/>
    <s v="22799"/>
  </r>
  <r>
    <n v="220240057916"/>
    <s v="AD"/>
    <d v="2024-12-04T00:00:00"/>
    <n v="22024008969"/>
    <s v="2024 03 9241 22609"/>
    <n v="1045"/>
    <x v="1136"/>
    <s v="PROGRAMACIÓN NAVIDAD: 2 ACTUACIONES &quot;&quot;DE ILUSIÓN TAMBIÉN SE VIVE&quot;&quot; DEL MAGO TOÑO EN CC PILARICA Y CM PUENTE DUERO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4806"/>
    <s v="AD"/>
    <d v="2024-10-01T00:00:00"/>
    <n v="22024006884"/>
    <s v="2024 03 9241 22609"/>
    <n v="220"/>
    <x v="1136"/>
    <s v="MENUDO FIN DE SEMANA 2024 (2): ACTUACIÓN DEL MAGO TOÑO EN LA PRESENTACIÓN DEL PROGRAMA EN EL AYUNTAMIENTO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2199"/>
    <s v="AD"/>
    <d v="2024-11-05T00:00:00"/>
    <n v="22024008069"/>
    <s v="2024 01 9206 22799"/>
    <n v="5679.93"/>
    <x v="1137"/>
    <s v="SERVICIO DE DIGITALIZACIÓN DE NEGATIVOS EN CRISTAL PROCEDENTES DE DISTINTAS DONACIONES.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6"/>
    <s v="9206. Archivo municipal"/>
    <s v="22"/>
    <s v="22799"/>
  </r>
  <r>
    <n v="220240064957"/>
    <s v="D"/>
    <d v="2024-12-31T00:00:00"/>
    <n v="22024000765"/>
    <s v="2024 02 9332 214"/>
    <n v="1123.9000000000001"/>
    <x v="286"/>
    <s v="195/55R16 PIRELLI 91V XL  ( E ESTAC. 8037-MBS ) / S.I. GESTION DE NFU  (  CAT. B  8037-MBS ) / CAMARA NUEVA ( 3.00-4  Y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67570"/>
    <s v="D"/>
    <d v="2024-12-31T00:00:00"/>
    <n v="22024001014"/>
    <s v="2024 11 1321 22199"/>
    <n v="194.57"/>
    <x v="271"/>
    <s v="64TI/35 KA 6356 CADADO ABUS LLAVES IGUALES Nº6356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67488"/>
    <s v="D"/>
    <d v="2024-12-31T00:00:00"/>
    <n v="22024001013"/>
    <s v="2024 11 1321 214"/>
    <n v="192.94"/>
    <x v="751"/>
    <s v="STAHLWILLE ALICATE CORTE LAT P 160MM 587 2 20 / VARTA SILVER AGM 70AH 760A(EN) 12V +DCHA / PUNTA HEAXAGONAL 3/8 6X75 MM"/>
    <n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3795"/>
    <s v="D"/>
    <d v="2024-12-27T00:00:00"/>
    <n v="22024001012"/>
    <s v="2024 11 1321 213"/>
    <n v="190.54"/>
    <x v="267"/>
    <s v="T - Codigo de centro tramitador GE003952 / 31658400 - Tubo led MASTER 1200mm 14,7w 840 2500LM G13 4000 / 106N - Regleta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3"/>
  </r>
  <r>
    <n v="220240067397"/>
    <s v="D"/>
    <d v="2024-12-31T00:00:00"/>
    <n v="22024004612"/>
    <s v="2024 06 3321 629"/>
    <n v="190.29"/>
    <x v="931"/>
    <s v="9788408292517 - La neurona exploradora. Necesito un abrazo / 9788410070516 - Los últimos guanches / 9788414030172 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9215"/>
    <s v="D"/>
    <d v="2024-12-31T00:00:00"/>
    <n v="22024000450"/>
    <s v="2024 11 1631 22199"/>
    <n v="912.79"/>
    <x v="286"/>
    <s v="CAMARA NUEVA ( 2.50-15 E-4374-BFX ) / REPARAR PINCHAZO  ( BARREDORA E-3538-BHC ) / REPARACION ( PINCHAZO FURGON 8080-CCV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3559"/>
    <s v="AD"/>
    <d v="2024-12-27T00:00:00"/>
    <n v="22024009502"/>
    <s v="2024 06 3232 213"/>
    <n v="616.11"/>
    <x v="1138"/>
    <s v="REPARACION GRUPO ELECTRÓGENO COLEGIO PEDRO GOMEZ BOSQUE. 1 SEMANA"/>
    <n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3"/>
  </r>
  <r>
    <n v="220240068672"/>
    <s v="D"/>
    <d v="2024-12-31T00:00:00"/>
    <n v="22024001045"/>
    <s v="2024 11 3111 22199"/>
    <n v="189.49"/>
    <x v="166"/>
    <s v="Albarán: VA24/5392 Fecha: 18/12/24 / *SILO DE PELETS * / - / PINO NORTE CC 50 / TABLERO ABEDUL CARROCERIA 18MM / TIRAFON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63507"/>
    <s v="AD"/>
    <d v="2024-12-27T00:00:00"/>
    <n v="22024009488"/>
    <s v="2024 01 9206 22000"/>
    <n v="112"/>
    <x v="1060"/>
    <s v="DIVERSO MATERIAL RESTAURACIÓN: LÁMINAS PERGAMINO CREMA, PAQUETE DE HOJAS 250 GR, PINCEL CORTO"/>
    <n v="220"/>
    <s v="VALLADOLID"/>
    <s v="VALLADOLID"/>
    <x v="1"/>
    <s v="AdDirec - Adjudicación Directa"/>
    <s v="SinC - Sin Criterio"/>
    <x v="0"/>
    <x v="3"/>
    <s v="2"/>
    <s v="2. Gastos corrientes en bienes y servicios"/>
    <s v="01"/>
    <x v="10"/>
    <s v="9206"/>
    <s v="9206. Archivo municipal"/>
    <s v="22"/>
    <s v="22000"/>
  </r>
  <r>
    <n v="220240067324"/>
    <s v="AD"/>
    <d v="2024-12-31T00:00:00"/>
    <n v="22024009699"/>
    <s v="2024 04 9202 22699"/>
    <n v="78.099999999999994"/>
    <x v="1139"/>
    <s v="AURICULARES DEPARTAMENTO GESTIÓN RRHH. FACTURA 5-11-2024"/>
    <n v="220"/>
    <s v="LAGUNA DE DUERO"/>
    <s v="VALLADOLID"/>
    <x v="1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699"/>
  </r>
  <r>
    <n v="220240061621"/>
    <s v="D"/>
    <d v="2024-12-18T00:00:00"/>
    <n v="22024006082"/>
    <s v="2024 0950 4321 632"/>
    <n v="17114.98"/>
    <x v="1140"/>
    <s v="ADJUDICACION DIRECCION FACULTATIVA OBRA CENTRO DE LA CULTURA DEL VINO. FINANCIADO CON FONDOS NEXT GENERATION EU. PRTR"/>
    <s v="300"/>
    <s v="VALLADOLID"/>
    <s v="VALLADOLID"/>
    <x v="0"/>
    <s v="PrAbier - Procedimiento Abierto"/>
    <s v="MultiC - MultiCriterio"/>
    <x v="1"/>
    <x v="3"/>
    <n v="6"/>
    <s v="6. Inversiones reales"/>
    <s v="09"/>
    <x v="6"/>
    <n v="4321"/>
    <s v="4321. Turismo"/>
    <n v="63"/>
    <n v="632"/>
  </r>
  <r>
    <n v="220240044845"/>
    <s v="D"/>
    <d v="2024-10-02T00:00:00"/>
    <n v="22024004613"/>
    <s v="2024 06 3321 629"/>
    <n v="1411.26"/>
    <x v="189"/>
    <s v="LA NAVIDAD EN SUS MANOS / LA PATRULLA CANINA: COLECCIÓN 2 PELÍCULAS / LA PATRULLA CANINA: LA SUPERPELÍCULA / LA TIERRA P"/>
    <s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1099"/>
    <s v="AD"/>
    <d v="2024-12-17T00:00:00"/>
    <n v="22024009087"/>
    <s v="2024 06 3261 22699"/>
    <n v="429"/>
    <x v="1141"/>
    <s v="ACTUACIÓN PARA ACTIVIDAD &quot;&quot;DIA DE LA CONSTITUCIÓN&quot;&quot; 5 DICIEMBRE"/>
    <s v="220"/>
    <s v="ARROYO DE LA ENCOMIENDA"/>
    <s v="VALLADOLID"/>
    <x v="0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699"/>
  </r>
  <r>
    <n v="220240057949"/>
    <s v="AD"/>
    <d v="2024-12-04T00:00:00"/>
    <n v="22024009017"/>
    <s v="2024 10 2412 22199"/>
    <n v="338.8"/>
    <x v="734"/>
    <s v="VINILOS PARA EL CURSO DE PINTURA DECORATIVA DEL C. DE F. PARA EL EMPLEO- JACINTO BENAVENTE"/>
    <s v="220"/>
    <s v="ARROYO DE LA ENCOMIENDA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61629"/>
    <s v="AD"/>
    <d v="2024-12-18T00:00:00"/>
    <n v="22024009208"/>
    <s v="2024 10 2412 22199"/>
    <n v="62.92"/>
    <x v="734"/>
    <s v="1 VINILO AZUL DE CORTE DE 6CM PARA EL CURSO DE PINTURA DACORATIVA DEL C. DE F. PARA EL EMPLEO- JACINTO BENAVENTE"/>
    <s v="220"/>
    <s v="ARROYO DE LA ENCOMIENDA"/>
    <s v="VALLADOLID"/>
    <x v="1"/>
    <s v="AdDirec - Adjudicación Directa"/>
    <s v="SinC - Sin Criterio"/>
    <x v="0"/>
    <x v="3"/>
    <s v="2"/>
    <s v="2. Gastos corrientes en bienes y servicios"/>
    <s v="10"/>
    <x v="7"/>
    <s v="2412"/>
    <s v="2412. Formación para el empleo"/>
    <s v="22"/>
    <s v="22199"/>
  </r>
  <r>
    <n v="220240063505"/>
    <s v="AD"/>
    <d v="2024-12-27T00:00:00"/>
    <n v="22024009396"/>
    <s v="2024 05 4312 22602"/>
    <n v="2057"/>
    <x v="1142"/>
    <s v="CONTRATO SERVICIO DE PRESTACIONES DE CAMPAÑA DE RADIO PARA LA PROMOCION NAVIDEÑA MERCADOS MUNICIPALES (A.M 2021/37)."/>
    <n v="220"/>
    <s v="VALLADOLID"/>
    <s v="VALLADOLID"/>
    <x v="0"/>
    <s v="PrAbier - Procedimiento Abierto"/>
    <s v="MultiC - MultiCriterio"/>
    <x v="2"/>
    <x v="3"/>
    <s v="2"/>
    <s v="2. Gastos corrientes en bienes y servicios"/>
    <s v="05"/>
    <x v="0"/>
    <s v="4312"/>
    <s v="4312. Mercados"/>
    <s v="22"/>
    <s v="22602"/>
  </r>
  <r>
    <n v="220240055093"/>
    <s v="AD"/>
    <d v="2024-11-20T00:00:00"/>
    <n v="22024008702"/>
    <s v="2024 06 3321 22199"/>
    <n v="1179.75"/>
    <x v="1143"/>
    <s v="CTTO MENOR SUMINISTRO CINTAS TEJUELADO BIBLIOTECAS MUNICIPALES AÑO 2024"/>
    <s v="220"/>
    <s v="VALMOJADO 105"/>
    <s v="MADRID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199"/>
  </r>
  <r>
    <n v="220240068841"/>
    <s v="D"/>
    <d v="2024-12-31T00:00:00"/>
    <n v="22024004613"/>
    <s v="2024 06 3321 629"/>
    <n v="1291.4000000000001"/>
    <x v="189"/>
    <s v="EL SALTO / EL VIAJE DE ERNEST Y CELESTINE / EL VIAJE DE HAROLD / ELEMENTAL / ELLAS DAN EL GOLPE / EN NOMBRE DE LA TIERRA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46846"/>
    <s v="AD/"/>
    <d v="2024-10-09T00:00:00"/>
    <n v="22024006170"/>
    <s v="2024 10 2315 22799"/>
    <n v="-1200"/>
    <x v="688"/>
    <s v="ANULACIÓN TALLERES LITERARIOS CON PERSPECTIVA DE GÉNERO EN EL CENTRO MUNICIPAL DE IGUALDAD, sept-dic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799"/>
  </r>
  <r>
    <n v="220240062735"/>
    <s v="AD"/>
    <d v="2024-12-23T00:00:00"/>
    <n v="22024009251"/>
    <s v="2024 10 2314 22613"/>
    <n v="1331"/>
    <x v="1144"/>
    <s v="RETRANSMISION EVENTO JUVENIL CAMPAJUVAS DIC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7964"/>
    <s v="AD"/>
    <d v="2024-12-04T00:00:00"/>
    <n v="22024009078"/>
    <s v="2024 11 1621 22699"/>
    <n v="177.08"/>
    <x v="1145"/>
    <s v="Comida Auditoría del Servicio de Limpieza.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2"/>
    <s v="22699"/>
  </r>
  <r>
    <n v="220240057965"/>
    <s v="AD"/>
    <d v="2024-12-04T00:00:00"/>
    <n v="22024009080"/>
    <s v="2024 11 1361 214"/>
    <n v="1193.3599999999999"/>
    <x v="80"/>
    <s v="MANTENIMIENTO VEHICULOS TOYOTA MATR. 2958JVV Y 2931JVV: CAMBIO DE ACEITES, LIQUIDO FRENOS, LIMPIEZA MOTOR///SEISPC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4"/>
  </r>
  <r>
    <n v="220240046602"/>
    <s v="AD"/>
    <d v="2024-10-07T00:00:00"/>
    <n v="22024007552"/>
    <s v="2024 03 9241 22609"/>
    <n v="550"/>
    <x v="1146"/>
    <s v="MENUDO FIN DE SEMANA 2024 (2): CONCIERTO &quot;&quot;RAÍCES&quot;&quot; EN C.C. EL CAMPILLO"/>
    <s v="220"/>
    <s v="VALDESTILLAS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8694"/>
    <s v="D"/>
    <d v="2024-12-31T00:00:00"/>
    <n v="22024000447"/>
    <s v="2024 11 1631 214"/>
    <n v="183.06"/>
    <x v="243"/>
    <s v="FACTURACIÓN DE REPUESTOS SEGÚN PEDIDO DE VENTA Nº 2024PV101/2465 ALBARÁN  5028  FECHA  05/12/2024"/>
    <n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6937"/>
    <s v="D"/>
    <d v="2024-12-31T00:00:00"/>
    <n v="22024001633"/>
    <s v="2024 07 1711 22199"/>
    <n v="160.47"/>
    <x v="193"/>
    <s v="RETROVISOR 9470500 / STIHL CABEZAL DE CORTE AUTOCUT 27-2 40028202302 / CADENA STIHL MOTOSIERRA  61 PMM3 PICCO MICRO MINI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8644"/>
    <s v="D"/>
    <d v="2024-12-31T00:00:00"/>
    <n v="22024000456"/>
    <s v="2024 11 1621 22199"/>
    <n v="157.68"/>
    <x v="193"/>
    <s v="STIHL PIEZA INFERIOR 40027139706 / STIHL BOBINA 40037133001 / STIHL...// AM EXP 18/2022 // SERVICIO DE LIMPIEZ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684"/>
    <s v="D"/>
    <d v="2024-12-31T00:00:00"/>
    <n v="22024004612"/>
    <s v="2024 06 3321 629"/>
    <n v="152.32"/>
    <x v="932"/>
    <s v="AZ9788418821790    ATERRADORA HISTORIA DE LA OGRESA,LA / AZ9788492865352    CUATRO ESTACIONES,LAS / AZ9788414031827    E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8979"/>
    <s v="D"/>
    <d v="2024-12-31T00:00:00"/>
    <n v="22024002564"/>
    <s v="2024 09 4321 213"/>
    <n v="151.16999999999999"/>
    <x v="1089"/>
    <s v="SUMINISTRO CERRADURA SAG EP10-B PARA TRABAJOS REALIZADOS POR MANTENIMIENTO EN LA CUPULA DEL MILENIO"/>
    <n v="300"/>
    <s v="VALLADOLID"/>
    <s v="VALLADOLID"/>
    <x v="1"/>
    <s v="PrAbier - Procedimiento Abierto"/>
    <s v="MultiC - MultiCriterio"/>
    <x v="2"/>
    <x v="3"/>
    <s v="2"/>
    <s v="2. Gastos corrientes en bienes y servicios"/>
    <s v="09"/>
    <x v="6"/>
    <s v="4321"/>
    <s v="4321. Turismo"/>
    <s v="21"/>
    <s v="213"/>
  </r>
  <r>
    <n v="220240061645"/>
    <s v="AD"/>
    <d v="2024-12-18T00:00:00"/>
    <n v="22024009205"/>
    <s v="2024 03 9241 213"/>
    <n v="1070.8499999999999"/>
    <x v="1147"/>
    <s v="2024SVC_01000006: REVISIÓN DE PLATAFORMAS ELEVADORAS (GENIE) C.C. BAILARÍN VICENTE ESCUDERO, J. MARÍA LUELMO Y PARQUESOL"/>
    <s v="220"/>
    <s v="MONTMELO"/>
    <s v="BARCELON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3"/>
  </r>
  <r>
    <n v="220240063543"/>
    <s v="AD"/>
    <d v="2024-12-27T00:00:00"/>
    <n v="22024009073"/>
    <s v="2024 06 3232 632"/>
    <n v="14862.43"/>
    <x v="1148"/>
    <s v="2024/PCM_01/000003 contrato suministro instalaciones alumbrado en el CEIP Isabel la Católica y Federico Garcia 1 mes"/>
    <n v="220"/>
    <s v="TUDELA DE DUERO"/>
    <s v="VALLADOLID"/>
    <x v="1"/>
    <s v="AdDirec - Adjudicación Directa"/>
    <s v="SinC - Sin Criterio"/>
    <x v="0"/>
    <x v="3"/>
    <s v="6"/>
    <s v="6. Inversiones reales"/>
    <s v="06"/>
    <x v="3"/>
    <s v="3232"/>
    <s v="3232. Conservación y mantenimiento centros educación infantil y primaria"/>
    <s v="63"/>
    <s v="632"/>
  </r>
  <r>
    <n v="220240053815"/>
    <s v="AD"/>
    <d v="2024-11-15T00:00:00"/>
    <n v="22024008397"/>
    <s v="2024 10 2311 22700"/>
    <n v="1391.5"/>
    <x v="1149"/>
    <s v="RETIRADA DE ENSERES Y LIMPIEZA BASICA VVDA ALOJAMIENTO PROVISIONAL EN CELTAS CORTOS 20 1-B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700"/>
  </r>
  <r>
    <n v="220240061682"/>
    <s v="AD"/>
    <d v="2024-12-18T00:00:00"/>
    <n v="22024009233"/>
    <s v="2024 06 3321 212"/>
    <n v="1205.47"/>
    <x v="280"/>
    <s v="CTTO SERVICIO MANTENIMIENTO EQUIPOS CLIMATIZACIÓN BIBLIOTECA PARQUESOL AÑO 2024"/>
    <s v="220"/>
    <s v="IRUN"/>
    <s v="GUIPUZCOA"/>
    <x v="0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1"/>
    <s v="212"/>
  </r>
  <r>
    <n v="220240061674"/>
    <s v="AD"/>
    <d v="2024-12-18T00:00:00"/>
    <n v="22024009297"/>
    <s v="2024 06 3321 22199"/>
    <n v="1210"/>
    <x v="1143"/>
    <s v="CTTO SUMINISTRO TIRAS ANTIHURTO LIBROS BIBLIOTECAS MUNICIPALES AÑO 2024"/>
    <s v="220"/>
    <s v="VALMOJADO 105"/>
    <s v="MADRID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199"/>
  </r>
  <r>
    <n v="220240068664"/>
    <s v="D"/>
    <d v="2024-12-31T00:00:00"/>
    <n v="22024000485"/>
    <s v="2024 10 2312 212"/>
    <n v="146.63"/>
    <x v="1089"/>
    <s v="MANTE., SUMININTRO DE CERRADURA CVL 1990A-25 S-C / PUNTA DESTOR. WIHA , CILINDRO TESA 5200-PARA EL CVA RIO ESGUEVA- INIC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3867"/>
    <s v="D"/>
    <d v="2024-12-27T00:00:00"/>
    <n v="22024000442"/>
    <s v="2024 11 1621 22103"/>
    <n v="145.19999999999999"/>
    <x v="751"/>
    <s v="DYNAMIC GRASA DYNAKOTE EP-00 EC 18KG...// AM EXP 18/2022 // SERVICIO DE LIMPIEZA."/>
    <n v="300"/>
    <s v="PALENCIA"/>
    <s v="PALENCIA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03"/>
  </r>
  <r>
    <n v="220240064891"/>
    <s v="D"/>
    <d v="2024-12-31T00:00:00"/>
    <n v="22024000940"/>
    <s v="2024 06 3232 212"/>
    <n v="144.30000000000001"/>
    <x v="262"/>
    <s v="ALB: 24-232464 PED: 24-052829-1003 S/PED: COLEGIOS CEE Nº1 / LATIGUILLO M-H 3/8-3/8    L- 800 / ALARGADERA CON VALONA Y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4904"/>
    <s v="D"/>
    <d v="2024-12-31T00:00:00"/>
    <n v="22024000942"/>
    <s v="2024 06 3231 212"/>
    <n v="142.91"/>
    <x v="409"/>
    <s v="HILO SELLADOR ROSCAS &quot;&quot;TANGIT&quot;&quot; 160 M. / VALVULA ESFERA H-H 2&quot;&quot; / ENLACE ROSCA EXT.LATON 63-2&quot;&quot; / MACHON REDUCTOR LATON 1 1/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68749"/>
    <s v="D"/>
    <d v="2024-12-31T00:00:00"/>
    <n v="22024000456"/>
    <s v="2024 11 1621 22199"/>
    <n v="141.63"/>
    <x v="1089"/>
    <s v="TLB3 50/85 C/LARGO T60 60 AE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8719"/>
    <s v="D"/>
    <d v="2024-12-31T00:00:00"/>
    <n v="22024000456"/>
    <s v="2024 11 1621 22199"/>
    <n v="140.18"/>
    <x v="271"/>
    <s v="961051 LLAVE KM5 CORTA   FORZA / 34204 ACEITE LUBRICANTE MULTIUSO SPRAY 400 ML   WD-40 (39233) / 933- 6X 80    TORNILLO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6941"/>
    <s v="D"/>
    <d v="2024-12-31T00:00:00"/>
    <n v="22024001633"/>
    <s v="2024 07 1711 22199"/>
    <n v="138.99"/>
    <x v="262"/>
    <s v="ALB: 24-233196 PED: 24-053972-1003 S/PED: 1879 / ROLLO 100 ML RB TUBO GOTEO MARRON CIEGO DN 16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7469"/>
    <s v="D"/>
    <d v="2024-12-31T00:00:00"/>
    <n v="22024001046"/>
    <s v="2024 11 3111 214"/>
    <n v="137.37"/>
    <x v="251"/>
    <s v="MANO DE OBRA / LLANTA  / TAPACUBOS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1"/>
    <s v="214"/>
  </r>
  <r>
    <n v="220240069201"/>
    <s v="D"/>
    <d v="2024-12-31T00:00:00"/>
    <n v="22024002263"/>
    <s v="2024 07 1721 22199"/>
    <n v="137.08000000000001"/>
    <x v="267"/>
    <s v="T - codigo de centro tramitador GE0003948 / TI HEB B01 - Timbre receptor a pilas DINUY / DM SEN RT2 - Detector de movimi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99"/>
  </r>
  <r>
    <n v="220240044804"/>
    <s v="AD"/>
    <d v="2024-10-01T00:00:00"/>
    <n v="22024006875"/>
    <s v="2024 03 9241 22609"/>
    <n v="550"/>
    <x v="309"/>
    <s v="MENUDO FIN DE SEMANA 2024 (2): ACTUACIÓN DE LUIS JOYRA EN C.I.C. EL EMPECINADO"/>
    <s v="220"/>
    <s v="ARANDA DE DUERO"/>
    <s v="BURGOS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6029"/>
    <s v="AD"/>
    <d v="2024-11-25T00:00:00"/>
    <n v="22024008821"/>
    <s v="2024 03 9241 22609"/>
    <n v="495"/>
    <x v="309"/>
    <s v="PROGRAMACIÓN NAVIDAD: ESPECTÁCULO DE MAGO JOYRA LA MAGIA DIVERTIDA EN CC JOSÉ LUIS MOSQUERA"/>
    <s v="220"/>
    <s v="ARANDA DE DUERO"/>
    <s v="BURGOS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2190"/>
    <s v="AD"/>
    <d v="2024-11-05T00:00:00"/>
    <n v="22024007984"/>
    <s v="2024 08 1651 213"/>
    <n v="249"/>
    <x v="568"/>
    <s v="Sustitución del EPI Gafa de protección laboral del trabajador de alumbrado Jesús Llorente, por rotura durante el trabajo"/>
    <s v="220"/>
    <s v="VALLADOLID"/>
    <s v="VALLADOLID"/>
    <x v="1"/>
    <s v="AdDirec - Adjudicación Directa"/>
    <s v="SinC - Sin Criterio"/>
    <x v="0"/>
    <x v="3"/>
    <s v="2"/>
    <s v="2. Gastos corrientes en bienes y servicios"/>
    <s v="08"/>
    <x v="5"/>
    <s v="1651"/>
    <s v="1651. Alumbrado público"/>
    <s v="21"/>
    <s v="213"/>
  </r>
  <r>
    <n v="220240045533"/>
    <s v="AD"/>
    <d v="2024-10-03T00:00:00"/>
    <n v="22024006861"/>
    <s v="2024 03 9241 22609"/>
    <n v="990"/>
    <x v="1150"/>
    <s v="MENUDO FIN DE SEMANA 2024 (2): ESPECTÁCULOS &quot;&quot;LAS BRUJAS&quot;&quot; Y &quot;&quot;TECLA Y TEKLOFF&quot;&quot; EN CC. ESGUEVA CC PILARICA"/>
    <s v="220"/>
    <s v="PALENCIA"/>
    <s v="PALENCI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7580"/>
    <s v="D"/>
    <d v="2024-12-31T00:00:00"/>
    <n v="22024000437"/>
    <s v="2024 10 2311 212"/>
    <n v="123.71"/>
    <x v="245"/>
    <s v="F - 14770 - PINTURA BLANCA PARA VVDA ALOJ PROV CELTAS CORTOS 20 1o B - PINTURAS J HERRADOR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50752"/>
    <s v="AD"/>
    <d v="2024-10-28T00:00:00"/>
    <n v="22024007885"/>
    <s v="2024 06 3321 22699"/>
    <n v="1220.01"/>
    <x v="1151"/>
    <s v="IMPRESIÓN MARCAPÁGINAS Y CARTELES A2 DÍA DE LAS BIBLIOTECAS. 1 SEMANA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699"/>
  </r>
  <r>
    <n v="220240057909"/>
    <s v="AD"/>
    <d v="2024-12-04T00:00:00"/>
    <n v="22024008815"/>
    <s v="2024 10 2315 22611"/>
    <n v="118.05"/>
    <x v="1152"/>
    <s v="TRASLADO EN TREN PERSONAS INTERVINIENTES ACTO INSTITUCIONAL 25N NOV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56001"/>
    <s v="AD"/>
    <d v="2024-11-25T00:00:00"/>
    <n v="22024008766"/>
    <s v="2024 07 1721 22799"/>
    <n v="742.34"/>
    <x v="547"/>
    <s v="REPARACION DE NANOSENSORES DE LA ZONA CATEDRAL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799"/>
  </r>
  <r>
    <n v="220240053170"/>
    <s v="AD"/>
    <d v="2024-11-07T00:00:00"/>
    <n v="22024008058"/>
    <s v="2024 04 9204 636"/>
    <n v="199.65"/>
    <x v="1153"/>
    <s v="SUMINISTRO DE SEIS MÓDULOS DE MEMORIA RAM"/>
    <s v="220"/>
    <s v="BARCELONA"/>
    <s v="BARCELONA"/>
    <x v="1"/>
    <s v="AdDirec - Adjudicación Directa"/>
    <s v="SinC - Sin Criterio"/>
    <x v="0"/>
    <x v="3"/>
    <s v="6"/>
    <s v="6. Inversiones reales"/>
    <s v="04"/>
    <x v="8"/>
    <s v="9204"/>
    <s v="9204. Tecnologías de la información y comunicación"/>
    <s v="63"/>
    <s v="636"/>
  </r>
  <r>
    <n v="220240044802"/>
    <s v="AD"/>
    <d v="2024-10-01T00:00:00"/>
    <n v="22024006866"/>
    <s v="2024 03 9241 212"/>
    <n v="1114.51"/>
    <x v="92"/>
    <s v="SUSTITUCIÓN DE VARIOS CRISTALES ROTOS EN CENTRO CÍVICO CONDE ANSÚREZ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54032"/>
    <s v="AD"/>
    <d v="2024-11-18T00:00:00"/>
    <n v="22024008386"/>
    <s v="2024 01 4331 212"/>
    <n v="758.08"/>
    <x v="92"/>
    <s v="SUMINISTRO E INSTALACIÓN DE ESPEJOS A MEDIDA EN ASEOS DE LA NAVE HUB INNOVACIÓN C/ VALLE DE ARÁN 1"/>
    <s v="220"/>
    <s v="VALLADOLID"/>
    <s v="VALLADOLID"/>
    <x v="1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1"/>
    <s v="212"/>
  </r>
  <r>
    <n v="220240044801"/>
    <s v="AD"/>
    <d v="2024-10-01T00:00:00"/>
    <n v="22024006865"/>
    <s v="2024 03 9241 212"/>
    <n v="138.04"/>
    <x v="92"/>
    <s v="SUSTITUCIÓN DE CRISTAL RAJADO EN CENTRO CÍVICO RONDILLA (ID 42473)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57926"/>
    <s v="AD"/>
    <d v="2024-12-04T00:00:00"/>
    <n v="22024009121"/>
    <s v="2024 11 1631 212"/>
    <n v="89.26"/>
    <x v="92"/>
    <s v="SUSTITUCIÓN POR SERVICIO MANTENIMIENTO DE CRISTAL ROTO EN P. LIMPIO CMNO VIEJO DE SIMANCAS. SERVICIO DE LIMPIEZA VIARIA.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631"/>
    <s v="1631. Limpieza viaria"/>
    <s v="21"/>
    <s v="212"/>
  </r>
  <r>
    <n v="220240067696"/>
    <s v="D"/>
    <d v="2024-12-31T00:00:00"/>
    <n v="22024004612"/>
    <s v="2024 06 3321 629"/>
    <n v="1154.94"/>
    <x v="189"/>
    <s v="EL CONSEJERO / NO ES PAIS PARA VIEJOS / SANGRE DERRAMADA / EL OTRO BARRIO / TINTO DE VERANO / LA LLUVIA AMARILLA /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3832"/>
    <s v="AD"/>
    <d v="2024-11-15T00:00:00"/>
    <n v="22024008629"/>
    <s v="2024 11 3111 22110"/>
    <n v="786.2"/>
    <x v="89"/>
    <s v="PRODUCTOS DE LIMPIEZA Y ASEO PARA USO DEL PERSONAL EN BAÑOS DEL EDIFICIO DE CASA DEL BARCO Y C.M.P.A.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3111"/>
    <s v="3111. Protección de la salubridad pública"/>
    <s v="22"/>
    <s v="22110"/>
  </r>
  <r>
    <n v="220240057946"/>
    <s v="AD"/>
    <d v="2024-12-04T00:00:00"/>
    <n v="22024008727"/>
    <s v="2024 11 1631 623"/>
    <n v="14570.82"/>
    <x v="1022"/>
    <s v="ADQUISICIÓN PAPELERAS PLAZA MAYOR. SERVICIO DE LIMPIEZA VIARIA."/>
    <s v="220"/>
    <s v="PARC DE LA COTE JOIRE"/>
    <s v="WASQUEHAL CEDEX"/>
    <x v="1"/>
    <s v="AdDirec - Adjudicación Directa"/>
    <s v="SinC - Sin Criterio"/>
    <x v="0"/>
    <x v="3"/>
    <s v="6"/>
    <s v="6. Inversiones reales"/>
    <s v="11"/>
    <x v="1"/>
    <s v="1631"/>
    <s v="1631. Limpieza viaria"/>
    <s v="62"/>
    <s v="623"/>
  </r>
  <r>
    <n v="220240053452"/>
    <s v="AD"/>
    <d v="2024-11-11T00:00:00"/>
    <n v="22024008160"/>
    <s v="2024 01 4331 609"/>
    <n v="14520"/>
    <x v="1154"/>
    <s v="CONTRATACIÓN SERVICIO DE ACTUALIZACIÓN DE LA INSTALACIÓN DE LOS TOLDOS VEGETALES DE CALLE SANTA MARÍA DE VALLADOLID"/>
    <s v="220"/>
    <s v="ALICANTE"/>
    <s v="ALICANTE"/>
    <x v="0"/>
    <s v="AdDirec - Adjudicación Directa"/>
    <s v="SinC - Sin Criterio"/>
    <x v="0"/>
    <x v="3"/>
    <s v="6"/>
    <s v="6. Inversiones reales"/>
    <s v="01"/>
    <x v="10"/>
    <s v="4331"/>
    <s v="4331. Desarrollo empresarial"/>
    <s v="60"/>
    <s v="609"/>
  </r>
  <r>
    <n v="220240063547"/>
    <s v="AD"/>
    <d v="2024-12-27T00:00:00"/>
    <n v="22024009162"/>
    <s v="2024 11 1361 213"/>
    <n v="14391.74"/>
    <x v="1155"/>
    <s v="Reforma  contenedores de prácticas de incendios en interioresubicados en el campo de prácticas de El Rebollar//SEISPC"/>
    <n v="220"/>
    <s v="MARTIHERRERO"/>
    <s v="AVILA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64673"/>
    <s v="AD"/>
    <d v="2024-12-31T00:00:00"/>
    <n v="22024009647"/>
    <s v="2024 11 1361 213"/>
    <n v="487.63"/>
    <x v="1156"/>
    <s v="Sustitución cristal exterior puerta horno cocina Canterac//SEISPC"/>
    <n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56007"/>
    <s v="AD"/>
    <d v="2024-11-25T00:00:00"/>
    <n v="22024008781"/>
    <s v="2024 03 9241 22609"/>
    <n v="1595"/>
    <x v="1157"/>
    <s v="PROGRAMACIÓN NAVIDAD: ESPECTÁCULO DEL MAGO MAX VERDIÉ EN C.C. RONDILLA Y C.I.C. SANTIAGO LÓPEZ Y SEGUNDO MONTES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7999"/>
    <s v="AD"/>
    <d v="2024-10-14T00:00:00"/>
    <n v="22024006879"/>
    <s v="2024 03 9241 22609"/>
    <n v="550"/>
    <x v="1157"/>
    <s v="MENUDO FIN DE SEMANA 2024 (2): ACTUACIÓN DE MAX VERDIÉ EN C.M. PUENTE DUERO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7462"/>
    <s v="D"/>
    <d v="2024-12-31T00:00:00"/>
    <n v="22024001045"/>
    <s v="2024 11 3111 22199"/>
    <n v="120.33"/>
    <x v="193"/>
    <s v="CHAPA ZIN 2000x1000x0.65 Nº 12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67652"/>
    <s v="D"/>
    <d v="2024-12-31T00:00:00"/>
    <n v="22024000506"/>
    <s v="2024 10 2412 22199"/>
    <n v="119.39"/>
    <x v="192"/>
    <s v="SUMINISTRO DE  PN50403 VASO MEZCLA 870 ML UD PARA EL CURSO DE PINTURA DECORATIVA VI MIXTO/23/VA0007- J- BENAVENTE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3843"/>
    <s v="D"/>
    <d v="2024-12-27T00:00:00"/>
    <n v="22024000485"/>
    <s v="2024 10 2312 212"/>
    <n v="118.25"/>
    <x v="166"/>
    <s v="MANTENIMIENTO, SUMINISTRO DE  PLETINA ACERO INOX.ADH.37*11*2,5 11074 PARA EL CVS ZONA ESTE- INICIATIVAS SOCIALE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1666"/>
    <s v="AD"/>
    <d v="2024-12-18T00:00:00"/>
    <n v="22024009244"/>
    <s v="2024 04 9202 22799"/>
    <n v="1113.2"/>
    <x v="345"/>
    <s v="PRUEBAS PSICOTÉCNICAS Mayor, Inspector y Subinspector de la P.M."/>
    <s v="220"/>
    <s v="VALLADOLID"/>
    <s v="VALLADOLID"/>
    <x v="0"/>
    <s v="AdDirec - Adjudicación Directa"/>
    <s v="SinC - Sin Criterio"/>
    <x v="0"/>
    <x v="3"/>
    <s v="2"/>
    <s v="2. Gastos corrientes en bienes y servicios"/>
    <s v="04"/>
    <x v="8"/>
    <s v="9202"/>
    <s v="9202. Gestión de recursos humanos"/>
    <s v="22"/>
    <s v="22799"/>
  </r>
  <r>
    <n v="220240064583"/>
    <s v="AD"/>
    <d v="2024-12-30T00:00:00"/>
    <n v="22024009657"/>
    <s v="2024 02 9332 22104"/>
    <n v="376.07"/>
    <x v="1158"/>
    <s v="VESTUARIO ARCHIVO MUNICIPAL (CHALECOS TÉRMICOS)"/>
    <n v="220"/>
    <s v="TUDELA DE DUERO"/>
    <s v="VALLADOLID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2"/>
    <s v="22104"/>
  </r>
  <r>
    <n v="220240044795"/>
    <s v="AD"/>
    <d v="2024-10-01T00:00:00"/>
    <n v="22024006833"/>
    <s v="2024 06 3261 22799"/>
    <n v="1358.4"/>
    <x v="432"/>
    <s v="CTTO SERVICIOS TALLERES DE BALLET Y FLAMENCO PARA ALUMNADO DE INFANTIL Y PRIMARIA EN CENTROS EDUCATIVOS. OCT-DICIEMB 24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799"/>
  </r>
  <r>
    <n v="220240057933"/>
    <s v="AD"/>
    <d v="2024-12-04T00:00:00"/>
    <n v="22024009152"/>
    <s v="2024 06 3321 22199"/>
    <n v="205.7"/>
    <x v="1159"/>
    <s v="CTTO MENOR SUMINISTRO CINTAS IMPRESION CARNETS BIBLIOTECAS MUNICIPALES 2024"/>
    <s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199"/>
  </r>
  <r>
    <n v="220240048018"/>
    <s v="AD"/>
    <d v="2024-10-14T00:00:00"/>
    <n v="22024007694"/>
    <s v="2024 03 9241 22609"/>
    <n v="550"/>
    <x v="1160"/>
    <s v="MENUDO FIN DE SEMANA 2024 (2): ESPECTÁCULO &quot;&quot;MÚSICA TRADICIONAL PARA LOS MÁS PEQUEÑOS&quot;&quot; EN C.M. LA OVERUELA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5528"/>
    <s v="AD"/>
    <d v="2024-10-03T00:00:00"/>
    <n v="22024007473"/>
    <s v="2024 03 9241 22609"/>
    <n v="495"/>
    <x v="319"/>
    <s v="MENUDO FIN DE SEMANA 2024 (2): ACTUACIÓN DE CHARO JAULAR EN C.C. JOSÉ MARÍA LUELMO"/>
    <s v="220"/>
    <s v="ZAMORA"/>
    <s v="ZAMOR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8000"/>
    <s v="AD"/>
    <d v="2024-10-14T00:00:00"/>
    <n v="22024007478"/>
    <s v="2024 03 9241 22609"/>
    <n v="550"/>
    <x v="1161"/>
    <s v="MENUDO FIN DE SEMANA 2024 (2): ACTUACIÓN DEL GRUPO HABICHUELA EN C.M. PINAR DE ANTEQUERA"/>
    <s v="220"/>
    <s v="SALAMANCA"/>
    <s v="SALAMANC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46652"/>
    <s v="AD"/>
    <d v="2024-10-07T00:00:00"/>
    <n v="22024007616"/>
    <s v="2024 03 9241 22609"/>
    <n v="495"/>
    <x v="1162"/>
    <s v="MENUDO FIN DE SEMANA 2024 (2): ACTUACIÓN &quot;&quot;EN LA GLORIA&quot;&quot; EN C.C. CANAL DE CASTILLA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3771"/>
    <s v="AD"/>
    <d v="2024-11-14T00:00:00"/>
    <n v="22024008103"/>
    <s v="2024 03 9241 632"/>
    <n v="14332.79"/>
    <x v="611"/>
    <s v="SPC 144/2024 OBRA DE REFORMA EN SALÓN DE ACTOS C.C. DELICIAS (CABINA AUDIO Y PUERTAS CORTAFUEGOS)"/>
    <s v="220"/>
    <s v="VALLADOLID"/>
    <s v="VALLADOLID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68688"/>
    <s v="D"/>
    <d v="2024-12-31T00:00:00"/>
    <n v="22024000450"/>
    <s v="2024 11 1631 22199"/>
    <n v="115.07"/>
    <x v="195"/>
    <s v="*SUPER GLUE MINI TRIO 3X1GR (2054004) / ACEITE STIHL MEZCLA HP SUPER MIX VERDE 5LT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8739"/>
    <s v="D"/>
    <d v="2024-12-31T00:00:00"/>
    <n v="22024001014"/>
    <s v="2024 11 1321 22199"/>
    <n v="113.87"/>
    <x v="814"/>
    <s v="AW003 AW003 CONVERTIDOR AC/DC 12V 300W.....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53807"/>
    <s v="AD"/>
    <d v="2024-11-15T00:00:00"/>
    <n v="22024008171"/>
    <s v="2024 11 1361 22199"/>
    <n v="74.42"/>
    <x v="788"/>
    <s v="Reparaciones de prendas y materiales del Sevicio; SEISPC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46645"/>
    <s v="AD"/>
    <d v="2024-10-07T00:00:00"/>
    <n v="22024007557"/>
    <s v="2024 11 1361 213"/>
    <n v="67.16"/>
    <x v="788"/>
    <s v="REPARACION DE: BOLSA DE TRASLADO DE MATERIAL, PANTALON DE RESCATE Y COSIDO DE ESCUDO EN CHALECO DE P.C./SEISPC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61712"/>
    <s v="AD"/>
    <d v="2024-12-18T00:00:00"/>
    <n v="22024009335"/>
    <s v="2024 05 4312 22606"/>
    <n v="665.5"/>
    <x v="376"/>
    <s v="CATERING EL EL MERCADO DE LAS DELICIAS DIRIGIDO A ALUMNOS DE LA ESCUELA DE ARTE, INAUGURACION DE LONAS PUESTOS VACIOS."/>
    <s v="220"/>
    <s v="VALLADOLID"/>
    <s v="VALLADOLID"/>
    <x v="0"/>
    <s v="AdDirec - Adjudicación Directa"/>
    <s v="SinC - Sin Criterio"/>
    <x v="0"/>
    <x v="3"/>
    <s v="2"/>
    <s v="2. Gastos corrientes en bienes y servicios"/>
    <s v="05"/>
    <x v="0"/>
    <s v="4312"/>
    <s v="4312. Mercados"/>
    <s v="22"/>
    <s v="22606"/>
  </r>
  <r>
    <n v="220240064966"/>
    <s v="D"/>
    <d v="2024-12-31T00:00:00"/>
    <n v="22024000749"/>
    <s v="2024 02 9332 212"/>
    <n v="59.53"/>
    <x v="166"/>
    <s v="Albarán: VA24/4800 Fecha: 08/11/24 / * TALLERES CARPINTERIA * / JUEGO ENCHUFE RAPIDO / PISTOLA PU EVOLUTION-PRO EO-95010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7955"/>
    <s v="D"/>
    <d v="2024-12-31T00:00:00"/>
    <n v="22024000749"/>
    <s v="2024 02 9332 212"/>
    <n v="20.91"/>
    <x v="166"/>
    <s v="Albarán: VA24/5437 Fecha: 20/12/24 / TEQ KIT ACTIVADOR-ADHESIVO 5TEQ BLISTER / TIRAFONDO SPAX 3,5*12 L 300U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4895"/>
    <s v="D"/>
    <d v="2024-12-31T00:00:00"/>
    <n v="22024000940"/>
    <s v="2024 06 3232 212"/>
    <n v="113.61"/>
    <x v="192"/>
    <s v="MATERIALES DE PINTURA // CEIP FRANCISCO QUEVEDO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8686"/>
    <s v="D"/>
    <d v="2024-12-31T00:00:00"/>
    <n v="22024000940"/>
    <s v="2024 06 3232 212"/>
    <n v="110.56"/>
    <x v="245"/>
    <s v="TEMPLE LISO DE 25 KG ( FRANCISCO DE QUEVEDO ID0043383 ) / OVALDINE FACHADAS LISO BLANCO 15L ( FRANCISCO DE QUEVEDO ID004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4999"/>
    <s v="D"/>
    <d v="2024-12-31T00:00:00"/>
    <n v="22024000940"/>
    <s v="2024 06 3232 212"/>
    <n v="109.25"/>
    <x v="245"/>
    <s v="ARTÍCULOS DE PINTURA // CEIP MIGUEL HERNÁNDEZ - CEIP GINER DE LOS RÍO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8731"/>
    <s v="D"/>
    <d v="2024-12-31T00:00:00"/>
    <n v="22024000464"/>
    <s v="2024 11 1631 214"/>
    <n v="107.1"/>
    <x v="243"/>
    <s v="FACTURACIÓN DE REPUESTOS SEGÚN PEDIDO DE VENTA Nº 2024PV101/2512 ALBARÁN  5140  FECHA  16/12/2024"/>
    <n v="300"/>
    <s v="MADRID"/>
    <s v="MADR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1"/>
    <s v="214"/>
  </r>
  <r>
    <n v="220240068857"/>
    <s v="D"/>
    <d v="2024-12-31T00:00:00"/>
    <n v="22024000940"/>
    <s v="2024 06 3232 212"/>
    <n v="106.77"/>
    <x v="249"/>
    <s v="M² SOFIT A-15/24 600X600X12 MM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7629"/>
    <s v="D"/>
    <d v="2024-12-31T00:00:00"/>
    <n v="22024001011"/>
    <s v="2024 11 1321 214"/>
    <n v="105.9"/>
    <x v="511"/>
    <s v="FILTRO DE ACEITE HF303RC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7473"/>
    <s v="D"/>
    <d v="2024-12-31T00:00:00"/>
    <n v="22024001046"/>
    <s v="2024 11 3111 214"/>
    <n v="91.96"/>
    <x v="251"/>
    <s v="AJUSTAR PARAGOLPES TRASERO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1"/>
    <s v="214"/>
  </r>
  <r>
    <n v="220240068753"/>
    <s v="D"/>
    <d v="2024-12-31T00:00:00"/>
    <n v="22024000456"/>
    <s v="2024 11 1621 22199"/>
    <n v="89.6"/>
    <x v="192"/>
    <s v="CARTUCHO ORBASIL N-26 NEGRO 0.3LT                                           ( SERVICIO DE LIMPIEZA ) / CS KS-50 SELLADOR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669"/>
    <s v="D"/>
    <d v="2024-12-31T00:00:00"/>
    <n v="22024000941"/>
    <s v="2024 06 3321 212"/>
    <n v="88.18"/>
    <x v="166"/>
    <s v="Albarán: VA24/5208 Fecha: 03/12/24 / * BIBLIOTECAS* / PASADOR 44.1 / CERRADURA  HAFELE / ESCUADRA  ERLE / HERRAJE VIGA /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46651"/>
    <s v="AD"/>
    <d v="2024-10-07T00:00:00"/>
    <n v="22024007613"/>
    <s v="2024 11 1361 22199"/>
    <n v="550.54999999999995"/>
    <x v="1163"/>
    <s v="Fabricación de piezas de retención en aluminio para las persianas de los camiones de bomberos//SEISPC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65323"/>
    <s v="AD"/>
    <d v="2024-12-31T00:00:00"/>
    <n v="22024009390"/>
    <s v="2024 03 9241 22799"/>
    <n v="644.08000000000004"/>
    <x v="113"/>
    <s v="IMPRESIÓN Y ENCUADERNACIÓN DE 40 EJEMPLARES DE LA MEMORIA 2023 DEL SERVICIO DE PARTICIPACIÓN CIUDADANA"/>
    <n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99"/>
  </r>
  <r>
    <n v="220240063792"/>
    <s v="D"/>
    <d v="2024-12-27T00:00:00"/>
    <n v="22024001011"/>
    <s v="2024 11 1321 214"/>
    <n v="80.05"/>
    <x v="285"/>
    <s v="8673LFZ H.M.O SUSTITUIR INTERMINTE DE ESPEJO RETROVISOR IZQUIERDO / LAMPARA INTERMI IZQ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45837"/>
    <s v="AD"/>
    <d v="2024-10-04T00:00:00"/>
    <n v="22024006918"/>
    <s v="2024 04 9204 641"/>
    <n v="13922.04"/>
    <x v="1164"/>
    <s v="CONSULTA PREPARATORIA  LICITACIÓN DEL MANTENIMIENTO  ACCESO ZONA DE BAJAS EMISIONES"/>
    <s v="220"/>
    <s v="ALICANTE"/>
    <s v="ALICANTE"/>
    <x v="0"/>
    <s v="AdDirec - Adjudicación Directa"/>
    <s v="SinC - Sin Criterio"/>
    <x v="0"/>
    <x v="3"/>
    <s v="6"/>
    <s v="6. Inversiones reales"/>
    <s v="04"/>
    <x v="8"/>
    <s v="9204"/>
    <s v="9204. Tecnologías de la información y comunicación"/>
    <s v="64"/>
    <s v="641"/>
  </r>
  <r>
    <n v="220240046848"/>
    <s v="AD"/>
    <d v="2024-10-09T00:00:00"/>
    <n v="22024007489"/>
    <s v="2024 10 2315 22611"/>
    <n v="1600"/>
    <x v="1165"/>
    <s v="JORNDA DIA INTERNACIONAL CONTRA LA TRATA// 8 OCTUBRE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60349"/>
    <s v="D"/>
    <d v="2024-12-12T00:00:00"/>
    <n v="22024004636"/>
    <s v="2024 01 9206 22001"/>
    <n v="642.61"/>
    <x v="189"/>
    <s v="POLICIA LOCAL-TEST DEL TEMARIO GENERAL / ATLAS NACIONAL DE ESPAÑA- TOMOS I-II-IV-V / INTELIGENCIA ARTIFICIAL EN EL SECTO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001"/>
  </r>
  <r>
    <n v="220240049007"/>
    <s v="AD"/>
    <d v="2024-10-18T00:00:00"/>
    <n v="22024007597"/>
    <s v="2024 06 3321 22799"/>
    <n v="5757.99"/>
    <x v="1166"/>
    <s v="SE 63-2024 CTTO SERVICIOS: TALLERES DE LECTURA EN VOZ ALTA EN LA RED DE BIBLIOTECAS MUNICIPALES. OCTUBRE 24 A MAYO 25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2"/>
    <s v="22799"/>
  </r>
  <r>
    <n v="220240046782"/>
    <s v="AD"/>
    <d v="2024-10-08T00:00:00"/>
    <n v="22024007626"/>
    <s v="2024 03 9241 22609"/>
    <n v="495"/>
    <x v="1166"/>
    <s v="MENUDO FIN DE SEMANA 2024 (2): ESPECTÁCULO &quot;&quot;AUTOSTOP&quot;&quot; EN C.C. ZONA ESTE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5113"/>
    <s v="AD"/>
    <d v="2024-11-20T00:00:00"/>
    <n v="22024008674"/>
    <s v="2024 01 9312 22706"/>
    <n v="1331"/>
    <x v="123"/>
    <s v="Realización del control financiero de la &quot;&quot;convocatoria de subvenciones para las Asociaciones de Autoayuda año 2022&quot;&quot;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312"/>
    <s v="9312. Intervención general"/>
    <s v="22"/>
    <s v="22706"/>
  </r>
  <r>
    <n v="220240046546"/>
    <s v="D"/>
    <d v="2024-10-07T00:00:00"/>
    <n v="22024001380"/>
    <s v="2024 03 9241 213"/>
    <n v="5428.06"/>
    <x v="76"/>
    <s v="SUMINISTRO FAN-COILS CEAS CENTRO CÍVICO SUR VA SEGUN Nº DE PRESUPUESTO: 1726/202/24"/>
    <s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53444"/>
    <s v="D"/>
    <d v="2024-11-11T00:00:00"/>
    <n v="22024001380"/>
    <s v="2024 03 9241 213"/>
    <n v="5342.05"/>
    <x v="76"/>
    <s v="SUMINISTRO BATERIA ENFRIADORA CC SUR Nº PRESUPUESTO: 1726/227/24 DE FECHA 19/06/2024"/>
    <s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53446"/>
    <s v="D"/>
    <d v="2024-11-11T00:00:00"/>
    <n v="22024001380"/>
    <s v="2024 03 9241 213"/>
    <n v="2381.02"/>
    <x v="76"/>
    <s v="SUMINISTRO PARA REPARACIÓN CALDERA DE GAS NATURAL CC SEGUNDO MONTES SEGUN Nº PREPUESTO 1726/208/24"/>
    <s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53448"/>
    <s v="D"/>
    <d v="2024-11-11T00:00:00"/>
    <n v="22024005531"/>
    <s v="2024 03 9241 213"/>
    <n v="1182.3399999999999"/>
    <x v="76"/>
    <s v="REPARACIÓN BOMBA WILO CC SUR Nº PRESUPUESTO 1726/228/24"/>
    <s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53446"/>
    <s v="D"/>
    <d v="2024-11-11T00:00:00"/>
    <n v="22024005531"/>
    <s v="2024 03 9241 213"/>
    <n v="1081.27"/>
    <x v="76"/>
    <s v="SUMINISTRO PARA REPARACIÓN CALDERA DE GAS NATURAL CC SEGUNDO MONTES SEGUN Nº PREPUESTO 1726/208/24"/>
    <s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46564"/>
    <s v="D"/>
    <d v="2024-10-07T00:00:00"/>
    <n v="22024001380"/>
    <s v="2024 03 9241 213"/>
    <n v="910.25"/>
    <x v="76"/>
    <s v="MATERIAL SUSTITUIDO EN MAYO 2024 EN VARIOS CENTROS CIVICOS SEGUN PRESUPUESTO Nº 1726/225/24"/>
    <s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53450"/>
    <s v="D"/>
    <d v="2024-11-11T00:00:00"/>
    <n v="22024005531"/>
    <s v="2024 03 9241 213"/>
    <n v="827.64"/>
    <x v="76"/>
    <s v="SUMINISTRO BOMBA WILO CC JOSE LUIS MOSQUERA SEGUN PRESUPUESTO: 1726/224/24"/>
    <s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6994"/>
    <s v="D"/>
    <d v="2024-12-31T00:00:00"/>
    <n v="22024005531"/>
    <s v="2024 03 9241 213"/>
    <n v="1739.53"/>
    <x v="76"/>
    <s v="REPARACIÓN CENTRALITA FIDEGAS CC BAILARIN VICENTE ESCUDERO    Nº PRESUPUESTO:  1726/254/24 DEL 27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6996"/>
    <s v="D"/>
    <d v="2024-12-31T00:00:00"/>
    <n v="22024005531"/>
    <s v="2024 03 9241 213"/>
    <n v="350.78"/>
    <x v="76"/>
    <s v="ELECTROVALVULA GAS NATURAL CC CONDE ANSUREZ  Nº PRESUPUESTO:  1726/245/24 DE FECHA 11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6998"/>
    <s v="D"/>
    <d v="2024-12-31T00:00:00"/>
    <n v="22024005531"/>
    <s v="2024 03 9241 213"/>
    <n v="760.84"/>
    <x v="76"/>
    <s v="PIEZAS REPARACIÓN TUBERIA SALA CALDERAS CC RONDILLA   Nº PRESUPUESTO:  1726/253/24 DEL 19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00"/>
    <s v="D"/>
    <d v="2024-12-31T00:00:00"/>
    <n v="22024005531"/>
    <s v="2024 03 9241 213"/>
    <n v="996.54"/>
    <x v="76"/>
    <s v="MATERIAL SUSTITUIDO EN NOVIEMBRE 2024 EN VARIOS CENTROS CIVICOS    Nº PRESUPUESTO:  1726/255/24 DEL  02/12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02"/>
    <s v="D"/>
    <d v="2024-12-31T00:00:00"/>
    <n v="22024005531"/>
    <s v="2024 03 9241 213"/>
    <n v="544.42999999999995"/>
    <x v="76"/>
    <s v="PIEZAS PARA REPARACIÓN BOMBA RECIRCULACIÓN CC MOSQUERA    Nº PRESUPUESTO:  1726/252/24 DEL 14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42"/>
    <s v="D"/>
    <d v="2024-12-31T00:00:00"/>
    <n v="22024005531"/>
    <s v="2024 03 9241 213"/>
    <n v="1686.74"/>
    <x v="76"/>
    <s v="REPARACIÓN DE EQUIPO CLIMATIZACION SALA EXPOSICIONES_RONDILLA Nº PRESUPUESTO:  1726/212/24 DEL 11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45"/>
    <s v="D"/>
    <d v="2024-12-31T00:00:00"/>
    <n v="22024005531"/>
    <s v="2024 03 9241 213"/>
    <n v="3220.29"/>
    <x v="76"/>
    <s v="PIEZAS REPARACIÓN CALDERA DE GAS NATURAL CC SEGUNDO MONTES Nº PRESUPUESTO: 1726/258/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81"/>
    <s v="D"/>
    <d v="2024-12-31T00:00:00"/>
    <n v="22024005531"/>
    <s v="2024 03 9241 213"/>
    <n v="619.52"/>
    <x v="76"/>
    <s v="REPARACIÓN MOTOR CLIMATIZADORA CC CASA CUNA    Nº PRESUPUESTO:  1726/256/24 DEL 04/12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84"/>
    <s v="D"/>
    <d v="2024-12-31T00:00:00"/>
    <n v="22024005531"/>
    <s v="2024 03 9241 213"/>
    <n v="1052.2"/>
    <x v="76"/>
    <s v="MATERIAL SUSTITUIDO EN OCTUBRE 2024 EN VARIOS CENTROS CIVICOS    Nº PRESUPUESTO:  1726/250/24 DEL 11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86"/>
    <s v="D"/>
    <d v="2024-12-31T00:00:00"/>
    <n v="22024005531"/>
    <s v="2024 03 9241 213"/>
    <n v="524.03"/>
    <x v="76"/>
    <s v="PIEZAS PARA REPARACIÓN DE BOMBA RECIRCULACIÓN CC ESGUEVA    Nº PRESUPUESTO:  1726/246/2 DE FECHA 11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88"/>
    <s v="D"/>
    <d v="2024-12-31T00:00:00"/>
    <n v="22024005531"/>
    <s v="2024 03 9241 213"/>
    <n v="4208.38"/>
    <x v="76"/>
    <s v="REPARACIÓN CALDERA DE GAS NATURAL CC CAMPILLO    Nº PRESUPUESTO:  1726/257/24 DEL 04/12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95"/>
    <s v="D"/>
    <d v="2024-12-31T00:00:00"/>
    <n v="22024005531"/>
    <s v="2024 03 9241 213"/>
    <n v="325.20999999999998"/>
    <x v="76"/>
    <s v="MATERIAL SUSTITUIDO EN JULIO 2024 EN VARIOS CENTROS CIVICOS    Nº PRESUPUESTO:  1726/247/24 DEL 11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097"/>
    <s v="D"/>
    <d v="2024-12-31T00:00:00"/>
    <n v="22024005531"/>
    <s v="2024 03 9241 213"/>
    <n v="446.49"/>
    <x v="76"/>
    <s v="REPARACIÓN BOMBA WILO ENFRIADORA CC DELICIAS FECHA: 10/07/2024    Nº PRESUPUESTO:  1726/229/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105"/>
    <s v="D"/>
    <d v="2024-12-31T00:00:00"/>
    <n v="22024005531"/>
    <s v="2024 03 9241 213"/>
    <n v="666.58"/>
    <x v="76"/>
    <s v="MATERIAL SUSTITUIDO EN SEPTIEMBRE 2024 EN VARIOS CENTROS CIVICOS    Nº PRESUPUESTO:  1726/249/24 DEL 11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107"/>
    <s v="D"/>
    <d v="2024-12-31T00:00:00"/>
    <n v="22024005531"/>
    <s v="2024 03 9241 213"/>
    <n v="772.46"/>
    <x v="76"/>
    <s v="MATERIAL SUSTITUIDO EN AGOSTO 2024 EN VARIOS CENTROS CIVICOS    Nº PRESUPUESTO:  1726/248/24 DEL 11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109"/>
    <s v="D"/>
    <d v="2024-12-31T00:00:00"/>
    <n v="22024005531"/>
    <s v="2024 03 9241 213"/>
    <n v="477.71"/>
    <x v="76"/>
    <s v="INTERRUPTORES DE FLUJO CC PARQUESOL    Nº PRESUPUESTO:  1726/251/24 DEL 11/11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111"/>
    <s v="D"/>
    <d v="2024-12-31T00:00:00"/>
    <n v="22024005531"/>
    <s v="2024 03 9241 213"/>
    <n v="867.52"/>
    <x v="76"/>
    <s v="MATERIAL SUSTITUIDO EN JUNIO 2024 EN VARIOS CENTROS CIVICOS    Nº PRESUPUESTO:  1726/230/24 DE FECHA 15/07/2024"/>
    <n v="30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55441"/>
    <s v="AD"/>
    <d v="2024-11-21T00:00:00"/>
    <n v="22024008642"/>
    <s v="2024 11 1321 626"/>
    <n v="11928.56"/>
    <x v="777"/>
    <s v="ADQUISICIÓN DE CÁMARAS DE VIDEOVIGILANCIA EN TÚNELES DE SAN ISIDRO Y SALUD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321"/>
    <s v="1321. Policía municipal"/>
    <s v="62"/>
    <s v="626"/>
  </r>
  <r>
    <n v="220240055089"/>
    <s v="AD"/>
    <d v="2024-11-20T00:00:00"/>
    <n v="22024006812"/>
    <s v="2024 09 4321 22799"/>
    <n v="11157.2"/>
    <x v="494"/>
    <s v="SERVICIO ASISTENCIA TECNICA EN DESARROLLO Y EVALUACION PROYECTO VALLADOLID CITY OF FILM RED UNESCO. 3 MESES"/>
    <s v="220"/>
    <s v="BARCELONA"/>
    <s v="BARCELONA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57800"/>
    <s v="AD"/>
    <d v="2024-12-03T00:00:00"/>
    <n v="22024008693"/>
    <s v="2024 02 9332 632"/>
    <n v="10836.24"/>
    <x v="1167"/>
    <s v="ADECUACIÓN INSTALACIÓN DE CLIMATIZACIÓN EN EDIF.SAN BENITO EN LA ZONA DE ENTRADA AL EDIFICIO."/>
    <s v="220"/>
    <s v="CUELLAR"/>
    <s v="SEGOVIA"/>
    <x v="0"/>
    <s v="AdDirec - Adjudicación Directa"/>
    <s v="SinC - Sin Criterio"/>
    <x v="0"/>
    <x v="3"/>
    <s v="6"/>
    <s v="6. Inversiones reales"/>
    <s v="02"/>
    <x v="2"/>
    <s v="9332"/>
    <s v="9332. Mantenimiento de edificios e instalaciones municipales"/>
    <s v="63"/>
    <s v="632"/>
  </r>
  <r>
    <n v="220240068494"/>
    <s v="D"/>
    <d v="2024-12-31T00:00:00"/>
    <n v="22024004613"/>
    <s v="2024 06 3321 629"/>
    <n v="416"/>
    <x v="189"/>
    <s v="Parpadea dos veces - DVD / Robot dreams - DVD / The forge - DVD / Una madre de Tokio - DVD / SOLAS DVD / EVANGELION: 3.0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56036"/>
    <s v="AD"/>
    <d v="2024-11-25T00:00:00"/>
    <n v="22024008830"/>
    <s v="2024 11 1361 22799"/>
    <n v="363"/>
    <x v="1168"/>
    <s v="Contratación de un servicio de preparación física on line para toda la plantilla del Servicio//SEISPC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799"/>
  </r>
  <r>
    <n v="220240069244"/>
    <s v="REIN"/>
    <d v="2024-12-31T00:00:00"/>
    <n v="22024003070"/>
    <s v="2024 06 3231 22799"/>
    <n v="-2574.4899999999998"/>
    <x v="408"/>
    <s v="IMPORTE NO JUSTIFICADO ALIMENTACION Y MATERIAL DIDACTICO E.I. EL GLOBO Y CABALLITO BLANCO CURSO 2023-2024. UNICAJA 11-12"/>
    <n v="891"/>
    <s v="MADRID"/>
    <s v="MADRID"/>
    <x v="0"/>
    <s v="PrAbier - Procedimiento Abierto"/>
    <s v="MultiC - MultiCriterio"/>
    <x v="1"/>
    <x v="3"/>
    <s v="2"/>
    <s v="2. Gastos corrientes en bienes y servicios"/>
    <s v="06"/>
    <x v="3"/>
    <s v="3231"/>
    <s v="3231. Escuelas infantiles"/>
    <s v="22"/>
    <s v="22799"/>
  </r>
  <r>
    <n v="220240057896"/>
    <s v="AD"/>
    <d v="2024-12-04T00:00:00"/>
    <n v="22024008691"/>
    <s v="2024 10 2312 22699"/>
    <n v="1363.67"/>
    <x v="70"/>
    <s v="AGENDAS PARA LOS VOLUNTARIOS DE LOS CENTROS DE VIDA ACTIVA, DIA DEL VOLUNTARIO EL 5 DE DICIEMBRE- INICIATIVAS SOCIALES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61632"/>
    <s v="AD"/>
    <d v="2024-12-18T00:00:00"/>
    <n v="22024009160"/>
    <s v="2024 11 1361 203"/>
    <n v="1432.05"/>
    <x v="559"/>
    <s v="ALQUILER BOTELLAS MODELO X2S DE OXIGENO MEDICINAL (13 UDS.) Y ALQUILER BOTELLA DE ARGÓN CON CO2 PARA OXICORTE//SEISPC"/>
    <s v="220"/>
    <s v="BARCELONA"/>
    <s v="BARCELONA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0"/>
    <s v="203"/>
  </r>
  <r>
    <n v="220240057752"/>
    <s v="AD"/>
    <d v="2024-12-03T00:00:00"/>
    <n v="22024008703"/>
    <s v="2024 06 3321 212"/>
    <n v="1443.29"/>
    <x v="1169"/>
    <s v="CTTO MENOR MEJORA ZONA ACCESO BIBLIOTECA PARQUESOL. 15 DÍAS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321"/>
    <s v="3321. Bibliotecas públicas"/>
    <s v="21"/>
    <s v="212"/>
  </r>
  <r>
    <n v="220240055087"/>
    <s v="AD/"/>
    <d v="2024-11-20T00:00:00"/>
    <n v="22023001967"/>
    <s v="2024 02 1511 619"/>
    <n v="-220064.1"/>
    <x v="892"/>
    <s v="RESOLUCIÓN (POR A. JUNTA DE GOBIERNO DEL 11.11.24)CONTRATO REURBANIZ. CM.VIEJO SIMANCAS TRAMO 1 (EXPTE.17/2022)."/>
    <s v="220"/>
    <s v="CARBAJOSA DE LA SAGRADA"/>
    <s v="SALAMANCA"/>
    <x v="2"/>
    <s v="PrAbier - Procedimiento Abierto"/>
    <s v="MultiC - MultiCriterio"/>
    <x v="1"/>
    <x v="3"/>
    <s v="6"/>
    <s v="6. Inversiones reales"/>
    <s v="02"/>
    <x v="2"/>
    <s v="1511"/>
    <s v="1511. Planficación y gestión del urbanismo"/>
    <s v="61"/>
    <s v="619"/>
  </r>
  <r>
    <n v="220240055088"/>
    <s v="AD/"/>
    <d v="2024-11-20T00:00:00"/>
    <n v="22024003184"/>
    <s v="2024 02 1511 619"/>
    <n v="-681989.91"/>
    <x v="892"/>
    <s v="RESOLUCIÓN POR A. JUNTA DE GOBIERNO DEL 11.11.24 CONTRATO OBRA URBANIZACIÓN CAMINO VIEJO SIMANCAS (LOTE 1)"/>
    <s v="220"/>
    <s v="CARBAJOSA DE LA SAGRADA"/>
    <s v="SALAMANCA"/>
    <x v="2"/>
    <s v="PrAbier - Procedimiento Abierto"/>
    <s v="MultiC - MultiCriterio"/>
    <x v="1"/>
    <x v="3"/>
    <s v="6"/>
    <s v="6. Inversiones reales"/>
    <s v="02"/>
    <x v="2"/>
    <s v="1511"/>
    <s v="1511. Planficación y gestión del urbanismo"/>
    <s v="61"/>
    <s v="619"/>
  </r>
  <r>
    <n v="220240064989"/>
    <s v="D"/>
    <d v="2024-12-31T00:00:00"/>
    <n v="22024000749"/>
    <s v="2024 02 9332 212"/>
    <n v="887.01"/>
    <x v="247"/>
    <s v="THERMOCAMERA CONNECT / ESCOBILLERO PLASTICO BLANCO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7847"/>
    <s v="D"/>
    <d v="2024-12-31T00:00:00"/>
    <n v="22024000749"/>
    <s v="2024 02 9332 212"/>
    <n v="88.68"/>
    <x v="247"/>
    <s v="COFRE HERRAM. Nº53 775X472X493MM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7535"/>
    <s v="D"/>
    <d v="2024-12-31T00:00:00"/>
    <n v="22024000437"/>
    <s v="2024 10 2311 212"/>
    <n v="79.58"/>
    <x v="193"/>
    <s v="F - 13663 - SILICONA+ADHESIVO CEAS DELICIAS-CANTERAC Y BOMBILLO+CERRADURA VVDA ALOJ PROV ARZ.GARCIA GOLDARAZ 13-1A -MAOR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1"/>
    <s v="2311. Intervención social"/>
    <s v="21"/>
    <s v="212"/>
  </r>
  <r>
    <n v="220240066954"/>
    <s v="D"/>
    <d v="2024-12-31T00:00:00"/>
    <n v="22024002471"/>
    <s v="2024 08 1341 22699"/>
    <n v="24.22"/>
    <x v="247"/>
    <s v="T. DIN 933 8.8 ZN  8X100 / TO.GUIA M8X25 27-18/28-30 106485"/>
    <n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5"/>
    <s v="1341"/>
    <s v="1341. Movilidad"/>
    <s v="22"/>
    <s v="22699"/>
  </r>
  <r>
    <n v="220240067399"/>
    <s v="D"/>
    <d v="2024-12-31T00:00:00"/>
    <n v="22024000941"/>
    <s v="2024 06 3321 212"/>
    <n v="72.16"/>
    <x v="195"/>
    <s v="EST.BROC.GILLCUT HSS 1-13 X 0.50 OFERT VIRMA / *TAPA PASACABLES 60MM NEGRO MICEL / INTERRUPTOR CONMUTADO ESTANCO DH 36.5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67650"/>
    <s v="D"/>
    <d v="2024-12-31T00:00:00"/>
    <n v="22024000506"/>
    <s v="2024 10 2412 22199"/>
    <n v="69.430000000000007"/>
    <x v="192"/>
    <s v="SUMINISTRO DE BROCHA VIROLA MAGENTA TODO PINT.Nº8 UDPARA EL CURSO DE  PINTURA DECORATIVA VI MIXTO/23/VA0007 )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4938"/>
    <s v="D"/>
    <d v="2024-12-31T00:00:00"/>
    <n v="22024000940"/>
    <s v="2024 06 3232 212"/>
    <n v="68.69"/>
    <x v="249"/>
    <s v="SACO DE ARENA FINA 30KG / SACO DE GRAVA 25 KG / SACO DE ESCAYOLA // COLEGIOS PÚBLICO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6892"/>
    <s v="D"/>
    <d v="2024-12-31T00:00:00"/>
    <n v="22024008790"/>
    <s v="2024 11 1361 22199"/>
    <n v="67.599999999999994"/>
    <x v="287"/>
    <s v="ACEITE AGR 10W30 5L AD / TRA/TRA - TASA RECIL.ACEITE LUB.RD679-2006 / POOL/1770 - LIMPIASALPICADEROS 1000ML/SEISPC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61"/>
    <s v="1361. Prevención y extinción de incencios"/>
    <s v="22"/>
    <s v="22199"/>
  </r>
  <r>
    <n v="220240061098"/>
    <s v="AD"/>
    <d v="2024-12-17T00:00:00"/>
    <n v="22024008937"/>
    <s v="2024 05 4312 22699"/>
    <n v="1451.47"/>
    <x v="1170"/>
    <s v="CONTRATO SUMINISTRO, COLOCACION E INSTALACION DE PRODUCTOS DE HIGIENE Y LIMPIEZA PARA LOS ASEOS DEL MERCADO RONDILLA."/>
    <s v="220"/>
    <s v="VALLADOLID"/>
    <s v="VALLADOLID"/>
    <x v="1"/>
    <s v="AdDirec - Adjudicación Directa"/>
    <s v="SinC - Sin Criterio"/>
    <x v="0"/>
    <x v="3"/>
    <s v="2"/>
    <s v="2. Gastos corrientes en bienes y servicios"/>
    <s v="05"/>
    <x v="0"/>
    <s v="4312"/>
    <s v="4312. Mercados"/>
    <s v="22"/>
    <s v="22699"/>
  </r>
  <r>
    <n v="220240061627"/>
    <s v="AD"/>
    <d v="2024-12-18T00:00:00"/>
    <n v="22024009178"/>
    <s v="2024 10 2314 22613"/>
    <n v="1452"/>
    <x v="1110"/>
    <s v="ALQUILER MAQUINAS DE CONFETI EVENTO JUVENIL CAMPAJUVAS DICIEMBRE 2024"/>
    <s v="220"/>
    <s v="VILLANUBLA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57951"/>
    <s v="AD"/>
    <d v="2024-12-04T00:00:00"/>
    <n v="22024009090"/>
    <s v="2024 10 2311 22199"/>
    <n v="1462.77"/>
    <x v="925"/>
    <s v="COMPRA DE ONCE COLCHONES PARA EL CENTRO INTEGRADO PSH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199"/>
  </r>
  <r>
    <n v="220240056030"/>
    <s v="AD"/>
    <d v="2024-11-25T00:00:00"/>
    <n v="22024008831"/>
    <s v="2024 03 9241 22609"/>
    <n v="1485"/>
    <x v="1171"/>
    <s v="PROGRAMACIÓN NAVIDAD: 3 ACTUACIONES DE MAGO &quot;&quot;SORTILEGIOS&quot;&quot; EN C.C. CANAL DE CASTILLA, ESGUEVA Y PARQUESOL"/>
    <s v="220"/>
    <s v="ZAMORA"/>
    <s v="ZAMOR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0745"/>
    <s v="AD"/>
    <d v="2024-10-28T00:00:00"/>
    <n v="22024007737"/>
    <s v="2024 10 2312 22606"/>
    <n v="1500"/>
    <x v="1172"/>
    <s v="PARTICIPACION EN  ACTIVIDADES DE LA MESA REDONDA  DE LA SOLEDAD NO DESEADA  SE CELEBRA EL 17 Y 18 DE OCTUBRE- INICI.SOC.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06"/>
  </r>
  <r>
    <n v="220240055997"/>
    <s v="AD"/>
    <d v="2024-11-25T00:00:00"/>
    <n v="22024008725"/>
    <s v="2024 03 9241 22609"/>
    <n v="1540"/>
    <x v="1107"/>
    <s v="NAVIDAD 2024: 3 ACTUACIONES DEL MAGO OSKI EN C.C. CASA CUNA Y RONDILLA Y C.M. LA OVERUELA (OBRA &quot;&quot;MAGIC OF CHRISTMAS&quot;&quot;)"/>
    <s v="220"/>
    <s v="SALAMANCA"/>
    <s v="SALAMANC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3730"/>
    <s v="AD"/>
    <d v="2024-11-13T00:00:00"/>
    <n v="22024007672"/>
    <s v="2024 11 1321 212"/>
    <n v="10808.32"/>
    <x v="1173"/>
    <s v="TRABAJOS DE PINTURA DE REJAS ALEROS Y MOCHETAS DE FACHADA EN DISTRITO 2 DE POLICÍA MUNICIPAL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1"/>
    <s v="212"/>
  </r>
  <r>
    <n v="220240062752"/>
    <s v="AD"/>
    <d v="2024-12-23T00:00:00"/>
    <n v="22024009411"/>
    <s v="2024 07 1711 22799"/>
    <n v="7778.18"/>
    <x v="679"/>
    <s v="TRABAJOS DE REPARACION ZONA EXTERIOR AJARDINADA DEL APARCAMIENTO DE LA FERIA DE MUESTRAS.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64674"/>
    <s v="AD"/>
    <d v="2024-12-31T00:00:00"/>
    <n v="22024008822"/>
    <s v="2024 10 2314 22799"/>
    <n v="8225.2999999999993"/>
    <x v="677"/>
    <s v="REDACCION DEL PROYECTO MODIFICADO Y DIRECCION FACULTATIVA PARA LAS OBRAS DE REFORMA EDIF.INST.JUVENIL AMBIENTAL EL PINAR"/>
    <n v="220"/>
    <s v="VALLADOLID"/>
    <s v="VALLADOLID"/>
    <x v="0"/>
    <s v="PrAbier - Procedimiento Abierto"/>
    <s v="MultiC - MultiCriterio"/>
    <x v="2"/>
    <x v="3"/>
    <s v="2"/>
    <s v="2. Gastos corrientes en bienes y servicios"/>
    <s v="10"/>
    <x v="7"/>
    <s v="2314"/>
    <s v="2314. Centro de programas juveniles"/>
    <s v="22"/>
    <s v="22799"/>
  </r>
  <r>
    <n v="220240064893"/>
    <s v="D"/>
    <d v="2024-12-31T00:00:00"/>
    <n v="22024000940"/>
    <s v="2024 06 3232 212"/>
    <n v="66.099999999999994"/>
    <x v="192"/>
    <s v="MATERIALES DE PINTURA // CEIP GONZALO DE CÓRDOBA.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1375"/>
    <s v="AD"/>
    <d v="2024-10-30T00:00:00"/>
    <n v="22024008030"/>
    <s v="2024 01 9207 22699"/>
    <n v="1560.9"/>
    <x v="121"/>
    <s v="ADJUDICA INSTALACIONES TEMPORALES TOMAS DE CORRIENTE EN VARIOS ACTOS OFICIALES Y DE COLABORACIÓN INTERISTUCIONAL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699"/>
  </r>
  <r>
    <n v="220240054037"/>
    <s v="AD"/>
    <d v="2024-11-18T00:00:00"/>
    <n v="22024008114"/>
    <s v="2024 11 1321 632"/>
    <n v="10744.8"/>
    <x v="1174"/>
    <s v="ACONDICIONAMIENTO SUELO Y PAREDES DEPÓSITO EL PERAL"/>
    <s v="220"/>
    <s v="VALLADOLID"/>
    <s v="VALLADOLID"/>
    <x v="0"/>
    <s v="AdDirec - Adjudicación Directa"/>
    <s v="SinC - Sin Criterio"/>
    <x v="0"/>
    <x v="3"/>
    <s v="6"/>
    <s v="6. Inversiones reales"/>
    <s v="11"/>
    <x v="1"/>
    <s v="1321"/>
    <s v="1321. Policía municipal"/>
    <s v="63"/>
    <s v="632"/>
  </r>
  <r>
    <n v="220240053853"/>
    <s v="AD"/>
    <d v="2024-11-15T00:00:00"/>
    <n v="22024008389"/>
    <s v="2024 03 9241 22199"/>
    <n v="1586.92"/>
    <x v="164"/>
    <s v="SUMINISTRO DE RÓTULOS Y PLACAS PARA CENTROS CÍVICOS JOSÉ LUIS MOSQUERA Y PARQUESOL."/>
    <s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52198"/>
    <s v="AD"/>
    <d v="2024-11-05T00:00:00"/>
    <n v="22024008068"/>
    <s v="2024 03 9241 22602"/>
    <n v="1588.13"/>
    <x v="1175"/>
    <s v="DISEÑO Y MAQUETACIÓN DE LA MEMORIA 2023 DEL SERVICIO DE PARTICIPACIÓN CIUDADANA.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2"/>
  </r>
  <r>
    <n v="220240063513"/>
    <s v="AD"/>
    <d v="2024-12-27T00:00:00"/>
    <n v="22024009500"/>
    <s v="2024 06 3231 22614"/>
    <n v="1600"/>
    <x v="1176"/>
    <s v="SUMINISTRO DE CHOCOLATE CON CHURROS EN LA CUPULA DEL MILENIO. HISPANOAMERICA SE ENCUENTRA EN VALLADOLID. 27-12"/>
    <n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63544"/>
    <s v="AD"/>
    <d v="2024-12-27T00:00:00"/>
    <n v="22024009098"/>
    <s v="2024 08 1651 214"/>
    <n v="1601.49"/>
    <x v="564"/>
    <s v="Reparación mantenimiento de los vehículos de gas Renault Megane 0651DND, 9992 FVL, 5466 GHW, 0556 FVP"/>
    <n v="220"/>
    <s v="LA CISTERNIGA"/>
    <s v="VALLADOLID"/>
    <x v="0"/>
    <s v="AdDirec - Adjudicación Directa"/>
    <s v="SinC - Sin Criterio"/>
    <x v="0"/>
    <x v="3"/>
    <s v="2"/>
    <s v="2. Gastos corrientes en bienes y servicios"/>
    <s v="08"/>
    <x v="5"/>
    <s v="1651"/>
    <s v="1651. Alumbrado público"/>
    <s v="21"/>
    <s v="214"/>
  </r>
  <r>
    <n v="220240055433"/>
    <s v="AD/"/>
    <d v="2024-11-21T00:00:00"/>
    <n v="22024001309"/>
    <s v="2024 11 3111 22799"/>
    <n v="-6218.08"/>
    <x v="883"/>
    <s v="CONTRATO SERVICIO ADIESTRADOR CANINO PARA CENTRO MUNICIPAL DE PROTECCIÓN ANIMAL - 1ª PRORROGA"/>
    <s v="220"/>
    <s v="VALLADOLID"/>
    <s v="VALLADOLID"/>
    <x v="0"/>
    <s v="PrAbier - Procedimiento Abierto"/>
    <s v="MultiC - MultiCriterio"/>
    <x v="1"/>
    <x v="3"/>
    <s v="2"/>
    <s v="2. Gastos corrientes en bienes y servicios"/>
    <s v="11"/>
    <x v="1"/>
    <s v="3111"/>
    <s v="3111. Protección de la salubridad pública"/>
    <s v="22"/>
    <s v="22799"/>
  </r>
  <r>
    <n v="220240064926"/>
    <s v="ADO"/>
    <d v="2024-12-31T00:00:00"/>
    <n v="22024009544"/>
    <s v="2024 05 4312 22799"/>
    <n v="2718.75"/>
    <x v="375"/>
    <s v="4º TRIMESTRE (FASE 2) Nºexp: 05_IDEEC_CONT SE_05_2022_1_CONT_MARKETPLACE.PLATAFORMA VENTA ON-LINE PARA EL COMERCIO VA."/>
    <n v="240"/>
    <s v="BASAURI"/>
    <s v="BIZKAIA"/>
    <x v="0"/>
    <s v="PrAbier - Procedimiento Abierto"/>
    <s v="MultiC - MultiCriterio"/>
    <x v="1"/>
    <x v="3"/>
    <s v="2"/>
    <s v="2. Gastos corrientes en bienes y servicios"/>
    <s v="05"/>
    <x v="0"/>
    <s v="4312"/>
    <s v="4312. Mercados"/>
    <s v="22"/>
    <s v="22799"/>
  </r>
  <r>
    <n v="220240057937"/>
    <s v="AD"/>
    <d v="2024-12-04T00:00:00"/>
    <n v="22024008795"/>
    <s v="2024 03 9241 623"/>
    <n v="9680"/>
    <x v="18"/>
    <s v="SUMINISTRO E INSTALACIÓN DE PANTALLAS ACÚSTICAS EN NUEVO CENTRO CÍVICO LAS FLORES"/>
    <s v="220"/>
    <s v="PEREIRO DE AGUIAR"/>
    <s v="OURENSE"/>
    <x v="2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3"/>
  </r>
  <r>
    <n v="220240055091"/>
    <s v="AD"/>
    <d v="2024-11-20T00:00:00"/>
    <n v="22024008645"/>
    <s v="2024 10 2313 22699"/>
    <n v="1615.35"/>
    <x v="716"/>
    <s v="DISEÑO E IMPRESIÓN 800 CALENDARIOS SOBREMESA &quot;&quot;LAS PERSONAS CON DISCAPACIDAD EN LA VIDA COTIDIANA&quot;&quot; ÁREA SERVICIOS SOCIALE"/>
    <s v="220"/>
    <s v="LEON"/>
    <s v="LEON"/>
    <x v="0"/>
    <s v="AdDirec - Adjudicación Directa"/>
    <s v="SinC - Sin Criterio"/>
    <x v="0"/>
    <x v="3"/>
    <s v="2"/>
    <s v="2. Gastos corrientes en bienes y servicios"/>
    <s v="10"/>
    <x v="7"/>
    <s v="2313"/>
    <s v="2313. Dirección del área de personas mayores, familia y servicios sociales"/>
    <s v="22"/>
    <s v="22699"/>
  </r>
  <r>
    <n v="220240064581"/>
    <s v="AD"/>
    <d v="2024-12-30T00:00:00"/>
    <n v="22024009632"/>
    <s v="2024 08 1341 22799"/>
    <n v="1633.5"/>
    <x v="1177"/>
    <s v="DISEÑO CAMPAÑA &quot;&quot;MÁS FAMILIA, MÁS MOVILIDAD&quot;&quot;"/>
    <n v="220"/>
    <s v="VALLADOLID"/>
    <s v="VALLADOLID"/>
    <x v="0"/>
    <s v="AdDirec - Adjudicación Directa"/>
    <s v="SinC - Sin Criterio"/>
    <x v="0"/>
    <x v="3"/>
    <s v="2"/>
    <s v="2. Gastos corrientes en bienes y servicios"/>
    <s v="08"/>
    <x v="5"/>
    <s v="1341"/>
    <s v="1341. Movilidad"/>
    <s v="22"/>
    <s v="22799"/>
  </r>
  <r>
    <n v="220240057976"/>
    <s v="AD"/>
    <d v="2024-12-04T00:00:00"/>
    <n v="22024009002"/>
    <s v="2024 01 4331 625"/>
    <n v="9097.52"/>
    <x v="924"/>
    <s v="CONTRATACIÓN DEL SUMINISTRO DE MOBILIARIO PARA LA AGENCIA DE INNOVACIÓN Y DESARROLLO ECONÓMICO DE VALLADOLID"/>
    <s v="220"/>
    <s v="BARBERÁ DEL VALLÉS"/>
    <s v="BARCELONA"/>
    <x v="1"/>
    <s v="AdDirec - Adjudicación Directa"/>
    <s v="SinC - Sin Criterio"/>
    <x v="0"/>
    <x v="3"/>
    <s v="6"/>
    <s v="6. Inversiones reales"/>
    <s v="01"/>
    <x v="10"/>
    <s v="4331"/>
    <s v="4331. Desarrollo empresarial"/>
    <s v="62"/>
    <s v="625"/>
  </r>
  <r>
    <n v="220240057903"/>
    <s v="AD"/>
    <d v="2024-12-04T00:00:00"/>
    <n v="22024008820"/>
    <s v="2024 03 9241 22609"/>
    <n v="1694"/>
    <x v="313"/>
    <s v="PROGRAMACIÓN NAVIDAD: 3 ACTUACIONES DE MAGO FREDDY VARÓ EN CC. ZONA ESTE, ESGUEVA Y C.M. PINAR DE ANTEQUERA"/>
    <s v="220"/>
    <s v="MEDINA DEL CAMPO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56032"/>
    <s v="AD"/>
    <d v="2024-11-25T00:00:00"/>
    <n v="22024008915"/>
    <s v="2024 03 9241 22609"/>
    <n v="1694"/>
    <x v="1048"/>
    <s v="PROGRAMACIÓN NAVIDAD: 3 ESPECTÁCULOS &quot;&quot;ESTO ES MAGIA&quot;&quot; EN C.C. PILARICA, DELICIAS Y PARQUESOL"/>
    <s v="220"/>
    <s v="SARDON DE DUERO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4557"/>
    <s v="AD"/>
    <d v="2024-12-30T00:00:00"/>
    <n v="22024009011"/>
    <s v="2024 10 2312 210"/>
    <n v="8736.2000000000007"/>
    <x v="1178"/>
    <s v="PODA DE ARBOLES DE GRAN TAMAÑO DEL CVA DELICIAS- INICIATIVAS SOCIALES"/>
    <n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0"/>
  </r>
  <r>
    <n v="220240057904"/>
    <s v="AD"/>
    <d v="2024-12-04T00:00:00"/>
    <n v="22024008722"/>
    <s v="2024 03 9241 22609"/>
    <n v="1754.5"/>
    <x v="304"/>
    <s v="NAVIDAD 2024: 3 ACTUACIONES DE FERRIS EL MAGO EN C.C. JOSÉ MARÍA LUELMO Y C.M. LAS FLORES Y EL CAMPILLO"/>
    <s v="220"/>
    <s v="RIUDELLOTS DE LA SELVA"/>
    <s v="GIRONA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9"/>
  </r>
  <r>
    <n v="220240061694"/>
    <s v="AD"/>
    <d v="2024-12-18T00:00:00"/>
    <n v="22024009386"/>
    <s v="2024 11 3111 623"/>
    <n v="1776.69"/>
    <x v="1179"/>
    <s v="ADQUISICION PANTALLA MULTIMEDIA TELEVISION PARA CENTRO MUNICIPAL DE PROTECCION ANIMAL"/>
    <s v="220"/>
    <s v="S. CUGAT VALL"/>
    <s v="BARCELONA"/>
    <x v="1"/>
    <s v="AdDirec - Adjudicación Directa"/>
    <s v="SinC - Sin Criterio"/>
    <x v="0"/>
    <x v="3"/>
    <s v="6"/>
    <s v="6. Inversiones reales"/>
    <s v="11"/>
    <x v="1"/>
    <s v="3111"/>
    <s v="3111. Protección de la salubridad pública"/>
    <s v="62"/>
    <s v="623"/>
  </r>
  <r>
    <n v="220240064568"/>
    <s v="AD"/>
    <d v="2024-12-30T00:00:00"/>
    <n v="22024009316"/>
    <s v="2024 03 9241 625"/>
    <n v="1793.22"/>
    <x v="1077"/>
    <s v="SUMINISTRO DE 8 POSTES CON CINTA RETRÁCTIL (CATENARIAS) PARA LAS EXPOSICIONES EN C.C. ZONA SUR"/>
    <n v="220"/>
    <s v="CACERES"/>
    <s v="CACERES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5"/>
  </r>
  <r>
    <n v="220240055090"/>
    <s v="AD"/>
    <d v="2024-11-20T00:00:00"/>
    <n v="22024008641"/>
    <s v="2024 10 2313 22699"/>
    <n v="1795.64"/>
    <x v="716"/>
    <s v="DISEÑO E IMPRESION 100 CALENDARIOS PARED &quot;&quot;LAS PERSONAS CON DISCAPACIDAD EN LA VIDA COTIDIANA&quot;&quot;. ÁREA  SERVICIOS SOCIALES"/>
    <s v="220"/>
    <s v="LEON"/>
    <s v="LEON"/>
    <x v="0"/>
    <s v="AdDirec - Adjudicación Directa"/>
    <s v="SinC - Sin Criterio"/>
    <x v="0"/>
    <x v="3"/>
    <s v="2"/>
    <s v="2. Gastos corrientes en bienes y servicios"/>
    <s v="10"/>
    <x v="7"/>
    <s v="2313"/>
    <s v="2313. Dirección del área de personas mayores, familia y servicios sociales"/>
    <s v="22"/>
    <s v="22699"/>
  </r>
  <r>
    <n v="220240046596"/>
    <s v="AD"/>
    <d v="2024-10-07T00:00:00"/>
    <n v="22024007501"/>
    <s v="2024 07 1721 22112"/>
    <n v="1815"/>
    <x v="540"/>
    <s v="BATERIAS SONOMETROS INTEMPERIE ZONA ZAS SAN MIGUEL"/>
    <s v="220"/>
    <s v="BURGOS"/>
    <s v="BURGOS"/>
    <x v="1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112"/>
  </r>
  <r>
    <n v="220240057935"/>
    <s v="AD"/>
    <d v="2024-12-04T00:00:00"/>
    <n v="22024008841"/>
    <s v="2024 01 4331 22799"/>
    <n v="1815"/>
    <x v="1180"/>
    <s v="GESTIÓN DE LA SECRETARÍA TÉCNICA DE LA RED DE CIUDADES CENCYL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4573"/>
    <s v="AD"/>
    <d v="2024-12-30T00:00:00"/>
    <n v="22024009543"/>
    <s v="2024 02 9332 213"/>
    <n v="1842.89"/>
    <x v="146"/>
    <s v="REPARACIÓN AVERÍA INSTALACIÓN ARCHIVO MUNICIPAL"/>
    <n v="220"/>
    <s v="ALBACETE"/>
    <s v="ALBACETE"/>
    <x v="1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1"/>
    <s v="213"/>
  </r>
  <r>
    <n v="220240061663"/>
    <s v="AD"/>
    <d v="2024-12-18T00:00:00"/>
    <n v="22024009250"/>
    <s v="2024 11 1321 22699"/>
    <n v="1887.6"/>
    <x v="768"/>
    <s v="ANÁLISIS DE DROGAS REALIZADOS DURANTE LOS MESES DE AGOSTO-SEPTIEMBRE-OCTUBRE"/>
    <s v="220"/>
    <s v="SANTIAGO DE COMPOSTELA"/>
    <s v="LA CORUÑA"/>
    <x v="0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699"/>
  </r>
  <r>
    <n v="220240046850"/>
    <s v="AD"/>
    <d v="2024-10-09T00:00:00"/>
    <n v="22024007494"/>
    <s v="2024 10 2312 22617"/>
    <n v="1926"/>
    <x v="632"/>
    <s v="CELEBRACION DIA  INTERNACIONAL DE LAS PERSONAS CON DISCAPACIDAD, ACTUACION MUSICAL   EN 2024"/>
    <s v="220"/>
    <s v="HOSPITALET"/>
    <s v="BARCELONA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17"/>
  </r>
  <r>
    <n v="220240053218"/>
    <s v="AD"/>
    <d v="2024-11-07T00:00:00"/>
    <n v="22024007908"/>
    <s v="2024 10 2314 22799"/>
    <n v="1934.61"/>
    <x v="679"/>
    <s v="RETIRADA DE RAMAS CAÍDAS POR TEMPORAL Y PODA EN ZONA JOVEN PINAR / OCTU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799"/>
  </r>
  <r>
    <n v="220240056014"/>
    <s v="AD"/>
    <d v="2024-11-25T00:00:00"/>
    <n v="22024008808"/>
    <s v="2024 01 4331 22799"/>
    <n v="1971.37"/>
    <x v="1152"/>
    <s v="VIAJE PARTICIPACIÓN AYTO DE VALLADOLID EN EL EVENTO DE LA COP29-CONFERENCIA NACIONES UNIDAS SOBRE EL CAMBIO CLIMÁTICO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2311"/>
    <s v="AD"/>
    <d v="2024-11-05T00:00:00"/>
    <n v="22024008119"/>
    <s v="2024 11 1621 623"/>
    <n v="1999.29"/>
    <x v="1022"/>
    <s v="ADQUISICIÓN DE PAPELERAS PARA EVENTOS EN LA PLAZA MAYOR. SERVICIO DE LIMPIEZA."/>
    <s v="220"/>
    <s v="PARC DE LA COTE JOIRE"/>
    <s v="WASQUEHAL CEDEX"/>
    <x v="1"/>
    <s v="AdDirec - Adjudicación Directa"/>
    <s v="SinC - Sin Criterio"/>
    <x v="0"/>
    <x v="3"/>
    <s v="6"/>
    <s v="6. Inversiones reales"/>
    <s v="11"/>
    <x v="1"/>
    <s v="1621"/>
    <s v="1621. Recogida de residuos"/>
    <s v="62"/>
    <s v="623"/>
  </r>
  <r>
    <n v="220240053169"/>
    <s v="AD"/>
    <d v="2024-11-07T00:00:00"/>
    <n v="22024007884"/>
    <s v="2024 02 1511 609"/>
    <n v="8130.87"/>
    <x v="1047"/>
    <s v="C.CALIDAD (LOTE 2) ASISTENCIA TÉCNICA OBRAS CONST. GEODA EN PLAZA DE LA COMUNICACIÓN. EXPTE.18/22."/>
    <s v="220"/>
    <s v="ALCOBENDAS"/>
    <s v="MADRID"/>
    <x v="0"/>
    <s v="PrAbier - Procedimiento Abierto"/>
    <s v="MultiC - MultiCriterio"/>
    <x v="2"/>
    <x v="3"/>
    <s v="6"/>
    <s v="6. Inversiones reales"/>
    <s v="02"/>
    <x v="2"/>
    <s v="1511"/>
    <s v="1511. Planficación y gestión del urbanismo"/>
    <s v="60"/>
    <s v="609"/>
  </r>
  <r>
    <n v="220240065327"/>
    <s v="AD"/>
    <d v="2024-12-31T00:00:00"/>
    <n v="22024009490"/>
    <s v="2024 10 2311 22199"/>
    <n v="7998.1"/>
    <x v="925"/>
    <s v="COMPRA DE 19 CAMAS PARA EL CENTRO INTEGRADO PSH PARA SUSTITUIR LAS DESGASTADAS E INSALUBRES"/>
    <n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199"/>
  </r>
  <r>
    <n v="220240055084"/>
    <s v="AD"/>
    <d v="2024-11-20T00:00:00"/>
    <n v="22024008678"/>
    <s v="2024 06 3232 632"/>
    <n v="7260"/>
    <x v="421"/>
    <s v="CTTO OBRAS: RENOVACIÓN ZONA PARQUE INFANTIL PATIO COLEGIO FRANCISCO DE QUEVEDO C/GRANADOS. PLZ EJ: 20 DÍAS"/>
    <s v="220"/>
    <s v="VALLADOLID"/>
    <s v="VALLADOLID"/>
    <x v="2"/>
    <s v="AdDirec - Adjudicación Directa"/>
    <s v="SinC - Sin Criterio"/>
    <x v="0"/>
    <x v="3"/>
    <s v="6"/>
    <s v="6. Inversiones reales"/>
    <s v="06"/>
    <x v="3"/>
    <s v="3232"/>
    <s v="3232. Conservación y mantenimiento centros educación infantil y primaria"/>
    <s v="63"/>
    <s v="632"/>
  </r>
  <r>
    <n v="220240048998"/>
    <s v="AD"/>
    <d v="2024-10-18T00:00:00"/>
    <n v="22024000888"/>
    <s v="2024 06 3232 213"/>
    <n v="2129.6"/>
    <x v="436"/>
    <s v="INSPECCIONES REGLAMENTARIAS DE BAJA TENSIÓN EN LAS INSTALACIONES ELECTRICAS DE 11 COLEGIOS."/>
    <s v="220"/>
    <s v="LA CISTERNIGA"/>
    <s v="VALLADOLID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3"/>
  </r>
  <r>
    <n v="220240064082"/>
    <s v="AD/"/>
    <d v="2024-12-30T00:00:00"/>
    <n v="22024002800"/>
    <s v="2024 05 4312 22799"/>
    <n v="-843.75"/>
    <x v="375"/>
    <s v="CONTRATO SERVICIO PARA LA OPERATIVA DE UNA PLATAFORMA DE VENTA ON-LINE (MARKETPLACE) PARA EL COMERCIO DE VALLADOLID"/>
    <n v="220"/>
    <s v="BASAURI"/>
    <s v="BIZKAIA"/>
    <x v="0"/>
    <s v="PrAbier - Procedimiento Abierto"/>
    <s v="MultiC - MultiCriterio"/>
    <x v="1"/>
    <x v="3"/>
    <s v="2"/>
    <s v="2. Gastos corrientes en bienes y servicios"/>
    <s v="05"/>
    <x v="0"/>
    <s v="4312"/>
    <s v="4312. Mercados"/>
    <s v="22"/>
    <s v="22799"/>
  </r>
  <r>
    <n v="220240055086"/>
    <s v="AD"/>
    <d v="2024-11-20T00:00:00"/>
    <n v="22024005700"/>
    <s v="2024 03 9241 632"/>
    <n v="2172.54"/>
    <x v="897"/>
    <s v="SPC 115/2024 OBRA DE MODIFICACIÓN DE LA BIBLIOTECA DE PARQUESOL (COMPLEMENTARIO AD 920240013057)"/>
    <s v="220"/>
    <s v="MEDINA DEL CAMPO"/>
    <s v="VALLADOLID"/>
    <x v="2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61442"/>
    <s v="AD"/>
    <d v="2024-12-18T00:00:00"/>
    <n v="22024009183"/>
    <s v="2024 06 3232 212"/>
    <n v="7259.99"/>
    <x v="1181"/>
    <s v="REPARACIÓN DE VALLADO // CEIP TIERNO GALVÁN"/>
    <s v="220"/>
    <s v="VALLADOLID"/>
    <s v="VALLADOLID"/>
    <x v="2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55082"/>
    <s v="AD"/>
    <d v="2024-11-20T00:00:00"/>
    <n v="22024008672"/>
    <s v="2024 07 1701 22799"/>
    <n v="7253.95"/>
    <x v="2"/>
    <s v="SERVICIO DE IDENTIDAD GRÁFICA Y VISUAL DE LA MARCA GLOVALL. PLAZO: HASTA EL 31 DE DICIEMBRE DE 2024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01"/>
    <s v="1701. Dirección del área de medio ambiente"/>
    <s v="22"/>
    <s v="22799"/>
  </r>
  <r>
    <n v="220240053856"/>
    <s v="AD"/>
    <d v="2024-11-15T00:00:00"/>
    <n v="22024008475"/>
    <s v="2024 11 1621 623"/>
    <n v="7235.17"/>
    <x v="1182"/>
    <s v="ADQUISICIÓN DE CARRITOS DE BARRIDO MANUAL. SERVICIO DE LIMPIEZA."/>
    <s v="220"/>
    <s v="ARAHAL"/>
    <s v="SEVILLA"/>
    <x v="1"/>
    <s v="AdDirec - Adjudicación Directa"/>
    <s v="SinC - Sin Criterio"/>
    <x v="0"/>
    <x v="3"/>
    <s v="6"/>
    <s v="6. Inversiones reales"/>
    <s v="11"/>
    <x v="1"/>
    <s v="1621"/>
    <s v="1621. Recogida de residuos"/>
    <s v="62"/>
    <s v="623"/>
  </r>
  <r>
    <n v="220240051149"/>
    <s v="AD"/>
    <d v="2024-10-29T00:00:00"/>
    <n v="22024007878"/>
    <s v="2024 10 2311 22699"/>
    <n v="2211.3000000000002"/>
    <x v="1183"/>
    <s v="ADQUISICION DE 70 SACOS DE DORMIR PARA REPARTIR A PERSONAS SIN HOGAR DURANTE OLA DE FRIO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699"/>
  </r>
  <r>
    <n v="220240053213"/>
    <s v="AD"/>
    <d v="2024-11-07T00:00:00"/>
    <n v="22024008087"/>
    <s v="2024 10 2311 22799"/>
    <n v="2220"/>
    <x v="1184"/>
    <s v="PROYECTO EDUCAR EN FAMILIA. PROGRAMA DE HABILIDADES PARENTALES EN SIT. DE EXCLUSION SOCIAL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2"/>
    <s v="22799"/>
  </r>
  <r>
    <n v="220240062632"/>
    <s v="AD"/>
    <d v="2024-12-23T00:00:00"/>
    <n v="22024009237"/>
    <s v="2024 0850 1532 619"/>
    <n v="6784.35"/>
    <x v="39"/>
    <s v="Certificación 3 y final del contrato de obras de carril bici en el barrio de la Overuela (exp. 45/2023 SETM)"/>
    <s v="220"/>
    <s v="LAGUNA DE DUERO"/>
    <s v="VALLADOLID"/>
    <x v="2"/>
    <s v="PrAbier - Procedimiento Abierto"/>
    <s v="MultiC - MultiCriterio"/>
    <x v="1"/>
    <x v="3"/>
    <n v="6"/>
    <s v="6. Inversiones reales"/>
    <s v="08"/>
    <x v="5"/>
    <n v="1532"/>
    <s v="1532. Pavimentación vias públicas y otros servicios urbanísticos"/>
    <n v="61"/>
    <n v="619"/>
  </r>
  <r>
    <n v="220240048003"/>
    <s v="AD"/>
    <d v="2024-10-14T00:00:00"/>
    <n v="22024007358"/>
    <s v="2024 01 4331 626"/>
    <n v="7193.69"/>
    <x v="1185"/>
    <s v="SUMINISTRO EQUIPOS PARA LA INFORMACIÓN AGENCIA DE INNOVACIÓN. PANTALLA Y MONITORES"/>
    <s v="220"/>
    <s v="VALLADOLID"/>
    <s v="VALLADOLID"/>
    <x v="1"/>
    <s v="AdDirec - Adjudicación Directa"/>
    <s v="SinC - Sin Criterio"/>
    <x v="0"/>
    <x v="3"/>
    <s v="6"/>
    <s v="6. Inversiones reales"/>
    <s v="01"/>
    <x v="10"/>
    <s v="4331"/>
    <s v="4331. Desarrollo empresarial"/>
    <s v="62"/>
    <s v="626"/>
  </r>
  <r>
    <n v="220240062745"/>
    <s v="AD"/>
    <d v="2024-12-23T00:00:00"/>
    <n v="22024009452"/>
    <s v="2024 07 1711 619"/>
    <n v="7139"/>
    <x v="26"/>
    <s v="Redacción del proyecto de renaturalización de las riberas del río Esgueva en la ciudad de Valladolid."/>
    <s v="220"/>
    <s v="VILLAMURIEL DE CERRATO"/>
    <s v="PALENCIA"/>
    <x v="0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61714"/>
    <s v="AD"/>
    <d v="2024-12-18T00:00:00"/>
    <n v="22024009105"/>
    <s v="2024 10 2315 22611"/>
    <n v="2265.12"/>
    <x v="1110"/>
    <s v="ALQUILER, ESCENARIO CON SONIDO E ILUMINACION 25 N NOVIEMBRE 2024"/>
    <s v="220"/>
    <s v="VILLANUBLA"/>
    <s v="VALLADOL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63551"/>
    <s v="AD"/>
    <d v="2024-12-27T00:00:00"/>
    <n v="22024009355"/>
    <s v="2024 01 9207 22602"/>
    <n v="2420"/>
    <x v="1186"/>
    <s v="ADJUDICA PROMOCIÓN DE LA CIUDAD EN LA GUÍA GASTRONÓMICA DE VALLADOLID 2024"/>
    <n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602"/>
  </r>
  <r>
    <n v="220240048013"/>
    <s v="AD"/>
    <d v="2024-10-14T00:00:00"/>
    <n v="22024007650"/>
    <s v="2024 01 4331 22799"/>
    <n v="2420"/>
    <x v="1187"/>
    <s v="CONTRATO DE PREPARACIÓN Y ENTREGA DE PROPUESTA DE PARTICIPACIÓN EN UN PROYECTO DENTRO DEL PROGRAMA EUI"/>
    <s v="220"/>
    <s v="BOECILLO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5436"/>
    <s v="AD"/>
    <d v="2024-11-21T00:00:00"/>
    <n v="22024008668"/>
    <s v="2024 01 4331 22799"/>
    <n v="2420"/>
    <x v="1188"/>
    <s v="REALIZACIÓN DE CHARLAS SOBRE EL FOMENTO DEL EMPRENDIMIENTO Y LA INNOVACIÓN EN CICLOS EDUCATIVOS Y FORMACIÓN PROFESIONAL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49012"/>
    <s v="AD"/>
    <d v="2024-10-18T00:00:00"/>
    <n v="22024007757"/>
    <s v="2024 10 2312 22699"/>
    <n v="2431.6"/>
    <x v="627"/>
    <s v="RESERVA DE ESPACIO  PARA LA  REALIZACION DE UN CONCIERTO EN NAVIDAD PARA LAS PERSONAS MAYORES DE VALLADOLID. INICITIVA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57960"/>
    <s v="AD"/>
    <d v="2024-12-04T00:00:00"/>
    <n v="22024009013"/>
    <s v="2024 10 2311 213"/>
    <n v="2498.58"/>
    <x v="86"/>
    <s v="SUSTITUCIÓN SISTEMA DETECCION DE INCENDIOS PCI EN EL CENTRO INTEGRADO PSH"/>
    <s v="220"/>
    <s v="CABANILLAS DEL CAMPO"/>
    <s v="GUADALAJARA"/>
    <x v="0"/>
    <s v="AdDirec - Adjudicación Directa"/>
    <s v="SinC - Sin Criterio"/>
    <x v="0"/>
    <x v="3"/>
    <s v="2"/>
    <s v="2. Gastos corrientes en bienes y servicios"/>
    <s v="10"/>
    <x v="7"/>
    <s v="2311"/>
    <s v="2311. Intervención social"/>
    <s v="21"/>
    <s v="213"/>
  </r>
  <r>
    <n v="220240051041"/>
    <s v="AD"/>
    <d v="2024-10-29T00:00:00"/>
    <n v="22024004910"/>
    <s v="2024 04 9204 641"/>
    <n v="6161.53"/>
    <x v="389"/>
    <s v="MTO. Y ASIST. TÉC. DE LAS HERRAMIENTAS DE ADMÓN ELECTRÓNICA  AYTO  BASADAS EN AMARA SUITE, SEGUNDA PRÓRROGA (46/2024)"/>
    <s v="220"/>
    <s v="ALCOBENDAS"/>
    <s v="MADRID"/>
    <x v="0"/>
    <s v="PrAbier - Procedimiento Abierto"/>
    <s v="MultiC - MultiCriterio"/>
    <x v="1"/>
    <x v="3"/>
    <s v="6"/>
    <s v="6. Inversiones reales"/>
    <s v="04"/>
    <x v="8"/>
    <s v="9204"/>
    <s v="9204. Tecnologías de la información y comunicación"/>
    <s v="64"/>
    <s v="641"/>
  </r>
  <r>
    <n v="220240065321"/>
    <s v="AD"/>
    <d v="2024-12-31T00:00:00"/>
    <n v="22024009332"/>
    <s v="2024 03 9241 22602"/>
    <n v="2498.65"/>
    <x v="156"/>
    <s v="SUMINISTRO DE 70.000 SOBRES PARA BUZONEO EN CELEBRACIONES CONCEJO ABIERTO EN CENTROS CÍVICOS"/>
    <n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602"/>
  </r>
  <r>
    <n v="220240062746"/>
    <s v="AD"/>
    <d v="2024-12-23T00:00:00"/>
    <n v="22024009456"/>
    <s v="2024 07 1711 619"/>
    <n v="7139"/>
    <x v="26"/>
    <s v="Redacción de un proyecto de actuación en el margen derecho del río Pisuerga a la altura de la calle Francisco Mendizábal"/>
    <s v="220"/>
    <s v="VILLAMURIEL DE CERRATO"/>
    <s v="PALENCIA"/>
    <x v="0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63541"/>
    <s v="D"/>
    <d v="2024-12-27T00:00:00"/>
    <n v="22024006508"/>
    <s v="2024 03 9241 633"/>
    <n v="8077.51"/>
    <x v="1052"/>
    <s v="SE PC 123/2024 OBRA DE REFORMA DE INSTALACIONES TÉRMICAS Y DE PCI EN C.C. RONDILLA"/>
    <n v="300"/>
    <s v="ZARAGOZA"/>
    <s v="ZARAGOZA"/>
    <x v="2"/>
    <s v="PrAbier - Procedimiento Abierto"/>
    <s v="MultiC - MultiCriterio"/>
    <x v="1"/>
    <x v="3"/>
    <s v="6"/>
    <s v="6. Inversiones reales"/>
    <s v="03"/>
    <x v="9"/>
    <s v="9241"/>
    <s v="9241. Participación ciudadana"/>
    <s v="63"/>
    <s v="633"/>
  </r>
  <r>
    <n v="220240055438"/>
    <s v="AD"/>
    <d v="2024-11-21T00:00:00"/>
    <n v="22024008745"/>
    <s v="2024 01 4331 22699"/>
    <n v="2613.6"/>
    <x v="1189"/>
    <s v="ASISTENCIA TÉCNICA Y SERVICIOS DEL FORO DE CIUDADES POR EL EMPLEO 2024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699"/>
  </r>
  <r>
    <n v="220240051191"/>
    <s v="AD"/>
    <d v="2024-10-29T00:00:00"/>
    <n v="22024007968"/>
    <s v="2024 11 1361 623"/>
    <n v="2617.23"/>
    <x v="790"/>
    <s v="Suministro de 13 tramos de mangueras como inversión de 70mm para los camiones BUR-1-2-3-4; SEISPC"/>
    <s v="220"/>
    <s v="SEVILLA"/>
    <s v="SEVILLA"/>
    <x v="1"/>
    <s v="AdDirec - Adjudicación Directa"/>
    <s v="SinC - Sin Criterio"/>
    <x v="0"/>
    <x v="3"/>
    <s v="6"/>
    <s v="6. Inversiones reales"/>
    <s v="11"/>
    <x v="1"/>
    <s v="1361"/>
    <s v="1361. Prevención y extinción de incencios"/>
    <s v="62"/>
    <s v="623"/>
  </r>
  <r>
    <n v="220240061953"/>
    <s v="AD"/>
    <d v="2024-12-19T00:00:00"/>
    <n v="22024008816"/>
    <s v="2024 01 4331 22706"/>
    <n v="9583.2000000000007"/>
    <x v="888"/>
    <s v="REDACCIÓN PROYECTO TÉCNICO 3ª FASE DE ADECUACIÓN DE LOCAL PARA LA AMPLIACIÓN DE LA AGENCIA DE INNOVACION.EXPTE AI-51-24."/>
    <s v="220"/>
    <s v="ARROYO DE LA ENCOMIENDA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2"/>
    <s v="22706"/>
  </r>
  <r>
    <n v="220240053698"/>
    <s v="AD"/>
    <d v="2024-11-13T00:00:00"/>
    <n v="22024007543"/>
    <s v="2024 08 1341 619"/>
    <n v="959.94"/>
    <x v="25"/>
    <s v="1ª PRORROGA SEGURIDAD Y SALUD CONTRATO GESTION INTEGRAL SCCT EN VALLADOLID + AJUSTE ANUALIDADES (Diciembre 2024)"/>
    <s v="220"/>
    <s v="VALLADOLID"/>
    <s v="VALLADOLID"/>
    <x v="0"/>
    <s v="PrAbier - Procedimiento Abierto"/>
    <s v="MultiC - MultiCriterio"/>
    <x v="1"/>
    <x v="3"/>
    <s v="6"/>
    <s v="6. Inversiones reales"/>
    <s v="08"/>
    <x v="5"/>
    <s v="1341"/>
    <s v="1341. Movilidad"/>
    <s v="61"/>
    <s v="619"/>
  </r>
  <r>
    <n v="220240063564"/>
    <s v="AD"/>
    <d v="2024-12-27T00:00:00"/>
    <n v="22024009565"/>
    <s v="2024 07 1711 203"/>
    <n v="2662"/>
    <x v="225"/>
    <s v="Alquiler de plataforma elevadora sobre camión"/>
    <n v="220"/>
    <s v="LAGUNA DE DUERO"/>
    <s v="VALLADOLID"/>
    <x v="1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0"/>
    <s v="203"/>
  </r>
  <r>
    <n v="220240046604"/>
    <s v="AD"/>
    <d v="2024-10-07T00:00:00"/>
    <n v="22024006813"/>
    <s v="2024 0850 1532 619"/>
    <n v="201.51"/>
    <x v="25"/>
    <s v="Seguridad y Salud en obras de adecuación de espacios en zonas peatonales en entornos a centros escolares (exp. 17/2024)"/>
    <s v="230"/>
    <s v="VALLADOLID"/>
    <s v="VALLADOLID"/>
    <x v="0"/>
    <s v="PrAbier - Procedimiento Abierto"/>
    <s v="UniC - Único Criterio"/>
    <x v="1"/>
    <x v="3"/>
    <n v="6"/>
    <s v="6. Inversiones reales"/>
    <s v="08"/>
    <x v="5"/>
    <n v="1532"/>
    <s v="1532. Pavimentación vias públicas y otros servicios urbanísticos"/>
    <n v="61"/>
    <n v="619"/>
  </r>
  <r>
    <n v="220240053265"/>
    <s v="AD"/>
    <d v="2024-11-08T00:00:00"/>
    <n v="22024008384"/>
    <s v="2024 01 4331 22799"/>
    <n v="29.04"/>
    <x v="25"/>
    <s v="SERVICIOS DE COORDINACIÓN EN MATERIA DE SEGURIDAD YSALUD EN OBRAS Y PROYECTOS DEL AYUNTAMIENTO DE VALLADOLID. LOTE 2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4331"/>
    <s v="4331. Desarrollo empresarial"/>
    <s v="22"/>
    <s v="22799"/>
  </r>
  <r>
    <n v="220240061677"/>
    <s v="AD"/>
    <d v="2024-12-18T00:00:00"/>
    <n v="22024009253"/>
    <s v="2024 04 9204 216"/>
    <n v="2200"/>
    <x v="1190"/>
    <s v="SOFTWARE DE CONTROL DE ACCESOS A INTERNET DESDE LAS BIBLIOTECAS MUNICIPALES (MYPC), (18/2024), LOTE 5 2ª PRÓRROGA"/>
    <s v="220"/>
    <s v="LEGANES"/>
    <s v="MADRID"/>
    <x v="1"/>
    <s v="PrAbier - Procedimiento Abierto"/>
    <s v="UniC - Único Criterio"/>
    <x v="1"/>
    <x v="3"/>
    <s v="2"/>
    <s v="2. Gastos corrientes en bienes y servicios"/>
    <s v="04"/>
    <x v="8"/>
    <s v="9204"/>
    <s v="9204. Tecnologías de la información y comunicación"/>
    <s v="21"/>
    <s v="216"/>
  </r>
  <r>
    <n v="220240045261"/>
    <s v="AD"/>
    <d v="2024-10-02T00:00:00"/>
    <n v="22024006703"/>
    <s v="2024 08 1532 619"/>
    <n v="2717.18"/>
    <x v="25"/>
    <s v="Intervención de emergencia en el viaducto del Arco de Ladrillo (expediente 20/2024 SETM)"/>
    <s v="220"/>
    <s v="VALLADOLID"/>
    <s v="VALLADOLID"/>
    <x v="2"/>
    <s v="AdDirec - Adjudicación Directa"/>
    <s v="SinC - Sin Criterio"/>
    <x v="4"/>
    <x v="3"/>
    <s v="6"/>
    <s v="6. Inversiones reales"/>
    <s v="08"/>
    <x v="5"/>
    <s v="1532"/>
    <s v="1532. Pavimentación vias públicas y otros servicios urbanísticos"/>
    <s v="61"/>
    <s v="619"/>
  </r>
  <r>
    <n v="220240045535"/>
    <s v="AD"/>
    <d v="2024-10-03T00:00:00"/>
    <n v="22024007361"/>
    <s v="2024 02 9332 632"/>
    <n v="2906.25"/>
    <x v="86"/>
    <s v="RENOVACIÓN CENTRAL DETECCIÓN DE INCENDIOS DE LA NAVE CENTRAL DEL ARCHIVO MUNICIPAL"/>
    <s v="220"/>
    <s v="CABANILLAS DEL CAMPO"/>
    <s v="GUADALAJARA"/>
    <x v="0"/>
    <s v="AdDirec - Adjudicación Directa"/>
    <s v="SinC - Sin Criterio"/>
    <x v="0"/>
    <x v="3"/>
    <s v="6"/>
    <s v="6. Inversiones reales"/>
    <s v="02"/>
    <x v="2"/>
    <s v="9332"/>
    <s v="9332. Mantenimiento de edificios e instalaciones municipales"/>
    <s v="63"/>
    <s v="632"/>
  </r>
  <r>
    <n v="220240069179"/>
    <s v="D"/>
    <d v="2024-12-31T00:00:00"/>
    <n v="22024002263"/>
    <s v="2024 07 1721 22199"/>
    <n v="25"/>
    <x v="541"/>
    <s v="LAVADO COMPLETO DE VEHICULO 9707-JVH ."/>
    <n v="300"/>
    <s v="ALDEAMAYOR DE SAN MARTIN"/>
    <s v="VALLADOLID"/>
    <x v="1"/>
    <s v="AdDirec - Adjudicación Directa"/>
    <s v="SinC - Sin Criterio"/>
    <x v="0"/>
    <x v="3"/>
    <s v="2"/>
    <s v="2. Gastos corrientes en bienes y servicios"/>
    <s v="07"/>
    <x v="4"/>
    <s v="1721"/>
    <s v="1721. Protección del medio ambiente"/>
    <s v="22"/>
    <s v="22199"/>
  </r>
  <r>
    <n v="220240067391"/>
    <s v="D"/>
    <d v="2024-12-31T00:00:00"/>
    <n v="22024000940"/>
    <s v="2024 06 3232 212"/>
    <n v="85.73"/>
    <x v="92"/>
    <s v="M2 ARMADO CARGLAS INC. / COLOCACION / COLEGIO CRISTÓBAL COLÓN"/>
    <n v="30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7690"/>
    <s v="D"/>
    <d v="2024-12-31T00:00:00"/>
    <n v="22024004613"/>
    <s v="2024 06 3321 629"/>
    <n v="64.47"/>
    <x v="934"/>
    <s v="PEQUEÑAS CARTAS INDISCRETAS ( notas: Centro de Bibliotecas Municipales de Valladolid. Monasterio de San Benito.; ) LOTE2"/>
    <n v="300"/>
    <s v="BARCELONA"/>
    <s v="BARCELONA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7692"/>
    <s v="D"/>
    <d v="2024-12-31T00:00:00"/>
    <n v="22024004612"/>
    <s v="2024 06 3321 629"/>
    <n v="62.3"/>
    <x v="934"/>
    <s v="EL HIJO DEL REICH ( notas: Centro de Bibliotecas Municipales de Valladolid. Monasterio de San Benito.;  ) /  LOTE 1"/>
    <n v="300"/>
    <s v="BARCELONA"/>
    <s v="BARCELONA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4656"/>
    <s v="AD"/>
    <d v="2024-12-31T00:00:00"/>
    <n v="22024009568"/>
    <s v="2024 05 4312 22602"/>
    <n v="3630"/>
    <x v="1191"/>
    <s v="INSERCIÓN DE CUÑAS PUBLICITARIAS SOBRE LA CAMPAÑA DESTINADA A DAR A CONOCER LAS OBRAS DEL MERCADO DE LAS DELICIAS"/>
    <n v="220"/>
    <s v="VALLADOLID"/>
    <s v="VALLADOLID"/>
    <x v="0"/>
    <s v="PrAbier - Procedimiento Abierto"/>
    <s v="MultiC - MultiCriterio"/>
    <x v="2"/>
    <x v="3"/>
    <s v="2"/>
    <s v="2. Gastos corrientes en bienes y servicios"/>
    <s v="05"/>
    <x v="0"/>
    <s v="4312"/>
    <s v="4312. Mercados"/>
    <s v="22"/>
    <s v="22602"/>
  </r>
  <r>
    <n v="220240061095"/>
    <s v="AD"/>
    <d v="2024-12-17T00:00:00"/>
    <n v="22024009140"/>
    <s v="2024 06 3231 22614"/>
    <n v="2964.5"/>
    <x v="1048"/>
    <s v="TALLERES DE MAGIA PARA PUBLICO INFANTIL EN LA CUPULA DEL MILENIO (NAVIDAD 24)"/>
    <s v="220"/>
    <s v="SARDON DE DUERO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61094"/>
    <s v="AD"/>
    <d v="2024-12-17T00:00:00"/>
    <n v="22024009138"/>
    <s v="2024 06 3231 22614"/>
    <n v="3025"/>
    <x v="147"/>
    <s v="TALLERES DE ILUSTRACIÓN EN LA CUPULA DEL MILENIO PARA PUBLICO INFANTIL EL 23 DE DICIEMBRE (NAVIDAD 2024)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62622"/>
    <s v="AD"/>
    <d v="2024-12-23T00:00:00"/>
    <n v="22024009092"/>
    <s v="2024 08 1532 206"/>
    <n v="7132.95"/>
    <x v="1192"/>
    <s v="Arrendamiento de programas informáticos para el cálculo y revisión de estructuras metálicas y hormigón"/>
    <s v="220"/>
    <s v="ALICANTE"/>
    <s v="ALICANTE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0"/>
    <s v="206"/>
  </r>
  <r>
    <n v="220240064981"/>
    <s v="D"/>
    <d v="2024-12-31T00:00:00"/>
    <n v="22024000765"/>
    <s v="2024 02 9332 214"/>
    <n v="28.12"/>
    <x v="287"/>
    <s v="CAUTE/900325 - TUBO PAPEL-ALUMINIO-PAPEL PARA AIR / STC/T400017 - ABRAZADERA SIN/FIN 8-12 INOX / ADPRO/15501 - ANTICONGE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68859"/>
    <s v="D"/>
    <d v="2024-12-31T00:00:00"/>
    <n v="22024000940"/>
    <s v="2024 06 3232 212"/>
    <n v="62.11"/>
    <x v="249"/>
    <s v="SACO CEMENTO GRIS 32.5 R / SACOS VACIOS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8741"/>
    <s v="D"/>
    <d v="2024-12-31T00:00:00"/>
    <n v="22024000942"/>
    <s v="2024 06 3231 212"/>
    <n v="61.9"/>
    <x v="245"/>
    <s v="NEVADA + BLANCO 15L ( GUARDERIA EL TOBOGAN ID0043463 ) / PLASTICO TAPAR ROLLO 50X2 6 MICRAS ( GUARDERIA EL TOBOGAN ID004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67477"/>
    <s v="D"/>
    <d v="2024-12-31T00:00:00"/>
    <n v="22024004612"/>
    <s v="2024 06 3321 629"/>
    <n v="61.8"/>
    <x v="934"/>
    <s v="ANIMALOTES 15 Y 16. ABRE LA BOCA Y DI: ¡ARRRGH! / ¡¿LOS OTROS?! ( notas: Centro de Bibliotecas Municipales lote 1"/>
    <n v="300"/>
    <s v="BARCELONA"/>
    <s v="BARCELONA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3841"/>
    <s v="D"/>
    <d v="2024-12-27T00:00:00"/>
    <n v="22024000484"/>
    <s v="2024 10 2312 212"/>
    <n v="57.92"/>
    <x v="195"/>
    <s v="MANTENIMIENTO, SUMINISTRO DE  CERRADURA TESA 2030 50 R HN PARA EL CVA PUENTE COLGANTE- INICIATIVAS SOCIALE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2611"/>
    <s v="D"/>
    <d v="2024-11-05T00:00:00"/>
    <n v="22024002656"/>
    <s v="2024 07 1721 213"/>
    <n v="2416.54"/>
    <x v="1193"/>
    <s v="VS 1/24 SERVICIOS DE MANTENIMIENTO Y CALIBRACIÓN DE EQUIPOS DEL LABORATORIO DE LA RED DE CALIDAD DE VALLADOLID_ LOTE 5"/>
    <s v="300"/>
    <s v="MADRID"/>
    <s v="MADRID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1"/>
    <s v="213"/>
  </r>
  <r>
    <n v="220240063902"/>
    <s v="AD"/>
    <d v="2024-12-27T00:00:00"/>
    <n v="22024009554"/>
    <s v="2024 01 4331 22799"/>
    <n v="3388"/>
    <x v="1194"/>
    <s v="DISEÑO Y CONFECCIÓN MATERIALES IDEVA"/>
    <n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53767"/>
    <s v="AD"/>
    <d v="2024-11-14T00:00:00"/>
    <n v="22024008349"/>
    <s v="2024 06 3341 22699"/>
    <n v="7066.4"/>
    <x v="1195"/>
    <s v="PINTURA MURAL PLAZA JESÚS OLEA - HOMENAJE AL TENDERO"/>
    <s v="220"/>
    <s v="PARACUELLOS DE JARAMA"/>
    <s v="MADRID"/>
    <x v="0"/>
    <s v="AdDirec - Adjudicación Directa"/>
    <s v="SinC - Sin Criterio"/>
    <x v="0"/>
    <x v="3"/>
    <s v="2"/>
    <s v="2. Gastos corrientes en bienes y servicios"/>
    <s v="06"/>
    <x v="3"/>
    <s v="3341"/>
    <s v="3341. Coordinación de políticas culturales"/>
    <s v="22"/>
    <s v="22699"/>
  </r>
  <r>
    <n v="220240053804"/>
    <s v="AD"/>
    <d v="2024-11-15T00:00:00"/>
    <n v="22024008141"/>
    <s v="2024 05 4312 22799"/>
    <n v="8981.2199999999993"/>
    <x v="377"/>
    <s v="ALQUILER MONTAJE, MANTENIMIENTO Y DESMONTAJE DEL EQUIPAMIENTO  DEL BAZAR NAVIDEÑO E INSTALACION PISTAS DEPORTIVAS 24-25."/>
    <s v="220"/>
    <s v="LAGUNA DE DUERO"/>
    <s v="VALLADOLID"/>
    <x v="1"/>
    <s v="AdDirec - Adjudicación Directa"/>
    <s v="SinC - Sin Criterio"/>
    <x v="0"/>
    <x v="3"/>
    <s v="2"/>
    <s v="2. Gastos corrientes en bienes y servicios"/>
    <s v="05"/>
    <x v="0"/>
    <s v="4312"/>
    <s v="4312. Mercados"/>
    <s v="22"/>
    <s v="22799"/>
  </r>
  <r>
    <n v="220240052204"/>
    <s v="AD"/>
    <d v="2024-11-05T00:00:00"/>
    <n v="22024008091"/>
    <s v="2024 04 3121 623"/>
    <n v="3442.45"/>
    <x v="336"/>
    <s v="Espirómetro Datospir Touch Easy para el Departamento de Prevención y Salud Laboral"/>
    <s v="220"/>
    <s v="VALDESTILLAS"/>
    <s v="VALLADOLID"/>
    <x v="1"/>
    <s v="AdDirec - Adjudicación Directa"/>
    <s v="SinC - Sin Criterio"/>
    <x v="0"/>
    <x v="3"/>
    <s v="6"/>
    <s v="6. Inversiones reales"/>
    <s v="04"/>
    <x v="8"/>
    <s v="3121"/>
    <s v="3121. Prevención y salud laboral"/>
    <s v="62"/>
    <s v="623"/>
  </r>
  <r>
    <n v="220240044793"/>
    <s v="AD"/>
    <d v="2024-10-01T00:00:00"/>
    <n v="22024006944"/>
    <s v="2024 11 1621 212"/>
    <n v="3493.27"/>
    <x v="823"/>
    <s v="INSTALACIÓN DE UN CERRAMIENTO METÁLICO PARA EL ALMACENAMIENTO DE EQUIPO. SERVICIO DE LIMPIEZA."/>
    <s v="22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621"/>
    <s v="1621. Recogida de residuos"/>
    <s v="21"/>
    <s v="212"/>
  </r>
  <r>
    <n v="220240051218"/>
    <s v="AD"/>
    <d v="2024-10-29T00:00:00"/>
    <n v="22024008029"/>
    <s v="2024 06 3231 22614"/>
    <n v="3630"/>
    <x v="1196"/>
    <s v="CTTO. DE SERVICIOS - CHARLA PEDRO AGUADO - &quot;&quot;EL RETO DE LA EDUCACIÓN HOY&quot;&quot; 29 DE OCTUBRE"/>
    <s v="220"/>
    <s v="MADRID"/>
    <s v="MADR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68755"/>
    <s v="D"/>
    <d v="2024-12-31T00:00:00"/>
    <n v="22024000456"/>
    <s v="2024 11 1621 22199"/>
    <n v="56.88"/>
    <x v="165"/>
    <s v="SERVICIO DE LIMPIEZA PARQUE LA PAZ (  GE003945 ID 004106 ) / CHAPA PERFORADA 2000X1000X1,5  R 5 T 7,5 DD11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9085"/>
    <s v="D"/>
    <d v="2024-12-31T00:00:00"/>
    <n v="22024000456"/>
    <s v="2024 11 1621 22199"/>
    <n v="340.36"/>
    <x v="838"/>
    <s v="ANILLO SEEGER E-12 DIN-471 / ALICATE SEEGER EXT. BOCA CURVA 140MM ALYCO  106206 / MARCADOR PINTURA PERMANENTE PICA 524/5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631"/>
    <s v="D"/>
    <d v="2024-12-31T00:00:00"/>
    <n v="22024001011"/>
    <s v="2024 11 1321 214"/>
    <n v="55.09"/>
    <x v="99"/>
    <s v="1 308513781R - COND.HIDRA.FRENO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2743"/>
    <s v="AD"/>
    <d v="2024-12-23T00:00:00"/>
    <n v="22024009419"/>
    <s v="2024 01 9207 22699"/>
    <n v="3630"/>
    <x v="144"/>
    <s v="ADJUDICA CAMPAÑA DÍA MUNDIAL DE LA RADIO -CREATIVIDAD Y CONTENIDOS- (Moción 28/10/2024)"/>
    <s v="220"/>
    <s v="MUCIENTES"/>
    <s v="VALLADOLID"/>
    <x v="0"/>
    <s v="AdDirec - Adjudicación Directa"/>
    <s v="SinC - Sin Criterio"/>
    <x v="0"/>
    <x v="3"/>
    <s v="2"/>
    <s v="2. Gastos corrientes en bienes y servicios"/>
    <s v="01"/>
    <x v="10"/>
    <s v="9207"/>
    <s v="9207. Gobierno y relaciones"/>
    <s v="22"/>
    <s v="22699"/>
  </r>
  <r>
    <n v="220240049008"/>
    <s v="AD"/>
    <d v="2024-10-18T00:00:00"/>
    <n v="22024007588"/>
    <s v="2024 08 1532 210"/>
    <n v="3630"/>
    <x v="1197"/>
    <s v="Suministro de 30 calderos fabricados por dovelas de madera con destino al Parque Vias Públicas para asfalto fundido.-"/>
    <s v="220"/>
    <s v="NAVA DEL REY"/>
    <s v="VALLADOL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40067694"/>
    <s v="D"/>
    <d v="2024-12-31T00:00:00"/>
    <n v="22024004612"/>
    <s v="2024 06 3321 629"/>
    <n v="52.67"/>
    <x v="931"/>
    <s v="9788494890024 Pueblo frente al mar / 9788416733330 ¡Les importa un pepino! / 9788419746689 Rescatadoras LOTE 1"/>
    <n v="300"/>
    <s v="VALLADOLID"/>
    <s v="VALLADOLID"/>
    <x v="1"/>
    <s v="PrAbier - Procedimiento Abierto"/>
    <s v="MultiC - MultiCriterio"/>
    <x v="2"/>
    <x v="3"/>
    <s v="6"/>
    <s v="6. Inversiones reales"/>
    <s v="06"/>
    <x v="3"/>
    <s v="3321"/>
    <s v="3321. Bibliotecas públicas"/>
    <s v="62"/>
    <s v="629"/>
  </r>
  <r>
    <n v="220240063821"/>
    <s v="D"/>
    <d v="2024-12-27T00:00:00"/>
    <n v="22024001046"/>
    <s v="2024 11 3111 214"/>
    <n v="50.31"/>
    <x v="251"/>
    <s v="TERCERA LUZ DE FRENO / MANO DE OBR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1"/>
    <s v="214"/>
  </r>
  <r>
    <n v="220240067490"/>
    <s v="D"/>
    <d v="2024-12-31T00:00:00"/>
    <n v="22024001015"/>
    <s v="2024 11 1321 22699"/>
    <n v="48.75"/>
    <x v="247"/>
    <s v="SILICONA NEUTRA BLANCO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699"/>
  </r>
  <r>
    <n v="220240068647"/>
    <s v="D"/>
    <d v="2024-12-31T00:00:00"/>
    <n v="22024000456"/>
    <s v="2024 11 1621 22199"/>
    <n v="47.81"/>
    <x v="193"/>
    <s v="TALLER / CANDADO IFAM LAT.K- 30AL Nº 31030.../// AM EXP 18/2022 // SERVICIO DE LIMPIEZ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6943"/>
    <s v="D"/>
    <d v="2024-12-31T00:00:00"/>
    <n v="22024001633"/>
    <s v="2024 07 1711 22199"/>
    <n v="45.7"/>
    <x v="262"/>
    <s v="ALB: 24-233147 PED: 24-053866-1003 S/PED: 1878 / ARQUETA POLYPRO NEGRA RECTANGULAR GRANDE 63X48XH30 / RACOR HEMBRA RAPID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7500"/>
    <s v="D"/>
    <d v="2024-12-31T00:00:00"/>
    <n v="22024001011"/>
    <s v="2024 11 1321 214"/>
    <n v="45.64"/>
    <x v="99"/>
    <s v="1 308511433R - CONDUCTO HYD EMB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4976"/>
    <s v="D"/>
    <d v="2024-12-31T00:00:00"/>
    <n v="22024003059"/>
    <s v="2024 08 1532 214"/>
    <n v="45.01"/>
    <x v="262"/>
    <s v="ALB: 24-231437 PED: 24-050377-1017 S/PED: ALMACEN / REPUESTO P-01217 TAPON LLENADO ACEITE / SERVICIOS LOGISTICOS INTEGRA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40069074"/>
    <s v="D"/>
    <d v="2024-12-31T00:00:00"/>
    <n v="22024003315"/>
    <s v="2024 01 9206 22199"/>
    <n v="44.77"/>
    <x v="1089"/>
    <s v="CERRADURA CISA 46230-30 S/CILI / CILINDRO LOGO STD 35X35 NIQUELADO"/>
    <n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10"/>
    <s v="9206"/>
    <s v="9206. Archivo municipal"/>
    <s v="22"/>
    <s v="22199"/>
  </r>
  <r>
    <n v="220240063617"/>
    <s v="D"/>
    <d v="2024-12-27T00:00:00"/>
    <n v="22024000941"/>
    <s v="2024 06 3321 212"/>
    <n v="44.55"/>
    <x v="195"/>
    <s v="PERNIO AMIG 407-100/A LAT MATE DCHA / PATA MESA 18 - 710x50 BLANCO OFERTA / SOPORTE 180 PARA PATAS MOD 18 OFERTA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62623"/>
    <s v="AD"/>
    <d v="2024-12-23T00:00:00"/>
    <n v="22024009148"/>
    <s v="2024 08 1532 206"/>
    <n v="6921.2"/>
    <x v="1198"/>
    <s v="Adquisición de 2 licencias de uso de programas informáticos AutoTURN Pro USL para 3 años."/>
    <s v="220"/>
    <s v="Madrid"/>
    <s v="Madr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0"/>
    <s v="206"/>
  </r>
  <r>
    <n v="220240053225"/>
    <s v="AD"/>
    <d v="2024-11-07T00:00:00"/>
    <n v="22024000592"/>
    <s v="2024 09 4321 22799"/>
    <n v="3718.33"/>
    <x v="22"/>
    <s v="AMPLIACION SERVICIO ALOJAMIENTO DESARROLLOS DE TURISMO. HOSTING WEB TURISMO Y HOSTING OBSERVATORIO TURISTICO"/>
    <s v="220"/>
    <s v="VALLADOLID"/>
    <s v="VALLADOL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62747"/>
    <s v="AD"/>
    <d v="2024-12-23T00:00:00"/>
    <n v="22024009469"/>
    <s v="2024 07 1711 619"/>
    <n v="6874.01"/>
    <x v="26"/>
    <s v="Redacción de un proy de protección del cauce en el margen derecho del río Pisuerga en la zona del Palacio de la Ribera."/>
    <s v="220"/>
    <s v="VILLAMURIEL DE CERRATO"/>
    <s v="PALENCIA"/>
    <x v="0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62749"/>
    <s v="AD"/>
    <d v="2024-12-23T00:00:00"/>
    <n v="22024009532"/>
    <s v="2024 09 4321 22799"/>
    <n v="3969.66"/>
    <x v="21"/>
    <s v="TRABAJOS ADECUACION DEL SISTEMA DE ILUMINACION ORNAMENTAL EXTERIOR DEL EDIFICIO DE LA CUPULA DEL MILENIO"/>
    <s v="220"/>
    <s v="VALLADOLID"/>
    <s v="VALLADOL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67443"/>
    <s v="D"/>
    <d v="2024-12-31T00:00:00"/>
    <n v="22024001014"/>
    <s v="2024 11 1321 22199"/>
    <n v="44.13"/>
    <x v="245"/>
    <s v="MAGNUM BLANCO 4L ( POLICIA MUNICIPAL ID0041868 ) / IMPRIPOL BLANCO 600 ML ( POLICIA MUNICIPAL ID0041868 ) / CATALIZADOR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2"/>
    <s v="22199"/>
  </r>
  <r>
    <n v="220240064993"/>
    <s v="D"/>
    <d v="2024-12-31T00:00:00"/>
    <n v="22024000940"/>
    <s v="2024 06 3232 212"/>
    <n v="42.25"/>
    <x v="262"/>
    <s v="ALB: 24-231444 PED: 24-051072-1001 S/PED: MIGUEL DELIBEES / ISIFLO ENLACE ROSCA MACHO LATON M-NYLON 63-2&quot;&quot;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7460"/>
    <s v="D"/>
    <d v="2024-12-31T00:00:00"/>
    <n v="22024001045"/>
    <s v="2024 11 3111 22199"/>
    <n v="41.81"/>
    <x v="247"/>
    <s v="ESPUMA POLIURETANO MANUAL / SIKA 11FC PURFORM GRIS 300ML / TACO CLAVABLE  6 X  35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64576"/>
    <s v="AD"/>
    <d v="2024-12-30T00:00:00"/>
    <n v="22024009611"/>
    <s v="2024 03 9241 632"/>
    <n v="6665.56"/>
    <x v="1047"/>
    <s v="CONTROL CALIDAD OBRA FRONTÓN LAS FLORES"/>
    <n v="220"/>
    <s v="ALCOBENDAS"/>
    <s v="MADRID"/>
    <x v="0"/>
    <s v="PrAbier - Procedimiento Abierto"/>
    <s v="MultiC - MultiCriterio"/>
    <x v="2"/>
    <x v="3"/>
    <s v="6"/>
    <s v="6. Inversiones reales"/>
    <s v="03"/>
    <x v="9"/>
    <s v="9241"/>
    <s v="9241. Participación ciudadana"/>
    <s v="63"/>
    <s v="632"/>
  </r>
  <r>
    <n v="220240046649"/>
    <s v="AD"/>
    <d v="2024-10-07T00:00:00"/>
    <n v="22024007608"/>
    <s v="2024 11 1361 623"/>
    <n v="4127.55"/>
    <x v="804"/>
    <s v="SUMINISTRO DE 12 TRAMOS DE MANGUERAS DE 45MM DE ALTA PRESIÓN PARA LOS NEUEVOS CAMIONES BUP-3-4 Y REPUESTO//SEISPC"/>
    <s v="220"/>
    <s v="VITORIA"/>
    <s v="ALAVA"/>
    <x v="1"/>
    <s v="AdDirec - Adjudicación Directa"/>
    <s v="SinC - Sin Criterio"/>
    <x v="0"/>
    <x v="3"/>
    <s v="6"/>
    <s v="6. Inversiones reales"/>
    <s v="11"/>
    <x v="1"/>
    <s v="1361"/>
    <s v="1361. Prevención y extinción de incencios"/>
    <s v="62"/>
    <s v="623"/>
  </r>
  <r>
    <n v="220240061649"/>
    <s v="AD"/>
    <d v="2024-12-18T00:00:00"/>
    <n v="22024008995"/>
    <s v="2024 10 2314 22701"/>
    <n v="4162.16"/>
    <x v="1199"/>
    <s v="CONTRATO DE SERVICIO DE SEGURIDAD POR RONDAS ALBERGUE ZONA JOVEN PINAR DICIEMBRE 2024"/>
    <s v="220"/>
    <s v="MADRID"/>
    <s v="MADR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701"/>
  </r>
  <r>
    <n v="220240057966"/>
    <s v="AD"/>
    <d v="2024-12-04T00:00:00"/>
    <n v="22024009003"/>
    <s v="2024 01 4331 22706"/>
    <n v="4235"/>
    <x v="1200"/>
    <s v="REALIZACIÓN DE UNA GUÍA METODOLÓGICA PARA LA EJECUCIÓN DE PLANES DE DESCARBONIZACIÓN EN EL SECTOR EMPRESARIAL"/>
    <s v="220"/>
    <s v="SANTANDER"/>
    <s v="SANTANDER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06"/>
  </r>
  <r>
    <n v="220240056008"/>
    <s v="AD"/>
    <d v="2024-11-25T00:00:00"/>
    <n v="22024008786"/>
    <s v="2024 03 9241 623"/>
    <n v="1306.8"/>
    <x v="1201"/>
    <s v="DAPCyD 7/2024 ROTULACIÓN EXTERIOR E IDENTIFICACIÓN INTERIOR DE CENTRO DOTACIONAL LAS FLORES"/>
    <s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3"/>
  </r>
  <r>
    <n v="220240064609"/>
    <s v="AD"/>
    <d v="2024-12-31T00:00:00"/>
    <n v="22024009118"/>
    <s v="2024 08 1532 22103"/>
    <n v="4386.25"/>
    <x v="293"/>
    <s v="Suministro de 5.000 litros de Gasóleo C para la caldera del Parque de Conservación de la Vía Pública en C/ Títulos 51."/>
    <n v="220"/>
    <s v="VALLADOLID"/>
    <s v="VALLADOL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2"/>
    <s v="22103"/>
  </r>
  <r>
    <n v="220240055112"/>
    <s v="AD"/>
    <d v="2024-11-20T00:00:00"/>
    <n v="22024008669"/>
    <s v="2024 01 9206 22799"/>
    <n v="4474.2"/>
    <x v="1202"/>
    <s v="SERVICIO DE DIGITALIZACIÓN DE 13.200 PÁGINAS DE DIVERSOS EJEMPLARES DE PRENSA LOCAL"/>
    <s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9206"/>
    <s v="9206. Archivo municipal"/>
    <s v="22"/>
    <s v="22799"/>
  </r>
  <r>
    <n v="220240063566"/>
    <s v="AD"/>
    <d v="2024-12-27T00:00:00"/>
    <n v="22024009594"/>
    <s v="2024 09 4321 213"/>
    <n v="4703.1099999999997"/>
    <x v="146"/>
    <s v="REPARACION PUERTA DE ACCESO A LAS INSTALACIONES DE LA ANTIGUA HIPICA MILITAR"/>
    <n v="220"/>
    <s v="ALBACETE"/>
    <s v="ALBACETE"/>
    <x v="3"/>
    <s v="AdDirec - Adjudicación Directa"/>
    <s v="SinC - Sin Criterio"/>
    <x v="0"/>
    <x v="3"/>
    <s v="2"/>
    <s v="2. Gastos corrientes en bienes y servicios"/>
    <s v="09"/>
    <x v="6"/>
    <s v="4321"/>
    <s v="4321. Turismo"/>
    <s v="21"/>
    <s v="213"/>
  </r>
  <r>
    <n v="220240053808"/>
    <s v="AD"/>
    <d v="2024-11-15T00:00:00"/>
    <n v="22024008383"/>
    <s v="2024 10 2314 22615"/>
    <n v="4760"/>
    <x v="649"/>
    <s v="ACTUACIONES PREVENCIÓN EN ADICCIONES: PROGRAMA ICARO ALCOHOL / DURANT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5"/>
  </r>
  <r>
    <n v="220240053768"/>
    <s v="AD"/>
    <d v="2024-11-14T00:00:00"/>
    <n v="22024008519"/>
    <s v="2024 06 3232 22701"/>
    <n v="4840"/>
    <x v="1203"/>
    <s v="VIGILANCIA CENTROS EDUCATIVOS PARA CUBRIR AUSENCIAS Y APOYO COMUNIDAD EDUCATIVA. HASTA 20/12"/>
    <s v="220"/>
    <s v="LOGROÑO"/>
    <s v="LA RIOJA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2"/>
    <s v="22701"/>
  </r>
  <r>
    <n v="220240053257"/>
    <s v="AD"/>
    <d v="2024-11-08T00:00:00"/>
    <n v="22024008164"/>
    <s v="2024 11 1321 633"/>
    <n v="4868.34"/>
    <x v="1204"/>
    <s v="REPOSICIÓN DE PLOTTER PARA SECCIÓN DE PROGRAMACIÓN Y ANÁLISIS DE POLICÍA MUNICIPAL"/>
    <s v="220"/>
    <s v="VALLADOLID"/>
    <s v="VALLADOLID"/>
    <x v="1"/>
    <s v="AdDirec - Adjudicación Directa"/>
    <s v="SinC - Sin Criterio"/>
    <x v="0"/>
    <x v="3"/>
    <s v="6"/>
    <s v="6. Inversiones reales"/>
    <s v="11"/>
    <x v="1"/>
    <s v="1321"/>
    <s v="1321. Policía municipal"/>
    <s v="63"/>
    <s v="633"/>
  </r>
  <r>
    <n v="220240048700"/>
    <s v="AD"/>
    <d v="2024-10-17T00:00:00"/>
    <n v="22024007707"/>
    <s v="2024 10 2315 22611"/>
    <n v="5000"/>
    <x v="1205"/>
    <s v="COLABORACIÓN ENTREGA DE PREMIOS A MUJERES EMPRENDEDORAS DE ESPAÑA AUDITORIO MIGUEL DELIBES / 19-21 NOVIEMBRE"/>
    <s v="220"/>
    <s v="MADRID"/>
    <s v="MADR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57919"/>
    <s v="AD"/>
    <d v="2024-12-04T00:00:00"/>
    <n v="22024008994"/>
    <s v="2024 04 9204 626"/>
    <n v="5127.38"/>
    <x v="1206"/>
    <s v="SUMINISTRO DE TABLETS DE FIRMA BIOMÉTRICA PARA EL CDIT"/>
    <s v="220"/>
    <s v="VALLADOLID"/>
    <s v="VALLADOLID"/>
    <x v="1"/>
    <s v="AdDirec - Adjudicación Directa"/>
    <s v="SinC - Sin Criterio"/>
    <x v="0"/>
    <x v="3"/>
    <s v="6"/>
    <s v="6. Inversiones reales"/>
    <s v="04"/>
    <x v="8"/>
    <s v="9204"/>
    <s v="9204. Tecnologías de la información y comunicación"/>
    <s v="62"/>
    <s v="626"/>
  </r>
  <r>
    <n v="220240051192"/>
    <s v="AD"/>
    <d v="2024-10-29T00:00:00"/>
    <n v="22024007969"/>
    <s v="2024 01 9203 22601"/>
    <n v="5197.5"/>
    <x v="630"/>
    <s v="ENTREGA MEDALLA DE ORO DE LA CIUDAD DE VALLADOLID A LA AECC 2024"/>
    <s v="220"/>
    <s v="LEON"/>
    <s v="LEON"/>
    <x v="0"/>
    <s v="AdDirec - Adjudicación Directa"/>
    <s v="SinC - Sin Criterio"/>
    <x v="0"/>
    <x v="3"/>
    <s v="2"/>
    <s v="2. Gastos corrientes en bienes y servicios"/>
    <s v="01"/>
    <x v="10"/>
    <s v="9203"/>
    <s v="9203. Unidad de régimen interior"/>
    <s v="22"/>
    <s v="22601"/>
  </r>
  <r>
    <n v="220240055434"/>
    <s v="AD"/>
    <d v="2024-11-21T00:00:00"/>
    <n v="22024008443"/>
    <s v="2024 02 9331 22706"/>
    <n v="6651.67"/>
    <x v="87"/>
    <s v="AC.MARCO SERVICIOS CRA INSTALACIÓN CÁMARAS CRA Y DISPS VIGILANCIA PARA EDIFICIO MUNICIPAL LOTE 3. (EXP 97/2006 PS8)"/>
    <s v="220"/>
    <s v="VALLADOLID"/>
    <s v="VALLADOLID"/>
    <x v="0"/>
    <s v="PrAbier - Procedimiento Abierto"/>
    <s v="MultiC - MultiCriterio"/>
    <x v="2"/>
    <x v="3"/>
    <s v="2"/>
    <s v="2. Gastos corrientes en bienes y servicios"/>
    <s v="02"/>
    <x v="2"/>
    <s v="9331"/>
    <s v="9331. Gestión del patrimonio"/>
    <s v="22"/>
    <s v="22706"/>
  </r>
  <r>
    <n v="220240051150"/>
    <s v="AD"/>
    <d v="2024-10-29T00:00:00"/>
    <n v="22024007881"/>
    <s v="2024 02 1511 619"/>
    <n v="6593.42"/>
    <x v="1047"/>
    <s v="C.CALIDAD (LOTE 2) A.TÉCNICA MOD.1 OBRA REURBANIZACIÓN (FASE I) POLÍGONO ARGALES"/>
    <s v="220"/>
    <s v="ALCOBENDAS"/>
    <s v="MADRID"/>
    <x v="0"/>
    <s v="PrAbier - Procedimiento Abierto"/>
    <s v="MultiC - MultiCriterio"/>
    <x v="2"/>
    <x v="3"/>
    <s v="6"/>
    <s v="6. Inversiones reales"/>
    <s v="02"/>
    <x v="2"/>
    <s v="1511"/>
    <s v="1511. Planficación y gestión del urbanismo"/>
    <s v="61"/>
    <s v="619"/>
  </r>
  <r>
    <n v="220240064585"/>
    <s v="D"/>
    <d v="2024-12-30T00:00:00"/>
    <n v="22024008437"/>
    <s v="2024 03 9241 625"/>
    <n v="7037.03"/>
    <x v="923"/>
    <s v="SE-PC 137/2024: SUMINISTRO DE MOBILIARIO EN CENTROS DE PARTICIPACIÓN CIUDADANA (LOTE 2 - SALA POLIVALENTE PARQUESOL)"/>
    <n v="300"/>
    <s v="VALLADOLID"/>
    <s v="VALLADOLID"/>
    <x v="1"/>
    <s v="PrNegSP - Procedimiento Negociado Sin Publicidad"/>
    <s v="SinC - Sin Criterio"/>
    <x v="3"/>
    <x v="3"/>
    <s v="6"/>
    <s v="6. Inversiones reales"/>
    <s v="03"/>
    <x v="9"/>
    <s v="9241"/>
    <s v="9241. Participación ciudadana"/>
    <s v="62"/>
    <s v="625"/>
  </r>
  <r>
    <n v="220240046861"/>
    <s v="AD"/>
    <d v="2024-10-09T00:00:00"/>
    <n v="22024003387"/>
    <s v="2024 04 3121 22706"/>
    <n v="5410.96"/>
    <x v="338"/>
    <s v="SEGUNDA PRORROGA CONTRATO ANALISIS CLINICOS DE 27 DE OCTUBRE A 31 DE DICIEMBRE DE 2024. DPTO. PREVENCION Y SALUD LABORAL"/>
    <s v="220"/>
    <s v="ESPLUGUES DE LLOBREGAT"/>
    <s v="BARCELONA"/>
    <x v="0"/>
    <s v="PrAbier - Procedimiento Abierto"/>
    <s v="MultiC - MultiCriterio"/>
    <x v="1"/>
    <x v="3"/>
    <s v="2"/>
    <s v="2. Gastos corrientes en bienes y servicios"/>
    <s v="04"/>
    <x v="8"/>
    <s v="3121"/>
    <s v="3121. Prevención y salud laboral"/>
    <s v="22"/>
    <s v="22706"/>
  </r>
  <r>
    <n v="220240053817"/>
    <s v="AD"/>
    <d v="2024-11-15T00:00:00"/>
    <n v="22024008396"/>
    <s v="2024 02 1511 22706"/>
    <n v="6171"/>
    <x v="0"/>
    <s v="REDAC. ESTUDIO ACUSTICO ASOCIADO AL EST.AMBIENTAL ESTRATÉGICO.MOD.PGOU EN VEREDA PALOMARES(ART.9 LEY 37/03 DEL17.11RUIDO"/>
    <s v="220"/>
    <s v="VALLADOLID"/>
    <s v="VALLADOLID"/>
    <x v="0"/>
    <s v="AdDirec - Adjudicación Directa"/>
    <s v="SinC - Sin Criterio"/>
    <x v="0"/>
    <x v="3"/>
    <s v="2"/>
    <s v="2. Gastos corrientes en bienes y servicios"/>
    <s v="02"/>
    <x v="2"/>
    <s v="1511"/>
    <s v="1511. Planficación y gestión del urbanismo"/>
    <s v="22"/>
    <s v="22706"/>
  </r>
  <r>
    <n v="220240053837"/>
    <s v="AD"/>
    <d v="2024-11-15T00:00:00"/>
    <n v="22024008650"/>
    <s v="2024 05 4312 22799"/>
    <n v="5445"/>
    <x v="380"/>
    <s v="INSTALAR LA  ILUMINACION DECORATIVA DEL  MERCADO ARTESANAL NAVIDEÑO 24-25 UBICADO EN PLAZA MAYOR."/>
    <s v="220"/>
    <s v="MENESES DE CAMPOS"/>
    <s v="PALENCIA"/>
    <x v="0"/>
    <s v="AdDirec - Adjudicación Directa"/>
    <s v="SinC - Sin Criterio"/>
    <x v="0"/>
    <x v="3"/>
    <s v="2"/>
    <s v="2. Gastos corrientes en bienes y servicios"/>
    <s v="05"/>
    <x v="0"/>
    <s v="4312"/>
    <s v="4312. Mercados"/>
    <s v="22"/>
    <s v="22799"/>
  </r>
  <r>
    <n v="220240064585"/>
    <s v="D"/>
    <d v="2024-12-30T00:00:00"/>
    <n v="22024008436"/>
    <s v="2024 03 9241 625"/>
    <n v="5000"/>
    <x v="923"/>
    <s v="SE-PC 137/2024: SUMINISTRO DE MOBILIARIO EN CENTROS DE PARTICIPACIÓN CIUDADANA (LOTE 2 - SALA POLIVALENTE PARQUESOL)"/>
    <n v="300"/>
    <s v="VALLADOLID"/>
    <s v="VALLADOLID"/>
    <x v="1"/>
    <s v="PrNegSP - Procedimiento Negociado Sin Publicidad"/>
    <s v="SinC - Sin Criterio"/>
    <x v="3"/>
    <x v="3"/>
    <s v="6"/>
    <s v="6. Inversiones reales"/>
    <s v="03"/>
    <x v="9"/>
    <s v="9241"/>
    <s v="9241. Participación ciudadana"/>
    <s v="62"/>
    <s v="625"/>
  </r>
  <r>
    <n v="220240048688"/>
    <s v="AD"/>
    <d v="2024-10-16T00:00:00"/>
    <n v="22024006795"/>
    <s v="2024 07 1711 619"/>
    <n v="12560.81"/>
    <x v="1207"/>
    <s v="Adquisición de planta para el servicio de Parques y Jardines. Lote nº2 a 6 - Neo Plant  Asociados"/>
    <s v="220"/>
    <s v="VILASSAR DE MAR"/>
    <s v="BARCELONA"/>
    <x v="1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64536"/>
    <s v="AD"/>
    <d v="2024-12-30T00:00:00"/>
    <n v="22024009542"/>
    <s v="2024 07 1701 22799"/>
    <n v="5808"/>
    <x v="222"/>
    <s v="Gestión y producción del proyecto pajarillos sostenible."/>
    <n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01"/>
    <s v="1701. Dirección del área de medio ambiente"/>
    <s v="22"/>
    <s v="22799"/>
  </r>
  <r>
    <n v="220240067422"/>
    <s v="D"/>
    <d v="2024-12-31T00:00:00"/>
    <n v="22024000450"/>
    <s v="2024 11 1631 22199"/>
    <n v="41.06"/>
    <x v="195"/>
    <s v="TABLERO CORCHO C/MARCO 90X60 -...// AM EXP 18/2022 // SERVICIO DE LIMPIEZA VIARI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3693"/>
    <s v="D"/>
    <d v="2024-12-27T00:00:00"/>
    <n v="22024000485"/>
    <s v="2024 10 2312 212"/>
    <n v="40.840000000000003"/>
    <x v="193"/>
    <s v="MANT, SUMINISTRO DE CERRADURA KEYA 20.13.42 + 130013 CROMO CLICK 180º PRA EL CVA HUERTA DEL REY- INICITIVAS SOCIALE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1636"/>
    <s v="AD"/>
    <d v="2024-12-18T00:00:00"/>
    <n v="22024009161"/>
    <s v="2024 06 3232 212"/>
    <n v="5855.34"/>
    <x v="1088"/>
    <s v="REPARACIÓN PAVIMENTO LAMAS PVC CEIP TIERNO GALVAN. 15 DIAS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2755"/>
    <s v="AD"/>
    <d v="2024-12-23T00:00:00"/>
    <n v="22024006795"/>
    <s v="2024 07 1711 619"/>
    <n v="5956.48"/>
    <x v="1207"/>
    <s v="AD COMPLEMENTARIO AL APROBADO PARA ADQUISICION DE PLANTA PARA EL SERVICIO DE PYJ. Lote nº2 a 6 - Neo Plant Asociados"/>
    <s v="220"/>
    <s v="VILASSAR DE MAR"/>
    <s v="BARCELONA"/>
    <x v="1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46631"/>
    <s v="AD"/>
    <d v="2024-10-07T00:00:00"/>
    <n v="22024006794"/>
    <s v="2024 07 1711 619"/>
    <n v="1475.85"/>
    <x v="1208"/>
    <s v="Adquisición de planta para el servicio de Parques y Jardines. Lote nº1 - Planteles Lloveras"/>
    <s v="220"/>
    <s v="SANT ANDREU DE LLAVANERES"/>
    <s v="BARCELONA"/>
    <x v="1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68880"/>
    <s v="D"/>
    <d v="2024-12-31T00:00:00"/>
    <n v="22024003213"/>
    <s v="2024 07 1721 22706"/>
    <n v="1996.5"/>
    <x v="540"/>
    <s v="VS 3/24 SERVICIOS DE MANTENIMIENTO Y CALIBRACIÓN MONITORES DE RUIDO AMBIENTAL LOTE 1."/>
    <n v="300"/>
    <s v="BURGOS"/>
    <s v="BURGOS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2"/>
    <s v="22706"/>
  </r>
  <r>
    <n v="220240063577"/>
    <s v="AD"/>
    <d v="2024-12-27T00:00:00"/>
    <n v="22024009589"/>
    <s v="2024 01 4331 22602"/>
    <n v="6050"/>
    <x v="1209"/>
    <s v="INSERCIÓN PUBLICIDAD EN EL DIARIO CINCO DÍAS COMO CAMPAÑA PUBLICITARIA NACIONAL PARA POSICIONAR LA MARCA VALLADOLID NOW"/>
    <n v="220"/>
    <s v="MADRID"/>
    <s v="MADR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602"/>
  </r>
  <r>
    <n v="220240056013"/>
    <s v="AD"/>
    <d v="2024-11-25T00:00:00"/>
    <n v="22024008819"/>
    <s v="2024 06 3231 632"/>
    <n v="5875.16"/>
    <x v="1210"/>
    <s v="CANALIZACIÓN PARA INSTALACION DE TELECOMUNICACIONES POR REPOSICION EN LA EIM EL PRINCIPITO. PZ EJ: 20 DIAS"/>
    <s v="220"/>
    <s v="VALLADOLID"/>
    <s v="VALLADOLID"/>
    <x v="2"/>
    <s v="AdDirec - Adjudicación Directa"/>
    <s v="SinC - Sin Criterio"/>
    <x v="0"/>
    <x v="3"/>
    <s v="6"/>
    <s v="6. Inversiones reales"/>
    <s v="06"/>
    <x v="3"/>
    <s v="3231"/>
    <s v="3231. Escuelas infantiles"/>
    <s v="63"/>
    <s v="632"/>
  </r>
  <r>
    <n v="220240064985"/>
    <s v="D"/>
    <d v="2024-12-31T00:00:00"/>
    <n v="22024000749"/>
    <s v="2024 02 9332 212"/>
    <n v="172.49"/>
    <x v="192"/>
    <s v="SEGOTEX LISO BLANCO EUROCOLOR 15LT                                          ( MANTENIMIENTO DE EDIFICIOS E INSTALACIONES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2"/>
  </r>
  <r>
    <n v="220240069315"/>
    <s v="D"/>
    <d v="2024-12-31T00:00:00"/>
    <n v="22024000942"/>
    <s v="2024 06 3231 212"/>
    <n v="158.11000000000001"/>
    <x v="192"/>
    <s v="XYLAZEL MET.OXIRITE FORJA GRIS 4LT// DISOLVENTE UNIVERSAL// BROCHA VIROLA MAGENTA// MINI RODILLO// EIM MAFALDA Y GUILLE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1"/>
    <s v="3231. Escuelas infantiles"/>
    <s v="21"/>
    <s v="212"/>
  </r>
  <r>
    <n v="220240068516"/>
    <s v="D"/>
    <d v="2024-12-31T00:00:00"/>
    <n v="22024001633"/>
    <s v="2024 07 1711 22199"/>
    <n v="40.5"/>
    <x v="165"/>
    <s v="PARQUES Y JARDINES / TUBO RECTANGULAR 60X40X2 DD11 (  Cortada a 2000mm )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3738"/>
    <s v="D"/>
    <d v="2024-12-27T00:00:00"/>
    <n v="22024001011"/>
    <s v="2024 11 1321 214"/>
    <n v="39.93"/>
    <x v="99"/>
    <s v="1 287814328R - PORTA-ESCOB.TRAS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1"/>
    <s v="1321"/>
    <s v="1321. Policía municipal"/>
    <s v="21"/>
    <s v="214"/>
  </r>
  <r>
    <n v="220240068837"/>
    <s v="D"/>
    <d v="2024-12-31T00:00:00"/>
    <n v="22024000941"/>
    <s v="2024 06 3321 212"/>
    <n v="39.130000000000003"/>
    <x v="195"/>
    <s v="*TAPA PASACABLES 60MM NEGRO MICEL / *DESLIZAD BRIN FIEL 20MM CLAVO 8 UN / ANGULO AC BI 60X50 AMIG MOD 300 / COPIA LLAVE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64927"/>
    <s v="D"/>
    <d v="2024-12-31T00:00:00"/>
    <n v="22024000940"/>
    <s v="2024 06 3232 212"/>
    <n v="38.03"/>
    <x v="195"/>
    <s v="PUNZON BAHCO 1157 AUTOMAT / DEBRAY DISCO C/HIERRO 115X1x22 PERFLEX / DEBRAY DISCO FLEXOVIT PERFLEX METAL 115X6.4X22.23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3691"/>
    <s v="D"/>
    <d v="2024-12-27T00:00:00"/>
    <n v="22024001045"/>
    <s v="2024 11 3111 22199"/>
    <n v="36.770000000000003"/>
    <x v="195"/>
    <s v="COMMENT|++ CASA DEL BARCO ++ / CERRADURA URKO  22 30MM * / CERRADURA URKO  23-R 30 B/LARGO / *DESLIZADOR FIELTRO BRINOX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64878"/>
    <s v="D"/>
    <d v="2024-12-31T00:00:00"/>
    <n v="22024000518"/>
    <s v="2024 10 2315 212"/>
    <n v="36.22"/>
    <x v="193"/>
    <s v="CENTRO MUNICIPAL DE IGUALDAD / CREMONA PRACTICABLE VENTANA / ACUERDO MARCO SUMINISTRO MATERIALES IGUALDAD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5"/>
    <s v="2315. Políticas de Igualdad e infancia"/>
    <s v="21"/>
    <s v="212"/>
  </r>
  <r>
    <n v="220240068481"/>
    <s v="D"/>
    <d v="2024-12-31T00:00:00"/>
    <n v="22024000941"/>
    <s v="2024 06 3321 212"/>
    <n v="34.78"/>
    <x v="166"/>
    <s v="Albarán: VA24/5257 Fecha: 05/12/24 / *bibliotecas * / TIRAFONDOS 3,5 x 35 / BROCA METAL 20200-6 HSSCO DIN338 13709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321"/>
    <s v="3321. Bibliotecas públicas"/>
    <s v="21"/>
    <s v="212"/>
  </r>
  <r>
    <n v="220240068706"/>
    <s v="D"/>
    <d v="2024-12-31T00:00:00"/>
    <n v="22024000940"/>
    <s v="2024 06 3232 212"/>
    <n v="33.69"/>
    <x v="195"/>
    <s v="COPIA LLAVE NORMAL / ARMARIO LLAVERO. 90 LLAVES. EHL.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4995"/>
    <s v="D"/>
    <d v="2024-12-31T00:00:00"/>
    <n v="22024000940"/>
    <s v="2024 06 3232 212"/>
    <n v="32.32"/>
    <x v="262"/>
    <s v="DIVERSO MATERIALES DE FONTANERÍA // CEIP TIERNO GALVÁN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7424"/>
    <s v="D"/>
    <d v="2024-12-31T00:00:00"/>
    <n v="22024001045"/>
    <s v="2024 11 3111 22199"/>
    <n v="29.95"/>
    <x v="245"/>
    <s v="KORAZA ANTIGOTERAS 4L ( SALUD PUBLICA  GE003949 ) / BROCHA 4 ( SALUD PUBLICA  GE003949 )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3111"/>
    <s v="3111. Protección de la salubridad pública"/>
    <s v="22"/>
    <s v="22199"/>
  </r>
  <r>
    <n v="220240068690"/>
    <s v="D"/>
    <d v="2024-12-31T00:00:00"/>
    <n v="22024000940"/>
    <s v="2024 06 3232 212"/>
    <n v="29.84"/>
    <x v="195"/>
    <s v="PERNIO SOLDAR EBRO 18X110X 4 PALA * / *BISAGRA MICEL LIBRO 697 100 MM / CERROJO AMIG  384 NIQUELADO  50MM - / CERROJO AM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3727"/>
    <s v="D"/>
    <d v="2024-12-27T00:00:00"/>
    <n v="22024000498"/>
    <s v="2024 10 2412 212"/>
    <n v="29.4"/>
    <x v="193"/>
    <s v="MANTENIMIENTO, SUMINISTRO DE MANILLA SOAL CHAPARRO M9005 NEGRA  ( UND )PARA REPARACION DEL JACINTO BENAVENTE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1"/>
    <s v="212"/>
  </r>
  <r>
    <n v="220240067464"/>
    <s v="D"/>
    <d v="2024-12-31T00:00:00"/>
    <n v="22024000484"/>
    <s v="2024 10 2312 212"/>
    <n v="28.27"/>
    <x v="247"/>
    <s v="MANTENIMIENTO, SUMINISTRO DE SIKA 11FC PURFORM BLANCO 300MLY  GRIS 300ML PARA REPARACIONES EL CVA PTE. COLGANTE- INICIAT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55435"/>
    <s v="AD"/>
    <d v="2024-11-21T00:00:00"/>
    <n v="22024008497"/>
    <s v="2024 04 9204 626"/>
    <n v="5989.5"/>
    <x v="387"/>
    <s v="SUMINISTRO DE 3.000 M DE CABLE DE FIBRA ÓPTICA"/>
    <s v="220"/>
    <s v="ALDEAMAYOR DE SAN MARTIN"/>
    <s v="VALLADOLID"/>
    <x v="1"/>
    <s v="AdDirec - Adjudicación Directa"/>
    <s v="SinC - Sin Criterio"/>
    <x v="0"/>
    <x v="3"/>
    <s v="6"/>
    <s v="6. Inversiones reales"/>
    <s v="04"/>
    <x v="8"/>
    <s v="9204"/>
    <s v="9204. Tecnologías de la información y comunicación"/>
    <s v="62"/>
    <s v="626"/>
  </r>
  <r>
    <n v="220240046595"/>
    <s v="AD"/>
    <d v="2024-10-07T00:00:00"/>
    <n v="22024007483"/>
    <s v="2024 06 3231 22614"/>
    <n v="5989.5"/>
    <x v="48"/>
    <s v="CTTO SERVICIOS: EVALUACIÓN III PLAN DE INFANCIA Y ADOLESCENCIA + RENOVACIÓN SELLO CIUDAD AMIGA INFANCIA. PLZ EJ: 3 MESES"/>
    <s v="220"/>
    <s v="VALLADOLID"/>
    <s v="VALLADOLID"/>
    <x v="0"/>
    <s v="AdDirec - Adjudicación Directa"/>
    <s v="SinC - Sin Criterio"/>
    <x v="0"/>
    <x v="3"/>
    <s v="2"/>
    <s v="2. Gastos corrientes en bienes y servicios"/>
    <s v="06"/>
    <x v="3"/>
    <s v="3231"/>
    <s v="3231. Escuelas infantiles"/>
    <s v="22"/>
    <s v="22614"/>
  </r>
  <r>
    <n v="220240063565"/>
    <s v="AD"/>
    <d v="2024-12-27T00:00:00"/>
    <n v="22024009574"/>
    <s v="2024 07 1711 619"/>
    <n v="5989.5"/>
    <x v="1211"/>
    <s v="SUMINISTRO DE TIERRA VEGETAL."/>
    <n v="220"/>
    <s v="VALLADOLID"/>
    <s v="VALLADOLID"/>
    <x v="1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57913"/>
    <s v="AD"/>
    <d v="2024-12-04T00:00:00"/>
    <n v="22024008945"/>
    <s v="2024 11 1321 22199"/>
    <n v="5998.21"/>
    <x v="756"/>
    <s v="SUMINISTRO DE MUNICIÓN PARA POLICÍA MUNICIPAL"/>
    <s v="220"/>
    <s v="VALLADOLID"/>
    <s v="VALLADOLID"/>
    <x v="1"/>
    <s v="AdDirec - Adjudicación Directa"/>
    <s v="SinC - Sin Criterio"/>
    <x v="0"/>
    <x v="3"/>
    <s v="2"/>
    <s v="2. Gastos corrientes en bienes y servicios"/>
    <s v="11"/>
    <x v="1"/>
    <s v="1321"/>
    <s v="1321. Policía municipal"/>
    <s v="22"/>
    <s v="22199"/>
  </r>
  <r>
    <n v="220240053821"/>
    <s v="AD"/>
    <d v="2024-11-15T00:00:00"/>
    <n v="22024008413"/>
    <s v="2024 10 2314 22613"/>
    <n v="6000"/>
    <x v="649"/>
    <s v="ELABORACION PROGRAMA SALUD MENTAL: FAMILIA Y JUVENTUD NOVIEMBRE 2024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62625"/>
    <s v="AD"/>
    <d v="2024-12-23T00:00:00"/>
    <n v="22024009352"/>
    <s v="2024 08 1532 619"/>
    <n v="6047.29"/>
    <x v="1212"/>
    <s v="SUMINISTRO DE 12 FUENTES MODELO &quot;&quot;ROMÁNTICA&quot;&quot;  O SIMILAR.-"/>
    <s v="220"/>
    <s v="IGUALADA"/>
    <s v="BARCELONA"/>
    <x v="1"/>
    <s v="AdDirec - Adjudicación Directa"/>
    <s v="SinC - Sin Criterio"/>
    <x v="0"/>
    <x v="3"/>
    <s v="6"/>
    <s v="6. Inversiones reales"/>
    <s v="08"/>
    <x v="5"/>
    <s v="1532"/>
    <s v="1532. Pavimentación vias públicas y otros servicios urbanísticos"/>
    <s v="61"/>
    <s v="619"/>
  </r>
  <r>
    <n v="220240064565"/>
    <s v="AD/"/>
    <d v="2024-12-30T00:00:00"/>
    <n v="22024002063"/>
    <s v="2024 10 2312 22799"/>
    <n v="-6129.84"/>
    <x v="647"/>
    <s v="LIBERAR CREDITO CAUTIVO MESES SEPT Y OCT-SERVICIO ESTANCIAS DIRUNAS (IVA)"/>
    <n v="220"/>
    <s v="MADRID"/>
    <s v="MADRID"/>
    <x v="0"/>
    <s v="PrAbier - Procedimiento Abierto"/>
    <s v="MultiC - MultiCriterio"/>
    <x v="1"/>
    <x v="3"/>
    <s v="2"/>
    <s v="2. Gastos corrientes en bienes y servicios"/>
    <s v="10"/>
    <x v="7"/>
    <s v="2312"/>
    <s v="2312. Iniciativas sociales"/>
    <s v="22"/>
    <s v="22799"/>
  </r>
  <r>
    <n v="220240064566"/>
    <s v="AD/"/>
    <d v="2024-12-30T00:00:00"/>
    <n v="22024002064"/>
    <s v="2024 10 2312 22799"/>
    <n v="-875.7"/>
    <x v="647"/>
    <s v="LIBERAR CREDITO CAUTIVO MESES SEPT Y OCT-SERVICIO ESTANCIAS DIRUNAS (IVA)"/>
    <n v="220"/>
    <s v="MADRID"/>
    <s v="MADRID"/>
    <x v="0"/>
    <s v="PrAbier - Procedimiento Abierto"/>
    <s v="MultiC - MultiCriterio"/>
    <x v="1"/>
    <x v="3"/>
    <s v="2"/>
    <s v="2. Gastos corrientes en bienes y servicios"/>
    <s v="10"/>
    <x v="7"/>
    <s v="2312"/>
    <s v="2312. Iniciativas sociales"/>
    <s v="22"/>
    <s v="22799"/>
  </r>
  <r>
    <n v="220240064563"/>
    <s v="AD/"/>
    <d v="2024-12-30T00:00:00"/>
    <n v="22024002052"/>
    <s v="2024 10 2312 22799"/>
    <n v="-7335.72"/>
    <x v="602"/>
    <s v="LIBERAR CREDITO CAUTIVO-septiembre y octubre-EST. DIURNAS LOTE2-REST.7 UC- Z.SUR-UC2 RON-D-ARCA-Z.ES-2 UCS PARQ"/>
    <n v="220"/>
    <s v="VILLAMURIEL DE CERRATO"/>
    <s v="PALENCIA"/>
    <x v="0"/>
    <s v="PrAbier - Procedimiento Abierto"/>
    <s v="MultiC - MultiCriterio"/>
    <x v="1"/>
    <x v="3"/>
    <s v="2"/>
    <s v="2. Gastos corrientes en bienes y servicios"/>
    <s v="10"/>
    <x v="7"/>
    <s v="2312"/>
    <s v="2312. Iniciativas sociales"/>
    <s v="22"/>
    <s v="22799"/>
  </r>
  <r>
    <n v="220240064564"/>
    <s v="AD/"/>
    <d v="2024-12-30T00:00:00"/>
    <n v="22024002712"/>
    <s v="2024 10 2312 22799"/>
    <n v="-452.34"/>
    <x v="602"/>
    <s v="LIBERAR CREDITO CAUTIVO-septiembre y octubre-EST. DIURNAS LOTE2-REST.7 UC- Z.SUR-UC2 RON-D-ARCA-Z.ES-2 UCS PARQ"/>
    <n v="220"/>
    <s v="VILLAMURIEL DE CERRATO"/>
    <s v="PALENCIA"/>
    <x v="0"/>
    <s v="PrAbier - Procedimiento Abierto"/>
    <s v="MultiC - MultiCriterio"/>
    <x v="1"/>
    <x v="3"/>
    <s v="2"/>
    <s v="2. Gastos corrientes en bienes y servicios"/>
    <s v="10"/>
    <x v="7"/>
    <s v="2312"/>
    <s v="2312. Iniciativas sociales"/>
    <s v="22"/>
    <s v="22799"/>
  </r>
  <r>
    <n v="220240065329"/>
    <s v="AD"/>
    <d v="2024-12-31T00:00:00"/>
    <n v="22024008826"/>
    <s v="2024 02 1511 619"/>
    <n v="5871.39"/>
    <x v="25"/>
    <s v="COORDINACIÓN SEGURIDAD Y SALUD OBRA CM. VIEJO DE SIMANCAS RESTO TRAMO 1 Y TRAMO 2 DESDE VA-30 AL SECTOR EL PERAL EX13-24"/>
    <n v="220"/>
    <s v="VALLADOLID"/>
    <s v="VALLADOLID"/>
    <x v="0"/>
    <s v="PrAbier - Procedimiento Abierto"/>
    <s v="MultiC - MultiCriterio"/>
    <x v="1"/>
    <x v="3"/>
    <s v="6"/>
    <s v="6. Inversiones reales"/>
    <s v="02"/>
    <x v="2"/>
    <s v="1511"/>
    <s v="1511. Planficación y gestión del urbanismo"/>
    <s v="61"/>
    <s v="619"/>
  </r>
  <r>
    <n v="220240061662"/>
    <s v="AD"/>
    <d v="2024-12-18T00:00:00"/>
    <n v="22024009245"/>
    <s v="2024 09 4321 22799"/>
    <n v="6050"/>
    <x v="1213"/>
    <s v="RESTAURACION DE GIGANTES Y CABEZUDOS PARA SU DESFILE EN FESTEJOS POPULARES"/>
    <s v="220"/>
    <s v="BURGOS"/>
    <s v="BURGOS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51189"/>
    <s v="AD"/>
    <d v="2024-10-29T00:00:00"/>
    <n v="22024007916"/>
    <s v="2024 05 4312 22799"/>
    <n v="1669.8"/>
    <x v="1214"/>
    <s v="PROYECTO COMPRA SALUDABLE 24-25. ENTREGA OBSEQUIOS A ALUMNOS UN PORTADOCUMENTOS."/>
    <s v="220"/>
    <s v="VALLADOLID"/>
    <s v="VALLADOLID"/>
    <x v="1"/>
    <s v="AdDirec - Adjudicación Directa"/>
    <s v="SinC - Sin Criterio"/>
    <x v="0"/>
    <x v="3"/>
    <s v="2"/>
    <s v="2. Gastos corrientes en bienes y servicios"/>
    <s v="05"/>
    <x v="0"/>
    <s v="4312"/>
    <s v="4312. Mercados"/>
    <s v="22"/>
    <s v="22799"/>
  </r>
  <r>
    <n v="220240052619"/>
    <s v="D/"/>
    <d v="2024-11-06T00:00:00"/>
    <n v="22024004095"/>
    <s v="2024 10 2313 22799"/>
    <n v="-11262.4"/>
    <x v="657"/>
    <s v="reajuste presup.SER.PLANIF, DINAMIZ Y GESTION INFORMACION EN REDES-INFOR.DEL AREA DE PERS.MAY.FAM.SERV.SOC/comienzo 24/9"/>
    <s v="300"/>
    <s v="MADRID"/>
    <s v="MADRID"/>
    <x v="0"/>
    <s v="PrAbier - Procedimiento Abierto"/>
    <s v="MultiC - MultiCriterio"/>
    <x v="1"/>
    <x v="3"/>
    <s v="2"/>
    <s v="2. Gastos corrientes en bienes y servicios"/>
    <s v="10"/>
    <x v="7"/>
    <s v="2313"/>
    <s v="2313. Dirección del área de personas mayores, familia y servicios sociales"/>
    <s v="22"/>
    <s v="22799"/>
  </r>
  <r>
    <n v="220240063556"/>
    <s v="AD"/>
    <d v="2024-12-27T00:00:00"/>
    <n v="22024009591"/>
    <s v="2024 07 1711 619"/>
    <n v="5438.95"/>
    <x v="1215"/>
    <s v="Análisis de suelo de distintos puntos margen río Pisuerga - Proyecto VIVIENDO EL RIO."/>
    <n v="220"/>
    <s v="PALENCIA"/>
    <s v="PALENCIA"/>
    <x v="0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46634"/>
    <s v="AD"/>
    <d v="2024-10-07T00:00:00"/>
    <n v="22024007499"/>
    <s v="2024 08 1341 22799"/>
    <n v="6512"/>
    <x v="1103"/>
    <s v="ACTIVIDADES &quot;&quot;SEMANA DE LA MOVILIDAD&quot;&quot; EN AVENIDA SEGOVIA"/>
    <s v="220"/>
    <s v="PEÑAFIEL"/>
    <s v="VALLADOLID"/>
    <x v="0"/>
    <s v="AdDirec - Adjudicación Directa"/>
    <s v="SinC - Sin Criterio"/>
    <x v="0"/>
    <x v="3"/>
    <s v="2"/>
    <s v="2. Gastos corrientes en bienes y servicios"/>
    <s v="08"/>
    <x v="5"/>
    <s v="1341"/>
    <s v="1341. Movilidad"/>
    <s v="22"/>
    <s v="22799"/>
  </r>
  <r>
    <n v="220240063563"/>
    <s v="AD"/>
    <d v="2024-12-27T00:00:00"/>
    <n v="22024009562"/>
    <s v="2024 07 1711 619"/>
    <n v="6534"/>
    <x v="1216"/>
    <s v="Elaboración de informe para la viabilidad de la realización de proy y construcción de piscina fluvial en río Pisuerga."/>
    <n v="220"/>
    <s v="VALLADOLID"/>
    <s v="VALLADOLID"/>
    <x v="0"/>
    <s v="AdDirec - Adjudicación Directa"/>
    <s v="SinC - Sin Criterio"/>
    <x v="0"/>
    <x v="3"/>
    <s v="6"/>
    <s v="6. Inversiones reales"/>
    <s v="07"/>
    <x v="4"/>
    <s v="1711"/>
    <s v="1711. Parques y jardines"/>
    <s v="61"/>
    <s v="619"/>
  </r>
  <r>
    <n v="220240067428"/>
    <s v="D"/>
    <d v="2024-12-31T00:00:00"/>
    <n v="22024000450"/>
    <s v="2024 11 1631 22199"/>
    <n v="28.17"/>
    <x v="195"/>
    <s v="BROCA CASTILLO COBALTO BC5  8.00MM 338 * / BROCA CASTILLO COBALTO BC5  5.00MM 338 *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8692"/>
    <s v="D"/>
    <d v="2024-12-31T00:00:00"/>
    <n v="22024000940"/>
    <s v="2024 06 3232 212"/>
    <n v="25.69"/>
    <x v="195"/>
    <s v="ESPUMAX FIJACION XPRES 750ML CEYS / SILICONA SOUDAL 280ML TRANSPAR / SILICONA SOUDAL 280ML BLANCO / FLEXOMETRO 19/5MTS M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48012"/>
    <s v="AD"/>
    <d v="2024-10-14T00:00:00"/>
    <n v="22024007610"/>
    <s v="2024 06 3231 22700"/>
    <n v="1304.6099999999999"/>
    <x v="400"/>
    <s v="PR-SE 32/23 (PS8 SE 31/20) 2ª PRORROG CTTO LIMPIEZA EDIF MUNIC EDUCACIÓN EIM LOTE 7-24 ENLAZADO PROYECTO SUBV: 72.619,23"/>
    <s v="220"/>
    <s v="MADRID"/>
    <s v="MADRID"/>
    <x v="0"/>
    <s v="PrAbier - Procedimiento Abierto"/>
    <s v="MultiC - MultiCriterio"/>
    <x v="1"/>
    <x v="3"/>
    <s v="2"/>
    <s v="2. Gastos corrientes en bienes y servicios"/>
    <s v="06"/>
    <x v="3"/>
    <s v="3231"/>
    <s v="3231. Escuelas infantiles"/>
    <s v="22"/>
    <s v="22700"/>
  </r>
  <r>
    <n v="220240064654"/>
    <s v="AD"/>
    <d v="2024-12-31T00:00:00"/>
    <n v="22024009566"/>
    <s v="2024 05 4312 22602"/>
    <n v="3630"/>
    <x v="1217"/>
    <s v="INSERCION CUÑÁS PUBLICITARIAS SOBRE CAMPAÑA DESINADA A CONOCER LAS OBRAS DEL MERCADO DELICIAS Y SUS NUEVOS SERVICIOS"/>
    <n v="220"/>
    <s v="VALLADOLID"/>
    <s v="VALLADOLID"/>
    <x v="0"/>
    <s v="PrAbier - Procedimiento Abierto"/>
    <s v="MultiC - MultiCriterio"/>
    <x v="2"/>
    <x v="3"/>
    <s v="2"/>
    <s v="2. Gastos corrientes en bienes y servicios"/>
    <s v="05"/>
    <x v="0"/>
    <s v="4312"/>
    <s v="4312. Mercados"/>
    <s v="22"/>
    <s v="22602"/>
  </r>
  <r>
    <n v="220240066869"/>
    <s v="AD"/>
    <d v="2024-12-31T00:00:00"/>
    <n v="22024009622"/>
    <s v="2024 01 4331 22706"/>
    <n v="5351.02"/>
    <x v="8"/>
    <s v="REDACIÓN DE PROYECTO Y DIRECCIÓN DE OBRA DE LA ADECUACIÓN DE LA SALA DE CLIMATIZACIÓN DE LA AGENCIA DE INNOVACIÓN"/>
    <n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06"/>
  </r>
  <r>
    <n v="220240065028"/>
    <s v="AD"/>
    <d v="2024-12-31T00:00:00"/>
    <n v="22024009222"/>
    <s v="2024 03 9241 22799"/>
    <n v="6600"/>
    <x v="1218"/>
    <s v="DESARROLLO DE LA EXPOSICIÓN LEYENDAS OLÍMPICAS EN EL CENTRO CÍVICO ZONA SUR"/>
    <n v="220"/>
    <s v="MADRID"/>
    <s v="MADR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99"/>
  </r>
  <r>
    <n v="220240048007"/>
    <s v="AD/"/>
    <d v="2024-10-14T00:00:00"/>
    <n v="22024001583"/>
    <s v="2024 06 3231 22700"/>
    <n v="-73923.839999999997"/>
    <x v="400"/>
    <s v="PR-SE 32/23(PS8 SE 31/20) 2ª PROR CTTO LIMPIEZA EDIFICIOS MUNICIPAL:EDUCACIÓN.EIM. L7 2024 A ENLAZAR NUEVO PROYECTO"/>
    <s v="220"/>
    <s v="MADRID"/>
    <s v="MADRID"/>
    <x v="0"/>
    <s v="PrAbier - Procedimiento Abierto"/>
    <s v="MultiC - MultiCriterio"/>
    <x v="1"/>
    <x v="3"/>
    <s v="2"/>
    <s v="2. Gastos corrientes en bienes y servicios"/>
    <s v="06"/>
    <x v="3"/>
    <s v="3231"/>
    <s v="3231. Escuelas infantiles"/>
    <s v="22"/>
    <s v="22700"/>
  </r>
  <r>
    <n v="220240053822"/>
    <s v="AD"/>
    <d v="2024-11-15T00:00:00"/>
    <n v="22024008511"/>
    <s v="2024 02 9331 22706"/>
    <n v="5330.05"/>
    <x v="773"/>
    <s v="Contratación alarmas en C/Arca Real,96 antes Mercadona. PAT 97/2006 PS08-LOTE 1.(SPSC-SE 020/2023)"/>
    <s v="220"/>
    <s v="SALAMANCA"/>
    <s v="SALAMANCA"/>
    <x v="1"/>
    <s v="PrAbier - Procedimiento Abierto"/>
    <s v="MultiC - MultiCriterio"/>
    <x v="2"/>
    <x v="3"/>
    <s v="2"/>
    <s v="2. Gastos corrientes en bienes y servicios"/>
    <s v="02"/>
    <x v="2"/>
    <s v="9331"/>
    <s v="9331. Gestión del patrimonio"/>
    <s v="22"/>
    <s v="22706"/>
  </r>
  <r>
    <n v="220240063516"/>
    <s v="D"/>
    <d v="2024-12-27T00:00:00"/>
    <n v="22024004208"/>
    <s v="2024 07 1721 22199"/>
    <n v="2395.1999999999998"/>
    <x v="1219"/>
    <s v="VS 2/24 SUMINISTRO DE FUNGIBLES PARA LABORATORIO RED DE CONTROL CONTAMINACIÓN ATMOSFÉRICA- LOTE 2"/>
    <n v="300"/>
    <s v="SENTMENAT"/>
    <s v="BARCELONA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2"/>
    <s v="22199"/>
  </r>
  <r>
    <n v="220240055437"/>
    <s v="AD"/>
    <d v="2024-11-21T00:00:00"/>
    <n v="22024008677"/>
    <s v="2024 01 4331 22799"/>
    <n v="4004"/>
    <x v="1220"/>
    <s v="CREACIÓN DEL MURAL VIRTUAL QUE COBRARÁ VIDA A LA IMAGEN DE CONCHA VELASCO CON REALIDAD AUMENTADA Y ACCESO CON CÓDIGO QR"/>
    <s v="220"/>
    <s v="VALLADOLID"/>
    <s v="VALLADOLID"/>
    <x v="0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3552"/>
    <s v="AD"/>
    <d v="2024-12-27T00:00:00"/>
    <n v="22024009400"/>
    <s v="2024 10 2314 22613"/>
    <n v="6678"/>
    <x v="468"/>
    <s v="CUADERNOS, CARTELES, LONA MATERIAL PUBLICITARIO JUVENTUD"/>
    <n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4"/>
    <s v="2314. Centro de programas juveniles"/>
    <s v="22"/>
    <s v="22613"/>
  </r>
  <r>
    <n v="220240062726"/>
    <s v="AD"/>
    <d v="2024-12-23T00:00:00"/>
    <n v="22024009305"/>
    <s v="2024 10 2315 22611"/>
    <n v="6830.9"/>
    <x v="70"/>
    <s v="SUMINISTRO DE MATERIALES DE DIFUSIÓN DESTINADOS IGUALDAD / DURANTE 2024"/>
    <s v="220"/>
    <s v="VALLADOLID"/>
    <s v="VALLADOLID"/>
    <x v="1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63519"/>
    <s v="AD"/>
    <d v="2024-12-27T00:00:00"/>
    <n v="22024008128"/>
    <s v="2024 11 1361 213"/>
    <n v="3844.3"/>
    <x v="785"/>
    <s v="Renovación certificado Centro de recarga de botellas de aire respirablen 47-EP-1548 Parque Central;SEISPC"/>
    <n v="220"/>
    <s v="ARGANDA DEL REY"/>
    <s v="MADRID"/>
    <x v="0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1"/>
    <s v="213"/>
  </r>
  <r>
    <n v="220240061688"/>
    <s v="AD"/>
    <d v="2024-12-18T00:00:00"/>
    <n v="22024009323"/>
    <s v="2024 04 9204 626"/>
    <n v="6889.74"/>
    <x v="904"/>
    <s v="SUMINISTRO DE CASCOS PARA VIDEOCONFERENCIAS PARA EL AYTO. DE VALLADOLID"/>
    <s v="220"/>
    <s v="VALLADOLID"/>
    <s v="VALLADOLID"/>
    <x v="1"/>
    <s v="AdDirec - Adjudicación Directa"/>
    <s v="SinC - Sin Criterio"/>
    <x v="0"/>
    <x v="3"/>
    <s v="6"/>
    <s v="6. Inversiones reales"/>
    <s v="04"/>
    <x v="8"/>
    <s v="9204"/>
    <s v="9204. Tecnologías de la información y comunicación"/>
    <s v="62"/>
    <s v="626"/>
  </r>
  <r>
    <n v="220240063517"/>
    <s v="D"/>
    <d v="2024-12-27T00:00:00"/>
    <n v="22024004208"/>
    <s v="2024 07 1721 22199"/>
    <n v="1756.92"/>
    <x v="1219"/>
    <s v="VS 2/24 SUMINISTRO DE FUNGIBLES PARA LABORATORIO RED DE CONTROL CONTAMINACIÓN ATMOSFÉRICA- LOTE 3"/>
    <n v="300"/>
    <s v="SENTMENAT"/>
    <s v="BARCELONA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2"/>
    <s v="22199"/>
  </r>
  <r>
    <n v="220240063515"/>
    <s v="D"/>
    <d v="2024-12-27T00:00:00"/>
    <n v="22024004208"/>
    <s v="2024 07 1721 22199"/>
    <n v="1102.67"/>
    <x v="1219"/>
    <s v="VS 2/24 SUMINISTRO DE FUNGIBLES PARA LABORATORIO RED DE CONTROL CONTAMINACIÓN ATMOSFÉRICA- LOTE 1"/>
    <n v="300"/>
    <s v="SENTMENAT"/>
    <s v="BARCELONA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2"/>
    <s v="22199"/>
  </r>
  <r>
    <n v="220240063518"/>
    <s v="D"/>
    <d v="2024-12-27T00:00:00"/>
    <n v="22024004208"/>
    <s v="2024 07 1721 22199"/>
    <n v="537.24"/>
    <x v="1219"/>
    <s v="VS 2/24 SUMINISTRO DE FUNGIBLES PARA LABORATORIO RED DE CONTROL CONTAMINACIÓN ATMOSFÉRICA- LOTE 4"/>
    <n v="300"/>
    <s v="SENTMENAT"/>
    <s v="BARCELONA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2"/>
    <s v="22199"/>
  </r>
  <r>
    <n v="220240064936"/>
    <s v="D"/>
    <d v="2024-12-31T00:00:00"/>
    <n v="22024000940"/>
    <s v="2024 06 3232 212"/>
    <n v="24.71"/>
    <x v="249"/>
    <s v="M² ADOQUIN 20X10X6 GRIS / SACO DE ARENA FINA 30KG / SACO CEMENTO GRIS 32.5 R // CEIP VICENTE ALEIXANDRE"/>
    <n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3"/>
    <s v="3232"/>
    <s v="3232. Conservación y mantenimiento centros educación infantil y primaria"/>
    <s v="21"/>
    <s v="212"/>
  </r>
  <r>
    <n v="220240069201"/>
    <s v="D"/>
    <d v="2024-12-31T00:00:00"/>
    <n v="22024002262"/>
    <s v="2024 07 1721 22112"/>
    <n v="22.84"/>
    <x v="267"/>
    <s v="T - codigo de centro tramitador GE0003948 / TI HEB B01 - Timbre receptor a pilas DINUY / DM SEN RT2 - Detector de movimi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12"/>
  </r>
  <r>
    <n v="220240069108"/>
    <s v="D"/>
    <d v="2024-12-31T00:00:00"/>
    <n v="22024000456"/>
    <s v="2024 11 1621 22199"/>
    <n v="20.82"/>
    <x v="838"/>
    <s v="TORNILLO 8.8 10X100 DIN-933 / TORNILLO 8.8 6X80 DIN-931 / TUERCA 8.8 M-10 DIN-934 / TUERCA 8.8 M-6 DIN-934 / TORNILLO AR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198"/>
    <s v="D"/>
    <d v="2024-12-31T00:00:00"/>
    <n v="22024000079"/>
    <s v="2024 03 9241 213"/>
    <n v="19.989999999999998"/>
    <x v="289"/>
    <s v="2 CABLES CC PARQUESOL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9101"/>
    <s v="D"/>
    <d v="2024-12-31T00:00:00"/>
    <n v="22024000456"/>
    <s v="2024 11 1621 22199"/>
    <n v="3044.19"/>
    <x v="276"/>
    <s v="ESTUCHE Nº430-80-25 / LLAVE IMP 1&quot;&quot; EC M18ONEFHIWF1DS-121C / RUEDA REF.2-1643 / BARRA A-304L Ø40 H9 19.90MT / ESLINGA TRA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21"/>
    <s v="1621. Recogida de residuos"/>
    <s v="22"/>
    <s v="22199"/>
  </r>
  <r>
    <n v="220240067909"/>
    <s v="D"/>
    <d v="2024-12-31T00:00:00"/>
    <n v="22024001633"/>
    <s v="2024 07 1711 22199"/>
    <n v="19.600000000000001"/>
    <x v="1089"/>
    <s v="MET.2241/35 C8 R13,2 S/ESC. AI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11"/>
    <s v="1711. Parques y jardines"/>
    <s v="22"/>
    <s v="22199"/>
  </r>
  <r>
    <n v="220240066884"/>
    <s v="D"/>
    <d v="2024-12-31T00:00:00"/>
    <n v="22024003864"/>
    <s v="2024 01 9203 214"/>
    <n v="202.02"/>
    <x v="254"/>
    <s v="A.M. REPARACION VEHICULO OFICIAL RENAULT LAGUNA 0901 GKZ, R.I."/>
    <n v="300"/>
    <s v="VALLADOLID"/>
    <s v="VALLADOLID"/>
    <x v="0"/>
    <s v="PrAbier - Procedimiento Abierto"/>
    <s v="MultiC - MultiCriterio"/>
    <x v="2"/>
    <x v="3"/>
    <s v="2"/>
    <s v="2. Gastos corrientes en bienes y servicios"/>
    <s v="01"/>
    <x v="10"/>
    <s v="9203"/>
    <s v="9203. Unidad de régimen interior"/>
    <s v="21"/>
    <s v="214"/>
  </r>
  <r>
    <n v="220240067769"/>
    <s v="D"/>
    <d v="2024-12-31T00:00:00"/>
    <n v="22024000765"/>
    <s v="2024 02 9332 214"/>
    <n v="307.01"/>
    <x v="254"/>
    <s v="acuerdo marco_8282DFF: filtro de aire,limpieza inyectores,prueba gasesy revisa fallo;_8589LFX: aceite 5w30,filtro aceite"/>
    <n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2"/>
    <s v="9332"/>
    <s v="9332. Mantenimiento de edificios e instalaciones municipales"/>
    <s v="21"/>
    <s v="214"/>
  </r>
  <r>
    <n v="220240067418"/>
    <s v="D"/>
    <d v="2024-12-31T00:00:00"/>
    <n v="22024000450"/>
    <s v="2024 11 1631 22199"/>
    <n v="18.61"/>
    <x v="195"/>
    <s v="COPIA LLAVE NORMAL / LLAVE ESTRELLAQ ACOD. 10-11 OFERTA.../// AM EXP 18/2022 // SERVICIO DE LIMPIEZA VIARI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3890"/>
    <s v="AD"/>
    <d v="2024-12-27T00:00:00"/>
    <n v="22024009597"/>
    <s v="2024 01 4331 22799"/>
    <n v="7030.1"/>
    <x v="466"/>
    <s v="SUMINISTRO DE MATERIAL DIVERSO CON IMAGEN CORPORATIVA SEGÚN PRESUPUESTO ADJUNTO"/>
    <n v="220"/>
    <s v="VALLADOLID"/>
    <s v="VALLADOLID"/>
    <x v="1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799"/>
  </r>
  <r>
    <n v="220240068890"/>
    <s v="AD/"/>
    <d v="2024-12-31T00:00:00"/>
    <n v="22024004206"/>
    <s v="2024 11 1361 22199"/>
    <n v="-290.58999999999997"/>
    <x v="809"/>
    <s v="GUIAS DE PERSIANA 1680MM///SERVICIO DE EXTINCION DE INCENDIOS"/>
    <n v="220"/>
    <s v="PARACUELLOS DE JARAMA (MADRID)"/>
    <s v="MADRID"/>
    <x v="1"/>
    <s v="AdDirec - Adjudicación Directa"/>
    <s v="SinC - Sin Criterio"/>
    <x v="0"/>
    <x v="3"/>
    <s v="2"/>
    <s v="2. Gastos corrientes en bienes y servicios"/>
    <s v="11"/>
    <x v="1"/>
    <s v="1361"/>
    <s v="1361. Prevención y extinción de incencios"/>
    <s v="22"/>
    <s v="22199"/>
  </r>
  <r>
    <n v="220240063548"/>
    <s v="AD"/>
    <d v="2024-12-27T00:00:00"/>
    <n v="22024009293"/>
    <s v="2024 06 3261 22699"/>
    <n v="7053.82"/>
    <x v="1221"/>
    <s v="SUMINISTRO 70 TRAJES CON BORDADO ESCUDO PARA LA BANDA DE LA ESCUELA MUNICIPAL DE MÚSICA DE VALLADOLID.10 DÍAS"/>
    <n v="220"/>
    <s v="VALLADOLID"/>
    <s v="VALLADOLID"/>
    <x v="1"/>
    <s v="AdDirec - Adjudicación Directa"/>
    <s v="SinC - Sin Criterio"/>
    <x v="0"/>
    <x v="3"/>
    <s v="2"/>
    <s v="2. Gastos corrientes en bienes y servicios"/>
    <s v="06"/>
    <x v="3"/>
    <s v="3261"/>
    <s v="3261. Servicios complementarios de educación"/>
    <s v="22"/>
    <s v="22699"/>
  </r>
  <r>
    <n v="220240053827"/>
    <s v="AD"/>
    <d v="2024-11-15T00:00:00"/>
    <n v="22024008554"/>
    <s v="2024 05 4312 22799"/>
    <n v="7058.54"/>
    <x v="121"/>
    <s v="ALQUILER MONTAJE Y DESMONTAJE DE TOMAS DE  CORRIENTE E ILUMINACION PARA BAZAR NAVIDEÑO (CAMPO GRANDE)."/>
    <s v="220"/>
    <s v="VALLADOLID"/>
    <s v="VALLADOLID"/>
    <x v="0"/>
    <s v="AdDirec - Adjudicación Directa"/>
    <s v="SinC - Sin Criterio"/>
    <x v="0"/>
    <x v="3"/>
    <s v="2"/>
    <s v="2. Gastos corrientes en bienes y servicios"/>
    <s v="05"/>
    <x v="0"/>
    <s v="4312"/>
    <s v="4312. Mercados"/>
    <s v="22"/>
    <s v="22799"/>
  </r>
  <r>
    <n v="220240065322"/>
    <s v="AD"/>
    <d v="2024-12-31T00:00:00"/>
    <n v="22024009466"/>
    <s v="2024 03 9241 22199"/>
    <n v="3644.76"/>
    <x v="1003"/>
    <s v="63 TAPETES DECORATIVOS PARA LAS MESAS DE LOS CENTROS CÍVICOS"/>
    <n v="220"/>
    <s v="VALLADOLID"/>
    <s v="VALLADOLID"/>
    <x v="1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199"/>
  </r>
  <r>
    <n v="220240063688"/>
    <s v="D"/>
    <d v="2024-12-27T00:00:00"/>
    <n v="22024000484"/>
    <s v="2024 10 2312 212"/>
    <n v="18.25"/>
    <x v="409"/>
    <s v="MANT. SUMINISTRO DE TUBO 3 ML. CODO 90º 15 PB,ENLACE R.MACHO,TUERCA REDUCTORA H-M LATONPARA EL CVA RONDILLA- INICITIVA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7420"/>
    <s v="D"/>
    <d v="2024-12-31T00:00:00"/>
    <n v="22024000450"/>
    <s v="2024 11 1631 22199"/>
    <n v="17.91"/>
    <x v="195"/>
    <s v="TABLERO CORCHO C/MARCO 90X60 - / *MONTACK CEYS EXP...// AM EXP 18/2022 // SERVICIO DE LIMPIEZA VIARIA."/>
    <n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1"/>
    <s v="1631"/>
    <s v="1631. Limpieza viaria"/>
    <s v="22"/>
    <s v="22199"/>
  </r>
  <r>
    <n v="220240069201"/>
    <s v="D"/>
    <d v="2024-12-31T00:00:00"/>
    <n v="22024002261"/>
    <s v="2024 07 1721 22104"/>
    <n v="17.41"/>
    <x v="267"/>
    <s v="T - codigo de centro tramitador GE0003948 / TI HEB B01 - Timbre receptor a pilas DINUY / DM SEN RT2 - Detector de movimi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04"/>
  </r>
  <r>
    <n v="220240063815"/>
    <s v="D"/>
    <d v="2024-12-27T00:00:00"/>
    <n v="22024000485"/>
    <s v="2024 10 2312 212"/>
    <n v="15.55"/>
    <x v="195"/>
    <s v="MANT. COPIA LLAVE SPECIAL GAS / COPIA LLAVE DOBLE PARA EL CVA ZONA SUR- INICIATIVAS SOCIALE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7204"/>
    <s v="D"/>
    <d v="2024-12-31T00:00:00"/>
    <n v="22024000079"/>
    <s v="2024 03 9241 213"/>
    <n v="12.87"/>
    <x v="195"/>
    <s v="MATERIAL PARA CC JOSE LUIS MOSQUERA++ / *CINTA MIARCO KREPP 24MMX45M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7202"/>
    <s v="D"/>
    <d v="2024-12-31T00:00:00"/>
    <n v="22024000079"/>
    <s v="2024 03 9241 213"/>
    <n v="12.04"/>
    <x v="195"/>
    <s v="MATERIAL PARA CC ESGUEVA++ / FISCHER DUOPOWER 8X40 100 UNDS 535455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7654"/>
    <s v="D"/>
    <d v="2024-12-31T00:00:00"/>
    <n v="22024000506"/>
    <s v="2024 10 2412 22199"/>
    <n v="11.79"/>
    <x v="192"/>
    <s v="SUMINISTRO DE EUROLUX BRILLANTE AMARILLO RAL 1023 0.75LTPARA EL CURSO DE   PINTURA DECORATIVA VI MIXTO/23/VA0007 )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3504"/>
    <s v="AD"/>
    <d v="2024-12-27T00:00:00"/>
    <n v="22024009403"/>
    <s v="2024 11 1321 633"/>
    <n v="5844.3"/>
    <x v="591"/>
    <s v="SUMINISTRO DE CALDERA Y FILTROS EN DISTRITO 1 DE LA POLICÍA MUNICIPAL"/>
    <n v="220"/>
    <s v="VALLADOLID"/>
    <s v="VALLADOLID"/>
    <x v="1"/>
    <s v="AdDirec - Adjudicación Directa"/>
    <s v="SinC - Sin Criterio"/>
    <x v="0"/>
    <x v="3"/>
    <s v="6"/>
    <s v="6. Inversiones reales"/>
    <s v="11"/>
    <x v="1"/>
    <s v="1321"/>
    <s v="1321. Policía municipal"/>
    <s v="63"/>
    <s v="633"/>
  </r>
  <r>
    <n v="220240046635"/>
    <s v="AD"/>
    <d v="2024-10-07T00:00:00"/>
    <n v="22024007502"/>
    <s v="2024 08 1341 22799"/>
    <n v="3388"/>
    <x v="121"/>
    <s v="INSTALACIÓN ELÉCTRICA TEMPORAL EN RÉGIMEN DE ALQUILER DE TOMAS DE CORRIENTE &quot;&quot;SEMANA DE LA MOVILIDAD&quot;&quot;"/>
    <s v="220"/>
    <s v="VALLADOLID"/>
    <s v="VALLADOLID"/>
    <x v="0"/>
    <s v="AdDirec - Adjudicación Directa"/>
    <s v="SinC - Sin Criterio"/>
    <x v="0"/>
    <x v="3"/>
    <s v="2"/>
    <s v="2. Gastos corrientes en bienes y servicios"/>
    <s v="08"/>
    <x v="5"/>
    <s v="1341"/>
    <s v="1341. Movilidad"/>
    <s v="22"/>
    <s v="22799"/>
  </r>
  <r>
    <n v="220240063233"/>
    <s v="AD"/>
    <d v="2024-12-26T00:00:00"/>
    <n v="22024009528"/>
    <s v="2024 03 9241 632"/>
    <n v="3213.28"/>
    <x v="1003"/>
    <s v="REPOSICIÓN DE PERSIANA DE LAMAS EN CENTRO CÍVICO JOSÉ LUIS MOSQUERA"/>
    <n v="220"/>
    <s v="VALLADOLID"/>
    <s v="VALLADOLID"/>
    <x v="1"/>
    <s v="AdDirec - Adjudicación Directa"/>
    <s v="SinC - Sin Criterio"/>
    <x v="0"/>
    <x v="3"/>
    <s v="6"/>
    <s v="6. Inversiones reales"/>
    <s v="03"/>
    <x v="9"/>
    <s v="9241"/>
    <s v="9241. Participación ciudadana"/>
    <s v="63"/>
    <s v="632"/>
  </r>
  <r>
    <n v="220240061679"/>
    <s v="AD"/>
    <d v="2024-12-18T00:00:00"/>
    <n v="22024009216"/>
    <s v="2024 03 9241 623"/>
    <n v="2541"/>
    <x v="323"/>
    <s v="SE-PC 82/2024 DIRECCIÓN DE OBRA MONTAJE EQUIPAMIENTO TÉCNICO NUEVO CENTRO LAS FLORES"/>
    <s v="220"/>
    <s v="CUELLAR"/>
    <s v="SEGOVIA"/>
    <x v="0"/>
    <s v="AdDirec - Adjudicación Directa"/>
    <s v="SinC - Sin Criterio"/>
    <x v="0"/>
    <x v="3"/>
    <s v="6"/>
    <s v="6. Inversiones reales"/>
    <s v="03"/>
    <x v="9"/>
    <s v="9241"/>
    <s v="9241. Participación ciudadana"/>
    <s v="62"/>
    <s v="623"/>
  </r>
  <r>
    <n v="220240061654"/>
    <s v="AD"/>
    <d v="2024-12-18T00:00:00"/>
    <n v="22024009224"/>
    <s v="2024 04 9209 625"/>
    <n v="2240"/>
    <x v="925"/>
    <s v="ADQUISICIÓN DE MOBILIARIO CON DESTINO AL CENTRO DE MOVILIDAD URBANA (ÁREA DE TRÁFICO Y MOVILIDAD) (8 SILLAS TRABAJO)."/>
    <s v="220"/>
    <s v="VALLADOLID"/>
    <s v="VALLADOLID"/>
    <x v="1"/>
    <s v="AdDirec - Adjudicación Directa"/>
    <s v="SinC - Sin Criterio"/>
    <x v="0"/>
    <x v="3"/>
    <s v="6"/>
    <s v="6. Inversiones reales"/>
    <s v="04"/>
    <x v="8"/>
    <s v="9209"/>
    <s v="9209. Dirección del area de hacienda, personal y modernización administrativa"/>
    <s v="62"/>
    <s v="625"/>
  </r>
  <r>
    <n v="220240061673"/>
    <s v="AD"/>
    <d v="2024-12-18T00:00:00"/>
    <n v="22024009292"/>
    <s v="2024 04 9209 625"/>
    <n v="2230.85"/>
    <x v="1222"/>
    <s v="ADQUISICIÓN DE MOBILIARIO CON DESTINO AL SERVICIO DE GESTIÓN RECAUDATORIA (TESORERÍA): 4 MESAS Y 1 SILLA TRABAJO."/>
    <s v="220"/>
    <s v="VALLADOLID"/>
    <s v="VALLADOLID"/>
    <x v="1"/>
    <s v="AdDirec - Adjudicación Directa"/>
    <s v="SinC - Sin Criterio"/>
    <x v="0"/>
    <x v="3"/>
    <s v="6"/>
    <s v="6. Inversiones reales"/>
    <s v="04"/>
    <x v="8"/>
    <s v="9209"/>
    <s v="9209. Dirección del area de hacienda, personal y modernización administrativa"/>
    <s v="62"/>
    <s v="625"/>
  </r>
  <r>
    <n v="220240057829"/>
    <s v="AD"/>
    <d v="2024-12-03T00:00:00"/>
    <n v="22024008166"/>
    <s v="2024 0650 3341 632"/>
    <n v="2193.13"/>
    <x v="1223"/>
    <s v="SE-EC 2/2024 PS 6 CTTO MENOR DIRECCIÓN EJECUCIÓN DE LAS OBRAS REHABILITACIÓN LAVA 3ª FASE &quot;&quot;FACTORIA DE CREACIÓN&quot;&quot;"/>
    <s v="220"/>
    <s v="ZAMORA"/>
    <s v="ZAMORA"/>
    <x v="0"/>
    <s v="AdDirec - Adjudicación Directa"/>
    <s v="SinC - Sin Criterio"/>
    <x v="0"/>
    <x v="3"/>
    <n v="6"/>
    <s v="6. Inversiones reales"/>
    <s v="06"/>
    <x v="3"/>
    <n v="3341"/>
    <s v="3341. Coordinación de políticas culturales"/>
    <n v="63"/>
    <n v="632"/>
  </r>
  <r>
    <n v="220240057910"/>
    <s v="AD"/>
    <d v="2024-12-04T00:00:00"/>
    <n v="22024008829"/>
    <s v="2024 10 2315 22611"/>
    <n v="2178"/>
    <x v="1224"/>
    <s v="DISEÑO DE CAMPAÑA Y MATERIAL PUBLICITARIO 25N"/>
    <s v="220"/>
    <s v="MADRID"/>
    <s v="MADRID"/>
    <x v="0"/>
    <s v="AdDirec - Adjudicación Directa"/>
    <s v="SinC - Sin Criterio"/>
    <x v="0"/>
    <x v="3"/>
    <s v="2"/>
    <s v="2. Gastos corrientes en bienes y servicios"/>
    <s v="10"/>
    <x v="7"/>
    <s v="2315"/>
    <s v="2315. Políticas de Igualdad e infancia"/>
    <s v="22"/>
    <s v="22611"/>
  </r>
  <r>
    <n v="220240053840"/>
    <s v="AD"/>
    <d v="2024-11-15T00:00:00"/>
    <n v="22024008667"/>
    <s v="2024 05 4314 22799"/>
    <n v="2178"/>
    <x v="475"/>
    <s v="DISEÑO CREATIVIDADES PARA LAS ACTUACIONES QUE SE LLEVARAN A CABO EN LA CAMPAÑA NAVIDAD DE COMERCIO Y ARTESANIA 24-25"/>
    <s v="220"/>
    <s v="VALLADOLID"/>
    <s v="VALLADOLID"/>
    <x v="0"/>
    <s v="AdDirec - Adjudicación Directa"/>
    <s v="SinC - Sin Criterio"/>
    <x v="0"/>
    <x v="3"/>
    <s v="2"/>
    <s v="2. Gastos corrientes en bienes y servicios"/>
    <s v="05"/>
    <x v="0"/>
    <s v="4314"/>
    <s v="4314. Actuaciones en materia de comercio minorista"/>
    <s v="22"/>
    <s v="22799"/>
  </r>
  <r>
    <n v="220240053222"/>
    <s v="AD"/>
    <d v="2024-11-07T00:00:00"/>
    <n v="22024008072"/>
    <s v="2024 10 2312 212"/>
    <n v="2087.4899999999998"/>
    <x v="416"/>
    <s v="REPARACION DE PAVIMENTO  Y SANEADO DE LA SOLERA EXISTENTE EN EL  CVA DELICIAS- INICIATIVA SOCIALE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1"/>
    <s v="212"/>
  </r>
  <r>
    <n v="220240046851"/>
    <s v="AD"/>
    <d v="2024-10-09T00:00:00"/>
    <n v="22024007495"/>
    <s v="2024 10 2312 22617"/>
    <n v="2050.9499999999998"/>
    <x v="1225"/>
    <s v="CELEBRACION DIA INTERNACIONAL DE LA DISCAPACIDAD, CONFERENCIA DE DEPORTISTA CON DISCAPACIDAD EN LA CUPULA EL 3 DE DICIEM"/>
    <s v="220"/>
    <s v="BARCELONA"/>
    <s v="BARCELONA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17"/>
  </r>
  <r>
    <n v="220240057938"/>
    <s v="AD"/>
    <d v="2024-12-04T00:00:00"/>
    <n v="22024008855"/>
    <s v="2024 09 4321 22602"/>
    <n v="2000"/>
    <x v="1226"/>
    <s v="PATROCINIO DE LA PRODUCCION DEL CORTOMETRAJE GAVI"/>
    <s v="220"/>
    <s v="VALLADOLID"/>
    <s v="VALLADOL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602"/>
  </r>
  <r>
    <n v="220240049012"/>
    <s v="AD"/>
    <d v="2024-10-18T00:00:00"/>
    <n v="22024007756"/>
    <s v="2024 10 2312 22699"/>
    <n v="1736.85"/>
    <x v="627"/>
    <s v="RESERVA DE ESPACIO  PARA LA  REALIZACION DE UN CONCIERTO EN NAVIDAD PARA LAS PERSONAS MAYORES DE VALLADOLID. INICITIVAS"/>
    <s v="220"/>
    <s v="VALLADOLID"/>
    <s v="VALLADOLID"/>
    <x v="0"/>
    <s v="AdDirec - Adjudicación Directa"/>
    <s v="SinC - Sin Criterio"/>
    <x v="0"/>
    <x v="3"/>
    <s v="2"/>
    <s v="2. Gastos corrientes en bienes y servicios"/>
    <s v="10"/>
    <x v="7"/>
    <s v="2312"/>
    <s v="2312. Iniciativas sociales"/>
    <s v="22"/>
    <s v="22699"/>
  </r>
  <r>
    <n v="220240061661"/>
    <s v="AD"/>
    <d v="2024-12-18T00:00:00"/>
    <n v="22024009243"/>
    <s v="2024 11 1321 625"/>
    <n v="1685.98"/>
    <x v="1227"/>
    <s v="SUMINISTRO MOBILIARIO DESPACHOS DE JEFATURA"/>
    <s v="220"/>
    <s v="PALENCIA"/>
    <s v="PALENCIA"/>
    <x v="1"/>
    <s v="AdDirec - Adjudicación Directa"/>
    <s v="SinC - Sin Criterio"/>
    <x v="0"/>
    <x v="3"/>
    <s v="6"/>
    <s v="6. Inversiones reales"/>
    <s v="11"/>
    <x v="1"/>
    <s v="1321"/>
    <s v="1321. Policía municipal"/>
    <s v="62"/>
    <s v="625"/>
  </r>
  <r>
    <n v="220240063567"/>
    <s v="AD"/>
    <d v="2024-12-27T00:00:00"/>
    <n v="22024009503"/>
    <s v="2024 08 1532 203"/>
    <n v="1684.13"/>
    <x v="236"/>
    <s v="ALQUILER DE MOTONIVELADORA CON CONDUCTOR.-"/>
    <n v="220"/>
    <s v="VALLADOLID"/>
    <s v="VALLADOL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40063568"/>
    <s v="AD"/>
    <d v="2024-12-27T00:00:00"/>
    <n v="22024009504"/>
    <s v="2024 08 1532 204"/>
    <n v="1109.1500000000001"/>
    <x v="236"/>
    <s v="HORAS DE CAMIÓN BAÑERA EN CAMPA PINGÜINOS.-"/>
    <n v="220"/>
    <s v="VALLADOLID"/>
    <s v="VALLADOLID"/>
    <x v="1"/>
    <s v="AdDirec - Adjudicación Directa"/>
    <s v="SinC - Sin Criterio"/>
    <x v="0"/>
    <x v="3"/>
    <s v="2"/>
    <s v="2. Gastos corrientes en bienes y servicios"/>
    <s v="08"/>
    <x v="5"/>
    <s v="1532"/>
    <s v="1532. Pavimentación vias públicas y otros servicios urbanísticos"/>
    <s v="20"/>
    <s v="204"/>
  </r>
  <r>
    <n v="220240053857"/>
    <s v="AD"/>
    <d v="2024-11-15T00:00:00"/>
    <n v="22024008522"/>
    <s v="2024 03 9241 22706"/>
    <n v="1614.44"/>
    <x v="25"/>
    <s v="ELABORACIÓN DEL PLAN DE EMERGENCIAS Y AUTOPROTECCIÓN DE CENTRO DOTACIONAL LAS FLORES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61096"/>
    <s v="AD"/>
    <d v="2024-12-17T00:00:00"/>
    <n v="22024009151"/>
    <s v="2024 02 9332 22799"/>
    <n v="1573"/>
    <x v="325"/>
    <s v="PROYECTO TÉCNICO OBRAS RENOVACIÓN INSTALACIÓN DE PCI EDIFICIO STA.ANA"/>
    <s v="220"/>
    <s v="VALLADOLID"/>
    <s v="VALLADOLID"/>
    <x v="0"/>
    <s v="AdDirec - Adjudicación Directa"/>
    <s v="SinC - Sin Criterio"/>
    <x v="0"/>
    <x v="3"/>
    <s v="2"/>
    <s v="2. Gastos corrientes en bienes y servicios"/>
    <s v="02"/>
    <x v="2"/>
    <s v="9332"/>
    <s v="9332. Mantenimiento de edificios e instalaciones municipales"/>
    <s v="22"/>
    <s v="22799"/>
  </r>
  <r>
    <n v="220240053823"/>
    <s v="AD"/>
    <d v="2024-11-15T00:00:00"/>
    <n v="22024008513"/>
    <s v="2024 02 9331 22706"/>
    <n v="1551.22"/>
    <x v="773"/>
    <s v="Contrato sistemas seguridad en C/Arca Real, 96 antes Mercadona.EXPTE.PAT.97/2006 PS8-LOTE2.(AcMarcoSPSC-SE24/2024)"/>
    <s v="220"/>
    <s v="SALAMANCA"/>
    <s v="SALAMANCA"/>
    <x v="1"/>
    <s v="PrAbier - Procedimiento Abierto"/>
    <s v="MultiC - MultiCriterio"/>
    <x v="2"/>
    <x v="3"/>
    <s v="2"/>
    <s v="2. Gastos corrientes en bienes y servicios"/>
    <s v="02"/>
    <x v="2"/>
    <s v="9331"/>
    <s v="9331. Gestión del patrimonio"/>
    <s v="22"/>
    <s v="22706"/>
  </r>
  <r>
    <n v="220240046780"/>
    <s v="AD"/>
    <d v="2024-10-08T00:00:00"/>
    <n v="22024006585"/>
    <s v="2024 11 1631 623"/>
    <n v="12705"/>
    <x v="1228"/>
    <s v="ADQUISICIÓN PLATAFORMA ELEVADORA ELÉCTRICA PARA ACCEDER PARTES ALTAS DE VEHÍCULOS. SERVICIO DE LIMPIEZA VIARIA."/>
    <s v="220"/>
    <s v="LLANERA"/>
    <s v="ASTURIAS"/>
    <x v="1"/>
    <s v="AdDirec - Adjudicación Directa"/>
    <s v="SinC - Sin Criterio"/>
    <x v="0"/>
    <x v="3"/>
    <s v="6"/>
    <s v="6. Inversiones reales"/>
    <s v="11"/>
    <x v="1"/>
    <s v="1631"/>
    <s v="1631. Limpieza viaria"/>
    <s v="62"/>
    <s v="623"/>
  </r>
  <r>
    <n v="220240055078"/>
    <s v="AD"/>
    <d v="2024-11-20T00:00:00"/>
    <n v="22024008046"/>
    <s v="2024 09 4321 22799"/>
    <n v="1119.07"/>
    <x v="493"/>
    <s v="MANTENIMIENTO ALBERGUE MUNICIPAL PEREGRINOS PUENTE DUERO. LOTE 2 MANTENIMIENTO DEL JARDIN. UN AÑO DE DURACIÓN"/>
    <s v="220"/>
    <s v="VALLADOLID"/>
    <s v="VALLADOL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64657"/>
    <s v="AD"/>
    <d v="2024-12-31T00:00:00"/>
    <n v="22024009569"/>
    <s v="2024 05 4312 22602"/>
    <n v="3630"/>
    <x v="981"/>
    <s v="INSERCIÓN DE CUÑAS PUBLICITARIAS SOBRE LA CAMPAÑA DESTINADA A DAR A CONOCER LAS OBRAS DEL MERCADO DE LAS DELICIAS ."/>
    <n v="220"/>
    <s v="S.S.DE LOS REYES"/>
    <s v="MADRID"/>
    <x v="0"/>
    <s v="PrAbier - Procedimiento Abierto"/>
    <s v="MultiC - MultiCriterio"/>
    <x v="2"/>
    <x v="3"/>
    <s v="2"/>
    <s v="2. Gastos corrientes en bienes y servicios"/>
    <s v="05"/>
    <x v="0"/>
    <s v="4312"/>
    <s v="4312. Mercados"/>
    <s v="22"/>
    <s v="22602"/>
  </r>
  <r>
    <n v="220240069141"/>
    <s v="ADO"/>
    <d v="2024-12-31T00:00:00"/>
    <n v="22024009722"/>
    <s v="2024 03 9241 213"/>
    <n v="1357.43"/>
    <x v="76"/>
    <s v="SUMINISTRO DE PIEZAS PARA REPARACIÓN DE CONEXIÓN HIDRÁULICA EN ASEOS CC DELICIAS SEGÚN PTO. 214"/>
    <n v="24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57954"/>
    <s v="AD"/>
    <d v="2024-12-04T00:00:00"/>
    <n v="22024008858"/>
    <s v="2024 09 4321 22799"/>
    <n v="1331"/>
    <x v="1039"/>
    <s v="AUDITORIA PROYECTO EJECUTADO VALLADOLID DESTINO TURISTICO INTELIGENTE PLAN DE RECUPERACION, TRANSFORMACION Y RESILIENCIA"/>
    <s v="220"/>
    <s v="MADRID"/>
    <s v="MADRID"/>
    <x v="0"/>
    <s v="AdDirec - Adjudicación Directa"/>
    <s v="SinC - Sin Criterio"/>
    <x v="0"/>
    <x v="3"/>
    <s v="2"/>
    <s v="2. Gastos corrientes en bienes y servicios"/>
    <s v="09"/>
    <x v="6"/>
    <s v="4321"/>
    <s v="4321. Turismo"/>
    <s v="22"/>
    <s v="22799"/>
  </r>
  <r>
    <n v="220240065027"/>
    <s v="AD"/>
    <d v="2024-12-31T00:00:00"/>
    <n v="22024009612"/>
    <s v="2024 03 9241 22706"/>
    <n v="1294.5899999999999"/>
    <x v="1047"/>
    <s v="ENSAYOS ACÚSTICOS DE REVERBERACIÓN PARA CENTRO LAS FLORES"/>
    <n v="220"/>
    <s v="ALCOBENDAS"/>
    <s v="MADR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6"/>
  </r>
  <r>
    <n v="220240053177"/>
    <s v="D"/>
    <d v="2024-11-07T00:00:00"/>
    <n v="22024004399"/>
    <s v="2024 07 1701 22706"/>
    <n v="12677.4"/>
    <x v="500"/>
    <s v="CONTRATO PROGRAMA EDUCACIÓN AMBIENTAL EN HUERTOS URBANOS_LOTE 1_Expte. V.8/2024"/>
    <s v="300"/>
    <s v="BARCELONA"/>
    <s v="BARCELONA"/>
    <x v="0"/>
    <s v="PrAbier - Procedimiento Abierto"/>
    <s v="MultiC - MultiCriterio"/>
    <x v="1"/>
    <x v="3"/>
    <s v="2"/>
    <s v="2. Gastos corrientes en bienes y servicios"/>
    <s v="07"/>
    <x v="4"/>
    <s v="1701"/>
    <s v="1701. Dirección del área de medio ambiente"/>
    <s v="22"/>
    <s v="22706"/>
  </r>
  <r>
    <n v="220240048289"/>
    <s v="AD"/>
    <d v="2024-10-14T00:00:00"/>
    <n v="22024006573"/>
    <s v="2024 11 1361 22104"/>
    <n v="7532.25"/>
    <x v="1229"/>
    <s v="2a. PRORROGA CONTRATO VESTUARIO///CESION LOTE 5: EQUIPAMIENTO DEPORTIVO///SERVICIO DE EXTINCION DE INCENDIOS"/>
    <s v="220"/>
    <s v="VALDEPEÑAS"/>
    <s v="CIUDAD REAL"/>
    <x v="1"/>
    <s v="PrAbier - Procedimiento Abierto"/>
    <s v="MultiC - MultiCriterio"/>
    <x v="1"/>
    <x v="3"/>
    <s v="2"/>
    <s v="2. Gastos corrientes en bienes y servicios"/>
    <s v="11"/>
    <x v="1"/>
    <s v="1361"/>
    <s v="1361. Prevención y extinción de incencios"/>
    <s v="22"/>
    <s v="22104"/>
  </r>
  <r>
    <n v="220240052610"/>
    <s v="D"/>
    <d v="2024-11-05T00:00:00"/>
    <n v="22024002657"/>
    <s v="2024 07 1721 22799"/>
    <n v="475.2"/>
    <x v="335"/>
    <s v="VS 1/24 SERVICIOS DE MANTENIMIENTO Y CALIBRACIÓN DE EQUIPOS DEL LABORATORIO DE LA RED DE CALIDAD DE VALLADOLID"/>
    <s v="300"/>
    <s v="ALDEAMAYOR DE SAN MARTÍN"/>
    <s v="VALLADOLID"/>
    <x v="1"/>
    <s v="PrAbier - Procedimiento Abierto"/>
    <s v="MultiC - MultiCriterio"/>
    <x v="1"/>
    <x v="3"/>
    <s v="2"/>
    <s v="2. Gastos corrientes en bienes y servicios"/>
    <s v="07"/>
    <x v="4"/>
    <s v="1721"/>
    <s v="1721. Protección del medio ambiente"/>
    <s v="22"/>
    <s v="22799"/>
  </r>
  <r>
    <n v="220240047994"/>
    <s v="D/"/>
    <d v="2024-10-14T00:00:00"/>
    <n v="22024000620"/>
    <s v="2024 10 2313 22799"/>
    <n v="-5833.33"/>
    <x v="655"/>
    <s v="REAJUSTE PRESUPEUSTARIO MANT.APLICACIONES INFORMATICAS  LOTE 3 VASSOCIALES 35.000-comienzo 3/8 en lugar de 1/7 DE 2024."/>
    <s v="300"/>
    <s v="MADRID"/>
    <s v="MADRID"/>
    <x v="0"/>
    <s v="PrAbier - Procedimiento Abierto"/>
    <s v="MultiC - MultiCriterio"/>
    <x v="1"/>
    <x v="3"/>
    <s v="2"/>
    <s v="2. Gastos corrientes en bienes y servicios"/>
    <s v="10"/>
    <x v="7"/>
    <s v="2313"/>
    <s v="2313. Dirección del área de personas mayores, familia y servicios sociales"/>
    <s v="22"/>
    <s v="22799"/>
  </r>
  <r>
    <n v="220240044785"/>
    <s v="AD"/>
    <d v="2024-10-01T00:00:00"/>
    <n v="22024006858"/>
    <s v="2024 07 1711 22799"/>
    <n v="1200"/>
    <x v="87"/>
    <s v="CONTROL DE ALARMAS DE EDIFICIOS E INSTALACIONES ADSCRITAS AL SERVICIO DE PARQUES Y JARDINES. EJERCICIO 2024"/>
    <s v="220"/>
    <s v="VALLADOLID"/>
    <s v="VALLADOLID"/>
    <x v="0"/>
    <s v="AdDirec - Adjudicación Directa"/>
    <s v="SinC - Sin Criterio"/>
    <x v="0"/>
    <x v="3"/>
    <s v="2"/>
    <s v="2. Gastos corrientes en bienes y servicios"/>
    <s v="07"/>
    <x v="4"/>
    <s v="1711"/>
    <s v="1711. Parques y jardines"/>
    <s v="22"/>
    <s v="22799"/>
  </r>
  <r>
    <n v="220240068929"/>
    <s v="ADO"/>
    <d v="2024-12-31T00:00:00"/>
    <n v="22024009626"/>
    <s v="2024 07 1711 619"/>
    <n v="4666.84"/>
    <x v="938"/>
    <s v="Certificación-Liquidación obra rehabilitación Jardin Vertical Cúpula del Milenio. Lote 2. Acuerdo Marco V.6/2020 PS43"/>
    <n v="240"/>
    <s v="PONTEVEDRA"/>
    <s v="PONTEVEDRA"/>
    <x v="2"/>
    <s v="PrAbier - Procedimiento Abierto"/>
    <s v="MultiC - MultiCriterio"/>
    <x v="1"/>
    <x v="3"/>
    <s v="6"/>
    <s v="6. Inversiones reales"/>
    <s v="07"/>
    <x v="4"/>
    <s v="1711"/>
    <s v="1711. Parques y jardines"/>
    <s v="61"/>
    <s v="619"/>
  </r>
  <r>
    <n v="220240053800"/>
    <s v="D/"/>
    <d v="2024-11-15T00:00:00"/>
    <n v="22024001610"/>
    <s v="2024 10 2311 22799"/>
    <n v="-300000"/>
    <x v="608"/>
    <s v="MINORACION LOTE 1 PARA INCREMENTAR LOTE 2 CONTRATO SERVICIO DE AYUDA A DOMICILIO EN AÑO 2024"/>
    <s v="300"/>
    <s v="VALLADOLID"/>
    <s v="VALLADOLID"/>
    <x v="0"/>
    <s v="PrAbier - Procedimiento Abierto"/>
    <s v="MultiC - MultiCriterio"/>
    <x v="1"/>
    <x v="3"/>
    <s v="2"/>
    <s v="2. Gastos corrientes en bienes y servicios"/>
    <s v="10"/>
    <x v="7"/>
    <s v="2311"/>
    <s v="2311. Intervención social"/>
    <s v="22"/>
    <s v="22799"/>
  </r>
  <r>
    <n v="220240069138"/>
    <s v="ADO"/>
    <d v="2024-12-31T00:00:00"/>
    <n v="22024009720"/>
    <s v="2024 03 9241 213"/>
    <n v="844.97"/>
    <x v="76"/>
    <s v="PIEZAS PARA CAMBIO TUBERÍAS SALAS 5 Y 6 CC ZONA SUR SEGÚN PTO. 216"/>
    <n v="24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67232"/>
    <s v="D"/>
    <d v="2024-12-31T00:00:00"/>
    <n v="22024000079"/>
    <s v="2024 03 9241 213"/>
    <n v="9.57"/>
    <x v="1089"/>
    <s v="MATERIAL FERRETERÍA CENTRO CÍVICO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3813"/>
    <s v="D"/>
    <d v="2024-12-27T00:00:00"/>
    <n v="22024000485"/>
    <s v="2024 10 2312 212"/>
    <n v="9.32"/>
    <x v="195"/>
    <s v="SUMINISTRO DE MATERIALES  PARA VARIOS CVA,  FACTURA A/178  MENOS LAS F /12940, 12936 Y 14119- INICIATIVAS SOCIALES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7200"/>
    <s v="D"/>
    <d v="2024-12-31T00:00:00"/>
    <n v="22024000079"/>
    <s v="2024 03 9241 213"/>
    <n v="7.85"/>
    <x v="195"/>
    <s v="MATERIAL PARA CC CASA CUNA ++ / --POMO INOFIX 1078 BAQUELITA 22 M6X20 NGO*"/>
    <n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9"/>
    <s v="9241"/>
    <s v="9241. Participación ciudadana"/>
    <s v="21"/>
    <s v="213"/>
  </r>
  <r>
    <n v="220240068814"/>
    <s v="D"/>
    <d v="2024-12-31T00:00:00"/>
    <n v="22024002263"/>
    <s v="2024 07 1721 22199"/>
    <n v="6.99"/>
    <x v="267"/>
    <s v="PDLR03 - Pila alcalina  Duracell Plus LR03 AAA 1,5V blister / PDLR06 - Pila alcalina  Duracell Plus LR06 AA 1,5V blister"/>
    <n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4"/>
    <s v="1721"/>
    <s v="1721. Protección del medio ambiente"/>
    <s v="22"/>
    <s v="22199"/>
  </r>
  <r>
    <n v="220240063592"/>
    <s v="D"/>
    <d v="2024-12-27T00:00:00"/>
    <n v="22024000485"/>
    <s v="2024 10 2312 212"/>
    <n v="6.46"/>
    <x v="166"/>
    <s v="MANTENIMIENTO, SUMINISTRO DE  RUEDA  2502-300 GOMA GRIS 6723 PRA REPARACION EN EL CVA HUERTA DEL REY- INICIATIVAS SOCIAL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1671"/>
    <s v="AD"/>
    <d v="2024-12-18T00:00:00"/>
    <n v="22024008519"/>
    <s v="2024 06 3232 22701"/>
    <n v="800"/>
    <x v="1203"/>
    <s v="AMPLIACION VIGILANCIA CENTROS EDUCATIVOS PARA CUBRIR AUSENCIAS Y APOYO CDAD EDUCATIVA. HASTA 20/12"/>
    <s v="220"/>
    <s v="LOGROÑO"/>
    <s v="LA RIOJA"/>
    <x v="0"/>
    <s v="AdDirec - Adjudicación Directa"/>
    <s v="SinC - Sin Criterio"/>
    <x v="0"/>
    <x v="3"/>
    <s v="2"/>
    <s v="2. Gastos corrientes en bienes y servicios"/>
    <s v="06"/>
    <x v="3"/>
    <s v="3232"/>
    <s v="3232. Conservación y mantenimiento centros educación infantil y primaria"/>
    <s v="22"/>
    <s v="22701"/>
  </r>
  <r>
    <n v="220240048994"/>
    <s v="AD"/>
    <d v="2024-10-18T00:00:00"/>
    <n v="22024007848"/>
    <s v="2024 01 4331 224"/>
    <n v="735.06"/>
    <x v="233"/>
    <s v="CONTRATACIÓN SEGURO DE 6 BICICLETAS ELÉCTRICAS PROPIEDAD DEL AYUNTAMIENTO DE VALLADOLID. DURACIÓN ANUAL"/>
    <s v="220"/>
    <s v="MADRID"/>
    <s v="MADRID"/>
    <x v="3"/>
    <s v="AdDirec - Adjudicación Directa"/>
    <s v="SinC - Sin Criterio"/>
    <x v="0"/>
    <x v="3"/>
    <s v="2"/>
    <s v="2. Gastos corrientes en bienes y servicios"/>
    <s v="01"/>
    <x v="10"/>
    <s v="4331"/>
    <s v="4331. Desarrollo empresarial"/>
    <s v="22"/>
    <s v="224"/>
  </r>
  <r>
    <n v="220240064586"/>
    <s v="D"/>
    <d v="2024-12-30T00:00:00"/>
    <n v="22024004070"/>
    <s v="2024 04 9202 16200"/>
    <n v="468"/>
    <x v="65"/>
    <s v="GASTOS DE CURSO DE INGLES PROFESIONAL VAUGHAN, PRIMER TRIMESTRE 24/25, GRUPO AVANZADO ."/>
    <n v="300"/>
    <s v="VALLADOLID"/>
    <s v="VALLADOLID"/>
    <x v="0"/>
    <s v="AdDirec - Adjudicación Directa"/>
    <s v="SinC - Sin Criterio"/>
    <x v="0"/>
    <x v="3"/>
    <s v="1"/>
    <s v="1. Gastos de personal"/>
    <s v="04"/>
    <x v="8"/>
    <s v="9202"/>
    <s v="9202. Gestión de recursos humanos"/>
    <s v="16"/>
    <s v="16200"/>
  </r>
  <r>
    <n v="220240063724"/>
    <s v="D"/>
    <d v="2024-12-27T00:00:00"/>
    <n v="22024000506"/>
    <s v="2024 10 2412 22199"/>
    <n v="5.81"/>
    <x v="193"/>
    <s v="P.M.F.E. PINTURA DECORATIVA VI EXP.MIXTO/23/VA/0007 / LAMPARA BOSCH 12V. 5W. S/ CASQUILLO / CINTA AISLANTE 3M TEMPLEX 15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412"/>
    <s v="2412. Formación para el empleo"/>
    <s v="22"/>
    <s v="22199"/>
  </r>
  <r>
    <n v="220240067426"/>
    <s v="D"/>
    <d v="2024-12-31T00:00:00"/>
    <n v="22024000485"/>
    <s v="2024 10 2312 212"/>
    <n v="4.17"/>
    <x v="195"/>
    <s v="MANTENIMIENTO, SUMINISTRO DE  TUERCA DIN  934 ZINC M-  4  5 * Y HEMBRILLA INDUS SOLDADA PARA EL CVA HUERTA DEL REY"/>
    <n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7"/>
    <s v="2312"/>
    <s v="2312. Iniciativas sociales"/>
    <s v="21"/>
    <s v="212"/>
  </r>
  <r>
    <n v="220240064648"/>
    <s v="AD/"/>
    <d v="2024-12-31T00:00:00"/>
    <n v="22024005415"/>
    <s v="2024 03 9241 632"/>
    <n v="-320.75"/>
    <x v="999"/>
    <s v="EXP. SPC 115/2024 CONTROL DE CALIDAD DE OBRA PARA ADAPTACIÓN DE BIBLIOTECA DEL C.C. PARQUESOL (LOTE 2)"/>
    <n v="220"/>
    <s v="SANT CUGAT DEL VALLES"/>
    <s v="BARCELONA"/>
    <x v="0"/>
    <s v="PrAbier - Procedimiento Abierto"/>
    <s v="MultiC - MultiCriterio"/>
    <x v="2"/>
    <x v="3"/>
    <s v="6"/>
    <s v="6. Inversiones reales"/>
    <s v="03"/>
    <x v="9"/>
    <s v="9241"/>
    <s v="9241. Participación ciudadana"/>
    <s v="63"/>
    <s v="632"/>
  </r>
  <r>
    <n v="220240064646"/>
    <s v="AD/"/>
    <d v="2024-12-31T00:00:00"/>
    <n v="22021007258"/>
    <s v="2024 03 9241 632"/>
    <n v="-682.28"/>
    <x v="999"/>
    <s v="EXP. 77/2021 OBRA REHABILITACION FRONTON DE LAS FLORES. AUXILIAR CALIDAD LOTE 2. CAMBIO CIF TERCERO"/>
    <n v="220"/>
    <s v="SANT CUGAT DEL VALLES"/>
    <s v="BARCELONA"/>
    <x v="0"/>
    <s v="PrAbier - Procedimiento Abierto"/>
    <s v="MultiC - MultiCriterio"/>
    <x v="2"/>
    <x v="3"/>
    <s v="6"/>
    <s v="6. Inversiones reales"/>
    <s v="03"/>
    <x v="9"/>
    <s v="9241"/>
    <s v="9241. Participación ciudadana"/>
    <s v="63"/>
    <s v="632"/>
  </r>
  <r>
    <n v="220240050751"/>
    <s v="AD"/>
    <d v="2024-10-28T00:00:00"/>
    <n v="22024007880"/>
    <s v="2024 03 9241 22701"/>
    <n v="667.92"/>
    <x v="87"/>
    <s v="MANTENIMIENTO DEL SISTEMA DE SEGURIDAD DEL TEATRO DEL CENTRO CÍVICO DELICIAS 2024"/>
    <s v="220"/>
    <s v="VALLADOLID"/>
    <s v="VALLADOLID"/>
    <x v="0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2"/>
    <s v="22701"/>
  </r>
  <r>
    <n v="220240069139"/>
    <s v="ADO"/>
    <d v="2024-12-31T00:00:00"/>
    <n v="22024009721"/>
    <s v="2024 03 9241 213"/>
    <n v="665.94"/>
    <x v="76"/>
    <s v="SUMINISTRO DE SILENT BLOCKS PARA CC CANAL DE CASTILLA SEGÚN PTO 226"/>
    <n v="240"/>
    <s v="VALLADOLID"/>
    <s v="MADRID"/>
    <x v="1"/>
    <s v="PrAbier - Procedimiento Abierto"/>
    <s v="MultiC - MultiCriterio"/>
    <x v="1"/>
    <x v="3"/>
    <s v="2"/>
    <s v="2. Gastos corrientes en bienes y servicios"/>
    <s v="03"/>
    <x v="9"/>
    <s v="9241"/>
    <s v="9241. Participación ciudadana"/>
    <s v="21"/>
    <s v="213"/>
  </r>
  <r>
    <n v="220240046630"/>
    <s v="AD"/>
    <d v="2024-10-07T00:00:00"/>
    <n v="22024006716"/>
    <s v="2024 03 9241 212"/>
    <n v="16360.41"/>
    <x v="416"/>
    <s v="SPC 135/2024 SUMINISTRO E INSTALACIÓN SUELO DE PVC EN DELICIAS, EL CAMPILLO, PINAR DE ANTEQUERA Y  CONDE ANSÚREZ"/>
    <s v="220"/>
    <s v="VALLADOLID"/>
    <s v="VALLADOLID"/>
    <x v="4"/>
    <s v="AdDirec - Adjudicación Directa"/>
    <s v="SinC - Sin Criterio"/>
    <x v="0"/>
    <x v="3"/>
    <s v="2"/>
    <s v="2. Gastos corrientes en bienes y servicios"/>
    <s v="03"/>
    <x v="9"/>
    <s v="9241"/>
    <s v="9241. Participación ciudadana"/>
    <s v="21"/>
    <s v="212"/>
  </r>
  <r>
    <n v="220240068763"/>
    <s v="D"/>
    <d v="2024-12-31T00:00:00"/>
    <n v="22024006472"/>
    <s v="2024 0550 4314 635"/>
    <n v="52471.55"/>
    <x v="1090"/>
    <s v="SUMINISTRO E INSTALACION DE MOBILIARIO URBANO COMO PUNTO DE INFORMACION (MUPI). LOTES 1."/>
    <n v="300"/>
    <s v="ONTINYENT"/>
    <s v="VALENCIA"/>
    <x v="1"/>
    <s v="PrAbier - Procedimiento Abierto"/>
    <s v="MultiC - MultiCriterio"/>
    <x v="1"/>
    <x v="3"/>
    <n v="6"/>
    <s v="6. Inversiones reales"/>
    <s v="05"/>
    <x v="0"/>
    <n v="4314"/>
    <s v="4314. Actuaciones en materia de comercio minorista"/>
    <n v="63"/>
    <n v="635"/>
  </r>
  <r>
    <n v="220240064647"/>
    <s v="AD/"/>
    <d v="2024-12-31T00:00:00"/>
    <n v="22022002654"/>
    <s v="2024 03 9241 632"/>
    <n v="-5557.18"/>
    <x v="999"/>
    <s v="CONTROL CALIDAD OBRA REHABILITACIÓN ANTIGUO FRONTÓN LAS FLORES (CONTRATO BASADO ACUERDO MARCO CALIDAD EXP:SEMEU 09/2020)"/>
    <n v="220"/>
    <s v="SANT CUGAT DEL VALLES"/>
    <s v="BARCELONA"/>
    <x v="0"/>
    <s v="PrAbier - Procedimiento Abierto"/>
    <s v="MultiC - MultiCriterio"/>
    <x v="2"/>
    <x v="3"/>
    <s v="6"/>
    <s v="6. Inversiones reales"/>
    <s v="03"/>
    <x v="9"/>
    <s v="9241"/>
    <s v="9241. Participación ciudadana"/>
    <s v="63"/>
    <s v="632"/>
  </r>
  <r>
    <n v="220240068679"/>
    <s v="ADO"/>
    <d v="2024-12-31T00:00:00"/>
    <n v="22024009687"/>
    <s v="2024 11 1351 224"/>
    <n v="284.77"/>
    <x v="81"/>
    <s v="ACCIDENTES COLECTIVOS||&quot;&quot;PÓLIZA&quot;&quot;:0551780088803||&quot;&quot;RECIBO&quot;&quot;:8610358880||&quot;&quot;RIESGO&quot;&quot;: 001SUMAS GRUPOS//SEISPC"/>
    <n v="240"/>
    <s v="VALLADOLID"/>
    <s v="VALLADOLID"/>
    <x v="0"/>
    <s v="AdDirec - Adjudicación Directa"/>
    <s v="SinC - Sin Criterio"/>
    <x v="0"/>
    <x v="3"/>
    <s v="2"/>
    <s v="2. Gastos corrientes en bienes y servicios"/>
    <s v="11"/>
    <x v="1"/>
    <s v="1351"/>
    <s v="1351. Protección civil"/>
    <s v="22"/>
    <s v="224"/>
  </r>
  <r>
    <n v="220240068678"/>
    <s v="ADO"/>
    <d v="2024-12-31T00:00:00"/>
    <n v="22024009686"/>
    <s v="2024 11 1351 224"/>
    <n v="79.63"/>
    <x v="778"/>
    <s v="EMBARCACIONES DEPORTIVAS||&quot;&quot;PÓLIZA&quot;&quot;:0631770012557||&quot;&quot;RECIBO&quot;&quot;:8628449327||&quot;&quot;MATRICULA/BASTIDOR&quot;&quot;:chd2388||&quot;&quot;RIESGO&quot;&quot;/SEISPC"/>
    <n v="240"/>
    <s v="MAJADAHONDA"/>
    <s v="MADRID"/>
    <x v="0"/>
    <s v="AdDirec - Adjudicación Directa"/>
    <s v="SinC - Sin Criterio"/>
    <x v="0"/>
    <x v="3"/>
    <s v="2"/>
    <s v="2. Gastos corrientes en bienes y servicios"/>
    <s v="11"/>
    <x v="1"/>
    <s v="1351"/>
    <s v="1351. Protección civil"/>
    <s v="22"/>
    <s v="2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954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729">
        <item m="1" x="2246"/>
        <item m="1" x="1853"/>
        <item m="1" x="1768"/>
        <item x="1008"/>
        <item x="346"/>
        <item m="1" x="1694"/>
        <item m="1" x="2592"/>
        <item x="518"/>
        <item x="114"/>
        <item m="1" x="1266"/>
        <item x="521"/>
        <item m="1" x="1651"/>
        <item m="1" x="1803"/>
        <item x="291"/>
        <item m="1" x="1519"/>
        <item x="170"/>
        <item m="1" x="1355"/>
        <item m="1" x="2452"/>
        <item x="210"/>
        <item x="211"/>
        <item m="1" x="2003"/>
        <item x="971"/>
        <item m="1" x="2032"/>
        <item x="72"/>
        <item x="746"/>
        <item x="975"/>
        <item m="1" x="2409"/>
        <item m="1" x="2590"/>
        <item m="1" x="2615"/>
        <item x="461"/>
        <item m="1" x="2631"/>
        <item m="1" x="1511"/>
        <item x="246"/>
        <item m="1" x="1765"/>
        <item m="1" x="1481"/>
        <item x="703"/>
        <item x="224"/>
        <item m="1" x="1348"/>
        <item x="719"/>
        <item x="841"/>
        <item x="675"/>
        <item x="813"/>
        <item m="1" x="1501"/>
        <item x="982"/>
        <item x="558"/>
        <item x="97"/>
        <item m="1" x="2027"/>
        <item x="238"/>
        <item x="743"/>
        <item m="1" x="2618"/>
        <item m="1" x="2155"/>
        <item m="1" x="2438"/>
        <item x="466"/>
        <item m="1" x="1660"/>
        <item m="1" x="1956"/>
        <item x="302"/>
        <item x="235"/>
        <item x="16"/>
        <item x="79"/>
        <item m="1" x="2180"/>
        <item m="1" x="2457"/>
        <item m="1" x="1237"/>
        <item m="1" x="1892"/>
        <item x="729"/>
        <item m="1" x="1370"/>
        <item m="1" x="1674"/>
        <item m="1" x="2181"/>
        <item m="1" x="1612"/>
        <item m="1" x="1696"/>
        <item x="307"/>
        <item x="3"/>
        <item x="598"/>
        <item m="1" x="2132"/>
        <item m="1" x="2055"/>
        <item m="1" x="2190"/>
        <item x="943"/>
        <item m="1" x="2567"/>
        <item m="1" x="2119"/>
        <item m="1" x="1432"/>
        <item m="1" x="1789"/>
        <item x="433"/>
        <item m="1" x="1390"/>
        <item m="1" x="1360"/>
        <item x="872"/>
        <item m="1" x="1536"/>
        <item m="1" x="2150"/>
        <item x="85"/>
        <item m="1" x="2504"/>
        <item m="1" x="1433"/>
        <item x="252"/>
        <item m="1" x="2554"/>
        <item m="1" x="1946"/>
        <item m="1" x="1924"/>
        <item m="1" x="1445"/>
        <item x="88"/>
        <item x="95"/>
        <item m="1" x="2513"/>
        <item m="1" x="2347"/>
        <item m="1" x="2707"/>
        <item m="1" x="1471"/>
        <item m="1" x="1497"/>
        <item m="1" x="1273"/>
        <item m="1" x="1295"/>
        <item m="1" x="1900"/>
        <item x="298"/>
        <item m="1" x="2165"/>
        <item m="1" x="2101"/>
        <item m="1" x="1376"/>
        <item x="997"/>
        <item m="1" x="1333"/>
        <item m="1" x="2312"/>
        <item m="1" x="2277"/>
        <item m="1" x="2259"/>
        <item m="1" x="2662"/>
        <item m="1" x="1813"/>
        <item m="1" x="2514"/>
        <item x="700"/>
        <item x="314"/>
        <item m="1" x="2303"/>
        <item m="1" x="2167"/>
        <item m="1" x="1341"/>
        <item m="1" x="2505"/>
        <item m="1" x="2072"/>
        <item m="1" x="1328"/>
        <item m="1" x="1685"/>
        <item x="458"/>
        <item m="1" x="2364"/>
        <item m="1" x="2289"/>
        <item m="1" x="2603"/>
        <item m="1" x="2141"/>
        <item m="1" x="2666"/>
        <item m="1" x="1404"/>
        <item x="662"/>
        <item m="1" x="1766"/>
        <item m="1" x="1541"/>
        <item m="1" x="2616"/>
        <item m="1" x="1473"/>
        <item x="857"/>
        <item m="1" x="1513"/>
        <item x="310"/>
        <item m="1" x="1579"/>
        <item x="327"/>
        <item m="1" x="1377"/>
        <item x="490"/>
        <item x="82"/>
        <item x="593"/>
        <item x="735"/>
        <item m="1" x="2365"/>
        <item m="1" x="2069"/>
        <item m="1" x="1754"/>
        <item x="481"/>
        <item x="862"/>
        <item x="465"/>
        <item m="1" x="2071"/>
        <item x="787"/>
        <item x="454"/>
        <item x="50"/>
        <item x="910"/>
        <item x="334"/>
        <item x="831"/>
        <item x="168"/>
        <item x="391"/>
        <item m="1" x="1539"/>
        <item m="1" x="1908"/>
        <item m="1" x="1358"/>
        <item x="451"/>
        <item m="1" x="1669"/>
        <item m="1" x="1793"/>
        <item m="1" x="2648"/>
        <item m="1" x="1705"/>
        <item m="1" x="1750"/>
        <item x="1003"/>
        <item m="1" x="2031"/>
        <item m="1" x="1823"/>
        <item x="588"/>
        <item m="1" x="2721"/>
        <item m="1" x="1821"/>
        <item x="295"/>
        <item m="1" x="2399"/>
        <item x="83"/>
        <item x="237"/>
        <item x="1000"/>
        <item x="8"/>
        <item m="1" x="1646"/>
        <item m="1" x="1282"/>
        <item x="12"/>
        <item x="929"/>
        <item m="1" x="1559"/>
        <item x="1007"/>
        <item m="1" x="1417"/>
        <item x="6"/>
        <item m="1" x="1435"/>
        <item m="1" x="1369"/>
        <item m="1" x="2683"/>
        <item x="33"/>
        <item m="1" x="2301"/>
        <item m="1" x="2464"/>
        <item x="514"/>
        <item m="1" x="1911"/>
        <item x="806"/>
        <item m="1" x="2043"/>
        <item x="575"/>
        <item m="1" x="1339"/>
        <item x="174"/>
        <item m="1" x="1972"/>
        <item m="1" x="2384"/>
        <item m="1" x="1418"/>
        <item m="1" x="2619"/>
        <item x="172"/>
        <item x="832"/>
        <item m="1" x="1940"/>
        <item x="156"/>
        <item m="1" x="1457"/>
        <item m="1" x="1661"/>
        <item m="1" x="1979"/>
        <item x="744"/>
        <item m="1" x="1336"/>
        <item x="284"/>
        <item m="1" x="2067"/>
        <item m="1" x="2555"/>
        <item m="1" x="1725"/>
        <item m="1" x="1653"/>
        <item m="1" x="2017"/>
        <item m="1" x="1716"/>
        <item x="385"/>
        <item x="733"/>
        <item x="55"/>
        <item m="1" x="2075"/>
        <item x="769"/>
        <item m="1" x="1603"/>
        <item m="1" x="2316"/>
        <item m="1" x="1302"/>
        <item x="863"/>
        <item m="1" x="2013"/>
        <item x="774"/>
        <item m="1" x="2305"/>
        <item m="1" x="1670"/>
        <item m="1" x="1412"/>
        <item m="1" x="1477"/>
        <item m="1" x="1785"/>
        <item m="1" x="1981"/>
        <item m="1" x="2394"/>
        <item m="1" x="2523"/>
        <item m="1" x="2580"/>
        <item m="1" x="1728"/>
        <item m="1" x="1920"/>
        <item x="455"/>
        <item m="1" x="2524"/>
        <item m="1" x="1939"/>
        <item m="1" x="1747"/>
        <item m="1" x="2191"/>
        <item m="1" x="1866"/>
        <item m="1" x="2623"/>
        <item x="337"/>
        <item m="1" x="1856"/>
        <item m="1" x="1581"/>
        <item x="186"/>
        <item x="879"/>
        <item x="507"/>
        <item m="1" x="1779"/>
        <item x="1053"/>
        <item m="1" x="2573"/>
        <item m="1" x="1761"/>
        <item m="1" x="1640"/>
        <item x="365"/>
        <item x="184"/>
        <item m="1" x="1564"/>
        <item m="1" x="2602"/>
        <item x="444"/>
        <item m="1" x="2526"/>
        <item m="1" x="1623"/>
        <item m="1" x="2527"/>
        <item x="656"/>
        <item m="1" x="1794"/>
        <item m="1" x="2222"/>
        <item m="1" x="1983"/>
        <item x="611"/>
        <item x="948"/>
        <item x="1023"/>
        <item x="893"/>
        <item x="868"/>
        <item x="171"/>
        <item x="60"/>
        <item m="1" x="1569"/>
        <item m="1" x="1691"/>
        <item m="1" x="1389"/>
        <item m="1" x="2197"/>
        <item m="1" x="1420"/>
        <item x="438"/>
        <item x="124"/>
        <item x="1025"/>
        <item x="865"/>
        <item m="1" x="2503"/>
        <item m="1" x="2135"/>
        <item m="1" x="1857"/>
        <item m="1" x="1247"/>
        <item x="1029"/>
        <item x="565"/>
        <item m="1" x="1791"/>
        <item m="1" x="1431"/>
        <item m="1" x="1945"/>
        <item m="1" x="1664"/>
        <item m="1" x="1668"/>
        <item m="1" x="1320"/>
        <item x="94"/>
        <item m="1" x="2279"/>
        <item x="366"/>
        <item m="1" x="1953"/>
        <item m="1" x="2626"/>
        <item x="245"/>
        <item m="1" x="1384"/>
        <item x="871"/>
        <item m="1" x="1406"/>
        <item m="1" x="2251"/>
        <item x="508"/>
        <item x="106"/>
        <item m="1" x="2378"/>
        <item m="1" x="2456"/>
        <item x="680"/>
        <item x="216"/>
        <item x="447"/>
        <item m="1" x="2676"/>
        <item m="1" x="2692"/>
        <item m="1" x="2082"/>
        <item x="296"/>
        <item x="112"/>
        <item m="1" x="2610"/>
        <item x="293"/>
        <item m="1" x="1886"/>
        <item m="1" x="1720"/>
        <item m="1" x="2100"/>
        <item m="1" x="2509"/>
        <item x="818"/>
        <item m="1" x="2083"/>
        <item m="1" x="1527"/>
        <item m="1" x="2102"/>
        <item x="802"/>
        <item m="1" x="1863"/>
        <item x="550"/>
        <item m="1" x="2178"/>
        <item m="1" x="2345"/>
        <item x="875"/>
        <item m="1" x="2118"/>
        <item x="1035"/>
        <item m="1" x="2264"/>
        <item m="1" x="1258"/>
        <item x="442"/>
        <item x="93"/>
        <item m="1" x="2422"/>
        <item m="1" x="1512"/>
        <item m="1" x="2470"/>
        <item x="213"/>
        <item x="101"/>
        <item x="43"/>
        <item m="1" x="2084"/>
        <item x="109"/>
        <item m="1" x="1767"/>
        <item x="446"/>
        <item m="1" x="1829"/>
        <item m="1" x="1577"/>
        <item m="1" x="1312"/>
        <item x="146"/>
        <item x="268"/>
        <item x="758"/>
        <item x="69"/>
        <item x="100"/>
        <item x="44"/>
        <item m="1" x="2436"/>
        <item m="1" x="1667"/>
        <item x="21"/>
        <item m="1" x="2434"/>
        <item x="202"/>
        <item x="814"/>
        <item m="1" x="1717"/>
        <item x="856"/>
        <item m="1" x="2430"/>
        <item m="1" x="2142"/>
        <item m="1" x="2486"/>
        <item x="13"/>
        <item m="1" x="1243"/>
        <item x="709"/>
        <item x="267"/>
        <item m="1" x="2343"/>
        <item x="473"/>
        <item m="1" x="1441"/>
        <item x="532"/>
        <item m="1" x="1292"/>
        <item m="1" x="2077"/>
        <item x="28"/>
        <item x="764"/>
        <item m="1" x="1919"/>
        <item m="1" x="1840"/>
        <item m="1" x="1331"/>
        <item x="404"/>
        <item x="726"/>
        <item m="1" x="1625"/>
        <item m="1" x="2309"/>
        <item x="914"/>
        <item m="1" x="1449"/>
        <item m="1" x="1734"/>
        <item x="349"/>
        <item x="408"/>
        <item m="1" x="1413"/>
        <item m="1" x="2144"/>
        <item m="1" x="1265"/>
        <item x="212"/>
        <item m="1" x="2386"/>
        <item m="1" x="2621"/>
        <item x="308"/>
        <item x="487"/>
        <item m="1" x="1847"/>
        <item m="1" x="1738"/>
        <item x="193"/>
        <item m="1" x="1633"/>
        <item x="512"/>
        <item x="96"/>
        <item m="1" x="2525"/>
        <item m="1" x="1426"/>
        <item m="1" x="1808"/>
        <item m="1" x="1319"/>
        <item x="476"/>
        <item m="1" x="2461"/>
        <item m="1" x="1563"/>
        <item m="1" x="2584"/>
        <item x="1182"/>
        <item x="1044"/>
        <item x="195"/>
        <item x="1089"/>
        <item x="165"/>
        <item m="1" x="1835"/>
        <item m="1" x="2565"/>
        <item x="208"/>
        <item m="1" x="1402"/>
        <item x="515"/>
        <item m="1" x="2269"/>
        <item x="262"/>
        <item x="757"/>
        <item m="1" x="2388"/>
        <item m="1" x="1463"/>
        <item x="1093"/>
        <item m="1" x="2070"/>
        <item m="1" x="2482"/>
        <item x="1130"/>
        <item x="1183"/>
        <item m="1" x="1898"/>
        <item m="1" x="1999"/>
        <item m="1" x="2318"/>
        <item m="1" x="1862"/>
        <item m="1" x="1826"/>
        <item m="1" x="1897"/>
        <item m="1" x="2014"/>
        <item x="264"/>
        <item x="11"/>
        <item m="1" x="1681"/>
        <item x="30"/>
        <item m="1" x="2057"/>
        <item x="457"/>
        <item x="1187"/>
        <item m="1" x="2469"/>
        <item m="1" x="2647"/>
        <item m="1" x="1615"/>
        <item x="603"/>
        <item x="630"/>
        <item x="382"/>
        <item x="342"/>
        <item m="1" x="2113"/>
        <item m="1" x="1288"/>
        <item m="1" x="1921"/>
        <item x="987"/>
        <item m="1" x="2002"/>
        <item m="1" x="2421"/>
        <item x="272"/>
        <item x="290"/>
        <item m="1" x="1832"/>
        <item x="834"/>
        <item x="73"/>
        <item x="149"/>
        <item m="1" x="2005"/>
        <item m="1" x="1517"/>
        <item x="328"/>
        <item m="1" x="2420"/>
        <item m="1" x="1656"/>
        <item x="332"/>
        <item x="1106"/>
        <item x="911"/>
        <item m="1" x="2479"/>
        <item m="1" x="1304"/>
        <item m="1" x="1350"/>
        <item x="636"/>
        <item x="716"/>
        <item m="1" x="1403"/>
        <item m="1" x="1848"/>
        <item m="1" x="1375"/>
        <item m="1" x="1944"/>
        <item m="1" x="1588"/>
        <item m="1" x="1702"/>
        <item m="1" x="1901"/>
        <item m="1" x="2237"/>
        <item x="305"/>
        <item x="194"/>
        <item m="1" x="2398"/>
        <item x="84"/>
        <item m="1" x="1234"/>
        <item m="1" x="2080"/>
        <item m="1" x="1551"/>
        <item m="1" x="2121"/>
        <item x="1100"/>
        <item m="1" x="2231"/>
        <item x="443"/>
        <item m="1" x="2270"/>
        <item x="732"/>
        <item m="1" x="2078"/>
        <item m="1" x="2367"/>
        <item x="904"/>
        <item x="456"/>
        <item m="1" x="2149"/>
        <item m="1" x="2418"/>
        <item m="1" x="2096"/>
        <item m="1" x="1894"/>
        <item m="1" x="2087"/>
        <item m="1" x="2304"/>
        <item m="1" x="1799"/>
        <item x="285"/>
        <item m="1" x="2529"/>
        <item x="798"/>
        <item x="517"/>
        <item m="1" x="2253"/>
        <item m="1" x="1825"/>
        <item x="270"/>
        <item m="1" x="1437"/>
        <item m="1" x="1283"/>
        <item m="1" x="2272"/>
        <item x="80"/>
        <item x="506"/>
        <item m="1" x="2613"/>
        <item m="1" x="1976"/>
        <item x="102"/>
        <item m="1" x="1968"/>
        <item m="1" x="1474"/>
        <item x="133"/>
        <item m="1" x="2146"/>
        <item x="676"/>
        <item x="203"/>
        <item x="1114"/>
        <item m="1" x="1880"/>
        <item m="1" x="2024"/>
        <item x="422"/>
        <item m="1" x="1955"/>
        <item x="600"/>
        <item m="1" x="2216"/>
        <item x="949"/>
        <item m="1" x="2048"/>
        <item x="467"/>
        <item x="665"/>
        <item m="1" x="2091"/>
        <item x="533"/>
        <item m="1" x="2627"/>
        <item x="429"/>
        <item x="9"/>
        <item m="1" x="2148"/>
        <item m="1" x="1943"/>
        <item x="745"/>
        <item m="1" x="2547"/>
        <item m="1" x="1450"/>
        <item m="1" x="2549"/>
        <item m="1" x="2006"/>
        <item x="562"/>
        <item x="527"/>
        <item m="1" x="1306"/>
        <item m="1" x="2218"/>
        <item m="1" x="2356"/>
        <item m="1" x="1354"/>
        <item m="1" x="1727"/>
        <item m="1" x="2607"/>
        <item x="17"/>
        <item x="534"/>
        <item x="129"/>
        <item x="759"/>
        <item m="1" x="1398"/>
        <item x="121"/>
        <item m="1" x="2673"/>
        <item m="1" x="1528"/>
        <item x="643"/>
        <item m="1" x="1301"/>
        <item x="370"/>
        <item m="1" x="2515"/>
        <item x="791"/>
        <item m="1" x="2354"/>
        <item m="1" x="1927"/>
        <item m="1" x="1893"/>
        <item x="87"/>
        <item m="1" x="1600"/>
        <item m="1" x="1805"/>
        <item x="25"/>
        <item m="1" x="1276"/>
        <item x="691"/>
        <item x="430"/>
        <item m="1" x="2326"/>
        <item m="1" x="2010"/>
        <item m="1" x="2534"/>
        <item m="1" x="1232"/>
        <item x="615"/>
        <item m="1" x="1654"/>
        <item x="790"/>
        <item m="1" x="2475"/>
        <item m="1" x="1326"/>
        <item m="1" x="1902"/>
        <item x="71"/>
        <item x="289"/>
        <item m="1" x="2330"/>
        <item x="573"/>
        <item x="650"/>
        <item m="1" x="2041"/>
        <item m="1" x="1241"/>
        <item m="1" x="1371"/>
        <item m="1" x="1624"/>
        <item m="1" x="2487"/>
        <item x="313"/>
        <item m="1" x="1584"/>
        <item m="1" x="2612"/>
        <item m="1" x="1254"/>
        <item m="1" x="2668"/>
        <item x="414"/>
        <item x="1042"/>
        <item m="1" x="1494"/>
        <item x="271"/>
        <item m="1" x="1688"/>
        <item m="1" x="2582"/>
        <item m="1" x="2642"/>
        <item m="1" x="2596"/>
        <item m="1" x="2126"/>
        <item x="1206"/>
        <item x="286"/>
        <item m="1" x="1827"/>
        <item x="556"/>
        <item m="1" x="1959"/>
        <item m="1" x="1567"/>
        <item x="1011"/>
        <item x="617"/>
        <item x="415"/>
        <item x="810"/>
        <item m="1" x="2255"/>
        <item m="1" x="1343"/>
        <item m="1" x="2173"/>
        <item m="1" x="1568"/>
        <item x="489"/>
        <item x="899"/>
        <item m="1" x="1467"/>
        <item m="1" x="2108"/>
        <item m="1" x="1414"/>
        <item m="1" x="1780"/>
        <item m="1" x="2349"/>
        <item m="1" x="2428"/>
        <item m="1" x="2184"/>
        <item x="303"/>
        <item m="1" x="1452"/>
        <item m="1" x="2028"/>
        <item x="734"/>
        <item m="1" x="1695"/>
        <item m="1" x="1502"/>
        <item m="1" x="1338"/>
        <item m="1" x="1590"/>
        <item m="1" x="2437"/>
        <item m="1" x="2346"/>
        <item m="1" x="1671"/>
        <item m="1" x="2467"/>
        <item m="1" x="1931"/>
        <item m="1" x="1916"/>
        <item m="1" x="2477"/>
        <item m="1" x="1535"/>
        <item m="1" x="1973"/>
        <item m="1" x="1875"/>
        <item m="1" x="2686"/>
        <item m="1" x="2396"/>
        <item m="1" x="1662"/>
        <item x="306"/>
        <item m="1" x="2560"/>
        <item m="1" x="1771"/>
        <item m="1" x="2205"/>
        <item m="1" x="1518"/>
        <item m="1" x="2105"/>
        <item x="1149"/>
        <item m="1" x="2193"/>
        <item x="750"/>
        <item m="1" x="2038"/>
        <item x="751"/>
        <item x="808"/>
        <item m="1" x="2337"/>
        <item m="1" x="1652"/>
        <item m="1" x="1415"/>
        <item x="309"/>
        <item x="568"/>
        <item m="1" x="1552"/>
        <item x="1150"/>
        <item m="1" x="1261"/>
        <item m="1" x="1710"/>
        <item m="1" x="2245"/>
        <item m="1" x="1278"/>
        <item x="1013"/>
        <item m="1" x="1442"/>
        <item m="1" x="1954"/>
        <item m="1" x="2442"/>
        <item x="410"/>
        <item m="1" x="2214"/>
        <item m="1" x="1797"/>
        <item m="1" x="1737"/>
        <item m="1" x="1790"/>
        <item m="1" x="1620"/>
        <item m="1" x="1570"/>
        <item m="1" x="2145"/>
        <item x="89"/>
        <item m="1" x="2462"/>
        <item m="1" x="1317"/>
        <item m="1" x="2206"/>
        <item x="1156"/>
        <item m="1" x="2226"/>
        <item m="1" x="1619"/>
        <item m="1" x="1329"/>
        <item x="1157"/>
        <item x="725"/>
        <item m="1" x="2042"/>
        <item m="1" x="2239"/>
        <item m="1" x="1549"/>
        <item m="1" x="1334"/>
        <item m="1" x="2336"/>
        <item x="1162"/>
        <item x="692"/>
        <item x="584"/>
        <item x="686"/>
        <item x="697"/>
        <item x="788"/>
        <item x="300"/>
        <item x="398"/>
        <item m="1" x="1697"/>
        <item x="376"/>
        <item m="1" x="2542"/>
        <item x="166"/>
        <item m="1" x="2660"/>
        <item x="1163"/>
        <item m="1" x="1280"/>
        <item m="1" x="1961"/>
        <item m="1" x="2258"/>
        <item m="1" x="2599"/>
        <item m="1" x="2474"/>
        <item m="1" x="2594"/>
        <item m="1" x="2244"/>
        <item x="825"/>
        <item x="113"/>
        <item m="1" x="1845"/>
        <item m="1" x="2297"/>
        <item x="529"/>
        <item m="1" x="2271"/>
        <item x="323"/>
        <item m="1" x="1605"/>
        <item m="1" x="1870"/>
        <item m="1" x="2570"/>
        <item m="1" x="1730"/>
        <item m="1" x="2035"/>
        <item x="390"/>
        <item x="333"/>
        <item m="1" x="1614"/>
        <item m="1" x="1936"/>
        <item x="178"/>
        <item m="1" x="2520"/>
        <item m="1" x="1849"/>
        <item m="1" x="2151"/>
        <item m="1" x="1815"/>
        <item x="76"/>
        <item m="1" x="2383"/>
        <item m="1" x="1388"/>
        <item m="1" x="1941"/>
        <item m="1" x="1537"/>
        <item x="799"/>
        <item x="753"/>
        <item m="1" x="2638"/>
        <item x="923"/>
        <item m="1" x="1992"/>
        <item x="258"/>
        <item m="1" x="1264"/>
        <item x="1075"/>
        <item m="1" x="1480"/>
        <item x="494"/>
        <item x="1207"/>
        <item m="1" x="1721"/>
        <item x="805"/>
        <item x="513"/>
        <item m="1" x="1297"/>
        <item m="1" x="2652"/>
        <item m="1" x="1530"/>
        <item m="1" x="1724"/>
        <item m="1" x="1314"/>
        <item m="1" x="1587"/>
        <item m="1" x="2380"/>
        <item m="1" x="2001"/>
        <item m="1" x="2085"/>
        <item x="387"/>
        <item m="1" x="1491"/>
        <item m="1" x="1775"/>
        <item x="1078"/>
        <item m="1" x="2556"/>
        <item m="1" x="1545"/>
        <item x="41"/>
        <item m="1" x="1774"/>
        <item m="1" x="2724"/>
        <item m="1" x="1251"/>
        <item x="182"/>
        <item m="1" x="2169"/>
        <item x="384"/>
        <item m="1" x="2332"/>
        <item m="1" x="1629"/>
        <item x="478"/>
        <item m="1" x="2543"/>
        <item x="311"/>
        <item m="1" x="2622"/>
        <item m="1" x="2306"/>
        <item m="1" x="1315"/>
        <item m="1" x="1606"/>
        <item m="1" x="1510"/>
        <item m="1" x="1812"/>
        <item x="355"/>
        <item m="1" x="2335"/>
        <item x="393"/>
        <item m="1" x="2401"/>
        <item x="147"/>
        <item m="1" x="2495"/>
        <item m="1" x="2054"/>
        <item x="1048"/>
        <item m="1" x="2720"/>
        <item m="1" x="2219"/>
        <item x="836"/>
        <item m="1" x="1444"/>
        <item x="543"/>
        <item m="1" x="2095"/>
        <item m="1" x="1906"/>
        <item m="1" x="1571"/>
        <item x="181"/>
        <item x="1050"/>
        <item m="1" x="1970"/>
        <item m="1" x="1783"/>
        <item m="1" x="1597"/>
        <item m="1" x="2353"/>
        <item m="1" x="2687"/>
        <item m="1" x="2569"/>
        <item m="1" x="2445"/>
        <item m="1" x="2361"/>
        <item m="1" x="1340"/>
        <item m="1" x="1684"/>
        <item x="870"/>
        <item m="1" x="2260"/>
        <item x="468"/>
        <item m="1" x="1706"/>
        <item m="1" x="2189"/>
        <item m="1" x="2533"/>
        <item x="1169"/>
        <item x="419"/>
        <item m="1" x="1515"/>
        <item x="1208"/>
        <item m="1" x="2257"/>
        <item m="1" x="2531"/>
        <item m="1" x="1965"/>
        <item m="1" x="1286"/>
        <item x="225"/>
        <item m="1" x="2406"/>
        <item x="57"/>
        <item m="1" x="2196"/>
        <item x="540"/>
        <item x="594"/>
        <item m="1" x="1714"/>
        <item m="1" x="2635"/>
        <item x="730"/>
        <item m="1" x="2448"/>
        <item m="1" x="2390"/>
        <item x="795"/>
        <item x="830"/>
        <item m="1" x="2655"/>
        <item m="1" x="1672"/>
        <item x="1214"/>
        <item x="824"/>
        <item m="1" x="2381"/>
        <item m="1" x="2441"/>
        <item x="263"/>
        <item x="840"/>
        <item x="1191"/>
        <item m="1" x="1969"/>
        <item m="1" x="1683"/>
        <item m="1" x="2583"/>
        <item x="1105"/>
        <item m="1" x="2600"/>
        <item m="1" x="1881"/>
        <item x="1040"/>
        <item m="1" x="2341"/>
        <item m="1" x="1609"/>
        <item m="1" x="1859"/>
        <item m="1" x="2074"/>
        <item x="554"/>
        <item x="353"/>
        <item m="1" x="2166"/>
        <item x="158"/>
        <item m="1" x="2116"/>
        <item m="1" x="1357"/>
        <item x="185"/>
        <item x="1061"/>
        <item m="1" x="2170"/>
        <item x="1096"/>
        <item x="838"/>
        <item x="325"/>
        <item x="183"/>
        <item x="249"/>
        <item m="1" x="2446"/>
        <item m="1" x="2008"/>
        <item m="1" x="1997"/>
        <item m="1" x="2466"/>
        <item x="839"/>
        <item m="1" x="2344"/>
        <item x="1043"/>
        <item x="819"/>
        <item m="1" x="1925"/>
        <item m="1" x="2322"/>
        <item x="1175"/>
        <item x="765"/>
        <item x="209"/>
        <item x="637"/>
        <item x="177"/>
        <item m="1" x="2586"/>
        <item m="1" x="1555"/>
        <item m="1" x="2449"/>
        <item x="829"/>
        <item m="1" x="1758"/>
        <item m="1" x="1929"/>
        <item m="1" x="1630"/>
        <item m="1" x="2268"/>
        <item m="1" x="2307"/>
        <item x="409"/>
        <item m="1" x="1257"/>
        <item x="858"/>
        <item m="1" x="1666"/>
        <item m="1" x="2581"/>
        <item x="173"/>
        <item m="1" x="1582"/>
        <item m="1" x="2293"/>
        <item m="1" x="1884"/>
        <item m="1" x="1762"/>
        <item m="1" x="1915"/>
        <item x="559"/>
        <item x="192"/>
        <item x="274"/>
        <item m="1" x="1971"/>
        <item m="1" x="2187"/>
        <item m="1" x="2472"/>
        <item m="1" x="2392"/>
        <item x="5"/>
        <item m="1" x="1405"/>
        <item x="602"/>
        <item m="1" x="1904"/>
        <item x="599"/>
        <item m="1" x="2550"/>
        <item m="1" x="2034"/>
        <item x="322"/>
        <item m="1" x="1769"/>
        <item x="120"/>
        <item m="1" x="2371"/>
        <item m="1" x="2546"/>
        <item m="1" x="1356"/>
        <item m="1" x="2440"/>
        <item m="1" x="1272"/>
        <item m="1" x="1347"/>
        <item x="104"/>
        <item x="755"/>
        <item m="1" x="2009"/>
        <item m="1" x="2308"/>
        <item m="1" x="1834"/>
        <item x="226"/>
        <item x="357"/>
        <item m="1" x="1372"/>
        <item x="243"/>
        <item x="853"/>
        <item x="1217"/>
        <item x="359"/>
        <item m="1" x="2413"/>
        <item m="1" x="2296"/>
        <item x="91"/>
        <item x="123"/>
        <item m="1" x="2659"/>
        <item m="1" x="1822"/>
        <item x="324"/>
        <item m="1" x="1896"/>
        <item m="1" x="2362"/>
        <item m="1" x="2185"/>
        <item x="925"/>
        <item x="335"/>
        <item m="1" x="1846"/>
        <item m="1" x="1645"/>
        <item m="1" x="2393"/>
        <item x="59"/>
        <item m="1" x="1233"/>
        <item m="1" x="1342"/>
        <item x="413"/>
        <item x="175"/>
        <item m="1" x="1521"/>
        <item m="1" x="1592"/>
        <item x="276"/>
        <item m="1" x="1256"/>
        <item x="4"/>
        <item m="1" x="1618"/>
        <item m="1" x="1547"/>
        <item m="1" x="1869"/>
        <item m="1" x="1648"/>
        <item m="1" x="2168"/>
        <item m="1" x="2288"/>
        <item x="448"/>
        <item m="1" x="1742"/>
        <item m="1" x="2164"/>
        <item m="1" x="1933"/>
        <item x="254"/>
        <item m="1" x="1831"/>
        <item x="833"/>
        <item x="564"/>
        <item x="809"/>
        <item x="566"/>
        <item m="1" x="1506"/>
        <item x="1143"/>
        <item x="776"/>
        <item x="934"/>
        <item x="318"/>
        <item m="1" x="1711"/>
        <item m="1" x="2640"/>
        <item m="1" x="1313"/>
        <item x="279"/>
        <item x="591"/>
        <item x="0"/>
        <item m="1" x="1562"/>
        <item m="1" x="2425"/>
        <item x="367"/>
        <item m="1" x="1889"/>
        <item m="1" x="1504"/>
        <item m="1" x="2111"/>
        <item m="1" x="1520"/>
        <item m="1" x="2025"/>
        <item m="1" x="2650"/>
        <item x="48"/>
        <item m="1" x="2639"/>
        <item x="1102"/>
        <item m="1" x="2204"/>
        <item m="1" x="2374"/>
        <item x="945"/>
        <item m="1" x="1638"/>
        <item x="495"/>
        <item m="1" x="2714"/>
        <item x="864"/>
        <item m="1" x="1489"/>
        <item m="1" x="2644"/>
        <item m="1" x="2636"/>
        <item x="548"/>
        <item x="42"/>
        <item x="767"/>
        <item x="475"/>
        <item x="835"/>
        <item x="845"/>
        <item m="1" x="1361"/>
        <item x="623"/>
        <item x="236"/>
        <item x="1211"/>
        <item x="530"/>
        <item m="1" x="2112"/>
        <item x="1101"/>
        <item x="395"/>
        <item m="1" x="1533"/>
        <item x="128"/>
        <item x="196"/>
        <item m="1" x="1842"/>
        <item x="437"/>
        <item m="1" x="1496"/>
        <item m="1" x="2417"/>
        <item m="1" x="1682"/>
        <item m="1" x="2152"/>
        <item m="1" x="1250"/>
        <item m="1" x="2568"/>
        <item m="1" x="2182"/>
        <item x="727"/>
        <item m="1" x="1753"/>
        <item x="1221"/>
        <item x="344"/>
        <item x="378"/>
        <item m="1" x="2493"/>
        <item m="1" x="2698"/>
        <item m="1" x="2240"/>
        <item m="1" x="1756"/>
        <item m="1" x="2481"/>
        <item m="1" x="1806"/>
        <item m="1" x="1330"/>
        <item m="1" x="1585"/>
        <item m="1" x="2597"/>
        <item m="1" x="1456"/>
        <item m="1" x="1852"/>
        <item x="612"/>
        <item x="99"/>
        <item x="651"/>
        <item x="77"/>
        <item m="1" x="2261"/>
        <item x="592"/>
        <item m="1" x="1464"/>
        <item x="251"/>
        <item x="498"/>
        <item x="188"/>
        <item m="1" x="2656"/>
        <item x="488"/>
        <item m="1" x="2133"/>
        <item m="1" x="1335"/>
        <item m="1" x="2242"/>
        <item x="253"/>
        <item x="509"/>
        <item m="1" x="1469"/>
        <item x="66"/>
        <item x="761"/>
        <item m="1" x="1364"/>
        <item m="1" x="2299"/>
        <item m="1" x="1949"/>
        <item m="1" x="2502"/>
        <item m="1" x="1759"/>
        <item m="1" x="1419"/>
        <item x="40"/>
        <item x="26"/>
        <item x="464"/>
        <item x="449"/>
        <item m="1" x="2215"/>
        <item x="150"/>
        <item x="974"/>
        <item x="180"/>
        <item m="1" x="1423"/>
        <item m="1" x="2376"/>
        <item m="1" x="2540"/>
        <item m="1" x="2670"/>
        <item m="1" x="2689"/>
        <item x="493"/>
        <item m="1" x="2545"/>
        <item m="1" x="1980"/>
        <item m="1" x="1248"/>
        <item x="299"/>
        <item m="1" x="2435"/>
        <item m="1" x="2104"/>
        <item m="1" x="2049"/>
        <item x="1131"/>
        <item x="330"/>
        <item m="1" x="2026"/>
        <item m="1" x="2649"/>
        <item x="1073"/>
        <item m="1" x="2499"/>
        <item x="234"/>
        <item m="1" x="2124"/>
        <item x="362"/>
        <item m="1" x="1366"/>
        <item m="1" x="2658"/>
        <item m="1" x="2630"/>
        <item x="392"/>
        <item m="1" x="2657"/>
        <item m="1" x="2172"/>
        <item x="401"/>
        <item m="1" x="1802"/>
        <item m="1" x="1507"/>
        <item m="1" x="2138"/>
        <item x="760"/>
        <item m="1" x="1434"/>
        <item x="560"/>
        <item m="1" x="1928"/>
        <item m="1" x="1814"/>
        <item x="107"/>
        <item x="704"/>
        <item m="1" x="1270"/>
        <item x="519"/>
        <item x="1046"/>
        <item m="1" x="1723"/>
        <item m="1" x="2506"/>
        <item x="638"/>
        <item m="1" x="2628"/>
        <item m="1" x="2519"/>
        <item x="707"/>
        <item m="1" x="2030"/>
        <item m="1" x="2722"/>
        <item m="1" x="2379"/>
        <item m="1" x="2411"/>
        <item x="445"/>
        <item m="1" x="1655"/>
        <item x="452"/>
        <item m="1" x="1476"/>
        <item m="1" x="1665"/>
        <item x="685"/>
        <item m="1" x="2703"/>
        <item m="1" x="2402"/>
        <item x="7"/>
        <item m="1" x="1296"/>
        <item m="1" x="1745"/>
        <item x="453"/>
        <item x="450"/>
        <item x="396"/>
        <item m="1" x="2427"/>
        <item x="937"/>
        <item x="1228"/>
        <item m="1" x="2484"/>
        <item m="1" x="1595"/>
        <item x="542"/>
        <item m="1" x="2700"/>
        <item x="525"/>
        <item x="1219"/>
        <item m="1" x="1299"/>
        <item m="1" x="2153"/>
        <item m="1" x="1649"/>
        <item x="951"/>
        <item m="1" x="2004"/>
        <item m="1" x="2701"/>
        <item m="1" x="2501"/>
        <item m="1" x="2093"/>
        <item m="1" x="2079"/>
        <item m="1" x="1486"/>
        <item m="1" x="1374"/>
        <item m="1" x="2281"/>
        <item m="1" x="2098"/>
        <item m="1" x="2404"/>
        <item m="1" x="1514"/>
        <item m="1" x="2709"/>
        <item x="320"/>
        <item m="1" x="1485"/>
        <item m="1" x="2099"/>
        <item m="1" x="2117"/>
        <item x="583"/>
        <item x="626"/>
        <item m="1" x="1903"/>
        <item m="1" x="2160"/>
        <item m="1" x="2690"/>
        <item m="1" x="1703"/>
        <item x="618"/>
        <item m="1" x="2463"/>
        <item m="1" x="2643"/>
        <item m="1" x="2661"/>
        <item m="1" x="2530"/>
        <item m="1" x="1895"/>
        <item m="1" x="2320"/>
        <item x="610"/>
        <item m="1" x="1345"/>
        <item x="354"/>
        <item m="1" x="2287"/>
        <item m="1" x="2485"/>
        <item x="780"/>
        <item m="1" x="2517"/>
        <item x="756"/>
        <item m="1" x="1962"/>
        <item m="1" x="2086"/>
        <item m="1" x="2265"/>
        <item x="772"/>
        <item m="1" x="1993"/>
        <item m="1" x="2541"/>
        <item x="763"/>
        <item m="1" x="2587"/>
        <item m="1" x="2691"/>
        <item x="485"/>
        <item x="403"/>
        <item x="486"/>
        <item m="1" x="2370"/>
        <item m="1" x="1344"/>
        <item m="1" x="1548"/>
        <item x="747"/>
        <item m="1" x="1850"/>
        <item m="1" x="1287"/>
        <item x="406"/>
        <item x="771"/>
        <item m="1" x="2350"/>
        <item x="282"/>
        <item m="1" x="1732"/>
        <item x="940"/>
        <item m="1" x="1879"/>
        <item x="52"/>
        <item x="553"/>
        <item x="613"/>
        <item x="878"/>
        <item x="155"/>
        <item m="1" x="1387"/>
        <item x="350"/>
        <item m="1" x="2492"/>
        <item m="1" x="1839"/>
        <item x="1051"/>
        <item x="411"/>
        <item x="269"/>
        <item m="1" x="2708"/>
        <item x="927"/>
        <item m="1" x="1868"/>
        <item m="1" x="1641"/>
        <item m="1" x="1305"/>
        <item m="1" x="2528"/>
        <item x="695"/>
        <item m="1" x="1637"/>
        <item x="176"/>
        <item x="501"/>
        <item x="470"/>
        <item m="1" x="1255"/>
        <item x="1037"/>
        <item x="946"/>
        <item m="1" x="2103"/>
        <item x="502"/>
        <item m="1" x="1621"/>
        <item m="1" x="2706"/>
        <item m="1" x="2139"/>
        <item m="1" x="1741"/>
        <item m="1" x="1905"/>
        <item x="244"/>
        <item m="1" x="2286"/>
        <item m="1" x="2415"/>
        <item m="1" x="1807"/>
        <item m="1" x="1332"/>
        <item x="768"/>
        <item m="1" x="2052"/>
        <item x="895"/>
        <item x="389"/>
        <item m="1" x="2490"/>
        <item m="1" x="1478"/>
        <item m="1" x="1458"/>
        <item m="1" x="1837"/>
        <item x="436"/>
        <item x="18"/>
        <item x="897"/>
        <item m="1" x="1383"/>
        <item x="402"/>
        <item x="207"/>
        <item x="938"/>
        <item x="65"/>
        <item x="356"/>
        <item m="1" x="2339"/>
        <item x="915"/>
        <item m="1" x="1303"/>
        <item x="843"/>
        <item m="1" x="1499"/>
        <item x="620"/>
        <item m="1" x="2046"/>
        <item m="1" x="2678"/>
        <item m="1" x="1290"/>
        <item x="329"/>
        <item m="1" x="1746"/>
        <item m="1" x="1391"/>
        <item x="81"/>
        <item x="336"/>
        <item x="881"/>
        <item m="1" x="2278"/>
        <item m="1" x="2050"/>
        <item m="1" x="2125"/>
        <item x="933"/>
        <item x="606"/>
        <item x="1166"/>
        <item m="1" x="2711"/>
        <item x="500"/>
        <item m="1" x="2137"/>
        <item m="1" x="2664"/>
        <item m="1" x="2179"/>
        <item m="1" x="1439"/>
        <item x="1146"/>
        <item m="1" x="1410"/>
        <item m="1" x="1876"/>
        <item x="78"/>
        <item m="1" x="2020"/>
        <item x="160"/>
        <item m="1" x="2060"/>
        <item m="1" x="1460"/>
        <item x="423"/>
        <item x="567"/>
        <item m="1" x="1818"/>
        <item x="801"/>
        <item m="1" x="1465"/>
        <item m="1" x="1279"/>
        <item m="1" x="2348"/>
        <item x="804"/>
        <item m="1" x="1781"/>
        <item m="1" x="1811"/>
        <item m="1" x="2620"/>
        <item m="1" x="1974"/>
        <item m="1" x="2022"/>
        <item m="1" x="2211"/>
        <item m="1" x="2040"/>
        <item m="1" x="1910"/>
        <item x="190"/>
        <item m="1" x="2562"/>
        <item m="1" x="1524"/>
        <item x="563"/>
        <item x="278"/>
        <item m="1" x="1914"/>
        <item m="1" x="2400"/>
        <item m="1" x="1591"/>
        <item m="1" x="1359"/>
        <item m="1" x="2426"/>
        <item m="1" x="1446"/>
        <item m="1" x="2614"/>
        <item m="1" x="1798"/>
        <item x="256"/>
        <item m="1" x="2593"/>
        <item m="1" x="1913"/>
        <item m="1" x="2053"/>
        <item m="1" x="1858"/>
        <item m="1" x="2423"/>
        <item x="883"/>
        <item x="660"/>
        <item x="552"/>
        <item x="854"/>
        <item m="1" x="1558"/>
        <item x="752"/>
        <item m="1" x="2508"/>
        <item m="1" x="2202"/>
        <item m="1" x="2601"/>
        <item m="1" x="1495"/>
        <item x="516"/>
        <item m="1" x="1386"/>
        <item m="1" x="1475"/>
        <item x="343"/>
        <item m="1" x="1316"/>
        <item m="1" x="2127"/>
        <item m="1" x="2275"/>
        <item m="1" x="2073"/>
        <item m="1" x="2051"/>
        <item x="909"/>
        <item m="1" x="2285"/>
        <item x="471"/>
        <item m="1" x="1952"/>
        <item m="1" x="2015"/>
        <item m="1" x="1673"/>
        <item m="1" x="2478"/>
        <item x="538"/>
        <item m="1" x="1947"/>
        <item x="167"/>
        <item m="1" x="1608"/>
        <item m="1" x="1353"/>
        <item x="126"/>
        <item m="1" x="1240"/>
        <item x="867"/>
        <item m="1" x="1830"/>
        <item x="981"/>
        <item m="1" x="2298"/>
        <item m="1" x="2632"/>
        <item x="913"/>
        <item x="570"/>
        <item m="1" x="2263"/>
        <item m="1" x="1596"/>
        <item x="557"/>
        <item x="936"/>
        <item x="850"/>
        <item x="418"/>
        <item x="851"/>
        <item x="589"/>
        <item x="232"/>
        <item m="1" x="2696"/>
        <item m="1" x="2045"/>
        <item m="1" x="2221"/>
        <item m="1" x="1443"/>
        <item m="1" x="2518"/>
        <item m="1" x="2198"/>
        <item m="1" x="1882"/>
        <item m="1" x="1542"/>
        <item m="1" x="2290"/>
        <item m="1" x="2665"/>
        <item m="1" x="1613"/>
        <item m="1" x="2424"/>
        <item m="1" x="1751"/>
        <item m="1" x="2036"/>
        <item m="1" x="2313"/>
        <item x="649"/>
        <item m="1" x="1308"/>
        <item x="1119"/>
        <item m="1" x="1462"/>
        <item x="961"/>
        <item m="1" x="1966"/>
        <item x="898"/>
        <item m="1" x="2719"/>
        <item m="1" x="2373"/>
        <item m="1" x="1937"/>
        <item x="905"/>
        <item x="1210"/>
        <item m="1" x="1657"/>
        <item m="1" x="1466"/>
        <item x="1088"/>
        <item x="738"/>
        <item m="1" x="2243"/>
        <item x="906"/>
        <item m="1" x="2200"/>
        <item m="1" x="1680"/>
        <item m="1" x="2385"/>
        <item m="1" x="2633"/>
        <item m="1" x="2338"/>
        <item m="1" x="1726"/>
        <item x="70"/>
        <item m="1" x="2340"/>
        <item m="1" x="1368"/>
        <item m="1" x="1459"/>
        <item m="1" x="2163"/>
        <item m="1" x="2210"/>
        <item x="259"/>
        <item x="338"/>
        <item m="1" x="2455"/>
        <item m="1" x="1284"/>
        <item m="1" x="2382"/>
        <item m="1" x="1713"/>
        <item x="901"/>
        <item m="1" x="1722"/>
        <item m="1" x="2377"/>
        <item m="1" x="2500"/>
        <item m="1" x="1352"/>
        <item m="1" x="1938"/>
        <item x="459"/>
        <item m="1" x="1642"/>
        <item x="434"/>
        <item m="1" x="2357"/>
        <item m="1" x="1575"/>
        <item m="1" x="1553"/>
        <item x="412"/>
        <item x="789"/>
        <item x="740"/>
        <item x="874"/>
        <item x="164"/>
        <item m="1" x="1712"/>
        <item m="1" x="1736"/>
        <item m="1" x="2122"/>
        <item m="1" x="1543"/>
        <item x="701"/>
        <item m="1" x="2419"/>
        <item x="748"/>
        <item x="317"/>
        <item x="963"/>
        <item m="1" x="2323"/>
        <item m="1" x="1755"/>
        <item m="1" x="2604"/>
        <item m="1" x="2688"/>
        <item x="693"/>
        <item m="1" x="1447"/>
        <item m="1" x="1917"/>
        <item x="1012"/>
        <item x="931"/>
        <item x="1109"/>
        <item m="1" x="1508"/>
        <item m="1" x="2397"/>
        <item m="1" x="2129"/>
        <item m="1" x="1757"/>
        <item x="736"/>
        <item m="1" x="1522"/>
        <item m="1" x="1994"/>
        <item x="511"/>
        <item m="1" x="1351"/>
        <item m="1" x="1578"/>
        <item m="1" x="1244"/>
        <item m="1" x="1285"/>
        <item x="115"/>
        <item m="1" x="2227"/>
        <item x="19"/>
        <item x="345"/>
        <item m="1" x="2725"/>
        <item m="1" x="2559"/>
        <item m="1" x="1490"/>
        <item m="1" x="2684"/>
        <item m="1" x="2333"/>
        <item m="1" x="1622"/>
        <item m="1" x="1739"/>
        <item x="191"/>
        <item m="1" x="1871"/>
        <item x="822"/>
        <item x="199"/>
        <item x="2"/>
        <item m="1" x="2491"/>
        <item m="1" x="1337"/>
        <item x="117"/>
        <item x="250"/>
        <item x="807"/>
        <item m="1" x="2625"/>
        <item x="1133"/>
        <item m="1" x="1271"/>
        <item x="1201"/>
        <item m="1" x="2369"/>
        <item x="684"/>
        <item m="1" x="2225"/>
        <item x="1080"/>
        <item m="1" x="1833"/>
        <item x="287"/>
        <item m="1" x="2598"/>
        <item m="1" x="1580"/>
        <item m="1" x="2192"/>
        <item m="1" x="1733"/>
        <item m="1" x="2663"/>
        <item m="1" x="2162"/>
        <item m="1" x="1396"/>
        <item x="499"/>
        <item m="1" x="2521"/>
        <item m="1" x="1574"/>
        <item m="1" x="1996"/>
        <item x="1021"/>
        <item m="1" x="1899"/>
        <item m="1" x="1887"/>
        <item x="214"/>
        <item x="778"/>
        <item x="496"/>
        <item m="1" x="1323"/>
        <item m="1" x="1594"/>
        <item m="1" x="1425"/>
        <item x="248"/>
        <item m="1" x="2159"/>
        <item m="1" x="1772"/>
        <item x="718"/>
        <item m="1" x="2175"/>
        <item m="1" x="1644"/>
        <item m="1" x="2671"/>
        <item m="1" x="2212"/>
        <item m="1" x="2234"/>
        <item m="1" x="1784"/>
        <item m="1" x="2195"/>
        <item m="1" x="2537"/>
        <item m="1" x="2327"/>
        <item m="1" x="2147"/>
        <item m="1" x="2220"/>
        <item x="601"/>
        <item m="1" x="1362"/>
        <item m="1" x="2276"/>
        <item m="1" x="2447"/>
        <item m="1" x="1395"/>
        <item m="1" x="1792"/>
        <item x="1027"/>
        <item x="394"/>
        <item m="1" x="2109"/>
        <item m="1" x="2414"/>
        <item m="1" x="2667"/>
        <item m="1" x="2039"/>
        <item x="932"/>
        <item m="1" x="1378"/>
        <item m="1" x="1675"/>
        <item m="1" x="2439"/>
        <item m="1" x="2591"/>
        <item m="1" x="1865"/>
        <item m="1" x="2634"/>
        <item m="1" x="1267"/>
        <item x="694"/>
        <item m="1" x="1453"/>
        <item x="421"/>
        <item m="1" x="1367"/>
        <item m="1" x="2062"/>
        <item m="1" x="1891"/>
        <item m="1" x="1373"/>
        <item m="1" x="1238"/>
        <item m="1" x="2081"/>
        <item x="503"/>
        <item m="1" x="2183"/>
        <item m="1" x="1800"/>
        <item m="1" x="2319"/>
        <item x="352"/>
        <item x="369"/>
        <item m="1" x="1988"/>
        <item m="1" x="2238"/>
        <item m="1" x="1801"/>
        <item m="1" x="1324"/>
        <item x="1060"/>
        <item m="1" x="1281"/>
        <item x="1142"/>
        <item m="1" x="1325"/>
        <item m="1" x="1601"/>
        <item m="1" x="1975"/>
        <item x="108"/>
        <item m="1" x="1482"/>
        <item m="1" x="2228"/>
        <item m="1" x="1252"/>
        <item m="1" x="2566"/>
        <item m="1" x="1678"/>
        <item x="1045"/>
        <item m="1" x="1534"/>
        <item m="1" x="2432"/>
        <item x="869"/>
        <item x="922"/>
        <item m="1" x="2273"/>
        <item m="1" x="2235"/>
        <item m="1" x="2561"/>
        <item m="1" x="1246"/>
        <item m="1" x="1878"/>
        <item x="970"/>
        <item x="890"/>
        <item m="1" x="2468"/>
        <item m="1" x="2679"/>
        <item m="1" x="2699"/>
        <item m="1" x="1699"/>
        <item m="1" x="2710"/>
        <item m="1" x="2608"/>
        <item x="766"/>
        <item m="1" x="1907"/>
        <item m="1" x="1416"/>
        <item m="1" x="1298"/>
        <item x="111"/>
        <item m="1" x="1934"/>
        <item m="1" x="1709"/>
        <item m="1" x="1851"/>
        <item m="1" x="2536"/>
        <item m="1" x="1546"/>
        <item m="1" x="2718"/>
        <item m="1" x="1321"/>
        <item m="1" x="1719"/>
        <item m="1" x="2575"/>
        <item m="1" x="1239"/>
        <item m="1" x="1679"/>
        <item m="1" x="1984"/>
        <item m="1" x="1538"/>
        <item m="1" x="2359"/>
        <item x="35"/>
        <item m="1" x="1560"/>
        <item m="1" x="2588"/>
        <item m="1" x="2094"/>
        <item m="1" x="1492"/>
        <item m="1" x="1274"/>
        <item m="1" x="1676"/>
        <item m="1" x="1626"/>
        <item x="629"/>
        <item x="140"/>
        <item x="967"/>
        <item m="1" x="1532"/>
        <item m="1" x="1566"/>
        <item m="1" x="2476"/>
        <item x="689"/>
        <item x="642"/>
        <item m="1" x="2158"/>
        <item m="1" x="1309"/>
        <item m="1" x="1269"/>
        <item m="1" x="1310"/>
        <item m="1" x="2157"/>
        <item m="1" x="1365"/>
        <item m="1" x="1663"/>
        <item m="1" x="2018"/>
        <item x="431"/>
        <item x="163"/>
        <item m="1" x="1708"/>
        <item m="1" x="1977"/>
        <item m="1" x="2578"/>
        <item m="1" x="1689"/>
        <item m="1" x="2186"/>
        <item m="1" x="1718"/>
        <item m="1" x="2241"/>
        <item x="472"/>
        <item m="1" x="2358"/>
        <item m="1" x="2407"/>
        <item x="888"/>
        <item m="1" x="2433"/>
        <item x="348"/>
        <item m="1" x="2405"/>
        <item m="1" x="2123"/>
        <item m="1" x="1760"/>
        <item x="1194"/>
        <item m="1" x="1583"/>
        <item m="1" x="1989"/>
        <item x="316"/>
        <item m="1" x="1987"/>
        <item m="1" x="2056"/>
        <item m="1" x="2249"/>
        <item x="127"/>
        <item m="1" x="1967"/>
        <item x="1019"/>
        <item m="1" x="1346"/>
        <item m="1" x="1922"/>
        <item m="1" x="2585"/>
        <item m="1" x="1816"/>
        <item m="1" x="2532"/>
        <item x="420"/>
        <item x="627"/>
        <item m="1" x="1639"/>
        <item x="374"/>
        <item m="1" x="2606"/>
        <item m="1" x="1382"/>
        <item m="1" x="1505"/>
        <item m="1" x="2488"/>
        <item x="820"/>
        <item m="1" x="1659"/>
        <item m="1" x="1253"/>
        <item m="1" x="2061"/>
        <item x="614"/>
        <item m="1" x="1525"/>
        <item m="1" x="2302"/>
        <item x="1097"/>
        <item x="635"/>
        <item m="1" x="2682"/>
        <item x="1056"/>
        <item m="1" x="2571"/>
        <item x="1058"/>
        <item m="1" x="1300"/>
        <item m="1" x="2685"/>
        <item x="1081"/>
        <item x="24"/>
        <item x="1145"/>
        <item m="1" x="1844"/>
        <item m="1" x="2076"/>
        <item x="551"/>
        <item m="1" x="1408"/>
        <item x="319"/>
        <item m="1" x="2021"/>
        <item m="1" x="1556"/>
        <item m="1" x="1503"/>
        <item x="1165"/>
        <item m="1" x="2429"/>
        <item x="1074"/>
        <item m="1" x="2107"/>
        <item m="1" x="2609"/>
        <item x="555"/>
        <item m="1" x="1468"/>
        <item x="273"/>
        <item x="739"/>
        <item m="1" x="1607"/>
        <item x="762"/>
        <item m="1" x="1796"/>
        <item m="1" x="1763"/>
        <item x="1127"/>
        <item x="260"/>
        <item m="1" x="2059"/>
        <item m="1" x="2066"/>
        <item m="1" x="1744"/>
        <item m="1" x="2247"/>
        <item m="1" x="1819"/>
        <item m="1" x="2097"/>
        <item m="1" x="1611"/>
        <item m="1" x="1923"/>
        <item m="1" x="1740"/>
        <item m="1" x="1401"/>
        <item m="1" x="1472"/>
        <item m="1" x="2282"/>
        <item m="1" x="2224"/>
        <item m="1" x="1786"/>
        <item m="1" x="2451"/>
        <item m="1" x="2629"/>
        <item m="1" x="1242"/>
        <item m="1" x="1636"/>
        <item m="1" x="1422"/>
        <item m="1" x="2716"/>
        <item m="1" x="2248"/>
        <item m="1" x="1610"/>
        <item m="1" x="2325"/>
        <item m="1" x="2065"/>
        <item x="812"/>
        <item m="1" x="1429"/>
        <item m="1" x="1394"/>
        <item m="1" x="1836"/>
        <item x="1186"/>
        <item m="1" x="2669"/>
        <item m="1" x="1735"/>
        <item m="1" x="1701"/>
        <item m="1" x="1349"/>
        <item m="1" x="1843"/>
        <item x="1004"/>
        <item x="10"/>
        <item x="1015"/>
        <item m="1" x="2120"/>
        <item m="1" x="1385"/>
        <item x="1031"/>
        <item m="1" x="2704"/>
        <item m="1" x="2262"/>
        <item m="1" x="1393"/>
        <item m="1" x="2675"/>
        <item m="1" x="1704"/>
        <item x="741"/>
        <item m="1" x="2016"/>
        <item x="935"/>
        <item x="297"/>
        <item m="1" x="2029"/>
        <item m="1" x="2611"/>
        <item m="1" x="1635"/>
        <item m="1" x="1810"/>
        <item x="1065"/>
        <item m="1" x="1692"/>
        <item x="597"/>
        <item m="1" x="1982"/>
        <item x="151"/>
        <item m="1" x="1544"/>
        <item m="1" x="2114"/>
        <item m="1" x="1380"/>
        <item m="1" x="2651"/>
        <item m="1" x="1935"/>
        <item m="1" x="1565"/>
        <item m="1" x="1748"/>
        <item m="1" x="1617"/>
        <item m="1" x="2715"/>
        <item x="301"/>
        <item m="1" x="1860"/>
        <item m="1" x="1451"/>
        <item m="1" x="1824"/>
        <item x="1107"/>
        <item m="1" x="1294"/>
        <item x="400"/>
        <item m="1" x="2458"/>
        <item m="1" x="2717"/>
        <item x="1193"/>
        <item m="1" x="1632"/>
        <item m="1" x="1440"/>
        <item m="1" x="2579"/>
        <item m="1" x="1550"/>
        <item m="1" x="1500"/>
        <item x="605"/>
        <item x="969"/>
        <item x="469"/>
        <item x="742"/>
        <item x="985"/>
        <item x="275"/>
        <item m="1" x="1557"/>
        <item x="223"/>
        <item m="1" x="2000"/>
        <item m="1" x="2516"/>
        <item m="1" x="2128"/>
        <item m="1" x="1957"/>
        <item m="1" x="2223"/>
        <item m="1" x="1885"/>
        <item m="1" x="2295"/>
        <item x="712"/>
        <item x="201"/>
        <item x="368"/>
        <item x="783"/>
        <item m="1" x="1407"/>
        <item x="578"/>
        <item x="641"/>
        <item m="1" x="2134"/>
        <item m="1" x="2283"/>
        <item m="1" x="1236"/>
        <item m="1" x="2512"/>
        <item x="358"/>
        <item x="1151"/>
        <item m="1" x="2207"/>
        <item m="1" x="2496"/>
        <item m="1" x="2572"/>
        <item m="1" x="1995"/>
        <item m="1" x="1918"/>
        <item x="849"/>
        <item m="1" x="2646"/>
        <item m="1" x="2177"/>
        <item m="1" x="1455"/>
        <item m="1" x="2300"/>
        <item m="1" x="1454"/>
        <item m="1" x="2408"/>
        <item x="731"/>
        <item x="204"/>
        <item m="1" x="2267"/>
        <item m="1" x="2693"/>
        <item x="86"/>
        <item x="816"/>
        <item m="1" x="2334"/>
        <item x="539"/>
        <item m="1" x="1631"/>
        <item m="1" x="1964"/>
        <item x="547"/>
        <item m="1" x="1627"/>
        <item m="1" x="1951"/>
        <item m="1" x="1950"/>
        <item m="1" x="2680"/>
        <item m="1" x="1686"/>
        <item x="646"/>
        <item m="1" x="1428"/>
        <item m="1" x="2697"/>
        <item m="1" x="2236"/>
        <item x="383"/>
        <item m="1" x="1397"/>
        <item m="1" x="2023"/>
        <item m="1" x="2558"/>
        <item m="1" x="1275"/>
        <item m="1" x="1932"/>
        <item m="1" x="1488"/>
        <item m="1" x="2713"/>
        <item m="1" x="2712"/>
        <item x="894"/>
        <item x="942"/>
        <item x="773"/>
        <item x="960"/>
        <item x="775"/>
        <item x="908"/>
        <item x="27"/>
        <item x="407"/>
        <item m="1" x="2274"/>
        <item x="326"/>
        <item x="386"/>
        <item x="425"/>
        <item x="957"/>
        <item x="912"/>
        <item x="56"/>
        <item x="239"/>
        <item m="1" x="2203"/>
        <item x="958"/>
        <item x="956"/>
        <item x="847"/>
        <item x="633"/>
        <item x="903"/>
        <item x="846"/>
        <item m="1" x="1231"/>
        <item x="708"/>
        <item x="634"/>
        <item x="722"/>
        <item m="1" x="2310"/>
        <item x="426"/>
        <item x="797"/>
        <item x="439"/>
        <item m="1" x="2403"/>
        <item x="1036"/>
        <item x="625"/>
        <item m="1" x="2460"/>
        <item x="811"/>
        <item x="681"/>
        <item m="1" x="1479"/>
        <item x="375"/>
        <item x="220"/>
        <item x="779"/>
        <item x="959"/>
        <item m="1" x="2574"/>
        <item m="1" x="1430"/>
        <item m="1" x="2412"/>
        <item m="1" x="1909"/>
        <item x="505"/>
        <item m="1" x="1634"/>
        <item m="1" x="1782"/>
        <item m="1" x="1776"/>
        <item m="1" x="1616"/>
        <item x="1134"/>
        <item m="1" x="2723"/>
        <item x="654"/>
        <item x="749"/>
        <item m="1" x="1698"/>
        <item m="1" x="1628"/>
        <item x="677"/>
        <item m="1" x="2363"/>
        <item x="340"/>
        <item m="1" x="1731"/>
        <item m="1" x="2156"/>
        <item m="1" x="1448"/>
        <item x="785"/>
        <item m="1" x="2672"/>
        <item m="1" x="2577"/>
        <item m="1" x="1399"/>
        <item m="1" x="2453"/>
        <item m="1" x="1599"/>
        <item x="361"/>
        <item x="947"/>
        <item x="162"/>
        <item m="1" x="1872"/>
        <item m="1" x="2498"/>
        <item m="1" x="2595"/>
        <item m="1" x="2454"/>
        <item m="1" x="1690"/>
        <item x="886"/>
        <item x="440"/>
        <item m="1" x="1589"/>
        <item m="1" x="1990"/>
        <item x="312"/>
        <item m="1" x="2355"/>
        <item m="1" x="2256"/>
        <item m="1" x="1493"/>
        <item m="1" x="1259"/>
        <item x="541"/>
        <item m="1" x="1604"/>
        <item m="1" x="1854"/>
        <item m="1" x="2510"/>
        <item x="1147"/>
        <item m="1" x="2431"/>
        <item x="777"/>
        <item x="860"/>
        <item x="687"/>
        <item x="474"/>
        <item m="1" x="1930"/>
        <item m="1" x="2136"/>
        <item x="698"/>
        <item m="1" x="1986"/>
        <item x="721"/>
        <item m="1" x="1788"/>
        <item m="1" x="2653"/>
        <item m="1" x="1715"/>
        <item x="699"/>
        <item m="1" x="1260"/>
        <item m="1" x="2252"/>
        <item m="1" x="2726"/>
        <item m="1" x="2624"/>
        <item x="889"/>
        <item x="360"/>
        <item x="105"/>
        <item x="247"/>
        <item m="1" x="2654"/>
        <item m="1" x="2677"/>
        <item x="200"/>
        <item m="1" x="2410"/>
        <item m="1" x="1421"/>
        <item m="1" x="1773"/>
        <item x="782"/>
        <item m="1" x="1890"/>
        <item x="866"/>
        <item m="1" x="1381"/>
        <item m="1" x="2497"/>
        <item m="1" x="2188"/>
        <item x="666"/>
        <item m="1" x="1470"/>
        <item m="1" x="2110"/>
        <item m="1" x="2229"/>
        <item m="1" x="1883"/>
        <item m="1" x="1926"/>
        <item m="1" x="1438"/>
        <item m="1" x="2563"/>
        <item m="1" x="2090"/>
        <item m="1" x="2254"/>
        <item m="1" x="2342"/>
        <item m="1" x="1861"/>
        <item m="1" x="2106"/>
        <item x="504"/>
        <item m="1" x="2089"/>
        <item m="1" x="1888"/>
        <item x="1099"/>
        <item x="585"/>
        <item x="491"/>
        <item x="1154"/>
        <item x="828"/>
        <item x="90"/>
        <item x="706"/>
        <item m="1" x="1586"/>
        <item m="1" x="2329"/>
        <item m="1" x="1963"/>
        <item x="20"/>
        <item x="887"/>
        <item m="1" x="2389"/>
        <item m="1" x="1838"/>
        <item m="1" x="1693"/>
        <item m="1" x="2201"/>
        <item m="1" x="1687"/>
        <item x="241"/>
        <item m="1" x="1262"/>
        <item m="1" x="2552"/>
        <item m="1" x="1948"/>
        <item m="1" x="2459"/>
        <item m="1" x="1531"/>
        <item x="582"/>
        <item m="1" x="2681"/>
        <item m="1" x="2280"/>
        <item x="1095"/>
        <item x="962"/>
        <item x="596"/>
        <item x="222"/>
        <item x="900"/>
        <item x="522"/>
        <item x="523"/>
        <item x="892"/>
        <item m="1" x="1576"/>
        <item x="648"/>
        <item x="827"/>
        <item m="1" x="2557"/>
        <item m="1" x="1764"/>
        <item m="1" x="2217"/>
        <item m="1" x="2535"/>
        <item m="1" x="1245"/>
        <item m="1" x="2331"/>
        <item m="1" x="1820"/>
        <item m="1" x="2011"/>
        <item m="1" x="2199"/>
        <item m="1" x="2233"/>
        <item m="1" x="2317"/>
        <item m="1" x="1749"/>
        <item m="1" x="1912"/>
        <item m="1" x="1978"/>
        <item x="1001"/>
        <item m="1" x="2311"/>
        <item x="576"/>
        <item x="926"/>
        <item x="1006"/>
        <item m="1" x="2605"/>
        <item x="1018"/>
        <item m="1" x="1960"/>
        <item m="1" x="1817"/>
        <item m="1" x="1867"/>
        <item m="1" x="2130"/>
        <item x="189"/>
        <item m="1" x="1289"/>
        <item m="1" x="1379"/>
        <item m="1" x="1650"/>
        <item m="1" x="2213"/>
        <item m="1" x="1526"/>
        <item x="714"/>
        <item x="510"/>
        <item x="62"/>
        <item m="1" x="2284"/>
        <item x="103"/>
        <item m="1" x="1516"/>
        <item m="1" x="2115"/>
        <item x="131"/>
        <item m="1" x="2637"/>
        <item x="688"/>
        <item m="1" x="1602"/>
        <item m="1" x="2209"/>
        <item m="1" x="1787"/>
        <item m="1" x="2250"/>
        <item x="14"/>
        <item x="531"/>
        <item x="770"/>
        <item x="480"/>
        <item m="1" x="1700"/>
        <item m="1" x="2176"/>
        <item m="1" x="2674"/>
        <item x="280"/>
        <item m="1" x="1277"/>
        <item m="1" x="2471"/>
        <item x="1077"/>
        <item x="363"/>
        <item m="1" x="1263"/>
        <item x="157"/>
        <item m="1" x="2161"/>
        <item x="125"/>
        <item x="1197"/>
        <item x="817"/>
        <item m="1" x="2292"/>
        <item m="1" x="1877"/>
        <item x="855"/>
        <item m="1" x="2372"/>
        <item x="92"/>
        <item m="1" x="2088"/>
        <item m="1" x="1777"/>
        <item m="1" x="2037"/>
        <item m="1" x="2645"/>
        <item x="265"/>
        <item m="1" x="2092"/>
        <item m="1" x="2064"/>
        <item x="754"/>
        <item m="1" x="1484"/>
        <item m="1" x="2368"/>
        <item x="545"/>
        <item x="283"/>
        <item m="1" x="2012"/>
        <item m="1" x="1729"/>
        <item x="995"/>
        <item x="639"/>
        <item m="1" x="1828"/>
        <item x="837"/>
        <item x="792"/>
        <item x="1164"/>
        <item m="1" x="1498"/>
        <item x="1108"/>
        <item x="240"/>
        <item x="844"/>
        <item x="321"/>
        <item x="416"/>
        <item m="1" x="2511"/>
        <item x="187"/>
        <item m="1" x="1998"/>
        <item m="1" x="2294"/>
        <item m="1" x="1322"/>
        <item x="581"/>
        <item x="784"/>
        <item m="1" x="2291"/>
        <item m="1" x="2315"/>
        <item m="1" x="2576"/>
        <item m="1" x="2473"/>
        <item m="1" x="2007"/>
        <item x="462"/>
        <item x="991"/>
        <item m="1" x="2443"/>
        <item m="1" x="2483"/>
        <item x="873"/>
        <item m="1" x="1593"/>
        <item x="710"/>
        <item m="1" x="1427"/>
        <item x="179"/>
        <item x="339"/>
        <item m="1" x="2360"/>
        <item x="460"/>
        <item m="1" x="2705"/>
        <item x="1155"/>
        <item m="1" x="2328"/>
        <item m="1" x="2266"/>
        <item m="1" x="1598"/>
        <item x="848"/>
        <item x="954"/>
        <item x="885"/>
        <item m="1" x="2366"/>
        <item x="955"/>
        <item m="1" x="2352"/>
        <item m="1" x="2539"/>
        <item x="604"/>
        <item x="737"/>
        <item m="1" x="1307"/>
        <item x="803"/>
        <item x="579"/>
        <item x="482"/>
        <item m="1" x="2548"/>
        <item x="882"/>
        <item m="1" x="2019"/>
        <item x="1016"/>
        <item m="1" x="1363"/>
        <item m="1" x="1327"/>
        <item m="1" x="1529"/>
        <item m="1" x="1561"/>
        <item m="1" x="2044"/>
        <item m="1" x="2143"/>
        <item m="1" x="2321"/>
        <item x="907"/>
        <item m="1" x="1804"/>
        <item x="702"/>
        <item m="1" x="2324"/>
        <item m="1" x="2695"/>
        <item m="1" x="2063"/>
        <item m="1" x="1873"/>
        <item x="537"/>
        <item m="1" x="2538"/>
        <item m="1" x="1411"/>
        <item x="217"/>
        <item x="1137"/>
        <item m="1" x="1235"/>
        <item x="215"/>
        <item x="435"/>
        <item m="1" x="1855"/>
        <item m="1" x="1573"/>
        <item m="1" x="2194"/>
        <item x="130"/>
        <item m="1" x="2494"/>
        <item m="1" x="2047"/>
        <item m="1" x="1643"/>
        <item m="1" x="2450"/>
        <item m="1" x="2553"/>
        <item m="1" x="2154"/>
        <item m="1" x="1424"/>
        <item m="1" x="2444"/>
        <item m="1" x="1985"/>
        <item x="424"/>
        <item m="1" x="2351"/>
        <item m="1" x="1392"/>
        <item x="536"/>
        <item m="1" x="1509"/>
        <item x="622"/>
        <item m="1" x="2232"/>
        <item m="1" x="2068"/>
        <item m="1" x="2171"/>
        <item m="1" x="1677"/>
        <item m="1" x="1461"/>
        <item m="1" x="2544"/>
        <item m="1" x="2058"/>
        <item m="1" x="2702"/>
        <item x="441"/>
        <item x="219"/>
        <item x="986"/>
        <item m="1" x="1523"/>
        <item m="1" x="2208"/>
        <item m="1" x="2416"/>
        <item x="998"/>
        <item m="1" x="1841"/>
        <item m="1" x="1554"/>
        <item m="1" x="2465"/>
        <item m="1" x="1809"/>
        <item x="428"/>
        <item m="1" x="1487"/>
        <item x="1203"/>
        <item x="351"/>
        <item m="1" x="2140"/>
        <item x="1189"/>
        <item m="1" x="2391"/>
        <item m="1" x="1249"/>
        <item m="1" x="2727"/>
        <item x="1138"/>
        <item x="815"/>
        <item x="432"/>
        <item m="1" x="1752"/>
        <item m="1" x="1942"/>
        <item x="304"/>
        <item m="1" x="2387"/>
        <item x="658"/>
        <item x="1103"/>
        <item x="134"/>
        <item m="1" x="2589"/>
        <item m="1" x="2564"/>
        <item x="218"/>
        <item m="1" x="1293"/>
        <item m="1" x="2230"/>
        <item x="169"/>
        <item m="1" x="1958"/>
        <item x="1173"/>
        <item m="1" x="1400"/>
        <item x="1205"/>
        <item m="1" x="1483"/>
        <item m="1" x="1436"/>
        <item x="397"/>
        <item m="1" x="2395"/>
        <item m="1" x="1268"/>
        <item x="1020"/>
        <item m="1" x="2033"/>
        <item m="1" x="2617"/>
        <item m="1" x="2489"/>
        <item m="1" x="1743"/>
        <item m="1" x="1707"/>
        <item m="1" x="2480"/>
        <item x="377"/>
        <item x="1126"/>
        <item x="292"/>
        <item m="1" x="2694"/>
        <item m="1" x="2314"/>
        <item x="918"/>
        <item x="380"/>
        <item m="1" x="1991"/>
        <item x="571"/>
        <item m="1" x="2375"/>
        <item m="1" x="1647"/>
        <item m="1" x="1572"/>
        <item m="1" x="1318"/>
        <item m="1" x="2507"/>
        <item x="1112"/>
        <item m="1" x="1230"/>
        <item m="1" x="1540"/>
        <item m="1" x="1658"/>
        <item m="1" x="1874"/>
        <item x="587"/>
        <item x="632"/>
        <item m="1" x="1409"/>
        <item m="1" x="1291"/>
        <item x="1159"/>
        <item x="98"/>
        <item x="1049"/>
        <item m="1" x="2641"/>
        <item m="1" x="1795"/>
        <item m="1" x="1311"/>
        <item m="1" x="1864"/>
        <item x="561"/>
        <item x="1062"/>
        <item m="1" x="2551"/>
        <item x="659"/>
        <item m="1" x="1770"/>
        <item x="786"/>
        <item m="1" x="2522"/>
        <item x="1153"/>
        <item x="45"/>
        <item x="916"/>
        <item x="902"/>
        <item m="1" x="2131"/>
        <item x="34"/>
        <item x="417"/>
        <item m="1" x="2174"/>
        <item x="31"/>
        <item x="37"/>
        <item x="950"/>
        <item x="1068"/>
        <item x="32"/>
        <item x="75"/>
        <item x="647"/>
        <item x="197"/>
        <item x="49"/>
        <item x="826"/>
        <item x="198"/>
        <item x="122"/>
        <item x="624"/>
        <item x="277"/>
        <item x="261"/>
        <item x="800"/>
        <item x="427"/>
        <item x="154"/>
        <item x="153"/>
        <item x="682"/>
        <item x="683"/>
        <item x="221"/>
        <item x="661"/>
        <item x="574"/>
        <item x="22"/>
        <item x="724"/>
        <item x="793"/>
        <item x="372"/>
        <item x="315"/>
        <item x="690"/>
        <item x="132"/>
        <item x="616"/>
        <item x="821"/>
        <item x="663"/>
        <item x="631"/>
        <item x="159"/>
        <item x="266"/>
        <item x="549"/>
        <item x="1"/>
        <item x="577"/>
        <item x="884"/>
        <item x="876"/>
        <item x="696"/>
        <item x="364"/>
        <item x="231"/>
        <item x="572"/>
        <item x="135"/>
        <item x="678"/>
        <item x="233"/>
        <item x="379"/>
        <item x="23"/>
        <item x="944"/>
        <item x="861"/>
        <item x="917"/>
        <item x="29"/>
        <item x="520"/>
        <item x="930"/>
        <item x="528"/>
        <item x="607"/>
        <item x="852"/>
        <item x="341"/>
        <item x="492"/>
        <item x="136"/>
        <item x="590"/>
        <item x="823"/>
        <item x="116"/>
        <item x="46"/>
        <item x="608"/>
        <item x="137"/>
        <item x="138"/>
        <item x="68"/>
        <item x="842"/>
        <item x="288"/>
        <item x="255"/>
        <item x="399"/>
        <item x="794"/>
        <item x="877"/>
        <item x="61"/>
        <item x="63"/>
        <item x="64"/>
        <item x="609"/>
        <item x="347"/>
        <item x="51"/>
        <item x="919"/>
        <item x="920"/>
        <item x="139"/>
        <item x="110"/>
        <item x="664"/>
        <item x="621"/>
        <item x="526"/>
        <item x="118"/>
        <item x="628"/>
        <item x="141"/>
        <item x="142"/>
        <item x="36"/>
        <item x="143"/>
        <item x="144"/>
        <item x="674"/>
        <item x="544"/>
        <item x="38"/>
        <item x="39"/>
        <item x="652"/>
        <item x="653"/>
        <item x="619"/>
        <item x="667"/>
        <item x="331"/>
        <item x="483"/>
        <item x="479"/>
        <item x="484"/>
        <item x="145"/>
        <item x="281"/>
        <item x="242"/>
        <item x="880"/>
        <item x="463"/>
        <item x="535"/>
        <item x="640"/>
        <item x="228"/>
        <item x="497"/>
        <item x="952"/>
        <item x="74"/>
        <item x="728"/>
        <item x="711"/>
        <item x="713"/>
        <item x="586"/>
        <item x="715"/>
        <item x="15"/>
        <item x="47"/>
        <item x="53"/>
        <item x="54"/>
        <item x="58"/>
        <item x="67"/>
        <item x="119"/>
        <item x="148"/>
        <item x="152"/>
        <item x="161"/>
        <item x="205"/>
        <item x="206"/>
        <item x="227"/>
        <item x="229"/>
        <item x="230"/>
        <item x="257"/>
        <item x="294"/>
        <item x="371"/>
        <item x="373"/>
        <item x="381"/>
        <item x="388"/>
        <item x="405"/>
        <item x="477"/>
        <item x="524"/>
        <item x="546"/>
        <item x="569"/>
        <item x="580"/>
        <item x="595"/>
        <item m="1" x="1778"/>
        <item x="644"/>
        <item x="645"/>
        <item x="655"/>
        <item x="657"/>
        <item x="668"/>
        <item x="669"/>
        <item x="670"/>
        <item x="671"/>
        <item x="672"/>
        <item x="673"/>
        <item x="679"/>
        <item x="705"/>
        <item x="717"/>
        <item x="720"/>
        <item x="723"/>
        <item x="781"/>
        <item x="796"/>
        <item x="859"/>
        <item x="891"/>
        <item x="896"/>
        <item x="921"/>
        <item x="924"/>
        <item x="928"/>
        <item x="939"/>
        <item x="941"/>
        <item x="953"/>
        <item x="964"/>
        <item x="965"/>
        <item x="966"/>
        <item x="968"/>
        <item x="972"/>
        <item x="973"/>
        <item x="976"/>
        <item x="977"/>
        <item x="978"/>
        <item x="979"/>
        <item x="980"/>
        <item x="983"/>
        <item x="984"/>
        <item x="988"/>
        <item x="989"/>
        <item x="990"/>
        <item x="992"/>
        <item x="993"/>
        <item x="994"/>
        <item x="996"/>
        <item x="999"/>
        <item x="1002"/>
        <item x="1005"/>
        <item x="1009"/>
        <item x="1010"/>
        <item x="1014"/>
        <item x="1017"/>
        <item x="1022"/>
        <item x="1024"/>
        <item x="1026"/>
        <item x="1028"/>
        <item x="1030"/>
        <item x="1032"/>
        <item x="1033"/>
        <item x="1034"/>
        <item x="1038"/>
        <item x="1039"/>
        <item x="1041"/>
        <item x="1047"/>
        <item x="1052"/>
        <item x="1054"/>
        <item x="1055"/>
        <item x="1057"/>
        <item x="1059"/>
        <item x="1063"/>
        <item x="1064"/>
        <item x="1066"/>
        <item x="1067"/>
        <item x="1069"/>
        <item x="1070"/>
        <item x="1071"/>
        <item x="1072"/>
        <item x="1076"/>
        <item x="1079"/>
        <item x="1082"/>
        <item x="1083"/>
        <item x="1084"/>
        <item x="1085"/>
        <item x="1086"/>
        <item x="1087"/>
        <item x="1090"/>
        <item x="1091"/>
        <item x="1092"/>
        <item x="1094"/>
        <item x="1098"/>
        <item x="1104"/>
        <item x="1110"/>
        <item x="1111"/>
        <item x="1113"/>
        <item x="1115"/>
        <item x="1116"/>
        <item x="1117"/>
        <item x="1118"/>
        <item x="1120"/>
        <item x="1121"/>
        <item x="1122"/>
        <item x="1123"/>
        <item x="1124"/>
        <item x="1125"/>
        <item x="1128"/>
        <item x="1129"/>
        <item x="1132"/>
        <item x="1135"/>
        <item x="1136"/>
        <item x="1139"/>
        <item x="1140"/>
        <item x="1141"/>
        <item x="1144"/>
        <item x="1148"/>
        <item x="1152"/>
        <item x="1158"/>
        <item x="1160"/>
        <item x="1161"/>
        <item x="1167"/>
        <item x="1168"/>
        <item x="1170"/>
        <item x="1171"/>
        <item x="1172"/>
        <item x="1174"/>
        <item x="1176"/>
        <item x="1177"/>
        <item x="1178"/>
        <item x="1179"/>
        <item x="1180"/>
        <item x="1181"/>
        <item x="1184"/>
        <item x="1185"/>
        <item x="1188"/>
        <item x="1190"/>
        <item x="1192"/>
        <item x="1195"/>
        <item x="1196"/>
        <item x="1198"/>
        <item x="1199"/>
        <item x="1200"/>
        <item x="1202"/>
        <item x="1204"/>
        <item x="1209"/>
        <item x="1212"/>
        <item x="1213"/>
        <item x="1215"/>
        <item x="1216"/>
        <item x="1218"/>
        <item x="1220"/>
        <item x="1222"/>
        <item x="1223"/>
        <item x="1224"/>
        <item x="1225"/>
        <item x="1226"/>
        <item x="1227"/>
        <item x="1229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3">
        <item m="1" x="9"/>
        <item h="1" x="2"/>
        <item x="0"/>
        <item m="1" x="6"/>
        <item m="1" x="11"/>
        <item h="1" x="1"/>
        <item h="1" x="3"/>
        <item h="1" m="1" x="10"/>
        <item h="1" m="1" x="8"/>
        <item h="1" m="1" x="5"/>
        <item h="1" m="1" x="7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950">
    <i>
      <x v="3"/>
    </i>
    <i>
      <x v="4"/>
    </i>
    <i>
      <x v="7"/>
    </i>
    <i>
      <x v="8"/>
    </i>
    <i>
      <x v="13"/>
    </i>
    <i>
      <x v="15"/>
    </i>
    <i>
      <x v="18"/>
    </i>
    <i>
      <x v="19"/>
    </i>
    <i>
      <x v="21"/>
    </i>
    <i>
      <x v="25"/>
    </i>
    <i>
      <x v="29"/>
    </i>
    <i>
      <x v="32"/>
    </i>
    <i>
      <x v="35"/>
    </i>
    <i>
      <x v="36"/>
    </i>
    <i>
      <x v="38"/>
    </i>
    <i>
      <x v="39"/>
    </i>
    <i>
      <x v="41"/>
    </i>
    <i>
      <x v="43"/>
    </i>
    <i>
      <x v="44"/>
    </i>
    <i>
      <x v="48"/>
    </i>
    <i>
      <x v="52"/>
    </i>
    <i>
      <x v="55"/>
    </i>
    <i>
      <x v="56"/>
    </i>
    <i>
      <x v="57"/>
    </i>
    <i>
      <x v="58"/>
    </i>
    <i>
      <x v="63"/>
    </i>
    <i>
      <x v="69"/>
    </i>
    <i>
      <x v="70"/>
    </i>
    <i>
      <x v="94"/>
    </i>
    <i>
      <x v="95"/>
    </i>
    <i>
      <x v="104"/>
    </i>
    <i>
      <x v="108"/>
    </i>
    <i>
      <x v="116"/>
    </i>
    <i>
      <x v="117"/>
    </i>
    <i>
      <x v="125"/>
    </i>
    <i>
      <x v="132"/>
    </i>
    <i>
      <x v="137"/>
    </i>
    <i>
      <x v="139"/>
    </i>
    <i>
      <x v="141"/>
    </i>
    <i>
      <x v="143"/>
    </i>
    <i>
      <x v="145"/>
    </i>
    <i>
      <x v="146"/>
    </i>
    <i>
      <x v="150"/>
    </i>
    <i>
      <x v="151"/>
    </i>
    <i>
      <x v="152"/>
    </i>
    <i>
      <x v="154"/>
    </i>
    <i>
      <x v="155"/>
    </i>
    <i>
      <x v="156"/>
    </i>
    <i>
      <x v="158"/>
    </i>
    <i>
      <x v="160"/>
    </i>
    <i>
      <x v="161"/>
    </i>
    <i>
      <x v="165"/>
    </i>
    <i>
      <x v="171"/>
    </i>
    <i>
      <x v="174"/>
    </i>
    <i>
      <x v="177"/>
    </i>
    <i>
      <x v="180"/>
    </i>
    <i>
      <x v="181"/>
    </i>
    <i>
      <x v="182"/>
    </i>
    <i>
      <x v="185"/>
    </i>
    <i>
      <x v="186"/>
    </i>
    <i>
      <x v="188"/>
    </i>
    <i>
      <x v="190"/>
    </i>
    <i>
      <x v="194"/>
    </i>
    <i>
      <x v="199"/>
    </i>
    <i>
      <x v="201"/>
    </i>
    <i>
      <x v="203"/>
    </i>
    <i>
      <x v="208"/>
    </i>
    <i>
      <x v="211"/>
    </i>
    <i>
      <x v="215"/>
    </i>
    <i>
      <x v="225"/>
    </i>
    <i>
      <x v="226"/>
    </i>
    <i>
      <x v="228"/>
    </i>
    <i>
      <x v="234"/>
    </i>
    <i>
      <x v="246"/>
    </i>
    <i>
      <x v="256"/>
    </i>
    <i>
      <x v="257"/>
    </i>
    <i>
      <x v="260"/>
    </i>
    <i>
      <x v="264"/>
    </i>
    <i>
      <x v="265"/>
    </i>
    <i>
      <x v="268"/>
    </i>
    <i>
      <x v="276"/>
    </i>
    <i>
      <x v="278"/>
    </i>
    <i>
      <x v="279"/>
    </i>
    <i>
      <x v="280"/>
    </i>
    <i>
      <x v="281"/>
    </i>
    <i>
      <x v="288"/>
    </i>
    <i>
      <x v="289"/>
    </i>
    <i>
      <x v="290"/>
    </i>
    <i>
      <x v="296"/>
    </i>
    <i>
      <x v="297"/>
    </i>
    <i>
      <x v="304"/>
    </i>
    <i>
      <x v="306"/>
    </i>
    <i>
      <x v="311"/>
    </i>
    <i>
      <x v="315"/>
    </i>
    <i>
      <x v="318"/>
    </i>
    <i>
      <x v="319"/>
    </i>
    <i>
      <x v="320"/>
    </i>
    <i>
      <x v="324"/>
    </i>
    <i>
      <x v="325"/>
    </i>
    <i>
      <x v="327"/>
    </i>
    <i>
      <x v="336"/>
    </i>
    <i>
      <x v="341"/>
    </i>
    <i>
      <x v="343"/>
    </i>
    <i>
      <x v="346"/>
    </i>
    <i>
      <x v="351"/>
    </i>
    <i>
      <x v="352"/>
    </i>
    <i>
      <x v="355"/>
    </i>
    <i>
      <x v="357"/>
    </i>
    <i>
      <x v="361"/>
    </i>
    <i>
      <x v="362"/>
    </i>
    <i>
      <x v="363"/>
    </i>
    <i>
      <x v="364"/>
    </i>
    <i>
      <x v="365"/>
    </i>
    <i>
      <x v="366"/>
    </i>
    <i>
      <x v="369"/>
    </i>
    <i>
      <x v="371"/>
    </i>
    <i>
      <x v="374"/>
    </i>
    <i>
      <x v="378"/>
    </i>
    <i>
      <x v="381"/>
    </i>
    <i>
      <x v="383"/>
    </i>
    <i>
      <x v="385"/>
    </i>
    <i>
      <x v="389"/>
    </i>
    <i>
      <x v="394"/>
    </i>
    <i>
      <x v="397"/>
    </i>
    <i>
      <x v="400"/>
    </i>
    <i>
      <x v="405"/>
    </i>
    <i>
      <x v="408"/>
    </i>
    <i>
      <x v="412"/>
    </i>
    <i>
      <x v="420"/>
    </i>
    <i>
      <x v="424"/>
    </i>
    <i>
      <x v="425"/>
    </i>
    <i>
      <x v="426"/>
    </i>
    <i>
      <x v="428"/>
    </i>
    <i>
      <x v="431"/>
    </i>
    <i>
      <x v="436"/>
    </i>
    <i>
      <x v="439"/>
    </i>
    <i>
      <x v="442"/>
    </i>
    <i>
      <x v="443"/>
    </i>
    <i>
      <x v="451"/>
    </i>
    <i>
      <x v="452"/>
    </i>
    <i>
      <x v="454"/>
    </i>
    <i>
      <x v="456"/>
    </i>
    <i>
      <x v="457"/>
    </i>
    <i>
      <x v="461"/>
    </i>
    <i>
      <x v="462"/>
    </i>
    <i>
      <x v="463"/>
    </i>
    <i>
      <x v="464"/>
    </i>
    <i>
      <x v="468"/>
    </i>
    <i>
      <x v="471"/>
    </i>
    <i>
      <x v="472"/>
    </i>
    <i>
      <x v="474"/>
    </i>
    <i>
      <x v="476"/>
    </i>
    <i>
      <x v="482"/>
    </i>
    <i>
      <x v="483"/>
    </i>
    <i>
      <x v="488"/>
    </i>
    <i>
      <x v="489"/>
    </i>
    <i>
      <x v="498"/>
    </i>
    <i>
      <x v="501"/>
    </i>
    <i>
      <x v="506"/>
    </i>
    <i>
      <x v="508"/>
    </i>
    <i>
      <x v="510"/>
    </i>
    <i>
      <x v="513"/>
    </i>
    <i>
      <x v="514"/>
    </i>
    <i>
      <x v="524"/>
    </i>
    <i>
      <x v="525"/>
    </i>
    <i>
      <x v="528"/>
    </i>
    <i>
      <x v="532"/>
    </i>
    <i>
      <x v="533"/>
    </i>
    <i>
      <x v="536"/>
    </i>
    <i>
      <x v="539"/>
    </i>
    <i>
      <x v="541"/>
    </i>
    <i>
      <x v="542"/>
    </i>
    <i>
      <x v="543"/>
    </i>
    <i>
      <x v="546"/>
    </i>
    <i>
      <x v="552"/>
    </i>
    <i>
      <x v="553"/>
    </i>
    <i>
      <x v="555"/>
    </i>
    <i>
      <x v="557"/>
    </i>
    <i>
      <x v="558"/>
    </i>
    <i>
      <x v="561"/>
    </i>
    <i>
      <x v="566"/>
    </i>
    <i>
      <x v="567"/>
    </i>
    <i>
      <x v="575"/>
    </i>
    <i>
      <x v="577"/>
    </i>
    <i>
      <x v="579"/>
    </i>
    <i>
      <x v="582"/>
    </i>
    <i>
      <x v="586"/>
    </i>
    <i>
      <x v="590"/>
    </i>
    <i>
      <x v="593"/>
    </i>
    <i>
      <x v="595"/>
    </i>
    <i>
      <x v="596"/>
    </i>
    <i>
      <x v="601"/>
    </i>
    <i>
      <x v="603"/>
    </i>
    <i>
      <x v="607"/>
    </i>
    <i>
      <x v="608"/>
    </i>
    <i>
      <x v="610"/>
    </i>
    <i>
      <x v="617"/>
    </i>
    <i>
      <x v="623"/>
    </i>
    <i>
      <x v="625"/>
    </i>
    <i>
      <x v="631"/>
    </i>
    <i>
      <x v="638"/>
    </i>
    <i>
      <x v="639"/>
    </i>
    <i>
      <x v="640"/>
    </i>
    <i>
      <x v="645"/>
    </i>
    <i>
      <x v="646"/>
    </i>
    <i>
      <x v="654"/>
    </i>
    <i>
      <x v="657"/>
    </i>
    <i>
      <x v="675"/>
    </i>
    <i>
      <x v="681"/>
    </i>
    <i>
      <x v="686"/>
    </i>
    <i>
      <x v="690"/>
    </i>
    <i>
      <x v="691"/>
    </i>
    <i>
      <x v="693"/>
    </i>
    <i>
      <x v="702"/>
    </i>
    <i>
      <x v="710"/>
    </i>
    <i>
      <x v="714"/>
    </i>
    <i>
      <x v="718"/>
    </i>
    <i>
      <x v="719"/>
    </i>
    <i>
      <x v="725"/>
    </i>
    <i>
      <x v="726"/>
    </i>
    <i>
      <x v="728"/>
    </i>
    <i>
      <x v="729"/>
    </i>
    <i>
      <x v="730"/>
    </i>
    <i>
      <x v="731"/>
    </i>
    <i>
      <x v="732"/>
    </i>
    <i>
      <x v="734"/>
    </i>
    <i>
      <x v="736"/>
    </i>
    <i>
      <x v="738"/>
    </i>
    <i>
      <x v="746"/>
    </i>
    <i>
      <x v="747"/>
    </i>
    <i>
      <x v="750"/>
    </i>
    <i>
      <x v="752"/>
    </i>
    <i>
      <x v="759"/>
    </i>
    <i>
      <x v="762"/>
    </i>
    <i>
      <x v="767"/>
    </i>
    <i>
      <x v="772"/>
    </i>
    <i>
      <x v="775"/>
    </i>
    <i>
      <x v="777"/>
    </i>
    <i>
      <x v="779"/>
    </i>
    <i>
      <x v="781"/>
    </i>
    <i>
      <x v="782"/>
    </i>
    <i>
      <x v="795"/>
    </i>
    <i>
      <x v="798"/>
    </i>
    <i>
      <x v="805"/>
    </i>
    <i>
      <x v="807"/>
    </i>
    <i>
      <x v="810"/>
    </i>
    <i>
      <x v="812"/>
    </i>
    <i>
      <x v="821"/>
    </i>
    <i>
      <x v="823"/>
    </i>
    <i>
      <x v="826"/>
    </i>
    <i>
      <x v="829"/>
    </i>
    <i>
      <x v="831"/>
    </i>
    <i>
      <x v="835"/>
    </i>
    <i>
      <x v="836"/>
    </i>
    <i>
      <x v="847"/>
    </i>
    <i>
      <x v="849"/>
    </i>
    <i>
      <x v="853"/>
    </i>
    <i>
      <x v="854"/>
    </i>
    <i>
      <x v="856"/>
    </i>
    <i>
      <x v="861"/>
    </i>
    <i>
      <x v="865"/>
    </i>
    <i>
      <x v="866"/>
    </i>
    <i>
      <x v="869"/>
    </i>
    <i>
      <x v="872"/>
    </i>
    <i>
      <x v="873"/>
    </i>
    <i>
      <x v="876"/>
    </i>
    <i>
      <x v="877"/>
    </i>
    <i>
      <x v="881"/>
    </i>
    <i>
      <x v="886"/>
    </i>
    <i>
      <x v="894"/>
    </i>
    <i>
      <x v="900"/>
    </i>
    <i>
      <x v="901"/>
    </i>
    <i>
      <x v="903"/>
    </i>
    <i>
      <x v="905"/>
    </i>
    <i>
      <x v="906"/>
    </i>
    <i>
      <x v="912"/>
    </i>
    <i>
      <x v="914"/>
    </i>
    <i>
      <x v="915"/>
    </i>
    <i>
      <x v="918"/>
    </i>
    <i>
      <x v="919"/>
    </i>
    <i>
      <x v="920"/>
    </i>
    <i>
      <x v="921"/>
    </i>
    <i>
      <x v="922"/>
    </i>
    <i>
      <x v="926"/>
    </i>
    <i>
      <x v="932"/>
    </i>
    <i>
      <x v="934"/>
    </i>
    <i>
      <x v="937"/>
    </i>
    <i>
      <x v="943"/>
    </i>
    <i>
      <x v="945"/>
    </i>
    <i>
      <x v="950"/>
    </i>
    <i>
      <x v="954"/>
    </i>
    <i>
      <x v="966"/>
    </i>
    <i>
      <x v="967"/>
    </i>
    <i>
      <x v="974"/>
    </i>
    <i>
      <x v="975"/>
    </i>
    <i>
      <x v="980"/>
    </i>
    <i>
      <x v="981"/>
    </i>
    <i>
      <x v="984"/>
    </i>
    <i>
      <x v="988"/>
    </i>
    <i>
      <x v="989"/>
    </i>
    <i>
      <x v="993"/>
    </i>
    <i>
      <x v="996"/>
    </i>
    <i>
      <x v="997"/>
    </i>
    <i>
      <x v="1000"/>
    </i>
    <i>
      <x v="1002"/>
    </i>
    <i>
      <x v="1009"/>
    </i>
    <i>
      <x v="1013"/>
    </i>
    <i>
      <x v="1015"/>
    </i>
    <i>
      <x v="1016"/>
    </i>
    <i>
      <x v="1017"/>
    </i>
    <i>
      <x v="1018"/>
    </i>
    <i>
      <x v="1020"/>
    </i>
    <i>
      <x v="1021"/>
    </i>
    <i>
      <x v="1023"/>
    </i>
    <i>
      <x v="1027"/>
    </i>
    <i>
      <x v="1028"/>
    </i>
    <i>
      <x v="1029"/>
    </i>
    <i>
      <x v="1032"/>
    </i>
    <i>
      <x v="1039"/>
    </i>
    <i>
      <x v="1041"/>
    </i>
    <i>
      <x v="1046"/>
    </i>
    <i>
      <x v="1048"/>
    </i>
    <i>
      <x v="1052"/>
    </i>
    <i>
      <x v="1053"/>
    </i>
    <i>
      <x v="1054"/>
    </i>
    <i>
      <x v="1055"/>
    </i>
    <i>
      <x v="1056"/>
    </i>
    <i>
      <x v="1059"/>
    </i>
    <i>
      <x v="1060"/>
    </i>
    <i>
      <x v="1061"/>
    </i>
    <i>
      <x v="1062"/>
    </i>
    <i>
      <x v="1064"/>
    </i>
    <i>
      <x v="1065"/>
    </i>
    <i>
      <x v="1068"/>
    </i>
    <i>
      <x v="1070"/>
    </i>
    <i>
      <x v="1078"/>
    </i>
    <i>
      <x v="1080"/>
    </i>
    <i>
      <x v="1081"/>
    </i>
    <i>
      <x v="1082"/>
    </i>
    <i>
      <x v="1094"/>
    </i>
    <i>
      <x v="1095"/>
    </i>
    <i>
      <x v="1097"/>
    </i>
    <i>
      <x v="1099"/>
    </i>
    <i>
      <x v="1102"/>
    </i>
    <i>
      <x v="1103"/>
    </i>
    <i>
      <x v="1105"/>
    </i>
    <i>
      <x v="1109"/>
    </i>
    <i>
      <x v="1112"/>
    </i>
    <i>
      <x v="1113"/>
    </i>
    <i>
      <x v="1121"/>
    </i>
    <i>
      <x v="1122"/>
    </i>
    <i>
      <x v="1123"/>
    </i>
    <i>
      <x v="1125"/>
    </i>
    <i>
      <x v="1126"/>
    </i>
    <i>
      <x v="1127"/>
    </i>
    <i>
      <x v="1133"/>
    </i>
    <i>
      <x v="1137"/>
    </i>
    <i>
      <x v="1141"/>
    </i>
    <i>
      <x v="1142"/>
    </i>
    <i>
      <x v="1145"/>
    </i>
    <i>
      <x v="1147"/>
    </i>
    <i>
      <x v="1160"/>
    </i>
    <i>
      <x v="1162"/>
    </i>
    <i>
      <x v="1165"/>
    </i>
    <i>
      <x v="1166"/>
    </i>
    <i>
      <x v="1172"/>
    </i>
    <i>
      <x v="1180"/>
    </i>
    <i>
      <x v="1182"/>
    </i>
    <i>
      <x v="1185"/>
    </i>
    <i>
      <x v="1188"/>
    </i>
    <i>
      <x v="1191"/>
    </i>
    <i>
      <x v="1192"/>
    </i>
    <i>
      <x v="1193"/>
    </i>
    <i>
      <x v="1195"/>
    </i>
    <i>
      <x v="1196"/>
    </i>
    <i>
      <x v="1199"/>
    </i>
    <i>
      <x v="1201"/>
    </i>
    <i>
      <x v="1206"/>
    </i>
    <i>
      <x v="1229"/>
    </i>
    <i>
      <x v="1236"/>
    </i>
    <i>
      <x v="1243"/>
    </i>
    <i>
      <x v="1247"/>
    </i>
    <i>
      <x v="1250"/>
    </i>
    <i>
      <x v="1263"/>
    </i>
    <i>
      <x v="1265"/>
    </i>
    <i>
      <x v="1267"/>
    </i>
    <i>
      <x v="1270"/>
    </i>
    <i>
      <x v="1271"/>
    </i>
    <i>
      <x v="1272"/>
    </i>
    <i>
      <x v="1275"/>
    </i>
    <i>
      <x v="1279"/>
    </i>
    <i>
      <x v="1280"/>
    </i>
    <i>
      <x v="1282"/>
    </i>
    <i>
      <x v="1287"/>
    </i>
    <i>
      <x v="1289"/>
    </i>
    <i>
      <x v="1290"/>
    </i>
    <i>
      <x v="1291"/>
    </i>
    <i>
      <x v="1293"/>
    </i>
    <i>
      <x v="1294"/>
    </i>
    <i>
      <x v="1302"/>
    </i>
    <i>
      <x v="1307"/>
    </i>
    <i>
      <x v="1309"/>
    </i>
    <i>
      <x v="1315"/>
    </i>
    <i>
      <x v="1316"/>
    </i>
    <i>
      <x v="1317"/>
    </i>
    <i>
      <x v="1320"/>
    </i>
    <i>
      <x v="1322"/>
    </i>
    <i>
      <x v="1327"/>
    </i>
    <i>
      <x v="1329"/>
    </i>
    <i>
      <x v="1333"/>
    </i>
    <i>
      <x v="1336"/>
    </i>
    <i>
      <x v="1337"/>
    </i>
    <i>
      <x v="1338"/>
    </i>
    <i>
      <x v="1343"/>
    </i>
    <i>
      <x v="1344"/>
    </i>
    <i>
      <x v="1346"/>
    </i>
    <i>
      <x v="1351"/>
    </i>
    <i>
      <x v="1354"/>
    </i>
    <i>
      <x v="1356"/>
    </i>
    <i>
      <x v="1359"/>
    </i>
    <i>
      <x v="1362"/>
    </i>
    <i>
      <x v="1366"/>
    </i>
    <i>
      <x v="1375"/>
    </i>
    <i>
      <x v="1378"/>
    </i>
    <i>
      <x v="1379"/>
    </i>
    <i>
      <x v="1388"/>
    </i>
    <i>
      <x v="1395"/>
    </i>
    <i>
      <x v="1397"/>
    </i>
    <i>
      <x v="1407"/>
    </i>
    <i>
      <x v="1415"/>
    </i>
    <i>
      <x v="1422"/>
    </i>
    <i>
      <x v="1429"/>
    </i>
    <i>
      <x v="1433"/>
    </i>
    <i>
      <x v="1436"/>
    </i>
    <i>
      <x v="1438"/>
    </i>
    <i>
      <x v="1439"/>
    </i>
    <i>
      <x v="1440"/>
    </i>
    <i>
      <x v="1441"/>
    </i>
    <i>
      <x v="1458"/>
    </i>
    <i>
      <x v="1460"/>
    </i>
    <i>
      <x v="1464"/>
    </i>
    <i>
      <x v="1468"/>
    </i>
    <i>
      <x v="1469"/>
    </i>
    <i>
      <x v="1472"/>
    </i>
    <i>
      <x v="1482"/>
    </i>
    <i>
      <x v="1488"/>
    </i>
    <i>
      <x v="1500"/>
    </i>
    <i>
      <x v="1502"/>
    </i>
    <i>
      <x v="1506"/>
    </i>
    <i>
      <x v="1507"/>
    </i>
    <i>
      <x v="1508"/>
    </i>
    <i>
      <x v="1509"/>
    </i>
    <i>
      <x v="1510"/>
    </i>
    <i>
      <x v="1515"/>
    </i>
    <i>
      <x v="1517"/>
    </i>
    <i>
      <x v="1518"/>
    </i>
    <i>
      <x v="1524"/>
    </i>
    <i>
      <x v="1529"/>
    </i>
    <i>
      <x v="1534"/>
    </i>
    <i>
      <x v="1542"/>
    </i>
    <i>
      <x v="1544"/>
    </i>
    <i>
      <x v="1545"/>
    </i>
    <i>
      <x v="1555"/>
    </i>
    <i>
      <x v="1556"/>
    </i>
    <i>
      <x v="1557"/>
    </i>
    <i>
      <x v="1560"/>
    </i>
    <i>
      <x v="1561"/>
    </i>
    <i>
      <x v="1562"/>
    </i>
    <i>
      <x v="1564"/>
    </i>
    <i>
      <x v="1566"/>
    </i>
    <i>
      <x v="1568"/>
    </i>
    <i>
      <x v="1570"/>
    </i>
    <i>
      <x v="1580"/>
    </i>
    <i>
      <x v="1584"/>
    </i>
    <i>
      <x v="1587"/>
    </i>
    <i>
      <x v="1588"/>
    </i>
    <i>
      <x v="1593"/>
    </i>
    <i>
      <x v="1614"/>
    </i>
    <i>
      <x v="1628"/>
    </i>
    <i>
      <x v="1630"/>
    </i>
    <i>
      <x v="1637"/>
    </i>
    <i>
      <x v="1642"/>
    </i>
    <i>
      <x v="1647"/>
    </i>
    <i>
      <x v="1659"/>
    </i>
    <i>
      <x v="1662"/>
    </i>
    <i>
      <x v="1669"/>
    </i>
    <i>
      <x v="1677"/>
    </i>
    <i>
      <x v="1681"/>
    </i>
    <i>
      <x v="1704"/>
    </i>
    <i>
      <x v="1705"/>
    </i>
    <i>
      <x v="1706"/>
    </i>
    <i>
      <x v="1710"/>
    </i>
    <i>
      <x v="1711"/>
    </i>
    <i>
      <x v="1720"/>
    </i>
    <i>
      <x v="1721"/>
    </i>
    <i>
      <x v="1729"/>
    </i>
    <i>
      <x v="1734"/>
    </i>
    <i>
      <x v="1738"/>
    </i>
    <i>
      <x v="1741"/>
    </i>
    <i>
      <x v="1745"/>
    </i>
    <i>
      <x v="1753"/>
    </i>
    <i>
      <x v="1754"/>
    </i>
    <i>
      <x v="1756"/>
    </i>
    <i>
      <x v="1761"/>
    </i>
    <i>
      <x v="1765"/>
    </i>
    <i>
      <x v="1768"/>
    </i>
    <i>
      <x v="1769"/>
    </i>
    <i>
      <x v="1771"/>
    </i>
    <i>
      <x v="1773"/>
    </i>
    <i>
      <x v="1778"/>
    </i>
    <i>
      <x v="1781"/>
    </i>
    <i>
      <x v="1783"/>
    </i>
    <i>
      <x v="1787"/>
    </i>
    <i>
      <x v="1789"/>
    </i>
    <i>
      <x v="1792"/>
    </i>
    <i>
      <x v="1794"/>
    </i>
    <i>
      <x v="1795"/>
    </i>
    <i>
      <x v="1797"/>
    </i>
    <i>
      <x v="1800"/>
    </i>
    <i>
      <x v="1801"/>
    </i>
    <i>
      <x v="1826"/>
    </i>
    <i>
      <x v="1830"/>
    </i>
    <i>
      <x v="1836"/>
    </i>
    <i>
      <x v="1838"/>
    </i>
    <i>
      <x v="1841"/>
    </i>
    <i>
      <x v="1847"/>
    </i>
    <i>
      <x v="1849"/>
    </i>
    <i>
      <x v="1850"/>
    </i>
    <i>
      <x v="1855"/>
    </i>
    <i>
      <x v="1857"/>
    </i>
    <i>
      <x v="1859"/>
    </i>
    <i>
      <x v="1869"/>
    </i>
    <i>
      <x v="1873"/>
    </i>
    <i>
      <x v="1875"/>
    </i>
    <i>
      <x v="1885"/>
    </i>
    <i>
      <x v="1887"/>
    </i>
    <i>
      <x v="1888"/>
    </i>
    <i>
      <x v="1889"/>
    </i>
    <i>
      <x v="1891"/>
    </i>
    <i>
      <x v="1899"/>
    </i>
    <i>
      <x v="1900"/>
    </i>
    <i>
      <x v="1902"/>
    </i>
    <i>
      <x v="1905"/>
    </i>
    <i>
      <x v="1911"/>
    </i>
    <i>
      <x v="1924"/>
    </i>
    <i>
      <x v="1925"/>
    </i>
    <i>
      <x v="1928"/>
    </i>
    <i>
      <x v="1929"/>
    </i>
    <i>
      <x v="1931"/>
    </i>
    <i>
      <x v="1934"/>
    </i>
    <i>
      <x v="1940"/>
    </i>
    <i>
      <x v="1944"/>
    </i>
    <i>
      <x v="1968"/>
    </i>
    <i>
      <x v="1973"/>
    </i>
    <i>
      <x v="1978"/>
    </i>
    <i>
      <x v="1979"/>
    </i>
    <i>
      <x v="1981"/>
    </i>
    <i>
      <x v="1982"/>
    </i>
    <i>
      <x v="1983"/>
    </i>
    <i>
      <x v="1985"/>
    </i>
    <i>
      <x v="1986"/>
    </i>
    <i>
      <x v="1988"/>
    </i>
    <i>
      <x v="1989"/>
    </i>
    <i>
      <x v="1992"/>
    </i>
    <i>
      <x v="1994"/>
    </i>
    <i>
      <x v="1999"/>
    </i>
    <i>
      <x v="2004"/>
    </i>
    <i>
      <x v="2006"/>
    </i>
    <i>
      <x v="2007"/>
    </i>
    <i>
      <x v="2010"/>
    </i>
    <i>
      <x v="2012"/>
    </i>
    <i>
      <x v="2016"/>
    </i>
    <i>
      <x v="2031"/>
    </i>
    <i>
      <x v="2034"/>
    </i>
    <i>
      <x v="2039"/>
    </i>
    <i>
      <x v="2043"/>
    </i>
    <i>
      <x v="2045"/>
    </i>
    <i>
      <x v="2046"/>
    </i>
    <i>
      <x v="2047"/>
    </i>
    <i>
      <x v="2048"/>
    </i>
    <i>
      <x v="2051"/>
    </i>
    <i>
      <x v="2053"/>
    </i>
    <i>
      <x v="2057"/>
    </i>
    <i>
      <x v="2062"/>
    </i>
    <i>
      <x v="2063"/>
    </i>
    <i>
      <x v="2064"/>
    </i>
    <i>
      <x v="2072"/>
    </i>
    <i>
      <x v="2078"/>
    </i>
    <i>
      <x v="2091"/>
    </i>
    <i>
      <x v="2094"/>
    </i>
    <i>
      <x v="2095"/>
    </i>
    <i>
      <x v="2097"/>
    </i>
    <i>
      <x v="2098"/>
    </i>
    <i>
      <x v="2099"/>
    </i>
    <i>
      <x v="2100"/>
    </i>
    <i>
      <x v="2104"/>
    </i>
    <i>
      <x v="2117"/>
    </i>
    <i>
      <x v="2120"/>
    </i>
    <i>
      <x v="2121"/>
    </i>
    <i>
      <x v="2122"/>
    </i>
    <i>
      <x v="2123"/>
    </i>
    <i>
      <x v="2130"/>
    </i>
    <i>
      <x v="2145"/>
    </i>
    <i>
      <x v="2147"/>
    </i>
    <i>
      <x v="2149"/>
    </i>
    <i>
      <x v="2151"/>
    </i>
    <i>
      <x v="2162"/>
    </i>
    <i>
      <x v="2163"/>
    </i>
    <i>
      <x v="2164"/>
    </i>
    <i>
      <x v="2166"/>
    </i>
    <i>
      <x v="2169"/>
    </i>
    <i>
      <x v="2171"/>
    </i>
    <i>
      <x v="2177"/>
    </i>
    <i>
      <x v="2178"/>
    </i>
    <i>
      <x v="2179"/>
    </i>
    <i>
      <x v="2183"/>
    </i>
    <i>
      <x v="2186"/>
    </i>
    <i>
      <x v="2189"/>
    </i>
    <i>
      <x v="2191"/>
    </i>
    <i>
      <x v="2192"/>
    </i>
    <i>
      <x v="2193"/>
    </i>
    <i>
      <x v="2196"/>
    </i>
    <i>
      <x v="2198"/>
    </i>
    <i>
      <x v="2203"/>
    </i>
    <i>
      <x v="2206"/>
    </i>
    <i>
      <x v="2209"/>
    </i>
    <i>
      <x v="2210"/>
    </i>
    <i>
      <x v="2213"/>
    </i>
    <i>
      <x v="2214"/>
    </i>
    <i>
      <x v="2217"/>
    </i>
    <i>
      <x v="2218"/>
    </i>
    <i>
      <x v="2223"/>
    </i>
    <i>
      <x v="2224"/>
    </i>
    <i>
      <x v="2226"/>
    </i>
    <i>
      <x v="2230"/>
    </i>
    <i>
      <x v="2231"/>
    </i>
    <i>
      <x v="2237"/>
    </i>
    <i>
      <x v="2238"/>
    </i>
    <i>
      <x v="2241"/>
    </i>
    <i>
      <x v="2243"/>
    </i>
    <i>
      <x v="2245"/>
    </i>
    <i>
      <x v="2246"/>
    </i>
    <i>
      <x v="2248"/>
    </i>
    <i>
      <x v="2250"/>
    </i>
    <i>
      <x v="2264"/>
    </i>
    <i>
      <x v="2265"/>
    </i>
    <i>
      <x v="2266"/>
    </i>
    <i>
      <x v="2270"/>
    </i>
    <i>
      <x v="2280"/>
    </i>
    <i>
      <x v="2285"/>
    </i>
    <i>
      <x v="2288"/>
    </i>
    <i>
      <x v="2289"/>
    </i>
    <i>
      <x v="2291"/>
    </i>
    <i>
      <x v="2292"/>
    </i>
    <i>
      <x v="2296"/>
    </i>
    <i>
      <x v="2306"/>
    </i>
    <i>
      <x v="2309"/>
    </i>
    <i>
      <x v="2311"/>
    </i>
    <i>
      <x v="2320"/>
    </i>
    <i>
      <x v="2321"/>
    </i>
    <i>
      <x v="2322"/>
    </i>
    <i>
      <x v="2326"/>
    </i>
    <i>
      <x v="2331"/>
    </i>
    <i>
      <x v="2333"/>
    </i>
    <i>
      <x v="2334"/>
    </i>
    <i>
      <x v="2336"/>
    </i>
    <i>
      <x v="2340"/>
    </i>
    <i>
      <x v="2342"/>
    </i>
    <i>
      <x v="2345"/>
    </i>
    <i>
      <x v="2347"/>
    </i>
    <i>
      <x v="2348"/>
    </i>
    <i>
      <x v="2349"/>
    </i>
    <i>
      <x v="2352"/>
    </i>
    <i>
      <x v="2355"/>
    </i>
    <i>
      <x v="2357"/>
    </i>
    <i>
      <x v="2359"/>
    </i>
    <i>
      <x v="2362"/>
    </i>
    <i>
      <x v="2365"/>
    </i>
    <i>
      <x v="2372"/>
    </i>
    <i>
      <x v="2373"/>
    </i>
    <i>
      <x v="2374"/>
    </i>
    <i>
      <x v="2377"/>
    </i>
    <i>
      <x v="2378"/>
    </i>
    <i>
      <x v="2380"/>
    </i>
    <i>
      <x v="2386"/>
    </i>
    <i>
      <x v="2391"/>
    </i>
    <i>
      <x v="2392"/>
    </i>
    <i>
      <x v="2395"/>
    </i>
    <i>
      <x v="2396"/>
    </i>
    <i>
      <x v="2402"/>
    </i>
    <i>
      <x v="2405"/>
    </i>
    <i>
      <x v="2407"/>
    </i>
    <i>
      <x v="2409"/>
    </i>
    <i>
      <x v="2415"/>
    </i>
    <i>
      <x v="2422"/>
    </i>
    <i>
      <x v="2425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3"/>
    </i>
    <i>
      <x v="2454"/>
    </i>
    <i>
      <x v="2456"/>
    </i>
    <i>
      <x v="2457"/>
    </i>
    <i>
      <x v="2458"/>
    </i>
    <i>
      <x v="2459"/>
    </i>
    <i>
      <x v="2461"/>
    </i>
    <i>
      <x v="2462"/>
    </i>
    <i>
      <x v="2463"/>
    </i>
    <i>
      <x v="2464"/>
    </i>
    <i>
      <x v="2465"/>
    </i>
    <i>
      <x v="2466"/>
    </i>
    <i>
      <x v="2469"/>
    </i>
    <i>
      <x v="2470"/>
    </i>
    <i>
      <x v="2472"/>
    </i>
    <i>
      <x v="2473"/>
    </i>
    <i>
      <x v="2474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4"/>
    </i>
    <i>
      <x v="2495"/>
    </i>
    <i>
      <x v="2496"/>
    </i>
    <i>
      <x v="2498"/>
    </i>
    <i>
      <x v="2500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2"/>
    </i>
    <i>
      <x v="2513"/>
    </i>
    <i>
      <x v="2514"/>
    </i>
    <i>
      <x v="2515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5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1"/>
    </i>
    <i>
      <x v="2572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90"/>
    </i>
    <i>
      <x v="2592"/>
    </i>
    <i>
      <x v="2593"/>
    </i>
    <i>
      <x v="2594"/>
    </i>
    <i>
      <x v="2595"/>
    </i>
    <i>
      <x v="2600"/>
    </i>
    <i>
      <x v="2601"/>
    </i>
    <i>
      <x v="2602"/>
    </i>
    <i>
      <x v="2603"/>
    </i>
    <i>
      <x v="2604"/>
    </i>
    <i>
      <x v="2606"/>
    </i>
    <i>
      <x v="2607"/>
    </i>
    <i>
      <x v="2608"/>
    </i>
    <i>
      <x v="2609"/>
    </i>
    <i>
      <x v="2611"/>
    </i>
    <i>
      <x v="2612"/>
    </i>
    <i>
      <x v="2613"/>
    </i>
    <i>
      <x v="2614"/>
    </i>
    <i>
      <x v="2615"/>
    </i>
    <i>
      <x v="2616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7"/>
    </i>
    <i>
      <x v="2638"/>
    </i>
    <i>
      <x v="2639"/>
    </i>
    <i>
      <x v="2640"/>
    </i>
    <i>
      <x v="2641"/>
    </i>
    <i>
      <x v="2643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8"/>
    </i>
    <i>
      <x v="2660"/>
    </i>
    <i>
      <x v="2661"/>
    </i>
    <i>
      <x v="2663"/>
    </i>
    <i>
      <x v="2664"/>
    </i>
    <i>
      <x v="2665"/>
    </i>
    <i>
      <x v="2666"/>
    </i>
    <i>
      <x v="2668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2043">
      <pivotArea grandRow="1" outline="0" collapsedLevelsAreSubtotals="1" fieldPosition="0"/>
    </format>
    <format dxfId="2042">
      <pivotArea dataOnly="0" labelOnly="1" grandRow="1" outline="0" fieldPosition="0"/>
    </format>
    <format dxfId="2041">
      <pivotArea dataOnly="0" labelOnly="1" outline="0" axis="axisValues" fieldPosition="0"/>
    </format>
    <format dxfId="2040">
      <pivotArea dataOnly="0" labelOnly="1" outline="0" axis="axisValues" fieldPosition="0"/>
    </format>
    <format dxfId="2039">
      <pivotArea dataOnly="0" labelOnly="1" outline="0" axis="axisValues" fieldPosition="0"/>
    </format>
    <format dxfId="2038">
      <pivotArea dataOnly="0" labelOnly="1" outline="0" axis="axisValues" fieldPosition="0"/>
    </format>
    <format dxfId="2037">
      <pivotArea type="all" dataOnly="0" outline="0" fieldPosition="0"/>
    </format>
    <format dxfId="2036">
      <pivotArea outline="0" collapsedLevelsAreSubtotals="1" fieldPosition="0"/>
    </format>
    <format dxfId="2035">
      <pivotArea field="6" type="button" dataOnly="0" labelOnly="1" outline="0" axis="axisRow" fieldPosition="0"/>
    </format>
    <format dxfId="2034">
      <pivotArea dataOnly="0" labelOnly="1" outline="0" axis="axisValues" fieldPosition="0"/>
    </format>
    <format dxfId="2033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2032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2031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2030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2029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2028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2027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2026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2025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2024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2023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2022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2021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2020">
      <pivotArea dataOnly="0" labelOnly="1" grandRow="1" outline="0" fieldPosition="0"/>
    </format>
    <format dxfId="201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9CD997-93D4-47E9-9DB9-BBE6469425A2}" name="TablaDinámica3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4:M3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60">
    <format dxfId="1695">
      <pivotArea type="all" dataOnly="0" outline="0" fieldPosition="0"/>
    </format>
    <format dxfId="1694">
      <pivotArea outline="0" collapsedLevelsAreSubtotals="1" fieldPosition="0"/>
    </format>
    <format dxfId="1693">
      <pivotArea type="origin" dataOnly="0" labelOnly="1" outline="0" fieldPosition="0"/>
    </format>
    <format dxfId="1692">
      <pivotArea field="19" type="button" dataOnly="0" labelOnly="1" outline="0" axis="axisCol" fieldPosition="0"/>
    </format>
    <format dxfId="1691">
      <pivotArea type="topRight" dataOnly="0" labelOnly="1" outline="0" fieldPosition="0"/>
    </format>
    <format dxfId="1690">
      <pivotArea field="14" type="button" dataOnly="0" labelOnly="1" outline="0" axis="axisRow" fieldPosition="0"/>
    </format>
    <format dxfId="1689">
      <pivotArea dataOnly="0" labelOnly="1" fieldPosition="0">
        <references count="1">
          <reference field="14" count="0"/>
        </references>
      </pivotArea>
    </format>
    <format dxfId="1688">
      <pivotArea dataOnly="0" labelOnly="1" grandRow="1" outline="0" fieldPosition="0"/>
    </format>
    <format dxfId="1687">
      <pivotArea dataOnly="0" labelOnly="1" fieldPosition="0">
        <references count="1">
          <reference field="19" count="0"/>
        </references>
      </pivotArea>
    </format>
    <format dxfId="1686">
      <pivotArea dataOnly="0" labelOnly="1" grandCol="1" outline="0" fieldPosition="0"/>
    </format>
    <format dxfId="1685">
      <pivotArea type="all" dataOnly="0" outline="0" fieldPosition="0"/>
    </format>
    <format dxfId="1684">
      <pivotArea outline="0" collapsedLevelsAreSubtotals="1" fieldPosition="0"/>
    </format>
    <format dxfId="1683">
      <pivotArea type="origin" dataOnly="0" labelOnly="1" outline="0" fieldPosition="0"/>
    </format>
    <format dxfId="1682">
      <pivotArea field="19" type="button" dataOnly="0" labelOnly="1" outline="0" axis="axisCol" fieldPosition="0"/>
    </format>
    <format dxfId="1681">
      <pivotArea type="topRight" dataOnly="0" labelOnly="1" outline="0" fieldPosition="0"/>
    </format>
    <format dxfId="1680">
      <pivotArea field="14" type="button" dataOnly="0" labelOnly="1" outline="0" axis="axisRow" fieldPosition="0"/>
    </format>
    <format dxfId="1679">
      <pivotArea dataOnly="0" labelOnly="1" fieldPosition="0">
        <references count="1">
          <reference field="14" count="0"/>
        </references>
      </pivotArea>
    </format>
    <format dxfId="1678">
      <pivotArea dataOnly="0" labelOnly="1" grandRow="1" outline="0" fieldPosition="0"/>
    </format>
    <format dxfId="1677">
      <pivotArea dataOnly="0" labelOnly="1" fieldPosition="0">
        <references count="1">
          <reference field="19" count="0"/>
        </references>
      </pivotArea>
    </format>
    <format dxfId="1676">
      <pivotArea dataOnly="0" labelOnly="1" grandCol="1" outline="0" fieldPosition="0"/>
    </format>
    <format dxfId="1675">
      <pivotArea type="all" dataOnly="0" outline="0" fieldPosition="0"/>
    </format>
    <format dxfId="1674">
      <pivotArea outline="0" collapsedLevelsAreSubtotals="1" fieldPosition="0"/>
    </format>
    <format dxfId="1673">
      <pivotArea type="origin" dataOnly="0" labelOnly="1" outline="0" fieldPosition="0"/>
    </format>
    <format dxfId="1672">
      <pivotArea field="19" type="button" dataOnly="0" labelOnly="1" outline="0" axis="axisCol" fieldPosition="0"/>
    </format>
    <format dxfId="1671">
      <pivotArea type="topRight" dataOnly="0" labelOnly="1" outline="0" fieldPosition="0"/>
    </format>
    <format dxfId="1670">
      <pivotArea field="14" type="button" dataOnly="0" labelOnly="1" outline="0" axis="axisRow" fieldPosition="0"/>
    </format>
    <format dxfId="1669">
      <pivotArea dataOnly="0" labelOnly="1" fieldPosition="0">
        <references count="1">
          <reference field="14" count="0"/>
        </references>
      </pivotArea>
    </format>
    <format dxfId="1668">
      <pivotArea dataOnly="0" labelOnly="1" grandRow="1" outline="0" fieldPosition="0"/>
    </format>
    <format dxfId="1667">
      <pivotArea dataOnly="0" labelOnly="1" fieldPosition="0">
        <references count="1">
          <reference field="19" count="0"/>
        </references>
      </pivotArea>
    </format>
    <format dxfId="1666">
      <pivotArea dataOnly="0" labelOnly="1" grandCol="1" outline="0" fieldPosition="0"/>
    </format>
    <format dxfId="1665">
      <pivotArea type="all" dataOnly="0" outline="0" fieldPosition="0"/>
    </format>
    <format dxfId="1664">
      <pivotArea outline="0" collapsedLevelsAreSubtotals="1" fieldPosition="0"/>
    </format>
    <format dxfId="1663">
      <pivotArea type="origin" dataOnly="0" labelOnly="1" outline="0" fieldPosition="0"/>
    </format>
    <format dxfId="1662">
      <pivotArea field="19" type="button" dataOnly="0" labelOnly="1" outline="0" axis="axisCol" fieldPosition="0"/>
    </format>
    <format dxfId="1661">
      <pivotArea type="topRight" dataOnly="0" labelOnly="1" outline="0" fieldPosition="0"/>
    </format>
    <format dxfId="1660">
      <pivotArea field="14" type="button" dataOnly="0" labelOnly="1" outline="0" axis="axisRow" fieldPosition="0"/>
    </format>
    <format dxfId="1659">
      <pivotArea dataOnly="0" labelOnly="1" fieldPosition="0">
        <references count="1">
          <reference field="14" count="0"/>
        </references>
      </pivotArea>
    </format>
    <format dxfId="1658">
      <pivotArea dataOnly="0" labelOnly="1" grandRow="1" outline="0" fieldPosition="0"/>
    </format>
    <format dxfId="1657">
      <pivotArea dataOnly="0" labelOnly="1" fieldPosition="0">
        <references count="1">
          <reference field="19" count="0"/>
        </references>
      </pivotArea>
    </format>
    <format dxfId="1656">
      <pivotArea dataOnly="0" labelOnly="1" grandCol="1" outline="0" fieldPosition="0"/>
    </format>
    <format dxfId="1655">
      <pivotArea outline="0" collapsedLevelsAreSubtotals="1" fieldPosition="0"/>
    </format>
    <format dxfId="1654">
      <pivotArea dataOnly="0" labelOnly="1" fieldPosition="0">
        <references count="1">
          <reference field="14" count="0"/>
        </references>
      </pivotArea>
    </format>
    <format dxfId="1653">
      <pivotArea dataOnly="0" labelOnly="1" grandRow="1" outline="0" fieldPosition="0"/>
    </format>
    <format dxfId="1652">
      <pivotArea dataOnly="0" labelOnly="1" fieldPosition="0">
        <references count="1">
          <reference field="19" count="0"/>
        </references>
      </pivotArea>
    </format>
    <format dxfId="1651">
      <pivotArea dataOnly="0" labelOnly="1" grandCol="1" outline="0" fieldPosition="0"/>
    </format>
    <format dxfId="1650">
      <pivotArea field="14" type="button" dataOnly="0" labelOnly="1" outline="0" axis="axisRow" fieldPosition="0"/>
    </format>
    <format dxfId="1649">
      <pivotArea dataOnly="0" labelOnly="1" fieldPosition="0">
        <references count="1">
          <reference field="19" count="0"/>
        </references>
      </pivotArea>
    </format>
    <format dxfId="1648">
      <pivotArea dataOnly="0" labelOnly="1" grandCol="1" outline="0" fieldPosition="0"/>
    </format>
    <format dxfId="1647">
      <pivotArea type="all" dataOnly="0" outline="0" fieldPosition="0"/>
    </format>
    <format dxfId="1646">
      <pivotArea outline="0" collapsedLevelsAreSubtotals="1" fieldPosition="0"/>
    </format>
    <format dxfId="1645">
      <pivotArea type="origin" dataOnly="0" labelOnly="1" outline="0" fieldPosition="0"/>
    </format>
    <format dxfId="1644">
      <pivotArea field="19" type="button" dataOnly="0" labelOnly="1" outline="0" axis="axisCol" fieldPosition="0"/>
    </format>
    <format dxfId="1643">
      <pivotArea type="topRight" dataOnly="0" labelOnly="1" outline="0" fieldPosition="0"/>
    </format>
    <format dxfId="1642">
      <pivotArea field="14" type="button" dataOnly="0" labelOnly="1" outline="0" axis="axisRow" fieldPosition="0"/>
    </format>
    <format dxfId="1641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640">
      <pivotArea dataOnly="0" labelOnly="1" grandRow="1" outline="0" fieldPosition="0"/>
    </format>
    <format dxfId="1639">
      <pivotArea dataOnly="0" labelOnly="1" fieldPosition="0">
        <references count="1">
          <reference field="19" count="0"/>
        </references>
      </pivotArea>
    </format>
    <format dxfId="1638">
      <pivotArea dataOnly="0" labelOnly="1" grandCol="1" outline="0" fieldPosition="0"/>
    </format>
    <format dxfId="1637">
      <pivotArea collapsedLevelsAreSubtotals="1" fieldPosition="0">
        <references count="1">
          <reference field="14" count="1">
            <x v="7"/>
          </reference>
        </references>
      </pivotArea>
    </format>
    <format dxfId="1636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5754E7-A988-46BB-9567-584B612A69A7}" name="TablaDinámica4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5:M42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60">
    <format dxfId="1755">
      <pivotArea type="all" dataOnly="0" outline="0" fieldPosition="0"/>
    </format>
    <format dxfId="1754">
      <pivotArea outline="0" collapsedLevelsAreSubtotals="1" fieldPosition="0"/>
    </format>
    <format dxfId="1753">
      <pivotArea type="origin" dataOnly="0" labelOnly="1" outline="0" fieldPosition="0"/>
    </format>
    <format dxfId="1752">
      <pivotArea field="19" type="button" dataOnly="0" labelOnly="1" outline="0" axis="axisCol" fieldPosition="0"/>
    </format>
    <format dxfId="1751">
      <pivotArea type="topRight" dataOnly="0" labelOnly="1" outline="0" fieldPosition="0"/>
    </format>
    <format dxfId="1750">
      <pivotArea field="14" type="button" dataOnly="0" labelOnly="1" outline="0" axis="axisRow" fieldPosition="0"/>
    </format>
    <format dxfId="1749">
      <pivotArea dataOnly="0" labelOnly="1" fieldPosition="0">
        <references count="1">
          <reference field="14" count="0"/>
        </references>
      </pivotArea>
    </format>
    <format dxfId="1748">
      <pivotArea dataOnly="0" labelOnly="1" grandRow="1" outline="0" fieldPosition="0"/>
    </format>
    <format dxfId="1747">
      <pivotArea dataOnly="0" labelOnly="1" fieldPosition="0">
        <references count="1">
          <reference field="19" count="0"/>
        </references>
      </pivotArea>
    </format>
    <format dxfId="1746">
      <pivotArea dataOnly="0" labelOnly="1" grandCol="1" outline="0" fieldPosition="0"/>
    </format>
    <format dxfId="1745">
      <pivotArea type="all" dataOnly="0" outline="0" fieldPosition="0"/>
    </format>
    <format dxfId="1744">
      <pivotArea outline="0" collapsedLevelsAreSubtotals="1" fieldPosition="0"/>
    </format>
    <format dxfId="1743">
      <pivotArea type="origin" dataOnly="0" labelOnly="1" outline="0" fieldPosition="0"/>
    </format>
    <format dxfId="1742">
      <pivotArea field="19" type="button" dataOnly="0" labelOnly="1" outline="0" axis="axisCol" fieldPosition="0"/>
    </format>
    <format dxfId="1741">
      <pivotArea type="topRight" dataOnly="0" labelOnly="1" outline="0" fieldPosition="0"/>
    </format>
    <format dxfId="1740">
      <pivotArea field="14" type="button" dataOnly="0" labelOnly="1" outline="0" axis="axisRow" fieldPosition="0"/>
    </format>
    <format dxfId="1739">
      <pivotArea dataOnly="0" labelOnly="1" fieldPosition="0">
        <references count="1">
          <reference field="14" count="0"/>
        </references>
      </pivotArea>
    </format>
    <format dxfId="1738">
      <pivotArea dataOnly="0" labelOnly="1" grandRow="1" outline="0" fieldPosition="0"/>
    </format>
    <format dxfId="1737">
      <pivotArea dataOnly="0" labelOnly="1" fieldPosition="0">
        <references count="1">
          <reference field="19" count="0"/>
        </references>
      </pivotArea>
    </format>
    <format dxfId="1736">
      <pivotArea dataOnly="0" labelOnly="1" grandCol="1" outline="0" fieldPosition="0"/>
    </format>
    <format dxfId="1735">
      <pivotArea type="all" dataOnly="0" outline="0" fieldPosition="0"/>
    </format>
    <format dxfId="1734">
      <pivotArea outline="0" collapsedLevelsAreSubtotals="1" fieldPosition="0"/>
    </format>
    <format dxfId="1733">
      <pivotArea type="origin" dataOnly="0" labelOnly="1" outline="0" fieldPosition="0"/>
    </format>
    <format dxfId="1732">
      <pivotArea field="19" type="button" dataOnly="0" labelOnly="1" outline="0" axis="axisCol" fieldPosition="0"/>
    </format>
    <format dxfId="1731">
      <pivotArea type="topRight" dataOnly="0" labelOnly="1" outline="0" fieldPosition="0"/>
    </format>
    <format dxfId="1730">
      <pivotArea field="14" type="button" dataOnly="0" labelOnly="1" outline="0" axis="axisRow" fieldPosition="0"/>
    </format>
    <format dxfId="1729">
      <pivotArea dataOnly="0" labelOnly="1" fieldPosition="0">
        <references count="1">
          <reference field="14" count="0"/>
        </references>
      </pivotArea>
    </format>
    <format dxfId="1728">
      <pivotArea dataOnly="0" labelOnly="1" grandRow="1" outline="0" fieldPosition="0"/>
    </format>
    <format dxfId="1727">
      <pivotArea dataOnly="0" labelOnly="1" fieldPosition="0">
        <references count="1">
          <reference field="19" count="0"/>
        </references>
      </pivotArea>
    </format>
    <format dxfId="1726">
      <pivotArea dataOnly="0" labelOnly="1" grandCol="1" outline="0" fieldPosition="0"/>
    </format>
    <format dxfId="1725">
      <pivotArea type="all" dataOnly="0" outline="0" fieldPosition="0"/>
    </format>
    <format dxfId="1724">
      <pivotArea outline="0" collapsedLevelsAreSubtotals="1" fieldPosition="0"/>
    </format>
    <format dxfId="1723">
      <pivotArea type="origin" dataOnly="0" labelOnly="1" outline="0" fieldPosition="0"/>
    </format>
    <format dxfId="1722">
      <pivotArea field="19" type="button" dataOnly="0" labelOnly="1" outline="0" axis="axisCol" fieldPosition="0"/>
    </format>
    <format dxfId="1721">
      <pivotArea type="topRight" dataOnly="0" labelOnly="1" outline="0" fieldPosition="0"/>
    </format>
    <format dxfId="1720">
      <pivotArea field="14" type="button" dataOnly="0" labelOnly="1" outline="0" axis="axisRow" fieldPosition="0"/>
    </format>
    <format dxfId="1719">
      <pivotArea dataOnly="0" labelOnly="1" fieldPosition="0">
        <references count="1">
          <reference field="14" count="0"/>
        </references>
      </pivotArea>
    </format>
    <format dxfId="1718">
      <pivotArea dataOnly="0" labelOnly="1" grandRow="1" outline="0" fieldPosition="0"/>
    </format>
    <format dxfId="1717">
      <pivotArea dataOnly="0" labelOnly="1" fieldPosition="0">
        <references count="1">
          <reference field="19" count="0"/>
        </references>
      </pivotArea>
    </format>
    <format dxfId="1716">
      <pivotArea dataOnly="0" labelOnly="1" grandCol="1" outline="0" fieldPosition="0"/>
    </format>
    <format dxfId="1715">
      <pivotArea outline="0" collapsedLevelsAreSubtotals="1" fieldPosition="0"/>
    </format>
    <format dxfId="1714">
      <pivotArea dataOnly="0" labelOnly="1" fieldPosition="0">
        <references count="1">
          <reference field="14" count="0"/>
        </references>
      </pivotArea>
    </format>
    <format dxfId="1713">
      <pivotArea dataOnly="0" labelOnly="1" grandRow="1" outline="0" fieldPosition="0"/>
    </format>
    <format dxfId="1712">
      <pivotArea dataOnly="0" labelOnly="1" fieldPosition="0">
        <references count="1">
          <reference field="19" count="0"/>
        </references>
      </pivotArea>
    </format>
    <format dxfId="1711">
      <pivotArea dataOnly="0" labelOnly="1" grandCol="1" outline="0" fieldPosition="0"/>
    </format>
    <format dxfId="1710">
      <pivotArea field="14" type="button" dataOnly="0" labelOnly="1" outline="0" axis="axisRow" fieldPosition="0"/>
    </format>
    <format dxfId="1709">
      <pivotArea dataOnly="0" labelOnly="1" fieldPosition="0">
        <references count="1">
          <reference field="19" count="0"/>
        </references>
      </pivotArea>
    </format>
    <format dxfId="1708">
      <pivotArea dataOnly="0" labelOnly="1" grandCol="1" outline="0" fieldPosition="0"/>
    </format>
    <format dxfId="1707">
      <pivotArea type="all" dataOnly="0" outline="0" fieldPosition="0"/>
    </format>
    <format dxfId="1706">
      <pivotArea outline="0" collapsedLevelsAreSubtotals="1" fieldPosition="0"/>
    </format>
    <format dxfId="1705">
      <pivotArea type="origin" dataOnly="0" labelOnly="1" outline="0" fieldPosition="0"/>
    </format>
    <format dxfId="1704">
      <pivotArea field="19" type="button" dataOnly="0" labelOnly="1" outline="0" axis="axisCol" fieldPosition="0"/>
    </format>
    <format dxfId="1703">
      <pivotArea type="topRight" dataOnly="0" labelOnly="1" outline="0" fieldPosition="0"/>
    </format>
    <format dxfId="1702">
      <pivotArea field="14" type="button" dataOnly="0" labelOnly="1" outline="0" axis="axisRow" fieldPosition="0"/>
    </format>
    <format dxfId="1701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700">
      <pivotArea dataOnly="0" labelOnly="1" grandRow="1" outline="0" fieldPosition="0"/>
    </format>
    <format dxfId="1699">
      <pivotArea dataOnly="0" labelOnly="1" fieldPosition="0">
        <references count="1">
          <reference field="19" count="0"/>
        </references>
      </pivotArea>
    </format>
    <format dxfId="1698">
      <pivotArea dataOnly="0" labelOnly="1" grandCol="1" outline="0" fieldPosition="0"/>
    </format>
    <format dxfId="1697">
      <pivotArea collapsedLevelsAreSubtotals="1" fieldPosition="0">
        <references count="1">
          <reference field="14" count="1">
            <x v="7"/>
          </reference>
        </references>
      </pivotArea>
    </format>
    <format dxfId="1696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D0E57D-4AEA-4F04-864B-288FA36B0CDB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3:M1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60">
    <format dxfId="1815">
      <pivotArea type="all" dataOnly="0" outline="0" fieldPosition="0"/>
    </format>
    <format dxfId="1814">
      <pivotArea outline="0" collapsedLevelsAreSubtotals="1" fieldPosition="0"/>
    </format>
    <format dxfId="1813">
      <pivotArea type="origin" dataOnly="0" labelOnly="1" outline="0" fieldPosition="0"/>
    </format>
    <format dxfId="1812">
      <pivotArea field="19" type="button" dataOnly="0" labelOnly="1" outline="0" axis="axisCol" fieldPosition="0"/>
    </format>
    <format dxfId="1811">
      <pivotArea type="topRight" dataOnly="0" labelOnly="1" outline="0" fieldPosition="0"/>
    </format>
    <format dxfId="1810">
      <pivotArea field="14" type="button" dataOnly="0" labelOnly="1" outline="0" axis="axisRow" fieldPosition="0"/>
    </format>
    <format dxfId="1809">
      <pivotArea dataOnly="0" labelOnly="1" fieldPosition="0">
        <references count="1">
          <reference field="14" count="0"/>
        </references>
      </pivotArea>
    </format>
    <format dxfId="1808">
      <pivotArea dataOnly="0" labelOnly="1" grandRow="1" outline="0" fieldPosition="0"/>
    </format>
    <format dxfId="1807">
      <pivotArea dataOnly="0" labelOnly="1" fieldPosition="0">
        <references count="1">
          <reference field="19" count="0"/>
        </references>
      </pivotArea>
    </format>
    <format dxfId="1806">
      <pivotArea dataOnly="0" labelOnly="1" grandCol="1" outline="0" fieldPosition="0"/>
    </format>
    <format dxfId="1805">
      <pivotArea type="all" dataOnly="0" outline="0" fieldPosition="0"/>
    </format>
    <format dxfId="1804">
      <pivotArea outline="0" collapsedLevelsAreSubtotals="1" fieldPosition="0"/>
    </format>
    <format dxfId="1803">
      <pivotArea type="origin" dataOnly="0" labelOnly="1" outline="0" fieldPosition="0"/>
    </format>
    <format dxfId="1802">
      <pivotArea field="19" type="button" dataOnly="0" labelOnly="1" outline="0" axis="axisCol" fieldPosition="0"/>
    </format>
    <format dxfId="1801">
      <pivotArea type="topRight" dataOnly="0" labelOnly="1" outline="0" fieldPosition="0"/>
    </format>
    <format dxfId="1800">
      <pivotArea field="14" type="button" dataOnly="0" labelOnly="1" outline="0" axis="axisRow" fieldPosition="0"/>
    </format>
    <format dxfId="1799">
      <pivotArea dataOnly="0" labelOnly="1" fieldPosition="0">
        <references count="1">
          <reference field="14" count="0"/>
        </references>
      </pivotArea>
    </format>
    <format dxfId="1798">
      <pivotArea dataOnly="0" labelOnly="1" grandRow="1" outline="0" fieldPosition="0"/>
    </format>
    <format dxfId="1797">
      <pivotArea dataOnly="0" labelOnly="1" fieldPosition="0">
        <references count="1">
          <reference field="19" count="0"/>
        </references>
      </pivotArea>
    </format>
    <format dxfId="1796">
      <pivotArea dataOnly="0" labelOnly="1" grandCol="1" outline="0" fieldPosition="0"/>
    </format>
    <format dxfId="1795">
      <pivotArea type="all" dataOnly="0" outline="0" fieldPosition="0"/>
    </format>
    <format dxfId="1794">
      <pivotArea outline="0" collapsedLevelsAreSubtotals="1" fieldPosition="0"/>
    </format>
    <format dxfId="1793">
      <pivotArea type="origin" dataOnly="0" labelOnly="1" outline="0" fieldPosition="0"/>
    </format>
    <format dxfId="1792">
      <pivotArea field="19" type="button" dataOnly="0" labelOnly="1" outline="0" axis="axisCol" fieldPosition="0"/>
    </format>
    <format dxfId="1791">
      <pivotArea type="topRight" dataOnly="0" labelOnly="1" outline="0" fieldPosition="0"/>
    </format>
    <format dxfId="1790">
      <pivotArea field="14" type="button" dataOnly="0" labelOnly="1" outline="0" axis="axisRow" fieldPosition="0"/>
    </format>
    <format dxfId="1789">
      <pivotArea dataOnly="0" labelOnly="1" fieldPosition="0">
        <references count="1">
          <reference field="14" count="0"/>
        </references>
      </pivotArea>
    </format>
    <format dxfId="1788">
      <pivotArea dataOnly="0" labelOnly="1" grandRow="1" outline="0" fieldPosition="0"/>
    </format>
    <format dxfId="1787">
      <pivotArea dataOnly="0" labelOnly="1" fieldPosition="0">
        <references count="1">
          <reference field="19" count="0"/>
        </references>
      </pivotArea>
    </format>
    <format dxfId="1786">
      <pivotArea dataOnly="0" labelOnly="1" grandCol="1" outline="0" fieldPosition="0"/>
    </format>
    <format dxfId="1785">
      <pivotArea type="all" dataOnly="0" outline="0" fieldPosition="0"/>
    </format>
    <format dxfId="1784">
      <pivotArea outline="0" collapsedLevelsAreSubtotals="1" fieldPosition="0"/>
    </format>
    <format dxfId="1783">
      <pivotArea type="origin" dataOnly="0" labelOnly="1" outline="0" fieldPosition="0"/>
    </format>
    <format dxfId="1782">
      <pivotArea field="19" type="button" dataOnly="0" labelOnly="1" outline="0" axis="axisCol" fieldPosition="0"/>
    </format>
    <format dxfId="1781">
      <pivotArea type="topRight" dataOnly="0" labelOnly="1" outline="0" fieldPosition="0"/>
    </format>
    <format dxfId="1780">
      <pivotArea field="14" type="button" dataOnly="0" labelOnly="1" outline="0" axis="axisRow" fieldPosition="0"/>
    </format>
    <format dxfId="1779">
      <pivotArea dataOnly="0" labelOnly="1" fieldPosition="0">
        <references count="1">
          <reference field="14" count="0"/>
        </references>
      </pivotArea>
    </format>
    <format dxfId="1778">
      <pivotArea dataOnly="0" labelOnly="1" grandRow="1" outline="0" fieldPosition="0"/>
    </format>
    <format dxfId="1777">
      <pivotArea dataOnly="0" labelOnly="1" fieldPosition="0">
        <references count="1">
          <reference field="19" count="0"/>
        </references>
      </pivotArea>
    </format>
    <format dxfId="1776">
      <pivotArea dataOnly="0" labelOnly="1" grandCol="1" outline="0" fieldPosition="0"/>
    </format>
    <format dxfId="1775">
      <pivotArea outline="0" collapsedLevelsAreSubtotals="1" fieldPosition="0"/>
    </format>
    <format dxfId="1774">
      <pivotArea dataOnly="0" labelOnly="1" fieldPosition="0">
        <references count="1">
          <reference field="14" count="0"/>
        </references>
      </pivotArea>
    </format>
    <format dxfId="1773">
      <pivotArea dataOnly="0" labelOnly="1" grandRow="1" outline="0" fieldPosition="0"/>
    </format>
    <format dxfId="1772">
      <pivotArea dataOnly="0" labelOnly="1" fieldPosition="0">
        <references count="1">
          <reference field="19" count="0"/>
        </references>
      </pivotArea>
    </format>
    <format dxfId="1771">
      <pivotArea dataOnly="0" labelOnly="1" grandCol="1" outline="0" fieldPosition="0"/>
    </format>
    <format dxfId="1770">
      <pivotArea field="14" type="button" dataOnly="0" labelOnly="1" outline="0" axis="axisRow" fieldPosition="0"/>
    </format>
    <format dxfId="1769">
      <pivotArea dataOnly="0" labelOnly="1" fieldPosition="0">
        <references count="1">
          <reference field="19" count="0"/>
        </references>
      </pivotArea>
    </format>
    <format dxfId="1768">
      <pivotArea dataOnly="0" labelOnly="1" grandCol="1" outline="0" fieldPosition="0"/>
    </format>
    <format dxfId="1767">
      <pivotArea type="all" dataOnly="0" outline="0" fieldPosition="0"/>
    </format>
    <format dxfId="1766">
      <pivotArea outline="0" collapsedLevelsAreSubtotals="1" fieldPosition="0"/>
    </format>
    <format dxfId="1765">
      <pivotArea type="origin" dataOnly="0" labelOnly="1" outline="0" fieldPosition="0"/>
    </format>
    <format dxfId="1764">
      <pivotArea field="19" type="button" dataOnly="0" labelOnly="1" outline="0" axis="axisCol" fieldPosition="0"/>
    </format>
    <format dxfId="1763">
      <pivotArea type="topRight" dataOnly="0" labelOnly="1" outline="0" fieldPosition="0"/>
    </format>
    <format dxfId="1762">
      <pivotArea field="14" type="button" dataOnly="0" labelOnly="1" outline="0" axis="axisRow" fieldPosition="0"/>
    </format>
    <format dxfId="1761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760">
      <pivotArea dataOnly="0" labelOnly="1" grandRow="1" outline="0" fieldPosition="0"/>
    </format>
    <format dxfId="1759">
      <pivotArea dataOnly="0" labelOnly="1" fieldPosition="0">
        <references count="1">
          <reference field="19" count="0"/>
        </references>
      </pivotArea>
    </format>
    <format dxfId="1758">
      <pivotArea dataOnly="0" labelOnly="1" grandCol="1" outline="0" fieldPosition="0"/>
    </format>
    <format dxfId="1757">
      <pivotArea collapsedLevelsAreSubtotals="1" fieldPosition="0">
        <references count="1">
          <reference field="14" count="1">
            <x v="7"/>
          </reference>
        </references>
      </pivotArea>
    </format>
    <format dxfId="1756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9214AB-D7B2-4052-8162-1E7A34CB4578}" name="TablaDinámica5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46:M53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60">
    <format dxfId="1875">
      <pivotArea type="all" dataOnly="0" outline="0" fieldPosition="0"/>
    </format>
    <format dxfId="1874">
      <pivotArea outline="0" collapsedLevelsAreSubtotals="1" fieldPosition="0"/>
    </format>
    <format dxfId="1873">
      <pivotArea type="origin" dataOnly="0" labelOnly="1" outline="0" fieldPosition="0"/>
    </format>
    <format dxfId="1872">
      <pivotArea field="19" type="button" dataOnly="0" labelOnly="1" outline="0" axis="axisCol" fieldPosition="0"/>
    </format>
    <format dxfId="1871">
      <pivotArea type="topRight" dataOnly="0" labelOnly="1" outline="0" fieldPosition="0"/>
    </format>
    <format dxfId="1870">
      <pivotArea field="14" type="button" dataOnly="0" labelOnly="1" outline="0" axis="axisRow" fieldPosition="0"/>
    </format>
    <format dxfId="1869">
      <pivotArea dataOnly="0" labelOnly="1" fieldPosition="0">
        <references count="1">
          <reference field="14" count="0"/>
        </references>
      </pivotArea>
    </format>
    <format dxfId="1868">
      <pivotArea dataOnly="0" labelOnly="1" grandRow="1" outline="0" fieldPosition="0"/>
    </format>
    <format dxfId="1867">
      <pivotArea dataOnly="0" labelOnly="1" fieldPosition="0">
        <references count="1">
          <reference field="19" count="0"/>
        </references>
      </pivotArea>
    </format>
    <format dxfId="1866">
      <pivotArea dataOnly="0" labelOnly="1" grandCol="1" outline="0" fieldPosition="0"/>
    </format>
    <format dxfId="1865">
      <pivotArea type="all" dataOnly="0" outline="0" fieldPosition="0"/>
    </format>
    <format dxfId="1864">
      <pivotArea outline="0" collapsedLevelsAreSubtotals="1" fieldPosition="0"/>
    </format>
    <format dxfId="1863">
      <pivotArea type="origin" dataOnly="0" labelOnly="1" outline="0" fieldPosition="0"/>
    </format>
    <format dxfId="1862">
      <pivotArea field="19" type="button" dataOnly="0" labelOnly="1" outline="0" axis="axisCol" fieldPosition="0"/>
    </format>
    <format dxfId="1861">
      <pivotArea type="topRight" dataOnly="0" labelOnly="1" outline="0" fieldPosition="0"/>
    </format>
    <format dxfId="1860">
      <pivotArea field="14" type="button" dataOnly="0" labelOnly="1" outline="0" axis="axisRow" fieldPosition="0"/>
    </format>
    <format dxfId="1859">
      <pivotArea dataOnly="0" labelOnly="1" fieldPosition="0">
        <references count="1">
          <reference field="14" count="0"/>
        </references>
      </pivotArea>
    </format>
    <format dxfId="1858">
      <pivotArea dataOnly="0" labelOnly="1" grandRow="1" outline="0" fieldPosition="0"/>
    </format>
    <format dxfId="1857">
      <pivotArea dataOnly="0" labelOnly="1" fieldPosition="0">
        <references count="1">
          <reference field="19" count="0"/>
        </references>
      </pivotArea>
    </format>
    <format dxfId="1856">
      <pivotArea dataOnly="0" labelOnly="1" grandCol="1" outline="0" fieldPosition="0"/>
    </format>
    <format dxfId="1855">
      <pivotArea type="all" dataOnly="0" outline="0" fieldPosition="0"/>
    </format>
    <format dxfId="1854">
      <pivotArea outline="0" collapsedLevelsAreSubtotals="1" fieldPosition="0"/>
    </format>
    <format dxfId="1853">
      <pivotArea type="origin" dataOnly="0" labelOnly="1" outline="0" fieldPosition="0"/>
    </format>
    <format dxfId="1852">
      <pivotArea field="19" type="button" dataOnly="0" labelOnly="1" outline="0" axis="axisCol" fieldPosition="0"/>
    </format>
    <format dxfId="1851">
      <pivotArea type="topRight" dataOnly="0" labelOnly="1" outline="0" fieldPosition="0"/>
    </format>
    <format dxfId="1850">
      <pivotArea field="14" type="button" dataOnly="0" labelOnly="1" outline="0" axis="axisRow" fieldPosition="0"/>
    </format>
    <format dxfId="1849">
      <pivotArea dataOnly="0" labelOnly="1" fieldPosition="0">
        <references count="1">
          <reference field="14" count="0"/>
        </references>
      </pivotArea>
    </format>
    <format dxfId="1848">
      <pivotArea dataOnly="0" labelOnly="1" grandRow="1" outline="0" fieldPosition="0"/>
    </format>
    <format dxfId="1847">
      <pivotArea dataOnly="0" labelOnly="1" fieldPosition="0">
        <references count="1">
          <reference field="19" count="0"/>
        </references>
      </pivotArea>
    </format>
    <format dxfId="1846">
      <pivotArea dataOnly="0" labelOnly="1" grandCol="1" outline="0" fieldPosition="0"/>
    </format>
    <format dxfId="1845">
      <pivotArea type="all" dataOnly="0" outline="0" fieldPosition="0"/>
    </format>
    <format dxfId="1844">
      <pivotArea outline="0" collapsedLevelsAreSubtotals="1" fieldPosition="0"/>
    </format>
    <format dxfId="1843">
      <pivotArea type="origin" dataOnly="0" labelOnly="1" outline="0" fieldPosition="0"/>
    </format>
    <format dxfId="1842">
      <pivotArea field="19" type="button" dataOnly="0" labelOnly="1" outline="0" axis="axisCol" fieldPosition="0"/>
    </format>
    <format dxfId="1841">
      <pivotArea type="topRight" dataOnly="0" labelOnly="1" outline="0" fieldPosition="0"/>
    </format>
    <format dxfId="1840">
      <pivotArea field="14" type="button" dataOnly="0" labelOnly="1" outline="0" axis="axisRow" fieldPosition="0"/>
    </format>
    <format dxfId="1839">
      <pivotArea dataOnly="0" labelOnly="1" fieldPosition="0">
        <references count="1">
          <reference field="14" count="0"/>
        </references>
      </pivotArea>
    </format>
    <format dxfId="1838">
      <pivotArea dataOnly="0" labelOnly="1" grandRow="1" outline="0" fieldPosition="0"/>
    </format>
    <format dxfId="1837">
      <pivotArea dataOnly="0" labelOnly="1" fieldPosition="0">
        <references count="1">
          <reference field="19" count="0"/>
        </references>
      </pivotArea>
    </format>
    <format dxfId="1836">
      <pivotArea dataOnly="0" labelOnly="1" grandCol="1" outline="0" fieldPosition="0"/>
    </format>
    <format dxfId="1835">
      <pivotArea outline="0" collapsedLevelsAreSubtotals="1" fieldPosition="0"/>
    </format>
    <format dxfId="1834">
      <pivotArea dataOnly="0" labelOnly="1" fieldPosition="0">
        <references count="1">
          <reference field="14" count="0"/>
        </references>
      </pivotArea>
    </format>
    <format dxfId="1833">
      <pivotArea dataOnly="0" labelOnly="1" grandRow="1" outline="0" fieldPosition="0"/>
    </format>
    <format dxfId="1832">
      <pivotArea dataOnly="0" labelOnly="1" fieldPosition="0">
        <references count="1">
          <reference field="19" count="0"/>
        </references>
      </pivotArea>
    </format>
    <format dxfId="1831">
      <pivotArea dataOnly="0" labelOnly="1" grandCol="1" outline="0" fieldPosition="0"/>
    </format>
    <format dxfId="1830">
      <pivotArea field="14" type="button" dataOnly="0" labelOnly="1" outline="0" axis="axisRow" fieldPosition="0"/>
    </format>
    <format dxfId="1829">
      <pivotArea dataOnly="0" labelOnly="1" fieldPosition="0">
        <references count="1">
          <reference field="19" count="0"/>
        </references>
      </pivotArea>
    </format>
    <format dxfId="1828">
      <pivotArea dataOnly="0" labelOnly="1" grandCol="1" outline="0" fieldPosition="0"/>
    </format>
    <format dxfId="1827">
      <pivotArea type="all" dataOnly="0" outline="0" fieldPosition="0"/>
    </format>
    <format dxfId="1826">
      <pivotArea outline="0" collapsedLevelsAreSubtotals="1" fieldPosition="0"/>
    </format>
    <format dxfId="1825">
      <pivotArea type="origin" dataOnly="0" labelOnly="1" outline="0" fieldPosition="0"/>
    </format>
    <format dxfId="1824">
      <pivotArea field="19" type="button" dataOnly="0" labelOnly="1" outline="0" axis="axisCol" fieldPosition="0"/>
    </format>
    <format dxfId="1823">
      <pivotArea type="topRight" dataOnly="0" labelOnly="1" outline="0" fieldPosition="0"/>
    </format>
    <format dxfId="1822">
      <pivotArea field="14" type="button" dataOnly="0" labelOnly="1" outline="0" axis="axisRow" fieldPosition="0"/>
    </format>
    <format dxfId="1821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820">
      <pivotArea dataOnly="0" labelOnly="1" grandRow="1" outline="0" fieldPosition="0"/>
    </format>
    <format dxfId="1819">
      <pivotArea dataOnly="0" labelOnly="1" fieldPosition="0">
        <references count="1">
          <reference field="19" count="0"/>
        </references>
      </pivotArea>
    </format>
    <format dxfId="1818">
      <pivotArea dataOnly="0" labelOnly="1" grandCol="1" outline="0" fieldPosition="0"/>
    </format>
    <format dxfId="1817">
      <pivotArea collapsedLevelsAreSubtotals="1" fieldPosition="0">
        <references count="1">
          <reference field="14" count="1">
            <x v="7"/>
          </reference>
        </references>
      </pivotArea>
    </format>
    <format dxfId="1816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933">
      <pivotArea type="all" dataOnly="0" outline="0" fieldPosition="0"/>
    </format>
    <format dxfId="1932">
      <pivotArea outline="0" collapsedLevelsAreSubtotals="1" fieldPosition="0"/>
    </format>
    <format dxfId="1931">
      <pivotArea type="origin" dataOnly="0" labelOnly="1" outline="0" fieldPosition="0"/>
    </format>
    <format dxfId="1930">
      <pivotArea field="19" type="button" dataOnly="0" labelOnly="1" outline="0" axis="axisCol" fieldPosition="0"/>
    </format>
    <format dxfId="1929">
      <pivotArea type="topRight" dataOnly="0" labelOnly="1" outline="0" fieldPosition="0"/>
    </format>
    <format dxfId="1928">
      <pivotArea field="14" type="button" dataOnly="0" labelOnly="1" outline="0" axis="axisRow" fieldPosition="0"/>
    </format>
    <format dxfId="1927">
      <pivotArea dataOnly="0" labelOnly="1" fieldPosition="0">
        <references count="1">
          <reference field="14" count="0"/>
        </references>
      </pivotArea>
    </format>
    <format dxfId="1926">
      <pivotArea dataOnly="0" labelOnly="1" grandRow="1" outline="0" fieldPosition="0"/>
    </format>
    <format dxfId="1925">
      <pivotArea dataOnly="0" labelOnly="1" fieldPosition="0">
        <references count="1">
          <reference field="19" count="0"/>
        </references>
      </pivotArea>
    </format>
    <format dxfId="1924">
      <pivotArea dataOnly="0" labelOnly="1" grandCol="1" outline="0" fieldPosition="0"/>
    </format>
    <format dxfId="1923">
      <pivotArea type="all" dataOnly="0" outline="0" fieldPosition="0"/>
    </format>
    <format dxfId="1922">
      <pivotArea outline="0" collapsedLevelsAreSubtotals="1" fieldPosition="0"/>
    </format>
    <format dxfId="1921">
      <pivotArea type="origin" dataOnly="0" labelOnly="1" outline="0" fieldPosition="0"/>
    </format>
    <format dxfId="1920">
      <pivotArea field="19" type="button" dataOnly="0" labelOnly="1" outline="0" axis="axisCol" fieldPosition="0"/>
    </format>
    <format dxfId="1919">
      <pivotArea type="topRight" dataOnly="0" labelOnly="1" outline="0" fieldPosition="0"/>
    </format>
    <format dxfId="1918">
      <pivotArea field="14" type="button" dataOnly="0" labelOnly="1" outline="0" axis="axisRow" fieldPosition="0"/>
    </format>
    <format dxfId="1917">
      <pivotArea dataOnly="0" labelOnly="1" fieldPosition="0">
        <references count="1">
          <reference field="14" count="0"/>
        </references>
      </pivotArea>
    </format>
    <format dxfId="1916">
      <pivotArea dataOnly="0" labelOnly="1" grandRow="1" outline="0" fieldPosition="0"/>
    </format>
    <format dxfId="1915">
      <pivotArea dataOnly="0" labelOnly="1" fieldPosition="0">
        <references count="1">
          <reference field="19" count="0"/>
        </references>
      </pivotArea>
    </format>
    <format dxfId="1914">
      <pivotArea dataOnly="0" labelOnly="1" grandCol="1" outline="0" fieldPosition="0"/>
    </format>
    <format dxfId="1913">
      <pivotArea type="all" dataOnly="0" outline="0" fieldPosition="0"/>
    </format>
    <format dxfId="1912">
      <pivotArea outline="0" collapsedLevelsAreSubtotals="1" fieldPosition="0"/>
    </format>
    <format dxfId="1911">
      <pivotArea type="origin" dataOnly="0" labelOnly="1" outline="0" fieldPosition="0"/>
    </format>
    <format dxfId="1910">
      <pivotArea field="19" type="button" dataOnly="0" labelOnly="1" outline="0" axis="axisCol" fieldPosition="0"/>
    </format>
    <format dxfId="1909">
      <pivotArea type="topRight" dataOnly="0" labelOnly="1" outline="0" fieldPosition="0"/>
    </format>
    <format dxfId="1908">
      <pivotArea field="14" type="button" dataOnly="0" labelOnly="1" outline="0" axis="axisRow" fieldPosition="0"/>
    </format>
    <format dxfId="1907">
      <pivotArea dataOnly="0" labelOnly="1" fieldPosition="0">
        <references count="1">
          <reference field="14" count="0"/>
        </references>
      </pivotArea>
    </format>
    <format dxfId="1906">
      <pivotArea dataOnly="0" labelOnly="1" grandRow="1" outline="0" fieldPosition="0"/>
    </format>
    <format dxfId="1905">
      <pivotArea dataOnly="0" labelOnly="1" fieldPosition="0">
        <references count="1">
          <reference field="19" count="0"/>
        </references>
      </pivotArea>
    </format>
    <format dxfId="1904">
      <pivotArea dataOnly="0" labelOnly="1" grandCol="1" outline="0" fieldPosition="0"/>
    </format>
    <format dxfId="1903">
      <pivotArea type="all" dataOnly="0" outline="0" fieldPosition="0"/>
    </format>
    <format dxfId="1902">
      <pivotArea outline="0" collapsedLevelsAreSubtotals="1" fieldPosition="0"/>
    </format>
    <format dxfId="1901">
      <pivotArea type="origin" dataOnly="0" labelOnly="1" outline="0" fieldPosition="0"/>
    </format>
    <format dxfId="1900">
      <pivotArea field="19" type="button" dataOnly="0" labelOnly="1" outline="0" axis="axisCol" fieldPosition="0"/>
    </format>
    <format dxfId="1899">
      <pivotArea type="topRight" dataOnly="0" labelOnly="1" outline="0" fieldPosition="0"/>
    </format>
    <format dxfId="1898">
      <pivotArea field="14" type="button" dataOnly="0" labelOnly="1" outline="0" axis="axisRow" fieldPosition="0"/>
    </format>
    <format dxfId="1897">
      <pivotArea dataOnly="0" labelOnly="1" fieldPosition="0">
        <references count="1">
          <reference field="14" count="0"/>
        </references>
      </pivotArea>
    </format>
    <format dxfId="1896">
      <pivotArea dataOnly="0" labelOnly="1" grandRow="1" outline="0" fieldPosition="0"/>
    </format>
    <format dxfId="1895">
      <pivotArea dataOnly="0" labelOnly="1" fieldPosition="0">
        <references count="1">
          <reference field="19" count="0"/>
        </references>
      </pivotArea>
    </format>
    <format dxfId="1894">
      <pivotArea dataOnly="0" labelOnly="1" grandCol="1" outline="0" fieldPosition="0"/>
    </format>
    <format dxfId="1893">
      <pivotArea outline="0" collapsedLevelsAreSubtotals="1" fieldPosition="0"/>
    </format>
    <format dxfId="1892">
      <pivotArea dataOnly="0" labelOnly="1" fieldPosition="0">
        <references count="1">
          <reference field="14" count="0"/>
        </references>
      </pivotArea>
    </format>
    <format dxfId="1891">
      <pivotArea dataOnly="0" labelOnly="1" grandRow="1" outline="0" fieldPosition="0"/>
    </format>
    <format dxfId="1890">
      <pivotArea dataOnly="0" labelOnly="1" fieldPosition="0">
        <references count="1">
          <reference field="19" count="0"/>
        </references>
      </pivotArea>
    </format>
    <format dxfId="1889">
      <pivotArea dataOnly="0" labelOnly="1" grandCol="1" outline="0" fieldPosition="0"/>
    </format>
    <format dxfId="1888">
      <pivotArea field="14" type="button" dataOnly="0" labelOnly="1" outline="0" axis="axisRow" fieldPosition="0"/>
    </format>
    <format dxfId="1887">
      <pivotArea dataOnly="0" labelOnly="1" fieldPosition="0">
        <references count="1">
          <reference field="19" count="0"/>
        </references>
      </pivotArea>
    </format>
    <format dxfId="1886">
      <pivotArea dataOnly="0" labelOnly="1" grandCol="1" outline="0" fieldPosition="0"/>
    </format>
    <format dxfId="1885">
      <pivotArea type="all" dataOnly="0" outline="0" fieldPosition="0"/>
    </format>
    <format dxfId="1884">
      <pivotArea outline="0" collapsedLevelsAreSubtotals="1" fieldPosition="0"/>
    </format>
    <format dxfId="1883">
      <pivotArea type="origin" dataOnly="0" labelOnly="1" outline="0" fieldPosition="0"/>
    </format>
    <format dxfId="1882">
      <pivotArea field="19" type="button" dataOnly="0" labelOnly="1" outline="0" axis="axisCol" fieldPosition="0"/>
    </format>
    <format dxfId="1881">
      <pivotArea type="topRight" dataOnly="0" labelOnly="1" outline="0" fieldPosition="0"/>
    </format>
    <format dxfId="1880">
      <pivotArea field="14" type="button" dataOnly="0" labelOnly="1" outline="0" axis="axisRow" fieldPosition="0"/>
    </format>
    <format dxfId="1879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878">
      <pivotArea dataOnly="0" labelOnly="1" grandRow="1" outline="0" fieldPosition="0"/>
    </format>
    <format dxfId="1877">
      <pivotArea dataOnly="0" labelOnly="1" fieldPosition="0">
        <references count="1">
          <reference field="19" count="0"/>
        </references>
      </pivotArea>
    </format>
    <format dxfId="187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7:B63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>
      <items count="27">
        <item x="10"/>
        <item m="1" x="12"/>
        <item m="1" x="14"/>
        <item m="1" x="15"/>
        <item m="1" x="16"/>
        <item m="1" x="19"/>
        <item m="1" x="11"/>
        <item m="1" x="13"/>
        <item m="1" x="22"/>
        <item m="1" x="23"/>
        <item x="1"/>
        <item m="1" x="25"/>
        <item x="9"/>
        <item m="1" x="17"/>
        <item m="1" x="24"/>
        <item m="1" x="18"/>
        <item m="1" x="20"/>
        <item m="1" x="21"/>
        <item x="8"/>
        <item x="7"/>
        <item x="5"/>
        <item x="3"/>
        <item x="2"/>
        <item x="6"/>
        <item x="0"/>
        <item x="4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4">
    <format dxfId="1987">
      <pivotArea type="all" dataOnly="0" outline="0" fieldPosition="0"/>
    </format>
    <format dxfId="1986">
      <pivotArea outline="0" collapsedLevelsAreSubtotals="1" fieldPosition="0"/>
    </format>
    <format dxfId="1985">
      <pivotArea type="origin" dataOnly="0" labelOnly="1" outline="0" fieldPosition="0"/>
    </format>
    <format dxfId="1984">
      <pivotArea field="19" type="button" dataOnly="0" labelOnly="1" outline="0"/>
    </format>
    <format dxfId="1983">
      <pivotArea type="topRight" dataOnly="0" labelOnly="1" outline="0" fieldPosition="0"/>
    </format>
    <format dxfId="1982">
      <pivotArea field="14" type="button" dataOnly="0" labelOnly="1" outline="0" axis="axisRow" fieldPosition="0"/>
    </format>
    <format dxfId="1981">
      <pivotArea dataOnly="0" labelOnly="1" fieldPosition="0">
        <references count="1">
          <reference field="14" count="0"/>
        </references>
      </pivotArea>
    </format>
    <format dxfId="1980">
      <pivotArea dataOnly="0" labelOnly="1" grandRow="1" outline="0" fieldPosition="0"/>
    </format>
    <format dxfId="1979">
      <pivotArea dataOnly="0" labelOnly="1" grandCol="1" outline="0" fieldPosition="0"/>
    </format>
    <format dxfId="1978">
      <pivotArea type="all" dataOnly="0" outline="0" fieldPosition="0"/>
    </format>
    <format dxfId="1977">
      <pivotArea outline="0" collapsedLevelsAreSubtotals="1" fieldPosition="0"/>
    </format>
    <format dxfId="1976">
      <pivotArea type="origin" dataOnly="0" labelOnly="1" outline="0" fieldPosition="0"/>
    </format>
    <format dxfId="1975">
      <pivotArea field="19" type="button" dataOnly="0" labelOnly="1" outline="0"/>
    </format>
    <format dxfId="1974">
      <pivotArea type="topRight" dataOnly="0" labelOnly="1" outline="0" fieldPosition="0"/>
    </format>
    <format dxfId="1973">
      <pivotArea field="14" type="button" dataOnly="0" labelOnly="1" outline="0" axis="axisRow" fieldPosition="0"/>
    </format>
    <format dxfId="1972">
      <pivotArea dataOnly="0" labelOnly="1" fieldPosition="0">
        <references count="1">
          <reference field="14" count="0"/>
        </references>
      </pivotArea>
    </format>
    <format dxfId="1971">
      <pivotArea dataOnly="0" labelOnly="1" grandRow="1" outline="0" fieldPosition="0"/>
    </format>
    <format dxfId="1970">
      <pivotArea dataOnly="0" labelOnly="1" grandCol="1" outline="0" fieldPosition="0"/>
    </format>
    <format dxfId="1969">
      <pivotArea type="all" dataOnly="0" outline="0" fieldPosition="0"/>
    </format>
    <format dxfId="1968">
      <pivotArea outline="0" collapsedLevelsAreSubtotals="1" fieldPosition="0"/>
    </format>
    <format dxfId="1967">
      <pivotArea type="origin" dataOnly="0" labelOnly="1" outline="0" fieldPosition="0"/>
    </format>
    <format dxfId="1966">
      <pivotArea field="19" type="button" dataOnly="0" labelOnly="1" outline="0"/>
    </format>
    <format dxfId="1965">
      <pivotArea type="topRight" dataOnly="0" labelOnly="1" outline="0" fieldPosition="0"/>
    </format>
    <format dxfId="1964">
      <pivotArea field="14" type="button" dataOnly="0" labelOnly="1" outline="0" axis="axisRow" fieldPosition="0"/>
    </format>
    <format dxfId="1963">
      <pivotArea dataOnly="0" labelOnly="1" fieldPosition="0">
        <references count="1">
          <reference field="14" count="0"/>
        </references>
      </pivotArea>
    </format>
    <format dxfId="1962">
      <pivotArea dataOnly="0" labelOnly="1" grandRow="1" outline="0" fieldPosition="0"/>
    </format>
    <format dxfId="1961">
      <pivotArea dataOnly="0" labelOnly="1" grandCol="1" outline="0" fieldPosition="0"/>
    </format>
    <format dxfId="1960">
      <pivotArea type="all" dataOnly="0" outline="0" fieldPosition="0"/>
    </format>
    <format dxfId="1959">
      <pivotArea outline="0" collapsedLevelsAreSubtotals="1" fieldPosition="0"/>
    </format>
    <format dxfId="1958">
      <pivotArea type="origin" dataOnly="0" labelOnly="1" outline="0" fieldPosition="0"/>
    </format>
    <format dxfId="1957">
      <pivotArea field="19" type="button" dataOnly="0" labelOnly="1" outline="0"/>
    </format>
    <format dxfId="1956">
      <pivotArea type="topRight" dataOnly="0" labelOnly="1" outline="0" fieldPosition="0"/>
    </format>
    <format dxfId="1955">
      <pivotArea field="14" type="button" dataOnly="0" labelOnly="1" outline="0" axis="axisRow" fieldPosition="0"/>
    </format>
    <format dxfId="1954">
      <pivotArea dataOnly="0" labelOnly="1" fieldPosition="0">
        <references count="1">
          <reference field="14" count="0"/>
        </references>
      </pivotArea>
    </format>
    <format dxfId="1953">
      <pivotArea dataOnly="0" labelOnly="1" grandRow="1" outline="0" fieldPosition="0"/>
    </format>
    <format dxfId="1952">
      <pivotArea dataOnly="0" labelOnly="1" grandCol="1" outline="0" fieldPosition="0"/>
    </format>
    <format dxfId="1951">
      <pivotArea outline="0" collapsedLevelsAreSubtotals="1" fieldPosition="0"/>
    </format>
    <format dxfId="1950">
      <pivotArea dataOnly="0" labelOnly="1" fieldPosition="0">
        <references count="1">
          <reference field="14" count="0"/>
        </references>
      </pivotArea>
    </format>
    <format dxfId="1949">
      <pivotArea dataOnly="0" labelOnly="1" grandRow="1" outline="0" fieldPosition="0"/>
    </format>
    <format dxfId="1948">
      <pivotArea dataOnly="0" labelOnly="1" grandCol="1" outline="0" fieldPosition="0"/>
    </format>
    <format dxfId="1947">
      <pivotArea field="14" type="button" dataOnly="0" labelOnly="1" outline="0" axis="axisRow" fieldPosition="0"/>
    </format>
    <format dxfId="1946">
      <pivotArea dataOnly="0" labelOnly="1" grandCol="1" outline="0" fieldPosition="0"/>
    </format>
    <format dxfId="1945">
      <pivotArea type="all" dataOnly="0" outline="0" fieldPosition="0"/>
    </format>
    <format dxfId="1944">
      <pivotArea outline="0" collapsedLevelsAreSubtotals="1" fieldPosition="0"/>
    </format>
    <format dxfId="1943">
      <pivotArea type="origin" dataOnly="0" labelOnly="1" outline="0" fieldPosition="0"/>
    </format>
    <format dxfId="1942">
      <pivotArea field="19" type="button" dataOnly="0" labelOnly="1" outline="0"/>
    </format>
    <format dxfId="1941">
      <pivotArea type="topRight" dataOnly="0" labelOnly="1" outline="0" fieldPosition="0"/>
    </format>
    <format dxfId="1940">
      <pivotArea field="14" type="button" dataOnly="0" labelOnly="1" outline="0" axis="axisRow" fieldPosition="0"/>
    </format>
    <format dxfId="1939">
      <pivotArea dataOnly="0" labelOnly="1" fieldPosition="0">
        <references count="1">
          <reference field="14" count="0"/>
        </references>
      </pivotArea>
    </format>
    <format dxfId="1938">
      <pivotArea dataOnly="0" labelOnly="1" grandRow="1" outline="0" fieldPosition="0"/>
    </format>
    <format dxfId="1937">
      <pivotArea dataOnly="0" labelOnly="1" grandCol="1" outline="0" fieldPosition="0"/>
    </format>
    <format dxfId="1936">
      <pivotArea grandRow="1" outline="0" collapsedLevelsAreSubtotals="1" fieldPosition="0"/>
    </format>
    <format dxfId="1935">
      <pivotArea collapsedLevelsAreSubtotals="1" fieldPosition="0">
        <references count="1">
          <reference field="14" count="1">
            <x v="7"/>
          </reference>
        </references>
      </pivotArea>
    </format>
    <format dxfId="1934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956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729">
        <item x="7"/>
        <item m="1" x="2246"/>
        <item x="544"/>
        <item m="1" x="1853"/>
        <item m="1" x="2473"/>
        <item x="140"/>
        <item m="1" x="2696"/>
        <item m="1" x="2691"/>
        <item m="1" x="2292"/>
        <item m="1" x="2065"/>
        <item x="485"/>
        <item x="474"/>
        <item m="1" x="1768"/>
        <item x="1008"/>
        <item m="1" x="2453"/>
        <item x="403"/>
        <item m="1" x="1427"/>
        <item m="1" x="1500"/>
        <item x="346"/>
        <item x="903"/>
        <item m="1" x="2313"/>
        <item m="1" x="1694"/>
        <item m="1" x="2592"/>
        <item x="518"/>
        <item x="516"/>
        <item x="967"/>
        <item x="114"/>
        <item x="968"/>
        <item x="969"/>
        <item m="1" x="1266"/>
        <item x="521"/>
        <item m="1" x="1651"/>
        <item m="1" x="1885"/>
        <item x="648"/>
        <item m="1" x="1803"/>
        <item x="827"/>
        <item x="291"/>
        <item m="1" x="1519"/>
        <item x="170"/>
        <item x="486"/>
        <item m="1" x="1355"/>
        <item x="38"/>
        <item x="523"/>
        <item x="812"/>
        <item x="970"/>
        <item m="1" x="2370"/>
        <item m="1" x="2202"/>
        <item m="1" x="1532"/>
        <item x="67"/>
        <item x="524"/>
        <item x="219"/>
        <item x="577"/>
        <item m="1" x="1594"/>
        <item m="1" x="2452"/>
        <item m="1" x="2366"/>
        <item x="210"/>
        <item m="1" x="2476"/>
        <item x="211"/>
        <item x="535"/>
        <item m="1" x="2630"/>
        <item m="1" x="2557"/>
        <item m="1" x="1344"/>
        <item x="583"/>
        <item m="1" x="2536"/>
        <item x="1024"/>
        <item m="1" x="1548"/>
        <item m="1" x="2480"/>
        <item m="1" x="2003"/>
        <item m="1" x="2519"/>
        <item x="971"/>
        <item x="972"/>
        <item m="1" x="2032"/>
        <item m="1" x="1764"/>
        <item x="633"/>
        <item x="973"/>
        <item x="72"/>
        <item x="746"/>
        <item m="1" x="2217"/>
        <item x="975"/>
        <item m="1" x="1703"/>
        <item m="1" x="2409"/>
        <item m="1" x="1262"/>
        <item x="510"/>
        <item m="1" x="2535"/>
        <item m="1" x="2551"/>
        <item m="1" x="2590"/>
        <item x="689"/>
        <item m="1" x="2615"/>
        <item m="1" x="1596"/>
        <item x="976"/>
        <item m="1" x="2314"/>
        <item m="1" x="2632"/>
        <item x="977"/>
        <item x="461"/>
        <item m="1" x="2631"/>
        <item m="1" x="2702"/>
        <item m="1" x="1990"/>
        <item m="1" x="1511"/>
        <item x="246"/>
        <item m="1" x="1765"/>
        <item m="1" x="1327"/>
        <item m="1" x="1481"/>
        <item m="1" x="2723"/>
        <item m="1" x="2368"/>
        <item x="979"/>
        <item x="703"/>
        <item m="1" x="1245"/>
        <item x="224"/>
        <item m="1" x="1429"/>
        <item m="1" x="2333"/>
        <item m="1" x="1348"/>
        <item x="654"/>
        <item x="321"/>
        <item x="141"/>
        <item x="719"/>
        <item x="980"/>
        <item m="1" x="1374"/>
        <item x="742"/>
        <item x="841"/>
        <item x="675"/>
        <item x="499"/>
        <item m="1" x="1425"/>
        <item x="813"/>
        <item x="248"/>
        <item m="1" x="1501"/>
        <item x="982"/>
        <item x="558"/>
        <item x="97"/>
        <item m="1" x="2027"/>
        <item x="238"/>
        <item x="1041"/>
        <item x="846"/>
        <item x="983"/>
        <item x="985"/>
        <item x="445"/>
        <item x="743"/>
        <item x="986"/>
        <item m="1" x="2618"/>
        <item x="425"/>
        <item m="1" x="2155"/>
        <item m="1" x="2294"/>
        <item m="1" x="1394"/>
        <item m="1" x="2438"/>
        <item m="1" x="2397"/>
        <item m="1" x="1523"/>
        <item m="1" x="2104"/>
        <item x="466"/>
        <item m="1" x="1660"/>
        <item x="747"/>
        <item m="1" x="1956"/>
        <item x="302"/>
        <item x="235"/>
        <item m="1" x="2291"/>
        <item x="16"/>
        <item x="1116"/>
        <item x="639"/>
        <item x="717"/>
        <item m="1" x="2327"/>
        <item m="1" x="2129"/>
        <item x="79"/>
        <item x="690"/>
        <item m="1" x="2180"/>
        <item m="1" x="2092"/>
        <item m="1" x="1722"/>
        <item x="399"/>
        <item m="1" x="2208"/>
        <item m="1" x="1850"/>
        <item x="145"/>
        <item m="1" x="2457"/>
        <item m="1" x="2657"/>
        <item m="1" x="1269"/>
        <item m="1" x="1237"/>
        <item m="1" x="1892"/>
        <item m="1" x="2011"/>
        <item x="729"/>
        <item m="1" x="1370"/>
        <item m="1" x="1674"/>
        <item m="1" x="1864"/>
        <item m="1" x="2181"/>
        <item m="1" x="1612"/>
        <item x="418"/>
        <item m="1" x="1696"/>
        <item x="307"/>
        <item m="1" x="1836"/>
        <item m="1" x="2199"/>
        <item m="1" x="2433"/>
        <item x="3"/>
        <item m="1" x="2063"/>
        <item x="590"/>
        <item x="598"/>
        <item m="1" x="2498"/>
        <item x="221"/>
        <item x="989"/>
        <item m="1" x="2132"/>
        <item m="1" x="1287"/>
        <item m="1" x="2055"/>
        <item m="1" x="2190"/>
        <item x="943"/>
        <item m="1" x="2567"/>
        <item m="1" x="2119"/>
        <item x="139"/>
        <item x="1186"/>
        <item m="1" x="2669"/>
        <item m="1" x="1432"/>
        <item m="1" x="1789"/>
        <item x="433"/>
        <item x="990"/>
        <item x="406"/>
        <item m="1" x="1390"/>
        <item x="197"/>
        <item x="198"/>
        <item m="1" x="2321"/>
        <item m="1" x="2588"/>
        <item m="1" x="1360"/>
        <item x="872"/>
        <item x="991"/>
        <item m="1" x="1536"/>
        <item x="771"/>
        <item m="1" x="2385"/>
        <item m="1" x="2150"/>
        <item x="223"/>
        <item m="1" x="2233"/>
        <item m="1" x="1557"/>
        <item m="1" x="2000"/>
        <item x="85"/>
        <item m="1" x="2504"/>
        <item x="992"/>
        <item x="956"/>
        <item m="1" x="1433"/>
        <item m="1" x="2234"/>
        <item x="898"/>
        <item x="252"/>
        <item m="1" x="2554"/>
        <item m="1" x="1946"/>
        <item m="1" x="1492"/>
        <item m="1" x="2350"/>
        <item x="993"/>
        <item x="312"/>
        <item m="1" x="1924"/>
        <item m="1" x="2658"/>
        <item m="1" x="2516"/>
        <item m="1" x="1445"/>
        <item x="88"/>
        <item x="282"/>
        <item x="95"/>
        <item m="1" x="2128"/>
        <item x="707"/>
        <item x="994"/>
        <item m="1" x="1573"/>
        <item m="1" x="1351"/>
        <item m="1" x="1260"/>
        <item m="1" x="1676"/>
        <item m="1" x="1248"/>
        <item m="1" x="2513"/>
        <item m="1" x="2347"/>
        <item x="995"/>
        <item m="1" x="1735"/>
        <item m="1" x="1707"/>
        <item x="702"/>
        <item m="1" x="1701"/>
        <item m="1" x="1883"/>
        <item m="1" x="2360"/>
        <item m="1" x="1749"/>
        <item x="708"/>
        <item m="1" x="1930"/>
        <item m="1" x="1349"/>
        <item m="1" x="2252"/>
        <item m="1" x="2416"/>
        <item x="570"/>
        <item m="1" x="2355"/>
        <item x="996"/>
        <item m="1" x="2707"/>
        <item m="1" x="1471"/>
        <item m="1" x="1626"/>
        <item m="1" x="1497"/>
        <item x="640"/>
        <item m="1" x="1273"/>
        <item m="1" x="1732"/>
        <item m="1" x="1295"/>
        <item m="1" x="1900"/>
        <item x="298"/>
        <item x="629"/>
        <item m="1" x="2165"/>
        <item m="1" x="2101"/>
        <item m="1" x="1376"/>
        <item m="1" x="1861"/>
        <item m="1" x="2351"/>
        <item x="595"/>
        <item x="997"/>
        <item m="1" x="1333"/>
        <item x="940"/>
        <item m="1" x="2312"/>
        <item m="1" x="2277"/>
        <item x="683"/>
        <item x="628"/>
        <item m="1" x="2259"/>
        <item m="1" x="2662"/>
        <item m="1" x="1813"/>
        <item m="1" x="2514"/>
        <item x="700"/>
        <item m="1" x="2553"/>
        <item x="314"/>
        <item m="1" x="2591"/>
        <item m="1" x="1980"/>
        <item m="1" x="2303"/>
        <item x="664"/>
        <item m="1" x="2167"/>
        <item m="1" x="1341"/>
        <item m="1" x="2505"/>
        <item m="1" x="1616"/>
        <item m="1" x="2072"/>
        <item m="1" x="1566"/>
        <item x="998"/>
        <item m="1" x="1328"/>
        <item x="315"/>
        <item m="1" x="1926"/>
        <item m="1" x="2447"/>
        <item m="1" x="1957"/>
        <item x="667"/>
        <item m="1" x="1685"/>
        <item x="458"/>
        <item m="1" x="2364"/>
        <item m="1" x="2289"/>
        <item m="1" x="2603"/>
        <item m="1" x="1912"/>
        <item m="1" x="1841"/>
        <item m="1" x="2141"/>
        <item x="642"/>
        <item m="1" x="2666"/>
        <item m="1" x="2175"/>
        <item x="941"/>
        <item x="1218"/>
        <item x="672"/>
        <item m="1" x="1879"/>
        <item m="1" x="1404"/>
        <item m="1" x="1644"/>
        <item m="1" x="1978"/>
        <item m="1" x="2719"/>
        <item m="1" x="2223"/>
        <item m="1" x="1938"/>
        <item m="1" x="2158"/>
        <item x="662"/>
        <item m="1" x="1766"/>
        <item m="1" x="1309"/>
        <item m="1" x="1541"/>
        <item m="1" x="1554"/>
        <item m="1" x="1438"/>
        <item m="1" x="2491"/>
        <item m="1" x="2616"/>
        <item x="645"/>
        <item m="1" x="1473"/>
        <item x="857"/>
        <item x="52"/>
        <item x="361"/>
        <item m="1" x="1513"/>
        <item x="310"/>
        <item x="882"/>
        <item x="907"/>
        <item m="1" x="1579"/>
        <item m="1" x="1934"/>
        <item m="1" x="1310"/>
        <item x="974"/>
        <item x="327"/>
        <item m="1" x="1377"/>
        <item m="1" x="2019"/>
        <item m="1" x="2443"/>
        <item x="490"/>
        <item x="82"/>
        <item x="593"/>
        <item x="735"/>
        <item m="1" x="2365"/>
        <item x="1001"/>
        <item m="1" x="2069"/>
        <item m="1" x="1754"/>
        <item x="239"/>
        <item m="1" x="1586"/>
        <item m="1" x="2229"/>
        <item x="988"/>
        <item m="1" x="2311"/>
        <item m="1" x="2671"/>
        <item x="481"/>
        <item x="862"/>
        <item m="1" x="2157"/>
        <item x="465"/>
        <item m="1" x="2071"/>
        <item x="787"/>
        <item x="454"/>
        <item x="50"/>
        <item x="920"/>
        <item x="910"/>
        <item x="334"/>
        <item x="576"/>
        <item x="492"/>
        <item m="1" x="2295"/>
        <item m="1" x="2212"/>
        <item x="919"/>
        <item x="831"/>
        <item x="634"/>
        <item x="168"/>
        <item x="391"/>
        <item x="1134"/>
        <item m="1" x="1539"/>
        <item m="1" x="1908"/>
        <item m="1" x="1358"/>
        <item x="451"/>
        <item x="1092"/>
        <item m="1" x="1669"/>
        <item m="1" x="1386"/>
        <item m="1" x="1793"/>
        <item m="1" x="2648"/>
        <item m="1" x="2298"/>
        <item m="1" x="1705"/>
        <item m="1" x="2548"/>
        <item m="1" x="1750"/>
        <item m="1" x="2725"/>
        <item x="1003"/>
        <item m="1" x="2031"/>
        <item x="231"/>
        <item x="427"/>
        <item m="1" x="1823"/>
        <item m="1" x="1798"/>
        <item x="588"/>
        <item m="1" x="2465"/>
        <item x="1216"/>
        <item m="1" x="2721"/>
        <item x="722"/>
        <item m="1" x="1821"/>
        <item m="1" x="1396"/>
        <item x="553"/>
        <item x="295"/>
        <item m="1" x="2399"/>
        <item x="749"/>
        <item x="83"/>
        <item x="659"/>
        <item x="1004"/>
        <item m="1" x="1663"/>
        <item x="1215"/>
        <item m="1" x="2153"/>
        <item x="1005"/>
        <item m="1" x="1985"/>
        <item x="613"/>
        <item x="237"/>
        <item x="1000"/>
        <item m="1" x="1770"/>
        <item m="1" x="2468"/>
        <item x="8"/>
        <item m="1" x="1887"/>
        <item x="887"/>
        <item m="1" x="1365"/>
        <item x="51"/>
        <item m="1" x="1646"/>
        <item m="1" x="1282"/>
        <item x="12"/>
        <item x="929"/>
        <item x="137"/>
        <item x="878"/>
        <item m="1" x="1559"/>
        <item x="1006"/>
        <item x="1007"/>
        <item x="999"/>
        <item x="19"/>
        <item x="58"/>
        <item x="1047"/>
        <item x="34"/>
        <item x="343"/>
        <item m="1" x="1417"/>
        <item x="6"/>
        <item x="396"/>
        <item x="162"/>
        <item m="1" x="1435"/>
        <item m="1" x="1369"/>
        <item x="368"/>
        <item m="1" x="2683"/>
        <item x="557"/>
        <item x="33"/>
        <item x="1014"/>
        <item m="1" x="2301"/>
        <item x="1015"/>
        <item x="783"/>
        <item x="117"/>
        <item m="1" x="2464"/>
        <item x="514"/>
        <item m="1" x="1911"/>
        <item x="806"/>
        <item x="712"/>
        <item m="1" x="2043"/>
        <item x="350"/>
        <item x="575"/>
        <item x="155"/>
        <item m="1" x="1339"/>
        <item m="1" x="2018"/>
        <item m="1" x="2633"/>
        <item x="596"/>
        <item x="174"/>
        <item x="431"/>
        <item m="1" x="1972"/>
        <item m="1" x="2120"/>
        <item x="1016"/>
        <item m="1" x="1392"/>
        <item m="1" x="2384"/>
        <item m="1" x="1418"/>
        <item x="1017"/>
        <item m="1" x="2195"/>
        <item m="1" x="2537"/>
        <item m="1" x="2619"/>
        <item x="163"/>
        <item m="1" x="1708"/>
        <item m="1" x="2310"/>
        <item x="172"/>
        <item x="832"/>
        <item m="1" x="1940"/>
        <item x="156"/>
        <item m="1" x="2484"/>
        <item m="1" x="1677"/>
        <item x="877"/>
        <item x="784"/>
        <item m="1" x="1457"/>
        <item m="1" x="1387"/>
        <item m="1" x="1977"/>
        <item m="1" x="2605"/>
        <item x="292"/>
        <item m="1" x="1947"/>
        <item m="1" x="1661"/>
        <item m="1" x="1979"/>
        <item x="744"/>
        <item x="426"/>
        <item m="1" x="1336"/>
        <item x="284"/>
        <item x="1051"/>
        <item m="1" x="2147"/>
        <item m="1" x="2067"/>
        <item x="1018"/>
        <item m="1" x="1698"/>
        <item m="1" x="2555"/>
        <item m="1" x="1725"/>
        <item m="1" x="1653"/>
        <item m="1" x="2058"/>
        <item m="1" x="2017"/>
        <item x="1020"/>
        <item x="921"/>
        <item m="1" x="1316"/>
        <item x="536"/>
        <item m="1" x="1716"/>
        <item m="1" x="2323"/>
        <item x="10"/>
        <item m="1" x="2265"/>
        <item x="385"/>
        <item x="733"/>
        <item x="55"/>
        <item m="1" x="2075"/>
        <item x="769"/>
        <item m="1" x="1603"/>
        <item x="793"/>
        <item m="1" x="1751"/>
        <item x="560"/>
        <item m="1" x="2220"/>
        <item m="1" x="2316"/>
        <item m="1" x="1302"/>
        <item x="863"/>
        <item m="1" x="2013"/>
        <item x="411"/>
        <item m="1" x="2143"/>
        <item m="1" x="2093"/>
        <item m="1" x="2256"/>
        <item x="774"/>
        <item x="381"/>
        <item m="1" x="2578"/>
        <item x="484"/>
        <item m="1" x="1423"/>
        <item m="1" x="2305"/>
        <item m="1" x="1670"/>
        <item m="1" x="1412"/>
        <item x="926"/>
        <item m="1" x="1960"/>
        <item x="1021"/>
        <item m="1" x="1477"/>
        <item m="1" x="1636"/>
        <item m="1" x="1785"/>
        <item m="1" x="1709"/>
        <item m="1" x="1981"/>
        <item m="1" x="2679"/>
        <item x="754"/>
        <item m="1" x="2394"/>
        <item m="1" x="2492"/>
        <item m="1" x="2523"/>
        <item m="1" x="2580"/>
        <item m="1" x="1728"/>
        <item m="1" x="1920"/>
        <item x="455"/>
        <item m="1" x="2524"/>
        <item m="1" x="1839"/>
        <item x="601"/>
        <item x="674"/>
        <item m="1" x="1939"/>
        <item m="1" x="2694"/>
        <item m="1" x="1747"/>
        <item m="1" x="1673"/>
        <item m="1" x="2191"/>
        <item m="1" x="1866"/>
        <item x="874"/>
        <item m="1" x="2266"/>
        <item m="1" x="2623"/>
        <item x="116"/>
        <item x="337"/>
        <item m="1" x="1772"/>
        <item m="1" x="1856"/>
        <item m="1" x="1581"/>
        <item m="1" x="1362"/>
        <item x="186"/>
        <item x="428"/>
        <item x="879"/>
        <item m="1" x="1689"/>
        <item m="1" x="2186"/>
        <item x="507"/>
        <item x="619"/>
        <item m="1" x="1779"/>
        <item x="1053"/>
        <item m="1" x="2320"/>
        <item m="1" x="2573"/>
        <item m="1" x="1761"/>
        <item m="1" x="1640"/>
        <item x="365"/>
        <item m="1" x="1509"/>
        <item x="184"/>
        <item m="1" x="1564"/>
        <item m="1" x="2602"/>
        <item m="1" x="1871"/>
        <item x="444"/>
        <item m="1" x="2526"/>
        <item m="1" x="1623"/>
        <item x="578"/>
        <item m="1" x="1778"/>
        <item m="1" x="1400"/>
        <item m="1" x="1363"/>
        <item m="1" x="2527"/>
        <item m="1" x="1307"/>
        <item m="1" x="1284"/>
        <item m="1" x="2232"/>
        <item m="1" x="1718"/>
        <item x="656"/>
        <item m="1" x="1529"/>
        <item m="1" x="1794"/>
        <item m="1" x="2222"/>
        <item x="362"/>
        <item m="1" x="2276"/>
        <item m="1" x="2203"/>
        <item m="1" x="2241"/>
        <item m="1" x="1983"/>
        <item x="269"/>
        <item x="611"/>
        <item x="948"/>
        <item x="1023"/>
        <item m="1" x="2708"/>
        <item m="1" x="2521"/>
        <item x="472"/>
        <item m="1" x="2358"/>
        <item m="1" x="2407"/>
        <item x="893"/>
        <item m="1" x="1572"/>
        <item x="868"/>
        <item x="171"/>
        <item x="60"/>
        <item m="1" x="1542"/>
        <item x="927"/>
        <item x="424"/>
        <item m="1" x="1569"/>
        <item m="1" x="2528"/>
        <item m="1" x="1691"/>
        <item m="1" x="2444"/>
        <item m="1" x="1389"/>
        <item x="1176"/>
        <item m="1" x="2197"/>
        <item m="1" x="2377"/>
        <item m="1" x="1817"/>
        <item x="894"/>
        <item m="1" x="1637"/>
        <item m="1" x="1420"/>
        <item x="438"/>
        <item x="124"/>
        <item x="1025"/>
        <item x="865"/>
        <item m="1" x="1271"/>
        <item m="1" x="2503"/>
        <item x="1026"/>
        <item x="206"/>
        <item m="1" x="1868"/>
        <item x="1118"/>
        <item m="1" x="2726"/>
        <item m="1" x="2044"/>
        <item x="1027"/>
        <item m="1" x="2135"/>
        <item x="1177"/>
        <item x="1028"/>
        <item m="1" x="1641"/>
        <item m="1" x="1857"/>
        <item m="1" x="1247"/>
        <item m="1" x="2159"/>
        <item x="98"/>
        <item m="1" x="2198"/>
        <item x="394"/>
        <item m="1" x="2454"/>
        <item m="1" x="1487"/>
        <item x="1029"/>
        <item x="565"/>
        <item x="118"/>
        <item x="363"/>
        <item x="1192"/>
        <item x="46"/>
        <item x="250"/>
        <item x="511"/>
        <item m="1" x="1255"/>
        <item m="1" x="2552"/>
        <item m="1" x="1238"/>
        <item m="1" x="1791"/>
        <item m="1" x="1431"/>
        <item m="1" x="1483"/>
        <item x="1111"/>
        <item m="1" x="1945"/>
        <item x="718"/>
        <item m="1" x="1830"/>
        <item m="1" x="1664"/>
        <item m="1" x="1668"/>
        <item x="963"/>
        <item x="1030"/>
        <item m="1" x="2414"/>
        <item m="1" x="2051"/>
        <item m="1" x="2667"/>
        <item x="644"/>
        <item x="1031"/>
        <item m="1" x="1628"/>
        <item m="1" x="2704"/>
        <item m="1" x="1305"/>
        <item m="1" x="1320"/>
        <item m="1" x="2106"/>
        <item x="94"/>
        <item x="201"/>
        <item m="1" x="2279"/>
        <item x="366"/>
        <item m="1" x="2007"/>
        <item m="1" x="2262"/>
        <item x="740"/>
        <item m="1" x="1953"/>
        <item x="781"/>
        <item m="1" x="2626"/>
        <item x="245"/>
        <item m="1" x="1384"/>
        <item x="871"/>
        <item m="1" x="1406"/>
        <item m="1" x="2251"/>
        <item x="508"/>
        <item m="1" x="2359"/>
        <item x="1032"/>
        <item x="653"/>
        <item x="106"/>
        <item x="946"/>
        <item x="265"/>
        <item x="807"/>
        <item x="984"/>
        <item m="1" x="2378"/>
        <item m="1" x="2456"/>
        <item x="680"/>
        <item x="695"/>
        <item x="216"/>
        <item x="447"/>
        <item m="1" x="2039"/>
        <item m="1" x="2405"/>
        <item m="1" x="2372"/>
        <item m="1" x="2676"/>
        <item m="1" x="1393"/>
        <item m="1" x="2675"/>
        <item m="1" x="2123"/>
        <item x="205"/>
        <item m="1" x="2692"/>
        <item m="1" x="2082"/>
        <item x="296"/>
        <item x="112"/>
        <item x="1033"/>
        <item m="1" x="1622"/>
        <item x="256"/>
        <item m="1" x="1647"/>
        <item m="1" x="2610"/>
        <item x="90"/>
        <item x="293"/>
        <item m="1" x="1886"/>
        <item m="1" x="1726"/>
        <item m="1" x="2172"/>
        <item x="15"/>
        <item m="1" x="1720"/>
        <item x="932"/>
        <item m="1" x="2100"/>
        <item x="176"/>
        <item m="1" x="2509"/>
        <item x="818"/>
        <item m="1" x="1804"/>
        <item m="1" x="1755"/>
        <item m="1" x="1378"/>
        <item m="1" x="1538"/>
        <item x="797"/>
        <item m="1" x="2083"/>
        <item m="1" x="1704"/>
        <item m="1" x="1527"/>
        <item m="1" x="2102"/>
        <item m="1" x="1867"/>
        <item x="802"/>
        <item m="1" x="1863"/>
        <item x="912"/>
        <item m="1" x="1733"/>
        <item x="550"/>
        <item x="1034"/>
        <item m="1" x="1760"/>
        <item x="782"/>
        <item m="1" x="2178"/>
        <item m="1" x="2700"/>
        <item x="439"/>
        <item x="470"/>
        <item m="1" x="2345"/>
        <item x="875"/>
        <item m="1" x="2403"/>
        <item m="1" x="2118"/>
        <item x="1035"/>
        <item m="1" x="2264"/>
        <item x="520"/>
        <item x="501"/>
        <item m="1" x="1359"/>
        <item x="952"/>
        <item m="1" x="1675"/>
        <item x="405"/>
        <item x="741"/>
        <item m="1" x="2045"/>
        <item m="1" x="1258"/>
        <item x="442"/>
        <item m="1" x="1270"/>
        <item x="1194"/>
        <item x="93"/>
        <item m="1" x="2422"/>
        <item m="1" x="2016"/>
        <item m="1" x="1512"/>
        <item x="1036"/>
        <item m="1" x="2470"/>
        <item x="1037"/>
        <item x="213"/>
        <item x="101"/>
        <item m="1" x="2439"/>
        <item m="1" x="1311"/>
        <item x="625"/>
        <item x="43"/>
        <item m="1" x="1583"/>
        <item m="1" x="2084"/>
        <item x="109"/>
        <item m="1" x="1767"/>
        <item x="1038"/>
        <item m="1" x="1989"/>
        <item x="446"/>
        <item m="1" x="1829"/>
        <item m="1" x="2373"/>
        <item m="1" x="2103"/>
        <item m="1" x="1577"/>
        <item m="1" x="2460"/>
        <item m="1" x="1312"/>
        <item x="1064"/>
        <item x="227"/>
        <item x="935"/>
        <item x="146"/>
        <item x="268"/>
        <item x="758"/>
        <item x="519"/>
        <item m="1" x="1792"/>
        <item x="214"/>
        <item x="69"/>
        <item x="100"/>
        <item x="44"/>
        <item m="1" x="2130"/>
        <item m="1" x="2705"/>
        <item x="715"/>
        <item x="348"/>
        <item m="1" x="2436"/>
        <item m="1" x="1667"/>
        <item x="21"/>
        <item m="1" x="2434"/>
        <item m="1" x="1882"/>
        <item m="1" x="1865"/>
        <item x="202"/>
        <item m="1" x="1795"/>
        <item x="814"/>
        <item m="1" x="1299"/>
        <item x="189"/>
        <item m="1" x="1231"/>
        <item x="1070"/>
        <item x="685"/>
        <item x="1203"/>
        <item m="1" x="1289"/>
        <item m="1" x="1379"/>
        <item x="138"/>
        <item m="1" x="2325"/>
        <item m="1" x="1717"/>
        <item x="652"/>
        <item x="856"/>
        <item m="1" x="2430"/>
        <item m="1" x="2142"/>
        <item x="936"/>
        <item m="1" x="2486"/>
        <item x="1071"/>
        <item x="13"/>
        <item x="811"/>
        <item x="693"/>
        <item x="1155"/>
        <item x="641"/>
        <item m="1" x="1243"/>
        <item x="358"/>
        <item x="709"/>
        <item m="1" x="1246"/>
        <item x="844"/>
        <item x="31"/>
        <item x="267"/>
        <item m="1" x="2227"/>
        <item m="1" x="2343"/>
        <item m="1" x="2047"/>
        <item x="316"/>
        <item x="1072"/>
        <item x="473"/>
        <item m="1" x="2699"/>
        <item m="1" x="1441"/>
        <item x="1073"/>
        <item x="111"/>
        <item m="1" x="2722"/>
        <item x="681"/>
        <item x="532"/>
        <item m="1" x="1292"/>
        <item m="1" x="2077"/>
        <item x="28"/>
        <item x="242"/>
        <item m="1" x="1987"/>
        <item x="890"/>
        <item x="764"/>
        <item m="1" x="2501"/>
        <item m="1" x="1919"/>
        <item x="826"/>
        <item m="1" x="1840"/>
        <item m="1" x="1331"/>
        <item m="1" x="2634"/>
        <item m="1" x="2688"/>
        <item m="1" x="1595"/>
        <item m="1" x="1621"/>
        <item m="1" x="1479"/>
        <item m="1" x="2315"/>
        <item x="297"/>
        <item m="1" x="2134"/>
        <item m="1" x="2029"/>
        <item x="589"/>
        <item x="404"/>
        <item m="1" x="2670"/>
        <item m="1" x="2249"/>
        <item m="1" x="2611"/>
        <item x="726"/>
        <item m="1" x="1625"/>
        <item m="1" x="2649"/>
        <item m="1" x="2309"/>
        <item x="914"/>
        <item m="1" x="2706"/>
        <item x="136"/>
        <item m="1" x="1635"/>
        <item m="1" x="1449"/>
        <item x="951"/>
        <item x="1140"/>
        <item m="1" x="1734"/>
        <item x="199"/>
        <item m="1" x="2098"/>
        <item x="127"/>
        <item m="1" x="1650"/>
        <item x="1079"/>
        <item x="349"/>
        <item m="1" x="2424"/>
        <item x="408"/>
        <item m="1" x="1413"/>
        <item m="1" x="2144"/>
        <item x="931"/>
        <item m="1" x="2139"/>
        <item m="1" x="1265"/>
        <item x="212"/>
        <item m="1" x="2386"/>
        <item m="1" x="1967"/>
        <item m="1" x="1851"/>
        <item m="1" x="1267"/>
        <item m="1" x="2621"/>
        <item x="531"/>
        <item x="351"/>
        <item x="792"/>
        <item x="1019"/>
        <item x="308"/>
        <item x="487"/>
        <item m="1" x="1847"/>
        <item x="1082"/>
        <item m="1" x="1346"/>
        <item m="1" x="1810"/>
        <item m="1" x="1495"/>
        <item m="1" x="1738"/>
        <item x="193"/>
        <item m="1" x="1633"/>
        <item m="1" x="2544"/>
        <item m="1" x="2585"/>
        <item x="748"/>
        <item x="512"/>
        <item m="1" x="2015"/>
        <item m="1" x="1308"/>
        <item m="1" x="2213"/>
        <item x="96"/>
        <item x="571"/>
        <item m="1" x="1741"/>
        <item m="1" x="1526"/>
        <item x="794"/>
        <item m="1" x="1905"/>
        <item x="694"/>
        <item x="244"/>
        <item x="850"/>
        <item x="1083"/>
        <item m="1" x="2525"/>
        <item m="1" x="1426"/>
        <item m="1" x="2283"/>
        <item m="1" x="1808"/>
        <item m="1" x="1319"/>
        <item x="379"/>
        <item m="1" x="1816"/>
        <item x="476"/>
        <item m="1" x="1719"/>
        <item m="1" x="2461"/>
        <item x="1084"/>
        <item m="1" x="1563"/>
        <item x="1085"/>
        <item m="1" x="2584"/>
        <item m="1" x="2140"/>
        <item x="1182"/>
        <item x="1094"/>
        <item m="1" x="1593"/>
        <item x="220"/>
        <item m="1" x="1453"/>
        <item x="1044"/>
        <item m="1" x="1454"/>
        <item x="483"/>
        <item m="1" x="2689"/>
        <item x="756"/>
        <item x="731"/>
        <item m="1" x="2286"/>
        <item x="195"/>
        <item x="1089"/>
        <item x="165"/>
        <item m="1" x="1835"/>
        <item m="1" x="2094"/>
        <item m="1" x="2565"/>
        <item m="1" x="1820"/>
        <item m="1" x="2684"/>
        <item m="1" x="2037"/>
        <item x="208"/>
        <item m="1" x="1402"/>
        <item x="115"/>
        <item m="1" x="2587"/>
        <item x="779"/>
        <item x="515"/>
        <item x="959"/>
        <item x="723"/>
        <item m="1" x="2269"/>
        <item m="1" x="2415"/>
        <item m="1" x="2154"/>
        <item x="420"/>
        <item x="262"/>
        <item x="757"/>
        <item m="1" x="2388"/>
        <item m="1" x="1757"/>
        <item m="1" x="1514"/>
        <item m="1" x="1463"/>
        <item m="1" x="1807"/>
        <item x="1093"/>
        <item m="1" x="1430"/>
        <item x="326"/>
        <item m="1" x="2070"/>
        <item x="61"/>
        <item m="1" x="2482"/>
        <item m="1" x="2243"/>
        <item x="1189"/>
        <item x="1130"/>
        <item x="1183"/>
        <item m="1" x="1898"/>
        <item x="786"/>
        <item x="1065"/>
        <item m="1" x="1999"/>
        <item m="1" x="1236"/>
        <item x="1223"/>
        <item m="1" x="2318"/>
        <item x="1171"/>
        <item m="1" x="2695"/>
        <item x="421"/>
        <item m="1" x="1862"/>
        <item m="1" x="2221"/>
        <item m="1" x="1826"/>
        <item m="1" x="2412"/>
        <item m="1" x="1897"/>
        <item m="1" x="2014"/>
        <item m="1" x="2663"/>
        <item m="1" x="1332"/>
        <item x="264"/>
        <item m="1" x="2574"/>
        <item x="1046"/>
        <item m="1" x="1909"/>
        <item m="1" x="1367"/>
        <item x="661"/>
        <item x="14"/>
        <item x="11"/>
        <item m="1" x="1681"/>
        <item m="1" x="2680"/>
        <item x="505"/>
        <item m="1" x="1686"/>
        <item m="1" x="1634"/>
        <item x="30"/>
        <item m="1" x="2522"/>
        <item m="1" x="1712"/>
        <item m="1" x="1692"/>
        <item x="649"/>
        <item m="1" x="2057"/>
        <item x="457"/>
        <item m="1" x="1782"/>
        <item x="1187"/>
        <item m="1" x="2469"/>
        <item m="1" x="2647"/>
        <item x="768"/>
        <item x="502"/>
        <item m="1" x="2052"/>
        <item m="1" x="1615"/>
        <item x="632"/>
        <item m="1" x="1461"/>
        <item m="1" x="2062"/>
        <item x="603"/>
        <item x="630"/>
        <item x="1098"/>
        <item x="382"/>
        <item x="342"/>
        <item m="1" x="2113"/>
        <item x="552"/>
        <item m="1" x="1288"/>
        <item m="1" x="1921"/>
        <item m="1" x="1891"/>
        <item m="1" x="1699"/>
        <item x="627"/>
        <item m="1" x="1639"/>
        <item x="477"/>
        <item x="710"/>
        <item x="22"/>
        <item x="561"/>
        <item x="987"/>
        <item m="1" x="2701"/>
        <item m="1" x="2002"/>
        <item x="78"/>
        <item x="724"/>
        <item x="876"/>
        <item x="374"/>
        <item m="1" x="2421"/>
        <item x="1228"/>
        <item m="1" x="1776"/>
        <item m="1" x="1499"/>
        <item x="1039"/>
        <item x="272"/>
        <item x="290"/>
        <item m="1" x="1832"/>
        <item m="1" x="1373"/>
        <item x="892"/>
        <item x="834"/>
        <item m="1" x="2703"/>
        <item m="1" x="2375"/>
        <item x="32"/>
        <item x="73"/>
        <item x="673"/>
        <item m="1" x="2450"/>
        <item x="149"/>
        <item m="1" x="2005"/>
        <item m="1" x="1517"/>
        <item x="1202"/>
        <item x="616"/>
        <item x="679"/>
        <item m="1" x="1736"/>
        <item x="572"/>
        <item x="1210"/>
        <item m="1" x="1397"/>
        <item x="1063"/>
        <item x="328"/>
        <item m="1" x="2339"/>
        <item m="1" x="2420"/>
        <item m="1" x="1382"/>
        <item m="1" x="2250"/>
        <item m="1" x="2081"/>
        <item x="542"/>
        <item m="1" x="1656"/>
        <item x="1022"/>
        <item x="332"/>
        <item x="1106"/>
        <item x="911"/>
        <item m="1" x="2479"/>
        <item x="663"/>
        <item x="677"/>
        <item m="1" x="1304"/>
        <item m="1" x="2287"/>
        <item m="1" x="2137"/>
        <item x="1128"/>
        <item x="670"/>
        <item m="1" x="1350"/>
        <item x="574"/>
        <item x="167"/>
        <item x="636"/>
        <item x="716"/>
        <item m="1" x="1403"/>
        <item m="1" x="1848"/>
        <item m="1" x="1375"/>
        <item x="179"/>
        <item m="1" x="2363"/>
        <item x="631"/>
        <item m="1" x="1944"/>
        <item x="70"/>
        <item x="1196"/>
        <item m="1" x="2718"/>
        <item m="1" x="1422"/>
        <item m="1" x="1873"/>
        <item m="1" x="1642"/>
        <item m="1" x="1505"/>
        <item m="1" x="1588"/>
        <item m="1" x="2004"/>
        <item m="1" x="1702"/>
        <item m="1" x="2478"/>
        <item x="714"/>
        <item m="1" x="1901"/>
        <item x="412"/>
        <item m="1" x="2237"/>
        <item x="305"/>
        <item x="194"/>
        <item m="1" x="2398"/>
        <item m="1" x="1988"/>
        <item m="1" x="2488"/>
        <item x="340"/>
        <item x="84"/>
        <item m="1" x="1234"/>
        <item m="1" x="2174"/>
        <item x="820"/>
        <item x="854"/>
        <item m="1" x="2080"/>
        <item m="1" x="1551"/>
        <item m="1" x="1446"/>
        <item m="1" x="2121"/>
        <item x="606"/>
        <item x="1100"/>
        <item x="1135"/>
        <item m="1" x="2231"/>
        <item x="443"/>
        <item m="1" x="2270"/>
        <item m="1" x="1811"/>
        <item x="909"/>
        <item m="1" x="1665"/>
        <item x="732"/>
        <item m="1" x="1731"/>
        <item x="503"/>
        <item m="1" x="2078"/>
        <item x="460"/>
        <item m="1" x="2367"/>
        <item m="1" x="1659"/>
        <item x="950"/>
        <item x="897"/>
        <item x="904"/>
        <item x="456"/>
        <item m="1" x="2156"/>
        <item x="883"/>
        <item m="1" x="2149"/>
        <item m="1" x="2418"/>
        <item m="1" x="2064"/>
        <item m="1" x="2096"/>
        <item m="1" x="1268"/>
        <item x="180"/>
        <item m="1" x="1894"/>
        <item m="1" x="2087"/>
        <item m="1" x="2427"/>
        <item m="1" x="2304"/>
        <item m="1" x="1608"/>
        <item x="259"/>
        <item x="816"/>
        <item x="375"/>
        <item m="1" x="1799"/>
        <item m="1" x="1498"/>
        <item x="285"/>
        <item m="1" x="2529"/>
        <item x="737"/>
        <item x="49"/>
        <item x="859"/>
        <item x="798"/>
        <item x="517"/>
        <item m="1" x="2593"/>
        <item m="1" x="2253"/>
        <item x="1109"/>
        <item x="881"/>
        <item m="1" x="1825"/>
        <item m="1" x="1253"/>
        <item m="1" x="2061"/>
        <item m="1" x="2576"/>
        <item m="1" x="1448"/>
        <item m="1" x="2179"/>
        <item x="275"/>
        <item m="1" x="2274"/>
        <item x="270"/>
        <item x="614"/>
        <item m="1" x="1437"/>
        <item x="597"/>
        <item x="537"/>
        <item m="1" x="1283"/>
        <item m="1" x="2400"/>
        <item m="1" x="2272"/>
        <item x="80"/>
        <item x="506"/>
        <item m="1" x="2036"/>
        <item m="1" x="2613"/>
        <item m="1" x="1976"/>
        <item x="102"/>
        <item m="1" x="1968"/>
        <item x="785"/>
        <item x="867"/>
        <item x="386"/>
        <item m="1" x="1964"/>
        <item x="62"/>
        <item m="1" x="2710"/>
        <item x="1112"/>
        <item m="1" x="1474"/>
        <item x="133"/>
        <item m="1" x="2146"/>
        <item x="549"/>
        <item m="1" x="2284"/>
        <item m="1" x="1874"/>
        <item x="676"/>
        <item x="1113"/>
        <item m="1" x="2672"/>
        <item x="203"/>
        <item x="1114"/>
        <item m="1" x="2577"/>
        <item m="1" x="2391"/>
        <item m="1" x="2608"/>
        <item m="1" x="1399"/>
        <item m="1" x="1880"/>
        <item x="928"/>
        <item m="1" x="2575"/>
        <item m="1" x="2024"/>
        <item x="151"/>
        <item x="74"/>
        <item x="422"/>
        <item m="1" x="1955"/>
        <item x="600"/>
        <item m="1" x="2463"/>
        <item m="1" x="2506"/>
        <item x="1125"/>
        <item m="1" x="2216"/>
        <item x="949"/>
        <item x="626"/>
        <item x="39"/>
        <item m="1" x="2048"/>
        <item m="1" x="2538"/>
        <item m="1" x="1895"/>
        <item m="1" x="1352"/>
        <item m="1" x="1833"/>
        <item x="467"/>
        <item x="665"/>
        <item m="1" x="2091"/>
        <item x="533"/>
        <item m="1" x="2627"/>
        <item x="429"/>
        <item x="9"/>
        <item x="780"/>
        <item m="1" x="2148"/>
        <item m="1" x="1943"/>
        <item m="1" x="1658"/>
        <item x="745"/>
        <item x="389"/>
        <item m="1" x="2547"/>
        <item x="849"/>
        <item x="803"/>
        <item x="1117"/>
        <item m="1" x="1450"/>
        <item m="1" x="1800"/>
        <item m="1" x="2549"/>
        <item m="1" x="2235"/>
        <item m="1" x="2693"/>
        <item m="1" x="2357"/>
        <item m="1" x="1303"/>
        <item x="1052"/>
        <item m="1" x="2500"/>
        <item x="915"/>
        <item m="1" x="2006"/>
        <item x="352"/>
        <item x="562"/>
        <item m="1" x="2124"/>
        <item x="527"/>
        <item m="1" x="1306"/>
        <item m="1" x="2218"/>
        <item m="1" x="1627"/>
        <item m="1" x="1275"/>
        <item m="1" x="1466"/>
        <item m="1" x="2356"/>
        <item x="53"/>
        <item x="20"/>
        <item m="1" x="1354"/>
        <item x="888"/>
        <item m="1" x="1290"/>
        <item m="1" x="1680"/>
        <item m="1" x="2160"/>
        <item x="1119"/>
        <item m="1" x="1727"/>
        <item m="1" x="1436"/>
        <item m="1" x="2607"/>
        <item m="1" x="2411"/>
        <item m="1" x="1982"/>
        <item x="17"/>
        <item m="1" x="2334"/>
        <item m="1" x="2302"/>
        <item m="1" x="1599"/>
        <item x="1120"/>
        <item x="534"/>
        <item x="129"/>
        <item x="759"/>
        <item m="1" x="1398"/>
        <item m="1" x="1462"/>
        <item x="121"/>
        <item x="103"/>
        <item m="1" x="1872"/>
        <item m="1" x="2673"/>
        <item x="1122"/>
        <item x="930"/>
        <item m="1" x="1528"/>
        <item x="643"/>
        <item x="401"/>
        <item m="1" x="2324"/>
        <item m="1" x="1301"/>
        <item m="1" x="1591"/>
        <item x="370"/>
        <item m="1" x="2515"/>
        <item x="526"/>
        <item x="1123"/>
        <item x="791"/>
        <item x="462"/>
        <item m="1" x="2354"/>
        <item m="1" x="1927"/>
        <item x="1124"/>
        <item m="1" x="1893"/>
        <item x="87"/>
        <item m="1" x="1600"/>
        <item m="1" x="1478"/>
        <item x="1195"/>
        <item m="1" x="1805"/>
        <item m="1" x="1249"/>
        <item x="25"/>
        <item m="1" x="1276"/>
        <item x="691"/>
        <item x="430"/>
        <item m="1" x="2326"/>
        <item m="1" x="1285"/>
        <item m="1" x="2010"/>
        <item m="1" x="2534"/>
        <item x="1097"/>
        <item m="1" x="1232"/>
        <item x="615"/>
        <item x="587"/>
        <item m="1" x="1991"/>
        <item m="1" x="1654"/>
        <item m="1" x="1411"/>
        <item x="1190"/>
        <item x="1067"/>
        <item x="790"/>
        <item x="54"/>
        <item m="1" x="2475"/>
        <item m="1" x="1657"/>
        <item x="886"/>
        <item m="1" x="1244"/>
        <item m="1" x="1522"/>
        <item m="1" x="1326"/>
        <item x="961"/>
        <item x="29"/>
        <item m="1" x="1516"/>
        <item m="1" x="1902"/>
        <item x="71"/>
        <item x="372"/>
        <item x="1227"/>
        <item x="289"/>
        <item m="1" x="2330"/>
        <item x="573"/>
        <item x="650"/>
        <item m="1" x="2041"/>
        <item x="580"/>
        <item m="1" x="1241"/>
        <item x="1178"/>
        <item m="1" x="1371"/>
        <item x="1184"/>
        <item x="152"/>
        <item m="1" x="1624"/>
        <item m="1" x="2023"/>
        <item m="1" x="2487"/>
        <item x="143"/>
        <item x="766"/>
        <item x="313"/>
        <item x="217"/>
        <item x="635"/>
        <item x="35"/>
        <item m="1" x="1584"/>
        <item m="1" x="1907"/>
        <item m="1" x="2612"/>
        <item x="646"/>
        <item m="1" x="1254"/>
        <item m="1" x="1818"/>
        <item m="1" x="2530"/>
        <item m="1" x="2668"/>
        <item x="440"/>
        <item x="414"/>
        <item x="1042"/>
        <item x="380"/>
        <item m="1" x="1544"/>
        <item m="1" x="2115"/>
        <item m="1" x="1994"/>
        <item m="1" x="1876"/>
        <item m="1" x="1494"/>
        <item x="1131"/>
        <item x="271"/>
        <item x="1132"/>
        <item m="1" x="1688"/>
        <item x="230"/>
        <item x="1133"/>
        <item x="86"/>
        <item m="1" x="2582"/>
        <item x="1148"/>
        <item x="373"/>
        <item m="1" x="2713"/>
        <item m="1" x="2642"/>
        <item m="1" x="1493"/>
        <item m="1" x="2596"/>
        <item m="1" x="2020"/>
        <item x="131"/>
        <item m="1" x="2126"/>
        <item m="1" x="2682"/>
        <item x="1170"/>
        <item m="1" x="2114"/>
        <item m="1" x="2026"/>
        <item x="294"/>
        <item x="463"/>
        <item m="1" x="2328"/>
        <item x="1206"/>
        <item x="1136"/>
        <item x="1055"/>
        <item m="1" x="1966"/>
        <item x="1137"/>
        <item m="1" x="1781"/>
        <item x="286"/>
        <item m="1" x="1380"/>
        <item x="1056"/>
        <item m="1" x="1827"/>
        <item m="1" x="2389"/>
        <item x="556"/>
        <item m="1" x="2571"/>
        <item m="1" x="1959"/>
        <item x="1057"/>
        <item x="1058"/>
        <item m="1" x="2651"/>
        <item m="1" x="1567"/>
        <item m="1" x="2727"/>
        <item x="1059"/>
        <item m="1" x="1300"/>
        <item x="1138"/>
        <item x="1011"/>
        <item x="617"/>
        <item x="415"/>
        <item x="884"/>
        <item m="1" x="1801"/>
        <item m="1" x="2678"/>
        <item x="810"/>
        <item m="1" x="2255"/>
        <item m="1" x="1951"/>
        <item m="1" x="2637"/>
        <item m="1" x="1235"/>
        <item m="1" x="1343"/>
        <item m="1" x="2628"/>
        <item m="1" x="2173"/>
        <item m="1" x="1568"/>
        <item x="489"/>
        <item x="347"/>
        <item m="1" x="1324"/>
        <item x="899"/>
        <item m="1" x="1467"/>
        <item m="1" x="2108"/>
        <item m="1" x="2483"/>
        <item x="861"/>
        <item m="1" x="1414"/>
        <item x="1060"/>
        <item m="1" x="1780"/>
        <item m="1" x="2349"/>
        <item m="1" x="2428"/>
        <item m="1" x="2122"/>
        <item m="1" x="2184"/>
        <item x="701"/>
        <item x="1139"/>
        <item x="800"/>
        <item x="1010"/>
        <item x="303"/>
        <item x="541"/>
        <item m="1" x="2050"/>
        <item m="1" x="1452"/>
        <item x="1141"/>
        <item m="1" x="2685"/>
        <item m="1" x="1281"/>
        <item m="1" x="1937"/>
        <item m="1" x="1604"/>
        <item m="1" x="2711"/>
        <item m="1" x="2028"/>
        <item x="638"/>
        <item x="734"/>
        <item m="1" x="1854"/>
        <item m="1" x="1695"/>
        <item m="1" x="1502"/>
        <item x="942"/>
        <item m="1" x="1428"/>
        <item x="618"/>
        <item m="1" x="1338"/>
        <item x="215"/>
        <item m="1" x="2060"/>
        <item x="1142"/>
        <item m="1" x="1590"/>
        <item x="402"/>
        <item x="144"/>
        <item x="1081"/>
        <item m="1" x="2056"/>
        <item m="1" x="2437"/>
        <item x="47"/>
        <item m="1" x="2346"/>
        <item x="895"/>
        <item m="1" x="1671"/>
        <item m="1" x="2467"/>
        <item m="1" x="2300"/>
        <item m="1" x="1931"/>
        <item m="1" x="1828"/>
        <item x="187"/>
        <item x="688"/>
        <item m="1" x="1916"/>
        <item x="711"/>
        <item m="1" x="2477"/>
        <item m="1" x="2559"/>
        <item m="1" x="1602"/>
        <item m="1" x="1535"/>
        <item m="1" x="1809"/>
        <item x="1144"/>
        <item x="24"/>
        <item m="1" x="2558"/>
        <item m="1" x="1973"/>
        <item m="1" x="1875"/>
        <item m="1" x="2686"/>
        <item m="1" x="2396"/>
        <item m="1" x="2210"/>
        <item m="1" x="1662"/>
        <item m="1" x="2539"/>
        <item x="1145"/>
        <item x="306"/>
        <item m="1" x="2560"/>
        <item m="1" x="1771"/>
        <item m="1" x="2117"/>
        <item x="1220"/>
        <item m="1" x="2510"/>
        <item x="1146"/>
        <item x="720"/>
        <item m="1" x="2183"/>
        <item m="1" x="2205"/>
        <item m="1" x="1617"/>
        <item m="1" x="2033"/>
        <item x="392"/>
        <item m="1" x="1518"/>
        <item x="191"/>
        <item x="933"/>
        <item m="1" x="2105"/>
        <item x="522"/>
        <item m="1" x="2125"/>
        <item x="1147"/>
        <item x="1174"/>
        <item x="1149"/>
        <item m="1" x="1589"/>
        <item x="371"/>
        <item m="1" x="2352"/>
        <item x="905"/>
        <item m="1" x="2209"/>
        <item m="1" x="2431"/>
        <item x="777"/>
        <item m="1" x="2193"/>
        <item x="1049"/>
        <item x="750"/>
        <item m="1" x="2038"/>
        <item m="1" x="2646"/>
        <item m="1" x="2517"/>
        <item x="751"/>
        <item x="808"/>
        <item m="1" x="2337"/>
        <item x="135"/>
        <item m="1" x="1844"/>
        <item m="1" x="1652"/>
        <item m="1" x="1546"/>
        <item m="1" x="2338"/>
        <item m="1" x="1415"/>
        <item x="309"/>
        <item m="1" x="1922"/>
        <item x="568"/>
        <item m="1" x="2076"/>
        <item m="1" x="1552"/>
        <item m="1" x="2225"/>
        <item x="1150"/>
        <item m="1" x="1261"/>
        <item x="860"/>
        <item m="1" x="1710"/>
        <item m="1" x="2426"/>
        <item m="1" x="2245"/>
        <item m="1" x="1278"/>
        <item x="1013"/>
        <item x="1152"/>
        <item m="1" x="1442"/>
        <item m="1" x="2068"/>
        <item x="687"/>
        <item m="1" x="1954"/>
        <item x="547"/>
        <item m="1" x="2442"/>
        <item x="705"/>
        <item x="410"/>
        <item m="1" x="2214"/>
        <item m="1" x="1797"/>
        <item m="1" x="2136"/>
        <item x="698"/>
        <item x="364"/>
        <item x="1153"/>
        <item x="908"/>
        <item m="1" x="1737"/>
        <item m="1" x="1790"/>
        <item x="92"/>
        <item m="1" x="1620"/>
        <item m="1" x="1570"/>
        <item m="1" x="2145"/>
        <item x="89"/>
        <item x="539"/>
        <item m="1" x="1391"/>
        <item x="551"/>
        <item x="336"/>
        <item m="1" x="2462"/>
        <item m="1" x="1325"/>
        <item m="1" x="1475"/>
        <item x="435"/>
        <item m="1" x="1317"/>
        <item x="778"/>
        <item x="81"/>
        <item m="1" x="2206"/>
        <item x="1156"/>
        <item m="1" x="2226"/>
        <item m="1" x="1619"/>
        <item m="1" x="1329"/>
        <item m="1" x="1986"/>
        <item x="1157"/>
        <item m="1" x="1814"/>
        <item m="1" x="1574"/>
        <item m="1" x="2664"/>
        <item x="725"/>
        <item m="1" x="2042"/>
        <item m="1" x="1598"/>
        <item m="1" x="1294"/>
        <item x="345"/>
        <item m="1" x="1408"/>
        <item x="1158"/>
        <item m="1" x="2239"/>
        <item m="1" x="1416"/>
        <item m="1" x="1549"/>
        <item x="721"/>
        <item m="1" x="1334"/>
        <item m="1" x="2073"/>
        <item x="432"/>
        <item x="255"/>
        <item x="671"/>
        <item m="1" x="2336"/>
        <item m="1" x="2022"/>
        <item m="1" x="1409"/>
        <item m="1" x="1752"/>
        <item x="1159"/>
        <item m="1" x="1788"/>
        <item x="1160"/>
        <item m="1" x="2712"/>
        <item m="1" x="2653"/>
        <item x="319"/>
        <item x="1161"/>
        <item x="1162"/>
        <item x="692"/>
        <item m="1" x="2579"/>
        <item x="317"/>
        <item m="1" x="1715"/>
        <item m="1" x="1787"/>
        <item x="584"/>
        <item x="682"/>
        <item m="1" x="1998"/>
        <item x="686"/>
        <item x="1012"/>
        <item m="1" x="1745"/>
        <item x="697"/>
        <item m="1" x="2021"/>
        <item m="1" x="1996"/>
        <item x="788"/>
        <item m="1" x="1410"/>
        <item x="300"/>
        <item m="1" x="2267"/>
        <item x="699"/>
        <item x="398"/>
        <item x="770"/>
        <item m="1" x="1697"/>
        <item x="471"/>
        <item x="376"/>
        <item m="1" x="2542"/>
        <item m="1" x="2285"/>
        <item x="166"/>
        <item m="1" x="2660"/>
        <item x="1163"/>
        <item m="1" x="2645"/>
        <item m="1" x="2717"/>
        <item m="1" x="1280"/>
        <item m="1" x="1961"/>
        <item m="1" x="2258"/>
        <item x="738"/>
        <item m="1" x="1942"/>
        <item m="1" x="2599"/>
        <item m="1" x="2474"/>
        <item x="204"/>
        <item m="1" x="2499"/>
        <item m="1" x="1932"/>
        <item m="1" x="2594"/>
        <item m="1" x="2624"/>
        <item m="1" x="2244"/>
        <item x="825"/>
        <item m="1" x="2625"/>
        <item m="1" x="1556"/>
        <item x="113"/>
        <item m="1" x="1845"/>
        <item x="796"/>
        <item m="1" x="2046"/>
        <item m="1" x="2297"/>
        <item x="529"/>
        <item x="848"/>
        <item m="1" x="2271"/>
        <item m="1" x="1345"/>
        <item m="1" x="1503"/>
        <item x="323"/>
        <item x="1165"/>
        <item x="283"/>
        <item m="1" x="1605"/>
        <item m="1" x="1870"/>
        <item x="480"/>
        <item m="1" x="1613"/>
        <item m="1" x="2570"/>
        <item m="1" x="1913"/>
        <item m="1" x="1649"/>
        <item x="1193"/>
        <item m="1" x="1730"/>
        <item m="1" x="2035"/>
        <item m="1" x="1700"/>
        <item m="1" x="1488"/>
        <item x="390"/>
        <item x="333"/>
        <item m="1" x="1614"/>
        <item m="1" x="1936"/>
        <item x="178"/>
        <item m="1" x="2709"/>
        <item m="1" x="1679"/>
        <item x="1166"/>
        <item x="229"/>
        <item m="1" x="2520"/>
        <item m="1" x="1849"/>
        <item m="1" x="2151"/>
        <item x="2"/>
        <item x="45"/>
        <item m="1" x="1815"/>
        <item m="1" x="2248"/>
        <item m="1" x="1601"/>
        <item m="1" x="2176"/>
        <item x="76"/>
        <item m="1" x="1723"/>
        <item m="1" x="2383"/>
        <item m="1" x="1388"/>
        <item x="728"/>
        <item x="1168"/>
        <item m="1" x="1941"/>
        <item m="1" x="1537"/>
        <item m="1" x="1395"/>
        <item x="377"/>
        <item m="1" x="2429"/>
        <item m="1" x="2617"/>
        <item x="799"/>
        <item x="453"/>
        <item x="753"/>
        <item m="1" x="2109"/>
        <item m="1" x="2638"/>
        <item x="889"/>
        <item m="1" x="1975"/>
        <item m="1" x="1914"/>
        <item x="1225"/>
        <item m="1" x="1455"/>
        <item x="360"/>
        <item x="660"/>
        <item m="1" x="1935"/>
        <item x="108"/>
        <item x="1222"/>
        <item x="923"/>
        <item m="1" x="1992"/>
        <item x="247"/>
        <item m="1" x="2369"/>
        <item m="1" x="2419"/>
        <item m="1" x="1239"/>
        <item x="304"/>
        <item x="873"/>
        <item m="1" x="2387"/>
        <item x="621"/>
        <item x="258"/>
        <item x="896"/>
        <item x="1074"/>
        <item m="1" x="1264"/>
        <item x="1075"/>
        <item m="1" x="1482"/>
        <item m="1" x="2404"/>
        <item m="1" x="2674"/>
        <item m="1" x="2620"/>
        <item m="1" x="1279"/>
        <item m="1" x="1480"/>
        <item x="494"/>
        <item x="1207"/>
        <item m="1" x="1721"/>
        <item m="1" x="1443"/>
        <item x="805"/>
        <item x="513"/>
        <item m="1" x="1297"/>
        <item m="1" x="2107"/>
        <item x="1076"/>
        <item m="1" x="2654"/>
        <item m="1" x="2652"/>
        <item m="1" x="1530"/>
        <item m="1" x="1724"/>
        <item m="1" x="2677"/>
        <item x="528"/>
        <item m="1" x="1950"/>
        <item m="1" x="1314"/>
        <item m="1" x="1587"/>
        <item m="1" x="2379"/>
        <item m="1" x="1729"/>
        <item m="1" x="2380"/>
        <item x="200"/>
        <item m="1" x="2001"/>
        <item m="1" x="2085"/>
        <item m="1" x="2228"/>
        <item x="916"/>
        <item m="1" x="2410"/>
        <item x="387"/>
        <item x="339"/>
        <item m="1" x="2609"/>
        <item m="1" x="1434"/>
        <item m="1" x="1491"/>
        <item m="1" x="1775"/>
        <item x="1078"/>
        <item x="684"/>
        <item m="1" x="2556"/>
        <item m="1" x="1580"/>
        <item m="1" x="1545"/>
        <item x="801"/>
        <item x="555"/>
        <item x="41"/>
        <item m="1" x="1323"/>
        <item m="1" x="1774"/>
        <item m="1" x="2724"/>
        <item x="965"/>
        <item x="658"/>
        <item m="1" x="1251"/>
        <item x="182"/>
        <item x="233"/>
        <item x="122"/>
        <item x="450"/>
        <item m="1" x="2169"/>
        <item x="384"/>
        <item m="1" x="2332"/>
        <item x="1077"/>
        <item m="1" x="1748"/>
        <item x="924"/>
        <item m="1" x="1629"/>
        <item x="478"/>
        <item m="1" x="2543"/>
        <item x="311"/>
        <item m="1" x="1468"/>
        <item m="1" x="2622"/>
        <item m="1" x="2306"/>
        <item m="1" x="1315"/>
        <item m="1" x="1606"/>
        <item m="1" x="1958"/>
        <item x="1080"/>
        <item x="1181"/>
        <item m="1" x="1337"/>
        <item m="1" x="1510"/>
        <item x="906"/>
        <item m="1" x="1812"/>
        <item x="538"/>
        <item m="1" x="1910"/>
        <item x="273"/>
        <item m="1" x="2511"/>
        <item x="355"/>
        <item m="1" x="2335"/>
        <item m="1" x="1743"/>
        <item x="397"/>
        <item x="393"/>
        <item x="1107"/>
        <item m="1" x="2401"/>
        <item x="147"/>
        <item m="1" x="2495"/>
        <item m="1" x="2054"/>
        <item m="1" x="1784"/>
        <item x="1048"/>
        <item m="1" x="2720"/>
        <item x="280"/>
        <item m="1" x="2219"/>
        <item m="1" x="1252"/>
        <item m="1" x="1421"/>
        <item x="836"/>
        <item x="739"/>
        <item m="1" x="1607"/>
        <item m="1" x="1444"/>
        <item x="1115"/>
        <item x="190"/>
        <item x="543"/>
        <item m="1" x="1484"/>
        <item m="1" x="2095"/>
        <item m="1" x="1906"/>
        <item m="1" x="1571"/>
        <item m="1" x="2127"/>
        <item m="1" x="2402"/>
        <item m="1" x="1952"/>
        <item x="696"/>
        <item x="181"/>
        <item m="1" x="1366"/>
        <item m="1" x="2566"/>
        <item x="1050"/>
        <item m="1" x="1970"/>
        <item m="1" x="2177"/>
        <item m="1" x="1783"/>
        <item x="1212"/>
        <item m="1" x="1525"/>
        <item m="1" x="1597"/>
        <item m="1" x="1643"/>
        <item m="1" x="2353"/>
        <item m="1" x="2715"/>
        <item m="1" x="2687"/>
        <item m="1" x="2236"/>
        <item m="1" x="2569"/>
        <item x="843"/>
        <item m="1" x="2281"/>
        <item x="762"/>
        <item m="1" x="2445"/>
        <item m="1" x="2361"/>
        <item m="1" x="1576"/>
        <item m="1" x="1340"/>
        <item x="1103"/>
        <item m="1" x="2040"/>
        <item m="1" x="2319"/>
        <item m="1" x="1773"/>
        <item m="1" x="1684"/>
        <item m="1" x="1796"/>
        <item m="1" x="1610"/>
        <item m="1" x="1763"/>
        <item x="870"/>
        <item x="75"/>
        <item x="1127"/>
        <item x="260"/>
        <item m="1" x="2260"/>
        <item x="468"/>
        <item m="1" x="1706"/>
        <item m="1" x="2189"/>
        <item m="1" x="2533"/>
        <item m="1" x="2053"/>
        <item x="1169"/>
        <item x="419"/>
        <item m="1" x="2059"/>
        <item x="1185"/>
        <item m="1" x="1515"/>
        <item x="164"/>
        <item m="1" x="1631"/>
        <item m="1" x="1903"/>
        <item x="1208"/>
        <item m="1" x="2257"/>
        <item m="1" x="2531"/>
        <item x="416"/>
        <item m="1" x="1965"/>
        <item m="1" x="1286"/>
        <item x="225"/>
        <item m="1" x="2406"/>
        <item m="1" x="1678"/>
        <item x="1045"/>
        <item m="1" x="2066"/>
        <item x="1164"/>
        <item x="579"/>
        <item x="622"/>
        <item x="134"/>
        <item x="36"/>
        <item m="1" x="1744"/>
        <item x="161"/>
        <item m="1" x="2690"/>
        <item m="1" x="2247"/>
        <item x="57"/>
        <item m="1" x="1277"/>
        <item m="1" x="2196"/>
        <item x="1209"/>
        <item x="540"/>
        <item m="1" x="1690"/>
        <item x="594"/>
        <item m="1" x="1714"/>
        <item m="1" x="1819"/>
        <item m="1" x="2589"/>
        <item m="1" x="2635"/>
        <item x="730"/>
        <item m="1" x="1451"/>
        <item m="1" x="1890"/>
        <item x="1009"/>
        <item m="1" x="1534"/>
        <item x="866"/>
        <item m="1" x="2485"/>
        <item m="1" x="2471"/>
        <item x="917"/>
        <item m="1" x="2448"/>
        <item m="1" x="2200"/>
        <item x="891"/>
        <item x="1087"/>
        <item m="1" x="2390"/>
        <item x="1199"/>
        <item x="1104"/>
        <item x="795"/>
        <item x="830"/>
        <item m="1" x="1381"/>
        <item m="1" x="1263"/>
        <item x="110"/>
        <item x="18"/>
        <item m="1" x="2601"/>
        <item m="1" x="1458"/>
        <item m="1" x="2655"/>
        <item x="847"/>
        <item m="1" x="2194"/>
        <item m="1" x="1672"/>
        <item x="1214"/>
        <item x="657"/>
        <item x="824"/>
        <item m="1" x="2532"/>
        <item m="1" x="2497"/>
        <item x="822"/>
        <item x="855"/>
        <item m="1" x="2381"/>
        <item m="1" x="2441"/>
        <item x="620"/>
        <item x="341"/>
        <item m="1" x="2564"/>
        <item x="1090"/>
        <item m="1" x="1655"/>
        <item x="299"/>
        <item x="263"/>
        <item x="840"/>
        <item x="1191"/>
        <item m="1" x="1969"/>
        <item m="1" x="2171"/>
        <item m="1" x="1899"/>
        <item m="1" x="2188"/>
        <item m="1" x="1683"/>
        <item m="1" x="1322"/>
        <item m="1" x="2489"/>
        <item m="1" x="2201"/>
        <item m="1" x="2278"/>
        <item m="1" x="2583"/>
        <item x="218"/>
        <item m="1" x="2097"/>
        <item x="1173"/>
        <item m="1" x="1561"/>
        <item x="1105"/>
        <item m="1" x="1368"/>
        <item x="452"/>
        <item m="1" x="2600"/>
        <item m="1" x="1881"/>
        <item x="1172"/>
        <item m="1" x="1578"/>
        <item x="1040"/>
        <item x="287"/>
        <item m="1" x="2341"/>
        <item x="837"/>
        <item m="1" x="1963"/>
        <item m="1" x="1609"/>
        <item m="1" x="1859"/>
        <item m="1" x="2074"/>
        <item x="554"/>
        <item x="1108"/>
        <item x="353"/>
        <item m="1" x="2166"/>
        <item m="1" x="1962"/>
        <item x="1088"/>
        <item x="158"/>
        <item m="1" x="2116"/>
        <item m="1" x="2507"/>
        <item m="1" x="1543"/>
        <item m="1" x="1357"/>
        <item x="1054"/>
        <item m="1" x="1274"/>
        <item x="68"/>
        <item x="383"/>
        <item x="185"/>
        <item x="1061"/>
        <item m="1" x="2170"/>
        <item m="1" x="1293"/>
        <item x="154"/>
        <item x="459"/>
        <item x="1096"/>
        <item x="838"/>
        <item m="1" x="1291"/>
        <item m="1" x="2697"/>
        <item x="1129"/>
        <item x="325"/>
        <item x="183"/>
        <item m="1" x="2192"/>
        <item x="249"/>
        <item m="1" x="2446"/>
        <item x="148"/>
        <item x="1179"/>
        <item x="130"/>
        <item m="1" x="2008"/>
        <item m="1" x="1465"/>
        <item x="666"/>
        <item x="1121"/>
        <item x="823"/>
        <item m="1" x="1997"/>
        <item m="1" x="2466"/>
        <item m="1" x="1470"/>
        <item x="1213"/>
        <item m="1" x="2079"/>
        <item x="839"/>
        <item m="1" x="2344"/>
        <item m="1" x="2110"/>
        <item x="1043"/>
        <item x="819"/>
        <item m="1" x="1296"/>
        <item m="1" x="2012"/>
        <item m="1" x="1925"/>
        <item x="1201"/>
        <item x="369"/>
        <item m="1" x="2322"/>
        <item m="1" x="2562"/>
        <item x="1175"/>
        <item m="1" x="2432"/>
        <item x="668"/>
        <item x="765"/>
        <item x="1091"/>
        <item x="209"/>
        <item x="301"/>
        <item x="637"/>
        <item x="177"/>
        <item m="1" x="2614"/>
        <item x="1086"/>
        <item x="1069"/>
        <item m="1" x="2563"/>
        <item m="1" x="2586"/>
        <item m="1" x="1555"/>
        <item m="1" x="2518"/>
        <item m="1" x="2449"/>
        <item x="423"/>
        <item x="829"/>
        <item x="63"/>
        <item m="1" x="1758"/>
        <item m="1" x="1929"/>
        <item m="1" x="1802"/>
        <item m="1" x="1855"/>
        <item m="1" x="2090"/>
        <item x="1110"/>
        <item x="852"/>
        <item m="1" x="1630"/>
        <item x="400"/>
        <item m="1" x="2268"/>
        <item x="1167"/>
        <item m="1" x="1259"/>
        <item m="1" x="2307"/>
        <item m="1" x="1918"/>
        <item x="409"/>
        <item m="1" x="1540"/>
        <item m="1" x="2598"/>
        <item m="1" x="2508"/>
        <item m="1" x="2230"/>
        <item m="1" x="1257"/>
        <item x="713"/>
        <item m="1" x="2254"/>
        <item x="479"/>
        <item x="858"/>
        <item m="1" x="1666"/>
        <item m="1" x="1860"/>
        <item m="1" x="1447"/>
        <item x="1224"/>
        <item x="763"/>
        <item x="1"/>
        <item m="1" x="2030"/>
        <item m="1" x="2581"/>
        <item m="1" x="2342"/>
        <item m="1" x="1824"/>
        <item x="173"/>
        <item x="960"/>
        <item x="1219"/>
        <item m="1" x="1582"/>
        <item m="1" x="2293"/>
        <item m="1" x="1884"/>
        <item m="1" x="1762"/>
        <item m="1" x="1558"/>
        <item m="1" x="1915"/>
        <item x="407"/>
        <item x="559"/>
        <item x="504"/>
        <item m="1" x="2089"/>
        <item x="192"/>
        <item x="274"/>
        <item m="1" x="1995"/>
        <item m="1" x="2340"/>
        <item x="388"/>
        <item x="918"/>
        <item m="1" x="1971"/>
        <item m="1" x="2187"/>
        <item x="772"/>
        <item m="1" x="2138"/>
        <item x="604"/>
        <item x="607"/>
        <item m="1" x="2472"/>
        <item m="1" x="1888"/>
        <item m="1" x="2263"/>
        <item x="1226"/>
        <item m="1" x="1318"/>
        <item x="1099"/>
        <item m="1" x="2392"/>
        <item x="669"/>
        <item x="160"/>
        <item x="1066"/>
        <item m="1" x="1459"/>
        <item x="869"/>
        <item x="469"/>
        <item x="497"/>
        <item m="1" x="2088"/>
        <item x="647"/>
        <item x="169"/>
        <item x="5"/>
        <item x="815"/>
        <item m="1" x="1405"/>
        <item x="602"/>
        <item m="1" x="1904"/>
        <item x="436"/>
        <item x="599"/>
        <item m="1" x="2550"/>
        <item x="107"/>
        <item m="1" x="2034"/>
        <item x="322"/>
        <item x="939"/>
        <item m="1" x="1769"/>
        <item m="1" x="2099"/>
        <item x="922"/>
        <item x="120"/>
        <item m="1" x="1877"/>
        <item m="1" x="2382"/>
        <item x="585"/>
        <item m="1" x="2371"/>
        <item m="1" x="2546"/>
        <item m="1" x="1611"/>
        <item m="1" x="1356"/>
        <item m="1" x="2238"/>
        <item m="1" x="2440"/>
        <item x="493"/>
        <item x="491"/>
        <item m="1" x="1272"/>
        <item m="1" x="2163"/>
        <item m="1" x="1923"/>
        <item m="1" x="1347"/>
        <item x="581"/>
        <item x="913"/>
        <item m="1" x="2131"/>
        <item x="104"/>
        <item x="755"/>
        <item x="1068"/>
        <item x="261"/>
        <item x="736"/>
        <item x="277"/>
        <item x="1154"/>
        <item m="1" x="2009"/>
        <item m="1" x="2086"/>
        <item m="1" x="2308"/>
        <item m="1" x="1834"/>
        <item x="1204"/>
        <item x="226"/>
        <item x="828"/>
        <item x="357"/>
        <item m="1" x="1739"/>
        <item m="1" x="1740"/>
        <item m="1" x="1372"/>
        <item x="243"/>
        <item x="330"/>
        <item m="1" x="1401"/>
        <item x="500"/>
        <item x="157"/>
        <item x="853"/>
        <item m="1" x="2273"/>
        <item m="1" x="2161"/>
        <item x="288"/>
        <item m="1" x="1472"/>
        <item x="1217"/>
        <item x="359"/>
        <item m="1" x="2413"/>
        <item m="1" x="2162"/>
        <item m="1" x="1439"/>
        <item m="1" x="2296"/>
        <item m="1" x="2282"/>
        <item m="1" x="1917"/>
        <item m="1" x="1353"/>
        <item x="153"/>
        <item x="91"/>
        <item x="1229"/>
        <item x="123"/>
        <item m="1" x="1858"/>
        <item m="1" x="1984"/>
        <item m="1" x="2224"/>
        <item m="1" x="2659"/>
        <item x="706"/>
        <item m="1" x="1476"/>
        <item m="1" x="1822"/>
        <item x="902"/>
        <item x="324"/>
        <item m="1" x="2455"/>
        <item m="1" x="1565"/>
        <item x="567"/>
        <item m="1" x="2049"/>
        <item x="678"/>
        <item m="1" x="1896"/>
        <item m="1" x="2362"/>
        <item m="1" x="1460"/>
        <item m="1" x="2185"/>
        <item x="546"/>
        <item x="925"/>
        <item m="1" x="2641"/>
        <item x="335"/>
        <item m="1" x="1846"/>
        <item m="1" x="1490"/>
        <item m="1" x="1645"/>
        <item m="1" x="1777"/>
        <item x="132"/>
        <item x="329"/>
        <item x="1002"/>
        <item x="563"/>
        <item x="957"/>
        <item m="1" x="2393"/>
        <item x="59"/>
        <item m="1" x="1233"/>
        <item m="1" x="1342"/>
        <item x="413"/>
        <item x="175"/>
        <item m="1" x="2572"/>
        <item m="1" x="1521"/>
        <item m="1" x="1592"/>
        <item x="276"/>
        <item m="1" x="1256"/>
        <item x="4"/>
        <item m="1" x="1618"/>
        <item m="1" x="2595"/>
        <item m="1" x="1547"/>
        <item m="1" x="1298"/>
        <item m="1" x="1869"/>
        <item m="1" x="1648"/>
        <item m="1" x="2168"/>
        <item m="1" x="2288"/>
        <item x="448"/>
        <item m="1" x="1742"/>
        <item x="338"/>
        <item m="1" x="2164"/>
        <item m="1" x="1632"/>
        <item m="1" x="1693"/>
        <item x="417"/>
        <item m="1" x="1933"/>
        <item x="266"/>
        <item x="254"/>
        <item m="1" x="1831"/>
        <item x="752"/>
        <item x="833"/>
        <item m="1" x="1240"/>
        <item x="564"/>
        <item m="1" x="2643"/>
        <item m="1" x="2541"/>
        <item x="241"/>
        <item x="809"/>
        <item x="566"/>
        <item m="1" x="1506"/>
        <item x="1143"/>
        <item m="1" x="2496"/>
        <item m="1" x="1948"/>
        <item x="776"/>
        <item x="934"/>
        <item m="1" x="2211"/>
        <item x="125"/>
        <item x="482"/>
        <item x="842"/>
        <item x="318"/>
        <item m="1" x="1711"/>
        <item m="1" x="2640"/>
        <item x="126"/>
        <item m="1" x="1313"/>
        <item x="279"/>
        <item x="591"/>
        <item x="0"/>
        <item m="1" x="1562"/>
        <item m="1" x="1524"/>
        <item m="1" x="2606"/>
        <item m="1" x="1687"/>
        <item x="704"/>
        <item m="1" x="2425"/>
        <item x="1062"/>
        <item x="958"/>
        <item x="610"/>
        <item x="586"/>
        <item x="367"/>
        <item m="1" x="1889"/>
        <item x="27"/>
        <item m="1" x="1504"/>
        <item m="1" x="2111"/>
        <item m="1" x="1843"/>
        <item m="1" x="1520"/>
        <item m="1" x="2025"/>
        <item m="1" x="1507"/>
        <item m="1" x="2650"/>
        <item x="48"/>
        <item m="1" x="2639"/>
        <item x="760"/>
        <item x="901"/>
        <item x="1102"/>
        <item m="1" x="2204"/>
        <item x="955"/>
        <item m="1" x="2275"/>
        <item m="1" x="2374"/>
        <item x="545"/>
        <item x="945"/>
        <item x="1180"/>
        <item m="1" x="2435"/>
        <item m="1" x="1638"/>
        <item x="495"/>
        <item x="962"/>
        <item x="434"/>
        <item m="1" x="1928"/>
        <item m="1" x="2714"/>
        <item x="864"/>
        <item m="1" x="2540"/>
        <item m="1" x="1489"/>
        <item x="207"/>
        <item m="1" x="2644"/>
        <item m="1" x="2636"/>
        <item m="1" x="1553"/>
        <item m="1" x="2665"/>
        <item x="851"/>
        <item x="1197"/>
        <item m="1" x="2408"/>
        <item m="1" x="1560"/>
        <item m="1" x="1383"/>
        <item m="1" x="1440"/>
        <item x="548"/>
        <item x="817"/>
        <item x="257"/>
        <item x="42"/>
        <item m="1" x="1486"/>
        <item m="1" x="1746"/>
        <item x="281"/>
        <item x="767"/>
        <item x="954"/>
        <item m="1" x="2207"/>
        <item x="64"/>
        <item x="475"/>
        <item x="775"/>
        <item x="835"/>
        <item x="845"/>
        <item m="1" x="1361"/>
        <item x="1198"/>
        <item x="623"/>
        <item x="236"/>
        <item x="1211"/>
        <item x="530"/>
        <item x="821"/>
        <item m="1" x="2112"/>
        <item m="1" x="1838"/>
        <item x="1101"/>
        <item x="395"/>
        <item m="1" x="1533"/>
        <item x="320"/>
        <item x="128"/>
        <item x="196"/>
        <item m="1" x="1842"/>
        <item m="1" x="1385"/>
        <item x="437"/>
        <item x="1151"/>
        <item m="1" x="1496"/>
        <item m="1" x="2417"/>
        <item m="1" x="1682"/>
        <item m="1" x="2348"/>
        <item m="1" x="2152"/>
        <item m="1" x="1250"/>
        <item x="880"/>
        <item m="1" x="2604"/>
        <item m="1" x="2568"/>
        <item m="1" x="2182"/>
        <item m="1" x="1974"/>
        <item x="159"/>
        <item x="727"/>
        <item m="1" x="1753"/>
        <item x="981"/>
        <item x="1221"/>
        <item x="344"/>
        <item x="119"/>
        <item x="804"/>
        <item m="1" x="2512"/>
        <item m="1" x="2494"/>
        <item x="228"/>
        <item x="378"/>
        <item x="609"/>
        <item m="1" x="1485"/>
        <item x="37"/>
        <item m="1" x="2493"/>
        <item m="1" x="2459"/>
        <item x="978"/>
        <item m="1" x="2698"/>
        <item x="947"/>
        <item m="1" x="2240"/>
        <item x="496"/>
        <item m="1" x="1550"/>
        <item m="1" x="2716"/>
        <item x="605"/>
        <item x="966"/>
        <item m="1" x="1756"/>
        <item m="1" x="2481"/>
        <item x="56"/>
        <item x="655"/>
        <item x="356"/>
        <item x="885"/>
        <item x="938"/>
        <item m="1" x="2329"/>
        <item m="1" x="1806"/>
        <item m="1" x="1330"/>
        <item x="23"/>
        <item x="608"/>
        <item m="1" x="1585"/>
        <item m="1" x="1531"/>
        <item m="1" x="2597"/>
        <item m="1" x="1456"/>
        <item m="1" x="1852"/>
        <item x="953"/>
        <item x="964"/>
        <item m="1" x="2545"/>
        <item x="612"/>
        <item x="582"/>
        <item m="1" x="1424"/>
        <item x="99"/>
        <item x="651"/>
        <item x="77"/>
        <item m="1" x="2261"/>
        <item m="1" x="1230"/>
        <item x="592"/>
        <item x="65"/>
        <item m="1" x="1713"/>
        <item m="1" x="1464"/>
        <item x="1126"/>
        <item x="251"/>
        <item x="498"/>
        <item m="1" x="1321"/>
        <item m="1" x="1786"/>
        <item m="1" x="2395"/>
        <item m="1" x="2290"/>
        <item x="188"/>
        <item m="1" x="2656"/>
        <item x="488"/>
        <item m="1" x="2133"/>
        <item m="1" x="2681"/>
        <item m="1" x="1335"/>
        <item m="1" x="2280"/>
        <item x="937"/>
        <item m="1" x="2451"/>
        <item m="1" x="2423"/>
        <item m="1" x="2629"/>
        <item m="1" x="2242"/>
        <item x="331"/>
        <item m="1" x="2458"/>
        <item x="525"/>
        <item x="773"/>
        <item m="1" x="1242"/>
        <item x="1095"/>
        <item m="1" x="2331"/>
        <item x="944"/>
        <item m="1" x="2561"/>
        <item m="1" x="2661"/>
        <item m="1" x="2317"/>
        <item x="253"/>
        <item m="1" x="1878"/>
        <item x="354"/>
        <item x="509"/>
        <item x="569"/>
        <item x="1188"/>
        <item m="1" x="1575"/>
        <item m="1" x="1469"/>
        <item x="232"/>
        <item x="441"/>
        <item x="789"/>
        <item x="66"/>
        <item x="240"/>
        <item m="1" x="2376"/>
        <item x="624"/>
        <item x="105"/>
        <item x="761"/>
        <item m="1" x="1837"/>
        <item m="1" x="1364"/>
        <item m="1" x="1508"/>
        <item m="1" x="2299"/>
        <item m="1" x="1949"/>
        <item x="1205"/>
        <item x="1200"/>
        <item m="1" x="2502"/>
        <item m="1" x="1759"/>
        <item x="222"/>
        <item m="1" x="1419"/>
        <item m="1" x="2490"/>
        <item x="142"/>
        <item m="1" x="1407"/>
        <item m="1" x="1993"/>
        <item x="278"/>
        <item x="40"/>
        <item x="26"/>
        <item x="464"/>
        <item x="449"/>
        <item m="1" x="2215"/>
        <item x="150"/>
        <item x="900"/>
        <item x="234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x="5"/>
        <item x="4"/>
        <item x="2"/>
        <item x="3"/>
        <item x="0"/>
        <item x="7"/>
        <item x="1"/>
        <item m="1" x="8"/>
        <item m="1" x="10"/>
        <item m="1" x="9"/>
        <item x="6"/>
        <item t="default"/>
      </items>
    </pivotField>
    <pivotField showAll="0"/>
    <pivotField showAll="0"/>
    <pivotField axis="axisPage" multipleItemSelectionAllowed="1" showAll="0">
      <items count="13">
        <item h="1" x="2"/>
        <item x="0"/>
        <item h="1" x="1"/>
        <item h="1" x="3"/>
        <item h="1" m="1" x="10"/>
        <item h="1" m="1" x="6"/>
        <item h="1" m="1" x="9"/>
        <item h="1" m="1" x="11"/>
        <item h="1" m="1" x="8"/>
        <item h="1" m="1" x="5"/>
        <item h="1" m="1" x="7"/>
        <item h="1" x="4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6"/>
  </rowFields>
  <rowItems count="950">
    <i>
      <x/>
    </i>
    <i>
      <x v="2"/>
    </i>
    <i>
      <x v="5"/>
    </i>
    <i>
      <x v="11"/>
    </i>
    <i>
      <x v="13"/>
    </i>
    <i>
      <x v="18"/>
    </i>
    <i>
      <x v="23"/>
    </i>
    <i>
      <x v="25"/>
    </i>
    <i>
      <x v="26"/>
    </i>
    <i>
      <x v="27"/>
    </i>
    <i>
      <x v="28"/>
    </i>
    <i>
      <x v="35"/>
    </i>
    <i>
      <x v="36"/>
    </i>
    <i>
      <x v="38"/>
    </i>
    <i>
      <x v="43"/>
    </i>
    <i>
      <x v="44"/>
    </i>
    <i>
      <x v="48"/>
    </i>
    <i>
      <x v="49"/>
    </i>
    <i>
      <x v="50"/>
    </i>
    <i>
      <x v="51"/>
    </i>
    <i>
      <x v="55"/>
    </i>
    <i>
      <x v="57"/>
    </i>
    <i>
      <x v="58"/>
    </i>
    <i>
      <x v="64"/>
    </i>
    <i>
      <x v="69"/>
    </i>
    <i>
      <x v="70"/>
    </i>
    <i>
      <x v="73"/>
    </i>
    <i>
      <x v="74"/>
    </i>
    <i>
      <x v="78"/>
    </i>
    <i>
      <x v="82"/>
    </i>
    <i>
      <x v="86"/>
    </i>
    <i>
      <x v="89"/>
    </i>
    <i>
      <x v="92"/>
    </i>
    <i>
      <x v="93"/>
    </i>
    <i>
      <x v="98"/>
    </i>
    <i>
      <x v="104"/>
    </i>
    <i>
      <x v="105"/>
    </i>
    <i>
      <x v="107"/>
    </i>
    <i>
      <x v="111"/>
    </i>
    <i>
      <x v="112"/>
    </i>
    <i>
      <x v="113"/>
    </i>
    <i>
      <x v="114"/>
    </i>
    <i>
      <x v="115"/>
    </i>
    <i>
      <x v="117"/>
    </i>
    <i>
      <x v="118"/>
    </i>
    <i>
      <x v="120"/>
    </i>
    <i>
      <x v="122"/>
    </i>
    <i>
      <x v="123"/>
    </i>
    <i>
      <x v="125"/>
    </i>
    <i>
      <x v="126"/>
    </i>
    <i>
      <x v="130"/>
    </i>
    <i>
      <x v="132"/>
    </i>
    <i>
      <x v="133"/>
    </i>
    <i>
      <x v="134"/>
    </i>
    <i>
      <x v="135"/>
    </i>
    <i>
      <x v="136"/>
    </i>
    <i>
      <x v="146"/>
    </i>
    <i>
      <x v="150"/>
    </i>
    <i>
      <x v="151"/>
    </i>
    <i>
      <x v="153"/>
    </i>
    <i>
      <x v="155"/>
    </i>
    <i>
      <x v="156"/>
    </i>
    <i>
      <x v="159"/>
    </i>
    <i>
      <x v="160"/>
    </i>
    <i>
      <x v="164"/>
    </i>
    <i>
      <x v="167"/>
    </i>
    <i>
      <x v="174"/>
    </i>
    <i>
      <x v="180"/>
    </i>
    <i>
      <x v="182"/>
    </i>
    <i>
      <x v="186"/>
    </i>
    <i>
      <x v="188"/>
    </i>
    <i>
      <x v="191"/>
    </i>
    <i>
      <x v="192"/>
    </i>
    <i>
      <x v="200"/>
    </i>
    <i>
      <x v="201"/>
    </i>
    <i>
      <x v="206"/>
    </i>
    <i>
      <x v="215"/>
    </i>
    <i>
      <x v="217"/>
    </i>
    <i>
      <x v="220"/>
    </i>
    <i>
      <x v="226"/>
    </i>
    <i>
      <x v="230"/>
    </i>
    <i>
      <x v="236"/>
    </i>
    <i>
      <x v="237"/>
    </i>
    <i>
      <x v="242"/>
    </i>
    <i>
      <x v="243"/>
    </i>
    <i>
      <x v="244"/>
    </i>
    <i>
      <x v="247"/>
    </i>
    <i>
      <x v="255"/>
    </i>
    <i>
      <x v="258"/>
    </i>
    <i>
      <x v="268"/>
    </i>
    <i>
      <x v="270"/>
    </i>
    <i>
      <x v="275"/>
    </i>
    <i>
      <x v="280"/>
    </i>
    <i>
      <x v="281"/>
    </i>
    <i>
      <x v="287"/>
    </i>
    <i>
      <x v="288"/>
    </i>
    <i>
      <x v="290"/>
    </i>
    <i>
      <x v="293"/>
    </i>
    <i>
      <x v="294"/>
    </i>
    <i>
      <x v="299"/>
    </i>
    <i>
      <x v="301"/>
    </i>
    <i>
      <x v="305"/>
    </i>
    <i>
      <x v="312"/>
    </i>
    <i>
      <x v="314"/>
    </i>
    <i>
      <x v="318"/>
    </i>
    <i>
      <x v="320"/>
    </i>
    <i>
      <x v="327"/>
    </i>
    <i>
      <x v="330"/>
    </i>
    <i>
      <x v="331"/>
    </i>
    <i>
      <x v="332"/>
    </i>
    <i>
      <x v="341"/>
    </i>
    <i>
      <x v="349"/>
    </i>
    <i>
      <x v="351"/>
    </i>
    <i>
      <x v="355"/>
    </i>
    <i>
      <x v="361"/>
    </i>
    <i>
      <x v="362"/>
    </i>
    <i>
      <x v="366"/>
    </i>
    <i>
      <x v="368"/>
    </i>
    <i>
      <x v="369"/>
    </i>
    <i>
      <x v="371"/>
    </i>
    <i>
      <x v="374"/>
    </i>
    <i>
      <x v="380"/>
    </i>
    <i>
      <x v="381"/>
    </i>
    <i>
      <x v="383"/>
    </i>
    <i>
      <x v="385"/>
    </i>
    <i>
      <x v="386"/>
    </i>
    <i>
      <x v="387"/>
    </i>
    <i>
      <x v="390"/>
    </i>
    <i>
      <x v="391"/>
    </i>
    <i>
      <x v="392"/>
    </i>
    <i>
      <x v="395"/>
    </i>
    <i>
      <x v="397"/>
    </i>
    <i>
      <x v="398"/>
    </i>
    <i>
      <x v="399"/>
    </i>
    <i>
      <x v="400"/>
    </i>
    <i>
      <x v="404"/>
    </i>
    <i>
      <x v="415"/>
    </i>
    <i>
      <x v="417"/>
    </i>
    <i>
      <x v="418"/>
    </i>
    <i>
      <x v="421"/>
    </i>
    <i>
      <x v="423"/>
    </i>
    <i>
      <x v="425"/>
    </i>
    <i>
      <x v="428"/>
    </i>
    <i>
      <x v="429"/>
    </i>
    <i>
      <x v="431"/>
    </i>
    <i>
      <x v="433"/>
    </i>
    <i>
      <x v="434"/>
    </i>
    <i>
      <x v="436"/>
    </i>
    <i>
      <x v="438"/>
    </i>
    <i>
      <x v="440"/>
    </i>
    <i>
      <x v="441"/>
    </i>
    <i>
      <x v="442"/>
    </i>
    <i>
      <x v="445"/>
    </i>
    <i>
      <x v="452"/>
    </i>
    <i>
      <x v="453"/>
    </i>
    <i>
      <x v="454"/>
    </i>
    <i>
      <x v="455"/>
    </i>
    <i>
      <x v="457"/>
    </i>
    <i>
      <x v="458"/>
    </i>
    <i>
      <x v="460"/>
    </i>
    <i>
      <x v="462"/>
    </i>
    <i>
      <x v="464"/>
    </i>
    <i>
      <x v="466"/>
    </i>
    <i>
      <x v="467"/>
    </i>
    <i>
      <x v="473"/>
    </i>
    <i>
      <x v="474"/>
    </i>
    <i>
      <x v="475"/>
    </i>
    <i>
      <x v="477"/>
    </i>
    <i>
      <x v="478"/>
    </i>
    <i>
      <x v="479"/>
    </i>
    <i>
      <x v="483"/>
    </i>
    <i>
      <x v="484"/>
    </i>
    <i>
      <x v="486"/>
    </i>
    <i>
      <x v="487"/>
    </i>
    <i>
      <x v="492"/>
    </i>
    <i>
      <x v="493"/>
    </i>
    <i>
      <x v="494"/>
    </i>
    <i>
      <x v="497"/>
    </i>
    <i>
      <x v="501"/>
    </i>
    <i>
      <x v="505"/>
    </i>
    <i>
      <x v="508"/>
    </i>
    <i>
      <x v="511"/>
    </i>
    <i>
      <x v="515"/>
    </i>
    <i>
      <x v="520"/>
    </i>
    <i>
      <x v="524"/>
    </i>
    <i>
      <x v="525"/>
    </i>
    <i>
      <x v="531"/>
    </i>
    <i>
      <x v="538"/>
    </i>
    <i>
      <x v="541"/>
    </i>
    <i>
      <x v="547"/>
    </i>
    <i>
      <x v="548"/>
    </i>
    <i>
      <x v="550"/>
    </i>
    <i>
      <x v="552"/>
    </i>
    <i>
      <x v="554"/>
    </i>
    <i>
      <x v="560"/>
    </i>
    <i>
      <x v="564"/>
    </i>
    <i>
      <x v="565"/>
    </i>
    <i>
      <x v="567"/>
    </i>
    <i>
      <x v="574"/>
    </i>
    <i>
      <x v="581"/>
    </i>
    <i>
      <x v="588"/>
    </i>
    <i>
      <x v="592"/>
    </i>
    <i>
      <x v="599"/>
    </i>
    <i>
      <x v="602"/>
    </i>
    <i>
      <x v="608"/>
    </i>
    <i>
      <x v="609"/>
    </i>
    <i>
      <x v="610"/>
    </i>
    <i>
      <x v="614"/>
    </i>
    <i>
      <x v="616"/>
    </i>
    <i>
      <x v="621"/>
    </i>
    <i>
      <x v="623"/>
    </i>
    <i>
      <x v="627"/>
    </i>
    <i>
      <x v="648"/>
    </i>
    <i>
      <x v="649"/>
    </i>
    <i>
      <x v="651"/>
    </i>
    <i>
      <x v="654"/>
    </i>
    <i>
      <x v="657"/>
    </i>
    <i>
      <x v="659"/>
    </i>
    <i>
      <x v="660"/>
    </i>
    <i>
      <x v="663"/>
    </i>
    <i>
      <x v="664"/>
    </i>
    <i>
      <x v="670"/>
    </i>
    <i>
      <x v="677"/>
    </i>
    <i>
      <x v="678"/>
    </i>
    <i>
      <x v="679"/>
    </i>
    <i>
      <x v="683"/>
    </i>
    <i>
      <x v="684"/>
    </i>
    <i>
      <x v="689"/>
    </i>
    <i>
      <x v="691"/>
    </i>
    <i>
      <x v="692"/>
    </i>
    <i>
      <x v="697"/>
    </i>
    <i>
      <x v="702"/>
    </i>
    <i>
      <x v="703"/>
    </i>
    <i>
      <x v="704"/>
    </i>
    <i>
      <x v="706"/>
    </i>
    <i>
      <x v="708"/>
    </i>
    <i>
      <x v="716"/>
    </i>
    <i>
      <x v="723"/>
    </i>
    <i>
      <x v="727"/>
    </i>
    <i>
      <x v="728"/>
    </i>
    <i>
      <x v="734"/>
    </i>
    <i>
      <x v="735"/>
    </i>
    <i>
      <x v="737"/>
    </i>
    <i>
      <x v="740"/>
    </i>
    <i>
      <x v="742"/>
    </i>
    <i>
      <x v="746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60"/>
    </i>
    <i>
      <x v="761"/>
    </i>
    <i>
      <x v="762"/>
    </i>
    <i>
      <x v="763"/>
    </i>
    <i>
      <x v="771"/>
    </i>
    <i>
      <x v="774"/>
    </i>
    <i>
      <x v="775"/>
    </i>
    <i>
      <x v="776"/>
    </i>
    <i>
      <x v="778"/>
    </i>
    <i>
      <x v="781"/>
    </i>
    <i>
      <x v="782"/>
    </i>
    <i>
      <x v="786"/>
    </i>
    <i>
      <x v="790"/>
    </i>
    <i>
      <x v="797"/>
    </i>
    <i>
      <x v="803"/>
    </i>
    <i>
      <x v="808"/>
    </i>
    <i>
      <x v="810"/>
    </i>
    <i>
      <x v="813"/>
    </i>
    <i>
      <x v="814"/>
    </i>
    <i>
      <x v="816"/>
    </i>
    <i>
      <x v="819"/>
    </i>
    <i>
      <x v="821"/>
    </i>
    <i>
      <x v="822"/>
    </i>
    <i>
      <x v="826"/>
    </i>
    <i>
      <x v="827"/>
    </i>
    <i>
      <x v="830"/>
    </i>
    <i>
      <x v="832"/>
    </i>
    <i>
      <x v="837"/>
    </i>
    <i>
      <x v="839"/>
    </i>
    <i>
      <x v="840"/>
    </i>
    <i>
      <x v="841"/>
    </i>
    <i>
      <x v="844"/>
    </i>
    <i>
      <x v="848"/>
    </i>
    <i>
      <x v="850"/>
    </i>
    <i>
      <x v="852"/>
    </i>
    <i>
      <x v="860"/>
    </i>
    <i>
      <x v="861"/>
    </i>
    <i>
      <x v="862"/>
    </i>
    <i>
      <x v="863"/>
    </i>
    <i>
      <x v="864"/>
    </i>
    <i>
      <x v="867"/>
    </i>
    <i>
      <x v="868"/>
    </i>
    <i>
      <x v="869"/>
    </i>
    <i>
      <x v="870"/>
    </i>
    <i>
      <x v="873"/>
    </i>
    <i>
      <x v="874"/>
    </i>
    <i>
      <x v="877"/>
    </i>
    <i>
      <x v="881"/>
    </i>
    <i>
      <x v="887"/>
    </i>
    <i>
      <x v="888"/>
    </i>
    <i>
      <x v="889"/>
    </i>
    <i>
      <x v="892"/>
    </i>
    <i>
      <x v="895"/>
    </i>
    <i>
      <x v="896"/>
    </i>
    <i>
      <x v="901"/>
    </i>
    <i>
      <x v="902"/>
    </i>
    <i>
      <x v="903"/>
    </i>
    <i>
      <x v="904"/>
    </i>
    <i>
      <x v="905"/>
    </i>
    <i>
      <x v="906"/>
    </i>
    <i>
      <x v="913"/>
    </i>
    <i>
      <x v="917"/>
    </i>
    <i>
      <x v="918"/>
    </i>
    <i>
      <x v="919"/>
    </i>
    <i>
      <x v="922"/>
    </i>
    <i>
      <x v="923"/>
    </i>
    <i>
      <x v="925"/>
    </i>
    <i>
      <x v="926"/>
    </i>
    <i>
      <x v="930"/>
    </i>
    <i>
      <x v="933"/>
    </i>
    <i>
      <x v="945"/>
    </i>
    <i>
      <x v="948"/>
    </i>
    <i>
      <x v="953"/>
    </i>
    <i>
      <x v="957"/>
    </i>
    <i>
      <x v="959"/>
    </i>
    <i>
      <x v="962"/>
    </i>
    <i>
      <x v="965"/>
    </i>
    <i>
      <x v="967"/>
    </i>
    <i>
      <x v="969"/>
    </i>
    <i>
      <x v="970"/>
    </i>
    <i>
      <x v="978"/>
    </i>
    <i>
      <x v="984"/>
    </i>
    <i>
      <x v="985"/>
    </i>
    <i>
      <x v="986"/>
    </i>
    <i>
      <x v="988"/>
    </i>
    <i>
      <x v="991"/>
    </i>
    <i>
      <x v="996"/>
    </i>
    <i>
      <x v="1000"/>
    </i>
    <i>
      <x v="1006"/>
    </i>
    <i>
      <x v="1009"/>
    </i>
    <i>
      <x v="1011"/>
    </i>
    <i>
      <x v="1012"/>
    </i>
    <i>
      <x v="1013"/>
    </i>
    <i>
      <x v="1014"/>
    </i>
    <i>
      <x v="1020"/>
    </i>
    <i>
      <x v="1022"/>
    </i>
    <i>
      <x v="1025"/>
    </i>
    <i>
      <x v="1027"/>
    </i>
    <i>
      <x v="1030"/>
    </i>
    <i>
      <x v="1031"/>
    </i>
    <i>
      <x v="1033"/>
    </i>
    <i>
      <x v="1035"/>
    </i>
    <i>
      <x v="1037"/>
    </i>
    <i>
      <x v="1039"/>
    </i>
    <i>
      <x v="1040"/>
    </i>
    <i>
      <x v="1042"/>
    </i>
    <i>
      <x v="1044"/>
    </i>
    <i>
      <x v="1051"/>
    </i>
    <i>
      <x v="1053"/>
    </i>
    <i>
      <x v="1057"/>
    </i>
    <i>
      <x v="1058"/>
    </i>
    <i>
      <x v="1062"/>
    </i>
    <i>
      <x v="1064"/>
    </i>
    <i>
      <x v="1070"/>
    </i>
    <i>
      <x v="1074"/>
    </i>
    <i>
      <x v="1077"/>
    </i>
    <i>
      <x v="1078"/>
    </i>
    <i>
      <x v="1079"/>
    </i>
    <i>
      <x v="1081"/>
    </i>
    <i>
      <x v="1082"/>
    </i>
    <i>
      <x v="1085"/>
    </i>
    <i>
      <x v="1087"/>
    </i>
    <i>
      <x v="1089"/>
    </i>
    <i>
      <x v="1098"/>
    </i>
    <i>
      <x v="1103"/>
    </i>
    <i>
      <x v="1105"/>
    </i>
    <i>
      <x v="1108"/>
    </i>
    <i>
      <x v="1111"/>
    </i>
    <i>
      <x v="1115"/>
    </i>
    <i>
      <x v="1117"/>
    </i>
    <i>
      <x v="1119"/>
    </i>
    <i>
      <x v="1122"/>
    </i>
    <i>
      <x v="1126"/>
    </i>
    <i>
      <x v="1129"/>
    </i>
    <i>
      <x v="1130"/>
    </i>
    <i>
      <x v="1131"/>
    </i>
    <i>
      <x v="1132"/>
    </i>
    <i>
      <x v="1133"/>
    </i>
    <i>
      <x v="1140"/>
    </i>
    <i>
      <x v="1142"/>
    </i>
    <i>
      <x v="1143"/>
    </i>
    <i>
      <x v="1144"/>
    </i>
    <i>
      <x v="1145"/>
    </i>
    <i>
      <x v="1146"/>
    </i>
    <i>
      <x v="1149"/>
    </i>
    <i>
      <x v="1150"/>
    </i>
    <i>
      <x v="1151"/>
    </i>
    <i>
      <x v="1152"/>
    </i>
    <i>
      <x v="1154"/>
    </i>
    <i>
      <x v="1157"/>
    </i>
    <i>
      <x v="1158"/>
    </i>
    <i>
      <x v="1159"/>
    </i>
    <i>
      <x v="1163"/>
    </i>
    <i>
      <x v="1168"/>
    </i>
    <i>
      <x v="1170"/>
    </i>
    <i>
      <x v="1173"/>
    </i>
    <i>
      <x v="1174"/>
    </i>
    <i>
      <x v="1175"/>
    </i>
    <i>
      <x v="1177"/>
    </i>
    <i>
      <x v="1178"/>
    </i>
    <i>
      <x v="1180"/>
    </i>
    <i>
      <x v="1187"/>
    </i>
    <i>
      <x v="1189"/>
    </i>
    <i>
      <x v="1190"/>
    </i>
    <i>
      <x v="1191"/>
    </i>
    <i>
      <x v="1194"/>
    </i>
    <i>
      <x v="1195"/>
    </i>
    <i>
      <x v="1199"/>
    </i>
    <i>
      <x v="1200"/>
    </i>
    <i>
      <x v="1202"/>
    </i>
    <i>
      <x v="1203"/>
    </i>
    <i>
      <x v="1204"/>
    </i>
    <i>
      <x v="1205"/>
    </i>
    <i>
      <x v="1209"/>
    </i>
    <i>
      <x v="1211"/>
    </i>
    <i>
      <x v="1213"/>
    </i>
    <i>
      <x v="1214"/>
    </i>
    <i>
      <x v="1224"/>
    </i>
    <i>
      <x v="1226"/>
    </i>
    <i>
      <x v="1228"/>
    </i>
    <i>
      <x v="1233"/>
    </i>
    <i>
      <x v="1234"/>
    </i>
    <i>
      <x v="1237"/>
    </i>
    <i>
      <x v="1238"/>
    </i>
    <i>
      <x v="1243"/>
    </i>
    <i>
      <x v="1244"/>
    </i>
    <i>
      <x v="1245"/>
    </i>
    <i>
      <x v="1247"/>
    </i>
    <i>
      <x v="1252"/>
    </i>
    <i>
      <x v="1254"/>
    </i>
    <i>
      <x v="1256"/>
    </i>
    <i>
      <x v="1260"/>
    </i>
    <i>
      <x v="1261"/>
    </i>
    <i>
      <x v="1262"/>
    </i>
    <i>
      <x v="1270"/>
    </i>
    <i>
      <x v="1276"/>
    </i>
    <i>
      <x v="1277"/>
    </i>
    <i>
      <x v="1284"/>
    </i>
    <i>
      <x v="1285"/>
    </i>
    <i>
      <x v="1286"/>
    </i>
    <i>
      <x v="1287"/>
    </i>
    <i>
      <x v="1290"/>
    </i>
    <i>
      <x v="1291"/>
    </i>
    <i>
      <x v="1298"/>
    </i>
    <i>
      <x v="1300"/>
    </i>
    <i>
      <x v="1301"/>
    </i>
    <i>
      <x v="1303"/>
    </i>
    <i>
      <x v="1304"/>
    </i>
    <i>
      <x v="1308"/>
    </i>
    <i>
      <x v="1309"/>
    </i>
    <i>
      <x v="1313"/>
    </i>
    <i>
      <x v="1315"/>
    </i>
    <i>
      <x v="1319"/>
    </i>
    <i>
      <x v="1321"/>
    </i>
    <i>
      <x v="1323"/>
    </i>
    <i>
      <x v="1325"/>
    </i>
    <i>
      <x v="1328"/>
    </i>
    <i>
      <x v="1329"/>
    </i>
    <i>
      <x v="1331"/>
    </i>
    <i>
      <x v="1332"/>
    </i>
    <i>
      <x v="1338"/>
    </i>
    <i>
      <x v="1341"/>
    </i>
    <i>
      <x v="1342"/>
    </i>
    <i>
      <x v="1343"/>
    </i>
    <i>
      <x v="1348"/>
    </i>
    <i>
      <x v="1358"/>
    </i>
    <i>
      <x v="1359"/>
    </i>
    <i>
      <x v="1361"/>
    </i>
    <i>
      <x v="1363"/>
    </i>
    <i>
      <x v="1364"/>
    </i>
    <i>
      <x v="1369"/>
    </i>
    <i>
      <x v="1373"/>
    </i>
    <i>
      <x v="1374"/>
    </i>
    <i>
      <x v="1387"/>
    </i>
    <i>
      <x v="1389"/>
    </i>
    <i>
      <x v="1397"/>
    </i>
    <i>
      <x v="1403"/>
    </i>
    <i>
      <x v="1413"/>
    </i>
    <i>
      <x v="1414"/>
    </i>
    <i>
      <x v="1416"/>
    </i>
    <i>
      <x v="1419"/>
    </i>
    <i>
      <x v="1420"/>
    </i>
    <i>
      <x v="1423"/>
    </i>
    <i>
      <x v="1424"/>
    </i>
    <i>
      <x v="1426"/>
    </i>
    <i>
      <x v="1433"/>
    </i>
    <i>
      <x v="1434"/>
    </i>
    <i>
      <x v="1435"/>
    </i>
    <i>
      <x v="1436"/>
    </i>
    <i>
      <x v="1439"/>
    </i>
    <i>
      <x v="1441"/>
    </i>
    <i>
      <x v="1444"/>
    </i>
    <i>
      <x v="1447"/>
    </i>
    <i>
      <x v="1449"/>
    </i>
    <i>
      <x v="1450"/>
    </i>
    <i>
      <x v="1455"/>
    </i>
    <i>
      <x v="1457"/>
    </i>
    <i>
      <x v="1458"/>
    </i>
    <i>
      <x v="1464"/>
    </i>
    <i>
      <x v="1465"/>
    </i>
    <i>
      <x v="1476"/>
    </i>
    <i>
      <x v="1477"/>
    </i>
    <i>
      <x v="1478"/>
    </i>
    <i>
      <x v="1479"/>
    </i>
    <i>
      <x v="1481"/>
    </i>
    <i>
      <x v="1484"/>
    </i>
    <i>
      <x v="1486"/>
    </i>
    <i>
      <x v="1488"/>
    </i>
    <i>
      <x v="1489"/>
    </i>
    <i>
      <x v="1493"/>
    </i>
    <i>
      <x v="1494"/>
    </i>
    <i>
      <x v="1495"/>
    </i>
    <i>
      <x v="1496"/>
    </i>
    <i>
      <x v="1497"/>
    </i>
    <i>
      <x v="1502"/>
    </i>
    <i>
      <x v="1507"/>
    </i>
    <i>
      <x v="1509"/>
    </i>
    <i>
      <x v="1510"/>
    </i>
    <i>
      <x v="1516"/>
    </i>
    <i>
      <x v="1517"/>
    </i>
    <i>
      <x v="1518"/>
    </i>
    <i>
      <x v="1520"/>
    </i>
    <i>
      <x v="1521"/>
    </i>
    <i>
      <x v="1522"/>
    </i>
    <i>
      <x v="1524"/>
    </i>
    <i>
      <x v="1525"/>
    </i>
    <i>
      <x v="1531"/>
    </i>
    <i>
      <x v="1534"/>
    </i>
    <i>
      <x v="1537"/>
    </i>
    <i>
      <x v="1538"/>
    </i>
    <i>
      <x v="1540"/>
    </i>
    <i>
      <x v="1541"/>
    </i>
    <i>
      <x v="1542"/>
    </i>
    <i>
      <x v="1544"/>
    </i>
    <i>
      <x v="1548"/>
    </i>
    <i>
      <x v="1554"/>
    </i>
    <i>
      <x v="1555"/>
    </i>
    <i>
      <x v="1559"/>
    </i>
    <i>
      <x v="1561"/>
    </i>
    <i>
      <x v="1563"/>
    </i>
    <i>
      <x v="1564"/>
    </i>
    <i>
      <x v="1565"/>
    </i>
    <i>
      <x v="1568"/>
    </i>
    <i>
      <x v="1577"/>
    </i>
    <i>
      <x v="1578"/>
    </i>
    <i>
      <x v="1580"/>
    </i>
    <i>
      <x v="1584"/>
    </i>
    <i>
      <x v="1586"/>
    </i>
    <i>
      <x v="1592"/>
    </i>
    <i>
      <x v="1593"/>
    </i>
    <i>
      <x v="1594"/>
    </i>
    <i>
      <x v="1595"/>
    </i>
    <i>
      <x v="1596"/>
    </i>
    <i>
      <x v="1597"/>
    </i>
    <i>
      <x v="1600"/>
    </i>
    <i>
      <x v="1607"/>
    </i>
    <i>
      <x v="1608"/>
    </i>
    <i>
      <x v="1614"/>
    </i>
    <i>
      <x v="1616"/>
    </i>
    <i>
      <x v="1621"/>
    </i>
    <i>
      <x v="1627"/>
    </i>
    <i>
      <x v="1633"/>
    </i>
    <i>
      <x v="1634"/>
    </i>
    <i>
      <x v="1636"/>
    </i>
    <i>
      <x v="1642"/>
    </i>
    <i>
      <x v="1652"/>
    </i>
    <i>
      <x v="1653"/>
    </i>
    <i>
      <x v="1657"/>
    </i>
    <i>
      <x v="1659"/>
    </i>
    <i>
      <x v="1660"/>
    </i>
    <i>
      <x v="1672"/>
    </i>
    <i>
      <x v="1673"/>
    </i>
    <i>
      <x v="1674"/>
    </i>
    <i>
      <x v="1676"/>
    </i>
    <i>
      <x v="1678"/>
    </i>
    <i>
      <x v="1681"/>
    </i>
    <i>
      <x v="1689"/>
    </i>
    <i>
      <x v="1691"/>
    </i>
    <i>
      <x v="1697"/>
    </i>
    <i>
      <x v="1699"/>
    </i>
    <i>
      <x v="1703"/>
    </i>
    <i>
      <x v="1705"/>
    </i>
    <i>
      <x v="1711"/>
    </i>
    <i>
      <x v="1714"/>
    </i>
    <i>
      <x v="1716"/>
    </i>
    <i>
      <x v="1718"/>
    </i>
    <i>
      <x v="1719"/>
    </i>
    <i>
      <x v="1723"/>
    </i>
    <i>
      <x v="1725"/>
    </i>
    <i>
      <x v="1729"/>
    </i>
    <i>
      <x v="1733"/>
    </i>
    <i>
      <x v="1734"/>
    </i>
    <i>
      <x v="1736"/>
    </i>
    <i>
      <x v="1737"/>
    </i>
    <i>
      <x v="1741"/>
    </i>
    <i>
      <x v="1743"/>
    </i>
    <i>
      <x v="1744"/>
    </i>
    <i>
      <x v="1746"/>
    </i>
    <i>
      <x v="1751"/>
    </i>
    <i>
      <x v="1755"/>
    </i>
    <i>
      <x v="1759"/>
    </i>
    <i>
      <x v="1761"/>
    </i>
    <i>
      <x v="1765"/>
    </i>
    <i>
      <x v="1768"/>
    </i>
    <i>
      <x v="1769"/>
    </i>
    <i>
      <x v="1770"/>
    </i>
    <i>
      <x v="1775"/>
    </i>
    <i>
      <x v="1777"/>
    </i>
    <i>
      <x v="1780"/>
    </i>
    <i>
      <x v="1781"/>
    </i>
    <i>
      <x v="1782"/>
    </i>
    <i>
      <x v="1783"/>
    </i>
    <i>
      <x v="1785"/>
    </i>
    <i>
      <x v="1789"/>
    </i>
    <i>
      <x v="1791"/>
    </i>
    <i>
      <x v="1794"/>
    </i>
    <i>
      <x v="1797"/>
    </i>
    <i>
      <x v="1799"/>
    </i>
    <i>
      <x v="1801"/>
    </i>
    <i>
      <x v="1802"/>
    </i>
    <i>
      <x v="1803"/>
    </i>
    <i>
      <x v="1805"/>
    </i>
    <i>
      <x v="1806"/>
    </i>
    <i>
      <x v="1809"/>
    </i>
    <i>
      <x v="1811"/>
    </i>
    <i>
      <x v="1821"/>
    </i>
    <i>
      <x v="1827"/>
    </i>
    <i>
      <x v="1830"/>
    </i>
    <i>
      <x v="1832"/>
    </i>
    <i>
      <x v="1835"/>
    </i>
    <i>
      <x v="1840"/>
    </i>
    <i>
      <x v="1841"/>
    </i>
    <i>
      <x v="1842"/>
    </i>
    <i>
      <x v="1845"/>
    </i>
    <i>
      <x v="1856"/>
    </i>
    <i>
      <x v="1859"/>
    </i>
    <i>
      <x v="1862"/>
    </i>
    <i>
      <x v="1863"/>
    </i>
    <i>
      <x v="1867"/>
    </i>
    <i>
      <x v="1873"/>
    </i>
    <i>
      <x v="1877"/>
    </i>
    <i>
      <x v="1878"/>
    </i>
    <i>
      <x v="1882"/>
    </i>
    <i>
      <x v="1885"/>
    </i>
    <i>
      <x v="1886"/>
    </i>
    <i>
      <x v="1890"/>
    </i>
    <i>
      <x v="1893"/>
    </i>
    <i>
      <x v="1895"/>
    </i>
    <i>
      <x v="1896"/>
    </i>
    <i>
      <x v="1899"/>
    </i>
    <i>
      <x v="1900"/>
    </i>
    <i>
      <x v="1906"/>
    </i>
    <i>
      <x v="1907"/>
    </i>
    <i>
      <x v="1909"/>
    </i>
    <i>
      <x v="1910"/>
    </i>
    <i>
      <x v="1911"/>
    </i>
    <i>
      <x v="1912"/>
    </i>
    <i>
      <x v="1914"/>
    </i>
    <i>
      <x v="1921"/>
    </i>
    <i>
      <x v="1922"/>
    </i>
    <i>
      <x v="1929"/>
    </i>
    <i>
      <x v="1935"/>
    </i>
    <i>
      <x v="1948"/>
    </i>
    <i>
      <x v="1949"/>
    </i>
    <i>
      <x v="1954"/>
    </i>
    <i>
      <x v="1955"/>
    </i>
    <i>
      <x v="1959"/>
    </i>
    <i>
      <x v="1960"/>
    </i>
    <i>
      <x v="1966"/>
    </i>
    <i>
      <x v="1968"/>
    </i>
    <i>
      <x v="1969"/>
    </i>
    <i>
      <x v="1970"/>
    </i>
    <i>
      <x v="1971"/>
    </i>
    <i>
      <x v="1973"/>
    </i>
    <i>
      <x v="1975"/>
    </i>
    <i>
      <x v="1977"/>
    </i>
    <i>
      <x v="1979"/>
    </i>
    <i>
      <x v="1981"/>
    </i>
    <i>
      <x v="1988"/>
    </i>
    <i>
      <x v="1989"/>
    </i>
    <i>
      <x v="1996"/>
    </i>
    <i>
      <x v="2001"/>
    </i>
    <i>
      <x v="2002"/>
    </i>
    <i>
      <x v="2003"/>
    </i>
    <i>
      <x v="2005"/>
    </i>
    <i>
      <x v="2009"/>
    </i>
    <i>
      <x v="2011"/>
    </i>
    <i>
      <x v="2015"/>
    </i>
    <i>
      <x v="2016"/>
    </i>
    <i>
      <x v="2019"/>
    </i>
    <i>
      <x v="2020"/>
    </i>
    <i>
      <x v="2021"/>
    </i>
    <i>
      <x v="2029"/>
    </i>
    <i>
      <x v="2030"/>
    </i>
    <i>
      <x v="2033"/>
    </i>
    <i>
      <x v="2037"/>
    </i>
    <i>
      <x v="2046"/>
    </i>
    <i>
      <x v="2048"/>
    </i>
    <i>
      <x v="2053"/>
    </i>
    <i>
      <x v="2061"/>
    </i>
    <i>
      <x v="2062"/>
    </i>
    <i>
      <x v="2063"/>
    </i>
    <i>
      <x v="2064"/>
    </i>
    <i>
      <x v="2066"/>
    </i>
    <i>
      <x v="2071"/>
    </i>
    <i>
      <x v="2072"/>
    </i>
    <i>
      <x v="2074"/>
    </i>
    <i>
      <x v="2076"/>
    </i>
    <i>
      <x v="2079"/>
    </i>
    <i>
      <x v="2082"/>
    </i>
    <i>
      <x v="2085"/>
    </i>
    <i>
      <x v="2088"/>
    </i>
    <i>
      <x v="2090"/>
    </i>
    <i>
      <x v="2091"/>
    </i>
    <i>
      <x v="2092"/>
    </i>
    <i>
      <x v="2093"/>
    </i>
    <i>
      <x v="2096"/>
    </i>
    <i>
      <x v="2102"/>
    </i>
    <i>
      <x v="2103"/>
    </i>
    <i>
      <x v="2105"/>
    </i>
    <i>
      <x v="2110"/>
    </i>
    <i>
      <x v="2113"/>
    </i>
    <i>
      <x v="2118"/>
    </i>
    <i>
      <x v="2124"/>
    </i>
    <i>
      <x v="2126"/>
    </i>
    <i>
      <x v="2127"/>
    </i>
    <i>
      <x v="2130"/>
    </i>
    <i>
      <x v="2131"/>
    </i>
    <i>
      <x v="2138"/>
    </i>
    <i>
      <x v="2140"/>
    </i>
    <i>
      <x v="2143"/>
    </i>
    <i>
      <x v="2144"/>
    </i>
    <i>
      <x v="2147"/>
    </i>
    <i>
      <x v="2148"/>
    </i>
    <i>
      <x v="2152"/>
    </i>
    <i>
      <x v="2154"/>
    </i>
    <i>
      <x v="2166"/>
    </i>
    <i>
      <x v="2168"/>
    </i>
    <i>
      <x v="2170"/>
    </i>
    <i>
      <x v="2172"/>
    </i>
    <i>
      <x v="2175"/>
    </i>
    <i>
      <x v="2185"/>
    </i>
    <i>
      <x v="2190"/>
    </i>
    <i>
      <x v="2196"/>
    </i>
    <i>
      <x v="2198"/>
    </i>
    <i>
      <x v="2199"/>
    </i>
    <i>
      <x v="2200"/>
    </i>
    <i>
      <x v="2201"/>
    </i>
    <i>
      <x v="2204"/>
    </i>
    <i>
      <x v="2205"/>
    </i>
    <i>
      <x v="2206"/>
    </i>
    <i>
      <x v="2210"/>
    </i>
    <i>
      <x v="2211"/>
    </i>
    <i>
      <x v="2212"/>
    </i>
    <i>
      <x v="2216"/>
    </i>
    <i>
      <x v="2217"/>
    </i>
    <i>
      <x v="2218"/>
    </i>
    <i>
      <x v="2221"/>
    </i>
    <i>
      <x v="2222"/>
    </i>
    <i>
      <x v="2223"/>
    </i>
    <i>
      <x v="2227"/>
    </i>
    <i>
      <x v="2229"/>
    </i>
    <i>
      <x v="2232"/>
    </i>
    <i>
      <x v="2233"/>
    </i>
    <i>
      <x v="2237"/>
    </i>
    <i>
      <x v="2238"/>
    </i>
    <i>
      <x v="2241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1"/>
    </i>
    <i>
      <x v="2258"/>
    </i>
    <i>
      <x v="2259"/>
    </i>
    <i>
      <x v="2260"/>
    </i>
    <i>
      <x v="2266"/>
    </i>
    <i>
      <x v="2267"/>
    </i>
    <i>
      <x v="2269"/>
    </i>
    <i>
      <x v="2271"/>
    </i>
    <i>
      <x v="2275"/>
    </i>
    <i>
      <x v="2281"/>
    </i>
    <i>
      <x v="2283"/>
    </i>
    <i>
      <x v="2284"/>
    </i>
    <i>
      <x v="2288"/>
    </i>
    <i>
      <x v="2289"/>
    </i>
    <i>
      <x v="2295"/>
    </i>
    <i>
      <x v="2305"/>
    </i>
    <i>
      <x v="2306"/>
    </i>
    <i>
      <x v="2309"/>
    </i>
    <i>
      <x v="2313"/>
    </i>
    <i>
      <x v="2316"/>
    </i>
    <i>
      <x v="2323"/>
    </i>
    <i>
      <x v="2325"/>
    </i>
    <i>
      <x v="2327"/>
    </i>
    <i>
      <x v="2328"/>
    </i>
    <i>
      <x v="2329"/>
    </i>
    <i>
      <x v="2331"/>
    </i>
    <i>
      <x v="2333"/>
    </i>
    <i>
      <x v="2336"/>
    </i>
    <i>
      <x v="2337"/>
    </i>
    <i>
      <x v="2342"/>
    </i>
    <i>
      <x v="2343"/>
    </i>
    <i>
      <x v="2345"/>
    </i>
    <i>
      <x v="2348"/>
    </i>
    <i>
      <x v="2355"/>
    </i>
    <i>
      <x v="2362"/>
    </i>
    <i>
      <x v="2368"/>
    </i>
    <i>
      <x v="2371"/>
    </i>
    <i>
      <x v="2372"/>
    </i>
    <i>
      <x v="2374"/>
    </i>
    <i>
      <x v="2375"/>
    </i>
    <i>
      <x v="2376"/>
    </i>
    <i>
      <x v="2377"/>
    </i>
    <i>
      <x v="2382"/>
    </i>
    <i>
      <x v="2384"/>
    </i>
    <i>
      <x v="2389"/>
    </i>
    <i>
      <x v="2390"/>
    </i>
    <i>
      <x v="2392"/>
    </i>
    <i>
      <x v="2393"/>
    </i>
    <i>
      <x v="2394"/>
    </i>
    <i>
      <x v="2397"/>
    </i>
    <i>
      <x v="2408"/>
    </i>
    <i>
      <x v="2409"/>
    </i>
    <i>
      <x v="2411"/>
    </i>
    <i>
      <x v="2416"/>
    </i>
    <i>
      <x v="2420"/>
    </i>
    <i>
      <x v="2425"/>
    </i>
    <i>
      <x v="2430"/>
    </i>
    <i>
      <x v="2431"/>
    </i>
    <i>
      <x v="2433"/>
    </i>
    <i>
      <x v="2438"/>
    </i>
    <i>
      <x v="2439"/>
    </i>
    <i>
      <x v="2441"/>
    </i>
    <i>
      <x v="2444"/>
    </i>
    <i>
      <x v="2447"/>
    </i>
    <i>
      <x v="2448"/>
    </i>
    <i>
      <x v="2452"/>
    </i>
    <i>
      <x v="2454"/>
    </i>
    <i>
      <x v="2463"/>
    </i>
    <i>
      <x v="2469"/>
    </i>
    <i>
      <x v="2471"/>
    </i>
    <i>
      <x v="2472"/>
    </i>
    <i>
      <x v="2475"/>
    </i>
    <i>
      <x v="2477"/>
    </i>
    <i>
      <x v="2481"/>
    </i>
    <i>
      <x v="2482"/>
    </i>
    <i>
      <x v="2484"/>
    </i>
    <i>
      <x v="2487"/>
    </i>
    <i>
      <x v="2490"/>
    </i>
    <i>
      <x v="2491"/>
    </i>
    <i>
      <x v="2492"/>
    </i>
    <i>
      <x v="2493"/>
    </i>
    <i>
      <x v="2498"/>
    </i>
    <i>
      <x v="2499"/>
    </i>
    <i>
      <x v="2500"/>
    </i>
    <i>
      <x v="2505"/>
    </i>
    <i>
      <x v="2509"/>
    </i>
    <i>
      <x v="2510"/>
    </i>
    <i>
      <x v="2511"/>
    </i>
    <i>
      <x v="2521"/>
    </i>
    <i>
      <x v="2523"/>
    </i>
    <i>
      <x v="2525"/>
    </i>
    <i>
      <x v="2530"/>
    </i>
    <i>
      <x v="2532"/>
    </i>
    <i>
      <x v="2535"/>
    </i>
    <i>
      <x v="2536"/>
    </i>
    <i>
      <x v="2537"/>
    </i>
    <i>
      <x v="2540"/>
    </i>
    <i>
      <x v="2543"/>
    </i>
    <i>
      <x v="2548"/>
    </i>
    <i>
      <x v="2549"/>
    </i>
    <i>
      <x v="2554"/>
    </i>
    <i>
      <x v="2555"/>
    </i>
    <i>
      <x v="2556"/>
    </i>
    <i>
      <x v="2557"/>
    </i>
    <i>
      <x v="2560"/>
    </i>
    <i>
      <x v="2561"/>
    </i>
    <i>
      <x v="2564"/>
    </i>
    <i>
      <x v="2565"/>
    </i>
    <i>
      <x v="2567"/>
    </i>
    <i>
      <x v="2570"/>
    </i>
    <i>
      <x v="2571"/>
    </i>
    <i>
      <x v="2572"/>
    </i>
    <i>
      <x v="2573"/>
    </i>
    <i>
      <x v="2574"/>
    </i>
    <i>
      <x v="2575"/>
    </i>
    <i>
      <x v="2578"/>
    </i>
    <i>
      <x v="2579"/>
    </i>
    <i>
      <x v="2583"/>
    </i>
    <i>
      <x v="2586"/>
    </i>
    <i>
      <x v="2587"/>
    </i>
    <i>
      <x v="2594"/>
    </i>
    <i>
      <x v="2600"/>
    </i>
    <i>
      <x v="2602"/>
    </i>
    <i>
      <x v="2603"/>
    </i>
    <i>
      <x v="2604"/>
    </i>
    <i>
      <x v="2605"/>
    </i>
    <i>
      <x v="2606"/>
    </i>
    <i>
      <x v="2609"/>
    </i>
    <i>
      <x v="2610"/>
    </i>
    <i>
      <x v="2645"/>
    </i>
    <i>
      <x v="2646"/>
    </i>
    <i>
      <x v="2648"/>
    </i>
    <i>
      <x v="2650"/>
    </i>
    <i>
      <x v="2653"/>
    </i>
    <i>
      <x v="2654"/>
    </i>
    <i>
      <x v="2657"/>
    </i>
    <i>
      <x v="2659"/>
    </i>
    <i>
      <x v="2664"/>
    </i>
    <i>
      <x v="2666"/>
    </i>
    <i>
      <x v="2671"/>
    </i>
    <i>
      <x v="2676"/>
    </i>
    <i>
      <x v="2678"/>
    </i>
    <i>
      <x v="2681"/>
    </i>
    <i>
      <x v="2687"/>
    </i>
    <i>
      <x v="2691"/>
    </i>
    <i>
      <x v="2692"/>
    </i>
    <i>
      <x v="2696"/>
    </i>
    <i>
      <x v="2697"/>
    </i>
    <i>
      <x v="2698"/>
    </i>
    <i>
      <x v="2701"/>
    </i>
    <i>
      <x v="2702"/>
    </i>
    <i>
      <x v="2703"/>
    </i>
    <i>
      <x v="2709"/>
    </i>
    <i>
      <x v="2710"/>
    </i>
    <i>
      <x v="2713"/>
    </i>
    <i>
      <x v="2716"/>
    </i>
    <i>
      <x v="2719"/>
    </i>
    <i>
      <x v="2721"/>
    </i>
    <i>
      <x v="2722"/>
    </i>
    <i>
      <x v="2723"/>
    </i>
    <i>
      <x v="2725"/>
    </i>
    <i>
      <x v="2727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529">
    <format dxfId="1635">
      <pivotArea type="all" dataOnly="0" outline="0" fieldPosition="0"/>
    </format>
    <format dxfId="1634">
      <pivotArea outline="0" collapsedLevelsAreSubtotals="1" fieldPosition="0"/>
    </format>
    <format dxfId="1633">
      <pivotArea type="origin" dataOnly="0" labelOnly="1" outline="0" fieldPosition="0"/>
    </format>
    <format dxfId="1632">
      <pivotArea field="19" type="button" dataOnly="0" labelOnly="1" outline="0" axis="axisCol" fieldPosition="0"/>
    </format>
    <format dxfId="1631">
      <pivotArea type="topRight" dataOnly="0" labelOnly="1" outline="0" fieldPosition="0"/>
    </format>
    <format dxfId="1630">
      <pivotArea field="6" type="button" dataOnly="0" labelOnly="1" outline="0" axis="axisRow" fieldPosition="0"/>
    </format>
    <format dxfId="1629">
      <pivotArea dataOnly="0" labelOnly="1" fieldPosition="0">
        <references count="1">
          <reference field="6" count="50">
            <x v="12"/>
            <x v="18"/>
            <x v="26"/>
            <x v="36"/>
            <x v="53"/>
            <x v="55"/>
            <x v="57"/>
            <x v="69"/>
            <x v="71"/>
            <x v="76"/>
            <x v="98"/>
            <x v="101"/>
            <x v="107"/>
            <x v="114"/>
            <x v="126"/>
            <x v="127"/>
            <x v="128"/>
            <x v="135"/>
            <x v="147"/>
            <x v="149"/>
            <x v="150"/>
            <x v="151"/>
            <x v="159"/>
            <x v="172"/>
            <x v="176"/>
            <x v="182"/>
            <x v="186"/>
            <x v="216"/>
            <x v="241"/>
            <x v="242"/>
            <x v="244"/>
            <x v="253"/>
            <x v="254"/>
            <x v="279"/>
            <x v="282"/>
            <x v="284"/>
            <x v="288"/>
            <x v="291"/>
            <x v="298"/>
            <x v="299"/>
            <x v="301"/>
            <x v="304"/>
            <x v="323"/>
            <x v="328"/>
            <x v="354"/>
            <x v="355"/>
            <x v="362"/>
            <x v="363"/>
            <x v="366"/>
            <x v="368"/>
          </reference>
        </references>
      </pivotArea>
    </format>
    <format dxfId="1628">
      <pivotArea dataOnly="0" labelOnly="1" fieldPosition="0">
        <references count="1">
          <reference field="6" count="50">
            <x v="369"/>
            <x v="381"/>
            <x v="383"/>
            <x v="404"/>
            <x v="415"/>
            <x v="419"/>
            <x v="421"/>
            <x v="426"/>
            <x v="429"/>
            <x v="430"/>
            <x v="441"/>
            <x v="442"/>
            <x v="452"/>
            <x v="469"/>
            <x v="470"/>
            <x v="472"/>
            <x v="474"/>
            <x v="482"/>
            <x v="483"/>
            <x v="495"/>
            <x v="500"/>
            <x v="508"/>
            <x v="516"/>
            <x v="522"/>
            <x v="524"/>
            <x v="526"/>
            <x v="530"/>
            <x v="533"/>
            <x v="534"/>
            <x v="547"/>
            <x v="559"/>
            <x v="564"/>
            <x v="579"/>
            <x v="585"/>
            <x v="588"/>
            <x v="593"/>
            <x v="601"/>
            <x v="605"/>
            <x v="608"/>
            <x v="610"/>
            <x v="616"/>
            <x v="620"/>
            <x v="621"/>
            <x v="624"/>
            <x v="659"/>
            <x v="660"/>
            <x v="661"/>
            <x v="665"/>
            <x v="671"/>
            <x v="678"/>
          </reference>
        </references>
      </pivotArea>
    </format>
    <format dxfId="1627">
      <pivotArea dataOnly="0" labelOnly="1" fieldPosition="0">
        <references count="1">
          <reference field="6" count="50">
            <x v="713"/>
            <x v="714"/>
            <x v="717"/>
            <x v="720"/>
            <x v="732"/>
            <x v="741"/>
            <x v="744"/>
            <x v="748"/>
            <x v="753"/>
            <x v="759"/>
            <x v="762"/>
            <x v="774"/>
            <x v="775"/>
            <x v="780"/>
            <x v="782"/>
            <x v="789"/>
            <x v="792"/>
            <x v="801"/>
            <x v="803"/>
            <x v="811"/>
            <x v="818"/>
            <x v="820"/>
            <x v="830"/>
            <x v="834"/>
            <x v="836"/>
            <x v="838"/>
            <x v="840"/>
            <x v="845"/>
            <x v="847"/>
            <x v="849"/>
            <x v="852"/>
            <x v="863"/>
            <x v="864"/>
            <x v="869"/>
            <x v="870"/>
            <x v="875"/>
            <x v="877"/>
            <x v="883"/>
            <x v="915"/>
            <x v="919"/>
            <x v="921"/>
            <x v="926"/>
            <x v="928"/>
            <x v="933"/>
            <x v="935"/>
            <x v="937"/>
            <x v="938"/>
            <x v="954"/>
            <x v="964"/>
            <x v="970"/>
          </reference>
        </references>
      </pivotArea>
    </format>
    <format dxfId="1626">
      <pivotArea dataOnly="0" labelOnly="1" fieldPosition="0">
        <references count="1">
          <reference field="6" count="50">
            <x v="973"/>
            <x v="978"/>
            <x v="979"/>
            <x v="988"/>
            <x v="990"/>
            <x v="996"/>
            <x v="1016"/>
            <x v="1019"/>
            <x v="1028"/>
            <x v="1030"/>
            <x v="1042"/>
            <x v="1044"/>
            <x v="1051"/>
            <x v="1052"/>
            <x v="1064"/>
            <x v="1068"/>
            <x v="1073"/>
            <x v="1075"/>
            <x v="1098"/>
            <x v="1106"/>
            <x v="1117"/>
            <x v="1119"/>
            <x v="1130"/>
            <x v="1132"/>
            <x v="1133"/>
            <x v="1134"/>
            <x v="1137"/>
            <x v="1146"/>
            <x v="1158"/>
            <x v="1159"/>
            <x v="1160"/>
            <x v="1163"/>
            <x v="1171"/>
            <x v="1183"/>
            <x v="1191"/>
            <x v="1201"/>
            <x v="1204"/>
            <x v="1212"/>
            <x v="1222"/>
            <x v="1225"/>
            <x v="1227"/>
            <x v="1228"/>
            <x v="1229"/>
            <x v="1234"/>
            <x v="1247"/>
            <x v="1248"/>
            <x v="1255"/>
            <x v="1257"/>
            <x v="1261"/>
            <x v="1265"/>
          </reference>
        </references>
      </pivotArea>
    </format>
    <format dxfId="1625">
      <pivotArea dataOnly="0" labelOnly="1" fieldPosition="0">
        <references count="1">
          <reference field="6" count="50">
            <x v="1266"/>
            <x v="1279"/>
            <x v="1286"/>
            <x v="1300"/>
            <x v="1308"/>
            <x v="1322"/>
            <x v="1328"/>
            <x v="1337"/>
            <x v="1359"/>
            <x v="1364"/>
            <x v="1369"/>
            <x v="1375"/>
            <x v="1377"/>
            <x v="1404"/>
            <x v="1406"/>
            <x v="1419"/>
            <x v="1435"/>
            <x v="1441"/>
            <x v="1450"/>
            <x v="1464"/>
            <x v="1479"/>
            <x v="1480"/>
            <x v="1481"/>
            <x v="1483"/>
            <x v="1487"/>
            <x v="1492"/>
            <x v="1499"/>
            <x v="1532"/>
            <x v="1540"/>
            <x v="1549"/>
            <x v="1563"/>
            <x v="1564"/>
            <x v="1577"/>
            <x v="1585"/>
            <x v="1591"/>
            <x v="1596"/>
            <x v="1599"/>
            <x v="1619"/>
            <x v="1640"/>
            <x v="1645"/>
            <x v="1647"/>
            <x v="1689"/>
            <x v="1696"/>
            <x v="1701"/>
            <x v="1719"/>
            <x v="1720"/>
            <x v="1733"/>
            <x v="1747"/>
            <x v="1762"/>
            <x v="1766"/>
          </reference>
        </references>
      </pivotArea>
    </format>
    <format dxfId="1624">
      <pivotArea dataOnly="0" labelOnly="1" fieldPosition="0">
        <references count="1">
          <reference field="6" count="50">
            <x v="1771"/>
            <x v="1782"/>
            <x v="1794"/>
            <x v="1797"/>
            <x v="1799"/>
            <x v="1806"/>
            <x v="1809"/>
            <x v="1815"/>
            <x v="1830"/>
            <x v="1844"/>
            <x v="1855"/>
            <x v="1859"/>
            <x v="1873"/>
            <x v="1889"/>
            <x v="1910"/>
            <x v="1925"/>
            <x v="1926"/>
            <x v="1927"/>
            <x v="1954"/>
            <x v="1964"/>
            <x v="1968"/>
            <x v="1972"/>
            <x v="1984"/>
            <x v="2002"/>
            <x v="2007"/>
            <x v="2012"/>
            <x v="2015"/>
            <x v="2021"/>
            <x v="2025"/>
            <x v="2030"/>
            <x v="2039"/>
            <x v="2049"/>
            <x v="2052"/>
            <x v="2061"/>
            <x v="2072"/>
            <x v="2079"/>
            <x v="2081"/>
            <x v="2083"/>
            <x v="2099"/>
            <x v="2106"/>
            <x v="2110"/>
            <x v="2123"/>
            <x v="2134"/>
            <x v="2140"/>
            <x v="2165"/>
            <x v="2173"/>
            <x v="2183"/>
            <x v="2195"/>
            <x v="2201"/>
            <x v="2206"/>
          </reference>
        </references>
      </pivotArea>
    </format>
    <format dxfId="1623">
      <pivotArea dataOnly="0" labelOnly="1" fieldPosition="0">
        <references count="1">
          <reference field="6" count="50">
            <x v="2212"/>
            <x v="2229"/>
            <x v="2236"/>
            <x v="2241"/>
            <x v="2244"/>
            <x v="2246"/>
            <x v="2248"/>
            <x v="2249"/>
            <x v="2259"/>
            <x v="2292"/>
            <x v="2301"/>
            <x v="2305"/>
            <x v="2308"/>
            <x v="2309"/>
            <x v="2315"/>
            <x v="2337"/>
            <x v="2339"/>
            <x v="2343"/>
            <x v="2344"/>
            <x v="2349"/>
            <x v="2357"/>
            <x v="2372"/>
            <x v="2380"/>
            <x v="2385"/>
            <x v="2388"/>
            <x v="2389"/>
            <x v="2394"/>
            <x v="2401"/>
            <x v="2409"/>
            <x v="2427"/>
            <x v="2447"/>
            <x v="2451"/>
            <x v="2452"/>
            <x v="2453"/>
            <x v="2454"/>
            <x v="2459"/>
            <x v="2461"/>
            <x v="2462"/>
            <x v="2475"/>
            <x v="2497"/>
            <x v="2498"/>
            <x v="2499"/>
            <x v="2512"/>
            <x v="2518"/>
            <x v="2520"/>
            <x v="2522"/>
            <x v="2535"/>
            <x v="2542"/>
            <x v="2544"/>
            <x v="2545"/>
          </reference>
        </references>
      </pivotArea>
    </format>
    <format dxfId="1622">
      <pivotArea dataOnly="0" labelOnly="1" fieldPosition="0">
        <references count="1">
          <reference field="6" count="23">
            <x v="2561"/>
            <x v="2567"/>
            <x v="2574"/>
            <x v="2578"/>
            <x v="2579"/>
            <x v="2586"/>
            <x v="2601"/>
            <x v="2604"/>
            <x v="2645"/>
            <x v="2650"/>
            <x v="2653"/>
            <x v="2658"/>
            <x v="2659"/>
            <x v="2667"/>
            <x v="2669"/>
            <x v="2698"/>
            <x v="2705"/>
            <x v="2711"/>
            <x v="2714"/>
            <x v="2720"/>
            <x v="2722"/>
            <x v="2723"/>
            <x v="2724"/>
          </reference>
        </references>
      </pivotArea>
    </format>
    <format dxfId="1621">
      <pivotArea dataOnly="0" labelOnly="1" grandRow="1" outline="0" fieldPosition="0"/>
    </format>
    <format dxfId="1620">
      <pivotArea dataOnly="0" labelOnly="1" fieldPosition="0">
        <references count="1">
          <reference field="19" count="0"/>
        </references>
      </pivotArea>
    </format>
    <format dxfId="1619">
      <pivotArea dataOnly="0" labelOnly="1" grandCol="1" outline="0" fieldPosition="0"/>
    </format>
    <format dxfId="1618">
      <pivotArea type="all" dataOnly="0" outline="0" fieldPosition="0"/>
    </format>
    <format dxfId="1617">
      <pivotArea outline="0" collapsedLevelsAreSubtotals="1" fieldPosition="0"/>
    </format>
    <format dxfId="1616">
      <pivotArea type="origin" dataOnly="0" labelOnly="1" outline="0" fieldPosition="0"/>
    </format>
    <format dxfId="1615">
      <pivotArea field="19" type="button" dataOnly="0" labelOnly="1" outline="0" axis="axisCol" fieldPosition="0"/>
    </format>
    <format dxfId="1614">
      <pivotArea type="topRight" dataOnly="0" labelOnly="1" outline="0" fieldPosition="0"/>
    </format>
    <format dxfId="1613">
      <pivotArea field="6" type="button" dataOnly="0" labelOnly="1" outline="0" axis="axisRow" fieldPosition="0"/>
    </format>
    <format dxfId="1612">
      <pivotArea dataOnly="0" labelOnly="1" fieldPosition="0">
        <references count="1">
          <reference field="6" count="50">
            <x v="12"/>
            <x v="18"/>
            <x v="26"/>
            <x v="36"/>
            <x v="53"/>
            <x v="55"/>
            <x v="57"/>
            <x v="69"/>
            <x v="71"/>
            <x v="76"/>
            <x v="98"/>
            <x v="101"/>
            <x v="107"/>
            <x v="114"/>
            <x v="126"/>
            <x v="127"/>
            <x v="128"/>
            <x v="135"/>
            <x v="147"/>
            <x v="149"/>
            <x v="150"/>
            <x v="151"/>
            <x v="159"/>
            <x v="172"/>
            <x v="176"/>
            <x v="182"/>
            <x v="186"/>
            <x v="216"/>
            <x v="241"/>
            <x v="242"/>
            <x v="244"/>
            <x v="253"/>
            <x v="254"/>
            <x v="279"/>
            <x v="282"/>
            <x v="284"/>
            <x v="288"/>
            <x v="291"/>
            <x v="298"/>
            <x v="299"/>
            <x v="301"/>
            <x v="304"/>
            <x v="323"/>
            <x v="328"/>
            <x v="354"/>
            <x v="355"/>
            <x v="362"/>
            <x v="363"/>
            <x v="366"/>
            <x v="368"/>
          </reference>
        </references>
      </pivotArea>
    </format>
    <format dxfId="1611">
      <pivotArea dataOnly="0" labelOnly="1" fieldPosition="0">
        <references count="1">
          <reference field="6" count="50">
            <x v="369"/>
            <x v="381"/>
            <x v="383"/>
            <x v="404"/>
            <x v="415"/>
            <x v="419"/>
            <x v="421"/>
            <x v="426"/>
            <x v="429"/>
            <x v="430"/>
            <x v="441"/>
            <x v="442"/>
            <x v="452"/>
            <x v="469"/>
            <x v="470"/>
            <x v="472"/>
            <x v="474"/>
            <x v="482"/>
            <x v="483"/>
            <x v="495"/>
            <x v="500"/>
            <x v="508"/>
            <x v="516"/>
            <x v="522"/>
            <x v="524"/>
            <x v="526"/>
            <x v="530"/>
            <x v="533"/>
            <x v="534"/>
            <x v="547"/>
            <x v="559"/>
            <x v="564"/>
            <x v="579"/>
            <x v="585"/>
            <x v="588"/>
            <x v="593"/>
            <x v="601"/>
            <x v="605"/>
            <x v="608"/>
            <x v="610"/>
            <x v="616"/>
            <x v="620"/>
            <x v="621"/>
            <x v="624"/>
            <x v="659"/>
            <x v="660"/>
            <x v="661"/>
            <x v="665"/>
            <x v="671"/>
            <x v="678"/>
          </reference>
        </references>
      </pivotArea>
    </format>
    <format dxfId="1610">
      <pivotArea dataOnly="0" labelOnly="1" fieldPosition="0">
        <references count="1">
          <reference field="6" count="50">
            <x v="713"/>
            <x v="714"/>
            <x v="717"/>
            <x v="720"/>
            <x v="732"/>
            <x v="741"/>
            <x v="744"/>
            <x v="748"/>
            <x v="753"/>
            <x v="759"/>
            <x v="762"/>
            <x v="774"/>
            <x v="775"/>
            <x v="780"/>
            <x v="782"/>
            <x v="789"/>
            <x v="792"/>
            <x v="801"/>
            <x v="803"/>
            <x v="811"/>
            <x v="818"/>
            <x v="820"/>
            <x v="830"/>
            <x v="834"/>
            <x v="836"/>
            <x v="838"/>
            <x v="840"/>
            <x v="845"/>
            <x v="847"/>
            <x v="849"/>
            <x v="852"/>
            <x v="863"/>
            <x v="864"/>
            <x v="869"/>
            <x v="870"/>
            <x v="875"/>
            <x v="877"/>
            <x v="883"/>
            <x v="915"/>
            <x v="919"/>
            <x v="921"/>
            <x v="926"/>
            <x v="928"/>
            <x v="933"/>
            <x v="935"/>
            <x v="937"/>
            <x v="938"/>
            <x v="954"/>
            <x v="964"/>
            <x v="970"/>
          </reference>
        </references>
      </pivotArea>
    </format>
    <format dxfId="1609">
      <pivotArea dataOnly="0" labelOnly="1" fieldPosition="0">
        <references count="1">
          <reference field="6" count="50">
            <x v="973"/>
            <x v="978"/>
            <x v="979"/>
            <x v="988"/>
            <x v="990"/>
            <x v="996"/>
            <x v="1016"/>
            <x v="1019"/>
            <x v="1028"/>
            <x v="1030"/>
            <x v="1042"/>
            <x v="1044"/>
            <x v="1051"/>
            <x v="1052"/>
            <x v="1064"/>
            <x v="1068"/>
            <x v="1073"/>
            <x v="1075"/>
            <x v="1098"/>
            <x v="1106"/>
            <x v="1117"/>
            <x v="1119"/>
            <x v="1130"/>
            <x v="1132"/>
            <x v="1133"/>
            <x v="1134"/>
            <x v="1137"/>
            <x v="1146"/>
            <x v="1158"/>
            <x v="1159"/>
            <x v="1160"/>
            <x v="1163"/>
            <x v="1171"/>
            <x v="1183"/>
            <x v="1191"/>
            <x v="1201"/>
            <x v="1204"/>
            <x v="1212"/>
            <x v="1222"/>
            <x v="1225"/>
            <x v="1227"/>
            <x v="1228"/>
            <x v="1229"/>
            <x v="1234"/>
            <x v="1247"/>
            <x v="1248"/>
            <x v="1255"/>
            <x v="1257"/>
            <x v="1261"/>
            <x v="1265"/>
          </reference>
        </references>
      </pivotArea>
    </format>
    <format dxfId="1608">
      <pivotArea dataOnly="0" labelOnly="1" fieldPosition="0">
        <references count="1">
          <reference field="6" count="50">
            <x v="1266"/>
            <x v="1279"/>
            <x v="1286"/>
            <x v="1300"/>
            <x v="1308"/>
            <x v="1322"/>
            <x v="1328"/>
            <x v="1337"/>
            <x v="1359"/>
            <x v="1364"/>
            <x v="1369"/>
            <x v="1375"/>
            <x v="1377"/>
            <x v="1404"/>
            <x v="1406"/>
            <x v="1419"/>
            <x v="1435"/>
            <x v="1441"/>
            <x v="1450"/>
            <x v="1464"/>
            <x v="1479"/>
            <x v="1480"/>
            <x v="1481"/>
            <x v="1483"/>
            <x v="1487"/>
            <x v="1492"/>
            <x v="1499"/>
            <x v="1532"/>
            <x v="1540"/>
            <x v="1549"/>
            <x v="1563"/>
            <x v="1564"/>
            <x v="1577"/>
            <x v="1585"/>
            <x v="1591"/>
            <x v="1596"/>
            <x v="1599"/>
            <x v="1619"/>
            <x v="1640"/>
            <x v="1645"/>
            <x v="1647"/>
            <x v="1689"/>
            <x v="1696"/>
            <x v="1701"/>
            <x v="1719"/>
            <x v="1720"/>
            <x v="1733"/>
            <x v="1747"/>
            <x v="1762"/>
            <x v="1766"/>
          </reference>
        </references>
      </pivotArea>
    </format>
    <format dxfId="1607">
      <pivotArea dataOnly="0" labelOnly="1" fieldPosition="0">
        <references count="1">
          <reference field="6" count="50">
            <x v="1771"/>
            <x v="1782"/>
            <x v="1794"/>
            <x v="1797"/>
            <x v="1799"/>
            <x v="1806"/>
            <x v="1809"/>
            <x v="1815"/>
            <x v="1830"/>
            <x v="1844"/>
            <x v="1855"/>
            <x v="1859"/>
            <x v="1873"/>
            <x v="1889"/>
            <x v="1910"/>
            <x v="1925"/>
            <x v="1926"/>
            <x v="1927"/>
            <x v="1954"/>
            <x v="1964"/>
            <x v="1968"/>
            <x v="1972"/>
            <x v="1984"/>
            <x v="2002"/>
            <x v="2007"/>
            <x v="2012"/>
            <x v="2015"/>
            <x v="2021"/>
            <x v="2025"/>
            <x v="2030"/>
            <x v="2039"/>
            <x v="2049"/>
            <x v="2052"/>
            <x v="2061"/>
            <x v="2072"/>
            <x v="2079"/>
            <x v="2081"/>
            <x v="2083"/>
            <x v="2099"/>
            <x v="2106"/>
            <x v="2110"/>
            <x v="2123"/>
            <x v="2134"/>
            <x v="2140"/>
            <x v="2165"/>
            <x v="2173"/>
            <x v="2183"/>
            <x v="2195"/>
            <x v="2201"/>
            <x v="2206"/>
          </reference>
        </references>
      </pivotArea>
    </format>
    <format dxfId="1606">
      <pivotArea dataOnly="0" labelOnly="1" fieldPosition="0">
        <references count="1">
          <reference field="6" count="50">
            <x v="2212"/>
            <x v="2229"/>
            <x v="2236"/>
            <x v="2241"/>
            <x v="2244"/>
            <x v="2246"/>
            <x v="2248"/>
            <x v="2249"/>
            <x v="2259"/>
            <x v="2292"/>
            <x v="2301"/>
            <x v="2305"/>
            <x v="2308"/>
            <x v="2309"/>
            <x v="2315"/>
            <x v="2337"/>
            <x v="2339"/>
            <x v="2343"/>
            <x v="2344"/>
            <x v="2349"/>
            <x v="2357"/>
            <x v="2372"/>
            <x v="2380"/>
            <x v="2385"/>
            <x v="2388"/>
            <x v="2389"/>
            <x v="2394"/>
            <x v="2401"/>
            <x v="2409"/>
            <x v="2427"/>
            <x v="2447"/>
            <x v="2451"/>
            <x v="2452"/>
            <x v="2453"/>
            <x v="2454"/>
            <x v="2459"/>
            <x v="2461"/>
            <x v="2462"/>
            <x v="2475"/>
            <x v="2497"/>
            <x v="2498"/>
            <x v="2499"/>
            <x v="2512"/>
            <x v="2518"/>
            <x v="2520"/>
            <x v="2522"/>
            <x v="2535"/>
            <x v="2542"/>
            <x v="2544"/>
            <x v="2545"/>
          </reference>
        </references>
      </pivotArea>
    </format>
    <format dxfId="1605">
      <pivotArea dataOnly="0" labelOnly="1" fieldPosition="0">
        <references count="1">
          <reference field="6" count="23">
            <x v="2561"/>
            <x v="2567"/>
            <x v="2574"/>
            <x v="2578"/>
            <x v="2579"/>
            <x v="2586"/>
            <x v="2601"/>
            <x v="2604"/>
            <x v="2645"/>
            <x v="2650"/>
            <x v="2653"/>
            <x v="2658"/>
            <x v="2659"/>
            <x v="2667"/>
            <x v="2669"/>
            <x v="2698"/>
            <x v="2705"/>
            <x v="2711"/>
            <x v="2714"/>
            <x v="2720"/>
            <x v="2722"/>
            <x v="2723"/>
            <x v="2724"/>
          </reference>
        </references>
      </pivotArea>
    </format>
    <format dxfId="1604">
      <pivotArea dataOnly="0" labelOnly="1" grandRow="1" outline="0" fieldPosition="0"/>
    </format>
    <format dxfId="1603">
      <pivotArea dataOnly="0" labelOnly="1" fieldPosition="0">
        <references count="1">
          <reference field="19" count="0"/>
        </references>
      </pivotArea>
    </format>
    <format dxfId="1602">
      <pivotArea dataOnly="0" labelOnly="1" grandCol="1" outline="0" fieldPosition="0"/>
    </format>
    <format dxfId="1601">
      <pivotArea type="all" dataOnly="0" outline="0" fieldPosition="0"/>
    </format>
    <format dxfId="1600">
      <pivotArea outline="0" collapsedLevelsAreSubtotals="1" fieldPosition="0"/>
    </format>
    <format dxfId="1599">
      <pivotArea type="origin" dataOnly="0" labelOnly="1" outline="0" fieldPosition="0"/>
    </format>
    <format dxfId="1598">
      <pivotArea field="19" type="button" dataOnly="0" labelOnly="1" outline="0" axis="axisCol" fieldPosition="0"/>
    </format>
    <format dxfId="1597">
      <pivotArea type="topRight" dataOnly="0" labelOnly="1" outline="0" fieldPosition="0"/>
    </format>
    <format dxfId="1596">
      <pivotArea field="6" type="button" dataOnly="0" labelOnly="1" outline="0" axis="axisRow" fieldPosition="0"/>
    </format>
    <format dxfId="1595">
      <pivotArea dataOnly="0" labelOnly="1" fieldPosition="0">
        <references count="1">
          <reference field="6" count="50">
            <x v="12"/>
            <x v="18"/>
            <x v="26"/>
            <x v="36"/>
            <x v="53"/>
            <x v="55"/>
            <x v="57"/>
            <x v="69"/>
            <x v="71"/>
            <x v="76"/>
            <x v="98"/>
            <x v="101"/>
            <x v="107"/>
            <x v="114"/>
            <x v="126"/>
            <x v="127"/>
            <x v="128"/>
            <x v="135"/>
            <x v="147"/>
            <x v="149"/>
            <x v="150"/>
            <x v="151"/>
            <x v="159"/>
            <x v="172"/>
            <x v="176"/>
            <x v="182"/>
            <x v="186"/>
            <x v="216"/>
            <x v="241"/>
            <x v="242"/>
            <x v="244"/>
            <x v="253"/>
            <x v="254"/>
            <x v="279"/>
            <x v="282"/>
            <x v="284"/>
            <x v="288"/>
            <x v="291"/>
            <x v="298"/>
            <x v="299"/>
            <x v="301"/>
            <x v="304"/>
            <x v="323"/>
            <x v="328"/>
            <x v="354"/>
            <x v="355"/>
            <x v="362"/>
            <x v="363"/>
            <x v="366"/>
            <x v="368"/>
          </reference>
        </references>
      </pivotArea>
    </format>
    <format dxfId="1594">
      <pivotArea dataOnly="0" labelOnly="1" fieldPosition="0">
        <references count="1">
          <reference field="6" count="50">
            <x v="369"/>
            <x v="381"/>
            <x v="383"/>
            <x v="404"/>
            <x v="415"/>
            <x v="419"/>
            <x v="421"/>
            <x v="426"/>
            <x v="429"/>
            <x v="430"/>
            <x v="441"/>
            <x v="442"/>
            <x v="452"/>
            <x v="469"/>
            <x v="470"/>
            <x v="472"/>
            <x v="474"/>
            <x v="482"/>
            <x v="483"/>
            <x v="495"/>
            <x v="500"/>
            <x v="508"/>
            <x v="516"/>
            <x v="522"/>
            <x v="524"/>
            <x v="526"/>
            <x v="530"/>
            <x v="533"/>
            <x v="534"/>
            <x v="547"/>
            <x v="559"/>
            <x v="564"/>
            <x v="579"/>
            <x v="585"/>
            <x v="588"/>
            <x v="593"/>
            <x v="601"/>
            <x v="605"/>
            <x v="608"/>
            <x v="610"/>
            <x v="616"/>
            <x v="620"/>
            <x v="621"/>
            <x v="624"/>
            <x v="659"/>
            <x v="660"/>
            <x v="661"/>
            <x v="665"/>
            <x v="671"/>
            <x v="678"/>
          </reference>
        </references>
      </pivotArea>
    </format>
    <format dxfId="1593">
      <pivotArea dataOnly="0" labelOnly="1" fieldPosition="0">
        <references count="1">
          <reference field="6" count="50">
            <x v="713"/>
            <x v="714"/>
            <x v="717"/>
            <x v="720"/>
            <x v="732"/>
            <x v="741"/>
            <x v="744"/>
            <x v="748"/>
            <x v="753"/>
            <x v="759"/>
            <x v="762"/>
            <x v="774"/>
            <x v="775"/>
            <x v="780"/>
            <x v="782"/>
            <x v="789"/>
            <x v="792"/>
            <x v="801"/>
            <x v="803"/>
            <x v="811"/>
            <x v="818"/>
            <x v="820"/>
            <x v="830"/>
            <x v="834"/>
            <x v="836"/>
            <x v="838"/>
            <x v="840"/>
            <x v="845"/>
            <x v="847"/>
            <x v="849"/>
            <x v="852"/>
            <x v="863"/>
            <x v="864"/>
            <x v="869"/>
            <x v="870"/>
            <x v="875"/>
            <x v="877"/>
            <x v="883"/>
            <x v="915"/>
            <x v="919"/>
            <x v="921"/>
            <x v="926"/>
            <x v="928"/>
            <x v="933"/>
            <x v="935"/>
            <x v="937"/>
            <x v="938"/>
            <x v="954"/>
            <x v="964"/>
            <x v="970"/>
          </reference>
        </references>
      </pivotArea>
    </format>
    <format dxfId="1592">
      <pivotArea dataOnly="0" labelOnly="1" fieldPosition="0">
        <references count="1">
          <reference field="6" count="50">
            <x v="973"/>
            <x v="978"/>
            <x v="979"/>
            <x v="988"/>
            <x v="990"/>
            <x v="996"/>
            <x v="1016"/>
            <x v="1019"/>
            <x v="1028"/>
            <x v="1030"/>
            <x v="1042"/>
            <x v="1044"/>
            <x v="1051"/>
            <x v="1052"/>
            <x v="1064"/>
            <x v="1068"/>
            <x v="1073"/>
            <x v="1075"/>
            <x v="1098"/>
            <x v="1106"/>
            <x v="1117"/>
            <x v="1119"/>
            <x v="1130"/>
            <x v="1132"/>
            <x v="1133"/>
            <x v="1134"/>
            <x v="1137"/>
            <x v="1146"/>
            <x v="1158"/>
            <x v="1159"/>
            <x v="1160"/>
            <x v="1163"/>
            <x v="1171"/>
            <x v="1183"/>
            <x v="1191"/>
            <x v="1201"/>
            <x v="1204"/>
            <x v="1212"/>
            <x v="1222"/>
            <x v="1225"/>
            <x v="1227"/>
            <x v="1228"/>
            <x v="1229"/>
            <x v="1234"/>
            <x v="1247"/>
            <x v="1248"/>
            <x v="1255"/>
            <x v="1257"/>
            <x v="1261"/>
            <x v="1265"/>
          </reference>
        </references>
      </pivotArea>
    </format>
    <format dxfId="1591">
      <pivotArea dataOnly="0" labelOnly="1" fieldPosition="0">
        <references count="1">
          <reference field="6" count="50">
            <x v="1266"/>
            <x v="1279"/>
            <x v="1286"/>
            <x v="1300"/>
            <x v="1308"/>
            <x v="1322"/>
            <x v="1328"/>
            <x v="1337"/>
            <x v="1359"/>
            <x v="1364"/>
            <x v="1369"/>
            <x v="1375"/>
            <x v="1377"/>
            <x v="1404"/>
            <x v="1406"/>
            <x v="1419"/>
            <x v="1435"/>
            <x v="1441"/>
            <x v="1450"/>
            <x v="1464"/>
            <x v="1479"/>
            <x v="1480"/>
            <x v="1481"/>
            <x v="1483"/>
            <x v="1487"/>
            <x v="1492"/>
            <x v="1499"/>
            <x v="1532"/>
            <x v="1540"/>
            <x v="1549"/>
            <x v="1563"/>
            <x v="1564"/>
            <x v="1577"/>
            <x v="1585"/>
            <x v="1591"/>
            <x v="1596"/>
            <x v="1599"/>
            <x v="1619"/>
            <x v="1640"/>
            <x v="1645"/>
            <x v="1647"/>
            <x v="1689"/>
            <x v="1696"/>
            <x v="1701"/>
            <x v="1719"/>
            <x v="1720"/>
            <x v="1733"/>
            <x v="1747"/>
            <x v="1762"/>
            <x v="1766"/>
          </reference>
        </references>
      </pivotArea>
    </format>
    <format dxfId="1590">
      <pivotArea dataOnly="0" labelOnly="1" fieldPosition="0">
        <references count="1">
          <reference field="6" count="50">
            <x v="1771"/>
            <x v="1782"/>
            <x v="1794"/>
            <x v="1797"/>
            <x v="1799"/>
            <x v="1806"/>
            <x v="1809"/>
            <x v="1815"/>
            <x v="1830"/>
            <x v="1844"/>
            <x v="1855"/>
            <x v="1859"/>
            <x v="1873"/>
            <x v="1889"/>
            <x v="1910"/>
            <x v="1925"/>
            <x v="1926"/>
            <x v="1927"/>
            <x v="1954"/>
            <x v="1964"/>
            <x v="1968"/>
            <x v="1972"/>
            <x v="1984"/>
            <x v="2002"/>
            <x v="2007"/>
            <x v="2012"/>
            <x v="2015"/>
            <x v="2021"/>
            <x v="2025"/>
            <x v="2030"/>
            <x v="2039"/>
            <x v="2049"/>
            <x v="2052"/>
            <x v="2061"/>
            <x v="2072"/>
            <x v="2079"/>
            <x v="2081"/>
            <x v="2083"/>
            <x v="2099"/>
            <x v="2106"/>
            <x v="2110"/>
            <x v="2123"/>
            <x v="2134"/>
            <x v="2140"/>
            <x v="2165"/>
            <x v="2173"/>
            <x v="2183"/>
            <x v="2195"/>
            <x v="2201"/>
            <x v="2206"/>
          </reference>
        </references>
      </pivotArea>
    </format>
    <format dxfId="1589">
      <pivotArea dataOnly="0" labelOnly="1" fieldPosition="0">
        <references count="1">
          <reference field="6" count="50">
            <x v="2212"/>
            <x v="2229"/>
            <x v="2236"/>
            <x v="2241"/>
            <x v="2244"/>
            <x v="2246"/>
            <x v="2248"/>
            <x v="2249"/>
            <x v="2259"/>
            <x v="2292"/>
            <x v="2301"/>
            <x v="2305"/>
            <x v="2308"/>
            <x v="2309"/>
            <x v="2315"/>
            <x v="2337"/>
            <x v="2339"/>
            <x v="2343"/>
            <x v="2344"/>
            <x v="2349"/>
            <x v="2357"/>
            <x v="2372"/>
            <x v="2380"/>
            <x v="2385"/>
            <x v="2388"/>
            <x v="2389"/>
            <x v="2394"/>
            <x v="2401"/>
            <x v="2409"/>
            <x v="2427"/>
            <x v="2447"/>
            <x v="2451"/>
            <x v="2452"/>
            <x v="2453"/>
            <x v="2454"/>
            <x v="2459"/>
            <x v="2461"/>
            <x v="2462"/>
            <x v="2475"/>
            <x v="2497"/>
            <x v="2498"/>
            <x v="2499"/>
            <x v="2512"/>
            <x v="2518"/>
            <x v="2520"/>
            <x v="2522"/>
            <x v="2535"/>
            <x v="2542"/>
            <x v="2544"/>
            <x v="2545"/>
          </reference>
        </references>
      </pivotArea>
    </format>
    <format dxfId="1588">
      <pivotArea dataOnly="0" labelOnly="1" fieldPosition="0">
        <references count="1">
          <reference field="6" count="23">
            <x v="2561"/>
            <x v="2567"/>
            <x v="2574"/>
            <x v="2578"/>
            <x v="2579"/>
            <x v="2586"/>
            <x v="2601"/>
            <x v="2604"/>
            <x v="2645"/>
            <x v="2650"/>
            <x v="2653"/>
            <x v="2658"/>
            <x v="2659"/>
            <x v="2667"/>
            <x v="2669"/>
            <x v="2698"/>
            <x v="2705"/>
            <x v="2711"/>
            <x v="2714"/>
            <x v="2720"/>
            <x v="2722"/>
            <x v="2723"/>
            <x v="2724"/>
          </reference>
        </references>
      </pivotArea>
    </format>
    <format dxfId="1587">
      <pivotArea dataOnly="0" labelOnly="1" grandRow="1" outline="0" fieldPosition="0"/>
    </format>
    <format dxfId="1586">
      <pivotArea dataOnly="0" labelOnly="1" fieldPosition="0">
        <references count="1">
          <reference field="19" count="0"/>
        </references>
      </pivotArea>
    </format>
    <format dxfId="1585">
      <pivotArea dataOnly="0" labelOnly="1" grandCol="1" outline="0" fieldPosition="0"/>
    </format>
    <format dxfId="1584">
      <pivotArea type="all" dataOnly="0" outline="0" fieldPosition="0"/>
    </format>
    <format dxfId="1583">
      <pivotArea outline="0" collapsedLevelsAreSubtotals="1" fieldPosition="0"/>
    </format>
    <format dxfId="1582">
      <pivotArea type="origin" dataOnly="0" labelOnly="1" outline="0" fieldPosition="0"/>
    </format>
    <format dxfId="1581">
      <pivotArea field="19" type="button" dataOnly="0" labelOnly="1" outline="0" axis="axisCol" fieldPosition="0"/>
    </format>
    <format dxfId="1580">
      <pivotArea type="topRight" dataOnly="0" labelOnly="1" outline="0" fieldPosition="0"/>
    </format>
    <format dxfId="1579">
      <pivotArea field="6" type="button" dataOnly="0" labelOnly="1" outline="0" axis="axisRow" fieldPosition="0"/>
    </format>
    <format dxfId="1578">
      <pivotArea dataOnly="0" labelOnly="1" fieldPosition="0">
        <references count="1">
          <reference field="6" count="50">
            <x v="12"/>
            <x v="18"/>
            <x v="26"/>
            <x v="36"/>
            <x v="53"/>
            <x v="55"/>
            <x v="57"/>
            <x v="69"/>
            <x v="71"/>
            <x v="76"/>
            <x v="98"/>
            <x v="101"/>
            <x v="107"/>
            <x v="114"/>
            <x v="126"/>
            <x v="127"/>
            <x v="128"/>
            <x v="135"/>
            <x v="147"/>
            <x v="149"/>
            <x v="150"/>
            <x v="151"/>
            <x v="159"/>
            <x v="172"/>
            <x v="176"/>
            <x v="182"/>
            <x v="186"/>
            <x v="216"/>
            <x v="241"/>
            <x v="242"/>
            <x v="244"/>
            <x v="253"/>
            <x v="254"/>
            <x v="279"/>
            <x v="282"/>
            <x v="284"/>
            <x v="288"/>
            <x v="291"/>
            <x v="298"/>
            <x v="299"/>
            <x v="301"/>
            <x v="304"/>
            <x v="323"/>
            <x v="328"/>
            <x v="354"/>
            <x v="355"/>
            <x v="362"/>
            <x v="363"/>
            <x v="366"/>
            <x v="368"/>
          </reference>
        </references>
      </pivotArea>
    </format>
    <format dxfId="1577">
      <pivotArea dataOnly="0" labelOnly="1" fieldPosition="0">
        <references count="1">
          <reference field="6" count="50">
            <x v="369"/>
            <x v="381"/>
            <x v="383"/>
            <x v="404"/>
            <x v="415"/>
            <x v="419"/>
            <x v="421"/>
            <x v="426"/>
            <x v="429"/>
            <x v="430"/>
            <x v="441"/>
            <x v="442"/>
            <x v="452"/>
            <x v="469"/>
            <x v="470"/>
            <x v="472"/>
            <x v="474"/>
            <x v="482"/>
            <x v="483"/>
            <x v="495"/>
            <x v="500"/>
            <x v="508"/>
            <x v="516"/>
            <x v="522"/>
            <x v="524"/>
            <x v="526"/>
            <x v="530"/>
            <x v="533"/>
            <x v="534"/>
            <x v="547"/>
            <x v="559"/>
            <x v="564"/>
            <x v="579"/>
            <x v="585"/>
            <x v="588"/>
            <x v="593"/>
            <x v="601"/>
            <x v="605"/>
            <x v="608"/>
            <x v="610"/>
            <x v="616"/>
            <x v="620"/>
            <x v="621"/>
            <x v="624"/>
            <x v="659"/>
            <x v="660"/>
            <x v="661"/>
            <x v="665"/>
            <x v="671"/>
            <x v="678"/>
          </reference>
        </references>
      </pivotArea>
    </format>
    <format dxfId="1576">
      <pivotArea dataOnly="0" labelOnly="1" fieldPosition="0">
        <references count="1">
          <reference field="6" count="50">
            <x v="713"/>
            <x v="714"/>
            <x v="717"/>
            <x v="720"/>
            <x v="732"/>
            <x v="741"/>
            <x v="744"/>
            <x v="748"/>
            <x v="753"/>
            <x v="759"/>
            <x v="762"/>
            <x v="774"/>
            <x v="775"/>
            <x v="780"/>
            <x v="782"/>
            <x v="789"/>
            <x v="792"/>
            <x v="801"/>
            <x v="803"/>
            <x v="811"/>
            <x v="818"/>
            <x v="820"/>
            <x v="830"/>
            <x v="834"/>
            <x v="836"/>
            <x v="838"/>
            <x v="840"/>
            <x v="845"/>
            <x v="847"/>
            <x v="849"/>
            <x v="852"/>
            <x v="863"/>
            <x v="864"/>
            <x v="869"/>
            <x v="870"/>
            <x v="875"/>
            <x v="877"/>
            <x v="883"/>
            <x v="915"/>
            <x v="919"/>
            <x v="921"/>
            <x v="926"/>
            <x v="928"/>
            <x v="933"/>
            <x v="935"/>
            <x v="937"/>
            <x v="938"/>
            <x v="954"/>
            <x v="964"/>
            <x v="970"/>
          </reference>
        </references>
      </pivotArea>
    </format>
    <format dxfId="1575">
      <pivotArea dataOnly="0" labelOnly="1" fieldPosition="0">
        <references count="1">
          <reference field="6" count="50">
            <x v="973"/>
            <x v="978"/>
            <x v="979"/>
            <x v="988"/>
            <x v="990"/>
            <x v="996"/>
            <x v="1016"/>
            <x v="1019"/>
            <x v="1028"/>
            <x v="1030"/>
            <x v="1042"/>
            <x v="1044"/>
            <x v="1051"/>
            <x v="1052"/>
            <x v="1064"/>
            <x v="1068"/>
            <x v="1073"/>
            <x v="1075"/>
            <x v="1098"/>
            <x v="1106"/>
            <x v="1117"/>
            <x v="1119"/>
            <x v="1130"/>
            <x v="1132"/>
            <x v="1133"/>
            <x v="1134"/>
            <x v="1137"/>
            <x v="1146"/>
            <x v="1158"/>
            <x v="1159"/>
            <x v="1160"/>
            <x v="1163"/>
            <x v="1171"/>
            <x v="1183"/>
            <x v="1191"/>
            <x v="1201"/>
            <x v="1204"/>
            <x v="1212"/>
            <x v="1222"/>
            <x v="1225"/>
            <x v="1227"/>
            <x v="1228"/>
            <x v="1229"/>
            <x v="1234"/>
            <x v="1247"/>
            <x v="1248"/>
            <x v="1255"/>
            <x v="1257"/>
            <x v="1261"/>
            <x v="1265"/>
          </reference>
        </references>
      </pivotArea>
    </format>
    <format dxfId="1574">
      <pivotArea dataOnly="0" labelOnly="1" fieldPosition="0">
        <references count="1">
          <reference field="6" count="50">
            <x v="1266"/>
            <x v="1279"/>
            <x v="1286"/>
            <x v="1300"/>
            <x v="1308"/>
            <x v="1322"/>
            <x v="1328"/>
            <x v="1337"/>
            <x v="1359"/>
            <x v="1364"/>
            <x v="1369"/>
            <x v="1375"/>
            <x v="1377"/>
            <x v="1404"/>
            <x v="1406"/>
            <x v="1419"/>
            <x v="1435"/>
            <x v="1441"/>
            <x v="1450"/>
            <x v="1464"/>
            <x v="1479"/>
            <x v="1480"/>
            <x v="1481"/>
            <x v="1483"/>
            <x v="1487"/>
            <x v="1492"/>
            <x v="1499"/>
            <x v="1532"/>
            <x v="1540"/>
            <x v="1549"/>
            <x v="1563"/>
            <x v="1564"/>
            <x v="1577"/>
            <x v="1585"/>
            <x v="1591"/>
            <x v="1596"/>
            <x v="1599"/>
            <x v="1619"/>
            <x v="1640"/>
            <x v="1645"/>
            <x v="1647"/>
            <x v="1689"/>
            <x v="1696"/>
            <x v="1701"/>
            <x v="1719"/>
            <x v="1720"/>
            <x v="1733"/>
            <x v="1747"/>
            <x v="1762"/>
            <x v="1766"/>
          </reference>
        </references>
      </pivotArea>
    </format>
    <format dxfId="1573">
      <pivotArea dataOnly="0" labelOnly="1" fieldPosition="0">
        <references count="1">
          <reference field="6" count="50">
            <x v="1771"/>
            <x v="1782"/>
            <x v="1794"/>
            <x v="1797"/>
            <x v="1799"/>
            <x v="1806"/>
            <x v="1809"/>
            <x v="1815"/>
            <x v="1830"/>
            <x v="1844"/>
            <x v="1855"/>
            <x v="1859"/>
            <x v="1873"/>
            <x v="1889"/>
            <x v="1910"/>
            <x v="1925"/>
            <x v="1926"/>
            <x v="1927"/>
            <x v="1954"/>
            <x v="1964"/>
            <x v="1968"/>
            <x v="1972"/>
            <x v="1984"/>
            <x v="2002"/>
            <x v="2007"/>
            <x v="2012"/>
            <x v="2015"/>
            <x v="2021"/>
            <x v="2025"/>
            <x v="2030"/>
            <x v="2039"/>
            <x v="2049"/>
            <x v="2052"/>
            <x v="2061"/>
            <x v="2072"/>
            <x v="2079"/>
            <x v="2081"/>
            <x v="2083"/>
            <x v="2099"/>
            <x v="2106"/>
            <x v="2110"/>
            <x v="2123"/>
            <x v="2134"/>
            <x v="2140"/>
            <x v="2165"/>
            <x v="2173"/>
            <x v="2183"/>
            <x v="2195"/>
            <x v="2201"/>
            <x v="2206"/>
          </reference>
        </references>
      </pivotArea>
    </format>
    <format dxfId="1572">
      <pivotArea dataOnly="0" labelOnly="1" fieldPosition="0">
        <references count="1">
          <reference field="6" count="50">
            <x v="2212"/>
            <x v="2229"/>
            <x v="2236"/>
            <x v="2241"/>
            <x v="2244"/>
            <x v="2246"/>
            <x v="2248"/>
            <x v="2249"/>
            <x v="2259"/>
            <x v="2292"/>
            <x v="2301"/>
            <x v="2305"/>
            <x v="2308"/>
            <x v="2309"/>
            <x v="2315"/>
            <x v="2337"/>
            <x v="2339"/>
            <x v="2343"/>
            <x v="2344"/>
            <x v="2349"/>
            <x v="2357"/>
            <x v="2372"/>
            <x v="2380"/>
            <x v="2385"/>
            <x v="2388"/>
            <x v="2389"/>
            <x v="2394"/>
            <x v="2401"/>
            <x v="2409"/>
            <x v="2427"/>
            <x v="2447"/>
            <x v="2451"/>
            <x v="2452"/>
            <x v="2453"/>
            <x v="2454"/>
            <x v="2459"/>
            <x v="2461"/>
            <x v="2462"/>
            <x v="2475"/>
            <x v="2497"/>
            <x v="2498"/>
            <x v="2499"/>
            <x v="2512"/>
            <x v="2518"/>
            <x v="2520"/>
            <x v="2522"/>
            <x v="2535"/>
            <x v="2542"/>
            <x v="2544"/>
            <x v="2545"/>
          </reference>
        </references>
      </pivotArea>
    </format>
    <format dxfId="1571">
      <pivotArea dataOnly="0" labelOnly="1" fieldPosition="0">
        <references count="1">
          <reference field="6" count="23">
            <x v="2561"/>
            <x v="2567"/>
            <x v="2574"/>
            <x v="2578"/>
            <x v="2579"/>
            <x v="2586"/>
            <x v="2601"/>
            <x v="2604"/>
            <x v="2645"/>
            <x v="2650"/>
            <x v="2653"/>
            <x v="2658"/>
            <x v="2659"/>
            <x v="2667"/>
            <x v="2669"/>
            <x v="2698"/>
            <x v="2705"/>
            <x v="2711"/>
            <x v="2714"/>
            <x v="2720"/>
            <x v="2722"/>
            <x v="2723"/>
            <x v="2724"/>
          </reference>
        </references>
      </pivotArea>
    </format>
    <format dxfId="1570">
      <pivotArea dataOnly="0" labelOnly="1" grandRow="1" outline="0" fieldPosition="0"/>
    </format>
    <format dxfId="1569">
      <pivotArea dataOnly="0" labelOnly="1" fieldPosition="0">
        <references count="1">
          <reference field="19" count="0"/>
        </references>
      </pivotArea>
    </format>
    <format dxfId="1568">
      <pivotArea dataOnly="0" labelOnly="1" grandCol="1" outline="0" fieldPosition="0"/>
    </format>
    <format dxfId="1567">
      <pivotArea field="6" type="button" dataOnly="0" labelOnly="1" outline="0" axis="axisRow" fieldPosition="0"/>
    </format>
    <format dxfId="1566">
      <pivotArea dataOnly="0" labelOnly="1" fieldPosition="0">
        <references count="1">
          <reference field="19" count="0"/>
        </references>
      </pivotArea>
    </format>
    <format dxfId="1565">
      <pivotArea dataOnly="0" labelOnly="1" grandCol="1" outline="0" fieldPosition="0"/>
    </format>
    <format dxfId="1564">
      <pivotArea outline="0" collapsedLevelsAreSubtotals="1" fieldPosition="0"/>
    </format>
    <format dxfId="1563">
      <pivotArea field="6" type="button" dataOnly="0" labelOnly="1" outline="0" axis="axisRow" fieldPosition="0"/>
    </format>
    <format dxfId="1562">
      <pivotArea dataOnly="0" labelOnly="1" fieldPosition="0">
        <references count="1">
          <reference field="6" count="50">
            <x v="12"/>
            <x v="18"/>
            <x v="26"/>
            <x v="36"/>
            <x v="53"/>
            <x v="55"/>
            <x v="57"/>
            <x v="69"/>
            <x v="71"/>
            <x v="76"/>
            <x v="98"/>
            <x v="101"/>
            <x v="107"/>
            <x v="114"/>
            <x v="126"/>
            <x v="127"/>
            <x v="128"/>
            <x v="135"/>
            <x v="147"/>
            <x v="149"/>
            <x v="150"/>
            <x v="151"/>
            <x v="159"/>
            <x v="172"/>
            <x v="176"/>
            <x v="182"/>
            <x v="186"/>
            <x v="216"/>
            <x v="241"/>
            <x v="242"/>
            <x v="244"/>
            <x v="253"/>
            <x v="254"/>
            <x v="279"/>
            <x v="282"/>
            <x v="284"/>
            <x v="288"/>
            <x v="291"/>
            <x v="298"/>
            <x v="299"/>
            <x v="301"/>
            <x v="304"/>
            <x v="323"/>
            <x v="328"/>
            <x v="354"/>
            <x v="355"/>
            <x v="362"/>
            <x v="363"/>
            <x v="366"/>
            <x v="368"/>
          </reference>
        </references>
      </pivotArea>
    </format>
    <format dxfId="1561">
      <pivotArea dataOnly="0" labelOnly="1" fieldPosition="0">
        <references count="1">
          <reference field="6" count="50">
            <x v="369"/>
            <x v="381"/>
            <x v="383"/>
            <x v="404"/>
            <x v="415"/>
            <x v="419"/>
            <x v="421"/>
            <x v="426"/>
            <x v="429"/>
            <x v="430"/>
            <x v="441"/>
            <x v="442"/>
            <x v="452"/>
            <x v="469"/>
            <x v="470"/>
            <x v="472"/>
            <x v="474"/>
            <x v="482"/>
            <x v="483"/>
            <x v="495"/>
            <x v="500"/>
            <x v="508"/>
            <x v="516"/>
            <x v="522"/>
            <x v="524"/>
            <x v="526"/>
            <x v="530"/>
            <x v="533"/>
            <x v="534"/>
            <x v="547"/>
            <x v="559"/>
            <x v="564"/>
            <x v="579"/>
            <x v="585"/>
            <x v="588"/>
            <x v="593"/>
            <x v="601"/>
            <x v="605"/>
            <x v="608"/>
            <x v="610"/>
            <x v="616"/>
            <x v="620"/>
            <x v="621"/>
            <x v="624"/>
            <x v="659"/>
            <x v="660"/>
            <x v="661"/>
            <x v="665"/>
            <x v="671"/>
            <x v="678"/>
          </reference>
        </references>
      </pivotArea>
    </format>
    <format dxfId="1560">
      <pivotArea dataOnly="0" labelOnly="1" fieldPosition="0">
        <references count="1">
          <reference field="6" count="50">
            <x v="713"/>
            <x v="714"/>
            <x v="717"/>
            <x v="720"/>
            <x v="732"/>
            <x v="741"/>
            <x v="744"/>
            <x v="748"/>
            <x v="753"/>
            <x v="759"/>
            <x v="762"/>
            <x v="774"/>
            <x v="775"/>
            <x v="780"/>
            <x v="782"/>
            <x v="789"/>
            <x v="792"/>
            <x v="801"/>
            <x v="803"/>
            <x v="811"/>
            <x v="818"/>
            <x v="820"/>
            <x v="830"/>
            <x v="834"/>
            <x v="836"/>
            <x v="838"/>
            <x v="840"/>
            <x v="845"/>
            <x v="847"/>
            <x v="849"/>
            <x v="852"/>
            <x v="863"/>
            <x v="864"/>
            <x v="869"/>
            <x v="870"/>
            <x v="875"/>
            <x v="877"/>
            <x v="883"/>
            <x v="915"/>
            <x v="919"/>
            <x v="921"/>
            <x v="926"/>
            <x v="928"/>
            <x v="933"/>
            <x v="935"/>
            <x v="937"/>
            <x v="938"/>
            <x v="954"/>
            <x v="964"/>
            <x v="970"/>
          </reference>
        </references>
      </pivotArea>
    </format>
    <format dxfId="1559">
      <pivotArea dataOnly="0" labelOnly="1" fieldPosition="0">
        <references count="1">
          <reference field="6" count="50">
            <x v="973"/>
            <x v="978"/>
            <x v="979"/>
            <x v="988"/>
            <x v="990"/>
            <x v="996"/>
            <x v="1016"/>
            <x v="1019"/>
            <x v="1028"/>
            <x v="1030"/>
            <x v="1042"/>
            <x v="1044"/>
            <x v="1051"/>
            <x v="1052"/>
            <x v="1064"/>
            <x v="1068"/>
            <x v="1073"/>
            <x v="1075"/>
            <x v="1098"/>
            <x v="1106"/>
            <x v="1117"/>
            <x v="1119"/>
            <x v="1130"/>
            <x v="1132"/>
            <x v="1133"/>
            <x v="1134"/>
            <x v="1137"/>
            <x v="1146"/>
            <x v="1158"/>
            <x v="1159"/>
            <x v="1160"/>
            <x v="1163"/>
            <x v="1171"/>
            <x v="1183"/>
            <x v="1191"/>
            <x v="1201"/>
            <x v="1204"/>
            <x v="1212"/>
            <x v="1222"/>
            <x v="1225"/>
            <x v="1227"/>
            <x v="1228"/>
            <x v="1229"/>
            <x v="1234"/>
            <x v="1247"/>
            <x v="1248"/>
            <x v="1255"/>
            <x v="1257"/>
            <x v="1261"/>
            <x v="1265"/>
          </reference>
        </references>
      </pivotArea>
    </format>
    <format dxfId="1558">
      <pivotArea dataOnly="0" labelOnly="1" fieldPosition="0">
        <references count="1">
          <reference field="6" count="50">
            <x v="1266"/>
            <x v="1279"/>
            <x v="1286"/>
            <x v="1300"/>
            <x v="1308"/>
            <x v="1322"/>
            <x v="1328"/>
            <x v="1337"/>
            <x v="1359"/>
            <x v="1364"/>
            <x v="1369"/>
            <x v="1375"/>
            <x v="1377"/>
            <x v="1404"/>
            <x v="1406"/>
            <x v="1419"/>
            <x v="1435"/>
            <x v="1441"/>
            <x v="1450"/>
            <x v="1464"/>
            <x v="1479"/>
            <x v="1480"/>
            <x v="1481"/>
            <x v="1483"/>
            <x v="1487"/>
            <x v="1492"/>
            <x v="1499"/>
            <x v="1532"/>
            <x v="1540"/>
            <x v="1549"/>
            <x v="1563"/>
            <x v="1564"/>
            <x v="1577"/>
            <x v="1585"/>
            <x v="1591"/>
            <x v="1596"/>
            <x v="1599"/>
            <x v="1619"/>
            <x v="1640"/>
            <x v="1645"/>
            <x v="1647"/>
            <x v="1689"/>
            <x v="1696"/>
            <x v="1701"/>
            <x v="1719"/>
            <x v="1720"/>
            <x v="1733"/>
            <x v="1747"/>
            <x v="1762"/>
            <x v="1766"/>
          </reference>
        </references>
      </pivotArea>
    </format>
    <format dxfId="1557">
      <pivotArea dataOnly="0" labelOnly="1" fieldPosition="0">
        <references count="1">
          <reference field="6" count="50">
            <x v="1771"/>
            <x v="1782"/>
            <x v="1794"/>
            <x v="1797"/>
            <x v="1799"/>
            <x v="1806"/>
            <x v="1809"/>
            <x v="1815"/>
            <x v="1830"/>
            <x v="1844"/>
            <x v="1855"/>
            <x v="1859"/>
            <x v="1873"/>
            <x v="1889"/>
            <x v="1910"/>
            <x v="1925"/>
            <x v="1926"/>
            <x v="1927"/>
            <x v="1954"/>
            <x v="1964"/>
            <x v="1968"/>
            <x v="1972"/>
            <x v="1984"/>
            <x v="2002"/>
            <x v="2007"/>
            <x v="2012"/>
            <x v="2015"/>
            <x v="2021"/>
            <x v="2025"/>
            <x v="2030"/>
            <x v="2039"/>
            <x v="2049"/>
            <x v="2052"/>
            <x v="2061"/>
            <x v="2072"/>
            <x v="2079"/>
            <x v="2081"/>
            <x v="2083"/>
            <x v="2099"/>
            <x v="2106"/>
            <x v="2110"/>
            <x v="2123"/>
            <x v="2134"/>
            <x v="2140"/>
            <x v="2165"/>
            <x v="2173"/>
            <x v="2183"/>
            <x v="2195"/>
            <x v="2201"/>
            <x v="2206"/>
          </reference>
        </references>
      </pivotArea>
    </format>
    <format dxfId="1556">
      <pivotArea dataOnly="0" labelOnly="1" fieldPosition="0">
        <references count="1">
          <reference field="6" count="50">
            <x v="2212"/>
            <x v="2229"/>
            <x v="2236"/>
            <x v="2241"/>
            <x v="2244"/>
            <x v="2246"/>
            <x v="2248"/>
            <x v="2249"/>
            <x v="2259"/>
            <x v="2292"/>
            <x v="2301"/>
            <x v="2305"/>
            <x v="2308"/>
            <x v="2309"/>
            <x v="2315"/>
            <x v="2337"/>
            <x v="2339"/>
            <x v="2343"/>
            <x v="2344"/>
            <x v="2349"/>
            <x v="2357"/>
            <x v="2372"/>
            <x v="2380"/>
            <x v="2385"/>
            <x v="2388"/>
            <x v="2389"/>
            <x v="2394"/>
            <x v="2401"/>
            <x v="2409"/>
            <x v="2427"/>
            <x v="2447"/>
            <x v="2451"/>
            <x v="2452"/>
            <x v="2453"/>
            <x v="2454"/>
            <x v="2459"/>
            <x v="2461"/>
            <x v="2462"/>
            <x v="2475"/>
            <x v="2497"/>
            <x v="2498"/>
            <x v="2499"/>
            <x v="2512"/>
            <x v="2518"/>
            <x v="2520"/>
            <x v="2522"/>
            <x v="2535"/>
            <x v="2542"/>
            <x v="2544"/>
            <x v="2545"/>
          </reference>
        </references>
      </pivotArea>
    </format>
    <format dxfId="1555">
      <pivotArea dataOnly="0" labelOnly="1" fieldPosition="0">
        <references count="1">
          <reference field="6" count="23">
            <x v="2561"/>
            <x v="2567"/>
            <x v="2574"/>
            <x v="2578"/>
            <x v="2579"/>
            <x v="2586"/>
            <x v="2601"/>
            <x v="2604"/>
            <x v="2645"/>
            <x v="2650"/>
            <x v="2653"/>
            <x v="2658"/>
            <x v="2659"/>
            <x v="2667"/>
            <x v="2669"/>
            <x v="2698"/>
            <x v="2705"/>
            <x v="2711"/>
            <x v="2714"/>
            <x v="2720"/>
            <x v="2722"/>
            <x v="2723"/>
            <x v="2724"/>
          </reference>
        </references>
      </pivotArea>
    </format>
    <format dxfId="1554">
      <pivotArea dataOnly="0" labelOnly="1" grandRow="1" outline="0" fieldPosition="0"/>
    </format>
    <format dxfId="1553">
      <pivotArea dataOnly="0" labelOnly="1" fieldPosition="0">
        <references count="1">
          <reference field="19" count="0"/>
        </references>
      </pivotArea>
    </format>
    <format dxfId="1552">
      <pivotArea dataOnly="0" labelOnly="1" grandCol="1" outline="0" fieldPosition="0"/>
    </format>
    <format dxfId="1551">
      <pivotArea collapsedLevelsAreSubtotals="1" fieldPosition="0">
        <references count="1">
          <reference field="6" count="406">
            <x v="36"/>
            <x v="55"/>
            <x v="67"/>
            <x v="71"/>
            <x v="76"/>
            <x v="93"/>
            <x v="98"/>
            <x v="101"/>
            <x v="105"/>
            <x v="107"/>
            <x v="119"/>
            <x v="127"/>
            <x v="135"/>
            <x v="139"/>
            <x v="147"/>
            <x v="150"/>
            <x v="159"/>
            <x v="161"/>
            <x v="174"/>
            <x v="175"/>
            <x v="178"/>
            <x v="186"/>
            <x v="193"/>
            <x v="198"/>
            <x v="214"/>
            <x v="219"/>
            <x v="231"/>
            <x v="232"/>
            <x v="238"/>
            <x v="244"/>
            <x v="271"/>
            <x v="283"/>
            <x v="284"/>
            <x v="292"/>
            <x v="295"/>
            <x v="296"/>
            <x v="298"/>
            <x v="307"/>
            <x v="319"/>
            <x v="322"/>
            <x v="334"/>
            <x v="341"/>
            <x v="342"/>
            <x v="350"/>
            <x v="366"/>
            <x v="368"/>
            <x v="372"/>
            <x v="381"/>
            <x v="383"/>
            <x v="386"/>
            <x v="390"/>
            <x v="398"/>
            <x v="402"/>
            <x v="406"/>
            <x v="408"/>
            <x v="409"/>
            <x v="413"/>
            <x v="415"/>
            <x v="419"/>
            <x v="424"/>
            <x v="426"/>
            <x v="441"/>
            <x v="445"/>
            <x v="450"/>
            <x v="452"/>
            <x v="458"/>
            <x v="470"/>
            <x v="474"/>
            <x v="480"/>
            <x v="482"/>
            <x v="485"/>
            <x v="499"/>
            <x v="510"/>
            <x v="511"/>
            <x v="524"/>
            <x v="527"/>
            <x v="534"/>
            <x v="542"/>
            <x v="550"/>
            <x v="558"/>
            <x v="559"/>
            <x v="569"/>
            <x v="575"/>
            <x v="582"/>
            <x v="585"/>
            <x v="587"/>
            <x v="593"/>
            <x v="597"/>
            <x v="598"/>
            <x v="601"/>
            <x v="624"/>
            <x v="628"/>
            <x v="660"/>
            <x v="661"/>
            <x v="665"/>
            <x v="669"/>
            <x v="671"/>
            <x v="678"/>
            <x v="680"/>
            <x v="721"/>
            <x v="732"/>
            <x v="737"/>
            <x v="744"/>
            <x v="749"/>
            <x v="758"/>
            <x v="759"/>
            <x v="762"/>
            <x v="763"/>
            <x v="767"/>
            <x v="773"/>
            <x v="774"/>
            <x v="775"/>
            <x v="782"/>
            <x v="783"/>
            <x v="789"/>
            <x v="792"/>
            <x v="800"/>
            <x v="803"/>
            <x v="811"/>
            <x v="841"/>
            <x v="845"/>
            <x v="853"/>
            <x v="863"/>
            <x v="864"/>
            <x v="869"/>
            <x v="870"/>
            <x v="875"/>
            <x v="881"/>
            <x v="898"/>
            <x v="907"/>
            <x v="913"/>
            <x v="937"/>
            <x v="956"/>
            <x v="977"/>
            <x v="979"/>
            <x v="983"/>
            <x v="988"/>
            <x v="989"/>
            <x v="996"/>
            <x v="1024"/>
            <x v="1026"/>
            <x v="1028"/>
            <x v="1030"/>
            <x v="1035"/>
            <x v="1042"/>
            <x v="1059"/>
            <x v="1063"/>
            <x v="1065"/>
            <x v="1070"/>
            <x v="1073"/>
            <x v="1078"/>
            <x v="1080"/>
            <x v="1083"/>
            <x v="1090"/>
            <x v="1092"/>
            <x v="1106"/>
            <x v="1125"/>
            <x v="1129"/>
            <x v="1130"/>
            <x v="1132"/>
            <x v="1133"/>
            <x v="1136"/>
            <x v="1137"/>
            <x v="1158"/>
            <x v="1159"/>
            <x v="1163"/>
            <x v="1188"/>
            <x v="1190"/>
            <x v="1196"/>
            <x v="1204"/>
            <x v="1205"/>
            <x v="1206"/>
            <x v="1208"/>
            <x v="1212"/>
            <x v="1222"/>
            <x v="1225"/>
            <x v="1227"/>
            <x v="1234"/>
            <x v="1235"/>
            <x v="1239"/>
            <x v="1242"/>
            <x v="1244"/>
            <x v="1246"/>
            <x v="1257"/>
            <x v="1262"/>
            <x v="1266"/>
            <x v="1274"/>
            <x v="1282"/>
            <x v="1292"/>
            <x v="1300"/>
            <x v="1305"/>
            <x v="1313"/>
            <x v="1328"/>
            <x v="1331"/>
            <x v="1337"/>
            <x v="1340"/>
            <x v="1358"/>
            <x v="1359"/>
            <x v="1360"/>
            <x v="1361"/>
            <x v="1363"/>
            <x v="1367"/>
            <x v="1385"/>
            <x v="1395"/>
            <x v="1398"/>
            <x v="1404"/>
            <x v="1419"/>
            <x v="1425"/>
            <x v="1432"/>
            <x v="1440"/>
            <x v="1441"/>
            <x v="1442"/>
            <x v="1447"/>
            <x v="1448"/>
            <x v="1449"/>
            <x v="1450"/>
            <x v="1456"/>
            <x v="1457"/>
            <x v="1460"/>
            <x v="1476"/>
            <x v="1479"/>
            <x v="1480"/>
            <x v="1481"/>
            <x v="1483"/>
            <x v="1485"/>
            <x v="1499"/>
            <x v="1501"/>
            <x v="1506"/>
            <x v="1517"/>
            <x v="1519"/>
            <x v="1553"/>
            <x v="1564"/>
            <x v="1581"/>
            <x v="1582"/>
            <x v="1585"/>
            <x v="1588"/>
            <x v="1599"/>
            <x v="1606"/>
            <x v="1610"/>
            <x v="1615"/>
            <x v="1626"/>
            <x v="1631"/>
            <x v="1635"/>
            <x v="1637"/>
            <x v="1640"/>
            <x v="1646"/>
            <x v="1648"/>
            <x v="1650"/>
            <x v="1662"/>
            <x v="1666"/>
            <x v="1689"/>
            <x v="1693"/>
            <x v="1699"/>
            <x v="1704"/>
            <x v="1706"/>
            <x v="1715"/>
            <x v="1719"/>
            <x v="1721"/>
            <x v="1733"/>
            <x v="1745"/>
            <x v="1751"/>
            <x v="1755"/>
            <x v="1788"/>
            <x v="1797"/>
            <x v="1804"/>
            <x v="1806"/>
            <x v="1810"/>
            <x v="1811"/>
            <x v="1820"/>
            <x v="1826"/>
            <x v="1830"/>
            <x v="1834"/>
            <x v="1835"/>
            <x v="1837"/>
            <x v="1852"/>
            <x v="1859"/>
            <x v="1864"/>
            <x v="1866"/>
            <x v="1869"/>
            <x v="1873"/>
            <x v="1880"/>
            <x v="1901"/>
            <x v="1910"/>
            <x v="1914"/>
            <x v="1922"/>
            <x v="1931"/>
            <x v="1941"/>
            <x v="1943"/>
            <x v="1952"/>
            <x v="1954"/>
            <x v="1968"/>
            <x v="1972"/>
            <x v="1984"/>
            <x v="1986"/>
            <x v="1991"/>
            <x v="2002"/>
            <x v="2004"/>
            <x v="2006"/>
            <x v="2009"/>
            <x v="2018"/>
            <x v="2021"/>
            <x v="2023"/>
            <x v="2041"/>
            <x v="2052"/>
            <x v="2065"/>
            <x v="2066"/>
            <x v="2075"/>
            <x v="2081"/>
            <x v="2083"/>
            <x v="2105"/>
            <x v="2109"/>
            <x v="2110"/>
            <x v="2123"/>
            <x v="2127"/>
            <x v="2134"/>
            <x v="2138"/>
            <x v="2156"/>
            <x v="2165"/>
            <x v="2170"/>
            <x v="2177"/>
            <x v="2182"/>
            <x v="2183"/>
            <x v="2192"/>
            <x v="2195"/>
            <x v="2214"/>
            <x v="2224"/>
            <x v="2229"/>
            <x v="2241"/>
            <x v="2244"/>
            <x v="2248"/>
            <x v="2249"/>
            <x v="2254"/>
            <x v="2255"/>
            <x v="2268"/>
            <x v="2273"/>
            <x v="2292"/>
            <x v="2299"/>
            <x v="2305"/>
            <x v="2308"/>
            <x v="2315"/>
            <x v="2337"/>
            <x v="2339"/>
            <x v="2341"/>
            <x v="2344"/>
            <x v="2346"/>
            <x v="2356"/>
            <x v="2359"/>
            <x v="2364"/>
            <x v="2367"/>
            <x v="2378"/>
            <x v="2385"/>
            <x v="2388"/>
            <x v="2389"/>
            <x v="2394"/>
            <x v="2409"/>
            <x v="2415"/>
            <x v="2420"/>
            <x v="2429"/>
            <x v="2431"/>
            <x v="2433"/>
            <x v="2436"/>
            <x v="2446"/>
            <x v="2448"/>
            <x v="2461"/>
            <x v="2462"/>
            <x v="2463"/>
            <x v="2464"/>
            <x v="2470"/>
            <x v="2477"/>
            <x v="2483"/>
            <x v="2484"/>
            <x v="2497"/>
            <x v="2499"/>
            <x v="2500"/>
            <x v="2501"/>
            <x v="2511"/>
            <x v="2514"/>
            <x v="2517"/>
            <x v="2525"/>
            <x v="2539"/>
            <x v="2540"/>
            <x v="2557"/>
            <x v="2561"/>
            <x v="2572"/>
            <x v="2573"/>
            <x v="2574"/>
            <x v="2579"/>
            <x v="2580"/>
            <x v="2586"/>
            <x v="2588"/>
            <x v="2592"/>
            <x v="2596"/>
            <x v="2600"/>
            <x v="2603"/>
            <x v="2604"/>
            <x v="2648"/>
            <x v="2650"/>
            <x v="2665"/>
            <x v="2667"/>
            <x v="2675"/>
            <x v="2690"/>
            <x v="2694"/>
            <x v="2708"/>
            <x v="2714"/>
            <x v="2720"/>
            <x v="2722"/>
          </reference>
        </references>
      </pivotArea>
    </format>
    <format dxfId="1550">
      <pivotArea dataOnly="0" labelOnly="1" fieldPosition="0">
        <references count="1">
          <reference field="6" count="50">
            <x v="36"/>
            <x v="55"/>
            <x v="71"/>
            <x v="76"/>
            <x v="98"/>
            <x v="101"/>
            <x v="107"/>
            <x v="119"/>
            <x v="127"/>
            <x v="135"/>
            <x v="147"/>
            <x v="150"/>
            <x v="159"/>
            <x v="186"/>
            <x v="231"/>
            <x v="244"/>
            <x v="284"/>
            <x v="298"/>
            <x v="366"/>
            <x v="368"/>
            <x v="381"/>
            <x v="383"/>
            <x v="415"/>
            <x v="419"/>
            <x v="426"/>
            <x v="441"/>
            <x v="452"/>
            <x v="470"/>
            <x v="474"/>
            <x v="482"/>
            <x v="485"/>
            <x v="511"/>
            <x v="524"/>
            <x v="527"/>
            <x v="534"/>
            <x v="559"/>
            <x v="585"/>
            <x v="593"/>
            <x v="601"/>
            <x v="624"/>
            <x v="660"/>
            <x v="661"/>
            <x v="665"/>
            <x v="671"/>
            <x v="678"/>
            <x v="732"/>
            <x v="744"/>
            <x v="759"/>
            <x v="762"/>
            <x v="774"/>
          </reference>
        </references>
      </pivotArea>
    </format>
    <format dxfId="1549">
      <pivotArea dataOnly="0" labelOnly="1" fieldPosition="0">
        <references count="1">
          <reference field="6" count="50">
            <x v="775"/>
            <x v="782"/>
            <x v="789"/>
            <x v="792"/>
            <x v="803"/>
            <x v="811"/>
            <x v="845"/>
            <x v="863"/>
            <x v="864"/>
            <x v="869"/>
            <x v="870"/>
            <x v="875"/>
            <x v="913"/>
            <x v="937"/>
            <x v="979"/>
            <x v="988"/>
            <x v="996"/>
            <x v="1028"/>
            <x v="1030"/>
            <x v="1042"/>
            <x v="1063"/>
            <x v="1065"/>
            <x v="1073"/>
            <x v="1106"/>
            <x v="1125"/>
            <x v="1130"/>
            <x v="1132"/>
            <x v="1133"/>
            <x v="1137"/>
            <x v="1158"/>
            <x v="1159"/>
            <x v="1163"/>
            <x v="1204"/>
            <x v="1212"/>
            <x v="1222"/>
            <x v="1225"/>
            <x v="1227"/>
            <x v="1234"/>
            <x v="1257"/>
            <x v="1266"/>
            <x v="1300"/>
            <x v="1305"/>
            <x v="1313"/>
            <x v="1328"/>
            <x v="1337"/>
            <x v="1359"/>
            <x v="1363"/>
            <x v="1404"/>
            <x v="1419"/>
            <x v="1441"/>
          </reference>
        </references>
      </pivotArea>
    </format>
    <format dxfId="1548">
      <pivotArea dataOnly="0" labelOnly="1" fieldPosition="0">
        <references count="1">
          <reference field="6" count="50">
            <x v="1449"/>
            <x v="1450"/>
            <x v="1457"/>
            <x v="1479"/>
            <x v="1480"/>
            <x v="1481"/>
            <x v="1483"/>
            <x v="1499"/>
            <x v="1517"/>
            <x v="1553"/>
            <x v="1564"/>
            <x v="1585"/>
            <x v="1599"/>
            <x v="1631"/>
            <x v="1640"/>
            <x v="1689"/>
            <x v="1719"/>
            <x v="1733"/>
            <x v="1788"/>
            <x v="1797"/>
            <x v="1806"/>
            <x v="1830"/>
            <x v="1859"/>
            <x v="1873"/>
            <x v="1880"/>
            <x v="1910"/>
            <x v="1954"/>
            <x v="1968"/>
            <x v="1972"/>
            <x v="1984"/>
            <x v="1991"/>
            <x v="2002"/>
            <x v="2021"/>
            <x v="2023"/>
            <x v="2052"/>
            <x v="2081"/>
            <x v="2083"/>
            <x v="2110"/>
            <x v="2123"/>
            <x v="2127"/>
            <x v="2134"/>
            <x v="2165"/>
            <x v="2183"/>
            <x v="2195"/>
            <x v="2229"/>
            <x v="2241"/>
            <x v="2244"/>
            <x v="2248"/>
            <x v="2249"/>
            <x v="2292"/>
          </reference>
        </references>
      </pivotArea>
    </format>
    <format dxfId="1547">
      <pivotArea dataOnly="0" labelOnly="1" fieldPosition="0">
        <references count="1">
          <reference field="6" count="50">
            <x v="307"/>
            <x v="408"/>
            <x v="458"/>
            <x v="767"/>
            <x v="853"/>
            <x v="1035"/>
            <x v="1080"/>
            <x v="1136"/>
            <x v="1208"/>
            <x v="1331"/>
            <x v="1395"/>
            <x v="1456"/>
            <x v="1635"/>
            <x v="1837"/>
            <x v="2066"/>
            <x v="2105"/>
            <x v="2299"/>
            <x v="2305"/>
            <x v="2308"/>
            <x v="2315"/>
            <x v="2337"/>
            <x v="2339"/>
            <x v="2341"/>
            <x v="2344"/>
            <x v="2364"/>
            <x v="2385"/>
            <x v="2388"/>
            <x v="2389"/>
            <x v="2394"/>
            <x v="2409"/>
            <x v="2431"/>
            <x v="2461"/>
            <x v="2462"/>
            <x v="2497"/>
            <x v="2499"/>
            <x v="2500"/>
            <x v="2561"/>
            <x v="2574"/>
            <x v="2579"/>
            <x v="2586"/>
            <x v="2588"/>
            <x v="2592"/>
            <x v="2596"/>
            <x v="2604"/>
            <x v="2650"/>
            <x v="2667"/>
            <x v="2690"/>
            <x v="2714"/>
            <x v="2720"/>
            <x v="2722"/>
          </reference>
        </references>
      </pivotArea>
    </format>
    <format dxfId="1546">
      <pivotArea dataOnly="0" labelOnly="1" fieldPosition="0">
        <references count="1">
          <reference field="6" count="50">
            <x v="139"/>
            <x v="161"/>
            <x v="175"/>
            <x v="178"/>
            <x v="271"/>
            <x v="334"/>
            <x v="342"/>
            <x v="350"/>
            <x v="390"/>
            <x v="445"/>
            <x v="450"/>
            <x v="480"/>
            <x v="587"/>
            <x v="680"/>
            <x v="783"/>
            <x v="898"/>
            <x v="907"/>
            <x v="977"/>
            <x v="1026"/>
            <x v="1083"/>
            <x v="1129"/>
            <x v="1425"/>
            <x v="1442"/>
            <x v="1448"/>
            <x v="1485"/>
            <x v="1519"/>
            <x v="1581"/>
            <x v="1588"/>
            <x v="1706"/>
            <x v="1810"/>
            <x v="1811"/>
            <x v="1834"/>
            <x v="1864"/>
            <x v="1952"/>
            <x v="2006"/>
            <x v="2009"/>
            <x v="2065"/>
            <x v="2075"/>
            <x v="2138"/>
            <x v="2177"/>
            <x v="2182"/>
            <x v="2192"/>
            <x v="2359"/>
            <x v="2367"/>
            <x v="2436"/>
            <x v="2470"/>
            <x v="2525"/>
            <x v="2540"/>
            <x v="2648"/>
            <x v="2708"/>
          </reference>
        </references>
      </pivotArea>
    </format>
    <format dxfId="1545">
      <pivotArea dataOnly="0" labelOnly="1" fieldPosition="0">
        <references count="1">
          <reference field="6" count="50">
            <x v="193"/>
            <x v="198"/>
            <x v="214"/>
            <x v="219"/>
            <x v="232"/>
            <x v="296"/>
            <x v="341"/>
            <x v="406"/>
            <x v="424"/>
            <x v="550"/>
            <x v="569"/>
            <x v="582"/>
            <x v="598"/>
            <x v="669"/>
            <x v="773"/>
            <x v="800"/>
            <x v="841"/>
            <x v="881"/>
            <x v="956"/>
            <x v="983"/>
            <x v="1024"/>
            <x v="1059"/>
            <x v="1070"/>
            <x v="1078"/>
            <x v="1090"/>
            <x v="1190"/>
            <x v="1205"/>
            <x v="1246"/>
            <x v="1367"/>
            <x v="1432"/>
            <x v="1476"/>
            <x v="1626"/>
            <x v="1646"/>
            <x v="1693"/>
            <x v="1699"/>
            <x v="1804"/>
            <x v="1835"/>
            <x v="1852"/>
            <x v="2004"/>
            <x v="2170"/>
            <x v="2214"/>
            <x v="2255"/>
            <x v="2415"/>
            <x v="2433"/>
            <x v="2464"/>
            <x v="2483"/>
            <x v="2501"/>
            <x v="2517"/>
            <x v="2573"/>
            <x v="2665"/>
          </reference>
        </references>
      </pivotArea>
    </format>
    <format dxfId="1544">
      <pivotArea dataOnly="0" labelOnly="1" fieldPosition="0">
        <references count="1">
          <reference field="6" count="50">
            <x v="67"/>
            <x v="93"/>
            <x v="105"/>
            <x v="174"/>
            <x v="283"/>
            <x v="292"/>
            <x v="372"/>
            <x v="386"/>
            <x v="510"/>
            <x v="542"/>
            <x v="558"/>
            <x v="575"/>
            <x v="628"/>
            <x v="721"/>
            <x v="749"/>
            <x v="763"/>
            <x v="989"/>
            <x v="1239"/>
            <x v="1244"/>
            <x v="1262"/>
            <x v="1340"/>
            <x v="1360"/>
            <x v="1385"/>
            <x v="1447"/>
            <x v="1460"/>
            <x v="1501"/>
            <x v="1506"/>
            <x v="1582"/>
            <x v="1606"/>
            <x v="1637"/>
            <x v="1648"/>
            <x v="1704"/>
            <x v="1715"/>
            <x v="1721"/>
            <x v="1751"/>
            <x v="1820"/>
            <x v="1922"/>
            <x v="1941"/>
            <x v="1943"/>
            <x v="2018"/>
            <x v="2273"/>
            <x v="2378"/>
            <x v="2420"/>
            <x v="2446"/>
            <x v="2448"/>
            <x v="2477"/>
            <x v="2484"/>
            <x v="2514"/>
            <x v="2675"/>
            <x v="2694"/>
          </reference>
        </references>
      </pivotArea>
    </format>
    <format dxfId="1543">
      <pivotArea dataOnly="0" labelOnly="1" fieldPosition="0">
        <references count="1">
          <reference field="6" count="50">
            <x v="238"/>
            <x v="295"/>
            <x v="319"/>
            <x v="322"/>
            <x v="402"/>
            <x v="409"/>
            <x v="413"/>
            <x v="499"/>
            <x v="597"/>
            <x v="737"/>
            <x v="758"/>
            <x v="1092"/>
            <x v="1188"/>
            <x v="1196"/>
            <x v="1206"/>
            <x v="1235"/>
            <x v="1242"/>
            <x v="1274"/>
            <x v="1282"/>
            <x v="1292"/>
            <x v="1358"/>
            <x v="1361"/>
            <x v="1398"/>
            <x v="1440"/>
            <x v="1610"/>
            <x v="1650"/>
            <x v="1662"/>
            <x v="1666"/>
            <x v="1745"/>
            <x v="1755"/>
            <x v="1826"/>
            <x v="1866"/>
            <x v="1869"/>
            <x v="1901"/>
            <x v="1914"/>
            <x v="1931"/>
            <x v="1986"/>
            <x v="2041"/>
            <x v="2156"/>
            <x v="2224"/>
            <x v="2268"/>
            <x v="2346"/>
            <x v="2356"/>
            <x v="2429"/>
            <x v="2539"/>
            <x v="2557"/>
            <x v="2572"/>
            <x v="2580"/>
            <x v="2600"/>
            <x v="2603"/>
          </reference>
        </references>
      </pivotArea>
    </format>
    <format dxfId="1542">
      <pivotArea dataOnly="0" labelOnly="1" fieldPosition="0">
        <references count="1">
          <reference field="6" count="6">
            <x v="398"/>
            <x v="1615"/>
            <x v="2109"/>
            <x v="2254"/>
            <x v="2463"/>
            <x v="2511"/>
          </reference>
        </references>
      </pivotArea>
    </format>
    <format dxfId="1541">
      <pivotArea collapsedLevelsAreSubtotals="1" fieldPosition="0">
        <references count="1">
          <reference field="6" count="1">
            <x v="36"/>
          </reference>
        </references>
      </pivotArea>
    </format>
    <format dxfId="1540">
      <pivotArea dataOnly="0" labelOnly="1" fieldPosition="0">
        <references count="1">
          <reference field="6" count="1">
            <x v="36"/>
          </reference>
        </references>
      </pivotArea>
    </format>
    <format dxfId="1539">
      <pivotArea collapsedLevelsAreSubtotals="1" fieldPosition="0">
        <references count="1">
          <reference field="6" count="1">
            <x v="36"/>
          </reference>
        </references>
      </pivotArea>
    </format>
    <format dxfId="1538">
      <pivotArea collapsedLevelsAreSubtotals="1" fieldPosition="0">
        <references count="1">
          <reference field="6" count="1">
            <x v="55"/>
          </reference>
        </references>
      </pivotArea>
    </format>
    <format dxfId="1537">
      <pivotArea collapsedLevelsAreSubtotals="1" fieldPosition="0">
        <references count="1">
          <reference field="6" count="1">
            <x v="67"/>
          </reference>
        </references>
      </pivotArea>
    </format>
    <format dxfId="1536">
      <pivotArea collapsedLevelsAreSubtotals="1" fieldPosition="0">
        <references count="1">
          <reference field="6" count="1">
            <x v="71"/>
          </reference>
        </references>
      </pivotArea>
    </format>
    <format dxfId="1535">
      <pivotArea collapsedLevelsAreSubtotals="1" fieldPosition="0">
        <references count="1">
          <reference field="6" count="1">
            <x v="76"/>
          </reference>
        </references>
      </pivotArea>
    </format>
    <format dxfId="1534">
      <pivotArea collapsedLevelsAreSubtotals="1" fieldPosition="0">
        <references count="1">
          <reference field="6" count="1">
            <x v="93"/>
          </reference>
        </references>
      </pivotArea>
    </format>
    <format dxfId="1533">
      <pivotArea collapsedLevelsAreSubtotals="1" fieldPosition="0">
        <references count="1">
          <reference field="6" count="1">
            <x v="98"/>
          </reference>
        </references>
      </pivotArea>
    </format>
    <format dxfId="1532">
      <pivotArea collapsedLevelsAreSubtotals="1" fieldPosition="0">
        <references count="1">
          <reference field="6" count="1">
            <x v="101"/>
          </reference>
        </references>
      </pivotArea>
    </format>
    <format dxfId="1531">
      <pivotArea collapsedLevelsAreSubtotals="1" fieldPosition="0">
        <references count="1">
          <reference field="6" count="1">
            <x v="105"/>
          </reference>
        </references>
      </pivotArea>
    </format>
    <format dxfId="1530">
      <pivotArea collapsedLevelsAreSubtotals="1" fieldPosition="0">
        <references count="1">
          <reference field="6" count="1">
            <x v="107"/>
          </reference>
        </references>
      </pivotArea>
    </format>
    <format dxfId="1529">
      <pivotArea collapsedLevelsAreSubtotals="1" fieldPosition="0">
        <references count="1">
          <reference field="6" count="1">
            <x v="119"/>
          </reference>
        </references>
      </pivotArea>
    </format>
    <format dxfId="1528">
      <pivotArea collapsedLevelsAreSubtotals="1" fieldPosition="0">
        <references count="1">
          <reference field="6" count="1">
            <x v="127"/>
          </reference>
        </references>
      </pivotArea>
    </format>
    <format dxfId="1527">
      <pivotArea collapsedLevelsAreSubtotals="1" fieldPosition="0">
        <references count="1">
          <reference field="6" count="1">
            <x v="135"/>
          </reference>
        </references>
      </pivotArea>
    </format>
    <format dxfId="1526">
      <pivotArea collapsedLevelsAreSubtotals="1" fieldPosition="0">
        <references count="1">
          <reference field="6" count="1">
            <x v="139"/>
          </reference>
        </references>
      </pivotArea>
    </format>
    <format dxfId="1525">
      <pivotArea collapsedLevelsAreSubtotals="1" fieldPosition="0">
        <references count="1">
          <reference field="6" count="1">
            <x v="147"/>
          </reference>
        </references>
      </pivotArea>
    </format>
    <format dxfId="1524">
      <pivotArea collapsedLevelsAreSubtotals="1" fieldPosition="0">
        <references count="1">
          <reference field="6" count="1">
            <x v="150"/>
          </reference>
        </references>
      </pivotArea>
    </format>
    <format dxfId="1523">
      <pivotArea collapsedLevelsAreSubtotals="1" fieldPosition="0">
        <references count="1">
          <reference field="6" count="1">
            <x v="159"/>
          </reference>
        </references>
      </pivotArea>
    </format>
    <format dxfId="1522">
      <pivotArea collapsedLevelsAreSubtotals="1" fieldPosition="0">
        <references count="1">
          <reference field="6" count="1">
            <x v="161"/>
          </reference>
        </references>
      </pivotArea>
    </format>
    <format dxfId="1521">
      <pivotArea collapsedLevelsAreSubtotals="1" fieldPosition="0">
        <references count="1">
          <reference field="6" count="1">
            <x v="174"/>
          </reference>
        </references>
      </pivotArea>
    </format>
    <format dxfId="1520">
      <pivotArea collapsedLevelsAreSubtotals="1" fieldPosition="0">
        <references count="1">
          <reference field="6" count="1">
            <x v="175"/>
          </reference>
        </references>
      </pivotArea>
    </format>
    <format dxfId="1519">
      <pivotArea collapsedLevelsAreSubtotals="1" fieldPosition="0">
        <references count="1">
          <reference field="6" count="1">
            <x v="178"/>
          </reference>
        </references>
      </pivotArea>
    </format>
    <format dxfId="1518">
      <pivotArea collapsedLevelsAreSubtotals="1" fieldPosition="0">
        <references count="1">
          <reference field="6" count="1">
            <x v="186"/>
          </reference>
        </references>
      </pivotArea>
    </format>
    <format dxfId="1517">
      <pivotArea collapsedLevelsAreSubtotals="1" fieldPosition="0">
        <references count="1">
          <reference field="6" count="1">
            <x v="193"/>
          </reference>
        </references>
      </pivotArea>
    </format>
    <format dxfId="1516">
      <pivotArea collapsedLevelsAreSubtotals="1" fieldPosition="0">
        <references count="1">
          <reference field="6" count="1">
            <x v="198"/>
          </reference>
        </references>
      </pivotArea>
    </format>
    <format dxfId="1515">
      <pivotArea collapsedLevelsAreSubtotals="1" fieldPosition="0">
        <references count="1">
          <reference field="6" count="1">
            <x v="214"/>
          </reference>
        </references>
      </pivotArea>
    </format>
    <format dxfId="1514">
      <pivotArea collapsedLevelsAreSubtotals="1" fieldPosition="0">
        <references count="1">
          <reference field="6" count="1">
            <x v="219"/>
          </reference>
        </references>
      </pivotArea>
    </format>
    <format dxfId="1513">
      <pivotArea collapsedLevelsAreSubtotals="1" fieldPosition="0">
        <references count="1">
          <reference field="6" count="1">
            <x v="231"/>
          </reference>
        </references>
      </pivotArea>
    </format>
    <format dxfId="1512">
      <pivotArea collapsedLevelsAreSubtotals="1" fieldPosition="0">
        <references count="1">
          <reference field="6" count="1">
            <x v="232"/>
          </reference>
        </references>
      </pivotArea>
    </format>
    <format dxfId="1511">
      <pivotArea collapsedLevelsAreSubtotals="1" fieldPosition="0">
        <references count="1">
          <reference field="6" count="1">
            <x v="238"/>
          </reference>
        </references>
      </pivotArea>
    </format>
    <format dxfId="1510">
      <pivotArea collapsedLevelsAreSubtotals="1" fieldPosition="0">
        <references count="1">
          <reference field="6" count="1">
            <x v="244"/>
          </reference>
        </references>
      </pivotArea>
    </format>
    <format dxfId="1509">
      <pivotArea collapsedLevelsAreSubtotals="1" fieldPosition="0">
        <references count="1">
          <reference field="6" count="1">
            <x v="271"/>
          </reference>
        </references>
      </pivotArea>
    </format>
    <format dxfId="1508">
      <pivotArea collapsedLevelsAreSubtotals="1" fieldPosition="0">
        <references count="1">
          <reference field="6" count="1">
            <x v="283"/>
          </reference>
        </references>
      </pivotArea>
    </format>
    <format dxfId="1507">
      <pivotArea collapsedLevelsAreSubtotals="1" fieldPosition="0">
        <references count="1">
          <reference field="6" count="1">
            <x v="284"/>
          </reference>
        </references>
      </pivotArea>
    </format>
    <format dxfId="1506">
      <pivotArea collapsedLevelsAreSubtotals="1" fieldPosition="0">
        <references count="1">
          <reference field="6" count="1">
            <x v="292"/>
          </reference>
        </references>
      </pivotArea>
    </format>
    <format dxfId="1505">
      <pivotArea collapsedLevelsAreSubtotals="1" fieldPosition="0">
        <references count="1">
          <reference field="6" count="1">
            <x v="295"/>
          </reference>
        </references>
      </pivotArea>
    </format>
    <format dxfId="1504">
      <pivotArea collapsedLevelsAreSubtotals="1" fieldPosition="0">
        <references count="1">
          <reference field="6" count="1">
            <x v="296"/>
          </reference>
        </references>
      </pivotArea>
    </format>
    <format dxfId="1503">
      <pivotArea collapsedLevelsAreSubtotals="1" fieldPosition="0">
        <references count="1">
          <reference field="6" count="1">
            <x v="298"/>
          </reference>
        </references>
      </pivotArea>
    </format>
    <format dxfId="1502">
      <pivotArea collapsedLevelsAreSubtotals="1" fieldPosition="0">
        <references count="1">
          <reference field="6" count="1">
            <x v="307"/>
          </reference>
        </references>
      </pivotArea>
    </format>
    <format dxfId="1501">
      <pivotArea collapsedLevelsAreSubtotals="1" fieldPosition="0">
        <references count="1">
          <reference field="6" count="1">
            <x v="319"/>
          </reference>
        </references>
      </pivotArea>
    </format>
    <format dxfId="1500">
      <pivotArea collapsedLevelsAreSubtotals="1" fieldPosition="0">
        <references count="1">
          <reference field="6" count="1">
            <x v="322"/>
          </reference>
        </references>
      </pivotArea>
    </format>
    <format dxfId="1499">
      <pivotArea collapsedLevelsAreSubtotals="1" fieldPosition="0">
        <references count="1">
          <reference field="6" count="1">
            <x v="334"/>
          </reference>
        </references>
      </pivotArea>
    </format>
    <format dxfId="1498">
      <pivotArea collapsedLevelsAreSubtotals="1" fieldPosition="0">
        <references count="1">
          <reference field="6" count="1">
            <x v="341"/>
          </reference>
        </references>
      </pivotArea>
    </format>
    <format dxfId="1497">
      <pivotArea collapsedLevelsAreSubtotals="1" fieldPosition="0">
        <references count="1">
          <reference field="6" count="1">
            <x v="342"/>
          </reference>
        </references>
      </pivotArea>
    </format>
    <format dxfId="1496">
      <pivotArea collapsedLevelsAreSubtotals="1" fieldPosition="0">
        <references count="1">
          <reference field="6" count="1">
            <x v="350"/>
          </reference>
        </references>
      </pivotArea>
    </format>
    <format dxfId="1495">
      <pivotArea collapsedLevelsAreSubtotals="1" fieldPosition="0">
        <references count="1">
          <reference field="6" count="1">
            <x v="366"/>
          </reference>
        </references>
      </pivotArea>
    </format>
    <format dxfId="1494">
      <pivotArea collapsedLevelsAreSubtotals="1" fieldPosition="0">
        <references count="1">
          <reference field="6" count="1">
            <x v="368"/>
          </reference>
        </references>
      </pivotArea>
    </format>
    <format dxfId="1493">
      <pivotArea collapsedLevelsAreSubtotals="1" fieldPosition="0">
        <references count="1">
          <reference field="6" count="1">
            <x v="372"/>
          </reference>
        </references>
      </pivotArea>
    </format>
    <format dxfId="1492">
      <pivotArea collapsedLevelsAreSubtotals="1" fieldPosition="0">
        <references count="1">
          <reference field="6" count="1">
            <x v="381"/>
          </reference>
        </references>
      </pivotArea>
    </format>
    <format dxfId="1491">
      <pivotArea collapsedLevelsAreSubtotals="1" fieldPosition="0">
        <references count="1">
          <reference field="6" count="1">
            <x v="383"/>
          </reference>
        </references>
      </pivotArea>
    </format>
    <format dxfId="1490">
      <pivotArea collapsedLevelsAreSubtotals="1" fieldPosition="0">
        <references count="1">
          <reference field="6" count="1">
            <x v="386"/>
          </reference>
        </references>
      </pivotArea>
    </format>
    <format dxfId="1489">
      <pivotArea collapsedLevelsAreSubtotals="1" fieldPosition="0">
        <references count="1">
          <reference field="6" count="1">
            <x v="390"/>
          </reference>
        </references>
      </pivotArea>
    </format>
    <format dxfId="1488">
      <pivotArea collapsedLevelsAreSubtotals="1" fieldPosition="0">
        <references count="1">
          <reference field="6" count="1">
            <x v="398"/>
          </reference>
        </references>
      </pivotArea>
    </format>
    <format dxfId="1487">
      <pivotArea collapsedLevelsAreSubtotals="1" fieldPosition="0">
        <references count="1">
          <reference field="6" count="1">
            <x v="402"/>
          </reference>
        </references>
      </pivotArea>
    </format>
    <format dxfId="1486">
      <pivotArea collapsedLevelsAreSubtotals="1" fieldPosition="0">
        <references count="1">
          <reference field="6" count="1">
            <x v="406"/>
          </reference>
        </references>
      </pivotArea>
    </format>
    <format dxfId="1485">
      <pivotArea collapsedLevelsAreSubtotals="1" fieldPosition="0">
        <references count="1">
          <reference field="6" count="1">
            <x v="408"/>
          </reference>
        </references>
      </pivotArea>
    </format>
    <format dxfId="1484">
      <pivotArea collapsedLevelsAreSubtotals="1" fieldPosition="0">
        <references count="1">
          <reference field="6" count="1">
            <x v="409"/>
          </reference>
        </references>
      </pivotArea>
    </format>
    <format dxfId="1483">
      <pivotArea collapsedLevelsAreSubtotals="1" fieldPosition="0">
        <references count="1">
          <reference field="6" count="1">
            <x v="413"/>
          </reference>
        </references>
      </pivotArea>
    </format>
    <format dxfId="1482">
      <pivotArea collapsedLevelsAreSubtotals="1" fieldPosition="0">
        <references count="1">
          <reference field="6" count="1">
            <x v="415"/>
          </reference>
        </references>
      </pivotArea>
    </format>
    <format dxfId="1481">
      <pivotArea collapsedLevelsAreSubtotals="1" fieldPosition="0">
        <references count="1">
          <reference field="6" count="1">
            <x v="419"/>
          </reference>
        </references>
      </pivotArea>
    </format>
    <format dxfId="1480">
      <pivotArea collapsedLevelsAreSubtotals="1" fieldPosition="0">
        <references count="1">
          <reference field="6" count="1">
            <x v="424"/>
          </reference>
        </references>
      </pivotArea>
    </format>
    <format dxfId="1479">
      <pivotArea collapsedLevelsAreSubtotals="1" fieldPosition="0">
        <references count="1">
          <reference field="6" count="1">
            <x v="426"/>
          </reference>
        </references>
      </pivotArea>
    </format>
    <format dxfId="1478">
      <pivotArea collapsedLevelsAreSubtotals="1" fieldPosition="0">
        <references count="1">
          <reference field="6" count="1">
            <x v="441"/>
          </reference>
        </references>
      </pivotArea>
    </format>
    <format dxfId="1477">
      <pivotArea collapsedLevelsAreSubtotals="1" fieldPosition="0">
        <references count="1">
          <reference field="6" count="1">
            <x v="445"/>
          </reference>
        </references>
      </pivotArea>
    </format>
    <format dxfId="1476">
      <pivotArea collapsedLevelsAreSubtotals="1" fieldPosition="0">
        <references count="1">
          <reference field="6" count="1">
            <x v="450"/>
          </reference>
        </references>
      </pivotArea>
    </format>
    <format dxfId="1475">
      <pivotArea collapsedLevelsAreSubtotals="1" fieldPosition="0">
        <references count="1">
          <reference field="6" count="1">
            <x v="452"/>
          </reference>
        </references>
      </pivotArea>
    </format>
    <format dxfId="1474">
      <pivotArea collapsedLevelsAreSubtotals="1" fieldPosition="0">
        <references count="1">
          <reference field="6" count="1">
            <x v="458"/>
          </reference>
        </references>
      </pivotArea>
    </format>
    <format dxfId="1473">
      <pivotArea collapsedLevelsAreSubtotals="1" fieldPosition="0">
        <references count="1">
          <reference field="6" count="1">
            <x v="470"/>
          </reference>
        </references>
      </pivotArea>
    </format>
    <format dxfId="1472">
      <pivotArea collapsedLevelsAreSubtotals="1" fieldPosition="0">
        <references count="1">
          <reference field="6" count="1">
            <x v="474"/>
          </reference>
        </references>
      </pivotArea>
    </format>
    <format dxfId="1471">
      <pivotArea collapsedLevelsAreSubtotals="1" fieldPosition="0">
        <references count="1">
          <reference field="6" count="1">
            <x v="480"/>
          </reference>
        </references>
      </pivotArea>
    </format>
    <format dxfId="1470">
      <pivotArea collapsedLevelsAreSubtotals="1" fieldPosition="0">
        <references count="1">
          <reference field="6" count="1">
            <x v="482"/>
          </reference>
        </references>
      </pivotArea>
    </format>
    <format dxfId="1469">
      <pivotArea collapsedLevelsAreSubtotals="1" fieldPosition="0">
        <references count="1">
          <reference field="6" count="1">
            <x v="485"/>
          </reference>
        </references>
      </pivotArea>
    </format>
    <format dxfId="1468">
      <pivotArea collapsedLevelsAreSubtotals="1" fieldPosition="0">
        <references count="1">
          <reference field="6" count="1">
            <x v="499"/>
          </reference>
        </references>
      </pivotArea>
    </format>
    <format dxfId="1467">
      <pivotArea collapsedLevelsAreSubtotals="1" fieldPosition="0">
        <references count="1">
          <reference field="6" count="1">
            <x v="510"/>
          </reference>
        </references>
      </pivotArea>
    </format>
    <format dxfId="1466">
      <pivotArea collapsedLevelsAreSubtotals="1" fieldPosition="0">
        <references count="1">
          <reference field="6" count="1">
            <x v="511"/>
          </reference>
        </references>
      </pivotArea>
    </format>
    <format dxfId="1465">
      <pivotArea collapsedLevelsAreSubtotals="1" fieldPosition="0">
        <references count="1">
          <reference field="6" count="1">
            <x v="524"/>
          </reference>
        </references>
      </pivotArea>
    </format>
    <format dxfId="1464">
      <pivotArea collapsedLevelsAreSubtotals="1" fieldPosition="0">
        <references count="1">
          <reference field="6" count="1">
            <x v="527"/>
          </reference>
        </references>
      </pivotArea>
    </format>
    <format dxfId="1463">
      <pivotArea collapsedLevelsAreSubtotals="1" fieldPosition="0">
        <references count="1">
          <reference field="6" count="1">
            <x v="534"/>
          </reference>
        </references>
      </pivotArea>
    </format>
    <format dxfId="1462">
      <pivotArea collapsedLevelsAreSubtotals="1" fieldPosition="0">
        <references count="1">
          <reference field="6" count="1">
            <x v="542"/>
          </reference>
        </references>
      </pivotArea>
    </format>
    <format dxfId="1461">
      <pivotArea collapsedLevelsAreSubtotals="1" fieldPosition="0">
        <references count="1">
          <reference field="6" count="1">
            <x v="550"/>
          </reference>
        </references>
      </pivotArea>
    </format>
    <format dxfId="1460">
      <pivotArea collapsedLevelsAreSubtotals="1" fieldPosition="0">
        <references count="1">
          <reference field="6" count="1">
            <x v="558"/>
          </reference>
        </references>
      </pivotArea>
    </format>
    <format dxfId="1459">
      <pivotArea collapsedLevelsAreSubtotals="1" fieldPosition="0">
        <references count="1">
          <reference field="6" count="1">
            <x v="559"/>
          </reference>
        </references>
      </pivotArea>
    </format>
    <format dxfId="1458">
      <pivotArea collapsedLevelsAreSubtotals="1" fieldPosition="0">
        <references count="1">
          <reference field="6" count="1">
            <x v="569"/>
          </reference>
        </references>
      </pivotArea>
    </format>
    <format dxfId="1457">
      <pivotArea collapsedLevelsAreSubtotals="1" fieldPosition="0">
        <references count="1">
          <reference field="6" count="1">
            <x v="575"/>
          </reference>
        </references>
      </pivotArea>
    </format>
    <format dxfId="1456">
      <pivotArea collapsedLevelsAreSubtotals="1" fieldPosition="0">
        <references count="1">
          <reference field="6" count="1">
            <x v="582"/>
          </reference>
        </references>
      </pivotArea>
    </format>
    <format dxfId="1455">
      <pivotArea collapsedLevelsAreSubtotals="1" fieldPosition="0">
        <references count="1">
          <reference field="6" count="1">
            <x v="585"/>
          </reference>
        </references>
      </pivotArea>
    </format>
    <format dxfId="1454">
      <pivotArea collapsedLevelsAreSubtotals="1" fieldPosition="0">
        <references count="1">
          <reference field="6" count="1">
            <x v="587"/>
          </reference>
        </references>
      </pivotArea>
    </format>
    <format dxfId="1453">
      <pivotArea collapsedLevelsAreSubtotals="1" fieldPosition="0">
        <references count="1">
          <reference field="6" count="1">
            <x v="593"/>
          </reference>
        </references>
      </pivotArea>
    </format>
    <format dxfId="1452">
      <pivotArea collapsedLevelsAreSubtotals="1" fieldPosition="0">
        <references count="1">
          <reference field="6" count="1">
            <x v="597"/>
          </reference>
        </references>
      </pivotArea>
    </format>
    <format dxfId="1451">
      <pivotArea collapsedLevelsAreSubtotals="1" fieldPosition="0">
        <references count="1">
          <reference field="6" count="1">
            <x v="598"/>
          </reference>
        </references>
      </pivotArea>
    </format>
    <format dxfId="1450">
      <pivotArea collapsedLevelsAreSubtotals="1" fieldPosition="0">
        <references count="1">
          <reference field="6" count="1">
            <x v="601"/>
          </reference>
        </references>
      </pivotArea>
    </format>
    <format dxfId="1449">
      <pivotArea collapsedLevelsAreSubtotals="1" fieldPosition="0">
        <references count="1">
          <reference field="6" count="1">
            <x v="624"/>
          </reference>
        </references>
      </pivotArea>
    </format>
    <format dxfId="1448">
      <pivotArea collapsedLevelsAreSubtotals="1" fieldPosition="0">
        <references count="1">
          <reference field="6" count="1">
            <x v="628"/>
          </reference>
        </references>
      </pivotArea>
    </format>
    <format dxfId="1447">
      <pivotArea collapsedLevelsAreSubtotals="1" fieldPosition="0">
        <references count="1">
          <reference field="6" count="1">
            <x v="660"/>
          </reference>
        </references>
      </pivotArea>
    </format>
    <format dxfId="1446">
      <pivotArea collapsedLevelsAreSubtotals="1" fieldPosition="0">
        <references count="1">
          <reference field="6" count="1">
            <x v="661"/>
          </reference>
        </references>
      </pivotArea>
    </format>
    <format dxfId="1445">
      <pivotArea collapsedLevelsAreSubtotals="1" fieldPosition="0">
        <references count="1">
          <reference field="6" count="1">
            <x v="665"/>
          </reference>
        </references>
      </pivotArea>
    </format>
    <format dxfId="1444">
      <pivotArea collapsedLevelsAreSubtotals="1" fieldPosition="0">
        <references count="1">
          <reference field="6" count="1">
            <x v="669"/>
          </reference>
        </references>
      </pivotArea>
    </format>
    <format dxfId="1443">
      <pivotArea collapsedLevelsAreSubtotals="1" fieldPosition="0">
        <references count="1">
          <reference field="6" count="1">
            <x v="671"/>
          </reference>
        </references>
      </pivotArea>
    </format>
    <format dxfId="1442">
      <pivotArea collapsedLevelsAreSubtotals="1" fieldPosition="0">
        <references count="1">
          <reference field="6" count="1">
            <x v="678"/>
          </reference>
        </references>
      </pivotArea>
    </format>
    <format dxfId="1441">
      <pivotArea collapsedLevelsAreSubtotals="1" fieldPosition="0">
        <references count="1">
          <reference field="6" count="1">
            <x v="680"/>
          </reference>
        </references>
      </pivotArea>
    </format>
    <format dxfId="1440">
      <pivotArea collapsedLevelsAreSubtotals="1" fieldPosition="0">
        <references count="1">
          <reference field="6" count="1">
            <x v="721"/>
          </reference>
        </references>
      </pivotArea>
    </format>
    <format dxfId="1439">
      <pivotArea collapsedLevelsAreSubtotals="1" fieldPosition="0">
        <references count="1">
          <reference field="6" count="1">
            <x v="732"/>
          </reference>
        </references>
      </pivotArea>
    </format>
    <format dxfId="1438">
      <pivotArea collapsedLevelsAreSubtotals="1" fieldPosition="0">
        <references count="1">
          <reference field="6" count="1">
            <x v="737"/>
          </reference>
        </references>
      </pivotArea>
    </format>
    <format dxfId="1437">
      <pivotArea collapsedLevelsAreSubtotals="1" fieldPosition="0">
        <references count="1">
          <reference field="6" count="1">
            <x v="744"/>
          </reference>
        </references>
      </pivotArea>
    </format>
    <format dxfId="1436">
      <pivotArea collapsedLevelsAreSubtotals="1" fieldPosition="0">
        <references count="1">
          <reference field="6" count="1">
            <x v="749"/>
          </reference>
        </references>
      </pivotArea>
    </format>
    <format dxfId="1435">
      <pivotArea collapsedLevelsAreSubtotals="1" fieldPosition="0">
        <references count="1">
          <reference field="6" count="1">
            <x v="758"/>
          </reference>
        </references>
      </pivotArea>
    </format>
    <format dxfId="1434">
      <pivotArea collapsedLevelsAreSubtotals="1" fieldPosition="0">
        <references count="1">
          <reference field="6" count="1">
            <x v="759"/>
          </reference>
        </references>
      </pivotArea>
    </format>
    <format dxfId="1433">
      <pivotArea collapsedLevelsAreSubtotals="1" fieldPosition="0">
        <references count="1">
          <reference field="6" count="1">
            <x v="762"/>
          </reference>
        </references>
      </pivotArea>
    </format>
    <format dxfId="1432">
      <pivotArea collapsedLevelsAreSubtotals="1" fieldPosition="0">
        <references count="1">
          <reference field="6" count="1">
            <x v="763"/>
          </reference>
        </references>
      </pivotArea>
    </format>
    <format dxfId="1431">
      <pivotArea collapsedLevelsAreSubtotals="1" fieldPosition="0">
        <references count="1">
          <reference field="6" count="1">
            <x v="767"/>
          </reference>
        </references>
      </pivotArea>
    </format>
    <format dxfId="1430">
      <pivotArea collapsedLevelsAreSubtotals="1" fieldPosition="0">
        <references count="1">
          <reference field="6" count="1">
            <x v="773"/>
          </reference>
        </references>
      </pivotArea>
    </format>
    <format dxfId="1429">
      <pivotArea collapsedLevelsAreSubtotals="1" fieldPosition="0">
        <references count="1">
          <reference field="6" count="1">
            <x v="774"/>
          </reference>
        </references>
      </pivotArea>
    </format>
    <format dxfId="1428">
      <pivotArea collapsedLevelsAreSubtotals="1" fieldPosition="0">
        <references count="1">
          <reference field="6" count="1">
            <x v="775"/>
          </reference>
        </references>
      </pivotArea>
    </format>
    <format dxfId="1427">
      <pivotArea collapsedLevelsAreSubtotals="1" fieldPosition="0">
        <references count="1">
          <reference field="6" count="1">
            <x v="782"/>
          </reference>
        </references>
      </pivotArea>
    </format>
    <format dxfId="1426">
      <pivotArea collapsedLevelsAreSubtotals="1" fieldPosition="0">
        <references count="1">
          <reference field="6" count="1">
            <x v="783"/>
          </reference>
        </references>
      </pivotArea>
    </format>
    <format dxfId="1425">
      <pivotArea collapsedLevelsAreSubtotals="1" fieldPosition="0">
        <references count="1">
          <reference field="6" count="1">
            <x v="789"/>
          </reference>
        </references>
      </pivotArea>
    </format>
    <format dxfId="1424">
      <pivotArea collapsedLevelsAreSubtotals="1" fieldPosition="0">
        <references count="1">
          <reference field="6" count="1">
            <x v="792"/>
          </reference>
        </references>
      </pivotArea>
    </format>
    <format dxfId="1423">
      <pivotArea collapsedLevelsAreSubtotals="1" fieldPosition="0">
        <references count="1">
          <reference field="6" count="1">
            <x v="800"/>
          </reference>
        </references>
      </pivotArea>
    </format>
    <format dxfId="1422">
      <pivotArea collapsedLevelsAreSubtotals="1" fieldPosition="0">
        <references count="1">
          <reference field="6" count="1">
            <x v="803"/>
          </reference>
        </references>
      </pivotArea>
    </format>
    <format dxfId="1421">
      <pivotArea collapsedLevelsAreSubtotals="1" fieldPosition="0">
        <references count="1">
          <reference field="6" count="1">
            <x v="811"/>
          </reference>
        </references>
      </pivotArea>
    </format>
    <format dxfId="1420">
      <pivotArea collapsedLevelsAreSubtotals="1" fieldPosition="0">
        <references count="1">
          <reference field="6" count="1">
            <x v="841"/>
          </reference>
        </references>
      </pivotArea>
    </format>
    <format dxfId="1419">
      <pivotArea collapsedLevelsAreSubtotals="1" fieldPosition="0">
        <references count="1">
          <reference field="6" count="1">
            <x v="845"/>
          </reference>
        </references>
      </pivotArea>
    </format>
    <format dxfId="1418">
      <pivotArea collapsedLevelsAreSubtotals="1" fieldPosition="0">
        <references count="1">
          <reference field="6" count="1">
            <x v="853"/>
          </reference>
        </references>
      </pivotArea>
    </format>
    <format dxfId="1417">
      <pivotArea collapsedLevelsAreSubtotals="1" fieldPosition="0">
        <references count="1">
          <reference field="6" count="1">
            <x v="863"/>
          </reference>
        </references>
      </pivotArea>
    </format>
    <format dxfId="1416">
      <pivotArea collapsedLevelsAreSubtotals="1" fieldPosition="0">
        <references count="1">
          <reference field="6" count="1">
            <x v="864"/>
          </reference>
        </references>
      </pivotArea>
    </format>
    <format dxfId="1415">
      <pivotArea collapsedLevelsAreSubtotals="1" fieldPosition="0">
        <references count="1">
          <reference field="6" count="1">
            <x v="869"/>
          </reference>
        </references>
      </pivotArea>
    </format>
    <format dxfId="1414">
      <pivotArea collapsedLevelsAreSubtotals="1" fieldPosition="0">
        <references count="1">
          <reference field="6" count="1">
            <x v="870"/>
          </reference>
        </references>
      </pivotArea>
    </format>
    <format dxfId="1413">
      <pivotArea collapsedLevelsAreSubtotals="1" fieldPosition="0">
        <references count="1">
          <reference field="6" count="1">
            <x v="875"/>
          </reference>
        </references>
      </pivotArea>
    </format>
    <format dxfId="1412">
      <pivotArea collapsedLevelsAreSubtotals="1" fieldPosition="0">
        <references count="1">
          <reference field="6" count="1">
            <x v="881"/>
          </reference>
        </references>
      </pivotArea>
    </format>
    <format dxfId="1411">
      <pivotArea collapsedLevelsAreSubtotals="1" fieldPosition="0">
        <references count="1">
          <reference field="6" count="1">
            <x v="898"/>
          </reference>
        </references>
      </pivotArea>
    </format>
    <format dxfId="1410">
      <pivotArea collapsedLevelsAreSubtotals="1" fieldPosition="0">
        <references count="1">
          <reference field="6" count="1">
            <x v="907"/>
          </reference>
        </references>
      </pivotArea>
    </format>
    <format dxfId="1409">
      <pivotArea collapsedLevelsAreSubtotals="1" fieldPosition="0">
        <references count="1">
          <reference field="6" count="1">
            <x v="913"/>
          </reference>
        </references>
      </pivotArea>
    </format>
    <format dxfId="1408">
      <pivotArea collapsedLevelsAreSubtotals="1" fieldPosition="0">
        <references count="1">
          <reference field="6" count="1">
            <x v="937"/>
          </reference>
        </references>
      </pivotArea>
    </format>
    <format dxfId="1407">
      <pivotArea collapsedLevelsAreSubtotals="1" fieldPosition="0">
        <references count="1">
          <reference field="6" count="1">
            <x v="956"/>
          </reference>
        </references>
      </pivotArea>
    </format>
    <format dxfId="1406">
      <pivotArea collapsedLevelsAreSubtotals="1" fieldPosition="0">
        <references count="1">
          <reference field="6" count="1">
            <x v="977"/>
          </reference>
        </references>
      </pivotArea>
    </format>
    <format dxfId="1405">
      <pivotArea collapsedLevelsAreSubtotals="1" fieldPosition="0">
        <references count="1">
          <reference field="6" count="1">
            <x v="979"/>
          </reference>
        </references>
      </pivotArea>
    </format>
    <format dxfId="1404">
      <pivotArea collapsedLevelsAreSubtotals="1" fieldPosition="0">
        <references count="1">
          <reference field="6" count="1">
            <x v="983"/>
          </reference>
        </references>
      </pivotArea>
    </format>
    <format dxfId="1403">
      <pivotArea collapsedLevelsAreSubtotals="1" fieldPosition="0">
        <references count="1">
          <reference field="6" count="1">
            <x v="988"/>
          </reference>
        </references>
      </pivotArea>
    </format>
    <format dxfId="1402">
      <pivotArea collapsedLevelsAreSubtotals="1" fieldPosition="0">
        <references count="1">
          <reference field="6" count="1">
            <x v="989"/>
          </reference>
        </references>
      </pivotArea>
    </format>
    <format dxfId="1401">
      <pivotArea collapsedLevelsAreSubtotals="1" fieldPosition="0">
        <references count="1">
          <reference field="6" count="1">
            <x v="996"/>
          </reference>
        </references>
      </pivotArea>
    </format>
    <format dxfId="1400">
      <pivotArea collapsedLevelsAreSubtotals="1" fieldPosition="0">
        <references count="1">
          <reference field="6" count="1">
            <x v="1024"/>
          </reference>
        </references>
      </pivotArea>
    </format>
    <format dxfId="1399">
      <pivotArea collapsedLevelsAreSubtotals="1" fieldPosition="0">
        <references count="1">
          <reference field="6" count="1">
            <x v="1026"/>
          </reference>
        </references>
      </pivotArea>
    </format>
    <format dxfId="1398">
      <pivotArea collapsedLevelsAreSubtotals="1" fieldPosition="0">
        <references count="1">
          <reference field="6" count="1">
            <x v="1028"/>
          </reference>
        </references>
      </pivotArea>
    </format>
    <format dxfId="1397">
      <pivotArea collapsedLevelsAreSubtotals="1" fieldPosition="0">
        <references count="1">
          <reference field="6" count="1">
            <x v="1030"/>
          </reference>
        </references>
      </pivotArea>
    </format>
    <format dxfId="1396">
      <pivotArea collapsedLevelsAreSubtotals="1" fieldPosition="0">
        <references count="1">
          <reference field="6" count="1">
            <x v="1035"/>
          </reference>
        </references>
      </pivotArea>
    </format>
    <format dxfId="1395">
      <pivotArea collapsedLevelsAreSubtotals="1" fieldPosition="0">
        <references count="1">
          <reference field="6" count="1">
            <x v="1042"/>
          </reference>
        </references>
      </pivotArea>
    </format>
    <format dxfId="1394">
      <pivotArea collapsedLevelsAreSubtotals="1" fieldPosition="0">
        <references count="1">
          <reference field="6" count="1">
            <x v="1059"/>
          </reference>
        </references>
      </pivotArea>
    </format>
    <format dxfId="1393">
      <pivotArea collapsedLevelsAreSubtotals="1" fieldPosition="0">
        <references count="1">
          <reference field="6" count="1">
            <x v="1063"/>
          </reference>
        </references>
      </pivotArea>
    </format>
    <format dxfId="1392">
      <pivotArea collapsedLevelsAreSubtotals="1" fieldPosition="0">
        <references count="1">
          <reference field="6" count="1">
            <x v="1065"/>
          </reference>
        </references>
      </pivotArea>
    </format>
    <format dxfId="1391">
      <pivotArea collapsedLevelsAreSubtotals="1" fieldPosition="0">
        <references count="1">
          <reference field="6" count="1">
            <x v="1070"/>
          </reference>
        </references>
      </pivotArea>
    </format>
    <format dxfId="1390">
      <pivotArea collapsedLevelsAreSubtotals="1" fieldPosition="0">
        <references count="1">
          <reference field="6" count="1">
            <x v="1073"/>
          </reference>
        </references>
      </pivotArea>
    </format>
    <format dxfId="1389">
      <pivotArea collapsedLevelsAreSubtotals="1" fieldPosition="0">
        <references count="1">
          <reference field="6" count="1">
            <x v="1078"/>
          </reference>
        </references>
      </pivotArea>
    </format>
    <format dxfId="1388">
      <pivotArea collapsedLevelsAreSubtotals="1" fieldPosition="0">
        <references count="1">
          <reference field="6" count="1">
            <x v="1080"/>
          </reference>
        </references>
      </pivotArea>
    </format>
    <format dxfId="1387">
      <pivotArea collapsedLevelsAreSubtotals="1" fieldPosition="0">
        <references count="1">
          <reference field="6" count="1">
            <x v="1083"/>
          </reference>
        </references>
      </pivotArea>
    </format>
    <format dxfId="1386">
      <pivotArea collapsedLevelsAreSubtotals="1" fieldPosition="0">
        <references count="1">
          <reference field="6" count="1">
            <x v="1090"/>
          </reference>
        </references>
      </pivotArea>
    </format>
    <format dxfId="1385">
      <pivotArea collapsedLevelsAreSubtotals="1" fieldPosition="0">
        <references count="1">
          <reference field="6" count="1">
            <x v="1092"/>
          </reference>
        </references>
      </pivotArea>
    </format>
    <format dxfId="1384">
      <pivotArea collapsedLevelsAreSubtotals="1" fieldPosition="0">
        <references count="1">
          <reference field="6" count="1">
            <x v="1106"/>
          </reference>
        </references>
      </pivotArea>
    </format>
    <format dxfId="1383">
      <pivotArea collapsedLevelsAreSubtotals="1" fieldPosition="0">
        <references count="1">
          <reference field="6" count="1">
            <x v="1125"/>
          </reference>
        </references>
      </pivotArea>
    </format>
    <format dxfId="1382">
      <pivotArea collapsedLevelsAreSubtotals="1" fieldPosition="0">
        <references count="1">
          <reference field="6" count="1">
            <x v="1129"/>
          </reference>
        </references>
      </pivotArea>
    </format>
    <format dxfId="1381">
      <pivotArea collapsedLevelsAreSubtotals="1" fieldPosition="0">
        <references count="1">
          <reference field="6" count="1">
            <x v="1130"/>
          </reference>
        </references>
      </pivotArea>
    </format>
    <format dxfId="1380">
      <pivotArea collapsedLevelsAreSubtotals="1" fieldPosition="0">
        <references count="1">
          <reference field="6" count="1">
            <x v="1132"/>
          </reference>
        </references>
      </pivotArea>
    </format>
    <format dxfId="1379">
      <pivotArea collapsedLevelsAreSubtotals="1" fieldPosition="0">
        <references count="1">
          <reference field="6" count="1">
            <x v="1133"/>
          </reference>
        </references>
      </pivotArea>
    </format>
    <format dxfId="1378">
      <pivotArea collapsedLevelsAreSubtotals="1" fieldPosition="0">
        <references count="1">
          <reference field="6" count="1">
            <x v="1136"/>
          </reference>
        </references>
      </pivotArea>
    </format>
    <format dxfId="1377">
      <pivotArea collapsedLevelsAreSubtotals="1" fieldPosition="0">
        <references count="1">
          <reference field="6" count="1">
            <x v="1137"/>
          </reference>
        </references>
      </pivotArea>
    </format>
    <format dxfId="1376">
      <pivotArea collapsedLevelsAreSubtotals="1" fieldPosition="0">
        <references count="1">
          <reference field="6" count="1">
            <x v="1158"/>
          </reference>
        </references>
      </pivotArea>
    </format>
    <format dxfId="1375">
      <pivotArea collapsedLevelsAreSubtotals="1" fieldPosition="0">
        <references count="1">
          <reference field="6" count="1">
            <x v="1159"/>
          </reference>
        </references>
      </pivotArea>
    </format>
    <format dxfId="1374">
      <pivotArea collapsedLevelsAreSubtotals="1" fieldPosition="0">
        <references count="1">
          <reference field="6" count="1">
            <x v="1163"/>
          </reference>
        </references>
      </pivotArea>
    </format>
    <format dxfId="1373">
      <pivotArea collapsedLevelsAreSubtotals="1" fieldPosition="0">
        <references count="1">
          <reference field="6" count="1">
            <x v="1188"/>
          </reference>
        </references>
      </pivotArea>
    </format>
    <format dxfId="1372">
      <pivotArea collapsedLevelsAreSubtotals="1" fieldPosition="0">
        <references count="1">
          <reference field="6" count="1">
            <x v="1190"/>
          </reference>
        </references>
      </pivotArea>
    </format>
    <format dxfId="1371">
      <pivotArea collapsedLevelsAreSubtotals="1" fieldPosition="0">
        <references count="1">
          <reference field="6" count="1">
            <x v="1196"/>
          </reference>
        </references>
      </pivotArea>
    </format>
    <format dxfId="1370">
      <pivotArea collapsedLevelsAreSubtotals="1" fieldPosition="0">
        <references count="1">
          <reference field="6" count="1">
            <x v="1204"/>
          </reference>
        </references>
      </pivotArea>
    </format>
    <format dxfId="1369">
      <pivotArea collapsedLevelsAreSubtotals="1" fieldPosition="0">
        <references count="1">
          <reference field="6" count="1">
            <x v="1205"/>
          </reference>
        </references>
      </pivotArea>
    </format>
    <format dxfId="1368">
      <pivotArea collapsedLevelsAreSubtotals="1" fieldPosition="0">
        <references count="1">
          <reference field="6" count="1">
            <x v="1206"/>
          </reference>
        </references>
      </pivotArea>
    </format>
    <format dxfId="1367">
      <pivotArea collapsedLevelsAreSubtotals="1" fieldPosition="0">
        <references count="1">
          <reference field="6" count="1">
            <x v="1208"/>
          </reference>
        </references>
      </pivotArea>
    </format>
    <format dxfId="1366">
      <pivotArea collapsedLevelsAreSubtotals="1" fieldPosition="0">
        <references count="1">
          <reference field="6" count="1">
            <x v="1212"/>
          </reference>
        </references>
      </pivotArea>
    </format>
    <format dxfId="1365">
      <pivotArea collapsedLevelsAreSubtotals="1" fieldPosition="0">
        <references count="1">
          <reference field="6" count="1">
            <x v="1222"/>
          </reference>
        </references>
      </pivotArea>
    </format>
    <format dxfId="1364">
      <pivotArea collapsedLevelsAreSubtotals="1" fieldPosition="0">
        <references count="1">
          <reference field="6" count="1">
            <x v="1225"/>
          </reference>
        </references>
      </pivotArea>
    </format>
    <format dxfId="1363">
      <pivotArea collapsedLevelsAreSubtotals="1" fieldPosition="0">
        <references count="1">
          <reference field="6" count="1">
            <x v="1227"/>
          </reference>
        </references>
      </pivotArea>
    </format>
    <format dxfId="1362">
      <pivotArea collapsedLevelsAreSubtotals="1" fieldPosition="0">
        <references count="1">
          <reference field="6" count="1">
            <x v="1234"/>
          </reference>
        </references>
      </pivotArea>
    </format>
    <format dxfId="1361">
      <pivotArea collapsedLevelsAreSubtotals="1" fieldPosition="0">
        <references count="1">
          <reference field="6" count="1">
            <x v="1235"/>
          </reference>
        </references>
      </pivotArea>
    </format>
    <format dxfId="1360">
      <pivotArea collapsedLevelsAreSubtotals="1" fieldPosition="0">
        <references count="1">
          <reference field="6" count="1">
            <x v="1239"/>
          </reference>
        </references>
      </pivotArea>
    </format>
    <format dxfId="1359">
      <pivotArea collapsedLevelsAreSubtotals="1" fieldPosition="0">
        <references count="1">
          <reference field="6" count="1">
            <x v="1242"/>
          </reference>
        </references>
      </pivotArea>
    </format>
    <format dxfId="1358">
      <pivotArea collapsedLevelsAreSubtotals="1" fieldPosition="0">
        <references count="1">
          <reference field="6" count="1">
            <x v="1244"/>
          </reference>
        </references>
      </pivotArea>
    </format>
    <format dxfId="1357">
      <pivotArea collapsedLevelsAreSubtotals="1" fieldPosition="0">
        <references count="1">
          <reference field="6" count="1">
            <x v="1246"/>
          </reference>
        </references>
      </pivotArea>
    </format>
    <format dxfId="1356">
      <pivotArea collapsedLevelsAreSubtotals="1" fieldPosition="0">
        <references count="1">
          <reference field="6" count="1">
            <x v="1257"/>
          </reference>
        </references>
      </pivotArea>
    </format>
    <format dxfId="1355">
      <pivotArea collapsedLevelsAreSubtotals="1" fieldPosition="0">
        <references count="1">
          <reference field="6" count="1">
            <x v="1262"/>
          </reference>
        </references>
      </pivotArea>
    </format>
    <format dxfId="1354">
      <pivotArea collapsedLevelsAreSubtotals="1" fieldPosition="0">
        <references count="1">
          <reference field="6" count="1">
            <x v="1266"/>
          </reference>
        </references>
      </pivotArea>
    </format>
    <format dxfId="1353">
      <pivotArea collapsedLevelsAreSubtotals="1" fieldPosition="0">
        <references count="1">
          <reference field="6" count="1">
            <x v="1274"/>
          </reference>
        </references>
      </pivotArea>
    </format>
    <format dxfId="1352">
      <pivotArea collapsedLevelsAreSubtotals="1" fieldPosition="0">
        <references count="1">
          <reference field="6" count="1">
            <x v="1282"/>
          </reference>
        </references>
      </pivotArea>
    </format>
    <format dxfId="1351">
      <pivotArea collapsedLevelsAreSubtotals="1" fieldPosition="0">
        <references count="1">
          <reference field="6" count="1">
            <x v="1292"/>
          </reference>
        </references>
      </pivotArea>
    </format>
    <format dxfId="1350">
      <pivotArea collapsedLevelsAreSubtotals="1" fieldPosition="0">
        <references count="1">
          <reference field="6" count="1">
            <x v="1300"/>
          </reference>
        </references>
      </pivotArea>
    </format>
    <format dxfId="1349">
      <pivotArea collapsedLevelsAreSubtotals="1" fieldPosition="0">
        <references count="1">
          <reference field="6" count="1">
            <x v="1305"/>
          </reference>
        </references>
      </pivotArea>
    </format>
    <format dxfId="1348">
      <pivotArea collapsedLevelsAreSubtotals="1" fieldPosition="0">
        <references count="1">
          <reference field="6" count="1">
            <x v="1313"/>
          </reference>
        </references>
      </pivotArea>
    </format>
    <format dxfId="1347">
      <pivotArea collapsedLevelsAreSubtotals="1" fieldPosition="0">
        <references count="1">
          <reference field="6" count="1">
            <x v="1328"/>
          </reference>
        </references>
      </pivotArea>
    </format>
    <format dxfId="1346">
      <pivotArea collapsedLevelsAreSubtotals="1" fieldPosition="0">
        <references count="1">
          <reference field="6" count="1">
            <x v="1331"/>
          </reference>
        </references>
      </pivotArea>
    </format>
    <format dxfId="1345">
      <pivotArea collapsedLevelsAreSubtotals="1" fieldPosition="0">
        <references count="1">
          <reference field="6" count="1">
            <x v="1337"/>
          </reference>
        </references>
      </pivotArea>
    </format>
    <format dxfId="1344">
      <pivotArea collapsedLevelsAreSubtotals="1" fieldPosition="0">
        <references count="1">
          <reference field="6" count="1">
            <x v="1340"/>
          </reference>
        </references>
      </pivotArea>
    </format>
    <format dxfId="1343">
      <pivotArea collapsedLevelsAreSubtotals="1" fieldPosition="0">
        <references count="1">
          <reference field="6" count="1">
            <x v="1358"/>
          </reference>
        </references>
      </pivotArea>
    </format>
    <format dxfId="1342">
      <pivotArea collapsedLevelsAreSubtotals="1" fieldPosition="0">
        <references count="1">
          <reference field="6" count="1">
            <x v="1359"/>
          </reference>
        </references>
      </pivotArea>
    </format>
    <format dxfId="1341">
      <pivotArea collapsedLevelsAreSubtotals="1" fieldPosition="0">
        <references count="1">
          <reference field="6" count="1">
            <x v="1360"/>
          </reference>
        </references>
      </pivotArea>
    </format>
    <format dxfId="1340">
      <pivotArea collapsedLevelsAreSubtotals="1" fieldPosition="0">
        <references count="1">
          <reference field="6" count="1">
            <x v="1361"/>
          </reference>
        </references>
      </pivotArea>
    </format>
    <format dxfId="1339">
      <pivotArea collapsedLevelsAreSubtotals="1" fieldPosition="0">
        <references count="1">
          <reference field="6" count="1">
            <x v="1363"/>
          </reference>
        </references>
      </pivotArea>
    </format>
    <format dxfId="1338">
      <pivotArea collapsedLevelsAreSubtotals="1" fieldPosition="0">
        <references count="1">
          <reference field="6" count="1">
            <x v="1367"/>
          </reference>
        </references>
      </pivotArea>
    </format>
    <format dxfId="1337">
      <pivotArea collapsedLevelsAreSubtotals="1" fieldPosition="0">
        <references count="1">
          <reference field="6" count="1">
            <x v="1385"/>
          </reference>
        </references>
      </pivotArea>
    </format>
    <format dxfId="1336">
      <pivotArea collapsedLevelsAreSubtotals="1" fieldPosition="0">
        <references count="1">
          <reference field="6" count="1">
            <x v="1395"/>
          </reference>
        </references>
      </pivotArea>
    </format>
    <format dxfId="1335">
      <pivotArea collapsedLevelsAreSubtotals="1" fieldPosition="0">
        <references count="1">
          <reference field="6" count="1">
            <x v="1398"/>
          </reference>
        </references>
      </pivotArea>
    </format>
    <format dxfId="1334">
      <pivotArea collapsedLevelsAreSubtotals="1" fieldPosition="0">
        <references count="1">
          <reference field="6" count="1">
            <x v="1404"/>
          </reference>
        </references>
      </pivotArea>
    </format>
    <format dxfId="1333">
      <pivotArea collapsedLevelsAreSubtotals="1" fieldPosition="0">
        <references count="1">
          <reference field="6" count="1">
            <x v="1419"/>
          </reference>
        </references>
      </pivotArea>
    </format>
    <format dxfId="1332">
      <pivotArea collapsedLevelsAreSubtotals="1" fieldPosition="0">
        <references count="1">
          <reference field="6" count="1">
            <x v="1425"/>
          </reference>
        </references>
      </pivotArea>
    </format>
    <format dxfId="1331">
      <pivotArea collapsedLevelsAreSubtotals="1" fieldPosition="0">
        <references count="1">
          <reference field="6" count="1">
            <x v="1432"/>
          </reference>
        </references>
      </pivotArea>
    </format>
    <format dxfId="1330">
      <pivotArea collapsedLevelsAreSubtotals="1" fieldPosition="0">
        <references count="1">
          <reference field="6" count="1">
            <x v="1440"/>
          </reference>
        </references>
      </pivotArea>
    </format>
    <format dxfId="1329">
      <pivotArea collapsedLevelsAreSubtotals="1" fieldPosition="0">
        <references count="1">
          <reference field="6" count="1">
            <x v="1441"/>
          </reference>
        </references>
      </pivotArea>
    </format>
    <format dxfId="1328">
      <pivotArea collapsedLevelsAreSubtotals="1" fieldPosition="0">
        <references count="1">
          <reference field="6" count="1">
            <x v="1442"/>
          </reference>
        </references>
      </pivotArea>
    </format>
    <format dxfId="1327">
      <pivotArea collapsedLevelsAreSubtotals="1" fieldPosition="0">
        <references count="1">
          <reference field="6" count="1">
            <x v="1447"/>
          </reference>
        </references>
      </pivotArea>
    </format>
    <format dxfId="1326">
      <pivotArea collapsedLevelsAreSubtotals="1" fieldPosition="0">
        <references count="1">
          <reference field="6" count="1">
            <x v="1448"/>
          </reference>
        </references>
      </pivotArea>
    </format>
    <format dxfId="1325">
      <pivotArea collapsedLevelsAreSubtotals="1" fieldPosition="0">
        <references count="1">
          <reference field="6" count="1">
            <x v="1449"/>
          </reference>
        </references>
      </pivotArea>
    </format>
    <format dxfId="1324">
      <pivotArea collapsedLevelsAreSubtotals="1" fieldPosition="0">
        <references count="1">
          <reference field="6" count="1">
            <x v="1450"/>
          </reference>
        </references>
      </pivotArea>
    </format>
    <format dxfId="1323">
      <pivotArea collapsedLevelsAreSubtotals="1" fieldPosition="0">
        <references count="1">
          <reference field="6" count="1">
            <x v="1456"/>
          </reference>
        </references>
      </pivotArea>
    </format>
    <format dxfId="1322">
      <pivotArea collapsedLevelsAreSubtotals="1" fieldPosition="0">
        <references count="1">
          <reference field="6" count="1">
            <x v="1457"/>
          </reference>
        </references>
      </pivotArea>
    </format>
    <format dxfId="1321">
      <pivotArea collapsedLevelsAreSubtotals="1" fieldPosition="0">
        <references count="1">
          <reference field="6" count="1">
            <x v="1460"/>
          </reference>
        </references>
      </pivotArea>
    </format>
    <format dxfId="1320">
      <pivotArea collapsedLevelsAreSubtotals="1" fieldPosition="0">
        <references count="1">
          <reference field="6" count="1">
            <x v="1476"/>
          </reference>
        </references>
      </pivotArea>
    </format>
    <format dxfId="1319">
      <pivotArea collapsedLevelsAreSubtotals="1" fieldPosition="0">
        <references count="1">
          <reference field="6" count="1">
            <x v="1479"/>
          </reference>
        </references>
      </pivotArea>
    </format>
    <format dxfId="1318">
      <pivotArea collapsedLevelsAreSubtotals="1" fieldPosition="0">
        <references count="1">
          <reference field="6" count="1">
            <x v="1480"/>
          </reference>
        </references>
      </pivotArea>
    </format>
    <format dxfId="1317">
      <pivotArea collapsedLevelsAreSubtotals="1" fieldPosition="0">
        <references count="1">
          <reference field="6" count="1">
            <x v="1481"/>
          </reference>
        </references>
      </pivotArea>
    </format>
    <format dxfId="1316">
      <pivotArea collapsedLevelsAreSubtotals="1" fieldPosition="0">
        <references count="1">
          <reference field="6" count="1">
            <x v="1483"/>
          </reference>
        </references>
      </pivotArea>
    </format>
    <format dxfId="1315">
      <pivotArea collapsedLevelsAreSubtotals="1" fieldPosition="0">
        <references count="1">
          <reference field="6" count="1">
            <x v="1485"/>
          </reference>
        </references>
      </pivotArea>
    </format>
    <format dxfId="1314">
      <pivotArea collapsedLevelsAreSubtotals="1" fieldPosition="0">
        <references count="1">
          <reference field="6" count="1">
            <x v="1499"/>
          </reference>
        </references>
      </pivotArea>
    </format>
    <format dxfId="1313">
      <pivotArea collapsedLevelsAreSubtotals="1" fieldPosition="0">
        <references count="1">
          <reference field="6" count="1">
            <x v="1501"/>
          </reference>
        </references>
      </pivotArea>
    </format>
    <format dxfId="1312">
      <pivotArea collapsedLevelsAreSubtotals="1" fieldPosition="0">
        <references count="1">
          <reference field="6" count="1">
            <x v="1506"/>
          </reference>
        </references>
      </pivotArea>
    </format>
    <format dxfId="1311">
      <pivotArea collapsedLevelsAreSubtotals="1" fieldPosition="0">
        <references count="1">
          <reference field="6" count="1">
            <x v="1517"/>
          </reference>
        </references>
      </pivotArea>
    </format>
    <format dxfId="1310">
      <pivotArea collapsedLevelsAreSubtotals="1" fieldPosition="0">
        <references count="1">
          <reference field="6" count="1">
            <x v="1519"/>
          </reference>
        </references>
      </pivotArea>
    </format>
    <format dxfId="1309">
      <pivotArea collapsedLevelsAreSubtotals="1" fieldPosition="0">
        <references count="1">
          <reference field="6" count="1">
            <x v="1553"/>
          </reference>
        </references>
      </pivotArea>
    </format>
    <format dxfId="1308">
      <pivotArea collapsedLevelsAreSubtotals="1" fieldPosition="0">
        <references count="1">
          <reference field="6" count="1">
            <x v="1564"/>
          </reference>
        </references>
      </pivotArea>
    </format>
    <format dxfId="1307">
      <pivotArea collapsedLevelsAreSubtotals="1" fieldPosition="0">
        <references count="1">
          <reference field="6" count="1">
            <x v="1581"/>
          </reference>
        </references>
      </pivotArea>
    </format>
    <format dxfId="1306">
      <pivotArea collapsedLevelsAreSubtotals="1" fieldPosition="0">
        <references count="1">
          <reference field="6" count="1">
            <x v="1582"/>
          </reference>
        </references>
      </pivotArea>
    </format>
    <format dxfId="1305">
      <pivotArea collapsedLevelsAreSubtotals="1" fieldPosition="0">
        <references count="1">
          <reference field="6" count="1">
            <x v="1585"/>
          </reference>
        </references>
      </pivotArea>
    </format>
    <format dxfId="1304">
      <pivotArea collapsedLevelsAreSubtotals="1" fieldPosition="0">
        <references count="1">
          <reference field="6" count="1">
            <x v="1588"/>
          </reference>
        </references>
      </pivotArea>
    </format>
    <format dxfId="1303">
      <pivotArea collapsedLevelsAreSubtotals="1" fieldPosition="0">
        <references count="1">
          <reference field="6" count="1">
            <x v="1599"/>
          </reference>
        </references>
      </pivotArea>
    </format>
    <format dxfId="1302">
      <pivotArea collapsedLevelsAreSubtotals="1" fieldPosition="0">
        <references count="1">
          <reference field="6" count="1">
            <x v="1606"/>
          </reference>
        </references>
      </pivotArea>
    </format>
    <format dxfId="1301">
      <pivotArea collapsedLevelsAreSubtotals="1" fieldPosition="0">
        <references count="1">
          <reference field="6" count="1">
            <x v="1610"/>
          </reference>
        </references>
      </pivotArea>
    </format>
    <format dxfId="1300">
      <pivotArea collapsedLevelsAreSubtotals="1" fieldPosition="0">
        <references count="1">
          <reference field="6" count="1">
            <x v="1615"/>
          </reference>
        </references>
      </pivotArea>
    </format>
    <format dxfId="1299">
      <pivotArea collapsedLevelsAreSubtotals="1" fieldPosition="0">
        <references count="1">
          <reference field="6" count="1">
            <x v="1626"/>
          </reference>
        </references>
      </pivotArea>
    </format>
    <format dxfId="1298">
      <pivotArea collapsedLevelsAreSubtotals="1" fieldPosition="0">
        <references count="1">
          <reference field="6" count="1">
            <x v="1631"/>
          </reference>
        </references>
      </pivotArea>
    </format>
    <format dxfId="1297">
      <pivotArea collapsedLevelsAreSubtotals="1" fieldPosition="0">
        <references count="1">
          <reference field="6" count="1">
            <x v="1635"/>
          </reference>
        </references>
      </pivotArea>
    </format>
    <format dxfId="1296">
      <pivotArea collapsedLevelsAreSubtotals="1" fieldPosition="0">
        <references count="1">
          <reference field="6" count="1">
            <x v="1637"/>
          </reference>
        </references>
      </pivotArea>
    </format>
    <format dxfId="1295">
      <pivotArea collapsedLevelsAreSubtotals="1" fieldPosition="0">
        <references count="1">
          <reference field="6" count="1">
            <x v="1640"/>
          </reference>
        </references>
      </pivotArea>
    </format>
    <format dxfId="1294">
      <pivotArea collapsedLevelsAreSubtotals="1" fieldPosition="0">
        <references count="1">
          <reference field="6" count="1">
            <x v="1646"/>
          </reference>
        </references>
      </pivotArea>
    </format>
    <format dxfId="1293">
      <pivotArea collapsedLevelsAreSubtotals="1" fieldPosition="0">
        <references count="1">
          <reference field="6" count="1">
            <x v="1648"/>
          </reference>
        </references>
      </pivotArea>
    </format>
    <format dxfId="1292">
      <pivotArea collapsedLevelsAreSubtotals="1" fieldPosition="0">
        <references count="1">
          <reference field="6" count="1">
            <x v="1650"/>
          </reference>
        </references>
      </pivotArea>
    </format>
    <format dxfId="1291">
      <pivotArea collapsedLevelsAreSubtotals="1" fieldPosition="0">
        <references count="1">
          <reference field="6" count="1">
            <x v="1662"/>
          </reference>
        </references>
      </pivotArea>
    </format>
    <format dxfId="1290">
      <pivotArea collapsedLevelsAreSubtotals="1" fieldPosition="0">
        <references count="1">
          <reference field="6" count="1">
            <x v="1666"/>
          </reference>
        </references>
      </pivotArea>
    </format>
    <format dxfId="1289">
      <pivotArea collapsedLevelsAreSubtotals="1" fieldPosition="0">
        <references count="1">
          <reference field="6" count="1">
            <x v="1689"/>
          </reference>
        </references>
      </pivotArea>
    </format>
    <format dxfId="1288">
      <pivotArea collapsedLevelsAreSubtotals="1" fieldPosition="0">
        <references count="1">
          <reference field="6" count="1">
            <x v="1693"/>
          </reference>
        </references>
      </pivotArea>
    </format>
    <format dxfId="1287">
      <pivotArea collapsedLevelsAreSubtotals="1" fieldPosition="0">
        <references count="1">
          <reference field="6" count="1">
            <x v="1699"/>
          </reference>
        </references>
      </pivotArea>
    </format>
    <format dxfId="1286">
      <pivotArea collapsedLevelsAreSubtotals="1" fieldPosition="0">
        <references count="1">
          <reference field="6" count="1">
            <x v="1704"/>
          </reference>
        </references>
      </pivotArea>
    </format>
    <format dxfId="1285">
      <pivotArea collapsedLevelsAreSubtotals="1" fieldPosition="0">
        <references count="1">
          <reference field="6" count="1">
            <x v="1706"/>
          </reference>
        </references>
      </pivotArea>
    </format>
    <format dxfId="1284">
      <pivotArea collapsedLevelsAreSubtotals="1" fieldPosition="0">
        <references count="1">
          <reference field="6" count="1">
            <x v="1715"/>
          </reference>
        </references>
      </pivotArea>
    </format>
    <format dxfId="1283">
      <pivotArea collapsedLevelsAreSubtotals="1" fieldPosition="0">
        <references count="1">
          <reference field="6" count="1">
            <x v="1719"/>
          </reference>
        </references>
      </pivotArea>
    </format>
    <format dxfId="1282">
      <pivotArea collapsedLevelsAreSubtotals="1" fieldPosition="0">
        <references count="1">
          <reference field="6" count="1">
            <x v="1721"/>
          </reference>
        </references>
      </pivotArea>
    </format>
    <format dxfId="1281">
      <pivotArea collapsedLevelsAreSubtotals="1" fieldPosition="0">
        <references count="1">
          <reference field="6" count="1">
            <x v="1733"/>
          </reference>
        </references>
      </pivotArea>
    </format>
    <format dxfId="1280">
      <pivotArea collapsedLevelsAreSubtotals="1" fieldPosition="0">
        <references count="1">
          <reference field="6" count="1">
            <x v="1745"/>
          </reference>
        </references>
      </pivotArea>
    </format>
    <format dxfId="1279">
      <pivotArea collapsedLevelsAreSubtotals="1" fieldPosition="0">
        <references count="1">
          <reference field="6" count="1">
            <x v="1751"/>
          </reference>
        </references>
      </pivotArea>
    </format>
    <format dxfId="1278">
      <pivotArea collapsedLevelsAreSubtotals="1" fieldPosition="0">
        <references count="1">
          <reference field="6" count="1">
            <x v="1755"/>
          </reference>
        </references>
      </pivotArea>
    </format>
    <format dxfId="1277">
      <pivotArea collapsedLevelsAreSubtotals="1" fieldPosition="0">
        <references count="1">
          <reference field="6" count="1">
            <x v="1788"/>
          </reference>
        </references>
      </pivotArea>
    </format>
    <format dxfId="1276">
      <pivotArea collapsedLevelsAreSubtotals="1" fieldPosition="0">
        <references count="1">
          <reference field="6" count="1">
            <x v="1797"/>
          </reference>
        </references>
      </pivotArea>
    </format>
    <format dxfId="1275">
      <pivotArea collapsedLevelsAreSubtotals="1" fieldPosition="0">
        <references count="1">
          <reference field="6" count="1">
            <x v="1804"/>
          </reference>
        </references>
      </pivotArea>
    </format>
    <format dxfId="1274">
      <pivotArea collapsedLevelsAreSubtotals="1" fieldPosition="0">
        <references count="1">
          <reference field="6" count="1">
            <x v="1806"/>
          </reference>
        </references>
      </pivotArea>
    </format>
    <format dxfId="1273">
      <pivotArea collapsedLevelsAreSubtotals="1" fieldPosition="0">
        <references count="1">
          <reference field="6" count="1">
            <x v="1810"/>
          </reference>
        </references>
      </pivotArea>
    </format>
    <format dxfId="1272">
      <pivotArea collapsedLevelsAreSubtotals="1" fieldPosition="0">
        <references count="1">
          <reference field="6" count="1">
            <x v="1811"/>
          </reference>
        </references>
      </pivotArea>
    </format>
    <format dxfId="1271">
      <pivotArea collapsedLevelsAreSubtotals="1" fieldPosition="0">
        <references count="1">
          <reference field="6" count="1">
            <x v="1820"/>
          </reference>
        </references>
      </pivotArea>
    </format>
    <format dxfId="1270">
      <pivotArea collapsedLevelsAreSubtotals="1" fieldPosition="0">
        <references count="1">
          <reference field="6" count="1">
            <x v="1826"/>
          </reference>
        </references>
      </pivotArea>
    </format>
    <format dxfId="1269">
      <pivotArea collapsedLevelsAreSubtotals="1" fieldPosition="0">
        <references count="1">
          <reference field="6" count="1">
            <x v="1830"/>
          </reference>
        </references>
      </pivotArea>
    </format>
    <format dxfId="1268">
      <pivotArea collapsedLevelsAreSubtotals="1" fieldPosition="0">
        <references count="1">
          <reference field="6" count="1">
            <x v="1834"/>
          </reference>
        </references>
      </pivotArea>
    </format>
    <format dxfId="1267">
      <pivotArea collapsedLevelsAreSubtotals="1" fieldPosition="0">
        <references count="1">
          <reference field="6" count="1">
            <x v="1835"/>
          </reference>
        </references>
      </pivotArea>
    </format>
    <format dxfId="1266">
      <pivotArea collapsedLevelsAreSubtotals="1" fieldPosition="0">
        <references count="1">
          <reference field="6" count="1">
            <x v="1837"/>
          </reference>
        </references>
      </pivotArea>
    </format>
    <format dxfId="1265">
      <pivotArea collapsedLevelsAreSubtotals="1" fieldPosition="0">
        <references count="1">
          <reference field="6" count="1">
            <x v="1852"/>
          </reference>
        </references>
      </pivotArea>
    </format>
    <format dxfId="1264">
      <pivotArea collapsedLevelsAreSubtotals="1" fieldPosition="0">
        <references count="1">
          <reference field="6" count="1">
            <x v="1859"/>
          </reference>
        </references>
      </pivotArea>
    </format>
    <format dxfId="1263">
      <pivotArea collapsedLevelsAreSubtotals="1" fieldPosition="0">
        <references count="1">
          <reference field="6" count="1">
            <x v="1864"/>
          </reference>
        </references>
      </pivotArea>
    </format>
    <format dxfId="1262">
      <pivotArea collapsedLevelsAreSubtotals="1" fieldPosition="0">
        <references count="1">
          <reference field="6" count="1">
            <x v="1866"/>
          </reference>
        </references>
      </pivotArea>
    </format>
    <format dxfId="1261">
      <pivotArea collapsedLevelsAreSubtotals="1" fieldPosition="0">
        <references count="1">
          <reference field="6" count="1">
            <x v="1869"/>
          </reference>
        </references>
      </pivotArea>
    </format>
    <format dxfId="1260">
      <pivotArea collapsedLevelsAreSubtotals="1" fieldPosition="0">
        <references count="1">
          <reference field="6" count="1">
            <x v="1873"/>
          </reference>
        </references>
      </pivotArea>
    </format>
    <format dxfId="1259">
      <pivotArea collapsedLevelsAreSubtotals="1" fieldPosition="0">
        <references count="1">
          <reference field="6" count="1">
            <x v="1880"/>
          </reference>
        </references>
      </pivotArea>
    </format>
    <format dxfId="1258">
      <pivotArea collapsedLevelsAreSubtotals="1" fieldPosition="0">
        <references count="1">
          <reference field="6" count="1">
            <x v="1901"/>
          </reference>
        </references>
      </pivotArea>
    </format>
    <format dxfId="1257">
      <pivotArea collapsedLevelsAreSubtotals="1" fieldPosition="0">
        <references count="1">
          <reference field="6" count="1">
            <x v="1910"/>
          </reference>
        </references>
      </pivotArea>
    </format>
    <format dxfId="1256">
      <pivotArea collapsedLevelsAreSubtotals="1" fieldPosition="0">
        <references count="1">
          <reference field="6" count="1">
            <x v="1914"/>
          </reference>
        </references>
      </pivotArea>
    </format>
    <format dxfId="1255">
      <pivotArea collapsedLevelsAreSubtotals="1" fieldPosition="0">
        <references count="1">
          <reference field="6" count="1">
            <x v="1922"/>
          </reference>
        </references>
      </pivotArea>
    </format>
    <format dxfId="1254">
      <pivotArea collapsedLevelsAreSubtotals="1" fieldPosition="0">
        <references count="1">
          <reference field="6" count="1">
            <x v="1931"/>
          </reference>
        </references>
      </pivotArea>
    </format>
    <format dxfId="1253">
      <pivotArea collapsedLevelsAreSubtotals="1" fieldPosition="0">
        <references count="1">
          <reference field="6" count="1">
            <x v="1941"/>
          </reference>
        </references>
      </pivotArea>
    </format>
    <format dxfId="1252">
      <pivotArea collapsedLevelsAreSubtotals="1" fieldPosition="0">
        <references count="1">
          <reference field="6" count="1">
            <x v="1943"/>
          </reference>
        </references>
      </pivotArea>
    </format>
    <format dxfId="1251">
      <pivotArea collapsedLevelsAreSubtotals="1" fieldPosition="0">
        <references count="1">
          <reference field="6" count="1">
            <x v="1952"/>
          </reference>
        </references>
      </pivotArea>
    </format>
    <format dxfId="1250">
      <pivotArea collapsedLevelsAreSubtotals="1" fieldPosition="0">
        <references count="1">
          <reference field="6" count="1">
            <x v="1954"/>
          </reference>
        </references>
      </pivotArea>
    </format>
    <format dxfId="1249">
      <pivotArea collapsedLevelsAreSubtotals="1" fieldPosition="0">
        <references count="1">
          <reference field="6" count="1">
            <x v="1968"/>
          </reference>
        </references>
      </pivotArea>
    </format>
    <format dxfId="1248">
      <pivotArea collapsedLevelsAreSubtotals="1" fieldPosition="0">
        <references count="1">
          <reference field="6" count="1">
            <x v="1972"/>
          </reference>
        </references>
      </pivotArea>
    </format>
    <format dxfId="1247">
      <pivotArea collapsedLevelsAreSubtotals="1" fieldPosition="0">
        <references count="1">
          <reference field="6" count="1">
            <x v="1984"/>
          </reference>
        </references>
      </pivotArea>
    </format>
    <format dxfId="1246">
      <pivotArea collapsedLevelsAreSubtotals="1" fieldPosition="0">
        <references count="1">
          <reference field="6" count="1">
            <x v="1986"/>
          </reference>
        </references>
      </pivotArea>
    </format>
    <format dxfId="1245">
      <pivotArea collapsedLevelsAreSubtotals="1" fieldPosition="0">
        <references count="1">
          <reference field="6" count="1">
            <x v="1991"/>
          </reference>
        </references>
      </pivotArea>
    </format>
    <format dxfId="1244">
      <pivotArea collapsedLevelsAreSubtotals="1" fieldPosition="0">
        <references count="1">
          <reference field="6" count="1">
            <x v="2002"/>
          </reference>
        </references>
      </pivotArea>
    </format>
    <format dxfId="1243">
      <pivotArea collapsedLevelsAreSubtotals="1" fieldPosition="0">
        <references count="1">
          <reference field="6" count="1">
            <x v="2004"/>
          </reference>
        </references>
      </pivotArea>
    </format>
    <format dxfId="1242">
      <pivotArea collapsedLevelsAreSubtotals="1" fieldPosition="0">
        <references count="1">
          <reference field="6" count="1">
            <x v="2006"/>
          </reference>
        </references>
      </pivotArea>
    </format>
    <format dxfId="1241">
      <pivotArea collapsedLevelsAreSubtotals="1" fieldPosition="0">
        <references count="1">
          <reference field="6" count="1">
            <x v="2009"/>
          </reference>
        </references>
      </pivotArea>
    </format>
    <format dxfId="1240">
      <pivotArea collapsedLevelsAreSubtotals="1" fieldPosition="0">
        <references count="1">
          <reference field="6" count="1">
            <x v="2018"/>
          </reference>
        </references>
      </pivotArea>
    </format>
    <format dxfId="1239">
      <pivotArea collapsedLevelsAreSubtotals="1" fieldPosition="0">
        <references count="1">
          <reference field="6" count="1">
            <x v="2021"/>
          </reference>
        </references>
      </pivotArea>
    </format>
    <format dxfId="1238">
      <pivotArea collapsedLevelsAreSubtotals="1" fieldPosition="0">
        <references count="1">
          <reference field="6" count="1">
            <x v="2023"/>
          </reference>
        </references>
      </pivotArea>
    </format>
    <format dxfId="1237">
      <pivotArea collapsedLevelsAreSubtotals="1" fieldPosition="0">
        <references count="1">
          <reference field="6" count="1">
            <x v="2041"/>
          </reference>
        </references>
      </pivotArea>
    </format>
    <format dxfId="1236">
      <pivotArea collapsedLevelsAreSubtotals="1" fieldPosition="0">
        <references count="1">
          <reference field="6" count="1">
            <x v="2052"/>
          </reference>
        </references>
      </pivotArea>
    </format>
    <format dxfId="1235">
      <pivotArea collapsedLevelsAreSubtotals="1" fieldPosition="0">
        <references count="1">
          <reference field="6" count="1">
            <x v="2065"/>
          </reference>
        </references>
      </pivotArea>
    </format>
    <format dxfId="1234">
      <pivotArea collapsedLevelsAreSubtotals="1" fieldPosition="0">
        <references count="1">
          <reference field="6" count="1">
            <x v="2066"/>
          </reference>
        </references>
      </pivotArea>
    </format>
    <format dxfId="1233">
      <pivotArea collapsedLevelsAreSubtotals="1" fieldPosition="0">
        <references count="1">
          <reference field="6" count="1">
            <x v="2075"/>
          </reference>
        </references>
      </pivotArea>
    </format>
    <format dxfId="1232">
      <pivotArea collapsedLevelsAreSubtotals="1" fieldPosition="0">
        <references count="1">
          <reference field="6" count="1">
            <x v="2081"/>
          </reference>
        </references>
      </pivotArea>
    </format>
    <format dxfId="1231">
      <pivotArea collapsedLevelsAreSubtotals="1" fieldPosition="0">
        <references count="1">
          <reference field="6" count="1">
            <x v="2083"/>
          </reference>
        </references>
      </pivotArea>
    </format>
    <format dxfId="1230">
      <pivotArea collapsedLevelsAreSubtotals="1" fieldPosition="0">
        <references count="1">
          <reference field="6" count="1">
            <x v="2105"/>
          </reference>
        </references>
      </pivotArea>
    </format>
    <format dxfId="1229">
      <pivotArea collapsedLevelsAreSubtotals="1" fieldPosition="0">
        <references count="1">
          <reference field="6" count="1">
            <x v="2109"/>
          </reference>
        </references>
      </pivotArea>
    </format>
    <format dxfId="1228">
      <pivotArea collapsedLevelsAreSubtotals="1" fieldPosition="0">
        <references count="1">
          <reference field="6" count="1">
            <x v="2110"/>
          </reference>
        </references>
      </pivotArea>
    </format>
    <format dxfId="1227">
      <pivotArea collapsedLevelsAreSubtotals="1" fieldPosition="0">
        <references count="1">
          <reference field="6" count="1">
            <x v="2123"/>
          </reference>
        </references>
      </pivotArea>
    </format>
    <format dxfId="1226">
      <pivotArea collapsedLevelsAreSubtotals="1" fieldPosition="0">
        <references count="1">
          <reference field="6" count="1">
            <x v="2127"/>
          </reference>
        </references>
      </pivotArea>
    </format>
    <format dxfId="1225">
      <pivotArea collapsedLevelsAreSubtotals="1" fieldPosition="0">
        <references count="1">
          <reference field="6" count="1">
            <x v="2134"/>
          </reference>
        </references>
      </pivotArea>
    </format>
    <format dxfId="1224">
      <pivotArea collapsedLevelsAreSubtotals="1" fieldPosition="0">
        <references count="1">
          <reference field="6" count="1">
            <x v="2138"/>
          </reference>
        </references>
      </pivotArea>
    </format>
    <format dxfId="1223">
      <pivotArea collapsedLevelsAreSubtotals="1" fieldPosition="0">
        <references count="1">
          <reference field="6" count="1">
            <x v="2156"/>
          </reference>
        </references>
      </pivotArea>
    </format>
    <format dxfId="1222">
      <pivotArea collapsedLevelsAreSubtotals="1" fieldPosition="0">
        <references count="1">
          <reference field="6" count="1">
            <x v="2165"/>
          </reference>
        </references>
      </pivotArea>
    </format>
    <format dxfId="1221">
      <pivotArea collapsedLevelsAreSubtotals="1" fieldPosition="0">
        <references count="1">
          <reference field="6" count="1">
            <x v="2170"/>
          </reference>
        </references>
      </pivotArea>
    </format>
    <format dxfId="1220">
      <pivotArea collapsedLevelsAreSubtotals="1" fieldPosition="0">
        <references count="1">
          <reference field="6" count="1">
            <x v="2177"/>
          </reference>
        </references>
      </pivotArea>
    </format>
    <format dxfId="1219">
      <pivotArea collapsedLevelsAreSubtotals="1" fieldPosition="0">
        <references count="1">
          <reference field="6" count="1">
            <x v="2182"/>
          </reference>
        </references>
      </pivotArea>
    </format>
    <format dxfId="1218">
      <pivotArea collapsedLevelsAreSubtotals="1" fieldPosition="0">
        <references count="1">
          <reference field="6" count="1">
            <x v="2183"/>
          </reference>
        </references>
      </pivotArea>
    </format>
    <format dxfId="1217">
      <pivotArea collapsedLevelsAreSubtotals="1" fieldPosition="0">
        <references count="1">
          <reference field="6" count="1">
            <x v="2192"/>
          </reference>
        </references>
      </pivotArea>
    </format>
    <format dxfId="1216">
      <pivotArea collapsedLevelsAreSubtotals="1" fieldPosition="0">
        <references count="1">
          <reference field="6" count="1">
            <x v="2195"/>
          </reference>
        </references>
      </pivotArea>
    </format>
    <format dxfId="1215">
      <pivotArea collapsedLevelsAreSubtotals="1" fieldPosition="0">
        <references count="1">
          <reference field="6" count="1">
            <x v="2214"/>
          </reference>
        </references>
      </pivotArea>
    </format>
    <format dxfId="1214">
      <pivotArea collapsedLevelsAreSubtotals="1" fieldPosition="0">
        <references count="1">
          <reference field="6" count="1">
            <x v="2224"/>
          </reference>
        </references>
      </pivotArea>
    </format>
    <format dxfId="1213">
      <pivotArea collapsedLevelsAreSubtotals="1" fieldPosition="0">
        <references count="1">
          <reference field="6" count="1">
            <x v="2229"/>
          </reference>
        </references>
      </pivotArea>
    </format>
    <format dxfId="1212">
      <pivotArea collapsedLevelsAreSubtotals="1" fieldPosition="0">
        <references count="1">
          <reference field="6" count="1">
            <x v="2241"/>
          </reference>
        </references>
      </pivotArea>
    </format>
    <format dxfId="1211">
      <pivotArea collapsedLevelsAreSubtotals="1" fieldPosition="0">
        <references count="1">
          <reference field="6" count="1">
            <x v="2244"/>
          </reference>
        </references>
      </pivotArea>
    </format>
    <format dxfId="1210">
      <pivotArea collapsedLevelsAreSubtotals="1" fieldPosition="0">
        <references count="1">
          <reference field="6" count="1">
            <x v="2248"/>
          </reference>
        </references>
      </pivotArea>
    </format>
    <format dxfId="1209">
      <pivotArea collapsedLevelsAreSubtotals="1" fieldPosition="0">
        <references count="1">
          <reference field="6" count="1">
            <x v="2249"/>
          </reference>
        </references>
      </pivotArea>
    </format>
    <format dxfId="1208">
      <pivotArea collapsedLevelsAreSubtotals="1" fieldPosition="0">
        <references count="1">
          <reference field="6" count="1">
            <x v="2254"/>
          </reference>
        </references>
      </pivotArea>
    </format>
    <format dxfId="1207">
      <pivotArea collapsedLevelsAreSubtotals="1" fieldPosition="0">
        <references count="1">
          <reference field="6" count="1">
            <x v="2255"/>
          </reference>
        </references>
      </pivotArea>
    </format>
    <format dxfId="1206">
      <pivotArea collapsedLevelsAreSubtotals="1" fieldPosition="0">
        <references count="1">
          <reference field="6" count="1">
            <x v="2268"/>
          </reference>
        </references>
      </pivotArea>
    </format>
    <format dxfId="1205">
      <pivotArea collapsedLevelsAreSubtotals="1" fieldPosition="0">
        <references count="1">
          <reference field="6" count="1">
            <x v="2273"/>
          </reference>
        </references>
      </pivotArea>
    </format>
    <format dxfId="1204">
      <pivotArea collapsedLevelsAreSubtotals="1" fieldPosition="0">
        <references count="1">
          <reference field="6" count="1">
            <x v="2292"/>
          </reference>
        </references>
      </pivotArea>
    </format>
    <format dxfId="1203">
      <pivotArea collapsedLevelsAreSubtotals="1" fieldPosition="0">
        <references count="1">
          <reference field="6" count="1">
            <x v="2299"/>
          </reference>
        </references>
      </pivotArea>
    </format>
    <format dxfId="1202">
      <pivotArea collapsedLevelsAreSubtotals="1" fieldPosition="0">
        <references count="1">
          <reference field="6" count="1">
            <x v="2305"/>
          </reference>
        </references>
      </pivotArea>
    </format>
    <format dxfId="1201">
      <pivotArea collapsedLevelsAreSubtotals="1" fieldPosition="0">
        <references count="1">
          <reference field="6" count="1">
            <x v="2308"/>
          </reference>
        </references>
      </pivotArea>
    </format>
    <format dxfId="1200">
      <pivotArea collapsedLevelsAreSubtotals="1" fieldPosition="0">
        <references count="1">
          <reference field="6" count="1">
            <x v="2315"/>
          </reference>
        </references>
      </pivotArea>
    </format>
    <format dxfId="1199">
      <pivotArea collapsedLevelsAreSubtotals="1" fieldPosition="0">
        <references count="1">
          <reference field="6" count="1">
            <x v="2337"/>
          </reference>
        </references>
      </pivotArea>
    </format>
    <format dxfId="1198">
      <pivotArea collapsedLevelsAreSubtotals="1" fieldPosition="0">
        <references count="1">
          <reference field="6" count="1">
            <x v="2339"/>
          </reference>
        </references>
      </pivotArea>
    </format>
    <format dxfId="1197">
      <pivotArea collapsedLevelsAreSubtotals="1" fieldPosition="0">
        <references count="1">
          <reference field="6" count="1">
            <x v="2341"/>
          </reference>
        </references>
      </pivotArea>
    </format>
    <format dxfId="1196">
      <pivotArea collapsedLevelsAreSubtotals="1" fieldPosition="0">
        <references count="1">
          <reference field="6" count="1">
            <x v="2344"/>
          </reference>
        </references>
      </pivotArea>
    </format>
    <format dxfId="1195">
      <pivotArea collapsedLevelsAreSubtotals="1" fieldPosition="0">
        <references count="1">
          <reference field="6" count="1">
            <x v="2346"/>
          </reference>
        </references>
      </pivotArea>
    </format>
    <format dxfId="1194">
      <pivotArea collapsedLevelsAreSubtotals="1" fieldPosition="0">
        <references count="1">
          <reference field="6" count="1">
            <x v="2356"/>
          </reference>
        </references>
      </pivotArea>
    </format>
    <format dxfId="1193">
      <pivotArea collapsedLevelsAreSubtotals="1" fieldPosition="0">
        <references count="1">
          <reference field="6" count="1">
            <x v="2359"/>
          </reference>
        </references>
      </pivotArea>
    </format>
    <format dxfId="1192">
      <pivotArea collapsedLevelsAreSubtotals="1" fieldPosition="0">
        <references count="1">
          <reference field="6" count="1">
            <x v="2364"/>
          </reference>
        </references>
      </pivotArea>
    </format>
    <format dxfId="1191">
      <pivotArea collapsedLevelsAreSubtotals="1" fieldPosition="0">
        <references count="1">
          <reference field="6" count="1">
            <x v="2367"/>
          </reference>
        </references>
      </pivotArea>
    </format>
    <format dxfId="1190">
      <pivotArea collapsedLevelsAreSubtotals="1" fieldPosition="0">
        <references count="1">
          <reference field="6" count="1">
            <x v="2378"/>
          </reference>
        </references>
      </pivotArea>
    </format>
    <format dxfId="1189">
      <pivotArea collapsedLevelsAreSubtotals="1" fieldPosition="0">
        <references count="1">
          <reference field="6" count="1">
            <x v="2385"/>
          </reference>
        </references>
      </pivotArea>
    </format>
    <format dxfId="1188">
      <pivotArea collapsedLevelsAreSubtotals="1" fieldPosition="0">
        <references count="1">
          <reference field="6" count="1">
            <x v="2388"/>
          </reference>
        </references>
      </pivotArea>
    </format>
    <format dxfId="1187">
      <pivotArea collapsedLevelsAreSubtotals="1" fieldPosition="0">
        <references count="1">
          <reference field="6" count="1">
            <x v="2389"/>
          </reference>
        </references>
      </pivotArea>
    </format>
    <format dxfId="1186">
      <pivotArea collapsedLevelsAreSubtotals="1" fieldPosition="0">
        <references count="1">
          <reference field="6" count="1">
            <x v="2394"/>
          </reference>
        </references>
      </pivotArea>
    </format>
    <format dxfId="1185">
      <pivotArea collapsedLevelsAreSubtotals="1" fieldPosition="0">
        <references count="1">
          <reference field="6" count="1">
            <x v="2409"/>
          </reference>
        </references>
      </pivotArea>
    </format>
    <format dxfId="1184">
      <pivotArea collapsedLevelsAreSubtotals="1" fieldPosition="0">
        <references count="1">
          <reference field="6" count="1">
            <x v="2415"/>
          </reference>
        </references>
      </pivotArea>
    </format>
    <format dxfId="1183">
      <pivotArea collapsedLevelsAreSubtotals="1" fieldPosition="0">
        <references count="1">
          <reference field="6" count="1">
            <x v="2420"/>
          </reference>
        </references>
      </pivotArea>
    </format>
    <format dxfId="1182">
      <pivotArea collapsedLevelsAreSubtotals="1" fieldPosition="0">
        <references count="1">
          <reference field="6" count="1">
            <x v="2429"/>
          </reference>
        </references>
      </pivotArea>
    </format>
    <format dxfId="1181">
      <pivotArea collapsedLevelsAreSubtotals="1" fieldPosition="0">
        <references count="1">
          <reference field="6" count="1">
            <x v="2431"/>
          </reference>
        </references>
      </pivotArea>
    </format>
    <format dxfId="1180">
      <pivotArea collapsedLevelsAreSubtotals="1" fieldPosition="0">
        <references count="1">
          <reference field="6" count="1">
            <x v="2433"/>
          </reference>
        </references>
      </pivotArea>
    </format>
    <format dxfId="1179">
      <pivotArea collapsedLevelsAreSubtotals="1" fieldPosition="0">
        <references count="1">
          <reference field="6" count="1">
            <x v="2436"/>
          </reference>
        </references>
      </pivotArea>
    </format>
    <format dxfId="1178">
      <pivotArea collapsedLevelsAreSubtotals="1" fieldPosition="0">
        <references count="1">
          <reference field="6" count="1">
            <x v="2446"/>
          </reference>
        </references>
      </pivotArea>
    </format>
    <format dxfId="1177">
      <pivotArea collapsedLevelsAreSubtotals="1" fieldPosition="0">
        <references count="1">
          <reference field="6" count="1">
            <x v="2448"/>
          </reference>
        </references>
      </pivotArea>
    </format>
    <format dxfId="1176">
      <pivotArea collapsedLevelsAreSubtotals="1" fieldPosition="0">
        <references count="1">
          <reference field="6" count="1">
            <x v="2461"/>
          </reference>
        </references>
      </pivotArea>
    </format>
    <format dxfId="1175">
      <pivotArea collapsedLevelsAreSubtotals="1" fieldPosition="0">
        <references count="1">
          <reference field="6" count="1">
            <x v="2462"/>
          </reference>
        </references>
      </pivotArea>
    </format>
    <format dxfId="1174">
      <pivotArea collapsedLevelsAreSubtotals="1" fieldPosition="0">
        <references count="1">
          <reference field="6" count="1">
            <x v="2463"/>
          </reference>
        </references>
      </pivotArea>
    </format>
    <format dxfId="1173">
      <pivotArea collapsedLevelsAreSubtotals="1" fieldPosition="0">
        <references count="1">
          <reference field="6" count="1">
            <x v="2464"/>
          </reference>
        </references>
      </pivotArea>
    </format>
    <format dxfId="1172">
      <pivotArea collapsedLevelsAreSubtotals="1" fieldPosition="0">
        <references count="1">
          <reference field="6" count="1">
            <x v="2470"/>
          </reference>
        </references>
      </pivotArea>
    </format>
    <format dxfId="1171">
      <pivotArea collapsedLevelsAreSubtotals="1" fieldPosition="0">
        <references count="1">
          <reference field="6" count="1">
            <x v="2477"/>
          </reference>
        </references>
      </pivotArea>
    </format>
    <format dxfId="1170">
      <pivotArea collapsedLevelsAreSubtotals="1" fieldPosition="0">
        <references count="1">
          <reference field="6" count="1">
            <x v="2483"/>
          </reference>
        </references>
      </pivotArea>
    </format>
    <format dxfId="1169">
      <pivotArea collapsedLevelsAreSubtotals="1" fieldPosition="0">
        <references count="1">
          <reference field="6" count="1">
            <x v="2484"/>
          </reference>
        </references>
      </pivotArea>
    </format>
    <format dxfId="1168">
      <pivotArea collapsedLevelsAreSubtotals="1" fieldPosition="0">
        <references count="1">
          <reference field="6" count="1">
            <x v="2497"/>
          </reference>
        </references>
      </pivotArea>
    </format>
    <format dxfId="1167">
      <pivotArea collapsedLevelsAreSubtotals="1" fieldPosition="0">
        <references count="1">
          <reference field="6" count="1">
            <x v="2499"/>
          </reference>
        </references>
      </pivotArea>
    </format>
    <format dxfId="1166">
      <pivotArea collapsedLevelsAreSubtotals="1" fieldPosition="0">
        <references count="1">
          <reference field="6" count="1">
            <x v="2500"/>
          </reference>
        </references>
      </pivotArea>
    </format>
    <format dxfId="1165">
      <pivotArea collapsedLevelsAreSubtotals="1" fieldPosition="0">
        <references count="1">
          <reference field="6" count="1">
            <x v="2501"/>
          </reference>
        </references>
      </pivotArea>
    </format>
    <format dxfId="1164">
      <pivotArea collapsedLevelsAreSubtotals="1" fieldPosition="0">
        <references count="1">
          <reference field="6" count="1">
            <x v="2511"/>
          </reference>
        </references>
      </pivotArea>
    </format>
    <format dxfId="1163">
      <pivotArea collapsedLevelsAreSubtotals="1" fieldPosition="0">
        <references count="1">
          <reference field="6" count="1">
            <x v="2514"/>
          </reference>
        </references>
      </pivotArea>
    </format>
    <format dxfId="1162">
      <pivotArea collapsedLevelsAreSubtotals="1" fieldPosition="0">
        <references count="1">
          <reference field="6" count="1">
            <x v="2517"/>
          </reference>
        </references>
      </pivotArea>
    </format>
    <format dxfId="1161">
      <pivotArea collapsedLevelsAreSubtotals="1" fieldPosition="0">
        <references count="1">
          <reference field="6" count="1">
            <x v="2525"/>
          </reference>
        </references>
      </pivotArea>
    </format>
    <format dxfId="1160">
      <pivotArea collapsedLevelsAreSubtotals="1" fieldPosition="0">
        <references count="1">
          <reference field="6" count="1">
            <x v="2539"/>
          </reference>
        </references>
      </pivotArea>
    </format>
    <format dxfId="1159">
      <pivotArea collapsedLevelsAreSubtotals="1" fieldPosition="0">
        <references count="1">
          <reference field="6" count="1">
            <x v="2540"/>
          </reference>
        </references>
      </pivotArea>
    </format>
    <format dxfId="1158">
      <pivotArea collapsedLevelsAreSubtotals="1" fieldPosition="0">
        <references count="1">
          <reference field="6" count="1">
            <x v="2557"/>
          </reference>
        </references>
      </pivotArea>
    </format>
    <format dxfId="1157">
      <pivotArea collapsedLevelsAreSubtotals="1" fieldPosition="0">
        <references count="1">
          <reference field="6" count="1">
            <x v="2561"/>
          </reference>
        </references>
      </pivotArea>
    </format>
    <format dxfId="1156">
      <pivotArea collapsedLevelsAreSubtotals="1" fieldPosition="0">
        <references count="1">
          <reference field="6" count="1">
            <x v="2572"/>
          </reference>
        </references>
      </pivotArea>
    </format>
    <format dxfId="1155">
      <pivotArea collapsedLevelsAreSubtotals="1" fieldPosition="0">
        <references count="1">
          <reference field="6" count="1">
            <x v="2573"/>
          </reference>
        </references>
      </pivotArea>
    </format>
    <format dxfId="1154">
      <pivotArea collapsedLevelsAreSubtotals="1" fieldPosition="0">
        <references count="1">
          <reference field="6" count="1">
            <x v="2574"/>
          </reference>
        </references>
      </pivotArea>
    </format>
    <format dxfId="1153">
      <pivotArea collapsedLevelsAreSubtotals="1" fieldPosition="0">
        <references count="1">
          <reference field="6" count="1">
            <x v="2579"/>
          </reference>
        </references>
      </pivotArea>
    </format>
    <format dxfId="1152">
      <pivotArea collapsedLevelsAreSubtotals="1" fieldPosition="0">
        <references count="1">
          <reference field="6" count="1">
            <x v="2580"/>
          </reference>
        </references>
      </pivotArea>
    </format>
    <format dxfId="1151">
      <pivotArea collapsedLevelsAreSubtotals="1" fieldPosition="0">
        <references count="1">
          <reference field="6" count="1">
            <x v="2586"/>
          </reference>
        </references>
      </pivotArea>
    </format>
    <format dxfId="1150">
      <pivotArea collapsedLevelsAreSubtotals="1" fieldPosition="0">
        <references count="1">
          <reference field="6" count="1">
            <x v="2588"/>
          </reference>
        </references>
      </pivotArea>
    </format>
    <format dxfId="1149">
      <pivotArea collapsedLevelsAreSubtotals="1" fieldPosition="0">
        <references count="1">
          <reference field="6" count="1">
            <x v="2592"/>
          </reference>
        </references>
      </pivotArea>
    </format>
    <format dxfId="1148">
      <pivotArea collapsedLevelsAreSubtotals="1" fieldPosition="0">
        <references count="1">
          <reference field="6" count="1">
            <x v="2596"/>
          </reference>
        </references>
      </pivotArea>
    </format>
    <format dxfId="1147">
      <pivotArea collapsedLevelsAreSubtotals="1" fieldPosition="0">
        <references count="1">
          <reference field="6" count="1">
            <x v="2600"/>
          </reference>
        </references>
      </pivotArea>
    </format>
    <format dxfId="1146">
      <pivotArea collapsedLevelsAreSubtotals="1" fieldPosition="0">
        <references count="1">
          <reference field="6" count="1">
            <x v="2603"/>
          </reference>
        </references>
      </pivotArea>
    </format>
    <format dxfId="1145">
      <pivotArea collapsedLevelsAreSubtotals="1" fieldPosition="0">
        <references count="1">
          <reference field="6" count="1">
            <x v="2604"/>
          </reference>
        </references>
      </pivotArea>
    </format>
    <format dxfId="1144">
      <pivotArea collapsedLevelsAreSubtotals="1" fieldPosition="0">
        <references count="1">
          <reference field="6" count="1">
            <x v="2648"/>
          </reference>
        </references>
      </pivotArea>
    </format>
    <format dxfId="1143">
      <pivotArea collapsedLevelsAreSubtotals="1" fieldPosition="0">
        <references count="1">
          <reference field="6" count="1">
            <x v="2650"/>
          </reference>
        </references>
      </pivotArea>
    </format>
    <format dxfId="1142">
      <pivotArea collapsedLevelsAreSubtotals="1" fieldPosition="0">
        <references count="1">
          <reference field="6" count="1">
            <x v="2665"/>
          </reference>
        </references>
      </pivotArea>
    </format>
    <format dxfId="1141">
      <pivotArea collapsedLevelsAreSubtotals="1" fieldPosition="0">
        <references count="1">
          <reference field="6" count="1">
            <x v="2667"/>
          </reference>
        </references>
      </pivotArea>
    </format>
    <format dxfId="1140">
      <pivotArea collapsedLevelsAreSubtotals="1" fieldPosition="0">
        <references count="1">
          <reference field="6" count="1">
            <x v="2675"/>
          </reference>
        </references>
      </pivotArea>
    </format>
    <format dxfId="1139">
      <pivotArea collapsedLevelsAreSubtotals="1" fieldPosition="0">
        <references count="1">
          <reference field="6" count="1">
            <x v="2690"/>
          </reference>
        </references>
      </pivotArea>
    </format>
    <format dxfId="1138">
      <pivotArea collapsedLevelsAreSubtotals="1" fieldPosition="0">
        <references count="1">
          <reference field="6" count="1">
            <x v="2694"/>
          </reference>
        </references>
      </pivotArea>
    </format>
    <format dxfId="1137">
      <pivotArea collapsedLevelsAreSubtotals="1" fieldPosition="0">
        <references count="1">
          <reference field="6" count="1">
            <x v="2708"/>
          </reference>
        </references>
      </pivotArea>
    </format>
    <format dxfId="1136">
      <pivotArea collapsedLevelsAreSubtotals="1" fieldPosition="0">
        <references count="1">
          <reference field="6" count="1">
            <x v="2714"/>
          </reference>
        </references>
      </pivotArea>
    </format>
    <format dxfId="1135">
      <pivotArea collapsedLevelsAreSubtotals="1" fieldPosition="0">
        <references count="1">
          <reference field="6" count="1">
            <x v="2720"/>
          </reference>
        </references>
      </pivotArea>
    </format>
    <format dxfId="1134">
      <pivotArea collapsedLevelsAreSubtotals="1" fieldPosition="0">
        <references count="1">
          <reference field="6" count="1">
            <x v="2722"/>
          </reference>
        </references>
      </pivotArea>
    </format>
    <format dxfId="1133">
      <pivotArea dataOnly="0" labelOnly="1" fieldPosition="0">
        <references count="1">
          <reference field="6" count="50">
            <x v="36"/>
            <x v="55"/>
            <x v="67"/>
            <x v="71"/>
            <x v="76"/>
            <x v="93"/>
            <x v="98"/>
            <x v="101"/>
            <x v="105"/>
            <x v="107"/>
            <x v="119"/>
            <x v="127"/>
            <x v="135"/>
            <x v="139"/>
            <x v="147"/>
            <x v="150"/>
            <x v="159"/>
            <x v="161"/>
            <x v="174"/>
            <x v="175"/>
            <x v="178"/>
            <x v="186"/>
            <x v="193"/>
            <x v="198"/>
            <x v="214"/>
            <x v="219"/>
            <x v="231"/>
            <x v="232"/>
            <x v="238"/>
            <x v="244"/>
            <x v="271"/>
            <x v="283"/>
            <x v="284"/>
            <x v="292"/>
            <x v="295"/>
            <x v="296"/>
            <x v="298"/>
            <x v="307"/>
            <x v="319"/>
            <x v="322"/>
            <x v="334"/>
            <x v="341"/>
            <x v="342"/>
            <x v="350"/>
            <x v="366"/>
            <x v="368"/>
            <x v="372"/>
            <x v="381"/>
            <x v="383"/>
            <x v="386"/>
          </reference>
        </references>
      </pivotArea>
    </format>
    <format dxfId="1132">
      <pivotArea dataOnly="0" labelOnly="1" fieldPosition="0">
        <references count="1">
          <reference field="6" count="50">
            <x v="390"/>
            <x v="398"/>
            <x v="402"/>
            <x v="406"/>
            <x v="408"/>
            <x v="409"/>
            <x v="413"/>
            <x v="415"/>
            <x v="419"/>
            <x v="424"/>
            <x v="426"/>
            <x v="441"/>
            <x v="445"/>
            <x v="450"/>
            <x v="452"/>
            <x v="458"/>
            <x v="470"/>
            <x v="474"/>
            <x v="480"/>
            <x v="482"/>
            <x v="485"/>
            <x v="499"/>
            <x v="510"/>
            <x v="511"/>
            <x v="524"/>
            <x v="527"/>
            <x v="534"/>
            <x v="542"/>
            <x v="550"/>
            <x v="558"/>
            <x v="559"/>
            <x v="569"/>
            <x v="575"/>
            <x v="582"/>
            <x v="585"/>
            <x v="587"/>
            <x v="593"/>
            <x v="597"/>
            <x v="598"/>
            <x v="601"/>
            <x v="624"/>
            <x v="628"/>
            <x v="660"/>
            <x v="661"/>
            <x v="665"/>
            <x v="669"/>
            <x v="671"/>
            <x v="678"/>
            <x v="680"/>
            <x v="721"/>
          </reference>
        </references>
      </pivotArea>
    </format>
    <format dxfId="1131">
      <pivotArea dataOnly="0" labelOnly="1" fieldPosition="0">
        <references count="1">
          <reference field="6" count="50">
            <x v="732"/>
            <x v="737"/>
            <x v="744"/>
            <x v="749"/>
            <x v="758"/>
            <x v="759"/>
            <x v="762"/>
            <x v="763"/>
            <x v="767"/>
            <x v="773"/>
            <x v="774"/>
            <x v="775"/>
            <x v="782"/>
            <x v="783"/>
            <x v="789"/>
            <x v="792"/>
            <x v="800"/>
            <x v="803"/>
            <x v="811"/>
            <x v="841"/>
            <x v="845"/>
            <x v="853"/>
            <x v="863"/>
            <x v="864"/>
            <x v="869"/>
            <x v="870"/>
            <x v="875"/>
            <x v="881"/>
            <x v="898"/>
            <x v="907"/>
            <x v="913"/>
            <x v="937"/>
            <x v="956"/>
            <x v="977"/>
            <x v="979"/>
            <x v="983"/>
            <x v="988"/>
            <x v="989"/>
            <x v="996"/>
            <x v="1024"/>
            <x v="1026"/>
            <x v="1028"/>
            <x v="1030"/>
            <x v="1035"/>
            <x v="1042"/>
            <x v="1059"/>
            <x v="1063"/>
            <x v="1065"/>
            <x v="1070"/>
            <x v="1073"/>
          </reference>
        </references>
      </pivotArea>
    </format>
    <format dxfId="1130">
      <pivotArea dataOnly="0" labelOnly="1" fieldPosition="0">
        <references count="1">
          <reference field="6" count="50">
            <x v="1078"/>
            <x v="1080"/>
            <x v="1083"/>
            <x v="1090"/>
            <x v="1092"/>
            <x v="1106"/>
            <x v="1125"/>
            <x v="1129"/>
            <x v="1130"/>
            <x v="1132"/>
            <x v="1133"/>
            <x v="1136"/>
            <x v="1137"/>
            <x v="1158"/>
            <x v="1159"/>
            <x v="1163"/>
            <x v="1188"/>
            <x v="1190"/>
            <x v="1196"/>
            <x v="1204"/>
            <x v="1205"/>
            <x v="1206"/>
            <x v="1208"/>
            <x v="1212"/>
            <x v="1222"/>
            <x v="1225"/>
            <x v="1227"/>
            <x v="1234"/>
            <x v="1235"/>
            <x v="1239"/>
            <x v="1242"/>
            <x v="1244"/>
            <x v="1246"/>
            <x v="1257"/>
            <x v="1262"/>
            <x v="1266"/>
            <x v="1274"/>
            <x v="1282"/>
            <x v="1292"/>
            <x v="1300"/>
            <x v="1305"/>
            <x v="1313"/>
            <x v="1328"/>
            <x v="1331"/>
            <x v="1337"/>
            <x v="1340"/>
            <x v="1358"/>
            <x v="1359"/>
            <x v="1360"/>
            <x v="1361"/>
          </reference>
        </references>
      </pivotArea>
    </format>
    <format dxfId="1129">
      <pivotArea dataOnly="0" labelOnly="1" fieldPosition="0">
        <references count="1">
          <reference field="6" count="50">
            <x v="1363"/>
            <x v="1367"/>
            <x v="1385"/>
            <x v="1395"/>
            <x v="1398"/>
            <x v="1404"/>
            <x v="1419"/>
            <x v="1425"/>
            <x v="1432"/>
            <x v="1440"/>
            <x v="1441"/>
            <x v="1442"/>
            <x v="1447"/>
            <x v="1448"/>
            <x v="1449"/>
            <x v="1450"/>
            <x v="1456"/>
            <x v="1457"/>
            <x v="1460"/>
            <x v="1476"/>
            <x v="1479"/>
            <x v="1480"/>
            <x v="1481"/>
            <x v="1483"/>
            <x v="1485"/>
            <x v="1499"/>
            <x v="1501"/>
            <x v="1506"/>
            <x v="1517"/>
            <x v="1519"/>
            <x v="1553"/>
            <x v="1564"/>
            <x v="1581"/>
            <x v="1582"/>
            <x v="1585"/>
            <x v="1588"/>
            <x v="1599"/>
            <x v="1606"/>
            <x v="1610"/>
            <x v="1615"/>
            <x v="1626"/>
            <x v="1631"/>
            <x v="1635"/>
            <x v="1637"/>
            <x v="1640"/>
            <x v="1646"/>
            <x v="1648"/>
            <x v="1650"/>
            <x v="1662"/>
            <x v="1666"/>
          </reference>
        </references>
      </pivotArea>
    </format>
    <format dxfId="1128">
      <pivotArea dataOnly="0" labelOnly="1" fieldPosition="0">
        <references count="1">
          <reference field="6" count="50">
            <x v="1689"/>
            <x v="1693"/>
            <x v="1699"/>
            <x v="1704"/>
            <x v="1706"/>
            <x v="1715"/>
            <x v="1719"/>
            <x v="1721"/>
            <x v="1733"/>
            <x v="1745"/>
            <x v="1751"/>
            <x v="1755"/>
            <x v="1788"/>
            <x v="1797"/>
            <x v="1804"/>
            <x v="1806"/>
            <x v="1810"/>
            <x v="1811"/>
            <x v="1820"/>
            <x v="1826"/>
            <x v="1830"/>
            <x v="1834"/>
            <x v="1835"/>
            <x v="1837"/>
            <x v="1852"/>
            <x v="1859"/>
            <x v="1864"/>
            <x v="1866"/>
            <x v="1869"/>
            <x v="1873"/>
            <x v="1880"/>
            <x v="1901"/>
            <x v="1910"/>
            <x v="1914"/>
            <x v="1922"/>
            <x v="1931"/>
            <x v="1941"/>
            <x v="1943"/>
            <x v="1952"/>
            <x v="1954"/>
            <x v="1968"/>
            <x v="1972"/>
            <x v="1984"/>
            <x v="1986"/>
            <x v="1991"/>
            <x v="2002"/>
            <x v="2004"/>
            <x v="2006"/>
            <x v="2009"/>
            <x v="2018"/>
          </reference>
        </references>
      </pivotArea>
    </format>
    <format dxfId="1127">
      <pivotArea dataOnly="0" labelOnly="1" fieldPosition="0">
        <references count="1">
          <reference field="6" count="50">
            <x v="2021"/>
            <x v="2023"/>
            <x v="2041"/>
            <x v="2052"/>
            <x v="2065"/>
            <x v="2066"/>
            <x v="2075"/>
            <x v="2081"/>
            <x v="2083"/>
            <x v="2105"/>
            <x v="2109"/>
            <x v="2110"/>
            <x v="2123"/>
            <x v="2127"/>
            <x v="2134"/>
            <x v="2138"/>
            <x v="2156"/>
            <x v="2165"/>
            <x v="2170"/>
            <x v="2177"/>
            <x v="2182"/>
            <x v="2183"/>
            <x v="2192"/>
            <x v="2195"/>
            <x v="2214"/>
            <x v="2224"/>
            <x v="2229"/>
            <x v="2241"/>
            <x v="2244"/>
            <x v="2248"/>
            <x v="2249"/>
            <x v="2254"/>
            <x v="2255"/>
            <x v="2268"/>
            <x v="2273"/>
            <x v="2292"/>
            <x v="2299"/>
            <x v="2305"/>
            <x v="2308"/>
            <x v="2315"/>
            <x v="2337"/>
            <x v="2339"/>
            <x v="2341"/>
            <x v="2344"/>
            <x v="2346"/>
            <x v="2356"/>
            <x v="2359"/>
            <x v="2364"/>
            <x v="2367"/>
            <x v="2378"/>
          </reference>
        </references>
      </pivotArea>
    </format>
    <format dxfId="1126">
      <pivotArea dataOnly="0" labelOnly="1" fieldPosition="0">
        <references count="1">
          <reference field="6" count="50">
            <x v="2385"/>
            <x v="2388"/>
            <x v="2389"/>
            <x v="2394"/>
            <x v="2409"/>
            <x v="2415"/>
            <x v="2420"/>
            <x v="2429"/>
            <x v="2431"/>
            <x v="2433"/>
            <x v="2436"/>
            <x v="2446"/>
            <x v="2448"/>
            <x v="2461"/>
            <x v="2462"/>
            <x v="2463"/>
            <x v="2464"/>
            <x v="2470"/>
            <x v="2477"/>
            <x v="2483"/>
            <x v="2484"/>
            <x v="2497"/>
            <x v="2499"/>
            <x v="2500"/>
            <x v="2501"/>
            <x v="2511"/>
            <x v="2514"/>
            <x v="2517"/>
            <x v="2525"/>
            <x v="2539"/>
            <x v="2540"/>
            <x v="2557"/>
            <x v="2561"/>
            <x v="2572"/>
            <x v="2573"/>
            <x v="2574"/>
            <x v="2579"/>
            <x v="2580"/>
            <x v="2586"/>
            <x v="2588"/>
            <x v="2592"/>
            <x v="2596"/>
            <x v="2600"/>
            <x v="2603"/>
            <x v="2604"/>
            <x v="2648"/>
            <x v="2650"/>
            <x v="2665"/>
            <x v="2667"/>
            <x v="2675"/>
          </reference>
        </references>
      </pivotArea>
    </format>
    <format dxfId="1125">
      <pivotArea dataOnly="0" labelOnly="1" fieldPosition="0">
        <references count="1">
          <reference field="6" count="6">
            <x v="2690"/>
            <x v="2694"/>
            <x v="2708"/>
            <x v="2714"/>
            <x v="2720"/>
            <x v="2722"/>
          </reference>
        </references>
      </pivotArea>
    </format>
    <format dxfId="1124">
      <pivotArea collapsedLevelsAreSubtotals="1" fieldPosition="0">
        <references count="1">
          <reference field="6" count="1">
            <x v="36"/>
          </reference>
        </references>
      </pivotArea>
    </format>
    <format dxfId="1123">
      <pivotArea collapsedLevelsAreSubtotals="1" fieldPosition="0">
        <references count="1">
          <reference field="6" count="1">
            <x v="55"/>
          </reference>
        </references>
      </pivotArea>
    </format>
    <format dxfId="1122">
      <pivotArea collapsedLevelsAreSubtotals="1" fieldPosition="0">
        <references count="1">
          <reference field="6" count="1">
            <x v="67"/>
          </reference>
        </references>
      </pivotArea>
    </format>
    <format dxfId="1121">
      <pivotArea collapsedLevelsAreSubtotals="1" fieldPosition="0">
        <references count="1">
          <reference field="6" count="1">
            <x v="71"/>
          </reference>
        </references>
      </pivotArea>
    </format>
    <format dxfId="1120">
      <pivotArea collapsedLevelsAreSubtotals="1" fieldPosition="0">
        <references count="1">
          <reference field="6" count="1">
            <x v="76"/>
          </reference>
        </references>
      </pivotArea>
    </format>
    <format dxfId="1119">
      <pivotArea collapsedLevelsAreSubtotals="1" fieldPosition="0">
        <references count="1">
          <reference field="6" count="1">
            <x v="93"/>
          </reference>
        </references>
      </pivotArea>
    </format>
    <format dxfId="1118">
      <pivotArea collapsedLevelsAreSubtotals="1" fieldPosition="0">
        <references count="1">
          <reference field="6" count="1">
            <x v="98"/>
          </reference>
        </references>
      </pivotArea>
    </format>
    <format dxfId="1117">
      <pivotArea collapsedLevelsAreSubtotals="1" fieldPosition="0">
        <references count="1">
          <reference field="6" count="1">
            <x v="101"/>
          </reference>
        </references>
      </pivotArea>
    </format>
    <format dxfId="1116">
      <pivotArea collapsedLevelsAreSubtotals="1" fieldPosition="0">
        <references count="1">
          <reference field="6" count="1">
            <x v="105"/>
          </reference>
        </references>
      </pivotArea>
    </format>
    <format dxfId="1115">
      <pivotArea collapsedLevelsAreSubtotals="1" fieldPosition="0">
        <references count="1">
          <reference field="6" count="1">
            <x v="107"/>
          </reference>
        </references>
      </pivotArea>
    </format>
    <format dxfId="1114">
      <pivotArea collapsedLevelsAreSubtotals="1" fieldPosition="0">
        <references count="1">
          <reference field="6" count="1">
            <x v="119"/>
          </reference>
        </references>
      </pivotArea>
    </format>
    <format dxfId="1113">
      <pivotArea collapsedLevelsAreSubtotals="1" fieldPosition="0">
        <references count="1">
          <reference field="6" count="1">
            <x v="127"/>
          </reference>
        </references>
      </pivotArea>
    </format>
    <format dxfId="1112">
      <pivotArea collapsedLevelsAreSubtotals="1" fieldPosition="0">
        <references count="1">
          <reference field="6" count="1">
            <x v="135"/>
          </reference>
        </references>
      </pivotArea>
    </format>
    <format dxfId="1111">
      <pivotArea collapsedLevelsAreSubtotals="1" fieldPosition="0">
        <references count="1">
          <reference field="6" count="1">
            <x v="139"/>
          </reference>
        </references>
      </pivotArea>
    </format>
    <format dxfId="1110">
      <pivotArea collapsedLevelsAreSubtotals="1" fieldPosition="0">
        <references count="1">
          <reference field="6" count="1">
            <x v="147"/>
          </reference>
        </references>
      </pivotArea>
    </format>
    <format dxfId="1109">
      <pivotArea collapsedLevelsAreSubtotals="1" fieldPosition="0">
        <references count="1">
          <reference field="6" count="1">
            <x v="150"/>
          </reference>
        </references>
      </pivotArea>
    </format>
    <format dxfId="1108">
      <pivotArea collapsedLevelsAreSubtotals="1" fieldPosition="0">
        <references count="1">
          <reference field="6" count="1">
            <x v="159"/>
          </reference>
        </references>
      </pivotArea>
    </format>
    <format dxfId="1107">
      <pivotArea collapsedLevelsAreSubtotals="1" fieldPosition="0">
        <references count="1">
          <reference field="6" count="1">
            <x v="161"/>
          </reference>
        </references>
      </pivotArea>
    </format>
    <format dxfId="1106">
      <pivotArea collapsedLevelsAreSubtotals="1" fieldPosition="0">
        <references count="1">
          <reference field="6" count="1">
            <x v="174"/>
          </reference>
        </references>
      </pivotArea>
    </format>
    <format dxfId="1105">
      <pivotArea collapsedLevelsAreSubtotals="1" fieldPosition="0">
        <references count="1">
          <reference field="6" count="1">
            <x v="175"/>
          </reference>
        </references>
      </pivotArea>
    </format>
    <format dxfId="1104">
      <pivotArea collapsedLevelsAreSubtotals="1" fieldPosition="0">
        <references count="1">
          <reference field="6" count="1">
            <x v="178"/>
          </reference>
        </references>
      </pivotArea>
    </format>
    <format dxfId="1103">
      <pivotArea collapsedLevelsAreSubtotals="1" fieldPosition="0">
        <references count="1">
          <reference field="6" count="1">
            <x v="186"/>
          </reference>
        </references>
      </pivotArea>
    </format>
    <format dxfId="1102">
      <pivotArea collapsedLevelsAreSubtotals="1" fieldPosition="0">
        <references count="1">
          <reference field="6" count="1">
            <x v="193"/>
          </reference>
        </references>
      </pivotArea>
    </format>
    <format dxfId="1101">
      <pivotArea collapsedLevelsAreSubtotals="1" fieldPosition="0">
        <references count="1">
          <reference field="6" count="1">
            <x v="198"/>
          </reference>
        </references>
      </pivotArea>
    </format>
    <format dxfId="1100">
      <pivotArea collapsedLevelsAreSubtotals="1" fieldPosition="0">
        <references count="1">
          <reference field="6" count="1">
            <x v="214"/>
          </reference>
        </references>
      </pivotArea>
    </format>
    <format dxfId="1099">
      <pivotArea collapsedLevelsAreSubtotals="1" fieldPosition="0">
        <references count="1">
          <reference field="6" count="1">
            <x v="219"/>
          </reference>
        </references>
      </pivotArea>
    </format>
    <format dxfId="1098">
      <pivotArea collapsedLevelsAreSubtotals="1" fieldPosition="0">
        <references count="1">
          <reference field="6" count="1">
            <x v="231"/>
          </reference>
        </references>
      </pivotArea>
    </format>
    <format dxfId="1097">
      <pivotArea collapsedLevelsAreSubtotals="1" fieldPosition="0">
        <references count="1">
          <reference field="6" count="1">
            <x v="232"/>
          </reference>
        </references>
      </pivotArea>
    </format>
    <format dxfId="1096">
      <pivotArea collapsedLevelsAreSubtotals="1" fieldPosition="0">
        <references count="1">
          <reference field="6" count="1">
            <x v="238"/>
          </reference>
        </references>
      </pivotArea>
    </format>
    <format dxfId="1095">
      <pivotArea collapsedLevelsAreSubtotals="1" fieldPosition="0">
        <references count="1">
          <reference field="6" count="1">
            <x v="244"/>
          </reference>
        </references>
      </pivotArea>
    </format>
    <format dxfId="1094">
      <pivotArea collapsedLevelsAreSubtotals="1" fieldPosition="0">
        <references count="1">
          <reference field="6" count="1">
            <x v="271"/>
          </reference>
        </references>
      </pivotArea>
    </format>
    <format dxfId="1093">
      <pivotArea collapsedLevelsAreSubtotals="1" fieldPosition="0">
        <references count="1">
          <reference field="6" count="1">
            <x v="283"/>
          </reference>
        </references>
      </pivotArea>
    </format>
    <format dxfId="1092">
      <pivotArea collapsedLevelsAreSubtotals="1" fieldPosition="0">
        <references count="1">
          <reference field="6" count="1">
            <x v="284"/>
          </reference>
        </references>
      </pivotArea>
    </format>
    <format dxfId="1091">
      <pivotArea collapsedLevelsAreSubtotals="1" fieldPosition="0">
        <references count="1">
          <reference field="6" count="1">
            <x v="292"/>
          </reference>
        </references>
      </pivotArea>
    </format>
    <format dxfId="1090">
      <pivotArea collapsedLevelsAreSubtotals="1" fieldPosition="0">
        <references count="1">
          <reference field="6" count="1">
            <x v="295"/>
          </reference>
        </references>
      </pivotArea>
    </format>
    <format dxfId="1089">
      <pivotArea collapsedLevelsAreSubtotals="1" fieldPosition="0">
        <references count="1">
          <reference field="6" count="1">
            <x v="296"/>
          </reference>
        </references>
      </pivotArea>
    </format>
    <format dxfId="1088">
      <pivotArea collapsedLevelsAreSubtotals="1" fieldPosition="0">
        <references count="1">
          <reference field="6" count="1">
            <x v="298"/>
          </reference>
        </references>
      </pivotArea>
    </format>
    <format dxfId="1087">
      <pivotArea collapsedLevelsAreSubtotals="1" fieldPosition="0">
        <references count="1">
          <reference field="6" count="1">
            <x v="307"/>
          </reference>
        </references>
      </pivotArea>
    </format>
    <format dxfId="1086">
      <pivotArea collapsedLevelsAreSubtotals="1" fieldPosition="0">
        <references count="1">
          <reference field="6" count="1">
            <x v="319"/>
          </reference>
        </references>
      </pivotArea>
    </format>
    <format dxfId="1085">
      <pivotArea collapsedLevelsAreSubtotals="1" fieldPosition="0">
        <references count="1">
          <reference field="6" count="1">
            <x v="322"/>
          </reference>
        </references>
      </pivotArea>
    </format>
    <format dxfId="1084">
      <pivotArea collapsedLevelsAreSubtotals="1" fieldPosition="0">
        <references count="1">
          <reference field="6" count="1">
            <x v="334"/>
          </reference>
        </references>
      </pivotArea>
    </format>
    <format dxfId="1083">
      <pivotArea collapsedLevelsAreSubtotals="1" fieldPosition="0">
        <references count="1">
          <reference field="6" count="1">
            <x v="341"/>
          </reference>
        </references>
      </pivotArea>
    </format>
    <format dxfId="1082">
      <pivotArea collapsedLevelsAreSubtotals="1" fieldPosition="0">
        <references count="1">
          <reference field="6" count="1">
            <x v="342"/>
          </reference>
        </references>
      </pivotArea>
    </format>
    <format dxfId="1081">
      <pivotArea collapsedLevelsAreSubtotals="1" fieldPosition="0">
        <references count="1">
          <reference field="6" count="1">
            <x v="350"/>
          </reference>
        </references>
      </pivotArea>
    </format>
    <format dxfId="1080">
      <pivotArea collapsedLevelsAreSubtotals="1" fieldPosition="0">
        <references count="1">
          <reference field="6" count="1">
            <x v="366"/>
          </reference>
        </references>
      </pivotArea>
    </format>
    <format dxfId="1079">
      <pivotArea collapsedLevelsAreSubtotals="1" fieldPosition="0">
        <references count="1">
          <reference field="6" count="1">
            <x v="368"/>
          </reference>
        </references>
      </pivotArea>
    </format>
    <format dxfId="1078">
      <pivotArea collapsedLevelsAreSubtotals="1" fieldPosition="0">
        <references count="1">
          <reference field="6" count="1">
            <x v="372"/>
          </reference>
        </references>
      </pivotArea>
    </format>
    <format dxfId="1077">
      <pivotArea collapsedLevelsAreSubtotals="1" fieldPosition="0">
        <references count="1">
          <reference field="6" count="1">
            <x v="381"/>
          </reference>
        </references>
      </pivotArea>
    </format>
    <format dxfId="1076">
      <pivotArea collapsedLevelsAreSubtotals="1" fieldPosition="0">
        <references count="1">
          <reference field="6" count="1">
            <x v="383"/>
          </reference>
        </references>
      </pivotArea>
    </format>
    <format dxfId="1075">
      <pivotArea collapsedLevelsAreSubtotals="1" fieldPosition="0">
        <references count="1">
          <reference field="6" count="1">
            <x v="386"/>
          </reference>
        </references>
      </pivotArea>
    </format>
    <format dxfId="1074">
      <pivotArea collapsedLevelsAreSubtotals="1" fieldPosition="0">
        <references count="1">
          <reference field="6" count="1">
            <x v="390"/>
          </reference>
        </references>
      </pivotArea>
    </format>
    <format dxfId="1073">
      <pivotArea collapsedLevelsAreSubtotals="1" fieldPosition="0">
        <references count="1">
          <reference field="6" count="1">
            <x v="398"/>
          </reference>
        </references>
      </pivotArea>
    </format>
    <format dxfId="1072">
      <pivotArea collapsedLevelsAreSubtotals="1" fieldPosition="0">
        <references count="1">
          <reference field="6" count="1">
            <x v="402"/>
          </reference>
        </references>
      </pivotArea>
    </format>
    <format dxfId="1071">
      <pivotArea collapsedLevelsAreSubtotals="1" fieldPosition="0">
        <references count="1">
          <reference field="6" count="1">
            <x v="406"/>
          </reference>
        </references>
      </pivotArea>
    </format>
    <format dxfId="1070">
      <pivotArea collapsedLevelsAreSubtotals="1" fieldPosition="0">
        <references count="1">
          <reference field="6" count="1">
            <x v="408"/>
          </reference>
        </references>
      </pivotArea>
    </format>
    <format dxfId="1069">
      <pivotArea collapsedLevelsAreSubtotals="1" fieldPosition="0">
        <references count="1">
          <reference field="6" count="1">
            <x v="409"/>
          </reference>
        </references>
      </pivotArea>
    </format>
    <format dxfId="1068">
      <pivotArea collapsedLevelsAreSubtotals="1" fieldPosition="0">
        <references count="1">
          <reference field="6" count="1">
            <x v="413"/>
          </reference>
        </references>
      </pivotArea>
    </format>
    <format dxfId="1067">
      <pivotArea collapsedLevelsAreSubtotals="1" fieldPosition="0">
        <references count="1">
          <reference field="6" count="1">
            <x v="415"/>
          </reference>
        </references>
      </pivotArea>
    </format>
    <format dxfId="1066">
      <pivotArea collapsedLevelsAreSubtotals="1" fieldPosition="0">
        <references count="1">
          <reference field="6" count="1">
            <x v="419"/>
          </reference>
        </references>
      </pivotArea>
    </format>
    <format dxfId="1065">
      <pivotArea collapsedLevelsAreSubtotals="1" fieldPosition="0">
        <references count="1">
          <reference field="6" count="1">
            <x v="424"/>
          </reference>
        </references>
      </pivotArea>
    </format>
    <format dxfId="1064">
      <pivotArea collapsedLevelsAreSubtotals="1" fieldPosition="0">
        <references count="1">
          <reference field="6" count="1">
            <x v="426"/>
          </reference>
        </references>
      </pivotArea>
    </format>
    <format dxfId="1063">
      <pivotArea collapsedLevelsAreSubtotals="1" fieldPosition="0">
        <references count="1">
          <reference field="6" count="1">
            <x v="441"/>
          </reference>
        </references>
      </pivotArea>
    </format>
    <format dxfId="1062">
      <pivotArea collapsedLevelsAreSubtotals="1" fieldPosition="0">
        <references count="1">
          <reference field="6" count="1">
            <x v="445"/>
          </reference>
        </references>
      </pivotArea>
    </format>
    <format dxfId="1061">
      <pivotArea collapsedLevelsAreSubtotals="1" fieldPosition="0">
        <references count="1">
          <reference field="6" count="1">
            <x v="450"/>
          </reference>
        </references>
      </pivotArea>
    </format>
    <format dxfId="1060">
      <pivotArea collapsedLevelsAreSubtotals="1" fieldPosition="0">
        <references count="1">
          <reference field="6" count="1">
            <x v="452"/>
          </reference>
        </references>
      </pivotArea>
    </format>
    <format dxfId="1059">
      <pivotArea collapsedLevelsAreSubtotals="1" fieldPosition="0">
        <references count="1">
          <reference field="6" count="1">
            <x v="458"/>
          </reference>
        </references>
      </pivotArea>
    </format>
    <format dxfId="1058">
      <pivotArea collapsedLevelsAreSubtotals="1" fieldPosition="0">
        <references count="1">
          <reference field="6" count="1">
            <x v="470"/>
          </reference>
        </references>
      </pivotArea>
    </format>
    <format dxfId="1057">
      <pivotArea collapsedLevelsAreSubtotals="1" fieldPosition="0">
        <references count="1">
          <reference field="6" count="1">
            <x v="474"/>
          </reference>
        </references>
      </pivotArea>
    </format>
    <format dxfId="1056">
      <pivotArea collapsedLevelsAreSubtotals="1" fieldPosition="0">
        <references count="1">
          <reference field="6" count="1">
            <x v="480"/>
          </reference>
        </references>
      </pivotArea>
    </format>
    <format dxfId="1055">
      <pivotArea collapsedLevelsAreSubtotals="1" fieldPosition="0">
        <references count="1">
          <reference field="6" count="1">
            <x v="482"/>
          </reference>
        </references>
      </pivotArea>
    </format>
    <format dxfId="1054">
      <pivotArea collapsedLevelsAreSubtotals="1" fieldPosition="0">
        <references count="1">
          <reference field="6" count="1">
            <x v="485"/>
          </reference>
        </references>
      </pivotArea>
    </format>
    <format dxfId="1053">
      <pivotArea collapsedLevelsAreSubtotals="1" fieldPosition="0">
        <references count="1">
          <reference field="6" count="1">
            <x v="499"/>
          </reference>
        </references>
      </pivotArea>
    </format>
    <format dxfId="1052">
      <pivotArea collapsedLevelsAreSubtotals="1" fieldPosition="0">
        <references count="1">
          <reference field="6" count="1">
            <x v="510"/>
          </reference>
        </references>
      </pivotArea>
    </format>
    <format dxfId="1051">
      <pivotArea collapsedLevelsAreSubtotals="1" fieldPosition="0">
        <references count="1">
          <reference field="6" count="1">
            <x v="511"/>
          </reference>
        </references>
      </pivotArea>
    </format>
    <format dxfId="1050">
      <pivotArea collapsedLevelsAreSubtotals="1" fieldPosition="0">
        <references count="1">
          <reference field="6" count="1">
            <x v="524"/>
          </reference>
        </references>
      </pivotArea>
    </format>
    <format dxfId="1049">
      <pivotArea collapsedLevelsAreSubtotals="1" fieldPosition="0">
        <references count="1">
          <reference field="6" count="1">
            <x v="527"/>
          </reference>
        </references>
      </pivotArea>
    </format>
    <format dxfId="1048">
      <pivotArea collapsedLevelsAreSubtotals="1" fieldPosition="0">
        <references count="1">
          <reference field="6" count="1">
            <x v="534"/>
          </reference>
        </references>
      </pivotArea>
    </format>
    <format dxfId="1047">
      <pivotArea collapsedLevelsAreSubtotals="1" fieldPosition="0">
        <references count="1">
          <reference field="6" count="1">
            <x v="542"/>
          </reference>
        </references>
      </pivotArea>
    </format>
    <format dxfId="1046">
      <pivotArea collapsedLevelsAreSubtotals="1" fieldPosition="0">
        <references count="1">
          <reference field="6" count="1">
            <x v="550"/>
          </reference>
        </references>
      </pivotArea>
    </format>
    <format dxfId="1045">
      <pivotArea collapsedLevelsAreSubtotals="1" fieldPosition="0">
        <references count="1">
          <reference field="6" count="1">
            <x v="558"/>
          </reference>
        </references>
      </pivotArea>
    </format>
    <format dxfId="1044">
      <pivotArea collapsedLevelsAreSubtotals="1" fieldPosition="0">
        <references count="1">
          <reference field="6" count="1">
            <x v="559"/>
          </reference>
        </references>
      </pivotArea>
    </format>
    <format dxfId="1043">
      <pivotArea collapsedLevelsAreSubtotals="1" fieldPosition="0">
        <references count="1">
          <reference field="6" count="1">
            <x v="569"/>
          </reference>
        </references>
      </pivotArea>
    </format>
    <format dxfId="1042">
      <pivotArea collapsedLevelsAreSubtotals="1" fieldPosition="0">
        <references count="1">
          <reference field="6" count="1">
            <x v="575"/>
          </reference>
        </references>
      </pivotArea>
    </format>
    <format dxfId="1041">
      <pivotArea collapsedLevelsAreSubtotals="1" fieldPosition="0">
        <references count="1">
          <reference field="6" count="1">
            <x v="582"/>
          </reference>
        </references>
      </pivotArea>
    </format>
    <format dxfId="1040">
      <pivotArea collapsedLevelsAreSubtotals="1" fieldPosition="0">
        <references count="1">
          <reference field="6" count="1">
            <x v="585"/>
          </reference>
        </references>
      </pivotArea>
    </format>
    <format dxfId="1039">
      <pivotArea collapsedLevelsAreSubtotals="1" fieldPosition="0">
        <references count="1">
          <reference field="6" count="1">
            <x v="587"/>
          </reference>
        </references>
      </pivotArea>
    </format>
    <format dxfId="1038">
      <pivotArea collapsedLevelsAreSubtotals="1" fieldPosition="0">
        <references count="1">
          <reference field="6" count="1">
            <x v="593"/>
          </reference>
        </references>
      </pivotArea>
    </format>
    <format dxfId="1037">
      <pivotArea collapsedLevelsAreSubtotals="1" fieldPosition="0">
        <references count="1">
          <reference field="6" count="1">
            <x v="597"/>
          </reference>
        </references>
      </pivotArea>
    </format>
    <format dxfId="1036">
      <pivotArea collapsedLevelsAreSubtotals="1" fieldPosition="0">
        <references count="1">
          <reference field="6" count="1">
            <x v="598"/>
          </reference>
        </references>
      </pivotArea>
    </format>
    <format dxfId="1035">
      <pivotArea collapsedLevelsAreSubtotals="1" fieldPosition="0">
        <references count="1">
          <reference field="6" count="1">
            <x v="601"/>
          </reference>
        </references>
      </pivotArea>
    </format>
    <format dxfId="1034">
      <pivotArea collapsedLevelsAreSubtotals="1" fieldPosition="0">
        <references count="1">
          <reference field="6" count="1">
            <x v="624"/>
          </reference>
        </references>
      </pivotArea>
    </format>
    <format dxfId="1033">
      <pivotArea collapsedLevelsAreSubtotals="1" fieldPosition="0">
        <references count="1">
          <reference field="6" count="1">
            <x v="628"/>
          </reference>
        </references>
      </pivotArea>
    </format>
    <format dxfId="1032">
      <pivotArea collapsedLevelsAreSubtotals="1" fieldPosition="0">
        <references count="1">
          <reference field="6" count="1">
            <x v="660"/>
          </reference>
        </references>
      </pivotArea>
    </format>
    <format dxfId="1031">
      <pivotArea collapsedLevelsAreSubtotals="1" fieldPosition="0">
        <references count="1">
          <reference field="6" count="1">
            <x v="661"/>
          </reference>
        </references>
      </pivotArea>
    </format>
    <format dxfId="1030">
      <pivotArea collapsedLevelsAreSubtotals="1" fieldPosition="0">
        <references count="1">
          <reference field="6" count="1">
            <x v="665"/>
          </reference>
        </references>
      </pivotArea>
    </format>
    <format dxfId="1029">
      <pivotArea collapsedLevelsAreSubtotals="1" fieldPosition="0">
        <references count="1">
          <reference field="6" count="1">
            <x v="669"/>
          </reference>
        </references>
      </pivotArea>
    </format>
    <format dxfId="1028">
      <pivotArea collapsedLevelsAreSubtotals="1" fieldPosition="0">
        <references count="1">
          <reference field="6" count="1">
            <x v="671"/>
          </reference>
        </references>
      </pivotArea>
    </format>
    <format dxfId="1027">
      <pivotArea collapsedLevelsAreSubtotals="1" fieldPosition="0">
        <references count="1">
          <reference field="6" count="1">
            <x v="678"/>
          </reference>
        </references>
      </pivotArea>
    </format>
    <format dxfId="1026">
      <pivotArea collapsedLevelsAreSubtotals="1" fieldPosition="0">
        <references count="1">
          <reference field="6" count="1">
            <x v="680"/>
          </reference>
        </references>
      </pivotArea>
    </format>
    <format dxfId="1025">
      <pivotArea collapsedLevelsAreSubtotals="1" fieldPosition="0">
        <references count="1">
          <reference field="6" count="1">
            <x v="721"/>
          </reference>
        </references>
      </pivotArea>
    </format>
    <format dxfId="1024">
      <pivotArea collapsedLevelsAreSubtotals="1" fieldPosition="0">
        <references count="1">
          <reference field="6" count="1">
            <x v="732"/>
          </reference>
        </references>
      </pivotArea>
    </format>
    <format dxfId="1023">
      <pivotArea collapsedLevelsAreSubtotals="1" fieldPosition="0">
        <references count="1">
          <reference field="6" count="1">
            <x v="737"/>
          </reference>
        </references>
      </pivotArea>
    </format>
    <format dxfId="1022">
      <pivotArea collapsedLevelsAreSubtotals="1" fieldPosition="0">
        <references count="1">
          <reference field="6" count="1">
            <x v="744"/>
          </reference>
        </references>
      </pivotArea>
    </format>
    <format dxfId="1021">
      <pivotArea collapsedLevelsAreSubtotals="1" fieldPosition="0">
        <references count="1">
          <reference field="6" count="1">
            <x v="749"/>
          </reference>
        </references>
      </pivotArea>
    </format>
    <format dxfId="1020">
      <pivotArea collapsedLevelsAreSubtotals="1" fieldPosition="0">
        <references count="1">
          <reference field="6" count="1">
            <x v="758"/>
          </reference>
        </references>
      </pivotArea>
    </format>
    <format dxfId="1019">
      <pivotArea collapsedLevelsAreSubtotals="1" fieldPosition="0">
        <references count="1">
          <reference field="6" count="1">
            <x v="759"/>
          </reference>
        </references>
      </pivotArea>
    </format>
    <format dxfId="1018">
      <pivotArea collapsedLevelsAreSubtotals="1" fieldPosition="0">
        <references count="1">
          <reference field="6" count="1">
            <x v="762"/>
          </reference>
        </references>
      </pivotArea>
    </format>
    <format dxfId="1017">
      <pivotArea collapsedLevelsAreSubtotals="1" fieldPosition="0">
        <references count="1">
          <reference field="6" count="1">
            <x v="763"/>
          </reference>
        </references>
      </pivotArea>
    </format>
    <format dxfId="1016">
      <pivotArea collapsedLevelsAreSubtotals="1" fieldPosition="0">
        <references count="1">
          <reference field="6" count="1">
            <x v="767"/>
          </reference>
        </references>
      </pivotArea>
    </format>
    <format dxfId="1015">
      <pivotArea collapsedLevelsAreSubtotals="1" fieldPosition="0">
        <references count="1">
          <reference field="6" count="1">
            <x v="773"/>
          </reference>
        </references>
      </pivotArea>
    </format>
    <format dxfId="1014">
      <pivotArea collapsedLevelsAreSubtotals="1" fieldPosition="0">
        <references count="1">
          <reference field="6" count="1">
            <x v="774"/>
          </reference>
        </references>
      </pivotArea>
    </format>
    <format dxfId="1013">
      <pivotArea collapsedLevelsAreSubtotals="1" fieldPosition="0">
        <references count="1">
          <reference field="6" count="1">
            <x v="775"/>
          </reference>
        </references>
      </pivotArea>
    </format>
    <format dxfId="1012">
      <pivotArea collapsedLevelsAreSubtotals="1" fieldPosition="0">
        <references count="1">
          <reference field="6" count="1">
            <x v="782"/>
          </reference>
        </references>
      </pivotArea>
    </format>
    <format dxfId="1011">
      <pivotArea collapsedLevelsAreSubtotals="1" fieldPosition="0">
        <references count="1">
          <reference field="6" count="1">
            <x v="783"/>
          </reference>
        </references>
      </pivotArea>
    </format>
    <format dxfId="1010">
      <pivotArea collapsedLevelsAreSubtotals="1" fieldPosition="0">
        <references count="1">
          <reference field="6" count="1">
            <x v="789"/>
          </reference>
        </references>
      </pivotArea>
    </format>
    <format dxfId="1009">
      <pivotArea collapsedLevelsAreSubtotals="1" fieldPosition="0">
        <references count="1">
          <reference field="6" count="1">
            <x v="792"/>
          </reference>
        </references>
      </pivotArea>
    </format>
    <format dxfId="1008">
      <pivotArea collapsedLevelsAreSubtotals="1" fieldPosition="0">
        <references count="1">
          <reference field="6" count="1">
            <x v="800"/>
          </reference>
        </references>
      </pivotArea>
    </format>
    <format dxfId="1007">
      <pivotArea collapsedLevelsAreSubtotals="1" fieldPosition="0">
        <references count="1">
          <reference field="6" count="1">
            <x v="803"/>
          </reference>
        </references>
      </pivotArea>
    </format>
    <format dxfId="1006">
      <pivotArea collapsedLevelsAreSubtotals="1" fieldPosition="0">
        <references count="1">
          <reference field="6" count="1">
            <x v="811"/>
          </reference>
        </references>
      </pivotArea>
    </format>
    <format dxfId="1005">
      <pivotArea collapsedLevelsAreSubtotals="1" fieldPosition="0">
        <references count="1">
          <reference field="6" count="1">
            <x v="841"/>
          </reference>
        </references>
      </pivotArea>
    </format>
    <format dxfId="1004">
      <pivotArea collapsedLevelsAreSubtotals="1" fieldPosition="0">
        <references count="1">
          <reference field="6" count="1">
            <x v="845"/>
          </reference>
        </references>
      </pivotArea>
    </format>
    <format dxfId="1003">
      <pivotArea collapsedLevelsAreSubtotals="1" fieldPosition="0">
        <references count="1">
          <reference field="6" count="1">
            <x v="853"/>
          </reference>
        </references>
      </pivotArea>
    </format>
    <format dxfId="1002">
      <pivotArea collapsedLevelsAreSubtotals="1" fieldPosition="0">
        <references count="1">
          <reference field="6" count="1">
            <x v="863"/>
          </reference>
        </references>
      </pivotArea>
    </format>
    <format dxfId="1001">
      <pivotArea collapsedLevelsAreSubtotals="1" fieldPosition="0">
        <references count="1">
          <reference field="6" count="1">
            <x v="864"/>
          </reference>
        </references>
      </pivotArea>
    </format>
    <format dxfId="1000">
      <pivotArea collapsedLevelsAreSubtotals="1" fieldPosition="0">
        <references count="1">
          <reference field="6" count="1">
            <x v="869"/>
          </reference>
        </references>
      </pivotArea>
    </format>
    <format dxfId="999">
      <pivotArea collapsedLevelsAreSubtotals="1" fieldPosition="0">
        <references count="1">
          <reference field="6" count="1">
            <x v="870"/>
          </reference>
        </references>
      </pivotArea>
    </format>
    <format dxfId="998">
      <pivotArea collapsedLevelsAreSubtotals="1" fieldPosition="0">
        <references count="1">
          <reference field="6" count="1">
            <x v="875"/>
          </reference>
        </references>
      </pivotArea>
    </format>
    <format dxfId="997">
      <pivotArea collapsedLevelsAreSubtotals="1" fieldPosition="0">
        <references count="1">
          <reference field="6" count="1">
            <x v="881"/>
          </reference>
        </references>
      </pivotArea>
    </format>
    <format dxfId="996">
      <pivotArea collapsedLevelsAreSubtotals="1" fieldPosition="0">
        <references count="1">
          <reference field="6" count="1">
            <x v="898"/>
          </reference>
        </references>
      </pivotArea>
    </format>
    <format dxfId="995">
      <pivotArea collapsedLevelsAreSubtotals="1" fieldPosition="0">
        <references count="1">
          <reference field="6" count="1">
            <x v="907"/>
          </reference>
        </references>
      </pivotArea>
    </format>
    <format dxfId="994">
      <pivotArea collapsedLevelsAreSubtotals="1" fieldPosition="0">
        <references count="1">
          <reference field="6" count="1">
            <x v="913"/>
          </reference>
        </references>
      </pivotArea>
    </format>
    <format dxfId="993">
      <pivotArea collapsedLevelsAreSubtotals="1" fieldPosition="0">
        <references count="1">
          <reference field="6" count="1">
            <x v="937"/>
          </reference>
        </references>
      </pivotArea>
    </format>
    <format dxfId="992">
      <pivotArea collapsedLevelsAreSubtotals="1" fieldPosition="0">
        <references count="1">
          <reference field="6" count="1">
            <x v="956"/>
          </reference>
        </references>
      </pivotArea>
    </format>
    <format dxfId="991">
      <pivotArea collapsedLevelsAreSubtotals="1" fieldPosition="0">
        <references count="1">
          <reference field="6" count="1">
            <x v="977"/>
          </reference>
        </references>
      </pivotArea>
    </format>
    <format dxfId="990">
      <pivotArea collapsedLevelsAreSubtotals="1" fieldPosition="0">
        <references count="1">
          <reference field="6" count="1">
            <x v="979"/>
          </reference>
        </references>
      </pivotArea>
    </format>
    <format dxfId="989">
      <pivotArea collapsedLevelsAreSubtotals="1" fieldPosition="0">
        <references count="1">
          <reference field="6" count="1">
            <x v="983"/>
          </reference>
        </references>
      </pivotArea>
    </format>
    <format dxfId="988">
      <pivotArea collapsedLevelsAreSubtotals="1" fieldPosition="0">
        <references count="1">
          <reference field="6" count="1">
            <x v="988"/>
          </reference>
        </references>
      </pivotArea>
    </format>
    <format dxfId="987">
      <pivotArea collapsedLevelsAreSubtotals="1" fieldPosition="0">
        <references count="1">
          <reference field="6" count="1">
            <x v="989"/>
          </reference>
        </references>
      </pivotArea>
    </format>
    <format dxfId="986">
      <pivotArea collapsedLevelsAreSubtotals="1" fieldPosition="0">
        <references count="1">
          <reference field="6" count="1">
            <x v="996"/>
          </reference>
        </references>
      </pivotArea>
    </format>
    <format dxfId="985">
      <pivotArea collapsedLevelsAreSubtotals="1" fieldPosition="0">
        <references count="1">
          <reference field="6" count="1">
            <x v="1024"/>
          </reference>
        </references>
      </pivotArea>
    </format>
    <format dxfId="984">
      <pivotArea collapsedLevelsAreSubtotals="1" fieldPosition="0">
        <references count="1">
          <reference field="6" count="1">
            <x v="1026"/>
          </reference>
        </references>
      </pivotArea>
    </format>
    <format dxfId="983">
      <pivotArea collapsedLevelsAreSubtotals="1" fieldPosition="0">
        <references count="1">
          <reference field="6" count="1">
            <x v="1028"/>
          </reference>
        </references>
      </pivotArea>
    </format>
    <format dxfId="982">
      <pivotArea collapsedLevelsAreSubtotals="1" fieldPosition="0">
        <references count="1">
          <reference field="6" count="1">
            <x v="1030"/>
          </reference>
        </references>
      </pivotArea>
    </format>
    <format dxfId="981">
      <pivotArea collapsedLevelsAreSubtotals="1" fieldPosition="0">
        <references count="1">
          <reference field="6" count="1">
            <x v="1035"/>
          </reference>
        </references>
      </pivotArea>
    </format>
    <format dxfId="980">
      <pivotArea collapsedLevelsAreSubtotals="1" fieldPosition="0">
        <references count="1">
          <reference field="6" count="1">
            <x v="1042"/>
          </reference>
        </references>
      </pivotArea>
    </format>
    <format dxfId="979">
      <pivotArea collapsedLevelsAreSubtotals="1" fieldPosition="0">
        <references count="1">
          <reference field="6" count="1">
            <x v="1059"/>
          </reference>
        </references>
      </pivotArea>
    </format>
    <format dxfId="978">
      <pivotArea collapsedLevelsAreSubtotals="1" fieldPosition="0">
        <references count="1">
          <reference field="6" count="1">
            <x v="1063"/>
          </reference>
        </references>
      </pivotArea>
    </format>
    <format dxfId="977">
      <pivotArea collapsedLevelsAreSubtotals="1" fieldPosition="0">
        <references count="1">
          <reference field="6" count="1">
            <x v="1065"/>
          </reference>
        </references>
      </pivotArea>
    </format>
    <format dxfId="976">
      <pivotArea collapsedLevelsAreSubtotals="1" fieldPosition="0">
        <references count="1">
          <reference field="6" count="1">
            <x v="1070"/>
          </reference>
        </references>
      </pivotArea>
    </format>
    <format dxfId="975">
      <pivotArea collapsedLevelsAreSubtotals="1" fieldPosition="0">
        <references count="1">
          <reference field="6" count="1">
            <x v="1073"/>
          </reference>
        </references>
      </pivotArea>
    </format>
    <format dxfId="974">
      <pivotArea collapsedLevelsAreSubtotals="1" fieldPosition="0">
        <references count="1">
          <reference field="6" count="1">
            <x v="1078"/>
          </reference>
        </references>
      </pivotArea>
    </format>
    <format dxfId="973">
      <pivotArea collapsedLevelsAreSubtotals="1" fieldPosition="0">
        <references count="1">
          <reference field="6" count="1">
            <x v="1080"/>
          </reference>
        </references>
      </pivotArea>
    </format>
    <format dxfId="972">
      <pivotArea collapsedLevelsAreSubtotals="1" fieldPosition="0">
        <references count="1">
          <reference field="6" count="1">
            <x v="1083"/>
          </reference>
        </references>
      </pivotArea>
    </format>
    <format dxfId="971">
      <pivotArea collapsedLevelsAreSubtotals="1" fieldPosition="0">
        <references count="1">
          <reference field="6" count="1">
            <x v="1090"/>
          </reference>
        </references>
      </pivotArea>
    </format>
    <format dxfId="970">
      <pivotArea collapsedLevelsAreSubtotals="1" fieldPosition="0">
        <references count="1">
          <reference field="6" count="1">
            <x v="1092"/>
          </reference>
        </references>
      </pivotArea>
    </format>
    <format dxfId="969">
      <pivotArea collapsedLevelsAreSubtotals="1" fieldPosition="0">
        <references count="1">
          <reference field="6" count="1">
            <x v="1106"/>
          </reference>
        </references>
      </pivotArea>
    </format>
    <format dxfId="968">
      <pivotArea collapsedLevelsAreSubtotals="1" fieldPosition="0">
        <references count="1">
          <reference field="6" count="1">
            <x v="1125"/>
          </reference>
        </references>
      </pivotArea>
    </format>
    <format dxfId="967">
      <pivotArea collapsedLevelsAreSubtotals="1" fieldPosition="0">
        <references count="1">
          <reference field="6" count="1">
            <x v="1129"/>
          </reference>
        </references>
      </pivotArea>
    </format>
    <format dxfId="966">
      <pivotArea collapsedLevelsAreSubtotals="1" fieldPosition="0">
        <references count="1">
          <reference field="6" count="1">
            <x v="1130"/>
          </reference>
        </references>
      </pivotArea>
    </format>
    <format dxfId="965">
      <pivotArea collapsedLevelsAreSubtotals="1" fieldPosition="0">
        <references count="1">
          <reference field="6" count="1">
            <x v="1132"/>
          </reference>
        </references>
      </pivotArea>
    </format>
    <format dxfId="964">
      <pivotArea collapsedLevelsAreSubtotals="1" fieldPosition="0">
        <references count="1">
          <reference field="6" count="1">
            <x v="1133"/>
          </reference>
        </references>
      </pivotArea>
    </format>
    <format dxfId="963">
      <pivotArea collapsedLevelsAreSubtotals="1" fieldPosition="0">
        <references count="1">
          <reference field="6" count="1">
            <x v="1136"/>
          </reference>
        </references>
      </pivotArea>
    </format>
    <format dxfId="962">
      <pivotArea collapsedLevelsAreSubtotals="1" fieldPosition="0">
        <references count="1">
          <reference field="6" count="1">
            <x v="1137"/>
          </reference>
        </references>
      </pivotArea>
    </format>
    <format dxfId="961">
      <pivotArea collapsedLevelsAreSubtotals="1" fieldPosition="0">
        <references count="1">
          <reference field="6" count="1">
            <x v="1158"/>
          </reference>
        </references>
      </pivotArea>
    </format>
    <format dxfId="960">
      <pivotArea collapsedLevelsAreSubtotals="1" fieldPosition="0">
        <references count="1">
          <reference field="6" count="1">
            <x v="1159"/>
          </reference>
        </references>
      </pivotArea>
    </format>
    <format dxfId="959">
      <pivotArea collapsedLevelsAreSubtotals="1" fieldPosition="0">
        <references count="1">
          <reference field="6" count="1">
            <x v="1163"/>
          </reference>
        </references>
      </pivotArea>
    </format>
    <format dxfId="958">
      <pivotArea collapsedLevelsAreSubtotals="1" fieldPosition="0">
        <references count="1">
          <reference field="6" count="1">
            <x v="1188"/>
          </reference>
        </references>
      </pivotArea>
    </format>
    <format dxfId="957">
      <pivotArea collapsedLevelsAreSubtotals="1" fieldPosition="0">
        <references count="1">
          <reference field="6" count="1">
            <x v="1190"/>
          </reference>
        </references>
      </pivotArea>
    </format>
    <format dxfId="956">
      <pivotArea collapsedLevelsAreSubtotals="1" fieldPosition="0">
        <references count="1">
          <reference field="6" count="1">
            <x v="1196"/>
          </reference>
        </references>
      </pivotArea>
    </format>
    <format dxfId="955">
      <pivotArea collapsedLevelsAreSubtotals="1" fieldPosition="0">
        <references count="1">
          <reference field="6" count="1">
            <x v="1204"/>
          </reference>
        </references>
      </pivotArea>
    </format>
    <format dxfId="954">
      <pivotArea collapsedLevelsAreSubtotals="1" fieldPosition="0">
        <references count="1">
          <reference field="6" count="1">
            <x v="1205"/>
          </reference>
        </references>
      </pivotArea>
    </format>
    <format dxfId="953">
      <pivotArea collapsedLevelsAreSubtotals="1" fieldPosition="0">
        <references count="1">
          <reference field="6" count="1">
            <x v="1206"/>
          </reference>
        </references>
      </pivotArea>
    </format>
    <format dxfId="952">
      <pivotArea collapsedLevelsAreSubtotals="1" fieldPosition="0">
        <references count="1">
          <reference field="6" count="1">
            <x v="1208"/>
          </reference>
        </references>
      </pivotArea>
    </format>
    <format dxfId="951">
      <pivotArea collapsedLevelsAreSubtotals="1" fieldPosition="0">
        <references count="1">
          <reference field="6" count="1">
            <x v="1212"/>
          </reference>
        </references>
      </pivotArea>
    </format>
    <format dxfId="950">
      <pivotArea collapsedLevelsAreSubtotals="1" fieldPosition="0">
        <references count="1">
          <reference field="6" count="1">
            <x v="1222"/>
          </reference>
        </references>
      </pivotArea>
    </format>
    <format dxfId="949">
      <pivotArea collapsedLevelsAreSubtotals="1" fieldPosition="0">
        <references count="1">
          <reference field="6" count="1">
            <x v="1225"/>
          </reference>
        </references>
      </pivotArea>
    </format>
    <format dxfId="948">
      <pivotArea collapsedLevelsAreSubtotals="1" fieldPosition="0">
        <references count="1">
          <reference field="6" count="1">
            <x v="1227"/>
          </reference>
        </references>
      </pivotArea>
    </format>
    <format dxfId="947">
      <pivotArea collapsedLevelsAreSubtotals="1" fieldPosition="0">
        <references count="1">
          <reference field="6" count="1">
            <x v="1234"/>
          </reference>
        </references>
      </pivotArea>
    </format>
    <format dxfId="946">
      <pivotArea collapsedLevelsAreSubtotals="1" fieldPosition="0">
        <references count="1">
          <reference field="6" count="1">
            <x v="1235"/>
          </reference>
        </references>
      </pivotArea>
    </format>
    <format dxfId="945">
      <pivotArea collapsedLevelsAreSubtotals="1" fieldPosition="0">
        <references count="1">
          <reference field="6" count="1">
            <x v="1239"/>
          </reference>
        </references>
      </pivotArea>
    </format>
    <format dxfId="944">
      <pivotArea collapsedLevelsAreSubtotals="1" fieldPosition="0">
        <references count="1">
          <reference field="6" count="1">
            <x v="1242"/>
          </reference>
        </references>
      </pivotArea>
    </format>
    <format dxfId="943">
      <pivotArea collapsedLevelsAreSubtotals="1" fieldPosition="0">
        <references count="1">
          <reference field="6" count="1">
            <x v="1244"/>
          </reference>
        </references>
      </pivotArea>
    </format>
    <format dxfId="942">
      <pivotArea collapsedLevelsAreSubtotals="1" fieldPosition="0">
        <references count="1">
          <reference field="6" count="1">
            <x v="1246"/>
          </reference>
        </references>
      </pivotArea>
    </format>
    <format dxfId="941">
      <pivotArea collapsedLevelsAreSubtotals="1" fieldPosition="0">
        <references count="1">
          <reference field="6" count="1">
            <x v="1257"/>
          </reference>
        </references>
      </pivotArea>
    </format>
    <format dxfId="940">
      <pivotArea collapsedLevelsAreSubtotals="1" fieldPosition="0">
        <references count="1">
          <reference field="6" count="1">
            <x v="1262"/>
          </reference>
        </references>
      </pivotArea>
    </format>
    <format dxfId="939">
      <pivotArea collapsedLevelsAreSubtotals="1" fieldPosition="0">
        <references count="1">
          <reference field="6" count="1">
            <x v="1266"/>
          </reference>
        </references>
      </pivotArea>
    </format>
    <format dxfId="938">
      <pivotArea collapsedLevelsAreSubtotals="1" fieldPosition="0">
        <references count="1">
          <reference field="6" count="1">
            <x v="1274"/>
          </reference>
        </references>
      </pivotArea>
    </format>
    <format dxfId="937">
      <pivotArea collapsedLevelsAreSubtotals="1" fieldPosition="0">
        <references count="1">
          <reference field="6" count="1">
            <x v="1282"/>
          </reference>
        </references>
      </pivotArea>
    </format>
    <format dxfId="936">
      <pivotArea collapsedLevelsAreSubtotals="1" fieldPosition="0">
        <references count="1">
          <reference field="6" count="1">
            <x v="1292"/>
          </reference>
        </references>
      </pivotArea>
    </format>
    <format dxfId="935">
      <pivotArea collapsedLevelsAreSubtotals="1" fieldPosition="0">
        <references count="1">
          <reference field="6" count="1">
            <x v="1300"/>
          </reference>
        </references>
      </pivotArea>
    </format>
    <format dxfId="934">
      <pivotArea collapsedLevelsAreSubtotals="1" fieldPosition="0">
        <references count="1">
          <reference field="6" count="1">
            <x v="1305"/>
          </reference>
        </references>
      </pivotArea>
    </format>
    <format dxfId="933">
      <pivotArea collapsedLevelsAreSubtotals="1" fieldPosition="0">
        <references count="1">
          <reference field="6" count="1">
            <x v="1313"/>
          </reference>
        </references>
      </pivotArea>
    </format>
    <format dxfId="932">
      <pivotArea collapsedLevelsAreSubtotals="1" fieldPosition="0">
        <references count="1">
          <reference field="6" count="1">
            <x v="1328"/>
          </reference>
        </references>
      </pivotArea>
    </format>
    <format dxfId="931">
      <pivotArea collapsedLevelsAreSubtotals="1" fieldPosition="0">
        <references count="1">
          <reference field="6" count="1">
            <x v="1331"/>
          </reference>
        </references>
      </pivotArea>
    </format>
    <format dxfId="930">
      <pivotArea collapsedLevelsAreSubtotals="1" fieldPosition="0">
        <references count="1">
          <reference field="6" count="1">
            <x v="1337"/>
          </reference>
        </references>
      </pivotArea>
    </format>
    <format dxfId="929">
      <pivotArea collapsedLevelsAreSubtotals="1" fieldPosition="0">
        <references count="1">
          <reference field="6" count="1">
            <x v="1340"/>
          </reference>
        </references>
      </pivotArea>
    </format>
    <format dxfId="928">
      <pivotArea collapsedLevelsAreSubtotals="1" fieldPosition="0">
        <references count="1">
          <reference field="6" count="1">
            <x v="1358"/>
          </reference>
        </references>
      </pivotArea>
    </format>
    <format dxfId="927">
      <pivotArea collapsedLevelsAreSubtotals="1" fieldPosition="0">
        <references count="1">
          <reference field="6" count="1">
            <x v="1359"/>
          </reference>
        </references>
      </pivotArea>
    </format>
    <format dxfId="926">
      <pivotArea collapsedLevelsAreSubtotals="1" fieldPosition="0">
        <references count="1">
          <reference field="6" count="1">
            <x v="1360"/>
          </reference>
        </references>
      </pivotArea>
    </format>
    <format dxfId="925">
      <pivotArea collapsedLevelsAreSubtotals="1" fieldPosition="0">
        <references count="1">
          <reference field="6" count="1">
            <x v="1361"/>
          </reference>
        </references>
      </pivotArea>
    </format>
    <format dxfId="924">
      <pivotArea collapsedLevelsAreSubtotals="1" fieldPosition="0">
        <references count="1">
          <reference field="6" count="1">
            <x v="1363"/>
          </reference>
        </references>
      </pivotArea>
    </format>
    <format dxfId="923">
      <pivotArea collapsedLevelsAreSubtotals="1" fieldPosition="0">
        <references count="1">
          <reference field="6" count="1">
            <x v="1367"/>
          </reference>
        </references>
      </pivotArea>
    </format>
    <format dxfId="922">
      <pivotArea collapsedLevelsAreSubtotals="1" fieldPosition="0">
        <references count="1">
          <reference field="6" count="1">
            <x v="1385"/>
          </reference>
        </references>
      </pivotArea>
    </format>
    <format dxfId="921">
      <pivotArea collapsedLevelsAreSubtotals="1" fieldPosition="0">
        <references count="1">
          <reference field="6" count="1">
            <x v="1395"/>
          </reference>
        </references>
      </pivotArea>
    </format>
    <format dxfId="920">
      <pivotArea collapsedLevelsAreSubtotals="1" fieldPosition="0">
        <references count="1">
          <reference field="6" count="1">
            <x v="1398"/>
          </reference>
        </references>
      </pivotArea>
    </format>
    <format dxfId="919">
      <pivotArea collapsedLevelsAreSubtotals="1" fieldPosition="0">
        <references count="1">
          <reference field="6" count="1">
            <x v="1404"/>
          </reference>
        </references>
      </pivotArea>
    </format>
    <format dxfId="918">
      <pivotArea collapsedLevelsAreSubtotals="1" fieldPosition="0">
        <references count="1">
          <reference field="6" count="1">
            <x v="1419"/>
          </reference>
        </references>
      </pivotArea>
    </format>
    <format dxfId="917">
      <pivotArea collapsedLevelsAreSubtotals="1" fieldPosition="0">
        <references count="1">
          <reference field="6" count="1">
            <x v="1425"/>
          </reference>
        </references>
      </pivotArea>
    </format>
    <format dxfId="916">
      <pivotArea collapsedLevelsAreSubtotals="1" fieldPosition="0">
        <references count="1">
          <reference field="6" count="1">
            <x v="1432"/>
          </reference>
        </references>
      </pivotArea>
    </format>
    <format dxfId="915">
      <pivotArea collapsedLevelsAreSubtotals="1" fieldPosition="0">
        <references count="1">
          <reference field="6" count="1">
            <x v="1440"/>
          </reference>
        </references>
      </pivotArea>
    </format>
    <format dxfId="914">
      <pivotArea collapsedLevelsAreSubtotals="1" fieldPosition="0">
        <references count="1">
          <reference field="6" count="1">
            <x v="1441"/>
          </reference>
        </references>
      </pivotArea>
    </format>
    <format dxfId="913">
      <pivotArea collapsedLevelsAreSubtotals="1" fieldPosition="0">
        <references count="1">
          <reference field="6" count="1">
            <x v="1442"/>
          </reference>
        </references>
      </pivotArea>
    </format>
    <format dxfId="912">
      <pivotArea collapsedLevelsAreSubtotals="1" fieldPosition="0">
        <references count="1">
          <reference field="6" count="1">
            <x v="1447"/>
          </reference>
        </references>
      </pivotArea>
    </format>
    <format dxfId="911">
      <pivotArea collapsedLevelsAreSubtotals="1" fieldPosition="0">
        <references count="1">
          <reference field="6" count="1">
            <x v="1448"/>
          </reference>
        </references>
      </pivotArea>
    </format>
    <format dxfId="910">
      <pivotArea collapsedLevelsAreSubtotals="1" fieldPosition="0">
        <references count="1">
          <reference field="6" count="1">
            <x v="1449"/>
          </reference>
        </references>
      </pivotArea>
    </format>
    <format dxfId="909">
      <pivotArea collapsedLevelsAreSubtotals="1" fieldPosition="0">
        <references count="1">
          <reference field="6" count="1">
            <x v="1450"/>
          </reference>
        </references>
      </pivotArea>
    </format>
    <format dxfId="908">
      <pivotArea collapsedLevelsAreSubtotals="1" fieldPosition="0">
        <references count="1">
          <reference field="6" count="1">
            <x v="1456"/>
          </reference>
        </references>
      </pivotArea>
    </format>
    <format dxfId="907">
      <pivotArea collapsedLevelsAreSubtotals="1" fieldPosition="0">
        <references count="1">
          <reference field="6" count="1">
            <x v="1457"/>
          </reference>
        </references>
      </pivotArea>
    </format>
    <format dxfId="906">
      <pivotArea collapsedLevelsAreSubtotals="1" fieldPosition="0">
        <references count="1">
          <reference field="6" count="1">
            <x v="1460"/>
          </reference>
        </references>
      </pivotArea>
    </format>
    <format dxfId="905">
      <pivotArea collapsedLevelsAreSubtotals="1" fieldPosition="0">
        <references count="1">
          <reference field="6" count="1">
            <x v="1476"/>
          </reference>
        </references>
      </pivotArea>
    </format>
    <format dxfId="904">
      <pivotArea collapsedLevelsAreSubtotals="1" fieldPosition="0">
        <references count="1">
          <reference field="6" count="1">
            <x v="1479"/>
          </reference>
        </references>
      </pivotArea>
    </format>
    <format dxfId="903">
      <pivotArea collapsedLevelsAreSubtotals="1" fieldPosition="0">
        <references count="1">
          <reference field="6" count="1">
            <x v="1480"/>
          </reference>
        </references>
      </pivotArea>
    </format>
    <format dxfId="902">
      <pivotArea collapsedLevelsAreSubtotals="1" fieldPosition="0">
        <references count="1">
          <reference field="6" count="1">
            <x v="1481"/>
          </reference>
        </references>
      </pivotArea>
    </format>
    <format dxfId="901">
      <pivotArea collapsedLevelsAreSubtotals="1" fieldPosition="0">
        <references count="1">
          <reference field="6" count="1">
            <x v="1483"/>
          </reference>
        </references>
      </pivotArea>
    </format>
    <format dxfId="900">
      <pivotArea collapsedLevelsAreSubtotals="1" fieldPosition="0">
        <references count="1">
          <reference field="6" count="1">
            <x v="1485"/>
          </reference>
        </references>
      </pivotArea>
    </format>
    <format dxfId="899">
      <pivotArea collapsedLevelsAreSubtotals="1" fieldPosition="0">
        <references count="1">
          <reference field="6" count="1">
            <x v="1499"/>
          </reference>
        </references>
      </pivotArea>
    </format>
    <format dxfId="898">
      <pivotArea collapsedLevelsAreSubtotals="1" fieldPosition="0">
        <references count="1">
          <reference field="6" count="1">
            <x v="1501"/>
          </reference>
        </references>
      </pivotArea>
    </format>
    <format dxfId="897">
      <pivotArea collapsedLevelsAreSubtotals="1" fieldPosition="0">
        <references count="1">
          <reference field="6" count="1">
            <x v="1506"/>
          </reference>
        </references>
      </pivotArea>
    </format>
    <format dxfId="896">
      <pivotArea collapsedLevelsAreSubtotals="1" fieldPosition="0">
        <references count="1">
          <reference field="6" count="1">
            <x v="1517"/>
          </reference>
        </references>
      </pivotArea>
    </format>
    <format dxfId="895">
      <pivotArea collapsedLevelsAreSubtotals="1" fieldPosition="0">
        <references count="1">
          <reference field="6" count="1">
            <x v="1519"/>
          </reference>
        </references>
      </pivotArea>
    </format>
    <format dxfId="894">
      <pivotArea collapsedLevelsAreSubtotals="1" fieldPosition="0">
        <references count="1">
          <reference field="6" count="1">
            <x v="1553"/>
          </reference>
        </references>
      </pivotArea>
    </format>
    <format dxfId="893">
      <pivotArea collapsedLevelsAreSubtotals="1" fieldPosition="0">
        <references count="1">
          <reference field="6" count="1">
            <x v="1564"/>
          </reference>
        </references>
      </pivotArea>
    </format>
    <format dxfId="892">
      <pivotArea collapsedLevelsAreSubtotals="1" fieldPosition="0">
        <references count="1">
          <reference field="6" count="1">
            <x v="1581"/>
          </reference>
        </references>
      </pivotArea>
    </format>
    <format dxfId="891">
      <pivotArea collapsedLevelsAreSubtotals="1" fieldPosition="0">
        <references count="1">
          <reference field="6" count="1">
            <x v="1582"/>
          </reference>
        </references>
      </pivotArea>
    </format>
    <format dxfId="890">
      <pivotArea collapsedLevelsAreSubtotals="1" fieldPosition="0">
        <references count="1">
          <reference field="6" count="1">
            <x v="1585"/>
          </reference>
        </references>
      </pivotArea>
    </format>
    <format dxfId="889">
      <pivotArea collapsedLevelsAreSubtotals="1" fieldPosition="0">
        <references count="1">
          <reference field="6" count="1">
            <x v="1588"/>
          </reference>
        </references>
      </pivotArea>
    </format>
    <format dxfId="888">
      <pivotArea collapsedLevelsAreSubtotals="1" fieldPosition="0">
        <references count="1">
          <reference field="6" count="1">
            <x v="1599"/>
          </reference>
        </references>
      </pivotArea>
    </format>
    <format dxfId="887">
      <pivotArea collapsedLevelsAreSubtotals="1" fieldPosition="0">
        <references count="1">
          <reference field="6" count="1">
            <x v="1606"/>
          </reference>
        </references>
      </pivotArea>
    </format>
    <format dxfId="886">
      <pivotArea collapsedLevelsAreSubtotals="1" fieldPosition="0">
        <references count="1">
          <reference field="6" count="1">
            <x v="1610"/>
          </reference>
        </references>
      </pivotArea>
    </format>
    <format dxfId="885">
      <pivotArea collapsedLevelsAreSubtotals="1" fieldPosition="0">
        <references count="1">
          <reference field="6" count="1">
            <x v="1615"/>
          </reference>
        </references>
      </pivotArea>
    </format>
    <format dxfId="884">
      <pivotArea collapsedLevelsAreSubtotals="1" fieldPosition="0">
        <references count="1">
          <reference field="6" count="1">
            <x v="1626"/>
          </reference>
        </references>
      </pivotArea>
    </format>
    <format dxfId="883">
      <pivotArea collapsedLevelsAreSubtotals="1" fieldPosition="0">
        <references count="1">
          <reference field="6" count="1">
            <x v="1631"/>
          </reference>
        </references>
      </pivotArea>
    </format>
    <format dxfId="882">
      <pivotArea collapsedLevelsAreSubtotals="1" fieldPosition="0">
        <references count="1">
          <reference field="6" count="1">
            <x v="1635"/>
          </reference>
        </references>
      </pivotArea>
    </format>
    <format dxfId="881">
      <pivotArea collapsedLevelsAreSubtotals="1" fieldPosition="0">
        <references count="1">
          <reference field="6" count="1">
            <x v="1637"/>
          </reference>
        </references>
      </pivotArea>
    </format>
    <format dxfId="880">
      <pivotArea collapsedLevelsAreSubtotals="1" fieldPosition="0">
        <references count="1">
          <reference field="6" count="1">
            <x v="1640"/>
          </reference>
        </references>
      </pivotArea>
    </format>
    <format dxfId="879">
      <pivotArea collapsedLevelsAreSubtotals="1" fieldPosition="0">
        <references count="1">
          <reference field="6" count="1">
            <x v="1646"/>
          </reference>
        </references>
      </pivotArea>
    </format>
    <format dxfId="878">
      <pivotArea collapsedLevelsAreSubtotals="1" fieldPosition="0">
        <references count="1">
          <reference field="6" count="1">
            <x v="1648"/>
          </reference>
        </references>
      </pivotArea>
    </format>
    <format dxfId="877">
      <pivotArea collapsedLevelsAreSubtotals="1" fieldPosition="0">
        <references count="1">
          <reference field="6" count="1">
            <x v="1650"/>
          </reference>
        </references>
      </pivotArea>
    </format>
    <format dxfId="876">
      <pivotArea collapsedLevelsAreSubtotals="1" fieldPosition="0">
        <references count="1">
          <reference field="6" count="1">
            <x v="1662"/>
          </reference>
        </references>
      </pivotArea>
    </format>
    <format dxfId="875">
      <pivotArea collapsedLevelsAreSubtotals="1" fieldPosition="0">
        <references count="1">
          <reference field="6" count="1">
            <x v="1666"/>
          </reference>
        </references>
      </pivotArea>
    </format>
    <format dxfId="874">
      <pivotArea collapsedLevelsAreSubtotals="1" fieldPosition="0">
        <references count="1">
          <reference field="6" count="1">
            <x v="1689"/>
          </reference>
        </references>
      </pivotArea>
    </format>
    <format dxfId="873">
      <pivotArea collapsedLevelsAreSubtotals="1" fieldPosition="0">
        <references count="1">
          <reference field="6" count="1">
            <x v="1693"/>
          </reference>
        </references>
      </pivotArea>
    </format>
    <format dxfId="872">
      <pivotArea collapsedLevelsAreSubtotals="1" fieldPosition="0">
        <references count="1">
          <reference field="6" count="1">
            <x v="1699"/>
          </reference>
        </references>
      </pivotArea>
    </format>
    <format dxfId="871">
      <pivotArea collapsedLevelsAreSubtotals="1" fieldPosition="0">
        <references count="1">
          <reference field="6" count="1">
            <x v="1704"/>
          </reference>
        </references>
      </pivotArea>
    </format>
    <format dxfId="870">
      <pivotArea collapsedLevelsAreSubtotals="1" fieldPosition="0">
        <references count="1">
          <reference field="6" count="1">
            <x v="1706"/>
          </reference>
        </references>
      </pivotArea>
    </format>
    <format dxfId="869">
      <pivotArea collapsedLevelsAreSubtotals="1" fieldPosition="0">
        <references count="1">
          <reference field="6" count="1">
            <x v="1715"/>
          </reference>
        </references>
      </pivotArea>
    </format>
    <format dxfId="868">
      <pivotArea collapsedLevelsAreSubtotals="1" fieldPosition="0">
        <references count="1">
          <reference field="6" count="1">
            <x v="1719"/>
          </reference>
        </references>
      </pivotArea>
    </format>
    <format dxfId="867">
      <pivotArea collapsedLevelsAreSubtotals="1" fieldPosition="0">
        <references count="1">
          <reference field="6" count="1">
            <x v="1721"/>
          </reference>
        </references>
      </pivotArea>
    </format>
    <format dxfId="866">
      <pivotArea collapsedLevelsAreSubtotals="1" fieldPosition="0">
        <references count="1">
          <reference field="6" count="1">
            <x v="1733"/>
          </reference>
        </references>
      </pivotArea>
    </format>
    <format dxfId="865">
      <pivotArea collapsedLevelsAreSubtotals="1" fieldPosition="0">
        <references count="1">
          <reference field="6" count="1">
            <x v="1745"/>
          </reference>
        </references>
      </pivotArea>
    </format>
    <format dxfId="864">
      <pivotArea collapsedLevelsAreSubtotals="1" fieldPosition="0">
        <references count="1">
          <reference field="6" count="1">
            <x v="1751"/>
          </reference>
        </references>
      </pivotArea>
    </format>
    <format dxfId="863">
      <pivotArea collapsedLevelsAreSubtotals="1" fieldPosition="0">
        <references count="1">
          <reference field="6" count="1">
            <x v="1755"/>
          </reference>
        </references>
      </pivotArea>
    </format>
    <format dxfId="862">
      <pivotArea collapsedLevelsAreSubtotals="1" fieldPosition="0">
        <references count="1">
          <reference field="6" count="1">
            <x v="1788"/>
          </reference>
        </references>
      </pivotArea>
    </format>
    <format dxfId="861">
      <pivotArea collapsedLevelsAreSubtotals="1" fieldPosition="0">
        <references count="1">
          <reference field="6" count="1">
            <x v="1797"/>
          </reference>
        </references>
      </pivotArea>
    </format>
    <format dxfId="860">
      <pivotArea collapsedLevelsAreSubtotals="1" fieldPosition="0">
        <references count="1">
          <reference field="6" count="1">
            <x v="1804"/>
          </reference>
        </references>
      </pivotArea>
    </format>
    <format dxfId="859">
      <pivotArea collapsedLevelsAreSubtotals="1" fieldPosition="0">
        <references count="1">
          <reference field="6" count="1">
            <x v="1806"/>
          </reference>
        </references>
      </pivotArea>
    </format>
    <format dxfId="858">
      <pivotArea collapsedLevelsAreSubtotals="1" fieldPosition="0">
        <references count="1">
          <reference field="6" count="1">
            <x v="1810"/>
          </reference>
        </references>
      </pivotArea>
    </format>
    <format dxfId="857">
      <pivotArea collapsedLevelsAreSubtotals="1" fieldPosition="0">
        <references count="1">
          <reference field="6" count="1">
            <x v="1811"/>
          </reference>
        </references>
      </pivotArea>
    </format>
    <format dxfId="856">
      <pivotArea collapsedLevelsAreSubtotals="1" fieldPosition="0">
        <references count="1">
          <reference field="6" count="1">
            <x v="1820"/>
          </reference>
        </references>
      </pivotArea>
    </format>
    <format dxfId="855">
      <pivotArea collapsedLevelsAreSubtotals="1" fieldPosition="0">
        <references count="1">
          <reference field="6" count="1">
            <x v="1826"/>
          </reference>
        </references>
      </pivotArea>
    </format>
    <format dxfId="854">
      <pivotArea collapsedLevelsAreSubtotals="1" fieldPosition="0">
        <references count="1">
          <reference field="6" count="1">
            <x v="1830"/>
          </reference>
        </references>
      </pivotArea>
    </format>
    <format dxfId="853">
      <pivotArea collapsedLevelsAreSubtotals="1" fieldPosition="0">
        <references count="1">
          <reference field="6" count="1">
            <x v="1834"/>
          </reference>
        </references>
      </pivotArea>
    </format>
    <format dxfId="852">
      <pivotArea collapsedLevelsAreSubtotals="1" fieldPosition="0">
        <references count="1">
          <reference field="6" count="1">
            <x v="1835"/>
          </reference>
        </references>
      </pivotArea>
    </format>
    <format dxfId="851">
      <pivotArea collapsedLevelsAreSubtotals="1" fieldPosition="0">
        <references count="1">
          <reference field="6" count="1">
            <x v="1837"/>
          </reference>
        </references>
      </pivotArea>
    </format>
    <format dxfId="850">
      <pivotArea collapsedLevelsAreSubtotals="1" fieldPosition="0">
        <references count="1">
          <reference field="6" count="1">
            <x v="1852"/>
          </reference>
        </references>
      </pivotArea>
    </format>
    <format dxfId="849">
      <pivotArea collapsedLevelsAreSubtotals="1" fieldPosition="0">
        <references count="1">
          <reference field="6" count="1">
            <x v="1859"/>
          </reference>
        </references>
      </pivotArea>
    </format>
    <format dxfId="848">
      <pivotArea collapsedLevelsAreSubtotals="1" fieldPosition="0">
        <references count="1">
          <reference field="6" count="1">
            <x v="1864"/>
          </reference>
        </references>
      </pivotArea>
    </format>
    <format dxfId="847">
      <pivotArea collapsedLevelsAreSubtotals="1" fieldPosition="0">
        <references count="1">
          <reference field="6" count="1">
            <x v="1866"/>
          </reference>
        </references>
      </pivotArea>
    </format>
    <format dxfId="846">
      <pivotArea collapsedLevelsAreSubtotals="1" fieldPosition="0">
        <references count="1">
          <reference field="6" count="1">
            <x v="1869"/>
          </reference>
        </references>
      </pivotArea>
    </format>
    <format dxfId="845">
      <pivotArea collapsedLevelsAreSubtotals="1" fieldPosition="0">
        <references count="1">
          <reference field="6" count="1">
            <x v="1873"/>
          </reference>
        </references>
      </pivotArea>
    </format>
    <format dxfId="844">
      <pivotArea collapsedLevelsAreSubtotals="1" fieldPosition="0">
        <references count="1">
          <reference field="6" count="1">
            <x v="1880"/>
          </reference>
        </references>
      </pivotArea>
    </format>
    <format dxfId="843">
      <pivotArea collapsedLevelsAreSubtotals="1" fieldPosition="0">
        <references count="1">
          <reference field="6" count="1">
            <x v="1901"/>
          </reference>
        </references>
      </pivotArea>
    </format>
    <format dxfId="842">
      <pivotArea collapsedLevelsAreSubtotals="1" fieldPosition="0">
        <references count="1">
          <reference field="6" count="1">
            <x v="1910"/>
          </reference>
        </references>
      </pivotArea>
    </format>
    <format dxfId="841">
      <pivotArea collapsedLevelsAreSubtotals="1" fieldPosition="0">
        <references count="1">
          <reference field="6" count="1">
            <x v="1914"/>
          </reference>
        </references>
      </pivotArea>
    </format>
    <format dxfId="840">
      <pivotArea collapsedLevelsAreSubtotals="1" fieldPosition="0">
        <references count="1">
          <reference field="6" count="1">
            <x v="1922"/>
          </reference>
        </references>
      </pivotArea>
    </format>
    <format dxfId="839">
      <pivotArea collapsedLevelsAreSubtotals="1" fieldPosition="0">
        <references count="1">
          <reference field="6" count="1">
            <x v="1931"/>
          </reference>
        </references>
      </pivotArea>
    </format>
    <format dxfId="838">
      <pivotArea collapsedLevelsAreSubtotals="1" fieldPosition="0">
        <references count="1">
          <reference field="6" count="1">
            <x v="1941"/>
          </reference>
        </references>
      </pivotArea>
    </format>
    <format dxfId="837">
      <pivotArea collapsedLevelsAreSubtotals="1" fieldPosition="0">
        <references count="1">
          <reference field="6" count="1">
            <x v="1943"/>
          </reference>
        </references>
      </pivotArea>
    </format>
    <format dxfId="836">
      <pivotArea collapsedLevelsAreSubtotals="1" fieldPosition="0">
        <references count="1">
          <reference field="6" count="1">
            <x v="1952"/>
          </reference>
        </references>
      </pivotArea>
    </format>
    <format dxfId="835">
      <pivotArea collapsedLevelsAreSubtotals="1" fieldPosition="0">
        <references count="1">
          <reference field="6" count="1">
            <x v="1954"/>
          </reference>
        </references>
      </pivotArea>
    </format>
    <format dxfId="834">
      <pivotArea collapsedLevelsAreSubtotals="1" fieldPosition="0">
        <references count="1">
          <reference field="6" count="1">
            <x v="1968"/>
          </reference>
        </references>
      </pivotArea>
    </format>
    <format dxfId="833">
      <pivotArea collapsedLevelsAreSubtotals="1" fieldPosition="0">
        <references count="1">
          <reference field="6" count="1">
            <x v="1972"/>
          </reference>
        </references>
      </pivotArea>
    </format>
    <format dxfId="832">
      <pivotArea collapsedLevelsAreSubtotals="1" fieldPosition="0">
        <references count="1">
          <reference field="6" count="1">
            <x v="1984"/>
          </reference>
        </references>
      </pivotArea>
    </format>
    <format dxfId="831">
      <pivotArea collapsedLevelsAreSubtotals="1" fieldPosition="0">
        <references count="1">
          <reference field="6" count="1">
            <x v="1986"/>
          </reference>
        </references>
      </pivotArea>
    </format>
    <format dxfId="830">
      <pivotArea collapsedLevelsAreSubtotals="1" fieldPosition="0">
        <references count="1">
          <reference field="6" count="1">
            <x v="1991"/>
          </reference>
        </references>
      </pivotArea>
    </format>
    <format dxfId="829">
      <pivotArea collapsedLevelsAreSubtotals="1" fieldPosition="0">
        <references count="1">
          <reference field="6" count="1">
            <x v="2002"/>
          </reference>
        </references>
      </pivotArea>
    </format>
    <format dxfId="828">
      <pivotArea collapsedLevelsAreSubtotals="1" fieldPosition="0">
        <references count="1">
          <reference field="6" count="1">
            <x v="2004"/>
          </reference>
        </references>
      </pivotArea>
    </format>
    <format dxfId="827">
      <pivotArea collapsedLevelsAreSubtotals="1" fieldPosition="0">
        <references count="1">
          <reference field="6" count="1">
            <x v="2006"/>
          </reference>
        </references>
      </pivotArea>
    </format>
    <format dxfId="826">
      <pivotArea collapsedLevelsAreSubtotals="1" fieldPosition="0">
        <references count="1">
          <reference field="6" count="1">
            <x v="2009"/>
          </reference>
        </references>
      </pivotArea>
    </format>
    <format dxfId="825">
      <pivotArea collapsedLevelsAreSubtotals="1" fieldPosition="0">
        <references count="1">
          <reference field="6" count="1">
            <x v="2018"/>
          </reference>
        </references>
      </pivotArea>
    </format>
    <format dxfId="824">
      <pivotArea collapsedLevelsAreSubtotals="1" fieldPosition="0">
        <references count="1">
          <reference field="6" count="1">
            <x v="2021"/>
          </reference>
        </references>
      </pivotArea>
    </format>
    <format dxfId="823">
      <pivotArea collapsedLevelsAreSubtotals="1" fieldPosition="0">
        <references count="1">
          <reference field="6" count="1">
            <x v="2023"/>
          </reference>
        </references>
      </pivotArea>
    </format>
    <format dxfId="822">
      <pivotArea collapsedLevelsAreSubtotals="1" fieldPosition="0">
        <references count="1">
          <reference field="6" count="1">
            <x v="2041"/>
          </reference>
        </references>
      </pivotArea>
    </format>
    <format dxfId="821">
      <pivotArea collapsedLevelsAreSubtotals="1" fieldPosition="0">
        <references count="1">
          <reference field="6" count="1">
            <x v="2052"/>
          </reference>
        </references>
      </pivotArea>
    </format>
    <format dxfId="820">
      <pivotArea collapsedLevelsAreSubtotals="1" fieldPosition="0">
        <references count="1">
          <reference field="6" count="1">
            <x v="2065"/>
          </reference>
        </references>
      </pivotArea>
    </format>
    <format dxfId="819">
      <pivotArea collapsedLevelsAreSubtotals="1" fieldPosition="0">
        <references count="1">
          <reference field="6" count="1">
            <x v="2066"/>
          </reference>
        </references>
      </pivotArea>
    </format>
    <format dxfId="818">
      <pivotArea collapsedLevelsAreSubtotals="1" fieldPosition="0">
        <references count="1">
          <reference field="6" count="1">
            <x v="2075"/>
          </reference>
        </references>
      </pivotArea>
    </format>
    <format dxfId="817">
      <pivotArea collapsedLevelsAreSubtotals="1" fieldPosition="0">
        <references count="1">
          <reference field="6" count="1">
            <x v="2081"/>
          </reference>
        </references>
      </pivotArea>
    </format>
    <format dxfId="816">
      <pivotArea collapsedLevelsAreSubtotals="1" fieldPosition="0">
        <references count="1">
          <reference field="6" count="1">
            <x v="2083"/>
          </reference>
        </references>
      </pivotArea>
    </format>
    <format dxfId="815">
      <pivotArea collapsedLevelsAreSubtotals="1" fieldPosition="0">
        <references count="1">
          <reference field="6" count="1">
            <x v="2105"/>
          </reference>
        </references>
      </pivotArea>
    </format>
    <format dxfId="814">
      <pivotArea collapsedLevelsAreSubtotals="1" fieldPosition="0">
        <references count="1">
          <reference field="6" count="1">
            <x v="2109"/>
          </reference>
        </references>
      </pivotArea>
    </format>
    <format dxfId="813">
      <pivotArea collapsedLevelsAreSubtotals="1" fieldPosition="0">
        <references count="1">
          <reference field="6" count="1">
            <x v="2110"/>
          </reference>
        </references>
      </pivotArea>
    </format>
    <format dxfId="812">
      <pivotArea collapsedLevelsAreSubtotals="1" fieldPosition="0">
        <references count="1">
          <reference field="6" count="1">
            <x v="2123"/>
          </reference>
        </references>
      </pivotArea>
    </format>
    <format dxfId="811">
      <pivotArea collapsedLevelsAreSubtotals="1" fieldPosition="0">
        <references count="1">
          <reference field="6" count="1">
            <x v="2127"/>
          </reference>
        </references>
      </pivotArea>
    </format>
    <format dxfId="810">
      <pivotArea collapsedLevelsAreSubtotals="1" fieldPosition="0">
        <references count="1">
          <reference field="6" count="1">
            <x v="2134"/>
          </reference>
        </references>
      </pivotArea>
    </format>
    <format dxfId="809">
      <pivotArea collapsedLevelsAreSubtotals="1" fieldPosition="0">
        <references count="1">
          <reference field="6" count="1">
            <x v="2138"/>
          </reference>
        </references>
      </pivotArea>
    </format>
    <format dxfId="808">
      <pivotArea collapsedLevelsAreSubtotals="1" fieldPosition="0">
        <references count="1">
          <reference field="6" count="1">
            <x v="2156"/>
          </reference>
        </references>
      </pivotArea>
    </format>
    <format dxfId="807">
      <pivotArea collapsedLevelsAreSubtotals="1" fieldPosition="0">
        <references count="1">
          <reference field="6" count="1">
            <x v="2165"/>
          </reference>
        </references>
      </pivotArea>
    </format>
    <format dxfId="806">
      <pivotArea collapsedLevelsAreSubtotals="1" fieldPosition="0">
        <references count="1">
          <reference field="6" count="1">
            <x v="2170"/>
          </reference>
        </references>
      </pivotArea>
    </format>
    <format dxfId="805">
      <pivotArea collapsedLevelsAreSubtotals="1" fieldPosition="0">
        <references count="1">
          <reference field="6" count="1">
            <x v="2177"/>
          </reference>
        </references>
      </pivotArea>
    </format>
    <format dxfId="804">
      <pivotArea collapsedLevelsAreSubtotals="1" fieldPosition="0">
        <references count="1">
          <reference field="6" count="1">
            <x v="2182"/>
          </reference>
        </references>
      </pivotArea>
    </format>
    <format dxfId="803">
      <pivotArea collapsedLevelsAreSubtotals="1" fieldPosition="0">
        <references count="1">
          <reference field="6" count="1">
            <x v="2183"/>
          </reference>
        </references>
      </pivotArea>
    </format>
    <format dxfId="802">
      <pivotArea collapsedLevelsAreSubtotals="1" fieldPosition="0">
        <references count="1">
          <reference field="6" count="1">
            <x v="2192"/>
          </reference>
        </references>
      </pivotArea>
    </format>
    <format dxfId="801">
      <pivotArea collapsedLevelsAreSubtotals="1" fieldPosition="0">
        <references count="1">
          <reference field="6" count="1">
            <x v="2195"/>
          </reference>
        </references>
      </pivotArea>
    </format>
    <format dxfId="800">
      <pivotArea collapsedLevelsAreSubtotals="1" fieldPosition="0">
        <references count="1">
          <reference field="6" count="1">
            <x v="2214"/>
          </reference>
        </references>
      </pivotArea>
    </format>
    <format dxfId="799">
      <pivotArea collapsedLevelsAreSubtotals="1" fieldPosition="0">
        <references count="1">
          <reference field="6" count="1">
            <x v="2224"/>
          </reference>
        </references>
      </pivotArea>
    </format>
    <format dxfId="798">
      <pivotArea collapsedLevelsAreSubtotals="1" fieldPosition="0">
        <references count="1">
          <reference field="6" count="1">
            <x v="2229"/>
          </reference>
        </references>
      </pivotArea>
    </format>
    <format dxfId="797">
      <pivotArea collapsedLevelsAreSubtotals="1" fieldPosition="0">
        <references count="1">
          <reference field="6" count="1">
            <x v="2241"/>
          </reference>
        </references>
      </pivotArea>
    </format>
    <format dxfId="796">
      <pivotArea collapsedLevelsAreSubtotals="1" fieldPosition="0">
        <references count="1">
          <reference field="6" count="1">
            <x v="2244"/>
          </reference>
        </references>
      </pivotArea>
    </format>
    <format dxfId="795">
      <pivotArea collapsedLevelsAreSubtotals="1" fieldPosition="0">
        <references count="1">
          <reference field="6" count="1">
            <x v="2248"/>
          </reference>
        </references>
      </pivotArea>
    </format>
    <format dxfId="794">
      <pivotArea collapsedLevelsAreSubtotals="1" fieldPosition="0">
        <references count="1">
          <reference field="6" count="1">
            <x v="2249"/>
          </reference>
        </references>
      </pivotArea>
    </format>
    <format dxfId="793">
      <pivotArea collapsedLevelsAreSubtotals="1" fieldPosition="0">
        <references count="1">
          <reference field="6" count="1">
            <x v="2254"/>
          </reference>
        </references>
      </pivotArea>
    </format>
    <format dxfId="792">
      <pivotArea collapsedLevelsAreSubtotals="1" fieldPosition="0">
        <references count="1">
          <reference field="6" count="1">
            <x v="2255"/>
          </reference>
        </references>
      </pivotArea>
    </format>
    <format dxfId="791">
      <pivotArea collapsedLevelsAreSubtotals="1" fieldPosition="0">
        <references count="1">
          <reference field="6" count="1">
            <x v="2268"/>
          </reference>
        </references>
      </pivotArea>
    </format>
    <format dxfId="790">
      <pivotArea collapsedLevelsAreSubtotals="1" fieldPosition="0">
        <references count="1">
          <reference field="6" count="1">
            <x v="2273"/>
          </reference>
        </references>
      </pivotArea>
    </format>
    <format dxfId="789">
      <pivotArea collapsedLevelsAreSubtotals="1" fieldPosition="0">
        <references count="1">
          <reference field="6" count="1">
            <x v="2292"/>
          </reference>
        </references>
      </pivotArea>
    </format>
    <format dxfId="788">
      <pivotArea collapsedLevelsAreSubtotals="1" fieldPosition="0">
        <references count="1">
          <reference field="6" count="1">
            <x v="2299"/>
          </reference>
        </references>
      </pivotArea>
    </format>
    <format dxfId="787">
      <pivotArea collapsedLevelsAreSubtotals="1" fieldPosition="0">
        <references count="1">
          <reference field="6" count="1">
            <x v="2305"/>
          </reference>
        </references>
      </pivotArea>
    </format>
    <format dxfId="786">
      <pivotArea collapsedLevelsAreSubtotals="1" fieldPosition="0">
        <references count="1">
          <reference field="6" count="1">
            <x v="2308"/>
          </reference>
        </references>
      </pivotArea>
    </format>
    <format dxfId="785">
      <pivotArea collapsedLevelsAreSubtotals="1" fieldPosition="0">
        <references count="1">
          <reference field="6" count="1">
            <x v="2315"/>
          </reference>
        </references>
      </pivotArea>
    </format>
    <format dxfId="784">
      <pivotArea collapsedLevelsAreSubtotals="1" fieldPosition="0">
        <references count="1">
          <reference field="6" count="1">
            <x v="2337"/>
          </reference>
        </references>
      </pivotArea>
    </format>
    <format dxfId="783">
      <pivotArea collapsedLevelsAreSubtotals="1" fieldPosition="0">
        <references count="1">
          <reference field="6" count="1">
            <x v="2339"/>
          </reference>
        </references>
      </pivotArea>
    </format>
    <format dxfId="782">
      <pivotArea collapsedLevelsAreSubtotals="1" fieldPosition="0">
        <references count="1">
          <reference field="6" count="1">
            <x v="2341"/>
          </reference>
        </references>
      </pivotArea>
    </format>
    <format dxfId="781">
      <pivotArea collapsedLevelsAreSubtotals="1" fieldPosition="0">
        <references count="1">
          <reference field="6" count="1">
            <x v="2344"/>
          </reference>
        </references>
      </pivotArea>
    </format>
    <format dxfId="780">
      <pivotArea collapsedLevelsAreSubtotals="1" fieldPosition="0">
        <references count="1">
          <reference field="6" count="1">
            <x v="2346"/>
          </reference>
        </references>
      </pivotArea>
    </format>
    <format dxfId="779">
      <pivotArea collapsedLevelsAreSubtotals="1" fieldPosition="0">
        <references count="1">
          <reference field="6" count="1">
            <x v="2356"/>
          </reference>
        </references>
      </pivotArea>
    </format>
    <format dxfId="778">
      <pivotArea collapsedLevelsAreSubtotals="1" fieldPosition="0">
        <references count="1">
          <reference field="6" count="1">
            <x v="2359"/>
          </reference>
        </references>
      </pivotArea>
    </format>
    <format dxfId="777">
      <pivotArea collapsedLevelsAreSubtotals="1" fieldPosition="0">
        <references count="1">
          <reference field="6" count="1">
            <x v="2364"/>
          </reference>
        </references>
      </pivotArea>
    </format>
    <format dxfId="776">
      <pivotArea collapsedLevelsAreSubtotals="1" fieldPosition="0">
        <references count="1">
          <reference field="6" count="1">
            <x v="2367"/>
          </reference>
        </references>
      </pivotArea>
    </format>
    <format dxfId="775">
      <pivotArea collapsedLevelsAreSubtotals="1" fieldPosition="0">
        <references count="1">
          <reference field="6" count="1">
            <x v="2378"/>
          </reference>
        </references>
      </pivotArea>
    </format>
    <format dxfId="774">
      <pivotArea collapsedLevelsAreSubtotals="1" fieldPosition="0">
        <references count="1">
          <reference field="6" count="1">
            <x v="2385"/>
          </reference>
        </references>
      </pivotArea>
    </format>
    <format dxfId="773">
      <pivotArea collapsedLevelsAreSubtotals="1" fieldPosition="0">
        <references count="1">
          <reference field="6" count="1">
            <x v="2388"/>
          </reference>
        </references>
      </pivotArea>
    </format>
    <format dxfId="772">
      <pivotArea collapsedLevelsAreSubtotals="1" fieldPosition="0">
        <references count="1">
          <reference field="6" count="1">
            <x v="2389"/>
          </reference>
        </references>
      </pivotArea>
    </format>
    <format dxfId="771">
      <pivotArea collapsedLevelsAreSubtotals="1" fieldPosition="0">
        <references count="1">
          <reference field="6" count="1">
            <x v="2394"/>
          </reference>
        </references>
      </pivotArea>
    </format>
    <format dxfId="770">
      <pivotArea collapsedLevelsAreSubtotals="1" fieldPosition="0">
        <references count="1">
          <reference field="6" count="1">
            <x v="2409"/>
          </reference>
        </references>
      </pivotArea>
    </format>
    <format dxfId="769">
      <pivotArea collapsedLevelsAreSubtotals="1" fieldPosition="0">
        <references count="1">
          <reference field="6" count="1">
            <x v="2415"/>
          </reference>
        </references>
      </pivotArea>
    </format>
    <format dxfId="768">
      <pivotArea collapsedLevelsAreSubtotals="1" fieldPosition="0">
        <references count="1">
          <reference field="6" count="1">
            <x v="2420"/>
          </reference>
        </references>
      </pivotArea>
    </format>
    <format dxfId="767">
      <pivotArea collapsedLevelsAreSubtotals="1" fieldPosition="0">
        <references count="1">
          <reference field="6" count="1">
            <x v="2429"/>
          </reference>
        </references>
      </pivotArea>
    </format>
    <format dxfId="766">
      <pivotArea collapsedLevelsAreSubtotals="1" fieldPosition="0">
        <references count="1">
          <reference field="6" count="1">
            <x v="2431"/>
          </reference>
        </references>
      </pivotArea>
    </format>
    <format dxfId="765">
      <pivotArea collapsedLevelsAreSubtotals="1" fieldPosition="0">
        <references count="1">
          <reference field="6" count="1">
            <x v="2433"/>
          </reference>
        </references>
      </pivotArea>
    </format>
    <format dxfId="764">
      <pivotArea collapsedLevelsAreSubtotals="1" fieldPosition="0">
        <references count="1">
          <reference field="6" count="1">
            <x v="2436"/>
          </reference>
        </references>
      </pivotArea>
    </format>
    <format dxfId="763">
      <pivotArea collapsedLevelsAreSubtotals="1" fieldPosition="0">
        <references count="1">
          <reference field="6" count="1">
            <x v="2446"/>
          </reference>
        </references>
      </pivotArea>
    </format>
    <format dxfId="762">
      <pivotArea collapsedLevelsAreSubtotals="1" fieldPosition="0">
        <references count="1">
          <reference field="6" count="1">
            <x v="2448"/>
          </reference>
        </references>
      </pivotArea>
    </format>
    <format dxfId="761">
      <pivotArea collapsedLevelsAreSubtotals="1" fieldPosition="0">
        <references count="1">
          <reference field="6" count="1">
            <x v="2461"/>
          </reference>
        </references>
      </pivotArea>
    </format>
    <format dxfId="760">
      <pivotArea collapsedLevelsAreSubtotals="1" fieldPosition="0">
        <references count="1">
          <reference field="6" count="1">
            <x v="2462"/>
          </reference>
        </references>
      </pivotArea>
    </format>
    <format dxfId="759">
      <pivotArea collapsedLevelsAreSubtotals="1" fieldPosition="0">
        <references count="1">
          <reference field="6" count="1">
            <x v="2463"/>
          </reference>
        </references>
      </pivotArea>
    </format>
    <format dxfId="758">
      <pivotArea collapsedLevelsAreSubtotals="1" fieldPosition="0">
        <references count="1">
          <reference field="6" count="1">
            <x v="2464"/>
          </reference>
        </references>
      </pivotArea>
    </format>
    <format dxfId="757">
      <pivotArea collapsedLevelsAreSubtotals="1" fieldPosition="0">
        <references count="1">
          <reference field="6" count="1">
            <x v="2470"/>
          </reference>
        </references>
      </pivotArea>
    </format>
    <format dxfId="756">
      <pivotArea collapsedLevelsAreSubtotals="1" fieldPosition="0">
        <references count="1">
          <reference field="6" count="1">
            <x v="2477"/>
          </reference>
        </references>
      </pivotArea>
    </format>
    <format dxfId="755">
      <pivotArea collapsedLevelsAreSubtotals="1" fieldPosition="0">
        <references count="1">
          <reference field="6" count="1">
            <x v="2483"/>
          </reference>
        </references>
      </pivotArea>
    </format>
    <format dxfId="754">
      <pivotArea collapsedLevelsAreSubtotals="1" fieldPosition="0">
        <references count="1">
          <reference field="6" count="1">
            <x v="2484"/>
          </reference>
        </references>
      </pivotArea>
    </format>
    <format dxfId="753">
      <pivotArea collapsedLevelsAreSubtotals="1" fieldPosition="0">
        <references count="1">
          <reference field="6" count="1">
            <x v="2497"/>
          </reference>
        </references>
      </pivotArea>
    </format>
    <format dxfId="752">
      <pivotArea collapsedLevelsAreSubtotals="1" fieldPosition="0">
        <references count="1">
          <reference field="6" count="1">
            <x v="2499"/>
          </reference>
        </references>
      </pivotArea>
    </format>
    <format dxfId="751">
      <pivotArea collapsedLevelsAreSubtotals="1" fieldPosition="0">
        <references count="1">
          <reference field="6" count="1">
            <x v="2500"/>
          </reference>
        </references>
      </pivotArea>
    </format>
    <format dxfId="750">
      <pivotArea collapsedLevelsAreSubtotals="1" fieldPosition="0">
        <references count="1">
          <reference field="6" count="1">
            <x v="2501"/>
          </reference>
        </references>
      </pivotArea>
    </format>
    <format dxfId="749">
      <pivotArea collapsedLevelsAreSubtotals="1" fieldPosition="0">
        <references count="1">
          <reference field="6" count="1">
            <x v="2511"/>
          </reference>
        </references>
      </pivotArea>
    </format>
    <format dxfId="748">
      <pivotArea collapsedLevelsAreSubtotals="1" fieldPosition="0">
        <references count="1">
          <reference field="6" count="1">
            <x v="2514"/>
          </reference>
        </references>
      </pivotArea>
    </format>
    <format dxfId="747">
      <pivotArea collapsedLevelsAreSubtotals="1" fieldPosition="0">
        <references count="1">
          <reference field="6" count="1">
            <x v="2517"/>
          </reference>
        </references>
      </pivotArea>
    </format>
    <format dxfId="746">
      <pivotArea collapsedLevelsAreSubtotals="1" fieldPosition="0">
        <references count="1">
          <reference field="6" count="1">
            <x v="2525"/>
          </reference>
        </references>
      </pivotArea>
    </format>
    <format dxfId="745">
      <pivotArea collapsedLevelsAreSubtotals="1" fieldPosition="0">
        <references count="1">
          <reference field="6" count="1">
            <x v="2539"/>
          </reference>
        </references>
      </pivotArea>
    </format>
    <format dxfId="744">
      <pivotArea collapsedLevelsAreSubtotals="1" fieldPosition="0">
        <references count="1">
          <reference field="6" count="1">
            <x v="2540"/>
          </reference>
        </references>
      </pivotArea>
    </format>
    <format dxfId="743">
      <pivotArea collapsedLevelsAreSubtotals="1" fieldPosition="0">
        <references count="1">
          <reference field="6" count="1">
            <x v="2557"/>
          </reference>
        </references>
      </pivotArea>
    </format>
    <format dxfId="742">
      <pivotArea collapsedLevelsAreSubtotals="1" fieldPosition="0">
        <references count="1">
          <reference field="6" count="1">
            <x v="2561"/>
          </reference>
        </references>
      </pivotArea>
    </format>
    <format dxfId="741">
      <pivotArea collapsedLevelsAreSubtotals="1" fieldPosition="0">
        <references count="1">
          <reference field="6" count="1">
            <x v="2572"/>
          </reference>
        </references>
      </pivotArea>
    </format>
    <format dxfId="740">
      <pivotArea collapsedLevelsAreSubtotals="1" fieldPosition="0">
        <references count="1">
          <reference field="6" count="1">
            <x v="2573"/>
          </reference>
        </references>
      </pivotArea>
    </format>
    <format dxfId="739">
      <pivotArea collapsedLevelsAreSubtotals="1" fieldPosition="0">
        <references count="1">
          <reference field="6" count="1">
            <x v="2574"/>
          </reference>
        </references>
      </pivotArea>
    </format>
    <format dxfId="738">
      <pivotArea collapsedLevelsAreSubtotals="1" fieldPosition="0">
        <references count="1">
          <reference field="6" count="1">
            <x v="2579"/>
          </reference>
        </references>
      </pivotArea>
    </format>
    <format dxfId="737">
      <pivotArea collapsedLevelsAreSubtotals="1" fieldPosition="0">
        <references count="1">
          <reference field="6" count="1">
            <x v="2580"/>
          </reference>
        </references>
      </pivotArea>
    </format>
    <format dxfId="736">
      <pivotArea collapsedLevelsAreSubtotals="1" fieldPosition="0">
        <references count="1">
          <reference field="6" count="1">
            <x v="2586"/>
          </reference>
        </references>
      </pivotArea>
    </format>
    <format dxfId="735">
      <pivotArea collapsedLevelsAreSubtotals="1" fieldPosition="0">
        <references count="1">
          <reference field="6" count="1">
            <x v="2588"/>
          </reference>
        </references>
      </pivotArea>
    </format>
    <format dxfId="734">
      <pivotArea collapsedLevelsAreSubtotals="1" fieldPosition="0">
        <references count="1">
          <reference field="6" count="1">
            <x v="2592"/>
          </reference>
        </references>
      </pivotArea>
    </format>
    <format dxfId="733">
      <pivotArea collapsedLevelsAreSubtotals="1" fieldPosition="0">
        <references count="1">
          <reference field="6" count="1">
            <x v="2596"/>
          </reference>
        </references>
      </pivotArea>
    </format>
    <format dxfId="732">
      <pivotArea collapsedLevelsAreSubtotals="1" fieldPosition="0">
        <references count="1">
          <reference field="6" count="1">
            <x v="2600"/>
          </reference>
        </references>
      </pivotArea>
    </format>
    <format dxfId="731">
      <pivotArea collapsedLevelsAreSubtotals="1" fieldPosition="0">
        <references count="1">
          <reference field="6" count="1">
            <x v="2603"/>
          </reference>
        </references>
      </pivotArea>
    </format>
    <format dxfId="730">
      <pivotArea collapsedLevelsAreSubtotals="1" fieldPosition="0">
        <references count="1">
          <reference field="6" count="1">
            <x v="2604"/>
          </reference>
        </references>
      </pivotArea>
    </format>
    <format dxfId="729">
      <pivotArea collapsedLevelsAreSubtotals="1" fieldPosition="0">
        <references count="1">
          <reference field="6" count="1">
            <x v="2648"/>
          </reference>
        </references>
      </pivotArea>
    </format>
    <format dxfId="728">
      <pivotArea collapsedLevelsAreSubtotals="1" fieldPosition="0">
        <references count="1">
          <reference field="6" count="1">
            <x v="2650"/>
          </reference>
        </references>
      </pivotArea>
    </format>
    <format dxfId="727">
      <pivotArea collapsedLevelsAreSubtotals="1" fieldPosition="0">
        <references count="1">
          <reference field="6" count="1">
            <x v="2665"/>
          </reference>
        </references>
      </pivotArea>
    </format>
    <format dxfId="726">
      <pivotArea collapsedLevelsAreSubtotals="1" fieldPosition="0">
        <references count="1">
          <reference field="6" count="1">
            <x v="2667"/>
          </reference>
        </references>
      </pivotArea>
    </format>
    <format dxfId="725">
      <pivotArea collapsedLevelsAreSubtotals="1" fieldPosition="0">
        <references count="1">
          <reference field="6" count="1">
            <x v="2675"/>
          </reference>
        </references>
      </pivotArea>
    </format>
    <format dxfId="724">
      <pivotArea collapsedLevelsAreSubtotals="1" fieldPosition="0">
        <references count="1">
          <reference field="6" count="1">
            <x v="2690"/>
          </reference>
        </references>
      </pivotArea>
    </format>
    <format dxfId="723">
      <pivotArea collapsedLevelsAreSubtotals="1" fieldPosition="0">
        <references count="1">
          <reference field="6" count="1">
            <x v="2694"/>
          </reference>
        </references>
      </pivotArea>
    </format>
    <format dxfId="722">
      <pivotArea collapsedLevelsAreSubtotals="1" fieldPosition="0">
        <references count="1">
          <reference field="6" count="1">
            <x v="2708"/>
          </reference>
        </references>
      </pivotArea>
    </format>
    <format dxfId="721">
      <pivotArea collapsedLevelsAreSubtotals="1" fieldPosition="0">
        <references count="1">
          <reference field="6" count="1">
            <x v="2714"/>
          </reference>
        </references>
      </pivotArea>
    </format>
    <format dxfId="720">
      <pivotArea collapsedLevelsAreSubtotals="1" fieldPosition="0">
        <references count="1">
          <reference field="6" count="1">
            <x v="2720"/>
          </reference>
        </references>
      </pivotArea>
    </format>
    <format dxfId="719">
      <pivotArea collapsedLevelsAreSubtotals="1" fieldPosition="0">
        <references count="1">
          <reference field="6" count="1">
            <x v="2722"/>
          </reference>
        </references>
      </pivotArea>
    </format>
    <format dxfId="718">
      <pivotArea collapsedLevelsAreSubtotals="1" fieldPosition="0">
        <references count="1">
          <reference field="6" count="1">
            <x v="101"/>
          </reference>
        </references>
      </pivotArea>
    </format>
    <format dxfId="717">
      <pivotArea collapsedLevelsAreSubtotals="1" fieldPosition="0">
        <references count="1">
          <reference field="6" count="1">
            <x v="119"/>
          </reference>
        </references>
      </pivotArea>
    </format>
    <format dxfId="716">
      <pivotArea collapsedLevelsAreSubtotals="1" fieldPosition="0">
        <references count="1">
          <reference field="6" count="1">
            <x v="139"/>
          </reference>
        </references>
      </pivotArea>
    </format>
    <format dxfId="715">
      <pivotArea collapsedLevelsAreSubtotals="1" fieldPosition="0">
        <references count="1">
          <reference field="6" count="1">
            <x v="147"/>
          </reference>
        </references>
      </pivotArea>
    </format>
    <format dxfId="714">
      <pivotArea collapsedLevelsAreSubtotals="1" fieldPosition="0">
        <references count="1">
          <reference field="6" count="1">
            <x v="161"/>
          </reference>
        </references>
      </pivotArea>
    </format>
    <format dxfId="713">
      <pivotArea collapsedLevelsAreSubtotals="1" fieldPosition="0">
        <references count="1">
          <reference field="6" count="1">
            <x v="178"/>
          </reference>
        </references>
      </pivotArea>
    </format>
    <format dxfId="712">
      <pivotArea collapsedLevelsAreSubtotals="1" fieldPosition="0">
        <references count="1">
          <reference field="6" count="1">
            <x v="198"/>
          </reference>
        </references>
      </pivotArea>
    </format>
    <format dxfId="711">
      <pivotArea collapsedLevelsAreSubtotals="1" fieldPosition="0">
        <references count="1">
          <reference field="6" count="1">
            <x v="219"/>
          </reference>
        </references>
      </pivotArea>
    </format>
    <format dxfId="710">
      <pivotArea collapsedLevelsAreSubtotals="1" fieldPosition="0">
        <references count="1">
          <reference field="6" count="1">
            <x v="232"/>
          </reference>
        </references>
      </pivotArea>
    </format>
    <format dxfId="709">
      <pivotArea collapsedLevelsAreSubtotals="1" fieldPosition="0">
        <references count="1">
          <reference field="6" count="1">
            <x v="238"/>
          </reference>
        </references>
      </pivotArea>
    </format>
    <format dxfId="708">
      <pivotArea collapsedLevelsAreSubtotals="1" fieldPosition="0">
        <references count="1">
          <reference field="6" count="1">
            <x v="292"/>
          </reference>
        </references>
      </pivotArea>
    </format>
    <format dxfId="707">
      <pivotArea collapsedLevelsAreSubtotals="1" fieldPosition="0">
        <references count="1">
          <reference field="6" count="1">
            <x v="295"/>
          </reference>
        </references>
      </pivotArea>
    </format>
    <format dxfId="706">
      <pivotArea collapsedLevelsAreSubtotals="1" fieldPosition="0">
        <references count="1">
          <reference field="6" count="1">
            <x v="296"/>
          </reference>
        </references>
      </pivotArea>
    </format>
    <format dxfId="705">
      <pivotArea collapsedLevelsAreSubtotals="1" fieldPosition="0">
        <references count="1">
          <reference field="6" count="1">
            <x v="298"/>
          </reference>
        </references>
      </pivotArea>
    </format>
    <format dxfId="704">
      <pivotArea collapsedLevelsAreSubtotals="1" fieldPosition="0">
        <references count="1">
          <reference field="6" count="1">
            <x v="322"/>
          </reference>
        </references>
      </pivotArea>
    </format>
    <format dxfId="703">
      <pivotArea collapsedLevelsAreSubtotals="1" fieldPosition="0">
        <references count="1">
          <reference field="6" count="1">
            <x v="372"/>
          </reference>
        </references>
      </pivotArea>
    </format>
    <format dxfId="702">
      <pivotArea collapsedLevelsAreSubtotals="1" fieldPosition="0">
        <references count="1">
          <reference field="6" count="1">
            <x v="402"/>
          </reference>
        </references>
      </pivotArea>
    </format>
    <format dxfId="701">
      <pivotArea collapsedLevelsAreSubtotals="1" fieldPosition="0">
        <references count="1">
          <reference field="6" count="1">
            <x v="409"/>
          </reference>
        </references>
      </pivotArea>
    </format>
    <format dxfId="700">
      <pivotArea collapsedLevelsAreSubtotals="1" fieldPosition="0">
        <references count="1">
          <reference field="6" count="1">
            <x v="413"/>
          </reference>
        </references>
      </pivotArea>
    </format>
    <format dxfId="699">
      <pivotArea collapsedLevelsAreSubtotals="1" fieldPosition="0">
        <references count="1">
          <reference field="6" count="1">
            <x v="419"/>
          </reference>
        </references>
      </pivotArea>
    </format>
    <format dxfId="698">
      <pivotArea collapsedLevelsAreSubtotals="1" fieldPosition="0">
        <references count="1">
          <reference field="6" count="1">
            <x v="424"/>
          </reference>
        </references>
      </pivotArea>
    </format>
    <format dxfId="697">
      <pivotArea collapsedLevelsAreSubtotals="1" fieldPosition="0">
        <references count="1">
          <reference field="6" count="1">
            <x v="426"/>
          </reference>
        </references>
      </pivotArea>
    </format>
    <format dxfId="696">
      <pivotArea collapsedLevelsAreSubtotals="1" fieldPosition="0">
        <references count="1">
          <reference field="6" count="1">
            <x v="450"/>
          </reference>
        </references>
      </pivotArea>
    </format>
    <format dxfId="695">
      <pivotArea collapsedLevelsAreSubtotals="1" fieldPosition="0">
        <references count="1">
          <reference field="6" count="1">
            <x v="480"/>
          </reference>
        </references>
      </pivotArea>
    </format>
    <format dxfId="694">
      <pivotArea collapsedLevelsAreSubtotals="1" fieldPosition="0">
        <references count="1">
          <reference field="6" count="1">
            <x v="482"/>
          </reference>
        </references>
      </pivotArea>
    </format>
    <format dxfId="693">
      <pivotArea collapsedLevelsAreSubtotals="1" fieldPosition="0">
        <references count="1">
          <reference field="6" count="1">
            <x v="485"/>
          </reference>
        </references>
      </pivotArea>
    </format>
    <format dxfId="692">
      <pivotArea collapsedLevelsAreSubtotals="1" fieldPosition="0">
        <references count="1">
          <reference field="6" count="1">
            <x v="499"/>
          </reference>
        </references>
      </pivotArea>
    </format>
    <format dxfId="691">
      <pivotArea collapsedLevelsAreSubtotals="1" fieldPosition="0">
        <references count="1">
          <reference field="6" count="1">
            <x v="510"/>
          </reference>
        </references>
      </pivotArea>
    </format>
    <format dxfId="690">
      <pivotArea collapsedLevelsAreSubtotals="1" fieldPosition="0">
        <references count="1">
          <reference field="6" count="1">
            <x v="534"/>
          </reference>
        </references>
      </pivotArea>
    </format>
    <format dxfId="689">
      <pivotArea collapsedLevelsAreSubtotals="1" fieldPosition="0">
        <references count="1">
          <reference field="6" count="1">
            <x v="558"/>
          </reference>
        </references>
      </pivotArea>
    </format>
    <format dxfId="688">
      <pivotArea collapsedLevelsAreSubtotals="1" fieldPosition="0">
        <references count="1">
          <reference field="6" count="1">
            <x v="559"/>
          </reference>
        </references>
      </pivotArea>
    </format>
    <format dxfId="687">
      <pivotArea collapsedLevelsAreSubtotals="1" fieldPosition="0">
        <references count="1">
          <reference field="6" count="1">
            <x v="575"/>
          </reference>
        </references>
      </pivotArea>
    </format>
    <format dxfId="686">
      <pivotArea collapsedLevelsAreSubtotals="1" fieldPosition="0">
        <references count="1">
          <reference field="6" count="1">
            <x v="593"/>
          </reference>
        </references>
      </pivotArea>
    </format>
    <format dxfId="685">
      <pivotArea collapsedLevelsAreSubtotals="1" fieldPosition="0">
        <references count="1">
          <reference field="6" count="1">
            <x v="597"/>
          </reference>
        </references>
      </pivotArea>
    </format>
    <format dxfId="684">
      <pivotArea collapsedLevelsAreSubtotals="1" fieldPosition="0">
        <references count="1">
          <reference field="6" count="1">
            <x v="601"/>
          </reference>
        </references>
      </pivotArea>
    </format>
    <format dxfId="683">
      <pivotArea collapsedLevelsAreSubtotals="1" fieldPosition="0">
        <references count="1">
          <reference field="6" count="1">
            <x v="628"/>
          </reference>
        </references>
      </pivotArea>
    </format>
    <format dxfId="682">
      <pivotArea collapsedLevelsAreSubtotals="1" fieldPosition="0">
        <references count="1">
          <reference field="6" count="1">
            <x v="665"/>
          </reference>
        </references>
      </pivotArea>
    </format>
    <format dxfId="681">
      <pivotArea collapsedLevelsAreSubtotals="1" fieldPosition="0">
        <references count="1">
          <reference field="6" count="1">
            <x v="669"/>
          </reference>
        </references>
      </pivotArea>
    </format>
    <format dxfId="680">
      <pivotArea collapsedLevelsAreSubtotals="1" fieldPosition="0">
        <references count="1">
          <reference field="6" count="1">
            <x v="721"/>
          </reference>
        </references>
      </pivotArea>
    </format>
    <format dxfId="679">
      <pivotArea collapsedLevelsAreSubtotals="1" fieldPosition="0">
        <references count="1">
          <reference field="6" count="1">
            <x v="732"/>
          </reference>
        </references>
      </pivotArea>
    </format>
    <format dxfId="678">
      <pivotArea collapsedLevelsAreSubtotals="1" fieldPosition="0">
        <references count="1">
          <reference field="6" count="1">
            <x v="758"/>
          </reference>
        </references>
      </pivotArea>
    </format>
    <format dxfId="677">
      <pivotArea collapsedLevelsAreSubtotals="1" fieldPosition="0">
        <references count="1">
          <reference field="6" count="1">
            <x v="767"/>
          </reference>
        </references>
      </pivotArea>
    </format>
    <format dxfId="676">
      <pivotArea collapsedLevelsAreSubtotals="1" fieldPosition="0">
        <references count="1">
          <reference field="6" count="1">
            <x v="773"/>
          </reference>
        </references>
      </pivotArea>
    </format>
    <format dxfId="675">
      <pivotArea collapsedLevelsAreSubtotals="1" fieldPosition="0">
        <references count="1">
          <reference field="6" count="1">
            <x v="783"/>
          </reference>
        </references>
      </pivotArea>
    </format>
    <format dxfId="674">
      <pivotArea collapsedLevelsAreSubtotals="1" fieldPosition="0">
        <references count="1">
          <reference field="6" count="1">
            <x v="789"/>
          </reference>
        </references>
      </pivotArea>
    </format>
    <format dxfId="673">
      <pivotArea collapsedLevelsAreSubtotals="1" fieldPosition="0">
        <references count="1">
          <reference field="6" count="1">
            <x v="845"/>
          </reference>
        </references>
      </pivotArea>
    </format>
    <format dxfId="672">
      <pivotArea collapsedLevelsAreSubtotals="1" fieldPosition="0">
        <references count="1">
          <reference field="6" count="1">
            <x v="853"/>
          </reference>
        </references>
      </pivotArea>
    </format>
    <format dxfId="671">
      <pivotArea collapsedLevelsAreSubtotals="1" fieldPosition="0">
        <references count="1">
          <reference field="6" count="1">
            <x v="898"/>
          </reference>
        </references>
      </pivotArea>
    </format>
    <format dxfId="670">
      <pivotArea collapsedLevelsAreSubtotals="1" fieldPosition="0">
        <references count="1">
          <reference field="6" count="1">
            <x v="907"/>
          </reference>
        </references>
      </pivotArea>
    </format>
    <format dxfId="669">
      <pivotArea collapsedLevelsAreSubtotals="1" fieldPosition="0">
        <references count="1">
          <reference field="6" count="1">
            <x v="956"/>
          </reference>
        </references>
      </pivotArea>
    </format>
    <format dxfId="668">
      <pivotArea collapsedLevelsAreSubtotals="1" fieldPosition="0">
        <references count="1">
          <reference field="6" count="1">
            <x v="977"/>
          </reference>
        </references>
      </pivotArea>
    </format>
    <format dxfId="667">
      <pivotArea collapsedLevelsAreSubtotals="1" fieldPosition="0">
        <references count="1">
          <reference field="6" count="1">
            <x v="979"/>
          </reference>
        </references>
      </pivotArea>
    </format>
    <format dxfId="666">
      <pivotArea collapsedLevelsAreSubtotals="1" fieldPosition="0">
        <references count="1">
          <reference field="6" count="1">
            <x v="983"/>
          </reference>
        </references>
      </pivotArea>
    </format>
    <format dxfId="665">
      <pivotArea collapsedLevelsAreSubtotals="1" fieldPosition="0">
        <references count="1">
          <reference field="6" count="1">
            <x v="1026"/>
          </reference>
        </references>
      </pivotArea>
    </format>
    <format dxfId="664">
      <pivotArea collapsedLevelsAreSubtotals="1" fieldPosition="0">
        <references count="1">
          <reference field="6" count="1">
            <x v="1028"/>
          </reference>
        </references>
      </pivotArea>
    </format>
    <format dxfId="663">
      <pivotArea collapsedLevelsAreSubtotals="1" fieldPosition="0">
        <references count="1">
          <reference field="6" count="1">
            <x v="1059"/>
          </reference>
        </references>
      </pivotArea>
    </format>
    <format dxfId="662">
      <pivotArea collapsedLevelsAreSubtotals="1" fieldPosition="0">
        <references count="1">
          <reference field="6" count="1">
            <x v="1065"/>
          </reference>
        </references>
      </pivotArea>
    </format>
    <format dxfId="661">
      <pivotArea collapsedLevelsAreSubtotals="1" fieldPosition="0">
        <references count="1">
          <reference field="6" count="1">
            <x v="1080"/>
          </reference>
        </references>
      </pivotArea>
    </format>
    <format dxfId="660">
      <pivotArea collapsedLevelsAreSubtotals="1" fieldPosition="0">
        <references count="1">
          <reference field="6" count="1">
            <x v="1090"/>
          </reference>
        </references>
      </pivotArea>
    </format>
    <format dxfId="659">
      <pivotArea collapsedLevelsAreSubtotals="1" fieldPosition="0">
        <references count="1">
          <reference field="6" count="1">
            <x v="1092"/>
          </reference>
        </references>
      </pivotArea>
    </format>
    <format dxfId="658">
      <pivotArea collapsedLevelsAreSubtotals="1" fieldPosition="0">
        <references count="1">
          <reference field="6" count="1">
            <x v="1188"/>
          </reference>
        </references>
      </pivotArea>
    </format>
    <format dxfId="657">
      <pivotArea collapsedLevelsAreSubtotals="1" fieldPosition="0">
        <references count="1">
          <reference field="6" count="1">
            <x v="1206"/>
          </reference>
        </references>
      </pivotArea>
    </format>
    <format dxfId="656">
      <pivotArea collapsedLevelsAreSubtotals="1" fieldPosition="0">
        <references count="1">
          <reference field="6" count="1">
            <x v="1222"/>
          </reference>
        </references>
      </pivotArea>
    </format>
    <format dxfId="655">
      <pivotArea collapsedLevelsAreSubtotals="1" fieldPosition="0">
        <references count="1">
          <reference field="6" count="1">
            <x v="1225"/>
          </reference>
        </references>
      </pivotArea>
    </format>
    <format dxfId="654">
      <pivotArea collapsedLevelsAreSubtotals="1" fieldPosition="0">
        <references count="1">
          <reference field="6" count="1">
            <x v="1227"/>
          </reference>
        </references>
      </pivotArea>
    </format>
    <format dxfId="653">
      <pivotArea collapsedLevelsAreSubtotals="1" fieldPosition="0">
        <references count="1">
          <reference field="6" count="1">
            <x v="1239"/>
          </reference>
        </references>
      </pivotArea>
    </format>
    <format dxfId="652">
      <pivotArea collapsedLevelsAreSubtotals="1" fieldPosition="0">
        <references count="1">
          <reference field="6" count="1">
            <x v="1242"/>
          </reference>
        </references>
      </pivotArea>
    </format>
    <format dxfId="651">
      <pivotArea collapsedLevelsAreSubtotals="1" fieldPosition="0">
        <references count="1">
          <reference field="6" count="1">
            <x v="1246"/>
          </reference>
        </references>
      </pivotArea>
    </format>
    <format dxfId="650">
      <pivotArea collapsedLevelsAreSubtotals="1" fieldPosition="0">
        <references count="1">
          <reference field="6" count="1">
            <x v="1266"/>
          </reference>
        </references>
      </pivotArea>
    </format>
    <format dxfId="649">
      <pivotArea collapsedLevelsAreSubtotals="1" fieldPosition="0">
        <references count="1">
          <reference field="6" count="1">
            <x v="1274"/>
          </reference>
        </references>
      </pivotArea>
    </format>
    <format dxfId="648">
      <pivotArea collapsedLevelsAreSubtotals="1" fieldPosition="0">
        <references count="1">
          <reference field="6" count="1">
            <x v="1292"/>
          </reference>
        </references>
      </pivotArea>
    </format>
    <format dxfId="647">
      <pivotArea collapsedLevelsAreSubtotals="1" fieldPosition="0">
        <references count="1">
          <reference field="6" count="1">
            <x v="1340"/>
          </reference>
        </references>
      </pivotArea>
    </format>
    <format dxfId="646">
      <pivotArea collapsedLevelsAreSubtotals="1" fieldPosition="0">
        <references count="1">
          <reference field="6" count="1">
            <x v="1367"/>
          </reference>
        </references>
      </pivotArea>
    </format>
    <format dxfId="645">
      <pivotArea collapsedLevelsAreSubtotals="1" fieldPosition="0">
        <references count="1">
          <reference field="6" count="1">
            <x v="1385"/>
          </reference>
        </references>
      </pivotArea>
    </format>
    <format dxfId="644">
      <pivotArea collapsedLevelsAreSubtotals="1" fieldPosition="0">
        <references count="1">
          <reference field="6" count="1">
            <x v="1398"/>
          </reference>
        </references>
      </pivotArea>
    </format>
    <format dxfId="643">
      <pivotArea collapsedLevelsAreSubtotals="1" fieldPosition="0">
        <references count="1">
          <reference field="6" count="1">
            <x v="1425"/>
          </reference>
        </references>
      </pivotArea>
    </format>
    <format dxfId="642">
      <pivotArea collapsedLevelsAreSubtotals="1" fieldPosition="0">
        <references count="1">
          <reference field="6" count="1">
            <x v="1432"/>
          </reference>
        </references>
      </pivotArea>
    </format>
    <format dxfId="641">
      <pivotArea collapsedLevelsAreSubtotals="1" fieldPosition="0">
        <references count="1">
          <reference field="6" count="1">
            <x v="1440"/>
          </reference>
        </references>
      </pivotArea>
    </format>
    <format dxfId="640">
      <pivotArea collapsedLevelsAreSubtotals="1" fieldPosition="0">
        <references count="1">
          <reference field="6" count="1">
            <x v="1442"/>
          </reference>
        </references>
      </pivotArea>
    </format>
    <format dxfId="639">
      <pivotArea collapsedLevelsAreSubtotals="1" fieldPosition="0">
        <references count="1">
          <reference field="6" count="1">
            <x v="1460"/>
          </reference>
        </references>
      </pivotArea>
    </format>
    <format dxfId="638">
      <pivotArea collapsedLevelsAreSubtotals="1" fieldPosition="0">
        <references count="1">
          <reference field="6" count="1">
            <x v="1480"/>
          </reference>
        </references>
      </pivotArea>
    </format>
    <format dxfId="637">
      <pivotArea collapsedLevelsAreSubtotals="1" fieldPosition="0">
        <references count="1">
          <reference field="6" count="1">
            <x v="1483"/>
          </reference>
        </references>
      </pivotArea>
    </format>
    <format dxfId="636">
      <pivotArea collapsedLevelsAreSubtotals="1" fieldPosition="0">
        <references count="1">
          <reference field="6" count="1">
            <x v="1485"/>
          </reference>
        </references>
      </pivotArea>
    </format>
    <format dxfId="635">
      <pivotArea collapsedLevelsAreSubtotals="1" fieldPosition="0">
        <references count="1">
          <reference field="6" count="1">
            <x v="1499"/>
          </reference>
        </references>
      </pivotArea>
    </format>
    <format dxfId="634">
      <pivotArea collapsedLevelsAreSubtotals="1" fieldPosition="0">
        <references count="1">
          <reference field="6" count="1">
            <x v="1501"/>
          </reference>
        </references>
      </pivotArea>
    </format>
    <format dxfId="633">
      <pivotArea collapsedLevelsAreSubtotals="1" fieldPosition="0">
        <references count="1">
          <reference field="6" count="1">
            <x v="1506"/>
          </reference>
        </references>
      </pivotArea>
    </format>
    <format dxfId="632">
      <pivotArea collapsedLevelsAreSubtotals="1" fieldPosition="0">
        <references count="1">
          <reference field="6" count="1">
            <x v="1582"/>
          </reference>
        </references>
      </pivotArea>
    </format>
    <format dxfId="631">
      <pivotArea collapsedLevelsAreSubtotals="1" fieldPosition="0">
        <references count="1">
          <reference field="6" count="1">
            <x v="1588"/>
          </reference>
        </references>
      </pivotArea>
    </format>
    <format dxfId="630">
      <pivotArea collapsedLevelsAreSubtotals="1" fieldPosition="0">
        <references count="1">
          <reference field="6" count="1">
            <x v="1599"/>
          </reference>
        </references>
      </pivotArea>
    </format>
    <format dxfId="629">
      <pivotArea collapsedLevelsAreSubtotals="1" fieldPosition="0">
        <references count="1">
          <reference field="6" count="1">
            <x v="1606"/>
          </reference>
        </references>
      </pivotArea>
    </format>
    <format dxfId="628">
      <pivotArea collapsedLevelsAreSubtotals="1" fieldPosition="0">
        <references count="1">
          <reference field="6" count="1">
            <x v="1635"/>
          </reference>
        </references>
      </pivotArea>
    </format>
    <format dxfId="627">
      <pivotArea collapsedLevelsAreSubtotals="1" fieldPosition="0">
        <references count="1">
          <reference field="6" count="1">
            <x v="1637"/>
          </reference>
        </references>
      </pivotArea>
    </format>
    <format dxfId="626">
      <pivotArea collapsedLevelsAreSubtotals="1" fieldPosition="0">
        <references count="1">
          <reference field="6" count="1">
            <x v="1640"/>
          </reference>
        </references>
      </pivotArea>
    </format>
    <format dxfId="625">
      <pivotArea collapsedLevelsAreSubtotals="1" fieldPosition="0">
        <references count="1">
          <reference field="6" count="1">
            <x v="1650"/>
          </reference>
        </references>
      </pivotArea>
    </format>
    <format dxfId="624">
      <pivotArea collapsedLevelsAreSubtotals="1" fieldPosition="0">
        <references count="1">
          <reference field="6" count="1">
            <x v="1662"/>
          </reference>
        </references>
      </pivotArea>
    </format>
    <format dxfId="623">
      <pivotArea collapsedLevelsAreSubtotals="1" fieldPosition="0">
        <references count="1">
          <reference field="6" count="1">
            <x v="1666"/>
          </reference>
        </references>
      </pivotArea>
    </format>
    <format dxfId="622">
      <pivotArea collapsedLevelsAreSubtotals="1" fieldPosition="0">
        <references count="1">
          <reference field="6" count="1">
            <x v="1693"/>
          </reference>
        </references>
      </pivotArea>
    </format>
    <format dxfId="621">
      <pivotArea collapsedLevelsAreSubtotals="1" fieldPosition="0">
        <references count="1">
          <reference field="6" count="1">
            <x v="1706"/>
          </reference>
        </references>
      </pivotArea>
    </format>
    <format dxfId="620">
      <pivotArea collapsedLevelsAreSubtotals="1" fieldPosition="0">
        <references count="1">
          <reference field="6" count="1">
            <x v="1804"/>
          </reference>
        </references>
      </pivotArea>
    </format>
    <format dxfId="619">
      <pivotArea collapsedLevelsAreSubtotals="1" fieldPosition="0">
        <references count="1">
          <reference field="6" count="1">
            <x v="1810"/>
          </reference>
        </references>
      </pivotArea>
    </format>
    <format dxfId="618">
      <pivotArea collapsedLevelsAreSubtotals="1" fieldPosition="0">
        <references count="1">
          <reference field="6" count="1">
            <x v="1834"/>
          </reference>
        </references>
      </pivotArea>
    </format>
    <format dxfId="617">
      <pivotArea collapsedLevelsAreSubtotals="1" fieldPosition="0">
        <references count="1">
          <reference field="6" count="1">
            <x v="1837"/>
          </reference>
        </references>
      </pivotArea>
    </format>
    <format dxfId="616">
      <pivotArea collapsedLevelsAreSubtotals="1" fieldPosition="0">
        <references count="1">
          <reference field="6" count="1">
            <x v="1864"/>
          </reference>
        </references>
      </pivotArea>
    </format>
    <format dxfId="615">
      <pivotArea collapsedLevelsAreSubtotals="1" fieldPosition="0">
        <references count="1">
          <reference field="6" count="1">
            <x v="1866"/>
          </reference>
        </references>
      </pivotArea>
    </format>
    <format dxfId="614">
      <pivotArea collapsedLevelsAreSubtotals="1" fieldPosition="0">
        <references count="1">
          <reference field="6" count="1">
            <x v="1869"/>
          </reference>
        </references>
      </pivotArea>
    </format>
    <format dxfId="613">
      <pivotArea collapsedLevelsAreSubtotals="1" fieldPosition="0">
        <references count="1">
          <reference field="6" count="1">
            <x v="1901"/>
          </reference>
        </references>
      </pivotArea>
    </format>
    <format dxfId="612">
      <pivotArea collapsedLevelsAreSubtotals="1" fieldPosition="0">
        <references count="1">
          <reference field="6" count="1">
            <x v="1931"/>
          </reference>
        </references>
      </pivotArea>
    </format>
    <format dxfId="611">
      <pivotArea collapsedLevelsAreSubtotals="1" fieldPosition="0">
        <references count="1">
          <reference field="6" count="1">
            <x v="1941"/>
          </reference>
        </references>
      </pivotArea>
    </format>
    <format dxfId="610">
      <pivotArea collapsedLevelsAreSubtotals="1" fieldPosition="0">
        <references count="1">
          <reference field="6" count="1">
            <x v="1943"/>
          </reference>
        </references>
      </pivotArea>
    </format>
    <format dxfId="609">
      <pivotArea collapsedLevelsAreSubtotals="1" fieldPosition="0">
        <references count="1">
          <reference field="6" count="1">
            <x v="1952"/>
          </reference>
        </references>
      </pivotArea>
    </format>
    <format dxfId="608">
      <pivotArea collapsedLevelsAreSubtotals="1" fieldPosition="0">
        <references count="1">
          <reference field="6" count="1">
            <x v="1972"/>
          </reference>
        </references>
      </pivotArea>
    </format>
    <format dxfId="607">
      <pivotArea collapsedLevelsAreSubtotals="1" fieldPosition="0">
        <references count="1">
          <reference field="6" count="1">
            <x v="1984"/>
          </reference>
        </references>
      </pivotArea>
    </format>
    <format dxfId="606">
      <pivotArea collapsedLevelsAreSubtotals="1" fieldPosition="0">
        <references count="1">
          <reference field="6" count="1">
            <x v="1986"/>
          </reference>
        </references>
      </pivotArea>
    </format>
    <format dxfId="605">
      <pivotArea collapsedLevelsAreSubtotals="1" fieldPosition="0">
        <references count="1">
          <reference field="6" count="1">
            <x v="1991"/>
          </reference>
        </references>
      </pivotArea>
    </format>
    <format dxfId="604">
      <pivotArea collapsedLevelsAreSubtotals="1" fieldPosition="0">
        <references count="1">
          <reference field="6" count="1">
            <x v="2004"/>
          </reference>
        </references>
      </pivotArea>
    </format>
    <format dxfId="603">
      <pivotArea collapsedLevelsAreSubtotals="1" fieldPosition="0">
        <references count="1">
          <reference field="6" count="1">
            <x v="2006"/>
          </reference>
        </references>
      </pivotArea>
    </format>
    <format dxfId="602">
      <pivotArea collapsedLevelsAreSubtotals="1" fieldPosition="0">
        <references count="1">
          <reference field="6" count="1">
            <x v="2018"/>
          </reference>
        </references>
      </pivotArea>
    </format>
    <format dxfId="601">
      <pivotArea collapsedLevelsAreSubtotals="1" fieldPosition="0">
        <references count="1">
          <reference field="6" count="1">
            <x v="2023"/>
          </reference>
        </references>
      </pivotArea>
    </format>
    <format dxfId="600">
      <pivotArea collapsedLevelsAreSubtotals="1" fieldPosition="0">
        <references count="1">
          <reference field="6" count="1">
            <x v="2075"/>
          </reference>
        </references>
      </pivotArea>
    </format>
    <format dxfId="599">
      <pivotArea collapsedLevelsAreSubtotals="1" fieldPosition="0">
        <references count="1">
          <reference field="6" count="1">
            <x v="2081"/>
          </reference>
        </references>
      </pivotArea>
    </format>
    <format dxfId="598">
      <pivotArea collapsedLevelsAreSubtotals="1" fieldPosition="0">
        <references count="1">
          <reference field="6" count="1">
            <x v="2083"/>
          </reference>
        </references>
      </pivotArea>
    </format>
    <format dxfId="597">
      <pivotArea collapsedLevelsAreSubtotals="1" fieldPosition="0">
        <references count="1">
          <reference field="6" count="1">
            <x v="2156"/>
          </reference>
        </references>
      </pivotArea>
    </format>
    <format dxfId="596">
      <pivotArea collapsedLevelsAreSubtotals="1" fieldPosition="0">
        <references count="1">
          <reference field="6" count="1">
            <x v="2165"/>
          </reference>
        </references>
      </pivotArea>
    </format>
    <format dxfId="595">
      <pivotArea collapsedLevelsAreSubtotals="1" fieldPosition="0">
        <references count="1">
          <reference field="6" count="1">
            <x v="2177"/>
          </reference>
        </references>
      </pivotArea>
    </format>
    <format dxfId="594">
      <pivotArea collapsedLevelsAreSubtotals="1" fieldPosition="0">
        <references count="1">
          <reference field="6" count="1">
            <x v="2224"/>
          </reference>
        </references>
      </pivotArea>
    </format>
    <format dxfId="593">
      <pivotArea collapsedLevelsAreSubtotals="1" fieldPosition="0">
        <references count="1">
          <reference field="6" count="1">
            <x v="2254"/>
          </reference>
        </references>
      </pivotArea>
    </format>
    <format dxfId="592">
      <pivotArea collapsedLevelsAreSubtotals="1" fieldPosition="0">
        <references count="1">
          <reference field="6" count="1">
            <x v="2255"/>
          </reference>
        </references>
      </pivotArea>
    </format>
    <format dxfId="591">
      <pivotArea collapsedLevelsAreSubtotals="1" fieldPosition="0">
        <references count="1">
          <reference field="6" count="1">
            <x v="2268"/>
          </reference>
        </references>
      </pivotArea>
    </format>
    <format dxfId="590">
      <pivotArea collapsedLevelsAreSubtotals="1" fieldPosition="0">
        <references count="1">
          <reference field="6" count="1">
            <x v="2273"/>
          </reference>
        </references>
      </pivotArea>
    </format>
    <format dxfId="589">
      <pivotArea collapsedLevelsAreSubtotals="1" fieldPosition="0">
        <references count="1">
          <reference field="6" count="1">
            <x v="2292"/>
          </reference>
        </references>
      </pivotArea>
    </format>
    <format dxfId="588">
      <pivotArea collapsedLevelsAreSubtotals="1" fieldPosition="0">
        <references count="1">
          <reference field="6" count="1">
            <x v="2299"/>
          </reference>
        </references>
      </pivotArea>
    </format>
    <format dxfId="587">
      <pivotArea collapsedLevelsAreSubtotals="1" fieldPosition="0">
        <references count="1">
          <reference field="6" count="1">
            <x v="2315"/>
          </reference>
        </references>
      </pivotArea>
    </format>
    <format dxfId="586">
      <pivotArea collapsedLevelsAreSubtotals="1" fieldPosition="0">
        <references count="1">
          <reference field="6" count="1">
            <x v="2339"/>
          </reference>
        </references>
      </pivotArea>
    </format>
    <format dxfId="585">
      <pivotArea collapsedLevelsAreSubtotals="1" fieldPosition="0">
        <references count="1">
          <reference field="6" count="1">
            <x v="2341"/>
          </reference>
        </references>
      </pivotArea>
    </format>
    <format dxfId="584">
      <pivotArea collapsedLevelsAreSubtotals="1" fieldPosition="0">
        <references count="1">
          <reference field="6" count="1">
            <x v="2356"/>
          </reference>
        </references>
      </pivotArea>
    </format>
    <format dxfId="583">
      <pivotArea collapsedLevelsAreSubtotals="1" fieldPosition="0">
        <references count="1">
          <reference field="6" count="1">
            <x v="2359"/>
          </reference>
        </references>
      </pivotArea>
    </format>
    <format dxfId="582">
      <pivotArea collapsedLevelsAreSubtotals="1" fieldPosition="0">
        <references count="1">
          <reference field="6" count="1">
            <x v="2367"/>
          </reference>
        </references>
      </pivotArea>
    </format>
    <format dxfId="581">
      <pivotArea collapsedLevelsAreSubtotals="1" fieldPosition="0">
        <references count="1">
          <reference field="6" count="1">
            <x v="2378"/>
          </reference>
        </references>
      </pivotArea>
    </format>
    <format dxfId="580">
      <pivotArea collapsedLevelsAreSubtotals="1" fieldPosition="0">
        <references count="1">
          <reference field="6" count="1">
            <x v="2385"/>
          </reference>
        </references>
      </pivotArea>
    </format>
    <format dxfId="579">
      <pivotArea collapsedLevelsAreSubtotals="1" fieldPosition="0">
        <references count="1">
          <reference field="6" count="1">
            <x v="2429"/>
          </reference>
        </references>
      </pivotArea>
    </format>
    <format dxfId="578">
      <pivotArea collapsedLevelsAreSubtotals="1" fieldPosition="0">
        <references count="1">
          <reference field="6" count="1">
            <x v="2436"/>
          </reference>
        </references>
      </pivotArea>
    </format>
    <format dxfId="577">
      <pivotArea collapsedLevelsAreSubtotals="1" fieldPosition="0">
        <references count="1">
          <reference field="6" count="1">
            <x v="2462"/>
          </reference>
        </references>
      </pivotArea>
    </format>
    <format dxfId="576">
      <pivotArea collapsedLevelsAreSubtotals="1" fieldPosition="0">
        <references count="1">
          <reference field="6" count="1">
            <x v="2483"/>
          </reference>
        </references>
      </pivotArea>
    </format>
    <format dxfId="575">
      <pivotArea collapsedLevelsAreSubtotals="1" fieldPosition="0">
        <references count="1">
          <reference field="6" count="1">
            <x v="2501"/>
          </reference>
        </references>
      </pivotArea>
    </format>
    <format dxfId="574">
      <pivotArea collapsedLevelsAreSubtotals="1" fieldPosition="0">
        <references count="1">
          <reference field="6" count="1">
            <x v="2517"/>
          </reference>
        </references>
      </pivotArea>
    </format>
    <format dxfId="573">
      <pivotArea collapsedLevelsAreSubtotals="1" fieldPosition="0">
        <references count="1">
          <reference field="6" count="1">
            <x v="2539"/>
          </reference>
        </references>
      </pivotArea>
    </format>
    <format dxfId="572">
      <pivotArea collapsedLevelsAreSubtotals="1" fieldPosition="0">
        <references count="1">
          <reference field="6" count="1">
            <x v="2580"/>
          </reference>
        </references>
      </pivotArea>
    </format>
    <format dxfId="571">
      <pivotArea collapsedLevelsAreSubtotals="1" fieldPosition="0">
        <references count="1">
          <reference field="6" count="1">
            <x v="2588"/>
          </reference>
        </references>
      </pivotArea>
    </format>
    <format dxfId="570">
      <pivotArea collapsedLevelsAreSubtotals="1" fieldPosition="0">
        <references count="1">
          <reference field="6" count="1">
            <x v="2592"/>
          </reference>
        </references>
      </pivotArea>
    </format>
    <format dxfId="569">
      <pivotArea collapsedLevelsAreSubtotals="1" fieldPosition="0">
        <references count="1">
          <reference field="6" count="1">
            <x v="2665"/>
          </reference>
        </references>
      </pivotArea>
    </format>
    <format dxfId="568">
      <pivotArea collapsedLevelsAreSubtotals="1" fieldPosition="0">
        <references count="1">
          <reference field="6" count="1">
            <x v="2667"/>
          </reference>
        </references>
      </pivotArea>
    </format>
    <format dxfId="567">
      <pivotArea collapsedLevelsAreSubtotals="1" fieldPosition="0">
        <references count="1">
          <reference field="6" count="1">
            <x v="2675"/>
          </reference>
        </references>
      </pivotArea>
    </format>
    <format dxfId="566">
      <pivotArea collapsedLevelsAreSubtotals="1" fieldPosition="0">
        <references count="1">
          <reference field="6" count="1">
            <x v="2714"/>
          </reference>
        </references>
      </pivotArea>
    </format>
    <format dxfId="565">
      <pivotArea collapsedLevelsAreSubtotals="1" fieldPosition="0">
        <references count="1">
          <reference field="6" count="1">
            <x v="2720"/>
          </reference>
        </references>
      </pivotArea>
    </format>
    <format dxfId="564">
      <pivotArea type="all" dataOnly="0" outline="0" fieldPosition="0"/>
    </format>
    <format dxfId="563">
      <pivotArea outline="0" collapsedLevelsAreSubtotals="1" fieldPosition="0"/>
    </format>
    <format dxfId="562">
      <pivotArea type="origin" dataOnly="0" labelOnly="1" outline="0" fieldPosition="0"/>
    </format>
    <format dxfId="561">
      <pivotArea field="19" type="button" dataOnly="0" labelOnly="1" outline="0" axis="axisCol" fieldPosition="0"/>
    </format>
    <format dxfId="560">
      <pivotArea type="topRight" dataOnly="0" labelOnly="1" outline="0" fieldPosition="0"/>
    </format>
    <format dxfId="559">
      <pivotArea field="6" type="button" dataOnly="0" labelOnly="1" outline="0" axis="axisRow" fieldPosition="0"/>
    </format>
    <format dxfId="558">
      <pivotArea dataOnly="0" labelOnly="1" fieldPosition="0">
        <references count="1">
          <reference field="6" count="50">
            <x v="13"/>
            <x v="22"/>
            <x v="36"/>
            <x v="37"/>
            <x v="67"/>
            <x v="71"/>
            <x v="93"/>
            <x v="94"/>
            <x v="98"/>
            <x v="107"/>
            <x v="118"/>
            <x v="124"/>
            <x v="126"/>
            <x v="127"/>
            <x v="139"/>
            <x v="146"/>
            <x v="150"/>
            <x v="151"/>
            <x v="171"/>
            <x v="174"/>
            <x v="179"/>
            <x v="186"/>
            <x v="196"/>
            <x v="213"/>
            <x v="225"/>
            <x v="242"/>
            <x v="244"/>
            <x v="272"/>
            <x v="274"/>
            <x v="276"/>
            <x v="280"/>
            <x v="306"/>
            <x v="310"/>
            <x v="320"/>
            <x v="344"/>
            <x v="348"/>
            <x v="351"/>
            <x v="358"/>
            <x v="362"/>
            <x v="366"/>
            <x v="380"/>
            <x v="381"/>
            <x v="383"/>
            <x v="415"/>
            <x v="419"/>
            <x v="421"/>
            <x v="426"/>
            <x v="429"/>
            <x v="441"/>
            <x v="453"/>
          </reference>
        </references>
      </pivotArea>
    </format>
    <format dxfId="557">
      <pivotArea dataOnly="0" labelOnly="1" fieldPosition="0">
        <references count="1">
          <reference field="6" count="50">
            <x v="476"/>
            <x v="482"/>
            <x v="487"/>
            <x v="489"/>
            <x v="493"/>
            <x v="504"/>
            <x v="511"/>
            <x v="524"/>
            <x v="548"/>
            <x v="558"/>
            <x v="569"/>
            <x v="577"/>
            <x v="584"/>
            <x v="587"/>
            <x v="595"/>
            <x v="616"/>
            <x v="620"/>
            <x v="621"/>
            <x v="623"/>
            <x v="624"/>
            <x v="649"/>
            <x v="650"/>
            <x v="651"/>
            <x v="660"/>
            <x v="661"/>
            <x v="665"/>
            <x v="667"/>
            <x v="671"/>
            <x v="676"/>
            <x v="678"/>
            <x v="702"/>
            <x v="744"/>
            <x v="746"/>
            <x v="747"/>
            <x v="748"/>
            <x v="749"/>
            <x v="760"/>
            <x v="762"/>
            <x v="763"/>
            <x v="772"/>
            <x v="775"/>
            <x v="789"/>
            <x v="791"/>
            <x v="803"/>
            <x v="811"/>
            <x v="816"/>
            <x v="819"/>
            <x v="820"/>
            <x v="840"/>
            <x v="841"/>
          </reference>
        </references>
      </pivotArea>
    </format>
    <format dxfId="556">
      <pivotArea dataOnly="0" labelOnly="1" fieldPosition="0">
        <references count="1">
          <reference field="6" count="50">
            <x v="856"/>
            <x v="858"/>
            <x v="862"/>
            <x v="863"/>
            <x v="864"/>
            <x v="868"/>
            <x v="869"/>
            <x v="870"/>
            <x v="875"/>
            <x v="877"/>
            <x v="894"/>
            <x v="896"/>
            <x v="897"/>
            <x v="913"/>
            <x v="937"/>
            <x v="979"/>
            <x v="989"/>
            <x v="995"/>
            <x v="996"/>
            <x v="997"/>
            <x v="1005"/>
            <x v="1022"/>
            <x v="1028"/>
            <x v="1042"/>
            <x v="1063"/>
            <x v="1064"/>
            <x v="1065"/>
            <x v="1083"/>
            <x v="1094"/>
            <x v="1095"/>
            <x v="1098"/>
            <x v="1105"/>
            <x v="1106"/>
            <x v="1111"/>
            <x v="1116"/>
            <x v="1119"/>
            <x v="1120"/>
            <x v="1130"/>
            <x v="1132"/>
            <x v="1133"/>
            <x v="1136"/>
            <x v="1146"/>
            <x v="1148"/>
            <x v="1158"/>
            <x v="1163"/>
            <x v="1201"/>
            <x v="1204"/>
            <x v="1205"/>
            <x v="1207"/>
            <x v="1208"/>
          </reference>
        </references>
      </pivotArea>
    </format>
    <format dxfId="555">
      <pivotArea dataOnly="0" labelOnly="1" fieldPosition="0">
        <references count="1">
          <reference field="6" count="50">
            <x v="1212"/>
            <x v="1220"/>
            <x v="1234"/>
            <x v="1239"/>
            <x v="1242"/>
            <x v="1252"/>
            <x v="1257"/>
            <x v="1274"/>
            <x v="1286"/>
            <x v="1289"/>
            <x v="1300"/>
            <x v="1311"/>
            <x v="1313"/>
            <x v="1314"/>
            <x v="1332"/>
            <x v="1337"/>
            <x v="1353"/>
            <x v="1359"/>
            <x v="1387"/>
            <x v="1414"/>
            <x v="1419"/>
            <x v="1435"/>
            <x v="1440"/>
            <x v="1441"/>
            <x v="1451"/>
            <x v="1456"/>
            <x v="1464"/>
            <x v="1466"/>
            <x v="1476"/>
            <x v="1480"/>
            <x v="1481"/>
            <x v="1483"/>
            <x v="1509"/>
            <x v="1515"/>
            <x v="1517"/>
            <x v="1523"/>
            <x v="1546"/>
            <x v="1551"/>
            <x v="1553"/>
            <x v="1557"/>
            <x v="1563"/>
            <x v="1568"/>
            <x v="1576"/>
            <x v="1577"/>
            <x v="1581"/>
            <x v="1585"/>
            <x v="1599"/>
            <x v="1608"/>
            <x v="1624"/>
            <x v="1626"/>
          </reference>
        </references>
      </pivotArea>
    </format>
    <format dxfId="554">
      <pivotArea dataOnly="0" labelOnly="1" fieldPosition="0">
        <references count="1">
          <reference field="6" count="50">
            <x v="1647"/>
            <x v="1666"/>
            <x v="1685"/>
            <x v="1689"/>
            <x v="1697"/>
            <x v="1701"/>
            <x v="1708"/>
            <x v="1717"/>
            <x v="1719"/>
            <x v="1727"/>
            <x v="1733"/>
            <x v="1755"/>
            <x v="1764"/>
            <x v="1783"/>
            <x v="1791"/>
            <x v="1794"/>
            <x v="1797"/>
            <x v="1799"/>
            <x v="1806"/>
            <x v="1814"/>
            <x v="1819"/>
            <x v="1820"/>
            <x v="1830"/>
            <x v="1831"/>
            <x v="1834"/>
            <x v="1840"/>
            <x v="1843"/>
            <x v="1847"/>
            <x v="1852"/>
            <x v="1855"/>
            <x v="1856"/>
            <x v="1857"/>
            <x v="1859"/>
            <x v="1865"/>
            <x v="1873"/>
            <x v="1875"/>
            <x v="1876"/>
            <x v="1880"/>
            <x v="1887"/>
            <x v="1900"/>
            <x v="1913"/>
            <x v="1920"/>
            <x v="1922"/>
            <x v="1925"/>
            <x v="1933"/>
            <x v="1937"/>
            <x v="1941"/>
            <x v="1943"/>
            <x v="1948"/>
            <x v="1963"/>
          </reference>
        </references>
      </pivotArea>
    </format>
    <format dxfId="553">
      <pivotArea dataOnly="0" labelOnly="1" fieldPosition="0">
        <references count="1">
          <reference field="6" count="50">
            <x v="1967"/>
            <x v="1968"/>
            <x v="1972"/>
            <x v="1974"/>
            <x v="1978"/>
            <x v="1981"/>
            <x v="1991"/>
            <x v="1999"/>
            <x v="2006"/>
            <x v="2015"/>
            <x v="2023"/>
            <x v="2030"/>
            <x v="2034"/>
            <x v="2039"/>
            <x v="2045"/>
            <x v="2050"/>
            <x v="2052"/>
            <x v="2066"/>
            <x v="2067"/>
            <x v="2068"/>
            <x v="2072"/>
            <x v="2075"/>
            <x v="2084"/>
            <x v="2085"/>
            <x v="2086"/>
            <x v="2101"/>
            <x v="2106"/>
            <x v="2110"/>
            <x v="2119"/>
            <x v="2127"/>
            <x v="2137"/>
            <x v="2140"/>
            <x v="2146"/>
            <x v="2165"/>
            <x v="2182"/>
            <x v="2183"/>
            <x v="2188"/>
            <x v="2195"/>
            <x v="2200"/>
            <x v="2201"/>
            <x v="2202"/>
            <x v="2211"/>
            <x v="2214"/>
            <x v="2219"/>
            <x v="2225"/>
            <x v="2229"/>
            <x v="2230"/>
            <x v="2241"/>
            <x v="2244"/>
            <x v="2248"/>
          </reference>
        </references>
      </pivotArea>
    </format>
    <format dxfId="552">
      <pivotArea dataOnly="0" labelOnly="1" fieldPosition="0">
        <references count="1">
          <reference field="6" count="50">
            <x v="2249"/>
            <x v="2255"/>
            <x v="2284"/>
            <x v="2298"/>
            <x v="2299"/>
            <x v="2305"/>
            <x v="2308"/>
            <x v="2309"/>
            <x v="2314"/>
            <x v="2326"/>
            <x v="2337"/>
            <x v="2341"/>
            <x v="2349"/>
            <x v="2356"/>
            <x v="2385"/>
            <x v="2388"/>
            <x v="2389"/>
            <x v="2394"/>
            <x v="2426"/>
            <x v="2427"/>
            <x v="2434"/>
            <x v="2452"/>
            <x v="2454"/>
            <x v="2457"/>
            <x v="2477"/>
            <x v="2481"/>
            <x v="2493"/>
            <x v="2497"/>
            <x v="2498"/>
            <x v="2499"/>
            <x v="2506"/>
            <x v="2521"/>
            <x v="2526"/>
            <x v="2540"/>
            <x v="2545"/>
            <x v="2554"/>
            <x v="2557"/>
            <x v="2561"/>
            <x v="2569"/>
            <x v="2571"/>
            <x v="2572"/>
            <x v="2573"/>
            <x v="2574"/>
            <x v="2583"/>
            <x v="2584"/>
            <x v="2586"/>
            <x v="2592"/>
            <x v="2604"/>
            <x v="2645"/>
            <x v="2648"/>
          </reference>
        </references>
      </pivotArea>
    </format>
    <format dxfId="551">
      <pivotArea dataOnly="0" labelOnly="1" fieldPosition="0">
        <references count="1">
          <reference field="6" count="9">
            <x v="2650"/>
            <x v="2651"/>
            <x v="2666"/>
            <x v="2687"/>
            <x v="2694"/>
            <x v="2707"/>
            <x v="2720"/>
            <x v="2722"/>
            <x v="2725"/>
          </reference>
        </references>
      </pivotArea>
    </format>
    <format dxfId="550">
      <pivotArea dataOnly="0" labelOnly="1" grandRow="1" outline="0" fieldPosition="0"/>
    </format>
    <format dxfId="549">
      <pivotArea dataOnly="0" labelOnly="1" fieldPosition="0">
        <references count="1">
          <reference field="19" count="0"/>
        </references>
      </pivotArea>
    </format>
    <format dxfId="548">
      <pivotArea dataOnly="0" labelOnly="1" grandCol="1" outline="0" fieldPosition="0"/>
    </format>
    <format dxfId="547">
      <pivotArea dataOnly="0" labelOnly="1" fieldPosition="0">
        <references count="1">
          <reference field="6" count="50">
            <x v="0"/>
            <x v="1"/>
            <x v="7"/>
            <x v="18"/>
            <x v="26"/>
            <x v="30"/>
            <x v="31"/>
            <x v="34"/>
            <x v="37"/>
            <x v="53"/>
            <x v="55"/>
            <x v="57"/>
            <x v="59"/>
            <x v="62"/>
            <x v="67"/>
            <x v="68"/>
            <x v="71"/>
            <x v="75"/>
            <x v="76"/>
            <x v="79"/>
            <x v="80"/>
            <x v="85"/>
            <x v="98"/>
            <x v="101"/>
            <x v="114"/>
            <x v="116"/>
            <x v="119"/>
            <x v="122"/>
            <x v="124"/>
            <x v="126"/>
            <x v="127"/>
            <x v="128"/>
            <x v="129"/>
            <x v="134"/>
            <x v="135"/>
            <x v="145"/>
            <x v="150"/>
            <x v="151"/>
            <x v="153"/>
            <x v="159"/>
            <x v="168"/>
            <x v="169"/>
            <x v="182"/>
            <x v="186"/>
            <x v="189"/>
            <x v="197"/>
            <x v="204"/>
            <x v="208"/>
            <x v="213"/>
            <x v="214"/>
          </reference>
        </references>
      </pivotArea>
    </format>
    <format dxfId="546">
      <pivotArea dataOnly="0" labelOnly="1" fieldPosition="0">
        <references count="1">
          <reference field="6" count="50">
            <x v="224"/>
            <x v="231"/>
            <x v="238"/>
            <x v="239"/>
            <x v="241"/>
            <x v="242"/>
            <x v="244"/>
            <x v="246"/>
            <x v="252"/>
            <x v="254"/>
            <x v="282"/>
            <x v="283"/>
            <x v="288"/>
            <x v="296"/>
            <x v="303"/>
            <x v="319"/>
            <x v="321"/>
            <x v="341"/>
            <x v="342"/>
            <x v="350"/>
            <x v="351"/>
            <x v="355"/>
            <x v="358"/>
            <x v="361"/>
            <x v="362"/>
            <x v="367"/>
            <x v="369"/>
            <x v="381"/>
            <x v="383"/>
            <x v="384"/>
            <x v="385"/>
            <x v="386"/>
            <x v="387"/>
            <x v="389"/>
            <x v="396"/>
            <x v="398"/>
            <x v="404"/>
            <x v="408"/>
            <x v="415"/>
            <x v="419"/>
            <x v="421"/>
            <x v="429"/>
            <x v="432"/>
            <x v="437"/>
            <x v="441"/>
            <x v="442"/>
            <x v="445"/>
            <x v="456"/>
            <x v="458"/>
            <x v="467"/>
          </reference>
        </references>
      </pivotArea>
    </format>
    <format dxfId="545">
      <pivotArea dataOnly="0" labelOnly="1" fieldPosition="0">
        <references count="1">
          <reference field="6" count="50">
            <x v="470"/>
            <x v="472"/>
            <x v="474"/>
            <x v="481"/>
            <x v="482"/>
            <x v="483"/>
            <x v="485"/>
            <x v="493"/>
            <x v="508"/>
            <x v="509"/>
            <x v="511"/>
            <x v="512"/>
            <x v="524"/>
            <x v="527"/>
            <x v="534"/>
            <x v="545"/>
            <x v="546"/>
            <x v="548"/>
            <x v="549"/>
            <x v="550"/>
            <x v="554"/>
            <x v="559"/>
            <x v="562"/>
            <x v="564"/>
            <x v="568"/>
            <x v="569"/>
            <x v="571"/>
            <x v="575"/>
            <x v="588"/>
            <x v="589"/>
            <x v="593"/>
            <x v="595"/>
            <x v="598"/>
            <x v="610"/>
            <x v="613"/>
            <x v="615"/>
            <x v="617"/>
            <x v="618"/>
            <x v="619"/>
            <x v="621"/>
            <x v="624"/>
            <x v="625"/>
            <x v="627"/>
            <x v="629"/>
            <x v="634"/>
            <x v="639"/>
            <x v="643"/>
            <x v="649"/>
            <x v="651"/>
            <x v="657"/>
          </reference>
        </references>
      </pivotArea>
    </format>
    <format dxfId="544">
      <pivotArea dataOnly="0" labelOnly="1" fieldPosition="0">
        <references count="1">
          <reference field="6" count="50">
            <x v="659"/>
            <x v="660"/>
            <x v="661"/>
            <x v="665"/>
            <x v="667"/>
            <x v="671"/>
            <x v="678"/>
            <x v="680"/>
            <x v="682"/>
            <x v="690"/>
            <x v="702"/>
            <x v="703"/>
            <x v="720"/>
            <x v="732"/>
            <x v="736"/>
            <x v="737"/>
            <x v="741"/>
            <x v="743"/>
            <x v="744"/>
            <x v="749"/>
            <x v="753"/>
            <x v="759"/>
            <x v="762"/>
            <x v="763"/>
            <x v="773"/>
            <x v="774"/>
            <x v="775"/>
            <x v="780"/>
            <x v="782"/>
            <x v="785"/>
            <x v="789"/>
            <x v="791"/>
            <x v="792"/>
            <x v="798"/>
            <x v="800"/>
            <x v="804"/>
            <x v="807"/>
            <x v="811"/>
            <x v="812"/>
            <x v="815"/>
            <x v="816"/>
            <x v="830"/>
            <x v="831"/>
            <x v="833"/>
            <x v="834"/>
            <x v="838"/>
            <x v="840"/>
            <x v="848"/>
            <x v="849"/>
            <x v="852"/>
          </reference>
        </references>
      </pivotArea>
    </format>
    <format dxfId="543">
      <pivotArea dataOnly="0" labelOnly="1" fieldPosition="0">
        <references count="1">
          <reference field="6" count="50">
            <x v="853"/>
            <x v="862"/>
            <x v="863"/>
            <x v="864"/>
            <x v="865"/>
            <x v="869"/>
            <x v="870"/>
            <x v="875"/>
            <x v="877"/>
            <x v="881"/>
            <x v="884"/>
            <x v="888"/>
            <x v="898"/>
            <x v="900"/>
            <x v="902"/>
            <x v="909"/>
            <x v="913"/>
            <x v="922"/>
            <x v="924"/>
            <x v="926"/>
            <x v="927"/>
            <x v="929"/>
            <x v="934"/>
            <x v="935"/>
            <x v="937"/>
            <x v="941"/>
            <x v="949"/>
            <x v="950"/>
            <x v="953"/>
            <x v="955"/>
            <x v="957"/>
            <x v="962"/>
            <x v="964"/>
            <x v="966"/>
            <x v="970"/>
            <x v="972"/>
            <x v="978"/>
            <x v="979"/>
            <x v="988"/>
            <x v="989"/>
            <x v="990"/>
            <x v="996"/>
            <x v="1001"/>
            <x v="1005"/>
            <x v="1022"/>
            <x v="1024"/>
            <x v="1038"/>
            <x v="1039"/>
            <x v="1042"/>
            <x v="1043"/>
          </reference>
        </references>
      </pivotArea>
    </format>
    <format dxfId="542">
      <pivotArea dataOnly="0" labelOnly="1" fieldPosition="0">
        <references count="1">
          <reference field="6" count="50">
            <x v="1044"/>
            <x v="1047"/>
            <x v="1051"/>
            <x v="1054"/>
            <x v="1059"/>
            <x v="1063"/>
            <x v="1064"/>
            <x v="1067"/>
            <x v="1073"/>
            <x v="1078"/>
            <x v="1083"/>
            <x v="1098"/>
            <x v="1100"/>
            <x v="1106"/>
            <x v="1111"/>
            <x v="1116"/>
            <x v="1117"/>
            <x v="1129"/>
            <x v="1130"/>
            <x v="1132"/>
            <x v="1133"/>
            <x v="1136"/>
            <x v="1137"/>
            <x v="1147"/>
            <x v="1154"/>
            <x v="1158"/>
            <x v="1159"/>
            <x v="1160"/>
            <x v="1163"/>
            <x v="1164"/>
            <x v="1167"/>
            <x v="1170"/>
            <x v="1181"/>
            <x v="1187"/>
            <x v="1190"/>
            <x v="1191"/>
            <x v="1192"/>
            <x v="1197"/>
            <x v="1212"/>
            <x v="1221"/>
            <x v="1225"/>
            <x v="1228"/>
            <x v="1229"/>
            <x v="1234"/>
            <x v="1240"/>
            <x v="1244"/>
            <x v="1247"/>
            <x v="1248"/>
            <x v="1251"/>
            <x v="1252"/>
          </reference>
        </references>
      </pivotArea>
    </format>
    <format dxfId="541">
      <pivotArea dataOnly="0" labelOnly="1" fieldPosition="0">
        <references count="1">
          <reference field="6" count="50">
            <x v="1255"/>
            <x v="1262"/>
            <x v="1266"/>
            <x v="1270"/>
            <x v="1273"/>
            <x v="1281"/>
            <x v="1300"/>
            <x v="1302"/>
            <x v="1305"/>
            <x v="1309"/>
            <x v="1313"/>
            <x v="1323"/>
            <x v="1324"/>
            <x v="1328"/>
            <x v="1331"/>
            <x v="1332"/>
            <x v="1337"/>
            <x v="1344"/>
            <x v="1345"/>
            <x v="1346"/>
            <x v="1347"/>
            <x v="1351"/>
            <x v="1355"/>
            <x v="1359"/>
            <x v="1361"/>
            <x v="1363"/>
            <x v="1364"/>
            <x v="1365"/>
            <x v="1366"/>
            <x v="1371"/>
            <x v="1377"/>
            <x v="1387"/>
            <x v="1388"/>
            <x v="1389"/>
            <x v="1391"/>
            <x v="1402"/>
            <x v="1404"/>
            <x v="1407"/>
            <x v="1414"/>
            <x v="1415"/>
            <x v="1416"/>
            <x v="1419"/>
            <x v="1427"/>
            <x v="1429"/>
            <x v="1431"/>
            <x v="1440"/>
            <x v="1441"/>
            <x v="1445"/>
            <x v="1449"/>
            <x v="1450"/>
          </reference>
        </references>
      </pivotArea>
    </format>
    <format dxfId="540">
      <pivotArea dataOnly="0" labelOnly="1" fieldPosition="0">
        <references count="1">
          <reference field="6" count="50">
            <x v="1456"/>
            <x v="1457"/>
            <x v="1479"/>
            <x v="1482"/>
            <x v="1485"/>
            <x v="1495"/>
            <x v="1505"/>
            <x v="1508"/>
            <x v="1509"/>
            <x v="1516"/>
            <x v="1517"/>
            <x v="1536"/>
            <x v="1546"/>
            <x v="1549"/>
            <x v="1551"/>
            <x v="1553"/>
            <x v="1563"/>
            <x v="1564"/>
            <x v="1573"/>
            <x v="1574"/>
            <x v="1575"/>
            <x v="1577"/>
            <x v="1585"/>
            <x v="1596"/>
            <x v="1599"/>
            <x v="1607"/>
            <x v="1611"/>
            <x v="1614"/>
            <x v="1626"/>
            <x v="1629"/>
            <x v="1631"/>
            <x v="1646"/>
            <x v="1653"/>
            <x v="1656"/>
            <x v="1665"/>
            <x v="1666"/>
            <x v="1669"/>
            <x v="1674"/>
            <x v="1682"/>
            <x v="1684"/>
            <x v="1687"/>
            <x v="1688"/>
            <x v="1689"/>
            <x v="1697"/>
            <x v="1703"/>
            <x v="1719"/>
            <x v="1721"/>
            <x v="1732"/>
            <x v="1733"/>
            <x v="1738"/>
          </reference>
        </references>
      </pivotArea>
    </format>
    <format dxfId="539">
      <pivotArea dataOnly="0" labelOnly="1" fieldPosition="0">
        <references count="1">
          <reference field="6" count="50">
            <x v="1742"/>
            <x v="1747"/>
            <x v="1751"/>
            <x v="1752"/>
            <x v="1755"/>
            <x v="1782"/>
            <x v="1783"/>
            <x v="1788"/>
            <x v="1793"/>
            <x v="1794"/>
            <x v="1799"/>
            <x v="1802"/>
            <x v="1806"/>
            <x v="1809"/>
            <x v="1822"/>
            <x v="1827"/>
            <x v="1830"/>
            <x v="1831"/>
            <x v="1834"/>
            <x v="1838"/>
            <x v="1844"/>
            <x v="1849"/>
            <x v="1855"/>
            <x v="1856"/>
            <x v="1859"/>
            <x v="1860"/>
            <x v="1869"/>
            <x v="1873"/>
            <x v="1874"/>
            <x v="1879"/>
            <x v="1880"/>
            <x v="1886"/>
            <x v="1889"/>
            <x v="1900"/>
            <x v="1910"/>
            <x v="1914"/>
            <x v="1916"/>
            <x v="1921"/>
            <x v="1925"/>
            <x v="1933"/>
            <x v="1938"/>
            <x v="1939"/>
            <x v="1944"/>
            <x v="1948"/>
            <x v="1951"/>
            <x v="1952"/>
            <x v="1953"/>
            <x v="1954"/>
            <x v="1967"/>
            <x v="1971"/>
          </reference>
        </references>
      </pivotArea>
    </format>
    <format dxfId="538">
      <pivotArea dataOnly="0" labelOnly="1" fieldPosition="0">
        <references count="1">
          <reference field="6" count="50">
            <x v="1973"/>
            <x v="1974"/>
            <x v="1980"/>
            <x v="1981"/>
            <x v="1991"/>
            <x v="1998"/>
            <x v="2002"/>
            <x v="2005"/>
            <x v="2009"/>
            <x v="2010"/>
            <x v="2012"/>
            <x v="2015"/>
            <x v="2021"/>
            <x v="2023"/>
            <x v="2027"/>
            <x v="2031"/>
            <x v="2036"/>
            <x v="2047"/>
            <x v="2065"/>
            <x v="2066"/>
            <x v="2072"/>
            <x v="2075"/>
            <x v="2078"/>
            <x v="2086"/>
            <x v="2097"/>
            <x v="2106"/>
            <x v="2110"/>
            <x v="2116"/>
            <x v="2127"/>
            <x v="2140"/>
            <x v="2145"/>
            <x v="2151"/>
            <x v="2152"/>
            <x v="2153"/>
            <x v="2154"/>
            <x v="2165"/>
            <x v="2172"/>
            <x v="2179"/>
            <x v="2182"/>
            <x v="2183"/>
            <x v="2185"/>
            <x v="2187"/>
            <x v="2189"/>
            <x v="2191"/>
            <x v="2195"/>
            <x v="2201"/>
            <x v="2207"/>
            <x v="2228"/>
            <x v="2229"/>
            <x v="2232"/>
          </reference>
        </references>
      </pivotArea>
    </format>
    <format dxfId="537">
      <pivotArea dataOnly="0" labelOnly="1" fieldPosition="0">
        <references count="1">
          <reference field="6" count="50">
            <x v="2234"/>
            <x v="2236"/>
            <x v="2239"/>
            <x v="2241"/>
            <x v="2246"/>
            <x v="2248"/>
            <x v="2249"/>
            <x v="2257"/>
            <x v="2259"/>
            <x v="2261"/>
            <x v="2263"/>
            <x v="2275"/>
            <x v="2289"/>
            <x v="2291"/>
            <x v="2295"/>
            <x v="2297"/>
            <x v="2300"/>
            <x v="2303"/>
            <x v="2305"/>
            <x v="2308"/>
            <x v="2316"/>
            <x v="2317"/>
            <x v="2337"/>
            <x v="2339"/>
            <x v="2340"/>
            <x v="2344"/>
            <x v="2345"/>
            <x v="2347"/>
            <x v="2349"/>
            <x v="2350"/>
            <x v="2352"/>
            <x v="2361"/>
            <x v="2362"/>
            <x v="2364"/>
            <x v="2372"/>
            <x v="2379"/>
            <x v="2383"/>
            <x v="2385"/>
            <x v="2388"/>
            <x v="2389"/>
            <x v="2390"/>
            <x v="2394"/>
            <x v="2399"/>
            <x v="2400"/>
            <x v="2409"/>
            <x v="2417"/>
            <x v="2418"/>
            <x v="2424"/>
            <x v="2431"/>
            <x v="2433"/>
          </reference>
        </references>
      </pivotArea>
    </format>
    <format dxfId="536">
      <pivotArea dataOnly="0" labelOnly="1" fieldPosition="0">
        <references count="1">
          <reference field="6" count="50">
            <x v="2444"/>
            <x v="2447"/>
            <x v="2448"/>
            <x v="2450"/>
            <x v="2451"/>
            <x v="2452"/>
            <x v="2453"/>
            <x v="2454"/>
            <x v="2455"/>
            <x v="2457"/>
            <x v="2460"/>
            <x v="2463"/>
            <x v="2466"/>
            <x v="2472"/>
            <x v="2473"/>
            <x v="2475"/>
            <x v="2477"/>
            <x v="2478"/>
            <x v="2479"/>
            <x v="2481"/>
            <x v="2482"/>
            <x v="2487"/>
            <x v="2488"/>
            <x v="2493"/>
            <x v="2495"/>
            <x v="2497"/>
            <x v="2498"/>
            <x v="2499"/>
            <x v="2505"/>
            <x v="2506"/>
            <x v="2509"/>
            <x v="2512"/>
            <x v="2519"/>
            <x v="2521"/>
            <x v="2522"/>
            <x v="2523"/>
            <x v="2531"/>
            <x v="2533"/>
            <x v="2535"/>
            <x v="2538"/>
            <x v="2540"/>
            <x v="2541"/>
            <x v="2542"/>
            <x v="2558"/>
            <x v="2561"/>
            <x v="2565"/>
            <x v="2567"/>
            <x v="2568"/>
            <x v="2572"/>
            <x v="2573"/>
          </reference>
        </references>
      </pivotArea>
    </format>
    <format dxfId="535">
      <pivotArea dataOnly="0" labelOnly="1" fieldPosition="0">
        <references count="1">
          <reference field="6" count="41">
            <x v="2574"/>
            <x v="2581"/>
            <x v="2582"/>
            <x v="2588"/>
            <x v="2590"/>
            <x v="2592"/>
            <x v="2596"/>
            <x v="2597"/>
            <x v="2600"/>
            <x v="2603"/>
            <x v="2610"/>
            <x v="2612"/>
            <x v="2614"/>
            <x v="2617"/>
            <x v="2626"/>
            <x v="2637"/>
            <x v="2639"/>
            <x v="2640"/>
            <x v="2644"/>
            <x v="2648"/>
            <x v="2649"/>
            <x v="2650"/>
            <x v="2656"/>
            <x v="2659"/>
            <x v="2665"/>
            <x v="2671"/>
            <x v="2678"/>
            <x v="2685"/>
            <x v="2689"/>
            <x v="2690"/>
            <x v="2694"/>
            <x v="2698"/>
            <x v="2700"/>
            <x v="2707"/>
            <x v="2714"/>
            <x v="2718"/>
            <x v="2720"/>
            <x v="2722"/>
            <x v="2723"/>
            <x v="2725"/>
            <x v="2727"/>
          </reference>
        </references>
      </pivotArea>
    </format>
    <format dxfId="534">
      <pivotArea dataOnly="0" labelOnly="1" fieldPosition="0">
        <references count="1">
          <reference field="6" count="1">
            <x v="657"/>
          </reference>
        </references>
      </pivotArea>
    </format>
    <format dxfId="533">
      <pivotArea collapsedLevelsAreSubtotals="1" fieldPosition="0">
        <references count="1">
          <reference field="6" count="17">
            <x v="79"/>
            <x v="80"/>
            <x v="649"/>
            <x v="877"/>
            <x v="1111"/>
            <x v="1355"/>
            <x v="1377"/>
            <x v="1646"/>
            <x v="1874"/>
            <x v="1953"/>
            <x v="2086"/>
            <x v="2232"/>
            <x v="2350"/>
            <x v="2361"/>
            <x v="2457"/>
            <x v="2499"/>
            <x v="2572"/>
          </reference>
        </references>
      </pivotArea>
    </format>
    <format dxfId="532">
      <pivotArea dataOnly="0" labelOnly="1" fieldPosition="0">
        <references count="1">
          <reference field="6" count="17">
            <x v="79"/>
            <x v="80"/>
            <x v="649"/>
            <x v="877"/>
            <x v="1111"/>
            <x v="1355"/>
            <x v="1377"/>
            <x v="1646"/>
            <x v="1874"/>
            <x v="1953"/>
            <x v="2086"/>
            <x v="2232"/>
            <x v="2350"/>
            <x v="2361"/>
            <x v="2457"/>
            <x v="2499"/>
            <x v="2572"/>
          </reference>
        </references>
      </pivotArea>
    </format>
    <format dxfId="531">
      <pivotArea dataOnly="0" labelOnly="1" fieldPosition="0">
        <references count="1">
          <reference field="6" count="50">
            <x v="0"/>
            <x v="12"/>
            <x v="15"/>
            <x v="18"/>
            <x v="22"/>
            <x v="26"/>
            <x v="36"/>
            <x v="37"/>
            <x v="45"/>
            <x v="55"/>
            <x v="57"/>
            <x v="61"/>
            <x v="65"/>
            <x v="67"/>
            <x v="68"/>
            <x v="71"/>
            <x v="91"/>
            <x v="98"/>
            <x v="114"/>
            <x v="126"/>
            <x v="129"/>
            <x v="134"/>
            <x v="135"/>
            <x v="148"/>
            <x v="151"/>
            <x v="153"/>
            <x v="166"/>
            <x v="175"/>
            <x v="176"/>
            <x v="182"/>
            <x v="186"/>
            <x v="194"/>
            <x v="213"/>
            <x v="231"/>
            <x v="235"/>
            <x v="242"/>
            <x v="243"/>
            <x v="244"/>
            <x v="268"/>
            <x v="288"/>
            <x v="290"/>
            <x v="333"/>
            <x v="342"/>
            <x v="350"/>
            <x v="351"/>
            <x v="366"/>
            <x v="367"/>
            <x v="380"/>
            <x v="381"/>
            <x v="387"/>
          </reference>
        </references>
      </pivotArea>
    </format>
    <format dxfId="530">
      <pivotArea dataOnly="0" labelOnly="1" fieldPosition="0">
        <references count="1">
          <reference field="6" count="50">
            <x v="390"/>
            <x v="396"/>
            <x v="404"/>
            <x v="407"/>
            <x v="410"/>
            <x v="415"/>
            <x v="420"/>
            <x v="421"/>
            <x v="428"/>
            <x v="429"/>
            <x v="437"/>
            <x v="440"/>
            <x v="441"/>
            <x v="442"/>
            <x v="452"/>
            <x v="455"/>
            <x v="464"/>
            <x v="470"/>
            <x v="472"/>
            <x v="474"/>
            <x v="481"/>
            <x v="487"/>
            <x v="493"/>
            <x v="508"/>
            <x v="509"/>
            <x v="511"/>
            <x v="517"/>
            <x v="521"/>
            <x v="524"/>
            <x v="527"/>
            <x v="540"/>
            <x v="547"/>
            <x v="548"/>
            <x v="549"/>
            <x v="550"/>
            <x v="564"/>
            <x v="569"/>
            <x v="583"/>
            <x v="585"/>
            <x v="595"/>
            <x v="596"/>
            <x v="608"/>
            <x v="610"/>
            <x v="613"/>
            <x v="616"/>
            <x v="621"/>
            <x v="623"/>
            <x v="624"/>
            <x v="648"/>
            <x v="649"/>
          </reference>
        </references>
      </pivotArea>
    </format>
    <format dxfId="529">
      <pivotArea dataOnly="0" labelOnly="1" fieldPosition="0">
        <references count="1">
          <reference field="6" count="50">
            <x v="652"/>
            <x v="657"/>
            <x v="660"/>
            <x v="661"/>
            <x v="678"/>
            <x v="680"/>
            <x v="685"/>
            <x v="690"/>
            <x v="694"/>
            <x v="702"/>
            <x v="710"/>
            <x v="719"/>
            <x v="725"/>
            <x v="731"/>
            <x v="737"/>
            <x v="744"/>
            <x v="749"/>
            <x v="760"/>
            <x v="761"/>
            <x v="774"/>
            <x v="775"/>
            <x v="778"/>
            <x v="782"/>
            <x v="790"/>
            <x v="792"/>
            <x v="811"/>
            <x v="812"/>
            <x v="814"/>
            <x v="816"/>
            <x v="830"/>
            <x v="834"/>
            <x v="836"/>
            <x v="839"/>
            <x v="841"/>
            <x v="852"/>
            <x v="855"/>
            <x v="856"/>
            <x v="862"/>
            <x v="864"/>
            <x v="869"/>
            <x v="870"/>
            <x v="875"/>
            <x v="877"/>
            <x v="881"/>
            <x v="884"/>
            <x v="888"/>
            <x v="902"/>
            <x v="913"/>
            <x v="926"/>
            <x v="927"/>
          </reference>
        </references>
      </pivotArea>
    </format>
    <format dxfId="528">
      <pivotArea dataOnly="0" labelOnly="1" fieldPosition="0">
        <references count="1">
          <reference field="6" count="50">
            <x v="937"/>
            <x v="938"/>
            <x v="942"/>
            <x v="958"/>
            <x v="962"/>
            <x v="970"/>
            <x v="976"/>
            <x v="978"/>
            <x v="988"/>
            <x v="996"/>
            <x v="1001"/>
            <x v="1010"/>
            <x v="1012"/>
            <x v="1024"/>
            <x v="1030"/>
            <x v="1039"/>
            <x v="1041"/>
            <x v="1042"/>
            <x v="1051"/>
            <x v="1060"/>
            <x v="1063"/>
            <x v="1064"/>
            <x v="1069"/>
            <x v="1073"/>
            <x v="1079"/>
            <x v="1083"/>
            <x v="1097"/>
            <x v="1098"/>
            <x v="1106"/>
            <x v="1111"/>
            <x v="1116"/>
            <x v="1117"/>
            <x v="1120"/>
            <x v="1121"/>
            <x v="1122"/>
            <x v="1124"/>
            <x v="1129"/>
            <x v="1133"/>
            <x v="1136"/>
            <x v="1149"/>
            <x v="1156"/>
            <x v="1159"/>
            <x v="1163"/>
            <x v="1182"/>
            <x v="1187"/>
            <x v="1190"/>
            <x v="1191"/>
            <x v="1196"/>
            <x v="1197"/>
            <x v="1198"/>
          </reference>
        </references>
      </pivotArea>
    </format>
    <format dxfId="527">
      <pivotArea dataOnly="0" labelOnly="1" fieldPosition="0">
        <references count="1">
          <reference field="6" count="50">
            <x v="1203"/>
            <x v="1212"/>
            <x v="1223"/>
            <x v="1229"/>
            <x v="1234"/>
            <x v="1238"/>
            <x v="1243"/>
            <x v="1247"/>
            <x v="1248"/>
            <x v="1249"/>
            <x v="1250"/>
            <x v="1252"/>
            <x v="1255"/>
            <x v="1257"/>
            <x v="1260"/>
            <x v="1262"/>
            <x v="1264"/>
            <x v="1273"/>
            <x v="1275"/>
            <x v="1281"/>
            <x v="1282"/>
            <x v="1286"/>
            <x v="1288"/>
            <x v="1291"/>
            <x v="1297"/>
            <x v="1308"/>
            <x v="1322"/>
            <x v="1361"/>
            <x v="1364"/>
            <x v="1366"/>
            <x v="1369"/>
            <x v="1377"/>
            <x v="1381"/>
            <x v="1395"/>
            <x v="1414"/>
            <x v="1415"/>
            <x v="1419"/>
            <x v="1430"/>
            <x v="1441"/>
            <x v="1443"/>
            <x v="1445"/>
            <x v="1447"/>
            <x v="1448"/>
            <x v="1450"/>
            <x v="1456"/>
            <x v="1457"/>
            <x v="1479"/>
            <x v="1508"/>
            <x v="1527"/>
            <x v="1530"/>
          </reference>
        </references>
      </pivotArea>
    </format>
    <format dxfId="526">
      <pivotArea dataOnly="0" labelOnly="1" fieldPosition="0">
        <references count="1">
          <reference field="6" count="50">
            <x v="1545"/>
            <x v="1546"/>
            <x v="1549"/>
            <x v="1564"/>
            <x v="1567"/>
            <x v="1573"/>
            <x v="1585"/>
            <x v="1598"/>
            <x v="1605"/>
            <x v="1608"/>
            <x v="1627"/>
            <x v="1631"/>
            <x v="1656"/>
            <x v="1659"/>
            <x v="1668"/>
            <x v="1671"/>
            <x v="1689"/>
            <x v="1707"/>
            <x v="1715"/>
            <x v="1719"/>
            <x v="1730"/>
            <x v="1733"/>
            <x v="1735"/>
            <x v="1737"/>
            <x v="1740"/>
            <x v="1742"/>
            <x v="1744"/>
            <x v="1747"/>
            <x v="1754"/>
            <x v="1767"/>
            <x v="1772"/>
            <x v="1782"/>
            <x v="1794"/>
            <x v="1797"/>
            <x v="1798"/>
            <x v="1805"/>
            <x v="1808"/>
            <x v="1826"/>
            <x v="1830"/>
            <x v="1833"/>
            <x v="1835"/>
            <x v="1848"/>
            <x v="1849"/>
            <x v="1855"/>
            <x v="1856"/>
            <x v="1859"/>
            <x v="1860"/>
            <x v="1862"/>
            <x v="1873"/>
            <x v="1876"/>
          </reference>
        </references>
      </pivotArea>
    </format>
    <format dxfId="525">
      <pivotArea dataOnly="0" labelOnly="1" fieldPosition="0">
        <references count="1">
          <reference field="6" count="50">
            <x v="1889"/>
            <x v="1892"/>
            <x v="1896"/>
            <x v="1900"/>
            <x v="1910"/>
            <x v="1918"/>
            <x v="1919"/>
            <x v="1925"/>
            <x v="1944"/>
            <x v="1948"/>
            <x v="1951"/>
            <x v="1959"/>
            <x v="1968"/>
            <x v="1971"/>
            <x v="1994"/>
            <x v="1995"/>
            <x v="1998"/>
            <x v="2002"/>
            <x v="2005"/>
            <x v="2012"/>
            <x v="2015"/>
            <x v="2020"/>
            <x v="2021"/>
            <x v="2026"/>
            <x v="2028"/>
            <x v="2045"/>
            <x v="2046"/>
            <x v="2052"/>
            <x v="2054"/>
            <x v="2069"/>
            <x v="2070"/>
            <x v="2072"/>
            <x v="2085"/>
            <x v="2110"/>
            <x v="2127"/>
            <x v="2133"/>
            <x v="2140"/>
            <x v="2147"/>
            <x v="2164"/>
            <x v="2183"/>
            <x v="2185"/>
            <x v="2200"/>
            <x v="2201"/>
            <x v="2212"/>
            <x v="2219"/>
            <x v="2220"/>
            <x v="2229"/>
            <x v="2240"/>
            <x v="2246"/>
            <x v="2248"/>
          </reference>
        </references>
      </pivotArea>
    </format>
    <format dxfId="524">
      <pivotArea dataOnly="0" labelOnly="1" fieldPosition="0">
        <references count="1">
          <reference field="6" count="50">
            <x v="2249"/>
            <x v="2258"/>
            <x v="2259"/>
            <x v="2262"/>
            <x v="2278"/>
            <x v="2284"/>
            <x v="2291"/>
            <x v="2295"/>
            <x v="2297"/>
            <x v="2302"/>
            <x v="2305"/>
            <x v="2308"/>
            <x v="2328"/>
            <x v="2337"/>
            <x v="2342"/>
            <x v="2344"/>
            <x v="2345"/>
            <x v="2347"/>
            <x v="2364"/>
            <x v="2371"/>
            <x v="2379"/>
            <x v="2380"/>
            <x v="2388"/>
            <x v="2389"/>
            <x v="2390"/>
            <x v="2394"/>
            <x v="2411"/>
            <x v="2412"/>
            <x v="2428"/>
            <x v="2433"/>
            <x v="2439"/>
            <x v="2441"/>
            <x v="2444"/>
            <x v="2446"/>
            <x v="2448"/>
            <x v="2453"/>
            <x v="2454"/>
            <x v="2455"/>
            <x v="2463"/>
            <x v="2470"/>
            <x v="2472"/>
            <x v="2474"/>
            <x v="2475"/>
            <x v="2476"/>
            <x v="2478"/>
            <x v="2487"/>
            <x v="2489"/>
            <x v="2496"/>
            <x v="2498"/>
            <x v="2499"/>
          </reference>
        </references>
      </pivotArea>
    </format>
    <format dxfId="523">
      <pivotArea dataOnly="0" labelOnly="1" fieldPosition="0">
        <references count="1">
          <reference field="6" count="45">
            <x v="2500"/>
            <x v="2502"/>
            <x v="2512"/>
            <x v="2514"/>
            <x v="2518"/>
            <x v="2520"/>
            <x v="2523"/>
            <x v="2528"/>
            <x v="2535"/>
            <x v="2540"/>
            <x v="2542"/>
            <x v="2543"/>
            <x v="2561"/>
            <x v="2567"/>
            <x v="2568"/>
            <x v="2572"/>
            <x v="2573"/>
            <x v="2574"/>
            <x v="2581"/>
            <x v="2582"/>
            <x v="2586"/>
            <x v="2596"/>
            <x v="2598"/>
            <x v="2604"/>
            <x v="2606"/>
            <x v="2639"/>
            <x v="2645"/>
            <x v="2648"/>
            <x v="2650"/>
            <x v="2654"/>
            <x v="2658"/>
            <x v="2673"/>
            <x v="2678"/>
            <x v="2687"/>
            <x v="2689"/>
            <x v="2690"/>
            <x v="2694"/>
            <x v="2703"/>
            <x v="2704"/>
            <x v="2708"/>
            <x v="2711"/>
            <x v="2715"/>
            <x v="2721"/>
            <x v="2722"/>
            <x v="2723"/>
          </reference>
        </references>
      </pivotArea>
    </format>
    <format dxfId="522">
      <pivotArea dataOnly="0" labelOnly="1" fieldPosition="0">
        <references count="1">
          <reference field="6" count="50">
            <x v="0"/>
            <x v="10"/>
            <x v="12"/>
            <x v="15"/>
            <x v="18"/>
            <x v="22"/>
            <x v="24"/>
            <x v="26"/>
            <x v="30"/>
            <x v="31"/>
            <x v="36"/>
            <x v="37"/>
            <x v="39"/>
            <x v="45"/>
            <x v="46"/>
            <x v="55"/>
            <x v="57"/>
            <x v="61"/>
            <x v="62"/>
            <x v="65"/>
            <x v="67"/>
            <x v="68"/>
            <x v="71"/>
            <x v="76"/>
            <x v="85"/>
            <x v="91"/>
            <x v="98"/>
            <x v="114"/>
            <x v="119"/>
            <x v="122"/>
            <x v="126"/>
            <x v="127"/>
            <x v="129"/>
            <x v="134"/>
            <x v="135"/>
            <x v="139"/>
            <x v="148"/>
            <x v="151"/>
            <x v="153"/>
            <x v="166"/>
            <x v="168"/>
            <x v="175"/>
            <x v="176"/>
            <x v="182"/>
            <x v="186"/>
            <x v="189"/>
            <x v="194"/>
            <x v="197"/>
            <x v="207"/>
            <x v="208"/>
          </reference>
        </references>
      </pivotArea>
    </format>
    <format dxfId="521">
      <pivotArea dataOnly="0" labelOnly="1" fieldPosition="0">
        <references count="1">
          <reference field="6" count="50">
            <x v="213"/>
            <x v="214"/>
            <x v="217"/>
            <x v="224"/>
            <x v="231"/>
            <x v="235"/>
            <x v="242"/>
            <x v="243"/>
            <x v="244"/>
            <x v="268"/>
            <x v="277"/>
            <x v="288"/>
            <x v="290"/>
            <x v="313"/>
            <x v="333"/>
            <x v="342"/>
            <x v="350"/>
            <x v="351"/>
            <x v="352"/>
            <x v="358"/>
            <x v="366"/>
            <x v="367"/>
            <x v="370"/>
            <x v="380"/>
            <x v="381"/>
            <x v="387"/>
            <x v="389"/>
            <x v="390"/>
            <x v="396"/>
            <x v="404"/>
            <x v="407"/>
            <x v="410"/>
            <x v="415"/>
            <x v="420"/>
            <x v="421"/>
            <x v="428"/>
            <x v="429"/>
            <x v="432"/>
            <x v="437"/>
            <x v="440"/>
            <x v="441"/>
            <x v="442"/>
            <x v="445"/>
            <x v="452"/>
            <x v="455"/>
            <x v="464"/>
            <x v="470"/>
            <x v="472"/>
            <x v="474"/>
            <x v="481"/>
          </reference>
        </references>
      </pivotArea>
    </format>
    <format dxfId="520">
      <pivotArea dataOnly="0" labelOnly="1" fieldPosition="0">
        <references count="1">
          <reference field="6" count="50">
            <x v="483"/>
            <x v="486"/>
            <x v="487"/>
            <x v="488"/>
            <x v="493"/>
            <x v="508"/>
            <x v="509"/>
            <x v="511"/>
            <x v="517"/>
            <x v="521"/>
            <x v="524"/>
            <x v="527"/>
            <x v="528"/>
            <x v="540"/>
            <x v="546"/>
            <x v="547"/>
            <x v="548"/>
            <x v="549"/>
            <x v="550"/>
            <x v="559"/>
            <x v="560"/>
            <x v="564"/>
            <x v="569"/>
            <x v="583"/>
            <x v="585"/>
            <x v="590"/>
            <x v="593"/>
            <x v="595"/>
            <x v="596"/>
            <x v="608"/>
            <x v="610"/>
            <x v="613"/>
            <x v="615"/>
            <x v="616"/>
            <x v="619"/>
            <x v="620"/>
            <x v="621"/>
            <x v="623"/>
            <x v="624"/>
            <x v="629"/>
            <x v="639"/>
            <x v="643"/>
            <x v="648"/>
            <x v="649"/>
            <x v="652"/>
            <x v="657"/>
            <x v="659"/>
            <x v="660"/>
            <x v="661"/>
            <x v="663"/>
          </reference>
        </references>
      </pivotArea>
    </format>
    <format dxfId="519">
      <pivotArea dataOnly="0" labelOnly="1" fieldPosition="0">
        <references count="1">
          <reference field="6" count="50">
            <x v="666"/>
            <x v="675"/>
            <x v="678"/>
            <x v="680"/>
            <x v="682"/>
            <x v="685"/>
            <x v="690"/>
            <x v="693"/>
            <x v="694"/>
            <x v="702"/>
            <x v="710"/>
            <x v="719"/>
            <x v="725"/>
            <x v="731"/>
            <x v="737"/>
            <x v="744"/>
            <x v="749"/>
            <x v="753"/>
            <x v="754"/>
            <x v="760"/>
            <x v="761"/>
            <x v="773"/>
            <x v="774"/>
            <x v="775"/>
            <x v="778"/>
            <x v="782"/>
            <x v="790"/>
            <x v="792"/>
            <x v="798"/>
            <x v="804"/>
            <x v="807"/>
            <x v="811"/>
            <x v="812"/>
            <x v="814"/>
            <x v="815"/>
            <x v="816"/>
            <x v="822"/>
            <x v="823"/>
            <x v="830"/>
            <x v="833"/>
            <x v="834"/>
            <x v="836"/>
            <x v="839"/>
            <x v="841"/>
            <x v="845"/>
            <x v="848"/>
            <x v="852"/>
            <x v="855"/>
            <x v="856"/>
            <x v="862"/>
          </reference>
        </references>
      </pivotArea>
    </format>
    <format dxfId="518">
      <pivotArea dataOnly="0" labelOnly="1" fieldPosition="0">
        <references count="1">
          <reference field="6" count="50">
            <x v="863"/>
            <x v="864"/>
            <x v="869"/>
            <x v="870"/>
            <x v="875"/>
            <x v="877"/>
            <x v="881"/>
            <x v="884"/>
            <x v="888"/>
            <x v="900"/>
            <x v="902"/>
            <x v="913"/>
            <x v="926"/>
            <x v="927"/>
            <x v="929"/>
            <x v="937"/>
            <x v="938"/>
            <x v="942"/>
            <x v="949"/>
            <x v="957"/>
            <x v="958"/>
            <x v="962"/>
            <x v="970"/>
            <x v="972"/>
            <x v="976"/>
            <x v="978"/>
            <x v="988"/>
            <x v="989"/>
            <x v="990"/>
            <x v="994"/>
            <x v="996"/>
            <x v="1001"/>
            <x v="1002"/>
            <x v="1005"/>
            <x v="1007"/>
            <x v="1010"/>
            <x v="1012"/>
            <x v="1022"/>
            <x v="1024"/>
            <x v="1030"/>
            <x v="1039"/>
            <x v="1041"/>
            <x v="1042"/>
            <x v="1044"/>
            <x v="1051"/>
            <x v="1054"/>
            <x v="1056"/>
            <x v="1060"/>
            <x v="1063"/>
            <x v="1064"/>
          </reference>
        </references>
      </pivotArea>
    </format>
    <format dxfId="517">
      <pivotArea dataOnly="0" labelOnly="1" fieldPosition="0">
        <references count="1">
          <reference field="6" count="50">
            <x v="1069"/>
            <x v="1073"/>
            <x v="1079"/>
            <x v="1083"/>
            <x v="1097"/>
            <x v="1098"/>
            <x v="1100"/>
            <x v="1106"/>
            <x v="1111"/>
            <x v="1116"/>
            <x v="1117"/>
            <x v="1120"/>
            <x v="1121"/>
            <x v="1122"/>
            <x v="1123"/>
            <x v="1124"/>
            <x v="1129"/>
            <x v="1133"/>
            <x v="1135"/>
            <x v="1136"/>
            <x v="1149"/>
            <x v="1156"/>
            <x v="1158"/>
            <x v="1159"/>
            <x v="1163"/>
            <x v="1167"/>
            <x v="1181"/>
            <x v="1182"/>
            <x v="1187"/>
            <x v="1190"/>
            <x v="1191"/>
            <x v="1193"/>
            <x v="1196"/>
            <x v="1197"/>
            <x v="1198"/>
            <x v="1203"/>
            <x v="1212"/>
            <x v="1223"/>
            <x v="1229"/>
            <x v="1234"/>
            <x v="1238"/>
            <x v="1241"/>
            <x v="1243"/>
            <x v="1247"/>
            <x v="1248"/>
            <x v="1249"/>
            <x v="1250"/>
            <x v="1252"/>
            <x v="1255"/>
            <x v="1257"/>
          </reference>
        </references>
      </pivotArea>
    </format>
    <format dxfId="516">
      <pivotArea dataOnly="0" labelOnly="1" fieldPosition="0">
        <references count="1">
          <reference field="6" count="50">
            <x v="1260"/>
            <x v="1262"/>
            <x v="1264"/>
            <x v="1272"/>
            <x v="1273"/>
            <x v="1275"/>
            <x v="1281"/>
            <x v="1282"/>
            <x v="1286"/>
            <x v="1287"/>
            <x v="1288"/>
            <x v="1291"/>
            <x v="1297"/>
            <x v="1305"/>
            <x v="1306"/>
            <x v="1308"/>
            <x v="1309"/>
            <x v="1313"/>
            <x v="1316"/>
            <x v="1322"/>
            <x v="1328"/>
            <x v="1343"/>
            <x v="1345"/>
            <x v="1361"/>
            <x v="1363"/>
            <x v="1364"/>
            <x v="1366"/>
            <x v="1369"/>
            <x v="1370"/>
            <x v="1377"/>
            <x v="1381"/>
            <x v="1384"/>
            <x v="1387"/>
            <x v="1391"/>
            <x v="1395"/>
            <x v="1398"/>
            <x v="1400"/>
            <x v="1414"/>
            <x v="1415"/>
            <x v="1419"/>
            <x v="1430"/>
            <x v="1431"/>
            <x v="1441"/>
            <x v="1443"/>
            <x v="1445"/>
            <x v="1447"/>
            <x v="1448"/>
            <x v="1450"/>
            <x v="1453"/>
            <x v="1456"/>
          </reference>
        </references>
      </pivotArea>
    </format>
    <format dxfId="515">
      <pivotArea dataOnly="0" labelOnly="1" fieldPosition="0">
        <references count="1">
          <reference field="6" count="50">
            <x v="1457"/>
            <x v="1479"/>
            <x v="1482"/>
            <x v="1504"/>
            <x v="1508"/>
            <x v="1514"/>
            <x v="1517"/>
            <x v="1527"/>
            <x v="1529"/>
            <x v="1530"/>
            <x v="1545"/>
            <x v="1546"/>
            <x v="1549"/>
            <x v="1564"/>
            <x v="1567"/>
            <x v="1573"/>
            <x v="1585"/>
            <x v="1589"/>
            <x v="1598"/>
            <x v="1605"/>
            <x v="1608"/>
            <x v="1611"/>
            <x v="1614"/>
            <x v="1617"/>
            <x v="1620"/>
            <x v="1627"/>
            <x v="1629"/>
            <x v="1631"/>
            <x v="1656"/>
            <x v="1659"/>
            <x v="1668"/>
            <x v="1671"/>
            <x v="1682"/>
            <x v="1684"/>
            <x v="1688"/>
            <x v="1689"/>
            <x v="1707"/>
            <x v="1715"/>
            <x v="1719"/>
            <x v="1730"/>
            <x v="1733"/>
            <x v="1735"/>
            <x v="1737"/>
            <x v="1738"/>
            <x v="1740"/>
            <x v="1742"/>
            <x v="1744"/>
            <x v="1747"/>
            <x v="1754"/>
            <x v="1767"/>
          </reference>
        </references>
      </pivotArea>
    </format>
    <format dxfId="514">
      <pivotArea dataOnly="0" labelOnly="1" fieldPosition="0">
        <references count="1">
          <reference field="6" count="50">
            <x v="1772"/>
            <x v="1782"/>
            <x v="1788"/>
            <x v="1794"/>
            <x v="1797"/>
            <x v="1798"/>
            <x v="1802"/>
            <x v="1805"/>
            <x v="1808"/>
            <x v="1809"/>
            <x v="1826"/>
            <x v="1830"/>
            <x v="1833"/>
            <x v="1835"/>
            <x v="1848"/>
            <x v="1849"/>
            <x v="1855"/>
            <x v="1856"/>
            <x v="1859"/>
            <x v="1860"/>
            <x v="1862"/>
            <x v="1873"/>
            <x v="1876"/>
            <x v="1880"/>
            <x v="1889"/>
            <x v="1892"/>
            <x v="1896"/>
            <x v="1900"/>
            <x v="1910"/>
            <x v="1918"/>
            <x v="1919"/>
            <x v="1921"/>
            <x v="1925"/>
            <x v="1944"/>
            <x v="1948"/>
            <x v="1951"/>
            <x v="1959"/>
            <x v="1968"/>
            <x v="1971"/>
            <x v="1973"/>
            <x v="1994"/>
            <x v="1995"/>
            <x v="1998"/>
            <x v="2002"/>
            <x v="2005"/>
            <x v="2012"/>
            <x v="2015"/>
            <x v="2020"/>
            <x v="2021"/>
            <x v="2026"/>
          </reference>
        </references>
      </pivotArea>
    </format>
    <format dxfId="513">
      <pivotArea dataOnly="0" labelOnly="1" fieldPosition="0">
        <references count="1">
          <reference field="6" count="50">
            <x v="2028"/>
            <x v="2045"/>
            <x v="2046"/>
            <x v="2052"/>
            <x v="2054"/>
            <x v="2069"/>
            <x v="2070"/>
            <x v="2072"/>
            <x v="2085"/>
            <x v="2110"/>
            <x v="2127"/>
            <x v="2131"/>
            <x v="2132"/>
            <x v="2133"/>
            <x v="2140"/>
            <x v="2147"/>
            <x v="2153"/>
            <x v="2154"/>
            <x v="2155"/>
            <x v="2164"/>
            <x v="2183"/>
            <x v="2185"/>
            <x v="2187"/>
            <x v="2191"/>
            <x v="2200"/>
            <x v="2201"/>
            <x v="2207"/>
            <x v="2211"/>
            <x v="2212"/>
            <x v="2214"/>
            <x v="2219"/>
            <x v="2220"/>
            <x v="2229"/>
            <x v="2240"/>
            <x v="2246"/>
            <x v="2248"/>
            <x v="2249"/>
            <x v="2250"/>
            <x v="2257"/>
            <x v="2258"/>
            <x v="2259"/>
            <x v="2262"/>
            <x v="2275"/>
            <x v="2278"/>
            <x v="2284"/>
            <x v="2291"/>
            <x v="2295"/>
            <x v="2297"/>
            <x v="2300"/>
            <x v="2302"/>
          </reference>
        </references>
      </pivotArea>
    </format>
    <format dxfId="512">
      <pivotArea dataOnly="0" labelOnly="1" fieldPosition="0">
        <references count="1">
          <reference field="6" count="50">
            <x v="2303"/>
            <x v="2305"/>
            <x v="2308"/>
            <x v="2322"/>
            <x v="2328"/>
            <x v="2337"/>
            <x v="2339"/>
            <x v="2340"/>
            <x v="2342"/>
            <x v="2344"/>
            <x v="2345"/>
            <x v="2347"/>
            <x v="2349"/>
            <x v="2352"/>
            <x v="2364"/>
            <x v="2369"/>
            <x v="2371"/>
            <x v="2379"/>
            <x v="2380"/>
            <x v="2383"/>
            <x v="2385"/>
            <x v="2388"/>
            <x v="2389"/>
            <x v="2390"/>
            <x v="2392"/>
            <x v="2394"/>
            <x v="2399"/>
            <x v="2400"/>
            <x v="2403"/>
            <x v="2407"/>
            <x v="2409"/>
            <x v="2411"/>
            <x v="2412"/>
            <x v="2423"/>
            <x v="2428"/>
            <x v="2433"/>
            <x v="2439"/>
            <x v="2441"/>
            <x v="2444"/>
            <x v="2446"/>
            <x v="2447"/>
            <x v="2448"/>
            <x v="2451"/>
            <x v="2452"/>
            <x v="2453"/>
            <x v="2454"/>
            <x v="2455"/>
            <x v="2463"/>
            <x v="2470"/>
            <x v="2472"/>
          </reference>
        </references>
      </pivotArea>
    </format>
    <format dxfId="511">
      <pivotArea dataOnly="0" labelOnly="1" fieldPosition="0">
        <references count="1">
          <reference field="6" count="50">
            <x v="2474"/>
            <x v="2475"/>
            <x v="2476"/>
            <x v="2478"/>
            <x v="2487"/>
            <x v="2489"/>
            <x v="2495"/>
            <x v="2496"/>
            <x v="2498"/>
            <x v="2499"/>
            <x v="2500"/>
            <x v="2502"/>
            <x v="2512"/>
            <x v="2514"/>
            <x v="2518"/>
            <x v="2520"/>
            <x v="2522"/>
            <x v="2523"/>
            <x v="2528"/>
            <x v="2531"/>
            <x v="2535"/>
            <x v="2538"/>
            <x v="2540"/>
            <x v="2542"/>
            <x v="2543"/>
            <x v="2552"/>
            <x v="2554"/>
            <x v="2557"/>
            <x v="2559"/>
            <x v="2561"/>
            <x v="2567"/>
            <x v="2568"/>
            <x v="2572"/>
            <x v="2573"/>
            <x v="2574"/>
            <x v="2579"/>
            <x v="2581"/>
            <x v="2582"/>
            <x v="2586"/>
            <x v="2588"/>
            <x v="2590"/>
            <x v="2591"/>
            <x v="2592"/>
            <x v="2596"/>
            <x v="2598"/>
            <x v="2602"/>
            <x v="2604"/>
            <x v="2606"/>
            <x v="2610"/>
            <x v="2629"/>
          </reference>
        </references>
      </pivotArea>
    </format>
    <format dxfId="510">
      <pivotArea dataOnly="0" labelOnly="1" fieldPosition="0">
        <references count="1">
          <reference field="6" count="27">
            <x v="2631"/>
            <x v="2639"/>
            <x v="2640"/>
            <x v="2645"/>
            <x v="2648"/>
            <x v="2649"/>
            <x v="2650"/>
            <x v="2654"/>
            <x v="2658"/>
            <x v="2659"/>
            <x v="2673"/>
            <x v="2678"/>
            <x v="2687"/>
            <x v="2689"/>
            <x v="2690"/>
            <x v="2694"/>
            <x v="2703"/>
            <x v="2704"/>
            <x v="2708"/>
            <x v="2711"/>
            <x v="2715"/>
            <x v="2719"/>
            <x v="2720"/>
            <x v="2721"/>
            <x v="2722"/>
            <x v="2723"/>
            <x v="2727"/>
          </reference>
        </references>
      </pivotArea>
    </format>
    <format dxfId="509">
      <pivotArea dataOnly="0" labelOnly="1" fieldPosition="0">
        <references count="1">
          <reference field="6" count="50">
            <x v="0"/>
            <x v="12"/>
            <x v="15"/>
            <x v="18"/>
            <x v="22"/>
            <x v="26"/>
            <x v="36"/>
            <x v="37"/>
            <x v="45"/>
            <x v="55"/>
            <x v="57"/>
            <x v="61"/>
            <x v="65"/>
            <x v="67"/>
            <x v="68"/>
            <x v="71"/>
            <x v="91"/>
            <x v="98"/>
            <x v="114"/>
            <x v="126"/>
            <x v="129"/>
            <x v="134"/>
            <x v="135"/>
            <x v="148"/>
            <x v="151"/>
            <x v="153"/>
            <x v="166"/>
            <x v="175"/>
            <x v="176"/>
            <x v="182"/>
            <x v="186"/>
            <x v="194"/>
            <x v="213"/>
            <x v="231"/>
            <x v="235"/>
            <x v="242"/>
            <x v="243"/>
            <x v="244"/>
            <x v="268"/>
            <x v="288"/>
            <x v="290"/>
            <x v="333"/>
            <x v="342"/>
            <x v="350"/>
            <x v="351"/>
            <x v="366"/>
            <x v="367"/>
            <x v="380"/>
            <x v="381"/>
            <x v="387"/>
          </reference>
        </references>
      </pivotArea>
    </format>
    <format dxfId="508">
      <pivotArea dataOnly="0" labelOnly="1" fieldPosition="0">
        <references count="1">
          <reference field="6" count="50">
            <x v="390"/>
            <x v="396"/>
            <x v="404"/>
            <x v="407"/>
            <x v="410"/>
            <x v="415"/>
            <x v="420"/>
            <x v="421"/>
            <x v="428"/>
            <x v="429"/>
            <x v="437"/>
            <x v="440"/>
            <x v="441"/>
            <x v="442"/>
            <x v="452"/>
            <x v="455"/>
            <x v="464"/>
            <x v="470"/>
            <x v="472"/>
            <x v="474"/>
            <x v="481"/>
            <x v="487"/>
            <x v="493"/>
            <x v="508"/>
            <x v="509"/>
            <x v="511"/>
            <x v="517"/>
            <x v="521"/>
            <x v="524"/>
            <x v="527"/>
            <x v="540"/>
            <x v="547"/>
            <x v="548"/>
            <x v="549"/>
            <x v="550"/>
            <x v="564"/>
            <x v="569"/>
            <x v="583"/>
            <x v="585"/>
            <x v="595"/>
            <x v="596"/>
            <x v="608"/>
            <x v="610"/>
            <x v="613"/>
            <x v="616"/>
            <x v="621"/>
            <x v="623"/>
            <x v="624"/>
            <x v="648"/>
            <x v="649"/>
          </reference>
        </references>
      </pivotArea>
    </format>
    <format dxfId="507">
      <pivotArea dataOnly="0" labelOnly="1" fieldPosition="0">
        <references count="1">
          <reference field="6" count="50">
            <x v="652"/>
            <x v="657"/>
            <x v="660"/>
            <x v="661"/>
            <x v="678"/>
            <x v="680"/>
            <x v="685"/>
            <x v="690"/>
            <x v="694"/>
            <x v="702"/>
            <x v="710"/>
            <x v="719"/>
            <x v="725"/>
            <x v="731"/>
            <x v="737"/>
            <x v="744"/>
            <x v="749"/>
            <x v="760"/>
            <x v="761"/>
            <x v="774"/>
            <x v="775"/>
            <x v="778"/>
            <x v="782"/>
            <x v="790"/>
            <x v="792"/>
            <x v="811"/>
            <x v="812"/>
            <x v="814"/>
            <x v="816"/>
            <x v="830"/>
            <x v="834"/>
            <x v="836"/>
            <x v="839"/>
            <x v="841"/>
            <x v="852"/>
            <x v="855"/>
            <x v="856"/>
            <x v="862"/>
            <x v="864"/>
            <x v="869"/>
            <x v="870"/>
            <x v="875"/>
            <x v="877"/>
            <x v="881"/>
            <x v="884"/>
            <x v="888"/>
            <x v="902"/>
            <x v="913"/>
            <x v="926"/>
            <x v="927"/>
          </reference>
        </references>
      </pivotArea>
    </format>
    <format dxfId="506">
      <pivotArea dataOnly="0" labelOnly="1" fieldPosition="0">
        <references count="1">
          <reference field="6" count="50">
            <x v="937"/>
            <x v="938"/>
            <x v="942"/>
            <x v="958"/>
            <x v="962"/>
            <x v="970"/>
            <x v="976"/>
            <x v="978"/>
            <x v="988"/>
            <x v="996"/>
            <x v="1001"/>
            <x v="1010"/>
            <x v="1012"/>
            <x v="1024"/>
            <x v="1030"/>
            <x v="1039"/>
            <x v="1041"/>
            <x v="1042"/>
            <x v="1051"/>
            <x v="1060"/>
            <x v="1063"/>
            <x v="1064"/>
            <x v="1069"/>
            <x v="1073"/>
            <x v="1079"/>
            <x v="1083"/>
            <x v="1097"/>
            <x v="1098"/>
            <x v="1106"/>
            <x v="1111"/>
            <x v="1116"/>
            <x v="1117"/>
            <x v="1120"/>
            <x v="1121"/>
            <x v="1122"/>
            <x v="1124"/>
            <x v="1129"/>
            <x v="1133"/>
            <x v="1136"/>
            <x v="1149"/>
            <x v="1156"/>
            <x v="1159"/>
            <x v="1163"/>
            <x v="1182"/>
            <x v="1187"/>
            <x v="1190"/>
            <x v="1191"/>
            <x v="1196"/>
            <x v="1197"/>
            <x v="1198"/>
          </reference>
        </references>
      </pivotArea>
    </format>
    <format dxfId="505">
      <pivotArea dataOnly="0" labelOnly="1" fieldPosition="0">
        <references count="1">
          <reference field="6" count="50">
            <x v="1203"/>
            <x v="1212"/>
            <x v="1223"/>
            <x v="1229"/>
            <x v="1234"/>
            <x v="1238"/>
            <x v="1243"/>
            <x v="1247"/>
            <x v="1248"/>
            <x v="1249"/>
            <x v="1250"/>
            <x v="1252"/>
            <x v="1255"/>
            <x v="1257"/>
            <x v="1260"/>
            <x v="1262"/>
            <x v="1264"/>
            <x v="1273"/>
            <x v="1275"/>
            <x v="1281"/>
            <x v="1282"/>
            <x v="1286"/>
            <x v="1288"/>
            <x v="1291"/>
            <x v="1297"/>
            <x v="1308"/>
            <x v="1322"/>
            <x v="1361"/>
            <x v="1364"/>
            <x v="1366"/>
            <x v="1369"/>
            <x v="1377"/>
            <x v="1381"/>
            <x v="1395"/>
            <x v="1414"/>
            <x v="1415"/>
            <x v="1419"/>
            <x v="1430"/>
            <x v="1441"/>
            <x v="1443"/>
            <x v="1445"/>
            <x v="1447"/>
            <x v="1448"/>
            <x v="1450"/>
            <x v="1456"/>
            <x v="1457"/>
            <x v="1479"/>
            <x v="1508"/>
            <x v="1527"/>
            <x v="1530"/>
          </reference>
        </references>
      </pivotArea>
    </format>
    <format dxfId="504">
      <pivotArea dataOnly="0" labelOnly="1" fieldPosition="0">
        <references count="1">
          <reference field="6" count="50">
            <x v="1545"/>
            <x v="1546"/>
            <x v="1549"/>
            <x v="1564"/>
            <x v="1573"/>
            <x v="1585"/>
            <x v="1598"/>
            <x v="1605"/>
            <x v="1608"/>
            <x v="1627"/>
            <x v="1631"/>
            <x v="1656"/>
            <x v="1659"/>
            <x v="1668"/>
            <x v="1671"/>
            <x v="1689"/>
            <x v="1707"/>
            <x v="1715"/>
            <x v="1719"/>
            <x v="1730"/>
            <x v="1733"/>
            <x v="1735"/>
            <x v="1737"/>
            <x v="1740"/>
            <x v="1742"/>
            <x v="1744"/>
            <x v="1747"/>
            <x v="1754"/>
            <x v="1767"/>
            <x v="1772"/>
            <x v="1782"/>
            <x v="1794"/>
            <x v="1797"/>
            <x v="1798"/>
            <x v="1805"/>
            <x v="1808"/>
            <x v="1826"/>
            <x v="1830"/>
            <x v="1833"/>
            <x v="1835"/>
            <x v="1848"/>
            <x v="1849"/>
            <x v="1855"/>
            <x v="1856"/>
            <x v="1859"/>
            <x v="1860"/>
            <x v="1862"/>
            <x v="1873"/>
            <x v="1876"/>
            <x v="1889"/>
          </reference>
        </references>
      </pivotArea>
    </format>
    <format dxfId="503">
      <pivotArea dataOnly="0" labelOnly="1" fieldPosition="0">
        <references count="1">
          <reference field="6" count="50">
            <x v="1892"/>
            <x v="1896"/>
            <x v="1900"/>
            <x v="1910"/>
            <x v="1918"/>
            <x v="1919"/>
            <x v="1925"/>
            <x v="1944"/>
            <x v="1948"/>
            <x v="1951"/>
            <x v="1959"/>
            <x v="1968"/>
            <x v="1971"/>
            <x v="1994"/>
            <x v="1995"/>
            <x v="1998"/>
            <x v="2002"/>
            <x v="2005"/>
            <x v="2012"/>
            <x v="2015"/>
            <x v="2020"/>
            <x v="2021"/>
            <x v="2026"/>
            <x v="2028"/>
            <x v="2045"/>
            <x v="2046"/>
            <x v="2052"/>
            <x v="2054"/>
            <x v="2069"/>
            <x v="2070"/>
            <x v="2072"/>
            <x v="2085"/>
            <x v="2110"/>
            <x v="2127"/>
            <x v="2133"/>
            <x v="2140"/>
            <x v="2147"/>
            <x v="2164"/>
            <x v="2183"/>
            <x v="2185"/>
            <x v="2200"/>
            <x v="2201"/>
            <x v="2212"/>
            <x v="2219"/>
            <x v="2220"/>
            <x v="2229"/>
            <x v="2240"/>
            <x v="2246"/>
            <x v="2248"/>
            <x v="2249"/>
          </reference>
        </references>
      </pivotArea>
    </format>
    <format dxfId="502">
      <pivotArea dataOnly="0" labelOnly="1" fieldPosition="0">
        <references count="1">
          <reference field="6" count="50">
            <x v="2258"/>
            <x v="2259"/>
            <x v="2262"/>
            <x v="2278"/>
            <x v="2284"/>
            <x v="2291"/>
            <x v="2295"/>
            <x v="2297"/>
            <x v="2302"/>
            <x v="2305"/>
            <x v="2308"/>
            <x v="2328"/>
            <x v="2337"/>
            <x v="2342"/>
            <x v="2344"/>
            <x v="2345"/>
            <x v="2347"/>
            <x v="2364"/>
            <x v="2371"/>
            <x v="2379"/>
            <x v="2380"/>
            <x v="2388"/>
            <x v="2389"/>
            <x v="2390"/>
            <x v="2394"/>
            <x v="2411"/>
            <x v="2412"/>
            <x v="2428"/>
            <x v="2433"/>
            <x v="2439"/>
            <x v="2441"/>
            <x v="2444"/>
            <x v="2446"/>
            <x v="2448"/>
            <x v="2453"/>
            <x v="2454"/>
            <x v="2455"/>
            <x v="2463"/>
            <x v="2470"/>
            <x v="2472"/>
            <x v="2474"/>
            <x v="2475"/>
            <x v="2476"/>
            <x v="2478"/>
            <x v="2487"/>
            <x v="2489"/>
            <x v="2496"/>
            <x v="2498"/>
            <x v="2499"/>
            <x v="2500"/>
          </reference>
        </references>
      </pivotArea>
    </format>
    <format dxfId="501">
      <pivotArea dataOnly="0" labelOnly="1" fieldPosition="0">
        <references count="1">
          <reference field="6" count="44">
            <x v="2502"/>
            <x v="2512"/>
            <x v="2514"/>
            <x v="2518"/>
            <x v="2520"/>
            <x v="2523"/>
            <x v="2528"/>
            <x v="2535"/>
            <x v="2540"/>
            <x v="2542"/>
            <x v="2543"/>
            <x v="2561"/>
            <x v="2567"/>
            <x v="2568"/>
            <x v="2572"/>
            <x v="2573"/>
            <x v="2574"/>
            <x v="2581"/>
            <x v="2582"/>
            <x v="2586"/>
            <x v="2596"/>
            <x v="2598"/>
            <x v="2604"/>
            <x v="2606"/>
            <x v="2639"/>
            <x v="2645"/>
            <x v="2648"/>
            <x v="2650"/>
            <x v="2654"/>
            <x v="2658"/>
            <x v="2673"/>
            <x v="2678"/>
            <x v="2687"/>
            <x v="2689"/>
            <x v="2690"/>
            <x v="2694"/>
            <x v="2703"/>
            <x v="2704"/>
            <x v="2708"/>
            <x v="2711"/>
            <x v="2715"/>
            <x v="2721"/>
            <x v="2722"/>
            <x v="2723"/>
          </reference>
        </references>
      </pivotArea>
    </format>
    <format dxfId="500">
      <pivotArea dataOnly="0" labelOnly="1" fieldPosition="0">
        <references count="1">
          <reference field="6" count="50">
            <x v="0"/>
            <x v="6"/>
            <x v="12"/>
            <x v="15"/>
            <x v="18"/>
            <x v="20"/>
            <x v="22"/>
            <x v="26"/>
            <x v="34"/>
            <x v="36"/>
            <x v="37"/>
            <x v="45"/>
            <x v="53"/>
            <x v="55"/>
            <x v="57"/>
            <x v="61"/>
            <x v="65"/>
            <x v="67"/>
            <x v="68"/>
            <x v="71"/>
            <x v="91"/>
            <x v="98"/>
            <x v="109"/>
            <x v="114"/>
            <x v="120"/>
            <x v="126"/>
            <x v="129"/>
            <x v="134"/>
            <x v="135"/>
            <x v="143"/>
            <x v="146"/>
            <x v="148"/>
            <x v="151"/>
            <x v="153"/>
            <x v="158"/>
            <x v="163"/>
            <x v="166"/>
            <x v="175"/>
            <x v="176"/>
            <x v="180"/>
            <x v="182"/>
            <x v="186"/>
            <x v="194"/>
            <x v="208"/>
            <x v="213"/>
            <x v="218"/>
            <x v="230"/>
            <x v="231"/>
            <x v="235"/>
            <x v="242"/>
          </reference>
        </references>
      </pivotArea>
    </format>
    <format dxfId="499">
      <pivotArea dataOnly="0" labelOnly="1" fieldPosition="0">
        <references count="1">
          <reference field="6" count="50">
            <x v="243"/>
            <x v="244"/>
            <x v="249"/>
            <x v="268"/>
            <x v="277"/>
            <x v="288"/>
            <x v="290"/>
            <x v="301"/>
            <x v="303"/>
            <x v="320"/>
            <x v="333"/>
            <x v="337"/>
            <x v="339"/>
            <x v="342"/>
            <x v="347"/>
            <x v="350"/>
            <x v="351"/>
            <x v="366"/>
            <x v="367"/>
            <x v="368"/>
            <x v="380"/>
            <x v="381"/>
            <x v="387"/>
            <x v="390"/>
            <x v="396"/>
            <x v="398"/>
            <x v="404"/>
            <x v="407"/>
            <x v="410"/>
            <x v="414"/>
            <x v="415"/>
            <x v="420"/>
            <x v="421"/>
            <x v="427"/>
            <x v="428"/>
            <x v="429"/>
            <x v="437"/>
            <x v="440"/>
            <x v="441"/>
            <x v="442"/>
            <x v="446"/>
            <x v="452"/>
            <x v="455"/>
            <x v="464"/>
            <x v="466"/>
            <x v="470"/>
            <x v="472"/>
            <x v="473"/>
            <x v="474"/>
            <x v="479"/>
          </reference>
        </references>
      </pivotArea>
    </format>
    <format dxfId="498">
      <pivotArea dataOnly="0" labelOnly="1" fieldPosition="0">
        <references count="1">
          <reference field="6" count="50">
            <x v="481"/>
            <x v="486"/>
            <x v="487"/>
            <x v="491"/>
            <x v="493"/>
            <x v="508"/>
            <x v="509"/>
            <x v="511"/>
            <x v="517"/>
            <x v="521"/>
            <x v="524"/>
            <x v="527"/>
            <x v="540"/>
            <x v="542"/>
            <x v="547"/>
            <x v="548"/>
            <x v="549"/>
            <x v="550"/>
            <x v="553"/>
            <x v="554"/>
            <x v="562"/>
            <x v="564"/>
            <x v="569"/>
            <x v="574"/>
            <x v="583"/>
            <x v="585"/>
            <x v="587"/>
            <x v="588"/>
            <x v="595"/>
            <x v="596"/>
            <x v="598"/>
            <x v="599"/>
            <x v="605"/>
            <x v="608"/>
            <x v="610"/>
            <x v="613"/>
            <x v="616"/>
            <x v="617"/>
            <x v="621"/>
            <x v="623"/>
            <x v="624"/>
            <x v="626"/>
            <x v="627"/>
            <x v="636"/>
            <x v="648"/>
            <x v="649"/>
            <x v="652"/>
            <x v="653"/>
            <x v="657"/>
            <x v="660"/>
          </reference>
        </references>
      </pivotArea>
    </format>
    <format dxfId="497">
      <pivotArea dataOnly="0" labelOnly="1" fieldPosition="0">
        <references count="1">
          <reference field="6" count="50">
            <x v="661"/>
            <x v="662"/>
            <x v="666"/>
            <x v="672"/>
            <x v="678"/>
            <x v="680"/>
            <x v="685"/>
            <x v="690"/>
            <x v="694"/>
            <x v="698"/>
            <x v="702"/>
            <x v="703"/>
            <x v="708"/>
            <x v="709"/>
            <x v="710"/>
            <x v="714"/>
            <x v="719"/>
            <x v="722"/>
            <x v="725"/>
            <x v="731"/>
            <x v="737"/>
            <x v="743"/>
            <x v="744"/>
            <x v="749"/>
            <x v="753"/>
            <x v="756"/>
            <x v="760"/>
            <x v="761"/>
            <x v="762"/>
            <x v="774"/>
            <x v="775"/>
            <x v="778"/>
            <x v="782"/>
            <x v="784"/>
            <x v="790"/>
            <x v="792"/>
            <x v="794"/>
            <x v="803"/>
            <x v="804"/>
            <x v="806"/>
            <x v="811"/>
            <x v="812"/>
            <x v="814"/>
            <x v="816"/>
            <x v="819"/>
            <x v="828"/>
            <x v="830"/>
            <x v="834"/>
            <x v="836"/>
            <x v="839"/>
          </reference>
        </references>
      </pivotArea>
    </format>
    <format dxfId="496">
      <pivotArea dataOnly="0" labelOnly="1" fieldPosition="0">
        <references count="1">
          <reference field="6" count="50">
            <x v="841"/>
            <x v="852"/>
            <x v="854"/>
            <x v="855"/>
            <x v="856"/>
            <x v="862"/>
            <x v="863"/>
            <x v="864"/>
            <x v="867"/>
            <x v="869"/>
            <x v="870"/>
            <x v="875"/>
            <x v="877"/>
            <x v="879"/>
            <x v="881"/>
            <x v="884"/>
            <x v="888"/>
            <x v="902"/>
            <x v="904"/>
            <x v="913"/>
            <x v="914"/>
            <x v="926"/>
            <x v="927"/>
            <x v="937"/>
            <x v="938"/>
            <x v="940"/>
            <x v="942"/>
            <x v="948"/>
            <x v="953"/>
            <x v="958"/>
            <x v="962"/>
            <x v="965"/>
            <x v="970"/>
            <x v="971"/>
            <x v="976"/>
            <x v="978"/>
            <x v="988"/>
            <x v="996"/>
            <x v="1000"/>
            <x v="1001"/>
            <x v="1003"/>
            <x v="1010"/>
            <x v="1012"/>
            <x v="1024"/>
            <x v="1030"/>
            <x v="1035"/>
            <x v="1039"/>
            <x v="1041"/>
            <x v="1042"/>
            <x v="1049"/>
          </reference>
        </references>
      </pivotArea>
    </format>
    <format dxfId="495">
      <pivotArea dataOnly="0" labelOnly="1" fieldPosition="0">
        <references count="1">
          <reference field="6" count="50">
            <x v="1051"/>
            <x v="1053"/>
            <x v="1060"/>
            <x v="1063"/>
            <x v="1064"/>
            <x v="1066"/>
            <x v="1069"/>
            <x v="1073"/>
            <x v="1076"/>
            <x v="1079"/>
            <x v="1083"/>
            <x v="1091"/>
            <x v="1096"/>
            <x v="1097"/>
            <x v="1098"/>
            <x v="1106"/>
            <x v="1111"/>
            <x v="1113"/>
            <x v="1115"/>
            <x v="1116"/>
            <x v="1117"/>
            <x v="1120"/>
            <x v="1121"/>
            <x v="1122"/>
            <x v="1124"/>
            <x v="1125"/>
            <x v="1129"/>
            <x v="1130"/>
            <x v="1133"/>
            <x v="1136"/>
            <x v="1149"/>
            <x v="1156"/>
            <x v="1158"/>
            <x v="1159"/>
            <x v="1163"/>
            <x v="1176"/>
            <x v="1178"/>
            <x v="1182"/>
            <x v="1187"/>
            <x v="1190"/>
            <x v="1191"/>
            <x v="1196"/>
            <x v="1197"/>
            <x v="1198"/>
            <x v="1203"/>
            <x v="1204"/>
            <x v="1205"/>
            <x v="1212"/>
            <x v="1213"/>
            <x v="1218"/>
          </reference>
        </references>
      </pivotArea>
    </format>
    <format dxfId="494">
      <pivotArea dataOnly="0" labelOnly="1" fieldPosition="0">
        <references count="1">
          <reference field="6" count="50">
            <x v="1223"/>
            <x v="1226"/>
            <x v="1228"/>
            <x v="1229"/>
            <x v="1234"/>
            <x v="1238"/>
            <x v="1243"/>
            <x v="1247"/>
            <x v="1248"/>
            <x v="1249"/>
            <x v="1250"/>
            <x v="1252"/>
            <x v="1255"/>
            <x v="1257"/>
            <x v="1260"/>
            <x v="1261"/>
            <x v="1262"/>
            <x v="1264"/>
            <x v="1273"/>
            <x v="1275"/>
            <x v="1276"/>
            <x v="1281"/>
            <x v="1282"/>
            <x v="1286"/>
            <x v="1288"/>
            <x v="1290"/>
            <x v="1291"/>
            <x v="1297"/>
            <x v="1306"/>
            <x v="1308"/>
            <x v="1313"/>
            <x v="1322"/>
            <x v="1324"/>
            <x v="1328"/>
            <x v="1331"/>
            <x v="1343"/>
            <x v="1346"/>
            <x v="1356"/>
            <x v="1357"/>
            <x v="1361"/>
            <x v="1364"/>
            <x v="1366"/>
            <x v="1369"/>
            <x v="1377"/>
            <x v="1380"/>
            <x v="1381"/>
            <x v="1383"/>
            <x v="1389"/>
            <x v="1394"/>
            <x v="1395"/>
          </reference>
        </references>
      </pivotArea>
    </format>
    <format dxfId="493">
      <pivotArea dataOnly="0" labelOnly="1" fieldPosition="0">
        <references count="1">
          <reference field="6" count="50">
            <x v="1401"/>
            <x v="1402"/>
            <x v="1404"/>
            <x v="1414"/>
            <x v="1415"/>
            <x v="1418"/>
            <x v="1419"/>
            <x v="1430"/>
            <x v="1435"/>
            <x v="1441"/>
            <x v="1443"/>
            <x v="1445"/>
            <x v="1447"/>
            <x v="1448"/>
            <x v="1450"/>
            <x v="1452"/>
            <x v="1456"/>
            <x v="1457"/>
            <x v="1464"/>
            <x v="1467"/>
            <x v="1469"/>
            <x v="1470"/>
            <x v="1479"/>
            <x v="1508"/>
            <x v="1509"/>
            <x v="1513"/>
            <x v="1521"/>
            <x v="1527"/>
            <x v="1530"/>
            <x v="1545"/>
            <x v="1546"/>
            <x v="1549"/>
            <x v="1553"/>
            <x v="1564"/>
            <x v="1573"/>
            <x v="1576"/>
            <x v="1580"/>
            <x v="1585"/>
            <x v="1590"/>
            <x v="1592"/>
            <x v="1596"/>
            <x v="1598"/>
            <x v="1605"/>
            <x v="1608"/>
            <x v="1611"/>
            <x v="1627"/>
            <x v="1631"/>
            <x v="1638"/>
            <x v="1646"/>
            <x v="1649"/>
          </reference>
        </references>
      </pivotArea>
    </format>
    <format dxfId="492">
      <pivotArea dataOnly="0" labelOnly="1" fieldPosition="0">
        <references count="1">
          <reference field="6" count="50">
            <x v="1656"/>
            <x v="1659"/>
            <x v="1668"/>
            <x v="1671"/>
            <x v="1689"/>
            <x v="1695"/>
            <x v="1702"/>
            <x v="1704"/>
            <x v="1707"/>
            <x v="1715"/>
            <x v="1719"/>
            <x v="1720"/>
            <x v="1730"/>
            <x v="1733"/>
            <x v="1735"/>
            <x v="1737"/>
            <x v="1740"/>
            <x v="1742"/>
            <x v="1743"/>
            <x v="1744"/>
            <x v="1747"/>
            <x v="1753"/>
            <x v="1754"/>
            <x v="1759"/>
            <x v="1767"/>
            <x v="1772"/>
            <x v="1782"/>
            <x v="1783"/>
            <x v="1785"/>
            <x v="1794"/>
            <x v="1796"/>
            <x v="1797"/>
            <x v="1798"/>
            <x v="1805"/>
            <x v="1808"/>
            <x v="1826"/>
            <x v="1827"/>
            <x v="1828"/>
            <x v="1830"/>
            <x v="1833"/>
            <x v="1835"/>
            <x v="1846"/>
            <x v="1848"/>
            <x v="1849"/>
            <x v="1852"/>
            <x v="1855"/>
            <x v="1856"/>
            <x v="1859"/>
            <x v="1860"/>
            <x v="1862"/>
          </reference>
        </references>
      </pivotArea>
    </format>
    <format dxfId="491">
      <pivotArea dataOnly="0" labelOnly="1" fieldPosition="0">
        <references count="1">
          <reference field="6" count="50">
            <x v="1867"/>
            <x v="1873"/>
            <x v="1876"/>
            <x v="1880"/>
            <x v="1889"/>
            <x v="1892"/>
            <x v="1896"/>
            <x v="1900"/>
            <x v="1903"/>
            <x v="1904"/>
            <x v="1910"/>
            <x v="1918"/>
            <x v="1919"/>
            <x v="1924"/>
            <x v="1925"/>
            <x v="1944"/>
            <x v="1948"/>
            <x v="1951"/>
            <x v="1954"/>
            <x v="1955"/>
            <x v="1959"/>
            <x v="1968"/>
            <x v="1971"/>
            <x v="1973"/>
            <x v="1981"/>
            <x v="1988"/>
            <x v="1990"/>
            <x v="1994"/>
            <x v="1995"/>
            <x v="1998"/>
            <x v="2002"/>
            <x v="2005"/>
            <x v="2012"/>
            <x v="2015"/>
            <x v="2020"/>
            <x v="2021"/>
            <x v="2026"/>
            <x v="2028"/>
            <x v="2030"/>
            <x v="2041"/>
            <x v="2045"/>
            <x v="2046"/>
            <x v="2052"/>
            <x v="2054"/>
            <x v="2066"/>
            <x v="2069"/>
            <x v="2070"/>
            <x v="2071"/>
            <x v="2072"/>
            <x v="2076"/>
          </reference>
        </references>
      </pivotArea>
    </format>
    <format dxfId="490">
      <pivotArea dataOnly="0" labelOnly="1" fieldPosition="0">
        <references count="1">
          <reference field="6" count="50">
            <x v="2085"/>
            <x v="2097"/>
            <x v="2105"/>
            <x v="2110"/>
            <x v="2120"/>
            <x v="2127"/>
            <x v="2131"/>
            <x v="2133"/>
            <x v="2140"/>
            <x v="2143"/>
            <x v="2147"/>
            <x v="2158"/>
            <x v="2164"/>
            <x v="2171"/>
            <x v="2172"/>
            <x v="2176"/>
            <x v="2183"/>
            <x v="2185"/>
            <x v="2190"/>
            <x v="2194"/>
            <x v="2200"/>
            <x v="2201"/>
            <x v="2205"/>
            <x v="2211"/>
            <x v="2212"/>
            <x v="2213"/>
            <x v="2219"/>
            <x v="2220"/>
            <x v="2229"/>
            <x v="2232"/>
            <x v="2237"/>
            <x v="2240"/>
            <x v="2241"/>
            <x v="2246"/>
            <x v="2248"/>
            <x v="2249"/>
            <x v="2256"/>
            <x v="2258"/>
            <x v="2259"/>
            <x v="2262"/>
            <x v="2277"/>
            <x v="2278"/>
            <x v="2284"/>
            <x v="2287"/>
            <x v="2291"/>
            <x v="2295"/>
            <x v="2297"/>
            <x v="2302"/>
            <x v="2305"/>
            <x v="2308"/>
          </reference>
        </references>
      </pivotArea>
    </format>
    <format dxfId="489">
      <pivotArea dataOnly="0" labelOnly="1" fieldPosition="0">
        <references count="1">
          <reference field="6" count="50">
            <x v="2328"/>
            <x v="2337"/>
            <x v="2342"/>
            <x v="2343"/>
            <x v="2344"/>
            <x v="2345"/>
            <x v="2346"/>
            <x v="2347"/>
            <x v="2354"/>
            <x v="2357"/>
            <x v="2364"/>
            <x v="2371"/>
            <x v="2372"/>
            <x v="2375"/>
            <x v="2379"/>
            <x v="2380"/>
            <x v="2386"/>
            <x v="2388"/>
            <x v="2389"/>
            <x v="2390"/>
            <x v="2394"/>
            <x v="2402"/>
            <x v="2406"/>
            <x v="2411"/>
            <x v="2412"/>
            <x v="2415"/>
            <x v="2421"/>
            <x v="2428"/>
            <x v="2431"/>
            <x v="2433"/>
            <x v="2435"/>
            <x v="2439"/>
            <x v="2441"/>
            <x v="2444"/>
            <x v="2446"/>
            <x v="2447"/>
            <x v="2448"/>
            <x v="2451"/>
            <x v="2453"/>
            <x v="2454"/>
            <x v="2455"/>
            <x v="2461"/>
            <x v="2463"/>
            <x v="2470"/>
            <x v="2472"/>
            <x v="2474"/>
            <x v="2475"/>
            <x v="2476"/>
            <x v="2477"/>
            <x v="2478"/>
          </reference>
        </references>
      </pivotArea>
    </format>
    <format dxfId="488">
      <pivotArea dataOnly="0" labelOnly="1" fieldPosition="0">
        <references count="1">
          <reference field="6" count="50">
            <x v="2487"/>
            <x v="2489"/>
            <x v="2496"/>
            <x v="2498"/>
            <x v="2499"/>
            <x v="2500"/>
            <x v="2502"/>
            <x v="2511"/>
            <x v="2512"/>
            <x v="2514"/>
            <x v="2518"/>
            <x v="2520"/>
            <x v="2522"/>
            <x v="2523"/>
            <x v="2528"/>
            <x v="2535"/>
            <x v="2537"/>
            <x v="2540"/>
            <x v="2542"/>
            <x v="2543"/>
            <x v="2546"/>
            <x v="2547"/>
            <x v="2548"/>
            <x v="2557"/>
            <x v="2558"/>
            <x v="2561"/>
            <x v="2565"/>
            <x v="2567"/>
            <x v="2568"/>
            <x v="2572"/>
            <x v="2573"/>
            <x v="2574"/>
            <x v="2578"/>
            <x v="2581"/>
            <x v="2582"/>
            <x v="2586"/>
            <x v="2595"/>
            <x v="2596"/>
            <x v="2598"/>
            <x v="2603"/>
            <x v="2604"/>
            <x v="2606"/>
            <x v="2639"/>
            <x v="2645"/>
            <x v="2648"/>
            <x v="2650"/>
            <x v="2651"/>
            <x v="2654"/>
            <x v="2655"/>
            <x v="2658"/>
          </reference>
        </references>
      </pivotArea>
    </format>
    <format dxfId="487">
      <pivotArea collapsedLevelsAreSubtotals="1" fieldPosition="0">
        <references count="1">
          <reference field="6" count="801">
            <x v="0"/>
            <x v="6"/>
            <x v="12"/>
            <x v="15"/>
            <x v="18"/>
            <x v="20"/>
            <x v="22"/>
            <x v="26"/>
            <x v="29"/>
            <x v="34"/>
            <x v="36"/>
            <x v="37"/>
            <x v="45"/>
            <x v="52"/>
            <x v="53"/>
            <x v="55"/>
            <x v="57"/>
            <x v="61"/>
            <x v="65"/>
            <x v="67"/>
            <x v="68"/>
            <x v="71"/>
            <x v="78"/>
            <x v="91"/>
            <x v="98"/>
            <x v="107"/>
            <x v="109"/>
            <x v="114"/>
            <x v="120"/>
            <x v="121"/>
            <x v="123"/>
            <x v="126"/>
            <x v="129"/>
            <x v="134"/>
            <x v="135"/>
            <x v="143"/>
            <x v="146"/>
            <x v="148"/>
            <x v="150"/>
            <x v="151"/>
            <x v="153"/>
            <x v="157"/>
            <x v="158"/>
            <x v="163"/>
            <x v="166"/>
            <x v="175"/>
            <x v="176"/>
            <x v="180"/>
            <x v="182"/>
            <x v="186"/>
            <x v="194"/>
            <x v="197"/>
            <x v="203"/>
            <x v="208"/>
            <x v="213"/>
            <x v="218"/>
            <x v="229"/>
            <x v="230"/>
            <x v="231"/>
            <x v="235"/>
            <x v="242"/>
            <x v="243"/>
            <x v="244"/>
            <x v="249"/>
            <x v="268"/>
            <x v="277"/>
            <x v="280"/>
            <x v="288"/>
            <x v="290"/>
            <x v="301"/>
            <x v="302"/>
            <x v="303"/>
            <x v="316"/>
            <x v="320"/>
            <x v="329"/>
            <x v="333"/>
            <x v="335"/>
            <x v="337"/>
            <x v="339"/>
            <x v="341"/>
            <x v="342"/>
            <x v="347"/>
            <x v="350"/>
            <x v="351"/>
            <x v="358"/>
            <x v="362"/>
            <x v="366"/>
            <x v="367"/>
            <x v="368"/>
            <x v="380"/>
            <x v="381"/>
            <x v="386"/>
            <x v="387"/>
            <x v="390"/>
            <x v="396"/>
            <x v="398"/>
            <x v="404"/>
            <x v="407"/>
            <x v="410"/>
            <x v="414"/>
            <x v="415"/>
            <x v="420"/>
            <x v="421"/>
            <x v="427"/>
            <x v="428"/>
            <x v="429"/>
            <x v="432"/>
            <x v="437"/>
            <x v="440"/>
            <x v="441"/>
            <x v="442"/>
            <x v="444"/>
            <x v="446"/>
            <x v="452"/>
            <x v="455"/>
            <x v="458"/>
            <x v="464"/>
            <x v="466"/>
            <x v="470"/>
            <x v="472"/>
            <x v="473"/>
            <x v="474"/>
            <x v="479"/>
            <x v="481"/>
            <x v="486"/>
            <x v="487"/>
            <x v="489"/>
            <x v="491"/>
            <x v="493"/>
            <x v="502"/>
            <x v="508"/>
            <x v="509"/>
            <x v="511"/>
            <x v="517"/>
            <x v="521"/>
            <x v="524"/>
            <x v="527"/>
            <x v="528"/>
            <x v="540"/>
            <x v="542"/>
            <x v="547"/>
            <x v="548"/>
            <x v="549"/>
            <x v="550"/>
            <x v="553"/>
            <x v="554"/>
            <x v="555"/>
            <x v="562"/>
            <x v="564"/>
            <x v="569"/>
            <x v="574"/>
            <x v="577"/>
            <x v="580"/>
            <x v="582"/>
            <x v="583"/>
            <x v="585"/>
            <x v="587"/>
            <x v="588"/>
            <x v="595"/>
            <x v="596"/>
            <x v="598"/>
            <x v="599"/>
            <x v="604"/>
            <x v="605"/>
            <x v="607"/>
            <x v="608"/>
            <x v="610"/>
            <x v="613"/>
            <x v="616"/>
            <x v="617"/>
            <x v="621"/>
            <x v="623"/>
            <x v="624"/>
            <x v="626"/>
            <x v="627"/>
            <x v="636"/>
            <x v="639"/>
            <x v="648"/>
            <x v="649"/>
            <x v="652"/>
            <x v="653"/>
            <x v="657"/>
            <x v="659"/>
            <x v="660"/>
            <x v="661"/>
            <x v="662"/>
            <x v="663"/>
            <x v="666"/>
            <x v="672"/>
            <x v="678"/>
            <x v="680"/>
            <x v="685"/>
            <x v="689"/>
            <x v="690"/>
            <x v="693"/>
            <x v="694"/>
            <x v="696"/>
            <x v="698"/>
            <x v="702"/>
            <x v="703"/>
            <x v="708"/>
            <x v="709"/>
            <x v="710"/>
            <x v="712"/>
            <x v="714"/>
            <x v="719"/>
            <x v="722"/>
            <x v="724"/>
            <x v="725"/>
            <x v="726"/>
            <x v="731"/>
            <x v="737"/>
            <x v="743"/>
            <x v="744"/>
            <x v="746"/>
            <x v="749"/>
            <x v="753"/>
            <x v="756"/>
            <x v="760"/>
            <x v="761"/>
            <x v="762"/>
            <x v="763"/>
            <x v="764"/>
            <x v="772"/>
            <x v="774"/>
            <x v="775"/>
            <x v="777"/>
            <x v="778"/>
            <x v="782"/>
            <x v="784"/>
            <x v="790"/>
            <x v="792"/>
            <x v="794"/>
            <x v="795"/>
            <x v="803"/>
            <x v="804"/>
            <x v="806"/>
            <x v="811"/>
            <x v="812"/>
            <x v="814"/>
            <x v="815"/>
            <x v="816"/>
            <x v="819"/>
            <x v="825"/>
            <x v="828"/>
            <x v="830"/>
            <x v="834"/>
            <x v="836"/>
            <x v="839"/>
            <x v="840"/>
            <x v="841"/>
            <x v="842"/>
            <x v="849"/>
            <x v="852"/>
            <x v="854"/>
            <x v="855"/>
            <x v="856"/>
            <x v="862"/>
            <x v="863"/>
            <x v="864"/>
            <x v="866"/>
            <x v="867"/>
            <x v="869"/>
            <x v="870"/>
            <x v="875"/>
            <x v="877"/>
            <x v="879"/>
            <x v="881"/>
            <x v="883"/>
            <x v="884"/>
            <x v="888"/>
            <x v="902"/>
            <x v="904"/>
            <x v="913"/>
            <x v="914"/>
            <x v="919"/>
            <x v="920"/>
            <x v="926"/>
            <x v="927"/>
            <x v="929"/>
            <x v="937"/>
            <x v="938"/>
            <x v="939"/>
            <x v="940"/>
            <x v="942"/>
            <x v="948"/>
            <x v="953"/>
            <x v="958"/>
            <x v="962"/>
            <x v="965"/>
            <x v="970"/>
            <x v="971"/>
            <x v="976"/>
            <x v="978"/>
            <x v="982"/>
            <x v="988"/>
            <x v="996"/>
            <x v="1000"/>
            <x v="1001"/>
            <x v="1003"/>
            <x v="1010"/>
            <x v="1011"/>
            <x v="1012"/>
            <x v="1018"/>
            <x v="1024"/>
            <x v="1030"/>
            <x v="1034"/>
            <x v="1035"/>
            <x v="1039"/>
            <x v="1041"/>
            <x v="1042"/>
            <x v="1047"/>
            <x v="1049"/>
            <x v="1051"/>
            <x v="1053"/>
            <x v="1060"/>
            <x v="1063"/>
            <x v="1064"/>
            <x v="1066"/>
            <x v="1069"/>
            <x v="1073"/>
            <x v="1076"/>
            <x v="1079"/>
            <x v="1083"/>
            <x v="1089"/>
            <x v="1091"/>
            <x v="1096"/>
            <x v="1097"/>
            <x v="1098"/>
            <x v="1102"/>
            <x v="1106"/>
            <x v="1111"/>
            <x v="1113"/>
            <x v="1115"/>
            <x v="1116"/>
            <x v="1117"/>
            <x v="1120"/>
            <x v="1121"/>
            <x v="1122"/>
            <x v="1124"/>
            <x v="1125"/>
            <x v="1128"/>
            <x v="1129"/>
            <x v="1130"/>
            <x v="1133"/>
            <x v="1136"/>
            <x v="1138"/>
            <x v="1139"/>
            <x v="1149"/>
            <x v="1156"/>
            <x v="1158"/>
            <x v="1159"/>
            <x v="1161"/>
            <x v="1163"/>
            <x v="1176"/>
            <x v="1178"/>
            <x v="1181"/>
            <x v="1182"/>
            <x v="1187"/>
            <x v="1190"/>
            <x v="1191"/>
            <x v="1196"/>
            <x v="1197"/>
            <x v="1198"/>
            <x v="1203"/>
            <x v="1204"/>
            <x v="1205"/>
            <x v="1212"/>
            <x v="1213"/>
            <x v="1218"/>
            <x v="1223"/>
            <x v="1226"/>
            <x v="1228"/>
            <x v="1229"/>
            <x v="1231"/>
            <x v="1234"/>
            <x v="1238"/>
            <x v="1243"/>
            <x v="1247"/>
            <x v="1248"/>
            <x v="1249"/>
            <x v="1250"/>
            <x v="1252"/>
            <x v="1254"/>
            <x v="1255"/>
            <x v="1257"/>
            <x v="1260"/>
            <x v="1261"/>
            <x v="1262"/>
            <x v="1264"/>
            <x v="1273"/>
            <x v="1275"/>
            <x v="1276"/>
            <x v="1281"/>
            <x v="1282"/>
            <x v="1286"/>
            <x v="1287"/>
            <x v="1288"/>
            <x v="1290"/>
            <x v="1291"/>
            <x v="1297"/>
            <x v="1300"/>
            <x v="1306"/>
            <x v="1308"/>
            <x v="1313"/>
            <x v="1320"/>
            <x v="1322"/>
            <x v="1324"/>
            <x v="1328"/>
            <x v="1331"/>
            <x v="1335"/>
            <x v="1337"/>
            <x v="1343"/>
            <x v="1346"/>
            <x v="1356"/>
            <x v="1357"/>
            <x v="1360"/>
            <x v="1361"/>
            <x v="1363"/>
            <x v="1364"/>
            <x v="1365"/>
            <x v="1366"/>
            <x v="1369"/>
            <x v="1376"/>
            <x v="1377"/>
            <x v="1378"/>
            <x v="1380"/>
            <x v="1381"/>
            <x v="1383"/>
            <x v="1389"/>
            <x v="1394"/>
            <x v="1395"/>
            <x v="1401"/>
            <x v="1402"/>
            <x v="1404"/>
            <x v="1409"/>
            <x v="1414"/>
            <x v="1415"/>
            <x v="1418"/>
            <x v="1419"/>
            <x v="1426"/>
            <x v="1427"/>
            <x v="1430"/>
            <x v="1435"/>
            <x v="1441"/>
            <x v="1443"/>
            <x v="1445"/>
            <x v="1447"/>
            <x v="1448"/>
            <x v="1450"/>
            <x v="1452"/>
            <x v="1456"/>
            <x v="1457"/>
            <x v="1464"/>
            <x v="1467"/>
            <x v="1469"/>
            <x v="1470"/>
            <x v="1479"/>
            <x v="1494"/>
            <x v="1495"/>
            <x v="1500"/>
            <x v="1508"/>
            <x v="1509"/>
            <x v="1513"/>
            <x v="1521"/>
            <x v="1527"/>
            <x v="1530"/>
            <x v="1540"/>
            <x v="1545"/>
            <x v="1546"/>
            <x v="1549"/>
            <x v="1553"/>
            <x v="1564"/>
            <x v="1566"/>
            <x v="1573"/>
            <x v="1576"/>
            <x v="1579"/>
            <x v="1580"/>
            <x v="1581"/>
            <x v="1585"/>
            <x v="1586"/>
            <x v="1590"/>
            <x v="1592"/>
            <x v="1596"/>
            <x v="1598"/>
            <x v="1602"/>
            <x v="1605"/>
            <x v="1608"/>
            <x v="1611"/>
            <x v="1626"/>
            <x v="1627"/>
            <x v="1631"/>
            <x v="1638"/>
            <x v="1646"/>
            <x v="1648"/>
            <x v="1649"/>
            <x v="1656"/>
            <x v="1659"/>
            <x v="1661"/>
            <x v="1668"/>
            <x v="1671"/>
            <x v="1682"/>
            <x v="1689"/>
            <x v="1695"/>
            <x v="1699"/>
            <x v="1702"/>
            <x v="1704"/>
            <x v="1707"/>
            <x v="1715"/>
            <x v="1719"/>
            <x v="1720"/>
            <x v="1730"/>
            <x v="1733"/>
            <x v="1735"/>
            <x v="1737"/>
            <x v="1739"/>
            <x v="1740"/>
            <x v="1742"/>
            <x v="1743"/>
            <x v="1744"/>
            <x v="1747"/>
            <x v="1753"/>
            <x v="1754"/>
            <x v="1759"/>
            <x v="1763"/>
            <x v="1767"/>
            <x v="1772"/>
            <x v="1782"/>
            <x v="1783"/>
            <x v="1785"/>
            <x v="1794"/>
            <x v="1796"/>
            <x v="1797"/>
            <x v="1798"/>
            <x v="1805"/>
            <x v="1808"/>
            <x v="1811"/>
            <x v="1815"/>
            <x v="1826"/>
            <x v="1827"/>
            <x v="1828"/>
            <x v="1830"/>
            <x v="1833"/>
            <x v="1835"/>
            <x v="1846"/>
            <x v="1848"/>
            <x v="1849"/>
            <x v="1852"/>
            <x v="1855"/>
            <x v="1856"/>
            <x v="1859"/>
            <x v="1860"/>
            <x v="1862"/>
            <x v="1867"/>
            <x v="1871"/>
            <x v="1873"/>
            <x v="1876"/>
            <x v="1880"/>
            <x v="1881"/>
            <x v="1888"/>
            <x v="1889"/>
            <x v="1891"/>
            <x v="1892"/>
            <x v="1896"/>
            <x v="1900"/>
            <x v="1903"/>
            <x v="1904"/>
            <x v="1910"/>
            <x v="1915"/>
            <x v="1918"/>
            <x v="1919"/>
            <x v="1924"/>
            <x v="1925"/>
            <x v="1944"/>
            <x v="1945"/>
            <x v="1948"/>
            <x v="1951"/>
            <x v="1954"/>
            <x v="1955"/>
            <x v="1959"/>
            <x v="1967"/>
            <x v="1968"/>
            <x v="1971"/>
            <x v="1973"/>
            <x v="1979"/>
            <x v="1981"/>
            <x v="1988"/>
            <x v="1990"/>
            <x v="1994"/>
            <x v="1995"/>
            <x v="1998"/>
            <x v="2002"/>
            <x v="2005"/>
            <x v="2008"/>
            <x v="2012"/>
            <x v="2013"/>
            <x v="2015"/>
            <x v="2020"/>
            <x v="2021"/>
            <x v="2026"/>
            <x v="2028"/>
            <x v="2030"/>
            <x v="2033"/>
            <x v="2041"/>
            <x v="2045"/>
            <x v="2046"/>
            <x v="2052"/>
            <x v="2054"/>
            <x v="2055"/>
            <x v="2061"/>
            <x v="2066"/>
            <x v="2069"/>
            <x v="2070"/>
            <x v="2071"/>
            <x v="2072"/>
            <x v="2076"/>
            <x v="2085"/>
            <x v="2087"/>
            <x v="2088"/>
            <x v="2097"/>
            <x v="2105"/>
            <x v="2110"/>
            <x v="2114"/>
            <x v="2120"/>
            <x v="2127"/>
            <x v="2131"/>
            <x v="2133"/>
            <x v="2140"/>
            <x v="2143"/>
            <x v="2146"/>
            <x v="2147"/>
            <x v="2158"/>
            <x v="2164"/>
            <x v="2171"/>
            <x v="2172"/>
            <x v="2176"/>
            <x v="2182"/>
            <x v="2183"/>
            <x v="2185"/>
            <x v="2190"/>
            <x v="2194"/>
            <x v="2195"/>
            <x v="2200"/>
            <x v="2201"/>
            <x v="2205"/>
            <x v="2211"/>
            <x v="2212"/>
            <x v="2213"/>
            <x v="2219"/>
            <x v="2220"/>
            <x v="2229"/>
            <x v="2232"/>
            <x v="2237"/>
            <x v="2238"/>
            <x v="2240"/>
            <x v="2241"/>
            <x v="2242"/>
            <x v="2246"/>
            <x v="2248"/>
            <x v="2249"/>
            <x v="2256"/>
            <x v="2258"/>
            <x v="2259"/>
            <x v="2262"/>
            <x v="2277"/>
            <x v="2278"/>
            <x v="2284"/>
            <x v="2287"/>
            <x v="2291"/>
            <x v="2295"/>
            <x v="2297"/>
            <x v="2302"/>
            <x v="2305"/>
            <x v="2308"/>
            <x v="2309"/>
            <x v="2328"/>
            <x v="2331"/>
            <x v="2337"/>
            <x v="2342"/>
            <x v="2343"/>
            <x v="2344"/>
            <x v="2345"/>
            <x v="2346"/>
            <x v="2347"/>
            <x v="2354"/>
            <x v="2357"/>
            <x v="2360"/>
            <x v="2362"/>
            <x v="2364"/>
            <x v="2371"/>
            <x v="2372"/>
            <x v="2375"/>
            <x v="2379"/>
            <x v="2380"/>
            <x v="2386"/>
            <x v="2388"/>
            <x v="2389"/>
            <x v="2390"/>
            <x v="2394"/>
            <x v="2395"/>
            <x v="2402"/>
            <x v="2406"/>
            <x v="2409"/>
            <x v="2411"/>
            <x v="2412"/>
            <x v="2415"/>
            <x v="2421"/>
            <x v="2428"/>
            <x v="2431"/>
            <x v="2433"/>
            <x v="2435"/>
            <x v="2439"/>
            <x v="2441"/>
            <x v="2444"/>
            <x v="2446"/>
            <x v="2447"/>
            <x v="2448"/>
            <x v="2451"/>
            <x v="2453"/>
            <x v="2454"/>
            <x v="2455"/>
            <x v="2458"/>
            <x v="2461"/>
            <x v="2463"/>
            <x v="2470"/>
            <x v="2472"/>
            <x v="2474"/>
            <x v="2475"/>
            <x v="2476"/>
            <x v="2477"/>
            <x v="2478"/>
            <x v="2487"/>
            <x v="2489"/>
            <x v="2496"/>
            <x v="2498"/>
            <x v="2499"/>
            <x v="2500"/>
            <x v="2502"/>
            <x v="2509"/>
            <x v="2511"/>
            <x v="2512"/>
            <x v="2514"/>
            <x v="2518"/>
            <x v="2520"/>
            <x v="2522"/>
            <x v="2523"/>
            <x v="2528"/>
            <x v="2535"/>
            <x v="2537"/>
            <x v="2540"/>
            <x v="2542"/>
            <x v="2543"/>
            <x v="2546"/>
            <x v="2547"/>
            <x v="2548"/>
            <x v="2552"/>
            <x v="2557"/>
            <x v="2558"/>
            <x v="2561"/>
            <x v="2565"/>
            <x v="2567"/>
            <x v="2568"/>
            <x v="2572"/>
            <x v="2573"/>
            <x v="2574"/>
            <x v="2578"/>
            <x v="2581"/>
            <x v="2582"/>
            <x v="2586"/>
            <x v="2595"/>
            <x v="2596"/>
            <x v="2598"/>
            <x v="2603"/>
            <x v="2604"/>
            <x v="2606"/>
            <x v="2639"/>
            <x v="2645"/>
            <x v="2648"/>
            <x v="2650"/>
            <x v="2651"/>
            <x v="2654"/>
            <x v="2655"/>
            <x v="2658"/>
            <x v="2663"/>
            <x v="2664"/>
            <x v="2673"/>
            <x v="2678"/>
            <x v="2684"/>
            <x v="2687"/>
            <x v="2689"/>
            <x v="2690"/>
            <x v="2694"/>
            <x v="2703"/>
            <x v="2704"/>
            <x v="2706"/>
            <x v="2708"/>
            <x v="2711"/>
            <x v="2715"/>
            <x v="2721"/>
            <x v="2722"/>
            <x v="2723"/>
          </reference>
        </references>
      </pivotArea>
    </format>
    <format dxfId="486">
      <pivotArea dataOnly="0" labelOnly="1" fieldPosition="0">
        <references count="1">
          <reference field="6" count="50">
            <x v="0"/>
            <x v="6"/>
            <x v="12"/>
            <x v="15"/>
            <x v="18"/>
            <x v="20"/>
            <x v="22"/>
            <x v="26"/>
            <x v="29"/>
            <x v="34"/>
            <x v="36"/>
            <x v="37"/>
            <x v="45"/>
            <x v="52"/>
            <x v="53"/>
            <x v="55"/>
            <x v="57"/>
            <x v="61"/>
            <x v="65"/>
            <x v="67"/>
            <x v="68"/>
            <x v="71"/>
            <x v="78"/>
            <x v="91"/>
            <x v="98"/>
            <x v="107"/>
            <x v="109"/>
            <x v="114"/>
            <x v="120"/>
            <x v="121"/>
            <x v="123"/>
            <x v="126"/>
            <x v="129"/>
            <x v="134"/>
            <x v="135"/>
            <x v="143"/>
            <x v="146"/>
            <x v="148"/>
            <x v="150"/>
            <x v="151"/>
            <x v="153"/>
            <x v="157"/>
            <x v="158"/>
            <x v="163"/>
            <x v="166"/>
            <x v="175"/>
            <x v="176"/>
            <x v="180"/>
            <x v="182"/>
            <x v="186"/>
          </reference>
        </references>
      </pivotArea>
    </format>
    <format dxfId="485">
      <pivotArea dataOnly="0" labelOnly="1" fieldPosition="0">
        <references count="1">
          <reference field="6" count="50">
            <x v="194"/>
            <x v="197"/>
            <x v="203"/>
            <x v="208"/>
            <x v="213"/>
            <x v="218"/>
            <x v="229"/>
            <x v="230"/>
            <x v="231"/>
            <x v="235"/>
            <x v="242"/>
            <x v="243"/>
            <x v="244"/>
            <x v="249"/>
            <x v="268"/>
            <x v="277"/>
            <x v="280"/>
            <x v="288"/>
            <x v="290"/>
            <x v="301"/>
            <x v="302"/>
            <x v="303"/>
            <x v="316"/>
            <x v="320"/>
            <x v="329"/>
            <x v="333"/>
            <x v="335"/>
            <x v="337"/>
            <x v="339"/>
            <x v="341"/>
            <x v="342"/>
            <x v="347"/>
            <x v="350"/>
            <x v="351"/>
            <x v="358"/>
            <x v="362"/>
            <x v="366"/>
            <x v="367"/>
            <x v="368"/>
            <x v="380"/>
            <x v="381"/>
            <x v="386"/>
            <x v="387"/>
            <x v="390"/>
            <x v="396"/>
            <x v="398"/>
            <x v="404"/>
            <x v="407"/>
            <x v="410"/>
            <x v="414"/>
          </reference>
        </references>
      </pivotArea>
    </format>
    <format dxfId="484">
      <pivotArea dataOnly="0" labelOnly="1" fieldPosition="0">
        <references count="1">
          <reference field="6" count="50">
            <x v="415"/>
            <x v="420"/>
            <x v="421"/>
            <x v="427"/>
            <x v="428"/>
            <x v="429"/>
            <x v="432"/>
            <x v="437"/>
            <x v="440"/>
            <x v="441"/>
            <x v="442"/>
            <x v="444"/>
            <x v="446"/>
            <x v="452"/>
            <x v="455"/>
            <x v="458"/>
            <x v="464"/>
            <x v="466"/>
            <x v="470"/>
            <x v="472"/>
            <x v="473"/>
            <x v="474"/>
            <x v="479"/>
            <x v="481"/>
            <x v="486"/>
            <x v="487"/>
            <x v="489"/>
            <x v="491"/>
            <x v="493"/>
            <x v="502"/>
            <x v="508"/>
            <x v="509"/>
            <x v="511"/>
            <x v="517"/>
            <x v="521"/>
            <x v="524"/>
            <x v="527"/>
            <x v="528"/>
            <x v="540"/>
            <x v="542"/>
            <x v="547"/>
            <x v="548"/>
            <x v="549"/>
            <x v="550"/>
            <x v="553"/>
            <x v="554"/>
            <x v="555"/>
            <x v="562"/>
            <x v="564"/>
            <x v="569"/>
          </reference>
        </references>
      </pivotArea>
    </format>
    <format dxfId="483">
      <pivotArea dataOnly="0" labelOnly="1" fieldPosition="0">
        <references count="1">
          <reference field="6" count="50">
            <x v="574"/>
            <x v="577"/>
            <x v="580"/>
            <x v="582"/>
            <x v="583"/>
            <x v="585"/>
            <x v="587"/>
            <x v="588"/>
            <x v="595"/>
            <x v="596"/>
            <x v="598"/>
            <x v="599"/>
            <x v="604"/>
            <x v="605"/>
            <x v="607"/>
            <x v="608"/>
            <x v="610"/>
            <x v="613"/>
            <x v="616"/>
            <x v="617"/>
            <x v="621"/>
            <x v="623"/>
            <x v="624"/>
            <x v="626"/>
            <x v="627"/>
            <x v="636"/>
            <x v="639"/>
            <x v="648"/>
            <x v="649"/>
            <x v="652"/>
            <x v="653"/>
            <x v="657"/>
            <x v="659"/>
            <x v="660"/>
            <x v="661"/>
            <x v="662"/>
            <x v="663"/>
            <x v="666"/>
            <x v="672"/>
            <x v="678"/>
            <x v="680"/>
            <x v="685"/>
            <x v="689"/>
            <x v="690"/>
            <x v="693"/>
            <x v="694"/>
            <x v="696"/>
            <x v="698"/>
            <x v="702"/>
            <x v="703"/>
          </reference>
        </references>
      </pivotArea>
    </format>
    <format dxfId="482">
      <pivotArea dataOnly="0" labelOnly="1" fieldPosition="0">
        <references count="1">
          <reference field="6" count="50">
            <x v="708"/>
            <x v="709"/>
            <x v="710"/>
            <x v="712"/>
            <x v="714"/>
            <x v="719"/>
            <x v="722"/>
            <x v="724"/>
            <x v="725"/>
            <x v="726"/>
            <x v="731"/>
            <x v="737"/>
            <x v="743"/>
            <x v="744"/>
            <x v="746"/>
            <x v="749"/>
            <x v="753"/>
            <x v="756"/>
            <x v="760"/>
            <x v="761"/>
            <x v="762"/>
            <x v="763"/>
            <x v="764"/>
            <x v="772"/>
            <x v="774"/>
            <x v="775"/>
            <x v="777"/>
            <x v="778"/>
            <x v="782"/>
            <x v="784"/>
            <x v="790"/>
            <x v="792"/>
            <x v="794"/>
            <x v="795"/>
            <x v="803"/>
            <x v="804"/>
            <x v="806"/>
            <x v="811"/>
            <x v="812"/>
            <x v="814"/>
            <x v="815"/>
            <x v="816"/>
            <x v="819"/>
            <x v="825"/>
            <x v="828"/>
            <x v="830"/>
            <x v="834"/>
            <x v="836"/>
            <x v="839"/>
            <x v="840"/>
          </reference>
        </references>
      </pivotArea>
    </format>
    <format dxfId="481">
      <pivotArea dataOnly="0" labelOnly="1" fieldPosition="0">
        <references count="1">
          <reference field="6" count="50">
            <x v="841"/>
            <x v="842"/>
            <x v="849"/>
            <x v="852"/>
            <x v="854"/>
            <x v="855"/>
            <x v="856"/>
            <x v="862"/>
            <x v="863"/>
            <x v="864"/>
            <x v="866"/>
            <x v="867"/>
            <x v="869"/>
            <x v="870"/>
            <x v="875"/>
            <x v="877"/>
            <x v="879"/>
            <x v="881"/>
            <x v="883"/>
            <x v="884"/>
            <x v="888"/>
            <x v="902"/>
            <x v="904"/>
            <x v="913"/>
            <x v="914"/>
            <x v="919"/>
            <x v="920"/>
            <x v="926"/>
            <x v="927"/>
            <x v="929"/>
            <x v="937"/>
            <x v="938"/>
            <x v="939"/>
            <x v="940"/>
            <x v="942"/>
            <x v="948"/>
            <x v="953"/>
            <x v="958"/>
            <x v="962"/>
            <x v="965"/>
            <x v="970"/>
            <x v="971"/>
            <x v="976"/>
            <x v="978"/>
            <x v="982"/>
            <x v="988"/>
            <x v="996"/>
            <x v="1000"/>
            <x v="1001"/>
            <x v="1003"/>
          </reference>
        </references>
      </pivotArea>
    </format>
    <format dxfId="480">
      <pivotArea dataOnly="0" labelOnly="1" fieldPosition="0">
        <references count="1">
          <reference field="6" count="50">
            <x v="1010"/>
            <x v="1011"/>
            <x v="1012"/>
            <x v="1018"/>
            <x v="1024"/>
            <x v="1030"/>
            <x v="1034"/>
            <x v="1035"/>
            <x v="1039"/>
            <x v="1041"/>
            <x v="1042"/>
            <x v="1047"/>
            <x v="1049"/>
            <x v="1051"/>
            <x v="1053"/>
            <x v="1060"/>
            <x v="1063"/>
            <x v="1064"/>
            <x v="1066"/>
            <x v="1069"/>
            <x v="1073"/>
            <x v="1076"/>
            <x v="1079"/>
            <x v="1083"/>
            <x v="1089"/>
            <x v="1091"/>
            <x v="1096"/>
            <x v="1097"/>
            <x v="1098"/>
            <x v="1102"/>
            <x v="1106"/>
            <x v="1111"/>
            <x v="1113"/>
            <x v="1115"/>
            <x v="1116"/>
            <x v="1117"/>
            <x v="1120"/>
            <x v="1121"/>
            <x v="1122"/>
            <x v="1124"/>
            <x v="1125"/>
            <x v="1128"/>
            <x v="1129"/>
            <x v="1130"/>
            <x v="1133"/>
            <x v="1136"/>
            <x v="1138"/>
            <x v="1139"/>
            <x v="1149"/>
            <x v="1156"/>
          </reference>
        </references>
      </pivotArea>
    </format>
    <format dxfId="479">
      <pivotArea dataOnly="0" labelOnly="1" fieldPosition="0">
        <references count="1">
          <reference field="6" count="50">
            <x v="1158"/>
            <x v="1159"/>
            <x v="1161"/>
            <x v="1163"/>
            <x v="1176"/>
            <x v="1178"/>
            <x v="1181"/>
            <x v="1182"/>
            <x v="1187"/>
            <x v="1190"/>
            <x v="1191"/>
            <x v="1196"/>
            <x v="1197"/>
            <x v="1198"/>
            <x v="1203"/>
            <x v="1204"/>
            <x v="1205"/>
            <x v="1212"/>
            <x v="1213"/>
            <x v="1218"/>
            <x v="1223"/>
            <x v="1226"/>
            <x v="1228"/>
            <x v="1229"/>
            <x v="1231"/>
            <x v="1234"/>
            <x v="1238"/>
            <x v="1243"/>
            <x v="1247"/>
            <x v="1248"/>
            <x v="1249"/>
            <x v="1250"/>
            <x v="1252"/>
            <x v="1254"/>
            <x v="1255"/>
            <x v="1257"/>
            <x v="1260"/>
            <x v="1261"/>
            <x v="1262"/>
            <x v="1264"/>
            <x v="1273"/>
            <x v="1275"/>
            <x v="1276"/>
            <x v="1281"/>
            <x v="1282"/>
            <x v="1286"/>
            <x v="1287"/>
            <x v="1288"/>
            <x v="1290"/>
            <x v="1291"/>
          </reference>
        </references>
      </pivotArea>
    </format>
    <format dxfId="478">
      <pivotArea dataOnly="0" labelOnly="1" fieldPosition="0">
        <references count="1">
          <reference field="6" count="50">
            <x v="1297"/>
            <x v="1300"/>
            <x v="1306"/>
            <x v="1308"/>
            <x v="1313"/>
            <x v="1320"/>
            <x v="1322"/>
            <x v="1324"/>
            <x v="1328"/>
            <x v="1331"/>
            <x v="1335"/>
            <x v="1337"/>
            <x v="1343"/>
            <x v="1346"/>
            <x v="1356"/>
            <x v="1357"/>
            <x v="1360"/>
            <x v="1361"/>
            <x v="1363"/>
            <x v="1364"/>
            <x v="1365"/>
            <x v="1366"/>
            <x v="1369"/>
            <x v="1376"/>
            <x v="1377"/>
            <x v="1378"/>
            <x v="1380"/>
            <x v="1381"/>
            <x v="1383"/>
            <x v="1389"/>
            <x v="1394"/>
            <x v="1395"/>
            <x v="1401"/>
            <x v="1402"/>
            <x v="1404"/>
            <x v="1409"/>
            <x v="1414"/>
            <x v="1415"/>
            <x v="1418"/>
            <x v="1419"/>
            <x v="1426"/>
            <x v="1427"/>
            <x v="1430"/>
            <x v="1435"/>
            <x v="1441"/>
            <x v="1443"/>
            <x v="1445"/>
            <x v="1447"/>
            <x v="1448"/>
            <x v="1450"/>
          </reference>
        </references>
      </pivotArea>
    </format>
    <format dxfId="477">
      <pivotArea dataOnly="0" labelOnly="1" fieldPosition="0">
        <references count="1">
          <reference field="6" count="50">
            <x v="1452"/>
            <x v="1456"/>
            <x v="1457"/>
            <x v="1464"/>
            <x v="1467"/>
            <x v="1469"/>
            <x v="1470"/>
            <x v="1479"/>
            <x v="1494"/>
            <x v="1495"/>
            <x v="1500"/>
            <x v="1508"/>
            <x v="1509"/>
            <x v="1513"/>
            <x v="1521"/>
            <x v="1527"/>
            <x v="1530"/>
            <x v="1540"/>
            <x v="1545"/>
            <x v="1546"/>
            <x v="1549"/>
            <x v="1553"/>
            <x v="1564"/>
            <x v="1566"/>
            <x v="1573"/>
            <x v="1576"/>
            <x v="1579"/>
            <x v="1580"/>
            <x v="1581"/>
            <x v="1585"/>
            <x v="1586"/>
            <x v="1590"/>
            <x v="1592"/>
            <x v="1596"/>
            <x v="1598"/>
            <x v="1602"/>
            <x v="1605"/>
            <x v="1608"/>
            <x v="1611"/>
            <x v="1626"/>
            <x v="1627"/>
            <x v="1631"/>
            <x v="1638"/>
            <x v="1646"/>
            <x v="1648"/>
            <x v="1649"/>
            <x v="1656"/>
            <x v="1659"/>
            <x v="1661"/>
            <x v="1668"/>
          </reference>
        </references>
      </pivotArea>
    </format>
    <format dxfId="476">
      <pivotArea dataOnly="0" labelOnly="1" fieldPosition="0">
        <references count="1">
          <reference field="6" count="50">
            <x v="1671"/>
            <x v="1682"/>
            <x v="1689"/>
            <x v="1695"/>
            <x v="1699"/>
            <x v="1702"/>
            <x v="1704"/>
            <x v="1707"/>
            <x v="1715"/>
            <x v="1719"/>
            <x v="1720"/>
            <x v="1730"/>
            <x v="1733"/>
            <x v="1735"/>
            <x v="1737"/>
            <x v="1739"/>
            <x v="1740"/>
            <x v="1742"/>
            <x v="1743"/>
            <x v="1744"/>
            <x v="1747"/>
            <x v="1753"/>
            <x v="1754"/>
            <x v="1759"/>
            <x v="1763"/>
            <x v="1767"/>
            <x v="1772"/>
            <x v="1782"/>
            <x v="1783"/>
            <x v="1785"/>
            <x v="1794"/>
            <x v="1796"/>
            <x v="1797"/>
            <x v="1798"/>
            <x v="1805"/>
            <x v="1808"/>
            <x v="1811"/>
            <x v="1815"/>
            <x v="1826"/>
            <x v="1827"/>
            <x v="1828"/>
            <x v="1830"/>
            <x v="1833"/>
            <x v="1835"/>
            <x v="1846"/>
            <x v="1848"/>
            <x v="1849"/>
            <x v="1852"/>
            <x v="1855"/>
            <x v="1856"/>
          </reference>
        </references>
      </pivotArea>
    </format>
    <format dxfId="475">
      <pivotArea dataOnly="0" labelOnly="1" fieldPosition="0">
        <references count="1">
          <reference field="6" count="50">
            <x v="1859"/>
            <x v="1860"/>
            <x v="1862"/>
            <x v="1867"/>
            <x v="1871"/>
            <x v="1873"/>
            <x v="1876"/>
            <x v="1880"/>
            <x v="1881"/>
            <x v="1888"/>
            <x v="1889"/>
            <x v="1891"/>
            <x v="1892"/>
            <x v="1896"/>
            <x v="1900"/>
            <x v="1903"/>
            <x v="1904"/>
            <x v="1910"/>
            <x v="1915"/>
            <x v="1918"/>
            <x v="1919"/>
            <x v="1924"/>
            <x v="1925"/>
            <x v="1944"/>
            <x v="1945"/>
            <x v="1948"/>
            <x v="1951"/>
            <x v="1954"/>
            <x v="1955"/>
            <x v="1959"/>
            <x v="1967"/>
            <x v="1968"/>
            <x v="1971"/>
            <x v="1973"/>
            <x v="1979"/>
            <x v="1981"/>
            <x v="1988"/>
            <x v="1990"/>
            <x v="1994"/>
            <x v="1995"/>
            <x v="1998"/>
            <x v="2002"/>
            <x v="2005"/>
            <x v="2008"/>
            <x v="2012"/>
            <x v="2013"/>
            <x v="2015"/>
            <x v="2020"/>
            <x v="2021"/>
            <x v="2026"/>
          </reference>
        </references>
      </pivotArea>
    </format>
    <format dxfId="474">
      <pivotArea dataOnly="0" labelOnly="1" fieldPosition="0">
        <references count="1">
          <reference field="6" count="50">
            <x v="2028"/>
            <x v="2030"/>
            <x v="2033"/>
            <x v="2041"/>
            <x v="2045"/>
            <x v="2046"/>
            <x v="2052"/>
            <x v="2054"/>
            <x v="2055"/>
            <x v="2061"/>
            <x v="2066"/>
            <x v="2069"/>
            <x v="2070"/>
            <x v="2071"/>
            <x v="2072"/>
            <x v="2076"/>
            <x v="2085"/>
            <x v="2087"/>
            <x v="2088"/>
            <x v="2097"/>
            <x v="2105"/>
            <x v="2110"/>
            <x v="2114"/>
            <x v="2120"/>
            <x v="2127"/>
            <x v="2131"/>
            <x v="2133"/>
            <x v="2140"/>
            <x v="2143"/>
            <x v="2146"/>
            <x v="2147"/>
            <x v="2158"/>
            <x v="2164"/>
            <x v="2171"/>
            <x v="2172"/>
            <x v="2176"/>
            <x v="2182"/>
            <x v="2183"/>
            <x v="2185"/>
            <x v="2190"/>
            <x v="2194"/>
            <x v="2195"/>
            <x v="2200"/>
            <x v="2201"/>
            <x v="2205"/>
            <x v="2211"/>
            <x v="2212"/>
            <x v="2213"/>
            <x v="2219"/>
            <x v="2220"/>
          </reference>
        </references>
      </pivotArea>
    </format>
    <format dxfId="473">
      <pivotArea dataOnly="0" labelOnly="1" fieldPosition="0">
        <references count="1">
          <reference field="6" count="50">
            <x v="2229"/>
            <x v="2232"/>
            <x v="2237"/>
            <x v="2238"/>
            <x v="2240"/>
            <x v="2241"/>
            <x v="2242"/>
            <x v="2246"/>
            <x v="2248"/>
            <x v="2249"/>
            <x v="2256"/>
            <x v="2258"/>
            <x v="2259"/>
            <x v="2262"/>
            <x v="2277"/>
            <x v="2278"/>
            <x v="2284"/>
            <x v="2287"/>
            <x v="2291"/>
            <x v="2295"/>
            <x v="2297"/>
            <x v="2302"/>
            <x v="2305"/>
            <x v="2308"/>
            <x v="2309"/>
            <x v="2328"/>
            <x v="2331"/>
            <x v="2337"/>
            <x v="2342"/>
            <x v="2343"/>
            <x v="2344"/>
            <x v="2345"/>
            <x v="2346"/>
            <x v="2347"/>
            <x v="2354"/>
            <x v="2357"/>
            <x v="2360"/>
            <x v="2362"/>
            <x v="2364"/>
            <x v="2371"/>
            <x v="2372"/>
            <x v="2375"/>
            <x v="2379"/>
            <x v="2380"/>
            <x v="2386"/>
            <x v="2388"/>
            <x v="2389"/>
            <x v="2390"/>
            <x v="2394"/>
            <x v="2395"/>
          </reference>
        </references>
      </pivotArea>
    </format>
    <format dxfId="472">
      <pivotArea dataOnly="0" labelOnly="1" fieldPosition="0">
        <references count="1">
          <reference field="6" count="50">
            <x v="2402"/>
            <x v="2406"/>
            <x v="2409"/>
            <x v="2411"/>
            <x v="2412"/>
            <x v="2415"/>
            <x v="2421"/>
            <x v="2428"/>
            <x v="2431"/>
            <x v="2433"/>
            <x v="2435"/>
            <x v="2439"/>
            <x v="2441"/>
            <x v="2444"/>
            <x v="2446"/>
            <x v="2447"/>
            <x v="2448"/>
            <x v="2451"/>
            <x v="2453"/>
            <x v="2454"/>
            <x v="2455"/>
            <x v="2458"/>
            <x v="2461"/>
            <x v="2463"/>
            <x v="2470"/>
            <x v="2472"/>
            <x v="2474"/>
            <x v="2475"/>
            <x v="2476"/>
            <x v="2477"/>
            <x v="2478"/>
            <x v="2487"/>
            <x v="2489"/>
            <x v="2496"/>
            <x v="2498"/>
            <x v="2499"/>
            <x v="2500"/>
            <x v="2502"/>
            <x v="2509"/>
            <x v="2511"/>
            <x v="2512"/>
            <x v="2514"/>
            <x v="2518"/>
            <x v="2520"/>
            <x v="2522"/>
            <x v="2523"/>
            <x v="2528"/>
            <x v="2535"/>
            <x v="2537"/>
            <x v="2540"/>
          </reference>
        </references>
      </pivotArea>
    </format>
    <format dxfId="471">
      <pivotArea dataOnly="0" labelOnly="1" fieldPosition="0">
        <references count="1">
          <reference field="6" count="50">
            <x v="2542"/>
            <x v="2543"/>
            <x v="2546"/>
            <x v="2547"/>
            <x v="2548"/>
            <x v="2552"/>
            <x v="2557"/>
            <x v="2558"/>
            <x v="2561"/>
            <x v="2565"/>
            <x v="2567"/>
            <x v="2568"/>
            <x v="2572"/>
            <x v="2573"/>
            <x v="2574"/>
            <x v="2578"/>
            <x v="2581"/>
            <x v="2582"/>
            <x v="2586"/>
            <x v="2595"/>
            <x v="2596"/>
            <x v="2598"/>
            <x v="2603"/>
            <x v="2604"/>
            <x v="2606"/>
            <x v="2639"/>
            <x v="2645"/>
            <x v="2648"/>
            <x v="2650"/>
            <x v="2651"/>
            <x v="2654"/>
            <x v="2655"/>
            <x v="2658"/>
            <x v="2663"/>
            <x v="2664"/>
            <x v="2673"/>
            <x v="2678"/>
            <x v="2684"/>
            <x v="2687"/>
            <x v="2689"/>
            <x v="2690"/>
            <x v="2694"/>
            <x v="2703"/>
            <x v="2704"/>
            <x v="2706"/>
            <x v="2708"/>
            <x v="2711"/>
            <x v="2715"/>
            <x v="2721"/>
            <x v="2722"/>
          </reference>
        </references>
      </pivotArea>
    </format>
    <format dxfId="470">
      <pivotArea dataOnly="0" labelOnly="1" fieldPosition="0">
        <references count="1">
          <reference field="6" count="50">
            <x v="0"/>
            <x v="5"/>
            <x v="6"/>
            <x v="12"/>
            <x v="15"/>
            <x v="18"/>
            <x v="26"/>
            <x v="34"/>
            <x v="36"/>
            <x v="45"/>
            <x v="47"/>
            <x v="52"/>
            <x v="55"/>
            <x v="56"/>
            <x v="57"/>
            <x v="61"/>
            <x v="68"/>
            <x v="69"/>
            <x v="71"/>
            <x v="80"/>
            <x v="86"/>
            <x v="109"/>
            <x v="114"/>
            <x v="120"/>
            <x v="121"/>
            <x v="135"/>
            <x v="141"/>
            <x v="143"/>
            <x v="148"/>
            <x v="150"/>
            <x v="153"/>
            <x v="158"/>
            <x v="163"/>
            <x v="166"/>
            <x v="171"/>
            <x v="176"/>
            <x v="182"/>
            <x v="183"/>
            <x v="189"/>
            <x v="197"/>
            <x v="201"/>
            <x v="202"/>
            <x v="208"/>
            <x v="212"/>
            <x v="216"/>
            <x v="218"/>
            <x v="229"/>
            <x v="230"/>
            <x v="231"/>
            <x v="234"/>
          </reference>
        </references>
      </pivotArea>
    </format>
    <format dxfId="469">
      <pivotArea dataOnly="0" labelOnly="1" fieldPosition="0">
        <references count="1">
          <reference field="6" count="50">
            <x v="235"/>
            <x v="242"/>
            <x v="243"/>
            <x v="244"/>
            <x v="249"/>
            <x v="251"/>
            <x v="256"/>
            <x v="259"/>
            <x v="265"/>
            <x v="268"/>
            <x v="273"/>
            <x v="277"/>
            <x v="280"/>
            <x v="284"/>
            <x v="290"/>
            <x v="292"/>
            <x v="296"/>
            <x v="301"/>
            <x v="302"/>
            <x v="303"/>
            <x v="311"/>
            <x v="316"/>
            <x v="329"/>
            <x v="333"/>
            <x v="335"/>
            <x v="337"/>
            <x v="339"/>
            <x v="340"/>
            <x v="341"/>
            <x v="342"/>
            <x v="343"/>
            <x v="347"/>
            <x v="350"/>
            <x v="351"/>
            <x v="355"/>
            <x v="362"/>
            <x v="366"/>
            <x v="367"/>
            <x v="368"/>
            <x v="369"/>
            <x v="379"/>
            <x v="380"/>
            <x v="381"/>
            <x v="383"/>
            <x v="387"/>
            <x v="396"/>
            <x v="407"/>
            <x v="414"/>
            <x v="415"/>
            <x v="421"/>
          </reference>
        </references>
      </pivotArea>
    </format>
    <format dxfId="468">
      <pivotArea dataOnly="0" labelOnly="1" fieldPosition="0">
        <references count="1">
          <reference field="6" count="50">
            <x v="429"/>
            <x v="432"/>
            <x v="435"/>
            <x v="437"/>
            <x v="440"/>
            <x v="448"/>
            <x v="452"/>
            <x v="458"/>
            <x v="460"/>
            <x v="464"/>
            <x v="467"/>
            <x v="470"/>
            <x v="473"/>
            <x v="474"/>
            <x v="479"/>
            <x v="481"/>
            <x v="482"/>
            <x v="486"/>
            <x v="487"/>
            <x v="489"/>
            <x v="490"/>
            <x v="491"/>
            <x v="494"/>
            <x v="496"/>
            <x v="502"/>
            <x v="505"/>
            <x v="508"/>
            <x v="509"/>
            <x v="521"/>
            <x v="524"/>
            <x v="527"/>
            <x v="528"/>
            <x v="540"/>
            <x v="548"/>
            <x v="549"/>
            <x v="550"/>
            <x v="553"/>
            <x v="555"/>
            <x v="564"/>
            <x v="566"/>
            <x v="569"/>
            <x v="574"/>
            <x v="580"/>
            <x v="583"/>
            <x v="584"/>
            <x v="585"/>
            <x v="587"/>
            <x v="593"/>
            <x v="595"/>
            <x v="596"/>
          </reference>
        </references>
      </pivotArea>
    </format>
    <format dxfId="467">
      <pivotArea dataOnly="0" labelOnly="1" fieldPosition="0">
        <references count="1">
          <reference field="6" count="50">
            <x v="598"/>
            <x v="604"/>
            <x v="607"/>
            <x v="611"/>
            <x v="612"/>
            <x v="613"/>
            <x v="626"/>
            <x v="636"/>
            <x v="638"/>
            <x v="639"/>
            <x v="646"/>
            <x v="648"/>
            <x v="649"/>
            <x v="651"/>
            <x v="652"/>
            <x v="653"/>
            <x v="654"/>
            <x v="655"/>
            <x v="656"/>
            <x v="657"/>
            <x v="659"/>
            <x v="660"/>
            <x v="662"/>
            <x v="672"/>
            <x v="678"/>
            <x v="685"/>
            <x v="690"/>
            <x v="693"/>
            <x v="694"/>
            <x v="698"/>
            <x v="702"/>
            <x v="703"/>
            <x v="708"/>
            <x v="709"/>
            <x v="710"/>
            <x v="712"/>
            <x v="713"/>
            <x v="717"/>
            <x v="722"/>
            <x v="724"/>
            <x v="725"/>
            <x v="728"/>
            <x v="730"/>
            <x v="731"/>
            <x v="734"/>
            <x v="737"/>
            <x v="739"/>
            <x v="746"/>
            <x v="749"/>
            <x v="750"/>
          </reference>
        </references>
      </pivotArea>
    </format>
    <format dxfId="466">
      <pivotArea dataOnly="0" labelOnly="1" fieldPosition="0">
        <references count="1">
          <reference field="6" count="50">
            <x v="753"/>
            <x v="760"/>
            <x v="761"/>
            <x v="764"/>
            <x v="765"/>
            <x v="768"/>
            <x v="769"/>
            <x v="772"/>
            <x v="774"/>
            <x v="775"/>
            <x v="790"/>
            <x v="792"/>
            <x v="794"/>
            <x v="800"/>
            <x v="811"/>
            <x v="814"/>
            <x v="828"/>
            <x v="834"/>
            <x v="840"/>
            <x v="841"/>
            <x v="842"/>
            <x v="851"/>
            <x v="854"/>
            <x v="855"/>
            <x v="856"/>
            <x v="861"/>
            <x v="862"/>
            <x v="866"/>
            <x v="870"/>
            <x v="874"/>
            <x v="875"/>
            <x v="877"/>
            <x v="879"/>
            <x v="881"/>
            <x v="884"/>
            <x v="888"/>
            <x v="902"/>
            <x v="904"/>
            <x v="907"/>
            <x v="913"/>
            <x v="917"/>
            <x v="919"/>
            <x v="922"/>
            <x v="923"/>
            <x v="926"/>
            <x v="927"/>
            <x v="929"/>
            <x v="937"/>
            <x v="938"/>
            <x v="939"/>
          </reference>
        </references>
      </pivotArea>
    </format>
    <format dxfId="465">
      <pivotArea dataOnly="0" labelOnly="1" fieldPosition="0">
        <references count="1">
          <reference field="6" count="50">
            <x v="940"/>
            <x v="945"/>
            <x v="947"/>
            <x v="951"/>
            <x v="952"/>
            <x v="958"/>
            <x v="960"/>
            <x v="962"/>
            <x v="965"/>
            <x v="970"/>
            <x v="971"/>
            <x v="976"/>
            <x v="978"/>
            <x v="980"/>
            <x v="982"/>
            <x v="988"/>
            <x v="989"/>
            <x v="993"/>
            <x v="996"/>
            <x v="1000"/>
            <x v="1001"/>
            <x v="1003"/>
            <x v="1007"/>
            <x v="1010"/>
            <x v="1011"/>
            <x v="1013"/>
            <x v="1018"/>
            <x v="1021"/>
            <x v="1022"/>
            <x v="1023"/>
            <x v="1024"/>
            <x v="1047"/>
            <x v="1049"/>
            <x v="1051"/>
            <x v="1053"/>
            <x v="1060"/>
            <x v="1062"/>
            <x v="1063"/>
            <x v="1066"/>
            <x v="1067"/>
            <x v="1069"/>
            <x v="1073"/>
            <x v="1078"/>
            <x v="1082"/>
            <x v="1083"/>
            <x v="1091"/>
            <x v="1096"/>
            <x v="1097"/>
            <x v="1102"/>
            <x v="1106"/>
          </reference>
        </references>
      </pivotArea>
    </format>
    <format dxfId="464">
      <pivotArea dataOnly="0" labelOnly="1" fieldPosition="0">
        <references count="1">
          <reference field="6" count="50">
            <x v="1111"/>
            <x v="1113"/>
            <x v="1114"/>
            <x v="1115"/>
            <x v="1116"/>
            <x v="1119"/>
            <x v="1121"/>
            <x v="1122"/>
            <x v="1124"/>
            <x v="1125"/>
            <x v="1129"/>
            <x v="1130"/>
            <x v="1132"/>
            <x v="1133"/>
            <x v="1136"/>
            <x v="1138"/>
            <x v="1139"/>
            <x v="1140"/>
            <x v="1141"/>
            <x v="1149"/>
            <x v="1158"/>
            <x v="1159"/>
            <x v="1161"/>
            <x v="1176"/>
            <x v="1181"/>
            <x v="1182"/>
            <x v="1184"/>
            <x v="1187"/>
            <x v="1196"/>
            <x v="1197"/>
            <x v="1203"/>
            <x v="1204"/>
            <x v="1205"/>
            <x v="1213"/>
            <x v="1225"/>
            <x v="1226"/>
            <x v="1228"/>
            <x v="1231"/>
            <x v="1232"/>
            <x v="1234"/>
            <x v="1235"/>
            <x v="1237"/>
            <x v="1238"/>
            <x v="1243"/>
            <x v="1248"/>
            <x v="1249"/>
            <x v="1250"/>
            <x v="1254"/>
            <x v="1255"/>
            <x v="1257"/>
          </reference>
        </references>
      </pivotArea>
    </format>
    <format dxfId="463">
      <pivotArea dataOnly="0" labelOnly="1" fieldPosition="0">
        <references count="1">
          <reference field="6" count="50">
            <x v="1260"/>
            <x v="1264"/>
            <x v="1273"/>
            <x v="1276"/>
            <x v="1281"/>
            <x v="1282"/>
            <x v="1287"/>
            <x v="1288"/>
            <x v="1291"/>
            <x v="1293"/>
            <x v="1294"/>
            <x v="1301"/>
            <x v="1303"/>
            <x v="1308"/>
            <x v="1313"/>
            <x v="1320"/>
            <x v="1322"/>
            <x v="1324"/>
            <x v="1328"/>
            <x v="1331"/>
            <x v="1339"/>
            <x v="1341"/>
            <x v="1343"/>
            <x v="1346"/>
            <x v="1349"/>
            <x v="1350"/>
            <x v="1359"/>
            <x v="1360"/>
            <x v="1361"/>
            <x v="1363"/>
            <x v="1364"/>
            <x v="1365"/>
            <x v="1366"/>
            <x v="1367"/>
            <x v="1369"/>
            <x v="1376"/>
            <x v="1377"/>
            <x v="1380"/>
            <x v="1381"/>
            <x v="1383"/>
            <x v="1385"/>
            <x v="1387"/>
            <x v="1394"/>
            <x v="1395"/>
            <x v="1401"/>
            <x v="1402"/>
            <x v="1404"/>
            <x v="1409"/>
            <x v="1414"/>
            <x v="1415"/>
          </reference>
        </references>
      </pivotArea>
    </format>
    <format dxfId="462">
      <pivotArea dataOnly="0" labelOnly="1" fieldPosition="0">
        <references count="1">
          <reference field="6" count="50">
            <x v="1418"/>
            <x v="1419"/>
            <x v="1426"/>
            <x v="1427"/>
            <x v="1430"/>
            <x v="1435"/>
            <x v="1441"/>
            <x v="1443"/>
            <x v="1445"/>
            <x v="1447"/>
            <x v="1450"/>
            <x v="1452"/>
            <x v="1457"/>
            <x v="1467"/>
            <x v="1469"/>
            <x v="1470"/>
            <x v="1479"/>
            <x v="1495"/>
            <x v="1500"/>
            <x v="1509"/>
            <x v="1513"/>
            <x v="1521"/>
            <x v="1527"/>
            <x v="1530"/>
            <x v="1535"/>
            <x v="1540"/>
            <x v="1545"/>
            <x v="1546"/>
            <x v="1547"/>
            <x v="1548"/>
            <x v="1549"/>
            <x v="1552"/>
            <x v="1555"/>
            <x v="1566"/>
            <x v="1573"/>
            <x v="1579"/>
            <x v="1580"/>
            <x v="1581"/>
            <x v="1585"/>
            <x v="1586"/>
            <x v="1592"/>
            <x v="1596"/>
            <x v="1598"/>
            <x v="1601"/>
            <x v="1602"/>
            <x v="1605"/>
            <x v="1607"/>
            <x v="1622"/>
            <x v="1626"/>
            <x v="1631"/>
          </reference>
        </references>
      </pivotArea>
    </format>
    <format dxfId="461">
      <pivotArea dataOnly="0" labelOnly="1" fieldPosition="0">
        <references count="1">
          <reference field="6" count="50">
            <x v="1638"/>
            <x v="1640"/>
            <x v="1649"/>
            <x v="1652"/>
            <x v="1653"/>
            <x v="1656"/>
            <x v="1659"/>
            <x v="1661"/>
            <x v="1663"/>
            <x v="1671"/>
            <x v="1682"/>
            <x v="1698"/>
            <x v="1700"/>
            <x v="1703"/>
            <x v="1704"/>
            <x v="1715"/>
            <x v="1720"/>
            <x v="1730"/>
            <x v="1735"/>
            <x v="1737"/>
            <x v="1740"/>
            <x v="1742"/>
            <x v="1743"/>
            <x v="1744"/>
            <x v="1747"/>
            <x v="1751"/>
            <x v="1753"/>
            <x v="1758"/>
            <x v="1759"/>
            <x v="1760"/>
            <x v="1767"/>
            <x v="1772"/>
            <x v="1780"/>
            <x v="1782"/>
            <x v="1783"/>
            <x v="1784"/>
            <x v="1785"/>
            <x v="1791"/>
            <x v="1794"/>
            <x v="1795"/>
            <x v="1796"/>
            <x v="1797"/>
            <x v="1798"/>
            <x v="1805"/>
            <x v="1806"/>
            <x v="1811"/>
            <x v="1813"/>
            <x v="1826"/>
            <x v="1828"/>
            <x v="1830"/>
          </reference>
        </references>
      </pivotArea>
    </format>
    <format dxfId="460">
      <pivotArea dataOnly="0" labelOnly="1" fieldPosition="0">
        <references count="1">
          <reference field="6" count="50">
            <x v="1833"/>
            <x v="1835"/>
            <x v="1840"/>
            <x v="1841"/>
            <x v="1846"/>
            <x v="1848"/>
            <x v="1849"/>
            <x v="1850"/>
            <x v="1851"/>
            <x v="1852"/>
            <x v="1855"/>
            <x v="1860"/>
            <x v="1862"/>
            <x v="1871"/>
            <x v="1873"/>
            <x v="1876"/>
            <x v="1880"/>
            <x v="1881"/>
            <x v="1888"/>
            <x v="1889"/>
            <x v="1891"/>
            <x v="1896"/>
            <x v="1897"/>
            <x v="1904"/>
            <x v="1912"/>
            <x v="1918"/>
            <x v="1924"/>
            <x v="1948"/>
            <x v="1951"/>
            <x v="1954"/>
            <x v="1955"/>
            <x v="1967"/>
            <x v="1981"/>
            <x v="1982"/>
            <x v="1990"/>
            <x v="1994"/>
            <x v="1995"/>
            <x v="1998"/>
            <x v="2002"/>
            <x v="2003"/>
            <x v="2005"/>
            <x v="2008"/>
            <x v="2009"/>
            <x v="2013"/>
            <x v="2015"/>
            <x v="2016"/>
            <x v="2020"/>
            <x v="2021"/>
            <x v="2026"/>
            <x v="2028"/>
          </reference>
        </references>
      </pivotArea>
    </format>
    <format dxfId="459">
      <pivotArea dataOnly="0" labelOnly="1" fieldPosition="0">
        <references count="1">
          <reference field="6" count="50">
            <x v="2038"/>
            <x v="2041"/>
            <x v="2042"/>
            <x v="2045"/>
            <x v="2046"/>
            <x v="2052"/>
            <x v="2054"/>
            <x v="2055"/>
            <x v="2065"/>
            <x v="2066"/>
            <x v="2069"/>
            <x v="2071"/>
            <x v="2072"/>
            <x v="2073"/>
            <x v="2076"/>
            <x v="2085"/>
            <x v="2087"/>
            <x v="2088"/>
            <x v="2097"/>
            <x v="2098"/>
            <x v="2103"/>
            <x v="2105"/>
            <x v="2107"/>
            <x v="2120"/>
            <x v="2127"/>
            <x v="2140"/>
            <x v="2141"/>
            <x v="2143"/>
            <x v="2152"/>
            <x v="2158"/>
            <x v="2167"/>
            <x v="2171"/>
            <x v="2176"/>
            <x v="2182"/>
            <x v="2183"/>
            <x v="2184"/>
            <x v="2192"/>
            <x v="2195"/>
            <x v="2201"/>
            <x v="2205"/>
            <x v="2206"/>
            <x v="2211"/>
            <x v="2232"/>
            <x v="2237"/>
            <x v="2238"/>
            <x v="2241"/>
            <x v="2242"/>
            <x v="2244"/>
            <x v="2247"/>
            <x v="2248"/>
          </reference>
        </references>
      </pivotArea>
    </format>
    <format dxfId="458">
      <pivotArea dataOnly="0" labelOnly="1" fieldPosition="0">
        <references count="1">
          <reference field="6" count="50">
            <x v="2249"/>
            <x v="2256"/>
            <x v="2258"/>
            <x v="2259"/>
            <x v="2262"/>
            <x v="2277"/>
            <x v="2278"/>
            <x v="2284"/>
            <x v="2286"/>
            <x v="2287"/>
            <x v="2291"/>
            <x v="2294"/>
            <x v="2295"/>
            <x v="2302"/>
            <x v="2308"/>
            <x v="2309"/>
            <x v="2328"/>
            <x v="2331"/>
            <x v="2337"/>
            <x v="2339"/>
            <x v="2342"/>
            <x v="2343"/>
            <x v="2344"/>
            <x v="2345"/>
            <x v="2346"/>
            <x v="2347"/>
            <x v="2354"/>
            <x v="2357"/>
            <x v="2360"/>
            <x v="2362"/>
            <x v="2364"/>
            <x v="2366"/>
            <x v="2371"/>
            <x v="2375"/>
            <x v="2390"/>
            <x v="2394"/>
            <x v="2402"/>
            <x v="2405"/>
            <x v="2406"/>
            <x v="2411"/>
            <x v="2415"/>
            <x v="2421"/>
            <x v="2422"/>
            <x v="2431"/>
            <x v="2435"/>
            <x v="2439"/>
            <x v="2441"/>
            <x v="2454"/>
            <x v="2467"/>
            <x v="2472"/>
          </reference>
        </references>
      </pivotArea>
    </format>
    <format dxfId="457">
      <pivotArea dataOnly="0" labelOnly="1" fieldPosition="0">
        <references count="1">
          <reference field="6" count="50">
            <x v="2474"/>
            <x v="2475"/>
            <x v="2476"/>
            <x v="2477"/>
            <x v="2487"/>
            <x v="2489"/>
            <x v="2493"/>
            <x v="2496"/>
            <x v="2498"/>
            <x v="2499"/>
            <x v="2500"/>
            <x v="2502"/>
            <x v="2509"/>
            <x v="2511"/>
            <x v="2512"/>
            <x v="2514"/>
            <x v="2516"/>
            <x v="2521"/>
            <x v="2522"/>
            <x v="2523"/>
            <x v="2528"/>
            <x v="2533"/>
            <x v="2535"/>
            <x v="2537"/>
            <x v="2540"/>
            <x v="2542"/>
            <x v="2546"/>
            <x v="2547"/>
            <x v="2551"/>
            <x v="2557"/>
            <x v="2561"/>
            <x v="2565"/>
            <x v="2574"/>
            <x v="2578"/>
            <x v="2581"/>
            <x v="2582"/>
            <x v="2585"/>
            <x v="2586"/>
            <x v="2595"/>
            <x v="2596"/>
            <x v="2604"/>
            <x v="2639"/>
            <x v="2648"/>
            <x v="2650"/>
            <x v="2651"/>
            <x v="2653"/>
            <x v="2654"/>
            <x v="2655"/>
            <x v="2658"/>
            <x v="2659"/>
          </reference>
        </references>
      </pivotArea>
    </format>
    <format dxfId="456">
      <pivotArea dataOnly="0" labelOnly="1" fieldPosition="0">
        <references count="1">
          <reference field="6" count="17">
            <x v="2661"/>
            <x v="2663"/>
            <x v="2666"/>
            <x v="2672"/>
            <x v="2673"/>
            <x v="2674"/>
            <x v="2680"/>
            <x v="2687"/>
            <x v="2689"/>
            <x v="2690"/>
            <x v="2703"/>
            <x v="2704"/>
            <x v="2706"/>
            <x v="2715"/>
            <x v="2719"/>
            <x v="2721"/>
            <x v="2722"/>
          </reference>
        </references>
      </pivotArea>
    </format>
    <format dxfId="455">
      <pivotArea field="6" type="button" dataOnly="0" labelOnly="1" outline="0" axis="axisRow" fieldPosition="0"/>
    </format>
    <format dxfId="454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18"/>
            <x v="20"/>
            <x v="22"/>
            <x v="25"/>
            <x v="26"/>
            <x v="29"/>
            <x v="34"/>
            <x v="36"/>
            <x v="37"/>
            <x v="43"/>
            <x v="45"/>
            <x v="47"/>
            <x v="52"/>
            <x v="53"/>
            <x v="55"/>
            <x v="56"/>
            <x v="57"/>
            <x v="61"/>
            <x v="65"/>
            <x v="67"/>
            <x v="68"/>
            <x v="69"/>
            <x v="71"/>
            <x v="78"/>
            <x v="80"/>
            <x v="86"/>
            <x v="91"/>
            <x v="98"/>
            <x v="107"/>
            <x v="108"/>
            <x v="109"/>
            <x v="114"/>
            <x v="120"/>
            <x v="121"/>
            <x v="122"/>
            <x v="123"/>
            <x v="126"/>
            <x v="129"/>
            <x v="134"/>
            <x v="135"/>
            <x v="141"/>
            <x v="143"/>
            <x v="146"/>
            <x v="148"/>
          </reference>
        </references>
      </pivotArea>
    </format>
    <format dxfId="453">
      <pivotArea dataOnly="0" labelOnly="1" fieldPosition="0">
        <references count="1">
          <reference field="6" count="50">
            <x v="150"/>
            <x v="151"/>
            <x v="153"/>
            <x v="157"/>
            <x v="158"/>
            <x v="163"/>
            <x v="166"/>
            <x v="170"/>
            <x v="171"/>
            <x v="175"/>
            <x v="176"/>
            <x v="180"/>
            <x v="182"/>
            <x v="183"/>
            <x v="186"/>
            <x v="189"/>
            <x v="194"/>
            <x v="197"/>
            <x v="201"/>
            <x v="202"/>
            <x v="203"/>
            <x v="208"/>
            <x v="212"/>
            <x v="213"/>
            <x v="216"/>
            <x v="218"/>
            <x v="229"/>
            <x v="230"/>
            <x v="231"/>
            <x v="234"/>
            <x v="235"/>
            <x v="242"/>
            <x v="243"/>
            <x v="244"/>
            <x v="249"/>
            <x v="251"/>
            <x v="256"/>
            <x v="259"/>
            <x v="265"/>
            <x v="268"/>
            <x v="273"/>
            <x v="277"/>
            <x v="280"/>
            <x v="281"/>
            <x v="284"/>
            <x v="288"/>
            <x v="290"/>
            <x v="292"/>
            <x v="296"/>
            <x v="301"/>
          </reference>
        </references>
      </pivotArea>
    </format>
    <format dxfId="452">
      <pivotArea dataOnly="0" labelOnly="1" fieldPosition="0">
        <references count="1">
          <reference field="6" count="50">
            <x v="302"/>
            <x v="303"/>
            <x v="311"/>
            <x v="316"/>
            <x v="320"/>
            <x v="327"/>
            <x v="329"/>
            <x v="333"/>
            <x v="335"/>
            <x v="337"/>
            <x v="339"/>
            <x v="340"/>
            <x v="341"/>
            <x v="342"/>
            <x v="343"/>
            <x v="347"/>
            <x v="350"/>
            <x v="351"/>
            <x v="355"/>
            <x v="358"/>
            <x v="360"/>
            <x v="361"/>
            <x v="362"/>
            <x v="366"/>
            <x v="367"/>
            <x v="368"/>
            <x v="369"/>
            <x v="379"/>
            <x v="380"/>
            <x v="381"/>
            <x v="382"/>
            <x v="383"/>
            <x v="385"/>
            <x v="386"/>
            <x v="387"/>
            <x v="390"/>
            <x v="396"/>
            <x v="398"/>
            <x v="404"/>
            <x v="407"/>
            <x v="409"/>
            <x v="410"/>
            <x v="414"/>
            <x v="415"/>
            <x v="420"/>
            <x v="421"/>
            <x v="427"/>
            <x v="428"/>
            <x v="429"/>
            <x v="432"/>
          </reference>
        </references>
      </pivotArea>
    </format>
    <format dxfId="451">
      <pivotArea dataOnly="0" labelOnly="1" fieldPosition="0">
        <references count="1">
          <reference field="6" count="50">
            <x v="434"/>
            <x v="435"/>
            <x v="437"/>
            <x v="440"/>
            <x v="441"/>
            <x v="442"/>
            <x v="444"/>
            <x v="446"/>
            <x v="448"/>
            <x v="452"/>
            <x v="455"/>
            <x v="458"/>
            <x v="460"/>
            <x v="464"/>
            <x v="466"/>
            <x v="467"/>
            <x v="470"/>
            <x v="472"/>
            <x v="473"/>
            <x v="474"/>
            <x v="477"/>
            <x v="479"/>
            <x v="481"/>
            <x v="482"/>
            <x v="486"/>
            <x v="487"/>
            <x v="489"/>
            <x v="490"/>
            <x v="491"/>
            <x v="493"/>
            <x v="494"/>
            <x v="496"/>
            <x v="499"/>
            <x v="502"/>
            <x v="505"/>
            <x v="506"/>
            <x v="508"/>
            <x v="509"/>
            <x v="511"/>
            <x v="517"/>
            <x v="518"/>
            <x v="521"/>
            <x v="524"/>
            <x v="527"/>
            <x v="528"/>
            <x v="540"/>
            <x v="542"/>
            <x v="547"/>
            <x v="548"/>
            <x v="549"/>
          </reference>
        </references>
      </pivotArea>
    </format>
    <format dxfId="450">
      <pivotArea dataOnly="0" labelOnly="1" fieldPosition="0">
        <references count="1">
          <reference field="6" count="50">
            <x v="550"/>
            <x v="553"/>
            <x v="554"/>
            <x v="555"/>
            <x v="562"/>
            <x v="564"/>
            <x v="566"/>
            <x v="569"/>
            <x v="574"/>
            <x v="577"/>
            <x v="580"/>
            <x v="582"/>
            <x v="583"/>
            <x v="584"/>
            <x v="585"/>
            <x v="587"/>
            <x v="588"/>
            <x v="593"/>
            <x v="595"/>
            <x v="596"/>
            <x v="598"/>
            <x v="599"/>
            <x v="604"/>
            <x v="605"/>
            <x v="607"/>
            <x v="608"/>
            <x v="610"/>
            <x v="611"/>
            <x v="612"/>
            <x v="613"/>
            <x v="616"/>
            <x v="617"/>
            <x v="620"/>
            <x v="621"/>
            <x v="623"/>
            <x v="624"/>
            <x v="626"/>
            <x v="627"/>
            <x v="636"/>
            <x v="638"/>
            <x v="639"/>
            <x v="646"/>
            <x v="648"/>
            <x v="649"/>
            <x v="651"/>
            <x v="652"/>
            <x v="653"/>
            <x v="654"/>
            <x v="655"/>
            <x v="656"/>
          </reference>
        </references>
      </pivotArea>
    </format>
    <format dxfId="449">
      <pivotArea dataOnly="0" labelOnly="1" fieldPosition="0">
        <references count="1">
          <reference field="6" count="50">
            <x v="657"/>
            <x v="659"/>
            <x v="660"/>
            <x v="661"/>
            <x v="662"/>
            <x v="663"/>
            <x v="666"/>
            <x v="672"/>
            <x v="678"/>
            <x v="680"/>
            <x v="685"/>
            <x v="689"/>
            <x v="690"/>
            <x v="693"/>
            <x v="694"/>
            <x v="696"/>
            <x v="698"/>
            <x v="702"/>
            <x v="703"/>
            <x v="708"/>
            <x v="709"/>
            <x v="710"/>
            <x v="712"/>
            <x v="713"/>
            <x v="714"/>
            <x v="717"/>
            <x v="719"/>
            <x v="722"/>
            <x v="724"/>
            <x v="725"/>
            <x v="726"/>
            <x v="728"/>
            <x v="730"/>
            <x v="731"/>
            <x v="734"/>
            <x v="737"/>
            <x v="739"/>
            <x v="740"/>
            <x v="743"/>
            <x v="744"/>
            <x v="746"/>
            <x v="749"/>
            <x v="750"/>
            <x v="753"/>
            <x v="756"/>
            <x v="760"/>
            <x v="761"/>
            <x v="762"/>
            <x v="763"/>
            <x v="764"/>
          </reference>
        </references>
      </pivotArea>
    </format>
    <format dxfId="448">
      <pivotArea dataOnly="0" labelOnly="1" fieldPosition="0">
        <references count="1">
          <reference field="6" count="50">
            <x v="765"/>
            <x v="768"/>
            <x v="769"/>
            <x v="770"/>
            <x v="772"/>
            <x v="774"/>
            <x v="775"/>
            <x v="777"/>
            <x v="778"/>
            <x v="782"/>
            <x v="784"/>
            <x v="790"/>
            <x v="792"/>
            <x v="794"/>
            <x v="795"/>
            <x v="796"/>
            <x v="799"/>
            <x v="800"/>
            <x v="803"/>
            <x v="804"/>
            <x v="806"/>
            <x v="809"/>
            <x v="811"/>
            <x v="812"/>
            <x v="814"/>
            <x v="815"/>
            <x v="816"/>
            <x v="819"/>
            <x v="825"/>
            <x v="827"/>
            <x v="828"/>
            <x v="830"/>
            <x v="832"/>
            <x v="834"/>
            <x v="835"/>
            <x v="836"/>
            <x v="839"/>
            <x v="840"/>
            <x v="841"/>
            <x v="842"/>
            <x v="846"/>
            <x v="849"/>
            <x v="851"/>
            <x v="852"/>
            <x v="854"/>
            <x v="855"/>
            <x v="856"/>
            <x v="861"/>
            <x v="862"/>
            <x v="863"/>
          </reference>
        </references>
      </pivotArea>
    </format>
    <format dxfId="447">
      <pivotArea dataOnly="0" labelOnly="1" fieldPosition="0">
        <references count="1">
          <reference field="6" count="50">
            <x v="864"/>
            <x v="866"/>
            <x v="867"/>
            <x v="869"/>
            <x v="870"/>
            <x v="874"/>
            <x v="875"/>
            <x v="877"/>
            <x v="879"/>
            <x v="881"/>
            <x v="883"/>
            <x v="884"/>
            <x v="888"/>
            <x v="893"/>
            <x v="902"/>
            <x v="904"/>
            <x v="907"/>
            <x v="913"/>
            <x v="914"/>
            <x v="917"/>
            <x v="919"/>
            <x v="920"/>
            <x v="922"/>
            <x v="923"/>
            <x v="926"/>
            <x v="927"/>
            <x v="929"/>
            <x v="931"/>
            <x v="935"/>
            <x v="937"/>
            <x v="938"/>
            <x v="939"/>
            <x v="940"/>
            <x v="942"/>
            <x v="945"/>
            <x v="947"/>
            <x v="948"/>
            <x v="951"/>
            <x v="952"/>
            <x v="953"/>
            <x v="958"/>
            <x v="960"/>
            <x v="962"/>
            <x v="965"/>
            <x v="967"/>
            <x v="970"/>
            <x v="971"/>
            <x v="976"/>
            <x v="978"/>
            <x v="980"/>
          </reference>
        </references>
      </pivotArea>
    </format>
    <format dxfId="446">
      <pivotArea dataOnly="0" labelOnly="1" fieldPosition="0">
        <references count="1">
          <reference field="6" count="50">
            <x v="982"/>
            <x v="988"/>
            <x v="989"/>
            <x v="992"/>
            <x v="993"/>
            <x v="996"/>
            <x v="999"/>
            <x v="1000"/>
            <x v="1001"/>
            <x v="1003"/>
            <x v="1007"/>
            <x v="1010"/>
            <x v="1011"/>
            <x v="1012"/>
            <x v="1013"/>
            <x v="1018"/>
            <x v="1021"/>
            <x v="1022"/>
            <x v="1023"/>
            <x v="1024"/>
            <x v="1030"/>
            <x v="1034"/>
            <x v="1035"/>
            <x v="1039"/>
            <x v="1041"/>
            <x v="1042"/>
            <x v="1047"/>
            <x v="1049"/>
            <x v="1051"/>
            <x v="1053"/>
            <x v="1060"/>
            <x v="1062"/>
            <x v="1063"/>
            <x v="1064"/>
            <x v="1066"/>
            <x v="1067"/>
            <x v="1069"/>
            <x v="1073"/>
            <x v="1076"/>
            <x v="1078"/>
            <x v="1079"/>
            <x v="1082"/>
            <x v="1083"/>
            <x v="1089"/>
            <x v="1091"/>
            <x v="1096"/>
            <x v="1097"/>
            <x v="1098"/>
            <x v="1102"/>
            <x v="1106"/>
          </reference>
        </references>
      </pivotArea>
    </format>
    <format dxfId="445">
      <pivotArea dataOnly="0" labelOnly="1" fieldPosition="0">
        <references count="1">
          <reference field="6" count="50">
            <x v="1111"/>
            <x v="1113"/>
            <x v="1114"/>
            <x v="1115"/>
            <x v="1116"/>
            <x v="1117"/>
            <x v="1119"/>
            <x v="1120"/>
            <x v="1121"/>
            <x v="1122"/>
            <x v="1124"/>
            <x v="1125"/>
            <x v="1128"/>
            <x v="1129"/>
            <x v="1130"/>
            <x v="1132"/>
            <x v="1133"/>
            <x v="1136"/>
            <x v="1138"/>
            <x v="1139"/>
            <x v="1140"/>
            <x v="1141"/>
            <x v="1149"/>
            <x v="1156"/>
            <x v="1158"/>
            <x v="1159"/>
            <x v="1161"/>
            <x v="1163"/>
            <x v="1176"/>
            <x v="1178"/>
            <x v="1181"/>
            <x v="1182"/>
            <x v="1184"/>
            <x v="1187"/>
            <x v="1190"/>
            <x v="1191"/>
            <x v="1196"/>
            <x v="1197"/>
            <x v="1198"/>
            <x v="1203"/>
            <x v="1204"/>
            <x v="1205"/>
            <x v="1208"/>
            <x v="1212"/>
            <x v="1213"/>
            <x v="1218"/>
            <x v="1219"/>
            <x v="1223"/>
            <x v="1225"/>
            <x v="1226"/>
          </reference>
        </references>
      </pivotArea>
    </format>
    <format dxfId="444">
      <pivotArea dataOnly="0" labelOnly="1" fieldPosition="0">
        <references count="1">
          <reference field="6" count="50">
            <x v="1228"/>
            <x v="1229"/>
            <x v="1231"/>
            <x v="1232"/>
            <x v="1234"/>
            <x v="1235"/>
            <x v="1237"/>
            <x v="1238"/>
            <x v="1243"/>
            <x v="1247"/>
            <x v="1248"/>
            <x v="1249"/>
            <x v="1250"/>
            <x v="1252"/>
            <x v="1254"/>
            <x v="1255"/>
            <x v="1257"/>
            <x v="1258"/>
            <x v="1260"/>
            <x v="1261"/>
            <x v="1262"/>
            <x v="1264"/>
            <x v="1273"/>
            <x v="1275"/>
            <x v="1276"/>
            <x v="1279"/>
            <x v="1281"/>
            <x v="1282"/>
            <x v="1286"/>
            <x v="1287"/>
            <x v="1288"/>
            <x v="1290"/>
            <x v="1291"/>
            <x v="1292"/>
            <x v="1293"/>
            <x v="1294"/>
            <x v="1297"/>
            <x v="1300"/>
            <x v="1301"/>
            <x v="1303"/>
            <x v="1306"/>
            <x v="1308"/>
            <x v="1313"/>
            <x v="1320"/>
            <x v="1322"/>
            <x v="1324"/>
            <x v="1328"/>
            <x v="1331"/>
            <x v="1335"/>
            <x v="1337"/>
          </reference>
        </references>
      </pivotArea>
    </format>
    <format dxfId="443">
      <pivotArea dataOnly="0" labelOnly="1" fieldPosition="0">
        <references count="1">
          <reference field="6" count="50">
            <x v="1339"/>
            <x v="1341"/>
            <x v="1343"/>
            <x v="1346"/>
            <x v="1349"/>
            <x v="1350"/>
            <x v="1356"/>
            <x v="1357"/>
            <x v="1358"/>
            <x v="1359"/>
            <x v="1360"/>
            <x v="1361"/>
            <x v="1363"/>
            <x v="1364"/>
            <x v="1365"/>
            <x v="1366"/>
            <x v="1367"/>
            <x v="1369"/>
            <x v="1376"/>
            <x v="1377"/>
            <x v="1378"/>
            <x v="1380"/>
            <x v="1381"/>
            <x v="1383"/>
            <x v="1385"/>
            <x v="1387"/>
            <x v="1389"/>
            <x v="1394"/>
            <x v="1395"/>
            <x v="1401"/>
            <x v="1402"/>
            <x v="1404"/>
            <x v="1409"/>
            <x v="1411"/>
            <x v="1414"/>
            <x v="1415"/>
            <x v="1416"/>
            <x v="1418"/>
            <x v="1419"/>
            <x v="1426"/>
            <x v="1427"/>
            <x v="1430"/>
            <x v="1435"/>
            <x v="1441"/>
            <x v="1443"/>
            <x v="1445"/>
            <x v="1447"/>
            <x v="1448"/>
            <x v="1450"/>
            <x v="1452"/>
          </reference>
        </references>
      </pivotArea>
    </format>
    <format dxfId="442">
      <pivotArea dataOnly="0" labelOnly="1" fieldPosition="0">
        <references count="1">
          <reference field="6" count="50">
            <x v="1455"/>
            <x v="1456"/>
            <x v="1457"/>
            <x v="1464"/>
            <x v="1467"/>
            <x v="1469"/>
            <x v="1470"/>
            <x v="1479"/>
            <x v="1494"/>
            <x v="1495"/>
            <x v="1497"/>
            <x v="1498"/>
            <x v="1500"/>
            <x v="1508"/>
            <x v="1509"/>
            <x v="1511"/>
            <x v="1513"/>
            <x v="1521"/>
            <x v="1523"/>
            <x v="1527"/>
            <x v="1530"/>
            <x v="1533"/>
            <x v="1535"/>
            <x v="1540"/>
            <x v="1545"/>
            <x v="1546"/>
            <x v="1547"/>
            <x v="1548"/>
            <x v="1549"/>
            <x v="1552"/>
            <x v="1553"/>
            <x v="1555"/>
            <x v="1556"/>
            <x v="1560"/>
            <x v="1564"/>
            <x v="1566"/>
            <x v="1573"/>
            <x v="1576"/>
            <x v="1579"/>
            <x v="1580"/>
            <x v="1581"/>
            <x v="1585"/>
            <x v="1586"/>
            <x v="1590"/>
            <x v="1592"/>
            <x v="1596"/>
            <x v="1598"/>
            <x v="1601"/>
            <x v="1602"/>
            <x v="1605"/>
          </reference>
        </references>
      </pivotArea>
    </format>
    <format dxfId="441">
      <pivotArea dataOnly="0" labelOnly="1" fieldPosition="0">
        <references count="1">
          <reference field="6" count="50">
            <x v="1607"/>
            <x v="1608"/>
            <x v="1611"/>
            <x v="1615"/>
            <x v="1622"/>
            <x v="1623"/>
            <x v="1626"/>
            <x v="1627"/>
            <x v="1631"/>
            <x v="1638"/>
            <x v="1640"/>
            <x v="1646"/>
            <x v="1648"/>
            <x v="1649"/>
            <x v="1652"/>
            <x v="1653"/>
            <x v="1656"/>
            <x v="1659"/>
            <x v="1661"/>
            <x v="1663"/>
            <x v="1668"/>
            <x v="1671"/>
            <x v="1682"/>
            <x v="1689"/>
            <x v="1692"/>
            <x v="1694"/>
            <x v="1695"/>
            <x v="1698"/>
            <x v="1699"/>
            <x v="1700"/>
            <x v="1702"/>
            <x v="1703"/>
            <x v="1704"/>
            <x v="1707"/>
            <x v="1715"/>
            <x v="1719"/>
            <x v="1720"/>
            <x v="1730"/>
            <x v="1733"/>
            <x v="1735"/>
            <x v="1736"/>
            <x v="1737"/>
            <x v="1739"/>
            <x v="1740"/>
            <x v="1742"/>
            <x v="1743"/>
            <x v="1744"/>
            <x v="1746"/>
            <x v="1747"/>
            <x v="1751"/>
          </reference>
        </references>
      </pivotArea>
    </format>
    <format dxfId="440">
      <pivotArea dataOnly="0" labelOnly="1" fieldPosition="0">
        <references count="1">
          <reference field="6" count="50">
            <x v="1753"/>
            <x v="1754"/>
            <x v="1758"/>
            <x v="1759"/>
            <x v="1760"/>
            <x v="1763"/>
            <x v="1767"/>
            <x v="1772"/>
            <x v="1780"/>
            <x v="1782"/>
            <x v="1783"/>
            <x v="1784"/>
            <x v="1785"/>
            <x v="1791"/>
            <x v="1794"/>
            <x v="1795"/>
            <x v="1796"/>
            <x v="1797"/>
            <x v="1798"/>
            <x v="1805"/>
            <x v="1806"/>
            <x v="1808"/>
            <x v="1811"/>
            <x v="1813"/>
            <x v="1815"/>
            <x v="1820"/>
            <x v="1826"/>
            <x v="1827"/>
            <x v="1828"/>
            <x v="1829"/>
            <x v="1830"/>
            <x v="1833"/>
            <x v="1835"/>
            <x v="1839"/>
            <x v="1840"/>
            <x v="1841"/>
            <x v="1846"/>
            <x v="1848"/>
            <x v="1849"/>
            <x v="1850"/>
            <x v="1851"/>
            <x v="1852"/>
            <x v="1855"/>
            <x v="1856"/>
            <x v="1859"/>
            <x v="1860"/>
            <x v="1861"/>
            <x v="1862"/>
            <x v="1867"/>
            <x v="1871"/>
          </reference>
        </references>
      </pivotArea>
    </format>
    <format dxfId="439">
      <pivotArea dataOnly="0" labelOnly="1" fieldPosition="0">
        <references count="1">
          <reference field="6" count="50">
            <x v="1873"/>
            <x v="1876"/>
            <x v="1880"/>
            <x v="1881"/>
            <x v="1883"/>
            <x v="1886"/>
            <x v="1887"/>
            <x v="1888"/>
            <x v="1889"/>
            <x v="1891"/>
            <x v="1892"/>
            <x v="1896"/>
            <x v="1897"/>
            <x v="1900"/>
            <x v="1903"/>
            <x v="1904"/>
            <x v="1905"/>
            <x v="1910"/>
            <x v="1912"/>
            <x v="1915"/>
            <x v="1918"/>
            <x v="1919"/>
            <x v="1924"/>
            <x v="1925"/>
            <x v="1944"/>
            <x v="1945"/>
            <x v="1948"/>
            <x v="1950"/>
            <x v="1951"/>
            <x v="1954"/>
            <x v="1955"/>
            <x v="1959"/>
            <x v="1960"/>
            <x v="1967"/>
            <x v="1968"/>
            <x v="1971"/>
            <x v="1973"/>
            <x v="1976"/>
            <x v="1979"/>
            <x v="1981"/>
            <x v="1982"/>
            <x v="1988"/>
            <x v="1990"/>
            <x v="1994"/>
            <x v="1995"/>
            <x v="1996"/>
            <x v="1998"/>
            <x v="2002"/>
            <x v="2003"/>
            <x v="2005"/>
          </reference>
        </references>
      </pivotArea>
    </format>
    <format dxfId="438">
      <pivotArea dataOnly="0" labelOnly="1" fieldPosition="0">
        <references count="1">
          <reference field="6" count="50">
            <x v="2008"/>
            <x v="2009"/>
            <x v="2012"/>
            <x v="2013"/>
            <x v="2015"/>
            <x v="2016"/>
            <x v="2017"/>
            <x v="2020"/>
            <x v="2021"/>
            <x v="2026"/>
            <x v="2028"/>
            <x v="2030"/>
            <x v="2033"/>
            <x v="2038"/>
            <x v="2041"/>
            <x v="2042"/>
            <x v="2045"/>
            <x v="2046"/>
            <x v="2048"/>
            <x v="2052"/>
            <x v="2054"/>
            <x v="2055"/>
            <x v="2058"/>
            <x v="2060"/>
            <x v="2061"/>
            <x v="2063"/>
            <x v="2064"/>
            <x v="2065"/>
            <x v="2066"/>
            <x v="2069"/>
            <x v="2070"/>
            <x v="2071"/>
            <x v="2072"/>
            <x v="2073"/>
            <x v="2076"/>
            <x v="2085"/>
            <x v="2087"/>
            <x v="2088"/>
            <x v="2089"/>
            <x v="2095"/>
            <x v="2097"/>
            <x v="2098"/>
            <x v="2103"/>
            <x v="2105"/>
            <x v="2107"/>
            <x v="2110"/>
            <x v="2111"/>
            <x v="2114"/>
            <x v="2116"/>
            <x v="2120"/>
          </reference>
        </references>
      </pivotArea>
    </format>
    <format dxfId="437">
      <pivotArea dataOnly="0" labelOnly="1" fieldPosition="0">
        <references count="1">
          <reference field="6" count="50">
            <x v="2127"/>
            <x v="2131"/>
            <x v="2133"/>
            <x v="2140"/>
            <x v="2141"/>
            <x v="2143"/>
            <x v="2146"/>
            <x v="2147"/>
            <x v="2152"/>
            <x v="2158"/>
            <x v="2164"/>
            <x v="2167"/>
            <x v="2171"/>
            <x v="2172"/>
            <x v="2176"/>
            <x v="2182"/>
            <x v="2183"/>
            <x v="2184"/>
            <x v="2185"/>
            <x v="2190"/>
            <x v="2192"/>
            <x v="2194"/>
            <x v="2195"/>
            <x v="2200"/>
            <x v="2201"/>
            <x v="2205"/>
            <x v="2206"/>
            <x v="2211"/>
            <x v="2212"/>
            <x v="2213"/>
            <x v="2219"/>
            <x v="2220"/>
            <x v="2229"/>
            <x v="2232"/>
            <x v="2237"/>
            <x v="2238"/>
            <x v="2240"/>
            <x v="2241"/>
            <x v="2242"/>
            <x v="2244"/>
            <x v="2246"/>
            <x v="2247"/>
            <x v="2248"/>
            <x v="2249"/>
            <x v="2256"/>
            <x v="2258"/>
            <x v="2259"/>
            <x v="2262"/>
            <x v="2277"/>
            <x v="2278"/>
          </reference>
        </references>
      </pivotArea>
    </format>
    <format dxfId="436">
      <pivotArea dataOnly="0" labelOnly="1" fieldPosition="0">
        <references count="1">
          <reference field="6" count="50">
            <x v="2284"/>
            <x v="2286"/>
            <x v="2287"/>
            <x v="2289"/>
            <x v="2291"/>
            <x v="2294"/>
            <x v="2295"/>
            <x v="2297"/>
            <x v="2302"/>
            <x v="2305"/>
            <x v="2308"/>
            <x v="2309"/>
            <x v="2311"/>
            <x v="2328"/>
            <x v="2331"/>
            <x v="2337"/>
            <x v="2339"/>
            <x v="2342"/>
            <x v="2343"/>
            <x v="2344"/>
            <x v="2345"/>
            <x v="2346"/>
            <x v="2347"/>
            <x v="2354"/>
            <x v="2357"/>
            <x v="2360"/>
            <x v="2362"/>
            <x v="2364"/>
            <x v="2366"/>
            <x v="2371"/>
            <x v="2372"/>
            <x v="2375"/>
            <x v="2379"/>
            <x v="2380"/>
            <x v="2386"/>
            <x v="2387"/>
            <x v="2388"/>
            <x v="2389"/>
            <x v="2390"/>
            <x v="2391"/>
            <x v="2394"/>
            <x v="2395"/>
            <x v="2402"/>
            <x v="2405"/>
            <x v="2406"/>
            <x v="2409"/>
            <x v="2411"/>
            <x v="2412"/>
            <x v="2413"/>
            <x v="2414"/>
          </reference>
        </references>
      </pivotArea>
    </format>
    <format dxfId="435">
      <pivotArea dataOnly="0" labelOnly="1" fieldPosition="0">
        <references count="1">
          <reference field="6" count="50">
            <x v="2415"/>
            <x v="2421"/>
            <x v="2422"/>
            <x v="2427"/>
            <x v="2428"/>
            <x v="2431"/>
            <x v="2433"/>
            <x v="2435"/>
            <x v="2436"/>
            <x v="2439"/>
            <x v="2441"/>
            <x v="2444"/>
            <x v="2446"/>
            <x v="2447"/>
            <x v="2448"/>
            <x v="2451"/>
            <x v="2452"/>
            <x v="2453"/>
            <x v="2454"/>
            <x v="2455"/>
            <x v="2457"/>
            <x v="2458"/>
            <x v="2461"/>
            <x v="2463"/>
            <x v="2467"/>
            <x v="2470"/>
            <x v="2472"/>
            <x v="2474"/>
            <x v="2475"/>
            <x v="2476"/>
            <x v="2477"/>
            <x v="2478"/>
            <x v="2481"/>
            <x v="2484"/>
            <x v="2487"/>
            <x v="2489"/>
            <x v="2493"/>
            <x v="2496"/>
            <x v="2498"/>
            <x v="2499"/>
            <x v="2500"/>
            <x v="2502"/>
            <x v="2503"/>
            <x v="2509"/>
            <x v="2511"/>
            <x v="2512"/>
            <x v="2514"/>
            <x v="2516"/>
            <x v="2518"/>
            <x v="2520"/>
          </reference>
        </references>
      </pivotArea>
    </format>
    <format dxfId="434">
      <pivotArea dataOnly="0" labelOnly="1" fieldPosition="0">
        <references count="1">
          <reference field="6" count="50">
            <x v="2521"/>
            <x v="2522"/>
            <x v="2523"/>
            <x v="2524"/>
            <x v="2528"/>
            <x v="2533"/>
            <x v="2535"/>
            <x v="2537"/>
            <x v="2540"/>
            <x v="2542"/>
            <x v="2543"/>
            <x v="2546"/>
            <x v="2547"/>
            <x v="2548"/>
            <x v="2551"/>
            <x v="2552"/>
            <x v="2553"/>
            <x v="2557"/>
            <x v="2558"/>
            <x v="2561"/>
            <x v="2565"/>
            <x v="2567"/>
            <x v="2568"/>
            <x v="2572"/>
            <x v="2573"/>
            <x v="2574"/>
            <x v="2578"/>
            <x v="2581"/>
            <x v="2582"/>
            <x v="2585"/>
            <x v="2586"/>
            <x v="2595"/>
            <x v="2596"/>
            <x v="2598"/>
            <x v="2603"/>
            <x v="2604"/>
            <x v="2606"/>
            <x v="2639"/>
            <x v="2644"/>
            <x v="2645"/>
            <x v="2648"/>
            <x v="2650"/>
            <x v="2651"/>
            <x v="2653"/>
            <x v="2654"/>
            <x v="2655"/>
            <x v="2658"/>
            <x v="2659"/>
            <x v="2660"/>
            <x v="2661"/>
          </reference>
        </references>
      </pivotArea>
    </format>
    <format dxfId="433">
      <pivotArea dataOnly="0" labelOnly="1" fieldPosition="0">
        <references count="1">
          <reference field="6" count="24">
            <x v="2663"/>
            <x v="2664"/>
            <x v="2666"/>
            <x v="2672"/>
            <x v="2673"/>
            <x v="2674"/>
            <x v="2677"/>
            <x v="2678"/>
            <x v="2680"/>
            <x v="2684"/>
            <x v="2687"/>
            <x v="2689"/>
            <x v="2690"/>
            <x v="2694"/>
            <x v="2703"/>
            <x v="2704"/>
            <x v="2706"/>
            <x v="2708"/>
            <x v="2711"/>
            <x v="2715"/>
            <x v="2719"/>
            <x v="2721"/>
            <x v="2722"/>
            <x v="2723"/>
          </reference>
        </references>
      </pivotArea>
    </format>
    <format dxfId="432">
      <pivotArea dataOnly="0" labelOnly="1" fieldPosition="0">
        <references count="1">
          <reference field="19" count="0"/>
        </references>
      </pivotArea>
    </format>
    <format dxfId="431">
      <pivotArea dataOnly="0" labelOnly="1" grandCol="1" outline="0" fieldPosition="0"/>
    </format>
    <format dxfId="430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18"/>
            <x v="20"/>
            <x v="22"/>
            <x v="25"/>
            <x v="26"/>
            <x v="29"/>
            <x v="34"/>
            <x v="36"/>
            <x v="37"/>
            <x v="43"/>
            <x v="45"/>
            <x v="47"/>
            <x v="52"/>
            <x v="53"/>
            <x v="55"/>
            <x v="56"/>
            <x v="57"/>
            <x v="61"/>
            <x v="65"/>
            <x v="67"/>
            <x v="68"/>
            <x v="69"/>
            <x v="71"/>
            <x v="78"/>
            <x v="80"/>
            <x v="86"/>
            <x v="91"/>
            <x v="98"/>
            <x v="107"/>
            <x v="108"/>
            <x v="109"/>
            <x v="114"/>
            <x v="120"/>
            <x v="121"/>
            <x v="122"/>
            <x v="123"/>
            <x v="126"/>
            <x v="129"/>
            <x v="134"/>
            <x v="135"/>
            <x v="141"/>
            <x v="143"/>
            <x v="146"/>
            <x v="148"/>
          </reference>
        </references>
      </pivotArea>
    </format>
    <format dxfId="429">
      <pivotArea dataOnly="0" labelOnly="1" fieldPosition="0">
        <references count="1">
          <reference field="6" count="50">
            <x v="150"/>
            <x v="151"/>
            <x v="153"/>
            <x v="157"/>
            <x v="158"/>
            <x v="163"/>
            <x v="166"/>
            <x v="170"/>
            <x v="171"/>
            <x v="175"/>
            <x v="176"/>
            <x v="180"/>
            <x v="182"/>
            <x v="183"/>
            <x v="186"/>
            <x v="189"/>
            <x v="194"/>
            <x v="197"/>
            <x v="201"/>
            <x v="202"/>
            <x v="203"/>
            <x v="208"/>
            <x v="212"/>
            <x v="213"/>
            <x v="216"/>
            <x v="218"/>
            <x v="229"/>
            <x v="230"/>
            <x v="231"/>
            <x v="234"/>
            <x v="235"/>
            <x v="242"/>
            <x v="243"/>
            <x v="244"/>
            <x v="249"/>
            <x v="251"/>
            <x v="256"/>
            <x v="259"/>
            <x v="265"/>
            <x v="268"/>
            <x v="273"/>
            <x v="277"/>
            <x v="280"/>
            <x v="281"/>
            <x v="284"/>
            <x v="288"/>
            <x v="290"/>
            <x v="292"/>
            <x v="296"/>
            <x v="301"/>
          </reference>
        </references>
      </pivotArea>
    </format>
    <format dxfId="428">
      <pivotArea dataOnly="0" labelOnly="1" fieldPosition="0">
        <references count="1">
          <reference field="6" count="50">
            <x v="302"/>
            <x v="303"/>
            <x v="311"/>
            <x v="316"/>
            <x v="320"/>
            <x v="327"/>
            <x v="329"/>
            <x v="333"/>
            <x v="335"/>
            <x v="337"/>
            <x v="339"/>
            <x v="340"/>
            <x v="341"/>
            <x v="342"/>
            <x v="343"/>
            <x v="347"/>
            <x v="350"/>
            <x v="351"/>
            <x v="355"/>
            <x v="358"/>
            <x v="360"/>
            <x v="361"/>
            <x v="362"/>
            <x v="366"/>
            <x v="367"/>
            <x v="368"/>
            <x v="369"/>
            <x v="379"/>
            <x v="380"/>
            <x v="381"/>
            <x v="382"/>
            <x v="383"/>
            <x v="385"/>
            <x v="386"/>
            <x v="387"/>
            <x v="390"/>
            <x v="396"/>
            <x v="398"/>
            <x v="404"/>
            <x v="407"/>
            <x v="409"/>
            <x v="410"/>
            <x v="414"/>
            <x v="415"/>
            <x v="420"/>
            <x v="421"/>
            <x v="427"/>
            <x v="428"/>
            <x v="429"/>
            <x v="432"/>
          </reference>
        </references>
      </pivotArea>
    </format>
    <format dxfId="427">
      <pivotArea dataOnly="0" labelOnly="1" fieldPosition="0">
        <references count="1">
          <reference field="6" count="50">
            <x v="434"/>
            <x v="435"/>
            <x v="437"/>
            <x v="440"/>
            <x v="441"/>
            <x v="442"/>
            <x v="444"/>
            <x v="446"/>
            <x v="448"/>
            <x v="452"/>
            <x v="455"/>
            <x v="458"/>
            <x v="460"/>
            <x v="464"/>
            <x v="466"/>
            <x v="467"/>
            <x v="470"/>
            <x v="472"/>
            <x v="473"/>
            <x v="474"/>
            <x v="477"/>
            <x v="479"/>
            <x v="481"/>
            <x v="482"/>
            <x v="486"/>
            <x v="487"/>
            <x v="489"/>
            <x v="490"/>
            <x v="491"/>
            <x v="493"/>
            <x v="494"/>
            <x v="496"/>
            <x v="499"/>
            <x v="502"/>
            <x v="505"/>
            <x v="506"/>
            <x v="508"/>
            <x v="509"/>
            <x v="511"/>
            <x v="517"/>
            <x v="518"/>
            <x v="521"/>
            <x v="524"/>
            <x v="527"/>
            <x v="528"/>
            <x v="540"/>
            <x v="542"/>
            <x v="547"/>
            <x v="548"/>
            <x v="549"/>
          </reference>
        </references>
      </pivotArea>
    </format>
    <format dxfId="426">
      <pivotArea dataOnly="0" labelOnly="1" fieldPosition="0">
        <references count="1">
          <reference field="6" count="50">
            <x v="550"/>
            <x v="553"/>
            <x v="554"/>
            <x v="555"/>
            <x v="562"/>
            <x v="564"/>
            <x v="566"/>
            <x v="569"/>
            <x v="574"/>
            <x v="577"/>
            <x v="580"/>
            <x v="582"/>
            <x v="583"/>
            <x v="584"/>
            <x v="585"/>
            <x v="587"/>
            <x v="588"/>
            <x v="593"/>
            <x v="595"/>
            <x v="596"/>
            <x v="598"/>
            <x v="599"/>
            <x v="604"/>
            <x v="605"/>
            <x v="607"/>
            <x v="608"/>
            <x v="610"/>
            <x v="611"/>
            <x v="612"/>
            <x v="613"/>
            <x v="616"/>
            <x v="617"/>
            <x v="620"/>
            <x v="621"/>
            <x v="623"/>
            <x v="624"/>
            <x v="626"/>
            <x v="627"/>
            <x v="636"/>
            <x v="638"/>
            <x v="639"/>
            <x v="646"/>
            <x v="648"/>
            <x v="649"/>
            <x v="651"/>
            <x v="652"/>
            <x v="653"/>
            <x v="654"/>
            <x v="655"/>
            <x v="656"/>
          </reference>
        </references>
      </pivotArea>
    </format>
    <format dxfId="425">
      <pivotArea dataOnly="0" labelOnly="1" fieldPosition="0">
        <references count="1">
          <reference field="6" count="50">
            <x v="657"/>
            <x v="659"/>
            <x v="660"/>
            <x v="661"/>
            <x v="662"/>
            <x v="663"/>
            <x v="666"/>
            <x v="672"/>
            <x v="678"/>
            <x v="680"/>
            <x v="685"/>
            <x v="689"/>
            <x v="690"/>
            <x v="693"/>
            <x v="694"/>
            <x v="696"/>
            <x v="698"/>
            <x v="702"/>
            <x v="703"/>
            <x v="708"/>
            <x v="709"/>
            <x v="710"/>
            <x v="712"/>
            <x v="713"/>
            <x v="714"/>
            <x v="717"/>
            <x v="719"/>
            <x v="722"/>
            <x v="724"/>
            <x v="725"/>
            <x v="726"/>
            <x v="728"/>
            <x v="730"/>
            <x v="731"/>
            <x v="734"/>
            <x v="737"/>
            <x v="739"/>
            <x v="740"/>
            <x v="743"/>
            <x v="744"/>
            <x v="746"/>
            <x v="749"/>
            <x v="750"/>
            <x v="753"/>
            <x v="756"/>
            <x v="760"/>
            <x v="761"/>
            <x v="762"/>
            <x v="763"/>
            <x v="764"/>
          </reference>
        </references>
      </pivotArea>
    </format>
    <format dxfId="424">
      <pivotArea dataOnly="0" labelOnly="1" fieldPosition="0">
        <references count="1">
          <reference field="6" count="50">
            <x v="765"/>
            <x v="768"/>
            <x v="769"/>
            <x v="770"/>
            <x v="772"/>
            <x v="774"/>
            <x v="775"/>
            <x v="777"/>
            <x v="778"/>
            <x v="782"/>
            <x v="784"/>
            <x v="790"/>
            <x v="792"/>
            <x v="794"/>
            <x v="795"/>
            <x v="796"/>
            <x v="799"/>
            <x v="800"/>
            <x v="803"/>
            <x v="804"/>
            <x v="806"/>
            <x v="809"/>
            <x v="811"/>
            <x v="812"/>
            <x v="814"/>
            <x v="815"/>
            <x v="816"/>
            <x v="819"/>
            <x v="825"/>
            <x v="827"/>
            <x v="828"/>
            <x v="830"/>
            <x v="832"/>
            <x v="834"/>
            <x v="835"/>
            <x v="836"/>
            <x v="839"/>
            <x v="840"/>
            <x v="841"/>
            <x v="842"/>
            <x v="846"/>
            <x v="849"/>
            <x v="851"/>
            <x v="852"/>
            <x v="854"/>
            <x v="855"/>
            <x v="856"/>
            <x v="861"/>
            <x v="862"/>
            <x v="863"/>
          </reference>
        </references>
      </pivotArea>
    </format>
    <format dxfId="423">
      <pivotArea dataOnly="0" labelOnly="1" fieldPosition="0">
        <references count="1">
          <reference field="6" count="50">
            <x v="864"/>
            <x v="866"/>
            <x v="867"/>
            <x v="869"/>
            <x v="870"/>
            <x v="874"/>
            <x v="875"/>
            <x v="877"/>
            <x v="879"/>
            <x v="881"/>
            <x v="883"/>
            <x v="884"/>
            <x v="888"/>
            <x v="893"/>
            <x v="902"/>
            <x v="904"/>
            <x v="907"/>
            <x v="913"/>
            <x v="914"/>
            <x v="917"/>
            <x v="919"/>
            <x v="920"/>
            <x v="922"/>
            <x v="923"/>
            <x v="926"/>
            <x v="927"/>
            <x v="929"/>
            <x v="931"/>
            <x v="935"/>
            <x v="937"/>
            <x v="938"/>
            <x v="939"/>
            <x v="940"/>
            <x v="942"/>
            <x v="945"/>
            <x v="947"/>
            <x v="948"/>
            <x v="951"/>
            <x v="952"/>
            <x v="953"/>
            <x v="958"/>
            <x v="960"/>
            <x v="962"/>
            <x v="965"/>
            <x v="967"/>
            <x v="970"/>
            <x v="971"/>
            <x v="976"/>
            <x v="978"/>
            <x v="980"/>
          </reference>
        </references>
      </pivotArea>
    </format>
    <format dxfId="422">
      <pivotArea dataOnly="0" labelOnly="1" fieldPosition="0">
        <references count="1">
          <reference field="6" count="50">
            <x v="982"/>
            <x v="988"/>
            <x v="989"/>
            <x v="992"/>
            <x v="993"/>
            <x v="996"/>
            <x v="999"/>
            <x v="1000"/>
            <x v="1001"/>
            <x v="1003"/>
            <x v="1007"/>
            <x v="1010"/>
            <x v="1011"/>
            <x v="1012"/>
            <x v="1013"/>
            <x v="1018"/>
            <x v="1021"/>
            <x v="1022"/>
            <x v="1023"/>
            <x v="1024"/>
            <x v="1030"/>
            <x v="1034"/>
            <x v="1035"/>
            <x v="1039"/>
            <x v="1041"/>
            <x v="1042"/>
            <x v="1047"/>
            <x v="1049"/>
            <x v="1051"/>
            <x v="1053"/>
            <x v="1060"/>
            <x v="1062"/>
            <x v="1063"/>
            <x v="1064"/>
            <x v="1066"/>
            <x v="1067"/>
            <x v="1069"/>
            <x v="1073"/>
            <x v="1076"/>
            <x v="1078"/>
            <x v="1079"/>
            <x v="1082"/>
            <x v="1083"/>
            <x v="1089"/>
            <x v="1091"/>
            <x v="1096"/>
            <x v="1097"/>
            <x v="1098"/>
            <x v="1102"/>
            <x v="1106"/>
          </reference>
        </references>
      </pivotArea>
    </format>
    <format dxfId="421">
      <pivotArea dataOnly="0" labelOnly="1" fieldPosition="0">
        <references count="1">
          <reference field="6" count="50">
            <x v="1111"/>
            <x v="1113"/>
            <x v="1114"/>
            <x v="1115"/>
            <x v="1116"/>
            <x v="1117"/>
            <x v="1119"/>
            <x v="1120"/>
            <x v="1121"/>
            <x v="1122"/>
            <x v="1124"/>
            <x v="1125"/>
            <x v="1128"/>
            <x v="1129"/>
            <x v="1130"/>
            <x v="1132"/>
            <x v="1133"/>
            <x v="1136"/>
            <x v="1138"/>
            <x v="1139"/>
            <x v="1140"/>
            <x v="1141"/>
            <x v="1149"/>
            <x v="1156"/>
            <x v="1158"/>
            <x v="1159"/>
            <x v="1161"/>
            <x v="1163"/>
            <x v="1176"/>
            <x v="1178"/>
            <x v="1181"/>
            <x v="1182"/>
            <x v="1184"/>
            <x v="1187"/>
            <x v="1190"/>
            <x v="1191"/>
            <x v="1196"/>
            <x v="1197"/>
            <x v="1198"/>
            <x v="1203"/>
            <x v="1204"/>
            <x v="1205"/>
            <x v="1208"/>
            <x v="1212"/>
            <x v="1213"/>
            <x v="1218"/>
            <x v="1219"/>
            <x v="1223"/>
            <x v="1225"/>
            <x v="1226"/>
          </reference>
        </references>
      </pivotArea>
    </format>
    <format dxfId="420">
      <pivotArea dataOnly="0" labelOnly="1" fieldPosition="0">
        <references count="1">
          <reference field="6" count="50">
            <x v="1228"/>
            <x v="1229"/>
            <x v="1231"/>
            <x v="1232"/>
            <x v="1234"/>
            <x v="1235"/>
            <x v="1237"/>
            <x v="1238"/>
            <x v="1243"/>
            <x v="1247"/>
            <x v="1248"/>
            <x v="1249"/>
            <x v="1250"/>
            <x v="1252"/>
            <x v="1254"/>
            <x v="1255"/>
            <x v="1257"/>
            <x v="1258"/>
            <x v="1260"/>
            <x v="1261"/>
            <x v="1262"/>
            <x v="1264"/>
            <x v="1273"/>
            <x v="1275"/>
            <x v="1276"/>
            <x v="1279"/>
            <x v="1281"/>
            <x v="1282"/>
            <x v="1286"/>
            <x v="1287"/>
            <x v="1288"/>
            <x v="1290"/>
            <x v="1291"/>
            <x v="1292"/>
            <x v="1293"/>
            <x v="1294"/>
            <x v="1297"/>
            <x v="1300"/>
            <x v="1301"/>
            <x v="1303"/>
            <x v="1306"/>
            <x v="1308"/>
            <x v="1313"/>
            <x v="1320"/>
            <x v="1322"/>
            <x v="1324"/>
            <x v="1328"/>
            <x v="1331"/>
            <x v="1335"/>
            <x v="1337"/>
          </reference>
        </references>
      </pivotArea>
    </format>
    <format dxfId="419">
      <pivotArea dataOnly="0" labelOnly="1" fieldPosition="0">
        <references count="1">
          <reference field="6" count="50">
            <x v="1339"/>
            <x v="1341"/>
            <x v="1343"/>
            <x v="1346"/>
            <x v="1349"/>
            <x v="1350"/>
            <x v="1356"/>
            <x v="1357"/>
            <x v="1358"/>
            <x v="1359"/>
            <x v="1360"/>
            <x v="1361"/>
            <x v="1363"/>
            <x v="1364"/>
            <x v="1365"/>
            <x v="1366"/>
            <x v="1367"/>
            <x v="1369"/>
            <x v="1376"/>
            <x v="1377"/>
            <x v="1378"/>
            <x v="1380"/>
            <x v="1381"/>
            <x v="1383"/>
            <x v="1385"/>
            <x v="1387"/>
            <x v="1389"/>
            <x v="1394"/>
            <x v="1395"/>
            <x v="1401"/>
            <x v="1402"/>
            <x v="1404"/>
            <x v="1409"/>
            <x v="1411"/>
            <x v="1414"/>
            <x v="1415"/>
            <x v="1416"/>
            <x v="1418"/>
            <x v="1419"/>
            <x v="1426"/>
            <x v="1427"/>
            <x v="1430"/>
            <x v="1435"/>
            <x v="1441"/>
            <x v="1443"/>
            <x v="1445"/>
            <x v="1447"/>
            <x v="1448"/>
            <x v="1450"/>
            <x v="1452"/>
          </reference>
        </references>
      </pivotArea>
    </format>
    <format dxfId="418">
      <pivotArea dataOnly="0" labelOnly="1" fieldPosition="0">
        <references count="1">
          <reference field="6" count="50">
            <x v="1455"/>
            <x v="1456"/>
            <x v="1457"/>
            <x v="1464"/>
            <x v="1467"/>
            <x v="1469"/>
            <x v="1470"/>
            <x v="1479"/>
            <x v="1494"/>
            <x v="1495"/>
            <x v="1497"/>
            <x v="1498"/>
            <x v="1500"/>
            <x v="1508"/>
            <x v="1509"/>
            <x v="1511"/>
            <x v="1513"/>
            <x v="1521"/>
            <x v="1523"/>
            <x v="1527"/>
            <x v="1530"/>
            <x v="1533"/>
            <x v="1535"/>
            <x v="1540"/>
            <x v="1545"/>
            <x v="1546"/>
            <x v="1547"/>
            <x v="1548"/>
            <x v="1549"/>
            <x v="1552"/>
            <x v="1553"/>
            <x v="1555"/>
            <x v="1556"/>
            <x v="1560"/>
            <x v="1564"/>
            <x v="1566"/>
            <x v="1573"/>
            <x v="1576"/>
            <x v="1579"/>
            <x v="1580"/>
            <x v="1581"/>
            <x v="1585"/>
            <x v="1586"/>
            <x v="1590"/>
            <x v="1592"/>
            <x v="1596"/>
            <x v="1598"/>
            <x v="1601"/>
            <x v="1602"/>
            <x v="1605"/>
          </reference>
        </references>
      </pivotArea>
    </format>
    <format dxfId="417">
      <pivotArea dataOnly="0" labelOnly="1" fieldPosition="0">
        <references count="1">
          <reference field="6" count="50">
            <x v="1607"/>
            <x v="1608"/>
            <x v="1611"/>
            <x v="1615"/>
            <x v="1622"/>
            <x v="1623"/>
            <x v="1626"/>
            <x v="1627"/>
            <x v="1631"/>
            <x v="1638"/>
            <x v="1640"/>
            <x v="1646"/>
            <x v="1648"/>
            <x v="1649"/>
            <x v="1652"/>
            <x v="1653"/>
            <x v="1656"/>
            <x v="1659"/>
            <x v="1661"/>
            <x v="1663"/>
            <x v="1668"/>
            <x v="1671"/>
            <x v="1682"/>
            <x v="1689"/>
            <x v="1692"/>
            <x v="1694"/>
            <x v="1695"/>
            <x v="1698"/>
            <x v="1699"/>
            <x v="1700"/>
            <x v="1702"/>
            <x v="1703"/>
            <x v="1704"/>
            <x v="1707"/>
            <x v="1715"/>
            <x v="1719"/>
            <x v="1720"/>
            <x v="1730"/>
            <x v="1733"/>
            <x v="1735"/>
            <x v="1736"/>
            <x v="1737"/>
            <x v="1739"/>
            <x v="1740"/>
            <x v="1742"/>
            <x v="1743"/>
            <x v="1744"/>
            <x v="1746"/>
            <x v="1747"/>
            <x v="1751"/>
          </reference>
        </references>
      </pivotArea>
    </format>
    <format dxfId="416">
      <pivotArea dataOnly="0" labelOnly="1" fieldPosition="0">
        <references count="1">
          <reference field="6" count="50">
            <x v="1753"/>
            <x v="1754"/>
            <x v="1758"/>
            <x v="1759"/>
            <x v="1760"/>
            <x v="1763"/>
            <x v="1767"/>
            <x v="1772"/>
            <x v="1780"/>
            <x v="1782"/>
            <x v="1783"/>
            <x v="1784"/>
            <x v="1785"/>
            <x v="1791"/>
            <x v="1794"/>
            <x v="1795"/>
            <x v="1796"/>
            <x v="1797"/>
            <x v="1798"/>
            <x v="1805"/>
            <x v="1806"/>
            <x v="1808"/>
            <x v="1811"/>
            <x v="1813"/>
            <x v="1815"/>
            <x v="1820"/>
            <x v="1826"/>
            <x v="1827"/>
            <x v="1828"/>
            <x v="1829"/>
            <x v="1830"/>
            <x v="1833"/>
            <x v="1835"/>
            <x v="1839"/>
            <x v="1840"/>
            <x v="1841"/>
            <x v="1846"/>
            <x v="1848"/>
            <x v="1849"/>
            <x v="1850"/>
            <x v="1851"/>
            <x v="1852"/>
            <x v="1855"/>
            <x v="1856"/>
            <x v="1859"/>
            <x v="1860"/>
            <x v="1861"/>
            <x v="1862"/>
            <x v="1867"/>
            <x v="1871"/>
          </reference>
        </references>
      </pivotArea>
    </format>
    <format dxfId="415">
      <pivotArea dataOnly="0" labelOnly="1" fieldPosition="0">
        <references count="1">
          <reference field="6" count="50">
            <x v="1873"/>
            <x v="1876"/>
            <x v="1880"/>
            <x v="1881"/>
            <x v="1883"/>
            <x v="1886"/>
            <x v="1887"/>
            <x v="1888"/>
            <x v="1889"/>
            <x v="1891"/>
            <x v="1892"/>
            <x v="1896"/>
            <x v="1897"/>
            <x v="1900"/>
            <x v="1903"/>
            <x v="1904"/>
            <x v="1905"/>
            <x v="1910"/>
            <x v="1912"/>
            <x v="1915"/>
            <x v="1918"/>
            <x v="1919"/>
            <x v="1924"/>
            <x v="1925"/>
            <x v="1944"/>
            <x v="1945"/>
            <x v="1948"/>
            <x v="1950"/>
            <x v="1951"/>
            <x v="1954"/>
            <x v="1955"/>
            <x v="1959"/>
            <x v="1960"/>
            <x v="1967"/>
            <x v="1968"/>
            <x v="1971"/>
            <x v="1973"/>
            <x v="1976"/>
            <x v="1979"/>
            <x v="1981"/>
            <x v="1982"/>
            <x v="1988"/>
            <x v="1990"/>
            <x v="1994"/>
            <x v="1995"/>
            <x v="1996"/>
            <x v="1998"/>
            <x v="2002"/>
            <x v="2003"/>
            <x v="2005"/>
          </reference>
        </references>
      </pivotArea>
    </format>
    <format dxfId="414">
      <pivotArea dataOnly="0" labelOnly="1" fieldPosition="0">
        <references count="1">
          <reference field="6" count="50">
            <x v="2008"/>
            <x v="2009"/>
            <x v="2012"/>
            <x v="2013"/>
            <x v="2015"/>
            <x v="2016"/>
            <x v="2017"/>
            <x v="2020"/>
            <x v="2021"/>
            <x v="2026"/>
            <x v="2028"/>
            <x v="2030"/>
            <x v="2033"/>
            <x v="2038"/>
            <x v="2041"/>
            <x v="2042"/>
            <x v="2045"/>
            <x v="2046"/>
            <x v="2048"/>
            <x v="2052"/>
            <x v="2054"/>
            <x v="2055"/>
            <x v="2058"/>
            <x v="2060"/>
            <x v="2061"/>
            <x v="2063"/>
            <x v="2064"/>
            <x v="2065"/>
            <x v="2066"/>
            <x v="2069"/>
            <x v="2070"/>
            <x v="2071"/>
            <x v="2072"/>
            <x v="2073"/>
            <x v="2076"/>
            <x v="2085"/>
            <x v="2087"/>
            <x v="2088"/>
            <x v="2089"/>
            <x v="2095"/>
            <x v="2097"/>
            <x v="2098"/>
            <x v="2103"/>
            <x v="2105"/>
            <x v="2107"/>
            <x v="2110"/>
            <x v="2111"/>
            <x v="2114"/>
            <x v="2116"/>
            <x v="2120"/>
          </reference>
        </references>
      </pivotArea>
    </format>
    <format dxfId="413">
      <pivotArea dataOnly="0" labelOnly="1" fieldPosition="0">
        <references count="1">
          <reference field="6" count="50">
            <x v="2127"/>
            <x v="2131"/>
            <x v="2133"/>
            <x v="2140"/>
            <x v="2141"/>
            <x v="2143"/>
            <x v="2146"/>
            <x v="2147"/>
            <x v="2152"/>
            <x v="2158"/>
            <x v="2164"/>
            <x v="2167"/>
            <x v="2171"/>
            <x v="2172"/>
            <x v="2176"/>
            <x v="2182"/>
            <x v="2183"/>
            <x v="2184"/>
            <x v="2185"/>
            <x v="2190"/>
            <x v="2192"/>
            <x v="2194"/>
            <x v="2195"/>
            <x v="2200"/>
            <x v="2201"/>
            <x v="2205"/>
            <x v="2206"/>
            <x v="2211"/>
            <x v="2212"/>
            <x v="2213"/>
            <x v="2219"/>
            <x v="2220"/>
            <x v="2229"/>
            <x v="2232"/>
            <x v="2237"/>
            <x v="2238"/>
            <x v="2240"/>
            <x v="2241"/>
            <x v="2242"/>
            <x v="2244"/>
            <x v="2246"/>
            <x v="2247"/>
            <x v="2248"/>
            <x v="2249"/>
            <x v="2256"/>
            <x v="2258"/>
            <x v="2259"/>
            <x v="2262"/>
            <x v="2277"/>
            <x v="2278"/>
          </reference>
        </references>
      </pivotArea>
    </format>
    <format dxfId="412">
      <pivotArea dataOnly="0" labelOnly="1" fieldPosition="0">
        <references count="1">
          <reference field="6" count="50">
            <x v="2284"/>
            <x v="2286"/>
            <x v="2287"/>
            <x v="2289"/>
            <x v="2291"/>
            <x v="2294"/>
            <x v="2295"/>
            <x v="2297"/>
            <x v="2302"/>
            <x v="2305"/>
            <x v="2308"/>
            <x v="2309"/>
            <x v="2311"/>
            <x v="2328"/>
            <x v="2331"/>
            <x v="2337"/>
            <x v="2339"/>
            <x v="2342"/>
            <x v="2343"/>
            <x v="2344"/>
            <x v="2345"/>
            <x v="2346"/>
            <x v="2347"/>
            <x v="2354"/>
            <x v="2357"/>
            <x v="2360"/>
            <x v="2362"/>
            <x v="2364"/>
            <x v="2366"/>
            <x v="2371"/>
            <x v="2372"/>
            <x v="2375"/>
            <x v="2379"/>
            <x v="2380"/>
            <x v="2386"/>
            <x v="2387"/>
            <x v="2388"/>
            <x v="2389"/>
            <x v="2390"/>
            <x v="2391"/>
            <x v="2394"/>
            <x v="2395"/>
            <x v="2402"/>
            <x v="2405"/>
            <x v="2406"/>
            <x v="2409"/>
            <x v="2411"/>
            <x v="2412"/>
            <x v="2413"/>
            <x v="2414"/>
          </reference>
        </references>
      </pivotArea>
    </format>
    <format dxfId="411">
      <pivotArea dataOnly="0" labelOnly="1" fieldPosition="0">
        <references count="1">
          <reference field="6" count="50">
            <x v="2415"/>
            <x v="2421"/>
            <x v="2422"/>
            <x v="2427"/>
            <x v="2428"/>
            <x v="2431"/>
            <x v="2433"/>
            <x v="2435"/>
            <x v="2436"/>
            <x v="2439"/>
            <x v="2441"/>
            <x v="2444"/>
            <x v="2446"/>
            <x v="2447"/>
            <x v="2448"/>
            <x v="2451"/>
            <x v="2452"/>
            <x v="2453"/>
            <x v="2454"/>
            <x v="2455"/>
            <x v="2457"/>
            <x v="2458"/>
            <x v="2461"/>
            <x v="2463"/>
            <x v="2467"/>
            <x v="2470"/>
            <x v="2472"/>
            <x v="2474"/>
            <x v="2475"/>
            <x v="2476"/>
            <x v="2477"/>
            <x v="2478"/>
            <x v="2481"/>
            <x v="2484"/>
            <x v="2487"/>
            <x v="2489"/>
            <x v="2493"/>
            <x v="2496"/>
            <x v="2498"/>
            <x v="2499"/>
            <x v="2500"/>
            <x v="2502"/>
            <x v="2503"/>
            <x v="2509"/>
            <x v="2511"/>
            <x v="2512"/>
            <x v="2514"/>
            <x v="2516"/>
            <x v="2518"/>
            <x v="2520"/>
          </reference>
        </references>
      </pivotArea>
    </format>
    <format dxfId="410">
      <pivotArea dataOnly="0" labelOnly="1" fieldPosition="0">
        <references count="1">
          <reference field="6" count="50">
            <x v="2521"/>
            <x v="2522"/>
            <x v="2523"/>
            <x v="2524"/>
            <x v="2528"/>
            <x v="2533"/>
            <x v="2535"/>
            <x v="2537"/>
            <x v="2540"/>
            <x v="2542"/>
            <x v="2543"/>
            <x v="2546"/>
            <x v="2547"/>
            <x v="2548"/>
            <x v="2551"/>
            <x v="2552"/>
            <x v="2553"/>
            <x v="2557"/>
            <x v="2558"/>
            <x v="2561"/>
            <x v="2565"/>
            <x v="2567"/>
            <x v="2568"/>
            <x v="2572"/>
            <x v="2573"/>
            <x v="2574"/>
            <x v="2578"/>
            <x v="2581"/>
            <x v="2582"/>
            <x v="2585"/>
            <x v="2586"/>
            <x v="2595"/>
            <x v="2596"/>
            <x v="2598"/>
            <x v="2603"/>
            <x v="2604"/>
            <x v="2606"/>
            <x v="2639"/>
            <x v="2644"/>
            <x v="2645"/>
            <x v="2648"/>
            <x v="2650"/>
            <x v="2651"/>
            <x v="2653"/>
            <x v="2654"/>
            <x v="2655"/>
            <x v="2658"/>
            <x v="2659"/>
            <x v="2660"/>
            <x v="2661"/>
          </reference>
        </references>
      </pivotArea>
    </format>
    <format dxfId="409">
      <pivotArea dataOnly="0" labelOnly="1" fieldPosition="0">
        <references count="1">
          <reference field="6" count="24">
            <x v="2663"/>
            <x v="2664"/>
            <x v="2666"/>
            <x v="2672"/>
            <x v="2673"/>
            <x v="2674"/>
            <x v="2677"/>
            <x v="2678"/>
            <x v="2680"/>
            <x v="2684"/>
            <x v="2687"/>
            <x v="2689"/>
            <x v="2690"/>
            <x v="2694"/>
            <x v="2703"/>
            <x v="2704"/>
            <x v="2706"/>
            <x v="2708"/>
            <x v="2711"/>
            <x v="2715"/>
            <x v="2719"/>
            <x v="2721"/>
            <x v="2722"/>
            <x v="2723"/>
          </reference>
        </references>
      </pivotArea>
    </format>
    <format dxfId="408">
      <pivotArea dataOnly="0" labelOnly="1" fieldPosition="0">
        <references count="1">
          <reference field="6" count="50">
            <x v="0"/>
            <x v="12"/>
            <x v="17"/>
            <x v="18"/>
            <x v="28"/>
            <x v="32"/>
            <x v="37"/>
            <x v="43"/>
            <x v="55"/>
            <x v="57"/>
            <x v="61"/>
            <x v="65"/>
            <x v="67"/>
            <x v="71"/>
            <x v="80"/>
            <x v="86"/>
            <x v="98"/>
            <x v="107"/>
            <x v="114"/>
            <x v="117"/>
            <x v="123"/>
            <x v="126"/>
            <x v="133"/>
            <x v="134"/>
            <x v="135"/>
            <x v="139"/>
            <x v="150"/>
            <x v="151"/>
            <x v="153"/>
            <x v="172"/>
            <x v="176"/>
            <x v="182"/>
            <x v="186"/>
            <x v="194"/>
            <x v="197"/>
            <x v="199"/>
            <x v="216"/>
            <x v="218"/>
            <x v="220"/>
            <x v="223"/>
            <x v="240"/>
            <x v="242"/>
            <x v="244"/>
            <x v="245"/>
            <x v="249"/>
            <x v="256"/>
            <x v="288"/>
            <x v="301"/>
            <x v="317"/>
            <x v="338"/>
          </reference>
        </references>
      </pivotArea>
    </format>
    <format dxfId="407">
      <pivotArea dataOnly="0" labelOnly="1" fieldPosition="0">
        <references count="1">
          <reference field="6" count="50">
            <x v="339"/>
            <x v="341"/>
            <x v="347"/>
            <x v="351"/>
            <x v="366"/>
            <x v="380"/>
            <x v="381"/>
            <x v="385"/>
            <x v="386"/>
            <x v="390"/>
            <x v="408"/>
            <x v="415"/>
            <x v="421"/>
            <x v="427"/>
            <x v="428"/>
            <x v="429"/>
            <x v="434"/>
            <x v="437"/>
            <x v="440"/>
            <x v="441"/>
            <x v="445"/>
            <x v="452"/>
            <x v="458"/>
            <x v="464"/>
            <x v="466"/>
            <x v="470"/>
            <x v="472"/>
            <x v="473"/>
            <x v="474"/>
            <x v="484"/>
            <x v="486"/>
            <x v="493"/>
            <x v="508"/>
            <x v="511"/>
            <x v="524"/>
            <x v="544"/>
            <x v="548"/>
            <x v="550"/>
            <x v="554"/>
            <x v="564"/>
            <x v="582"/>
            <x v="585"/>
            <x v="588"/>
            <x v="593"/>
            <x v="608"/>
            <x v="610"/>
            <x v="621"/>
            <x v="623"/>
            <x v="624"/>
            <x v="628"/>
          </reference>
        </references>
      </pivotArea>
    </format>
    <format dxfId="406">
      <pivotArea dataOnly="0" labelOnly="1" fieldPosition="0">
        <references count="1">
          <reference field="6" count="50">
            <x v="639"/>
            <x v="648"/>
            <x v="649"/>
            <x v="660"/>
            <x v="661"/>
            <x v="671"/>
            <x v="677"/>
            <x v="678"/>
            <x v="703"/>
            <x v="713"/>
            <x v="735"/>
            <x v="739"/>
            <x v="740"/>
            <x v="744"/>
            <x v="753"/>
            <x v="759"/>
            <x v="760"/>
            <x v="765"/>
            <x v="774"/>
            <x v="775"/>
            <x v="782"/>
            <x v="790"/>
            <x v="800"/>
            <x v="804"/>
            <x v="811"/>
            <x v="812"/>
            <x v="814"/>
            <x v="818"/>
            <x v="830"/>
            <x v="849"/>
            <x v="852"/>
            <x v="862"/>
            <x v="864"/>
            <x v="869"/>
            <x v="870"/>
            <x v="874"/>
            <x v="875"/>
            <x v="877"/>
            <x v="879"/>
            <x v="881"/>
            <x v="884"/>
            <x v="894"/>
            <x v="904"/>
            <x v="906"/>
            <x v="926"/>
            <x v="927"/>
            <x v="929"/>
            <x v="940"/>
            <x v="946"/>
            <x v="953"/>
          </reference>
        </references>
      </pivotArea>
    </format>
    <format dxfId="405">
      <pivotArea dataOnly="0" labelOnly="1" fieldPosition="0">
        <references count="1">
          <reference field="6" count="50">
            <x v="958"/>
            <x v="960"/>
            <x v="962"/>
            <x v="965"/>
            <x v="970"/>
            <x v="978"/>
            <x v="980"/>
            <x v="988"/>
            <x v="1011"/>
            <x v="1013"/>
            <x v="1017"/>
            <x v="1036"/>
            <x v="1040"/>
            <x v="1042"/>
            <x v="1051"/>
            <x v="1060"/>
            <x v="1062"/>
            <x v="1063"/>
            <x v="1078"/>
            <x v="1079"/>
            <x v="1084"/>
            <x v="1096"/>
            <x v="1098"/>
            <x v="1107"/>
            <x v="1109"/>
            <x v="1114"/>
            <x v="1117"/>
            <x v="1119"/>
            <x v="1122"/>
            <x v="1125"/>
            <x v="1129"/>
            <x v="1133"/>
            <x v="1136"/>
            <x v="1149"/>
            <x v="1158"/>
            <x v="1163"/>
            <x v="1176"/>
            <x v="1179"/>
            <x v="1181"/>
            <x v="1187"/>
            <x v="1190"/>
            <x v="1191"/>
            <x v="1198"/>
            <x v="1204"/>
            <x v="1208"/>
            <x v="1215"/>
            <x v="1228"/>
            <x v="1234"/>
            <x v="1237"/>
            <x v="1248"/>
          </reference>
        </references>
      </pivotArea>
    </format>
    <format dxfId="404">
      <pivotArea dataOnly="0" labelOnly="1" fieldPosition="0">
        <references count="1">
          <reference field="6" count="50">
            <x v="1252"/>
            <x v="1261"/>
            <x v="1262"/>
            <x v="1275"/>
            <x v="1276"/>
            <x v="1277"/>
            <x v="1282"/>
            <x v="1290"/>
            <x v="1308"/>
            <x v="1318"/>
            <x v="1322"/>
            <x v="1331"/>
            <x v="1339"/>
            <x v="1359"/>
            <x v="1364"/>
            <x v="1366"/>
            <x v="1369"/>
            <x v="1372"/>
            <x v="1377"/>
            <x v="1379"/>
            <x v="1393"/>
            <x v="1395"/>
            <x v="1410"/>
            <x v="1414"/>
            <x v="1419"/>
            <x v="1435"/>
            <x v="1441"/>
            <x v="1447"/>
            <x v="1450"/>
            <x v="1456"/>
            <x v="1467"/>
            <x v="1491"/>
            <x v="1495"/>
            <x v="1497"/>
            <x v="1502"/>
            <x v="1511"/>
            <x v="1513"/>
            <x v="1516"/>
            <x v="1526"/>
            <x v="1530"/>
            <x v="1545"/>
            <x v="1547"/>
            <x v="1549"/>
            <x v="1564"/>
            <x v="1566"/>
            <x v="1570"/>
            <x v="1573"/>
            <x v="1580"/>
            <x v="1586"/>
            <x v="1608"/>
          </reference>
        </references>
      </pivotArea>
    </format>
    <format dxfId="403">
      <pivotArea dataOnly="0" labelOnly="1" fieldPosition="0">
        <references count="1">
          <reference field="6" count="50">
            <x v="1610"/>
            <x v="1613"/>
            <x v="1615"/>
            <x v="1626"/>
            <x v="1628"/>
            <x v="1630"/>
            <x v="1644"/>
            <x v="1646"/>
            <x v="1659"/>
            <x v="1674"/>
            <x v="1682"/>
            <x v="1686"/>
            <x v="1689"/>
            <x v="1716"/>
            <x v="1719"/>
            <x v="1720"/>
            <x v="1733"/>
            <x v="1734"/>
            <x v="1747"/>
            <x v="1778"/>
            <x v="1780"/>
            <x v="1783"/>
            <x v="1791"/>
            <x v="1794"/>
            <x v="1797"/>
            <x v="1798"/>
            <x v="1800"/>
            <x v="1805"/>
            <x v="1815"/>
            <x v="1821"/>
            <x v="1823"/>
            <x v="1830"/>
            <x v="1834"/>
            <x v="1839"/>
            <x v="1846"/>
            <x v="1848"/>
            <x v="1850"/>
            <x v="1852"/>
            <x v="1854"/>
            <x v="1856"/>
            <x v="1859"/>
            <x v="1870"/>
            <x v="1873"/>
            <x v="1880"/>
            <x v="1885"/>
            <x v="1886"/>
            <x v="1888"/>
            <x v="1889"/>
            <x v="1894"/>
            <x v="1896"/>
          </reference>
        </references>
      </pivotArea>
    </format>
    <format dxfId="402">
      <pivotArea dataOnly="0" labelOnly="1" fieldPosition="0">
        <references count="1">
          <reference field="6" count="50">
            <x v="1897"/>
            <x v="1912"/>
            <x v="1925"/>
            <x v="1945"/>
            <x v="1954"/>
            <x v="1955"/>
            <x v="1960"/>
            <x v="1961"/>
            <x v="1968"/>
            <x v="1971"/>
            <x v="1979"/>
            <x v="1981"/>
            <x v="1996"/>
            <x v="2002"/>
            <x v="2005"/>
            <x v="2009"/>
            <x v="2015"/>
            <x v="2017"/>
            <x v="2021"/>
            <x v="2030"/>
            <x v="2035"/>
            <x v="2046"/>
            <x v="2058"/>
            <x v="2060"/>
            <x v="2064"/>
            <x v="2066"/>
            <x v="2071"/>
            <x v="2076"/>
            <x v="2077"/>
            <x v="2105"/>
            <x v="2107"/>
            <x v="2110"/>
            <x v="2123"/>
            <x v="2126"/>
            <x v="2127"/>
            <x v="2140"/>
            <x v="2147"/>
            <x v="2152"/>
            <x v="2171"/>
            <x v="2172"/>
            <x v="2185"/>
            <x v="2192"/>
            <x v="2195"/>
            <x v="2200"/>
            <x v="2201"/>
            <x v="2211"/>
            <x v="2212"/>
            <x v="2213"/>
            <x v="2229"/>
            <x v="2233"/>
          </reference>
        </references>
      </pivotArea>
    </format>
    <format dxfId="401">
      <pivotArea dataOnly="0" labelOnly="1" fieldPosition="0">
        <references count="1">
          <reference field="6" count="50">
            <x v="2241"/>
            <x v="2242"/>
            <x v="2246"/>
            <x v="2247"/>
            <x v="2249"/>
            <x v="2258"/>
            <x v="2259"/>
            <x v="2274"/>
            <x v="2280"/>
            <x v="2284"/>
            <x v="2286"/>
            <x v="2295"/>
            <x v="2297"/>
            <x v="2305"/>
            <x v="2308"/>
            <x v="2310"/>
            <x v="2331"/>
            <x v="2337"/>
            <x v="2342"/>
            <x v="2343"/>
            <x v="2345"/>
            <x v="2347"/>
            <x v="2359"/>
            <x v="2387"/>
            <x v="2389"/>
            <x v="2390"/>
            <x v="2394"/>
            <x v="2402"/>
            <x v="2406"/>
            <x v="2409"/>
            <x v="2415"/>
            <x v="2421"/>
            <x v="2433"/>
            <x v="2448"/>
            <x v="2449"/>
            <x v="2452"/>
            <x v="2453"/>
            <x v="2454"/>
            <x v="2463"/>
            <x v="2475"/>
            <x v="2481"/>
            <x v="2484"/>
            <x v="2485"/>
            <x v="2487"/>
            <x v="2499"/>
            <x v="2502"/>
            <x v="2511"/>
            <x v="2516"/>
            <x v="2518"/>
            <x v="2522"/>
          </reference>
        </references>
      </pivotArea>
    </format>
    <format dxfId="400">
      <pivotArea dataOnly="0" labelOnly="1" fieldPosition="0">
        <references count="1">
          <reference field="6" count="33">
            <x v="2524"/>
            <x v="2533"/>
            <x v="2540"/>
            <x v="2542"/>
            <x v="2543"/>
            <x v="2550"/>
            <x v="2554"/>
            <x v="2563"/>
            <x v="2567"/>
            <x v="2568"/>
            <x v="2572"/>
            <x v="2574"/>
            <x v="2578"/>
            <x v="2581"/>
            <x v="2582"/>
            <x v="2587"/>
            <x v="2600"/>
            <x v="2603"/>
            <x v="2604"/>
            <x v="2606"/>
            <x v="2607"/>
            <x v="2645"/>
            <x v="2648"/>
            <x v="2650"/>
            <x v="2678"/>
            <x v="2684"/>
            <x v="2687"/>
            <x v="2694"/>
            <x v="2703"/>
            <x v="2717"/>
            <x v="2721"/>
            <x v="2722"/>
            <x v="2723"/>
          </reference>
        </references>
      </pivotArea>
    </format>
    <format dxfId="399">
      <pivotArea dataOnly="0" labelOnly="1" fieldPosition="0">
        <references count="1">
          <reference field="6" count="50">
            <x v="0"/>
            <x v="12"/>
            <x v="17"/>
            <x v="18"/>
            <x v="28"/>
            <x v="32"/>
            <x v="37"/>
            <x v="43"/>
            <x v="55"/>
            <x v="57"/>
            <x v="61"/>
            <x v="65"/>
            <x v="67"/>
            <x v="71"/>
            <x v="80"/>
            <x v="86"/>
            <x v="98"/>
            <x v="107"/>
            <x v="114"/>
            <x v="117"/>
            <x v="123"/>
            <x v="126"/>
            <x v="133"/>
            <x v="134"/>
            <x v="135"/>
            <x v="139"/>
            <x v="150"/>
            <x v="151"/>
            <x v="153"/>
            <x v="172"/>
            <x v="176"/>
            <x v="182"/>
            <x v="186"/>
            <x v="194"/>
            <x v="197"/>
            <x v="199"/>
            <x v="216"/>
            <x v="218"/>
            <x v="220"/>
            <x v="223"/>
            <x v="240"/>
            <x v="242"/>
            <x v="244"/>
            <x v="245"/>
            <x v="249"/>
            <x v="256"/>
            <x v="288"/>
            <x v="301"/>
            <x v="317"/>
            <x v="338"/>
          </reference>
        </references>
      </pivotArea>
    </format>
    <format dxfId="398">
      <pivotArea dataOnly="0" labelOnly="1" fieldPosition="0">
        <references count="1">
          <reference field="6" count="50">
            <x v="339"/>
            <x v="341"/>
            <x v="347"/>
            <x v="351"/>
            <x v="366"/>
            <x v="380"/>
            <x v="381"/>
            <x v="385"/>
            <x v="386"/>
            <x v="390"/>
            <x v="408"/>
            <x v="415"/>
            <x v="421"/>
            <x v="427"/>
            <x v="428"/>
            <x v="429"/>
            <x v="434"/>
            <x v="437"/>
            <x v="440"/>
            <x v="441"/>
            <x v="445"/>
            <x v="452"/>
            <x v="458"/>
            <x v="464"/>
            <x v="466"/>
            <x v="470"/>
            <x v="472"/>
            <x v="473"/>
            <x v="474"/>
            <x v="484"/>
            <x v="486"/>
            <x v="493"/>
            <x v="508"/>
            <x v="511"/>
            <x v="524"/>
            <x v="544"/>
            <x v="548"/>
            <x v="550"/>
            <x v="554"/>
            <x v="564"/>
            <x v="582"/>
            <x v="585"/>
            <x v="588"/>
            <x v="593"/>
            <x v="608"/>
            <x v="610"/>
            <x v="621"/>
            <x v="623"/>
            <x v="624"/>
            <x v="628"/>
          </reference>
        </references>
      </pivotArea>
    </format>
    <format dxfId="397">
      <pivotArea dataOnly="0" labelOnly="1" fieldPosition="0">
        <references count="1">
          <reference field="6" count="50">
            <x v="639"/>
            <x v="648"/>
            <x v="649"/>
            <x v="660"/>
            <x v="661"/>
            <x v="671"/>
            <x v="677"/>
            <x v="678"/>
            <x v="703"/>
            <x v="713"/>
            <x v="735"/>
            <x v="739"/>
            <x v="740"/>
            <x v="744"/>
            <x v="753"/>
            <x v="759"/>
            <x v="760"/>
            <x v="765"/>
            <x v="774"/>
            <x v="775"/>
            <x v="782"/>
            <x v="790"/>
            <x v="800"/>
            <x v="804"/>
            <x v="811"/>
            <x v="812"/>
            <x v="814"/>
            <x v="818"/>
            <x v="830"/>
            <x v="849"/>
            <x v="852"/>
            <x v="862"/>
            <x v="864"/>
            <x v="869"/>
            <x v="870"/>
            <x v="874"/>
            <x v="875"/>
            <x v="877"/>
            <x v="879"/>
            <x v="881"/>
            <x v="884"/>
            <x v="894"/>
            <x v="904"/>
            <x v="906"/>
            <x v="926"/>
            <x v="927"/>
            <x v="929"/>
            <x v="940"/>
            <x v="946"/>
            <x v="953"/>
          </reference>
        </references>
      </pivotArea>
    </format>
    <format dxfId="396">
      <pivotArea dataOnly="0" labelOnly="1" fieldPosition="0">
        <references count="1">
          <reference field="6" count="50">
            <x v="958"/>
            <x v="960"/>
            <x v="962"/>
            <x v="965"/>
            <x v="970"/>
            <x v="978"/>
            <x v="980"/>
            <x v="988"/>
            <x v="1011"/>
            <x v="1013"/>
            <x v="1017"/>
            <x v="1036"/>
            <x v="1040"/>
            <x v="1042"/>
            <x v="1051"/>
            <x v="1060"/>
            <x v="1062"/>
            <x v="1063"/>
            <x v="1078"/>
            <x v="1079"/>
            <x v="1084"/>
            <x v="1096"/>
            <x v="1098"/>
            <x v="1107"/>
            <x v="1109"/>
            <x v="1114"/>
            <x v="1117"/>
            <x v="1119"/>
            <x v="1122"/>
            <x v="1125"/>
            <x v="1129"/>
            <x v="1133"/>
            <x v="1136"/>
            <x v="1149"/>
            <x v="1158"/>
            <x v="1163"/>
            <x v="1176"/>
            <x v="1179"/>
            <x v="1181"/>
            <x v="1187"/>
            <x v="1190"/>
            <x v="1191"/>
            <x v="1198"/>
            <x v="1204"/>
            <x v="1208"/>
            <x v="1215"/>
            <x v="1228"/>
            <x v="1234"/>
            <x v="1237"/>
            <x v="1248"/>
          </reference>
        </references>
      </pivotArea>
    </format>
    <format dxfId="395">
      <pivotArea dataOnly="0" labelOnly="1" fieldPosition="0">
        <references count="1">
          <reference field="6" count="50">
            <x v="1252"/>
            <x v="1261"/>
            <x v="1262"/>
            <x v="1275"/>
            <x v="1276"/>
            <x v="1277"/>
            <x v="1282"/>
            <x v="1290"/>
            <x v="1308"/>
            <x v="1318"/>
            <x v="1322"/>
            <x v="1331"/>
            <x v="1339"/>
            <x v="1359"/>
            <x v="1364"/>
            <x v="1366"/>
            <x v="1369"/>
            <x v="1372"/>
            <x v="1377"/>
            <x v="1379"/>
            <x v="1393"/>
            <x v="1395"/>
            <x v="1410"/>
            <x v="1414"/>
            <x v="1419"/>
            <x v="1435"/>
            <x v="1441"/>
            <x v="1447"/>
            <x v="1450"/>
            <x v="1456"/>
            <x v="1467"/>
            <x v="1491"/>
            <x v="1495"/>
            <x v="1497"/>
            <x v="1502"/>
            <x v="1511"/>
            <x v="1513"/>
            <x v="1516"/>
            <x v="1526"/>
            <x v="1530"/>
            <x v="1545"/>
            <x v="1547"/>
            <x v="1549"/>
            <x v="1564"/>
            <x v="1566"/>
            <x v="1570"/>
            <x v="1573"/>
            <x v="1580"/>
            <x v="1586"/>
            <x v="1608"/>
          </reference>
        </references>
      </pivotArea>
    </format>
    <format dxfId="394">
      <pivotArea dataOnly="0" labelOnly="1" fieldPosition="0">
        <references count="1">
          <reference field="6" count="50">
            <x v="1610"/>
            <x v="1613"/>
            <x v="1615"/>
            <x v="1626"/>
            <x v="1628"/>
            <x v="1630"/>
            <x v="1644"/>
            <x v="1646"/>
            <x v="1659"/>
            <x v="1674"/>
            <x v="1682"/>
            <x v="1686"/>
            <x v="1689"/>
            <x v="1716"/>
            <x v="1719"/>
            <x v="1720"/>
            <x v="1733"/>
            <x v="1734"/>
            <x v="1747"/>
            <x v="1778"/>
            <x v="1780"/>
            <x v="1783"/>
            <x v="1791"/>
            <x v="1794"/>
            <x v="1797"/>
            <x v="1798"/>
            <x v="1800"/>
            <x v="1805"/>
            <x v="1815"/>
            <x v="1821"/>
            <x v="1823"/>
            <x v="1830"/>
            <x v="1834"/>
            <x v="1839"/>
            <x v="1846"/>
            <x v="1848"/>
            <x v="1850"/>
            <x v="1852"/>
            <x v="1854"/>
            <x v="1856"/>
            <x v="1859"/>
            <x v="1870"/>
            <x v="1873"/>
            <x v="1880"/>
            <x v="1885"/>
            <x v="1886"/>
            <x v="1888"/>
            <x v="1889"/>
            <x v="1894"/>
            <x v="1896"/>
          </reference>
        </references>
      </pivotArea>
    </format>
    <format dxfId="393">
      <pivotArea dataOnly="0" labelOnly="1" fieldPosition="0">
        <references count="1">
          <reference field="6" count="50">
            <x v="1897"/>
            <x v="1912"/>
            <x v="1925"/>
            <x v="1945"/>
            <x v="1954"/>
            <x v="1955"/>
            <x v="1960"/>
            <x v="1961"/>
            <x v="1968"/>
            <x v="1971"/>
            <x v="1979"/>
            <x v="1981"/>
            <x v="1996"/>
            <x v="2002"/>
            <x v="2005"/>
            <x v="2009"/>
            <x v="2015"/>
            <x v="2017"/>
            <x v="2021"/>
            <x v="2030"/>
            <x v="2035"/>
            <x v="2046"/>
            <x v="2058"/>
            <x v="2060"/>
            <x v="2064"/>
            <x v="2066"/>
            <x v="2071"/>
            <x v="2076"/>
            <x v="2077"/>
            <x v="2105"/>
            <x v="2107"/>
            <x v="2110"/>
            <x v="2123"/>
            <x v="2126"/>
            <x v="2127"/>
            <x v="2140"/>
            <x v="2147"/>
            <x v="2152"/>
            <x v="2171"/>
            <x v="2172"/>
            <x v="2185"/>
            <x v="2192"/>
            <x v="2195"/>
            <x v="2200"/>
            <x v="2201"/>
            <x v="2211"/>
            <x v="2212"/>
            <x v="2213"/>
            <x v="2229"/>
            <x v="2233"/>
          </reference>
        </references>
      </pivotArea>
    </format>
    <format dxfId="392">
      <pivotArea dataOnly="0" labelOnly="1" fieldPosition="0">
        <references count="1">
          <reference field="6" count="50">
            <x v="2241"/>
            <x v="2242"/>
            <x v="2246"/>
            <x v="2247"/>
            <x v="2249"/>
            <x v="2258"/>
            <x v="2259"/>
            <x v="2274"/>
            <x v="2280"/>
            <x v="2284"/>
            <x v="2286"/>
            <x v="2295"/>
            <x v="2297"/>
            <x v="2305"/>
            <x v="2308"/>
            <x v="2310"/>
            <x v="2331"/>
            <x v="2337"/>
            <x v="2342"/>
            <x v="2343"/>
            <x v="2345"/>
            <x v="2347"/>
            <x v="2359"/>
            <x v="2387"/>
            <x v="2389"/>
            <x v="2390"/>
            <x v="2394"/>
            <x v="2402"/>
            <x v="2406"/>
            <x v="2409"/>
            <x v="2415"/>
            <x v="2421"/>
            <x v="2433"/>
            <x v="2448"/>
            <x v="2449"/>
            <x v="2452"/>
            <x v="2453"/>
            <x v="2454"/>
            <x v="2463"/>
            <x v="2475"/>
            <x v="2481"/>
            <x v="2484"/>
            <x v="2485"/>
            <x v="2487"/>
            <x v="2499"/>
            <x v="2502"/>
            <x v="2511"/>
            <x v="2516"/>
            <x v="2518"/>
            <x v="2522"/>
          </reference>
        </references>
      </pivotArea>
    </format>
    <format dxfId="391">
      <pivotArea dataOnly="0" labelOnly="1" fieldPosition="0">
        <references count="1">
          <reference field="6" count="33">
            <x v="2524"/>
            <x v="2533"/>
            <x v="2540"/>
            <x v="2542"/>
            <x v="2543"/>
            <x v="2550"/>
            <x v="2554"/>
            <x v="2563"/>
            <x v="2567"/>
            <x v="2568"/>
            <x v="2572"/>
            <x v="2574"/>
            <x v="2578"/>
            <x v="2581"/>
            <x v="2582"/>
            <x v="2587"/>
            <x v="2600"/>
            <x v="2603"/>
            <x v="2604"/>
            <x v="2606"/>
            <x v="2607"/>
            <x v="2645"/>
            <x v="2648"/>
            <x v="2650"/>
            <x v="2678"/>
            <x v="2684"/>
            <x v="2687"/>
            <x v="2694"/>
            <x v="2703"/>
            <x v="2717"/>
            <x v="2721"/>
            <x v="2722"/>
            <x v="2723"/>
          </reference>
        </references>
      </pivotArea>
    </format>
    <format dxfId="390">
      <pivotArea dataOnly="0" labelOnly="1" fieldPosition="0">
        <references count="1">
          <reference field="6" count="50">
            <x v="0"/>
            <x v="11"/>
            <x v="14"/>
            <x v="36"/>
            <x v="37"/>
            <x v="38"/>
            <x v="40"/>
            <x v="55"/>
            <x v="57"/>
            <x v="61"/>
            <x v="71"/>
            <x v="73"/>
            <x v="76"/>
            <x v="81"/>
            <x v="86"/>
            <x v="96"/>
            <x v="98"/>
            <x v="102"/>
            <x v="107"/>
            <x v="108"/>
            <x v="109"/>
            <x v="111"/>
            <x v="114"/>
            <x v="117"/>
            <x v="120"/>
            <x v="123"/>
            <x v="126"/>
            <x v="129"/>
            <x v="134"/>
            <x v="135"/>
            <x v="146"/>
            <x v="150"/>
            <x v="151"/>
            <x v="157"/>
            <x v="159"/>
            <x v="166"/>
            <x v="172"/>
            <x v="182"/>
            <x v="186"/>
            <x v="190"/>
            <x v="220"/>
            <x v="230"/>
            <x v="237"/>
            <x v="242"/>
            <x v="244"/>
            <x v="250"/>
            <x v="256"/>
            <x v="259"/>
            <x v="260"/>
            <x v="264"/>
          </reference>
        </references>
      </pivotArea>
    </format>
    <format dxfId="389">
      <pivotArea dataOnly="0" labelOnly="1" fieldPosition="0">
        <references count="1">
          <reference field="6" count="50">
            <x v="266"/>
            <x v="269"/>
            <x v="271"/>
            <x v="278"/>
            <x v="285"/>
            <x v="288"/>
            <x v="303"/>
            <x v="307"/>
            <x v="309"/>
            <x v="315"/>
            <x v="319"/>
            <x v="341"/>
            <x v="346"/>
            <x v="362"/>
            <x v="366"/>
            <x v="368"/>
            <x v="376"/>
            <x v="380"/>
            <x v="381"/>
            <x v="383"/>
            <x v="386"/>
            <x v="387"/>
            <x v="390"/>
            <x v="397"/>
            <x v="400"/>
            <x v="404"/>
            <x v="406"/>
            <x v="408"/>
            <x v="415"/>
            <x v="420"/>
            <x v="421"/>
            <x v="425"/>
            <x v="428"/>
            <x v="429"/>
            <x v="431"/>
            <x v="437"/>
            <x v="440"/>
            <x v="441"/>
            <x v="442"/>
            <x v="445"/>
            <x v="452"/>
            <x v="464"/>
            <x v="467"/>
            <x v="473"/>
            <x v="474"/>
            <x v="476"/>
            <x v="486"/>
            <x v="487"/>
            <x v="492"/>
            <x v="493"/>
          </reference>
        </references>
      </pivotArea>
    </format>
    <format dxfId="388">
      <pivotArea dataOnly="0" labelOnly="1" fieldPosition="0">
        <references count="1">
          <reference field="6" count="50">
            <x v="507"/>
            <x v="508"/>
            <x v="511"/>
            <x v="521"/>
            <x v="524"/>
            <x v="525"/>
            <x v="530"/>
            <x v="532"/>
            <x v="550"/>
            <x v="554"/>
            <x v="560"/>
            <x v="563"/>
            <x v="564"/>
            <x v="574"/>
            <x v="605"/>
            <x v="607"/>
            <x v="608"/>
            <x v="610"/>
            <x v="621"/>
            <x v="623"/>
            <x v="624"/>
            <x v="645"/>
            <x v="648"/>
            <x v="649"/>
            <x v="660"/>
            <x v="661"/>
            <x v="678"/>
            <x v="681"/>
            <x v="687"/>
            <x v="700"/>
            <x v="703"/>
            <x v="711"/>
            <x v="713"/>
            <x v="729"/>
            <x v="733"/>
            <x v="734"/>
            <x v="737"/>
            <x v="740"/>
            <x v="744"/>
            <x v="753"/>
            <x v="759"/>
            <x v="760"/>
            <x v="761"/>
            <x v="762"/>
            <x v="765"/>
            <x v="774"/>
            <x v="775"/>
            <x v="781"/>
            <x v="782"/>
            <x v="790"/>
          </reference>
        </references>
      </pivotArea>
    </format>
    <format dxfId="387">
      <pivotArea dataOnly="0" labelOnly="1" fieldPosition="0">
        <references count="1">
          <reference field="6" count="50">
            <x v="797"/>
            <x v="800"/>
            <x v="813"/>
            <x v="814"/>
            <x v="816"/>
            <x v="817"/>
            <x v="820"/>
            <x v="827"/>
            <x v="830"/>
            <x v="837"/>
            <x v="841"/>
            <x v="844"/>
            <x v="849"/>
            <x v="852"/>
            <x v="857"/>
            <x v="861"/>
            <x v="862"/>
            <x v="863"/>
            <x v="864"/>
            <x v="869"/>
            <x v="870"/>
            <x v="874"/>
            <x v="877"/>
            <x v="879"/>
            <x v="881"/>
            <x v="884"/>
            <x v="888"/>
            <x v="903"/>
            <x v="904"/>
            <x v="913"/>
            <x v="923"/>
            <x v="925"/>
            <x v="927"/>
            <x v="933"/>
            <x v="938"/>
            <x v="943"/>
            <x v="945"/>
            <x v="953"/>
            <x v="962"/>
            <x v="965"/>
            <x v="967"/>
            <x v="970"/>
            <x v="978"/>
            <x v="982"/>
            <x v="988"/>
            <x v="990"/>
            <x v="1005"/>
            <x v="1011"/>
            <x v="1013"/>
            <x v="1017"/>
          </reference>
        </references>
      </pivotArea>
    </format>
    <format dxfId="386">
      <pivotArea dataOnly="0" labelOnly="1" fieldPosition="0">
        <references count="1">
          <reference field="6" count="50">
            <x v="1033"/>
            <x v="1036"/>
            <x v="1040"/>
            <x v="1043"/>
            <x v="1051"/>
            <x v="1053"/>
            <x v="1055"/>
            <x v="1057"/>
            <x v="1060"/>
            <x v="1069"/>
            <x v="1071"/>
            <x v="1078"/>
            <x v="1093"/>
            <x v="1098"/>
            <x v="1099"/>
            <x v="1101"/>
            <x v="1105"/>
            <x v="1108"/>
            <x v="1110"/>
            <x v="1118"/>
            <x v="1125"/>
            <x v="1130"/>
            <x v="1132"/>
            <x v="1133"/>
            <x v="1140"/>
            <x v="1141"/>
            <x v="1149"/>
            <x v="1155"/>
            <x v="1158"/>
            <x v="1159"/>
            <x v="1163"/>
            <x v="1164"/>
            <x v="1176"/>
            <x v="1181"/>
            <x v="1187"/>
            <x v="1190"/>
            <x v="1191"/>
            <x v="1204"/>
            <x v="1205"/>
            <x v="1208"/>
            <x v="1210"/>
            <x v="1213"/>
            <x v="1221"/>
            <x v="1228"/>
            <x v="1233"/>
            <x v="1234"/>
            <x v="1235"/>
            <x v="1237"/>
            <x v="1243"/>
            <x v="1247"/>
          </reference>
        </references>
      </pivotArea>
    </format>
    <format dxfId="385">
      <pivotArea dataOnly="0" labelOnly="1" fieldPosition="0">
        <references count="1">
          <reference field="6" count="50">
            <x v="1248"/>
            <x v="1253"/>
            <x v="1263"/>
            <x v="1264"/>
            <x v="1270"/>
            <x v="1276"/>
            <x v="1286"/>
            <x v="1290"/>
            <x v="1296"/>
            <x v="1305"/>
            <x v="1308"/>
            <x v="1323"/>
            <x v="1330"/>
            <x v="1331"/>
            <x v="1333"/>
            <x v="1336"/>
            <x v="1337"/>
            <x v="1343"/>
            <x v="1358"/>
            <x v="1361"/>
            <x v="1363"/>
            <x v="1364"/>
            <x v="1369"/>
            <x v="1377"/>
            <x v="1404"/>
            <x v="1407"/>
            <x v="1409"/>
            <x v="1412"/>
            <x v="1414"/>
            <x v="1419"/>
            <x v="1421"/>
            <x v="1435"/>
            <x v="1441"/>
            <x v="1450"/>
            <x v="1457"/>
            <x v="1467"/>
            <x v="1479"/>
            <x v="1481"/>
            <x v="1498"/>
            <x v="1507"/>
            <x v="1513"/>
            <x v="1516"/>
            <x v="1522"/>
            <x v="1528"/>
            <x v="1545"/>
            <x v="1549"/>
            <x v="1564"/>
            <x v="1573"/>
            <x v="1592"/>
            <x v="1597"/>
          </reference>
        </references>
      </pivotArea>
    </format>
    <format dxfId="384">
      <pivotArea dataOnly="0" labelOnly="1" fieldPosition="0">
        <references count="1">
          <reference field="6" count="50">
            <x v="1604"/>
            <x v="1609"/>
            <x v="1626"/>
            <x v="1628"/>
            <x v="1644"/>
            <x v="1653"/>
            <x v="1654"/>
            <x v="1658"/>
            <x v="1672"/>
            <x v="1675"/>
            <x v="1680"/>
            <x v="1681"/>
            <x v="1682"/>
            <x v="1687"/>
            <x v="1689"/>
            <x v="1697"/>
            <x v="1705"/>
            <x v="1714"/>
            <x v="1716"/>
            <x v="1719"/>
            <x v="1721"/>
            <x v="1722"/>
            <x v="1723"/>
            <x v="1733"/>
            <x v="1734"/>
            <x v="1737"/>
            <x v="1739"/>
            <x v="1743"/>
            <x v="1744"/>
            <x v="1750"/>
            <x v="1759"/>
            <x v="1765"/>
            <x v="1776"/>
            <x v="1779"/>
            <x v="1782"/>
            <x v="1783"/>
            <x v="1785"/>
            <x v="1786"/>
            <x v="1791"/>
            <x v="1794"/>
            <x v="1797"/>
            <x v="1801"/>
            <x v="1805"/>
            <x v="1820"/>
            <x v="1821"/>
            <x v="1824"/>
            <x v="1825"/>
            <x v="1830"/>
            <x v="1850"/>
            <x v="1856"/>
          </reference>
        </references>
      </pivotArea>
    </format>
    <format dxfId="383">
      <pivotArea dataOnly="0" labelOnly="1" fieldPosition="0">
        <references count="1">
          <reference field="6" count="50">
            <x v="1859"/>
            <x v="1867"/>
            <x v="1873"/>
            <x v="1879"/>
            <x v="1885"/>
            <x v="1886"/>
            <x v="1889"/>
            <x v="1890"/>
            <x v="1895"/>
            <x v="1896"/>
            <x v="1902"/>
            <x v="1910"/>
            <x v="1918"/>
            <x v="1925"/>
            <x v="1930"/>
            <x v="1934"/>
            <x v="1947"/>
            <x v="1948"/>
            <x v="1954"/>
            <x v="1955"/>
            <x v="1960"/>
            <x v="1967"/>
            <x v="1971"/>
            <x v="1973"/>
            <x v="1990"/>
            <x v="2002"/>
            <x v="2003"/>
            <x v="2005"/>
            <x v="2009"/>
            <x v="2014"/>
            <x v="2015"/>
            <x v="2016"/>
            <x v="2020"/>
            <x v="2021"/>
            <x v="2024"/>
            <x v="2056"/>
            <x v="2065"/>
            <x v="2066"/>
            <x v="2072"/>
            <x v="2076"/>
            <x v="2104"/>
            <x v="2110"/>
            <x v="2111"/>
            <x v="2112"/>
            <x v="2126"/>
            <x v="2128"/>
            <x v="2134"/>
            <x v="2138"/>
            <x v="2142"/>
            <x v="2145"/>
          </reference>
        </references>
      </pivotArea>
    </format>
    <format dxfId="382">
      <pivotArea dataOnly="0" labelOnly="1" fieldPosition="0">
        <references count="1">
          <reference field="6" count="50">
            <x v="2152"/>
            <x v="2159"/>
            <x v="2171"/>
            <x v="2172"/>
            <x v="2185"/>
            <x v="2192"/>
            <x v="2195"/>
            <x v="2200"/>
            <x v="2201"/>
            <x v="2211"/>
            <x v="2212"/>
            <x v="2213"/>
            <x v="2219"/>
            <x v="2221"/>
            <x v="2226"/>
            <x v="2229"/>
            <x v="2231"/>
            <x v="2237"/>
            <x v="2238"/>
            <x v="2241"/>
            <x v="2246"/>
            <x v="2248"/>
            <x v="2249"/>
            <x v="2253"/>
            <x v="2258"/>
            <x v="2259"/>
            <x v="2265"/>
            <x v="2269"/>
            <x v="2272"/>
            <x v="2280"/>
            <x v="2282"/>
            <x v="2286"/>
            <x v="2293"/>
            <x v="2295"/>
            <x v="2297"/>
            <x v="2305"/>
            <x v="2306"/>
            <x v="2307"/>
            <x v="2308"/>
            <x v="2310"/>
            <x v="2316"/>
            <x v="2321"/>
            <x v="2325"/>
            <x v="2331"/>
            <x v="2337"/>
            <x v="2342"/>
            <x v="2345"/>
            <x v="2346"/>
            <x v="2355"/>
            <x v="2362"/>
          </reference>
        </references>
      </pivotArea>
    </format>
    <format dxfId="381">
      <pivotArea dataOnly="0" labelOnly="1" fieldPosition="0">
        <references count="1">
          <reference field="6" count="50">
            <x v="2372"/>
            <x v="2375"/>
            <x v="2377"/>
            <x v="2384"/>
            <x v="2390"/>
            <x v="2394"/>
            <x v="2395"/>
            <x v="2402"/>
            <x v="2406"/>
            <x v="2409"/>
            <x v="2411"/>
            <x v="2416"/>
            <x v="2421"/>
            <x v="2431"/>
            <x v="2433"/>
            <x v="2444"/>
            <x v="2448"/>
            <x v="2454"/>
            <x v="2464"/>
            <x v="2468"/>
            <x v="2475"/>
            <x v="2477"/>
            <x v="2480"/>
            <x v="2485"/>
            <x v="2486"/>
            <x v="2487"/>
            <x v="2499"/>
            <x v="2502"/>
            <x v="2511"/>
            <x v="2518"/>
            <x v="2523"/>
            <x v="2540"/>
            <x v="2543"/>
            <x v="2550"/>
            <x v="2561"/>
            <x v="2565"/>
            <x v="2567"/>
            <x v="2571"/>
            <x v="2573"/>
            <x v="2574"/>
            <x v="2578"/>
            <x v="2579"/>
            <x v="2586"/>
            <x v="2587"/>
            <x v="2596"/>
            <x v="2598"/>
            <x v="2600"/>
            <x v="2604"/>
            <x v="2610"/>
            <x v="2615"/>
          </reference>
        </references>
      </pivotArea>
    </format>
    <format dxfId="380">
      <pivotArea dataOnly="0" labelOnly="1" fieldPosition="0">
        <references count="1">
          <reference field="6" count="50">
            <x v="0"/>
            <x v="11"/>
            <x v="14"/>
            <x v="18"/>
            <x v="33"/>
            <x v="35"/>
            <x v="36"/>
            <x v="37"/>
            <x v="38"/>
            <x v="40"/>
            <x v="55"/>
            <x v="57"/>
            <x v="59"/>
            <x v="60"/>
            <x v="61"/>
            <x v="67"/>
            <x v="71"/>
            <x v="72"/>
            <x v="73"/>
            <x v="76"/>
            <x v="77"/>
            <x v="78"/>
            <x v="81"/>
            <x v="82"/>
            <x v="83"/>
            <x v="86"/>
            <x v="96"/>
            <x v="98"/>
            <x v="102"/>
            <x v="103"/>
            <x v="106"/>
            <x v="107"/>
            <x v="108"/>
            <x v="109"/>
            <x v="111"/>
            <x v="114"/>
            <x v="117"/>
            <x v="120"/>
            <x v="123"/>
            <x v="126"/>
            <x v="129"/>
            <x v="134"/>
            <x v="135"/>
            <x v="146"/>
            <x v="150"/>
            <x v="151"/>
            <x v="155"/>
            <x v="157"/>
            <x v="159"/>
            <x v="162"/>
          </reference>
        </references>
      </pivotArea>
    </format>
    <format dxfId="379">
      <pivotArea dataOnly="0" labelOnly="1" fieldPosition="0">
        <references count="1">
          <reference field="6" count="50">
            <x v="166"/>
            <x v="172"/>
            <x v="173"/>
            <x v="174"/>
            <x v="176"/>
            <x v="182"/>
            <x v="184"/>
            <x v="186"/>
            <x v="190"/>
            <x v="193"/>
            <x v="213"/>
            <x v="214"/>
            <x v="220"/>
            <x v="221"/>
            <x v="230"/>
            <x v="237"/>
            <x v="242"/>
            <x v="244"/>
            <x v="250"/>
            <x v="255"/>
            <x v="256"/>
            <x v="259"/>
            <x v="260"/>
            <x v="262"/>
            <x v="264"/>
            <x v="266"/>
            <x v="268"/>
            <x v="269"/>
            <x v="271"/>
            <x v="278"/>
            <x v="281"/>
            <x v="283"/>
            <x v="285"/>
            <x v="288"/>
            <x v="303"/>
            <x v="307"/>
            <x v="309"/>
            <x v="315"/>
            <x v="319"/>
            <x v="324"/>
            <x v="334"/>
            <x v="336"/>
            <x v="341"/>
            <x v="346"/>
            <x v="351"/>
            <x v="353"/>
            <x v="359"/>
            <x v="362"/>
            <x v="366"/>
            <x v="368"/>
          </reference>
        </references>
      </pivotArea>
    </format>
    <format dxfId="378">
      <pivotArea dataOnly="0" labelOnly="1" fieldPosition="0">
        <references count="1">
          <reference field="6" count="50">
            <x v="369"/>
            <x v="371"/>
            <x v="376"/>
            <x v="378"/>
            <x v="380"/>
            <x v="381"/>
            <x v="383"/>
            <x v="385"/>
            <x v="386"/>
            <x v="387"/>
            <x v="389"/>
            <x v="390"/>
            <x v="391"/>
            <x v="397"/>
            <x v="400"/>
            <x v="404"/>
            <x v="406"/>
            <x v="408"/>
            <x v="415"/>
            <x v="420"/>
            <x v="421"/>
            <x v="425"/>
            <x v="428"/>
            <x v="429"/>
            <x v="431"/>
            <x v="437"/>
            <x v="440"/>
            <x v="441"/>
            <x v="442"/>
            <x v="445"/>
            <x v="452"/>
            <x v="453"/>
            <x v="455"/>
            <x v="457"/>
            <x v="460"/>
            <x v="464"/>
            <x v="467"/>
            <x v="473"/>
            <x v="474"/>
            <x v="476"/>
            <x v="478"/>
            <x v="479"/>
            <x v="483"/>
            <x v="486"/>
            <x v="487"/>
            <x v="492"/>
            <x v="493"/>
            <x v="507"/>
            <x v="508"/>
            <x v="511"/>
          </reference>
        </references>
      </pivotArea>
    </format>
    <format dxfId="377">
      <pivotArea dataOnly="0" labelOnly="1" fieldPosition="0">
        <references count="1">
          <reference field="6" count="50">
            <x v="519"/>
            <x v="521"/>
            <x v="524"/>
            <x v="525"/>
            <x v="530"/>
            <x v="531"/>
            <x v="532"/>
            <x v="535"/>
            <x v="550"/>
            <x v="554"/>
            <x v="560"/>
            <x v="563"/>
            <x v="564"/>
            <x v="573"/>
            <x v="574"/>
            <x v="581"/>
            <x v="585"/>
            <x v="588"/>
            <x v="605"/>
            <x v="607"/>
            <x v="608"/>
            <x v="610"/>
            <x v="611"/>
            <x v="621"/>
            <x v="623"/>
            <x v="624"/>
            <x v="645"/>
            <x v="648"/>
            <x v="649"/>
            <x v="660"/>
            <x v="661"/>
            <x v="671"/>
            <x v="673"/>
            <x v="678"/>
            <x v="681"/>
            <x v="687"/>
            <x v="700"/>
            <x v="703"/>
            <x v="711"/>
            <x v="713"/>
            <x v="729"/>
            <x v="733"/>
            <x v="734"/>
            <x v="737"/>
            <x v="740"/>
            <x v="744"/>
            <x v="753"/>
            <x v="755"/>
            <x v="759"/>
            <x v="760"/>
          </reference>
        </references>
      </pivotArea>
    </format>
    <format dxfId="376">
      <pivotArea dataOnly="0" labelOnly="1" fieldPosition="0">
        <references count="1">
          <reference field="6" count="50">
            <x v="761"/>
            <x v="762"/>
            <x v="765"/>
            <x v="774"/>
            <x v="775"/>
            <x v="781"/>
            <x v="782"/>
            <x v="790"/>
            <x v="795"/>
            <x v="797"/>
            <x v="800"/>
            <x v="802"/>
            <x v="803"/>
            <x v="810"/>
            <x v="813"/>
            <x v="814"/>
            <x v="816"/>
            <x v="817"/>
            <x v="819"/>
            <x v="820"/>
            <x v="827"/>
            <x v="830"/>
            <x v="837"/>
            <x v="840"/>
            <x v="841"/>
            <x v="844"/>
            <x v="848"/>
            <x v="849"/>
            <x v="852"/>
            <x v="857"/>
            <x v="861"/>
            <x v="862"/>
            <x v="863"/>
            <x v="864"/>
            <x v="867"/>
            <x v="869"/>
            <x v="870"/>
            <x v="871"/>
            <x v="874"/>
            <x v="877"/>
            <x v="879"/>
            <x v="881"/>
            <x v="883"/>
            <x v="884"/>
            <x v="885"/>
            <x v="888"/>
            <x v="890"/>
            <x v="891"/>
            <x v="903"/>
            <x v="904"/>
          </reference>
        </references>
      </pivotArea>
    </format>
    <format dxfId="375">
      <pivotArea dataOnly="0" labelOnly="1" fieldPosition="0">
        <references count="1">
          <reference field="6" count="50">
            <x v="906"/>
            <x v="913"/>
            <x v="919"/>
            <x v="923"/>
            <x v="925"/>
            <x v="927"/>
            <x v="933"/>
            <x v="938"/>
            <x v="943"/>
            <x v="945"/>
            <x v="953"/>
            <x v="962"/>
            <x v="965"/>
            <x v="967"/>
            <x v="968"/>
            <x v="970"/>
            <x v="978"/>
            <x v="982"/>
            <x v="984"/>
            <x v="986"/>
            <x v="988"/>
            <x v="990"/>
            <x v="996"/>
            <x v="1000"/>
            <x v="1004"/>
            <x v="1005"/>
            <x v="1008"/>
            <x v="1011"/>
            <x v="1013"/>
            <x v="1017"/>
            <x v="1022"/>
            <x v="1024"/>
            <x v="1033"/>
            <x v="1036"/>
            <x v="1038"/>
            <x v="1039"/>
            <x v="1040"/>
            <x v="1043"/>
            <x v="1050"/>
            <x v="1051"/>
            <x v="1053"/>
            <x v="1055"/>
            <x v="1057"/>
            <x v="1060"/>
            <x v="1064"/>
            <x v="1067"/>
            <x v="1069"/>
            <x v="1071"/>
            <x v="1072"/>
            <x v="1078"/>
          </reference>
        </references>
      </pivotArea>
    </format>
    <format dxfId="374">
      <pivotArea dataOnly="0" labelOnly="1" fieldPosition="0">
        <references count="1">
          <reference field="6" count="50">
            <x v="1089"/>
            <x v="1093"/>
            <x v="1098"/>
            <x v="1099"/>
            <x v="1101"/>
            <x v="1104"/>
            <x v="1105"/>
            <x v="1108"/>
            <x v="1110"/>
            <x v="1111"/>
            <x v="1115"/>
            <x v="1118"/>
            <x v="1121"/>
            <x v="1125"/>
            <x v="1130"/>
            <x v="1132"/>
            <x v="1133"/>
            <x v="1140"/>
            <x v="1141"/>
            <x v="1149"/>
            <x v="1155"/>
            <x v="1158"/>
            <x v="1159"/>
            <x v="1163"/>
            <x v="1164"/>
            <x v="1176"/>
            <x v="1181"/>
            <x v="1187"/>
            <x v="1190"/>
            <x v="1191"/>
            <x v="1203"/>
            <x v="1204"/>
            <x v="1205"/>
            <x v="1208"/>
            <x v="1210"/>
            <x v="1213"/>
            <x v="1221"/>
            <x v="1224"/>
            <x v="1228"/>
            <x v="1233"/>
            <x v="1234"/>
            <x v="1235"/>
            <x v="1237"/>
            <x v="1238"/>
            <x v="1243"/>
            <x v="1247"/>
            <x v="1248"/>
            <x v="1253"/>
            <x v="1261"/>
            <x v="1262"/>
          </reference>
        </references>
      </pivotArea>
    </format>
    <format dxfId="373">
      <pivotArea dataOnly="0" labelOnly="1" fieldPosition="0">
        <references count="1">
          <reference field="6" count="50">
            <x v="1263"/>
            <x v="1264"/>
            <x v="1267"/>
            <x v="1270"/>
            <x v="1276"/>
            <x v="1277"/>
            <x v="1280"/>
            <x v="1286"/>
            <x v="1290"/>
            <x v="1296"/>
            <x v="1301"/>
            <x v="1305"/>
            <x v="1308"/>
            <x v="1318"/>
            <x v="1319"/>
            <x v="1323"/>
            <x v="1324"/>
            <x v="1326"/>
            <x v="1328"/>
            <x v="1330"/>
            <x v="1331"/>
            <x v="1333"/>
            <x v="1336"/>
            <x v="1337"/>
            <x v="1343"/>
            <x v="1351"/>
            <x v="1358"/>
            <x v="1361"/>
            <x v="1363"/>
            <x v="1364"/>
            <x v="1369"/>
            <x v="1377"/>
            <x v="1387"/>
            <x v="1404"/>
            <x v="1407"/>
            <x v="1409"/>
            <x v="1411"/>
            <x v="1412"/>
            <x v="1414"/>
            <x v="1419"/>
            <x v="1420"/>
            <x v="1421"/>
            <x v="1426"/>
            <x v="1435"/>
            <x v="1441"/>
            <x v="1447"/>
            <x v="1449"/>
            <x v="1450"/>
            <x v="1457"/>
            <x v="1467"/>
          </reference>
        </references>
      </pivotArea>
    </format>
    <format dxfId="372">
      <pivotArea dataOnly="0" labelOnly="1" fieldPosition="0">
        <references count="1">
          <reference field="6" count="50">
            <x v="1474"/>
            <x v="1476"/>
            <x v="1479"/>
            <x v="1481"/>
            <x v="1497"/>
            <x v="1498"/>
            <x v="1507"/>
            <x v="1512"/>
            <x v="1513"/>
            <x v="1516"/>
            <x v="1522"/>
            <x v="1528"/>
            <x v="1531"/>
            <x v="1545"/>
            <x v="1546"/>
            <x v="1549"/>
            <x v="1564"/>
            <x v="1571"/>
            <x v="1573"/>
            <x v="1576"/>
            <x v="1581"/>
            <x v="1586"/>
            <x v="1592"/>
            <x v="1597"/>
            <x v="1601"/>
            <x v="1604"/>
            <x v="1609"/>
            <x v="1610"/>
            <x v="1626"/>
            <x v="1627"/>
            <x v="1628"/>
            <x v="1632"/>
            <x v="1634"/>
            <x v="1639"/>
            <x v="1644"/>
            <x v="1653"/>
            <x v="1654"/>
            <x v="1658"/>
            <x v="1661"/>
            <x v="1672"/>
            <x v="1674"/>
            <x v="1675"/>
            <x v="1679"/>
            <x v="1680"/>
            <x v="1681"/>
            <x v="1682"/>
            <x v="1687"/>
            <x v="1689"/>
            <x v="1697"/>
            <x v="1699"/>
          </reference>
        </references>
      </pivotArea>
    </format>
    <format dxfId="371">
      <pivotArea dataOnly="0" labelOnly="1" fieldPosition="0">
        <references count="1">
          <reference field="6" count="50">
            <x v="1705"/>
            <x v="1714"/>
            <x v="1716"/>
            <x v="1719"/>
            <x v="1720"/>
            <x v="1721"/>
            <x v="1722"/>
            <x v="1723"/>
            <x v="1729"/>
            <x v="1730"/>
            <x v="1733"/>
            <x v="1734"/>
            <x v="1737"/>
            <x v="1739"/>
            <x v="1743"/>
            <x v="1744"/>
            <x v="1745"/>
            <x v="1750"/>
            <x v="1759"/>
            <x v="1765"/>
            <x v="1776"/>
            <x v="1779"/>
            <x v="1782"/>
            <x v="1783"/>
            <x v="1785"/>
            <x v="1786"/>
            <x v="1787"/>
            <x v="1791"/>
            <x v="1794"/>
            <x v="1797"/>
            <x v="1801"/>
            <x v="1803"/>
            <x v="1805"/>
            <x v="1806"/>
            <x v="1812"/>
            <x v="1820"/>
            <x v="1821"/>
            <x v="1824"/>
            <x v="1825"/>
            <x v="1826"/>
            <x v="1827"/>
            <x v="1830"/>
            <x v="1842"/>
            <x v="1845"/>
            <x v="1850"/>
            <x v="1853"/>
            <x v="1856"/>
            <x v="1859"/>
            <x v="1861"/>
            <x v="1867"/>
          </reference>
        </references>
      </pivotArea>
    </format>
    <format dxfId="370">
      <pivotArea dataOnly="0" labelOnly="1" fieldPosition="0">
        <references count="1">
          <reference field="6" count="50">
            <x v="1872"/>
            <x v="1873"/>
            <x v="1879"/>
            <x v="1885"/>
            <x v="1886"/>
            <x v="1889"/>
            <x v="1890"/>
            <x v="1895"/>
            <x v="1896"/>
            <x v="1902"/>
            <x v="1910"/>
            <x v="1917"/>
            <x v="1918"/>
            <x v="1925"/>
            <x v="1930"/>
            <x v="1934"/>
            <x v="1940"/>
            <x v="1947"/>
            <x v="1948"/>
            <x v="1954"/>
            <x v="1955"/>
            <x v="1960"/>
            <x v="1967"/>
            <x v="1968"/>
            <x v="1971"/>
            <x v="1973"/>
            <x v="1990"/>
            <x v="2002"/>
            <x v="2003"/>
            <x v="2005"/>
            <x v="2009"/>
            <x v="2011"/>
            <x v="2014"/>
            <x v="2015"/>
            <x v="2016"/>
            <x v="2020"/>
            <x v="2021"/>
            <x v="2022"/>
            <x v="2024"/>
            <x v="2030"/>
            <x v="2041"/>
            <x v="2051"/>
            <x v="2052"/>
            <x v="2054"/>
            <x v="2056"/>
            <x v="2065"/>
            <x v="2066"/>
            <x v="2072"/>
            <x v="2076"/>
            <x v="2089"/>
          </reference>
        </references>
      </pivotArea>
    </format>
    <format dxfId="369">
      <pivotArea dataOnly="0" labelOnly="1" fieldPosition="0">
        <references count="1">
          <reference field="6" count="50">
            <x v="2090"/>
            <x v="2100"/>
            <x v="2104"/>
            <x v="2105"/>
            <x v="2109"/>
            <x v="2110"/>
            <x v="2111"/>
            <x v="2112"/>
            <x v="2117"/>
            <x v="2120"/>
            <x v="2123"/>
            <x v="2126"/>
            <x v="2127"/>
            <x v="2128"/>
            <x v="2129"/>
            <x v="2134"/>
            <x v="2138"/>
            <x v="2142"/>
            <x v="2144"/>
            <x v="2145"/>
            <x v="2152"/>
            <x v="2159"/>
            <x v="2171"/>
            <x v="2172"/>
            <x v="2185"/>
            <x v="2186"/>
            <x v="2192"/>
            <x v="2195"/>
            <x v="2200"/>
            <x v="2201"/>
            <x v="2211"/>
            <x v="2212"/>
            <x v="2213"/>
            <x v="2219"/>
            <x v="2221"/>
            <x v="2226"/>
            <x v="2229"/>
            <x v="2231"/>
            <x v="2235"/>
            <x v="2237"/>
            <x v="2238"/>
            <x v="2241"/>
            <x v="2246"/>
            <x v="2248"/>
            <x v="2249"/>
            <x v="2253"/>
            <x v="2258"/>
            <x v="2259"/>
            <x v="2265"/>
            <x v="2269"/>
          </reference>
        </references>
      </pivotArea>
    </format>
    <format dxfId="368">
      <pivotArea dataOnly="0" labelOnly="1" fieldPosition="0">
        <references count="1">
          <reference field="6" count="50">
            <x v="2272"/>
            <x v="2280"/>
            <x v="2282"/>
            <x v="2286"/>
            <x v="2289"/>
            <x v="2293"/>
            <x v="2295"/>
            <x v="2297"/>
            <x v="2305"/>
            <x v="2306"/>
            <x v="2307"/>
            <x v="2308"/>
            <x v="2310"/>
            <x v="2316"/>
            <x v="2321"/>
            <x v="2325"/>
            <x v="2328"/>
            <x v="2330"/>
            <x v="2331"/>
            <x v="2334"/>
            <x v="2337"/>
            <x v="2342"/>
            <x v="2343"/>
            <x v="2345"/>
            <x v="2346"/>
            <x v="2347"/>
            <x v="2352"/>
            <x v="2353"/>
            <x v="2355"/>
            <x v="2362"/>
            <x v="2363"/>
            <x v="2372"/>
            <x v="2375"/>
            <x v="2377"/>
            <x v="2384"/>
            <x v="2390"/>
            <x v="2391"/>
            <x v="2393"/>
            <x v="2394"/>
            <x v="2395"/>
            <x v="2396"/>
            <x v="2402"/>
            <x v="2406"/>
            <x v="2409"/>
            <x v="2411"/>
            <x v="2416"/>
            <x v="2420"/>
            <x v="2421"/>
            <x v="2431"/>
            <x v="2433"/>
          </reference>
        </references>
      </pivotArea>
    </format>
    <format dxfId="367">
      <pivotArea dataOnly="0" labelOnly="1" fieldPosition="0">
        <references count="1">
          <reference field="6" count="50">
            <x v="2434"/>
            <x v="2437"/>
            <x v="2439"/>
            <x v="2444"/>
            <x v="2447"/>
            <x v="2448"/>
            <x v="2454"/>
            <x v="2455"/>
            <x v="2464"/>
            <x v="2468"/>
            <x v="2475"/>
            <x v="2477"/>
            <x v="2480"/>
            <x v="2481"/>
            <x v="2484"/>
            <x v="2485"/>
            <x v="2486"/>
            <x v="2487"/>
            <x v="2490"/>
            <x v="2493"/>
            <x v="2499"/>
            <x v="2502"/>
            <x v="2511"/>
            <x v="2518"/>
            <x v="2521"/>
            <x v="2523"/>
            <x v="2524"/>
            <x v="2530"/>
            <x v="2540"/>
            <x v="2543"/>
            <x v="2549"/>
            <x v="2550"/>
            <x v="2554"/>
            <x v="2555"/>
            <x v="2557"/>
            <x v="2561"/>
            <x v="2563"/>
            <x v="2565"/>
            <x v="2567"/>
            <x v="2571"/>
            <x v="2573"/>
            <x v="2574"/>
            <x v="2578"/>
            <x v="2579"/>
            <x v="2586"/>
            <x v="2587"/>
            <x v="2591"/>
            <x v="2596"/>
            <x v="2598"/>
            <x v="2600"/>
          </reference>
        </references>
      </pivotArea>
    </format>
    <format dxfId="366">
      <pivotArea dataOnly="0" labelOnly="1" fieldPosition="0">
        <references count="1">
          <reference field="6" count="36">
            <x v="2604"/>
            <x v="2606"/>
            <x v="2610"/>
            <x v="2615"/>
            <x v="2638"/>
            <x v="2645"/>
            <x v="2646"/>
            <x v="2648"/>
            <x v="2650"/>
            <x v="2651"/>
            <x v="2653"/>
            <x v="2655"/>
            <x v="2664"/>
            <x v="2666"/>
            <x v="2668"/>
            <x v="2670"/>
            <x v="2672"/>
            <x v="2673"/>
            <x v="2678"/>
            <x v="2681"/>
            <x v="2684"/>
            <x v="2687"/>
            <x v="2694"/>
            <x v="2695"/>
            <x v="2697"/>
            <x v="2702"/>
            <x v="2703"/>
            <x v="2706"/>
            <x v="2708"/>
            <x v="2713"/>
            <x v="2715"/>
            <x v="2718"/>
            <x v="2719"/>
            <x v="2722"/>
            <x v="2723"/>
            <x v="2725"/>
          </reference>
        </references>
      </pivotArea>
    </format>
    <format dxfId="365">
      <pivotArea dataOnly="0" labelOnly="1" fieldPosition="0">
        <references count="1">
          <reference field="6" count="50">
            <x v="0"/>
            <x v="11"/>
            <x v="14"/>
            <x v="18"/>
            <x v="33"/>
            <x v="35"/>
            <x v="36"/>
            <x v="37"/>
            <x v="38"/>
            <x v="40"/>
            <x v="55"/>
            <x v="57"/>
            <x v="59"/>
            <x v="60"/>
            <x v="61"/>
            <x v="67"/>
            <x v="71"/>
            <x v="72"/>
            <x v="73"/>
            <x v="76"/>
            <x v="77"/>
            <x v="78"/>
            <x v="81"/>
            <x v="82"/>
            <x v="83"/>
            <x v="86"/>
            <x v="96"/>
            <x v="98"/>
            <x v="102"/>
            <x v="103"/>
            <x v="106"/>
            <x v="107"/>
            <x v="108"/>
            <x v="109"/>
            <x v="111"/>
            <x v="114"/>
            <x v="117"/>
            <x v="120"/>
            <x v="123"/>
            <x v="126"/>
            <x v="129"/>
            <x v="134"/>
            <x v="135"/>
            <x v="146"/>
            <x v="150"/>
            <x v="151"/>
            <x v="155"/>
            <x v="157"/>
            <x v="159"/>
            <x v="162"/>
          </reference>
        </references>
      </pivotArea>
    </format>
    <format dxfId="364">
      <pivotArea dataOnly="0" labelOnly="1" fieldPosition="0">
        <references count="1">
          <reference field="6" count="50">
            <x v="166"/>
            <x v="172"/>
            <x v="173"/>
            <x v="174"/>
            <x v="176"/>
            <x v="182"/>
            <x v="184"/>
            <x v="186"/>
            <x v="190"/>
            <x v="193"/>
            <x v="213"/>
            <x v="214"/>
            <x v="220"/>
            <x v="221"/>
            <x v="230"/>
            <x v="237"/>
            <x v="242"/>
            <x v="244"/>
            <x v="250"/>
            <x v="255"/>
            <x v="256"/>
            <x v="259"/>
            <x v="260"/>
            <x v="262"/>
            <x v="264"/>
            <x v="266"/>
            <x v="268"/>
            <x v="269"/>
            <x v="271"/>
            <x v="278"/>
            <x v="281"/>
            <x v="283"/>
            <x v="285"/>
            <x v="288"/>
            <x v="303"/>
            <x v="307"/>
            <x v="309"/>
            <x v="315"/>
            <x v="319"/>
            <x v="324"/>
            <x v="334"/>
            <x v="336"/>
            <x v="341"/>
            <x v="346"/>
            <x v="351"/>
            <x v="353"/>
            <x v="359"/>
            <x v="362"/>
            <x v="366"/>
            <x v="368"/>
          </reference>
        </references>
      </pivotArea>
    </format>
    <format dxfId="363">
      <pivotArea dataOnly="0" labelOnly="1" fieldPosition="0">
        <references count="1">
          <reference field="6" count="50">
            <x v="369"/>
            <x v="371"/>
            <x v="376"/>
            <x v="378"/>
            <x v="380"/>
            <x v="381"/>
            <x v="383"/>
            <x v="385"/>
            <x v="386"/>
            <x v="387"/>
            <x v="389"/>
            <x v="390"/>
            <x v="391"/>
            <x v="397"/>
            <x v="400"/>
            <x v="404"/>
            <x v="406"/>
            <x v="408"/>
            <x v="415"/>
            <x v="420"/>
            <x v="421"/>
            <x v="425"/>
            <x v="428"/>
            <x v="429"/>
            <x v="431"/>
            <x v="437"/>
            <x v="440"/>
            <x v="441"/>
            <x v="442"/>
            <x v="445"/>
            <x v="452"/>
            <x v="453"/>
            <x v="455"/>
            <x v="457"/>
            <x v="460"/>
            <x v="464"/>
            <x v="467"/>
            <x v="473"/>
            <x v="474"/>
            <x v="476"/>
            <x v="478"/>
            <x v="479"/>
            <x v="483"/>
            <x v="486"/>
            <x v="487"/>
            <x v="492"/>
            <x v="493"/>
            <x v="507"/>
            <x v="508"/>
            <x v="511"/>
          </reference>
        </references>
      </pivotArea>
    </format>
    <format dxfId="362">
      <pivotArea dataOnly="0" labelOnly="1" fieldPosition="0">
        <references count="1">
          <reference field="6" count="50">
            <x v="519"/>
            <x v="521"/>
            <x v="524"/>
            <x v="525"/>
            <x v="530"/>
            <x v="531"/>
            <x v="532"/>
            <x v="535"/>
            <x v="550"/>
            <x v="554"/>
            <x v="560"/>
            <x v="563"/>
            <x v="564"/>
            <x v="573"/>
            <x v="574"/>
            <x v="581"/>
            <x v="585"/>
            <x v="588"/>
            <x v="605"/>
            <x v="607"/>
            <x v="608"/>
            <x v="610"/>
            <x v="611"/>
            <x v="621"/>
            <x v="623"/>
            <x v="624"/>
            <x v="645"/>
            <x v="648"/>
            <x v="649"/>
            <x v="660"/>
            <x v="661"/>
            <x v="671"/>
            <x v="673"/>
            <x v="678"/>
            <x v="681"/>
            <x v="687"/>
            <x v="700"/>
            <x v="703"/>
            <x v="711"/>
            <x v="713"/>
            <x v="729"/>
            <x v="733"/>
            <x v="734"/>
            <x v="737"/>
            <x v="740"/>
            <x v="744"/>
            <x v="753"/>
            <x v="755"/>
            <x v="759"/>
            <x v="760"/>
          </reference>
        </references>
      </pivotArea>
    </format>
    <format dxfId="361">
      <pivotArea dataOnly="0" labelOnly="1" fieldPosition="0">
        <references count="1">
          <reference field="6" count="50">
            <x v="761"/>
            <x v="762"/>
            <x v="765"/>
            <x v="774"/>
            <x v="775"/>
            <x v="781"/>
            <x v="782"/>
            <x v="790"/>
            <x v="795"/>
            <x v="797"/>
            <x v="800"/>
            <x v="802"/>
            <x v="803"/>
            <x v="810"/>
            <x v="813"/>
            <x v="814"/>
            <x v="816"/>
            <x v="817"/>
            <x v="819"/>
            <x v="820"/>
            <x v="827"/>
            <x v="830"/>
            <x v="837"/>
            <x v="840"/>
            <x v="841"/>
            <x v="844"/>
            <x v="848"/>
            <x v="849"/>
            <x v="852"/>
            <x v="857"/>
            <x v="861"/>
            <x v="862"/>
            <x v="863"/>
            <x v="864"/>
            <x v="867"/>
            <x v="869"/>
            <x v="870"/>
            <x v="871"/>
            <x v="874"/>
            <x v="877"/>
            <x v="879"/>
            <x v="881"/>
            <x v="883"/>
            <x v="884"/>
            <x v="885"/>
            <x v="888"/>
            <x v="890"/>
            <x v="891"/>
            <x v="903"/>
            <x v="904"/>
          </reference>
        </references>
      </pivotArea>
    </format>
    <format dxfId="360">
      <pivotArea dataOnly="0" labelOnly="1" fieldPosition="0">
        <references count="1">
          <reference field="6" count="50">
            <x v="906"/>
            <x v="913"/>
            <x v="919"/>
            <x v="923"/>
            <x v="925"/>
            <x v="927"/>
            <x v="933"/>
            <x v="938"/>
            <x v="943"/>
            <x v="945"/>
            <x v="953"/>
            <x v="962"/>
            <x v="965"/>
            <x v="967"/>
            <x v="968"/>
            <x v="970"/>
            <x v="978"/>
            <x v="982"/>
            <x v="984"/>
            <x v="986"/>
            <x v="988"/>
            <x v="990"/>
            <x v="996"/>
            <x v="1000"/>
            <x v="1004"/>
            <x v="1005"/>
            <x v="1008"/>
            <x v="1011"/>
            <x v="1013"/>
            <x v="1017"/>
            <x v="1022"/>
            <x v="1024"/>
            <x v="1033"/>
            <x v="1036"/>
            <x v="1038"/>
            <x v="1039"/>
            <x v="1040"/>
            <x v="1043"/>
            <x v="1050"/>
            <x v="1051"/>
            <x v="1053"/>
            <x v="1055"/>
            <x v="1057"/>
            <x v="1060"/>
            <x v="1064"/>
            <x v="1067"/>
            <x v="1069"/>
            <x v="1071"/>
            <x v="1072"/>
            <x v="1078"/>
          </reference>
        </references>
      </pivotArea>
    </format>
    <format dxfId="359">
      <pivotArea dataOnly="0" labelOnly="1" fieldPosition="0">
        <references count="1">
          <reference field="6" count="50">
            <x v="1089"/>
            <x v="1093"/>
            <x v="1098"/>
            <x v="1099"/>
            <x v="1101"/>
            <x v="1104"/>
            <x v="1105"/>
            <x v="1108"/>
            <x v="1110"/>
            <x v="1111"/>
            <x v="1115"/>
            <x v="1118"/>
            <x v="1121"/>
            <x v="1125"/>
            <x v="1130"/>
            <x v="1132"/>
            <x v="1133"/>
            <x v="1140"/>
            <x v="1141"/>
            <x v="1149"/>
            <x v="1155"/>
            <x v="1158"/>
            <x v="1159"/>
            <x v="1163"/>
            <x v="1164"/>
            <x v="1176"/>
            <x v="1181"/>
            <x v="1187"/>
            <x v="1190"/>
            <x v="1191"/>
            <x v="1203"/>
            <x v="1204"/>
            <x v="1205"/>
            <x v="1208"/>
            <x v="1210"/>
            <x v="1213"/>
            <x v="1221"/>
            <x v="1224"/>
            <x v="1228"/>
            <x v="1233"/>
            <x v="1234"/>
            <x v="1235"/>
            <x v="1237"/>
            <x v="1238"/>
            <x v="1243"/>
            <x v="1247"/>
            <x v="1248"/>
            <x v="1253"/>
            <x v="1261"/>
            <x v="1262"/>
          </reference>
        </references>
      </pivotArea>
    </format>
    <format dxfId="358">
      <pivotArea dataOnly="0" labelOnly="1" fieldPosition="0">
        <references count="1">
          <reference field="6" count="50">
            <x v="1263"/>
            <x v="1264"/>
            <x v="1267"/>
            <x v="1270"/>
            <x v="1276"/>
            <x v="1277"/>
            <x v="1280"/>
            <x v="1286"/>
            <x v="1290"/>
            <x v="1296"/>
            <x v="1301"/>
            <x v="1305"/>
            <x v="1308"/>
            <x v="1318"/>
            <x v="1319"/>
            <x v="1323"/>
            <x v="1324"/>
            <x v="1326"/>
            <x v="1328"/>
            <x v="1330"/>
            <x v="1331"/>
            <x v="1333"/>
            <x v="1336"/>
            <x v="1337"/>
            <x v="1343"/>
            <x v="1351"/>
            <x v="1358"/>
            <x v="1361"/>
            <x v="1363"/>
            <x v="1364"/>
            <x v="1369"/>
            <x v="1377"/>
            <x v="1387"/>
            <x v="1404"/>
            <x v="1407"/>
            <x v="1409"/>
            <x v="1411"/>
            <x v="1412"/>
            <x v="1414"/>
            <x v="1419"/>
            <x v="1420"/>
            <x v="1421"/>
            <x v="1426"/>
            <x v="1435"/>
            <x v="1441"/>
            <x v="1447"/>
            <x v="1449"/>
            <x v="1450"/>
            <x v="1457"/>
            <x v="1467"/>
          </reference>
        </references>
      </pivotArea>
    </format>
    <format dxfId="357">
      <pivotArea dataOnly="0" labelOnly="1" fieldPosition="0">
        <references count="1">
          <reference field="6" count="50">
            <x v="1474"/>
            <x v="1476"/>
            <x v="1479"/>
            <x v="1481"/>
            <x v="1497"/>
            <x v="1498"/>
            <x v="1507"/>
            <x v="1512"/>
            <x v="1513"/>
            <x v="1516"/>
            <x v="1522"/>
            <x v="1528"/>
            <x v="1531"/>
            <x v="1545"/>
            <x v="1546"/>
            <x v="1549"/>
            <x v="1564"/>
            <x v="1571"/>
            <x v="1573"/>
            <x v="1576"/>
            <x v="1581"/>
            <x v="1586"/>
            <x v="1592"/>
            <x v="1597"/>
            <x v="1601"/>
            <x v="1604"/>
            <x v="1609"/>
            <x v="1610"/>
            <x v="1626"/>
            <x v="1627"/>
            <x v="1628"/>
            <x v="1632"/>
            <x v="1634"/>
            <x v="1639"/>
            <x v="1644"/>
            <x v="1653"/>
            <x v="1654"/>
            <x v="1658"/>
            <x v="1661"/>
            <x v="1672"/>
            <x v="1674"/>
            <x v="1675"/>
            <x v="1679"/>
            <x v="1680"/>
            <x v="1681"/>
            <x v="1682"/>
            <x v="1687"/>
            <x v="1689"/>
            <x v="1697"/>
            <x v="1699"/>
          </reference>
        </references>
      </pivotArea>
    </format>
    <format dxfId="356">
      <pivotArea dataOnly="0" labelOnly="1" fieldPosition="0">
        <references count="1">
          <reference field="6" count="50">
            <x v="1705"/>
            <x v="1714"/>
            <x v="1716"/>
            <x v="1719"/>
            <x v="1720"/>
            <x v="1721"/>
            <x v="1722"/>
            <x v="1723"/>
            <x v="1729"/>
            <x v="1730"/>
            <x v="1733"/>
            <x v="1734"/>
            <x v="1737"/>
            <x v="1739"/>
            <x v="1743"/>
            <x v="1744"/>
            <x v="1745"/>
            <x v="1750"/>
            <x v="1759"/>
            <x v="1765"/>
            <x v="1776"/>
            <x v="1779"/>
            <x v="1782"/>
            <x v="1783"/>
            <x v="1785"/>
            <x v="1786"/>
            <x v="1787"/>
            <x v="1791"/>
            <x v="1794"/>
            <x v="1797"/>
            <x v="1801"/>
            <x v="1803"/>
            <x v="1805"/>
            <x v="1806"/>
            <x v="1812"/>
            <x v="1820"/>
            <x v="1821"/>
            <x v="1824"/>
            <x v="1825"/>
            <x v="1826"/>
            <x v="1827"/>
            <x v="1830"/>
            <x v="1842"/>
            <x v="1845"/>
            <x v="1850"/>
            <x v="1853"/>
            <x v="1856"/>
            <x v="1859"/>
            <x v="1861"/>
            <x v="1867"/>
          </reference>
        </references>
      </pivotArea>
    </format>
    <format dxfId="355">
      <pivotArea dataOnly="0" labelOnly="1" fieldPosition="0">
        <references count="1">
          <reference field="6" count="50">
            <x v="1872"/>
            <x v="1873"/>
            <x v="1879"/>
            <x v="1885"/>
            <x v="1886"/>
            <x v="1889"/>
            <x v="1890"/>
            <x v="1895"/>
            <x v="1896"/>
            <x v="1902"/>
            <x v="1910"/>
            <x v="1917"/>
            <x v="1918"/>
            <x v="1925"/>
            <x v="1930"/>
            <x v="1934"/>
            <x v="1940"/>
            <x v="1947"/>
            <x v="1948"/>
            <x v="1954"/>
            <x v="1955"/>
            <x v="1960"/>
            <x v="1967"/>
            <x v="1968"/>
            <x v="1971"/>
            <x v="1973"/>
            <x v="1990"/>
            <x v="2002"/>
            <x v="2003"/>
            <x v="2005"/>
            <x v="2009"/>
            <x v="2011"/>
            <x v="2014"/>
            <x v="2015"/>
            <x v="2016"/>
            <x v="2020"/>
            <x v="2021"/>
            <x v="2022"/>
            <x v="2024"/>
            <x v="2030"/>
            <x v="2041"/>
            <x v="2051"/>
            <x v="2052"/>
            <x v="2054"/>
            <x v="2056"/>
            <x v="2065"/>
            <x v="2066"/>
            <x v="2072"/>
            <x v="2076"/>
            <x v="2089"/>
          </reference>
        </references>
      </pivotArea>
    </format>
    <format dxfId="354">
      <pivotArea dataOnly="0" labelOnly="1" fieldPosition="0">
        <references count="1">
          <reference field="6" count="50">
            <x v="2090"/>
            <x v="2100"/>
            <x v="2104"/>
            <x v="2105"/>
            <x v="2109"/>
            <x v="2110"/>
            <x v="2111"/>
            <x v="2112"/>
            <x v="2117"/>
            <x v="2120"/>
            <x v="2123"/>
            <x v="2126"/>
            <x v="2127"/>
            <x v="2128"/>
            <x v="2129"/>
            <x v="2134"/>
            <x v="2138"/>
            <x v="2142"/>
            <x v="2144"/>
            <x v="2145"/>
            <x v="2152"/>
            <x v="2159"/>
            <x v="2171"/>
            <x v="2172"/>
            <x v="2185"/>
            <x v="2186"/>
            <x v="2192"/>
            <x v="2195"/>
            <x v="2200"/>
            <x v="2201"/>
            <x v="2211"/>
            <x v="2212"/>
            <x v="2213"/>
            <x v="2219"/>
            <x v="2221"/>
            <x v="2226"/>
            <x v="2229"/>
            <x v="2231"/>
            <x v="2235"/>
            <x v="2237"/>
            <x v="2238"/>
            <x v="2241"/>
            <x v="2246"/>
            <x v="2248"/>
            <x v="2249"/>
            <x v="2253"/>
            <x v="2258"/>
            <x v="2259"/>
            <x v="2265"/>
            <x v="2269"/>
          </reference>
        </references>
      </pivotArea>
    </format>
    <format dxfId="353">
      <pivotArea dataOnly="0" labelOnly="1" fieldPosition="0">
        <references count="1">
          <reference field="6" count="50">
            <x v="2272"/>
            <x v="2280"/>
            <x v="2282"/>
            <x v="2286"/>
            <x v="2289"/>
            <x v="2293"/>
            <x v="2295"/>
            <x v="2297"/>
            <x v="2305"/>
            <x v="2306"/>
            <x v="2307"/>
            <x v="2308"/>
            <x v="2310"/>
            <x v="2316"/>
            <x v="2321"/>
            <x v="2325"/>
            <x v="2328"/>
            <x v="2330"/>
            <x v="2331"/>
            <x v="2334"/>
            <x v="2337"/>
            <x v="2342"/>
            <x v="2343"/>
            <x v="2345"/>
            <x v="2346"/>
            <x v="2347"/>
            <x v="2352"/>
            <x v="2353"/>
            <x v="2355"/>
            <x v="2362"/>
            <x v="2363"/>
            <x v="2372"/>
            <x v="2375"/>
            <x v="2377"/>
            <x v="2384"/>
            <x v="2390"/>
            <x v="2391"/>
            <x v="2393"/>
            <x v="2394"/>
            <x v="2395"/>
            <x v="2396"/>
            <x v="2402"/>
            <x v="2406"/>
            <x v="2409"/>
            <x v="2411"/>
            <x v="2416"/>
            <x v="2420"/>
            <x v="2421"/>
            <x v="2431"/>
            <x v="2433"/>
          </reference>
        </references>
      </pivotArea>
    </format>
    <format dxfId="352">
      <pivotArea dataOnly="0" labelOnly="1" fieldPosition="0">
        <references count="1">
          <reference field="6" count="50">
            <x v="2434"/>
            <x v="2437"/>
            <x v="2439"/>
            <x v="2444"/>
            <x v="2447"/>
            <x v="2448"/>
            <x v="2454"/>
            <x v="2455"/>
            <x v="2464"/>
            <x v="2468"/>
            <x v="2475"/>
            <x v="2477"/>
            <x v="2480"/>
            <x v="2481"/>
            <x v="2484"/>
            <x v="2485"/>
            <x v="2486"/>
            <x v="2487"/>
            <x v="2490"/>
            <x v="2493"/>
            <x v="2499"/>
            <x v="2502"/>
            <x v="2511"/>
            <x v="2518"/>
            <x v="2521"/>
            <x v="2523"/>
            <x v="2524"/>
            <x v="2530"/>
            <x v="2540"/>
            <x v="2543"/>
            <x v="2549"/>
            <x v="2550"/>
            <x v="2554"/>
            <x v="2555"/>
            <x v="2557"/>
            <x v="2561"/>
            <x v="2563"/>
            <x v="2565"/>
            <x v="2567"/>
            <x v="2571"/>
            <x v="2573"/>
            <x v="2574"/>
            <x v="2578"/>
            <x v="2579"/>
            <x v="2586"/>
            <x v="2587"/>
            <x v="2591"/>
            <x v="2596"/>
            <x v="2598"/>
            <x v="2600"/>
          </reference>
        </references>
      </pivotArea>
    </format>
    <format dxfId="351">
      <pivotArea dataOnly="0" labelOnly="1" fieldPosition="0">
        <references count="1">
          <reference field="6" count="36">
            <x v="2604"/>
            <x v="2606"/>
            <x v="2610"/>
            <x v="2615"/>
            <x v="2638"/>
            <x v="2645"/>
            <x v="2646"/>
            <x v="2648"/>
            <x v="2650"/>
            <x v="2651"/>
            <x v="2653"/>
            <x v="2655"/>
            <x v="2664"/>
            <x v="2666"/>
            <x v="2668"/>
            <x v="2670"/>
            <x v="2672"/>
            <x v="2673"/>
            <x v="2678"/>
            <x v="2681"/>
            <x v="2684"/>
            <x v="2687"/>
            <x v="2694"/>
            <x v="2695"/>
            <x v="2697"/>
            <x v="2702"/>
            <x v="2703"/>
            <x v="2706"/>
            <x v="2708"/>
            <x v="2713"/>
            <x v="2715"/>
            <x v="2718"/>
            <x v="2719"/>
            <x v="2722"/>
            <x v="2723"/>
            <x v="2725"/>
          </reference>
        </references>
      </pivotArea>
    </format>
    <format dxfId="350">
      <pivotArea dataOnly="0" labelOnly="1" fieldPosition="0">
        <references count="1">
          <reference field="6" count="50">
            <x v="0"/>
            <x v="4"/>
            <x v="11"/>
            <x v="14"/>
            <x v="16"/>
            <x v="18"/>
            <x v="33"/>
            <x v="35"/>
            <x v="36"/>
            <x v="37"/>
            <x v="38"/>
            <x v="40"/>
            <x v="55"/>
            <x v="57"/>
            <x v="59"/>
            <x v="60"/>
            <x v="61"/>
            <x v="67"/>
            <x v="71"/>
            <x v="72"/>
            <x v="73"/>
            <x v="76"/>
            <x v="77"/>
            <x v="78"/>
            <x v="81"/>
            <x v="82"/>
            <x v="83"/>
            <x v="86"/>
            <x v="96"/>
            <x v="98"/>
            <x v="100"/>
            <x v="102"/>
            <x v="103"/>
            <x v="106"/>
            <x v="107"/>
            <x v="108"/>
            <x v="109"/>
            <x v="111"/>
            <x v="114"/>
            <x v="117"/>
            <x v="118"/>
            <x v="120"/>
            <x v="123"/>
            <x v="126"/>
            <x v="129"/>
            <x v="134"/>
            <x v="135"/>
            <x v="140"/>
            <x v="146"/>
            <x v="150"/>
          </reference>
        </references>
      </pivotArea>
    </format>
    <format dxfId="349">
      <pivotArea dataOnly="0" labelOnly="1" fieldPosition="0">
        <references count="1">
          <reference field="6" count="50">
            <x v="151"/>
            <x v="152"/>
            <x v="155"/>
            <x v="157"/>
            <x v="159"/>
            <x v="162"/>
            <x v="166"/>
            <x v="168"/>
            <x v="172"/>
            <x v="173"/>
            <x v="174"/>
            <x v="176"/>
            <x v="182"/>
            <x v="184"/>
            <x v="186"/>
            <x v="187"/>
            <x v="190"/>
            <x v="193"/>
            <x v="203"/>
            <x v="211"/>
            <x v="213"/>
            <x v="214"/>
            <x v="215"/>
            <x v="220"/>
            <x v="221"/>
            <x v="230"/>
            <x v="237"/>
            <x v="242"/>
            <x v="244"/>
            <x v="248"/>
            <x v="250"/>
            <x v="255"/>
            <x v="256"/>
            <x v="258"/>
            <x v="259"/>
            <x v="260"/>
            <x v="261"/>
            <x v="262"/>
            <x v="264"/>
            <x v="266"/>
            <x v="268"/>
            <x v="269"/>
            <x v="271"/>
            <x v="274"/>
            <x v="278"/>
            <x v="281"/>
            <x v="283"/>
            <x v="285"/>
            <x v="288"/>
            <x v="303"/>
          </reference>
        </references>
      </pivotArea>
    </format>
    <format dxfId="348">
      <pivotArea dataOnly="0" labelOnly="1" fieldPosition="0">
        <references count="1">
          <reference field="6" count="50">
            <x v="307"/>
            <x v="309"/>
            <x v="315"/>
            <x v="319"/>
            <x v="320"/>
            <x v="324"/>
            <x v="334"/>
            <x v="336"/>
            <x v="341"/>
            <x v="346"/>
            <x v="351"/>
            <x v="353"/>
            <x v="359"/>
            <x v="362"/>
            <x v="365"/>
            <x v="366"/>
            <x v="368"/>
            <x v="369"/>
            <x v="371"/>
            <x v="376"/>
            <x v="378"/>
            <x v="380"/>
            <x v="381"/>
            <x v="383"/>
            <x v="385"/>
            <x v="386"/>
            <x v="387"/>
            <x v="389"/>
            <x v="390"/>
            <x v="391"/>
            <x v="397"/>
            <x v="398"/>
            <x v="400"/>
            <x v="404"/>
            <x v="406"/>
            <x v="408"/>
            <x v="412"/>
            <x v="415"/>
            <x v="420"/>
            <x v="421"/>
            <x v="425"/>
            <x v="428"/>
            <x v="429"/>
            <x v="431"/>
            <x v="432"/>
            <x v="437"/>
            <x v="440"/>
            <x v="441"/>
            <x v="442"/>
            <x v="445"/>
          </reference>
        </references>
      </pivotArea>
    </format>
    <format dxfId="347">
      <pivotArea dataOnly="0" labelOnly="1" fieldPosition="0">
        <references count="1">
          <reference field="6" count="50">
            <x v="452"/>
            <x v="453"/>
            <x v="455"/>
            <x v="457"/>
            <x v="460"/>
            <x v="464"/>
            <x v="467"/>
            <x v="468"/>
            <x v="473"/>
            <x v="474"/>
            <x v="476"/>
            <x v="478"/>
            <x v="479"/>
            <x v="483"/>
            <x v="484"/>
            <x v="486"/>
            <x v="487"/>
            <x v="492"/>
            <x v="493"/>
            <x v="497"/>
            <x v="505"/>
            <x v="507"/>
            <x v="508"/>
            <x v="511"/>
            <x v="515"/>
            <x v="519"/>
            <x v="521"/>
            <x v="524"/>
            <x v="525"/>
            <x v="530"/>
            <x v="531"/>
            <x v="532"/>
            <x v="535"/>
            <x v="544"/>
            <x v="550"/>
            <x v="554"/>
            <x v="560"/>
            <x v="561"/>
            <x v="563"/>
            <x v="564"/>
            <x v="573"/>
            <x v="574"/>
            <x v="581"/>
            <x v="585"/>
            <x v="588"/>
            <x v="599"/>
            <x v="600"/>
            <x v="605"/>
            <x v="607"/>
            <x v="608"/>
          </reference>
        </references>
      </pivotArea>
    </format>
    <format dxfId="346">
      <pivotArea dataOnly="0" labelOnly="1" fieldPosition="0">
        <references count="1">
          <reference field="6" count="50">
            <x v="610"/>
            <x v="611"/>
            <x v="621"/>
            <x v="623"/>
            <x v="624"/>
            <x v="627"/>
            <x v="635"/>
            <x v="640"/>
            <x v="645"/>
            <x v="648"/>
            <x v="649"/>
            <x v="651"/>
            <x v="660"/>
            <x v="661"/>
            <x v="663"/>
            <x v="671"/>
            <x v="673"/>
            <x v="677"/>
            <x v="678"/>
            <x v="679"/>
            <x v="681"/>
            <x v="687"/>
            <x v="688"/>
            <x v="700"/>
            <x v="702"/>
            <x v="703"/>
            <x v="705"/>
            <x v="711"/>
            <x v="713"/>
            <x v="719"/>
            <x v="728"/>
            <x v="729"/>
            <x v="733"/>
            <x v="734"/>
            <x v="735"/>
            <x v="737"/>
            <x v="738"/>
            <x v="740"/>
            <x v="744"/>
            <x v="746"/>
            <x v="753"/>
            <x v="755"/>
            <x v="759"/>
            <x v="760"/>
            <x v="761"/>
            <x v="762"/>
            <x v="763"/>
            <x v="765"/>
            <x v="774"/>
            <x v="775"/>
          </reference>
        </references>
      </pivotArea>
    </format>
    <format dxfId="345">
      <pivotArea dataOnly="0" labelOnly="1" fieldPosition="0">
        <references count="1">
          <reference field="6" count="50">
            <x v="781"/>
            <x v="782"/>
            <x v="790"/>
            <x v="793"/>
            <x v="795"/>
            <x v="797"/>
            <x v="800"/>
            <x v="802"/>
            <x v="803"/>
            <x v="810"/>
            <x v="813"/>
            <x v="814"/>
            <x v="816"/>
            <x v="817"/>
            <x v="819"/>
            <x v="820"/>
            <x v="825"/>
            <x v="827"/>
            <x v="830"/>
            <x v="837"/>
            <x v="840"/>
            <x v="841"/>
            <x v="844"/>
            <x v="848"/>
            <x v="849"/>
            <x v="852"/>
            <x v="857"/>
            <x v="861"/>
            <x v="862"/>
            <x v="863"/>
            <x v="864"/>
            <x v="867"/>
            <x v="869"/>
            <x v="870"/>
            <x v="871"/>
            <x v="872"/>
            <x v="874"/>
            <x v="877"/>
            <x v="879"/>
            <x v="881"/>
            <x v="883"/>
            <x v="884"/>
            <x v="885"/>
            <x v="888"/>
            <x v="890"/>
            <x v="891"/>
            <x v="903"/>
            <x v="904"/>
            <x v="905"/>
            <x v="906"/>
          </reference>
        </references>
      </pivotArea>
    </format>
    <format dxfId="344">
      <pivotArea dataOnly="0" labelOnly="1" fieldPosition="0">
        <references count="1">
          <reference field="6" count="50">
            <x v="913"/>
            <x v="919"/>
            <x v="923"/>
            <x v="925"/>
            <x v="927"/>
            <x v="933"/>
            <x v="938"/>
            <x v="943"/>
            <x v="944"/>
            <x v="945"/>
            <x v="948"/>
            <x v="953"/>
            <x v="962"/>
            <x v="965"/>
            <x v="967"/>
            <x v="968"/>
            <x v="970"/>
            <x v="978"/>
            <x v="982"/>
            <x v="984"/>
            <x v="986"/>
            <x v="988"/>
            <x v="990"/>
            <x v="996"/>
            <x v="1000"/>
            <x v="1004"/>
            <x v="1005"/>
            <x v="1008"/>
            <x v="1011"/>
            <x v="1013"/>
            <x v="1017"/>
            <x v="1022"/>
            <x v="1024"/>
            <x v="1032"/>
            <x v="1033"/>
            <x v="1035"/>
            <x v="1036"/>
            <x v="1038"/>
            <x v="1039"/>
            <x v="1040"/>
            <x v="1042"/>
            <x v="1043"/>
            <x v="1050"/>
            <x v="1051"/>
            <x v="1053"/>
            <x v="1055"/>
            <x v="1057"/>
            <x v="1060"/>
            <x v="1064"/>
            <x v="1067"/>
          </reference>
        </references>
      </pivotArea>
    </format>
    <format dxfId="343">
      <pivotArea dataOnly="0" labelOnly="1" fieldPosition="0">
        <references count="1">
          <reference field="6" count="50">
            <x v="1069"/>
            <x v="1071"/>
            <x v="1072"/>
            <x v="1078"/>
            <x v="1088"/>
            <x v="1089"/>
            <x v="1093"/>
            <x v="1098"/>
            <x v="1099"/>
            <x v="1101"/>
            <x v="1104"/>
            <x v="1105"/>
            <x v="1108"/>
            <x v="1110"/>
            <x v="1111"/>
            <x v="1115"/>
            <x v="1118"/>
            <x v="1121"/>
            <x v="1125"/>
            <x v="1130"/>
            <x v="1132"/>
            <x v="1133"/>
            <x v="1140"/>
            <x v="1141"/>
            <x v="1143"/>
            <x v="1146"/>
            <x v="1149"/>
            <x v="1155"/>
            <x v="1158"/>
            <x v="1159"/>
            <x v="1163"/>
            <x v="1164"/>
            <x v="1176"/>
            <x v="1178"/>
            <x v="1181"/>
            <x v="1187"/>
            <x v="1190"/>
            <x v="1191"/>
            <x v="1203"/>
            <x v="1204"/>
            <x v="1205"/>
            <x v="1208"/>
            <x v="1209"/>
            <x v="1210"/>
            <x v="1213"/>
            <x v="1217"/>
            <x v="1221"/>
            <x v="1224"/>
            <x v="1228"/>
            <x v="1233"/>
          </reference>
        </references>
      </pivotArea>
    </format>
    <format dxfId="342">
      <pivotArea dataOnly="0" labelOnly="1" fieldPosition="0">
        <references count="1">
          <reference field="6" count="50">
            <x v="1234"/>
            <x v="1235"/>
            <x v="1237"/>
            <x v="1238"/>
            <x v="1243"/>
            <x v="1247"/>
            <x v="1248"/>
            <x v="1253"/>
            <x v="1256"/>
            <x v="1261"/>
            <x v="1262"/>
            <x v="1263"/>
            <x v="1264"/>
            <x v="1267"/>
            <x v="1270"/>
            <x v="1276"/>
            <x v="1277"/>
            <x v="1280"/>
            <x v="1286"/>
            <x v="1290"/>
            <x v="1291"/>
            <x v="1295"/>
            <x v="1296"/>
            <x v="1300"/>
            <x v="1301"/>
            <x v="1304"/>
            <x v="1305"/>
            <x v="1308"/>
            <x v="1318"/>
            <x v="1319"/>
            <x v="1323"/>
            <x v="1324"/>
            <x v="1326"/>
            <x v="1328"/>
            <x v="1330"/>
            <x v="1331"/>
            <x v="1333"/>
            <x v="1336"/>
            <x v="1337"/>
            <x v="1343"/>
            <x v="1351"/>
            <x v="1354"/>
            <x v="1355"/>
            <x v="1358"/>
            <x v="1361"/>
            <x v="1363"/>
            <x v="1364"/>
            <x v="1365"/>
            <x v="1369"/>
            <x v="1373"/>
          </reference>
        </references>
      </pivotArea>
    </format>
    <format dxfId="341">
      <pivotArea dataOnly="0" labelOnly="1" fieldPosition="0">
        <references count="1">
          <reference field="6" count="50">
            <x v="1377"/>
            <x v="1387"/>
            <x v="1404"/>
            <x v="1407"/>
            <x v="1409"/>
            <x v="1411"/>
            <x v="1412"/>
            <x v="1414"/>
            <x v="1419"/>
            <x v="1420"/>
            <x v="1421"/>
            <x v="1426"/>
            <x v="1428"/>
            <x v="1435"/>
            <x v="1436"/>
            <x v="1441"/>
            <x v="1447"/>
            <x v="1449"/>
            <x v="1450"/>
            <x v="1457"/>
            <x v="1461"/>
            <x v="1464"/>
            <x v="1467"/>
            <x v="1474"/>
            <x v="1476"/>
            <x v="1479"/>
            <x v="1481"/>
            <x v="1496"/>
            <x v="1497"/>
            <x v="1498"/>
            <x v="1507"/>
            <x v="1512"/>
            <x v="1513"/>
            <x v="1516"/>
            <x v="1522"/>
            <x v="1528"/>
            <x v="1531"/>
            <x v="1539"/>
            <x v="1544"/>
            <x v="1545"/>
            <x v="1546"/>
            <x v="1549"/>
            <x v="1555"/>
            <x v="1564"/>
            <x v="1568"/>
            <x v="1571"/>
            <x v="1572"/>
            <x v="1573"/>
            <x v="1576"/>
            <x v="1580"/>
          </reference>
        </references>
      </pivotArea>
    </format>
    <format dxfId="340">
      <pivotArea dataOnly="0" labelOnly="1" fieldPosition="0">
        <references count="1">
          <reference field="6" count="50">
            <x v="1581"/>
            <x v="1583"/>
            <x v="1586"/>
            <x v="1592"/>
            <x v="1597"/>
            <x v="1601"/>
            <x v="1604"/>
            <x v="1608"/>
            <x v="1609"/>
            <x v="1610"/>
            <x v="1616"/>
            <x v="1626"/>
            <x v="1627"/>
            <x v="1628"/>
            <x v="1632"/>
            <x v="1633"/>
            <x v="1634"/>
            <x v="1639"/>
            <x v="1644"/>
            <x v="1653"/>
            <x v="1654"/>
            <x v="1658"/>
            <x v="1661"/>
            <x v="1672"/>
            <x v="1674"/>
            <x v="1675"/>
            <x v="1679"/>
            <x v="1680"/>
            <x v="1681"/>
            <x v="1682"/>
            <x v="1687"/>
            <x v="1689"/>
            <x v="1697"/>
            <x v="1699"/>
            <x v="1705"/>
            <x v="1714"/>
            <x v="1716"/>
            <x v="1719"/>
            <x v="1720"/>
            <x v="1721"/>
            <x v="1722"/>
            <x v="1723"/>
            <x v="1729"/>
            <x v="1730"/>
            <x v="1733"/>
            <x v="1734"/>
            <x v="1736"/>
            <x v="1737"/>
            <x v="1739"/>
            <x v="1741"/>
          </reference>
        </references>
      </pivotArea>
    </format>
    <format dxfId="339">
      <pivotArea dataOnly="0" labelOnly="1" fieldPosition="0">
        <references count="1">
          <reference field="6" count="50">
            <x v="1743"/>
            <x v="1744"/>
            <x v="1745"/>
            <x v="1750"/>
            <x v="1757"/>
            <x v="1759"/>
            <x v="1763"/>
            <x v="1765"/>
            <x v="1776"/>
            <x v="1779"/>
            <x v="1782"/>
            <x v="1783"/>
            <x v="1785"/>
            <x v="1786"/>
            <x v="1787"/>
            <x v="1788"/>
            <x v="1790"/>
            <x v="1791"/>
            <x v="1794"/>
            <x v="1797"/>
            <x v="1801"/>
            <x v="1803"/>
            <x v="1805"/>
            <x v="1806"/>
            <x v="1809"/>
            <x v="1811"/>
            <x v="1812"/>
            <x v="1820"/>
            <x v="1821"/>
            <x v="1824"/>
            <x v="1825"/>
            <x v="1826"/>
            <x v="1827"/>
            <x v="1830"/>
            <x v="1842"/>
            <x v="1845"/>
            <x v="1850"/>
            <x v="1853"/>
            <x v="1856"/>
            <x v="1859"/>
            <x v="1861"/>
            <x v="1867"/>
            <x v="1872"/>
            <x v="1873"/>
            <x v="1879"/>
            <x v="1885"/>
            <x v="1886"/>
            <x v="1889"/>
            <x v="1890"/>
            <x v="1895"/>
          </reference>
        </references>
      </pivotArea>
    </format>
    <format dxfId="338">
      <pivotArea dataOnly="0" labelOnly="1" fieldPosition="0">
        <references count="1">
          <reference field="6" count="50">
            <x v="1896"/>
            <x v="1902"/>
            <x v="1907"/>
            <x v="1910"/>
            <x v="1917"/>
            <x v="1918"/>
            <x v="1925"/>
            <x v="1930"/>
            <x v="1934"/>
            <x v="1940"/>
            <x v="1947"/>
            <x v="1948"/>
            <x v="1949"/>
            <x v="1954"/>
            <x v="1955"/>
            <x v="1960"/>
            <x v="1967"/>
            <x v="1968"/>
            <x v="1971"/>
            <x v="1973"/>
            <x v="1975"/>
            <x v="1990"/>
            <x v="1994"/>
            <x v="1997"/>
            <x v="2002"/>
            <x v="2003"/>
            <x v="2005"/>
            <x v="2009"/>
            <x v="2011"/>
            <x v="2014"/>
            <x v="2015"/>
            <x v="2016"/>
            <x v="2020"/>
            <x v="2021"/>
            <x v="2022"/>
            <x v="2024"/>
            <x v="2030"/>
            <x v="2041"/>
            <x v="2051"/>
            <x v="2052"/>
            <x v="2054"/>
            <x v="2055"/>
            <x v="2056"/>
            <x v="2065"/>
            <x v="2066"/>
            <x v="2072"/>
            <x v="2076"/>
            <x v="2082"/>
            <x v="2086"/>
            <x v="2089"/>
          </reference>
        </references>
      </pivotArea>
    </format>
    <format dxfId="337">
      <pivotArea dataOnly="0" labelOnly="1" fieldPosition="0">
        <references count="1">
          <reference field="6" count="50">
            <x v="2090"/>
            <x v="2091"/>
            <x v="2100"/>
            <x v="2103"/>
            <x v="2104"/>
            <x v="2105"/>
            <x v="2109"/>
            <x v="2110"/>
            <x v="2111"/>
            <x v="2112"/>
            <x v="2117"/>
            <x v="2120"/>
            <x v="2123"/>
            <x v="2126"/>
            <x v="2127"/>
            <x v="2128"/>
            <x v="2129"/>
            <x v="2134"/>
            <x v="2136"/>
            <x v="2138"/>
            <x v="2140"/>
            <x v="2142"/>
            <x v="2144"/>
            <x v="2145"/>
            <x v="2146"/>
            <x v="2152"/>
            <x v="2159"/>
            <x v="2161"/>
            <x v="2164"/>
            <x v="2169"/>
            <x v="2171"/>
            <x v="2172"/>
            <x v="2180"/>
            <x v="2185"/>
            <x v="2186"/>
            <x v="2192"/>
            <x v="2195"/>
            <x v="2200"/>
            <x v="2201"/>
            <x v="2211"/>
            <x v="2212"/>
            <x v="2213"/>
            <x v="2214"/>
            <x v="2218"/>
            <x v="2219"/>
            <x v="2221"/>
            <x v="2226"/>
            <x v="2229"/>
            <x v="2231"/>
            <x v="2233"/>
          </reference>
        </references>
      </pivotArea>
    </format>
    <format dxfId="336">
      <pivotArea dataOnly="0" labelOnly="1" fieldPosition="0">
        <references count="1">
          <reference field="6" count="50">
            <x v="2235"/>
            <x v="2237"/>
            <x v="2238"/>
            <x v="2241"/>
            <x v="2246"/>
            <x v="2248"/>
            <x v="2249"/>
            <x v="2253"/>
            <x v="2258"/>
            <x v="2259"/>
            <x v="2264"/>
            <x v="2265"/>
            <x v="2269"/>
            <x v="2272"/>
            <x v="2280"/>
            <x v="2282"/>
            <x v="2284"/>
            <x v="2286"/>
            <x v="2289"/>
            <x v="2293"/>
            <x v="2295"/>
            <x v="2297"/>
            <x v="2305"/>
            <x v="2306"/>
            <x v="2307"/>
            <x v="2308"/>
            <x v="2310"/>
            <x v="2316"/>
            <x v="2321"/>
            <x v="2325"/>
            <x v="2328"/>
            <x v="2330"/>
            <x v="2331"/>
            <x v="2334"/>
            <x v="2337"/>
            <x v="2342"/>
            <x v="2343"/>
            <x v="2345"/>
            <x v="2346"/>
            <x v="2347"/>
            <x v="2349"/>
            <x v="2352"/>
            <x v="2353"/>
            <x v="2355"/>
            <x v="2362"/>
            <x v="2363"/>
            <x v="2368"/>
            <x v="2372"/>
            <x v="2375"/>
            <x v="2377"/>
          </reference>
        </references>
      </pivotArea>
    </format>
    <format dxfId="335">
      <pivotArea dataOnly="0" labelOnly="1" fieldPosition="0">
        <references count="1">
          <reference field="6" count="50">
            <x v="2384"/>
            <x v="2387"/>
            <x v="2390"/>
            <x v="2391"/>
            <x v="2393"/>
            <x v="2394"/>
            <x v="2395"/>
            <x v="2396"/>
            <x v="2402"/>
            <x v="2406"/>
            <x v="2409"/>
            <x v="2411"/>
            <x v="2414"/>
            <x v="2416"/>
            <x v="2420"/>
            <x v="2421"/>
            <x v="2431"/>
            <x v="2433"/>
            <x v="2434"/>
            <x v="2437"/>
            <x v="2439"/>
            <x v="2444"/>
            <x v="2447"/>
            <x v="2448"/>
            <x v="2454"/>
            <x v="2455"/>
            <x v="2457"/>
            <x v="2464"/>
            <x v="2468"/>
            <x v="2475"/>
            <x v="2477"/>
            <x v="2478"/>
            <x v="2480"/>
            <x v="2481"/>
            <x v="2484"/>
            <x v="2485"/>
            <x v="2486"/>
            <x v="2487"/>
            <x v="2490"/>
            <x v="2491"/>
            <x v="2493"/>
            <x v="2497"/>
            <x v="2498"/>
            <x v="2499"/>
            <x v="2500"/>
            <x v="2502"/>
            <x v="2511"/>
            <x v="2518"/>
            <x v="2521"/>
            <x v="2523"/>
          </reference>
        </references>
      </pivotArea>
    </format>
    <format dxfId="334">
      <pivotArea dataOnly="0" labelOnly="1" fieldPosition="0">
        <references count="1">
          <reference field="6" count="50">
            <x v="2524"/>
            <x v="2530"/>
            <x v="2535"/>
            <x v="2537"/>
            <x v="2540"/>
            <x v="2543"/>
            <x v="2549"/>
            <x v="2550"/>
            <x v="2554"/>
            <x v="2555"/>
            <x v="2557"/>
            <x v="2561"/>
            <x v="2563"/>
            <x v="2565"/>
            <x v="2567"/>
            <x v="2571"/>
            <x v="2573"/>
            <x v="2574"/>
            <x v="2578"/>
            <x v="2579"/>
            <x v="2586"/>
            <x v="2587"/>
            <x v="2591"/>
            <x v="2596"/>
            <x v="2598"/>
            <x v="2600"/>
            <x v="2604"/>
            <x v="2606"/>
            <x v="2610"/>
            <x v="2615"/>
            <x v="2638"/>
            <x v="2645"/>
            <x v="2646"/>
            <x v="2648"/>
            <x v="2650"/>
            <x v="2651"/>
            <x v="2653"/>
            <x v="2655"/>
            <x v="2664"/>
            <x v="2666"/>
            <x v="2668"/>
            <x v="2670"/>
            <x v="2672"/>
            <x v="2673"/>
            <x v="2677"/>
            <x v="2678"/>
            <x v="2681"/>
            <x v="2684"/>
            <x v="2687"/>
            <x v="2694"/>
          </reference>
        </references>
      </pivotArea>
    </format>
    <format dxfId="333">
      <pivotArea dataOnly="0" labelOnly="1" fieldPosition="0">
        <references count="1">
          <reference field="6" count="33">
            <x v="18"/>
            <x v="268"/>
            <x v="315"/>
            <x v="406"/>
            <x v="432"/>
            <x v="452"/>
            <x v="464"/>
            <x v="487"/>
            <x v="519"/>
            <x v="530"/>
            <x v="611"/>
            <x v="621"/>
            <x v="678"/>
            <x v="700"/>
            <x v="841"/>
            <x v="862"/>
            <x v="938"/>
            <x v="1133"/>
            <x v="1176"/>
            <x v="1419"/>
            <x v="1476"/>
            <x v="1639"/>
            <x v="1739"/>
            <x v="1759"/>
            <x v="1845"/>
            <x v="1910"/>
            <x v="2056"/>
            <x v="2109"/>
            <x v="2159"/>
            <x v="2180"/>
            <x v="2646"/>
            <x v="2673"/>
            <x v="2703"/>
          </reference>
        </references>
      </pivotArea>
    </format>
    <format dxfId="332">
      <pivotArea dataOnly="0" labelOnly="1" fieldPosition="0">
        <references count="1">
          <reference field="6" count="50">
            <x v="0"/>
            <x v="4"/>
            <x v="11"/>
            <x v="14"/>
            <x v="16"/>
            <x v="18"/>
            <x v="33"/>
            <x v="35"/>
            <x v="36"/>
            <x v="37"/>
            <x v="38"/>
            <x v="40"/>
            <x v="55"/>
            <x v="57"/>
            <x v="59"/>
            <x v="60"/>
            <x v="61"/>
            <x v="67"/>
            <x v="71"/>
            <x v="72"/>
            <x v="73"/>
            <x v="76"/>
            <x v="77"/>
            <x v="78"/>
            <x v="81"/>
            <x v="82"/>
            <x v="83"/>
            <x v="86"/>
            <x v="96"/>
            <x v="98"/>
            <x v="100"/>
            <x v="102"/>
            <x v="103"/>
            <x v="106"/>
            <x v="107"/>
            <x v="108"/>
            <x v="109"/>
            <x v="111"/>
            <x v="114"/>
            <x v="117"/>
            <x v="118"/>
            <x v="120"/>
            <x v="123"/>
            <x v="126"/>
            <x v="129"/>
            <x v="134"/>
            <x v="135"/>
            <x v="140"/>
            <x v="146"/>
            <x v="150"/>
          </reference>
        </references>
      </pivotArea>
    </format>
    <format dxfId="331">
      <pivotArea dataOnly="0" labelOnly="1" fieldPosition="0">
        <references count="1">
          <reference field="6" count="50">
            <x v="151"/>
            <x v="152"/>
            <x v="155"/>
            <x v="157"/>
            <x v="159"/>
            <x v="162"/>
            <x v="166"/>
            <x v="168"/>
            <x v="172"/>
            <x v="173"/>
            <x v="174"/>
            <x v="176"/>
            <x v="182"/>
            <x v="184"/>
            <x v="186"/>
            <x v="187"/>
            <x v="190"/>
            <x v="193"/>
            <x v="203"/>
            <x v="211"/>
            <x v="213"/>
            <x v="214"/>
            <x v="215"/>
            <x v="220"/>
            <x v="221"/>
            <x v="230"/>
            <x v="237"/>
            <x v="242"/>
            <x v="244"/>
            <x v="248"/>
            <x v="250"/>
            <x v="255"/>
            <x v="256"/>
            <x v="258"/>
            <x v="259"/>
            <x v="260"/>
            <x v="261"/>
            <x v="262"/>
            <x v="264"/>
            <x v="266"/>
            <x v="268"/>
            <x v="269"/>
            <x v="271"/>
            <x v="274"/>
            <x v="278"/>
            <x v="281"/>
            <x v="283"/>
            <x v="285"/>
            <x v="288"/>
            <x v="303"/>
          </reference>
        </references>
      </pivotArea>
    </format>
    <format dxfId="330">
      <pivotArea dataOnly="0" labelOnly="1" fieldPosition="0">
        <references count="1">
          <reference field="6" count="50">
            <x v="307"/>
            <x v="309"/>
            <x v="315"/>
            <x v="319"/>
            <x v="320"/>
            <x v="324"/>
            <x v="334"/>
            <x v="336"/>
            <x v="341"/>
            <x v="346"/>
            <x v="351"/>
            <x v="353"/>
            <x v="359"/>
            <x v="362"/>
            <x v="365"/>
            <x v="366"/>
            <x v="368"/>
            <x v="369"/>
            <x v="371"/>
            <x v="376"/>
            <x v="378"/>
            <x v="380"/>
            <x v="381"/>
            <x v="383"/>
            <x v="385"/>
            <x v="386"/>
            <x v="387"/>
            <x v="389"/>
            <x v="390"/>
            <x v="391"/>
            <x v="397"/>
            <x v="398"/>
            <x v="400"/>
            <x v="404"/>
            <x v="406"/>
            <x v="408"/>
            <x v="412"/>
            <x v="415"/>
            <x v="420"/>
            <x v="421"/>
            <x v="425"/>
            <x v="428"/>
            <x v="429"/>
            <x v="431"/>
            <x v="432"/>
            <x v="437"/>
            <x v="440"/>
            <x v="441"/>
            <x v="442"/>
            <x v="445"/>
          </reference>
        </references>
      </pivotArea>
    </format>
    <format dxfId="329">
      <pivotArea dataOnly="0" labelOnly="1" fieldPosition="0">
        <references count="1">
          <reference field="6" count="50">
            <x v="452"/>
            <x v="453"/>
            <x v="455"/>
            <x v="457"/>
            <x v="460"/>
            <x v="464"/>
            <x v="467"/>
            <x v="468"/>
            <x v="473"/>
            <x v="474"/>
            <x v="476"/>
            <x v="478"/>
            <x v="479"/>
            <x v="483"/>
            <x v="484"/>
            <x v="486"/>
            <x v="487"/>
            <x v="492"/>
            <x v="493"/>
            <x v="497"/>
            <x v="505"/>
            <x v="507"/>
            <x v="508"/>
            <x v="511"/>
            <x v="515"/>
            <x v="519"/>
            <x v="521"/>
            <x v="524"/>
            <x v="525"/>
            <x v="530"/>
            <x v="531"/>
            <x v="532"/>
            <x v="535"/>
            <x v="544"/>
            <x v="550"/>
            <x v="554"/>
            <x v="560"/>
            <x v="561"/>
            <x v="563"/>
            <x v="564"/>
            <x v="573"/>
            <x v="574"/>
            <x v="581"/>
            <x v="585"/>
            <x v="588"/>
            <x v="599"/>
            <x v="600"/>
            <x v="605"/>
            <x v="607"/>
            <x v="608"/>
          </reference>
        </references>
      </pivotArea>
    </format>
    <format dxfId="328">
      <pivotArea dataOnly="0" labelOnly="1" fieldPosition="0">
        <references count="1">
          <reference field="6" count="50">
            <x v="610"/>
            <x v="611"/>
            <x v="621"/>
            <x v="623"/>
            <x v="624"/>
            <x v="627"/>
            <x v="635"/>
            <x v="640"/>
            <x v="645"/>
            <x v="648"/>
            <x v="649"/>
            <x v="651"/>
            <x v="660"/>
            <x v="661"/>
            <x v="663"/>
            <x v="671"/>
            <x v="673"/>
            <x v="677"/>
            <x v="678"/>
            <x v="679"/>
            <x v="681"/>
            <x v="687"/>
            <x v="688"/>
            <x v="700"/>
            <x v="702"/>
            <x v="703"/>
            <x v="705"/>
            <x v="711"/>
            <x v="713"/>
            <x v="719"/>
            <x v="728"/>
            <x v="729"/>
            <x v="733"/>
            <x v="734"/>
            <x v="735"/>
            <x v="737"/>
            <x v="738"/>
            <x v="740"/>
            <x v="744"/>
            <x v="746"/>
            <x v="753"/>
            <x v="755"/>
            <x v="759"/>
            <x v="760"/>
            <x v="761"/>
            <x v="762"/>
            <x v="763"/>
            <x v="765"/>
            <x v="774"/>
            <x v="775"/>
          </reference>
        </references>
      </pivotArea>
    </format>
    <format dxfId="327">
      <pivotArea dataOnly="0" labelOnly="1" fieldPosition="0">
        <references count="1">
          <reference field="6" count="50">
            <x v="781"/>
            <x v="782"/>
            <x v="790"/>
            <x v="793"/>
            <x v="795"/>
            <x v="797"/>
            <x v="800"/>
            <x v="802"/>
            <x v="803"/>
            <x v="810"/>
            <x v="813"/>
            <x v="814"/>
            <x v="816"/>
            <x v="817"/>
            <x v="819"/>
            <x v="820"/>
            <x v="825"/>
            <x v="827"/>
            <x v="830"/>
            <x v="837"/>
            <x v="840"/>
            <x v="841"/>
            <x v="844"/>
            <x v="848"/>
            <x v="849"/>
            <x v="852"/>
            <x v="857"/>
            <x v="861"/>
            <x v="862"/>
            <x v="863"/>
            <x v="864"/>
            <x v="867"/>
            <x v="869"/>
            <x v="870"/>
            <x v="871"/>
            <x v="872"/>
            <x v="874"/>
            <x v="877"/>
            <x v="879"/>
            <x v="881"/>
            <x v="883"/>
            <x v="884"/>
            <x v="885"/>
            <x v="888"/>
            <x v="890"/>
            <x v="891"/>
            <x v="903"/>
            <x v="904"/>
            <x v="905"/>
            <x v="906"/>
          </reference>
        </references>
      </pivotArea>
    </format>
    <format dxfId="326">
      <pivotArea dataOnly="0" labelOnly="1" fieldPosition="0">
        <references count="1">
          <reference field="6" count="50">
            <x v="913"/>
            <x v="919"/>
            <x v="923"/>
            <x v="925"/>
            <x v="927"/>
            <x v="933"/>
            <x v="938"/>
            <x v="943"/>
            <x v="944"/>
            <x v="945"/>
            <x v="948"/>
            <x v="953"/>
            <x v="962"/>
            <x v="965"/>
            <x v="967"/>
            <x v="968"/>
            <x v="970"/>
            <x v="978"/>
            <x v="982"/>
            <x v="984"/>
            <x v="986"/>
            <x v="988"/>
            <x v="990"/>
            <x v="996"/>
            <x v="1000"/>
            <x v="1004"/>
            <x v="1005"/>
            <x v="1008"/>
            <x v="1011"/>
            <x v="1013"/>
            <x v="1017"/>
            <x v="1022"/>
            <x v="1024"/>
            <x v="1032"/>
            <x v="1033"/>
            <x v="1035"/>
            <x v="1036"/>
            <x v="1038"/>
            <x v="1039"/>
            <x v="1040"/>
            <x v="1042"/>
            <x v="1043"/>
            <x v="1050"/>
            <x v="1051"/>
            <x v="1053"/>
            <x v="1055"/>
            <x v="1057"/>
            <x v="1060"/>
            <x v="1064"/>
            <x v="1067"/>
          </reference>
        </references>
      </pivotArea>
    </format>
    <format dxfId="325">
      <pivotArea dataOnly="0" labelOnly="1" fieldPosition="0">
        <references count="1">
          <reference field="6" count="50">
            <x v="1069"/>
            <x v="1071"/>
            <x v="1072"/>
            <x v="1078"/>
            <x v="1088"/>
            <x v="1089"/>
            <x v="1093"/>
            <x v="1098"/>
            <x v="1099"/>
            <x v="1101"/>
            <x v="1104"/>
            <x v="1105"/>
            <x v="1108"/>
            <x v="1110"/>
            <x v="1111"/>
            <x v="1115"/>
            <x v="1118"/>
            <x v="1121"/>
            <x v="1125"/>
            <x v="1130"/>
            <x v="1132"/>
            <x v="1133"/>
            <x v="1140"/>
            <x v="1141"/>
            <x v="1143"/>
            <x v="1146"/>
            <x v="1149"/>
            <x v="1155"/>
            <x v="1158"/>
            <x v="1159"/>
            <x v="1163"/>
            <x v="1164"/>
            <x v="1176"/>
            <x v="1178"/>
            <x v="1181"/>
            <x v="1187"/>
            <x v="1190"/>
            <x v="1191"/>
            <x v="1203"/>
            <x v="1204"/>
            <x v="1205"/>
            <x v="1208"/>
            <x v="1209"/>
            <x v="1210"/>
            <x v="1213"/>
            <x v="1217"/>
            <x v="1221"/>
            <x v="1224"/>
            <x v="1228"/>
            <x v="1233"/>
          </reference>
        </references>
      </pivotArea>
    </format>
    <format dxfId="324">
      <pivotArea dataOnly="0" labelOnly="1" fieldPosition="0">
        <references count="1">
          <reference field="6" count="50">
            <x v="1234"/>
            <x v="1235"/>
            <x v="1237"/>
            <x v="1238"/>
            <x v="1243"/>
            <x v="1247"/>
            <x v="1248"/>
            <x v="1253"/>
            <x v="1256"/>
            <x v="1261"/>
            <x v="1262"/>
            <x v="1263"/>
            <x v="1264"/>
            <x v="1267"/>
            <x v="1270"/>
            <x v="1276"/>
            <x v="1277"/>
            <x v="1280"/>
            <x v="1286"/>
            <x v="1290"/>
            <x v="1291"/>
            <x v="1295"/>
            <x v="1296"/>
            <x v="1300"/>
            <x v="1301"/>
            <x v="1304"/>
            <x v="1305"/>
            <x v="1308"/>
            <x v="1318"/>
            <x v="1319"/>
            <x v="1323"/>
            <x v="1324"/>
            <x v="1326"/>
            <x v="1328"/>
            <x v="1330"/>
            <x v="1331"/>
            <x v="1333"/>
            <x v="1336"/>
            <x v="1337"/>
            <x v="1343"/>
            <x v="1351"/>
            <x v="1354"/>
            <x v="1355"/>
            <x v="1358"/>
            <x v="1361"/>
            <x v="1363"/>
            <x v="1364"/>
            <x v="1365"/>
            <x v="1369"/>
            <x v="1373"/>
          </reference>
        </references>
      </pivotArea>
    </format>
    <format dxfId="323">
      <pivotArea dataOnly="0" labelOnly="1" fieldPosition="0">
        <references count="1">
          <reference field="6" count="50">
            <x v="1377"/>
            <x v="1387"/>
            <x v="1404"/>
            <x v="1407"/>
            <x v="1409"/>
            <x v="1411"/>
            <x v="1412"/>
            <x v="1414"/>
            <x v="1419"/>
            <x v="1420"/>
            <x v="1421"/>
            <x v="1426"/>
            <x v="1428"/>
            <x v="1435"/>
            <x v="1436"/>
            <x v="1441"/>
            <x v="1447"/>
            <x v="1449"/>
            <x v="1450"/>
            <x v="1457"/>
            <x v="1461"/>
            <x v="1464"/>
            <x v="1467"/>
            <x v="1474"/>
            <x v="1476"/>
            <x v="1479"/>
            <x v="1481"/>
            <x v="1496"/>
            <x v="1497"/>
            <x v="1498"/>
            <x v="1507"/>
            <x v="1512"/>
            <x v="1513"/>
            <x v="1516"/>
            <x v="1522"/>
            <x v="1528"/>
            <x v="1531"/>
            <x v="1539"/>
            <x v="1544"/>
            <x v="1545"/>
            <x v="1546"/>
            <x v="1549"/>
            <x v="1555"/>
            <x v="1564"/>
            <x v="1568"/>
            <x v="1571"/>
            <x v="1572"/>
            <x v="1573"/>
            <x v="1576"/>
            <x v="1580"/>
          </reference>
        </references>
      </pivotArea>
    </format>
    <format dxfId="322">
      <pivotArea dataOnly="0" labelOnly="1" fieldPosition="0">
        <references count="1">
          <reference field="6" count="50">
            <x v="1581"/>
            <x v="1583"/>
            <x v="1586"/>
            <x v="1592"/>
            <x v="1597"/>
            <x v="1601"/>
            <x v="1604"/>
            <x v="1608"/>
            <x v="1609"/>
            <x v="1610"/>
            <x v="1616"/>
            <x v="1626"/>
            <x v="1627"/>
            <x v="1628"/>
            <x v="1632"/>
            <x v="1633"/>
            <x v="1634"/>
            <x v="1639"/>
            <x v="1644"/>
            <x v="1653"/>
            <x v="1654"/>
            <x v="1658"/>
            <x v="1661"/>
            <x v="1672"/>
            <x v="1674"/>
            <x v="1675"/>
            <x v="1679"/>
            <x v="1680"/>
            <x v="1681"/>
            <x v="1682"/>
            <x v="1687"/>
            <x v="1689"/>
            <x v="1697"/>
            <x v="1699"/>
            <x v="1705"/>
            <x v="1714"/>
            <x v="1716"/>
            <x v="1719"/>
            <x v="1720"/>
            <x v="1721"/>
            <x v="1722"/>
            <x v="1723"/>
            <x v="1729"/>
            <x v="1730"/>
            <x v="1733"/>
            <x v="1734"/>
            <x v="1736"/>
            <x v="1737"/>
            <x v="1739"/>
            <x v="1741"/>
          </reference>
        </references>
      </pivotArea>
    </format>
    <format dxfId="321">
      <pivotArea dataOnly="0" labelOnly="1" fieldPosition="0">
        <references count="1">
          <reference field="6" count="50">
            <x v="1743"/>
            <x v="1744"/>
            <x v="1745"/>
            <x v="1750"/>
            <x v="1757"/>
            <x v="1759"/>
            <x v="1763"/>
            <x v="1765"/>
            <x v="1776"/>
            <x v="1779"/>
            <x v="1782"/>
            <x v="1783"/>
            <x v="1785"/>
            <x v="1786"/>
            <x v="1787"/>
            <x v="1788"/>
            <x v="1790"/>
            <x v="1791"/>
            <x v="1794"/>
            <x v="1797"/>
            <x v="1801"/>
            <x v="1803"/>
            <x v="1805"/>
            <x v="1806"/>
            <x v="1809"/>
            <x v="1811"/>
            <x v="1812"/>
            <x v="1820"/>
            <x v="1821"/>
            <x v="1824"/>
            <x v="1825"/>
            <x v="1826"/>
            <x v="1827"/>
            <x v="1830"/>
            <x v="1842"/>
            <x v="1845"/>
            <x v="1850"/>
            <x v="1853"/>
            <x v="1856"/>
            <x v="1859"/>
            <x v="1861"/>
            <x v="1867"/>
            <x v="1872"/>
            <x v="1873"/>
            <x v="1879"/>
            <x v="1885"/>
            <x v="1886"/>
            <x v="1889"/>
            <x v="1890"/>
            <x v="1895"/>
          </reference>
        </references>
      </pivotArea>
    </format>
    <format dxfId="320">
      <pivotArea dataOnly="0" labelOnly="1" fieldPosition="0">
        <references count="1">
          <reference field="6" count="50">
            <x v="1896"/>
            <x v="1902"/>
            <x v="1907"/>
            <x v="1910"/>
            <x v="1917"/>
            <x v="1918"/>
            <x v="1925"/>
            <x v="1930"/>
            <x v="1934"/>
            <x v="1940"/>
            <x v="1947"/>
            <x v="1948"/>
            <x v="1949"/>
            <x v="1954"/>
            <x v="1955"/>
            <x v="1960"/>
            <x v="1967"/>
            <x v="1968"/>
            <x v="1971"/>
            <x v="1973"/>
            <x v="1975"/>
            <x v="1990"/>
            <x v="1994"/>
            <x v="1997"/>
            <x v="2002"/>
            <x v="2003"/>
            <x v="2005"/>
            <x v="2009"/>
            <x v="2011"/>
            <x v="2014"/>
            <x v="2015"/>
            <x v="2016"/>
            <x v="2020"/>
            <x v="2021"/>
            <x v="2022"/>
            <x v="2024"/>
            <x v="2030"/>
            <x v="2041"/>
            <x v="2051"/>
            <x v="2052"/>
            <x v="2054"/>
            <x v="2055"/>
            <x v="2056"/>
            <x v="2065"/>
            <x v="2066"/>
            <x v="2072"/>
            <x v="2076"/>
            <x v="2082"/>
            <x v="2086"/>
            <x v="2089"/>
          </reference>
        </references>
      </pivotArea>
    </format>
    <format dxfId="319">
      <pivotArea dataOnly="0" labelOnly="1" fieldPosition="0">
        <references count="1">
          <reference field="6" count="50">
            <x v="2090"/>
            <x v="2091"/>
            <x v="2100"/>
            <x v="2103"/>
            <x v="2104"/>
            <x v="2105"/>
            <x v="2109"/>
            <x v="2110"/>
            <x v="2111"/>
            <x v="2112"/>
            <x v="2117"/>
            <x v="2120"/>
            <x v="2123"/>
            <x v="2126"/>
            <x v="2127"/>
            <x v="2128"/>
            <x v="2129"/>
            <x v="2134"/>
            <x v="2136"/>
            <x v="2138"/>
            <x v="2140"/>
            <x v="2142"/>
            <x v="2144"/>
            <x v="2145"/>
            <x v="2146"/>
            <x v="2152"/>
            <x v="2159"/>
            <x v="2161"/>
            <x v="2164"/>
            <x v="2169"/>
            <x v="2171"/>
            <x v="2172"/>
            <x v="2180"/>
            <x v="2185"/>
            <x v="2186"/>
            <x v="2192"/>
            <x v="2195"/>
            <x v="2200"/>
            <x v="2201"/>
            <x v="2211"/>
            <x v="2212"/>
            <x v="2213"/>
            <x v="2214"/>
            <x v="2218"/>
            <x v="2219"/>
            <x v="2221"/>
            <x v="2226"/>
            <x v="2229"/>
            <x v="2231"/>
            <x v="2233"/>
          </reference>
        </references>
      </pivotArea>
    </format>
    <format dxfId="318">
      <pivotArea dataOnly="0" labelOnly="1" fieldPosition="0">
        <references count="1">
          <reference field="6" count="50">
            <x v="2235"/>
            <x v="2237"/>
            <x v="2238"/>
            <x v="2241"/>
            <x v="2246"/>
            <x v="2248"/>
            <x v="2249"/>
            <x v="2253"/>
            <x v="2258"/>
            <x v="2259"/>
            <x v="2264"/>
            <x v="2265"/>
            <x v="2269"/>
            <x v="2272"/>
            <x v="2280"/>
            <x v="2282"/>
            <x v="2284"/>
            <x v="2286"/>
            <x v="2289"/>
            <x v="2293"/>
            <x v="2295"/>
            <x v="2297"/>
            <x v="2305"/>
            <x v="2306"/>
            <x v="2307"/>
            <x v="2308"/>
            <x v="2310"/>
            <x v="2316"/>
            <x v="2321"/>
            <x v="2325"/>
            <x v="2328"/>
            <x v="2330"/>
            <x v="2331"/>
            <x v="2334"/>
            <x v="2337"/>
            <x v="2342"/>
            <x v="2343"/>
            <x v="2345"/>
            <x v="2346"/>
            <x v="2347"/>
            <x v="2349"/>
            <x v="2352"/>
            <x v="2353"/>
            <x v="2355"/>
            <x v="2362"/>
            <x v="2363"/>
            <x v="2368"/>
            <x v="2372"/>
            <x v="2375"/>
            <x v="2377"/>
          </reference>
        </references>
      </pivotArea>
    </format>
    <format dxfId="317">
      <pivotArea dataOnly="0" labelOnly="1" fieldPosition="0">
        <references count="1">
          <reference field="6" count="50">
            <x v="2384"/>
            <x v="2387"/>
            <x v="2390"/>
            <x v="2391"/>
            <x v="2393"/>
            <x v="2394"/>
            <x v="2395"/>
            <x v="2396"/>
            <x v="2402"/>
            <x v="2406"/>
            <x v="2409"/>
            <x v="2411"/>
            <x v="2414"/>
            <x v="2416"/>
            <x v="2420"/>
            <x v="2421"/>
            <x v="2431"/>
            <x v="2433"/>
            <x v="2434"/>
            <x v="2437"/>
            <x v="2439"/>
            <x v="2444"/>
            <x v="2447"/>
            <x v="2448"/>
            <x v="2454"/>
            <x v="2455"/>
            <x v="2457"/>
            <x v="2464"/>
            <x v="2468"/>
            <x v="2475"/>
            <x v="2477"/>
            <x v="2478"/>
            <x v="2480"/>
            <x v="2481"/>
            <x v="2484"/>
            <x v="2485"/>
            <x v="2486"/>
            <x v="2487"/>
            <x v="2490"/>
            <x v="2491"/>
            <x v="2493"/>
            <x v="2497"/>
            <x v="2498"/>
            <x v="2499"/>
            <x v="2500"/>
            <x v="2502"/>
            <x v="2511"/>
            <x v="2518"/>
            <x v="2521"/>
            <x v="2523"/>
          </reference>
        </references>
      </pivotArea>
    </format>
    <format dxfId="316">
      <pivotArea dataOnly="0" labelOnly="1" fieldPosition="0">
        <references count="1">
          <reference field="6" count="50">
            <x v="2524"/>
            <x v="2530"/>
            <x v="2535"/>
            <x v="2537"/>
            <x v="2540"/>
            <x v="2543"/>
            <x v="2549"/>
            <x v="2550"/>
            <x v="2554"/>
            <x v="2555"/>
            <x v="2557"/>
            <x v="2561"/>
            <x v="2563"/>
            <x v="2565"/>
            <x v="2567"/>
            <x v="2571"/>
            <x v="2573"/>
            <x v="2574"/>
            <x v="2578"/>
            <x v="2579"/>
            <x v="2586"/>
            <x v="2587"/>
            <x v="2591"/>
            <x v="2596"/>
            <x v="2598"/>
            <x v="2600"/>
            <x v="2604"/>
            <x v="2606"/>
            <x v="2610"/>
            <x v="2615"/>
            <x v="2638"/>
            <x v="2645"/>
            <x v="2646"/>
            <x v="2648"/>
            <x v="2650"/>
            <x v="2651"/>
            <x v="2653"/>
            <x v="2655"/>
            <x v="2664"/>
            <x v="2666"/>
            <x v="2668"/>
            <x v="2670"/>
            <x v="2672"/>
            <x v="2673"/>
            <x v="2677"/>
            <x v="2678"/>
            <x v="2681"/>
            <x v="2684"/>
            <x v="2687"/>
            <x v="2694"/>
          </reference>
        </references>
      </pivotArea>
    </format>
    <format dxfId="315">
      <pivotArea dataOnly="0" labelOnly="1" fieldPosition="0">
        <references count="1">
          <reference field="6" count="50">
            <x v="0"/>
            <x v="4"/>
            <x v="11"/>
            <x v="14"/>
            <x v="16"/>
            <x v="18"/>
            <x v="33"/>
            <x v="35"/>
            <x v="36"/>
            <x v="37"/>
            <x v="38"/>
            <x v="40"/>
            <x v="55"/>
            <x v="57"/>
            <x v="59"/>
            <x v="60"/>
            <x v="61"/>
            <x v="67"/>
            <x v="71"/>
            <x v="72"/>
            <x v="73"/>
            <x v="76"/>
            <x v="77"/>
            <x v="78"/>
            <x v="81"/>
            <x v="82"/>
            <x v="83"/>
            <x v="86"/>
            <x v="96"/>
            <x v="98"/>
            <x v="100"/>
            <x v="102"/>
            <x v="103"/>
            <x v="106"/>
            <x v="107"/>
            <x v="108"/>
            <x v="109"/>
            <x v="111"/>
            <x v="114"/>
            <x v="117"/>
            <x v="118"/>
            <x v="120"/>
            <x v="123"/>
            <x v="126"/>
            <x v="127"/>
            <x v="129"/>
            <x v="134"/>
            <x v="135"/>
            <x v="140"/>
            <x v="146"/>
          </reference>
        </references>
      </pivotArea>
    </format>
    <format dxfId="314">
      <pivotArea dataOnly="0" labelOnly="1" fieldPosition="0">
        <references count="1">
          <reference field="6" count="50">
            <x v="150"/>
            <x v="151"/>
            <x v="152"/>
            <x v="155"/>
            <x v="157"/>
            <x v="159"/>
            <x v="162"/>
            <x v="166"/>
            <x v="168"/>
            <x v="172"/>
            <x v="173"/>
            <x v="174"/>
            <x v="176"/>
            <x v="182"/>
            <x v="184"/>
            <x v="186"/>
            <x v="187"/>
            <x v="190"/>
            <x v="193"/>
            <x v="203"/>
            <x v="211"/>
            <x v="213"/>
            <x v="214"/>
            <x v="215"/>
            <x v="220"/>
            <x v="221"/>
            <x v="230"/>
            <x v="237"/>
            <x v="242"/>
            <x v="244"/>
            <x v="248"/>
            <x v="250"/>
            <x v="255"/>
            <x v="256"/>
            <x v="258"/>
            <x v="259"/>
            <x v="260"/>
            <x v="261"/>
            <x v="262"/>
            <x v="264"/>
            <x v="266"/>
            <x v="268"/>
            <x v="269"/>
            <x v="271"/>
            <x v="274"/>
            <x v="278"/>
            <x v="281"/>
            <x v="283"/>
            <x v="285"/>
            <x v="288"/>
          </reference>
        </references>
      </pivotArea>
    </format>
    <format dxfId="313">
      <pivotArea dataOnly="0" labelOnly="1" fieldPosition="0">
        <references count="1">
          <reference field="6" count="50">
            <x v="303"/>
            <x v="307"/>
            <x v="309"/>
            <x v="315"/>
            <x v="319"/>
            <x v="320"/>
            <x v="324"/>
            <x v="334"/>
            <x v="336"/>
            <x v="341"/>
            <x v="346"/>
            <x v="351"/>
            <x v="353"/>
            <x v="359"/>
            <x v="362"/>
            <x v="365"/>
            <x v="366"/>
            <x v="368"/>
            <x v="369"/>
            <x v="371"/>
            <x v="376"/>
            <x v="378"/>
            <x v="380"/>
            <x v="381"/>
            <x v="383"/>
            <x v="385"/>
            <x v="386"/>
            <x v="387"/>
            <x v="389"/>
            <x v="390"/>
            <x v="391"/>
            <x v="397"/>
            <x v="398"/>
            <x v="400"/>
            <x v="404"/>
            <x v="406"/>
            <x v="408"/>
            <x v="412"/>
            <x v="415"/>
            <x v="420"/>
            <x v="421"/>
            <x v="425"/>
            <x v="428"/>
            <x v="429"/>
            <x v="431"/>
            <x v="432"/>
            <x v="437"/>
            <x v="440"/>
            <x v="441"/>
            <x v="442"/>
          </reference>
        </references>
      </pivotArea>
    </format>
    <format dxfId="312">
      <pivotArea dataOnly="0" labelOnly="1" fieldPosition="0">
        <references count="1">
          <reference field="6" count="50">
            <x v="445"/>
            <x v="452"/>
            <x v="453"/>
            <x v="455"/>
            <x v="457"/>
            <x v="460"/>
            <x v="464"/>
            <x v="467"/>
            <x v="468"/>
            <x v="473"/>
            <x v="474"/>
            <x v="476"/>
            <x v="478"/>
            <x v="479"/>
            <x v="483"/>
            <x v="484"/>
            <x v="486"/>
            <x v="487"/>
            <x v="492"/>
            <x v="493"/>
            <x v="497"/>
            <x v="505"/>
            <x v="507"/>
            <x v="508"/>
            <x v="511"/>
            <x v="515"/>
            <x v="519"/>
            <x v="521"/>
            <x v="524"/>
            <x v="525"/>
            <x v="530"/>
            <x v="531"/>
            <x v="532"/>
            <x v="535"/>
            <x v="544"/>
            <x v="550"/>
            <x v="554"/>
            <x v="560"/>
            <x v="561"/>
            <x v="563"/>
            <x v="564"/>
            <x v="573"/>
            <x v="574"/>
            <x v="581"/>
            <x v="585"/>
            <x v="588"/>
            <x v="599"/>
            <x v="600"/>
            <x v="605"/>
            <x v="607"/>
          </reference>
        </references>
      </pivotArea>
    </format>
    <format dxfId="311">
      <pivotArea dataOnly="0" labelOnly="1" fieldPosition="0">
        <references count="1">
          <reference field="6" count="50">
            <x v="608"/>
            <x v="610"/>
            <x v="611"/>
            <x v="621"/>
            <x v="623"/>
            <x v="624"/>
            <x v="627"/>
            <x v="635"/>
            <x v="640"/>
            <x v="645"/>
            <x v="648"/>
            <x v="649"/>
            <x v="651"/>
            <x v="660"/>
            <x v="661"/>
            <x v="663"/>
            <x v="671"/>
            <x v="673"/>
            <x v="677"/>
            <x v="678"/>
            <x v="679"/>
            <x v="681"/>
            <x v="687"/>
            <x v="688"/>
            <x v="700"/>
            <x v="702"/>
            <x v="703"/>
            <x v="705"/>
            <x v="711"/>
            <x v="713"/>
            <x v="719"/>
            <x v="728"/>
            <x v="729"/>
            <x v="733"/>
            <x v="734"/>
            <x v="735"/>
            <x v="737"/>
            <x v="738"/>
            <x v="740"/>
            <x v="744"/>
            <x v="746"/>
            <x v="753"/>
            <x v="755"/>
            <x v="759"/>
            <x v="760"/>
            <x v="761"/>
            <x v="762"/>
            <x v="763"/>
            <x v="765"/>
            <x v="774"/>
          </reference>
        </references>
      </pivotArea>
    </format>
    <format dxfId="310">
      <pivotArea dataOnly="0" labelOnly="1" fieldPosition="0">
        <references count="1">
          <reference field="6" count="50">
            <x v="775"/>
            <x v="781"/>
            <x v="782"/>
            <x v="790"/>
            <x v="793"/>
            <x v="795"/>
            <x v="797"/>
            <x v="800"/>
            <x v="802"/>
            <x v="803"/>
            <x v="810"/>
            <x v="813"/>
            <x v="814"/>
            <x v="816"/>
            <x v="817"/>
            <x v="819"/>
            <x v="820"/>
            <x v="825"/>
            <x v="827"/>
            <x v="830"/>
            <x v="837"/>
            <x v="840"/>
            <x v="841"/>
            <x v="844"/>
            <x v="848"/>
            <x v="849"/>
            <x v="852"/>
            <x v="857"/>
            <x v="861"/>
            <x v="862"/>
            <x v="863"/>
            <x v="864"/>
            <x v="867"/>
            <x v="869"/>
            <x v="870"/>
            <x v="871"/>
            <x v="872"/>
            <x v="874"/>
            <x v="877"/>
            <x v="879"/>
            <x v="881"/>
            <x v="883"/>
            <x v="884"/>
            <x v="885"/>
            <x v="888"/>
            <x v="890"/>
            <x v="891"/>
            <x v="903"/>
            <x v="904"/>
            <x v="905"/>
          </reference>
        </references>
      </pivotArea>
    </format>
    <format dxfId="309">
      <pivotArea dataOnly="0" labelOnly="1" fieldPosition="0">
        <references count="1">
          <reference field="6" count="50">
            <x v="906"/>
            <x v="913"/>
            <x v="919"/>
            <x v="923"/>
            <x v="925"/>
            <x v="927"/>
            <x v="933"/>
            <x v="938"/>
            <x v="943"/>
            <x v="944"/>
            <x v="945"/>
            <x v="948"/>
            <x v="953"/>
            <x v="962"/>
            <x v="965"/>
            <x v="967"/>
            <x v="968"/>
            <x v="970"/>
            <x v="978"/>
            <x v="982"/>
            <x v="984"/>
            <x v="986"/>
            <x v="988"/>
            <x v="990"/>
            <x v="996"/>
            <x v="1000"/>
            <x v="1004"/>
            <x v="1005"/>
            <x v="1008"/>
            <x v="1011"/>
            <x v="1013"/>
            <x v="1017"/>
            <x v="1022"/>
            <x v="1024"/>
            <x v="1032"/>
            <x v="1033"/>
            <x v="1035"/>
            <x v="1036"/>
            <x v="1038"/>
            <x v="1039"/>
            <x v="1040"/>
            <x v="1042"/>
            <x v="1043"/>
            <x v="1050"/>
            <x v="1051"/>
            <x v="1053"/>
            <x v="1055"/>
            <x v="1057"/>
            <x v="1060"/>
            <x v="1064"/>
          </reference>
        </references>
      </pivotArea>
    </format>
    <format dxfId="308">
      <pivotArea dataOnly="0" labelOnly="1" fieldPosition="0">
        <references count="1">
          <reference field="6" count="50">
            <x v="1067"/>
            <x v="1069"/>
            <x v="1071"/>
            <x v="1072"/>
            <x v="1078"/>
            <x v="1088"/>
            <x v="1089"/>
            <x v="1093"/>
            <x v="1098"/>
            <x v="1099"/>
            <x v="1101"/>
            <x v="1104"/>
            <x v="1105"/>
            <x v="1108"/>
            <x v="1110"/>
            <x v="1111"/>
            <x v="1115"/>
            <x v="1118"/>
            <x v="1121"/>
            <x v="1125"/>
            <x v="1130"/>
            <x v="1132"/>
            <x v="1133"/>
            <x v="1140"/>
            <x v="1141"/>
            <x v="1143"/>
            <x v="1146"/>
            <x v="1149"/>
            <x v="1155"/>
            <x v="1158"/>
            <x v="1159"/>
            <x v="1163"/>
            <x v="1164"/>
            <x v="1176"/>
            <x v="1178"/>
            <x v="1181"/>
            <x v="1187"/>
            <x v="1190"/>
            <x v="1191"/>
            <x v="1203"/>
            <x v="1204"/>
            <x v="1205"/>
            <x v="1208"/>
            <x v="1209"/>
            <x v="1210"/>
            <x v="1213"/>
            <x v="1217"/>
            <x v="1221"/>
            <x v="1224"/>
            <x v="1228"/>
          </reference>
        </references>
      </pivotArea>
    </format>
    <format dxfId="307">
      <pivotArea dataOnly="0" labelOnly="1" fieldPosition="0">
        <references count="1">
          <reference field="6" count="50">
            <x v="1233"/>
            <x v="1234"/>
            <x v="1235"/>
            <x v="1237"/>
            <x v="1238"/>
            <x v="1243"/>
            <x v="1247"/>
            <x v="1248"/>
            <x v="1253"/>
            <x v="1256"/>
            <x v="1261"/>
            <x v="1262"/>
            <x v="1263"/>
            <x v="1264"/>
            <x v="1267"/>
            <x v="1270"/>
            <x v="1276"/>
            <x v="1277"/>
            <x v="1280"/>
            <x v="1286"/>
            <x v="1290"/>
            <x v="1291"/>
            <x v="1295"/>
            <x v="1296"/>
            <x v="1300"/>
            <x v="1301"/>
            <x v="1304"/>
            <x v="1305"/>
            <x v="1308"/>
            <x v="1318"/>
            <x v="1319"/>
            <x v="1323"/>
            <x v="1324"/>
            <x v="1326"/>
            <x v="1328"/>
            <x v="1330"/>
            <x v="1331"/>
            <x v="1333"/>
            <x v="1336"/>
            <x v="1337"/>
            <x v="1343"/>
            <x v="1351"/>
            <x v="1354"/>
            <x v="1355"/>
            <x v="1358"/>
            <x v="1361"/>
            <x v="1363"/>
            <x v="1364"/>
            <x v="1365"/>
            <x v="1369"/>
          </reference>
        </references>
      </pivotArea>
    </format>
    <format dxfId="306">
      <pivotArea dataOnly="0" labelOnly="1" fieldPosition="0">
        <references count="1">
          <reference field="6" count="50">
            <x v="1373"/>
            <x v="1377"/>
            <x v="1387"/>
            <x v="1404"/>
            <x v="1407"/>
            <x v="1409"/>
            <x v="1411"/>
            <x v="1412"/>
            <x v="1414"/>
            <x v="1419"/>
            <x v="1420"/>
            <x v="1421"/>
            <x v="1426"/>
            <x v="1428"/>
            <x v="1435"/>
            <x v="1436"/>
            <x v="1441"/>
            <x v="1447"/>
            <x v="1449"/>
            <x v="1450"/>
            <x v="1457"/>
            <x v="1461"/>
            <x v="1464"/>
            <x v="1467"/>
            <x v="1474"/>
            <x v="1476"/>
            <x v="1479"/>
            <x v="1481"/>
            <x v="1496"/>
            <x v="1497"/>
            <x v="1498"/>
            <x v="1507"/>
            <x v="1512"/>
            <x v="1513"/>
            <x v="1516"/>
            <x v="1522"/>
            <x v="1528"/>
            <x v="1531"/>
            <x v="1539"/>
            <x v="1544"/>
            <x v="1545"/>
            <x v="1546"/>
            <x v="1549"/>
            <x v="1555"/>
            <x v="1564"/>
            <x v="1568"/>
            <x v="1571"/>
            <x v="1572"/>
            <x v="1573"/>
            <x v="1576"/>
          </reference>
        </references>
      </pivotArea>
    </format>
    <format dxfId="305">
      <pivotArea dataOnly="0" labelOnly="1" fieldPosition="0">
        <references count="1">
          <reference field="6" count="50">
            <x v="1580"/>
            <x v="1581"/>
            <x v="1583"/>
            <x v="1586"/>
            <x v="1592"/>
            <x v="1597"/>
            <x v="1601"/>
            <x v="1604"/>
            <x v="1608"/>
            <x v="1609"/>
            <x v="1610"/>
            <x v="1616"/>
            <x v="1626"/>
            <x v="1627"/>
            <x v="1628"/>
            <x v="1632"/>
            <x v="1633"/>
            <x v="1634"/>
            <x v="1639"/>
            <x v="1644"/>
            <x v="1653"/>
            <x v="1654"/>
            <x v="1658"/>
            <x v="1661"/>
            <x v="1672"/>
            <x v="1674"/>
            <x v="1675"/>
            <x v="1679"/>
            <x v="1680"/>
            <x v="1681"/>
            <x v="1682"/>
            <x v="1687"/>
            <x v="1689"/>
            <x v="1697"/>
            <x v="1699"/>
            <x v="1705"/>
            <x v="1714"/>
            <x v="1716"/>
            <x v="1719"/>
            <x v="1720"/>
            <x v="1721"/>
            <x v="1722"/>
            <x v="1723"/>
            <x v="1729"/>
            <x v="1730"/>
            <x v="1733"/>
            <x v="1734"/>
            <x v="1736"/>
            <x v="1737"/>
            <x v="1739"/>
          </reference>
        </references>
      </pivotArea>
    </format>
    <format dxfId="304">
      <pivotArea dataOnly="0" labelOnly="1" fieldPosition="0">
        <references count="1">
          <reference field="6" count="50">
            <x v="1741"/>
            <x v="1743"/>
            <x v="1744"/>
            <x v="1745"/>
            <x v="1750"/>
            <x v="1757"/>
            <x v="1759"/>
            <x v="1763"/>
            <x v="1765"/>
            <x v="1776"/>
            <x v="1779"/>
            <x v="1782"/>
            <x v="1783"/>
            <x v="1785"/>
            <x v="1786"/>
            <x v="1787"/>
            <x v="1788"/>
            <x v="1790"/>
            <x v="1791"/>
            <x v="1794"/>
            <x v="1797"/>
            <x v="1801"/>
            <x v="1803"/>
            <x v="1805"/>
            <x v="1806"/>
            <x v="1809"/>
            <x v="1811"/>
            <x v="1812"/>
            <x v="1820"/>
            <x v="1821"/>
            <x v="1824"/>
            <x v="1825"/>
            <x v="1826"/>
            <x v="1827"/>
            <x v="1830"/>
            <x v="1842"/>
            <x v="1845"/>
            <x v="1850"/>
            <x v="1853"/>
            <x v="1856"/>
            <x v="1859"/>
            <x v="1861"/>
            <x v="1867"/>
            <x v="1872"/>
            <x v="1873"/>
            <x v="1879"/>
            <x v="1885"/>
            <x v="1886"/>
            <x v="1889"/>
            <x v="1890"/>
          </reference>
        </references>
      </pivotArea>
    </format>
    <format dxfId="303">
      <pivotArea dataOnly="0" labelOnly="1" fieldPosition="0">
        <references count="1">
          <reference field="6" count="50">
            <x v="1895"/>
            <x v="1896"/>
            <x v="1902"/>
            <x v="1907"/>
            <x v="1910"/>
            <x v="1917"/>
            <x v="1918"/>
            <x v="1925"/>
            <x v="1930"/>
            <x v="1934"/>
            <x v="1940"/>
            <x v="1947"/>
            <x v="1948"/>
            <x v="1949"/>
            <x v="1954"/>
            <x v="1955"/>
            <x v="1960"/>
            <x v="1967"/>
            <x v="1968"/>
            <x v="1971"/>
            <x v="1973"/>
            <x v="1975"/>
            <x v="1990"/>
            <x v="1994"/>
            <x v="1997"/>
            <x v="2002"/>
            <x v="2003"/>
            <x v="2005"/>
            <x v="2009"/>
            <x v="2011"/>
            <x v="2014"/>
            <x v="2015"/>
            <x v="2016"/>
            <x v="2020"/>
            <x v="2021"/>
            <x v="2022"/>
            <x v="2024"/>
            <x v="2030"/>
            <x v="2041"/>
            <x v="2051"/>
            <x v="2052"/>
            <x v="2054"/>
            <x v="2055"/>
            <x v="2056"/>
            <x v="2065"/>
            <x v="2066"/>
            <x v="2072"/>
            <x v="2076"/>
            <x v="2082"/>
            <x v="2086"/>
          </reference>
        </references>
      </pivotArea>
    </format>
    <format dxfId="302">
      <pivotArea dataOnly="0" labelOnly="1" fieldPosition="0">
        <references count="1">
          <reference field="6" count="50">
            <x v="2089"/>
            <x v="2090"/>
            <x v="2091"/>
            <x v="2100"/>
            <x v="2103"/>
            <x v="2104"/>
            <x v="2105"/>
            <x v="2109"/>
            <x v="2110"/>
            <x v="2111"/>
            <x v="2112"/>
            <x v="2117"/>
            <x v="2120"/>
            <x v="2123"/>
            <x v="2126"/>
            <x v="2127"/>
            <x v="2128"/>
            <x v="2129"/>
            <x v="2134"/>
            <x v="2136"/>
            <x v="2138"/>
            <x v="2140"/>
            <x v="2142"/>
            <x v="2144"/>
            <x v="2145"/>
            <x v="2146"/>
            <x v="2152"/>
            <x v="2159"/>
            <x v="2161"/>
            <x v="2164"/>
            <x v="2169"/>
            <x v="2171"/>
            <x v="2172"/>
            <x v="2180"/>
            <x v="2185"/>
            <x v="2186"/>
            <x v="2192"/>
            <x v="2195"/>
            <x v="2200"/>
            <x v="2201"/>
            <x v="2211"/>
            <x v="2212"/>
            <x v="2213"/>
            <x v="2214"/>
            <x v="2218"/>
            <x v="2219"/>
            <x v="2221"/>
            <x v="2226"/>
            <x v="2229"/>
            <x v="2231"/>
          </reference>
        </references>
      </pivotArea>
    </format>
    <format dxfId="301">
      <pivotArea dataOnly="0" labelOnly="1" fieldPosition="0">
        <references count="1">
          <reference field="6" count="50">
            <x v="2233"/>
            <x v="2235"/>
            <x v="2237"/>
            <x v="2238"/>
            <x v="2241"/>
            <x v="2246"/>
            <x v="2248"/>
            <x v="2249"/>
            <x v="2253"/>
            <x v="2258"/>
            <x v="2259"/>
            <x v="2264"/>
            <x v="2265"/>
            <x v="2269"/>
            <x v="2272"/>
            <x v="2280"/>
            <x v="2282"/>
            <x v="2284"/>
            <x v="2286"/>
            <x v="2289"/>
            <x v="2293"/>
            <x v="2295"/>
            <x v="2297"/>
            <x v="2305"/>
            <x v="2306"/>
            <x v="2307"/>
            <x v="2308"/>
            <x v="2310"/>
            <x v="2316"/>
            <x v="2321"/>
            <x v="2325"/>
            <x v="2328"/>
            <x v="2330"/>
            <x v="2331"/>
            <x v="2334"/>
            <x v="2337"/>
            <x v="2342"/>
            <x v="2343"/>
            <x v="2345"/>
            <x v="2346"/>
            <x v="2347"/>
            <x v="2349"/>
            <x v="2352"/>
            <x v="2353"/>
            <x v="2355"/>
            <x v="2362"/>
            <x v="2363"/>
            <x v="2368"/>
            <x v="2372"/>
            <x v="2375"/>
          </reference>
        </references>
      </pivotArea>
    </format>
    <format dxfId="300">
      <pivotArea dataOnly="0" labelOnly="1" fieldPosition="0">
        <references count="1">
          <reference field="6" count="50">
            <x v="2377"/>
            <x v="2384"/>
            <x v="2387"/>
            <x v="2390"/>
            <x v="2391"/>
            <x v="2393"/>
            <x v="2394"/>
            <x v="2395"/>
            <x v="2396"/>
            <x v="2402"/>
            <x v="2406"/>
            <x v="2409"/>
            <x v="2411"/>
            <x v="2414"/>
            <x v="2416"/>
            <x v="2420"/>
            <x v="2421"/>
            <x v="2431"/>
            <x v="2433"/>
            <x v="2434"/>
            <x v="2437"/>
            <x v="2439"/>
            <x v="2444"/>
            <x v="2447"/>
            <x v="2448"/>
            <x v="2454"/>
            <x v="2455"/>
            <x v="2457"/>
            <x v="2464"/>
            <x v="2468"/>
            <x v="2475"/>
            <x v="2477"/>
            <x v="2478"/>
            <x v="2480"/>
            <x v="2481"/>
            <x v="2484"/>
            <x v="2485"/>
            <x v="2486"/>
            <x v="2487"/>
            <x v="2490"/>
            <x v="2491"/>
            <x v="2493"/>
            <x v="2497"/>
            <x v="2498"/>
            <x v="2499"/>
            <x v="2500"/>
            <x v="2502"/>
            <x v="2511"/>
            <x v="2518"/>
            <x v="2521"/>
          </reference>
        </references>
      </pivotArea>
    </format>
    <format dxfId="299">
      <pivotArea dataOnly="0" labelOnly="1" fieldPosition="0">
        <references count="1">
          <reference field="6" count="50">
            <x v="2523"/>
            <x v="2524"/>
            <x v="2530"/>
            <x v="2535"/>
            <x v="2537"/>
            <x v="2540"/>
            <x v="2543"/>
            <x v="2549"/>
            <x v="2550"/>
            <x v="2554"/>
            <x v="2555"/>
            <x v="2557"/>
            <x v="2561"/>
            <x v="2563"/>
            <x v="2565"/>
            <x v="2567"/>
            <x v="2571"/>
            <x v="2573"/>
            <x v="2574"/>
            <x v="2578"/>
            <x v="2579"/>
            <x v="2586"/>
            <x v="2587"/>
            <x v="2591"/>
            <x v="2596"/>
            <x v="2598"/>
            <x v="2600"/>
            <x v="2604"/>
            <x v="2606"/>
            <x v="2610"/>
            <x v="2615"/>
            <x v="2638"/>
            <x v="2645"/>
            <x v="2646"/>
            <x v="2648"/>
            <x v="2650"/>
            <x v="2651"/>
            <x v="2653"/>
            <x v="2655"/>
            <x v="2664"/>
            <x v="2666"/>
            <x v="2668"/>
            <x v="2670"/>
            <x v="2672"/>
            <x v="2673"/>
            <x v="2677"/>
            <x v="2678"/>
            <x v="2681"/>
            <x v="2684"/>
            <x v="2687"/>
          </reference>
        </references>
      </pivotArea>
    </format>
    <format dxfId="298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18"/>
            <x v="25"/>
            <x v="33"/>
            <x v="35"/>
            <x v="36"/>
            <x v="37"/>
            <x v="38"/>
            <x v="40"/>
            <x v="43"/>
            <x v="44"/>
            <x v="50"/>
            <x v="55"/>
            <x v="57"/>
            <x v="59"/>
            <x v="60"/>
            <x v="61"/>
            <x v="66"/>
            <x v="67"/>
            <x v="69"/>
            <x v="71"/>
            <x v="72"/>
            <x v="73"/>
            <x v="76"/>
            <x v="77"/>
            <x v="78"/>
            <x v="80"/>
            <x v="81"/>
            <x v="82"/>
            <x v="83"/>
            <x v="84"/>
            <x v="86"/>
            <x v="90"/>
            <x v="95"/>
            <x v="96"/>
            <x v="98"/>
            <x v="100"/>
            <x v="102"/>
            <x v="103"/>
            <x v="106"/>
            <x v="107"/>
            <x v="108"/>
            <x v="109"/>
            <x v="111"/>
            <x v="114"/>
            <x v="117"/>
            <x v="118"/>
            <x v="120"/>
            <x v="123"/>
            <x v="126"/>
            <x v="127"/>
            <x v="129"/>
            <x v="134"/>
            <x v="135"/>
            <x v="136"/>
            <x v="140"/>
            <x v="144"/>
            <x v="146"/>
            <x v="150"/>
            <x v="151"/>
            <x v="152"/>
            <x v="155"/>
            <x v="157"/>
            <x v="159"/>
            <x v="162"/>
            <x v="163"/>
            <x v="165"/>
            <x v="166"/>
            <x v="168"/>
            <x v="172"/>
            <x v="173"/>
            <x v="174"/>
            <x v="176"/>
            <x v="177"/>
            <x v="180"/>
            <x v="182"/>
            <x v="183"/>
            <x v="184"/>
            <x v="186"/>
            <x v="187"/>
            <x v="190"/>
            <x v="193"/>
            <x v="203"/>
            <x v="211"/>
            <x v="213"/>
            <x v="214"/>
            <x v="215"/>
            <x v="220"/>
            <x v="221"/>
            <x v="230"/>
            <x v="237"/>
            <x v="242"/>
            <x v="244"/>
            <x v="248"/>
            <x v="250"/>
            <x v="255"/>
            <x v="256"/>
            <x v="257"/>
            <x v="258"/>
            <x v="259"/>
            <x v="260"/>
            <x v="261"/>
            <x v="262"/>
            <x v="264"/>
            <x v="266"/>
            <x v="267"/>
            <x v="268"/>
            <x v="269"/>
            <x v="271"/>
            <x v="274"/>
            <x v="278"/>
            <x v="280"/>
            <x v="281"/>
            <x v="283"/>
            <x v="284"/>
            <x v="285"/>
            <x v="286"/>
            <x v="288"/>
            <x v="299"/>
            <x v="300"/>
            <x v="301"/>
            <x v="303"/>
            <x v="307"/>
            <x v="309"/>
            <x v="312"/>
            <x v="315"/>
            <x v="319"/>
            <x v="320"/>
            <x v="324"/>
            <x v="325"/>
            <x v="334"/>
            <x v="336"/>
            <x v="341"/>
            <x v="345"/>
            <x v="346"/>
            <x v="351"/>
            <x v="353"/>
            <x v="355"/>
            <x v="359"/>
            <x v="360"/>
            <x v="361"/>
            <x v="362"/>
            <x v="365"/>
            <x v="366"/>
            <x v="368"/>
            <x v="369"/>
            <x v="371"/>
            <x v="374"/>
            <x v="376"/>
            <x v="378"/>
            <x v="380"/>
            <x v="381"/>
            <x v="383"/>
            <x v="385"/>
            <x v="386"/>
            <x v="387"/>
            <x v="389"/>
            <x v="390"/>
            <x v="391"/>
            <x v="397"/>
            <x v="398"/>
            <x v="400"/>
            <x v="404"/>
            <x v="406"/>
            <x v="408"/>
            <x v="412"/>
            <x v="415"/>
            <x v="420"/>
            <x v="421"/>
            <x v="422"/>
            <x v="425"/>
            <x v="428"/>
            <x v="429"/>
            <x v="431"/>
            <x v="432"/>
            <x v="433"/>
            <x v="437"/>
            <x v="439"/>
            <x v="440"/>
            <x v="441"/>
            <x v="442"/>
            <x v="443"/>
            <x v="445"/>
            <x v="452"/>
            <x v="453"/>
            <x v="455"/>
            <x v="457"/>
            <x v="460"/>
            <x v="464"/>
            <x v="467"/>
            <x v="468"/>
            <x v="473"/>
            <x v="474"/>
            <x v="476"/>
            <x v="478"/>
            <x v="479"/>
            <x v="483"/>
            <x v="484"/>
            <x v="486"/>
            <x v="487"/>
            <x v="492"/>
            <x v="493"/>
            <x v="497"/>
            <x v="498"/>
            <x v="505"/>
            <x v="507"/>
            <x v="508"/>
            <x v="511"/>
            <x v="513"/>
            <x v="515"/>
            <x v="519"/>
            <x v="520"/>
            <x v="521"/>
            <x v="524"/>
            <x v="525"/>
            <x v="530"/>
            <x v="531"/>
            <x v="532"/>
            <x v="535"/>
            <x v="536"/>
            <x v="538"/>
            <x v="541"/>
            <x v="544"/>
            <x v="548"/>
            <x v="550"/>
            <x v="554"/>
            <x v="560"/>
            <x v="561"/>
            <x v="563"/>
            <x v="564"/>
            <x v="573"/>
            <x v="574"/>
            <x v="581"/>
            <x v="585"/>
            <x v="588"/>
            <x v="594"/>
            <x v="599"/>
            <x v="600"/>
            <x v="605"/>
            <x v="607"/>
            <x v="608"/>
            <x v="609"/>
            <x v="610"/>
            <x v="611"/>
            <x v="621"/>
            <x v="622"/>
            <x v="623"/>
            <x v="624"/>
            <x v="627"/>
            <x v="632"/>
            <x v="635"/>
            <x v="637"/>
            <x v="640"/>
            <x v="645"/>
            <x v="648"/>
            <x v="649"/>
            <x v="651"/>
            <x v="658"/>
            <x v="660"/>
            <x v="661"/>
            <x v="663"/>
            <x v="664"/>
            <x v="668"/>
            <x v="671"/>
            <x v="673"/>
            <x v="677"/>
            <x v="678"/>
            <x v="679"/>
            <x v="681"/>
            <x v="687"/>
            <x v="688"/>
            <x v="689"/>
            <x v="693"/>
            <x v="697"/>
            <x v="700"/>
            <x v="701"/>
            <x v="702"/>
            <x v="703"/>
            <x v="705"/>
            <x v="711"/>
            <x v="713"/>
            <x v="715"/>
            <x v="719"/>
            <x v="728"/>
            <x v="729"/>
            <x v="733"/>
            <x v="734"/>
            <x v="735"/>
            <x v="737"/>
            <x v="738"/>
            <x v="740"/>
            <x v="744"/>
            <x v="746"/>
            <x v="753"/>
            <x v="755"/>
            <x v="759"/>
            <x v="760"/>
            <x v="761"/>
            <x v="762"/>
            <x v="763"/>
            <x v="765"/>
            <x v="774"/>
            <x v="775"/>
            <x v="779"/>
            <x v="781"/>
            <x v="782"/>
            <x v="790"/>
            <x v="793"/>
            <x v="795"/>
            <x v="797"/>
            <x v="800"/>
            <x v="802"/>
            <x v="803"/>
            <x v="810"/>
            <x v="813"/>
            <x v="814"/>
            <x v="816"/>
            <x v="817"/>
            <x v="819"/>
            <x v="820"/>
            <x v="825"/>
            <x v="827"/>
            <x v="830"/>
            <x v="837"/>
            <x v="839"/>
            <x v="840"/>
            <x v="841"/>
            <x v="843"/>
            <x v="844"/>
            <x v="848"/>
            <x v="849"/>
            <x v="852"/>
            <x v="857"/>
            <x v="861"/>
            <x v="862"/>
            <x v="863"/>
            <x v="864"/>
            <x v="867"/>
            <x v="869"/>
            <x v="870"/>
            <x v="871"/>
            <x v="872"/>
            <x v="874"/>
            <x v="877"/>
            <x v="879"/>
            <x v="881"/>
            <x v="882"/>
            <x v="883"/>
            <x v="884"/>
            <x v="885"/>
            <x v="888"/>
            <x v="889"/>
            <x v="890"/>
            <x v="891"/>
            <x v="902"/>
            <x v="903"/>
            <x v="904"/>
            <x v="905"/>
            <x v="906"/>
            <x v="913"/>
            <x v="916"/>
            <x v="919"/>
            <x v="923"/>
            <x v="925"/>
            <x v="927"/>
            <x v="929"/>
            <x v="931"/>
            <x v="933"/>
            <x v="938"/>
            <x v="943"/>
            <x v="944"/>
            <x v="945"/>
            <x v="947"/>
            <x v="948"/>
            <x v="953"/>
            <x v="962"/>
            <x v="965"/>
            <x v="967"/>
            <x v="968"/>
            <x v="970"/>
            <x v="978"/>
            <x v="982"/>
            <x v="984"/>
            <x v="985"/>
            <x v="986"/>
            <x v="988"/>
            <x v="989"/>
            <x v="990"/>
            <x v="996"/>
            <x v="998"/>
            <x v="1000"/>
            <x v="1004"/>
            <x v="1005"/>
            <x v="1006"/>
            <x v="1008"/>
            <x v="1011"/>
            <x v="1013"/>
            <x v="1017"/>
            <x v="1022"/>
            <x v="1024"/>
            <x v="1029"/>
            <x v="1032"/>
            <x v="1033"/>
            <x v="1035"/>
            <x v="1036"/>
            <x v="1038"/>
            <x v="1039"/>
            <x v="1040"/>
            <x v="1042"/>
            <x v="1043"/>
            <x v="1044"/>
            <x v="1050"/>
            <x v="1051"/>
            <x v="1053"/>
            <x v="1055"/>
            <x v="1057"/>
            <x v="1060"/>
            <x v="1061"/>
            <x v="1064"/>
            <x v="1067"/>
            <x v="1069"/>
            <x v="1071"/>
            <x v="1072"/>
            <x v="1077"/>
            <x v="1078"/>
            <x v="1079"/>
            <x v="1081"/>
            <x v="1082"/>
            <x v="1088"/>
            <x v="1089"/>
            <x v="1093"/>
            <x v="1098"/>
            <x v="1099"/>
            <x v="1101"/>
            <x v="1104"/>
            <x v="1105"/>
            <x v="1108"/>
            <x v="1110"/>
            <x v="1111"/>
            <x v="1112"/>
            <x v="1115"/>
            <x v="1117"/>
            <x v="1118"/>
            <x v="1121"/>
            <x v="1122"/>
            <x v="1125"/>
            <x v="1126"/>
            <x v="1127"/>
            <x v="1129"/>
            <x v="1130"/>
            <x v="1132"/>
            <x v="1133"/>
            <x v="1137"/>
            <x v="1140"/>
            <x v="1141"/>
            <x v="1143"/>
            <x v="1145"/>
            <x v="1146"/>
            <x v="1149"/>
            <x v="1152"/>
            <x v="1155"/>
            <x v="1158"/>
            <x v="1159"/>
            <x v="1163"/>
            <x v="1164"/>
            <x v="1165"/>
            <x v="1169"/>
            <x v="1176"/>
            <x v="1178"/>
            <x v="1181"/>
            <x v="1187"/>
            <x v="1190"/>
            <x v="1191"/>
            <x v="1203"/>
            <x v="1204"/>
            <x v="1205"/>
            <x v="1208"/>
            <x v="1209"/>
            <x v="1210"/>
            <x v="1213"/>
            <x v="1217"/>
            <x v="1221"/>
            <x v="1223"/>
            <x v="1224"/>
            <x v="1228"/>
            <x v="1233"/>
            <x v="1234"/>
            <x v="1235"/>
            <x v="1236"/>
            <x v="1237"/>
            <x v="1238"/>
            <x v="1243"/>
            <x v="1247"/>
            <x v="1248"/>
            <x v="1253"/>
            <x v="1255"/>
            <x v="1256"/>
            <x v="1258"/>
            <x v="1261"/>
            <x v="1262"/>
            <x v="1263"/>
            <x v="1264"/>
            <x v="1267"/>
            <x v="1269"/>
            <x v="1270"/>
            <x v="1276"/>
            <x v="1277"/>
            <x v="1278"/>
            <x v="1279"/>
            <x v="1280"/>
            <x v="1286"/>
            <x v="1290"/>
            <x v="1291"/>
            <x v="1295"/>
            <x v="1296"/>
            <x v="1298"/>
            <x v="1300"/>
            <x v="1301"/>
            <x v="1303"/>
            <x v="1304"/>
            <x v="1305"/>
            <x v="1308"/>
            <x v="1318"/>
            <x v="1319"/>
            <x v="1321"/>
            <x v="1323"/>
            <x v="1324"/>
            <x v="1326"/>
            <x v="1327"/>
            <x v="1328"/>
            <x v="1330"/>
            <x v="1331"/>
            <x v="1333"/>
            <x v="1334"/>
            <x v="1336"/>
            <x v="1337"/>
            <x v="1343"/>
            <x v="1351"/>
            <x v="1354"/>
            <x v="1355"/>
            <x v="1358"/>
            <x v="1361"/>
            <x v="1363"/>
            <x v="1364"/>
            <x v="1365"/>
            <x v="1368"/>
            <x v="1369"/>
            <x v="1372"/>
            <x v="1373"/>
            <x v="1377"/>
            <x v="1387"/>
            <x v="1404"/>
            <x v="1405"/>
            <x v="1407"/>
            <x v="1409"/>
            <x v="1411"/>
            <x v="1412"/>
            <x v="1414"/>
            <x v="1419"/>
            <x v="1420"/>
            <x v="1421"/>
            <x v="1426"/>
            <x v="1428"/>
            <x v="1435"/>
            <x v="1436"/>
            <x v="1441"/>
            <x v="1446"/>
            <x v="1447"/>
            <x v="1449"/>
            <x v="1450"/>
            <x v="1455"/>
            <x v="1457"/>
            <x v="1458"/>
            <x v="1459"/>
            <x v="1461"/>
            <x v="1464"/>
            <x v="1467"/>
            <x v="1474"/>
            <x v="1476"/>
            <x v="1479"/>
            <x v="1481"/>
            <x v="1495"/>
            <x v="1496"/>
            <x v="1497"/>
            <x v="1498"/>
            <x v="1502"/>
            <x v="1507"/>
            <x v="1510"/>
            <x v="1512"/>
            <x v="1513"/>
            <x v="1516"/>
            <x v="1519"/>
            <x v="1522"/>
            <x v="1528"/>
            <x v="1531"/>
            <x v="1535"/>
            <x v="1539"/>
            <x v="1544"/>
            <x v="1545"/>
            <x v="1546"/>
            <x v="1548"/>
            <x v="1549"/>
            <x v="1555"/>
            <x v="1558"/>
            <x v="1561"/>
            <x v="1563"/>
            <x v="1564"/>
            <x v="1568"/>
            <x v="1571"/>
            <x v="1572"/>
            <x v="1573"/>
            <x v="1576"/>
            <x v="1580"/>
            <x v="1581"/>
            <x v="1583"/>
            <x v="1586"/>
            <x v="1592"/>
            <x v="1597"/>
            <x v="1601"/>
            <x v="1604"/>
            <x v="1608"/>
            <x v="1609"/>
            <x v="1610"/>
            <x v="1612"/>
            <x v="1615"/>
            <x v="1616"/>
            <x v="1622"/>
            <x v="1626"/>
            <x v="1627"/>
            <x v="1628"/>
            <x v="1632"/>
            <x v="1633"/>
            <x v="1634"/>
            <x v="1639"/>
            <x v="1641"/>
            <x v="1644"/>
            <x v="1652"/>
            <x v="1653"/>
            <x v="1654"/>
            <x v="1655"/>
            <x v="1658"/>
            <x v="1661"/>
            <x v="1663"/>
            <x v="1664"/>
            <x v="1672"/>
            <x v="1674"/>
            <x v="1675"/>
            <x v="1679"/>
            <x v="1680"/>
            <x v="1681"/>
            <x v="1682"/>
            <x v="1684"/>
            <x v="1687"/>
            <x v="1689"/>
            <x v="1697"/>
            <x v="1699"/>
            <x v="1705"/>
            <x v="1713"/>
            <x v="1714"/>
            <x v="1716"/>
            <x v="1719"/>
            <x v="1720"/>
            <x v="1721"/>
            <x v="1722"/>
            <x v="1723"/>
            <x v="1729"/>
            <x v="1730"/>
            <x v="1733"/>
            <x v="1734"/>
            <x v="1736"/>
            <x v="1737"/>
            <x v="1739"/>
            <x v="1741"/>
            <x v="1743"/>
            <x v="1744"/>
            <x v="1745"/>
            <x v="1750"/>
            <x v="1757"/>
            <x v="1759"/>
            <x v="1763"/>
            <x v="1765"/>
            <x v="1768"/>
            <x v="1773"/>
            <x v="1774"/>
            <x v="1775"/>
            <x v="1776"/>
            <x v="1779"/>
            <x v="1782"/>
            <x v="1783"/>
            <x v="1785"/>
            <x v="1786"/>
            <x v="1787"/>
            <x v="1788"/>
            <x v="1790"/>
            <x v="1791"/>
            <x v="1794"/>
            <x v="1797"/>
            <x v="1798"/>
            <x v="1799"/>
            <x v="1800"/>
            <x v="1801"/>
            <x v="1803"/>
            <x v="1805"/>
            <x v="1806"/>
            <x v="1809"/>
            <x v="1811"/>
            <x v="1812"/>
            <x v="1818"/>
            <x v="1820"/>
            <x v="1821"/>
            <x v="1824"/>
            <x v="1825"/>
            <x v="1826"/>
            <x v="1827"/>
            <x v="1830"/>
            <x v="1842"/>
            <x v="1845"/>
            <x v="1850"/>
            <x v="1853"/>
            <x v="1856"/>
            <x v="1859"/>
            <x v="1861"/>
            <x v="1865"/>
            <x v="1867"/>
            <x v="1872"/>
            <x v="1873"/>
            <x v="1879"/>
            <x v="1882"/>
            <x v="1884"/>
            <x v="1885"/>
            <x v="1886"/>
            <x v="1889"/>
            <x v="1890"/>
            <x v="1895"/>
            <x v="1896"/>
            <x v="1900"/>
            <x v="1902"/>
            <x v="1905"/>
            <x v="1906"/>
            <x v="1907"/>
            <x v="1908"/>
            <x v="1910"/>
            <x v="1917"/>
            <x v="1918"/>
            <x v="1925"/>
            <x v="1930"/>
            <x v="1934"/>
            <x v="1940"/>
            <x v="1947"/>
            <x v="1948"/>
            <x v="1949"/>
            <x v="1954"/>
            <x v="1955"/>
            <x v="1960"/>
            <x v="1966"/>
            <x v="1967"/>
            <x v="1968"/>
            <x v="1971"/>
            <x v="1973"/>
            <x v="1975"/>
            <x v="1981"/>
            <x v="1987"/>
            <x v="1990"/>
            <x v="1992"/>
            <x v="1994"/>
            <x v="1996"/>
            <x v="1997"/>
            <x v="2000"/>
            <x v="2001"/>
            <x v="2002"/>
            <x v="2003"/>
            <x v="2005"/>
            <x v="2009"/>
            <x v="2011"/>
            <x v="2014"/>
            <x v="2015"/>
            <x v="2016"/>
            <x v="2017"/>
            <x v="2020"/>
            <x v="2021"/>
            <x v="2022"/>
            <x v="2024"/>
            <x v="2030"/>
            <x v="2040"/>
            <x v="2041"/>
            <x v="2048"/>
            <x v="2051"/>
            <x v="2052"/>
            <x v="2053"/>
            <x v="2054"/>
            <x v="2055"/>
            <x v="2056"/>
            <x v="2061"/>
            <x v="2065"/>
            <x v="2066"/>
            <x v="2072"/>
            <x v="2076"/>
            <x v="2082"/>
            <x v="2085"/>
            <x v="2086"/>
            <x v="2089"/>
            <x v="2090"/>
            <x v="2091"/>
            <x v="2092"/>
            <x v="2093"/>
            <x v="2100"/>
            <x v="2103"/>
            <x v="2104"/>
            <x v="2105"/>
            <x v="2108"/>
            <x v="2109"/>
            <x v="2110"/>
            <x v="2111"/>
            <x v="2112"/>
            <x v="2117"/>
            <x v="2120"/>
            <x v="2123"/>
            <x v="2126"/>
            <x v="2127"/>
            <x v="2128"/>
            <x v="2129"/>
            <x v="2134"/>
            <x v="2136"/>
            <x v="2138"/>
            <x v="2140"/>
            <x v="2142"/>
            <x v="2143"/>
            <x v="2144"/>
            <x v="2145"/>
            <x v="2146"/>
            <x v="2147"/>
            <x v="2149"/>
            <x v="2152"/>
            <x v="2153"/>
            <x v="2157"/>
            <x v="2159"/>
            <x v="2161"/>
            <x v="2162"/>
            <x v="2164"/>
            <x v="2166"/>
            <x v="2168"/>
            <x v="2169"/>
            <x v="2171"/>
            <x v="2172"/>
            <x v="2180"/>
            <x v="2184"/>
            <x v="2185"/>
            <x v="2186"/>
            <x v="2192"/>
            <x v="2193"/>
            <x v="2195"/>
            <x v="2197"/>
            <x v="2199"/>
            <x v="2200"/>
            <x v="2201"/>
            <x v="2203"/>
            <x v="2208"/>
            <x v="2211"/>
            <x v="2212"/>
            <x v="2213"/>
            <x v="2214"/>
            <x v="2218"/>
            <x v="2219"/>
            <x v="2221"/>
            <x v="2226"/>
            <x v="2229"/>
            <x v="2231"/>
            <x v="2233"/>
            <x v="2235"/>
            <x v="2237"/>
            <x v="2238"/>
            <x v="2241"/>
            <x v="2246"/>
            <x v="2248"/>
            <x v="2249"/>
            <x v="2253"/>
            <x v="2258"/>
            <x v="2259"/>
            <x v="2264"/>
            <x v="2265"/>
            <x v="2269"/>
            <x v="2272"/>
            <x v="2276"/>
            <x v="2277"/>
            <x v="2279"/>
            <x v="2280"/>
            <x v="2282"/>
            <x v="2284"/>
            <x v="2286"/>
            <x v="2289"/>
            <x v="2293"/>
            <x v="2295"/>
            <x v="2297"/>
            <x v="2305"/>
            <x v="2306"/>
            <x v="2307"/>
            <x v="2308"/>
            <x v="2310"/>
            <x v="2313"/>
            <x v="2316"/>
            <x v="2321"/>
            <x v="2324"/>
            <x v="2325"/>
            <x v="2328"/>
            <x v="2330"/>
            <x v="2331"/>
            <x v="2334"/>
            <x v="2336"/>
            <x v="2337"/>
            <x v="2338"/>
            <x v="2342"/>
            <x v="2343"/>
            <x v="2345"/>
            <x v="2346"/>
            <x v="2347"/>
            <x v="2349"/>
            <x v="2352"/>
            <x v="2353"/>
            <x v="2355"/>
            <x v="2362"/>
            <x v="2363"/>
            <x v="2368"/>
            <x v="2370"/>
            <x v="2371"/>
            <x v="2372"/>
            <x v="2375"/>
            <x v="2377"/>
            <x v="2384"/>
            <x v="2387"/>
            <x v="2390"/>
            <x v="2391"/>
            <x v="2393"/>
            <x v="2394"/>
            <x v="2395"/>
            <x v="2396"/>
            <x v="2399"/>
            <x v="2402"/>
            <x v="2406"/>
            <x v="2409"/>
            <x v="2411"/>
            <x v="2414"/>
            <x v="2416"/>
            <x v="2420"/>
            <x v="2421"/>
            <x v="2431"/>
            <x v="2432"/>
            <x v="2433"/>
            <x v="2434"/>
            <x v="2437"/>
            <x v="2439"/>
            <x v="2444"/>
            <x v="2447"/>
            <x v="2448"/>
            <x v="2452"/>
            <x v="2454"/>
            <x v="2455"/>
            <x v="2457"/>
            <x v="2463"/>
            <x v="2464"/>
            <x v="2465"/>
            <x v="2468"/>
            <x v="2469"/>
            <x v="2475"/>
            <x v="2477"/>
            <x v="2478"/>
            <x v="2480"/>
            <x v="2481"/>
            <x v="2484"/>
            <x v="2485"/>
            <x v="2486"/>
            <x v="2487"/>
            <x v="2489"/>
            <x v="2490"/>
            <x v="2491"/>
            <x v="2493"/>
            <x v="2497"/>
            <x v="2498"/>
            <x v="2499"/>
            <x v="2500"/>
            <x v="2502"/>
            <x v="2503"/>
            <x v="2509"/>
            <x v="2511"/>
            <x v="2514"/>
            <x v="2518"/>
            <x v="2521"/>
            <x v="2523"/>
            <x v="2524"/>
            <x v="2530"/>
            <x v="2535"/>
            <x v="2537"/>
            <x v="2540"/>
            <x v="2543"/>
            <x v="2544"/>
            <x v="2546"/>
            <x v="2549"/>
            <x v="2550"/>
            <x v="2554"/>
            <x v="2555"/>
            <x v="2557"/>
            <x v="2561"/>
            <x v="2563"/>
            <x v="2565"/>
            <x v="2567"/>
            <x v="2571"/>
            <x v="2572"/>
            <x v="2573"/>
            <x v="2574"/>
            <x v="2578"/>
            <x v="2579"/>
            <x v="2583"/>
            <x v="2586"/>
            <x v="2587"/>
            <x v="2591"/>
            <x v="2596"/>
            <x v="2598"/>
            <x v="2600"/>
            <x v="2604"/>
            <x v="2606"/>
            <x v="2607"/>
            <x v="2610"/>
            <x v="2615"/>
            <x v="2638"/>
            <x v="2645"/>
            <x v="2646"/>
            <x v="2647"/>
            <x v="2648"/>
            <x v="2650"/>
            <x v="2651"/>
            <x v="2652"/>
            <x v="2653"/>
            <x v="2655"/>
            <x v="2657"/>
            <x v="2659"/>
            <x v="2662"/>
            <x v="2664"/>
            <x v="2666"/>
            <x v="2668"/>
            <x v="2670"/>
            <x v="2671"/>
            <x v="2672"/>
            <x v="2673"/>
            <x v="2677"/>
            <x v="2678"/>
            <x v="2680"/>
            <x v="2681"/>
            <x v="2684"/>
            <x v="2687"/>
            <x v="2694"/>
            <x v="2695"/>
            <x v="2696"/>
            <x v="2697"/>
            <x v="2702"/>
            <x v="2703"/>
            <x v="2706"/>
            <x v="2708"/>
            <x v="2709"/>
            <x v="2713"/>
            <x v="2715"/>
            <x v="2718"/>
            <x v="2719"/>
            <x v="2722"/>
            <x v="2723"/>
            <x v="2725"/>
            <x v="2727"/>
          </reference>
        </references>
      </pivotArea>
    </format>
    <format dxfId="297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18"/>
            <x v="25"/>
            <x v="33"/>
            <x v="35"/>
            <x v="36"/>
            <x v="37"/>
            <x v="38"/>
            <x v="40"/>
            <x v="43"/>
            <x v="44"/>
            <x v="50"/>
            <x v="55"/>
            <x v="57"/>
            <x v="59"/>
            <x v="60"/>
            <x v="61"/>
            <x v="66"/>
            <x v="67"/>
            <x v="69"/>
            <x v="71"/>
            <x v="72"/>
            <x v="73"/>
            <x v="76"/>
            <x v="77"/>
            <x v="78"/>
            <x v="80"/>
            <x v="81"/>
            <x v="82"/>
            <x v="83"/>
            <x v="84"/>
            <x v="86"/>
            <x v="90"/>
            <x v="95"/>
            <x v="96"/>
            <x v="98"/>
            <x v="100"/>
            <x v="102"/>
            <x v="103"/>
            <x v="106"/>
            <x v="107"/>
            <x v="108"/>
            <x v="109"/>
            <x v="111"/>
            <x v="114"/>
          </reference>
        </references>
      </pivotArea>
    </format>
    <format dxfId="296">
      <pivotArea dataOnly="0" labelOnly="1" fieldPosition="0">
        <references count="1">
          <reference field="6" count="50">
            <x v="117"/>
            <x v="118"/>
            <x v="120"/>
            <x v="123"/>
            <x v="126"/>
            <x v="127"/>
            <x v="129"/>
            <x v="134"/>
            <x v="135"/>
            <x v="136"/>
            <x v="140"/>
            <x v="144"/>
            <x v="146"/>
            <x v="150"/>
            <x v="151"/>
            <x v="152"/>
            <x v="155"/>
            <x v="157"/>
            <x v="159"/>
            <x v="162"/>
            <x v="163"/>
            <x v="165"/>
            <x v="166"/>
            <x v="168"/>
            <x v="172"/>
            <x v="173"/>
            <x v="174"/>
            <x v="176"/>
            <x v="177"/>
            <x v="180"/>
            <x v="182"/>
            <x v="183"/>
            <x v="184"/>
            <x v="186"/>
            <x v="187"/>
            <x v="190"/>
            <x v="193"/>
            <x v="203"/>
            <x v="211"/>
            <x v="213"/>
            <x v="214"/>
            <x v="215"/>
            <x v="220"/>
            <x v="221"/>
            <x v="230"/>
            <x v="237"/>
            <x v="242"/>
            <x v="244"/>
            <x v="248"/>
            <x v="250"/>
          </reference>
        </references>
      </pivotArea>
    </format>
    <format dxfId="295">
      <pivotArea dataOnly="0" labelOnly="1" fieldPosition="0">
        <references count="1">
          <reference field="6" count="50">
            <x v="255"/>
            <x v="256"/>
            <x v="257"/>
            <x v="258"/>
            <x v="259"/>
            <x v="260"/>
            <x v="261"/>
            <x v="262"/>
            <x v="264"/>
            <x v="266"/>
            <x v="267"/>
            <x v="268"/>
            <x v="269"/>
            <x v="271"/>
            <x v="274"/>
            <x v="278"/>
            <x v="280"/>
            <x v="281"/>
            <x v="283"/>
            <x v="284"/>
            <x v="285"/>
            <x v="286"/>
            <x v="288"/>
            <x v="299"/>
            <x v="300"/>
            <x v="301"/>
            <x v="303"/>
            <x v="307"/>
            <x v="309"/>
            <x v="312"/>
            <x v="315"/>
            <x v="319"/>
            <x v="320"/>
            <x v="324"/>
            <x v="325"/>
            <x v="334"/>
            <x v="336"/>
            <x v="341"/>
            <x v="345"/>
            <x v="346"/>
            <x v="351"/>
            <x v="353"/>
            <x v="355"/>
            <x v="359"/>
            <x v="360"/>
            <x v="361"/>
            <x v="362"/>
            <x v="365"/>
            <x v="366"/>
            <x v="368"/>
          </reference>
        </references>
      </pivotArea>
    </format>
    <format dxfId="294">
      <pivotArea dataOnly="0" labelOnly="1" fieldPosition="0">
        <references count="1">
          <reference field="6" count="50">
            <x v="369"/>
            <x v="371"/>
            <x v="374"/>
            <x v="376"/>
            <x v="378"/>
            <x v="380"/>
            <x v="381"/>
            <x v="383"/>
            <x v="385"/>
            <x v="386"/>
            <x v="387"/>
            <x v="389"/>
            <x v="390"/>
            <x v="391"/>
            <x v="397"/>
            <x v="398"/>
            <x v="400"/>
            <x v="404"/>
            <x v="406"/>
            <x v="408"/>
            <x v="412"/>
            <x v="415"/>
            <x v="420"/>
            <x v="421"/>
            <x v="422"/>
            <x v="425"/>
            <x v="428"/>
            <x v="429"/>
            <x v="431"/>
            <x v="432"/>
            <x v="433"/>
            <x v="437"/>
            <x v="439"/>
            <x v="440"/>
            <x v="441"/>
            <x v="442"/>
            <x v="443"/>
            <x v="445"/>
            <x v="452"/>
            <x v="453"/>
            <x v="455"/>
            <x v="457"/>
            <x v="460"/>
            <x v="464"/>
            <x v="467"/>
            <x v="468"/>
            <x v="473"/>
            <x v="474"/>
            <x v="476"/>
            <x v="478"/>
          </reference>
        </references>
      </pivotArea>
    </format>
    <format dxfId="293">
      <pivotArea dataOnly="0" labelOnly="1" fieldPosition="0">
        <references count="1">
          <reference field="6" count="50">
            <x v="479"/>
            <x v="483"/>
            <x v="484"/>
            <x v="486"/>
            <x v="487"/>
            <x v="492"/>
            <x v="493"/>
            <x v="497"/>
            <x v="498"/>
            <x v="505"/>
            <x v="507"/>
            <x v="508"/>
            <x v="511"/>
            <x v="513"/>
            <x v="515"/>
            <x v="519"/>
            <x v="520"/>
            <x v="521"/>
            <x v="524"/>
            <x v="525"/>
            <x v="530"/>
            <x v="531"/>
            <x v="532"/>
            <x v="535"/>
            <x v="536"/>
            <x v="538"/>
            <x v="541"/>
            <x v="544"/>
            <x v="548"/>
            <x v="550"/>
            <x v="554"/>
            <x v="560"/>
            <x v="561"/>
            <x v="563"/>
            <x v="564"/>
            <x v="573"/>
            <x v="574"/>
            <x v="581"/>
            <x v="585"/>
            <x v="588"/>
            <x v="594"/>
            <x v="599"/>
            <x v="600"/>
            <x v="605"/>
            <x v="607"/>
            <x v="608"/>
            <x v="609"/>
            <x v="610"/>
            <x v="611"/>
            <x v="621"/>
          </reference>
        </references>
      </pivotArea>
    </format>
    <format dxfId="292">
      <pivotArea dataOnly="0" labelOnly="1" fieldPosition="0">
        <references count="1">
          <reference field="6" count="50">
            <x v="622"/>
            <x v="623"/>
            <x v="624"/>
            <x v="627"/>
            <x v="632"/>
            <x v="635"/>
            <x v="637"/>
            <x v="640"/>
            <x v="645"/>
            <x v="648"/>
            <x v="649"/>
            <x v="651"/>
            <x v="658"/>
            <x v="660"/>
            <x v="661"/>
            <x v="663"/>
            <x v="664"/>
            <x v="668"/>
            <x v="671"/>
            <x v="673"/>
            <x v="677"/>
            <x v="678"/>
            <x v="679"/>
            <x v="681"/>
            <x v="687"/>
            <x v="688"/>
            <x v="689"/>
            <x v="693"/>
            <x v="697"/>
            <x v="700"/>
            <x v="701"/>
            <x v="702"/>
            <x v="703"/>
            <x v="705"/>
            <x v="711"/>
            <x v="713"/>
            <x v="715"/>
            <x v="719"/>
            <x v="728"/>
            <x v="729"/>
            <x v="733"/>
            <x v="734"/>
            <x v="735"/>
            <x v="737"/>
            <x v="738"/>
            <x v="740"/>
            <x v="744"/>
            <x v="746"/>
            <x v="753"/>
            <x v="755"/>
          </reference>
        </references>
      </pivotArea>
    </format>
    <format dxfId="291">
      <pivotArea dataOnly="0" labelOnly="1" fieldPosition="0">
        <references count="1">
          <reference field="6" count="50">
            <x v="759"/>
            <x v="760"/>
            <x v="761"/>
            <x v="762"/>
            <x v="763"/>
            <x v="765"/>
            <x v="774"/>
            <x v="775"/>
            <x v="779"/>
            <x v="781"/>
            <x v="782"/>
            <x v="790"/>
            <x v="793"/>
            <x v="795"/>
            <x v="797"/>
            <x v="800"/>
            <x v="802"/>
            <x v="803"/>
            <x v="810"/>
            <x v="813"/>
            <x v="814"/>
            <x v="816"/>
            <x v="817"/>
            <x v="819"/>
            <x v="820"/>
            <x v="825"/>
            <x v="827"/>
            <x v="830"/>
            <x v="837"/>
            <x v="839"/>
            <x v="840"/>
            <x v="841"/>
            <x v="843"/>
            <x v="844"/>
            <x v="848"/>
            <x v="849"/>
            <x v="852"/>
            <x v="857"/>
            <x v="861"/>
            <x v="862"/>
            <x v="863"/>
            <x v="864"/>
            <x v="867"/>
            <x v="869"/>
            <x v="870"/>
            <x v="871"/>
            <x v="872"/>
            <x v="874"/>
            <x v="877"/>
            <x v="879"/>
          </reference>
        </references>
      </pivotArea>
    </format>
    <format dxfId="290">
      <pivotArea dataOnly="0" labelOnly="1" fieldPosition="0">
        <references count="1">
          <reference field="6" count="50">
            <x v="881"/>
            <x v="882"/>
            <x v="883"/>
            <x v="884"/>
            <x v="885"/>
            <x v="888"/>
            <x v="889"/>
            <x v="890"/>
            <x v="891"/>
            <x v="902"/>
            <x v="903"/>
            <x v="904"/>
            <x v="905"/>
            <x v="906"/>
            <x v="913"/>
            <x v="916"/>
            <x v="919"/>
            <x v="923"/>
            <x v="925"/>
            <x v="927"/>
            <x v="929"/>
            <x v="931"/>
            <x v="933"/>
            <x v="938"/>
            <x v="943"/>
            <x v="944"/>
            <x v="945"/>
            <x v="947"/>
            <x v="948"/>
            <x v="953"/>
            <x v="962"/>
            <x v="965"/>
            <x v="967"/>
            <x v="968"/>
            <x v="970"/>
            <x v="978"/>
            <x v="982"/>
            <x v="984"/>
            <x v="985"/>
            <x v="986"/>
            <x v="988"/>
            <x v="989"/>
            <x v="990"/>
            <x v="996"/>
            <x v="998"/>
            <x v="1000"/>
            <x v="1004"/>
            <x v="1005"/>
            <x v="1006"/>
            <x v="1008"/>
          </reference>
        </references>
      </pivotArea>
    </format>
    <format dxfId="289">
      <pivotArea dataOnly="0" labelOnly="1" fieldPosition="0">
        <references count="1">
          <reference field="6" count="50">
            <x v="1011"/>
            <x v="1013"/>
            <x v="1017"/>
            <x v="1022"/>
            <x v="1024"/>
            <x v="1029"/>
            <x v="1032"/>
            <x v="1033"/>
            <x v="1035"/>
            <x v="1036"/>
            <x v="1038"/>
            <x v="1039"/>
            <x v="1040"/>
            <x v="1042"/>
            <x v="1043"/>
            <x v="1044"/>
            <x v="1050"/>
            <x v="1051"/>
            <x v="1053"/>
            <x v="1055"/>
            <x v="1057"/>
            <x v="1060"/>
            <x v="1061"/>
            <x v="1064"/>
            <x v="1067"/>
            <x v="1069"/>
            <x v="1071"/>
            <x v="1072"/>
            <x v="1077"/>
            <x v="1078"/>
            <x v="1079"/>
            <x v="1081"/>
            <x v="1082"/>
            <x v="1088"/>
            <x v="1089"/>
            <x v="1093"/>
            <x v="1098"/>
            <x v="1099"/>
            <x v="1101"/>
            <x v="1104"/>
            <x v="1105"/>
            <x v="1108"/>
            <x v="1110"/>
            <x v="1111"/>
            <x v="1112"/>
            <x v="1115"/>
            <x v="1117"/>
            <x v="1118"/>
            <x v="1121"/>
            <x v="1122"/>
          </reference>
        </references>
      </pivotArea>
    </format>
    <format dxfId="288">
      <pivotArea dataOnly="0" labelOnly="1" fieldPosition="0">
        <references count="1">
          <reference field="6" count="50">
            <x v="1125"/>
            <x v="1126"/>
            <x v="1127"/>
            <x v="1129"/>
            <x v="1130"/>
            <x v="1132"/>
            <x v="1133"/>
            <x v="1137"/>
            <x v="1140"/>
            <x v="1141"/>
            <x v="1143"/>
            <x v="1145"/>
            <x v="1146"/>
            <x v="1149"/>
            <x v="1152"/>
            <x v="1155"/>
            <x v="1158"/>
            <x v="1159"/>
            <x v="1163"/>
            <x v="1164"/>
            <x v="1165"/>
            <x v="1169"/>
            <x v="1176"/>
            <x v="1178"/>
            <x v="1181"/>
            <x v="1187"/>
            <x v="1190"/>
            <x v="1191"/>
            <x v="1203"/>
            <x v="1204"/>
            <x v="1205"/>
            <x v="1208"/>
            <x v="1209"/>
            <x v="1210"/>
            <x v="1213"/>
            <x v="1217"/>
            <x v="1221"/>
            <x v="1223"/>
            <x v="1224"/>
            <x v="1228"/>
            <x v="1233"/>
            <x v="1234"/>
            <x v="1235"/>
            <x v="1236"/>
            <x v="1237"/>
            <x v="1238"/>
            <x v="1243"/>
            <x v="1247"/>
            <x v="1248"/>
            <x v="1253"/>
          </reference>
        </references>
      </pivotArea>
    </format>
    <format dxfId="287">
      <pivotArea dataOnly="0" labelOnly="1" fieldPosition="0">
        <references count="1">
          <reference field="6" count="50">
            <x v="1255"/>
            <x v="1256"/>
            <x v="1258"/>
            <x v="1261"/>
            <x v="1262"/>
            <x v="1263"/>
            <x v="1264"/>
            <x v="1267"/>
            <x v="1269"/>
            <x v="1270"/>
            <x v="1276"/>
            <x v="1277"/>
            <x v="1278"/>
            <x v="1279"/>
            <x v="1280"/>
            <x v="1286"/>
            <x v="1290"/>
            <x v="1291"/>
            <x v="1295"/>
            <x v="1296"/>
            <x v="1298"/>
            <x v="1300"/>
            <x v="1301"/>
            <x v="1303"/>
            <x v="1304"/>
            <x v="1305"/>
            <x v="1308"/>
            <x v="1318"/>
            <x v="1319"/>
            <x v="1321"/>
            <x v="1323"/>
            <x v="1324"/>
            <x v="1326"/>
            <x v="1327"/>
            <x v="1328"/>
            <x v="1330"/>
            <x v="1331"/>
            <x v="1333"/>
            <x v="1334"/>
            <x v="1336"/>
            <x v="1337"/>
            <x v="1343"/>
            <x v="1351"/>
            <x v="1354"/>
            <x v="1355"/>
            <x v="1358"/>
            <x v="1361"/>
            <x v="1363"/>
            <x v="1364"/>
            <x v="1365"/>
          </reference>
        </references>
      </pivotArea>
    </format>
    <format dxfId="286">
      <pivotArea dataOnly="0" labelOnly="1" fieldPosition="0">
        <references count="1">
          <reference field="6" count="50">
            <x v="1368"/>
            <x v="1369"/>
            <x v="1372"/>
            <x v="1373"/>
            <x v="1377"/>
            <x v="1387"/>
            <x v="1404"/>
            <x v="1405"/>
            <x v="1407"/>
            <x v="1409"/>
            <x v="1411"/>
            <x v="1412"/>
            <x v="1414"/>
            <x v="1419"/>
            <x v="1420"/>
            <x v="1421"/>
            <x v="1426"/>
            <x v="1428"/>
            <x v="1435"/>
            <x v="1436"/>
            <x v="1441"/>
            <x v="1446"/>
            <x v="1447"/>
            <x v="1449"/>
            <x v="1450"/>
            <x v="1455"/>
            <x v="1457"/>
            <x v="1458"/>
            <x v="1459"/>
            <x v="1461"/>
            <x v="1464"/>
            <x v="1467"/>
            <x v="1474"/>
            <x v="1476"/>
            <x v="1479"/>
            <x v="1481"/>
            <x v="1495"/>
            <x v="1496"/>
            <x v="1497"/>
            <x v="1498"/>
            <x v="1502"/>
            <x v="1507"/>
            <x v="1510"/>
            <x v="1512"/>
            <x v="1513"/>
            <x v="1516"/>
            <x v="1519"/>
            <x v="1522"/>
            <x v="1528"/>
            <x v="1531"/>
          </reference>
        </references>
      </pivotArea>
    </format>
    <format dxfId="285">
      <pivotArea dataOnly="0" labelOnly="1" fieldPosition="0">
        <references count="1">
          <reference field="6" count="50">
            <x v="1535"/>
            <x v="1539"/>
            <x v="1544"/>
            <x v="1545"/>
            <x v="1546"/>
            <x v="1548"/>
            <x v="1549"/>
            <x v="1555"/>
            <x v="1558"/>
            <x v="1561"/>
            <x v="1563"/>
            <x v="1564"/>
            <x v="1568"/>
            <x v="1571"/>
            <x v="1572"/>
            <x v="1573"/>
            <x v="1576"/>
            <x v="1580"/>
            <x v="1581"/>
            <x v="1583"/>
            <x v="1586"/>
            <x v="1592"/>
            <x v="1597"/>
            <x v="1601"/>
            <x v="1604"/>
            <x v="1608"/>
            <x v="1609"/>
            <x v="1610"/>
            <x v="1612"/>
            <x v="1615"/>
            <x v="1616"/>
            <x v="1622"/>
            <x v="1626"/>
            <x v="1627"/>
            <x v="1628"/>
            <x v="1632"/>
            <x v="1633"/>
            <x v="1634"/>
            <x v="1639"/>
            <x v="1641"/>
            <x v="1644"/>
            <x v="1652"/>
            <x v="1653"/>
            <x v="1654"/>
            <x v="1655"/>
            <x v="1658"/>
            <x v="1661"/>
            <x v="1663"/>
            <x v="1664"/>
            <x v="1672"/>
          </reference>
        </references>
      </pivotArea>
    </format>
    <format dxfId="284">
      <pivotArea dataOnly="0" labelOnly="1" fieldPosition="0">
        <references count="1">
          <reference field="6" count="50">
            <x v="1674"/>
            <x v="1675"/>
            <x v="1679"/>
            <x v="1680"/>
            <x v="1681"/>
            <x v="1682"/>
            <x v="1684"/>
            <x v="1687"/>
            <x v="1689"/>
            <x v="1697"/>
            <x v="1699"/>
            <x v="1705"/>
            <x v="1713"/>
            <x v="1714"/>
            <x v="1716"/>
            <x v="1719"/>
            <x v="1720"/>
            <x v="1721"/>
            <x v="1722"/>
            <x v="1723"/>
            <x v="1729"/>
            <x v="1730"/>
            <x v="1733"/>
            <x v="1734"/>
            <x v="1736"/>
            <x v="1737"/>
            <x v="1739"/>
            <x v="1741"/>
            <x v="1743"/>
            <x v="1744"/>
            <x v="1745"/>
            <x v="1750"/>
            <x v="1757"/>
            <x v="1759"/>
            <x v="1763"/>
            <x v="1765"/>
            <x v="1768"/>
            <x v="1773"/>
            <x v="1774"/>
            <x v="1775"/>
            <x v="1776"/>
            <x v="1779"/>
            <x v="1782"/>
            <x v="1783"/>
            <x v="1785"/>
            <x v="1786"/>
            <x v="1787"/>
            <x v="1788"/>
            <x v="1790"/>
            <x v="1791"/>
          </reference>
        </references>
      </pivotArea>
    </format>
    <format dxfId="283">
      <pivotArea dataOnly="0" labelOnly="1" fieldPosition="0">
        <references count="1">
          <reference field="6" count="50">
            <x v="1794"/>
            <x v="1797"/>
            <x v="1798"/>
            <x v="1799"/>
            <x v="1800"/>
            <x v="1801"/>
            <x v="1803"/>
            <x v="1805"/>
            <x v="1806"/>
            <x v="1809"/>
            <x v="1811"/>
            <x v="1812"/>
            <x v="1818"/>
            <x v="1820"/>
            <x v="1821"/>
            <x v="1824"/>
            <x v="1825"/>
            <x v="1826"/>
            <x v="1827"/>
            <x v="1830"/>
            <x v="1842"/>
            <x v="1845"/>
            <x v="1850"/>
            <x v="1853"/>
            <x v="1856"/>
            <x v="1859"/>
            <x v="1861"/>
            <x v="1865"/>
            <x v="1867"/>
            <x v="1872"/>
            <x v="1873"/>
            <x v="1879"/>
            <x v="1882"/>
            <x v="1884"/>
            <x v="1885"/>
            <x v="1886"/>
            <x v="1889"/>
            <x v="1890"/>
            <x v="1895"/>
            <x v="1896"/>
            <x v="1900"/>
            <x v="1902"/>
            <x v="1905"/>
            <x v="1906"/>
            <x v="1907"/>
            <x v="1908"/>
            <x v="1910"/>
            <x v="1917"/>
            <x v="1918"/>
            <x v="1925"/>
          </reference>
        </references>
      </pivotArea>
    </format>
    <format dxfId="282">
      <pivotArea dataOnly="0" labelOnly="1" fieldPosition="0">
        <references count="1">
          <reference field="6" count="50">
            <x v="1930"/>
            <x v="1934"/>
            <x v="1940"/>
            <x v="1947"/>
            <x v="1948"/>
            <x v="1949"/>
            <x v="1954"/>
            <x v="1955"/>
            <x v="1960"/>
            <x v="1966"/>
            <x v="1967"/>
            <x v="1968"/>
            <x v="1971"/>
            <x v="1973"/>
            <x v="1975"/>
            <x v="1981"/>
            <x v="1987"/>
            <x v="1990"/>
            <x v="1992"/>
            <x v="1994"/>
            <x v="1996"/>
            <x v="1997"/>
            <x v="2000"/>
            <x v="2001"/>
            <x v="2002"/>
            <x v="2003"/>
            <x v="2005"/>
            <x v="2009"/>
            <x v="2011"/>
            <x v="2014"/>
            <x v="2015"/>
            <x v="2016"/>
            <x v="2017"/>
            <x v="2020"/>
            <x v="2021"/>
            <x v="2022"/>
            <x v="2024"/>
            <x v="2030"/>
            <x v="2040"/>
            <x v="2041"/>
            <x v="2048"/>
            <x v="2051"/>
            <x v="2052"/>
            <x v="2053"/>
            <x v="2054"/>
            <x v="2055"/>
            <x v="2056"/>
            <x v="2061"/>
            <x v="2065"/>
            <x v="2066"/>
          </reference>
        </references>
      </pivotArea>
    </format>
    <format dxfId="281">
      <pivotArea dataOnly="0" labelOnly="1" fieldPosition="0">
        <references count="1">
          <reference field="6" count="50">
            <x v="2072"/>
            <x v="2076"/>
            <x v="2082"/>
            <x v="2085"/>
            <x v="2086"/>
            <x v="2089"/>
            <x v="2090"/>
            <x v="2091"/>
            <x v="2092"/>
            <x v="2093"/>
            <x v="2100"/>
            <x v="2103"/>
            <x v="2104"/>
            <x v="2105"/>
            <x v="2108"/>
            <x v="2109"/>
            <x v="2110"/>
            <x v="2111"/>
            <x v="2112"/>
            <x v="2117"/>
            <x v="2120"/>
            <x v="2123"/>
            <x v="2126"/>
            <x v="2127"/>
            <x v="2128"/>
            <x v="2129"/>
            <x v="2134"/>
            <x v="2136"/>
            <x v="2138"/>
            <x v="2140"/>
            <x v="2142"/>
            <x v="2143"/>
            <x v="2144"/>
            <x v="2145"/>
            <x v="2146"/>
            <x v="2147"/>
            <x v="2149"/>
            <x v="2152"/>
            <x v="2153"/>
            <x v="2157"/>
            <x v="2159"/>
            <x v="2161"/>
            <x v="2162"/>
            <x v="2164"/>
            <x v="2166"/>
            <x v="2168"/>
            <x v="2169"/>
            <x v="2171"/>
            <x v="2172"/>
            <x v="2180"/>
          </reference>
        </references>
      </pivotArea>
    </format>
    <format dxfId="280">
      <pivotArea dataOnly="0" labelOnly="1" fieldPosition="0">
        <references count="1">
          <reference field="6" count="50">
            <x v="2184"/>
            <x v="2185"/>
            <x v="2186"/>
            <x v="2192"/>
            <x v="2193"/>
            <x v="2195"/>
            <x v="2197"/>
            <x v="2199"/>
            <x v="2200"/>
            <x v="2201"/>
            <x v="2203"/>
            <x v="2208"/>
            <x v="2211"/>
            <x v="2212"/>
            <x v="2213"/>
            <x v="2214"/>
            <x v="2218"/>
            <x v="2219"/>
            <x v="2221"/>
            <x v="2226"/>
            <x v="2229"/>
            <x v="2231"/>
            <x v="2233"/>
            <x v="2235"/>
            <x v="2237"/>
            <x v="2238"/>
            <x v="2241"/>
            <x v="2246"/>
            <x v="2248"/>
            <x v="2249"/>
            <x v="2253"/>
            <x v="2258"/>
            <x v="2259"/>
            <x v="2264"/>
            <x v="2265"/>
            <x v="2269"/>
            <x v="2272"/>
            <x v="2276"/>
            <x v="2277"/>
            <x v="2279"/>
            <x v="2280"/>
            <x v="2282"/>
            <x v="2284"/>
            <x v="2286"/>
            <x v="2289"/>
            <x v="2293"/>
            <x v="2295"/>
            <x v="2297"/>
            <x v="2305"/>
            <x v="2306"/>
          </reference>
        </references>
      </pivotArea>
    </format>
    <format dxfId="279">
      <pivotArea dataOnly="0" labelOnly="1" fieldPosition="0">
        <references count="1">
          <reference field="6" count="50">
            <x v="2307"/>
            <x v="2308"/>
            <x v="2310"/>
            <x v="2313"/>
            <x v="2316"/>
            <x v="2321"/>
            <x v="2324"/>
            <x v="2325"/>
            <x v="2328"/>
            <x v="2330"/>
            <x v="2331"/>
            <x v="2334"/>
            <x v="2336"/>
            <x v="2337"/>
            <x v="2338"/>
            <x v="2342"/>
            <x v="2343"/>
            <x v="2345"/>
            <x v="2346"/>
            <x v="2347"/>
            <x v="2349"/>
            <x v="2352"/>
            <x v="2353"/>
            <x v="2355"/>
            <x v="2362"/>
            <x v="2363"/>
            <x v="2368"/>
            <x v="2370"/>
            <x v="2371"/>
            <x v="2372"/>
            <x v="2375"/>
            <x v="2377"/>
            <x v="2384"/>
            <x v="2387"/>
            <x v="2390"/>
            <x v="2391"/>
            <x v="2393"/>
            <x v="2394"/>
            <x v="2395"/>
            <x v="2396"/>
            <x v="2399"/>
            <x v="2402"/>
            <x v="2406"/>
            <x v="2409"/>
            <x v="2411"/>
            <x v="2414"/>
            <x v="2416"/>
            <x v="2420"/>
            <x v="2421"/>
            <x v="2431"/>
          </reference>
        </references>
      </pivotArea>
    </format>
    <format dxfId="278">
      <pivotArea dataOnly="0" labelOnly="1" fieldPosition="0">
        <references count="1">
          <reference field="6" count="50">
            <x v="2432"/>
            <x v="2433"/>
            <x v="2434"/>
            <x v="2437"/>
            <x v="2439"/>
            <x v="2444"/>
            <x v="2447"/>
            <x v="2448"/>
            <x v="2452"/>
            <x v="2454"/>
            <x v="2455"/>
            <x v="2457"/>
            <x v="2463"/>
            <x v="2464"/>
            <x v="2465"/>
            <x v="2468"/>
            <x v="2469"/>
            <x v="2475"/>
            <x v="2477"/>
            <x v="2478"/>
            <x v="2480"/>
            <x v="2481"/>
            <x v="2484"/>
            <x v="2485"/>
            <x v="2486"/>
            <x v="2487"/>
            <x v="2489"/>
            <x v="2490"/>
            <x v="2491"/>
            <x v="2493"/>
            <x v="2497"/>
            <x v="2498"/>
            <x v="2499"/>
            <x v="2500"/>
            <x v="2502"/>
            <x v="2503"/>
            <x v="2509"/>
            <x v="2511"/>
            <x v="2514"/>
            <x v="2518"/>
            <x v="2521"/>
            <x v="2523"/>
            <x v="2524"/>
            <x v="2530"/>
            <x v="2535"/>
            <x v="2537"/>
            <x v="2540"/>
            <x v="2543"/>
            <x v="2544"/>
            <x v="2546"/>
          </reference>
        </references>
      </pivotArea>
    </format>
    <format dxfId="277">
      <pivotArea dataOnly="0" labelOnly="1" fieldPosition="0">
        <references count="1">
          <reference field="6" count="50">
            <x v="2549"/>
            <x v="2550"/>
            <x v="2554"/>
            <x v="2555"/>
            <x v="2557"/>
            <x v="2561"/>
            <x v="2563"/>
            <x v="2565"/>
            <x v="2567"/>
            <x v="2571"/>
            <x v="2572"/>
            <x v="2573"/>
            <x v="2574"/>
            <x v="2578"/>
            <x v="2579"/>
            <x v="2583"/>
            <x v="2586"/>
            <x v="2587"/>
            <x v="2591"/>
            <x v="2596"/>
            <x v="2598"/>
            <x v="2600"/>
            <x v="2604"/>
            <x v="2606"/>
            <x v="2607"/>
            <x v="2610"/>
            <x v="2615"/>
            <x v="2638"/>
            <x v="2645"/>
            <x v="2646"/>
            <x v="2647"/>
            <x v="2648"/>
            <x v="2650"/>
            <x v="2651"/>
            <x v="2652"/>
            <x v="2653"/>
            <x v="2655"/>
            <x v="2657"/>
            <x v="2659"/>
            <x v="2662"/>
            <x v="2664"/>
            <x v="2666"/>
            <x v="2668"/>
            <x v="2670"/>
            <x v="2671"/>
            <x v="2672"/>
            <x v="2673"/>
            <x v="2677"/>
            <x v="2678"/>
            <x v="2680"/>
          </reference>
        </references>
      </pivotArea>
    </format>
    <format dxfId="276">
      <pivotArea dataOnly="0" labelOnly="1" fieldPosition="0">
        <references count="1">
          <reference field="6" count="20">
            <x v="2681"/>
            <x v="2684"/>
            <x v="2687"/>
            <x v="2694"/>
            <x v="2695"/>
            <x v="2696"/>
            <x v="2697"/>
            <x v="2702"/>
            <x v="2703"/>
            <x v="2706"/>
            <x v="2708"/>
            <x v="2709"/>
            <x v="2713"/>
            <x v="2715"/>
            <x v="2718"/>
            <x v="2719"/>
            <x v="2722"/>
            <x v="2723"/>
            <x v="2725"/>
            <x v="2727"/>
          </reference>
        </references>
      </pivotArea>
    </format>
    <format dxfId="275">
      <pivotArea dataOnly="0" labelOnly="1" fieldPosition="0">
        <references count="1">
          <reference field="6" count="49">
            <x v="0"/>
            <x v="25"/>
            <x v="76"/>
            <x v="84"/>
            <x v="157"/>
            <x v="180"/>
            <x v="359"/>
            <x v="440"/>
            <x v="453"/>
            <x v="561"/>
            <x v="632"/>
            <x v="648"/>
            <x v="649"/>
            <x v="663"/>
            <x v="729"/>
            <x v="819"/>
            <x v="879"/>
            <x v="948"/>
            <x v="1035"/>
            <x v="1069"/>
            <x v="1071"/>
            <x v="1089"/>
            <x v="1111"/>
            <x v="1178"/>
            <x v="1276"/>
            <x v="1334"/>
            <x v="1355"/>
            <x v="1387"/>
            <x v="1419"/>
            <x v="1420"/>
            <x v="1535"/>
            <x v="1627"/>
            <x v="1827"/>
            <x v="2051"/>
            <x v="2082"/>
            <x v="2086"/>
            <x v="2100"/>
            <x v="2157"/>
            <x v="2195"/>
            <x v="2197"/>
            <x v="2211"/>
            <x v="2272"/>
            <x v="2395"/>
            <x v="2457"/>
            <x v="2469"/>
            <x v="2498"/>
            <x v="2546"/>
            <x v="2554"/>
            <x v="2715"/>
          </reference>
        </references>
      </pivotArea>
    </format>
    <format dxfId="274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18"/>
            <x v="33"/>
            <x v="35"/>
            <x v="36"/>
            <x v="37"/>
            <x v="38"/>
            <x v="44"/>
            <x v="50"/>
            <x v="55"/>
            <x v="57"/>
            <x v="59"/>
            <x v="60"/>
            <x v="61"/>
            <x v="66"/>
            <x v="69"/>
            <x v="71"/>
            <x v="72"/>
            <x v="73"/>
            <x v="76"/>
            <x v="77"/>
            <x v="80"/>
            <x v="81"/>
            <x v="82"/>
            <x v="86"/>
            <x v="90"/>
            <x v="95"/>
            <x v="98"/>
            <x v="100"/>
            <x v="102"/>
            <x v="103"/>
            <x v="108"/>
            <x v="109"/>
            <x v="111"/>
            <x v="114"/>
            <x v="117"/>
            <x v="120"/>
            <x v="127"/>
            <x v="129"/>
            <x v="135"/>
            <x v="140"/>
            <x v="150"/>
            <x v="152"/>
            <x v="155"/>
            <x v="159"/>
          </reference>
        </references>
      </pivotArea>
    </format>
    <format dxfId="273">
      <pivotArea dataOnly="0" labelOnly="1" fieldPosition="0">
        <references count="1">
          <reference field="6" count="50">
            <x v="162"/>
            <x v="163"/>
            <x v="165"/>
            <x v="166"/>
            <x v="168"/>
            <x v="172"/>
            <x v="173"/>
            <x v="176"/>
            <x v="182"/>
            <x v="183"/>
            <x v="184"/>
            <x v="187"/>
            <x v="190"/>
            <x v="193"/>
            <x v="203"/>
            <x v="211"/>
            <x v="220"/>
            <x v="221"/>
            <x v="230"/>
            <x v="237"/>
            <x v="242"/>
            <x v="244"/>
            <x v="248"/>
            <x v="250"/>
            <x v="255"/>
            <x v="256"/>
            <x v="257"/>
            <x v="258"/>
            <x v="259"/>
            <x v="260"/>
            <x v="261"/>
            <x v="262"/>
            <x v="264"/>
            <x v="266"/>
            <x v="267"/>
            <x v="269"/>
            <x v="271"/>
            <x v="274"/>
            <x v="278"/>
            <x v="280"/>
            <x v="281"/>
            <x v="283"/>
            <x v="284"/>
            <x v="285"/>
            <x v="286"/>
            <x v="299"/>
            <x v="300"/>
            <x v="301"/>
            <x v="303"/>
            <x v="307"/>
          </reference>
        </references>
      </pivotArea>
    </format>
    <format dxfId="272">
      <pivotArea dataOnly="0" labelOnly="1" fieldPosition="0">
        <references count="1">
          <reference field="6" count="50">
            <x v="309"/>
            <x v="312"/>
            <x v="315"/>
            <x v="319"/>
            <x v="325"/>
            <x v="334"/>
            <x v="336"/>
            <x v="341"/>
            <x v="346"/>
            <x v="351"/>
            <x v="353"/>
            <x v="355"/>
            <x v="360"/>
            <x v="362"/>
            <x v="368"/>
            <x v="369"/>
            <x v="371"/>
            <x v="374"/>
            <x v="380"/>
            <x v="381"/>
            <x v="383"/>
            <x v="387"/>
            <x v="389"/>
            <x v="391"/>
            <x v="397"/>
            <x v="406"/>
            <x v="412"/>
            <x v="421"/>
            <x v="422"/>
            <x v="425"/>
            <x v="429"/>
            <x v="431"/>
            <x v="437"/>
            <x v="439"/>
            <x v="440"/>
            <x v="441"/>
            <x v="445"/>
            <x v="452"/>
            <x v="453"/>
            <x v="460"/>
            <x v="464"/>
            <x v="467"/>
            <x v="468"/>
            <x v="473"/>
            <x v="474"/>
            <x v="476"/>
            <x v="479"/>
            <x v="484"/>
            <x v="486"/>
            <x v="487"/>
          </reference>
        </references>
      </pivotArea>
    </format>
    <format dxfId="271">
      <pivotArea dataOnly="0" labelOnly="1" fieldPosition="0">
        <references count="1">
          <reference field="6" count="50">
            <x v="492"/>
            <x v="497"/>
            <x v="498"/>
            <x v="505"/>
            <x v="507"/>
            <x v="508"/>
            <x v="513"/>
            <x v="515"/>
            <x v="520"/>
            <x v="521"/>
            <x v="524"/>
            <x v="525"/>
            <x v="530"/>
            <x v="532"/>
            <x v="535"/>
            <x v="536"/>
            <x v="541"/>
            <x v="544"/>
            <x v="548"/>
            <x v="550"/>
            <x v="554"/>
            <x v="560"/>
            <x v="563"/>
            <x v="564"/>
            <x v="573"/>
            <x v="574"/>
            <x v="585"/>
            <x v="600"/>
            <x v="607"/>
            <x v="609"/>
            <x v="622"/>
            <x v="624"/>
            <x v="635"/>
            <x v="637"/>
            <x v="640"/>
            <x v="648"/>
            <x v="649"/>
            <x v="651"/>
            <x v="658"/>
            <x v="660"/>
            <x v="664"/>
            <x v="668"/>
            <x v="671"/>
            <x v="673"/>
            <x v="677"/>
            <x v="678"/>
            <x v="687"/>
            <x v="688"/>
            <x v="689"/>
            <x v="693"/>
          </reference>
        </references>
      </pivotArea>
    </format>
    <format dxfId="270">
      <pivotArea dataOnly="0" labelOnly="1" fieldPosition="0">
        <references count="1">
          <reference field="6" count="50">
            <x v="697"/>
            <x v="701"/>
            <x v="702"/>
            <x v="703"/>
            <x v="705"/>
            <x v="711"/>
            <x v="713"/>
            <x v="715"/>
            <x v="728"/>
            <x v="733"/>
            <x v="734"/>
            <x v="735"/>
            <x v="737"/>
            <x v="738"/>
            <x v="746"/>
            <x v="753"/>
            <x v="755"/>
            <x v="759"/>
            <x v="760"/>
            <x v="761"/>
            <x v="762"/>
            <x v="765"/>
            <x v="774"/>
            <x v="775"/>
            <x v="779"/>
            <x v="790"/>
            <x v="793"/>
            <x v="800"/>
            <x v="810"/>
            <x v="814"/>
            <x v="817"/>
            <x v="827"/>
            <x v="841"/>
            <x v="848"/>
            <x v="857"/>
            <x v="861"/>
            <x v="862"/>
            <x v="867"/>
            <x v="869"/>
            <x v="870"/>
            <x v="871"/>
            <x v="872"/>
            <x v="874"/>
            <x v="877"/>
            <x v="881"/>
            <x v="882"/>
            <x v="884"/>
            <x v="888"/>
            <x v="889"/>
            <x v="890"/>
          </reference>
        </references>
      </pivotArea>
    </format>
    <format dxfId="269">
      <pivotArea dataOnly="0" labelOnly="1" fieldPosition="0">
        <references count="1">
          <reference field="6" count="50">
            <x v="891"/>
            <x v="902"/>
            <x v="904"/>
            <x v="906"/>
            <x v="913"/>
            <x v="916"/>
            <x v="919"/>
            <x v="923"/>
            <x v="925"/>
            <x v="927"/>
            <x v="929"/>
            <x v="931"/>
            <x v="933"/>
            <x v="944"/>
            <x v="945"/>
            <x v="947"/>
            <x v="962"/>
            <x v="965"/>
            <x v="967"/>
            <x v="970"/>
            <x v="978"/>
            <x v="982"/>
            <x v="984"/>
            <x v="985"/>
            <x v="988"/>
            <x v="989"/>
            <x v="990"/>
            <x v="998"/>
            <x v="1000"/>
            <x v="1004"/>
            <x v="1005"/>
            <x v="1006"/>
            <x v="1008"/>
            <x v="1011"/>
            <x v="1013"/>
            <x v="1017"/>
            <x v="1022"/>
            <x v="1024"/>
            <x v="1033"/>
            <x v="1036"/>
            <x v="1038"/>
            <x v="1050"/>
            <x v="1053"/>
            <x v="1055"/>
            <x v="1060"/>
            <x v="1061"/>
            <x v="1067"/>
            <x v="1072"/>
            <x v="1077"/>
            <x v="1078"/>
          </reference>
        </references>
      </pivotArea>
    </format>
    <format dxfId="268">
      <pivotArea dataOnly="0" labelOnly="1" fieldPosition="0">
        <references count="1">
          <reference field="6" count="50">
            <x v="1088"/>
            <x v="1093"/>
            <x v="1099"/>
            <x v="1101"/>
            <x v="1105"/>
            <x v="1108"/>
            <x v="1110"/>
            <x v="1115"/>
            <x v="1118"/>
            <x v="1121"/>
            <x v="1122"/>
            <x v="1125"/>
            <x v="1126"/>
            <x v="1127"/>
            <x v="1129"/>
            <x v="1130"/>
            <x v="1132"/>
            <x v="1133"/>
            <x v="1137"/>
            <x v="1140"/>
            <x v="1141"/>
            <x v="1143"/>
            <x v="1149"/>
            <x v="1152"/>
            <x v="1155"/>
            <x v="1158"/>
            <x v="1159"/>
            <x v="1164"/>
            <x v="1165"/>
            <x v="1169"/>
            <x v="1181"/>
            <x v="1187"/>
            <x v="1191"/>
            <x v="1203"/>
            <x v="1204"/>
            <x v="1205"/>
            <x v="1208"/>
            <x v="1210"/>
            <x v="1221"/>
            <x v="1223"/>
            <x v="1228"/>
            <x v="1233"/>
            <x v="1234"/>
            <x v="1235"/>
            <x v="1237"/>
            <x v="1238"/>
            <x v="1243"/>
            <x v="1248"/>
            <x v="1256"/>
            <x v="1263"/>
          </reference>
        </references>
      </pivotArea>
    </format>
    <format dxfId="267">
      <pivotArea dataOnly="0" labelOnly="1" fieldPosition="0">
        <references count="1">
          <reference field="6" count="50">
            <x v="1264"/>
            <x v="1267"/>
            <x v="1269"/>
            <x v="1270"/>
            <x v="1276"/>
            <x v="1291"/>
            <x v="1296"/>
            <x v="1298"/>
            <x v="1301"/>
            <x v="1303"/>
            <x v="1304"/>
            <x v="1305"/>
            <x v="1308"/>
            <x v="1318"/>
            <x v="1319"/>
            <x v="1321"/>
            <x v="1323"/>
            <x v="1324"/>
            <x v="1326"/>
            <x v="1327"/>
            <x v="1328"/>
            <x v="1330"/>
            <x v="1331"/>
            <x v="1333"/>
            <x v="1336"/>
            <x v="1343"/>
            <x v="1351"/>
            <x v="1354"/>
            <x v="1358"/>
            <x v="1361"/>
            <x v="1363"/>
            <x v="1364"/>
            <x v="1368"/>
            <x v="1369"/>
            <x v="1372"/>
            <x v="1404"/>
            <x v="1405"/>
            <x v="1407"/>
            <x v="1409"/>
            <x v="1414"/>
            <x v="1419"/>
            <x v="1421"/>
            <x v="1426"/>
            <x v="1428"/>
            <x v="1435"/>
            <x v="1441"/>
            <x v="1446"/>
            <x v="1447"/>
            <x v="1449"/>
            <x v="1450"/>
          </reference>
        </references>
      </pivotArea>
    </format>
    <format dxfId="266">
      <pivotArea dataOnly="0" labelOnly="1" fieldPosition="0">
        <references count="1">
          <reference field="6" count="50">
            <x v="1457"/>
            <x v="1458"/>
            <x v="1459"/>
            <x v="1461"/>
            <x v="1464"/>
            <x v="1467"/>
            <x v="1474"/>
            <x v="1479"/>
            <x v="1481"/>
            <x v="1495"/>
            <x v="1496"/>
            <x v="1497"/>
            <x v="1498"/>
            <x v="1502"/>
            <x v="1510"/>
            <x v="1513"/>
            <x v="1516"/>
            <x v="1519"/>
            <x v="1522"/>
            <x v="1528"/>
            <x v="1531"/>
            <x v="1539"/>
            <x v="1544"/>
            <x v="1545"/>
            <x v="1548"/>
            <x v="1549"/>
            <x v="1555"/>
            <x v="1558"/>
            <x v="1561"/>
            <x v="1563"/>
            <x v="1564"/>
            <x v="1572"/>
            <x v="1573"/>
            <x v="1580"/>
            <x v="1583"/>
            <x v="1592"/>
            <x v="1597"/>
            <x v="1601"/>
            <x v="1604"/>
            <x v="1609"/>
            <x v="1616"/>
            <x v="1622"/>
            <x v="1626"/>
            <x v="1632"/>
            <x v="1634"/>
            <x v="1639"/>
            <x v="1641"/>
            <x v="1644"/>
            <x v="1652"/>
            <x v="1653"/>
          </reference>
        </references>
      </pivotArea>
    </format>
    <format dxfId="265">
      <pivotArea dataOnly="0" labelOnly="1" fieldPosition="0">
        <references count="1">
          <reference field="6" count="50">
            <x v="1655"/>
            <x v="1658"/>
            <x v="1661"/>
            <x v="1664"/>
            <x v="1672"/>
            <x v="1674"/>
            <x v="1675"/>
            <x v="1679"/>
            <x v="1681"/>
            <x v="1682"/>
            <x v="1684"/>
            <x v="1687"/>
            <x v="1697"/>
            <x v="1705"/>
            <x v="1714"/>
            <x v="1716"/>
            <x v="1720"/>
            <x v="1721"/>
            <x v="1722"/>
            <x v="1723"/>
            <x v="1729"/>
            <x v="1730"/>
            <x v="1734"/>
            <x v="1737"/>
            <x v="1741"/>
            <x v="1743"/>
            <x v="1744"/>
            <x v="1745"/>
            <x v="1750"/>
            <x v="1757"/>
            <x v="1765"/>
            <x v="1768"/>
            <x v="1773"/>
            <x v="1774"/>
            <x v="1776"/>
            <x v="1779"/>
            <x v="1782"/>
            <x v="1783"/>
            <x v="1785"/>
            <x v="1786"/>
            <x v="1787"/>
            <x v="1788"/>
            <x v="1790"/>
            <x v="1791"/>
            <x v="1794"/>
            <x v="1797"/>
            <x v="1798"/>
            <x v="1799"/>
            <x v="1800"/>
            <x v="1801"/>
          </reference>
        </references>
      </pivotArea>
    </format>
    <format dxfId="264">
      <pivotArea dataOnly="0" labelOnly="1" fieldPosition="0">
        <references count="1">
          <reference field="6" count="50">
            <x v="1803"/>
            <x v="1805"/>
            <x v="1806"/>
            <x v="1811"/>
            <x v="1812"/>
            <x v="1818"/>
            <x v="1821"/>
            <x v="1824"/>
            <x v="1826"/>
            <x v="1827"/>
            <x v="1830"/>
            <x v="1845"/>
            <x v="1853"/>
            <x v="1861"/>
            <x v="1867"/>
            <x v="1873"/>
            <x v="1884"/>
            <x v="1889"/>
            <x v="1890"/>
            <x v="1895"/>
            <x v="1896"/>
            <x v="1906"/>
            <x v="1908"/>
            <x v="1910"/>
            <x v="1917"/>
            <x v="1918"/>
            <x v="1934"/>
            <x v="1940"/>
            <x v="1947"/>
            <x v="1948"/>
            <x v="1949"/>
            <x v="1954"/>
            <x v="1955"/>
            <x v="1966"/>
            <x v="1967"/>
            <x v="1973"/>
            <x v="1981"/>
            <x v="1987"/>
            <x v="1990"/>
            <x v="1994"/>
            <x v="1997"/>
            <x v="2000"/>
            <x v="2002"/>
            <x v="2003"/>
            <x v="2005"/>
            <x v="2009"/>
            <x v="2011"/>
            <x v="2016"/>
            <x v="2021"/>
            <x v="2022"/>
          </reference>
        </references>
      </pivotArea>
    </format>
    <format dxfId="263">
      <pivotArea dataOnly="0" labelOnly="1" fieldPosition="0">
        <references count="1">
          <reference field="6" count="50">
            <x v="2024"/>
            <x v="2040"/>
            <x v="2041"/>
            <x v="2053"/>
            <x v="2054"/>
            <x v="2055"/>
            <x v="2065"/>
            <x v="2066"/>
            <x v="2072"/>
            <x v="2076"/>
            <x v="2085"/>
            <x v="2086"/>
            <x v="2090"/>
            <x v="2091"/>
            <x v="2093"/>
            <x v="2103"/>
            <x v="2104"/>
            <x v="2105"/>
            <x v="2120"/>
            <x v="2123"/>
            <x v="2126"/>
            <x v="2127"/>
            <x v="2128"/>
            <x v="2129"/>
            <x v="2134"/>
            <x v="2136"/>
            <x v="2140"/>
            <x v="2142"/>
            <x v="2143"/>
            <x v="2144"/>
            <x v="2149"/>
            <x v="2152"/>
            <x v="2161"/>
            <x v="2162"/>
            <x v="2166"/>
            <x v="2168"/>
            <x v="2169"/>
            <x v="2171"/>
            <x v="2184"/>
            <x v="2185"/>
            <x v="2186"/>
            <x v="2192"/>
            <x v="2193"/>
            <x v="2201"/>
            <x v="2203"/>
            <x v="2208"/>
            <x v="2211"/>
            <x v="2218"/>
            <x v="2219"/>
            <x v="2221"/>
          </reference>
        </references>
      </pivotArea>
    </format>
    <format dxfId="262">
      <pivotArea dataOnly="0" labelOnly="1" fieldPosition="0">
        <references count="1">
          <reference field="6" count="50">
            <x v="2229"/>
            <x v="2231"/>
            <x v="2233"/>
            <x v="2241"/>
            <x v="2248"/>
            <x v="2249"/>
            <x v="2253"/>
            <x v="2258"/>
            <x v="2259"/>
            <x v="2265"/>
            <x v="2269"/>
            <x v="2276"/>
            <x v="2277"/>
            <x v="2282"/>
            <x v="2284"/>
            <x v="2286"/>
            <x v="2293"/>
            <x v="2295"/>
            <x v="2305"/>
            <x v="2306"/>
            <x v="2307"/>
            <x v="2308"/>
            <x v="2310"/>
            <x v="2313"/>
            <x v="2321"/>
            <x v="2324"/>
            <x v="2325"/>
            <x v="2330"/>
            <x v="2331"/>
            <x v="2334"/>
            <x v="2336"/>
            <x v="2337"/>
            <x v="2342"/>
            <x v="2343"/>
            <x v="2346"/>
            <x v="2347"/>
            <x v="2349"/>
            <x v="2352"/>
            <x v="2353"/>
            <x v="2355"/>
            <x v="2362"/>
            <x v="2363"/>
            <x v="2368"/>
            <x v="2371"/>
            <x v="2375"/>
            <x v="2377"/>
            <x v="2384"/>
            <x v="2387"/>
            <x v="2390"/>
            <x v="2391"/>
          </reference>
        </references>
      </pivotArea>
    </format>
    <format dxfId="261">
      <pivotArea dataOnly="0" labelOnly="1" fieldPosition="0">
        <references count="1">
          <reference field="6" count="50">
            <x v="2394"/>
            <x v="2399"/>
            <x v="2402"/>
            <x v="2406"/>
            <x v="2411"/>
            <x v="2416"/>
            <x v="2420"/>
            <x v="2421"/>
            <x v="2432"/>
            <x v="2433"/>
            <x v="2434"/>
            <x v="2437"/>
            <x v="2439"/>
            <x v="2447"/>
            <x v="2454"/>
            <x v="2464"/>
            <x v="2465"/>
            <x v="2468"/>
            <x v="2475"/>
            <x v="2477"/>
            <x v="2480"/>
            <x v="2481"/>
            <x v="2485"/>
            <x v="2486"/>
            <x v="2487"/>
            <x v="2489"/>
            <x v="2490"/>
            <x v="2491"/>
            <x v="2493"/>
            <x v="2499"/>
            <x v="2500"/>
            <x v="2502"/>
            <x v="2509"/>
            <x v="2511"/>
            <x v="2514"/>
            <x v="2521"/>
            <x v="2523"/>
            <x v="2530"/>
            <x v="2535"/>
            <x v="2537"/>
            <x v="2540"/>
            <x v="2543"/>
            <x v="2550"/>
            <x v="2554"/>
            <x v="2555"/>
            <x v="2557"/>
            <x v="2561"/>
            <x v="2563"/>
            <x v="2565"/>
            <x v="2571"/>
          </reference>
        </references>
      </pivotArea>
    </format>
    <format dxfId="260">
      <pivotArea dataOnly="0" labelOnly="1" fieldPosition="0">
        <references count="1">
          <reference field="6" count="37">
            <x v="2572"/>
            <x v="2574"/>
            <x v="2578"/>
            <x v="2579"/>
            <x v="2586"/>
            <x v="2587"/>
            <x v="2591"/>
            <x v="2596"/>
            <x v="2604"/>
            <x v="2610"/>
            <x v="2615"/>
            <x v="2638"/>
            <x v="2645"/>
            <x v="2650"/>
            <x v="2651"/>
            <x v="2653"/>
            <x v="2657"/>
            <x v="2659"/>
            <x v="2666"/>
            <x v="2668"/>
            <x v="2670"/>
            <x v="2671"/>
            <x v="2672"/>
            <x v="2680"/>
            <x v="2687"/>
            <x v="2695"/>
            <x v="2697"/>
            <x v="2702"/>
            <x v="2703"/>
            <x v="2706"/>
            <x v="2709"/>
            <x v="2713"/>
            <x v="2718"/>
            <x v="2719"/>
            <x v="2722"/>
            <x v="2725"/>
            <x v="2727"/>
          </reference>
        </references>
      </pivotArea>
    </format>
    <format dxfId="259">
      <pivotArea dataOnly="0" labelOnly="1" fieldPosition="0">
        <references count="1">
          <reference field="6" count="50">
            <x v="4"/>
            <x v="16"/>
            <x v="18"/>
            <x v="37"/>
            <x v="38"/>
            <x v="40"/>
            <x v="43"/>
            <x v="44"/>
            <x v="67"/>
            <x v="71"/>
            <x v="78"/>
            <x v="83"/>
            <x v="96"/>
            <x v="98"/>
            <x v="106"/>
            <x v="107"/>
            <x v="111"/>
            <x v="118"/>
            <x v="123"/>
            <x v="126"/>
            <x v="129"/>
            <x v="134"/>
            <x v="136"/>
            <x v="144"/>
            <x v="146"/>
            <x v="151"/>
            <x v="168"/>
            <x v="174"/>
            <x v="186"/>
            <x v="187"/>
            <x v="213"/>
            <x v="214"/>
            <x v="215"/>
            <x v="220"/>
            <x v="242"/>
            <x v="244"/>
            <x v="288"/>
            <x v="320"/>
            <x v="324"/>
            <x v="345"/>
            <x v="361"/>
            <x v="362"/>
            <x v="365"/>
            <x v="366"/>
            <x v="376"/>
            <x v="378"/>
            <x v="385"/>
            <x v="386"/>
            <x v="390"/>
            <x v="391"/>
          </reference>
        </references>
      </pivotArea>
    </format>
    <format dxfId="258">
      <pivotArea dataOnly="0" labelOnly="1" fieldPosition="0">
        <references count="1">
          <reference field="6" count="50">
            <x v="398"/>
            <x v="400"/>
            <x v="404"/>
            <x v="408"/>
            <x v="415"/>
            <x v="420"/>
            <x v="421"/>
            <x v="428"/>
            <x v="433"/>
            <x v="441"/>
            <x v="442"/>
            <x v="443"/>
            <x v="452"/>
            <x v="455"/>
            <x v="457"/>
            <x v="468"/>
            <x v="473"/>
            <x v="478"/>
            <x v="483"/>
            <x v="484"/>
            <x v="486"/>
            <x v="487"/>
            <x v="493"/>
            <x v="511"/>
            <x v="524"/>
            <x v="531"/>
            <x v="538"/>
            <x v="560"/>
            <x v="581"/>
            <x v="588"/>
            <x v="599"/>
            <x v="605"/>
            <x v="608"/>
            <x v="610"/>
            <x v="621"/>
            <x v="623"/>
            <x v="627"/>
            <x v="645"/>
            <x v="649"/>
            <x v="660"/>
            <x v="661"/>
            <x v="678"/>
            <x v="679"/>
            <x v="681"/>
            <x v="701"/>
            <x v="703"/>
            <x v="719"/>
            <x v="740"/>
            <x v="744"/>
            <x v="762"/>
          </reference>
        </references>
      </pivotArea>
    </format>
    <format dxfId="257">
      <pivotArea dataOnly="0" labelOnly="1" fieldPosition="0">
        <references count="1">
          <reference field="6" count="50">
            <x v="763"/>
            <x v="775"/>
            <x v="781"/>
            <x v="782"/>
            <x v="790"/>
            <x v="795"/>
            <x v="797"/>
            <x v="802"/>
            <x v="803"/>
            <x v="810"/>
            <x v="813"/>
            <x v="814"/>
            <x v="816"/>
            <x v="820"/>
            <x v="825"/>
            <x v="830"/>
            <x v="837"/>
            <x v="839"/>
            <x v="840"/>
            <x v="843"/>
            <x v="844"/>
            <x v="849"/>
            <x v="852"/>
            <x v="857"/>
            <x v="863"/>
            <x v="864"/>
            <x v="869"/>
            <x v="870"/>
            <x v="874"/>
            <x v="877"/>
            <x v="881"/>
            <x v="883"/>
            <x v="884"/>
            <x v="885"/>
            <x v="903"/>
            <x v="905"/>
            <x v="913"/>
            <x v="923"/>
            <x v="943"/>
            <x v="953"/>
            <x v="967"/>
            <x v="968"/>
            <x v="970"/>
            <x v="986"/>
            <x v="996"/>
            <x v="1029"/>
            <x v="1032"/>
            <x v="1039"/>
            <x v="1040"/>
            <x v="1042"/>
          </reference>
        </references>
      </pivotArea>
    </format>
    <format dxfId="256">
      <pivotArea dataOnly="0" labelOnly="1" fieldPosition="0">
        <references count="1">
          <reference field="6" count="50">
            <x v="1043"/>
            <x v="1044"/>
            <x v="1051"/>
            <x v="1057"/>
            <x v="1064"/>
            <x v="1079"/>
            <x v="1081"/>
            <x v="1082"/>
            <x v="1098"/>
            <x v="1104"/>
            <x v="1105"/>
            <x v="1108"/>
            <x v="1111"/>
            <x v="1112"/>
            <x v="1145"/>
            <x v="1146"/>
            <x v="1159"/>
            <x v="1163"/>
            <x v="1190"/>
            <x v="1191"/>
            <x v="1204"/>
            <x v="1208"/>
            <x v="1209"/>
            <x v="1213"/>
            <x v="1217"/>
            <x v="1224"/>
            <x v="1234"/>
            <x v="1236"/>
            <x v="1243"/>
            <x v="1247"/>
            <x v="1253"/>
            <x v="1255"/>
            <x v="1256"/>
            <x v="1258"/>
            <x v="1261"/>
            <x v="1262"/>
            <x v="1276"/>
            <x v="1277"/>
            <x v="1278"/>
            <x v="1279"/>
            <x v="1280"/>
            <x v="1286"/>
            <x v="1290"/>
            <x v="1295"/>
            <x v="1300"/>
            <x v="1301"/>
            <x v="1304"/>
            <x v="1308"/>
            <x v="1324"/>
            <x v="1337"/>
          </reference>
        </references>
      </pivotArea>
    </format>
    <format dxfId="255">
      <pivotArea dataOnly="0" labelOnly="1" fieldPosition="0">
        <references count="1">
          <reference field="6" count="50">
            <x v="1358"/>
            <x v="1365"/>
            <x v="1373"/>
            <x v="1377"/>
            <x v="1404"/>
            <x v="1411"/>
            <x v="1412"/>
            <x v="1419"/>
            <x v="1420"/>
            <x v="1436"/>
            <x v="1441"/>
            <x v="1455"/>
            <x v="1476"/>
            <x v="1479"/>
            <x v="1481"/>
            <x v="1507"/>
            <x v="1512"/>
            <x v="1522"/>
            <x v="1546"/>
            <x v="1563"/>
            <x v="1564"/>
            <x v="1568"/>
            <x v="1571"/>
            <x v="1576"/>
            <x v="1581"/>
            <x v="1586"/>
            <x v="1608"/>
            <x v="1610"/>
            <x v="1612"/>
            <x v="1615"/>
            <x v="1628"/>
            <x v="1633"/>
            <x v="1654"/>
            <x v="1663"/>
            <x v="1680"/>
            <x v="1689"/>
            <x v="1699"/>
            <x v="1713"/>
            <x v="1716"/>
            <x v="1719"/>
            <x v="1729"/>
            <x v="1733"/>
            <x v="1736"/>
            <x v="1737"/>
            <x v="1741"/>
            <x v="1763"/>
            <x v="1775"/>
            <x v="1794"/>
            <x v="1797"/>
            <x v="1803"/>
          </reference>
        </references>
      </pivotArea>
    </format>
    <format dxfId="254">
      <pivotArea dataOnly="0" labelOnly="1" fieldPosition="0">
        <references count="1">
          <reference field="6" count="50">
            <x v="1809"/>
            <x v="1820"/>
            <x v="1825"/>
            <x v="1830"/>
            <x v="1842"/>
            <x v="1850"/>
            <x v="1856"/>
            <x v="1859"/>
            <x v="1865"/>
            <x v="1872"/>
            <x v="1873"/>
            <x v="1879"/>
            <x v="1882"/>
            <x v="1885"/>
            <x v="1886"/>
            <x v="1900"/>
            <x v="1902"/>
            <x v="1905"/>
            <x v="1907"/>
            <x v="1910"/>
            <x v="1918"/>
            <x v="1925"/>
            <x v="1930"/>
            <x v="1960"/>
            <x v="1968"/>
            <x v="1971"/>
            <x v="1975"/>
            <x v="1992"/>
            <x v="1996"/>
            <x v="2001"/>
            <x v="2002"/>
            <x v="2005"/>
            <x v="2014"/>
            <x v="2015"/>
            <x v="2017"/>
            <x v="2020"/>
            <x v="2030"/>
            <x v="2048"/>
            <x v="2052"/>
            <x v="2061"/>
            <x v="2066"/>
            <x v="2076"/>
            <x v="2082"/>
            <x v="2089"/>
            <x v="2092"/>
            <x v="2103"/>
            <x v="2108"/>
            <x v="2110"/>
            <x v="2111"/>
            <x v="2112"/>
          </reference>
        </references>
      </pivotArea>
    </format>
    <format dxfId="253">
      <pivotArea dataOnly="0" labelOnly="1" fieldPosition="0">
        <references count="1">
          <reference field="6" count="50">
            <x v="2117"/>
            <x v="2126"/>
            <x v="2138"/>
            <x v="2145"/>
            <x v="2146"/>
            <x v="2147"/>
            <x v="2153"/>
            <x v="2164"/>
            <x v="2172"/>
            <x v="2185"/>
            <x v="2199"/>
            <x v="2200"/>
            <x v="2212"/>
            <x v="2213"/>
            <x v="2214"/>
            <x v="2219"/>
            <x v="2226"/>
            <x v="2233"/>
            <x v="2235"/>
            <x v="2237"/>
            <x v="2238"/>
            <x v="2241"/>
            <x v="2246"/>
            <x v="2248"/>
            <x v="2249"/>
            <x v="2264"/>
            <x v="2280"/>
            <x v="2284"/>
            <x v="2289"/>
            <x v="2297"/>
            <x v="2305"/>
            <x v="2308"/>
            <x v="2316"/>
            <x v="2328"/>
            <x v="2338"/>
            <x v="2345"/>
            <x v="2370"/>
            <x v="2372"/>
            <x v="2384"/>
            <x v="2387"/>
            <x v="2390"/>
            <x v="2393"/>
            <x v="2395"/>
            <x v="2396"/>
            <x v="2409"/>
            <x v="2414"/>
            <x v="2431"/>
            <x v="2433"/>
            <x v="2444"/>
            <x v="2447"/>
          </reference>
        </references>
      </pivotArea>
    </format>
    <format dxfId="252">
      <pivotArea dataOnly="0" labelOnly="1" fieldPosition="0">
        <references count="1">
          <reference field="6" count="42">
            <x v="2448"/>
            <x v="2452"/>
            <x v="2455"/>
            <x v="2463"/>
            <x v="2468"/>
            <x v="2478"/>
            <x v="2481"/>
            <x v="2484"/>
            <x v="2486"/>
            <x v="2497"/>
            <x v="2499"/>
            <x v="2503"/>
            <x v="2518"/>
            <x v="2524"/>
            <x v="2544"/>
            <x v="2549"/>
            <x v="2561"/>
            <x v="2567"/>
            <x v="2573"/>
            <x v="2583"/>
            <x v="2598"/>
            <x v="2600"/>
            <x v="2606"/>
            <x v="2607"/>
            <x v="2647"/>
            <x v="2648"/>
            <x v="2650"/>
            <x v="2652"/>
            <x v="2655"/>
            <x v="2657"/>
            <x v="2659"/>
            <x v="2662"/>
            <x v="2664"/>
            <x v="2677"/>
            <x v="2678"/>
            <x v="2681"/>
            <x v="2684"/>
            <x v="2694"/>
            <x v="2696"/>
            <x v="2706"/>
            <x v="2708"/>
            <x v="2723"/>
          </reference>
        </references>
      </pivotArea>
    </format>
    <format dxfId="251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18"/>
            <x v="25"/>
            <x v="33"/>
            <x v="35"/>
            <x v="36"/>
            <x v="37"/>
            <x v="38"/>
            <x v="40"/>
            <x v="43"/>
            <x v="44"/>
            <x v="50"/>
            <x v="55"/>
            <x v="57"/>
            <x v="59"/>
            <x v="60"/>
            <x v="61"/>
            <x v="66"/>
            <x v="67"/>
            <x v="69"/>
            <x v="71"/>
            <x v="72"/>
            <x v="73"/>
            <x v="76"/>
            <x v="77"/>
            <x v="78"/>
            <x v="80"/>
            <x v="81"/>
            <x v="82"/>
            <x v="83"/>
            <x v="84"/>
            <x v="86"/>
            <x v="90"/>
            <x v="95"/>
            <x v="96"/>
            <x v="98"/>
            <x v="100"/>
            <x v="102"/>
            <x v="103"/>
            <x v="106"/>
            <x v="107"/>
            <x v="108"/>
            <x v="109"/>
            <x v="111"/>
            <x v="114"/>
            <x v="117"/>
            <x v="118"/>
            <x v="120"/>
            <x v="123"/>
            <x v="126"/>
            <x v="127"/>
            <x v="129"/>
            <x v="134"/>
            <x v="135"/>
            <x v="136"/>
            <x v="140"/>
            <x v="144"/>
            <x v="146"/>
            <x v="150"/>
            <x v="151"/>
            <x v="152"/>
            <x v="155"/>
            <x v="157"/>
            <x v="159"/>
            <x v="162"/>
            <x v="163"/>
            <x v="165"/>
            <x v="166"/>
            <x v="168"/>
            <x v="172"/>
            <x v="173"/>
            <x v="174"/>
            <x v="176"/>
            <x v="177"/>
            <x v="180"/>
            <x v="182"/>
            <x v="183"/>
            <x v="184"/>
            <x v="186"/>
            <x v="187"/>
            <x v="190"/>
            <x v="193"/>
            <x v="203"/>
            <x v="211"/>
            <x v="213"/>
            <x v="214"/>
            <x v="215"/>
            <x v="220"/>
            <x v="221"/>
            <x v="230"/>
            <x v="237"/>
            <x v="242"/>
            <x v="244"/>
            <x v="248"/>
            <x v="250"/>
            <x v="255"/>
            <x v="256"/>
            <x v="257"/>
            <x v="258"/>
            <x v="259"/>
            <x v="260"/>
            <x v="261"/>
            <x v="262"/>
            <x v="264"/>
            <x v="266"/>
            <x v="267"/>
            <x v="268"/>
            <x v="269"/>
            <x v="271"/>
            <x v="274"/>
            <x v="278"/>
            <x v="280"/>
            <x v="281"/>
            <x v="283"/>
            <x v="284"/>
            <x v="285"/>
            <x v="286"/>
            <x v="288"/>
            <x v="299"/>
            <x v="300"/>
            <x v="301"/>
            <x v="303"/>
            <x v="307"/>
            <x v="309"/>
            <x v="312"/>
            <x v="315"/>
            <x v="319"/>
            <x v="320"/>
            <x v="324"/>
            <x v="325"/>
            <x v="334"/>
            <x v="336"/>
            <x v="341"/>
            <x v="345"/>
            <x v="346"/>
            <x v="351"/>
            <x v="353"/>
            <x v="355"/>
            <x v="359"/>
            <x v="360"/>
            <x v="361"/>
            <x v="362"/>
            <x v="365"/>
            <x v="366"/>
            <x v="368"/>
            <x v="369"/>
            <x v="371"/>
            <x v="374"/>
            <x v="376"/>
            <x v="378"/>
            <x v="380"/>
            <x v="381"/>
            <x v="383"/>
            <x v="385"/>
            <x v="386"/>
            <x v="387"/>
            <x v="389"/>
            <x v="390"/>
            <x v="391"/>
            <x v="397"/>
            <x v="398"/>
            <x v="400"/>
            <x v="404"/>
            <x v="406"/>
            <x v="408"/>
            <x v="412"/>
            <x v="415"/>
            <x v="420"/>
            <x v="421"/>
            <x v="422"/>
            <x v="425"/>
            <x v="428"/>
            <x v="429"/>
            <x v="431"/>
            <x v="432"/>
            <x v="433"/>
            <x v="437"/>
            <x v="439"/>
            <x v="440"/>
            <x v="441"/>
            <x v="442"/>
            <x v="443"/>
            <x v="445"/>
            <x v="452"/>
            <x v="453"/>
            <x v="455"/>
            <x v="457"/>
            <x v="460"/>
            <x v="464"/>
            <x v="467"/>
            <x v="468"/>
            <x v="473"/>
            <x v="474"/>
            <x v="476"/>
            <x v="478"/>
            <x v="479"/>
            <x v="483"/>
            <x v="484"/>
            <x v="486"/>
            <x v="487"/>
            <x v="492"/>
            <x v="493"/>
            <x v="497"/>
            <x v="498"/>
            <x v="505"/>
            <x v="507"/>
            <x v="508"/>
            <x v="511"/>
            <x v="513"/>
            <x v="515"/>
            <x v="519"/>
            <x v="520"/>
            <x v="521"/>
            <x v="524"/>
            <x v="525"/>
            <x v="530"/>
            <x v="531"/>
            <x v="532"/>
            <x v="535"/>
            <x v="536"/>
            <x v="538"/>
            <x v="541"/>
            <x v="544"/>
            <x v="548"/>
            <x v="550"/>
            <x v="554"/>
            <x v="560"/>
            <x v="561"/>
            <x v="563"/>
            <x v="564"/>
            <x v="573"/>
            <x v="574"/>
            <x v="581"/>
            <x v="585"/>
            <x v="588"/>
            <x v="594"/>
            <x v="599"/>
            <x v="600"/>
            <x v="605"/>
            <x v="607"/>
            <x v="608"/>
            <x v="609"/>
            <x v="610"/>
            <x v="611"/>
            <x v="621"/>
            <x v="622"/>
            <x v="623"/>
            <x v="624"/>
            <x v="627"/>
            <x v="632"/>
            <x v="635"/>
            <x v="637"/>
            <x v="640"/>
            <x v="645"/>
            <x v="648"/>
            <x v="649"/>
            <x v="651"/>
            <x v="658"/>
            <x v="660"/>
            <x v="661"/>
            <x v="663"/>
            <x v="664"/>
            <x v="668"/>
            <x v="671"/>
            <x v="673"/>
            <x v="677"/>
            <x v="678"/>
            <x v="679"/>
            <x v="681"/>
            <x v="687"/>
            <x v="688"/>
            <x v="689"/>
            <x v="693"/>
            <x v="697"/>
            <x v="700"/>
            <x v="701"/>
            <x v="702"/>
            <x v="703"/>
            <x v="705"/>
            <x v="711"/>
            <x v="713"/>
            <x v="715"/>
            <x v="719"/>
            <x v="728"/>
            <x v="729"/>
            <x v="733"/>
            <x v="734"/>
            <x v="735"/>
            <x v="737"/>
            <x v="738"/>
            <x v="740"/>
            <x v="744"/>
            <x v="746"/>
            <x v="753"/>
            <x v="755"/>
            <x v="759"/>
            <x v="760"/>
            <x v="761"/>
            <x v="762"/>
            <x v="763"/>
            <x v="765"/>
            <x v="774"/>
            <x v="775"/>
            <x v="779"/>
            <x v="781"/>
            <x v="782"/>
            <x v="790"/>
            <x v="793"/>
            <x v="795"/>
            <x v="797"/>
            <x v="800"/>
            <x v="802"/>
            <x v="803"/>
            <x v="810"/>
            <x v="813"/>
            <x v="814"/>
            <x v="816"/>
            <x v="817"/>
            <x v="819"/>
            <x v="820"/>
            <x v="825"/>
            <x v="827"/>
            <x v="830"/>
            <x v="837"/>
            <x v="839"/>
            <x v="840"/>
            <x v="841"/>
            <x v="843"/>
            <x v="844"/>
            <x v="848"/>
            <x v="849"/>
            <x v="852"/>
            <x v="857"/>
            <x v="861"/>
            <x v="862"/>
            <x v="863"/>
            <x v="864"/>
            <x v="867"/>
            <x v="869"/>
            <x v="870"/>
            <x v="871"/>
            <x v="872"/>
            <x v="874"/>
            <x v="877"/>
            <x v="879"/>
            <x v="881"/>
            <x v="882"/>
            <x v="883"/>
            <x v="884"/>
            <x v="885"/>
            <x v="888"/>
            <x v="889"/>
            <x v="890"/>
            <x v="891"/>
            <x v="902"/>
            <x v="903"/>
            <x v="904"/>
            <x v="905"/>
            <x v="906"/>
            <x v="913"/>
            <x v="916"/>
            <x v="919"/>
            <x v="923"/>
            <x v="925"/>
            <x v="927"/>
            <x v="929"/>
            <x v="931"/>
            <x v="933"/>
            <x v="938"/>
            <x v="943"/>
            <x v="944"/>
            <x v="945"/>
            <x v="947"/>
            <x v="948"/>
            <x v="953"/>
            <x v="962"/>
            <x v="965"/>
            <x v="967"/>
            <x v="968"/>
            <x v="970"/>
            <x v="978"/>
            <x v="982"/>
            <x v="984"/>
            <x v="985"/>
            <x v="986"/>
            <x v="988"/>
            <x v="989"/>
            <x v="990"/>
            <x v="996"/>
            <x v="998"/>
            <x v="1000"/>
            <x v="1004"/>
            <x v="1005"/>
            <x v="1006"/>
            <x v="1008"/>
            <x v="1011"/>
            <x v="1013"/>
            <x v="1017"/>
            <x v="1022"/>
            <x v="1024"/>
            <x v="1029"/>
            <x v="1032"/>
            <x v="1033"/>
            <x v="1035"/>
            <x v="1036"/>
            <x v="1038"/>
            <x v="1039"/>
            <x v="1040"/>
            <x v="1042"/>
            <x v="1043"/>
            <x v="1044"/>
            <x v="1050"/>
            <x v="1051"/>
            <x v="1053"/>
            <x v="1055"/>
            <x v="1057"/>
            <x v="1060"/>
            <x v="1061"/>
            <x v="1064"/>
            <x v="1067"/>
            <x v="1069"/>
            <x v="1071"/>
            <x v="1072"/>
            <x v="1077"/>
            <x v="1078"/>
            <x v="1079"/>
            <x v="1081"/>
            <x v="1082"/>
            <x v="1088"/>
            <x v="1089"/>
            <x v="1093"/>
            <x v="1098"/>
            <x v="1099"/>
            <x v="1101"/>
            <x v="1104"/>
            <x v="1105"/>
            <x v="1108"/>
            <x v="1110"/>
            <x v="1111"/>
            <x v="1112"/>
            <x v="1115"/>
            <x v="1117"/>
            <x v="1118"/>
            <x v="1121"/>
            <x v="1122"/>
            <x v="1125"/>
            <x v="1126"/>
            <x v="1127"/>
            <x v="1129"/>
            <x v="1130"/>
            <x v="1132"/>
            <x v="1133"/>
            <x v="1137"/>
            <x v="1140"/>
            <x v="1141"/>
            <x v="1143"/>
            <x v="1145"/>
            <x v="1146"/>
            <x v="1149"/>
            <x v="1152"/>
            <x v="1155"/>
            <x v="1158"/>
            <x v="1159"/>
            <x v="1163"/>
            <x v="1164"/>
            <x v="1165"/>
            <x v="1169"/>
            <x v="1176"/>
            <x v="1178"/>
            <x v="1181"/>
            <x v="1187"/>
            <x v="1190"/>
            <x v="1191"/>
            <x v="1203"/>
            <x v="1204"/>
            <x v="1205"/>
            <x v="1208"/>
            <x v="1209"/>
            <x v="1210"/>
            <x v="1213"/>
            <x v="1217"/>
            <x v="1221"/>
            <x v="1223"/>
            <x v="1224"/>
            <x v="1228"/>
            <x v="1233"/>
            <x v="1234"/>
            <x v="1235"/>
            <x v="1236"/>
            <x v="1237"/>
            <x v="1238"/>
            <x v="1243"/>
            <x v="1247"/>
            <x v="1248"/>
            <x v="1253"/>
            <x v="1255"/>
            <x v="1256"/>
            <x v="1258"/>
            <x v="1261"/>
            <x v="1262"/>
            <x v="1263"/>
            <x v="1264"/>
            <x v="1267"/>
            <x v="1269"/>
            <x v="1270"/>
            <x v="1276"/>
            <x v="1277"/>
            <x v="1278"/>
            <x v="1279"/>
            <x v="1280"/>
            <x v="1286"/>
            <x v="1290"/>
            <x v="1291"/>
            <x v="1295"/>
            <x v="1296"/>
            <x v="1298"/>
            <x v="1300"/>
            <x v="1301"/>
            <x v="1303"/>
            <x v="1304"/>
            <x v="1305"/>
            <x v="1308"/>
            <x v="1318"/>
            <x v="1319"/>
            <x v="1321"/>
            <x v="1323"/>
            <x v="1324"/>
            <x v="1326"/>
            <x v="1327"/>
            <x v="1328"/>
            <x v="1330"/>
            <x v="1331"/>
            <x v="1333"/>
            <x v="1334"/>
            <x v="1336"/>
            <x v="1337"/>
            <x v="1343"/>
            <x v="1351"/>
            <x v="1354"/>
            <x v="1355"/>
            <x v="1358"/>
            <x v="1361"/>
            <x v="1363"/>
            <x v="1364"/>
            <x v="1365"/>
            <x v="1368"/>
            <x v="1369"/>
            <x v="1372"/>
            <x v="1373"/>
            <x v="1377"/>
            <x v="1387"/>
            <x v="1404"/>
            <x v="1405"/>
            <x v="1407"/>
            <x v="1409"/>
            <x v="1411"/>
            <x v="1412"/>
            <x v="1414"/>
            <x v="1419"/>
            <x v="1420"/>
            <x v="1421"/>
            <x v="1426"/>
            <x v="1428"/>
            <x v="1435"/>
            <x v="1436"/>
            <x v="1441"/>
            <x v="1446"/>
            <x v="1447"/>
            <x v="1449"/>
            <x v="1450"/>
            <x v="1455"/>
            <x v="1457"/>
            <x v="1458"/>
            <x v="1459"/>
            <x v="1461"/>
            <x v="1464"/>
            <x v="1467"/>
            <x v="1474"/>
            <x v="1476"/>
            <x v="1479"/>
            <x v="1481"/>
            <x v="1495"/>
            <x v="1496"/>
            <x v="1497"/>
            <x v="1498"/>
            <x v="1502"/>
            <x v="1507"/>
            <x v="1510"/>
            <x v="1512"/>
            <x v="1513"/>
            <x v="1516"/>
            <x v="1519"/>
            <x v="1522"/>
            <x v="1528"/>
            <x v="1531"/>
            <x v="1535"/>
            <x v="1539"/>
            <x v="1544"/>
            <x v="1545"/>
            <x v="1546"/>
            <x v="1548"/>
            <x v="1549"/>
            <x v="1555"/>
            <x v="1558"/>
            <x v="1561"/>
            <x v="1563"/>
            <x v="1564"/>
            <x v="1568"/>
            <x v="1571"/>
            <x v="1572"/>
            <x v="1573"/>
            <x v="1576"/>
            <x v="1580"/>
            <x v="1581"/>
            <x v="1583"/>
            <x v="1586"/>
            <x v="1592"/>
            <x v="1597"/>
            <x v="1601"/>
            <x v="1604"/>
            <x v="1608"/>
            <x v="1609"/>
            <x v="1610"/>
            <x v="1612"/>
            <x v="1615"/>
            <x v="1616"/>
            <x v="1622"/>
            <x v="1626"/>
            <x v="1627"/>
            <x v="1628"/>
            <x v="1632"/>
            <x v="1633"/>
            <x v="1634"/>
            <x v="1639"/>
            <x v="1641"/>
            <x v="1644"/>
            <x v="1652"/>
            <x v="1653"/>
            <x v="1654"/>
            <x v="1655"/>
            <x v="1658"/>
            <x v="1661"/>
            <x v="1663"/>
            <x v="1664"/>
            <x v="1672"/>
            <x v="1674"/>
            <x v="1675"/>
            <x v="1679"/>
            <x v="1680"/>
            <x v="1681"/>
            <x v="1682"/>
            <x v="1684"/>
            <x v="1687"/>
            <x v="1689"/>
            <x v="1697"/>
            <x v="1699"/>
            <x v="1705"/>
            <x v="1713"/>
            <x v="1714"/>
            <x v="1716"/>
            <x v="1719"/>
            <x v="1720"/>
            <x v="1721"/>
            <x v="1722"/>
            <x v="1723"/>
            <x v="1729"/>
            <x v="1730"/>
            <x v="1733"/>
            <x v="1734"/>
            <x v="1736"/>
            <x v="1737"/>
            <x v="1739"/>
            <x v="1741"/>
            <x v="1743"/>
            <x v="1744"/>
            <x v="1745"/>
            <x v="1750"/>
            <x v="1757"/>
            <x v="1759"/>
            <x v="1763"/>
            <x v="1765"/>
            <x v="1768"/>
            <x v="1773"/>
            <x v="1774"/>
            <x v="1775"/>
            <x v="1776"/>
            <x v="1779"/>
            <x v="1782"/>
            <x v="1783"/>
            <x v="1785"/>
            <x v="1786"/>
            <x v="1787"/>
            <x v="1788"/>
            <x v="1790"/>
            <x v="1791"/>
            <x v="1794"/>
            <x v="1797"/>
            <x v="1798"/>
            <x v="1799"/>
            <x v="1800"/>
            <x v="1801"/>
            <x v="1803"/>
            <x v="1805"/>
            <x v="1806"/>
            <x v="1809"/>
            <x v="1811"/>
            <x v="1812"/>
            <x v="1818"/>
            <x v="1820"/>
            <x v="1821"/>
            <x v="1824"/>
            <x v="1825"/>
            <x v="1826"/>
            <x v="1827"/>
            <x v="1830"/>
            <x v="1842"/>
            <x v="1845"/>
            <x v="1850"/>
            <x v="1853"/>
            <x v="1856"/>
            <x v="1859"/>
            <x v="1861"/>
            <x v="1865"/>
            <x v="1867"/>
            <x v="1872"/>
            <x v="1873"/>
            <x v="1879"/>
            <x v="1882"/>
            <x v="1884"/>
            <x v="1885"/>
            <x v="1886"/>
            <x v="1889"/>
            <x v="1890"/>
            <x v="1895"/>
            <x v="1896"/>
            <x v="1900"/>
            <x v="1902"/>
            <x v="1905"/>
            <x v="1906"/>
            <x v="1907"/>
            <x v="1908"/>
            <x v="1910"/>
            <x v="1917"/>
            <x v="1918"/>
            <x v="1925"/>
            <x v="1930"/>
            <x v="1934"/>
            <x v="1940"/>
            <x v="1947"/>
            <x v="1948"/>
            <x v="1949"/>
            <x v="1954"/>
            <x v="1955"/>
            <x v="1960"/>
            <x v="1966"/>
            <x v="1967"/>
            <x v="1968"/>
            <x v="1971"/>
            <x v="1973"/>
            <x v="1975"/>
            <x v="1981"/>
            <x v="1987"/>
            <x v="1990"/>
            <x v="1992"/>
            <x v="1994"/>
            <x v="1996"/>
            <x v="1997"/>
            <x v="2000"/>
            <x v="2001"/>
            <x v="2002"/>
            <x v="2003"/>
            <x v="2005"/>
            <x v="2009"/>
            <x v="2011"/>
            <x v="2014"/>
            <x v="2015"/>
            <x v="2016"/>
            <x v="2017"/>
            <x v="2020"/>
            <x v="2021"/>
            <x v="2022"/>
            <x v="2024"/>
            <x v="2030"/>
            <x v="2040"/>
            <x v="2041"/>
            <x v="2048"/>
            <x v="2051"/>
            <x v="2052"/>
            <x v="2053"/>
            <x v="2054"/>
            <x v="2055"/>
            <x v="2056"/>
            <x v="2061"/>
            <x v="2065"/>
            <x v="2066"/>
            <x v="2072"/>
            <x v="2076"/>
            <x v="2082"/>
            <x v="2085"/>
            <x v="2086"/>
            <x v="2089"/>
            <x v="2090"/>
            <x v="2091"/>
            <x v="2092"/>
            <x v="2093"/>
            <x v="2100"/>
            <x v="2103"/>
            <x v="2104"/>
            <x v="2105"/>
            <x v="2108"/>
            <x v="2109"/>
            <x v="2110"/>
            <x v="2111"/>
            <x v="2112"/>
            <x v="2117"/>
            <x v="2120"/>
            <x v="2123"/>
            <x v="2126"/>
            <x v="2127"/>
            <x v="2128"/>
            <x v="2129"/>
            <x v="2134"/>
            <x v="2136"/>
            <x v="2138"/>
            <x v="2140"/>
            <x v="2142"/>
            <x v="2143"/>
            <x v="2144"/>
            <x v="2145"/>
            <x v="2146"/>
            <x v="2147"/>
            <x v="2149"/>
            <x v="2152"/>
            <x v="2153"/>
            <x v="2157"/>
            <x v="2159"/>
            <x v="2161"/>
            <x v="2162"/>
            <x v="2164"/>
            <x v="2166"/>
            <x v="2168"/>
            <x v="2169"/>
            <x v="2171"/>
            <x v="2172"/>
            <x v="2180"/>
            <x v="2184"/>
            <x v="2185"/>
            <x v="2186"/>
            <x v="2192"/>
            <x v="2193"/>
            <x v="2195"/>
            <x v="2197"/>
            <x v="2199"/>
            <x v="2200"/>
            <x v="2201"/>
            <x v="2203"/>
            <x v="2208"/>
            <x v="2211"/>
            <x v="2212"/>
            <x v="2213"/>
            <x v="2214"/>
            <x v="2218"/>
            <x v="2219"/>
            <x v="2221"/>
            <x v="2226"/>
            <x v="2229"/>
            <x v="2231"/>
            <x v="2233"/>
            <x v="2235"/>
            <x v="2237"/>
            <x v="2238"/>
            <x v="2241"/>
            <x v="2246"/>
            <x v="2248"/>
            <x v="2249"/>
            <x v="2253"/>
            <x v="2258"/>
            <x v="2259"/>
            <x v="2264"/>
            <x v="2265"/>
            <x v="2269"/>
            <x v="2272"/>
            <x v="2276"/>
            <x v="2277"/>
            <x v="2279"/>
            <x v="2280"/>
            <x v="2282"/>
            <x v="2284"/>
            <x v="2286"/>
            <x v="2289"/>
            <x v="2293"/>
            <x v="2295"/>
            <x v="2297"/>
            <x v="2305"/>
            <x v="2306"/>
            <x v="2307"/>
            <x v="2308"/>
            <x v="2310"/>
            <x v="2313"/>
            <x v="2316"/>
            <x v="2321"/>
            <x v="2324"/>
            <x v="2325"/>
            <x v="2328"/>
            <x v="2330"/>
            <x v="2331"/>
            <x v="2334"/>
            <x v="2336"/>
            <x v="2337"/>
            <x v="2338"/>
            <x v="2342"/>
            <x v="2343"/>
            <x v="2345"/>
            <x v="2346"/>
            <x v="2347"/>
            <x v="2349"/>
            <x v="2352"/>
            <x v="2353"/>
            <x v="2355"/>
            <x v="2362"/>
            <x v="2363"/>
            <x v="2368"/>
            <x v="2370"/>
            <x v="2371"/>
            <x v="2372"/>
            <x v="2375"/>
            <x v="2377"/>
            <x v="2384"/>
            <x v="2387"/>
            <x v="2390"/>
            <x v="2391"/>
            <x v="2393"/>
            <x v="2394"/>
            <x v="2395"/>
            <x v="2396"/>
            <x v="2399"/>
            <x v="2402"/>
            <x v="2406"/>
            <x v="2409"/>
            <x v="2411"/>
            <x v="2414"/>
            <x v="2416"/>
            <x v="2420"/>
            <x v="2421"/>
            <x v="2431"/>
            <x v="2432"/>
            <x v="2433"/>
            <x v="2434"/>
            <x v="2437"/>
            <x v="2439"/>
            <x v="2444"/>
            <x v="2447"/>
            <x v="2448"/>
            <x v="2452"/>
            <x v="2454"/>
            <x v="2455"/>
            <x v="2457"/>
            <x v="2463"/>
            <x v="2464"/>
            <x v="2465"/>
            <x v="2468"/>
            <x v="2469"/>
            <x v="2475"/>
            <x v="2477"/>
            <x v="2478"/>
            <x v="2480"/>
            <x v="2481"/>
            <x v="2484"/>
            <x v="2485"/>
            <x v="2486"/>
            <x v="2487"/>
            <x v="2489"/>
            <x v="2490"/>
            <x v="2491"/>
            <x v="2493"/>
            <x v="2497"/>
            <x v="2498"/>
            <x v="2499"/>
            <x v="2500"/>
            <x v="2502"/>
            <x v="2503"/>
            <x v="2509"/>
            <x v="2511"/>
            <x v="2514"/>
            <x v="2518"/>
            <x v="2521"/>
            <x v="2523"/>
            <x v="2524"/>
            <x v="2530"/>
            <x v="2535"/>
            <x v="2537"/>
            <x v="2540"/>
            <x v="2543"/>
            <x v="2544"/>
            <x v="2546"/>
            <x v="2549"/>
            <x v="2550"/>
            <x v="2554"/>
            <x v="2555"/>
            <x v="2557"/>
            <x v="2561"/>
            <x v="2563"/>
            <x v="2565"/>
            <x v="2567"/>
            <x v="2571"/>
            <x v="2572"/>
            <x v="2573"/>
            <x v="2574"/>
            <x v="2578"/>
            <x v="2579"/>
            <x v="2583"/>
            <x v="2586"/>
            <x v="2587"/>
            <x v="2591"/>
            <x v="2596"/>
            <x v="2598"/>
            <x v="2600"/>
            <x v="2604"/>
            <x v="2606"/>
            <x v="2607"/>
            <x v="2610"/>
            <x v="2615"/>
            <x v="2638"/>
            <x v="2645"/>
            <x v="2646"/>
            <x v="2647"/>
            <x v="2648"/>
            <x v="2650"/>
            <x v="2651"/>
            <x v="2652"/>
            <x v="2653"/>
            <x v="2655"/>
            <x v="2657"/>
            <x v="2659"/>
            <x v="2662"/>
            <x v="2664"/>
            <x v="2666"/>
            <x v="2668"/>
            <x v="2670"/>
            <x v="2671"/>
            <x v="2672"/>
            <x v="2673"/>
            <x v="2677"/>
            <x v="2678"/>
            <x v="2680"/>
            <x v="2681"/>
            <x v="2684"/>
            <x v="2687"/>
            <x v="2694"/>
            <x v="2695"/>
            <x v="2696"/>
            <x v="2697"/>
            <x v="2702"/>
            <x v="2703"/>
            <x v="2706"/>
            <x v="2708"/>
            <x v="2709"/>
            <x v="2713"/>
            <x v="2715"/>
            <x v="2718"/>
            <x v="2719"/>
            <x v="2722"/>
            <x v="2723"/>
            <x v="2725"/>
            <x v="2727"/>
          </reference>
        </references>
      </pivotArea>
    </format>
    <format dxfId="250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18"/>
            <x v="25"/>
            <x v="33"/>
            <x v="35"/>
            <x v="36"/>
            <x v="37"/>
            <x v="38"/>
            <x v="40"/>
            <x v="43"/>
            <x v="44"/>
            <x v="50"/>
            <x v="55"/>
            <x v="57"/>
            <x v="59"/>
            <x v="60"/>
            <x v="61"/>
            <x v="66"/>
            <x v="67"/>
            <x v="69"/>
            <x v="71"/>
            <x v="72"/>
            <x v="73"/>
            <x v="76"/>
            <x v="77"/>
            <x v="78"/>
            <x v="80"/>
            <x v="81"/>
            <x v="82"/>
            <x v="83"/>
            <x v="84"/>
            <x v="86"/>
            <x v="90"/>
            <x v="95"/>
            <x v="96"/>
            <x v="98"/>
            <x v="100"/>
            <x v="102"/>
            <x v="103"/>
            <x v="106"/>
            <x v="107"/>
            <x v="108"/>
            <x v="109"/>
            <x v="111"/>
            <x v="114"/>
          </reference>
        </references>
      </pivotArea>
    </format>
    <format dxfId="249">
      <pivotArea dataOnly="0" labelOnly="1" fieldPosition="0">
        <references count="1">
          <reference field="6" count="50">
            <x v="117"/>
            <x v="118"/>
            <x v="120"/>
            <x v="123"/>
            <x v="126"/>
            <x v="127"/>
            <x v="129"/>
            <x v="134"/>
            <x v="135"/>
            <x v="136"/>
            <x v="140"/>
            <x v="144"/>
            <x v="146"/>
            <x v="150"/>
            <x v="151"/>
            <x v="152"/>
            <x v="155"/>
            <x v="157"/>
            <x v="159"/>
            <x v="162"/>
            <x v="163"/>
            <x v="165"/>
            <x v="166"/>
            <x v="168"/>
            <x v="172"/>
            <x v="173"/>
            <x v="174"/>
            <x v="176"/>
            <x v="177"/>
            <x v="180"/>
            <x v="182"/>
            <x v="183"/>
            <x v="184"/>
            <x v="186"/>
            <x v="187"/>
            <x v="190"/>
            <x v="193"/>
            <x v="203"/>
            <x v="211"/>
            <x v="213"/>
            <x v="214"/>
            <x v="215"/>
            <x v="220"/>
            <x v="221"/>
            <x v="230"/>
            <x v="237"/>
            <x v="242"/>
            <x v="244"/>
            <x v="248"/>
            <x v="250"/>
          </reference>
        </references>
      </pivotArea>
    </format>
    <format dxfId="248">
      <pivotArea dataOnly="0" labelOnly="1" fieldPosition="0">
        <references count="1">
          <reference field="6" count="50">
            <x v="255"/>
            <x v="256"/>
            <x v="257"/>
            <x v="258"/>
            <x v="259"/>
            <x v="260"/>
            <x v="261"/>
            <x v="262"/>
            <x v="264"/>
            <x v="266"/>
            <x v="267"/>
            <x v="268"/>
            <x v="269"/>
            <x v="271"/>
            <x v="274"/>
            <x v="278"/>
            <x v="280"/>
            <x v="281"/>
            <x v="283"/>
            <x v="284"/>
            <x v="285"/>
            <x v="286"/>
            <x v="288"/>
            <x v="299"/>
            <x v="300"/>
            <x v="301"/>
            <x v="303"/>
            <x v="307"/>
            <x v="309"/>
            <x v="312"/>
            <x v="315"/>
            <x v="319"/>
            <x v="320"/>
            <x v="324"/>
            <x v="325"/>
            <x v="334"/>
            <x v="336"/>
            <x v="341"/>
            <x v="345"/>
            <x v="346"/>
            <x v="351"/>
            <x v="353"/>
            <x v="355"/>
            <x v="359"/>
            <x v="360"/>
            <x v="361"/>
            <x v="362"/>
            <x v="365"/>
            <x v="366"/>
            <x v="368"/>
          </reference>
        </references>
      </pivotArea>
    </format>
    <format dxfId="247">
      <pivotArea dataOnly="0" labelOnly="1" fieldPosition="0">
        <references count="1">
          <reference field="6" count="50">
            <x v="369"/>
            <x v="371"/>
            <x v="374"/>
            <x v="376"/>
            <x v="378"/>
            <x v="380"/>
            <x v="381"/>
            <x v="383"/>
            <x v="385"/>
            <x v="386"/>
            <x v="387"/>
            <x v="389"/>
            <x v="390"/>
            <x v="391"/>
            <x v="397"/>
            <x v="398"/>
            <x v="400"/>
            <x v="404"/>
            <x v="406"/>
            <x v="408"/>
            <x v="412"/>
            <x v="415"/>
            <x v="420"/>
            <x v="421"/>
            <x v="422"/>
            <x v="425"/>
            <x v="428"/>
            <x v="429"/>
            <x v="431"/>
            <x v="432"/>
            <x v="433"/>
            <x v="437"/>
            <x v="439"/>
            <x v="440"/>
            <x v="441"/>
            <x v="442"/>
            <x v="443"/>
            <x v="445"/>
            <x v="452"/>
            <x v="453"/>
            <x v="455"/>
            <x v="457"/>
            <x v="460"/>
            <x v="464"/>
            <x v="467"/>
            <x v="468"/>
            <x v="473"/>
            <x v="474"/>
            <x v="476"/>
            <x v="478"/>
          </reference>
        </references>
      </pivotArea>
    </format>
    <format dxfId="246">
      <pivotArea dataOnly="0" labelOnly="1" fieldPosition="0">
        <references count="1">
          <reference field="6" count="50">
            <x v="479"/>
            <x v="483"/>
            <x v="484"/>
            <x v="486"/>
            <x v="487"/>
            <x v="492"/>
            <x v="493"/>
            <x v="497"/>
            <x v="498"/>
            <x v="505"/>
            <x v="507"/>
            <x v="508"/>
            <x v="511"/>
            <x v="513"/>
            <x v="515"/>
            <x v="519"/>
            <x v="520"/>
            <x v="521"/>
            <x v="524"/>
            <x v="525"/>
            <x v="530"/>
            <x v="531"/>
            <x v="532"/>
            <x v="535"/>
            <x v="536"/>
            <x v="538"/>
            <x v="541"/>
            <x v="544"/>
            <x v="548"/>
            <x v="550"/>
            <x v="554"/>
            <x v="560"/>
            <x v="561"/>
            <x v="563"/>
            <x v="564"/>
            <x v="573"/>
            <x v="574"/>
            <x v="581"/>
            <x v="585"/>
            <x v="588"/>
            <x v="594"/>
            <x v="599"/>
            <x v="600"/>
            <x v="605"/>
            <x v="607"/>
            <x v="608"/>
            <x v="609"/>
            <x v="610"/>
            <x v="611"/>
            <x v="621"/>
          </reference>
        </references>
      </pivotArea>
    </format>
    <format dxfId="245">
      <pivotArea dataOnly="0" labelOnly="1" fieldPosition="0">
        <references count="1">
          <reference field="6" count="50">
            <x v="622"/>
            <x v="623"/>
            <x v="624"/>
            <x v="627"/>
            <x v="632"/>
            <x v="635"/>
            <x v="637"/>
            <x v="640"/>
            <x v="645"/>
            <x v="648"/>
            <x v="649"/>
            <x v="651"/>
            <x v="658"/>
            <x v="660"/>
            <x v="661"/>
            <x v="663"/>
            <x v="664"/>
            <x v="668"/>
            <x v="671"/>
            <x v="673"/>
            <x v="677"/>
            <x v="678"/>
            <x v="679"/>
            <x v="681"/>
            <x v="687"/>
            <x v="688"/>
            <x v="689"/>
            <x v="693"/>
            <x v="697"/>
            <x v="700"/>
            <x v="701"/>
            <x v="702"/>
            <x v="703"/>
            <x v="705"/>
            <x v="711"/>
            <x v="713"/>
            <x v="715"/>
            <x v="719"/>
            <x v="728"/>
            <x v="729"/>
            <x v="733"/>
            <x v="734"/>
            <x v="735"/>
            <x v="737"/>
            <x v="738"/>
            <x v="740"/>
            <x v="744"/>
            <x v="746"/>
            <x v="753"/>
            <x v="755"/>
          </reference>
        </references>
      </pivotArea>
    </format>
    <format dxfId="244">
      <pivotArea dataOnly="0" labelOnly="1" fieldPosition="0">
        <references count="1">
          <reference field="6" count="50">
            <x v="759"/>
            <x v="760"/>
            <x v="761"/>
            <x v="762"/>
            <x v="763"/>
            <x v="765"/>
            <x v="774"/>
            <x v="775"/>
            <x v="779"/>
            <x v="781"/>
            <x v="782"/>
            <x v="790"/>
            <x v="793"/>
            <x v="795"/>
            <x v="797"/>
            <x v="800"/>
            <x v="802"/>
            <x v="803"/>
            <x v="810"/>
            <x v="813"/>
            <x v="814"/>
            <x v="816"/>
            <x v="817"/>
            <x v="819"/>
            <x v="820"/>
            <x v="825"/>
            <x v="827"/>
            <x v="830"/>
            <x v="837"/>
            <x v="839"/>
            <x v="840"/>
            <x v="841"/>
            <x v="843"/>
            <x v="844"/>
            <x v="848"/>
            <x v="849"/>
            <x v="852"/>
            <x v="857"/>
            <x v="861"/>
            <x v="862"/>
            <x v="863"/>
            <x v="864"/>
            <x v="867"/>
            <x v="869"/>
            <x v="870"/>
            <x v="871"/>
            <x v="872"/>
            <x v="874"/>
            <x v="877"/>
            <x v="879"/>
          </reference>
        </references>
      </pivotArea>
    </format>
    <format dxfId="243">
      <pivotArea dataOnly="0" labelOnly="1" fieldPosition="0">
        <references count="1">
          <reference field="6" count="50">
            <x v="881"/>
            <x v="882"/>
            <x v="883"/>
            <x v="884"/>
            <x v="885"/>
            <x v="888"/>
            <x v="889"/>
            <x v="890"/>
            <x v="891"/>
            <x v="902"/>
            <x v="903"/>
            <x v="904"/>
            <x v="905"/>
            <x v="906"/>
            <x v="913"/>
            <x v="916"/>
            <x v="919"/>
            <x v="923"/>
            <x v="925"/>
            <x v="927"/>
            <x v="929"/>
            <x v="931"/>
            <x v="933"/>
            <x v="938"/>
            <x v="943"/>
            <x v="944"/>
            <x v="945"/>
            <x v="947"/>
            <x v="948"/>
            <x v="953"/>
            <x v="962"/>
            <x v="965"/>
            <x v="967"/>
            <x v="968"/>
            <x v="970"/>
            <x v="978"/>
            <x v="982"/>
            <x v="984"/>
            <x v="985"/>
            <x v="986"/>
            <x v="988"/>
            <x v="989"/>
            <x v="990"/>
            <x v="996"/>
            <x v="998"/>
            <x v="1000"/>
            <x v="1004"/>
            <x v="1005"/>
            <x v="1006"/>
            <x v="1008"/>
          </reference>
        </references>
      </pivotArea>
    </format>
    <format dxfId="242">
      <pivotArea dataOnly="0" labelOnly="1" fieldPosition="0">
        <references count="1">
          <reference field="6" count="50">
            <x v="1011"/>
            <x v="1013"/>
            <x v="1017"/>
            <x v="1022"/>
            <x v="1024"/>
            <x v="1029"/>
            <x v="1032"/>
            <x v="1033"/>
            <x v="1035"/>
            <x v="1036"/>
            <x v="1038"/>
            <x v="1039"/>
            <x v="1040"/>
            <x v="1042"/>
            <x v="1043"/>
            <x v="1044"/>
            <x v="1050"/>
            <x v="1051"/>
            <x v="1053"/>
            <x v="1055"/>
            <x v="1057"/>
            <x v="1060"/>
            <x v="1061"/>
            <x v="1064"/>
            <x v="1067"/>
            <x v="1069"/>
            <x v="1071"/>
            <x v="1072"/>
            <x v="1077"/>
            <x v="1078"/>
            <x v="1079"/>
            <x v="1081"/>
            <x v="1082"/>
            <x v="1088"/>
            <x v="1089"/>
            <x v="1093"/>
            <x v="1098"/>
            <x v="1099"/>
            <x v="1101"/>
            <x v="1104"/>
            <x v="1105"/>
            <x v="1108"/>
            <x v="1110"/>
            <x v="1111"/>
            <x v="1112"/>
            <x v="1115"/>
            <x v="1117"/>
            <x v="1118"/>
            <x v="1121"/>
            <x v="1122"/>
          </reference>
        </references>
      </pivotArea>
    </format>
    <format dxfId="241">
      <pivotArea dataOnly="0" labelOnly="1" fieldPosition="0">
        <references count="1">
          <reference field="6" count="50">
            <x v="1125"/>
            <x v="1126"/>
            <x v="1127"/>
            <x v="1129"/>
            <x v="1130"/>
            <x v="1132"/>
            <x v="1133"/>
            <x v="1137"/>
            <x v="1140"/>
            <x v="1141"/>
            <x v="1143"/>
            <x v="1145"/>
            <x v="1146"/>
            <x v="1149"/>
            <x v="1152"/>
            <x v="1155"/>
            <x v="1158"/>
            <x v="1159"/>
            <x v="1163"/>
            <x v="1164"/>
            <x v="1165"/>
            <x v="1169"/>
            <x v="1176"/>
            <x v="1178"/>
            <x v="1181"/>
            <x v="1187"/>
            <x v="1190"/>
            <x v="1191"/>
            <x v="1203"/>
            <x v="1204"/>
            <x v="1205"/>
            <x v="1208"/>
            <x v="1209"/>
            <x v="1210"/>
            <x v="1213"/>
            <x v="1217"/>
            <x v="1221"/>
            <x v="1223"/>
            <x v="1224"/>
            <x v="1228"/>
            <x v="1233"/>
            <x v="1234"/>
            <x v="1235"/>
            <x v="1236"/>
            <x v="1237"/>
            <x v="1238"/>
            <x v="1243"/>
            <x v="1247"/>
            <x v="1248"/>
            <x v="1253"/>
          </reference>
        </references>
      </pivotArea>
    </format>
    <format dxfId="240">
      <pivotArea dataOnly="0" labelOnly="1" fieldPosition="0">
        <references count="1">
          <reference field="6" count="50">
            <x v="1255"/>
            <x v="1256"/>
            <x v="1258"/>
            <x v="1261"/>
            <x v="1262"/>
            <x v="1263"/>
            <x v="1264"/>
            <x v="1267"/>
            <x v="1269"/>
            <x v="1270"/>
            <x v="1276"/>
            <x v="1277"/>
            <x v="1278"/>
            <x v="1279"/>
            <x v="1280"/>
            <x v="1286"/>
            <x v="1290"/>
            <x v="1291"/>
            <x v="1295"/>
            <x v="1296"/>
            <x v="1298"/>
            <x v="1300"/>
            <x v="1301"/>
            <x v="1303"/>
            <x v="1304"/>
            <x v="1305"/>
            <x v="1308"/>
            <x v="1318"/>
            <x v="1319"/>
            <x v="1321"/>
            <x v="1323"/>
            <x v="1324"/>
            <x v="1326"/>
            <x v="1327"/>
            <x v="1328"/>
            <x v="1330"/>
            <x v="1331"/>
            <x v="1333"/>
            <x v="1334"/>
            <x v="1336"/>
            <x v="1337"/>
            <x v="1343"/>
            <x v="1351"/>
            <x v="1354"/>
            <x v="1355"/>
            <x v="1358"/>
            <x v="1361"/>
            <x v="1363"/>
            <x v="1364"/>
            <x v="1365"/>
          </reference>
        </references>
      </pivotArea>
    </format>
    <format dxfId="239">
      <pivotArea dataOnly="0" labelOnly="1" fieldPosition="0">
        <references count="1">
          <reference field="6" count="50">
            <x v="1368"/>
            <x v="1369"/>
            <x v="1372"/>
            <x v="1373"/>
            <x v="1377"/>
            <x v="1387"/>
            <x v="1404"/>
            <x v="1405"/>
            <x v="1407"/>
            <x v="1409"/>
            <x v="1411"/>
            <x v="1412"/>
            <x v="1414"/>
            <x v="1419"/>
            <x v="1420"/>
            <x v="1421"/>
            <x v="1426"/>
            <x v="1428"/>
            <x v="1435"/>
            <x v="1436"/>
            <x v="1441"/>
            <x v="1446"/>
            <x v="1447"/>
            <x v="1449"/>
            <x v="1450"/>
            <x v="1455"/>
            <x v="1457"/>
            <x v="1458"/>
            <x v="1459"/>
            <x v="1461"/>
            <x v="1464"/>
            <x v="1467"/>
            <x v="1474"/>
            <x v="1476"/>
            <x v="1479"/>
            <x v="1481"/>
            <x v="1495"/>
            <x v="1496"/>
            <x v="1497"/>
            <x v="1498"/>
            <x v="1502"/>
            <x v="1507"/>
            <x v="1510"/>
            <x v="1512"/>
            <x v="1513"/>
            <x v="1516"/>
            <x v="1519"/>
            <x v="1522"/>
            <x v="1528"/>
            <x v="1531"/>
          </reference>
        </references>
      </pivotArea>
    </format>
    <format dxfId="238">
      <pivotArea dataOnly="0" labelOnly="1" fieldPosition="0">
        <references count="1">
          <reference field="6" count="50">
            <x v="1535"/>
            <x v="1539"/>
            <x v="1544"/>
            <x v="1545"/>
            <x v="1546"/>
            <x v="1548"/>
            <x v="1549"/>
            <x v="1555"/>
            <x v="1558"/>
            <x v="1561"/>
            <x v="1563"/>
            <x v="1564"/>
            <x v="1568"/>
            <x v="1571"/>
            <x v="1572"/>
            <x v="1573"/>
            <x v="1576"/>
            <x v="1580"/>
            <x v="1581"/>
            <x v="1583"/>
            <x v="1586"/>
            <x v="1592"/>
            <x v="1597"/>
            <x v="1601"/>
            <x v="1604"/>
            <x v="1608"/>
            <x v="1609"/>
            <x v="1610"/>
            <x v="1612"/>
            <x v="1615"/>
            <x v="1616"/>
            <x v="1622"/>
            <x v="1626"/>
            <x v="1627"/>
            <x v="1628"/>
            <x v="1632"/>
            <x v="1633"/>
            <x v="1634"/>
            <x v="1639"/>
            <x v="1641"/>
            <x v="1644"/>
            <x v="1652"/>
            <x v="1653"/>
            <x v="1654"/>
            <x v="1655"/>
            <x v="1658"/>
            <x v="1661"/>
            <x v="1663"/>
            <x v="1664"/>
            <x v="1672"/>
          </reference>
        </references>
      </pivotArea>
    </format>
    <format dxfId="237">
      <pivotArea dataOnly="0" labelOnly="1" fieldPosition="0">
        <references count="1">
          <reference field="6" count="50">
            <x v="1674"/>
            <x v="1675"/>
            <x v="1679"/>
            <x v="1680"/>
            <x v="1681"/>
            <x v="1682"/>
            <x v="1684"/>
            <x v="1687"/>
            <x v="1689"/>
            <x v="1697"/>
            <x v="1699"/>
            <x v="1705"/>
            <x v="1713"/>
            <x v="1714"/>
            <x v="1716"/>
            <x v="1719"/>
            <x v="1720"/>
            <x v="1721"/>
            <x v="1722"/>
            <x v="1723"/>
            <x v="1729"/>
            <x v="1730"/>
            <x v="1733"/>
            <x v="1734"/>
            <x v="1736"/>
            <x v="1737"/>
            <x v="1739"/>
            <x v="1741"/>
            <x v="1743"/>
            <x v="1744"/>
            <x v="1745"/>
            <x v="1750"/>
            <x v="1757"/>
            <x v="1759"/>
            <x v="1763"/>
            <x v="1765"/>
            <x v="1768"/>
            <x v="1773"/>
            <x v="1774"/>
            <x v="1775"/>
            <x v="1776"/>
            <x v="1779"/>
            <x v="1782"/>
            <x v="1783"/>
            <x v="1785"/>
            <x v="1786"/>
            <x v="1787"/>
            <x v="1788"/>
            <x v="1790"/>
            <x v="1791"/>
          </reference>
        </references>
      </pivotArea>
    </format>
    <format dxfId="236">
      <pivotArea dataOnly="0" labelOnly="1" fieldPosition="0">
        <references count="1">
          <reference field="6" count="50">
            <x v="1794"/>
            <x v="1797"/>
            <x v="1798"/>
            <x v="1799"/>
            <x v="1800"/>
            <x v="1801"/>
            <x v="1803"/>
            <x v="1805"/>
            <x v="1806"/>
            <x v="1809"/>
            <x v="1811"/>
            <x v="1812"/>
            <x v="1818"/>
            <x v="1820"/>
            <x v="1821"/>
            <x v="1824"/>
            <x v="1825"/>
            <x v="1826"/>
            <x v="1827"/>
            <x v="1830"/>
            <x v="1842"/>
            <x v="1845"/>
            <x v="1850"/>
            <x v="1853"/>
            <x v="1856"/>
            <x v="1859"/>
            <x v="1861"/>
            <x v="1865"/>
            <x v="1867"/>
            <x v="1872"/>
            <x v="1873"/>
            <x v="1879"/>
            <x v="1882"/>
            <x v="1884"/>
            <x v="1885"/>
            <x v="1886"/>
            <x v="1889"/>
            <x v="1890"/>
            <x v="1895"/>
            <x v="1896"/>
            <x v="1900"/>
            <x v="1902"/>
            <x v="1905"/>
            <x v="1906"/>
            <x v="1907"/>
            <x v="1908"/>
            <x v="1910"/>
            <x v="1917"/>
            <x v="1918"/>
            <x v="1925"/>
          </reference>
        </references>
      </pivotArea>
    </format>
    <format dxfId="235">
      <pivotArea dataOnly="0" labelOnly="1" fieldPosition="0">
        <references count="1">
          <reference field="6" count="50">
            <x v="1930"/>
            <x v="1934"/>
            <x v="1940"/>
            <x v="1947"/>
            <x v="1948"/>
            <x v="1949"/>
            <x v="1954"/>
            <x v="1955"/>
            <x v="1960"/>
            <x v="1966"/>
            <x v="1967"/>
            <x v="1968"/>
            <x v="1971"/>
            <x v="1973"/>
            <x v="1975"/>
            <x v="1981"/>
            <x v="1987"/>
            <x v="1990"/>
            <x v="1992"/>
            <x v="1994"/>
            <x v="1996"/>
            <x v="1997"/>
            <x v="2000"/>
            <x v="2001"/>
            <x v="2002"/>
            <x v="2003"/>
            <x v="2005"/>
            <x v="2009"/>
            <x v="2011"/>
            <x v="2014"/>
            <x v="2015"/>
            <x v="2016"/>
            <x v="2017"/>
            <x v="2020"/>
            <x v="2021"/>
            <x v="2022"/>
            <x v="2024"/>
            <x v="2030"/>
            <x v="2040"/>
            <x v="2041"/>
            <x v="2048"/>
            <x v="2051"/>
            <x v="2052"/>
            <x v="2053"/>
            <x v="2054"/>
            <x v="2055"/>
            <x v="2056"/>
            <x v="2061"/>
            <x v="2065"/>
            <x v="2066"/>
          </reference>
        </references>
      </pivotArea>
    </format>
    <format dxfId="234">
      <pivotArea dataOnly="0" labelOnly="1" fieldPosition="0">
        <references count="1">
          <reference field="6" count="50">
            <x v="2072"/>
            <x v="2076"/>
            <x v="2082"/>
            <x v="2085"/>
            <x v="2086"/>
            <x v="2089"/>
            <x v="2090"/>
            <x v="2091"/>
            <x v="2092"/>
            <x v="2093"/>
            <x v="2100"/>
            <x v="2103"/>
            <x v="2104"/>
            <x v="2105"/>
            <x v="2108"/>
            <x v="2109"/>
            <x v="2110"/>
            <x v="2111"/>
            <x v="2112"/>
            <x v="2117"/>
            <x v="2120"/>
            <x v="2123"/>
            <x v="2126"/>
            <x v="2127"/>
            <x v="2128"/>
            <x v="2129"/>
            <x v="2134"/>
            <x v="2136"/>
            <x v="2138"/>
            <x v="2140"/>
            <x v="2142"/>
            <x v="2143"/>
            <x v="2144"/>
            <x v="2145"/>
            <x v="2146"/>
            <x v="2147"/>
            <x v="2149"/>
            <x v="2152"/>
            <x v="2153"/>
            <x v="2157"/>
            <x v="2159"/>
            <x v="2161"/>
            <x v="2162"/>
            <x v="2164"/>
            <x v="2166"/>
            <x v="2168"/>
            <x v="2169"/>
            <x v="2171"/>
            <x v="2172"/>
            <x v="2180"/>
          </reference>
        </references>
      </pivotArea>
    </format>
    <format dxfId="233">
      <pivotArea dataOnly="0" labelOnly="1" fieldPosition="0">
        <references count="1">
          <reference field="6" count="50">
            <x v="2184"/>
            <x v="2185"/>
            <x v="2186"/>
            <x v="2192"/>
            <x v="2193"/>
            <x v="2195"/>
            <x v="2197"/>
            <x v="2199"/>
            <x v="2200"/>
            <x v="2201"/>
            <x v="2203"/>
            <x v="2208"/>
            <x v="2211"/>
            <x v="2212"/>
            <x v="2213"/>
            <x v="2214"/>
            <x v="2218"/>
            <x v="2219"/>
            <x v="2221"/>
            <x v="2226"/>
            <x v="2229"/>
            <x v="2231"/>
            <x v="2233"/>
            <x v="2235"/>
            <x v="2237"/>
            <x v="2238"/>
            <x v="2241"/>
            <x v="2246"/>
            <x v="2248"/>
            <x v="2249"/>
            <x v="2253"/>
            <x v="2258"/>
            <x v="2259"/>
            <x v="2264"/>
            <x v="2265"/>
            <x v="2269"/>
            <x v="2272"/>
            <x v="2276"/>
            <x v="2277"/>
            <x v="2279"/>
            <x v="2280"/>
            <x v="2282"/>
            <x v="2284"/>
            <x v="2286"/>
            <x v="2289"/>
            <x v="2293"/>
            <x v="2295"/>
            <x v="2297"/>
            <x v="2305"/>
            <x v="2306"/>
          </reference>
        </references>
      </pivotArea>
    </format>
    <format dxfId="232">
      <pivotArea dataOnly="0" labelOnly="1" fieldPosition="0">
        <references count="1">
          <reference field="6" count="50">
            <x v="2307"/>
            <x v="2308"/>
            <x v="2310"/>
            <x v="2313"/>
            <x v="2316"/>
            <x v="2321"/>
            <x v="2324"/>
            <x v="2325"/>
            <x v="2328"/>
            <x v="2330"/>
            <x v="2331"/>
            <x v="2334"/>
            <x v="2336"/>
            <x v="2337"/>
            <x v="2338"/>
            <x v="2342"/>
            <x v="2343"/>
            <x v="2345"/>
            <x v="2346"/>
            <x v="2347"/>
            <x v="2349"/>
            <x v="2352"/>
            <x v="2353"/>
            <x v="2355"/>
            <x v="2362"/>
            <x v="2363"/>
            <x v="2368"/>
            <x v="2370"/>
            <x v="2371"/>
            <x v="2372"/>
            <x v="2375"/>
            <x v="2377"/>
            <x v="2384"/>
            <x v="2387"/>
            <x v="2390"/>
            <x v="2391"/>
            <x v="2393"/>
            <x v="2394"/>
            <x v="2395"/>
            <x v="2396"/>
            <x v="2399"/>
            <x v="2402"/>
            <x v="2406"/>
            <x v="2409"/>
            <x v="2411"/>
            <x v="2414"/>
            <x v="2416"/>
            <x v="2420"/>
            <x v="2421"/>
            <x v="2431"/>
          </reference>
        </references>
      </pivotArea>
    </format>
    <format dxfId="231">
      <pivotArea dataOnly="0" labelOnly="1" fieldPosition="0">
        <references count="1">
          <reference field="6" count="50">
            <x v="2432"/>
            <x v="2433"/>
            <x v="2434"/>
            <x v="2437"/>
            <x v="2439"/>
            <x v="2444"/>
            <x v="2447"/>
            <x v="2448"/>
            <x v="2452"/>
            <x v="2454"/>
            <x v="2455"/>
            <x v="2457"/>
            <x v="2463"/>
            <x v="2464"/>
            <x v="2465"/>
            <x v="2468"/>
            <x v="2469"/>
            <x v="2475"/>
            <x v="2477"/>
            <x v="2478"/>
            <x v="2480"/>
            <x v="2481"/>
            <x v="2484"/>
            <x v="2485"/>
            <x v="2486"/>
            <x v="2487"/>
            <x v="2489"/>
            <x v="2490"/>
            <x v="2491"/>
            <x v="2493"/>
            <x v="2497"/>
            <x v="2498"/>
            <x v="2499"/>
            <x v="2500"/>
            <x v="2502"/>
            <x v="2503"/>
            <x v="2509"/>
            <x v="2511"/>
            <x v="2514"/>
            <x v="2518"/>
            <x v="2521"/>
            <x v="2523"/>
            <x v="2524"/>
            <x v="2530"/>
            <x v="2535"/>
            <x v="2537"/>
            <x v="2540"/>
            <x v="2543"/>
            <x v="2544"/>
            <x v="2546"/>
          </reference>
        </references>
      </pivotArea>
    </format>
    <format dxfId="230">
      <pivotArea dataOnly="0" labelOnly="1" fieldPosition="0">
        <references count="1">
          <reference field="6" count="50">
            <x v="2549"/>
            <x v="2550"/>
            <x v="2554"/>
            <x v="2555"/>
            <x v="2557"/>
            <x v="2561"/>
            <x v="2563"/>
            <x v="2565"/>
            <x v="2567"/>
            <x v="2571"/>
            <x v="2572"/>
            <x v="2573"/>
            <x v="2574"/>
            <x v="2578"/>
            <x v="2579"/>
            <x v="2583"/>
            <x v="2586"/>
            <x v="2587"/>
            <x v="2591"/>
            <x v="2596"/>
            <x v="2598"/>
            <x v="2600"/>
            <x v="2604"/>
            <x v="2606"/>
            <x v="2607"/>
            <x v="2610"/>
            <x v="2615"/>
            <x v="2638"/>
            <x v="2645"/>
            <x v="2646"/>
            <x v="2647"/>
            <x v="2648"/>
            <x v="2650"/>
            <x v="2651"/>
            <x v="2652"/>
            <x v="2653"/>
            <x v="2655"/>
            <x v="2657"/>
            <x v="2659"/>
            <x v="2662"/>
            <x v="2664"/>
            <x v="2666"/>
            <x v="2668"/>
            <x v="2670"/>
            <x v="2671"/>
            <x v="2672"/>
            <x v="2673"/>
            <x v="2677"/>
            <x v="2678"/>
            <x v="2680"/>
          </reference>
        </references>
      </pivotArea>
    </format>
    <format dxfId="229">
      <pivotArea dataOnly="0" labelOnly="1" fieldPosition="0">
        <references count="1">
          <reference field="6" count="20">
            <x v="2681"/>
            <x v="2684"/>
            <x v="2687"/>
            <x v="2694"/>
            <x v="2695"/>
            <x v="2696"/>
            <x v="2697"/>
            <x v="2702"/>
            <x v="2703"/>
            <x v="2706"/>
            <x v="2708"/>
            <x v="2709"/>
            <x v="2713"/>
            <x v="2715"/>
            <x v="2718"/>
            <x v="2719"/>
            <x v="2722"/>
            <x v="2723"/>
            <x v="2725"/>
            <x v="2727"/>
          </reference>
        </references>
      </pivotArea>
    </format>
    <format dxfId="228">
      <pivotArea dataOnly="0" labelOnly="1" fieldPosition="0">
        <references count="1">
          <reference field="6" count="50">
            <x v="0"/>
            <x v="18"/>
            <x v="26"/>
            <x v="35"/>
            <x v="36"/>
            <x v="50"/>
            <x v="51"/>
            <x v="55"/>
            <x v="57"/>
            <x v="73"/>
            <x v="86"/>
            <x v="98"/>
            <x v="107"/>
            <x v="112"/>
            <x v="117"/>
            <x v="120"/>
            <x v="123"/>
            <x v="126"/>
            <x v="134"/>
            <x v="135"/>
            <x v="150"/>
            <x v="151"/>
            <x v="159"/>
            <x v="160"/>
            <x v="174"/>
            <x v="182"/>
            <x v="186"/>
            <x v="191"/>
            <x v="220"/>
            <x v="237"/>
            <x v="242"/>
            <x v="244"/>
            <x v="280"/>
            <x v="293"/>
            <x v="301"/>
            <x v="314"/>
            <x v="341"/>
            <x v="355"/>
            <x v="362"/>
            <x v="380"/>
            <x v="381"/>
            <x v="383"/>
            <x v="390"/>
            <x v="391"/>
            <x v="397"/>
            <x v="404"/>
            <x v="417"/>
            <x v="418"/>
            <x v="421"/>
            <x v="428"/>
          </reference>
        </references>
      </pivotArea>
    </format>
    <format dxfId="227">
      <pivotArea dataOnly="0" labelOnly="1" fieldPosition="0">
        <references count="1">
          <reference field="6" count="50">
            <x v="429"/>
            <x v="431"/>
            <x v="440"/>
            <x v="453"/>
            <x v="455"/>
            <x v="464"/>
            <x v="467"/>
            <x v="473"/>
            <x v="474"/>
            <x v="479"/>
            <x v="483"/>
            <x v="486"/>
            <x v="487"/>
            <x v="492"/>
            <x v="494"/>
            <x v="508"/>
            <x v="511"/>
            <x v="515"/>
            <x v="525"/>
            <x v="541"/>
            <x v="548"/>
            <x v="552"/>
            <x v="554"/>
            <x v="560"/>
            <x v="564"/>
            <x v="608"/>
            <x v="609"/>
            <x v="610"/>
            <x v="621"/>
            <x v="623"/>
            <x v="627"/>
            <x v="660"/>
            <x v="678"/>
            <x v="697"/>
            <x v="734"/>
            <x v="737"/>
            <x v="740"/>
            <x v="753"/>
            <x v="755"/>
            <x v="761"/>
            <x v="763"/>
            <x v="774"/>
            <x v="775"/>
            <x v="781"/>
            <x v="782"/>
            <x v="790"/>
            <x v="797"/>
            <x v="803"/>
            <x v="813"/>
            <x v="814"/>
          </reference>
        </references>
      </pivotArea>
    </format>
    <format dxfId="226">
      <pivotArea dataOnly="0" labelOnly="1" fieldPosition="0">
        <references count="1">
          <reference field="6" count="50">
            <x v="827"/>
            <x v="830"/>
            <x v="840"/>
            <x v="852"/>
            <x v="862"/>
            <x v="869"/>
            <x v="870"/>
            <x v="874"/>
            <x v="877"/>
            <x v="881"/>
            <x v="888"/>
            <x v="904"/>
            <x v="925"/>
            <x v="926"/>
            <x v="933"/>
            <x v="948"/>
            <x v="957"/>
            <x v="965"/>
            <x v="978"/>
            <x v="986"/>
            <x v="988"/>
            <x v="1000"/>
            <x v="1006"/>
            <x v="1011"/>
            <x v="1012"/>
            <x v="1013"/>
            <x v="1020"/>
            <x v="1033"/>
            <x v="1040"/>
            <x v="1044"/>
            <x v="1051"/>
            <x v="1053"/>
            <x v="1098"/>
            <x v="1103"/>
            <x v="1105"/>
            <x v="1108"/>
            <x v="1111"/>
            <x v="1115"/>
            <x v="1122"/>
            <x v="1126"/>
            <x v="1132"/>
            <x v="1133"/>
            <x v="1140"/>
            <x v="1144"/>
            <x v="1149"/>
            <x v="1150"/>
            <x v="1151"/>
            <x v="1152"/>
            <x v="1158"/>
            <x v="1159"/>
          </reference>
        </references>
      </pivotArea>
    </format>
    <format dxfId="225">
      <pivotArea dataOnly="0" labelOnly="1" fieldPosition="0">
        <references count="1">
          <reference field="6" count="50">
            <x v="1163"/>
            <x v="1174"/>
            <x v="1177"/>
            <x v="1190"/>
            <x v="1194"/>
            <x v="1202"/>
            <x v="1204"/>
            <x v="1211"/>
            <x v="1226"/>
            <x v="1228"/>
            <x v="1233"/>
            <x v="1234"/>
            <x v="1237"/>
            <x v="1238"/>
            <x v="1243"/>
            <x v="1247"/>
            <x v="1252"/>
            <x v="1261"/>
            <x v="1270"/>
            <x v="1276"/>
            <x v="1284"/>
            <x v="1286"/>
            <x v="1298"/>
            <x v="1301"/>
            <x v="1304"/>
            <x v="1308"/>
            <x v="1323"/>
            <x v="1325"/>
            <x v="1343"/>
            <x v="1358"/>
            <x v="1361"/>
            <x v="1363"/>
            <x v="1373"/>
            <x v="1414"/>
            <x v="1419"/>
            <x v="1420"/>
            <x v="1435"/>
            <x v="1441"/>
            <x v="1449"/>
            <x v="1450"/>
            <x v="1457"/>
            <x v="1458"/>
            <x v="1464"/>
            <x v="1477"/>
            <x v="1481"/>
            <x v="1494"/>
            <x v="1495"/>
            <x v="1496"/>
            <x v="1497"/>
            <x v="1507"/>
          </reference>
        </references>
      </pivotArea>
    </format>
    <format dxfId="224">
      <pivotArea dataOnly="0" labelOnly="1" fieldPosition="0">
        <references count="1">
          <reference field="6" count="50">
            <x v="1522"/>
            <x v="1531"/>
            <x v="1564"/>
            <x v="1565"/>
            <x v="1577"/>
            <x v="1580"/>
            <x v="1584"/>
            <x v="1594"/>
            <x v="1596"/>
            <x v="1614"/>
            <x v="1633"/>
            <x v="1634"/>
            <x v="1653"/>
            <x v="1691"/>
            <x v="1697"/>
            <x v="1705"/>
            <x v="1714"/>
            <x v="1729"/>
            <x v="1733"/>
            <x v="1734"/>
            <x v="1737"/>
            <x v="1741"/>
            <x v="1743"/>
            <x v="1744"/>
            <x v="1759"/>
            <x v="1768"/>
            <x v="1783"/>
            <x v="1785"/>
            <x v="1789"/>
            <x v="1791"/>
            <x v="1794"/>
            <x v="1797"/>
            <x v="1799"/>
            <x v="1805"/>
            <x v="1806"/>
            <x v="1821"/>
            <x v="1827"/>
            <x v="1830"/>
            <x v="1840"/>
            <x v="1856"/>
            <x v="1859"/>
            <x v="1873"/>
            <x v="1882"/>
            <x v="1885"/>
            <x v="1896"/>
            <x v="1906"/>
            <x v="1910"/>
            <x v="1949"/>
            <x v="1955"/>
            <x v="1959"/>
          </reference>
        </references>
      </pivotArea>
    </format>
    <format dxfId="223">
      <pivotArea dataOnly="0" labelOnly="1" fieldPosition="0">
        <references count="1">
          <reference field="6" count="50">
            <x v="1960"/>
            <x v="1970"/>
            <x v="1971"/>
            <x v="1981"/>
            <x v="1996"/>
            <x v="2002"/>
            <x v="2005"/>
            <x v="2015"/>
            <x v="2016"/>
            <x v="2029"/>
            <x v="2030"/>
            <x v="2062"/>
            <x v="2064"/>
            <x v="2066"/>
            <x v="2076"/>
            <x v="2085"/>
            <x v="2091"/>
            <x v="2093"/>
            <x v="2103"/>
            <x v="2118"/>
            <x v="2126"/>
            <x v="2127"/>
            <x v="2143"/>
            <x v="2144"/>
            <x v="2147"/>
            <x v="2152"/>
            <x v="2154"/>
            <x v="2172"/>
            <x v="2185"/>
            <x v="2200"/>
            <x v="2204"/>
            <x v="2212"/>
            <x v="2218"/>
            <x v="2238"/>
            <x v="2244"/>
            <x v="2246"/>
            <x v="2247"/>
            <x v="2248"/>
            <x v="2249"/>
            <x v="2258"/>
            <x v="2259"/>
            <x v="2269"/>
            <x v="2295"/>
            <x v="2305"/>
            <x v="2306"/>
            <x v="2331"/>
            <x v="2337"/>
            <x v="2342"/>
            <x v="2345"/>
            <x v="2362"/>
          </reference>
        </references>
      </pivotArea>
    </format>
    <format dxfId="222">
      <pivotArea dataOnly="0" labelOnly="1" fieldPosition="0">
        <references count="1">
          <reference field="6" count="50">
            <x v="2372"/>
            <x v="2374"/>
            <x v="2375"/>
            <x v="2376"/>
            <x v="2384"/>
            <x v="2390"/>
            <x v="2408"/>
            <x v="2409"/>
            <x v="2411"/>
            <x v="2416"/>
            <x v="2425"/>
            <x v="2433"/>
            <x v="2438"/>
            <x v="2447"/>
            <x v="2448"/>
            <x v="2454"/>
            <x v="2463"/>
            <x v="2471"/>
            <x v="2475"/>
            <x v="2477"/>
            <x v="2499"/>
            <x v="2500"/>
            <x v="2511"/>
            <x v="2523"/>
            <x v="2535"/>
            <x v="2543"/>
            <x v="2548"/>
            <x v="2561"/>
            <x v="2567"/>
            <x v="2574"/>
            <x v="2575"/>
            <x v="2579"/>
            <x v="2586"/>
            <x v="2600"/>
            <x v="2604"/>
            <x v="2606"/>
            <x v="2610"/>
            <x v="2646"/>
            <x v="2648"/>
            <x v="2650"/>
            <x v="2653"/>
            <x v="2687"/>
            <x v="2696"/>
            <x v="2697"/>
            <x v="2701"/>
            <x v="2702"/>
            <x v="2703"/>
            <x v="2713"/>
            <x v="2719"/>
            <x v="2722"/>
          </reference>
        </references>
      </pivotArea>
    </format>
    <format dxfId="221">
      <pivotArea dataOnly="0" labelOnly="1" fieldPosition="0">
        <references count="1">
          <reference field="6" count="50">
            <x v="0"/>
            <x v="18"/>
            <x v="26"/>
            <x v="35"/>
            <x v="36"/>
            <x v="50"/>
            <x v="51"/>
            <x v="55"/>
            <x v="57"/>
            <x v="73"/>
            <x v="86"/>
            <x v="98"/>
            <x v="107"/>
            <x v="112"/>
            <x v="117"/>
            <x v="120"/>
            <x v="123"/>
            <x v="126"/>
            <x v="134"/>
            <x v="135"/>
            <x v="150"/>
            <x v="151"/>
            <x v="159"/>
            <x v="160"/>
            <x v="174"/>
            <x v="182"/>
            <x v="186"/>
            <x v="191"/>
            <x v="220"/>
            <x v="237"/>
            <x v="242"/>
            <x v="244"/>
            <x v="280"/>
            <x v="293"/>
            <x v="301"/>
            <x v="314"/>
            <x v="341"/>
            <x v="355"/>
            <x v="362"/>
            <x v="380"/>
            <x v="381"/>
            <x v="383"/>
            <x v="390"/>
            <x v="391"/>
            <x v="397"/>
            <x v="404"/>
            <x v="417"/>
            <x v="418"/>
            <x v="421"/>
            <x v="428"/>
          </reference>
        </references>
      </pivotArea>
    </format>
    <format dxfId="220">
      <pivotArea dataOnly="0" labelOnly="1" fieldPosition="0">
        <references count="1">
          <reference field="6" count="50">
            <x v="429"/>
            <x v="431"/>
            <x v="440"/>
            <x v="453"/>
            <x v="455"/>
            <x v="464"/>
            <x v="467"/>
            <x v="473"/>
            <x v="474"/>
            <x v="479"/>
            <x v="483"/>
            <x v="486"/>
            <x v="487"/>
            <x v="492"/>
            <x v="494"/>
            <x v="508"/>
            <x v="511"/>
            <x v="515"/>
            <x v="525"/>
            <x v="541"/>
            <x v="548"/>
            <x v="552"/>
            <x v="554"/>
            <x v="560"/>
            <x v="564"/>
            <x v="608"/>
            <x v="609"/>
            <x v="610"/>
            <x v="621"/>
            <x v="623"/>
            <x v="627"/>
            <x v="660"/>
            <x v="678"/>
            <x v="697"/>
            <x v="734"/>
            <x v="737"/>
            <x v="740"/>
            <x v="753"/>
            <x v="755"/>
            <x v="761"/>
            <x v="763"/>
            <x v="774"/>
            <x v="775"/>
            <x v="781"/>
            <x v="782"/>
            <x v="790"/>
            <x v="797"/>
            <x v="803"/>
            <x v="813"/>
            <x v="814"/>
          </reference>
        </references>
      </pivotArea>
    </format>
    <format dxfId="219">
      <pivotArea dataOnly="0" labelOnly="1" fieldPosition="0">
        <references count="1">
          <reference field="6" count="50">
            <x v="827"/>
            <x v="830"/>
            <x v="840"/>
            <x v="852"/>
            <x v="862"/>
            <x v="869"/>
            <x v="870"/>
            <x v="874"/>
            <x v="877"/>
            <x v="881"/>
            <x v="888"/>
            <x v="904"/>
            <x v="925"/>
            <x v="926"/>
            <x v="933"/>
            <x v="948"/>
            <x v="957"/>
            <x v="965"/>
            <x v="978"/>
            <x v="986"/>
            <x v="988"/>
            <x v="1000"/>
            <x v="1006"/>
            <x v="1011"/>
            <x v="1012"/>
            <x v="1013"/>
            <x v="1020"/>
            <x v="1033"/>
            <x v="1040"/>
            <x v="1044"/>
            <x v="1051"/>
            <x v="1053"/>
            <x v="1098"/>
            <x v="1103"/>
            <x v="1105"/>
            <x v="1108"/>
            <x v="1111"/>
            <x v="1115"/>
            <x v="1122"/>
            <x v="1126"/>
            <x v="1132"/>
            <x v="1133"/>
            <x v="1140"/>
            <x v="1144"/>
            <x v="1149"/>
            <x v="1150"/>
            <x v="1151"/>
            <x v="1152"/>
            <x v="1158"/>
            <x v="1159"/>
          </reference>
        </references>
      </pivotArea>
    </format>
    <format dxfId="218">
      <pivotArea dataOnly="0" labelOnly="1" fieldPosition="0">
        <references count="1">
          <reference field="6" count="50">
            <x v="1163"/>
            <x v="1174"/>
            <x v="1177"/>
            <x v="1190"/>
            <x v="1194"/>
            <x v="1202"/>
            <x v="1204"/>
            <x v="1211"/>
            <x v="1226"/>
            <x v="1228"/>
            <x v="1233"/>
            <x v="1234"/>
            <x v="1237"/>
            <x v="1238"/>
            <x v="1243"/>
            <x v="1247"/>
            <x v="1252"/>
            <x v="1261"/>
            <x v="1270"/>
            <x v="1276"/>
            <x v="1284"/>
            <x v="1286"/>
            <x v="1298"/>
            <x v="1301"/>
            <x v="1304"/>
            <x v="1308"/>
            <x v="1323"/>
            <x v="1325"/>
            <x v="1343"/>
            <x v="1358"/>
            <x v="1361"/>
            <x v="1363"/>
            <x v="1373"/>
            <x v="1414"/>
            <x v="1419"/>
            <x v="1420"/>
            <x v="1435"/>
            <x v="1441"/>
            <x v="1449"/>
            <x v="1450"/>
            <x v="1457"/>
            <x v="1458"/>
            <x v="1464"/>
            <x v="1477"/>
            <x v="1481"/>
            <x v="1494"/>
            <x v="1495"/>
            <x v="1496"/>
            <x v="1497"/>
            <x v="1507"/>
          </reference>
        </references>
      </pivotArea>
    </format>
    <format dxfId="217">
      <pivotArea dataOnly="0" labelOnly="1" fieldPosition="0">
        <references count="1">
          <reference field="6" count="50">
            <x v="1522"/>
            <x v="1531"/>
            <x v="1564"/>
            <x v="1565"/>
            <x v="1577"/>
            <x v="1580"/>
            <x v="1584"/>
            <x v="1594"/>
            <x v="1596"/>
            <x v="1614"/>
            <x v="1633"/>
            <x v="1634"/>
            <x v="1653"/>
            <x v="1691"/>
            <x v="1697"/>
            <x v="1705"/>
            <x v="1714"/>
            <x v="1729"/>
            <x v="1733"/>
            <x v="1734"/>
            <x v="1737"/>
            <x v="1741"/>
            <x v="1743"/>
            <x v="1744"/>
            <x v="1759"/>
            <x v="1768"/>
            <x v="1783"/>
            <x v="1785"/>
            <x v="1789"/>
            <x v="1791"/>
            <x v="1794"/>
            <x v="1797"/>
            <x v="1799"/>
            <x v="1805"/>
            <x v="1806"/>
            <x v="1821"/>
            <x v="1827"/>
            <x v="1830"/>
            <x v="1840"/>
            <x v="1856"/>
            <x v="1859"/>
            <x v="1873"/>
            <x v="1882"/>
            <x v="1885"/>
            <x v="1896"/>
            <x v="1906"/>
            <x v="1910"/>
            <x v="1949"/>
            <x v="1955"/>
            <x v="1959"/>
          </reference>
        </references>
      </pivotArea>
    </format>
    <format dxfId="216">
      <pivotArea dataOnly="0" labelOnly="1" fieldPosition="0">
        <references count="1">
          <reference field="6" count="50">
            <x v="1960"/>
            <x v="1970"/>
            <x v="1971"/>
            <x v="1981"/>
            <x v="1996"/>
            <x v="2002"/>
            <x v="2005"/>
            <x v="2015"/>
            <x v="2016"/>
            <x v="2029"/>
            <x v="2030"/>
            <x v="2062"/>
            <x v="2064"/>
            <x v="2066"/>
            <x v="2076"/>
            <x v="2085"/>
            <x v="2091"/>
            <x v="2093"/>
            <x v="2103"/>
            <x v="2118"/>
            <x v="2126"/>
            <x v="2127"/>
            <x v="2143"/>
            <x v="2144"/>
            <x v="2147"/>
            <x v="2152"/>
            <x v="2154"/>
            <x v="2172"/>
            <x v="2185"/>
            <x v="2200"/>
            <x v="2204"/>
            <x v="2212"/>
            <x v="2218"/>
            <x v="2238"/>
            <x v="2244"/>
            <x v="2246"/>
            <x v="2247"/>
            <x v="2248"/>
            <x v="2249"/>
            <x v="2258"/>
            <x v="2259"/>
            <x v="2269"/>
            <x v="2295"/>
            <x v="2305"/>
            <x v="2306"/>
            <x v="2331"/>
            <x v="2337"/>
            <x v="2342"/>
            <x v="2345"/>
            <x v="2362"/>
          </reference>
        </references>
      </pivotArea>
    </format>
    <format dxfId="215">
      <pivotArea dataOnly="0" labelOnly="1" fieldPosition="0">
        <references count="1">
          <reference field="6" count="50">
            <x v="2372"/>
            <x v="2374"/>
            <x v="2375"/>
            <x v="2376"/>
            <x v="2384"/>
            <x v="2390"/>
            <x v="2408"/>
            <x v="2409"/>
            <x v="2411"/>
            <x v="2416"/>
            <x v="2425"/>
            <x v="2433"/>
            <x v="2438"/>
            <x v="2447"/>
            <x v="2448"/>
            <x v="2454"/>
            <x v="2463"/>
            <x v="2471"/>
            <x v="2475"/>
            <x v="2477"/>
            <x v="2499"/>
            <x v="2500"/>
            <x v="2511"/>
            <x v="2523"/>
            <x v="2535"/>
            <x v="2543"/>
            <x v="2548"/>
            <x v="2561"/>
            <x v="2567"/>
            <x v="2574"/>
            <x v="2575"/>
            <x v="2579"/>
            <x v="2586"/>
            <x v="2600"/>
            <x v="2604"/>
            <x v="2606"/>
            <x v="2610"/>
            <x v="2646"/>
            <x v="2648"/>
            <x v="2650"/>
            <x v="2653"/>
            <x v="2687"/>
            <x v="2696"/>
            <x v="2697"/>
            <x v="2701"/>
            <x v="2702"/>
            <x v="2703"/>
            <x v="2713"/>
            <x v="2719"/>
            <x v="2722"/>
          </reference>
        </references>
      </pivotArea>
    </format>
    <format dxfId="214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5"/>
            <x v="36"/>
            <x v="50"/>
            <x v="51"/>
            <x v="55"/>
            <x v="57"/>
            <x v="58"/>
            <x v="73"/>
            <x v="82"/>
            <x v="86"/>
            <x v="93"/>
            <x v="98"/>
            <x v="107"/>
            <x v="112"/>
            <x v="113"/>
            <x v="117"/>
            <x v="120"/>
            <x v="123"/>
            <x v="126"/>
            <x v="134"/>
            <x v="135"/>
            <x v="146"/>
            <x v="150"/>
            <x v="151"/>
            <x v="155"/>
            <x v="159"/>
            <x v="160"/>
            <x v="164"/>
            <x v="167"/>
            <x v="174"/>
            <x v="180"/>
            <x v="182"/>
            <x v="186"/>
            <x v="188"/>
            <x v="191"/>
            <x v="200"/>
            <x v="220"/>
            <x v="237"/>
            <x v="242"/>
            <x v="244"/>
            <x v="268"/>
            <x v="275"/>
            <x v="280"/>
            <x v="281"/>
          </reference>
        </references>
      </pivotArea>
    </format>
    <format dxfId="213">
      <pivotArea dataOnly="0" labelOnly="1" fieldPosition="0">
        <references count="1">
          <reference field="6" count="50">
            <x v="293"/>
            <x v="294"/>
            <x v="299"/>
            <x v="301"/>
            <x v="305"/>
            <x v="314"/>
            <x v="318"/>
            <x v="327"/>
            <x v="341"/>
            <x v="355"/>
            <x v="362"/>
            <x v="366"/>
            <x v="369"/>
            <x v="380"/>
            <x v="381"/>
            <x v="383"/>
            <x v="385"/>
            <x v="386"/>
            <x v="387"/>
            <x v="390"/>
            <x v="391"/>
            <x v="392"/>
            <x v="395"/>
            <x v="397"/>
            <x v="404"/>
            <x v="417"/>
            <x v="418"/>
            <x v="421"/>
            <x v="428"/>
            <x v="429"/>
            <x v="431"/>
            <x v="433"/>
            <x v="440"/>
            <x v="441"/>
            <x v="445"/>
            <x v="452"/>
            <x v="453"/>
            <x v="454"/>
            <x v="455"/>
            <x v="460"/>
            <x v="464"/>
            <x v="466"/>
            <x v="467"/>
            <x v="473"/>
            <x v="474"/>
            <x v="478"/>
            <x v="479"/>
            <x v="483"/>
            <x v="484"/>
            <x v="486"/>
          </reference>
        </references>
      </pivotArea>
    </format>
    <format dxfId="212">
      <pivotArea dataOnly="0" labelOnly="1" fieldPosition="0">
        <references count="1">
          <reference field="6" count="50">
            <x v="487"/>
            <x v="492"/>
            <x v="493"/>
            <x v="494"/>
            <x v="505"/>
            <x v="508"/>
            <x v="511"/>
            <x v="515"/>
            <x v="524"/>
            <x v="525"/>
            <x v="541"/>
            <x v="547"/>
            <x v="548"/>
            <x v="550"/>
            <x v="552"/>
            <x v="554"/>
            <x v="560"/>
            <x v="564"/>
            <x v="567"/>
            <x v="581"/>
            <x v="588"/>
            <x v="592"/>
            <x v="599"/>
            <x v="602"/>
            <x v="608"/>
            <x v="609"/>
            <x v="610"/>
            <x v="614"/>
            <x v="621"/>
            <x v="623"/>
            <x v="627"/>
            <x v="649"/>
            <x v="654"/>
            <x v="657"/>
            <x v="660"/>
            <x v="663"/>
            <x v="664"/>
            <x v="678"/>
            <x v="697"/>
            <x v="703"/>
            <x v="704"/>
            <x v="734"/>
            <x v="735"/>
            <x v="737"/>
            <x v="740"/>
            <x v="746"/>
            <x v="752"/>
            <x v="753"/>
            <x v="755"/>
            <x v="756"/>
          </reference>
        </references>
      </pivotArea>
    </format>
    <format dxfId="211">
      <pivotArea dataOnly="0" labelOnly="1" fieldPosition="0">
        <references count="1">
          <reference field="6" count="50">
            <x v="761"/>
            <x v="762"/>
            <x v="763"/>
            <x v="774"/>
            <x v="775"/>
            <x v="778"/>
            <x v="781"/>
            <x v="782"/>
            <x v="790"/>
            <x v="797"/>
            <x v="803"/>
            <x v="810"/>
            <x v="813"/>
            <x v="814"/>
            <x v="816"/>
            <x v="821"/>
            <x v="827"/>
            <x v="830"/>
            <x v="840"/>
            <x v="841"/>
            <x v="844"/>
            <x v="852"/>
            <x v="861"/>
            <x v="862"/>
            <x v="863"/>
            <x v="867"/>
            <x v="868"/>
            <x v="869"/>
            <x v="870"/>
            <x v="873"/>
            <x v="874"/>
            <x v="877"/>
            <x v="881"/>
            <x v="888"/>
            <x v="892"/>
            <x v="895"/>
            <x v="896"/>
            <x v="903"/>
            <x v="904"/>
            <x v="906"/>
            <x v="913"/>
            <x v="917"/>
            <x v="919"/>
            <x v="925"/>
            <x v="926"/>
            <x v="930"/>
            <x v="933"/>
            <x v="948"/>
            <x v="953"/>
            <x v="957"/>
          </reference>
        </references>
      </pivotArea>
    </format>
    <format dxfId="210">
      <pivotArea dataOnly="0" labelOnly="1" fieldPosition="0">
        <references count="1">
          <reference field="6" count="50">
            <x v="959"/>
            <x v="965"/>
            <x v="970"/>
            <x v="978"/>
            <x v="984"/>
            <x v="985"/>
            <x v="986"/>
            <x v="988"/>
            <x v="996"/>
            <x v="1000"/>
            <x v="1006"/>
            <x v="1009"/>
            <x v="1011"/>
            <x v="1012"/>
            <x v="1013"/>
            <x v="1020"/>
            <x v="1022"/>
            <x v="1033"/>
            <x v="1037"/>
            <x v="1039"/>
            <x v="1040"/>
            <x v="1042"/>
            <x v="1044"/>
            <x v="1051"/>
            <x v="1053"/>
            <x v="1062"/>
            <x v="1064"/>
            <x v="1074"/>
            <x v="1081"/>
            <x v="1089"/>
            <x v="1098"/>
            <x v="1103"/>
            <x v="1105"/>
            <x v="1108"/>
            <x v="1111"/>
            <x v="1115"/>
            <x v="1122"/>
            <x v="1126"/>
            <x v="1129"/>
            <x v="1132"/>
            <x v="1133"/>
            <x v="1140"/>
            <x v="1143"/>
            <x v="1144"/>
            <x v="1149"/>
            <x v="1150"/>
            <x v="1151"/>
            <x v="1152"/>
            <x v="1158"/>
            <x v="1159"/>
          </reference>
        </references>
      </pivotArea>
    </format>
    <format dxfId="209">
      <pivotArea dataOnly="0" labelOnly="1" fieldPosition="0">
        <references count="1">
          <reference field="6" count="50">
            <x v="1163"/>
            <x v="1174"/>
            <x v="1177"/>
            <x v="1187"/>
            <x v="1190"/>
            <x v="1194"/>
            <x v="1195"/>
            <x v="1202"/>
            <x v="1203"/>
            <x v="1204"/>
            <x v="1209"/>
            <x v="1211"/>
            <x v="1224"/>
            <x v="1226"/>
            <x v="1228"/>
            <x v="1233"/>
            <x v="1234"/>
            <x v="1237"/>
            <x v="1238"/>
            <x v="1243"/>
            <x v="1247"/>
            <x v="1252"/>
            <x v="1256"/>
            <x v="1261"/>
            <x v="1262"/>
            <x v="1270"/>
            <x v="1276"/>
            <x v="1284"/>
            <x v="1286"/>
            <x v="1291"/>
            <x v="1298"/>
            <x v="1301"/>
            <x v="1303"/>
            <x v="1304"/>
            <x v="1308"/>
            <x v="1319"/>
            <x v="1323"/>
            <x v="1325"/>
            <x v="1328"/>
            <x v="1342"/>
            <x v="1343"/>
            <x v="1358"/>
            <x v="1359"/>
            <x v="1361"/>
            <x v="1363"/>
            <x v="1364"/>
            <x v="1369"/>
            <x v="1373"/>
            <x v="1414"/>
            <x v="1419"/>
          </reference>
        </references>
      </pivotArea>
    </format>
    <format dxfId="208">
      <pivotArea dataOnly="0" labelOnly="1" fieldPosition="0">
        <references count="1">
          <reference field="6" count="50">
            <x v="1420"/>
            <x v="1424"/>
            <x v="1433"/>
            <x v="1435"/>
            <x v="1436"/>
            <x v="1441"/>
            <x v="1447"/>
            <x v="1449"/>
            <x v="1450"/>
            <x v="1457"/>
            <x v="1458"/>
            <x v="1464"/>
            <x v="1477"/>
            <x v="1481"/>
            <x v="1493"/>
            <x v="1494"/>
            <x v="1495"/>
            <x v="1496"/>
            <x v="1497"/>
            <x v="1502"/>
            <x v="1507"/>
            <x v="1510"/>
            <x v="1522"/>
            <x v="1531"/>
            <x v="1538"/>
            <x v="1563"/>
            <x v="1564"/>
            <x v="1565"/>
            <x v="1568"/>
            <x v="1577"/>
            <x v="1578"/>
            <x v="1580"/>
            <x v="1584"/>
            <x v="1592"/>
            <x v="1594"/>
            <x v="1596"/>
            <x v="1597"/>
            <x v="1607"/>
            <x v="1608"/>
            <x v="1614"/>
            <x v="1616"/>
            <x v="1621"/>
            <x v="1627"/>
            <x v="1633"/>
            <x v="1634"/>
            <x v="1636"/>
            <x v="1653"/>
            <x v="1678"/>
            <x v="1689"/>
            <x v="1691"/>
          </reference>
        </references>
      </pivotArea>
    </format>
    <format dxfId="207">
      <pivotArea dataOnly="0" labelOnly="1" fieldPosition="0">
        <references count="1">
          <reference field="6" count="50">
            <x v="1697"/>
            <x v="1705"/>
            <x v="1714"/>
            <x v="1719"/>
            <x v="1723"/>
            <x v="1729"/>
            <x v="1733"/>
            <x v="1734"/>
            <x v="1737"/>
            <x v="1741"/>
            <x v="1743"/>
            <x v="1744"/>
            <x v="1755"/>
            <x v="1759"/>
            <x v="1768"/>
            <x v="1769"/>
            <x v="1780"/>
            <x v="1783"/>
            <x v="1785"/>
            <x v="1789"/>
            <x v="1791"/>
            <x v="1794"/>
            <x v="1797"/>
            <x v="1799"/>
            <x v="1801"/>
            <x v="1803"/>
            <x v="1805"/>
            <x v="1806"/>
            <x v="1809"/>
            <x v="1821"/>
            <x v="1827"/>
            <x v="1830"/>
            <x v="1840"/>
            <x v="1845"/>
            <x v="1856"/>
            <x v="1859"/>
            <x v="1867"/>
            <x v="1873"/>
            <x v="1877"/>
            <x v="1882"/>
            <x v="1885"/>
            <x v="1886"/>
            <x v="1890"/>
            <x v="1895"/>
            <x v="1896"/>
            <x v="1906"/>
            <x v="1907"/>
            <x v="1909"/>
            <x v="1910"/>
            <x v="1935"/>
          </reference>
        </references>
      </pivotArea>
    </format>
    <format dxfId="206">
      <pivotArea dataOnly="0" labelOnly="1" fieldPosition="0">
        <references count="1">
          <reference field="6" count="50">
            <x v="1949"/>
            <x v="1955"/>
            <x v="1959"/>
            <x v="1960"/>
            <x v="1968"/>
            <x v="1970"/>
            <x v="1971"/>
            <x v="1981"/>
            <x v="1996"/>
            <x v="2001"/>
            <x v="2002"/>
            <x v="2005"/>
            <x v="2011"/>
            <x v="2015"/>
            <x v="2016"/>
            <x v="2021"/>
            <x v="2029"/>
            <x v="2030"/>
            <x v="2062"/>
            <x v="2064"/>
            <x v="2066"/>
            <x v="2072"/>
            <x v="2076"/>
            <x v="2082"/>
            <x v="2085"/>
            <x v="2091"/>
            <x v="2093"/>
            <x v="2103"/>
            <x v="2105"/>
            <x v="2110"/>
            <x v="2118"/>
            <x v="2126"/>
            <x v="2127"/>
            <x v="2130"/>
            <x v="2140"/>
            <x v="2143"/>
            <x v="2144"/>
            <x v="2147"/>
            <x v="2148"/>
            <x v="2152"/>
            <x v="2154"/>
            <x v="2166"/>
            <x v="2172"/>
            <x v="2185"/>
            <x v="2198"/>
            <x v="2199"/>
            <x v="2200"/>
            <x v="2204"/>
            <x v="2205"/>
            <x v="2212"/>
          </reference>
        </references>
      </pivotArea>
    </format>
    <format dxfId="205">
      <pivotArea dataOnly="0" labelOnly="1" fieldPosition="0">
        <references count="1">
          <reference field="6" count="50">
            <x v="2218"/>
            <x v="2221"/>
            <x v="2223"/>
            <x v="2229"/>
            <x v="2238"/>
            <x v="2244"/>
            <x v="2246"/>
            <x v="2247"/>
            <x v="2248"/>
            <x v="2249"/>
            <x v="2258"/>
            <x v="2259"/>
            <x v="2260"/>
            <x v="2267"/>
            <x v="2269"/>
            <x v="2281"/>
            <x v="2283"/>
            <x v="2295"/>
            <x v="2305"/>
            <x v="2306"/>
            <x v="2313"/>
            <x v="2331"/>
            <x v="2333"/>
            <x v="2337"/>
            <x v="2342"/>
            <x v="2343"/>
            <x v="2345"/>
            <x v="2355"/>
            <x v="2362"/>
            <x v="2371"/>
            <x v="2372"/>
            <x v="2374"/>
            <x v="2375"/>
            <x v="2376"/>
            <x v="2384"/>
            <x v="2389"/>
            <x v="2390"/>
            <x v="2392"/>
            <x v="2393"/>
            <x v="2394"/>
            <x v="2397"/>
            <x v="2408"/>
            <x v="2409"/>
            <x v="2411"/>
            <x v="2416"/>
            <x v="2420"/>
            <x v="2425"/>
            <x v="2431"/>
            <x v="2433"/>
            <x v="2438"/>
          </reference>
        </references>
      </pivotArea>
    </format>
    <format dxfId="204">
      <pivotArea dataOnly="0" labelOnly="1" fieldPosition="0">
        <references count="1">
          <reference field="6" count="50">
            <x v="2439"/>
            <x v="2441"/>
            <x v="2447"/>
            <x v="2448"/>
            <x v="2454"/>
            <x v="2463"/>
            <x v="2469"/>
            <x v="2471"/>
            <x v="2475"/>
            <x v="2477"/>
            <x v="2481"/>
            <x v="2482"/>
            <x v="2487"/>
            <x v="2490"/>
            <x v="2491"/>
            <x v="2492"/>
            <x v="2493"/>
            <x v="2498"/>
            <x v="2499"/>
            <x v="2500"/>
            <x v="2509"/>
            <x v="2510"/>
            <x v="2511"/>
            <x v="2521"/>
            <x v="2523"/>
            <x v="2535"/>
            <x v="2540"/>
            <x v="2543"/>
            <x v="2548"/>
            <x v="2554"/>
            <x v="2555"/>
            <x v="2557"/>
            <x v="2560"/>
            <x v="2561"/>
            <x v="2564"/>
            <x v="2565"/>
            <x v="2567"/>
            <x v="2571"/>
            <x v="2574"/>
            <x v="2575"/>
            <x v="2579"/>
            <x v="2583"/>
            <x v="2586"/>
            <x v="2594"/>
            <x v="2600"/>
            <x v="2604"/>
            <x v="2606"/>
            <x v="2609"/>
            <x v="2610"/>
            <x v="2645"/>
          </reference>
        </references>
      </pivotArea>
    </format>
    <format dxfId="203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5"/>
            <x v="36"/>
            <x v="50"/>
            <x v="51"/>
            <x v="55"/>
            <x v="57"/>
            <x v="58"/>
            <x v="73"/>
            <x v="82"/>
            <x v="86"/>
            <x v="93"/>
            <x v="98"/>
            <x v="107"/>
            <x v="112"/>
            <x v="113"/>
            <x v="117"/>
            <x v="120"/>
            <x v="123"/>
            <x v="126"/>
            <x v="134"/>
            <x v="135"/>
            <x v="146"/>
            <x v="150"/>
            <x v="151"/>
            <x v="155"/>
            <x v="159"/>
            <x v="160"/>
            <x v="164"/>
            <x v="167"/>
            <x v="174"/>
            <x v="180"/>
            <x v="182"/>
            <x v="186"/>
            <x v="188"/>
            <x v="191"/>
            <x v="200"/>
            <x v="220"/>
            <x v="237"/>
            <x v="242"/>
            <x v="244"/>
            <x v="268"/>
            <x v="275"/>
            <x v="280"/>
            <x v="281"/>
          </reference>
        </references>
      </pivotArea>
    </format>
    <format dxfId="202">
      <pivotArea dataOnly="0" labelOnly="1" fieldPosition="0">
        <references count="1">
          <reference field="6" count="50">
            <x v="293"/>
            <x v="294"/>
            <x v="299"/>
            <x v="301"/>
            <x v="305"/>
            <x v="314"/>
            <x v="318"/>
            <x v="327"/>
            <x v="341"/>
            <x v="355"/>
            <x v="362"/>
            <x v="366"/>
            <x v="369"/>
            <x v="380"/>
            <x v="381"/>
            <x v="383"/>
            <x v="385"/>
            <x v="386"/>
            <x v="387"/>
            <x v="390"/>
            <x v="391"/>
            <x v="392"/>
            <x v="395"/>
            <x v="397"/>
            <x v="404"/>
            <x v="417"/>
            <x v="418"/>
            <x v="421"/>
            <x v="428"/>
            <x v="429"/>
            <x v="431"/>
            <x v="433"/>
            <x v="440"/>
            <x v="441"/>
            <x v="445"/>
            <x v="452"/>
            <x v="453"/>
            <x v="454"/>
            <x v="455"/>
            <x v="460"/>
            <x v="464"/>
            <x v="466"/>
            <x v="467"/>
            <x v="473"/>
            <x v="474"/>
            <x v="478"/>
            <x v="479"/>
            <x v="483"/>
            <x v="484"/>
            <x v="486"/>
          </reference>
        </references>
      </pivotArea>
    </format>
    <format dxfId="201">
      <pivotArea dataOnly="0" labelOnly="1" fieldPosition="0">
        <references count="1">
          <reference field="6" count="50">
            <x v="487"/>
            <x v="492"/>
            <x v="493"/>
            <x v="494"/>
            <x v="505"/>
            <x v="508"/>
            <x v="511"/>
            <x v="515"/>
            <x v="524"/>
            <x v="525"/>
            <x v="541"/>
            <x v="547"/>
            <x v="548"/>
            <x v="550"/>
            <x v="552"/>
            <x v="554"/>
            <x v="560"/>
            <x v="564"/>
            <x v="567"/>
            <x v="581"/>
            <x v="588"/>
            <x v="592"/>
            <x v="599"/>
            <x v="602"/>
            <x v="608"/>
            <x v="609"/>
            <x v="610"/>
            <x v="614"/>
            <x v="621"/>
            <x v="623"/>
            <x v="627"/>
            <x v="649"/>
            <x v="654"/>
            <x v="657"/>
            <x v="660"/>
            <x v="663"/>
            <x v="664"/>
            <x v="678"/>
            <x v="697"/>
            <x v="703"/>
            <x v="704"/>
            <x v="734"/>
            <x v="735"/>
            <x v="737"/>
            <x v="740"/>
            <x v="746"/>
            <x v="752"/>
            <x v="753"/>
            <x v="755"/>
            <x v="756"/>
          </reference>
        </references>
      </pivotArea>
    </format>
    <format dxfId="200">
      <pivotArea dataOnly="0" labelOnly="1" fieldPosition="0">
        <references count="1">
          <reference field="6" count="50">
            <x v="761"/>
            <x v="762"/>
            <x v="763"/>
            <x v="774"/>
            <x v="775"/>
            <x v="778"/>
            <x v="781"/>
            <x v="782"/>
            <x v="790"/>
            <x v="797"/>
            <x v="803"/>
            <x v="810"/>
            <x v="813"/>
            <x v="814"/>
            <x v="816"/>
            <x v="821"/>
            <x v="827"/>
            <x v="830"/>
            <x v="840"/>
            <x v="841"/>
            <x v="844"/>
            <x v="848"/>
            <x v="852"/>
            <x v="861"/>
            <x v="862"/>
            <x v="863"/>
            <x v="867"/>
            <x v="868"/>
            <x v="869"/>
            <x v="870"/>
            <x v="873"/>
            <x v="874"/>
            <x v="877"/>
            <x v="881"/>
            <x v="888"/>
            <x v="892"/>
            <x v="895"/>
            <x v="896"/>
            <x v="903"/>
            <x v="904"/>
            <x v="906"/>
            <x v="913"/>
            <x v="917"/>
            <x v="919"/>
            <x v="925"/>
            <x v="926"/>
            <x v="930"/>
            <x v="933"/>
            <x v="948"/>
            <x v="953"/>
          </reference>
        </references>
      </pivotArea>
    </format>
    <format dxfId="199">
      <pivotArea dataOnly="0" labelOnly="1" fieldPosition="0">
        <references count="1">
          <reference field="6" count="50">
            <x v="957"/>
            <x v="959"/>
            <x v="965"/>
            <x v="970"/>
            <x v="978"/>
            <x v="984"/>
            <x v="985"/>
            <x v="986"/>
            <x v="988"/>
            <x v="996"/>
            <x v="1000"/>
            <x v="1006"/>
            <x v="1009"/>
            <x v="1011"/>
            <x v="1012"/>
            <x v="1013"/>
            <x v="1020"/>
            <x v="1022"/>
            <x v="1033"/>
            <x v="1037"/>
            <x v="1039"/>
            <x v="1040"/>
            <x v="1042"/>
            <x v="1044"/>
            <x v="1051"/>
            <x v="1053"/>
            <x v="1062"/>
            <x v="1064"/>
            <x v="1074"/>
            <x v="1081"/>
            <x v="1089"/>
            <x v="1098"/>
            <x v="1103"/>
            <x v="1105"/>
            <x v="1108"/>
            <x v="1111"/>
            <x v="1115"/>
            <x v="1122"/>
            <x v="1126"/>
            <x v="1129"/>
            <x v="1132"/>
            <x v="1133"/>
            <x v="1140"/>
            <x v="1143"/>
            <x v="1144"/>
            <x v="1149"/>
            <x v="1150"/>
            <x v="1151"/>
            <x v="1152"/>
            <x v="1158"/>
          </reference>
        </references>
      </pivotArea>
    </format>
    <format dxfId="198">
      <pivotArea dataOnly="0" labelOnly="1" fieldPosition="0">
        <references count="1">
          <reference field="6" count="50">
            <x v="1159"/>
            <x v="1163"/>
            <x v="1174"/>
            <x v="1177"/>
            <x v="1187"/>
            <x v="1190"/>
            <x v="1194"/>
            <x v="1195"/>
            <x v="1202"/>
            <x v="1203"/>
            <x v="1204"/>
            <x v="1209"/>
            <x v="1211"/>
            <x v="1224"/>
            <x v="1226"/>
            <x v="1228"/>
            <x v="1233"/>
            <x v="1234"/>
            <x v="1237"/>
            <x v="1238"/>
            <x v="1243"/>
            <x v="1247"/>
            <x v="1252"/>
            <x v="1256"/>
            <x v="1261"/>
            <x v="1262"/>
            <x v="1270"/>
            <x v="1276"/>
            <x v="1284"/>
            <x v="1286"/>
            <x v="1291"/>
            <x v="1298"/>
            <x v="1301"/>
            <x v="1303"/>
            <x v="1304"/>
            <x v="1308"/>
            <x v="1319"/>
            <x v="1323"/>
            <x v="1325"/>
            <x v="1328"/>
            <x v="1342"/>
            <x v="1343"/>
            <x v="1358"/>
            <x v="1359"/>
            <x v="1361"/>
            <x v="1363"/>
            <x v="1364"/>
            <x v="1369"/>
            <x v="1373"/>
            <x v="1414"/>
          </reference>
        </references>
      </pivotArea>
    </format>
    <format dxfId="197">
      <pivotArea dataOnly="0" labelOnly="1" fieldPosition="0">
        <references count="1">
          <reference field="6" count="50">
            <x v="1419"/>
            <x v="1420"/>
            <x v="1424"/>
            <x v="1433"/>
            <x v="1435"/>
            <x v="1436"/>
            <x v="1441"/>
            <x v="1447"/>
            <x v="1449"/>
            <x v="1450"/>
            <x v="1457"/>
            <x v="1458"/>
            <x v="1464"/>
            <x v="1477"/>
            <x v="1481"/>
            <x v="1493"/>
            <x v="1494"/>
            <x v="1495"/>
            <x v="1496"/>
            <x v="1497"/>
            <x v="1502"/>
            <x v="1507"/>
            <x v="1510"/>
            <x v="1522"/>
            <x v="1531"/>
            <x v="1538"/>
            <x v="1563"/>
            <x v="1564"/>
            <x v="1565"/>
            <x v="1568"/>
            <x v="1577"/>
            <x v="1578"/>
            <x v="1580"/>
            <x v="1584"/>
            <x v="1592"/>
            <x v="1594"/>
            <x v="1596"/>
            <x v="1597"/>
            <x v="1607"/>
            <x v="1608"/>
            <x v="1614"/>
            <x v="1616"/>
            <x v="1621"/>
            <x v="1627"/>
            <x v="1633"/>
            <x v="1634"/>
            <x v="1636"/>
            <x v="1653"/>
            <x v="1678"/>
            <x v="1689"/>
          </reference>
        </references>
      </pivotArea>
    </format>
    <format dxfId="196">
      <pivotArea dataOnly="0" labelOnly="1" fieldPosition="0">
        <references count="1">
          <reference field="6" count="50">
            <x v="1691"/>
            <x v="1697"/>
            <x v="1705"/>
            <x v="1714"/>
            <x v="1719"/>
            <x v="1723"/>
            <x v="1729"/>
            <x v="1733"/>
            <x v="1734"/>
            <x v="1737"/>
            <x v="1741"/>
            <x v="1743"/>
            <x v="1744"/>
            <x v="1755"/>
            <x v="1759"/>
            <x v="1768"/>
            <x v="1769"/>
            <x v="1780"/>
            <x v="1783"/>
            <x v="1785"/>
            <x v="1789"/>
            <x v="1791"/>
            <x v="1794"/>
            <x v="1797"/>
            <x v="1799"/>
            <x v="1801"/>
            <x v="1803"/>
            <x v="1805"/>
            <x v="1806"/>
            <x v="1809"/>
            <x v="1821"/>
            <x v="1827"/>
            <x v="1830"/>
            <x v="1840"/>
            <x v="1845"/>
            <x v="1856"/>
            <x v="1859"/>
            <x v="1867"/>
            <x v="1873"/>
            <x v="1877"/>
            <x v="1882"/>
            <x v="1885"/>
            <x v="1886"/>
            <x v="1890"/>
            <x v="1895"/>
            <x v="1896"/>
            <x v="1906"/>
            <x v="1907"/>
            <x v="1909"/>
            <x v="1910"/>
          </reference>
        </references>
      </pivotArea>
    </format>
    <format dxfId="195">
      <pivotArea dataOnly="0" labelOnly="1" fieldPosition="0">
        <references count="1">
          <reference field="6" count="50">
            <x v="1935"/>
            <x v="1949"/>
            <x v="1955"/>
            <x v="1959"/>
            <x v="1960"/>
            <x v="1968"/>
            <x v="1970"/>
            <x v="1971"/>
            <x v="1981"/>
            <x v="1996"/>
            <x v="2001"/>
            <x v="2002"/>
            <x v="2005"/>
            <x v="2011"/>
            <x v="2015"/>
            <x v="2016"/>
            <x v="2021"/>
            <x v="2029"/>
            <x v="2030"/>
            <x v="2062"/>
            <x v="2064"/>
            <x v="2066"/>
            <x v="2072"/>
            <x v="2076"/>
            <x v="2082"/>
            <x v="2085"/>
            <x v="2091"/>
            <x v="2093"/>
            <x v="2103"/>
            <x v="2105"/>
            <x v="2110"/>
            <x v="2118"/>
            <x v="2126"/>
            <x v="2127"/>
            <x v="2130"/>
            <x v="2140"/>
            <x v="2143"/>
            <x v="2144"/>
            <x v="2147"/>
            <x v="2148"/>
            <x v="2152"/>
            <x v="2154"/>
            <x v="2166"/>
            <x v="2172"/>
            <x v="2185"/>
            <x v="2198"/>
            <x v="2199"/>
            <x v="2200"/>
            <x v="2204"/>
            <x v="2205"/>
          </reference>
        </references>
      </pivotArea>
    </format>
    <format dxfId="194">
      <pivotArea dataOnly="0" labelOnly="1" fieldPosition="0">
        <references count="1">
          <reference field="6" count="50">
            <x v="2212"/>
            <x v="2218"/>
            <x v="2221"/>
            <x v="2223"/>
            <x v="2229"/>
            <x v="2238"/>
            <x v="2244"/>
            <x v="2246"/>
            <x v="2247"/>
            <x v="2248"/>
            <x v="2249"/>
            <x v="2258"/>
            <x v="2259"/>
            <x v="2260"/>
            <x v="2267"/>
            <x v="2269"/>
            <x v="2281"/>
            <x v="2283"/>
            <x v="2295"/>
            <x v="2305"/>
            <x v="2306"/>
            <x v="2313"/>
            <x v="2331"/>
            <x v="2333"/>
            <x v="2337"/>
            <x v="2342"/>
            <x v="2343"/>
            <x v="2345"/>
            <x v="2355"/>
            <x v="2362"/>
            <x v="2371"/>
            <x v="2372"/>
            <x v="2374"/>
            <x v="2375"/>
            <x v="2376"/>
            <x v="2384"/>
            <x v="2389"/>
            <x v="2390"/>
            <x v="2392"/>
            <x v="2393"/>
            <x v="2394"/>
            <x v="2397"/>
            <x v="2408"/>
            <x v="2409"/>
            <x v="2411"/>
            <x v="2416"/>
            <x v="2420"/>
            <x v="2425"/>
            <x v="2431"/>
            <x v="2433"/>
          </reference>
        </references>
      </pivotArea>
    </format>
    <format dxfId="193">
      <pivotArea dataOnly="0" labelOnly="1" fieldPosition="0">
        <references count="1">
          <reference field="6" count="50">
            <x v="2438"/>
            <x v="2439"/>
            <x v="2441"/>
            <x v="2447"/>
            <x v="2448"/>
            <x v="2454"/>
            <x v="2463"/>
            <x v="2469"/>
            <x v="2471"/>
            <x v="2475"/>
            <x v="2477"/>
            <x v="2481"/>
            <x v="2482"/>
            <x v="2487"/>
            <x v="2490"/>
            <x v="2491"/>
            <x v="2492"/>
            <x v="2493"/>
            <x v="2498"/>
            <x v="2499"/>
            <x v="2500"/>
            <x v="2509"/>
            <x v="2510"/>
            <x v="2511"/>
            <x v="2521"/>
            <x v="2523"/>
            <x v="2535"/>
            <x v="2540"/>
            <x v="2543"/>
            <x v="2548"/>
            <x v="2554"/>
            <x v="2555"/>
            <x v="2557"/>
            <x v="2560"/>
            <x v="2561"/>
            <x v="2564"/>
            <x v="2565"/>
            <x v="2567"/>
            <x v="2571"/>
            <x v="2574"/>
            <x v="2575"/>
            <x v="2579"/>
            <x v="2583"/>
            <x v="2586"/>
            <x v="2594"/>
            <x v="2600"/>
            <x v="2604"/>
            <x v="2606"/>
            <x v="2609"/>
            <x v="2610"/>
          </reference>
        </references>
      </pivotArea>
    </format>
    <format dxfId="192">
      <pivotArea outline="0" collapsedLevelsAreSubtotals="1" fieldPosition="0"/>
    </format>
    <format dxfId="191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5"/>
            <x v="36"/>
            <x v="38"/>
            <x v="43"/>
            <x v="48"/>
            <x v="49"/>
            <x v="50"/>
            <x v="51"/>
            <x v="55"/>
            <x v="57"/>
            <x v="58"/>
            <x v="73"/>
            <x v="82"/>
            <x v="86"/>
            <x v="93"/>
            <x v="98"/>
            <x v="105"/>
            <x v="107"/>
            <x v="111"/>
            <x v="112"/>
            <x v="113"/>
            <x v="114"/>
            <x v="117"/>
            <x v="120"/>
            <x v="123"/>
            <x v="126"/>
            <x v="134"/>
            <x v="135"/>
            <x v="146"/>
            <x v="150"/>
            <x v="151"/>
            <x v="153"/>
            <x v="155"/>
            <x v="156"/>
            <x v="159"/>
            <x v="160"/>
            <x v="164"/>
            <x v="167"/>
            <x v="174"/>
            <x v="180"/>
            <x v="182"/>
            <x v="186"/>
            <x v="188"/>
            <x v="191"/>
          </reference>
        </references>
      </pivotArea>
    </format>
    <format dxfId="190">
      <pivotArea dataOnly="0" labelOnly="1" fieldPosition="0">
        <references count="1">
          <reference field="6" count="50">
            <x v="200"/>
            <x v="217"/>
            <x v="220"/>
            <x v="237"/>
            <x v="242"/>
            <x v="243"/>
            <x v="244"/>
            <x v="258"/>
            <x v="268"/>
            <x v="275"/>
            <x v="280"/>
            <x v="281"/>
            <x v="287"/>
            <x v="290"/>
            <x v="293"/>
            <x v="294"/>
            <x v="299"/>
            <x v="301"/>
            <x v="305"/>
            <x v="314"/>
            <x v="318"/>
            <x v="320"/>
            <x v="327"/>
            <x v="330"/>
            <x v="332"/>
            <x v="341"/>
            <x v="349"/>
            <x v="351"/>
            <x v="355"/>
            <x v="362"/>
            <x v="366"/>
            <x v="368"/>
            <x v="369"/>
            <x v="374"/>
            <x v="380"/>
            <x v="381"/>
            <x v="383"/>
            <x v="385"/>
            <x v="386"/>
            <x v="387"/>
            <x v="390"/>
            <x v="391"/>
            <x v="392"/>
            <x v="395"/>
            <x v="397"/>
            <x v="398"/>
            <x v="404"/>
            <x v="417"/>
            <x v="418"/>
            <x v="421"/>
          </reference>
        </references>
      </pivotArea>
    </format>
    <format dxfId="189">
      <pivotArea dataOnly="0" labelOnly="1" fieldPosition="0">
        <references count="1">
          <reference field="6" count="50">
            <x v="425"/>
            <x v="428"/>
            <x v="429"/>
            <x v="431"/>
            <x v="433"/>
            <x v="440"/>
            <x v="441"/>
            <x v="445"/>
            <x v="452"/>
            <x v="453"/>
            <x v="454"/>
            <x v="455"/>
            <x v="460"/>
            <x v="464"/>
            <x v="466"/>
            <x v="467"/>
            <x v="473"/>
            <x v="474"/>
            <x v="478"/>
            <x v="479"/>
            <x v="483"/>
            <x v="484"/>
            <x v="486"/>
            <x v="487"/>
            <x v="492"/>
            <x v="493"/>
            <x v="494"/>
            <x v="505"/>
            <x v="508"/>
            <x v="511"/>
            <x v="515"/>
            <x v="520"/>
            <x v="524"/>
            <x v="525"/>
            <x v="541"/>
            <x v="547"/>
            <x v="548"/>
            <x v="550"/>
            <x v="552"/>
            <x v="554"/>
            <x v="560"/>
            <x v="564"/>
            <x v="565"/>
            <x v="567"/>
            <x v="581"/>
            <x v="588"/>
            <x v="592"/>
            <x v="599"/>
            <x v="602"/>
            <x v="608"/>
          </reference>
        </references>
      </pivotArea>
    </format>
    <format dxfId="188">
      <pivotArea dataOnly="0" labelOnly="1" fieldPosition="0">
        <references count="1">
          <reference field="6" count="50">
            <x v="609"/>
            <x v="610"/>
            <x v="614"/>
            <x v="621"/>
            <x v="623"/>
            <x v="627"/>
            <x v="631"/>
            <x v="648"/>
            <x v="649"/>
            <x v="654"/>
            <x v="657"/>
            <x v="659"/>
            <x v="660"/>
            <x v="663"/>
            <x v="664"/>
            <x v="677"/>
            <x v="678"/>
            <x v="684"/>
            <x v="697"/>
            <x v="703"/>
            <x v="704"/>
            <x v="708"/>
            <x v="727"/>
            <x v="734"/>
            <x v="735"/>
            <x v="737"/>
            <x v="740"/>
            <x v="742"/>
            <x v="746"/>
            <x v="752"/>
            <x v="753"/>
            <x v="754"/>
            <x v="755"/>
            <x v="756"/>
            <x v="760"/>
            <x v="761"/>
            <x v="762"/>
            <x v="763"/>
            <x v="771"/>
            <x v="774"/>
            <x v="775"/>
            <x v="778"/>
            <x v="781"/>
            <x v="782"/>
            <x v="786"/>
            <x v="790"/>
            <x v="797"/>
            <x v="803"/>
            <x v="810"/>
            <x v="813"/>
          </reference>
        </references>
      </pivotArea>
    </format>
    <format dxfId="187">
      <pivotArea dataOnly="0" labelOnly="1" fieldPosition="0">
        <references count="1">
          <reference field="6" count="50">
            <x v="814"/>
            <x v="816"/>
            <x v="821"/>
            <x v="822"/>
            <x v="826"/>
            <x v="827"/>
            <x v="830"/>
            <x v="840"/>
            <x v="841"/>
            <x v="844"/>
            <x v="848"/>
            <x v="852"/>
            <x v="860"/>
            <x v="861"/>
            <x v="862"/>
            <x v="863"/>
            <x v="864"/>
            <x v="867"/>
            <x v="868"/>
            <x v="869"/>
            <x v="870"/>
            <x v="873"/>
            <x v="874"/>
            <x v="877"/>
            <x v="881"/>
            <x v="888"/>
            <x v="892"/>
            <x v="895"/>
            <x v="896"/>
            <x v="902"/>
            <x v="903"/>
            <x v="904"/>
            <x v="906"/>
            <x v="913"/>
            <x v="917"/>
            <x v="919"/>
            <x v="923"/>
            <x v="925"/>
            <x v="926"/>
            <x v="930"/>
            <x v="933"/>
            <x v="945"/>
            <x v="948"/>
            <x v="953"/>
            <x v="957"/>
            <x v="959"/>
            <x v="965"/>
            <x v="967"/>
            <x v="970"/>
            <x v="978"/>
          </reference>
        </references>
      </pivotArea>
    </format>
    <format dxfId="186">
      <pivotArea dataOnly="0" labelOnly="1" fieldPosition="0">
        <references count="1">
          <reference field="6" count="50">
            <x v="984"/>
            <x v="985"/>
            <x v="986"/>
            <x v="988"/>
            <x v="996"/>
            <x v="1000"/>
            <x v="1006"/>
            <x v="1009"/>
            <x v="1011"/>
            <x v="1012"/>
            <x v="1013"/>
            <x v="1020"/>
            <x v="1022"/>
            <x v="1033"/>
            <x v="1037"/>
            <x v="1039"/>
            <x v="1040"/>
            <x v="1042"/>
            <x v="1044"/>
            <x v="1051"/>
            <x v="1053"/>
            <x v="1057"/>
            <x v="1058"/>
            <x v="1062"/>
            <x v="1064"/>
            <x v="1074"/>
            <x v="1081"/>
            <x v="1089"/>
            <x v="1098"/>
            <x v="1103"/>
            <x v="1105"/>
            <x v="1108"/>
            <x v="1111"/>
            <x v="1115"/>
            <x v="1117"/>
            <x v="1122"/>
            <x v="1126"/>
            <x v="1129"/>
            <x v="1130"/>
            <x v="1132"/>
            <x v="1133"/>
            <x v="1140"/>
            <x v="1142"/>
            <x v="1143"/>
            <x v="1144"/>
            <x v="1145"/>
            <x v="1149"/>
            <x v="1150"/>
            <x v="1151"/>
            <x v="1152"/>
          </reference>
        </references>
      </pivotArea>
    </format>
    <format dxfId="185">
      <pivotArea dataOnly="0" labelOnly="1" fieldPosition="0">
        <references count="1">
          <reference field="6" count="50">
            <x v="1158"/>
            <x v="1159"/>
            <x v="1163"/>
            <x v="1168"/>
            <x v="1170"/>
            <x v="1174"/>
            <x v="1175"/>
            <x v="1177"/>
            <x v="1187"/>
            <x v="1190"/>
            <x v="1194"/>
            <x v="1195"/>
            <x v="1200"/>
            <x v="1202"/>
            <x v="1203"/>
            <x v="1204"/>
            <x v="1205"/>
            <x v="1209"/>
            <x v="1211"/>
            <x v="1213"/>
            <x v="1224"/>
            <x v="1226"/>
            <x v="1228"/>
            <x v="1233"/>
            <x v="1234"/>
            <x v="1237"/>
            <x v="1238"/>
            <x v="1243"/>
            <x v="1247"/>
            <x v="1252"/>
            <x v="1254"/>
            <x v="1256"/>
            <x v="1260"/>
            <x v="1261"/>
            <x v="1262"/>
            <x v="1270"/>
            <x v="1276"/>
            <x v="1277"/>
            <x v="1284"/>
            <x v="1286"/>
            <x v="1291"/>
            <x v="1298"/>
            <x v="1300"/>
            <x v="1301"/>
            <x v="1303"/>
            <x v="1304"/>
            <x v="1308"/>
            <x v="1313"/>
            <x v="1319"/>
            <x v="1323"/>
          </reference>
        </references>
      </pivotArea>
    </format>
    <format dxfId="184">
      <pivotArea dataOnly="0" labelOnly="1" fieldPosition="0">
        <references count="1">
          <reference field="6" count="50">
            <x v="1325"/>
            <x v="1328"/>
            <x v="1331"/>
            <x v="1338"/>
            <x v="1341"/>
            <x v="1342"/>
            <x v="1343"/>
            <x v="1358"/>
            <x v="1359"/>
            <x v="1361"/>
            <x v="1363"/>
            <x v="1364"/>
            <x v="1369"/>
            <x v="1373"/>
            <x v="1387"/>
            <x v="1389"/>
            <x v="1397"/>
            <x v="1414"/>
            <x v="1416"/>
            <x v="1419"/>
            <x v="1420"/>
            <x v="1424"/>
            <x v="1426"/>
            <x v="1433"/>
            <x v="1435"/>
            <x v="1436"/>
            <x v="1441"/>
            <x v="1447"/>
            <x v="1449"/>
            <x v="1450"/>
            <x v="1457"/>
            <x v="1458"/>
            <x v="1464"/>
            <x v="1465"/>
            <x v="1476"/>
            <x v="1477"/>
            <x v="1481"/>
            <x v="1484"/>
            <x v="1489"/>
            <x v="1493"/>
            <x v="1494"/>
            <x v="1495"/>
            <x v="1496"/>
            <x v="1497"/>
            <x v="1502"/>
            <x v="1507"/>
            <x v="1510"/>
            <x v="1520"/>
            <x v="1522"/>
            <x v="1525"/>
          </reference>
        </references>
      </pivotArea>
    </format>
    <format dxfId="183">
      <pivotArea dataOnly="0" labelOnly="1" fieldPosition="0">
        <references count="1">
          <reference field="6" count="50">
            <x v="1531"/>
            <x v="1537"/>
            <x v="1538"/>
            <x v="1563"/>
            <x v="1564"/>
            <x v="1565"/>
            <x v="1568"/>
            <x v="1577"/>
            <x v="1578"/>
            <x v="1580"/>
            <x v="1584"/>
            <x v="1592"/>
            <x v="1594"/>
            <x v="1596"/>
            <x v="1597"/>
            <x v="1607"/>
            <x v="1608"/>
            <x v="1614"/>
            <x v="1616"/>
            <x v="1621"/>
            <x v="1627"/>
            <x v="1633"/>
            <x v="1634"/>
            <x v="1636"/>
            <x v="1653"/>
            <x v="1660"/>
            <x v="1676"/>
            <x v="1678"/>
            <x v="1681"/>
            <x v="1689"/>
            <x v="1691"/>
            <x v="1697"/>
            <x v="1699"/>
            <x v="1705"/>
            <x v="1714"/>
            <x v="1716"/>
            <x v="1718"/>
            <x v="1719"/>
            <x v="1723"/>
            <x v="1729"/>
            <x v="1733"/>
            <x v="1734"/>
            <x v="1736"/>
            <x v="1737"/>
            <x v="1741"/>
            <x v="1743"/>
            <x v="1744"/>
            <x v="1755"/>
            <x v="1759"/>
            <x v="1765"/>
          </reference>
        </references>
      </pivotArea>
    </format>
    <format dxfId="182">
      <pivotArea dataOnly="0" labelOnly="1" fieldPosition="0">
        <references count="1">
          <reference field="6" count="50">
            <x v="1768"/>
            <x v="1769"/>
            <x v="1770"/>
            <x v="1780"/>
            <x v="1783"/>
            <x v="1785"/>
            <x v="1789"/>
            <x v="1791"/>
            <x v="1794"/>
            <x v="1797"/>
            <x v="1799"/>
            <x v="1801"/>
            <x v="1802"/>
            <x v="1803"/>
            <x v="1805"/>
            <x v="1806"/>
            <x v="1809"/>
            <x v="1821"/>
            <x v="1827"/>
            <x v="1830"/>
            <x v="1832"/>
            <x v="1835"/>
            <x v="1840"/>
            <x v="1842"/>
            <x v="1845"/>
            <x v="1856"/>
            <x v="1859"/>
            <x v="1863"/>
            <x v="1867"/>
            <x v="1873"/>
            <x v="1877"/>
            <x v="1882"/>
            <x v="1885"/>
            <x v="1886"/>
            <x v="1890"/>
            <x v="1895"/>
            <x v="1896"/>
            <x v="1900"/>
            <x v="1906"/>
            <x v="1907"/>
            <x v="1909"/>
            <x v="1910"/>
            <x v="1911"/>
            <x v="1935"/>
            <x v="1949"/>
            <x v="1955"/>
            <x v="1959"/>
            <x v="1960"/>
            <x v="1966"/>
            <x v="1968"/>
          </reference>
        </references>
      </pivotArea>
    </format>
    <format dxfId="181">
      <pivotArea dataOnly="0" labelOnly="1" fieldPosition="0">
        <references count="1">
          <reference field="6" count="50">
            <x v="1970"/>
            <x v="1971"/>
            <x v="1973"/>
            <x v="1977"/>
            <x v="1979"/>
            <x v="1981"/>
            <x v="1996"/>
            <x v="2001"/>
            <x v="2002"/>
            <x v="2005"/>
            <x v="2011"/>
            <x v="2015"/>
            <x v="2016"/>
            <x v="2020"/>
            <x v="2021"/>
            <x v="2029"/>
            <x v="2030"/>
            <x v="2048"/>
            <x v="2061"/>
            <x v="2062"/>
            <x v="2064"/>
            <x v="2066"/>
            <x v="2072"/>
            <x v="2076"/>
            <x v="2082"/>
            <x v="2085"/>
            <x v="2091"/>
            <x v="2092"/>
            <x v="2093"/>
            <x v="2096"/>
            <x v="2103"/>
            <x v="2105"/>
            <x v="2110"/>
            <x v="2118"/>
            <x v="2126"/>
            <x v="2127"/>
            <x v="2130"/>
            <x v="2140"/>
            <x v="2143"/>
            <x v="2144"/>
            <x v="2147"/>
            <x v="2148"/>
            <x v="2152"/>
            <x v="2154"/>
            <x v="2166"/>
            <x v="2172"/>
            <x v="2185"/>
            <x v="2198"/>
            <x v="2199"/>
            <x v="2200"/>
          </reference>
        </references>
      </pivotArea>
    </format>
    <format dxfId="180">
      <pivotArea dataOnly="0" labelOnly="1" fieldPosition="0">
        <references count="1">
          <reference field="6" count="50">
            <x v="2204"/>
            <x v="2205"/>
            <x v="2211"/>
            <x v="2212"/>
            <x v="2216"/>
            <x v="2218"/>
            <x v="2221"/>
            <x v="2223"/>
            <x v="2229"/>
            <x v="2233"/>
            <x v="2238"/>
            <x v="2243"/>
            <x v="2244"/>
            <x v="2246"/>
            <x v="2247"/>
            <x v="2248"/>
            <x v="2249"/>
            <x v="2258"/>
            <x v="2259"/>
            <x v="2260"/>
            <x v="2267"/>
            <x v="2269"/>
            <x v="2281"/>
            <x v="2283"/>
            <x v="2284"/>
            <x v="2289"/>
            <x v="2295"/>
            <x v="2305"/>
            <x v="2306"/>
            <x v="2309"/>
            <x v="2313"/>
            <x v="2316"/>
            <x v="2327"/>
            <x v="2328"/>
            <x v="2331"/>
            <x v="2333"/>
            <x v="2336"/>
            <x v="2337"/>
            <x v="2342"/>
            <x v="2343"/>
            <x v="2345"/>
            <x v="2348"/>
            <x v="2355"/>
            <x v="2362"/>
            <x v="2368"/>
            <x v="2371"/>
            <x v="2372"/>
            <x v="2374"/>
            <x v="2375"/>
            <x v="2376"/>
          </reference>
        </references>
      </pivotArea>
    </format>
    <format dxfId="179">
      <pivotArea dataOnly="0" labelOnly="1" fieldPosition="0">
        <references count="1">
          <reference field="6" count="50">
            <x v="2384"/>
            <x v="2389"/>
            <x v="2390"/>
            <x v="2392"/>
            <x v="2393"/>
            <x v="2394"/>
            <x v="2397"/>
            <x v="2408"/>
            <x v="2409"/>
            <x v="2411"/>
            <x v="2416"/>
            <x v="2420"/>
            <x v="2425"/>
            <x v="2430"/>
            <x v="2431"/>
            <x v="2433"/>
            <x v="2438"/>
            <x v="2439"/>
            <x v="2441"/>
            <x v="2444"/>
            <x v="2447"/>
            <x v="2448"/>
            <x v="2452"/>
            <x v="2454"/>
            <x v="2463"/>
            <x v="2469"/>
            <x v="2471"/>
            <x v="2472"/>
            <x v="2475"/>
            <x v="2477"/>
            <x v="2481"/>
            <x v="2482"/>
            <x v="2487"/>
            <x v="2490"/>
            <x v="2491"/>
            <x v="2492"/>
            <x v="2493"/>
            <x v="2498"/>
            <x v="2499"/>
            <x v="2500"/>
            <x v="2505"/>
            <x v="2509"/>
            <x v="2510"/>
            <x v="2511"/>
            <x v="2521"/>
            <x v="2523"/>
            <x v="2530"/>
            <x v="2535"/>
            <x v="2537"/>
            <x v="2540"/>
          </reference>
        </references>
      </pivotArea>
    </format>
    <format dxfId="178">
      <pivotArea dataOnly="0" labelOnly="1" fieldPosition="0">
        <references count="1">
          <reference field="6" count="50">
            <x v="2543"/>
            <x v="2548"/>
            <x v="2554"/>
            <x v="2555"/>
            <x v="2556"/>
            <x v="2557"/>
            <x v="2560"/>
            <x v="2561"/>
            <x v="2564"/>
            <x v="2565"/>
            <x v="2567"/>
            <x v="2571"/>
            <x v="2572"/>
            <x v="2574"/>
            <x v="2575"/>
            <x v="2579"/>
            <x v="2583"/>
            <x v="2586"/>
            <x v="2594"/>
            <x v="2600"/>
            <x v="2604"/>
            <x v="2605"/>
            <x v="2606"/>
            <x v="2609"/>
            <x v="2610"/>
            <x v="2645"/>
            <x v="2646"/>
            <x v="2648"/>
            <x v="2650"/>
            <x v="2653"/>
            <x v="2654"/>
            <x v="2664"/>
            <x v="2666"/>
            <x v="2671"/>
            <x v="2676"/>
            <x v="2678"/>
            <x v="2687"/>
            <x v="2691"/>
            <x v="2696"/>
            <x v="2697"/>
            <x v="2698"/>
            <x v="2701"/>
            <x v="2702"/>
            <x v="2703"/>
            <x v="2713"/>
            <x v="2716"/>
            <x v="2719"/>
            <x v="2722"/>
            <x v="2723"/>
            <x v="2725"/>
          </reference>
        </references>
      </pivotArea>
    </format>
    <format dxfId="177">
      <pivotArea dataOnly="0" labelOnly="1" grandRow="1" outline="0" fieldPosition="0"/>
    </format>
    <format dxfId="176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5"/>
            <x v="36"/>
            <x v="38"/>
            <x v="43"/>
            <x v="48"/>
            <x v="49"/>
            <x v="50"/>
            <x v="51"/>
            <x v="55"/>
            <x v="57"/>
            <x v="58"/>
            <x v="73"/>
            <x v="82"/>
            <x v="86"/>
            <x v="93"/>
            <x v="98"/>
            <x v="105"/>
            <x v="107"/>
            <x v="111"/>
            <x v="112"/>
            <x v="113"/>
            <x v="114"/>
            <x v="117"/>
            <x v="120"/>
            <x v="123"/>
            <x v="126"/>
            <x v="134"/>
            <x v="135"/>
            <x v="146"/>
            <x v="150"/>
            <x v="151"/>
            <x v="153"/>
            <x v="155"/>
            <x v="156"/>
            <x v="159"/>
            <x v="160"/>
            <x v="164"/>
            <x v="167"/>
            <x v="174"/>
            <x v="180"/>
            <x v="182"/>
            <x v="186"/>
            <x v="188"/>
            <x v="191"/>
          </reference>
        </references>
      </pivotArea>
    </format>
    <format dxfId="175">
      <pivotArea dataOnly="0" labelOnly="1" fieldPosition="0">
        <references count="1">
          <reference field="6" count="50">
            <x v="200"/>
            <x v="217"/>
            <x v="220"/>
            <x v="237"/>
            <x v="242"/>
            <x v="243"/>
            <x v="244"/>
            <x v="258"/>
            <x v="268"/>
            <x v="275"/>
            <x v="280"/>
            <x v="281"/>
            <x v="287"/>
            <x v="290"/>
            <x v="293"/>
            <x v="294"/>
            <x v="299"/>
            <x v="301"/>
            <x v="305"/>
            <x v="314"/>
            <x v="318"/>
            <x v="320"/>
            <x v="327"/>
            <x v="330"/>
            <x v="332"/>
            <x v="341"/>
            <x v="349"/>
            <x v="351"/>
            <x v="355"/>
            <x v="362"/>
            <x v="366"/>
            <x v="368"/>
            <x v="369"/>
            <x v="374"/>
            <x v="380"/>
            <x v="381"/>
            <x v="383"/>
            <x v="385"/>
            <x v="386"/>
            <x v="387"/>
            <x v="390"/>
            <x v="391"/>
            <x v="392"/>
            <x v="395"/>
            <x v="397"/>
            <x v="398"/>
            <x v="404"/>
            <x v="417"/>
            <x v="418"/>
            <x v="421"/>
          </reference>
        </references>
      </pivotArea>
    </format>
    <format dxfId="174">
      <pivotArea dataOnly="0" labelOnly="1" fieldPosition="0">
        <references count="1">
          <reference field="6" count="50">
            <x v="425"/>
            <x v="428"/>
            <x v="429"/>
            <x v="431"/>
            <x v="433"/>
            <x v="440"/>
            <x v="441"/>
            <x v="445"/>
            <x v="452"/>
            <x v="453"/>
            <x v="454"/>
            <x v="455"/>
            <x v="460"/>
            <x v="464"/>
            <x v="466"/>
            <x v="467"/>
            <x v="473"/>
            <x v="474"/>
            <x v="478"/>
            <x v="479"/>
            <x v="483"/>
            <x v="484"/>
            <x v="486"/>
            <x v="487"/>
            <x v="492"/>
            <x v="493"/>
            <x v="494"/>
            <x v="505"/>
            <x v="508"/>
            <x v="511"/>
            <x v="515"/>
            <x v="520"/>
            <x v="524"/>
            <x v="525"/>
            <x v="541"/>
            <x v="547"/>
            <x v="548"/>
            <x v="550"/>
            <x v="552"/>
            <x v="554"/>
            <x v="560"/>
            <x v="564"/>
            <x v="565"/>
            <x v="567"/>
            <x v="581"/>
            <x v="588"/>
            <x v="592"/>
            <x v="599"/>
            <x v="602"/>
            <x v="608"/>
          </reference>
        </references>
      </pivotArea>
    </format>
    <format dxfId="173">
      <pivotArea dataOnly="0" labelOnly="1" fieldPosition="0">
        <references count="1">
          <reference field="6" count="50">
            <x v="609"/>
            <x v="610"/>
            <x v="614"/>
            <x v="621"/>
            <x v="623"/>
            <x v="627"/>
            <x v="648"/>
            <x v="649"/>
            <x v="654"/>
            <x v="657"/>
            <x v="659"/>
            <x v="660"/>
            <x v="663"/>
            <x v="664"/>
            <x v="677"/>
            <x v="678"/>
            <x v="684"/>
            <x v="697"/>
            <x v="703"/>
            <x v="704"/>
            <x v="708"/>
            <x v="727"/>
            <x v="734"/>
            <x v="735"/>
            <x v="737"/>
            <x v="740"/>
            <x v="742"/>
            <x v="746"/>
            <x v="752"/>
            <x v="753"/>
            <x v="754"/>
            <x v="755"/>
            <x v="756"/>
            <x v="760"/>
            <x v="761"/>
            <x v="762"/>
            <x v="763"/>
            <x v="771"/>
            <x v="774"/>
            <x v="775"/>
            <x v="778"/>
            <x v="781"/>
            <x v="782"/>
            <x v="786"/>
            <x v="790"/>
            <x v="797"/>
            <x v="803"/>
            <x v="810"/>
            <x v="813"/>
            <x v="814"/>
          </reference>
        </references>
      </pivotArea>
    </format>
    <format dxfId="172">
      <pivotArea dataOnly="0" labelOnly="1" fieldPosition="0">
        <references count="1">
          <reference field="6" count="50">
            <x v="816"/>
            <x v="821"/>
            <x v="822"/>
            <x v="826"/>
            <x v="827"/>
            <x v="830"/>
            <x v="840"/>
            <x v="841"/>
            <x v="844"/>
            <x v="848"/>
            <x v="852"/>
            <x v="860"/>
            <x v="861"/>
            <x v="862"/>
            <x v="863"/>
            <x v="864"/>
            <x v="867"/>
            <x v="868"/>
            <x v="869"/>
            <x v="870"/>
            <x v="873"/>
            <x v="874"/>
            <x v="877"/>
            <x v="881"/>
            <x v="888"/>
            <x v="892"/>
            <x v="895"/>
            <x v="896"/>
            <x v="902"/>
            <x v="903"/>
            <x v="904"/>
            <x v="906"/>
            <x v="913"/>
            <x v="917"/>
            <x v="919"/>
            <x v="923"/>
            <x v="925"/>
            <x v="926"/>
            <x v="930"/>
            <x v="933"/>
            <x v="945"/>
            <x v="948"/>
            <x v="953"/>
            <x v="957"/>
            <x v="959"/>
            <x v="965"/>
            <x v="967"/>
            <x v="970"/>
            <x v="978"/>
            <x v="984"/>
          </reference>
        </references>
      </pivotArea>
    </format>
    <format dxfId="171">
      <pivotArea dataOnly="0" labelOnly="1" fieldPosition="0">
        <references count="1">
          <reference field="6" count="50">
            <x v="985"/>
            <x v="986"/>
            <x v="988"/>
            <x v="996"/>
            <x v="1000"/>
            <x v="1006"/>
            <x v="1009"/>
            <x v="1011"/>
            <x v="1012"/>
            <x v="1013"/>
            <x v="1020"/>
            <x v="1022"/>
            <x v="1033"/>
            <x v="1037"/>
            <x v="1039"/>
            <x v="1040"/>
            <x v="1042"/>
            <x v="1044"/>
            <x v="1051"/>
            <x v="1053"/>
            <x v="1057"/>
            <x v="1058"/>
            <x v="1062"/>
            <x v="1064"/>
            <x v="1074"/>
            <x v="1081"/>
            <x v="1089"/>
            <x v="1098"/>
            <x v="1103"/>
            <x v="1105"/>
            <x v="1108"/>
            <x v="1111"/>
            <x v="1115"/>
            <x v="1117"/>
            <x v="1122"/>
            <x v="1126"/>
            <x v="1129"/>
            <x v="1130"/>
            <x v="1132"/>
            <x v="1133"/>
            <x v="1140"/>
            <x v="1142"/>
            <x v="1143"/>
            <x v="1144"/>
            <x v="1145"/>
            <x v="1149"/>
            <x v="1150"/>
            <x v="1151"/>
            <x v="1152"/>
            <x v="1158"/>
          </reference>
        </references>
      </pivotArea>
    </format>
    <format dxfId="170">
      <pivotArea dataOnly="0" labelOnly="1" fieldPosition="0">
        <references count="1">
          <reference field="6" count="50">
            <x v="1159"/>
            <x v="1163"/>
            <x v="1168"/>
            <x v="1170"/>
            <x v="1174"/>
            <x v="1175"/>
            <x v="1177"/>
            <x v="1187"/>
            <x v="1190"/>
            <x v="1194"/>
            <x v="1195"/>
            <x v="1200"/>
            <x v="1202"/>
            <x v="1203"/>
            <x v="1204"/>
            <x v="1205"/>
            <x v="1209"/>
            <x v="1211"/>
            <x v="1213"/>
            <x v="1224"/>
            <x v="1226"/>
            <x v="1228"/>
            <x v="1233"/>
            <x v="1234"/>
            <x v="1237"/>
            <x v="1238"/>
            <x v="1243"/>
            <x v="1247"/>
            <x v="1252"/>
            <x v="1254"/>
            <x v="1256"/>
            <x v="1260"/>
            <x v="1261"/>
            <x v="1262"/>
            <x v="1270"/>
            <x v="1276"/>
            <x v="1277"/>
            <x v="1284"/>
            <x v="1286"/>
            <x v="1291"/>
            <x v="1298"/>
            <x v="1300"/>
            <x v="1301"/>
            <x v="1303"/>
            <x v="1304"/>
            <x v="1308"/>
            <x v="1313"/>
            <x v="1319"/>
            <x v="1323"/>
            <x v="1325"/>
          </reference>
        </references>
      </pivotArea>
    </format>
    <format dxfId="169">
      <pivotArea dataOnly="0" labelOnly="1" fieldPosition="0">
        <references count="1">
          <reference field="6" count="50">
            <x v="1328"/>
            <x v="1331"/>
            <x v="1338"/>
            <x v="1341"/>
            <x v="1342"/>
            <x v="1343"/>
            <x v="1358"/>
            <x v="1359"/>
            <x v="1361"/>
            <x v="1363"/>
            <x v="1364"/>
            <x v="1369"/>
            <x v="1373"/>
            <x v="1387"/>
            <x v="1389"/>
            <x v="1397"/>
            <x v="1414"/>
            <x v="1416"/>
            <x v="1419"/>
            <x v="1420"/>
            <x v="1424"/>
            <x v="1426"/>
            <x v="1433"/>
            <x v="1435"/>
            <x v="1436"/>
            <x v="1441"/>
            <x v="1447"/>
            <x v="1449"/>
            <x v="1450"/>
            <x v="1457"/>
            <x v="1458"/>
            <x v="1464"/>
            <x v="1465"/>
            <x v="1476"/>
            <x v="1477"/>
            <x v="1481"/>
            <x v="1484"/>
            <x v="1489"/>
            <x v="1493"/>
            <x v="1494"/>
            <x v="1495"/>
            <x v="1496"/>
            <x v="1497"/>
            <x v="1502"/>
            <x v="1507"/>
            <x v="1510"/>
            <x v="1520"/>
            <x v="1522"/>
            <x v="1525"/>
            <x v="1531"/>
          </reference>
        </references>
      </pivotArea>
    </format>
    <format dxfId="168">
      <pivotArea dataOnly="0" labelOnly="1" fieldPosition="0">
        <references count="1">
          <reference field="6" count="50">
            <x v="1537"/>
            <x v="1538"/>
            <x v="1563"/>
            <x v="1564"/>
            <x v="1565"/>
            <x v="1568"/>
            <x v="1577"/>
            <x v="1578"/>
            <x v="1580"/>
            <x v="1584"/>
            <x v="1592"/>
            <x v="1594"/>
            <x v="1596"/>
            <x v="1597"/>
            <x v="1607"/>
            <x v="1608"/>
            <x v="1614"/>
            <x v="1616"/>
            <x v="1621"/>
            <x v="1627"/>
            <x v="1633"/>
            <x v="1634"/>
            <x v="1636"/>
            <x v="1653"/>
            <x v="1660"/>
            <x v="1676"/>
            <x v="1678"/>
            <x v="1681"/>
            <x v="1689"/>
            <x v="1691"/>
            <x v="1697"/>
            <x v="1699"/>
            <x v="1705"/>
            <x v="1714"/>
            <x v="1716"/>
            <x v="1718"/>
            <x v="1719"/>
            <x v="1723"/>
            <x v="1729"/>
            <x v="1733"/>
            <x v="1734"/>
            <x v="1736"/>
            <x v="1737"/>
            <x v="1741"/>
            <x v="1743"/>
            <x v="1744"/>
            <x v="1755"/>
            <x v="1759"/>
            <x v="1765"/>
            <x v="1768"/>
          </reference>
        </references>
      </pivotArea>
    </format>
    <format dxfId="167">
      <pivotArea dataOnly="0" labelOnly="1" fieldPosition="0">
        <references count="1">
          <reference field="6" count="50">
            <x v="1769"/>
            <x v="1770"/>
            <x v="1780"/>
            <x v="1783"/>
            <x v="1785"/>
            <x v="1789"/>
            <x v="1791"/>
            <x v="1794"/>
            <x v="1797"/>
            <x v="1799"/>
            <x v="1801"/>
            <x v="1802"/>
            <x v="1803"/>
            <x v="1805"/>
            <x v="1806"/>
            <x v="1809"/>
            <x v="1821"/>
            <x v="1827"/>
            <x v="1830"/>
            <x v="1832"/>
            <x v="1835"/>
            <x v="1840"/>
            <x v="1842"/>
            <x v="1845"/>
            <x v="1856"/>
            <x v="1859"/>
            <x v="1863"/>
            <x v="1867"/>
            <x v="1873"/>
            <x v="1877"/>
            <x v="1882"/>
            <x v="1885"/>
            <x v="1886"/>
            <x v="1890"/>
            <x v="1895"/>
            <x v="1896"/>
            <x v="1900"/>
            <x v="1906"/>
            <x v="1907"/>
            <x v="1909"/>
            <x v="1910"/>
            <x v="1911"/>
            <x v="1935"/>
            <x v="1949"/>
            <x v="1955"/>
            <x v="1959"/>
            <x v="1960"/>
            <x v="1966"/>
            <x v="1968"/>
            <x v="1970"/>
          </reference>
        </references>
      </pivotArea>
    </format>
    <format dxfId="166">
      <pivotArea dataOnly="0" labelOnly="1" fieldPosition="0">
        <references count="1">
          <reference field="6" count="50">
            <x v="1971"/>
            <x v="1973"/>
            <x v="1977"/>
            <x v="1979"/>
            <x v="1981"/>
            <x v="1996"/>
            <x v="2001"/>
            <x v="2002"/>
            <x v="2005"/>
            <x v="2011"/>
            <x v="2015"/>
            <x v="2016"/>
            <x v="2020"/>
            <x v="2021"/>
            <x v="2029"/>
            <x v="2030"/>
            <x v="2048"/>
            <x v="2061"/>
            <x v="2062"/>
            <x v="2064"/>
            <x v="2066"/>
            <x v="2072"/>
            <x v="2076"/>
            <x v="2082"/>
            <x v="2085"/>
            <x v="2091"/>
            <x v="2092"/>
            <x v="2093"/>
            <x v="2096"/>
            <x v="2103"/>
            <x v="2105"/>
            <x v="2110"/>
            <x v="2118"/>
            <x v="2126"/>
            <x v="2127"/>
            <x v="2130"/>
            <x v="2140"/>
            <x v="2143"/>
            <x v="2144"/>
            <x v="2147"/>
            <x v="2148"/>
            <x v="2152"/>
            <x v="2154"/>
            <x v="2166"/>
            <x v="2172"/>
            <x v="2185"/>
            <x v="2198"/>
            <x v="2199"/>
            <x v="2200"/>
            <x v="2204"/>
          </reference>
        </references>
      </pivotArea>
    </format>
    <format dxfId="165">
      <pivotArea dataOnly="0" labelOnly="1" fieldPosition="0">
        <references count="1">
          <reference field="6" count="50">
            <x v="2205"/>
            <x v="2211"/>
            <x v="2212"/>
            <x v="2216"/>
            <x v="2218"/>
            <x v="2221"/>
            <x v="2223"/>
            <x v="2229"/>
            <x v="2233"/>
            <x v="2238"/>
            <x v="2243"/>
            <x v="2244"/>
            <x v="2246"/>
            <x v="2247"/>
            <x v="2248"/>
            <x v="2249"/>
            <x v="2258"/>
            <x v="2259"/>
            <x v="2260"/>
            <x v="2267"/>
            <x v="2269"/>
            <x v="2281"/>
            <x v="2283"/>
            <x v="2284"/>
            <x v="2289"/>
            <x v="2295"/>
            <x v="2305"/>
            <x v="2306"/>
            <x v="2309"/>
            <x v="2313"/>
            <x v="2316"/>
            <x v="2327"/>
            <x v="2328"/>
            <x v="2331"/>
            <x v="2333"/>
            <x v="2336"/>
            <x v="2337"/>
            <x v="2342"/>
            <x v="2343"/>
            <x v="2345"/>
            <x v="2348"/>
            <x v="2355"/>
            <x v="2362"/>
            <x v="2368"/>
            <x v="2371"/>
            <x v="2372"/>
            <x v="2374"/>
            <x v="2375"/>
            <x v="2376"/>
            <x v="2384"/>
          </reference>
        </references>
      </pivotArea>
    </format>
    <format dxfId="164">
      <pivotArea dataOnly="0" labelOnly="1" fieldPosition="0">
        <references count="1">
          <reference field="6" count="50">
            <x v="2389"/>
            <x v="2390"/>
            <x v="2392"/>
            <x v="2393"/>
            <x v="2394"/>
            <x v="2397"/>
            <x v="2408"/>
            <x v="2409"/>
            <x v="2411"/>
            <x v="2416"/>
            <x v="2420"/>
            <x v="2425"/>
            <x v="2430"/>
            <x v="2431"/>
            <x v="2433"/>
            <x v="2438"/>
            <x v="2439"/>
            <x v="2441"/>
            <x v="2444"/>
            <x v="2447"/>
            <x v="2448"/>
            <x v="2452"/>
            <x v="2454"/>
            <x v="2463"/>
            <x v="2469"/>
            <x v="2471"/>
            <x v="2472"/>
            <x v="2475"/>
            <x v="2477"/>
            <x v="2481"/>
            <x v="2482"/>
            <x v="2487"/>
            <x v="2490"/>
            <x v="2491"/>
            <x v="2492"/>
            <x v="2493"/>
            <x v="2498"/>
            <x v="2499"/>
            <x v="2500"/>
            <x v="2505"/>
            <x v="2509"/>
            <x v="2510"/>
            <x v="2511"/>
            <x v="2521"/>
            <x v="2523"/>
            <x v="2530"/>
            <x v="2535"/>
            <x v="2537"/>
            <x v="2540"/>
            <x v="2543"/>
          </reference>
        </references>
      </pivotArea>
    </format>
    <format dxfId="163">
      <pivotArea dataOnly="0" labelOnly="1" fieldPosition="0">
        <references count="1">
          <reference field="6" count="50">
            <x v="2548"/>
            <x v="2554"/>
            <x v="2555"/>
            <x v="2556"/>
            <x v="2557"/>
            <x v="2560"/>
            <x v="2561"/>
            <x v="2564"/>
            <x v="2565"/>
            <x v="2567"/>
            <x v="2571"/>
            <x v="2572"/>
            <x v="2574"/>
            <x v="2575"/>
            <x v="2579"/>
            <x v="2583"/>
            <x v="2586"/>
            <x v="2594"/>
            <x v="2600"/>
            <x v="2604"/>
            <x v="2605"/>
            <x v="2606"/>
            <x v="2609"/>
            <x v="2610"/>
            <x v="2645"/>
            <x v="2646"/>
            <x v="2648"/>
            <x v="2650"/>
            <x v="2653"/>
            <x v="2654"/>
            <x v="2664"/>
            <x v="2666"/>
            <x v="2671"/>
            <x v="2676"/>
            <x v="2678"/>
            <x v="2687"/>
            <x v="2691"/>
            <x v="2696"/>
            <x v="2697"/>
            <x v="2698"/>
            <x v="2701"/>
            <x v="2702"/>
            <x v="2703"/>
            <x v="2713"/>
            <x v="2716"/>
            <x v="2719"/>
            <x v="2722"/>
            <x v="2723"/>
            <x v="2725"/>
            <x v="2727"/>
          </reference>
        </references>
      </pivotArea>
    </format>
    <format dxfId="162">
      <pivotArea collapsedLevelsAreSubtotals="1" fieldPosition="0">
        <references count="1">
          <reference field="6" count="949">
            <x v="0"/>
            <x v="2"/>
            <x v="5"/>
            <x v="11"/>
            <x v="13"/>
            <x v="18"/>
            <x v="23"/>
            <x v="25"/>
            <x v="26"/>
            <x v="27"/>
            <x v="28"/>
            <x v="35"/>
            <x v="36"/>
            <x v="38"/>
            <x v="43"/>
            <x v="44"/>
            <x v="48"/>
            <x v="49"/>
            <x v="50"/>
            <x v="51"/>
            <x v="55"/>
            <x v="57"/>
            <x v="58"/>
            <x v="64"/>
            <x v="69"/>
            <x v="70"/>
            <x v="73"/>
            <x v="74"/>
            <x v="78"/>
            <x v="82"/>
            <x v="86"/>
            <x v="89"/>
            <x v="92"/>
            <x v="93"/>
            <x v="98"/>
            <x v="104"/>
            <x v="105"/>
            <x v="107"/>
            <x v="111"/>
            <x v="112"/>
            <x v="113"/>
            <x v="114"/>
            <x v="115"/>
            <x v="117"/>
            <x v="118"/>
            <x v="120"/>
            <x v="122"/>
            <x v="123"/>
            <x v="125"/>
            <x v="126"/>
            <x v="130"/>
            <x v="132"/>
            <x v="133"/>
            <x v="134"/>
            <x v="135"/>
            <x v="136"/>
            <x v="146"/>
            <x v="150"/>
            <x v="151"/>
            <x v="153"/>
            <x v="155"/>
            <x v="156"/>
            <x v="159"/>
            <x v="160"/>
            <x v="164"/>
            <x v="167"/>
            <x v="174"/>
            <x v="180"/>
            <x v="182"/>
            <x v="186"/>
            <x v="188"/>
            <x v="191"/>
            <x v="192"/>
            <x v="200"/>
            <x v="201"/>
            <x v="206"/>
            <x v="215"/>
            <x v="217"/>
            <x v="220"/>
            <x v="226"/>
            <x v="230"/>
            <x v="236"/>
            <x v="237"/>
            <x v="242"/>
            <x v="243"/>
            <x v="244"/>
            <x v="247"/>
            <x v="255"/>
            <x v="258"/>
            <x v="268"/>
            <x v="270"/>
            <x v="275"/>
            <x v="280"/>
            <x v="281"/>
            <x v="287"/>
            <x v="288"/>
            <x v="290"/>
            <x v="293"/>
            <x v="294"/>
            <x v="299"/>
            <x v="301"/>
            <x v="305"/>
            <x v="312"/>
            <x v="314"/>
            <x v="318"/>
            <x v="320"/>
            <x v="327"/>
            <x v="330"/>
            <x v="331"/>
            <x v="332"/>
            <x v="341"/>
            <x v="349"/>
            <x v="351"/>
            <x v="355"/>
            <x v="361"/>
            <x v="362"/>
            <x v="366"/>
            <x v="368"/>
            <x v="369"/>
            <x v="371"/>
            <x v="374"/>
            <x v="380"/>
            <x v="381"/>
            <x v="383"/>
            <x v="385"/>
            <x v="386"/>
            <x v="387"/>
            <x v="390"/>
            <x v="391"/>
            <x v="392"/>
            <x v="395"/>
            <x v="397"/>
            <x v="398"/>
            <x v="399"/>
            <x v="400"/>
            <x v="404"/>
            <x v="415"/>
            <x v="417"/>
            <x v="418"/>
            <x v="421"/>
            <x v="423"/>
            <x v="425"/>
            <x v="428"/>
            <x v="429"/>
            <x v="431"/>
            <x v="433"/>
            <x v="434"/>
            <x v="436"/>
            <x v="438"/>
            <x v="440"/>
            <x v="441"/>
            <x v="442"/>
            <x v="445"/>
            <x v="452"/>
            <x v="453"/>
            <x v="454"/>
            <x v="455"/>
            <x v="457"/>
            <x v="458"/>
            <x v="460"/>
            <x v="462"/>
            <x v="464"/>
            <x v="466"/>
            <x v="467"/>
            <x v="473"/>
            <x v="474"/>
            <x v="475"/>
            <x v="477"/>
            <x v="478"/>
            <x v="479"/>
            <x v="483"/>
            <x v="484"/>
            <x v="486"/>
            <x v="487"/>
            <x v="492"/>
            <x v="493"/>
            <x v="494"/>
            <x v="497"/>
            <x v="501"/>
            <x v="505"/>
            <x v="508"/>
            <x v="511"/>
            <x v="515"/>
            <x v="520"/>
            <x v="524"/>
            <x v="525"/>
            <x v="531"/>
            <x v="538"/>
            <x v="541"/>
            <x v="547"/>
            <x v="548"/>
            <x v="550"/>
            <x v="552"/>
            <x v="554"/>
            <x v="560"/>
            <x v="564"/>
            <x v="565"/>
            <x v="567"/>
            <x v="574"/>
            <x v="581"/>
            <x v="588"/>
            <x v="592"/>
            <x v="599"/>
            <x v="602"/>
            <x v="608"/>
            <x v="609"/>
            <x v="610"/>
            <x v="614"/>
            <x v="616"/>
            <x v="621"/>
            <x v="623"/>
            <x v="627"/>
            <x v="648"/>
            <x v="649"/>
            <x v="651"/>
            <x v="654"/>
            <x v="657"/>
            <x v="659"/>
            <x v="660"/>
            <x v="663"/>
            <x v="664"/>
            <x v="670"/>
            <x v="677"/>
            <x v="678"/>
            <x v="679"/>
            <x v="683"/>
            <x v="684"/>
            <x v="689"/>
            <x v="691"/>
            <x v="692"/>
            <x v="697"/>
            <x v="702"/>
            <x v="703"/>
            <x v="704"/>
            <x v="706"/>
            <x v="708"/>
            <x v="716"/>
            <x v="723"/>
            <x v="727"/>
            <x v="728"/>
            <x v="734"/>
            <x v="735"/>
            <x v="737"/>
            <x v="740"/>
            <x v="742"/>
            <x v="746"/>
            <x v="751"/>
            <x v="752"/>
            <x v="753"/>
            <x v="754"/>
            <x v="755"/>
            <x v="756"/>
            <x v="757"/>
            <x v="760"/>
            <x v="761"/>
            <x v="762"/>
            <x v="763"/>
            <x v="771"/>
            <x v="774"/>
            <x v="775"/>
            <x v="776"/>
            <x v="778"/>
            <x v="781"/>
            <x v="782"/>
            <x v="786"/>
            <x v="790"/>
            <x v="797"/>
            <x v="803"/>
            <x v="808"/>
            <x v="810"/>
            <x v="813"/>
            <x v="814"/>
            <x v="816"/>
            <x v="819"/>
            <x v="821"/>
            <x v="822"/>
            <x v="826"/>
            <x v="827"/>
            <x v="830"/>
            <x v="832"/>
            <x v="837"/>
            <x v="839"/>
            <x v="840"/>
            <x v="841"/>
            <x v="844"/>
            <x v="848"/>
            <x v="850"/>
            <x v="852"/>
            <x v="860"/>
            <x v="861"/>
            <x v="862"/>
            <x v="863"/>
            <x v="864"/>
            <x v="867"/>
            <x v="868"/>
            <x v="869"/>
            <x v="870"/>
            <x v="873"/>
            <x v="874"/>
            <x v="877"/>
            <x v="881"/>
            <x v="887"/>
            <x v="888"/>
            <x v="889"/>
            <x v="892"/>
            <x v="895"/>
            <x v="896"/>
            <x v="901"/>
            <x v="902"/>
            <x v="903"/>
            <x v="904"/>
            <x v="905"/>
            <x v="906"/>
            <x v="913"/>
            <x v="917"/>
            <x v="918"/>
            <x v="919"/>
            <x v="922"/>
            <x v="923"/>
            <x v="925"/>
            <x v="926"/>
            <x v="930"/>
            <x v="933"/>
            <x v="945"/>
            <x v="948"/>
            <x v="953"/>
            <x v="957"/>
            <x v="959"/>
            <x v="962"/>
            <x v="965"/>
            <x v="967"/>
            <x v="969"/>
            <x v="970"/>
            <x v="978"/>
            <x v="984"/>
            <x v="985"/>
            <x v="986"/>
            <x v="988"/>
            <x v="991"/>
            <x v="996"/>
            <x v="1000"/>
            <x v="1006"/>
            <x v="1009"/>
            <x v="1011"/>
            <x v="1012"/>
            <x v="1013"/>
            <x v="1014"/>
            <x v="1020"/>
            <x v="1022"/>
            <x v="1025"/>
            <x v="1027"/>
            <x v="1030"/>
            <x v="1031"/>
            <x v="1033"/>
            <x v="1035"/>
            <x v="1037"/>
            <x v="1039"/>
            <x v="1040"/>
            <x v="1042"/>
            <x v="1044"/>
            <x v="1051"/>
            <x v="1053"/>
            <x v="1057"/>
            <x v="1058"/>
            <x v="1062"/>
            <x v="1064"/>
            <x v="1070"/>
            <x v="1074"/>
            <x v="1077"/>
            <x v="1078"/>
            <x v="1079"/>
            <x v="1081"/>
            <x v="1082"/>
            <x v="1085"/>
            <x v="1087"/>
            <x v="1089"/>
            <x v="1098"/>
            <x v="1103"/>
            <x v="1105"/>
            <x v="1108"/>
            <x v="1111"/>
            <x v="1115"/>
            <x v="1117"/>
            <x v="1119"/>
            <x v="1122"/>
            <x v="1126"/>
            <x v="1129"/>
            <x v="1130"/>
            <x v="1131"/>
            <x v="1132"/>
            <x v="1133"/>
            <x v="1140"/>
            <x v="1142"/>
            <x v="1143"/>
            <x v="1144"/>
            <x v="1145"/>
            <x v="1146"/>
            <x v="1149"/>
            <x v="1150"/>
            <x v="1151"/>
            <x v="1152"/>
            <x v="1154"/>
            <x v="1157"/>
            <x v="1158"/>
            <x v="1159"/>
            <x v="1163"/>
            <x v="1168"/>
            <x v="1170"/>
            <x v="1173"/>
            <x v="1174"/>
            <x v="1175"/>
            <x v="1177"/>
            <x v="1178"/>
            <x v="1180"/>
            <x v="1187"/>
            <x v="1189"/>
            <x v="1190"/>
            <x v="1191"/>
            <x v="1194"/>
            <x v="1195"/>
            <x v="1199"/>
            <x v="1200"/>
            <x v="1202"/>
            <x v="1203"/>
            <x v="1204"/>
            <x v="1205"/>
            <x v="1209"/>
            <x v="1211"/>
            <x v="1213"/>
            <x v="1214"/>
            <x v="1224"/>
            <x v="1226"/>
            <x v="1228"/>
            <x v="1233"/>
            <x v="1234"/>
            <x v="1237"/>
            <x v="1238"/>
            <x v="1243"/>
            <x v="1244"/>
            <x v="1245"/>
            <x v="1247"/>
            <x v="1252"/>
            <x v="1254"/>
            <x v="1256"/>
            <x v="1260"/>
            <x v="1261"/>
            <x v="1262"/>
            <x v="1270"/>
            <x v="1276"/>
            <x v="1277"/>
            <x v="1284"/>
            <x v="1285"/>
            <x v="1286"/>
            <x v="1287"/>
            <x v="1290"/>
            <x v="1291"/>
            <x v="1298"/>
            <x v="1300"/>
            <x v="1301"/>
            <x v="1303"/>
            <x v="1304"/>
            <x v="1308"/>
            <x v="1309"/>
            <x v="1313"/>
            <x v="1315"/>
            <x v="1319"/>
            <x v="1321"/>
            <x v="1323"/>
            <x v="1325"/>
            <x v="1328"/>
            <x v="1329"/>
            <x v="1331"/>
            <x v="1332"/>
            <x v="1338"/>
            <x v="1341"/>
            <x v="1342"/>
            <x v="1343"/>
            <x v="1348"/>
            <x v="1358"/>
            <x v="1359"/>
            <x v="1361"/>
            <x v="1363"/>
            <x v="1364"/>
            <x v="1369"/>
            <x v="1373"/>
            <x v="1374"/>
            <x v="1387"/>
            <x v="1389"/>
            <x v="1397"/>
            <x v="1403"/>
            <x v="1413"/>
            <x v="1414"/>
            <x v="1416"/>
            <x v="1419"/>
            <x v="1420"/>
            <x v="1423"/>
            <x v="1424"/>
            <x v="1426"/>
            <x v="1433"/>
            <x v="1434"/>
            <x v="1435"/>
            <x v="1436"/>
            <x v="1439"/>
            <x v="1441"/>
            <x v="1444"/>
            <x v="1447"/>
            <x v="1449"/>
            <x v="1450"/>
            <x v="1455"/>
            <x v="1457"/>
            <x v="1458"/>
            <x v="1464"/>
            <x v="1465"/>
            <x v="1476"/>
            <x v="1477"/>
            <x v="1478"/>
            <x v="1479"/>
            <x v="1481"/>
            <x v="1484"/>
            <x v="1486"/>
            <x v="1488"/>
            <x v="1489"/>
            <x v="1493"/>
            <x v="1494"/>
            <x v="1495"/>
            <x v="1496"/>
            <x v="1497"/>
            <x v="1502"/>
            <x v="1507"/>
            <x v="1509"/>
            <x v="1510"/>
            <x v="1516"/>
            <x v="1517"/>
            <x v="1518"/>
            <x v="1520"/>
            <x v="1521"/>
            <x v="1522"/>
            <x v="1524"/>
            <x v="1525"/>
            <x v="1531"/>
            <x v="1534"/>
            <x v="1537"/>
            <x v="1538"/>
            <x v="1540"/>
            <x v="1541"/>
            <x v="1542"/>
            <x v="1544"/>
            <x v="1548"/>
            <x v="1554"/>
            <x v="1555"/>
            <x v="1559"/>
            <x v="1561"/>
            <x v="1563"/>
            <x v="1564"/>
            <x v="1565"/>
            <x v="1568"/>
            <x v="1577"/>
            <x v="1578"/>
            <x v="1580"/>
            <x v="1584"/>
            <x v="1586"/>
            <x v="1592"/>
            <x v="1593"/>
            <x v="1594"/>
            <x v="1595"/>
            <x v="1596"/>
            <x v="1597"/>
            <x v="1600"/>
            <x v="1607"/>
            <x v="1608"/>
            <x v="1614"/>
            <x v="1616"/>
            <x v="1621"/>
            <x v="1627"/>
            <x v="1633"/>
            <x v="1634"/>
            <x v="1636"/>
            <x v="1642"/>
            <x v="1652"/>
            <x v="1653"/>
            <x v="1657"/>
            <x v="1659"/>
            <x v="1660"/>
            <x v="1672"/>
            <x v="1673"/>
            <x v="1674"/>
            <x v="1676"/>
            <x v="1678"/>
            <x v="1681"/>
            <x v="1689"/>
            <x v="1691"/>
            <x v="1697"/>
            <x v="1699"/>
            <x v="1703"/>
            <x v="1705"/>
            <x v="1711"/>
            <x v="1714"/>
            <x v="1716"/>
            <x v="1718"/>
            <x v="1719"/>
            <x v="1723"/>
            <x v="1725"/>
            <x v="1729"/>
            <x v="1733"/>
            <x v="1734"/>
            <x v="1736"/>
            <x v="1737"/>
            <x v="1741"/>
            <x v="1743"/>
            <x v="1744"/>
            <x v="1746"/>
            <x v="1751"/>
            <x v="1755"/>
            <x v="1759"/>
            <x v="1761"/>
            <x v="1765"/>
            <x v="1768"/>
            <x v="1769"/>
            <x v="1770"/>
            <x v="1775"/>
            <x v="1777"/>
            <x v="1780"/>
            <x v="1781"/>
            <x v="1782"/>
            <x v="1783"/>
            <x v="1785"/>
            <x v="1789"/>
            <x v="1791"/>
            <x v="1794"/>
            <x v="1797"/>
            <x v="1799"/>
            <x v="1801"/>
            <x v="1802"/>
            <x v="1803"/>
            <x v="1805"/>
            <x v="1806"/>
            <x v="1809"/>
            <x v="1811"/>
            <x v="1821"/>
            <x v="1827"/>
            <x v="1830"/>
            <x v="1832"/>
            <x v="1835"/>
            <x v="1840"/>
            <x v="1841"/>
            <x v="1842"/>
            <x v="1845"/>
            <x v="1856"/>
            <x v="1859"/>
            <x v="1862"/>
            <x v="1863"/>
            <x v="1867"/>
            <x v="1873"/>
            <x v="1877"/>
            <x v="1878"/>
            <x v="1882"/>
            <x v="1885"/>
            <x v="1886"/>
            <x v="1890"/>
            <x v="1893"/>
            <x v="1895"/>
            <x v="1896"/>
            <x v="1899"/>
            <x v="1900"/>
            <x v="1906"/>
            <x v="1907"/>
            <x v="1909"/>
            <x v="1910"/>
            <x v="1911"/>
            <x v="1912"/>
            <x v="1914"/>
            <x v="1921"/>
            <x v="1922"/>
            <x v="1929"/>
            <x v="1935"/>
            <x v="1948"/>
            <x v="1949"/>
            <x v="1954"/>
            <x v="1955"/>
            <x v="1959"/>
            <x v="1960"/>
            <x v="1966"/>
            <x v="1968"/>
            <x v="1969"/>
            <x v="1970"/>
            <x v="1971"/>
            <x v="1973"/>
            <x v="1975"/>
            <x v="1977"/>
            <x v="1979"/>
            <x v="1981"/>
            <x v="1988"/>
            <x v="1989"/>
            <x v="1996"/>
            <x v="2001"/>
            <x v="2002"/>
            <x v="2003"/>
            <x v="2005"/>
            <x v="2009"/>
            <x v="2011"/>
            <x v="2015"/>
            <x v="2016"/>
            <x v="2019"/>
            <x v="2020"/>
            <x v="2021"/>
            <x v="2029"/>
            <x v="2030"/>
            <x v="2033"/>
            <x v="2037"/>
            <x v="2046"/>
            <x v="2048"/>
            <x v="2053"/>
            <x v="2061"/>
            <x v="2062"/>
            <x v="2063"/>
            <x v="2064"/>
            <x v="2066"/>
            <x v="2071"/>
            <x v="2072"/>
            <x v="2074"/>
            <x v="2076"/>
            <x v="2079"/>
            <x v="2082"/>
            <x v="2085"/>
            <x v="2088"/>
            <x v="2090"/>
            <x v="2091"/>
            <x v="2092"/>
            <x v="2093"/>
            <x v="2096"/>
            <x v="2102"/>
            <x v="2103"/>
            <x v="2105"/>
            <x v="2110"/>
            <x v="2113"/>
            <x v="2118"/>
            <x v="2124"/>
            <x v="2126"/>
            <x v="2127"/>
            <x v="2130"/>
            <x v="2131"/>
            <x v="2138"/>
            <x v="2140"/>
            <x v="2143"/>
            <x v="2144"/>
            <x v="2147"/>
            <x v="2148"/>
            <x v="2152"/>
            <x v="2154"/>
            <x v="2166"/>
            <x v="2168"/>
            <x v="2170"/>
            <x v="2172"/>
            <x v="2175"/>
            <x v="2185"/>
            <x v="2190"/>
            <x v="2196"/>
            <x v="2198"/>
            <x v="2199"/>
            <x v="2200"/>
            <x v="2201"/>
            <x v="2204"/>
            <x v="2205"/>
            <x v="2206"/>
            <x v="2210"/>
            <x v="2211"/>
            <x v="2212"/>
            <x v="2216"/>
            <x v="2217"/>
            <x v="2218"/>
            <x v="2221"/>
            <x v="2222"/>
            <x v="2223"/>
            <x v="2227"/>
            <x v="2229"/>
            <x v="2232"/>
            <x v="2233"/>
            <x v="2237"/>
            <x v="2238"/>
            <x v="2241"/>
            <x v="2243"/>
            <x v="2244"/>
            <x v="2245"/>
            <x v="2246"/>
            <x v="2247"/>
            <x v="2248"/>
            <x v="2249"/>
            <x v="2251"/>
            <x v="2258"/>
            <x v="2259"/>
            <x v="2260"/>
            <x v="2266"/>
            <x v="2267"/>
            <x v="2269"/>
            <x v="2271"/>
            <x v="2275"/>
            <x v="2281"/>
            <x v="2283"/>
            <x v="2284"/>
            <x v="2288"/>
            <x v="2289"/>
            <x v="2295"/>
            <x v="2305"/>
            <x v="2306"/>
            <x v="2309"/>
            <x v="2313"/>
            <x v="2316"/>
            <x v="2323"/>
            <x v="2325"/>
            <x v="2327"/>
            <x v="2328"/>
            <x v="2329"/>
            <x v="2331"/>
            <x v="2333"/>
            <x v="2336"/>
            <x v="2337"/>
            <x v="2342"/>
            <x v="2343"/>
            <x v="2345"/>
            <x v="2348"/>
            <x v="2355"/>
            <x v="2362"/>
            <x v="2368"/>
            <x v="2371"/>
            <x v="2372"/>
            <x v="2374"/>
            <x v="2375"/>
            <x v="2376"/>
            <x v="2377"/>
            <x v="2382"/>
            <x v="2384"/>
            <x v="2389"/>
            <x v="2390"/>
            <x v="2392"/>
            <x v="2393"/>
            <x v="2394"/>
            <x v="2397"/>
            <x v="2408"/>
            <x v="2409"/>
            <x v="2411"/>
            <x v="2416"/>
            <x v="2420"/>
            <x v="2425"/>
            <x v="2430"/>
            <x v="2431"/>
            <x v="2433"/>
            <x v="2438"/>
            <x v="2439"/>
            <x v="2441"/>
            <x v="2444"/>
            <x v="2447"/>
            <x v="2448"/>
            <x v="2452"/>
            <x v="2454"/>
            <x v="2463"/>
            <x v="2469"/>
            <x v="2471"/>
            <x v="2472"/>
            <x v="2475"/>
            <x v="2477"/>
            <x v="2481"/>
            <x v="2482"/>
            <x v="2484"/>
            <x v="2487"/>
            <x v="2490"/>
            <x v="2491"/>
            <x v="2492"/>
            <x v="2493"/>
            <x v="2498"/>
            <x v="2499"/>
            <x v="2500"/>
            <x v="2505"/>
            <x v="2509"/>
            <x v="2510"/>
            <x v="2511"/>
            <x v="2521"/>
            <x v="2523"/>
            <x v="2525"/>
            <x v="2530"/>
            <x v="2532"/>
            <x v="2535"/>
            <x v="2536"/>
            <x v="2537"/>
            <x v="2540"/>
            <x v="2543"/>
            <x v="2548"/>
            <x v="2549"/>
            <x v="2554"/>
            <x v="2555"/>
            <x v="2556"/>
            <x v="2557"/>
            <x v="2560"/>
            <x v="2561"/>
            <x v="2564"/>
            <x v="2565"/>
            <x v="2567"/>
            <x v="2570"/>
            <x v="2571"/>
            <x v="2572"/>
            <x v="2573"/>
            <x v="2574"/>
            <x v="2575"/>
            <x v="2578"/>
            <x v="2579"/>
            <x v="2583"/>
            <x v="2586"/>
            <x v="2587"/>
            <x v="2594"/>
            <x v="2600"/>
            <x v="2602"/>
            <x v="2603"/>
            <x v="2604"/>
            <x v="2605"/>
            <x v="2606"/>
            <x v="2609"/>
            <x v="2610"/>
            <x v="2645"/>
            <x v="2646"/>
            <x v="2648"/>
            <x v="2650"/>
            <x v="2653"/>
            <x v="2654"/>
            <x v="2657"/>
            <x v="2659"/>
            <x v="2664"/>
            <x v="2666"/>
            <x v="2671"/>
            <x v="2676"/>
            <x v="2678"/>
            <x v="2681"/>
            <x v="2687"/>
            <x v="2691"/>
            <x v="2692"/>
            <x v="2696"/>
            <x v="2697"/>
            <x v="2698"/>
            <x v="2701"/>
            <x v="2702"/>
            <x v="2703"/>
            <x v="2709"/>
            <x v="2710"/>
            <x v="2713"/>
            <x v="2716"/>
            <x v="2719"/>
            <x v="2721"/>
            <x v="2722"/>
            <x v="2723"/>
            <x v="2725"/>
            <x v="2727"/>
          </reference>
        </references>
      </pivotArea>
    </format>
    <format dxfId="161">
      <pivotArea dataOnly="0" labelOnly="1" fieldPosition="0">
        <references count="1">
          <reference field="6" count="50">
            <x v="0"/>
            <x v="2"/>
            <x v="5"/>
            <x v="11"/>
            <x v="13"/>
            <x v="18"/>
            <x v="23"/>
            <x v="25"/>
            <x v="26"/>
            <x v="27"/>
            <x v="28"/>
            <x v="35"/>
            <x v="36"/>
            <x v="38"/>
            <x v="43"/>
            <x v="44"/>
            <x v="48"/>
            <x v="49"/>
            <x v="50"/>
            <x v="51"/>
            <x v="55"/>
            <x v="57"/>
            <x v="58"/>
            <x v="64"/>
            <x v="69"/>
            <x v="70"/>
            <x v="73"/>
            <x v="74"/>
            <x v="78"/>
            <x v="82"/>
            <x v="86"/>
            <x v="89"/>
            <x v="92"/>
            <x v="93"/>
            <x v="98"/>
            <x v="104"/>
            <x v="105"/>
            <x v="107"/>
            <x v="111"/>
            <x v="112"/>
            <x v="113"/>
            <x v="114"/>
            <x v="115"/>
            <x v="117"/>
            <x v="118"/>
            <x v="120"/>
            <x v="122"/>
            <x v="123"/>
            <x v="125"/>
            <x v="126"/>
          </reference>
        </references>
      </pivotArea>
    </format>
    <format dxfId="160">
      <pivotArea dataOnly="0" labelOnly="1" fieldPosition="0">
        <references count="1">
          <reference field="6" count="50">
            <x v="130"/>
            <x v="132"/>
            <x v="133"/>
            <x v="134"/>
            <x v="135"/>
            <x v="136"/>
            <x v="146"/>
            <x v="150"/>
            <x v="151"/>
            <x v="153"/>
            <x v="155"/>
            <x v="156"/>
            <x v="159"/>
            <x v="160"/>
            <x v="164"/>
            <x v="167"/>
            <x v="174"/>
            <x v="180"/>
            <x v="182"/>
            <x v="186"/>
            <x v="188"/>
            <x v="191"/>
            <x v="192"/>
            <x v="200"/>
            <x v="201"/>
            <x v="206"/>
            <x v="215"/>
            <x v="217"/>
            <x v="220"/>
            <x v="226"/>
            <x v="230"/>
            <x v="236"/>
            <x v="237"/>
            <x v="242"/>
            <x v="243"/>
            <x v="244"/>
            <x v="247"/>
            <x v="255"/>
            <x v="258"/>
            <x v="268"/>
            <x v="270"/>
            <x v="275"/>
            <x v="280"/>
            <x v="281"/>
            <x v="287"/>
            <x v="288"/>
            <x v="290"/>
            <x v="293"/>
            <x v="294"/>
            <x v="299"/>
          </reference>
        </references>
      </pivotArea>
    </format>
    <format dxfId="159">
      <pivotArea dataOnly="0" labelOnly="1" fieldPosition="0">
        <references count="1">
          <reference field="6" count="50">
            <x v="301"/>
            <x v="305"/>
            <x v="312"/>
            <x v="314"/>
            <x v="318"/>
            <x v="320"/>
            <x v="327"/>
            <x v="330"/>
            <x v="331"/>
            <x v="332"/>
            <x v="341"/>
            <x v="349"/>
            <x v="351"/>
            <x v="355"/>
            <x v="361"/>
            <x v="362"/>
            <x v="366"/>
            <x v="368"/>
            <x v="369"/>
            <x v="371"/>
            <x v="374"/>
            <x v="380"/>
            <x v="381"/>
            <x v="383"/>
            <x v="385"/>
            <x v="386"/>
            <x v="387"/>
            <x v="390"/>
            <x v="391"/>
            <x v="392"/>
            <x v="395"/>
            <x v="397"/>
            <x v="398"/>
            <x v="399"/>
            <x v="400"/>
            <x v="404"/>
            <x v="415"/>
            <x v="417"/>
            <x v="418"/>
            <x v="421"/>
            <x v="423"/>
            <x v="425"/>
            <x v="428"/>
            <x v="429"/>
            <x v="431"/>
            <x v="433"/>
            <x v="434"/>
            <x v="436"/>
            <x v="438"/>
            <x v="440"/>
          </reference>
        </references>
      </pivotArea>
    </format>
    <format dxfId="158">
      <pivotArea dataOnly="0" labelOnly="1" fieldPosition="0">
        <references count="1">
          <reference field="6" count="50">
            <x v="441"/>
            <x v="442"/>
            <x v="445"/>
            <x v="452"/>
            <x v="453"/>
            <x v="454"/>
            <x v="455"/>
            <x v="457"/>
            <x v="458"/>
            <x v="460"/>
            <x v="462"/>
            <x v="464"/>
            <x v="466"/>
            <x v="467"/>
            <x v="473"/>
            <x v="474"/>
            <x v="475"/>
            <x v="477"/>
            <x v="478"/>
            <x v="479"/>
            <x v="483"/>
            <x v="484"/>
            <x v="486"/>
            <x v="487"/>
            <x v="492"/>
            <x v="493"/>
            <x v="494"/>
            <x v="497"/>
            <x v="501"/>
            <x v="505"/>
            <x v="508"/>
            <x v="511"/>
            <x v="515"/>
            <x v="520"/>
            <x v="524"/>
            <x v="525"/>
            <x v="531"/>
            <x v="538"/>
            <x v="541"/>
            <x v="547"/>
            <x v="548"/>
            <x v="550"/>
            <x v="552"/>
            <x v="554"/>
            <x v="560"/>
            <x v="564"/>
            <x v="565"/>
            <x v="567"/>
            <x v="574"/>
            <x v="581"/>
          </reference>
        </references>
      </pivotArea>
    </format>
    <format dxfId="157">
      <pivotArea dataOnly="0" labelOnly="1" fieldPosition="0">
        <references count="1">
          <reference field="6" count="50">
            <x v="588"/>
            <x v="592"/>
            <x v="599"/>
            <x v="602"/>
            <x v="608"/>
            <x v="609"/>
            <x v="610"/>
            <x v="614"/>
            <x v="616"/>
            <x v="621"/>
            <x v="623"/>
            <x v="627"/>
            <x v="648"/>
            <x v="649"/>
            <x v="651"/>
            <x v="654"/>
            <x v="657"/>
            <x v="659"/>
            <x v="660"/>
            <x v="663"/>
            <x v="664"/>
            <x v="670"/>
            <x v="677"/>
            <x v="678"/>
            <x v="679"/>
            <x v="683"/>
            <x v="684"/>
            <x v="689"/>
            <x v="691"/>
            <x v="692"/>
            <x v="697"/>
            <x v="702"/>
            <x v="703"/>
            <x v="704"/>
            <x v="706"/>
            <x v="708"/>
            <x v="716"/>
            <x v="723"/>
            <x v="727"/>
            <x v="728"/>
            <x v="734"/>
            <x v="735"/>
            <x v="737"/>
            <x v="740"/>
            <x v="742"/>
            <x v="746"/>
            <x v="751"/>
            <x v="752"/>
            <x v="753"/>
            <x v="754"/>
          </reference>
        </references>
      </pivotArea>
    </format>
    <format dxfId="156">
      <pivotArea dataOnly="0" labelOnly="1" fieldPosition="0">
        <references count="1">
          <reference field="6" count="50">
            <x v="755"/>
            <x v="756"/>
            <x v="757"/>
            <x v="760"/>
            <x v="761"/>
            <x v="762"/>
            <x v="763"/>
            <x v="771"/>
            <x v="774"/>
            <x v="775"/>
            <x v="776"/>
            <x v="778"/>
            <x v="781"/>
            <x v="782"/>
            <x v="786"/>
            <x v="790"/>
            <x v="797"/>
            <x v="803"/>
            <x v="808"/>
            <x v="810"/>
            <x v="813"/>
            <x v="814"/>
            <x v="816"/>
            <x v="819"/>
            <x v="821"/>
            <x v="822"/>
            <x v="826"/>
            <x v="827"/>
            <x v="830"/>
            <x v="832"/>
            <x v="837"/>
            <x v="839"/>
            <x v="840"/>
            <x v="841"/>
            <x v="844"/>
            <x v="848"/>
            <x v="850"/>
            <x v="852"/>
            <x v="860"/>
            <x v="861"/>
            <x v="862"/>
            <x v="863"/>
            <x v="864"/>
            <x v="867"/>
            <x v="868"/>
            <x v="869"/>
            <x v="870"/>
            <x v="873"/>
            <x v="874"/>
            <x v="877"/>
          </reference>
        </references>
      </pivotArea>
    </format>
    <format dxfId="155">
      <pivotArea dataOnly="0" labelOnly="1" fieldPosition="0">
        <references count="1">
          <reference field="6" count="50">
            <x v="881"/>
            <x v="887"/>
            <x v="888"/>
            <x v="889"/>
            <x v="892"/>
            <x v="895"/>
            <x v="896"/>
            <x v="901"/>
            <x v="902"/>
            <x v="903"/>
            <x v="904"/>
            <x v="905"/>
            <x v="906"/>
            <x v="913"/>
            <x v="917"/>
            <x v="918"/>
            <x v="919"/>
            <x v="922"/>
            <x v="923"/>
            <x v="925"/>
            <x v="926"/>
            <x v="930"/>
            <x v="933"/>
            <x v="945"/>
            <x v="948"/>
            <x v="953"/>
            <x v="957"/>
            <x v="959"/>
            <x v="962"/>
            <x v="965"/>
            <x v="967"/>
            <x v="969"/>
            <x v="970"/>
            <x v="978"/>
            <x v="984"/>
            <x v="985"/>
            <x v="986"/>
            <x v="988"/>
            <x v="991"/>
            <x v="996"/>
            <x v="1000"/>
            <x v="1006"/>
            <x v="1009"/>
            <x v="1011"/>
            <x v="1012"/>
            <x v="1013"/>
            <x v="1014"/>
            <x v="1020"/>
            <x v="1022"/>
            <x v="1025"/>
          </reference>
        </references>
      </pivotArea>
    </format>
    <format dxfId="154">
      <pivotArea dataOnly="0" labelOnly="1" fieldPosition="0">
        <references count="1">
          <reference field="6" count="50">
            <x v="1027"/>
            <x v="1030"/>
            <x v="1031"/>
            <x v="1033"/>
            <x v="1035"/>
            <x v="1037"/>
            <x v="1039"/>
            <x v="1040"/>
            <x v="1042"/>
            <x v="1044"/>
            <x v="1051"/>
            <x v="1053"/>
            <x v="1057"/>
            <x v="1058"/>
            <x v="1062"/>
            <x v="1064"/>
            <x v="1070"/>
            <x v="1074"/>
            <x v="1077"/>
            <x v="1078"/>
            <x v="1079"/>
            <x v="1081"/>
            <x v="1082"/>
            <x v="1085"/>
            <x v="1087"/>
            <x v="1089"/>
            <x v="1098"/>
            <x v="1103"/>
            <x v="1105"/>
            <x v="1108"/>
            <x v="1111"/>
            <x v="1115"/>
            <x v="1117"/>
            <x v="1119"/>
            <x v="1122"/>
            <x v="1126"/>
            <x v="1129"/>
            <x v="1130"/>
            <x v="1131"/>
            <x v="1132"/>
            <x v="1133"/>
            <x v="1140"/>
            <x v="1142"/>
            <x v="1143"/>
            <x v="1144"/>
            <x v="1145"/>
            <x v="1146"/>
            <x v="1149"/>
            <x v="1150"/>
            <x v="1151"/>
          </reference>
        </references>
      </pivotArea>
    </format>
    <format dxfId="153">
      <pivotArea dataOnly="0" labelOnly="1" fieldPosition="0">
        <references count="1">
          <reference field="6" count="50">
            <x v="1152"/>
            <x v="1154"/>
            <x v="1157"/>
            <x v="1158"/>
            <x v="1159"/>
            <x v="1163"/>
            <x v="1168"/>
            <x v="1170"/>
            <x v="1173"/>
            <x v="1174"/>
            <x v="1175"/>
            <x v="1177"/>
            <x v="1178"/>
            <x v="1180"/>
            <x v="1187"/>
            <x v="1189"/>
            <x v="1190"/>
            <x v="1191"/>
            <x v="1194"/>
            <x v="1195"/>
            <x v="1199"/>
            <x v="1200"/>
            <x v="1202"/>
            <x v="1203"/>
            <x v="1204"/>
            <x v="1205"/>
            <x v="1209"/>
            <x v="1211"/>
            <x v="1213"/>
            <x v="1214"/>
            <x v="1224"/>
            <x v="1226"/>
            <x v="1228"/>
            <x v="1233"/>
            <x v="1234"/>
            <x v="1237"/>
            <x v="1238"/>
            <x v="1243"/>
            <x v="1244"/>
            <x v="1245"/>
            <x v="1247"/>
            <x v="1252"/>
            <x v="1254"/>
            <x v="1256"/>
            <x v="1260"/>
            <x v="1261"/>
            <x v="1262"/>
            <x v="1270"/>
            <x v="1276"/>
            <x v="1277"/>
          </reference>
        </references>
      </pivotArea>
    </format>
    <format dxfId="152">
      <pivotArea dataOnly="0" labelOnly="1" fieldPosition="0">
        <references count="1">
          <reference field="6" count="50">
            <x v="1284"/>
            <x v="1285"/>
            <x v="1286"/>
            <x v="1287"/>
            <x v="1290"/>
            <x v="1291"/>
            <x v="1298"/>
            <x v="1300"/>
            <x v="1301"/>
            <x v="1303"/>
            <x v="1304"/>
            <x v="1308"/>
            <x v="1309"/>
            <x v="1313"/>
            <x v="1315"/>
            <x v="1319"/>
            <x v="1321"/>
            <x v="1323"/>
            <x v="1325"/>
            <x v="1328"/>
            <x v="1329"/>
            <x v="1331"/>
            <x v="1332"/>
            <x v="1338"/>
            <x v="1341"/>
            <x v="1342"/>
            <x v="1343"/>
            <x v="1348"/>
            <x v="1358"/>
            <x v="1359"/>
            <x v="1361"/>
            <x v="1363"/>
            <x v="1364"/>
            <x v="1369"/>
            <x v="1373"/>
            <x v="1374"/>
            <x v="1387"/>
            <x v="1389"/>
            <x v="1397"/>
            <x v="1403"/>
            <x v="1413"/>
            <x v="1414"/>
            <x v="1416"/>
            <x v="1419"/>
            <x v="1420"/>
            <x v="1423"/>
            <x v="1424"/>
            <x v="1426"/>
            <x v="1433"/>
            <x v="1434"/>
          </reference>
        </references>
      </pivotArea>
    </format>
    <format dxfId="151">
      <pivotArea dataOnly="0" labelOnly="1" fieldPosition="0">
        <references count="1">
          <reference field="6" count="50">
            <x v="1435"/>
            <x v="1436"/>
            <x v="1439"/>
            <x v="1441"/>
            <x v="1444"/>
            <x v="1447"/>
            <x v="1449"/>
            <x v="1450"/>
            <x v="1455"/>
            <x v="1457"/>
            <x v="1458"/>
            <x v="1464"/>
            <x v="1465"/>
            <x v="1476"/>
            <x v="1477"/>
            <x v="1478"/>
            <x v="1479"/>
            <x v="1481"/>
            <x v="1484"/>
            <x v="1486"/>
            <x v="1488"/>
            <x v="1489"/>
            <x v="1493"/>
            <x v="1494"/>
            <x v="1495"/>
            <x v="1496"/>
            <x v="1497"/>
            <x v="1502"/>
            <x v="1507"/>
            <x v="1509"/>
            <x v="1510"/>
            <x v="1516"/>
            <x v="1517"/>
            <x v="1518"/>
            <x v="1520"/>
            <x v="1521"/>
            <x v="1522"/>
            <x v="1524"/>
            <x v="1525"/>
            <x v="1531"/>
            <x v="1534"/>
            <x v="1537"/>
            <x v="1538"/>
            <x v="1540"/>
            <x v="1541"/>
            <x v="1542"/>
            <x v="1544"/>
            <x v="1548"/>
            <x v="1554"/>
            <x v="1555"/>
          </reference>
        </references>
      </pivotArea>
    </format>
    <format dxfId="150">
      <pivotArea dataOnly="0" labelOnly="1" fieldPosition="0">
        <references count="1">
          <reference field="6" count="50">
            <x v="1559"/>
            <x v="1561"/>
            <x v="1563"/>
            <x v="1564"/>
            <x v="1565"/>
            <x v="1568"/>
            <x v="1577"/>
            <x v="1578"/>
            <x v="1580"/>
            <x v="1584"/>
            <x v="1586"/>
            <x v="1592"/>
            <x v="1593"/>
            <x v="1594"/>
            <x v="1595"/>
            <x v="1596"/>
            <x v="1597"/>
            <x v="1600"/>
            <x v="1607"/>
            <x v="1608"/>
            <x v="1614"/>
            <x v="1616"/>
            <x v="1621"/>
            <x v="1627"/>
            <x v="1633"/>
            <x v="1634"/>
            <x v="1636"/>
            <x v="1642"/>
            <x v="1652"/>
            <x v="1653"/>
            <x v="1657"/>
            <x v="1659"/>
            <x v="1660"/>
            <x v="1672"/>
            <x v="1673"/>
            <x v="1674"/>
            <x v="1676"/>
            <x v="1678"/>
            <x v="1681"/>
            <x v="1689"/>
            <x v="1691"/>
            <x v="1697"/>
            <x v="1699"/>
            <x v="1703"/>
            <x v="1705"/>
            <x v="1711"/>
            <x v="1714"/>
            <x v="1716"/>
            <x v="1718"/>
            <x v="1719"/>
          </reference>
        </references>
      </pivotArea>
    </format>
    <format dxfId="149">
      <pivotArea dataOnly="0" labelOnly="1" fieldPosition="0">
        <references count="1">
          <reference field="6" count="50">
            <x v="1723"/>
            <x v="1725"/>
            <x v="1729"/>
            <x v="1733"/>
            <x v="1734"/>
            <x v="1736"/>
            <x v="1737"/>
            <x v="1741"/>
            <x v="1743"/>
            <x v="1744"/>
            <x v="1746"/>
            <x v="1751"/>
            <x v="1755"/>
            <x v="1759"/>
            <x v="1761"/>
            <x v="1765"/>
            <x v="1768"/>
            <x v="1769"/>
            <x v="1770"/>
            <x v="1775"/>
            <x v="1777"/>
            <x v="1780"/>
            <x v="1781"/>
            <x v="1782"/>
            <x v="1783"/>
            <x v="1785"/>
            <x v="1789"/>
            <x v="1791"/>
            <x v="1794"/>
            <x v="1797"/>
            <x v="1799"/>
            <x v="1801"/>
            <x v="1802"/>
            <x v="1803"/>
            <x v="1805"/>
            <x v="1806"/>
            <x v="1809"/>
            <x v="1811"/>
            <x v="1821"/>
            <x v="1827"/>
            <x v="1830"/>
            <x v="1832"/>
            <x v="1835"/>
            <x v="1840"/>
            <x v="1841"/>
            <x v="1842"/>
            <x v="1845"/>
            <x v="1856"/>
            <x v="1859"/>
            <x v="1862"/>
          </reference>
        </references>
      </pivotArea>
    </format>
    <format dxfId="148">
      <pivotArea dataOnly="0" labelOnly="1" fieldPosition="0">
        <references count="1">
          <reference field="6" count="50">
            <x v="1863"/>
            <x v="1867"/>
            <x v="1873"/>
            <x v="1877"/>
            <x v="1878"/>
            <x v="1882"/>
            <x v="1885"/>
            <x v="1886"/>
            <x v="1890"/>
            <x v="1893"/>
            <x v="1895"/>
            <x v="1896"/>
            <x v="1899"/>
            <x v="1900"/>
            <x v="1906"/>
            <x v="1907"/>
            <x v="1909"/>
            <x v="1910"/>
            <x v="1911"/>
            <x v="1912"/>
            <x v="1914"/>
            <x v="1921"/>
            <x v="1922"/>
            <x v="1929"/>
            <x v="1935"/>
            <x v="1948"/>
            <x v="1949"/>
            <x v="1954"/>
            <x v="1955"/>
            <x v="1959"/>
            <x v="1960"/>
            <x v="1966"/>
            <x v="1968"/>
            <x v="1969"/>
            <x v="1970"/>
            <x v="1971"/>
            <x v="1973"/>
            <x v="1975"/>
            <x v="1977"/>
            <x v="1979"/>
            <x v="1981"/>
            <x v="1988"/>
            <x v="1989"/>
            <x v="1996"/>
            <x v="2001"/>
            <x v="2002"/>
            <x v="2003"/>
            <x v="2005"/>
            <x v="2009"/>
            <x v="2011"/>
          </reference>
        </references>
      </pivotArea>
    </format>
    <format dxfId="147">
      <pivotArea dataOnly="0" labelOnly="1" fieldPosition="0">
        <references count="1">
          <reference field="6" count="50">
            <x v="2015"/>
            <x v="2016"/>
            <x v="2019"/>
            <x v="2020"/>
            <x v="2021"/>
            <x v="2029"/>
            <x v="2030"/>
            <x v="2033"/>
            <x v="2037"/>
            <x v="2046"/>
            <x v="2048"/>
            <x v="2053"/>
            <x v="2061"/>
            <x v="2062"/>
            <x v="2063"/>
            <x v="2064"/>
            <x v="2066"/>
            <x v="2071"/>
            <x v="2072"/>
            <x v="2074"/>
            <x v="2076"/>
            <x v="2079"/>
            <x v="2082"/>
            <x v="2085"/>
            <x v="2088"/>
            <x v="2090"/>
            <x v="2091"/>
            <x v="2092"/>
            <x v="2093"/>
            <x v="2096"/>
            <x v="2102"/>
            <x v="2103"/>
            <x v="2105"/>
            <x v="2110"/>
            <x v="2113"/>
            <x v="2118"/>
            <x v="2124"/>
            <x v="2126"/>
            <x v="2127"/>
            <x v="2130"/>
            <x v="2131"/>
            <x v="2138"/>
            <x v="2140"/>
            <x v="2143"/>
            <x v="2144"/>
            <x v="2147"/>
            <x v="2148"/>
            <x v="2152"/>
            <x v="2154"/>
            <x v="2166"/>
          </reference>
        </references>
      </pivotArea>
    </format>
    <format dxfId="146">
      <pivotArea dataOnly="0" labelOnly="1" fieldPosition="0">
        <references count="1">
          <reference field="6" count="50">
            <x v="2168"/>
            <x v="2170"/>
            <x v="2172"/>
            <x v="2175"/>
            <x v="2185"/>
            <x v="2190"/>
            <x v="2196"/>
            <x v="2198"/>
            <x v="2199"/>
            <x v="2200"/>
            <x v="2201"/>
            <x v="2204"/>
            <x v="2205"/>
            <x v="2206"/>
            <x v="2210"/>
            <x v="2211"/>
            <x v="2212"/>
            <x v="2216"/>
            <x v="2217"/>
            <x v="2218"/>
            <x v="2221"/>
            <x v="2222"/>
            <x v="2223"/>
            <x v="2227"/>
            <x v="2229"/>
            <x v="2232"/>
            <x v="2233"/>
            <x v="2237"/>
            <x v="2238"/>
            <x v="2241"/>
            <x v="2243"/>
            <x v="2244"/>
            <x v="2245"/>
            <x v="2246"/>
            <x v="2247"/>
            <x v="2248"/>
            <x v="2249"/>
            <x v="2251"/>
            <x v="2258"/>
            <x v="2259"/>
            <x v="2260"/>
            <x v="2266"/>
            <x v="2267"/>
            <x v="2269"/>
            <x v="2271"/>
            <x v="2275"/>
            <x v="2281"/>
            <x v="2283"/>
            <x v="2284"/>
            <x v="2288"/>
          </reference>
        </references>
      </pivotArea>
    </format>
    <format dxfId="145">
      <pivotArea dataOnly="0" labelOnly="1" fieldPosition="0">
        <references count="1">
          <reference field="6" count="50">
            <x v="2289"/>
            <x v="2295"/>
            <x v="2305"/>
            <x v="2306"/>
            <x v="2309"/>
            <x v="2313"/>
            <x v="2316"/>
            <x v="2323"/>
            <x v="2325"/>
            <x v="2327"/>
            <x v="2328"/>
            <x v="2329"/>
            <x v="2331"/>
            <x v="2333"/>
            <x v="2336"/>
            <x v="2337"/>
            <x v="2342"/>
            <x v="2343"/>
            <x v="2345"/>
            <x v="2348"/>
            <x v="2355"/>
            <x v="2362"/>
            <x v="2368"/>
            <x v="2371"/>
            <x v="2372"/>
            <x v="2374"/>
            <x v="2375"/>
            <x v="2376"/>
            <x v="2377"/>
            <x v="2382"/>
            <x v="2384"/>
            <x v="2389"/>
            <x v="2390"/>
            <x v="2392"/>
            <x v="2393"/>
            <x v="2394"/>
            <x v="2397"/>
            <x v="2408"/>
            <x v="2409"/>
            <x v="2411"/>
            <x v="2416"/>
            <x v="2420"/>
            <x v="2425"/>
            <x v="2430"/>
            <x v="2431"/>
            <x v="2433"/>
            <x v="2438"/>
            <x v="2439"/>
            <x v="2441"/>
            <x v="2444"/>
          </reference>
        </references>
      </pivotArea>
    </format>
    <format dxfId="144">
      <pivotArea dataOnly="0" labelOnly="1" fieldPosition="0">
        <references count="1">
          <reference field="6" count="50">
            <x v="2447"/>
            <x v="2448"/>
            <x v="2452"/>
            <x v="2454"/>
            <x v="2463"/>
            <x v="2469"/>
            <x v="2471"/>
            <x v="2472"/>
            <x v="2475"/>
            <x v="2477"/>
            <x v="2481"/>
            <x v="2482"/>
            <x v="2484"/>
            <x v="2487"/>
            <x v="2490"/>
            <x v="2491"/>
            <x v="2492"/>
            <x v="2493"/>
            <x v="2498"/>
            <x v="2499"/>
            <x v="2500"/>
            <x v="2505"/>
            <x v="2509"/>
            <x v="2510"/>
            <x v="2511"/>
            <x v="2521"/>
            <x v="2523"/>
            <x v="2525"/>
            <x v="2530"/>
            <x v="2532"/>
            <x v="2535"/>
            <x v="2536"/>
            <x v="2537"/>
            <x v="2540"/>
            <x v="2543"/>
            <x v="2548"/>
            <x v="2549"/>
            <x v="2554"/>
            <x v="2555"/>
            <x v="2556"/>
            <x v="2557"/>
            <x v="2560"/>
            <x v="2561"/>
            <x v="2564"/>
            <x v="2565"/>
            <x v="2567"/>
            <x v="2570"/>
            <x v="2571"/>
            <x v="2572"/>
            <x v="2573"/>
          </reference>
        </references>
      </pivotArea>
    </format>
    <format dxfId="143">
      <pivotArea dataOnly="0" labelOnly="1" fieldPosition="0">
        <references count="1">
          <reference field="6" count="49">
            <x v="2574"/>
            <x v="2575"/>
            <x v="2578"/>
            <x v="2579"/>
            <x v="2583"/>
            <x v="2586"/>
            <x v="2587"/>
            <x v="2594"/>
            <x v="2600"/>
            <x v="2602"/>
            <x v="2603"/>
            <x v="2604"/>
            <x v="2605"/>
            <x v="2606"/>
            <x v="2609"/>
            <x v="2610"/>
            <x v="2645"/>
            <x v="2646"/>
            <x v="2648"/>
            <x v="2650"/>
            <x v="2653"/>
            <x v="2654"/>
            <x v="2657"/>
            <x v="2659"/>
            <x v="2664"/>
            <x v="2666"/>
            <x v="2671"/>
            <x v="2676"/>
            <x v="2678"/>
            <x v="2681"/>
            <x v="2687"/>
            <x v="2691"/>
            <x v="2692"/>
            <x v="2696"/>
            <x v="2697"/>
            <x v="2698"/>
            <x v="2701"/>
            <x v="2702"/>
            <x v="2703"/>
            <x v="2709"/>
            <x v="2710"/>
            <x v="2713"/>
            <x v="2716"/>
            <x v="2719"/>
            <x v="2721"/>
            <x v="2722"/>
            <x v="2723"/>
            <x v="2725"/>
            <x v="2727"/>
          </reference>
        </references>
      </pivotArea>
    </format>
    <format dxfId="142">
      <pivotArea dataOnly="0" labelOnly="1" fieldPosition="0">
        <references count="1">
          <reference field="6" count="50">
            <x v="0"/>
            <x v="5"/>
            <x v="11"/>
            <x v="13"/>
            <x v="18"/>
            <x v="25"/>
            <x v="26"/>
            <x v="27"/>
            <x v="28"/>
            <x v="35"/>
            <x v="36"/>
            <x v="38"/>
            <x v="48"/>
            <x v="49"/>
            <x v="50"/>
            <x v="51"/>
            <x v="55"/>
            <x v="57"/>
            <x v="58"/>
            <x v="69"/>
            <x v="73"/>
            <x v="74"/>
            <x v="82"/>
            <x v="86"/>
            <x v="89"/>
            <x v="92"/>
            <x v="104"/>
            <x v="105"/>
            <x v="107"/>
            <x v="111"/>
            <x v="112"/>
            <x v="113"/>
            <x v="114"/>
            <x v="115"/>
            <x v="117"/>
            <x v="120"/>
            <x v="123"/>
            <x v="130"/>
            <x v="132"/>
            <x v="133"/>
            <x v="135"/>
            <x v="150"/>
            <x v="153"/>
            <x v="155"/>
            <x v="156"/>
            <x v="159"/>
            <x v="160"/>
            <x v="164"/>
            <x v="167"/>
            <x v="182"/>
          </reference>
        </references>
      </pivotArea>
    </format>
    <format dxfId="141">
      <pivotArea dataOnly="0" labelOnly="1" fieldPosition="0">
        <references count="1">
          <reference field="6" count="50">
            <x v="188"/>
            <x v="191"/>
            <x v="192"/>
            <x v="200"/>
            <x v="201"/>
            <x v="206"/>
            <x v="220"/>
            <x v="230"/>
            <x v="236"/>
            <x v="237"/>
            <x v="242"/>
            <x v="243"/>
            <x v="244"/>
            <x v="255"/>
            <x v="258"/>
            <x v="268"/>
            <x v="270"/>
            <x v="275"/>
            <x v="280"/>
            <x v="281"/>
            <x v="290"/>
            <x v="293"/>
            <x v="294"/>
            <x v="299"/>
            <x v="301"/>
            <x v="305"/>
            <x v="312"/>
            <x v="314"/>
            <x v="318"/>
            <x v="330"/>
            <x v="331"/>
            <x v="332"/>
            <x v="341"/>
            <x v="349"/>
            <x v="351"/>
            <x v="355"/>
            <x v="362"/>
            <x v="369"/>
            <x v="371"/>
            <x v="374"/>
            <x v="380"/>
            <x v="381"/>
            <x v="383"/>
            <x v="385"/>
            <x v="387"/>
            <x v="391"/>
            <x v="392"/>
            <x v="395"/>
            <x v="397"/>
            <x v="399"/>
          </reference>
        </references>
      </pivotArea>
    </format>
    <format dxfId="140">
      <pivotArea dataOnly="0" labelOnly="1" fieldPosition="0">
        <references count="1">
          <reference field="6" count="50">
            <x v="417"/>
            <x v="418"/>
            <x v="421"/>
            <x v="423"/>
            <x v="425"/>
            <x v="429"/>
            <x v="431"/>
            <x v="433"/>
            <x v="436"/>
            <x v="438"/>
            <x v="440"/>
            <x v="441"/>
            <x v="445"/>
            <x v="452"/>
            <x v="454"/>
            <x v="458"/>
            <x v="460"/>
            <x v="462"/>
            <x v="464"/>
            <x v="467"/>
            <x v="473"/>
            <x v="474"/>
            <x v="477"/>
            <x v="478"/>
            <x v="479"/>
            <x v="484"/>
            <x v="486"/>
            <x v="487"/>
            <x v="492"/>
            <x v="494"/>
            <x v="497"/>
            <x v="501"/>
            <x v="505"/>
            <x v="508"/>
            <x v="511"/>
            <x v="515"/>
            <x v="520"/>
            <x v="524"/>
            <x v="525"/>
            <x v="541"/>
            <x v="548"/>
            <x v="550"/>
            <x v="564"/>
            <x v="565"/>
            <x v="567"/>
            <x v="574"/>
            <x v="592"/>
            <x v="609"/>
            <x v="614"/>
            <x v="648"/>
          </reference>
        </references>
      </pivotArea>
    </format>
    <format dxfId="139">
      <pivotArea dataOnly="0" labelOnly="1" fieldPosition="0">
        <references count="1">
          <reference field="6" count="50">
            <x v="649"/>
            <x v="654"/>
            <x v="657"/>
            <x v="659"/>
            <x v="660"/>
            <x v="664"/>
            <x v="677"/>
            <x v="678"/>
            <x v="683"/>
            <x v="684"/>
            <x v="689"/>
            <x v="691"/>
            <x v="692"/>
            <x v="697"/>
            <x v="702"/>
            <x v="703"/>
            <x v="708"/>
            <x v="716"/>
            <x v="723"/>
            <x v="727"/>
            <x v="728"/>
            <x v="734"/>
            <x v="735"/>
            <x v="737"/>
            <x v="742"/>
            <x v="746"/>
            <x v="752"/>
            <x v="753"/>
            <x v="754"/>
            <x v="755"/>
            <x v="760"/>
            <x v="761"/>
            <x v="762"/>
            <x v="771"/>
            <x v="774"/>
            <x v="775"/>
            <x v="776"/>
            <x v="778"/>
            <x v="781"/>
            <x v="790"/>
            <x v="808"/>
            <x v="810"/>
            <x v="814"/>
            <x v="821"/>
            <x v="822"/>
            <x v="826"/>
            <x v="827"/>
            <x v="832"/>
            <x v="841"/>
            <x v="848"/>
          </reference>
        </references>
      </pivotArea>
    </format>
    <format dxfId="138">
      <pivotArea dataOnly="0" labelOnly="1" fieldPosition="0">
        <references count="1">
          <reference field="6" count="50">
            <x v="850"/>
            <x v="860"/>
            <x v="861"/>
            <x v="862"/>
            <x v="867"/>
            <x v="868"/>
            <x v="869"/>
            <x v="870"/>
            <x v="873"/>
            <x v="874"/>
            <x v="877"/>
            <x v="881"/>
            <x v="887"/>
            <x v="888"/>
            <x v="889"/>
            <x v="892"/>
            <x v="895"/>
            <x v="904"/>
            <x v="905"/>
            <x v="906"/>
            <x v="917"/>
            <x v="918"/>
            <x v="919"/>
            <x v="922"/>
            <x v="923"/>
            <x v="925"/>
            <x v="926"/>
            <x v="933"/>
            <x v="945"/>
            <x v="948"/>
            <x v="959"/>
            <x v="965"/>
            <x v="967"/>
            <x v="969"/>
            <x v="978"/>
            <x v="984"/>
            <x v="985"/>
            <x v="988"/>
            <x v="996"/>
            <x v="1000"/>
            <x v="1006"/>
            <x v="1011"/>
            <x v="1013"/>
            <x v="1014"/>
            <x v="1020"/>
            <x v="1022"/>
            <x v="1027"/>
            <x v="1031"/>
            <x v="1033"/>
            <x v="1037"/>
          </reference>
        </references>
      </pivotArea>
    </format>
    <format dxfId="137">
      <pivotArea dataOnly="0" labelOnly="1" fieldPosition="0">
        <references count="1">
          <reference field="6" count="50">
            <x v="1051"/>
            <x v="1053"/>
            <x v="1058"/>
            <x v="1070"/>
            <x v="1074"/>
            <x v="1077"/>
            <x v="1078"/>
            <x v="1081"/>
            <x v="1082"/>
            <x v="1085"/>
            <x v="1087"/>
            <x v="1103"/>
            <x v="1105"/>
            <x v="1108"/>
            <x v="1115"/>
            <x v="1119"/>
            <x v="1122"/>
            <x v="1126"/>
            <x v="1129"/>
            <x v="1130"/>
            <x v="1131"/>
            <x v="1132"/>
            <x v="1133"/>
            <x v="1140"/>
            <x v="1142"/>
            <x v="1143"/>
            <x v="1144"/>
            <x v="1149"/>
            <x v="1150"/>
            <x v="1152"/>
            <x v="1157"/>
            <x v="1158"/>
            <x v="1168"/>
            <x v="1170"/>
            <x v="1173"/>
            <x v="1174"/>
            <x v="1175"/>
            <x v="1177"/>
            <x v="1180"/>
            <x v="1187"/>
            <x v="1194"/>
            <x v="1195"/>
            <x v="1199"/>
            <x v="1200"/>
            <x v="1202"/>
            <x v="1203"/>
            <x v="1205"/>
            <x v="1211"/>
            <x v="1214"/>
            <x v="1224"/>
          </reference>
        </references>
      </pivotArea>
    </format>
    <format dxfId="136">
      <pivotArea dataOnly="0" labelOnly="1" fieldPosition="0">
        <references count="1">
          <reference field="6" count="50">
            <x v="1228"/>
            <x v="1233"/>
            <x v="1234"/>
            <x v="1237"/>
            <x v="1243"/>
            <x v="1244"/>
            <x v="1245"/>
            <x v="1254"/>
            <x v="1256"/>
            <x v="1270"/>
            <x v="1276"/>
            <x v="1284"/>
            <x v="1287"/>
            <x v="1291"/>
            <x v="1298"/>
            <x v="1301"/>
            <x v="1303"/>
            <x v="1304"/>
            <x v="1308"/>
            <x v="1309"/>
            <x v="1315"/>
            <x v="1319"/>
            <x v="1321"/>
            <x v="1323"/>
            <x v="1325"/>
            <x v="1328"/>
            <x v="1329"/>
            <x v="1331"/>
            <x v="1332"/>
            <x v="1338"/>
            <x v="1341"/>
            <x v="1342"/>
            <x v="1343"/>
            <x v="1348"/>
            <x v="1359"/>
            <x v="1361"/>
            <x v="1363"/>
            <x v="1364"/>
            <x v="1369"/>
            <x v="1403"/>
            <x v="1413"/>
            <x v="1414"/>
            <x v="1419"/>
            <x v="1420"/>
            <x v="1423"/>
            <x v="1426"/>
            <x v="1433"/>
            <x v="1434"/>
            <x v="1435"/>
            <x v="1439"/>
          </reference>
        </references>
      </pivotArea>
    </format>
    <format dxfId="135">
      <pivotArea dataOnly="0" labelOnly="1" fieldPosition="0">
        <references count="1">
          <reference field="6" count="50">
            <x v="1441"/>
            <x v="1444"/>
            <x v="1447"/>
            <x v="1449"/>
            <x v="1450"/>
            <x v="1455"/>
            <x v="1457"/>
            <x v="1458"/>
            <x v="1464"/>
            <x v="1465"/>
            <x v="1476"/>
            <x v="1477"/>
            <x v="1481"/>
            <x v="1484"/>
            <x v="1486"/>
            <x v="1488"/>
            <x v="1489"/>
            <x v="1493"/>
            <x v="1495"/>
            <x v="1496"/>
            <x v="1497"/>
            <x v="1502"/>
            <x v="1509"/>
            <x v="1510"/>
            <x v="1516"/>
            <x v="1520"/>
            <x v="1521"/>
            <x v="1522"/>
            <x v="1525"/>
            <x v="1531"/>
            <x v="1541"/>
            <x v="1542"/>
            <x v="1544"/>
            <x v="1548"/>
            <x v="1554"/>
            <x v="1555"/>
            <x v="1559"/>
            <x v="1561"/>
            <x v="1563"/>
            <x v="1565"/>
            <x v="1578"/>
            <x v="1580"/>
            <x v="1584"/>
            <x v="1592"/>
            <x v="1595"/>
            <x v="1596"/>
            <x v="1597"/>
            <x v="1600"/>
            <x v="1607"/>
            <x v="1614"/>
          </reference>
        </references>
      </pivotArea>
    </format>
    <format dxfId="134">
      <pivotArea dataOnly="0" labelOnly="1" fieldPosition="0">
        <references count="1">
          <reference field="6" count="50">
            <x v="1616"/>
            <x v="1621"/>
            <x v="1634"/>
            <x v="1636"/>
            <x v="1642"/>
            <x v="1653"/>
            <x v="1657"/>
            <x v="1659"/>
            <x v="1660"/>
            <x v="1672"/>
            <x v="1673"/>
            <x v="1674"/>
            <x v="1676"/>
            <x v="1681"/>
            <x v="1691"/>
            <x v="1697"/>
            <x v="1703"/>
            <x v="1705"/>
            <x v="1711"/>
            <x v="1714"/>
            <x v="1716"/>
            <x v="1723"/>
            <x v="1729"/>
            <x v="1734"/>
            <x v="1737"/>
            <x v="1741"/>
            <x v="1743"/>
            <x v="1744"/>
            <x v="1751"/>
            <x v="1759"/>
            <x v="1765"/>
            <x v="1768"/>
            <x v="1769"/>
            <x v="1770"/>
            <x v="1777"/>
            <x v="1780"/>
            <x v="1781"/>
            <x v="1782"/>
            <x v="1783"/>
            <x v="1785"/>
            <x v="1789"/>
            <x v="1791"/>
            <x v="1794"/>
            <x v="1797"/>
            <x v="1799"/>
            <x v="1801"/>
            <x v="1802"/>
            <x v="1805"/>
            <x v="1806"/>
            <x v="1821"/>
          </reference>
        </references>
      </pivotArea>
    </format>
    <format dxfId="133">
      <pivotArea dataOnly="0" labelOnly="1" fieldPosition="0">
        <references count="1">
          <reference field="6" count="50">
            <x v="1827"/>
            <x v="1830"/>
            <x v="1840"/>
            <x v="1841"/>
            <x v="1862"/>
            <x v="1867"/>
            <x v="1878"/>
            <x v="1890"/>
            <x v="1893"/>
            <x v="1895"/>
            <x v="1896"/>
            <x v="1906"/>
            <x v="1911"/>
            <x v="1912"/>
            <x v="1914"/>
            <x v="1921"/>
            <x v="1949"/>
            <x v="1954"/>
            <x v="1955"/>
            <x v="1966"/>
            <x v="1970"/>
            <x v="1973"/>
            <x v="1979"/>
            <x v="1981"/>
            <x v="2002"/>
            <x v="2003"/>
            <x v="2005"/>
            <x v="2009"/>
            <x v="2011"/>
            <x v="2016"/>
            <x v="2019"/>
            <x v="2021"/>
            <x v="2029"/>
            <x v="2046"/>
            <x v="2053"/>
            <x v="2061"/>
            <x v="2062"/>
            <x v="2063"/>
            <x v="2066"/>
            <x v="2071"/>
            <x v="2076"/>
            <x v="2082"/>
            <x v="2085"/>
            <x v="2090"/>
            <x v="2091"/>
            <x v="2093"/>
            <x v="2102"/>
            <x v="2103"/>
            <x v="2105"/>
            <x v="2118"/>
          </reference>
        </references>
      </pivotArea>
    </format>
    <format dxfId="132">
      <pivotArea dataOnly="0" labelOnly="1" fieldPosition="0">
        <references count="1">
          <reference field="6" count="50">
            <x v="2124"/>
            <x v="2126"/>
            <x v="2127"/>
            <x v="2130"/>
            <x v="2140"/>
            <x v="2143"/>
            <x v="2144"/>
            <x v="2148"/>
            <x v="2152"/>
            <x v="2166"/>
            <x v="2168"/>
            <x v="2170"/>
            <x v="2175"/>
            <x v="2185"/>
            <x v="2190"/>
            <x v="2199"/>
            <x v="2201"/>
            <x v="2204"/>
            <x v="2210"/>
            <x v="2211"/>
            <x v="2216"/>
            <x v="2218"/>
            <x v="2221"/>
            <x v="2222"/>
            <x v="2223"/>
            <x v="2227"/>
            <x v="2229"/>
            <x v="2232"/>
            <x v="2233"/>
            <x v="2238"/>
            <x v="2241"/>
            <x v="2243"/>
            <x v="2244"/>
            <x v="2245"/>
            <x v="2247"/>
            <x v="2249"/>
            <x v="2258"/>
            <x v="2259"/>
            <x v="2260"/>
            <x v="2266"/>
            <x v="2267"/>
            <x v="2269"/>
            <x v="2271"/>
            <x v="2281"/>
            <x v="2284"/>
            <x v="2288"/>
            <x v="2295"/>
            <x v="2305"/>
            <x v="2306"/>
            <x v="2309"/>
          </reference>
        </references>
      </pivotArea>
    </format>
    <format dxfId="131">
      <pivotArea dataOnly="0" labelOnly="1" fieldPosition="0">
        <references count="1">
          <reference field="6" count="50">
            <x v="2313"/>
            <x v="2323"/>
            <x v="2325"/>
            <x v="2327"/>
            <x v="2331"/>
            <x v="2333"/>
            <x v="2337"/>
            <x v="2342"/>
            <x v="2343"/>
            <x v="2348"/>
            <x v="2355"/>
            <x v="2362"/>
            <x v="2368"/>
            <x v="2371"/>
            <x v="2374"/>
            <x v="2375"/>
            <x v="2376"/>
            <x v="2377"/>
            <x v="2384"/>
            <x v="2390"/>
            <x v="2392"/>
            <x v="2394"/>
            <x v="2408"/>
            <x v="2411"/>
            <x v="2416"/>
            <x v="2420"/>
            <x v="2425"/>
            <x v="2430"/>
            <x v="2433"/>
            <x v="2438"/>
            <x v="2439"/>
            <x v="2441"/>
            <x v="2454"/>
            <x v="2469"/>
            <x v="2471"/>
            <x v="2472"/>
            <x v="2477"/>
            <x v="2481"/>
            <x v="2482"/>
            <x v="2487"/>
            <x v="2490"/>
            <x v="2491"/>
            <x v="2493"/>
            <x v="2498"/>
            <x v="2499"/>
            <x v="2500"/>
            <x v="2509"/>
            <x v="2510"/>
            <x v="2511"/>
            <x v="2521"/>
          </reference>
        </references>
      </pivotArea>
    </format>
    <format dxfId="130">
      <pivotArea dataOnly="0" labelOnly="1" fieldPosition="0">
        <references count="1">
          <reference field="6" count="50">
            <x v="2523"/>
            <x v="2525"/>
            <x v="2530"/>
            <x v="2532"/>
            <x v="2535"/>
            <x v="2537"/>
            <x v="2540"/>
            <x v="2543"/>
            <x v="2548"/>
            <x v="2554"/>
            <x v="2555"/>
            <x v="2556"/>
            <x v="2557"/>
            <x v="2561"/>
            <x v="2564"/>
            <x v="2565"/>
            <x v="2571"/>
            <x v="2574"/>
            <x v="2575"/>
            <x v="2578"/>
            <x v="2579"/>
            <x v="2583"/>
            <x v="2586"/>
            <x v="2587"/>
            <x v="2594"/>
            <x v="2602"/>
            <x v="2604"/>
            <x v="2606"/>
            <x v="2609"/>
            <x v="2610"/>
            <x v="2645"/>
            <x v="2646"/>
            <x v="2650"/>
            <x v="2653"/>
            <x v="2654"/>
            <x v="2657"/>
            <x v="2659"/>
            <x v="2666"/>
            <x v="2671"/>
            <x v="2676"/>
            <x v="2687"/>
            <x v="2691"/>
            <x v="2692"/>
            <x v="2697"/>
            <x v="2698"/>
            <x v="2701"/>
            <x v="2702"/>
            <x v="2703"/>
            <x v="2709"/>
            <x v="2710"/>
          </reference>
        </references>
      </pivotArea>
    </format>
    <format dxfId="129">
      <pivotArea collapsedLevelsAreSubtotals="1" fieldPosition="0">
        <references count="1">
          <reference field="6" count="949">
            <x v="0"/>
            <x v="2"/>
            <x v="5"/>
            <x v="11"/>
            <x v="13"/>
            <x v="18"/>
            <x v="23"/>
            <x v="25"/>
            <x v="26"/>
            <x v="27"/>
            <x v="28"/>
            <x v="35"/>
            <x v="36"/>
            <x v="38"/>
            <x v="43"/>
            <x v="44"/>
            <x v="48"/>
            <x v="49"/>
            <x v="50"/>
            <x v="51"/>
            <x v="55"/>
            <x v="57"/>
            <x v="58"/>
            <x v="64"/>
            <x v="69"/>
            <x v="70"/>
            <x v="73"/>
            <x v="74"/>
            <x v="78"/>
            <x v="82"/>
            <x v="86"/>
            <x v="89"/>
            <x v="92"/>
            <x v="93"/>
            <x v="98"/>
            <x v="104"/>
            <x v="105"/>
            <x v="107"/>
            <x v="111"/>
            <x v="112"/>
            <x v="113"/>
            <x v="114"/>
            <x v="115"/>
            <x v="117"/>
            <x v="118"/>
            <x v="120"/>
            <x v="122"/>
            <x v="123"/>
            <x v="125"/>
            <x v="126"/>
            <x v="130"/>
            <x v="132"/>
            <x v="133"/>
            <x v="134"/>
            <x v="135"/>
            <x v="136"/>
            <x v="146"/>
            <x v="150"/>
            <x v="151"/>
            <x v="153"/>
            <x v="155"/>
            <x v="156"/>
            <x v="159"/>
            <x v="160"/>
            <x v="164"/>
            <x v="167"/>
            <x v="174"/>
            <x v="180"/>
            <x v="182"/>
            <x v="186"/>
            <x v="188"/>
            <x v="191"/>
            <x v="192"/>
            <x v="200"/>
            <x v="201"/>
            <x v="206"/>
            <x v="215"/>
            <x v="217"/>
            <x v="220"/>
            <x v="226"/>
            <x v="230"/>
            <x v="236"/>
            <x v="237"/>
            <x v="242"/>
            <x v="243"/>
            <x v="244"/>
            <x v="247"/>
            <x v="255"/>
            <x v="258"/>
            <x v="268"/>
            <x v="270"/>
            <x v="275"/>
            <x v="280"/>
            <x v="281"/>
            <x v="287"/>
            <x v="288"/>
            <x v="290"/>
            <x v="293"/>
            <x v="294"/>
            <x v="299"/>
            <x v="301"/>
            <x v="305"/>
            <x v="312"/>
            <x v="314"/>
            <x v="318"/>
            <x v="320"/>
            <x v="327"/>
            <x v="330"/>
            <x v="331"/>
            <x v="332"/>
            <x v="341"/>
            <x v="349"/>
            <x v="351"/>
            <x v="355"/>
            <x v="361"/>
            <x v="362"/>
            <x v="366"/>
            <x v="368"/>
            <x v="369"/>
            <x v="371"/>
            <x v="374"/>
            <x v="380"/>
            <x v="381"/>
            <x v="383"/>
            <x v="385"/>
            <x v="386"/>
            <x v="387"/>
            <x v="390"/>
            <x v="391"/>
            <x v="392"/>
            <x v="395"/>
            <x v="397"/>
            <x v="398"/>
            <x v="399"/>
            <x v="400"/>
            <x v="404"/>
            <x v="415"/>
            <x v="417"/>
            <x v="418"/>
            <x v="421"/>
            <x v="423"/>
            <x v="425"/>
            <x v="428"/>
            <x v="429"/>
            <x v="431"/>
            <x v="433"/>
            <x v="434"/>
            <x v="436"/>
            <x v="438"/>
            <x v="440"/>
            <x v="441"/>
            <x v="442"/>
            <x v="445"/>
            <x v="452"/>
            <x v="453"/>
            <x v="454"/>
            <x v="455"/>
            <x v="457"/>
            <x v="458"/>
            <x v="460"/>
            <x v="462"/>
            <x v="464"/>
            <x v="466"/>
            <x v="467"/>
            <x v="473"/>
            <x v="474"/>
            <x v="475"/>
            <x v="477"/>
            <x v="478"/>
            <x v="479"/>
            <x v="483"/>
            <x v="484"/>
            <x v="486"/>
            <x v="487"/>
            <x v="492"/>
            <x v="493"/>
            <x v="494"/>
            <x v="497"/>
            <x v="501"/>
            <x v="505"/>
            <x v="508"/>
            <x v="511"/>
            <x v="515"/>
            <x v="520"/>
            <x v="524"/>
            <x v="525"/>
            <x v="531"/>
            <x v="538"/>
            <x v="541"/>
            <x v="547"/>
            <x v="548"/>
            <x v="550"/>
            <x v="552"/>
            <x v="554"/>
            <x v="560"/>
            <x v="564"/>
            <x v="565"/>
            <x v="567"/>
            <x v="574"/>
            <x v="581"/>
            <x v="588"/>
            <x v="592"/>
            <x v="599"/>
            <x v="602"/>
            <x v="608"/>
            <x v="609"/>
            <x v="610"/>
            <x v="614"/>
            <x v="616"/>
            <x v="621"/>
            <x v="623"/>
            <x v="627"/>
            <x v="648"/>
            <x v="649"/>
            <x v="651"/>
            <x v="654"/>
            <x v="657"/>
            <x v="659"/>
            <x v="660"/>
            <x v="663"/>
            <x v="664"/>
            <x v="670"/>
            <x v="677"/>
            <x v="678"/>
            <x v="679"/>
            <x v="683"/>
            <x v="684"/>
            <x v="689"/>
            <x v="691"/>
            <x v="692"/>
            <x v="697"/>
            <x v="702"/>
            <x v="703"/>
            <x v="704"/>
            <x v="706"/>
            <x v="708"/>
            <x v="716"/>
            <x v="723"/>
            <x v="727"/>
            <x v="728"/>
            <x v="734"/>
            <x v="735"/>
            <x v="737"/>
            <x v="740"/>
            <x v="742"/>
            <x v="746"/>
            <x v="751"/>
            <x v="752"/>
            <x v="753"/>
            <x v="754"/>
            <x v="755"/>
            <x v="756"/>
            <x v="757"/>
            <x v="760"/>
            <x v="761"/>
            <x v="762"/>
            <x v="763"/>
            <x v="771"/>
            <x v="774"/>
            <x v="775"/>
            <x v="776"/>
            <x v="778"/>
            <x v="781"/>
            <x v="782"/>
            <x v="786"/>
            <x v="790"/>
            <x v="797"/>
            <x v="803"/>
            <x v="808"/>
            <x v="810"/>
            <x v="813"/>
            <x v="814"/>
            <x v="816"/>
            <x v="819"/>
            <x v="821"/>
            <x v="822"/>
            <x v="826"/>
            <x v="827"/>
            <x v="830"/>
            <x v="832"/>
            <x v="837"/>
            <x v="839"/>
            <x v="840"/>
            <x v="841"/>
            <x v="844"/>
            <x v="848"/>
            <x v="850"/>
            <x v="852"/>
            <x v="860"/>
            <x v="861"/>
            <x v="862"/>
            <x v="863"/>
            <x v="864"/>
            <x v="867"/>
            <x v="868"/>
            <x v="869"/>
            <x v="870"/>
            <x v="873"/>
            <x v="874"/>
            <x v="877"/>
            <x v="881"/>
            <x v="887"/>
            <x v="888"/>
            <x v="889"/>
            <x v="892"/>
            <x v="895"/>
            <x v="896"/>
            <x v="901"/>
            <x v="902"/>
            <x v="903"/>
            <x v="904"/>
            <x v="905"/>
            <x v="906"/>
            <x v="913"/>
            <x v="917"/>
            <x v="918"/>
            <x v="919"/>
            <x v="922"/>
            <x v="923"/>
            <x v="925"/>
            <x v="926"/>
            <x v="930"/>
            <x v="933"/>
            <x v="945"/>
            <x v="948"/>
            <x v="953"/>
            <x v="957"/>
            <x v="959"/>
            <x v="962"/>
            <x v="965"/>
            <x v="967"/>
            <x v="969"/>
            <x v="970"/>
            <x v="978"/>
            <x v="984"/>
            <x v="985"/>
            <x v="986"/>
            <x v="988"/>
            <x v="991"/>
            <x v="996"/>
            <x v="1000"/>
            <x v="1006"/>
            <x v="1009"/>
            <x v="1011"/>
            <x v="1012"/>
            <x v="1013"/>
            <x v="1014"/>
            <x v="1020"/>
            <x v="1022"/>
            <x v="1025"/>
            <x v="1027"/>
            <x v="1030"/>
            <x v="1031"/>
            <x v="1033"/>
            <x v="1035"/>
            <x v="1037"/>
            <x v="1039"/>
            <x v="1040"/>
            <x v="1042"/>
            <x v="1044"/>
            <x v="1051"/>
            <x v="1053"/>
            <x v="1057"/>
            <x v="1058"/>
            <x v="1062"/>
            <x v="1064"/>
            <x v="1070"/>
            <x v="1074"/>
            <x v="1077"/>
            <x v="1078"/>
            <x v="1079"/>
            <x v="1081"/>
            <x v="1082"/>
            <x v="1085"/>
            <x v="1087"/>
            <x v="1089"/>
            <x v="1098"/>
            <x v="1103"/>
            <x v="1105"/>
            <x v="1108"/>
            <x v="1111"/>
            <x v="1115"/>
            <x v="1117"/>
            <x v="1119"/>
            <x v="1122"/>
            <x v="1126"/>
            <x v="1129"/>
            <x v="1130"/>
            <x v="1131"/>
            <x v="1132"/>
            <x v="1133"/>
            <x v="1140"/>
            <x v="1142"/>
            <x v="1143"/>
            <x v="1144"/>
            <x v="1145"/>
            <x v="1146"/>
            <x v="1149"/>
            <x v="1150"/>
            <x v="1151"/>
            <x v="1152"/>
            <x v="1154"/>
            <x v="1157"/>
            <x v="1158"/>
            <x v="1159"/>
            <x v="1163"/>
            <x v="1168"/>
            <x v="1170"/>
            <x v="1173"/>
            <x v="1174"/>
            <x v="1175"/>
            <x v="1177"/>
            <x v="1178"/>
            <x v="1180"/>
            <x v="1187"/>
            <x v="1189"/>
            <x v="1190"/>
            <x v="1191"/>
            <x v="1194"/>
            <x v="1195"/>
            <x v="1199"/>
            <x v="1200"/>
            <x v="1202"/>
            <x v="1203"/>
            <x v="1204"/>
            <x v="1205"/>
            <x v="1209"/>
            <x v="1211"/>
            <x v="1213"/>
            <x v="1214"/>
            <x v="1224"/>
            <x v="1226"/>
            <x v="1228"/>
            <x v="1233"/>
            <x v="1234"/>
            <x v="1237"/>
            <x v="1238"/>
            <x v="1243"/>
            <x v="1244"/>
            <x v="1245"/>
            <x v="1247"/>
            <x v="1252"/>
            <x v="1254"/>
            <x v="1256"/>
            <x v="1260"/>
            <x v="1261"/>
            <x v="1262"/>
            <x v="1270"/>
            <x v="1276"/>
            <x v="1277"/>
            <x v="1284"/>
            <x v="1285"/>
            <x v="1286"/>
            <x v="1287"/>
            <x v="1290"/>
            <x v="1291"/>
            <x v="1298"/>
            <x v="1300"/>
            <x v="1301"/>
            <x v="1303"/>
            <x v="1304"/>
            <x v="1308"/>
            <x v="1309"/>
            <x v="1313"/>
            <x v="1315"/>
            <x v="1319"/>
            <x v="1321"/>
            <x v="1323"/>
            <x v="1325"/>
            <x v="1328"/>
            <x v="1329"/>
            <x v="1331"/>
            <x v="1332"/>
            <x v="1338"/>
            <x v="1341"/>
            <x v="1342"/>
            <x v="1343"/>
            <x v="1348"/>
            <x v="1358"/>
            <x v="1359"/>
            <x v="1361"/>
            <x v="1363"/>
            <x v="1364"/>
            <x v="1369"/>
            <x v="1373"/>
            <x v="1374"/>
            <x v="1387"/>
            <x v="1389"/>
            <x v="1397"/>
            <x v="1403"/>
            <x v="1413"/>
            <x v="1414"/>
            <x v="1416"/>
            <x v="1419"/>
            <x v="1420"/>
            <x v="1423"/>
            <x v="1424"/>
            <x v="1426"/>
            <x v="1433"/>
            <x v="1434"/>
            <x v="1435"/>
            <x v="1436"/>
            <x v="1439"/>
            <x v="1441"/>
            <x v="1444"/>
            <x v="1447"/>
            <x v="1449"/>
            <x v="1450"/>
            <x v="1455"/>
            <x v="1457"/>
            <x v="1458"/>
            <x v="1464"/>
            <x v="1465"/>
            <x v="1476"/>
            <x v="1477"/>
            <x v="1478"/>
            <x v="1479"/>
            <x v="1481"/>
            <x v="1484"/>
            <x v="1486"/>
            <x v="1488"/>
            <x v="1489"/>
            <x v="1493"/>
            <x v="1494"/>
            <x v="1495"/>
            <x v="1496"/>
            <x v="1497"/>
            <x v="1502"/>
            <x v="1507"/>
            <x v="1509"/>
            <x v="1510"/>
            <x v="1516"/>
            <x v="1517"/>
            <x v="1518"/>
            <x v="1520"/>
            <x v="1521"/>
            <x v="1522"/>
            <x v="1524"/>
            <x v="1525"/>
            <x v="1531"/>
            <x v="1534"/>
            <x v="1537"/>
            <x v="1538"/>
            <x v="1540"/>
            <x v="1541"/>
            <x v="1542"/>
            <x v="1544"/>
            <x v="1548"/>
            <x v="1554"/>
            <x v="1555"/>
            <x v="1559"/>
            <x v="1561"/>
            <x v="1563"/>
            <x v="1564"/>
            <x v="1565"/>
            <x v="1568"/>
            <x v="1577"/>
            <x v="1578"/>
            <x v="1580"/>
            <x v="1584"/>
            <x v="1586"/>
            <x v="1592"/>
            <x v="1593"/>
            <x v="1594"/>
            <x v="1595"/>
            <x v="1596"/>
            <x v="1597"/>
            <x v="1600"/>
            <x v="1607"/>
            <x v="1608"/>
            <x v="1614"/>
            <x v="1616"/>
            <x v="1621"/>
            <x v="1627"/>
            <x v="1633"/>
            <x v="1634"/>
            <x v="1636"/>
            <x v="1642"/>
            <x v="1652"/>
            <x v="1653"/>
            <x v="1657"/>
            <x v="1659"/>
            <x v="1660"/>
            <x v="1672"/>
            <x v="1673"/>
            <x v="1674"/>
            <x v="1676"/>
            <x v="1678"/>
            <x v="1681"/>
            <x v="1689"/>
            <x v="1691"/>
            <x v="1697"/>
            <x v="1699"/>
            <x v="1703"/>
            <x v="1705"/>
            <x v="1711"/>
            <x v="1714"/>
            <x v="1716"/>
            <x v="1718"/>
            <x v="1719"/>
            <x v="1723"/>
            <x v="1725"/>
            <x v="1729"/>
            <x v="1733"/>
            <x v="1734"/>
            <x v="1736"/>
            <x v="1737"/>
            <x v="1741"/>
            <x v="1743"/>
            <x v="1744"/>
            <x v="1746"/>
            <x v="1751"/>
            <x v="1755"/>
            <x v="1759"/>
            <x v="1761"/>
            <x v="1765"/>
            <x v="1768"/>
            <x v="1769"/>
            <x v="1770"/>
            <x v="1775"/>
            <x v="1777"/>
            <x v="1780"/>
            <x v="1781"/>
            <x v="1782"/>
            <x v="1783"/>
            <x v="1785"/>
            <x v="1789"/>
            <x v="1791"/>
            <x v="1794"/>
            <x v="1797"/>
            <x v="1799"/>
            <x v="1801"/>
            <x v="1802"/>
            <x v="1803"/>
            <x v="1805"/>
            <x v="1806"/>
            <x v="1809"/>
            <x v="1811"/>
            <x v="1821"/>
            <x v="1827"/>
            <x v="1830"/>
            <x v="1832"/>
            <x v="1835"/>
            <x v="1840"/>
            <x v="1841"/>
            <x v="1842"/>
            <x v="1845"/>
            <x v="1856"/>
            <x v="1859"/>
            <x v="1862"/>
            <x v="1863"/>
            <x v="1867"/>
            <x v="1873"/>
            <x v="1877"/>
            <x v="1878"/>
            <x v="1882"/>
            <x v="1885"/>
            <x v="1886"/>
            <x v="1890"/>
            <x v="1893"/>
            <x v="1895"/>
            <x v="1896"/>
            <x v="1899"/>
            <x v="1900"/>
            <x v="1906"/>
            <x v="1907"/>
            <x v="1909"/>
            <x v="1910"/>
            <x v="1911"/>
            <x v="1912"/>
            <x v="1914"/>
            <x v="1921"/>
            <x v="1922"/>
            <x v="1929"/>
            <x v="1935"/>
            <x v="1948"/>
            <x v="1949"/>
            <x v="1954"/>
            <x v="1955"/>
            <x v="1959"/>
            <x v="1960"/>
            <x v="1966"/>
            <x v="1968"/>
            <x v="1969"/>
            <x v="1970"/>
            <x v="1971"/>
            <x v="1973"/>
            <x v="1975"/>
            <x v="1977"/>
            <x v="1979"/>
            <x v="1981"/>
            <x v="1988"/>
            <x v="1989"/>
            <x v="1996"/>
            <x v="2001"/>
            <x v="2002"/>
            <x v="2003"/>
            <x v="2005"/>
            <x v="2009"/>
            <x v="2011"/>
            <x v="2015"/>
            <x v="2016"/>
            <x v="2019"/>
            <x v="2020"/>
            <x v="2021"/>
            <x v="2029"/>
            <x v="2030"/>
            <x v="2033"/>
            <x v="2037"/>
            <x v="2046"/>
            <x v="2048"/>
            <x v="2053"/>
            <x v="2061"/>
            <x v="2062"/>
            <x v="2063"/>
            <x v="2064"/>
            <x v="2066"/>
            <x v="2071"/>
            <x v="2072"/>
            <x v="2074"/>
            <x v="2076"/>
            <x v="2079"/>
            <x v="2082"/>
            <x v="2085"/>
            <x v="2088"/>
            <x v="2090"/>
            <x v="2091"/>
            <x v="2092"/>
            <x v="2093"/>
            <x v="2096"/>
            <x v="2102"/>
            <x v="2103"/>
            <x v="2105"/>
            <x v="2110"/>
            <x v="2113"/>
            <x v="2118"/>
            <x v="2124"/>
            <x v="2126"/>
            <x v="2127"/>
            <x v="2130"/>
            <x v="2131"/>
            <x v="2138"/>
            <x v="2140"/>
            <x v="2143"/>
            <x v="2144"/>
            <x v="2147"/>
            <x v="2148"/>
            <x v="2152"/>
            <x v="2154"/>
            <x v="2166"/>
            <x v="2168"/>
            <x v="2170"/>
            <x v="2172"/>
            <x v="2175"/>
            <x v="2185"/>
            <x v="2190"/>
            <x v="2196"/>
            <x v="2198"/>
            <x v="2199"/>
            <x v="2200"/>
            <x v="2201"/>
            <x v="2204"/>
            <x v="2205"/>
            <x v="2206"/>
            <x v="2210"/>
            <x v="2211"/>
            <x v="2212"/>
            <x v="2216"/>
            <x v="2217"/>
            <x v="2218"/>
            <x v="2221"/>
            <x v="2222"/>
            <x v="2223"/>
            <x v="2227"/>
            <x v="2229"/>
            <x v="2232"/>
            <x v="2233"/>
            <x v="2237"/>
            <x v="2238"/>
            <x v="2241"/>
            <x v="2243"/>
            <x v="2244"/>
            <x v="2245"/>
            <x v="2246"/>
            <x v="2247"/>
            <x v="2248"/>
            <x v="2249"/>
            <x v="2251"/>
            <x v="2258"/>
            <x v="2259"/>
            <x v="2260"/>
            <x v="2266"/>
            <x v="2267"/>
            <x v="2269"/>
            <x v="2271"/>
            <x v="2275"/>
            <x v="2281"/>
            <x v="2283"/>
            <x v="2284"/>
            <x v="2288"/>
            <x v="2289"/>
            <x v="2295"/>
            <x v="2305"/>
            <x v="2306"/>
            <x v="2309"/>
            <x v="2313"/>
            <x v="2316"/>
            <x v="2323"/>
            <x v="2325"/>
            <x v="2327"/>
            <x v="2328"/>
            <x v="2329"/>
            <x v="2331"/>
            <x v="2333"/>
            <x v="2336"/>
            <x v="2337"/>
            <x v="2342"/>
            <x v="2343"/>
            <x v="2345"/>
            <x v="2348"/>
            <x v="2355"/>
            <x v="2362"/>
            <x v="2368"/>
            <x v="2371"/>
            <x v="2372"/>
            <x v="2374"/>
            <x v="2375"/>
            <x v="2376"/>
            <x v="2377"/>
            <x v="2382"/>
            <x v="2384"/>
            <x v="2389"/>
            <x v="2390"/>
            <x v="2392"/>
            <x v="2393"/>
            <x v="2394"/>
            <x v="2397"/>
            <x v="2408"/>
            <x v="2409"/>
            <x v="2411"/>
            <x v="2416"/>
            <x v="2420"/>
            <x v="2425"/>
            <x v="2430"/>
            <x v="2431"/>
            <x v="2433"/>
            <x v="2438"/>
            <x v="2439"/>
            <x v="2441"/>
            <x v="2444"/>
            <x v="2447"/>
            <x v="2448"/>
            <x v="2452"/>
            <x v="2454"/>
            <x v="2463"/>
            <x v="2469"/>
            <x v="2471"/>
            <x v="2472"/>
            <x v="2475"/>
            <x v="2477"/>
            <x v="2481"/>
            <x v="2482"/>
            <x v="2484"/>
            <x v="2487"/>
            <x v="2490"/>
            <x v="2491"/>
            <x v="2492"/>
            <x v="2493"/>
            <x v="2498"/>
            <x v="2499"/>
            <x v="2500"/>
            <x v="2505"/>
            <x v="2509"/>
            <x v="2510"/>
            <x v="2511"/>
            <x v="2521"/>
            <x v="2523"/>
            <x v="2525"/>
            <x v="2530"/>
            <x v="2532"/>
            <x v="2535"/>
            <x v="2536"/>
            <x v="2537"/>
            <x v="2540"/>
            <x v="2543"/>
            <x v="2548"/>
            <x v="2549"/>
            <x v="2554"/>
            <x v="2555"/>
            <x v="2556"/>
            <x v="2557"/>
            <x v="2560"/>
            <x v="2561"/>
            <x v="2564"/>
            <x v="2565"/>
            <x v="2567"/>
            <x v="2570"/>
            <x v="2571"/>
            <x v="2572"/>
            <x v="2573"/>
            <x v="2574"/>
            <x v="2575"/>
            <x v="2578"/>
            <x v="2579"/>
            <x v="2583"/>
            <x v="2586"/>
            <x v="2587"/>
            <x v="2594"/>
            <x v="2600"/>
            <x v="2602"/>
            <x v="2603"/>
            <x v="2604"/>
            <x v="2605"/>
            <x v="2606"/>
            <x v="2609"/>
            <x v="2610"/>
            <x v="2645"/>
            <x v="2646"/>
            <x v="2648"/>
            <x v="2650"/>
            <x v="2653"/>
            <x v="2654"/>
            <x v="2657"/>
            <x v="2659"/>
            <x v="2664"/>
            <x v="2666"/>
            <x v="2671"/>
            <x v="2676"/>
            <x v="2678"/>
            <x v="2681"/>
            <x v="2687"/>
            <x v="2691"/>
            <x v="2692"/>
            <x v="2696"/>
            <x v="2697"/>
            <x v="2698"/>
            <x v="2701"/>
            <x v="2702"/>
            <x v="2703"/>
            <x v="2709"/>
            <x v="2710"/>
            <x v="2713"/>
            <x v="2716"/>
            <x v="2719"/>
            <x v="2721"/>
            <x v="2722"/>
            <x v="2723"/>
            <x v="2725"/>
            <x v="2727"/>
          </reference>
        </references>
      </pivotArea>
    </format>
    <format dxfId="128">
      <pivotArea collapsedLevelsAreSubtotals="1" fieldPosition="0">
        <references count="2">
          <reference field="6" count="657">
            <x v="0"/>
            <x v="5"/>
            <x v="11"/>
            <x v="13"/>
            <x v="18"/>
            <x v="25"/>
            <x v="26"/>
            <x v="27"/>
            <x v="28"/>
            <x v="35"/>
            <x v="36"/>
            <x v="38"/>
            <x v="48"/>
            <x v="49"/>
            <x v="50"/>
            <x v="51"/>
            <x v="55"/>
            <x v="57"/>
            <x v="58"/>
            <x v="69"/>
            <x v="73"/>
            <x v="74"/>
            <x v="82"/>
            <x v="86"/>
            <x v="89"/>
            <x v="92"/>
            <x v="104"/>
            <x v="105"/>
            <x v="107"/>
            <x v="111"/>
            <x v="112"/>
            <x v="113"/>
            <x v="114"/>
            <x v="115"/>
            <x v="117"/>
            <x v="120"/>
            <x v="123"/>
            <x v="130"/>
            <x v="132"/>
            <x v="133"/>
            <x v="135"/>
            <x v="150"/>
            <x v="153"/>
            <x v="155"/>
            <x v="156"/>
            <x v="159"/>
            <x v="160"/>
            <x v="164"/>
            <x v="167"/>
            <x v="182"/>
            <x v="188"/>
            <x v="191"/>
            <x v="192"/>
            <x v="200"/>
            <x v="201"/>
            <x v="206"/>
            <x v="220"/>
            <x v="230"/>
            <x v="236"/>
            <x v="237"/>
            <x v="242"/>
            <x v="243"/>
            <x v="244"/>
            <x v="255"/>
            <x v="258"/>
            <x v="268"/>
            <x v="270"/>
            <x v="275"/>
            <x v="280"/>
            <x v="281"/>
            <x v="290"/>
            <x v="293"/>
            <x v="294"/>
            <x v="299"/>
            <x v="301"/>
            <x v="305"/>
            <x v="312"/>
            <x v="314"/>
            <x v="318"/>
            <x v="330"/>
            <x v="331"/>
            <x v="332"/>
            <x v="341"/>
            <x v="349"/>
            <x v="351"/>
            <x v="355"/>
            <x v="362"/>
            <x v="369"/>
            <x v="371"/>
            <x v="374"/>
            <x v="380"/>
            <x v="381"/>
            <x v="383"/>
            <x v="385"/>
            <x v="387"/>
            <x v="391"/>
            <x v="392"/>
            <x v="395"/>
            <x v="397"/>
            <x v="399"/>
            <x v="417"/>
            <x v="418"/>
            <x v="421"/>
            <x v="423"/>
            <x v="425"/>
            <x v="429"/>
            <x v="431"/>
            <x v="433"/>
            <x v="436"/>
            <x v="438"/>
            <x v="440"/>
            <x v="441"/>
            <x v="445"/>
            <x v="452"/>
            <x v="454"/>
            <x v="458"/>
            <x v="460"/>
            <x v="462"/>
            <x v="464"/>
            <x v="467"/>
            <x v="473"/>
            <x v="474"/>
            <x v="477"/>
            <x v="478"/>
            <x v="479"/>
            <x v="484"/>
            <x v="486"/>
            <x v="487"/>
            <x v="492"/>
            <x v="494"/>
            <x v="497"/>
            <x v="501"/>
            <x v="505"/>
            <x v="508"/>
            <x v="511"/>
            <x v="515"/>
            <x v="520"/>
            <x v="524"/>
            <x v="525"/>
            <x v="541"/>
            <x v="548"/>
            <x v="550"/>
            <x v="564"/>
            <x v="565"/>
            <x v="567"/>
            <x v="574"/>
            <x v="592"/>
            <x v="609"/>
            <x v="614"/>
            <x v="648"/>
            <x v="649"/>
            <x v="654"/>
            <x v="657"/>
            <x v="659"/>
            <x v="660"/>
            <x v="664"/>
            <x v="677"/>
            <x v="678"/>
            <x v="683"/>
            <x v="684"/>
            <x v="689"/>
            <x v="691"/>
            <x v="692"/>
            <x v="697"/>
            <x v="702"/>
            <x v="703"/>
            <x v="708"/>
            <x v="716"/>
            <x v="723"/>
            <x v="727"/>
            <x v="728"/>
            <x v="734"/>
            <x v="735"/>
            <x v="737"/>
            <x v="742"/>
            <x v="746"/>
            <x v="752"/>
            <x v="753"/>
            <x v="754"/>
            <x v="755"/>
            <x v="760"/>
            <x v="761"/>
            <x v="762"/>
            <x v="771"/>
            <x v="774"/>
            <x v="775"/>
            <x v="776"/>
            <x v="778"/>
            <x v="781"/>
            <x v="790"/>
            <x v="808"/>
            <x v="810"/>
            <x v="814"/>
            <x v="821"/>
            <x v="822"/>
            <x v="826"/>
            <x v="827"/>
            <x v="832"/>
            <x v="841"/>
            <x v="848"/>
            <x v="850"/>
            <x v="860"/>
            <x v="861"/>
            <x v="862"/>
            <x v="867"/>
            <x v="868"/>
            <x v="869"/>
            <x v="870"/>
            <x v="873"/>
            <x v="874"/>
            <x v="877"/>
            <x v="881"/>
            <x v="887"/>
            <x v="888"/>
            <x v="889"/>
            <x v="892"/>
            <x v="895"/>
            <x v="904"/>
            <x v="905"/>
            <x v="906"/>
            <x v="917"/>
            <x v="918"/>
            <x v="919"/>
            <x v="922"/>
            <x v="923"/>
            <x v="925"/>
            <x v="926"/>
            <x v="933"/>
            <x v="945"/>
            <x v="948"/>
            <x v="959"/>
            <x v="965"/>
            <x v="967"/>
            <x v="969"/>
            <x v="978"/>
            <x v="984"/>
            <x v="985"/>
            <x v="988"/>
            <x v="996"/>
            <x v="1000"/>
            <x v="1006"/>
            <x v="1011"/>
            <x v="1013"/>
            <x v="1014"/>
            <x v="1020"/>
            <x v="1022"/>
            <x v="1027"/>
            <x v="1031"/>
            <x v="1033"/>
            <x v="1037"/>
            <x v="1051"/>
            <x v="1053"/>
            <x v="1058"/>
            <x v="1070"/>
            <x v="1074"/>
            <x v="1077"/>
            <x v="1078"/>
            <x v="1081"/>
            <x v="1082"/>
            <x v="1085"/>
            <x v="1087"/>
            <x v="1103"/>
            <x v="1105"/>
            <x v="1108"/>
            <x v="1115"/>
            <x v="1119"/>
            <x v="1122"/>
            <x v="1126"/>
            <x v="1129"/>
            <x v="1130"/>
            <x v="1131"/>
            <x v="1132"/>
            <x v="1133"/>
            <x v="1140"/>
            <x v="1142"/>
            <x v="1143"/>
            <x v="1144"/>
            <x v="1149"/>
            <x v="1150"/>
            <x v="1152"/>
            <x v="1157"/>
            <x v="1158"/>
            <x v="1168"/>
            <x v="1170"/>
            <x v="1173"/>
            <x v="1174"/>
            <x v="1175"/>
            <x v="1177"/>
            <x v="1180"/>
            <x v="1187"/>
            <x v="1194"/>
            <x v="1195"/>
            <x v="1199"/>
            <x v="1200"/>
            <x v="1202"/>
            <x v="1203"/>
            <x v="1205"/>
            <x v="1211"/>
            <x v="1214"/>
            <x v="1224"/>
            <x v="1228"/>
            <x v="1233"/>
            <x v="1234"/>
            <x v="1237"/>
            <x v="1243"/>
            <x v="1244"/>
            <x v="1245"/>
            <x v="1254"/>
            <x v="1256"/>
            <x v="1270"/>
            <x v="1276"/>
            <x v="1284"/>
            <x v="1287"/>
            <x v="1291"/>
            <x v="1298"/>
            <x v="1301"/>
            <x v="1303"/>
            <x v="1304"/>
            <x v="1308"/>
            <x v="1309"/>
            <x v="1315"/>
            <x v="1319"/>
            <x v="1321"/>
            <x v="1323"/>
            <x v="1325"/>
            <x v="1328"/>
            <x v="1329"/>
            <x v="1331"/>
            <x v="1332"/>
            <x v="1338"/>
            <x v="1341"/>
            <x v="1342"/>
            <x v="1343"/>
            <x v="1348"/>
            <x v="1359"/>
            <x v="1361"/>
            <x v="1363"/>
            <x v="1364"/>
            <x v="1369"/>
            <x v="1403"/>
            <x v="1413"/>
            <x v="1414"/>
            <x v="1419"/>
            <x v="1420"/>
            <x v="1423"/>
            <x v="1426"/>
            <x v="1433"/>
            <x v="1434"/>
            <x v="1435"/>
            <x v="1439"/>
            <x v="1441"/>
            <x v="1444"/>
            <x v="1447"/>
            <x v="1449"/>
            <x v="1450"/>
            <x v="1455"/>
            <x v="1457"/>
            <x v="1458"/>
            <x v="1464"/>
            <x v="1465"/>
            <x v="1476"/>
            <x v="1477"/>
            <x v="1481"/>
            <x v="1484"/>
            <x v="1486"/>
            <x v="1488"/>
            <x v="1489"/>
            <x v="1493"/>
            <x v="1495"/>
            <x v="1496"/>
            <x v="1497"/>
            <x v="1502"/>
            <x v="1509"/>
            <x v="1510"/>
            <x v="1516"/>
            <x v="1520"/>
            <x v="1521"/>
            <x v="1522"/>
            <x v="1525"/>
            <x v="1531"/>
            <x v="1541"/>
            <x v="1542"/>
            <x v="1544"/>
            <x v="1548"/>
            <x v="1554"/>
            <x v="1555"/>
            <x v="1559"/>
            <x v="1561"/>
            <x v="1563"/>
            <x v="1565"/>
            <x v="1578"/>
            <x v="1580"/>
            <x v="1584"/>
            <x v="1592"/>
            <x v="1595"/>
            <x v="1596"/>
            <x v="1597"/>
            <x v="1600"/>
            <x v="1607"/>
            <x v="1614"/>
            <x v="1616"/>
            <x v="1621"/>
            <x v="1634"/>
            <x v="1636"/>
            <x v="1642"/>
            <x v="1653"/>
            <x v="1657"/>
            <x v="1659"/>
            <x v="1660"/>
            <x v="1672"/>
            <x v="1673"/>
            <x v="1674"/>
            <x v="1676"/>
            <x v="1681"/>
            <x v="1691"/>
            <x v="1697"/>
            <x v="1703"/>
            <x v="1705"/>
            <x v="1711"/>
            <x v="1714"/>
            <x v="1716"/>
            <x v="1723"/>
            <x v="1729"/>
            <x v="1734"/>
            <x v="1737"/>
            <x v="1741"/>
            <x v="1743"/>
            <x v="1744"/>
            <x v="1751"/>
            <x v="1759"/>
            <x v="1765"/>
            <x v="1768"/>
            <x v="1769"/>
            <x v="1770"/>
            <x v="1777"/>
            <x v="1780"/>
            <x v="1781"/>
            <x v="1782"/>
            <x v="1783"/>
            <x v="1785"/>
            <x v="1789"/>
            <x v="1791"/>
            <x v="1794"/>
            <x v="1797"/>
            <x v="1799"/>
            <x v="1801"/>
            <x v="1802"/>
            <x v="1805"/>
            <x v="1806"/>
            <x v="1821"/>
            <x v="1827"/>
            <x v="1830"/>
            <x v="1840"/>
            <x v="1841"/>
            <x v="1862"/>
            <x v="1867"/>
            <x v="1878"/>
            <x v="1890"/>
            <x v="1893"/>
            <x v="1895"/>
            <x v="1896"/>
            <x v="1906"/>
            <x v="1911"/>
            <x v="1912"/>
            <x v="1914"/>
            <x v="1921"/>
            <x v="1949"/>
            <x v="1954"/>
            <x v="1955"/>
            <x v="1966"/>
            <x v="1970"/>
            <x v="1973"/>
            <x v="1979"/>
            <x v="1981"/>
            <x v="2002"/>
            <x v="2003"/>
            <x v="2005"/>
            <x v="2009"/>
            <x v="2011"/>
            <x v="2016"/>
            <x v="2019"/>
            <x v="2021"/>
            <x v="2029"/>
            <x v="2046"/>
            <x v="2053"/>
            <x v="2061"/>
            <x v="2062"/>
            <x v="2063"/>
            <x v="2066"/>
            <x v="2071"/>
            <x v="2076"/>
            <x v="2082"/>
            <x v="2085"/>
            <x v="2090"/>
            <x v="2091"/>
            <x v="2093"/>
            <x v="2102"/>
            <x v="2103"/>
            <x v="2105"/>
            <x v="2118"/>
            <x v="2124"/>
            <x v="2126"/>
            <x v="2127"/>
            <x v="2130"/>
            <x v="2140"/>
            <x v="2143"/>
            <x v="2144"/>
            <x v="2148"/>
            <x v="2152"/>
            <x v="2166"/>
            <x v="2168"/>
            <x v="2170"/>
            <x v="2175"/>
            <x v="2185"/>
            <x v="2190"/>
            <x v="2199"/>
            <x v="2201"/>
            <x v="2204"/>
            <x v="2210"/>
            <x v="2211"/>
            <x v="2216"/>
            <x v="2218"/>
            <x v="2221"/>
            <x v="2222"/>
            <x v="2223"/>
            <x v="2227"/>
            <x v="2229"/>
            <x v="2232"/>
            <x v="2233"/>
            <x v="2238"/>
            <x v="2241"/>
            <x v="2243"/>
            <x v="2244"/>
            <x v="2245"/>
            <x v="2247"/>
            <x v="2249"/>
            <x v="2258"/>
            <x v="2259"/>
            <x v="2260"/>
            <x v="2266"/>
            <x v="2267"/>
            <x v="2269"/>
            <x v="2271"/>
            <x v="2281"/>
            <x v="2284"/>
            <x v="2288"/>
            <x v="2295"/>
            <x v="2305"/>
            <x v="2306"/>
            <x v="2309"/>
            <x v="2313"/>
            <x v="2323"/>
            <x v="2325"/>
            <x v="2327"/>
            <x v="2331"/>
            <x v="2333"/>
            <x v="2337"/>
            <x v="2342"/>
            <x v="2343"/>
            <x v="2348"/>
            <x v="2355"/>
            <x v="2362"/>
            <x v="2368"/>
            <x v="2371"/>
            <x v="2374"/>
            <x v="2375"/>
            <x v="2376"/>
            <x v="2377"/>
            <x v="2384"/>
            <x v="2390"/>
            <x v="2392"/>
            <x v="2394"/>
            <x v="2408"/>
            <x v="2411"/>
            <x v="2416"/>
            <x v="2420"/>
            <x v="2425"/>
            <x v="2430"/>
            <x v="2433"/>
            <x v="2438"/>
            <x v="2439"/>
            <x v="2441"/>
            <x v="2454"/>
            <x v="2469"/>
            <x v="2471"/>
            <x v="2472"/>
            <x v="2477"/>
            <x v="2481"/>
            <x v="2482"/>
            <x v="2487"/>
            <x v="2490"/>
            <x v="2491"/>
            <x v="2493"/>
            <x v="2498"/>
            <x v="2499"/>
            <x v="2500"/>
            <x v="2509"/>
            <x v="2510"/>
            <x v="2511"/>
            <x v="2521"/>
            <x v="2523"/>
            <x v="2525"/>
            <x v="2530"/>
            <x v="2532"/>
            <x v="2535"/>
            <x v="2537"/>
            <x v="2540"/>
            <x v="2543"/>
            <x v="2548"/>
            <x v="2554"/>
            <x v="2555"/>
            <x v="2556"/>
            <x v="2557"/>
            <x v="2561"/>
            <x v="2564"/>
            <x v="2565"/>
            <x v="2571"/>
            <x v="2574"/>
            <x v="2575"/>
            <x v="2578"/>
            <x v="2579"/>
            <x v="2583"/>
            <x v="2586"/>
            <x v="2587"/>
            <x v="2594"/>
            <x v="2602"/>
            <x v="2604"/>
            <x v="2606"/>
            <x v="2609"/>
            <x v="2610"/>
            <x v="2645"/>
            <x v="2646"/>
            <x v="2650"/>
            <x v="2653"/>
            <x v="2654"/>
            <x v="2657"/>
            <x v="2659"/>
            <x v="2666"/>
            <x v="2671"/>
            <x v="2676"/>
            <x v="2687"/>
            <x v="2691"/>
            <x v="2692"/>
            <x v="2697"/>
            <x v="2698"/>
            <x v="2701"/>
            <x v="2702"/>
            <x v="2703"/>
            <x v="2709"/>
            <x v="2710"/>
            <x v="2713"/>
            <x v="2716"/>
            <x v="2719"/>
            <x v="2721"/>
            <x v="2722"/>
            <x v="2725"/>
            <x v="2727"/>
          </reference>
          <reference field="19" count="0" selected="0"/>
        </references>
      </pivotArea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6" count="50">
            <x v="0"/>
            <x v="2"/>
            <x v="5"/>
            <x v="11"/>
            <x v="13"/>
            <x v="18"/>
            <x v="23"/>
            <x v="25"/>
            <x v="26"/>
            <x v="27"/>
            <x v="28"/>
            <x v="35"/>
            <x v="36"/>
            <x v="38"/>
            <x v="43"/>
            <x v="44"/>
            <x v="48"/>
            <x v="49"/>
            <x v="50"/>
            <x v="51"/>
            <x v="55"/>
            <x v="57"/>
            <x v="58"/>
            <x v="64"/>
            <x v="69"/>
            <x v="70"/>
            <x v="73"/>
            <x v="74"/>
            <x v="78"/>
            <x v="82"/>
            <x v="86"/>
            <x v="89"/>
            <x v="92"/>
            <x v="93"/>
            <x v="98"/>
            <x v="104"/>
            <x v="105"/>
            <x v="107"/>
            <x v="111"/>
            <x v="112"/>
            <x v="113"/>
            <x v="114"/>
            <x v="115"/>
            <x v="117"/>
            <x v="118"/>
            <x v="120"/>
            <x v="122"/>
            <x v="123"/>
            <x v="125"/>
            <x v="126"/>
          </reference>
        </references>
      </pivotArea>
    </format>
    <format dxfId="18">
      <pivotArea dataOnly="0" labelOnly="1" fieldPosition="0">
        <references count="1">
          <reference field="6" count="50">
            <x v="130"/>
            <x v="132"/>
            <x v="133"/>
            <x v="134"/>
            <x v="135"/>
            <x v="136"/>
            <x v="146"/>
            <x v="150"/>
            <x v="151"/>
            <x v="153"/>
            <x v="155"/>
            <x v="156"/>
            <x v="159"/>
            <x v="160"/>
            <x v="164"/>
            <x v="167"/>
            <x v="174"/>
            <x v="180"/>
            <x v="182"/>
            <x v="186"/>
            <x v="188"/>
            <x v="191"/>
            <x v="192"/>
            <x v="200"/>
            <x v="201"/>
            <x v="206"/>
            <x v="215"/>
            <x v="217"/>
            <x v="220"/>
            <x v="226"/>
            <x v="230"/>
            <x v="236"/>
            <x v="237"/>
            <x v="242"/>
            <x v="243"/>
            <x v="244"/>
            <x v="247"/>
            <x v="255"/>
            <x v="258"/>
            <x v="268"/>
            <x v="270"/>
            <x v="275"/>
            <x v="280"/>
            <x v="281"/>
            <x v="287"/>
            <x v="288"/>
            <x v="290"/>
            <x v="293"/>
            <x v="294"/>
            <x v="299"/>
          </reference>
        </references>
      </pivotArea>
    </format>
    <format dxfId="17">
      <pivotArea dataOnly="0" labelOnly="1" fieldPosition="0">
        <references count="1">
          <reference field="6" count="50">
            <x v="301"/>
            <x v="305"/>
            <x v="312"/>
            <x v="314"/>
            <x v="318"/>
            <x v="320"/>
            <x v="327"/>
            <x v="330"/>
            <x v="331"/>
            <x v="332"/>
            <x v="341"/>
            <x v="349"/>
            <x v="351"/>
            <x v="355"/>
            <x v="361"/>
            <x v="362"/>
            <x v="366"/>
            <x v="368"/>
            <x v="369"/>
            <x v="371"/>
            <x v="374"/>
            <x v="380"/>
            <x v="381"/>
            <x v="383"/>
            <x v="385"/>
            <x v="386"/>
            <x v="387"/>
            <x v="390"/>
            <x v="391"/>
            <x v="392"/>
            <x v="395"/>
            <x v="397"/>
            <x v="398"/>
            <x v="399"/>
            <x v="400"/>
            <x v="404"/>
            <x v="415"/>
            <x v="417"/>
            <x v="418"/>
            <x v="421"/>
            <x v="423"/>
            <x v="425"/>
            <x v="428"/>
            <x v="429"/>
            <x v="431"/>
            <x v="433"/>
            <x v="434"/>
            <x v="436"/>
            <x v="438"/>
            <x v="440"/>
          </reference>
        </references>
      </pivotArea>
    </format>
    <format dxfId="16">
      <pivotArea dataOnly="0" labelOnly="1" fieldPosition="0">
        <references count="1">
          <reference field="6" count="50">
            <x v="441"/>
            <x v="442"/>
            <x v="445"/>
            <x v="452"/>
            <x v="453"/>
            <x v="454"/>
            <x v="455"/>
            <x v="457"/>
            <x v="458"/>
            <x v="460"/>
            <x v="462"/>
            <x v="464"/>
            <x v="466"/>
            <x v="467"/>
            <x v="473"/>
            <x v="474"/>
            <x v="475"/>
            <x v="477"/>
            <x v="478"/>
            <x v="479"/>
            <x v="483"/>
            <x v="484"/>
            <x v="486"/>
            <x v="487"/>
            <x v="492"/>
            <x v="493"/>
            <x v="494"/>
            <x v="497"/>
            <x v="501"/>
            <x v="505"/>
            <x v="508"/>
            <x v="511"/>
            <x v="515"/>
            <x v="520"/>
            <x v="524"/>
            <x v="525"/>
            <x v="531"/>
            <x v="538"/>
            <x v="541"/>
            <x v="547"/>
            <x v="548"/>
            <x v="550"/>
            <x v="552"/>
            <x v="554"/>
            <x v="560"/>
            <x v="564"/>
            <x v="565"/>
            <x v="567"/>
            <x v="574"/>
            <x v="581"/>
          </reference>
        </references>
      </pivotArea>
    </format>
    <format dxfId="15">
      <pivotArea dataOnly="0" labelOnly="1" fieldPosition="0">
        <references count="1">
          <reference field="6" count="50">
            <x v="588"/>
            <x v="592"/>
            <x v="599"/>
            <x v="602"/>
            <x v="608"/>
            <x v="609"/>
            <x v="610"/>
            <x v="614"/>
            <x v="616"/>
            <x v="621"/>
            <x v="623"/>
            <x v="627"/>
            <x v="648"/>
            <x v="649"/>
            <x v="651"/>
            <x v="654"/>
            <x v="657"/>
            <x v="659"/>
            <x v="660"/>
            <x v="663"/>
            <x v="664"/>
            <x v="670"/>
            <x v="677"/>
            <x v="678"/>
            <x v="679"/>
            <x v="683"/>
            <x v="684"/>
            <x v="689"/>
            <x v="691"/>
            <x v="692"/>
            <x v="697"/>
            <x v="702"/>
            <x v="703"/>
            <x v="704"/>
            <x v="706"/>
            <x v="708"/>
            <x v="716"/>
            <x v="723"/>
            <x v="727"/>
            <x v="728"/>
            <x v="734"/>
            <x v="735"/>
            <x v="737"/>
            <x v="740"/>
            <x v="742"/>
            <x v="746"/>
            <x v="751"/>
            <x v="752"/>
            <x v="753"/>
            <x v="754"/>
          </reference>
        </references>
      </pivotArea>
    </format>
    <format dxfId="14">
      <pivotArea dataOnly="0" labelOnly="1" fieldPosition="0">
        <references count="1">
          <reference field="6" count="50">
            <x v="755"/>
            <x v="756"/>
            <x v="757"/>
            <x v="760"/>
            <x v="761"/>
            <x v="762"/>
            <x v="763"/>
            <x v="771"/>
            <x v="774"/>
            <x v="775"/>
            <x v="776"/>
            <x v="778"/>
            <x v="781"/>
            <x v="782"/>
            <x v="786"/>
            <x v="790"/>
            <x v="797"/>
            <x v="803"/>
            <x v="808"/>
            <x v="810"/>
            <x v="813"/>
            <x v="814"/>
            <x v="816"/>
            <x v="819"/>
            <x v="821"/>
            <x v="822"/>
            <x v="826"/>
            <x v="827"/>
            <x v="830"/>
            <x v="832"/>
            <x v="837"/>
            <x v="839"/>
            <x v="840"/>
            <x v="841"/>
            <x v="844"/>
            <x v="848"/>
            <x v="850"/>
            <x v="852"/>
            <x v="860"/>
            <x v="861"/>
            <x v="862"/>
            <x v="863"/>
            <x v="864"/>
            <x v="867"/>
            <x v="868"/>
            <x v="869"/>
            <x v="870"/>
            <x v="873"/>
            <x v="874"/>
            <x v="877"/>
          </reference>
        </references>
      </pivotArea>
    </format>
    <format dxfId="13">
      <pivotArea dataOnly="0" labelOnly="1" fieldPosition="0">
        <references count="1">
          <reference field="6" count="50">
            <x v="881"/>
            <x v="887"/>
            <x v="888"/>
            <x v="889"/>
            <x v="892"/>
            <x v="895"/>
            <x v="896"/>
            <x v="901"/>
            <x v="902"/>
            <x v="903"/>
            <x v="904"/>
            <x v="905"/>
            <x v="906"/>
            <x v="913"/>
            <x v="917"/>
            <x v="918"/>
            <x v="919"/>
            <x v="922"/>
            <x v="923"/>
            <x v="925"/>
            <x v="926"/>
            <x v="930"/>
            <x v="933"/>
            <x v="945"/>
            <x v="948"/>
            <x v="953"/>
            <x v="957"/>
            <x v="959"/>
            <x v="962"/>
            <x v="965"/>
            <x v="967"/>
            <x v="969"/>
            <x v="970"/>
            <x v="978"/>
            <x v="984"/>
            <x v="985"/>
            <x v="986"/>
            <x v="988"/>
            <x v="991"/>
            <x v="996"/>
            <x v="1000"/>
            <x v="1006"/>
            <x v="1009"/>
            <x v="1011"/>
            <x v="1012"/>
            <x v="1013"/>
            <x v="1014"/>
            <x v="1020"/>
            <x v="1022"/>
            <x v="1025"/>
          </reference>
        </references>
      </pivotArea>
    </format>
    <format dxfId="12">
      <pivotArea dataOnly="0" labelOnly="1" fieldPosition="0">
        <references count="1">
          <reference field="6" count="50">
            <x v="1027"/>
            <x v="1030"/>
            <x v="1031"/>
            <x v="1033"/>
            <x v="1035"/>
            <x v="1037"/>
            <x v="1039"/>
            <x v="1040"/>
            <x v="1042"/>
            <x v="1044"/>
            <x v="1051"/>
            <x v="1053"/>
            <x v="1057"/>
            <x v="1058"/>
            <x v="1062"/>
            <x v="1064"/>
            <x v="1070"/>
            <x v="1074"/>
            <x v="1077"/>
            <x v="1078"/>
            <x v="1079"/>
            <x v="1081"/>
            <x v="1082"/>
            <x v="1085"/>
            <x v="1087"/>
            <x v="1089"/>
            <x v="1098"/>
            <x v="1103"/>
            <x v="1105"/>
            <x v="1108"/>
            <x v="1111"/>
            <x v="1115"/>
            <x v="1117"/>
            <x v="1119"/>
            <x v="1122"/>
            <x v="1126"/>
            <x v="1129"/>
            <x v="1130"/>
            <x v="1131"/>
            <x v="1132"/>
            <x v="1133"/>
            <x v="1140"/>
            <x v="1142"/>
            <x v="1143"/>
            <x v="1144"/>
            <x v="1145"/>
            <x v="1146"/>
            <x v="1149"/>
            <x v="1150"/>
            <x v="1151"/>
          </reference>
        </references>
      </pivotArea>
    </format>
    <format dxfId="11">
      <pivotArea dataOnly="0" labelOnly="1" fieldPosition="0">
        <references count="1">
          <reference field="6" count="50">
            <x v="1152"/>
            <x v="1154"/>
            <x v="1157"/>
            <x v="1158"/>
            <x v="1159"/>
            <x v="1163"/>
            <x v="1168"/>
            <x v="1170"/>
            <x v="1173"/>
            <x v="1174"/>
            <x v="1175"/>
            <x v="1177"/>
            <x v="1178"/>
            <x v="1180"/>
            <x v="1187"/>
            <x v="1189"/>
            <x v="1190"/>
            <x v="1191"/>
            <x v="1194"/>
            <x v="1195"/>
            <x v="1199"/>
            <x v="1200"/>
            <x v="1202"/>
            <x v="1203"/>
            <x v="1204"/>
            <x v="1205"/>
            <x v="1209"/>
            <x v="1211"/>
            <x v="1213"/>
            <x v="1214"/>
            <x v="1224"/>
            <x v="1226"/>
            <x v="1228"/>
            <x v="1233"/>
            <x v="1234"/>
            <x v="1237"/>
            <x v="1238"/>
            <x v="1243"/>
            <x v="1244"/>
            <x v="1245"/>
            <x v="1247"/>
            <x v="1252"/>
            <x v="1254"/>
            <x v="1256"/>
            <x v="1260"/>
            <x v="1261"/>
            <x v="1262"/>
            <x v="1270"/>
            <x v="1276"/>
            <x v="1277"/>
          </reference>
        </references>
      </pivotArea>
    </format>
    <format dxfId="10">
      <pivotArea dataOnly="0" labelOnly="1" fieldPosition="0">
        <references count="1">
          <reference field="6" count="50">
            <x v="1284"/>
            <x v="1285"/>
            <x v="1286"/>
            <x v="1287"/>
            <x v="1290"/>
            <x v="1291"/>
            <x v="1298"/>
            <x v="1300"/>
            <x v="1301"/>
            <x v="1303"/>
            <x v="1304"/>
            <x v="1308"/>
            <x v="1309"/>
            <x v="1313"/>
            <x v="1315"/>
            <x v="1319"/>
            <x v="1321"/>
            <x v="1323"/>
            <x v="1325"/>
            <x v="1328"/>
            <x v="1329"/>
            <x v="1331"/>
            <x v="1332"/>
            <x v="1338"/>
            <x v="1341"/>
            <x v="1342"/>
            <x v="1343"/>
            <x v="1348"/>
            <x v="1358"/>
            <x v="1359"/>
            <x v="1361"/>
            <x v="1363"/>
            <x v="1364"/>
            <x v="1369"/>
            <x v="1373"/>
            <x v="1374"/>
            <x v="1387"/>
            <x v="1389"/>
            <x v="1397"/>
            <x v="1403"/>
            <x v="1413"/>
            <x v="1414"/>
            <x v="1416"/>
            <x v="1419"/>
            <x v="1420"/>
            <x v="1423"/>
            <x v="1424"/>
            <x v="1426"/>
            <x v="1433"/>
            <x v="1434"/>
          </reference>
        </references>
      </pivotArea>
    </format>
    <format dxfId="9">
      <pivotArea dataOnly="0" labelOnly="1" fieldPosition="0">
        <references count="1">
          <reference field="6" count="50">
            <x v="1435"/>
            <x v="1436"/>
            <x v="1439"/>
            <x v="1441"/>
            <x v="1444"/>
            <x v="1447"/>
            <x v="1449"/>
            <x v="1450"/>
            <x v="1455"/>
            <x v="1457"/>
            <x v="1458"/>
            <x v="1464"/>
            <x v="1465"/>
            <x v="1476"/>
            <x v="1477"/>
            <x v="1478"/>
            <x v="1479"/>
            <x v="1481"/>
            <x v="1484"/>
            <x v="1486"/>
            <x v="1488"/>
            <x v="1489"/>
            <x v="1493"/>
            <x v="1494"/>
            <x v="1495"/>
            <x v="1496"/>
            <x v="1497"/>
            <x v="1502"/>
            <x v="1507"/>
            <x v="1509"/>
            <x v="1510"/>
            <x v="1516"/>
            <x v="1517"/>
            <x v="1518"/>
            <x v="1520"/>
            <x v="1521"/>
            <x v="1522"/>
            <x v="1524"/>
            <x v="1525"/>
            <x v="1531"/>
            <x v="1534"/>
            <x v="1537"/>
            <x v="1538"/>
            <x v="1540"/>
            <x v="1541"/>
            <x v="1542"/>
            <x v="1544"/>
            <x v="1548"/>
            <x v="1554"/>
            <x v="1555"/>
          </reference>
        </references>
      </pivotArea>
    </format>
    <format dxfId="8">
      <pivotArea dataOnly="0" labelOnly="1" fieldPosition="0">
        <references count="1">
          <reference field="6" count="50">
            <x v="1559"/>
            <x v="1561"/>
            <x v="1563"/>
            <x v="1564"/>
            <x v="1565"/>
            <x v="1568"/>
            <x v="1577"/>
            <x v="1578"/>
            <x v="1580"/>
            <x v="1584"/>
            <x v="1586"/>
            <x v="1592"/>
            <x v="1593"/>
            <x v="1594"/>
            <x v="1595"/>
            <x v="1596"/>
            <x v="1597"/>
            <x v="1600"/>
            <x v="1607"/>
            <x v="1608"/>
            <x v="1614"/>
            <x v="1616"/>
            <x v="1621"/>
            <x v="1627"/>
            <x v="1633"/>
            <x v="1634"/>
            <x v="1636"/>
            <x v="1642"/>
            <x v="1652"/>
            <x v="1653"/>
            <x v="1657"/>
            <x v="1659"/>
            <x v="1660"/>
            <x v="1672"/>
            <x v="1673"/>
            <x v="1674"/>
            <x v="1676"/>
            <x v="1678"/>
            <x v="1681"/>
            <x v="1689"/>
            <x v="1691"/>
            <x v="1697"/>
            <x v="1699"/>
            <x v="1703"/>
            <x v="1705"/>
            <x v="1711"/>
            <x v="1714"/>
            <x v="1716"/>
            <x v="1718"/>
            <x v="1719"/>
          </reference>
        </references>
      </pivotArea>
    </format>
    <format dxfId="7">
      <pivotArea dataOnly="0" labelOnly="1" fieldPosition="0">
        <references count="1">
          <reference field="6" count="50">
            <x v="1723"/>
            <x v="1725"/>
            <x v="1729"/>
            <x v="1733"/>
            <x v="1734"/>
            <x v="1736"/>
            <x v="1737"/>
            <x v="1741"/>
            <x v="1743"/>
            <x v="1744"/>
            <x v="1746"/>
            <x v="1751"/>
            <x v="1755"/>
            <x v="1759"/>
            <x v="1761"/>
            <x v="1765"/>
            <x v="1768"/>
            <x v="1769"/>
            <x v="1770"/>
            <x v="1775"/>
            <x v="1777"/>
            <x v="1780"/>
            <x v="1781"/>
            <x v="1782"/>
            <x v="1783"/>
            <x v="1785"/>
            <x v="1789"/>
            <x v="1791"/>
            <x v="1794"/>
            <x v="1797"/>
            <x v="1799"/>
            <x v="1801"/>
            <x v="1802"/>
            <x v="1803"/>
            <x v="1805"/>
            <x v="1806"/>
            <x v="1809"/>
            <x v="1811"/>
            <x v="1821"/>
            <x v="1827"/>
            <x v="1830"/>
            <x v="1832"/>
            <x v="1835"/>
            <x v="1840"/>
            <x v="1841"/>
            <x v="1842"/>
            <x v="1845"/>
            <x v="1856"/>
            <x v="1859"/>
            <x v="1862"/>
          </reference>
        </references>
      </pivotArea>
    </format>
    <format dxfId="6">
      <pivotArea dataOnly="0" labelOnly="1" fieldPosition="0">
        <references count="1">
          <reference field="6" count="50">
            <x v="1863"/>
            <x v="1867"/>
            <x v="1873"/>
            <x v="1877"/>
            <x v="1878"/>
            <x v="1882"/>
            <x v="1885"/>
            <x v="1886"/>
            <x v="1890"/>
            <x v="1893"/>
            <x v="1895"/>
            <x v="1896"/>
            <x v="1899"/>
            <x v="1900"/>
            <x v="1906"/>
            <x v="1907"/>
            <x v="1909"/>
            <x v="1910"/>
            <x v="1911"/>
            <x v="1912"/>
            <x v="1914"/>
            <x v="1921"/>
            <x v="1922"/>
            <x v="1929"/>
            <x v="1935"/>
            <x v="1948"/>
            <x v="1949"/>
            <x v="1954"/>
            <x v="1955"/>
            <x v="1959"/>
            <x v="1960"/>
            <x v="1966"/>
            <x v="1968"/>
            <x v="1969"/>
            <x v="1970"/>
            <x v="1971"/>
            <x v="1973"/>
            <x v="1975"/>
            <x v="1977"/>
            <x v="1979"/>
            <x v="1981"/>
            <x v="1988"/>
            <x v="1989"/>
            <x v="1996"/>
            <x v="2001"/>
            <x v="2002"/>
            <x v="2003"/>
            <x v="2005"/>
            <x v="2009"/>
            <x v="2011"/>
          </reference>
        </references>
      </pivotArea>
    </format>
    <format dxfId="5">
      <pivotArea dataOnly="0" labelOnly="1" fieldPosition="0">
        <references count="1">
          <reference field="6" count="50">
            <x v="2015"/>
            <x v="2016"/>
            <x v="2019"/>
            <x v="2020"/>
            <x v="2021"/>
            <x v="2029"/>
            <x v="2030"/>
            <x v="2033"/>
            <x v="2037"/>
            <x v="2046"/>
            <x v="2048"/>
            <x v="2053"/>
            <x v="2061"/>
            <x v="2062"/>
            <x v="2063"/>
            <x v="2064"/>
            <x v="2066"/>
            <x v="2071"/>
            <x v="2072"/>
            <x v="2074"/>
            <x v="2076"/>
            <x v="2079"/>
            <x v="2082"/>
            <x v="2085"/>
            <x v="2088"/>
            <x v="2090"/>
            <x v="2091"/>
            <x v="2092"/>
            <x v="2093"/>
            <x v="2096"/>
            <x v="2102"/>
            <x v="2103"/>
            <x v="2105"/>
            <x v="2110"/>
            <x v="2113"/>
            <x v="2118"/>
            <x v="2124"/>
            <x v="2126"/>
            <x v="2127"/>
            <x v="2130"/>
            <x v="2131"/>
            <x v="2138"/>
            <x v="2140"/>
            <x v="2143"/>
            <x v="2144"/>
            <x v="2147"/>
            <x v="2148"/>
            <x v="2152"/>
            <x v="2154"/>
            <x v="2166"/>
          </reference>
        </references>
      </pivotArea>
    </format>
    <format dxfId="4">
      <pivotArea dataOnly="0" labelOnly="1" fieldPosition="0">
        <references count="1">
          <reference field="6" count="50">
            <x v="2168"/>
            <x v="2170"/>
            <x v="2172"/>
            <x v="2175"/>
            <x v="2185"/>
            <x v="2190"/>
            <x v="2196"/>
            <x v="2198"/>
            <x v="2199"/>
            <x v="2200"/>
            <x v="2201"/>
            <x v="2204"/>
            <x v="2205"/>
            <x v="2206"/>
            <x v="2210"/>
            <x v="2211"/>
            <x v="2212"/>
            <x v="2216"/>
            <x v="2217"/>
            <x v="2218"/>
            <x v="2221"/>
            <x v="2222"/>
            <x v="2223"/>
            <x v="2227"/>
            <x v="2229"/>
            <x v="2232"/>
            <x v="2233"/>
            <x v="2237"/>
            <x v="2238"/>
            <x v="2241"/>
            <x v="2243"/>
            <x v="2244"/>
            <x v="2245"/>
            <x v="2246"/>
            <x v="2247"/>
            <x v="2248"/>
            <x v="2249"/>
            <x v="2251"/>
            <x v="2258"/>
            <x v="2259"/>
            <x v="2260"/>
            <x v="2266"/>
            <x v="2267"/>
            <x v="2269"/>
            <x v="2271"/>
            <x v="2275"/>
            <x v="2281"/>
            <x v="2283"/>
            <x v="2284"/>
            <x v="2288"/>
          </reference>
        </references>
      </pivotArea>
    </format>
    <format dxfId="3">
      <pivotArea dataOnly="0" labelOnly="1" fieldPosition="0">
        <references count="1">
          <reference field="6" count="50">
            <x v="2289"/>
            <x v="2295"/>
            <x v="2305"/>
            <x v="2306"/>
            <x v="2309"/>
            <x v="2313"/>
            <x v="2316"/>
            <x v="2323"/>
            <x v="2325"/>
            <x v="2327"/>
            <x v="2328"/>
            <x v="2329"/>
            <x v="2331"/>
            <x v="2333"/>
            <x v="2336"/>
            <x v="2337"/>
            <x v="2342"/>
            <x v="2343"/>
            <x v="2345"/>
            <x v="2348"/>
            <x v="2355"/>
            <x v="2362"/>
            <x v="2368"/>
            <x v="2371"/>
            <x v="2372"/>
            <x v="2374"/>
            <x v="2375"/>
            <x v="2376"/>
            <x v="2377"/>
            <x v="2382"/>
            <x v="2384"/>
            <x v="2389"/>
            <x v="2390"/>
            <x v="2392"/>
            <x v="2393"/>
            <x v="2394"/>
            <x v="2397"/>
            <x v="2408"/>
            <x v="2409"/>
            <x v="2411"/>
            <x v="2416"/>
            <x v="2420"/>
            <x v="2425"/>
            <x v="2430"/>
            <x v="2431"/>
            <x v="2433"/>
            <x v="2438"/>
            <x v="2439"/>
            <x v="2441"/>
            <x v="2444"/>
          </reference>
        </references>
      </pivotArea>
    </format>
    <format dxfId="2">
      <pivotArea dataOnly="0" labelOnly="1" fieldPosition="0">
        <references count="1">
          <reference field="6" count="50">
            <x v="2447"/>
            <x v="2448"/>
            <x v="2452"/>
            <x v="2454"/>
            <x v="2463"/>
            <x v="2469"/>
            <x v="2471"/>
            <x v="2472"/>
            <x v="2475"/>
            <x v="2477"/>
            <x v="2481"/>
            <x v="2482"/>
            <x v="2484"/>
            <x v="2487"/>
            <x v="2490"/>
            <x v="2491"/>
            <x v="2492"/>
            <x v="2493"/>
            <x v="2498"/>
            <x v="2499"/>
            <x v="2500"/>
            <x v="2505"/>
            <x v="2509"/>
            <x v="2510"/>
            <x v="2511"/>
            <x v="2521"/>
            <x v="2523"/>
            <x v="2525"/>
            <x v="2530"/>
            <x v="2532"/>
            <x v="2535"/>
            <x v="2536"/>
            <x v="2537"/>
            <x v="2540"/>
            <x v="2543"/>
            <x v="2548"/>
            <x v="2549"/>
            <x v="2554"/>
            <x v="2555"/>
            <x v="2556"/>
            <x v="2557"/>
            <x v="2560"/>
            <x v="2561"/>
            <x v="2564"/>
            <x v="2565"/>
            <x v="2567"/>
            <x v="2570"/>
            <x v="2571"/>
            <x v="2572"/>
            <x v="2573"/>
          </reference>
        </references>
      </pivotArea>
    </format>
    <format dxfId="1">
      <pivotArea dataOnly="0" labelOnly="1" fieldPosition="0">
        <references count="1">
          <reference field="6" count="49">
            <x v="2574"/>
            <x v="2575"/>
            <x v="2578"/>
            <x v="2579"/>
            <x v="2583"/>
            <x v="2586"/>
            <x v="2587"/>
            <x v="2594"/>
            <x v="2600"/>
            <x v="2602"/>
            <x v="2603"/>
            <x v="2604"/>
            <x v="2605"/>
            <x v="2606"/>
            <x v="2609"/>
            <x v="2610"/>
            <x v="2645"/>
            <x v="2646"/>
            <x v="2648"/>
            <x v="2650"/>
            <x v="2653"/>
            <x v="2654"/>
            <x v="2657"/>
            <x v="2659"/>
            <x v="2664"/>
            <x v="2666"/>
            <x v="2671"/>
            <x v="2676"/>
            <x v="2678"/>
            <x v="2681"/>
            <x v="2687"/>
            <x v="2691"/>
            <x v="2692"/>
            <x v="2696"/>
            <x v="2697"/>
            <x v="2698"/>
            <x v="2701"/>
            <x v="2702"/>
            <x v="2703"/>
            <x v="2709"/>
            <x v="2710"/>
            <x v="2713"/>
            <x v="2716"/>
            <x v="2719"/>
            <x v="2721"/>
            <x v="2722"/>
            <x v="2723"/>
            <x v="2725"/>
            <x v="2727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6862" totalsRowShown="0" headerRowDxfId="2018" dataDxfId="2017">
  <autoFilter ref="A1:X6862" xr:uid="{00000000-0009-0000-0100-000001000000}"/>
  <sortState ref="A4770:X6465">
    <sortCondition ref="E1:E6862"/>
  </sortState>
  <tableColumns count="24">
    <tableColumn id="1" xr3:uid="{00000000-0010-0000-0000-000001000000}" name="Nº Operación" dataDxfId="2016"/>
    <tableColumn id="2" xr3:uid="{00000000-0010-0000-0000-000002000000}" name="Fase" dataDxfId="2015"/>
    <tableColumn id="3" xr3:uid="{00000000-0010-0000-0000-000003000000}" name="Fecha" dataDxfId="2014"/>
    <tableColumn id="4" xr3:uid="{00000000-0010-0000-0000-000004000000}" name="Referencia" dataDxfId="2013"/>
    <tableColumn id="5" xr3:uid="{00000000-0010-0000-0000-000005000000}" name="Aplicación" dataDxfId="2012"/>
    <tableColumn id="6" xr3:uid="{00000000-0010-0000-0000-000006000000}" name="Importe" dataDxfId="2011"/>
    <tableColumn id="8" xr3:uid="{00000000-0010-0000-0000-000008000000}" name="Nombre Ter." dataDxfId="2010"/>
    <tableColumn id="9" xr3:uid="{00000000-0010-0000-0000-000009000000}" name="Texto Libre" dataDxfId="2009"/>
    <tableColumn id="10" xr3:uid="{00000000-0010-0000-0000-00000A000000}" name="Oper." dataDxfId="2008"/>
    <tableColumn id="11" xr3:uid="{00000000-0010-0000-0000-00000B000000}" name="Localidad" dataDxfId="2007"/>
    <tableColumn id="12" xr3:uid="{00000000-0010-0000-0000-00000C000000}" name="Provincia" dataDxfId="2006"/>
    <tableColumn id="13" xr3:uid="{00000000-0010-0000-0000-00000D000000}" name="Tipo Contrato" dataDxfId="2005"/>
    <tableColumn id="14" xr3:uid="{00000000-0010-0000-0000-00000E000000}" name="Procedim. Contrato" dataDxfId="2004"/>
    <tableColumn id="15" xr3:uid="{00000000-0010-0000-0000-00000F000000}" name="Criterio Contrato" dataDxfId="2003"/>
    <tableColumn id="27" xr3:uid="{00000000-0010-0000-0000-00001B000000}" name="PROCEDIMIENTO" dataDxfId="2002"/>
    <tableColumn id="21" xr3:uid="{00000000-0010-0000-0000-000015000000}" name="TRIMESTRE" dataDxfId="2001"/>
    <tableColumn id="24" xr3:uid="{00000000-0010-0000-0000-000018000000}" name="CAPITULO" dataDxfId="2000">
      <calculatedColumnFormula>MID(Tabla1[[#This Row],[Aplicación]],14,1)</calculatedColumnFormula>
    </tableColumn>
    <tableColumn id="23" xr3:uid="{00000000-0010-0000-0000-000017000000}" name="CAPITULO EN TEXTO" dataDxfId="1999">
      <calculatedColumnFormula>VLOOKUP(Tabla1[[#This Row],[CAPITULO]],Hoja1!A2:B12,2,FALSE)</calculatedColumnFormula>
    </tableColumn>
    <tableColumn id="16" xr3:uid="{00000000-0010-0000-0000-000010000000}" name="AREA" dataDxfId="1998">
      <calculatedColumnFormula>MID(Tabla1[[#This Row],[Aplicación]],6,2)</calculatedColumnFormula>
    </tableColumn>
    <tableColumn id="17" xr3:uid="{00000000-0010-0000-0000-000011000000}" name="AREA EN TEXTO" dataDxfId="1997" totalsRowDxfId="1996">
      <calculatedColumnFormula>VLOOKUP(Tabla1[[#This Row],[AREA]],Hoja1!A:B,2,FALSE)</calculatedColumnFormula>
    </tableColumn>
    <tableColumn id="18" xr3:uid="{00000000-0010-0000-0000-000012000000}" name="PROGRAMA" dataDxfId="1995" totalsRowDxfId="1994">
      <calculatedColumnFormula>MID(Tabla1[[#This Row],[Aplicación]],9,4)</calculatedColumnFormula>
    </tableColumn>
    <tableColumn id="19" xr3:uid="{00000000-0010-0000-0000-000013000000}" name="PROGRAMA EN TEXTO" dataDxfId="1993" totalsRowDxfId="1992">
      <calculatedColumnFormula>VLOOKUP(Tabla1[[#This Row],[PROGRAMA]],Hoja1!A:B,2,FALSE)</calculatedColumnFormula>
    </tableColumn>
    <tableColumn id="25" xr3:uid="{00000000-0010-0000-0000-000019000000}" name="ARTICULO" dataDxfId="1991" totalsRowDxfId="1990">
      <calculatedColumnFormula>MID(Tabla1[[#This Row],[Aplicación]],14,2)</calculatedColumnFormula>
    </tableColumn>
    <tableColumn id="20" xr3:uid="{00000000-0010-0000-0000-000014000000}" name="CONCEPTO" dataDxfId="1989" totalsRowDxfId="1988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658" totalsRowShown="0" headerRowDxfId="127" dataDxfId="125" totalsRowDxfId="123" headerRowBorderDxfId="126" tableBorderDxfId="124" totalsRowBorderDxfId="122">
  <autoFilter ref="A1:M658" xr:uid="{00000000-0009-0000-0100-000002000000}"/>
  <sortState ref="A2:M658">
    <sortCondition ref="A1:A658"/>
  </sortState>
  <tableColumns count="13">
    <tableColumn id="1" xr3:uid="{00000000-0010-0000-0100-000001000000}" name="CONTRATACION MENOR / SERVICIOS / EJERCICIO 2024" dataDxfId="121"/>
    <tableColumn id="2" xr3:uid="{00000000-0010-0000-0100-000002000000}" name="01. Alcaldía" dataDxfId="120"/>
    <tableColumn id="3" xr3:uid="{00000000-0010-0000-0100-000003000000}" name="02. Urbanismo y vivienda" dataDxfId="119"/>
    <tableColumn id="4" xr3:uid="{00000000-0010-0000-0100-000004000000}" name="03. Participación ciudadana y deportes" dataDxfId="118"/>
    <tableColumn id="5" xr3:uid="{00000000-0010-0000-0100-000005000000}" name="04. Hacienda, personal y modernización administrativa" dataDxfId="117"/>
    <tableColumn id="6" xr3:uid="{00000000-0010-0000-0100-000006000000}" name="05. Comercio, mercados y consumo" dataDxfId="116"/>
    <tableColumn id="7" xr3:uid="{00000000-0010-0000-0100-000007000000}" name="06. Educación y cultura" dataDxfId="115"/>
    <tableColumn id="8" xr3:uid="{00000000-0010-0000-0100-000008000000}" name="07. Medio ambiente" dataDxfId="114"/>
    <tableColumn id="9" xr3:uid="{00000000-0010-0000-0100-000009000000}" name="08. Tráfico y movilidad" dataDxfId="113"/>
    <tableColumn id="10" xr3:uid="{00000000-0010-0000-0100-00000A000000}" name="09. Turismo, eventos y marca ciudad" dataDxfId="112"/>
    <tableColumn id="11" xr3:uid="{00000000-0010-0000-0100-00000B000000}" name="10. Personas mayores, familia y servicios sociales" dataDxfId="111"/>
    <tableColumn id="12" xr3:uid="{00000000-0010-0000-0100-00000C000000}" name="11. Salud pública y seguridad ciudadana" dataDxfId="110"/>
    <tableColumn id="13" xr3:uid="{00000000-0010-0000-0100-00000D000000}" name="Total general" dataDxfId="109" totalsRowDxfId="108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346" totalsRowShown="0" headerRowDxfId="107" dataDxfId="105" totalsRowDxfId="103" headerRowBorderDxfId="106" tableBorderDxfId="104" totalsRowBorderDxfId="102">
  <autoFilter ref="A1:M346" xr:uid="{00000000-0009-0000-0100-000003000000}"/>
  <sortState ref="A2:M346">
    <sortCondition ref="A1:A346"/>
  </sortState>
  <tableColumns count="13">
    <tableColumn id="1" xr3:uid="{00000000-0010-0000-0200-000001000000}" name="CONTRATACION MENOR / SUMINISTROS / EJERCICIO 2024" dataDxfId="101"/>
    <tableColumn id="2" xr3:uid="{00000000-0010-0000-0200-000002000000}" name="01. Alcaldía" dataDxfId="100"/>
    <tableColumn id="3" xr3:uid="{00000000-0010-0000-0200-000003000000}" name="02. Urbanismo y vivienda" dataDxfId="99"/>
    <tableColumn id="4" xr3:uid="{00000000-0010-0000-0200-000004000000}" name="03. Participación ciudadana y deportes" dataDxfId="98"/>
    <tableColumn id="5" xr3:uid="{00000000-0010-0000-0200-000005000000}" name="04. Hacienda, personal y modernización administrativa" dataDxfId="97"/>
    <tableColumn id="6" xr3:uid="{00000000-0010-0000-0200-000006000000}" name="05. Comercio, mercados y consumo" dataDxfId="96"/>
    <tableColumn id="7" xr3:uid="{00000000-0010-0000-0200-000007000000}" name="06. Educación y cultura" dataDxfId="95"/>
    <tableColumn id="8" xr3:uid="{00000000-0010-0000-0200-000008000000}" name="07. Medio ambiente" dataDxfId="94"/>
    <tableColumn id="9" xr3:uid="{00000000-0010-0000-0200-000009000000}" name="08. Tráfico y movilidad" dataDxfId="93"/>
    <tableColumn id="10" xr3:uid="{00000000-0010-0000-0200-00000A000000}" name="09. Turismo, eventos y marca ciudad" dataDxfId="92"/>
    <tableColumn id="11" xr3:uid="{00000000-0010-0000-0200-00000B000000}" name="10. Personas mayores, familia y servicios sociales" dataDxfId="91"/>
    <tableColumn id="12" xr3:uid="{00000000-0010-0000-0200-00000C000000}" name="11. Salud pública y seguridad ciudadana" dataDxfId="90"/>
    <tableColumn id="13" xr3:uid="{00000000-0010-0000-0200-00000D000000}" name="Total general" dataDxfId="89" totalsRowDxfId="88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245" displayName="Tabla245" ref="A1:M38" totalsRowShown="0" headerRowDxfId="87" dataDxfId="85" totalsRowDxfId="83" headerRowBorderDxfId="86" tableBorderDxfId="84" totalsRowBorderDxfId="82">
  <autoFilter ref="A1:M38" xr:uid="{00000000-0009-0000-0100-000004000000}"/>
  <sortState ref="A2:M38">
    <sortCondition descending="1" ref="L1:L38"/>
  </sortState>
  <tableColumns count="13">
    <tableColumn id="1" xr3:uid="{00000000-0010-0000-0300-000001000000}" name="CONTRATACION MENOR / OBRAS / EJERCICIO 2024" dataDxfId="81"/>
    <tableColumn id="2" xr3:uid="{00000000-0010-0000-0300-000002000000}" name="01. Alcaldía" dataDxfId="80"/>
    <tableColumn id="3" xr3:uid="{00000000-0010-0000-0300-000003000000}" name="02. Urbanismo y vivienda" dataDxfId="79"/>
    <tableColumn id="4" xr3:uid="{00000000-0010-0000-0300-000004000000}" name="03. Participación ciudadana y deportes" dataDxfId="78" totalsRowDxfId="77"/>
    <tableColumn id="5" xr3:uid="{00000000-0010-0000-0300-000005000000}" name="04. Hacienda, personal y modernización administrativa" dataDxfId="76" totalsRowDxfId="75"/>
    <tableColumn id="6" xr3:uid="{00000000-0010-0000-0300-000006000000}" name="05. Comercio, mercados y consumo" dataDxfId="74"/>
    <tableColumn id="7" xr3:uid="{00000000-0010-0000-0300-000007000000}" name="06. Educación y cultura" dataDxfId="73"/>
    <tableColumn id="8" xr3:uid="{00000000-0010-0000-0300-000008000000}" name="07. Medio ambiente" dataDxfId="72"/>
    <tableColumn id="9" xr3:uid="{00000000-0010-0000-0300-000009000000}" name="08. Tráfico y movilidad" dataDxfId="71"/>
    <tableColumn id="10" xr3:uid="{00000000-0010-0000-0300-00000A000000}" name="09. Turismo, eventos y marca ciudad" dataDxfId="70"/>
    <tableColumn id="11" xr3:uid="{00000000-0010-0000-0300-00000B000000}" name="10. Personas mayores, familia y servicios sociales" dataDxfId="69"/>
    <tableColumn id="12" xr3:uid="{00000000-0010-0000-0300-00000C000000}" name="11. Salud pública y seguridad ciudadana" dataDxfId="68"/>
    <tableColumn id="13" xr3:uid="{00000000-0010-0000-0300-00000D000000}" name="Total general" dataDxfId="67" totalsRowDxfId="66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18" totalsRowShown="0" headerRowDxfId="65" dataDxfId="63" totalsRowDxfId="61" headerRowBorderDxfId="64" tableBorderDxfId="62" totalsRowBorderDxfId="60">
  <autoFilter ref="A1:M18" xr:uid="{00000000-0009-0000-0100-000005000000}"/>
  <sortState ref="A2:M15">
    <sortCondition ref="A1:A15"/>
  </sortState>
  <tableColumns count="13">
    <tableColumn id="1" xr3:uid="{00000000-0010-0000-0500-000001000000}" name="CONTRATACION MENOR / OTROS / EJERCICIO 2024" dataDxfId="59"/>
    <tableColumn id="2" xr3:uid="{00000000-0010-0000-0500-000002000000}" name="01. Alcaldía" dataDxfId="58"/>
    <tableColumn id="3" xr3:uid="{00000000-0010-0000-0500-000003000000}" name="02. Urbanismo y vivienda" dataDxfId="57"/>
    <tableColumn id="4" xr3:uid="{00000000-0010-0000-0500-000004000000}" name="03. Participación ciudadana y deportes" dataDxfId="56"/>
    <tableColumn id="5" xr3:uid="{00000000-0010-0000-0500-000005000000}" name="04. Hacienda, personal y modernización administrativa" dataDxfId="55"/>
    <tableColumn id="6" xr3:uid="{00000000-0010-0000-0500-000006000000}" name="05. Comercio, mercados y consumo" dataDxfId="54"/>
    <tableColumn id="7" xr3:uid="{00000000-0010-0000-0500-000007000000}" name="06. Educación y cultura" dataDxfId="53"/>
    <tableColumn id="8" xr3:uid="{00000000-0010-0000-0500-000008000000}" name="07. Medio ambiente" dataDxfId="52" totalsRowDxfId="51"/>
    <tableColumn id="9" xr3:uid="{00000000-0010-0000-0500-000009000000}" name="08. Tráfico y movilidad" dataDxfId="50" totalsRowDxfId="49"/>
    <tableColumn id="10" xr3:uid="{00000000-0010-0000-0500-00000A000000}" name="09. Turismo, eventos y marca ciudad" dataDxfId="48" totalsRowDxfId="47"/>
    <tableColumn id="11" xr3:uid="{00000000-0010-0000-0500-00000B000000}" name="10. Personas mayores, familia y servicios sociales" dataDxfId="46" totalsRowDxfId="45"/>
    <tableColumn id="12" xr3:uid="{00000000-0010-0000-0500-00000C000000}" name="11. Salud pública y seguridad ciudadana" dataDxfId="44" totalsRowDxfId="43"/>
    <tableColumn id="13" xr3:uid="{00000000-0010-0000-0500-00000D000000}" name="Total general" dataDxfId="42" totalsRowDxfId="41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27" displayName="Tabla27" ref="A1:M3" totalsRowShown="0" headerRowDxfId="40" dataDxfId="38" totalsRowDxfId="36" headerRowBorderDxfId="39" tableBorderDxfId="37" totalsRowBorderDxfId="35">
  <autoFilter ref="A1:M3" xr:uid="{00000000-0009-0000-0100-000006000000}"/>
  <sortState ref="A2:M3">
    <sortCondition ref="A1:A3"/>
  </sortState>
  <tableColumns count="13">
    <tableColumn id="1" xr3:uid="{00000000-0010-0000-0400-000001000000}" name="CONTRATACION MENOR / MIXTOS / EJERCICIO 2024" dataDxfId="34"/>
    <tableColumn id="2" xr3:uid="{00000000-0010-0000-0400-000002000000}" name="01. Alcaldía" dataDxfId="33"/>
    <tableColumn id="3" xr3:uid="{00000000-0010-0000-0400-000003000000}" name="02. Urbanismo y vivienda" dataDxfId="32"/>
    <tableColumn id="4" xr3:uid="{00000000-0010-0000-0400-000004000000}" name="03. Participación ciudadana y deportes" dataDxfId="31"/>
    <tableColumn id="5" xr3:uid="{00000000-0010-0000-0400-000005000000}" name="04. Hacienda, personal y modernización administrativa" dataDxfId="30"/>
    <tableColumn id="6" xr3:uid="{00000000-0010-0000-0400-000006000000}" name="05. Comercio, mercados y consumo" dataDxfId="29"/>
    <tableColumn id="7" xr3:uid="{00000000-0010-0000-0400-000007000000}" name="06. Educación y cultura" dataDxfId="28"/>
    <tableColumn id="8" xr3:uid="{00000000-0010-0000-0400-000008000000}" name="07. Medio ambiente" dataDxfId="27"/>
    <tableColumn id="9" xr3:uid="{00000000-0010-0000-0400-000009000000}" name="08. Tráfico y movilidad" dataDxfId="26"/>
    <tableColumn id="10" xr3:uid="{00000000-0010-0000-0400-00000A000000}" name="09. Turismo, eventos y marca ciudad" dataDxfId="25"/>
    <tableColumn id="11" xr3:uid="{00000000-0010-0000-0400-00000B000000}" name="10. Personas mayores, familia y servicios sociales" dataDxfId="24"/>
    <tableColumn id="12" xr3:uid="{00000000-0010-0000-0400-00000C000000}" name="11. Salud pública y seguridad ciudadana" dataDxfId="23"/>
    <tableColumn id="13" xr3:uid="{00000000-0010-0000-0400-00000D000000}" name="Total general" dataDxfId="22" totalsRowDxfId="21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pivotTable" Target="../pivotTables/pivotTable4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54"/>
  <sheetViews>
    <sheetView topLeftCell="A76" workbookViewId="0">
      <selection activeCell="B106" sqref="B106"/>
    </sheetView>
  </sheetViews>
  <sheetFormatPr baseColWidth="10" defaultRowHeight="15" x14ac:dyDescent="0.25"/>
  <cols>
    <col min="1" max="1" width="7.5703125" style="1" bestFit="1" customWidth="1"/>
    <col min="2" max="2" width="78.140625" style="2" bestFit="1" customWidth="1"/>
  </cols>
  <sheetData>
    <row r="2" spans="1:2" x14ac:dyDescent="0.25">
      <c r="A2" s="1" t="s">
        <v>100</v>
      </c>
      <c r="B2" s="2" t="s">
        <v>101</v>
      </c>
    </row>
    <row r="3" spans="1:2" x14ac:dyDescent="0.25">
      <c r="A3" s="1" t="s">
        <v>102</v>
      </c>
      <c r="B3" s="2" t="s">
        <v>2908</v>
      </c>
    </row>
    <row r="4" spans="1:2" x14ac:dyDescent="0.25">
      <c r="A4" s="1" t="s">
        <v>103</v>
      </c>
      <c r="B4" s="2" t="s">
        <v>324</v>
      </c>
    </row>
    <row r="5" spans="1:2" x14ac:dyDescent="0.25">
      <c r="A5" s="1" t="s">
        <v>104</v>
      </c>
      <c r="B5" s="2" t="s">
        <v>2909</v>
      </c>
    </row>
    <row r="6" spans="1:2" x14ac:dyDescent="0.25">
      <c r="A6" s="1" t="s">
        <v>306</v>
      </c>
      <c r="B6" s="2" t="s">
        <v>2910</v>
      </c>
    </row>
    <row r="7" spans="1:2" x14ac:dyDescent="0.25">
      <c r="A7" s="1" t="s">
        <v>105</v>
      </c>
      <c r="B7" s="2" t="s">
        <v>2911</v>
      </c>
    </row>
    <row r="8" spans="1:2" x14ac:dyDescent="0.25">
      <c r="A8" s="1" t="s">
        <v>106</v>
      </c>
      <c r="B8" s="2" t="s">
        <v>2912</v>
      </c>
    </row>
    <row r="9" spans="1:2" x14ac:dyDescent="0.25">
      <c r="A9" s="1" t="s">
        <v>107</v>
      </c>
      <c r="B9" s="2" t="s">
        <v>2913</v>
      </c>
    </row>
    <row r="10" spans="1:2" x14ac:dyDescent="0.25">
      <c r="A10" s="1" t="s">
        <v>108</v>
      </c>
      <c r="B10" s="2" t="s">
        <v>2914</v>
      </c>
    </row>
    <row r="11" spans="1:2" x14ac:dyDescent="0.25">
      <c r="A11" s="1" t="s">
        <v>109</v>
      </c>
      <c r="B11" s="2" t="s">
        <v>2915</v>
      </c>
    </row>
    <row r="12" spans="1:2" x14ac:dyDescent="0.25">
      <c r="A12" s="1" t="s">
        <v>307</v>
      </c>
      <c r="B12" s="2" t="s">
        <v>305</v>
      </c>
    </row>
    <row r="13" spans="1:2" x14ac:dyDescent="0.25">
      <c r="A13" s="1">
        <v>1501</v>
      </c>
      <c r="B13" s="2" t="s">
        <v>2916</v>
      </c>
    </row>
    <row r="14" spans="1:2" x14ac:dyDescent="0.25">
      <c r="A14" s="1">
        <v>1511</v>
      </c>
      <c r="B14" s="2" t="s">
        <v>110</v>
      </c>
    </row>
    <row r="15" spans="1:2" x14ac:dyDescent="0.25">
      <c r="A15" s="1">
        <v>1512</v>
      </c>
      <c r="B15" s="2" t="s">
        <v>111</v>
      </c>
    </row>
    <row r="16" spans="1:2" x14ac:dyDescent="0.25">
      <c r="A16" s="1" t="s">
        <v>312</v>
      </c>
      <c r="B16" s="2" t="s">
        <v>311</v>
      </c>
    </row>
    <row r="17" spans="1:2" x14ac:dyDescent="0.25">
      <c r="A17" s="1">
        <v>1532</v>
      </c>
      <c r="B17" s="2" t="s">
        <v>112</v>
      </c>
    </row>
    <row r="18" spans="1:2" x14ac:dyDescent="0.25">
      <c r="A18" s="1">
        <v>1651</v>
      </c>
      <c r="B18" s="2" t="s">
        <v>113</v>
      </c>
    </row>
    <row r="19" spans="1:2" x14ac:dyDescent="0.25">
      <c r="A19" s="1">
        <v>2314</v>
      </c>
      <c r="B19" s="2" t="s">
        <v>114</v>
      </c>
    </row>
    <row r="20" spans="1:2" x14ac:dyDescent="0.25">
      <c r="A20" s="1" t="s">
        <v>314</v>
      </c>
      <c r="B20" s="2" t="s">
        <v>313</v>
      </c>
    </row>
    <row r="21" spans="1:2" x14ac:dyDescent="0.25">
      <c r="A21" s="1">
        <v>2411</v>
      </c>
      <c r="B21" s="2" t="s">
        <v>115</v>
      </c>
    </row>
    <row r="22" spans="1:2" x14ac:dyDescent="0.25">
      <c r="A22" s="1">
        <v>3121</v>
      </c>
      <c r="B22" s="2" t="s">
        <v>116</v>
      </c>
    </row>
    <row r="23" spans="1:2" x14ac:dyDescent="0.25">
      <c r="A23" s="1">
        <v>3411</v>
      </c>
      <c r="B23" s="2" t="s">
        <v>117</v>
      </c>
    </row>
    <row r="24" spans="1:2" x14ac:dyDescent="0.25">
      <c r="A24" s="1" t="s">
        <v>315</v>
      </c>
      <c r="B24" s="2" t="s">
        <v>2919</v>
      </c>
    </row>
    <row r="25" spans="1:2" x14ac:dyDescent="0.25">
      <c r="A25" s="1">
        <v>4314</v>
      </c>
      <c r="B25" s="2" t="s">
        <v>2921</v>
      </c>
    </row>
    <row r="26" spans="1:2" x14ac:dyDescent="0.25">
      <c r="A26" s="1" t="s">
        <v>317</v>
      </c>
      <c r="B26" s="2" t="s">
        <v>316</v>
      </c>
    </row>
    <row r="27" spans="1:2" x14ac:dyDescent="0.25">
      <c r="A27" s="1" t="s">
        <v>310</v>
      </c>
      <c r="B27" s="2" t="s">
        <v>309</v>
      </c>
    </row>
    <row r="28" spans="1:2" x14ac:dyDescent="0.25">
      <c r="A28" s="1">
        <v>4911</v>
      </c>
      <c r="B28" s="2" t="s">
        <v>118</v>
      </c>
    </row>
    <row r="29" spans="1:2" x14ac:dyDescent="0.25">
      <c r="A29" s="1">
        <v>9121</v>
      </c>
      <c r="B29" s="2" t="s">
        <v>119</v>
      </c>
    </row>
    <row r="30" spans="1:2" x14ac:dyDescent="0.25">
      <c r="A30" s="1">
        <v>9200</v>
      </c>
      <c r="B30" s="2" t="s">
        <v>2917</v>
      </c>
    </row>
    <row r="31" spans="1:2" x14ac:dyDescent="0.25">
      <c r="A31" s="1">
        <v>9201</v>
      </c>
      <c r="B31" s="2" t="s">
        <v>120</v>
      </c>
    </row>
    <row r="32" spans="1:2" x14ac:dyDescent="0.25">
      <c r="A32" s="1">
        <v>9202</v>
      </c>
      <c r="B32" s="2" t="s">
        <v>121</v>
      </c>
    </row>
    <row r="33" spans="1:2" x14ac:dyDescent="0.25">
      <c r="A33" s="1">
        <v>9203</v>
      </c>
      <c r="B33" s="2" t="s">
        <v>122</v>
      </c>
    </row>
    <row r="34" spans="1:2" x14ac:dyDescent="0.25">
      <c r="A34" s="1">
        <v>9204</v>
      </c>
      <c r="B34" s="2" t="s">
        <v>123</v>
      </c>
    </row>
    <row r="35" spans="1:2" x14ac:dyDescent="0.25">
      <c r="A35" s="1">
        <v>9205</v>
      </c>
      <c r="B35" s="2" t="s">
        <v>124</v>
      </c>
    </row>
    <row r="36" spans="1:2" x14ac:dyDescent="0.25">
      <c r="A36" s="1">
        <v>9206</v>
      </c>
      <c r="B36" s="2" t="s">
        <v>125</v>
      </c>
    </row>
    <row r="37" spans="1:2" x14ac:dyDescent="0.25">
      <c r="A37" s="1">
        <v>9207</v>
      </c>
      <c r="B37" s="2" t="s">
        <v>126</v>
      </c>
    </row>
    <row r="38" spans="1:2" x14ac:dyDescent="0.25">
      <c r="A38" s="1">
        <v>9209</v>
      </c>
      <c r="B38" s="2" t="s">
        <v>2918</v>
      </c>
    </row>
    <row r="39" spans="1:2" x14ac:dyDescent="0.25">
      <c r="A39" s="1">
        <v>9231</v>
      </c>
      <c r="B39" s="2" t="s">
        <v>127</v>
      </c>
    </row>
    <row r="40" spans="1:2" x14ac:dyDescent="0.25">
      <c r="A40" s="1">
        <v>9241</v>
      </c>
      <c r="B40" s="2" t="s">
        <v>128</v>
      </c>
    </row>
    <row r="41" spans="1:2" x14ac:dyDescent="0.25">
      <c r="A41" s="1">
        <v>9291</v>
      </c>
      <c r="B41" s="2" t="s">
        <v>129</v>
      </c>
    </row>
    <row r="42" spans="1:2" x14ac:dyDescent="0.25">
      <c r="A42" s="1">
        <v>9311</v>
      </c>
      <c r="B42" s="2" t="s">
        <v>130</v>
      </c>
    </row>
    <row r="43" spans="1:2" x14ac:dyDescent="0.25">
      <c r="A43" s="1" t="s">
        <v>308</v>
      </c>
      <c r="B43" s="2" t="s">
        <v>131</v>
      </c>
    </row>
    <row r="44" spans="1:2" x14ac:dyDescent="0.25">
      <c r="A44" s="1">
        <v>9321</v>
      </c>
      <c r="B44" s="2" t="s">
        <v>132</v>
      </c>
    </row>
    <row r="45" spans="1:2" x14ac:dyDescent="0.25">
      <c r="A45" s="1">
        <v>9331</v>
      </c>
      <c r="B45" s="2" t="s">
        <v>133</v>
      </c>
    </row>
    <row r="46" spans="1:2" x14ac:dyDescent="0.25">
      <c r="A46" s="1">
        <v>9332</v>
      </c>
      <c r="B46" s="2" t="s">
        <v>134</v>
      </c>
    </row>
    <row r="47" spans="1:2" x14ac:dyDescent="0.25">
      <c r="A47" s="1">
        <v>9333</v>
      </c>
      <c r="B47" s="2" t="s">
        <v>320</v>
      </c>
    </row>
    <row r="48" spans="1:2" x14ac:dyDescent="0.25">
      <c r="A48" s="1" t="s">
        <v>318</v>
      </c>
      <c r="B48" s="2" t="s">
        <v>319</v>
      </c>
    </row>
    <row r="49" spans="1:2" x14ac:dyDescent="0.25">
      <c r="A49" s="1">
        <v>9341</v>
      </c>
      <c r="B49" s="2" t="s">
        <v>136</v>
      </c>
    </row>
    <row r="50" spans="1:2" x14ac:dyDescent="0.25">
      <c r="A50" s="1" t="s">
        <v>137</v>
      </c>
      <c r="B50" s="2" t="s">
        <v>138</v>
      </c>
    </row>
    <row r="51" spans="1:2" x14ac:dyDescent="0.25">
      <c r="A51" s="1" t="s">
        <v>139</v>
      </c>
      <c r="B51" s="2" t="s">
        <v>2923</v>
      </c>
    </row>
    <row r="52" spans="1:2" x14ac:dyDescent="0.25">
      <c r="A52" s="1">
        <v>1302</v>
      </c>
      <c r="B52" s="2" t="s">
        <v>2926</v>
      </c>
    </row>
    <row r="53" spans="1:2" x14ac:dyDescent="0.25">
      <c r="A53" s="1" t="s">
        <v>140</v>
      </c>
      <c r="B53" s="2" t="s">
        <v>141</v>
      </c>
    </row>
    <row r="54" spans="1:2" x14ac:dyDescent="0.25">
      <c r="A54" s="58" t="s">
        <v>142</v>
      </c>
      <c r="B54" s="2" t="s">
        <v>143</v>
      </c>
    </row>
    <row r="55" spans="1:2" x14ac:dyDescent="0.25">
      <c r="A55" s="59">
        <v>1341</v>
      </c>
      <c r="B55" s="2" t="s">
        <v>143</v>
      </c>
    </row>
    <row r="56" spans="1:2" x14ac:dyDescent="0.25">
      <c r="A56" s="1" t="s">
        <v>144</v>
      </c>
      <c r="B56" s="2" t="s">
        <v>145</v>
      </c>
    </row>
    <row r="57" spans="1:2" x14ac:dyDescent="0.25">
      <c r="A57" s="1" t="s">
        <v>146</v>
      </c>
      <c r="B57" s="2" t="s">
        <v>147</v>
      </c>
    </row>
    <row r="58" spans="1:2" x14ac:dyDescent="0.25">
      <c r="A58" s="1" t="s">
        <v>148</v>
      </c>
      <c r="B58" s="2" t="s">
        <v>2916</v>
      </c>
    </row>
    <row r="59" spans="1:2" x14ac:dyDescent="0.25">
      <c r="A59" s="1" t="s">
        <v>149</v>
      </c>
      <c r="B59" s="2" t="s">
        <v>110</v>
      </c>
    </row>
    <row r="60" spans="1:2" x14ac:dyDescent="0.25">
      <c r="A60" s="1" t="s">
        <v>150</v>
      </c>
      <c r="B60" s="2" t="s">
        <v>111</v>
      </c>
    </row>
    <row r="61" spans="1:2" x14ac:dyDescent="0.25">
      <c r="A61" s="1" t="s">
        <v>151</v>
      </c>
      <c r="B61" s="2" t="s">
        <v>112</v>
      </c>
    </row>
    <row r="62" spans="1:2" x14ac:dyDescent="0.25">
      <c r="A62" s="1" t="s">
        <v>152</v>
      </c>
      <c r="B62" s="2" t="s">
        <v>2927</v>
      </c>
    </row>
    <row r="63" spans="1:2" x14ac:dyDescent="0.25">
      <c r="A63" s="1">
        <v>1621</v>
      </c>
      <c r="B63" s="2" t="s">
        <v>2927</v>
      </c>
    </row>
    <row r="64" spans="1:2" x14ac:dyDescent="0.25">
      <c r="A64" s="1" t="s">
        <v>153</v>
      </c>
      <c r="B64" s="2" t="s">
        <v>154</v>
      </c>
    </row>
    <row r="65" spans="1:2" x14ac:dyDescent="0.25">
      <c r="A65" s="1" t="s">
        <v>155</v>
      </c>
      <c r="B65" s="2" t="s">
        <v>156</v>
      </c>
    </row>
    <row r="66" spans="1:2" x14ac:dyDescent="0.25">
      <c r="A66" s="1" t="s">
        <v>157</v>
      </c>
      <c r="B66" s="2" t="s">
        <v>113</v>
      </c>
    </row>
    <row r="67" spans="1:2" x14ac:dyDescent="0.25">
      <c r="A67" s="1" t="s">
        <v>158</v>
      </c>
      <c r="B67" s="2" t="s">
        <v>159</v>
      </c>
    </row>
    <row r="68" spans="1:2" x14ac:dyDescent="0.25">
      <c r="A68" s="1" t="s">
        <v>160</v>
      </c>
      <c r="B68" s="2" t="s">
        <v>161</v>
      </c>
    </row>
    <row r="69" spans="1:2" x14ac:dyDescent="0.25">
      <c r="A69" s="1">
        <v>1711</v>
      </c>
      <c r="B69" s="2" t="s">
        <v>161</v>
      </c>
    </row>
    <row r="70" spans="1:2" x14ac:dyDescent="0.25">
      <c r="A70" s="1" t="s">
        <v>162</v>
      </c>
      <c r="B70" s="2" t="s">
        <v>163</v>
      </c>
    </row>
    <row r="71" spans="1:2" x14ac:dyDescent="0.25">
      <c r="A71" s="1">
        <v>1721</v>
      </c>
      <c r="B71" s="2" t="s">
        <v>163</v>
      </c>
    </row>
    <row r="72" spans="1:2" x14ac:dyDescent="0.25">
      <c r="A72" s="1" t="s">
        <v>164</v>
      </c>
      <c r="B72" s="2" t="s">
        <v>165</v>
      </c>
    </row>
    <row r="73" spans="1:2" x14ac:dyDescent="0.25">
      <c r="A73" s="1" t="s">
        <v>166</v>
      </c>
      <c r="B73" s="2" t="s">
        <v>167</v>
      </c>
    </row>
    <row r="74" spans="1:2" x14ac:dyDescent="0.25">
      <c r="A74" s="1">
        <v>2312</v>
      </c>
      <c r="B74" s="2" t="s">
        <v>167</v>
      </c>
    </row>
    <row r="75" spans="1:2" x14ac:dyDescent="0.25">
      <c r="A75" s="1" t="s">
        <v>168</v>
      </c>
      <c r="B75" s="2" t="s">
        <v>2925</v>
      </c>
    </row>
    <row r="76" spans="1:2" x14ac:dyDescent="0.25">
      <c r="A76" s="1">
        <v>2313</v>
      </c>
      <c r="B76" s="2" t="s">
        <v>2925</v>
      </c>
    </row>
    <row r="77" spans="1:2" x14ac:dyDescent="0.25">
      <c r="A77" s="1" t="s">
        <v>169</v>
      </c>
      <c r="B77" s="2" t="s">
        <v>114</v>
      </c>
    </row>
    <row r="78" spans="1:2" x14ac:dyDescent="0.25">
      <c r="A78" s="1" t="s">
        <v>170</v>
      </c>
      <c r="B78" s="2" t="s">
        <v>171</v>
      </c>
    </row>
    <row r="79" spans="1:2" x14ac:dyDescent="0.25">
      <c r="A79" s="1" t="s">
        <v>172</v>
      </c>
      <c r="B79" s="2" t="s">
        <v>115</v>
      </c>
    </row>
    <row r="80" spans="1:2" x14ac:dyDescent="0.25">
      <c r="A80" s="1" t="s">
        <v>173</v>
      </c>
      <c r="B80" s="2" t="s">
        <v>174</v>
      </c>
    </row>
    <row r="81" spans="1:2" x14ac:dyDescent="0.25">
      <c r="A81" s="1" t="s">
        <v>175</v>
      </c>
      <c r="B81" s="2" t="s">
        <v>176</v>
      </c>
    </row>
    <row r="82" spans="1:2" x14ac:dyDescent="0.25">
      <c r="A82" s="1" t="s">
        <v>177</v>
      </c>
      <c r="B82" s="2" t="s">
        <v>116</v>
      </c>
    </row>
    <row r="83" spans="1:2" x14ac:dyDescent="0.25">
      <c r="A83" s="1" t="s">
        <v>178</v>
      </c>
      <c r="B83" s="2" t="s">
        <v>2922</v>
      </c>
    </row>
    <row r="84" spans="1:2" x14ac:dyDescent="0.25">
      <c r="A84" s="1" t="s">
        <v>179</v>
      </c>
      <c r="B84" s="2" t="s">
        <v>180</v>
      </c>
    </row>
    <row r="85" spans="1:2" x14ac:dyDescent="0.25">
      <c r="A85" s="1" t="s">
        <v>181</v>
      </c>
      <c r="B85" s="2" t="s">
        <v>182</v>
      </c>
    </row>
    <row r="86" spans="1:2" x14ac:dyDescent="0.25">
      <c r="A86" s="1" t="s">
        <v>183</v>
      </c>
      <c r="B86" s="2" t="s">
        <v>184</v>
      </c>
    </row>
    <row r="87" spans="1:2" x14ac:dyDescent="0.25">
      <c r="A87" s="1" t="s">
        <v>185</v>
      </c>
      <c r="B87" s="2" t="s">
        <v>186</v>
      </c>
    </row>
    <row r="88" spans="1:2" x14ac:dyDescent="0.25">
      <c r="A88" s="1" t="s">
        <v>187</v>
      </c>
      <c r="B88" s="2" t="s">
        <v>188</v>
      </c>
    </row>
    <row r="89" spans="1:2" x14ac:dyDescent="0.25">
      <c r="A89" s="1" t="s">
        <v>189</v>
      </c>
      <c r="B89" s="2" t="s">
        <v>190</v>
      </c>
    </row>
    <row r="90" spans="1:2" x14ac:dyDescent="0.25">
      <c r="A90" s="1" t="s">
        <v>191</v>
      </c>
      <c r="B90" s="2" t="s">
        <v>192</v>
      </c>
    </row>
    <row r="91" spans="1:2" x14ac:dyDescent="0.25">
      <c r="A91" s="1">
        <v>3341</v>
      </c>
      <c r="B91" s="2" t="s">
        <v>192</v>
      </c>
    </row>
    <row r="92" spans="1:2" x14ac:dyDescent="0.25">
      <c r="A92" s="1" t="s">
        <v>193</v>
      </c>
      <c r="B92" s="2" t="s">
        <v>194</v>
      </c>
    </row>
    <row r="93" spans="1:2" x14ac:dyDescent="0.25">
      <c r="A93" s="1" t="s">
        <v>195</v>
      </c>
      <c r="B93" s="2" t="s">
        <v>196</v>
      </c>
    </row>
    <row r="94" spans="1:2" x14ac:dyDescent="0.25">
      <c r="A94" s="1" t="s">
        <v>197</v>
      </c>
      <c r="B94" s="2" t="s">
        <v>198</v>
      </c>
    </row>
    <row r="95" spans="1:2" x14ac:dyDescent="0.25">
      <c r="A95" s="1" t="s">
        <v>199</v>
      </c>
      <c r="B95" s="2" t="s">
        <v>117</v>
      </c>
    </row>
    <row r="96" spans="1:2" x14ac:dyDescent="0.25">
      <c r="A96" s="1" t="s">
        <v>200</v>
      </c>
      <c r="B96" s="2" t="s">
        <v>201</v>
      </c>
    </row>
    <row r="97" spans="1:2" x14ac:dyDescent="0.25">
      <c r="A97" s="1" t="s">
        <v>202</v>
      </c>
      <c r="B97" s="2" t="s">
        <v>203</v>
      </c>
    </row>
    <row r="98" spans="1:2" x14ac:dyDescent="0.25">
      <c r="A98" s="1" t="s">
        <v>204</v>
      </c>
      <c r="B98" s="2" t="s">
        <v>205</v>
      </c>
    </row>
    <row r="99" spans="1:2" x14ac:dyDescent="0.25">
      <c r="A99" s="1" t="s">
        <v>206</v>
      </c>
      <c r="B99" s="2" t="s">
        <v>207</v>
      </c>
    </row>
    <row r="100" spans="1:2" x14ac:dyDescent="0.25">
      <c r="A100" s="1" t="s">
        <v>208</v>
      </c>
      <c r="B100" s="2" t="s">
        <v>2920</v>
      </c>
    </row>
    <row r="101" spans="1:2" x14ac:dyDescent="0.25">
      <c r="A101" s="1">
        <v>4312</v>
      </c>
      <c r="B101" s="2" t="s">
        <v>2920</v>
      </c>
    </row>
    <row r="102" spans="1:2" x14ac:dyDescent="0.25">
      <c r="A102" s="1" t="s">
        <v>209</v>
      </c>
      <c r="B102" s="2" t="s">
        <v>2921</v>
      </c>
    </row>
    <row r="103" spans="1:2" x14ac:dyDescent="0.25">
      <c r="A103" s="1">
        <v>4322</v>
      </c>
      <c r="B103" s="2" t="s">
        <v>2924</v>
      </c>
    </row>
    <row r="104" spans="1:2" x14ac:dyDescent="0.25">
      <c r="A104" s="67" t="s">
        <v>2928</v>
      </c>
      <c r="B104" s="2" t="s">
        <v>2924</v>
      </c>
    </row>
    <row r="105" spans="1:2" x14ac:dyDescent="0.25">
      <c r="A105" s="1" t="s">
        <v>210</v>
      </c>
      <c r="B105" s="2" t="s">
        <v>211</v>
      </c>
    </row>
    <row r="106" spans="1:2" x14ac:dyDescent="0.25">
      <c r="A106" s="1">
        <v>4321</v>
      </c>
      <c r="B106" s="2" t="s">
        <v>211</v>
      </c>
    </row>
    <row r="107" spans="1:2" x14ac:dyDescent="0.25">
      <c r="A107" s="1" t="s">
        <v>212</v>
      </c>
      <c r="B107" s="2" t="s">
        <v>213</v>
      </c>
    </row>
    <row r="108" spans="1:2" x14ac:dyDescent="0.25">
      <c r="A108" s="1" t="s">
        <v>214</v>
      </c>
      <c r="B108" s="2" t="s">
        <v>118</v>
      </c>
    </row>
    <row r="109" spans="1:2" x14ac:dyDescent="0.25">
      <c r="A109" s="1" t="s">
        <v>215</v>
      </c>
      <c r="B109" s="2" t="s">
        <v>119</v>
      </c>
    </row>
    <row r="110" spans="1:2" x14ac:dyDescent="0.25">
      <c r="A110" s="1" t="s">
        <v>216</v>
      </c>
      <c r="B110" s="2" t="s">
        <v>2917</v>
      </c>
    </row>
    <row r="111" spans="1:2" x14ac:dyDescent="0.25">
      <c r="A111" s="1" t="s">
        <v>217</v>
      </c>
      <c r="B111" s="2" t="s">
        <v>120</v>
      </c>
    </row>
    <row r="112" spans="1:2" x14ac:dyDescent="0.25">
      <c r="A112" s="1" t="s">
        <v>218</v>
      </c>
      <c r="B112" s="2" t="s">
        <v>121</v>
      </c>
    </row>
    <row r="113" spans="1:2" x14ac:dyDescent="0.25">
      <c r="A113" s="1" t="s">
        <v>219</v>
      </c>
      <c r="B113" s="2" t="s">
        <v>122</v>
      </c>
    </row>
    <row r="114" spans="1:2" x14ac:dyDescent="0.25">
      <c r="A114" s="1" t="s">
        <v>220</v>
      </c>
      <c r="B114" s="2" t="s">
        <v>123</v>
      </c>
    </row>
    <row r="115" spans="1:2" x14ac:dyDescent="0.25">
      <c r="A115" s="1" t="s">
        <v>221</v>
      </c>
      <c r="B115" s="2" t="s">
        <v>124</v>
      </c>
    </row>
    <row r="116" spans="1:2" x14ac:dyDescent="0.25">
      <c r="A116" s="1" t="s">
        <v>222</v>
      </c>
      <c r="B116" s="2" t="s">
        <v>125</v>
      </c>
    </row>
    <row r="117" spans="1:2" x14ac:dyDescent="0.25">
      <c r="A117" s="1" t="s">
        <v>223</v>
      </c>
      <c r="B117" s="2" t="s">
        <v>126</v>
      </c>
    </row>
    <row r="118" spans="1:2" x14ac:dyDescent="0.25">
      <c r="A118" s="1" t="s">
        <v>224</v>
      </c>
      <c r="B118" s="2" t="s">
        <v>2918</v>
      </c>
    </row>
    <row r="119" spans="1:2" x14ac:dyDescent="0.25">
      <c r="A119" s="1" t="s">
        <v>225</v>
      </c>
      <c r="B119" s="2" t="s">
        <v>127</v>
      </c>
    </row>
    <row r="120" spans="1:2" x14ac:dyDescent="0.25">
      <c r="A120" s="1" t="s">
        <v>226</v>
      </c>
      <c r="B120" s="2" t="s">
        <v>128</v>
      </c>
    </row>
    <row r="121" spans="1:2" x14ac:dyDescent="0.25">
      <c r="A121" s="1" t="s">
        <v>227</v>
      </c>
      <c r="B121" s="2" t="s">
        <v>129</v>
      </c>
    </row>
    <row r="122" spans="1:2" x14ac:dyDescent="0.25">
      <c r="A122" s="1" t="s">
        <v>228</v>
      </c>
      <c r="B122" s="2" t="s">
        <v>130</v>
      </c>
    </row>
    <row r="123" spans="1:2" x14ac:dyDescent="0.25">
      <c r="A123" s="1" t="s">
        <v>229</v>
      </c>
      <c r="B123" s="2" t="s">
        <v>132</v>
      </c>
    </row>
    <row r="124" spans="1:2" x14ac:dyDescent="0.25">
      <c r="A124" s="1" t="s">
        <v>230</v>
      </c>
      <c r="B124" s="2" t="s">
        <v>133</v>
      </c>
    </row>
    <row r="125" spans="1:2" x14ac:dyDescent="0.25">
      <c r="A125" s="1" t="s">
        <v>231</v>
      </c>
      <c r="B125" s="2" t="s">
        <v>134</v>
      </c>
    </row>
    <row r="126" spans="1:2" x14ac:dyDescent="0.25">
      <c r="A126" s="1" t="s">
        <v>232</v>
      </c>
      <c r="B126" s="2" t="s">
        <v>135</v>
      </c>
    </row>
    <row r="127" spans="1:2" x14ac:dyDescent="0.25">
      <c r="A127" s="1" t="s">
        <v>233</v>
      </c>
      <c r="B127" s="2" t="s">
        <v>234</v>
      </c>
    </row>
    <row r="128" spans="1:2" x14ac:dyDescent="0.25">
      <c r="A128" s="1" t="s">
        <v>235</v>
      </c>
      <c r="B128" s="2" t="s">
        <v>236</v>
      </c>
    </row>
    <row r="129" spans="1:2" x14ac:dyDescent="0.25">
      <c r="A129" s="1" t="s">
        <v>237</v>
      </c>
      <c r="B129" s="2" t="s">
        <v>238</v>
      </c>
    </row>
    <row r="130" spans="1:2" x14ac:dyDescent="0.25">
      <c r="A130" s="1" t="s">
        <v>239</v>
      </c>
      <c r="B130" s="2" t="s">
        <v>240</v>
      </c>
    </row>
    <row r="131" spans="1:2" x14ac:dyDescent="0.25">
      <c r="A131" s="1" t="s">
        <v>241</v>
      </c>
      <c r="B131" s="2" t="s">
        <v>242</v>
      </c>
    </row>
    <row r="132" spans="1:2" x14ac:dyDescent="0.25">
      <c r="A132" s="1" t="s">
        <v>243</v>
      </c>
      <c r="B132" s="2" t="s">
        <v>136</v>
      </c>
    </row>
    <row r="133" spans="1:2" x14ac:dyDescent="0.25">
      <c r="A133" s="1">
        <v>1331</v>
      </c>
      <c r="B133" s="2" t="s">
        <v>244</v>
      </c>
    </row>
    <row r="134" spans="1:2" x14ac:dyDescent="0.25">
      <c r="A134" s="1" t="s">
        <v>245</v>
      </c>
      <c r="B134" s="2" t="s">
        <v>246</v>
      </c>
    </row>
    <row r="135" spans="1:2" x14ac:dyDescent="0.25">
      <c r="A135" s="1" t="s">
        <v>247</v>
      </c>
      <c r="B135" s="3" t="s">
        <v>248</v>
      </c>
    </row>
    <row r="136" spans="1:2" x14ac:dyDescent="0.25">
      <c r="A136" s="1" t="s">
        <v>249</v>
      </c>
      <c r="B136" s="3" t="s">
        <v>250</v>
      </c>
    </row>
    <row r="137" spans="1:2" x14ac:dyDescent="0.25">
      <c r="A137" s="1" t="s">
        <v>251</v>
      </c>
      <c r="B137" s="3" t="s">
        <v>252</v>
      </c>
    </row>
    <row r="138" spans="1:2" x14ac:dyDescent="0.25">
      <c r="A138" s="1" t="s">
        <v>253</v>
      </c>
      <c r="B138" s="3" t="s">
        <v>254</v>
      </c>
    </row>
    <row r="139" spans="1:2" x14ac:dyDescent="0.25">
      <c r="A139" s="1" t="s">
        <v>255</v>
      </c>
      <c r="B139" s="3" t="s">
        <v>256</v>
      </c>
    </row>
    <row r="140" spans="1:2" x14ac:dyDescent="0.25">
      <c r="A140" s="1" t="s">
        <v>257</v>
      </c>
      <c r="B140" s="3" t="s">
        <v>258</v>
      </c>
    </row>
    <row r="141" spans="1:2" x14ac:dyDescent="0.25">
      <c r="A141" s="1" t="s">
        <v>259</v>
      </c>
      <c r="B141" s="3" t="s">
        <v>260</v>
      </c>
    </row>
    <row r="142" spans="1:2" x14ac:dyDescent="0.25">
      <c r="A142" s="1" t="s">
        <v>261</v>
      </c>
      <c r="B142" s="3" t="s">
        <v>262</v>
      </c>
    </row>
    <row r="143" spans="1:2" x14ac:dyDescent="0.25">
      <c r="A143" s="1" t="s">
        <v>263</v>
      </c>
      <c r="B143" s="3" t="s">
        <v>264</v>
      </c>
    </row>
    <row r="144" spans="1:2" x14ac:dyDescent="0.25">
      <c r="A144" s="4">
        <v>2</v>
      </c>
      <c r="B144" s="3" t="s">
        <v>265</v>
      </c>
    </row>
    <row r="145" spans="1:2" x14ac:dyDescent="0.25">
      <c r="A145" s="4">
        <v>6</v>
      </c>
      <c r="B145" s="3" t="s">
        <v>266</v>
      </c>
    </row>
    <row r="146" spans="1:2" x14ac:dyDescent="0.25">
      <c r="A146" s="4">
        <v>8</v>
      </c>
      <c r="B146" s="3" t="s">
        <v>267</v>
      </c>
    </row>
    <row r="147" spans="1:2" x14ac:dyDescent="0.25">
      <c r="A147" s="4">
        <v>1</v>
      </c>
      <c r="B147" s="3" t="s">
        <v>273</v>
      </c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  <c r="B170" s="3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  <c r="B181" s="3"/>
    </row>
    <row r="182" spans="1:2" x14ac:dyDescent="0.25">
      <c r="A182" s="5"/>
      <c r="B182" s="3"/>
    </row>
    <row r="183" spans="1:2" x14ac:dyDescent="0.25">
      <c r="A183" s="5"/>
      <c r="B183" s="3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</row>
    <row r="190" spans="1:2" x14ac:dyDescent="0.25">
      <c r="A190" s="5"/>
    </row>
    <row r="191" spans="1:2" x14ac:dyDescent="0.25">
      <c r="A191" s="5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  <c r="B223" s="3"/>
    </row>
    <row r="224" spans="1:2" x14ac:dyDescent="0.25">
      <c r="A224" s="5"/>
      <c r="B224" s="3"/>
    </row>
    <row r="225" spans="1:2" x14ac:dyDescent="0.25">
      <c r="A225" s="5"/>
      <c r="B225" s="3"/>
    </row>
    <row r="226" spans="1:2" x14ac:dyDescent="0.25">
      <c r="A226" s="5"/>
      <c r="B226" s="3"/>
    </row>
    <row r="227" spans="1:2" x14ac:dyDescent="0.25">
      <c r="A227" s="5"/>
      <c r="B227" s="3"/>
    </row>
    <row r="228" spans="1:2" x14ac:dyDescent="0.25">
      <c r="A228" s="5"/>
      <c r="B228" s="3"/>
    </row>
    <row r="229" spans="1:2" x14ac:dyDescent="0.25">
      <c r="A229" s="5"/>
      <c r="B229" s="3"/>
    </row>
    <row r="230" spans="1:2" x14ac:dyDescent="0.25">
      <c r="A230" s="5"/>
      <c r="B230" s="3"/>
    </row>
    <row r="231" spans="1:2" x14ac:dyDescent="0.25">
      <c r="A231" s="5"/>
    </row>
    <row r="233" spans="1:2" x14ac:dyDescent="0.25">
      <c r="A233" s="5"/>
    </row>
    <row r="235" spans="1:2" x14ac:dyDescent="0.25">
      <c r="A235" s="5"/>
    </row>
    <row r="236" spans="1:2" x14ac:dyDescent="0.25">
      <c r="A236" s="5"/>
    </row>
    <row r="237" spans="1:2" x14ac:dyDescent="0.25">
      <c r="A237" s="5"/>
    </row>
    <row r="238" spans="1:2" x14ac:dyDescent="0.25">
      <c r="A238" s="5"/>
    </row>
    <row r="239" spans="1:2" x14ac:dyDescent="0.25">
      <c r="A239" s="5"/>
    </row>
    <row r="240" spans="1:2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</sheetData>
  <autoFilter ref="A1:B254" xr:uid="{FB22FA4B-56A2-484B-BCCD-76E6286411AD}"/>
  <pageMargins left="0.7" right="0.7" top="0.75" bottom="0.75" header="0.3" footer="0.3"/>
  <pageSetup paperSize="9" orientation="portrait" r:id="rId1"/>
  <ignoredErrors>
    <ignoredError sqref="A7:A11 A2:A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4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3.75" customHeight="1" x14ac:dyDescent="0.25">
      <c r="A1" s="41" t="s">
        <v>8775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41" t="s">
        <v>278</v>
      </c>
    </row>
    <row r="2" spans="1:13" x14ac:dyDescent="0.25">
      <c r="A2" s="21" t="s">
        <v>993</v>
      </c>
      <c r="B2" s="19"/>
      <c r="C2" s="19"/>
      <c r="D2" s="19">
        <v>0</v>
      </c>
      <c r="E2" s="19"/>
      <c r="F2" s="19"/>
      <c r="G2" s="19"/>
      <c r="H2" s="19"/>
      <c r="I2" s="19"/>
      <c r="J2" s="19"/>
      <c r="K2" s="19"/>
      <c r="L2" s="19"/>
      <c r="M2" s="65">
        <f>SUM(Tabla27[[#This Row],[01. Alcaldía]:[11. Salud pública y seguridad ciudadana]])</f>
        <v>0</v>
      </c>
    </row>
    <row r="3" spans="1:13" x14ac:dyDescent="0.25">
      <c r="A3" s="86" t="s">
        <v>3359</v>
      </c>
      <c r="B3" s="19"/>
      <c r="C3" s="19"/>
      <c r="D3" s="19">
        <v>16899.96</v>
      </c>
      <c r="E3" s="19"/>
      <c r="F3" s="19"/>
      <c r="G3" s="19"/>
      <c r="H3" s="19"/>
      <c r="I3" s="19"/>
      <c r="J3" s="19"/>
      <c r="K3" s="19"/>
      <c r="L3" s="19"/>
      <c r="M3" s="65">
        <f>SUM(Tabla27[[#This Row],[01. Alcaldía]:[11. Salud pública y seguridad ciudadana]])</f>
        <v>16899.96</v>
      </c>
    </row>
    <row r="4" spans="1:13" s="24" customFormat="1" x14ac:dyDescent="0.25">
      <c r="A4" s="25" t="s">
        <v>288</v>
      </c>
      <c r="B4" s="23">
        <f>SUBTOTAL(109,Tabla27[01. Alcaldía])</f>
        <v>0</v>
      </c>
      <c r="C4" s="23">
        <f>SUBTOTAL(109,Tabla27[02. Urbanismo y vivienda])</f>
        <v>0</v>
      </c>
      <c r="D4" s="23">
        <f>SUBTOTAL(109,Tabla27[03. Participación ciudadana y deportes])</f>
        <v>16899.96</v>
      </c>
      <c r="E4" s="23">
        <f>SUBTOTAL(109,Tabla27[04. Hacienda, personal y modernización administrativa])</f>
        <v>0</v>
      </c>
      <c r="F4" s="23">
        <f>SUBTOTAL(109,Tabla27[05. Comercio, mercados y consumo])</f>
        <v>0</v>
      </c>
      <c r="G4" s="23">
        <f>SUBTOTAL(109,Tabla27[06. Educación y cultura])</f>
        <v>0</v>
      </c>
      <c r="H4" s="23">
        <f>SUBTOTAL(109,Tabla27[07. Medio ambiente])</f>
        <v>0</v>
      </c>
      <c r="I4" s="23">
        <f>SUBTOTAL(109,Tabla27[08. Tráfico y movilidad])</f>
        <v>0</v>
      </c>
      <c r="J4" s="23">
        <f>SUBTOTAL(109,Tabla27[09. Turismo, eventos y marca ciudad])</f>
        <v>0</v>
      </c>
      <c r="K4" s="23">
        <f>SUBTOTAL(109,Tabla27[10. Personas mayores, familia y servicios sociales])</f>
        <v>0</v>
      </c>
      <c r="L4" s="23">
        <f>SUBTOTAL(109,Tabla27[11. Salud pública y seguridad ciudadana])</f>
        <v>0</v>
      </c>
      <c r="M4" s="23">
        <f>SUBTOTAL(109,Tabla27[Total general])</f>
        <v>16899.96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EJERCICIO 2024
&amp;"-,Normal"&amp;11&amp;U
&amp;G</oddHead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954"/>
  <sheetViews>
    <sheetView workbookViewId="0">
      <selection activeCell="A651" sqref="A651"/>
    </sheetView>
  </sheetViews>
  <sheetFormatPr baseColWidth="10" defaultRowHeight="15" x14ac:dyDescent="0.25"/>
  <cols>
    <col min="1" max="1" width="74.5703125" bestFit="1" customWidth="1"/>
    <col min="2" max="2" width="21" bestFit="1" customWidth="1"/>
  </cols>
  <sheetData>
    <row r="2" spans="1:2" x14ac:dyDescent="0.25">
      <c r="A2" s="39" t="s">
        <v>70</v>
      </c>
      <c r="B2" s="40" t="s">
        <v>326</v>
      </c>
    </row>
    <row r="4" spans="1:2" x14ac:dyDescent="0.25">
      <c r="A4" s="29" t="s">
        <v>277</v>
      </c>
      <c r="B4" s="30" t="s">
        <v>280</v>
      </c>
    </row>
    <row r="5" spans="1:2" x14ac:dyDescent="0.25">
      <c r="A5" s="27" t="s">
        <v>6478</v>
      </c>
      <c r="B5" s="28">
        <v>9000</v>
      </c>
    </row>
    <row r="6" spans="1:2" x14ac:dyDescent="0.25">
      <c r="A6" s="27" t="s">
        <v>85</v>
      </c>
      <c r="B6" s="28">
        <v>7175.2699999999995</v>
      </c>
    </row>
    <row r="7" spans="1:2" x14ac:dyDescent="0.25">
      <c r="A7" s="27" t="s">
        <v>5084</v>
      </c>
      <c r="B7" s="28">
        <v>6204.55</v>
      </c>
    </row>
    <row r="8" spans="1:2" x14ac:dyDescent="0.25">
      <c r="A8" s="27" t="s">
        <v>2391</v>
      </c>
      <c r="B8" s="28">
        <v>726</v>
      </c>
    </row>
    <row r="9" spans="1:2" x14ac:dyDescent="0.25">
      <c r="A9" s="27" t="s">
        <v>723</v>
      </c>
      <c r="B9" s="28">
        <v>17696.880000000005</v>
      </c>
    </row>
    <row r="10" spans="1:2" x14ac:dyDescent="0.25">
      <c r="A10" s="27" t="s">
        <v>5873</v>
      </c>
      <c r="B10" s="28">
        <v>502.15</v>
      </c>
    </row>
    <row r="11" spans="1:2" x14ac:dyDescent="0.25">
      <c r="A11" s="27" t="s">
        <v>24</v>
      </c>
      <c r="B11" s="28">
        <v>11510</v>
      </c>
    </row>
    <row r="12" spans="1:2" x14ac:dyDescent="0.25">
      <c r="A12" s="27" t="s">
        <v>23</v>
      </c>
      <c r="B12" s="28">
        <v>15186.52</v>
      </c>
    </row>
    <row r="13" spans="1:2" x14ac:dyDescent="0.25">
      <c r="A13" s="27" t="s">
        <v>6264</v>
      </c>
      <c r="B13" s="28">
        <v>1815</v>
      </c>
    </row>
    <row r="14" spans="1:2" x14ac:dyDescent="0.25">
      <c r="A14" s="27" t="s">
        <v>6277</v>
      </c>
      <c r="B14" s="28">
        <v>283.47000000000003</v>
      </c>
    </row>
    <row r="15" spans="1:2" x14ac:dyDescent="0.25">
      <c r="A15" s="27" t="s">
        <v>4241</v>
      </c>
      <c r="B15" s="28">
        <v>163.47</v>
      </c>
    </row>
    <row r="16" spans="1:2" x14ac:dyDescent="0.25">
      <c r="A16" s="27" t="s">
        <v>86</v>
      </c>
      <c r="B16" s="28">
        <v>16612.64</v>
      </c>
    </row>
    <row r="17" spans="1:2" x14ac:dyDescent="0.25">
      <c r="A17" s="27" t="s">
        <v>4859</v>
      </c>
      <c r="B17" s="28">
        <v>2420</v>
      </c>
    </row>
    <row r="18" spans="1:2" x14ac:dyDescent="0.25">
      <c r="A18" s="27" t="s">
        <v>375</v>
      </c>
      <c r="B18" s="28">
        <v>6067.5199999999995</v>
      </c>
    </row>
    <row r="19" spans="1:2" x14ac:dyDescent="0.25">
      <c r="A19" s="27" t="s">
        <v>5265</v>
      </c>
      <c r="B19" s="28">
        <v>1135</v>
      </c>
    </row>
    <row r="20" spans="1:2" x14ac:dyDescent="0.25">
      <c r="A20" s="27" t="s">
        <v>3188</v>
      </c>
      <c r="B20" s="28">
        <v>11010.28</v>
      </c>
    </row>
    <row r="21" spans="1:2" x14ac:dyDescent="0.25">
      <c r="A21" s="27" t="s">
        <v>3104</v>
      </c>
      <c r="B21" s="28">
        <v>6327.09</v>
      </c>
    </row>
    <row r="22" spans="1:2" x14ac:dyDescent="0.25">
      <c r="A22" s="27" t="s">
        <v>6327</v>
      </c>
      <c r="B22" s="28">
        <v>107.57</v>
      </c>
    </row>
    <row r="23" spans="1:2" x14ac:dyDescent="0.25">
      <c r="A23" s="27" t="s">
        <v>93</v>
      </c>
      <c r="B23" s="28">
        <v>1100</v>
      </c>
    </row>
    <row r="24" spans="1:2" x14ac:dyDescent="0.25">
      <c r="A24" s="27" t="s">
        <v>38</v>
      </c>
      <c r="B24" s="28">
        <v>7247.9</v>
      </c>
    </row>
    <row r="25" spans="1:2" x14ac:dyDescent="0.25">
      <c r="A25" s="27" t="s">
        <v>3623</v>
      </c>
      <c r="B25" s="28">
        <v>9896.59</v>
      </c>
    </row>
    <row r="26" spans="1:2" x14ac:dyDescent="0.25">
      <c r="A26" s="27" t="s">
        <v>371</v>
      </c>
      <c r="B26" s="28">
        <v>1633.5</v>
      </c>
    </row>
    <row r="27" spans="1:2" x14ac:dyDescent="0.25">
      <c r="A27" s="27" t="s">
        <v>78</v>
      </c>
      <c r="B27" s="28">
        <v>3630</v>
      </c>
    </row>
    <row r="28" spans="1:2" x14ac:dyDescent="0.25">
      <c r="A28" s="27" t="s">
        <v>67</v>
      </c>
      <c r="B28" s="28">
        <v>22226.02</v>
      </c>
    </row>
    <row r="29" spans="1:2" x14ac:dyDescent="0.25">
      <c r="A29" s="27" t="s">
        <v>792</v>
      </c>
      <c r="B29" s="28">
        <v>9246.9700000000012</v>
      </c>
    </row>
    <row r="30" spans="1:2" x14ac:dyDescent="0.25">
      <c r="A30" s="27" t="s">
        <v>951</v>
      </c>
      <c r="B30" s="28">
        <v>238.31</v>
      </c>
    </row>
    <row r="31" spans="1:2" x14ac:dyDescent="0.25">
      <c r="A31" s="27" t="s">
        <v>27</v>
      </c>
      <c r="B31" s="28">
        <v>1485</v>
      </c>
    </row>
    <row r="32" spans="1:2" x14ac:dyDescent="0.25">
      <c r="A32" s="27" t="s">
        <v>87</v>
      </c>
      <c r="B32" s="28">
        <v>9249.3100000000013</v>
      </c>
    </row>
    <row r="33" spans="1:2" x14ac:dyDescent="0.25">
      <c r="A33" s="27" t="s">
        <v>33</v>
      </c>
      <c r="B33" s="28">
        <v>15524.710000000001</v>
      </c>
    </row>
    <row r="34" spans="1:2" x14ac:dyDescent="0.25">
      <c r="A34" s="27" t="s">
        <v>14</v>
      </c>
      <c r="B34" s="28">
        <v>14691.07</v>
      </c>
    </row>
    <row r="35" spans="1:2" x14ac:dyDescent="0.25">
      <c r="A35" s="27" t="s">
        <v>1084</v>
      </c>
      <c r="B35" s="28">
        <v>950</v>
      </c>
    </row>
    <row r="36" spans="1:2" x14ac:dyDescent="0.25">
      <c r="A36" s="27" t="s">
        <v>6399</v>
      </c>
      <c r="B36" s="28">
        <v>135.97</v>
      </c>
    </row>
    <row r="37" spans="1:2" x14ac:dyDescent="0.25">
      <c r="A37" s="27" t="s">
        <v>4642</v>
      </c>
      <c r="B37" s="28">
        <v>1080</v>
      </c>
    </row>
    <row r="38" spans="1:2" x14ac:dyDescent="0.25">
      <c r="A38" s="27" t="s">
        <v>1082</v>
      </c>
      <c r="B38" s="28">
        <v>1950</v>
      </c>
    </row>
    <row r="39" spans="1:2" x14ac:dyDescent="0.25">
      <c r="A39" s="27" t="s">
        <v>5416</v>
      </c>
      <c r="B39" s="28">
        <v>135.99</v>
      </c>
    </row>
    <row r="40" spans="1:2" x14ac:dyDescent="0.25">
      <c r="A40" s="27" t="s">
        <v>372</v>
      </c>
      <c r="B40" s="28">
        <v>1000</v>
      </c>
    </row>
    <row r="41" spans="1:2" x14ac:dyDescent="0.25">
      <c r="A41" s="27" t="s">
        <v>5827</v>
      </c>
      <c r="B41" s="28">
        <v>923.11</v>
      </c>
    </row>
    <row r="42" spans="1:2" x14ac:dyDescent="0.25">
      <c r="A42" s="27" t="s">
        <v>1085</v>
      </c>
      <c r="B42" s="28">
        <v>1000</v>
      </c>
    </row>
    <row r="43" spans="1:2" x14ac:dyDescent="0.25">
      <c r="A43" s="27" t="s">
        <v>594</v>
      </c>
      <c r="B43" s="28">
        <v>9365.43</v>
      </c>
    </row>
    <row r="44" spans="1:2" x14ac:dyDescent="0.25">
      <c r="A44" s="27" t="s">
        <v>3481</v>
      </c>
      <c r="B44" s="28">
        <v>25330.829999999998</v>
      </c>
    </row>
    <row r="45" spans="1:2" x14ac:dyDescent="0.25">
      <c r="A45" s="27" t="s">
        <v>5971</v>
      </c>
      <c r="B45" s="28">
        <v>30</v>
      </c>
    </row>
    <row r="46" spans="1:2" x14ac:dyDescent="0.25">
      <c r="A46" s="27" t="s">
        <v>3918</v>
      </c>
      <c r="B46" s="28">
        <v>2343</v>
      </c>
    </row>
    <row r="47" spans="1:2" x14ac:dyDescent="0.25">
      <c r="A47" s="27" t="s">
        <v>351</v>
      </c>
      <c r="B47" s="28">
        <v>687.07</v>
      </c>
    </row>
    <row r="48" spans="1:2" x14ac:dyDescent="0.25">
      <c r="A48" s="27" t="s">
        <v>96</v>
      </c>
      <c r="B48" s="28">
        <v>4000</v>
      </c>
    </row>
    <row r="49" spans="1:2" x14ac:dyDescent="0.25">
      <c r="A49" s="27" t="s">
        <v>726</v>
      </c>
      <c r="B49" s="28">
        <v>4206.7</v>
      </c>
    </row>
    <row r="50" spans="1:2" x14ac:dyDescent="0.25">
      <c r="A50" s="27" t="s">
        <v>4113</v>
      </c>
      <c r="B50" s="28">
        <v>9080.81</v>
      </c>
    </row>
    <row r="51" spans="1:2" x14ac:dyDescent="0.25">
      <c r="A51" s="27" t="s">
        <v>3889</v>
      </c>
      <c r="B51" s="28">
        <v>456</v>
      </c>
    </row>
    <row r="52" spans="1:2" x14ac:dyDescent="0.25">
      <c r="A52" s="27" t="s">
        <v>3286</v>
      </c>
      <c r="B52" s="28">
        <v>12940.95</v>
      </c>
    </row>
    <row r="53" spans="1:2" x14ac:dyDescent="0.25">
      <c r="A53" s="27" t="s">
        <v>327</v>
      </c>
      <c r="B53" s="28">
        <v>17000</v>
      </c>
    </row>
    <row r="54" spans="1:2" x14ac:dyDescent="0.25">
      <c r="A54" s="27" t="s">
        <v>4977</v>
      </c>
      <c r="B54" s="28">
        <v>3863.9599999999996</v>
      </c>
    </row>
    <row r="55" spans="1:2" x14ac:dyDescent="0.25">
      <c r="A55" s="27" t="s">
        <v>4964</v>
      </c>
      <c r="B55" s="28">
        <v>2407.9</v>
      </c>
    </row>
    <row r="56" spans="1:2" x14ac:dyDescent="0.25">
      <c r="A56" s="27" t="s">
        <v>796</v>
      </c>
      <c r="B56" s="28">
        <v>4185.2299999999996</v>
      </c>
    </row>
    <row r="57" spans="1:2" x14ac:dyDescent="0.25">
      <c r="A57" s="27" t="s">
        <v>6438</v>
      </c>
      <c r="B57" s="28">
        <v>33157.4</v>
      </c>
    </row>
    <row r="58" spans="1:2" x14ac:dyDescent="0.25">
      <c r="A58" s="27" t="s">
        <v>97</v>
      </c>
      <c r="B58" s="28">
        <v>5367.67</v>
      </c>
    </row>
    <row r="59" spans="1:2" x14ac:dyDescent="0.25">
      <c r="A59" s="27" t="s">
        <v>95</v>
      </c>
      <c r="B59" s="28">
        <v>15319.91</v>
      </c>
    </row>
    <row r="60" spans="1:2" x14ac:dyDescent="0.25">
      <c r="A60" s="27" t="s">
        <v>3638</v>
      </c>
      <c r="B60" s="28">
        <v>3327.39</v>
      </c>
    </row>
    <row r="61" spans="1:2" x14ac:dyDescent="0.25">
      <c r="A61" s="27" t="s">
        <v>6423</v>
      </c>
      <c r="B61" s="28">
        <v>471.9</v>
      </c>
    </row>
    <row r="62" spans="1:2" x14ac:dyDescent="0.25">
      <c r="A62" s="27" t="s">
        <v>282</v>
      </c>
      <c r="B62" s="28">
        <v>32860.520000000004</v>
      </c>
    </row>
    <row r="63" spans="1:2" x14ac:dyDescent="0.25">
      <c r="A63" s="27" t="s">
        <v>3405</v>
      </c>
      <c r="B63" s="28">
        <v>27712.400000000001</v>
      </c>
    </row>
    <row r="64" spans="1:2" x14ac:dyDescent="0.25">
      <c r="A64" s="27" t="s">
        <v>958</v>
      </c>
      <c r="B64" s="28">
        <v>50394.99</v>
      </c>
    </row>
    <row r="65" spans="1:2" x14ac:dyDescent="0.25">
      <c r="A65" s="27" t="s">
        <v>6469</v>
      </c>
      <c r="B65" s="28">
        <v>16032.5</v>
      </c>
    </row>
    <row r="66" spans="1:2" x14ac:dyDescent="0.25">
      <c r="A66" s="27" t="s">
        <v>1041</v>
      </c>
      <c r="B66" s="28">
        <v>39301.29</v>
      </c>
    </row>
    <row r="67" spans="1:2" x14ac:dyDescent="0.25">
      <c r="A67" s="27" t="s">
        <v>39</v>
      </c>
      <c r="B67" s="28">
        <v>6884.6799999999994</v>
      </c>
    </row>
    <row r="68" spans="1:2" x14ac:dyDescent="0.25">
      <c r="A68" s="27" t="s">
        <v>648</v>
      </c>
      <c r="B68" s="28">
        <v>588.71</v>
      </c>
    </row>
    <row r="69" spans="1:2" x14ac:dyDescent="0.25">
      <c r="A69" s="27" t="s">
        <v>730</v>
      </c>
      <c r="B69" s="28">
        <v>4235</v>
      </c>
    </row>
    <row r="70" spans="1:2" x14ac:dyDescent="0.25">
      <c r="A70" s="27" t="s">
        <v>3414</v>
      </c>
      <c r="B70" s="28">
        <v>17523.689999999999</v>
      </c>
    </row>
    <row r="71" spans="1:2" x14ac:dyDescent="0.25">
      <c r="A71" s="27" t="s">
        <v>83</v>
      </c>
      <c r="B71" s="28">
        <v>13795.8</v>
      </c>
    </row>
    <row r="72" spans="1:2" x14ac:dyDescent="0.25">
      <c r="A72" s="27" t="s">
        <v>64</v>
      </c>
      <c r="B72" s="28">
        <v>7090.5100000000011</v>
      </c>
    </row>
    <row r="73" spans="1:2" x14ac:dyDescent="0.25">
      <c r="A73" s="27" t="s">
        <v>3199</v>
      </c>
      <c r="B73" s="28">
        <v>5746.5599999999995</v>
      </c>
    </row>
    <row r="74" spans="1:2" x14ac:dyDescent="0.25">
      <c r="A74" s="27" t="s">
        <v>3448</v>
      </c>
      <c r="B74" s="28">
        <v>316.58999999999997</v>
      </c>
    </row>
    <row r="75" spans="1:2" x14ac:dyDescent="0.25">
      <c r="A75" s="27" t="s">
        <v>292</v>
      </c>
      <c r="B75" s="28">
        <v>25391.97</v>
      </c>
    </row>
    <row r="76" spans="1:2" x14ac:dyDescent="0.25">
      <c r="A76" s="27" t="s">
        <v>3160</v>
      </c>
      <c r="B76" s="28">
        <v>529.53</v>
      </c>
    </row>
    <row r="77" spans="1:2" x14ac:dyDescent="0.25">
      <c r="A77" s="27" t="s">
        <v>94</v>
      </c>
      <c r="B77" s="28">
        <v>7988.42</v>
      </c>
    </row>
    <row r="78" spans="1:2" x14ac:dyDescent="0.25">
      <c r="A78" s="27" t="s">
        <v>4228</v>
      </c>
      <c r="B78" s="28">
        <v>170</v>
      </c>
    </row>
    <row r="79" spans="1:2" x14ac:dyDescent="0.25">
      <c r="A79" s="27" t="s">
        <v>331</v>
      </c>
      <c r="B79" s="28">
        <v>692</v>
      </c>
    </row>
    <row r="80" spans="1:2" x14ac:dyDescent="0.25">
      <c r="A80" s="27" t="s">
        <v>37</v>
      </c>
      <c r="B80" s="28">
        <v>3000</v>
      </c>
    </row>
    <row r="81" spans="1:2" x14ac:dyDescent="0.25">
      <c r="A81" s="27" t="s">
        <v>7308</v>
      </c>
      <c r="B81" s="28">
        <v>118.58</v>
      </c>
    </row>
    <row r="82" spans="1:2" x14ac:dyDescent="0.25">
      <c r="A82" s="27" t="s">
        <v>57</v>
      </c>
      <c r="B82" s="28">
        <v>1829.52</v>
      </c>
    </row>
    <row r="83" spans="1:2" x14ac:dyDescent="0.25">
      <c r="A83" s="27" t="s">
        <v>346</v>
      </c>
      <c r="B83" s="28">
        <v>653.4</v>
      </c>
    </row>
    <row r="84" spans="1:2" x14ac:dyDescent="0.25">
      <c r="A84" s="27" t="s">
        <v>1063</v>
      </c>
      <c r="B84" s="28">
        <v>171</v>
      </c>
    </row>
    <row r="85" spans="1:2" x14ac:dyDescent="0.25">
      <c r="A85" s="27" t="s">
        <v>3811</v>
      </c>
      <c r="B85" s="28">
        <v>116958.17000000001</v>
      </c>
    </row>
    <row r="86" spans="1:2" x14ac:dyDescent="0.25">
      <c r="A86" s="27" t="s">
        <v>6702</v>
      </c>
      <c r="B86" s="28">
        <v>19965</v>
      </c>
    </row>
    <row r="87" spans="1:2" x14ac:dyDescent="0.25">
      <c r="A87" s="27" t="s">
        <v>3180</v>
      </c>
      <c r="B87" s="28">
        <v>7260</v>
      </c>
    </row>
    <row r="88" spans="1:2" x14ac:dyDescent="0.25">
      <c r="A88" s="27" t="s">
        <v>609</v>
      </c>
      <c r="B88" s="28">
        <v>6655</v>
      </c>
    </row>
    <row r="89" spans="1:2" x14ac:dyDescent="0.25">
      <c r="A89" s="27" t="s">
        <v>92</v>
      </c>
      <c r="B89" s="28">
        <v>10883.5</v>
      </c>
    </row>
    <row r="90" spans="1:2" x14ac:dyDescent="0.25">
      <c r="A90" s="27" t="s">
        <v>6054</v>
      </c>
      <c r="B90" s="28">
        <v>7260</v>
      </c>
    </row>
    <row r="91" spans="1:2" x14ac:dyDescent="0.25">
      <c r="A91" s="27" t="s">
        <v>16</v>
      </c>
      <c r="B91" s="28">
        <v>66893.399999999994</v>
      </c>
    </row>
    <row r="92" spans="1:2" x14ac:dyDescent="0.25">
      <c r="A92" s="27" t="s">
        <v>6724</v>
      </c>
      <c r="B92" s="28">
        <v>78</v>
      </c>
    </row>
    <row r="93" spans="1:2" x14ac:dyDescent="0.25">
      <c r="A93" s="27" t="s">
        <v>6733</v>
      </c>
      <c r="B93" s="28">
        <v>312.39999999999998</v>
      </c>
    </row>
    <row r="94" spans="1:2" x14ac:dyDescent="0.25">
      <c r="A94" s="27" t="s">
        <v>3684</v>
      </c>
      <c r="B94" s="28">
        <v>5790.5</v>
      </c>
    </row>
    <row r="95" spans="1:2" x14ac:dyDescent="0.25">
      <c r="A95" s="27" t="s">
        <v>660</v>
      </c>
      <c r="B95" s="28">
        <v>10195.780000000001</v>
      </c>
    </row>
    <row r="96" spans="1:2" x14ac:dyDescent="0.25">
      <c r="A96" s="27" t="s">
        <v>763</v>
      </c>
      <c r="B96" s="28">
        <v>11279.62</v>
      </c>
    </row>
    <row r="97" spans="1:2" x14ac:dyDescent="0.25">
      <c r="A97" s="27" t="s">
        <v>3384</v>
      </c>
      <c r="B97" s="28">
        <v>762.3</v>
      </c>
    </row>
    <row r="98" spans="1:2" x14ac:dyDescent="0.25">
      <c r="A98" s="27" t="s">
        <v>17</v>
      </c>
      <c r="B98" s="28">
        <v>13794</v>
      </c>
    </row>
    <row r="99" spans="1:2" x14ac:dyDescent="0.25">
      <c r="A99" s="27" t="s">
        <v>5395</v>
      </c>
      <c r="B99" s="28">
        <v>14650</v>
      </c>
    </row>
    <row r="100" spans="1:2" x14ac:dyDescent="0.25">
      <c r="A100" s="27" t="s">
        <v>4395</v>
      </c>
      <c r="B100" s="28">
        <v>8347</v>
      </c>
    </row>
    <row r="101" spans="1:2" x14ac:dyDescent="0.25">
      <c r="A101" s="27" t="s">
        <v>1028</v>
      </c>
      <c r="B101" s="28">
        <v>4991</v>
      </c>
    </row>
    <row r="102" spans="1:2" x14ac:dyDescent="0.25">
      <c r="A102" s="27" t="s">
        <v>21</v>
      </c>
      <c r="B102" s="28">
        <v>2994.75</v>
      </c>
    </row>
    <row r="103" spans="1:2" x14ac:dyDescent="0.25">
      <c r="A103" s="27" t="s">
        <v>75</v>
      </c>
      <c r="B103" s="28">
        <v>1045.44</v>
      </c>
    </row>
    <row r="104" spans="1:2" x14ac:dyDescent="0.25">
      <c r="A104" s="27" t="s">
        <v>30</v>
      </c>
      <c r="B104" s="28">
        <v>17995.580000000002</v>
      </c>
    </row>
    <row r="105" spans="1:2" x14ac:dyDescent="0.25">
      <c r="A105" s="27" t="s">
        <v>959</v>
      </c>
      <c r="B105" s="28">
        <v>1876.7399999999998</v>
      </c>
    </row>
    <row r="106" spans="1:2" x14ac:dyDescent="0.25">
      <c r="A106" s="27" t="s">
        <v>4800</v>
      </c>
      <c r="B106" s="28">
        <v>7260</v>
      </c>
    </row>
    <row r="107" spans="1:2" x14ac:dyDescent="0.25">
      <c r="A107" s="27" t="s">
        <v>6828</v>
      </c>
      <c r="B107" s="28">
        <v>2323.1999999999998</v>
      </c>
    </row>
    <row r="108" spans="1:2" x14ac:dyDescent="0.25">
      <c r="A108" s="27" t="s">
        <v>88</v>
      </c>
      <c r="B108" s="28">
        <v>72.010000000000005</v>
      </c>
    </row>
    <row r="109" spans="1:2" x14ac:dyDescent="0.25">
      <c r="A109" s="27" t="s">
        <v>960</v>
      </c>
      <c r="B109" s="28">
        <v>5336</v>
      </c>
    </row>
    <row r="110" spans="1:2" x14ac:dyDescent="0.25">
      <c r="A110" s="27" t="s">
        <v>3092</v>
      </c>
      <c r="B110" s="28">
        <v>3865.1</v>
      </c>
    </row>
    <row r="111" spans="1:2" x14ac:dyDescent="0.25">
      <c r="A111" s="27" t="s">
        <v>734</v>
      </c>
      <c r="B111" s="28">
        <v>1760.79</v>
      </c>
    </row>
    <row r="112" spans="1:2" x14ac:dyDescent="0.25">
      <c r="A112" s="27" t="s">
        <v>72</v>
      </c>
      <c r="B112" s="28">
        <v>300.02</v>
      </c>
    </row>
    <row r="113" spans="1:2" x14ac:dyDescent="0.25">
      <c r="A113" s="27" t="s">
        <v>62</v>
      </c>
      <c r="B113" s="28">
        <v>39256.340000000004</v>
      </c>
    </row>
    <row r="114" spans="1:2" x14ac:dyDescent="0.25">
      <c r="A114" s="27" t="s">
        <v>681</v>
      </c>
      <c r="B114" s="28">
        <v>27440.49</v>
      </c>
    </row>
    <row r="115" spans="1:2" x14ac:dyDescent="0.25">
      <c r="A115" s="27" t="s">
        <v>5035</v>
      </c>
      <c r="B115" s="28">
        <v>7354.65</v>
      </c>
    </row>
    <row r="116" spans="1:2" x14ac:dyDescent="0.25">
      <c r="A116" s="27" t="s">
        <v>3408</v>
      </c>
      <c r="B116" s="28">
        <v>258.5</v>
      </c>
    </row>
    <row r="117" spans="1:2" x14ac:dyDescent="0.25">
      <c r="A117" s="27" t="s">
        <v>79</v>
      </c>
      <c r="B117" s="28">
        <v>30401.83</v>
      </c>
    </row>
    <row r="118" spans="1:2" x14ac:dyDescent="0.25">
      <c r="A118" s="27" t="s">
        <v>25</v>
      </c>
      <c r="B118" s="28">
        <v>63996.09</v>
      </c>
    </row>
    <row r="119" spans="1:2" x14ac:dyDescent="0.25">
      <c r="A119" s="27" t="s">
        <v>69</v>
      </c>
      <c r="B119" s="28">
        <v>12457.98</v>
      </c>
    </row>
    <row r="120" spans="1:2" x14ac:dyDescent="0.25">
      <c r="A120" s="27" t="s">
        <v>286</v>
      </c>
      <c r="B120" s="28">
        <v>10519.189999999999</v>
      </c>
    </row>
    <row r="121" spans="1:2" x14ac:dyDescent="0.25">
      <c r="A121" s="27" t="s">
        <v>3167</v>
      </c>
      <c r="B121" s="28">
        <v>1289.9100000000001</v>
      </c>
    </row>
    <row r="122" spans="1:2" x14ac:dyDescent="0.25">
      <c r="A122" s="27" t="s">
        <v>573</v>
      </c>
      <c r="B122" s="28">
        <v>3764.98</v>
      </c>
    </row>
    <row r="123" spans="1:2" x14ac:dyDescent="0.25">
      <c r="A123" s="27" t="s">
        <v>676</v>
      </c>
      <c r="B123" s="28">
        <v>7860.59</v>
      </c>
    </row>
    <row r="124" spans="1:2" x14ac:dyDescent="0.25">
      <c r="A124" s="27" t="s">
        <v>3610</v>
      </c>
      <c r="B124" s="28">
        <v>1350</v>
      </c>
    </row>
    <row r="125" spans="1:2" x14ac:dyDescent="0.25">
      <c r="A125" s="27" t="s">
        <v>2118</v>
      </c>
      <c r="B125" s="28">
        <v>2424.84</v>
      </c>
    </row>
    <row r="126" spans="1:2" x14ac:dyDescent="0.25">
      <c r="A126" s="27" t="s">
        <v>692</v>
      </c>
      <c r="B126" s="28">
        <v>199.1</v>
      </c>
    </row>
    <row r="127" spans="1:2" x14ac:dyDescent="0.25">
      <c r="A127" s="27" t="s">
        <v>4808</v>
      </c>
      <c r="B127" s="28">
        <v>917.36</v>
      </c>
    </row>
    <row r="128" spans="1:2" x14ac:dyDescent="0.25">
      <c r="A128" s="27" t="s">
        <v>694</v>
      </c>
      <c r="B128" s="28">
        <v>13861.76</v>
      </c>
    </row>
    <row r="129" spans="1:2" x14ac:dyDescent="0.25">
      <c r="A129" s="27" t="s">
        <v>54</v>
      </c>
      <c r="B129" s="28">
        <v>2297.98</v>
      </c>
    </row>
    <row r="130" spans="1:2" x14ac:dyDescent="0.25">
      <c r="A130" s="27" t="s">
        <v>22</v>
      </c>
      <c r="B130" s="28">
        <v>19558.560000000001</v>
      </c>
    </row>
    <row r="131" spans="1:2" x14ac:dyDescent="0.25">
      <c r="A131" s="27" t="s">
        <v>36</v>
      </c>
      <c r="B131" s="28">
        <v>1485</v>
      </c>
    </row>
    <row r="132" spans="1:2" x14ac:dyDescent="0.25">
      <c r="A132" s="27" t="s">
        <v>776</v>
      </c>
      <c r="B132" s="28">
        <v>734.5</v>
      </c>
    </row>
    <row r="133" spans="1:2" x14ac:dyDescent="0.25">
      <c r="A133" s="27" t="s">
        <v>490</v>
      </c>
      <c r="B133" s="28">
        <v>7462</v>
      </c>
    </row>
    <row r="134" spans="1:2" x14ac:dyDescent="0.25">
      <c r="A134" s="27" t="s">
        <v>8501</v>
      </c>
      <c r="B134" s="28">
        <v>7235.17</v>
      </c>
    </row>
    <row r="135" spans="1:2" x14ac:dyDescent="0.25">
      <c r="A135" s="27" t="s">
        <v>6996</v>
      </c>
      <c r="B135" s="28">
        <v>46811.96</v>
      </c>
    </row>
    <row r="136" spans="1:2" x14ac:dyDescent="0.25">
      <c r="A136" s="27" t="s">
        <v>82</v>
      </c>
      <c r="B136" s="28">
        <v>315.33</v>
      </c>
    </row>
    <row r="137" spans="1:2" x14ac:dyDescent="0.25">
      <c r="A137" s="27" t="s">
        <v>852</v>
      </c>
      <c r="B137" s="28">
        <v>366.76</v>
      </c>
    </row>
    <row r="138" spans="1:2" x14ac:dyDescent="0.25">
      <c r="A138" s="27" t="s">
        <v>77</v>
      </c>
      <c r="B138" s="28">
        <v>501.59</v>
      </c>
    </row>
    <row r="139" spans="1:2" x14ac:dyDescent="0.25">
      <c r="A139" s="27" t="s">
        <v>4805</v>
      </c>
      <c r="B139" s="28">
        <v>1600.95</v>
      </c>
    </row>
    <row r="140" spans="1:2" x14ac:dyDescent="0.25">
      <c r="A140" s="27" t="s">
        <v>7940</v>
      </c>
      <c r="B140" s="28">
        <v>7760.27</v>
      </c>
    </row>
    <row r="141" spans="1:2" x14ac:dyDescent="0.25">
      <c r="A141" s="27" t="s">
        <v>8234</v>
      </c>
      <c r="B141" s="28">
        <v>1045</v>
      </c>
    </row>
    <row r="142" spans="1:2" x14ac:dyDescent="0.25">
      <c r="A142" s="27" t="s">
        <v>8504</v>
      </c>
      <c r="B142" s="28">
        <v>2211.3000000000002</v>
      </c>
    </row>
    <row r="143" spans="1:2" x14ac:dyDescent="0.25">
      <c r="A143" s="27" t="s">
        <v>90</v>
      </c>
      <c r="B143" s="28">
        <v>1027.95</v>
      </c>
    </row>
    <row r="144" spans="1:2" x14ac:dyDescent="0.25">
      <c r="A144" s="27" t="s">
        <v>708</v>
      </c>
      <c r="B144" s="28">
        <v>9772.9499999999989</v>
      </c>
    </row>
    <row r="145" spans="1:2" x14ac:dyDescent="0.25">
      <c r="A145" s="27" t="s">
        <v>961</v>
      </c>
      <c r="B145" s="28">
        <v>7187.13</v>
      </c>
    </row>
    <row r="146" spans="1:2" x14ac:dyDescent="0.25">
      <c r="A146" s="27" t="s">
        <v>5392</v>
      </c>
      <c r="B146" s="28">
        <v>325.02</v>
      </c>
    </row>
    <row r="147" spans="1:2" x14ac:dyDescent="0.25">
      <c r="A147" s="27" t="s">
        <v>8516</v>
      </c>
      <c r="B147" s="28">
        <v>2420</v>
      </c>
    </row>
    <row r="148" spans="1:2" x14ac:dyDescent="0.25">
      <c r="A148" s="27" t="s">
        <v>281</v>
      </c>
      <c r="B148" s="28">
        <v>5064.91</v>
      </c>
    </row>
    <row r="149" spans="1:2" x14ac:dyDescent="0.25">
      <c r="A149" s="27" t="s">
        <v>5267</v>
      </c>
      <c r="B149" s="28">
        <v>6644</v>
      </c>
    </row>
    <row r="150" spans="1:2" x14ac:dyDescent="0.25">
      <c r="A150" s="27" t="s">
        <v>713</v>
      </c>
      <c r="B150" s="28">
        <v>3620.3199999999997</v>
      </c>
    </row>
    <row r="151" spans="1:2" x14ac:dyDescent="0.25">
      <c r="A151" s="27" t="s">
        <v>98</v>
      </c>
      <c r="B151" s="28">
        <v>1281.6500000000001</v>
      </c>
    </row>
    <row r="152" spans="1:2" x14ac:dyDescent="0.25">
      <c r="A152" s="27" t="s">
        <v>6342</v>
      </c>
      <c r="B152" s="28">
        <v>5641.02</v>
      </c>
    </row>
    <row r="153" spans="1:2" x14ac:dyDescent="0.25">
      <c r="A153" s="27" t="s">
        <v>15</v>
      </c>
      <c r="B153" s="28">
        <v>7634.8</v>
      </c>
    </row>
    <row r="154" spans="1:2" x14ac:dyDescent="0.25">
      <c r="A154" s="27" t="s">
        <v>715</v>
      </c>
      <c r="B154" s="28">
        <v>2752.71</v>
      </c>
    </row>
    <row r="155" spans="1:2" x14ac:dyDescent="0.25">
      <c r="A155" s="27" t="s">
        <v>49</v>
      </c>
      <c r="B155" s="28">
        <v>4000</v>
      </c>
    </row>
    <row r="156" spans="1:2" x14ac:dyDescent="0.25">
      <c r="A156" s="27" t="s">
        <v>5010</v>
      </c>
      <c r="B156" s="28">
        <v>16335</v>
      </c>
    </row>
    <row r="157" spans="1:2" x14ac:dyDescent="0.25">
      <c r="A157" s="27" t="s">
        <v>285</v>
      </c>
      <c r="B157" s="28">
        <v>4500</v>
      </c>
    </row>
    <row r="158" spans="1:2" x14ac:dyDescent="0.25">
      <c r="A158" s="27" t="s">
        <v>8064</v>
      </c>
      <c r="B158" s="28">
        <v>1314.06</v>
      </c>
    </row>
    <row r="159" spans="1:2" x14ac:dyDescent="0.25">
      <c r="A159" s="27" t="s">
        <v>366</v>
      </c>
      <c r="B159" s="28">
        <v>-2.2737367544323206E-13</v>
      </c>
    </row>
    <row r="160" spans="1:2" x14ac:dyDescent="0.25">
      <c r="A160" s="27" t="s">
        <v>5449</v>
      </c>
      <c r="B160" s="28">
        <v>4348.74</v>
      </c>
    </row>
    <row r="161" spans="1:2" x14ac:dyDescent="0.25">
      <c r="A161" s="27" t="s">
        <v>367</v>
      </c>
      <c r="B161" s="28">
        <v>1400</v>
      </c>
    </row>
    <row r="162" spans="1:2" x14ac:dyDescent="0.25">
      <c r="A162" s="27" t="s">
        <v>42</v>
      </c>
      <c r="B162" s="28">
        <v>20746.61</v>
      </c>
    </row>
    <row r="163" spans="1:2" x14ac:dyDescent="0.25">
      <c r="A163" s="27" t="s">
        <v>8028</v>
      </c>
      <c r="B163" s="28">
        <v>450</v>
      </c>
    </row>
    <row r="164" spans="1:2" x14ac:dyDescent="0.25">
      <c r="A164" s="27" t="s">
        <v>740</v>
      </c>
      <c r="B164" s="28">
        <v>75.260000000000005</v>
      </c>
    </row>
    <row r="165" spans="1:2" x14ac:dyDescent="0.25">
      <c r="A165" s="27" t="s">
        <v>1941</v>
      </c>
      <c r="B165" s="28">
        <v>6000</v>
      </c>
    </row>
    <row r="166" spans="1:2" x14ac:dyDescent="0.25">
      <c r="A166" s="27" t="s">
        <v>966</v>
      </c>
      <c r="B166" s="28">
        <v>8601.89</v>
      </c>
    </row>
    <row r="167" spans="1:2" x14ac:dyDescent="0.25">
      <c r="A167" s="27" t="s">
        <v>4230</v>
      </c>
      <c r="B167" s="28">
        <v>421.9</v>
      </c>
    </row>
    <row r="168" spans="1:2" x14ac:dyDescent="0.25">
      <c r="A168" s="27" t="s">
        <v>745</v>
      </c>
      <c r="B168" s="28">
        <v>36.299999999999997</v>
      </c>
    </row>
    <row r="169" spans="1:2" x14ac:dyDescent="0.25">
      <c r="A169" s="27" t="s">
        <v>3320</v>
      </c>
      <c r="B169" s="28">
        <v>5918.72</v>
      </c>
    </row>
    <row r="170" spans="1:2" x14ac:dyDescent="0.25">
      <c r="A170" s="27" t="s">
        <v>4909</v>
      </c>
      <c r="B170" s="28">
        <v>895.4</v>
      </c>
    </row>
    <row r="171" spans="1:2" x14ac:dyDescent="0.25">
      <c r="A171" s="27" t="s">
        <v>334</v>
      </c>
      <c r="B171" s="28">
        <v>4234.18</v>
      </c>
    </row>
    <row r="172" spans="1:2" x14ac:dyDescent="0.25">
      <c r="A172" s="27" t="s">
        <v>5489</v>
      </c>
      <c r="B172" s="28">
        <v>5330.63</v>
      </c>
    </row>
    <row r="173" spans="1:2" x14ac:dyDescent="0.25">
      <c r="A173" s="27" t="s">
        <v>426</v>
      </c>
      <c r="B173" s="28">
        <v>4181.76</v>
      </c>
    </row>
    <row r="174" spans="1:2" x14ac:dyDescent="0.25">
      <c r="A174" s="27" t="s">
        <v>749</v>
      </c>
      <c r="B174" s="28">
        <v>6488.02</v>
      </c>
    </row>
    <row r="175" spans="1:2" x14ac:dyDescent="0.25">
      <c r="A175" s="27" t="s">
        <v>771</v>
      </c>
      <c r="B175" s="28">
        <v>8995.1400000000012</v>
      </c>
    </row>
    <row r="176" spans="1:2" x14ac:dyDescent="0.25">
      <c r="A176" s="27" t="s">
        <v>5601</v>
      </c>
      <c r="B176" s="28">
        <v>7163.2</v>
      </c>
    </row>
    <row r="177" spans="1:2" x14ac:dyDescent="0.25">
      <c r="A177" s="27" t="s">
        <v>8136</v>
      </c>
      <c r="B177" s="28">
        <v>4924.7</v>
      </c>
    </row>
    <row r="178" spans="1:2" x14ac:dyDescent="0.25">
      <c r="A178" s="27" t="s">
        <v>400</v>
      </c>
      <c r="B178" s="28">
        <v>5719.67</v>
      </c>
    </row>
    <row r="179" spans="1:2" x14ac:dyDescent="0.25">
      <c r="A179" s="27" t="s">
        <v>882</v>
      </c>
      <c r="B179" s="28">
        <v>6570.45</v>
      </c>
    </row>
    <row r="180" spans="1:2" x14ac:dyDescent="0.25">
      <c r="A180" s="27" t="s">
        <v>3922</v>
      </c>
      <c r="B180" s="28">
        <v>3481.17</v>
      </c>
    </row>
    <row r="181" spans="1:2" x14ac:dyDescent="0.25">
      <c r="A181" s="27" t="s">
        <v>753</v>
      </c>
      <c r="B181" s="28">
        <v>1633.5</v>
      </c>
    </row>
    <row r="182" spans="1:2" x14ac:dyDescent="0.25">
      <c r="A182" s="27" t="s">
        <v>617</v>
      </c>
      <c r="B182" s="28">
        <v>7399.5</v>
      </c>
    </row>
    <row r="183" spans="1:2" x14ac:dyDescent="0.25">
      <c r="A183" s="27" t="s">
        <v>55</v>
      </c>
      <c r="B183" s="28">
        <v>12540.44</v>
      </c>
    </row>
    <row r="184" spans="1:2" x14ac:dyDescent="0.25">
      <c r="A184" s="27" t="s">
        <v>4437</v>
      </c>
      <c r="B184" s="28">
        <v>7898.88</v>
      </c>
    </row>
    <row r="185" spans="1:2" x14ac:dyDescent="0.25">
      <c r="A185" s="27" t="s">
        <v>514</v>
      </c>
      <c r="B185" s="28">
        <v>6720</v>
      </c>
    </row>
    <row r="186" spans="1:2" x14ac:dyDescent="0.25">
      <c r="A186" s="27" t="s">
        <v>6130</v>
      </c>
      <c r="B186" s="28">
        <v>119.79</v>
      </c>
    </row>
    <row r="187" spans="1:2" x14ac:dyDescent="0.25">
      <c r="A187" s="27" t="s">
        <v>290</v>
      </c>
      <c r="B187" s="28">
        <v>1754.5</v>
      </c>
    </row>
    <row r="188" spans="1:2" x14ac:dyDescent="0.25">
      <c r="A188" s="27" t="s">
        <v>6132</v>
      </c>
      <c r="B188" s="28">
        <v>3536.78</v>
      </c>
    </row>
    <row r="189" spans="1:2" x14ac:dyDescent="0.25">
      <c r="A189" s="27" t="s">
        <v>26</v>
      </c>
      <c r="B189" s="28">
        <v>21551.320000000003</v>
      </c>
    </row>
    <row r="190" spans="1:2" x14ac:dyDescent="0.25">
      <c r="A190" s="27" t="s">
        <v>4852</v>
      </c>
      <c r="B190" s="28">
        <v>5093.04</v>
      </c>
    </row>
    <row r="191" spans="1:2" x14ac:dyDescent="0.25">
      <c r="A191" s="27" t="s">
        <v>362</v>
      </c>
      <c r="B191" s="28">
        <v>3077.0699999999997</v>
      </c>
    </row>
    <row r="192" spans="1:2" x14ac:dyDescent="0.25">
      <c r="A192" s="27" t="s">
        <v>18</v>
      </c>
      <c r="B192" s="28">
        <v>85955.5</v>
      </c>
    </row>
    <row r="193" spans="1:2" x14ac:dyDescent="0.25">
      <c r="A193" s="27" t="s">
        <v>337</v>
      </c>
      <c r="B193" s="28">
        <v>3627.4300000000003</v>
      </c>
    </row>
    <row r="194" spans="1:2" x14ac:dyDescent="0.25">
      <c r="A194" s="27" t="s">
        <v>1007</v>
      </c>
      <c r="B194" s="28">
        <v>3220</v>
      </c>
    </row>
    <row r="195" spans="1:2" x14ac:dyDescent="0.25">
      <c r="A195" s="27" t="s">
        <v>44</v>
      </c>
      <c r="B195" s="28">
        <v>3586</v>
      </c>
    </row>
    <row r="196" spans="1:2" x14ac:dyDescent="0.25">
      <c r="A196" s="27" t="s">
        <v>769</v>
      </c>
      <c r="B196" s="28">
        <v>496.1</v>
      </c>
    </row>
    <row r="197" spans="1:2" x14ac:dyDescent="0.25">
      <c r="A197" s="27" t="s">
        <v>1066</v>
      </c>
      <c r="B197" s="28">
        <v>8239.86</v>
      </c>
    </row>
    <row r="198" spans="1:2" x14ac:dyDescent="0.25">
      <c r="A198" s="27" t="s">
        <v>5527</v>
      </c>
      <c r="B198" s="28">
        <v>1972.3</v>
      </c>
    </row>
    <row r="199" spans="1:2" x14ac:dyDescent="0.25">
      <c r="A199" s="27" t="s">
        <v>3647</v>
      </c>
      <c r="B199" s="28">
        <v>11813.16</v>
      </c>
    </row>
    <row r="200" spans="1:2" x14ac:dyDescent="0.25">
      <c r="A200" s="27" t="s">
        <v>780</v>
      </c>
      <c r="B200" s="28">
        <v>16335</v>
      </c>
    </row>
    <row r="201" spans="1:2" x14ac:dyDescent="0.25">
      <c r="A201" s="27" t="s">
        <v>1079</v>
      </c>
      <c r="B201" s="28">
        <v>3690.5</v>
      </c>
    </row>
    <row r="202" spans="1:2" x14ac:dyDescent="0.25">
      <c r="A202" s="27" t="s">
        <v>6920</v>
      </c>
      <c r="B202" s="28">
        <v>1694</v>
      </c>
    </row>
    <row r="203" spans="1:2" x14ac:dyDescent="0.25">
      <c r="A203" s="27" t="s">
        <v>804</v>
      </c>
      <c r="B203" s="28">
        <v>6982.33</v>
      </c>
    </row>
    <row r="204" spans="1:2" x14ac:dyDescent="0.25">
      <c r="A204" s="27" t="s">
        <v>8609</v>
      </c>
      <c r="B204" s="28">
        <v>5127.38</v>
      </c>
    </row>
    <row r="205" spans="1:2" x14ac:dyDescent="0.25">
      <c r="A205" s="27" t="s">
        <v>3644</v>
      </c>
      <c r="B205" s="28">
        <v>919.63</v>
      </c>
    </row>
    <row r="206" spans="1:2" x14ac:dyDescent="0.25">
      <c r="A206" s="27" t="s">
        <v>43</v>
      </c>
      <c r="B206" s="28">
        <v>1922.96</v>
      </c>
    </row>
    <row r="207" spans="1:2" x14ac:dyDescent="0.25">
      <c r="A207" s="27" t="s">
        <v>4369</v>
      </c>
      <c r="B207" s="28">
        <v>406.65</v>
      </c>
    </row>
    <row r="208" spans="1:2" x14ac:dyDescent="0.25">
      <c r="A208" s="27" t="s">
        <v>2778</v>
      </c>
      <c r="B208" s="28">
        <v>15851</v>
      </c>
    </row>
    <row r="209" spans="1:2" x14ac:dyDescent="0.25">
      <c r="A209" s="27" t="s">
        <v>1024</v>
      </c>
      <c r="B209" s="28">
        <v>262.27999999999997</v>
      </c>
    </row>
    <row r="210" spans="1:2" x14ac:dyDescent="0.25">
      <c r="A210" s="27" t="s">
        <v>1958</v>
      </c>
      <c r="B210" s="28">
        <v>550</v>
      </c>
    </row>
    <row r="211" spans="1:2" x14ac:dyDescent="0.25">
      <c r="A211" s="27" t="s">
        <v>4597</v>
      </c>
      <c r="B211" s="28">
        <v>510.62</v>
      </c>
    </row>
    <row r="212" spans="1:2" x14ac:dyDescent="0.25">
      <c r="A212" s="27" t="s">
        <v>800</v>
      </c>
      <c r="B212" s="28">
        <v>950</v>
      </c>
    </row>
    <row r="213" spans="1:2" x14ac:dyDescent="0.25">
      <c r="A213" s="27" t="s">
        <v>8305</v>
      </c>
      <c r="B213" s="28">
        <v>1391.5</v>
      </c>
    </row>
    <row r="214" spans="1:2" x14ac:dyDescent="0.25">
      <c r="A214" s="27" t="s">
        <v>4276</v>
      </c>
      <c r="B214" s="28">
        <v>750</v>
      </c>
    </row>
    <row r="215" spans="1:2" x14ac:dyDescent="0.25">
      <c r="A215" s="27" t="s">
        <v>802</v>
      </c>
      <c r="B215" s="28">
        <v>2035</v>
      </c>
    </row>
    <row r="216" spans="1:2" x14ac:dyDescent="0.25">
      <c r="A216" s="27" t="s">
        <v>6150</v>
      </c>
      <c r="B216" s="28">
        <v>2100</v>
      </c>
    </row>
    <row r="217" spans="1:2" x14ac:dyDescent="0.25">
      <c r="A217" s="27" t="s">
        <v>8320</v>
      </c>
      <c r="B217" s="28">
        <v>990</v>
      </c>
    </row>
    <row r="218" spans="1:2" x14ac:dyDescent="0.25">
      <c r="A218" s="27" t="s">
        <v>4474</v>
      </c>
      <c r="B218" s="28">
        <v>653.69000000000005</v>
      </c>
    </row>
    <row r="219" spans="1:2" x14ac:dyDescent="0.25">
      <c r="A219" s="27" t="s">
        <v>52</v>
      </c>
      <c r="B219" s="28">
        <v>4037.5499999999997</v>
      </c>
    </row>
    <row r="220" spans="1:2" x14ac:dyDescent="0.25">
      <c r="A220" s="27" t="s">
        <v>8344</v>
      </c>
      <c r="B220" s="28">
        <v>487.63</v>
      </c>
    </row>
    <row r="221" spans="1:2" x14ac:dyDescent="0.25">
      <c r="A221" s="27" t="s">
        <v>8346</v>
      </c>
      <c r="B221" s="28">
        <v>2145</v>
      </c>
    </row>
    <row r="222" spans="1:2" x14ac:dyDescent="0.25">
      <c r="A222" s="27" t="s">
        <v>4608</v>
      </c>
      <c r="B222" s="28">
        <v>1096.2</v>
      </c>
    </row>
    <row r="223" spans="1:2" x14ac:dyDescent="0.25">
      <c r="A223" s="27" t="s">
        <v>8363</v>
      </c>
      <c r="B223" s="28">
        <v>495</v>
      </c>
    </row>
    <row r="224" spans="1:2" x14ac:dyDescent="0.25">
      <c r="A224" s="27" t="s">
        <v>364</v>
      </c>
      <c r="B224" s="28">
        <v>1403.79</v>
      </c>
    </row>
    <row r="225" spans="1:2" x14ac:dyDescent="0.25">
      <c r="A225" s="27" t="s">
        <v>381</v>
      </c>
      <c r="B225" s="28">
        <v>3599.99</v>
      </c>
    </row>
    <row r="226" spans="1:2" x14ac:dyDescent="0.25">
      <c r="A226" s="27" t="s">
        <v>34</v>
      </c>
      <c r="B226" s="28">
        <v>17424</v>
      </c>
    </row>
    <row r="227" spans="1:2" x14ac:dyDescent="0.25">
      <c r="A227" s="27" t="s">
        <v>343</v>
      </c>
      <c r="B227" s="28">
        <v>564.27</v>
      </c>
    </row>
    <row r="228" spans="1:2" x14ac:dyDescent="0.25">
      <c r="A228" s="27" t="s">
        <v>1080</v>
      </c>
      <c r="B228" s="28">
        <v>990</v>
      </c>
    </row>
    <row r="229" spans="1:2" x14ac:dyDescent="0.25">
      <c r="A229" s="27" t="s">
        <v>828</v>
      </c>
      <c r="B229" s="28">
        <v>16500</v>
      </c>
    </row>
    <row r="230" spans="1:2" x14ac:dyDescent="0.25">
      <c r="A230" s="27" t="s">
        <v>1004</v>
      </c>
      <c r="B230" s="28">
        <v>15185.5</v>
      </c>
    </row>
    <row r="231" spans="1:2" x14ac:dyDescent="0.25">
      <c r="A231" s="27" t="s">
        <v>815</v>
      </c>
      <c r="B231" s="28">
        <v>1086.8699999999999</v>
      </c>
    </row>
    <row r="232" spans="1:2" x14ac:dyDescent="0.25">
      <c r="A232" s="27" t="s">
        <v>8382</v>
      </c>
      <c r="B232" s="28">
        <v>550.54999999999995</v>
      </c>
    </row>
    <row r="233" spans="1:2" x14ac:dyDescent="0.25">
      <c r="A233" s="27" t="s">
        <v>992</v>
      </c>
      <c r="B233" s="28">
        <v>124103.84999999999</v>
      </c>
    </row>
    <row r="234" spans="1:2" x14ac:dyDescent="0.25">
      <c r="A234" s="27" t="s">
        <v>91</v>
      </c>
      <c r="B234" s="28">
        <v>16538.919999999998</v>
      </c>
    </row>
    <row r="235" spans="1:2" x14ac:dyDescent="0.25">
      <c r="A235" s="27" t="s">
        <v>6161</v>
      </c>
      <c r="B235" s="28">
        <v>327.91</v>
      </c>
    </row>
    <row r="236" spans="1:2" x14ac:dyDescent="0.25">
      <c r="A236" s="27" t="s">
        <v>2262</v>
      </c>
      <c r="B236" s="28">
        <v>4356</v>
      </c>
    </row>
    <row r="237" spans="1:2" x14ac:dyDescent="0.25">
      <c r="A237" s="27" t="s">
        <v>65</v>
      </c>
      <c r="B237" s="28">
        <v>23196</v>
      </c>
    </row>
    <row r="238" spans="1:2" x14ac:dyDescent="0.25">
      <c r="A238" s="27" t="s">
        <v>76</v>
      </c>
      <c r="B238" s="28">
        <v>7253.95</v>
      </c>
    </row>
    <row r="239" spans="1:2" x14ac:dyDescent="0.25">
      <c r="A239" s="27" t="s">
        <v>60</v>
      </c>
      <c r="B239" s="28">
        <v>17098.059999999998</v>
      </c>
    </row>
    <row r="240" spans="1:2" x14ac:dyDescent="0.25">
      <c r="A240" s="27" t="s">
        <v>389</v>
      </c>
      <c r="B240" s="28">
        <v>455.84000000000003</v>
      </c>
    </row>
    <row r="241" spans="1:2" x14ac:dyDescent="0.25">
      <c r="A241" s="27" t="s">
        <v>5479</v>
      </c>
      <c r="B241" s="28">
        <v>7205.19</v>
      </c>
    </row>
    <row r="242" spans="1:2" x14ac:dyDescent="0.25">
      <c r="A242" s="27" t="s">
        <v>839</v>
      </c>
      <c r="B242" s="28">
        <v>2614.0299999999997</v>
      </c>
    </row>
    <row r="243" spans="1:2" x14ac:dyDescent="0.25">
      <c r="A243" s="27" t="s">
        <v>7576</v>
      </c>
      <c r="B243" s="28">
        <v>495</v>
      </c>
    </row>
    <row r="244" spans="1:2" x14ac:dyDescent="0.25">
      <c r="A244" s="27" t="s">
        <v>564</v>
      </c>
      <c r="B244" s="28">
        <v>11157.2</v>
      </c>
    </row>
    <row r="245" spans="1:2" x14ac:dyDescent="0.25">
      <c r="A245" s="27" t="s">
        <v>8620</v>
      </c>
      <c r="B245" s="28">
        <v>18517.29</v>
      </c>
    </row>
    <row r="246" spans="1:2" x14ac:dyDescent="0.25">
      <c r="A246" s="27" t="s">
        <v>590</v>
      </c>
      <c r="B246" s="28">
        <v>6530.88</v>
      </c>
    </row>
    <row r="247" spans="1:2" x14ac:dyDescent="0.25">
      <c r="A247" s="27" t="s">
        <v>7599</v>
      </c>
      <c r="B247" s="28">
        <v>1980</v>
      </c>
    </row>
    <row r="248" spans="1:2" x14ac:dyDescent="0.25">
      <c r="A248" s="27" t="s">
        <v>3434</v>
      </c>
      <c r="B248" s="28">
        <v>2645</v>
      </c>
    </row>
    <row r="249" spans="1:2" x14ac:dyDescent="0.25">
      <c r="A249" s="27" t="s">
        <v>415</v>
      </c>
      <c r="B249" s="28">
        <v>13363.24</v>
      </c>
    </row>
    <row r="250" spans="1:2" x14ac:dyDescent="0.25">
      <c r="A250" s="27" t="s">
        <v>5904</v>
      </c>
      <c r="B250" s="28">
        <v>19033.3</v>
      </c>
    </row>
    <row r="251" spans="1:2" x14ac:dyDescent="0.25">
      <c r="A251" s="27" t="s">
        <v>1083</v>
      </c>
      <c r="B251" s="28">
        <v>1694</v>
      </c>
    </row>
    <row r="252" spans="1:2" x14ac:dyDescent="0.25">
      <c r="A252" s="27" t="s">
        <v>28</v>
      </c>
      <c r="B252" s="28">
        <v>6374.2199999999993</v>
      </c>
    </row>
    <row r="253" spans="1:2" x14ac:dyDescent="0.25">
      <c r="A253" s="27" t="s">
        <v>294</v>
      </c>
      <c r="B253" s="28">
        <v>11640.199999999999</v>
      </c>
    </row>
    <row r="254" spans="1:2" x14ac:dyDescent="0.25">
      <c r="A254" s="27" t="s">
        <v>7163</v>
      </c>
      <c r="B254" s="28">
        <v>5808</v>
      </c>
    </row>
    <row r="255" spans="1:2" x14ac:dyDescent="0.25">
      <c r="A255" s="27" t="s">
        <v>45</v>
      </c>
      <c r="B255" s="28">
        <v>8500</v>
      </c>
    </row>
    <row r="256" spans="1:2" x14ac:dyDescent="0.25">
      <c r="A256" s="27" t="s">
        <v>3689</v>
      </c>
      <c r="B256" s="28">
        <v>1173.6999999999998</v>
      </c>
    </row>
    <row r="257" spans="1:2" x14ac:dyDescent="0.25">
      <c r="A257" s="27" t="s">
        <v>1013</v>
      </c>
      <c r="B257" s="28">
        <v>1198.42</v>
      </c>
    </row>
    <row r="258" spans="1:2" x14ac:dyDescent="0.25">
      <c r="A258" s="27" t="s">
        <v>7185</v>
      </c>
      <c r="B258" s="28">
        <v>75.02</v>
      </c>
    </row>
    <row r="259" spans="1:2" x14ac:dyDescent="0.25">
      <c r="A259" s="27" t="s">
        <v>5483</v>
      </c>
      <c r="B259" s="28">
        <v>1595.14</v>
      </c>
    </row>
    <row r="260" spans="1:2" x14ac:dyDescent="0.25">
      <c r="A260" s="27" t="s">
        <v>355</v>
      </c>
      <c r="B260" s="28">
        <v>7350.59</v>
      </c>
    </row>
    <row r="261" spans="1:2" x14ac:dyDescent="0.25">
      <c r="A261" s="27" t="s">
        <v>8429</v>
      </c>
      <c r="B261" s="28">
        <v>1443.29</v>
      </c>
    </row>
    <row r="262" spans="1:2" x14ac:dyDescent="0.25">
      <c r="A262" s="27" t="s">
        <v>4345</v>
      </c>
      <c r="B262" s="28">
        <v>47316.57</v>
      </c>
    </row>
    <row r="263" spans="1:2" x14ac:dyDescent="0.25">
      <c r="A263" s="27" t="s">
        <v>8628</v>
      </c>
      <c r="B263" s="28">
        <v>1475.85</v>
      </c>
    </row>
    <row r="264" spans="1:2" x14ac:dyDescent="0.25">
      <c r="A264" s="27" t="s">
        <v>1114</v>
      </c>
      <c r="B264" s="28">
        <v>5078.03</v>
      </c>
    </row>
    <row r="265" spans="1:2" x14ac:dyDescent="0.25">
      <c r="A265" s="27" t="s">
        <v>1069</v>
      </c>
      <c r="B265" s="28">
        <v>7804.5</v>
      </c>
    </row>
    <row r="266" spans="1:2" x14ac:dyDescent="0.25">
      <c r="A266" s="27" t="s">
        <v>4698</v>
      </c>
      <c r="B266" s="28">
        <v>3000</v>
      </c>
    </row>
    <row r="267" spans="1:2" x14ac:dyDescent="0.25">
      <c r="A267" s="27" t="s">
        <v>4692</v>
      </c>
      <c r="B267" s="28">
        <v>1800</v>
      </c>
    </row>
    <row r="268" spans="1:2" x14ac:dyDescent="0.25">
      <c r="A268" s="27" t="s">
        <v>356</v>
      </c>
      <c r="B268" s="28">
        <v>1433.77</v>
      </c>
    </row>
    <row r="269" spans="1:2" x14ac:dyDescent="0.25">
      <c r="A269" s="27" t="s">
        <v>1000</v>
      </c>
      <c r="B269" s="28">
        <v>2499.9899999999998</v>
      </c>
    </row>
    <row r="270" spans="1:2" x14ac:dyDescent="0.25">
      <c r="A270" s="27" t="s">
        <v>8666</v>
      </c>
      <c r="B270" s="28">
        <v>1669.8</v>
      </c>
    </row>
    <row r="271" spans="1:2" x14ac:dyDescent="0.25">
      <c r="A271" s="27" t="s">
        <v>4648</v>
      </c>
      <c r="B271" s="28">
        <v>1452.1399999999999</v>
      </c>
    </row>
    <row r="272" spans="1:2" x14ac:dyDescent="0.25">
      <c r="A272" s="27" t="s">
        <v>833</v>
      </c>
      <c r="B272" s="28">
        <v>1600.04</v>
      </c>
    </row>
    <row r="273" spans="1:2" x14ac:dyDescent="0.25">
      <c r="A273" s="27" t="s">
        <v>8049</v>
      </c>
      <c r="B273" s="28">
        <v>495</v>
      </c>
    </row>
    <row r="274" spans="1:2" x14ac:dyDescent="0.25">
      <c r="A274" s="27" t="s">
        <v>293</v>
      </c>
      <c r="B274" s="28">
        <v>10890</v>
      </c>
    </row>
    <row r="275" spans="1:2" x14ac:dyDescent="0.25">
      <c r="A275" s="27" t="s">
        <v>342</v>
      </c>
      <c r="B275" s="28">
        <v>912</v>
      </c>
    </row>
    <row r="276" spans="1:2" x14ac:dyDescent="0.25">
      <c r="A276" s="27" t="s">
        <v>7423</v>
      </c>
      <c r="B276" s="28">
        <v>160.79</v>
      </c>
    </row>
    <row r="277" spans="1:2" x14ac:dyDescent="0.25">
      <c r="A277" s="27" t="s">
        <v>7993</v>
      </c>
      <c r="B277" s="28">
        <v>324.12</v>
      </c>
    </row>
    <row r="278" spans="1:2" x14ac:dyDescent="0.25">
      <c r="A278" s="27" t="s">
        <v>5386</v>
      </c>
      <c r="B278" s="28">
        <v>4840</v>
      </c>
    </row>
    <row r="279" spans="1:2" x14ac:dyDescent="0.25">
      <c r="A279" s="27" t="s">
        <v>338</v>
      </c>
      <c r="B279" s="28">
        <v>327.60000000000002</v>
      </c>
    </row>
    <row r="280" spans="1:2" x14ac:dyDescent="0.25">
      <c r="A280" s="27" t="s">
        <v>51</v>
      </c>
      <c r="B280" s="28">
        <v>6655</v>
      </c>
    </row>
    <row r="281" spans="1:2" x14ac:dyDescent="0.25">
      <c r="A281" s="27" t="s">
        <v>6922</v>
      </c>
      <c r="B281" s="28">
        <v>1694</v>
      </c>
    </row>
    <row r="282" spans="1:2" x14ac:dyDescent="0.25">
      <c r="A282" s="27" t="s">
        <v>6191</v>
      </c>
      <c r="B282" s="28">
        <v>4314.62</v>
      </c>
    </row>
    <row r="283" spans="1:2" x14ac:dyDescent="0.25">
      <c r="A283" s="27" t="s">
        <v>8460</v>
      </c>
      <c r="B283" s="28">
        <v>1588.13</v>
      </c>
    </row>
    <row r="284" spans="1:2" x14ac:dyDescent="0.25">
      <c r="A284" s="27" t="s">
        <v>1865</v>
      </c>
      <c r="B284" s="28">
        <v>769</v>
      </c>
    </row>
    <row r="285" spans="1:2" x14ac:dyDescent="0.25">
      <c r="A285" s="27" t="s">
        <v>29</v>
      </c>
      <c r="B285" s="28">
        <v>2198</v>
      </c>
    </row>
    <row r="286" spans="1:2" x14ac:dyDescent="0.25">
      <c r="A286" s="27" t="s">
        <v>878</v>
      </c>
      <c r="B286" s="28">
        <v>19138.86</v>
      </c>
    </row>
    <row r="287" spans="1:2" x14ac:dyDescent="0.25">
      <c r="A287" s="27" t="s">
        <v>35</v>
      </c>
      <c r="B287" s="28">
        <v>10972.710000000001</v>
      </c>
    </row>
    <row r="288" spans="1:2" x14ac:dyDescent="0.25">
      <c r="A288" s="27" t="s">
        <v>32</v>
      </c>
      <c r="B288" s="28">
        <v>1833.36</v>
      </c>
    </row>
    <row r="289" spans="1:2" x14ac:dyDescent="0.25">
      <c r="A289" s="27" t="s">
        <v>827</v>
      </c>
      <c r="B289" s="28">
        <v>23.6</v>
      </c>
    </row>
    <row r="290" spans="1:2" x14ac:dyDescent="0.25">
      <c r="A290" s="27" t="s">
        <v>5897</v>
      </c>
      <c r="B290" s="28">
        <v>5374.8200000000006</v>
      </c>
    </row>
    <row r="291" spans="1:2" x14ac:dyDescent="0.25">
      <c r="A291" s="27" t="s">
        <v>59</v>
      </c>
      <c r="B291" s="28">
        <v>604.99999999999977</v>
      </c>
    </row>
    <row r="292" spans="1:2" x14ac:dyDescent="0.25">
      <c r="A292" s="27" t="s">
        <v>74</v>
      </c>
      <c r="B292" s="28">
        <v>4605.6000000000004</v>
      </c>
    </row>
    <row r="293" spans="1:2" x14ac:dyDescent="0.25">
      <c r="A293" s="27" t="s">
        <v>5050</v>
      </c>
      <c r="B293" s="28">
        <v>2178</v>
      </c>
    </row>
    <row r="294" spans="1:2" x14ac:dyDescent="0.25">
      <c r="A294" s="27" t="s">
        <v>19</v>
      </c>
      <c r="B294" s="28">
        <v>15735.26</v>
      </c>
    </row>
    <row r="295" spans="1:2" x14ac:dyDescent="0.25">
      <c r="A295" s="27" t="s">
        <v>4270</v>
      </c>
      <c r="B295" s="28">
        <v>2918.52</v>
      </c>
    </row>
    <row r="296" spans="1:2" x14ac:dyDescent="0.25">
      <c r="A296" s="27" t="s">
        <v>3094</v>
      </c>
      <c r="B296" s="28">
        <v>2420</v>
      </c>
    </row>
    <row r="297" spans="1:2" x14ac:dyDescent="0.25">
      <c r="A297" s="27" t="s">
        <v>889</v>
      </c>
      <c r="B297" s="28">
        <v>187.2</v>
      </c>
    </row>
    <row r="298" spans="1:2" x14ac:dyDescent="0.25">
      <c r="A298" s="27" t="s">
        <v>1012</v>
      </c>
      <c r="B298" s="28">
        <v>17424</v>
      </c>
    </row>
    <row r="299" spans="1:2" x14ac:dyDescent="0.25">
      <c r="A299" s="27" t="s">
        <v>48</v>
      </c>
      <c r="B299" s="28">
        <v>5989.5</v>
      </c>
    </row>
    <row r="300" spans="1:2" x14ac:dyDescent="0.25">
      <c r="A300" s="27" t="s">
        <v>12</v>
      </c>
      <c r="B300" s="28">
        <v>2620</v>
      </c>
    </row>
    <row r="301" spans="1:2" x14ac:dyDescent="0.25">
      <c r="A301" s="27" t="s">
        <v>896</v>
      </c>
      <c r="B301" s="28">
        <v>9674</v>
      </c>
    </row>
    <row r="302" spans="1:2" x14ac:dyDescent="0.25">
      <c r="A302" s="27" t="s">
        <v>3494</v>
      </c>
      <c r="B302" s="28">
        <v>7260</v>
      </c>
    </row>
    <row r="303" spans="1:2" x14ac:dyDescent="0.25">
      <c r="A303" s="27" t="s">
        <v>4500</v>
      </c>
      <c r="B303" s="28">
        <v>46496.790000000008</v>
      </c>
    </row>
    <row r="304" spans="1:2" x14ac:dyDescent="0.25">
      <c r="A304" s="27" t="s">
        <v>284</v>
      </c>
      <c r="B304" s="28">
        <v>2345.7999999999997</v>
      </c>
    </row>
    <row r="305" spans="1:2" x14ac:dyDescent="0.25">
      <c r="A305" s="27" t="s">
        <v>898</v>
      </c>
      <c r="B305" s="28">
        <v>7138.19</v>
      </c>
    </row>
    <row r="306" spans="1:2" x14ac:dyDescent="0.25">
      <c r="A306" s="27" t="s">
        <v>817</v>
      </c>
      <c r="B306" s="28">
        <v>6248.4</v>
      </c>
    </row>
    <row r="307" spans="1:2" x14ac:dyDescent="0.25">
      <c r="A307" s="27" t="s">
        <v>287</v>
      </c>
      <c r="B307" s="28">
        <v>5899</v>
      </c>
    </row>
    <row r="308" spans="1:2" x14ac:dyDescent="0.25">
      <c r="A308" s="27" t="s">
        <v>84</v>
      </c>
      <c r="B308" s="28">
        <v>8399.84</v>
      </c>
    </row>
    <row r="309" spans="1:2" x14ac:dyDescent="0.25">
      <c r="A309" s="27" t="s">
        <v>31</v>
      </c>
      <c r="B309" s="28">
        <v>26951.18</v>
      </c>
    </row>
    <row r="310" spans="1:2" x14ac:dyDescent="0.25">
      <c r="A310" s="27" t="s">
        <v>1110</v>
      </c>
      <c r="B310" s="28">
        <v>808.92</v>
      </c>
    </row>
    <row r="311" spans="1:2" x14ac:dyDescent="0.25">
      <c r="A311" s="27" t="s">
        <v>750</v>
      </c>
      <c r="B311" s="28">
        <v>807.35</v>
      </c>
    </row>
    <row r="312" spans="1:2" x14ac:dyDescent="0.25">
      <c r="A312" s="27" t="s">
        <v>46</v>
      </c>
      <c r="B312" s="28">
        <v>3500</v>
      </c>
    </row>
    <row r="313" spans="1:2" x14ac:dyDescent="0.25">
      <c r="A313" s="27" t="s">
        <v>908</v>
      </c>
      <c r="B313" s="28">
        <v>3174.49</v>
      </c>
    </row>
    <row r="314" spans="1:2" x14ac:dyDescent="0.25">
      <c r="A314" s="27" t="s">
        <v>4287</v>
      </c>
      <c r="B314" s="28">
        <v>6584.82</v>
      </c>
    </row>
    <row r="315" spans="1:2" x14ac:dyDescent="0.25">
      <c r="A315" s="27" t="s">
        <v>3911</v>
      </c>
      <c r="B315" s="28">
        <v>86.7</v>
      </c>
    </row>
    <row r="316" spans="1:2" x14ac:dyDescent="0.25">
      <c r="A316" s="27" t="s">
        <v>8282</v>
      </c>
      <c r="B316" s="28">
        <v>2389.75</v>
      </c>
    </row>
    <row r="317" spans="1:2" x14ac:dyDescent="0.25">
      <c r="A317" s="27" t="s">
        <v>3783</v>
      </c>
      <c r="B317" s="28">
        <v>3515.0600000000004</v>
      </c>
    </row>
    <row r="318" spans="1:2" x14ac:dyDescent="0.25">
      <c r="A318" s="27" t="s">
        <v>4631</v>
      </c>
      <c r="B318" s="28">
        <v>605</v>
      </c>
    </row>
    <row r="319" spans="1:2" x14ac:dyDescent="0.25">
      <c r="A319" s="27" t="s">
        <v>777</v>
      </c>
      <c r="B319" s="28">
        <v>55737.560000000005</v>
      </c>
    </row>
    <row r="320" spans="1:2" x14ac:dyDescent="0.25">
      <c r="A320" s="27" t="s">
        <v>20</v>
      </c>
      <c r="B320" s="28">
        <v>25246.65</v>
      </c>
    </row>
    <row r="321" spans="1:2" x14ac:dyDescent="0.25">
      <c r="A321" s="27" t="s">
        <v>914</v>
      </c>
      <c r="B321" s="28">
        <v>23474</v>
      </c>
    </row>
    <row r="322" spans="1:2" x14ac:dyDescent="0.25">
      <c r="A322" s="27" t="s">
        <v>365</v>
      </c>
      <c r="B322" s="28">
        <v>1379.4</v>
      </c>
    </row>
    <row r="323" spans="1:2" x14ac:dyDescent="0.25">
      <c r="A323" s="27" t="s">
        <v>3774</v>
      </c>
      <c r="B323" s="28">
        <v>15989.5</v>
      </c>
    </row>
    <row r="324" spans="1:2" x14ac:dyDescent="0.25">
      <c r="A324" s="27" t="s">
        <v>8036</v>
      </c>
      <c r="B324" s="28">
        <v>968</v>
      </c>
    </row>
    <row r="325" spans="1:2" x14ac:dyDescent="0.25">
      <c r="A325" s="27" t="s">
        <v>1019</v>
      </c>
      <c r="B325" s="28">
        <v>721.16</v>
      </c>
    </row>
    <row r="326" spans="1:2" x14ac:dyDescent="0.25">
      <c r="A326" s="27" t="s">
        <v>3679</v>
      </c>
      <c r="B326" s="28">
        <v>8000</v>
      </c>
    </row>
    <row r="327" spans="1:2" x14ac:dyDescent="0.25">
      <c r="A327" s="27" t="s">
        <v>4348</v>
      </c>
      <c r="B327" s="28">
        <v>1573</v>
      </c>
    </row>
    <row r="328" spans="1:2" x14ac:dyDescent="0.25">
      <c r="A328" s="27" t="s">
        <v>4710</v>
      </c>
      <c r="B328" s="28">
        <v>16128.2</v>
      </c>
    </row>
    <row r="329" spans="1:2" x14ac:dyDescent="0.25">
      <c r="A329" s="27" t="s">
        <v>917</v>
      </c>
      <c r="B329" s="28">
        <v>8663.6</v>
      </c>
    </row>
    <row r="330" spans="1:2" x14ac:dyDescent="0.25">
      <c r="A330" s="27" t="s">
        <v>4126</v>
      </c>
      <c r="B330" s="28">
        <v>2640.2200000000003</v>
      </c>
    </row>
    <row r="331" spans="1:2" x14ac:dyDescent="0.25">
      <c r="A331" s="27" t="s">
        <v>50</v>
      </c>
      <c r="B331" s="28">
        <v>4500</v>
      </c>
    </row>
    <row r="332" spans="1:2" x14ac:dyDescent="0.25">
      <c r="A332" s="27" t="s">
        <v>3554</v>
      </c>
      <c r="B332" s="28">
        <v>423.5</v>
      </c>
    </row>
    <row r="333" spans="1:2" x14ac:dyDescent="0.25">
      <c r="A333" s="27" t="s">
        <v>6037</v>
      </c>
      <c r="B333" s="28">
        <v>9448.2800000000007</v>
      </c>
    </row>
    <row r="334" spans="1:2" x14ac:dyDescent="0.25">
      <c r="A334" s="27" t="s">
        <v>8654</v>
      </c>
      <c r="B334" s="28">
        <v>5989.5</v>
      </c>
    </row>
    <row r="335" spans="1:2" x14ac:dyDescent="0.25">
      <c r="A335" s="27" t="s">
        <v>73</v>
      </c>
      <c r="B335" s="28">
        <v>734</v>
      </c>
    </row>
    <row r="336" spans="1:2" x14ac:dyDescent="0.25">
      <c r="A336" s="27" t="s">
        <v>8031</v>
      </c>
      <c r="B336" s="28">
        <v>450</v>
      </c>
    </row>
    <row r="337" spans="1:2" x14ac:dyDescent="0.25">
      <c r="A337" s="27" t="s">
        <v>752</v>
      </c>
      <c r="B337" s="28">
        <v>2420</v>
      </c>
    </row>
    <row r="338" spans="1:2" x14ac:dyDescent="0.25">
      <c r="A338" s="27" t="s">
        <v>4660</v>
      </c>
      <c r="B338" s="28">
        <v>60.5</v>
      </c>
    </row>
    <row r="339" spans="1:2" x14ac:dyDescent="0.25">
      <c r="A339" s="27" t="s">
        <v>919</v>
      </c>
      <c r="B339" s="28">
        <v>552.4</v>
      </c>
    </row>
    <row r="340" spans="1:2" x14ac:dyDescent="0.25">
      <c r="A340" s="27" t="s">
        <v>385</v>
      </c>
      <c r="B340" s="28">
        <v>7602.04</v>
      </c>
    </row>
    <row r="341" spans="1:2" x14ac:dyDescent="0.25">
      <c r="A341" s="27" t="s">
        <v>8703</v>
      </c>
      <c r="B341" s="28">
        <v>7053.82</v>
      </c>
    </row>
    <row r="342" spans="1:2" x14ac:dyDescent="0.25">
      <c r="A342" s="27" t="s">
        <v>339</v>
      </c>
      <c r="B342" s="28">
        <v>22131.65</v>
      </c>
    </row>
    <row r="343" spans="1:2" x14ac:dyDescent="0.25">
      <c r="A343" s="27" t="s">
        <v>421</v>
      </c>
      <c r="B343" s="28">
        <v>7392</v>
      </c>
    </row>
    <row r="344" spans="1:2" x14ac:dyDescent="0.25">
      <c r="A344" s="27" t="s">
        <v>4391</v>
      </c>
      <c r="B344" s="28">
        <v>604</v>
      </c>
    </row>
    <row r="345" spans="1:2" x14ac:dyDescent="0.25">
      <c r="A345" s="27" t="s">
        <v>283</v>
      </c>
      <c r="B345" s="28">
        <v>676.36</v>
      </c>
    </row>
    <row r="346" spans="1:2" x14ac:dyDescent="0.25">
      <c r="A346" s="27" t="s">
        <v>80</v>
      </c>
      <c r="B346" s="28">
        <v>13714.980000000001</v>
      </c>
    </row>
    <row r="347" spans="1:2" x14ac:dyDescent="0.25">
      <c r="A347" s="27" t="s">
        <v>985</v>
      </c>
      <c r="B347" s="28">
        <v>795.37</v>
      </c>
    </row>
    <row r="348" spans="1:2" x14ac:dyDescent="0.25">
      <c r="A348" s="27" t="s">
        <v>621</v>
      </c>
      <c r="B348" s="28">
        <v>1137.4000000000001</v>
      </c>
    </row>
    <row r="349" spans="1:2" x14ac:dyDescent="0.25">
      <c r="A349" s="27" t="s">
        <v>4585</v>
      </c>
      <c r="B349" s="28">
        <v>165</v>
      </c>
    </row>
    <row r="350" spans="1:2" x14ac:dyDescent="0.25">
      <c r="A350" s="27" t="s">
        <v>929</v>
      </c>
      <c r="B350" s="28">
        <v>3000</v>
      </c>
    </row>
    <row r="351" spans="1:2" x14ac:dyDescent="0.25">
      <c r="A351" s="27" t="s">
        <v>348</v>
      </c>
      <c r="B351" s="28">
        <v>7346.68</v>
      </c>
    </row>
    <row r="352" spans="1:2" x14ac:dyDescent="0.25">
      <c r="A352" s="27" t="s">
        <v>3458</v>
      </c>
      <c r="B352" s="28">
        <v>3690</v>
      </c>
    </row>
    <row r="353" spans="1:2" x14ac:dyDescent="0.25">
      <c r="A353" s="27" t="s">
        <v>344</v>
      </c>
      <c r="B353" s="28">
        <v>2665.16</v>
      </c>
    </row>
    <row r="354" spans="1:2" x14ac:dyDescent="0.25">
      <c r="A354" s="27" t="s">
        <v>347</v>
      </c>
      <c r="B354" s="28">
        <v>21152.010000000002</v>
      </c>
    </row>
    <row r="355" spans="1:2" x14ac:dyDescent="0.25">
      <c r="A355" s="27" t="s">
        <v>89</v>
      </c>
      <c r="B355" s="28">
        <v>500</v>
      </c>
    </row>
    <row r="356" spans="1:2" x14ac:dyDescent="0.25">
      <c r="A356" s="27" t="s">
        <v>71</v>
      </c>
      <c r="B356" s="28">
        <v>958.32</v>
      </c>
    </row>
    <row r="357" spans="1:2" x14ac:dyDescent="0.25">
      <c r="A357" s="27" t="s">
        <v>5509</v>
      </c>
      <c r="B357" s="28">
        <v>4986.67</v>
      </c>
    </row>
    <row r="358" spans="1:2" x14ac:dyDescent="0.25">
      <c r="A358" s="27" t="s">
        <v>6274</v>
      </c>
      <c r="B358" s="28">
        <v>649.52</v>
      </c>
    </row>
    <row r="359" spans="1:2" x14ac:dyDescent="0.25">
      <c r="A359" s="27" t="s">
        <v>742</v>
      </c>
      <c r="B359" s="28">
        <v>1600</v>
      </c>
    </row>
    <row r="360" spans="1:2" x14ac:dyDescent="0.25">
      <c r="A360" s="27" t="s">
        <v>887</v>
      </c>
      <c r="B360" s="28">
        <v>8712.2099999999991</v>
      </c>
    </row>
    <row r="361" spans="1:2" x14ac:dyDescent="0.25">
      <c r="A361" s="27" t="s">
        <v>382</v>
      </c>
      <c r="B361" s="28">
        <v>450</v>
      </c>
    </row>
    <row r="362" spans="1:2" x14ac:dyDescent="0.25">
      <c r="A362" s="27" t="s">
        <v>8236</v>
      </c>
      <c r="B362" s="28">
        <v>1045</v>
      </c>
    </row>
    <row r="363" spans="1:2" x14ac:dyDescent="0.25">
      <c r="A363" s="27" t="s">
        <v>301</v>
      </c>
      <c r="B363" s="28">
        <v>13229.3</v>
      </c>
    </row>
    <row r="364" spans="1:2" x14ac:dyDescent="0.25">
      <c r="A364" s="27" t="s">
        <v>7567</v>
      </c>
      <c r="B364" s="28">
        <v>220</v>
      </c>
    </row>
    <row r="365" spans="1:2" x14ac:dyDescent="0.25">
      <c r="A365" s="27" t="s">
        <v>940</v>
      </c>
      <c r="B365" s="28">
        <v>257.7</v>
      </c>
    </row>
    <row r="366" spans="1:2" x14ac:dyDescent="0.25">
      <c r="A366" s="27" t="s">
        <v>916</v>
      </c>
      <c r="B366" s="28">
        <v>580.79999999999995</v>
      </c>
    </row>
    <row r="367" spans="1:2" x14ac:dyDescent="0.25">
      <c r="A367" s="27" t="s">
        <v>354</v>
      </c>
      <c r="B367" s="28">
        <v>9830.0400000000009</v>
      </c>
    </row>
    <row r="368" spans="1:2" x14ac:dyDescent="0.25">
      <c r="A368" s="27" t="s">
        <v>298</v>
      </c>
      <c r="B368" s="28">
        <v>108.16</v>
      </c>
    </row>
    <row r="369" spans="1:2" x14ac:dyDescent="0.25">
      <c r="A369" s="27" t="s">
        <v>4861</v>
      </c>
      <c r="B369" s="28">
        <v>2601.5</v>
      </c>
    </row>
    <row r="370" spans="1:2" x14ac:dyDescent="0.25">
      <c r="A370" s="27" t="s">
        <v>3931</v>
      </c>
      <c r="B370" s="28">
        <v>4852.1000000000004</v>
      </c>
    </row>
    <row r="371" spans="1:2" x14ac:dyDescent="0.25">
      <c r="A371" s="27" t="s">
        <v>299</v>
      </c>
      <c r="B371" s="28">
        <v>275</v>
      </c>
    </row>
    <row r="372" spans="1:2" x14ac:dyDescent="0.25">
      <c r="A372" s="27" t="s">
        <v>357</v>
      </c>
      <c r="B372" s="28">
        <v>6687.15</v>
      </c>
    </row>
    <row r="373" spans="1:2" x14ac:dyDescent="0.25">
      <c r="A373" s="27" t="s">
        <v>686</v>
      </c>
      <c r="B373" s="28">
        <v>3840</v>
      </c>
    </row>
    <row r="374" spans="1:2" x14ac:dyDescent="0.25">
      <c r="A374" s="27" t="s">
        <v>300</v>
      </c>
      <c r="B374" s="28">
        <v>3591.0699999999997</v>
      </c>
    </row>
    <row r="375" spans="1:2" x14ac:dyDescent="0.25">
      <c r="A375" s="27" t="s">
        <v>3073</v>
      </c>
      <c r="B375" s="28">
        <v>241.02</v>
      </c>
    </row>
    <row r="376" spans="1:2" x14ac:dyDescent="0.25">
      <c r="A376" s="27" t="s">
        <v>303</v>
      </c>
      <c r="B376" s="28">
        <v>1569.03</v>
      </c>
    </row>
    <row r="377" spans="1:2" x14ac:dyDescent="0.25">
      <c r="A377" s="27" t="s">
        <v>729</v>
      </c>
      <c r="B377" s="28">
        <v>1054.5</v>
      </c>
    </row>
    <row r="378" spans="1:2" x14ac:dyDescent="0.25">
      <c r="A378" s="27" t="s">
        <v>3176</v>
      </c>
      <c r="B378" s="28">
        <v>14556.3</v>
      </c>
    </row>
    <row r="379" spans="1:2" x14ac:dyDescent="0.25">
      <c r="A379" s="27" t="s">
        <v>8738</v>
      </c>
      <c r="B379" s="28">
        <v>12705</v>
      </c>
    </row>
    <row r="380" spans="1:2" x14ac:dyDescent="0.25">
      <c r="A380" s="27" t="s">
        <v>3350</v>
      </c>
      <c r="B380" s="28">
        <v>0</v>
      </c>
    </row>
    <row r="381" spans="1:2" x14ac:dyDescent="0.25">
      <c r="A381" s="27" t="s">
        <v>3346</v>
      </c>
      <c r="B381" s="28">
        <v>5462.4</v>
      </c>
    </row>
    <row r="382" spans="1:2" x14ac:dyDescent="0.25">
      <c r="A382" s="27" t="s">
        <v>4482</v>
      </c>
      <c r="B382" s="28">
        <v>24066.9</v>
      </c>
    </row>
    <row r="383" spans="1:2" x14ac:dyDescent="0.25">
      <c r="A383" s="27" t="s">
        <v>774</v>
      </c>
      <c r="B383" s="28">
        <v>1332.98</v>
      </c>
    </row>
    <row r="384" spans="1:2" x14ac:dyDescent="0.25">
      <c r="A384" s="27" t="s">
        <v>3295</v>
      </c>
      <c r="B384" s="28">
        <v>1606.58</v>
      </c>
    </row>
    <row r="385" spans="1:2" x14ac:dyDescent="0.25">
      <c r="A385" s="27" t="s">
        <v>4646</v>
      </c>
      <c r="B385" s="28">
        <v>6659.51</v>
      </c>
    </row>
    <row r="386" spans="1:2" x14ac:dyDescent="0.25">
      <c r="A386" s="27" t="s">
        <v>6203</v>
      </c>
      <c r="B386" s="28">
        <v>396</v>
      </c>
    </row>
    <row r="387" spans="1:2" x14ac:dyDescent="0.25">
      <c r="A387" s="27" t="s">
        <v>5699</v>
      </c>
      <c r="B387" s="28">
        <v>1875.5</v>
      </c>
    </row>
    <row r="388" spans="1:2" x14ac:dyDescent="0.25">
      <c r="A388" s="27" t="s">
        <v>5953</v>
      </c>
      <c r="B388" s="28">
        <v>78.41</v>
      </c>
    </row>
    <row r="389" spans="1:2" x14ac:dyDescent="0.25">
      <c r="A389" s="27" t="s">
        <v>6005</v>
      </c>
      <c r="B389" s="28">
        <v>760</v>
      </c>
    </row>
    <row r="390" spans="1:2" x14ac:dyDescent="0.25">
      <c r="A390" s="27" t="s">
        <v>5836</v>
      </c>
      <c r="B390" s="28">
        <v>3000</v>
      </c>
    </row>
    <row r="391" spans="1:2" x14ac:dyDescent="0.25">
      <c r="A391" s="27" t="s">
        <v>328</v>
      </c>
      <c r="B391" s="28">
        <v>2420</v>
      </c>
    </row>
    <row r="392" spans="1:2" x14ac:dyDescent="0.25">
      <c r="A392" s="27" t="s">
        <v>329</v>
      </c>
      <c r="B392" s="28">
        <v>30667.45</v>
      </c>
    </row>
    <row r="393" spans="1:2" x14ac:dyDescent="0.25">
      <c r="A393" s="27" t="s">
        <v>1009</v>
      </c>
      <c r="B393" s="28">
        <v>300</v>
      </c>
    </row>
    <row r="394" spans="1:2" x14ac:dyDescent="0.25">
      <c r="A394" s="27" t="s">
        <v>330</v>
      </c>
      <c r="B394" s="28">
        <v>7339.8</v>
      </c>
    </row>
    <row r="395" spans="1:2" x14ac:dyDescent="0.25">
      <c r="A395" s="27" t="s">
        <v>822</v>
      </c>
      <c r="B395" s="28">
        <v>930.56999999999994</v>
      </c>
    </row>
    <row r="396" spans="1:2" x14ac:dyDescent="0.25">
      <c r="A396" s="27" t="s">
        <v>4855</v>
      </c>
      <c r="B396" s="28">
        <v>1767.81</v>
      </c>
    </row>
    <row r="397" spans="1:2" x14ac:dyDescent="0.25">
      <c r="A397" s="27" t="s">
        <v>4224</v>
      </c>
      <c r="B397" s="28">
        <v>11635.36</v>
      </c>
    </row>
    <row r="398" spans="1:2" x14ac:dyDescent="0.25">
      <c r="A398" s="27" t="s">
        <v>807</v>
      </c>
      <c r="B398" s="28">
        <v>217.8</v>
      </c>
    </row>
    <row r="399" spans="1:2" x14ac:dyDescent="0.25">
      <c r="A399" s="27" t="s">
        <v>332</v>
      </c>
      <c r="B399" s="28">
        <v>11745.93</v>
      </c>
    </row>
    <row r="400" spans="1:2" x14ac:dyDescent="0.25">
      <c r="A400" s="27" t="s">
        <v>670</v>
      </c>
      <c r="B400" s="28">
        <v>6025.8</v>
      </c>
    </row>
    <row r="401" spans="1:2" x14ac:dyDescent="0.25">
      <c r="A401" s="27" t="s">
        <v>333</v>
      </c>
      <c r="B401" s="28">
        <v>6473.91</v>
      </c>
    </row>
    <row r="402" spans="1:2" x14ac:dyDescent="0.25">
      <c r="A402" s="27" t="s">
        <v>6832</v>
      </c>
      <c r="B402" s="28">
        <v>4254.3599999999997</v>
      </c>
    </row>
    <row r="403" spans="1:2" x14ac:dyDescent="0.25">
      <c r="A403" s="27" t="s">
        <v>6063</v>
      </c>
      <c r="B403" s="28">
        <v>12385.35</v>
      </c>
    </row>
    <row r="404" spans="1:2" x14ac:dyDescent="0.25">
      <c r="A404" s="27" t="s">
        <v>1738</v>
      </c>
      <c r="B404" s="28">
        <v>883.81999999999994</v>
      </c>
    </row>
    <row r="405" spans="1:2" x14ac:dyDescent="0.25">
      <c r="A405" s="27" t="s">
        <v>1078</v>
      </c>
      <c r="B405" s="28">
        <v>8082.8</v>
      </c>
    </row>
    <row r="406" spans="1:2" x14ac:dyDescent="0.25">
      <c r="A406" s="27" t="s">
        <v>4132</v>
      </c>
      <c r="B406" s="28">
        <v>92146.98000000001</v>
      </c>
    </row>
    <row r="407" spans="1:2" x14ac:dyDescent="0.25">
      <c r="A407" s="27" t="s">
        <v>335</v>
      </c>
      <c r="B407" s="28">
        <v>9801</v>
      </c>
    </row>
    <row r="408" spans="1:2" x14ac:dyDescent="0.25">
      <c r="A408" s="27" t="s">
        <v>522</v>
      </c>
      <c r="B408" s="28">
        <v>9680</v>
      </c>
    </row>
    <row r="409" spans="1:2" x14ac:dyDescent="0.25">
      <c r="A409" s="27" t="s">
        <v>907</v>
      </c>
      <c r="B409" s="28">
        <v>27119.760000000002</v>
      </c>
    </row>
    <row r="410" spans="1:2" x14ac:dyDescent="0.25">
      <c r="A410" s="27" t="s">
        <v>336</v>
      </c>
      <c r="B410" s="28">
        <v>89</v>
      </c>
    </row>
    <row r="411" spans="1:2" x14ac:dyDescent="0.25">
      <c r="A411" s="27" t="s">
        <v>3455</v>
      </c>
      <c r="B411" s="28">
        <v>2925</v>
      </c>
    </row>
    <row r="412" spans="1:2" x14ac:dyDescent="0.25">
      <c r="A412" s="27" t="s">
        <v>1008</v>
      </c>
      <c r="B412" s="28">
        <v>12959.08</v>
      </c>
    </row>
    <row r="413" spans="1:2" x14ac:dyDescent="0.25">
      <c r="A413" s="27" t="s">
        <v>1086</v>
      </c>
      <c r="B413" s="28">
        <v>112.53999999999999</v>
      </c>
    </row>
    <row r="414" spans="1:2" x14ac:dyDescent="0.25">
      <c r="A414" s="27" t="s">
        <v>588</v>
      </c>
      <c r="B414" s="28">
        <v>780</v>
      </c>
    </row>
    <row r="415" spans="1:2" x14ac:dyDescent="0.25">
      <c r="A415" s="27" t="s">
        <v>821</v>
      </c>
      <c r="B415" s="28">
        <v>561.76</v>
      </c>
    </row>
    <row r="416" spans="1:2" x14ac:dyDescent="0.25">
      <c r="A416" s="27" t="s">
        <v>808</v>
      </c>
      <c r="B416" s="28">
        <v>10862.41</v>
      </c>
    </row>
    <row r="417" spans="1:2" x14ac:dyDescent="0.25">
      <c r="A417" s="27" t="s">
        <v>4650</v>
      </c>
      <c r="B417" s="28">
        <v>1400</v>
      </c>
    </row>
    <row r="418" spans="1:2" x14ac:dyDescent="0.25">
      <c r="A418" s="27" t="s">
        <v>739</v>
      </c>
      <c r="B418" s="28">
        <v>8721.61</v>
      </c>
    </row>
    <row r="419" spans="1:2" x14ac:dyDescent="0.25">
      <c r="A419" s="27" t="s">
        <v>8391</v>
      </c>
      <c r="B419" s="28">
        <v>6252.99</v>
      </c>
    </row>
    <row r="420" spans="1:2" x14ac:dyDescent="0.25">
      <c r="A420" s="27" t="s">
        <v>894</v>
      </c>
      <c r="B420" s="28">
        <v>16577</v>
      </c>
    </row>
    <row r="421" spans="1:2" x14ac:dyDescent="0.25">
      <c r="A421" s="27" t="s">
        <v>8293</v>
      </c>
      <c r="B421" s="28">
        <v>550</v>
      </c>
    </row>
    <row r="422" spans="1:2" x14ac:dyDescent="0.25">
      <c r="A422" s="27" t="s">
        <v>340</v>
      </c>
      <c r="B422" s="28">
        <v>1210</v>
      </c>
    </row>
    <row r="423" spans="1:2" x14ac:dyDescent="0.25">
      <c r="A423" s="27" t="s">
        <v>5678</v>
      </c>
      <c r="B423" s="28">
        <v>2613.6</v>
      </c>
    </row>
    <row r="424" spans="1:2" x14ac:dyDescent="0.25">
      <c r="A424" s="27" t="s">
        <v>341</v>
      </c>
      <c r="B424" s="28">
        <v>757.9</v>
      </c>
    </row>
    <row r="425" spans="1:2" x14ac:dyDescent="0.25">
      <c r="A425" s="27" t="s">
        <v>1908</v>
      </c>
      <c r="B425" s="28">
        <v>450.12</v>
      </c>
    </row>
    <row r="426" spans="1:2" x14ac:dyDescent="0.25">
      <c r="A426" s="27" t="s">
        <v>984</v>
      </c>
      <c r="B426" s="28">
        <v>40443.770000000004</v>
      </c>
    </row>
    <row r="427" spans="1:2" x14ac:dyDescent="0.25">
      <c r="A427" s="27" t="s">
        <v>4999</v>
      </c>
      <c r="B427" s="28">
        <v>1246.3</v>
      </c>
    </row>
    <row r="428" spans="1:2" x14ac:dyDescent="0.25">
      <c r="A428" s="27" t="s">
        <v>3055</v>
      </c>
      <c r="B428" s="28">
        <v>19910.55</v>
      </c>
    </row>
    <row r="429" spans="1:2" x14ac:dyDescent="0.25">
      <c r="A429" s="27" t="s">
        <v>784</v>
      </c>
      <c r="B429" s="28">
        <v>798.6</v>
      </c>
    </row>
    <row r="430" spans="1:2" x14ac:dyDescent="0.25">
      <c r="A430" s="27" t="s">
        <v>2982</v>
      </c>
      <c r="B430" s="28">
        <v>1735.36</v>
      </c>
    </row>
    <row r="431" spans="1:2" x14ac:dyDescent="0.25">
      <c r="A431" s="27" t="s">
        <v>345</v>
      </c>
      <c r="B431" s="28">
        <v>3746.16</v>
      </c>
    </row>
    <row r="432" spans="1:2" x14ac:dyDescent="0.25">
      <c r="A432" s="27" t="s">
        <v>964</v>
      </c>
      <c r="B432" s="28">
        <v>417.57</v>
      </c>
    </row>
    <row r="433" spans="1:2" x14ac:dyDescent="0.25">
      <c r="A433" s="27" t="s">
        <v>349</v>
      </c>
      <c r="B433" s="28">
        <v>3900</v>
      </c>
    </row>
    <row r="434" spans="1:2" x14ac:dyDescent="0.25">
      <c r="A434" s="27" t="s">
        <v>350</v>
      </c>
      <c r="B434" s="28">
        <v>5002</v>
      </c>
    </row>
    <row r="435" spans="1:2" x14ac:dyDescent="0.25">
      <c r="A435" s="27" t="s">
        <v>3373</v>
      </c>
      <c r="B435" s="28">
        <v>6449.3</v>
      </c>
    </row>
    <row r="436" spans="1:2" x14ac:dyDescent="0.25">
      <c r="A436" s="27" t="s">
        <v>6307</v>
      </c>
      <c r="B436" s="28">
        <v>7134.16</v>
      </c>
    </row>
    <row r="437" spans="1:2" x14ac:dyDescent="0.25">
      <c r="A437" s="27" t="s">
        <v>4640</v>
      </c>
      <c r="B437" s="28">
        <v>1500</v>
      </c>
    </row>
    <row r="438" spans="1:2" x14ac:dyDescent="0.25">
      <c r="A438" s="27" t="s">
        <v>352</v>
      </c>
      <c r="B438" s="28">
        <v>3328.11</v>
      </c>
    </row>
    <row r="439" spans="1:2" x14ac:dyDescent="0.25">
      <c r="A439" s="27" t="s">
        <v>353</v>
      </c>
      <c r="B439" s="28">
        <v>34399.040000000001</v>
      </c>
    </row>
    <row r="440" spans="1:2" x14ac:dyDescent="0.25">
      <c r="A440" s="27" t="s">
        <v>4061</v>
      </c>
      <c r="B440" s="28">
        <v>48733.84</v>
      </c>
    </row>
    <row r="441" spans="1:2" x14ac:dyDescent="0.25">
      <c r="A441" s="27" t="s">
        <v>2776</v>
      </c>
      <c r="B441" s="28">
        <v>21839.18</v>
      </c>
    </row>
    <row r="442" spans="1:2" x14ac:dyDescent="0.25">
      <c r="A442" s="27" t="s">
        <v>1059</v>
      </c>
      <c r="B442" s="28">
        <v>11107.29</v>
      </c>
    </row>
    <row r="443" spans="1:2" x14ac:dyDescent="0.25">
      <c r="A443" s="27" t="s">
        <v>710</v>
      </c>
      <c r="B443" s="28">
        <v>12510</v>
      </c>
    </row>
    <row r="444" spans="1:2" x14ac:dyDescent="0.25">
      <c r="A444" s="27" t="s">
        <v>8164</v>
      </c>
      <c r="B444" s="28">
        <v>465.85</v>
      </c>
    </row>
    <row r="445" spans="1:2" x14ac:dyDescent="0.25">
      <c r="A445" s="27" t="s">
        <v>911</v>
      </c>
      <c r="B445" s="28">
        <v>952.51</v>
      </c>
    </row>
    <row r="446" spans="1:2" x14ac:dyDescent="0.25">
      <c r="A446" s="27" t="s">
        <v>580</v>
      </c>
      <c r="B446" s="28">
        <v>1179.75</v>
      </c>
    </row>
    <row r="447" spans="1:2" x14ac:dyDescent="0.25">
      <c r="A447" s="27" t="s">
        <v>8634</v>
      </c>
      <c r="B447" s="28">
        <v>5875.16</v>
      </c>
    </row>
    <row r="448" spans="1:2" x14ac:dyDescent="0.25">
      <c r="A448" s="27" t="s">
        <v>7694</v>
      </c>
      <c r="B448" s="28">
        <v>47675.8</v>
      </c>
    </row>
    <row r="449" spans="1:2" x14ac:dyDescent="0.25">
      <c r="A449" s="27" t="s">
        <v>5072</v>
      </c>
      <c r="B449" s="28">
        <v>9824.8599999999988</v>
      </c>
    </row>
    <row r="450" spans="1:2" x14ac:dyDescent="0.25">
      <c r="A450" s="27" t="s">
        <v>358</v>
      </c>
      <c r="B450" s="28">
        <v>9764.7000000000007</v>
      </c>
    </row>
    <row r="451" spans="1:2" x14ac:dyDescent="0.25">
      <c r="A451" s="27" t="s">
        <v>3140</v>
      </c>
      <c r="B451" s="28">
        <v>157.55000000000001</v>
      </c>
    </row>
    <row r="452" spans="1:2" x14ac:dyDescent="0.25">
      <c r="A452" s="27" t="s">
        <v>5712</v>
      </c>
      <c r="B452" s="28">
        <v>1565.01</v>
      </c>
    </row>
    <row r="453" spans="1:2" x14ac:dyDescent="0.25">
      <c r="A453" s="27" t="s">
        <v>2420</v>
      </c>
      <c r="B453" s="28">
        <v>3109.37</v>
      </c>
    </row>
    <row r="454" spans="1:2" x14ac:dyDescent="0.25">
      <c r="A454" s="27" t="s">
        <v>986</v>
      </c>
      <c r="B454" s="28">
        <v>792.72</v>
      </c>
    </row>
    <row r="455" spans="1:2" x14ac:dyDescent="0.25">
      <c r="A455" s="27" t="s">
        <v>360</v>
      </c>
      <c r="B455" s="28">
        <v>1600</v>
      </c>
    </row>
    <row r="456" spans="1:2" x14ac:dyDescent="0.25">
      <c r="A456" s="27" t="s">
        <v>4087</v>
      </c>
      <c r="B456" s="28">
        <v>4235</v>
      </c>
    </row>
    <row r="457" spans="1:2" x14ac:dyDescent="0.25">
      <c r="A457" s="27" t="s">
        <v>361</v>
      </c>
      <c r="B457" s="28">
        <v>6138.08</v>
      </c>
    </row>
    <row r="458" spans="1:2" x14ac:dyDescent="0.25">
      <c r="A458" s="27" t="s">
        <v>4644</v>
      </c>
      <c r="B458" s="28">
        <v>480</v>
      </c>
    </row>
    <row r="459" spans="1:2" x14ac:dyDescent="0.25">
      <c r="A459" s="27" t="s">
        <v>1001</v>
      </c>
      <c r="B459" s="28">
        <v>2096.5</v>
      </c>
    </row>
    <row r="460" spans="1:2" x14ac:dyDescent="0.25">
      <c r="A460" s="27" t="s">
        <v>825</v>
      </c>
      <c r="B460" s="28">
        <v>6550</v>
      </c>
    </row>
    <row r="461" spans="1:2" x14ac:dyDescent="0.25">
      <c r="A461" s="27" t="s">
        <v>363</v>
      </c>
      <c r="B461" s="28">
        <v>1680</v>
      </c>
    </row>
    <row r="462" spans="1:2" x14ac:dyDescent="0.25">
      <c r="A462" s="27" t="s">
        <v>8111</v>
      </c>
      <c r="B462" s="28">
        <v>340.62</v>
      </c>
    </row>
    <row r="463" spans="1:2" x14ac:dyDescent="0.25">
      <c r="A463" s="27" t="s">
        <v>890</v>
      </c>
      <c r="B463" s="28">
        <v>5602.3</v>
      </c>
    </row>
    <row r="464" spans="1:2" x14ac:dyDescent="0.25">
      <c r="A464" s="27" t="s">
        <v>704</v>
      </c>
      <c r="B464" s="28">
        <v>1524.5999999999997</v>
      </c>
    </row>
    <row r="465" spans="1:2" x14ac:dyDescent="0.25">
      <c r="A465" s="27" t="s">
        <v>636</v>
      </c>
      <c r="B465" s="28">
        <v>1379.4</v>
      </c>
    </row>
    <row r="466" spans="1:2" x14ac:dyDescent="0.25">
      <c r="A466" s="27" t="s">
        <v>823</v>
      </c>
      <c r="B466" s="28">
        <v>1282.6000000000001</v>
      </c>
    </row>
    <row r="467" spans="1:2" x14ac:dyDescent="0.25">
      <c r="A467" s="27" t="s">
        <v>1112</v>
      </c>
      <c r="B467" s="28">
        <v>3960.33</v>
      </c>
    </row>
    <row r="468" spans="1:2" x14ac:dyDescent="0.25">
      <c r="A468" s="27" t="s">
        <v>368</v>
      </c>
      <c r="B468" s="28">
        <v>3824.53</v>
      </c>
    </row>
    <row r="469" spans="1:2" x14ac:dyDescent="0.25">
      <c r="A469" s="27" t="s">
        <v>3734</v>
      </c>
      <c r="B469" s="28">
        <v>21471.45</v>
      </c>
    </row>
    <row r="470" spans="1:2" x14ac:dyDescent="0.25">
      <c r="A470" s="27" t="s">
        <v>956</v>
      </c>
      <c r="B470" s="28">
        <v>18386.79</v>
      </c>
    </row>
    <row r="471" spans="1:2" x14ac:dyDescent="0.25">
      <c r="A471" s="27" t="s">
        <v>5379</v>
      </c>
      <c r="B471" s="28">
        <v>634.04</v>
      </c>
    </row>
    <row r="472" spans="1:2" x14ac:dyDescent="0.25">
      <c r="A472" s="27" t="s">
        <v>4094</v>
      </c>
      <c r="B472" s="28">
        <v>3630</v>
      </c>
    </row>
    <row r="473" spans="1:2" x14ac:dyDescent="0.25">
      <c r="A473" s="27" t="s">
        <v>8246</v>
      </c>
      <c r="B473" s="28">
        <v>1450.19</v>
      </c>
    </row>
    <row r="474" spans="1:2" x14ac:dyDescent="0.25">
      <c r="A474" s="27" t="s">
        <v>8595</v>
      </c>
      <c r="B474" s="28">
        <v>1306.8</v>
      </c>
    </row>
    <row r="475" spans="1:2" x14ac:dyDescent="0.25">
      <c r="A475" s="27" t="s">
        <v>369</v>
      </c>
      <c r="B475" s="28">
        <v>5227.2000000000007</v>
      </c>
    </row>
    <row r="476" spans="1:2" x14ac:dyDescent="0.25">
      <c r="A476" s="27" t="s">
        <v>7614</v>
      </c>
      <c r="B476" s="28">
        <v>772.71</v>
      </c>
    </row>
    <row r="477" spans="1:2" x14ac:dyDescent="0.25">
      <c r="A477" s="27" t="s">
        <v>861</v>
      </c>
      <c r="B477" s="28">
        <v>1577.93</v>
      </c>
    </row>
    <row r="478" spans="1:2" x14ac:dyDescent="0.25">
      <c r="A478" s="27" t="s">
        <v>6665</v>
      </c>
      <c r="B478" s="28">
        <v>556.6</v>
      </c>
    </row>
    <row r="479" spans="1:2" x14ac:dyDescent="0.25">
      <c r="A479" s="27" t="s">
        <v>3669</v>
      </c>
      <c r="B479" s="28">
        <v>69</v>
      </c>
    </row>
    <row r="480" spans="1:2" x14ac:dyDescent="0.25">
      <c r="A480" s="27" t="s">
        <v>820</v>
      </c>
      <c r="B480" s="28">
        <v>376.40000000000003</v>
      </c>
    </row>
    <row r="481" spans="1:2" x14ac:dyDescent="0.25">
      <c r="A481" s="27" t="s">
        <v>370</v>
      </c>
      <c r="B481" s="28">
        <v>13141.569999999998</v>
      </c>
    </row>
    <row r="482" spans="1:2" x14ac:dyDescent="0.25">
      <c r="A482" s="27" t="s">
        <v>6728</v>
      </c>
      <c r="B482" s="28">
        <v>2165.9</v>
      </c>
    </row>
    <row r="483" spans="1:2" x14ac:dyDescent="0.25">
      <c r="A483" s="27" t="s">
        <v>373</v>
      </c>
      <c r="B483" s="28">
        <v>3872</v>
      </c>
    </row>
    <row r="484" spans="1:2" x14ac:dyDescent="0.25">
      <c r="A484" s="27" t="s">
        <v>4477</v>
      </c>
      <c r="B484" s="28">
        <v>10130.119999999999</v>
      </c>
    </row>
    <row r="485" spans="1:2" x14ac:dyDescent="0.25">
      <c r="A485" s="27" t="s">
        <v>5655</v>
      </c>
      <c r="B485" s="28">
        <v>3811.5</v>
      </c>
    </row>
    <row r="486" spans="1:2" x14ac:dyDescent="0.25">
      <c r="A486" s="27" t="s">
        <v>877</v>
      </c>
      <c r="B486" s="28">
        <v>14.52</v>
      </c>
    </row>
    <row r="487" spans="1:2" x14ac:dyDescent="0.25">
      <c r="A487" s="27" t="s">
        <v>7421</v>
      </c>
      <c r="B487" s="28">
        <v>432.4</v>
      </c>
    </row>
    <row r="488" spans="1:2" x14ac:dyDescent="0.25">
      <c r="A488" s="27" t="s">
        <v>7083</v>
      </c>
      <c r="B488" s="28">
        <v>36.299999999999997</v>
      </c>
    </row>
    <row r="489" spans="1:2" x14ac:dyDescent="0.25">
      <c r="A489" s="27" t="s">
        <v>374</v>
      </c>
      <c r="B489" s="28">
        <v>5717.26</v>
      </c>
    </row>
    <row r="490" spans="1:2" x14ac:dyDescent="0.25">
      <c r="A490" s="27" t="s">
        <v>6261</v>
      </c>
      <c r="B490" s="28">
        <v>3719.54</v>
      </c>
    </row>
    <row r="491" spans="1:2" x14ac:dyDescent="0.25">
      <c r="A491" s="27" t="s">
        <v>1948</v>
      </c>
      <c r="B491" s="28">
        <v>1057.54</v>
      </c>
    </row>
    <row r="492" spans="1:2" x14ac:dyDescent="0.25">
      <c r="A492" s="27" t="s">
        <v>5407</v>
      </c>
      <c r="B492" s="28">
        <v>14080</v>
      </c>
    </row>
    <row r="493" spans="1:2" x14ac:dyDescent="0.25">
      <c r="A493" s="27" t="s">
        <v>4387</v>
      </c>
      <c r="B493" s="28">
        <v>332</v>
      </c>
    </row>
    <row r="494" spans="1:2" x14ac:dyDescent="0.25">
      <c r="A494" s="27" t="s">
        <v>3598</v>
      </c>
      <c r="B494" s="28">
        <v>17303</v>
      </c>
    </row>
    <row r="495" spans="1:2" x14ac:dyDescent="0.25">
      <c r="A495" s="27" t="s">
        <v>6245</v>
      </c>
      <c r="B495" s="28">
        <v>7260</v>
      </c>
    </row>
    <row r="496" spans="1:2" x14ac:dyDescent="0.25">
      <c r="A496" s="27" t="s">
        <v>376</v>
      </c>
      <c r="B496" s="28">
        <v>1815</v>
      </c>
    </row>
    <row r="497" spans="1:2" x14ac:dyDescent="0.25">
      <c r="A497" s="27" t="s">
        <v>4662</v>
      </c>
      <c r="B497" s="28">
        <v>1244.02</v>
      </c>
    </row>
    <row r="498" spans="1:2" x14ac:dyDescent="0.25">
      <c r="A498" s="27" t="s">
        <v>2254</v>
      </c>
      <c r="B498" s="28">
        <v>18681.189999999999</v>
      </c>
    </row>
    <row r="499" spans="1:2" x14ac:dyDescent="0.25">
      <c r="A499" s="27" t="s">
        <v>3386</v>
      </c>
      <c r="B499" s="28">
        <v>1210</v>
      </c>
    </row>
    <row r="500" spans="1:2" x14ac:dyDescent="0.25">
      <c r="A500" s="27" t="s">
        <v>3089</v>
      </c>
      <c r="B500" s="28">
        <v>3234</v>
      </c>
    </row>
    <row r="501" spans="1:2" x14ac:dyDescent="0.25">
      <c r="A501" s="27" t="s">
        <v>377</v>
      </c>
      <c r="B501" s="28">
        <v>1815</v>
      </c>
    </row>
    <row r="502" spans="1:2" x14ac:dyDescent="0.25">
      <c r="A502" s="27" t="s">
        <v>8554</v>
      </c>
      <c r="B502" s="28">
        <v>3388</v>
      </c>
    </row>
    <row r="503" spans="1:2" x14ac:dyDescent="0.25">
      <c r="A503" s="27" t="s">
        <v>4628</v>
      </c>
      <c r="B503" s="28">
        <v>1595</v>
      </c>
    </row>
    <row r="504" spans="1:2" x14ac:dyDescent="0.25">
      <c r="A504" s="27" t="s">
        <v>5702</v>
      </c>
      <c r="B504" s="28">
        <v>1609.3</v>
      </c>
    </row>
    <row r="505" spans="1:2" x14ac:dyDescent="0.25">
      <c r="A505" s="27" t="s">
        <v>2378</v>
      </c>
      <c r="B505" s="28">
        <v>788.07</v>
      </c>
    </row>
    <row r="506" spans="1:2" x14ac:dyDescent="0.25">
      <c r="A506" s="27" t="s">
        <v>714</v>
      </c>
      <c r="B506" s="28">
        <v>8933.02</v>
      </c>
    </row>
    <row r="507" spans="1:2" x14ac:dyDescent="0.25">
      <c r="A507" s="27" t="s">
        <v>1053</v>
      </c>
      <c r="B507" s="28">
        <v>1119.25</v>
      </c>
    </row>
    <row r="508" spans="1:2" x14ac:dyDescent="0.25">
      <c r="A508" s="27" t="s">
        <v>378</v>
      </c>
      <c r="B508" s="28">
        <v>3114.37</v>
      </c>
    </row>
    <row r="509" spans="1:2" x14ac:dyDescent="0.25">
      <c r="A509" s="27" t="s">
        <v>967</v>
      </c>
      <c r="B509" s="28">
        <v>240.79</v>
      </c>
    </row>
    <row r="510" spans="1:2" x14ac:dyDescent="0.25">
      <c r="A510" s="27" t="s">
        <v>8016</v>
      </c>
      <c r="B510" s="28">
        <v>407.77</v>
      </c>
    </row>
    <row r="511" spans="1:2" x14ac:dyDescent="0.25">
      <c r="A511" s="27" t="s">
        <v>1006</v>
      </c>
      <c r="B511" s="28">
        <v>1115.8899999999999</v>
      </c>
    </row>
    <row r="512" spans="1:2" x14ac:dyDescent="0.25">
      <c r="A512" s="27" t="s">
        <v>7386</v>
      </c>
      <c r="B512" s="28">
        <v>8349</v>
      </c>
    </row>
    <row r="513" spans="1:2" x14ac:dyDescent="0.25">
      <c r="A513" s="27" t="s">
        <v>7412</v>
      </c>
      <c r="B513" s="28">
        <v>877.25</v>
      </c>
    </row>
    <row r="514" spans="1:2" x14ac:dyDescent="0.25">
      <c r="A514" s="27" t="s">
        <v>8290</v>
      </c>
      <c r="B514" s="28">
        <v>177.08</v>
      </c>
    </row>
    <row r="515" spans="1:2" x14ac:dyDescent="0.25">
      <c r="A515" s="27" t="s">
        <v>6153</v>
      </c>
      <c r="B515" s="28">
        <v>6836.5</v>
      </c>
    </row>
    <row r="516" spans="1:2" x14ac:dyDescent="0.25">
      <c r="A516" s="27" t="s">
        <v>4655</v>
      </c>
      <c r="B516" s="28">
        <v>990</v>
      </c>
    </row>
    <row r="517" spans="1:2" x14ac:dyDescent="0.25">
      <c r="A517" s="27" t="s">
        <v>8388</v>
      </c>
      <c r="B517" s="28">
        <v>1600</v>
      </c>
    </row>
    <row r="518" spans="1:2" x14ac:dyDescent="0.25">
      <c r="A518" s="27" t="s">
        <v>7574</v>
      </c>
      <c r="B518" s="28">
        <v>495</v>
      </c>
    </row>
    <row r="519" spans="1:2" x14ac:dyDescent="0.25">
      <c r="A519" s="27" t="s">
        <v>379</v>
      </c>
      <c r="B519" s="28">
        <v>6655</v>
      </c>
    </row>
    <row r="520" spans="1:2" x14ac:dyDescent="0.25">
      <c r="A520" s="27" t="s">
        <v>1087</v>
      </c>
      <c r="B520" s="28">
        <v>555</v>
      </c>
    </row>
    <row r="521" spans="1:2" x14ac:dyDescent="0.25">
      <c r="A521" s="27" t="s">
        <v>853</v>
      </c>
      <c r="B521" s="28">
        <v>491.5</v>
      </c>
    </row>
    <row r="522" spans="1:2" x14ac:dyDescent="0.25">
      <c r="A522" s="27" t="s">
        <v>5684</v>
      </c>
      <c r="B522" s="28">
        <v>3962.45</v>
      </c>
    </row>
    <row r="523" spans="1:2" x14ac:dyDescent="0.25">
      <c r="A523" s="27" t="s">
        <v>8198</v>
      </c>
      <c r="B523" s="28">
        <v>726</v>
      </c>
    </row>
    <row r="524" spans="1:2" x14ac:dyDescent="0.25">
      <c r="A524" s="27" t="s">
        <v>2045</v>
      </c>
      <c r="B524" s="28">
        <v>607.48</v>
      </c>
    </row>
    <row r="525" spans="1:2" x14ac:dyDescent="0.25">
      <c r="A525" s="27" t="s">
        <v>4882</v>
      </c>
      <c r="B525" s="28">
        <v>592.9</v>
      </c>
    </row>
    <row r="526" spans="1:2" x14ac:dyDescent="0.25">
      <c r="A526" s="27" t="s">
        <v>8514</v>
      </c>
      <c r="B526" s="28">
        <v>2420</v>
      </c>
    </row>
    <row r="527" spans="1:2" x14ac:dyDescent="0.25">
      <c r="A527" s="27" t="s">
        <v>6449</v>
      </c>
      <c r="B527" s="28">
        <v>3374</v>
      </c>
    </row>
    <row r="528" spans="1:2" x14ac:dyDescent="0.25">
      <c r="A528" s="27" t="s">
        <v>6562</v>
      </c>
      <c r="B528" s="28">
        <v>7014.85</v>
      </c>
    </row>
    <row r="529" spans="1:2" x14ac:dyDescent="0.25">
      <c r="A529" s="27" t="s">
        <v>6755</v>
      </c>
      <c r="B529" s="28">
        <v>1089</v>
      </c>
    </row>
    <row r="530" spans="1:2" x14ac:dyDescent="0.25">
      <c r="A530" s="27" t="s">
        <v>671</v>
      </c>
      <c r="B530" s="28">
        <v>1863.4</v>
      </c>
    </row>
    <row r="531" spans="1:2" x14ac:dyDescent="0.25">
      <c r="A531" s="27" t="s">
        <v>3289</v>
      </c>
      <c r="B531" s="28">
        <v>17666</v>
      </c>
    </row>
    <row r="532" spans="1:2" x14ac:dyDescent="0.25">
      <c r="A532" s="27" t="s">
        <v>4850</v>
      </c>
      <c r="B532" s="28">
        <v>1318.9</v>
      </c>
    </row>
    <row r="533" spans="1:2" x14ac:dyDescent="0.25">
      <c r="A533" s="27" t="s">
        <v>7468</v>
      </c>
      <c r="B533" s="28">
        <v>186.83</v>
      </c>
    </row>
    <row r="534" spans="1:2" x14ac:dyDescent="0.25">
      <c r="A534" s="27" t="s">
        <v>4604</v>
      </c>
      <c r="B534" s="28">
        <v>500</v>
      </c>
    </row>
    <row r="535" spans="1:2" x14ac:dyDescent="0.25">
      <c r="A535" s="27" t="s">
        <v>5571</v>
      </c>
      <c r="B535" s="28">
        <v>18089.5</v>
      </c>
    </row>
    <row r="536" spans="1:2" x14ac:dyDescent="0.25">
      <c r="A536" s="27" t="s">
        <v>1937</v>
      </c>
      <c r="B536" s="28">
        <v>990</v>
      </c>
    </row>
    <row r="537" spans="1:2" x14ac:dyDescent="0.25">
      <c r="A537" s="27" t="s">
        <v>8073</v>
      </c>
      <c r="B537" s="28">
        <v>2090</v>
      </c>
    </row>
    <row r="538" spans="1:2" x14ac:dyDescent="0.25">
      <c r="A538" s="27" t="s">
        <v>500</v>
      </c>
      <c r="B538" s="28">
        <v>1176.1199999999999</v>
      </c>
    </row>
    <row r="539" spans="1:2" x14ac:dyDescent="0.25">
      <c r="A539" s="27" t="s">
        <v>6251</v>
      </c>
      <c r="B539" s="28">
        <v>2000</v>
      </c>
    </row>
    <row r="540" spans="1:2" x14ac:dyDescent="0.25">
      <c r="A540" s="27" t="s">
        <v>383</v>
      </c>
      <c r="B540" s="28">
        <v>2000</v>
      </c>
    </row>
    <row r="541" spans="1:2" x14ac:dyDescent="0.25">
      <c r="A541" s="27" t="s">
        <v>6334</v>
      </c>
      <c r="B541" s="28">
        <v>16909.75</v>
      </c>
    </row>
    <row r="542" spans="1:2" x14ac:dyDescent="0.25">
      <c r="A542" s="27" t="s">
        <v>495</v>
      </c>
      <c r="B542" s="28">
        <v>4070.7000000000003</v>
      </c>
    </row>
    <row r="543" spans="1:2" x14ac:dyDescent="0.25">
      <c r="A543" s="27" t="s">
        <v>384</v>
      </c>
      <c r="B543" s="28">
        <v>15252.05</v>
      </c>
    </row>
    <row r="544" spans="1:2" x14ac:dyDescent="0.25">
      <c r="A544" s="27" t="s">
        <v>4818</v>
      </c>
      <c r="B544" s="28">
        <v>1875.5</v>
      </c>
    </row>
    <row r="545" spans="1:2" x14ac:dyDescent="0.25">
      <c r="A545" s="27" t="s">
        <v>3174</v>
      </c>
      <c r="B545" s="28">
        <v>5679.93</v>
      </c>
    </row>
    <row r="546" spans="1:2" x14ac:dyDescent="0.25">
      <c r="A546" s="27" t="s">
        <v>645</v>
      </c>
      <c r="B546" s="28">
        <v>5281.65</v>
      </c>
    </row>
    <row r="547" spans="1:2" x14ac:dyDescent="0.25">
      <c r="A547" s="27" t="s">
        <v>4263</v>
      </c>
      <c r="B547" s="28">
        <v>3565</v>
      </c>
    </row>
    <row r="548" spans="1:2" x14ac:dyDescent="0.25">
      <c r="A548" s="27" t="s">
        <v>8323</v>
      </c>
      <c r="B548" s="28">
        <v>1220.01</v>
      </c>
    </row>
    <row r="549" spans="1:2" x14ac:dyDescent="0.25">
      <c r="A549" s="27" t="s">
        <v>386</v>
      </c>
      <c r="B549" s="28">
        <v>159.72</v>
      </c>
    </row>
    <row r="550" spans="1:2" x14ac:dyDescent="0.25">
      <c r="A550" s="27" t="s">
        <v>387</v>
      </c>
      <c r="B550" s="28">
        <v>15775.669999999998</v>
      </c>
    </row>
    <row r="551" spans="1:2" x14ac:dyDescent="0.25">
      <c r="A551" s="27" t="s">
        <v>717</v>
      </c>
      <c r="B551" s="28">
        <v>7667.2900000000009</v>
      </c>
    </row>
    <row r="552" spans="1:2" x14ac:dyDescent="0.25">
      <c r="A552" s="27" t="s">
        <v>6124</v>
      </c>
      <c r="B552" s="28">
        <v>3025</v>
      </c>
    </row>
    <row r="553" spans="1:2" x14ac:dyDescent="0.25">
      <c r="A553" s="27" t="s">
        <v>388</v>
      </c>
      <c r="B553" s="28">
        <v>4242</v>
      </c>
    </row>
    <row r="554" spans="1:2" x14ac:dyDescent="0.25">
      <c r="A554" s="27" t="s">
        <v>5706</v>
      </c>
      <c r="B554" s="28">
        <v>1571.19</v>
      </c>
    </row>
    <row r="555" spans="1:2" x14ac:dyDescent="0.25">
      <c r="A555" s="27" t="s">
        <v>4812</v>
      </c>
      <c r="B555" s="28">
        <v>1645.6</v>
      </c>
    </row>
    <row r="556" spans="1:2" x14ac:dyDescent="0.25">
      <c r="A556" s="27" t="s">
        <v>873</v>
      </c>
      <c r="B556" s="28">
        <v>4708.42</v>
      </c>
    </row>
    <row r="557" spans="1:2" x14ac:dyDescent="0.25">
      <c r="A557" s="27" t="s">
        <v>555</v>
      </c>
      <c r="B557" s="28">
        <v>135.35</v>
      </c>
    </row>
    <row r="558" spans="1:2" x14ac:dyDescent="0.25">
      <c r="A558" s="27" t="s">
        <v>615</v>
      </c>
      <c r="B558" s="28">
        <v>13552</v>
      </c>
    </row>
    <row r="559" spans="1:2" x14ac:dyDescent="0.25">
      <c r="A559" s="27" t="s">
        <v>644</v>
      </c>
      <c r="B559" s="28">
        <v>14152</v>
      </c>
    </row>
    <row r="560" spans="1:2" x14ac:dyDescent="0.25">
      <c r="A560" s="27" t="s">
        <v>6039</v>
      </c>
      <c r="B560" s="28">
        <v>726</v>
      </c>
    </row>
    <row r="561" spans="1:2" x14ac:dyDescent="0.25">
      <c r="A561" s="27" t="s">
        <v>650</v>
      </c>
      <c r="B561" s="28">
        <v>7078.5</v>
      </c>
    </row>
    <row r="562" spans="1:2" x14ac:dyDescent="0.25">
      <c r="A562" s="27" t="s">
        <v>664</v>
      </c>
      <c r="B562" s="28">
        <v>585.30999999999995</v>
      </c>
    </row>
    <row r="563" spans="1:2" x14ac:dyDescent="0.25">
      <c r="A563" s="27" t="s">
        <v>668</v>
      </c>
      <c r="B563" s="28">
        <v>16</v>
      </c>
    </row>
    <row r="564" spans="1:2" x14ac:dyDescent="0.25">
      <c r="A564" s="27" t="s">
        <v>6830</v>
      </c>
      <c r="B564" s="28">
        <v>15</v>
      </c>
    </row>
    <row r="565" spans="1:2" x14ac:dyDescent="0.25">
      <c r="A565" s="27" t="s">
        <v>3745</v>
      </c>
      <c r="B565" s="28">
        <v>304.27</v>
      </c>
    </row>
    <row r="566" spans="1:2" x14ac:dyDescent="0.25">
      <c r="A566" s="27" t="s">
        <v>4623</v>
      </c>
      <c r="B566" s="28">
        <v>2262.2399999999998</v>
      </c>
    </row>
    <row r="567" spans="1:2" x14ac:dyDescent="0.25">
      <c r="A567" s="27" t="s">
        <v>690</v>
      </c>
      <c r="B567" s="28">
        <v>9000</v>
      </c>
    </row>
    <row r="568" spans="1:2" x14ac:dyDescent="0.25">
      <c r="A568" s="27" t="s">
        <v>701</v>
      </c>
      <c r="B568" s="28">
        <v>1815</v>
      </c>
    </row>
    <row r="569" spans="1:2" x14ac:dyDescent="0.25">
      <c r="A569" s="27" t="s">
        <v>6090</v>
      </c>
      <c r="B569" s="28">
        <v>3557.4</v>
      </c>
    </row>
    <row r="570" spans="1:2" x14ac:dyDescent="0.25">
      <c r="A570" s="27" t="s">
        <v>709</v>
      </c>
      <c r="B570" s="28">
        <v>48461.479999999996</v>
      </c>
    </row>
    <row r="571" spans="1:2" x14ac:dyDescent="0.25">
      <c r="A571" s="27" t="s">
        <v>8248</v>
      </c>
      <c r="B571" s="28">
        <v>1064.98</v>
      </c>
    </row>
    <row r="572" spans="1:2" x14ac:dyDescent="0.25">
      <c r="A572" s="27" t="s">
        <v>5262</v>
      </c>
      <c r="B572" s="28">
        <v>986.15</v>
      </c>
    </row>
    <row r="573" spans="1:2" x14ac:dyDescent="0.25">
      <c r="A573" s="27" t="s">
        <v>727</v>
      </c>
      <c r="B573" s="28">
        <v>1231</v>
      </c>
    </row>
    <row r="574" spans="1:2" x14ac:dyDescent="0.25">
      <c r="A574" s="27" t="s">
        <v>733</v>
      </c>
      <c r="B574" s="28">
        <v>4651.55</v>
      </c>
    </row>
    <row r="575" spans="1:2" x14ac:dyDescent="0.25">
      <c r="A575" s="27" t="s">
        <v>735</v>
      </c>
      <c r="B575" s="28">
        <v>20965.400000000001</v>
      </c>
    </row>
    <row r="576" spans="1:2" x14ac:dyDescent="0.25">
      <c r="A576" s="27" t="s">
        <v>746</v>
      </c>
      <c r="B576" s="28">
        <v>3844.3</v>
      </c>
    </row>
    <row r="577" spans="1:2" x14ac:dyDescent="0.25">
      <c r="A577" s="27" t="s">
        <v>781</v>
      </c>
      <c r="B577" s="28">
        <v>20</v>
      </c>
    </row>
    <row r="578" spans="1:2" x14ac:dyDescent="0.25">
      <c r="A578" s="27" t="s">
        <v>791</v>
      </c>
      <c r="B578" s="28">
        <v>2117.5</v>
      </c>
    </row>
    <row r="579" spans="1:2" x14ac:dyDescent="0.25">
      <c r="A579" s="27" t="s">
        <v>3150</v>
      </c>
      <c r="B579" s="28">
        <v>406.02</v>
      </c>
    </row>
    <row r="580" spans="1:2" x14ac:dyDescent="0.25">
      <c r="A580" s="27" t="s">
        <v>8300</v>
      </c>
      <c r="B580" s="28">
        <v>1070.8499999999999</v>
      </c>
    </row>
    <row r="581" spans="1:2" x14ac:dyDescent="0.25">
      <c r="A581" s="27" t="s">
        <v>5004</v>
      </c>
      <c r="B581" s="28">
        <v>23972.059999999998</v>
      </c>
    </row>
    <row r="582" spans="1:2" x14ac:dyDescent="0.25">
      <c r="A582" s="27" t="s">
        <v>803</v>
      </c>
      <c r="B582" s="28">
        <v>17641.8</v>
      </c>
    </row>
    <row r="583" spans="1:2" x14ac:dyDescent="0.25">
      <c r="A583" s="27" t="s">
        <v>805</v>
      </c>
      <c r="B583" s="28">
        <v>1600</v>
      </c>
    </row>
    <row r="584" spans="1:2" x14ac:dyDescent="0.25">
      <c r="A584" s="27" t="s">
        <v>3626</v>
      </c>
      <c r="B584" s="28">
        <v>1000</v>
      </c>
    </row>
    <row r="585" spans="1:2" x14ac:dyDescent="0.25">
      <c r="A585" s="27" t="s">
        <v>4599</v>
      </c>
      <c r="B585" s="28">
        <v>763.65</v>
      </c>
    </row>
    <row r="586" spans="1:2" x14ac:dyDescent="0.25">
      <c r="A586" s="27" t="s">
        <v>5476</v>
      </c>
      <c r="B586" s="28">
        <v>907.5</v>
      </c>
    </row>
    <row r="587" spans="1:2" x14ac:dyDescent="0.25">
      <c r="A587" s="27" t="s">
        <v>4625</v>
      </c>
      <c r="B587" s="28">
        <v>2000</v>
      </c>
    </row>
    <row r="588" spans="1:2" x14ac:dyDescent="0.25">
      <c r="A588" s="27" t="s">
        <v>4417</v>
      </c>
      <c r="B588" s="28">
        <v>7909.38</v>
      </c>
    </row>
    <row r="589" spans="1:2" x14ac:dyDescent="0.25">
      <c r="A589" s="27" t="s">
        <v>4121</v>
      </c>
      <c r="B589" s="28">
        <v>20267.5</v>
      </c>
    </row>
    <row r="590" spans="1:2" x14ac:dyDescent="0.25">
      <c r="A590" s="27" t="s">
        <v>837</v>
      </c>
      <c r="B590" s="28">
        <v>3025</v>
      </c>
    </row>
    <row r="591" spans="1:2" x14ac:dyDescent="0.25">
      <c r="A591" s="27" t="s">
        <v>856</v>
      </c>
      <c r="B591" s="28">
        <v>2790.31</v>
      </c>
    </row>
    <row r="592" spans="1:2" x14ac:dyDescent="0.25">
      <c r="A592" s="27" t="s">
        <v>3924</v>
      </c>
      <c r="B592" s="28">
        <v>1391.5</v>
      </c>
    </row>
    <row r="593" spans="1:2" x14ac:dyDescent="0.25">
      <c r="A593" s="27" t="s">
        <v>883</v>
      </c>
      <c r="B593" s="28">
        <v>926.82999999999993</v>
      </c>
    </row>
    <row r="594" spans="1:2" x14ac:dyDescent="0.25">
      <c r="A594" s="27" t="s">
        <v>8025</v>
      </c>
      <c r="B594" s="28">
        <v>447.7</v>
      </c>
    </row>
    <row r="595" spans="1:2" x14ac:dyDescent="0.25">
      <c r="A595" s="27" t="s">
        <v>3891</v>
      </c>
      <c r="B595" s="28">
        <v>589.6</v>
      </c>
    </row>
    <row r="596" spans="1:2" x14ac:dyDescent="0.25">
      <c r="A596" s="27" t="s">
        <v>8339</v>
      </c>
      <c r="B596" s="28">
        <v>14520</v>
      </c>
    </row>
    <row r="597" spans="1:2" x14ac:dyDescent="0.25">
      <c r="A597" s="27" t="s">
        <v>893</v>
      </c>
      <c r="B597" s="28">
        <v>6168.87</v>
      </c>
    </row>
    <row r="598" spans="1:2" x14ac:dyDescent="0.25">
      <c r="A598" s="27" t="s">
        <v>895</v>
      </c>
      <c r="B598" s="28">
        <v>259.07</v>
      </c>
    </row>
    <row r="599" spans="1:2" x14ac:dyDescent="0.25">
      <c r="A599" s="27" t="s">
        <v>897</v>
      </c>
      <c r="B599" s="28">
        <v>5844.01</v>
      </c>
    </row>
    <row r="600" spans="1:2" x14ac:dyDescent="0.25">
      <c r="A600" s="27" t="s">
        <v>903</v>
      </c>
      <c r="B600" s="28">
        <v>47436.53</v>
      </c>
    </row>
    <row r="601" spans="1:2" x14ac:dyDescent="0.25">
      <c r="A601" s="27" t="s">
        <v>923</v>
      </c>
      <c r="B601" s="28">
        <v>1476.2</v>
      </c>
    </row>
    <row r="602" spans="1:2" x14ac:dyDescent="0.25">
      <c r="A602" s="27" t="s">
        <v>7981</v>
      </c>
      <c r="B602" s="28">
        <v>653.4</v>
      </c>
    </row>
    <row r="603" spans="1:2" x14ac:dyDescent="0.25">
      <c r="A603" s="27" t="s">
        <v>933</v>
      </c>
      <c r="B603" s="28">
        <v>18146.55</v>
      </c>
    </row>
    <row r="604" spans="1:2" x14ac:dyDescent="0.25">
      <c r="A604" s="27" t="s">
        <v>934</v>
      </c>
      <c r="B604" s="28">
        <v>7048.32</v>
      </c>
    </row>
    <row r="605" spans="1:2" x14ac:dyDescent="0.25">
      <c r="A605" s="27" t="s">
        <v>935</v>
      </c>
      <c r="B605" s="28">
        <v>44002.259999999995</v>
      </c>
    </row>
    <row r="606" spans="1:2" x14ac:dyDescent="0.25">
      <c r="A606" s="27" t="s">
        <v>948</v>
      </c>
      <c r="B606" s="28">
        <v>1082.27</v>
      </c>
    </row>
    <row r="607" spans="1:2" x14ac:dyDescent="0.25">
      <c r="A607" s="27" t="s">
        <v>6426</v>
      </c>
      <c r="B607" s="28">
        <v>2964.5</v>
      </c>
    </row>
    <row r="608" spans="1:2" x14ac:dyDescent="0.25">
      <c r="A608" s="27" t="s">
        <v>953</v>
      </c>
      <c r="B608" s="28">
        <v>8808.7999999999993</v>
      </c>
    </row>
    <row r="609" spans="1:2" x14ac:dyDescent="0.25">
      <c r="A609" s="27" t="s">
        <v>6467</v>
      </c>
      <c r="B609" s="28">
        <v>2268.75</v>
      </c>
    </row>
    <row r="610" spans="1:2" x14ac:dyDescent="0.25">
      <c r="A610" s="27" t="s">
        <v>6602</v>
      </c>
      <c r="B610" s="28">
        <v>50.63</v>
      </c>
    </row>
    <row r="611" spans="1:2" x14ac:dyDescent="0.25">
      <c r="A611" s="27" t="s">
        <v>4825</v>
      </c>
      <c r="B611" s="28">
        <v>3811.5</v>
      </c>
    </row>
    <row r="612" spans="1:2" x14ac:dyDescent="0.25">
      <c r="A612" s="27" t="s">
        <v>3463</v>
      </c>
      <c r="B612" s="28">
        <v>1507.47</v>
      </c>
    </row>
    <row r="613" spans="1:2" x14ac:dyDescent="0.25">
      <c r="A613" s="27" t="s">
        <v>3443</v>
      </c>
      <c r="B613" s="28">
        <v>1800</v>
      </c>
    </row>
    <row r="614" spans="1:2" x14ac:dyDescent="0.25">
      <c r="A614" s="27" t="s">
        <v>968</v>
      </c>
      <c r="B614" s="28">
        <v>1526.29</v>
      </c>
    </row>
    <row r="615" spans="1:2" x14ac:dyDescent="0.25">
      <c r="A615" s="27" t="s">
        <v>972</v>
      </c>
      <c r="B615" s="28">
        <v>4083.75</v>
      </c>
    </row>
    <row r="616" spans="1:2" x14ac:dyDescent="0.25">
      <c r="A616" s="27" t="s">
        <v>973</v>
      </c>
      <c r="B616" s="28">
        <v>1926</v>
      </c>
    </row>
    <row r="617" spans="1:2" x14ac:dyDescent="0.25">
      <c r="A617" s="27" t="s">
        <v>3687</v>
      </c>
      <c r="B617" s="28">
        <v>1113.2</v>
      </c>
    </row>
    <row r="618" spans="1:2" x14ac:dyDescent="0.25">
      <c r="A618" s="27" t="s">
        <v>3933</v>
      </c>
      <c r="B618" s="28">
        <v>2571.64</v>
      </c>
    </row>
    <row r="619" spans="1:2" x14ac:dyDescent="0.25">
      <c r="A619" s="27" t="s">
        <v>4830</v>
      </c>
      <c r="B619" s="28">
        <v>4000</v>
      </c>
    </row>
    <row r="620" spans="1:2" x14ac:dyDescent="0.25">
      <c r="A620" s="27" t="s">
        <v>3375</v>
      </c>
      <c r="B620" s="28">
        <v>3173.84</v>
      </c>
    </row>
    <row r="621" spans="1:2" x14ac:dyDescent="0.25">
      <c r="A621" s="27" t="s">
        <v>7595</v>
      </c>
      <c r="B621" s="28">
        <v>2317.7600000000002</v>
      </c>
    </row>
    <row r="622" spans="1:2" x14ac:dyDescent="0.25">
      <c r="A622" s="27" t="s">
        <v>4664</v>
      </c>
      <c r="B622" s="28">
        <v>4584.47</v>
      </c>
    </row>
    <row r="623" spans="1:2" x14ac:dyDescent="0.25">
      <c r="A623" s="27" t="s">
        <v>4657</v>
      </c>
      <c r="B623" s="28">
        <v>6048.79</v>
      </c>
    </row>
    <row r="624" spans="1:2" x14ac:dyDescent="0.25">
      <c r="A624" s="27" t="s">
        <v>8568</v>
      </c>
      <c r="B624" s="28">
        <v>3630</v>
      </c>
    </row>
    <row r="625" spans="1:2" x14ac:dyDescent="0.25">
      <c r="A625" s="27" t="s">
        <v>3740</v>
      </c>
      <c r="B625" s="28">
        <v>843.02</v>
      </c>
    </row>
    <row r="626" spans="1:2" x14ac:dyDescent="0.25">
      <c r="A626" s="27" t="s">
        <v>990</v>
      </c>
      <c r="B626" s="28">
        <v>16335</v>
      </c>
    </row>
    <row r="627" spans="1:2" x14ac:dyDescent="0.25">
      <c r="A627" s="27" t="s">
        <v>993</v>
      </c>
      <c r="B627" s="28">
        <v>20020.32</v>
      </c>
    </row>
    <row r="628" spans="1:2" x14ac:dyDescent="0.25">
      <c r="A628" s="27" t="s">
        <v>999</v>
      </c>
      <c r="B628" s="28">
        <v>8987.98</v>
      </c>
    </row>
    <row r="629" spans="1:2" x14ac:dyDescent="0.25">
      <c r="A629" s="27" t="s">
        <v>3158</v>
      </c>
      <c r="B629" s="28">
        <v>493.4</v>
      </c>
    </row>
    <row r="630" spans="1:2" x14ac:dyDescent="0.25">
      <c r="A630" s="27" t="s">
        <v>5495</v>
      </c>
      <c r="B630" s="28">
        <v>750</v>
      </c>
    </row>
    <row r="631" spans="1:2" x14ac:dyDescent="0.25">
      <c r="A631" s="27" t="s">
        <v>6164</v>
      </c>
      <c r="B631" s="28">
        <v>248.9</v>
      </c>
    </row>
    <row r="632" spans="1:2" x14ac:dyDescent="0.25">
      <c r="A632" s="27" t="s">
        <v>6394</v>
      </c>
      <c r="B632" s="28">
        <v>450</v>
      </c>
    </row>
    <row r="633" spans="1:2" x14ac:dyDescent="0.25">
      <c r="A633" s="27" t="s">
        <v>3886</v>
      </c>
      <c r="B633" s="28">
        <v>1375</v>
      </c>
    </row>
    <row r="634" spans="1:2" x14ac:dyDescent="0.25">
      <c r="A634" s="27" t="s">
        <v>1011</v>
      </c>
      <c r="B634" s="28">
        <v>487.03999999999996</v>
      </c>
    </row>
    <row r="635" spans="1:2" x14ac:dyDescent="0.25">
      <c r="A635" s="27" t="s">
        <v>8386</v>
      </c>
      <c r="B635" s="28">
        <v>13922.04</v>
      </c>
    </row>
    <row r="636" spans="1:2" x14ac:dyDescent="0.25">
      <c r="A636" s="27" t="s">
        <v>1016</v>
      </c>
      <c r="B636" s="28">
        <v>4738.74</v>
      </c>
    </row>
    <row r="637" spans="1:2" x14ac:dyDescent="0.25">
      <c r="A637" s="27" t="s">
        <v>3359</v>
      </c>
      <c r="B637" s="28">
        <v>69382.899999999994</v>
      </c>
    </row>
    <row r="638" spans="1:2" x14ac:dyDescent="0.25">
      <c r="A638" s="27" t="s">
        <v>1018</v>
      </c>
      <c r="B638" s="28">
        <v>32473.279999999999</v>
      </c>
    </row>
    <row r="639" spans="1:2" x14ac:dyDescent="0.25">
      <c r="A639" s="27" t="s">
        <v>5884</v>
      </c>
      <c r="B639" s="28">
        <v>554.18000000000006</v>
      </c>
    </row>
    <row r="640" spans="1:2" x14ac:dyDescent="0.25">
      <c r="A640" s="27" t="s">
        <v>1026</v>
      </c>
      <c r="B640" s="28">
        <v>1463.5</v>
      </c>
    </row>
    <row r="641" spans="1:2" x14ac:dyDescent="0.25">
      <c r="A641" s="27" t="s">
        <v>4243</v>
      </c>
      <c r="B641" s="28">
        <v>1491.33</v>
      </c>
    </row>
    <row r="642" spans="1:2" x14ac:dyDescent="0.25">
      <c r="A642" s="27" t="s">
        <v>6362</v>
      </c>
      <c r="B642" s="28">
        <v>110.35</v>
      </c>
    </row>
    <row r="643" spans="1:2" x14ac:dyDescent="0.25">
      <c r="A643" s="27" t="s">
        <v>3182</v>
      </c>
      <c r="B643" s="28">
        <v>14520</v>
      </c>
    </row>
    <row r="644" spans="1:2" x14ac:dyDescent="0.25">
      <c r="A644" s="27" t="s">
        <v>3066</v>
      </c>
      <c r="B644" s="28">
        <v>15000</v>
      </c>
    </row>
    <row r="645" spans="1:2" x14ac:dyDescent="0.25">
      <c r="A645" s="27" t="s">
        <v>3634</v>
      </c>
      <c r="B645" s="28">
        <v>304.92</v>
      </c>
    </row>
    <row r="646" spans="1:2" x14ac:dyDescent="0.25">
      <c r="A646" s="27" t="s">
        <v>1036</v>
      </c>
      <c r="B646" s="28">
        <v>1000</v>
      </c>
    </row>
    <row r="647" spans="1:2" x14ac:dyDescent="0.25">
      <c r="A647" s="27" t="s">
        <v>3762</v>
      </c>
      <c r="B647" s="28">
        <v>6083</v>
      </c>
    </row>
    <row r="648" spans="1:2" x14ac:dyDescent="0.25">
      <c r="A648" s="27" t="s">
        <v>8341</v>
      </c>
      <c r="B648" s="28">
        <v>14391.74</v>
      </c>
    </row>
    <row r="649" spans="1:2" x14ac:dyDescent="0.25">
      <c r="A649" s="27" t="s">
        <v>1055</v>
      </c>
      <c r="B649" s="28">
        <v>7147.71</v>
      </c>
    </row>
    <row r="650" spans="1:2" x14ac:dyDescent="0.25">
      <c r="A650" s="27" t="s">
        <v>1057</v>
      </c>
      <c r="B650" s="28">
        <v>2964.5</v>
      </c>
    </row>
    <row r="651" spans="1:2" x14ac:dyDescent="0.25">
      <c r="A651" s="27" t="s">
        <v>4058</v>
      </c>
      <c r="B651" s="28">
        <v>5747.5</v>
      </c>
    </row>
    <row r="652" spans="1:2" x14ac:dyDescent="0.25">
      <c r="A652" s="27" t="s">
        <v>6583</v>
      </c>
      <c r="B652" s="28">
        <v>300</v>
      </c>
    </row>
    <row r="653" spans="1:2" x14ac:dyDescent="0.25">
      <c r="A653" s="27" t="s">
        <v>4857</v>
      </c>
      <c r="B653" s="28">
        <v>2200</v>
      </c>
    </row>
    <row r="654" spans="1:2" x14ac:dyDescent="0.25">
      <c r="A654" s="27" t="s">
        <v>1065</v>
      </c>
      <c r="B654" s="28">
        <v>389.62</v>
      </c>
    </row>
    <row r="655" spans="1:2" x14ac:dyDescent="0.25">
      <c r="A655" s="27" t="s">
        <v>1067</v>
      </c>
      <c r="B655" s="28">
        <v>1452</v>
      </c>
    </row>
    <row r="656" spans="1:2" x14ac:dyDescent="0.25">
      <c r="A656" s="27" t="s">
        <v>8258</v>
      </c>
      <c r="B656" s="28">
        <v>5679.93</v>
      </c>
    </row>
    <row r="657" spans="1:2" x14ac:dyDescent="0.25">
      <c r="A657" s="27" t="s">
        <v>4056</v>
      </c>
      <c r="B657" s="28">
        <v>4576.96</v>
      </c>
    </row>
    <row r="658" spans="1:2" x14ac:dyDescent="0.25">
      <c r="A658" s="27" t="s">
        <v>1068</v>
      </c>
      <c r="B658" s="28">
        <v>6915.15</v>
      </c>
    </row>
    <row r="659" spans="1:2" x14ac:dyDescent="0.25">
      <c r="A659" s="27" t="s">
        <v>1070</v>
      </c>
      <c r="B659" s="28">
        <v>121</v>
      </c>
    </row>
    <row r="660" spans="1:2" x14ac:dyDescent="0.25">
      <c r="A660" s="27" t="s">
        <v>4635</v>
      </c>
      <c r="B660" s="28">
        <v>847</v>
      </c>
    </row>
    <row r="661" spans="1:2" x14ac:dyDescent="0.25">
      <c r="A661" s="27" t="s">
        <v>1081</v>
      </c>
      <c r="B661" s="28">
        <v>14096.5</v>
      </c>
    </row>
    <row r="662" spans="1:2" x14ac:dyDescent="0.25">
      <c r="A662" s="27" t="s">
        <v>6184</v>
      </c>
      <c r="B662" s="28">
        <v>467.5</v>
      </c>
    </row>
    <row r="663" spans="1:2" x14ac:dyDescent="0.25">
      <c r="A663" s="27" t="s">
        <v>1088</v>
      </c>
      <c r="B663" s="28">
        <v>50</v>
      </c>
    </row>
    <row r="664" spans="1:2" x14ac:dyDescent="0.25">
      <c r="A664" s="27" t="s">
        <v>1091</v>
      </c>
      <c r="B664" s="28">
        <v>6050</v>
      </c>
    </row>
    <row r="665" spans="1:2" x14ac:dyDescent="0.25">
      <c r="A665" s="27" t="s">
        <v>6336</v>
      </c>
      <c r="B665" s="28">
        <v>119.73</v>
      </c>
    </row>
    <row r="666" spans="1:2" x14ac:dyDescent="0.25">
      <c r="A666" s="27" t="s">
        <v>6404</v>
      </c>
      <c r="B666" s="28">
        <v>1400</v>
      </c>
    </row>
    <row r="667" spans="1:2" x14ac:dyDescent="0.25">
      <c r="A667" s="27" t="s">
        <v>1092</v>
      </c>
      <c r="B667" s="28">
        <v>5760</v>
      </c>
    </row>
    <row r="668" spans="1:2" x14ac:dyDescent="0.25">
      <c r="A668" s="27" t="s">
        <v>8603</v>
      </c>
      <c r="B668" s="28">
        <v>5640</v>
      </c>
    </row>
    <row r="669" spans="1:2" x14ac:dyDescent="0.25">
      <c r="A669" s="27" t="s">
        <v>3298</v>
      </c>
      <c r="B669" s="28">
        <v>562.65</v>
      </c>
    </row>
    <row r="670" spans="1:2" x14ac:dyDescent="0.25">
      <c r="A670" s="27" t="s">
        <v>8525</v>
      </c>
      <c r="B670" s="28">
        <v>2613.6</v>
      </c>
    </row>
    <row r="671" spans="1:2" x14ac:dyDescent="0.25">
      <c r="A671" s="27" t="s">
        <v>8266</v>
      </c>
      <c r="B671" s="28">
        <v>616.11</v>
      </c>
    </row>
    <row r="672" spans="1:2" x14ac:dyDescent="0.25">
      <c r="A672" s="27" t="s">
        <v>1105</v>
      </c>
      <c r="B672" s="28">
        <v>2960.4</v>
      </c>
    </row>
    <row r="673" spans="1:2" x14ac:dyDescent="0.25">
      <c r="A673" s="27" t="s">
        <v>1106</v>
      </c>
      <c r="B673" s="28">
        <v>4053.5</v>
      </c>
    </row>
    <row r="674" spans="1:2" x14ac:dyDescent="0.25">
      <c r="A674" s="27" t="s">
        <v>5925</v>
      </c>
      <c r="B674" s="28">
        <v>1409.25</v>
      </c>
    </row>
    <row r="675" spans="1:2" x14ac:dyDescent="0.25">
      <c r="A675" s="27" t="s">
        <v>8044</v>
      </c>
      <c r="B675" s="28">
        <v>8107</v>
      </c>
    </row>
    <row r="676" spans="1:2" x14ac:dyDescent="0.25">
      <c r="A676" s="27" t="s">
        <v>1109</v>
      </c>
      <c r="B676" s="28">
        <v>6957.5</v>
      </c>
    </row>
    <row r="677" spans="1:2" x14ac:dyDescent="0.25">
      <c r="A677" s="27" t="s">
        <v>4589</v>
      </c>
      <c r="B677" s="28">
        <v>12100</v>
      </c>
    </row>
    <row r="678" spans="1:2" x14ac:dyDescent="0.25">
      <c r="A678" s="27" t="s">
        <v>6206</v>
      </c>
      <c r="B678" s="28">
        <v>1397.55</v>
      </c>
    </row>
    <row r="679" spans="1:2" x14ac:dyDescent="0.25">
      <c r="A679" s="27" t="s">
        <v>8451</v>
      </c>
      <c r="B679" s="28">
        <v>10808.32</v>
      </c>
    </row>
    <row r="680" spans="1:2" x14ac:dyDescent="0.25">
      <c r="A680" s="27" t="s">
        <v>8607</v>
      </c>
      <c r="B680" s="28">
        <v>5000</v>
      </c>
    </row>
    <row r="681" spans="1:2" x14ac:dyDescent="0.25">
      <c r="A681" s="27" t="s">
        <v>3641</v>
      </c>
      <c r="B681" s="28">
        <v>7333.6500000000005</v>
      </c>
    </row>
    <row r="682" spans="1:2" x14ac:dyDescent="0.25">
      <c r="A682" s="27" t="s">
        <v>6648</v>
      </c>
      <c r="B682" s="28">
        <v>1045</v>
      </c>
    </row>
    <row r="683" spans="1:2" x14ac:dyDescent="0.25">
      <c r="A683" s="27" t="s">
        <v>1115</v>
      </c>
      <c r="B683" s="28">
        <v>21554.93</v>
      </c>
    </row>
    <row r="684" spans="1:2" x14ac:dyDescent="0.25">
      <c r="A684" s="27" t="s">
        <v>8194</v>
      </c>
      <c r="B684" s="28">
        <v>679.19</v>
      </c>
    </row>
    <row r="685" spans="1:2" x14ac:dyDescent="0.25">
      <c r="A685" s="27" t="s">
        <v>6049</v>
      </c>
      <c r="B685" s="28">
        <v>2565.1999999999998</v>
      </c>
    </row>
    <row r="686" spans="1:2" x14ac:dyDescent="0.25">
      <c r="A686" s="27" t="s">
        <v>3348</v>
      </c>
      <c r="B686" s="28">
        <v>4840</v>
      </c>
    </row>
    <row r="687" spans="1:2" x14ac:dyDescent="0.25">
      <c r="A687" s="27" t="s">
        <v>3895</v>
      </c>
      <c r="B687" s="28">
        <v>7078.5</v>
      </c>
    </row>
    <row r="688" spans="1:2" x14ac:dyDescent="0.25">
      <c r="A688" s="27" t="s">
        <v>1119</v>
      </c>
      <c r="B688" s="28">
        <v>9698</v>
      </c>
    </row>
    <row r="689" spans="1:2" x14ac:dyDescent="0.25">
      <c r="A689" s="27" t="s">
        <v>8131</v>
      </c>
      <c r="B689" s="28">
        <v>6812.51</v>
      </c>
    </row>
    <row r="690" spans="1:2" x14ac:dyDescent="0.25">
      <c r="A690" s="27" t="s">
        <v>1127</v>
      </c>
      <c r="B690" s="28">
        <v>3740.96</v>
      </c>
    </row>
    <row r="691" spans="1:2" x14ac:dyDescent="0.25">
      <c r="A691" s="27" t="s">
        <v>1128</v>
      </c>
      <c r="B691" s="28">
        <v>8376</v>
      </c>
    </row>
    <row r="692" spans="1:2" x14ac:dyDescent="0.25">
      <c r="A692" s="27" t="s">
        <v>8356</v>
      </c>
      <c r="B692" s="28">
        <v>205.7</v>
      </c>
    </row>
    <row r="693" spans="1:2" x14ac:dyDescent="0.25">
      <c r="A693" s="27" t="s">
        <v>1137</v>
      </c>
      <c r="B693" s="28">
        <v>1916.41</v>
      </c>
    </row>
    <row r="694" spans="1:2" x14ac:dyDescent="0.25">
      <c r="A694" s="27" t="s">
        <v>5592</v>
      </c>
      <c r="B694" s="28">
        <v>7245.24</v>
      </c>
    </row>
    <row r="695" spans="1:2" x14ac:dyDescent="0.25">
      <c r="A695" s="27" t="s">
        <v>3163</v>
      </c>
      <c r="B695" s="28">
        <v>1944.69</v>
      </c>
    </row>
    <row r="696" spans="1:2" x14ac:dyDescent="0.25">
      <c r="A696" s="27" t="s">
        <v>3135</v>
      </c>
      <c r="B696" s="28">
        <v>73.81</v>
      </c>
    </row>
    <row r="697" spans="1:2" x14ac:dyDescent="0.25">
      <c r="A697" s="27" t="s">
        <v>8328</v>
      </c>
      <c r="B697" s="28">
        <v>199.65</v>
      </c>
    </row>
    <row r="698" spans="1:2" x14ac:dyDescent="0.25">
      <c r="A698" s="27" t="s">
        <v>3382</v>
      </c>
      <c r="B698" s="28">
        <v>847</v>
      </c>
    </row>
    <row r="699" spans="1:2" x14ac:dyDescent="0.25">
      <c r="A699" s="27" t="s">
        <v>2312</v>
      </c>
      <c r="B699" s="28">
        <v>2178</v>
      </c>
    </row>
    <row r="700" spans="1:2" x14ac:dyDescent="0.25">
      <c r="A700" s="27" t="s">
        <v>1591</v>
      </c>
      <c r="B700" s="28">
        <v>15125</v>
      </c>
    </row>
    <row r="701" spans="1:2" x14ac:dyDescent="0.25">
      <c r="A701" s="27" t="s">
        <v>1681</v>
      </c>
      <c r="B701" s="28">
        <v>8050.3600000000006</v>
      </c>
    </row>
    <row r="702" spans="1:2" x14ac:dyDescent="0.25">
      <c r="A702" s="27" t="s">
        <v>1688</v>
      </c>
      <c r="B702" s="28">
        <v>6000</v>
      </c>
    </row>
    <row r="703" spans="1:2" x14ac:dyDescent="0.25">
      <c r="A703" s="27" t="s">
        <v>1773</v>
      </c>
      <c r="B703" s="28">
        <v>865.15</v>
      </c>
    </row>
    <row r="704" spans="1:2" x14ac:dyDescent="0.25">
      <c r="A704" s="27" t="s">
        <v>1786</v>
      </c>
      <c r="B704" s="28">
        <v>11930.150000000001</v>
      </c>
    </row>
    <row r="705" spans="1:2" x14ac:dyDescent="0.25">
      <c r="A705" s="27" t="s">
        <v>1869</v>
      </c>
      <c r="B705" s="28">
        <v>352</v>
      </c>
    </row>
    <row r="706" spans="1:2" x14ac:dyDescent="0.25">
      <c r="A706" s="27" t="s">
        <v>1880</v>
      </c>
      <c r="B706" s="28">
        <v>11374</v>
      </c>
    </row>
    <row r="707" spans="1:2" x14ac:dyDescent="0.25">
      <c r="A707" s="27" t="s">
        <v>1901</v>
      </c>
      <c r="B707" s="28">
        <v>0</v>
      </c>
    </row>
    <row r="708" spans="1:2" x14ac:dyDescent="0.25">
      <c r="A708" s="27" t="s">
        <v>1903</v>
      </c>
      <c r="B708" s="28">
        <v>5480.2</v>
      </c>
    </row>
    <row r="709" spans="1:2" x14ac:dyDescent="0.25">
      <c r="A709" s="27" t="s">
        <v>1926</v>
      </c>
      <c r="B709" s="28">
        <v>480</v>
      </c>
    </row>
    <row r="710" spans="1:2" x14ac:dyDescent="0.25">
      <c r="A710" s="27" t="s">
        <v>2031</v>
      </c>
      <c r="B710" s="28">
        <v>600</v>
      </c>
    </row>
    <row r="711" spans="1:2" x14ac:dyDescent="0.25">
      <c r="A711" s="27" t="s">
        <v>2037</v>
      </c>
      <c r="B711" s="28">
        <v>3631.85</v>
      </c>
    </row>
    <row r="712" spans="1:2" x14ac:dyDescent="0.25">
      <c r="A712" s="27" t="s">
        <v>2087</v>
      </c>
      <c r="B712" s="28">
        <v>2300</v>
      </c>
    </row>
    <row r="713" spans="1:2" x14ac:dyDescent="0.25">
      <c r="A713" s="27" t="s">
        <v>2187</v>
      </c>
      <c r="B713" s="28">
        <v>1219.68</v>
      </c>
    </row>
    <row r="714" spans="1:2" x14ac:dyDescent="0.25">
      <c r="A714" s="27" t="s">
        <v>2197</v>
      </c>
      <c r="B714" s="28">
        <v>34870.990000000005</v>
      </c>
    </row>
    <row r="715" spans="1:2" x14ac:dyDescent="0.25">
      <c r="A715" s="27" t="s">
        <v>2219</v>
      </c>
      <c r="B715" s="28">
        <v>1464.1</v>
      </c>
    </row>
    <row r="716" spans="1:2" x14ac:dyDescent="0.25">
      <c r="A716" s="27" t="s">
        <v>2237</v>
      </c>
      <c r="B716" s="28">
        <v>1573</v>
      </c>
    </row>
    <row r="717" spans="1:2" x14ac:dyDescent="0.25">
      <c r="A717" s="27" t="s">
        <v>2246</v>
      </c>
      <c r="B717" s="28">
        <v>1923.9</v>
      </c>
    </row>
    <row r="718" spans="1:2" x14ac:dyDescent="0.25">
      <c r="A718" s="27" t="s">
        <v>2284</v>
      </c>
      <c r="B718" s="28">
        <v>2000</v>
      </c>
    </row>
    <row r="719" spans="1:2" x14ac:dyDescent="0.25">
      <c r="A719" s="27" t="s">
        <v>2289</v>
      </c>
      <c r="B719" s="28">
        <v>1210</v>
      </c>
    </row>
    <row r="720" spans="1:2" x14ac:dyDescent="0.25">
      <c r="A720" s="27" t="s">
        <v>2295</v>
      </c>
      <c r="B720" s="28">
        <v>2057</v>
      </c>
    </row>
    <row r="721" spans="1:2" x14ac:dyDescent="0.25">
      <c r="A721" s="27" t="s">
        <v>2375</v>
      </c>
      <c r="B721" s="28">
        <v>4785.53</v>
      </c>
    </row>
    <row r="722" spans="1:2" x14ac:dyDescent="0.25">
      <c r="A722" s="27" t="s">
        <v>2402</v>
      </c>
      <c r="B722" s="28">
        <v>5044.1900000000005</v>
      </c>
    </row>
    <row r="723" spans="1:2" x14ac:dyDescent="0.25">
      <c r="A723" s="27" t="s">
        <v>2480</v>
      </c>
      <c r="B723" s="28">
        <v>14979.8</v>
      </c>
    </row>
    <row r="724" spans="1:2" x14ac:dyDescent="0.25">
      <c r="A724" s="27" t="s">
        <v>2513</v>
      </c>
      <c r="B724" s="28">
        <v>3520</v>
      </c>
    </row>
    <row r="725" spans="1:2" x14ac:dyDescent="0.25">
      <c r="A725" s="27" t="s">
        <v>2555</v>
      </c>
      <c r="B725" s="28">
        <v>8401.0299999999988</v>
      </c>
    </row>
    <row r="726" spans="1:2" x14ac:dyDescent="0.25">
      <c r="A726" s="27" t="s">
        <v>2568</v>
      </c>
      <c r="B726" s="28">
        <v>16903.7</v>
      </c>
    </row>
    <row r="727" spans="1:2" x14ac:dyDescent="0.25">
      <c r="A727" s="27" t="s">
        <v>2661</v>
      </c>
      <c r="B727" s="28">
        <v>8915.2800000000007</v>
      </c>
    </row>
    <row r="728" spans="1:2" x14ac:dyDescent="0.25">
      <c r="A728" s="27" t="s">
        <v>2754</v>
      </c>
      <c r="B728" s="28">
        <v>10890</v>
      </c>
    </row>
    <row r="729" spans="1:2" x14ac:dyDescent="0.25">
      <c r="A729" s="27" t="s">
        <v>2767</v>
      </c>
      <c r="B729" s="28">
        <v>14724.54</v>
      </c>
    </row>
    <row r="730" spans="1:2" x14ac:dyDescent="0.25">
      <c r="A730" s="27" t="s">
        <v>2769</v>
      </c>
      <c r="B730" s="28">
        <v>14950</v>
      </c>
    </row>
    <row r="731" spans="1:2" x14ac:dyDescent="0.25">
      <c r="A731" s="27" t="s">
        <v>2863</v>
      </c>
      <c r="B731" s="28">
        <v>17488.13</v>
      </c>
    </row>
    <row r="732" spans="1:2" x14ac:dyDescent="0.25">
      <c r="A732" s="27" t="s">
        <v>2866</v>
      </c>
      <c r="B732" s="28">
        <v>17545</v>
      </c>
    </row>
    <row r="733" spans="1:2" x14ac:dyDescent="0.25">
      <c r="A733" s="27" t="s">
        <v>2869</v>
      </c>
      <c r="B733" s="28">
        <v>17653.900000000001</v>
      </c>
    </row>
    <row r="734" spans="1:2" x14ac:dyDescent="0.25">
      <c r="A734" s="27" t="s">
        <v>2873</v>
      </c>
      <c r="B734" s="28">
        <v>18149</v>
      </c>
    </row>
    <row r="735" spans="1:2" x14ac:dyDescent="0.25">
      <c r="A735" s="27" t="s">
        <v>2885</v>
      </c>
      <c r="B735" s="28">
        <v>735.06</v>
      </c>
    </row>
    <row r="736" spans="1:2" x14ac:dyDescent="0.25">
      <c r="A736" s="27" t="s">
        <v>2894</v>
      </c>
      <c r="B736" s="28">
        <v>17605.5</v>
      </c>
    </row>
    <row r="737" spans="1:2" x14ac:dyDescent="0.25">
      <c r="A737" s="27" t="s">
        <v>2393</v>
      </c>
      <c r="B737" s="28">
        <v>17847.5</v>
      </c>
    </row>
    <row r="738" spans="1:2" x14ac:dyDescent="0.25">
      <c r="A738" s="27" t="s">
        <v>2665</v>
      </c>
      <c r="B738" s="28">
        <v>6957.5</v>
      </c>
    </row>
    <row r="739" spans="1:2" x14ac:dyDescent="0.25">
      <c r="A739" s="27" t="s">
        <v>3049</v>
      </c>
      <c r="B739" s="28">
        <v>1604.46</v>
      </c>
    </row>
    <row r="740" spans="1:2" x14ac:dyDescent="0.25">
      <c r="A740" s="27" t="s">
        <v>3059</v>
      </c>
      <c r="B740" s="28">
        <v>7199.67</v>
      </c>
    </row>
    <row r="741" spans="1:2" x14ac:dyDescent="0.25">
      <c r="A741" s="27" t="s">
        <v>3077</v>
      </c>
      <c r="B741" s="28">
        <v>416.7</v>
      </c>
    </row>
    <row r="742" spans="1:2" x14ac:dyDescent="0.25">
      <c r="A742" s="27" t="s">
        <v>3086</v>
      </c>
      <c r="B742" s="28">
        <v>3823.6</v>
      </c>
    </row>
    <row r="743" spans="1:2" x14ac:dyDescent="0.25">
      <c r="A743" s="27" t="s">
        <v>3096</v>
      </c>
      <c r="B743" s="28">
        <v>5190.8999999999996</v>
      </c>
    </row>
    <row r="744" spans="1:2" x14ac:dyDescent="0.25">
      <c r="A744" s="27" t="s">
        <v>3099</v>
      </c>
      <c r="B744" s="28">
        <v>7260</v>
      </c>
    </row>
    <row r="745" spans="1:2" x14ac:dyDescent="0.25">
      <c r="A745" s="27" t="s">
        <v>3102</v>
      </c>
      <c r="B745" s="28">
        <v>14520</v>
      </c>
    </row>
    <row r="746" spans="1:2" x14ac:dyDescent="0.25">
      <c r="A746" s="27" t="s">
        <v>3143</v>
      </c>
      <c r="B746" s="28">
        <v>399.29999999999995</v>
      </c>
    </row>
    <row r="747" spans="1:2" x14ac:dyDescent="0.25">
      <c r="A747" s="27" t="s">
        <v>3171</v>
      </c>
      <c r="B747" s="28">
        <v>8243.59</v>
      </c>
    </row>
    <row r="748" spans="1:2" x14ac:dyDescent="0.25">
      <c r="A748" s="27" t="s">
        <v>3178</v>
      </c>
      <c r="B748" s="28">
        <v>6050</v>
      </c>
    </row>
    <row r="749" spans="1:2" x14ac:dyDescent="0.25">
      <c r="A749" s="27" t="s">
        <v>3355</v>
      </c>
      <c r="B749" s="28">
        <v>17352.61</v>
      </c>
    </row>
    <row r="750" spans="1:2" x14ac:dyDescent="0.25">
      <c r="A750" s="27" t="s">
        <v>3357</v>
      </c>
      <c r="B750" s="28">
        <v>14520</v>
      </c>
    </row>
    <row r="751" spans="1:2" x14ac:dyDescent="0.25">
      <c r="A751" s="27" t="s">
        <v>3362</v>
      </c>
      <c r="B751" s="28">
        <v>5649.74</v>
      </c>
    </row>
    <row r="752" spans="1:2" x14ac:dyDescent="0.25">
      <c r="A752" s="27" t="s">
        <v>3369</v>
      </c>
      <c r="B752" s="28">
        <v>3000</v>
      </c>
    </row>
    <row r="753" spans="1:2" x14ac:dyDescent="0.25">
      <c r="A753" s="27" t="s">
        <v>3370</v>
      </c>
      <c r="B753" s="28">
        <v>1944.92</v>
      </c>
    </row>
    <row r="754" spans="1:2" x14ac:dyDescent="0.25">
      <c r="A754" s="27" t="s">
        <v>3389</v>
      </c>
      <c r="B754" s="28">
        <v>585.16</v>
      </c>
    </row>
    <row r="755" spans="1:2" x14ac:dyDescent="0.25">
      <c r="A755" s="27" t="s">
        <v>3401</v>
      </c>
      <c r="B755" s="28">
        <v>198</v>
      </c>
    </row>
    <row r="756" spans="1:2" x14ac:dyDescent="0.25">
      <c r="A756" s="27" t="s">
        <v>3429</v>
      </c>
      <c r="B756" s="28">
        <v>572.80999999999995</v>
      </c>
    </row>
    <row r="757" spans="1:2" x14ac:dyDescent="0.25">
      <c r="A757" s="27" t="s">
        <v>3441</v>
      </c>
      <c r="B757" s="28">
        <v>2500</v>
      </c>
    </row>
    <row r="758" spans="1:2" x14ac:dyDescent="0.25">
      <c r="A758" s="27" t="s">
        <v>3445</v>
      </c>
      <c r="B758" s="28">
        <v>1500</v>
      </c>
    </row>
    <row r="759" spans="1:2" x14ac:dyDescent="0.25">
      <c r="A759" s="27" t="s">
        <v>3451</v>
      </c>
      <c r="B759" s="28">
        <v>4720</v>
      </c>
    </row>
    <row r="760" spans="1:2" x14ac:dyDescent="0.25">
      <c r="A760" s="27" t="s">
        <v>3467</v>
      </c>
      <c r="B760" s="28">
        <v>9056.8499999999985</v>
      </c>
    </row>
    <row r="761" spans="1:2" x14ac:dyDescent="0.25">
      <c r="A761" s="27" t="s">
        <v>3488</v>
      </c>
      <c r="B761" s="28">
        <v>5324</v>
      </c>
    </row>
    <row r="762" spans="1:2" x14ac:dyDescent="0.25">
      <c r="A762" s="27" t="s">
        <v>3596</v>
      </c>
      <c r="B762" s="28">
        <v>17787</v>
      </c>
    </row>
    <row r="763" spans="1:2" x14ac:dyDescent="0.25">
      <c r="A763" s="27" t="s">
        <v>3613</v>
      </c>
      <c r="B763" s="28">
        <v>0</v>
      </c>
    </row>
    <row r="764" spans="1:2" x14ac:dyDescent="0.25">
      <c r="A764" s="27" t="s">
        <v>3616</v>
      </c>
      <c r="B764" s="28">
        <v>1000</v>
      </c>
    </row>
    <row r="765" spans="1:2" x14ac:dyDescent="0.25">
      <c r="A765" s="27" t="s">
        <v>3658</v>
      </c>
      <c r="B765" s="28">
        <v>2490.8300000000004</v>
      </c>
    </row>
    <row r="766" spans="1:2" x14ac:dyDescent="0.25">
      <c r="A766" s="27" t="s">
        <v>3667</v>
      </c>
      <c r="B766" s="28">
        <v>271.64999999999998</v>
      </c>
    </row>
    <row r="767" spans="1:2" x14ac:dyDescent="0.25">
      <c r="A767" s="27" t="s">
        <v>3677</v>
      </c>
      <c r="B767" s="28">
        <v>3025</v>
      </c>
    </row>
    <row r="768" spans="1:2" x14ac:dyDescent="0.25">
      <c r="A768" s="27" t="s">
        <v>3682</v>
      </c>
      <c r="B768" s="28">
        <v>1500</v>
      </c>
    </row>
    <row r="769" spans="1:2" x14ac:dyDescent="0.25">
      <c r="A769" s="27" t="s">
        <v>3696</v>
      </c>
      <c r="B769" s="28">
        <v>133.1</v>
      </c>
    </row>
    <row r="770" spans="1:2" x14ac:dyDescent="0.25">
      <c r="A770" s="27" t="s">
        <v>3707</v>
      </c>
      <c r="B770" s="28">
        <v>5960</v>
      </c>
    </row>
    <row r="771" spans="1:2" x14ac:dyDescent="0.25">
      <c r="A771" s="27" t="s">
        <v>3737</v>
      </c>
      <c r="B771" s="28">
        <v>7018</v>
      </c>
    </row>
    <row r="772" spans="1:2" x14ac:dyDescent="0.25">
      <c r="A772" s="27" t="s">
        <v>3747</v>
      </c>
      <c r="B772" s="28">
        <v>12170.58</v>
      </c>
    </row>
    <row r="773" spans="1:2" x14ac:dyDescent="0.25">
      <c r="A773" s="27" t="s">
        <v>3772</v>
      </c>
      <c r="B773" s="28">
        <v>10198.85</v>
      </c>
    </row>
    <row r="774" spans="1:2" x14ac:dyDescent="0.25">
      <c r="A774" s="27" t="s">
        <v>3803</v>
      </c>
      <c r="B774" s="28">
        <v>912.34</v>
      </c>
    </row>
    <row r="775" spans="1:2" x14ac:dyDescent="0.25">
      <c r="A775" s="27" t="s">
        <v>3883</v>
      </c>
      <c r="B775" s="28">
        <v>4997.3</v>
      </c>
    </row>
    <row r="776" spans="1:2" x14ac:dyDescent="0.25">
      <c r="A776" s="27" t="s">
        <v>3900</v>
      </c>
      <c r="B776" s="28">
        <v>6338.95</v>
      </c>
    </row>
    <row r="777" spans="1:2" x14ac:dyDescent="0.25">
      <c r="A777" s="27" t="s">
        <v>3913</v>
      </c>
      <c r="B777" s="28">
        <v>1503.23</v>
      </c>
    </row>
    <row r="778" spans="1:2" x14ac:dyDescent="0.25">
      <c r="A778" s="27" t="s">
        <v>3926</v>
      </c>
      <c r="B778" s="28">
        <v>1500</v>
      </c>
    </row>
    <row r="779" spans="1:2" x14ac:dyDescent="0.25">
      <c r="A779" s="27" t="s">
        <v>3928</v>
      </c>
      <c r="B779" s="28">
        <v>2258.91</v>
      </c>
    </row>
    <row r="780" spans="1:2" x14ac:dyDescent="0.25">
      <c r="A780" s="27" t="s">
        <v>3947</v>
      </c>
      <c r="B780" s="28">
        <v>800</v>
      </c>
    </row>
    <row r="781" spans="1:2" x14ac:dyDescent="0.25">
      <c r="A781" s="27" t="s">
        <v>3964</v>
      </c>
      <c r="B781" s="28">
        <v>1125</v>
      </c>
    </row>
    <row r="782" spans="1:2" x14ac:dyDescent="0.25">
      <c r="A782" s="27" t="s">
        <v>3966</v>
      </c>
      <c r="B782" s="28">
        <v>5566</v>
      </c>
    </row>
    <row r="783" spans="1:2" x14ac:dyDescent="0.25">
      <c r="A783" s="27" t="s">
        <v>4054</v>
      </c>
      <c r="B783" s="28">
        <v>3509</v>
      </c>
    </row>
    <row r="784" spans="1:2" x14ac:dyDescent="0.25">
      <c r="A784" s="27" t="s">
        <v>4101</v>
      </c>
      <c r="B784" s="28">
        <v>832.18000000000006</v>
      </c>
    </row>
    <row r="785" spans="1:2" x14ac:dyDescent="0.25">
      <c r="A785" s="27" t="s">
        <v>4108</v>
      </c>
      <c r="B785" s="28">
        <v>17968.5</v>
      </c>
    </row>
    <row r="786" spans="1:2" x14ac:dyDescent="0.25">
      <c r="A786" s="27" t="s">
        <v>4222</v>
      </c>
      <c r="B786" s="28">
        <v>13068</v>
      </c>
    </row>
    <row r="787" spans="1:2" x14ac:dyDescent="0.25">
      <c r="A787" s="27" t="s">
        <v>4246</v>
      </c>
      <c r="B787" s="28">
        <v>665.5</v>
      </c>
    </row>
    <row r="788" spans="1:2" x14ac:dyDescent="0.25">
      <c r="A788" s="27" t="s">
        <v>4250</v>
      </c>
      <c r="B788" s="28">
        <v>1605.14</v>
      </c>
    </row>
    <row r="789" spans="1:2" x14ac:dyDescent="0.25">
      <c r="A789" s="27" t="s">
        <v>4255</v>
      </c>
      <c r="B789" s="28">
        <v>350</v>
      </c>
    </row>
    <row r="790" spans="1:2" x14ac:dyDescent="0.25">
      <c r="A790" s="27" t="s">
        <v>4343</v>
      </c>
      <c r="B790" s="28">
        <v>3993</v>
      </c>
    </row>
    <row r="791" spans="1:2" x14ac:dyDescent="0.25">
      <c r="A791" s="27" t="s">
        <v>4410</v>
      </c>
      <c r="B791" s="28">
        <v>7126.9</v>
      </c>
    </row>
    <row r="792" spans="1:2" x14ac:dyDescent="0.25">
      <c r="A792" s="27" t="s">
        <v>4508</v>
      </c>
      <c r="B792" s="28">
        <v>2371.6</v>
      </c>
    </row>
    <row r="793" spans="1:2" x14ac:dyDescent="0.25">
      <c r="A793" s="27" t="s">
        <v>4700</v>
      </c>
      <c r="B793" s="28">
        <v>3138.62</v>
      </c>
    </row>
    <row r="794" spans="1:2" x14ac:dyDescent="0.25">
      <c r="A794" s="27" t="s">
        <v>4816</v>
      </c>
      <c r="B794" s="28">
        <v>1815</v>
      </c>
    </row>
    <row r="795" spans="1:2" x14ac:dyDescent="0.25">
      <c r="A795" s="27" t="s">
        <v>4820</v>
      </c>
      <c r="B795" s="28">
        <v>2053.0100000000002</v>
      </c>
    </row>
    <row r="796" spans="1:2" x14ac:dyDescent="0.25">
      <c r="A796" s="27" t="s">
        <v>4822</v>
      </c>
      <c r="B796" s="28">
        <v>2653.0499999999997</v>
      </c>
    </row>
    <row r="797" spans="1:2" x14ac:dyDescent="0.25">
      <c r="A797" s="27" t="s">
        <v>4833</v>
      </c>
      <c r="B797" s="28">
        <v>5445</v>
      </c>
    </row>
    <row r="798" spans="1:2" x14ac:dyDescent="0.25">
      <c r="A798" s="27" t="s">
        <v>5455</v>
      </c>
      <c r="B798" s="28">
        <v>6790.05</v>
      </c>
    </row>
    <row r="799" spans="1:2" x14ac:dyDescent="0.25">
      <c r="A799" s="27" t="s">
        <v>5574</v>
      </c>
      <c r="B799" s="28">
        <v>17920.099999999999</v>
      </c>
    </row>
    <row r="800" spans="1:2" x14ac:dyDescent="0.25">
      <c r="A800" s="27" t="s">
        <v>5419</v>
      </c>
      <c r="B800" s="28">
        <v>1500</v>
      </c>
    </row>
    <row r="801" spans="1:2" x14ac:dyDescent="0.25">
      <c r="A801" s="27" t="s">
        <v>5436</v>
      </c>
      <c r="B801" s="28">
        <v>3945</v>
      </c>
    </row>
    <row r="802" spans="1:2" x14ac:dyDescent="0.25">
      <c r="A802" s="27" t="s">
        <v>5007</v>
      </c>
      <c r="B802" s="28">
        <v>7018</v>
      </c>
    </row>
    <row r="803" spans="1:2" x14ac:dyDescent="0.25">
      <c r="A803" s="27" t="s">
        <v>6142</v>
      </c>
      <c r="B803" s="28">
        <v>12281.5</v>
      </c>
    </row>
    <row r="804" spans="1:2" x14ac:dyDescent="0.25">
      <c r="A804" s="27" t="s">
        <v>5800</v>
      </c>
      <c r="B804" s="28">
        <v>1297.5</v>
      </c>
    </row>
    <row r="805" spans="1:2" x14ac:dyDescent="0.25">
      <c r="A805" s="27" t="s">
        <v>5616</v>
      </c>
      <c r="B805" s="28">
        <v>5679.93</v>
      </c>
    </row>
    <row r="806" spans="1:2" x14ac:dyDescent="0.25">
      <c r="A806" s="27" t="s">
        <v>6066</v>
      </c>
      <c r="B806" s="28">
        <v>11359.87</v>
      </c>
    </row>
    <row r="807" spans="1:2" x14ac:dyDescent="0.25">
      <c r="A807" s="27" t="s">
        <v>5426</v>
      </c>
      <c r="B807" s="28">
        <v>17545</v>
      </c>
    </row>
    <row r="808" spans="1:2" x14ac:dyDescent="0.25">
      <c r="A808" s="27" t="s">
        <v>5070</v>
      </c>
      <c r="B808" s="28">
        <v>471.9</v>
      </c>
    </row>
    <row r="809" spans="1:2" x14ac:dyDescent="0.25">
      <c r="A809" s="27" t="s">
        <v>5578</v>
      </c>
      <c r="B809" s="28">
        <v>16940</v>
      </c>
    </row>
    <row r="810" spans="1:2" x14ac:dyDescent="0.25">
      <c r="A810" s="27" t="s">
        <v>6219</v>
      </c>
      <c r="B810" s="28">
        <v>1996.5</v>
      </c>
    </row>
    <row r="811" spans="1:2" x14ac:dyDescent="0.25">
      <c r="A811" s="27" t="s">
        <v>5333</v>
      </c>
      <c r="B811" s="28">
        <v>900</v>
      </c>
    </row>
    <row r="812" spans="1:2" x14ac:dyDescent="0.25">
      <c r="A812" s="27" t="s">
        <v>5401</v>
      </c>
      <c r="B812" s="28">
        <v>665.5</v>
      </c>
    </row>
    <row r="813" spans="1:2" x14ac:dyDescent="0.25">
      <c r="A813" s="27" t="s">
        <v>5714</v>
      </c>
      <c r="B813" s="28">
        <v>1500.4</v>
      </c>
    </row>
    <row r="814" spans="1:2" x14ac:dyDescent="0.25">
      <c r="A814" s="27" t="s">
        <v>5807</v>
      </c>
      <c r="B814" s="28">
        <v>1258.4000000000001</v>
      </c>
    </row>
    <row r="815" spans="1:2" x14ac:dyDescent="0.25">
      <c r="A815" s="27" t="s">
        <v>5812</v>
      </c>
      <c r="B815" s="28">
        <v>1089</v>
      </c>
    </row>
    <row r="816" spans="1:2" x14ac:dyDescent="0.25">
      <c r="A816" s="27" t="s">
        <v>5445</v>
      </c>
      <c r="B816" s="28">
        <v>200</v>
      </c>
    </row>
    <row r="817" spans="1:2" x14ac:dyDescent="0.25">
      <c r="A817" s="27" t="s">
        <v>5893</v>
      </c>
      <c r="B817" s="28">
        <v>3369.85</v>
      </c>
    </row>
    <row r="818" spans="1:2" x14ac:dyDescent="0.25">
      <c r="A818" s="27" t="s">
        <v>5607</v>
      </c>
      <c r="B818" s="28">
        <v>6999.54</v>
      </c>
    </row>
    <row r="819" spans="1:2" x14ac:dyDescent="0.25">
      <c r="A819" s="27" t="s">
        <v>5322</v>
      </c>
      <c r="B819" s="28">
        <v>667.92</v>
      </c>
    </row>
    <row r="820" spans="1:2" x14ac:dyDescent="0.25">
      <c r="A820" s="27" t="s">
        <v>5046</v>
      </c>
      <c r="B820" s="28">
        <v>2516.8000000000002</v>
      </c>
    </row>
    <row r="821" spans="1:2" x14ac:dyDescent="0.25">
      <c r="A821" s="27" t="s">
        <v>6010</v>
      </c>
      <c r="B821" s="28">
        <v>2500</v>
      </c>
    </row>
    <row r="822" spans="1:2" x14ac:dyDescent="0.25">
      <c r="A822" s="27" t="s">
        <v>5214</v>
      </c>
      <c r="B822" s="28">
        <v>3666.2999999999997</v>
      </c>
    </row>
    <row r="823" spans="1:2" x14ac:dyDescent="0.25">
      <c r="A823" s="27" t="s">
        <v>5514</v>
      </c>
      <c r="B823" s="28">
        <v>450</v>
      </c>
    </row>
    <row r="824" spans="1:2" x14ac:dyDescent="0.25">
      <c r="A824" s="27" t="s">
        <v>5846</v>
      </c>
      <c r="B824" s="28">
        <v>550</v>
      </c>
    </row>
    <row r="825" spans="1:2" x14ac:dyDescent="0.25">
      <c r="A825" s="27" t="s">
        <v>5863</v>
      </c>
      <c r="B825" s="28">
        <v>550</v>
      </c>
    </row>
    <row r="826" spans="1:2" x14ac:dyDescent="0.25">
      <c r="A826" s="27" t="s">
        <v>5888</v>
      </c>
      <c r="B826" s="28">
        <v>439.48</v>
      </c>
    </row>
    <row r="827" spans="1:2" x14ac:dyDescent="0.25">
      <c r="A827" s="27" t="s">
        <v>5901</v>
      </c>
      <c r="B827" s="28">
        <v>363</v>
      </c>
    </row>
    <row r="828" spans="1:2" x14ac:dyDescent="0.25">
      <c r="A828" s="27" t="s">
        <v>6019</v>
      </c>
      <c r="B828" s="28">
        <v>1000</v>
      </c>
    </row>
    <row r="829" spans="1:2" x14ac:dyDescent="0.25">
      <c r="A829" s="27" t="s">
        <v>6117</v>
      </c>
      <c r="B829" s="28">
        <v>2057</v>
      </c>
    </row>
    <row r="830" spans="1:2" x14ac:dyDescent="0.25">
      <c r="A830" s="27" t="s">
        <v>5052</v>
      </c>
      <c r="B830" s="28">
        <v>26341.99</v>
      </c>
    </row>
    <row r="831" spans="1:2" x14ac:dyDescent="0.25">
      <c r="A831" s="27" t="s">
        <v>5704</v>
      </c>
      <c r="B831" s="28">
        <v>1581.47</v>
      </c>
    </row>
    <row r="832" spans="1:2" x14ac:dyDescent="0.25">
      <c r="A832" s="27" t="s">
        <v>5493</v>
      </c>
      <c r="B832" s="28">
        <v>850</v>
      </c>
    </row>
    <row r="833" spans="1:2" x14ac:dyDescent="0.25">
      <c r="A833" s="27" t="s">
        <v>5467</v>
      </c>
      <c r="B833" s="28">
        <v>822.8</v>
      </c>
    </row>
    <row r="834" spans="1:2" x14ac:dyDescent="0.25">
      <c r="A834" s="27" t="s">
        <v>6093</v>
      </c>
      <c r="B834" s="28">
        <v>500</v>
      </c>
    </row>
    <row r="835" spans="1:2" x14ac:dyDescent="0.25">
      <c r="A835" s="27" t="s">
        <v>5330</v>
      </c>
      <c r="B835" s="28">
        <v>1127.72</v>
      </c>
    </row>
    <row r="836" spans="1:2" x14ac:dyDescent="0.25">
      <c r="A836" s="27" t="s">
        <v>5398</v>
      </c>
      <c r="B836" s="28">
        <v>1864.01</v>
      </c>
    </row>
    <row r="837" spans="1:2" x14ac:dyDescent="0.25">
      <c r="A837" s="27" t="s">
        <v>6126</v>
      </c>
      <c r="B837" s="28">
        <v>4213.22</v>
      </c>
    </row>
    <row r="838" spans="1:2" x14ac:dyDescent="0.25">
      <c r="A838" s="27" t="s">
        <v>6171</v>
      </c>
      <c r="B838" s="28">
        <v>11974.74</v>
      </c>
    </row>
    <row r="839" spans="1:2" x14ac:dyDescent="0.25">
      <c r="A839" s="27" t="s">
        <v>6174</v>
      </c>
      <c r="B839" s="28">
        <v>9337.77</v>
      </c>
    </row>
    <row r="840" spans="1:2" x14ac:dyDescent="0.25">
      <c r="A840" s="27" t="s">
        <v>5612</v>
      </c>
      <c r="B840" s="28">
        <v>9256.5499999999993</v>
      </c>
    </row>
    <row r="841" spans="1:2" x14ac:dyDescent="0.25">
      <c r="A841" s="27" t="s">
        <v>5335</v>
      </c>
      <c r="B841" s="28">
        <v>304.33</v>
      </c>
    </row>
    <row r="842" spans="1:2" x14ac:dyDescent="0.25">
      <c r="A842" s="27" t="s">
        <v>6012</v>
      </c>
      <c r="B842" s="28">
        <v>2990</v>
      </c>
    </row>
    <row r="843" spans="1:2" x14ac:dyDescent="0.25">
      <c r="A843" s="27" t="s">
        <v>6249</v>
      </c>
      <c r="B843" s="28">
        <v>1200</v>
      </c>
    </row>
    <row r="844" spans="1:2" x14ac:dyDescent="0.25">
      <c r="A844" s="27" t="s">
        <v>6267</v>
      </c>
      <c r="B844" s="28">
        <v>1841.32</v>
      </c>
    </row>
    <row r="845" spans="1:2" x14ac:dyDescent="0.25">
      <c r="A845" s="27" t="s">
        <v>6269</v>
      </c>
      <c r="B845" s="28">
        <v>17436.099999999999</v>
      </c>
    </row>
    <row r="846" spans="1:2" x14ac:dyDescent="0.25">
      <c r="A846" s="27" t="s">
        <v>6279</v>
      </c>
      <c r="B846" s="28">
        <v>428</v>
      </c>
    </row>
    <row r="847" spans="1:2" x14ac:dyDescent="0.25">
      <c r="A847" s="27" t="s">
        <v>6281</v>
      </c>
      <c r="B847" s="28">
        <v>990</v>
      </c>
    </row>
    <row r="848" spans="1:2" x14ac:dyDescent="0.25">
      <c r="A848" s="27" t="s">
        <v>6293</v>
      </c>
      <c r="B848" s="28">
        <v>605</v>
      </c>
    </row>
    <row r="849" spans="1:2" x14ac:dyDescent="0.25">
      <c r="A849" s="27" t="s">
        <v>6297</v>
      </c>
      <c r="B849" s="28">
        <v>544.5</v>
      </c>
    </row>
    <row r="850" spans="1:2" x14ac:dyDescent="0.25">
      <c r="A850" s="27" t="s">
        <v>6330</v>
      </c>
      <c r="B850" s="28">
        <v>14499.43</v>
      </c>
    </row>
    <row r="851" spans="1:2" x14ac:dyDescent="0.25">
      <c r="A851" s="27" t="s">
        <v>7362</v>
      </c>
      <c r="B851" s="28">
        <v>7227.48</v>
      </c>
    </row>
    <row r="852" spans="1:2" x14ac:dyDescent="0.25">
      <c r="A852" s="27" t="s">
        <v>6357</v>
      </c>
      <c r="B852" s="28">
        <v>1606</v>
      </c>
    </row>
    <row r="853" spans="1:2" x14ac:dyDescent="0.25">
      <c r="A853" s="27" t="s">
        <v>6360</v>
      </c>
      <c r="B853" s="28">
        <v>1200</v>
      </c>
    </row>
    <row r="854" spans="1:2" x14ac:dyDescent="0.25">
      <c r="A854" s="27" t="s">
        <v>6366</v>
      </c>
      <c r="B854" s="28">
        <v>980.01</v>
      </c>
    </row>
    <row r="855" spans="1:2" x14ac:dyDescent="0.25">
      <c r="A855" s="27" t="s">
        <v>6370</v>
      </c>
      <c r="B855" s="28">
        <v>16318.01</v>
      </c>
    </row>
    <row r="856" spans="1:2" x14ac:dyDescent="0.25">
      <c r="A856" s="27" t="s">
        <v>6392</v>
      </c>
      <c r="B856" s="28">
        <v>6699.77</v>
      </c>
    </row>
    <row r="857" spans="1:2" x14ac:dyDescent="0.25">
      <c r="A857" s="27" t="s">
        <v>6396</v>
      </c>
      <c r="B857" s="28">
        <v>250</v>
      </c>
    </row>
    <row r="858" spans="1:2" x14ac:dyDescent="0.25">
      <c r="A858" s="27" t="s">
        <v>6453</v>
      </c>
      <c r="B858" s="28">
        <v>4979.95</v>
      </c>
    </row>
    <row r="859" spans="1:2" x14ac:dyDescent="0.25">
      <c r="A859" s="27" t="s">
        <v>6480</v>
      </c>
      <c r="B859" s="28">
        <v>490.05</v>
      </c>
    </row>
    <row r="860" spans="1:2" x14ac:dyDescent="0.25">
      <c r="A860" s="27" t="s">
        <v>8273</v>
      </c>
      <c r="B860" s="28">
        <v>1875.5</v>
      </c>
    </row>
    <row r="861" spans="1:2" x14ac:dyDescent="0.25">
      <c r="A861" s="27" t="s">
        <v>6560</v>
      </c>
      <c r="B861" s="28">
        <v>37558.400000000001</v>
      </c>
    </row>
    <row r="862" spans="1:2" x14ac:dyDescent="0.25">
      <c r="A862" s="27" t="s">
        <v>6585</v>
      </c>
      <c r="B862" s="28">
        <v>550</v>
      </c>
    </row>
    <row r="863" spans="1:2" x14ac:dyDescent="0.25">
      <c r="A863" s="27" t="s">
        <v>6698</v>
      </c>
      <c r="B863" s="28">
        <v>14570.82</v>
      </c>
    </row>
    <row r="864" spans="1:2" x14ac:dyDescent="0.25">
      <c r="A864" s="27" t="s">
        <v>6705</v>
      </c>
      <c r="B864" s="28">
        <v>16443.900000000001</v>
      </c>
    </row>
    <row r="865" spans="1:2" x14ac:dyDescent="0.25">
      <c r="A865" s="27" t="s">
        <v>6726</v>
      </c>
      <c r="B865" s="28">
        <v>1815</v>
      </c>
    </row>
    <row r="866" spans="1:2" x14ac:dyDescent="0.25">
      <c r="A866" s="27" t="s">
        <v>6731</v>
      </c>
      <c r="B866" s="28">
        <v>6050</v>
      </c>
    </row>
    <row r="867" spans="1:2" x14ac:dyDescent="0.25">
      <c r="A867" s="27" t="s">
        <v>6739</v>
      </c>
      <c r="B867" s="28">
        <v>6782.05</v>
      </c>
    </row>
    <row r="868" spans="1:2" x14ac:dyDescent="0.25">
      <c r="A868" s="27" t="s">
        <v>6760</v>
      </c>
      <c r="B868" s="28">
        <v>9944.86</v>
      </c>
    </row>
    <row r="869" spans="1:2" x14ac:dyDescent="0.25">
      <c r="A869" s="27" t="s">
        <v>6807</v>
      </c>
      <c r="B869" s="28">
        <v>17514.75</v>
      </c>
    </row>
    <row r="870" spans="1:2" x14ac:dyDescent="0.25">
      <c r="A870" s="27" t="s">
        <v>6822</v>
      </c>
      <c r="B870" s="28">
        <v>14278</v>
      </c>
    </row>
    <row r="871" spans="1:2" x14ac:dyDescent="0.25">
      <c r="A871" s="27" t="s">
        <v>6835</v>
      </c>
      <c r="B871" s="28">
        <v>4840</v>
      </c>
    </row>
    <row r="872" spans="1:2" x14ac:dyDescent="0.25">
      <c r="A872" s="27" t="s">
        <v>6880</v>
      </c>
      <c r="B872" s="28">
        <v>0</v>
      </c>
    </row>
    <row r="873" spans="1:2" x14ac:dyDescent="0.25">
      <c r="A873" s="27" t="s">
        <v>6894</v>
      </c>
      <c r="B873" s="28">
        <v>3300</v>
      </c>
    </row>
    <row r="874" spans="1:2" x14ac:dyDescent="0.25">
      <c r="A874" s="27" t="s">
        <v>7176</v>
      </c>
      <c r="B874" s="28">
        <v>1294.5899999999999</v>
      </c>
    </row>
    <row r="875" spans="1:2" x14ac:dyDescent="0.25">
      <c r="A875" s="27" t="s">
        <v>7331</v>
      </c>
      <c r="B875" s="28">
        <v>48312.36</v>
      </c>
    </row>
    <row r="876" spans="1:2" x14ac:dyDescent="0.25">
      <c r="A876" s="27" t="s">
        <v>7383</v>
      </c>
      <c r="B876" s="28">
        <v>7260</v>
      </c>
    </row>
    <row r="877" spans="1:2" x14ac:dyDescent="0.25">
      <c r="A877" s="27" t="s">
        <v>7408</v>
      </c>
      <c r="B877" s="28">
        <v>6050</v>
      </c>
    </row>
    <row r="878" spans="1:2" x14ac:dyDescent="0.25">
      <c r="A878" s="27" t="s">
        <v>7414</v>
      </c>
      <c r="B878" s="28">
        <v>6304.1</v>
      </c>
    </row>
    <row r="879" spans="1:2" x14ac:dyDescent="0.25">
      <c r="A879" s="27" t="s">
        <v>7431</v>
      </c>
      <c r="B879" s="28">
        <v>165</v>
      </c>
    </row>
    <row r="880" spans="1:2" x14ac:dyDescent="0.25">
      <c r="A880" s="27" t="s">
        <v>7471</v>
      </c>
      <c r="B880" s="28">
        <v>200.01</v>
      </c>
    </row>
    <row r="881" spans="1:2" x14ac:dyDescent="0.25">
      <c r="A881" s="27" t="s">
        <v>7485</v>
      </c>
      <c r="B881" s="28">
        <v>750.21</v>
      </c>
    </row>
    <row r="882" spans="1:2" x14ac:dyDescent="0.25">
      <c r="A882" s="27" t="s">
        <v>7490</v>
      </c>
      <c r="B882" s="28">
        <v>14957.17</v>
      </c>
    </row>
    <row r="883" spans="1:2" x14ac:dyDescent="0.25">
      <c r="A883" s="27" t="s">
        <v>7539</v>
      </c>
      <c r="B883" s="28">
        <v>1998.92</v>
      </c>
    </row>
    <row r="884" spans="1:2" x14ac:dyDescent="0.25">
      <c r="A884" s="27" t="s">
        <v>7580</v>
      </c>
      <c r="B884" s="28">
        <v>756.25</v>
      </c>
    </row>
    <row r="885" spans="1:2" x14ac:dyDescent="0.25">
      <c r="A885" s="27" t="s">
        <v>7603</v>
      </c>
      <c r="B885" s="28">
        <v>5445</v>
      </c>
    </row>
    <row r="886" spans="1:2" x14ac:dyDescent="0.25">
      <c r="A886" s="27" t="s">
        <v>7624</v>
      </c>
      <c r="B886" s="28">
        <v>644.91999999999996</v>
      </c>
    </row>
    <row r="887" spans="1:2" x14ac:dyDescent="0.25">
      <c r="A887" s="27" t="s">
        <v>7661</v>
      </c>
      <c r="B887" s="28">
        <v>781</v>
      </c>
    </row>
    <row r="888" spans="1:2" x14ac:dyDescent="0.25">
      <c r="A888" s="27" t="s">
        <v>7663</v>
      </c>
      <c r="B888" s="28">
        <v>1868.17</v>
      </c>
    </row>
    <row r="889" spans="1:2" x14ac:dyDescent="0.25">
      <c r="A889" s="27" t="s">
        <v>7666</v>
      </c>
      <c r="B889" s="28">
        <v>1452</v>
      </c>
    </row>
    <row r="890" spans="1:2" x14ac:dyDescent="0.25">
      <c r="A890" s="27" t="s">
        <v>7668</v>
      </c>
      <c r="B890" s="28">
        <v>225.03</v>
      </c>
    </row>
    <row r="891" spans="1:2" x14ac:dyDescent="0.25">
      <c r="A891" s="27" t="s">
        <v>7852</v>
      </c>
      <c r="B891" s="28">
        <v>17545</v>
      </c>
    </row>
    <row r="892" spans="1:2" x14ac:dyDescent="0.25">
      <c r="A892" s="27" t="s">
        <v>7946</v>
      </c>
      <c r="B892" s="28">
        <v>632.5</v>
      </c>
    </row>
    <row r="893" spans="1:2" x14ac:dyDescent="0.25">
      <c r="A893" s="27" t="s">
        <v>8019</v>
      </c>
      <c r="B893" s="28">
        <v>1110</v>
      </c>
    </row>
    <row r="894" spans="1:2" x14ac:dyDescent="0.25">
      <c r="A894" s="27" t="s">
        <v>8115</v>
      </c>
      <c r="B894" s="28">
        <v>4297.92</v>
      </c>
    </row>
    <row r="895" spans="1:2" x14ac:dyDescent="0.25">
      <c r="A895" s="27" t="s">
        <v>8120</v>
      </c>
      <c r="B895" s="28">
        <v>16335</v>
      </c>
    </row>
    <row r="896" spans="1:2" x14ac:dyDescent="0.25">
      <c r="A896" s="27" t="s">
        <v>8134</v>
      </c>
      <c r="B896" s="28">
        <v>121</v>
      </c>
    </row>
    <row r="897" spans="1:2" x14ac:dyDescent="0.25">
      <c r="A897" s="27" t="s">
        <v>8142</v>
      </c>
      <c r="B897" s="28">
        <v>605</v>
      </c>
    </row>
    <row r="898" spans="1:2" x14ac:dyDescent="0.25">
      <c r="A898" s="27" t="s">
        <v>8154</v>
      </c>
      <c r="B898" s="28">
        <v>157.54</v>
      </c>
    </row>
    <row r="899" spans="1:2" x14ac:dyDescent="0.25">
      <c r="A899" s="27" t="s">
        <v>8167</v>
      </c>
      <c r="B899" s="28">
        <v>1900</v>
      </c>
    </row>
    <row r="900" spans="1:2" x14ac:dyDescent="0.25">
      <c r="A900" s="27" t="s">
        <v>8169</v>
      </c>
      <c r="B900" s="28">
        <v>605</v>
      </c>
    </row>
    <row r="901" spans="1:2" x14ac:dyDescent="0.25">
      <c r="A901" s="27" t="s">
        <v>8176</v>
      </c>
      <c r="B901" s="28">
        <v>257.73</v>
      </c>
    </row>
    <row r="902" spans="1:2" x14ac:dyDescent="0.25">
      <c r="A902" s="27" t="s">
        <v>8180</v>
      </c>
      <c r="B902" s="28">
        <v>2069.1</v>
      </c>
    </row>
    <row r="903" spans="1:2" x14ac:dyDescent="0.25">
      <c r="A903" s="27" t="s">
        <v>8184</v>
      </c>
      <c r="B903" s="28">
        <v>0</v>
      </c>
    </row>
    <row r="904" spans="1:2" x14ac:dyDescent="0.25">
      <c r="A904" s="27" t="s">
        <v>8190</v>
      </c>
      <c r="B904" s="28">
        <v>15367</v>
      </c>
    </row>
    <row r="905" spans="1:2" x14ac:dyDescent="0.25">
      <c r="A905" s="27" t="s">
        <v>8222</v>
      </c>
      <c r="B905" s="28">
        <v>990</v>
      </c>
    </row>
    <row r="906" spans="1:2" x14ac:dyDescent="0.25">
      <c r="A906" s="27" t="s">
        <v>8230</v>
      </c>
      <c r="B906" s="28">
        <v>997.15</v>
      </c>
    </row>
    <row r="907" spans="1:2" x14ac:dyDescent="0.25">
      <c r="A907" s="27" t="s">
        <v>8243</v>
      </c>
      <c r="B907" s="28">
        <v>2902.7200000000003</v>
      </c>
    </row>
    <row r="908" spans="1:2" x14ac:dyDescent="0.25">
      <c r="A908" s="27" t="s">
        <v>8253</v>
      </c>
      <c r="B908" s="28">
        <v>1149.5</v>
      </c>
    </row>
    <row r="909" spans="1:2" x14ac:dyDescent="0.25">
      <c r="A909" s="27" t="s">
        <v>8255</v>
      </c>
      <c r="B909" s="28">
        <v>1265</v>
      </c>
    </row>
    <row r="910" spans="1:2" x14ac:dyDescent="0.25">
      <c r="A910" s="27" t="s">
        <v>8270</v>
      </c>
      <c r="B910" s="28">
        <v>78.099999999999994</v>
      </c>
    </row>
    <row r="911" spans="1:2" x14ac:dyDescent="0.25">
      <c r="A911" s="27" t="s">
        <v>8276</v>
      </c>
      <c r="B911" s="28">
        <v>429</v>
      </c>
    </row>
    <row r="912" spans="1:2" x14ac:dyDescent="0.25">
      <c r="A912" s="27" t="s">
        <v>8287</v>
      </c>
      <c r="B912" s="28">
        <v>1331</v>
      </c>
    </row>
    <row r="913" spans="1:2" x14ac:dyDescent="0.25">
      <c r="A913" s="27" t="s">
        <v>8303</v>
      </c>
      <c r="B913" s="28">
        <v>14862.43</v>
      </c>
    </row>
    <row r="914" spans="1:2" x14ac:dyDescent="0.25">
      <c r="A914" s="27" t="s">
        <v>8325</v>
      </c>
      <c r="B914" s="28">
        <v>2089.42</v>
      </c>
    </row>
    <row r="915" spans="1:2" x14ac:dyDescent="0.25">
      <c r="A915" s="27" t="s">
        <v>8353</v>
      </c>
      <c r="B915" s="28">
        <v>376.07</v>
      </c>
    </row>
    <row r="916" spans="1:2" x14ac:dyDescent="0.25">
      <c r="A916" s="27" t="s">
        <v>8358</v>
      </c>
      <c r="B916" s="28">
        <v>550</v>
      </c>
    </row>
    <row r="917" spans="1:2" x14ac:dyDescent="0.25">
      <c r="A917" s="27" t="s">
        <v>8361</v>
      </c>
      <c r="B917" s="28">
        <v>550</v>
      </c>
    </row>
    <row r="918" spans="1:2" x14ac:dyDescent="0.25">
      <c r="A918" s="27" t="s">
        <v>8420</v>
      </c>
      <c r="B918" s="28">
        <v>10836.24</v>
      </c>
    </row>
    <row r="919" spans="1:2" x14ac:dyDescent="0.25">
      <c r="A919" s="27" t="s">
        <v>8424</v>
      </c>
      <c r="B919" s="28">
        <v>363</v>
      </c>
    </row>
    <row r="920" spans="1:2" x14ac:dyDescent="0.25">
      <c r="A920" s="27" t="s">
        <v>8442</v>
      </c>
      <c r="B920" s="28">
        <v>1451.47</v>
      </c>
    </row>
    <row r="921" spans="1:2" x14ac:dyDescent="0.25">
      <c r="A921" s="27" t="s">
        <v>8446</v>
      </c>
      <c r="B921" s="28">
        <v>1485</v>
      </c>
    </row>
    <row r="922" spans="1:2" x14ac:dyDescent="0.25">
      <c r="A922" s="27" t="s">
        <v>8448</v>
      </c>
      <c r="B922" s="28">
        <v>1500</v>
      </c>
    </row>
    <row r="923" spans="1:2" x14ac:dyDescent="0.25">
      <c r="A923" s="27" t="s">
        <v>8457</v>
      </c>
      <c r="B923" s="28">
        <v>10744.8</v>
      </c>
    </row>
    <row r="924" spans="1:2" x14ac:dyDescent="0.25">
      <c r="A924" s="27" t="s">
        <v>8462</v>
      </c>
      <c r="B924" s="28">
        <v>1600</v>
      </c>
    </row>
    <row r="925" spans="1:2" x14ac:dyDescent="0.25">
      <c r="A925" s="27" t="s">
        <v>8468</v>
      </c>
      <c r="B925" s="28">
        <v>1633.5</v>
      </c>
    </row>
    <row r="926" spans="1:2" x14ac:dyDescent="0.25">
      <c r="A926" s="27" t="s">
        <v>8475</v>
      </c>
      <c r="B926" s="28">
        <v>8736.2000000000007</v>
      </c>
    </row>
    <row r="927" spans="1:2" x14ac:dyDescent="0.25">
      <c r="A927" s="27" t="s">
        <v>8479</v>
      </c>
      <c r="B927" s="28">
        <v>1776.69</v>
      </c>
    </row>
    <row r="928" spans="1:2" x14ac:dyDescent="0.25">
      <c r="A928" s="27" t="s">
        <v>8485</v>
      </c>
      <c r="B928" s="28">
        <v>1815</v>
      </c>
    </row>
    <row r="929" spans="1:2" x14ac:dyDescent="0.25">
      <c r="A929" s="27" t="s">
        <v>8498</v>
      </c>
      <c r="B929" s="28">
        <v>7259.99</v>
      </c>
    </row>
    <row r="930" spans="1:2" x14ac:dyDescent="0.25">
      <c r="A930" s="27" t="s">
        <v>8506</v>
      </c>
      <c r="B930" s="28">
        <v>2220</v>
      </c>
    </row>
    <row r="931" spans="1:2" x14ac:dyDescent="0.25">
      <c r="A931" s="27" t="s">
        <v>8510</v>
      </c>
      <c r="B931" s="28">
        <v>7193.69</v>
      </c>
    </row>
    <row r="932" spans="1:2" x14ac:dyDescent="0.25">
      <c r="A932" s="27" t="s">
        <v>8518</v>
      </c>
      <c r="B932" s="28">
        <v>2420</v>
      </c>
    </row>
    <row r="933" spans="1:2" x14ac:dyDescent="0.25">
      <c r="A933" s="27" t="s">
        <v>8545</v>
      </c>
      <c r="B933" s="28">
        <v>7132.95</v>
      </c>
    </row>
    <row r="934" spans="1:2" x14ac:dyDescent="0.25">
      <c r="A934" s="27" t="s">
        <v>8556</v>
      </c>
      <c r="B934" s="28">
        <v>7066.4</v>
      </c>
    </row>
    <row r="935" spans="1:2" x14ac:dyDescent="0.25">
      <c r="A935" s="27" t="s">
        <v>8562</v>
      </c>
      <c r="B935" s="28">
        <v>3630</v>
      </c>
    </row>
    <row r="936" spans="1:2" x14ac:dyDescent="0.25">
      <c r="A936" s="27" t="s">
        <v>8580</v>
      </c>
      <c r="B936" s="28">
        <v>6921.2</v>
      </c>
    </row>
    <row r="937" spans="1:2" x14ac:dyDescent="0.25">
      <c r="A937" s="27" t="s">
        <v>8591</v>
      </c>
      <c r="B937" s="28">
        <v>4162.16</v>
      </c>
    </row>
    <row r="938" spans="1:2" x14ac:dyDescent="0.25">
      <c r="A938" s="27" t="s">
        <v>8593</v>
      </c>
      <c r="B938" s="28">
        <v>4235</v>
      </c>
    </row>
    <row r="939" spans="1:2" x14ac:dyDescent="0.25">
      <c r="A939" s="27" t="s">
        <v>8598</v>
      </c>
      <c r="B939" s="28">
        <v>4474.2</v>
      </c>
    </row>
    <row r="940" spans="1:2" x14ac:dyDescent="0.25">
      <c r="A940" s="27" t="s">
        <v>8605</v>
      </c>
      <c r="B940" s="28">
        <v>4868.34</v>
      </c>
    </row>
    <row r="941" spans="1:2" x14ac:dyDescent="0.25">
      <c r="A941" s="27" t="s">
        <v>8632</v>
      </c>
      <c r="B941" s="28">
        <v>6050</v>
      </c>
    </row>
    <row r="942" spans="1:2" x14ac:dyDescent="0.25">
      <c r="A942" s="27" t="s">
        <v>8658</v>
      </c>
      <c r="B942" s="28">
        <v>6047.29</v>
      </c>
    </row>
    <row r="943" spans="1:2" x14ac:dyDescent="0.25">
      <c r="A943" s="27" t="s">
        <v>8664</v>
      </c>
      <c r="B943" s="28">
        <v>6050</v>
      </c>
    </row>
    <row r="944" spans="1:2" x14ac:dyDescent="0.25">
      <c r="A944" s="27" t="s">
        <v>8669</v>
      </c>
      <c r="B944" s="28">
        <v>5438.95</v>
      </c>
    </row>
    <row r="945" spans="1:2" x14ac:dyDescent="0.25">
      <c r="A945" s="27" t="s">
        <v>8672</v>
      </c>
      <c r="B945" s="28">
        <v>6534</v>
      </c>
    </row>
    <row r="946" spans="1:2" x14ac:dyDescent="0.25">
      <c r="A946" s="27" t="s">
        <v>8679</v>
      </c>
      <c r="B946" s="28">
        <v>6600</v>
      </c>
    </row>
    <row r="947" spans="1:2" x14ac:dyDescent="0.25">
      <c r="A947" s="27" t="s">
        <v>8686</v>
      </c>
      <c r="B947" s="28">
        <v>4004</v>
      </c>
    </row>
    <row r="948" spans="1:2" x14ac:dyDescent="0.25">
      <c r="A948" s="27" t="s">
        <v>8719</v>
      </c>
      <c r="B948" s="28">
        <v>2230.85</v>
      </c>
    </row>
    <row r="949" spans="1:2" x14ac:dyDescent="0.25">
      <c r="A949" s="27" t="s">
        <v>8721</v>
      </c>
      <c r="B949" s="28">
        <v>2193.13</v>
      </c>
    </row>
    <row r="950" spans="1:2" x14ac:dyDescent="0.25">
      <c r="A950" s="27" t="s">
        <v>8723</v>
      </c>
      <c r="B950" s="28">
        <v>2178</v>
      </c>
    </row>
    <row r="951" spans="1:2" x14ac:dyDescent="0.25">
      <c r="A951" s="27" t="s">
        <v>8727</v>
      </c>
      <c r="B951" s="28">
        <v>2050.9499999999998</v>
      </c>
    </row>
    <row r="952" spans="1:2" x14ac:dyDescent="0.25">
      <c r="A952" s="27" t="s">
        <v>8729</v>
      </c>
      <c r="B952" s="28">
        <v>2000</v>
      </c>
    </row>
    <row r="953" spans="1:2" x14ac:dyDescent="0.25">
      <c r="A953" s="27" t="s">
        <v>8731</v>
      </c>
      <c r="B953" s="28">
        <v>1685.98</v>
      </c>
    </row>
    <row r="954" spans="1:2" x14ac:dyDescent="0.25">
      <c r="A954" s="27" t="s">
        <v>278</v>
      </c>
      <c r="B954" s="28">
        <v>6173412.0200000014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6862"/>
  <sheetViews>
    <sheetView topLeftCell="C1" workbookViewId="0">
      <selection activeCell="S18" sqref="S18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4.42578125" style="35" bestFit="1" customWidth="1"/>
    <col min="6" max="6" width="9.42578125" style="38" bestFit="1" customWidth="1"/>
    <col min="7" max="7" width="29.140625" style="35" customWidth="1"/>
    <col min="8" max="8" width="9.42578125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57" customWidth="1"/>
    <col min="18" max="18" width="18.5703125" style="35" customWidth="1"/>
    <col min="19" max="19" width="6.140625" style="57" customWidth="1"/>
    <col min="20" max="20" width="10.85546875" style="54"/>
    <col min="21" max="21" width="7.7109375" style="57" customWidth="1"/>
    <col min="22" max="22" width="13.5703125" style="54" customWidth="1"/>
    <col min="23" max="23" width="7.7109375" style="57" customWidth="1"/>
    <col min="24" max="24" width="11.42578125" style="57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10</v>
      </c>
      <c r="E1" s="32" t="s">
        <v>3</v>
      </c>
      <c r="F1" s="34" t="s">
        <v>4</v>
      </c>
      <c r="G1" s="32" t="s">
        <v>11</v>
      </c>
      <c r="H1" s="32" t="s">
        <v>5</v>
      </c>
      <c r="I1" s="32" t="s">
        <v>56</v>
      </c>
      <c r="J1" s="32" t="s">
        <v>304</v>
      </c>
      <c r="K1" s="32" t="s">
        <v>322</v>
      </c>
      <c r="L1" s="32" t="s">
        <v>6</v>
      </c>
      <c r="M1" s="32" t="s">
        <v>7</v>
      </c>
      <c r="N1" s="32" t="s">
        <v>8</v>
      </c>
      <c r="O1" s="32" t="s">
        <v>70</v>
      </c>
      <c r="P1" s="32" t="s">
        <v>275</v>
      </c>
      <c r="Q1" s="56" t="s">
        <v>271</v>
      </c>
      <c r="R1" s="32" t="s">
        <v>272</v>
      </c>
      <c r="S1" s="56" t="s">
        <v>99</v>
      </c>
      <c r="T1" s="55" t="s">
        <v>268</v>
      </c>
      <c r="U1" s="56" t="s">
        <v>269</v>
      </c>
      <c r="V1" s="55" t="s">
        <v>270</v>
      </c>
      <c r="W1" s="56" t="s">
        <v>274</v>
      </c>
      <c r="X1" s="56" t="s">
        <v>9</v>
      </c>
    </row>
    <row r="2" spans="1:24" x14ac:dyDescent="0.25">
      <c r="A2" s="60">
        <v>220240003307</v>
      </c>
      <c r="B2" s="43" t="s">
        <v>390</v>
      </c>
      <c r="C2" s="61">
        <v>45345</v>
      </c>
      <c r="D2" s="60">
        <v>22024001562</v>
      </c>
      <c r="E2" s="43" t="s">
        <v>1480</v>
      </c>
      <c r="F2" s="62">
        <v>17303</v>
      </c>
      <c r="G2" s="43" t="s">
        <v>914</v>
      </c>
      <c r="H2" s="43" t="s">
        <v>2567</v>
      </c>
      <c r="I2" s="69">
        <v>220</v>
      </c>
      <c r="J2" s="43" t="s">
        <v>398</v>
      </c>
      <c r="K2" s="43" t="s">
        <v>398</v>
      </c>
      <c r="L2" s="43" t="s">
        <v>399</v>
      </c>
      <c r="M2" s="43" t="s">
        <v>585</v>
      </c>
      <c r="N2" s="43" t="s">
        <v>539</v>
      </c>
      <c r="O2" s="52" t="s">
        <v>326</v>
      </c>
      <c r="P2" s="63" t="s">
        <v>276</v>
      </c>
      <c r="Q2" s="57">
        <v>2</v>
      </c>
      <c r="R2" s="35" t="s">
        <v>265</v>
      </c>
      <c r="S2" s="57" t="str">
        <f>MID(Tabla1[[#This Row],[Aplicación]],6,2)</f>
        <v>05</v>
      </c>
      <c r="T2" s="54" t="str">
        <f>VLOOKUP(Tabla1[[#This Row],[AREA]],Hoja1!A:B,2,FALSE)</f>
        <v>05. Comercio, mercados y consumo</v>
      </c>
      <c r="U2" s="57">
        <v>4314</v>
      </c>
      <c r="V2" s="54" t="str">
        <f>VLOOKUP(Tabla1[[#This Row],[PROGRAMA]],Hoja1!A:B,2,FALSE)</f>
        <v>4314. Actuaciones en materia de comercio minorista</v>
      </c>
      <c r="W2" s="57">
        <v>22</v>
      </c>
      <c r="X2" s="57">
        <v>22706</v>
      </c>
    </row>
    <row r="3" spans="1:24" x14ac:dyDescent="0.25">
      <c r="A3" s="60">
        <v>220240004862</v>
      </c>
      <c r="B3" s="43" t="s">
        <v>702</v>
      </c>
      <c r="C3" s="61">
        <v>45356</v>
      </c>
      <c r="D3" s="60">
        <v>22024001459</v>
      </c>
      <c r="E3" s="43" t="s">
        <v>1485</v>
      </c>
      <c r="F3" s="62">
        <v>30912.73</v>
      </c>
      <c r="G3" s="43" t="s">
        <v>2610</v>
      </c>
      <c r="H3" s="43" t="s">
        <v>2611</v>
      </c>
      <c r="I3" s="69">
        <v>300</v>
      </c>
      <c r="J3" s="43" t="s">
        <v>414</v>
      </c>
      <c r="K3" s="43" t="s">
        <v>900</v>
      </c>
      <c r="L3" s="43" t="s">
        <v>399</v>
      </c>
      <c r="M3" s="43" t="s">
        <v>395</v>
      </c>
      <c r="N3" s="43" t="s">
        <v>396</v>
      </c>
      <c r="O3" s="52" t="s">
        <v>321</v>
      </c>
      <c r="P3" s="63" t="s">
        <v>276</v>
      </c>
      <c r="Q3" s="57">
        <v>2</v>
      </c>
      <c r="R3" s="35" t="s">
        <v>265</v>
      </c>
      <c r="S3" s="57" t="str">
        <f>MID(Tabla1[[#This Row],[Aplicación]],6,2)</f>
        <v>05</v>
      </c>
      <c r="T3" s="54" t="str">
        <f>VLOOKUP(Tabla1[[#This Row],[AREA]],Hoja1!A:B,2,FALSE)</f>
        <v>05. Comercio, mercados y consumo</v>
      </c>
      <c r="U3" s="57">
        <v>4314</v>
      </c>
      <c r="V3" s="54" t="str">
        <f>VLOOKUP(Tabla1[[#This Row],[PROGRAMA]],Hoja1!A:B,2,FALSE)</f>
        <v>4314. Actuaciones en materia de comercio minorista</v>
      </c>
      <c r="W3" s="57">
        <v>22</v>
      </c>
      <c r="X3" s="57">
        <v>22709</v>
      </c>
    </row>
    <row r="4" spans="1:24" x14ac:dyDescent="0.25">
      <c r="A4" s="60">
        <v>220240019512</v>
      </c>
      <c r="B4" s="43" t="s">
        <v>390</v>
      </c>
      <c r="C4" s="61">
        <v>45434</v>
      </c>
      <c r="D4" s="60">
        <v>22024004614</v>
      </c>
      <c r="E4" s="43" t="s">
        <v>1485</v>
      </c>
      <c r="F4" s="62">
        <v>7199.5</v>
      </c>
      <c r="G4" s="43" t="s">
        <v>3734</v>
      </c>
      <c r="H4" s="43" t="s">
        <v>3735</v>
      </c>
      <c r="I4" s="69" t="s">
        <v>2930</v>
      </c>
      <c r="J4" s="43" t="s">
        <v>398</v>
      </c>
      <c r="K4" s="43" t="s">
        <v>398</v>
      </c>
      <c r="L4" s="43" t="s">
        <v>399</v>
      </c>
      <c r="M4" s="43" t="s">
        <v>585</v>
      </c>
      <c r="N4" s="43" t="s">
        <v>539</v>
      </c>
      <c r="O4" s="68" t="s">
        <v>326</v>
      </c>
      <c r="P4" s="68" t="s">
        <v>2931</v>
      </c>
      <c r="Q4" s="57">
        <v>2</v>
      </c>
      <c r="R4" s="35" t="s">
        <v>265</v>
      </c>
      <c r="S4" s="57" t="str">
        <f>MID(Tabla1[[#This Row],[Aplicación]],6,2)</f>
        <v>05</v>
      </c>
      <c r="T4" s="54" t="str">
        <f>VLOOKUP(Tabla1[[#This Row],[AREA]],Hoja1!A:B,2,FALSE)</f>
        <v>05. Comercio, mercados y consumo</v>
      </c>
      <c r="U4" s="57">
        <v>4314</v>
      </c>
      <c r="V4" s="54" t="str">
        <f>VLOOKUP(Tabla1[[#This Row],[PROGRAMA]],Hoja1!A:B,2,FALSE)</f>
        <v>4314. Actuaciones en materia de comercio minorista</v>
      </c>
      <c r="W4" s="57">
        <v>22</v>
      </c>
      <c r="X4" s="57">
        <v>22799</v>
      </c>
    </row>
    <row r="5" spans="1:24" x14ac:dyDescent="0.25">
      <c r="A5" s="60">
        <v>220240000807</v>
      </c>
      <c r="B5" s="43" t="s">
        <v>390</v>
      </c>
      <c r="C5" s="61">
        <v>45330</v>
      </c>
      <c r="D5" s="60">
        <v>22024000760</v>
      </c>
      <c r="E5" s="43" t="s">
        <v>1449</v>
      </c>
      <c r="F5" s="62">
        <v>2037.71</v>
      </c>
      <c r="G5" s="43" t="s">
        <v>87</v>
      </c>
      <c r="H5" s="43" t="s">
        <v>2292</v>
      </c>
      <c r="I5" s="69">
        <v>220</v>
      </c>
      <c r="J5" s="43" t="s">
        <v>725</v>
      </c>
      <c r="K5" s="43" t="s">
        <v>393</v>
      </c>
      <c r="L5" s="43" t="s">
        <v>413</v>
      </c>
      <c r="M5" s="43" t="s">
        <v>585</v>
      </c>
      <c r="N5" s="43" t="s">
        <v>539</v>
      </c>
      <c r="O5" s="52" t="s">
        <v>326</v>
      </c>
      <c r="P5" s="63" t="s">
        <v>276</v>
      </c>
      <c r="Q5" s="57">
        <v>2</v>
      </c>
      <c r="R5" s="35" t="s">
        <v>265</v>
      </c>
      <c r="S5" s="57" t="str">
        <f>MID(Tabla1[[#This Row],[Aplicación]],6,2)</f>
        <v>11</v>
      </c>
      <c r="T5" s="54" t="str">
        <f>VLOOKUP(Tabla1[[#This Row],[AREA]],Hoja1!A:B,2,FALSE)</f>
        <v>11. Salud pública y seguridad ciudadana</v>
      </c>
      <c r="U5" s="57">
        <v>1621</v>
      </c>
      <c r="V5" s="54" t="str">
        <f>VLOOKUP(Tabla1[[#This Row],[PROGRAMA]],Hoja1!A:B,2,FALSE)</f>
        <v>1621. Recogida de residuos</v>
      </c>
      <c r="W5" s="57">
        <v>22</v>
      </c>
      <c r="X5" s="57">
        <v>22199</v>
      </c>
    </row>
    <row r="6" spans="1:24" x14ac:dyDescent="0.25">
      <c r="A6" s="60">
        <v>220240000808</v>
      </c>
      <c r="B6" s="43" t="s">
        <v>390</v>
      </c>
      <c r="C6" s="61">
        <v>45330</v>
      </c>
      <c r="D6" s="60">
        <v>22024000761</v>
      </c>
      <c r="E6" s="43" t="s">
        <v>1482</v>
      </c>
      <c r="F6" s="62">
        <v>5063.8500000000004</v>
      </c>
      <c r="G6" s="43" t="s">
        <v>31</v>
      </c>
      <c r="H6" s="43" t="s">
        <v>2578</v>
      </c>
      <c r="I6" s="69">
        <v>220</v>
      </c>
      <c r="J6" s="43" t="s">
        <v>398</v>
      </c>
      <c r="K6" s="43" t="s">
        <v>398</v>
      </c>
      <c r="L6" s="43" t="s">
        <v>399</v>
      </c>
      <c r="M6" s="43" t="s">
        <v>585</v>
      </c>
      <c r="N6" s="43" t="s">
        <v>539</v>
      </c>
      <c r="O6" s="52" t="s">
        <v>326</v>
      </c>
      <c r="P6" s="63" t="s">
        <v>276</v>
      </c>
      <c r="Q6" s="57">
        <v>2</v>
      </c>
      <c r="R6" s="35" t="s">
        <v>265</v>
      </c>
      <c r="S6" s="57" t="str">
        <f>MID(Tabla1[[#This Row],[Aplicación]],6,2)</f>
        <v>11</v>
      </c>
      <c r="T6" s="54" t="str">
        <f>VLOOKUP(Tabla1[[#This Row],[AREA]],Hoja1!A:B,2,FALSE)</f>
        <v>11. Salud pública y seguridad ciudadana</v>
      </c>
      <c r="U6" s="57">
        <v>1621</v>
      </c>
      <c r="V6" s="54" t="str">
        <f>VLOOKUP(Tabla1[[#This Row],[PROGRAMA]],Hoja1!A:B,2,FALSE)</f>
        <v>1621. Recogida de residuos</v>
      </c>
      <c r="W6" s="57">
        <v>22</v>
      </c>
      <c r="X6" s="57">
        <v>22799</v>
      </c>
    </row>
    <row r="7" spans="1:24" x14ac:dyDescent="0.25">
      <c r="A7" s="60">
        <v>220240000809</v>
      </c>
      <c r="B7" s="43" t="s">
        <v>390</v>
      </c>
      <c r="C7" s="61">
        <v>45330</v>
      </c>
      <c r="D7" s="60">
        <v>22024000762</v>
      </c>
      <c r="E7" s="43" t="s">
        <v>1482</v>
      </c>
      <c r="F7" s="62">
        <v>6001.6</v>
      </c>
      <c r="G7" s="43" t="s">
        <v>31</v>
      </c>
      <c r="H7" s="43" t="s">
        <v>2618</v>
      </c>
      <c r="I7" s="69">
        <v>220</v>
      </c>
      <c r="J7" s="43" t="s">
        <v>398</v>
      </c>
      <c r="K7" s="43" t="s">
        <v>398</v>
      </c>
      <c r="L7" s="43" t="s">
        <v>399</v>
      </c>
      <c r="M7" s="43" t="s">
        <v>585</v>
      </c>
      <c r="N7" s="43" t="s">
        <v>539</v>
      </c>
      <c r="O7" s="52" t="s">
        <v>326</v>
      </c>
      <c r="P7" s="63" t="s">
        <v>276</v>
      </c>
      <c r="Q7" s="57">
        <v>2</v>
      </c>
      <c r="R7" s="35" t="s">
        <v>265</v>
      </c>
      <c r="S7" s="57" t="str">
        <f>MID(Tabla1[[#This Row],[Aplicación]],6,2)</f>
        <v>11</v>
      </c>
      <c r="T7" s="54" t="str">
        <f>VLOOKUP(Tabla1[[#This Row],[AREA]],Hoja1!A:B,2,FALSE)</f>
        <v>11. Salud pública y seguridad ciudadana</v>
      </c>
      <c r="U7" s="57">
        <v>1621</v>
      </c>
      <c r="V7" s="54" t="str">
        <f>VLOOKUP(Tabla1[[#This Row],[PROGRAMA]],Hoja1!A:B,2,FALSE)</f>
        <v>1621. Recogida de residuos</v>
      </c>
      <c r="W7" s="57">
        <v>22</v>
      </c>
      <c r="X7" s="57">
        <v>22799</v>
      </c>
    </row>
    <row r="8" spans="1:24" x14ac:dyDescent="0.25">
      <c r="A8" s="60">
        <v>220240003118</v>
      </c>
      <c r="B8" s="43" t="s">
        <v>390</v>
      </c>
      <c r="C8" s="61">
        <v>45343</v>
      </c>
      <c r="D8" s="60">
        <v>22024000789</v>
      </c>
      <c r="E8" s="43" t="s">
        <v>1482</v>
      </c>
      <c r="F8" s="62">
        <v>8814.85</v>
      </c>
      <c r="G8" s="43" t="s">
        <v>19</v>
      </c>
      <c r="H8" s="43" t="s">
        <v>2697</v>
      </c>
      <c r="I8" s="69">
        <v>220</v>
      </c>
      <c r="J8" s="43" t="s">
        <v>398</v>
      </c>
      <c r="K8" s="43" t="s">
        <v>398</v>
      </c>
      <c r="L8" s="43" t="s">
        <v>399</v>
      </c>
      <c r="M8" s="43" t="s">
        <v>585</v>
      </c>
      <c r="N8" s="43" t="s">
        <v>539</v>
      </c>
      <c r="O8" s="52" t="s">
        <v>326</v>
      </c>
      <c r="P8" s="63" t="s">
        <v>276</v>
      </c>
      <c r="Q8" s="57">
        <v>2</v>
      </c>
      <c r="R8" s="35" t="s">
        <v>265</v>
      </c>
      <c r="S8" s="57" t="str">
        <f>MID(Tabla1[[#This Row],[Aplicación]],6,2)</f>
        <v>11</v>
      </c>
      <c r="T8" s="54" t="str">
        <f>VLOOKUP(Tabla1[[#This Row],[AREA]],Hoja1!A:B,2,FALSE)</f>
        <v>11. Salud pública y seguridad ciudadana</v>
      </c>
      <c r="U8" s="57">
        <v>1621</v>
      </c>
      <c r="V8" s="54" t="str">
        <f>VLOOKUP(Tabla1[[#This Row],[PROGRAMA]],Hoja1!A:B,2,FALSE)</f>
        <v>1621. Recogida de residuos</v>
      </c>
      <c r="W8" s="57">
        <v>22</v>
      </c>
      <c r="X8" s="57">
        <v>22799</v>
      </c>
    </row>
    <row r="9" spans="1:24" x14ac:dyDescent="0.25">
      <c r="A9" s="60">
        <v>220239000480</v>
      </c>
      <c r="B9" s="43" t="s">
        <v>390</v>
      </c>
      <c r="C9" s="61">
        <v>45292</v>
      </c>
      <c r="D9" s="60">
        <v>22024003076</v>
      </c>
      <c r="E9" s="43" t="s">
        <v>1142</v>
      </c>
      <c r="F9" s="62">
        <v>4809875.33</v>
      </c>
      <c r="G9" s="43" t="s">
        <v>1041</v>
      </c>
      <c r="H9" s="43" t="s">
        <v>1502</v>
      </c>
      <c r="I9" s="69">
        <v>220</v>
      </c>
      <c r="J9" s="43" t="s">
        <v>398</v>
      </c>
      <c r="K9" s="43" t="s">
        <v>398</v>
      </c>
      <c r="L9" s="43" t="s">
        <v>401</v>
      </c>
      <c r="M9" s="43" t="s">
        <v>395</v>
      </c>
      <c r="N9" s="43" t="s">
        <v>396</v>
      </c>
      <c r="O9" s="52" t="s">
        <v>321</v>
      </c>
      <c r="P9" s="63" t="s">
        <v>276</v>
      </c>
      <c r="Q9" s="57">
        <v>6</v>
      </c>
      <c r="R9" s="35" t="s">
        <v>266</v>
      </c>
      <c r="S9" s="57" t="str">
        <f>MID(Tabla1[[#This Row],[Aplicación]],6,2)</f>
        <v>02</v>
      </c>
      <c r="T9" s="54" t="str">
        <f>VLOOKUP(Tabla1[[#This Row],[AREA]],Hoja1!A:B,2,FALSE)</f>
        <v>02. Urbanismo y vivienda</v>
      </c>
      <c r="U9" s="57">
        <v>9332</v>
      </c>
      <c r="V9" s="54" t="str">
        <f>VLOOKUP(Tabla1[[#This Row],[PROGRAMA]],Hoja1!A:B,2,FALSE)</f>
        <v>9332. Mantenimiento de edificios e instalaciones municipales</v>
      </c>
      <c r="W9" s="57">
        <v>63</v>
      </c>
      <c r="X9" s="57">
        <v>632</v>
      </c>
    </row>
    <row r="10" spans="1:24" x14ac:dyDescent="0.25">
      <c r="A10" s="60">
        <v>220239000501</v>
      </c>
      <c r="B10" s="43" t="s">
        <v>390</v>
      </c>
      <c r="C10" s="61">
        <v>45292</v>
      </c>
      <c r="D10" s="60">
        <v>22024001487</v>
      </c>
      <c r="E10" s="43" t="s">
        <v>1142</v>
      </c>
      <c r="F10" s="62">
        <v>13186.06</v>
      </c>
      <c r="G10" s="43" t="s">
        <v>300</v>
      </c>
      <c r="H10" s="43" t="s">
        <v>1534</v>
      </c>
      <c r="I10" s="69">
        <v>220</v>
      </c>
      <c r="J10" s="43" t="s">
        <v>398</v>
      </c>
      <c r="K10" s="43" t="s">
        <v>398</v>
      </c>
      <c r="L10" s="43" t="s">
        <v>399</v>
      </c>
      <c r="M10" s="43" t="s">
        <v>395</v>
      </c>
      <c r="N10" s="43" t="s">
        <v>396</v>
      </c>
      <c r="O10" s="52" t="s">
        <v>321</v>
      </c>
      <c r="P10" s="63" t="s">
        <v>276</v>
      </c>
      <c r="Q10" s="57">
        <v>6</v>
      </c>
      <c r="R10" s="35" t="s">
        <v>266</v>
      </c>
      <c r="S10" s="57" t="str">
        <f>MID(Tabla1[[#This Row],[Aplicación]],6,2)</f>
        <v>02</v>
      </c>
      <c r="T10" s="54" t="str">
        <f>VLOOKUP(Tabla1[[#This Row],[AREA]],Hoja1!A:B,2,FALSE)</f>
        <v>02. Urbanismo y vivienda</v>
      </c>
      <c r="U10" s="57">
        <v>9332</v>
      </c>
      <c r="V10" s="54" t="str">
        <f>VLOOKUP(Tabla1[[#This Row],[PROGRAMA]],Hoja1!A:B,2,FALSE)</f>
        <v>9332. Mantenimiento de edificios e instalaciones municipales</v>
      </c>
      <c r="W10" s="57">
        <v>63</v>
      </c>
      <c r="X10" s="57">
        <v>632</v>
      </c>
    </row>
    <row r="11" spans="1:24" x14ac:dyDescent="0.25">
      <c r="A11" s="60">
        <v>220230051611</v>
      </c>
      <c r="B11" s="43" t="s">
        <v>390</v>
      </c>
      <c r="C11" s="61">
        <v>45350</v>
      </c>
      <c r="D11" s="60">
        <v>22023003403</v>
      </c>
      <c r="E11" s="43" t="s">
        <v>1142</v>
      </c>
      <c r="F11" s="62">
        <v>2017.69</v>
      </c>
      <c r="G11" s="43" t="s">
        <v>300</v>
      </c>
      <c r="H11" s="43" t="s">
        <v>1550</v>
      </c>
      <c r="I11" s="69">
        <v>220</v>
      </c>
      <c r="J11" s="43" t="s">
        <v>398</v>
      </c>
      <c r="K11" s="43" t="s">
        <v>398</v>
      </c>
      <c r="L11" s="43" t="s">
        <v>399</v>
      </c>
      <c r="M11" s="43" t="s">
        <v>395</v>
      </c>
      <c r="N11" s="43" t="s">
        <v>396</v>
      </c>
      <c r="O11" s="52" t="s">
        <v>321</v>
      </c>
      <c r="P11" s="63" t="s">
        <v>276</v>
      </c>
      <c r="Q11" s="57">
        <v>6</v>
      </c>
      <c r="R11" s="35" t="s">
        <v>266</v>
      </c>
      <c r="S11" s="57" t="str">
        <f>MID(Tabla1[[#This Row],[Aplicación]],6,2)</f>
        <v>02</v>
      </c>
      <c r="T11" s="54" t="str">
        <f>VLOOKUP(Tabla1[[#This Row],[AREA]],Hoja1!A:B,2,FALSE)</f>
        <v>02. Urbanismo y vivienda</v>
      </c>
      <c r="U11" s="57">
        <v>9332</v>
      </c>
      <c r="V11" s="54" t="str">
        <f>VLOOKUP(Tabla1[[#This Row],[PROGRAMA]],Hoja1!A:B,2,FALSE)</f>
        <v>9332. Mantenimiento de edificios e instalaciones municipales</v>
      </c>
      <c r="W11" s="57">
        <v>63</v>
      </c>
      <c r="X11" s="57">
        <v>632</v>
      </c>
    </row>
    <row r="12" spans="1:24" x14ac:dyDescent="0.25">
      <c r="A12" s="60">
        <v>220239000087</v>
      </c>
      <c r="B12" s="43" t="s">
        <v>390</v>
      </c>
      <c r="C12" s="61">
        <v>45292</v>
      </c>
      <c r="D12" s="60">
        <v>22024001574</v>
      </c>
      <c r="E12" s="43" t="s">
        <v>1142</v>
      </c>
      <c r="F12" s="62">
        <v>20018.47</v>
      </c>
      <c r="G12" s="43" t="s">
        <v>282</v>
      </c>
      <c r="H12" s="43" t="s">
        <v>1832</v>
      </c>
      <c r="I12" s="69">
        <v>220</v>
      </c>
      <c r="J12" s="43" t="s">
        <v>398</v>
      </c>
      <c r="K12" s="43" t="s">
        <v>398</v>
      </c>
      <c r="L12" s="43" t="s">
        <v>399</v>
      </c>
      <c r="M12" s="43" t="s">
        <v>395</v>
      </c>
      <c r="N12" s="43" t="s">
        <v>396</v>
      </c>
      <c r="O12" s="52" t="s">
        <v>321</v>
      </c>
      <c r="P12" s="63" t="s">
        <v>276</v>
      </c>
      <c r="Q12" s="57">
        <v>6</v>
      </c>
      <c r="R12" s="35" t="s">
        <v>266</v>
      </c>
      <c r="S12" s="57" t="str">
        <f>MID(Tabla1[[#This Row],[Aplicación]],6,2)</f>
        <v>02</v>
      </c>
      <c r="T12" s="54" t="str">
        <f>VLOOKUP(Tabla1[[#This Row],[AREA]],Hoja1!A:B,2,FALSE)</f>
        <v>02. Urbanismo y vivienda</v>
      </c>
      <c r="U12" s="57">
        <v>9332</v>
      </c>
      <c r="V12" s="54" t="str">
        <f>VLOOKUP(Tabla1[[#This Row],[PROGRAMA]],Hoja1!A:B,2,FALSE)</f>
        <v>9332. Mantenimiento de edificios e instalaciones municipales</v>
      </c>
      <c r="W12" s="57">
        <v>63</v>
      </c>
      <c r="X12" s="57">
        <v>632</v>
      </c>
    </row>
    <row r="13" spans="1:24" x14ac:dyDescent="0.25">
      <c r="A13" s="53">
        <v>220230015940</v>
      </c>
      <c r="B13" s="45" t="s">
        <v>390</v>
      </c>
      <c r="C13" s="50">
        <v>45350</v>
      </c>
      <c r="D13" s="44">
        <v>22023003884</v>
      </c>
      <c r="E13" s="45" t="s">
        <v>1142</v>
      </c>
      <c r="F13" s="51">
        <v>1657.7</v>
      </c>
      <c r="G13" s="45" t="s">
        <v>282</v>
      </c>
      <c r="H13" s="45" t="s">
        <v>950</v>
      </c>
      <c r="I13" s="53">
        <v>220</v>
      </c>
      <c r="J13" s="45" t="s">
        <v>398</v>
      </c>
      <c r="K13" s="45" t="s">
        <v>398</v>
      </c>
      <c r="L13" s="45" t="s">
        <v>399</v>
      </c>
      <c r="M13" s="45" t="s">
        <v>395</v>
      </c>
      <c r="N13" s="45" t="s">
        <v>396</v>
      </c>
      <c r="O13" s="52" t="s">
        <v>321</v>
      </c>
      <c r="P13" s="63" t="s">
        <v>276</v>
      </c>
      <c r="Q13" s="57">
        <v>6</v>
      </c>
      <c r="R13" s="35" t="s">
        <v>266</v>
      </c>
      <c r="S13" s="57" t="str">
        <f>MID(Tabla1[[#This Row],[Aplicación]],6,2)</f>
        <v>02</v>
      </c>
      <c r="T13" s="54" t="str">
        <f>VLOOKUP(Tabla1[[#This Row],[AREA]],Hoja1!A:B,2,FALSE)</f>
        <v>02. Urbanismo y vivienda</v>
      </c>
      <c r="U13" s="57">
        <v>9332</v>
      </c>
      <c r="V13" s="54" t="str">
        <f>VLOOKUP(Tabla1[[#This Row],[PROGRAMA]],Hoja1!A:B,2,FALSE)</f>
        <v>9332. Mantenimiento de edificios e instalaciones municipales</v>
      </c>
      <c r="W13" s="57">
        <v>63</v>
      </c>
      <c r="X13" s="57">
        <v>632</v>
      </c>
    </row>
    <row r="14" spans="1:24" x14ac:dyDescent="0.25">
      <c r="A14" s="60">
        <v>220230050390</v>
      </c>
      <c r="B14" s="43" t="s">
        <v>390</v>
      </c>
      <c r="C14" s="61">
        <v>45350</v>
      </c>
      <c r="D14" s="60">
        <v>22023003403</v>
      </c>
      <c r="E14" s="43" t="s">
        <v>1142</v>
      </c>
      <c r="F14" s="62">
        <v>40335.379999999997</v>
      </c>
      <c r="G14" s="43" t="s">
        <v>1041</v>
      </c>
      <c r="H14" s="43" t="s">
        <v>1042</v>
      </c>
      <c r="I14" s="69">
        <v>220</v>
      </c>
      <c r="J14" s="43" t="s">
        <v>398</v>
      </c>
      <c r="K14" s="43" t="s">
        <v>398</v>
      </c>
      <c r="L14" s="43" t="s">
        <v>401</v>
      </c>
      <c r="M14" s="43" t="s">
        <v>395</v>
      </c>
      <c r="N14" s="43" t="s">
        <v>396</v>
      </c>
      <c r="O14" s="52" t="s">
        <v>321</v>
      </c>
      <c r="P14" s="63" t="s">
        <v>276</v>
      </c>
      <c r="Q14" s="57">
        <v>6</v>
      </c>
      <c r="R14" s="35" t="s">
        <v>266</v>
      </c>
      <c r="S14" s="57" t="str">
        <f>MID(Tabla1[[#This Row],[Aplicación]],6,2)</f>
        <v>02</v>
      </c>
      <c r="T14" s="54" t="str">
        <f>VLOOKUP(Tabla1[[#This Row],[AREA]],Hoja1!A:B,2,FALSE)</f>
        <v>02. Urbanismo y vivienda</v>
      </c>
      <c r="U14" s="57">
        <v>9332</v>
      </c>
      <c r="V14" s="54" t="str">
        <f>VLOOKUP(Tabla1[[#This Row],[PROGRAMA]],Hoja1!A:B,2,FALSE)</f>
        <v>9332. Mantenimiento de edificios e instalaciones municipales</v>
      </c>
      <c r="W14" s="57">
        <v>63</v>
      </c>
      <c r="X14" s="57">
        <v>632</v>
      </c>
    </row>
    <row r="15" spans="1:24" x14ac:dyDescent="0.25">
      <c r="A15" s="60">
        <v>220230053181</v>
      </c>
      <c r="B15" s="43" t="s">
        <v>390</v>
      </c>
      <c r="C15" s="61">
        <v>45350</v>
      </c>
      <c r="D15" s="60">
        <v>22023003403</v>
      </c>
      <c r="E15" s="43" t="s">
        <v>1142</v>
      </c>
      <c r="F15" s="62">
        <v>6455.61</v>
      </c>
      <c r="G15" s="43" t="s">
        <v>55</v>
      </c>
      <c r="H15" s="43" t="s">
        <v>1842</v>
      </c>
      <c r="I15" s="69">
        <v>220</v>
      </c>
      <c r="J15" s="43" t="s">
        <v>575</v>
      </c>
      <c r="K15" s="43" t="s">
        <v>398</v>
      </c>
      <c r="L15" s="43" t="s">
        <v>399</v>
      </c>
      <c r="M15" s="43" t="s">
        <v>395</v>
      </c>
      <c r="N15" s="43" t="s">
        <v>396</v>
      </c>
      <c r="O15" s="52" t="s">
        <v>325</v>
      </c>
      <c r="P15" s="63" t="s">
        <v>276</v>
      </c>
      <c r="Q15" s="57">
        <v>6</v>
      </c>
      <c r="R15" s="35" t="s">
        <v>266</v>
      </c>
      <c r="S15" s="57" t="str">
        <f>MID(Tabla1[[#This Row],[Aplicación]],6,2)</f>
        <v>02</v>
      </c>
      <c r="T15" s="54" t="str">
        <f>VLOOKUP(Tabla1[[#This Row],[AREA]],Hoja1!A:B,2,FALSE)</f>
        <v>02. Urbanismo y vivienda</v>
      </c>
      <c r="U15" s="57">
        <v>9332</v>
      </c>
      <c r="V15" s="54" t="str">
        <f>VLOOKUP(Tabla1[[#This Row],[PROGRAMA]],Hoja1!A:B,2,FALSE)</f>
        <v>9332. Mantenimiento de edificios e instalaciones municipales</v>
      </c>
      <c r="W15" s="57">
        <v>63</v>
      </c>
      <c r="X15" s="57">
        <v>632</v>
      </c>
    </row>
    <row r="16" spans="1:24" x14ac:dyDescent="0.25">
      <c r="A16" s="44">
        <v>220239000637</v>
      </c>
      <c r="B16" s="45" t="s">
        <v>390</v>
      </c>
      <c r="C16" s="50">
        <v>45292</v>
      </c>
      <c r="D16" s="44">
        <v>22024001488</v>
      </c>
      <c r="E16" s="45" t="s">
        <v>1142</v>
      </c>
      <c r="F16" s="51">
        <v>20970.37</v>
      </c>
      <c r="G16" s="45" t="s">
        <v>55</v>
      </c>
      <c r="H16" s="45" t="s">
        <v>2240</v>
      </c>
      <c r="I16" s="53">
        <v>220</v>
      </c>
      <c r="J16" s="45" t="s">
        <v>575</v>
      </c>
      <c r="K16" s="45" t="s">
        <v>398</v>
      </c>
      <c r="L16" s="45" t="s">
        <v>399</v>
      </c>
      <c r="M16" s="45" t="s">
        <v>395</v>
      </c>
      <c r="N16" s="45" t="s">
        <v>396</v>
      </c>
      <c r="O16" s="52" t="s">
        <v>325</v>
      </c>
      <c r="P16" s="63" t="s">
        <v>276</v>
      </c>
      <c r="Q16" s="57">
        <v>6</v>
      </c>
      <c r="R16" s="35" t="s">
        <v>266</v>
      </c>
      <c r="S16" s="57" t="str">
        <f>MID(Tabla1[[#This Row],[Aplicación]],6,2)</f>
        <v>02</v>
      </c>
      <c r="T16" s="54" t="str">
        <f>VLOOKUP(Tabla1[[#This Row],[AREA]],Hoja1!A:B,2,FALSE)</f>
        <v>02. Urbanismo y vivienda</v>
      </c>
      <c r="U16" s="57">
        <v>9332</v>
      </c>
      <c r="V16" s="54" t="str">
        <f>VLOOKUP(Tabla1[[#This Row],[PROGRAMA]],Hoja1!A:B,2,FALSE)</f>
        <v>9332. Mantenimiento de edificios e instalaciones municipales</v>
      </c>
      <c r="W16" s="57">
        <v>63</v>
      </c>
      <c r="X16" s="57">
        <v>632</v>
      </c>
    </row>
    <row r="17" spans="1:24" x14ac:dyDescent="0.25">
      <c r="A17" s="60">
        <v>220240027585</v>
      </c>
      <c r="B17" s="43" t="s">
        <v>390</v>
      </c>
      <c r="C17" s="61">
        <v>45469</v>
      </c>
      <c r="D17" s="60">
        <v>22024003759</v>
      </c>
      <c r="E17" s="43" t="s">
        <v>1142</v>
      </c>
      <c r="F17" s="62">
        <v>2467.56</v>
      </c>
      <c r="G17" s="43" t="s">
        <v>300</v>
      </c>
      <c r="H17" s="43" t="s">
        <v>2985</v>
      </c>
      <c r="I17" s="69" t="s">
        <v>2930</v>
      </c>
      <c r="J17" s="43" t="s">
        <v>398</v>
      </c>
      <c r="K17" s="43" t="s">
        <v>398</v>
      </c>
      <c r="L17" s="43" t="s">
        <v>399</v>
      </c>
      <c r="M17" s="43" t="s">
        <v>395</v>
      </c>
      <c r="N17" s="43" t="s">
        <v>396</v>
      </c>
      <c r="O17" s="68" t="s">
        <v>321</v>
      </c>
      <c r="P17" s="68" t="s">
        <v>2931</v>
      </c>
      <c r="Q17" s="57">
        <v>6</v>
      </c>
      <c r="R17" s="35" t="s">
        <v>266</v>
      </c>
      <c r="S17" s="57" t="str">
        <f>MID(Tabla1[[#This Row],[Aplicación]],6,2)</f>
        <v>02</v>
      </c>
      <c r="T17" s="54" t="str">
        <f>VLOOKUP(Tabla1[[#This Row],[AREA]],Hoja1!A:B,2,FALSE)</f>
        <v>02. Urbanismo y vivienda</v>
      </c>
      <c r="U17" s="57">
        <v>9332</v>
      </c>
      <c r="V17" s="54" t="str">
        <f>VLOOKUP(Tabla1[[#This Row],[PROGRAMA]],Hoja1!A:B,2,FALSE)</f>
        <v>9332. Mantenimiento de edificios e instalaciones municipales</v>
      </c>
      <c r="W17" s="57">
        <v>63</v>
      </c>
      <c r="X17" s="57">
        <v>632</v>
      </c>
    </row>
    <row r="18" spans="1:24" x14ac:dyDescent="0.25">
      <c r="A18" s="60">
        <v>220240019675</v>
      </c>
      <c r="B18" s="43" t="s">
        <v>390</v>
      </c>
      <c r="C18" s="61">
        <v>45435</v>
      </c>
      <c r="D18" s="60">
        <v>22024003758</v>
      </c>
      <c r="E18" s="43" t="s">
        <v>1142</v>
      </c>
      <c r="F18" s="62">
        <v>4166.51</v>
      </c>
      <c r="G18" s="43" t="s">
        <v>55</v>
      </c>
      <c r="H18" s="43" t="s">
        <v>3729</v>
      </c>
      <c r="I18" s="69" t="s">
        <v>2930</v>
      </c>
      <c r="J18" s="43" t="s">
        <v>575</v>
      </c>
      <c r="K18" s="43" t="s">
        <v>398</v>
      </c>
      <c r="L18" s="43" t="s">
        <v>399</v>
      </c>
      <c r="M18" s="43" t="s">
        <v>395</v>
      </c>
      <c r="N18" s="43" t="s">
        <v>396</v>
      </c>
      <c r="O18" s="68" t="s">
        <v>325</v>
      </c>
      <c r="P18" s="68" t="s">
        <v>2931</v>
      </c>
      <c r="Q18" s="57">
        <v>6</v>
      </c>
      <c r="R18" s="35" t="s">
        <v>266</v>
      </c>
      <c r="S18" s="57" t="str">
        <f>MID(Tabla1[[#This Row],[Aplicación]],6,2)</f>
        <v>02</v>
      </c>
      <c r="T18" s="54" t="str">
        <f>VLOOKUP(Tabla1[[#This Row],[AREA]],Hoja1!A:B,2,FALSE)</f>
        <v>02. Urbanismo y vivienda</v>
      </c>
      <c r="U18" s="57">
        <v>9332</v>
      </c>
      <c r="V18" s="54" t="str">
        <f>VLOOKUP(Tabla1[[#This Row],[PROGRAMA]],Hoja1!A:B,2,FALSE)</f>
        <v>9332. Mantenimiento de edificios e instalaciones municipales</v>
      </c>
      <c r="W18" s="57">
        <v>63</v>
      </c>
      <c r="X18" s="57">
        <v>632</v>
      </c>
    </row>
    <row r="19" spans="1:24" x14ac:dyDescent="0.25">
      <c r="A19" s="60">
        <v>220240017935</v>
      </c>
      <c r="B19" s="43" t="s">
        <v>702</v>
      </c>
      <c r="C19" s="61">
        <v>45427</v>
      </c>
      <c r="D19" s="60">
        <v>22023003403</v>
      </c>
      <c r="E19" s="43" t="s">
        <v>1142</v>
      </c>
      <c r="F19" s="62">
        <v>12412.7</v>
      </c>
      <c r="G19" s="43" t="s">
        <v>282</v>
      </c>
      <c r="H19" s="43" t="s">
        <v>3908</v>
      </c>
      <c r="I19" s="69" t="s">
        <v>2934</v>
      </c>
      <c r="J19" s="43" t="s">
        <v>398</v>
      </c>
      <c r="K19" s="43" t="s">
        <v>398</v>
      </c>
      <c r="L19" s="43" t="s">
        <v>399</v>
      </c>
      <c r="M19" s="43" t="s">
        <v>395</v>
      </c>
      <c r="N19" s="43" t="s">
        <v>396</v>
      </c>
      <c r="O19" s="68" t="s">
        <v>321</v>
      </c>
      <c r="P19" s="68" t="s">
        <v>2931</v>
      </c>
      <c r="Q19" s="57">
        <v>6</v>
      </c>
      <c r="R19" s="35" t="s">
        <v>266</v>
      </c>
      <c r="S19" s="57" t="str">
        <f>MID(Tabla1[[#This Row],[Aplicación]],6,2)</f>
        <v>02</v>
      </c>
      <c r="T19" s="54" t="str">
        <f>VLOOKUP(Tabla1[[#This Row],[AREA]],Hoja1!A:B,2,FALSE)</f>
        <v>02. Urbanismo y vivienda</v>
      </c>
      <c r="U19" s="57">
        <v>9332</v>
      </c>
      <c r="V19" s="54" t="str">
        <f>VLOOKUP(Tabla1[[#This Row],[PROGRAMA]],Hoja1!A:B,2,FALSE)</f>
        <v>9332. Mantenimiento de edificios e instalaciones municipales</v>
      </c>
      <c r="W19" s="57">
        <v>63</v>
      </c>
      <c r="X19" s="57">
        <v>632</v>
      </c>
    </row>
    <row r="20" spans="1:24" x14ac:dyDescent="0.25">
      <c r="A20" s="60">
        <v>220240013917</v>
      </c>
      <c r="B20" s="43" t="s">
        <v>390</v>
      </c>
      <c r="C20" s="61">
        <v>45414</v>
      </c>
      <c r="D20" s="60">
        <v>22024003583</v>
      </c>
      <c r="E20" s="43" t="s">
        <v>1142</v>
      </c>
      <c r="F20" s="62">
        <v>793621.48</v>
      </c>
      <c r="G20" s="43" t="s">
        <v>1041</v>
      </c>
      <c r="H20" s="43" t="s">
        <v>4117</v>
      </c>
      <c r="I20" s="69" t="s">
        <v>2930</v>
      </c>
      <c r="J20" s="43" t="s">
        <v>398</v>
      </c>
      <c r="K20" s="43" t="s">
        <v>398</v>
      </c>
      <c r="L20" s="43" t="s">
        <v>401</v>
      </c>
      <c r="M20" s="43" t="s">
        <v>395</v>
      </c>
      <c r="N20" s="43" t="s">
        <v>396</v>
      </c>
      <c r="O20" s="68" t="s">
        <v>321</v>
      </c>
      <c r="P20" s="68" t="s">
        <v>2931</v>
      </c>
      <c r="Q20" s="57">
        <v>6</v>
      </c>
      <c r="R20" s="35" t="s">
        <v>266</v>
      </c>
      <c r="S20" s="57" t="str">
        <f>MID(Tabla1[[#This Row],[Aplicación]],6,2)</f>
        <v>02</v>
      </c>
      <c r="T20" s="54" t="str">
        <f>VLOOKUP(Tabla1[[#This Row],[AREA]],Hoja1!A:B,2,FALSE)</f>
        <v>02. Urbanismo y vivienda</v>
      </c>
      <c r="U20" s="57">
        <v>9332</v>
      </c>
      <c r="V20" s="54" t="str">
        <f>VLOOKUP(Tabla1[[#This Row],[PROGRAMA]],Hoja1!A:B,2,FALSE)</f>
        <v>9332. Mantenimiento de edificios e instalaciones municipales</v>
      </c>
      <c r="W20" s="57">
        <v>63</v>
      </c>
      <c r="X20" s="57">
        <v>632</v>
      </c>
    </row>
    <row r="21" spans="1:24" x14ac:dyDescent="0.25">
      <c r="A21" s="60">
        <v>220240028992</v>
      </c>
      <c r="B21" s="43" t="s">
        <v>702</v>
      </c>
      <c r="C21" s="61">
        <v>45476</v>
      </c>
      <c r="D21" s="60">
        <v>22023003403</v>
      </c>
      <c r="E21" s="43" t="s">
        <v>1142</v>
      </c>
      <c r="F21" s="62">
        <v>4344.0600000000004</v>
      </c>
      <c r="G21" s="43" t="s">
        <v>380</v>
      </c>
      <c r="H21" s="43" t="s">
        <v>5465</v>
      </c>
      <c r="I21" s="69">
        <v>300</v>
      </c>
      <c r="J21" s="43" t="s">
        <v>571</v>
      </c>
      <c r="K21" s="43" t="s">
        <v>571</v>
      </c>
      <c r="L21" s="43" t="s">
        <v>399</v>
      </c>
      <c r="M21" s="43" t="s">
        <v>395</v>
      </c>
      <c r="N21" s="43" t="s">
        <v>396</v>
      </c>
      <c r="O21" s="68" t="s">
        <v>325</v>
      </c>
      <c r="P21" s="68" t="s">
        <v>4838</v>
      </c>
      <c r="Q21" s="57">
        <v>6</v>
      </c>
      <c r="R21" s="35" t="s">
        <v>266</v>
      </c>
      <c r="S21" s="57" t="str">
        <f>MID(Tabla1[[#This Row],[Aplicación]],6,2)</f>
        <v>02</v>
      </c>
      <c r="T21" s="54" t="str">
        <f>VLOOKUP(Tabla1[[#This Row],[AREA]],Hoja1!A:B,2,FALSE)</f>
        <v>02. Urbanismo y vivienda</v>
      </c>
      <c r="U21" s="57">
        <v>9332</v>
      </c>
      <c r="V21" s="54" t="str">
        <f>VLOOKUP(Tabla1[[#This Row],[PROGRAMA]],Hoja1!A:B,2,FALSE)</f>
        <v>9332. Mantenimiento de edificios e instalaciones municipales</v>
      </c>
      <c r="W21" s="57">
        <v>63</v>
      </c>
      <c r="X21" s="57">
        <v>632</v>
      </c>
    </row>
    <row r="22" spans="1:24" x14ac:dyDescent="0.25">
      <c r="A22" s="60">
        <v>220240041799</v>
      </c>
      <c r="B22" s="43" t="s">
        <v>390</v>
      </c>
      <c r="C22" s="61">
        <v>45540</v>
      </c>
      <c r="D22" s="60">
        <v>22024005624</v>
      </c>
      <c r="E22" s="43" t="s">
        <v>1142</v>
      </c>
      <c r="F22" s="62">
        <v>4916.58</v>
      </c>
      <c r="G22" s="43" t="s">
        <v>300</v>
      </c>
      <c r="H22" s="43" t="s">
        <v>5631</v>
      </c>
      <c r="I22" s="69">
        <v>220</v>
      </c>
      <c r="J22" s="43" t="s">
        <v>398</v>
      </c>
      <c r="K22" s="43" t="s">
        <v>398</v>
      </c>
      <c r="L22" s="43" t="s">
        <v>399</v>
      </c>
      <c r="M22" s="43" t="s">
        <v>395</v>
      </c>
      <c r="N22" s="43" t="s">
        <v>396</v>
      </c>
      <c r="O22" s="68" t="s">
        <v>321</v>
      </c>
      <c r="P22" s="68" t="s">
        <v>4838</v>
      </c>
      <c r="Q22" s="57">
        <v>6</v>
      </c>
      <c r="R22" s="35" t="s">
        <v>266</v>
      </c>
      <c r="S22" s="57" t="str">
        <f>MID(Tabla1[[#This Row],[Aplicación]],6,2)</f>
        <v>02</v>
      </c>
      <c r="T22" s="54" t="str">
        <f>VLOOKUP(Tabla1[[#This Row],[AREA]],Hoja1!A:B,2,FALSE)</f>
        <v>02. Urbanismo y vivienda</v>
      </c>
      <c r="U22" s="57">
        <v>9332</v>
      </c>
      <c r="V22" s="54" t="str">
        <f>VLOOKUP(Tabla1[[#This Row],[PROGRAMA]],Hoja1!A:B,2,FALSE)</f>
        <v>9332. Mantenimiento de edificios e instalaciones municipales</v>
      </c>
      <c r="W22" s="57">
        <v>63</v>
      </c>
      <c r="X22" s="57">
        <v>632</v>
      </c>
    </row>
    <row r="23" spans="1:24" x14ac:dyDescent="0.25">
      <c r="A23" s="53">
        <v>220240005580</v>
      </c>
      <c r="B23" s="45" t="s">
        <v>702</v>
      </c>
      <c r="C23" s="50">
        <v>45364</v>
      </c>
      <c r="D23" s="44">
        <v>22024001486</v>
      </c>
      <c r="E23" s="45" t="s">
        <v>1265</v>
      </c>
      <c r="F23" s="51">
        <v>76802.33</v>
      </c>
      <c r="G23" s="45" t="s">
        <v>708</v>
      </c>
      <c r="H23" s="45" t="s">
        <v>1643</v>
      </c>
      <c r="I23" s="53">
        <v>300</v>
      </c>
      <c r="J23" s="45" t="s">
        <v>398</v>
      </c>
      <c r="K23" s="45" t="s">
        <v>398</v>
      </c>
      <c r="L23" s="45" t="s">
        <v>413</v>
      </c>
      <c r="M23" s="45" t="s">
        <v>395</v>
      </c>
      <c r="N23" s="45" t="s">
        <v>396</v>
      </c>
      <c r="O23" s="52" t="s">
        <v>321</v>
      </c>
      <c r="P23" s="63" t="s">
        <v>276</v>
      </c>
      <c r="Q23" s="57">
        <v>6</v>
      </c>
      <c r="R23" s="35" t="s">
        <v>266</v>
      </c>
      <c r="S23" s="57" t="str">
        <f>MID(Tabla1[[#This Row],[Aplicación]],6,2)</f>
        <v>05</v>
      </c>
      <c r="T23" s="54" t="str">
        <f>VLOOKUP(Tabla1[[#This Row],[AREA]],Hoja1!A:B,2,FALSE)</f>
        <v>05. Comercio, mercados y consumo</v>
      </c>
      <c r="U23" s="57">
        <v>4312</v>
      </c>
      <c r="V23" s="54" t="str">
        <f>VLOOKUP(Tabla1[[#This Row],[PROGRAMA]],Hoja1!A:B,2,FALSE)</f>
        <v>4312. Mercados</v>
      </c>
      <c r="W23" s="57">
        <v>62</v>
      </c>
      <c r="X23" s="57">
        <v>623</v>
      </c>
    </row>
    <row r="24" spans="1:24" x14ac:dyDescent="0.25">
      <c r="A24" s="44">
        <v>220239000941</v>
      </c>
      <c r="B24" s="45" t="s">
        <v>390</v>
      </c>
      <c r="C24" s="50">
        <v>45292</v>
      </c>
      <c r="D24" s="44">
        <v>22024003875</v>
      </c>
      <c r="E24" s="45" t="s">
        <v>1265</v>
      </c>
      <c r="F24" s="51">
        <v>9120.98</v>
      </c>
      <c r="G24" s="45" t="s">
        <v>708</v>
      </c>
      <c r="H24" s="45" t="s">
        <v>2521</v>
      </c>
      <c r="I24" s="53">
        <v>220</v>
      </c>
      <c r="J24" s="45" t="s">
        <v>398</v>
      </c>
      <c r="K24" s="45" t="s">
        <v>398</v>
      </c>
      <c r="L24" s="45" t="s">
        <v>413</v>
      </c>
      <c r="M24" s="45" t="s">
        <v>585</v>
      </c>
      <c r="N24" s="45" t="s">
        <v>539</v>
      </c>
      <c r="O24" s="52" t="s">
        <v>326</v>
      </c>
      <c r="P24" s="63" t="s">
        <v>276</v>
      </c>
      <c r="Q24" s="57">
        <v>6</v>
      </c>
      <c r="R24" s="35" t="s">
        <v>266</v>
      </c>
      <c r="S24" s="57" t="str">
        <f>MID(Tabla1[[#This Row],[Aplicación]],6,2)</f>
        <v>05</v>
      </c>
      <c r="T24" s="54" t="str">
        <f>VLOOKUP(Tabla1[[#This Row],[AREA]],Hoja1!A:B,2,FALSE)</f>
        <v>05. Comercio, mercados y consumo</v>
      </c>
      <c r="U24" s="57">
        <v>4312</v>
      </c>
      <c r="V24" s="54" t="str">
        <f>VLOOKUP(Tabla1[[#This Row],[PROGRAMA]],Hoja1!A:B,2,FALSE)</f>
        <v>4312. Mercados</v>
      </c>
      <c r="W24" s="57">
        <v>62</v>
      </c>
      <c r="X24" s="57">
        <v>623</v>
      </c>
    </row>
    <row r="25" spans="1:24" x14ac:dyDescent="0.25">
      <c r="A25" s="60">
        <v>220240027846</v>
      </c>
      <c r="B25" s="43" t="s">
        <v>390</v>
      </c>
      <c r="C25" s="61">
        <v>45470</v>
      </c>
      <c r="D25" s="60">
        <v>22024005256</v>
      </c>
      <c r="E25" s="43" t="s">
        <v>1265</v>
      </c>
      <c r="F25" s="62">
        <v>4235</v>
      </c>
      <c r="G25" s="43" t="s">
        <v>3405</v>
      </c>
      <c r="H25" s="43" t="s">
        <v>4832</v>
      </c>
      <c r="I25" s="69" t="s">
        <v>2930</v>
      </c>
      <c r="J25" s="43" t="s">
        <v>398</v>
      </c>
      <c r="K25" s="43" t="s">
        <v>398</v>
      </c>
      <c r="L25" s="43" t="s">
        <v>399</v>
      </c>
      <c r="M25" s="43" t="s">
        <v>585</v>
      </c>
      <c r="N25" s="43" t="s">
        <v>539</v>
      </c>
      <c r="O25" s="68" t="s">
        <v>326</v>
      </c>
      <c r="P25" s="68" t="s">
        <v>2931</v>
      </c>
      <c r="Q25" s="57">
        <v>6</v>
      </c>
      <c r="R25" s="35" t="s">
        <v>266</v>
      </c>
      <c r="S25" s="57" t="str">
        <f>MID(Tabla1[[#This Row],[Aplicación]],6,2)</f>
        <v>05</v>
      </c>
      <c r="T25" s="54" t="str">
        <f>VLOOKUP(Tabla1[[#This Row],[AREA]],Hoja1!A:B,2,FALSE)</f>
        <v>05. Comercio, mercados y consumo</v>
      </c>
      <c r="U25" s="57">
        <v>4312</v>
      </c>
      <c r="V25" s="54" t="str">
        <f>VLOOKUP(Tabla1[[#This Row],[PROGRAMA]],Hoja1!A:B,2,FALSE)</f>
        <v>4312. Mercados</v>
      </c>
      <c r="W25" s="57">
        <v>62</v>
      </c>
      <c r="X25" s="57">
        <v>623</v>
      </c>
    </row>
    <row r="26" spans="1:24" x14ac:dyDescent="0.25">
      <c r="A26" s="60">
        <v>220240028977</v>
      </c>
      <c r="B26" s="43" t="s">
        <v>390</v>
      </c>
      <c r="C26" s="61">
        <v>45476</v>
      </c>
      <c r="D26" s="60">
        <v>22024005273</v>
      </c>
      <c r="E26" s="43" t="s">
        <v>1265</v>
      </c>
      <c r="F26" s="62">
        <v>3764.98</v>
      </c>
      <c r="G26" s="43" t="s">
        <v>573</v>
      </c>
      <c r="H26" s="43" t="s">
        <v>5458</v>
      </c>
      <c r="I26" s="69">
        <v>220</v>
      </c>
      <c r="J26" s="43" t="s">
        <v>575</v>
      </c>
      <c r="K26" s="43" t="s">
        <v>398</v>
      </c>
      <c r="L26" s="43" t="s">
        <v>413</v>
      </c>
      <c r="M26" s="43" t="s">
        <v>585</v>
      </c>
      <c r="N26" s="43" t="s">
        <v>539</v>
      </c>
      <c r="O26" s="68" t="s">
        <v>326</v>
      </c>
      <c r="P26" s="68" t="s">
        <v>4838</v>
      </c>
      <c r="Q26" s="57">
        <v>6</v>
      </c>
      <c r="R26" s="35" t="s">
        <v>266</v>
      </c>
      <c r="S26" s="57" t="str">
        <f>MID(Tabla1[[#This Row],[Aplicación]],6,2)</f>
        <v>05</v>
      </c>
      <c r="T26" s="54" t="str">
        <f>VLOOKUP(Tabla1[[#This Row],[AREA]],Hoja1!A:B,2,FALSE)</f>
        <v>05. Comercio, mercados y consumo</v>
      </c>
      <c r="U26" s="57">
        <v>4312</v>
      </c>
      <c r="V26" s="54" t="str">
        <f>VLOOKUP(Tabla1[[#This Row],[PROGRAMA]],Hoja1!A:B,2,FALSE)</f>
        <v>4312. Mercados</v>
      </c>
      <c r="W26" s="57">
        <v>62</v>
      </c>
      <c r="X26" s="57">
        <v>623</v>
      </c>
    </row>
    <row r="27" spans="1:24" x14ac:dyDescent="0.25">
      <c r="A27" s="60">
        <v>220240042582</v>
      </c>
      <c r="B27" s="43" t="s">
        <v>702</v>
      </c>
      <c r="C27" s="61">
        <v>45548</v>
      </c>
      <c r="D27" s="60">
        <v>22024004867</v>
      </c>
      <c r="E27" s="43" t="s">
        <v>1265</v>
      </c>
      <c r="F27" s="62">
        <v>25338.13</v>
      </c>
      <c r="G27" s="43" t="s">
        <v>6112</v>
      </c>
      <c r="H27" s="43" t="s">
        <v>6113</v>
      </c>
      <c r="I27" s="69" t="s">
        <v>2934</v>
      </c>
      <c r="J27" s="43" t="s">
        <v>795</v>
      </c>
      <c r="K27" s="43" t="s">
        <v>393</v>
      </c>
      <c r="L27" s="43" t="s">
        <v>413</v>
      </c>
      <c r="M27" s="43" t="s">
        <v>395</v>
      </c>
      <c r="N27" s="43" t="s">
        <v>433</v>
      </c>
      <c r="O27" s="68" t="s">
        <v>321</v>
      </c>
      <c r="P27" s="68" t="s">
        <v>4838</v>
      </c>
      <c r="Q27" s="57">
        <v>6</v>
      </c>
      <c r="R27" s="35" t="s">
        <v>266</v>
      </c>
      <c r="S27" s="57" t="str">
        <f>MID(Tabla1[[#This Row],[Aplicación]],6,2)</f>
        <v>05</v>
      </c>
      <c r="T27" s="54" t="str">
        <f>VLOOKUP(Tabla1[[#This Row],[AREA]],Hoja1!A:B,2,FALSE)</f>
        <v>05. Comercio, mercados y consumo</v>
      </c>
      <c r="U27" s="57">
        <v>4312</v>
      </c>
      <c r="V27" s="54" t="str">
        <f>VLOOKUP(Tabla1[[#This Row],[PROGRAMA]],Hoja1!A:B,2,FALSE)</f>
        <v>4312. Mercados</v>
      </c>
      <c r="W27" s="57">
        <v>62</v>
      </c>
      <c r="X27" s="57">
        <v>623</v>
      </c>
    </row>
    <row r="28" spans="1:24" x14ac:dyDescent="0.25">
      <c r="A28" s="60">
        <v>220240028978</v>
      </c>
      <c r="B28" s="43" t="s">
        <v>390</v>
      </c>
      <c r="C28" s="61">
        <v>45476</v>
      </c>
      <c r="D28" s="60">
        <v>22024005311</v>
      </c>
      <c r="E28" s="43" t="s">
        <v>5454</v>
      </c>
      <c r="F28" s="62">
        <v>6790.05</v>
      </c>
      <c r="G28" s="43" t="s">
        <v>5455</v>
      </c>
      <c r="H28" s="43" t="s">
        <v>5456</v>
      </c>
      <c r="I28" s="69">
        <v>220</v>
      </c>
      <c r="J28" s="43" t="s">
        <v>5457</v>
      </c>
      <c r="K28" s="43" t="s">
        <v>537</v>
      </c>
      <c r="L28" s="43" t="s">
        <v>413</v>
      </c>
      <c r="M28" s="43" t="s">
        <v>585</v>
      </c>
      <c r="N28" s="43" t="s">
        <v>539</v>
      </c>
      <c r="O28" s="68" t="s">
        <v>326</v>
      </c>
      <c r="P28" s="68" t="s">
        <v>4838</v>
      </c>
      <c r="Q28" s="57">
        <v>6</v>
      </c>
      <c r="R28" s="35" t="s">
        <v>266</v>
      </c>
      <c r="S28" s="57" t="str">
        <f>MID(Tabla1[[#This Row],[Aplicación]],6,2)</f>
        <v>05</v>
      </c>
      <c r="T28" s="54" t="str">
        <f>VLOOKUP(Tabla1[[#This Row],[AREA]],Hoja1!A:B,2,FALSE)</f>
        <v>05. Comercio, mercados y consumo</v>
      </c>
      <c r="U28" s="57">
        <v>4312</v>
      </c>
      <c r="V28" s="54" t="str">
        <f>VLOOKUP(Tabla1[[#This Row],[PROGRAMA]],Hoja1!A:B,2,FALSE)</f>
        <v>4312. Mercados</v>
      </c>
      <c r="W28" s="57">
        <v>62</v>
      </c>
      <c r="X28" s="57">
        <v>625</v>
      </c>
    </row>
    <row r="29" spans="1:24" x14ac:dyDescent="0.25">
      <c r="A29" s="60">
        <v>220240029642</v>
      </c>
      <c r="B29" s="43" t="s">
        <v>390</v>
      </c>
      <c r="C29" s="61">
        <v>45478</v>
      </c>
      <c r="D29" s="60">
        <v>22024005113</v>
      </c>
      <c r="E29" s="43" t="s">
        <v>5423</v>
      </c>
      <c r="F29" s="62">
        <v>18129.84</v>
      </c>
      <c r="G29" s="43" t="s">
        <v>67</v>
      </c>
      <c r="H29" s="43" t="s">
        <v>5424</v>
      </c>
      <c r="I29" s="69">
        <v>220</v>
      </c>
      <c r="J29" s="43" t="s">
        <v>398</v>
      </c>
      <c r="K29" s="43" t="s">
        <v>398</v>
      </c>
      <c r="L29" s="43" t="s">
        <v>399</v>
      </c>
      <c r="M29" s="43" t="s">
        <v>585</v>
      </c>
      <c r="N29" s="43" t="s">
        <v>539</v>
      </c>
      <c r="O29" s="68" t="s">
        <v>326</v>
      </c>
      <c r="P29" s="68" t="s">
        <v>4838</v>
      </c>
      <c r="Q29" s="57">
        <v>6</v>
      </c>
      <c r="R29" s="35" t="s">
        <v>266</v>
      </c>
      <c r="S29" s="57" t="str">
        <f>MID(Tabla1[[#This Row],[Aplicación]],6,2)</f>
        <v>05</v>
      </c>
      <c r="T29" s="54" t="str">
        <f>VLOOKUP(Tabla1[[#This Row],[AREA]],Hoja1!A:B,2,FALSE)</f>
        <v>05. Comercio, mercados y consumo</v>
      </c>
      <c r="U29" s="57">
        <v>4312</v>
      </c>
      <c r="V29" s="54" t="str">
        <f>VLOOKUP(Tabla1[[#This Row],[PROGRAMA]],Hoja1!A:B,2,FALSE)</f>
        <v>4312. Mercados</v>
      </c>
      <c r="W29" s="57">
        <v>62</v>
      </c>
      <c r="X29" s="57">
        <v>626</v>
      </c>
    </row>
    <row r="30" spans="1:24" x14ac:dyDescent="0.25">
      <c r="A30" s="60">
        <v>220240008392</v>
      </c>
      <c r="B30" s="43" t="s">
        <v>390</v>
      </c>
      <c r="C30" s="61">
        <v>45373</v>
      </c>
      <c r="D30" s="60">
        <v>22024003439</v>
      </c>
      <c r="E30" s="43" t="s">
        <v>1205</v>
      </c>
      <c r="F30" s="62">
        <v>475642.57</v>
      </c>
      <c r="G30" s="43" t="s">
        <v>754</v>
      </c>
      <c r="H30" s="43" t="s">
        <v>1536</v>
      </c>
      <c r="I30" s="69">
        <v>220</v>
      </c>
      <c r="J30" s="43" t="s">
        <v>398</v>
      </c>
      <c r="K30" s="43" t="s">
        <v>398</v>
      </c>
      <c r="L30" s="43" t="s">
        <v>401</v>
      </c>
      <c r="M30" s="43" t="s">
        <v>395</v>
      </c>
      <c r="N30" s="43" t="s">
        <v>396</v>
      </c>
      <c r="O30" s="52" t="s">
        <v>321</v>
      </c>
      <c r="P30" s="63" t="s">
        <v>276</v>
      </c>
      <c r="Q30" s="57">
        <v>6</v>
      </c>
      <c r="R30" s="35" t="s">
        <v>266</v>
      </c>
      <c r="S30" s="57" t="str">
        <f>MID(Tabla1[[#This Row],[Aplicación]],6,2)</f>
        <v>05</v>
      </c>
      <c r="T30" s="54" t="str">
        <f>VLOOKUP(Tabla1[[#This Row],[AREA]],Hoja1!A:B,2,FALSE)</f>
        <v>05. Comercio, mercados y consumo</v>
      </c>
      <c r="U30" s="57">
        <v>4312</v>
      </c>
      <c r="V30" s="54" t="str">
        <f>VLOOKUP(Tabla1[[#This Row],[PROGRAMA]],Hoja1!A:B,2,FALSE)</f>
        <v>4312. Mercados</v>
      </c>
      <c r="W30" s="57">
        <v>63</v>
      </c>
      <c r="X30" s="57">
        <v>632</v>
      </c>
    </row>
    <row r="31" spans="1:24" x14ac:dyDescent="0.25">
      <c r="A31" s="60">
        <v>220240008391</v>
      </c>
      <c r="B31" s="43" t="s">
        <v>390</v>
      </c>
      <c r="C31" s="61">
        <v>45373</v>
      </c>
      <c r="D31" s="60">
        <v>22024002957</v>
      </c>
      <c r="E31" s="43" t="s">
        <v>1205</v>
      </c>
      <c r="F31" s="62">
        <v>1671.6</v>
      </c>
      <c r="G31" s="43" t="s">
        <v>300</v>
      </c>
      <c r="H31" s="43" t="s">
        <v>1567</v>
      </c>
      <c r="I31" s="69">
        <v>220</v>
      </c>
      <c r="J31" s="43" t="s">
        <v>398</v>
      </c>
      <c r="K31" s="43" t="s">
        <v>398</v>
      </c>
      <c r="L31" s="43" t="s">
        <v>401</v>
      </c>
      <c r="M31" s="43" t="s">
        <v>395</v>
      </c>
      <c r="N31" s="43" t="s">
        <v>396</v>
      </c>
      <c r="O31" s="52" t="s">
        <v>321</v>
      </c>
      <c r="P31" s="63" t="s">
        <v>276</v>
      </c>
      <c r="Q31" s="57">
        <v>6</v>
      </c>
      <c r="R31" s="35" t="s">
        <v>266</v>
      </c>
      <c r="S31" s="57" t="str">
        <f>MID(Tabla1[[#This Row],[Aplicación]],6,2)</f>
        <v>05</v>
      </c>
      <c r="T31" s="54" t="str">
        <f>VLOOKUP(Tabla1[[#This Row],[AREA]],Hoja1!A:B,2,FALSE)</f>
        <v>05. Comercio, mercados y consumo</v>
      </c>
      <c r="U31" s="57">
        <v>4312</v>
      </c>
      <c r="V31" s="54" t="str">
        <f>VLOOKUP(Tabla1[[#This Row],[PROGRAMA]],Hoja1!A:B,2,FALSE)</f>
        <v>4312. Mercados</v>
      </c>
      <c r="W31" s="57">
        <v>63</v>
      </c>
      <c r="X31" s="57">
        <v>632</v>
      </c>
    </row>
    <row r="32" spans="1:24" x14ac:dyDescent="0.25">
      <c r="A32" s="60">
        <v>220230021925</v>
      </c>
      <c r="B32" s="43" t="s">
        <v>390</v>
      </c>
      <c r="C32" s="61">
        <v>45350</v>
      </c>
      <c r="D32" s="60">
        <v>22023003760</v>
      </c>
      <c r="E32" s="43" t="s">
        <v>1205</v>
      </c>
      <c r="F32" s="62">
        <v>206806.97</v>
      </c>
      <c r="G32" s="43" t="s">
        <v>522</v>
      </c>
      <c r="H32" s="43" t="s">
        <v>946</v>
      </c>
      <c r="I32" s="69">
        <v>220</v>
      </c>
      <c r="J32" s="43" t="s">
        <v>524</v>
      </c>
      <c r="K32" s="43" t="s">
        <v>525</v>
      </c>
      <c r="L32" s="43" t="s">
        <v>401</v>
      </c>
      <c r="M32" s="43" t="s">
        <v>395</v>
      </c>
      <c r="N32" s="43" t="s">
        <v>396</v>
      </c>
      <c r="O32" s="52" t="s">
        <v>321</v>
      </c>
      <c r="P32" s="63" t="s">
        <v>276</v>
      </c>
      <c r="Q32" s="57">
        <v>6</v>
      </c>
      <c r="R32" s="35" t="s">
        <v>266</v>
      </c>
      <c r="S32" s="57" t="str">
        <f>MID(Tabla1[[#This Row],[Aplicación]],6,2)</f>
        <v>05</v>
      </c>
      <c r="T32" s="54" t="str">
        <f>VLOOKUP(Tabla1[[#This Row],[AREA]],Hoja1!A:B,2,FALSE)</f>
        <v>05. Comercio, mercados y consumo</v>
      </c>
      <c r="U32" s="57">
        <v>4312</v>
      </c>
      <c r="V32" s="54" t="str">
        <f>VLOOKUP(Tabla1[[#This Row],[PROGRAMA]],Hoja1!A:B,2,FALSE)</f>
        <v>4312. Mercados</v>
      </c>
      <c r="W32" s="57">
        <v>63</v>
      </c>
      <c r="X32" s="57">
        <v>632</v>
      </c>
    </row>
    <row r="33" spans="1:24" x14ac:dyDescent="0.25">
      <c r="A33" s="44">
        <v>220240008396</v>
      </c>
      <c r="B33" s="45" t="s">
        <v>390</v>
      </c>
      <c r="C33" s="50">
        <v>45373</v>
      </c>
      <c r="D33" s="44">
        <v>22024002959</v>
      </c>
      <c r="E33" s="45" t="s">
        <v>1205</v>
      </c>
      <c r="F33" s="51">
        <v>6436.25</v>
      </c>
      <c r="G33" s="45" t="s">
        <v>636</v>
      </c>
      <c r="H33" s="45" t="s">
        <v>1583</v>
      </c>
      <c r="I33" s="53">
        <v>220</v>
      </c>
      <c r="J33" s="45" t="s">
        <v>637</v>
      </c>
      <c r="K33" s="45" t="s">
        <v>537</v>
      </c>
      <c r="L33" s="45" t="s">
        <v>401</v>
      </c>
      <c r="M33" s="45" t="s">
        <v>395</v>
      </c>
      <c r="N33" s="45" t="s">
        <v>396</v>
      </c>
      <c r="O33" s="52" t="s">
        <v>325</v>
      </c>
      <c r="P33" s="63" t="s">
        <v>276</v>
      </c>
      <c r="Q33" s="57">
        <v>6</v>
      </c>
      <c r="R33" s="35" t="s">
        <v>266</v>
      </c>
      <c r="S33" s="57" t="str">
        <f>MID(Tabla1[[#This Row],[Aplicación]],6,2)</f>
        <v>05</v>
      </c>
      <c r="T33" s="54" t="str">
        <f>VLOOKUP(Tabla1[[#This Row],[AREA]],Hoja1!A:B,2,FALSE)</f>
        <v>05. Comercio, mercados y consumo</v>
      </c>
      <c r="U33" s="57">
        <v>4312</v>
      </c>
      <c r="V33" s="54" t="str">
        <f>VLOOKUP(Tabla1[[#This Row],[PROGRAMA]],Hoja1!A:B,2,FALSE)</f>
        <v>4312. Mercados</v>
      </c>
      <c r="W33" s="57">
        <v>63</v>
      </c>
      <c r="X33" s="57">
        <v>632</v>
      </c>
    </row>
    <row r="34" spans="1:24" x14ac:dyDescent="0.25">
      <c r="A34" s="60">
        <v>220220007921</v>
      </c>
      <c r="B34" s="43" t="s">
        <v>390</v>
      </c>
      <c r="C34" s="61">
        <v>45350</v>
      </c>
      <c r="D34" s="60">
        <v>22022002051</v>
      </c>
      <c r="E34" s="43" t="s">
        <v>1205</v>
      </c>
      <c r="F34" s="62">
        <v>130347.2</v>
      </c>
      <c r="G34" s="43" t="s">
        <v>522</v>
      </c>
      <c r="H34" s="43" t="s">
        <v>899</v>
      </c>
      <c r="I34" s="69">
        <v>220</v>
      </c>
      <c r="J34" s="43" t="s">
        <v>524</v>
      </c>
      <c r="K34" s="43" t="s">
        <v>525</v>
      </c>
      <c r="L34" s="43" t="s">
        <v>401</v>
      </c>
      <c r="M34" s="43" t="s">
        <v>395</v>
      </c>
      <c r="N34" s="43" t="s">
        <v>396</v>
      </c>
      <c r="O34" s="52" t="s">
        <v>321</v>
      </c>
      <c r="P34" s="63" t="s">
        <v>276</v>
      </c>
      <c r="Q34" s="57">
        <v>6</v>
      </c>
      <c r="R34" s="35" t="s">
        <v>266</v>
      </c>
      <c r="S34" s="57" t="str">
        <f>MID(Tabla1[[#This Row],[Aplicación]],6,2)</f>
        <v>05</v>
      </c>
      <c r="T34" s="54" t="str">
        <f>VLOOKUP(Tabla1[[#This Row],[AREA]],Hoja1!A:B,2,FALSE)</f>
        <v>05. Comercio, mercados y consumo</v>
      </c>
      <c r="U34" s="57">
        <v>4312</v>
      </c>
      <c r="V34" s="54" t="str">
        <f>VLOOKUP(Tabla1[[#This Row],[PROGRAMA]],Hoja1!A:B,2,FALSE)</f>
        <v>4312. Mercados</v>
      </c>
      <c r="W34" s="57">
        <v>63</v>
      </c>
      <c r="X34" s="57">
        <v>632</v>
      </c>
    </row>
    <row r="35" spans="1:24" x14ac:dyDescent="0.25">
      <c r="A35" s="60">
        <v>220240008395</v>
      </c>
      <c r="B35" s="43" t="s">
        <v>390</v>
      </c>
      <c r="C35" s="61">
        <v>45373</v>
      </c>
      <c r="D35" s="60">
        <v>22024002958</v>
      </c>
      <c r="E35" s="43" t="s">
        <v>1205</v>
      </c>
      <c r="F35" s="62">
        <v>1204.7</v>
      </c>
      <c r="G35" s="43" t="s">
        <v>380</v>
      </c>
      <c r="H35" s="43" t="s">
        <v>1634</v>
      </c>
      <c r="I35" s="69">
        <v>220</v>
      </c>
      <c r="J35" s="43" t="s">
        <v>571</v>
      </c>
      <c r="K35" s="43" t="s">
        <v>571</v>
      </c>
      <c r="L35" s="43" t="s">
        <v>401</v>
      </c>
      <c r="M35" s="43" t="s">
        <v>395</v>
      </c>
      <c r="N35" s="43" t="s">
        <v>396</v>
      </c>
      <c r="O35" s="52" t="s">
        <v>325</v>
      </c>
      <c r="P35" s="63" t="s">
        <v>276</v>
      </c>
      <c r="Q35" s="57">
        <v>6</v>
      </c>
      <c r="R35" s="35" t="s">
        <v>266</v>
      </c>
      <c r="S35" s="57" t="str">
        <f>MID(Tabla1[[#This Row],[Aplicación]],6,2)</f>
        <v>05</v>
      </c>
      <c r="T35" s="54" t="str">
        <f>VLOOKUP(Tabla1[[#This Row],[AREA]],Hoja1!A:B,2,FALSE)</f>
        <v>05. Comercio, mercados y consumo</v>
      </c>
      <c r="U35" s="57">
        <v>4312</v>
      </c>
      <c r="V35" s="54" t="str">
        <f>VLOOKUP(Tabla1[[#This Row],[PROGRAMA]],Hoja1!A:B,2,FALSE)</f>
        <v>4312. Mercados</v>
      </c>
      <c r="W35" s="57">
        <v>63</v>
      </c>
      <c r="X35" s="57">
        <v>632</v>
      </c>
    </row>
    <row r="36" spans="1:24" x14ac:dyDescent="0.25">
      <c r="A36" s="60">
        <v>220220012381</v>
      </c>
      <c r="B36" s="43" t="s">
        <v>390</v>
      </c>
      <c r="C36" s="61">
        <v>45350</v>
      </c>
      <c r="D36" s="60">
        <v>22022002454</v>
      </c>
      <c r="E36" s="43" t="s">
        <v>1205</v>
      </c>
      <c r="F36" s="62">
        <v>1718.49</v>
      </c>
      <c r="G36" s="43" t="s">
        <v>55</v>
      </c>
      <c r="H36" s="43" t="s">
        <v>773</v>
      </c>
      <c r="I36" s="69">
        <v>220</v>
      </c>
      <c r="J36" s="43" t="s">
        <v>575</v>
      </c>
      <c r="K36" s="43" t="s">
        <v>398</v>
      </c>
      <c r="L36" s="43" t="s">
        <v>399</v>
      </c>
      <c r="M36" s="43" t="s">
        <v>395</v>
      </c>
      <c r="N36" s="43" t="s">
        <v>396</v>
      </c>
      <c r="O36" s="52" t="s">
        <v>325</v>
      </c>
      <c r="P36" s="63" t="s">
        <v>276</v>
      </c>
      <c r="Q36" s="57">
        <v>6</v>
      </c>
      <c r="R36" s="35" t="s">
        <v>266</v>
      </c>
      <c r="S36" s="57" t="str">
        <f>MID(Tabla1[[#This Row],[Aplicación]],6,2)</f>
        <v>05</v>
      </c>
      <c r="T36" s="54" t="str">
        <f>VLOOKUP(Tabla1[[#This Row],[AREA]],Hoja1!A:B,2,FALSE)</f>
        <v>05. Comercio, mercados y consumo</v>
      </c>
      <c r="U36" s="57">
        <v>4312</v>
      </c>
      <c r="V36" s="54" t="str">
        <f>VLOOKUP(Tabla1[[#This Row],[PROGRAMA]],Hoja1!A:B,2,FALSE)</f>
        <v>4312. Mercados</v>
      </c>
      <c r="W36" s="57">
        <v>63</v>
      </c>
      <c r="X36" s="57">
        <v>632</v>
      </c>
    </row>
    <row r="37" spans="1:24" x14ac:dyDescent="0.25">
      <c r="A37" s="60">
        <v>220220014670</v>
      </c>
      <c r="B37" s="43" t="s">
        <v>390</v>
      </c>
      <c r="C37" s="61">
        <v>45350</v>
      </c>
      <c r="D37" s="60">
        <v>22022002145</v>
      </c>
      <c r="E37" s="43" t="s">
        <v>1205</v>
      </c>
      <c r="F37" s="62">
        <v>1556.4</v>
      </c>
      <c r="G37" s="43" t="s">
        <v>282</v>
      </c>
      <c r="H37" s="43" t="s">
        <v>912</v>
      </c>
      <c r="I37" s="69">
        <v>220</v>
      </c>
      <c r="J37" s="43" t="s">
        <v>398</v>
      </c>
      <c r="K37" s="43" t="s">
        <v>398</v>
      </c>
      <c r="L37" s="43" t="s">
        <v>401</v>
      </c>
      <c r="M37" s="43" t="s">
        <v>395</v>
      </c>
      <c r="N37" s="43" t="s">
        <v>396</v>
      </c>
      <c r="O37" s="52" t="s">
        <v>321</v>
      </c>
      <c r="P37" s="63" t="s">
        <v>276</v>
      </c>
      <c r="Q37" s="57">
        <v>6</v>
      </c>
      <c r="R37" s="35" t="s">
        <v>266</v>
      </c>
      <c r="S37" s="57" t="str">
        <f>MID(Tabla1[[#This Row],[Aplicación]],6,2)</f>
        <v>05</v>
      </c>
      <c r="T37" s="54" t="str">
        <f>VLOOKUP(Tabla1[[#This Row],[AREA]],Hoja1!A:B,2,FALSE)</f>
        <v>05. Comercio, mercados y consumo</v>
      </c>
      <c r="U37" s="57">
        <v>4312</v>
      </c>
      <c r="V37" s="54" t="str">
        <f>VLOOKUP(Tabla1[[#This Row],[PROGRAMA]],Hoja1!A:B,2,FALSE)</f>
        <v>4312. Mercados</v>
      </c>
      <c r="W37" s="57">
        <v>63</v>
      </c>
      <c r="X37" s="57">
        <v>632</v>
      </c>
    </row>
    <row r="38" spans="1:24" x14ac:dyDescent="0.25">
      <c r="A38" s="60">
        <v>220230030677</v>
      </c>
      <c r="B38" s="43" t="s">
        <v>390</v>
      </c>
      <c r="C38" s="61">
        <v>45350</v>
      </c>
      <c r="D38" s="60">
        <v>22023004545</v>
      </c>
      <c r="E38" s="43" t="s">
        <v>1205</v>
      </c>
      <c r="F38" s="62">
        <v>1538.41</v>
      </c>
      <c r="G38" s="43" t="s">
        <v>55</v>
      </c>
      <c r="H38" s="43" t="s">
        <v>957</v>
      </c>
      <c r="I38" s="69">
        <v>220</v>
      </c>
      <c r="J38" s="43" t="s">
        <v>575</v>
      </c>
      <c r="K38" s="43" t="s">
        <v>398</v>
      </c>
      <c r="L38" s="43" t="s">
        <v>399</v>
      </c>
      <c r="M38" s="43" t="s">
        <v>395</v>
      </c>
      <c r="N38" s="43" t="s">
        <v>396</v>
      </c>
      <c r="O38" s="52" t="s">
        <v>325</v>
      </c>
      <c r="P38" s="63" t="s">
        <v>276</v>
      </c>
      <c r="Q38" s="57">
        <v>6</v>
      </c>
      <c r="R38" s="35" t="s">
        <v>266</v>
      </c>
      <c r="S38" s="57" t="str">
        <f>MID(Tabla1[[#This Row],[Aplicación]],6,2)</f>
        <v>05</v>
      </c>
      <c r="T38" s="54" t="str">
        <f>VLOOKUP(Tabla1[[#This Row],[AREA]],Hoja1!A:B,2,FALSE)</f>
        <v>05. Comercio, mercados y consumo</v>
      </c>
      <c r="U38" s="57">
        <v>4312</v>
      </c>
      <c r="V38" s="54" t="str">
        <f>VLOOKUP(Tabla1[[#This Row],[PROGRAMA]],Hoja1!A:B,2,FALSE)</f>
        <v>4312. Mercados</v>
      </c>
      <c r="W38" s="57">
        <v>63</v>
      </c>
      <c r="X38" s="57">
        <v>632</v>
      </c>
    </row>
    <row r="39" spans="1:24" x14ac:dyDescent="0.25">
      <c r="A39" s="60">
        <v>220230064191</v>
      </c>
      <c r="B39" s="43" t="s">
        <v>390</v>
      </c>
      <c r="C39" s="61">
        <v>45363</v>
      </c>
      <c r="D39" s="60">
        <v>22023008370</v>
      </c>
      <c r="E39" s="43" t="s">
        <v>1205</v>
      </c>
      <c r="F39" s="62">
        <v>6088.24</v>
      </c>
      <c r="G39" s="43" t="s">
        <v>55</v>
      </c>
      <c r="H39" s="43" t="s">
        <v>1111</v>
      </c>
      <c r="I39" s="69">
        <v>220</v>
      </c>
      <c r="J39" s="43" t="s">
        <v>575</v>
      </c>
      <c r="K39" s="43" t="s">
        <v>398</v>
      </c>
      <c r="L39" s="43" t="s">
        <v>401</v>
      </c>
      <c r="M39" s="43" t="s">
        <v>395</v>
      </c>
      <c r="N39" s="43" t="s">
        <v>396</v>
      </c>
      <c r="O39" s="52" t="s">
        <v>325</v>
      </c>
      <c r="P39" s="63" t="s">
        <v>276</v>
      </c>
      <c r="Q39" s="57">
        <v>6</v>
      </c>
      <c r="R39" s="35" t="s">
        <v>266</v>
      </c>
      <c r="S39" s="57" t="str">
        <f>MID(Tabla1[[#This Row],[Aplicación]],6,2)</f>
        <v>05</v>
      </c>
      <c r="T39" s="54" t="str">
        <f>VLOOKUP(Tabla1[[#This Row],[AREA]],Hoja1!A:B,2,FALSE)</f>
        <v>05. Comercio, mercados y consumo</v>
      </c>
      <c r="U39" s="57">
        <v>4312</v>
      </c>
      <c r="V39" s="54" t="str">
        <f>VLOOKUP(Tabla1[[#This Row],[PROGRAMA]],Hoja1!A:B,2,FALSE)</f>
        <v>4312. Mercados</v>
      </c>
      <c r="W39" s="57">
        <v>63</v>
      </c>
      <c r="X39" s="57">
        <v>632</v>
      </c>
    </row>
    <row r="40" spans="1:24" x14ac:dyDescent="0.25">
      <c r="A40" s="60">
        <v>220240035253</v>
      </c>
      <c r="B40" s="43" t="s">
        <v>390</v>
      </c>
      <c r="C40" s="61">
        <v>45505</v>
      </c>
      <c r="D40" s="60">
        <v>22024005857</v>
      </c>
      <c r="E40" s="43" t="s">
        <v>1205</v>
      </c>
      <c r="F40" s="62">
        <v>668.07</v>
      </c>
      <c r="G40" s="43" t="s">
        <v>636</v>
      </c>
      <c r="H40" s="43" t="s">
        <v>4988</v>
      </c>
      <c r="I40" s="69">
        <v>220</v>
      </c>
      <c r="J40" s="43" t="s">
        <v>637</v>
      </c>
      <c r="K40" s="43" t="s">
        <v>537</v>
      </c>
      <c r="L40" s="43" t="s">
        <v>399</v>
      </c>
      <c r="M40" s="43" t="s">
        <v>395</v>
      </c>
      <c r="N40" s="43" t="s">
        <v>396</v>
      </c>
      <c r="O40" s="68" t="s">
        <v>325</v>
      </c>
      <c r="P40" s="68" t="s">
        <v>4838</v>
      </c>
      <c r="Q40" s="57">
        <v>6</v>
      </c>
      <c r="R40" s="35" t="s">
        <v>266</v>
      </c>
      <c r="S40" s="57" t="str">
        <f>MID(Tabla1[[#This Row],[Aplicación]],6,2)</f>
        <v>05</v>
      </c>
      <c r="T40" s="54" t="str">
        <f>VLOOKUP(Tabla1[[#This Row],[AREA]],Hoja1!A:B,2,FALSE)</f>
        <v>05. Comercio, mercados y consumo</v>
      </c>
      <c r="U40" s="57">
        <v>4312</v>
      </c>
      <c r="V40" s="54" t="str">
        <f>VLOOKUP(Tabla1[[#This Row],[PROGRAMA]],Hoja1!A:B,2,FALSE)</f>
        <v>4312. Mercados</v>
      </c>
      <c r="W40" s="57">
        <v>63</v>
      </c>
      <c r="X40" s="57">
        <v>632</v>
      </c>
    </row>
    <row r="41" spans="1:24" x14ac:dyDescent="0.25">
      <c r="A41" s="60">
        <v>220240034971</v>
      </c>
      <c r="B41" s="43" t="s">
        <v>390</v>
      </c>
      <c r="C41" s="61">
        <v>45504</v>
      </c>
      <c r="D41" s="60">
        <v>22024005727</v>
      </c>
      <c r="E41" s="43" t="s">
        <v>1205</v>
      </c>
      <c r="F41" s="62">
        <v>147.49</v>
      </c>
      <c r="G41" s="43" t="s">
        <v>300</v>
      </c>
      <c r="H41" s="43" t="s">
        <v>5074</v>
      </c>
      <c r="I41" s="69" t="s">
        <v>2930</v>
      </c>
      <c r="J41" s="43" t="s">
        <v>398</v>
      </c>
      <c r="K41" s="43" t="s">
        <v>398</v>
      </c>
      <c r="L41" s="43" t="s">
        <v>401</v>
      </c>
      <c r="M41" s="43" t="s">
        <v>395</v>
      </c>
      <c r="N41" s="43" t="s">
        <v>396</v>
      </c>
      <c r="O41" s="68" t="s">
        <v>321</v>
      </c>
      <c r="P41" s="68" t="s">
        <v>4838</v>
      </c>
      <c r="Q41" s="57">
        <v>6</v>
      </c>
      <c r="R41" s="35" t="s">
        <v>266</v>
      </c>
      <c r="S41" s="57" t="str">
        <f>MID(Tabla1[[#This Row],[Aplicación]],6,2)</f>
        <v>05</v>
      </c>
      <c r="T41" s="54" t="str">
        <f>VLOOKUP(Tabla1[[#This Row],[AREA]],Hoja1!A:B,2,FALSE)</f>
        <v>05. Comercio, mercados y consumo</v>
      </c>
      <c r="U41" s="57">
        <v>4312</v>
      </c>
      <c r="V41" s="54" t="str">
        <f>VLOOKUP(Tabla1[[#This Row],[PROGRAMA]],Hoja1!A:B,2,FALSE)</f>
        <v>4312. Mercados</v>
      </c>
      <c r="W41" s="57">
        <v>63</v>
      </c>
      <c r="X41" s="57">
        <v>632</v>
      </c>
    </row>
    <row r="42" spans="1:24" x14ac:dyDescent="0.25">
      <c r="A42" s="60">
        <v>220240030031</v>
      </c>
      <c r="B42" s="43" t="s">
        <v>390</v>
      </c>
      <c r="C42" s="61">
        <v>45482</v>
      </c>
      <c r="D42" s="60">
        <v>22024005104</v>
      </c>
      <c r="E42" s="43" t="s">
        <v>1205</v>
      </c>
      <c r="F42" s="62">
        <v>47436.53</v>
      </c>
      <c r="G42" s="43" t="s">
        <v>903</v>
      </c>
      <c r="H42" s="43" t="s">
        <v>5400</v>
      </c>
      <c r="I42" s="69">
        <v>220</v>
      </c>
      <c r="J42" s="43" t="s">
        <v>666</v>
      </c>
      <c r="K42" s="43" t="s">
        <v>666</v>
      </c>
      <c r="L42" s="43" t="s">
        <v>401</v>
      </c>
      <c r="M42" s="43" t="s">
        <v>585</v>
      </c>
      <c r="N42" s="43" t="s">
        <v>539</v>
      </c>
      <c r="O42" s="68" t="s">
        <v>326</v>
      </c>
      <c r="P42" s="68" t="s">
        <v>4838</v>
      </c>
      <c r="Q42" s="57">
        <v>6</v>
      </c>
      <c r="R42" s="35" t="s">
        <v>266</v>
      </c>
      <c r="S42" s="57" t="str">
        <f>MID(Tabla1[[#This Row],[Aplicación]],6,2)</f>
        <v>05</v>
      </c>
      <c r="T42" s="54" t="str">
        <f>VLOOKUP(Tabla1[[#This Row],[AREA]],Hoja1!A:B,2,FALSE)</f>
        <v>05. Comercio, mercados y consumo</v>
      </c>
      <c r="U42" s="57">
        <v>4312</v>
      </c>
      <c r="V42" s="54" t="str">
        <f>VLOOKUP(Tabla1[[#This Row],[PROGRAMA]],Hoja1!A:B,2,FALSE)</f>
        <v>4312. Mercados</v>
      </c>
      <c r="W42" s="57">
        <v>63</v>
      </c>
      <c r="X42" s="57">
        <v>623</v>
      </c>
    </row>
    <row r="43" spans="1:24" x14ac:dyDescent="0.25">
      <c r="A43" s="60">
        <v>220240044769</v>
      </c>
      <c r="B43" s="43" t="s">
        <v>390</v>
      </c>
      <c r="C43" s="61">
        <v>45565</v>
      </c>
      <c r="D43" s="60">
        <v>22024006721</v>
      </c>
      <c r="E43" s="43" t="s">
        <v>1205</v>
      </c>
      <c r="F43" s="62">
        <v>97.47</v>
      </c>
      <c r="G43" s="43" t="s">
        <v>300</v>
      </c>
      <c r="H43" s="43" t="s">
        <v>5998</v>
      </c>
      <c r="I43" s="69" t="s">
        <v>2930</v>
      </c>
      <c r="J43" s="43" t="s">
        <v>398</v>
      </c>
      <c r="K43" s="43" t="s">
        <v>398</v>
      </c>
      <c r="L43" s="43" t="s">
        <v>401</v>
      </c>
      <c r="M43" s="43" t="s">
        <v>395</v>
      </c>
      <c r="N43" s="43" t="s">
        <v>396</v>
      </c>
      <c r="O43" s="68" t="s">
        <v>321</v>
      </c>
      <c r="P43" s="68" t="s">
        <v>4838</v>
      </c>
      <c r="Q43" s="57">
        <v>6</v>
      </c>
      <c r="R43" s="35" t="s">
        <v>266</v>
      </c>
      <c r="S43" s="57" t="str">
        <f>MID(Tabla1[[#This Row],[Aplicación]],6,2)</f>
        <v>05</v>
      </c>
      <c r="T43" s="54" t="str">
        <f>VLOOKUP(Tabla1[[#This Row],[AREA]],Hoja1!A:B,2,FALSE)</f>
        <v>05. Comercio, mercados y consumo</v>
      </c>
      <c r="U43" s="57">
        <v>4312</v>
      </c>
      <c r="V43" s="54" t="str">
        <f>VLOOKUP(Tabla1[[#This Row],[PROGRAMA]],Hoja1!A:B,2,FALSE)</f>
        <v>4312. Mercados</v>
      </c>
      <c r="W43" s="57">
        <v>63</v>
      </c>
      <c r="X43" s="57">
        <v>632</v>
      </c>
    </row>
    <row r="44" spans="1:24" x14ac:dyDescent="0.25">
      <c r="A44" s="60">
        <v>220240030194</v>
      </c>
      <c r="B44" s="43" t="s">
        <v>702</v>
      </c>
      <c r="C44" s="61">
        <v>45484</v>
      </c>
      <c r="D44" s="60">
        <v>22024003437</v>
      </c>
      <c r="E44" s="43" t="s">
        <v>5381</v>
      </c>
      <c r="F44" s="62">
        <v>69638.62</v>
      </c>
      <c r="G44" s="43" t="s">
        <v>69</v>
      </c>
      <c r="H44" s="43" t="s">
        <v>5382</v>
      </c>
      <c r="I44" s="69">
        <v>300</v>
      </c>
      <c r="J44" s="43" t="s">
        <v>398</v>
      </c>
      <c r="K44" s="43" t="s">
        <v>398</v>
      </c>
      <c r="L44" s="43" t="s">
        <v>413</v>
      </c>
      <c r="M44" s="43" t="s">
        <v>395</v>
      </c>
      <c r="N44" s="43" t="s">
        <v>396</v>
      </c>
      <c r="O44" s="68" t="s">
        <v>321</v>
      </c>
      <c r="P44" s="68" t="s">
        <v>4838</v>
      </c>
      <c r="Q44" s="57">
        <v>6</v>
      </c>
      <c r="R44" s="35" t="s">
        <v>266</v>
      </c>
      <c r="S44" s="57" t="str">
        <f>MID(Tabla1[[#This Row],[Aplicación]],6,2)</f>
        <v>05</v>
      </c>
      <c r="T44" s="54" t="str">
        <f>VLOOKUP(Tabla1[[#This Row],[AREA]],Hoja1!A:B,2,FALSE)</f>
        <v>05. Comercio, mercados y consumo</v>
      </c>
      <c r="U44" s="57">
        <v>4312</v>
      </c>
      <c r="V44" s="54" t="str">
        <f>VLOOKUP(Tabla1[[#This Row],[PROGRAMA]],Hoja1!A:B,2,FALSE)</f>
        <v>4312. Mercados</v>
      </c>
      <c r="W44" s="57">
        <v>63</v>
      </c>
      <c r="X44" s="57">
        <v>633</v>
      </c>
    </row>
    <row r="45" spans="1:24" x14ac:dyDescent="0.25">
      <c r="A45" s="60">
        <v>220240013210</v>
      </c>
      <c r="B45" s="43" t="s">
        <v>390</v>
      </c>
      <c r="C45" s="61">
        <v>45408</v>
      </c>
      <c r="D45" s="60">
        <v>22024003107</v>
      </c>
      <c r="E45" s="43" t="s">
        <v>4239</v>
      </c>
      <c r="F45" s="62">
        <v>12526.38</v>
      </c>
      <c r="G45" s="43" t="s">
        <v>55</v>
      </c>
      <c r="H45" s="43" t="s">
        <v>4240</v>
      </c>
      <c r="I45" s="69" t="s">
        <v>2930</v>
      </c>
      <c r="J45" s="43" t="s">
        <v>575</v>
      </c>
      <c r="K45" s="43" t="s">
        <v>398</v>
      </c>
      <c r="L45" s="43" t="s">
        <v>399</v>
      </c>
      <c r="M45" s="43" t="s">
        <v>395</v>
      </c>
      <c r="N45" s="43" t="s">
        <v>433</v>
      </c>
      <c r="O45" s="68" t="s">
        <v>325</v>
      </c>
      <c r="P45" s="68" t="s">
        <v>2931</v>
      </c>
      <c r="Q45" s="57">
        <v>6</v>
      </c>
      <c r="R45" s="35" t="s">
        <v>266</v>
      </c>
      <c r="S45" s="57" t="str">
        <f>MID(Tabla1[[#This Row],[Aplicación]],6,2)</f>
        <v>05</v>
      </c>
      <c r="T45" s="54" t="str">
        <f>VLOOKUP(Tabla1[[#This Row],[AREA]],Hoja1!A:B,2,FALSE)</f>
        <v>05. Comercio, mercados y consumo</v>
      </c>
      <c r="U45" s="57">
        <v>4314</v>
      </c>
      <c r="V45" s="54" t="str">
        <f>VLOOKUP(Tabla1[[#This Row],[PROGRAMA]],Hoja1!A:B,2,FALSE)</f>
        <v>4314. Actuaciones en materia de comercio minorista</v>
      </c>
      <c r="W45" s="57">
        <v>63</v>
      </c>
      <c r="X45" s="57">
        <v>633</v>
      </c>
    </row>
    <row r="46" spans="1:24" x14ac:dyDescent="0.25">
      <c r="A46" s="60">
        <v>220240030542</v>
      </c>
      <c r="B46" s="43" t="s">
        <v>702</v>
      </c>
      <c r="C46" s="61">
        <v>45488</v>
      </c>
      <c r="D46" s="60">
        <v>22024002832</v>
      </c>
      <c r="E46" s="43" t="s">
        <v>5327</v>
      </c>
      <c r="F46" s="62">
        <v>15730</v>
      </c>
      <c r="G46" s="43" t="s">
        <v>2197</v>
      </c>
      <c r="H46" s="43" t="s">
        <v>5328</v>
      </c>
      <c r="I46" s="69">
        <v>300</v>
      </c>
      <c r="J46" s="43" t="s">
        <v>398</v>
      </c>
      <c r="K46" s="43" t="s">
        <v>398</v>
      </c>
      <c r="L46" s="43" t="s">
        <v>399</v>
      </c>
      <c r="M46" s="43" t="s">
        <v>538</v>
      </c>
      <c r="N46" s="43" t="s">
        <v>539</v>
      </c>
      <c r="O46" s="68" t="s">
        <v>323</v>
      </c>
      <c r="P46" s="68" t="s">
        <v>4838</v>
      </c>
      <c r="Q46" s="57">
        <v>6</v>
      </c>
      <c r="R46" s="35" t="s">
        <v>266</v>
      </c>
      <c r="S46" s="57" t="str">
        <f>MID(Tabla1[[#This Row],[Aplicación]],6,2)</f>
        <v>06</v>
      </c>
      <c r="T46" s="54" t="str">
        <f>VLOOKUP(Tabla1[[#This Row],[AREA]],Hoja1!A:B,2,FALSE)</f>
        <v>06. Educación y cultura</v>
      </c>
      <c r="U46" s="57">
        <v>3341</v>
      </c>
      <c r="V46" s="54" t="str">
        <f>VLOOKUP(Tabla1[[#This Row],[PROGRAMA]],Hoja1!A:B,2,FALSE)</f>
        <v>3341. Coordinación de políticas culturales</v>
      </c>
      <c r="W46" s="57">
        <v>63</v>
      </c>
      <c r="X46" s="57">
        <v>632</v>
      </c>
    </row>
    <row r="47" spans="1:24" x14ac:dyDescent="0.25">
      <c r="A47" s="60">
        <v>220240042999</v>
      </c>
      <c r="B47" s="43" t="s">
        <v>390</v>
      </c>
      <c r="C47" s="61">
        <v>45555</v>
      </c>
      <c r="D47" s="60">
        <v>22024006193</v>
      </c>
      <c r="E47" s="43" t="s">
        <v>5327</v>
      </c>
      <c r="F47" s="62">
        <v>4253.1499999999996</v>
      </c>
      <c r="G47" s="43" t="s">
        <v>300</v>
      </c>
      <c r="H47" s="43" t="s">
        <v>5996</v>
      </c>
      <c r="I47" s="69" t="s">
        <v>2930</v>
      </c>
      <c r="J47" s="43" t="s">
        <v>398</v>
      </c>
      <c r="K47" s="43" t="s">
        <v>398</v>
      </c>
      <c r="L47" s="43" t="s">
        <v>399</v>
      </c>
      <c r="M47" s="43" t="s">
        <v>395</v>
      </c>
      <c r="N47" s="43" t="s">
        <v>396</v>
      </c>
      <c r="O47" s="68" t="s">
        <v>321</v>
      </c>
      <c r="P47" s="68" t="s">
        <v>4838</v>
      </c>
      <c r="Q47" s="57">
        <v>6</v>
      </c>
      <c r="R47" s="35" t="s">
        <v>266</v>
      </c>
      <c r="S47" s="57" t="str">
        <f>MID(Tabla1[[#This Row],[Aplicación]],6,2)</f>
        <v>06</v>
      </c>
      <c r="T47" s="54" t="str">
        <f>VLOOKUP(Tabla1[[#This Row],[AREA]],Hoja1!A:B,2,FALSE)</f>
        <v>06. Educación y cultura</v>
      </c>
      <c r="U47" s="57">
        <v>3341</v>
      </c>
      <c r="V47" s="54" t="str">
        <f>VLOOKUP(Tabla1[[#This Row],[PROGRAMA]],Hoja1!A:B,2,FALSE)</f>
        <v>3341. Coordinación de políticas culturales</v>
      </c>
      <c r="W47" s="57">
        <v>63</v>
      </c>
      <c r="X47" s="57">
        <v>632</v>
      </c>
    </row>
    <row r="48" spans="1:24" x14ac:dyDescent="0.25">
      <c r="A48" s="44">
        <v>220240002025</v>
      </c>
      <c r="B48" s="45" t="s">
        <v>702</v>
      </c>
      <c r="C48" s="50">
        <v>45343</v>
      </c>
      <c r="D48" s="44">
        <v>22024001449</v>
      </c>
      <c r="E48" s="45" t="s">
        <v>1208</v>
      </c>
      <c r="F48" s="51">
        <v>437681.63</v>
      </c>
      <c r="G48" s="45" t="s">
        <v>1540</v>
      </c>
      <c r="H48" s="45" t="s">
        <v>1541</v>
      </c>
      <c r="I48" s="53">
        <v>300</v>
      </c>
      <c r="J48" s="45" t="s">
        <v>507</v>
      </c>
      <c r="K48" s="45" t="s">
        <v>507</v>
      </c>
      <c r="L48" s="45" t="s">
        <v>401</v>
      </c>
      <c r="M48" s="45" t="s">
        <v>395</v>
      </c>
      <c r="N48" s="45" t="s">
        <v>396</v>
      </c>
      <c r="O48" s="52" t="s">
        <v>321</v>
      </c>
      <c r="P48" s="63" t="s">
        <v>276</v>
      </c>
      <c r="Q48" s="57">
        <v>6</v>
      </c>
      <c r="R48" s="35" t="s">
        <v>266</v>
      </c>
      <c r="S48" s="57" t="str">
        <f>MID(Tabla1[[#This Row],[Aplicación]],6,2)</f>
        <v>07</v>
      </c>
      <c r="T48" s="54" t="str">
        <f>VLOOKUP(Tabla1[[#This Row],[AREA]],Hoja1!A:B,2,FALSE)</f>
        <v>07. Medio ambiente</v>
      </c>
      <c r="U48" s="57">
        <v>1711</v>
      </c>
      <c r="V48" s="54" t="str">
        <f>VLOOKUP(Tabla1[[#This Row],[PROGRAMA]],Hoja1!A:B,2,FALSE)</f>
        <v>1711. Parques y jardines</v>
      </c>
      <c r="W48" s="57">
        <v>61</v>
      </c>
      <c r="X48" s="57">
        <v>610</v>
      </c>
    </row>
    <row r="49" spans="1:24" x14ac:dyDescent="0.25">
      <c r="A49" s="60">
        <v>220240003301</v>
      </c>
      <c r="B49" s="43" t="s">
        <v>390</v>
      </c>
      <c r="C49" s="61">
        <v>45344</v>
      </c>
      <c r="D49" s="60">
        <v>22024000190</v>
      </c>
      <c r="E49" s="43" t="s">
        <v>1208</v>
      </c>
      <c r="F49" s="62">
        <v>22165.38</v>
      </c>
      <c r="G49" s="43" t="s">
        <v>55</v>
      </c>
      <c r="H49" s="43" t="s">
        <v>2241</v>
      </c>
      <c r="I49" s="69">
        <v>220</v>
      </c>
      <c r="J49" s="43" t="s">
        <v>575</v>
      </c>
      <c r="K49" s="43" t="s">
        <v>398</v>
      </c>
      <c r="L49" s="43" t="s">
        <v>399</v>
      </c>
      <c r="M49" s="43" t="s">
        <v>395</v>
      </c>
      <c r="N49" s="43" t="s">
        <v>396</v>
      </c>
      <c r="O49" s="52" t="s">
        <v>325</v>
      </c>
      <c r="P49" s="63" t="s">
        <v>276</v>
      </c>
      <c r="Q49" s="57">
        <v>6</v>
      </c>
      <c r="R49" s="35" t="s">
        <v>266</v>
      </c>
      <c r="S49" s="57" t="str">
        <f>MID(Tabla1[[#This Row],[Aplicación]],6,2)</f>
        <v>07</v>
      </c>
      <c r="T49" s="54" t="str">
        <f>VLOOKUP(Tabla1[[#This Row],[AREA]],Hoja1!A:B,2,FALSE)</f>
        <v>07. Medio ambiente</v>
      </c>
      <c r="U49" s="57">
        <v>1711</v>
      </c>
      <c r="V49" s="54" t="str">
        <f>VLOOKUP(Tabla1[[#This Row],[PROGRAMA]],Hoja1!A:B,2,FALSE)</f>
        <v>1711. Parques y jardines</v>
      </c>
      <c r="W49" s="57">
        <v>61</v>
      </c>
      <c r="X49" s="57">
        <v>610</v>
      </c>
    </row>
    <row r="50" spans="1:24" x14ac:dyDescent="0.25">
      <c r="A50" s="60">
        <v>220240003300</v>
      </c>
      <c r="B50" s="43" t="s">
        <v>390</v>
      </c>
      <c r="C50" s="61">
        <v>45344</v>
      </c>
      <c r="D50" s="60">
        <v>22024000181</v>
      </c>
      <c r="E50" s="43" t="s">
        <v>1208</v>
      </c>
      <c r="F50" s="62">
        <v>7680.85</v>
      </c>
      <c r="G50" s="43" t="s">
        <v>931</v>
      </c>
      <c r="H50" s="43" t="s">
        <v>2273</v>
      </c>
      <c r="I50" s="69">
        <v>220</v>
      </c>
      <c r="J50" s="43" t="s">
        <v>932</v>
      </c>
      <c r="K50" s="43" t="s">
        <v>410</v>
      </c>
      <c r="L50" s="43" t="s">
        <v>399</v>
      </c>
      <c r="M50" s="43" t="s">
        <v>395</v>
      </c>
      <c r="N50" s="43" t="s">
        <v>396</v>
      </c>
      <c r="O50" s="52" t="s">
        <v>325</v>
      </c>
      <c r="P50" s="63" t="s">
        <v>276</v>
      </c>
      <c r="Q50" s="57">
        <v>6</v>
      </c>
      <c r="R50" s="35" t="s">
        <v>266</v>
      </c>
      <c r="S50" s="57" t="str">
        <f>MID(Tabla1[[#This Row],[Aplicación]],6,2)</f>
        <v>07</v>
      </c>
      <c r="T50" s="54" t="str">
        <f>VLOOKUP(Tabla1[[#This Row],[AREA]],Hoja1!A:B,2,FALSE)</f>
        <v>07. Medio ambiente</v>
      </c>
      <c r="U50" s="57">
        <v>1711</v>
      </c>
      <c r="V50" s="54" t="str">
        <f>VLOOKUP(Tabla1[[#This Row],[PROGRAMA]],Hoja1!A:B,2,FALSE)</f>
        <v>1711. Parques y jardines</v>
      </c>
      <c r="W50" s="57">
        <v>61</v>
      </c>
      <c r="X50" s="57">
        <v>610</v>
      </c>
    </row>
    <row r="51" spans="1:24" x14ac:dyDescent="0.25">
      <c r="A51" s="60">
        <v>220240002026</v>
      </c>
      <c r="B51" s="43" t="s">
        <v>390</v>
      </c>
      <c r="C51" s="61">
        <v>45343</v>
      </c>
      <c r="D51" s="60">
        <v>22024001515</v>
      </c>
      <c r="E51" s="43" t="s">
        <v>1208</v>
      </c>
      <c r="F51" s="62">
        <v>1021.31</v>
      </c>
      <c r="G51" s="43" t="s">
        <v>337</v>
      </c>
      <c r="H51" s="43" t="s">
        <v>2564</v>
      </c>
      <c r="I51" s="69">
        <v>220</v>
      </c>
      <c r="J51" s="43" t="s">
        <v>398</v>
      </c>
      <c r="K51" s="43" t="s">
        <v>398</v>
      </c>
      <c r="L51" s="43" t="s">
        <v>399</v>
      </c>
      <c r="M51" s="43" t="s">
        <v>395</v>
      </c>
      <c r="N51" s="43" t="s">
        <v>396</v>
      </c>
      <c r="O51" s="52" t="s">
        <v>321</v>
      </c>
      <c r="P51" s="63" t="s">
        <v>276</v>
      </c>
      <c r="Q51" s="57">
        <v>6</v>
      </c>
      <c r="R51" s="35" t="s">
        <v>266</v>
      </c>
      <c r="S51" s="57" t="str">
        <f>MID(Tabla1[[#This Row],[Aplicación]],6,2)</f>
        <v>07</v>
      </c>
      <c r="T51" s="54" t="str">
        <f>VLOOKUP(Tabla1[[#This Row],[AREA]],Hoja1!A:B,2,FALSE)</f>
        <v>07. Medio ambiente</v>
      </c>
      <c r="U51" s="57">
        <v>1711</v>
      </c>
      <c r="V51" s="54" t="str">
        <f>VLOOKUP(Tabla1[[#This Row],[PROGRAMA]],Hoja1!A:B,2,FALSE)</f>
        <v>1711. Parques y jardines</v>
      </c>
      <c r="W51" s="57">
        <v>61</v>
      </c>
      <c r="X51" s="57">
        <v>610</v>
      </c>
    </row>
    <row r="52" spans="1:24" x14ac:dyDescent="0.25">
      <c r="A52" s="60">
        <v>220240034144</v>
      </c>
      <c r="B52" s="43" t="s">
        <v>658</v>
      </c>
      <c r="C52" s="61">
        <v>45503</v>
      </c>
      <c r="D52" s="60">
        <v>22024005728</v>
      </c>
      <c r="E52" s="43" t="s">
        <v>1208</v>
      </c>
      <c r="F52" s="62">
        <v>6629.98</v>
      </c>
      <c r="G52" s="43" t="s">
        <v>347</v>
      </c>
      <c r="H52" s="43" t="s">
        <v>5094</v>
      </c>
      <c r="I52" s="69" t="s">
        <v>2951</v>
      </c>
      <c r="J52" s="43" t="s">
        <v>419</v>
      </c>
      <c r="K52" s="43" t="s">
        <v>420</v>
      </c>
      <c r="L52" s="43" t="s">
        <v>399</v>
      </c>
      <c r="M52" s="43" t="s">
        <v>395</v>
      </c>
      <c r="N52" s="43" t="s">
        <v>396</v>
      </c>
      <c r="O52" s="68" t="s">
        <v>325</v>
      </c>
      <c r="P52" s="68" t="s">
        <v>4838</v>
      </c>
      <c r="Q52" s="57">
        <v>6</v>
      </c>
      <c r="R52" s="35" t="s">
        <v>266</v>
      </c>
      <c r="S52" s="57" t="str">
        <f>MID(Tabla1[[#This Row],[Aplicación]],6,2)</f>
        <v>07</v>
      </c>
      <c r="T52" s="54" t="str">
        <f>VLOOKUP(Tabla1[[#This Row],[AREA]],Hoja1!A:B,2,FALSE)</f>
        <v>07. Medio ambiente</v>
      </c>
      <c r="U52" s="57">
        <v>1711</v>
      </c>
      <c r="V52" s="54" t="str">
        <f>VLOOKUP(Tabla1[[#This Row],[PROGRAMA]],Hoja1!A:B,2,FALSE)</f>
        <v>1711. Parques y jardines</v>
      </c>
      <c r="W52" s="57">
        <v>61</v>
      </c>
      <c r="X52" s="57">
        <v>610</v>
      </c>
    </row>
    <row r="53" spans="1:24" x14ac:dyDescent="0.25">
      <c r="A53" s="60">
        <v>220229000661</v>
      </c>
      <c r="B53" s="43" t="s">
        <v>390</v>
      </c>
      <c r="C53" s="61">
        <v>45350</v>
      </c>
      <c r="D53" s="60">
        <v>22023001366</v>
      </c>
      <c r="E53" s="43" t="s">
        <v>1229</v>
      </c>
      <c r="F53" s="62">
        <v>236447.18</v>
      </c>
      <c r="G53" s="43" t="s">
        <v>493</v>
      </c>
      <c r="H53" s="43" t="s">
        <v>494</v>
      </c>
      <c r="I53" s="69">
        <v>220</v>
      </c>
      <c r="J53" s="43" t="s">
        <v>403</v>
      </c>
      <c r="K53" s="43" t="s">
        <v>393</v>
      </c>
      <c r="L53" s="43" t="s">
        <v>413</v>
      </c>
      <c r="M53" s="43" t="s">
        <v>395</v>
      </c>
      <c r="N53" s="43" t="s">
        <v>396</v>
      </c>
      <c r="O53" s="52" t="s">
        <v>321</v>
      </c>
      <c r="P53" s="63" t="s">
        <v>276</v>
      </c>
      <c r="Q53" s="57">
        <v>6</v>
      </c>
      <c r="R53" s="35" t="s">
        <v>266</v>
      </c>
      <c r="S53" s="57" t="str">
        <f>MID(Tabla1[[#This Row],[Aplicación]],6,2)</f>
        <v>07</v>
      </c>
      <c r="T53" s="54" t="str">
        <f>VLOOKUP(Tabla1[[#This Row],[AREA]],Hoja1!A:B,2,FALSE)</f>
        <v>07. Medio ambiente</v>
      </c>
      <c r="U53" s="57">
        <v>1721</v>
      </c>
      <c r="V53" s="54" t="str">
        <f>VLOOKUP(Tabla1[[#This Row],[PROGRAMA]],Hoja1!A:B,2,FALSE)</f>
        <v>1721. Protección del medio ambiente</v>
      </c>
      <c r="W53" s="57">
        <v>62</v>
      </c>
      <c r="X53" s="57">
        <v>623</v>
      </c>
    </row>
    <row r="54" spans="1:24" x14ac:dyDescent="0.25">
      <c r="A54" s="44">
        <v>220229000799</v>
      </c>
      <c r="B54" s="45" t="s">
        <v>390</v>
      </c>
      <c r="C54" s="50">
        <v>45350</v>
      </c>
      <c r="D54" s="44">
        <v>22023001939</v>
      </c>
      <c r="E54" s="45" t="s">
        <v>1229</v>
      </c>
      <c r="F54" s="51">
        <v>167492.75</v>
      </c>
      <c r="G54" s="45" t="s">
        <v>493</v>
      </c>
      <c r="H54" s="45" t="s">
        <v>519</v>
      </c>
      <c r="I54" s="53">
        <v>220</v>
      </c>
      <c r="J54" s="45" t="s">
        <v>403</v>
      </c>
      <c r="K54" s="45" t="s">
        <v>393</v>
      </c>
      <c r="L54" s="45" t="s">
        <v>413</v>
      </c>
      <c r="M54" s="45" t="s">
        <v>395</v>
      </c>
      <c r="N54" s="45" t="s">
        <v>396</v>
      </c>
      <c r="O54" s="52" t="s">
        <v>321</v>
      </c>
      <c r="P54" s="63" t="s">
        <v>276</v>
      </c>
      <c r="Q54" s="57">
        <v>6</v>
      </c>
      <c r="R54" s="35" t="s">
        <v>266</v>
      </c>
      <c r="S54" s="57" t="str">
        <f>MID(Tabla1[[#This Row],[Aplicación]],6,2)</f>
        <v>07</v>
      </c>
      <c r="T54" s="54" t="str">
        <f>VLOOKUP(Tabla1[[#This Row],[AREA]],Hoja1!A:B,2,FALSE)</f>
        <v>07. Medio ambiente</v>
      </c>
      <c r="U54" s="57">
        <v>1721</v>
      </c>
      <c r="V54" s="54" t="str">
        <f>VLOOKUP(Tabla1[[#This Row],[PROGRAMA]],Hoja1!A:B,2,FALSE)</f>
        <v>1721. Protección del medio ambiente</v>
      </c>
      <c r="W54" s="57">
        <v>62</v>
      </c>
      <c r="X54" s="57">
        <v>623</v>
      </c>
    </row>
    <row r="55" spans="1:24" x14ac:dyDescent="0.25">
      <c r="A55" s="60">
        <v>220240006273</v>
      </c>
      <c r="B55" s="43" t="s">
        <v>390</v>
      </c>
      <c r="C55" s="61">
        <v>45364</v>
      </c>
      <c r="D55" s="60">
        <v>22024003214</v>
      </c>
      <c r="E55" s="43" t="s">
        <v>1229</v>
      </c>
      <c r="F55" s="62">
        <v>1128.0999999999999</v>
      </c>
      <c r="G55" s="43" t="s">
        <v>300</v>
      </c>
      <c r="H55" s="43" t="s">
        <v>2316</v>
      </c>
      <c r="I55" s="69">
        <v>220</v>
      </c>
      <c r="J55" s="43" t="s">
        <v>398</v>
      </c>
      <c r="K55" s="43" t="s">
        <v>398</v>
      </c>
      <c r="L55" s="43" t="s">
        <v>399</v>
      </c>
      <c r="M55" s="43" t="s">
        <v>395</v>
      </c>
      <c r="N55" s="43" t="s">
        <v>396</v>
      </c>
      <c r="O55" s="52" t="s">
        <v>325</v>
      </c>
      <c r="P55" s="63" t="s">
        <v>276</v>
      </c>
      <c r="Q55" s="57">
        <v>6</v>
      </c>
      <c r="R55" s="35" t="s">
        <v>266</v>
      </c>
      <c r="S55" s="57" t="str">
        <f>MID(Tabla1[[#This Row],[Aplicación]],6,2)</f>
        <v>07</v>
      </c>
      <c r="T55" s="54" t="str">
        <f>VLOOKUP(Tabla1[[#This Row],[AREA]],Hoja1!A:B,2,FALSE)</f>
        <v>07. Medio ambiente</v>
      </c>
      <c r="U55" s="57">
        <v>1721</v>
      </c>
      <c r="V55" s="54" t="str">
        <f>VLOOKUP(Tabla1[[#This Row],[PROGRAMA]],Hoja1!A:B,2,FALSE)</f>
        <v>1721. Protección del medio ambiente</v>
      </c>
      <c r="W55" s="57">
        <v>62</v>
      </c>
      <c r="X55" s="57">
        <v>623</v>
      </c>
    </row>
    <row r="56" spans="1:24" x14ac:dyDescent="0.25">
      <c r="A56" s="60">
        <v>220240011039</v>
      </c>
      <c r="B56" s="43" t="s">
        <v>702</v>
      </c>
      <c r="C56" s="61">
        <v>45392</v>
      </c>
      <c r="D56" s="60">
        <v>22024001502</v>
      </c>
      <c r="E56" s="43" t="s">
        <v>1229</v>
      </c>
      <c r="F56" s="62">
        <v>31498.720000000001</v>
      </c>
      <c r="G56" s="43" t="s">
        <v>68</v>
      </c>
      <c r="H56" s="43" t="s">
        <v>4584</v>
      </c>
      <c r="I56" s="69" t="s">
        <v>2934</v>
      </c>
      <c r="J56" s="43" t="s">
        <v>480</v>
      </c>
      <c r="K56" s="43" t="s">
        <v>481</v>
      </c>
      <c r="L56" s="43" t="s">
        <v>413</v>
      </c>
      <c r="M56" s="43" t="s">
        <v>395</v>
      </c>
      <c r="N56" s="43" t="s">
        <v>396</v>
      </c>
      <c r="O56" s="68" t="s">
        <v>321</v>
      </c>
      <c r="P56" s="68" t="s">
        <v>2931</v>
      </c>
      <c r="Q56" s="57">
        <v>6</v>
      </c>
      <c r="R56" s="35" t="s">
        <v>266</v>
      </c>
      <c r="S56" s="57" t="str">
        <f>MID(Tabla1[[#This Row],[Aplicación]],6,2)</f>
        <v>07</v>
      </c>
      <c r="T56" s="54" t="str">
        <f>VLOOKUP(Tabla1[[#This Row],[AREA]],Hoja1!A:B,2,FALSE)</f>
        <v>07. Medio ambiente</v>
      </c>
      <c r="U56" s="57">
        <v>1721</v>
      </c>
      <c r="V56" s="54" t="str">
        <f>VLOOKUP(Tabla1[[#This Row],[PROGRAMA]],Hoja1!A:B,2,FALSE)</f>
        <v>1721. Protección del medio ambiente</v>
      </c>
      <c r="W56" s="57">
        <v>62</v>
      </c>
      <c r="X56" s="57">
        <v>623</v>
      </c>
    </row>
    <row r="57" spans="1:24" x14ac:dyDescent="0.25">
      <c r="A57" s="60">
        <v>220240010958</v>
      </c>
      <c r="B57" s="43" t="s">
        <v>702</v>
      </c>
      <c r="C57" s="61">
        <v>45387</v>
      </c>
      <c r="D57" s="60">
        <v>22024001495</v>
      </c>
      <c r="E57" s="43" t="s">
        <v>1229</v>
      </c>
      <c r="F57" s="62">
        <v>131890</v>
      </c>
      <c r="G57" s="43" t="s">
        <v>4620</v>
      </c>
      <c r="H57" s="43" t="s">
        <v>4621</v>
      </c>
      <c r="I57" s="69" t="s">
        <v>2934</v>
      </c>
      <c r="J57" s="43" t="s">
        <v>4622</v>
      </c>
      <c r="K57" s="43" t="s">
        <v>537</v>
      </c>
      <c r="L57" s="43" t="s">
        <v>413</v>
      </c>
      <c r="M57" s="43" t="s">
        <v>395</v>
      </c>
      <c r="N57" s="43" t="s">
        <v>396</v>
      </c>
      <c r="O57" s="68" t="s">
        <v>321</v>
      </c>
      <c r="P57" s="68" t="s">
        <v>2931</v>
      </c>
      <c r="Q57" s="57">
        <v>6</v>
      </c>
      <c r="R57" s="35" t="s">
        <v>266</v>
      </c>
      <c r="S57" s="57" t="str">
        <f>MID(Tabla1[[#This Row],[Aplicación]],6,2)</f>
        <v>07</v>
      </c>
      <c r="T57" s="54" t="str">
        <f>VLOOKUP(Tabla1[[#This Row],[AREA]],Hoja1!A:B,2,FALSE)</f>
        <v>07. Medio ambiente</v>
      </c>
      <c r="U57" s="57">
        <v>1721</v>
      </c>
      <c r="V57" s="54" t="str">
        <f>VLOOKUP(Tabla1[[#This Row],[PROGRAMA]],Hoja1!A:B,2,FALSE)</f>
        <v>1721. Protección del medio ambiente</v>
      </c>
      <c r="W57" s="57">
        <v>62</v>
      </c>
      <c r="X57" s="57">
        <v>623</v>
      </c>
    </row>
    <row r="58" spans="1:24" x14ac:dyDescent="0.25">
      <c r="A58" s="60">
        <v>220240027612</v>
      </c>
      <c r="B58" s="43" t="s">
        <v>390</v>
      </c>
      <c r="C58" s="61">
        <v>45469</v>
      </c>
      <c r="D58" s="60">
        <v>22024004688</v>
      </c>
      <c r="E58" s="43" t="s">
        <v>2988</v>
      </c>
      <c r="F58" s="62">
        <v>19331.73</v>
      </c>
      <c r="G58" s="43" t="s">
        <v>961</v>
      </c>
      <c r="H58" s="43" t="s">
        <v>2989</v>
      </c>
      <c r="I58" s="69" t="s">
        <v>2930</v>
      </c>
      <c r="J58" s="43" t="s">
        <v>398</v>
      </c>
      <c r="K58" s="43" t="s">
        <v>398</v>
      </c>
      <c r="L58" s="43" t="s">
        <v>413</v>
      </c>
      <c r="M58" s="43" t="s">
        <v>395</v>
      </c>
      <c r="N58" s="43" t="s">
        <v>396</v>
      </c>
      <c r="O58" s="68" t="s">
        <v>321</v>
      </c>
      <c r="P58" s="68" t="s">
        <v>2931</v>
      </c>
      <c r="Q58" s="57">
        <v>6</v>
      </c>
      <c r="R58" s="35" t="s">
        <v>266</v>
      </c>
      <c r="S58" s="57" t="str">
        <f>MID(Tabla1[[#This Row],[Aplicación]],6,2)</f>
        <v>07</v>
      </c>
      <c r="T58" s="54" t="str">
        <f>VLOOKUP(Tabla1[[#This Row],[AREA]],Hoja1!A:B,2,FALSE)</f>
        <v>07. Medio ambiente</v>
      </c>
      <c r="U58" s="57">
        <v>1721</v>
      </c>
      <c r="V58" s="54" t="str">
        <f>VLOOKUP(Tabla1[[#This Row],[PROGRAMA]],Hoja1!A:B,2,FALSE)</f>
        <v>1721. Protección del medio ambiente</v>
      </c>
      <c r="W58" s="57">
        <v>63</v>
      </c>
      <c r="X58" s="57">
        <v>633</v>
      </c>
    </row>
    <row r="59" spans="1:24" x14ac:dyDescent="0.25">
      <c r="A59" s="60">
        <v>220240027614</v>
      </c>
      <c r="B59" s="43" t="s">
        <v>390</v>
      </c>
      <c r="C59" s="61">
        <v>45469</v>
      </c>
      <c r="D59" s="60">
        <v>22024004690</v>
      </c>
      <c r="E59" s="43" t="s">
        <v>2988</v>
      </c>
      <c r="F59" s="62">
        <v>32752.87</v>
      </c>
      <c r="G59" s="43" t="s">
        <v>961</v>
      </c>
      <c r="H59" s="43" t="s">
        <v>2990</v>
      </c>
      <c r="I59" s="69" t="s">
        <v>2930</v>
      </c>
      <c r="J59" s="43" t="s">
        <v>398</v>
      </c>
      <c r="K59" s="43" t="s">
        <v>398</v>
      </c>
      <c r="L59" s="43" t="s">
        <v>413</v>
      </c>
      <c r="M59" s="43" t="s">
        <v>395</v>
      </c>
      <c r="N59" s="43" t="s">
        <v>396</v>
      </c>
      <c r="O59" s="68" t="s">
        <v>321</v>
      </c>
      <c r="P59" s="68" t="s">
        <v>2931</v>
      </c>
      <c r="Q59" s="57">
        <v>6</v>
      </c>
      <c r="R59" s="35" t="s">
        <v>266</v>
      </c>
      <c r="S59" s="57" t="str">
        <f>MID(Tabla1[[#This Row],[Aplicación]],6,2)</f>
        <v>07</v>
      </c>
      <c r="T59" s="54" t="str">
        <f>VLOOKUP(Tabla1[[#This Row],[AREA]],Hoja1!A:B,2,FALSE)</f>
        <v>07. Medio ambiente</v>
      </c>
      <c r="U59" s="57">
        <v>1721</v>
      </c>
      <c r="V59" s="54" t="str">
        <f>VLOOKUP(Tabla1[[#This Row],[PROGRAMA]],Hoja1!A:B,2,FALSE)</f>
        <v>1721. Protección del medio ambiente</v>
      </c>
      <c r="W59" s="57">
        <v>63</v>
      </c>
      <c r="X59" s="57">
        <v>633</v>
      </c>
    </row>
    <row r="60" spans="1:24" x14ac:dyDescent="0.25">
      <c r="A60" s="60">
        <v>220240027611</v>
      </c>
      <c r="B60" s="43" t="s">
        <v>390</v>
      </c>
      <c r="C60" s="61">
        <v>45469</v>
      </c>
      <c r="D60" s="60">
        <v>22024004687</v>
      </c>
      <c r="E60" s="43" t="s">
        <v>2988</v>
      </c>
      <c r="F60" s="62">
        <v>33345.93</v>
      </c>
      <c r="G60" s="43" t="s">
        <v>2991</v>
      </c>
      <c r="H60" s="43" t="s">
        <v>2992</v>
      </c>
      <c r="I60" s="69" t="s">
        <v>2930</v>
      </c>
      <c r="J60" s="43" t="s">
        <v>398</v>
      </c>
      <c r="K60" s="43" t="s">
        <v>398</v>
      </c>
      <c r="L60" s="43" t="s">
        <v>413</v>
      </c>
      <c r="M60" s="43" t="s">
        <v>395</v>
      </c>
      <c r="N60" s="43" t="s">
        <v>396</v>
      </c>
      <c r="O60" s="68" t="s">
        <v>321</v>
      </c>
      <c r="P60" s="68" t="s">
        <v>2931</v>
      </c>
      <c r="Q60" s="57">
        <v>6</v>
      </c>
      <c r="R60" s="35" t="s">
        <v>266</v>
      </c>
      <c r="S60" s="57" t="str">
        <f>MID(Tabla1[[#This Row],[Aplicación]],6,2)</f>
        <v>07</v>
      </c>
      <c r="T60" s="54" t="str">
        <f>VLOOKUP(Tabla1[[#This Row],[AREA]],Hoja1!A:B,2,FALSE)</f>
        <v>07. Medio ambiente</v>
      </c>
      <c r="U60" s="57">
        <v>1721</v>
      </c>
      <c r="V60" s="54" t="str">
        <f>VLOOKUP(Tabla1[[#This Row],[PROGRAMA]],Hoja1!A:B,2,FALSE)</f>
        <v>1721. Protección del medio ambiente</v>
      </c>
      <c r="W60" s="57">
        <v>63</v>
      </c>
      <c r="X60" s="57">
        <v>633</v>
      </c>
    </row>
    <row r="61" spans="1:24" x14ac:dyDescent="0.25">
      <c r="A61" s="60">
        <v>220240027610</v>
      </c>
      <c r="B61" s="43" t="s">
        <v>390</v>
      </c>
      <c r="C61" s="61">
        <v>45469</v>
      </c>
      <c r="D61" s="60">
        <v>22024004685</v>
      </c>
      <c r="E61" s="43" t="s">
        <v>2988</v>
      </c>
      <c r="F61" s="62">
        <v>33410.519999999997</v>
      </c>
      <c r="G61" s="43" t="s">
        <v>2993</v>
      </c>
      <c r="H61" s="43" t="s">
        <v>2994</v>
      </c>
      <c r="I61" s="69" t="s">
        <v>2930</v>
      </c>
      <c r="J61" s="43" t="s">
        <v>2995</v>
      </c>
      <c r="K61" s="43" t="s">
        <v>393</v>
      </c>
      <c r="L61" s="43" t="s">
        <v>413</v>
      </c>
      <c r="M61" s="43" t="s">
        <v>395</v>
      </c>
      <c r="N61" s="43" t="s">
        <v>396</v>
      </c>
      <c r="O61" s="68" t="s">
        <v>321</v>
      </c>
      <c r="P61" s="68" t="s">
        <v>2931</v>
      </c>
      <c r="Q61" s="57">
        <v>6</v>
      </c>
      <c r="R61" s="35" t="s">
        <v>266</v>
      </c>
      <c r="S61" s="57" t="str">
        <f>MID(Tabla1[[#This Row],[Aplicación]],6,2)</f>
        <v>07</v>
      </c>
      <c r="T61" s="54" t="str">
        <f>VLOOKUP(Tabla1[[#This Row],[AREA]],Hoja1!A:B,2,FALSE)</f>
        <v>07. Medio ambiente</v>
      </c>
      <c r="U61" s="57">
        <v>1721</v>
      </c>
      <c r="V61" s="54" t="str">
        <f>VLOOKUP(Tabla1[[#This Row],[PROGRAMA]],Hoja1!A:B,2,FALSE)</f>
        <v>1721. Protección del medio ambiente</v>
      </c>
      <c r="W61" s="57">
        <v>63</v>
      </c>
      <c r="X61" s="57">
        <v>633</v>
      </c>
    </row>
    <row r="62" spans="1:24" x14ac:dyDescent="0.25">
      <c r="A62" s="60">
        <v>220240027613</v>
      </c>
      <c r="B62" s="43" t="s">
        <v>390</v>
      </c>
      <c r="C62" s="61">
        <v>45469</v>
      </c>
      <c r="D62" s="60">
        <v>22024004689</v>
      </c>
      <c r="E62" s="43" t="s">
        <v>2988</v>
      </c>
      <c r="F62" s="62">
        <v>69454</v>
      </c>
      <c r="G62" s="43" t="s">
        <v>39</v>
      </c>
      <c r="H62" s="43" t="s">
        <v>2996</v>
      </c>
      <c r="I62" s="69" t="s">
        <v>2930</v>
      </c>
      <c r="J62" s="43" t="s">
        <v>398</v>
      </c>
      <c r="K62" s="43" t="s">
        <v>398</v>
      </c>
      <c r="L62" s="43" t="s">
        <v>413</v>
      </c>
      <c r="M62" s="43" t="s">
        <v>395</v>
      </c>
      <c r="N62" s="43" t="s">
        <v>396</v>
      </c>
      <c r="O62" s="68" t="s">
        <v>321</v>
      </c>
      <c r="P62" s="68" t="s">
        <v>2931</v>
      </c>
      <c r="Q62" s="57">
        <v>6</v>
      </c>
      <c r="R62" s="35" t="s">
        <v>266</v>
      </c>
      <c r="S62" s="57" t="str">
        <f>MID(Tabla1[[#This Row],[Aplicación]],6,2)</f>
        <v>07</v>
      </c>
      <c r="T62" s="54" t="str">
        <f>VLOOKUP(Tabla1[[#This Row],[AREA]],Hoja1!A:B,2,FALSE)</f>
        <v>07. Medio ambiente</v>
      </c>
      <c r="U62" s="57">
        <v>1721</v>
      </c>
      <c r="V62" s="54" t="str">
        <f>VLOOKUP(Tabla1[[#This Row],[PROGRAMA]],Hoja1!A:B,2,FALSE)</f>
        <v>1721. Protección del medio ambiente</v>
      </c>
      <c r="W62" s="57">
        <v>63</v>
      </c>
      <c r="X62" s="57">
        <v>633</v>
      </c>
    </row>
    <row r="63" spans="1:24" x14ac:dyDescent="0.25">
      <c r="A63" s="60">
        <v>220220058854</v>
      </c>
      <c r="B63" s="43" t="s">
        <v>390</v>
      </c>
      <c r="C63" s="61">
        <v>45350</v>
      </c>
      <c r="D63" s="60">
        <v>22022005788</v>
      </c>
      <c r="E63" s="43" t="s">
        <v>1223</v>
      </c>
      <c r="F63" s="62">
        <v>271704.52</v>
      </c>
      <c r="G63" s="43" t="s">
        <v>493</v>
      </c>
      <c r="H63" s="43" t="s">
        <v>902</v>
      </c>
      <c r="I63" s="69">
        <v>220</v>
      </c>
      <c r="J63" s="43" t="s">
        <v>403</v>
      </c>
      <c r="K63" s="43" t="s">
        <v>393</v>
      </c>
      <c r="L63" s="43" t="s">
        <v>413</v>
      </c>
      <c r="M63" s="43" t="s">
        <v>395</v>
      </c>
      <c r="N63" s="43" t="s">
        <v>396</v>
      </c>
      <c r="O63" s="52" t="s">
        <v>321</v>
      </c>
      <c r="P63" s="63" t="s">
        <v>276</v>
      </c>
      <c r="Q63" s="57">
        <v>6</v>
      </c>
      <c r="R63" s="35" t="s">
        <v>266</v>
      </c>
      <c r="S63" s="57" t="str">
        <f>MID(Tabla1[[#This Row],[Aplicación]],6,2)</f>
        <v>07</v>
      </c>
      <c r="T63" s="54" t="str">
        <f>VLOOKUP(Tabla1[[#This Row],[AREA]],Hoja1!A:B,2,FALSE)</f>
        <v>07. Medio ambiente</v>
      </c>
      <c r="U63" s="57">
        <v>1721</v>
      </c>
      <c r="V63" s="54" t="str">
        <f>VLOOKUP(Tabla1[[#This Row],[PROGRAMA]],Hoja1!A:B,2,FALSE)</f>
        <v>1721. Protección del medio ambiente</v>
      </c>
      <c r="W63" s="57">
        <v>64</v>
      </c>
      <c r="X63" s="57">
        <v>641</v>
      </c>
    </row>
    <row r="64" spans="1:24" x14ac:dyDescent="0.25">
      <c r="A64" s="60">
        <v>220229000662</v>
      </c>
      <c r="B64" s="43" t="s">
        <v>390</v>
      </c>
      <c r="C64" s="61">
        <v>45350</v>
      </c>
      <c r="D64" s="60">
        <v>22023001367</v>
      </c>
      <c r="E64" s="43" t="s">
        <v>1223</v>
      </c>
      <c r="F64" s="62">
        <v>187750.52</v>
      </c>
      <c r="G64" s="43" t="s">
        <v>493</v>
      </c>
      <c r="H64" s="43" t="s">
        <v>513</v>
      </c>
      <c r="I64" s="69">
        <v>220</v>
      </c>
      <c r="J64" s="43" t="s">
        <v>403</v>
      </c>
      <c r="K64" s="43" t="s">
        <v>393</v>
      </c>
      <c r="L64" s="43" t="s">
        <v>413</v>
      </c>
      <c r="M64" s="43" t="s">
        <v>395</v>
      </c>
      <c r="N64" s="43" t="s">
        <v>396</v>
      </c>
      <c r="O64" s="52" t="s">
        <v>321</v>
      </c>
      <c r="P64" s="63" t="s">
        <v>276</v>
      </c>
      <c r="Q64" s="57">
        <v>6</v>
      </c>
      <c r="R64" s="35" t="s">
        <v>266</v>
      </c>
      <c r="S64" s="57" t="str">
        <f>MID(Tabla1[[#This Row],[Aplicación]],6,2)</f>
        <v>07</v>
      </c>
      <c r="T64" s="54" t="str">
        <f>VLOOKUP(Tabla1[[#This Row],[AREA]],Hoja1!A:B,2,FALSE)</f>
        <v>07. Medio ambiente</v>
      </c>
      <c r="U64" s="57">
        <v>1721</v>
      </c>
      <c r="V64" s="54" t="str">
        <f>VLOOKUP(Tabla1[[#This Row],[PROGRAMA]],Hoja1!A:B,2,FALSE)</f>
        <v>1721. Protección del medio ambiente</v>
      </c>
      <c r="W64" s="57">
        <v>64</v>
      </c>
      <c r="X64" s="57">
        <v>641</v>
      </c>
    </row>
    <row r="65" spans="1:24" x14ac:dyDescent="0.25">
      <c r="A65" s="44">
        <v>220230069521</v>
      </c>
      <c r="B65" s="45" t="s">
        <v>390</v>
      </c>
      <c r="C65" s="50">
        <v>45350</v>
      </c>
      <c r="D65" s="44">
        <v>22023005911</v>
      </c>
      <c r="E65" s="45" t="s">
        <v>1223</v>
      </c>
      <c r="F65" s="51">
        <v>181500</v>
      </c>
      <c r="G65" s="45" t="s">
        <v>1116</v>
      </c>
      <c r="H65" s="45" t="s">
        <v>1117</v>
      </c>
      <c r="I65" s="53">
        <v>220</v>
      </c>
      <c r="J65" s="45" t="s">
        <v>393</v>
      </c>
      <c r="K65" s="45" t="s">
        <v>393</v>
      </c>
      <c r="L65" s="45" t="s">
        <v>413</v>
      </c>
      <c r="M65" s="45" t="s">
        <v>395</v>
      </c>
      <c r="N65" s="45" t="s">
        <v>396</v>
      </c>
      <c r="O65" s="52" t="s">
        <v>321</v>
      </c>
      <c r="P65" s="63" t="s">
        <v>276</v>
      </c>
      <c r="Q65" s="57">
        <v>6</v>
      </c>
      <c r="R65" s="35" t="s">
        <v>266</v>
      </c>
      <c r="S65" s="57" t="str">
        <f>MID(Tabla1[[#This Row],[Aplicación]],6,2)</f>
        <v>07</v>
      </c>
      <c r="T65" s="54" t="str">
        <f>VLOOKUP(Tabla1[[#This Row],[AREA]],Hoja1!A:B,2,FALSE)</f>
        <v>07. Medio ambiente</v>
      </c>
      <c r="U65" s="57">
        <v>1721</v>
      </c>
      <c r="V65" s="54" t="str">
        <f>VLOOKUP(Tabla1[[#This Row],[PROGRAMA]],Hoja1!A:B,2,FALSE)</f>
        <v>1721. Protección del medio ambiente</v>
      </c>
      <c r="W65" s="57">
        <v>64</v>
      </c>
      <c r="X65" s="57">
        <v>641</v>
      </c>
    </row>
    <row r="66" spans="1:24" x14ac:dyDescent="0.25">
      <c r="A66" s="60">
        <v>220220058854</v>
      </c>
      <c r="B66" s="43" t="s">
        <v>390</v>
      </c>
      <c r="C66" s="61">
        <v>45350</v>
      </c>
      <c r="D66" s="60">
        <v>22022004102</v>
      </c>
      <c r="E66" s="43" t="s">
        <v>1223</v>
      </c>
      <c r="F66" s="62">
        <v>134180</v>
      </c>
      <c r="G66" s="43" t="s">
        <v>493</v>
      </c>
      <c r="H66" s="43" t="s">
        <v>902</v>
      </c>
      <c r="I66" s="69">
        <v>220</v>
      </c>
      <c r="J66" s="43" t="s">
        <v>403</v>
      </c>
      <c r="K66" s="43" t="s">
        <v>393</v>
      </c>
      <c r="L66" s="43" t="s">
        <v>413</v>
      </c>
      <c r="M66" s="43" t="s">
        <v>395</v>
      </c>
      <c r="N66" s="43" t="s">
        <v>396</v>
      </c>
      <c r="O66" s="52" t="s">
        <v>321</v>
      </c>
      <c r="P66" s="63" t="s">
        <v>276</v>
      </c>
      <c r="Q66" s="57">
        <v>6</v>
      </c>
      <c r="R66" s="35" t="s">
        <v>266</v>
      </c>
      <c r="S66" s="57" t="str">
        <f>MID(Tabla1[[#This Row],[Aplicación]],6,2)</f>
        <v>07</v>
      </c>
      <c r="T66" s="54" t="str">
        <f>VLOOKUP(Tabla1[[#This Row],[AREA]],Hoja1!A:B,2,FALSE)</f>
        <v>07. Medio ambiente</v>
      </c>
      <c r="U66" s="57">
        <v>1721</v>
      </c>
      <c r="V66" s="54" t="str">
        <f>VLOOKUP(Tabla1[[#This Row],[PROGRAMA]],Hoja1!A:B,2,FALSE)</f>
        <v>1721. Protección del medio ambiente</v>
      </c>
      <c r="W66" s="57">
        <v>64</v>
      </c>
      <c r="X66" s="57">
        <v>641</v>
      </c>
    </row>
    <row r="67" spans="1:24" x14ac:dyDescent="0.25">
      <c r="A67" s="44">
        <v>220229000800</v>
      </c>
      <c r="B67" s="45" t="s">
        <v>390</v>
      </c>
      <c r="C67" s="50">
        <v>45350</v>
      </c>
      <c r="D67" s="44">
        <v>22023001940</v>
      </c>
      <c r="E67" s="45" t="s">
        <v>1223</v>
      </c>
      <c r="F67" s="51">
        <v>27467.02</v>
      </c>
      <c r="G67" s="45" t="s">
        <v>493</v>
      </c>
      <c r="H67" s="45" t="s">
        <v>519</v>
      </c>
      <c r="I67" s="53">
        <v>220</v>
      </c>
      <c r="J67" s="45" t="s">
        <v>403</v>
      </c>
      <c r="K67" s="45" t="s">
        <v>393</v>
      </c>
      <c r="L67" s="45" t="s">
        <v>413</v>
      </c>
      <c r="M67" s="45" t="s">
        <v>395</v>
      </c>
      <c r="N67" s="45" t="s">
        <v>396</v>
      </c>
      <c r="O67" s="52" t="s">
        <v>321</v>
      </c>
      <c r="P67" s="63" t="s">
        <v>276</v>
      </c>
      <c r="Q67" s="57">
        <v>6</v>
      </c>
      <c r="R67" s="35" t="s">
        <v>266</v>
      </c>
      <c r="S67" s="57" t="str">
        <f>MID(Tabla1[[#This Row],[Aplicación]],6,2)</f>
        <v>07</v>
      </c>
      <c r="T67" s="54" t="str">
        <f>VLOOKUP(Tabla1[[#This Row],[AREA]],Hoja1!A:B,2,FALSE)</f>
        <v>07. Medio ambiente</v>
      </c>
      <c r="U67" s="57">
        <v>1721</v>
      </c>
      <c r="V67" s="54" t="str">
        <f>VLOOKUP(Tabla1[[#This Row],[PROGRAMA]],Hoja1!A:B,2,FALSE)</f>
        <v>1721. Protección del medio ambiente</v>
      </c>
      <c r="W67" s="57">
        <v>64</v>
      </c>
      <c r="X67" s="57">
        <v>641</v>
      </c>
    </row>
    <row r="68" spans="1:24" x14ac:dyDescent="0.25">
      <c r="A68" s="60">
        <v>220230012963</v>
      </c>
      <c r="B68" s="43" t="s">
        <v>390</v>
      </c>
      <c r="C68" s="61">
        <v>45397</v>
      </c>
      <c r="D68" s="60">
        <v>22023003720</v>
      </c>
      <c r="E68" s="43" t="s">
        <v>4431</v>
      </c>
      <c r="F68" s="62">
        <v>166701.70000000001</v>
      </c>
      <c r="G68" s="43" t="s">
        <v>4432</v>
      </c>
      <c r="H68" s="43" t="s">
        <v>4433</v>
      </c>
      <c r="I68" s="69" t="s">
        <v>2930</v>
      </c>
      <c r="J68" s="43" t="s">
        <v>393</v>
      </c>
      <c r="K68" s="43" t="s">
        <v>393</v>
      </c>
      <c r="L68" s="43" t="s">
        <v>413</v>
      </c>
      <c r="M68" s="43" t="s">
        <v>395</v>
      </c>
      <c r="N68" s="43" t="s">
        <v>396</v>
      </c>
      <c r="O68" s="68" t="s">
        <v>321</v>
      </c>
      <c r="P68" s="68" t="s">
        <v>2931</v>
      </c>
      <c r="Q68" s="57">
        <v>6</v>
      </c>
      <c r="R68" s="35" t="s">
        <v>266</v>
      </c>
      <c r="S68" s="57" t="str">
        <f>MID(Tabla1[[#This Row],[Aplicación]],6,2)</f>
        <v>08</v>
      </c>
      <c r="T68" s="54" t="str">
        <f>VLOOKUP(Tabla1[[#This Row],[AREA]],Hoja1!A:B,2,FALSE)</f>
        <v>08. Tráfico y movilidad</v>
      </c>
      <c r="U68" s="57">
        <v>1341</v>
      </c>
      <c r="V68" s="54" t="str">
        <f>VLOOKUP(Tabla1[[#This Row],[PROGRAMA]],Hoja1!A:B,2,FALSE)</f>
        <v>1341. Movilidad</v>
      </c>
      <c r="W68" s="57">
        <v>60</v>
      </c>
      <c r="X68" s="57">
        <v>609</v>
      </c>
    </row>
    <row r="69" spans="1:24" x14ac:dyDescent="0.25">
      <c r="A69" s="60">
        <v>220240021109</v>
      </c>
      <c r="B69" s="43" t="s">
        <v>390</v>
      </c>
      <c r="C69" s="61">
        <v>45436</v>
      </c>
      <c r="D69" s="60">
        <v>22024004506</v>
      </c>
      <c r="E69" s="43" t="s">
        <v>3691</v>
      </c>
      <c r="F69" s="62">
        <v>5415.17</v>
      </c>
      <c r="G69" s="43" t="s">
        <v>282</v>
      </c>
      <c r="H69" s="43" t="s">
        <v>3692</v>
      </c>
      <c r="I69" s="69" t="s">
        <v>2930</v>
      </c>
      <c r="J69" s="43" t="s">
        <v>398</v>
      </c>
      <c r="K69" s="43" t="s">
        <v>398</v>
      </c>
      <c r="L69" s="43" t="s">
        <v>399</v>
      </c>
      <c r="M69" s="43" t="s">
        <v>395</v>
      </c>
      <c r="N69" s="43" t="s">
        <v>396</v>
      </c>
      <c r="O69" s="68" t="s">
        <v>325</v>
      </c>
      <c r="P69" s="68" t="s">
        <v>2931</v>
      </c>
      <c r="Q69" s="57">
        <v>6</v>
      </c>
      <c r="R69" s="35" t="s">
        <v>266</v>
      </c>
      <c r="S69" s="57" t="str">
        <f>MID(Tabla1[[#This Row],[Aplicación]],6,2)</f>
        <v>08</v>
      </c>
      <c r="T69" s="54" t="str">
        <f>VLOOKUP(Tabla1[[#This Row],[AREA]],Hoja1!A:B,2,FALSE)</f>
        <v>08. Tráfico y movilidad</v>
      </c>
      <c r="U69" s="57">
        <v>1532</v>
      </c>
      <c r="V69" s="54" t="str">
        <f>VLOOKUP(Tabla1[[#This Row],[PROGRAMA]],Hoja1!A:B,2,FALSE)</f>
        <v>1532. Pavimentación vias públicas y otros servicios urbanísticos</v>
      </c>
      <c r="W69" s="57">
        <v>60</v>
      </c>
      <c r="X69" s="57">
        <v>609</v>
      </c>
    </row>
    <row r="70" spans="1:24" x14ac:dyDescent="0.25">
      <c r="A70" s="60">
        <v>220240020998</v>
      </c>
      <c r="B70" s="43" t="s">
        <v>702</v>
      </c>
      <c r="C70" s="61">
        <v>45436</v>
      </c>
      <c r="D70" s="60">
        <v>22024003582</v>
      </c>
      <c r="E70" s="43" t="s">
        <v>3691</v>
      </c>
      <c r="F70" s="62">
        <v>4634.74</v>
      </c>
      <c r="G70" s="43" t="s">
        <v>55</v>
      </c>
      <c r="H70" s="43" t="s">
        <v>3703</v>
      </c>
      <c r="I70" s="69" t="s">
        <v>2934</v>
      </c>
      <c r="J70" s="43" t="s">
        <v>575</v>
      </c>
      <c r="K70" s="43" t="s">
        <v>398</v>
      </c>
      <c r="L70" s="43" t="s">
        <v>399</v>
      </c>
      <c r="M70" s="43" t="s">
        <v>395</v>
      </c>
      <c r="N70" s="43" t="s">
        <v>396</v>
      </c>
      <c r="O70" s="68" t="s">
        <v>325</v>
      </c>
      <c r="P70" s="68" t="s">
        <v>2931</v>
      </c>
      <c r="Q70" s="57">
        <v>6</v>
      </c>
      <c r="R70" s="35" t="s">
        <v>266</v>
      </c>
      <c r="S70" s="57" t="str">
        <f>MID(Tabla1[[#This Row],[Aplicación]],6,2)</f>
        <v>08</v>
      </c>
      <c r="T70" s="54" t="str">
        <f>VLOOKUP(Tabla1[[#This Row],[AREA]],Hoja1!A:B,2,FALSE)</f>
        <v>08. Tráfico y movilidad</v>
      </c>
      <c r="U70" s="57">
        <v>1532</v>
      </c>
      <c r="V70" s="54" t="str">
        <f>VLOOKUP(Tabla1[[#This Row],[PROGRAMA]],Hoja1!A:B,2,FALSE)</f>
        <v>1532. Pavimentación vias públicas y otros servicios urbanísticos</v>
      </c>
      <c r="W70" s="57">
        <v>60</v>
      </c>
      <c r="X70" s="57">
        <v>609</v>
      </c>
    </row>
    <row r="71" spans="1:24" x14ac:dyDescent="0.25">
      <c r="A71" s="60">
        <v>220240020997</v>
      </c>
      <c r="B71" s="43" t="s">
        <v>702</v>
      </c>
      <c r="C71" s="61">
        <v>45436</v>
      </c>
      <c r="D71" s="60">
        <v>22024003582</v>
      </c>
      <c r="E71" s="43" t="s">
        <v>3691</v>
      </c>
      <c r="F71" s="62">
        <v>2509.98</v>
      </c>
      <c r="G71" s="43" t="s">
        <v>55</v>
      </c>
      <c r="H71" s="43" t="s">
        <v>3704</v>
      </c>
      <c r="I71" s="69" t="s">
        <v>2934</v>
      </c>
      <c r="J71" s="43" t="s">
        <v>575</v>
      </c>
      <c r="K71" s="43" t="s">
        <v>398</v>
      </c>
      <c r="L71" s="43" t="s">
        <v>399</v>
      </c>
      <c r="M71" s="43" t="s">
        <v>395</v>
      </c>
      <c r="N71" s="43" t="s">
        <v>396</v>
      </c>
      <c r="O71" s="68" t="s">
        <v>325</v>
      </c>
      <c r="P71" s="68" t="s">
        <v>2931</v>
      </c>
      <c r="Q71" s="57">
        <v>6</v>
      </c>
      <c r="R71" s="35" t="s">
        <v>266</v>
      </c>
      <c r="S71" s="57" t="str">
        <f>MID(Tabla1[[#This Row],[Aplicación]],6,2)</f>
        <v>08</v>
      </c>
      <c r="T71" s="54" t="str">
        <f>VLOOKUP(Tabla1[[#This Row],[AREA]],Hoja1!A:B,2,FALSE)</f>
        <v>08. Tráfico y movilidad</v>
      </c>
      <c r="U71" s="57">
        <v>1532</v>
      </c>
      <c r="V71" s="54" t="str">
        <f>VLOOKUP(Tabla1[[#This Row],[PROGRAMA]],Hoja1!A:B,2,FALSE)</f>
        <v>1532. Pavimentación vias públicas y otros servicios urbanísticos</v>
      </c>
      <c r="W71" s="57">
        <v>60</v>
      </c>
      <c r="X71" s="57">
        <v>609</v>
      </c>
    </row>
    <row r="72" spans="1:24" x14ac:dyDescent="0.25">
      <c r="A72" s="60">
        <v>220240018065</v>
      </c>
      <c r="B72" s="43" t="s">
        <v>702</v>
      </c>
      <c r="C72" s="61">
        <v>45429</v>
      </c>
      <c r="D72" s="60">
        <v>22024003582</v>
      </c>
      <c r="E72" s="43" t="s">
        <v>3691</v>
      </c>
      <c r="F72" s="62">
        <v>717.08</v>
      </c>
      <c r="G72" s="43" t="s">
        <v>380</v>
      </c>
      <c r="H72" s="43" t="s">
        <v>3785</v>
      </c>
      <c r="I72" s="69" t="s">
        <v>2934</v>
      </c>
      <c r="J72" s="43" t="s">
        <v>571</v>
      </c>
      <c r="K72" s="43" t="s">
        <v>571</v>
      </c>
      <c r="L72" s="43" t="s">
        <v>399</v>
      </c>
      <c r="M72" s="43" t="s">
        <v>395</v>
      </c>
      <c r="N72" s="43" t="s">
        <v>396</v>
      </c>
      <c r="O72" s="68" t="s">
        <v>325</v>
      </c>
      <c r="P72" s="68" t="s">
        <v>2931</v>
      </c>
      <c r="Q72" s="57">
        <v>6</v>
      </c>
      <c r="R72" s="35" t="s">
        <v>266</v>
      </c>
      <c r="S72" s="57" t="str">
        <f>MID(Tabla1[[#This Row],[Aplicación]],6,2)</f>
        <v>08</v>
      </c>
      <c r="T72" s="54" t="str">
        <f>VLOOKUP(Tabla1[[#This Row],[AREA]],Hoja1!A:B,2,FALSE)</f>
        <v>08. Tráfico y movilidad</v>
      </c>
      <c r="U72" s="57">
        <v>1532</v>
      </c>
      <c r="V72" s="54" t="str">
        <f>VLOOKUP(Tabla1[[#This Row],[PROGRAMA]],Hoja1!A:B,2,FALSE)</f>
        <v>1532. Pavimentación vias públicas y otros servicios urbanísticos</v>
      </c>
      <c r="W72" s="57">
        <v>60</v>
      </c>
      <c r="X72" s="57">
        <v>609</v>
      </c>
    </row>
    <row r="73" spans="1:24" x14ac:dyDescent="0.25">
      <c r="A73" s="60">
        <v>220240018066</v>
      </c>
      <c r="B73" s="43" t="s">
        <v>702</v>
      </c>
      <c r="C73" s="61">
        <v>45429</v>
      </c>
      <c r="D73" s="60">
        <v>22024003582</v>
      </c>
      <c r="E73" s="43" t="s">
        <v>3691</v>
      </c>
      <c r="F73" s="62">
        <v>1924.05</v>
      </c>
      <c r="G73" s="43" t="s">
        <v>380</v>
      </c>
      <c r="H73" s="43" t="s">
        <v>3786</v>
      </c>
      <c r="I73" s="69" t="s">
        <v>2934</v>
      </c>
      <c r="J73" s="43" t="s">
        <v>571</v>
      </c>
      <c r="K73" s="43" t="s">
        <v>571</v>
      </c>
      <c r="L73" s="43" t="s">
        <v>399</v>
      </c>
      <c r="M73" s="43" t="s">
        <v>395</v>
      </c>
      <c r="N73" s="43" t="s">
        <v>396</v>
      </c>
      <c r="O73" s="68" t="s">
        <v>325</v>
      </c>
      <c r="P73" s="68" t="s">
        <v>2931</v>
      </c>
      <c r="Q73" s="57">
        <v>6</v>
      </c>
      <c r="R73" s="35" t="s">
        <v>266</v>
      </c>
      <c r="S73" s="57" t="str">
        <f>MID(Tabla1[[#This Row],[Aplicación]],6,2)</f>
        <v>08</v>
      </c>
      <c r="T73" s="54" t="str">
        <f>VLOOKUP(Tabla1[[#This Row],[AREA]],Hoja1!A:B,2,FALSE)</f>
        <v>08. Tráfico y movilidad</v>
      </c>
      <c r="U73" s="57">
        <v>1532</v>
      </c>
      <c r="V73" s="54" t="str">
        <f>VLOOKUP(Tabla1[[#This Row],[PROGRAMA]],Hoja1!A:B,2,FALSE)</f>
        <v>1532. Pavimentación vias públicas y otros servicios urbanísticos</v>
      </c>
      <c r="W73" s="57">
        <v>60</v>
      </c>
      <c r="X73" s="57">
        <v>609</v>
      </c>
    </row>
    <row r="74" spans="1:24" x14ac:dyDescent="0.25">
      <c r="A74" s="60">
        <v>220240018406</v>
      </c>
      <c r="B74" s="43" t="s">
        <v>390</v>
      </c>
      <c r="C74" s="61">
        <v>45429</v>
      </c>
      <c r="D74" s="60">
        <v>22024004508</v>
      </c>
      <c r="E74" s="43" t="s">
        <v>3691</v>
      </c>
      <c r="F74" s="62">
        <v>2913.66</v>
      </c>
      <c r="G74" s="43" t="s">
        <v>282</v>
      </c>
      <c r="H74" s="43" t="s">
        <v>3805</v>
      </c>
      <c r="I74" s="69" t="s">
        <v>2930</v>
      </c>
      <c r="J74" s="43" t="s">
        <v>398</v>
      </c>
      <c r="K74" s="43" t="s">
        <v>398</v>
      </c>
      <c r="L74" s="43" t="s">
        <v>399</v>
      </c>
      <c r="M74" s="43" t="s">
        <v>395</v>
      </c>
      <c r="N74" s="43" t="s">
        <v>396</v>
      </c>
      <c r="O74" s="68" t="s">
        <v>325</v>
      </c>
      <c r="P74" s="68" t="s">
        <v>2931</v>
      </c>
      <c r="Q74" s="57">
        <v>6</v>
      </c>
      <c r="R74" s="35" t="s">
        <v>266</v>
      </c>
      <c r="S74" s="57" t="str">
        <f>MID(Tabla1[[#This Row],[Aplicación]],6,2)</f>
        <v>08</v>
      </c>
      <c r="T74" s="54" t="str">
        <f>VLOOKUP(Tabla1[[#This Row],[AREA]],Hoja1!A:B,2,FALSE)</f>
        <v>08. Tráfico y movilidad</v>
      </c>
      <c r="U74" s="57">
        <v>1532</v>
      </c>
      <c r="V74" s="54" t="str">
        <f>VLOOKUP(Tabla1[[#This Row],[PROGRAMA]],Hoja1!A:B,2,FALSE)</f>
        <v>1532. Pavimentación vias públicas y otros servicios urbanísticos</v>
      </c>
      <c r="W74" s="57">
        <v>60</v>
      </c>
      <c r="X74" s="57">
        <v>609</v>
      </c>
    </row>
    <row r="75" spans="1:24" x14ac:dyDescent="0.25">
      <c r="A75" s="60">
        <v>220240012004</v>
      </c>
      <c r="B75" s="43" t="s">
        <v>702</v>
      </c>
      <c r="C75" s="61">
        <v>45399</v>
      </c>
      <c r="D75" s="60">
        <v>22024003582</v>
      </c>
      <c r="E75" s="43" t="s">
        <v>3691</v>
      </c>
      <c r="F75" s="62">
        <v>668093.43000000005</v>
      </c>
      <c r="G75" s="43" t="s">
        <v>4364</v>
      </c>
      <c r="H75" s="43" t="s">
        <v>4365</v>
      </c>
      <c r="I75" s="69" t="s">
        <v>2934</v>
      </c>
      <c r="J75" s="43" t="s">
        <v>4366</v>
      </c>
      <c r="K75" s="43" t="s">
        <v>414</v>
      </c>
      <c r="L75" s="43" t="s">
        <v>401</v>
      </c>
      <c r="M75" s="43" t="s">
        <v>395</v>
      </c>
      <c r="N75" s="43" t="s">
        <v>396</v>
      </c>
      <c r="O75" s="68" t="s">
        <v>321</v>
      </c>
      <c r="P75" s="68" t="s">
        <v>2931</v>
      </c>
      <c r="Q75" s="57">
        <v>6</v>
      </c>
      <c r="R75" s="35" t="s">
        <v>266</v>
      </c>
      <c r="S75" s="57" t="str">
        <f>MID(Tabla1[[#This Row],[Aplicación]],6,2)</f>
        <v>08</v>
      </c>
      <c r="T75" s="54" t="str">
        <f>VLOOKUP(Tabla1[[#This Row],[AREA]],Hoja1!A:B,2,FALSE)</f>
        <v>08. Tráfico y movilidad</v>
      </c>
      <c r="U75" s="57">
        <v>1532</v>
      </c>
      <c r="V75" s="54" t="str">
        <f>VLOOKUP(Tabla1[[#This Row],[PROGRAMA]],Hoja1!A:B,2,FALSE)</f>
        <v>1532. Pavimentación vias públicas y otros servicios urbanísticos</v>
      </c>
      <c r="W75" s="57">
        <v>60</v>
      </c>
      <c r="X75" s="57">
        <v>609</v>
      </c>
    </row>
    <row r="76" spans="1:24" x14ac:dyDescent="0.25">
      <c r="A76" s="60">
        <v>220240012005</v>
      </c>
      <c r="B76" s="43" t="s">
        <v>702</v>
      </c>
      <c r="C76" s="61">
        <v>45399</v>
      </c>
      <c r="D76" s="60">
        <v>22024003582</v>
      </c>
      <c r="E76" s="43" t="s">
        <v>3691</v>
      </c>
      <c r="F76" s="62">
        <v>320559.23</v>
      </c>
      <c r="G76" s="43" t="s">
        <v>4364</v>
      </c>
      <c r="H76" s="43" t="s">
        <v>4367</v>
      </c>
      <c r="I76" s="69" t="s">
        <v>2934</v>
      </c>
      <c r="J76" s="43" t="s">
        <v>4366</v>
      </c>
      <c r="K76" s="43" t="s">
        <v>414</v>
      </c>
      <c r="L76" s="43" t="s">
        <v>401</v>
      </c>
      <c r="M76" s="43" t="s">
        <v>395</v>
      </c>
      <c r="N76" s="43" t="s">
        <v>396</v>
      </c>
      <c r="O76" s="68" t="s">
        <v>321</v>
      </c>
      <c r="P76" s="68" t="s">
        <v>2931</v>
      </c>
      <c r="Q76" s="57">
        <v>6</v>
      </c>
      <c r="R76" s="35" t="s">
        <v>266</v>
      </c>
      <c r="S76" s="57" t="str">
        <f>MID(Tabla1[[#This Row],[Aplicación]],6,2)</f>
        <v>08</v>
      </c>
      <c r="T76" s="54" t="str">
        <f>VLOOKUP(Tabla1[[#This Row],[AREA]],Hoja1!A:B,2,FALSE)</f>
        <v>08. Tráfico y movilidad</v>
      </c>
      <c r="U76" s="57">
        <v>1532</v>
      </c>
      <c r="V76" s="54" t="str">
        <f>VLOOKUP(Tabla1[[#This Row],[PROGRAMA]],Hoja1!A:B,2,FALSE)</f>
        <v>1532. Pavimentación vias públicas y otros servicios urbanísticos</v>
      </c>
      <c r="W76" s="57">
        <v>60</v>
      </c>
      <c r="X76" s="57">
        <v>609</v>
      </c>
    </row>
    <row r="77" spans="1:24" x14ac:dyDescent="0.25">
      <c r="A77" s="60">
        <v>220240011603</v>
      </c>
      <c r="B77" s="43" t="s">
        <v>702</v>
      </c>
      <c r="C77" s="61">
        <v>45397</v>
      </c>
      <c r="D77" s="60">
        <v>22024003582</v>
      </c>
      <c r="E77" s="43" t="s">
        <v>3691</v>
      </c>
      <c r="F77" s="62">
        <v>1421.81</v>
      </c>
      <c r="G77" s="43" t="s">
        <v>337</v>
      </c>
      <c r="H77" s="43" t="s">
        <v>4487</v>
      </c>
      <c r="I77" s="69" t="s">
        <v>2934</v>
      </c>
      <c r="J77" s="43" t="s">
        <v>398</v>
      </c>
      <c r="K77" s="43" t="s">
        <v>398</v>
      </c>
      <c r="L77" s="43" t="s">
        <v>399</v>
      </c>
      <c r="M77" s="43" t="s">
        <v>395</v>
      </c>
      <c r="N77" s="43" t="s">
        <v>396</v>
      </c>
      <c r="O77" s="68" t="s">
        <v>321</v>
      </c>
      <c r="P77" s="68" t="s">
        <v>2931</v>
      </c>
      <c r="Q77" s="57">
        <v>6</v>
      </c>
      <c r="R77" s="35" t="s">
        <v>266</v>
      </c>
      <c r="S77" s="57" t="str">
        <f>MID(Tabla1[[#This Row],[Aplicación]],6,2)</f>
        <v>08</v>
      </c>
      <c r="T77" s="54" t="str">
        <f>VLOOKUP(Tabla1[[#This Row],[AREA]],Hoja1!A:B,2,FALSE)</f>
        <v>08. Tráfico y movilidad</v>
      </c>
      <c r="U77" s="57">
        <v>1532</v>
      </c>
      <c r="V77" s="54" t="str">
        <f>VLOOKUP(Tabla1[[#This Row],[PROGRAMA]],Hoja1!A:B,2,FALSE)</f>
        <v>1532. Pavimentación vias públicas y otros servicios urbanísticos</v>
      </c>
      <c r="W77" s="57">
        <v>60</v>
      </c>
      <c r="X77" s="57">
        <v>609</v>
      </c>
    </row>
    <row r="78" spans="1:24" x14ac:dyDescent="0.25">
      <c r="A78" s="60">
        <v>220240011602</v>
      </c>
      <c r="B78" s="43" t="s">
        <v>702</v>
      </c>
      <c r="C78" s="61">
        <v>45397</v>
      </c>
      <c r="D78" s="60">
        <v>22024003582</v>
      </c>
      <c r="E78" s="43" t="s">
        <v>3691</v>
      </c>
      <c r="F78" s="62">
        <v>595</v>
      </c>
      <c r="G78" s="43" t="s">
        <v>337</v>
      </c>
      <c r="H78" s="43" t="s">
        <v>4489</v>
      </c>
      <c r="I78" s="69" t="s">
        <v>2934</v>
      </c>
      <c r="J78" s="43" t="s">
        <v>398</v>
      </c>
      <c r="K78" s="43" t="s">
        <v>398</v>
      </c>
      <c r="L78" s="43" t="s">
        <v>399</v>
      </c>
      <c r="M78" s="43" t="s">
        <v>395</v>
      </c>
      <c r="N78" s="43" t="s">
        <v>396</v>
      </c>
      <c r="O78" s="68" t="s">
        <v>321</v>
      </c>
      <c r="P78" s="68" t="s">
        <v>2931</v>
      </c>
      <c r="Q78" s="57">
        <v>6</v>
      </c>
      <c r="R78" s="35" t="s">
        <v>266</v>
      </c>
      <c r="S78" s="57" t="str">
        <f>MID(Tabla1[[#This Row],[Aplicación]],6,2)</f>
        <v>08</v>
      </c>
      <c r="T78" s="54" t="str">
        <f>VLOOKUP(Tabla1[[#This Row],[AREA]],Hoja1!A:B,2,FALSE)</f>
        <v>08. Tráfico y movilidad</v>
      </c>
      <c r="U78" s="57">
        <v>1532</v>
      </c>
      <c r="V78" s="54" t="str">
        <f>VLOOKUP(Tabla1[[#This Row],[PROGRAMA]],Hoja1!A:B,2,FALSE)</f>
        <v>1532. Pavimentación vias públicas y otros servicios urbanísticos</v>
      </c>
      <c r="W78" s="57">
        <v>60</v>
      </c>
      <c r="X78" s="57">
        <v>609</v>
      </c>
    </row>
    <row r="79" spans="1:24" x14ac:dyDescent="0.25">
      <c r="A79" s="60">
        <v>220239000920</v>
      </c>
      <c r="B79" s="43" t="s">
        <v>390</v>
      </c>
      <c r="C79" s="61">
        <v>45292</v>
      </c>
      <c r="D79" s="60">
        <v>22024001490</v>
      </c>
      <c r="E79" s="43" t="s">
        <v>1203</v>
      </c>
      <c r="F79" s="62">
        <v>535594.71</v>
      </c>
      <c r="G79" s="43" t="s">
        <v>1133</v>
      </c>
      <c r="H79" s="43" t="s">
        <v>1134</v>
      </c>
      <c r="I79" s="69">
        <v>220</v>
      </c>
      <c r="J79" s="43" t="s">
        <v>398</v>
      </c>
      <c r="K79" s="43" t="s">
        <v>398</v>
      </c>
      <c r="L79" s="43" t="s">
        <v>401</v>
      </c>
      <c r="M79" s="43" t="s">
        <v>395</v>
      </c>
      <c r="N79" s="43" t="s">
        <v>396</v>
      </c>
      <c r="O79" s="52" t="s">
        <v>321</v>
      </c>
      <c r="P79" s="63" t="s">
        <v>276</v>
      </c>
      <c r="Q79" s="57">
        <v>6</v>
      </c>
      <c r="R79" s="35" t="s">
        <v>266</v>
      </c>
      <c r="S79" s="57" t="str">
        <f>MID(Tabla1[[#This Row],[Aplicación]],6,2)</f>
        <v>08</v>
      </c>
      <c r="T79" s="54" t="str">
        <f>VLOOKUP(Tabla1[[#This Row],[AREA]],Hoja1!A:B,2,FALSE)</f>
        <v>08. Tráfico y movilidad</v>
      </c>
      <c r="U79" s="57">
        <v>1532</v>
      </c>
      <c r="V79" s="54" t="str">
        <f>VLOOKUP(Tabla1[[#This Row],[PROGRAMA]],Hoja1!A:B,2,FALSE)</f>
        <v>1532. Pavimentación vias públicas y otros servicios urbanísticos</v>
      </c>
      <c r="W79" s="57">
        <v>61</v>
      </c>
      <c r="X79" s="57">
        <v>619</v>
      </c>
    </row>
    <row r="80" spans="1:24" x14ac:dyDescent="0.25">
      <c r="A80" s="60">
        <v>220240004867</v>
      </c>
      <c r="B80" s="43" t="s">
        <v>702</v>
      </c>
      <c r="C80" s="61">
        <v>45356</v>
      </c>
      <c r="D80" s="60">
        <v>22024001576</v>
      </c>
      <c r="E80" s="43" t="s">
        <v>1203</v>
      </c>
      <c r="F80" s="62">
        <v>3867.05</v>
      </c>
      <c r="G80" s="43" t="s">
        <v>380</v>
      </c>
      <c r="H80" s="43" t="s">
        <v>2435</v>
      </c>
      <c r="I80" s="69">
        <v>300</v>
      </c>
      <c r="J80" s="43" t="s">
        <v>571</v>
      </c>
      <c r="K80" s="43" t="s">
        <v>571</v>
      </c>
      <c r="L80" s="43" t="s">
        <v>399</v>
      </c>
      <c r="M80" s="43" t="s">
        <v>395</v>
      </c>
      <c r="N80" s="43" t="s">
        <v>396</v>
      </c>
      <c r="O80" s="52" t="s">
        <v>325</v>
      </c>
      <c r="P80" s="63" t="s">
        <v>276</v>
      </c>
      <c r="Q80" s="57">
        <v>6</v>
      </c>
      <c r="R80" s="35" t="s">
        <v>266</v>
      </c>
      <c r="S80" s="57" t="str">
        <f>MID(Tabla1[[#This Row],[Aplicación]],6,2)</f>
        <v>08</v>
      </c>
      <c r="T80" s="54" t="str">
        <f>VLOOKUP(Tabla1[[#This Row],[AREA]],Hoja1!A:B,2,FALSE)</f>
        <v>08. Tráfico y movilidad</v>
      </c>
      <c r="U80" s="57">
        <v>1532</v>
      </c>
      <c r="V80" s="54" t="str">
        <f>VLOOKUP(Tabla1[[#This Row],[PROGRAMA]],Hoja1!A:B,2,FALSE)</f>
        <v>1532. Pavimentación vias públicas y otros servicios urbanísticos</v>
      </c>
      <c r="W80" s="57">
        <v>61</v>
      </c>
      <c r="X80" s="57">
        <v>619</v>
      </c>
    </row>
    <row r="81" spans="1:24" x14ac:dyDescent="0.25">
      <c r="A81" s="60">
        <v>220239000877</v>
      </c>
      <c r="B81" s="43" t="s">
        <v>390</v>
      </c>
      <c r="C81" s="61">
        <v>45292</v>
      </c>
      <c r="D81" s="60">
        <v>22024001489</v>
      </c>
      <c r="E81" s="43" t="s">
        <v>1203</v>
      </c>
      <c r="F81" s="62">
        <v>2913.83</v>
      </c>
      <c r="G81" s="43" t="s">
        <v>337</v>
      </c>
      <c r="H81" s="43" t="s">
        <v>2519</v>
      </c>
      <c r="I81" s="69">
        <v>220</v>
      </c>
      <c r="J81" s="43" t="s">
        <v>398</v>
      </c>
      <c r="K81" s="43" t="s">
        <v>398</v>
      </c>
      <c r="L81" s="43" t="s">
        <v>399</v>
      </c>
      <c r="M81" s="43" t="s">
        <v>395</v>
      </c>
      <c r="N81" s="43" t="s">
        <v>396</v>
      </c>
      <c r="O81" s="52" t="s">
        <v>321</v>
      </c>
      <c r="P81" s="63" t="s">
        <v>276</v>
      </c>
      <c r="Q81" s="57">
        <v>6</v>
      </c>
      <c r="R81" s="35" t="s">
        <v>266</v>
      </c>
      <c r="S81" s="57" t="str">
        <f>MID(Tabla1[[#This Row],[Aplicación]],6,2)</f>
        <v>08</v>
      </c>
      <c r="T81" s="54" t="str">
        <f>VLOOKUP(Tabla1[[#This Row],[AREA]],Hoja1!A:B,2,FALSE)</f>
        <v>08. Tráfico y movilidad</v>
      </c>
      <c r="U81" s="57">
        <v>1532</v>
      </c>
      <c r="V81" s="54" t="str">
        <f>VLOOKUP(Tabla1[[#This Row],[PROGRAMA]],Hoja1!A:B,2,FALSE)</f>
        <v>1532. Pavimentación vias públicas y otros servicios urbanísticos</v>
      </c>
      <c r="W81" s="57">
        <v>61</v>
      </c>
      <c r="X81" s="57">
        <v>619</v>
      </c>
    </row>
    <row r="82" spans="1:24" x14ac:dyDescent="0.25">
      <c r="A82" s="60">
        <v>220240004866</v>
      </c>
      <c r="B82" s="43" t="s">
        <v>702</v>
      </c>
      <c r="C82" s="61">
        <v>45356</v>
      </c>
      <c r="D82" s="60">
        <v>22024001576</v>
      </c>
      <c r="E82" s="43" t="s">
        <v>1203</v>
      </c>
      <c r="F82" s="62">
        <v>6364.71</v>
      </c>
      <c r="G82" s="43" t="s">
        <v>55</v>
      </c>
      <c r="H82" s="43" t="s">
        <v>2737</v>
      </c>
      <c r="I82" s="69">
        <v>300</v>
      </c>
      <c r="J82" s="43" t="s">
        <v>575</v>
      </c>
      <c r="K82" s="43" t="s">
        <v>398</v>
      </c>
      <c r="L82" s="43" t="s">
        <v>399</v>
      </c>
      <c r="M82" s="43" t="s">
        <v>395</v>
      </c>
      <c r="N82" s="43" t="s">
        <v>396</v>
      </c>
      <c r="O82" s="52" t="s">
        <v>325</v>
      </c>
      <c r="P82" s="63" t="s">
        <v>276</v>
      </c>
      <c r="Q82" s="57">
        <v>6</v>
      </c>
      <c r="R82" s="35" t="s">
        <v>266</v>
      </c>
      <c r="S82" s="57" t="str">
        <f>MID(Tabla1[[#This Row],[Aplicación]],6,2)</f>
        <v>08</v>
      </c>
      <c r="T82" s="54" t="str">
        <f>VLOOKUP(Tabla1[[#This Row],[AREA]],Hoja1!A:B,2,FALSE)</f>
        <v>08. Tráfico y movilidad</v>
      </c>
      <c r="U82" s="57">
        <v>1532</v>
      </c>
      <c r="V82" s="54" t="str">
        <f>VLOOKUP(Tabla1[[#This Row],[PROGRAMA]],Hoja1!A:B,2,FALSE)</f>
        <v>1532. Pavimentación vias públicas y otros servicios urbanísticos</v>
      </c>
      <c r="W82" s="57">
        <v>61</v>
      </c>
      <c r="X82" s="57">
        <v>619</v>
      </c>
    </row>
    <row r="83" spans="1:24" x14ac:dyDescent="0.25">
      <c r="A83" s="60">
        <v>220240027620</v>
      </c>
      <c r="B83" s="43" t="s">
        <v>702</v>
      </c>
      <c r="C83" s="61">
        <v>45469</v>
      </c>
      <c r="D83" s="60">
        <v>22024002655</v>
      </c>
      <c r="E83" s="43" t="s">
        <v>1203</v>
      </c>
      <c r="F83" s="62">
        <v>1702.62</v>
      </c>
      <c r="G83" s="43" t="s">
        <v>380</v>
      </c>
      <c r="H83" s="43" t="s">
        <v>2940</v>
      </c>
      <c r="I83" s="69" t="s">
        <v>2934</v>
      </c>
      <c r="J83" s="43" t="s">
        <v>571</v>
      </c>
      <c r="K83" s="43" t="s">
        <v>571</v>
      </c>
      <c r="L83" s="43" t="s">
        <v>399</v>
      </c>
      <c r="M83" s="43" t="s">
        <v>395</v>
      </c>
      <c r="N83" s="43" t="s">
        <v>396</v>
      </c>
      <c r="O83" s="68" t="s">
        <v>325</v>
      </c>
      <c r="P83" s="68" t="s">
        <v>2931</v>
      </c>
      <c r="Q83" s="57">
        <v>6</v>
      </c>
      <c r="R83" s="35" t="s">
        <v>266</v>
      </c>
      <c r="S83" s="57" t="str">
        <f>MID(Tabla1[[#This Row],[Aplicación]],6,2)</f>
        <v>08</v>
      </c>
      <c r="T83" s="54" t="str">
        <f>VLOOKUP(Tabla1[[#This Row],[AREA]],Hoja1!A:B,2,FALSE)</f>
        <v>08. Tráfico y movilidad</v>
      </c>
      <c r="U83" s="57">
        <v>1532</v>
      </c>
      <c r="V83" s="54" t="str">
        <f>VLOOKUP(Tabla1[[#This Row],[PROGRAMA]],Hoja1!A:B,2,FALSE)</f>
        <v>1532. Pavimentación vias públicas y otros servicios urbanísticos</v>
      </c>
      <c r="W83" s="57">
        <v>61</v>
      </c>
      <c r="X83" s="57">
        <v>619</v>
      </c>
    </row>
    <row r="84" spans="1:24" x14ac:dyDescent="0.25">
      <c r="A84" s="60">
        <v>220240026352</v>
      </c>
      <c r="B84" s="43" t="s">
        <v>702</v>
      </c>
      <c r="C84" s="61">
        <v>45467</v>
      </c>
      <c r="D84" s="60">
        <v>22024001613</v>
      </c>
      <c r="E84" s="43" t="s">
        <v>1203</v>
      </c>
      <c r="F84" s="62">
        <v>1106.6400000000001</v>
      </c>
      <c r="G84" s="43" t="s">
        <v>380</v>
      </c>
      <c r="H84" s="43" t="s">
        <v>3062</v>
      </c>
      <c r="I84" s="69" t="s">
        <v>2934</v>
      </c>
      <c r="J84" s="43" t="s">
        <v>571</v>
      </c>
      <c r="K84" s="43" t="s">
        <v>571</v>
      </c>
      <c r="L84" s="43" t="s">
        <v>399</v>
      </c>
      <c r="M84" s="43" t="s">
        <v>395</v>
      </c>
      <c r="N84" s="43" t="s">
        <v>396</v>
      </c>
      <c r="O84" s="68" t="s">
        <v>325</v>
      </c>
      <c r="P84" s="68" t="s">
        <v>2931</v>
      </c>
      <c r="Q84" s="57">
        <v>6</v>
      </c>
      <c r="R84" s="35" t="s">
        <v>266</v>
      </c>
      <c r="S84" s="57" t="str">
        <f>MID(Tabla1[[#This Row],[Aplicación]],6,2)</f>
        <v>08</v>
      </c>
      <c r="T84" s="54" t="str">
        <f>VLOOKUP(Tabla1[[#This Row],[AREA]],Hoja1!A:B,2,FALSE)</f>
        <v>08. Tráfico y movilidad</v>
      </c>
      <c r="U84" s="57">
        <v>1532</v>
      </c>
      <c r="V84" s="54" t="str">
        <f>VLOOKUP(Tabla1[[#This Row],[PROGRAMA]],Hoja1!A:B,2,FALSE)</f>
        <v>1532. Pavimentación vias públicas y otros servicios urbanísticos</v>
      </c>
      <c r="W84" s="57">
        <v>61</v>
      </c>
      <c r="X84" s="57">
        <v>619</v>
      </c>
    </row>
    <row r="85" spans="1:24" x14ac:dyDescent="0.25">
      <c r="A85" s="60">
        <v>220240026351</v>
      </c>
      <c r="B85" s="43" t="s">
        <v>702</v>
      </c>
      <c r="C85" s="61">
        <v>45467</v>
      </c>
      <c r="D85" s="60">
        <v>22024001566</v>
      </c>
      <c r="E85" s="43" t="s">
        <v>1203</v>
      </c>
      <c r="F85" s="62">
        <v>3614.8</v>
      </c>
      <c r="G85" s="43" t="s">
        <v>55</v>
      </c>
      <c r="H85" s="43" t="s">
        <v>3064</v>
      </c>
      <c r="I85" s="69" t="s">
        <v>2934</v>
      </c>
      <c r="J85" s="43" t="s">
        <v>575</v>
      </c>
      <c r="K85" s="43" t="s">
        <v>398</v>
      </c>
      <c r="L85" s="43" t="s">
        <v>399</v>
      </c>
      <c r="M85" s="43" t="s">
        <v>395</v>
      </c>
      <c r="N85" s="43" t="s">
        <v>396</v>
      </c>
      <c r="O85" s="68" t="s">
        <v>325</v>
      </c>
      <c r="P85" s="68" t="s">
        <v>2931</v>
      </c>
      <c r="Q85" s="57">
        <v>6</v>
      </c>
      <c r="R85" s="35" t="s">
        <v>266</v>
      </c>
      <c r="S85" s="57" t="str">
        <f>MID(Tabla1[[#This Row],[Aplicación]],6,2)</f>
        <v>08</v>
      </c>
      <c r="T85" s="54" t="str">
        <f>VLOOKUP(Tabla1[[#This Row],[AREA]],Hoja1!A:B,2,FALSE)</f>
        <v>08. Tráfico y movilidad</v>
      </c>
      <c r="U85" s="57">
        <v>1532</v>
      </c>
      <c r="V85" s="54" t="str">
        <f>VLOOKUP(Tabla1[[#This Row],[PROGRAMA]],Hoja1!A:B,2,FALSE)</f>
        <v>1532. Pavimentación vias públicas y otros servicios urbanísticos</v>
      </c>
      <c r="W85" s="57">
        <v>61</v>
      </c>
      <c r="X85" s="57">
        <v>619</v>
      </c>
    </row>
    <row r="86" spans="1:24" x14ac:dyDescent="0.25">
      <c r="A86" s="60">
        <v>220240026347</v>
      </c>
      <c r="B86" s="43" t="s">
        <v>702</v>
      </c>
      <c r="C86" s="61">
        <v>45464</v>
      </c>
      <c r="D86" s="60">
        <v>22024001566</v>
      </c>
      <c r="E86" s="43" t="s">
        <v>1203</v>
      </c>
      <c r="F86" s="62">
        <v>760.71</v>
      </c>
      <c r="G86" s="43" t="s">
        <v>380</v>
      </c>
      <c r="H86" s="43" t="s">
        <v>3072</v>
      </c>
      <c r="I86" s="69" t="s">
        <v>2934</v>
      </c>
      <c r="J86" s="43" t="s">
        <v>571</v>
      </c>
      <c r="K86" s="43" t="s">
        <v>571</v>
      </c>
      <c r="L86" s="43" t="s">
        <v>399</v>
      </c>
      <c r="M86" s="43" t="s">
        <v>395</v>
      </c>
      <c r="N86" s="43" t="s">
        <v>396</v>
      </c>
      <c r="O86" s="68" t="s">
        <v>325</v>
      </c>
      <c r="P86" s="68" t="s">
        <v>2931</v>
      </c>
      <c r="Q86" s="57">
        <v>6</v>
      </c>
      <c r="R86" s="35" t="s">
        <v>266</v>
      </c>
      <c r="S86" s="57" t="str">
        <f>MID(Tabla1[[#This Row],[Aplicación]],6,2)</f>
        <v>08</v>
      </c>
      <c r="T86" s="54" t="str">
        <f>VLOOKUP(Tabla1[[#This Row],[AREA]],Hoja1!A:B,2,FALSE)</f>
        <v>08. Tráfico y movilidad</v>
      </c>
      <c r="U86" s="57">
        <v>1532</v>
      </c>
      <c r="V86" s="54" t="str">
        <f>VLOOKUP(Tabla1[[#This Row],[PROGRAMA]],Hoja1!A:B,2,FALSE)</f>
        <v>1532. Pavimentación vias públicas y otros servicios urbanísticos</v>
      </c>
      <c r="W86" s="57">
        <v>61</v>
      </c>
      <c r="X86" s="57">
        <v>619</v>
      </c>
    </row>
    <row r="87" spans="1:24" x14ac:dyDescent="0.25">
      <c r="A87" s="60">
        <v>220240022391</v>
      </c>
      <c r="B87" s="43" t="s">
        <v>702</v>
      </c>
      <c r="C87" s="61">
        <v>45443</v>
      </c>
      <c r="D87" s="60">
        <v>22024001613</v>
      </c>
      <c r="E87" s="43" t="s">
        <v>1203</v>
      </c>
      <c r="F87" s="62">
        <v>241754.59</v>
      </c>
      <c r="G87" s="43" t="s">
        <v>3475</v>
      </c>
      <c r="H87" s="43" t="s">
        <v>3476</v>
      </c>
      <c r="I87" s="69" t="s">
        <v>2934</v>
      </c>
      <c r="J87" s="43" t="s">
        <v>3053</v>
      </c>
      <c r="K87" s="43" t="s">
        <v>398</v>
      </c>
      <c r="L87" s="43" t="s">
        <v>401</v>
      </c>
      <c r="M87" s="43" t="s">
        <v>395</v>
      </c>
      <c r="N87" s="43" t="s">
        <v>433</v>
      </c>
      <c r="O87" s="68" t="s">
        <v>321</v>
      </c>
      <c r="P87" s="68" t="s">
        <v>2931</v>
      </c>
      <c r="Q87" s="57">
        <v>6</v>
      </c>
      <c r="R87" s="35" t="s">
        <v>266</v>
      </c>
      <c r="S87" s="57" t="str">
        <f>MID(Tabla1[[#This Row],[Aplicación]],6,2)</f>
        <v>08</v>
      </c>
      <c r="T87" s="54" t="str">
        <f>VLOOKUP(Tabla1[[#This Row],[AREA]],Hoja1!A:B,2,FALSE)</f>
        <v>08. Tráfico y movilidad</v>
      </c>
      <c r="U87" s="57">
        <v>1532</v>
      </c>
      <c r="V87" s="54" t="str">
        <f>VLOOKUP(Tabla1[[#This Row],[PROGRAMA]],Hoja1!A:B,2,FALSE)</f>
        <v>1532. Pavimentación vias públicas y otros servicios urbanísticos</v>
      </c>
      <c r="W87" s="57">
        <v>61</v>
      </c>
      <c r="X87" s="57">
        <v>619</v>
      </c>
    </row>
    <row r="88" spans="1:24" x14ac:dyDescent="0.25">
      <c r="A88" s="60">
        <v>220240022390</v>
      </c>
      <c r="B88" s="43" t="s">
        <v>702</v>
      </c>
      <c r="C88" s="61">
        <v>45443</v>
      </c>
      <c r="D88" s="60">
        <v>22024001613</v>
      </c>
      <c r="E88" s="43" t="s">
        <v>1203</v>
      </c>
      <c r="F88" s="62">
        <v>532.79</v>
      </c>
      <c r="G88" s="43" t="s">
        <v>337</v>
      </c>
      <c r="H88" s="43" t="s">
        <v>3483</v>
      </c>
      <c r="I88" s="69" t="s">
        <v>2934</v>
      </c>
      <c r="J88" s="43" t="s">
        <v>398</v>
      </c>
      <c r="K88" s="43" t="s">
        <v>398</v>
      </c>
      <c r="L88" s="43" t="s">
        <v>399</v>
      </c>
      <c r="M88" s="43" t="s">
        <v>395</v>
      </c>
      <c r="N88" s="43" t="s">
        <v>396</v>
      </c>
      <c r="O88" s="68" t="s">
        <v>325</v>
      </c>
      <c r="P88" s="68" t="s">
        <v>2931</v>
      </c>
      <c r="Q88" s="57">
        <v>6</v>
      </c>
      <c r="R88" s="35" t="s">
        <v>266</v>
      </c>
      <c r="S88" s="57" t="str">
        <f>MID(Tabla1[[#This Row],[Aplicación]],6,2)</f>
        <v>08</v>
      </c>
      <c r="T88" s="54" t="str">
        <f>VLOOKUP(Tabla1[[#This Row],[AREA]],Hoja1!A:B,2,FALSE)</f>
        <v>08. Tráfico y movilidad</v>
      </c>
      <c r="U88" s="57">
        <v>1532</v>
      </c>
      <c r="V88" s="54" t="str">
        <f>VLOOKUP(Tabla1[[#This Row],[PROGRAMA]],Hoja1!A:B,2,FALSE)</f>
        <v>1532. Pavimentación vias públicas y otros servicios urbanísticos</v>
      </c>
      <c r="W88" s="57">
        <v>61</v>
      </c>
      <c r="X88" s="57">
        <v>619</v>
      </c>
    </row>
    <row r="89" spans="1:24" x14ac:dyDescent="0.25">
      <c r="A89" s="60">
        <v>220240022260</v>
      </c>
      <c r="B89" s="43" t="s">
        <v>702</v>
      </c>
      <c r="C89" s="61">
        <v>45442</v>
      </c>
      <c r="D89" s="60">
        <v>22024001566</v>
      </c>
      <c r="E89" s="43" t="s">
        <v>1203</v>
      </c>
      <c r="F89" s="62">
        <v>191841.55</v>
      </c>
      <c r="G89" s="43" t="s">
        <v>3492</v>
      </c>
      <c r="H89" s="43" t="s">
        <v>3493</v>
      </c>
      <c r="I89" s="69" t="s">
        <v>2934</v>
      </c>
      <c r="J89" s="43" t="s">
        <v>685</v>
      </c>
      <c r="K89" s="43" t="s">
        <v>398</v>
      </c>
      <c r="L89" s="43" t="s">
        <v>401</v>
      </c>
      <c r="M89" s="43" t="s">
        <v>395</v>
      </c>
      <c r="N89" s="43" t="s">
        <v>433</v>
      </c>
      <c r="O89" s="68" t="s">
        <v>321</v>
      </c>
      <c r="P89" s="68" t="s">
        <v>2931</v>
      </c>
      <c r="Q89" s="57">
        <v>6</v>
      </c>
      <c r="R89" s="35" t="s">
        <v>266</v>
      </c>
      <c r="S89" s="57" t="str">
        <f>MID(Tabla1[[#This Row],[Aplicación]],6,2)</f>
        <v>08</v>
      </c>
      <c r="T89" s="54" t="str">
        <f>VLOOKUP(Tabla1[[#This Row],[AREA]],Hoja1!A:B,2,FALSE)</f>
        <v>08. Tráfico y movilidad</v>
      </c>
      <c r="U89" s="57">
        <v>1532</v>
      </c>
      <c r="V89" s="54" t="str">
        <f>VLOOKUP(Tabla1[[#This Row],[PROGRAMA]],Hoja1!A:B,2,FALSE)</f>
        <v>1532. Pavimentación vias públicas y otros servicios urbanísticos</v>
      </c>
      <c r="W89" s="57">
        <v>61</v>
      </c>
      <c r="X89" s="57">
        <v>619</v>
      </c>
    </row>
    <row r="90" spans="1:24" x14ac:dyDescent="0.25">
      <c r="A90" s="60">
        <v>220240022259</v>
      </c>
      <c r="B90" s="43" t="s">
        <v>702</v>
      </c>
      <c r="C90" s="61">
        <v>45442</v>
      </c>
      <c r="D90" s="60">
        <v>22024001566</v>
      </c>
      <c r="E90" s="43" t="s">
        <v>1203</v>
      </c>
      <c r="F90" s="62">
        <v>350.04</v>
      </c>
      <c r="G90" s="43" t="s">
        <v>337</v>
      </c>
      <c r="H90" s="43" t="s">
        <v>3496</v>
      </c>
      <c r="I90" s="69" t="s">
        <v>2934</v>
      </c>
      <c r="J90" s="43" t="s">
        <v>398</v>
      </c>
      <c r="K90" s="43" t="s">
        <v>398</v>
      </c>
      <c r="L90" s="43" t="s">
        <v>399</v>
      </c>
      <c r="M90" s="43" t="s">
        <v>395</v>
      </c>
      <c r="N90" s="43" t="s">
        <v>396</v>
      </c>
      <c r="O90" s="68" t="s">
        <v>325</v>
      </c>
      <c r="P90" s="68" t="s">
        <v>2931</v>
      </c>
      <c r="Q90" s="57">
        <v>6</v>
      </c>
      <c r="R90" s="35" t="s">
        <v>266</v>
      </c>
      <c r="S90" s="57" t="str">
        <f>MID(Tabla1[[#This Row],[Aplicación]],6,2)</f>
        <v>08</v>
      </c>
      <c r="T90" s="54" t="str">
        <f>VLOOKUP(Tabla1[[#This Row],[AREA]],Hoja1!A:B,2,FALSE)</f>
        <v>08. Tráfico y movilidad</v>
      </c>
      <c r="U90" s="57">
        <v>1532</v>
      </c>
      <c r="V90" s="54" t="str">
        <f>VLOOKUP(Tabla1[[#This Row],[PROGRAMA]],Hoja1!A:B,2,FALSE)</f>
        <v>1532. Pavimentación vias públicas y otros servicios urbanísticos</v>
      </c>
      <c r="W90" s="57">
        <v>61</v>
      </c>
      <c r="X90" s="57">
        <v>619</v>
      </c>
    </row>
    <row r="91" spans="1:24" x14ac:dyDescent="0.25">
      <c r="A91" s="60">
        <v>220240019676</v>
      </c>
      <c r="B91" s="43" t="s">
        <v>702</v>
      </c>
      <c r="C91" s="61">
        <v>45435</v>
      </c>
      <c r="D91" s="60">
        <v>22024001606</v>
      </c>
      <c r="E91" s="43" t="s">
        <v>1203</v>
      </c>
      <c r="F91" s="62">
        <v>5275.29</v>
      </c>
      <c r="G91" s="43" t="s">
        <v>380</v>
      </c>
      <c r="H91" s="43" t="s">
        <v>3710</v>
      </c>
      <c r="I91" s="69" t="s">
        <v>2934</v>
      </c>
      <c r="J91" s="43" t="s">
        <v>571</v>
      </c>
      <c r="K91" s="43" t="s">
        <v>571</v>
      </c>
      <c r="L91" s="43" t="s">
        <v>399</v>
      </c>
      <c r="M91" s="43" t="s">
        <v>395</v>
      </c>
      <c r="N91" s="43" t="s">
        <v>396</v>
      </c>
      <c r="O91" s="68" t="s">
        <v>325</v>
      </c>
      <c r="P91" s="68" t="s">
        <v>2931</v>
      </c>
      <c r="Q91" s="57">
        <v>6</v>
      </c>
      <c r="R91" s="35" t="s">
        <v>266</v>
      </c>
      <c r="S91" s="57" t="str">
        <f>MID(Tabla1[[#This Row],[Aplicación]],6,2)</f>
        <v>08</v>
      </c>
      <c r="T91" s="54" t="str">
        <f>VLOOKUP(Tabla1[[#This Row],[AREA]],Hoja1!A:B,2,FALSE)</f>
        <v>08. Tráfico y movilidad</v>
      </c>
      <c r="U91" s="57">
        <v>1532</v>
      </c>
      <c r="V91" s="54" t="str">
        <f>VLOOKUP(Tabla1[[#This Row],[PROGRAMA]],Hoja1!A:B,2,FALSE)</f>
        <v>1532. Pavimentación vias públicas y otros servicios urbanísticos</v>
      </c>
      <c r="W91" s="57">
        <v>61</v>
      </c>
      <c r="X91" s="57">
        <v>619</v>
      </c>
    </row>
    <row r="92" spans="1:24" x14ac:dyDescent="0.25">
      <c r="A92" s="60">
        <v>220240019503</v>
      </c>
      <c r="B92" s="43" t="s">
        <v>702</v>
      </c>
      <c r="C92" s="61">
        <v>45434</v>
      </c>
      <c r="D92" s="60">
        <v>22024001606</v>
      </c>
      <c r="E92" s="43" t="s">
        <v>1203</v>
      </c>
      <c r="F92" s="62">
        <v>10738.6</v>
      </c>
      <c r="G92" s="43" t="s">
        <v>55</v>
      </c>
      <c r="H92" s="43" t="s">
        <v>3736</v>
      </c>
      <c r="I92" s="69" t="s">
        <v>2934</v>
      </c>
      <c r="J92" s="43" t="s">
        <v>575</v>
      </c>
      <c r="K92" s="43" t="s">
        <v>398</v>
      </c>
      <c r="L92" s="43" t="s">
        <v>399</v>
      </c>
      <c r="M92" s="43" t="s">
        <v>395</v>
      </c>
      <c r="N92" s="43" t="s">
        <v>396</v>
      </c>
      <c r="O92" s="68" t="s">
        <v>325</v>
      </c>
      <c r="P92" s="68" t="s">
        <v>2931</v>
      </c>
      <c r="Q92" s="57">
        <v>6</v>
      </c>
      <c r="R92" s="35" t="s">
        <v>266</v>
      </c>
      <c r="S92" s="57" t="str">
        <f>MID(Tabla1[[#This Row],[Aplicación]],6,2)</f>
        <v>08</v>
      </c>
      <c r="T92" s="54" t="str">
        <f>VLOOKUP(Tabla1[[#This Row],[AREA]],Hoja1!A:B,2,FALSE)</f>
        <v>08. Tráfico y movilidad</v>
      </c>
      <c r="U92" s="57">
        <v>1532</v>
      </c>
      <c r="V92" s="54" t="str">
        <f>VLOOKUP(Tabla1[[#This Row],[PROGRAMA]],Hoja1!A:B,2,FALSE)</f>
        <v>1532. Pavimentación vias públicas y otros servicios urbanísticos</v>
      </c>
      <c r="W92" s="57">
        <v>61</v>
      </c>
      <c r="X92" s="57">
        <v>619</v>
      </c>
    </row>
    <row r="93" spans="1:24" x14ac:dyDescent="0.25">
      <c r="A93" s="60">
        <v>220240017940</v>
      </c>
      <c r="B93" s="43" t="s">
        <v>702</v>
      </c>
      <c r="C93" s="61">
        <v>45428</v>
      </c>
      <c r="D93" s="60">
        <v>22024001614</v>
      </c>
      <c r="E93" s="43" t="s">
        <v>1203</v>
      </c>
      <c r="F93" s="62">
        <v>1756.86</v>
      </c>
      <c r="G93" s="43" t="s">
        <v>636</v>
      </c>
      <c r="H93" s="43" t="s">
        <v>3868</v>
      </c>
      <c r="I93" s="69" t="s">
        <v>2934</v>
      </c>
      <c r="J93" s="43" t="s">
        <v>637</v>
      </c>
      <c r="K93" s="43" t="s">
        <v>537</v>
      </c>
      <c r="L93" s="43" t="s">
        <v>399</v>
      </c>
      <c r="M93" s="43" t="s">
        <v>395</v>
      </c>
      <c r="N93" s="43" t="s">
        <v>396</v>
      </c>
      <c r="O93" s="68" t="s">
        <v>325</v>
      </c>
      <c r="P93" s="68" t="s">
        <v>2931</v>
      </c>
      <c r="Q93" s="57">
        <v>6</v>
      </c>
      <c r="R93" s="35" t="s">
        <v>266</v>
      </c>
      <c r="S93" s="57" t="str">
        <f>MID(Tabla1[[#This Row],[Aplicación]],6,2)</f>
        <v>08</v>
      </c>
      <c r="T93" s="54" t="str">
        <f>VLOOKUP(Tabla1[[#This Row],[AREA]],Hoja1!A:B,2,FALSE)</f>
        <v>08. Tráfico y movilidad</v>
      </c>
      <c r="U93" s="57">
        <v>1532</v>
      </c>
      <c r="V93" s="54" t="str">
        <f>VLOOKUP(Tabla1[[#This Row],[PROGRAMA]],Hoja1!A:B,2,FALSE)</f>
        <v>1532. Pavimentación vias públicas y otros servicios urbanísticos</v>
      </c>
      <c r="W93" s="57">
        <v>61</v>
      </c>
      <c r="X93" s="57">
        <v>619</v>
      </c>
    </row>
    <row r="94" spans="1:24" x14ac:dyDescent="0.25">
      <c r="A94" s="60">
        <v>220240017939</v>
      </c>
      <c r="B94" s="43" t="s">
        <v>702</v>
      </c>
      <c r="C94" s="61">
        <v>45428</v>
      </c>
      <c r="D94" s="60">
        <v>22024001614</v>
      </c>
      <c r="E94" s="43" t="s">
        <v>1203</v>
      </c>
      <c r="F94" s="62">
        <v>1430.55</v>
      </c>
      <c r="G94" s="43" t="s">
        <v>380</v>
      </c>
      <c r="H94" s="43" t="s">
        <v>3869</v>
      </c>
      <c r="I94" s="69" t="s">
        <v>2934</v>
      </c>
      <c r="J94" s="43" t="s">
        <v>571</v>
      </c>
      <c r="K94" s="43" t="s">
        <v>571</v>
      </c>
      <c r="L94" s="43" t="s">
        <v>399</v>
      </c>
      <c r="M94" s="43" t="s">
        <v>395</v>
      </c>
      <c r="N94" s="43" t="s">
        <v>396</v>
      </c>
      <c r="O94" s="68" t="s">
        <v>325</v>
      </c>
      <c r="P94" s="68" t="s">
        <v>2931</v>
      </c>
      <c r="Q94" s="57">
        <v>6</v>
      </c>
      <c r="R94" s="35" t="s">
        <v>266</v>
      </c>
      <c r="S94" s="57" t="str">
        <f>MID(Tabla1[[#This Row],[Aplicación]],6,2)</f>
        <v>08</v>
      </c>
      <c r="T94" s="54" t="str">
        <f>VLOOKUP(Tabla1[[#This Row],[AREA]],Hoja1!A:B,2,FALSE)</f>
        <v>08. Tráfico y movilidad</v>
      </c>
      <c r="U94" s="57">
        <v>1532</v>
      </c>
      <c r="V94" s="54" t="str">
        <f>VLOOKUP(Tabla1[[#This Row],[PROGRAMA]],Hoja1!A:B,2,FALSE)</f>
        <v>1532. Pavimentación vias públicas y otros servicios urbanísticos</v>
      </c>
      <c r="W94" s="57">
        <v>61</v>
      </c>
      <c r="X94" s="57">
        <v>619</v>
      </c>
    </row>
    <row r="95" spans="1:24" x14ac:dyDescent="0.25">
      <c r="A95" s="60">
        <v>220240017941</v>
      </c>
      <c r="B95" s="43" t="s">
        <v>702</v>
      </c>
      <c r="C95" s="61">
        <v>45428</v>
      </c>
      <c r="D95" s="60">
        <v>22024001612</v>
      </c>
      <c r="E95" s="43" t="s">
        <v>1203</v>
      </c>
      <c r="F95" s="62">
        <v>1329.11</v>
      </c>
      <c r="G95" s="43" t="s">
        <v>380</v>
      </c>
      <c r="H95" s="43" t="s">
        <v>3870</v>
      </c>
      <c r="I95" s="69" t="s">
        <v>2934</v>
      </c>
      <c r="J95" s="43" t="s">
        <v>571</v>
      </c>
      <c r="K95" s="43" t="s">
        <v>571</v>
      </c>
      <c r="L95" s="43" t="s">
        <v>399</v>
      </c>
      <c r="M95" s="43" t="s">
        <v>395</v>
      </c>
      <c r="N95" s="43" t="s">
        <v>396</v>
      </c>
      <c r="O95" s="68" t="s">
        <v>325</v>
      </c>
      <c r="P95" s="68" t="s">
        <v>2931</v>
      </c>
      <c r="Q95" s="57">
        <v>6</v>
      </c>
      <c r="R95" s="35" t="s">
        <v>266</v>
      </c>
      <c r="S95" s="57" t="str">
        <f>MID(Tabla1[[#This Row],[Aplicación]],6,2)</f>
        <v>08</v>
      </c>
      <c r="T95" s="54" t="str">
        <f>VLOOKUP(Tabla1[[#This Row],[AREA]],Hoja1!A:B,2,FALSE)</f>
        <v>08. Tráfico y movilidad</v>
      </c>
      <c r="U95" s="57">
        <v>1532</v>
      </c>
      <c r="V95" s="54" t="str">
        <f>VLOOKUP(Tabla1[[#This Row],[PROGRAMA]],Hoja1!A:B,2,FALSE)</f>
        <v>1532. Pavimentación vias públicas y otros servicios urbanísticos</v>
      </c>
      <c r="W95" s="57">
        <v>61</v>
      </c>
      <c r="X95" s="57">
        <v>619</v>
      </c>
    </row>
    <row r="96" spans="1:24" x14ac:dyDescent="0.25">
      <c r="A96" s="60">
        <v>220240017942</v>
      </c>
      <c r="B96" s="43" t="s">
        <v>702</v>
      </c>
      <c r="C96" s="61">
        <v>45428</v>
      </c>
      <c r="D96" s="60">
        <v>22024001612</v>
      </c>
      <c r="E96" s="43" t="s">
        <v>1203</v>
      </c>
      <c r="F96" s="62">
        <v>1115.52</v>
      </c>
      <c r="G96" s="43" t="s">
        <v>380</v>
      </c>
      <c r="H96" s="43" t="s">
        <v>3871</v>
      </c>
      <c r="I96" s="69" t="s">
        <v>2934</v>
      </c>
      <c r="J96" s="43" t="s">
        <v>571</v>
      </c>
      <c r="K96" s="43" t="s">
        <v>571</v>
      </c>
      <c r="L96" s="43" t="s">
        <v>399</v>
      </c>
      <c r="M96" s="43" t="s">
        <v>395</v>
      </c>
      <c r="N96" s="43" t="s">
        <v>396</v>
      </c>
      <c r="O96" s="68" t="s">
        <v>325</v>
      </c>
      <c r="P96" s="68" t="s">
        <v>2931</v>
      </c>
      <c r="Q96" s="57">
        <v>6</v>
      </c>
      <c r="R96" s="35" t="s">
        <v>266</v>
      </c>
      <c r="S96" s="57" t="str">
        <f>MID(Tabla1[[#This Row],[Aplicación]],6,2)</f>
        <v>08</v>
      </c>
      <c r="T96" s="54" t="str">
        <f>VLOOKUP(Tabla1[[#This Row],[AREA]],Hoja1!A:B,2,FALSE)</f>
        <v>08. Tráfico y movilidad</v>
      </c>
      <c r="U96" s="57">
        <v>1532</v>
      </c>
      <c r="V96" s="54" t="str">
        <f>VLOOKUP(Tabla1[[#This Row],[PROGRAMA]],Hoja1!A:B,2,FALSE)</f>
        <v>1532. Pavimentación vias públicas y otros servicios urbanísticos</v>
      </c>
      <c r="W96" s="57">
        <v>61</v>
      </c>
      <c r="X96" s="57">
        <v>619</v>
      </c>
    </row>
    <row r="97" spans="1:24" x14ac:dyDescent="0.25">
      <c r="A97" s="60">
        <v>220240017943</v>
      </c>
      <c r="B97" s="43" t="s">
        <v>702</v>
      </c>
      <c r="C97" s="61">
        <v>45428</v>
      </c>
      <c r="D97" s="60">
        <v>22024001612</v>
      </c>
      <c r="E97" s="43" t="s">
        <v>1203</v>
      </c>
      <c r="F97" s="62">
        <v>6034.16</v>
      </c>
      <c r="G97" s="43" t="s">
        <v>55</v>
      </c>
      <c r="H97" s="43" t="s">
        <v>3872</v>
      </c>
      <c r="I97" s="69" t="s">
        <v>2934</v>
      </c>
      <c r="J97" s="43" t="s">
        <v>575</v>
      </c>
      <c r="K97" s="43" t="s">
        <v>398</v>
      </c>
      <c r="L97" s="43" t="s">
        <v>399</v>
      </c>
      <c r="M97" s="43" t="s">
        <v>395</v>
      </c>
      <c r="N97" s="43" t="s">
        <v>396</v>
      </c>
      <c r="O97" s="68" t="s">
        <v>325</v>
      </c>
      <c r="P97" s="68" t="s">
        <v>2931</v>
      </c>
      <c r="Q97" s="57">
        <v>6</v>
      </c>
      <c r="R97" s="35" t="s">
        <v>266</v>
      </c>
      <c r="S97" s="57" t="str">
        <f>MID(Tabla1[[#This Row],[Aplicación]],6,2)</f>
        <v>08</v>
      </c>
      <c r="T97" s="54" t="str">
        <f>VLOOKUP(Tabla1[[#This Row],[AREA]],Hoja1!A:B,2,FALSE)</f>
        <v>08. Tráfico y movilidad</v>
      </c>
      <c r="U97" s="57">
        <v>1532</v>
      </c>
      <c r="V97" s="54" t="str">
        <f>VLOOKUP(Tabla1[[#This Row],[PROGRAMA]],Hoja1!A:B,2,FALSE)</f>
        <v>1532. Pavimentación vias públicas y otros servicios urbanísticos</v>
      </c>
      <c r="W97" s="57">
        <v>61</v>
      </c>
      <c r="X97" s="57">
        <v>619</v>
      </c>
    </row>
    <row r="98" spans="1:24" x14ac:dyDescent="0.25">
      <c r="A98" s="60">
        <v>220240017944</v>
      </c>
      <c r="B98" s="43" t="s">
        <v>702</v>
      </c>
      <c r="C98" s="61">
        <v>45428</v>
      </c>
      <c r="D98" s="60">
        <v>22024001612</v>
      </c>
      <c r="E98" s="43" t="s">
        <v>1203</v>
      </c>
      <c r="F98" s="62">
        <v>6056.06</v>
      </c>
      <c r="G98" s="43" t="s">
        <v>55</v>
      </c>
      <c r="H98" s="43" t="s">
        <v>3873</v>
      </c>
      <c r="I98" s="69" t="s">
        <v>2934</v>
      </c>
      <c r="J98" s="43" t="s">
        <v>575</v>
      </c>
      <c r="K98" s="43" t="s">
        <v>398</v>
      </c>
      <c r="L98" s="43" t="s">
        <v>399</v>
      </c>
      <c r="M98" s="43" t="s">
        <v>395</v>
      </c>
      <c r="N98" s="43" t="s">
        <v>396</v>
      </c>
      <c r="O98" s="68" t="s">
        <v>325</v>
      </c>
      <c r="P98" s="68" t="s">
        <v>2931</v>
      </c>
      <c r="Q98" s="57">
        <v>6</v>
      </c>
      <c r="R98" s="35" t="s">
        <v>266</v>
      </c>
      <c r="S98" s="57" t="str">
        <f>MID(Tabla1[[#This Row],[Aplicación]],6,2)</f>
        <v>08</v>
      </c>
      <c r="T98" s="54" t="str">
        <f>VLOOKUP(Tabla1[[#This Row],[AREA]],Hoja1!A:B,2,FALSE)</f>
        <v>08. Tráfico y movilidad</v>
      </c>
      <c r="U98" s="57">
        <v>1532</v>
      </c>
      <c r="V98" s="54" t="str">
        <f>VLOOKUP(Tabla1[[#This Row],[PROGRAMA]],Hoja1!A:B,2,FALSE)</f>
        <v>1532. Pavimentación vias públicas y otros servicios urbanísticos</v>
      </c>
      <c r="W98" s="57">
        <v>61</v>
      </c>
      <c r="X98" s="57">
        <v>619</v>
      </c>
    </row>
    <row r="99" spans="1:24" x14ac:dyDescent="0.25">
      <c r="A99" s="60">
        <v>220230072649</v>
      </c>
      <c r="B99" s="43" t="s">
        <v>390</v>
      </c>
      <c r="C99" s="61">
        <v>45397</v>
      </c>
      <c r="D99" s="60">
        <v>22023005005</v>
      </c>
      <c r="E99" s="43" t="s">
        <v>1203</v>
      </c>
      <c r="F99" s="62">
        <v>258715.17</v>
      </c>
      <c r="G99" s="43" t="s">
        <v>1133</v>
      </c>
      <c r="H99" s="43" t="s">
        <v>1134</v>
      </c>
      <c r="I99" s="69" t="s">
        <v>2930</v>
      </c>
      <c r="J99" s="43" t="s">
        <v>398</v>
      </c>
      <c r="K99" s="43" t="s">
        <v>398</v>
      </c>
      <c r="L99" s="43" t="s">
        <v>401</v>
      </c>
      <c r="M99" s="43" t="s">
        <v>395</v>
      </c>
      <c r="N99" s="43" t="s">
        <v>396</v>
      </c>
      <c r="O99" s="68" t="s">
        <v>321</v>
      </c>
      <c r="P99" s="68" t="s">
        <v>2931</v>
      </c>
      <c r="Q99" s="57">
        <v>6</v>
      </c>
      <c r="R99" s="35" t="s">
        <v>266</v>
      </c>
      <c r="S99" s="57" t="str">
        <f>MID(Tabla1[[#This Row],[Aplicación]],6,2)</f>
        <v>08</v>
      </c>
      <c r="T99" s="54" t="str">
        <f>VLOOKUP(Tabla1[[#This Row],[AREA]],Hoja1!A:B,2,FALSE)</f>
        <v>08. Tráfico y movilidad</v>
      </c>
      <c r="U99" s="57">
        <v>1532</v>
      </c>
      <c r="V99" s="54" t="str">
        <f>VLOOKUP(Tabla1[[#This Row],[PROGRAMA]],Hoja1!A:B,2,FALSE)</f>
        <v>1532. Pavimentación vias públicas y otros servicios urbanísticos</v>
      </c>
      <c r="W99" s="57">
        <v>61</v>
      </c>
      <c r="X99" s="57">
        <v>619</v>
      </c>
    </row>
    <row r="100" spans="1:24" x14ac:dyDescent="0.25">
      <c r="A100" s="60">
        <v>220240009730</v>
      </c>
      <c r="B100" s="43" t="s">
        <v>702</v>
      </c>
      <c r="C100" s="61">
        <v>45384</v>
      </c>
      <c r="D100" s="60">
        <v>22024001606</v>
      </c>
      <c r="E100" s="43" t="s">
        <v>1203</v>
      </c>
      <c r="F100" s="62">
        <v>1073786.56</v>
      </c>
      <c r="G100" s="43" t="s">
        <v>411</v>
      </c>
      <c r="H100" s="43" t="s">
        <v>4712</v>
      </c>
      <c r="I100" s="69" t="s">
        <v>2934</v>
      </c>
      <c r="J100" s="43" t="s">
        <v>398</v>
      </c>
      <c r="K100" s="43" t="s">
        <v>398</v>
      </c>
      <c r="L100" s="43" t="s">
        <v>401</v>
      </c>
      <c r="M100" s="43" t="s">
        <v>395</v>
      </c>
      <c r="N100" s="43" t="s">
        <v>396</v>
      </c>
      <c r="O100" s="68" t="s">
        <v>321</v>
      </c>
      <c r="P100" s="68" t="s">
        <v>2931</v>
      </c>
      <c r="Q100" s="57">
        <v>6</v>
      </c>
      <c r="R100" s="35" t="s">
        <v>266</v>
      </c>
      <c r="S100" s="57" t="str">
        <f>MID(Tabla1[[#This Row],[Aplicación]],6,2)</f>
        <v>08</v>
      </c>
      <c r="T100" s="54" t="str">
        <f>VLOOKUP(Tabla1[[#This Row],[AREA]],Hoja1!A:B,2,FALSE)</f>
        <v>08. Tráfico y movilidad</v>
      </c>
      <c r="U100" s="57">
        <v>1532</v>
      </c>
      <c r="V100" s="54" t="str">
        <f>VLOOKUP(Tabla1[[#This Row],[PROGRAMA]],Hoja1!A:B,2,FALSE)</f>
        <v>1532. Pavimentación vias públicas y otros servicios urbanísticos</v>
      </c>
      <c r="W100" s="57">
        <v>61</v>
      </c>
      <c r="X100" s="57">
        <v>619</v>
      </c>
    </row>
    <row r="101" spans="1:24" x14ac:dyDescent="0.25">
      <c r="A101" s="60">
        <v>220240009725</v>
      </c>
      <c r="B101" s="43" t="s">
        <v>702</v>
      </c>
      <c r="C101" s="61">
        <v>45384</v>
      </c>
      <c r="D101" s="60">
        <v>22024001612</v>
      </c>
      <c r="E101" s="43" t="s">
        <v>1203</v>
      </c>
      <c r="F101" s="62">
        <v>471512.68</v>
      </c>
      <c r="G101" s="43" t="s">
        <v>4713</v>
      </c>
      <c r="H101" s="43" t="s">
        <v>4714</v>
      </c>
      <c r="I101" s="69" t="s">
        <v>2934</v>
      </c>
      <c r="J101" s="43" t="s">
        <v>4715</v>
      </c>
      <c r="K101" s="43" t="s">
        <v>398</v>
      </c>
      <c r="L101" s="43" t="s">
        <v>401</v>
      </c>
      <c r="M101" s="43" t="s">
        <v>395</v>
      </c>
      <c r="N101" s="43" t="s">
        <v>396</v>
      </c>
      <c r="O101" s="68" t="s">
        <v>321</v>
      </c>
      <c r="P101" s="68" t="s">
        <v>2931</v>
      </c>
      <c r="Q101" s="57">
        <v>6</v>
      </c>
      <c r="R101" s="35" t="s">
        <v>266</v>
      </c>
      <c r="S101" s="57" t="str">
        <f>MID(Tabla1[[#This Row],[Aplicación]],6,2)</f>
        <v>08</v>
      </c>
      <c r="T101" s="54" t="str">
        <f>VLOOKUP(Tabla1[[#This Row],[AREA]],Hoja1!A:B,2,FALSE)</f>
        <v>08. Tráfico y movilidad</v>
      </c>
      <c r="U101" s="57">
        <v>1532</v>
      </c>
      <c r="V101" s="54" t="str">
        <f>VLOOKUP(Tabla1[[#This Row],[PROGRAMA]],Hoja1!A:B,2,FALSE)</f>
        <v>1532. Pavimentación vias públicas y otros servicios urbanísticos</v>
      </c>
      <c r="W101" s="57">
        <v>61</v>
      </c>
      <c r="X101" s="57">
        <v>619</v>
      </c>
    </row>
    <row r="102" spans="1:24" x14ac:dyDescent="0.25">
      <c r="A102" s="60">
        <v>220240009724</v>
      </c>
      <c r="B102" s="43" t="s">
        <v>702</v>
      </c>
      <c r="C102" s="61">
        <v>45384</v>
      </c>
      <c r="D102" s="60">
        <v>22024001612</v>
      </c>
      <c r="E102" s="43" t="s">
        <v>1203</v>
      </c>
      <c r="F102" s="62">
        <v>445935.71</v>
      </c>
      <c r="G102" s="43" t="s">
        <v>4713</v>
      </c>
      <c r="H102" s="43" t="s">
        <v>4716</v>
      </c>
      <c r="I102" s="69" t="s">
        <v>2934</v>
      </c>
      <c r="J102" s="43" t="s">
        <v>4715</v>
      </c>
      <c r="K102" s="43" t="s">
        <v>398</v>
      </c>
      <c r="L102" s="43" t="s">
        <v>401</v>
      </c>
      <c r="M102" s="43" t="s">
        <v>395</v>
      </c>
      <c r="N102" s="43" t="s">
        <v>396</v>
      </c>
      <c r="O102" s="68" t="s">
        <v>321</v>
      </c>
      <c r="P102" s="68" t="s">
        <v>2931</v>
      </c>
      <c r="Q102" s="57">
        <v>6</v>
      </c>
      <c r="R102" s="35" t="s">
        <v>266</v>
      </c>
      <c r="S102" s="57" t="str">
        <f>MID(Tabla1[[#This Row],[Aplicación]],6,2)</f>
        <v>08</v>
      </c>
      <c r="T102" s="54" t="str">
        <f>VLOOKUP(Tabla1[[#This Row],[AREA]],Hoja1!A:B,2,FALSE)</f>
        <v>08. Tráfico y movilidad</v>
      </c>
      <c r="U102" s="57">
        <v>1532</v>
      </c>
      <c r="V102" s="54" t="str">
        <f>VLOOKUP(Tabla1[[#This Row],[PROGRAMA]],Hoja1!A:B,2,FALSE)</f>
        <v>1532. Pavimentación vias públicas y otros servicios urbanísticos</v>
      </c>
      <c r="W102" s="57">
        <v>61</v>
      </c>
      <c r="X102" s="57">
        <v>619</v>
      </c>
    </row>
    <row r="103" spans="1:24" x14ac:dyDescent="0.25">
      <c r="A103" s="60">
        <v>220240009728</v>
      </c>
      <c r="B103" s="43" t="s">
        <v>702</v>
      </c>
      <c r="C103" s="61">
        <v>45384</v>
      </c>
      <c r="D103" s="60">
        <v>22024001614</v>
      </c>
      <c r="E103" s="43" t="s">
        <v>1203</v>
      </c>
      <c r="F103" s="62">
        <v>186980.72</v>
      </c>
      <c r="G103" s="43" t="s">
        <v>4713</v>
      </c>
      <c r="H103" s="43" t="s">
        <v>4717</v>
      </c>
      <c r="I103" s="69" t="s">
        <v>2934</v>
      </c>
      <c r="J103" s="43" t="s">
        <v>4715</v>
      </c>
      <c r="K103" s="43" t="s">
        <v>398</v>
      </c>
      <c r="L103" s="43" t="s">
        <v>401</v>
      </c>
      <c r="M103" s="43" t="s">
        <v>395</v>
      </c>
      <c r="N103" s="43" t="s">
        <v>433</v>
      </c>
      <c r="O103" s="68" t="s">
        <v>321</v>
      </c>
      <c r="P103" s="68" t="s">
        <v>2931</v>
      </c>
      <c r="Q103" s="57">
        <v>6</v>
      </c>
      <c r="R103" s="35" t="s">
        <v>266</v>
      </c>
      <c r="S103" s="57" t="str">
        <f>MID(Tabla1[[#This Row],[Aplicación]],6,2)</f>
        <v>08</v>
      </c>
      <c r="T103" s="54" t="str">
        <f>VLOOKUP(Tabla1[[#This Row],[AREA]],Hoja1!A:B,2,FALSE)</f>
        <v>08. Tráfico y movilidad</v>
      </c>
      <c r="U103" s="57">
        <v>1532</v>
      </c>
      <c r="V103" s="54" t="str">
        <f>VLOOKUP(Tabla1[[#This Row],[PROGRAMA]],Hoja1!A:B,2,FALSE)</f>
        <v>1532. Pavimentación vias públicas y otros servicios urbanísticos</v>
      </c>
      <c r="W103" s="57">
        <v>61</v>
      </c>
      <c r="X103" s="57">
        <v>619</v>
      </c>
    </row>
    <row r="104" spans="1:24" x14ac:dyDescent="0.25">
      <c r="A104" s="60">
        <v>220240009731</v>
      </c>
      <c r="B104" s="43" t="s">
        <v>702</v>
      </c>
      <c r="C104" s="61">
        <v>45384</v>
      </c>
      <c r="D104" s="60">
        <v>22024001606</v>
      </c>
      <c r="E104" s="43" t="s">
        <v>1203</v>
      </c>
      <c r="F104" s="62">
        <v>2311.33</v>
      </c>
      <c r="G104" s="43" t="s">
        <v>337</v>
      </c>
      <c r="H104" s="43" t="s">
        <v>4718</v>
      </c>
      <c r="I104" s="69" t="s">
        <v>2934</v>
      </c>
      <c r="J104" s="43" t="s">
        <v>398</v>
      </c>
      <c r="K104" s="43" t="s">
        <v>398</v>
      </c>
      <c r="L104" s="43" t="s">
        <v>399</v>
      </c>
      <c r="M104" s="43" t="s">
        <v>395</v>
      </c>
      <c r="N104" s="43" t="s">
        <v>396</v>
      </c>
      <c r="O104" s="68" t="s">
        <v>321</v>
      </c>
      <c r="P104" s="68" t="s">
        <v>2931</v>
      </c>
      <c r="Q104" s="57">
        <v>6</v>
      </c>
      <c r="R104" s="35" t="s">
        <v>266</v>
      </c>
      <c r="S104" s="57" t="str">
        <f>MID(Tabla1[[#This Row],[Aplicación]],6,2)</f>
        <v>08</v>
      </c>
      <c r="T104" s="54" t="str">
        <f>VLOOKUP(Tabla1[[#This Row],[AREA]],Hoja1!A:B,2,FALSE)</f>
        <v>08. Tráfico y movilidad</v>
      </c>
      <c r="U104" s="57">
        <v>1532</v>
      </c>
      <c r="V104" s="54" t="str">
        <f>VLOOKUP(Tabla1[[#This Row],[PROGRAMA]],Hoja1!A:B,2,FALSE)</f>
        <v>1532. Pavimentación vias públicas y otros servicios urbanísticos</v>
      </c>
      <c r="W104" s="57">
        <v>61</v>
      </c>
      <c r="X104" s="57">
        <v>619</v>
      </c>
    </row>
    <row r="105" spans="1:24" x14ac:dyDescent="0.25">
      <c r="A105" s="60">
        <v>220240009726</v>
      </c>
      <c r="B105" s="43" t="s">
        <v>702</v>
      </c>
      <c r="C105" s="61">
        <v>45384</v>
      </c>
      <c r="D105" s="60">
        <v>22024001612</v>
      </c>
      <c r="E105" s="43" t="s">
        <v>1203</v>
      </c>
      <c r="F105" s="62">
        <v>957.74</v>
      </c>
      <c r="G105" s="43" t="s">
        <v>337</v>
      </c>
      <c r="H105" s="43" t="s">
        <v>4719</v>
      </c>
      <c r="I105" s="69" t="s">
        <v>2934</v>
      </c>
      <c r="J105" s="43" t="s">
        <v>398</v>
      </c>
      <c r="K105" s="43" t="s">
        <v>398</v>
      </c>
      <c r="L105" s="43" t="s">
        <v>401</v>
      </c>
      <c r="M105" s="43" t="s">
        <v>395</v>
      </c>
      <c r="N105" s="43" t="s">
        <v>396</v>
      </c>
      <c r="O105" s="68" t="s">
        <v>321</v>
      </c>
      <c r="P105" s="68" t="s">
        <v>2931</v>
      </c>
      <c r="Q105" s="57">
        <v>6</v>
      </c>
      <c r="R105" s="35" t="s">
        <v>266</v>
      </c>
      <c r="S105" s="57" t="str">
        <f>MID(Tabla1[[#This Row],[Aplicación]],6,2)</f>
        <v>08</v>
      </c>
      <c r="T105" s="54" t="str">
        <f>VLOOKUP(Tabla1[[#This Row],[AREA]],Hoja1!A:B,2,FALSE)</f>
        <v>08. Tráfico y movilidad</v>
      </c>
      <c r="U105" s="57">
        <v>1532</v>
      </c>
      <c r="V105" s="54" t="str">
        <f>VLOOKUP(Tabla1[[#This Row],[PROGRAMA]],Hoja1!A:B,2,FALSE)</f>
        <v>1532. Pavimentación vias públicas y otros servicios urbanísticos</v>
      </c>
      <c r="W105" s="57">
        <v>61</v>
      </c>
      <c r="X105" s="57">
        <v>619</v>
      </c>
    </row>
    <row r="106" spans="1:24" x14ac:dyDescent="0.25">
      <c r="A106" s="60">
        <v>220240009727</v>
      </c>
      <c r="B106" s="43" t="s">
        <v>702</v>
      </c>
      <c r="C106" s="61">
        <v>45384</v>
      </c>
      <c r="D106" s="60">
        <v>22024001612</v>
      </c>
      <c r="E106" s="43" t="s">
        <v>1203</v>
      </c>
      <c r="F106" s="62">
        <v>935.21</v>
      </c>
      <c r="G106" s="43" t="s">
        <v>337</v>
      </c>
      <c r="H106" s="43" t="s">
        <v>4720</v>
      </c>
      <c r="I106" s="69" t="s">
        <v>2934</v>
      </c>
      <c r="J106" s="43" t="s">
        <v>398</v>
      </c>
      <c r="K106" s="43" t="s">
        <v>398</v>
      </c>
      <c r="L106" s="43" t="s">
        <v>401</v>
      </c>
      <c r="M106" s="43" t="s">
        <v>395</v>
      </c>
      <c r="N106" s="43" t="s">
        <v>396</v>
      </c>
      <c r="O106" s="68" t="s">
        <v>321</v>
      </c>
      <c r="P106" s="68" t="s">
        <v>2931</v>
      </c>
      <c r="Q106" s="57">
        <v>6</v>
      </c>
      <c r="R106" s="35" t="s">
        <v>266</v>
      </c>
      <c r="S106" s="57" t="str">
        <f>MID(Tabla1[[#This Row],[Aplicación]],6,2)</f>
        <v>08</v>
      </c>
      <c r="T106" s="54" t="str">
        <f>VLOOKUP(Tabla1[[#This Row],[AREA]],Hoja1!A:B,2,FALSE)</f>
        <v>08. Tráfico y movilidad</v>
      </c>
      <c r="U106" s="57">
        <v>1532</v>
      </c>
      <c r="V106" s="54" t="str">
        <f>VLOOKUP(Tabla1[[#This Row],[PROGRAMA]],Hoja1!A:B,2,FALSE)</f>
        <v>1532. Pavimentación vias públicas y otros servicios urbanísticos</v>
      </c>
      <c r="W106" s="57">
        <v>61</v>
      </c>
      <c r="X106" s="57">
        <v>619</v>
      </c>
    </row>
    <row r="107" spans="1:24" x14ac:dyDescent="0.25">
      <c r="A107" s="60">
        <v>220240009729</v>
      </c>
      <c r="B107" s="43" t="s">
        <v>702</v>
      </c>
      <c r="C107" s="61">
        <v>45384</v>
      </c>
      <c r="D107" s="60">
        <v>22024001614</v>
      </c>
      <c r="E107" s="43" t="s">
        <v>1203</v>
      </c>
      <c r="F107" s="62">
        <v>394.75</v>
      </c>
      <c r="G107" s="43" t="s">
        <v>337</v>
      </c>
      <c r="H107" s="43" t="s">
        <v>4721</v>
      </c>
      <c r="I107" s="69" t="s">
        <v>2934</v>
      </c>
      <c r="J107" s="43" t="s">
        <v>398</v>
      </c>
      <c r="K107" s="43" t="s">
        <v>398</v>
      </c>
      <c r="L107" s="43" t="s">
        <v>399</v>
      </c>
      <c r="M107" s="43" t="s">
        <v>395</v>
      </c>
      <c r="N107" s="43" t="s">
        <v>396</v>
      </c>
      <c r="O107" s="68" t="s">
        <v>321</v>
      </c>
      <c r="P107" s="68" t="s">
        <v>2931</v>
      </c>
      <c r="Q107" s="57">
        <v>6</v>
      </c>
      <c r="R107" s="35" t="s">
        <v>266</v>
      </c>
      <c r="S107" s="57" t="str">
        <f>MID(Tabla1[[#This Row],[Aplicación]],6,2)</f>
        <v>08</v>
      </c>
      <c r="T107" s="54" t="str">
        <f>VLOOKUP(Tabla1[[#This Row],[AREA]],Hoja1!A:B,2,FALSE)</f>
        <v>08. Tráfico y movilidad</v>
      </c>
      <c r="U107" s="57">
        <v>1532</v>
      </c>
      <c r="V107" s="54" t="str">
        <f>VLOOKUP(Tabla1[[#This Row],[PROGRAMA]],Hoja1!A:B,2,FALSE)</f>
        <v>1532. Pavimentación vias públicas y otros servicios urbanísticos</v>
      </c>
      <c r="W107" s="57">
        <v>61</v>
      </c>
      <c r="X107" s="57">
        <v>619</v>
      </c>
    </row>
    <row r="108" spans="1:24" x14ac:dyDescent="0.25">
      <c r="A108" s="60">
        <v>220240030911</v>
      </c>
      <c r="B108" s="43" t="s">
        <v>702</v>
      </c>
      <c r="C108" s="61">
        <v>45489</v>
      </c>
      <c r="D108" s="60">
        <v>22024002655</v>
      </c>
      <c r="E108" s="43" t="s">
        <v>1203</v>
      </c>
      <c r="F108" s="62">
        <v>407283.04</v>
      </c>
      <c r="G108" s="43" t="s">
        <v>4710</v>
      </c>
      <c r="H108" s="43" t="s">
        <v>5273</v>
      </c>
      <c r="I108" s="69">
        <v>300</v>
      </c>
      <c r="J108" s="43" t="s">
        <v>398</v>
      </c>
      <c r="K108" s="43" t="s">
        <v>398</v>
      </c>
      <c r="L108" s="43" t="s">
        <v>401</v>
      </c>
      <c r="M108" s="43" t="s">
        <v>395</v>
      </c>
      <c r="N108" s="43" t="s">
        <v>433</v>
      </c>
      <c r="O108" s="68" t="s">
        <v>321</v>
      </c>
      <c r="P108" s="68" t="s">
        <v>4838</v>
      </c>
      <c r="Q108" s="57">
        <v>6</v>
      </c>
      <c r="R108" s="35" t="s">
        <v>266</v>
      </c>
      <c r="S108" s="57" t="str">
        <f>MID(Tabla1[[#This Row],[Aplicación]],6,2)</f>
        <v>08</v>
      </c>
      <c r="T108" s="54" t="str">
        <f>VLOOKUP(Tabla1[[#This Row],[AREA]],Hoja1!A:B,2,FALSE)</f>
        <v>08. Tráfico y movilidad</v>
      </c>
      <c r="U108" s="57">
        <v>1532</v>
      </c>
      <c r="V108" s="54" t="str">
        <f>VLOOKUP(Tabla1[[#This Row],[PROGRAMA]],Hoja1!A:B,2,FALSE)</f>
        <v>1532. Pavimentación vias públicas y otros servicios urbanísticos</v>
      </c>
      <c r="W108" s="57">
        <v>61</v>
      </c>
      <c r="X108" s="57">
        <v>619</v>
      </c>
    </row>
    <row r="109" spans="1:24" x14ac:dyDescent="0.25">
      <c r="A109" s="60">
        <v>220240030666</v>
      </c>
      <c r="B109" s="43" t="s">
        <v>702</v>
      </c>
      <c r="C109" s="61">
        <v>45488</v>
      </c>
      <c r="D109" s="60">
        <v>22024002655</v>
      </c>
      <c r="E109" s="43" t="s">
        <v>1203</v>
      </c>
      <c r="F109" s="62">
        <v>1007.22</v>
      </c>
      <c r="G109" s="43" t="s">
        <v>337</v>
      </c>
      <c r="H109" s="43" t="s">
        <v>5332</v>
      </c>
      <c r="I109" s="69">
        <v>300</v>
      </c>
      <c r="J109" s="43" t="s">
        <v>398</v>
      </c>
      <c r="K109" s="43" t="s">
        <v>398</v>
      </c>
      <c r="L109" s="43" t="s">
        <v>399</v>
      </c>
      <c r="M109" s="43" t="s">
        <v>395</v>
      </c>
      <c r="N109" s="43" t="s">
        <v>433</v>
      </c>
      <c r="O109" s="68" t="s">
        <v>321</v>
      </c>
      <c r="P109" s="68" t="s">
        <v>4838</v>
      </c>
      <c r="Q109" s="57">
        <v>6</v>
      </c>
      <c r="R109" s="35" t="s">
        <v>266</v>
      </c>
      <c r="S109" s="57" t="str">
        <f>MID(Tabla1[[#This Row],[Aplicación]],6,2)</f>
        <v>08</v>
      </c>
      <c r="T109" s="54" t="str">
        <f>VLOOKUP(Tabla1[[#This Row],[AREA]],Hoja1!A:B,2,FALSE)</f>
        <v>08. Tráfico y movilidad</v>
      </c>
      <c r="U109" s="57">
        <v>1532</v>
      </c>
      <c r="V109" s="54" t="str">
        <f>VLOOKUP(Tabla1[[#This Row],[PROGRAMA]],Hoja1!A:B,2,FALSE)</f>
        <v>1532. Pavimentación vias públicas y otros servicios urbanísticos</v>
      </c>
      <c r="W109" s="57">
        <v>61</v>
      </c>
      <c r="X109" s="57">
        <v>619</v>
      </c>
    </row>
    <row r="110" spans="1:24" x14ac:dyDescent="0.25">
      <c r="A110" s="60">
        <v>220240030189</v>
      </c>
      <c r="B110" s="43" t="s">
        <v>702</v>
      </c>
      <c r="C110" s="61">
        <v>45484</v>
      </c>
      <c r="D110" s="60">
        <v>22024001613</v>
      </c>
      <c r="E110" s="43" t="s">
        <v>1203</v>
      </c>
      <c r="F110" s="62">
        <v>3736.87</v>
      </c>
      <c r="G110" s="43" t="s">
        <v>55</v>
      </c>
      <c r="H110" s="43" t="s">
        <v>5384</v>
      </c>
      <c r="I110" s="69">
        <v>300</v>
      </c>
      <c r="J110" s="43" t="s">
        <v>575</v>
      </c>
      <c r="K110" s="43" t="s">
        <v>398</v>
      </c>
      <c r="L110" s="43" t="s">
        <v>399</v>
      </c>
      <c r="M110" s="43" t="s">
        <v>395</v>
      </c>
      <c r="N110" s="43" t="s">
        <v>396</v>
      </c>
      <c r="O110" s="68" t="s">
        <v>325</v>
      </c>
      <c r="P110" s="68" t="s">
        <v>4838</v>
      </c>
      <c r="Q110" s="57">
        <v>6</v>
      </c>
      <c r="R110" s="35" t="s">
        <v>266</v>
      </c>
      <c r="S110" s="57" t="str">
        <f>MID(Tabla1[[#This Row],[Aplicación]],6,2)</f>
        <v>08</v>
      </c>
      <c r="T110" s="54" t="str">
        <f>VLOOKUP(Tabla1[[#This Row],[AREA]],Hoja1!A:B,2,FALSE)</f>
        <v>08. Tráfico y movilidad</v>
      </c>
      <c r="U110" s="57">
        <v>1532</v>
      </c>
      <c r="V110" s="54" t="str">
        <f>VLOOKUP(Tabla1[[#This Row],[PROGRAMA]],Hoja1!A:B,2,FALSE)</f>
        <v>1532. Pavimentación vias públicas y otros servicios urbanísticos</v>
      </c>
      <c r="W110" s="57">
        <v>61</v>
      </c>
      <c r="X110" s="57">
        <v>619</v>
      </c>
    </row>
    <row r="111" spans="1:24" x14ac:dyDescent="0.25">
      <c r="A111" s="60">
        <v>220240029638</v>
      </c>
      <c r="B111" s="43" t="s">
        <v>702</v>
      </c>
      <c r="C111" s="61">
        <v>45478</v>
      </c>
      <c r="D111" s="60">
        <v>22024002655</v>
      </c>
      <c r="E111" s="43" t="s">
        <v>1203</v>
      </c>
      <c r="F111" s="62">
        <v>9743.07</v>
      </c>
      <c r="G111" s="43" t="s">
        <v>55</v>
      </c>
      <c r="H111" s="43" t="s">
        <v>5429</v>
      </c>
      <c r="I111" s="69">
        <v>300</v>
      </c>
      <c r="J111" s="43" t="s">
        <v>575</v>
      </c>
      <c r="K111" s="43" t="s">
        <v>398</v>
      </c>
      <c r="L111" s="43" t="s">
        <v>399</v>
      </c>
      <c r="M111" s="43" t="s">
        <v>395</v>
      </c>
      <c r="N111" s="43" t="s">
        <v>396</v>
      </c>
      <c r="O111" s="68" t="s">
        <v>325</v>
      </c>
      <c r="P111" s="68" t="s">
        <v>4838</v>
      </c>
      <c r="Q111" s="57">
        <v>6</v>
      </c>
      <c r="R111" s="35" t="s">
        <v>266</v>
      </c>
      <c r="S111" s="57" t="str">
        <f>MID(Tabla1[[#This Row],[Aplicación]],6,2)</f>
        <v>08</v>
      </c>
      <c r="T111" s="54" t="str">
        <f>VLOOKUP(Tabla1[[#This Row],[AREA]],Hoja1!A:B,2,FALSE)</f>
        <v>08. Tráfico y movilidad</v>
      </c>
      <c r="U111" s="57">
        <v>1532</v>
      </c>
      <c r="V111" s="54" t="str">
        <f>VLOOKUP(Tabla1[[#This Row],[PROGRAMA]],Hoja1!A:B,2,FALSE)</f>
        <v>1532. Pavimentación vias públicas y otros servicios urbanísticos</v>
      </c>
      <c r="W111" s="57">
        <v>61</v>
      </c>
      <c r="X111" s="57">
        <v>619</v>
      </c>
    </row>
    <row r="112" spans="1:24" x14ac:dyDescent="0.25">
      <c r="A112" s="60">
        <v>220240040911</v>
      </c>
      <c r="B112" s="43" t="s">
        <v>390</v>
      </c>
      <c r="C112" s="61">
        <v>45532</v>
      </c>
      <c r="D112" s="60">
        <v>22024005891</v>
      </c>
      <c r="E112" s="43" t="s">
        <v>1203</v>
      </c>
      <c r="F112" s="62">
        <v>18150</v>
      </c>
      <c r="G112" s="43" t="s">
        <v>5686</v>
      </c>
      <c r="H112" s="43" t="s">
        <v>5687</v>
      </c>
      <c r="I112" s="69">
        <v>220</v>
      </c>
      <c r="J112" s="43" t="s">
        <v>398</v>
      </c>
      <c r="K112" s="43" t="s">
        <v>398</v>
      </c>
      <c r="L112" s="43" t="s">
        <v>399</v>
      </c>
      <c r="M112" s="43" t="s">
        <v>395</v>
      </c>
      <c r="N112" s="43" t="s">
        <v>396</v>
      </c>
      <c r="O112" s="68" t="s">
        <v>325</v>
      </c>
      <c r="P112" s="68" t="s">
        <v>4838</v>
      </c>
      <c r="Q112" s="57">
        <v>6</v>
      </c>
      <c r="R112" s="35" t="s">
        <v>266</v>
      </c>
      <c r="S112" s="57" t="str">
        <f>MID(Tabla1[[#This Row],[Aplicación]],6,2)</f>
        <v>08</v>
      </c>
      <c r="T112" s="54" t="str">
        <f>VLOOKUP(Tabla1[[#This Row],[AREA]],Hoja1!A:B,2,FALSE)</f>
        <v>08. Tráfico y movilidad</v>
      </c>
      <c r="U112" s="57">
        <v>1532</v>
      </c>
      <c r="V112" s="54" t="str">
        <f>VLOOKUP(Tabla1[[#This Row],[PROGRAMA]],Hoja1!A:B,2,FALSE)</f>
        <v>1532. Pavimentación vias públicas y otros servicios urbanísticos</v>
      </c>
      <c r="W112" s="57">
        <v>61</v>
      </c>
      <c r="X112" s="57">
        <v>619</v>
      </c>
    </row>
    <row r="113" spans="1:24" x14ac:dyDescent="0.25">
      <c r="A113" s="60">
        <v>220240040277</v>
      </c>
      <c r="B113" s="43" t="s">
        <v>390</v>
      </c>
      <c r="C113" s="61">
        <v>45530</v>
      </c>
      <c r="D113" s="60">
        <v>22024005892</v>
      </c>
      <c r="E113" s="43" t="s">
        <v>1203</v>
      </c>
      <c r="F113" s="62">
        <v>7260</v>
      </c>
      <c r="G113" s="43" t="s">
        <v>25</v>
      </c>
      <c r="H113" s="43" t="s">
        <v>5697</v>
      </c>
      <c r="I113" s="69">
        <v>220</v>
      </c>
      <c r="J113" s="43" t="s">
        <v>398</v>
      </c>
      <c r="K113" s="43" t="s">
        <v>398</v>
      </c>
      <c r="L113" s="43" t="s">
        <v>399</v>
      </c>
      <c r="M113" s="43" t="s">
        <v>395</v>
      </c>
      <c r="N113" s="43" t="s">
        <v>396</v>
      </c>
      <c r="O113" s="68" t="s">
        <v>325</v>
      </c>
      <c r="P113" s="68" t="s">
        <v>4838</v>
      </c>
      <c r="Q113" s="57">
        <v>6</v>
      </c>
      <c r="R113" s="35" t="s">
        <v>266</v>
      </c>
      <c r="S113" s="57" t="str">
        <f>MID(Tabla1[[#This Row],[Aplicación]],6,2)</f>
        <v>08</v>
      </c>
      <c r="T113" s="54" t="str">
        <f>VLOOKUP(Tabla1[[#This Row],[AREA]],Hoja1!A:B,2,FALSE)</f>
        <v>08. Tráfico y movilidad</v>
      </c>
      <c r="U113" s="57">
        <v>1532</v>
      </c>
      <c r="V113" s="54" t="str">
        <f>VLOOKUP(Tabla1[[#This Row],[PROGRAMA]],Hoja1!A:B,2,FALSE)</f>
        <v>1532. Pavimentación vias públicas y otros servicios urbanísticos</v>
      </c>
      <c r="W113" s="57">
        <v>61</v>
      </c>
      <c r="X113" s="57">
        <v>619</v>
      </c>
    </row>
    <row r="114" spans="1:24" x14ac:dyDescent="0.25">
      <c r="A114" s="60">
        <v>220230059527</v>
      </c>
      <c r="B114" s="43" t="s">
        <v>390</v>
      </c>
      <c r="C114" s="61">
        <v>45350</v>
      </c>
      <c r="D114" s="60">
        <v>22023005814</v>
      </c>
      <c r="E114" s="43" t="s">
        <v>1242</v>
      </c>
      <c r="F114" s="62">
        <v>430.75</v>
      </c>
      <c r="G114" s="43" t="s">
        <v>300</v>
      </c>
      <c r="H114" s="43" t="s">
        <v>1090</v>
      </c>
      <c r="I114" s="69">
        <v>220</v>
      </c>
      <c r="J114" s="43" t="s">
        <v>398</v>
      </c>
      <c r="K114" s="43" t="s">
        <v>398</v>
      </c>
      <c r="L114" s="43" t="s">
        <v>399</v>
      </c>
      <c r="M114" s="43" t="s">
        <v>395</v>
      </c>
      <c r="N114" s="43" t="s">
        <v>396</v>
      </c>
      <c r="O114" s="52" t="s">
        <v>321</v>
      </c>
      <c r="P114" s="63" t="s">
        <v>276</v>
      </c>
      <c r="Q114" s="57">
        <v>6</v>
      </c>
      <c r="R114" s="35" t="s">
        <v>266</v>
      </c>
      <c r="S114" s="57" t="str">
        <f>MID(Tabla1[[#This Row],[Aplicación]],6,2)</f>
        <v>09</v>
      </c>
      <c r="T114" s="54" t="str">
        <f>VLOOKUP(Tabla1[[#This Row],[AREA]],Hoja1!A:B,2,FALSE)</f>
        <v>09. Turismo, eventos y marca ciudad</v>
      </c>
      <c r="U114" s="57">
        <v>4321</v>
      </c>
      <c r="V114" s="54" t="str">
        <f>VLOOKUP(Tabla1[[#This Row],[PROGRAMA]],Hoja1!A:B,2,FALSE)</f>
        <v>4321. Turismo</v>
      </c>
      <c r="W114" s="57">
        <v>62</v>
      </c>
      <c r="X114" s="57">
        <v>625</v>
      </c>
    </row>
    <row r="115" spans="1:24" x14ac:dyDescent="0.25">
      <c r="A115" s="60">
        <v>220239000614</v>
      </c>
      <c r="B115" s="43" t="s">
        <v>390</v>
      </c>
      <c r="C115" s="61">
        <v>45292</v>
      </c>
      <c r="D115" s="60">
        <v>22024001518</v>
      </c>
      <c r="E115" s="43" t="s">
        <v>1242</v>
      </c>
      <c r="F115" s="62">
        <v>165433.66</v>
      </c>
      <c r="G115" s="43" t="s">
        <v>1097</v>
      </c>
      <c r="H115" s="43" t="s">
        <v>1588</v>
      </c>
      <c r="I115" s="69">
        <v>220</v>
      </c>
      <c r="J115" s="43" t="s">
        <v>1099</v>
      </c>
      <c r="K115" s="43" t="s">
        <v>1100</v>
      </c>
      <c r="L115" s="43" t="s">
        <v>413</v>
      </c>
      <c r="M115" s="43" t="s">
        <v>395</v>
      </c>
      <c r="N115" s="43" t="s">
        <v>396</v>
      </c>
      <c r="O115" s="52" t="s">
        <v>321</v>
      </c>
      <c r="P115" s="63" t="s">
        <v>276</v>
      </c>
      <c r="Q115" s="57">
        <v>6</v>
      </c>
      <c r="R115" s="35" t="s">
        <v>266</v>
      </c>
      <c r="S115" s="57" t="str">
        <f>MID(Tabla1[[#This Row],[Aplicación]],6,2)</f>
        <v>09</v>
      </c>
      <c r="T115" s="54" t="str">
        <f>VLOOKUP(Tabla1[[#This Row],[AREA]],Hoja1!A:B,2,FALSE)</f>
        <v>09. Turismo, eventos y marca ciudad</v>
      </c>
      <c r="U115" s="57">
        <v>4321</v>
      </c>
      <c r="V115" s="54" t="str">
        <f>VLOOKUP(Tabla1[[#This Row],[PROGRAMA]],Hoja1!A:B,2,FALSE)</f>
        <v>4321. Turismo</v>
      </c>
      <c r="W115" s="57">
        <v>62</v>
      </c>
      <c r="X115" s="57">
        <v>625</v>
      </c>
    </row>
    <row r="116" spans="1:24" x14ac:dyDescent="0.25">
      <c r="A116" s="44">
        <v>220230059525</v>
      </c>
      <c r="B116" s="45" t="s">
        <v>390</v>
      </c>
      <c r="C116" s="50">
        <v>45350</v>
      </c>
      <c r="D116" s="44">
        <v>22023004361</v>
      </c>
      <c r="E116" s="45" t="s">
        <v>1242</v>
      </c>
      <c r="F116" s="51">
        <v>128148.7</v>
      </c>
      <c r="G116" s="45" t="s">
        <v>1097</v>
      </c>
      <c r="H116" s="45" t="s">
        <v>1098</v>
      </c>
      <c r="I116" s="53">
        <v>220</v>
      </c>
      <c r="J116" s="45" t="s">
        <v>1099</v>
      </c>
      <c r="K116" s="45" t="s">
        <v>1100</v>
      </c>
      <c r="L116" s="45" t="s">
        <v>413</v>
      </c>
      <c r="M116" s="45" t="s">
        <v>395</v>
      </c>
      <c r="N116" s="45" t="s">
        <v>396</v>
      </c>
      <c r="O116" s="52" t="s">
        <v>321</v>
      </c>
      <c r="P116" s="63" t="s">
        <v>276</v>
      </c>
      <c r="Q116" s="57">
        <v>6</v>
      </c>
      <c r="R116" s="35" t="s">
        <v>266</v>
      </c>
      <c r="S116" s="57" t="str">
        <f>MID(Tabla1[[#This Row],[Aplicación]],6,2)</f>
        <v>09</v>
      </c>
      <c r="T116" s="54" t="str">
        <f>VLOOKUP(Tabla1[[#This Row],[AREA]],Hoja1!A:B,2,FALSE)</f>
        <v>09. Turismo, eventos y marca ciudad</v>
      </c>
      <c r="U116" s="57">
        <v>4321</v>
      </c>
      <c r="V116" s="54" t="str">
        <f>VLOOKUP(Tabla1[[#This Row],[PROGRAMA]],Hoja1!A:B,2,FALSE)</f>
        <v>4321. Turismo</v>
      </c>
      <c r="W116" s="57">
        <v>62</v>
      </c>
      <c r="X116" s="57">
        <v>625</v>
      </c>
    </row>
    <row r="117" spans="1:24" x14ac:dyDescent="0.25">
      <c r="A117" s="60">
        <v>220230066966</v>
      </c>
      <c r="B117" s="43" t="s">
        <v>390</v>
      </c>
      <c r="C117" s="61">
        <v>45350</v>
      </c>
      <c r="D117" s="60">
        <v>22023005811</v>
      </c>
      <c r="E117" s="43" t="s">
        <v>1242</v>
      </c>
      <c r="F117" s="62">
        <v>226.55</v>
      </c>
      <c r="G117" s="43" t="s">
        <v>380</v>
      </c>
      <c r="H117" s="43" t="s">
        <v>1123</v>
      </c>
      <c r="I117" s="69">
        <v>220</v>
      </c>
      <c r="J117" s="43" t="s">
        <v>571</v>
      </c>
      <c r="K117" s="43" t="s">
        <v>571</v>
      </c>
      <c r="L117" s="43" t="s">
        <v>399</v>
      </c>
      <c r="M117" s="43" t="s">
        <v>395</v>
      </c>
      <c r="N117" s="43" t="s">
        <v>396</v>
      </c>
      <c r="O117" s="52" t="s">
        <v>325</v>
      </c>
      <c r="P117" s="63" t="s">
        <v>276</v>
      </c>
      <c r="Q117" s="57">
        <v>6</v>
      </c>
      <c r="R117" s="35" t="s">
        <v>266</v>
      </c>
      <c r="S117" s="57" t="str">
        <f>MID(Tabla1[[#This Row],[Aplicación]],6,2)</f>
        <v>09</v>
      </c>
      <c r="T117" s="54" t="str">
        <f>VLOOKUP(Tabla1[[#This Row],[AREA]],Hoja1!A:B,2,FALSE)</f>
        <v>09. Turismo, eventos y marca ciudad</v>
      </c>
      <c r="U117" s="57">
        <v>4321</v>
      </c>
      <c r="V117" s="54" t="str">
        <f>VLOOKUP(Tabla1[[#This Row],[PROGRAMA]],Hoja1!A:B,2,FALSE)</f>
        <v>4321. Turismo</v>
      </c>
      <c r="W117" s="57">
        <v>62</v>
      </c>
      <c r="X117" s="57">
        <v>625</v>
      </c>
    </row>
    <row r="118" spans="1:24" x14ac:dyDescent="0.25">
      <c r="A118" s="60">
        <v>220230066965</v>
      </c>
      <c r="B118" s="43" t="s">
        <v>390</v>
      </c>
      <c r="C118" s="61">
        <v>45350</v>
      </c>
      <c r="D118" s="60">
        <v>22023005811</v>
      </c>
      <c r="E118" s="43" t="s">
        <v>1242</v>
      </c>
      <c r="F118" s="62">
        <v>1470.45</v>
      </c>
      <c r="G118" s="43" t="s">
        <v>55</v>
      </c>
      <c r="H118" s="43" t="s">
        <v>1126</v>
      </c>
      <c r="I118" s="69">
        <v>220</v>
      </c>
      <c r="J118" s="43" t="s">
        <v>575</v>
      </c>
      <c r="K118" s="43" t="s">
        <v>398</v>
      </c>
      <c r="L118" s="43" t="s">
        <v>399</v>
      </c>
      <c r="M118" s="43" t="s">
        <v>395</v>
      </c>
      <c r="N118" s="43" t="s">
        <v>396</v>
      </c>
      <c r="O118" s="52" t="s">
        <v>325</v>
      </c>
      <c r="P118" s="63" t="s">
        <v>276</v>
      </c>
      <c r="Q118" s="57">
        <v>6</v>
      </c>
      <c r="R118" s="35" t="s">
        <v>266</v>
      </c>
      <c r="S118" s="57" t="str">
        <f>MID(Tabla1[[#This Row],[Aplicación]],6,2)</f>
        <v>09</v>
      </c>
      <c r="T118" s="54" t="str">
        <f>VLOOKUP(Tabla1[[#This Row],[AREA]],Hoja1!A:B,2,FALSE)</f>
        <v>09. Turismo, eventos y marca ciudad</v>
      </c>
      <c r="U118" s="57">
        <v>4321</v>
      </c>
      <c r="V118" s="54" t="str">
        <f>VLOOKUP(Tabla1[[#This Row],[PROGRAMA]],Hoja1!A:B,2,FALSE)</f>
        <v>4321. Turismo</v>
      </c>
      <c r="W118" s="57">
        <v>62</v>
      </c>
      <c r="X118" s="57">
        <v>625</v>
      </c>
    </row>
    <row r="119" spans="1:24" x14ac:dyDescent="0.25">
      <c r="A119" s="60">
        <v>220240031305</v>
      </c>
      <c r="B119" s="43" t="s">
        <v>390</v>
      </c>
      <c r="C119" s="61">
        <v>45490</v>
      </c>
      <c r="D119" s="60">
        <v>22024005307</v>
      </c>
      <c r="E119" s="43" t="s">
        <v>5197</v>
      </c>
      <c r="F119" s="62">
        <v>20468.3</v>
      </c>
      <c r="G119" s="43" t="s">
        <v>1041</v>
      </c>
      <c r="H119" s="43" t="s">
        <v>5198</v>
      </c>
      <c r="I119" s="69">
        <v>220</v>
      </c>
      <c r="J119" s="43" t="s">
        <v>398</v>
      </c>
      <c r="K119" s="43" t="s">
        <v>398</v>
      </c>
      <c r="L119" s="43" t="s">
        <v>401</v>
      </c>
      <c r="M119" s="43" t="s">
        <v>395</v>
      </c>
      <c r="N119" s="43" t="s">
        <v>396</v>
      </c>
      <c r="O119" s="68" t="s">
        <v>321</v>
      </c>
      <c r="P119" s="68" t="s">
        <v>4838</v>
      </c>
      <c r="Q119" s="57">
        <v>6</v>
      </c>
      <c r="R119" s="35" t="s">
        <v>266</v>
      </c>
      <c r="S119" s="57" t="str">
        <f>MID(Tabla1[[#This Row],[Aplicación]],6,2)</f>
        <v>09</v>
      </c>
      <c r="T119" s="54" t="str">
        <f>VLOOKUP(Tabla1[[#This Row],[AREA]],Hoja1!A:B,2,FALSE)</f>
        <v>09. Turismo, eventos y marca ciudad</v>
      </c>
      <c r="U119" s="57">
        <v>4321</v>
      </c>
      <c r="V119" s="54" t="str">
        <f>VLOOKUP(Tabla1[[#This Row],[PROGRAMA]],Hoja1!A:B,2,FALSE)</f>
        <v>4321. Turismo</v>
      </c>
      <c r="W119" s="57">
        <v>62</v>
      </c>
      <c r="X119" s="57">
        <v>627</v>
      </c>
    </row>
    <row r="120" spans="1:24" x14ac:dyDescent="0.25">
      <c r="A120" s="60">
        <v>220230059524</v>
      </c>
      <c r="B120" s="43" t="s">
        <v>390</v>
      </c>
      <c r="C120" s="61">
        <v>45350</v>
      </c>
      <c r="D120" s="60">
        <v>22023004360</v>
      </c>
      <c r="E120" s="43" t="s">
        <v>1200</v>
      </c>
      <c r="F120" s="62">
        <v>642845</v>
      </c>
      <c r="G120" s="43" t="s">
        <v>903</v>
      </c>
      <c r="H120" s="43" t="s">
        <v>1095</v>
      </c>
      <c r="I120" s="69">
        <v>220</v>
      </c>
      <c r="J120" s="43" t="s">
        <v>666</v>
      </c>
      <c r="K120" s="43" t="s">
        <v>666</v>
      </c>
      <c r="L120" s="43" t="s">
        <v>401</v>
      </c>
      <c r="M120" s="43" t="s">
        <v>395</v>
      </c>
      <c r="N120" s="43" t="s">
        <v>396</v>
      </c>
      <c r="O120" s="52" t="s">
        <v>321</v>
      </c>
      <c r="P120" s="63" t="s">
        <v>276</v>
      </c>
      <c r="Q120" s="57">
        <v>6</v>
      </c>
      <c r="R120" s="35" t="s">
        <v>266</v>
      </c>
      <c r="S120" s="57" t="str">
        <f>MID(Tabla1[[#This Row],[Aplicación]],6,2)</f>
        <v>09</v>
      </c>
      <c r="T120" s="54" t="str">
        <f>VLOOKUP(Tabla1[[#This Row],[AREA]],Hoja1!A:B,2,FALSE)</f>
        <v>09. Turismo, eventos y marca ciudad</v>
      </c>
      <c r="U120" s="57">
        <v>4321</v>
      </c>
      <c r="V120" s="54" t="str">
        <f>VLOOKUP(Tabla1[[#This Row],[PROGRAMA]],Hoja1!A:B,2,FALSE)</f>
        <v>4321. Turismo</v>
      </c>
      <c r="W120" s="57">
        <v>63</v>
      </c>
      <c r="X120" s="57">
        <v>632</v>
      </c>
    </row>
    <row r="121" spans="1:24" x14ac:dyDescent="0.25">
      <c r="A121" s="60">
        <v>220230059523</v>
      </c>
      <c r="B121" s="43" t="s">
        <v>390</v>
      </c>
      <c r="C121" s="61">
        <v>45350</v>
      </c>
      <c r="D121" s="60">
        <v>22023004360</v>
      </c>
      <c r="E121" s="43" t="s">
        <v>1200</v>
      </c>
      <c r="F121" s="62">
        <v>500000</v>
      </c>
      <c r="G121" s="43" t="s">
        <v>903</v>
      </c>
      <c r="H121" s="43" t="s">
        <v>1096</v>
      </c>
      <c r="I121" s="69">
        <v>220</v>
      </c>
      <c r="J121" s="43" t="s">
        <v>666</v>
      </c>
      <c r="K121" s="43" t="s">
        <v>666</v>
      </c>
      <c r="L121" s="43" t="s">
        <v>401</v>
      </c>
      <c r="M121" s="43" t="s">
        <v>395</v>
      </c>
      <c r="N121" s="43" t="s">
        <v>396</v>
      </c>
      <c r="O121" s="52" t="s">
        <v>321</v>
      </c>
      <c r="P121" s="63" t="s">
        <v>276</v>
      </c>
      <c r="Q121" s="57">
        <v>6</v>
      </c>
      <c r="R121" s="35" t="s">
        <v>266</v>
      </c>
      <c r="S121" s="57" t="str">
        <f>MID(Tabla1[[#This Row],[Aplicación]],6,2)</f>
        <v>09</v>
      </c>
      <c r="T121" s="54" t="str">
        <f>VLOOKUP(Tabla1[[#This Row],[AREA]],Hoja1!A:B,2,FALSE)</f>
        <v>09. Turismo, eventos y marca ciudad</v>
      </c>
      <c r="U121" s="57">
        <v>4321</v>
      </c>
      <c r="V121" s="54" t="str">
        <f>VLOOKUP(Tabla1[[#This Row],[PROGRAMA]],Hoja1!A:B,2,FALSE)</f>
        <v>4321. Turismo</v>
      </c>
      <c r="W121" s="57">
        <v>63</v>
      </c>
      <c r="X121" s="57">
        <v>632</v>
      </c>
    </row>
    <row r="122" spans="1:24" x14ac:dyDescent="0.25">
      <c r="A122" s="60">
        <v>220230059526</v>
      </c>
      <c r="B122" s="43" t="s">
        <v>390</v>
      </c>
      <c r="C122" s="61">
        <v>45350</v>
      </c>
      <c r="D122" s="60">
        <v>22023005813</v>
      </c>
      <c r="E122" s="43" t="s">
        <v>1200</v>
      </c>
      <c r="F122" s="62">
        <v>3391.25</v>
      </c>
      <c r="G122" s="43" t="s">
        <v>300</v>
      </c>
      <c r="H122" s="43" t="s">
        <v>1089</v>
      </c>
      <c r="I122" s="69">
        <v>220</v>
      </c>
      <c r="J122" s="43" t="s">
        <v>398</v>
      </c>
      <c r="K122" s="43" t="s">
        <v>398</v>
      </c>
      <c r="L122" s="43" t="s">
        <v>399</v>
      </c>
      <c r="M122" s="43" t="s">
        <v>395</v>
      </c>
      <c r="N122" s="43" t="s">
        <v>396</v>
      </c>
      <c r="O122" s="52" t="s">
        <v>321</v>
      </c>
      <c r="P122" s="63" t="s">
        <v>276</v>
      </c>
      <c r="Q122" s="57">
        <v>6</v>
      </c>
      <c r="R122" s="35" t="s">
        <v>266</v>
      </c>
      <c r="S122" s="57" t="str">
        <f>MID(Tabla1[[#This Row],[Aplicación]],6,2)</f>
        <v>09</v>
      </c>
      <c r="T122" s="54" t="str">
        <f>VLOOKUP(Tabla1[[#This Row],[AREA]],Hoja1!A:B,2,FALSE)</f>
        <v>09. Turismo, eventos y marca ciudad</v>
      </c>
      <c r="U122" s="57">
        <v>4321</v>
      </c>
      <c r="V122" s="54" t="str">
        <f>VLOOKUP(Tabla1[[#This Row],[PROGRAMA]],Hoja1!A:B,2,FALSE)</f>
        <v>4321. Turismo</v>
      </c>
      <c r="W122" s="57">
        <v>63</v>
      </c>
      <c r="X122" s="57">
        <v>632</v>
      </c>
    </row>
    <row r="123" spans="1:24" x14ac:dyDescent="0.25">
      <c r="A123" s="60">
        <v>220230066962</v>
      </c>
      <c r="B123" s="43" t="s">
        <v>390</v>
      </c>
      <c r="C123" s="61">
        <v>45350</v>
      </c>
      <c r="D123" s="60">
        <v>22023005812</v>
      </c>
      <c r="E123" s="43" t="s">
        <v>1200</v>
      </c>
      <c r="F123" s="62">
        <v>762.79</v>
      </c>
      <c r="G123" s="43" t="s">
        <v>380</v>
      </c>
      <c r="H123" s="43" t="s">
        <v>1122</v>
      </c>
      <c r="I123" s="69">
        <v>220</v>
      </c>
      <c r="J123" s="43" t="s">
        <v>571</v>
      </c>
      <c r="K123" s="43" t="s">
        <v>571</v>
      </c>
      <c r="L123" s="43" t="s">
        <v>399</v>
      </c>
      <c r="M123" s="43" t="s">
        <v>395</v>
      </c>
      <c r="N123" s="43" t="s">
        <v>396</v>
      </c>
      <c r="O123" s="52" t="s">
        <v>325</v>
      </c>
      <c r="P123" s="63" t="s">
        <v>276</v>
      </c>
      <c r="Q123" s="57">
        <v>6</v>
      </c>
      <c r="R123" s="35" t="s">
        <v>266</v>
      </c>
      <c r="S123" s="57" t="str">
        <f>MID(Tabla1[[#This Row],[Aplicación]],6,2)</f>
        <v>09</v>
      </c>
      <c r="T123" s="54" t="str">
        <f>VLOOKUP(Tabla1[[#This Row],[AREA]],Hoja1!A:B,2,FALSE)</f>
        <v>09. Turismo, eventos y marca ciudad</v>
      </c>
      <c r="U123" s="57">
        <v>4321</v>
      </c>
      <c r="V123" s="54" t="str">
        <f>VLOOKUP(Tabla1[[#This Row],[PROGRAMA]],Hoja1!A:B,2,FALSE)</f>
        <v>4321. Turismo</v>
      </c>
      <c r="W123" s="57">
        <v>63</v>
      </c>
      <c r="X123" s="57">
        <v>632</v>
      </c>
    </row>
    <row r="124" spans="1:24" x14ac:dyDescent="0.25">
      <c r="A124" s="60">
        <v>220230066963</v>
      </c>
      <c r="B124" s="43" t="s">
        <v>390</v>
      </c>
      <c r="C124" s="61">
        <v>45350</v>
      </c>
      <c r="D124" s="60">
        <v>22023005812</v>
      </c>
      <c r="E124" s="43" t="s">
        <v>1200</v>
      </c>
      <c r="F124" s="62">
        <v>4879.5</v>
      </c>
      <c r="G124" s="43" t="s">
        <v>55</v>
      </c>
      <c r="H124" s="43" t="s">
        <v>1125</v>
      </c>
      <c r="I124" s="69">
        <v>220</v>
      </c>
      <c r="J124" s="43" t="s">
        <v>575</v>
      </c>
      <c r="K124" s="43" t="s">
        <v>398</v>
      </c>
      <c r="L124" s="43" t="s">
        <v>399</v>
      </c>
      <c r="M124" s="43" t="s">
        <v>395</v>
      </c>
      <c r="N124" s="43" t="s">
        <v>396</v>
      </c>
      <c r="O124" s="52" t="s">
        <v>325</v>
      </c>
      <c r="P124" s="63" t="s">
        <v>276</v>
      </c>
      <c r="Q124" s="57">
        <v>6</v>
      </c>
      <c r="R124" s="35" t="s">
        <v>266</v>
      </c>
      <c r="S124" s="57" t="str">
        <f>MID(Tabla1[[#This Row],[Aplicación]],6,2)</f>
        <v>09</v>
      </c>
      <c r="T124" s="54" t="str">
        <f>VLOOKUP(Tabla1[[#This Row],[AREA]],Hoja1!A:B,2,FALSE)</f>
        <v>09. Turismo, eventos y marca ciudad</v>
      </c>
      <c r="U124" s="57">
        <v>4321</v>
      </c>
      <c r="V124" s="54" t="str">
        <f>VLOOKUP(Tabla1[[#This Row],[PROGRAMA]],Hoja1!A:B,2,FALSE)</f>
        <v>4321. Turismo</v>
      </c>
      <c r="W124" s="57">
        <v>63</v>
      </c>
      <c r="X124" s="57">
        <v>632</v>
      </c>
    </row>
    <row r="125" spans="1:24" x14ac:dyDescent="0.25">
      <c r="A125" s="60">
        <v>220240027688</v>
      </c>
      <c r="B125" s="43" t="s">
        <v>390</v>
      </c>
      <c r="C125" s="61">
        <v>45470</v>
      </c>
      <c r="D125" s="60">
        <v>22024005119</v>
      </c>
      <c r="E125" s="43" t="s">
        <v>1200</v>
      </c>
      <c r="F125" s="62">
        <v>326.7</v>
      </c>
      <c r="G125" s="43" t="s">
        <v>636</v>
      </c>
      <c r="H125" s="43" t="s">
        <v>4803</v>
      </c>
      <c r="I125" s="69" t="s">
        <v>2930</v>
      </c>
      <c r="J125" s="43" t="s">
        <v>637</v>
      </c>
      <c r="K125" s="43" t="s">
        <v>537</v>
      </c>
      <c r="L125" s="43" t="s">
        <v>399</v>
      </c>
      <c r="M125" s="43" t="s">
        <v>585</v>
      </c>
      <c r="N125" s="43" t="s">
        <v>539</v>
      </c>
      <c r="O125" s="68" t="s">
        <v>326</v>
      </c>
      <c r="P125" s="68" t="s">
        <v>2931</v>
      </c>
      <c r="Q125" s="57">
        <v>6</v>
      </c>
      <c r="R125" s="35" t="s">
        <v>266</v>
      </c>
      <c r="S125" s="57" t="str">
        <f>MID(Tabla1[[#This Row],[Aplicación]],6,2)</f>
        <v>09</v>
      </c>
      <c r="T125" s="54" t="str">
        <f>VLOOKUP(Tabla1[[#This Row],[AREA]],Hoja1!A:B,2,FALSE)</f>
        <v>09. Turismo, eventos y marca ciudad</v>
      </c>
      <c r="U125" s="57">
        <v>4321</v>
      </c>
      <c r="V125" s="54" t="str">
        <f>VLOOKUP(Tabla1[[#This Row],[PROGRAMA]],Hoja1!A:B,2,FALSE)</f>
        <v>4321. Turismo</v>
      </c>
      <c r="W125" s="57">
        <v>63</v>
      </c>
      <c r="X125" s="57">
        <v>632</v>
      </c>
    </row>
    <row r="126" spans="1:24" x14ac:dyDescent="0.25">
      <c r="A126" s="60">
        <v>220240027689</v>
      </c>
      <c r="B126" s="43" t="s">
        <v>390</v>
      </c>
      <c r="C126" s="61">
        <v>45470</v>
      </c>
      <c r="D126" s="60">
        <v>22024005247</v>
      </c>
      <c r="E126" s="43" t="s">
        <v>1200</v>
      </c>
      <c r="F126" s="62">
        <v>1052.7</v>
      </c>
      <c r="G126" s="43" t="s">
        <v>636</v>
      </c>
      <c r="H126" s="43" t="s">
        <v>4804</v>
      </c>
      <c r="I126" s="69" t="s">
        <v>2930</v>
      </c>
      <c r="J126" s="43" t="s">
        <v>637</v>
      </c>
      <c r="K126" s="43" t="s">
        <v>537</v>
      </c>
      <c r="L126" s="43" t="s">
        <v>399</v>
      </c>
      <c r="M126" s="43" t="s">
        <v>585</v>
      </c>
      <c r="N126" s="43" t="s">
        <v>539</v>
      </c>
      <c r="O126" s="68" t="s">
        <v>326</v>
      </c>
      <c r="P126" s="68" t="s">
        <v>2931</v>
      </c>
      <c r="Q126" s="57">
        <v>6</v>
      </c>
      <c r="R126" s="35" t="s">
        <v>266</v>
      </c>
      <c r="S126" s="57" t="str">
        <f>MID(Tabla1[[#This Row],[Aplicación]],6,2)</f>
        <v>09</v>
      </c>
      <c r="T126" s="54" t="str">
        <f>VLOOKUP(Tabla1[[#This Row],[AREA]],Hoja1!A:B,2,FALSE)</f>
        <v>09. Turismo, eventos y marca ciudad</v>
      </c>
      <c r="U126" s="57">
        <v>4321</v>
      </c>
      <c r="V126" s="54" t="str">
        <f>VLOOKUP(Tabla1[[#This Row],[PROGRAMA]],Hoja1!A:B,2,FALSE)</f>
        <v>4321. Turismo</v>
      </c>
      <c r="W126" s="57">
        <v>63</v>
      </c>
      <c r="X126" s="57">
        <v>632</v>
      </c>
    </row>
    <row r="127" spans="1:24" x14ac:dyDescent="0.25">
      <c r="A127" s="60">
        <v>220240031304</v>
      </c>
      <c r="B127" s="43" t="s">
        <v>390</v>
      </c>
      <c r="C127" s="61">
        <v>45490</v>
      </c>
      <c r="D127" s="60">
        <v>22024005306</v>
      </c>
      <c r="E127" s="43" t="s">
        <v>1200</v>
      </c>
      <c r="F127" s="62">
        <v>980000</v>
      </c>
      <c r="G127" s="43" t="s">
        <v>1041</v>
      </c>
      <c r="H127" s="43" t="s">
        <v>5183</v>
      </c>
      <c r="I127" s="69">
        <v>220</v>
      </c>
      <c r="J127" s="43" t="s">
        <v>398</v>
      </c>
      <c r="K127" s="43" t="s">
        <v>398</v>
      </c>
      <c r="L127" s="43" t="s">
        <v>401</v>
      </c>
      <c r="M127" s="43" t="s">
        <v>395</v>
      </c>
      <c r="N127" s="43" t="s">
        <v>396</v>
      </c>
      <c r="O127" s="68" t="s">
        <v>321</v>
      </c>
      <c r="P127" s="68" t="s">
        <v>4838</v>
      </c>
      <c r="Q127" s="57">
        <v>6</v>
      </c>
      <c r="R127" s="35" t="s">
        <v>266</v>
      </c>
      <c r="S127" s="57" t="str">
        <f>MID(Tabla1[[#This Row],[Aplicación]],6,2)</f>
        <v>09</v>
      </c>
      <c r="T127" s="54" t="str">
        <f>VLOOKUP(Tabla1[[#This Row],[AREA]],Hoja1!A:B,2,FALSE)</f>
        <v>09. Turismo, eventos y marca ciudad</v>
      </c>
      <c r="U127" s="57">
        <v>4321</v>
      </c>
      <c r="V127" s="54" t="str">
        <f>VLOOKUP(Tabla1[[#This Row],[PROGRAMA]],Hoja1!A:B,2,FALSE)</f>
        <v>4321. Turismo</v>
      </c>
      <c r="W127" s="57">
        <v>63</v>
      </c>
      <c r="X127" s="57">
        <v>632</v>
      </c>
    </row>
    <row r="128" spans="1:24" x14ac:dyDescent="0.25">
      <c r="A128" s="60">
        <v>220240031303</v>
      </c>
      <c r="B128" s="43" t="s">
        <v>390</v>
      </c>
      <c r="C128" s="61">
        <v>45490</v>
      </c>
      <c r="D128" s="60">
        <v>22024005305</v>
      </c>
      <c r="E128" s="43" t="s">
        <v>1200</v>
      </c>
      <c r="F128" s="62">
        <v>167208.65</v>
      </c>
      <c r="G128" s="43" t="s">
        <v>1041</v>
      </c>
      <c r="H128" s="43" t="s">
        <v>5196</v>
      </c>
      <c r="I128" s="69">
        <v>220</v>
      </c>
      <c r="J128" s="43" t="s">
        <v>398</v>
      </c>
      <c r="K128" s="43" t="s">
        <v>398</v>
      </c>
      <c r="L128" s="43" t="s">
        <v>401</v>
      </c>
      <c r="M128" s="43" t="s">
        <v>395</v>
      </c>
      <c r="N128" s="43" t="s">
        <v>396</v>
      </c>
      <c r="O128" s="68" t="s">
        <v>321</v>
      </c>
      <c r="P128" s="68" t="s">
        <v>4838</v>
      </c>
      <c r="Q128" s="57">
        <v>6</v>
      </c>
      <c r="R128" s="35" t="s">
        <v>266</v>
      </c>
      <c r="S128" s="57" t="str">
        <f>MID(Tabla1[[#This Row],[Aplicación]],6,2)</f>
        <v>09</v>
      </c>
      <c r="T128" s="54" t="str">
        <f>VLOOKUP(Tabla1[[#This Row],[AREA]],Hoja1!A:B,2,FALSE)</f>
        <v>09. Turismo, eventos y marca ciudad</v>
      </c>
      <c r="U128" s="57">
        <v>4321</v>
      </c>
      <c r="V128" s="54" t="str">
        <f>VLOOKUP(Tabla1[[#This Row],[PROGRAMA]],Hoja1!A:B,2,FALSE)</f>
        <v>4321. Turismo</v>
      </c>
      <c r="W128" s="57">
        <v>63</v>
      </c>
      <c r="X128" s="57">
        <v>632</v>
      </c>
    </row>
    <row r="129" spans="1:24" x14ac:dyDescent="0.25">
      <c r="A129" s="60">
        <v>220240031306</v>
      </c>
      <c r="B129" s="43" t="s">
        <v>390</v>
      </c>
      <c r="C129" s="61">
        <v>45490</v>
      </c>
      <c r="D129" s="60">
        <v>22024005308</v>
      </c>
      <c r="E129" s="43" t="s">
        <v>1200</v>
      </c>
      <c r="F129" s="62">
        <v>3676</v>
      </c>
      <c r="G129" s="43" t="s">
        <v>300</v>
      </c>
      <c r="H129" s="43" t="s">
        <v>5203</v>
      </c>
      <c r="I129" s="69">
        <v>220</v>
      </c>
      <c r="J129" s="43" t="s">
        <v>398</v>
      </c>
      <c r="K129" s="43" t="s">
        <v>398</v>
      </c>
      <c r="L129" s="43" t="s">
        <v>401</v>
      </c>
      <c r="M129" s="43" t="s">
        <v>395</v>
      </c>
      <c r="N129" s="43" t="s">
        <v>396</v>
      </c>
      <c r="O129" s="68" t="s">
        <v>321</v>
      </c>
      <c r="P129" s="68" t="s">
        <v>4838</v>
      </c>
      <c r="Q129" s="57">
        <v>6</v>
      </c>
      <c r="R129" s="35" t="s">
        <v>266</v>
      </c>
      <c r="S129" s="57" t="str">
        <f>MID(Tabla1[[#This Row],[Aplicación]],6,2)</f>
        <v>09</v>
      </c>
      <c r="T129" s="54" t="str">
        <f>VLOOKUP(Tabla1[[#This Row],[AREA]],Hoja1!A:B,2,FALSE)</f>
        <v>09. Turismo, eventos y marca ciudad</v>
      </c>
      <c r="U129" s="57">
        <v>4321</v>
      </c>
      <c r="V129" s="54" t="str">
        <f>VLOOKUP(Tabla1[[#This Row],[PROGRAMA]],Hoja1!A:B,2,FALSE)</f>
        <v>4321. Turismo</v>
      </c>
      <c r="W129" s="57">
        <v>63</v>
      </c>
      <c r="X129" s="57">
        <v>632</v>
      </c>
    </row>
    <row r="130" spans="1:24" x14ac:dyDescent="0.25">
      <c r="A130" s="60">
        <v>220240017271</v>
      </c>
      <c r="B130" s="43" t="s">
        <v>702</v>
      </c>
      <c r="C130" s="61">
        <v>45427</v>
      </c>
      <c r="D130" s="60">
        <v>22024003942</v>
      </c>
      <c r="E130" s="43" t="s">
        <v>3879</v>
      </c>
      <c r="F130" s="62">
        <v>32543.22</v>
      </c>
      <c r="G130" s="43" t="s">
        <v>3880</v>
      </c>
      <c r="H130" s="43" t="s">
        <v>3881</v>
      </c>
      <c r="I130" s="69" t="s">
        <v>2934</v>
      </c>
      <c r="J130" s="43" t="s">
        <v>537</v>
      </c>
      <c r="K130" s="43" t="s">
        <v>537</v>
      </c>
      <c r="L130" s="43" t="s">
        <v>399</v>
      </c>
      <c r="M130" s="43" t="s">
        <v>395</v>
      </c>
      <c r="N130" s="43" t="s">
        <v>396</v>
      </c>
      <c r="O130" s="68" t="s">
        <v>321</v>
      </c>
      <c r="P130" s="68" t="s">
        <v>2931</v>
      </c>
      <c r="Q130" s="57">
        <v>6</v>
      </c>
      <c r="R130" s="35" t="s">
        <v>266</v>
      </c>
      <c r="S130" s="57" t="str">
        <f>MID(Tabla1[[#This Row],[Aplicación]],6,2)</f>
        <v>09</v>
      </c>
      <c r="T130" s="54" t="str">
        <f>VLOOKUP(Tabla1[[#This Row],[AREA]],Hoja1!A:B,2,FALSE)</f>
        <v>09. Turismo, eventos y marca ciudad</v>
      </c>
      <c r="U130" s="57">
        <v>4321</v>
      </c>
      <c r="V130" s="54" t="str">
        <f>VLOOKUP(Tabla1[[#This Row],[PROGRAMA]],Hoja1!A:B,2,FALSE)</f>
        <v>4321. Turismo</v>
      </c>
      <c r="W130" s="57">
        <v>64</v>
      </c>
      <c r="X130" s="57">
        <v>640</v>
      </c>
    </row>
    <row r="131" spans="1:24" x14ac:dyDescent="0.25">
      <c r="A131" s="60">
        <v>220240035393</v>
      </c>
      <c r="B131" s="43" t="s">
        <v>702</v>
      </c>
      <c r="C131" s="61">
        <v>45509</v>
      </c>
      <c r="D131" s="60">
        <v>22024003944</v>
      </c>
      <c r="E131" s="43" t="s">
        <v>3879</v>
      </c>
      <c r="F131" s="62">
        <v>29190.5</v>
      </c>
      <c r="G131" s="43" t="s">
        <v>4949</v>
      </c>
      <c r="H131" s="43" t="s">
        <v>4950</v>
      </c>
      <c r="I131" s="69">
        <v>300</v>
      </c>
      <c r="J131" s="43" t="s">
        <v>537</v>
      </c>
      <c r="K131" s="43" t="s">
        <v>537</v>
      </c>
      <c r="L131" s="43" t="s">
        <v>399</v>
      </c>
      <c r="M131" s="43" t="s">
        <v>395</v>
      </c>
      <c r="N131" s="43" t="s">
        <v>396</v>
      </c>
      <c r="O131" s="68" t="s">
        <v>321</v>
      </c>
      <c r="P131" s="68" t="s">
        <v>4838</v>
      </c>
      <c r="Q131" s="57">
        <v>6</v>
      </c>
      <c r="R131" s="35" t="s">
        <v>266</v>
      </c>
      <c r="S131" s="57" t="str">
        <f>MID(Tabla1[[#This Row],[Aplicación]],6,2)</f>
        <v>09</v>
      </c>
      <c r="T131" s="54" t="str">
        <f>VLOOKUP(Tabla1[[#This Row],[AREA]],Hoja1!A:B,2,FALSE)</f>
        <v>09. Turismo, eventos y marca ciudad</v>
      </c>
      <c r="U131" s="57">
        <v>4321</v>
      </c>
      <c r="V131" s="54" t="str">
        <f>VLOOKUP(Tabla1[[#This Row],[PROGRAMA]],Hoja1!A:B,2,FALSE)</f>
        <v>4321. Turismo</v>
      </c>
      <c r="W131" s="57">
        <v>64</v>
      </c>
      <c r="X131" s="57">
        <v>640</v>
      </c>
    </row>
    <row r="132" spans="1:24" x14ac:dyDescent="0.25">
      <c r="A132" s="60">
        <v>220240031521</v>
      </c>
      <c r="B132" s="43" t="s">
        <v>702</v>
      </c>
      <c r="C132" s="61">
        <v>45491</v>
      </c>
      <c r="D132" s="60">
        <v>22024003388</v>
      </c>
      <c r="E132" s="43" t="s">
        <v>3879</v>
      </c>
      <c r="F132" s="62">
        <v>35997.5</v>
      </c>
      <c r="G132" s="43" t="s">
        <v>3774</v>
      </c>
      <c r="H132" s="43" t="s">
        <v>5180</v>
      </c>
      <c r="I132" s="69">
        <v>300</v>
      </c>
      <c r="J132" s="43" t="s">
        <v>398</v>
      </c>
      <c r="K132" s="43" t="s">
        <v>398</v>
      </c>
      <c r="L132" s="43" t="s">
        <v>399</v>
      </c>
      <c r="M132" s="43" t="s">
        <v>395</v>
      </c>
      <c r="N132" s="43" t="s">
        <v>396</v>
      </c>
      <c r="O132" s="68" t="s">
        <v>321</v>
      </c>
      <c r="P132" s="68" t="s">
        <v>4838</v>
      </c>
      <c r="Q132" s="57">
        <v>6</v>
      </c>
      <c r="R132" s="35" t="s">
        <v>266</v>
      </c>
      <c r="S132" s="57" t="str">
        <f>MID(Tabla1[[#This Row],[Aplicación]],6,2)</f>
        <v>09</v>
      </c>
      <c r="T132" s="54" t="str">
        <f>VLOOKUP(Tabla1[[#This Row],[AREA]],Hoja1!A:B,2,FALSE)</f>
        <v>09. Turismo, eventos y marca ciudad</v>
      </c>
      <c r="U132" s="57">
        <v>4321</v>
      </c>
      <c r="V132" s="54" t="str">
        <f>VLOOKUP(Tabla1[[#This Row],[PROGRAMA]],Hoja1!A:B,2,FALSE)</f>
        <v>4321. Turismo</v>
      </c>
      <c r="W132" s="57">
        <v>64</v>
      </c>
      <c r="X132" s="57">
        <v>640</v>
      </c>
    </row>
    <row r="133" spans="1:24" x14ac:dyDescent="0.25">
      <c r="A133" s="60">
        <v>220240008021</v>
      </c>
      <c r="B133" s="43" t="s">
        <v>702</v>
      </c>
      <c r="C133" s="61">
        <v>45372</v>
      </c>
      <c r="D133" s="60">
        <v>22024003075</v>
      </c>
      <c r="E133" s="43" t="s">
        <v>1252</v>
      </c>
      <c r="F133" s="62">
        <v>103045.73</v>
      </c>
      <c r="G133" s="43" t="s">
        <v>1591</v>
      </c>
      <c r="H133" s="43" t="s">
        <v>1609</v>
      </c>
      <c r="I133" s="69">
        <v>300</v>
      </c>
      <c r="J133" s="43" t="s">
        <v>864</v>
      </c>
      <c r="K133" s="43" t="s">
        <v>864</v>
      </c>
      <c r="L133" s="43" t="s">
        <v>399</v>
      </c>
      <c r="M133" s="43" t="s">
        <v>395</v>
      </c>
      <c r="N133" s="43" t="s">
        <v>396</v>
      </c>
      <c r="O133" s="52" t="s">
        <v>321</v>
      </c>
      <c r="P133" s="63" t="s">
        <v>276</v>
      </c>
      <c r="Q133" s="57">
        <v>6</v>
      </c>
      <c r="R133" s="35" t="s">
        <v>266</v>
      </c>
      <c r="S133" s="57" t="str">
        <f>MID(Tabla1[[#This Row],[Aplicación]],6,2)</f>
        <v>09</v>
      </c>
      <c r="T133" s="54" t="str">
        <f>VLOOKUP(Tabla1[[#This Row],[AREA]],Hoja1!A:B,2,FALSE)</f>
        <v>09. Turismo, eventos y marca ciudad</v>
      </c>
      <c r="U133" s="57">
        <v>4321</v>
      </c>
      <c r="V133" s="54" t="str">
        <f>VLOOKUP(Tabla1[[#This Row],[PROGRAMA]],Hoja1!A:B,2,FALSE)</f>
        <v>4321. Turismo</v>
      </c>
      <c r="W133" s="57">
        <v>64</v>
      </c>
      <c r="X133" s="57">
        <v>641</v>
      </c>
    </row>
    <row r="134" spans="1:24" x14ac:dyDescent="0.25">
      <c r="A134" s="60">
        <v>220240008020</v>
      </c>
      <c r="B134" s="43" t="s">
        <v>702</v>
      </c>
      <c r="C134" s="61">
        <v>45372</v>
      </c>
      <c r="D134" s="60">
        <v>22023005957</v>
      </c>
      <c r="E134" s="43" t="s">
        <v>1252</v>
      </c>
      <c r="F134" s="62">
        <v>60000</v>
      </c>
      <c r="G134" s="43" t="s">
        <v>1591</v>
      </c>
      <c r="H134" s="43" t="s">
        <v>1660</v>
      </c>
      <c r="I134" s="69">
        <v>300</v>
      </c>
      <c r="J134" s="43" t="s">
        <v>864</v>
      </c>
      <c r="K134" s="43" t="s">
        <v>864</v>
      </c>
      <c r="L134" s="43" t="s">
        <v>399</v>
      </c>
      <c r="M134" s="43" t="s">
        <v>395</v>
      </c>
      <c r="N134" s="43" t="s">
        <v>396</v>
      </c>
      <c r="O134" s="52" t="s">
        <v>321</v>
      </c>
      <c r="P134" s="63" t="s">
        <v>276</v>
      </c>
      <c r="Q134" s="57">
        <v>6</v>
      </c>
      <c r="R134" s="35" t="s">
        <v>266</v>
      </c>
      <c r="S134" s="57" t="str">
        <f>MID(Tabla1[[#This Row],[Aplicación]],6,2)</f>
        <v>09</v>
      </c>
      <c r="T134" s="54" t="str">
        <f>VLOOKUP(Tabla1[[#This Row],[AREA]],Hoja1!A:B,2,FALSE)</f>
        <v>09. Turismo, eventos y marca ciudad</v>
      </c>
      <c r="U134" s="57">
        <v>4321</v>
      </c>
      <c r="V134" s="54" t="str">
        <f>VLOOKUP(Tabla1[[#This Row],[PROGRAMA]],Hoja1!A:B,2,FALSE)</f>
        <v>4321. Turismo</v>
      </c>
      <c r="W134" s="57">
        <v>64</v>
      </c>
      <c r="X134" s="57">
        <v>641</v>
      </c>
    </row>
    <row r="135" spans="1:24" x14ac:dyDescent="0.25">
      <c r="A135" s="60">
        <v>220240008022</v>
      </c>
      <c r="B135" s="43" t="s">
        <v>390</v>
      </c>
      <c r="C135" s="61">
        <v>45372</v>
      </c>
      <c r="D135" s="60">
        <v>22024003094</v>
      </c>
      <c r="E135" s="43" t="s">
        <v>1252</v>
      </c>
      <c r="F135" s="62">
        <v>20461.38</v>
      </c>
      <c r="G135" s="43" t="s">
        <v>1591</v>
      </c>
      <c r="H135" s="43" t="s">
        <v>2887</v>
      </c>
      <c r="I135" s="69">
        <v>220</v>
      </c>
      <c r="J135" s="43" t="s">
        <v>864</v>
      </c>
      <c r="K135" s="43" t="s">
        <v>864</v>
      </c>
      <c r="L135" s="43" t="s">
        <v>399</v>
      </c>
      <c r="M135" s="43" t="s">
        <v>395</v>
      </c>
      <c r="N135" s="43" t="s">
        <v>396</v>
      </c>
      <c r="O135" s="52" t="s">
        <v>321</v>
      </c>
      <c r="P135" s="63" t="s">
        <v>276</v>
      </c>
      <c r="Q135" s="57">
        <v>6</v>
      </c>
      <c r="R135" s="35" t="s">
        <v>266</v>
      </c>
      <c r="S135" s="57" t="str">
        <f>MID(Tabla1[[#This Row],[Aplicación]],6,2)</f>
        <v>09</v>
      </c>
      <c r="T135" s="54" t="str">
        <f>VLOOKUP(Tabla1[[#This Row],[AREA]],Hoja1!A:B,2,FALSE)</f>
        <v>09. Turismo, eventos y marca ciudad</v>
      </c>
      <c r="U135" s="57">
        <v>4321</v>
      </c>
      <c r="V135" s="54" t="str">
        <f>VLOOKUP(Tabla1[[#This Row],[PROGRAMA]],Hoja1!A:B,2,FALSE)</f>
        <v>4321. Turismo</v>
      </c>
      <c r="W135" s="57">
        <v>64</v>
      </c>
      <c r="X135" s="57">
        <v>641</v>
      </c>
    </row>
    <row r="136" spans="1:24" x14ac:dyDescent="0.25">
      <c r="A136" s="60">
        <v>220240023949</v>
      </c>
      <c r="B136" s="43" t="s">
        <v>390</v>
      </c>
      <c r="C136" s="61">
        <v>45460</v>
      </c>
      <c r="D136" s="60">
        <v>22024004796</v>
      </c>
      <c r="E136" s="43" t="s">
        <v>1252</v>
      </c>
      <c r="F136" s="62">
        <v>12940.95</v>
      </c>
      <c r="G136" s="43" t="s">
        <v>3286</v>
      </c>
      <c r="H136" s="43" t="s">
        <v>3287</v>
      </c>
      <c r="I136" s="69" t="s">
        <v>2930</v>
      </c>
      <c r="J136" s="43" t="s">
        <v>398</v>
      </c>
      <c r="K136" s="43" t="s">
        <v>398</v>
      </c>
      <c r="L136" s="43" t="s">
        <v>399</v>
      </c>
      <c r="M136" s="43" t="s">
        <v>585</v>
      </c>
      <c r="N136" s="43" t="s">
        <v>539</v>
      </c>
      <c r="O136" s="68" t="s">
        <v>326</v>
      </c>
      <c r="P136" s="68" t="s">
        <v>2931</v>
      </c>
      <c r="Q136" s="57">
        <v>6</v>
      </c>
      <c r="R136" s="35" t="s">
        <v>266</v>
      </c>
      <c r="S136" s="57" t="str">
        <f>MID(Tabla1[[#This Row],[Aplicación]],6,2)</f>
        <v>09</v>
      </c>
      <c r="T136" s="54" t="str">
        <f>VLOOKUP(Tabla1[[#This Row],[AREA]],Hoja1!A:B,2,FALSE)</f>
        <v>09. Turismo, eventos y marca ciudad</v>
      </c>
      <c r="U136" s="57">
        <v>4321</v>
      </c>
      <c r="V136" s="54" t="str">
        <f>VLOOKUP(Tabla1[[#This Row],[PROGRAMA]],Hoja1!A:B,2,FALSE)</f>
        <v>4321. Turismo</v>
      </c>
      <c r="W136" s="57">
        <v>64</v>
      </c>
      <c r="X136" s="57">
        <v>641</v>
      </c>
    </row>
    <row r="137" spans="1:24" x14ac:dyDescent="0.25">
      <c r="A137" s="60">
        <v>220240012013</v>
      </c>
      <c r="B137" s="43" t="s">
        <v>390</v>
      </c>
      <c r="C137" s="61">
        <v>45399</v>
      </c>
      <c r="D137" s="60">
        <v>22024003252</v>
      </c>
      <c r="E137" s="43" t="s">
        <v>1252</v>
      </c>
      <c r="F137" s="62">
        <v>29040</v>
      </c>
      <c r="G137" s="43" t="s">
        <v>4375</v>
      </c>
      <c r="H137" s="43" t="s">
        <v>4376</v>
      </c>
      <c r="I137" s="69" t="s">
        <v>2930</v>
      </c>
      <c r="J137" s="43" t="s">
        <v>542</v>
      </c>
      <c r="K137" s="43" t="s">
        <v>542</v>
      </c>
      <c r="L137" s="43" t="s">
        <v>399</v>
      </c>
      <c r="M137" s="43" t="s">
        <v>395</v>
      </c>
      <c r="N137" s="43" t="s">
        <v>396</v>
      </c>
      <c r="O137" s="68" t="s">
        <v>321</v>
      </c>
      <c r="P137" s="68" t="s">
        <v>2931</v>
      </c>
      <c r="Q137" s="57">
        <v>6</v>
      </c>
      <c r="R137" s="35" t="s">
        <v>266</v>
      </c>
      <c r="S137" s="57" t="str">
        <f>MID(Tabla1[[#This Row],[Aplicación]],6,2)</f>
        <v>09</v>
      </c>
      <c r="T137" s="54" t="str">
        <f>VLOOKUP(Tabla1[[#This Row],[AREA]],Hoja1!A:B,2,FALSE)</f>
        <v>09. Turismo, eventos y marca ciudad</v>
      </c>
      <c r="U137" s="57">
        <v>4321</v>
      </c>
      <c r="V137" s="54" t="str">
        <f>VLOOKUP(Tabla1[[#This Row],[PROGRAMA]],Hoja1!A:B,2,FALSE)</f>
        <v>4321. Turismo</v>
      </c>
      <c r="W137" s="57">
        <v>64</v>
      </c>
      <c r="X137" s="57">
        <v>641</v>
      </c>
    </row>
    <row r="138" spans="1:24" x14ac:dyDescent="0.25">
      <c r="A138" s="60">
        <v>220240012011</v>
      </c>
      <c r="B138" s="43" t="s">
        <v>390</v>
      </c>
      <c r="C138" s="61">
        <v>45399</v>
      </c>
      <c r="D138" s="60">
        <v>22024003250</v>
      </c>
      <c r="E138" s="43" t="s">
        <v>1252</v>
      </c>
      <c r="F138" s="62">
        <v>12705</v>
      </c>
      <c r="G138" s="43" t="s">
        <v>4375</v>
      </c>
      <c r="H138" s="43" t="s">
        <v>4377</v>
      </c>
      <c r="I138" s="69" t="s">
        <v>2930</v>
      </c>
      <c r="J138" s="43" t="s">
        <v>542</v>
      </c>
      <c r="K138" s="43" t="s">
        <v>542</v>
      </c>
      <c r="L138" s="43" t="s">
        <v>399</v>
      </c>
      <c r="M138" s="43" t="s">
        <v>395</v>
      </c>
      <c r="N138" s="43" t="s">
        <v>396</v>
      </c>
      <c r="O138" s="68" t="s">
        <v>321</v>
      </c>
      <c r="P138" s="68" t="s">
        <v>2931</v>
      </c>
      <c r="Q138" s="57">
        <v>6</v>
      </c>
      <c r="R138" s="35" t="s">
        <v>266</v>
      </c>
      <c r="S138" s="57" t="str">
        <f>MID(Tabla1[[#This Row],[Aplicación]],6,2)</f>
        <v>09</v>
      </c>
      <c r="T138" s="54" t="str">
        <f>VLOOKUP(Tabla1[[#This Row],[AREA]],Hoja1!A:B,2,FALSE)</f>
        <v>09. Turismo, eventos y marca ciudad</v>
      </c>
      <c r="U138" s="57">
        <v>4321</v>
      </c>
      <c r="V138" s="54" t="str">
        <f>VLOOKUP(Tabla1[[#This Row],[PROGRAMA]],Hoja1!A:B,2,FALSE)</f>
        <v>4321. Turismo</v>
      </c>
      <c r="W138" s="57">
        <v>64</v>
      </c>
      <c r="X138" s="57">
        <v>641</v>
      </c>
    </row>
    <row r="139" spans="1:24" x14ac:dyDescent="0.25">
      <c r="A139" s="60">
        <v>220240012012</v>
      </c>
      <c r="B139" s="43" t="s">
        <v>390</v>
      </c>
      <c r="C139" s="61">
        <v>45399</v>
      </c>
      <c r="D139" s="60">
        <v>22024003251</v>
      </c>
      <c r="E139" s="43" t="s">
        <v>1252</v>
      </c>
      <c r="F139" s="62">
        <v>8470</v>
      </c>
      <c r="G139" s="43" t="s">
        <v>4375</v>
      </c>
      <c r="H139" s="43" t="s">
        <v>4378</v>
      </c>
      <c r="I139" s="69" t="s">
        <v>2930</v>
      </c>
      <c r="J139" s="43" t="s">
        <v>542</v>
      </c>
      <c r="K139" s="43" t="s">
        <v>542</v>
      </c>
      <c r="L139" s="43" t="s">
        <v>399</v>
      </c>
      <c r="M139" s="43" t="s">
        <v>395</v>
      </c>
      <c r="N139" s="43" t="s">
        <v>396</v>
      </c>
      <c r="O139" s="68" t="s">
        <v>321</v>
      </c>
      <c r="P139" s="68" t="s">
        <v>2931</v>
      </c>
      <c r="Q139" s="57">
        <v>6</v>
      </c>
      <c r="R139" s="35" t="s">
        <v>266</v>
      </c>
      <c r="S139" s="57" t="str">
        <f>MID(Tabla1[[#This Row],[Aplicación]],6,2)</f>
        <v>09</v>
      </c>
      <c r="T139" s="54" t="str">
        <f>VLOOKUP(Tabla1[[#This Row],[AREA]],Hoja1!A:B,2,FALSE)</f>
        <v>09. Turismo, eventos y marca ciudad</v>
      </c>
      <c r="U139" s="57">
        <v>4321</v>
      </c>
      <c r="V139" s="54" t="str">
        <f>VLOOKUP(Tabla1[[#This Row],[PROGRAMA]],Hoja1!A:B,2,FALSE)</f>
        <v>4321. Turismo</v>
      </c>
      <c r="W139" s="57">
        <v>64</v>
      </c>
      <c r="X139" s="57">
        <v>641</v>
      </c>
    </row>
    <row r="140" spans="1:24" x14ac:dyDescent="0.25">
      <c r="A140" s="60">
        <v>220240012014</v>
      </c>
      <c r="B140" s="43" t="s">
        <v>390</v>
      </c>
      <c r="C140" s="61">
        <v>45399</v>
      </c>
      <c r="D140" s="60">
        <v>22024003254</v>
      </c>
      <c r="E140" s="43" t="s">
        <v>1252</v>
      </c>
      <c r="F140" s="62">
        <v>10769</v>
      </c>
      <c r="G140" s="43" t="s">
        <v>641</v>
      </c>
      <c r="H140" s="43" t="s">
        <v>4386</v>
      </c>
      <c r="I140" s="69" t="s">
        <v>2930</v>
      </c>
      <c r="J140" s="43" t="s">
        <v>398</v>
      </c>
      <c r="K140" s="43" t="s">
        <v>398</v>
      </c>
      <c r="L140" s="43" t="s">
        <v>399</v>
      </c>
      <c r="M140" s="43" t="s">
        <v>395</v>
      </c>
      <c r="N140" s="43" t="s">
        <v>396</v>
      </c>
      <c r="O140" s="68" t="s">
        <v>321</v>
      </c>
      <c r="P140" s="68" t="s">
        <v>2931</v>
      </c>
      <c r="Q140" s="57">
        <v>6</v>
      </c>
      <c r="R140" s="35" t="s">
        <v>266</v>
      </c>
      <c r="S140" s="57" t="str">
        <f>MID(Tabla1[[#This Row],[Aplicación]],6,2)</f>
        <v>09</v>
      </c>
      <c r="T140" s="54" t="str">
        <f>VLOOKUP(Tabla1[[#This Row],[AREA]],Hoja1!A:B,2,FALSE)</f>
        <v>09. Turismo, eventos y marca ciudad</v>
      </c>
      <c r="U140" s="57">
        <v>4321</v>
      </c>
      <c r="V140" s="54" t="str">
        <f>VLOOKUP(Tabla1[[#This Row],[PROGRAMA]],Hoja1!A:B,2,FALSE)</f>
        <v>4321. Turismo</v>
      </c>
      <c r="W140" s="57">
        <v>64</v>
      </c>
      <c r="X140" s="57">
        <v>641</v>
      </c>
    </row>
    <row r="141" spans="1:24" x14ac:dyDescent="0.25">
      <c r="A141" s="60">
        <v>220240028769</v>
      </c>
      <c r="B141" s="43" t="s">
        <v>702</v>
      </c>
      <c r="C141" s="61">
        <v>45475</v>
      </c>
      <c r="D141" s="60">
        <v>22024003219</v>
      </c>
      <c r="E141" s="43" t="s">
        <v>1252</v>
      </c>
      <c r="F141" s="62">
        <v>27830</v>
      </c>
      <c r="G141" s="43" t="s">
        <v>5529</v>
      </c>
      <c r="H141" s="43" t="s">
        <v>5530</v>
      </c>
      <c r="I141" s="69">
        <v>300</v>
      </c>
      <c r="J141" s="43" t="s">
        <v>547</v>
      </c>
      <c r="K141" s="43" t="s">
        <v>547</v>
      </c>
      <c r="L141" s="43" t="s">
        <v>399</v>
      </c>
      <c r="M141" s="43" t="s">
        <v>395</v>
      </c>
      <c r="N141" s="43" t="s">
        <v>396</v>
      </c>
      <c r="O141" s="68" t="s">
        <v>321</v>
      </c>
      <c r="P141" s="68" t="s">
        <v>4838</v>
      </c>
      <c r="Q141" s="57">
        <v>6</v>
      </c>
      <c r="R141" s="35" t="s">
        <v>266</v>
      </c>
      <c r="S141" s="57" t="str">
        <f>MID(Tabla1[[#This Row],[Aplicación]],6,2)</f>
        <v>09</v>
      </c>
      <c r="T141" s="54" t="str">
        <f>VLOOKUP(Tabla1[[#This Row],[AREA]],Hoja1!A:B,2,FALSE)</f>
        <v>09. Turismo, eventos y marca ciudad</v>
      </c>
      <c r="U141" s="57">
        <v>4321</v>
      </c>
      <c r="V141" s="54" t="str">
        <f>VLOOKUP(Tabla1[[#This Row],[PROGRAMA]],Hoja1!A:B,2,FALSE)</f>
        <v>4321. Turismo</v>
      </c>
      <c r="W141" s="57">
        <v>64</v>
      </c>
      <c r="X141" s="57">
        <v>641</v>
      </c>
    </row>
    <row r="142" spans="1:24" x14ac:dyDescent="0.25">
      <c r="A142" s="60">
        <v>220240039305</v>
      </c>
      <c r="B142" s="43" t="s">
        <v>390</v>
      </c>
      <c r="C142" s="61">
        <v>45525</v>
      </c>
      <c r="D142" s="60">
        <v>22024005971</v>
      </c>
      <c r="E142" s="43" t="s">
        <v>1252</v>
      </c>
      <c r="F142" s="62">
        <v>17920.099999999999</v>
      </c>
      <c r="G142" s="43" t="s">
        <v>5574</v>
      </c>
      <c r="H142" s="43" t="s">
        <v>5575</v>
      </c>
      <c r="I142" s="69">
        <v>220</v>
      </c>
      <c r="J142" s="43" t="s">
        <v>5576</v>
      </c>
      <c r="K142" s="43" t="s">
        <v>571</v>
      </c>
      <c r="L142" s="43" t="s">
        <v>399</v>
      </c>
      <c r="M142" s="43" t="s">
        <v>585</v>
      </c>
      <c r="N142" s="43" t="s">
        <v>539</v>
      </c>
      <c r="O142" s="68" t="s">
        <v>326</v>
      </c>
      <c r="P142" s="68" t="s">
        <v>4838</v>
      </c>
      <c r="Q142" s="57">
        <v>6</v>
      </c>
      <c r="R142" s="35" t="s">
        <v>266</v>
      </c>
      <c r="S142" s="57" t="str">
        <f>MID(Tabla1[[#This Row],[Aplicación]],6,2)</f>
        <v>09</v>
      </c>
      <c r="T142" s="54" t="str">
        <f>VLOOKUP(Tabla1[[#This Row],[AREA]],Hoja1!A:B,2,FALSE)</f>
        <v>09. Turismo, eventos y marca ciudad</v>
      </c>
      <c r="U142" s="57">
        <v>4321</v>
      </c>
      <c r="V142" s="54" t="str">
        <f>VLOOKUP(Tabla1[[#This Row],[PROGRAMA]],Hoja1!A:B,2,FALSE)</f>
        <v>4321. Turismo</v>
      </c>
      <c r="W142" s="57">
        <v>64</v>
      </c>
      <c r="X142" s="57">
        <v>641</v>
      </c>
    </row>
    <row r="143" spans="1:24" x14ac:dyDescent="0.25">
      <c r="A143" s="60">
        <v>220240015612</v>
      </c>
      <c r="B143" s="43" t="s">
        <v>390</v>
      </c>
      <c r="C143" s="61">
        <v>45418</v>
      </c>
      <c r="D143" s="60">
        <v>22024003494</v>
      </c>
      <c r="E143" s="43" t="s">
        <v>4091</v>
      </c>
      <c r="F143" s="62">
        <v>61160.78</v>
      </c>
      <c r="G143" s="43" t="s">
        <v>292</v>
      </c>
      <c r="H143" s="43" t="s">
        <v>4092</v>
      </c>
      <c r="I143" s="69" t="s">
        <v>2930</v>
      </c>
      <c r="J143" s="43" t="s">
        <v>487</v>
      </c>
      <c r="K143" s="43" t="s">
        <v>398</v>
      </c>
      <c r="L143" s="43" t="s">
        <v>399</v>
      </c>
      <c r="M143" s="43" t="s">
        <v>395</v>
      </c>
      <c r="N143" s="43" t="s">
        <v>396</v>
      </c>
      <c r="O143" s="68" t="s">
        <v>321</v>
      </c>
      <c r="P143" s="68" t="s">
        <v>2931</v>
      </c>
      <c r="Q143" s="57">
        <v>6</v>
      </c>
      <c r="R143" s="35" t="s">
        <v>266</v>
      </c>
      <c r="S143" s="57" t="str">
        <f>MID(Tabla1[[#This Row],[Aplicación]],6,2)</f>
        <v>10</v>
      </c>
      <c r="T143" s="54" t="str">
        <f>VLOOKUP(Tabla1[[#This Row],[AREA]],Hoja1!A:B,2,FALSE)</f>
        <v>10. Personas mayores, familia y servicios sociales</v>
      </c>
      <c r="U143" s="57">
        <v>2312</v>
      </c>
      <c r="V143" s="54" t="str">
        <f>VLOOKUP(Tabla1[[#This Row],[PROGRAMA]],Hoja1!A:B,2,FALSE)</f>
        <v>2312. Iniciativas sociales</v>
      </c>
      <c r="W143" s="57">
        <v>64</v>
      </c>
      <c r="X143" s="57">
        <v>641</v>
      </c>
    </row>
    <row r="144" spans="1:24" x14ac:dyDescent="0.25">
      <c r="A144" s="60">
        <v>220240015612</v>
      </c>
      <c r="B144" s="43" t="s">
        <v>390</v>
      </c>
      <c r="C144" s="61">
        <v>45418</v>
      </c>
      <c r="D144" s="60">
        <v>22024003493</v>
      </c>
      <c r="E144" s="43" t="s">
        <v>4091</v>
      </c>
      <c r="F144" s="62">
        <v>12844</v>
      </c>
      <c r="G144" s="43" t="s">
        <v>292</v>
      </c>
      <c r="H144" s="43" t="s">
        <v>4092</v>
      </c>
      <c r="I144" s="69" t="s">
        <v>2930</v>
      </c>
      <c r="J144" s="43" t="s">
        <v>487</v>
      </c>
      <c r="K144" s="43" t="s">
        <v>398</v>
      </c>
      <c r="L144" s="43" t="s">
        <v>399</v>
      </c>
      <c r="M144" s="43" t="s">
        <v>395</v>
      </c>
      <c r="N144" s="43" t="s">
        <v>396</v>
      </c>
      <c r="O144" s="68" t="s">
        <v>321</v>
      </c>
      <c r="P144" s="68" t="s">
        <v>2931</v>
      </c>
      <c r="Q144" s="57">
        <v>6</v>
      </c>
      <c r="R144" s="35" t="s">
        <v>266</v>
      </c>
      <c r="S144" s="57" t="str">
        <f>MID(Tabla1[[#This Row],[Aplicación]],6,2)</f>
        <v>10</v>
      </c>
      <c r="T144" s="54" t="str">
        <f>VLOOKUP(Tabla1[[#This Row],[AREA]],Hoja1!A:B,2,FALSE)</f>
        <v>10. Personas mayores, familia y servicios sociales</v>
      </c>
      <c r="U144" s="57">
        <v>2312</v>
      </c>
      <c r="V144" s="54" t="str">
        <f>VLOOKUP(Tabla1[[#This Row],[PROGRAMA]],Hoja1!A:B,2,FALSE)</f>
        <v>2312. Iniciativas sociales</v>
      </c>
      <c r="W144" s="57">
        <v>64</v>
      </c>
      <c r="X144" s="57">
        <v>641</v>
      </c>
    </row>
    <row r="145" spans="1:24" x14ac:dyDescent="0.25">
      <c r="A145" s="60">
        <v>220240008394</v>
      </c>
      <c r="B145" s="43" t="s">
        <v>390</v>
      </c>
      <c r="C145" s="61">
        <v>45373</v>
      </c>
      <c r="D145" s="60">
        <v>22024003492</v>
      </c>
      <c r="E145" s="43" t="s">
        <v>1498</v>
      </c>
      <c r="F145" s="62">
        <v>42850.71</v>
      </c>
      <c r="G145" s="43" t="s">
        <v>532</v>
      </c>
      <c r="H145" s="43" t="s">
        <v>2888</v>
      </c>
      <c r="I145" s="69">
        <v>220</v>
      </c>
      <c r="J145" s="43" t="s">
        <v>393</v>
      </c>
      <c r="K145" s="43" t="s">
        <v>393</v>
      </c>
      <c r="L145" s="43" t="s">
        <v>399</v>
      </c>
      <c r="M145" s="43" t="s">
        <v>395</v>
      </c>
      <c r="N145" s="43" t="s">
        <v>396</v>
      </c>
      <c r="O145" s="52" t="s">
        <v>321</v>
      </c>
      <c r="P145" s="63" t="s">
        <v>276</v>
      </c>
      <c r="Q145" s="57">
        <v>6</v>
      </c>
      <c r="R145" s="35" t="s">
        <v>266</v>
      </c>
      <c r="S145" s="57" t="str">
        <f>MID(Tabla1[[#This Row],[Aplicación]],6,2)</f>
        <v>10</v>
      </c>
      <c r="T145" s="54" t="str">
        <f>VLOOKUP(Tabla1[[#This Row],[AREA]],Hoja1!A:B,2,FALSE)</f>
        <v>10. Personas mayores, familia y servicios sociales</v>
      </c>
      <c r="U145" s="57">
        <v>2313</v>
      </c>
      <c r="V145" s="54" t="str">
        <f>VLOOKUP(Tabla1[[#This Row],[PROGRAMA]],Hoja1!A:B,2,FALSE)</f>
        <v>2313. Dirección del área de personas mayores, familia y servicios sociales</v>
      </c>
      <c r="W145" s="57">
        <v>64</v>
      </c>
      <c r="X145" s="57">
        <v>641</v>
      </c>
    </row>
    <row r="146" spans="1:24" x14ac:dyDescent="0.25">
      <c r="A146" s="44">
        <v>220240008394</v>
      </c>
      <c r="B146" s="45" t="s">
        <v>390</v>
      </c>
      <c r="C146" s="50">
        <v>45373</v>
      </c>
      <c r="D146" s="44">
        <v>22024003491</v>
      </c>
      <c r="E146" s="45" t="s">
        <v>1498</v>
      </c>
      <c r="F146" s="51">
        <v>8999</v>
      </c>
      <c r="G146" s="45" t="s">
        <v>532</v>
      </c>
      <c r="H146" s="45" t="s">
        <v>2888</v>
      </c>
      <c r="I146" s="53">
        <v>220</v>
      </c>
      <c r="J146" s="45" t="s">
        <v>393</v>
      </c>
      <c r="K146" s="45" t="s">
        <v>393</v>
      </c>
      <c r="L146" s="45" t="s">
        <v>399</v>
      </c>
      <c r="M146" s="45" t="s">
        <v>395</v>
      </c>
      <c r="N146" s="45" t="s">
        <v>396</v>
      </c>
      <c r="O146" s="52" t="s">
        <v>321</v>
      </c>
      <c r="P146" s="63" t="s">
        <v>276</v>
      </c>
      <c r="Q146" s="57">
        <v>6</v>
      </c>
      <c r="R146" s="35" t="s">
        <v>266</v>
      </c>
      <c r="S146" s="57" t="str">
        <f>MID(Tabla1[[#This Row],[Aplicación]],6,2)</f>
        <v>10</v>
      </c>
      <c r="T146" s="54" t="str">
        <f>VLOOKUP(Tabla1[[#This Row],[AREA]],Hoja1!A:B,2,FALSE)</f>
        <v>10. Personas mayores, familia y servicios sociales</v>
      </c>
      <c r="U146" s="57">
        <v>2313</v>
      </c>
      <c r="V146" s="54" t="str">
        <f>VLOOKUP(Tabla1[[#This Row],[PROGRAMA]],Hoja1!A:B,2,FALSE)</f>
        <v>2313. Dirección del área de personas mayores, familia y servicios sociales</v>
      </c>
      <c r="W146" s="57">
        <v>64</v>
      </c>
      <c r="X146" s="57">
        <v>641</v>
      </c>
    </row>
    <row r="147" spans="1:24" x14ac:dyDescent="0.25">
      <c r="A147" s="60">
        <v>220239000345</v>
      </c>
      <c r="B147" s="43" t="s">
        <v>390</v>
      </c>
      <c r="C147" s="61">
        <v>45292</v>
      </c>
      <c r="D147" s="60">
        <v>22024001521</v>
      </c>
      <c r="E147" s="43" t="s">
        <v>1195</v>
      </c>
      <c r="F147" s="62">
        <v>788315</v>
      </c>
      <c r="G147" s="43" t="s">
        <v>1031</v>
      </c>
      <c r="H147" s="43" t="s">
        <v>1526</v>
      </c>
      <c r="I147" s="69">
        <v>220</v>
      </c>
      <c r="J147" s="43" t="s">
        <v>824</v>
      </c>
      <c r="K147" s="43" t="s">
        <v>398</v>
      </c>
      <c r="L147" s="43" t="s">
        <v>401</v>
      </c>
      <c r="M147" s="43" t="s">
        <v>395</v>
      </c>
      <c r="N147" s="43" t="s">
        <v>396</v>
      </c>
      <c r="O147" s="52" t="s">
        <v>321</v>
      </c>
      <c r="P147" s="63" t="s">
        <v>276</v>
      </c>
      <c r="Q147" s="57">
        <v>6</v>
      </c>
      <c r="R147" s="35" t="s">
        <v>266</v>
      </c>
      <c r="S147" s="57" t="str">
        <f>MID(Tabla1[[#This Row],[Aplicación]],6,2)</f>
        <v>10</v>
      </c>
      <c r="T147" s="54" t="str">
        <f>VLOOKUP(Tabla1[[#This Row],[AREA]],Hoja1!A:B,2,FALSE)</f>
        <v>10. Personas mayores, familia y servicios sociales</v>
      </c>
      <c r="U147" s="57">
        <v>2314</v>
      </c>
      <c r="V147" s="54" t="str">
        <f>VLOOKUP(Tabla1[[#This Row],[PROGRAMA]],Hoja1!A:B,2,FALSE)</f>
        <v>2314. Centro de programas juveniles</v>
      </c>
      <c r="W147" s="57">
        <v>63</v>
      </c>
      <c r="X147" s="57">
        <v>632</v>
      </c>
    </row>
    <row r="148" spans="1:24" x14ac:dyDescent="0.25">
      <c r="A148" s="44">
        <v>220230040326</v>
      </c>
      <c r="B148" s="45" t="s">
        <v>390</v>
      </c>
      <c r="C148" s="50">
        <v>45350</v>
      </c>
      <c r="D148" s="44">
        <v>22023005507</v>
      </c>
      <c r="E148" s="45" t="s">
        <v>1195</v>
      </c>
      <c r="F148" s="51">
        <v>188399.39</v>
      </c>
      <c r="G148" s="45" t="s">
        <v>1031</v>
      </c>
      <c r="H148" s="45" t="s">
        <v>1032</v>
      </c>
      <c r="I148" s="53">
        <v>220</v>
      </c>
      <c r="J148" s="45" t="s">
        <v>824</v>
      </c>
      <c r="K148" s="45" t="s">
        <v>398</v>
      </c>
      <c r="L148" s="45" t="s">
        <v>401</v>
      </c>
      <c r="M148" s="45" t="s">
        <v>395</v>
      </c>
      <c r="N148" s="45" t="s">
        <v>396</v>
      </c>
      <c r="O148" s="52" t="s">
        <v>321</v>
      </c>
      <c r="P148" s="63" t="s">
        <v>276</v>
      </c>
      <c r="Q148" s="57">
        <v>6</v>
      </c>
      <c r="R148" s="35" t="s">
        <v>266</v>
      </c>
      <c r="S148" s="57" t="str">
        <f>MID(Tabla1[[#This Row],[Aplicación]],6,2)</f>
        <v>10</v>
      </c>
      <c r="T148" s="54" t="str">
        <f>VLOOKUP(Tabla1[[#This Row],[AREA]],Hoja1!A:B,2,FALSE)</f>
        <v>10. Personas mayores, familia y servicios sociales</v>
      </c>
      <c r="U148" s="57">
        <v>2314</v>
      </c>
      <c r="V148" s="54" t="str">
        <f>VLOOKUP(Tabla1[[#This Row],[PROGRAMA]],Hoja1!A:B,2,FALSE)</f>
        <v>2314. Centro de programas juveniles</v>
      </c>
      <c r="W148" s="57">
        <v>63</v>
      </c>
      <c r="X148" s="57">
        <v>632</v>
      </c>
    </row>
    <row r="149" spans="1:24" x14ac:dyDescent="0.25">
      <c r="A149" s="60">
        <v>220239000485</v>
      </c>
      <c r="B149" s="43" t="s">
        <v>390</v>
      </c>
      <c r="C149" s="61">
        <v>45292</v>
      </c>
      <c r="D149" s="60">
        <v>22024001523</v>
      </c>
      <c r="E149" s="43" t="s">
        <v>1195</v>
      </c>
      <c r="F149" s="62">
        <v>4424.49</v>
      </c>
      <c r="G149" s="43" t="s">
        <v>636</v>
      </c>
      <c r="H149" s="43" t="s">
        <v>1845</v>
      </c>
      <c r="I149" s="69">
        <v>220</v>
      </c>
      <c r="J149" s="43" t="s">
        <v>637</v>
      </c>
      <c r="K149" s="43" t="s">
        <v>537</v>
      </c>
      <c r="L149" s="43" t="s">
        <v>399</v>
      </c>
      <c r="M149" s="43" t="s">
        <v>395</v>
      </c>
      <c r="N149" s="43" t="s">
        <v>396</v>
      </c>
      <c r="O149" s="52" t="s">
        <v>325</v>
      </c>
      <c r="P149" s="63" t="s">
        <v>276</v>
      </c>
      <c r="Q149" s="57">
        <v>6</v>
      </c>
      <c r="R149" s="35" t="s">
        <v>266</v>
      </c>
      <c r="S149" s="57" t="str">
        <f>MID(Tabla1[[#This Row],[Aplicación]],6,2)</f>
        <v>10</v>
      </c>
      <c r="T149" s="54" t="str">
        <f>VLOOKUP(Tabla1[[#This Row],[AREA]],Hoja1!A:B,2,FALSE)</f>
        <v>10. Personas mayores, familia y servicios sociales</v>
      </c>
      <c r="U149" s="57">
        <v>2314</v>
      </c>
      <c r="V149" s="54" t="str">
        <f>VLOOKUP(Tabla1[[#This Row],[PROGRAMA]],Hoja1!A:B,2,FALSE)</f>
        <v>2314. Centro de programas juveniles</v>
      </c>
      <c r="W149" s="57">
        <v>63</v>
      </c>
      <c r="X149" s="57">
        <v>632</v>
      </c>
    </row>
    <row r="150" spans="1:24" x14ac:dyDescent="0.25">
      <c r="A150" s="60">
        <v>220239000486</v>
      </c>
      <c r="B150" s="43" t="s">
        <v>390</v>
      </c>
      <c r="C150" s="61">
        <v>45292</v>
      </c>
      <c r="D150" s="60">
        <v>22024001524</v>
      </c>
      <c r="E150" s="43" t="s">
        <v>1195</v>
      </c>
      <c r="F150" s="62">
        <v>2524.84</v>
      </c>
      <c r="G150" s="43" t="s">
        <v>380</v>
      </c>
      <c r="H150" s="43" t="s">
        <v>2083</v>
      </c>
      <c r="I150" s="69">
        <v>220</v>
      </c>
      <c r="J150" s="43" t="s">
        <v>571</v>
      </c>
      <c r="K150" s="43" t="s">
        <v>571</v>
      </c>
      <c r="L150" s="43" t="s">
        <v>399</v>
      </c>
      <c r="M150" s="43" t="s">
        <v>395</v>
      </c>
      <c r="N150" s="43" t="s">
        <v>396</v>
      </c>
      <c r="O150" s="52" t="s">
        <v>325</v>
      </c>
      <c r="P150" s="63" t="s">
        <v>276</v>
      </c>
      <c r="Q150" s="57">
        <v>6</v>
      </c>
      <c r="R150" s="35" t="s">
        <v>266</v>
      </c>
      <c r="S150" s="57" t="str">
        <f>MID(Tabla1[[#This Row],[Aplicación]],6,2)</f>
        <v>10</v>
      </c>
      <c r="T150" s="54" t="str">
        <f>VLOOKUP(Tabla1[[#This Row],[AREA]],Hoja1!A:B,2,FALSE)</f>
        <v>10. Personas mayores, familia y servicios sociales</v>
      </c>
      <c r="U150" s="57">
        <v>2314</v>
      </c>
      <c r="V150" s="54" t="str">
        <f>VLOOKUP(Tabla1[[#This Row],[PROGRAMA]],Hoja1!A:B,2,FALSE)</f>
        <v>2314. Centro de programas juveniles</v>
      </c>
      <c r="W150" s="57">
        <v>63</v>
      </c>
      <c r="X150" s="57">
        <v>632</v>
      </c>
    </row>
    <row r="151" spans="1:24" x14ac:dyDescent="0.25">
      <c r="A151" s="60">
        <v>220239000400</v>
      </c>
      <c r="B151" s="43" t="s">
        <v>390</v>
      </c>
      <c r="C151" s="61">
        <v>45292</v>
      </c>
      <c r="D151" s="60">
        <v>22024001522</v>
      </c>
      <c r="E151" s="43" t="s">
        <v>1195</v>
      </c>
      <c r="F151" s="62">
        <v>2499.66</v>
      </c>
      <c r="G151" s="43" t="s">
        <v>300</v>
      </c>
      <c r="H151" s="43" t="s">
        <v>2096</v>
      </c>
      <c r="I151" s="69">
        <v>220</v>
      </c>
      <c r="J151" s="43" t="s">
        <v>398</v>
      </c>
      <c r="K151" s="43" t="s">
        <v>398</v>
      </c>
      <c r="L151" s="43" t="s">
        <v>399</v>
      </c>
      <c r="M151" s="43" t="s">
        <v>395</v>
      </c>
      <c r="N151" s="43" t="s">
        <v>396</v>
      </c>
      <c r="O151" s="52" t="s">
        <v>325</v>
      </c>
      <c r="P151" s="63" t="s">
        <v>276</v>
      </c>
      <c r="Q151" s="57">
        <v>6</v>
      </c>
      <c r="R151" s="35" t="s">
        <v>266</v>
      </c>
      <c r="S151" s="57" t="str">
        <f>MID(Tabla1[[#This Row],[Aplicación]],6,2)</f>
        <v>10</v>
      </c>
      <c r="T151" s="54" t="str">
        <f>VLOOKUP(Tabla1[[#This Row],[AREA]],Hoja1!A:B,2,FALSE)</f>
        <v>10. Personas mayores, familia y servicios sociales</v>
      </c>
      <c r="U151" s="57">
        <v>2314</v>
      </c>
      <c r="V151" s="54" t="str">
        <f>VLOOKUP(Tabla1[[#This Row],[PROGRAMA]],Hoja1!A:B,2,FALSE)</f>
        <v>2314. Centro de programas juveniles</v>
      </c>
      <c r="W151" s="57">
        <v>63</v>
      </c>
      <c r="X151" s="57">
        <v>632</v>
      </c>
    </row>
    <row r="152" spans="1:24" x14ac:dyDescent="0.25">
      <c r="A152" s="60">
        <v>220230050423</v>
      </c>
      <c r="B152" s="43" t="s">
        <v>390</v>
      </c>
      <c r="C152" s="61">
        <v>45350</v>
      </c>
      <c r="D152" s="60">
        <v>22023006016</v>
      </c>
      <c r="E152" s="43" t="s">
        <v>1195</v>
      </c>
      <c r="F152" s="62">
        <v>1107</v>
      </c>
      <c r="G152" s="43" t="s">
        <v>636</v>
      </c>
      <c r="H152" s="43" t="s">
        <v>2323</v>
      </c>
      <c r="I152" s="69">
        <v>220</v>
      </c>
      <c r="J152" s="43" t="s">
        <v>637</v>
      </c>
      <c r="K152" s="43" t="s">
        <v>537</v>
      </c>
      <c r="L152" s="43" t="s">
        <v>399</v>
      </c>
      <c r="M152" s="43" t="s">
        <v>395</v>
      </c>
      <c r="N152" s="43" t="s">
        <v>396</v>
      </c>
      <c r="O152" s="52" t="s">
        <v>325</v>
      </c>
      <c r="P152" s="63" t="s">
        <v>276</v>
      </c>
      <c r="Q152" s="57">
        <v>6</v>
      </c>
      <c r="R152" s="35" t="s">
        <v>266</v>
      </c>
      <c r="S152" s="57" t="str">
        <f>MID(Tabla1[[#This Row],[Aplicación]],6,2)</f>
        <v>10</v>
      </c>
      <c r="T152" s="54" t="str">
        <f>VLOOKUP(Tabla1[[#This Row],[AREA]],Hoja1!A:B,2,FALSE)</f>
        <v>10. Personas mayores, familia y servicios sociales</v>
      </c>
      <c r="U152" s="57">
        <v>2314</v>
      </c>
      <c r="V152" s="54" t="str">
        <f>VLOOKUP(Tabla1[[#This Row],[PROGRAMA]],Hoja1!A:B,2,FALSE)</f>
        <v>2314. Centro de programas juveniles</v>
      </c>
      <c r="W152" s="57">
        <v>63</v>
      </c>
      <c r="X152" s="57">
        <v>632</v>
      </c>
    </row>
    <row r="153" spans="1:24" x14ac:dyDescent="0.25">
      <c r="A153" s="60">
        <v>220230046220</v>
      </c>
      <c r="B153" s="43" t="s">
        <v>390</v>
      </c>
      <c r="C153" s="61">
        <v>45350</v>
      </c>
      <c r="D153" s="60">
        <v>22023006014</v>
      </c>
      <c r="E153" s="43" t="s">
        <v>1195</v>
      </c>
      <c r="F153" s="62">
        <v>833.22</v>
      </c>
      <c r="G153" s="43" t="s">
        <v>300</v>
      </c>
      <c r="H153" s="43" t="s">
        <v>2382</v>
      </c>
      <c r="I153" s="69">
        <v>220</v>
      </c>
      <c r="J153" s="43" t="s">
        <v>398</v>
      </c>
      <c r="K153" s="43" t="s">
        <v>398</v>
      </c>
      <c r="L153" s="43" t="s">
        <v>399</v>
      </c>
      <c r="M153" s="43" t="s">
        <v>395</v>
      </c>
      <c r="N153" s="43" t="s">
        <v>396</v>
      </c>
      <c r="O153" s="52" t="s">
        <v>325</v>
      </c>
      <c r="P153" s="63" t="s">
        <v>276</v>
      </c>
      <c r="Q153" s="57">
        <v>6</v>
      </c>
      <c r="R153" s="35" t="s">
        <v>266</v>
      </c>
      <c r="S153" s="57" t="str">
        <f>MID(Tabla1[[#This Row],[Aplicación]],6,2)</f>
        <v>10</v>
      </c>
      <c r="T153" s="54" t="str">
        <f>VLOOKUP(Tabla1[[#This Row],[AREA]],Hoja1!A:B,2,FALSE)</f>
        <v>10. Personas mayores, familia y servicios sociales</v>
      </c>
      <c r="U153" s="57">
        <v>2314</v>
      </c>
      <c r="V153" s="54" t="str">
        <f>VLOOKUP(Tabla1[[#This Row],[PROGRAMA]],Hoja1!A:B,2,FALSE)</f>
        <v>2314. Centro de programas juveniles</v>
      </c>
      <c r="W153" s="57">
        <v>63</v>
      </c>
      <c r="X153" s="57">
        <v>632</v>
      </c>
    </row>
    <row r="154" spans="1:24" x14ac:dyDescent="0.25">
      <c r="A154" s="60">
        <v>220230050422</v>
      </c>
      <c r="B154" s="43" t="s">
        <v>390</v>
      </c>
      <c r="C154" s="61">
        <v>45350</v>
      </c>
      <c r="D154" s="60">
        <v>22023006015</v>
      </c>
      <c r="E154" s="43" t="s">
        <v>1195</v>
      </c>
      <c r="F154" s="62">
        <v>632</v>
      </c>
      <c r="G154" s="43" t="s">
        <v>380</v>
      </c>
      <c r="H154" s="43" t="s">
        <v>2422</v>
      </c>
      <c r="I154" s="69">
        <v>220</v>
      </c>
      <c r="J154" s="43" t="s">
        <v>571</v>
      </c>
      <c r="K154" s="43" t="s">
        <v>571</v>
      </c>
      <c r="L154" s="43" t="s">
        <v>399</v>
      </c>
      <c r="M154" s="43" t="s">
        <v>395</v>
      </c>
      <c r="N154" s="43" t="s">
        <v>396</v>
      </c>
      <c r="O154" s="52" t="s">
        <v>325</v>
      </c>
      <c r="P154" s="63" t="s">
        <v>276</v>
      </c>
      <c r="Q154" s="57">
        <v>6</v>
      </c>
      <c r="R154" s="35" t="s">
        <v>266</v>
      </c>
      <c r="S154" s="57" t="str">
        <f>MID(Tabla1[[#This Row],[Aplicación]],6,2)</f>
        <v>10</v>
      </c>
      <c r="T154" s="54" t="str">
        <f>VLOOKUP(Tabla1[[#This Row],[AREA]],Hoja1!A:B,2,FALSE)</f>
        <v>10. Personas mayores, familia y servicios sociales</v>
      </c>
      <c r="U154" s="57">
        <v>2314</v>
      </c>
      <c r="V154" s="54" t="str">
        <f>VLOOKUP(Tabla1[[#This Row],[PROGRAMA]],Hoja1!A:B,2,FALSE)</f>
        <v>2314. Centro de programas juveniles</v>
      </c>
      <c r="W154" s="57">
        <v>63</v>
      </c>
      <c r="X154" s="57">
        <v>632</v>
      </c>
    </row>
    <row r="155" spans="1:24" x14ac:dyDescent="0.25">
      <c r="A155" s="60">
        <v>220240022394</v>
      </c>
      <c r="B155" s="43" t="s">
        <v>390</v>
      </c>
      <c r="C155" s="61">
        <v>45443</v>
      </c>
      <c r="D155" s="60">
        <v>22024004051</v>
      </c>
      <c r="E155" s="43" t="s">
        <v>1195</v>
      </c>
      <c r="F155" s="62">
        <v>234773</v>
      </c>
      <c r="G155" s="43" t="s">
        <v>1031</v>
      </c>
      <c r="H155" s="43" t="s">
        <v>3477</v>
      </c>
      <c r="I155" s="69" t="s">
        <v>2930</v>
      </c>
      <c r="J155" s="43" t="s">
        <v>824</v>
      </c>
      <c r="K155" s="43" t="s">
        <v>398</v>
      </c>
      <c r="L155" s="43" t="s">
        <v>401</v>
      </c>
      <c r="M155" s="43" t="s">
        <v>395</v>
      </c>
      <c r="N155" s="43" t="s">
        <v>396</v>
      </c>
      <c r="O155" s="68" t="s">
        <v>321</v>
      </c>
      <c r="P155" s="68" t="s">
        <v>2931</v>
      </c>
      <c r="Q155" s="57">
        <v>6</v>
      </c>
      <c r="R155" s="35" t="s">
        <v>266</v>
      </c>
      <c r="S155" s="57" t="str">
        <f>MID(Tabla1[[#This Row],[Aplicación]],6,2)</f>
        <v>10</v>
      </c>
      <c r="T155" s="54" t="str">
        <f>VLOOKUP(Tabla1[[#This Row],[AREA]],Hoja1!A:B,2,FALSE)</f>
        <v>10. Personas mayores, familia y servicios sociales</v>
      </c>
      <c r="U155" s="57">
        <v>2314</v>
      </c>
      <c r="V155" s="54" t="str">
        <f>VLOOKUP(Tabla1[[#This Row],[PROGRAMA]],Hoja1!A:B,2,FALSE)</f>
        <v>2314. Centro de programas juveniles</v>
      </c>
      <c r="W155" s="57">
        <v>63</v>
      </c>
      <c r="X155" s="57">
        <v>632</v>
      </c>
    </row>
    <row r="156" spans="1:24" x14ac:dyDescent="0.25">
      <c r="A156" s="60">
        <v>220240022394</v>
      </c>
      <c r="B156" s="43" t="s">
        <v>390</v>
      </c>
      <c r="C156" s="61">
        <v>45443</v>
      </c>
      <c r="D156" s="60">
        <v>22024004052</v>
      </c>
      <c r="E156" s="43" t="s">
        <v>1195</v>
      </c>
      <c r="F156" s="62">
        <v>1662.91</v>
      </c>
      <c r="G156" s="43" t="s">
        <v>1031</v>
      </c>
      <c r="H156" s="43" t="s">
        <v>3477</v>
      </c>
      <c r="I156" s="69" t="s">
        <v>2930</v>
      </c>
      <c r="J156" s="43" t="s">
        <v>824</v>
      </c>
      <c r="K156" s="43" t="s">
        <v>398</v>
      </c>
      <c r="L156" s="43" t="s">
        <v>401</v>
      </c>
      <c r="M156" s="43" t="s">
        <v>395</v>
      </c>
      <c r="N156" s="43" t="s">
        <v>396</v>
      </c>
      <c r="O156" s="68" t="s">
        <v>321</v>
      </c>
      <c r="P156" s="68" t="s">
        <v>2931</v>
      </c>
      <c r="Q156" s="57">
        <v>6</v>
      </c>
      <c r="R156" s="35" t="s">
        <v>266</v>
      </c>
      <c r="S156" s="57" t="str">
        <f>MID(Tabla1[[#This Row],[Aplicación]],6,2)</f>
        <v>10</v>
      </c>
      <c r="T156" s="54" t="str">
        <f>VLOOKUP(Tabla1[[#This Row],[AREA]],Hoja1!A:B,2,FALSE)</f>
        <v>10. Personas mayores, familia y servicios sociales</v>
      </c>
      <c r="U156" s="57">
        <v>2314</v>
      </c>
      <c r="V156" s="54" t="str">
        <f>VLOOKUP(Tabla1[[#This Row],[PROGRAMA]],Hoja1!A:B,2,FALSE)</f>
        <v>2314. Centro de programas juveniles</v>
      </c>
      <c r="W156" s="57">
        <v>63</v>
      </c>
      <c r="X156" s="57">
        <v>632</v>
      </c>
    </row>
    <row r="157" spans="1:24" x14ac:dyDescent="0.25">
      <c r="A157" s="60">
        <v>220240019335</v>
      </c>
      <c r="B157" s="43" t="s">
        <v>390</v>
      </c>
      <c r="C157" s="61">
        <v>45433</v>
      </c>
      <c r="D157" s="60">
        <v>22024003256</v>
      </c>
      <c r="E157" s="43" t="s">
        <v>1195</v>
      </c>
      <c r="F157" s="62">
        <v>425315</v>
      </c>
      <c r="G157" s="43" t="s">
        <v>1031</v>
      </c>
      <c r="H157" s="43" t="s">
        <v>3753</v>
      </c>
      <c r="I157" s="69" t="s">
        <v>2930</v>
      </c>
      <c r="J157" s="43" t="s">
        <v>824</v>
      </c>
      <c r="K157" s="43" t="s">
        <v>398</v>
      </c>
      <c r="L157" s="43" t="s">
        <v>401</v>
      </c>
      <c r="M157" s="43" t="s">
        <v>395</v>
      </c>
      <c r="N157" s="43" t="s">
        <v>396</v>
      </c>
      <c r="O157" s="68" t="s">
        <v>321</v>
      </c>
      <c r="P157" s="68" t="s">
        <v>2931</v>
      </c>
      <c r="Q157" s="57">
        <v>6</v>
      </c>
      <c r="R157" s="35" t="s">
        <v>266</v>
      </c>
      <c r="S157" s="57" t="str">
        <f>MID(Tabla1[[#This Row],[Aplicación]],6,2)</f>
        <v>10</v>
      </c>
      <c r="T157" s="54" t="str">
        <f>VLOOKUP(Tabla1[[#This Row],[AREA]],Hoja1!A:B,2,FALSE)</f>
        <v>10. Personas mayores, familia y servicios sociales</v>
      </c>
      <c r="U157" s="57">
        <v>2314</v>
      </c>
      <c r="V157" s="54" t="str">
        <f>VLOOKUP(Tabla1[[#This Row],[PROGRAMA]],Hoja1!A:B,2,FALSE)</f>
        <v>2314. Centro de programas juveniles</v>
      </c>
      <c r="W157" s="57">
        <v>63</v>
      </c>
      <c r="X157" s="57">
        <v>632</v>
      </c>
    </row>
    <row r="158" spans="1:24" x14ac:dyDescent="0.25">
      <c r="A158" s="60">
        <v>220240018539</v>
      </c>
      <c r="B158" s="43" t="s">
        <v>390</v>
      </c>
      <c r="C158" s="61">
        <v>45432</v>
      </c>
      <c r="D158" s="60">
        <v>22024004444</v>
      </c>
      <c r="E158" s="43" t="s">
        <v>1195</v>
      </c>
      <c r="F158" s="62">
        <v>749.72</v>
      </c>
      <c r="G158" s="43" t="s">
        <v>300</v>
      </c>
      <c r="H158" s="43" t="s">
        <v>3777</v>
      </c>
      <c r="I158" s="69" t="s">
        <v>2930</v>
      </c>
      <c r="J158" s="43" t="s">
        <v>398</v>
      </c>
      <c r="K158" s="43" t="s">
        <v>398</v>
      </c>
      <c r="L158" s="43" t="s">
        <v>399</v>
      </c>
      <c r="M158" s="43" t="s">
        <v>395</v>
      </c>
      <c r="N158" s="43" t="s">
        <v>396</v>
      </c>
      <c r="O158" s="68" t="s">
        <v>321</v>
      </c>
      <c r="P158" s="68" t="s">
        <v>2931</v>
      </c>
      <c r="Q158" s="57">
        <v>6</v>
      </c>
      <c r="R158" s="35" t="s">
        <v>266</v>
      </c>
      <c r="S158" s="57" t="str">
        <f>MID(Tabla1[[#This Row],[Aplicación]],6,2)</f>
        <v>10</v>
      </c>
      <c r="T158" s="54" t="str">
        <f>VLOOKUP(Tabla1[[#This Row],[AREA]],Hoja1!A:B,2,FALSE)</f>
        <v>10. Personas mayores, familia y servicios sociales</v>
      </c>
      <c r="U158" s="57">
        <v>2314</v>
      </c>
      <c r="V158" s="54" t="str">
        <f>VLOOKUP(Tabla1[[#This Row],[PROGRAMA]],Hoja1!A:B,2,FALSE)</f>
        <v>2314. Centro de programas juveniles</v>
      </c>
      <c r="W158" s="57">
        <v>63</v>
      </c>
      <c r="X158" s="57">
        <v>632</v>
      </c>
    </row>
    <row r="159" spans="1:24" x14ac:dyDescent="0.25">
      <c r="A159" s="60">
        <v>220240043005</v>
      </c>
      <c r="B159" s="43" t="s">
        <v>390</v>
      </c>
      <c r="C159" s="61">
        <v>45555</v>
      </c>
      <c r="D159" s="60">
        <v>22024001523</v>
      </c>
      <c r="E159" s="43" t="s">
        <v>1195</v>
      </c>
      <c r="F159" s="62">
        <v>2591.11</v>
      </c>
      <c r="G159" s="43" t="s">
        <v>6024</v>
      </c>
      <c r="H159" s="43" t="s">
        <v>6025</v>
      </c>
      <c r="I159" s="69" t="s">
        <v>2930</v>
      </c>
      <c r="J159" s="43" t="s">
        <v>637</v>
      </c>
      <c r="K159" s="43" t="s">
        <v>537</v>
      </c>
      <c r="L159" s="43" t="s">
        <v>399</v>
      </c>
      <c r="M159" s="43" t="s">
        <v>395</v>
      </c>
      <c r="N159" s="43" t="s">
        <v>396</v>
      </c>
      <c r="O159" s="68" t="s">
        <v>325</v>
      </c>
      <c r="P159" s="68" t="s">
        <v>4838</v>
      </c>
      <c r="Q159" s="57">
        <v>6</v>
      </c>
      <c r="R159" s="35" t="s">
        <v>266</v>
      </c>
      <c r="S159" s="57" t="str">
        <f>MID(Tabla1[[#This Row],[Aplicación]],6,2)</f>
        <v>10</v>
      </c>
      <c r="T159" s="54" t="str">
        <f>VLOOKUP(Tabla1[[#This Row],[AREA]],Hoja1!A:B,2,FALSE)</f>
        <v>10. Personas mayores, familia y servicios sociales</v>
      </c>
      <c r="U159" s="57">
        <v>2314</v>
      </c>
      <c r="V159" s="54" t="str">
        <f>VLOOKUP(Tabla1[[#This Row],[PROGRAMA]],Hoja1!A:B,2,FALSE)</f>
        <v>2314. Centro de programas juveniles</v>
      </c>
      <c r="W159" s="57">
        <v>63</v>
      </c>
      <c r="X159" s="57">
        <v>632</v>
      </c>
    </row>
    <row r="160" spans="1:24" x14ac:dyDescent="0.25">
      <c r="A160" s="60">
        <v>220240043006</v>
      </c>
      <c r="B160" s="43" t="s">
        <v>390</v>
      </c>
      <c r="C160" s="61">
        <v>45555</v>
      </c>
      <c r="D160" s="60">
        <v>22024001523</v>
      </c>
      <c r="E160" s="43" t="s">
        <v>1195</v>
      </c>
      <c r="F160" s="62">
        <v>1613</v>
      </c>
      <c r="G160" s="43" t="s">
        <v>6024</v>
      </c>
      <c r="H160" s="43" t="s">
        <v>6026</v>
      </c>
      <c r="I160" s="69" t="s">
        <v>2930</v>
      </c>
      <c r="J160" s="43" t="s">
        <v>637</v>
      </c>
      <c r="K160" s="43" t="s">
        <v>537</v>
      </c>
      <c r="L160" s="43" t="s">
        <v>399</v>
      </c>
      <c r="M160" s="43" t="s">
        <v>395</v>
      </c>
      <c r="N160" s="43" t="s">
        <v>396</v>
      </c>
      <c r="O160" s="68" t="s">
        <v>325</v>
      </c>
      <c r="P160" s="68" t="s">
        <v>4838</v>
      </c>
      <c r="Q160" s="57">
        <v>6</v>
      </c>
      <c r="R160" s="35" t="s">
        <v>266</v>
      </c>
      <c r="S160" s="57" t="str">
        <f>MID(Tabla1[[#This Row],[Aplicación]],6,2)</f>
        <v>10</v>
      </c>
      <c r="T160" s="54" t="str">
        <f>VLOOKUP(Tabla1[[#This Row],[AREA]],Hoja1!A:B,2,FALSE)</f>
        <v>10. Personas mayores, familia y servicios sociales</v>
      </c>
      <c r="U160" s="57">
        <v>2314</v>
      </c>
      <c r="V160" s="54" t="str">
        <f>VLOOKUP(Tabla1[[#This Row],[PROGRAMA]],Hoja1!A:B,2,FALSE)</f>
        <v>2314. Centro de programas juveniles</v>
      </c>
      <c r="W160" s="57">
        <v>63</v>
      </c>
      <c r="X160" s="57">
        <v>632</v>
      </c>
    </row>
    <row r="161" spans="1:24" x14ac:dyDescent="0.25">
      <c r="A161" s="60">
        <v>220240042731</v>
      </c>
      <c r="B161" s="43" t="s">
        <v>390</v>
      </c>
      <c r="C161" s="61">
        <v>45551</v>
      </c>
      <c r="D161" s="60">
        <v>22024004052</v>
      </c>
      <c r="E161" s="43" t="s">
        <v>1195</v>
      </c>
      <c r="F161" s="62">
        <v>7.0000000000000007E-2</v>
      </c>
      <c r="G161" s="43" t="s">
        <v>1031</v>
      </c>
      <c r="H161" s="43" t="s">
        <v>6181</v>
      </c>
      <c r="I161" s="69" t="s">
        <v>2930</v>
      </c>
      <c r="J161" s="43" t="s">
        <v>824</v>
      </c>
      <c r="K161" s="43" t="s">
        <v>398</v>
      </c>
      <c r="L161" s="43" t="s">
        <v>401</v>
      </c>
      <c r="M161" s="43" t="s">
        <v>395</v>
      </c>
      <c r="N161" s="43" t="s">
        <v>396</v>
      </c>
      <c r="O161" s="68" t="s">
        <v>321</v>
      </c>
      <c r="P161" s="68" t="s">
        <v>4838</v>
      </c>
      <c r="Q161" s="57">
        <v>6</v>
      </c>
      <c r="R161" s="35" t="s">
        <v>266</v>
      </c>
      <c r="S161" s="57" t="str">
        <f>MID(Tabla1[[#This Row],[Aplicación]],6,2)</f>
        <v>10</v>
      </c>
      <c r="T161" s="54" t="str">
        <f>VLOOKUP(Tabla1[[#This Row],[AREA]],Hoja1!A:B,2,FALSE)</f>
        <v>10. Personas mayores, familia y servicios sociales</v>
      </c>
      <c r="U161" s="57">
        <v>2314</v>
      </c>
      <c r="V161" s="54" t="str">
        <f>VLOOKUP(Tabla1[[#This Row],[PROGRAMA]],Hoja1!A:B,2,FALSE)</f>
        <v>2314. Centro de programas juveniles</v>
      </c>
      <c r="W161" s="57">
        <v>63</v>
      </c>
      <c r="X161" s="57">
        <v>632</v>
      </c>
    </row>
    <row r="162" spans="1:24" x14ac:dyDescent="0.25">
      <c r="A162" s="60">
        <v>220240008403</v>
      </c>
      <c r="B162" s="43" t="s">
        <v>390</v>
      </c>
      <c r="C162" s="61">
        <v>45373</v>
      </c>
      <c r="D162" s="60">
        <v>22024003292</v>
      </c>
      <c r="E162" s="43" t="s">
        <v>1235</v>
      </c>
      <c r="F162" s="62">
        <v>203643</v>
      </c>
      <c r="G162" s="43" t="s">
        <v>898</v>
      </c>
      <c r="H162" s="43" t="s">
        <v>1577</v>
      </c>
      <c r="I162" s="69">
        <v>220</v>
      </c>
      <c r="J162" s="43" t="s">
        <v>762</v>
      </c>
      <c r="K162" s="43" t="s">
        <v>547</v>
      </c>
      <c r="L162" s="43" t="s">
        <v>413</v>
      </c>
      <c r="M162" s="43" t="s">
        <v>395</v>
      </c>
      <c r="N162" s="43" t="s">
        <v>396</v>
      </c>
      <c r="O162" s="52" t="s">
        <v>321</v>
      </c>
      <c r="P162" s="63" t="s">
        <v>276</v>
      </c>
      <c r="Q162" s="57">
        <v>6</v>
      </c>
      <c r="R162" s="35" t="s">
        <v>266</v>
      </c>
      <c r="S162" s="57" t="str">
        <f>MID(Tabla1[[#This Row],[Aplicación]],6,2)</f>
        <v>11</v>
      </c>
      <c r="T162" s="54" t="str">
        <f>VLOOKUP(Tabla1[[#This Row],[AREA]],Hoja1!A:B,2,FALSE)</f>
        <v>11. Salud pública y seguridad ciudadana</v>
      </c>
      <c r="U162" s="57">
        <v>1621</v>
      </c>
      <c r="V162" s="54" t="str">
        <f>VLOOKUP(Tabla1[[#This Row],[PROGRAMA]],Hoja1!A:B,2,FALSE)</f>
        <v>1621. Recogida de residuos</v>
      </c>
      <c r="W162" s="57">
        <v>62</v>
      </c>
      <c r="X162" s="57">
        <v>623</v>
      </c>
    </row>
    <row r="163" spans="1:24" x14ac:dyDescent="0.25">
      <c r="A163" s="60">
        <v>220240004864</v>
      </c>
      <c r="B163" s="43" t="s">
        <v>390</v>
      </c>
      <c r="C163" s="61">
        <v>45356</v>
      </c>
      <c r="D163" s="60">
        <v>22024001558</v>
      </c>
      <c r="E163" s="43" t="s">
        <v>1235</v>
      </c>
      <c r="F163" s="62">
        <v>722465.25</v>
      </c>
      <c r="G163" s="43" t="s">
        <v>47</v>
      </c>
      <c r="H163" s="43" t="s">
        <v>1706</v>
      </c>
      <c r="I163" s="69">
        <v>220</v>
      </c>
      <c r="J163" s="43" t="s">
        <v>862</v>
      </c>
      <c r="K163" s="43" t="s">
        <v>393</v>
      </c>
      <c r="L163" s="43" t="s">
        <v>413</v>
      </c>
      <c r="M163" s="43" t="s">
        <v>395</v>
      </c>
      <c r="N163" s="43" t="s">
        <v>396</v>
      </c>
      <c r="O163" s="52" t="s">
        <v>321</v>
      </c>
      <c r="P163" s="63" t="s">
        <v>276</v>
      </c>
      <c r="Q163" s="57">
        <v>6</v>
      </c>
      <c r="R163" s="35" t="s">
        <v>266</v>
      </c>
      <c r="S163" s="57" t="str">
        <f>MID(Tabla1[[#This Row],[Aplicación]],6,2)</f>
        <v>11</v>
      </c>
      <c r="T163" s="54" t="str">
        <f>VLOOKUP(Tabla1[[#This Row],[AREA]],Hoja1!A:B,2,FALSE)</f>
        <v>11. Salud pública y seguridad ciudadana</v>
      </c>
      <c r="U163" s="57">
        <v>1621</v>
      </c>
      <c r="V163" s="54" t="str">
        <f>VLOOKUP(Tabla1[[#This Row],[PROGRAMA]],Hoja1!A:B,2,FALSE)</f>
        <v>1621. Recogida de residuos</v>
      </c>
      <c r="W163" s="57">
        <v>62</v>
      </c>
      <c r="X163" s="57">
        <v>623</v>
      </c>
    </row>
    <row r="164" spans="1:24" x14ac:dyDescent="0.25">
      <c r="A164" s="60">
        <v>220240004865</v>
      </c>
      <c r="B164" s="43" t="s">
        <v>390</v>
      </c>
      <c r="C164" s="61">
        <v>45356</v>
      </c>
      <c r="D164" s="60">
        <v>22024001559</v>
      </c>
      <c r="E164" s="43" t="s">
        <v>1235</v>
      </c>
      <c r="F164" s="62">
        <v>79961.460000000006</v>
      </c>
      <c r="G164" s="43" t="s">
        <v>47</v>
      </c>
      <c r="H164" s="43" t="s">
        <v>1726</v>
      </c>
      <c r="I164" s="69">
        <v>220</v>
      </c>
      <c r="J164" s="43" t="s">
        <v>862</v>
      </c>
      <c r="K164" s="43" t="s">
        <v>393</v>
      </c>
      <c r="L164" s="43" t="s">
        <v>413</v>
      </c>
      <c r="M164" s="43" t="s">
        <v>395</v>
      </c>
      <c r="N164" s="43" t="s">
        <v>396</v>
      </c>
      <c r="O164" s="52" t="s">
        <v>321</v>
      </c>
      <c r="P164" s="63" t="s">
        <v>276</v>
      </c>
      <c r="Q164" s="57">
        <v>6</v>
      </c>
      <c r="R164" s="35" t="s">
        <v>266</v>
      </c>
      <c r="S164" s="57" t="str">
        <f>MID(Tabla1[[#This Row],[Aplicación]],6,2)</f>
        <v>11</v>
      </c>
      <c r="T164" s="54" t="str">
        <f>VLOOKUP(Tabla1[[#This Row],[AREA]],Hoja1!A:B,2,FALSE)</f>
        <v>11. Salud pública y seguridad ciudadana</v>
      </c>
      <c r="U164" s="57">
        <v>1621</v>
      </c>
      <c r="V164" s="54" t="str">
        <f>VLOOKUP(Tabla1[[#This Row],[PROGRAMA]],Hoja1!A:B,2,FALSE)</f>
        <v>1621. Recogida de residuos</v>
      </c>
      <c r="W164" s="57">
        <v>62</v>
      </c>
      <c r="X164" s="57">
        <v>623</v>
      </c>
    </row>
    <row r="165" spans="1:24" x14ac:dyDescent="0.25">
      <c r="A165" s="60">
        <v>220240022471</v>
      </c>
      <c r="B165" s="43" t="s">
        <v>702</v>
      </c>
      <c r="C165" s="61">
        <v>45446</v>
      </c>
      <c r="D165" s="60">
        <v>22024004070</v>
      </c>
      <c r="E165" s="43" t="s">
        <v>3440</v>
      </c>
      <c r="F165" s="62">
        <v>2500</v>
      </c>
      <c r="G165" s="43" t="s">
        <v>3441</v>
      </c>
      <c r="H165" s="43" t="s">
        <v>3442</v>
      </c>
      <c r="I165" s="69" t="s">
        <v>2934</v>
      </c>
      <c r="J165" s="43" t="s">
        <v>398</v>
      </c>
      <c r="K165" s="43" t="s">
        <v>398</v>
      </c>
      <c r="L165" s="43" t="s">
        <v>399</v>
      </c>
      <c r="M165" s="43" t="s">
        <v>585</v>
      </c>
      <c r="N165" s="43" t="s">
        <v>539</v>
      </c>
      <c r="O165" s="68" t="s">
        <v>326</v>
      </c>
      <c r="P165" s="68" t="s">
        <v>2931</v>
      </c>
      <c r="Q165" s="57" t="s">
        <v>3365</v>
      </c>
      <c r="R165" s="35" t="s">
        <v>273</v>
      </c>
      <c r="S165" s="57" t="str">
        <f>MID(Tabla1[[#This Row],[Aplicación]],6,2)</f>
        <v>04</v>
      </c>
      <c r="T165" s="54" t="str">
        <f>VLOOKUP(Tabla1[[#This Row],[AREA]],Hoja1!A:B,2,FALSE)</f>
        <v>04. Hacienda, personal y modernización administrativa</v>
      </c>
      <c r="U165" s="57" t="str">
        <f>MID(Tabla1[[#This Row],[Aplicación]],9,4)</f>
        <v>9202</v>
      </c>
      <c r="V165" s="54" t="str">
        <f>VLOOKUP(Tabla1[[#This Row],[PROGRAMA]],Hoja1!A:B,2,FALSE)</f>
        <v>9202. Gestión de recursos humanos</v>
      </c>
      <c r="W165" s="57" t="str">
        <f>MID(Tabla1[[#This Row],[Aplicación]],14,2)</f>
        <v>16</v>
      </c>
      <c r="X165" s="57" t="str">
        <f>MID(Tabla1[[#This Row],[Aplicación]],14,6)</f>
        <v>16200</v>
      </c>
    </row>
    <row r="166" spans="1:24" x14ac:dyDescent="0.25">
      <c r="A166" s="60">
        <v>220240022470</v>
      </c>
      <c r="B166" s="43" t="s">
        <v>702</v>
      </c>
      <c r="C166" s="61">
        <v>45446</v>
      </c>
      <c r="D166" s="60">
        <v>22024004070</v>
      </c>
      <c r="E166" s="43" t="s">
        <v>3440</v>
      </c>
      <c r="F166" s="62">
        <v>1800</v>
      </c>
      <c r="G166" s="43" t="s">
        <v>3443</v>
      </c>
      <c r="H166" s="43" t="s">
        <v>3444</v>
      </c>
      <c r="I166" s="69" t="s">
        <v>2934</v>
      </c>
      <c r="J166" s="43" t="s">
        <v>557</v>
      </c>
      <c r="K166" s="43" t="s">
        <v>557</v>
      </c>
      <c r="L166" s="43" t="s">
        <v>399</v>
      </c>
      <c r="M166" s="43" t="s">
        <v>585</v>
      </c>
      <c r="N166" s="43" t="s">
        <v>539</v>
      </c>
      <c r="O166" s="68" t="s">
        <v>326</v>
      </c>
      <c r="P166" s="68" t="s">
        <v>2931</v>
      </c>
      <c r="Q166" s="57" t="s">
        <v>3365</v>
      </c>
      <c r="R166" s="35" t="s">
        <v>273</v>
      </c>
      <c r="S166" s="57" t="str">
        <f>MID(Tabla1[[#This Row],[Aplicación]],6,2)</f>
        <v>04</v>
      </c>
      <c r="T166" s="54" t="str">
        <f>VLOOKUP(Tabla1[[#This Row],[AREA]],Hoja1!A:B,2,FALSE)</f>
        <v>04. Hacienda, personal y modernización administrativa</v>
      </c>
      <c r="U166" s="57" t="str">
        <f>MID(Tabla1[[#This Row],[Aplicación]],9,4)</f>
        <v>9202</v>
      </c>
      <c r="V166" s="54" t="str">
        <f>VLOOKUP(Tabla1[[#This Row],[PROGRAMA]],Hoja1!A:B,2,FALSE)</f>
        <v>9202. Gestión de recursos humanos</v>
      </c>
      <c r="W166" s="57" t="str">
        <f>MID(Tabla1[[#This Row],[Aplicación]],14,2)</f>
        <v>16</v>
      </c>
      <c r="X166" s="57" t="str">
        <f>MID(Tabla1[[#This Row],[Aplicación]],14,6)</f>
        <v>16200</v>
      </c>
    </row>
    <row r="167" spans="1:24" x14ac:dyDescent="0.25">
      <c r="A167" s="60">
        <v>220240022474</v>
      </c>
      <c r="B167" s="43" t="s">
        <v>702</v>
      </c>
      <c r="C167" s="61">
        <v>45446</v>
      </c>
      <c r="D167" s="60">
        <v>22024004070</v>
      </c>
      <c r="E167" s="43" t="s">
        <v>3440</v>
      </c>
      <c r="F167" s="62">
        <v>1500</v>
      </c>
      <c r="G167" s="43" t="s">
        <v>3445</v>
      </c>
      <c r="H167" s="43" t="s">
        <v>3446</v>
      </c>
      <c r="I167" s="69" t="s">
        <v>2934</v>
      </c>
      <c r="J167" s="43" t="s">
        <v>3447</v>
      </c>
      <c r="K167" s="43" t="s">
        <v>537</v>
      </c>
      <c r="L167" s="43" t="s">
        <v>399</v>
      </c>
      <c r="M167" s="43" t="s">
        <v>585</v>
      </c>
      <c r="N167" s="43" t="s">
        <v>539</v>
      </c>
      <c r="O167" s="68" t="s">
        <v>326</v>
      </c>
      <c r="P167" s="68" t="s">
        <v>2931</v>
      </c>
      <c r="Q167" s="57" t="s">
        <v>3365</v>
      </c>
      <c r="R167" s="35" t="s">
        <v>273</v>
      </c>
      <c r="S167" s="57" t="str">
        <f>MID(Tabla1[[#This Row],[Aplicación]],6,2)</f>
        <v>04</v>
      </c>
      <c r="T167" s="54" t="str">
        <f>VLOOKUP(Tabla1[[#This Row],[AREA]],Hoja1!A:B,2,FALSE)</f>
        <v>04. Hacienda, personal y modernización administrativa</v>
      </c>
      <c r="U167" s="57" t="str">
        <f>MID(Tabla1[[#This Row],[Aplicación]],9,4)</f>
        <v>9202</v>
      </c>
      <c r="V167" s="54" t="str">
        <f>VLOOKUP(Tabla1[[#This Row],[PROGRAMA]],Hoja1!A:B,2,FALSE)</f>
        <v>9202. Gestión de recursos humanos</v>
      </c>
      <c r="W167" s="57" t="str">
        <f>MID(Tabla1[[#This Row],[Aplicación]],14,2)</f>
        <v>16</v>
      </c>
      <c r="X167" s="57" t="str">
        <f>MID(Tabla1[[#This Row],[Aplicación]],14,6)</f>
        <v>16200</v>
      </c>
    </row>
    <row r="168" spans="1:24" x14ac:dyDescent="0.25">
      <c r="A168" s="60">
        <v>220240022469</v>
      </c>
      <c r="B168" s="43" t="s">
        <v>702</v>
      </c>
      <c r="C168" s="61">
        <v>45446</v>
      </c>
      <c r="D168" s="60">
        <v>22024004070</v>
      </c>
      <c r="E168" s="43" t="s">
        <v>3440</v>
      </c>
      <c r="F168" s="62">
        <v>2340</v>
      </c>
      <c r="G168" s="43" t="s">
        <v>3451</v>
      </c>
      <c r="H168" s="43" t="s">
        <v>3452</v>
      </c>
      <c r="I168" s="69" t="s">
        <v>2934</v>
      </c>
      <c r="J168" s="43" t="s">
        <v>398</v>
      </c>
      <c r="K168" s="43" t="s">
        <v>398</v>
      </c>
      <c r="L168" s="43" t="s">
        <v>399</v>
      </c>
      <c r="M168" s="43" t="s">
        <v>585</v>
      </c>
      <c r="N168" s="43" t="s">
        <v>539</v>
      </c>
      <c r="O168" s="68" t="s">
        <v>326</v>
      </c>
      <c r="P168" s="68" t="s">
        <v>2931</v>
      </c>
      <c r="Q168" s="57" t="s">
        <v>3365</v>
      </c>
      <c r="R168" s="35" t="s">
        <v>273</v>
      </c>
      <c r="S168" s="57" t="str">
        <f>MID(Tabla1[[#This Row],[Aplicación]],6,2)</f>
        <v>04</v>
      </c>
      <c r="T168" s="54" t="str">
        <f>VLOOKUP(Tabla1[[#This Row],[AREA]],Hoja1!A:B,2,FALSE)</f>
        <v>04. Hacienda, personal y modernización administrativa</v>
      </c>
      <c r="U168" s="57" t="str">
        <f>MID(Tabla1[[#This Row],[Aplicación]],9,4)</f>
        <v>9202</v>
      </c>
      <c r="V168" s="54" t="str">
        <f>VLOOKUP(Tabla1[[#This Row],[PROGRAMA]],Hoja1!A:B,2,FALSE)</f>
        <v>9202. Gestión de recursos humanos</v>
      </c>
      <c r="W168" s="57" t="str">
        <f>MID(Tabla1[[#This Row],[Aplicación]],14,2)</f>
        <v>16</v>
      </c>
      <c r="X168" s="57" t="str">
        <f>MID(Tabla1[[#This Row],[Aplicación]],14,6)</f>
        <v>16200</v>
      </c>
    </row>
    <row r="169" spans="1:24" x14ac:dyDescent="0.25">
      <c r="A169" s="60">
        <v>220240022472</v>
      </c>
      <c r="B169" s="43" t="s">
        <v>702</v>
      </c>
      <c r="C169" s="61">
        <v>45446</v>
      </c>
      <c r="D169" s="60">
        <v>22024004070</v>
      </c>
      <c r="E169" s="43" t="s">
        <v>3440</v>
      </c>
      <c r="F169" s="62">
        <v>1287</v>
      </c>
      <c r="G169" s="43" t="s">
        <v>3455</v>
      </c>
      <c r="H169" s="43" t="s">
        <v>3456</v>
      </c>
      <c r="I169" s="69" t="s">
        <v>2934</v>
      </c>
      <c r="J169" s="43" t="s">
        <v>398</v>
      </c>
      <c r="K169" s="43" t="s">
        <v>398</v>
      </c>
      <c r="L169" s="43" t="s">
        <v>399</v>
      </c>
      <c r="M169" s="43" t="s">
        <v>585</v>
      </c>
      <c r="N169" s="43" t="s">
        <v>539</v>
      </c>
      <c r="O169" s="68" t="s">
        <v>326</v>
      </c>
      <c r="P169" s="68" t="s">
        <v>2931</v>
      </c>
      <c r="Q169" s="57" t="s">
        <v>3365</v>
      </c>
      <c r="R169" s="35" t="s">
        <v>273</v>
      </c>
      <c r="S169" s="57" t="str">
        <f>MID(Tabla1[[#This Row],[Aplicación]],6,2)</f>
        <v>04</v>
      </c>
      <c r="T169" s="54" t="str">
        <f>VLOOKUP(Tabla1[[#This Row],[AREA]],Hoja1!A:B,2,FALSE)</f>
        <v>04. Hacienda, personal y modernización administrativa</v>
      </c>
      <c r="U169" s="57" t="str">
        <f>MID(Tabla1[[#This Row],[Aplicación]],9,4)</f>
        <v>9202</v>
      </c>
      <c r="V169" s="54" t="str">
        <f>VLOOKUP(Tabla1[[#This Row],[PROGRAMA]],Hoja1!A:B,2,FALSE)</f>
        <v>9202. Gestión de recursos humanos</v>
      </c>
      <c r="W169" s="57" t="str">
        <f>MID(Tabla1[[#This Row],[Aplicación]],14,2)</f>
        <v>16</v>
      </c>
      <c r="X169" s="57" t="str">
        <f>MID(Tabla1[[#This Row],[Aplicación]],14,6)</f>
        <v>16200</v>
      </c>
    </row>
    <row r="170" spans="1:24" x14ac:dyDescent="0.25">
      <c r="A170" s="60">
        <v>220240022473</v>
      </c>
      <c r="B170" s="43" t="s">
        <v>702</v>
      </c>
      <c r="C170" s="61">
        <v>45446</v>
      </c>
      <c r="D170" s="60">
        <v>22024004070</v>
      </c>
      <c r="E170" s="43" t="s">
        <v>3440</v>
      </c>
      <c r="F170" s="62">
        <v>1170</v>
      </c>
      <c r="G170" s="43" t="s">
        <v>3455</v>
      </c>
      <c r="H170" s="43" t="s">
        <v>3457</v>
      </c>
      <c r="I170" s="69" t="s">
        <v>2934</v>
      </c>
      <c r="J170" s="43" t="s">
        <v>398</v>
      </c>
      <c r="K170" s="43" t="s">
        <v>398</v>
      </c>
      <c r="L170" s="43" t="s">
        <v>399</v>
      </c>
      <c r="M170" s="43" t="s">
        <v>585</v>
      </c>
      <c r="N170" s="43" t="s">
        <v>539</v>
      </c>
      <c r="O170" s="68" t="s">
        <v>326</v>
      </c>
      <c r="P170" s="68" t="s">
        <v>2931</v>
      </c>
      <c r="Q170" s="57" t="s">
        <v>3365</v>
      </c>
      <c r="R170" s="35" t="s">
        <v>273</v>
      </c>
      <c r="S170" s="57" t="str">
        <f>MID(Tabla1[[#This Row],[Aplicación]],6,2)</f>
        <v>04</v>
      </c>
      <c r="T170" s="54" t="str">
        <f>VLOOKUP(Tabla1[[#This Row],[AREA]],Hoja1!A:B,2,FALSE)</f>
        <v>04. Hacienda, personal y modernización administrativa</v>
      </c>
      <c r="U170" s="57" t="str">
        <f>MID(Tabla1[[#This Row],[Aplicación]],9,4)</f>
        <v>9202</v>
      </c>
      <c r="V170" s="54" t="str">
        <f>VLOOKUP(Tabla1[[#This Row],[PROGRAMA]],Hoja1!A:B,2,FALSE)</f>
        <v>9202. Gestión de recursos humanos</v>
      </c>
      <c r="W170" s="57" t="str">
        <f>MID(Tabla1[[#This Row],[Aplicación]],14,2)</f>
        <v>16</v>
      </c>
      <c r="X170" s="57" t="str">
        <f>MID(Tabla1[[#This Row],[Aplicación]],14,6)</f>
        <v>16200</v>
      </c>
    </row>
    <row r="171" spans="1:24" x14ac:dyDescent="0.25">
      <c r="A171" s="60">
        <v>220240022468</v>
      </c>
      <c r="B171" s="43" t="s">
        <v>702</v>
      </c>
      <c r="C171" s="61">
        <v>45446</v>
      </c>
      <c r="D171" s="60">
        <v>22024004070</v>
      </c>
      <c r="E171" s="43" t="s">
        <v>3440</v>
      </c>
      <c r="F171" s="62">
        <v>1890</v>
      </c>
      <c r="G171" s="43" t="s">
        <v>3458</v>
      </c>
      <c r="H171" s="43" t="s">
        <v>3459</v>
      </c>
      <c r="I171" s="69" t="s">
        <v>2934</v>
      </c>
      <c r="J171" s="43" t="s">
        <v>398</v>
      </c>
      <c r="K171" s="43" t="s">
        <v>398</v>
      </c>
      <c r="L171" s="43" t="s">
        <v>399</v>
      </c>
      <c r="M171" s="43" t="s">
        <v>585</v>
      </c>
      <c r="N171" s="43" t="s">
        <v>539</v>
      </c>
      <c r="O171" s="68" t="s">
        <v>326</v>
      </c>
      <c r="P171" s="68" t="s">
        <v>2931</v>
      </c>
      <c r="Q171" s="57" t="s">
        <v>3365</v>
      </c>
      <c r="R171" s="35" t="s">
        <v>273</v>
      </c>
      <c r="S171" s="57" t="str">
        <f>MID(Tabla1[[#This Row],[Aplicación]],6,2)</f>
        <v>04</v>
      </c>
      <c r="T171" s="54" t="str">
        <f>VLOOKUP(Tabla1[[#This Row],[AREA]],Hoja1!A:B,2,FALSE)</f>
        <v>04. Hacienda, personal y modernización administrativa</v>
      </c>
      <c r="U171" s="57" t="str">
        <f>MID(Tabla1[[#This Row],[Aplicación]],9,4)</f>
        <v>9202</v>
      </c>
      <c r="V171" s="54" t="str">
        <f>VLOOKUP(Tabla1[[#This Row],[PROGRAMA]],Hoja1!A:B,2,FALSE)</f>
        <v>9202. Gestión de recursos humanos</v>
      </c>
      <c r="W171" s="57" t="str">
        <f>MID(Tabla1[[#This Row],[Aplicación]],14,2)</f>
        <v>16</v>
      </c>
      <c r="X171" s="57" t="str">
        <f>MID(Tabla1[[#This Row],[Aplicación]],14,6)</f>
        <v>16200</v>
      </c>
    </row>
    <row r="172" spans="1:24" x14ac:dyDescent="0.25">
      <c r="A172" s="60">
        <v>220240029861</v>
      </c>
      <c r="B172" s="43" t="s">
        <v>702</v>
      </c>
      <c r="C172" s="61">
        <v>45481</v>
      </c>
      <c r="D172" s="60">
        <v>22024004070</v>
      </c>
      <c r="E172" s="43" t="s">
        <v>3440</v>
      </c>
      <c r="F172" s="62">
        <v>1500</v>
      </c>
      <c r="G172" s="43" t="s">
        <v>5419</v>
      </c>
      <c r="H172" s="43" t="s">
        <v>5420</v>
      </c>
      <c r="I172" s="69">
        <v>300</v>
      </c>
      <c r="J172" s="43" t="s">
        <v>5421</v>
      </c>
      <c r="K172" s="43" t="s">
        <v>393</v>
      </c>
      <c r="L172" s="43" t="s">
        <v>399</v>
      </c>
      <c r="M172" s="43" t="s">
        <v>585</v>
      </c>
      <c r="N172" s="43" t="s">
        <v>539</v>
      </c>
      <c r="O172" s="68" t="s">
        <v>326</v>
      </c>
      <c r="P172" s="68" t="s">
        <v>4838</v>
      </c>
      <c r="Q172" s="57" t="str">
        <f>MID(Tabla1[[#This Row],[Aplicación]],14,1)</f>
        <v>1</v>
      </c>
      <c r="R172" s="35" t="s">
        <v>273</v>
      </c>
      <c r="S172" s="57" t="str">
        <f>MID(Tabla1[[#This Row],[Aplicación]],6,2)</f>
        <v>04</v>
      </c>
      <c r="T172" s="54" t="str">
        <f>VLOOKUP(Tabla1[[#This Row],[AREA]],Hoja1!A:B,2,FALSE)</f>
        <v>04. Hacienda, personal y modernización administrativa</v>
      </c>
      <c r="U172" s="57" t="str">
        <f>MID(Tabla1[[#This Row],[Aplicación]],9,4)</f>
        <v>9202</v>
      </c>
      <c r="V172" s="54" t="str">
        <f>VLOOKUP(Tabla1[[#This Row],[PROGRAMA]],Hoja1!A:B,2,FALSE)</f>
        <v>9202. Gestión de recursos humanos</v>
      </c>
      <c r="W172" s="57" t="str">
        <f>MID(Tabla1[[#This Row],[Aplicación]],14,2)</f>
        <v>16</v>
      </c>
      <c r="X172" s="57" t="str">
        <f>MID(Tabla1[[#This Row],[Aplicación]],14,6)</f>
        <v>16200</v>
      </c>
    </row>
    <row r="173" spans="1:24" x14ac:dyDescent="0.25">
      <c r="A173" s="60">
        <v>220240029831</v>
      </c>
      <c r="B173" s="43" t="s">
        <v>702</v>
      </c>
      <c r="C173" s="61">
        <v>45481</v>
      </c>
      <c r="D173" s="60">
        <v>22024004070</v>
      </c>
      <c r="E173" s="43" t="s">
        <v>3440</v>
      </c>
      <c r="F173" s="62">
        <v>1800</v>
      </c>
      <c r="G173" s="43" t="s">
        <v>3458</v>
      </c>
      <c r="H173" s="43" t="s">
        <v>5422</v>
      </c>
      <c r="I173" s="69">
        <v>300</v>
      </c>
      <c r="J173" s="43" t="s">
        <v>398</v>
      </c>
      <c r="K173" s="43" t="s">
        <v>398</v>
      </c>
      <c r="L173" s="43" t="s">
        <v>399</v>
      </c>
      <c r="M173" s="43" t="s">
        <v>585</v>
      </c>
      <c r="N173" s="43" t="s">
        <v>539</v>
      </c>
      <c r="O173" s="68" t="s">
        <v>326</v>
      </c>
      <c r="P173" s="68" t="s">
        <v>4838</v>
      </c>
      <c r="Q173" s="57" t="str">
        <f>MID(Tabla1[[#This Row],[Aplicación]],14,1)</f>
        <v>1</v>
      </c>
      <c r="R173" s="35" t="s">
        <v>273</v>
      </c>
      <c r="S173" s="57" t="str">
        <f>MID(Tabla1[[#This Row],[Aplicación]],6,2)</f>
        <v>04</v>
      </c>
      <c r="T173" s="54" t="str">
        <f>VLOOKUP(Tabla1[[#This Row],[AREA]],Hoja1!A:B,2,FALSE)</f>
        <v>04. Hacienda, personal y modernización administrativa</v>
      </c>
      <c r="U173" s="57" t="str">
        <f>MID(Tabla1[[#This Row],[Aplicación]],9,4)</f>
        <v>9202</v>
      </c>
      <c r="V173" s="54" t="str">
        <f>VLOOKUP(Tabla1[[#This Row],[PROGRAMA]],Hoja1!A:B,2,FALSE)</f>
        <v>9202. Gestión de recursos humanos</v>
      </c>
      <c r="W173" s="57" t="str">
        <f>MID(Tabla1[[#This Row],[Aplicación]],14,2)</f>
        <v>16</v>
      </c>
      <c r="X173" s="57" t="str">
        <f>MID(Tabla1[[#This Row],[Aplicación]],14,6)</f>
        <v>16200</v>
      </c>
    </row>
    <row r="174" spans="1:24" x14ac:dyDescent="0.25">
      <c r="A174" s="60">
        <v>220240039288</v>
      </c>
      <c r="B174" s="43" t="s">
        <v>702</v>
      </c>
      <c r="C174" s="61">
        <v>45525</v>
      </c>
      <c r="D174" s="60">
        <v>22024004070</v>
      </c>
      <c r="E174" s="43" t="s">
        <v>3440</v>
      </c>
      <c r="F174" s="62">
        <v>880</v>
      </c>
      <c r="G174" s="43" t="s">
        <v>3451</v>
      </c>
      <c r="H174" s="43" t="s">
        <v>5989</v>
      </c>
      <c r="I174" s="69">
        <v>300</v>
      </c>
      <c r="J174" s="43" t="s">
        <v>398</v>
      </c>
      <c r="K174" s="43" t="s">
        <v>398</v>
      </c>
      <c r="L174" s="43" t="s">
        <v>399</v>
      </c>
      <c r="M174" s="43" t="s">
        <v>585</v>
      </c>
      <c r="N174" s="43" t="s">
        <v>539</v>
      </c>
      <c r="O174" s="68" t="s">
        <v>326</v>
      </c>
      <c r="P174" s="68" t="s">
        <v>4838</v>
      </c>
      <c r="Q174" s="57" t="str">
        <f>MID(Tabla1[[#This Row],[Aplicación]],14,1)</f>
        <v>1</v>
      </c>
      <c r="R174" s="35" t="s">
        <v>273</v>
      </c>
      <c r="S174" s="57" t="str">
        <f>MID(Tabla1[[#This Row],[Aplicación]],6,2)</f>
        <v>04</v>
      </c>
      <c r="T174" s="54" t="str">
        <f>VLOOKUP(Tabla1[[#This Row],[AREA]],Hoja1!A:B,2,FALSE)</f>
        <v>04. Hacienda, personal y modernización administrativa</v>
      </c>
      <c r="U174" s="57" t="str">
        <f>MID(Tabla1[[#This Row],[Aplicación]],9,4)</f>
        <v>9202</v>
      </c>
      <c r="V174" s="54" t="str">
        <f>VLOOKUP(Tabla1[[#This Row],[PROGRAMA]],Hoja1!A:B,2,FALSE)</f>
        <v>9202. Gestión de recursos humanos</v>
      </c>
      <c r="W174" s="57" t="str">
        <f>MID(Tabla1[[#This Row],[Aplicación]],14,2)</f>
        <v>16</v>
      </c>
      <c r="X174" s="57" t="str">
        <f>MID(Tabla1[[#This Row],[Aplicación]],14,6)</f>
        <v>16200</v>
      </c>
    </row>
    <row r="175" spans="1:24" x14ac:dyDescent="0.25">
      <c r="A175" s="60">
        <v>220240023560</v>
      </c>
      <c r="B175" s="43" t="s">
        <v>390</v>
      </c>
      <c r="C175" s="61">
        <v>45450</v>
      </c>
      <c r="D175" s="60">
        <v>22024004945</v>
      </c>
      <c r="E175" s="43" t="s">
        <v>3361</v>
      </c>
      <c r="F175" s="62">
        <v>4030.03</v>
      </c>
      <c r="G175" s="43" t="s">
        <v>3362</v>
      </c>
      <c r="H175" s="43" t="s">
        <v>3363</v>
      </c>
      <c r="I175" s="69" t="s">
        <v>2930</v>
      </c>
      <c r="J175" s="43" t="s">
        <v>3364</v>
      </c>
      <c r="K175" s="43" t="s">
        <v>537</v>
      </c>
      <c r="L175" s="43" t="s">
        <v>413</v>
      </c>
      <c r="M175" s="43" t="s">
        <v>585</v>
      </c>
      <c r="N175" s="43" t="s">
        <v>539</v>
      </c>
      <c r="O175" s="68" t="s">
        <v>326</v>
      </c>
      <c r="P175" s="68" t="s">
        <v>2931</v>
      </c>
      <c r="Q175" s="57" t="s">
        <v>3365</v>
      </c>
      <c r="R175" s="35" t="s">
        <v>273</v>
      </c>
      <c r="S175" s="57" t="str">
        <f>MID(Tabla1[[#This Row],[Aplicación]],6,2)</f>
        <v>04</v>
      </c>
      <c r="T175" s="54" t="str">
        <f>VLOOKUP(Tabla1[[#This Row],[AREA]],Hoja1!A:B,2,FALSE)</f>
        <v>04. Hacienda, personal y modernización administrativa</v>
      </c>
      <c r="U175" s="57" t="str">
        <f>MID(Tabla1[[#This Row],[Aplicación]],9,4)</f>
        <v>9202</v>
      </c>
      <c r="V175" s="54" t="str">
        <f>VLOOKUP(Tabla1[[#This Row],[PROGRAMA]],Hoja1!A:B,2,FALSE)</f>
        <v>9202. Gestión de recursos humanos</v>
      </c>
      <c r="W175" s="57" t="str">
        <f>MID(Tabla1[[#This Row],[Aplicación]],14,2)</f>
        <v>16</v>
      </c>
      <c r="X175" s="57" t="str">
        <f>MID(Tabla1[[#This Row],[Aplicación]],14,6)</f>
        <v>16204</v>
      </c>
    </row>
    <row r="176" spans="1:24" x14ac:dyDescent="0.25">
      <c r="A176" s="60">
        <v>220240023559</v>
      </c>
      <c r="B176" s="43" t="s">
        <v>390</v>
      </c>
      <c r="C176" s="61">
        <v>45450</v>
      </c>
      <c r="D176" s="60">
        <v>22024004943</v>
      </c>
      <c r="E176" s="43" t="s">
        <v>3361</v>
      </c>
      <c r="F176" s="62">
        <v>1619.71</v>
      </c>
      <c r="G176" s="43" t="s">
        <v>3362</v>
      </c>
      <c r="H176" s="43" t="s">
        <v>3379</v>
      </c>
      <c r="I176" s="69" t="s">
        <v>2930</v>
      </c>
      <c r="J176" s="43" t="s">
        <v>3364</v>
      </c>
      <c r="K176" s="43" t="s">
        <v>537</v>
      </c>
      <c r="L176" s="43" t="s">
        <v>413</v>
      </c>
      <c r="M176" s="43" t="s">
        <v>585</v>
      </c>
      <c r="N176" s="43" t="s">
        <v>539</v>
      </c>
      <c r="O176" s="68" t="s">
        <v>326</v>
      </c>
      <c r="P176" s="68" t="s">
        <v>2931</v>
      </c>
      <c r="Q176" s="57" t="s">
        <v>3365</v>
      </c>
      <c r="R176" s="35" t="s">
        <v>273</v>
      </c>
      <c r="S176" s="57" t="str">
        <f>MID(Tabla1[[#This Row],[Aplicación]],6,2)</f>
        <v>04</v>
      </c>
      <c r="T176" s="54" t="str">
        <f>VLOOKUP(Tabla1[[#This Row],[AREA]],Hoja1!A:B,2,FALSE)</f>
        <v>04. Hacienda, personal y modernización administrativa</v>
      </c>
      <c r="U176" s="57" t="str">
        <f>MID(Tabla1[[#This Row],[Aplicación]],9,4)</f>
        <v>9202</v>
      </c>
      <c r="V176" s="54" t="str">
        <f>VLOOKUP(Tabla1[[#This Row],[PROGRAMA]],Hoja1!A:B,2,FALSE)</f>
        <v>9202. Gestión de recursos humanos</v>
      </c>
      <c r="W176" s="57" t="str">
        <f>MID(Tabla1[[#This Row],[Aplicación]],14,2)</f>
        <v>16</v>
      </c>
      <c r="X176" s="57" t="str">
        <f>MID(Tabla1[[#This Row],[Aplicación]],14,6)</f>
        <v>16204</v>
      </c>
    </row>
    <row r="177" spans="1:24" x14ac:dyDescent="0.25">
      <c r="A177" s="60">
        <v>220240023561</v>
      </c>
      <c r="B177" s="43" t="s">
        <v>390</v>
      </c>
      <c r="C177" s="61">
        <v>45450</v>
      </c>
      <c r="D177" s="60">
        <v>22024004948</v>
      </c>
      <c r="E177" s="43" t="s">
        <v>3361</v>
      </c>
      <c r="F177" s="62">
        <v>71.5</v>
      </c>
      <c r="G177" s="43" t="s">
        <v>3408</v>
      </c>
      <c r="H177" s="43" t="s">
        <v>3409</v>
      </c>
      <c r="I177" s="69" t="s">
        <v>2930</v>
      </c>
      <c r="J177" s="43" t="s">
        <v>398</v>
      </c>
      <c r="K177" s="43" t="s">
        <v>398</v>
      </c>
      <c r="L177" s="43" t="s">
        <v>399</v>
      </c>
      <c r="M177" s="43" t="s">
        <v>585</v>
      </c>
      <c r="N177" s="43" t="s">
        <v>539</v>
      </c>
      <c r="O177" s="68" t="s">
        <v>326</v>
      </c>
      <c r="P177" s="68" t="s">
        <v>2931</v>
      </c>
      <c r="Q177" s="57" t="s">
        <v>3365</v>
      </c>
      <c r="R177" s="35" t="s">
        <v>273</v>
      </c>
      <c r="S177" s="57" t="str">
        <f>MID(Tabla1[[#This Row],[Aplicación]],6,2)</f>
        <v>04</v>
      </c>
      <c r="T177" s="54" t="str">
        <f>VLOOKUP(Tabla1[[#This Row],[AREA]],Hoja1!A:B,2,FALSE)</f>
        <v>04. Hacienda, personal y modernización administrativa</v>
      </c>
      <c r="U177" s="57" t="str">
        <f>MID(Tabla1[[#This Row],[Aplicación]],9,4)</f>
        <v>9202</v>
      </c>
      <c r="V177" s="54" t="str">
        <f>VLOOKUP(Tabla1[[#This Row],[PROGRAMA]],Hoja1!A:B,2,FALSE)</f>
        <v>9202. Gestión de recursos humanos</v>
      </c>
      <c r="W177" s="57" t="str">
        <f>MID(Tabla1[[#This Row],[Aplicación]],14,2)</f>
        <v>16</v>
      </c>
      <c r="X177" s="57" t="str">
        <f>MID(Tabla1[[#This Row],[Aplicación]],14,6)</f>
        <v>16204</v>
      </c>
    </row>
    <row r="178" spans="1:24" x14ac:dyDescent="0.25">
      <c r="A178" s="60">
        <v>220240029222</v>
      </c>
      <c r="B178" s="43" t="s">
        <v>390</v>
      </c>
      <c r="C178" s="61">
        <v>45477</v>
      </c>
      <c r="D178" s="60">
        <v>22024005433</v>
      </c>
      <c r="E178" s="43" t="s">
        <v>3361</v>
      </c>
      <c r="F178" s="62">
        <v>227.24</v>
      </c>
      <c r="G178" s="43" t="s">
        <v>5072</v>
      </c>
      <c r="H178" s="43" t="s">
        <v>5433</v>
      </c>
      <c r="I178" s="69">
        <v>220</v>
      </c>
      <c r="J178" s="43" t="s">
        <v>398</v>
      </c>
      <c r="K178" s="43" t="s">
        <v>398</v>
      </c>
      <c r="L178" s="43" t="s">
        <v>413</v>
      </c>
      <c r="M178" s="43" t="s">
        <v>585</v>
      </c>
      <c r="N178" s="43" t="s">
        <v>539</v>
      </c>
      <c r="O178" s="68" t="s">
        <v>326</v>
      </c>
      <c r="P178" s="68" t="s">
        <v>4838</v>
      </c>
      <c r="Q178" s="57" t="str">
        <f>MID(Tabla1[[#This Row],[Aplicación]],14,1)</f>
        <v>1</v>
      </c>
      <c r="R178" s="35" t="s">
        <v>273</v>
      </c>
      <c r="S178" s="57" t="str">
        <f>MID(Tabla1[[#This Row],[Aplicación]],6,2)</f>
        <v>04</v>
      </c>
      <c r="T178" s="54" t="str">
        <f>VLOOKUP(Tabla1[[#This Row],[AREA]],Hoja1!A:B,2,FALSE)</f>
        <v>04. Hacienda, personal y modernización administrativa</v>
      </c>
      <c r="U178" s="57" t="str">
        <f>MID(Tabla1[[#This Row],[Aplicación]],9,4)</f>
        <v>9202</v>
      </c>
      <c r="V178" s="54" t="str">
        <f>VLOOKUP(Tabla1[[#This Row],[PROGRAMA]],Hoja1!A:B,2,FALSE)</f>
        <v>9202. Gestión de recursos humanos</v>
      </c>
      <c r="W178" s="57" t="str">
        <f>MID(Tabla1[[#This Row],[Aplicación]],14,2)</f>
        <v>16</v>
      </c>
      <c r="X178" s="57" t="str">
        <f>MID(Tabla1[[#This Row],[Aplicación]],14,6)</f>
        <v>16204</v>
      </c>
    </row>
    <row r="179" spans="1:24" x14ac:dyDescent="0.25">
      <c r="A179" s="60">
        <v>220240028948</v>
      </c>
      <c r="B179" s="43" t="s">
        <v>390</v>
      </c>
      <c r="C179" s="61">
        <v>45475</v>
      </c>
      <c r="D179" s="60">
        <v>22024005430</v>
      </c>
      <c r="E179" s="43" t="s">
        <v>3361</v>
      </c>
      <c r="F179" s="62">
        <v>1972.3</v>
      </c>
      <c r="G179" s="43" t="s">
        <v>5527</v>
      </c>
      <c r="H179" s="43" t="s">
        <v>5528</v>
      </c>
      <c r="I179" s="69">
        <v>220</v>
      </c>
      <c r="J179" s="43" t="s">
        <v>398</v>
      </c>
      <c r="K179" s="43" t="s">
        <v>398</v>
      </c>
      <c r="L179" s="43" t="s">
        <v>399</v>
      </c>
      <c r="M179" s="43" t="s">
        <v>585</v>
      </c>
      <c r="N179" s="43" t="s">
        <v>539</v>
      </c>
      <c r="O179" s="68" t="s">
        <v>326</v>
      </c>
      <c r="P179" s="68" t="s">
        <v>4838</v>
      </c>
      <c r="Q179" s="57" t="str">
        <f>MID(Tabla1[[#This Row],[Aplicación]],14,1)</f>
        <v>1</v>
      </c>
      <c r="R179" s="35" t="s">
        <v>273</v>
      </c>
      <c r="S179" s="57" t="str">
        <f>MID(Tabla1[[#This Row],[Aplicación]],6,2)</f>
        <v>04</v>
      </c>
      <c r="T179" s="54" t="str">
        <f>VLOOKUP(Tabla1[[#This Row],[AREA]],Hoja1!A:B,2,FALSE)</f>
        <v>04. Hacienda, personal y modernización administrativa</v>
      </c>
      <c r="U179" s="57" t="str">
        <f>MID(Tabla1[[#This Row],[Aplicación]],9,4)</f>
        <v>9202</v>
      </c>
      <c r="V179" s="54" t="str">
        <f>VLOOKUP(Tabla1[[#This Row],[PROGRAMA]],Hoja1!A:B,2,FALSE)</f>
        <v>9202. Gestión de recursos humanos</v>
      </c>
      <c r="W179" s="57" t="str">
        <f>MID(Tabla1[[#This Row],[Aplicación]],14,2)</f>
        <v>16</v>
      </c>
      <c r="X179" s="57" t="str">
        <f>MID(Tabla1[[#This Row],[Aplicación]],14,6)</f>
        <v>16204</v>
      </c>
    </row>
    <row r="180" spans="1:24" x14ac:dyDescent="0.25">
      <c r="A180" s="60">
        <v>220239000479</v>
      </c>
      <c r="B180" s="43" t="s">
        <v>390</v>
      </c>
      <c r="C180" s="61">
        <v>45292</v>
      </c>
      <c r="D180" s="60">
        <v>22024001114</v>
      </c>
      <c r="E180" s="43" t="s">
        <v>1292</v>
      </c>
      <c r="F180" s="62">
        <v>12482.1</v>
      </c>
      <c r="G180" s="43" t="s">
        <v>1060</v>
      </c>
      <c r="H180" s="43" t="s">
        <v>1693</v>
      </c>
      <c r="I180" s="69">
        <v>220</v>
      </c>
      <c r="J180" s="43" t="s">
        <v>393</v>
      </c>
      <c r="K180" s="43" t="s">
        <v>393</v>
      </c>
      <c r="L180" s="43" t="s">
        <v>399</v>
      </c>
      <c r="M180" s="43" t="s">
        <v>395</v>
      </c>
      <c r="N180" s="43" t="s">
        <v>396</v>
      </c>
      <c r="O180" s="52" t="s">
        <v>325</v>
      </c>
      <c r="P180" s="63" t="s">
        <v>276</v>
      </c>
      <c r="Q180" s="57" t="str">
        <f>MID(Tabla1[[#This Row],[Aplicación]],14,1)</f>
        <v>1</v>
      </c>
      <c r="R180" s="35" t="s">
        <v>273</v>
      </c>
      <c r="S180" s="57" t="str">
        <f>MID(Tabla1[[#This Row],[Aplicación]],6,2)</f>
        <v>04</v>
      </c>
      <c r="T180" s="54" t="str">
        <f>VLOOKUP(Tabla1[[#This Row],[AREA]],Hoja1!A:B,2,FALSE)</f>
        <v>04. Hacienda, personal y modernización administrativa</v>
      </c>
      <c r="U180" s="57" t="str">
        <f>MID(Tabla1[[#This Row],[Aplicación]],9,4)</f>
        <v>9202</v>
      </c>
      <c r="V180" s="54" t="str">
        <f>VLOOKUP(Tabla1[[#This Row],[PROGRAMA]],Hoja1!A:B,2,FALSE)</f>
        <v>9202. Gestión de recursos humanos</v>
      </c>
      <c r="W180" s="57" t="str">
        <f>MID(Tabla1[[#This Row],[Aplicación]],14,2)</f>
        <v>16</v>
      </c>
      <c r="X180" s="57" t="str">
        <f>MID(Tabla1[[#This Row],[Aplicación]],14,6)</f>
        <v>16205</v>
      </c>
    </row>
    <row r="181" spans="1:24" x14ac:dyDescent="0.25">
      <c r="A181" s="53">
        <v>220240007169</v>
      </c>
      <c r="B181" s="45" t="s">
        <v>390</v>
      </c>
      <c r="C181" s="50">
        <v>45369</v>
      </c>
      <c r="D181" s="44">
        <v>22024000020</v>
      </c>
      <c r="E181" s="45" t="s">
        <v>1292</v>
      </c>
      <c r="F181" s="51">
        <v>147609.39000000001</v>
      </c>
      <c r="G181" s="45" t="s">
        <v>2108</v>
      </c>
      <c r="H181" s="45" t="s">
        <v>2109</v>
      </c>
      <c r="I181" s="53">
        <v>220</v>
      </c>
      <c r="J181" s="45" t="s">
        <v>393</v>
      </c>
      <c r="K181" s="45" t="s">
        <v>393</v>
      </c>
      <c r="L181" s="45" t="s">
        <v>399</v>
      </c>
      <c r="M181" s="45" t="s">
        <v>395</v>
      </c>
      <c r="N181" s="45" t="s">
        <v>396</v>
      </c>
      <c r="O181" s="52" t="s">
        <v>325</v>
      </c>
      <c r="P181" s="63" t="s">
        <v>276</v>
      </c>
      <c r="Q181" s="57" t="str">
        <f>MID(Tabla1[[#This Row],[Aplicación]],14,1)</f>
        <v>1</v>
      </c>
      <c r="R181" s="35" t="s">
        <v>273</v>
      </c>
      <c r="S181" s="57" t="str">
        <f>MID(Tabla1[[#This Row],[Aplicación]],6,2)</f>
        <v>04</v>
      </c>
      <c r="T181" s="54" t="str">
        <f>VLOOKUP(Tabla1[[#This Row],[AREA]],Hoja1!A:B,2,FALSE)</f>
        <v>04. Hacienda, personal y modernización administrativa</v>
      </c>
      <c r="U181" s="57" t="str">
        <f>MID(Tabla1[[#This Row],[Aplicación]],9,4)</f>
        <v>9202</v>
      </c>
      <c r="V181" s="54" t="str">
        <f>VLOOKUP(Tabla1[[#This Row],[PROGRAMA]],Hoja1!A:B,2,FALSE)</f>
        <v>9202. Gestión de recursos humanos</v>
      </c>
      <c r="W181" s="57" t="str">
        <f>MID(Tabla1[[#This Row],[Aplicación]],14,2)</f>
        <v>16</v>
      </c>
      <c r="X181" s="57" t="str">
        <f>MID(Tabla1[[#This Row],[Aplicación]],14,6)</f>
        <v>16205</v>
      </c>
    </row>
    <row r="182" spans="1:24" x14ac:dyDescent="0.25">
      <c r="A182" s="60">
        <v>220240041732</v>
      </c>
      <c r="B182" s="43" t="s">
        <v>702</v>
      </c>
      <c r="C182" s="61">
        <v>45538</v>
      </c>
      <c r="D182" s="60">
        <v>22024005609</v>
      </c>
      <c r="E182" s="43" t="s">
        <v>1292</v>
      </c>
      <c r="F182" s="62">
        <v>12516.77</v>
      </c>
      <c r="G182" s="43" t="s">
        <v>1060</v>
      </c>
      <c r="H182" s="43" t="s">
        <v>5580</v>
      </c>
      <c r="I182" s="69">
        <v>300</v>
      </c>
      <c r="J182" s="43" t="s">
        <v>393</v>
      </c>
      <c r="K182" s="43" t="s">
        <v>393</v>
      </c>
      <c r="L182" s="43" t="s">
        <v>452</v>
      </c>
      <c r="M182" s="43" t="s">
        <v>395</v>
      </c>
      <c r="N182" s="43" t="s">
        <v>396</v>
      </c>
      <c r="O182" s="68" t="s">
        <v>325</v>
      </c>
      <c r="P182" s="68" t="s">
        <v>4838</v>
      </c>
      <c r="Q182" s="57" t="str">
        <f>MID(Tabla1[[#This Row],[Aplicación]],14,1)</f>
        <v>1</v>
      </c>
      <c r="R182" s="35" t="s">
        <v>273</v>
      </c>
      <c r="S182" s="57" t="str">
        <f>MID(Tabla1[[#This Row],[Aplicación]],6,2)</f>
        <v>04</v>
      </c>
      <c r="T182" s="54" t="str">
        <f>VLOOKUP(Tabla1[[#This Row],[AREA]],Hoja1!A:B,2,FALSE)</f>
        <v>04. Hacienda, personal y modernización administrativa</v>
      </c>
      <c r="U182" s="57" t="str">
        <f>MID(Tabla1[[#This Row],[Aplicación]],9,4)</f>
        <v>9202</v>
      </c>
      <c r="V182" s="54" t="str">
        <f>VLOOKUP(Tabla1[[#This Row],[PROGRAMA]],Hoja1!A:B,2,FALSE)</f>
        <v>9202. Gestión de recursos humanos</v>
      </c>
      <c r="W182" s="57" t="str">
        <f>MID(Tabla1[[#This Row],[Aplicación]],14,2)</f>
        <v>16</v>
      </c>
      <c r="X182" s="57" t="str">
        <f>MID(Tabla1[[#This Row],[Aplicación]],14,6)</f>
        <v>16205</v>
      </c>
    </row>
    <row r="183" spans="1:24" x14ac:dyDescent="0.25">
      <c r="A183" s="60">
        <v>220240011066</v>
      </c>
      <c r="B183" s="43" t="s">
        <v>702</v>
      </c>
      <c r="C183" s="61">
        <v>45393</v>
      </c>
      <c r="D183" s="60">
        <v>22024002008</v>
      </c>
      <c r="E183" s="43" t="s">
        <v>4507</v>
      </c>
      <c r="F183" s="62">
        <v>2371.6</v>
      </c>
      <c r="G183" s="43" t="s">
        <v>4508</v>
      </c>
      <c r="H183" s="43" t="s">
        <v>4509</v>
      </c>
      <c r="I183" s="69" t="s">
        <v>2934</v>
      </c>
      <c r="J183" s="43" t="s">
        <v>393</v>
      </c>
      <c r="K183" s="43" t="s">
        <v>393</v>
      </c>
      <c r="L183" s="43" t="s">
        <v>399</v>
      </c>
      <c r="M183" s="43" t="s">
        <v>585</v>
      </c>
      <c r="N183" s="43" t="s">
        <v>539</v>
      </c>
      <c r="O183" s="68" t="s">
        <v>326</v>
      </c>
      <c r="P183" s="68" t="s">
        <v>2931</v>
      </c>
      <c r="Q183" s="57" t="s">
        <v>3365</v>
      </c>
      <c r="R183" s="35" t="s">
        <v>273</v>
      </c>
      <c r="S183" s="57" t="str">
        <f>MID(Tabla1[[#This Row],[Aplicación]],6,2)</f>
        <v>11</v>
      </c>
      <c r="T183" s="54" t="str">
        <f>VLOOKUP(Tabla1[[#This Row],[AREA]],Hoja1!A:B,2,FALSE)</f>
        <v>11. Salud pública y seguridad ciudadana</v>
      </c>
      <c r="U183" s="57" t="str">
        <f>MID(Tabla1[[#This Row],[Aplicación]],9,4)</f>
        <v>1321</v>
      </c>
      <c r="V183" s="54" t="str">
        <f>VLOOKUP(Tabla1[[#This Row],[PROGRAMA]],Hoja1!A:B,2,FALSE)</f>
        <v>1321. Policía municipal</v>
      </c>
      <c r="W183" s="57" t="str">
        <f>MID(Tabla1[[#This Row],[Aplicación]],14,2)</f>
        <v>16</v>
      </c>
      <c r="X183" s="57" t="str">
        <f>MID(Tabla1[[#This Row],[Aplicación]],14,6)</f>
        <v>16200</v>
      </c>
    </row>
    <row r="184" spans="1:24" x14ac:dyDescent="0.25">
      <c r="A184" s="60">
        <v>220240000716</v>
      </c>
      <c r="B184" s="43" t="s">
        <v>390</v>
      </c>
      <c r="C184" s="61">
        <v>45327</v>
      </c>
      <c r="D184" s="60">
        <v>22024000002</v>
      </c>
      <c r="E184" s="43" t="s">
        <v>1450</v>
      </c>
      <c r="F184" s="62">
        <v>2178</v>
      </c>
      <c r="G184" s="43" t="s">
        <v>2312</v>
      </c>
      <c r="H184" s="43" t="s">
        <v>2313</v>
      </c>
      <c r="I184" s="69">
        <v>220</v>
      </c>
      <c r="J184" s="43" t="s">
        <v>537</v>
      </c>
      <c r="K184" s="43" t="s">
        <v>537</v>
      </c>
      <c r="L184" s="43" t="s">
        <v>399</v>
      </c>
      <c r="M184" s="43" t="s">
        <v>585</v>
      </c>
      <c r="N184" s="43" t="s">
        <v>539</v>
      </c>
      <c r="O184" s="52" t="s">
        <v>326</v>
      </c>
      <c r="P184" s="63" t="s">
        <v>276</v>
      </c>
      <c r="Q184" s="57" t="str">
        <f>MID(Tabla1[[#This Row],[Aplicación]],14,1)</f>
        <v>1</v>
      </c>
      <c r="R184" s="35" t="s">
        <v>273</v>
      </c>
      <c r="S184" s="57" t="str">
        <f>MID(Tabla1[[#This Row],[Aplicación]],6,2)</f>
        <v>11</v>
      </c>
      <c r="T184" s="54" t="str">
        <f>VLOOKUP(Tabla1[[#This Row],[AREA]],Hoja1!A:B,2,FALSE)</f>
        <v>11. Salud pública y seguridad ciudadana</v>
      </c>
      <c r="U184" s="57" t="str">
        <f>MID(Tabla1[[#This Row],[Aplicación]],9,4)</f>
        <v>1361</v>
      </c>
      <c r="V184" s="54" t="str">
        <f>VLOOKUP(Tabla1[[#This Row],[PROGRAMA]],Hoja1!A:B,2,FALSE)</f>
        <v>1361. Prevención y extinción de incencios</v>
      </c>
      <c r="W184" s="57" t="str">
        <f>MID(Tabla1[[#This Row],[Aplicación]],14,2)</f>
        <v>16</v>
      </c>
      <c r="X184" s="57" t="str">
        <f>MID(Tabla1[[#This Row],[Aplicación]],14,6)</f>
        <v>16200</v>
      </c>
    </row>
    <row r="185" spans="1:24" x14ac:dyDescent="0.25">
      <c r="A185" s="53">
        <v>220240004482</v>
      </c>
      <c r="B185" s="45" t="s">
        <v>702</v>
      </c>
      <c r="C185" s="50">
        <v>45356</v>
      </c>
      <c r="D185" s="44">
        <v>22024001380</v>
      </c>
      <c r="E185" s="45" t="s">
        <v>1262</v>
      </c>
      <c r="F185" s="51">
        <v>1873.66</v>
      </c>
      <c r="G185" s="45" t="s">
        <v>60</v>
      </c>
      <c r="H185" s="45" t="s">
        <v>2275</v>
      </c>
      <c r="I185" s="53">
        <v>300</v>
      </c>
      <c r="J185" s="45" t="s">
        <v>398</v>
      </c>
      <c r="K185" s="45" t="s">
        <v>393</v>
      </c>
      <c r="L185" s="45" t="s">
        <v>413</v>
      </c>
      <c r="M185" s="45" t="s">
        <v>585</v>
      </c>
      <c r="N185" s="45" t="s">
        <v>539</v>
      </c>
      <c r="O185" s="52" t="s">
        <v>326</v>
      </c>
      <c r="P185" s="63" t="s">
        <v>276</v>
      </c>
      <c r="Q185" s="57" t="str">
        <f>MID(Tabla1[[#This Row],[Aplicación]],14,1)</f>
        <v>2</v>
      </c>
      <c r="R185" s="35" t="s">
        <v>265</v>
      </c>
      <c r="S185" s="57" t="str">
        <f>MID(Tabla1[[#This Row],[Aplicación]],6,2)</f>
        <v>03</v>
      </c>
      <c r="T185" s="54" t="str">
        <f>VLOOKUP(Tabla1[[#This Row],[AREA]],Hoja1!A:B,2,FALSE)</f>
        <v>03. Participación ciudadana y deportes</v>
      </c>
      <c r="U185" s="57">
        <v>1341</v>
      </c>
      <c r="V185" s="54" t="str">
        <f>VLOOKUP(Tabla1[[#This Row],[PROGRAMA]],Hoja1!A:B,2,FALSE)</f>
        <v>1341. Movilidad</v>
      </c>
      <c r="W185" s="57">
        <v>21</v>
      </c>
      <c r="X185" s="57">
        <v>213</v>
      </c>
    </row>
    <row r="186" spans="1:24" x14ac:dyDescent="0.25">
      <c r="A186" s="44">
        <v>220240008429</v>
      </c>
      <c r="B186" s="45" t="s">
        <v>390</v>
      </c>
      <c r="C186" s="50">
        <v>45373</v>
      </c>
      <c r="D186" s="44">
        <v>22024003680</v>
      </c>
      <c r="E186" s="45" t="s">
        <v>1298</v>
      </c>
      <c r="F186" s="51">
        <v>33.35</v>
      </c>
      <c r="G186" s="45" t="s">
        <v>80</v>
      </c>
      <c r="H186" s="45" t="s">
        <v>1702</v>
      </c>
      <c r="I186" s="53">
        <v>220</v>
      </c>
      <c r="J186" s="45" t="s">
        <v>398</v>
      </c>
      <c r="K186" s="45" t="s">
        <v>398</v>
      </c>
      <c r="L186" s="45" t="s">
        <v>413</v>
      </c>
      <c r="M186" s="45" t="s">
        <v>585</v>
      </c>
      <c r="N186" s="45" t="s">
        <v>539</v>
      </c>
      <c r="O186" s="52" t="s">
        <v>326</v>
      </c>
      <c r="P186" s="63" t="s">
        <v>276</v>
      </c>
      <c r="Q186" s="57" t="str">
        <f>MID(Tabla1[[#This Row],[Aplicación]],14,1)</f>
        <v>2</v>
      </c>
      <c r="R186" s="35" t="s">
        <v>265</v>
      </c>
      <c r="S186" s="57" t="str">
        <f>MID(Tabla1[[#This Row],[Aplicación]],6,2)</f>
        <v>03</v>
      </c>
      <c r="T186" s="54" t="str">
        <f>VLOOKUP(Tabla1[[#This Row],[AREA]],Hoja1!A:B,2,FALSE)</f>
        <v>03. Participación ciudadana y deportes</v>
      </c>
      <c r="U186" s="57">
        <v>1341</v>
      </c>
      <c r="V186" s="54" t="str">
        <f>VLOOKUP(Tabla1[[#This Row],[PROGRAMA]],Hoja1!A:B,2,FALSE)</f>
        <v>1341. Movilidad</v>
      </c>
      <c r="W186" s="57">
        <v>22</v>
      </c>
      <c r="X186" s="57">
        <v>22199</v>
      </c>
    </row>
    <row r="187" spans="1:24" x14ac:dyDescent="0.25">
      <c r="A187" s="53">
        <v>220240003362</v>
      </c>
      <c r="B187" s="45" t="s">
        <v>390</v>
      </c>
      <c r="C187" s="50">
        <v>45348</v>
      </c>
      <c r="D187" s="44">
        <v>22024002325</v>
      </c>
      <c r="E187" s="45" t="s">
        <v>1370</v>
      </c>
      <c r="F187" s="51">
        <v>1210</v>
      </c>
      <c r="G187" s="45" t="s">
        <v>340</v>
      </c>
      <c r="H187" s="45" t="s">
        <v>2168</v>
      </c>
      <c r="I187" s="53">
        <v>220</v>
      </c>
      <c r="J187" s="45" t="s">
        <v>398</v>
      </c>
      <c r="K187" s="45" t="s">
        <v>398</v>
      </c>
      <c r="L187" s="45" t="s">
        <v>399</v>
      </c>
      <c r="M187" s="45" t="s">
        <v>585</v>
      </c>
      <c r="N187" s="45" t="s">
        <v>539</v>
      </c>
      <c r="O187" s="52" t="s">
        <v>326</v>
      </c>
      <c r="P187" s="63" t="s">
        <v>276</v>
      </c>
      <c r="Q187" s="57" t="str">
        <f>MID(Tabla1[[#This Row],[Aplicación]],14,1)</f>
        <v>2</v>
      </c>
      <c r="R187" s="35" t="s">
        <v>265</v>
      </c>
      <c r="S187" s="57" t="str">
        <f>MID(Tabla1[[#This Row],[Aplicación]],6,2)</f>
        <v>03</v>
      </c>
      <c r="T187" s="54" t="str">
        <f>VLOOKUP(Tabla1[[#This Row],[AREA]],Hoja1!A:B,2,FALSE)</f>
        <v>03. Participación ciudadana y deportes</v>
      </c>
      <c r="U187" s="57">
        <v>1341</v>
      </c>
      <c r="V187" s="54" t="str">
        <f>VLOOKUP(Tabla1[[#This Row],[PROGRAMA]],Hoja1!A:B,2,FALSE)</f>
        <v>1341. Movilidad</v>
      </c>
      <c r="W187" s="57">
        <v>22</v>
      </c>
      <c r="X187" s="57">
        <v>22609</v>
      </c>
    </row>
    <row r="188" spans="1:24" x14ac:dyDescent="0.25">
      <c r="A188" s="44">
        <v>220240001368</v>
      </c>
      <c r="B188" s="45" t="s">
        <v>390</v>
      </c>
      <c r="C188" s="50">
        <v>45331</v>
      </c>
      <c r="D188" s="44">
        <v>22024001397</v>
      </c>
      <c r="E188" s="45" t="s">
        <v>1289</v>
      </c>
      <c r="F188" s="51">
        <v>167.29</v>
      </c>
      <c r="G188" s="45" t="s">
        <v>792</v>
      </c>
      <c r="H188" s="45" t="s">
        <v>1792</v>
      </c>
      <c r="I188" s="53">
        <v>220</v>
      </c>
      <c r="J188" s="45" t="s">
        <v>398</v>
      </c>
      <c r="K188" s="45" t="s">
        <v>398</v>
      </c>
      <c r="L188" s="45" t="s">
        <v>399</v>
      </c>
      <c r="M188" s="45" t="s">
        <v>585</v>
      </c>
      <c r="N188" s="45" t="s">
        <v>539</v>
      </c>
      <c r="O188" s="52" t="s">
        <v>326</v>
      </c>
      <c r="P188" s="63" t="s">
        <v>276</v>
      </c>
      <c r="Q188" s="57" t="str">
        <f>MID(Tabla1[[#This Row],[Aplicación]],14,1)</f>
        <v>2</v>
      </c>
      <c r="R188" s="35" t="s">
        <v>265</v>
      </c>
      <c r="S188" s="57" t="str">
        <f>MID(Tabla1[[#This Row],[Aplicación]],6,2)</f>
        <v>10</v>
      </c>
      <c r="T188" s="54" t="str">
        <f>VLOOKUP(Tabla1[[#This Row],[AREA]],Hoja1!A:B,2,FALSE)</f>
        <v>10. Personas mayores, familia y servicios sociales</v>
      </c>
      <c r="U188" s="57">
        <v>1341</v>
      </c>
      <c r="V188" s="54" t="str">
        <f>VLOOKUP(Tabla1[[#This Row],[PROGRAMA]],Hoja1!A:B,2,FALSE)</f>
        <v>1341. Movilidad</v>
      </c>
      <c r="W188" s="57">
        <v>22</v>
      </c>
      <c r="X188" s="57">
        <v>22606</v>
      </c>
    </row>
    <row r="189" spans="1:24" x14ac:dyDescent="0.25">
      <c r="A189" s="44">
        <v>220240003087</v>
      </c>
      <c r="B189" s="45" t="s">
        <v>390</v>
      </c>
      <c r="C189" s="50">
        <v>45343</v>
      </c>
      <c r="D189" s="44">
        <v>22024001833</v>
      </c>
      <c r="E189" s="45" t="s">
        <v>1423</v>
      </c>
      <c r="F189" s="51">
        <v>2000</v>
      </c>
      <c r="G189" s="45" t="s">
        <v>334</v>
      </c>
      <c r="H189" s="45" t="s">
        <v>2287</v>
      </c>
      <c r="I189" s="53">
        <v>220</v>
      </c>
      <c r="J189" s="45" t="s">
        <v>398</v>
      </c>
      <c r="K189" s="45" t="s">
        <v>398</v>
      </c>
      <c r="L189" s="45" t="s">
        <v>399</v>
      </c>
      <c r="M189" s="45" t="s">
        <v>585</v>
      </c>
      <c r="N189" s="45" t="s">
        <v>539</v>
      </c>
      <c r="O189" s="52" t="s">
        <v>326</v>
      </c>
      <c r="P189" s="63" t="s">
        <v>276</v>
      </c>
      <c r="Q189" s="57" t="str">
        <f>MID(Tabla1[[#This Row],[Aplicación]],14,1)</f>
        <v>2</v>
      </c>
      <c r="R189" s="35" t="s">
        <v>265</v>
      </c>
      <c r="S189" s="57" t="str">
        <f>MID(Tabla1[[#This Row],[Aplicación]],6,2)</f>
        <v>11</v>
      </c>
      <c r="T189" s="54" t="str">
        <f>VLOOKUP(Tabla1[[#This Row],[AREA]],Hoja1!A:B,2,FALSE)</f>
        <v>11. Salud pública y seguridad ciudadana</v>
      </c>
      <c r="U189" s="57">
        <v>1341</v>
      </c>
      <c r="V189" s="54" t="str">
        <f>VLOOKUP(Tabla1[[#This Row],[PROGRAMA]],Hoja1!A:B,2,FALSE)</f>
        <v>1341. Movilidad</v>
      </c>
      <c r="W189" s="57">
        <v>21</v>
      </c>
      <c r="X189" s="57">
        <v>214</v>
      </c>
    </row>
    <row r="190" spans="1:24" x14ac:dyDescent="0.25">
      <c r="A190" s="53">
        <v>220240000486</v>
      </c>
      <c r="B190" s="45" t="s">
        <v>658</v>
      </c>
      <c r="C190" s="50">
        <v>45317</v>
      </c>
      <c r="D190" s="44">
        <v>22024000043</v>
      </c>
      <c r="E190" s="45" t="s">
        <v>1316</v>
      </c>
      <c r="F190" s="51">
        <v>276.99</v>
      </c>
      <c r="G190" s="45" t="s">
        <v>821</v>
      </c>
      <c r="H190" s="45" t="s">
        <v>1844</v>
      </c>
      <c r="I190" s="53">
        <v>240</v>
      </c>
      <c r="J190" s="45" t="s">
        <v>398</v>
      </c>
      <c r="K190" s="45" t="s">
        <v>398</v>
      </c>
      <c r="L190" s="45" t="s">
        <v>399</v>
      </c>
      <c r="M190" s="45" t="s">
        <v>585</v>
      </c>
      <c r="N190" s="45" t="s">
        <v>539</v>
      </c>
      <c r="O190" s="52" t="s">
        <v>326</v>
      </c>
      <c r="P190" s="63" t="s">
        <v>276</v>
      </c>
      <c r="Q190" s="57" t="str">
        <f>MID(Tabla1[[#This Row],[Aplicación]],14,1)</f>
        <v>2</v>
      </c>
      <c r="R190" s="35" t="s">
        <v>265</v>
      </c>
      <c r="S190" s="57" t="str">
        <f>MID(Tabla1[[#This Row],[Aplicación]],6,2)</f>
        <v>11</v>
      </c>
      <c r="T190" s="54" t="str">
        <f>VLOOKUP(Tabla1[[#This Row],[AREA]],Hoja1!A:B,2,FALSE)</f>
        <v>11. Salud pública y seguridad ciudadana</v>
      </c>
      <c r="U190" s="57">
        <v>1341</v>
      </c>
      <c r="V190" s="54" t="str">
        <f>VLOOKUP(Tabla1[[#This Row],[PROGRAMA]],Hoja1!A:B,2,FALSE)</f>
        <v>1341. Movilidad</v>
      </c>
      <c r="W190" s="57">
        <v>22</v>
      </c>
      <c r="X190" s="57">
        <v>224</v>
      </c>
    </row>
    <row r="191" spans="1:24" x14ac:dyDescent="0.25">
      <c r="A191" s="53">
        <v>220240007859</v>
      </c>
      <c r="B191" s="45" t="s">
        <v>702</v>
      </c>
      <c r="C191" s="50">
        <v>45372</v>
      </c>
      <c r="D191" s="44">
        <v>22024000440</v>
      </c>
      <c r="E191" s="45" t="s">
        <v>1425</v>
      </c>
      <c r="F191" s="51">
        <v>795.05</v>
      </c>
      <c r="G191" s="45" t="s">
        <v>810</v>
      </c>
      <c r="H191" s="45" t="s">
        <v>2167</v>
      </c>
      <c r="I191" s="53">
        <v>300</v>
      </c>
      <c r="J191" s="45" t="s">
        <v>398</v>
      </c>
      <c r="K191" s="45" t="s">
        <v>398</v>
      </c>
      <c r="L191" s="45" t="s">
        <v>399</v>
      </c>
      <c r="M191" s="45" t="s">
        <v>395</v>
      </c>
      <c r="N191" s="45" t="s">
        <v>396</v>
      </c>
      <c r="O191" s="52" t="s">
        <v>325</v>
      </c>
      <c r="P191" s="63" t="s">
        <v>276</v>
      </c>
      <c r="Q191" s="57" t="str">
        <f>MID(Tabla1[[#This Row],[Aplicación]],14,1)</f>
        <v>2</v>
      </c>
      <c r="R191" s="35" t="s">
        <v>265</v>
      </c>
      <c r="S191" s="57" t="str">
        <f>MID(Tabla1[[#This Row],[Aplicación]],6,2)</f>
        <v>11</v>
      </c>
      <c r="T191" s="54" t="str">
        <f>VLOOKUP(Tabla1[[#This Row],[AREA]],Hoja1!A:B,2,FALSE)</f>
        <v>11. Salud pública y seguridad ciudadana</v>
      </c>
      <c r="U191" s="57">
        <v>1341</v>
      </c>
      <c r="V191" s="54" t="str">
        <f>VLOOKUP(Tabla1[[#This Row],[PROGRAMA]],Hoja1!A:B,2,FALSE)</f>
        <v>1341. Movilidad</v>
      </c>
      <c r="W191" s="57">
        <v>21</v>
      </c>
      <c r="X191" s="57">
        <v>214</v>
      </c>
    </row>
    <row r="192" spans="1:24" x14ac:dyDescent="0.25">
      <c r="A192" s="44">
        <v>220239000667</v>
      </c>
      <c r="B192" s="45" t="s">
        <v>390</v>
      </c>
      <c r="C192" s="50">
        <v>45292</v>
      </c>
      <c r="D192" s="44">
        <v>22024001398</v>
      </c>
      <c r="E192" s="45" t="s">
        <v>1226</v>
      </c>
      <c r="F192" s="51">
        <v>2501.1999999999998</v>
      </c>
      <c r="G192" s="45" t="s">
        <v>636</v>
      </c>
      <c r="H192" s="45" t="s">
        <v>1558</v>
      </c>
      <c r="I192" s="53">
        <v>220</v>
      </c>
      <c r="J192" s="45" t="s">
        <v>637</v>
      </c>
      <c r="K192" s="45" t="s">
        <v>537</v>
      </c>
      <c r="L192" s="45" t="s">
        <v>399</v>
      </c>
      <c r="M192" s="45" t="s">
        <v>395</v>
      </c>
      <c r="N192" s="45" t="s">
        <v>396</v>
      </c>
      <c r="O192" s="52" t="s">
        <v>325</v>
      </c>
      <c r="P192" s="63" t="s">
        <v>276</v>
      </c>
      <c r="Q192" s="57" t="str">
        <f>MID(Tabla1[[#This Row],[Aplicación]],14,1)</f>
        <v>2</v>
      </c>
      <c r="R192" s="35" t="s">
        <v>265</v>
      </c>
      <c r="S192" s="57" t="str">
        <f>MID(Tabla1[[#This Row],[Aplicación]],6,2)</f>
        <v>01</v>
      </c>
      <c r="T192" s="54" t="str">
        <f>VLOOKUP(Tabla1[[#This Row],[AREA]],Hoja1!A:B,2,FALSE)</f>
        <v>01. Alcaldía</v>
      </c>
      <c r="U192" s="57">
        <v>1721</v>
      </c>
      <c r="V192" s="54" t="str">
        <f>VLOOKUP(Tabla1[[#This Row],[PROGRAMA]],Hoja1!A:B,2,FALSE)</f>
        <v>1721. Protección del medio ambiente</v>
      </c>
      <c r="W192" s="57">
        <v>22</v>
      </c>
      <c r="X192" s="57">
        <v>22706</v>
      </c>
    </row>
    <row r="193" spans="1:24" x14ac:dyDescent="0.25">
      <c r="A193" s="53">
        <v>220240004831</v>
      </c>
      <c r="B193" s="45" t="s">
        <v>673</v>
      </c>
      <c r="C193" s="50">
        <v>45356</v>
      </c>
      <c r="D193" s="44">
        <v>22024000017</v>
      </c>
      <c r="E193" s="45" t="s">
        <v>1212</v>
      </c>
      <c r="F193" s="51">
        <v>-42699.4</v>
      </c>
      <c r="G193" s="45" t="s">
        <v>517</v>
      </c>
      <c r="H193" s="45" t="s">
        <v>1568</v>
      </c>
      <c r="I193" s="53">
        <v>220</v>
      </c>
      <c r="J193" s="45" t="s">
        <v>518</v>
      </c>
      <c r="K193" s="45" t="s">
        <v>428</v>
      </c>
      <c r="L193" s="45" t="s">
        <v>399</v>
      </c>
      <c r="M193" s="45" t="s">
        <v>395</v>
      </c>
      <c r="N193" s="45" t="s">
        <v>396</v>
      </c>
      <c r="O193" s="52" t="s">
        <v>321</v>
      </c>
      <c r="P193" s="63" t="s">
        <v>276</v>
      </c>
      <c r="Q193" s="57" t="str">
        <f>MID(Tabla1[[#This Row],[Aplicación]],14,1)</f>
        <v>2</v>
      </c>
      <c r="R193" s="35" t="s">
        <v>265</v>
      </c>
      <c r="S193" s="57" t="str">
        <f>MID(Tabla1[[#This Row],[Aplicación]],6,2)</f>
        <v>02</v>
      </c>
      <c r="T193" s="54" t="str">
        <f>VLOOKUP(Tabla1[[#This Row],[AREA]],Hoja1!A:B,2,FALSE)</f>
        <v>02. Urbanismo y vivienda</v>
      </c>
      <c r="U193" s="57">
        <v>1721</v>
      </c>
      <c r="V193" s="54" t="str">
        <f>VLOOKUP(Tabla1[[#This Row],[PROGRAMA]],Hoja1!A:B,2,FALSE)</f>
        <v>1721. Protección del medio ambiente</v>
      </c>
      <c r="W193" s="57">
        <v>22</v>
      </c>
      <c r="X193" s="57">
        <v>224</v>
      </c>
    </row>
    <row r="194" spans="1:24" x14ac:dyDescent="0.25">
      <c r="A194" s="44">
        <v>220239000774</v>
      </c>
      <c r="B194" s="45" t="s">
        <v>390</v>
      </c>
      <c r="C194" s="50">
        <v>45292</v>
      </c>
      <c r="D194" s="44">
        <v>22024001219</v>
      </c>
      <c r="E194" s="45" t="s">
        <v>1215</v>
      </c>
      <c r="F194" s="51">
        <v>405540.64</v>
      </c>
      <c r="G194" s="45" t="s">
        <v>42</v>
      </c>
      <c r="H194" s="45" t="s">
        <v>1549</v>
      </c>
      <c r="I194" s="53">
        <v>220</v>
      </c>
      <c r="J194" s="45" t="s">
        <v>398</v>
      </c>
      <c r="K194" s="45" t="s">
        <v>398</v>
      </c>
      <c r="L194" s="45" t="s">
        <v>399</v>
      </c>
      <c r="M194" s="45" t="s">
        <v>395</v>
      </c>
      <c r="N194" s="45" t="s">
        <v>396</v>
      </c>
      <c r="O194" s="52" t="s">
        <v>321</v>
      </c>
      <c r="P194" s="63" t="s">
        <v>276</v>
      </c>
      <c r="Q194" s="57" t="str">
        <f>MID(Tabla1[[#This Row],[Aplicación]],14,1)</f>
        <v>2</v>
      </c>
      <c r="R194" s="35" t="s">
        <v>265</v>
      </c>
      <c r="S194" s="57" t="str">
        <f>MID(Tabla1[[#This Row],[Aplicación]],6,2)</f>
        <v>03</v>
      </c>
      <c r="T194" s="54" t="str">
        <f>VLOOKUP(Tabla1[[#This Row],[AREA]],Hoja1!A:B,2,FALSE)</f>
        <v>03. Participación ciudadana y deportes</v>
      </c>
      <c r="U194" s="57">
        <v>1721</v>
      </c>
      <c r="V194" s="54" t="str">
        <f>VLOOKUP(Tabla1[[#This Row],[PROGRAMA]],Hoja1!A:B,2,FALSE)</f>
        <v>1721. Protección del medio ambiente</v>
      </c>
      <c r="W194" s="57">
        <v>22</v>
      </c>
      <c r="X194" s="57">
        <v>22700</v>
      </c>
    </row>
    <row r="195" spans="1:24" x14ac:dyDescent="0.25">
      <c r="A195" s="44">
        <v>220229000167</v>
      </c>
      <c r="B195" s="45" t="s">
        <v>390</v>
      </c>
      <c r="C195" s="50">
        <v>45292</v>
      </c>
      <c r="D195" s="44">
        <v>22024002521</v>
      </c>
      <c r="E195" s="45" t="s">
        <v>1216</v>
      </c>
      <c r="F195" s="51">
        <v>357080</v>
      </c>
      <c r="G195" s="45" t="s">
        <v>423</v>
      </c>
      <c r="H195" s="45" t="s">
        <v>424</v>
      </c>
      <c r="I195" s="53">
        <v>220</v>
      </c>
      <c r="J195" s="45" t="s">
        <v>398</v>
      </c>
      <c r="K195" s="45" t="s">
        <v>398</v>
      </c>
      <c r="L195" s="45" t="s">
        <v>399</v>
      </c>
      <c r="M195" s="45" t="s">
        <v>395</v>
      </c>
      <c r="N195" s="45" t="s">
        <v>396</v>
      </c>
      <c r="O195" s="52" t="s">
        <v>321</v>
      </c>
      <c r="P195" s="63" t="s">
        <v>276</v>
      </c>
      <c r="Q195" s="57" t="str">
        <f>MID(Tabla1[[#This Row],[Aplicación]],14,1)</f>
        <v>2</v>
      </c>
      <c r="R195" s="35" t="s">
        <v>265</v>
      </c>
      <c r="S195" s="57" t="str">
        <f>MID(Tabla1[[#This Row],[Aplicación]],6,2)</f>
        <v>06</v>
      </c>
      <c r="T195" s="54" t="str">
        <f>VLOOKUP(Tabla1[[#This Row],[AREA]],Hoja1!A:B,2,FALSE)</f>
        <v>06. Educación y cultura</v>
      </c>
      <c r="U195" s="57">
        <v>2312</v>
      </c>
      <c r="V195" s="54" t="str">
        <f>VLOOKUP(Tabla1[[#This Row],[PROGRAMA]],Hoja1!A:B,2,FALSE)</f>
        <v>2312. Iniciativas sociales</v>
      </c>
      <c r="W195" s="57">
        <v>22</v>
      </c>
      <c r="X195" s="57">
        <v>22799</v>
      </c>
    </row>
    <row r="196" spans="1:24" x14ac:dyDescent="0.25">
      <c r="A196" s="53">
        <v>220219001121</v>
      </c>
      <c r="B196" s="45" t="s">
        <v>390</v>
      </c>
      <c r="C196" s="50">
        <v>45292</v>
      </c>
      <c r="D196" s="44">
        <v>22024001955</v>
      </c>
      <c r="E196" s="45" t="s">
        <v>1178</v>
      </c>
      <c r="F196" s="51">
        <v>10606.59</v>
      </c>
      <c r="G196" s="45" t="s">
        <v>717</v>
      </c>
      <c r="H196" s="45" t="s">
        <v>926</v>
      </c>
      <c r="I196" s="53">
        <v>220</v>
      </c>
      <c r="J196" s="45" t="s">
        <v>719</v>
      </c>
      <c r="K196" s="45" t="s">
        <v>720</v>
      </c>
      <c r="L196" s="45" t="s">
        <v>399</v>
      </c>
      <c r="M196" s="45" t="s">
        <v>395</v>
      </c>
      <c r="N196" s="45" t="s">
        <v>396</v>
      </c>
      <c r="O196" s="52" t="s">
        <v>321</v>
      </c>
      <c r="P196" s="63" t="s">
        <v>276</v>
      </c>
      <c r="Q196" s="57" t="str">
        <f>MID(Tabla1[[#This Row],[Aplicación]],14,1)</f>
        <v>2</v>
      </c>
      <c r="R196" s="35" t="s">
        <v>265</v>
      </c>
      <c r="S196" s="57" t="str">
        <f>MID(Tabla1[[#This Row],[Aplicación]],6,2)</f>
        <v>06</v>
      </c>
      <c r="T196" s="54" t="str">
        <f>VLOOKUP(Tabla1[[#This Row],[AREA]],Hoja1!A:B,2,FALSE)</f>
        <v>06. Educación y cultura</v>
      </c>
      <c r="U196" s="57">
        <v>1721</v>
      </c>
      <c r="V196" s="54" t="str">
        <f>VLOOKUP(Tabla1[[#This Row],[PROGRAMA]],Hoja1!A:B,2,FALSE)</f>
        <v>1721. Protección del medio ambiente</v>
      </c>
      <c r="W196" s="57">
        <v>21</v>
      </c>
      <c r="X196" s="57">
        <v>213</v>
      </c>
    </row>
    <row r="197" spans="1:24" x14ac:dyDescent="0.25">
      <c r="A197" s="53">
        <v>220240005060</v>
      </c>
      <c r="B197" s="45" t="s">
        <v>390</v>
      </c>
      <c r="C197" s="50">
        <v>45358</v>
      </c>
      <c r="D197" s="44">
        <v>22024002491</v>
      </c>
      <c r="E197" s="45" t="s">
        <v>1408</v>
      </c>
      <c r="F197" s="51">
        <v>697.87</v>
      </c>
      <c r="G197" s="45" t="s">
        <v>18</v>
      </c>
      <c r="H197" s="45" t="s">
        <v>2067</v>
      </c>
      <c r="I197" s="53">
        <v>220</v>
      </c>
      <c r="J197" s="45" t="s">
        <v>398</v>
      </c>
      <c r="K197" s="45" t="s">
        <v>398</v>
      </c>
      <c r="L197" s="45" t="s">
        <v>399</v>
      </c>
      <c r="M197" s="45" t="s">
        <v>585</v>
      </c>
      <c r="N197" s="45" t="s">
        <v>539</v>
      </c>
      <c r="O197" s="52" t="s">
        <v>326</v>
      </c>
      <c r="P197" s="63" t="s">
        <v>276</v>
      </c>
      <c r="Q197" s="57" t="str">
        <f>MID(Tabla1[[#This Row],[Aplicación]],14,1)</f>
        <v>2</v>
      </c>
      <c r="R197" s="35" t="s">
        <v>265</v>
      </c>
      <c r="S197" s="57" t="str">
        <f>MID(Tabla1[[#This Row],[Aplicación]],6,2)</f>
        <v>09</v>
      </c>
      <c r="T197" s="54" t="str">
        <f>VLOOKUP(Tabla1[[#This Row],[AREA]],Hoja1!A:B,2,FALSE)</f>
        <v>09. Turismo, eventos y marca ciudad</v>
      </c>
      <c r="U197" s="57">
        <v>1721</v>
      </c>
      <c r="V197" s="54" t="str">
        <f>VLOOKUP(Tabla1[[#This Row],[PROGRAMA]],Hoja1!A:B,2,FALSE)</f>
        <v>1721. Protección del medio ambiente</v>
      </c>
      <c r="W197" s="57">
        <v>22</v>
      </c>
      <c r="X197" s="57">
        <v>22701</v>
      </c>
    </row>
    <row r="198" spans="1:24" x14ac:dyDescent="0.25">
      <c r="A198" s="44">
        <v>220229000723</v>
      </c>
      <c r="B198" s="45" t="s">
        <v>390</v>
      </c>
      <c r="C198" s="50">
        <v>45292</v>
      </c>
      <c r="D198" s="44">
        <v>22024002044</v>
      </c>
      <c r="E198" s="45" t="s">
        <v>1324</v>
      </c>
      <c r="F198" s="51">
        <v>457.38</v>
      </c>
      <c r="G198" s="45" t="s">
        <v>33</v>
      </c>
      <c r="H198" s="45" t="s">
        <v>633</v>
      </c>
      <c r="I198" s="53">
        <v>220</v>
      </c>
      <c r="J198" s="45" t="s">
        <v>632</v>
      </c>
      <c r="K198" s="45" t="s">
        <v>507</v>
      </c>
      <c r="L198" s="45" t="s">
        <v>399</v>
      </c>
      <c r="M198" s="45" t="s">
        <v>395</v>
      </c>
      <c r="N198" s="45" t="s">
        <v>433</v>
      </c>
      <c r="O198" s="52" t="s">
        <v>321</v>
      </c>
      <c r="P198" s="63" t="s">
        <v>276</v>
      </c>
      <c r="Q198" s="57" t="str">
        <f>MID(Tabla1[[#This Row],[Aplicación]],14,1)</f>
        <v>2</v>
      </c>
      <c r="R198" s="35" t="s">
        <v>265</v>
      </c>
      <c r="S198" s="57" t="str">
        <f>MID(Tabla1[[#This Row],[Aplicación]],6,2)</f>
        <v>06</v>
      </c>
      <c r="T198" s="54" t="str">
        <f>VLOOKUP(Tabla1[[#This Row],[AREA]],Hoja1!A:B,2,FALSE)</f>
        <v>06. Educación y cultura</v>
      </c>
      <c r="U198" s="57">
        <v>9332</v>
      </c>
      <c r="V198" s="54" t="str">
        <f>VLOOKUP(Tabla1[[#This Row],[PROGRAMA]],Hoja1!A:B,2,FALSE)</f>
        <v>9332. Mantenimiento de edificios e instalaciones municipales</v>
      </c>
      <c r="W198" s="57">
        <v>21</v>
      </c>
      <c r="X198" s="57">
        <v>213</v>
      </c>
    </row>
    <row r="199" spans="1:24" x14ac:dyDescent="0.25">
      <c r="A199" s="53">
        <v>220240000719</v>
      </c>
      <c r="B199" s="45" t="s">
        <v>390</v>
      </c>
      <c r="C199" s="50">
        <v>45327</v>
      </c>
      <c r="D199" s="44">
        <v>22024000038</v>
      </c>
      <c r="E199" s="45" t="s">
        <v>1435</v>
      </c>
      <c r="F199" s="51">
        <v>1411</v>
      </c>
      <c r="G199" s="45" t="s">
        <v>52</v>
      </c>
      <c r="H199" s="45" t="s">
        <v>2211</v>
      </c>
      <c r="I199" s="53">
        <v>220</v>
      </c>
      <c r="J199" s="45" t="s">
        <v>398</v>
      </c>
      <c r="K199" s="45" t="s">
        <v>398</v>
      </c>
      <c r="L199" s="45" t="s">
        <v>413</v>
      </c>
      <c r="M199" s="45" t="s">
        <v>585</v>
      </c>
      <c r="N199" s="45" t="s">
        <v>539</v>
      </c>
      <c r="O199" s="52" t="s">
        <v>326</v>
      </c>
      <c r="P199" s="63" t="s">
        <v>276</v>
      </c>
      <c r="Q199" s="57" t="str">
        <f>MID(Tabla1[[#This Row],[Aplicación]],14,1)</f>
        <v>2</v>
      </c>
      <c r="R199" s="35" t="s">
        <v>265</v>
      </c>
      <c r="S199" s="57" t="str">
        <f>MID(Tabla1[[#This Row],[Aplicación]],6,2)</f>
        <v>07</v>
      </c>
      <c r="T199" s="54" t="str">
        <f>VLOOKUP(Tabla1[[#This Row],[AREA]],Hoja1!A:B,2,FALSE)</f>
        <v>07. Medio ambiente</v>
      </c>
      <c r="U199" s="57">
        <v>4312</v>
      </c>
      <c r="V199" s="54" t="str">
        <f>VLOOKUP(Tabla1[[#This Row],[PROGRAMA]],Hoja1!A:B,2,FALSE)</f>
        <v>4312. Mercados</v>
      </c>
      <c r="W199" s="57">
        <v>22</v>
      </c>
      <c r="X199" s="57">
        <v>22110</v>
      </c>
    </row>
    <row r="200" spans="1:24" x14ac:dyDescent="0.25">
      <c r="A200" s="44">
        <v>220240001379</v>
      </c>
      <c r="B200" s="45" t="s">
        <v>390</v>
      </c>
      <c r="C200" s="50">
        <v>45331</v>
      </c>
      <c r="D200" s="44">
        <v>22024001382</v>
      </c>
      <c r="E200" s="45" t="s">
        <v>1306</v>
      </c>
      <c r="F200" s="51">
        <v>44.44</v>
      </c>
      <c r="G200" s="45" t="s">
        <v>895</v>
      </c>
      <c r="H200" s="45" t="s">
        <v>1720</v>
      </c>
      <c r="I200" s="53">
        <v>220</v>
      </c>
      <c r="J200" s="45" t="s">
        <v>398</v>
      </c>
      <c r="K200" s="45" t="s">
        <v>398</v>
      </c>
      <c r="L200" s="45" t="s">
        <v>399</v>
      </c>
      <c r="M200" s="45" t="s">
        <v>585</v>
      </c>
      <c r="N200" s="45" t="s">
        <v>539</v>
      </c>
      <c r="O200" s="52" t="s">
        <v>326</v>
      </c>
      <c r="P200" s="63" t="s">
        <v>276</v>
      </c>
      <c r="Q200" s="57" t="str">
        <f>MID(Tabla1[[#This Row],[Aplicación]],14,1)</f>
        <v>2</v>
      </c>
      <c r="R200" s="35" t="s">
        <v>265</v>
      </c>
      <c r="S200" s="57" t="str">
        <f>MID(Tabla1[[#This Row],[Aplicación]],6,2)</f>
        <v>08</v>
      </c>
      <c r="T200" s="54" t="str">
        <f>VLOOKUP(Tabla1[[#This Row],[AREA]],Hoja1!A:B,2,FALSE)</f>
        <v>08. Tráfico y movilidad</v>
      </c>
      <c r="U200" s="57">
        <v>9332</v>
      </c>
      <c r="V200" s="54" t="str">
        <f>VLOOKUP(Tabla1[[#This Row],[PROGRAMA]],Hoja1!A:B,2,FALSE)</f>
        <v>9332. Mantenimiento de edificios e instalaciones municipales</v>
      </c>
      <c r="W200" s="57">
        <v>21</v>
      </c>
      <c r="X200" s="57">
        <v>214</v>
      </c>
    </row>
    <row r="201" spans="1:24" x14ac:dyDescent="0.25">
      <c r="A201" s="53">
        <v>220240000799</v>
      </c>
      <c r="B201" s="45" t="s">
        <v>390</v>
      </c>
      <c r="C201" s="50">
        <v>45330</v>
      </c>
      <c r="D201" s="44">
        <v>22024000638</v>
      </c>
      <c r="E201" s="45" t="s">
        <v>1325</v>
      </c>
      <c r="F201" s="51">
        <v>114.16</v>
      </c>
      <c r="G201" s="45" t="s">
        <v>19</v>
      </c>
      <c r="H201" s="45" t="s">
        <v>1764</v>
      </c>
      <c r="I201" s="53">
        <v>220</v>
      </c>
      <c r="J201" s="45" t="s">
        <v>398</v>
      </c>
      <c r="K201" s="45" t="s">
        <v>398</v>
      </c>
      <c r="L201" s="45" t="s">
        <v>399</v>
      </c>
      <c r="M201" s="45" t="s">
        <v>585</v>
      </c>
      <c r="N201" s="45" t="s">
        <v>539</v>
      </c>
      <c r="O201" s="52" t="s">
        <v>326</v>
      </c>
      <c r="P201" s="63" t="s">
        <v>276</v>
      </c>
      <c r="Q201" s="57" t="str">
        <f>MID(Tabla1[[#This Row],[Aplicación]],14,1)</f>
        <v>2</v>
      </c>
      <c r="R201" s="35" t="s">
        <v>265</v>
      </c>
      <c r="S201" s="57" t="str">
        <f>MID(Tabla1[[#This Row],[Aplicación]],6,2)</f>
        <v>10</v>
      </c>
      <c r="T201" s="54" t="str">
        <f>VLOOKUP(Tabla1[[#This Row],[AREA]],Hoja1!A:B,2,FALSE)</f>
        <v>10. Personas mayores, familia y servicios sociales</v>
      </c>
      <c r="U201" s="57">
        <v>9332</v>
      </c>
      <c r="V201" s="54" t="str">
        <f>VLOOKUP(Tabla1[[#This Row],[PROGRAMA]],Hoja1!A:B,2,FALSE)</f>
        <v>9332. Mantenimiento de edificios e instalaciones municipales</v>
      </c>
      <c r="W201" s="57">
        <v>22</v>
      </c>
      <c r="X201" s="57">
        <v>22699</v>
      </c>
    </row>
    <row r="202" spans="1:24" x14ac:dyDescent="0.25">
      <c r="A202" s="44">
        <v>220239000898</v>
      </c>
      <c r="B202" s="45" t="s">
        <v>390</v>
      </c>
      <c r="C202" s="50">
        <v>45292</v>
      </c>
      <c r="D202" s="44">
        <v>22024001297</v>
      </c>
      <c r="E202" s="45" t="s">
        <v>1241</v>
      </c>
      <c r="F202" s="51">
        <v>20000</v>
      </c>
      <c r="G202" s="45" t="s">
        <v>12</v>
      </c>
      <c r="H202" s="45" t="s">
        <v>1587</v>
      </c>
      <c r="I202" s="53">
        <v>220</v>
      </c>
      <c r="J202" s="45" t="s">
        <v>393</v>
      </c>
      <c r="K202" s="45" t="s">
        <v>393</v>
      </c>
      <c r="L202" s="45" t="s">
        <v>413</v>
      </c>
      <c r="M202" s="45" t="s">
        <v>395</v>
      </c>
      <c r="N202" s="45" t="s">
        <v>396</v>
      </c>
      <c r="O202" s="52" t="s">
        <v>321</v>
      </c>
      <c r="P202" s="63" t="s">
        <v>276</v>
      </c>
      <c r="Q202" s="57" t="str">
        <f>MID(Tabla1[[#This Row],[Aplicación]],14,1)</f>
        <v>2</v>
      </c>
      <c r="R202" s="35" t="s">
        <v>265</v>
      </c>
      <c r="S202" s="57" t="str">
        <f>MID(Tabla1[[#This Row],[Aplicación]],6,2)</f>
        <v>02</v>
      </c>
      <c r="T202" s="54" t="str">
        <f>VLOOKUP(Tabla1[[#This Row],[AREA]],Hoja1!A:B,2,FALSE)</f>
        <v>02. Urbanismo y vivienda</v>
      </c>
      <c r="U202" s="57">
        <v>2313</v>
      </c>
      <c r="V202" s="54" t="str">
        <f>VLOOKUP(Tabla1[[#This Row],[PROGRAMA]],Hoja1!A:B,2,FALSE)</f>
        <v>2313. Dirección del área de personas mayores, familia y servicios sociales</v>
      </c>
      <c r="W202" s="57">
        <v>22</v>
      </c>
      <c r="X202" s="57">
        <v>22103</v>
      </c>
    </row>
    <row r="203" spans="1:24" x14ac:dyDescent="0.25">
      <c r="A203" s="44">
        <v>220240006447</v>
      </c>
      <c r="B203" s="45" t="s">
        <v>390</v>
      </c>
      <c r="C203" s="50">
        <v>45364</v>
      </c>
      <c r="D203" s="44">
        <v>22024003274</v>
      </c>
      <c r="E203" s="45" t="s">
        <v>1293</v>
      </c>
      <c r="F203" s="51">
        <v>83.56</v>
      </c>
      <c r="G203" s="45" t="s">
        <v>993</v>
      </c>
      <c r="H203" s="45" t="s">
        <v>1744</v>
      </c>
      <c r="I203" s="53">
        <v>220</v>
      </c>
      <c r="J203" s="45" t="s">
        <v>398</v>
      </c>
      <c r="K203" s="45" t="s">
        <v>398</v>
      </c>
      <c r="L203" s="45" t="s">
        <v>413</v>
      </c>
      <c r="M203" s="45" t="s">
        <v>585</v>
      </c>
      <c r="N203" s="45" t="s">
        <v>539</v>
      </c>
      <c r="O203" s="52" t="s">
        <v>326</v>
      </c>
      <c r="P203" s="63" t="s">
        <v>276</v>
      </c>
      <c r="Q203" s="57" t="str">
        <f>MID(Tabla1[[#This Row],[Aplicación]],14,1)</f>
        <v>2</v>
      </c>
      <c r="R203" s="35" t="s">
        <v>265</v>
      </c>
      <c r="S203" s="57" t="str">
        <f>MID(Tabla1[[#This Row],[Aplicación]],6,2)</f>
        <v>03</v>
      </c>
      <c r="T203" s="54" t="str">
        <f>VLOOKUP(Tabla1[[#This Row],[AREA]],Hoja1!A:B,2,FALSE)</f>
        <v>03. Participación ciudadana y deportes</v>
      </c>
      <c r="U203" s="57">
        <v>2313</v>
      </c>
      <c r="V203" s="54" t="str">
        <f>VLOOKUP(Tabla1[[#This Row],[PROGRAMA]],Hoja1!A:B,2,FALSE)</f>
        <v>2313. Dirección del área de personas mayores, familia y servicios sociales</v>
      </c>
      <c r="W203" s="57">
        <v>21</v>
      </c>
      <c r="X203" s="57">
        <v>212</v>
      </c>
    </row>
    <row r="204" spans="1:24" x14ac:dyDescent="0.25">
      <c r="A204" s="44">
        <v>220240004735</v>
      </c>
      <c r="B204" s="45" t="s">
        <v>390</v>
      </c>
      <c r="C204" s="50">
        <v>45356</v>
      </c>
      <c r="D204" s="44">
        <v>22024003057</v>
      </c>
      <c r="E204" s="45" t="s">
        <v>1216</v>
      </c>
      <c r="F204" s="51">
        <v>215862.86</v>
      </c>
      <c r="G204" s="45" t="s">
        <v>472</v>
      </c>
      <c r="H204" s="45" t="s">
        <v>1570</v>
      </c>
      <c r="I204" s="53">
        <v>220</v>
      </c>
      <c r="J204" s="45" t="s">
        <v>398</v>
      </c>
      <c r="K204" s="45" t="s">
        <v>398</v>
      </c>
      <c r="L204" s="45" t="s">
        <v>399</v>
      </c>
      <c r="M204" s="45" t="s">
        <v>395</v>
      </c>
      <c r="N204" s="45" t="s">
        <v>396</v>
      </c>
      <c r="O204" s="52" t="s">
        <v>321</v>
      </c>
      <c r="P204" s="63" t="s">
        <v>276</v>
      </c>
      <c r="Q204" s="57" t="str">
        <f>MID(Tabla1[[#This Row],[Aplicación]],14,1)</f>
        <v>2</v>
      </c>
      <c r="R204" s="35" t="s">
        <v>265</v>
      </c>
      <c r="S204" s="57" t="str">
        <f>MID(Tabla1[[#This Row],[Aplicación]],6,2)</f>
        <v>06</v>
      </c>
      <c r="T204" s="54" t="str">
        <f>VLOOKUP(Tabla1[[#This Row],[AREA]],Hoja1!A:B,2,FALSE)</f>
        <v>06. Educación y cultura</v>
      </c>
      <c r="U204" s="57">
        <v>2312</v>
      </c>
      <c r="V204" s="54" t="str">
        <f>VLOOKUP(Tabla1[[#This Row],[PROGRAMA]],Hoja1!A:B,2,FALSE)</f>
        <v>2312. Iniciativas sociales</v>
      </c>
      <c r="W204" s="57">
        <v>22</v>
      </c>
      <c r="X204" s="57">
        <v>22799</v>
      </c>
    </row>
    <row r="205" spans="1:24" x14ac:dyDescent="0.25">
      <c r="A205" s="44">
        <v>220240001341</v>
      </c>
      <c r="B205" s="45" t="s">
        <v>673</v>
      </c>
      <c r="C205" s="50">
        <v>45331</v>
      </c>
      <c r="D205" s="44">
        <v>22024001312</v>
      </c>
      <c r="E205" s="45" t="s">
        <v>1216</v>
      </c>
      <c r="F205" s="51">
        <v>-10195.780000000001</v>
      </c>
      <c r="G205" s="45" t="s">
        <v>660</v>
      </c>
      <c r="H205" s="45" t="s">
        <v>1586</v>
      </c>
      <c r="I205" s="53">
        <v>220</v>
      </c>
      <c r="J205" s="45" t="s">
        <v>661</v>
      </c>
      <c r="K205" s="45" t="s">
        <v>420</v>
      </c>
      <c r="L205" s="45" t="s">
        <v>399</v>
      </c>
      <c r="M205" s="45" t="s">
        <v>585</v>
      </c>
      <c r="N205" s="45" t="s">
        <v>539</v>
      </c>
      <c r="O205" s="52" t="s">
        <v>326</v>
      </c>
      <c r="P205" s="63" t="s">
        <v>276</v>
      </c>
      <c r="Q205" s="57" t="str">
        <f>MID(Tabla1[[#This Row],[Aplicación]],14,1)</f>
        <v>2</v>
      </c>
      <c r="R205" s="35" t="s">
        <v>265</v>
      </c>
      <c r="S205" s="57" t="str">
        <f>MID(Tabla1[[#This Row],[Aplicación]],6,2)</f>
        <v>06</v>
      </c>
      <c r="T205" s="54" t="str">
        <f>VLOOKUP(Tabla1[[#This Row],[AREA]],Hoja1!A:B,2,FALSE)</f>
        <v>06. Educación y cultura</v>
      </c>
      <c r="U205" s="57">
        <v>9231</v>
      </c>
      <c r="V205" s="54" t="str">
        <f>VLOOKUP(Tabla1[[#This Row],[PROGRAMA]],Hoja1!A:B,2,FALSE)</f>
        <v>9231. Información, registro y gestión del padrón</v>
      </c>
      <c r="W205" s="57">
        <v>22</v>
      </c>
      <c r="X205" s="57">
        <v>22799</v>
      </c>
    </row>
    <row r="206" spans="1:24" x14ac:dyDescent="0.25">
      <c r="A206" s="44">
        <v>220239000733</v>
      </c>
      <c r="B206" s="45" t="s">
        <v>390</v>
      </c>
      <c r="C206" s="50">
        <v>45292</v>
      </c>
      <c r="D206" s="44">
        <v>22024001270</v>
      </c>
      <c r="E206" s="45" t="s">
        <v>1160</v>
      </c>
      <c r="F206" s="51">
        <v>424</v>
      </c>
      <c r="G206" s="45" t="s">
        <v>14</v>
      </c>
      <c r="H206" s="45" t="s">
        <v>1777</v>
      </c>
      <c r="I206" s="53">
        <v>220</v>
      </c>
      <c r="J206" s="45" t="s">
        <v>398</v>
      </c>
      <c r="K206" s="45" t="s">
        <v>398</v>
      </c>
      <c r="L206" s="45" t="s">
        <v>399</v>
      </c>
      <c r="M206" s="45" t="s">
        <v>585</v>
      </c>
      <c r="N206" s="45" t="s">
        <v>539</v>
      </c>
      <c r="O206" s="52" t="s">
        <v>326</v>
      </c>
      <c r="P206" s="63" t="s">
        <v>276</v>
      </c>
      <c r="Q206" s="57" t="str">
        <f>MID(Tabla1[[#This Row],[Aplicación]],14,1)</f>
        <v>2</v>
      </c>
      <c r="R206" s="35" t="s">
        <v>265</v>
      </c>
      <c r="S206" s="57" t="str">
        <f>MID(Tabla1[[#This Row],[Aplicación]],6,2)</f>
        <v>10</v>
      </c>
      <c r="T206" s="54" t="str">
        <f>VLOOKUP(Tabla1[[#This Row],[AREA]],Hoja1!A:B,2,FALSE)</f>
        <v>10. Personas mayores, familia y servicios sociales</v>
      </c>
      <c r="U206" s="57">
        <v>9231</v>
      </c>
      <c r="V206" s="54" t="str">
        <f>VLOOKUP(Tabla1[[#This Row],[PROGRAMA]],Hoja1!A:B,2,FALSE)</f>
        <v>9231. Información, registro y gestión del padrón</v>
      </c>
      <c r="W206" s="57">
        <v>21</v>
      </c>
      <c r="X206" s="57">
        <v>213</v>
      </c>
    </row>
    <row r="207" spans="1:24" x14ac:dyDescent="0.25">
      <c r="A207" s="44">
        <v>220229000704</v>
      </c>
      <c r="B207" s="45" t="s">
        <v>390</v>
      </c>
      <c r="C207" s="50">
        <v>45292</v>
      </c>
      <c r="D207" s="44">
        <v>22024002042</v>
      </c>
      <c r="E207" s="45" t="s">
        <v>1234</v>
      </c>
      <c r="F207" s="51">
        <v>209649.57</v>
      </c>
      <c r="G207" s="45" t="s">
        <v>508</v>
      </c>
      <c r="H207" s="45" t="s">
        <v>509</v>
      </c>
      <c r="I207" s="53">
        <v>220</v>
      </c>
      <c r="J207" s="45" t="s">
        <v>398</v>
      </c>
      <c r="K207" s="45" t="s">
        <v>398</v>
      </c>
      <c r="L207" s="45" t="s">
        <v>399</v>
      </c>
      <c r="M207" s="45" t="s">
        <v>395</v>
      </c>
      <c r="N207" s="45" t="s">
        <v>396</v>
      </c>
      <c r="O207" s="52" t="s">
        <v>321</v>
      </c>
      <c r="P207" s="63" t="s">
        <v>276</v>
      </c>
      <c r="Q207" s="57" t="str">
        <f>MID(Tabla1[[#This Row],[Aplicación]],14,1)</f>
        <v>2</v>
      </c>
      <c r="R207" s="35" t="s">
        <v>265</v>
      </c>
      <c r="S207" s="57" t="str">
        <f>MID(Tabla1[[#This Row],[Aplicación]],6,2)</f>
        <v>10</v>
      </c>
      <c r="T207" s="54" t="str">
        <f>VLOOKUP(Tabla1[[#This Row],[AREA]],Hoja1!A:B,2,FALSE)</f>
        <v>10. Personas mayores, familia y servicios sociales</v>
      </c>
      <c r="U207" s="57">
        <v>2313</v>
      </c>
      <c r="V207" s="54" t="str">
        <f>VLOOKUP(Tabla1[[#This Row],[PROGRAMA]],Hoja1!A:B,2,FALSE)</f>
        <v>2313. Dirección del área de personas mayores, familia y servicios sociales</v>
      </c>
      <c r="W207" s="57">
        <v>22</v>
      </c>
      <c r="X207" s="57">
        <v>22799</v>
      </c>
    </row>
    <row r="208" spans="1:24" x14ac:dyDescent="0.25">
      <c r="A208" s="60">
        <v>220219001020</v>
      </c>
      <c r="B208" s="43" t="s">
        <v>390</v>
      </c>
      <c r="C208" s="61">
        <v>45292</v>
      </c>
      <c r="D208" s="60">
        <v>22024002882</v>
      </c>
      <c r="E208" s="43" t="s">
        <v>1162</v>
      </c>
      <c r="F208" s="62">
        <v>1000</v>
      </c>
      <c r="G208" s="43" t="s">
        <v>429</v>
      </c>
      <c r="H208" s="43" t="s">
        <v>441</v>
      </c>
      <c r="I208" s="69">
        <v>220</v>
      </c>
      <c r="J208" s="43" t="s">
        <v>398</v>
      </c>
      <c r="K208" s="43" t="s">
        <v>398</v>
      </c>
      <c r="L208" s="43" t="s">
        <v>399</v>
      </c>
      <c r="M208" s="43" t="s">
        <v>395</v>
      </c>
      <c r="N208" s="43" t="s">
        <v>396</v>
      </c>
      <c r="O208" s="52" t="s">
        <v>321</v>
      </c>
      <c r="P208" s="63" t="s">
        <v>276</v>
      </c>
      <c r="Q208" s="57" t="str">
        <f>MID(Tabla1[[#This Row],[Aplicación]],14,1)</f>
        <v>2</v>
      </c>
      <c r="R208" s="35" t="s">
        <v>265</v>
      </c>
      <c r="S208" s="57" t="str">
        <f>MID(Tabla1[[#This Row],[Aplicación]],6,2)</f>
        <v>01</v>
      </c>
      <c r="T208" s="54" t="str">
        <f>VLOOKUP(Tabla1[[#This Row],[AREA]],Hoja1!A:B,2,FALSE)</f>
        <v>01. Alcaldía</v>
      </c>
      <c r="U208" s="57" t="str">
        <f>MID(Tabla1[[#This Row],[Aplicación]],9,4)</f>
        <v>4331</v>
      </c>
      <c r="V208" s="54" t="str">
        <f>VLOOKUP(Tabla1[[#This Row],[PROGRAMA]],Hoja1!A:B,2,FALSE)</f>
        <v>4331. Desarrollo empresarial</v>
      </c>
      <c r="W208" s="57">
        <v>20</v>
      </c>
      <c r="X208" s="57" t="str">
        <f>MID(Tabla1[[#This Row],[Aplicación]],14,6)</f>
        <v>203</v>
      </c>
    </row>
    <row r="209" spans="1:24" x14ac:dyDescent="0.25">
      <c r="A209" s="60">
        <v>220240003094</v>
      </c>
      <c r="B209" s="43" t="s">
        <v>390</v>
      </c>
      <c r="C209" s="61">
        <v>45343</v>
      </c>
      <c r="D209" s="60">
        <v>22024001938</v>
      </c>
      <c r="E209" s="43" t="s">
        <v>1162</v>
      </c>
      <c r="F209" s="62">
        <v>477.72</v>
      </c>
      <c r="G209" s="43" t="s">
        <v>1137</v>
      </c>
      <c r="H209" s="43" t="s">
        <v>1922</v>
      </c>
      <c r="I209" s="69">
        <v>220</v>
      </c>
      <c r="J209" s="43" t="s">
        <v>1138</v>
      </c>
      <c r="K209" s="43" t="s">
        <v>486</v>
      </c>
      <c r="L209" s="43" t="s">
        <v>399</v>
      </c>
      <c r="M209" s="43" t="s">
        <v>585</v>
      </c>
      <c r="N209" s="43" t="s">
        <v>539</v>
      </c>
      <c r="O209" s="52" t="s">
        <v>326</v>
      </c>
      <c r="P209" s="63" t="s">
        <v>276</v>
      </c>
      <c r="Q209" s="57" t="str">
        <f>MID(Tabla1[[#This Row],[Aplicación]],14,1)</f>
        <v>2</v>
      </c>
      <c r="R209" s="35" t="s">
        <v>265</v>
      </c>
      <c r="S209" s="57" t="str">
        <f>MID(Tabla1[[#This Row],[Aplicación]],6,2)</f>
        <v>01</v>
      </c>
      <c r="T209" s="54" t="str">
        <f>VLOOKUP(Tabla1[[#This Row],[AREA]],Hoja1!A:B,2,FALSE)</f>
        <v>01. Alcaldía</v>
      </c>
      <c r="U209" s="57" t="str">
        <f>MID(Tabla1[[#This Row],[Aplicación]],9,4)</f>
        <v>4331</v>
      </c>
      <c r="V209" s="54" t="str">
        <f>VLOOKUP(Tabla1[[#This Row],[PROGRAMA]],Hoja1!A:B,2,FALSE)</f>
        <v>4331. Desarrollo empresarial</v>
      </c>
      <c r="W209" s="57">
        <v>20</v>
      </c>
      <c r="X209" s="57" t="str">
        <f>MID(Tabla1[[#This Row],[Aplicación]],14,6)</f>
        <v>203</v>
      </c>
    </row>
    <row r="210" spans="1:24" x14ac:dyDescent="0.25">
      <c r="A210" s="60">
        <v>220239000952</v>
      </c>
      <c r="B210" s="43" t="s">
        <v>390</v>
      </c>
      <c r="C210" s="61">
        <v>45292</v>
      </c>
      <c r="D210" s="60">
        <v>22024001866</v>
      </c>
      <c r="E210" s="43" t="s">
        <v>1162</v>
      </c>
      <c r="F210" s="62">
        <v>5500</v>
      </c>
      <c r="G210" s="43" t="s">
        <v>429</v>
      </c>
      <c r="H210" s="43" t="s">
        <v>1973</v>
      </c>
      <c r="I210" s="69">
        <v>220</v>
      </c>
      <c r="J210" s="43" t="s">
        <v>398</v>
      </c>
      <c r="K210" s="43" t="s">
        <v>398</v>
      </c>
      <c r="L210" s="43" t="s">
        <v>413</v>
      </c>
      <c r="M210" s="43" t="s">
        <v>395</v>
      </c>
      <c r="N210" s="43" t="s">
        <v>396</v>
      </c>
      <c r="O210" s="52" t="s">
        <v>321</v>
      </c>
      <c r="P210" s="63" t="s">
        <v>276</v>
      </c>
      <c r="Q210" s="57" t="str">
        <f>MID(Tabla1[[#This Row],[Aplicación]],14,1)</f>
        <v>2</v>
      </c>
      <c r="R210" s="35" t="s">
        <v>265</v>
      </c>
      <c r="S210" s="57" t="str">
        <f>MID(Tabla1[[#This Row],[Aplicación]],6,2)</f>
        <v>01</v>
      </c>
      <c r="T210" s="54" t="str">
        <f>VLOOKUP(Tabla1[[#This Row],[AREA]],Hoja1!A:B,2,FALSE)</f>
        <v>01. Alcaldía</v>
      </c>
      <c r="U210" s="57" t="str">
        <f>MID(Tabla1[[#This Row],[Aplicación]],9,4)</f>
        <v>4331</v>
      </c>
      <c r="V210" s="54" t="str">
        <f>VLOOKUP(Tabla1[[#This Row],[PROGRAMA]],Hoja1!A:B,2,FALSE)</f>
        <v>4331. Desarrollo empresarial</v>
      </c>
      <c r="W210" s="57" t="str">
        <f>MID(Tabla1[[#This Row],[Aplicación]],14,2)</f>
        <v>20</v>
      </c>
      <c r="X210" s="57" t="str">
        <f>MID(Tabla1[[#This Row],[Aplicación]],14,6)</f>
        <v>203</v>
      </c>
    </row>
    <row r="211" spans="1:24" x14ac:dyDescent="0.25">
      <c r="A211" s="60">
        <v>220240003670</v>
      </c>
      <c r="B211" s="43" t="s">
        <v>390</v>
      </c>
      <c r="C211" s="61">
        <v>45350</v>
      </c>
      <c r="D211" s="60">
        <v>22024001755</v>
      </c>
      <c r="E211" s="43" t="s">
        <v>1493</v>
      </c>
      <c r="F211" s="62">
        <v>676.36</v>
      </c>
      <c r="G211" s="43" t="s">
        <v>283</v>
      </c>
      <c r="H211" s="43" t="s">
        <v>2860</v>
      </c>
      <c r="I211" s="69">
        <v>220</v>
      </c>
      <c r="J211" s="43" t="s">
        <v>398</v>
      </c>
      <c r="K211" s="43" t="s">
        <v>398</v>
      </c>
      <c r="L211" s="43" t="s">
        <v>413</v>
      </c>
      <c r="M211" s="43" t="s">
        <v>585</v>
      </c>
      <c r="N211" s="43" t="s">
        <v>539</v>
      </c>
      <c r="O211" s="52" t="s">
        <v>326</v>
      </c>
      <c r="P211" s="63" t="s">
        <v>276</v>
      </c>
      <c r="Q211" s="57" t="str">
        <f>MID(Tabla1[[#This Row],[Aplicación]],14,1)</f>
        <v>2</v>
      </c>
      <c r="R211" s="35" t="s">
        <v>265</v>
      </c>
      <c r="S211" s="57" t="str">
        <f>MID(Tabla1[[#This Row],[Aplicación]],6,2)</f>
        <v>01</v>
      </c>
      <c r="T211" s="54" t="str">
        <f>VLOOKUP(Tabla1[[#This Row],[AREA]],Hoja1!A:B,2,FALSE)</f>
        <v>01. Alcaldía</v>
      </c>
      <c r="U211" s="57" t="str">
        <f>MID(Tabla1[[#This Row],[Aplicación]],9,4)</f>
        <v>4331</v>
      </c>
      <c r="V211" s="54" t="str">
        <f>VLOOKUP(Tabla1[[#This Row],[PROGRAMA]],Hoja1!A:B,2,FALSE)</f>
        <v>4331. Desarrollo empresarial</v>
      </c>
      <c r="W211" s="57" t="str">
        <f>MID(Tabla1[[#This Row],[Aplicación]],14,2)</f>
        <v>20</v>
      </c>
      <c r="X211" s="57" t="str">
        <f>MID(Tabla1[[#This Row],[Aplicación]],14,6)</f>
        <v>204</v>
      </c>
    </row>
    <row r="212" spans="1:24" x14ac:dyDescent="0.25">
      <c r="A212" s="60">
        <v>220239001003</v>
      </c>
      <c r="B212" s="43" t="s">
        <v>390</v>
      </c>
      <c r="C212" s="61">
        <v>45292</v>
      </c>
      <c r="D212" s="60">
        <v>22024001907</v>
      </c>
      <c r="E212" s="43" t="s">
        <v>1396</v>
      </c>
      <c r="F212" s="62">
        <v>2392</v>
      </c>
      <c r="G212" s="43" t="s">
        <v>429</v>
      </c>
      <c r="H212" s="43" t="s">
        <v>2017</v>
      </c>
      <c r="I212" s="69">
        <v>220</v>
      </c>
      <c r="J212" s="43" t="s">
        <v>398</v>
      </c>
      <c r="K212" s="43" t="s">
        <v>398</v>
      </c>
      <c r="L212" s="43" t="s">
        <v>413</v>
      </c>
      <c r="M212" s="43" t="s">
        <v>395</v>
      </c>
      <c r="N212" s="43" t="s">
        <v>396</v>
      </c>
      <c r="O212" s="52" t="s">
        <v>321</v>
      </c>
      <c r="P212" s="63" t="s">
        <v>276</v>
      </c>
      <c r="Q212" s="57" t="str">
        <f>MID(Tabla1[[#This Row],[Aplicación]],14,1)</f>
        <v>2</v>
      </c>
      <c r="R212" s="35" t="s">
        <v>265</v>
      </c>
      <c r="S212" s="57" t="str">
        <f>MID(Tabla1[[#This Row],[Aplicación]],6,2)</f>
        <v>01</v>
      </c>
      <c r="T212" s="54" t="str">
        <f>VLOOKUP(Tabla1[[#This Row],[AREA]],Hoja1!A:B,2,FALSE)</f>
        <v>01. Alcaldía</v>
      </c>
      <c r="U212" s="57" t="str">
        <f>MID(Tabla1[[#This Row],[Aplicación]],9,4)</f>
        <v>9201</v>
      </c>
      <c r="V212" s="54" t="str">
        <f>VLOOKUP(Tabla1[[#This Row],[PROGRAMA]],Hoja1!A:B,2,FALSE)</f>
        <v>9201. Secretaría General</v>
      </c>
      <c r="W212" s="57" t="str">
        <f>MID(Tabla1[[#This Row],[Aplicación]],14,2)</f>
        <v>20</v>
      </c>
      <c r="X212" s="57" t="str">
        <f>MID(Tabla1[[#This Row],[Aplicación]],14,6)</f>
        <v>203</v>
      </c>
    </row>
    <row r="213" spans="1:24" x14ac:dyDescent="0.25">
      <c r="A213" s="60">
        <v>220219001032</v>
      </c>
      <c r="B213" s="43" t="s">
        <v>390</v>
      </c>
      <c r="C213" s="61">
        <v>45292</v>
      </c>
      <c r="D213" s="60">
        <v>22024001661</v>
      </c>
      <c r="E213" s="43" t="s">
        <v>1169</v>
      </c>
      <c r="F213" s="62">
        <v>85.12</v>
      </c>
      <c r="G213" s="43" t="s">
        <v>429</v>
      </c>
      <c r="H213" s="43" t="s">
        <v>449</v>
      </c>
      <c r="I213" s="69">
        <v>220</v>
      </c>
      <c r="J213" s="43" t="s">
        <v>398</v>
      </c>
      <c r="K213" s="43" t="s">
        <v>398</v>
      </c>
      <c r="L213" s="43" t="s">
        <v>399</v>
      </c>
      <c r="M213" s="43" t="s">
        <v>395</v>
      </c>
      <c r="N213" s="43" t="s">
        <v>396</v>
      </c>
      <c r="O213" s="52" t="s">
        <v>321</v>
      </c>
      <c r="P213" s="63" t="s">
        <v>276</v>
      </c>
      <c r="Q213" s="57" t="str">
        <f>MID(Tabla1[[#This Row],[Aplicación]],14,1)</f>
        <v>2</v>
      </c>
      <c r="R213" s="35" t="s">
        <v>265</v>
      </c>
      <c r="S213" s="57" t="str">
        <f>MID(Tabla1[[#This Row],[Aplicación]],6,2)</f>
        <v>01</v>
      </c>
      <c r="T213" s="54" t="str">
        <f>VLOOKUP(Tabla1[[#This Row],[AREA]],Hoja1!A:B,2,FALSE)</f>
        <v>01. Alcaldía</v>
      </c>
      <c r="U213" s="57" t="str">
        <f>MID(Tabla1[[#This Row],[Aplicación]],9,4)</f>
        <v>9203</v>
      </c>
      <c r="V213" s="54" t="str">
        <f>VLOOKUP(Tabla1[[#This Row],[PROGRAMA]],Hoja1!A:B,2,FALSE)</f>
        <v>9203. Unidad de régimen interior</v>
      </c>
      <c r="W213" s="57" t="str">
        <f>MID(Tabla1[[#This Row],[Aplicación]],14,2)</f>
        <v>20</v>
      </c>
      <c r="X213" s="57" t="str">
        <f>MID(Tabla1[[#This Row],[Aplicación]],14,6)</f>
        <v>203</v>
      </c>
    </row>
    <row r="214" spans="1:24" x14ac:dyDescent="0.25">
      <c r="A214" s="60">
        <v>220239000988</v>
      </c>
      <c r="B214" s="43" t="s">
        <v>390</v>
      </c>
      <c r="C214" s="61">
        <v>45292</v>
      </c>
      <c r="D214" s="60">
        <v>22024001896</v>
      </c>
      <c r="E214" s="43" t="s">
        <v>1169</v>
      </c>
      <c r="F214" s="62">
        <v>732.48</v>
      </c>
      <c r="G214" s="43" t="s">
        <v>429</v>
      </c>
      <c r="H214" s="43" t="s">
        <v>2006</v>
      </c>
      <c r="I214" s="69">
        <v>220</v>
      </c>
      <c r="J214" s="43" t="s">
        <v>398</v>
      </c>
      <c r="K214" s="43" t="s">
        <v>398</v>
      </c>
      <c r="L214" s="43" t="s">
        <v>399</v>
      </c>
      <c r="M214" s="43" t="s">
        <v>395</v>
      </c>
      <c r="N214" s="43" t="s">
        <v>396</v>
      </c>
      <c r="O214" s="52" t="s">
        <v>321</v>
      </c>
      <c r="P214" s="63" t="s">
        <v>276</v>
      </c>
      <c r="Q214" s="57" t="str">
        <f>MID(Tabla1[[#This Row],[Aplicación]],14,1)</f>
        <v>2</v>
      </c>
      <c r="R214" s="35" t="s">
        <v>265</v>
      </c>
      <c r="S214" s="57" t="str">
        <f>MID(Tabla1[[#This Row],[Aplicación]],6,2)</f>
        <v>01</v>
      </c>
      <c r="T214" s="54" t="str">
        <f>VLOOKUP(Tabla1[[#This Row],[AREA]],Hoja1!A:B,2,FALSE)</f>
        <v>01. Alcaldía</v>
      </c>
      <c r="U214" s="57" t="str">
        <f>MID(Tabla1[[#This Row],[Aplicación]],9,4)</f>
        <v>9203</v>
      </c>
      <c r="V214" s="54" t="str">
        <f>VLOOKUP(Tabla1[[#This Row],[PROGRAMA]],Hoja1!A:B,2,FALSE)</f>
        <v>9203. Unidad de régimen interior</v>
      </c>
      <c r="W214" s="57" t="str">
        <f>MID(Tabla1[[#This Row],[Aplicación]],14,2)</f>
        <v>20</v>
      </c>
      <c r="X214" s="57" t="str">
        <f>MID(Tabla1[[#This Row],[Aplicación]],14,6)</f>
        <v>203</v>
      </c>
    </row>
    <row r="215" spans="1:24" x14ac:dyDescent="0.25">
      <c r="A215" s="60">
        <v>220240003075</v>
      </c>
      <c r="B215" s="43" t="s">
        <v>390</v>
      </c>
      <c r="C215" s="61">
        <v>45343</v>
      </c>
      <c r="D215" s="60">
        <v>22024001808</v>
      </c>
      <c r="E215" s="43" t="s">
        <v>1327</v>
      </c>
      <c r="F215" s="62">
        <v>699</v>
      </c>
      <c r="G215" s="43" t="s">
        <v>25</v>
      </c>
      <c r="H215" s="43" t="s">
        <v>1771</v>
      </c>
      <c r="I215" s="69">
        <v>220</v>
      </c>
      <c r="J215" s="43" t="s">
        <v>398</v>
      </c>
      <c r="K215" s="43" t="s">
        <v>398</v>
      </c>
      <c r="L215" s="43" t="s">
        <v>413</v>
      </c>
      <c r="M215" s="43" t="s">
        <v>585</v>
      </c>
      <c r="N215" s="43" t="s">
        <v>539</v>
      </c>
      <c r="O215" s="52" t="s">
        <v>326</v>
      </c>
      <c r="P215" s="63" t="s">
        <v>276</v>
      </c>
      <c r="Q215" s="57" t="str">
        <f>MID(Tabla1[[#This Row],[Aplicación]],14,1)</f>
        <v>2</v>
      </c>
      <c r="R215" s="35" t="s">
        <v>265</v>
      </c>
      <c r="S215" s="57" t="str">
        <f>MID(Tabla1[[#This Row],[Aplicación]],6,2)</f>
        <v>01</v>
      </c>
      <c r="T215" s="54" t="str">
        <f>VLOOKUP(Tabla1[[#This Row],[AREA]],Hoja1!A:B,2,FALSE)</f>
        <v>01. Alcaldía</v>
      </c>
      <c r="U215" s="57" t="str">
        <f>MID(Tabla1[[#This Row],[Aplicación]],9,4)</f>
        <v>4331</v>
      </c>
      <c r="V215" s="54" t="str">
        <f>VLOOKUP(Tabla1[[#This Row],[PROGRAMA]],Hoja1!A:B,2,FALSE)</f>
        <v>4331. Desarrollo empresarial</v>
      </c>
      <c r="W215" s="57" t="str">
        <f>MID(Tabla1[[#This Row],[Aplicación]],14,2)</f>
        <v>22</v>
      </c>
      <c r="X215" s="57" t="str">
        <f>MID(Tabla1[[#This Row],[Aplicación]],14,6)</f>
        <v>22001</v>
      </c>
    </row>
    <row r="216" spans="1:24" x14ac:dyDescent="0.25">
      <c r="A216" s="60">
        <v>220240003076</v>
      </c>
      <c r="B216" s="43" t="s">
        <v>390</v>
      </c>
      <c r="C216" s="61">
        <v>45343</v>
      </c>
      <c r="D216" s="60">
        <v>22024001809</v>
      </c>
      <c r="E216" s="43" t="s">
        <v>1327</v>
      </c>
      <c r="F216" s="62">
        <v>658.84</v>
      </c>
      <c r="G216" s="43" t="s">
        <v>79</v>
      </c>
      <c r="H216" s="43" t="s">
        <v>2024</v>
      </c>
      <c r="I216" s="69">
        <v>220</v>
      </c>
      <c r="J216" s="43" t="s">
        <v>393</v>
      </c>
      <c r="K216" s="43" t="s">
        <v>393</v>
      </c>
      <c r="L216" s="43" t="s">
        <v>413</v>
      </c>
      <c r="M216" s="43" t="s">
        <v>585</v>
      </c>
      <c r="N216" s="43" t="s">
        <v>539</v>
      </c>
      <c r="O216" s="52" t="s">
        <v>326</v>
      </c>
      <c r="P216" s="63" t="s">
        <v>276</v>
      </c>
      <c r="Q216" s="57" t="str">
        <f>MID(Tabla1[[#This Row],[Aplicación]],14,1)</f>
        <v>2</v>
      </c>
      <c r="R216" s="35" t="s">
        <v>265</v>
      </c>
      <c r="S216" s="57" t="str">
        <f>MID(Tabla1[[#This Row],[Aplicación]],6,2)</f>
        <v>01</v>
      </c>
      <c r="T216" s="54" t="str">
        <f>VLOOKUP(Tabla1[[#This Row],[AREA]],Hoja1!A:B,2,FALSE)</f>
        <v>01. Alcaldía</v>
      </c>
      <c r="U216" s="57" t="str">
        <f>MID(Tabla1[[#This Row],[Aplicación]],9,4)</f>
        <v>4331</v>
      </c>
      <c r="V216" s="54" t="str">
        <f>VLOOKUP(Tabla1[[#This Row],[PROGRAMA]],Hoja1!A:B,2,FALSE)</f>
        <v>4331. Desarrollo empresarial</v>
      </c>
      <c r="W216" s="57" t="str">
        <f>MID(Tabla1[[#This Row],[Aplicación]],14,2)</f>
        <v>22</v>
      </c>
      <c r="X216" s="57" t="str">
        <f>MID(Tabla1[[#This Row],[Aplicación]],14,6)</f>
        <v>22001</v>
      </c>
    </row>
    <row r="217" spans="1:24" x14ac:dyDescent="0.25">
      <c r="A217" s="60">
        <v>220240041803</v>
      </c>
      <c r="B217" s="43" t="s">
        <v>390</v>
      </c>
      <c r="C217" s="61">
        <v>45540</v>
      </c>
      <c r="D217" s="60">
        <v>22024006308</v>
      </c>
      <c r="E217" s="43" t="s">
        <v>1327</v>
      </c>
      <c r="F217" s="62">
        <v>102</v>
      </c>
      <c r="G217" s="43" t="s">
        <v>3092</v>
      </c>
      <c r="H217" s="43" t="s">
        <v>5946</v>
      </c>
      <c r="I217" s="69">
        <v>220</v>
      </c>
      <c r="J217" s="43" t="s">
        <v>398</v>
      </c>
      <c r="K217" s="43" t="s">
        <v>398</v>
      </c>
      <c r="L217" s="43" t="s">
        <v>413</v>
      </c>
      <c r="M217" s="43" t="s">
        <v>585</v>
      </c>
      <c r="N217" s="43" t="s">
        <v>539</v>
      </c>
      <c r="O217" s="68" t="s">
        <v>326</v>
      </c>
      <c r="P217" s="68" t="s">
        <v>4838</v>
      </c>
      <c r="Q217" s="57" t="str">
        <f>MID(Tabla1[[#This Row],[Aplicación]],14,1)</f>
        <v>2</v>
      </c>
      <c r="R217" s="35" t="s">
        <v>265</v>
      </c>
      <c r="S217" s="57" t="str">
        <f>MID(Tabla1[[#This Row],[Aplicación]],6,2)</f>
        <v>01</v>
      </c>
      <c r="T217" s="54" t="str">
        <f>VLOOKUP(Tabla1[[#This Row],[AREA]],Hoja1!A:B,2,FALSE)</f>
        <v>01. Alcaldía</v>
      </c>
      <c r="U217" s="57" t="str">
        <f>MID(Tabla1[[#This Row],[Aplicación]],9,4)</f>
        <v>4331</v>
      </c>
      <c r="V217" s="54" t="str">
        <f>VLOOKUP(Tabla1[[#This Row],[PROGRAMA]],Hoja1!A:B,2,FALSE)</f>
        <v>4331. Desarrollo empresarial</v>
      </c>
      <c r="W217" s="57" t="str">
        <f>MID(Tabla1[[#This Row],[Aplicación]],14,2)</f>
        <v>22</v>
      </c>
      <c r="X217" s="57" t="str">
        <f>MID(Tabla1[[#This Row],[Aplicación]],14,6)</f>
        <v>22001</v>
      </c>
    </row>
    <row r="218" spans="1:24" x14ac:dyDescent="0.25">
      <c r="A218" s="60">
        <v>220239000834</v>
      </c>
      <c r="B218" s="43" t="s">
        <v>390</v>
      </c>
      <c r="C218" s="61">
        <v>45292</v>
      </c>
      <c r="D218" s="60">
        <v>22024001185</v>
      </c>
      <c r="E218" s="43" t="s">
        <v>1281</v>
      </c>
      <c r="F218" s="62">
        <v>50000</v>
      </c>
      <c r="G218" s="43" t="s">
        <v>426</v>
      </c>
      <c r="H218" s="43" t="s">
        <v>1675</v>
      </c>
      <c r="I218" s="69">
        <v>220</v>
      </c>
      <c r="J218" s="43" t="s">
        <v>427</v>
      </c>
      <c r="K218" s="43" t="s">
        <v>428</v>
      </c>
      <c r="L218" s="43" t="s">
        <v>413</v>
      </c>
      <c r="M218" s="43" t="s">
        <v>395</v>
      </c>
      <c r="N218" s="43" t="s">
        <v>433</v>
      </c>
      <c r="O218" s="52" t="s">
        <v>321</v>
      </c>
      <c r="P218" s="63" t="s">
        <v>276</v>
      </c>
      <c r="Q218" s="57" t="str">
        <f>MID(Tabla1[[#This Row],[Aplicación]],14,1)</f>
        <v>2</v>
      </c>
      <c r="R218" s="35" t="s">
        <v>265</v>
      </c>
      <c r="S218" s="57" t="str">
        <f>MID(Tabla1[[#This Row],[Aplicación]],6,2)</f>
        <v>01</v>
      </c>
      <c r="T218" s="54" t="str">
        <f>VLOOKUP(Tabla1[[#This Row],[AREA]],Hoja1!A:B,2,FALSE)</f>
        <v>01. Alcaldía</v>
      </c>
      <c r="U218" s="57" t="str">
        <f>MID(Tabla1[[#This Row],[Aplicación]],9,4)</f>
        <v>4331</v>
      </c>
      <c r="V218" s="54" t="str">
        <f>VLOOKUP(Tabla1[[#This Row],[PROGRAMA]],Hoja1!A:B,2,FALSE)</f>
        <v>4331. Desarrollo empresarial</v>
      </c>
      <c r="W218" s="57" t="str">
        <f>MID(Tabla1[[#This Row],[Aplicación]],14,2)</f>
        <v>22</v>
      </c>
      <c r="X218" s="57" t="str">
        <f>MID(Tabla1[[#This Row],[Aplicación]],14,6)</f>
        <v>22100</v>
      </c>
    </row>
    <row r="219" spans="1:24" x14ac:dyDescent="0.25">
      <c r="A219" s="53">
        <v>220240000783</v>
      </c>
      <c r="B219" s="45" t="s">
        <v>390</v>
      </c>
      <c r="C219" s="50">
        <v>45329</v>
      </c>
      <c r="D219" s="44">
        <v>22024000631</v>
      </c>
      <c r="E219" s="45" t="s">
        <v>1281</v>
      </c>
      <c r="F219" s="51">
        <v>1261.4000000000001</v>
      </c>
      <c r="G219" s="45" t="s">
        <v>968</v>
      </c>
      <c r="H219" s="45" t="s">
        <v>2200</v>
      </c>
      <c r="I219" s="53">
        <v>220</v>
      </c>
      <c r="J219" s="45" t="s">
        <v>398</v>
      </c>
      <c r="K219" s="45" t="s">
        <v>398</v>
      </c>
      <c r="L219" s="45" t="s">
        <v>399</v>
      </c>
      <c r="M219" s="45" t="s">
        <v>585</v>
      </c>
      <c r="N219" s="45" t="s">
        <v>539</v>
      </c>
      <c r="O219" s="52" t="s">
        <v>326</v>
      </c>
      <c r="P219" s="63" t="s">
        <v>276</v>
      </c>
      <c r="Q219" s="57" t="str">
        <f>MID(Tabla1[[#This Row],[Aplicación]],14,1)</f>
        <v>2</v>
      </c>
      <c r="R219" s="35" t="s">
        <v>265</v>
      </c>
      <c r="S219" s="57" t="str">
        <f>MID(Tabla1[[#This Row],[Aplicación]],6,2)</f>
        <v>01</v>
      </c>
      <c r="T219" s="54" t="str">
        <f>VLOOKUP(Tabla1[[#This Row],[AREA]],Hoja1!A:B,2,FALSE)</f>
        <v>01. Alcaldía</v>
      </c>
      <c r="U219" s="57" t="str">
        <f>MID(Tabla1[[#This Row],[Aplicación]],9,4)</f>
        <v>4331</v>
      </c>
      <c r="V219" s="54" t="str">
        <f>VLOOKUP(Tabla1[[#This Row],[PROGRAMA]],Hoja1!A:B,2,FALSE)</f>
        <v>4331. Desarrollo empresarial</v>
      </c>
      <c r="W219" s="57" t="str">
        <f>MID(Tabla1[[#This Row],[Aplicación]],14,2)</f>
        <v>22</v>
      </c>
      <c r="X219" s="57" t="str">
        <f>MID(Tabla1[[#This Row],[Aplicación]],14,6)</f>
        <v>22100</v>
      </c>
    </row>
    <row r="220" spans="1:24" x14ac:dyDescent="0.25">
      <c r="A220" s="60">
        <v>220240003377</v>
      </c>
      <c r="B220" s="43" t="s">
        <v>390</v>
      </c>
      <c r="C220" s="61">
        <v>45348</v>
      </c>
      <c r="D220" s="60">
        <v>22024002457</v>
      </c>
      <c r="E220" s="43" t="s">
        <v>1281</v>
      </c>
      <c r="F220" s="62">
        <v>1526.29</v>
      </c>
      <c r="G220" s="43" t="s">
        <v>968</v>
      </c>
      <c r="H220" s="43" t="s">
        <v>2234</v>
      </c>
      <c r="I220" s="69">
        <v>220</v>
      </c>
      <c r="J220" s="43" t="s">
        <v>398</v>
      </c>
      <c r="K220" s="43" t="s">
        <v>398</v>
      </c>
      <c r="L220" s="43" t="s">
        <v>399</v>
      </c>
      <c r="M220" s="43" t="s">
        <v>585</v>
      </c>
      <c r="N220" s="43" t="s">
        <v>539</v>
      </c>
      <c r="O220" s="52" t="s">
        <v>326</v>
      </c>
      <c r="P220" s="63" t="s">
        <v>276</v>
      </c>
      <c r="Q220" s="57" t="str">
        <f>MID(Tabla1[[#This Row],[Aplicación]],14,1)</f>
        <v>2</v>
      </c>
      <c r="R220" s="35" t="s">
        <v>265</v>
      </c>
      <c r="S220" s="57" t="str">
        <f>MID(Tabla1[[#This Row],[Aplicación]],6,2)</f>
        <v>01</v>
      </c>
      <c r="T220" s="54" t="str">
        <f>VLOOKUP(Tabla1[[#This Row],[AREA]],Hoja1!A:B,2,FALSE)</f>
        <v>01. Alcaldía</v>
      </c>
      <c r="U220" s="57" t="str">
        <f>MID(Tabla1[[#This Row],[Aplicación]],9,4)</f>
        <v>4331</v>
      </c>
      <c r="V220" s="54" t="str">
        <f>VLOOKUP(Tabla1[[#This Row],[PROGRAMA]],Hoja1!A:B,2,FALSE)</f>
        <v>4331. Desarrollo empresarial</v>
      </c>
      <c r="W220" s="57" t="str">
        <f>MID(Tabla1[[#This Row],[Aplicación]],14,2)</f>
        <v>22</v>
      </c>
      <c r="X220" s="57" t="str">
        <f>MID(Tabla1[[#This Row],[Aplicación]],14,6)</f>
        <v>22100</v>
      </c>
    </row>
    <row r="221" spans="1:24" x14ac:dyDescent="0.25">
      <c r="A221" s="60">
        <v>220240001660</v>
      </c>
      <c r="B221" s="43" t="s">
        <v>673</v>
      </c>
      <c r="C221" s="61">
        <v>45341</v>
      </c>
      <c r="D221" s="60">
        <v>22024000631</v>
      </c>
      <c r="E221" s="43" t="s">
        <v>1281</v>
      </c>
      <c r="F221" s="62">
        <v>-1261.4000000000001</v>
      </c>
      <c r="G221" s="43" t="s">
        <v>968</v>
      </c>
      <c r="H221" s="43" t="s">
        <v>2200</v>
      </c>
      <c r="I221" s="69">
        <v>220</v>
      </c>
      <c r="J221" s="43" t="s">
        <v>398</v>
      </c>
      <c r="K221" s="43" t="s">
        <v>398</v>
      </c>
      <c r="L221" s="43" t="s">
        <v>399</v>
      </c>
      <c r="M221" s="43" t="s">
        <v>585</v>
      </c>
      <c r="N221" s="43" t="s">
        <v>539</v>
      </c>
      <c r="O221" s="52" t="s">
        <v>326</v>
      </c>
      <c r="P221" s="63" t="s">
        <v>276</v>
      </c>
      <c r="Q221" s="57" t="str">
        <f>MID(Tabla1[[#This Row],[Aplicación]],14,1)</f>
        <v>2</v>
      </c>
      <c r="R221" s="35" t="s">
        <v>265</v>
      </c>
      <c r="S221" s="57" t="str">
        <f>MID(Tabla1[[#This Row],[Aplicación]],6,2)</f>
        <v>01</v>
      </c>
      <c r="T221" s="54" t="str">
        <f>VLOOKUP(Tabla1[[#This Row],[AREA]],Hoja1!A:B,2,FALSE)</f>
        <v>01. Alcaldía</v>
      </c>
      <c r="U221" s="57" t="str">
        <f>MID(Tabla1[[#This Row],[Aplicación]],9,4)</f>
        <v>4331</v>
      </c>
      <c r="V221" s="54" t="str">
        <f>VLOOKUP(Tabla1[[#This Row],[PROGRAMA]],Hoja1!A:B,2,FALSE)</f>
        <v>4331. Desarrollo empresarial</v>
      </c>
      <c r="W221" s="57" t="str">
        <f>MID(Tabla1[[#This Row],[Aplicación]],14,2)</f>
        <v>22</v>
      </c>
      <c r="X221" s="57" t="str">
        <f>MID(Tabla1[[#This Row],[Aplicación]],14,6)</f>
        <v>22100</v>
      </c>
    </row>
    <row r="222" spans="1:24" x14ac:dyDescent="0.25">
      <c r="A222" s="60">
        <v>220240026342</v>
      </c>
      <c r="B222" s="43" t="s">
        <v>390</v>
      </c>
      <c r="C222" s="61">
        <v>45464</v>
      </c>
      <c r="D222" s="60">
        <v>22024005183</v>
      </c>
      <c r="E222" s="43" t="s">
        <v>3091</v>
      </c>
      <c r="F222" s="62">
        <v>1881.55</v>
      </c>
      <c r="G222" s="43" t="s">
        <v>3092</v>
      </c>
      <c r="H222" s="43" t="s">
        <v>3093</v>
      </c>
      <c r="I222" s="69" t="s">
        <v>2930</v>
      </c>
      <c r="J222" s="43" t="s">
        <v>398</v>
      </c>
      <c r="K222" s="43" t="s">
        <v>398</v>
      </c>
      <c r="L222" s="43" t="s">
        <v>399</v>
      </c>
      <c r="M222" s="43" t="s">
        <v>585</v>
      </c>
      <c r="N222" s="43" t="s">
        <v>539</v>
      </c>
      <c r="O222" s="68" t="s">
        <v>326</v>
      </c>
      <c r="P222" s="68" t="s">
        <v>2931</v>
      </c>
      <c r="Q222" s="57" t="s">
        <v>2932</v>
      </c>
      <c r="R222" s="35" t="s">
        <v>265</v>
      </c>
      <c r="S222" s="57" t="str">
        <f>MID(Tabla1[[#This Row],[Aplicación]],6,2)</f>
        <v>01</v>
      </c>
      <c r="T222" s="54" t="str">
        <f>VLOOKUP(Tabla1[[#This Row],[AREA]],Hoja1!A:B,2,FALSE)</f>
        <v>01. Alcaldía</v>
      </c>
      <c r="U222" s="57" t="str">
        <f>MID(Tabla1[[#This Row],[Aplicación]],9,4)</f>
        <v>4331</v>
      </c>
      <c r="V222" s="54" t="str">
        <f>VLOOKUP(Tabla1[[#This Row],[PROGRAMA]],Hoja1!A:B,2,FALSE)</f>
        <v>4331. Desarrollo empresarial</v>
      </c>
      <c r="W222" s="57" t="str">
        <f>MID(Tabla1[[#This Row],[Aplicación]],14,2)</f>
        <v>22</v>
      </c>
      <c r="X222" s="57" t="str">
        <f>MID(Tabla1[[#This Row],[Aplicación]],14,6)</f>
        <v>22602</v>
      </c>
    </row>
    <row r="223" spans="1:24" x14ac:dyDescent="0.25">
      <c r="A223" s="60">
        <v>220240026343</v>
      </c>
      <c r="B223" s="43" t="s">
        <v>390</v>
      </c>
      <c r="C223" s="61">
        <v>45464</v>
      </c>
      <c r="D223" s="60">
        <v>22024005185</v>
      </c>
      <c r="E223" s="43" t="s">
        <v>3091</v>
      </c>
      <c r="F223" s="62">
        <v>2420</v>
      </c>
      <c r="G223" s="43" t="s">
        <v>3094</v>
      </c>
      <c r="H223" s="43" t="s">
        <v>3093</v>
      </c>
      <c r="I223" s="69" t="s">
        <v>2930</v>
      </c>
      <c r="J223" s="43" t="s">
        <v>393</v>
      </c>
      <c r="K223" s="43" t="s">
        <v>393</v>
      </c>
      <c r="L223" s="43" t="s">
        <v>399</v>
      </c>
      <c r="M223" s="43" t="s">
        <v>585</v>
      </c>
      <c r="N223" s="43" t="s">
        <v>539</v>
      </c>
      <c r="O223" s="68" t="s">
        <v>326</v>
      </c>
      <c r="P223" s="68" t="s">
        <v>2931</v>
      </c>
      <c r="Q223" s="57" t="s">
        <v>2932</v>
      </c>
      <c r="R223" s="35" t="s">
        <v>265</v>
      </c>
      <c r="S223" s="57" t="str">
        <f>MID(Tabla1[[#This Row],[Aplicación]],6,2)</f>
        <v>01</v>
      </c>
      <c r="T223" s="54" t="str">
        <f>VLOOKUP(Tabla1[[#This Row],[AREA]],Hoja1!A:B,2,FALSE)</f>
        <v>01. Alcaldía</v>
      </c>
      <c r="U223" s="57" t="str">
        <f>MID(Tabla1[[#This Row],[Aplicación]],9,4)</f>
        <v>4331</v>
      </c>
      <c r="V223" s="54" t="str">
        <f>VLOOKUP(Tabla1[[#This Row],[PROGRAMA]],Hoja1!A:B,2,FALSE)</f>
        <v>4331. Desarrollo empresarial</v>
      </c>
      <c r="W223" s="57" t="str">
        <f>MID(Tabla1[[#This Row],[Aplicación]],14,2)</f>
        <v>22</v>
      </c>
      <c r="X223" s="57" t="str">
        <f>MID(Tabla1[[#This Row],[Aplicación]],14,6)</f>
        <v>22602</v>
      </c>
    </row>
    <row r="224" spans="1:24" x14ac:dyDescent="0.25">
      <c r="A224" s="60">
        <v>220240021013</v>
      </c>
      <c r="B224" s="43" t="s">
        <v>390</v>
      </c>
      <c r="C224" s="61">
        <v>45436</v>
      </c>
      <c r="D224" s="60">
        <v>22024004717</v>
      </c>
      <c r="E224" s="43" t="s">
        <v>3091</v>
      </c>
      <c r="F224" s="62">
        <v>1815</v>
      </c>
      <c r="G224" s="43" t="s">
        <v>837</v>
      </c>
      <c r="H224" s="43" t="s">
        <v>3705</v>
      </c>
      <c r="I224" s="69" t="s">
        <v>2930</v>
      </c>
      <c r="J224" s="43" t="s">
        <v>398</v>
      </c>
      <c r="K224" s="43" t="s">
        <v>398</v>
      </c>
      <c r="L224" s="43" t="s">
        <v>399</v>
      </c>
      <c r="M224" s="43" t="s">
        <v>395</v>
      </c>
      <c r="N224" s="43" t="s">
        <v>396</v>
      </c>
      <c r="O224" s="68" t="s">
        <v>325</v>
      </c>
      <c r="P224" s="68" t="s">
        <v>2931</v>
      </c>
      <c r="Q224" s="57" t="s">
        <v>2932</v>
      </c>
      <c r="R224" s="35" t="s">
        <v>265</v>
      </c>
      <c r="S224" s="57" t="str">
        <f>MID(Tabla1[[#This Row],[Aplicación]],6,2)</f>
        <v>01</v>
      </c>
      <c r="T224" s="54" t="str">
        <f>VLOOKUP(Tabla1[[#This Row],[AREA]],Hoja1!A:B,2,FALSE)</f>
        <v>01. Alcaldía</v>
      </c>
      <c r="U224" s="57" t="str">
        <f>MID(Tabla1[[#This Row],[Aplicación]],9,4)</f>
        <v>4331</v>
      </c>
      <c r="V224" s="54" t="str">
        <f>VLOOKUP(Tabla1[[#This Row],[PROGRAMA]],Hoja1!A:B,2,FALSE)</f>
        <v>4331. Desarrollo empresarial</v>
      </c>
      <c r="W224" s="57" t="str">
        <f>MID(Tabla1[[#This Row],[Aplicación]],14,2)</f>
        <v>22</v>
      </c>
      <c r="X224" s="57" t="str">
        <f>MID(Tabla1[[#This Row],[Aplicación]],14,6)</f>
        <v>22602</v>
      </c>
    </row>
    <row r="225" spans="1:24" x14ac:dyDescent="0.25">
      <c r="A225" s="60">
        <v>220240021027</v>
      </c>
      <c r="B225" s="43" t="s">
        <v>390</v>
      </c>
      <c r="C225" s="61">
        <v>45436</v>
      </c>
      <c r="D225" s="60">
        <v>22024004714</v>
      </c>
      <c r="E225" s="43" t="s">
        <v>3091</v>
      </c>
      <c r="F225" s="62">
        <v>1815</v>
      </c>
      <c r="G225" s="43" t="s">
        <v>837</v>
      </c>
      <c r="H225" s="43" t="s">
        <v>3706</v>
      </c>
      <c r="I225" s="69" t="s">
        <v>2930</v>
      </c>
      <c r="J225" s="43" t="s">
        <v>398</v>
      </c>
      <c r="K225" s="43" t="s">
        <v>398</v>
      </c>
      <c r="L225" s="43" t="s">
        <v>399</v>
      </c>
      <c r="M225" s="43" t="s">
        <v>395</v>
      </c>
      <c r="N225" s="43" t="s">
        <v>396</v>
      </c>
      <c r="O225" s="68" t="s">
        <v>325</v>
      </c>
      <c r="P225" s="68" t="s">
        <v>2931</v>
      </c>
      <c r="Q225" s="57" t="s">
        <v>2932</v>
      </c>
      <c r="R225" s="35" t="s">
        <v>265</v>
      </c>
      <c r="S225" s="57" t="str">
        <f>MID(Tabla1[[#This Row],[Aplicación]],6,2)</f>
        <v>01</v>
      </c>
      <c r="T225" s="54" t="str">
        <f>VLOOKUP(Tabla1[[#This Row],[AREA]],Hoja1!A:B,2,FALSE)</f>
        <v>01. Alcaldía</v>
      </c>
      <c r="U225" s="57" t="str">
        <f>MID(Tabla1[[#This Row],[Aplicación]],9,4)</f>
        <v>4331</v>
      </c>
      <c r="V225" s="54" t="str">
        <f>VLOOKUP(Tabla1[[#This Row],[PROGRAMA]],Hoja1!A:B,2,FALSE)</f>
        <v>4331. Desarrollo empresarial</v>
      </c>
      <c r="W225" s="57" t="str">
        <f>MID(Tabla1[[#This Row],[Aplicación]],14,2)</f>
        <v>22</v>
      </c>
      <c r="X225" s="57" t="str">
        <f>MID(Tabla1[[#This Row],[Aplicación]],14,6)</f>
        <v>22602</v>
      </c>
    </row>
    <row r="226" spans="1:24" x14ac:dyDescent="0.25">
      <c r="A226" s="60">
        <v>220240017472</v>
      </c>
      <c r="B226" s="43" t="s">
        <v>390</v>
      </c>
      <c r="C226" s="61">
        <v>45427</v>
      </c>
      <c r="D226" s="60">
        <v>22024004504</v>
      </c>
      <c r="E226" s="43" t="s">
        <v>3091</v>
      </c>
      <c r="F226" s="62">
        <v>484</v>
      </c>
      <c r="G226" s="43" t="s">
        <v>17</v>
      </c>
      <c r="H226" s="43" t="s">
        <v>3903</v>
      </c>
      <c r="I226" s="69" t="s">
        <v>2930</v>
      </c>
      <c r="J226" s="43" t="s">
        <v>398</v>
      </c>
      <c r="K226" s="43" t="s">
        <v>398</v>
      </c>
      <c r="L226" s="43" t="s">
        <v>399</v>
      </c>
      <c r="M226" s="43" t="s">
        <v>585</v>
      </c>
      <c r="N226" s="43" t="s">
        <v>539</v>
      </c>
      <c r="O226" s="68" t="s">
        <v>326</v>
      </c>
      <c r="P226" s="68" t="s">
        <v>2931</v>
      </c>
      <c r="Q226" s="57" t="s">
        <v>2932</v>
      </c>
      <c r="R226" s="35" t="s">
        <v>265</v>
      </c>
      <c r="S226" s="57" t="str">
        <f>MID(Tabla1[[#This Row],[Aplicación]],6,2)</f>
        <v>01</v>
      </c>
      <c r="T226" s="54" t="str">
        <f>VLOOKUP(Tabla1[[#This Row],[AREA]],Hoja1!A:B,2,FALSE)</f>
        <v>01. Alcaldía</v>
      </c>
      <c r="U226" s="57" t="str">
        <f>MID(Tabla1[[#This Row],[Aplicación]],9,4)</f>
        <v>4331</v>
      </c>
      <c r="V226" s="54" t="str">
        <f>VLOOKUP(Tabla1[[#This Row],[PROGRAMA]],Hoja1!A:B,2,FALSE)</f>
        <v>4331. Desarrollo empresarial</v>
      </c>
      <c r="W226" s="57" t="str">
        <f>MID(Tabla1[[#This Row],[Aplicación]],14,2)</f>
        <v>22</v>
      </c>
      <c r="X226" s="57" t="str">
        <f>MID(Tabla1[[#This Row],[Aplicación]],14,6)</f>
        <v>22602</v>
      </c>
    </row>
    <row r="227" spans="1:24" x14ac:dyDescent="0.25">
      <c r="A227" s="60">
        <v>220240017473</v>
      </c>
      <c r="B227" s="43" t="s">
        <v>390</v>
      </c>
      <c r="C227" s="61">
        <v>45427</v>
      </c>
      <c r="D227" s="60">
        <v>22024004505</v>
      </c>
      <c r="E227" s="43" t="s">
        <v>3091</v>
      </c>
      <c r="F227" s="62">
        <v>586.85</v>
      </c>
      <c r="G227" s="43" t="s">
        <v>3405</v>
      </c>
      <c r="H227" s="43" t="s">
        <v>3904</v>
      </c>
      <c r="I227" s="69" t="s">
        <v>2930</v>
      </c>
      <c r="J227" s="43" t="s">
        <v>398</v>
      </c>
      <c r="K227" s="43" t="s">
        <v>398</v>
      </c>
      <c r="L227" s="43" t="s">
        <v>399</v>
      </c>
      <c r="M227" s="43" t="s">
        <v>585</v>
      </c>
      <c r="N227" s="43" t="s">
        <v>539</v>
      </c>
      <c r="O227" s="68" t="s">
        <v>326</v>
      </c>
      <c r="P227" s="68" t="s">
        <v>2931</v>
      </c>
      <c r="Q227" s="57" t="s">
        <v>2932</v>
      </c>
      <c r="R227" s="35" t="s">
        <v>265</v>
      </c>
      <c r="S227" s="57" t="str">
        <f>MID(Tabla1[[#This Row],[Aplicación]],6,2)</f>
        <v>01</v>
      </c>
      <c r="T227" s="54" t="str">
        <f>VLOOKUP(Tabla1[[#This Row],[AREA]],Hoja1!A:B,2,FALSE)</f>
        <v>01. Alcaldía</v>
      </c>
      <c r="U227" s="57" t="str">
        <f>MID(Tabla1[[#This Row],[Aplicación]],9,4)</f>
        <v>4331</v>
      </c>
      <c r="V227" s="54" t="str">
        <f>VLOOKUP(Tabla1[[#This Row],[PROGRAMA]],Hoja1!A:B,2,FALSE)</f>
        <v>4331. Desarrollo empresarial</v>
      </c>
      <c r="W227" s="57" t="str">
        <f>MID(Tabla1[[#This Row],[Aplicación]],14,2)</f>
        <v>22</v>
      </c>
      <c r="X227" s="57" t="str">
        <f>MID(Tabla1[[#This Row],[Aplicación]],14,6)</f>
        <v>22602</v>
      </c>
    </row>
    <row r="228" spans="1:24" x14ac:dyDescent="0.25">
      <c r="A228" s="60">
        <v>220240016670</v>
      </c>
      <c r="B228" s="43" t="s">
        <v>390</v>
      </c>
      <c r="C228" s="61">
        <v>45426</v>
      </c>
      <c r="D228" s="60">
        <v>22024004403</v>
      </c>
      <c r="E228" s="43" t="s">
        <v>3091</v>
      </c>
      <c r="F228" s="62">
        <v>2420</v>
      </c>
      <c r="G228" s="43" t="s">
        <v>298</v>
      </c>
      <c r="H228" s="43" t="s">
        <v>3956</v>
      </c>
      <c r="I228" s="69" t="s">
        <v>2930</v>
      </c>
      <c r="J228" s="43" t="s">
        <v>398</v>
      </c>
      <c r="K228" s="43" t="s">
        <v>398</v>
      </c>
      <c r="L228" s="43" t="s">
        <v>399</v>
      </c>
      <c r="M228" s="43" t="s">
        <v>395</v>
      </c>
      <c r="N228" s="43" t="s">
        <v>396</v>
      </c>
      <c r="O228" s="68" t="s">
        <v>325</v>
      </c>
      <c r="P228" s="68" t="s">
        <v>2931</v>
      </c>
      <c r="Q228" s="57" t="s">
        <v>2932</v>
      </c>
      <c r="R228" s="35" t="s">
        <v>265</v>
      </c>
      <c r="S228" s="57" t="str">
        <f>MID(Tabla1[[#This Row],[Aplicación]],6,2)</f>
        <v>01</v>
      </c>
      <c r="T228" s="54" t="str">
        <f>VLOOKUP(Tabla1[[#This Row],[AREA]],Hoja1!A:B,2,FALSE)</f>
        <v>01. Alcaldía</v>
      </c>
      <c r="U228" s="57" t="str">
        <f>MID(Tabla1[[#This Row],[Aplicación]],9,4)</f>
        <v>4331</v>
      </c>
      <c r="V228" s="54" t="str">
        <f>VLOOKUP(Tabla1[[#This Row],[PROGRAMA]],Hoja1!A:B,2,FALSE)</f>
        <v>4331. Desarrollo empresarial</v>
      </c>
      <c r="W228" s="57" t="str">
        <f>MID(Tabla1[[#This Row],[Aplicación]],14,2)</f>
        <v>22</v>
      </c>
      <c r="X228" s="57" t="str">
        <f>MID(Tabla1[[#This Row],[Aplicación]],14,6)</f>
        <v>22602</v>
      </c>
    </row>
    <row r="229" spans="1:24" x14ac:dyDescent="0.25">
      <c r="A229" s="60">
        <v>220240016671</v>
      </c>
      <c r="B229" s="43" t="s">
        <v>390</v>
      </c>
      <c r="C229" s="61">
        <v>45426</v>
      </c>
      <c r="D229" s="60">
        <v>22024004404</v>
      </c>
      <c r="E229" s="43" t="s">
        <v>3091</v>
      </c>
      <c r="F229" s="62">
        <v>2420</v>
      </c>
      <c r="G229" s="43" t="s">
        <v>25</v>
      </c>
      <c r="H229" s="43" t="s">
        <v>3956</v>
      </c>
      <c r="I229" s="69" t="s">
        <v>2930</v>
      </c>
      <c r="J229" s="43" t="s">
        <v>398</v>
      </c>
      <c r="K229" s="43" t="s">
        <v>398</v>
      </c>
      <c r="L229" s="43" t="s">
        <v>399</v>
      </c>
      <c r="M229" s="43" t="s">
        <v>395</v>
      </c>
      <c r="N229" s="43" t="s">
        <v>396</v>
      </c>
      <c r="O229" s="68" t="s">
        <v>325</v>
      </c>
      <c r="P229" s="68" t="s">
        <v>2931</v>
      </c>
      <c r="Q229" s="57" t="s">
        <v>2932</v>
      </c>
      <c r="R229" s="35" t="s">
        <v>265</v>
      </c>
      <c r="S229" s="57" t="str">
        <f>MID(Tabla1[[#This Row],[Aplicación]],6,2)</f>
        <v>01</v>
      </c>
      <c r="T229" s="54" t="str">
        <f>VLOOKUP(Tabla1[[#This Row],[AREA]],Hoja1!A:B,2,FALSE)</f>
        <v>01. Alcaldía</v>
      </c>
      <c r="U229" s="57" t="str">
        <f>MID(Tabla1[[#This Row],[Aplicación]],9,4)</f>
        <v>4331</v>
      </c>
      <c r="V229" s="54" t="str">
        <f>VLOOKUP(Tabla1[[#This Row],[PROGRAMA]],Hoja1!A:B,2,FALSE)</f>
        <v>4331. Desarrollo empresarial</v>
      </c>
      <c r="W229" s="57" t="str">
        <f>MID(Tabla1[[#This Row],[Aplicación]],14,2)</f>
        <v>22</v>
      </c>
      <c r="X229" s="57" t="str">
        <f>MID(Tabla1[[#This Row],[Aplicación]],14,6)</f>
        <v>22602</v>
      </c>
    </row>
    <row r="230" spans="1:24" x14ac:dyDescent="0.25">
      <c r="A230" s="60">
        <v>220240016672</v>
      </c>
      <c r="B230" s="43" t="s">
        <v>390</v>
      </c>
      <c r="C230" s="61">
        <v>45426</v>
      </c>
      <c r="D230" s="60">
        <v>22024004405</v>
      </c>
      <c r="E230" s="43" t="s">
        <v>3091</v>
      </c>
      <c r="F230" s="62">
        <v>1815</v>
      </c>
      <c r="G230" s="43" t="s">
        <v>3957</v>
      </c>
      <c r="H230" s="43" t="s">
        <v>3958</v>
      </c>
      <c r="I230" s="69" t="s">
        <v>2930</v>
      </c>
      <c r="J230" s="43" t="s">
        <v>398</v>
      </c>
      <c r="K230" s="43" t="s">
        <v>398</v>
      </c>
      <c r="L230" s="43" t="s">
        <v>399</v>
      </c>
      <c r="M230" s="43" t="s">
        <v>395</v>
      </c>
      <c r="N230" s="43" t="s">
        <v>396</v>
      </c>
      <c r="O230" s="68" t="s">
        <v>325</v>
      </c>
      <c r="P230" s="68" t="s">
        <v>2931</v>
      </c>
      <c r="Q230" s="57" t="s">
        <v>2932</v>
      </c>
      <c r="R230" s="35" t="s">
        <v>265</v>
      </c>
      <c r="S230" s="57" t="str">
        <f>MID(Tabla1[[#This Row],[Aplicación]],6,2)</f>
        <v>01</v>
      </c>
      <c r="T230" s="54" t="str">
        <f>VLOOKUP(Tabla1[[#This Row],[AREA]],Hoja1!A:B,2,FALSE)</f>
        <v>01. Alcaldía</v>
      </c>
      <c r="U230" s="57" t="str">
        <f>MID(Tabla1[[#This Row],[Aplicación]],9,4)</f>
        <v>4331</v>
      </c>
      <c r="V230" s="54" t="str">
        <f>VLOOKUP(Tabla1[[#This Row],[PROGRAMA]],Hoja1!A:B,2,FALSE)</f>
        <v>4331. Desarrollo empresarial</v>
      </c>
      <c r="W230" s="57" t="str">
        <f>MID(Tabla1[[#This Row],[Aplicación]],14,2)</f>
        <v>22</v>
      </c>
      <c r="X230" s="57" t="str">
        <f>MID(Tabla1[[#This Row],[Aplicación]],14,6)</f>
        <v>22602</v>
      </c>
    </row>
    <row r="231" spans="1:24" x14ac:dyDescent="0.25">
      <c r="A231" s="60">
        <v>220240016673</v>
      </c>
      <c r="B231" s="43" t="s">
        <v>390</v>
      </c>
      <c r="C231" s="61">
        <v>45426</v>
      </c>
      <c r="D231" s="60">
        <v>22024004408</v>
      </c>
      <c r="E231" s="43" t="s">
        <v>3091</v>
      </c>
      <c r="F231" s="62">
        <v>605</v>
      </c>
      <c r="G231" s="43" t="s">
        <v>734</v>
      </c>
      <c r="H231" s="43" t="s">
        <v>3959</v>
      </c>
      <c r="I231" s="69" t="s">
        <v>2930</v>
      </c>
      <c r="J231" s="43" t="s">
        <v>398</v>
      </c>
      <c r="K231" s="43" t="s">
        <v>398</v>
      </c>
      <c r="L231" s="43" t="s">
        <v>399</v>
      </c>
      <c r="M231" s="43" t="s">
        <v>395</v>
      </c>
      <c r="N231" s="43" t="s">
        <v>396</v>
      </c>
      <c r="O231" s="68" t="s">
        <v>325</v>
      </c>
      <c r="P231" s="68" t="s">
        <v>2931</v>
      </c>
      <c r="Q231" s="57" t="s">
        <v>2932</v>
      </c>
      <c r="R231" s="35" t="s">
        <v>265</v>
      </c>
      <c r="S231" s="57" t="str">
        <f>MID(Tabla1[[#This Row],[Aplicación]],6,2)</f>
        <v>01</v>
      </c>
      <c r="T231" s="54" t="str">
        <f>VLOOKUP(Tabla1[[#This Row],[AREA]],Hoja1!A:B,2,FALSE)</f>
        <v>01. Alcaldía</v>
      </c>
      <c r="U231" s="57" t="str">
        <f>MID(Tabla1[[#This Row],[Aplicación]],9,4)</f>
        <v>4331</v>
      </c>
      <c r="V231" s="54" t="str">
        <f>VLOOKUP(Tabla1[[#This Row],[PROGRAMA]],Hoja1!A:B,2,FALSE)</f>
        <v>4331. Desarrollo empresarial</v>
      </c>
      <c r="W231" s="57" t="str">
        <f>MID(Tabla1[[#This Row],[Aplicación]],14,2)</f>
        <v>22</v>
      </c>
      <c r="X231" s="57" t="str">
        <f>MID(Tabla1[[#This Row],[Aplicación]],14,6)</f>
        <v>22602</v>
      </c>
    </row>
    <row r="232" spans="1:24" x14ac:dyDescent="0.25">
      <c r="A232" s="60">
        <v>220240000782</v>
      </c>
      <c r="B232" s="43" t="s">
        <v>390</v>
      </c>
      <c r="C232" s="61">
        <v>45329</v>
      </c>
      <c r="D232" s="60">
        <v>22024000623</v>
      </c>
      <c r="E232" s="43" t="s">
        <v>1439</v>
      </c>
      <c r="F232" s="62">
        <v>1491.02</v>
      </c>
      <c r="G232" s="43" t="s">
        <v>792</v>
      </c>
      <c r="H232" s="43" t="s">
        <v>2227</v>
      </c>
      <c r="I232" s="69">
        <v>220</v>
      </c>
      <c r="J232" s="43" t="s">
        <v>398</v>
      </c>
      <c r="K232" s="43" t="s">
        <v>398</v>
      </c>
      <c r="L232" s="43" t="s">
        <v>399</v>
      </c>
      <c r="M232" s="43" t="s">
        <v>585</v>
      </c>
      <c r="N232" s="43" t="s">
        <v>539</v>
      </c>
      <c r="O232" s="52" t="s">
        <v>326</v>
      </c>
      <c r="P232" s="63" t="s">
        <v>276</v>
      </c>
      <c r="Q232" s="57" t="str">
        <f>MID(Tabla1[[#This Row],[Aplicación]],14,1)</f>
        <v>2</v>
      </c>
      <c r="R232" s="35" t="s">
        <v>265</v>
      </c>
      <c r="S232" s="57" t="str">
        <f>MID(Tabla1[[#This Row],[Aplicación]],6,2)</f>
        <v>01</v>
      </c>
      <c r="T232" s="54" t="str">
        <f>VLOOKUP(Tabla1[[#This Row],[AREA]],Hoja1!A:B,2,FALSE)</f>
        <v>01. Alcaldía</v>
      </c>
      <c r="U232" s="57" t="str">
        <f>MID(Tabla1[[#This Row],[Aplicación]],9,4)</f>
        <v>4331</v>
      </c>
      <c r="V232" s="54" t="str">
        <f>VLOOKUP(Tabla1[[#This Row],[PROGRAMA]],Hoja1!A:B,2,FALSE)</f>
        <v>4331. Desarrollo empresarial</v>
      </c>
      <c r="W232" s="57" t="str">
        <f>MID(Tabla1[[#This Row],[Aplicación]],14,2)</f>
        <v>22</v>
      </c>
      <c r="X232" s="57" t="str">
        <f>MID(Tabla1[[#This Row],[Aplicación]],14,6)</f>
        <v>22606</v>
      </c>
    </row>
    <row r="233" spans="1:24" x14ac:dyDescent="0.25">
      <c r="A233" s="60">
        <v>220240003057</v>
      </c>
      <c r="B233" s="43" t="s">
        <v>390</v>
      </c>
      <c r="C233" s="61">
        <v>45343</v>
      </c>
      <c r="D233" s="60">
        <v>22024001699</v>
      </c>
      <c r="E233" s="43" t="s">
        <v>1439</v>
      </c>
      <c r="F233" s="62">
        <v>1491.02</v>
      </c>
      <c r="G233" s="43" t="s">
        <v>792</v>
      </c>
      <c r="H233" s="43" t="s">
        <v>2227</v>
      </c>
      <c r="I233" s="69">
        <v>220</v>
      </c>
      <c r="J233" s="43" t="s">
        <v>398</v>
      </c>
      <c r="K233" s="43" t="s">
        <v>398</v>
      </c>
      <c r="L233" s="43" t="s">
        <v>399</v>
      </c>
      <c r="M233" s="43" t="s">
        <v>585</v>
      </c>
      <c r="N233" s="43" t="s">
        <v>539</v>
      </c>
      <c r="O233" s="52" t="s">
        <v>326</v>
      </c>
      <c r="P233" s="63" t="s">
        <v>276</v>
      </c>
      <c r="Q233" s="57" t="str">
        <f>MID(Tabla1[[#This Row],[Aplicación]],14,1)</f>
        <v>2</v>
      </c>
      <c r="R233" s="35" t="s">
        <v>265</v>
      </c>
      <c r="S233" s="57" t="str">
        <f>MID(Tabla1[[#This Row],[Aplicación]],6,2)</f>
        <v>01</v>
      </c>
      <c r="T233" s="54" t="str">
        <f>VLOOKUP(Tabla1[[#This Row],[AREA]],Hoja1!A:B,2,FALSE)</f>
        <v>01. Alcaldía</v>
      </c>
      <c r="U233" s="57" t="str">
        <f>MID(Tabla1[[#This Row],[Aplicación]],9,4)</f>
        <v>4331</v>
      </c>
      <c r="V233" s="54" t="str">
        <f>VLOOKUP(Tabla1[[#This Row],[PROGRAMA]],Hoja1!A:B,2,FALSE)</f>
        <v>4331. Desarrollo empresarial</v>
      </c>
      <c r="W233" s="57" t="str">
        <f>MID(Tabla1[[#This Row],[Aplicación]],14,2)</f>
        <v>22</v>
      </c>
      <c r="X233" s="57" t="str">
        <f>MID(Tabla1[[#This Row],[Aplicación]],14,6)</f>
        <v>22606</v>
      </c>
    </row>
    <row r="234" spans="1:24" x14ac:dyDescent="0.25">
      <c r="A234" s="60">
        <v>220240006625</v>
      </c>
      <c r="B234" s="43" t="s">
        <v>673</v>
      </c>
      <c r="C234" s="61">
        <v>45365</v>
      </c>
      <c r="D234" s="60">
        <v>22024001699</v>
      </c>
      <c r="E234" s="43" t="s">
        <v>1439</v>
      </c>
      <c r="F234" s="62">
        <v>-192.19</v>
      </c>
      <c r="G234" s="43" t="s">
        <v>792</v>
      </c>
      <c r="H234" s="43" t="s">
        <v>2227</v>
      </c>
      <c r="I234" s="69">
        <v>220</v>
      </c>
      <c r="J234" s="43" t="s">
        <v>398</v>
      </c>
      <c r="K234" s="43" t="s">
        <v>398</v>
      </c>
      <c r="L234" s="43" t="s">
        <v>399</v>
      </c>
      <c r="M234" s="43" t="s">
        <v>585</v>
      </c>
      <c r="N234" s="43" t="s">
        <v>539</v>
      </c>
      <c r="O234" s="52" t="s">
        <v>326</v>
      </c>
      <c r="P234" s="63" t="s">
        <v>276</v>
      </c>
      <c r="Q234" s="57" t="str">
        <f>MID(Tabla1[[#This Row],[Aplicación]],14,1)</f>
        <v>2</v>
      </c>
      <c r="R234" s="35" t="s">
        <v>265</v>
      </c>
      <c r="S234" s="57" t="str">
        <f>MID(Tabla1[[#This Row],[Aplicación]],6,2)</f>
        <v>01</v>
      </c>
      <c r="T234" s="54" t="str">
        <f>VLOOKUP(Tabla1[[#This Row],[AREA]],Hoja1!A:B,2,FALSE)</f>
        <v>01. Alcaldía</v>
      </c>
      <c r="U234" s="57" t="str">
        <f>MID(Tabla1[[#This Row],[Aplicación]],9,4)</f>
        <v>4331</v>
      </c>
      <c r="V234" s="54" t="str">
        <f>VLOOKUP(Tabla1[[#This Row],[PROGRAMA]],Hoja1!A:B,2,FALSE)</f>
        <v>4331. Desarrollo empresarial</v>
      </c>
      <c r="W234" s="57" t="str">
        <f>MID(Tabla1[[#This Row],[Aplicación]],14,2)</f>
        <v>22</v>
      </c>
      <c r="X234" s="57" t="str">
        <f>MID(Tabla1[[#This Row],[Aplicación]],14,6)</f>
        <v>22606</v>
      </c>
    </row>
    <row r="235" spans="1:24" x14ac:dyDescent="0.25">
      <c r="A235" s="60">
        <v>220240001659</v>
      </c>
      <c r="B235" s="43" t="s">
        <v>673</v>
      </c>
      <c r="C235" s="61">
        <v>45341</v>
      </c>
      <c r="D235" s="60">
        <v>22024000623</v>
      </c>
      <c r="E235" s="43" t="s">
        <v>1439</v>
      </c>
      <c r="F235" s="62">
        <v>-1491.02</v>
      </c>
      <c r="G235" s="43" t="s">
        <v>792</v>
      </c>
      <c r="H235" s="43" t="s">
        <v>2227</v>
      </c>
      <c r="I235" s="69">
        <v>220</v>
      </c>
      <c r="J235" s="43" t="s">
        <v>398</v>
      </c>
      <c r="K235" s="43" t="s">
        <v>398</v>
      </c>
      <c r="L235" s="43" t="s">
        <v>399</v>
      </c>
      <c r="M235" s="43" t="s">
        <v>585</v>
      </c>
      <c r="N235" s="43" t="s">
        <v>539</v>
      </c>
      <c r="O235" s="52" t="s">
        <v>326</v>
      </c>
      <c r="P235" s="63" t="s">
        <v>276</v>
      </c>
      <c r="Q235" s="57" t="str">
        <f>MID(Tabla1[[#This Row],[Aplicación]],14,1)</f>
        <v>2</v>
      </c>
      <c r="R235" s="35" t="s">
        <v>265</v>
      </c>
      <c r="S235" s="57" t="str">
        <f>MID(Tabla1[[#This Row],[Aplicación]],6,2)</f>
        <v>01</v>
      </c>
      <c r="T235" s="54" t="str">
        <f>VLOOKUP(Tabla1[[#This Row],[AREA]],Hoja1!A:B,2,FALSE)</f>
        <v>01. Alcaldía</v>
      </c>
      <c r="U235" s="57" t="str">
        <f>MID(Tabla1[[#This Row],[Aplicación]],9,4)</f>
        <v>4331</v>
      </c>
      <c r="V235" s="54" t="str">
        <f>VLOOKUP(Tabla1[[#This Row],[PROGRAMA]],Hoja1!A:B,2,FALSE)</f>
        <v>4331. Desarrollo empresarial</v>
      </c>
      <c r="W235" s="57" t="str">
        <f>MID(Tabla1[[#This Row],[Aplicación]],14,2)</f>
        <v>22</v>
      </c>
      <c r="X235" s="57" t="str">
        <f>MID(Tabla1[[#This Row],[Aplicación]],14,6)</f>
        <v>22606</v>
      </c>
    </row>
    <row r="236" spans="1:24" x14ac:dyDescent="0.25">
      <c r="A236" s="60">
        <v>220240021743</v>
      </c>
      <c r="B236" s="43" t="s">
        <v>390</v>
      </c>
      <c r="C236" s="61">
        <v>45440</v>
      </c>
      <c r="D236" s="60">
        <v>22024004734</v>
      </c>
      <c r="E236" s="43" t="s">
        <v>1439</v>
      </c>
      <c r="F236" s="62">
        <v>1040</v>
      </c>
      <c r="G236" s="43" t="s">
        <v>3613</v>
      </c>
      <c r="H236" s="43" t="s">
        <v>3614</v>
      </c>
      <c r="I236" s="69" t="s">
        <v>2930</v>
      </c>
      <c r="J236" s="43" t="s">
        <v>728</v>
      </c>
      <c r="K236" s="43" t="s">
        <v>398</v>
      </c>
      <c r="L236" s="43" t="s">
        <v>399</v>
      </c>
      <c r="M236" s="43" t="s">
        <v>585</v>
      </c>
      <c r="N236" s="43" t="s">
        <v>539</v>
      </c>
      <c r="O236" s="68" t="s">
        <v>326</v>
      </c>
      <c r="P236" s="68" t="s">
        <v>2931</v>
      </c>
      <c r="Q236" s="57" t="s">
        <v>2932</v>
      </c>
      <c r="R236" s="35" t="s">
        <v>265</v>
      </c>
      <c r="S236" s="57" t="str">
        <f>MID(Tabla1[[#This Row],[Aplicación]],6,2)</f>
        <v>01</v>
      </c>
      <c r="T236" s="54" t="str">
        <f>VLOOKUP(Tabla1[[#This Row],[AREA]],Hoja1!A:B,2,FALSE)</f>
        <v>01. Alcaldía</v>
      </c>
      <c r="U236" s="57" t="str">
        <f>MID(Tabla1[[#This Row],[Aplicación]],9,4)</f>
        <v>4331</v>
      </c>
      <c r="V236" s="54" t="str">
        <f>VLOOKUP(Tabla1[[#This Row],[PROGRAMA]],Hoja1!A:B,2,FALSE)</f>
        <v>4331. Desarrollo empresarial</v>
      </c>
      <c r="W236" s="57" t="str">
        <f>MID(Tabla1[[#This Row],[Aplicación]],14,2)</f>
        <v>22</v>
      </c>
      <c r="X236" s="57" t="str">
        <f>MID(Tabla1[[#This Row],[Aplicación]],14,6)</f>
        <v>22606</v>
      </c>
    </row>
    <row r="237" spans="1:24" x14ac:dyDescent="0.25">
      <c r="A237" s="60">
        <v>220240027849</v>
      </c>
      <c r="B237" s="43" t="s">
        <v>673</v>
      </c>
      <c r="C237" s="61">
        <v>45470</v>
      </c>
      <c r="D237" s="60">
        <v>22024004734</v>
      </c>
      <c r="E237" s="43" t="s">
        <v>1439</v>
      </c>
      <c r="F237" s="62">
        <v>-1040</v>
      </c>
      <c r="G237" s="43" t="s">
        <v>3613</v>
      </c>
      <c r="H237" s="43" t="s">
        <v>3614</v>
      </c>
      <c r="I237" s="69" t="s">
        <v>2930</v>
      </c>
      <c r="J237" s="43" t="s">
        <v>728</v>
      </c>
      <c r="K237" s="43" t="s">
        <v>398</v>
      </c>
      <c r="L237" s="43" t="s">
        <v>399</v>
      </c>
      <c r="M237" s="43" t="s">
        <v>585</v>
      </c>
      <c r="N237" s="43" t="s">
        <v>539</v>
      </c>
      <c r="O237" s="68" t="s">
        <v>326</v>
      </c>
      <c r="P237" s="68" t="s">
        <v>2931</v>
      </c>
      <c r="Q237" s="57" t="s">
        <v>2932</v>
      </c>
      <c r="R237" s="35" t="s">
        <v>265</v>
      </c>
      <c r="S237" s="57" t="str">
        <f>MID(Tabla1[[#This Row],[Aplicación]],6,2)</f>
        <v>01</v>
      </c>
      <c r="T237" s="54" t="str">
        <f>VLOOKUP(Tabla1[[#This Row],[AREA]],Hoja1!A:B,2,FALSE)</f>
        <v>01. Alcaldía</v>
      </c>
      <c r="U237" s="57" t="str">
        <f>MID(Tabla1[[#This Row],[Aplicación]],9,4)</f>
        <v>4331</v>
      </c>
      <c r="V237" s="54" t="str">
        <f>VLOOKUP(Tabla1[[#This Row],[PROGRAMA]],Hoja1!A:B,2,FALSE)</f>
        <v>4331. Desarrollo empresarial</v>
      </c>
      <c r="W237" s="57" t="str">
        <f>MID(Tabla1[[#This Row],[Aplicación]],14,2)</f>
        <v>22</v>
      </c>
      <c r="X237" s="57" t="str">
        <f>MID(Tabla1[[#This Row],[Aplicación]],14,6)</f>
        <v>22606</v>
      </c>
    </row>
    <row r="238" spans="1:24" x14ac:dyDescent="0.25">
      <c r="A238" s="60">
        <v>220240030117</v>
      </c>
      <c r="B238" s="43" t="s">
        <v>390</v>
      </c>
      <c r="C238" s="61">
        <v>45482</v>
      </c>
      <c r="D238" s="60">
        <v>22024005638</v>
      </c>
      <c r="E238" s="43" t="s">
        <v>1439</v>
      </c>
      <c r="F238" s="62">
        <v>528</v>
      </c>
      <c r="G238" s="43" t="s">
        <v>5407</v>
      </c>
      <c r="H238" s="43" t="s">
        <v>5408</v>
      </c>
      <c r="I238" s="69">
        <v>220</v>
      </c>
      <c r="J238" s="43" t="s">
        <v>5409</v>
      </c>
      <c r="K238" s="43" t="s">
        <v>666</v>
      </c>
      <c r="L238" s="43" t="s">
        <v>399</v>
      </c>
      <c r="M238" s="43" t="s">
        <v>585</v>
      </c>
      <c r="N238" s="43" t="s">
        <v>539</v>
      </c>
      <c r="O238" s="68" t="s">
        <v>326</v>
      </c>
      <c r="P238" s="68" t="s">
        <v>4838</v>
      </c>
      <c r="Q238" s="57" t="str">
        <f>MID(Tabla1[[#This Row],[Aplicación]],14,1)</f>
        <v>2</v>
      </c>
      <c r="R238" s="35" t="s">
        <v>265</v>
      </c>
      <c r="S238" s="57" t="str">
        <f>MID(Tabla1[[#This Row],[Aplicación]],6,2)</f>
        <v>01</v>
      </c>
      <c r="T238" s="54" t="str">
        <f>VLOOKUP(Tabla1[[#This Row],[AREA]],Hoja1!A:B,2,FALSE)</f>
        <v>01. Alcaldía</v>
      </c>
      <c r="U238" s="57" t="str">
        <f>MID(Tabla1[[#This Row],[Aplicación]],9,4)</f>
        <v>4331</v>
      </c>
      <c r="V238" s="54" t="str">
        <f>VLOOKUP(Tabla1[[#This Row],[PROGRAMA]],Hoja1!A:B,2,FALSE)</f>
        <v>4331. Desarrollo empresarial</v>
      </c>
      <c r="W238" s="57" t="str">
        <f>MID(Tabla1[[#This Row],[Aplicación]],14,2)</f>
        <v>22</v>
      </c>
      <c r="X238" s="57" t="str">
        <f>MID(Tabla1[[#This Row],[Aplicación]],14,6)</f>
        <v>22606</v>
      </c>
    </row>
    <row r="239" spans="1:24" x14ac:dyDescent="0.25">
      <c r="A239" s="60">
        <v>220240003093</v>
      </c>
      <c r="B239" s="43" t="s">
        <v>390</v>
      </c>
      <c r="C239" s="61">
        <v>45343</v>
      </c>
      <c r="D239" s="60">
        <v>22024001931</v>
      </c>
      <c r="E239" s="43" t="s">
        <v>1295</v>
      </c>
      <c r="F239" s="62">
        <v>18.149999999999999</v>
      </c>
      <c r="G239" s="43" t="s">
        <v>75</v>
      </c>
      <c r="H239" s="43" t="s">
        <v>1697</v>
      </c>
      <c r="I239" s="69">
        <v>220</v>
      </c>
      <c r="J239" s="43" t="s">
        <v>398</v>
      </c>
      <c r="K239" s="43" t="s">
        <v>398</v>
      </c>
      <c r="L239" s="43" t="s">
        <v>399</v>
      </c>
      <c r="M239" s="43" t="s">
        <v>585</v>
      </c>
      <c r="N239" s="43" t="s">
        <v>539</v>
      </c>
      <c r="O239" s="52" t="s">
        <v>326</v>
      </c>
      <c r="P239" s="63" t="s">
        <v>276</v>
      </c>
      <c r="Q239" s="57" t="str">
        <f>MID(Tabla1[[#This Row],[Aplicación]],14,1)</f>
        <v>2</v>
      </c>
      <c r="R239" s="35" t="s">
        <v>265</v>
      </c>
      <c r="S239" s="57" t="str">
        <f>MID(Tabla1[[#This Row],[Aplicación]],6,2)</f>
        <v>01</v>
      </c>
      <c r="T239" s="54" t="str">
        <f>VLOOKUP(Tabla1[[#This Row],[AREA]],Hoja1!A:B,2,FALSE)</f>
        <v>01. Alcaldía</v>
      </c>
      <c r="U239" s="57" t="str">
        <f>MID(Tabla1[[#This Row],[Aplicación]],9,4)</f>
        <v>4331</v>
      </c>
      <c r="V239" s="54" t="str">
        <f>VLOOKUP(Tabla1[[#This Row],[PROGRAMA]],Hoja1!A:B,2,FALSE)</f>
        <v>4331. Desarrollo empresarial</v>
      </c>
      <c r="W239" s="57" t="str">
        <f>MID(Tabla1[[#This Row],[Aplicación]],14,2)</f>
        <v>22</v>
      </c>
      <c r="X239" s="57" t="str">
        <f>MID(Tabla1[[#This Row],[Aplicación]],14,6)</f>
        <v>22699</v>
      </c>
    </row>
    <row r="240" spans="1:24" x14ac:dyDescent="0.25">
      <c r="A240" s="60">
        <v>220240003353</v>
      </c>
      <c r="B240" s="43" t="s">
        <v>390</v>
      </c>
      <c r="C240" s="61">
        <v>45348</v>
      </c>
      <c r="D240" s="60">
        <v>22024002266</v>
      </c>
      <c r="E240" s="43" t="s">
        <v>1295</v>
      </c>
      <c r="F240" s="62">
        <v>500</v>
      </c>
      <c r="G240" s="43" t="s">
        <v>91</v>
      </c>
      <c r="H240" s="43" t="s">
        <v>1944</v>
      </c>
      <c r="I240" s="69">
        <v>220</v>
      </c>
      <c r="J240" s="43" t="s">
        <v>398</v>
      </c>
      <c r="K240" s="43" t="s">
        <v>398</v>
      </c>
      <c r="L240" s="43" t="s">
        <v>413</v>
      </c>
      <c r="M240" s="43" t="s">
        <v>585</v>
      </c>
      <c r="N240" s="43" t="s">
        <v>539</v>
      </c>
      <c r="O240" s="52" t="s">
        <v>326</v>
      </c>
      <c r="P240" s="63" t="s">
        <v>276</v>
      </c>
      <c r="Q240" s="57" t="str">
        <f>MID(Tabla1[[#This Row],[Aplicación]],14,1)</f>
        <v>2</v>
      </c>
      <c r="R240" s="35" t="s">
        <v>265</v>
      </c>
      <c r="S240" s="57" t="str">
        <f>MID(Tabla1[[#This Row],[Aplicación]],6,2)</f>
        <v>01</v>
      </c>
      <c r="T240" s="54" t="str">
        <f>VLOOKUP(Tabla1[[#This Row],[AREA]],Hoja1!A:B,2,FALSE)</f>
        <v>01. Alcaldía</v>
      </c>
      <c r="U240" s="57" t="str">
        <f>MID(Tabla1[[#This Row],[Aplicación]],9,4)</f>
        <v>4331</v>
      </c>
      <c r="V240" s="54" t="str">
        <f>VLOOKUP(Tabla1[[#This Row],[PROGRAMA]],Hoja1!A:B,2,FALSE)</f>
        <v>4331. Desarrollo empresarial</v>
      </c>
      <c r="W240" s="57" t="str">
        <f>MID(Tabla1[[#This Row],[Aplicación]],14,2)</f>
        <v>22</v>
      </c>
      <c r="X240" s="57" t="str">
        <f>MID(Tabla1[[#This Row],[Aplicación]],14,6)</f>
        <v>22699</v>
      </c>
    </row>
    <row r="241" spans="1:24" x14ac:dyDescent="0.25">
      <c r="A241" s="60">
        <v>220240003349</v>
      </c>
      <c r="B241" s="43" t="s">
        <v>390</v>
      </c>
      <c r="C241" s="61">
        <v>45348</v>
      </c>
      <c r="D241" s="60">
        <v>22024002191</v>
      </c>
      <c r="E241" s="43" t="s">
        <v>1295</v>
      </c>
      <c r="F241" s="62">
        <v>726</v>
      </c>
      <c r="G241" s="43" t="s">
        <v>2391</v>
      </c>
      <c r="H241" s="43" t="s">
        <v>2392</v>
      </c>
      <c r="I241" s="69">
        <v>220</v>
      </c>
      <c r="J241" s="43" t="s">
        <v>393</v>
      </c>
      <c r="K241" s="43" t="s">
        <v>393</v>
      </c>
      <c r="L241" s="43" t="s">
        <v>399</v>
      </c>
      <c r="M241" s="43" t="s">
        <v>585</v>
      </c>
      <c r="N241" s="43" t="s">
        <v>539</v>
      </c>
      <c r="O241" s="52" t="s">
        <v>326</v>
      </c>
      <c r="P241" s="63" t="s">
        <v>276</v>
      </c>
      <c r="Q241" s="57" t="str">
        <f>MID(Tabla1[[#This Row],[Aplicación]],14,1)</f>
        <v>2</v>
      </c>
      <c r="R241" s="35" t="s">
        <v>265</v>
      </c>
      <c r="S241" s="57" t="str">
        <f>MID(Tabla1[[#This Row],[Aplicación]],6,2)</f>
        <v>01</v>
      </c>
      <c r="T241" s="54" t="str">
        <f>VLOOKUP(Tabla1[[#This Row],[AREA]],Hoja1!A:B,2,FALSE)</f>
        <v>01. Alcaldía</v>
      </c>
      <c r="U241" s="57" t="str">
        <f>MID(Tabla1[[#This Row],[Aplicación]],9,4)</f>
        <v>4331</v>
      </c>
      <c r="V241" s="54" t="str">
        <f>VLOOKUP(Tabla1[[#This Row],[PROGRAMA]],Hoja1!A:B,2,FALSE)</f>
        <v>4331. Desarrollo empresarial</v>
      </c>
      <c r="W241" s="57" t="str">
        <f>MID(Tabla1[[#This Row],[Aplicación]],14,2)</f>
        <v>22</v>
      </c>
      <c r="X241" s="57" t="str">
        <f>MID(Tabla1[[#This Row],[Aplicación]],14,6)</f>
        <v>22699</v>
      </c>
    </row>
    <row r="242" spans="1:24" x14ac:dyDescent="0.25">
      <c r="A242" s="60">
        <v>220240003096</v>
      </c>
      <c r="B242" s="43" t="s">
        <v>390</v>
      </c>
      <c r="C242" s="61">
        <v>45343</v>
      </c>
      <c r="D242" s="60">
        <v>22024002007</v>
      </c>
      <c r="E242" s="43" t="s">
        <v>1295</v>
      </c>
      <c r="F242" s="62">
        <v>605</v>
      </c>
      <c r="G242" s="43" t="s">
        <v>704</v>
      </c>
      <c r="H242" s="43" t="s">
        <v>2510</v>
      </c>
      <c r="I242" s="69">
        <v>220</v>
      </c>
      <c r="J242" s="43" t="s">
        <v>537</v>
      </c>
      <c r="K242" s="43" t="s">
        <v>537</v>
      </c>
      <c r="L242" s="43" t="s">
        <v>399</v>
      </c>
      <c r="M242" s="43" t="s">
        <v>585</v>
      </c>
      <c r="N242" s="43" t="s">
        <v>539</v>
      </c>
      <c r="O242" s="52" t="s">
        <v>326</v>
      </c>
      <c r="P242" s="63" t="s">
        <v>276</v>
      </c>
      <c r="Q242" s="57" t="str">
        <f>MID(Tabla1[[#This Row],[Aplicación]],14,1)</f>
        <v>2</v>
      </c>
      <c r="R242" s="35" t="s">
        <v>265</v>
      </c>
      <c r="S242" s="57" t="str">
        <f>MID(Tabla1[[#This Row],[Aplicación]],6,2)</f>
        <v>01</v>
      </c>
      <c r="T242" s="54" t="str">
        <f>VLOOKUP(Tabla1[[#This Row],[AREA]],Hoja1!A:B,2,FALSE)</f>
        <v>01. Alcaldía</v>
      </c>
      <c r="U242" s="57" t="str">
        <f>MID(Tabla1[[#This Row],[Aplicación]],9,4)</f>
        <v>4331</v>
      </c>
      <c r="V242" s="54" t="str">
        <f>VLOOKUP(Tabla1[[#This Row],[PROGRAMA]],Hoja1!A:B,2,FALSE)</f>
        <v>4331. Desarrollo empresarial</v>
      </c>
      <c r="W242" s="57" t="str">
        <f>MID(Tabla1[[#This Row],[Aplicación]],14,2)</f>
        <v>22</v>
      </c>
      <c r="X242" s="57" t="str">
        <f>MID(Tabla1[[#This Row],[Aplicación]],14,6)</f>
        <v>22699</v>
      </c>
    </row>
    <row r="243" spans="1:24" x14ac:dyDescent="0.25">
      <c r="A243" s="60">
        <v>220240003346</v>
      </c>
      <c r="B243" s="43" t="s">
        <v>390</v>
      </c>
      <c r="C243" s="61">
        <v>45348</v>
      </c>
      <c r="D243" s="60">
        <v>22024002009</v>
      </c>
      <c r="E243" s="43" t="s">
        <v>1295</v>
      </c>
      <c r="F243" s="62">
        <v>435.6</v>
      </c>
      <c r="G243" s="43" t="s">
        <v>704</v>
      </c>
      <c r="H243" s="43" t="s">
        <v>2537</v>
      </c>
      <c r="I243" s="69">
        <v>220</v>
      </c>
      <c r="J243" s="43" t="s">
        <v>537</v>
      </c>
      <c r="K243" s="43" t="s">
        <v>537</v>
      </c>
      <c r="L243" s="43" t="s">
        <v>399</v>
      </c>
      <c r="M243" s="43" t="s">
        <v>585</v>
      </c>
      <c r="N243" s="43" t="s">
        <v>539</v>
      </c>
      <c r="O243" s="52" t="s">
        <v>326</v>
      </c>
      <c r="P243" s="63" t="s">
        <v>276</v>
      </c>
      <c r="Q243" s="57" t="str">
        <f>MID(Tabla1[[#This Row],[Aplicación]],14,1)</f>
        <v>2</v>
      </c>
      <c r="R243" s="35" t="s">
        <v>265</v>
      </c>
      <c r="S243" s="57" t="str">
        <f>MID(Tabla1[[#This Row],[Aplicación]],6,2)</f>
        <v>01</v>
      </c>
      <c r="T243" s="54" t="str">
        <f>VLOOKUP(Tabla1[[#This Row],[AREA]],Hoja1!A:B,2,FALSE)</f>
        <v>01. Alcaldía</v>
      </c>
      <c r="U243" s="57" t="str">
        <f>MID(Tabla1[[#This Row],[Aplicación]],9,4)</f>
        <v>4331</v>
      </c>
      <c r="V243" s="54" t="str">
        <f>VLOOKUP(Tabla1[[#This Row],[PROGRAMA]],Hoja1!A:B,2,FALSE)</f>
        <v>4331. Desarrollo empresarial</v>
      </c>
      <c r="W243" s="57" t="str">
        <f>MID(Tabla1[[#This Row],[Aplicación]],14,2)</f>
        <v>22</v>
      </c>
      <c r="X243" s="57" t="str">
        <f>MID(Tabla1[[#This Row],[Aplicación]],14,6)</f>
        <v>22699</v>
      </c>
    </row>
    <row r="244" spans="1:24" x14ac:dyDescent="0.25">
      <c r="A244" s="60">
        <v>220240025252</v>
      </c>
      <c r="B244" s="43" t="s">
        <v>390</v>
      </c>
      <c r="C244" s="61">
        <v>45462</v>
      </c>
      <c r="D244" s="60">
        <v>22024005085</v>
      </c>
      <c r="E244" s="43" t="s">
        <v>1295</v>
      </c>
      <c r="F244" s="62">
        <v>6050</v>
      </c>
      <c r="G244" s="43" t="s">
        <v>3178</v>
      </c>
      <c r="H244" s="43" t="s">
        <v>3179</v>
      </c>
      <c r="I244" s="69" t="s">
        <v>2930</v>
      </c>
      <c r="J244" s="43" t="s">
        <v>398</v>
      </c>
      <c r="K244" s="43" t="s">
        <v>398</v>
      </c>
      <c r="L244" s="43" t="s">
        <v>452</v>
      </c>
      <c r="M244" s="43" t="s">
        <v>585</v>
      </c>
      <c r="N244" s="43" t="s">
        <v>539</v>
      </c>
      <c r="O244" s="68" t="s">
        <v>326</v>
      </c>
      <c r="P244" s="68" t="s">
        <v>2931</v>
      </c>
      <c r="Q244" s="57" t="s">
        <v>2932</v>
      </c>
      <c r="R244" s="35" t="s">
        <v>265</v>
      </c>
      <c r="S244" s="57" t="str">
        <f>MID(Tabla1[[#This Row],[Aplicación]],6,2)</f>
        <v>01</v>
      </c>
      <c r="T244" s="54" t="str">
        <f>VLOOKUP(Tabla1[[#This Row],[AREA]],Hoja1!A:B,2,FALSE)</f>
        <v>01. Alcaldía</v>
      </c>
      <c r="U244" s="57" t="str">
        <f>MID(Tabla1[[#This Row],[Aplicación]],9,4)</f>
        <v>4331</v>
      </c>
      <c r="V244" s="54" t="str">
        <f>VLOOKUP(Tabla1[[#This Row],[PROGRAMA]],Hoja1!A:B,2,FALSE)</f>
        <v>4331. Desarrollo empresarial</v>
      </c>
      <c r="W244" s="57" t="str">
        <f>MID(Tabla1[[#This Row],[Aplicación]],14,2)</f>
        <v>22</v>
      </c>
      <c r="X244" s="57" t="str">
        <f>MID(Tabla1[[#This Row],[Aplicación]],14,6)</f>
        <v>22699</v>
      </c>
    </row>
    <row r="245" spans="1:24" x14ac:dyDescent="0.25">
      <c r="A245" s="60">
        <v>220240022939</v>
      </c>
      <c r="B245" s="43" t="s">
        <v>390</v>
      </c>
      <c r="C245" s="61">
        <v>45449</v>
      </c>
      <c r="D245" s="60">
        <v>22024004859</v>
      </c>
      <c r="E245" s="43" t="s">
        <v>1295</v>
      </c>
      <c r="F245" s="62">
        <v>7258.79</v>
      </c>
      <c r="G245" s="43" t="s">
        <v>956</v>
      </c>
      <c r="H245" s="43" t="s">
        <v>3416</v>
      </c>
      <c r="I245" s="69" t="s">
        <v>2930</v>
      </c>
      <c r="J245" s="43" t="s">
        <v>398</v>
      </c>
      <c r="K245" s="43" t="s">
        <v>398</v>
      </c>
      <c r="L245" s="43" t="s">
        <v>452</v>
      </c>
      <c r="M245" s="43" t="s">
        <v>585</v>
      </c>
      <c r="N245" s="43" t="s">
        <v>539</v>
      </c>
      <c r="O245" s="68" t="s">
        <v>326</v>
      </c>
      <c r="P245" s="68" t="s">
        <v>2931</v>
      </c>
      <c r="Q245" s="57" t="s">
        <v>2932</v>
      </c>
      <c r="R245" s="35" t="s">
        <v>265</v>
      </c>
      <c r="S245" s="57" t="str">
        <f>MID(Tabla1[[#This Row],[Aplicación]],6,2)</f>
        <v>01</v>
      </c>
      <c r="T245" s="54" t="str">
        <f>VLOOKUP(Tabla1[[#This Row],[AREA]],Hoja1!A:B,2,FALSE)</f>
        <v>01. Alcaldía</v>
      </c>
      <c r="U245" s="57" t="str">
        <f>MID(Tabla1[[#This Row],[Aplicación]],9,4)</f>
        <v>4331</v>
      </c>
      <c r="V245" s="54" t="str">
        <f>VLOOKUP(Tabla1[[#This Row],[PROGRAMA]],Hoja1!A:B,2,FALSE)</f>
        <v>4331. Desarrollo empresarial</v>
      </c>
      <c r="W245" s="57" t="str">
        <f>MID(Tabla1[[#This Row],[Aplicación]],14,2)</f>
        <v>22</v>
      </c>
      <c r="X245" s="57" t="str">
        <f>MID(Tabla1[[#This Row],[Aplicación]],14,6)</f>
        <v>22699</v>
      </c>
    </row>
    <row r="246" spans="1:24" x14ac:dyDescent="0.25">
      <c r="A246" s="60">
        <v>220240021008</v>
      </c>
      <c r="B246" s="43" t="s">
        <v>390</v>
      </c>
      <c r="C246" s="61">
        <v>45436</v>
      </c>
      <c r="D246" s="60">
        <v>22024004656</v>
      </c>
      <c r="E246" s="43" t="s">
        <v>1295</v>
      </c>
      <c r="F246" s="62">
        <v>3025</v>
      </c>
      <c r="G246" s="43" t="s">
        <v>3677</v>
      </c>
      <c r="H246" s="43" t="s">
        <v>3678</v>
      </c>
      <c r="I246" s="69" t="s">
        <v>2930</v>
      </c>
      <c r="J246" s="43" t="s">
        <v>398</v>
      </c>
      <c r="K246" s="43" t="s">
        <v>398</v>
      </c>
      <c r="L246" s="43" t="s">
        <v>452</v>
      </c>
      <c r="M246" s="43" t="s">
        <v>585</v>
      </c>
      <c r="N246" s="43" t="s">
        <v>539</v>
      </c>
      <c r="O246" s="68" t="s">
        <v>326</v>
      </c>
      <c r="P246" s="68" t="s">
        <v>2931</v>
      </c>
      <c r="Q246" s="57" t="s">
        <v>2932</v>
      </c>
      <c r="R246" s="35" t="s">
        <v>265</v>
      </c>
      <c r="S246" s="57" t="str">
        <f>MID(Tabla1[[#This Row],[Aplicación]],6,2)</f>
        <v>01</v>
      </c>
      <c r="T246" s="54" t="str">
        <f>VLOOKUP(Tabla1[[#This Row],[AREA]],Hoja1!A:B,2,FALSE)</f>
        <v>01. Alcaldía</v>
      </c>
      <c r="U246" s="57" t="str">
        <f>MID(Tabla1[[#This Row],[Aplicación]],9,4)</f>
        <v>4331</v>
      </c>
      <c r="V246" s="54" t="str">
        <f>VLOOKUP(Tabla1[[#This Row],[PROGRAMA]],Hoja1!A:B,2,FALSE)</f>
        <v>4331. Desarrollo empresarial</v>
      </c>
      <c r="W246" s="57" t="str">
        <f>MID(Tabla1[[#This Row],[Aplicación]],14,2)</f>
        <v>22</v>
      </c>
      <c r="X246" s="57" t="str">
        <f>MID(Tabla1[[#This Row],[Aplicación]],14,6)</f>
        <v>22699</v>
      </c>
    </row>
    <row r="247" spans="1:24" x14ac:dyDescent="0.25">
      <c r="A247" s="60">
        <v>220240010977</v>
      </c>
      <c r="B247" s="43" t="s">
        <v>390</v>
      </c>
      <c r="C247" s="61">
        <v>45387</v>
      </c>
      <c r="D247" s="60">
        <v>22024003888</v>
      </c>
      <c r="E247" s="43" t="s">
        <v>1295</v>
      </c>
      <c r="F247" s="62">
        <v>12.1</v>
      </c>
      <c r="G247" s="43" t="s">
        <v>704</v>
      </c>
      <c r="H247" s="43" t="s">
        <v>4619</v>
      </c>
      <c r="I247" s="69" t="s">
        <v>2930</v>
      </c>
      <c r="J247" s="43" t="s">
        <v>537</v>
      </c>
      <c r="K247" s="43" t="s">
        <v>537</v>
      </c>
      <c r="L247" s="43" t="s">
        <v>399</v>
      </c>
      <c r="M247" s="43" t="s">
        <v>585</v>
      </c>
      <c r="N247" s="43" t="s">
        <v>539</v>
      </c>
      <c r="O247" s="68" t="s">
        <v>326</v>
      </c>
      <c r="P247" s="68" t="s">
        <v>2931</v>
      </c>
      <c r="Q247" s="57" t="s">
        <v>2932</v>
      </c>
      <c r="R247" s="35" t="s">
        <v>265</v>
      </c>
      <c r="S247" s="57" t="str">
        <f>MID(Tabla1[[#This Row],[Aplicación]],6,2)</f>
        <v>01</v>
      </c>
      <c r="T247" s="54" t="str">
        <f>VLOOKUP(Tabla1[[#This Row],[AREA]],Hoja1!A:B,2,FALSE)</f>
        <v>01. Alcaldía</v>
      </c>
      <c r="U247" s="57" t="str">
        <f>MID(Tabla1[[#This Row],[Aplicación]],9,4)</f>
        <v>4331</v>
      </c>
      <c r="V247" s="54" t="str">
        <f>VLOOKUP(Tabla1[[#This Row],[PROGRAMA]],Hoja1!A:B,2,FALSE)</f>
        <v>4331. Desarrollo empresarial</v>
      </c>
      <c r="W247" s="57" t="str">
        <f>MID(Tabla1[[#This Row],[Aplicación]],14,2)</f>
        <v>22</v>
      </c>
      <c r="X247" s="57" t="str">
        <f>MID(Tabla1[[#This Row],[Aplicación]],14,6)</f>
        <v>22699</v>
      </c>
    </row>
    <row r="248" spans="1:24" x14ac:dyDescent="0.25">
      <c r="A248" s="60">
        <v>220240035168</v>
      </c>
      <c r="B248" s="43" t="s">
        <v>390</v>
      </c>
      <c r="C248" s="61">
        <v>45505</v>
      </c>
      <c r="D248" s="60">
        <v>22024005659</v>
      </c>
      <c r="E248" s="43" t="s">
        <v>1295</v>
      </c>
      <c r="F248" s="62">
        <v>11580.33</v>
      </c>
      <c r="G248" s="43" t="s">
        <v>18</v>
      </c>
      <c r="H248" s="43" t="s">
        <v>5009</v>
      </c>
      <c r="I248" s="69">
        <v>220</v>
      </c>
      <c r="J248" s="43" t="s">
        <v>398</v>
      </c>
      <c r="K248" s="43" t="s">
        <v>398</v>
      </c>
      <c r="L248" s="43" t="s">
        <v>399</v>
      </c>
      <c r="M248" s="43" t="s">
        <v>585</v>
      </c>
      <c r="N248" s="43" t="s">
        <v>539</v>
      </c>
      <c r="O248" s="68" t="s">
        <v>326</v>
      </c>
      <c r="P248" s="68" t="s">
        <v>4838</v>
      </c>
      <c r="Q248" s="57" t="str">
        <f>MID(Tabla1[[#This Row],[Aplicación]],14,1)</f>
        <v>2</v>
      </c>
      <c r="R248" s="35" t="s">
        <v>265</v>
      </c>
      <c r="S248" s="57" t="str">
        <f>MID(Tabla1[[#This Row],[Aplicación]],6,2)</f>
        <v>01</v>
      </c>
      <c r="T248" s="54" t="str">
        <f>VLOOKUP(Tabla1[[#This Row],[AREA]],Hoja1!A:B,2,FALSE)</f>
        <v>01. Alcaldía</v>
      </c>
      <c r="U248" s="57" t="str">
        <f>MID(Tabla1[[#This Row],[Aplicación]],9,4)</f>
        <v>4331</v>
      </c>
      <c r="V248" s="54" t="str">
        <f>VLOOKUP(Tabla1[[#This Row],[PROGRAMA]],Hoja1!A:B,2,FALSE)</f>
        <v>4331. Desarrollo empresarial</v>
      </c>
      <c r="W248" s="57" t="str">
        <f>MID(Tabla1[[#This Row],[Aplicación]],14,2)</f>
        <v>22</v>
      </c>
      <c r="X248" s="57" t="str">
        <f>MID(Tabla1[[#This Row],[Aplicación]],14,6)</f>
        <v>22699</v>
      </c>
    </row>
    <row r="249" spans="1:24" x14ac:dyDescent="0.25">
      <c r="A249" s="60">
        <v>220240029224</v>
      </c>
      <c r="B249" s="43" t="s">
        <v>390</v>
      </c>
      <c r="C249" s="61">
        <v>45477</v>
      </c>
      <c r="D249" s="60">
        <v>22024005456</v>
      </c>
      <c r="E249" s="43" t="s">
        <v>1295</v>
      </c>
      <c r="F249" s="62">
        <v>3945</v>
      </c>
      <c r="G249" s="43" t="s">
        <v>5436</v>
      </c>
      <c r="H249" s="43" t="s">
        <v>5437</v>
      </c>
      <c r="I249" s="69">
        <v>220</v>
      </c>
      <c r="J249" s="43" t="s">
        <v>393</v>
      </c>
      <c r="K249" s="43" t="s">
        <v>393</v>
      </c>
      <c r="L249" s="43" t="s">
        <v>452</v>
      </c>
      <c r="M249" s="43" t="s">
        <v>585</v>
      </c>
      <c r="N249" s="43" t="s">
        <v>539</v>
      </c>
      <c r="O249" s="68" t="s">
        <v>326</v>
      </c>
      <c r="P249" s="68" t="s">
        <v>4838</v>
      </c>
      <c r="Q249" s="57" t="str">
        <f>MID(Tabla1[[#This Row],[Aplicación]],14,1)</f>
        <v>2</v>
      </c>
      <c r="R249" s="35" t="s">
        <v>265</v>
      </c>
      <c r="S249" s="57" t="str">
        <f>MID(Tabla1[[#This Row],[Aplicación]],6,2)</f>
        <v>01</v>
      </c>
      <c r="T249" s="54" t="str">
        <f>VLOOKUP(Tabla1[[#This Row],[AREA]],Hoja1!A:B,2,FALSE)</f>
        <v>01. Alcaldía</v>
      </c>
      <c r="U249" s="57" t="str">
        <f>MID(Tabla1[[#This Row],[Aplicación]],9,4)</f>
        <v>4331</v>
      </c>
      <c r="V249" s="54" t="str">
        <f>VLOOKUP(Tabla1[[#This Row],[PROGRAMA]],Hoja1!A:B,2,FALSE)</f>
        <v>4331. Desarrollo empresarial</v>
      </c>
      <c r="W249" s="57" t="str">
        <f>MID(Tabla1[[#This Row],[Aplicación]],14,2)</f>
        <v>22</v>
      </c>
      <c r="X249" s="57" t="str">
        <f>MID(Tabla1[[#This Row],[Aplicación]],14,6)</f>
        <v>22699</v>
      </c>
    </row>
    <row r="250" spans="1:24" x14ac:dyDescent="0.25">
      <c r="A250" s="60">
        <v>220240039302</v>
      </c>
      <c r="B250" s="43" t="s">
        <v>390</v>
      </c>
      <c r="C250" s="61">
        <v>45525</v>
      </c>
      <c r="D250" s="60">
        <v>22024006067</v>
      </c>
      <c r="E250" s="43" t="s">
        <v>1295</v>
      </c>
      <c r="F250" s="62">
        <v>641.86</v>
      </c>
      <c r="G250" s="43" t="s">
        <v>75</v>
      </c>
      <c r="H250" s="43" t="s">
        <v>5841</v>
      </c>
      <c r="I250" s="69">
        <v>220</v>
      </c>
      <c r="J250" s="43" t="s">
        <v>398</v>
      </c>
      <c r="K250" s="43" t="s">
        <v>398</v>
      </c>
      <c r="L250" s="43" t="s">
        <v>399</v>
      </c>
      <c r="M250" s="43" t="s">
        <v>585</v>
      </c>
      <c r="N250" s="43" t="s">
        <v>539</v>
      </c>
      <c r="O250" s="68" t="s">
        <v>326</v>
      </c>
      <c r="P250" s="68" t="s">
        <v>4838</v>
      </c>
      <c r="Q250" s="57" t="str">
        <f>MID(Tabla1[[#This Row],[Aplicación]],14,1)</f>
        <v>2</v>
      </c>
      <c r="R250" s="35" t="s">
        <v>265</v>
      </c>
      <c r="S250" s="57" t="str">
        <f>MID(Tabla1[[#This Row],[Aplicación]],6,2)</f>
        <v>01</v>
      </c>
      <c r="T250" s="54" t="str">
        <f>VLOOKUP(Tabla1[[#This Row],[AREA]],Hoja1!A:B,2,FALSE)</f>
        <v>01. Alcaldía</v>
      </c>
      <c r="U250" s="57" t="str">
        <f>MID(Tabla1[[#This Row],[Aplicación]],9,4)</f>
        <v>4331</v>
      </c>
      <c r="V250" s="54" t="str">
        <f>VLOOKUP(Tabla1[[#This Row],[PROGRAMA]],Hoja1!A:B,2,FALSE)</f>
        <v>4331. Desarrollo empresarial</v>
      </c>
      <c r="W250" s="57" t="str">
        <f>MID(Tabla1[[#This Row],[Aplicación]],14,2)</f>
        <v>22</v>
      </c>
      <c r="X250" s="57" t="str">
        <f>MID(Tabla1[[#This Row],[Aplicación]],14,6)</f>
        <v>22699</v>
      </c>
    </row>
    <row r="251" spans="1:24" x14ac:dyDescent="0.25">
      <c r="A251" s="60">
        <v>220240040280</v>
      </c>
      <c r="B251" s="43" t="s">
        <v>390</v>
      </c>
      <c r="C251" s="61">
        <v>45530</v>
      </c>
      <c r="D251" s="60">
        <v>22024006196</v>
      </c>
      <c r="E251" s="43" t="s">
        <v>1295</v>
      </c>
      <c r="F251" s="62">
        <v>24.14</v>
      </c>
      <c r="G251" s="43" t="s">
        <v>75</v>
      </c>
      <c r="H251" s="43" t="s">
        <v>5973</v>
      </c>
      <c r="I251" s="69">
        <v>220</v>
      </c>
      <c r="J251" s="43" t="s">
        <v>398</v>
      </c>
      <c r="K251" s="43" t="s">
        <v>398</v>
      </c>
      <c r="L251" s="43" t="s">
        <v>399</v>
      </c>
      <c r="M251" s="43" t="s">
        <v>585</v>
      </c>
      <c r="N251" s="43" t="s">
        <v>539</v>
      </c>
      <c r="O251" s="68" t="s">
        <v>326</v>
      </c>
      <c r="P251" s="68" t="s">
        <v>4838</v>
      </c>
      <c r="Q251" s="57" t="str">
        <f>MID(Tabla1[[#This Row],[Aplicación]],14,1)</f>
        <v>2</v>
      </c>
      <c r="R251" s="35" t="s">
        <v>265</v>
      </c>
      <c r="S251" s="57" t="str">
        <f>MID(Tabla1[[#This Row],[Aplicación]],6,2)</f>
        <v>01</v>
      </c>
      <c r="T251" s="54" t="str">
        <f>VLOOKUP(Tabla1[[#This Row],[AREA]],Hoja1!A:B,2,FALSE)</f>
        <v>01. Alcaldía</v>
      </c>
      <c r="U251" s="57" t="str">
        <f>MID(Tabla1[[#This Row],[Aplicación]],9,4)</f>
        <v>4331</v>
      </c>
      <c r="V251" s="54" t="str">
        <f>VLOOKUP(Tabla1[[#This Row],[PROGRAMA]],Hoja1!A:B,2,FALSE)</f>
        <v>4331. Desarrollo empresarial</v>
      </c>
      <c r="W251" s="57" t="str">
        <f>MID(Tabla1[[#This Row],[Aplicación]],14,2)</f>
        <v>22</v>
      </c>
      <c r="X251" s="57" t="str">
        <f>MID(Tabla1[[#This Row],[Aplicación]],14,6)</f>
        <v>22699</v>
      </c>
    </row>
    <row r="252" spans="1:24" x14ac:dyDescent="0.25">
      <c r="A252" s="60">
        <v>220239000768</v>
      </c>
      <c r="B252" s="43" t="s">
        <v>390</v>
      </c>
      <c r="C252" s="61">
        <v>45292</v>
      </c>
      <c r="D252" s="60">
        <v>22024001213</v>
      </c>
      <c r="E252" s="43" t="s">
        <v>1486</v>
      </c>
      <c r="F252" s="62">
        <v>43297.08</v>
      </c>
      <c r="G252" s="43" t="s">
        <v>541</v>
      </c>
      <c r="H252" s="43" t="s">
        <v>2656</v>
      </c>
      <c r="I252" s="69">
        <v>220</v>
      </c>
      <c r="J252" s="43" t="s">
        <v>542</v>
      </c>
      <c r="K252" s="43" t="s">
        <v>543</v>
      </c>
      <c r="L252" s="43" t="s">
        <v>399</v>
      </c>
      <c r="M252" s="43" t="s">
        <v>395</v>
      </c>
      <c r="N252" s="43" t="s">
        <v>396</v>
      </c>
      <c r="O252" s="52" t="s">
        <v>321</v>
      </c>
      <c r="P252" s="63" t="s">
        <v>276</v>
      </c>
      <c r="Q252" s="57" t="str">
        <f>MID(Tabla1[[#This Row],[Aplicación]],14,1)</f>
        <v>2</v>
      </c>
      <c r="R252" s="35" t="s">
        <v>265</v>
      </c>
      <c r="S252" s="57" t="str">
        <f>MID(Tabla1[[#This Row],[Aplicación]],6,2)</f>
        <v>01</v>
      </c>
      <c r="T252" s="54" t="str">
        <f>VLOOKUP(Tabla1[[#This Row],[AREA]],Hoja1!A:B,2,FALSE)</f>
        <v>01. Alcaldía</v>
      </c>
      <c r="U252" s="57" t="str">
        <f>MID(Tabla1[[#This Row],[Aplicación]],9,4)</f>
        <v>4331</v>
      </c>
      <c r="V252" s="54" t="str">
        <f>VLOOKUP(Tabla1[[#This Row],[PROGRAMA]],Hoja1!A:B,2,FALSE)</f>
        <v>4331. Desarrollo empresarial</v>
      </c>
      <c r="W252" s="57" t="str">
        <f>MID(Tabla1[[#This Row],[Aplicación]],14,2)</f>
        <v>22</v>
      </c>
      <c r="X252" s="57" t="str">
        <f>MID(Tabla1[[#This Row],[Aplicación]],14,6)</f>
        <v>22700</v>
      </c>
    </row>
    <row r="253" spans="1:24" x14ac:dyDescent="0.25">
      <c r="A253" s="60">
        <v>220240003040</v>
      </c>
      <c r="B253" s="43" t="s">
        <v>390</v>
      </c>
      <c r="C253" s="61">
        <v>45343</v>
      </c>
      <c r="D253" s="60">
        <v>22024001603</v>
      </c>
      <c r="E253" s="43" t="s">
        <v>1169</v>
      </c>
      <c r="F253" s="62">
        <v>847</v>
      </c>
      <c r="G253" s="43" t="s">
        <v>26</v>
      </c>
      <c r="H253" s="43" t="s">
        <v>2100</v>
      </c>
      <c r="I253" s="69">
        <v>220</v>
      </c>
      <c r="J253" s="43" t="s">
        <v>398</v>
      </c>
      <c r="K253" s="43" t="s">
        <v>398</v>
      </c>
      <c r="L253" s="43" t="s">
        <v>399</v>
      </c>
      <c r="M253" s="43" t="s">
        <v>585</v>
      </c>
      <c r="N253" s="43" t="s">
        <v>539</v>
      </c>
      <c r="O253" s="52" t="s">
        <v>326</v>
      </c>
      <c r="P253" s="63" t="s">
        <v>276</v>
      </c>
      <c r="Q253" s="57" t="str">
        <f>MID(Tabla1[[#This Row],[Aplicación]],14,1)</f>
        <v>2</v>
      </c>
      <c r="R253" s="35" t="s">
        <v>265</v>
      </c>
      <c r="S253" s="57" t="str">
        <f>MID(Tabla1[[#This Row],[Aplicación]],6,2)</f>
        <v>01</v>
      </c>
      <c r="T253" s="54" t="str">
        <f>VLOOKUP(Tabla1[[#This Row],[AREA]],Hoja1!A:B,2,FALSE)</f>
        <v>01. Alcaldía</v>
      </c>
      <c r="U253" s="57" t="str">
        <f>MID(Tabla1[[#This Row],[Aplicación]],9,4)</f>
        <v>9203</v>
      </c>
      <c r="V253" s="54" t="str">
        <f>VLOOKUP(Tabla1[[#This Row],[PROGRAMA]],Hoja1!A:B,2,FALSE)</f>
        <v>9203. Unidad de régimen interior</v>
      </c>
      <c r="W253" s="57" t="str">
        <f>MID(Tabla1[[#This Row],[Aplicación]],14,2)</f>
        <v>20</v>
      </c>
      <c r="X253" s="57" t="str">
        <f>MID(Tabla1[[#This Row],[Aplicación]],14,6)</f>
        <v>203</v>
      </c>
    </row>
    <row r="254" spans="1:24" x14ac:dyDescent="0.25">
      <c r="A254" s="44">
        <v>220239000668</v>
      </c>
      <c r="B254" s="45" t="s">
        <v>390</v>
      </c>
      <c r="C254" s="50">
        <v>45292</v>
      </c>
      <c r="D254" s="44">
        <v>22024001399</v>
      </c>
      <c r="E254" s="45" t="s">
        <v>1226</v>
      </c>
      <c r="F254" s="51">
        <v>1992.32</v>
      </c>
      <c r="G254" s="45" t="s">
        <v>380</v>
      </c>
      <c r="H254" s="45" t="s">
        <v>1633</v>
      </c>
      <c r="I254" s="53">
        <v>220</v>
      </c>
      <c r="J254" s="45" t="s">
        <v>571</v>
      </c>
      <c r="K254" s="45" t="s">
        <v>571</v>
      </c>
      <c r="L254" s="45" t="s">
        <v>399</v>
      </c>
      <c r="M254" s="45" t="s">
        <v>395</v>
      </c>
      <c r="N254" s="45" t="s">
        <v>396</v>
      </c>
      <c r="O254" s="52" t="s">
        <v>325</v>
      </c>
      <c r="P254" s="63" t="s">
        <v>276</v>
      </c>
      <c r="Q254" s="57" t="str">
        <f>MID(Tabla1[[#This Row],[Aplicación]],14,1)</f>
        <v>2</v>
      </c>
      <c r="R254" s="35" t="s">
        <v>265</v>
      </c>
      <c r="S254" s="57" t="str">
        <f>MID(Tabla1[[#This Row],[Aplicación]],6,2)</f>
        <v>01</v>
      </c>
      <c r="T254" s="54" t="str">
        <f>VLOOKUP(Tabla1[[#This Row],[AREA]],Hoja1!A:B,2,FALSE)</f>
        <v>01. Alcaldía</v>
      </c>
      <c r="U254" s="57" t="str">
        <f>MID(Tabla1[[#This Row],[Aplicación]],9,4)</f>
        <v>4331</v>
      </c>
      <c r="V254" s="54" t="str">
        <f>VLOOKUP(Tabla1[[#This Row],[PROGRAMA]],Hoja1!A:B,2,FALSE)</f>
        <v>4331. Desarrollo empresarial</v>
      </c>
      <c r="W254" s="57" t="str">
        <f>MID(Tabla1[[#This Row],[Aplicación]],14,2)</f>
        <v>22</v>
      </c>
      <c r="X254" s="57" t="str">
        <f>MID(Tabla1[[#This Row],[Aplicación]],14,6)</f>
        <v>22706</v>
      </c>
    </row>
    <row r="255" spans="1:24" x14ac:dyDescent="0.25">
      <c r="A255" s="60">
        <v>220240008412</v>
      </c>
      <c r="B255" s="43" t="s">
        <v>390</v>
      </c>
      <c r="C255" s="61">
        <v>45373</v>
      </c>
      <c r="D255" s="60">
        <v>22024003428</v>
      </c>
      <c r="E255" s="43" t="s">
        <v>1226</v>
      </c>
      <c r="F255" s="62">
        <v>7106.56</v>
      </c>
      <c r="G255" s="43" t="s">
        <v>1681</v>
      </c>
      <c r="H255" s="43" t="s">
        <v>1682</v>
      </c>
      <c r="I255" s="69">
        <v>220</v>
      </c>
      <c r="J255" s="43" t="s">
        <v>398</v>
      </c>
      <c r="K255" s="43" t="s">
        <v>398</v>
      </c>
      <c r="L255" s="43" t="s">
        <v>399</v>
      </c>
      <c r="M255" s="43" t="s">
        <v>585</v>
      </c>
      <c r="N255" s="43" t="s">
        <v>539</v>
      </c>
      <c r="O255" s="52" t="s">
        <v>326</v>
      </c>
      <c r="P255" s="63" t="s">
        <v>276</v>
      </c>
      <c r="Q255" s="57" t="str">
        <f>MID(Tabla1[[#This Row],[Aplicación]],14,1)</f>
        <v>2</v>
      </c>
      <c r="R255" s="35" t="s">
        <v>265</v>
      </c>
      <c r="S255" s="57" t="str">
        <f>MID(Tabla1[[#This Row],[Aplicación]],6,2)</f>
        <v>01</v>
      </c>
      <c r="T255" s="54" t="str">
        <f>VLOOKUP(Tabla1[[#This Row],[AREA]],Hoja1!A:B,2,FALSE)</f>
        <v>01. Alcaldía</v>
      </c>
      <c r="U255" s="57" t="str">
        <f>MID(Tabla1[[#This Row],[Aplicación]],9,4)</f>
        <v>4331</v>
      </c>
      <c r="V255" s="54" t="str">
        <f>VLOOKUP(Tabla1[[#This Row],[PROGRAMA]],Hoja1!A:B,2,FALSE)</f>
        <v>4331. Desarrollo empresarial</v>
      </c>
      <c r="W255" s="57" t="str">
        <f>MID(Tabla1[[#This Row],[Aplicación]],14,2)</f>
        <v>22</v>
      </c>
      <c r="X255" s="57" t="str">
        <f>MID(Tabla1[[#This Row],[Aplicación]],14,6)</f>
        <v>22706</v>
      </c>
    </row>
    <row r="256" spans="1:24" x14ac:dyDescent="0.25">
      <c r="A256" s="60">
        <v>220240000781</v>
      </c>
      <c r="B256" s="43" t="s">
        <v>390</v>
      </c>
      <c r="C256" s="61">
        <v>45329</v>
      </c>
      <c r="D256" s="60">
        <v>22024000606</v>
      </c>
      <c r="E256" s="43" t="s">
        <v>1226</v>
      </c>
      <c r="F256" s="62">
        <v>720</v>
      </c>
      <c r="G256" s="43" t="s">
        <v>896</v>
      </c>
      <c r="H256" s="43" t="s">
        <v>2073</v>
      </c>
      <c r="I256" s="69">
        <v>220</v>
      </c>
      <c r="J256" s="43" t="s">
        <v>398</v>
      </c>
      <c r="K256" s="43" t="s">
        <v>398</v>
      </c>
      <c r="L256" s="43" t="s">
        <v>399</v>
      </c>
      <c r="M256" s="43" t="s">
        <v>585</v>
      </c>
      <c r="N256" s="43" t="s">
        <v>539</v>
      </c>
      <c r="O256" s="52" t="s">
        <v>326</v>
      </c>
      <c r="P256" s="63" t="s">
        <v>276</v>
      </c>
      <c r="Q256" s="57" t="str">
        <f>MID(Tabla1[[#This Row],[Aplicación]],14,1)</f>
        <v>2</v>
      </c>
      <c r="R256" s="35" t="s">
        <v>265</v>
      </c>
      <c r="S256" s="57" t="str">
        <f>MID(Tabla1[[#This Row],[Aplicación]],6,2)</f>
        <v>01</v>
      </c>
      <c r="T256" s="54" t="str">
        <f>VLOOKUP(Tabla1[[#This Row],[AREA]],Hoja1!A:B,2,FALSE)</f>
        <v>01. Alcaldía</v>
      </c>
      <c r="U256" s="57" t="str">
        <f>MID(Tabla1[[#This Row],[Aplicación]],9,4)</f>
        <v>4331</v>
      </c>
      <c r="V256" s="54" t="str">
        <f>VLOOKUP(Tabla1[[#This Row],[PROGRAMA]],Hoja1!A:B,2,FALSE)</f>
        <v>4331. Desarrollo empresarial</v>
      </c>
      <c r="W256" s="57" t="str">
        <f>MID(Tabla1[[#This Row],[Aplicación]],14,2)</f>
        <v>22</v>
      </c>
      <c r="X256" s="57" t="str">
        <f>MID(Tabla1[[#This Row],[Aplicación]],14,6)</f>
        <v>22706</v>
      </c>
    </row>
    <row r="257" spans="1:24" x14ac:dyDescent="0.25">
      <c r="A257" s="60">
        <v>220240003056</v>
      </c>
      <c r="B257" s="43" t="s">
        <v>390</v>
      </c>
      <c r="C257" s="61">
        <v>45343</v>
      </c>
      <c r="D257" s="60">
        <v>22024001692</v>
      </c>
      <c r="E257" s="43" t="s">
        <v>1226</v>
      </c>
      <c r="F257" s="62">
        <v>720</v>
      </c>
      <c r="G257" s="43" t="s">
        <v>896</v>
      </c>
      <c r="H257" s="43" t="s">
        <v>2074</v>
      </c>
      <c r="I257" s="69">
        <v>220</v>
      </c>
      <c r="J257" s="43" t="s">
        <v>398</v>
      </c>
      <c r="K257" s="43" t="s">
        <v>398</v>
      </c>
      <c r="L257" s="43" t="s">
        <v>399</v>
      </c>
      <c r="M257" s="43" t="s">
        <v>585</v>
      </c>
      <c r="N257" s="43" t="s">
        <v>539</v>
      </c>
      <c r="O257" s="52" t="s">
        <v>326</v>
      </c>
      <c r="P257" s="63" t="s">
        <v>276</v>
      </c>
      <c r="Q257" s="57" t="str">
        <f>MID(Tabla1[[#This Row],[Aplicación]],14,1)</f>
        <v>2</v>
      </c>
      <c r="R257" s="35" t="s">
        <v>265</v>
      </c>
      <c r="S257" s="57" t="str">
        <f>MID(Tabla1[[#This Row],[Aplicación]],6,2)</f>
        <v>01</v>
      </c>
      <c r="T257" s="54" t="str">
        <f>VLOOKUP(Tabla1[[#This Row],[AREA]],Hoja1!A:B,2,FALSE)</f>
        <v>01. Alcaldía</v>
      </c>
      <c r="U257" s="57" t="str">
        <f>MID(Tabla1[[#This Row],[Aplicación]],9,4)</f>
        <v>4331</v>
      </c>
      <c r="V257" s="54" t="str">
        <f>VLOOKUP(Tabla1[[#This Row],[PROGRAMA]],Hoja1!A:B,2,FALSE)</f>
        <v>4331. Desarrollo empresarial</v>
      </c>
      <c r="W257" s="57" t="str">
        <f>MID(Tabla1[[#This Row],[Aplicación]],14,2)</f>
        <v>22</v>
      </c>
      <c r="X257" s="57" t="str">
        <f>MID(Tabla1[[#This Row],[Aplicación]],14,6)</f>
        <v>22706</v>
      </c>
    </row>
    <row r="258" spans="1:24" x14ac:dyDescent="0.25">
      <c r="A258" s="60">
        <v>220240003378</v>
      </c>
      <c r="B258" s="43" t="s">
        <v>390</v>
      </c>
      <c r="C258" s="61">
        <v>45348</v>
      </c>
      <c r="D258" s="60">
        <v>22024002475</v>
      </c>
      <c r="E258" s="43" t="s">
        <v>1226</v>
      </c>
      <c r="F258" s="62">
        <v>7126.9</v>
      </c>
      <c r="G258" s="43" t="s">
        <v>16</v>
      </c>
      <c r="H258" s="43" t="s">
        <v>2672</v>
      </c>
      <c r="I258" s="69">
        <v>220</v>
      </c>
      <c r="J258" s="43" t="s">
        <v>398</v>
      </c>
      <c r="K258" s="43" t="s">
        <v>398</v>
      </c>
      <c r="L258" s="43" t="s">
        <v>399</v>
      </c>
      <c r="M258" s="43" t="s">
        <v>585</v>
      </c>
      <c r="N258" s="43" t="s">
        <v>539</v>
      </c>
      <c r="O258" s="52" t="s">
        <v>326</v>
      </c>
      <c r="P258" s="63" t="s">
        <v>276</v>
      </c>
      <c r="Q258" s="57" t="str">
        <f>MID(Tabla1[[#This Row],[Aplicación]],14,1)</f>
        <v>2</v>
      </c>
      <c r="R258" s="35" t="s">
        <v>265</v>
      </c>
      <c r="S258" s="57" t="str">
        <f>MID(Tabla1[[#This Row],[Aplicación]],6,2)</f>
        <v>01</v>
      </c>
      <c r="T258" s="54" t="str">
        <f>VLOOKUP(Tabla1[[#This Row],[AREA]],Hoja1!A:B,2,FALSE)</f>
        <v>01. Alcaldía</v>
      </c>
      <c r="U258" s="57" t="str">
        <f>MID(Tabla1[[#This Row],[Aplicación]],9,4)</f>
        <v>4331</v>
      </c>
      <c r="V258" s="54" t="str">
        <f>VLOOKUP(Tabla1[[#This Row],[PROGRAMA]],Hoja1!A:B,2,FALSE)</f>
        <v>4331. Desarrollo empresarial</v>
      </c>
      <c r="W258" s="57" t="str">
        <f>MID(Tabla1[[#This Row],[Aplicación]],14,2)</f>
        <v>22</v>
      </c>
      <c r="X258" s="57" t="str">
        <f>MID(Tabla1[[#This Row],[Aplicación]],14,6)</f>
        <v>22706</v>
      </c>
    </row>
    <row r="259" spans="1:24" x14ac:dyDescent="0.25">
      <c r="A259" s="60">
        <v>220240001658</v>
      </c>
      <c r="B259" s="43" t="s">
        <v>673</v>
      </c>
      <c r="C259" s="61">
        <v>45341</v>
      </c>
      <c r="D259" s="60">
        <v>22024000606</v>
      </c>
      <c r="E259" s="43" t="s">
        <v>1226</v>
      </c>
      <c r="F259" s="62">
        <v>-720</v>
      </c>
      <c r="G259" s="43" t="s">
        <v>896</v>
      </c>
      <c r="H259" s="43" t="s">
        <v>2073</v>
      </c>
      <c r="I259" s="69">
        <v>220</v>
      </c>
      <c r="J259" s="43" t="s">
        <v>398</v>
      </c>
      <c r="K259" s="43" t="s">
        <v>398</v>
      </c>
      <c r="L259" s="43" t="s">
        <v>399</v>
      </c>
      <c r="M259" s="43" t="s">
        <v>585</v>
      </c>
      <c r="N259" s="43" t="s">
        <v>539</v>
      </c>
      <c r="O259" s="52" t="s">
        <v>326</v>
      </c>
      <c r="P259" s="63" t="s">
        <v>276</v>
      </c>
      <c r="Q259" s="57" t="str">
        <f>MID(Tabla1[[#This Row],[Aplicación]],14,1)</f>
        <v>2</v>
      </c>
      <c r="R259" s="35" t="s">
        <v>265</v>
      </c>
      <c r="S259" s="57" t="str">
        <f>MID(Tabla1[[#This Row],[Aplicación]],6,2)</f>
        <v>01</v>
      </c>
      <c r="T259" s="54" t="str">
        <f>VLOOKUP(Tabla1[[#This Row],[AREA]],Hoja1!A:B,2,FALSE)</f>
        <v>01. Alcaldía</v>
      </c>
      <c r="U259" s="57" t="str">
        <f>MID(Tabla1[[#This Row],[Aplicación]],9,4)</f>
        <v>4331</v>
      </c>
      <c r="V259" s="54" t="str">
        <f>VLOOKUP(Tabla1[[#This Row],[PROGRAMA]],Hoja1!A:B,2,FALSE)</f>
        <v>4331. Desarrollo empresarial</v>
      </c>
      <c r="W259" s="57" t="str">
        <f>MID(Tabla1[[#This Row],[Aplicación]],14,2)</f>
        <v>22</v>
      </c>
      <c r="X259" s="57" t="str">
        <f>MID(Tabla1[[#This Row],[Aplicación]],14,6)</f>
        <v>22706</v>
      </c>
    </row>
    <row r="260" spans="1:24" x14ac:dyDescent="0.25">
      <c r="A260" s="60">
        <v>220240010833</v>
      </c>
      <c r="B260" s="43" t="s">
        <v>390</v>
      </c>
      <c r="C260" s="61">
        <v>45386</v>
      </c>
      <c r="D260" s="60">
        <v>22024003419</v>
      </c>
      <c r="E260" s="43" t="s">
        <v>1226</v>
      </c>
      <c r="F260" s="62">
        <v>6048.79</v>
      </c>
      <c r="G260" s="43" t="s">
        <v>4657</v>
      </c>
      <c r="H260" s="43" t="s">
        <v>4658</v>
      </c>
      <c r="I260" s="69" t="s">
        <v>2930</v>
      </c>
      <c r="J260" s="43" t="s">
        <v>393</v>
      </c>
      <c r="K260" s="43" t="s">
        <v>393</v>
      </c>
      <c r="L260" s="43" t="s">
        <v>399</v>
      </c>
      <c r="M260" s="43" t="s">
        <v>585</v>
      </c>
      <c r="N260" s="43" t="s">
        <v>539</v>
      </c>
      <c r="O260" s="68" t="s">
        <v>326</v>
      </c>
      <c r="P260" s="68" t="s">
        <v>2931</v>
      </c>
      <c r="Q260" s="57" t="s">
        <v>2932</v>
      </c>
      <c r="R260" s="35" t="s">
        <v>265</v>
      </c>
      <c r="S260" s="57" t="str">
        <f>MID(Tabla1[[#This Row],[Aplicación]],6,2)</f>
        <v>01</v>
      </c>
      <c r="T260" s="54" t="str">
        <f>VLOOKUP(Tabla1[[#This Row],[AREA]],Hoja1!A:B,2,FALSE)</f>
        <v>01. Alcaldía</v>
      </c>
      <c r="U260" s="57" t="str">
        <f>MID(Tabla1[[#This Row],[Aplicación]],9,4)</f>
        <v>4331</v>
      </c>
      <c r="V260" s="54" t="str">
        <f>VLOOKUP(Tabla1[[#This Row],[PROGRAMA]],Hoja1!A:B,2,FALSE)</f>
        <v>4331. Desarrollo empresarial</v>
      </c>
      <c r="W260" s="57" t="str">
        <f>MID(Tabla1[[#This Row],[Aplicación]],14,2)</f>
        <v>22</v>
      </c>
      <c r="X260" s="57" t="str">
        <f>MID(Tabla1[[#This Row],[Aplicación]],14,6)</f>
        <v>22706</v>
      </c>
    </row>
    <row r="261" spans="1:24" x14ac:dyDescent="0.25">
      <c r="A261" s="60">
        <v>220240040909</v>
      </c>
      <c r="B261" s="43" t="s">
        <v>390</v>
      </c>
      <c r="C261" s="61">
        <v>45532</v>
      </c>
      <c r="D261" s="60">
        <v>22024006057</v>
      </c>
      <c r="E261" s="43" t="s">
        <v>1226</v>
      </c>
      <c r="F261" s="62">
        <v>20131.25</v>
      </c>
      <c r="G261" s="43" t="s">
        <v>5596</v>
      </c>
      <c r="H261" s="43" t="s">
        <v>5597</v>
      </c>
      <c r="I261" s="69">
        <v>220</v>
      </c>
      <c r="J261" s="43" t="s">
        <v>5598</v>
      </c>
      <c r="K261" s="43" t="s">
        <v>428</v>
      </c>
      <c r="L261" s="43" t="s">
        <v>399</v>
      </c>
      <c r="M261" s="43" t="s">
        <v>395</v>
      </c>
      <c r="N261" s="43" t="s">
        <v>396</v>
      </c>
      <c r="O261" s="68" t="s">
        <v>325</v>
      </c>
      <c r="P261" s="68" t="s">
        <v>4838</v>
      </c>
      <c r="Q261" s="57" t="str">
        <f>MID(Tabla1[[#This Row],[Aplicación]],14,1)</f>
        <v>2</v>
      </c>
      <c r="R261" s="35" t="s">
        <v>265</v>
      </c>
      <c r="S261" s="57" t="str">
        <f>MID(Tabla1[[#This Row],[Aplicación]],6,2)</f>
        <v>01</v>
      </c>
      <c r="T261" s="54" t="str">
        <f>VLOOKUP(Tabla1[[#This Row],[AREA]],Hoja1!A:B,2,FALSE)</f>
        <v>01. Alcaldía</v>
      </c>
      <c r="U261" s="57" t="str">
        <f>MID(Tabla1[[#This Row],[Aplicación]],9,4)</f>
        <v>4331</v>
      </c>
      <c r="V261" s="54" t="str">
        <f>VLOOKUP(Tabla1[[#This Row],[PROGRAMA]],Hoja1!A:B,2,FALSE)</f>
        <v>4331. Desarrollo empresarial</v>
      </c>
      <c r="W261" s="57" t="str">
        <f>MID(Tabla1[[#This Row],[Aplicación]],14,2)</f>
        <v>22</v>
      </c>
      <c r="X261" s="57" t="str">
        <f>MID(Tabla1[[#This Row],[Aplicación]],14,6)</f>
        <v>22706</v>
      </c>
    </row>
    <row r="262" spans="1:24" x14ac:dyDescent="0.25">
      <c r="A262" s="60">
        <v>220240039301</v>
      </c>
      <c r="B262" s="43" t="s">
        <v>390</v>
      </c>
      <c r="C262" s="61">
        <v>45525</v>
      </c>
      <c r="D262" s="60">
        <v>22024006066</v>
      </c>
      <c r="E262" s="43" t="s">
        <v>1226</v>
      </c>
      <c r="F262" s="62">
        <v>1609.3</v>
      </c>
      <c r="G262" s="43" t="s">
        <v>5702</v>
      </c>
      <c r="H262" s="43" t="s">
        <v>5703</v>
      </c>
      <c r="I262" s="69">
        <v>220</v>
      </c>
      <c r="J262" s="43" t="s">
        <v>398</v>
      </c>
      <c r="K262" s="43" t="s">
        <v>398</v>
      </c>
      <c r="L262" s="43" t="s">
        <v>399</v>
      </c>
      <c r="M262" s="43" t="s">
        <v>585</v>
      </c>
      <c r="N262" s="43" t="s">
        <v>539</v>
      </c>
      <c r="O262" s="68" t="s">
        <v>326</v>
      </c>
      <c r="P262" s="68" t="s">
        <v>4838</v>
      </c>
      <c r="Q262" s="57" t="str">
        <f>MID(Tabla1[[#This Row],[Aplicación]],14,1)</f>
        <v>2</v>
      </c>
      <c r="R262" s="35" t="s">
        <v>265</v>
      </c>
      <c r="S262" s="57" t="str">
        <f>MID(Tabla1[[#This Row],[Aplicación]],6,2)</f>
        <v>01</v>
      </c>
      <c r="T262" s="54" t="str">
        <f>VLOOKUP(Tabla1[[#This Row],[AREA]],Hoja1!A:B,2,FALSE)</f>
        <v>01. Alcaldía</v>
      </c>
      <c r="U262" s="57" t="str">
        <f>MID(Tabla1[[#This Row],[Aplicación]],9,4)</f>
        <v>4331</v>
      </c>
      <c r="V262" s="54" t="str">
        <f>VLOOKUP(Tabla1[[#This Row],[PROGRAMA]],Hoja1!A:B,2,FALSE)</f>
        <v>4331. Desarrollo empresarial</v>
      </c>
      <c r="W262" s="57" t="str">
        <f>MID(Tabla1[[#This Row],[Aplicación]],14,2)</f>
        <v>22</v>
      </c>
      <c r="X262" s="57" t="str">
        <f>MID(Tabla1[[#This Row],[Aplicación]],14,6)</f>
        <v>22706</v>
      </c>
    </row>
    <row r="263" spans="1:24" x14ac:dyDescent="0.25">
      <c r="A263" s="60">
        <v>220239000793</v>
      </c>
      <c r="B263" s="43" t="s">
        <v>390</v>
      </c>
      <c r="C263" s="61">
        <v>45292</v>
      </c>
      <c r="D263" s="60">
        <v>22024001333</v>
      </c>
      <c r="E263" s="43" t="s">
        <v>1188</v>
      </c>
      <c r="F263" s="62">
        <v>1113199.76</v>
      </c>
      <c r="G263" s="43" t="s">
        <v>291</v>
      </c>
      <c r="H263" s="43" t="s">
        <v>1517</v>
      </c>
      <c r="I263" s="69">
        <v>220</v>
      </c>
      <c r="J263" s="43" t="s">
        <v>537</v>
      </c>
      <c r="K263" s="43" t="s">
        <v>537</v>
      </c>
      <c r="L263" s="43" t="s">
        <v>399</v>
      </c>
      <c r="M263" s="43" t="s">
        <v>538</v>
      </c>
      <c r="N263" s="43" t="s">
        <v>539</v>
      </c>
      <c r="O263" s="52" t="s">
        <v>323</v>
      </c>
      <c r="P263" s="63" t="s">
        <v>276</v>
      </c>
      <c r="Q263" s="57" t="str">
        <f>MID(Tabla1[[#This Row],[Aplicación]],14,1)</f>
        <v>2</v>
      </c>
      <c r="R263" s="35" t="s">
        <v>265</v>
      </c>
      <c r="S263" s="57" t="str">
        <f>MID(Tabla1[[#This Row],[Aplicación]],6,2)</f>
        <v>01</v>
      </c>
      <c r="T263" s="54" t="str">
        <f>VLOOKUP(Tabla1[[#This Row],[AREA]],Hoja1!A:B,2,FALSE)</f>
        <v>01. Alcaldía</v>
      </c>
      <c r="U263" s="57" t="str">
        <f>MID(Tabla1[[#This Row],[Aplicación]],9,4)</f>
        <v>4331</v>
      </c>
      <c r="V263" s="54" t="str">
        <f>VLOOKUP(Tabla1[[#This Row],[PROGRAMA]],Hoja1!A:B,2,FALSE)</f>
        <v>4331. Desarrollo empresarial</v>
      </c>
      <c r="W263" s="57" t="str">
        <f>MID(Tabla1[[#This Row],[Aplicación]],14,2)</f>
        <v>22</v>
      </c>
      <c r="X263" s="57" t="str">
        <f>MID(Tabla1[[#This Row],[Aplicación]],14,6)</f>
        <v>22799</v>
      </c>
    </row>
    <row r="264" spans="1:24" x14ac:dyDescent="0.25">
      <c r="A264" s="60">
        <v>220239000326</v>
      </c>
      <c r="B264" s="43" t="s">
        <v>390</v>
      </c>
      <c r="C264" s="61">
        <v>45292</v>
      </c>
      <c r="D264" s="60">
        <v>22024001129</v>
      </c>
      <c r="E264" s="43" t="s">
        <v>1188</v>
      </c>
      <c r="F264" s="62">
        <v>55665.2</v>
      </c>
      <c r="G264" s="43" t="s">
        <v>1023</v>
      </c>
      <c r="H264" s="43" t="s">
        <v>1666</v>
      </c>
      <c r="I264" s="69">
        <v>220</v>
      </c>
      <c r="J264" s="43" t="s">
        <v>499</v>
      </c>
      <c r="K264" s="43" t="s">
        <v>499</v>
      </c>
      <c r="L264" s="43" t="s">
        <v>399</v>
      </c>
      <c r="M264" s="43" t="s">
        <v>395</v>
      </c>
      <c r="N264" s="43" t="s">
        <v>396</v>
      </c>
      <c r="O264" s="52" t="s">
        <v>321</v>
      </c>
      <c r="P264" s="63" t="s">
        <v>276</v>
      </c>
      <c r="Q264" s="57" t="str">
        <f>MID(Tabla1[[#This Row],[Aplicación]],14,1)</f>
        <v>2</v>
      </c>
      <c r="R264" s="35" t="s">
        <v>265</v>
      </c>
      <c r="S264" s="57" t="str">
        <f>MID(Tabla1[[#This Row],[Aplicación]],6,2)</f>
        <v>01</v>
      </c>
      <c r="T264" s="54" t="str">
        <f>VLOOKUP(Tabla1[[#This Row],[AREA]],Hoja1!A:B,2,FALSE)</f>
        <v>01. Alcaldía</v>
      </c>
      <c r="U264" s="57" t="str">
        <f>MID(Tabla1[[#This Row],[Aplicación]],9,4)</f>
        <v>4331</v>
      </c>
      <c r="V264" s="54" t="str">
        <f>VLOOKUP(Tabla1[[#This Row],[PROGRAMA]],Hoja1!A:B,2,FALSE)</f>
        <v>4331. Desarrollo empresarial</v>
      </c>
      <c r="W264" s="57" t="str">
        <f>MID(Tabla1[[#This Row],[Aplicación]],14,2)</f>
        <v>22</v>
      </c>
      <c r="X264" s="57" t="str">
        <f>MID(Tabla1[[#This Row],[Aplicación]],14,6)</f>
        <v>22799</v>
      </c>
    </row>
    <row r="265" spans="1:24" x14ac:dyDescent="0.25">
      <c r="A265" s="53">
        <v>220240003058</v>
      </c>
      <c r="B265" s="45" t="s">
        <v>390</v>
      </c>
      <c r="C265" s="50">
        <v>45343</v>
      </c>
      <c r="D265" s="44">
        <v>22024001749</v>
      </c>
      <c r="E265" s="45" t="s">
        <v>1188</v>
      </c>
      <c r="F265" s="51">
        <v>121</v>
      </c>
      <c r="G265" s="45" t="s">
        <v>1070</v>
      </c>
      <c r="H265" s="45" t="s">
        <v>1767</v>
      </c>
      <c r="I265" s="53">
        <v>220</v>
      </c>
      <c r="J265" s="45" t="s">
        <v>1071</v>
      </c>
      <c r="K265" s="45" t="s">
        <v>571</v>
      </c>
      <c r="L265" s="45" t="s">
        <v>399</v>
      </c>
      <c r="M265" s="45" t="s">
        <v>585</v>
      </c>
      <c r="N265" s="45" t="s">
        <v>539</v>
      </c>
      <c r="O265" s="52" t="s">
        <v>326</v>
      </c>
      <c r="P265" s="63" t="s">
        <v>276</v>
      </c>
      <c r="Q265" s="57" t="str">
        <f>MID(Tabla1[[#This Row],[Aplicación]],14,1)</f>
        <v>2</v>
      </c>
      <c r="R265" s="35" t="s">
        <v>265</v>
      </c>
      <c r="S265" s="57" t="str">
        <f>MID(Tabla1[[#This Row],[Aplicación]],6,2)</f>
        <v>01</v>
      </c>
      <c r="T265" s="54" t="str">
        <f>VLOOKUP(Tabla1[[#This Row],[AREA]],Hoja1!A:B,2,FALSE)</f>
        <v>01. Alcaldía</v>
      </c>
      <c r="U265" s="57" t="str">
        <f>MID(Tabla1[[#This Row],[Aplicación]],9,4)</f>
        <v>4331</v>
      </c>
      <c r="V265" s="54" t="str">
        <f>VLOOKUP(Tabla1[[#This Row],[PROGRAMA]],Hoja1!A:B,2,FALSE)</f>
        <v>4331. Desarrollo empresarial</v>
      </c>
      <c r="W265" s="57" t="str">
        <f>MID(Tabla1[[#This Row],[Aplicación]],14,2)</f>
        <v>22</v>
      </c>
      <c r="X265" s="57" t="str">
        <f>MID(Tabla1[[#This Row],[Aplicación]],14,6)</f>
        <v>22799</v>
      </c>
    </row>
    <row r="266" spans="1:24" x14ac:dyDescent="0.25">
      <c r="A266" s="60">
        <v>220239000823</v>
      </c>
      <c r="B266" s="43" t="s">
        <v>390</v>
      </c>
      <c r="C266" s="61">
        <v>45292</v>
      </c>
      <c r="D266" s="60">
        <v>22024001336</v>
      </c>
      <c r="E266" s="43" t="s">
        <v>1188</v>
      </c>
      <c r="F266" s="62">
        <v>4840</v>
      </c>
      <c r="G266" s="43" t="s">
        <v>956</v>
      </c>
      <c r="H266" s="43" t="s">
        <v>1120</v>
      </c>
      <c r="I266" s="69">
        <v>220</v>
      </c>
      <c r="J266" s="43" t="s">
        <v>398</v>
      </c>
      <c r="K266" s="43" t="s">
        <v>398</v>
      </c>
      <c r="L266" s="43" t="s">
        <v>399</v>
      </c>
      <c r="M266" s="43" t="s">
        <v>585</v>
      </c>
      <c r="N266" s="43" t="s">
        <v>539</v>
      </c>
      <c r="O266" s="52" t="s">
        <v>326</v>
      </c>
      <c r="P266" s="63" t="s">
        <v>276</v>
      </c>
      <c r="Q266" s="57" t="str">
        <f>MID(Tabla1[[#This Row],[Aplicación]],14,1)</f>
        <v>2</v>
      </c>
      <c r="R266" s="35" t="s">
        <v>265</v>
      </c>
      <c r="S266" s="57" t="str">
        <f>MID(Tabla1[[#This Row],[Aplicación]],6,2)</f>
        <v>01</v>
      </c>
      <c r="T266" s="54" t="str">
        <f>VLOOKUP(Tabla1[[#This Row],[AREA]],Hoja1!A:B,2,FALSE)</f>
        <v>01. Alcaldía</v>
      </c>
      <c r="U266" s="57" t="str">
        <f>MID(Tabla1[[#This Row],[Aplicación]],9,4)</f>
        <v>4331</v>
      </c>
      <c r="V266" s="54" t="str">
        <f>VLOOKUP(Tabla1[[#This Row],[PROGRAMA]],Hoja1!A:B,2,FALSE)</f>
        <v>4331. Desarrollo empresarial</v>
      </c>
      <c r="W266" s="57" t="str">
        <f>MID(Tabla1[[#This Row],[Aplicación]],14,2)</f>
        <v>22</v>
      </c>
      <c r="X266" s="57" t="str">
        <f>MID(Tabla1[[#This Row],[Aplicación]],14,6)</f>
        <v>22799</v>
      </c>
    </row>
    <row r="267" spans="1:24" x14ac:dyDescent="0.25">
      <c r="A267" s="60">
        <v>220239000437</v>
      </c>
      <c r="B267" s="43" t="s">
        <v>390</v>
      </c>
      <c r="C267" s="61">
        <v>45292</v>
      </c>
      <c r="D267" s="60">
        <v>22024001307</v>
      </c>
      <c r="E267" s="43" t="s">
        <v>1188</v>
      </c>
      <c r="F267" s="62">
        <v>4083.75</v>
      </c>
      <c r="G267" s="43" t="s">
        <v>972</v>
      </c>
      <c r="H267" s="43" t="s">
        <v>1888</v>
      </c>
      <c r="I267" s="69">
        <v>220</v>
      </c>
      <c r="J267" s="43" t="s">
        <v>608</v>
      </c>
      <c r="K267" s="43" t="s">
        <v>481</v>
      </c>
      <c r="L267" s="43" t="s">
        <v>399</v>
      </c>
      <c r="M267" s="43" t="s">
        <v>585</v>
      </c>
      <c r="N267" s="43" t="s">
        <v>539</v>
      </c>
      <c r="O267" s="52" t="s">
        <v>326</v>
      </c>
      <c r="P267" s="63" t="s">
        <v>276</v>
      </c>
      <c r="Q267" s="57" t="str">
        <f>MID(Tabla1[[#This Row],[Aplicación]],14,1)</f>
        <v>2</v>
      </c>
      <c r="R267" s="35" t="s">
        <v>265</v>
      </c>
      <c r="S267" s="57" t="str">
        <f>MID(Tabla1[[#This Row],[Aplicación]],6,2)</f>
        <v>01</v>
      </c>
      <c r="T267" s="54" t="str">
        <f>VLOOKUP(Tabla1[[#This Row],[AREA]],Hoja1!A:B,2,FALSE)</f>
        <v>01. Alcaldía</v>
      </c>
      <c r="U267" s="57" t="str">
        <f>MID(Tabla1[[#This Row],[Aplicación]],9,4)</f>
        <v>4331</v>
      </c>
      <c r="V267" s="54" t="str">
        <f>VLOOKUP(Tabla1[[#This Row],[PROGRAMA]],Hoja1!A:B,2,FALSE)</f>
        <v>4331. Desarrollo empresarial</v>
      </c>
      <c r="W267" s="57" t="str">
        <f>MID(Tabla1[[#This Row],[Aplicación]],14,2)</f>
        <v>22</v>
      </c>
      <c r="X267" s="57" t="str">
        <f>MID(Tabla1[[#This Row],[Aplicación]],14,6)</f>
        <v>22799</v>
      </c>
    </row>
    <row r="268" spans="1:24" x14ac:dyDescent="0.25">
      <c r="A268" s="60">
        <v>220240006629</v>
      </c>
      <c r="B268" s="43" t="s">
        <v>390</v>
      </c>
      <c r="C268" s="61">
        <v>45365</v>
      </c>
      <c r="D268" s="60">
        <v>22024003308</v>
      </c>
      <c r="E268" s="43" t="s">
        <v>1188</v>
      </c>
      <c r="F268" s="62">
        <v>1331</v>
      </c>
      <c r="G268" s="43" t="s">
        <v>792</v>
      </c>
      <c r="H268" s="43" t="s">
        <v>2205</v>
      </c>
      <c r="I268" s="69">
        <v>220</v>
      </c>
      <c r="J268" s="43" t="s">
        <v>398</v>
      </c>
      <c r="K268" s="43" t="s">
        <v>398</v>
      </c>
      <c r="L268" s="43" t="s">
        <v>399</v>
      </c>
      <c r="M268" s="43" t="s">
        <v>585</v>
      </c>
      <c r="N268" s="43" t="s">
        <v>539</v>
      </c>
      <c r="O268" s="52" t="s">
        <v>326</v>
      </c>
      <c r="P268" s="63" t="s">
        <v>276</v>
      </c>
      <c r="Q268" s="57" t="str">
        <f>MID(Tabla1[[#This Row],[Aplicación]],14,1)</f>
        <v>2</v>
      </c>
      <c r="R268" s="35" t="s">
        <v>265</v>
      </c>
      <c r="S268" s="57" t="str">
        <f>MID(Tabla1[[#This Row],[Aplicación]],6,2)</f>
        <v>01</v>
      </c>
      <c r="T268" s="54" t="str">
        <f>VLOOKUP(Tabla1[[#This Row],[AREA]],Hoja1!A:B,2,FALSE)</f>
        <v>01. Alcaldía</v>
      </c>
      <c r="U268" s="57" t="str">
        <f>MID(Tabla1[[#This Row],[Aplicación]],9,4)</f>
        <v>4331</v>
      </c>
      <c r="V268" s="54" t="str">
        <f>VLOOKUP(Tabla1[[#This Row],[PROGRAMA]],Hoja1!A:B,2,FALSE)</f>
        <v>4331. Desarrollo empresarial</v>
      </c>
      <c r="W268" s="57" t="str">
        <f>MID(Tabla1[[#This Row],[Aplicación]],14,2)</f>
        <v>22</v>
      </c>
      <c r="X268" s="57" t="str">
        <f>MID(Tabla1[[#This Row],[Aplicación]],14,6)</f>
        <v>22799</v>
      </c>
    </row>
    <row r="269" spans="1:24" x14ac:dyDescent="0.25">
      <c r="A269" s="60">
        <v>220240004068</v>
      </c>
      <c r="B269" s="43" t="s">
        <v>390</v>
      </c>
      <c r="C269" s="61">
        <v>45353</v>
      </c>
      <c r="D269" s="60">
        <v>22024002727</v>
      </c>
      <c r="E269" s="43" t="s">
        <v>1188</v>
      </c>
      <c r="F269" s="62">
        <v>2057</v>
      </c>
      <c r="G269" s="43" t="s">
        <v>2295</v>
      </c>
      <c r="H269" s="43" t="s">
        <v>2296</v>
      </c>
      <c r="I269" s="69">
        <v>220</v>
      </c>
      <c r="J269" s="43" t="s">
        <v>616</v>
      </c>
      <c r="K269" s="43" t="s">
        <v>398</v>
      </c>
      <c r="L269" s="43" t="s">
        <v>399</v>
      </c>
      <c r="M269" s="43" t="s">
        <v>585</v>
      </c>
      <c r="N269" s="43" t="s">
        <v>539</v>
      </c>
      <c r="O269" s="52" t="s">
        <v>326</v>
      </c>
      <c r="P269" s="63" t="s">
        <v>276</v>
      </c>
      <c r="Q269" s="57" t="str">
        <f>MID(Tabla1[[#This Row],[Aplicación]],14,1)</f>
        <v>2</v>
      </c>
      <c r="R269" s="35" t="s">
        <v>265</v>
      </c>
      <c r="S269" s="57" t="str">
        <f>MID(Tabla1[[#This Row],[Aplicación]],6,2)</f>
        <v>01</v>
      </c>
      <c r="T269" s="54" t="str">
        <f>VLOOKUP(Tabla1[[#This Row],[AREA]],Hoja1!A:B,2,FALSE)</f>
        <v>01. Alcaldía</v>
      </c>
      <c r="U269" s="57" t="str">
        <f>MID(Tabla1[[#This Row],[Aplicación]],9,4)</f>
        <v>4331</v>
      </c>
      <c r="V269" s="54" t="str">
        <f>VLOOKUP(Tabla1[[#This Row],[PROGRAMA]],Hoja1!A:B,2,FALSE)</f>
        <v>4331. Desarrollo empresarial</v>
      </c>
      <c r="W269" s="57" t="str">
        <f>MID(Tabla1[[#This Row],[Aplicación]],14,2)</f>
        <v>22</v>
      </c>
      <c r="X269" s="57" t="str">
        <f>MID(Tabla1[[#This Row],[Aplicación]],14,6)</f>
        <v>22799</v>
      </c>
    </row>
    <row r="270" spans="1:24" x14ac:dyDescent="0.25">
      <c r="A270" s="60">
        <v>220240003063</v>
      </c>
      <c r="B270" s="43" t="s">
        <v>390</v>
      </c>
      <c r="C270" s="61">
        <v>45343</v>
      </c>
      <c r="D270" s="60">
        <v>22024001756</v>
      </c>
      <c r="E270" s="43" t="s">
        <v>1188</v>
      </c>
      <c r="F270" s="62">
        <v>6488.02</v>
      </c>
      <c r="G270" s="43" t="s">
        <v>749</v>
      </c>
      <c r="H270" s="43" t="s">
        <v>2620</v>
      </c>
      <c r="I270" s="69">
        <v>220</v>
      </c>
      <c r="J270" s="43" t="s">
        <v>398</v>
      </c>
      <c r="K270" s="43" t="s">
        <v>398</v>
      </c>
      <c r="L270" s="43" t="s">
        <v>399</v>
      </c>
      <c r="M270" s="43" t="s">
        <v>585</v>
      </c>
      <c r="N270" s="43" t="s">
        <v>539</v>
      </c>
      <c r="O270" s="52" t="s">
        <v>326</v>
      </c>
      <c r="P270" s="63" t="s">
        <v>276</v>
      </c>
      <c r="Q270" s="57" t="str">
        <f>MID(Tabla1[[#This Row],[Aplicación]],14,1)</f>
        <v>2</v>
      </c>
      <c r="R270" s="35" t="s">
        <v>265</v>
      </c>
      <c r="S270" s="57" t="str">
        <f>MID(Tabla1[[#This Row],[Aplicación]],6,2)</f>
        <v>01</v>
      </c>
      <c r="T270" s="54" t="str">
        <f>VLOOKUP(Tabla1[[#This Row],[AREA]],Hoja1!A:B,2,FALSE)</f>
        <v>01. Alcaldía</v>
      </c>
      <c r="U270" s="57" t="str">
        <f>MID(Tabla1[[#This Row],[Aplicación]],9,4)</f>
        <v>4331</v>
      </c>
      <c r="V270" s="54" t="str">
        <f>VLOOKUP(Tabla1[[#This Row],[PROGRAMA]],Hoja1!A:B,2,FALSE)</f>
        <v>4331. Desarrollo empresarial</v>
      </c>
      <c r="W270" s="57" t="str">
        <f>MID(Tabla1[[#This Row],[Aplicación]],14,2)</f>
        <v>22</v>
      </c>
      <c r="X270" s="57" t="str">
        <f>MID(Tabla1[[#This Row],[Aplicación]],14,6)</f>
        <v>22799</v>
      </c>
    </row>
    <row r="271" spans="1:24" x14ac:dyDescent="0.25">
      <c r="A271" s="60">
        <v>220240004079</v>
      </c>
      <c r="B271" s="43" t="s">
        <v>390</v>
      </c>
      <c r="C271" s="61">
        <v>45353</v>
      </c>
      <c r="D271" s="60">
        <v>22024002951</v>
      </c>
      <c r="E271" s="43" t="s">
        <v>1188</v>
      </c>
      <c r="F271" s="62">
        <v>6957.5</v>
      </c>
      <c r="G271" s="43" t="s">
        <v>1109</v>
      </c>
      <c r="H271" s="43" t="s">
        <v>2664</v>
      </c>
      <c r="I271" s="69">
        <v>220</v>
      </c>
      <c r="J271" s="43" t="s">
        <v>398</v>
      </c>
      <c r="K271" s="43" t="s">
        <v>398</v>
      </c>
      <c r="L271" s="43" t="s">
        <v>399</v>
      </c>
      <c r="M271" s="43" t="s">
        <v>585</v>
      </c>
      <c r="N271" s="43" t="s">
        <v>539</v>
      </c>
      <c r="O271" s="52" t="s">
        <v>326</v>
      </c>
      <c r="P271" s="63" t="s">
        <v>276</v>
      </c>
      <c r="Q271" s="57" t="str">
        <f>MID(Tabla1[[#This Row],[Aplicación]],14,1)</f>
        <v>2</v>
      </c>
      <c r="R271" s="35" t="s">
        <v>265</v>
      </c>
      <c r="S271" s="57" t="str">
        <f>MID(Tabla1[[#This Row],[Aplicación]],6,2)</f>
        <v>01</v>
      </c>
      <c r="T271" s="54" t="str">
        <f>VLOOKUP(Tabla1[[#This Row],[AREA]],Hoja1!A:B,2,FALSE)</f>
        <v>01. Alcaldía</v>
      </c>
      <c r="U271" s="57" t="str">
        <f>MID(Tabla1[[#This Row],[Aplicación]],9,4)</f>
        <v>4331</v>
      </c>
      <c r="V271" s="54" t="str">
        <f>VLOOKUP(Tabla1[[#This Row],[PROGRAMA]],Hoja1!A:B,2,FALSE)</f>
        <v>4331. Desarrollo empresarial</v>
      </c>
      <c r="W271" s="57" t="str">
        <f>MID(Tabla1[[#This Row],[Aplicación]],14,2)</f>
        <v>22</v>
      </c>
      <c r="X271" s="57" t="str">
        <f>MID(Tabla1[[#This Row],[Aplicación]],14,6)</f>
        <v>22799</v>
      </c>
    </row>
    <row r="272" spans="1:24" x14ac:dyDescent="0.25">
      <c r="A272" s="60">
        <v>220240003351</v>
      </c>
      <c r="B272" s="43" t="s">
        <v>390</v>
      </c>
      <c r="C272" s="61">
        <v>45348</v>
      </c>
      <c r="D272" s="60">
        <v>22024002255</v>
      </c>
      <c r="E272" s="43" t="s">
        <v>1188</v>
      </c>
      <c r="F272" s="62">
        <v>7253.95</v>
      </c>
      <c r="G272" s="43" t="s">
        <v>292</v>
      </c>
      <c r="H272" s="43" t="s">
        <v>2686</v>
      </c>
      <c r="I272" s="69">
        <v>220</v>
      </c>
      <c r="J272" s="43" t="s">
        <v>487</v>
      </c>
      <c r="K272" s="43" t="s">
        <v>398</v>
      </c>
      <c r="L272" s="43" t="s">
        <v>399</v>
      </c>
      <c r="M272" s="43" t="s">
        <v>585</v>
      </c>
      <c r="N272" s="43" t="s">
        <v>539</v>
      </c>
      <c r="O272" s="52" t="s">
        <v>326</v>
      </c>
      <c r="P272" s="63" t="s">
        <v>276</v>
      </c>
      <c r="Q272" s="57" t="str">
        <f>MID(Tabla1[[#This Row],[Aplicación]],14,1)</f>
        <v>2</v>
      </c>
      <c r="R272" s="35" t="s">
        <v>265</v>
      </c>
      <c r="S272" s="57" t="str">
        <f>MID(Tabla1[[#This Row],[Aplicación]],6,2)</f>
        <v>01</v>
      </c>
      <c r="T272" s="54" t="str">
        <f>VLOOKUP(Tabla1[[#This Row],[AREA]],Hoja1!A:B,2,FALSE)</f>
        <v>01. Alcaldía</v>
      </c>
      <c r="U272" s="57" t="str">
        <f>MID(Tabla1[[#This Row],[Aplicación]],9,4)</f>
        <v>4331</v>
      </c>
      <c r="V272" s="54" t="str">
        <f>VLOOKUP(Tabla1[[#This Row],[PROGRAMA]],Hoja1!A:B,2,FALSE)</f>
        <v>4331. Desarrollo empresarial</v>
      </c>
      <c r="W272" s="57" t="str">
        <f>MID(Tabla1[[#This Row],[Aplicación]],14,2)</f>
        <v>22</v>
      </c>
      <c r="X272" s="57" t="str">
        <f>MID(Tabla1[[#This Row],[Aplicación]],14,6)</f>
        <v>22799</v>
      </c>
    </row>
    <row r="273" spans="1:24" x14ac:dyDescent="0.25">
      <c r="A273" s="60">
        <v>220240003673</v>
      </c>
      <c r="B273" s="43" t="s">
        <v>390</v>
      </c>
      <c r="C273" s="61">
        <v>45350</v>
      </c>
      <c r="D273" s="60">
        <v>22024002499</v>
      </c>
      <c r="E273" s="43" t="s">
        <v>1188</v>
      </c>
      <c r="F273" s="62">
        <v>13310</v>
      </c>
      <c r="G273" s="43" t="s">
        <v>17</v>
      </c>
      <c r="H273" s="43" t="s">
        <v>2759</v>
      </c>
      <c r="I273" s="69">
        <v>220</v>
      </c>
      <c r="J273" s="43" t="s">
        <v>398</v>
      </c>
      <c r="K273" s="43" t="s">
        <v>398</v>
      </c>
      <c r="L273" s="43" t="s">
        <v>399</v>
      </c>
      <c r="M273" s="43" t="s">
        <v>585</v>
      </c>
      <c r="N273" s="43" t="s">
        <v>539</v>
      </c>
      <c r="O273" s="52" t="s">
        <v>326</v>
      </c>
      <c r="P273" s="63" t="s">
        <v>276</v>
      </c>
      <c r="Q273" s="57" t="str">
        <f>MID(Tabla1[[#This Row],[Aplicación]],14,1)</f>
        <v>2</v>
      </c>
      <c r="R273" s="35" t="s">
        <v>265</v>
      </c>
      <c r="S273" s="57" t="str">
        <f>MID(Tabla1[[#This Row],[Aplicación]],6,2)</f>
        <v>01</v>
      </c>
      <c r="T273" s="54" t="str">
        <f>VLOOKUP(Tabla1[[#This Row],[AREA]],Hoja1!A:B,2,FALSE)</f>
        <v>01. Alcaldía</v>
      </c>
      <c r="U273" s="57" t="str">
        <f>MID(Tabla1[[#This Row],[Aplicación]],9,4)</f>
        <v>4331</v>
      </c>
      <c r="V273" s="54" t="str">
        <f>VLOOKUP(Tabla1[[#This Row],[PROGRAMA]],Hoja1!A:B,2,FALSE)</f>
        <v>4331. Desarrollo empresarial</v>
      </c>
      <c r="W273" s="57" t="str">
        <f>MID(Tabla1[[#This Row],[Aplicación]],14,2)</f>
        <v>22</v>
      </c>
      <c r="X273" s="57" t="str">
        <f>MID(Tabla1[[#This Row],[Aplicación]],14,6)</f>
        <v>22799</v>
      </c>
    </row>
    <row r="274" spans="1:24" x14ac:dyDescent="0.25">
      <c r="A274" s="60">
        <v>220240003674</v>
      </c>
      <c r="B274" s="43" t="s">
        <v>390</v>
      </c>
      <c r="C274" s="61">
        <v>45350</v>
      </c>
      <c r="D274" s="60">
        <v>22024002504</v>
      </c>
      <c r="E274" s="43" t="s">
        <v>1188</v>
      </c>
      <c r="F274" s="62">
        <v>17653.900000000001</v>
      </c>
      <c r="G274" s="43" t="s">
        <v>2869</v>
      </c>
      <c r="H274" s="43" t="s">
        <v>2870</v>
      </c>
      <c r="I274" s="69">
        <v>220</v>
      </c>
      <c r="J274" s="43" t="s">
        <v>398</v>
      </c>
      <c r="K274" s="43" t="s">
        <v>398</v>
      </c>
      <c r="L274" s="43" t="s">
        <v>399</v>
      </c>
      <c r="M274" s="43" t="s">
        <v>585</v>
      </c>
      <c r="N274" s="43" t="s">
        <v>539</v>
      </c>
      <c r="O274" s="52" t="s">
        <v>326</v>
      </c>
      <c r="P274" s="63" t="s">
        <v>276</v>
      </c>
      <c r="Q274" s="57" t="str">
        <f>MID(Tabla1[[#This Row],[Aplicación]],14,1)</f>
        <v>2</v>
      </c>
      <c r="R274" s="35" t="s">
        <v>265</v>
      </c>
      <c r="S274" s="57" t="str">
        <f>MID(Tabla1[[#This Row],[Aplicación]],6,2)</f>
        <v>01</v>
      </c>
      <c r="T274" s="54" t="str">
        <f>VLOOKUP(Tabla1[[#This Row],[AREA]],Hoja1!A:B,2,FALSE)</f>
        <v>01. Alcaldía</v>
      </c>
      <c r="U274" s="57" t="str">
        <f>MID(Tabla1[[#This Row],[Aplicación]],9,4)</f>
        <v>4331</v>
      </c>
      <c r="V274" s="54" t="str">
        <f>VLOOKUP(Tabla1[[#This Row],[PROGRAMA]],Hoja1!A:B,2,FALSE)</f>
        <v>4331. Desarrollo empresarial</v>
      </c>
      <c r="W274" s="57" t="str">
        <f>MID(Tabla1[[#This Row],[Aplicación]],14,2)</f>
        <v>22</v>
      </c>
      <c r="X274" s="57" t="str">
        <f>MID(Tabla1[[#This Row],[Aplicación]],14,6)</f>
        <v>22799</v>
      </c>
    </row>
    <row r="275" spans="1:24" x14ac:dyDescent="0.25">
      <c r="A275" s="60">
        <v>220240026344</v>
      </c>
      <c r="B275" s="43" t="s">
        <v>390</v>
      </c>
      <c r="C275" s="61">
        <v>45464</v>
      </c>
      <c r="D275" s="60">
        <v>22024005163</v>
      </c>
      <c r="E275" s="43" t="s">
        <v>1188</v>
      </c>
      <c r="F275" s="62">
        <v>14520</v>
      </c>
      <c r="G275" s="43" t="s">
        <v>3102</v>
      </c>
      <c r="H275" s="43" t="s">
        <v>3103</v>
      </c>
      <c r="I275" s="69" t="s">
        <v>2930</v>
      </c>
      <c r="J275" s="43" t="s">
        <v>393</v>
      </c>
      <c r="K275" s="43" t="s">
        <v>393</v>
      </c>
      <c r="L275" s="43" t="s">
        <v>399</v>
      </c>
      <c r="M275" s="43" t="s">
        <v>585</v>
      </c>
      <c r="N275" s="43" t="s">
        <v>539</v>
      </c>
      <c r="O275" s="68" t="s">
        <v>326</v>
      </c>
      <c r="P275" s="68" t="s">
        <v>2931</v>
      </c>
      <c r="Q275" s="57" t="s">
        <v>2932</v>
      </c>
      <c r="R275" s="35" t="s">
        <v>265</v>
      </c>
      <c r="S275" s="57" t="str">
        <f>MID(Tabla1[[#This Row],[Aplicación]],6,2)</f>
        <v>01</v>
      </c>
      <c r="T275" s="54" t="str">
        <f>VLOOKUP(Tabla1[[#This Row],[AREA]],Hoja1!A:B,2,FALSE)</f>
        <v>01. Alcaldía</v>
      </c>
      <c r="U275" s="57" t="str">
        <f>MID(Tabla1[[#This Row],[Aplicación]],9,4)</f>
        <v>4331</v>
      </c>
      <c r="V275" s="54" t="str">
        <f>VLOOKUP(Tabla1[[#This Row],[PROGRAMA]],Hoja1!A:B,2,FALSE)</f>
        <v>4331. Desarrollo empresarial</v>
      </c>
      <c r="W275" s="57" t="str">
        <f>MID(Tabla1[[#This Row],[Aplicación]],14,2)</f>
        <v>22</v>
      </c>
      <c r="X275" s="57" t="str">
        <f>MID(Tabla1[[#This Row],[Aplicación]],14,6)</f>
        <v>22799</v>
      </c>
    </row>
    <row r="276" spans="1:24" x14ac:dyDescent="0.25">
      <c r="A276" s="60">
        <v>220240023554</v>
      </c>
      <c r="B276" s="43" t="s">
        <v>390</v>
      </c>
      <c r="C276" s="61">
        <v>45450</v>
      </c>
      <c r="D276" s="60">
        <v>22024004864</v>
      </c>
      <c r="E276" s="43" t="s">
        <v>1188</v>
      </c>
      <c r="F276" s="62">
        <v>17352.61</v>
      </c>
      <c r="G276" s="43" t="s">
        <v>3355</v>
      </c>
      <c r="H276" s="43" t="s">
        <v>3356</v>
      </c>
      <c r="I276" s="69" t="s">
        <v>2930</v>
      </c>
      <c r="J276" s="43" t="s">
        <v>393</v>
      </c>
      <c r="K276" s="43" t="s">
        <v>393</v>
      </c>
      <c r="L276" s="43" t="s">
        <v>399</v>
      </c>
      <c r="M276" s="43" t="s">
        <v>585</v>
      </c>
      <c r="N276" s="43" t="s">
        <v>539</v>
      </c>
      <c r="O276" s="68" t="s">
        <v>326</v>
      </c>
      <c r="P276" s="68" t="s">
        <v>2931</v>
      </c>
      <c r="Q276" s="57" t="s">
        <v>2932</v>
      </c>
      <c r="R276" s="35" t="s">
        <v>265</v>
      </c>
      <c r="S276" s="57" t="str">
        <f>MID(Tabla1[[#This Row],[Aplicación]],6,2)</f>
        <v>01</v>
      </c>
      <c r="T276" s="54" t="str">
        <f>VLOOKUP(Tabla1[[#This Row],[AREA]],Hoja1!A:B,2,FALSE)</f>
        <v>01. Alcaldía</v>
      </c>
      <c r="U276" s="57" t="str">
        <f>MID(Tabla1[[#This Row],[Aplicación]],9,4)</f>
        <v>4331</v>
      </c>
      <c r="V276" s="54" t="str">
        <f>VLOOKUP(Tabla1[[#This Row],[PROGRAMA]],Hoja1!A:B,2,FALSE)</f>
        <v>4331. Desarrollo empresarial</v>
      </c>
      <c r="W276" s="57" t="str">
        <f>MID(Tabla1[[#This Row],[Aplicación]],14,2)</f>
        <v>22</v>
      </c>
      <c r="X276" s="57" t="str">
        <f>MID(Tabla1[[#This Row],[Aplicación]],14,6)</f>
        <v>22799</v>
      </c>
    </row>
    <row r="277" spans="1:24" x14ac:dyDescent="0.25">
      <c r="A277" s="60">
        <v>220240023553</v>
      </c>
      <c r="B277" s="43" t="s">
        <v>390</v>
      </c>
      <c r="C277" s="61">
        <v>45450</v>
      </c>
      <c r="D277" s="60">
        <v>22024004841</v>
      </c>
      <c r="E277" s="43" t="s">
        <v>1188</v>
      </c>
      <c r="F277" s="62">
        <v>14520</v>
      </c>
      <c r="G277" s="43" t="s">
        <v>3357</v>
      </c>
      <c r="H277" s="43" t="s">
        <v>3358</v>
      </c>
      <c r="I277" s="69" t="s">
        <v>2930</v>
      </c>
      <c r="J277" s="43" t="s">
        <v>398</v>
      </c>
      <c r="K277" s="43" t="s">
        <v>398</v>
      </c>
      <c r="L277" s="43" t="s">
        <v>399</v>
      </c>
      <c r="M277" s="43" t="s">
        <v>585</v>
      </c>
      <c r="N277" s="43" t="s">
        <v>539</v>
      </c>
      <c r="O277" s="68" t="s">
        <v>326</v>
      </c>
      <c r="P277" s="68" t="s">
        <v>2931</v>
      </c>
      <c r="Q277" s="57" t="s">
        <v>2932</v>
      </c>
      <c r="R277" s="35" t="s">
        <v>265</v>
      </c>
      <c r="S277" s="57" t="str">
        <f>MID(Tabla1[[#This Row],[Aplicación]],6,2)</f>
        <v>01</v>
      </c>
      <c r="T277" s="54" t="str">
        <f>VLOOKUP(Tabla1[[#This Row],[AREA]],Hoja1!A:B,2,FALSE)</f>
        <v>01. Alcaldía</v>
      </c>
      <c r="U277" s="57" t="str">
        <f>MID(Tabla1[[#This Row],[Aplicación]],9,4)</f>
        <v>4331</v>
      </c>
      <c r="V277" s="54" t="str">
        <f>VLOOKUP(Tabla1[[#This Row],[PROGRAMA]],Hoja1!A:B,2,FALSE)</f>
        <v>4331. Desarrollo empresarial</v>
      </c>
      <c r="W277" s="57" t="str">
        <f>MID(Tabla1[[#This Row],[Aplicación]],14,2)</f>
        <v>22</v>
      </c>
      <c r="X277" s="57" t="str">
        <f>MID(Tabla1[[#This Row],[Aplicación]],14,6)</f>
        <v>22799</v>
      </c>
    </row>
    <row r="278" spans="1:24" x14ac:dyDescent="0.25">
      <c r="A278" s="60">
        <v>220240023579</v>
      </c>
      <c r="B278" s="43" t="s">
        <v>390</v>
      </c>
      <c r="C278" s="61">
        <v>45450</v>
      </c>
      <c r="D278" s="60">
        <v>22024004928</v>
      </c>
      <c r="E278" s="43" t="s">
        <v>1188</v>
      </c>
      <c r="F278" s="62">
        <v>72.709999999999994</v>
      </c>
      <c r="G278" s="43" t="s">
        <v>3405</v>
      </c>
      <c r="H278" s="43" t="s">
        <v>3406</v>
      </c>
      <c r="I278" s="69" t="s">
        <v>2930</v>
      </c>
      <c r="J278" s="43" t="s">
        <v>398</v>
      </c>
      <c r="K278" s="43" t="s">
        <v>398</v>
      </c>
      <c r="L278" s="43" t="s">
        <v>413</v>
      </c>
      <c r="M278" s="43" t="s">
        <v>585</v>
      </c>
      <c r="N278" s="43" t="s">
        <v>539</v>
      </c>
      <c r="O278" s="68" t="s">
        <v>326</v>
      </c>
      <c r="P278" s="68" t="s">
        <v>2931</v>
      </c>
      <c r="Q278" s="57" t="s">
        <v>2932</v>
      </c>
      <c r="R278" s="35" t="s">
        <v>265</v>
      </c>
      <c r="S278" s="57" t="str">
        <f>MID(Tabla1[[#This Row],[Aplicación]],6,2)</f>
        <v>01</v>
      </c>
      <c r="T278" s="54" t="str">
        <f>VLOOKUP(Tabla1[[#This Row],[AREA]],Hoja1!A:B,2,FALSE)</f>
        <v>01. Alcaldía</v>
      </c>
      <c r="U278" s="57" t="str">
        <f>MID(Tabla1[[#This Row],[Aplicación]],9,4)</f>
        <v>4331</v>
      </c>
      <c r="V278" s="54" t="str">
        <f>VLOOKUP(Tabla1[[#This Row],[PROGRAMA]],Hoja1!A:B,2,FALSE)</f>
        <v>4331. Desarrollo empresarial</v>
      </c>
      <c r="W278" s="57" t="str">
        <f>MID(Tabla1[[#This Row],[Aplicación]],14,2)</f>
        <v>22</v>
      </c>
      <c r="X278" s="57" t="str">
        <f>MID(Tabla1[[#This Row],[Aplicación]],14,6)</f>
        <v>22799</v>
      </c>
    </row>
    <row r="279" spans="1:24" x14ac:dyDescent="0.25">
      <c r="A279" s="60">
        <v>220240021749</v>
      </c>
      <c r="B279" s="43" t="s">
        <v>390</v>
      </c>
      <c r="C279" s="61">
        <v>45440</v>
      </c>
      <c r="D279" s="60">
        <v>22024004675</v>
      </c>
      <c r="E279" s="43" t="s">
        <v>1188</v>
      </c>
      <c r="F279" s="62">
        <v>17787</v>
      </c>
      <c r="G279" s="43" t="s">
        <v>3596</v>
      </c>
      <c r="H279" s="43" t="s">
        <v>3597</v>
      </c>
      <c r="I279" s="69" t="s">
        <v>2930</v>
      </c>
      <c r="J279" s="43" t="s">
        <v>398</v>
      </c>
      <c r="K279" s="43" t="s">
        <v>398</v>
      </c>
      <c r="L279" s="43" t="s">
        <v>399</v>
      </c>
      <c r="M279" s="43" t="s">
        <v>585</v>
      </c>
      <c r="N279" s="43" t="s">
        <v>539</v>
      </c>
      <c r="O279" s="68" t="s">
        <v>326</v>
      </c>
      <c r="P279" s="68" t="s">
        <v>2931</v>
      </c>
      <c r="Q279" s="57" t="s">
        <v>2932</v>
      </c>
      <c r="R279" s="35" t="s">
        <v>265</v>
      </c>
      <c r="S279" s="57" t="str">
        <f>MID(Tabla1[[#This Row],[Aplicación]],6,2)</f>
        <v>01</v>
      </c>
      <c r="T279" s="54" t="str">
        <f>VLOOKUP(Tabla1[[#This Row],[AREA]],Hoja1!A:B,2,FALSE)</f>
        <v>01. Alcaldía</v>
      </c>
      <c r="U279" s="57" t="str">
        <f>MID(Tabla1[[#This Row],[Aplicación]],9,4)</f>
        <v>4331</v>
      </c>
      <c r="V279" s="54" t="str">
        <f>VLOOKUP(Tabla1[[#This Row],[PROGRAMA]],Hoja1!A:B,2,FALSE)</f>
        <v>4331. Desarrollo empresarial</v>
      </c>
      <c r="W279" s="57" t="str">
        <f>MID(Tabla1[[#This Row],[Aplicación]],14,2)</f>
        <v>22</v>
      </c>
      <c r="X279" s="57" t="str">
        <f>MID(Tabla1[[#This Row],[Aplicación]],14,6)</f>
        <v>22799</v>
      </c>
    </row>
    <row r="280" spans="1:24" x14ac:dyDescent="0.25">
      <c r="A280" s="60">
        <v>220240021750</v>
      </c>
      <c r="B280" s="43" t="s">
        <v>390</v>
      </c>
      <c r="C280" s="61">
        <v>45440</v>
      </c>
      <c r="D280" s="60">
        <v>22024004707</v>
      </c>
      <c r="E280" s="43" t="s">
        <v>1188</v>
      </c>
      <c r="F280" s="62">
        <v>17303</v>
      </c>
      <c r="G280" s="43" t="s">
        <v>3598</v>
      </c>
      <c r="H280" s="43" t="s">
        <v>3599</v>
      </c>
      <c r="I280" s="69" t="s">
        <v>2930</v>
      </c>
      <c r="J280" s="43" t="s">
        <v>699</v>
      </c>
      <c r="K280" s="43" t="s">
        <v>398</v>
      </c>
      <c r="L280" s="43" t="s">
        <v>399</v>
      </c>
      <c r="M280" s="43" t="s">
        <v>585</v>
      </c>
      <c r="N280" s="43" t="s">
        <v>539</v>
      </c>
      <c r="O280" s="68" t="s">
        <v>326</v>
      </c>
      <c r="P280" s="68" t="s">
        <v>2931</v>
      </c>
      <c r="Q280" s="57" t="s">
        <v>2932</v>
      </c>
      <c r="R280" s="35" t="s">
        <v>265</v>
      </c>
      <c r="S280" s="57" t="str">
        <f>MID(Tabla1[[#This Row],[Aplicación]],6,2)</f>
        <v>01</v>
      </c>
      <c r="T280" s="54" t="str">
        <f>VLOOKUP(Tabla1[[#This Row],[AREA]],Hoja1!A:B,2,FALSE)</f>
        <v>01. Alcaldía</v>
      </c>
      <c r="U280" s="57" t="str">
        <f>MID(Tabla1[[#This Row],[Aplicación]],9,4)</f>
        <v>4331</v>
      </c>
      <c r="V280" s="54" t="str">
        <f>VLOOKUP(Tabla1[[#This Row],[PROGRAMA]],Hoja1!A:B,2,FALSE)</f>
        <v>4331. Desarrollo empresarial</v>
      </c>
      <c r="W280" s="57" t="str">
        <f>MID(Tabla1[[#This Row],[Aplicación]],14,2)</f>
        <v>22</v>
      </c>
      <c r="X280" s="57" t="str">
        <f>MID(Tabla1[[#This Row],[Aplicación]],14,6)</f>
        <v>22799</v>
      </c>
    </row>
    <row r="281" spans="1:24" x14ac:dyDescent="0.25">
      <c r="A281" s="60">
        <v>220240021012</v>
      </c>
      <c r="B281" s="43" t="s">
        <v>390</v>
      </c>
      <c r="C281" s="61">
        <v>45436</v>
      </c>
      <c r="D281" s="60">
        <v>22024004709</v>
      </c>
      <c r="E281" s="43" t="s">
        <v>1188</v>
      </c>
      <c r="F281" s="62">
        <v>1371.98</v>
      </c>
      <c r="G281" s="43" t="s">
        <v>636</v>
      </c>
      <c r="H281" s="43" t="s">
        <v>3662</v>
      </c>
      <c r="I281" s="69" t="s">
        <v>2930</v>
      </c>
      <c r="J281" s="43" t="s">
        <v>637</v>
      </c>
      <c r="K281" s="43" t="s">
        <v>537</v>
      </c>
      <c r="L281" s="43" t="s">
        <v>399</v>
      </c>
      <c r="M281" s="43" t="s">
        <v>395</v>
      </c>
      <c r="N281" s="43" t="s">
        <v>396</v>
      </c>
      <c r="O281" s="68" t="s">
        <v>325</v>
      </c>
      <c r="P281" s="68" t="s">
        <v>2931</v>
      </c>
      <c r="Q281" s="57" t="s">
        <v>2932</v>
      </c>
      <c r="R281" s="35" t="s">
        <v>265</v>
      </c>
      <c r="S281" s="57" t="str">
        <f>MID(Tabla1[[#This Row],[Aplicación]],6,2)</f>
        <v>01</v>
      </c>
      <c r="T281" s="54" t="str">
        <f>VLOOKUP(Tabla1[[#This Row],[AREA]],Hoja1!A:B,2,FALSE)</f>
        <v>01. Alcaldía</v>
      </c>
      <c r="U281" s="57" t="str">
        <f>MID(Tabla1[[#This Row],[Aplicación]],9,4)</f>
        <v>4331</v>
      </c>
      <c r="V281" s="54" t="str">
        <f>VLOOKUP(Tabla1[[#This Row],[PROGRAMA]],Hoja1!A:B,2,FALSE)</f>
        <v>4331. Desarrollo empresarial</v>
      </c>
      <c r="W281" s="57" t="str">
        <f>MID(Tabla1[[#This Row],[Aplicación]],14,2)</f>
        <v>22</v>
      </c>
      <c r="X281" s="57" t="str">
        <f>MID(Tabla1[[#This Row],[Aplicación]],14,6)</f>
        <v>22799</v>
      </c>
    </row>
    <row r="282" spans="1:24" x14ac:dyDescent="0.25">
      <c r="A282" s="60">
        <v>220240021006</v>
      </c>
      <c r="B282" s="43" t="s">
        <v>390</v>
      </c>
      <c r="C282" s="61">
        <v>45436</v>
      </c>
      <c r="D282" s="60">
        <v>22024004652</v>
      </c>
      <c r="E282" s="43" t="s">
        <v>1188</v>
      </c>
      <c r="F282" s="62">
        <v>133.1</v>
      </c>
      <c r="G282" s="43" t="s">
        <v>3696</v>
      </c>
      <c r="H282" s="43" t="s">
        <v>3697</v>
      </c>
      <c r="I282" s="69" t="s">
        <v>2930</v>
      </c>
      <c r="J282" s="43" t="s">
        <v>699</v>
      </c>
      <c r="K282" s="43" t="s">
        <v>398</v>
      </c>
      <c r="L282" s="43" t="s">
        <v>399</v>
      </c>
      <c r="M282" s="43" t="s">
        <v>585</v>
      </c>
      <c r="N282" s="43" t="s">
        <v>539</v>
      </c>
      <c r="O282" s="68" t="s">
        <v>326</v>
      </c>
      <c r="P282" s="68" t="s">
        <v>2931</v>
      </c>
      <c r="Q282" s="57" t="s">
        <v>2932</v>
      </c>
      <c r="R282" s="35" t="s">
        <v>265</v>
      </c>
      <c r="S282" s="57" t="str">
        <f>MID(Tabla1[[#This Row],[Aplicación]],6,2)</f>
        <v>01</v>
      </c>
      <c r="T282" s="54" t="str">
        <f>VLOOKUP(Tabla1[[#This Row],[AREA]],Hoja1!A:B,2,FALSE)</f>
        <v>01. Alcaldía</v>
      </c>
      <c r="U282" s="57" t="str">
        <f>MID(Tabla1[[#This Row],[Aplicación]],9,4)</f>
        <v>4331</v>
      </c>
      <c r="V282" s="54" t="str">
        <f>VLOOKUP(Tabla1[[#This Row],[PROGRAMA]],Hoja1!A:B,2,FALSE)</f>
        <v>4331. Desarrollo empresarial</v>
      </c>
      <c r="W282" s="57" t="str">
        <f>MID(Tabla1[[#This Row],[Aplicación]],14,2)</f>
        <v>22</v>
      </c>
      <c r="X282" s="57" t="str">
        <f>MID(Tabla1[[#This Row],[Aplicación]],14,6)</f>
        <v>22799</v>
      </c>
    </row>
    <row r="283" spans="1:24" x14ac:dyDescent="0.25">
      <c r="A283" s="60">
        <v>220240021007</v>
      </c>
      <c r="B283" s="43" t="s">
        <v>390</v>
      </c>
      <c r="C283" s="61">
        <v>45436</v>
      </c>
      <c r="D283" s="60">
        <v>22024004653</v>
      </c>
      <c r="E283" s="43" t="s">
        <v>1188</v>
      </c>
      <c r="F283" s="62">
        <v>5960</v>
      </c>
      <c r="G283" s="43" t="s">
        <v>3707</v>
      </c>
      <c r="H283" s="43" t="s">
        <v>3708</v>
      </c>
      <c r="I283" s="69" t="s">
        <v>2930</v>
      </c>
      <c r="J283" s="43" t="s">
        <v>666</v>
      </c>
      <c r="K283" s="43" t="s">
        <v>666</v>
      </c>
      <c r="L283" s="43" t="s">
        <v>399</v>
      </c>
      <c r="M283" s="43" t="s">
        <v>585</v>
      </c>
      <c r="N283" s="43" t="s">
        <v>539</v>
      </c>
      <c r="O283" s="68" t="s">
        <v>326</v>
      </c>
      <c r="P283" s="68" t="s">
        <v>2931</v>
      </c>
      <c r="Q283" s="57" t="s">
        <v>2932</v>
      </c>
      <c r="R283" s="35" t="s">
        <v>265</v>
      </c>
      <c r="S283" s="57" t="str">
        <f>MID(Tabla1[[#This Row],[Aplicación]],6,2)</f>
        <v>01</v>
      </c>
      <c r="T283" s="54" t="str">
        <f>VLOOKUP(Tabla1[[#This Row],[AREA]],Hoja1!A:B,2,FALSE)</f>
        <v>01. Alcaldía</v>
      </c>
      <c r="U283" s="57" t="str">
        <f>MID(Tabla1[[#This Row],[Aplicación]],9,4)</f>
        <v>4331</v>
      </c>
      <c r="V283" s="54" t="str">
        <f>VLOOKUP(Tabla1[[#This Row],[PROGRAMA]],Hoja1!A:B,2,FALSE)</f>
        <v>4331. Desarrollo empresarial</v>
      </c>
      <c r="W283" s="57" t="str">
        <f>MID(Tabla1[[#This Row],[Aplicación]],14,2)</f>
        <v>22</v>
      </c>
      <c r="X283" s="57" t="str">
        <f>MID(Tabla1[[#This Row],[Aplicación]],14,6)</f>
        <v>22799</v>
      </c>
    </row>
    <row r="284" spans="1:24" x14ac:dyDescent="0.25">
      <c r="A284" s="60">
        <v>220240019337</v>
      </c>
      <c r="B284" s="43" t="s">
        <v>390</v>
      </c>
      <c r="C284" s="61">
        <v>45433</v>
      </c>
      <c r="D284" s="60">
        <v>22024004485</v>
      </c>
      <c r="E284" s="43" t="s">
        <v>1188</v>
      </c>
      <c r="F284" s="62">
        <v>7018</v>
      </c>
      <c r="G284" s="43" t="s">
        <v>3737</v>
      </c>
      <c r="H284" s="43" t="s">
        <v>3738</v>
      </c>
      <c r="I284" s="69" t="s">
        <v>2930</v>
      </c>
      <c r="J284" s="43" t="s">
        <v>537</v>
      </c>
      <c r="K284" s="43" t="s">
        <v>537</v>
      </c>
      <c r="L284" s="43" t="s">
        <v>399</v>
      </c>
      <c r="M284" s="43" t="s">
        <v>585</v>
      </c>
      <c r="N284" s="43" t="s">
        <v>539</v>
      </c>
      <c r="O284" s="68" t="s">
        <v>326</v>
      </c>
      <c r="P284" s="68" t="s">
        <v>2931</v>
      </c>
      <c r="Q284" s="57" t="s">
        <v>2932</v>
      </c>
      <c r="R284" s="35" t="s">
        <v>265</v>
      </c>
      <c r="S284" s="57" t="str">
        <f>MID(Tabla1[[#This Row],[Aplicación]],6,2)</f>
        <v>01</v>
      </c>
      <c r="T284" s="54" t="str">
        <f>VLOOKUP(Tabla1[[#This Row],[AREA]],Hoja1!A:B,2,FALSE)</f>
        <v>01. Alcaldía</v>
      </c>
      <c r="U284" s="57" t="str">
        <f>MID(Tabla1[[#This Row],[Aplicación]],9,4)</f>
        <v>4331</v>
      </c>
      <c r="V284" s="54" t="str">
        <f>VLOOKUP(Tabla1[[#This Row],[PROGRAMA]],Hoja1!A:B,2,FALSE)</f>
        <v>4331. Desarrollo empresarial</v>
      </c>
      <c r="W284" s="57" t="str">
        <f>MID(Tabla1[[#This Row],[Aplicación]],14,2)</f>
        <v>22</v>
      </c>
      <c r="X284" s="57" t="str">
        <f>MID(Tabla1[[#This Row],[Aplicación]],14,6)</f>
        <v>22799</v>
      </c>
    </row>
    <row r="285" spans="1:24" x14ac:dyDescent="0.25">
      <c r="A285" s="60">
        <v>220240019339</v>
      </c>
      <c r="B285" s="43" t="s">
        <v>390</v>
      </c>
      <c r="C285" s="61">
        <v>45433</v>
      </c>
      <c r="D285" s="60">
        <v>22024004561</v>
      </c>
      <c r="E285" s="43" t="s">
        <v>1188</v>
      </c>
      <c r="F285" s="62">
        <v>8540.58</v>
      </c>
      <c r="G285" s="43" t="s">
        <v>3747</v>
      </c>
      <c r="H285" s="43" t="s">
        <v>3748</v>
      </c>
      <c r="I285" s="69" t="s">
        <v>2930</v>
      </c>
      <c r="J285" s="43" t="s">
        <v>3749</v>
      </c>
      <c r="K285" s="43" t="s">
        <v>398</v>
      </c>
      <c r="L285" s="43" t="s">
        <v>399</v>
      </c>
      <c r="M285" s="43" t="s">
        <v>585</v>
      </c>
      <c r="N285" s="43" t="s">
        <v>539</v>
      </c>
      <c r="O285" s="68" t="s">
        <v>326</v>
      </c>
      <c r="P285" s="68" t="s">
        <v>2931</v>
      </c>
      <c r="Q285" s="57" t="s">
        <v>2932</v>
      </c>
      <c r="R285" s="35" t="s">
        <v>265</v>
      </c>
      <c r="S285" s="57" t="str">
        <f>MID(Tabla1[[#This Row],[Aplicación]],6,2)</f>
        <v>01</v>
      </c>
      <c r="T285" s="54" t="str">
        <f>VLOOKUP(Tabla1[[#This Row],[AREA]],Hoja1!A:B,2,FALSE)</f>
        <v>01. Alcaldía</v>
      </c>
      <c r="U285" s="57" t="str">
        <f>MID(Tabla1[[#This Row],[Aplicación]],9,4)</f>
        <v>4331</v>
      </c>
      <c r="V285" s="54" t="str">
        <f>VLOOKUP(Tabla1[[#This Row],[PROGRAMA]],Hoja1!A:B,2,FALSE)</f>
        <v>4331. Desarrollo empresarial</v>
      </c>
      <c r="W285" s="57" t="str">
        <f>MID(Tabla1[[#This Row],[Aplicación]],14,2)</f>
        <v>22</v>
      </c>
      <c r="X285" s="57" t="str">
        <f>MID(Tabla1[[#This Row],[Aplicación]],14,6)</f>
        <v>22799</v>
      </c>
    </row>
    <row r="286" spans="1:24" x14ac:dyDescent="0.25">
      <c r="A286" s="60">
        <v>220240016334</v>
      </c>
      <c r="B286" s="43" t="s">
        <v>390</v>
      </c>
      <c r="C286" s="61">
        <v>45422</v>
      </c>
      <c r="D286" s="60">
        <v>22024004414</v>
      </c>
      <c r="E286" s="43" t="s">
        <v>1188</v>
      </c>
      <c r="F286" s="62">
        <v>1391.5</v>
      </c>
      <c r="G286" s="43" t="s">
        <v>4054</v>
      </c>
      <c r="H286" s="43" t="s">
        <v>4055</v>
      </c>
      <c r="I286" s="69" t="s">
        <v>2930</v>
      </c>
      <c r="J286" s="43" t="s">
        <v>393</v>
      </c>
      <c r="K286" s="43" t="s">
        <v>393</v>
      </c>
      <c r="L286" s="43" t="s">
        <v>399</v>
      </c>
      <c r="M286" s="43" t="s">
        <v>585</v>
      </c>
      <c r="N286" s="43" t="s">
        <v>539</v>
      </c>
      <c r="O286" s="68" t="s">
        <v>326</v>
      </c>
      <c r="P286" s="68" t="s">
        <v>2931</v>
      </c>
      <c r="Q286" s="57" t="s">
        <v>2932</v>
      </c>
      <c r="R286" s="35" t="s">
        <v>265</v>
      </c>
      <c r="S286" s="57" t="str">
        <f>MID(Tabla1[[#This Row],[Aplicación]],6,2)</f>
        <v>01</v>
      </c>
      <c r="T286" s="54" t="str">
        <f>VLOOKUP(Tabla1[[#This Row],[AREA]],Hoja1!A:B,2,FALSE)</f>
        <v>01. Alcaldía</v>
      </c>
      <c r="U286" s="57" t="str">
        <f>MID(Tabla1[[#This Row],[Aplicación]],9,4)</f>
        <v>4331</v>
      </c>
      <c r="V286" s="54" t="str">
        <f>VLOOKUP(Tabla1[[#This Row],[PROGRAMA]],Hoja1!A:B,2,FALSE)</f>
        <v>4331. Desarrollo empresarial</v>
      </c>
      <c r="W286" s="57" t="str">
        <f>MID(Tabla1[[#This Row],[Aplicación]],14,2)</f>
        <v>22</v>
      </c>
      <c r="X286" s="57" t="str">
        <f>MID(Tabla1[[#This Row],[Aplicación]],14,6)</f>
        <v>22799</v>
      </c>
    </row>
    <row r="287" spans="1:24" x14ac:dyDescent="0.25">
      <c r="A287" s="60">
        <v>220240016335</v>
      </c>
      <c r="B287" s="43" t="s">
        <v>390</v>
      </c>
      <c r="C287" s="61">
        <v>45422</v>
      </c>
      <c r="D287" s="60">
        <v>22024004416</v>
      </c>
      <c r="E287" s="43" t="s">
        <v>1188</v>
      </c>
      <c r="F287" s="62">
        <v>2021.18</v>
      </c>
      <c r="G287" s="43" t="s">
        <v>792</v>
      </c>
      <c r="H287" s="43" t="s">
        <v>4060</v>
      </c>
      <c r="I287" s="69" t="s">
        <v>2930</v>
      </c>
      <c r="J287" s="43" t="s">
        <v>398</v>
      </c>
      <c r="K287" s="43" t="s">
        <v>398</v>
      </c>
      <c r="L287" s="43" t="s">
        <v>399</v>
      </c>
      <c r="M287" s="43" t="s">
        <v>585</v>
      </c>
      <c r="N287" s="43" t="s">
        <v>539</v>
      </c>
      <c r="O287" s="68" t="s">
        <v>326</v>
      </c>
      <c r="P287" s="68" t="s">
        <v>2931</v>
      </c>
      <c r="Q287" s="57" t="s">
        <v>2932</v>
      </c>
      <c r="R287" s="35" t="s">
        <v>265</v>
      </c>
      <c r="S287" s="57" t="str">
        <f>MID(Tabla1[[#This Row],[Aplicación]],6,2)</f>
        <v>01</v>
      </c>
      <c r="T287" s="54" t="str">
        <f>VLOOKUP(Tabla1[[#This Row],[AREA]],Hoja1!A:B,2,FALSE)</f>
        <v>01. Alcaldía</v>
      </c>
      <c r="U287" s="57" t="str">
        <f>MID(Tabla1[[#This Row],[Aplicación]],9,4)</f>
        <v>4331</v>
      </c>
      <c r="V287" s="54" t="str">
        <f>VLOOKUP(Tabla1[[#This Row],[PROGRAMA]],Hoja1!A:B,2,FALSE)</f>
        <v>4331. Desarrollo empresarial</v>
      </c>
      <c r="W287" s="57" t="str">
        <f>MID(Tabla1[[#This Row],[Aplicación]],14,2)</f>
        <v>22</v>
      </c>
      <c r="X287" s="57" t="str">
        <f>MID(Tabla1[[#This Row],[Aplicación]],14,6)</f>
        <v>22799</v>
      </c>
    </row>
    <row r="288" spans="1:24" x14ac:dyDescent="0.25">
      <c r="A288" s="60">
        <v>220240011604</v>
      </c>
      <c r="B288" s="43" t="s">
        <v>390</v>
      </c>
      <c r="C288" s="61">
        <v>45397</v>
      </c>
      <c r="D288" s="60">
        <v>22024004018</v>
      </c>
      <c r="E288" s="43" t="s">
        <v>1188</v>
      </c>
      <c r="F288" s="62">
        <v>200</v>
      </c>
      <c r="G288" s="43" t="s">
        <v>91</v>
      </c>
      <c r="H288" s="43" t="s">
        <v>4456</v>
      </c>
      <c r="I288" s="69" t="s">
        <v>2930</v>
      </c>
      <c r="J288" s="43" t="s">
        <v>398</v>
      </c>
      <c r="K288" s="43" t="s">
        <v>398</v>
      </c>
      <c r="L288" s="43" t="s">
        <v>413</v>
      </c>
      <c r="M288" s="43" t="s">
        <v>585</v>
      </c>
      <c r="N288" s="43" t="s">
        <v>539</v>
      </c>
      <c r="O288" s="68" t="s">
        <v>326</v>
      </c>
      <c r="P288" s="68" t="s">
        <v>2931</v>
      </c>
      <c r="Q288" s="57" t="s">
        <v>2932</v>
      </c>
      <c r="R288" s="35" t="s">
        <v>265</v>
      </c>
      <c r="S288" s="57" t="str">
        <f>MID(Tabla1[[#This Row],[Aplicación]],6,2)</f>
        <v>01</v>
      </c>
      <c r="T288" s="54" t="str">
        <f>VLOOKUP(Tabla1[[#This Row],[AREA]],Hoja1!A:B,2,FALSE)</f>
        <v>01. Alcaldía</v>
      </c>
      <c r="U288" s="57" t="str">
        <f>MID(Tabla1[[#This Row],[Aplicación]],9,4)</f>
        <v>4331</v>
      </c>
      <c r="V288" s="54" t="str">
        <f>VLOOKUP(Tabla1[[#This Row],[PROGRAMA]],Hoja1!A:B,2,FALSE)</f>
        <v>4331. Desarrollo empresarial</v>
      </c>
      <c r="W288" s="57" t="str">
        <f>MID(Tabla1[[#This Row],[Aplicación]],14,2)</f>
        <v>22</v>
      </c>
      <c r="X288" s="57" t="str">
        <f>MID(Tabla1[[#This Row],[Aplicación]],14,6)</f>
        <v>22799</v>
      </c>
    </row>
    <row r="289" spans="1:24" x14ac:dyDescent="0.25">
      <c r="A289" s="60">
        <v>220240036409</v>
      </c>
      <c r="B289" s="43" t="s">
        <v>390</v>
      </c>
      <c r="C289" s="61">
        <v>45512</v>
      </c>
      <c r="D289" s="60">
        <v>22024005973</v>
      </c>
      <c r="E289" s="43" t="s">
        <v>1188</v>
      </c>
      <c r="F289" s="62">
        <v>3500</v>
      </c>
      <c r="G289" s="43" t="s">
        <v>62</v>
      </c>
      <c r="H289" s="43" t="s">
        <v>4865</v>
      </c>
      <c r="I289" s="69">
        <v>220</v>
      </c>
      <c r="J289" s="43" t="s">
        <v>620</v>
      </c>
      <c r="K289" s="43" t="s">
        <v>620</v>
      </c>
      <c r="L289" s="43" t="s">
        <v>399</v>
      </c>
      <c r="M289" s="43" t="s">
        <v>585</v>
      </c>
      <c r="N289" s="43" t="s">
        <v>539</v>
      </c>
      <c r="O289" s="68" t="s">
        <v>326</v>
      </c>
      <c r="P289" s="68" t="s">
        <v>4838</v>
      </c>
      <c r="Q289" s="57" t="str">
        <f>MID(Tabla1[[#This Row],[Aplicación]],14,1)</f>
        <v>2</v>
      </c>
      <c r="R289" s="35" t="s">
        <v>265</v>
      </c>
      <c r="S289" s="57" t="str">
        <f>MID(Tabla1[[#This Row],[Aplicación]],6,2)</f>
        <v>01</v>
      </c>
      <c r="T289" s="54" t="str">
        <f>VLOOKUP(Tabla1[[#This Row],[AREA]],Hoja1!A:B,2,FALSE)</f>
        <v>01. Alcaldía</v>
      </c>
      <c r="U289" s="57" t="str">
        <f>MID(Tabla1[[#This Row],[Aplicación]],9,4)</f>
        <v>4331</v>
      </c>
      <c r="V289" s="54" t="str">
        <f>VLOOKUP(Tabla1[[#This Row],[PROGRAMA]],Hoja1!A:B,2,FALSE)</f>
        <v>4331. Desarrollo empresarial</v>
      </c>
      <c r="W289" s="57" t="str">
        <f>MID(Tabla1[[#This Row],[Aplicación]],14,2)</f>
        <v>22</v>
      </c>
      <c r="X289" s="57" t="str">
        <f>MID(Tabla1[[#This Row],[Aplicación]],14,6)</f>
        <v>22799</v>
      </c>
    </row>
    <row r="290" spans="1:24" x14ac:dyDescent="0.25">
      <c r="A290" s="60">
        <v>220240035254</v>
      </c>
      <c r="B290" s="43" t="s">
        <v>390</v>
      </c>
      <c r="C290" s="61">
        <v>45505</v>
      </c>
      <c r="D290" s="60">
        <v>22024005864</v>
      </c>
      <c r="E290" s="43" t="s">
        <v>1188</v>
      </c>
      <c r="F290" s="62">
        <v>4235</v>
      </c>
      <c r="G290" s="43" t="s">
        <v>294</v>
      </c>
      <c r="H290" s="43" t="s">
        <v>5003</v>
      </c>
      <c r="I290" s="69">
        <v>220</v>
      </c>
      <c r="J290" s="43" t="s">
        <v>398</v>
      </c>
      <c r="K290" s="43" t="s">
        <v>398</v>
      </c>
      <c r="L290" s="43" t="s">
        <v>399</v>
      </c>
      <c r="M290" s="43" t="s">
        <v>585</v>
      </c>
      <c r="N290" s="43" t="s">
        <v>539</v>
      </c>
      <c r="O290" s="68" t="s">
        <v>326</v>
      </c>
      <c r="P290" s="68" t="s">
        <v>4838</v>
      </c>
      <c r="Q290" s="57" t="str">
        <f>MID(Tabla1[[#This Row],[Aplicación]],14,1)</f>
        <v>2</v>
      </c>
      <c r="R290" s="35" t="s">
        <v>265</v>
      </c>
      <c r="S290" s="57" t="str">
        <f>MID(Tabla1[[#This Row],[Aplicación]],6,2)</f>
        <v>01</v>
      </c>
      <c r="T290" s="54" t="str">
        <f>VLOOKUP(Tabla1[[#This Row],[AREA]],Hoja1!A:B,2,FALSE)</f>
        <v>01. Alcaldía</v>
      </c>
      <c r="U290" s="57" t="str">
        <f>MID(Tabla1[[#This Row],[Aplicación]],9,4)</f>
        <v>4331</v>
      </c>
      <c r="V290" s="54" t="str">
        <f>VLOOKUP(Tabla1[[#This Row],[PROGRAMA]],Hoja1!A:B,2,FALSE)</f>
        <v>4331. Desarrollo empresarial</v>
      </c>
      <c r="W290" s="57" t="str">
        <f>MID(Tabla1[[#This Row],[Aplicación]],14,2)</f>
        <v>22</v>
      </c>
      <c r="X290" s="57" t="str">
        <f>MID(Tabla1[[#This Row],[Aplicación]],14,6)</f>
        <v>22799</v>
      </c>
    </row>
    <row r="291" spans="1:24" x14ac:dyDescent="0.25">
      <c r="A291" s="60">
        <v>220240035138</v>
      </c>
      <c r="B291" s="43" t="s">
        <v>390</v>
      </c>
      <c r="C291" s="61">
        <v>45505</v>
      </c>
      <c r="D291" s="60">
        <v>22024005817</v>
      </c>
      <c r="E291" s="43" t="s">
        <v>1188</v>
      </c>
      <c r="F291" s="62">
        <v>7018</v>
      </c>
      <c r="G291" s="43" t="s">
        <v>5007</v>
      </c>
      <c r="H291" s="43" t="s">
        <v>5008</v>
      </c>
      <c r="I291" s="69">
        <v>220</v>
      </c>
      <c r="J291" s="43" t="s">
        <v>398</v>
      </c>
      <c r="K291" s="43" t="s">
        <v>398</v>
      </c>
      <c r="L291" s="43" t="s">
        <v>399</v>
      </c>
      <c r="M291" s="43" t="s">
        <v>585</v>
      </c>
      <c r="N291" s="43" t="s">
        <v>539</v>
      </c>
      <c r="O291" s="68" t="s">
        <v>326</v>
      </c>
      <c r="P291" s="68" t="s">
        <v>4838</v>
      </c>
      <c r="Q291" s="57" t="str">
        <f>MID(Tabla1[[#This Row],[Aplicación]],14,1)</f>
        <v>2</v>
      </c>
      <c r="R291" s="35" t="s">
        <v>265</v>
      </c>
      <c r="S291" s="57" t="str">
        <f>MID(Tabla1[[#This Row],[Aplicación]],6,2)</f>
        <v>01</v>
      </c>
      <c r="T291" s="54" t="str">
        <f>VLOOKUP(Tabla1[[#This Row],[AREA]],Hoja1!A:B,2,FALSE)</f>
        <v>01. Alcaldía</v>
      </c>
      <c r="U291" s="57" t="str">
        <f>MID(Tabla1[[#This Row],[Aplicación]],9,4)</f>
        <v>4331</v>
      </c>
      <c r="V291" s="54" t="str">
        <f>VLOOKUP(Tabla1[[#This Row],[PROGRAMA]],Hoja1!A:B,2,FALSE)</f>
        <v>4331. Desarrollo empresarial</v>
      </c>
      <c r="W291" s="57" t="str">
        <f>MID(Tabla1[[#This Row],[Aplicación]],14,2)</f>
        <v>22</v>
      </c>
      <c r="X291" s="57" t="str">
        <f>MID(Tabla1[[#This Row],[Aplicación]],14,6)</f>
        <v>22799</v>
      </c>
    </row>
    <row r="292" spans="1:24" x14ac:dyDescent="0.25">
      <c r="A292" s="60">
        <v>220240035122</v>
      </c>
      <c r="B292" s="43" t="s">
        <v>390</v>
      </c>
      <c r="C292" s="61">
        <v>45505</v>
      </c>
      <c r="D292" s="60">
        <v>22024005736</v>
      </c>
      <c r="E292" s="43" t="s">
        <v>1188</v>
      </c>
      <c r="F292" s="62">
        <v>16335</v>
      </c>
      <c r="G292" s="43" t="s">
        <v>5010</v>
      </c>
      <c r="H292" s="43" t="s">
        <v>5011</v>
      </c>
      <c r="I292" s="69">
        <v>220</v>
      </c>
      <c r="J292" s="43" t="s">
        <v>398</v>
      </c>
      <c r="K292" s="43" t="s">
        <v>398</v>
      </c>
      <c r="L292" s="43" t="s">
        <v>399</v>
      </c>
      <c r="M292" s="43" t="s">
        <v>585</v>
      </c>
      <c r="N292" s="43" t="s">
        <v>539</v>
      </c>
      <c r="O292" s="68" t="s">
        <v>326</v>
      </c>
      <c r="P292" s="68" t="s">
        <v>4838</v>
      </c>
      <c r="Q292" s="57" t="str">
        <f>MID(Tabla1[[#This Row],[Aplicación]],14,1)</f>
        <v>2</v>
      </c>
      <c r="R292" s="35" t="s">
        <v>265</v>
      </c>
      <c r="S292" s="57" t="str">
        <f>MID(Tabla1[[#This Row],[Aplicación]],6,2)</f>
        <v>01</v>
      </c>
      <c r="T292" s="54" t="str">
        <f>VLOOKUP(Tabla1[[#This Row],[AREA]],Hoja1!A:B,2,FALSE)</f>
        <v>01. Alcaldía</v>
      </c>
      <c r="U292" s="57" t="str">
        <f>MID(Tabla1[[#This Row],[Aplicación]],9,4)</f>
        <v>4331</v>
      </c>
      <c r="V292" s="54" t="str">
        <f>VLOOKUP(Tabla1[[#This Row],[PROGRAMA]],Hoja1!A:B,2,FALSE)</f>
        <v>4331. Desarrollo empresarial</v>
      </c>
      <c r="W292" s="57" t="str">
        <f>MID(Tabla1[[#This Row],[Aplicación]],14,2)</f>
        <v>22</v>
      </c>
      <c r="X292" s="57" t="str">
        <f>MID(Tabla1[[#This Row],[Aplicación]],14,6)</f>
        <v>22799</v>
      </c>
    </row>
    <row r="293" spans="1:24" x14ac:dyDescent="0.25">
      <c r="A293" s="60">
        <v>220240030115</v>
      </c>
      <c r="B293" s="43" t="s">
        <v>390</v>
      </c>
      <c r="C293" s="61">
        <v>45482</v>
      </c>
      <c r="D293" s="60">
        <v>22024005605</v>
      </c>
      <c r="E293" s="43" t="s">
        <v>1188</v>
      </c>
      <c r="F293" s="62">
        <v>4181.76</v>
      </c>
      <c r="G293" s="43" t="s">
        <v>426</v>
      </c>
      <c r="H293" s="43" t="s">
        <v>5411</v>
      </c>
      <c r="I293" s="69">
        <v>220</v>
      </c>
      <c r="J293" s="43" t="s">
        <v>427</v>
      </c>
      <c r="K293" s="43" t="s">
        <v>428</v>
      </c>
      <c r="L293" s="43" t="s">
        <v>413</v>
      </c>
      <c r="M293" s="43" t="s">
        <v>585</v>
      </c>
      <c r="N293" s="43" t="s">
        <v>539</v>
      </c>
      <c r="O293" s="68" t="s">
        <v>326</v>
      </c>
      <c r="P293" s="68" t="s">
        <v>4838</v>
      </c>
      <c r="Q293" s="57" t="str">
        <f>MID(Tabla1[[#This Row],[Aplicación]],14,1)</f>
        <v>2</v>
      </c>
      <c r="R293" s="35" t="s">
        <v>265</v>
      </c>
      <c r="S293" s="57" t="str">
        <f>MID(Tabla1[[#This Row],[Aplicación]],6,2)</f>
        <v>01</v>
      </c>
      <c r="T293" s="54" t="str">
        <f>VLOOKUP(Tabla1[[#This Row],[AREA]],Hoja1!A:B,2,FALSE)</f>
        <v>01. Alcaldía</v>
      </c>
      <c r="U293" s="57" t="str">
        <f>MID(Tabla1[[#This Row],[Aplicación]],9,4)</f>
        <v>4331</v>
      </c>
      <c r="V293" s="54" t="str">
        <f>VLOOKUP(Tabla1[[#This Row],[PROGRAMA]],Hoja1!A:B,2,FALSE)</f>
        <v>4331. Desarrollo empresarial</v>
      </c>
      <c r="W293" s="57" t="str">
        <f>MID(Tabla1[[#This Row],[Aplicación]],14,2)</f>
        <v>22</v>
      </c>
      <c r="X293" s="57" t="str">
        <f>MID(Tabla1[[#This Row],[Aplicación]],14,6)</f>
        <v>22799</v>
      </c>
    </row>
    <row r="294" spans="1:24" x14ac:dyDescent="0.25">
      <c r="A294" s="60">
        <v>220240028991</v>
      </c>
      <c r="B294" s="43" t="s">
        <v>390</v>
      </c>
      <c r="C294" s="61">
        <v>45476</v>
      </c>
      <c r="D294" s="60">
        <v>22024005436</v>
      </c>
      <c r="E294" s="43" t="s">
        <v>1188</v>
      </c>
      <c r="F294" s="62">
        <v>4986.67</v>
      </c>
      <c r="G294" s="43" t="s">
        <v>5509</v>
      </c>
      <c r="H294" s="43" t="s">
        <v>5510</v>
      </c>
      <c r="I294" s="69">
        <v>220</v>
      </c>
      <c r="J294" s="43" t="s">
        <v>398</v>
      </c>
      <c r="K294" s="43" t="s">
        <v>398</v>
      </c>
      <c r="L294" s="43" t="s">
        <v>399</v>
      </c>
      <c r="M294" s="43" t="s">
        <v>585</v>
      </c>
      <c r="N294" s="43" t="s">
        <v>539</v>
      </c>
      <c r="O294" s="68" t="s">
        <v>326</v>
      </c>
      <c r="P294" s="68" t="s">
        <v>4838</v>
      </c>
      <c r="Q294" s="57" t="str">
        <f>MID(Tabla1[[#This Row],[Aplicación]],14,1)</f>
        <v>2</v>
      </c>
      <c r="R294" s="35" t="s">
        <v>265</v>
      </c>
      <c r="S294" s="57" t="str">
        <f>MID(Tabla1[[#This Row],[Aplicación]],6,2)</f>
        <v>01</v>
      </c>
      <c r="T294" s="54" t="str">
        <f>VLOOKUP(Tabla1[[#This Row],[AREA]],Hoja1!A:B,2,FALSE)</f>
        <v>01. Alcaldía</v>
      </c>
      <c r="U294" s="57" t="str">
        <f>MID(Tabla1[[#This Row],[Aplicación]],9,4)</f>
        <v>4331</v>
      </c>
      <c r="V294" s="54" t="str">
        <f>VLOOKUP(Tabla1[[#This Row],[PROGRAMA]],Hoja1!A:B,2,FALSE)</f>
        <v>4331. Desarrollo empresarial</v>
      </c>
      <c r="W294" s="57" t="str">
        <f>MID(Tabla1[[#This Row],[Aplicación]],14,2)</f>
        <v>22</v>
      </c>
      <c r="X294" s="57" t="str">
        <f>MID(Tabla1[[#This Row],[Aplicación]],14,6)</f>
        <v>22799</v>
      </c>
    </row>
    <row r="295" spans="1:24" x14ac:dyDescent="0.25">
      <c r="A295" s="60">
        <v>220240040897</v>
      </c>
      <c r="B295" s="43" t="s">
        <v>390</v>
      </c>
      <c r="C295" s="61">
        <v>45531</v>
      </c>
      <c r="D295" s="60">
        <v>22024006172</v>
      </c>
      <c r="E295" s="43" t="s">
        <v>1188</v>
      </c>
      <c r="F295" s="62">
        <v>18089.5</v>
      </c>
      <c r="G295" s="43" t="s">
        <v>5571</v>
      </c>
      <c r="H295" s="43" t="s">
        <v>5572</v>
      </c>
      <c r="I295" s="69">
        <v>220</v>
      </c>
      <c r="J295" s="43" t="s">
        <v>5573</v>
      </c>
      <c r="K295" s="43" t="s">
        <v>4372</v>
      </c>
      <c r="L295" s="43" t="s">
        <v>399</v>
      </c>
      <c r="M295" s="43" t="s">
        <v>585</v>
      </c>
      <c r="N295" s="43" t="s">
        <v>539</v>
      </c>
      <c r="O295" s="68" t="s">
        <v>326</v>
      </c>
      <c r="P295" s="68" t="s">
        <v>4838</v>
      </c>
      <c r="Q295" s="57" t="str">
        <f>MID(Tabla1[[#This Row],[Aplicación]],14,1)</f>
        <v>2</v>
      </c>
      <c r="R295" s="35" t="s">
        <v>265</v>
      </c>
      <c r="S295" s="57" t="str">
        <f>MID(Tabla1[[#This Row],[Aplicación]],6,2)</f>
        <v>01</v>
      </c>
      <c r="T295" s="54" t="str">
        <f>VLOOKUP(Tabla1[[#This Row],[AREA]],Hoja1!A:B,2,FALSE)</f>
        <v>01. Alcaldía</v>
      </c>
      <c r="U295" s="57" t="str">
        <f>MID(Tabla1[[#This Row],[Aplicación]],9,4)</f>
        <v>4331</v>
      </c>
      <c r="V295" s="54" t="str">
        <f>VLOOKUP(Tabla1[[#This Row],[PROGRAMA]],Hoja1!A:B,2,FALSE)</f>
        <v>4331. Desarrollo empresarial</v>
      </c>
      <c r="W295" s="57" t="str">
        <f>MID(Tabla1[[#This Row],[Aplicación]],14,2)</f>
        <v>22</v>
      </c>
      <c r="X295" s="57" t="str">
        <f>MID(Tabla1[[#This Row],[Aplicación]],14,6)</f>
        <v>22799</v>
      </c>
    </row>
    <row r="296" spans="1:24" x14ac:dyDescent="0.25">
      <c r="A296" s="60">
        <v>220240043130</v>
      </c>
      <c r="B296" s="43" t="s">
        <v>390</v>
      </c>
      <c r="C296" s="61">
        <v>45558</v>
      </c>
      <c r="D296" s="60">
        <v>22024006648</v>
      </c>
      <c r="E296" s="43" t="s">
        <v>1188</v>
      </c>
      <c r="F296" s="62">
        <v>12281.5</v>
      </c>
      <c r="G296" s="43" t="s">
        <v>6142</v>
      </c>
      <c r="H296" s="43" t="s">
        <v>6143</v>
      </c>
      <c r="I296" s="69" t="s">
        <v>2930</v>
      </c>
      <c r="J296" s="43" t="s">
        <v>393</v>
      </c>
      <c r="K296" s="43" t="s">
        <v>393</v>
      </c>
      <c r="L296" s="43" t="s">
        <v>399</v>
      </c>
      <c r="M296" s="43" t="s">
        <v>585</v>
      </c>
      <c r="N296" s="43" t="s">
        <v>539</v>
      </c>
      <c r="O296" s="68" t="s">
        <v>326</v>
      </c>
      <c r="P296" s="68" t="s">
        <v>4838</v>
      </c>
      <c r="Q296" s="57" t="str">
        <f>MID(Tabla1[[#This Row],[Aplicación]],14,1)</f>
        <v>2</v>
      </c>
      <c r="R296" s="35" t="s">
        <v>265</v>
      </c>
      <c r="S296" s="57" t="str">
        <f>MID(Tabla1[[#This Row],[Aplicación]],6,2)</f>
        <v>01</v>
      </c>
      <c r="T296" s="54" t="str">
        <f>VLOOKUP(Tabla1[[#This Row],[AREA]],Hoja1!A:B,2,FALSE)</f>
        <v>01. Alcaldía</v>
      </c>
      <c r="U296" s="57" t="str">
        <f>MID(Tabla1[[#This Row],[Aplicación]],9,4)</f>
        <v>4331</v>
      </c>
      <c r="V296" s="54" t="str">
        <f>VLOOKUP(Tabla1[[#This Row],[PROGRAMA]],Hoja1!A:B,2,FALSE)</f>
        <v>4331. Desarrollo empresarial</v>
      </c>
      <c r="W296" s="57" t="str">
        <f>MID(Tabla1[[#This Row],[Aplicación]],14,2)</f>
        <v>22</v>
      </c>
      <c r="X296" s="57" t="str">
        <f>MID(Tabla1[[#This Row],[Aplicación]],14,6)</f>
        <v>22799</v>
      </c>
    </row>
    <row r="297" spans="1:24" x14ac:dyDescent="0.25">
      <c r="A297" s="60">
        <v>220239000983</v>
      </c>
      <c r="B297" s="43" t="s">
        <v>390</v>
      </c>
      <c r="C297" s="61">
        <v>45292</v>
      </c>
      <c r="D297" s="60">
        <v>22024001893</v>
      </c>
      <c r="E297" s="43" t="s">
        <v>1391</v>
      </c>
      <c r="F297" s="62">
        <v>119.24</v>
      </c>
      <c r="G297" s="43" t="s">
        <v>429</v>
      </c>
      <c r="H297" s="43" t="s">
        <v>2003</v>
      </c>
      <c r="I297" s="69">
        <v>220</v>
      </c>
      <c r="J297" s="43" t="s">
        <v>398</v>
      </c>
      <c r="K297" s="43" t="s">
        <v>398</v>
      </c>
      <c r="L297" s="43" t="s">
        <v>413</v>
      </c>
      <c r="M297" s="43" t="s">
        <v>395</v>
      </c>
      <c r="N297" s="43" t="s">
        <v>396</v>
      </c>
      <c r="O297" s="52" t="s">
        <v>321</v>
      </c>
      <c r="P297" s="63" t="s">
        <v>276</v>
      </c>
      <c r="Q297" s="57" t="str">
        <f>MID(Tabla1[[#This Row],[Aplicación]],14,1)</f>
        <v>2</v>
      </c>
      <c r="R297" s="35" t="s">
        <v>265</v>
      </c>
      <c r="S297" s="57" t="str">
        <f>MID(Tabla1[[#This Row],[Aplicación]],6,2)</f>
        <v>01</v>
      </c>
      <c r="T297" s="54" t="str">
        <f>VLOOKUP(Tabla1[[#This Row],[AREA]],Hoja1!A:B,2,FALSE)</f>
        <v>01. Alcaldía</v>
      </c>
      <c r="U297" s="57" t="str">
        <f>MID(Tabla1[[#This Row],[Aplicación]],9,4)</f>
        <v>9205</v>
      </c>
      <c r="V297" s="54" t="str">
        <f>VLOOKUP(Tabla1[[#This Row],[PROGRAMA]],Hoja1!A:B,2,FALSE)</f>
        <v>9205. Imprenta municipal</v>
      </c>
      <c r="W297" s="57" t="str">
        <f>MID(Tabla1[[#This Row],[Aplicación]],14,2)</f>
        <v>20</v>
      </c>
      <c r="X297" s="57" t="str">
        <f>MID(Tabla1[[#This Row],[Aplicación]],14,6)</f>
        <v>203</v>
      </c>
    </row>
    <row r="298" spans="1:24" x14ac:dyDescent="0.25">
      <c r="A298" s="60">
        <v>220240004081</v>
      </c>
      <c r="B298" s="43" t="s">
        <v>390</v>
      </c>
      <c r="C298" s="61">
        <v>45353</v>
      </c>
      <c r="D298" s="60">
        <v>22024002919</v>
      </c>
      <c r="E298" s="43" t="s">
        <v>1391</v>
      </c>
      <c r="F298" s="62">
        <v>816.26</v>
      </c>
      <c r="G298" s="43" t="s">
        <v>1903</v>
      </c>
      <c r="H298" s="43" t="s">
        <v>2092</v>
      </c>
      <c r="I298" s="69">
        <v>220</v>
      </c>
      <c r="J298" s="43" t="s">
        <v>398</v>
      </c>
      <c r="K298" s="43" t="s">
        <v>398</v>
      </c>
      <c r="L298" s="43" t="s">
        <v>399</v>
      </c>
      <c r="M298" s="43" t="s">
        <v>585</v>
      </c>
      <c r="N298" s="43" t="s">
        <v>539</v>
      </c>
      <c r="O298" s="52" t="s">
        <v>326</v>
      </c>
      <c r="P298" s="63" t="s">
        <v>276</v>
      </c>
      <c r="Q298" s="57" t="str">
        <f>MID(Tabla1[[#This Row],[Aplicación]],14,1)</f>
        <v>2</v>
      </c>
      <c r="R298" s="35" t="s">
        <v>265</v>
      </c>
      <c r="S298" s="57" t="str">
        <f>MID(Tabla1[[#This Row],[Aplicación]],6,2)</f>
        <v>01</v>
      </c>
      <c r="T298" s="54" t="str">
        <f>VLOOKUP(Tabla1[[#This Row],[AREA]],Hoja1!A:B,2,FALSE)</f>
        <v>01. Alcaldía</v>
      </c>
      <c r="U298" s="57" t="str">
        <f>MID(Tabla1[[#This Row],[Aplicación]],9,4)</f>
        <v>9205</v>
      </c>
      <c r="V298" s="54" t="str">
        <f>VLOOKUP(Tabla1[[#This Row],[PROGRAMA]],Hoja1!A:B,2,FALSE)</f>
        <v>9205. Imprenta municipal</v>
      </c>
      <c r="W298" s="57" t="str">
        <f>MID(Tabla1[[#This Row],[Aplicación]],14,2)</f>
        <v>20</v>
      </c>
      <c r="X298" s="57" t="str">
        <f>MID(Tabla1[[#This Row],[Aplicación]],14,6)</f>
        <v>203</v>
      </c>
    </row>
    <row r="299" spans="1:24" x14ac:dyDescent="0.25">
      <c r="A299" s="60">
        <v>220239000028</v>
      </c>
      <c r="B299" s="43" t="s">
        <v>390</v>
      </c>
      <c r="C299" s="61">
        <v>45292</v>
      </c>
      <c r="D299" s="60">
        <v>22024001147</v>
      </c>
      <c r="E299" s="43" t="s">
        <v>1391</v>
      </c>
      <c r="F299" s="62">
        <v>816.26</v>
      </c>
      <c r="G299" s="43" t="s">
        <v>1901</v>
      </c>
      <c r="H299" s="43" t="s">
        <v>2384</v>
      </c>
      <c r="I299" s="69">
        <v>220</v>
      </c>
      <c r="J299" s="43" t="s">
        <v>398</v>
      </c>
      <c r="K299" s="43" t="s">
        <v>398</v>
      </c>
      <c r="L299" s="43" t="s">
        <v>399</v>
      </c>
      <c r="M299" s="43" t="s">
        <v>585</v>
      </c>
      <c r="N299" s="43" t="s">
        <v>539</v>
      </c>
      <c r="O299" s="52" t="s">
        <v>326</v>
      </c>
      <c r="P299" s="63" t="s">
        <v>276</v>
      </c>
      <c r="Q299" s="57" t="str">
        <f>MID(Tabla1[[#This Row],[Aplicación]],14,1)</f>
        <v>2</v>
      </c>
      <c r="R299" s="35" t="s">
        <v>265</v>
      </c>
      <c r="S299" s="57" t="str">
        <f>MID(Tabla1[[#This Row],[Aplicación]],6,2)</f>
        <v>01</v>
      </c>
      <c r="T299" s="54" t="str">
        <f>VLOOKUP(Tabla1[[#This Row],[AREA]],Hoja1!A:B,2,FALSE)</f>
        <v>01. Alcaldía</v>
      </c>
      <c r="U299" s="57" t="str">
        <f>MID(Tabla1[[#This Row],[Aplicación]],9,4)</f>
        <v>9205</v>
      </c>
      <c r="V299" s="54" t="str">
        <f>VLOOKUP(Tabla1[[#This Row],[PROGRAMA]],Hoja1!A:B,2,FALSE)</f>
        <v>9205. Imprenta municipal</v>
      </c>
      <c r="W299" s="57" t="str">
        <f>MID(Tabla1[[#This Row],[Aplicación]],14,2)</f>
        <v>20</v>
      </c>
      <c r="X299" s="57" t="str">
        <f>MID(Tabla1[[#This Row],[Aplicación]],14,6)</f>
        <v>203</v>
      </c>
    </row>
    <row r="300" spans="1:24" x14ac:dyDescent="0.25">
      <c r="A300" s="60">
        <v>220229000461</v>
      </c>
      <c r="B300" s="43" t="s">
        <v>390</v>
      </c>
      <c r="C300" s="61">
        <v>45292</v>
      </c>
      <c r="D300" s="60">
        <v>22024001726</v>
      </c>
      <c r="E300" s="43" t="s">
        <v>1403</v>
      </c>
      <c r="F300" s="62">
        <v>35523.82</v>
      </c>
      <c r="G300" s="43" t="s">
        <v>573</v>
      </c>
      <c r="H300" s="43" t="s">
        <v>574</v>
      </c>
      <c r="I300" s="69">
        <v>220</v>
      </c>
      <c r="J300" s="43" t="s">
        <v>575</v>
      </c>
      <c r="K300" s="43" t="s">
        <v>398</v>
      </c>
      <c r="L300" s="43" t="s">
        <v>399</v>
      </c>
      <c r="M300" s="43" t="s">
        <v>395</v>
      </c>
      <c r="N300" s="43" t="s">
        <v>396</v>
      </c>
      <c r="O300" s="52" t="s">
        <v>321</v>
      </c>
      <c r="P300" s="63" t="s">
        <v>276</v>
      </c>
      <c r="Q300" s="57" t="str">
        <f>MID(Tabla1[[#This Row],[Aplicación]],14,1)</f>
        <v>2</v>
      </c>
      <c r="R300" s="35" t="s">
        <v>265</v>
      </c>
      <c r="S300" s="57" t="str">
        <f>MID(Tabla1[[#This Row],[Aplicación]],6,2)</f>
        <v>01</v>
      </c>
      <c r="T300" s="54" t="str">
        <f>VLOOKUP(Tabla1[[#This Row],[AREA]],Hoja1!A:B,2,FALSE)</f>
        <v>01. Alcaldía</v>
      </c>
      <c r="U300" s="57" t="str">
        <f>MID(Tabla1[[#This Row],[Aplicación]],9,4)</f>
        <v>9201</v>
      </c>
      <c r="V300" s="54" t="str">
        <f>VLOOKUP(Tabla1[[#This Row],[PROGRAMA]],Hoja1!A:B,2,FALSE)</f>
        <v>9201. Secretaría General</v>
      </c>
      <c r="W300" s="57" t="str">
        <f>MID(Tabla1[[#This Row],[Aplicación]],14,2)</f>
        <v>22</v>
      </c>
      <c r="X300" s="57" t="str">
        <f>MID(Tabla1[[#This Row],[Aplicación]],14,6)</f>
        <v>22799</v>
      </c>
    </row>
    <row r="301" spans="1:24" x14ac:dyDescent="0.25">
      <c r="A301" s="60">
        <v>220240003348</v>
      </c>
      <c r="B301" s="43" t="s">
        <v>390</v>
      </c>
      <c r="C301" s="61">
        <v>45348</v>
      </c>
      <c r="D301" s="60">
        <v>22024002188</v>
      </c>
      <c r="E301" s="43" t="s">
        <v>1391</v>
      </c>
      <c r="F301" s="62">
        <v>2524.7399999999998</v>
      </c>
      <c r="G301" s="43" t="s">
        <v>1903</v>
      </c>
      <c r="H301" s="43" t="s">
        <v>2388</v>
      </c>
      <c r="I301" s="69">
        <v>220</v>
      </c>
      <c r="J301" s="43" t="s">
        <v>398</v>
      </c>
      <c r="K301" s="43" t="s">
        <v>398</v>
      </c>
      <c r="L301" s="43" t="s">
        <v>399</v>
      </c>
      <c r="M301" s="43" t="s">
        <v>585</v>
      </c>
      <c r="N301" s="43" t="s">
        <v>539</v>
      </c>
      <c r="O301" s="52" t="s">
        <v>326</v>
      </c>
      <c r="P301" s="63" t="s">
        <v>276</v>
      </c>
      <c r="Q301" s="57" t="str">
        <f>MID(Tabla1[[#This Row],[Aplicación]],14,1)</f>
        <v>2</v>
      </c>
      <c r="R301" s="35" t="s">
        <v>265</v>
      </c>
      <c r="S301" s="57" t="str">
        <f>MID(Tabla1[[#This Row],[Aplicación]],6,2)</f>
        <v>01</v>
      </c>
      <c r="T301" s="54" t="str">
        <f>VLOOKUP(Tabla1[[#This Row],[AREA]],Hoja1!A:B,2,FALSE)</f>
        <v>01. Alcaldía</v>
      </c>
      <c r="U301" s="57" t="str">
        <f>MID(Tabla1[[#This Row],[Aplicación]],9,4)</f>
        <v>9205</v>
      </c>
      <c r="V301" s="54" t="str">
        <f>VLOOKUP(Tabla1[[#This Row],[PROGRAMA]],Hoja1!A:B,2,FALSE)</f>
        <v>9205. Imprenta municipal</v>
      </c>
      <c r="W301" s="57" t="str">
        <f>MID(Tabla1[[#This Row],[Aplicación]],14,2)</f>
        <v>20</v>
      </c>
      <c r="X301" s="57" t="str">
        <f>MID(Tabla1[[#This Row],[Aplicación]],14,6)</f>
        <v>203</v>
      </c>
    </row>
    <row r="302" spans="1:24" x14ac:dyDescent="0.25">
      <c r="A302" s="60">
        <v>220240004080</v>
      </c>
      <c r="B302" s="43" t="s">
        <v>673</v>
      </c>
      <c r="C302" s="61">
        <v>45353</v>
      </c>
      <c r="D302" s="60">
        <v>22024001147</v>
      </c>
      <c r="E302" s="43" t="s">
        <v>1391</v>
      </c>
      <c r="F302" s="62">
        <v>-816.26</v>
      </c>
      <c r="G302" s="43" t="s">
        <v>1901</v>
      </c>
      <c r="H302" s="43" t="s">
        <v>2692</v>
      </c>
      <c r="I302" s="69">
        <v>220</v>
      </c>
      <c r="J302" s="43" t="s">
        <v>398</v>
      </c>
      <c r="K302" s="43" t="s">
        <v>398</v>
      </c>
      <c r="L302" s="43" t="s">
        <v>399</v>
      </c>
      <c r="M302" s="43" t="s">
        <v>585</v>
      </c>
      <c r="N302" s="43" t="s">
        <v>539</v>
      </c>
      <c r="O302" s="52" t="s">
        <v>326</v>
      </c>
      <c r="P302" s="63" t="s">
        <v>276</v>
      </c>
      <c r="Q302" s="57" t="str">
        <f>MID(Tabla1[[#This Row],[Aplicación]],14,1)</f>
        <v>2</v>
      </c>
      <c r="R302" s="35" t="s">
        <v>265</v>
      </c>
      <c r="S302" s="57" t="str">
        <f>MID(Tabla1[[#This Row],[Aplicación]],6,2)</f>
        <v>01</v>
      </c>
      <c r="T302" s="54" t="str">
        <f>VLOOKUP(Tabla1[[#This Row],[AREA]],Hoja1!A:B,2,FALSE)</f>
        <v>01. Alcaldía</v>
      </c>
      <c r="U302" s="57" t="str">
        <f>MID(Tabla1[[#This Row],[Aplicación]],9,4)</f>
        <v>9205</v>
      </c>
      <c r="V302" s="54" t="str">
        <f>VLOOKUP(Tabla1[[#This Row],[PROGRAMA]],Hoja1!A:B,2,FALSE)</f>
        <v>9205. Imprenta municipal</v>
      </c>
      <c r="W302" s="57" t="str">
        <f>MID(Tabla1[[#This Row],[Aplicación]],14,2)</f>
        <v>20</v>
      </c>
      <c r="X302" s="57" t="str">
        <f>MID(Tabla1[[#This Row],[Aplicación]],14,6)</f>
        <v>203</v>
      </c>
    </row>
    <row r="303" spans="1:24" x14ac:dyDescent="0.25">
      <c r="A303" s="60">
        <v>220240026729</v>
      </c>
      <c r="B303" s="43" t="s">
        <v>658</v>
      </c>
      <c r="C303" s="61">
        <v>45468</v>
      </c>
      <c r="D303" s="60">
        <v>22024005120</v>
      </c>
      <c r="E303" s="43" t="s">
        <v>1391</v>
      </c>
      <c r="F303" s="62">
        <v>27.23</v>
      </c>
      <c r="G303" s="43" t="s">
        <v>429</v>
      </c>
      <c r="H303" s="43" t="s">
        <v>3035</v>
      </c>
      <c r="I303" s="69" t="s">
        <v>2951</v>
      </c>
      <c r="J303" s="43" t="s">
        <v>398</v>
      </c>
      <c r="K303" s="43" t="s">
        <v>398</v>
      </c>
      <c r="L303" s="43" t="s">
        <v>399</v>
      </c>
      <c r="M303" s="43" t="s">
        <v>395</v>
      </c>
      <c r="N303" s="43" t="s">
        <v>396</v>
      </c>
      <c r="O303" s="68" t="s">
        <v>321</v>
      </c>
      <c r="P303" s="68" t="s">
        <v>2931</v>
      </c>
      <c r="Q303" s="57" t="s">
        <v>2932</v>
      </c>
      <c r="R303" s="35" t="s">
        <v>265</v>
      </c>
      <c r="S303" s="57" t="str">
        <f>MID(Tabla1[[#This Row],[Aplicación]],6,2)</f>
        <v>01</v>
      </c>
      <c r="T303" s="54" t="str">
        <f>VLOOKUP(Tabla1[[#This Row],[AREA]],Hoja1!A:B,2,FALSE)</f>
        <v>01. Alcaldía</v>
      </c>
      <c r="U303" s="57" t="str">
        <f>MID(Tabla1[[#This Row],[Aplicación]],9,4)</f>
        <v>9205</v>
      </c>
      <c r="V303" s="54" t="str">
        <f>VLOOKUP(Tabla1[[#This Row],[PROGRAMA]],Hoja1!A:B,2,FALSE)</f>
        <v>9205. Imprenta municipal</v>
      </c>
      <c r="W303" s="57" t="str">
        <f>MID(Tabla1[[#This Row],[Aplicación]],14,2)</f>
        <v>20</v>
      </c>
      <c r="X303" s="57" t="str">
        <f>MID(Tabla1[[#This Row],[Aplicación]],14,6)</f>
        <v>203</v>
      </c>
    </row>
    <row r="304" spans="1:24" x14ac:dyDescent="0.25">
      <c r="A304" s="60">
        <v>220240022938</v>
      </c>
      <c r="B304" s="43" t="s">
        <v>390</v>
      </c>
      <c r="C304" s="61">
        <v>45449</v>
      </c>
      <c r="D304" s="60">
        <v>22024004852</v>
      </c>
      <c r="E304" s="43" t="s">
        <v>1391</v>
      </c>
      <c r="F304" s="62">
        <v>1683.16</v>
      </c>
      <c r="G304" s="43" t="s">
        <v>1903</v>
      </c>
      <c r="H304" s="43" t="s">
        <v>3422</v>
      </c>
      <c r="I304" s="69" t="s">
        <v>2930</v>
      </c>
      <c r="J304" s="43" t="s">
        <v>398</v>
      </c>
      <c r="K304" s="43" t="s">
        <v>398</v>
      </c>
      <c r="L304" s="43" t="s">
        <v>399</v>
      </c>
      <c r="M304" s="43" t="s">
        <v>585</v>
      </c>
      <c r="N304" s="43" t="s">
        <v>539</v>
      </c>
      <c r="O304" s="68" t="s">
        <v>326</v>
      </c>
      <c r="P304" s="68" t="s">
        <v>2931</v>
      </c>
      <c r="Q304" s="57" t="s">
        <v>2932</v>
      </c>
      <c r="R304" s="35" t="s">
        <v>265</v>
      </c>
      <c r="S304" s="57" t="str">
        <f>MID(Tabla1[[#This Row],[Aplicación]],6,2)</f>
        <v>01</v>
      </c>
      <c r="T304" s="54" t="str">
        <f>VLOOKUP(Tabla1[[#This Row],[AREA]],Hoja1!A:B,2,FALSE)</f>
        <v>01. Alcaldía</v>
      </c>
      <c r="U304" s="57" t="str">
        <f>MID(Tabla1[[#This Row],[Aplicación]],9,4)</f>
        <v>9205</v>
      </c>
      <c r="V304" s="54" t="str">
        <f>VLOOKUP(Tabla1[[#This Row],[PROGRAMA]],Hoja1!A:B,2,FALSE)</f>
        <v>9205. Imprenta municipal</v>
      </c>
      <c r="W304" s="57" t="str">
        <f>MID(Tabla1[[#This Row],[Aplicación]],14,2)</f>
        <v>20</v>
      </c>
      <c r="X304" s="57" t="str">
        <f>MID(Tabla1[[#This Row],[Aplicación]],14,6)</f>
        <v>203</v>
      </c>
    </row>
    <row r="305" spans="1:24" x14ac:dyDescent="0.25">
      <c r="A305" s="60">
        <v>220239000999</v>
      </c>
      <c r="B305" s="43" t="s">
        <v>390</v>
      </c>
      <c r="C305" s="61">
        <v>45292</v>
      </c>
      <c r="D305" s="60">
        <v>22024001905</v>
      </c>
      <c r="E305" s="43" t="s">
        <v>1395</v>
      </c>
      <c r="F305" s="62">
        <v>1330</v>
      </c>
      <c r="G305" s="43" t="s">
        <v>429</v>
      </c>
      <c r="H305" s="43" t="s">
        <v>2015</v>
      </c>
      <c r="I305" s="69">
        <v>220</v>
      </c>
      <c r="J305" s="43" t="s">
        <v>398</v>
      </c>
      <c r="K305" s="43" t="s">
        <v>398</v>
      </c>
      <c r="L305" s="43" t="s">
        <v>399</v>
      </c>
      <c r="M305" s="43" t="s">
        <v>395</v>
      </c>
      <c r="N305" s="43" t="s">
        <v>396</v>
      </c>
      <c r="O305" s="52" t="s">
        <v>321</v>
      </c>
      <c r="P305" s="63" t="s">
        <v>276</v>
      </c>
      <c r="Q305" s="57" t="str">
        <f>MID(Tabla1[[#This Row],[Aplicación]],14,1)</f>
        <v>2</v>
      </c>
      <c r="R305" s="35" t="s">
        <v>265</v>
      </c>
      <c r="S305" s="57" t="str">
        <f>MID(Tabla1[[#This Row],[Aplicación]],6,2)</f>
        <v>01</v>
      </c>
      <c r="T305" s="54" t="str">
        <f>VLOOKUP(Tabla1[[#This Row],[AREA]],Hoja1!A:B,2,FALSE)</f>
        <v>01. Alcaldía</v>
      </c>
      <c r="U305" s="57" t="str">
        <f>MID(Tabla1[[#This Row],[Aplicación]],9,4)</f>
        <v>9206</v>
      </c>
      <c r="V305" s="54" t="str">
        <f>VLOOKUP(Tabla1[[#This Row],[PROGRAMA]],Hoja1!A:B,2,FALSE)</f>
        <v>9206. Archivo municipal</v>
      </c>
      <c r="W305" s="57" t="str">
        <f>MID(Tabla1[[#This Row],[Aplicación]],14,2)</f>
        <v>20</v>
      </c>
      <c r="X305" s="57" t="str">
        <f>MID(Tabla1[[#This Row],[Aplicación]],14,6)</f>
        <v>203</v>
      </c>
    </row>
    <row r="306" spans="1:24" x14ac:dyDescent="0.25">
      <c r="A306" s="60">
        <v>220239000995</v>
      </c>
      <c r="B306" s="43" t="s">
        <v>390</v>
      </c>
      <c r="C306" s="61">
        <v>45292</v>
      </c>
      <c r="D306" s="60">
        <v>22024001903</v>
      </c>
      <c r="E306" s="43" t="s">
        <v>1394</v>
      </c>
      <c r="F306" s="62">
        <v>2552.89</v>
      </c>
      <c r="G306" s="43" t="s">
        <v>429</v>
      </c>
      <c r="H306" s="43" t="s">
        <v>2013</v>
      </c>
      <c r="I306" s="69">
        <v>220</v>
      </c>
      <c r="J306" s="43" t="s">
        <v>398</v>
      </c>
      <c r="K306" s="43" t="s">
        <v>398</v>
      </c>
      <c r="L306" s="43" t="s">
        <v>413</v>
      </c>
      <c r="M306" s="43" t="s">
        <v>395</v>
      </c>
      <c r="N306" s="43" t="s">
        <v>396</v>
      </c>
      <c r="O306" s="52" t="s">
        <v>321</v>
      </c>
      <c r="P306" s="63" t="s">
        <v>276</v>
      </c>
      <c r="Q306" s="57" t="str">
        <f>MID(Tabla1[[#This Row],[Aplicación]],14,1)</f>
        <v>2</v>
      </c>
      <c r="R306" s="35" t="s">
        <v>265</v>
      </c>
      <c r="S306" s="57" t="str">
        <f>MID(Tabla1[[#This Row],[Aplicación]],6,2)</f>
        <v>01</v>
      </c>
      <c r="T306" s="54" t="str">
        <f>VLOOKUP(Tabla1[[#This Row],[AREA]],Hoja1!A:B,2,FALSE)</f>
        <v>01. Alcaldía</v>
      </c>
      <c r="U306" s="57" t="str">
        <f>MID(Tabla1[[#This Row],[Aplicación]],9,4)</f>
        <v>9207</v>
      </c>
      <c r="V306" s="54" t="str">
        <f>VLOOKUP(Tabla1[[#This Row],[PROGRAMA]],Hoja1!A:B,2,FALSE)</f>
        <v>9207. Gobierno y relaciones</v>
      </c>
      <c r="W306" s="57" t="str">
        <f>MID(Tabla1[[#This Row],[Aplicación]],14,2)</f>
        <v>20</v>
      </c>
      <c r="X306" s="57" t="str">
        <f>MID(Tabla1[[#This Row],[Aplicación]],14,6)</f>
        <v>203</v>
      </c>
    </row>
    <row r="307" spans="1:24" x14ac:dyDescent="0.25">
      <c r="A307" s="60">
        <v>220219001034</v>
      </c>
      <c r="B307" s="43" t="s">
        <v>390</v>
      </c>
      <c r="C307" s="61">
        <v>45292</v>
      </c>
      <c r="D307" s="60">
        <v>22024001797</v>
      </c>
      <c r="E307" s="43" t="s">
        <v>1171</v>
      </c>
      <c r="F307" s="62">
        <v>30.3</v>
      </c>
      <c r="G307" s="43" t="s">
        <v>429</v>
      </c>
      <c r="H307" s="43" t="s">
        <v>451</v>
      </c>
      <c r="I307" s="69">
        <v>220</v>
      </c>
      <c r="J307" s="43" t="s">
        <v>398</v>
      </c>
      <c r="K307" s="43" t="s">
        <v>398</v>
      </c>
      <c r="L307" s="43" t="s">
        <v>452</v>
      </c>
      <c r="M307" s="43" t="s">
        <v>395</v>
      </c>
      <c r="N307" s="43" t="s">
        <v>396</v>
      </c>
      <c r="O307" s="52" t="s">
        <v>321</v>
      </c>
      <c r="P307" s="63" t="s">
        <v>276</v>
      </c>
      <c r="Q307" s="57" t="str">
        <f>MID(Tabla1[[#This Row],[Aplicación]],14,1)</f>
        <v>2</v>
      </c>
      <c r="R307" s="35" t="s">
        <v>265</v>
      </c>
      <c r="S307" s="57" t="str">
        <f>MID(Tabla1[[#This Row],[Aplicación]],6,2)</f>
        <v>01</v>
      </c>
      <c r="T307" s="54" t="str">
        <f>VLOOKUP(Tabla1[[#This Row],[AREA]],Hoja1!A:B,2,FALSE)</f>
        <v>01. Alcaldía</v>
      </c>
      <c r="U307" s="57" t="str">
        <f>MID(Tabla1[[#This Row],[Aplicación]],9,4)</f>
        <v>9312</v>
      </c>
      <c r="V307" s="54" t="str">
        <f>VLOOKUP(Tabla1[[#This Row],[PROGRAMA]],Hoja1!A:B,2,FALSE)</f>
        <v>9312. Intervención general</v>
      </c>
      <c r="W307" s="57" t="str">
        <f>MID(Tabla1[[#This Row],[Aplicación]],14,2)</f>
        <v>20</v>
      </c>
      <c r="X307" s="57" t="str">
        <f>MID(Tabla1[[#This Row],[Aplicación]],14,6)</f>
        <v>203</v>
      </c>
    </row>
    <row r="308" spans="1:24" x14ac:dyDescent="0.25">
      <c r="A308" s="60">
        <v>220219001035</v>
      </c>
      <c r="B308" s="43" t="s">
        <v>390</v>
      </c>
      <c r="C308" s="61">
        <v>45292</v>
      </c>
      <c r="D308" s="60">
        <v>22024001798</v>
      </c>
      <c r="E308" s="43" t="s">
        <v>1171</v>
      </c>
      <c r="F308" s="62">
        <v>30.3</v>
      </c>
      <c r="G308" s="43" t="s">
        <v>429</v>
      </c>
      <c r="H308" s="43" t="s">
        <v>453</v>
      </c>
      <c r="I308" s="69">
        <v>220</v>
      </c>
      <c r="J308" s="43" t="s">
        <v>398</v>
      </c>
      <c r="K308" s="43" t="s">
        <v>398</v>
      </c>
      <c r="L308" s="43" t="s">
        <v>452</v>
      </c>
      <c r="M308" s="43" t="s">
        <v>395</v>
      </c>
      <c r="N308" s="43" t="s">
        <v>396</v>
      </c>
      <c r="O308" s="52" t="s">
        <v>321</v>
      </c>
      <c r="P308" s="63" t="s">
        <v>276</v>
      </c>
      <c r="Q308" s="57" t="str">
        <f>MID(Tabla1[[#This Row],[Aplicación]],14,1)</f>
        <v>2</v>
      </c>
      <c r="R308" s="35" t="s">
        <v>265</v>
      </c>
      <c r="S308" s="57" t="str">
        <f>MID(Tabla1[[#This Row],[Aplicación]],6,2)</f>
        <v>01</v>
      </c>
      <c r="T308" s="54" t="str">
        <f>VLOOKUP(Tabla1[[#This Row],[AREA]],Hoja1!A:B,2,FALSE)</f>
        <v>01. Alcaldía</v>
      </c>
      <c r="U308" s="57" t="str">
        <f>MID(Tabla1[[#This Row],[Aplicación]],9,4)</f>
        <v>9312</v>
      </c>
      <c r="V308" s="54" t="str">
        <f>VLOOKUP(Tabla1[[#This Row],[PROGRAMA]],Hoja1!A:B,2,FALSE)</f>
        <v>9312. Intervención general</v>
      </c>
      <c r="W308" s="57" t="str">
        <f>MID(Tabla1[[#This Row],[Aplicación]],14,2)</f>
        <v>20</v>
      </c>
      <c r="X308" s="57" t="str">
        <f>MID(Tabla1[[#This Row],[Aplicación]],14,6)</f>
        <v>203</v>
      </c>
    </row>
    <row r="309" spans="1:24" x14ac:dyDescent="0.25">
      <c r="A309" s="60">
        <v>220239000957</v>
      </c>
      <c r="B309" s="43" t="s">
        <v>390</v>
      </c>
      <c r="C309" s="61">
        <v>45292</v>
      </c>
      <c r="D309" s="60">
        <v>22024001870</v>
      </c>
      <c r="E309" s="43" t="s">
        <v>1171</v>
      </c>
      <c r="F309" s="62">
        <v>363</v>
      </c>
      <c r="G309" s="43" t="s">
        <v>429</v>
      </c>
      <c r="H309" s="43" t="s">
        <v>1978</v>
      </c>
      <c r="I309" s="69">
        <v>220</v>
      </c>
      <c r="J309" s="43" t="s">
        <v>398</v>
      </c>
      <c r="K309" s="43" t="s">
        <v>398</v>
      </c>
      <c r="L309" s="43" t="s">
        <v>399</v>
      </c>
      <c r="M309" s="43" t="s">
        <v>395</v>
      </c>
      <c r="N309" s="43" t="s">
        <v>396</v>
      </c>
      <c r="O309" s="52" t="s">
        <v>321</v>
      </c>
      <c r="P309" s="63" t="s">
        <v>276</v>
      </c>
      <c r="Q309" s="57" t="str">
        <f>MID(Tabla1[[#This Row],[Aplicación]],14,1)</f>
        <v>2</v>
      </c>
      <c r="R309" s="35" t="s">
        <v>265</v>
      </c>
      <c r="S309" s="57" t="str">
        <f>MID(Tabla1[[#This Row],[Aplicación]],6,2)</f>
        <v>01</v>
      </c>
      <c r="T309" s="54" t="str">
        <f>VLOOKUP(Tabla1[[#This Row],[AREA]],Hoja1!A:B,2,FALSE)</f>
        <v>01. Alcaldía</v>
      </c>
      <c r="U309" s="57" t="str">
        <f>MID(Tabla1[[#This Row],[Aplicación]],9,4)</f>
        <v>9312</v>
      </c>
      <c r="V309" s="54" t="str">
        <f>VLOOKUP(Tabla1[[#This Row],[PROGRAMA]],Hoja1!A:B,2,FALSE)</f>
        <v>9312. Intervención general</v>
      </c>
      <c r="W309" s="57" t="str">
        <f>MID(Tabla1[[#This Row],[Aplicación]],14,2)</f>
        <v>20</v>
      </c>
      <c r="X309" s="57" t="str">
        <f>MID(Tabla1[[#This Row],[Aplicación]],14,6)</f>
        <v>203</v>
      </c>
    </row>
    <row r="310" spans="1:24" x14ac:dyDescent="0.25">
      <c r="A310" s="60">
        <v>220239000958</v>
      </c>
      <c r="B310" s="43" t="s">
        <v>390</v>
      </c>
      <c r="C310" s="61">
        <v>45292</v>
      </c>
      <c r="D310" s="60">
        <v>22024001871</v>
      </c>
      <c r="E310" s="43" t="s">
        <v>1171</v>
      </c>
      <c r="F310" s="62">
        <v>363</v>
      </c>
      <c r="G310" s="43" t="s">
        <v>429</v>
      </c>
      <c r="H310" s="43" t="s">
        <v>1979</v>
      </c>
      <c r="I310" s="69">
        <v>220</v>
      </c>
      <c r="J310" s="43" t="s">
        <v>398</v>
      </c>
      <c r="K310" s="43" t="s">
        <v>398</v>
      </c>
      <c r="L310" s="43" t="s">
        <v>399</v>
      </c>
      <c r="M310" s="43" t="s">
        <v>395</v>
      </c>
      <c r="N310" s="43" t="s">
        <v>396</v>
      </c>
      <c r="O310" s="52" t="s">
        <v>321</v>
      </c>
      <c r="P310" s="63" t="s">
        <v>276</v>
      </c>
      <c r="Q310" s="57" t="str">
        <f>MID(Tabla1[[#This Row],[Aplicación]],14,1)</f>
        <v>2</v>
      </c>
      <c r="R310" s="35" t="s">
        <v>265</v>
      </c>
      <c r="S310" s="57" t="str">
        <f>MID(Tabla1[[#This Row],[Aplicación]],6,2)</f>
        <v>01</v>
      </c>
      <c r="T310" s="54" t="str">
        <f>VLOOKUP(Tabla1[[#This Row],[AREA]],Hoja1!A:B,2,FALSE)</f>
        <v>01. Alcaldía</v>
      </c>
      <c r="U310" s="57" t="str">
        <f>MID(Tabla1[[#This Row],[Aplicación]],9,4)</f>
        <v>9312</v>
      </c>
      <c r="V310" s="54" t="str">
        <f>VLOOKUP(Tabla1[[#This Row],[PROGRAMA]],Hoja1!A:B,2,FALSE)</f>
        <v>9312. Intervención general</v>
      </c>
      <c r="W310" s="57" t="str">
        <f>MID(Tabla1[[#This Row],[Aplicación]],14,2)</f>
        <v>20</v>
      </c>
      <c r="X310" s="57" t="str">
        <f>MID(Tabla1[[#This Row],[Aplicación]],14,6)</f>
        <v>203</v>
      </c>
    </row>
    <row r="311" spans="1:24" x14ac:dyDescent="0.25">
      <c r="A311" s="60">
        <v>220219000991</v>
      </c>
      <c r="B311" s="43" t="s">
        <v>390</v>
      </c>
      <c r="C311" s="61">
        <v>45292</v>
      </c>
      <c r="D311" s="60">
        <v>22024001714</v>
      </c>
      <c r="E311" s="43" t="s">
        <v>1152</v>
      </c>
      <c r="F311" s="62">
        <v>1000</v>
      </c>
      <c r="G311" s="43" t="s">
        <v>429</v>
      </c>
      <c r="H311" s="43" t="s">
        <v>431</v>
      </c>
      <c r="I311" s="69">
        <v>220</v>
      </c>
      <c r="J311" s="43" t="s">
        <v>398</v>
      </c>
      <c r="K311" s="43" t="s">
        <v>398</v>
      </c>
      <c r="L311" s="43" t="s">
        <v>413</v>
      </c>
      <c r="M311" s="43" t="s">
        <v>395</v>
      </c>
      <c r="N311" s="43" t="s">
        <v>396</v>
      </c>
      <c r="O311" s="52" t="s">
        <v>321</v>
      </c>
      <c r="P311" s="63" t="s">
        <v>276</v>
      </c>
      <c r="Q311" s="57" t="str">
        <f>MID(Tabla1[[#This Row],[Aplicación]],14,1)</f>
        <v>2</v>
      </c>
      <c r="R311" s="35" t="s">
        <v>265</v>
      </c>
      <c r="S311" s="57" t="str">
        <f>MID(Tabla1[[#This Row],[Aplicación]],6,2)</f>
        <v>02</v>
      </c>
      <c r="T311" s="54" t="str">
        <f>VLOOKUP(Tabla1[[#This Row],[AREA]],Hoja1!A:B,2,FALSE)</f>
        <v>02. Urbanismo y vivienda</v>
      </c>
      <c r="U311" s="57" t="str">
        <f>MID(Tabla1[[#This Row],[Aplicación]],9,4)</f>
        <v>1501</v>
      </c>
      <c r="V311" s="54" t="str">
        <f>VLOOKUP(Tabla1[[#This Row],[PROGRAMA]],Hoja1!A:B,2,FALSE)</f>
        <v>1501. Dirección del área de urbanismo y vivienda</v>
      </c>
      <c r="W311" s="57" t="str">
        <f>MID(Tabla1[[#This Row],[Aplicación]],14,2)</f>
        <v>20</v>
      </c>
      <c r="X311" s="57" t="str">
        <f>MID(Tabla1[[#This Row],[Aplicación]],14,6)</f>
        <v>203</v>
      </c>
    </row>
    <row r="312" spans="1:24" x14ac:dyDescent="0.25">
      <c r="A312" s="60">
        <v>220239000961</v>
      </c>
      <c r="B312" s="43" t="s">
        <v>390</v>
      </c>
      <c r="C312" s="61">
        <v>45292</v>
      </c>
      <c r="D312" s="60">
        <v>22024001874</v>
      </c>
      <c r="E312" s="43" t="s">
        <v>1152</v>
      </c>
      <c r="F312" s="62">
        <v>8521.5</v>
      </c>
      <c r="G312" s="43" t="s">
        <v>429</v>
      </c>
      <c r="H312" s="43" t="s">
        <v>1982</v>
      </c>
      <c r="I312" s="69">
        <v>220</v>
      </c>
      <c r="J312" s="43" t="s">
        <v>398</v>
      </c>
      <c r="K312" s="43" t="s">
        <v>398</v>
      </c>
      <c r="L312" s="43" t="s">
        <v>399</v>
      </c>
      <c r="M312" s="43" t="s">
        <v>395</v>
      </c>
      <c r="N312" s="43" t="s">
        <v>396</v>
      </c>
      <c r="O312" s="52" t="s">
        <v>321</v>
      </c>
      <c r="P312" s="63" t="s">
        <v>276</v>
      </c>
      <c r="Q312" s="57" t="str">
        <f>MID(Tabla1[[#This Row],[Aplicación]],14,1)</f>
        <v>2</v>
      </c>
      <c r="R312" s="35" t="s">
        <v>265</v>
      </c>
      <c r="S312" s="57" t="str">
        <f>MID(Tabla1[[#This Row],[Aplicación]],6,2)</f>
        <v>02</v>
      </c>
      <c r="T312" s="54" t="str">
        <f>VLOOKUP(Tabla1[[#This Row],[AREA]],Hoja1!A:B,2,FALSE)</f>
        <v>02. Urbanismo y vivienda</v>
      </c>
      <c r="U312" s="57" t="str">
        <f>MID(Tabla1[[#This Row],[Aplicación]],9,4)</f>
        <v>1501</v>
      </c>
      <c r="V312" s="54" t="str">
        <f>VLOOKUP(Tabla1[[#This Row],[PROGRAMA]],Hoja1!A:B,2,FALSE)</f>
        <v>1501. Dirección del área de urbanismo y vivienda</v>
      </c>
      <c r="W312" s="57" t="str">
        <f>MID(Tabla1[[#This Row],[Aplicación]],14,2)</f>
        <v>20</v>
      </c>
      <c r="X312" s="57" t="str">
        <f>MID(Tabla1[[#This Row],[Aplicación]],14,6)</f>
        <v>203</v>
      </c>
    </row>
    <row r="313" spans="1:24" x14ac:dyDescent="0.25">
      <c r="A313" s="60">
        <v>220240026774</v>
      </c>
      <c r="B313" s="43" t="s">
        <v>390</v>
      </c>
      <c r="C313" s="61">
        <v>45468</v>
      </c>
      <c r="D313" s="60">
        <v>22024005194</v>
      </c>
      <c r="E313" s="43" t="s">
        <v>1152</v>
      </c>
      <c r="F313" s="62">
        <v>10.15</v>
      </c>
      <c r="G313" s="43" t="s">
        <v>1903</v>
      </c>
      <c r="H313" s="43" t="s">
        <v>3021</v>
      </c>
      <c r="I313" s="69" t="s">
        <v>2930</v>
      </c>
      <c r="J313" s="43" t="s">
        <v>398</v>
      </c>
      <c r="K313" s="43" t="s">
        <v>398</v>
      </c>
      <c r="L313" s="43" t="s">
        <v>413</v>
      </c>
      <c r="M313" s="43" t="s">
        <v>585</v>
      </c>
      <c r="N313" s="43" t="s">
        <v>539</v>
      </c>
      <c r="O313" s="68" t="s">
        <v>326</v>
      </c>
      <c r="P313" s="68" t="s">
        <v>2931</v>
      </c>
      <c r="Q313" s="57" t="s">
        <v>2932</v>
      </c>
      <c r="R313" s="35" t="s">
        <v>265</v>
      </c>
      <c r="S313" s="57" t="str">
        <f>MID(Tabla1[[#This Row],[Aplicación]],6,2)</f>
        <v>02</v>
      </c>
      <c r="T313" s="54" t="str">
        <f>VLOOKUP(Tabla1[[#This Row],[AREA]],Hoja1!A:B,2,FALSE)</f>
        <v>02. Urbanismo y vivienda</v>
      </c>
      <c r="U313" s="57" t="str">
        <f>MID(Tabla1[[#This Row],[Aplicación]],9,4)</f>
        <v>1501</v>
      </c>
      <c r="V313" s="54" t="str">
        <f>VLOOKUP(Tabla1[[#This Row],[PROGRAMA]],Hoja1!A:B,2,FALSE)</f>
        <v>1501. Dirección del área de urbanismo y vivienda</v>
      </c>
      <c r="W313" s="57" t="str">
        <f>MID(Tabla1[[#This Row],[Aplicación]],14,2)</f>
        <v>20</v>
      </c>
      <c r="X313" s="57" t="str">
        <f>MID(Tabla1[[#This Row],[Aplicación]],14,6)</f>
        <v>203</v>
      </c>
    </row>
    <row r="314" spans="1:24" x14ac:dyDescent="0.25">
      <c r="A314" s="60">
        <v>220239000887</v>
      </c>
      <c r="B314" s="43" t="s">
        <v>390</v>
      </c>
      <c r="C314" s="61">
        <v>45292</v>
      </c>
      <c r="D314" s="60">
        <v>22024001347</v>
      </c>
      <c r="E314" s="43" t="s">
        <v>1357</v>
      </c>
      <c r="F314" s="62">
        <v>40926.160000000003</v>
      </c>
      <c r="G314" s="43" t="s">
        <v>649</v>
      </c>
      <c r="H314" s="43" t="s">
        <v>1857</v>
      </c>
      <c r="I314" s="69">
        <v>220</v>
      </c>
      <c r="J314" s="43" t="s">
        <v>499</v>
      </c>
      <c r="K314" s="43" t="s">
        <v>499</v>
      </c>
      <c r="L314" s="43" t="s">
        <v>413</v>
      </c>
      <c r="M314" s="43" t="s">
        <v>395</v>
      </c>
      <c r="N314" s="43" t="s">
        <v>396</v>
      </c>
      <c r="O314" s="52" t="s">
        <v>321</v>
      </c>
      <c r="P314" s="63" t="s">
        <v>276</v>
      </c>
      <c r="Q314" s="57" t="str">
        <f>MID(Tabla1[[#This Row],[Aplicación]],14,1)</f>
        <v>2</v>
      </c>
      <c r="R314" s="35" t="s">
        <v>265</v>
      </c>
      <c r="S314" s="57" t="str">
        <f>MID(Tabla1[[#This Row],[Aplicación]],6,2)</f>
        <v>01</v>
      </c>
      <c r="T314" s="54" t="str">
        <f>VLOOKUP(Tabla1[[#This Row],[AREA]],Hoja1!A:B,2,FALSE)</f>
        <v>01. Alcaldía</v>
      </c>
      <c r="U314" s="57" t="str">
        <f>MID(Tabla1[[#This Row],[Aplicación]],9,4)</f>
        <v>9203</v>
      </c>
      <c r="V314" s="54" t="str">
        <f>VLOOKUP(Tabla1[[#This Row],[PROGRAMA]],Hoja1!A:B,2,FALSE)</f>
        <v>9203. Unidad de régimen interior</v>
      </c>
      <c r="W314" s="57" t="str">
        <f>MID(Tabla1[[#This Row],[Aplicación]],14,2)</f>
        <v>22</v>
      </c>
      <c r="X314" s="57" t="str">
        <f>MID(Tabla1[[#This Row],[Aplicación]],14,6)</f>
        <v>22000</v>
      </c>
    </row>
    <row r="315" spans="1:24" x14ac:dyDescent="0.25">
      <c r="A315" s="60">
        <v>220239000886</v>
      </c>
      <c r="B315" s="43" t="s">
        <v>390</v>
      </c>
      <c r="C315" s="61">
        <v>45292</v>
      </c>
      <c r="D315" s="60">
        <v>22024001346</v>
      </c>
      <c r="E315" s="43" t="s">
        <v>1357</v>
      </c>
      <c r="F315" s="62">
        <v>12188.55</v>
      </c>
      <c r="G315" s="43" t="s">
        <v>649</v>
      </c>
      <c r="H315" s="43" t="s">
        <v>1859</v>
      </c>
      <c r="I315" s="69">
        <v>220</v>
      </c>
      <c r="J315" s="43" t="s">
        <v>499</v>
      </c>
      <c r="K315" s="43" t="s">
        <v>499</v>
      </c>
      <c r="L315" s="43" t="s">
        <v>413</v>
      </c>
      <c r="M315" s="43" t="s">
        <v>395</v>
      </c>
      <c r="N315" s="43" t="s">
        <v>396</v>
      </c>
      <c r="O315" s="52" t="s">
        <v>321</v>
      </c>
      <c r="P315" s="63" t="s">
        <v>276</v>
      </c>
      <c r="Q315" s="57" t="str">
        <f>MID(Tabla1[[#This Row],[Aplicación]],14,1)</f>
        <v>2</v>
      </c>
      <c r="R315" s="35" t="s">
        <v>265</v>
      </c>
      <c r="S315" s="57" t="str">
        <f>MID(Tabla1[[#This Row],[Aplicación]],6,2)</f>
        <v>01</v>
      </c>
      <c r="T315" s="54" t="str">
        <f>VLOOKUP(Tabla1[[#This Row],[AREA]],Hoja1!A:B,2,FALSE)</f>
        <v>01. Alcaldía</v>
      </c>
      <c r="U315" s="57" t="str">
        <f>MID(Tabla1[[#This Row],[Aplicación]],9,4)</f>
        <v>9203</v>
      </c>
      <c r="V315" s="54" t="str">
        <f>VLOOKUP(Tabla1[[#This Row],[PROGRAMA]],Hoja1!A:B,2,FALSE)</f>
        <v>9203. Unidad de régimen interior</v>
      </c>
      <c r="W315" s="57" t="str">
        <f>MID(Tabla1[[#This Row],[Aplicación]],14,2)</f>
        <v>22</v>
      </c>
      <c r="X315" s="57" t="str">
        <f>MID(Tabla1[[#This Row],[Aplicación]],14,6)</f>
        <v>22000</v>
      </c>
    </row>
    <row r="316" spans="1:24" x14ac:dyDescent="0.25">
      <c r="A316" s="60">
        <v>220239000884</v>
      </c>
      <c r="B316" s="43" t="s">
        <v>390</v>
      </c>
      <c r="C316" s="61">
        <v>45292</v>
      </c>
      <c r="D316" s="60">
        <v>22024001344</v>
      </c>
      <c r="E316" s="43" t="s">
        <v>1357</v>
      </c>
      <c r="F316" s="62">
        <v>3826.13</v>
      </c>
      <c r="G316" s="43" t="s">
        <v>649</v>
      </c>
      <c r="H316" s="43" t="s">
        <v>1860</v>
      </c>
      <c r="I316" s="69">
        <v>220</v>
      </c>
      <c r="J316" s="43" t="s">
        <v>499</v>
      </c>
      <c r="K316" s="43" t="s">
        <v>499</v>
      </c>
      <c r="L316" s="43" t="s">
        <v>413</v>
      </c>
      <c r="M316" s="43" t="s">
        <v>395</v>
      </c>
      <c r="N316" s="43" t="s">
        <v>396</v>
      </c>
      <c r="O316" s="52" t="s">
        <v>321</v>
      </c>
      <c r="P316" s="63" t="s">
        <v>276</v>
      </c>
      <c r="Q316" s="57" t="str">
        <f>MID(Tabla1[[#This Row],[Aplicación]],14,1)</f>
        <v>2</v>
      </c>
      <c r="R316" s="35" t="s">
        <v>265</v>
      </c>
      <c r="S316" s="57" t="str">
        <f>MID(Tabla1[[#This Row],[Aplicación]],6,2)</f>
        <v>01</v>
      </c>
      <c r="T316" s="54" t="str">
        <f>VLOOKUP(Tabla1[[#This Row],[AREA]],Hoja1!A:B,2,FALSE)</f>
        <v>01. Alcaldía</v>
      </c>
      <c r="U316" s="57" t="str">
        <f>MID(Tabla1[[#This Row],[Aplicación]],9,4)</f>
        <v>9203</v>
      </c>
      <c r="V316" s="54" t="str">
        <f>VLOOKUP(Tabla1[[#This Row],[PROGRAMA]],Hoja1!A:B,2,FALSE)</f>
        <v>9203. Unidad de régimen interior</v>
      </c>
      <c r="W316" s="57" t="str">
        <f>MID(Tabla1[[#This Row],[Aplicación]],14,2)</f>
        <v>22</v>
      </c>
      <c r="X316" s="57" t="str">
        <f>MID(Tabla1[[#This Row],[Aplicación]],14,6)</f>
        <v>22000</v>
      </c>
    </row>
    <row r="317" spans="1:24" x14ac:dyDescent="0.25">
      <c r="A317" s="53">
        <v>220239000885</v>
      </c>
      <c r="B317" s="45" t="s">
        <v>390</v>
      </c>
      <c r="C317" s="50">
        <v>45292</v>
      </c>
      <c r="D317" s="44">
        <v>22024001345</v>
      </c>
      <c r="E317" s="45" t="s">
        <v>1357</v>
      </c>
      <c r="F317" s="51">
        <v>11423.17</v>
      </c>
      <c r="G317" s="45" t="s">
        <v>64</v>
      </c>
      <c r="H317" s="45" t="s">
        <v>1871</v>
      </c>
      <c r="I317" s="53">
        <v>220</v>
      </c>
      <c r="J317" s="45" t="s">
        <v>398</v>
      </c>
      <c r="K317" s="45" t="s">
        <v>398</v>
      </c>
      <c r="L317" s="45" t="s">
        <v>413</v>
      </c>
      <c r="M317" s="45" t="s">
        <v>395</v>
      </c>
      <c r="N317" s="45" t="s">
        <v>396</v>
      </c>
      <c r="O317" s="52" t="s">
        <v>321</v>
      </c>
      <c r="P317" s="63" t="s">
        <v>276</v>
      </c>
      <c r="Q317" s="57" t="str">
        <f>MID(Tabla1[[#This Row],[Aplicación]],14,1)</f>
        <v>2</v>
      </c>
      <c r="R317" s="35" t="s">
        <v>265</v>
      </c>
      <c r="S317" s="57" t="str">
        <f>MID(Tabla1[[#This Row],[Aplicación]],6,2)</f>
        <v>01</v>
      </c>
      <c r="T317" s="54" t="str">
        <f>VLOOKUP(Tabla1[[#This Row],[AREA]],Hoja1!A:B,2,FALSE)</f>
        <v>01. Alcaldía</v>
      </c>
      <c r="U317" s="57" t="str">
        <f>MID(Tabla1[[#This Row],[Aplicación]],9,4)</f>
        <v>9203</v>
      </c>
      <c r="V317" s="54" t="str">
        <f>VLOOKUP(Tabla1[[#This Row],[PROGRAMA]],Hoja1!A:B,2,FALSE)</f>
        <v>9203. Unidad de régimen interior</v>
      </c>
      <c r="W317" s="57" t="str">
        <f>MID(Tabla1[[#This Row],[Aplicación]],14,2)</f>
        <v>22</v>
      </c>
      <c r="X317" s="57" t="str">
        <f>MID(Tabla1[[#This Row],[Aplicación]],14,6)</f>
        <v>22000</v>
      </c>
    </row>
    <row r="318" spans="1:24" x14ac:dyDescent="0.25">
      <c r="A318" s="60">
        <v>220229000886</v>
      </c>
      <c r="B318" s="43" t="s">
        <v>390</v>
      </c>
      <c r="C318" s="61">
        <v>45292</v>
      </c>
      <c r="D318" s="60">
        <v>22024002867</v>
      </c>
      <c r="E318" s="43" t="s">
        <v>1357</v>
      </c>
      <c r="F318" s="62">
        <v>3720.6</v>
      </c>
      <c r="G318" s="43" t="s">
        <v>649</v>
      </c>
      <c r="H318" s="43" t="s">
        <v>2030</v>
      </c>
      <c r="I318" s="69">
        <v>220</v>
      </c>
      <c r="J318" s="43" t="s">
        <v>499</v>
      </c>
      <c r="K318" s="43" t="s">
        <v>499</v>
      </c>
      <c r="L318" s="43" t="s">
        <v>413</v>
      </c>
      <c r="M318" s="43" t="s">
        <v>395</v>
      </c>
      <c r="N318" s="43" t="s">
        <v>396</v>
      </c>
      <c r="O318" s="52" t="s">
        <v>321</v>
      </c>
      <c r="P318" s="63" t="s">
        <v>276</v>
      </c>
      <c r="Q318" s="57" t="str">
        <f>MID(Tabla1[[#This Row],[Aplicación]],14,1)</f>
        <v>2</v>
      </c>
      <c r="R318" s="35" t="s">
        <v>265</v>
      </c>
      <c r="S318" s="57" t="str">
        <f>MID(Tabla1[[#This Row],[Aplicación]],6,2)</f>
        <v>01</v>
      </c>
      <c r="T318" s="54" t="str">
        <f>VLOOKUP(Tabla1[[#This Row],[AREA]],Hoja1!A:B,2,FALSE)</f>
        <v>01. Alcaldía</v>
      </c>
      <c r="U318" s="57" t="str">
        <f>MID(Tabla1[[#This Row],[Aplicación]],9,4)</f>
        <v>9203</v>
      </c>
      <c r="V318" s="54" t="str">
        <f>VLOOKUP(Tabla1[[#This Row],[PROGRAMA]],Hoja1!A:B,2,FALSE)</f>
        <v>9203. Unidad de régimen interior</v>
      </c>
      <c r="W318" s="57" t="str">
        <f>MID(Tabla1[[#This Row],[Aplicación]],14,2)</f>
        <v>22</v>
      </c>
      <c r="X318" s="57" t="str">
        <f>MID(Tabla1[[#This Row],[Aplicación]],14,6)</f>
        <v>22000</v>
      </c>
    </row>
    <row r="319" spans="1:24" x14ac:dyDescent="0.25">
      <c r="A319" s="60">
        <v>220229000884</v>
      </c>
      <c r="B319" s="43" t="s">
        <v>390</v>
      </c>
      <c r="C319" s="61">
        <v>45292</v>
      </c>
      <c r="D319" s="60">
        <v>22024002154</v>
      </c>
      <c r="E319" s="43" t="s">
        <v>1357</v>
      </c>
      <c r="F319" s="62">
        <v>2216.75</v>
      </c>
      <c r="G319" s="43" t="s">
        <v>64</v>
      </c>
      <c r="H319" s="43" t="s">
        <v>2148</v>
      </c>
      <c r="I319" s="69">
        <v>220</v>
      </c>
      <c r="J319" s="43" t="s">
        <v>398</v>
      </c>
      <c r="K319" s="43" t="s">
        <v>398</v>
      </c>
      <c r="L319" s="43" t="s">
        <v>413</v>
      </c>
      <c r="M319" s="43" t="s">
        <v>395</v>
      </c>
      <c r="N319" s="43" t="s">
        <v>396</v>
      </c>
      <c r="O319" s="52" t="s">
        <v>321</v>
      </c>
      <c r="P319" s="63" t="s">
        <v>276</v>
      </c>
      <c r="Q319" s="57" t="str">
        <f>MID(Tabla1[[#This Row],[Aplicación]],14,1)</f>
        <v>2</v>
      </c>
      <c r="R319" s="35" t="s">
        <v>265</v>
      </c>
      <c r="S319" s="57" t="str">
        <f>MID(Tabla1[[#This Row],[Aplicación]],6,2)</f>
        <v>01</v>
      </c>
      <c r="T319" s="54" t="str">
        <f>VLOOKUP(Tabla1[[#This Row],[AREA]],Hoja1!A:B,2,FALSE)</f>
        <v>01. Alcaldía</v>
      </c>
      <c r="U319" s="57" t="str">
        <f>MID(Tabla1[[#This Row],[Aplicación]],9,4)</f>
        <v>9203</v>
      </c>
      <c r="V319" s="54" t="str">
        <f>VLOOKUP(Tabla1[[#This Row],[PROGRAMA]],Hoja1!A:B,2,FALSE)</f>
        <v>9203. Unidad de régimen interior</v>
      </c>
      <c r="W319" s="57" t="str">
        <f>MID(Tabla1[[#This Row],[Aplicación]],14,2)</f>
        <v>22</v>
      </c>
      <c r="X319" s="57" t="str">
        <f>MID(Tabla1[[#This Row],[Aplicación]],14,6)</f>
        <v>22000</v>
      </c>
    </row>
    <row r="320" spans="1:24" x14ac:dyDescent="0.25">
      <c r="A320" s="60">
        <v>220229000885</v>
      </c>
      <c r="B320" s="43" t="s">
        <v>390</v>
      </c>
      <c r="C320" s="61">
        <v>45292</v>
      </c>
      <c r="D320" s="60">
        <v>22024002866</v>
      </c>
      <c r="E320" s="43" t="s">
        <v>1357</v>
      </c>
      <c r="F320" s="62">
        <v>1108.08</v>
      </c>
      <c r="G320" s="43" t="s">
        <v>649</v>
      </c>
      <c r="H320" s="43" t="s">
        <v>2321</v>
      </c>
      <c r="I320" s="69">
        <v>220</v>
      </c>
      <c r="J320" s="43" t="s">
        <v>499</v>
      </c>
      <c r="K320" s="43" t="s">
        <v>499</v>
      </c>
      <c r="L320" s="43" t="s">
        <v>413</v>
      </c>
      <c r="M320" s="43" t="s">
        <v>395</v>
      </c>
      <c r="N320" s="43" t="s">
        <v>396</v>
      </c>
      <c r="O320" s="52" t="s">
        <v>321</v>
      </c>
      <c r="P320" s="63" t="s">
        <v>276</v>
      </c>
      <c r="Q320" s="57" t="str">
        <f>MID(Tabla1[[#This Row],[Aplicación]],14,1)</f>
        <v>2</v>
      </c>
      <c r="R320" s="35" t="s">
        <v>265</v>
      </c>
      <c r="S320" s="57" t="str">
        <f>MID(Tabla1[[#This Row],[Aplicación]],6,2)</f>
        <v>01</v>
      </c>
      <c r="T320" s="54" t="str">
        <f>VLOOKUP(Tabla1[[#This Row],[AREA]],Hoja1!A:B,2,FALSE)</f>
        <v>01. Alcaldía</v>
      </c>
      <c r="U320" s="57" t="str">
        <f>MID(Tabla1[[#This Row],[Aplicación]],9,4)</f>
        <v>9203</v>
      </c>
      <c r="V320" s="54" t="str">
        <f>VLOOKUP(Tabla1[[#This Row],[PROGRAMA]],Hoja1!A:B,2,FALSE)</f>
        <v>9203. Unidad de régimen interior</v>
      </c>
      <c r="W320" s="57" t="str">
        <f>MID(Tabla1[[#This Row],[Aplicación]],14,2)</f>
        <v>22</v>
      </c>
      <c r="X320" s="57" t="str">
        <f>MID(Tabla1[[#This Row],[Aplicación]],14,6)</f>
        <v>22000</v>
      </c>
    </row>
    <row r="321" spans="1:24" x14ac:dyDescent="0.25">
      <c r="A321" s="60">
        <v>220229000882</v>
      </c>
      <c r="B321" s="43" t="s">
        <v>390</v>
      </c>
      <c r="C321" s="61">
        <v>45292</v>
      </c>
      <c r="D321" s="60">
        <v>22024002152</v>
      </c>
      <c r="E321" s="43" t="s">
        <v>1357</v>
      </c>
      <c r="F321" s="62">
        <v>347.9</v>
      </c>
      <c r="G321" s="43" t="s">
        <v>649</v>
      </c>
      <c r="H321" s="43" t="s">
        <v>2550</v>
      </c>
      <c r="I321" s="69">
        <v>220</v>
      </c>
      <c r="J321" s="43" t="s">
        <v>499</v>
      </c>
      <c r="K321" s="43" t="s">
        <v>499</v>
      </c>
      <c r="L321" s="43" t="s">
        <v>413</v>
      </c>
      <c r="M321" s="43" t="s">
        <v>395</v>
      </c>
      <c r="N321" s="43" t="s">
        <v>396</v>
      </c>
      <c r="O321" s="52" t="s">
        <v>321</v>
      </c>
      <c r="P321" s="63" t="s">
        <v>276</v>
      </c>
      <c r="Q321" s="57" t="str">
        <f>MID(Tabla1[[#This Row],[Aplicación]],14,1)</f>
        <v>2</v>
      </c>
      <c r="R321" s="35" t="s">
        <v>265</v>
      </c>
      <c r="S321" s="57" t="str">
        <f>MID(Tabla1[[#This Row],[Aplicación]],6,2)</f>
        <v>01</v>
      </c>
      <c r="T321" s="54" t="str">
        <f>VLOOKUP(Tabla1[[#This Row],[AREA]],Hoja1!A:B,2,FALSE)</f>
        <v>01. Alcaldía</v>
      </c>
      <c r="U321" s="57" t="str">
        <f>MID(Tabla1[[#This Row],[Aplicación]],9,4)</f>
        <v>9203</v>
      </c>
      <c r="V321" s="54" t="str">
        <f>VLOOKUP(Tabla1[[#This Row],[PROGRAMA]],Hoja1!A:B,2,FALSE)</f>
        <v>9203. Unidad de régimen interior</v>
      </c>
      <c r="W321" s="57" t="str">
        <f>MID(Tabla1[[#This Row],[Aplicación]],14,2)</f>
        <v>22</v>
      </c>
      <c r="X321" s="57" t="str">
        <f>MID(Tabla1[[#This Row],[Aplicación]],14,6)</f>
        <v>22000</v>
      </c>
    </row>
    <row r="322" spans="1:24" x14ac:dyDescent="0.25">
      <c r="A322" s="60">
        <v>220239000936</v>
      </c>
      <c r="B322" s="43" t="s">
        <v>390</v>
      </c>
      <c r="C322" s="61">
        <v>45292</v>
      </c>
      <c r="D322" s="60">
        <v>22024001348</v>
      </c>
      <c r="E322" s="43" t="s">
        <v>1357</v>
      </c>
      <c r="F322" s="62">
        <v>24384.47</v>
      </c>
      <c r="G322" s="43" t="s">
        <v>64</v>
      </c>
      <c r="H322" s="43" t="s">
        <v>2881</v>
      </c>
      <c r="I322" s="69">
        <v>220</v>
      </c>
      <c r="J322" s="43" t="s">
        <v>398</v>
      </c>
      <c r="K322" s="43" t="s">
        <v>398</v>
      </c>
      <c r="L322" s="43" t="s">
        <v>413</v>
      </c>
      <c r="M322" s="43" t="s">
        <v>395</v>
      </c>
      <c r="N322" s="43" t="s">
        <v>396</v>
      </c>
      <c r="O322" s="52" t="s">
        <v>321</v>
      </c>
      <c r="P322" s="63" t="s">
        <v>276</v>
      </c>
      <c r="Q322" s="57" t="str">
        <f>MID(Tabla1[[#This Row],[Aplicación]],14,1)</f>
        <v>2</v>
      </c>
      <c r="R322" s="35" t="s">
        <v>265</v>
      </c>
      <c r="S322" s="57" t="str">
        <f>MID(Tabla1[[#This Row],[Aplicación]],6,2)</f>
        <v>01</v>
      </c>
      <c r="T322" s="54" t="str">
        <f>VLOOKUP(Tabla1[[#This Row],[AREA]],Hoja1!A:B,2,FALSE)</f>
        <v>01. Alcaldía</v>
      </c>
      <c r="U322" s="57" t="str">
        <f>MID(Tabla1[[#This Row],[Aplicación]],9,4)</f>
        <v>9203</v>
      </c>
      <c r="V322" s="54" t="str">
        <f>VLOOKUP(Tabla1[[#This Row],[PROGRAMA]],Hoja1!A:B,2,FALSE)</f>
        <v>9203. Unidad de régimen interior</v>
      </c>
      <c r="W322" s="57" t="str">
        <f>MID(Tabla1[[#This Row],[Aplicación]],14,2)</f>
        <v>22</v>
      </c>
      <c r="X322" s="57" t="str">
        <f>MID(Tabla1[[#This Row],[Aplicación]],14,6)</f>
        <v>22000</v>
      </c>
    </row>
    <row r="323" spans="1:24" x14ac:dyDescent="0.25">
      <c r="A323" s="60">
        <v>220240010759</v>
      </c>
      <c r="B323" s="43" t="s">
        <v>390</v>
      </c>
      <c r="C323" s="61">
        <v>45385</v>
      </c>
      <c r="D323" s="60">
        <v>22024003670</v>
      </c>
      <c r="E323" s="43" t="s">
        <v>1357</v>
      </c>
      <c r="F323" s="62">
        <v>4584.47</v>
      </c>
      <c r="G323" s="43" t="s">
        <v>4664</v>
      </c>
      <c r="H323" s="43" t="s">
        <v>4665</v>
      </c>
      <c r="I323" s="69" t="s">
        <v>2930</v>
      </c>
      <c r="J323" s="43" t="s">
        <v>4666</v>
      </c>
      <c r="K323" s="43" t="s">
        <v>3378</v>
      </c>
      <c r="L323" s="43" t="s">
        <v>413</v>
      </c>
      <c r="M323" s="43" t="s">
        <v>585</v>
      </c>
      <c r="N323" s="43" t="s">
        <v>539</v>
      </c>
      <c r="O323" s="68" t="s">
        <v>326</v>
      </c>
      <c r="P323" s="68" t="s">
        <v>2931</v>
      </c>
      <c r="Q323" s="57" t="s">
        <v>2932</v>
      </c>
      <c r="R323" s="35" t="s">
        <v>265</v>
      </c>
      <c r="S323" s="57" t="str">
        <f>MID(Tabla1[[#This Row],[Aplicación]],6,2)</f>
        <v>01</v>
      </c>
      <c r="T323" s="54" t="str">
        <f>VLOOKUP(Tabla1[[#This Row],[AREA]],Hoja1!A:B,2,FALSE)</f>
        <v>01. Alcaldía</v>
      </c>
      <c r="U323" s="57" t="str">
        <f>MID(Tabla1[[#This Row],[Aplicación]],9,4)</f>
        <v>9203</v>
      </c>
      <c r="V323" s="54" t="str">
        <f>VLOOKUP(Tabla1[[#This Row],[PROGRAMA]],Hoja1!A:B,2,FALSE)</f>
        <v>9203. Unidad de régimen interior</v>
      </c>
      <c r="W323" s="57" t="str">
        <f>MID(Tabla1[[#This Row],[Aplicación]],14,2)</f>
        <v>22</v>
      </c>
      <c r="X323" s="57" t="str">
        <f>MID(Tabla1[[#This Row],[Aplicación]],14,6)</f>
        <v>22000</v>
      </c>
    </row>
    <row r="324" spans="1:24" x14ac:dyDescent="0.25">
      <c r="A324" s="60">
        <v>220229000563</v>
      </c>
      <c r="B324" s="43" t="s">
        <v>390</v>
      </c>
      <c r="C324" s="61">
        <v>45292</v>
      </c>
      <c r="D324" s="60">
        <v>22024000477</v>
      </c>
      <c r="E324" s="43" t="s">
        <v>1412</v>
      </c>
      <c r="F324" s="62">
        <v>4000</v>
      </c>
      <c r="G324" s="43" t="s">
        <v>582</v>
      </c>
      <c r="H324" s="43" t="s">
        <v>872</v>
      </c>
      <c r="I324" s="69">
        <v>220</v>
      </c>
      <c r="J324" s="43" t="s">
        <v>393</v>
      </c>
      <c r="K324" s="43" t="s">
        <v>393</v>
      </c>
      <c r="L324" s="43" t="s">
        <v>413</v>
      </c>
      <c r="M324" s="43" t="s">
        <v>395</v>
      </c>
      <c r="N324" s="43" t="s">
        <v>396</v>
      </c>
      <c r="O324" s="52" t="s">
        <v>321</v>
      </c>
      <c r="P324" s="63" t="s">
        <v>276</v>
      </c>
      <c r="Q324" s="57" t="str">
        <f>MID(Tabla1[[#This Row],[Aplicación]],14,1)</f>
        <v>2</v>
      </c>
      <c r="R324" s="35" t="s">
        <v>265</v>
      </c>
      <c r="S324" s="57" t="str">
        <f>MID(Tabla1[[#This Row],[Aplicación]],6,2)</f>
        <v>01</v>
      </c>
      <c r="T324" s="54" t="str">
        <f>VLOOKUP(Tabla1[[#This Row],[AREA]],Hoja1!A:B,2,FALSE)</f>
        <v>01. Alcaldía</v>
      </c>
      <c r="U324" s="57" t="str">
        <f>MID(Tabla1[[#This Row],[Aplicación]],9,4)</f>
        <v>9203</v>
      </c>
      <c r="V324" s="54" t="str">
        <f>VLOOKUP(Tabla1[[#This Row],[PROGRAMA]],Hoja1!A:B,2,FALSE)</f>
        <v>9203. Unidad de régimen interior</v>
      </c>
      <c r="W324" s="57" t="str">
        <f>MID(Tabla1[[#This Row],[Aplicación]],14,2)</f>
        <v>22</v>
      </c>
      <c r="X324" s="57" t="str">
        <f>MID(Tabla1[[#This Row],[Aplicación]],14,6)</f>
        <v>22103</v>
      </c>
    </row>
    <row r="325" spans="1:24" x14ac:dyDescent="0.25">
      <c r="A325" s="60">
        <v>220239000900</v>
      </c>
      <c r="B325" s="43" t="s">
        <v>390</v>
      </c>
      <c r="C325" s="61">
        <v>45292</v>
      </c>
      <c r="D325" s="60">
        <v>22024001299</v>
      </c>
      <c r="E325" s="43" t="s">
        <v>1412</v>
      </c>
      <c r="F325" s="62">
        <v>4600</v>
      </c>
      <c r="G325" s="43" t="s">
        <v>12</v>
      </c>
      <c r="H325" s="43" t="s">
        <v>2678</v>
      </c>
      <c r="I325" s="69">
        <v>220</v>
      </c>
      <c r="J325" s="43" t="s">
        <v>393</v>
      </c>
      <c r="K325" s="43" t="s">
        <v>393</v>
      </c>
      <c r="L325" s="43" t="s">
        <v>413</v>
      </c>
      <c r="M325" s="43" t="s">
        <v>395</v>
      </c>
      <c r="N325" s="43" t="s">
        <v>396</v>
      </c>
      <c r="O325" s="52" t="s">
        <v>321</v>
      </c>
      <c r="P325" s="63" t="s">
        <v>276</v>
      </c>
      <c r="Q325" s="57" t="str">
        <f>MID(Tabla1[[#This Row],[Aplicación]],14,1)</f>
        <v>2</v>
      </c>
      <c r="R325" s="35" t="s">
        <v>265</v>
      </c>
      <c r="S325" s="57" t="str">
        <f>MID(Tabla1[[#This Row],[Aplicación]],6,2)</f>
        <v>01</v>
      </c>
      <c r="T325" s="54" t="str">
        <f>VLOOKUP(Tabla1[[#This Row],[AREA]],Hoja1!A:B,2,FALSE)</f>
        <v>01. Alcaldía</v>
      </c>
      <c r="U325" s="57" t="str">
        <f>MID(Tabla1[[#This Row],[Aplicación]],9,4)</f>
        <v>9203</v>
      </c>
      <c r="V325" s="54" t="str">
        <f>VLOOKUP(Tabla1[[#This Row],[PROGRAMA]],Hoja1!A:B,2,FALSE)</f>
        <v>9203. Unidad de régimen interior</v>
      </c>
      <c r="W325" s="57" t="str">
        <f>MID(Tabla1[[#This Row],[Aplicación]],14,2)</f>
        <v>22</v>
      </c>
      <c r="X325" s="57" t="str">
        <f>MID(Tabla1[[#This Row],[Aplicación]],14,6)</f>
        <v>22103</v>
      </c>
    </row>
    <row r="326" spans="1:24" x14ac:dyDescent="0.25">
      <c r="A326" s="60">
        <v>220240001386</v>
      </c>
      <c r="B326" s="43" t="s">
        <v>702</v>
      </c>
      <c r="C326" s="61">
        <v>45333</v>
      </c>
      <c r="D326" s="60">
        <v>22024000004</v>
      </c>
      <c r="E326" s="43" t="s">
        <v>1489</v>
      </c>
      <c r="F326" s="62">
        <v>13740.97</v>
      </c>
      <c r="G326" s="43" t="s">
        <v>2543</v>
      </c>
      <c r="H326" s="43" t="s">
        <v>2762</v>
      </c>
      <c r="I326" s="69">
        <v>300</v>
      </c>
      <c r="J326" s="43" t="s">
        <v>2545</v>
      </c>
      <c r="K326" s="43" t="s">
        <v>2546</v>
      </c>
      <c r="L326" s="43" t="s">
        <v>413</v>
      </c>
      <c r="M326" s="43" t="s">
        <v>395</v>
      </c>
      <c r="N326" s="43" t="s">
        <v>396</v>
      </c>
      <c r="O326" s="52" t="s">
        <v>321</v>
      </c>
      <c r="P326" s="63" t="s">
        <v>276</v>
      </c>
      <c r="Q326" s="57" t="str">
        <f>MID(Tabla1[[#This Row],[Aplicación]],14,1)</f>
        <v>2</v>
      </c>
      <c r="R326" s="35" t="s">
        <v>265</v>
      </c>
      <c r="S326" s="57" t="str">
        <f>MID(Tabla1[[#This Row],[Aplicación]],6,2)</f>
        <v>01</v>
      </c>
      <c r="T326" s="54" t="str">
        <f>VLOOKUP(Tabla1[[#This Row],[AREA]],Hoja1!A:B,2,FALSE)</f>
        <v>01. Alcaldía</v>
      </c>
      <c r="U326" s="57" t="str">
        <f>MID(Tabla1[[#This Row],[Aplicación]],9,4)</f>
        <v>9203</v>
      </c>
      <c r="V326" s="54" t="str">
        <f>VLOOKUP(Tabla1[[#This Row],[PROGRAMA]],Hoja1!A:B,2,FALSE)</f>
        <v>9203. Unidad de régimen interior</v>
      </c>
      <c r="W326" s="57" t="str">
        <f>MID(Tabla1[[#This Row],[Aplicación]],14,2)</f>
        <v>22</v>
      </c>
      <c r="X326" s="57" t="str">
        <f>MID(Tabla1[[#This Row],[Aplicación]],14,6)</f>
        <v>22104</v>
      </c>
    </row>
    <row r="327" spans="1:24" x14ac:dyDescent="0.25">
      <c r="A327" s="60">
        <v>220240041813</v>
      </c>
      <c r="B327" s="43" t="s">
        <v>390</v>
      </c>
      <c r="C327" s="61">
        <v>45540</v>
      </c>
      <c r="D327" s="60">
        <v>22024006317</v>
      </c>
      <c r="E327" s="43" t="s">
        <v>5677</v>
      </c>
      <c r="F327" s="62">
        <v>2613.6</v>
      </c>
      <c r="G327" s="43" t="s">
        <v>5678</v>
      </c>
      <c r="H327" s="43" t="s">
        <v>5679</v>
      </c>
      <c r="I327" s="69">
        <v>220</v>
      </c>
      <c r="J327" s="43" t="s">
        <v>398</v>
      </c>
      <c r="K327" s="43" t="s">
        <v>398</v>
      </c>
      <c r="L327" s="43" t="s">
        <v>413</v>
      </c>
      <c r="M327" s="43" t="s">
        <v>585</v>
      </c>
      <c r="N327" s="43" t="s">
        <v>539</v>
      </c>
      <c r="O327" s="68" t="s">
        <v>326</v>
      </c>
      <c r="P327" s="68" t="s">
        <v>4838</v>
      </c>
      <c r="Q327" s="57" t="str">
        <f>MID(Tabla1[[#This Row],[Aplicación]],14,1)</f>
        <v>2</v>
      </c>
      <c r="R327" s="35" t="s">
        <v>265</v>
      </c>
      <c r="S327" s="57" t="str">
        <f>MID(Tabla1[[#This Row],[Aplicación]],6,2)</f>
        <v>01</v>
      </c>
      <c r="T327" s="54" t="str">
        <f>VLOOKUP(Tabla1[[#This Row],[AREA]],Hoja1!A:B,2,FALSE)</f>
        <v>01. Alcaldía</v>
      </c>
      <c r="U327" s="57" t="str">
        <f>MID(Tabla1[[#This Row],[Aplicación]],9,4)</f>
        <v>9203</v>
      </c>
      <c r="V327" s="54" t="str">
        <f>VLOOKUP(Tabla1[[#This Row],[PROGRAMA]],Hoja1!A:B,2,FALSE)</f>
        <v>9203. Unidad de régimen interior</v>
      </c>
      <c r="W327" s="57" t="str">
        <f>MID(Tabla1[[#This Row],[Aplicación]],14,2)</f>
        <v>22</v>
      </c>
      <c r="X327" s="57" t="str">
        <f>MID(Tabla1[[#This Row],[Aplicación]],14,6)</f>
        <v>22602</v>
      </c>
    </row>
    <row r="328" spans="1:24" x14ac:dyDescent="0.25">
      <c r="A328" s="60">
        <v>220240041812</v>
      </c>
      <c r="B328" s="43" t="s">
        <v>390</v>
      </c>
      <c r="C328" s="61">
        <v>45540</v>
      </c>
      <c r="D328" s="60">
        <v>22024006311</v>
      </c>
      <c r="E328" s="43" t="s">
        <v>5677</v>
      </c>
      <c r="F328" s="62">
        <v>1297.5</v>
      </c>
      <c r="G328" s="43" t="s">
        <v>5800</v>
      </c>
      <c r="H328" s="43" t="s">
        <v>5801</v>
      </c>
      <c r="I328" s="69">
        <v>220</v>
      </c>
      <c r="J328" s="43" t="s">
        <v>5802</v>
      </c>
      <c r="K328" s="43" t="s">
        <v>5803</v>
      </c>
      <c r="L328" s="43" t="s">
        <v>413</v>
      </c>
      <c r="M328" s="43" t="s">
        <v>585</v>
      </c>
      <c r="N328" s="43" t="s">
        <v>539</v>
      </c>
      <c r="O328" s="68" t="s">
        <v>326</v>
      </c>
      <c r="P328" s="68" t="s">
        <v>4838</v>
      </c>
      <c r="Q328" s="57" t="str">
        <f>MID(Tabla1[[#This Row],[Aplicación]],14,1)</f>
        <v>2</v>
      </c>
      <c r="R328" s="35" t="s">
        <v>265</v>
      </c>
      <c r="S328" s="57" t="str">
        <f>MID(Tabla1[[#This Row],[Aplicación]],6,2)</f>
        <v>01</v>
      </c>
      <c r="T328" s="54" t="str">
        <f>VLOOKUP(Tabla1[[#This Row],[AREA]],Hoja1!A:B,2,FALSE)</f>
        <v>01. Alcaldía</v>
      </c>
      <c r="U328" s="57" t="str">
        <f>MID(Tabla1[[#This Row],[Aplicación]],9,4)</f>
        <v>9203</v>
      </c>
      <c r="V328" s="54" t="str">
        <f>VLOOKUP(Tabla1[[#This Row],[PROGRAMA]],Hoja1!A:B,2,FALSE)</f>
        <v>9203. Unidad de régimen interior</v>
      </c>
      <c r="W328" s="57" t="str">
        <f>MID(Tabla1[[#This Row],[Aplicación]],14,2)</f>
        <v>22</v>
      </c>
      <c r="X328" s="57" t="str">
        <f>MID(Tabla1[[#This Row],[Aplicación]],14,6)</f>
        <v>22602</v>
      </c>
    </row>
    <row r="329" spans="1:24" x14ac:dyDescent="0.25">
      <c r="A329" s="60">
        <v>220240003064</v>
      </c>
      <c r="B329" s="43" t="s">
        <v>390</v>
      </c>
      <c r="C329" s="61">
        <v>45343</v>
      </c>
      <c r="D329" s="60">
        <v>22024001760</v>
      </c>
      <c r="E329" s="43" t="s">
        <v>1240</v>
      </c>
      <c r="F329" s="62">
        <v>246.84</v>
      </c>
      <c r="G329" s="43" t="s">
        <v>764</v>
      </c>
      <c r="H329" s="43" t="s">
        <v>1585</v>
      </c>
      <c r="I329" s="69">
        <v>220</v>
      </c>
      <c r="J329" s="43" t="s">
        <v>398</v>
      </c>
      <c r="K329" s="43" t="s">
        <v>398</v>
      </c>
      <c r="L329" s="43" t="s">
        <v>413</v>
      </c>
      <c r="M329" s="43" t="s">
        <v>395</v>
      </c>
      <c r="N329" s="43" t="s">
        <v>396</v>
      </c>
      <c r="O329" s="52" t="s">
        <v>325</v>
      </c>
      <c r="P329" s="63" t="s">
        <v>276</v>
      </c>
      <c r="Q329" s="57" t="str">
        <f>MID(Tabla1[[#This Row],[Aplicación]],14,1)</f>
        <v>2</v>
      </c>
      <c r="R329" s="35" t="s">
        <v>265</v>
      </c>
      <c r="S329" s="57" t="str">
        <f>MID(Tabla1[[#This Row],[Aplicación]],6,2)</f>
        <v>01</v>
      </c>
      <c r="T329" s="54" t="str">
        <f>VLOOKUP(Tabla1[[#This Row],[AREA]],Hoja1!A:B,2,FALSE)</f>
        <v>01. Alcaldía</v>
      </c>
      <c r="U329" s="57" t="str">
        <f>MID(Tabla1[[#This Row],[Aplicación]],9,4)</f>
        <v>9203</v>
      </c>
      <c r="V329" s="54" t="str">
        <f>VLOOKUP(Tabla1[[#This Row],[PROGRAMA]],Hoja1!A:B,2,FALSE)</f>
        <v>9203. Unidad de régimen interior</v>
      </c>
      <c r="W329" s="57" t="str">
        <f>MID(Tabla1[[#This Row],[Aplicación]],14,2)</f>
        <v>22</v>
      </c>
      <c r="X329" s="57" t="str">
        <f>MID(Tabla1[[#This Row],[Aplicación]],14,6)</f>
        <v>22699</v>
      </c>
    </row>
    <row r="330" spans="1:24" x14ac:dyDescent="0.25">
      <c r="A330" s="60">
        <v>220240023550</v>
      </c>
      <c r="B330" s="43" t="s">
        <v>390</v>
      </c>
      <c r="C330" s="61">
        <v>45450</v>
      </c>
      <c r="D330" s="60">
        <v>22024004649</v>
      </c>
      <c r="E330" s="43" t="s">
        <v>1240</v>
      </c>
      <c r="F330" s="62">
        <v>605</v>
      </c>
      <c r="G330" s="43" t="s">
        <v>3386</v>
      </c>
      <c r="H330" s="43" t="s">
        <v>3387</v>
      </c>
      <c r="I330" s="69" t="s">
        <v>2930</v>
      </c>
      <c r="J330" s="43" t="s">
        <v>398</v>
      </c>
      <c r="K330" s="43" t="s">
        <v>398</v>
      </c>
      <c r="L330" s="43" t="s">
        <v>399</v>
      </c>
      <c r="M330" s="43" t="s">
        <v>585</v>
      </c>
      <c r="N330" s="43" t="s">
        <v>539</v>
      </c>
      <c r="O330" s="68" t="s">
        <v>326</v>
      </c>
      <c r="P330" s="68" t="s">
        <v>2931</v>
      </c>
      <c r="Q330" s="57" t="s">
        <v>2932</v>
      </c>
      <c r="R330" s="35" t="s">
        <v>265</v>
      </c>
      <c r="S330" s="57" t="str">
        <f>MID(Tabla1[[#This Row],[Aplicación]],6,2)</f>
        <v>01</v>
      </c>
      <c r="T330" s="54" t="str">
        <f>VLOOKUP(Tabla1[[#This Row],[AREA]],Hoja1!A:B,2,FALSE)</f>
        <v>01. Alcaldía</v>
      </c>
      <c r="U330" s="57" t="str">
        <f>MID(Tabla1[[#This Row],[Aplicación]],9,4)</f>
        <v>9203</v>
      </c>
      <c r="V330" s="54" t="str">
        <f>VLOOKUP(Tabla1[[#This Row],[PROGRAMA]],Hoja1!A:B,2,FALSE)</f>
        <v>9203. Unidad de régimen interior</v>
      </c>
      <c r="W330" s="57" t="str">
        <f>MID(Tabla1[[#This Row],[Aplicación]],14,2)</f>
        <v>22</v>
      </c>
      <c r="X330" s="57" t="str">
        <f>MID(Tabla1[[#This Row],[Aplicación]],14,6)</f>
        <v>22699</v>
      </c>
    </row>
    <row r="331" spans="1:24" x14ac:dyDescent="0.25">
      <c r="A331" s="60">
        <v>220240023578</v>
      </c>
      <c r="B331" s="43" t="s">
        <v>390</v>
      </c>
      <c r="C331" s="61">
        <v>45450</v>
      </c>
      <c r="D331" s="60">
        <v>22024004861</v>
      </c>
      <c r="E331" s="43" t="s">
        <v>1240</v>
      </c>
      <c r="F331" s="62">
        <v>320.64999999999998</v>
      </c>
      <c r="G331" s="43" t="s">
        <v>361</v>
      </c>
      <c r="H331" s="43" t="s">
        <v>3392</v>
      </c>
      <c r="I331" s="69" t="s">
        <v>2930</v>
      </c>
      <c r="J331" s="43" t="s">
        <v>398</v>
      </c>
      <c r="K331" s="43" t="s">
        <v>398</v>
      </c>
      <c r="L331" s="43" t="s">
        <v>413</v>
      </c>
      <c r="M331" s="43" t="s">
        <v>585</v>
      </c>
      <c r="N331" s="43" t="s">
        <v>539</v>
      </c>
      <c r="O331" s="68" t="s">
        <v>326</v>
      </c>
      <c r="P331" s="68" t="s">
        <v>2931</v>
      </c>
      <c r="Q331" s="57" t="s">
        <v>2932</v>
      </c>
      <c r="R331" s="35" t="s">
        <v>265</v>
      </c>
      <c r="S331" s="57" t="str">
        <f>MID(Tabla1[[#This Row],[Aplicación]],6,2)</f>
        <v>01</v>
      </c>
      <c r="T331" s="54" t="str">
        <f>VLOOKUP(Tabla1[[#This Row],[AREA]],Hoja1!A:B,2,FALSE)</f>
        <v>01. Alcaldía</v>
      </c>
      <c r="U331" s="57" t="str">
        <f>MID(Tabla1[[#This Row],[Aplicación]],9,4)</f>
        <v>9203</v>
      </c>
      <c r="V331" s="54" t="str">
        <f>VLOOKUP(Tabla1[[#This Row],[PROGRAMA]],Hoja1!A:B,2,FALSE)</f>
        <v>9203. Unidad de régimen interior</v>
      </c>
      <c r="W331" s="57" t="str">
        <f>MID(Tabla1[[#This Row],[Aplicación]],14,2)</f>
        <v>22</v>
      </c>
      <c r="X331" s="57" t="str">
        <f>MID(Tabla1[[#This Row],[Aplicación]],14,6)</f>
        <v>22699</v>
      </c>
    </row>
    <row r="332" spans="1:24" x14ac:dyDescent="0.25">
      <c r="A332" s="60">
        <v>220240021026</v>
      </c>
      <c r="B332" s="43" t="s">
        <v>390</v>
      </c>
      <c r="C332" s="61">
        <v>45436</v>
      </c>
      <c r="D332" s="60">
        <v>22024004719</v>
      </c>
      <c r="E332" s="43" t="s">
        <v>1240</v>
      </c>
      <c r="F332" s="62">
        <v>238.62</v>
      </c>
      <c r="G332" s="43" t="s">
        <v>852</v>
      </c>
      <c r="H332" s="43" t="s">
        <v>3675</v>
      </c>
      <c r="I332" s="69" t="s">
        <v>2930</v>
      </c>
      <c r="J332" s="43" t="s">
        <v>398</v>
      </c>
      <c r="K332" s="43" t="s">
        <v>398</v>
      </c>
      <c r="L332" s="43" t="s">
        <v>413</v>
      </c>
      <c r="M332" s="43" t="s">
        <v>585</v>
      </c>
      <c r="N332" s="43" t="s">
        <v>539</v>
      </c>
      <c r="O332" s="68" t="s">
        <v>326</v>
      </c>
      <c r="P332" s="68" t="s">
        <v>2931</v>
      </c>
      <c r="Q332" s="57" t="s">
        <v>2932</v>
      </c>
      <c r="R332" s="35" t="s">
        <v>265</v>
      </c>
      <c r="S332" s="57" t="str">
        <f>MID(Tabla1[[#This Row],[Aplicación]],6,2)</f>
        <v>01</v>
      </c>
      <c r="T332" s="54" t="str">
        <f>VLOOKUP(Tabla1[[#This Row],[AREA]],Hoja1!A:B,2,FALSE)</f>
        <v>01. Alcaldía</v>
      </c>
      <c r="U332" s="57" t="str">
        <f>MID(Tabla1[[#This Row],[Aplicación]],9,4)</f>
        <v>9203</v>
      </c>
      <c r="V332" s="54" t="str">
        <f>VLOOKUP(Tabla1[[#This Row],[PROGRAMA]],Hoja1!A:B,2,FALSE)</f>
        <v>9203. Unidad de régimen interior</v>
      </c>
      <c r="W332" s="57" t="str">
        <f>MID(Tabla1[[#This Row],[Aplicación]],14,2)</f>
        <v>22</v>
      </c>
      <c r="X332" s="57" t="str">
        <f>MID(Tabla1[[#This Row],[Aplicación]],14,6)</f>
        <v>22699</v>
      </c>
    </row>
    <row r="333" spans="1:24" x14ac:dyDescent="0.25">
      <c r="A333" s="60">
        <v>220240011593</v>
      </c>
      <c r="B333" s="43" t="s">
        <v>390</v>
      </c>
      <c r="C333" s="61">
        <v>45397</v>
      </c>
      <c r="D333" s="60">
        <v>22024003879</v>
      </c>
      <c r="E333" s="43" t="s">
        <v>1240</v>
      </c>
      <c r="F333" s="62">
        <v>1086.8699999999999</v>
      </c>
      <c r="G333" s="43" t="s">
        <v>815</v>
      </c>
      <c r="H333" s="43" t="s">
        <v>4459</v>
      </c>
      <c r="I333" s="69" t="s">
        <v>2930</v>
      </c>
      <c r="J333" s="43" t="s">
        <v>398</v>
      </c>
      <c r="K333" s="43" t="s">
        <v>398</v>
      </c>
      <c r="L333" s="43" t="s">
        <v>413</v>
      </c>
      <c r="M333" s="43" t="s">
        <v>585</v>
      </c>
      <c r="N333" s="43" t="s">
        <v>539</v>
      </c>
      <c r="O333" s="68" t="s">
        <v>326</v>
      </c>
      <c r="P333" s="68" t="s">
        <v>2931</v>
      </c>
      <c r="Q333" s="57" t="s">
        <v>2932</v>
      </c>
      <c r="R333" s="35" t="s">
        <v>265</v>
      </c>
      <c r="S333" s="57" t="str">
        <f>MID(Tabla1[[#This Row],[Aplicación]],6,2)</f>
        <v>01</v>
      </c>
      <c r="T333" s="54" t="str">
        <f>VLOOKUP(Tabla1[[#This Row],[AREA]],Hoja1!A:B,2,FALSE)</f>
        <v>01. Alcaldía</v>
      </c>
      <c r="U333" s="57" t="str">
        <f>MID(Tabla1[[#This Row],[Aplicación]],9,4)</f>
        <v>9203</v>
      </c>
      <c r="V333" s="54" t="str">
        <f>VLOOKUP(Tabla1[[#This Row],[PROGRAMA]],Hoja1!A:B,2,FALSE)</f>
        <v>9203. Unidad de régimen interior</v>
      </c>
      <c r="W333" s="57" t="str">
        <f>MID(Tabla1[[#This Row],[Aplicación]],14,2)</f>
        <v>22</v>
      </c>
      <c r="X333" s="57" t="str">
        <f>MID(Tabla1[[#This Row],[Aplicación]],14,6)</f>
        <v>22699</v>
      </c>
    </row>
    <row r="334" spans="1:24" x14ac:dyDescent="0.25">
      <c r="A334" s="60">
        <v>220240010972</v>
      </c>
      <c r="B334" s="43" t="s">
        <v>390</v>
      </c>
      <c r="C334" s="61">
        <v>45387</v>
      </c>
      <c r="D334" s="60">
        <v>22024003779</v>
      </c>
      <c r="E334" s="43" t="s">
        <v>1240</v>
      </c>
      <c r="F334" s="62">
        <v>302.5</v>
      </c>
      <c r="G334" s="43" t="s">
        <v>3373</v>
      </c>
      <c r="H334" s="43" t="s">
        <v>4627</v>
      </c>
      <c r="I334" s="69" t="s">
        <v>2930</v>
      </c>
      <c r="J334" s="43" t="s">
        <v>3053</v>
      </c>
      <c r="K334" s="43" t="s">
        <v>398</v>
      </c>
      <c r="L334" s="43" t="s">
        <v>413</v>
      </c>
      <c r="M334" s="43" t="s">
        <v>585</v>
      </c>
      <c r="N334" s="43" t="s">
        <v>539</v>
      </c>
      <c r="O334" s="68" t="s">
        <v>326</v>
      </c>
      <c r="P334" s="68" t="s">
        <v>2931</v>
      </c>
      <c r="Q334" s="57" t="s">
        <v>2932</v>
      </c>
      <c r="R334" s="35" t="s">
        <v>265</v>
      </c>
      <c r="S334" s="57" t="str">
        <f>MID(Tabla1[[#This Row],[Aplicación]],6,2)</f>
        <v>01</v>
      </c>
      <c r="T334" s="54" t="str">
        <f>VLOOKUP(Tabla1[[#This Row],[AREA]],Hoja1!A:B,2,FALSE)</f>
        <v>01. Alcaldía</v>
      </c>
      <c r="U334" s="57" t="str">
        <f>MID(Tabla1[[#This Row],[Aplicación]],9,4)</f>
        <v>9203</v>
      </c>
      <c r="V334" s="54" t="str">
        <f>VLOOKUP(Tabla1[[#This Row],[PROGRAMA]],Hoja1!A:B,2,FALSE)</f>
        <v>9203. Unidad de régimen interior</v>
      </c>
      <c r="W334" s="57" t="str">
        <f>MID(Tabla1[[#This Row],[Aplicación]],14,2)</f>
        <v>22</v>
      </c>
      <c r="X334" s="57" t="str">
        <f>MID(Tabla1[[#This Row],[Aplicación]],14,6)</f>
        <v>22699</v>
      </c>
    </row>
    <row r="335" spans="1:24" x14ac:dyDescent="0.25">
      <c r="A335" s="60">
        <v>220240035442</v>
      </c>
      <c r="B335" s="43" t="s">
        <v>390</v>
      </c>
      <c r="C335" s="61">
        <v>45509</v>
      </c>
      <c r="D335" s="60">
        <v>22024005815</v>
      </c>
      <c r="E335" s="43" t="s">
        <v>1240</v>
      </c>
      <c r="F335" s="62">
        <v>943.27</v>
      </c>
      <c r="G335" s="43" t="s">
        <v>4977</v>
      </c>
      <c r="H335" s="43" t="s">
        <v>4978</v>
      </c>
      <c r="I335" s="69">
        <v>220</v>
      </c>
      <c r="J335" s="43" t="s">
        <v>4979</v>
      </c>
      <c r="K335" s="43" t="s">
        <v>506</v>
      </c>
      <c r="L335" s="43" t="s">
        <v>413</v>
      </c>
      <c r="M335" s="43" t="s">
        <v>585</v>
      </c>
      <c r="N335" s="43" t="s">
        <v>539</v>
      </c>
      <c r="O335" s="68" t="s">
        <v>326</v>
      </c>
      <c r="P335" s="68" t="s">
        <v>4838</v>
      </c>
      <c r="Q335" s="57" t="str">
        <f>MID(Tabla1[[#This Row],[Aplicación]],14,1)</f>
        <v>2</v>
      </c>
      <c r="R335" s="35" t="s">
        <v>265</v>
      </c>
      <c r="S335" s="57" t="str">
        <f>MID(Tabla1[[#This Row],[Aplicación]],6,2)</f>
        <v>01</v>
      </c>
      <c r="T335" s="54" t="str">
        <f>VLOOKUP(Tabla1[[#This Row],[AREA]],Hoja1!A:B,2,FALSE)</f>
        <v>01. Alcaldía</v>
      </c>
      <c r="U335" s="57" t="str">
        <f>MID(Tabla1[[#This Row],[Aplicación]],9,4)</f>
        <v>9203</v>
      </c>
      <c r="V335" s="54" t="str">
        <f>VLOOKUP(Tabla1[[#This Row],[PROGRAMA]],Hoja1!A:B,2,FALSE)</f>
        <v>9203. Unidad de régimen interior</v>
      </c>
      <c r="W335" s="57" t="str">
        <f>MID(Tabla1[[#This Row],[Aplicación]],14,2)</f>
        <v>22</v>
      </c>
      <c r="X335" s="57" t="str">
        <f>MID(Tabla1[[#This Row],[Aplicación]],14,6)</f>
        <v>22699</v>
      </c>
    </row>
    <row r="336" spans="1:24" x14ac:dyDescent="0.25">
      <c r="A336" s="60">
        <v>220240042266</v>
      </c>
      <c r="B336" s="43" t="s">
        <v>390</v>
      </c>
      <c r="C336" s="61">
        <v>45545</v>
      </c>
      <c r="D336" s="60">
        <v>22024006423</v>
      </c>
      <c r="E336" s="43" t="s">
        <v>1240</v>
      </c>
      <c r="F336" s="62">
        <v>1462.59</v>
      </c>
      <c r="G336" s="43" t="s">
        <v>4977</v>
      </c>
      <c r="H336" s="43" t="s">
        <v>5717</v>
      </c>
      <c r="I336" s="69">
        <v>220</v>
      </c>
      <c r="J336" s="43" t="s">
        <v>4979</v>
      </c>
      <c r="K336" s="43" t="s">
        <v>506</v>
      </c>
      <c r="L336" s="43" t="s">
        <v>413</v>
      </c>
      <c r="M336" s="43" t="s">
        <v>585</v>
      </c>
      <c r="N336" s="43" t="s">
        <v>539</v>
      </c>
      <c r="O336" s="68" t="s">
        <v>326</v>
      </c>
      <c r="P336" s="68" t="s">
        <v>4838</v>
      </c>
      <c r="Q336" s="57" t="str">
        <f>MID(Tabla1[[#This Row],[Aplicación]],14,1)</f>
        <v>2</v>
      </c>
      <c r="R336" s="35" t="s">
        <v>265</v>
      </c>
      <c r="S336" s="57" t="str">
        <f>MID(Tabla1[[#This Row],[Aplicación]],6,2)</f>
        <v>01</v>
      </c>
      <c r="T336" s="54" t="str">
        <f>VLOOKUP(Tabla1[[#This Row],[AREA]],Hoja1!A:B,2,FALSE)</f>
        <v>01. Alcaldía</v>
      </c>
      <c r="U336" s="57" t="str">
        <f>MID(Tabla1[[#This Row],[Aplicación]],9,4)</f>
        <v>9203</v>
      </c>
      <c r="V336" s="54" t="str">
        <f>VLOOKUP(Tabla1[[#This Row],[PROGRAMA]],Hoja1!A:B,2,FALSE)</f>
        <v>9203. Unidad de régimen interior</v>
      </c>
      <c r="W336" s="57" t="str">
        <f>MID(Tabla1[[#This Row],[Aplicación]],14,2)</f>
        <v>22</v>
      </c>
      <c r="X336" s="57" t="str">
        <f>MID(Tabla1[[#This Row],[Aplicación]],14,6)</f>
        <v>22699</v>
      </c>
    </row>
    <row r="337" spans="1:24" x14ac:dyDescent="0.25">
      <c r="A337" s="60">
        <v>220240042788</v>
      </c>
      <c r="B337" s="43" t="s">
        <v>390</v>
      </c>
      <c r="C337" s="61">
        <v>45553</v>
      </c>
      <c r="D337" s="60">
        <v>22024006521</v>
      </c>
      <c r="E337" s="43" t="s">
        <v>1240</v>
      </c>
      <c r="F337" s="62">
        <v>1397.55</v>
      </c>
      <c r="G337" s="43" t="s">
        <v>6206</v>
      </c>
      <c r="H337" s="43" t="s">
        <v>6207</v>
      </c>
      <c r="I337" s="69" t="s">
        <v>2930</v>
      </c>
      <c r="J337" s="43" t="s">
        <v>398</v>
      </c>
      <c r="K337" s="43" t="s">
        <v>398</v>
      </c>
      <c r="L337" s="43" t="s">
        <v>413</v>
      </c>
      <c r="M337" s="43" t="s">
        <v>585</v>
      </c>
      <c r="N337" s="43" t="s">
        <v>539</v>
      </c>
      <c r="O337" s="68" t="s">
        <v>326</v>
      </c>
      <c r="P337" s="68" t="s">
        <v>4838</v>
      </c>
      <c r="Q337" s="57" t="str">
        <f>MID(Tabla1[[#This Row],[Aplicación]],14,1)</f>
        <v>2</v>
      </c>
      <c r="R337" s="35" t="s">
        <v>265</v>
      </c>
      <c r="S337" s="57" t="str">
        <f>MID(Tabla1[[#This Row],[Aplicación]],6,2)</f>
        <v>01</v>
      </c>
      <c r="T337" s="54" t="str">
        <f>VLOOKUP(Tabla1[[#This Row],[AREA]],Hoja1!A:B,2,FALSE)</f>
        <v>01. Alcaldía</v>
      </c>
      <c r="U337" s="57" t="str">
        <f>MID(Tabla1[[#This Row],[Aplicación]],9,4)</f>
        <v>9203</v>
      </c>
      <c r="V337" s="54" t="str">
        <f>VLOOKUP(Tabla1[[#This Row],[PROGRAMA]],Hoja1!A:B,2,FALSE)</f>
        <v>9203. Unidad de régimen interior</v>
      </c>
      <c r="W337" s="57" t="str">
        <f>MID(Tabla1[[#This Row],[Aplicación]],14,2)</f>
        <v>22</v>
      </c>
      <c r="X337" s="57" t="str">
        <f>MID(Tabla1[[#This Row],[Aplicación]],14,6)</f>
        <v>22699</v>
      </c>
    </row>
    <row r="338" spans="1:24" x14ac:dyDescent="0.25">
      <c r="A338" s="60">
        <v>220240042262</v>
      </c>
      <c r="B338" s="43" t="s">
        <v>390</v>
      </c>
      <c r="C338" s="61">
        <v>45545</v>
      </c>
      <c r="D338" s="60">
        <v>22024006445</v>
      </c>
      <c r="E338" s="43" t="s">
        <v>5872</v>
      </c>
      <c r="F338" s="62">
        <v>502.15</v>
      </c>
      <c r="G338" s="43" t="s">
        <v>5873</v>
      </c>
      <c r="H338" s="43" t="s">
        <v>5874</v>
      </c>
      <c r="I338" s="69">
        <v>220</v>
      </c>
      <c r="J338" s="43" t="s">
        <v>5875</v>
      </c>
      <c r="K338" s="43" t="s">
        <v>5876</v>
      </c>
      <c r="L338" s="43" t="s">
        <v>399</v>
      </c>
      <c r="M338" s="43" t="s">
        <v>585</v>
      </c>
      <c r="N338" s="43" t="s">
        <v>539</v>
      </c>
      <c r="O338" s="68" t="s">
        <v>326</v>
      </c>
      <c r="P338" s="68" t="s">
        <v>4838</v>
      </c>
      <c r="Q338" s="57" t="str">
        <f>MID(Tabla1[[#This Row],[Aplicación]],14,1)</f>
        <v>2</v>
      </c>
      <c r="R338" s="35" t="s">
        <v>265</v>
      </c>
      <c r="S338" s="57" t="str">
        <f>MID(Tabla1[[#This Row],[Aplicación]],6,2)</f>
        <v>02</v>
      </c>
      <c r="T338" s="54" t="str">
        <f>VLOOKUP(Tabla1[[#This Row],[AREA]],Hoja1!A:B,2,FALSE)</f>
        <v>02. Urbanismo y vivienda</v>
      </c>
      <c r="U338" s="57" t="str">
        <f>MID(Tabla1[[#This Row],[Aplicación]],9,4)</f>
        <v>1511</v>
      </c>
      <c r="V338" s="54" t="str">
        <f>VLOOKUP(Tabla1[[#This Row],[PROGRAMA]],Hoja1!A:B,2,FALSE)</f>
        <v>1511. Planficación y gestión del urbanismo</v>
      </c>
      <c r="W338" s="57" t="str">
        <f>MID(Tabla1[[#This Row],[Aplicación]],14,2)</f>
        <v>20</v>
      </c>
      <c r="X338" s="57" t="str">
        <f>MID(Tabla1[[#This Row],[Aplicación]],14,6)</f>
        <v>203</v>
      </c>
    </row>
    <row r="339" spans="1:24" x14ac:dyDescent="0.25">
      <c r="A339" s="60">
        <v>220219001038</v>
      </c>
      <c r="B339" s="43" t="s">
        <v>390</v>
      </c>
      <c r="C339" s="61">
        <v>45292</v>
      </c>
      <c r="D339" s="60">
        <v>22024001799</v>
      </c>
      <c r="E339" s="43" t="s">
        <v>1173</v>
      </c>
      <c r="F339" s="62">
        <v>200</v>
      </c>
      <c r="G339" s="43" t="s">
        <v>429</v>
      </c>
      <c r="H339" s="43" t="s">
        <v>456</v>
      </c>
      <c r="I339" s="69">
        <v>220</v>
      </c>
      <c r="J339" s="43" t="s">
        <v>398</v>
      </c>
      <c r="K339" s="43" t="s">
        <v>398</v>
      </c>
      <c r="L339" s="43" t="s">
        <v>413</v>
      </c>
      <c r="M339" s="43" t="s">
        <v>395</v>
      </c>
      <c r="N339" s="43" t="s">
        <v>396</v>
      </c>
      <c r="O339" s="52" t="s">
        <v>321</v>
      </c>
      <c r="P339" s="63" t="s">
        <v>276</v>
      </c>
      <c r="Q339" s="57" t="str">
        <f>MID(Tabla1[[#This Row],[Aplicación]],14,1)</f>
        <v>2</v>
      </c>
      <c r="R339" s="35" t="s">
        <v>265</v>
      </c>
      <c r="S339" s="57" t="str">
        <f>MID(Tabla1[[#This Row],[Aplicación]],6,2)</f>
        <v>02</v>
      </c>
      <c r="T339" s="54" t="str">
        <f>VLOOKUP(Tabla1[[#This Row],[AREA]],Hoja1!A:B,2,FALSE)</f>
        <v>02. Urbanismo y vivienda</v>
      </c>
      <c r="U339" s="57" t="str">
        <f>MID(Tabla1[[#This Row],[Aplicación]],9,4)</f>
        <v>9331</v>
      </c>
      <c r="V339" s="54" t="str">
        <f>VLOOKUP(Tabla1[[#This Row],[PROGRAMA]],Hoja1!A:B,2,FALSE)</f>
        <v>9331. Gestión del patrimonio</v>
      </c>
      <c r="W339" s="57" t="str">
        <f>MID(Tabla1[[#This Row],[Aplicación]],14,2)</f>
        <v>20</v>
      </c>
      <c r="X339" s="57" t="str">
        <f>MID(Tabla1[[#This Row],[Aplicación]],14,6)</f>
        <v>203</v>
      </c>
    </row>
    <row r="340" spans="1:24" x14ac:dyDescent="0.25">
      <c r="A340" s="60">
        <v>220239000993</v>
      </c>
      <c r="B340" s="43" t="s">
        <v>390</v>
      </c>
      <c r="C340" s="61">
        <v>45292</v>
      </c>
      <c r="D340" s="60">
        <v>22024001901</v>
      </c>
      <c r="E340" s="43" t="s">
        <v>1173</v>
      </c>
      <c r="F340" s="62">
        <v>1400</v>
      </c>
      <c r="G340" s="43" t="s">
        <v>429</v>
      </c>
      <c r="H340" s="43" t="s">
        <v>2011</v>
      </c>
      <c r="I340" s="69">
        <v>220</v>
      </c>
      <c r="J340" s="43" t="s">
        <v>398</v>
      </c>
      <c r="K340" s="43" t="s">
        <v>398</v>
      </c>
      <c r="L340" s="43" t="s">
        <v>413</v>
      </c>
      <c r="M340" s="43" t="s">
        <v>395</v>
      </c>
      <c r="N340" s="43" t="s">
        <v>396</v>
      </c>
      <c r="O340" s="52" t="s">
        <v>321</v>
      </c>
      <c r="P340" s="63" t="s">
        <v>276</v>
      </c>
      <c r="Q340" s="57" t="str">
        <f>MID(Tabla1[[#This Row],[Aplicación]],14,1)</f>
        <v>2</v>
      </c>
      <c r="R340" s="35" t="s">
        <v>265</v>
      </c>
      <c r="S340" s="57" t="str">
        <f>MID(Tabla1[[#This Row],[Aplicación]],6,2)</f>
        <v>02</v>
      </c>
      <c r="T340" s="54" t="str">
        <f>VLOOKUP(Tabla1[[#This Row],[AREA]],Hoja1!A:B,2,FALSE)</f>
        <v>02. Urbanismo y vivienda</v>
      </c>
      <c r="U340" s="57" t="str">
        <f>MID(Tabla1[[#This Row],[Aplicación]],9,4)</f>
        <v>9331</v>
      </c>
      <c r="V340" s="54" t="str">
        <f>VLOOKUP(Tabla1[[#This Row],[PROGRAMA]],Hoja1!A:B,2,FALSE)</f>
        <v>9331. Gestión del patrimonio</v>
      </c>
      <c r="W340" s="57" t="str">
        <f>MID(Tabla1[[#This Row],[Aplicación]],14,2)</f>
        <v>20</v>
      </c>
      <c r="X340" s="57" t="str">
        <f>MID(Tabla1[[#This Row],[Aplicación]],14,6)</f>
        <v>203</v>
      </c>
    </row>
    <row r="341" spans="1:24" x14ac:dyDescent="0.25">
      <c r="A341" s="60">
        <v>220240005087</v>
      </c>
      <c r="B341" s="43" t="s">
        <v>390</v>
      </c>
      <c r="C341" s="61">
        <v>45358</v>
      </c>
      <c r="D341" s="60">
        <v>22024003097</v>
      </c>
      <c r="E341" s="43" t="s">
        <v>1458</v>
      </c>
      <c r="F341" s="62">
        <v>700</v>
      </c>
      <c r="G341" s="43" t="s">
        <v>92</v>
      </c>
      <c r="H341" s="43" t="s">
        <v>2396</v>
      </c>
      <c r="I341" s="69">
        <v>220</v>
      </c>
      <c r="J341" s="43" t="s">
        <v>731</v>
      </c>
      <c r="K341" s="43" t="s">
        <v>398</v>
      </c>
      <c r="L341" s="43" t="s">
        <v>413</v>
      </c>
      <c r="M341" s="43" t="s">
        <v>585</v>
      </c>
      <c r="N341" s="43" t="s">
        <v>539</v>
      </c>
      <c r="O341" s="52" t="s">
        <v>326</v>
      </c>
      <c r="P341" s="63" t="s">
        <v>276</v>
      </c>
      <c r="Q341" s="57" t="str">
        <f>MID(Tabla1[[#This Row],[Aplicación]],14,1)</f>
        <v>2</v>
      </c>
      <c r="R341" s="35" t="s">
        <v>265</v>
      </c>
      <c r="S341" s="57" t="str">
        <f>MID(Tabla1[[#This Row],[Aplicación]],6,2)</f>
        <v>02</v>
      </c>
      <c r="T341" s="54" t="str">
        <f>VLOOKUP(Tabla1[[#This Row],[AREA]],Hoja1!A:B,2,FALSE)</f>
        <v>02. Urbanismo y vivienda</v>
      </c>
      <c r="U341" s="57" t="str">
        <f>MID(Tabla1[[#This Row],[Aplicación]],9,4)</f>
        <v>9332</v>
      </c>
      <c r="V341" s="54" t="str">
        <f>VLOOKUP(Tabla1[[#This Row],[PROGRAMA]],Hoja1!A:B,2,FALSE)</f>
        <v>9332. Mantenimiento de edificios e instalaciones municipales</v>
      </c>
      <c r="W341" s="57" t="str">
        <f>MID(Tabla1[[#This Row],[Aplicación]],14,2)</f>
        <v>20</v>
      </c>
      <c r="X341" s="57" t="str">
        <f>MID(Tabla1[[#This Row],[Aplicación]],14,6)</f>
        <v>203</v>
      </c>
    </row>
    <row r="342" spans="1:24" x14ac:dyDescent="0.25">
      <c r="A342" s="60">
        <v>220240042799</v>
      </c>
      <c r="B342" s="43" t="s">
        <v>390</v>
      </c>
      <c r="C342" s="61">
        <v>45553</v>
      </c>
      <c r="D342" s="60">
        <v>22024006615</v>
      </c>
      <c r="E342" s="43" t="s">
        <v>1458</v>
      </c>
      <c r="F342" s="62">
        <v>950</v>
      </c>
      <c r="G342" s="43" t="s">
        <v>83</v>
      </c>
      <c r="H342" s="43" t="s">
        <v>6045</v>
      </c>
      <c r="I342" s="69" t="s">
        <v>2930</v>
      </c>
      <c r="J342" s="43" t="s">
        <v>770</v>
      </c>
      <c r="K342" s="43" t="s">
        <v>398</v>
      </c>
      <c r="L342" s="43" t="s">
        <v>399</v>
      </c>
      <c r="M342" s="43" t="s">
        <v>585</v>
      </c>
      <c r="N342" s="43" t="s">
        <v>539</v>
      </c>
      <c r="O342" s="68" t="s">
        <v>326</v>
      </c>
      <c r="P342" s="68" t="s">
        <v>4838</v>
      </c>
      <c r="Q342" s="57" t="str">
        <f>MID(Tabla1[[#This Row],[Aplicación]],14,1)</f>
        <v>2</v>
      </c>
      <c r="R342" s="35" t="s">
        <v>265</v>
      </c>
      <c r="S342" s="57" t="str">
        <f>MID(Tabla1[[#This Row],[Aplicación]],6,2)</f>
        <v>02</v>
      </c>
      <c r="T342" s="54" t="str">
        <f>VLOOKUP(Tabla1[[#This Row],[AREA]],Hoja1!A:B,2,FALSE)</f>
        <v>02. Urbanismo y vivienda</v>
      </c>
      <c r="U342" s="57" t="str">
        <f>MID(Tabla1[[#This Row],[Aplicación]],9,4)</f>
        <v>9332</v>
      </c>
      <c r="V342" s="54" t="str">
        <f>VLOOKUP(Tabla1[[#This Row],[PROGRAMA]],Hoja1!A:B,2,FALSE)</f>
        <v>9332. Mantenimiento de edificios e instalaciones municipales</v>
      </c>
      <c r="W342" s="57" t="str">
        <f>MID(Tabla1[[#This Row],[Aplicación]],14,2)</f>
        <v>20</v>
      </c>
      <c r="X342" s="57" t="str">
        <f>MID(Tabla1[[#This Row],[Aplicación]],14,6)</f>
        <v>203</v>
      </c>
    </row>
    <row r="343" spans="1:24" x14ac:dyDescent="0.25">
      <c r="A343" s="60">
        <v>220240043934</v>
      </c>
      <c r="B343" s="43" t="s">
        <v>390</v>
      </c>
      <c r="C343" s="61">
        <v>45560</v>
      </c>
      <c r="D343" s="60">
        <v>22024006681</v>
      </c>
      <c r="E343" s="43" t="s">
        <v>1458</v>
      </c>
      <c r="F343" s="62">
        <v>900</v>
      </c>
      <c r="G343" s="43" t="s">
        <v>92</v>
      </c>
      <c r="H343" s="43" t="s">
        <v>6053</v>
      </c>
      <c r="I343" s="69" t="s">
        <v>2930</v>
      </c>
      <c r="J343" s="43" t="s">
        <v>731</v>
      </c>
      <c r="K343" s="43" t="s">
        <v>398</v>
      </c>
      <c r="L343" s="43" t="s">
        <v>413</v>
      </c>
      <c r="M343" s="43" t="s">
        <v>585</v>
      </c>
      <c r="N343" s="43" t="s">
        <v>539</v>
      </c>
      <c r="O343" s="68" t="s">
        <v>326</v>
      </c>
      <c r="P343" s="68" t="s">
        <v>4838</v>
      </c>
      <c r="Q343" s="57" t="str">
        <f>MID(Tabla1[[#This Row],[Aplicación]],14,1)</f>
        <v>2</v>
      </c>
      <c r="R343" s="35" t="s">
        <v>265</v>
      </c>
      <c r="S343" s="57" t="str">
        <f>MID(Tabla1[[#This Row],[Aplicación]],6,2)</f>
        <v>02</v>
      </c>
      <c r="T343" s="54" t="str">
        <f>VLOOKUP(Tabla1[[#This Row],[AREA]],Hoja1!A:B,2,FALSE)</f>
        <v>02. Urbanismo y vivienda</v>
      </c>
      <c r="U343" s="57" t="str">
        <f>MID(Tabla1[[#This Row],[Aplicación]],9,4)</f>
        <v>9332</v>
      </c>
      <c r="V343" s="54" t="str">
        <f>VLOOKUP(Tabla1[[#This Row],[PROGRAMA]],Hoja1!A:B,2,FALSE)</f>
        <v>9332. Mantenimiento de edificios e instalaciones municipales</v>
      </c>
      <c r="W343" s="57" t="str">
        <f>MID(Tabla1[[#This Row],[Aplicación]],14,2)</f>
        <v>20</v>
      </c>
      <c r="X343" s="57" t="str">
        <f>MID(Tabla1[[#This Row],[Aplicación]],14,6)</f>
        <v>203</v>
      </c>
    </row>
    <row r="344" spans="1:24" x14ac:dyDescent="0.25">
      <c r="A344" s="60">
        <v>220219001047</v>
      </c>
      <c r="B344" s="43" t="s">
        <v>390</v>
      </c>
      <c r="C344" s="61">
        <v>45292</v>
      </c>
      <c r="D344" s="60">
        <v>22024002884</v>
      </c>
      <c r="E344" s="43" t="s">
        <v>1177</v>
      </c>
      <c r="F344" s="62">
        <v>1000</v>
      </c>
      <c r="G344" s="43" t="s">
        <v>429</v>
      </c>
      <c r="H344" s="43" t="s">
        <v>459</v>
      </c>
      <c r="I344" s="69">
        <v>220</v>
      </c>
      <c r="J344" s="43" t="s">
        <v>398</v>
      </c>
      <c r="K344" s="43" t="s">
        <v>398</v>
      </c>
      <c r="L344" s="43" t="s">
        <v>399</v>
      </c>
      <c r="M344" s="43" t="s">
        <v>395</v>
      </c>
      <c r="N344" s="43" t="s">
        <v>433</v>
      </c>
      <c r="O344" s="52" t="s">
        <v>321</v>
      </c>
      <c r="P344" s="63" t="s">
        <v>276</v>
      </c>
      <c r="Q344" s="57" t="str">
        <f>MID(Tabla1[[#This Row],[Aplicación]],14,1)</f>
        <v>2</v>
      </c>
      <c r="R344" s="35" t="s">
        <v>265</v>
      </c>
      <c r="S344" s="57" t="str">
        <f>MID(Tabla1[[#This Row],[Aplicación]],6,2)</f>
        <v>03</v>
      </c>
      <c r="T344" s="54" t="str">
        <f>VLOOKUP(Tabla1[[#This Row],[AREA]],Hoja1!A:B,2,FALSE)</f>
        <v>03. Participación ciudadana y deportes</v>
      </c>
      <c r="U344" s="57" t="str">
        <f>MID(Tabla1[[#This Row],[Aplicación]],9,4)</f>
        <v>9241</v>
      </c>
      <c r="V344" s="54" t="str">
        <f>VLOOKUP(Tabla1[[#This Row],[PROGRAMA]],Hoja1!A:B,2,FALSE)</f>
        <v>9241. Participación ciudadana</v>
      </c>
      <c r="W344" s="57" t="str">
        <f>MID(Tabla1[[#This Row],[Aplicación]],14,2)</f>
        <v>20</v>
      </c>
      <c r="X344" s="57" t="str">
        <f>MID(Tabla1[[#This Row],[Aplicación]],14,6)</f>
        <v>203</v>
      </c>
    </row>
    <row r="345" spans="1:24" x14ac:dyDescent="0.25">
      <c r="A345" s="60">
        <v>220239000953</v>
      </c>
      <c r="B345" s="43" t="s">
        <v>390</v>
      </c>
      <c r="C345" s="61">
        <v>45292</v>
      </c>
      <c r="D345" s="60">
        <v>22024001867</v>
      </c>
      <c r="E345" s="43" t="s">
        <v>1177</v>
      </c>
      <c r="F345" s="62">
        <v>11000</v>
      </c>
      <c r="G345" s="43" t="s">
        <v>429</v>
      </c>
      <c r="H345" s="43" t="s">
        <v>1974</v>
      </c>
      <c r="I345" s="69">
        <v>220</v>
      </c>
      <c r="J345" s="43" t="s">
        <v>398</v>
      </c>
      <c r="K345" s="43" t="s">
        <v>398</v>
      </c>
      <c r="L345" s="43" t="s">
        <v>413</v>
      </c>
      <c r="M345" s="43" t="s">
        <v>395</v>
      </c>
      <c r="N345" s="43" t="s">
        <v>396</v>
      </c>
      <c r="O345" s="52" t="s">
        <v>321</v>
      </c>
      <c r="P345" s="63" t="s">
        <v>276</v>
      </c>
      <c r="Q345" s="57" t="str">
        <f>MID(Tabla1[[#This Row],[Aplicación]],14,1)</f>
        <v>2</v>
      </c>
      <c r="R345" s="35" t="s">
        <v>265</v>
      </c>
      <c r="S345" s="57" t="str">
        <f>MID(Tabla1[[#This Row],[Aplicación]],6,2)</f>
        <v>03</v>
      </c>
      <c r="T345" s="54" t="str">
        <f>VLOOKUP(Tabla1[[#This Row],[AREA]],Hoja1!A:B,2,FALSE)</f>
        <v>03. Participación ciudadana y deportes</v>
      </c>
      <c r="U345" s="57" t="str">
        <f>MID(Tabla1[[#This Row],[Aplicación]],9,4)</f>
        <v>9241</v>
      </c>
      <c r="V345" s="54" t="str">
        <f>VLOOKUP(Tabla1[[#This Row],[PROGRAMA]],Hoja1!A:B,2,FALSE)</f>
        <v>9241. Participación ciudadana</v>
      </c>
      <c r="W345" s="57" t="str">
        <f>MID(Tabla1[[#This Row],[Aplicación]],14,2)</f>
        <v>20</v>
      </c>
      <c r="X345" s="57" t="str">
        <f>MID(Tabla1[[#This Row],[Aplicación]],14,6)</f>
        <v>203</v>
      </c>
    </row>
    <row r="346" spans="1:24" x14ac:dyDescent="0.25">
      <c r="A346" s="60">
        <v>220229000857</v>
      </c>
      <c r="B346" s="43" t="s">
        <v>390</v>
      </c>
      <c r="C346" s="61">
        <v>45292</v>
      </c>
      <c r="D346" s="60">
        <v>22024002817</v>
      </c>
      <c r="E346" s="43" t="s">
        <v>1177</v>
      </c>
      <c r="F346" s="62">
        <v>13431</v>
      </c>
      <c r="G346" s="43" t="s">
        <v>26</v>
      </c>
      <c r="H346" s="43" t="s">
        <v>785</v>
      </c>
      <c r="I346" s="69">
        <v>220</v>
      </c>
      <c r="J346" s="43" t="s">
        <v>398</v>
      </c>
      <c r="K346" s="43" t="s">
        <v>398</v>
      </c>
      <c r="L346" s="43" t="s">
        <v>413</v>
      </c>
      <c r="M346" s="43" t="s">
        <v>395</v>
      </c>
      <c r="N346" s="43" t="s">
        <v>396</v>
      </c>
      <c r="O346" s="52" t="s">
        <v>321</v>
      </c>
      <c r="P346" s="63" t="s">
        <v>276</v>
      </c>
      <c r="Q346" s="57" t="str">
        <f>MID(Tabla1[[#This Row],[Aplicación]],14,1)</f>
        <v>2</v>
      </c>
      <c r="R346" s="35" t="s">
        <v>265</v>
      </c>
      <c r="S346" s="57" t="str">
        <f>MID(Tabla1[[#This Row],[Aplicación]],6,2)</f>
        <v>03</v>
      </c>
      <c r="T346" s="54" t="str">
        <f>VLOOKUP(Tabla1[[#This Row],[AREA]],Hoja1!A:B,2,FALSE)</f>
        <v>03. Participación ciudadana y deportes</v>
      </c>
      <c r="U346" s="57" t="str">
        <f>MID(Tabla1[[#This Row],[Aplicación]],9,4)</f>
        <v>9241</v>
      </c>
      <c r="V346" s="54" t="str">
        <f>VLOOKUP(Tabla1[[#This Row],[PROGRAMA]],Hoja1!A:B,2,FALSE)</f>
        <v>9241. Participación ciudadana</v>
      </c>
      <c r="W346" s="57" t="str">
        <f>MID(Tabla1[[#This Row],[Aplicación]],14,2)</f>
        <v>20</v>
      </c>
      <c r="X346" s="57" t="str">
        <f>MID(Tabla1[[#This Row],[Aplicación]],14,6)</f>
        <v>203</v>
      </c>
    </row>
    <row r="347" spans="1:24" x14ac:dyDescent="0.25">
      <c r="A347" s="60">
        <v>220239000665</v>
      </c>
      <c r="B347" s="43" t="s">
        <v>390</v>
      </c>
      <c r="C347" s="61">
        <v>45292</v>
      </c>
      <c r="D347" s="60">
        <v>22024001393</v>
      </c>
      <c r="E347" s="43" t="s">
        <v>1177</v>
      </c>
      <c r="F347" s="62">
        <v>2914</v>
      </c>
      <c r="G347" s="43" t="s">
        <v>59</v>
      </c>
      <c r="H347" s="43" t="s">
        <v>2425</v>
      </c>
      <c r="I347" s="69">
        <v>220</v>
      </c>
      <c r="J347" s="43" t="s">
        <v>398</v>
      </c>
      <c r="K347" s="43" t="s">
        <v>398</v>
      </c>
      <c r="L347" s="43" t="s">
        <v>413</v>
      </c>
      <c r="M347" s="43" t="s">
        <v>395</v>
      </c>
      <c r="N347" s="43" t="s">
        <v>396</v>
      </c>
      <c r="O347" s="52" t="s">
        <v>321</v>
      </c>
      <c r="P347" s="63" t="s">
        <v>276</v>
      </c>
      <c r="Q347" s="57" t="str">
        <f>MID(Tabla1[[#This Row],[Aplicación]],14,1)</f>
        <v>2</v>
      </c>
      <c r="R347" s="35" t="s">
        <v>265</v>
      </c>
      <c r="S347" s="57" t="str">
        <f>MID(Tabla1[[#This Row],[Aplicación]],6,2)</f>
        <v>03</v>
      </c>
      <c r="T347" s="54" t="str">
        <f>VLOOKUP(Tabla1[[#This Row],[AREA]],Hoja1!A:B,2,FALSE)</f>
        <v>03. Participación ciudadana y deportes</v>
      </c>
      <c r="U347" s="57" t="str">
        <f>MID(Tabla1[[#This Row],[Aplicación]],9,4)</f>
        <v>9241</v>
      </c>
      <c r="V347" s="54" t="str">
        <f>VLOOKUP(Tabla1[[#This Row],[PROGRAMA]],Hoja1!A:B,2,FALSE)</f>
        <v>9241. Participación ciudadana</v>
      </c>
      <c r="W347" s="57" t="str">
        <f>MID(Tabla1[[#This Row],[Aplicación]],14,2)</f>
        <v>20</v>
      </c>
      <c r="X347" s="57" t="str">
        <f>MID(Tabla1[[#This Row],[Aplicación]],14,6)</f>
        <v>203</v>
      </c>
    </row>
    <row r="348" spans="1:24" x14ac:dyDescent="0.25">
      <c r="A348" s="60">
        <v>220219001058</v>
      </c>
      <c r="B348" s="43" t="s">
        <v>390</v>
      </c>
      <c r="C348" s="61">
        <v>45292</v>
      </c>
      <c r="D348" s="60">
        <v>22024002889</v>
      </c>
      <c r="E348" s="43" t="s">
        <v>1184</v>
      </c>
      <c r="F348" s="62">
        <v>160</v>
      </c>
      <c r="G348" s="43" t="s">
        <v>429</v>
      </c>
      <c r="H348" s="43" t="s">
        <v>466</v>
      </c>
      <c r="I348" s="69">
        <v>220</v>
      </c>
      <c r="J348" s="43" t="s">
        <v>398</v>
      </c>
      <c r="K348" s="43" t="s">
        <v>398</v>
      </c>
      <c r="L348" s="43" t="s">
        <v>399</v>
      </c>
      <c r="M348" s="43" t="s">
        <v>395</v>
      </c>
      <c r="N348" s="43" t="s">
        <v>396</v>
      </c>
      <c r="O348" s="52" t="s">
        <v>321</v>
      </c>
      <c r="P348" s="63" t="s">
        <v>276</v>
      </c>
      <c r="Q348" s="57" t="str">
        <f>MID(Tabla1[[#This Row],[Aplicación]],14,1)</f>
        <v>2</v>
      </c>
      <c r="R348" s="35" t="s">
        <v>265</v>
      </c>
      <c r="S348" s="57" t="str">
        <f>MID(Tabla1[[#This Row],[Aplicación]],6,2)</f>
        <v>04</v>
      </c>
      <c r="T348" s="54" t="str">
        <f>VLOOKUP(Tabla1[[#This Row],[AREA]],Hoja1!A:B,2,FALSE)</f>
        <v>04. Hacienda, personal y modernización administrativa</v>
      </c>
      <c r="U348" s="57" t="str">
        <f>MID(Tabla1[[#This Row],[Aplicación]],9,4)</f>
        <v>9202</v>
      </c>
      <c r="V348" s="54" t="str">
        <f>VLOOKUP(Tabla1[[#This Row],[PROGRAMA]],Hoja1!A:B,2,FALSE)</f>
        <v>9202. Gestión de recursos humanos</v>
      </c>
      <c r="W348" s="57" t="str">
        <f>MID(Tabla1[[#This Row],[Aplicación]],14,2)</f>
        <v>20</v>
      </c>
      <c r="X348" s="57" t="str">
        <f>MID(Tabla1[[#This Row],[Aplicación]],14,6)</f>
        <v>203</v>
      </c>
    </row>
    <row r="349" spans="1:24" x14ac:dyDescent="0.25">
      <c r="A349" s="60">
        <v>220239000829</v>
      </c>
      <c r="B349" s="43" t="s">
        <v>390</v>
      </c>
      <c r="C349" s="61">
        <v>45292</v>
      </c>
      <c r="D349" s="60">
        <v>22024001180</v>
      </c>
      <c r="E349" s="43" t="s">
        <v>1372</v>
      </c>
      <c r="F349" s="62">
        <v>6000</v>
      </c>
      <c r="G349" s="43" t="s">
        <v>426</v>
      </c>
      <c r="H349" s="43" t="s">
        <v>1911</v>
      </c>
      <c r="I349" s="69">
        <v>220</v>
      </c>
      <c r="J349" s="43" t="s">
        <v>427</v>
      </c>
      <c r="K349" s="43" t="s">
        <v>428</v>
      </c>
      <c r="L349" s="43" t="s">
        <v>413</v>
      </c>
      <c r="M349" s="43" t="s">
        <v>395</v>
      </c>
      <c r="N349" s="43" t="s">
        <v>396</v>
      </c>
      <c r="O349" s="52" t="s">
        <v>321</v>
      </c>
      <c r="P349" s="63" t="s">
        <v>276</v>
      </c>
      <c r="Q349" s="57" t="str">
        <f>MID(Tabla1[[#This Row],[Aplicación]],14,1)</f>
        <v>2</v>
      </c>
      <c r="R349" s="35" t="s">
        <v>265</v>
      </c>
      <c r="S349" s="57" t="str">
        <f>MID(Tabla1[[#This Row],[Aplicación]],6,2)</f>
        <v>01</v>
      </c>
      <c r="T349" s="54" t="str">
        <f>VLOOKUP(Tabla1[[#This Row],[AREA]],Hoja1!A:B,2,FALSE)</f>
        <v>01. Alcaldía</v>
      </c>
      <c r="U349" s="57" t="str">
        <f>MID(Tabla1[[#This Row],[Aplicación]],9,4)</f>
        <v>9205</v>
      </c>
      <c r="V349" s="54" t="str">
        <f>VLOOKUP(Tabla1[[#This Row],[PROGRAMA]],Hoja1!A:B,2,FALSE)</f>
        <v>9205. Imprenta municipal</v>
      </c>
      <c r="W349" s="57" t="str">
        <f>MID(Tabla1[[#This Row],[Aplicación]],14,2)</f>
        <v>22</v>
      </c>
      <c r="X349" s="57" t="str">
        <f>MID(Tabla1[[#This Row],[Aplicación]],14,6)</f>
        <v>22100</v>
      </c>
    </row>
    <row r="350" spans="1:24" x14ac:dyDescent="0.25">
      <c r="A350" s="60">
        <v>220240011594</v>
      </c>
      <c r="B350" s="43" t="s">
        <v>390</v>
      </c>
      <c r="C350" s="61">
        <v>45397</v>
      </c>
      <c r="D350" s="60">
        <v>22024003917</v>
      </c>
      <c r="E350" s="43" t="s">
        <v>4457</v>
      </c>
      <c r="F350" s="62">
        <v>1065.77</v>
      </c>
      <c r="G350" s="43" t="s">
        <v>3414</v>
      </c>
      <c r="H350" s="43" t="s">
        <v>4458</v>
      </c>
      <c r="I350" s="69" t="s">
        <v>2930</v>
      </c>
      <c r="J350" s="43" t="s">
        <v>398</v>
      </c>
      <c r="K350" s="43" t="s">
        <v>398</v>
      </c>
      <c r="L350" s="43" t="s">
        <v>413</v>
      </c>
      <c r="M350" s="43" t="s">
        <v>585</v>
      </c>
      <c r="N350" s="43" t="s">
        <v>539</v>
      </c>
      <c r="O350" s="68" t="s">
        <v>326</v>
      </c>
      <c r="P350" s="68" t="s">
        <v>2931</v>
      </c>
      <c r="Q350" s="57" t="s">
        <v>2932</v>
      </c>
      <c r="R350" s="35" t="s">
        <v>265</v>
      </c>
      <c r="S350" s="57" t="str">
        <f>MID(Tabla1[[#This Row],[Aplicación]],6,2)</f>
        <v>01</v>
      </c>
      <c r="T350" s="54" t="str">
        <f>VLOOKUP(Tabla1[[#This Row],[AREA]],Hoja1!A:B,2,FALSE)</f>
        <v>01. Alcaldía</v>
      </c>
      <c r="U350" s="57" t="str">
        <f>MID(Tabla1[[#This Row],[Aplicación]],9,4)</f>
        <v>9205</v>
      </c>
      <c r="V350" s="54" t="str">
        <f>VLOOKUP(Tabla1[[#This Row],[PROGRAMA]],Hoja1!A:B,2,FALSE)</f>
        <v>9205. Imprenta municipal</v>
      </c>
      <c r="W350" s="57" t="str">
        <f>MID(Tabla1[[#This Row],[Aplicación]],14,2)</f>
        <v>22</v>
      </c>
      <c r="X350" s="57" t="str">
        <f>MID(Tabla1[[#This Row],[Aplicación]],14,6)</f>
        <v>22104</v>
      </c>
    </row>
    <row r="351" spans="1:24" x14ac:dyDescent="0.25">
      <c r="A351" s="60">
        <v>220240000721</v>
      </c>
      <c r="B351" s="43" t="s">
        <v>390</v>
      </c>
      <c r="C351" s="61">
        <v>45327</v>
      </c>
      <c r="D351" s="60">
        <v>22024000026</v>
      </c>
      <c r="E351" s="43" t="s">
        <v>1460</v>
      </c>
      <c r="F351" s="62">
        <v>2801</v>
      </c>
      <c r="G351" s="43" t="s">
        <v>64</v>
      </c>
      <c r="H351" s="43" t="s">
        <v>2399</v>
      </c>
      <c r="I351" s="69">
        <v>220</v>
      </c>
      <c r="J351" s="43" t="s">
        <v>398</v>
      </c>
      <c r="K351" s="43" t="s">
        <v>398</v>
      </c>
      <c r="L351" s="43" t="s">
        <v>413</v>
      </c>
      <c r="M351" s="43" t="s">
        <v>585</v>
      </c>
      <c r="N351" s="43" t="s">
        <v>539</v>
      </c>
      <c r="O351" s="52" t="s">
        <v>326</v>
      </c>
      <c r="P351" s="63" t="s">
        <v>276</v>
      </c>
      <c r="Q351" s="57" t="str">
        <f>MID(Tabla1[[#This Row],[Aplicación]],14,1)</f>
        <v>2</v>
      </c>
      <c r="R351" s="35" t="s">
        <v>265</v>
      </c>
      <c r="S351" s="57" t="str">
        <f>MID(Tabla1[[#This Row],[Aplicación]],6,2)</f>
        <v>01</v>
      </c>
      <c r="T351" s="54" t="str">
        <f>VLOOKUP(Tabla1[[#This Row],[AREA]],Hoja1!A:B,2,FALSE)</f>
        <v>01. Alcaldía</v>
      </c>
      <c r="U351" s="57" t="str">
        <f>MID(Tabla1[[#This Row],[Aplicación]],9,4)</f>
        <v>9205</v>
      </c>
      <c r="V351" s="54" t="str">
        <f>VLOOKUP(Tabla1[[#This Row],[PROGRAMA]],Hoja1!A:B,2,FALSE)</f>
        <v>9205. Imprenta municipal</v>
      </c>
      <c r="W351" s="57" t="str">
        <f>MID(Tabla1[[#This Row],[Aplicación]],14,2)</f>
        <v>22</v>
      </c>
      <c r="X351" s="57" t="str">
        <f>MID(Tabla1[[#This Row],[Aplicación]],14,6)</f>
        <v>22199</v>
      </c>
    </row>
    <row r="352" spans="1:24" x14ac:dyDescent="0.25">
      <c r="A352" s="60">
        <v>220240000722</v>
      </c>
      <c r="B352" s="43" t="s">
        <v>390</v>
      </c>
      <c r="C352" s="61">
        <v>45327</v>
      </c>
      <c r="D352" s="60">
        <v>22024000027</v>
      </c>
      <c r="E352" s="43" t="s">
        <v>1460</v>
      </c>
      <c r="F352" s="62">
        <v>5899</v>
      </c>
      <c r="G352" s="43" t="s">
        <v>287</v>
      </c>
      <c r="H352" s="43" t="s">
        <v>2604</v>
      </c>
      <c r="I352" s="69">
        <v>220</v>
      </c>
      <c r="J352" s="43" t="s">
        <v>398</v>
      </c>
      <c r="K352" s="43" t="s">
        <v>398</v>
      </c>
      <c r="L352" s="43" t="s">
        <v>413</v>
      </c>
      <c r="M352" s="43" t="s">
        <v>585</v>
      </c>
      <c r="N352" s="43" t="s">
        <v>539</v>
      </c>
      <c r="O352" s="52" t="s">
        <v>326</v>
      </c>
      <c r="P352" s="63" t="s">
        <v>276</v>
      </c>
      <c r="Q352" s="57" t="str">
        <f>MID(Tabla1[[#This Row],[Aplicación]],14,1)</f>
        <v>2</v>
      </c>
      <c r="R352" s="35" t="s">
        <v>265</v>
      </c>
      <c r="S352" s="57" t="str">
        <f>MID(Tabla1[[#This Row],[Aplicación]],6,2)</f>
        <v>01</v>
      </c>
      <c r="T352" s="54" t="str">
        <f>VLOOKUP(Tabla1[[#This Row],[AREA]],Hoja1!A:B,2,FALSE)</f>
        <v>01. Alcaldía</v>
      </c>
      <c r="U352" s="57" t="str">
        <f>MID(Tabla1[[#This Row],[Aplicación]],9,4)</f>
        <v>9205</v>
      </c>
      <c r="V352" s="54" t="str">
        <f>VLOOKUP(Tabla1[[#This Row],[PROGRAMA]],Hoja1!A:B,2,FALSE)</f>
        <v>9205. Imprenta municipal</v>
      </c>
      <c r="W352" s="57" t="str">
        <f>MID(Tabla1[[#This Row],[Aplicación]],14,2)</f>
        <v>22</v>
      </c>
      <c r="X352" s="57" t="str">
        <f>MID(Tabla1[[#This Row],[Aplicación]],14,6)</f>
        <v>22199</v>
      </c>
    </row>
    <row r="353" spans="1:24" x14ac:dyDescent="0.25">
      <c r="A353" s="60">
        <v>220240000720</v>
      </c>
      <c r="B353" s="43" t="s">
        <v>390</v>
      </c>
      <c r="C353" s="61">
        <v>45327</v>
      </c>
      <c r="D353" s="60">
        <v>22024000024</v>
      </c>
      <c r="E353" s="43" t="s">
        <v>1460</v>
      </c>
      <c r="F353" s="62">
        <v>7120.85</v>
      </c>
      <c r="G353" s="43" t="s">
        <v>332</v>
      </c>
      <c r="H353" s="43" t="s">
        <v>2671</v>
      </c>
      <c r="I353" s="69">
        <v>220</v>
      </c>
      <c r="J353" s="43" t="s">
        <v>398</v>
      </c>
      <c r="K353" s="43" t="s">
        <v>398</v>
      </c>
      <c r="L353" s="43" t="s">
        <v>413</v>
      </c>
      <c r="M353" s="43" t="s">
        <v>585</v>
      </c>
      <c r="N353" s="43" t="s">
        <v>539</v>
      </c>
      <c r="O353" s="52" t="s">
        <v>326</v>
      </c>
      <c r="P353" s="63" t="s">
        <v>276</v>
      </c>
      <c r="Q353" s="57" t="str">
        <f>MID(Tabla1[[#This Row],[Aplicación]],14,1)</f>
        <v>2</v>
      </c>
      <c r="R353" s="35" t="s">
        <v>265</v>
      </c>
      <c r="S353" s="57" t="str">
        <f>MID(Tabla1[[#This Row],[Aplicación]],6,2)</f>
        <v>01</v>
      </c>
      <c r="T353" s="54" t="str">
        <f>VLOOKUP(Tabla1[[#This Row],[AREA]],Hoja1!A:B,2,FALSE)</f>
        <v>01. Alcaldía</v>
      </c>
      <c r="U353" s="57" t="str">
        <f>MID(Tabla1[[#This Row],[Aplicación]],9,4)</f>
        <v>9205</v>
      </c>
      <c r="V353" s="54" t="str">
        <f>VLOOKUP(Tabla1[[#This Row],[PROGRAMA]],Hoja1!A:B,2,FALSE)</f>
        <v>9205. Imprenta municipal</v>
      </c>
      <c r="W353" s="57" t="str">
        <f>MID(Tabla1[[#This Row],[Aplicación]],14,2)</f>
        <v>22</v>
      </c>
      <c r="X353" s="57" t="str">
        <f>MID(Tabla1[[#This Row],[Aplicación]],14,6)</f>
        <v>22199</v>
      </c>
    </row>
    <row r="354" spans="1:24" x14ac:dyDescent="0.25">
      <c r="A354" s="53">
        <v>220240000723</v>
      </c>
      <c r="B354" s="45" t="s">
        <v>390</v>
      </c>
      <c r="C354" s="50">
        <v>45327</v>
      </c>
      <c r="D354" s="44">
        <v>22024000028</v>
      </c>
      <c r="E354" s="45" t="s">
        <v>1460</v>
      </c>
      <c r="F354" s="51">
        <v>7210.39</v>
      </c>
      <c r="G354" s="45" t="s">
        <v>35</v>
      </c>
      <c r="H354" s="45" t="s">
        <v>2682</v>
      </c>
      <c r="I354" s="53">
        <v>220</v>
      </c>
      <c r="J354" s="45" t="s">
        <v>398</v>
      </c>
      <c r="K354" s="45" t="s">
        <v>398</v>
      </c>
      <c r="L354" s="45" t="s">
        <v>413</v>
      </c>
      <c r="M354" s="45" t="s">
        <v>585</v>
      </c>
      <c r="N354" s="45" t="s">
        <v>539</v>
      </c>
      <c r="O354" s="52" t="s">
        <v>326</v>
      </c>
      <c r="P354" s="63" t="s">
        <v>276</v>
      </c>
      <c r="Q354" s="57" t="str">
        <f>MID(Tabla1[[#This Row],[Aplicación]],14,1)</f>
        <v>2</v>
      </c>
      <c r="R354" s="35" t="s">
        <v>265</v>
      </c>
      <c r="S354" s="57" t="str">
        <f>MID(Tabla1[[#This Row],[Aplicación]],6,2)</f>
        <v>01</v>
      </c>
      <c r="T354" s="54" t="str">
        <f>VLOOKUP(Tabla1[[#This Row],[AREA]],Hoja1!A:B,2,FALSE)</f>
        <v>01. Alcaldía</v>
      </c>
      <c r="U354" s="57" t="str">
        <f>MID(Tabla1[[#This Row],[Aplicación]],9,4)</f>
        <v>9205</v>
      </c>
      <c r="V354" s="54" t="str">
        <f>VLOOKUP(Tabla1[[#This Row],[PROGRAMA]],Hoja1!A:B,2,FALSE)</f>
        <v>9205. Imprenta municipal</v>
      </c>
      <c r="W354" s="57" t="str">
        <f>MID(Tabla1[[#This Row],[Aplicación]],14,2)</f>
        <v>22</v>
      </c>
      <c r="X354" s="57" t="str">
        <f>MID(Tabla1[[#This Row],[Aplicación]],14,6)</f>
        <v>22199</v>
      </c>
    </row>
    <row r="355" spans="1:24" x14ac:dyDescent="0.25">
      <c r="A355" s="60">
        <v>220240000726</v>
      </c>
      <c r="B355" s="43" t="s">
        <v>390</v>
      </c>
      <c r="C355" s="61">
        <v>45327</v>
      </c>
      <c r="D355" s="60">
        <v>22024000031</v>
      </c>
      <c r="E355" s="43" t="s">
        <v>1460</v>
      </c>
      <c r="F355" s="62">
        <v>7211.6</v>
      </c>
      <c r="G355" s="43" t="s">
        <v>87</v>
      </c>
      <c r="H355" s="43" t="s">
        <v>2684</v>
      </c>
      <c r="I355" s="69">
        <v>220</v>
      </c>
      <c r="J355" s="43" t="s">
        <v>725</v>
      </c>
      <c r="K355" s="43" t="s">
        <v>393</v>
      </c>
      <c r="L355" s="43" t="s">
        <v>413</v>
      </c>
      <c r="M355" s="43" t="s">
        <v>585</v>
      </c>
      <c r="N355" s="43" t="s">
        <v>539</v>
      </c>
      <c r="O355" s="52" t="s">
        <v>326</v>
      </c>
      <c r="P355" s="63" t="s">
        <v>276</v>
      </c>
      <c r="Q355" s="57" t="str">
        <f>MID(Tabla1[[#This Row],[Aplicación]],14,1)</f>
        <v>2</v>
      </c>
      <c r="R355" s="35" t="s">
        <v>265</v>
      </c>
      <c r="S355" s="57" t="str">
        <f>MID(Tabla1[[#This Row],[Aplicación]],6,2)</f>
        <v>01</v>
      </c>
      <c r="T355" s="54" t="str">
        <f>VLOOKUP(Tabla1[[#This Row],[AREA]],Hoja1!A:B,2,FALSE)</f>
        <v>01. Alcaldía</v>
      </c>
      <c r="U355" s="57" t="str">
        <f>MID(Tabla1[[#This Row],[Aplicación]],9,4)</f>
        <v>9205</v>
      </c>
      <c r="V355" s="54" t="str">
        <f>VLOOKUP(Tabla1[[#This Row],[PROGRAMA]],Hoja1!A:B,2,FALSE)</f>
        <v>9205. Imprenta municipal</v>
      </c>
      <c r="W355" s="57" t="str">
        <f>MID(Tabla1[[#This Row],[Aplicación]],14,2)</f>
        <v>22</v>
      </c>
      <c r="X355" s="57" t="str">
        <f>MID(Tabla1[[#This Row],[Aplicación]],14,6)</f>
        <v>22199</v>
      </c>
    </row>
    <row r="356" spans="1:24" x14ac:dyDescent="0.25">
      <c r="A356" s="60">
        <v>220240000724</v>
      </c>
      <c r="B356" s="43" t="s">
        <v>390</v>
      </c>
      <c r="C356" s="61">
        <v>45327</v>
      </c>
      <c r="D356" s="60">
        <v>22024000029</v>
      </c>
      <c r="E356" s="43" t="s">
        <v>1460</v>
      </c>
      <c r="F356" s="62">
        <v>7253.95</v>
      </c>
      <c r="G356" s="43" t="s">
        <v>76</v>
      </c>
      <c r="H356" s="43" t="s">
        <v>2687</v>
      </c>
      <c r="I356" s="69">
        <v>220</v>
      </c>
      <c r="J356" s="43" t="s">
        <v>398</v>
      </c>
      <c r="K356" s="43" t="s">
        <v>398</v>
      </c>
      <c r="L356" s="43" t="s">
        <v>413</v>
      </c>
      <c r="M356" s="43" t="s">
        <v>585</v>
      </c>
      <c r="N356" s="43" t="s">
        <v>539</v>
      </c>
      <c r="O356" s="52" t="s">
        <v>326</v>
      </c>
      <c r="P356" s="63" t="s">
        <v>276</v>
      </c>
      <c r="Q356" s="57" t="str">
        <f>MID(Tabla1[[#This Row],[Aplicación]],14,1)</f>
        <v>2</v>
      </c>
      <c r="R356" s="35" t="s">
        <v>265</v>
      </c>
      <c r="S356" s="57" t="str">
        <f>MID(Tabla1[[#This Row],[Aplicación]],6,2)</f>
        <v>01</v>
      </c>
      <c r="T356" s="54" t="str">
        <f>VLOOKUP(Tabla1[[#This Row],[AREA]],Hoja1!A:B,2,FALSE)</f>
        <v>01. Alcaldía</v>
      </c>
      <c r="U356" s="57" t="str">
        <f>MID(Tabla1[[#This Row],[Aplicación]],9,4)</f>
        <v>9205</v>
      </c>
      <c r="V356" s="54" t="str">
        <f>VLOOKUP(Tabla1[[#This Row],[PROGRAMA]],Hoja1!A:B,2,FALSE)</f>
        <v>9205. Imprenta municipal</v>
      </c>
      <c r="W356" s="57" t="str">
        <f>MID(Tabla1[[#This Row],[Aplicación]],14,2)</f>
        <v>22</v>
      </c>
      <c r="X356" s="57" t="str">
        <f>MID(Tabla1[[#This Row],[Aplicación]],14,6)</f>
        <v>22199</v>
      </c>
    </row>
    <row r="357" spans="1:24" x14ac:dyDescent="0.25">
      <c r="A357" s="60">
        <v>220240000725</v>
      </c>
      <c r="B357" s="43" t="s">
        <v>390</v>
      </c>
      <c r="C357" s="61">
        <v>45327</v>
      </c>
      <c r="D357" s="60">
        <v>22024000030</v>
      </c>
      <c r="E357" s="43" t="s">
        <v>1460</v>
      </c>
      <c r="F357" s="62">
        <v>7253.95</v>
      </c>
      <c r="G357" s="43" t="s">
        <v>80</v>
      </c>
      <c r="H357" s="43" t="s">
        <v>2690</v>
      </c>
      <c r="I357" s="69">
        <v>220</v>
      </c>
      <c r="J357" s="43" t="s">
        <v>398</v>
      </c>
      <c r="K357" s="43" t="s">
        <v>398</v>
      </c>
      <c r="L357" s="43" t="s">
        <v>413</v>
      </c>
      <c r="M357" s="43" t="s">
        <v>585</v>
      </c>
      <c r="N357" s="43" t="s">
        <v>539</v>
      </c>
      <c r="O357" s="52" t="s">
        <v>326</v>
      </c>
      <c r="P357" s="63" t="s">
        <v>276</v>
      </c>
      <c r="Q357" s="57" t="str">
        <f>MID(Tabla1[[#This Row],[Aplicación]],14,1)</f>
        <v>2</v>
      </c>
      <c r="R357" s="35" t="s">
        <v>265</v>
      </c>
      <c r="S357" s="57" t="str">
        <f>MID(Tabla1[[#This Row],[Aplicación]],6,2)</f>
        <v>01</v>
      </c>
      <c r="T357" s="54" t="str">
        <f>VLOOKUP(Tabla1[[#This Row],[AREA]],Hoja1!A:B,2,FALSE)</f>
        <v>01. Alcaldía</v>
      </c>
      <c r="U357" s="57" t="str">
        <f>MID(Tabla1[[#This Row],[Aplicación]],9,4)</f>
        <v>9205</v>
      </c>
      <c r="V357" s="54" t="str">
        <f>VLOOKUP(Tabla1[[#This Row],[PROGRAMA]],Hoja1!A:B,2,FALSE)</f>
        <v>9205. Imprenta municipal</v>
      </c>
      <c r="W357" s="57" t="str">
        <f>MID(Tabla1[[#This Row],[Aplicación]],14,2)</f>
        <v>22</v>
      </c>
      <c r="X357" s="57" t="str">
        <f>MID(Tabla1[[#This Row],[Aplicación]],14,6)</f>
        <v>22199</v>
      </c>
    </row>
    <row r="358" spans="1:24" x14ac:dyDescent="0.25">
      <c r="A358" s="60">
        <v>220240021745</v>
      </c>
      <c r="B358" s="43" t="s">
        <v>390</v>
      </c>
      <c r="C358" s="61">
        <v>45440</v>
      </c>
      <c r="D358" s="60">
        <v>22024004691</v>
      </c>
      <c r="E358" s="43" t="s">
        <v>1460</v>
      </c>
      <c r="F358" s="62">
        <v>304.92</v>
      </c>
      <c r="G358" s="43" t="s">
        <v>3634</v>
      </c>
      <c r="H358" s="43" t="s">
        <v>3635</v>
      </c>
      <c r="I358" s="69" t="s">
        <v>2930</v>
      </c>
      <c r="J358" s="43" t="s">
        <v>575</v>
      </c>
      <c r="K358" s="43" t="s">
        <v>398</v>
      </c>
      <c r="L358" s="43" t="s">
        <v>413</v>
      </c>
      <c r="M358" s="43" t="s">
        <v>585</v>
      </c>
      <c r="N358" s="43" t="s">
        <v>539</v>
      </c>
      <c r="O358" s="68" t="s">
        <v>326</v>
      </c>
      <c r="P358" s="68" t="s">
        <v>2931</v>
      </c>
      <c r="Q358" s="57" t="s">
        <v>2932</v>
      </c>
      <c r="R358" s="35" t="s">
        <v>265</v>
      </c>
      <c r="S358" s="57" t="str">
        <f>MID(Tabla1[[#This Row],[Aplicación]],6,2)</f>
        <v>01</v>
      </c>
      <c r="T358" s="54" t="str">
        <f>VLOOKUP(Tabla1[[#This Row],[AREA]],Hoja1!A:B,2,FALSE)</f>
        <v>01. Alcaldía</v>
      </c>
      <c r="U358" s="57" t="str">
        <f>MID(Tabla1[[#This Row],[Aplicación]],9,4)</f>
        <v>9205</v>
      </c>
      <c r="V358" s="54" t="str">
        <f>VLOOKUP(Tabla1[[#This Row],[PROGRAMA]],Hoja1!A:B,2,FALSE)</f>
        <v>9205. Imprenta municipal</v>
      </c>
      <c r="W358" s="57" t="str">
        <f>MID(Tabla1[[#This Row],[Aplicación]],14,2)</f>
        <v>22</v>
      </c>
      <c r="X358" s="57" t="str">
        <f>MID(Tabla1[[#This Row],[Aplicación]],14,6)</f>
        <v>22199</v>
      </c>
    </row>
    <row r="359" spans="1:24" x14ac:dyDescent="0.25">
      <c r="A359" s="60">
        <v>220240000727</v>
      </c>
      <c r="B359" s="43" t="s">
        <v>390</v>
      </c>
      <c r="C359" s="61">
        <v>45327</v>
      </c>
      <c r="D359" s="60">
        <v>22024000032</v>
      </c>
      <c r="E359" s="43" t="s">
        <v>1441</v>
      </c>
      <c r="F359" s="62">
        <v>1600</v>
      </c>
      <c r="G359" s="43" t="s">
        <v>742</v>
      </c>
      <c r="H359" s="43" t="s">
        <v>2244</v>
      </c>
      <c r="I359" s="69">
        <v>220</v>
      </c>
      <c r="J359" s="43" t="s">
        <v>537</v>
      </c>
      <c r="K359" s="43" t="s">
        <v>537</v>
      </c>
      <c r="L359" s="43" t="s">
        <v>399</v>
      </c>
      <c r="M359" s="43" t="s">
        <v>585</v>
      </c>
      <c r="N359" s="43" t="s">
        <v>539</v>
      </c>
      <c r="O359" s="52" t="s">
        <v>326</v>
      </c>
      <c r="P359" s="63" t="s">
        <v>276</v>
      </c>
      <c r="Q359" s="57" t="str">
        <f>MID(Tabla1[[#This Row],[Aplicación]],14,1)</f>
        <v>2</v>
      </c>
      <c r="R359" s="35" t="s">
        <v>265</v>
      </c>
      <c r="S359" s="57" t="str">
        <f>MID(Tabla1[[#This Row],[Aplicación]],6,2)</f>
        <v>01</v>
      </c>
      <c r="T359" s="54" t="str">
        <f>VLOOKUP(Tabla1[[#This Row],[AREA]],Hoja1!A:B,2,FALSE)</f>
        <v>01. Alcaldía</v>
      </c>
      <c r="U359" s="57" t="str">
        <f>MID(Tabla1[[#This Row],[Aplicación]],9,4)</f>
        <v>9205</v>
      </c>
      <c r="V359" s="54" t="str">
        <f>VLOOKUP(Tabla1[[#This Row],[PROGRAMA]],Hoja1!A:B,2,FALSE)</f>
        <v>9205. Imprenta municipal</v>
      </c>
      <c r="W359" s="57" t="str">
        <f>MID(Tabla1[[#This Row],[Aplicación]],14,2)</f>
        <v>22</v>
      </c>
      <c r="X359" s="57" t="str">
        <f>MID(Tabla1[[#This Row],[Aplicación]],14,6)</f>
        <v>22699</v>
      </c>
    </row>
    <row r="360" spans="1:24" x14ac:dyDescent="0.25">
      <c r="A360" s="60">
        <v>220239000990</v>
      </c>
      <c r="B360" s="43" t="s">
        <v>390</v>
      </c>
      <c r="C360" s="61">
        <v>45292</v>
      </c>
      <c r="D360" s="60">
        <v>22024001898</v>
      </c>
      <c r="E360" s="43" t="s">
        <v>1184</v>
      </c>
      <c r="F360" s="62">
        <v>1500</v>
      </c>
      <c r="G360" s="43" t="s">
        <v>429</v>
      </c>
      <c r="H360" s="43" t="s">
        <v>2008</v>
      </c>
      <c r="I360" s="69">
        <v>220</v>
      </c>
      <c r="J360" s="43" t="s">
        <v>398</v>
      </c>
      <c r="K360" s="43" t="s">
        <v>398</v>
      </c>
      <c r="L360" s="43" t="s">
        <v>399</v>
      </c>
      <c r="M360" s="43" t="s">
        <v>395</v>
      </c>
      <c r="N360" s="43" t="s">
        <v>396</v>
      </c>
      <c r="O360" s="52" t="s">
        <v>321</v>
      </c>
      <c r="P360" s="63" t="s">
        <v>276</v>
      </c>
      <c r="Q360" s="57" t="str">
        <f>MID(Tabla1[[#This Row],[Aplicación]],14,1)</f>
        <v>2</v>
      </c>
      <c r="R360" s="35" t="s">
        <v>265</v>
      </c>
      <c r="S360" s="57" t="str">
        <f>MID(Tabla1[[#This Row],[Aplicación]],6,2)</f>
        <v>04</v>
      </c>
      <c r="T360" s="54" t="str">
        <f>VLOOKUP(Tabla1[[#This Row],[AREA]],Hoja1!A:B,2,FALSE)</f>
        <v>04. Hacienda, personal y modernización administrativa</v>
      </c>
      <c r="U360" s="57" t="str">
        <f>MID(Tabla1[[#This Row],[Aplicación]],9,4)</f>
        <v>9202</v>
      </c>
      <c r="V360" s="54" t="str">
        <f>VLOOKUP(Tabla1[[#This Row],[PROGRAMA]],Hoja1!A:B,2,FALSE)</f>
        <v>9202. Gestión de recursos humanos</v>
      </c>
      <c r="W360" s="57" t="str">
        <f>MID(Tabla1[[#This Row],[Aplicación]],14,2)</f>
        <v>20</v>
      </c>
      <c r="X360" s="57" t="str">
        <f>MID(Tabla1[[#This Row],[Aplicación]],14,6)</f>
        <v>203</v>
      </c>
    </row>
    <row r="361" spans="1:24" x14ac:dyDescent="0.25">
      <c r="A361" s="60">
        <v>220239000992</v>
      </c>
      <c r="B361" s="43" t="s">
        <v>390</v>
      </c>
      <c r="C361" s="61">
        <v>45292</v>
      </c>
      <c r="D361" s="60">
        <v>22024001900</v>
      </c>
      <c r="E361" s="43" t="s">
        <v>1393</v>
      </c>
      <c r="F361" s="62">
        <v>2883.51</v>
      </c>
      <c r="G361" s="43" t="s">
        <v>429</v>
      </c>
      <c r="H361" s="43" t="s">
        <v>2010</v>
      </c>
      <c r="I361" s="69">
        <v>220</v>
      </c>
      <c r="J361" s="43" t="s">
        <v>398</v>
      </c>
      <c r="K361" s="43" t="s">
        <v>398</v>
      </c>
      <c r="L361" s="43" t="s">
        <v>413</v>
      </c>
      <c r="M361" s="43" t="s">
        <v>395</v>
      </c>
      <c r="N361" s="43" t="s">
        <v>396</v>
      </c>
      <c r="O361" s="52" t="s">
        <v>321</v>
      </c>
      <c r="P361" s="63" t="s">
        <v>276</v>
      </c>
      <c r="Q361" s="57" t="str">
        <f>MID(Tabla1[[#This Row],[Aplicación]],14,1)</f>
        <v>2</v>
      </c>
      <c r="R361" s="35" t="s">
        <v>265</v>
      </c>
      <c r="S361" s="57" t="str">
        <f>MID(Tabla1[[#This Row],[Aplicación]],6,2)</f>
        <v>04</v>
      </c>
      <c r="T361" s="54" t="str">
        <f>VLOOKUP(Tabla1[[#This Row],[AREA]],Hoja1!A:B,2,FALSE)</f>
        <v>04. Hacienda, personal y modernización administrativa</v>
      </c>
      <c r="U361" s="57" t="str">
        <f>MID(Tabla1[[#This Row],[Aplicación]],9,4)</f>
        <v>9209</v>
      </c>
      <c r="V361" s="54" t="str">
        <f>VLOOKUP(Tabla1[[#This Row],[PROGRAMA]],Hoja1!A:B,2,FALSE)</f>
        <v>9209. Dirección del area de hacienda, personal y modernización administrativa</v>
      </c>
      <c r="W361" s="57" t="str">
        <f>MID(Tabla1[[#This Row],[Aplicación]],14,2)</f>
        <v>20</v>
      </c>
      <c r="X361" s="57" t="str">
        <f>MID(Tabla1[[#This Row],[Aplicación]],14,6)</f>
        <v>203</v>
      </c>
    </row>
    <row r="362" spans="1:24" x14ac:dyDescent="0.25">
      <c r="A362" s="60">
        <v>220219001031</v>
      </c>
      <c r="B362" s="43" t="s">
        <v>390</v>
      </c>
      <c r="C362" s="61">
        <v>45292</v>
      </c>
      <c r="D362" s="60">
        <v>22024001796</v>
      </c>
      <c r="E362" s="43" t="s">
        <v>1168</v>
      </c>
      <c r="F362" s="62">
        <v>71.42</v>
      </c>
      <c r="G362" s="43" t="s">
        <v>429</v>
      </c>
      <c r="H362" s="43" t="s">
        <v>448</v>
      </c>
      <c r="I362" s="69">
        <v>220</v>
      </c>
      <c r="J362" s="43" t="s">
        <v>398</v>
      </c>
      <c r="K362" s="43" t="s">
        <v>398</v>
      </c>
      <c r="L362" s="43" t="s">
        <v>413</v>
      </c>
      <c r="M362" s="43" t="s">
        <v>395</v>
      </c>
      <c r="N362" s="43" t="s">
        <v>396</v>
      </c>
      <c r="O362" s="52" t="s">
        <v>321</v>
      </c>
      <c r="P362" s="63" t="s">
        <v>276</v>
      </c>
      <c r="Q362" s="57" t="str">
        <f>MID(Tabla1[[#This Row],[Aplicación]],14,1)</f>
        <v>2</v>
      </c>
      <c r="R362" s="35" t="s">
        <v>265</v>
      </c>
      <c r="S362" s="57" t="str">
        <f>MID(Tabla1[[#This Row],[Aplicación]],6,2)</f>
        <v>04</v>
      </c>
      <c r="T362" s="54" t="str">
        <f>VLOOKUP(Tabla1[[#This Row],[AREA]],Hoja1!A:B,2,FALSE)</f>
        <v>04. Hacienda, personal y modernización administrativa</v>
      </c>
      <c r="U362" s="57" t="str">
        <f>MID(Tabla1[[#This Row],[Aplicación]],9,4)</f>
        <v>9311</v>
      </c>
      <c r="V362" s="54" t="str">
        <f>VLOOKUP(Tabla1[[#This Row],[PROGRAMA]],Hoja1!A:B,2,FALSE)</f>
        <v>9311. Planificación económico financiera</v>
      </c>
      <c r="W362" s="57" t="str">
        <f>MID(Tabla1[[#This Row],[Aplicación]],14,2)</f>
        <v>20</v>
      </c>
      <c r="X362" s="57" t="str">
        <f>MID(Tabla1[[#This Row],[Aplicación]],14,6)</f>
        <v>203</v>
      </c>
    </row>
    <row r="363" spans="1:24" x14ac:dyDescent="0.25">
      <c r="A363" s="60">
        <v>220240023580</v>
      </c>
      <c r="B363" s="43" t="s">
        <v>390</v>
      </c>
      <c r="C363" s="61">
        <v>45450</v>
      </c>
      <c r="D363" s="60">
        <v>22024004954</v>
      </c>
      <c r="E363" s="43" t="s">
        <v>3410</v>
      </c>
      <c r="F363" s="62">
        <v>31.61</v>
      </c>
      <c r="G363" s="43" t="s">
        <v>1013</v>
      </c>
      <c r="H363" s="43" t="s">
        <v>3411</v>
      </c>
      <c r="I363" s="69" t="s">
        <v>2930</v>
      </c>
      <c r="J363" s="43" t="s">
        <v>398</v>
      </c>
      <c r="K363" s="43" t="s">
        <v>398</v>
      </c>
      <c r="L363" s="43" t="s">
        <v>413</v>
      </c>
      <c r="M363" s="43" t="s">
        <v>585</v>
      </c>
      <c r="N363" s="43" t="s">
        <v>539</v>
      </c>
      <c r="O363" s="68" t="s">
        <v>326</v>
      </c>
      <c r="P363" s="68" t="s">
        <v>2931</v>
      </c>
      <c r="Q363" s="57" t="s">
        <v>2932</v>
      </c>
      <c r="R363" s="35" t="s">
        <v>265</v>
      </c>
      <c r="S363" s="57" t="str">
        <f>MID(Tabla1[[#This Row],[Aplicación]],6,2)</f>
        <v>01</v>
      </c>
      <c r="T363" s="54" t="str">
        <f>VLOOKUP(Tabla1[[#This Row],[AREA]],Hoja1!A:B,2,FALSE)</f>
        <v>01. Alcaldía</v>
      </c>
      <c r="U363" s="57" t="str">
        <f>MID(Tabla1[[#This Row],[Aplicación]],9,4)</f>
        <v>9206</v>
      </c>
      <c r="V363" s="54" t="str">
        <f>VLOOKUP(Tabla1[[#This Row],[PROGRAMA]],Hoja1!A:B,2,FALSE)</f>
        <v>9206. Archivo municipal</v>
      </c>
      <c r="W363" s="57" t="str">
        <f>MID(Tabla1[[#This Row],[Aplicación]],14,2)</f>
        <v>22</v>
      </c>
      <c r="X363" s="57" t="str">
        <f>MID(Tabla1[[#This Row],[Aplicación]],14,6)</f>
        <v>22000</v>
      </c>
    </row>
    <row r="364" spans="1:24" x14ac:dyDescent="0.25">
      <c r="A364" s="60">
        <v>220240022940</v>
      </c>
      <c r="B364" s="43" t="s">
        <v>390</v>
      </c>
      <c r="C364" s="61">
        <v>45449</v>
      </c>
      <c r="D364" s="60">
        <v>22024004880</v>
      </c>
      <c r="E364" s="43" t="s">
        <v>3410</v>
      </c>
      <c r="F364" s="62">
        <v>45</v>
      </c>
      <c r="G364" s="43" t="s">
        <v>3434</v>
      </c>
      <c r="H364" s="43" t="s">
        <v>3435</v>
      </c>
      <c r="I364" s="69" t="s">
        <v>2930</v>
      </c>
      <c r="J364" s="43" t="s">
        <v>398</v>
      </c>
      <c r="K364" s="43" t="s">
        <v>398</v>
      </c>
      <c r="L364" s="43" t="s">
        <v>413</v>
      </c>
      <c r="M364" s="43" t="s">
        <v>585</v>
      </c>
      <c r="N364" s="43" t="s">
        <v>539</v>
      </c>
      <c r="O364" s="68" t="s">
        <v>326</v>
      </c>
      <c r="P364" s="68" t="s">
        <v>2931</v>
      </c>
      <c r="Q364" s="57" t="s">
        <v>2932</v>
      </c>
      <c r="R364" s="35" t="s">
        <v>265</v>
      </c>
      <c r="S364" s="57" t="str">
        <f>MID(Tabla1[[#This Row],[Aplicación]],6,2)</f>
        <v>01</v>
      </c>
      <c r="T364" s="54" t="str">
        <f>VLOOKUP(Tabla1[[#This Row],[AREA]],Hoja1!A:B,2,FALSE)</f>
        <v>01. Alcaldía</v>
      </c>
      <c r="U364" s="57" t="str">
        <f>MID(Tabla1[[#This Row],[Aplicación]],9,4)</f>
        <v>9206</v>
      </c>
      <c r="V364" s="54" t="str">
        <f>VLOOKUP(Tabla1[[#This Row],[PROGRAMA]],Hoja1!A:B,2,FALSE)</f>
        <v>9206. Archivo municipal</v>
      </c>
      <c r="W364" s="57" t="str">
        <f>MID(Tabla1[[#This Row],[Aplicación]],14,2)</f>
        <v>22</v>
      </c>
      <c r="X364" s="57" t="str">
        <f>MID(Tabla1[[#This Row],[Aplicación]],14,6)</f>
        <v>22000</v>
      </c>
    </row>
    <row r="365" spans="1:24" x14ac:dyDescent="0.25">
      <c r="A365" s="60">
        <v>220240005354</v>
      </c>
      <c r="B365" s="43" t="s">
        <v>390</v>
      </c>
      <c r="C365" s="61">
        <v>45359</v>
      </c>
      <c r="D365" s="60">
        <v>22024003015</v>
      </c>
      <c r="E365" s="43" t="s">
        <v>1333</v>
      </c>
      <c r="F365" s="62">
        <v>11278.34</v>
      </c>
      <c r="G365" s="43" t="s">
        <v>25</v>
      </c>
      <c r="H365" s="43" t="s">
        <v>1784</v>
      </c>
      <c r="I365" s="69">
        <v>220</v>
      </c>
      <c r="J365" s="43" t="s">
        <v>398</v>
      </c>
      <c r="K365" s="43" t="s">
        <v>398</v>
      </c>
      <c r="L365" s="43" t="s">
        <v>413</v>
      </c>
      <c r="M365" s="43" t="s">
        <v>585</v>
      </c>
      <c r="N365" s="43" t="s">
        <v>539</v>
      </c>
      <c r="O365" s="52" t="s">
        <v>326</v>
      </c>
      <c r="P365" s="63" t="s">
        <v>276</v>
      </c>
      <c r="Q365" s="57" t="str">
        <f>MID(Tabla1[[#This Row],[Aplicación]],14,1)</f>
        <v>2</v>
      </c>
      <c r="R365" s="35" t="s">
        <v>265</v>
      </c>
      <c r="S365" s="57" t="str">
        <f>MID(Tabla1[[#This Row],[Aplicación]],6,2)</f>
        <v>01</v>
      </c>
      <c r="T365" s="54" t="str">
        <f>VLOOKUP(Tabla1[[#This Row],[AREA]],Hoja1!A:B,2,FALSE)</f>
        <v>01. Alcaldía</v>
      </c>
      <c r="U365" s="57" t="str">
        <f>MID(Tabla1[[#This Row],[Aplicación]],9,4)</f>
        <v>9206</v>
      </c>
      <c r="V365" s="54" t="str">
        <f>VLOOKUP(Tabla1[[#This Row],[PROGRAMA]],Hoja1!A:B,2,FALSE)</f>
        <v>9206. Archivo municipal</v>
      </c>
      <c r="W365" s="57" t="str">
        <f>MID(Tabla1[[#This Row],[Aplicación]],14,2)</f>
        <v>22</v>
      </c>
      <c r="X365" s="57" t="str">
        <f>MID(Tabla1[[#This Row],[Aplicación]],14,6)</f>
        <v>22001</v>
      </c>
    </row>
    <row r="366" spans="1:24" x14ac:dyDescent="0.25">
      <c r="A366" s="60">
        <v>220240000801</v>
      </c>
      <c r="B366" s="43" t="s">
        <v>390</v>
      </c>
      <c r="C366" s="61">
        <v>45330</v>
      </c>
      <c r="D366" s="60">
        <v>22024000640</v>
      </c>
      <c r="E366" s="43" t="s">
        <v>1333</v>
      </c>
      <c r="F366" s="62">
        <v>327.60000000000002</v>
      </c>
      <c r="G366" s="43" t="s">
        <v>338</v>
      </c>
      <c r="H366" s="43" t="s">
        <v>1861</v>
      </c>
      <c r="I366" s="69">
        <v>220</v>
      </c>
      <c r="J366" s="43" t="s">
        <v>393</v>
      </c>
      <c r="K366" s="43" t="s">
        <v>393</v>
      </c>
      <c r="L366" s="43" t="s">
        <v>413</v>
      </c>
      <c r="M366" s="43" t="s">
        <v>585</v>
      </c>
      <c r="N366" s="43" t="s">
        <v>539</v>
      </c>
      <c r="O366" s="52" t="s">
        <v>326</v>
      </c>
      <c r="P366" s="63" t="s">
        <v>276</v>
      </c>
      <c r="Q366" s="57" t="str">
        <f>MID(Tabla1[[#This Row],[Aplicación]],14,1)</f>
        <v>2</v>
      </c>
      <c r="R366" s="35" t="s">
        <v>265</v>
      </c>
      <c r="S366" s="57" t="str">
        <f>MID(Tabla1[[#This Row],[Aplicación]],6,2)</f>
        <v>01</v>
      </c>
      <c r="T366" s="54" t="str">
        <f>VLOOKUP(Tabla1[[#This Row],[AREA]],Hoja1!A:B,2,FALSE)</f>
        <v>01. Alcaldía</v>
      </c>
      <c r="U366" s="57" t="str">
        <f>MID(Tabla1[[#This Row],[Aplicación]],9,4)</f>
        <v>9206</v>
      </c>
      <c r="V366" s="54" t="str">
        <f>VLOOKUP(Tabla1[[#This Row],[PROGRAMA]],Hoja1!A:B,2,FALSE)</f>
        <v>9206. Archivo municipal</v>
      </c>
      <c r="W366" s="57" t="str">
        <f>MID(Tabla1[[#This Row],[Aplicación]],14,2)</f>
        <v>22</v>
      </c>
      <c r="X366" s="57" t="str">
        <f>MID(Tabla1[[#This Row],[Aplicación]],14,6)</f>
        <v>22001</v>
      </c>
    </row>
    <row r="367" spans="1:24" x14ac:dyDescent="0.25">
      <c r="A367" s="60">
        <v>220240000790</v>
      </c>
      <c r="B367" s="43" t="s">
        <v>390</v>
      </c>
      <c r="C367" s="61">
        <v>45329</v>
      </c>
      <c r="D367" s="60">
        <v>22024000634</v>
      </c>
      <c r="E367" s="43" t="s">
        <v>1333</v>
      </c>
      <c r="F367" s="62">
        <v>653.4</v>
      </c>
      <c r="G367" s="43" t="s">
        <v>346</v>
      </c>
      <c r="H367" s="43" t="s">
        <v>2058</v>
      </c>
      <c r="I367" s="69">
        <v>220</v>
      </c>
      <c r="J367" s="43" t="s">
        <v>393</v>
      </c>
      <c r="K367" s="43" t="s">
        <v>393</v>
      </c>
      <c r="L367" s="43" t="s">
        <v>413</v>
      </c>
      <c r="M367" s="43" t="s">
        <v>585</v>
      </c>
      <c r="N367" s="43" t="s">
        <v>539</v>
      </c>
      <c r="O367" s="52" t="s">
        <v>326</v>
      </c>
      <c r="P367" s="63" t="s">
        <v>276</v>
      </c>
      <c r="Q367" s="57" t="str">
        <f>MID(Tabla1[[#This Row],[Aplicación]],14,1)</f>
        <v>2</v>
      </c>
      <c r="R367" s="35" t="s">
        <v>265</v>
      </c>
      <c r="S367" s="57" t="str">
        <f>MID(Tabla1[[#This Row],[Aplicación]],6,2)</f>
        <v>01</v>
      </c>
      <c r="T367" s="54" t="str">
        <f>VLOOKUP(Tabla1[[#This Row],[AREA]],Hoja1!A:B,2,FALSE)</f>
        <v>01. Alcaldía</v>
      </c>
      <c r="U367" s="57" t="str">
        <f>MID(Tabla1[[#This Row],[Aplicación]],9,4)</f>
        <v>9206</v>
      </c>
      <c r="V367" s="54" t="str">
        <f>VLOOKUP(Tabla1[[#This Row],[PROGRAMA]],Hoja1!A:B,2,FALSE)</f>
        <v>9206. Archivo municipal</v>
      </c>
      <c r="W367" s="57" t="str">
        <f>MID(Tabla1[[#This Row],[Aplicación]],14,2)</f>
        <v>22</v>
      </c>
      <c r="X367" s="57" t="str">
        <f>MID(Tabla1[[#This Row],[Aplicación]],14,6)</f>
        <v>22001</v>
      </c>
    </row>
    <row r="368" spans="1:24" x14ac:dyDescent="0.25">
      <c r="A368" s="53">
        <v>220240000800</v>
      </c>
      <c r="B368" s="45" t="s">
        <v>390</v>
      </c>
      <c r="C368" s="50">
        <v>45330</v>
      </c>
      <c r="D368" s="44">
        <v>22024000639</v>
      </c>
      <c r="E368" s="45" t="s">
        <v>1333</v>
      </c>
      <c r="F368" s="51">
        <v>912</v>
      </c>
      <c r="G368" s="45" t="s">
        <v>342</v>
      </c>
      <c r="H368" s="45" t="s">
        <v>2110</v>
      </c>
      <c r="I368" s="53">
        <v>220</v>
      </c>
      <c r="J368" s="45" t="s">
        <v>393</v>
      </c>
      <c r="K368" s="45" t="s">
        <v>393</v>
      </c>
      <c r="L368" s="45" t="s">
        <v>413</v>
      </c>
      <c r="M368" s="45" t="s">
        <v>585</v>
      </c>
      <c r="N368" s="45" t="s">
        <v>539</v>
      </c>
      <c r="O368" s="52" t="s">
        <v>326</v>
      </c>
      <c r="P368" s="63" t="s">
        <v>276</v>
      </c>
      <c r="Q368" s="57" t="str">
        <f>MID(Tabla1[[#This Row],[Aplicación]],14,1)</f>
        <v>2</v>
      </c>
      <c r="R368" s="35" t="s">
        <v>265</v>
      </c>
      <c r="S368" s="57" t="str">
        <f>MID(Tabla1[[#This Row],[Aplicación]],6,2)</f>
        <v>01</v>
      </c>
      <c r="T368" s="54" t="str">
        <f>VLOOKUP(Tabla1[[#This Row],[AREA]],Hoja1!A:B,2,FALSE)</f>
        <v>01. Alcaldía</v>
      </c>
      <c r="U368" s="57" t="str">
        <f>MID(Tabla1[[#This Row],[Aplicación]],9,4)</f>
        <v>9206</v>
      </c>
      <c r="V368" s="54" t="str">
        <f>VLOOKUP(Tabla1[[#This Row],[PROGRAMA]],Hoja1!A:B,2,FALSE)</f>
        <v>9206. Archivo municipal</v>
      </c>
      <c r="W368" s="57" t="str">
        <f>MID(Tabla1[[#This Row],[Aplicación]],14,2)</f>
        <v>22</v>
      </c>
      <c r="X368" s="57" t="str">
        <f>MID(Tabla1[[#This Row],[Aplicación]],14,6)</f>
        <v>22001</v>
      </c>
    </row>
    <row r="369" spans="1:24" x14ac:dyDescent="0.25">
      <c r="A369" s="60">
        <v>220240000786</v>
      </c>
      <c r="B369" s="43" t="s">
        <v>390</v>
      </c>
      <c r="C369" s="61">
        <v>45329</v>
      </c>
      <c r="D369" s="60">
        <v>22024000618</v>
      </c>
      <c r="E369" s="43" t="s">
        <v>1333</v>
      </c>
      <c r="F369" s="62">
        <v>692</v>
      </c>
      <c r="G369" s="43" t="s">
        <v>331</v>
      </c>
      <c r="H369" s="43" t="s">
        <v>2418</v>
      </c>
      <c r="I369" s="69">
        <v>220</v>
      </c>
      <c r="J369" s="43" t="s">
        <v>393</v>
      </c>
      <c r="K369" s="43" t="s">
        <v>393</v>
      </c>
      <c r="L369" s="43" t="s">
        <v>413</v>
      </c>
      <c r="M369" s="43" t="s">
        <v>585</v>
      </c>
      <c r="N369" s="43" t="s">
        <v>539</v>
      </c>
      <c r="O369" s="52" t="s">
        <v>326</v>
      </c>
      <c r="P369" s="63" t="s">
        <v>276</v>
      </c>
      <c r="Q369" s="57" t="str">
        <f>MID(Tabla1[[#This Row],[Aplicación]],14,1)</f>
        <v>2</v>
      </c>
      <c r="R369" s="35" t="s">
        <v>265</v>
      </c>
      <c r="S369" s="57" t="str">
        <f>MID(Tabla1[[#This Row],[Aplicación]],6,2)</f>
        <v>01</v>
      </c>
      <c r="T369" s="54" t="str">
        <f>VLOOKUP(Tabla1[[#This Row],[AREA]],Hoja1!A:B,2,FALSE)</f>
        <v>01. Alcaldía</v>
      </c>
      <c r="U369" s="57" t="str">
        <f>MID(Tabla1[[#This Row],[Aplicación]],9,4)</f>
        <v>9206</v>
      </c>
      <c r="V369" s="54" t="str">
        <f>VLOOKUP(Tabla1[[#This Row],[PROGRAMA]],Hoja1!A:B,2,FALSE)</f>
        <v>9206. Archivo municipal</v>
      </c>
      <c r="W369" s="57" t="str">
        <f>MID(Tabla1[[#This Row],[Aplicación]],14,2)</f>
        <v>22</v>
      </c>
      <c r="X369" s="57" t="str">
        <f>MID(Tabla1[[#This Row],[Aplicación]],14,6)</f>
        <v>22001</v>
      </c>
    </row>
    <row r="370" spans="1:24" x14ac:dyDescent="0.25">
      <c r="A370" s="60">
        <v>220240003669</v>
      </c>
      <c r="B370" s="43" t="s">
        <v>390</v>
      </c>
      <c r="C370" s="61">
        <v>45350</v>
      </c>
      <c r="D370" s="60">
        <v>22024001475</v>
      </c>
      <c r="E370" s="43" t="s">
        <v>1333</v>
      </c>
      <c r="F370" s="62">
        <v>32473.279999999999</v>
      </c>
      <c r="G370" s="43" t="s">
        <v>1018</v>
      </c>
      <c r="H370" s="43" t="s">
        <v>2882</v>
      </c>
      <c r="I370" s="69">
        <v>220</v>
      </c>
      <c r="J370" s="43" t="s">
        <v>503</v>
      </c>
      <c r="K370" s="43" t="s">
        <v>393</v>
      </c>
      <c r="L370" s="43" t="s">
        <v>413</v>
      </c>
      <c r="M370" s="43" t="s">
        <v>585</v>
      </c>
      <c r="N370" s="43" t="s">
        <v>539</v>
      </c>
      <c r="O370" s="52" t="s">
        <v>326</v>
      </c>
      <c r="P370" s="63" t="s">
        <v>276</v>
      </c>
      <c r="Q370" s="57" t="str">
        <f>MID(Tabla1[[#This Row],[Aplicación]],14,1)</f>
        <v>2</v>
      </c>
      <c r="R370" s="35" t="s">
        <v>265</v>
      </c>
      <c r="S370" s="57" t="str">
        <f>MID(Tabla1[[#This Row],[Aplicación]],6,2)</f>
        <v>01</v>
      </c>
      <c r="T370" s="54" t="str">
        <f>VLOOKUP(Tabla1[[#This Row],[AREA]],Hoja1!A:B,2,FALSE)</f>
        <v>01. Alcaldía</v>
      </c>
      <c r="U370" s="57" t="str">
        <f>MID(Tabla1[[#This Row],[Aplicación]],9,4)</f>
        <v>9206</v>
      </c>
      <c r="V370" s="54" t="str">
        <f>VLOOKUP(Tabla1[[#This Row],[PROGRAMA]],Hoja1!A:B,2,FALSE)</f>
        <v>9206. Archivo municipal</v>
      </c>
      <c r="W370" s="57" t="str">
        <f>MID(Tabla1[[#This Row],[Aplicación]],14,2)</f>
        <v>22</v>
      </c>
      <c r="X370" s="57" t="str">
        <f>MID(Tabla1[[#This Row],[Aplicación]],14,6)</f>
        <v>22001</v>
      </c>
    </row>
    <row r="371" spans="1:24" x14ac:dyDescent="0.25">
      <c r="A371" s="60">
        <v>220240011058</v>
      </c>
      <c r="B371" s="43" t="s">
        <v>390</v>
      </c>
      <c r="C371" s="61">
        <v>45392</v>
      </c>
      <c r="D371" s="60">
        <v>22024003922</v>
      </c>
      <c r="E371" s="43" t="s">
        <v>1333</v>
      </c>
      <c r="F371" s="62">
        <v>165</v>
      </c>
      <c r="G371" s="43" t="s">
        <v>4585</v>
      </c>
      <c r="H371" s="43" t="s">
        <v>4586</v>
      </c>
      <c r="I371" s="69" t="s">
        <v>2930</v>
      </c>
      <c r="J371" s="43" t="s">
        <v>496</v>
      </c>
      <c r="K371" s="43" t="s">
        <v>393</v>
      </c>
      <c r="L371" s="43" t="s">
        <v>413</v>
      </c>
      <c r="M371" s="43" t="s">
        <v>585</v>
      </c>
      <c r="N371" s="43" t="s">
        <v>539</v>
      </c>
      <c r="O371" s="68" t="s">
        <v>326</v>
      </c>
      <c r="P371" s="68" t="s">
        <v>2931</v>
      </c>
      <c r="Q371" s="57" t="s">
        <v>2932</v>
      </c>
      <c r="R371" s="35" t="s">
        <v>265</v>
      </c>
      <c r="S371" s="57" t="str">
        <f>MID(Tabla1[[#This Row],[Aplicación]],6,2)</f>
        <v>01</v>
      </c>
      <c r="T371" s="54" t="str">
        <f>VLOOKUP(Tabla1[[#This Row],[AREA]],Hoja1!A:B,2,FALSE)</f>
        <v>01. Alcaldía</v>
      </c>
      <c r="U371" s="57" t="str">
        <f>MID(Tabla1[[#This Row],[Aplicación]],9,4)</f>
        <v>9206</v>
      </c>
      <c r="V371" s="54" t="str">
        <f>VLOOKUP(Tabla1[[#This Row],[PROGRAMA]],Hoja1!A:B,2,FALSE)</f>
        <v>9206. Archivo municipal</v>
      </c>
      <c r="W371" s="57" t="str">
        <f>MID(Tabla1[[#This Row],[Aplicación]],14,2)</f>
        <v>22</v>
      </c>
      <c r="X371" s="57" t="str">
        <f>MID(Tabla1[[#This Row],[Aplicación]],14,6)</f>
        <v>22001</v>
      </c>
    </row>
    <row r="372" spans="1:24" x14ac:dyDescent="0.25">
      <c r="A372" s="60">
        <v>220240010787</v>
      </c>
      <c r="B372" s="43" t="s">
        <v>390</v>
      </c>
      <c r="C372" s="61">
        <v>45385</v>
      </c>
      <c r="D372" s="60">
        <v>22024003818</v>
      </c>
      <c r="E372" s="43" t="s">
        <v>1333</v>
      </c>
      <c r="F372" s="62">
        <v>7714.41</v>
      </c>
      <c r="G372" s="43" t="s">
        <v>79</v>
      </c>
      <c r="H372" s="43" t="s">
        <v>4667</v>
      </c>
      <c r="I372" s="69" t="s">
        <v>2930</v>
      </c>
      <c r="J372" s="43" t="s">
        <v>393</v>
      </c>
      <c r="K372" s="43" t="s">
        <v>393</v>
      </c>
      <c r="L372" s="43" t="s">
        <v>413</v>
      </c>
      <c r="M372" s="43" t="s">
        <v>585</v>
      </c>
      <c r="N372" s="43" t="s">
        <v>539</v>
      </c>
      <c r="O372" s="68" t="s">
        <v>326</v>
      </c>
      <c r="P372" s="68" t="s">
        <v>2931</v>
      </c>
      <c r="Q372" s="57" t="s">
        <v>2932</v>
      </c>
      <c r="R372" s="35" t="s">
        <v>265</v>
      </c>
      <c r="S372" s="57" t="str">
        <f>MID(Tabla1[[#This Row],[Aplicación]],6,2)</f>
        <v>01</v>
      </c>
      <c r="T372" s="54" t="str">
        <f>VLOOKUP(Tabla1[[#This Row],[AREA]],Hoja1!A:B,2,FALSE)</f>
        <v>01. Alcaldía</v>
      </c>
      <c r="U372" s="57" t="str">
        <f>MID(Tabla1[[#This Row],[Aplicación]],9,4)</f>
        <v>9206</v>
      </c>
      <c r="V372" s="54" t="str">
        <f>VLOOKUP(Tabla1[[#This Row],[PROGRAMA]],Hoja1!A:B,2,FALSE)</f>
        <v>9206. Archivo municipal</v>
      </c>
      <c r="W372" s="57" t="str">
        <f>MID(Tabla1[[#This Row],[Aplicación]],14,2)</f>
        <v>22</v>
      </c>
      <c r="X372" s="57" t="str">
        <f>MID(Tabla1[[#This Row],[Aplicación]],14,6)</f>
        <v>22001</v>
      </c>
    </row>
    <row r="373" spans="1:24" x14ac:dyDescent="0.25">
      <c r="A373" s="60">
        <v>220240036209</v>
      </c>
      <c r="B373" s="43" t="s">
        <v>702</v>
      </c>
      <c r="C373" s="61">
        <v>45511</v>
      </c>
      <c r="D373" s="60">
        <v>22024004636</v>
      </c>
      <c r="E373" s="43" t="s">
        <v>1333</v>
      </c>
      <c r="F373" s="62">
        <v>805.92</v>
      </c>
      <c r="G373" s="43" t="s">
        <v>4876</v>
      </c>
      <c r="H373" s="43" t="s">
        <v>4877</v>
      </c>
      <c r="I373" s="69">
        <v>300</v>
      </c>
      <c r="J373" s="43" t="s">
        <v>398</v>
      </c>
      <c r="K373" s="43" t="s">
        <v>398</v>
      </c>
      <c r="L373" s="43" t="s">
        <v>413</v>
      </c>
      <c r="M373" s="43" t="s">
        <v>395</v>
      </c>
      <c r="N373" s="43" t="s">
        <v>396</v>
      </c>
      <c r="O373" s="68" t="s">
        <v>325</v>
      </c>
      <c r="P373" s="68" t="s">
        <v>4838</v>
      </c>
      <c r="Q373" s="57" t="str">
        <f>MID(Tabla1[[#This Row],[Aplicación]],14,1)</f>
        <v>2</v>
      </c>
      <c r="R373" s="35" t="s">
        <v>265</v>
      </c>
      <c r="S373" s="57" t="str">
        <f>MID(Tabla1[[#This Row],[Aplicación]],6,2)</f>
        <v>01</v>
      </c>
      <c r="T373" s="54" t="str">
        <f>VLOOKUP(Tabla1[[#This Row],[AREA]],Hoja1!A:B,2,FALSE)</f>
        <v>01. Alcaldía</v>
      </c>
      <c r="U373" s="57" t="str">
        <f>MID(Tabla1[[#This Row],[Aplicación]],9,4)</f>
        <v>9206</v>
      </c>
      <c r="V373" s="54" t="str">
        <f>VLOOKUP(Tabla1[[#This Row],[PROGRAMA]],Hoja1!A:B,2,FALSE)</f>
        <v>9206. Archivo municipal</v>
      </c>
      <c r="W373" s="57" t="str">
        <f>MID(Tabla1[[#This Row],[Aplicación]],14,2)</f>
        <v>22</v>
      </c>
      <c r="X373" s="57" t="str">
        <f>MID(Tabla1[[#This Row],[Aplicación]],14,6)</f>
        <v>22001</v>
      </c>
    </row>
    <row r="374" spans="1:24" x14ac:dyDescent="0.25">
      <c r="A374" s="60">
        <v>220240035177</v>
      </c>
      <c r="B374" s="43" t="s">
        <v>390</v>
      </c>
      <c r="C374" s="61">
        <v>45505</v>
      </c>
      <c r="D374" s="60">
        <v>22024005840</v>
      </c>
      <c r="E374" s="43" t="s">
        <v>1333</v>
      </c>
      <c r="F374" s="62">
        <v>1246.3</v>
      </c>
      <c r="G374" s="43" t="s">
        <v>4999</v>
      </c>
      <c r="H374" s="43" t="s">
        <v>5000</v>
      </c>
      <c r="I374" s="69">
        <v>220</v>
      </c>
      <c r="J374" s="43" t="s">
        <v>487</v>
      </c>
      <c r="K374" s="43" t="s">
        <v>398</v>
      </c>
      <c r="L374" s="43" t="s">
        <v>413</v>
      </c>
      <c r="M374" s="43" t="s">
        <v>585</v>
      </c>
      <c r="N374" s="43" t="s">
        <v>539</v>
      </c>
      <c r="O374" s="68" t="s">
        <v>326</v>
      </c>
      <c r="P374" s="68" t="s">
        <v>4838</v>
      </c>
      <c r="Q374" s="57" t="str">
        <f>MID(Tabla1[[#This Row],[Aplicación]],14,1)</f>
        <v>2</v>
      </c>
      <c r="R374" s="35" t="s">
        <v>265</v>
      </c>
      <c r="S374" s="57" t="str">
        <f>MID(Tabla1[[#This Row],[Aplicación]],6,2)</f>
        <v>01</v>
      </c>
      <c r="T374" s="54" t="str">
        <f>VLOOKUP(Tabla1[[#This Row],[AREA]],Hoja1!A:B,2,FALSE)</f>
        <v>01. Alcaldía</v>
      </c>
      <c r="U374" s="57" t="str">
        <f>MID(Tabla1[[#This Row],[Aplicación]],9,4)</f>
        <v>9206</v>
      </c>
      <c r="V374" s="54" t="str">
        <f>VLOOKUP(Tabla1[[#This Row],[PROGRAMA]],Hoja1!A:B,2,FALSE)</f>
        <v>9206. Archivo municipal</v>
      </c>
      <c r="W374" s="57" t="str">
        <f>MID(Tabla1[[#This Row],[Aplicación]],14,2)</f>
        <v>22</v>
      </c>
      <c r="X374" s="57" t="str">
        <f>MID(Tabla1[[#This Row],[Aplicación]],14,6)</f>
        <v>22001</v>
      </c>
    </row>
    <row r="375" spans="1:24" x14ac:dyDescent="0.25">
      <c r="A375" s="60">
        <v>220240034844</v>
      </c>
      <c r="B375" s="43" t="s">
        <v>702</v>
      </c>
      <c r="C375" s="61">
        <v>45504</v>
      </c>
      <c r="D375" s="60">
        <v>22024004636</v>
      </c>
      <c r="E375" s="43" t="s">
        <v>1333</v>
      </c>
      <c r="F375" s="62">
        <v>1565.77</v>
      </c>
      <c r="G375" s="43" t="s">
        <v>5020</v>
      </c>
      <c r="H375" s="43" t="s">
        <v>5021</v>
      </c>
      <c r="I375" s="69" t="s">
        <v>2934</v>
      </c>
      <c r="J375" s="43" t="s">
        <v>398</v>
      </c>
      <c r="K375" s="43" t="s">
        <v>398</v>
      </c>
      <c r="L375" s="43" t="s">
        <v>413</v>
      </c>
      <c r="M375" s="43" t="s">
        <v>395</v>
      </c>
      <c r="N375" s="43" t="s">
        <v>396</v>
      </c>
      <c r="O375" s="68" t="s">
        <v>325</v>
      </c>
      <c r="P375" s="68" t="s">
        <v>4838</v>
      </c>
      <c r="Q375" s="57" t="str">
        <f>MID(Tabla1[[#This Row],[Aplicación]],14,1)</f>
        <v>2</v>
      </c>
      <c r="R375" s="35" t="s">
        <v>265</v>
      </c>
      <c r="S375" s="57" t="str">
        <f>MID(Tabla1[[#This Row],[Aplicación]],6,2)</f>
        <v>01</v>
      </c>
      <c r="T375" s="54" t="str">
        <f>VLOOKUP(Tabla1[[#This Row],[AREA]],Hoja1!A:B,2,FALSE)</f>
        <v>01. Alcaldía</v>
      </c>
      <c r="U375" s="57" t="str">
        <f>MID(Tabla1[[#This Row],[Aplicación]],9,4)</f>
        <v>9206</v>
      </c>
      <c r="V375" s="54" t="str">
        <f>VLOOKUP(Tabla1[[#This Row],[PROGRAMA]],Hoja1!A:B,2,FALSE)</f>
        <v>9206. Archivo municipal</v>
      </c>
      <c r="W375" s="57" t="str">
        <f>MID(Tabla1[[#This Row],[Aplicación]],14,2)</f>
        <v>22</v>
      </c>
      <c r="X375" s="57" t="str">
        <f>MID(Tabla1[[#This Row],[Aplicación]],14,6)</f>
        <v>22001</v>
      </c>
    </row>
    <row r="376" spans="1:24" x14ac:dyDescent="0.25">
      <c r="A376" s="60">
        <v>220240027206</v>
      </c>
      <c r="B376" s="43" t="s">
        <v>702</v>
      </c>
      <c r="C376" s="61">
        <v>45469</v>
      </c>
      <c r="D376" s="60">
        <v>22024003315</v>
      </c>
      <c r="E376" s="43" t="s">
        <v>2980</v>
      </c>
      <c r="F376" s="62">
        <v>80.33</v>
      </c>
      <c r="G376" s="43" t="s">
        <v>40</v>
      </c>
      <c r="H376" s="43" t="s">
        <v>2981</v>
      </c>
      <c r="I376" s="69" t="s">
        <v>2934</v>
      </c>
      <c r="J376" s="43" t="s">
        <v>398</v>
      </c>
      <c r="K376" s="43" t="s">
        <v>398</v>
      </c>
      <c r="L376" s="43" t="s">
        <v>413</v>
      </c>
      <c r="M376" s="43" t="s">
        <v>395</v>
      </c>
      <c r="N376" s="43" t="s">
        <v>396</v>
      </c>
      <c r="O376" s="68" t="s">
        <v>325</v>
      </c>
      <c r="P376" s="68" t="s">
        <v>2931</v>
      </c>
      <c r="Q376" s="57" t="s">
        <v>2932</v>
      </c>
      <c r="R376" s="35" t="s">
        <v>265</v>
      </c>
      <c r="S376" s="57" t="str">
        <f>MID(Tabla1[[#This Row],[Aplicación]],6,2)</f>
        <v>01</v>
      </c>
      <c r="T376" s="54" t="str">
        <f>VLOOKUP(Tabla1[[#This Row],[AREA]],Hoja1!A:B,2,FALSE)</f>
        <v>01. Alcaldía</v>
      </c>
      <c r="U376" s="57" t="str">
        <f>MID(Tabla1[[#This Row],[Aplicación]],9,4)</f>
        <v>9206</v>
      </c>
      <c r="V376" s="54" t="str">
        <f>VLOOKUP(Tabla1[[#This Row],[PROGRAMA]],Hoja1!A:B,2,FALSE)</f>
        <v>9206. Archivo municipal</v>
      </c>
      <c r="W376" s="57" t="str">
        <f>MID(Tabla1[[#This Row],[Aplicación]],14,2)</f>
        <v>22</v>
      </c>
      <c r="X376" s="57" t="str">
        <f>MID(Tabla1[[#This Row],[Aplicación]],14,6)</f>
        <v>22199</v>
      </c>
    </row>
    <row r="377" spans="1:24" x14ac:dyDescent="0.25">
      <c r="A377" s="60">
        <v>220240024316</v>
      </c>
      <c r="B377" s="43" t="s">
        <v>702</v>
      </c>
      <c r="C377" s="61">
        <v>45461</v>
      </c>
      <c r="D377" s="60">
        <v>22024003315</v>
      </c>
      <c r="E377" s="43" t="s">
        <v>2980</v>
      </c>
      <c r="F377" s="62">
        <v>188.25</v>
      </c>
      <c r="G377" s="43" t="s">
        <v>815</v>
      </c>
      <c r="H377" s="43" t="s">
        <v>3261</v>
      </c>
      <c r="I377" s="69" t="s">
        <v>2934</v>
      </c>
      <c r="J377" s="43" t="s">
        <v>398</v>
      </c>
      <c r="K377" s="43" t="s">
        <v>398</v>
      </c>
      <c r="L377" s="43" t="s">
        <v>413</v>
      </c>
      <c r="M377" s="43" t="s">
        <v>395</v>
      </c>
      <c r="N377" s="43" t="s">
        <v>396</v>
      </c>
      <c r="O377" s="68" t="s">
        <v>325</v>
      </c>
      <c r="P377" s="68" t="s">
        <v>2931</v>
      </c>
      <c r="Q377" s="57" t="s">
        <v>2932</v>
      </c>
      <c r="R377" s="35" t="s">
        <v>265</v>
      </c>
      <c r="S377" s="57" t="str">
        <f>MID(Tabla1[[#This Row],[Aplicación]],6,2)</f>
        <v>01</v>
      </c>
      <c r="T377" s="54" t="str">
        <f>VLOOKUP(Tabla1[[#This Row],[AREA]],Hoja1!A:B,2,FALSE)</f>
        <v>01. Alcaldía</v>
      </c>
      <c r="U377" s="57" t="str">
        <f>MID(Tabla1[[#This Row],[Aplicación]],9,4)</f>
        <v>9206</v>
      </c>
      <c r="V377" s="54" t="str">
        <f>VLOOKUP(Tabla1[[#This Row],[PROGRAMA]],Hoja1!A:B,2,FALSE)</f>
        <v>9206. Archivo municipal</v>
      </c>
      <c r="W377" s="57" t="str">
        <f>MID(Tabla1[[#This Row],[Aplicación]],14,2)</f>
        <v>22</v>
      </c>
      <c r="X377" s="57" t="str">
        <f>MID(Tabla1[[#This Row],[Aplicación]],14,6)</f>
        <v>22199</v>
      </c>
    </row>
    <row r="378" spans="1:24" x14ac:dyDescent="0.25">
      <c r="A378" s="60">
        <v>220240016552</v>
      </c>
      <c r="B378" s="43" t="s">
        <v>702</v>
      </c>
      <c r="C378" s="61">
        <v>45426</v>
      </c>
      <c r="D378" s="60">
        <v>22024003315</v>
      </c>
      <c r="E378" s="43" t="s">
        <v>2980</v>
      </c>
      <c r="F378" s="62">
        <v>27.68</v>
      </c>
      <c r="G378" s="43" t="s">
        <v>776</v>
      </c>
      <c r="H378" s="43" t="s">
        <v>3955</v>
      </c>
      <c r="I378" s="69" t="s">
        <v>2934</v>
      </c>
      <c r="J378" s="43" t="s">
        <v>398</v>
      </c>
      <c r="K378" s="43" t="s">
        <v>398</v>
      </c>
      <c r="L378" s="43" t="s">
        <v>413</v>
      </c>
      <c r="M378" s="43" t="s">
        <v>395</v>
      </c>
      <c r="N378" s="43" t="s">
        <v>396</v>
      </c>
      <c r="O378" s="68" t="s">
        <v>325</v>
      </c>
      <c r="P378" s="68" t="s">
        <v>2931</v>
      </c>
      <c r="Q378" s="57" t="s">
        <v>2932</v>
      </c>
      <c r="R378" s="35" t="s">
        <v>265</v>
      </c>
      <c r="S378" s="57" t="str">
        <f>MID(Tabla1[[#This Row],[Aplicación]],6,2)</f>
        <v>01</v>
      </c>
      <c r="T378" s="54" t="str">
        <f>VLOOKUP(Tabla1[[#This Row],[AREA]],Hoja1!A:B,2,FALSE)</f>
        <v>01. Alcaldía</v>
      </c>
      <c r="U378" s="57" t="str">
        <f>MID(Tabla1[[#This Row],[Aplicación]],9,4)</f>
        <v>9206</v>
      </c>
      <c r="V378" s="54" t="str">
        <f>VLOOKUP(Tabla1[[#This Row],[PROGRAMA]],Hoja1!A:B,2,FALSE)</f>
        <v>9206. Archivo municipal</v>
      </c>
      <c r="W378" s="57" t="str">
        <f>MID(Tabla1[[#This Row],[Aplicación]],14,2)</f>
        <v>22</v>
      </c>
      <c r="X378" s="57" t="str">
        <f>MID(Tabla1[[#This Row],[Aplicación]],14,6)</f>
        <v>22199</v>
      </c>
    </row>
    <row r="379" spans="1:24" x14ac:dyDescent="0.25">
      <c r="A379" s="60">
        <v>220240011172</v>
      </c>
      <c r="B379" s="43" t="s">
        <v>702</v>
      </c>
      <c r="C379" s="61">
        <v>45393</v>
      </c>
      <c r="D379" s="60">
        <v>22024003315</v>
      </c>
      <c r="E379" s="43" t="s">
        <v>2980</v>
      </c>
      <c r="F379" s="62">
        <v>30.03</v>
      </c>
      <c r="G379" s="43" t="s">
        <v>697</v>
      </c>
      <c r="H379" s="43" t="s">
        <v>4503</v>
      </c>
      <c r="I379" s="69" t="s">
        <v>2934</v>
      </c>
      <c r="J379" s="43" t="s">
        <v>537</v>
      </c>
      <c r="K379" s="43" t="s">
        <v>537</v>
      </c>
      <c r="L379" s="43" t="s">
        <v>413</v>
      </c>
      <c r="M379" s="43" t="s">
        <v>395</v>
      </c>
      <c r="N379" s="43" t="s">
        <v>433</v>
      </c>
      <c r="O379" s="68" t="s">
        <v>325</v>
      </c>
      <c r="P379" s="68" t="s">
        <v>2931</v>
      </c>
      <c r="Q379" s="57" t="s">
        <v>2932</v>
      </c>
      <c r="R379" s="35" t="s">
        <v>265</v>
      </c>
      <c r="S379" s="57" t="str">
        <f>MID(Tabla1[[#This Row],[Aplicación]],6,2)</f>
        <v>01</v>
      </c>
      <c r="T379" s="54" t="str">
        <f>VLOOKUP(Tabla1[[#This Row],[AREA]],Hoja1!A:B,2,FALSE)</f>
        <v>01. Alcaldía</v>
      </c>
      <c r="U379" s="57" t="str">
        <f>MID(Tabla1[[#This Row],[Aplicación]],9,4)</f>
        <v>9206</v>
      </c>
      <c r="V379" s="54" t="str">
        <f>VLOOKUP(Tabla1[[#This Row],[PROGRAMA]],Hoja1!A:B,2,FALSE)</f>
        <v>9206. Archivo municipal</v>
      </c>
      <c r="W379" s="57" t="str">
        <f>MID(Tabla1[[#This Row],[Aplicación]],14,2)</f>
        <v>22</v>
      </c>
      <c r="X379" s="57" t="str">
        <f>MID(Tabla1[[#This Row],[Aplicación]],14,6)</f>
        <v>22199</v>
      </c>
    </row>
    <row r="380" spans="1:24" x14ac:dyDescent="0.25">
      <c r="A380" s="60">
        <v>220240011170</v>
      </c>
      <c r="B380" s="43" t="s">
        <v>702</v>
      </c>
      <c r="C380" s="61">
        <v>45393</v>
      </c>
      <c r="D380" s="60">
        <v>22024003315</v>
      </c>
      <c r="E380" s="43" t="s">
        <v>2980</v>
      </c>
      <c r="F380" s="62">
        <v>31.97</v>
      </c>
      <c r="G380" s="43" t="s">
        <v>82</v>
      </c>
      <c r="H380" s="43" t="s">
        <v>4511</v>
      </c>
      <c r="I380" s="69" t="s">
        <v>2934</v>
      </c>
      <c r="J380" s="43" t="s">
        <v>398</v>
      </c>
      <c r="K380" s="43" t="s">
        <v>398</v>
      </c>
      <c r="L380" s="43" t="s">
        <v>413</v>
      </c>
      <c r="M380" s="43" t="s">
        <v>395</v>
      </c>
      <c r="N380" s="43" t="s">
        <v>433</v>
      </c>
      <c r="O380" s="68" t="s">
        <v>325</v>
      </c>
      <c r="P380" s="68" t="s">
        <v>2931</v>
      </c>
      <c r="Q380" s="57" t="s">
        <v>2932</v>
      </c>
      <c r="R380" s="35" t="s">
        <v>265</v>
      </c>
      <c r="S380" s="57" t="str">
        <f>MID(Tabla1[[#This Row],[Aplicación]],6,2)</f>
        <v>01</v>
      </c>
      <c r="T380" s="54" t="str">
        <f>VLOOKUP(Tabla1[[#This Row],[AREA]],Hoja1!A:B,2,FALSE)</f>
        <v>01. Alcaldía</v>
      </c>
      <c r="U380" s="57" t="str">
        <f>MID(Tabla1[[#This Row],[Aplicación]],9,4)</f>
        <v>9206</v>
      </c>
      <c r="V380" s="54" t="str">
        <f>VLOOKUP(Tabla1[[#This Row],[PROGRAMA]],Hoja1!A:B,2,FALSE)</f>
        <v>9206. Archivo municipal</v>
      </c>
      <c r="W380" s="57" t="str">
        <f>MID(Tabla1[[#This Row],[Aplicación]],14,2)</f>
        <v>22</v>
      </c>
      <c r="X380" s="57" t="str">
        <f>MID(Tabla1[[#This Row],[Aplicación]],14,6)</f>
        <v>22199</v>
      </c>
    </row>
    <row r="381" spans="1:24" x14ac:dyDescent="0.25">
      <c r="A381" s="60">
        <v>220240009214</v>
      </c>
      <c r="B381" s="43" t="s">
        <v>702</v>
      </c>
      <c r="C381" s="61">
        <v>45383</v>
      </c>
      <c r="D381" s="60">
        <v>22024003315</v>
      </c>
      <c r="E381" s="43" t="s">
        <v>2980</v>
      </c>
      <c r="F381" s="62">
        <v>3.45</v>
      </c>
      <c r="G381" s="43" t="s">
        <v>764</v>
      </c>
      <c r="H381" s="43" t="s">
        <v>4728</v>
      </c>
      <c r="I381" s="69" t="s">
        <v>2934</v>
      </c>
      <c r="J381" s="43" t="s">
        <v>398</v>
      </c>
      <c r="K381" s="43" t="s">
        <v>398</v>
      </c>
      <c r="L381" s="43" t="s">
        <v>413</v>
      </c>
      <c r="M381" s="43" t="s">
        <v>395</v>
      </c>
      <c r="N381" s="43" t="s">
        <v>433</v>
      </c>
      <c r="O381" s="68" t="s">
        <v>325</v>
      </c>
      <c r="P381" s="68" t="s">
        <v>2931</v>
      </c>
      <c r="Q381" s="57" t="s">
        <v>2932</v>
      </c>
      <c r="R381" s="35" t="s">
        <v>265</v>
      </c>
      <c r="S381" s="57" t="str">
        <f>MID(Tabla1[[#This Row],[Aplicación]],6,2)</f>
        <v>01</v>
      </c>
      <c r="T381" s="54" t="str">
        <f>VLOOKUP(Tabla1[[#This Row],[AREA]],Hoja1!A:B,2,FALSE)</f>
        <v>01. Alcaldía</v>
      </c>
      <c r="U381" s="57" t="str">
        <f>MID(Tabla1[[#This Row],[Aplicación]],9,4)</f>
        <v>9206</v>
      </c>
      <c r="V381" s="54" t="str">
        <f>VLOOKUP(Tabla1[[#This Row],[PROGRAMA]],Hoja1!A:B,2,FALSE)</f>
        <v>9206. Archivo municipal</v>
      </c>
      <c r="W381" s="57" t="str">
        <f>MID(Tabla1[[#This Row],[Aplicación]],14,2)</f>
        <v>22</v>
      </c>
      <c r="X381" s="57" t="str">
        <f>MID(Tabla1[[#This Row],[Aplicación]],14,6)</f>
        <v>22199</v>
      </c>
    </row>
    <row r="382" spans="1:24" x14ac:dyDescent="0.25">
      <c r="A382" s="60">
        <v>220240036207</v>
      </c>
      <c r="B382" s="43" t="s">
        <v>702</v>
      </c>
      <c r="C382" s="61">
        <v>45511</v>
      </c>
      <c r="D382" s="60">
        <v>22024003315</v>
      </c>
      <c r="E382" s="43" t="s">
        <v>2980</v>
      </c>
      <c r="F382" s="62">
        <v>483.79</v>
      </c>
      <c r="G382" s="43" t="s">
        <v>764</v>
      </c>
      <c r="H382" s="43" t="s">
        <v>4903</v>
      </c>
      <c r="I382" s="69">
        <v>300</v>
      </c>
      <c r="J382" s="43" t="s">
        <v>398</v>
      </c>
      <c r="K382" s="43" t="s">
        <v>398</v>
      </c>
      <c r="L382" s="43" t="s">
        <v>413</v>
      </c>
      <c r="M382" s="43" t="s">
        <v>395</v>
      </c>
      <c r="N382" s="43" t="s">
        <v>396</v>
      </c>
      <c r="O382" s="68" t="s">
        <v>325</v>
      </c>
      <c r="P382" s="68" t="s">
        <v>4838</v>
      </c>
      <c r="Q382" s="57" t="str">
        <f>MID(Tabla1[[#This Row],[Aplicación]],14,1)</f>
        <v>2</v>
      </c>
      <c r="R382" s="35" t="s">
        <v>265</v>
      </c>
      <c r="S382" s="57" t="str">
        <f>MID(Tabla1[[#This Row],[Aplicación]],6,2)</f>
        <v>01</v>
      </c>
      <c r="T382" s="54" t="str">
        <f>VLOOKUP(Tabla1[[#This Row],[AREA]],Hoja1!A:B,2,FALSE)</f>
        <v>01. Alcaldía</v>
      </c>
      <c r="U382" s="57" t="str">
        <f>MID(Tabla1[[#This Row],[Aplicación]],9,4)</f>
        <v>9206</v>
      </c>
      <c r="V382" s="54" t="str">
        <f>VLOOKUP(Tabla1[[#This Row],[PROGRAMA]],Hoja1!A:B,2,FALSE)</f>
        <v>9206. Archivo municipal</v>
      </c>
      <c r="W382" s="57" t="str">
        <f>MID(Tabla1[[#This Row],[Aplicación]],14,2)</f>
        <v>22</v>
      </c>
      <c r="X382" s="57" t="str">
        <f>MID(Tabla1[[#This Row],[Aplicación]],14,6)</f>
        <v>22199</v>
      </c>
    </row>
    <row r="383" spans="1:24" x14ac:dyDescent="0.25">
      <c r="A383" s="60">
        <v>220240032334</v>
      </c>
      <c r="B383" s="43" t="s">
        <v>702</v>
      </c>
      <c r="C383" s="61">
        <v>45497</v>
      </c>
      <c r="D383" s="60">
        <v>22024003315</v>
      </c>
      <c r="E383" s="43" t="s">
        <v>2980</v>
      </c>
      <c r="F383" s="62">
        <v>56.65</v>
      </c>
      <c r="G383" s="43" t="s">
        <v>776</v>
      </c>
      <c r="H383" s="43" t="s">
        <v>5164</v>
      </c>
      <c r="I383" s="69" t="s">
        <v>2934</v>
      </c>
      <c r="J383" s="43" t="s">
        <v>398</v>
      </c>
      <c r="K383" s="43" t="s">
        <v>398</v>
      </c>
      <c r="L383" s="43" t="s">
        <v>413</v>
      </c>
      <c r="M383" s="43" t="s">
        <v>395</v>
      </c>
      <c r="N383" s="43" t="s">
        <v>396</v>
      </c>
      <c r="O383" s="68" t="s">
        <v>325</v>
      </c>
      <c r="P383" s="68" t="s">
        <v>4838</v>
      </c>
      <c r="Q383" s="57" t="str">
        <f>MID(Tabla1[[#This Row],[Aplicación]],14,1)</f>
        <v>2</v>
      </c>
      <c r="R383" s="35" t="s">
        <v>265</v>
      </c>
      <c r="S383" s="57" t="str">
        <f>MID(Tabla1[[#This Row],[Aplicación]],6,2)</f>
        <v>01</v>
      </c>
      <c r="T383" s="54" t="str">
        <f>VLOOKUP(Tabla1[[#This Row],[AREA]],Hoja1!A:B,2,FALSE)</f>
        <v>01. Alcaldía</v>
      </c>
      <c r="U383" s="57" t="str">
        <f>MID(Tabla1[[#This Row],[Aplicación]],9,4)</f>
        <v>9206</v>
      </c>
      <c r="V383" s="54" t="str">
        <f>VLOOKUP(Tabla1[[#This Row],[PROGRAMA]],Hoja1!A:B,2,FALSE)</f>
        <v>9206. Archivo municipal</v>
      </c>
      <c r="W383" s="57" t="str">
        <f>MID(Tabla1[[#This Row],[Aplicación]],14,2)</f>
        <v>22</v>
      </c>
      <c r="X383" s="57" t="str">
        <f>MID(Tabla1[[#This Row],[Aplicación]],14,6)</f>
        <v>22199</v>
      </c>
    </row>
    <row r="384" spans="1:24" x14ac:dyDescent="0.25">
      <c r="A384" s="60">
        <v>220240032340</v>
      </c>
      <c r="B384" s="43" t="s">
        <v>702</v>
      </c>
      <c r="C384" s="61">
        <v>45497</v>
      </c>
      <c r="D384" s="60">
        <v>22024003315</v>
      </c>
      <c r="E384" s="43" t="s">
        <v>2980</v>
      </c>
      <c r="F384" s="62">
        <v>33.07</v>
      </c>
      <c r="G384" s="43" t="s">
        <v>82</v>
      </c>
      <c r="H384" s="43" t="s">
        <v>5167</v>
      </c>
      <c r="I384" s="69" t="s">
        <v>2934</v>
      </c>
      <c r="J384" s="43" t="s">
        <v>398</v>
      </c>
      <c r="K384" s="43" t="s">
        <v>398</v>
      </c>
      <c r="L384" s="43" t="s">
        <v>413</v>
      </c>
      <c r="M384" s="43" t="s">
        <v>395</v>
      </c>
      <c r="N384" s="43" t="s">
        <v>396</v>
      </c>
      <c r="O384" s="68" t="s">
        <v>325</v>
      </c>
      <c r="P384" s="68" t="s">
        <v>4838</v>
      </c>
      <c r="Q384" s="57" t="str">
        <f>MID(Tabla1[[#This Row],[Aplicación]],14,1)</f>
        <v>2</v>
      </c>
      <c r="R384" s="35" t="s">
        <v>265</v>
      </c>
      <c r="S384" s="57" t="str">
        <f>MID(Tabla1[[#This Row],[Aplicación]],6,2)</f>
        <v>01</v>
      </c>
      <c r="T384" s="54" t="str">
        <f>VLOOKUP(Tabla1[[#This Row],[AREA]],Hoja1!A:B,2,FALSE)</f>
        <v>01. Alcaldía</v>
      </c>
      <c r="U384" s="57" t="str">
        <f>MID(Tabla1[[#This Row],[Aplicación]],9,4)</f>
        <v>9206</v>
      </c>
      <c r="V384" s="54" t="str">
        <f>VLOOKUP(Tabla1[[#This Row],[PROGRAMA]],Hoja1!A:B,2,FALSE)</f>
        <v>9206. Archivo municipal</v>
      </c>
      <c r="W384" s="57" t="str">
        <f>MID(Tabla1[[#This Row],[Aplicación]],14,2)</f>
        <v>22</v>
      </c>
      <c r="X384" s="57" t="str">
        <f>MID(Tabla1[[#This Row],[Aplicación]],14,6)</f>
        <v>22199</v>
      </c>
    </row>
    <row r="385" spans="1:24" x14ac:dyDescent="0.25">
      <c r="A385" s="60">
        <v>220240032336</v>
      </c>
      <c r="B385" s="43" t="s">
        <v>702</v>
      </c>
      <c r="C385" s="61">
        <v>45497</v>
      </c>
      <c r="D385" s="60">
        <v>22024003315</v>
      </c>
      <c r="E385" s="43" t="s">
        <v>2980</v>
      </c>
      <c r="F385" s="62">
        <v>21.82</v>
      </c>
      <c r="G385" s="43" t="s">
        <v>82</v>
      </c>
      <c r="H385" s="43" t="s">
        <v>5172</v>
      </c>
      <c r="I385" s="69" t="s">
        <v>2934</v>
      </c>
      <c r="J385" s="43" t="s">
        <v>398</v>
      </c>
      <c r="K385" s="43" t="s">
        <v>398</v>
      </c>
      <c r="L385" s="43" t="s">
        <v>413</v>
      </c>
      <c r="M385" s="43" t="s">
        <v>395</v>
      </c>
      <c r="N385" s="43" t="s">
        <v>396</v>
      </c>
      <c r="O385" s="68" t="s">
        <v>325</v>
      </c>
      <c r="P385" s="68" t="s">
        <v>4838</v>
      </c>
      <c r="Q385" s="57" t="str">
        <f>MID(Tabla1[[#This Row],[Aplicación]],14,1)</f>
        <v>2</v>
      </c>
      <c r="R385" s="35" t="s">
        <v>265</v>
      </c>
      <c r="S385" s="57" t="str">
        <f>MID(Tabla1[[#This Row],[Aplicación]],6,2)</f>
        <v>01</v>
      </c>
      <c r="T385" s="54" t="str">
        <f>VLOOKUP(Tabla1[[#This Row],[AREA]],Hoja1!A:B,2,FALSE)</f>
        <v>01. Alcaldía</v>
      </c>
      <c r="U385" s="57" t="str">
        <f>MID(Tabla1[[#This Row],[Aplicación]],9,4)</f>
        <v>9206</v>
      </c>
      <c r="V385" s="54" t="str">
        <f>VLOOKUP(Tabla1[[#This Row],[PROGRAMA]],Hoja1!A:B,2,FALSE)</f>
        <v>9206. Archivo municipal</v>
      </c>
      <c r="W385" s="57" t="str">
        <f>MID(Tabla1[[#This Row],[Aplicación]],14,2)</f>
        <v>22</v>
      </c>
      <c r="X385" s="57" t="str">
        <f>MID(Tabla1[[#This Row],[Aplicación]],14,6)</f>
        <v>22199</v>
      </c>
    </row>
    <row r="386" spans="1:24" x14ac:dyDescent="0.25">
      <c r="A386" s="60">
        <v>220240032338</v>
      </c>
      <c r="B386" s="43" t="s">
        <v>702</v>
      </c>
      <c r="C386" s="61">
        <v>45497</v>
      </c>
      <c r="D386" s="60">
        <v>22024003315</v>
      </c>
      <c r="E386" s="43" t="s">
        <v>2980</v>
      </c>
      <c r="F386" s="62">
        <v>9.57</v>
      </c>
      <c r="G386" s="43" t="s">
        <v>82</v>
      </c>
      <c r="H386" s="43" t="s">
        <v>5175</v>
      </c>
      <c r="I386" s="69" t="s">
        <v>2934</v>
      </c>
      <c r="J386" s="43" t="s">
        <v>398</v>
      </c>
      <c r="K386" s="43" t="s">
        <v>398</v>
      </c>
      <c r="L386" s="43" t="s">
        <v>413</v>
      </c>
      <c r="M386" s="43" t="s">
        <v>395</v>
      </c>
      <c r="N386" s="43" t="s">
        <v>396</v>
      </c>
      <c r="O386" s="68" t="s">
        <v>325</v>
      </c>
      <c r="P386" s="68" t="s">
        <v>4838</v>
      </c>
      <c r="Q386" s="57" t="str">
        <f>MID(Tabla1[[#This Row],[Aplicación]],14,1)</f>
        <v>2</v>
      </c>
      <c r="R386" s="35" t="s">
        <v>265</v>
      </c>
      <c r="S386" s="57" t="str">
        <f>MID(Tabla1[[#This Row],[Aplicación]],6,2)</f>
        <v>01</v>
      </c>
      <c r="T386" s="54" t="str">
        <f>VLOOKUP(Tabla1[[#This Row],[AREA]],Hoja1!A:B,2,FALSE)</f>
        <v>01. Alcaldía</v>
      </c>
      <c r="U386" s="57" t="str">
        <f>MID(Tabla1[[#This Row],[Aplicación]],9,4)</f>
        <v>9206</v>
      </c>
      <c r="V386" s="54" t="str">
        <f>VLOOKUP(Tabla1[[#This Row],[PROGRAMA]],Hoja1!A:B,2,FALSE)</f>
        <v>9206. Archivo municipal</v>
      </c>
      <c r="W386" s="57" t="str">
        <f>MID(Tabla1[[#This Row],[Aplicación]],14,2)</f>
        <v>22</v>
      </c>
      <c r="X386" s="57" t="str">
        <f>MID(Tabla1[[#This Row],[Aplicación]],14,6)</f>
        <v>22199</v>
      </c>
    </row>
    <row r="387" spans="1:24" x14ac:dyDescent="0.25">
      <c r="A387" s="60">
        <v>220240030761</v>
      </c>
      <c r="B387" s="43" t="s">
        <v>702</v>
      </c>
      <c r="C387" s="61">
        <v>45489</v>
      </c>
      <c r="D387" s="60">
        <v>22024003315</v>
      </c>
      <c r="E387" s="43" t="s">
        <v>2980</v>
      </c>
      <c r="F387" s="62">
        <v>62.59</v>
      </c>
      <c r="G387" s="43" t="s">
        <v>40</v>
      </c>
      <c r="H387" s="43" t="s">
        <v>5319</v>
      </c>
      <c r="I387" s="69">
        <v>300</v>
      </c>
      <c r="J387" s="43" t="s">
        <v>398</v>
      </c>
      <c r="K387" s="43" t="s">
        <v>398</v>
      </c>
      <c r="L387" s="43" t="s">
        <v>413</v>
      </c>
      <c r="M387" s="43" t="s">
        <v>395</v>
      </c>
      <c r="N387" s="43" t="s">
        <v>396</v>
      </c>
      <c r="O387" s="68" t="s">
        <v>325</v>
      </c>
      <c r="P387" s="68" t="s">
        <v>4838</v>
      </c>
      <c r="Q387" s="57" t="str">
        <f>MID(Tabla1[[#This Row],[Aplicación]],14,1)</f>
        <v>2</v>
      </c>
      <c r="R387" s="35" t="s">
        <v>265</v>
      </c>
      <c r="S387" s="57" t="str">
        <f>MID(Tabla1[[#This Row],[Aplicación]],6,2)</f>
        <v>01</v>
      </c>
      <c r="T387" s="54" t="str">
        <f>VLOOKUP(Tabla1[[#This Row],[AREA]],Hoja1!A:B,2,FALSE)</f>
        <v>01. Alcaldía</v>
      </c>
      <c r="U387" s="57" t="str">
        <f>MID(Tabla1[[#This Row],[Aplicación]],9,4)</f>
        <v>9206</v>
      </c>
      <c r="V387" s="54" t="str">
        <f>VLOOKUP(Tabla1[[#This Row],[PROGRAMA]],Hoja1!A:B,2,FALSE)</f>
        <v>9206. Archivo municipal</v>
      </c>
      <c r="W387" s="57" t="str">
        <f>MID(Tabla1[[#This Row],[Aplicación]],14,2)</f>
        <v>22</v>
      </c>
      <c r="X387" s="57" t="str">
        <f>MID(Tabla1[[#This Row],[Aplicación]],14,6)</f>
        <v>22199</v>
      </c>
    </row>
    <row r="388" spans="1:24" x14ac:dyDescent="0.25">
      <c r="A388" s="60">
        <v>220240010783</v>
      </c>
      <c r="B388" s="43" t="s">
        <v>390</v>
      </c>
      <c r="C388" s="61">
        <v>45385</v>
      </c>
      <c r="D388" s="60">
        <v>22024003783</v>
      </c>
      <c r="E388" s="43" t="s">
        <v>4659</v>
      </c>
      <c r="F388" s="62">
        <v>60.5</v>
      </c>
      <c r="G388" s="43" t="s">
        <v>4660</v>
      </c>
      <c r="H388" s="43" t="s">
        <v>4661</v>
      </c>
      <c r="I388" s="69" t="s">
        <v>2930</v>
      </c>
      <c r="J388" s="43" t="s">
        <v>480</v>
      </c>
      <c r="K388" s="43" t="s">
        <v>481</v>
      </c>
      <c r="L388" s="43" t="s">
        <v>399</v>
      </c>
      <c r="M388" s="43" t="s">
        <v>585</v>
      </c>
      <c r="N388" s="43" t="s">
        <v>539</v>
      </c>
      <c r="O388" s="68" t="s">
        <v>326</v>
      </c>
      <c r="P388" s="68" t="s">
        <v>2931</v>
      </c>
      <c r="Q388" s="57" t="s">
        <v>2932</v>
      </c>
      <c r="R388" s="35" t="s">
        <v>265</v>
      </c>
      <c r="S388" s="57" t="str">
        <f>MID(Tabla1[[#This Row],[Aplicación]],6,2)</f>
        <v>01</v>
      </c>
      <c r="T388" s="54" t="str">
        <f>VLOOKUP(Tabla1[[#This Row],[AREA]],Hoja1!A:B,2,FALSE)</f>
        <v>01. Alcaldía</v>
      </c>
      <c r="U388" s="57" t="str">
        <f>MID(Tabla1[[#This Row],[Aplicación]],9,4)</f>
        <v>9206</v>
      </c>
      <c r="V388" s="54" t="str">
        <f>VLOOKUP(Tabla1[[#This Row],[PROGRAMA]],Hoja1!A:B,2,FALSE)</f>
        <v>9206. Archivo municipal</v>
      </c>
      <c r="W388" s="57" t="str">
        <f>MID(Tabla1[[#This Row],[Aplicación]],14,2)</f>
        <v>22</v>
      </c>
      <c r="X388" s="57" t="str">
        <f>MID(Tabla1[[#This Row],[Aplicación]],14,6)</f>
        <v>22602</v>
      </c>
    </row>
    <row r="389" spans="1:24" x14ac:dyDescent="0.25">
      <c r="A389" s="60">
        <v>220240008440</v>
      </c>
      <c r="B389" s="43" t="s">
        <v>673</v>
      </c>
      <c r="C389" s="61">
        <v>45373</v>
      </c>
      <c r="D389" s="60">
        <v>22024001252</v>
      </c>
      <c r="E389" s="43" t="s">
        <v>1213</v>
      </c>
      <c r="F389" s="62">
        <v>-80500</v>
      </c>
      <c r="G389" s="43" t="s">
        <v>1546</v>
      </c>
      <c r="H389" s="43" t="s">
        <v>1547</v>
      </c>
      <c r="I389" s="69">
        <v>220</v>
      </c>
      <c r="J389" s="43" t="s">
        <v>398</v>
      </c>
      <c r="K389" s="43" t="s">
        <v>398</v>
      </c>
      <c r="L389" s="43" t="s">
        <v>399</v>
      </c>
      <c r="M389" s="43" t="s">
        <v>395</v>
      </c>
      <c r="N389" s="43" t="s">
        <v>396</v>
      </c>
      <c r="O389" s="52" t="s">
        <v>321</v>
      </c>
      <c r="P389" s="63" t="s">
        <v>276</v>
      </c>
      <c r="Q389" s="57" t="str">
        <f>MID(Tabla1[[#This Row],[Aplicación]],14,1)</f>
        <v>2</v>
      </c>
      <c r="R389" s="35" t="s">
        <v>265</v>
      </c>
      <c r="S389" s="57" t="str">
        <f>MID(Tabla1[[#This Row],[Aplicación]],6,2)</f>
        <v>01</v>
      </c>
      <c r="T389" s="54" t="str">
        <f>VLOOKUP(Tabla1[[#This Row],[AREA]],Hoja1!A:B,2,FALSE)</f>
        <v>01. Alcaldía</v>
      </c>
      <c r="U389" s="57" t="str">
        <f>MID(Tabla1[[#This Row],[Aplicación]],9,4)</f>
        <v>9206</v>
      </c>
      <c r="V389" s="54" t="str">
        <f>VLOOKUP(Tabla1[[#This Row],[PROGRAMA]],Hoja1!A:B,2,FALSE)</f>
        <v>9206. Archivo municipal</v>
      </c>
      <c r="W389" s="57" t="str">
        <f>MID(Tabla1[[#This Row],[Aplicación]],14,2)</f>
        <v>22</v>
      </c>
      <c r="X389" s="57" t="str">
        <f>MID(Tabla1[[#This Row],[Aplicación]],14,6)</f>
        <v>22706</v>
      </c>
    </row>
    <row r="390" spans="1:24" x14ac:dyDescent="0.25">
      <c r="A390" s="60">
        <v>220240008441</v>
      </c>
      <c r="B390" s="43" t="s">
        <v>390</v>
      </c>
      <c r="C390" s="61">
        <v>45373</v>
      </c>
      <c r="D390" s="60">
        <v>22024003571</v>
      </c>
      <c r="E390" s="43" t="s">
        <v>1213</v>
      </c>
      <c r="F390" s="62">
        <v>80500</v>
      </c>
      <c r="G390" s="43" t="s">
        <v>1637</v>
      </c>
      <c r="H390" s="43" t="s">
        <v>1638</v>
      </c>
      <c r="I390" s="69">
        <v>220</v>
      </c>
      <c r="J390" s="43" t="s">
        <v>398</v>
      </c>
      <c r="K390" s="43" t="s">
        <v>398</v>
      </c>
      <c r="L390" s="43" t="s">
        <v>399</v>
      </c>
      <c r="M390" s="43" t="s">
        <v>395</v>
      </c>
      <c r="N390" s="43" t="s">
        <v>396</v>
      </c>
      <c r="O390" s="52" t="s">
        <v>321</v>
      </c>
      <c r="P390" s="63" t="s">
        <v>276</v>
      </c>
      <c r="Q390" s="57" t="str">
        <f>MID(Tabla1[[#This Row],[Aplicación]],14,1)</f>
        <v>2</v>
      </c>
      <c r="R390" s="35" t="s">
        <v>265</v>
      </c>
      <c r="S390" s="57" t="str">
        <f>MID(Tabla1[[#This Row],[Aplicación]],6,2)</f>
        <v>01</v>
      </c>
      <c r="T390" s="54" t="str">
        <f>VLOOKUP(Tabla1[[#This Row],[AREA]],Hoja1!A:B,2,FALSE)</f>
        <v>01. Alcaldía</v>
      </c>
      <c r="U390" s="57" t="str">
        <f>MID(Tabla1[[#This Row],[Aplicación]],9,4)</f>
        <v>9206</v>
      </c>
      <c r="V390" s="54" t="str">
        <f>VLOOKUP(Tabla1[[#This Row],[PROGRAMA]],Hoja1!A:B,2,FALSE)</f>
        <v>9206. Archivo municipal</v>
      </c>
      <c r="W390" s="57" t="str">
        <f>MID(Tabla1[[#This Row],[Aplicación]],14,2)</f>
        <v>22</v>
      </c>
      <c r="X390" s="57" t="str">
        <f>MID(Tabla1[[#This Row],[Aplicación]],14,6)</f>
        <v>22706</v>
      </c>
    </row>
    <row r="391" spans="1:24" x14ac:dyDescent="0.25">
      <c r="A391" s="44">
        <v>220239000247</v>
      </c>
      <c r="B391" s="45" t="s">
        <v>390</v>
      </c>
      <c r="C391" s="50">
        <v>45292</v>
      </c>
      <c r="D391" s="44">
        <v>22024001252</v>
      </c>
      <c r="E391" s="45" t="s">
        <v>1213</v>
      </c>
      <c r="F391" s="51">
        <v>80500</v>
      </c>
      <c r="G391" s="45" t="s">
        <v>1546</v>
      </c>
      <c r="H391" s="45" t="s">
        <v>2891</v>
      </c>
      <c r="I391" s="53">
        <v>220</v>
      </c>
      <c r="J391" s="45" t="s">
        <v>398</v>
      </c>
      <c r="K391" s="45" t="s">
        <v>398</v>
      </c>
      <c r="L391" s="45" t="s">
        <v>399</v>
      </c>
      <c r="M391" s="45" t="s">
        <v>395</v>
      </c>
      <c r="N391" s="45" t="s">
        <v>396</v>
      </c>
      <c r="O391" s="52" t="s">
        <v>321</v>
      </c>
      <c r="P391" s="63" t="s">
        <v>276</v>
      </c>
      <c r="Q391" s="57" t="str">
        <f>MID(Tabla1[[#This Row],[Aplicación]],14,1)</f>
        <v>2</v>
      </c>
      <c r="R391" s="35" t="s">
        <v>265</v>
      </c>
      <c r="S391" s="57" t="str">
        <f>MID(Tabla1[[#This Row],[Aplicación]],6,2)</f>
        <v>01</v>
      </c>
      <c r="T391" s="54" t="str">
        <f>VLOOKUP(Tabla1[[#This Row],[AREA]],Hoja1!A:B,2,FALSE)</f>
        <v>01. Alcaldía</v>
      </c>
      <c r="U391" s="57" t="str">
        <f>MID(Tabla1[[#This Row],[Aplicación]],9,4)</f>
        <v>9206</v>
      </c>
      <c r="V391" s="54" t="str">
        <f>VLOOKUP(Tabla1[[#This Row],[PROGRAMA]],Hoja1!A:B,2,FALSE)</f>
        <v>9206. Archivo municipal</v>
      </c>
      <c r="W391" s="57" t="str">
        <f>MID(Tabla1[[#This Row],[Aplicación]],14,2)</f>
        <v>22</v>
      </c>
      <c r="X391" s="57" t="str">
        <f>MID(Tabla1[[#This Row],[Aplicación]],14,6)</f>
        <v>22706</v>
      </c>
    </row>
    <row r="392" spans="1:24" x14ac:dyDescent="0.25">
      <c r="A392" s="60">
        <v>220240005066</v>
      </c>
      <c r="B392" s="43" t="s">
        <v>390</v>
      </c>
      <c r="C392" s="61">
        <v>45358</v>
      </c>
      <c r="D392" s="60">
        <v>22024002446</v>
      </c>
      <c r="E392" s="43" t="s">
        <v>1440</v>
      </c>
      <c r="F392" s="62">
        <v>1584</v>
      </c>
      <c r="G392" s="43" t="s">
        <v>42</v>
      </c>
      <c r="H392" s="43" t="s">
        <v>2242</v>
      </c>
      <c r="I392" s="69">
        <v>220</v>
      </c>
      <c r="J392" s="43" t="s">
        <v>398</v>
      </c>
      <c r="K392" s="43" t="s">
        <v>398</v>
      </c>
      <c r="L392" s="43" t="s">
        <v>399</v>
      </c>
      <c r="M392" s="43" t="s">
        <v>585</v>
      </c>
      <c r="N392" s="43" t="s">
        <v>539</v>
      </c>
      <c r="O392" s="52" t="s">
        <v>326</v>
      </c>
      <c r="P392" s="63" t="s">
        <v>276</v>
      </c>
      <c r="Q392" s="57" t="str">
        <f>MID(Tabla1[[#This Row],[Aplicación]],14,1)</f>
        <v>2</v>
      </c>
      <c r="R392" s="35" t="s">
        <v>265</v>
      </c>
      <c r="S392" s="57" t="str">
        <f>MID(Tabla1[[#This Row],[Aplicación]],6,2)</f>
        <v>01</v>
      </c>
      <c r="T392" s="54" t="str">
        <f>VLOOKUP(Tabla1[[#This Row],[AREA]],Hoja1!A:B,2,FALSE)</f>
        <v>01. Alcaldía</v>
      </c>
      <c r="U392" s="57" t="str">
        <f>MID(Tabla1[[#This Row],[Aplicación]],9,4)</f>
        <v>9206</v>
      </c>
      <c r="V392" s="54" t="str">
        <f>VLOOKUP(Tabla1[[#This Row],[PROGRAMA]],Hoja1!A:B,2,FALSE)</f>
        <v>9206. Archivo municipal</v>
      </c>
      <c r="W392" s="57" t="str">
        <f>MID(Tabla1[[#This Row],[Aplicación]],14,2)</f>
        <v>22</v>
      </c>
      <c r="X392" s="57" t="str">
        <f>MID(Tabla1[[#This Row],[Aplicación]],14,6)</f>
        <v>22799</v>
      </c>
    </row>
    <row r="393" spans="1:24" x14ac:dyDescent="0.25">
      <c r="A393" s="60">
        <v>220240000785</v>
      </c>
      <c r="B393" s="43" t="s">
        <v>390</v>
      </c>
      <c r="C393" s="61">
        <v>45329</v>
      </c>
      <c r="D393" s="60">
        <v>22024000617</v>
      </c>
      <c r="E393" s="43" t="s">
        <v>1440</v>
      </c>
      <c r="F393" s="62">
        <v>1742.27</v>
      </c>
      <c r="G393" s="43" t="s">
        <v>368</v>
      </c>
      <c r="H393" s="43" t="s">
        <v>2256</v>
      </c>
      <c r="I393" s="69">
        <v>220</v>
      </c>
      <c r="J393" s="43" t="s">
        <v>695</v>
      </c>
      <c r="K393" s="43" t="s">
        <v>398</v>
      </c>
      <c r="L393" s="43" t="s">
        <v>399</v>
      </c>
      <c r="M393" s="43" t="s">
        <v>585</v>
      </c>
      <c r="N393" s="43" t="s">
        <v>539</v>
      </c>
      <c r="O393" s="52" t="s">
        <v>326</v>
      </c>
      <c r="P393" s="63" t="s">
        <v>276</v>
      </c>
      <c r="Q393" s="57" t="str">
        <f>MID(Tabla1[[#This Row],[Aplicación]],14,1)</f>
        <v>2</v>
      </c>
      <c r="R393" s="35" t="s">
        <v>265</v>
      </c>
      <c r="S393" s="57" t="str">
        <f>MID(Tabla1[[#This Row],[Aplicación]],6,2)</f>
        <v>01</v>
      </c>
      <c r="T393" s="54" t="str">
        <f>VLOOKUP(Tabla1[[#This Row],[AREA]],Hoja1!A:B,2,FALSE)</f>
        <v>01. Alcaldía</v>
      </c>
      <c r="U393" s="57" t="str">
        <f>MID(Tabla1[[#This Row],[Aplicación]],9,4)</f>
        <v>9206</v>
      </c>
      <c r="V393" s="54" t="str">
        <f>VLOOKUP(Tabla1[[#This Row],[PROGRAMA]],Hoja1!A:B,2,FALSE)</f>
        <v>9206. Archivo municipal</v>
      </c>
      <c r="W393" s="57" t="str">
        <f>MID(Tabla1[[#This Row],[Aplicación]],14,2)</f>
        <v>22</v>
      </c>
      <c r="X393" s="57" t="str">
        <f>MID(Tabla1[[#This Row],[Aplicación]],14,6)</f>
        <v>22799</v>
      </c>
    </row>
    <row r="394" spans="1:24" x14ac:dyDescent="0.25">
      <c r="A394" s="60">
        <v>220239000662</v>
      </c>
      <c r="B394" s="43" t="s">
        <v>390</v>
      </c>
      <c r="C394" s="61">
        <v>45292</v>
      </c>
      <c r="D394" s="60">
        <v>22024001319</v>
      </c>
      <c r="E394" s="43" t="s">
        <v>1440</v>
      </c>
      <c r="F394" s="62">
        <v>9147.6</v>
      </c>
      <c r="G394" s="43" t="s">
        <v>840</v>
      </c>
      <c r="H394" s="43" t="s">
        <v>2431</v>
      </c>
      <c r="I394" s="69">
        <v>220</v>
      </c>
      <c r="J394" s="43" t="s">
        <v>705</v>
      </c>
      <c r="K394" s="43" t="s">
        <v>393</v>
      </c>
      <c r="L394" s="43" t="s">
        <v>399</v>
      </c>
      <c r="M394" s="43" t="s">
        <v>395</v>
      </c>
      <c r="N394" s="43" t="s">
        <v>396</v>
      </c>
      <c r="O394" s="52" t="s">
        <v>321</v>
      </c>
      <c r="P394" s="63" t="s">
        <v>276</v>
      </c>
      <c r="Q394" s="57" t="str">
        <f>MID(Tabla1[[#This Row],[Aplicación]],14,1)</f>
        <v>2</v>
      </c>
      <c r="R394" s="35" t="s">
        <v>265</v>
      </c>
      <c r="S394" s="57" t="str">
        <f>MID(Tabla1[[#This Row],[Aplicación]],6,2)</f>
        <v>01</v>
      </c>
      <c r="T394" s="54" t="str">
        <f>VLOOKUP(Tabla1[[#This Row],[AREA]],Hoja1!A:B,2,FALSE)</f>
        <v>01. Alcaldía</v>
      </c>
      <c r="U394" s="57" t="str">
        <f>MID(Tabla1[[#This Row],[Aplicación]],9,4)</f>
        <v>9206</v>
      </c>
      <c r="V394" s="54" t="str">
        <f>VLOOKUP(Tabla1[[#This Row],[PROGRAMA]],Hoja1!A:B,2,FALSE)</f>
        <v>9206. Archivo municipal</v>
      </c>
      <c r="W394" s="57" t="str">
        <f>MID(Tabla1[[#This Row],[Aplicación]],14,2)</f>
        <v>22</v>
      </c>
      <c r="X394" s="57" t="str">
        <f>MID(Tabla1[[#This Row],[Aplicación]],14,6)</f>
        <v>22799</v>
      </c>
    </row>
    <row r="395" spans="1:24" x14ac:dyDescent="0.25">
      <c r="A395" s="60">
        <v>220240025253</v>
      </c>
      <c r="B395" s="43" t="s">
        <v>390</v>
      </c>
      <c r="C395" s="61">
        <v>45462</v>
      </c>
      <c r="D395" s="60">
        <v>22024005093</v>
      </c>
      <c r="E395" s="43" t="s">
        <v>1440</v>
      </c>
      <c r="F395" s="62">
        <v>5679.93</v>
      </c>
      <c r="G395" s="43" t="s">
        <v>3174</v>
      </c>
      <c r="H395" s="43" t="s">
        <v>3175</v>
      </c>
      <c r="I395" s="69" t="s">
        <v>2930</v>
      </c>
      <c r="J395" s="43" t="s">
        <v>398</v>
      </c>
      <c r="K395" s="43" t="s">
        <v>398</v>
      </c>
      <c r="L395" s="43" t="s">
        <v>399</v>
      </c>
      <c r="M395" s="43" t="s">
        <v>585</v>
      </c>
      <c r="N395" s="43" t="s">
        <v>539</v>
      </c>
      <c r="O395" s="68" t="s">
        <v>326</v>
      </c>
      <c r="P395" s="68" t="s">
        <v>2931</v>
      </c>
      <c r="Q395" s="57" t="s">
        <v>2932</v>
      </c>
      <c r="R395" s="35" t="s">
        <v>265</v>
      </c>
      <c r="S395" s="57" t="str">
        <f>MID(Tabla1[[#This Row],[Aplicación]],6,2)</f>
        <v>01</v>
      </c>
      <c r="T395" s="54" t="str">
        <f>VLOOKUP(Tabla1[[#This Row],[AREA]],Hoja1!A:B,2,FALSE)</f>
        <v>01. Alcaldía</v>
      </c>
      <c r="U395" s="57" t="str">
        <f>MID(Tabla1[[#This Row],[Aplicación]],9,4)</f>
        <v>9206</v>
      </c>
      <c r="V395" s="54" t="str">
        <f>VLOOKUP(Tabla1[[#This Row],[PROGRAMA]],Hoja1!A:B,2,FALSE)</f>
        <v>9206. Archivo municipal</v>
      </c>
      <c r="W395" s="57" t="str">
        <f>MID(Tabla1[[#This Row],[Aplicación]],14,2)</f>
        <v>22</v>
      </c>
      <c r="X395" s="57" t="str">
        <f>MID(Tabla1[[#This Row],[Aplicación]],14,6)</f>
        <v>22799</v>
      </c>
    </row>
    <row r="396" spans="1:24" x14ac:dyDescent="0.25">
      <c r="A396" s="60">
        <v>220240030133</v>
      </c>
      <c r="B396" s="43" t="s">
        <v>390</v>
      </c>
      <c r="C396" s="61">
        <v>45483</v>
      </c>
      <c r="D396" s="60">
        <v>22024005606</v>
      </c>
      <c r="E396" s="43" t="s">
        <v>1440</v>
      </c>
      <c r="F396" s="62">
        <v>64.13</v>
      </c>
      <c r="G396" s="43" t="s">
        <v>286</v>
      </c>
      <c r="H396" s="43" t="s">
        <v>5389</v>
      </c>
      <c r="I396" s="69">
        <v>220</v>
      </c>
      <c r="J396" s="43" t="s">
        <v>398</v>
      </c>
      <c r="K396" s="43" t="s">
        <v>398</v>
      </c>
      <c r="L396" s="43" t="s">
        <v>399</v>
      </c>
      <c r="M396" s="43" t="s">
        <v>585</v>
      </c>
      <c r="N396" s="43" t="s">
        <v>539</v>
      </c>
      <c r="O396" s="68" t="s">
        <v>326</v>
      </c>
      <c r="P396" s="68" t="s">
        <v>4838</v>
      </c>
      <c r="Q396" s="57" t="str">
        <f>MID(Tabla1[[#This Row],[Aplicación]],14,1)</f>
        <v>2</v>
      </c>
      <c r="R396" s="35" t="s">
        <v>265</v>
      </c>
      <c r="S396" s="57" t="str">
        <f>MID(Tabla1[[#This Row],[Aplicación]],6,2)</f>
        <v>01</v>
      </c>
      <c r="T396" s="54" t="str">
        <f>VLOOKUP(Tabla1[[#This Row],[AREA]],Hoja1!A:B,2,FALSE)</f>
        <v>01. Alcaldía</v>
      </c>
      <c r="U396" s="57" t="str">
        <f>MID(Tabla1[[#This Row],[Aplicación]],9,4)</f>
        <v>9206</v>
      </c>
      <c r="V396" s="54" t="str">
        <f>VLOOKUP(Tabla1[[#This Row],[PROGRAMA]],Hoja1!A:B,2,FALSE)</f>
        <v>9206. Archivo municipal</v>
      </c>
      <c r="W396" s="57" t="str">
        <f>MID(Tabla1[[#This Row],[Aplicación]],14,2)</f>
        <v>22</v>
      </c>
      <c r="X396" s="57" t="str">
        <f>MID(Tabla1[[#This Row],[Aplicación]],14,6)</f>
        <v>22799</v>
      </c>
    </row>
    <row r="397" spans="1:24" x14ac:dyDescent="0.25">
      <c r="A397" s="60">
        <v>220240040278</v>
      </c>
      <c r="B397" s="43" t="s">
        <v>390</v>
      </c>
      <c r="C397" s="61">
        <v>45530</v>
      </c>
      <c r="D397" s="60">
        <v>22024006139</v>
      </c>
      <c r="E397" s="43" t="s">
        <v>1440</v>
      </c>
      <c r="F397" s="62">
        <v>7163.2</v>
      </c>
      <c r="G397" s="43" t="s">
        <v>5601</v>
      </c>
      <c r="H397" s="43" t="s">
        <v>5602</v>
      </c>
      <c r="I397" s="69">
        <v>220</v>
      </c>
      <c r="J397" s="43" t="s">
        <v>398</v>
      </c>
      <c r="K397" s="43" t="s">
        <v>398</v>
      </c>
      <c r="L397" s="43" t="s">
        <v>399</v>
      </c>
      <c r="M397" s="43" t="s">
        <v>585</v>
      </c>
      <c r="N397" s="43" t="s">
        <v>539</v>
      </c>
      <c r="O397" s="68" t="s">
        <v>326</v>
      </c>
      <c r="P397" s="68" t="s">
        <v>4838</v>
      </c>
      <c r="Q397" s="57" t="str">
        <f>MID(Tabla1[[#This Row],[Aplicación]],14,1)</f>
        <v>2</v>
      </c>
      <c r="R397" s="35" t="s">
        <v>265</v>
      </c>
      <c r="S397" s="57" t="str">
        <f>MID(Tabla1[[#This Row],[Aplicación]],6,2)</f>
        <v>01</v>
      </c>
      <c r="T397" s="54" t="str">
        <f>VLOOKUP(Tabla1[[#This Row],[AREA]],Hoja1!A:B,2,FALSE)</f>
        <v>01. Alcaldía</v>
      </c>
      <c r="U397" s="57" t="str">
        <f>MID(Tabla1[[#This Row],[Aplicación]],9,4)</f>
        <v>9206</v>
      </c>
      <c r="V397" s="54" t="str">
        <f>VLOOKUP(Tabla1[[#This Row],[PROGRAMA]],Hoja1!A:B,2,FALSE)</f>
        <v>9206. Archivo municipal</v>
      </c>
      <c r="W397" s="57" t="str">
        <f>MID(Tabla1[[#This Row],[Aplicación]],14,2)</f>
        <v>22</v>
      </c>
      <c r="X397" s="57" t="str">
        <f>MID(Tabla1[[#This Row],[Aplicación]],14,6)</f>
        <v>22799</v>
      </c>
    </row>
    <row r="398" spans="1:24" x14ac:dyDescent="0.25">
      <c r="A398" s="60">
        <v>220240041802</v>
      </c>
      <c r="B398" s="43" t="s">
        <v>390</v>
      </c>
      <c r="C398" s="61">
        <v>45540</v>
      </c>
      <c r="D398" s="60">
        <v>22024006127</v>
      </c>
      <c r="E398" s="43" t="s">
        <v>1440</v>
      </c>
      <c r="F398" s="62">
        <v>5990</v>
      </c>
      <c r="G398" s="43" t="s">
        <v>387</v>
      </c>
      <c r="H398" s="43" t="s">
        <v>5614</v>
      </c>
      <c r="I398" s="69">
        <v>220</v>
      </c>
      <c r="J398" s="43" t="s">
        <v>398</v>
      </c>
      <c r="K398" s="43" t="s">
        <v>398</v>
      </c>
      <c r="L398" s="43" t="s">
        <v>399</v>
      </c>
      <c r="M398" s="43" t="s">
        <v>585</v>
      </c>
      <c r="N398" s="43" t="s">
        <v>539</v>
      </c>
      <c r="O398" s="68" t="s">
        <v>326</v>
      </c>
      <c r="P398" s="68" t="s">
        <v>4838</v>
      </c>
      <c r="Q398" s="57" t="str">
        <f>MID(Tabla1[[#This Row],[Aplicación]],14,1)</f>
        <v>2</v>
      </c>
      <c r="R398" s="35" t="s">
        <v>265</v>
      </c>
      <c r="S398" s="57" t="str">
        <f>MID(Tabla1[[#This Row],[Aplicación]],6,2)</f>
        <v>01</v>
      </c>
      <c r="T398" s="54" t="str">
        <f>VLOOKUP(Tabla1[[#This Row],[AREA]],Hoja1!A:B,2,FALSE)</f>
        <v>01. Alcaldía</v>
      </c>
      <c r="U398" s="57" t="str">
        <f>MID(Tabla1[[#This Row],[Aplicación]],9,4)</f>
        <v>9206</v>
      </c>
      <c r="V398" s="54" t="str">
        <f>VLOOKUP(Tabla1[[#This Row],[PROGRAMA]],Hoja1!A:B,2,FALSE)</f>
        <v>9206. Archivo municipal</v>
      </c>
      <c r="W398" s="57" t="str">
        <f>MID(Tabla1[[#This Row],[Aplicación]],14,2)</f>
        <v>22</v>
      </c>
      <c r="X398" s="57" t="str">
        <f>MID(Tabla1[[#This Row],[Aplicación]],14,6)</f>
        <v>22799</v>
      </c>
    </row>
    <row r="399" spans="1:24" x14ac:dyDescent="0.25">
      <c r="A399" s="60">
        <v>220240040279</v>
      </c>
      <c r="B399" s="43" t="s">
        <v>390</v>
      </c>
      <c r="C399" s="61">
        <v>45530</v>
      </c>
      <c r="D399" s="60">
        <v>22024006167</v>
      </c>
      <c r="E399" s="43" t="s">
        <v>1440</v>
      </c>
      <c r="F399" s="62">
        <v>5679.93</v>
      </c>
      <c r="G399" s="43" t="s">
        <v>5616</v>
      </c>
      <c r="H399" s="43" t="s">
        <v>5617</v>
      </c>
      <c r="I399" s="69">
        <v>220</v>
      </c>
      <c r="J399" s="43" t="s">
        <v>398</v>
      </c>
      <c r="K399" s="43" t="s">
        <v>398</v>
      </c>
      <c r="L399" s="43" t="s">
        <v>399</v>
      </c>
      <c r="M399" s="43" t="s">
        <v>585</v>
      </c>
      <c r="N399" s="43" t="s">
        <v>539</v>
      </c>
      <c r="O399" s="68" t="s">
        <v>326</v>
      </c>
      <c r="P399" s="68" t="s">
        <v>4838</v>
      </c>
      <c r="Q399" s="57" t="str">
        <f>MID(Tabla1[[#This Row],[Aplicación]],14,1)</f>
        <v>2</v>
      </c>
      <c r="R399" s="35" t="s">
        <v>265</v>
      </c>
      <c r="S399" s="57" t="str">
        <f>MID(Tabla1[[#This Row],[Aplicación]],6,2)</f>
        <v>01</v>
      </c>
      <c r="T399" s="54" t="str">
        <f>VLOOKUP(Tabla1[[#This Row],[AREA]],Hoja1!A:B,2,FALSE)</f>
        <v>01. Alcaldía</v>
      </c>
      <c r="U399" s="57" t="str">
        <f>MID(Tabla1[[#This Row],[Aplicación]],9,4)</f>
        <v>9206</v>
      </c>
      <c r="V399" s="54" t="str">
        <f>VLOOKUP(Tabla1[[#This Row],[PROGRAMA]],Hoja1!A:B,2,FALSE)</f>
        <v>9206. Archivo municipal</v>
      </c>
      <c r="W399" s="57" t="str">
        <f>MID(Tabla1[[#This Row],[Aplicación]],14,2)</f>
        <v>22</v>
      </c>
      <c r="X399" s="57" t="str">
        <f>MID(Tabla1[[#This Row],[Aplicación]],14,6)</f>
        <v>22799</v>
      </c>
    </row>
    <row r="400" spans="1:24" x14ac:dyDescent="0.25">
      <c r="A400" s="60">
        <v>220240044426</v>
      </c>
      <c r="B400" s="43" t="s">
        <v>390</v>
      </c>
      <c r="C400" s="61">
        <v>45562</v>
      </c>
      <c r="D400" s="60">
        <v>22024006319</v>
      </c>
      <c r="E400" s="43" t="s">
        <v>1440</v>
      </c>
      <c r="F400" s="62">
        <v>11359.87</v>
      </c>
      <c r="G400" s="43" t="s">
        <v>6066</v>
      </c>
      <c r="H400" s="43" t="s">
        <v>6067</v>
      </c>
      <c r="I400" s="69" t="s">
        <v>2930</v>
      </c>
      <c r="J400" s="43" t="s">
        <v>398</v>
      </c>
      <c r="K400" s="43" t="s">
        <v>398</v>
      </c>
      <c r="L400" s="43" t="s">
        <v>399</v>
      </c>
      <c r="M400" s="43" t="s">
        <v>585</v>
      </c>
      <c r="N400" s="43" t="s">
        <v>539</v>
      </c>
      <c r="O400" s="68" t="s">
        <v>326</v>
      </c>
      <c r="P400" s="68" t="s">
        <v>4838</v>
      </c>
      <c r="Q400" s="57" t="str">
        <f>MID(Tabla1[[#This Row],[Aplicación]],14,1)</f>
        <v>2</v>
      </c>
      <c r="R400" s="35" t="s">
        <v>265</v>
      </c>
      <c r="S400" s="57" t="str">
        <f>MID(Tabla1[[#This Row],[Aplicación]],6,2)</f>
        <v>01</v>
      </c>
      <c r="T400" s="54" t="str">
        <f>VLOOKUP(Tabla1[[#This Row],[AREA]],Hoja1!A:B,2,FALSE)</f>
        <v>01. Alcaldía</v>
      </c>
      <c r="U400" s="57" t="str">
        <f>MID(Tabla1[[#This Row],[Aplicación]],9,4)</f>
        <v>9206</v>
      </c>
      <c r="V400" s="54" t="str">
        <f>VLOOKUP(Tabla1[[#This Row],[PROGRAMA]],Hoja1!A:B,2,FALSE)</f>
        <v>9206. Archivo municipal</v>
      </c>
      <c r="W400" s="57" t="str">
        <f>MID(Tabla1[[#This Row],[Aplicación]],14,2)</f>
        <v>22</v>
      </c>
      <c r="X400" s="57" t="str">
        <f>MID(Tabla1[[#This Row],[Aplicación]],14,6)</f>
        <v>22799</v>
      </c>
    </row>
    <row r="401" spans="1:24" x14ac:dyDescent="0.25">
      <c r="A401" s="60">
        <v>220239000976</v>
      </c>
      <c r="B401" s="43" t="s">
        <v>390</v>
      </c>
      <c r="C401" s="61">
        <v>45292</v>
      </c>
      <c r="D401" s="60">
        <v>22024001887</v>
      </c>
      <c r="E401" s="43" t="s">
        <v>1168</v>
      </c>
      <c r="F401" s="62">
        <v>731.72</v>
      </c>
      <c r="G401" s="43" t="s">
        <v>429</v>
      </c>
      <c r="H401" s="43" t="s">
        <v>1997</v>
      </c>
      <c r="I401" s="69">
        <v>220</v>
      </c>
      <c r="J401" s="43" t="s">
        <v>398</v>
      </c>
      <c r="K401" s="43" t="s">
        <v>398</v>
      </c>
      <c r="L401" s="43" t="s">
        <v>413</v>
      </c>
      <c r="M401" s="43" t="s">
        <v>395</v>
      </c>
      <c r="N401" s="43" t="s">
        <v>396</v>
      </c>
      <c r="O401" s="52" t="s">
        <v>321</v>
      </c>
      <c r="P401" s="63" t="s">
        <v>276</v>
      </c>
      <c r="Q401" s="57" t="str">
        <f>MID(Tabla1[[#This Row],[Aplicación]],14,1)</f>
        <v>2</v>
      </c>
      <c r="R401" s="35" t="s">
        <v>265</v>
      </c>
      <c r="S401" s="57" t="str">
        <f>MID(Tabla1[[#This Row],[Aplicación]],6,2)</f>
        <v>04</v>
      </c>
      <c r="T401" s="54" t="str">
        <f>VLOOKUP(Tabla1[[#This Row],[AREA]],Hoja1!A:B,2,FALSE)</f>
        <v>04. Hacienda, personal y modernización administrativa</v>
      </c>
      <c r="U401" s="57" t="str">
        <f>MID(Tabla1[[#This Row],[Aplicación]],9,4)</f>
        <v>9311</v>
      </c>
      <c r="V401" s="54" t="str">
        <f>VLOOKUP(Tabla1[[#This Row],[PROGRAMA]],Hoja1!A:B,2,FALSE)</f>
        <v>9311. Planificación económico financiera</v>
      </c>
      <c r="W401" s="57" t="str">
        <f>MID(Tabla1[[#This Row],[Aplicación]],14,2)</f>
        <v>20</v>
      </c>
      <c r="X401" s="57" t="str">
        <f>MID(Tabla1[[#This Row],[Aplicación]],14,6)</f>
        <v>203</v>
      </c>
    </row>
    <row r="402" spans="1:24" x14ac:dyDescent="0.25">
      <c r="A402" s="60">
        <v>220239000977</v>
      </c>
      <c r="B402" s="43" t="s">
        <v>390</v>
      </c>
      <c r="C402" s="61">
        <v>45292</v>
      </c>
      <c r="D402" s="60">
        <v>22024001888</v>
      </c>
      <c r="E402" s="43" t="s">
        <v>1168</v>
      </c>
      <c r="F402" s="62">
        <v>614.65</v>
      </c>
      <c r="G402" s="43" t="s">
        <v>429</v>
      </c>
      <c r="H402" s="43" t="s">
        <v>1998</v>
      </c>
      <c r="I402" s="69">
        <v>220</v>
      </c>
      <c r="J402" s="43" t="s">
        <v>398</v>
      </c>
      <c r="K402" s="43" t="s">
        <v>398</v>
      </c>
      <c r="L402" s="43" t="s">
        <v>413</v>
      </c>
      <c r="M402" s="43" t="s">
        <v>395</v>
      </c>
      <c r="N402" s="43" t="s">
        <v>396</v>
      </c>
      <c r="O402" s="52" t="s">
        <v>321</v>
      </c>
      <c r="P402" s="63" t="s">
        <v>276</v>
      </c>
      <c r="Q402" s="57" t="str">
        <f>MID(Tabla1[[#This Row],[Aplicación]],14,1)</f>
        <v>2</v>
      </c>
      <c r="R402" s="35" t="s">
        <v>265</v>
      </c>
      <c r="S402" s="57" t="str">
        <f>MID(Tabla1[[#This Row],[Aplicación]],6,2)</f>
        <v>04</v>
      </c>
      <c r="T402" s="54" t="str">
        <f>VLOOKUP(Tabla1[[#This Row],[AREA]],Hoja1!A:B,2,FALSE)</f>
        <v>04. Hacienda, personal y modernización administrativa</v>
      </c>
      <c r="U402" s="57" t="str">
        <f>MID(Tabla1[[#This Row],[Aplicación]],9,4)</f>
        <v>9311</v>
      </c>
      <c r="V402" s="54" t="str">
        <f>VLOOKUP(Tabla1[[#This Row],[PROGRAMA]],Hoja1!A:B,2,FALSE)</f>
        <v>9311. Planificación económico financiera</v>
      </c>
      <c r="W402" s="57" t="str">
        <f>MID(Tabla1[[#This Row],[Aplicación]],14,2)</f>
        <v>20</v>
      </c>
      <c r="X402" s="57" t="str">
        <f>MID(Tabla1[[#This Row],[Aplicación]],14,6)</f>
        <v>203</v>
      </c>
    </row>
    <row r="403" spans="1:24" x14ac:dyDescent="0.25">
      <c r="A403" s="60">
        <v>220219001053</v>
      </c>
      <c r="B403" s="43" t="s">
        <v>390</v>
      </c>
      <c r="C403" s="61">
        <v>45292</v>
      </c>
      <c r="D403" s="60">
        <v>22024002888</v>
      </c>
      <c r="E403" s="43" t="s">
        <v>1181</v>
      </c>
      <c r="F403" s="62">
        <v>2000</v>
      </c>
      <c r="G403" s="43" t="s">
        <v>429</v>
      </c>
      <c r="H403" s="43" t="s">
        <v>1515</v>
      </c>
      <c r="I403" s="69">
        <v>220</v>
      </c>
      <c r="J403" s="43" t="s">
        <v>398</v>
      </c>
      <c r="K403" s="43" t="s">
        <v>398</v>
      </c>
      <c r="L403" s="43" t="s">
        <v>413</v>
      </c>
      <c r="M403" s="43" t="s">
        <v>395</v>
      </c>
      <c r="N403" s="43" t="s">
        <v>396</v>
      </c>
      <c r="O403" s="52" t="s">
        <v>321</v>
      </c>
      <c r="P403" s="63" t="s">
        <v>276</v>
      </c>
      <c r="Q403" s="57" t="str">
        <f>MID(Tabla1[[#This Row],[Aplicación]],14,1)</f>
        <v>2</v>
      </c>
      <c r="R403" s="35" t="s">
        <v>265</v>
      </c>
      <c r="S403" s="57" t="str">
        <f>MID(Tabla1[[#This Row],[Aplicación]],6,2)</f>
        <v>04</v>
      </c>
      <c r="T403" s="54" t="str">
        <f>VLOOKUP(Tabla1[[#This Row],[AREA]],Hoja1!A:B,2,FALSE)</f>
        <v>04. Hacienda, personal y modernización administrativa</v>
      </c>
      <c r="U403" s="57" t="str">
        <f>MID(Tabla1[[#This Row],[Aplicación]],9,4)</f>
        <v>9321</v>
      </c>
      <c r="V403" s="54" t="str">
        <f>VLOOKUP(Tabla1[[#This Row],[PROGRAMA]],Hoja1!A:B,2,FALSE)</f>
        <v>9321. Gestión de ingresos e inspección</v>
      </c>
      <c r="W403" s="57" t="str">
        <f>MID(Tabla1[[#This Row],[Aplicación]],14,2)</f>
        <v>20</v>
      </c>
      <c r="X403" s="57" t="str">
        <f>MID(Tabla1[[#This Row],[Aplicación]],14,6)</f>
        <v>203</v>
      </c>
    </row>
    <row r="404" spans="1:24" x14ac:dyDescent="0.25">
      <c r="A404" s="60">
        <v>220239000997</v>
      </c>
      <c r="B404" s="43" t="s">
        <v>390</v>
      </c>
      <c r="C404" s="61">
        <v>45292</v>
      </c>
      <c r="D404" s="60">
        <v>22024001904</v>
      </c>
      <c r="E404" s="43" t="s">
        <v>1181</v>
      </c>
      <c r="F404" s="62">
        <v>5000</v>
      </c>
      <c r="G404" s="43" t="s">
        <v>429</v>
      </c>
      <c r="H404" s="43" t="s">
        <v>2014</v>
      </c>
      <c r="I404" s="69">
        <v>220</v>
      </c>
      <c r="J404" s="43" t="s">
        <v>398</v>
      </c>
      <c r="K404" s="43" t="s">
        <v>398</v>
      </c>
      <c r="L404" s="43" t="s">
        <v>413</v>
      </c>
      <c r="M404" s="43" t="s">
        <v>395</v>
      </c>
      <c r="N404" s="43" t="s">
        <v>396</v>
      </c>
      <c r="O404" s="52" t="s">
        <v>321</v>
      </c>
      <c r="P404" s="63" t="s">
        <v>276</v>
      </c>
      <c r="Q404" s="57" t="str">
        <f>MID(Tabla1[[#This Row],[Aplicación]],14,1)</f>
        <v>2</v>
      </c>
      <c r="R404" s="35" t="s">
        <v>265</v>
      </c>
      <c r="S404" s="57" t="str">
        <f>MID(Tabla1[[#This Row],[Aplicación]],6,2)</f>
        <v>04</v>
      </c>
      <c r="T404" s="54" t="str">
        <f>VLOOKUP(Tabla1[[#This Row],[AREA]],Hoja1!A:B,2,FALSE)</f>
        <v>04. Hacienda, personal y modernización administrativa</v>
      </c>
      <c r="U404" s="57" t="str">
        <f>MID(Tabla1[[#This Row],[Aplicación]],9,4)</f>
        <v>9321</v>
      </c>
      <c r="V404" s="54" t="str">
        <f>VLOOKUP(Tabla1[[#This Row],[PROGRAMA]],Hoja1!A:B,2,FALSE)</f>
        <v>9321. Gestión de ingresos e inspección</v>
      </c>
      <c r="W404" s="57" t="str">
        <f>MID(Tabla1[[#This Row],[Aplicación]],14,2)</f>
        <v>20</v>
      </c>
      <c r="X404" s="57" t="str">
        <f>MID(Tabla1[[#This Row],[Aplicación]],14,6)</f>
        <v>203</v>
      </c>
    </row>
    <row r="405" spans="1:24" x14ac:dyDescent="0.25">
      <c r="A405" s="60">
        <v>220240003379</v>
      </c>
      <c r="B405" s="43" t="s">
        <v>390</v>
      </c>
      <c r="C405" s="61">
        <v>45348</v>
      </c>
      <c r="D405" s="60">
        <v>22024002489</v>
      </c>
      <c r="E405" s="43" t="s">
        <v>1319</v>
      </c>
      <c r="F405" s="62">
        <v>89</v>
      </c>
      <c r="G405" s="43" t="s">
        <v>336</v>
      </c>
      <c r="H405" s="43" t="s">
        <v>1749</v>
      </c>
      <c r="I405" s="69">
        <v>220</v>
      </c>
      <c r="J405" s="43" t="s">
        <v>693</v>
      </c>
      <c r="K405" s="43" t="s">
        <v>393</v>
      </c>
      <c r="L405" s="43" t="s">
        <v>399</v>
      </c>
      <c r="M405" s="43" t="s">
        <v>585</v>
      </c>
      <c r="N405" s="43" t="s">
        <v>539</v>
      </c>
      <c r="O405" s="52" t="s">
        <v>326</v>
      </c>
      <c r="P405" s="63" t="s">
        <v>276</v>
      </c>
      <c r="Q405" s="57" t="str">
        <f>MID(Tabla1[[#This Row],[Aplicación]],14,1)</f>
        <v>2</v>
      </c>
      <c r="R405" s="35" t="s">
        <v>265</v>
      </c>
      <c r="S405" s="57" t="str">
        <f>MID(Tabla1[[#This Row],[Aplicación]],6,2)</f>
        <v>01</v>
      </c>
      <c r="T405" s="54" t="str">
        <f>VLOOKUP(Tabla1[[#This Row],[AREA]],Hoja1!A:B,2,FALSE)</f>
        <v>01. Alcaldía</v>
      </c>
      <c r="U405" s="57" t="str">
        <f>MID(Tabla1[[#This Row],[Aplicación]],9,4)</f>
        <v>9207</v>
      </c>
      <c r="V405" s="54" t="str">
        <f>VLOOKUP(Tabla1[[#This Row],[PROGRAMA]],Hoja1!A:B,2,FALSE)</f>
        <v>9207. Gobierno y relaciones</v>
      </c>
      <c r="W405" s="57" t="str">
        <f>MID(Tabla1[[#This Row],[Aplicación]],14,2)</f>
        <v>22</v>
      </c>
      <c r="X405" s="57" t="str">
        <f>MID(Tabla1[[#This Row],[Aplicación]],14,6)</f>
        <v>22001</v>
      </c>
    </row>
    <row r="406" spans="1:24" x14ac:dyDescent="0.25">
      <c r="A406" s="60">
        <v>220240000737</v>
      </c>
      <c r="B406" s="43" t="s">
        <v>390</v>
      </c>
      <c r="C406" s="61">
        <v>45327</v>
      </c>
      <c r="D406" s="60">
        <v>22024000074</v>
      </c>
      <c r="E406" s="43" t="s">
        <v>1319</v>
      </c>
      <c r="F406" s="62">
        <v>1398</v>
      </c>
      <c r="G406" s="43" t="s">
        <v>25</v>
      </c>
      <c r="H406" s="43" t="s">
        <v>1755</v>
      </c>
      <c r="I406" s="69">
        <v>220</v>
      </c>
      <c r="J406" s="43" t="s">
        <v>398</v>
      </c>
      <c r="K406" s="43" t="s">
        <v>398</v>
      </c>
      <c r="L406" s="43" t="s">
        <v>413</v>
      </c>
      <c r="M406" s="43" t="s">
        <v>585</v>
      </c>
      <c r="N406" s="43" t="s">
        <v>539</v>
      </c>
      <c r="O406" s="52" t="s">
        <v>326</v>
      </c>
      <c r="P406" s="63" t="s">
        <v>276</v>
      </c>
      <c r="Q406" s="57" t="str">
        <f>MID(Tabla1[[#This Row],[Aplicación]],14,1)</f>
        <v>2</v>
      </c>
      <c r="R406" s="35" t="s">
        <v>265</v>
      </c>
      <c r="S406" s="57" t="str">
        <f>MID(Tabla1[[#This Row],[Aplicación]],6,2)</f>
        <v>01</v>
      </c>
      <c r="T406" s="54" t="str">
        <f>VLOOKUP(Tabla1[[#This Row],[AREA]],Hoja1!A:B,2,FALSE)</f>
        <v>01. Alcaldía</v>
      </c>
      <c r="U406" s="57" t="str">
        <f>MID(Tabla1[[#This Row],[Aplicación]],9,4)</f>
        <v>9207</v>
      </c>
      <c r="V406" s="54" t="str">
        <f>VLOOKUP(Tabla1[[#This Row],[PROGRAMA]],Hoja1!A:B,2,FALSE)</f>
        <v>9207. Gobierno y relaciones</v>
      </c>
      <c r="W406" s="57" t="str">
        <f>MID(Tabla1[[#This Row],[Aplicación]],14,2)</f>
        <v>22</v>
      </c>
      <c r="X406" s="57" t="str">
        <f>MID(Tabla1[[#This Row],[Aplicación]],14,6)</f>
        <v>22001</v>
      </c>
    </row>
    <row r="407" spans="1:24" x14ac:dyDescent="0.25">
      <c r="A407" s="60">
        <v>220240003367</v>
      </c>
      <c r="B407" s="43" t="s">
        <v>390</v>
      </c>
      <c r="C407" s="61">
        <v>45348</v>
      </c>
      <c r="D407" s="60">
        <v>22024002182</v>
      </c>
      <c r="E407" s="43" t="s">
        <v>1319</v>
      </c>
      <c r="F407" s="62">
        <v>501.59</v>
      </c>
      <c r="G407" s="43" t="s">
        <v>77</v>
      </c>
      <c r="H407" s="43" t="s">
        <v>1946</v>
      </c>
      <c r="I407" s="69">
        <v>220</v>
      </c>
      <c r="J407" s="43" t="s">
        <v>393</v>
      </c>
      <c r="K407" s="43" t="s">
        <v>393</v>
      </c>
      <c r="L407" s="43" t="s">
        <v>399</v>
      </c>
      <c r="M407" s="43" t="s">
        <v>585</v>
      </c>
      <c r="N407" s="43" t="s">
        <v>539</v>
      </c>
      <c r="O407" s="52" t="s">
        <v>326</v>
      </c>
      <c r="P407" s="63" t="s">
        <v>276</v>
      </c>
      <c r="Q407" s="57" t="str">
        <f>MID(Tabla1[[#This Row],[Aplicación]],14,1)</f>
        <v>2</v>
      </c>
      <c r="R407" s="35" t="s">
        <v>265</v>
      </c>
      <c r="S407" s="57" t="str">
        <f>MID(Tabla1[[#This Row],[Aplicación]],6,2)</f>
        <v>01</v>
      </c>
      <c r="T407" s="54" t="str">
        <f>VLOOKUP(Tabla1[[#This Row],[AREA]],Hoja1!A:B,2,FALSE)</f>
        <v>01. Alcaldía</v>
      </c>
      <c r="U407" s="57" t="str">
        <f>MID(Tabla1[[#This Row],[Aplicación]],9,4)</f>
        <v>9207</v>
      </c>
      <c r="V407" s="54" t="str">
        <f>VLOOKUP(Tabla1[[#This Row],[PROGRAMA]],Hoja1!A:B,2,FALSE)</f>
        <v>9207. Gobierno y relaciones</v>
      </c>
      <c r="W407" s="57" t="str">
        <f>MID(Tabla1[[#This Row],[Aplicación]],14,2)</f>
        <v>22</v>
      </c>
      <c r="X407" s="57" t="str">
        <f>MID(Tabla1[[#This Row],[Aplicación]],14,6)</f>
        <v>22001</v>
      </c>
    </row>
    <row r="408" spans="1:24" x14ac:dyDescent="0.25">
      <c r="A408" s="60">
        <v>220240006635</v>
      </c>
      <c r="B408" s="43" t="s">
        <v>390</v>
      </c>
      <c r="C408" s="61">
        <v>45365</v>
      </c>
      <c r="D408" s="60">
        <v>22024003325</v>
      </c>
      <c r="E408" s="43" t="s">
        <v>1319</v>
      </c>
      <c r="F408" s="62">
        <v>1939</v>
      </c>
      <c r="G408" s="43" t="s">
        <v>79</v>
      </c>
      <c r="H408" s="43" t="s">
        <v>2023</v>
      </c>
      <c r="I408" s="69">
        <v>220</v>
      </c>
      <c r="J408" s="43" t="s">
        <v>393</v>
      </c>
      <c r="K408" s="43" t="s">
        <v>393</v>
      </c>
      <c r="L408" s="43" t="s">
        <v>413</v>
      </c>
      <c r="M408" s="43" t="s">
        <v>585</v>
      </c>
      <c r="N408" s="43" t="s">
        <v>539</v>
      </c>
      <c r="O408" s="52" t="s">
        <v>326</v>
      </c>
      <c r="P408" s="63" t="s">
        <v>276</v>
      </c>
      <c r="Q408" s="57" t="str">
        <f>MID(Tabla1[[#This Row],[Aplicación]],14,1)</f>
        <v>2</v>
      </c>
      <c r="R408" s="35" t="s">
        <v>265</v>
      </c>
      <c r="S408" s="57" t="str">
        <f>MID(Tabla1[[#This Row],[Aplicación]],6,2)</f>
        <v>01</v>
      </c>
      <c r="T408" s="54" t="str">
        <f>VLOOKUP(Tabla1[[#This Row],[AREA]],Hoja1!A:B,2,FALSE)</f>
        <v>01. Alcaldía</v>
      </c>
      <c r="U408" s="57" t="str">
        <f>MID(Tabla1[[#This Row],[Aplicación]],9,4)</f>
        <v>9207</v>
      </c>
      <c r="V408" s="54" t="str">
        <f>VLOOKUP(Tabla1[[#This Row],[PROGRAMA]],Hoja1!A:B,2,FALSE)</f>
        <v>9207. Gobierno y relaciones</v>
      </c>
      <c r="W408" s="57" t="str">
        <f>MID(Tabla1[[#This Row],[Aplicación]],14,2)</f>
        <v>22</v>
      </c>
      <c r="X408" s="57" t="str">
        <f>MID(Tabla1[[#This Row],[Aplicación]],14,6)</f>
        <v>22001</v>
      </c>
    </row>
    <row r="409" spans="1:24" x14ac:dyDescent="0.25">
      <c r="A409" s="60">
        <v>220240003054</v>
      </c>
      <c r="B409" s="43" t="s">
        <v>390</v>
      </c>
      <c r="C409" s="61">
        <v>45343</v>
      </c>
      <c r="D409" s="60">
        <v>22024001683</v>
      </c>
      <c r="E409" s="43" t="s">
        <v>1319</v>
      </c>
      <c r="F409" s="62">
        <v>1098</v>
      </c>
      <c r="G409" s="43" t="s">
        <v>29</v>
      </c>
      <c r="H409" s="43" t="s">
        <v>2142</v>
      </c>
      <c r="I409" s="69">
        <v>220</v>
      </c>
      <c r="J409" s="43" t="s">
        <v>398</v>
      </c>
      <c r="K409" s="43" t="s">
        <v>398</v>
      </c>
      <c r="L409" s="43" t="s">
        <v>413</v>
      </c>
      <c r="M409" s="43" t="s">
        <v>585</v>
      </c>
      <c r="N409" s="43" t="s">
        <v>539</v>
      </c>
      <c r="O409" s="52" t="s">
        <v>326</v>
      </c>
      <c r="P409" s="63" t="s">
        <v>276</v>
      </c>
      <c r="Q409" s="57" t="str">
        <f>MID(Tabla1[[#This Row],[Aplicación]],14,1)</f>
        <v>2</v>
      </c>
      <c r="R409" s="35" t="s">
        <v>265</v>
      </c>
      <c r="S409" s="57" t="str">
        <f>MID(Tabla1[[#This Row],[Aplicación]],6,2)</f>
        <v>01</v>
      </c>
      <c r="T409" s="54" t="str">
        <f>VLOOKUP(Tabla1[[#This Row],[AREA]],Hoja1!A:B,2,FALSE)</f>
        <v>01. Alcaldía</v>
      </c>
      <c r="U409" s="57" t="str">
        <f>MID(Tabla1[[#This Row],[Aplicación]],9,4)</f>
        <v>9207</v>
      </c>
      <c r="V409" s="54" t="str">
        <f>VLOOKUP(Tabla1[[#This Row],[PROGRAMA]],Hoja1!A:B,2,FALSE)</f>
        <v>9207. Gobierno y relaciones</v>
      </c>
      <c r="W409" s="57" t="str">
        <f>MID(Tabla1[[#This Row],[Aplicación]],14,2)</f>
        <v>22</v>
      </c>
      <c r="X409" s="57" t="str">
        <f>MID(Tabla1[[#This Row],[Aplicación]],14,6)</f>
        <v>22001</v>
      </c>
    </row>
    <row r="410" spans="1:24" x14ac:dyDescent="0.25">
      <c r="A410" s="60">
        <v>220240007516</v>
      </c>
      <c r="B410" s="43" t="s">
        <v>390</v>
      </c>
      <c r="C410" s="61">
        <v>45371</v>
      </c>
      <c r="D410" s="60">
        <v>22024003588</v>
      </c>
      <c r="E410" s="43" t="s">
        <v>1319</v>
      </c>
      <c r="F410" s="62">
        <v>108.16</v>
      </c>
      <c r="G410" s="43" t="s">
        <v>298</v>
      </c>
      <c r="H410" s="43" t="s">
        <v>2377</v>
      </c>
      <c r="I410" s="69">
        <v>220</v>
      </c>
      <c r="J410" s="43" t="s">
        <v>398</v>
      </c>
      <c r="K410" s="43" t="s">
        <v>398</v>
      </c>
      <c r="L410" s="43" t="s">
        <v>413</v>
      </c>
      <c r="M410" s="43" t="s">
        <v>585</v>
      </c>
      <c r="N410" s="43" t="s">
        <v>539</v>
      </c>
      <c r="O410" s="52" t="s">
        <v>326</v>
      </c>
      <c r="P410" s="63" t="s">
        <v>276</v>
      </c>
      <c r="Q410" s="57" t="str">
        <f>MID(Tabla1[[#This Row],[Aplicación]],14,1)</f>
        <v>2</v>
      </c>
      <c r="R410" s="35" t="s">
        <v>265</v>
      </c>
      <c r="S410" s="57" t="str">
        <f>MID(Tabla1[[#This Row],[Aplicación]],6,2)</f>
        <v>01</v>
      </c>
      <c r="T410" s="54" t="str">
        <f>VLOOKUP(Tabla1[[#This Row],[AREA]],Hoja1!A:B,2,FALSE)</f>
        <v>01. Alcaldía</v>
      </c>
      <c r="U410" s="57" t="str">
        <f>MID(Tabla1[[#This Row],[Aplicación]],9,4)</f>
        <v>9207</v>
      </c>
      <c r="V410" s="54" t="str">
        <f>VLOOKUP(Tabla1[[#This Row],[PROGRAMA]],Hoja1!A:B,2,FALSE)</f>
        <v>9207. Gobierno y relaciones</v>
      </c>
      <c r="W410" s="57" t="str">
        <f>MID(Tabla1[[#This Row],[Aplicación]],14,2)</f>
        <v>22</v>
      </c>
      <c r="X410" s="57" t="str">
        <f>MID(Tabla1[[#This Row],[Aplicación]],14,6)</f>
        <v>22001</v>
      </c>
    </row>
    <row r="411" spans="1:24" x14ac:dyDescent="0.25">
      <c r="A411" s="60">
        <v>220240001289</v>
      </c>
      <c r="B411" s="43" t="s">
        <v>390</v>
      </c>
      <c r="C411" s="61">
        <v>45330</v>
      </c>
      <c r="D411" s="60">
        <v>22024000080</v>
      </c>
      <c r="E411" s="43" t="s">
        <v>1319</v>
      </c>
      <c r="F411" s="62">
        <v>11510</v>
      </c>
      <c r="G411" s="43" t="s">
        <v>24</v>
      </c>
      <c r="H411" s="43" t="s">
        <v>2756</v>
      </c>
      <c r="I411" s="69">
        <v>220</v>
      </c>
      <c r="J411" s="43" t="s">
        <v>499</v>
      </c>
      <c r="K411" s="43" t="s">
        <v>499</v>
      </c>
      <c r="L411" s="43" t="s">
        <v>399</v>
      </c>
      <c r="M411" s="43" t="s">
        <v>585</v>
      </c>
      <c r="N411" s="43" t="s">
        <v>539</v>
      </c>
      <c r="O411" s="52" t="s">
        <v>326</v>
      </c>
      <c r="P411" s="63" t="s">
        <v>276</v>
      </c>
      <c r="Q411" s="57" t="str">
        <f>MID(Tabla1[[#This Row],[Aplicación]],14,1)</f>
        <v>2</v>
      </c>
      <c r="R411" s="35" t="s">
        <v>265</v>
      </c>
      <c r="S411" s="57" t="str">
        <f>MID(Tabla1[[#This Row],[Aplicación]],6,2)</f>
        <v>01</v>
      </c>
      <c r="T411" s="54" t="str">
        <f>VLOOKUP(Tabla1[[#This Row],[AREA]],Hoja1!A:B,2,FALSE)</f>
        <v>01. Alcaldía</v>
      </c>
      <c r="U411" s="57" t="str">
        <f>MID(Tabla1[[#This Row],[Aplicación]],9,4)</f>
        <v>9207</v>
      </c>
      <c r="V411" s="54" t="str">
        <f>VLOOKUP(Tabla1[[#This Row],[PROGRAMA]],Hoja1!A:B,2,FALSE)</f>
        <v>9207. Gobierno y relaciones</v>
      </c>
      <c r="W411" s="57" t="str">
        <f>MID(Tabla1[[#This Row],[Aplicación]],14,2)</f>
        <v>22</v>
      </c>
      <c r="X411" s="57" t="str">
        <f>MID(Tabla1[[#This Row],[Aplicación]],14,6)</f>
        <v>22001</v>
      </c>
    </row>
    <row r="412" spans="1:24" x14ac:dyDescent="0.25">
      <c r="A412" s="60">
        <v>220240001392</v>
      </c>
      <c r="B412" s="43" t="s">
        <v>390</v>
      </c>
      <c r="C412" s="61">
        <v>45334</v>
      </c>
      <c r="D412" s="60">
        <v>22024000018</v>
      </c>
      <c r="E412" s="43" t="s">
        <v>1319</v>
      </c>
      <c r="F412" s="62">
        <v>12161.52</v>
      </c>
      <c r="G412" s="43" t="s">
        <v>23</v>
      </c>
      <c r="H412" s="43" t="s">
        <v>2757</v>
      </c>
      <c r="I412" s="69">
        <v>220</v>
      </c>
      <c r="J412" s="43" t="s">
        <v>393</v>
      </c>
      <c r="K412" s="43" t="s">
        <v>393</v>
      </c>
      <c r="L412" s="43" t="s">
        <v>399</v>
      </c>
      <c r="M412" s="43" t="s">
        <v>585</v>
      </c>
      <c r="N412" s="43" t="s">
        <v>539</v>
      </c>
      <c r="O412" s="52" t="s">
        <v>326</v>
      </c>
      <c r="P412" s="63" t="s">
        <v>276</v>
      </c>
      <c r="Q412" s="57" t="str">
        <f>MID(Tabla1[[#This Row],[Aplicación]],14,1)</f>
        <v>2</v>
      </c>
      <c r="R412" s="35" t="s">
        <v>265</v>
      </c>
      <c r="S412" s="57" t="str">
        <f>MID(Tabla1[[#This Row],[Aplicación]],6,2)</f>
        <v>01</v>
      </c>
      <c r="T412" s="54" t="str">
        <f>VLOOKUP(Tabla1[[#This Row],[AREA]],Hoja1!A:B,2,FALSE)</f>
        <v>01. Alcaldía</v>
      </c>
      <c r="U412" s="57" t="str">
        <f>MID(Tabla1[[#This Row],[Aplicación]],9,4)</f>
        <v>9207</v>
      </c>
      <c r="V412" s="54" t="str">
        <f>VLOOKUP(Tabla1[[#This Row],[PROGRAMA]],Hoja1!A:B,2,FALSE)</f>
        <v>9207. Gobierno y relaciones</v>
      </c>
      <c r="W412" s="57" t="str">
        <f>MID(Tabla1[[#This Row],[Aplicación]],14,2)</f>
        <v>22</v>
      </c>
      <c r="X412" s="57" t="str">
        <f>MID(Tabla1[[#This Row],[Aplicación]],14,6)</f>
        <v>22001</v>
      </c>
    </row>
    <row r="413" spans="1:24" x14ac:dyDescent="0.25">
      <c r="A413" s="60">
        <v>220240001286</v>
      </c>
      <c r="B413" s="43" t="s">
        <v>390</v>
      </c>
      <c r="C413" s="61">
        <v>45330</v>
      </c>
      <c r="D413" s="60">
        <v>22024000019</v>
      </c>
      <c r="E413" s="43" t="s">
        <v>1319</v>
      </c>
      <c r="F413" s="62">
        <v>19558.560000000001</v>
      </c>
      <c r="G413" s="43" t="s">
        <v>22</v>
      </c>
      <c r="H413" s="43" t="s">
        <v>2875</v>
      </c>
      <c r="I413" s="69">
        <v>220</v>
      </c>
      <c r="J413" s="43" t="s">
        <v>393</v>
      </c>
      <c r="K413" s="43" t="s">
        <v>393</v>
      </c>
      <c r="L413" s="43" t="s">
        <v>399</v>
      </c>
      <c r="M413" s="43" t="s">
        <v>585</v>
      </c>
      <c r="N413" s="43" t="s">
        <v>539</v>
      </c>
      <c r="O413" s="52" t="s">
        <v>326</v>
      </c>
      <c r="P413" s="63" t="s">
        <v>276</v>
      </c>
      <c r="Q413" s="57" t="str">
        <f>MID(Tabla1[[#This Row],[Aplicación]],14,1)</f>
        <v>2</v>
      </c>
      <c r="R413" s="35" t="s">
        <v>265</v>
      </c>
      <c r="S413" s="57" t="str">
        <f>MID(Tabla1[[#This Row],[Aplicación]],6,2)</f>
        <v>01</v>
      </c>
      <c r="T413" s="54" t="str">
        <f>VLOOKUP(Tabla1[[#This Row],[AREA]],Hoja1!A:B,2,FALSE)</f>
        <v>01. Alcaldía</v>
      </c>
      <c r="U413" s="57" t="str">
        <f>MID(Tabla1[[#This Row],[Aplicación]],9,4)</f>
        <v>9207</v>
      </c>
      <c r="V413" s="54" t="str">
        <f>VLOOKUP(Tabla1[[#This Row],[PROGRAMA]],Hoja1!A:B,2,FALSE)</f>
        <v>9207. Gobierno y relaciones</v>
      </c>
      <c r="W413" s="57" t="str">
        <f>MID(Tabla1[[#This Row],[Aplicación]],14,2)</f>
        <v>22</v>
      </c>
      <c r="X413" s="57" t="str">
        <f>MID(Tabla1[[#This Row],[Aplicación]],14,6)</f>
        <v>22001</v>
      </c>
    </row>
    <row r="414" spans="1:24" x14ac:dyDescent="0.25">
      <c r="A414" s="60">
        <v>220240023583</v>
      </c>
      <c r="B414" s="43" t="s">
        <v>390</v>
      </c>
      <c r="C414" s="61">
        <v>45450</v>
      </c>
      <c r="D414" s="60">
        <v>22024004982</v>
      </c>
      <c r="E414" s="43" t="s">
        <v>1319</v>
      </c>
      <c r="F414" s="62">
        <v>220.47</v>
      </c>
      <c r="G414" s="43" t="s">
        <v>79</v>
      </c>
      <c r="H414" s="43" t="s">
        <v>3395</v>
      </c>
      <c r="I414" s="69" t="s">
        <v>2930</v>
      </c>
      <c r="J414" s="43" t="s">
        <v>393</v>
      </c>
      <c r="K414" s="43" t="s">
        <v>393</v>
      </c>
      <c r="L414" s="43" t="s">
        <v>399</v>
      </c>
      <c r="M414" s="43" t="s">
        <v>585</v>
      </c>
      <c r="N414" s="43" t="s">
        <v>539</v>
      </c>
      <c r="O414" s="68" t="s">
        <v>326</v>
      </c>
      <c r="P414" s="68" t="s">
        <v>2931</v>
      </c>
      <c r="Q414" s="57" t="s">
        <v>2932</v>
      </c>
      <c r="R414" s="35" t="s">
        <v>265</v>
      </c>
      <c r="S414" s="57" t="str">
        <f>MID(Tabla1[[#This Row],[Aplicación]],6,2)</f>
        <v>01</v>
      </c>
      <c r="T414" s="54" t="str">
        <f>VLOOKUP(Tabla1[[#This Row],[AREA]],Hoja1!A:B,2,FALSE)</f>
        <v>01. Alcaldía</v>
      </c>
      <c r="U414" s="57" t="str">
        <f>MID(Tabla1[[#This Row],[Aplicación]],9,4)</f>
        <v>9207</v>
      </c>
      <c r="V414" s="54" t="str">
        <f>VLOOKUP(Tabla1[[#This Row],[PROGRAMA]],Hoja1!A:B,2,FALSE)</f>
        <v>9207. Gobierno y relaciones</v>
      </c>
      <c r="W414" s="57" t="str">
        <f>MID(Tabla1[[#This Row],[Aplicación]],14,2)</f>
        <v>22</v>
      </c>
      <c r="X414" s="57" t="str">
        <f>MID(Tabla1[[#This Row],[Aplicación]],14,6)</f>
        <v>22001</v>
      </c>
    </row>
    <row r="415" spans="1:24" x14ac:dyDescent="0.25">
      <c r="A415" s="60">
        <v>220240021017</v>
      </c>
      <c r="B415" s="43" t="s">
        <v>390</v>
      </c>
      <c r="C415" s="61">
        <v>45436</v>
      </c>
      <c r="D415" s="60">
        <v>22024004677</v>
      </c>
      <c r="E415" s="43" t="s">
        <v>1319</v>
      </c>
      <c r="F415" s="62">
        <v>456</v>
      </c>
      <c r="G415" s="43" t="s">
        <v>960</v>
      </c>
      <c r="H415" s="43" t="s">
        <v>3665</v>
      </c>
      <c r="I415" s="69" t="s">
        <v>2930</v>
      </c>
      <c r="J415" s="43" t="s">
        <v>393</v>
      </c>
      <c r="K415" s="43" t="s">
        <v>393</v>
      </c>
      <c r="L415" s="43" t="s">
        <v>413</v>
      </c>
      <c r="M415" s="43" t="s">
        <v>585</v>
      </c>
      <c r="N415" s="43" t="s">
        <v>539</v>
      </c>
      <c r="O415" s="68" t="s">
        <v>326</v>
      </c>
      <c r="P415" s="68" t="s">
        <v>2931</v>
      </c>
      <c r="Q415" s="57" t="s">
        <v>2932</v>
      </c>
      <c r="R415" s="35" t="s">
        <v>265</v>
      </c>
      <c r="S415" s="57" t="str">
        <f>MID(Tabla1[[#This Row],[Aplicación]],6,2)</f>
        <v>01</v>
      </c>
      <c r="T415" s="54" t="str">
        <f>VLOOKUP(Tabla1[[#This Row],[AREA]],Hoja1!A:B,2,FALSE)</f>
        <v>01. Alcaldía</v>
      </c>
      <c r="U415" s="57" t="str">
        <f>MID(Tabla1[[#This Row],[Aplicación]],9,4)</f>
        <v>9207</v>
      </c>
      <c r="V415" s="54" t="str">
        <f>VLOOKUP(Tabla1[[#This Row],[PROGRAMA]],Hoja1!A:B,2,FALSE)</f>
        <v>9207. Gobierno y relaciones</v>
      </c>
      <c r="W415" s="57" t="str">
        <f>MID(Tabla1[[#This Row],[Aplicación]],14,2)</f>
        <v>22</v>
      </c>
      <c r="X415" s="57" t="str">
        <f>MID(Tabla1[[#This Row],[Aplicación]],14,6)</f>
        <v>22001</v>
      </c>
    </row>
    <row r="416" spans="1:24" x14ac:dyDescent="0.25">
      <c r="A416" s="60">
        <v>220240021016</v>
      </c>
      <c r="B416" s="43" t="s">
        <v>390</v>
      </c>
      <c r="C416" s="61">
        <v>45436</v>
      </c>
      <c r="D416" s="60">
        <v>22024004676</v>
      </c>
      <c r="E416" s="43" t="s">
        <v>1319</v>
      </c>
      <c r="F416" s="62">
        <v>69</v>
      </c>
      <c r="G416" s="43" t="s">
        <v>3669</v>
      </c>
      <c r="H416" s="43" t="s">
        <v>3670</v>
      </c>
      <c r="I416" s="69" t="s">
        <v>2930</v>
      </c>
      <c r="J416" s="43" t="s">
        <v>393</v>
      </c>
      <c r="K416" s="43" t="s">
        <v>393</v>
      </c>
      <c r="L416" s="43" t="s">
        <v>399</v>
      </c>
      <c r="M416" s="43" t="s">
        <v>585</v>
      </c>
      <c r="N416" s="43" t="s">
        <v>539</v>
      </c>
      <c r="O416" s="68" t="s">
        <v>326</v>
      </c>
      <c r="P416" s="68" t="s">
        <v>2931</v>
      </c>
      <c r="Q416" s="57" t="s">
        <v>2932</v>
      </c>
      <c r="R416" s="35" t="s">
        <v>265</v>
      </c>
      <c r="S416" s="57" t="str">
        <f>MID(Tabla1[[#This Row],[Aplicación]],6,2)</f>
        <v>01</v>
      </c>
      <c r="T416" s="54" t="str">
        <f>VLOOKUP(Tabla1[[#This Row],[AREA]],Hoja1!A:B,2,FALSE)</f>
        <v>01. Alcaldía</v>
      </c>
      <c r="U416" s="57" t="str">
        <f>MID(Tabla1[[#This Row],[Aplicación]],9,4)</f>
        <v>9207</v>
      </c>
      <c r="V416" s="54" t="str">
        <f>VLOOKUP(Tabla1[[#This Row],[PROGRAMA]],Hoja1!A:B,2,FALSE)</f>
        <v>9207. Gobierno y relaciones</v>
      </c>
      <c r="W416" s="57" t="str">
        <f>MID(Tabla1[[#This Row],[Aplicación]],14,2)</f>
        <v>22</v>
      </c>
      <c r="X416" s="57" t="str">
        <f>MID(Tabla1[[#This Row],[Aplicación]],14,6)</f>
        <v>22001</v>
      </c>
    </row>
    <row r="417" spans="1:24" x14ac:dyDescent="0.25">
      <c r="A417" s="60">
        <v>220240016336</v>
      </c>
      <c r="B417" s="43" t="s">
        <v>390</v>
      </c>
      <c r="C417" s="61">
        <v>45422</v>
      </c>
      <c r="D417" s="60">
        <v>22024004420</v>
      </c>
      <c r="E417" s="43" t="s">
        <v>1319</v>
      </c>
      <c r="F417" s="62">
        <v>4576.96</v>
      </c>
      <c r="G417" s="43" t="s">
        <v>4056</v>
      </c>
      <c r="H417" s="43" t="s">
        <v>4057</v>
      </c>
      <c r="I417" s="69" t="s">
        <v>2930</v>
      </c>
      <c r="J417" s="43" t="s">
        <v>393</v>
      </c>
      <c r="K417" s="43" t="s">
        <v>393</v>
      </c>
      <c r="L417" s="43" t="s">
        <v>399</v>
      </c>
      <c r="M417" s="43" t="s">
        <v>585</v>
      </c>
      <c r="N417" s="43" t="s">
        <v>539</v>
      </c>
      <c r="O417" s="68" t="s">
        <v>326</v>
      </c>
      <c r="P417" s="68" t="s">
        <v>2931</v>
      </c>
      <c r="Q417" s="57" t="s">
        <v>2932</v>
      </c>
      <c r="R417" s="35" t="s">
        <v>265</v>
      </c>
      <c r="S417" s="57" t="str">
        <f>MID(Tabla1[[#This Row],[Aplicación]],6,2)</f>
        <v>01</v>
      </c>
      <c r="T417" s="54" t="str">
        <f>VLOOKUP(Tabla1[[#This Row],[AREA]],Hoja1!A:B,2,FALSE)</f>
        <v>01. Alcaldía</v>
      </c>
      <c r="U417" s="57" t="str">
        <f>MID(Tabla1[[#This Row],[Aplicación]],9,4)</f>
        <v>9207</v>
      </c>
      <c r="V417" s="54" t="str">
        <f>VLOOKUP(Tabla1[[#This Row],[PROGRAMA]],Hoja1!A:B,2,FALSE)</f>
        <v>9207. Gobierno y relaciones</v>
      </c>
      <c r="W417" s="57" t="str">
        <f>MID(Tabla1[[#This Row],[Aplicación]],14,2)</f>
        <v>22</v>
      </c>
      <c r="X417" s="57" t="str">
        <f>MID(Tabla1[[#This Row],[Aplicación]],14,6)</f>
        <v>22001</v>
      </c>
    </row>
    <row r="418" spans="1:24" x14ac:dyDescent="0.25">
      <c r="A418" s="60">
        <v>220240035255</v>
      </c>
      <c r="B418" s="43" t="s">
        <v>390</v>
      </c>
      <c r="C418" s="61">
        <v>45505</v>
      </c>
      <c r="D418" s="60">
        <v>22024005869</v>
      </c>
      <c r="E418" s="43" t="s">
        <v>1319</v>
      </c>
      <c r="F418" s="62">
        <v>715</v>
      </c>
      <c r="G418" s="43" t="s">
        <v>4395</v>
      </c>
      <c r="H418" s="43" t="s">
        <v>4989</v>
      </c>
      <c r="I418" s="69">
        <v>220</v>
      </c>
      <c r="J418" s="43" t="s">
        <v>393</v>
      </c>
      <c r="K418" s="43" t="s">
        <v>393</v>
      </c>
      <c r="L418" s="43" t="s">
        <v>413</v>
      </c>
      <c r="M418" s="43" t="s">
        <v>585</v>
      </c>
      <c r="N418" s="43" t="s">
        <v>539</v>
      </c>
      <c r="O418" s="68" t="s">
        <v>326</v>
      </c>
      <c r="P418" s="68" t="s">
        <v>4838</v>
      </c>
      <c r="Q418" s="57" t="str">
        <f>MID(Tabla1[[#This Row],[Aplicación]],14,1)</f>
        <v>2</v>
      </c>
      <c r="R418" s="35" t="s">
        <v>265</v>
      </c>
      <c r="S418" s="57" t="str">
        <f>MID(Tabla1[[#This Row],[Aplicación]],6,2)</f>
        <v>01</v>
      </c>
      <c r="T418" s="54" t="str">
        <f>VLOOKUP(Tabla1[[#This Row],[AREA]],Hoja1!A:B,2,FALSE)</f>
        <v>01. Alcaldía</v>
      </c>
      <c r="U418" s="57" t="str">
        <f>MID(Tabla1[[#This Row],[Aplicación]],9,4)</f>
        <v>9207</v>
      </c>
      <c r="V418" s="54" t="str">
        <f>VLOOKUP(Tabla1[[#This Row],[PROGRAMA]],Hoja1!A:B,2,FALSE)</f>
        <v>9207. Gobierno y relaciones</v>
      </c>
      <c r="W418" s="57" t="str">
        <f>MID(Tabla1[[#This Row],[Aplicación]],14,2)</f>
        <v>22</v>
      </c>
      <c r="X418" s="57" t="str">
        <f>MID(Tabla1[[#This Row],[Aplicación]],14,6)</f>
        <v>22001</v>
      </c>
    </row>
    <row r="419" spans="1:24" x14ac:dyDescent="0.25">
      <c r="A419" s="60">
        <v>220240006636</v>
      </c>
      <c r="B419" s="43" t="s">
        <v>390</v>
      </c>
      <c r="C419" s="61">
        <v>45365</v>
      </c>
      <c r="D419" s="60">
        <v>22024003326</v>
      </c>
      <c r="E419" s="43" t="s">
        <v>1436</v>
      </c>
      <c r="F419" s="62">
        <v>1452</v>
      </c>
      <c r="G419" s="43" t="s">
        <v>1067</v>
      </c>
      <c r="H419" s="43" t="s">
        <v>2218</v>
      </c>
      <c r="I419" s="69">
        <v>220</v>
      </c>
      <c r="J419" s="43" t="s">
        <v>592</v>
      </c>
      <c r="K419" s="43" t="s">
        <v>398</v>
      </c>
      <c r="L419" s="43" t="s">
        <v>399</v>
      </c>
      <c r="M419" s="43" t="s">
        <v>585</v>
      </c>
      <c r="N419" s="43" t="s">
        <v>539</v>
      </c>
      <c r="O419" s="52" t="s">
        <v>326</v>
      </c>
      <c r="P419" s="63" t="s">
        <v>276</v>
      </c>
      <c r="Q419" s="57" t="str">
        <f>MID(Tabla1[[#This Row],[Aplicación]],14,1)</f>
        <v>2</v>
      </c>
      <c r="R419" s="35" t="s">
        <v>265</v>
      </c>
      <c r="S419" s="57" t="str">
        <f>MID(Tabla1[[#This Row],[Aplicación]],6,2)</f>
        <v>01</v>
      </c>
      <c r="T419" s="54" t="str">
        <f>VLOOKUP(Tabla1[[#This Row],[AREA]],Hoja1!A:B,2,FALSE)</f>
        <v>01. Alcaldía</v>
      </c>
      <c r="U419" s="57" t="str">
        <f>MID(Tabla1[[#This Row],[Aplicación]],9,4)</f>
        <v>9207</v>
      </c>
      <c r="V419" s="54" t="str">
        <f>VLOOKUP(Tabla1[[#This Row],[PROGRAMA]],Hoja1!A:B,2,FALSE)</f>
        <v>9207. Gobierno y relaciones</v>
      </c>
      <c r="W419" s="57" t="str">
        <f>MID(Tabla1[[#This Row],[Aplicación]],14,2)</f>
        <v>22</v>
      </c>
      <c r="X419" s="57" t="str">
        <f>MID(Tabla1[[#This Row],[Aplicación]],14,6)</f>
        <v>22602</v>
      </c>
    </row>
    <row r="420" spans="1:24" x14ac:dyDescent="0.25">
      <c r="A420" s="60">
        <v>220240001335</v>
      </c>
      <c r="B420" s="43" t="s">
        <v>390</v>
      </c>
      <c r="C420" s="61">
        <v>45331</v>
      </c>
      <c r="D420" s="60">
        <v>22024001552</v>
      </c>
      <c r="E420" s="43" t="s">
        <v>1436</v>
      </c>
      <c r="F420" s="62">
        <v>3025</v>
      </c>
      <c r="G420" s="43" t="s">
        <v>837</v>
      </c>
      <c r="H420" s="43" t="s">
        <v>2871</v>
      </c>
      <c r="I420" s="69">
        <v>220</v>
      </c>
      <c r="J420" s="43" t="s">
        <v>398</v>
      </c>
      <c r="K420" s="43" t="s">
        <v>398</v>
      </c>
      <c r="L420" s="43" t="s">
        <v>399</v>
      </c>
      <c r="M420" s="43" t="s">
        <v>585</v>
      </c>
      <c r="N420" s="43" t="s">
        <v>539</v>
      </c>
      <c r="O420" s="52" t="s">
        <v>326</v>
      </c>
      <c r="P420" s="63" t="s">
        <v>276</v>
      </c>
      <c r="Q420" s="57" t="str">
        <f>MID(Tabla1[[#This Row],[Aplicación]],14,1)</f>
        <v>2</v>
      </c>
      <c r="R420" s="35" t="s">
        <v>265</v>
      </c>
      <c r="S420" s="57" t="str">
        <f>MID(Tabla1[[#This Row],[Aplicación]],6,2)</f>
        <v>01</v>
      </c>
      <c r="T420" s="54" t="str">
        <f>VLOOKUP(Tabla1[[#This Row],[AREA]],Hoja1!A:B,2,FALSE)</f>
        <v>01. Alcaldía</v>
      </c>
      <c r="U420" s="57" t="str">
        <f>MID(Tabla1[[#This Row],[Aplicación]],9,4)</f>
        <v>9207</v>
      </c>
      <c r="V420" s="54" t="str">
        <f>VLOOKUP(Tabla1[[#This Row],[PROGRAMA]],Hoja1!A:B,2,FALSE)</f>
        <v>9207. Gobierno y relaciones</v>
      </c>
      <c r="W420" s="57" t="str">
        <f>MID(Tabla1[[#This Row],[Aplicación]],14,2)</f>
        <v>22</v>
      </c>
      <c r="X420" s="57" t="str">
        <f>MID(Tabla1[[#This Row],[Aplicación]],14,6)</f>
        <v>22602</v>
      </c>
    </row>
    <row r="421" spans="1:24" x14ac:dyDescent="0.25">
      <c r="A421" s="60">
        <v>220240011036</v>
      </c>
      <c r="B421" s="43" t="s">
        <v>390</v>
      </c>
      <c r="C421" s="61">
        <v>45392</v>
      </c>
      <c r="D421" s="60">
        <v>22024001688</v>
      </c>
      <c r="E421" s="43" t="s">
        <v>1436</v>
      </c>
      <c r="F421" s="62">
        <v>12100</v>
      </c>
      <c r="G421" s="43" t="s">
        <v>4589</v>
      </c>
      <c r="H421" s="43" t="s">
        <v>4590</v>
      </c>
      <c r="I421" s="69" t="s">
        <v>2930</v>
      </c>
      <c r="J421" s="43" t="s">
        <v>684</v>
      </c>
      <c r="K421" s="43" t="s">
        <v>398</v>
      </c>
      <c r="L421" s="43" t="s">
        <v>399</v>
      </c>
      <c r="M421" s="43" t="s">
        <v>585</v>
      </c>
      <c r="N421" s="43" t="s">
        <v>539</v>
      </c>
      <c r="O421" s="68" t="s">
        <v>326</v>
      </c>
      <c r="P421" s="68" t="s">
        <v>2931</v>
      </c>
      <c r="Q421" s="57" t="s">
        <v>2932</v>
      </c>
      <c r="R421" s="35" t="s">
        <v>265</v>
      </c>
      <c r="S421" s="57" t="str">
        <f>MID(Tabla1[[#This Row],[Aplicación]],6,2)</f>
        <v>01</v>
      </c>
      <c r="T421" s="54" t="str">
        <f>VLOOKUP(Tabla1[[#This Row],[AREA]],Hoja1!A:B,2,FALSE)</f>
        <v>01. Alcaldía</v>
      </c>
      <c r="U421" s="57" t="str">
        <f>MID(Tabla1[[#This Row],[Aplicación]],9,4)</f>
        <v>9207</v>
      </c>
      <c r="V421" s="54" t="str">
        <f>VLOOKUP(Tabla1[[#This Row],[PROGRAMA]],Hoja1!A:B,2,FALSE)</f>
        <v>9207. Gobierno y relaciones</v>
      </c>
      <c r="W421" s="57" t="str">
        <f>MID(Tabla1[[#This Row],[Aplicación]],14,2)</f>
        <v>22</v>
      </c>
      <c r="X421" s="57" t="str">
        <f>MID(Tabla1[[#This Row],[Aplicación]],14,6)</f>
        <v>22602</v>
      </c>
    </row>
    <row r="422" spans="1:24" x14ac:dyDescent="0.25">
      <c r="A422" s="60">
        <v>220239000586</v>
      </c>
      <c r="B422" s="43" t="s">
        <v>390</v>
      </c>
      <c r="C422" s="61">
        <v>45292</v>
      </c>
      <c r="D422" s="60">
        <v>22024001364</v>
      </c>
      <c r="E422" s="43" t="s">
        <v>1405</v>
      </c>
      <c r="F422" s="62">
        <v>3267</v>
      </c>
      <c r="G422" s="43" t="s">
        <v>1091</v>
      </c>
      <c r="H422" s="43" t="s">
        <v>2050</v>
      </c>
      <c r="I422" s="69">
        <v>220</v>
      </c>
      <c r="J422" s="43" t="s">
        <v>616</v>
      </c>
      <c r="K422" s="43" t="s">
        <v>398</v>
      </c>
      <c r="L422" s="43" t="s">
        <v>399</v>
      </c>
      <c r="M422" s="43" t="s">
        <v>585</v>
      </c>
      <c r="N422" s="43" t="s">
        <v>539</v>
      </c>
      <c r="O422" s="52" t="s">
        <v>326</v>
      </c>
      <c r="P422" s="63" t="s">
        <v>276</v>
      </c>
      <c r="Q422" s="57" t="str">
        <f>MID(Tabla1[[#This Row],[Aplicación]],14,1)</f>
        <v>2</v>
      </c>
      <c r="R422" s="35" t="s">
        <v>265</v>
      </c>
      <c r="S422" s="57" t="str">
        <f>MID(Tabla1[[#This Row],[Aplicación]],6,2)</f>
        <v>01</v>
      </c>
      <c r="T422" s="54" t="str">
        <f>VLOOKUP(Tabla1[[#This Row],[AREA]],Hoja1!A:B,2,FALSE)</f>
        <v>01. Alcaldía</v>
      </c>
      <c r="U422" s="57" t="str">
        <f>MID(Tabla1[[#This Row],[Aplicación]],9,4)</f>
        <v>9207</v>
      </c>
      <c r="V422" s="54" t="str">
        <f>VLOOKUP(Tabla1[[#This Row],[PROGRAMA]],Hoja1!A:B,2,FALSE)</f>
        <v>9207. Gobierno y relaciones</v>
      </c>
      <c r="W422" s="57" t="str">
        <f>MID(Tabla1[[#This Row],[Aplicación]],14,2)</f>
        <v>22</v>
      </c>
      <c r="X422" s="57" t="str">
        <f>MID(Tabla1[[#This Row],[Aplicación]],14,6)</f>
        <v>22699</v>
      </c>
    </row>
    <row r="423" spans="1:24" x14ac:dyDescent="0.25">
      <c r="A423" s="60">
        <v>220239000587</v>
      </c>
      <c r="B423" s="43" t="s">
        <v>390</v>
      </c>
      <c r="C423" s="61">
        <v>45292</v>
      </c>
      <c r="D423" s="60">
        <v>22024001365</v>
      </c>
      <c r="E423" s="43" t="s">
        <v>1405</v>
      </c>
      <c r="F423" s="62">
        <v>2178</v>
      </c>
      <c r="G423" s="43" t="s">
        <v>1091</v>
      </c>
      <c r="H423" s="43" t="s">
        <v>2154</v>
      </c>
      <c r="I423" s="69">
        <v>220</v>
      </c>
      <c r="J423" s="43" t="s">
        <v>616</v>
      </c>
      <c r="K423" s="43" t="s">
        <v>398</v>
      </c>
      <c r="L423" s="43" t="s">
        <v>399</v>
      </c>
      <c r="M423" s="43" t="s">
        <v>585</v>
      </c>
      <c r="N423" s="43" t="s">
        <v>539</v>
      </c>
      <c r="O423" s="52" t="s">
        <v>326</v>
      </c>
      <c r="P423" s="63" t="s">
        <v>276</v>
      </c>
      <c r="Q423" s="57" t="str">
        <f>MID(Tabla1[[#This Row],[Aplicación]],14,1)</f>
        <v>2</v>
      </c>
      <c r="R423" s="35" t="s">
        <v>265</v>
      </c>
      <c r="S423" s="57" t="str">
        <f>MID(Tabla1[[#This Row],[Aplicación]],6,2)</f>
        <v>01</v>
      </c>
      <c r="T423" s="54" t="str">
        <f>VLOOKUP(Tabla1[[#This Row],[AREA]],Hoja1!A:B,2,FALSE)</f>
        <v>01. Alcaldía</v>
      </c>
      <c r="U423" s="57" t="str">
        <f>MID(Tabla1[[#This Row],[Aplicación]],9,4)</f>
        <v>9207</v>
      </c>
      <c r="V423" s="54" t="str">
        <f>VLOOKUP(Tabla1[[#This Row],[PROGRAMA]],Hoja1!A:B,2,FALSE)</f>
        <v>9207. Gobierno y relaciones</v>
      </c>
      <c r="W423" s="57" t="str">
        <f>MID(Tabla1[[#This Row],[Aplicación]],14,2)</f>
        <v>22</v>
      </c>
      <c r="X423" s="57" t="str">
        <f>MID(Tabla1[[#This Row],[Aplicación]],14,6)</f>
        <v>22699</v>
      </c>
    </row>
    <row r="424" spans="1:24" x14ac:dyDescent="0.25">
      <c r="A424" s="60">
        <v>220239000824</v>
      </c>
      <c r="B424" s="43" t="s">
        <v>390</v>
      </c>
      <c r="C424" s="61">
        <v>45292</v>
      </c>
      <c r="D424" s="60">
        <v>22024001371</v>
      </c>
      <c r="E424" s="43" t="s">
        <v>1405</v>
      </c>
      <c r="F424" s="62">
        <v>1815</v>
      </c>
      <c r="G424" s="43" t="s">
        <v>701</v>
      </c>
      <c r="H424" s="43" t="s">
        <v>2252</v>
      </c>
      <c r="I424" s="69">
        <v>220</v>
      </c>
      <c r="J424" s="43" t="s">
        <v>398</v>
      </c>
      <c r="K424" s="43" t="s">
        <v>398</v>
      </c>
      <c r="L424" s="43" t="s">
        <v>399</v>
      </c>
      <c r="M424" s="43" t="s">
        <v>585</v>
      </c>
      <c r="N424" s="43" t="s">
        <v>539</v>
      </c>
      <c r="O424" s="52" t="s">
        <v>326</v>
      </c>
      <c r="P424" s="63" t="s">
        <v>276</v>
      </c>
      <c r="Q424" s="57" t="str">
        <f>MID(Tabla1[[#This Row],[Aplicación]],14,1)</f>
        <v>2</v>
      </c>
      <c r="R424" s="35" t="s">
        <v>265</v>
      </c>
      <c r="S424" s="57" t="str">
        <f>MID(Tabla1[[#This Row],[Aplicación]],6,2)</f>
        <v>01</v>
      </c>
      <c r="T424" s="54" t="str">
        <f>VLOOKUP(Tabla1[[#This Row],[AREA]],Hoja1!A:B,2,FALSE)</f>
        <v>01. Alcaldía</v>
      </c>
      <c r="U424" s="57" t="str">
        <f>MID(Tabla1[[#This Row],[Aplicación]],9,4)</f>
        <v>9207</v>
      </c>
      <c r="V424" s="54" t="str">
        <f>VLOOKUP(Tabla1[[#This Row],[PROGRAMA]],Hoja1!A:B,2,FALSE)</f>
        <v>9207. Gobierno y relaciones</v>
      </c>
      <c r="W424" s="57" t="str">
        <f>MID(Tabla1[[#This Row],[Aplicación]],14,2)</f>
        <v>22</v>
      </c>
      <c r="X424" s="57" t="str">
        <f>MID(Tabla1[[#This Row],[Aplicación]],14,6)</f>
        <v>22699</v>
      </c>
    </row>
    <row r="425" spans="1:24" x14ac:dyDescent="0.25">
      <c r="A425" s="60">
        <v>220240006267</v>
      </c>
      <c r="B425" s="43" t="s">
        <v>390</v>
      </c>
      <c r="C425" s="61">
        <v>45364</v>
      </c>
      <c r="D425" s="60">
        <v>22024002949</v>
      </c>
      <c r="E425" s="43" t="s">
        <v>1405</v>
      </c>
      <c r="F425" s="62">
        <v>2240.35</v>
      </c>
      <c r="G425" s="43" t="s">
        <v>2037</v>
      </c>
      <c r="H425" s="43" t="s">
        <v>2319</v>
      </c>
      <c r="I425" s="69">
        <v>220</v>
      </c>
      <c r="J425" s="43" t="s">
        <v>685</v>
      </c>
      <c r="K425" s="43" t="s">
        <v>398</v>
      </c>
      <c r="L425" s="43" t="s">
        <v>399</v>
      </c>
      <c r="M425" s="43" t="s">
        <v>585</v>
      </c>
      <c r="N425" s="43" t="s">
        <v>539</v>
      </c>
      <c r="O425" s="52" t="s">
        <v>326</v>
      </c>
      <c r="P425" s="63" t="s">
        <v>276</v>
      </c>
      <c r="Q425" s="57" t="str">
        <f>MID(Tabla1[[#This Row],[Aplicación]],14,1)</f>
        <v>2</v>
      </c>
      <c r="R425" s="35" t="s">
        <v>265</v>
      </c>
      <c r="S425" s="57" t="str">
        <f>MID(Tabla1[[#This Row],[Aplicación]],6,2)</f>
        <v>01</v>
      </c>
      <c r="T425" s="54" t="str">
        <f>VLOOKUP(Tabla1[[#This Row],[AREA]],Hoja1!A:B,2,FALSE)</f>
        <v>01. Alcaldía</v>
      </c>
      <c r="U425" s="57" t="str">
        <f>MID(Tabla1[[#This Row],[Aplicación]],9,4)</f>
        <v>9207</v>
      </c>
      <c r="V425" s="54" t="str">
        <f>VLOOKUP(Tabla1[[#This Row],[PROGRAMA]],Hoja1!A:B,2,FALSE)</f>
        <v>9207. Gobierno y relaciones</v>
      </c>
      <c r="W425" s="57" t="str">
        <f>MID(Tabla1[[#This Row],[Aplicación]],14,2)</f>
        <v>22</v>
      </c>
      <c r="X425" s="57" t="str">
        <f>MID(Tabla1[[#This Row],[Aplicación]],14,6)</f>
        <v>22699</v>
      </c>
    </row>
    <row r="426" spans="1:24" x14ac:dyDescent="0.25">
      <c r="A426" s="60">
        <v>220240025261</v>
      </c>
      <c r="B426" s="43" t="s">
        <v>390</v>
      </c>
      <c r="C426" s="61">
        <v>45462</v>
      </c>
      <c r="D426" s="60">
        <v>22024005114</v>
      </c>
      <c r="E426" s="43" t="s">
        <v>1405</v>
      </c>
      <c r="F426" s="62">
        <v>1210</v>
      </c>
      <c r="G426" s="43" t="s">
        <v>935</v>
      </c>
      <c r="H426" s="43" t="s">
        <v>3166</v>
      </c>
      <c r="I426" s="69" t="s">
        <v>2930</v>
      </c>
      <c r="J426" s="43" t="s">
        <v>398</v>
      </c>
      <c r="K426" s="43" t="s">
        <v>398</v>
      </c>
      <c r="L426" s="43" t="s">
        <v>399</v>
      </c>
      <c r="M426" s="43" t="s">
        <v>585</v>
      </c>
      <c r="N426" s="43" t="s">
        <v>539</v>
      </c>
      <c r="O426" s="68" t="s">
        <v>326</v>
      </c>
      <c r="P426" s="68" t="s">
        <v>2931</v>
      </c>
      <c r="Q426" s="57" t="s">
        <v>2932</v>
      </c>
      <c r="R426" s="35" t="s">
        <v>265</v>
      </c>
      <c r="S426" s="57" t="str">
        <f>MID(Tabla1[[#This Row],[Aplicación]],6,2)</f>
        <v>01</v>
      </c>
      <c r="T426" s="54" t="str">
        <f>VLOOKUP(Tabla1[[#This Row],[AREA]],Hoja1!A:B,2,FALSE)</f>
        <v>01. Alcaldía</v>
      </c>
      <c r="U426" s="57" t="str">
        <f>MID(Tabla1[[#This Row],[Aplicación]],9,4)</f>
        <v>9207</v>
      </c>
      <c r="V426" s="54" t="str">
        <f>VLOOKUP(Tabla1[[#This Row],[PROGRAMA]],Hoja1!A:B,2,FALSE)</f>
        <v>9207. Gobierno y relaciones</v>
      </c>
      <c r="W426" s="57" t="str">
        <f>MID(Tabla1[[#This Row],[Aplicación]],14,2)</f>
        <v>22</v>
      </c>
      <c r="X426" s="57" t="str">
        <f>MID(Tabla1[[#This Row],[Aplicación]],14,6)</f>
        <v>22699</v>
      </c>
    </row>
    <row r="427" spans="1:24" x14ac:dyDescent="0.25">
      <c r="A427" s="60">
        <v>220240011060</v>
      </c>
      <c r="B427" s="43" t="s">
        <v>390</v>
      </c>
      <c r="C427" s="61">
        <v>45392</v>
      </c>
      <c r="D427" s="60">
        <v>22024003972</v>
      </c>
      <c r="E427" s="43" t="s">
        <v>1405</v>
      </c>
      <c r="F427" s="62">
        <v>248.4</v>
      </c>
      <c r="G427" s="43" t="s">
        <v>91</v>
      </c>
      <c r="H427" s="43" t="s">
        <v>4588</v>
      </c>
      <c r="I427" s="69" t="s">
        <v>2930</v>
      </c>
      <c r="J427" s="43" t="s">
        <v>398</v>
      </c>
      <c r="K427" s="43" t="s">
        <v>398</v>
      </c>
      <c r="L427" s="43" t="s">
        <v>413</v>
      </c>
      <c r="M427" s="43" t="s">
        <v>585</v>
      </c>
      <c r="N427" s="43" t="s">
        <v>539</v>
      </c>
      <c r="O427" s="68" t="s">
        <v>326</v>
      </c>
      <c r="P427" s="68" t="s">
        <v>2931</v>
      </c>
      <c r="Q427" s="57" t="s">
        <v>2932</v>
      </c>
      <c r="R427" s="35" t="s">
        <v>265</v>
      </c>
      <c r="S427" s="57" t="str">
        <f>MID(Tabla1[[#This Row],[Aplicación]],6,2)</f>
        <v>01</v>
      </c>
      <c r="T427" s="54" t="str">
        <f>VLOOKUP(Tabla1[[#This Row],[AREA]],Hoja1!A:B,2,FALSE)</f>
        <v>01. Alcaldía</v>
      </c>
      <c r="U427" s="57" t="str">
        <f>MID(Tabla1[[#This Row],[Aplicación]],9,4)</f>
        <v>9207</v>
      </c>
      <c r="V427" s="54" t="str">
        <f>VLOOKUP(Tabla1[[#This Row],[PROGRAMA]],Hoja1!A:B,2,FALSE)</f>
        <v>9207. Gobierno y relaciones</v>
      </c>
      <c r="W427" s="57" t="str">
        <f>MID(Tabla1[[#This Row],[Aplicación]],14,2)</f>
        <v>22</v>
      </c>
      <c r="X427" s="57" t="str">
        <f>MID(Tabla1[[#This Row],[Aplicación]],14,6)</f>
        <v>22699</v>
      </c>
    </row>
    <row r="428" spans="1:24" x14ac:dyDescent="0.25">
      <c r="A428" s="60">
        <v>220240010782</v>
      </c>
      <c r="B428" s="43" t="s">
        <v>390</v>
      </c>
      <c r="C428" s="61">
        <v>45385</v>
      </c>
      <c r="D428" s="60">
        <v>22024003768</v>
      </c>
      <c r="E428" s="43" t="s">
        <v>1405</v>
      </c>
      <c r="F428" s="62">
        <v>1712.15</v>
      </c>
      <c r="G428" s="43" t="s">
        <v>26</v>
      </c>
      <c r="H428" s="43" t="s">
        <v>4674</v>
      </c>
      <c r="I428" s="69" t="s">
        <v>2930</v>
      </c>
      <c r="J428" s="43" t="s">
        <v>398</v>
      </c>
      <c r="K428" s="43" t="s">
        <v>398</v>
      </c>
      <c r="L428" s="43" t="s">
        <v>399</v>
      </c>
      <c r="M428" s="43" t="s">
        <v>585</v>
      </c>
      <c r="N428" s="43" t="s">
        <v>539</v>
      </c>
      <c r="O428" s="68" t="s">
        <v>326</v>
      </c>
      <c r="P428" s="68" t="s">
        <v>2931</v>
      </c>
      <c r="Q428" s="57" t="s">
        <v>2932</v>
      </c>
      <c r="R428" s="35" t="s">
        <v>265</v>
      </c>
      <c r="S428" s="57" t="str">
        <f>MID(Tabla1[[#This Row],[Aplicación]],6,2)</f>
        <v>01</v>
      </c>
      <c r="T428" s="54" t="str">
        <f>VLOOKUP(Tabla1[[#This Row],[AREA]],Hoja1!A:B,2,FALSE)</f>
        <v>01. Alcaldía</v>
      </c>
      <c r="U428" s="57" t="str">
        <f>MID(Tabla1[[#This Row],[Aplicación]],9,4)</f>
        <v>9207</v>
      </c>
      <c r="V428" s="54" t="str">
        <f>VLOOKUP(Tabla1[[#This Row],[PROGRAMA]],Hoja1!A:B,2,FALSE)</f>
        <v>9207. Gobierno y relaciones</v>
      </c>
      <c r="W428" s="57" t="str">
        <f>MID(Tabla1[[#This Row],[Aplicación]],14,2)</f>
        <v>22</v>
      </c>
      <c r="X428" s="57" t="str">
        <f>MID(Tabla1[[#This Row],[Aplicación]],14,6)</f>
        <v>22699</v>
      </c>
    </row>
    <row r="429" spans="1:24" x14ac:dyDescent="0.25">
      <c r="A429" s="60">
        <v>220240035444</v>
      </c>
      <c r="B429" s="43" t="s">
        <v>390</v>
      </c>
      <c r="C429" s="61">
        <v>45509</v>
      </c>
      <c r="D429" s="60">
        <v>22024005893</v>
      </c>
      <c r="E429" s="43" t="s">
        <v>1405</v>
      </c>
      <c r="F429" s="62">
        <v>198.56</v>
      </c>
      <c r="G429" s="43" t="s">
        <v>3405</v>
      </c>
      <c r="H429" s="43" t="s">
        <v>4956</v>
      </c>
      <c r="I429" s="69">
        <v>220</v>
      </c>
      <c r="J429" s="43" t="s">
        <v>398</v>
      </c>
      <c r="K429" s="43" t="s">
        <v>398</v>
      </c>
      <c r="L429" s="43" t="s">
        <v>413</v>
      </c>
      <c r="M429" s="43" t="s">
        <v>585</v>
      </c>
      <c r="N429" s="43" t="s">
        <v>539</v>
      </c>
      <c r="O429" s="68" t="s">
        <v>326</v>
      </c>
      <c r="P429" s="68" t="s">
        <v>4838</v>
      </c>
      <c r="Q429" s="57" t="str">
        <f>MID(Tabla1[[#This Row],[Aplicación]],14,1)</f>
        <v>2</v>
      </c>
      <c r="R429" s="35" t="s">
        <v>265</v>
      </c>
      <c r="S429" s="57" t="str">
        <f>MID(Tabla1[[#This Row],[Aplicación]],6,2)</f>
        <v>01</v>
      </c>
      <c r="T429" s="54" t="str">
        <f>VLOOKUP(Tabla1[[#This Row],[AREA]],Hoja1!A:B,2,FALSE)</f>
        <v>01. Alcaldía</v>
      </c>
      <c r="U429" s="57" t="str">
        <f>MID(Tabla1[[#This Row],[Aplicación]],9,4)</f>
        <v>9207</v>
      </c>
      <c r="V429" s="54" t="str">
        <f>VLOOKUP(Tabla1[[#This Row],[PROGRAMA]],Hoja1!A:B,2,FALSE)</f>
        <v>9207. Gobierno y relaciones</v>
      </c>
      <c r="W429" s="57" t="str">
        <f>MID(Tabla1[[#This Row],[Aplicación]],14,2)</f>
        <v>22</v>
      </c>
      <c r="X429" s="57" t="str">
        <f>MID(Tabla1[[#This Row],[Aplicación]],14,6)</f>
        <v>22699</v>
      </c>
    </row>
    <row r="430" spans="1:24" x14ac:dyDescent="0.25">
      <c r="A430" s="60">
        <v>220240030116</v>
      </c>
      <c r="B430" s="43" t="s">
        <v>390</v>
      </c>
      <c r="C430" s="61">
        <v>45482</v>
      </c>
      <c r="D430" s="60">
        <v>22024005618</v>
      </c>
      <c r="E430" s="43" t="s">
        <v>1405</v>
      </c>
      <c r="F430" s="62">
        <v>786.5</v>
      </c>
      <c r="G430" s="43" t="s">
        <v>2037</v>
      </c>
      <c r="H430" s="43" t="s">
        <v>5406</v>
      </c>
      <c r="I430" s="69">
        <v>220</v>
      </c>
      <c r="J430" s="43" t="s">
        <v>685</v>
      </c>
      <c r="K430" s="43" t="s">
        <v>398</v>
      </c>
      <c r="L430" s="43" t="s">
        <v>399</v>
      </c>
      <c r="M430" s="43" t="s">
        <v>585</v>
      </c>
      <c r="N430" s="43" t="s">
        <v>539</v>
      </c>
      <c r="O430" s="68" t="s">
        <v>326</v>
      </c>
      <c r="P430" s="68" t="s">
        <v>4838</v>
      </c>
      <c r="Q430" s="57" t="str">
        <f>MID(Tabla1[[#This Row],[Aplicación]],14,1)</f>
        <v>2</v>
      </c>
      <c r="R430" s="35" t="s">
        <v>265</v>
      </c>
      <c r="S430" s="57" t="str">
        <f>MID(Tabla1[[#This Row],[Aplicación]],6,2)</f>
        <v>01</v>
      </c>
      <c r="T430" s="54" t="str">
        <f>VLOOKUP(Tabla1[[#This Row],[AREA]],Hoja1!A:B,2,FALSE)</f>
        <v>01. Alcaldía</v>
      </c>
      <c r="U430" s="57" t="str">
        <f>MID(Tabla1[[#This Row],[Aplicación]],9,4)</f>
        <v>9207</v>
      </c>
      <c r="V430" s="54" t="str">
        <f>VLOOKUP(Tabla1[[#This Row],[PROGRAMA]],Hoja1!A:B,2,FALSE)</f>
        <v>9207. Gobierno y relaciones</v>
      </c>
      <c r="W430" s="57" t="str">
        <f>MID(Tabla1[[#This Row],[Aplicación]],14,2)</f>
        <v>22</v>
      </c>
      <c r="X430" s="57" t="str">
        <f>MID(Tabla1[[#This Row],[Aplicación]],14,6)</f>
        <v>22699</v>
      </c>
    </row>
    <row r="431" spans="1:24" x14ac:dyDescent="0.25">
      <c r="A431" s="60">
        <v>220219001022</v>
      </c>
      <c r="B431" s="43" t="s">
        <v>390</v>
      </c>
      <c r="C431" s="61">
        <v>45292</v>
      </c>
      <c r="D431" s="60">
        <v>22024001791</v>
      </c>
      <c r="E431" s="43" t="s">
        <v>1164</v>
      </c>
      <c r="F431" s="62">
        <v>500</v>
      </c>
      <c r="G431" s="43" t="s">
        <v>429</v>
      </c>
      <c r="H431" s="43" t="s">
        <v>443</v>
      </c>
      <c r="I431" s="69">
        <v>220</v>
      </c>
      <c r="J431" s="43" t="s">
        <v>398</v>
      </c>
      <c r="K431" s="43" t="s">
        <v>398</v>
      </c>
      <c r="L431" s="43" t="s">
        <v>413</v>
      </c>
      <c r="M431" s="43" t="s">
        <v>395</v>
      </c>
      <c r="N431" s="43" t="s">
        <v>396</v>
      </c>
      <c r="O431" s="52" t="s">
        <v>321</v>
      </c>
      <c r="P431" s="63" t="s">
        <v>276</v>
      </c>
      <c r="Q431" s="57" t="str">
        <f>MID(Tabla1[[#This Row],[Aplicación]],14,1)</f>
        <v>2</v>
      </c>
      <c r="R431" s="35" t="s">
        <v>265</v>
      </c>
      <c r="S431" s="57" t="str">
        <f>MID(Tabla1[[#This Row],[Aplicación]],6,2)</f>
        <v>05</v>
      </c>
      <c r="T431" s="54" t="str">
        <f>VLOOKUP(Tabla1[[#This Row],[AREA]],Hoja1!A:B,2,FALSE)</f>
        <v>05. Comercio, mercados y consumo</v>
      </c>
      <c r="U431" s="57" t="str">
        <f>MID(Tabla1[[#This Row],[Aplicación]],9,4)</f>
        <v>4301</v>
      </c>
      <c r="V431" s="54" t="str">
        <f>VLOOKUP(Tabla1[[#This Row],[PROGRAMA]],Hoja1!A:B,2,FALSE)</f>
        <v>4301. Dirección del área de comercio, mercados y consumo</v>
      </c>
      <c r="W431" s="57" t="str">
        <f>MID(Tabla1[[#This Row],[Aplicación]],14,2)</f>
        <v>20</v>
      </c>
      <c r="X431" s="57" t="str">
        <f>MID(Tabla1[[#This Row],[Aplicación]],14,6)</f>
        <v>203</v>
      </c>
    </row>
    <row r="432" spans="1:24" x14ac:dyDescent="0.25">
      <c r="A432" s="60">
        <v>220239000956</v>
      </c>
      <c r="B432" s="43" t="s">
        <v>390</v>
      </c>
      <c r="C432" s="61">
        <v>45292</v>
      </c>
      <c r="D432" s="60">
        <v>22024001869</v>
      </c>
      <c r="E432" s="43" t="s">
        <v>1164</v>
      </c>
      <c r="F432" s="62">
        <v>2500</v>
      </c>
      <c r="G432" s="43" t="s">
        <v>429</v>
      </c>
      <c r="H432" s="43" t="s">
        <v>1977</v>
      </c>
      <c r="I432" s="69">
        <v>220</v>
      </c>
      <c r="J432" s="43" t="s">
        <v>398</v>
      </c>
      <c r="K432" s="43" t="s">
        <v>398</v>
      </c>
      <c r="L432" s="43" t="s">
        <v>399</v>
      </c>
      <c r="M432" s="43" t="s">
        <v>395</v>
      </c>
      <c r="N432" s="43" t="s">
        <v>396</v>
      </c>
      <c r="O432" s="52" t="s">
        <v>321</v>
      </c>
      <c r="P432" s="63" t="s">
        <v>276</v>
      </c>
      <c r="Q432" s="57" t="str">
        <f>MID(Tabla1[[#This Row],[Aplicación]],14,1)</f>
        <v>2</v>
      </c>
      <c r="R432" s="35" t="s">
        <v>265</v>
      </c>
      <c r="S432" s="57" t="str">
        <f>MID(Tabla1[[#This Row],[Aplicación]],6,2)</f>
        <v>05</v>
      </c>
      <c r="T432" s="54" t="str">
        <f>VLOOKUP(Tabla1[[#This Row],[AREA]],Hoja1!A:B,2,FALSE)</f>
        <v>05. Comercio, mercados y consumo</v>
      </c>
      <c r="U432" s="57" t="str">
        <f>MID(Tabla1[[#This Row],[Aplicación]],9,4)</f>
        <v>4301</v>
      </c>
      <c r="V432" s="54" t="str">
        <f>VLOOKUP(Tabla1[[#This Row],[PROGRAMA]],Hoja1!A:B,2,FALSE)</f>
        <v>4301. Dirección del área de comercio, mercados y consumo</v>
      </c>
      <c r="W432" s="57" t="str">
        <f>MID(Tabla1[[#This Row],[Aplicación]],14,2)</f>
        <v>20</v>
      </c>
      <c r="X432" s="57" t="str">
        <f>MID(Tabla1[[#This Row],[Aplicación]],14,6)</f>
        <v>203</v>
      </c>
    </row>
    <row r="433" spans="1:24" x14ac:dyDescent="0.25">
      <c r="A433" s="60">
        <v>220219001026</v>
      </c>
      <c r="B433" s="43" t="s">
        <v>390</v>
      </c>
      <c r="C433" s="61">
        <v>45292</v>
      </c>
      <c r="D433" s="60">
        <v>22024001793</v>
      </c>
      <c r="E433" s="43" t="s">
        <v>1166</v>
      </c>
      <c r="F433" s="62">
        <v>150</v>
      </c>
      <c r="G433" s="43" t="s">
        <v>429</v>
      </c>
      <c r="H433" s="43" t="s">
        <v>447</v>
      </c>
      <c r="I433" s="69">
        <v>220</v>
      </c>
      <c r="J433" s="43" t="s">
        <v>398</v>
      </c>
      <c r="K433" s="43" t="s">
        <v>398</v>
      </c>
      <c r="L433" s="43" t="s">
        <v>399</v>
      </c>
      <c r="M433" s="43" t="s">
        <v>395</v>
      </c>
      <c r="N433" s="43" t="s">
        <v>396</v>
      </c>
      <c r="O433" s="52" t="s">
        <v>321</v>
      </c>
      <c r="P433" s="63" t="s">
        <v>276</v>
      </c>
      <c r="Q433" s="57" t="str">
        <f>MID(Tabla1[[#This Row],[Aplicación]],14,1)</f>
        <v>2</v>
      </c>
      <c r="R433" s="35" t="s">
        <v>265</v>
      </c>
      <c r="S433" s="57" t="str">
        <f>MID(Tabla1[[#This Row],[Aplicación]],6,2)</f>
        <v>05</v>
      </c>
      <c r="T433" s="54" t="str">
        <f>VLOOKUP(Tabla1[[#This Row],[AREA]],Hoja1!A:B,2,FALSE)</f>
        <v>05. Comercio, mercados y consumo</v>
      </c>
      <c r="U433" s="57" t="str">
        <f>MID(Tabla1[[#This Row],[Aplicación]],9,4)</f>
        <v>4312</v>
      </c>
      <c r="V433" s="54" t="str">
        <f>VLOOKUP(Tabla1[[#This Row],[PROGRAMA]],Hoja1!A:B,2,FALSE)</f>
        <v>4312. Mercados</v>
      </c>
      <c r="W433" s="57" t="str">
        <f>MID(Tabla1[[#This Row],[Aplicación]],14,2)</f>
        <v>20</v>
      </c>
      <c r="X433" s="57" t="str">
        <f>MID(Tabla1[[#This Row],[Aplicación]],14,6)</f>
        <v>203</v>
      </c>
    </row>
    <row r="434" spans="1:24" x14ac:dyDescent="0.25">
      <c r="A434" s="60">
        <v>220239000989</v>
      </c>
      <c r="B434" s="43" t="s">
        <v>390</v>
      </c>
      <c r="C434" s="61">
        <v>45292</v>
      </c>
      <c r="D434" s="60">
        <v>22024001897</v>
      </c>
      <c r="E434" s="43" t="s">
        <v>1166</v>
      </c>
      <c r="F434" s="62">
        <v>1850</v>
      </c>
      <c r="G434" s="43" t="s">
        <v>429</v>
      </c>
      <c r="H434" s="43" t="s">
        <v>2007</v>
      </c>
      <c r="I434" s="69">
        <v>220</v>
      </c>
      <c r="J434" s="43" t="s">
        <v>398</v>
      </c>
      <c r="K434" s="43" t="s">
        <v>398</v>
      </c>
      <c r="L434" s="43" t="s">
        <v>413</v>
      </c>
      <c r="M434" s="43" t="s">
        <v>395</v>
      </c>
      <c r="N434" s="43" t="s">
        <v>396</v>
      </c>
      <c r="O434" s="52" t="s">
        <v>321</v>
      </c>
      <c r="P434" s="63" t="s">
        <v>276</v>
      </c>
      <c r="Q434" s="57" t="str">
        <f>MID(Tabla1[[#This Row],[Aplicación]],14,1)</f>
        <v>2</v>
      </c>
      <c r="R434" s="35" t="s">
        <v>265</v>
      </c>
      <c r="S434" s="57" t="str">
        <f>MID(Tabla1[[#This Row],[Aplicación]],6,2)</f>
        <v>05</v>
      </c>
      <c r="T434" s="54" t="str">
        <f>VLOOKUP(Tabla1[[#This Row],[AREA]],Hoja1!A:B,2,FALSE)</f>
        <v>05. Comercio, mercados y consumo</v>
      </c>
      <c r="U434" s="57" t="str">
        <f>MID(Tabla1[[#This Row],[Aplicación]],9,4)</f>
        <v>4312</v>
      </c>
      <c r="V434" s="54" t="str">
        <f>VLOOKUP(Tabla1[[#This Row],[PROGRAMA]],Hoja1!A:B,2,FALSE)</f>
        <v>4312. Mercados</v>
      </c>
      <c r="W434" s="57" t="str">
        <f>MID(Tabla1[[#This Row],[Aplicación]],14,2)</f>
        <v>20</v>
      </c>
      <c r="X434" s="57" t="str">
        <f>MID(Tabla1[[#This Row],[Aplicación]],14,6)</f>
        <v>203</v>
      </c>
    </row>
    <row r="435" spans="1:24" x14ac:dyDescent="0.25">
      <c r="A435" s="44">
        <v>220240001295</v>
      </c>
      <c r="B435" s="45" t="s">
        <v>390</v>
      </c>
      <c r="C435" s="50">
        <v>45330</v>
      </c>
      <c r="D435" s="44">
        <v>22024001476</v>
      </c>
      <c r="E435" s="45" t="s">
        <v>1272</v>
      </c>
      <c r="F435" s="51">
        <v>7260</v>
      </c>
      <c r="G435" s="45" t="s">
        <v>384</v>
      </c>
      <c r="H435" s="45" t="s">
        <v>1657</v>
      </c>
      <c r="I435" s="53">
        <v>220</v>
      </c>
      <c r="J435" s="45" t="s">
        <v>794</v>
      </c>
      <c r="K435" s="45" t="s">
        <v>398</v>
      </c>
      <c r="L435" s="45" t="s">
        <v>413</v>
      </c>
      <c r="M435" s="45" t="s">
        <v>585</v>
      </c>
      <c r="N435" s="45" t="s">
        <v>539</v>
      </c>
      <c r="O435" s="52" t="s">
        <v>326</v>
      </c>
      <c r="P435" s="63" t="s">
        <v>276</v>
      </c>
      <c r="Q435" s="57" t="str">
        <f>MID(Tabla1[[#This Row],[Aplicación]],14,1)</f>
        <v>2</v>
      </c>
      <c r="R435" s="35" t="s">
        <v>265</v>
      </c>
      <c r="S435" s="57" t="str">
        <f>MID(Tabla1[[#This Row],[Aplicación]],6,2)</f>
        <v>06</v>
      </c>
      <c r="T435" s="54" t="str">
        <f>VLOOKUP(Tabla1[[#This Row],[AREA]],Hoja1!A:B,2,FALSE)</f>
        <v>06. Educación y cultura</v>
      </c>
      <c r="U435" s="57" t="str">
        <f>MID(Tabla1[[#This Row],[Aplicación]],9,4)</f>
        <v>3232</v>
      </c>
      <c r="V435" s="54" t="str">
        <f>VLOOKUP(Tabla1[[#This Row],[PROGRAMA]],Hoja1!A:B,2,FALSE)</f>
        <v>3232. Conservación y mantenimiento centros educación infantil y primaria</v>
      </c>
      <c r="W435" s="57" t="str">
        <f>MID(Tabla1[[#This Row],[Aplicación]],14,2)</f>
        <v>20</v>
      </c>
      <c r="X435" s="57" t="str">
        <f>MID(Tabla1[[#This Row],[Aplicación]],14,6)</f>
        <v>203</v>
      </c>
    </row>
    <row r="436" spans="1:24" x14ac:dyDescent="0.25">
      <c r="A436" s="60">
        <v>220240001373</v>
      </c>
      <c r="B436" s="43" t="s">
        <v>390</v>
      </c>
      <c r="C436" s="61">
        <v>45331</v>
      </c>
      <c r="D436" s="60">
        <v>22024001520</v>
      </c>
      <c r="E436" s="43" t="s">
        <v>1272</v>
      </c>
      <c r="F436" s="62">
        <v>3630</v>
      </c>
      <c r="G436" s="43" t="s">
        <v>83</v>
      </c>
      <c r="H436" s="43" t="s">
        <v>2039</v>
      </c>
      <c r="I436" s="69">
        <v>220</v>
      </c>
      <c r="J436" s="43" t="s">
        <v>770</v>
      </c>
      <c r="K436" s="43" t="s">
        <v>398</v>
      </c>
      <c r="L436" s="43" t="s">
        <v>413</v>
      </c>
      <c r="M436" s="43" t="s">
        <v>585</v>
      </c>
      <c r="N436" s="43" t="s">
        <v>539</v>
      </c>
      <c r="O436" s="52" t="s">
        <v>326</v>
      </c>
      <c r="P436" s="63" t="s">
        <v>276</v>
      </c>
      <c r="Q436" s="57" t="str">
        <f>MID(Tabla1[[#This Row],[Aplicación]],14,1)</f>
        <v>2</v>
      </c>
      <c r="R436" s="35" t="s">
        <v>265</v>
      </c>
      <c r="S436" s="57" t="str">
        <f>MID(Tabla1[[#This Row],[Aplicación]],6,2)</f>
        <v>06</v>
      </c>
      <c r="T436" s="54" t="str">
        <f>VLOOKUP(Tabla1[[#This Row],[AREA]],Hoja1!A:B,2,FALSE)</f>
        <v>06. Educación y cultura</v>
      </c>
      <c r="U436" s="57" t="str">
        <f>MID(Tabla1[[#This Row],[Aplicación]],9,4)</f>
        <v>3232</v>
      </c>
      <c r="V436" s="54" t="str">
        <f>VLOOKUP(Tabla1[[#This Row],[PROGRAMA]],Hoja1!A:B,2,FALSE)</f>
        <v>3232. Conservación y mantenimiento centros educación infantil y primaria</v>
      </c>
      <c r="W436" s="57" t="str">
        <f>MID(Tabla1[[#This Row],[Aplicación]],14,2)</f>
        <v>20</v>
      </c>
      <c r="X436" s="57" t="str">
        <f>MID(Tabla1[[#This Row],[Aplicación]],14,6)</f>
        <v>203</v>
      </c>
    </row>
    <row r="437" spans="1:24" x14ac:dyDescent="0.25">
      <c r="A437" s="60">
        <v>220240026775</v>
      </c>
      <c r="B437" s="43" t="s">
        <v>390</v>
      </c>
      <c r="C437" s="61">
        <v>45468</v>
      </c>
      <c r="D437" s="60">
        <v>22024005201</v>
      </c>
      <c r="E437" s="43" t="s">
        <v>1272</v>
      </c>
      <c r="F437" s="62">
        <v>1996.5</v>
      </c>
      <c r="G437" s="43" t="s">
        <v>375</v>
      </c>
      <c r="H437" s="43" t="s">
        <v>3052</v>
      </c>
      <c r="I437" s="69" t="s">
        <v>2930</v>
      </c>
      <c r="J437" s="43" t="s">
        <v>3053</v>
      </c>
      <c r="K437" s="43" t="s">
        <v>398</v>
      </c>
      <c r="L437" s="43" t="s">
        <v>413</v>
      </c>
      <c r="M437" s="43" t="s">
        <v>585</v>
      </c>
      <c r="N437" s="43" t="s">
        <v>539</v>
      </c>
      <c r="O437" s="68" t="s">
        <v>326</v>
      </c>
      <c r="P437" s="68" t="s">
        <v>2931</v>
      </c>
      <c r="Q437" s="57" t="s">
        <v>2932</v>
      </c>
      <c r="R437" s="35" t="s">
        <v>265</v>
      </c>
      <c r="S437" s="57" t="str">
        <f>MID(Tabla1[[#This Row],[Aplicación]],6,2)</f>
        <v>06</v>
      </c>
      <c r="T437" s="54" t="str">
        <f>VLOOKUP(Tabla1[[#This Row],[AREA]],Hoja1!A:B,2,FALSE)</f>
        <v>06. Educación y cultura</v>
      </c>
      <c r="U437" s="57" t="str">
        <f>MID(Tabla1[[#This Row],[Aplicación]],9,4)</f>
        <v>3232</v>
      </c>
      <c r="V437" s="54" t="str">
        <f>VLOOKUP(Tabla1[[#This Row],[PROGRAMA]],Hoja1!A:B,2,FALSE)</f>
        <v>3232. Conservación y mantenimiento centros educación infantil y primaria</v>
      </c>
      <c r="W437" s="57" t="str">
        <f>MID(Tabla1[[#This Row],[Aplicación]],14,2)</f>
        <v>20</v>
      </c>
      <c r="X437" s="57" t="str">
        <f>MID(Tabla1[[#This Row],[Aplicación]],14,6)</f>
        <v>203</v>
      </c>
    </row>
    <row r="438" spans="1:24" x14ac:dyDescent="0.25">
      <c r="A438" s="60">
        <v>220240023941</v>
      </c>
      <c r="B438" s="43" t="s">
        <v>390</v>
      </c>
      <c r="C438" s="61">
        <v>45457</v>
      </c>
      <c r="D438" s="60">
        <v>22024005037</v>
      </c>
      <c r="E438" s="43" t="s">
        <v>1272</v>
      </c>
      <c r="F438" s="62">
        <v>1210</v>
      </c>
      <c r="G438" s="43" t="s">
        <v>1114</v>
      </c>
      <c r="H438" s="43" t="s">
        <v>3292</v>
      </c>
      <c r="I438" s="69" t="s">
        <v>2930</v>
      </c>
      <c r="J438" s="43" t="s">
        <v>685</v>
      </c>
      <c r="K438" s="43" t="s">
        <v>398</v>
      </c>
      <c r="L438" s="43" t="s">
        <v>413</v>
      </c>
      <c r="M438" s="43" t="s">
        <v>585</v>
      </c>
      <c r="N438" s="43" t="s">
        <v>539</v>
      </c>
      <c r="O438" s="68" t="s">
        <v>326</v>
      </c>
      <c r="P438" s="68" t="s">
        <v>2931</v>
      </c>
      <c r="Q438" s="57" t="s">
        <v>2932</v>
      </c>
      <c r="R438" s="35" t="s">
        <v>265</v>
      </c>
      <c r="S438" s="57" t="str">
        <f>MID(Tabla1[[#This Row],[Aplicación]],6,2)</f>
        <v>06</v>
      </c>
      <c r="T438" s="54" t="str">
        <f>VLOOKUP(Tabla1[[#This Row],[AREA]],Hoja1!A:B,2,FALSE)</f>
        <v>06. Educación y cultura</v>
      </c>
      <c r="U438" s="57" t="str">
        <f>MID(Tabla1[[#This Row],[Aplicación]],9,4)</f>
        <v>3232</v>
      </c>
      <c r="V438" s="54" t="str">
        <f>VLOOKUP(Tabla1[[#This Row],[PROGRAMA]],Hoja1!A:B,2,FALSE)</f>
        <v>3232. Conservación y mantenimiento centros educación infantil y primaria</v>
      </c>
      <c r="W438" s="57" t="str">
        <f>MID(Tabla1[[#This Row],[Aplicación]],14,2)</f>
        <v>20</v>
      </c>
      <c r="X438" s="57" t="str">
        <f>MID(Tabla1[[#This Row],[Aplicación]],14,6)</f>
        <v>203</v>
      </c>
    </row>
    <row r="439" spans="1:24" x14ac:dyDescent="0.25">
      <c r="A439" s="53">
        <v>220229000848</v>
      </c>
      <c r="B439" s="45" t="s">
        <v>390</v>
      </c>
      <c r="C439" s="50">
        <v>45292</v>
      </c>
      <c r="D439" s="44">
        <v>22024002805</v>
      </c>
      <c r="E439" s="45" t="s">
        <v>1434</v>
      </c>
      <c r="F439" s="51">
        <v>22022</v>
      </c>
      <c r="G439" s="45" t="s">
        <v>891</v>
      </c>
      <c r="H439" s="45" t="s">
        <v>892</v>
      </c>
      <c r="I439" s="53">
        <v>220</v>
      </c>
      <c r="J439" s="45" t="s">
        <v>571</v>
      </c>
      <c r="K439" s="45" t="s">
        <v>571</v>
      </c>
      <c r="L439" s="45" t="s">
        <v>399</v>
      </c>
      <c r="M439" s="45" t="s">
        <v>395</v>
      </c>
      <c r="N439" s="45" t="s">
        <v>396</v>
      </c>
      <c r="O439" s="52" t="s">
        <v>321</v>
      </c>
      <c r="P439" s="63" t="s">
        <v>276</v>
      </c>
      <c r="Q439" s="57" t="str">
        <f>MID(Tabla1[[#This Row],[Aplicación]],14,1)</f>
        <v>2</v>
      </c>
      <c r="R439" s="35" t="s">
        <v>265</v>
      </c>
      <c r="S439" s="57" t="str">
        <f>MID(Tabla1[[#This Row],[Aplicación]],6,2)</f>
        <v>01</v>
      </c>
      <c r="T439" s="54" t="str">
        <f>VLOOKUP(Tabla1[[#This Row],[AREA]],Hoja1!A:B,2,FALSE)</f>
        <v>01. Alcaldía</v>
      </c>
      <c r="U439" s="57" t="str">
        <f>MID(Tabla1[[#This Row],[Aplicación]],9,4)</f>
        <v>9312</v>
      </c>
      <c r="V439" s="54" t="str">
        <f>VLOOKUP(Tabla1[[#This Row],[PROGRAMA]],Hoja1!A:B,2,FALSE)</f>
        <v>9312. Intervención general</v>
      </c>
      <c r="W439" s="57" t="str">
        <f>MID(Tabla1[[#This Row],[Aplicación]],14,2)</f>
        <v>22</v>
      </c>
      <c r="X439" s="57" t="str">
        <f>MID(Tabla1[[#This Row],[Aplicación]],14,6)</f>
        <v>22706</v>
      </c>
    </row>
    <row r="440" spans="1:24" x14ac:dyDescent="0.25">
      <c r="A440" s="60">
        <v>220240019347</v>
      </c>
      <c r="B440" s="43" t="s">
        <v>390</v>
      </c>
      <c r="C440" s="61">
        <v>45433</v>
      </c>
      <c r="D440" s="60">
        <v>22024004617</v>
      </c>
      <c r="E440" s="43" t="s">
        <v>1434</v>
      </c>
      <c r="F440" s="62">
        <v>4719</v>
      </c>
      <c r="G440" s="43" t="s">
        <v>896</v>
      </c>
      <c r="H440" s="43" t="s">
        <v>3752</v>
      </c>
      <c r="I440" s="69" t="s">
        <v>2930</v>
      </c>
      <c r="J440" s="43" t="s">
        <v>398</v>
      </c>
      <c r="K440" s="43" t="s">
        <v>398</v>
      </c>
      <c r="L440" s="43" t="s">
        <v>399</v>
      </c>
      <c r="M440" s="43" t="s">
        <v>585</v>
      </c>
      <c r="N440" s="43" t="s">
        <v>539</v>
      </c>
      <c r="O440" s="68" t="s">
        <v>326</v>
      </c>
      <c r="P440" s="68" t="s">
        <v>2931</v>
      </c>
      <c r="Q440" s="57" t="s">
        <v>2932</v>
      </c>
      <c r="R440" s="35" t="s">
        <v>265</v>
      </c>
      <c r="S440" s="57" t="str">
        <f>MID(Tabla1[[#This Row],[Aplicación]],6,2)</f>
        <v>01</v>
      </c>
      <c r="T440" s="54" t="str">
        <f>VLOOKUP(Tabla1[[#This Row],[AREA]],Hoja1!A:B,2,FALSE)</f>
        <v>01. Alcaldía</v>
      </c>
      <c r="U440" s="57" t="str">
        <f>MID(Tabla1[[#This Row],[Aplicación]],9,4)</f>
        <v>9312</v>
      </c>
      <c r="V440" s="54" t="str">
        <f>VLOOKUP(Tabla1[[#This Row],[PROGRAMA]],Hoja1!A:B,2,FALSE)</f>
        <v>9312. Intervención general</v>
      </c>
      <c r="W440" s="57" t="str">
        <f>MID(Tabla1[[#This Row],[Aplicación]],14,2)</f>
        <v>22</v>
      </c>
      <c r="X440" s="57" t="str">
        <f>MID(Tabla1[[#This Row],[Aplicación]],14,6)</f>
        <v>22706</v>
      </c>
    </row>
    <row r="441" spans="1:24" x14ac:dyDescent="0.25">
      <c r="A441" s="60">
        <v>220240019346</v>
      </c>
      <c r="B441" s="43" t="s">
        <v>390</v>
      </c>
      <c r="C441" s="61">
        <v>45433</v>
      </c>
      <c r="D441" s="60">
        <v>22024004616</v>
      </c>
      <c r="E441" s="43" t="s">
        <v>1434</v>
      </c>
      <c r="F441" s="62">
        <v>2904</v>
      </c>
      <c r="G441" s="43" t="s">
        <v>896</v>
      </c>
      <c r="H441" s="43" t="s">
        <v>3754</v>
      </c>
      <c r="I441" s="69" t="s">
        <v>2930</v>
      </c>
      <c r="J441" s="43" t="s">
        <v>398</v>
      </c>
      <c r="K441" s="43" t="s">
        <v>398</v>
      </c>
      <c r="L441" s="43" t="s">
        <v>399</v>
      </c>
      <c r="M441" s="43" t="s">
        <v>585</v>
      </c>
      <c r="N441" s="43" t="s">
        <v>539</v>
      </c>
      <c r="O441" s="68" t="s">
        <v>326</v>
      </c>
      <c r="P441" s="68" t="s">
        <v>2931</v>
      </c>
      <c r="Q441" s="57" t="s">
        <v>2932</v>
      </c>
      <c r="R441" s="35" t="s">
        <v>265</v>
      </c>
      <c r="S441" s="57" t="str">
        <f>MID(Tabla1[[#This Row],[Aplicación]],6,2)</f>
        <v>01</v>
      </c>
      <c r="T441" s="54" t="str">
        <f>VLOOKUP(Tabla1[[#This Row],[AREA]],Hoja1!A:B,2,FALSE)</f>
        <v>01. Alcaldía</v>
      </c>
      <c r="U441" s="57" t="str">
        <f>MID(Tabla1[[#This Row],[Aplicación]],9,4)</f>
        <v>9312</v>
      </c>
      <c r="V441" s="54" t="str">
        <f>VLOOKUP(Tabla1[[#This Row],[PROGRAMA]],Hoja1!A:B,2,FALSE)</f>
        <v>9312. Intervención general</v>
      </c>
      <c r="W441" s="57" t="str">
        <f>MID(Tabla1[[#This Row],[Aplicación]],14,2)</f>
        <v>22</v>
      </c>
      <c r="X441" s="57" t="str">
        <f>MID(Tabla1[[#This Row],[Aplicación]],14,6)</f>
        <v>22706</v>
      </c>
    </row>
    <row r="442" spans="1:24" x14ac:dyDescent="0.25">
      <c r="A442" s="60">
        <v>220219001061</v>
      </c>
      <c r="B442" s="43" t="s">
        <v>390</v>
      </c>
      <c r="C442" s="61">
        <v>45292</v>
      </c>
      <c r="D442" s="60">
        <v>22024001805</v>
      </c>
      <c r="E442" s="43" t="s">
        <v>1186</v>
      </c>
      <c r="F442" s="62">
        <v>1030</v>
      </c>
      <c r="G442" s="43" t="s">
        <v>429</v>
      </c>
      <c r="H442" s="43" t="s">
        <v>468</v>
      </c>
      <c r="I442" s="69">
        <v>220</v>
      </c>
      <c r="J442" s="43" t="s">
        <v>398</v>
      </c>
      <c r="K442" s="43" t="s">
        <v>398</v>
      </c>
      <c r="L442" s="43" t="s">
        <v>399</v>
      </c>
      <c r="M442" s="43" t="s">
        <v>395</v>
      </c>
      <c r="N442" s="43" t="s">
        <v>396</v>
      </c>
      <c r="O442" s="52" t="s">
        <v>321</v>
      </c>
      <c r="P442" s="63" t="s">
        <v>276</v>
      </c>
      <c r="Q442" s="57" t="str">
        <f>MID(Tabla1[[#This Row],[Aplicación]],14,1)</f>
        <v>2</v>
      </c>
      <c r="R442" s="35" t="s">
        <v>265</v>
      </c>
      <c r="S442" s="57" t="str">
        <f>MID(Tabla1[[#This Row],[Aplicación]],6,2)</f>
        <v>07</v>
      </c>
      <c r="T442" s="54" t="str">
        <f>VLOOKUP(Tabla1[[#This Row],[AREA]],Hoja1!A:B,2,FALSE)</f>
        <v>07. Medio ambiente</v>
      </c>
      <c r="U442" s="57" t="str">
        <f>MID(Tabla1[[#This Row],[Aplicación]],9,4)</f>
        <v>1721</v>
      </c>
      <c r="V442" s="54" t="str">
        <f>VLOOKUP(Tabla1[[#This Row],[PROGRAMA]],Hoja1!A:B,2,FALSE)</f>
        <v>1721. Protección del medio ambiente</v>
      </c>
      <c r="W442" s="57" t="str">
        <f>MID(Tabla1[[#This Row],[Aplicación]],14,2)</f>
        <v>20</v>
      </c>
      <c r="X442" s="57" t="str">
        <f>MID(Tabla1[[#This Row],[Aplicación]],14,6)</f>
        <v>203</v>
      </c>
    </row>
    <row r="443" spans="1:24" x14ac:dyDescent="0.25">
      <c r="A443" s="60">
        <v>220240005068</v>
      </c>
      <c r="B443" s="43" t="s">
        <v>390</v>
      </c>
      <c r="C443" s="61">
        <v>45358</v>
      </c>
      <c r="D443" s="60">
        <v>22024002600</v>
      </c>
      <c r="E443" s="43" t="s">
        <v>1186</v>
      </c>
      <c r="F443" s="62">
        <v>12.04</v>
      </c>
      <c r="G443" s="43" t="s">
        <v>75</v>
      </c>
      <c r="H443" s="43" t="s">
        <v>1691</v>
      </c>
      <c r="I443" s="69">
        <v>220</v>
      </c>
      <c r="J443" s="43" t="s">
        <v>398</v>
      </c>
      <c r="K443" s="43" t="s">
        <v>398</v>
      </c>
      <c r="L443" s="43" t="s">
        <v>399</v>
      </c>
      <c r="M443" s="43" t="s">
        <v>585</v>
      </c>
      <c r="N443" s="43" t="s">
        <v>539</v>
      </c>
      <c r="O443" s="52" t="s">
        <v>326</v>
      </c>
      <c r="P443" s="63" t="s">
        <v>276</v>
      </c>
      <c r="Q443" s="57" t="str">
        <f>MID(Tabla1[[#This Row],[Aplicación]],14,1)</f>
        <v>2</v>
      </c>
      <c r="R443" s="35" t="s">
        <v>265</v>
      </c>
      <c r="S443" s="57" t="str">
        <f>MID(Tabla1[[#This Row],[Aplicación]],6,2)</f>
        <v>07</v>
      </c>
      <c r="T443" s="54" t="str">
        <f>VLOOKUP(Tabla1[[#This Row],[AREA]],Hoja1!A:B,2,FALSE)</f>
        <v>07. Medio ambiente</v>
      </c>
      <c r="U443" s="57" t="str">
        <f>MID(Tabla1[[#This Row],[Aplicación]],9,4)</f>
        <v>1721</v>
      </c>
      <c r="V443" s="54" t="str">
        <f>VLOOKUP(Tabla1[[#This Row],[PROGRAMA]],Hoja1!A:B,2,FALSE)</f>
        <v>1721. Protección del medio ambiente</v>
      </c>
      <c r="W443" s="57" t="str">
        <f>MID(Tabla1[[#This Row],[Aplicación]],14,2)</f>
        <v>20</v>
      </c>
      <c r="X443" s="57" t="str">
        <f>MID(Tabla1[[#This Row],[Aplicación]],14,6)</f>
        <v>203</v>
      </c>
    </row>
    <row r="444" spans="1:24" x14ac:dyDescent="0.25">
      <c r="A444" s="60">
        <v>220239000954</v>
      </c>
      <c r="B444" s="43" t="s">
        <v>390</v>
      </c>
      <c r="C444" s="61">
        <v>45292</v>
      </c>
      <c r="D444" s="60">
        <v>22024001868</v>
      </c>
      <c r="E444" s="43" t="s">
        <v>1186</v>
      </c>
      <c r="F444" s="62">
        <v>11320</v>
      </c>
      <c r="G444" s="43" t="s">
        <v>429</v>
      </c>
      <c r="H444" s="43" t="s">
        <v>1975</v>
      </c>
      <c r="I444" s="69">
        <v>220</v>
      </c>
      <c r="J444" s="43" t="s">
        <v>398</v>
      </c>
      <c r="K444" s="43" t="s">
        <v>398</v>
      </c>
      <c r="L444" s="43" t="s">
        <v>413</v>
      </c>
      <c r="M444" s="43" t="s">
        <v>395</v>
      </c>
      <c r="N444" s="43" t="s">
        <v>396</v>
      </c>
      <c r="O444" s="52" t="s">
        <v>321</v>
      </c>
      <c r="P444" s="63" t="s">
        <v>276</v>
      </c>
      <c r="Q444" s="57" t="str">
        <f>MID(Tabla1[[#This Row],[Aplicación]],14,1)</f>
        <v>2</v>
      </c>
      <c r="R444" s="35" t="s">
        <v>265</v>
      </c>
      <c r="S444" s="57" t="str">
        <f>MID(Tabla1[[#This Row],[Aplicación]],6,2)</f>
        <v>07</v>
      </c>
      <c r="T444" s="54" t="str">
        <f>VLOOKUP(Tabla1[[#This Row],[AREA]],Hoja1!A:B,2,FALSE)</f>
        <v>07. Medio ambiente</v>
      </c>
      <c r="U444" s="57" t="str">
        <f>MID(Tabla1[[#This Row],[Aplicación]],9,4)</f>
        <v>1721</v>
      </c>
      <c r="V444" s="54" t="str">
        <f>VLOOKUP(Tabla1[[#This Row],[PROGRAMA]],Hoja1!A:B,2,FALSE)</f>
        <v>1721. Protección del medio ambiente</v>
      </c>
      <c r="W444" s="57" t="str">
        <f>MID(Tabla1[[#This Row],[Aplicación]],14,2)</f>
        <v>20</v>
      </c>
      <c r="X444" s="57" t="str">
        <f>MID(Tabla1[[#This Row],[Aplicación]],14,6)</f>
        <v>203</v>
      </c>
    </row>
    <row r="445" spans="1:24" x14ac:dyDescent="0.25">
      <c r="A445" s="60">
        <v>220240029639</v>
      </c>
      <c r="B445" s="43" t="s">
        <v>390</v>
      </c>
      <c r="C445" s="61">
        <v>45478</v>
      </c>
      <c r="D445" s="60">
        <v>22024005438</v>
      </c>
      <c r="E445" s="43" t="s">
        <v>5425</v>
      </c>
      <c r="F445" s="62">
        <v>17545</v>
      </c>
      <c r="G445" s="43" t="s">
        <v>5426</v>
      </c>
      <c r="H445" s="43" t="s">
        <v>5427</v>
      </c>
      <c r="I445" s="69">
        <v>220</v>
      </c>
      <c r="J445" s="43" t="s">
        <v>393</v>
      </c>
      <c r="K445" s="43" t="s">
        <v>393</v>
      </c>
      <c r="L445" s="43" t="s">
        <v>399</v>
      </c>
      <c r="M445" s="43" t="s">
        <v>585</v>
      </c>
      <c r="N445" s="43" t="s">
        <v>539</v>
      </c>
      <c r="O445" s="68" t="s">
        <v>326</v>
      </c>
      <c r="P445" s="68" t="s">
        <v>4838</v>
      </c>
      <c r="Q445" s="57" t="str">
        <f>MID(Tabla1[[#This Row],[Aplicación]],14,1)</f>
        <v>2</v>
      </c>
      <c r="R445" s="35" t="s">
        <v>265</v>
      </c>
      <c r="S445" s="57" t="str">
        <f>MID(Tabla1[[#This Row],[Aplicación]],6,2)</f>
        <v>02</v>
      </c>
      <c r="T445" s="54" t="str">
        <f>VLOOKUP(Tabla1[[#This Row],[AREA]],Hoja1!A:B,2,FALSE)</f>
        <v>02. Urbanismo y vivienda</v>
      </c>
      <c r="U445" s="57" t="str">
        <f>MID(Tabla1[[#This Row],[Aplicación]],9,4)</f>
        <v>1501</v>
      </c>
      <c r="V445" s="54" t="str">
        <f>VLOOKUP(Tabla1[[#This Row],[PROGRAMA]],Hoja1!A:B,2,FALSE)</f>
        <v>1501. Dirección del área de urbanismo y vivienda</v>
      </c>
      <c r="W445" s="57" t="str">
        <f>MID(Tabla1[[#This Row],[Aplicación]],14,2)</f>
        <v>22</v>
      </c>
      <c r="X445" s="57" t="str">
        <f>MID(Tabla1[[#This Row],[Aplicación]],14,6)</f>
        <v>22706</v>
      </c>
    </row>
    <row r="446" spans="1:24" x14ac:dyDescent="0.25">
      <c r="A446" s="60">
        <v>220239000969</v>
      </c>
      <c r="B446" s="43" t="s">
        <v>390</v>
      </c>
      <c r="C446" s="61">
        <v>45292</v>
      </c>
      <c r="D446" s="60">
        <v>22024002788</v>
      </c>
      <c r="E446" s="43" t="s">
        <v>1388</v>
      </c>
      <c r="F446" s="62">
        <v>5000</v>
      </c>
      <c r="G446" s="43" t="s">
        <v>429</v>
      </c>
      <c r="H446" s="43" t="s">
        <v>1990</v>
      </c>
      <c r="I446" s="69">
        <v>220</v>
      </c>
      <c r="J446" s="43" t="s">
        <v>398</v>
      </c>
      <c r="K446" s="43" t="s">
        <v>398</v>
      </c>
      <c r="L446" s="43" t="s">
        <v>399</v>
      </c>
      <c r="M446" s="43" t="s">
        <v>395</v>
      </c>
      <c r="N446" s="43" t="s">
        <v>396</v>
      </c>
      <c r="O446" s="52" t="s">
        <v>321</v>
      </c>
      <c r="P446" s="63" t="s">
        <v>276</v>
      </c>
      <c r="Q446" s="57" t="str">
        <f>MID(Tabla1[[#This Row],[Aplicación]],14,1)</f>
        <v>2</v>
      </c>
      <c r="R446" s="35" t="s">
        <v>265</v>
      </c>
      <c r="S446" s="57" t="str">
        <f>MID(Tabla1[[#This Row],[Aplicación]],6,2)</f>
        <v>08</v>
      </c>
      <c r="T446" s="54" t="str">
        <f>VLOOKUP(Tabla1[[#This Row],[AREA]],Hoja1!A:B,2,FALSE)</f>
        <v>08. Tráfico y movilidad</v>
      </c>
      <c r="U446" s="57" t="str">
        <f>MID(Tabla1[[#This Row],[Aplicación]],9,4)</f>
        <v>1301</v>
      </c>
      <c r="V446" s="54" t="str">
        <f>VLOOKUP(Tabla1[[#This Row],[PROGRAMA]],Hoja1!A:B,2,FALSE)</f>
        <v>1301. Dirección del área de tráfico y movilidad</v>
      </c>
      <c r="W446" s="57" t="str">
        <f>MID(Tabla1[[#This Row],[Aplicación]],14,2)</f>
        <v>20</v>
      </c>
      <c r="X446" s="57" t="str">
        <f>MID(Tabla1[[#This Row],[Aplicación]],14,6)</f>
        <v>203</v>
      </c>
    </row>
    <row r="447" spans="1:24" x14ac:dyDescent="0.25">
      <c r="A447" s="60">
        <v>220240022327</v>
      </c>
      <c r="B447" s="43" t="s">
        <v>390</v>
      </c>
      <c r="C447" s="61">
        <v>45443</v>
      </c>
      <c r="D447" s="60">
        <v>22024004830</v>
      </c>
      <c r="E447" s="43" t="s">
        <v>3472</v>
      </c>
      <c r="F447" s="62">
        <v>383.33</v>
      </c>
      <c r="G447" s="43" t="s">
        <v>734</v>
      </c>
      <c r="H447" s="43" t="s">
        <v>3473</v>
      </c>
      <c r="I447" s="69" t="s">
        <v>2930</v>
      </c>
      <c r="J447" s="43" t="s">
        <v>398</v>
      </c>
      <c r="K447" s="43" t="s">
        <v>398</v>
      </c>
      <c r="L447" s="43" t="s">
        <v>452</v>
      </c>
      <c r="M447" s="43" t="s">
        <v>585</v>
      </c>
      <c r="N447" s="43" t="s">
        <v>539</v>
      </c>
      <c r="O447" s="68" t="s">
        <v>326</v>
      </c>
      <c r="P447" s="68" t="s">
        <v>2931</v>
      </c>
      <c r="Q447" s="57" t="s">
        <v>2932</v>
      </c>
      <c r="R447" s="35" t="s">
        <v>265</v>
      </c>
      <c r="S447" s="57" t="str">
        <f>MID(Tabla1[[#This Row],[Aplicación]],6,2)</f>
        <v>02</v>
      </c>
      <c r="T447" s="54" t="str">
        <f>VLOOKUP(Tabla1[[#This Row],[AREA]],Hoja1!A:B,2,FALSE)</f>
        <v>02. Urbanismo y vivienda</v>
      </c>
      <c r="U447" s="57" t="str">
        <f>MID(Tabla1[[#This Row],[Aplicación]],9,4)</f>
        <v>1511</v>
      </c>
      <c r="V447" s="54" t="str">
        <f>VLOOKUP(Tabla1[[#This Row],[PROGRAMA]],Hoja1!A:B,2,FALSE)</f>
        <v>1511. Planficación y gestión del urbanismo</v>
      </c>
      <c r="W447" s="57" t="str">
        <f>MID(Tabla1[[#This Row],[Aplicación]],14,2)</f>
        <v>22</v>
      </c>
      <c r="X447" s="57" t="str">
        <f>MID(Tabla1[[#This Row],[Aplicación]],14,6)</f>
        <v>22602</v>
      </c>
    </row>
    <row r="448" spans="1:24" x14ac:dyDescent="0.25">
      <c r="A448" s="60">
        <v>220240017464</v>
      </c>
      <c r="B448" s="43" t="s">
        <v>390</v>
      </c>
      <c r="C448" s="61">
        <v>45427</v>
      </c>
      <c r="D448" s="60">
        <v>22024004454</v>
      </c>
      <c r="E448" s="43" t="s">
        <v>3472</v>
      </c>
      <c r="F448" s="62">
        <v>287.49</v>
      </c>
      <c r="G448" s="43" t="s">
        <v>734</v>
      </c>
      <c r="H448" s="43" t="s">
        <v>3906</v>
      </c>
      <c r="I448" s="69" t="s">
        <v>2930</v>
      </c>
      <c r="J448" s="43" t="s">
        <v>398</v>
      </c>
      <c r="K448" s="43" t="s">
        <v>398</v>
      </c>
      <c r="L448" s="43" t="s">
        <v>452</v>
      </c>
      <c r="M448" s="43" t="s">
        <v>585</v>
      </c>
      <c r="N448" s="43" t="s">
        <v>539</v>
      </c>
      <c r="O448" s="68" t="s">
        <v>326</v>
      </c>
      <c r="P448" s="68" t="s">
        <v>2931</v>
      </c>
      <c r="Q448" s="57" t="s">
        <v>2932</v>
      </c>
      <c r="R448" s="35" t="s">
        <v>265</v>
      </c>
      <c r="S448" s="57" t="str">
        <f>MID(Tabla1[[#This Row],[Aplicación]],6,2)</f>
        <v>02</v>
      </c>
      <c r="T448" s="54" t="str">
        <f>VLOOKUP(Tabla1[[#This Row],[AREA]],Hoja1!A:B,2,FALSE)</f>
        <v>02. Urbanismo y vivienda</v>
      </c>
      <c r="U448" s="57" t="str">
        <f>MID(Tabla1[[#This Row],[Aplicación]],9,4)</f>
        <v>1511</v>
      </c>
      <c r="V448" s="54" t="str">
        <f>VLOOKUP(Tabla1[[#This Row],[PROGRAMA]],Hoja1!A:B,2,FALSE)</f>
        <v>1511. Planficación y gestión del urbanismo</v>
      </c>
      <c r="W448" s="57" t="str">
        <f>MID(Tabla1[[#This Row],[Aplicación]],14,2)</f>
        <v>22</v>
      </c>
      <c r="X448" s="57" t="str">
        <f>MID(Tabla1[[#This Row],[Aplicación]],14,6)</f>
        <v>22602</v>
      </c>
    </row>
    <row r="449" spans="1:24" x14ac:dyDescent="0.25">
      <c r="A449" s="60">
        <v>220240035176</v>
      </c>
      <c r="B449" s="43" t="s">
        <v>390</v>
      </c>
      <c r="C449" s="61">
        <v>45505</v>
      </c>
      <c r="D449" s="60">
        <v>22024005839</v>
      </c>
      <c r="E449" s="43" t="s">
        <v>3472</v>
      </c>
      <c r="F449" s="62">
        <v>383.33</v>
      </c>
      <c r="G449" s="43" t="s">
        <v>734</v>
      </c>
      <c r="H449" s="43" t="s">
        <v>4987</v>
      </c>
      <c r="I449" s="69">
        <v>220</v>
      </c>
      <c r="J449" s="43" t="s">
        <v>398</v>
      </c>
      <c r="K449" s="43" t="s">
        <v>398</v>
      </c>
      <c r="L449" s="43" t="s">
        <v>399</v>
      </c>
      <c r="M449" s="43" t="s">
        <v>585</v>
      </c>
      <c r="N449" s="43" t="s">
        <v>539</v>
      </c>
      <c r="O449" s="68" t="s">
        <v>326</v>
      </c>
      <c r="P449" s="68" t="s">
        <v>4838</v>
      </c>
      <c r="Q449" s="57" t="str">
        <f>MID(Tabla1[[#This Row],[Aplicación]],14,1)</f>
        <v>2</v>
      </c>
      <c r="R449" s="35" t="s">
        <v>265</v>
      </c>
      <c r="S449" s="57" t="str">
        <f>MID(Tabla1[[#This Row],[Aplicación]],6,2)</f>
        <v>02</v>
      </c>
      <c r="T449" s="54" t="str">
        <f>VLOOKUP(Tabla1[[#This Row],[AREA]],Hoja1!A:B,2,FALSE)</f>
        <v>02. Urbanismo y vivienda</v>
      </c>
      <c r="U449" s="57" t="str">
        <f>MID(Tabla1[[#This Row],[Aplicación]],9,4)</f>
        <v>1511</v>
      </c>
      <c r="V449" s="54" t="str">
        <f>VLOOKUP(Tabla1[[#This Row],[PROGRAMA]],Hoja1!A:B,2,FALSE)</f>
        <v>1511. Planficación y gestión del urbanismo</v>
      </c>
      <c r="W449" s="57" t="str">
        <f>MID(Tabla1[[#This Row],[Aplicación]],14,2)</f>
        <v>22</v>
      </c>
      <c r="X449" s="57" t="str">
        <f>MID(Tabla1[[#This Row],[Aplicación]],14,6)</f>
        <v>22602</v>
      </c>
    </row>
    <row r="450" spans="1:24" x14ac:dyDescent="0.25">
      <c r="A450" s="60">
        <v>220240042556</v>
      </c>
      <c r="B450" s="43" t="s">
        <v>390</v>
      </c>
      <c r="C450" s="61">
        <v>45548</v>
      </c>
      <c r="D450" s="60">
        <v>22024006485</v>
      </c>
      <c r="E450" s="43" t="s">
        <v>3472</v>
      </c>
      <c r="F450" s="62">
        <v>287.49</v>
      </c>
      <c r="G450" s="43" t="s">
        <v>734</v>
      </c>
      <c r="H450" s="43" t="s">
        <v>6178</v>
      </c>
      <c r="I450" s="69" t="s">
        <v>2930</v>
      </c>
      <c r="J450" s="43" t="s">
        <v>398</v>
      </c>
      <c r="K450" s="43" t="s">
        <v>398</v>
      </c>
      <c r="L450" s="43" t="s">
        <v>399</v>
      </c>
      <c r="M450" s="43" t="s">
        <v>395</v>
      </c>
      <c r="N450" s="43" t="s">
        <v>396</v>
      </c>
      <c r="O450" s="68" t="s">
        <v>325</v>
      </c>
      <c r="P450" s="68" t="s">
        <v>4838</v>
      </c>
      <c r="Q450" s="57" t="str">
        <f>MID(Tabla1[[#This Row],[Aplicación]],14,1)</f>
        <v>2</v>
      </c>
      <c r="R450" s="35" t="s">
        <v>265</v>
      </c>
      <c r="S450" s="57" t="str">
        <f>MID(Tabla1[[#This Row],[Aplicación]],6,2)</f>
        <v>02</v>
      </c>
      <c r="T450" s="54" t="str">
        <f>VLOOKUP(Tabla1[[#This Row],[AREA]],Hoja1!A:B,2,FALSE)</f>
        <v>02. Urbanismo y vivienda</v>
      </c>
      <c r="U450" s="57" t="str">
        <f>MID(Tabla1[[#This Row],[Aplicación]],9,4)</f>
        <v>1511</v>
      </c>
      <c r="V450" s="54" t="str">
        <f>VLOOKUP(Tabla1[[#This Row],[PROGRAMA]],Hoja1!A:B,2,FALSE)</f>
        <v>1511. Planficación y gestión del urbanismo</v>
      </c>
      <c r="W450" s="57" t="str">
        <f>MID(Tabla1[[#This Row],[Aplicación]],14,2)</f>
        <v>22</v>
      </c>
      <c r="X450" s="57" t="str">
        <f>MID(Tabla1[[#This Row],[Aplicación]],14,6)</f>
        <v>22602</v>
      </c>
    </row>
    <row r="451" spans="1:24" x14ac:dyDescent="0.25">
      <c r="A451" s="60">
        <v>220240012075</v>
      </c>
      <c r="B451" s="43" t="s">
        <v>390</v>
      </c>
      <c r="C451" s="61">
        <v>45401</v>
      </c>
      <c r="D451" s="60">
        <v>22024004007</v>
      </c>
      <c r="E451" s="43" t="s">
        <v>4342</v>
      </c>
      <c r="F451" s="62">
        <v>3993</v>
      </c>
      <c r="G451" s="43" t="s">
        <v>4343</v>
      </c>
      <c r="H451" s="43" t="s">
        <v>4344</v>
      </c>
      <c r="I451" s="69" t="s">
        <v>2930</v>
      </c>
      <c r="J451" s="43" t="s">
        <v>398</v>
      </c>
      <c r="K451" s="43" t="s">
        <v>398</v>
      </c>
      <c r="L451" s="43" t="s">
        <v>399</v>
      </c>
      <c r="M451" s="43" t="s">
        <v>585</v>
      </c>
      <c r="N451" s="43" t="s">
        <v>539</v>
      </c>
      <c r="O451" s="68" t="s">
        <v>326</v>
      </c>
      <c r="P451" s="68" t="s">
        <v>2931</v>
      </c>
      <c r="Q451" s="57" t="s">
        <v>2932</v>
      </c>
      <c r="R451" s="35" t="s">
        <v>265</v>
      </c>
      <c r="S451" s="57" t="str">
        <f>MID(Tabla1[[#This Row],[Aplicación]],6,2)</f>
        <v>02</v>
      </c>
      <c r="T451" s="54" t="str">
        <f>VLOOKUP(Tabla1[[#This Row],[AREA]],Hoja1!A:B,2,FALSE)</f>
        <v>02. Urbanismo y vivienda</v>
      </c>
      <c r="U451" s="57" t="str">
        <f>MID(Tabla1[[#This Row],[Aplicación]],9,4)</f>
        <v>1511</v>
      </c>
      <c r="V451" s="54" t="str">
        <f>VLOOKUP(Tabla1[[#This Row],[PROGRAMA]],Hoja1!A:B,2,FALSE)</f>
        <v>1511. Planficación y gestión del urbanismo</v>
      </c>
      <c r="W451" s="57" t="str">
        <f>MID(Tabla1[[#This Row],[Aplicación]],14,2)</f>
        <v>22</v>
      </c>
      <c r="X451" s="57" t="str">
        <f>MID(Tabla1[[#This Row],[Aplicación]],14,6)</f>
        <v>22606</v>
      </c>
    </row>
    <row r="452" spans="1:24" x14ac:dyDescent="0.25">
      <c r="A452" s="60">
        <v>220240034975</v>
      </c>
      <c r="B452" s="43" t="s">
        <v>390</v>
      </c>
      <c r="C452" s="61">
        <v>45504</v>
      </c>
      <c r="D452" s="60">
        <v>22024005806</v>
      </c>
      <c r="E452" s="43" t="s">
        <v>5069</v>
      </c>
      <c r="F452" s="62">
        <v>471.9</v>
      </c>
      <c r="G452" s="43" t="s">
        <v>5070</v>
      </c>
      <c r="H452" s="43" t="s">
        <v>5071</v>
      </c>
      <c r="I452" s="69" t="s">
        <v>2930</v>
      </c>
      <c r="J452" s="43" t="s">
        <v>398</v>
      </c>
      <c r="K452" s="43" t="s">
        <v>398</v>
      </c>
      <c r="L452" s="43" t="s">
        <v>413</v>
      </c>
      <c r="M452" s="43" t="s">
        <v>585</v>
      </c>
      <c r="N452" s="43" t="s">
        <v>539</v>
      </c>
      <c r="O452" s="68" t="s">
        <v>326</v>
      </c>
      <c r="P452" s="68" t="s">
        <v>4838</v>
      </c>
      <c r="Q452" s="57" t="str">
        <f>MID(Tabla1[[#This Row],[Aplicación]],14,1)</f>
        <v>2</v>
      </c>
      <c r="R452" s="35" t="s">
        <v>265</v>
      </c>
      <c r="S452" s="57" t="str">
        <f>MID(Tabla1[[#This Row],[Aplicación]],6,2)</f>
        <v>02</v>
      </c>
      <c r="T452" s="54" t="str">
        <f>VLOOKUP(Tabla1[[#This Row],[AREA]],Hoja1!A:B,2,FALSE)</f>
        <v>02. Urbanismo y vivienda</v>
      </c>
      <c r="U452" s="57" t="str">
        <f>MID(Tabla1[[#This Row],[Aplicación]],9,4)</f>
        <v>1511</v>
      </c>
      <c r="V452" s="54" t="str">
        <f>VLOOKUP(Tabla1[[#This Row],[PROGRAMA]],Hoja1!A:B,2,FALSE)</f>
        <v>1511. Planficación y gestión del urbanismo</v>
      </c>
      <c r="W452" s="57" t="str">
        <f>MID(Tabla1[[#This Row],[Aplicación]],14,2)</f>
        <v>22</v>
      </c>
      <c r="X452" s="57" t="str">
        <f>MID(Tabla1[[#This Row],[Aplicación]],14,6)</f>
        <v>22699</v>
      </c>
    </row>
    <row r="453" spans="1:24" x14ac:dyDescent="0.25">
      <c r="A453" s="60">
        <v>220240041391</v>
      </c>
      <c r="B453" s="43" t="s">
        <v>390</v>
      </c>
      <c r="C453" s="61">
        <v>45537</v>
      </c>
      <c r="D453" s="60">
        <v>22024006221</v>
      </c>
      <c r="E453" s="43" t="s">
        <v>5577</v>
      </c>
      <c r="F453" s="62">
        <v>16940</v>
      </c>
      <c r="G453" s="43" t="s">
        <v>5578</v>
      </c>
      <c r="H453" s="43" t="s">
        <v>5579</v>
      </c>
      <c r="I453" s="69">
        <v>220</v>
      </c>
      <c r="J453" s="43" t="s">
        <v>393</v>
      </c>
      <c r="K453" s="43" t="s">
        <v>393</v>
      </c>
      <c r="L453" s="43" t="s">
        <v>399</v>
      </c>
      <c r="M453" s="43" t="s">
        <v>585</v>
      </c>
      <c r="N453" s="43" t="s">
        <v>539</v>
      </c>
      <c r="O453" s="68" t="s">
        <v>326</v>
      </c>
      <c r="P453" s="68" t="s">
        <v>4838</v>
      </c>
      <c r="Q453" s="57" t="str">
        <f>MID(Tabla1[[#This Row],[Aplicación]],14,1)</f>
        <v>2</v>
      </c>
      <c r="R453" s="35" t="s">
        <v>265</v>
      </c>
      <c r="S453" s="57" t="str">
        <f>MID(Tabla1[[#This Row],[Aplicación]],6,2)</f>
        <v>02</v>
      </c>
      <c r="T453" s="54" t="str">
        <f>VLOOKUP(Tabla1[[#This Row],[AREA]],Hoja1!A:B,2,FALSE)</f>
        <v>02. Urbanismo y vivienda</v>
      </c>
      <c r="U453" s="57" t="str">
        <f>MID(Tabla1[[#This Row],[Aplicación]],9,4)</f>
        <v>1511</v>
      </c>
      <c r="V453" s="54" t="str">
        <f>VLOOKUP(Tabla1[[#This Row],[PROGRAMA]],Hoja1!A:B,2,FALSE)</f>
        <v>1511. Planficación y gestión del urbanismo</v>
      </c>
      <c r="W453" s="57" t="str">
        <f>MID(Tabla1[[#This Row],[Aplicación]],14,2)</f>
        <v>22</v>
      </c>
      <c r="X453" s="57" t="str">
        <f>MID(Tabla1[[#This Row],[Aplicación]],14,6)</f>
        <v>22706</v>
      </c>
    </row>
    <row r="454" spans="1:24" x14ac:dyDescent="0.25">
      <c r="A454" s="60">
        <v>220240003692</v>
      </c>
      <c r="B454" s="43" t="s">
        <v>390</v>
      </c>
      <c r="C454" s="61">
        <v>45351</v>
      </c>
      <c r="D454" s="60">
        <v>22024002486</v>
      </c>
      <c r="E454" s="43" t="s">
        <v>1495</v>
      </c>
      <c r="F454" s="62">
        <v>17488.13</v>
      </c>
      <c r="G454" s="43" t="s">
        <v>2863</v>
      </c>
      <c r="H454" s="43" t="s">
        <v>2864</v>
      </c>
      <c r="I454" s="69">
        <v>220</v>
      </c>
      <c r="J454" s="43" t="s">
        <v>393</v>
      </c>
      <c r="K454" s="43" t="s">
        <v>393</v>
      </c>
      <c r="L454" s="43" t="s">
        <v>399</v>
      </c>
      <c r="M454" s="43" t="s">
        <v>585</v>
      </c>
      <c r="N454" s="43" t="s">
        <v>539</v>
      </c>
      <c r="O454" s="52" t="s">
        <v>326</v>
      </c>
      <c r="P454" s="63" t="s">
        <v>276</v>
      </c>
      <c r="Q454" s="57" t="str">
        <f>MID(Tabla1[[#This Row],[Aplicación]],14,1)</f>
        <v>2</v>
      </c>
      <c r="R454" s="35" t="s">
        <v>265</v>
      </c>
      <c r="S454" s="57" t="str">
        <f>MID(Tabla1[[#This Row],[Aplicación]],6,2)</f>
        <v>02</v>
      </c>
      <c r="T454" s="54" t="str">
        <f>VLOOKUP(Tabla1[[#This Row],[AREA]],Hoja1!A:B,2,FALSE)</f>
        <v>02. Urbanismo y vivienda</v>
      </c>
      <c r="U454" s="57" t="str">
        <f>MID(Tabla1[[#This Row],[Aplicación]],9,4)</f>
        <v>1511</v>
      </c>
      <c r="V454" s="54" t="str">
        <f>VLOOKUP(Tabla1[[#This Row],[PROGRAMA]],Hoja1!A:B,2,FALSE)</f>
        <v>1511. Planficación y gestión del urbanismo</v>
      </c>
      <c r="W454" s="57" t="str">
        <f>MID(Tabla1[[#This Row],[Aplicación]],14,2)</f>
        <v>22</v>
      </c>
      <c r="X454" s="57" t="str">
        <f>MID(Tabla1[[#This Row],[Aplicación]],14,6)</f>
        <v>22799</v>
      </c>
    </row>
    <row r="455" spans="1:24" x14ac:dyDescent="0.25">
      <c r="A455" s="60">
        <v>220219001021</v>
      </c>
      <c r="B455" s="43" t="s">
        <v>390</v>
      </c>
      <c r="C455" s="61">
        <v>45292</v>
      </c>
      <c r="D455" s="60">
        <v>22024001790</v>
      </c>
      <c r="E455" s="43" t="s">
        <v>1163</v>
      </c>
      <c r="F455" s="62">
        <v>80</v>
      </c>
      <c r="G455" s="43" t="s">
        <v>429</v>
      </c>
      <c r="H455" s="43" t="s">
        <v>442</v>
      </c>
      <c r="I455" s="69">
        <v>220</v>
      </c>
      <c r="J455" s="43" t="s">
        <v>398</v>
      </c>
      <c r="K455" s="43" t="s">
        <v>398</v>
      </c>
      <c r="L455" s="43" t="s">
        <v>413</v>
      </c>
      <c r="M455" s="43" t="s">
        <v>395</v>
      </c>
      <c r="N455" s="43" t="s">
        <v>396</v>
      </c>
      <c r="O455" s="52" t="s">
        <v>321</v>
      </c>
      <c r="P455" s="63" t="s">
        <v>276</v>
      </c>
      <c r="Q455" s="57" t="str">
        <f>MID(Tabla1[[#This Row],[Aplicación]],14,1)</f>
        <v>2</v>
      </c>
      <c r="R455" s="35" t="s">
        <v>265</v>
      </c>
      <c r="S455" s="57" t="str">
        <f>MID(Tabla1[[#This Row],[Aplicación]],6,2)</f>
        <v>08</v>
      </c>
      <c r="T455" s="54" t="str">
        <f>VLOOKUP(Tabla1[[#This Row],[AREA]],Hoja1!A:B,2,FALSE)</f>
        <v>08. Tráfico y movilidad</v>
      </c>
      <c r="U455" s="57" t="str">
        <f>MID(Tabla1[[#This Row],[Aplicación]],9,4)</f>
        <v>1341</v>
      </c>
      <c r="V455" s="54" t="str">
        <f>VLOOKUP(Tabla1[[#This Row],[PROGRAMA]],Hoja1!A:B,2,FALSE)</f>
        <v>1341. Movilidad</v>
      </c>
      <c r="W455" s="57" t="str">
        <f>MID(Tabla1[[#This Row],[Aplicación]],14,2)</f>
        <v>20</v>
      </c>
      <c r="X455" s="57" t="str">
        <f>MID(Tabla1[[#This Row],[Aplicación]],14,6)</f>
        <v>203</v>
      </c>
    </row>
    <row r="456" spans="1:24" x14ac:dyDescent="0.25">
      <c r="A456" s="60">
        <v>220219001025</v>
      </c>
      <c r="B456" s="43" t="s">
        <v>390</v>
      </c>
      <c r="C456" s="61">
        <v>45292</v>
      </c>
      <c r="D456" s="60">
        <v>22024001792</v>
      </c>
      <c r="E456" s="43" t="s">
        <v>1163</v>
      </c>
      <c r="F456" s="62">
        <v>80</v>
      </c>
      <c r="G456" s="43" t="s">
        <v>429</v>
      </c>
      <c r="H456" s="43" t="s">
        <v>446</v>
      </c>
      <c r="I456" s="69">
        <v>220</v>
      </c>
      <c r="J456" s="43" t="s">
        <v>398</v>
      </c>
      <c r="K456" s="43" t="s">
        <v>398</v>
      </c>
      <c r="L456" s="43" t="s">
        <v>413</v>
      </c>
      <c r="M456" s="43" t="s">
        <v>395</v>
      </c>
      <c r="N456" s="43" t="s">
        <v>396</v>
      </c>
      <c r="O456" s="52" t="s">
        <v>321</v>
      </c>
      <c r="P456" s="63" t="s">
        <v>276</v>
      </c>
      <c r="Q456" s="57" t="str">
        <f>MID(Tabla1[[#This Row],[Aplicación]],14,1)</f>
        <v>2</v>
      </c>
      <c r="R456" s="35" t="s">
        <v>265</v>
      </c>
      <c r="S456" s="57" t="str">
        <f>MID(Tabla1[[#This Row],[Aplicación]],6,2)</f>
        <v>08</v>
      </c>
      <c r="T456" s="54" t="str">
        <f>VLOOKUP(Tabla1[[#This Row],[AREA]],Hoja1!A:B,2,FALSE)</f>
        <v>08. Tráfico y movilidad</v>
      </c>
      <c r="U456" s="57" t="str">
        <f>MID(Tabla1[[#This Row],[Aplicación]],9,4)</f>
        <v>1341</v>
      </c>
      <c r="V456" s="54" t="str">
        <f>VLOOKUP(Tabla1[[#This Row],[PROGRAMA]],Hoja1!A:B,2,FALSE)</f>
        <v>1341. Movilidad</v>
      </c>
      <c r="W456" s="57" t="str">
        <f>MID(Tabla1[[#This Row],[Aplicación]],14,2)</f>
        <v>20</v>
      </c>
      <c r="X456" s="57" t="str">
        <f>MID(Tabla1[[#This Row],[Aplicación]],14,6)</f>
        <v>203</v>
      </c>
    </row>
    <row r="457" spans="1:24" x14ac:dyDescent="0.25">
      <c r="A457" s="60">
        <v>220239000965</v>
      </c>
      <c r="B457" s="43" t="s">
        <v>390</v>
      </c>
      <c r="C457" s="61">
        <v>45292</v>
      </c>
      <c r="D457" s="60">
        <v>22024001878</v>
      </c>
      <c r="E457" s="43" t="s">
        <v>1163</v>
      </c>
      <c r="F457" s="62">
        <v>740</v>
      </c>
      <c r="G457" s="43" t="s">
        <v>429</v>
      </c>
      <c r="H457" s="43" t="s">
        <v>1986</v>
      </c>
      <c r="I457" s="69">
        <v>220</v>
      </c>
      <c r="J457" s="43" t="s">
        <v>398</v>
      </c>
      <c r="K457" s="43" t="s">
        <v>398</v>
      </c>
      <c r="L457" s="43" t="s">
        <v>413</v>
      </c>
      <c r="M457" s="43" t="s">
        <v>395</v>
      </c>
      <c r="N457" s="43" t="s">
        <v>396</v>
      </c>
      <c r="O457" s="52" t="s">
        <v>321</v>
      </c>
      <c r="P457" s="63" t="s">
        <v>276</v>
      </c>
      <c r="Q457" s="57" t="str">
        <f>MID(Tabla1[[#This Row],[Aplicación]],14,1)</f>
        <v>2</v>
      </c>
      <c r="R457" s="35" t="s">
        <v>265</v>
      </c>
      <c r="S457" s="57" t="str">
        <f>MID(Tabla1[[#This Row],[Aplicación]],6,2)</f>
        <v>08</v>
      </c>
      <c r="T457" s="54" t="str">
        <f>VLOOKUP(Tabla1[[#This Row],[AREA]],Hoja1!A:B,2,FALSE)</f>
        <v>08. Tráfico y movilidad</v>
      </c>
      <c r="U457" s="57" t="str">
        <f>MID(Tabla1[[#This Row],[Aplicación]],9,4)</f>
        <v>1341</v>
      </c>
      <c r="V457" s="54" t="str">
        <f>VLOOKUP(Tabla1[[#This Row],[PROGRAMA]],Hoja1!A:B,2,FALSE)</f>
        <v>1341. Movilidad</v>
      </c>
      <c r="W457" s="57" t="str">
        <f>MID(Tabla1[[#This Row],[Aplicación]],14,2)</f>
        <v>20</v>
      </c>
      <c r="X457" s="57" t="str">
        <f>MID(Tabla1[[#This Row],[Aplicación]],14,6)</f>
        <v>203</v>
      </c>
    </row>
    <row r="458" spans="1:24" x14ac:dyDescent="0.25">
      <c r="A458" s="60">
        <v>220239000966</v>
      </c>
      <c r="B458" s="43" t="s">
        <v>390</v>
      </c>
      <c r="C458" s="61">
        <v>45292</v>
      </c>
      <c r="D458" s="60">
        <v>22024001879</v>
      </c>
      <c r="E458" s="43" t="s">
        <v>1163</v>
      </c>
      <c r="F458" s="62">
        <v>740</v>
      </c>
      <c r="G458" s="43" t="s">
        <v>429</v>
      </c>
      <c r="H458" s="43" t="s">
        <v>1987</v>
      </c>
      <c r="I458" s="69">
        <v>220</v>
      </c>
      <c r="J458" s="43" t="s">
        <v>398</v>
      </c>
      <c r="K458" s="43" t="s">
        <v>398</v>
      </c>
      <c r="L458" s="43" t="s">
        <v>413</v>
      </c>
      <c r="M458" s="43" t="s">
        <v>395</v>
      </c>
      <c r="N458" s="43" t="s">
        <v>396</v>
      </c>
      <c r="O458" s="52" t="s">
        <v>321</v>
      </c>
      <c r="P458" s="63" t="s">
        <v>276</v>
      </c>
      <c r="Q458" s="57" t="str">
        <f>MID(Tabla1[[#This Row],[Aplicación]],14,1)</f>
        <v>2</v>
      </c>
      <c r="R458" s="35" t="s">
        <v>265</v>
      </c>
      <c r="S458" s="57" t="str">
        <f>MID(Tabla1[[#This Row],[Aplicación]],6,2)</f>
        <v>08</v>
      </c>
      <c r="T458" s="54" t="str">
        <f>VLOOKUP(Tabla1[[#This Row],[AREA]],Hoja1!A:B,2,FALSE)</f>
        <v>08. Tráfico y movilidad</v>
      </c>
      <c r="U458" s="57" t="str">
        <f>MID(Tabla1[[#This Row],[Aplicación]],9,4)</f>
        <v>1341</v>
      </c>
      <c r="V458" s="54" t="str">
        <f>VLOOKUP(Tabla1[[#This Row],[PROGRAMA]],Hoja1!A:B,2,FALSE)</f>
        <v>1341. Movilidad</v>
      </c>
      <c r="W458" s="57" t="str">
        <f>MID(Tabla1[[#This Row],[Aplicación]],14,2)</f>
        <v>20</v>
      </c>
      <c r="X458" s="57" t="str">
        <f>MID(Tabla1[[#This Row],[Aplicación]],14,6)</f>
        <v>203</v>
      </c>
    </row>
    <row r="459" spans="1:24" x14ac:dyDescent="0.25">
      <c r="A459" s="60">
        <v>220240004832</v>
      </c>
      <c r="B459" s="43" t="s">
        <v>673</v>
      </c>
      <c r="C459" s="61">
        <v>45356</v>
      </c>
      <c r="D459" s="60">
        <v>22024000016</v>
      </c>
      <c r="E459" s="43" t="s">
        <v>1212</v>
      </c>
      <c r="F459" s="62">
        <v>-173677.61</v>
      </c>
      <c r="G459" s="43" t="s">
        <v>517</v>
      </c>
      <c r="H459" s="43" t="s">
        <v>1545</v>
      </c>
      <c r="I459" s="69">
        <v>220</v>
      </c>
      <c r="J459" s="43" t="s">
        <v>518</v>
      </c>
      <c r="K459" s="43" t="s">
        <v>428</v>
      </c>
      <c r="L459" s="43" t="s">
        <v>399</v>
      </c>
      <c r="M459" s="43" t="s">
        <v>395</v>
      </c>
      <c r="N459" s="43" t="s">
        <v>396</v>
      </c>
      <c r="O459" s="52" t="s">
        <v>321</v>
      </c>
      <c r="P459" s="63" t="s">
        <v>276</v>
      </c>
      <c r="Q459" s="57" t="str">
        <f>MID(Tabla1[[#This Row],[Aplicación]],14,1)</f>
        <v>2</v>
      </c>
      <c r="R459" s="35" t="s">
        <v>265</v>
      </c>
      <c r="S459" s="57" t="str">
        <f>MID(Tabla1[[#This Row],[Aplicación]],6,2)</f>
        <v>02</v>
      </c>
      <c r="T459" s="54" t="str">
        <f>VLOOKUP(Tabla1[[#This Row],[AREA]],Hoja1!A:B,2,FALSE)</f>
        <v>02. Urbanismo y vivienda</v>
      </c>
      <c r="U459" s="57" t="str">
        <f>MID(Tabla1[[#This Row],[Aplicación]],9,4)</f>
        <v>9331</v>
      </c>
      <c r="V459" s="54" t="str">
        <f>VLOOKUP(Tabla1[[#This Row],[PROGRAMA]],Hoja1!A:B,2,FALSE)</f>
        <v>9331. Gestión del patrimonio</v>
      </c>
      <c r="W459" s="57" t="str">
        <f>MID(Tabla1[[#This Row],[Aplicación]],14,2)</f>
        <v>22</v>
      </c>
      <c r="X459" s="57" t="str">
        <f>MID(Tabla1[[#This Row],[Aplicación]],14,6)</f>
        <v>224</v>
      </c>
    </row>
    <row r="460" spans="1:24" x14ac:dyDescent="0.25">
      <c r="A460" s="60">
        <v>220219001043</v>
      </c>
      <c r="B460" s="43" t="s">
        <v>390</v>
      </c>
      <c r="C460" s="61">
        <v>45292</v>
      </c>
      <c r="D460" s="60">
        <v>22024002883</v>
      </c>
      <c r="E460" s="43" t="s">
        <v>1176</v>
      </c>
      <c r="F460" s="62">
        <v>400</v>
      </c>
      <c r="G460" s="43" t="s">
        <v>429</v>
      </c>
      <c r="H460" s="43" t="s">
        <v>1514</v>
      </c>
      <c r="I460" s="69">
        <v>220</v>
      </c>
      <c r="J460" s="43" t="s">
        <v>398</v>
      </c>
      <c r="K460" s="43" t="s">
        <v>398</v>
      </c>
      <c r="L460" s="43" t="s">
        <v>413</v>
      </c>
      <c r="M460" s="43" t="s">
        <v>395</v>
      </c>
      <c r="N460" s="43" t="s">
        <v>396</v>
      </c>
      <c r="O460" s="52" t="s">
        <v>321</v>
      </c>
      <c r="P460" s="63" t="s">
        <v>276</v>
      </c>
      <c r="Q460" s="57" t="str">
        <f>MID(Tabla1[[#This Row],[Aplicación]],14,1)</f>
        <v>2</v>
      </c>
      <c r="R460" s="35" t="s">
        <v>265</v>
      </c>
      <c r="S460" s="57" t="str">
        <f>MID(Tabla1[[#This Row],[Aplicación]],6,2)</f>
        <v>08</v>
      </c>
      <c r="T460" s="54" t="str">
        <f>VLOOKUP(Tabla1[[#This Row],[AREA]],Hoja1!A:B,2,FALSE)</f>
        <v>08. Tráfico y movilidad</v>
      </c>
      <c r="U460" s="57" t="str">
        <f>MID(Tabla1[[#This Row],[Aplicación]],9,4)</f>
        <v>1532</v>
      </c>
      <c r="V460" s="54" t="str">
        <f>VLOOKUP(Tabla1[[#This Row],[PROGRAMA]],Hoja1!A:B,2,FALSE)</f>
        <v>1532. Pavimentación vias públicas y otros servicios urbanísticos</v>
      </c>
      <c r="W460" s="57" t="str">
        <f>MID(Tabla1[[#This Row],[Aplicación]],14,2)</f>
        <v>20</v>
      </c>
      <c r="X460" s="57" t="str">
        <f>MID(Tabla1[[#This Row],[Aplicación]],14,6)</f>
        <v>203</v>
      </c>
    </row>
    <row r="461" spans="1:24" x14ac:dyDescent="0.25">
      <c r="A461" s="60">
        <v>220240002198</v>
      </c>
      <c r="B461" s="43" t="s">
        <v>658</v>
      </c>
      <c r="C461" s="61">
        <v>45343</v>
      </c>
      <c r="D461" s="60">
        <v>22024002299</v>
      </c>
      <c r="E461" s="43" t="s">
        <v>1212</v>
      </c>
      <c r="F461" s="62">
        <v>2876.16</v>
      </c>
      <c r="G461" s="43" t="s">
        <v>884</v>
      </c>
      <c r="H461" s="43" t="s">
        <v>2076</v>
      </c>
      <c r="I461" s="69">
        <v>240</v>
      </c>
      <c r="J461" s="43" t="s">
        <v>393</v>
      </c>
      <c r="K461" s="43" t="s">
        <v>393</v>
      </c>
      <c r="L461" s="43" t="s">
        <v>399</v>
      </c>
      <c r="M461" s="43" t="s">
        <v>395</v>
      </c>
      <c r="N461" s="43" t="s">
        <v>396</v>
      </c>
      <c r="O461" s="52" t="s">
        <v>321</v>
      </c>
      <c r="P461" s="63" t="s">
        <v>276</v>
      </c>
      <c r="Q461" s="57" t="str">
        <f>MID(Tabla1[[#This Row],[Aplicación]],14,1)</f>
        <v>2</v>
      </c>
      <c r="R461" s="35" t="s">
        <v>265</v>
      </c>
      <c r="S461" s="57" t="str">
        <f>MID(Tabla1[[#This Row],[Aplicación]],6,2)</f>
        <v>02</v>
      </c>
      <c r="T461" s="54" t="str">
        <f>VLOOKUP(Tabla1[[#This Row],[AREA]],Hoja1!A:B,2,FALSE)</f>
        <v>02. Urbanismo y vivienda</v>
      </c>
      <c r="U461" s="57" t="str">
        <f>MID(Tabla1[[#This Row],[Aplicación]],9,4)</f>
        <v>9331</v>
      </c>
      <c r="V461" s="54" t="str">
        <f>VLOOKUP(Tabla1[[#This Row],[PROGRAMA]],Hoja1!A:B,2,FALSE)</f>
        <v>9331. Gestión del patrimonio</v>
      </c>
      <c r="W461" s="57" t="str">
        <f>MID(Tabla1[[#This Row],[Aplicación]],14,2)</f>
        <v>22</v>
      </c>
      <c r="X461" s="57" t="str">
        <f>MID(Tabla1[[#This Row],[Aplicación]],14,6)</f>
        <v>224</v>
      </c>
    </row>
    <row r="462" spans="1:24" x14ac:dyDescent="0.25">
      <c r="A462" s="60">
        <v>220240003111</v>
      </c>
      <c r="B462" s="43" t="s">
        <v>390</v>
      </c>
      <c r="C462" s="61">
        <v>45343</v>
      </c>
      <c r="D462" s="60">
        <v>22024000017</v>
      </c>
      <c r="E462" s="43" t="s">
        <v>1212</v>
      </c>
      <c r="F462" s="62">
        <v>42699.4</v>
      </c>
      <c r="G462" s="43" t="s">
        <v>517</v>
      </c>
      <c r="H462" s="43" t="s">
        <v>2884</v>
      </c>
      <c r="I462" s="69">
        <v>220</v>
      </c>
      <c r="J462" s="43" t="s">
        <v>518</v>
      </c>
      <c r="K462" s="43" t="s">
        <v>428</v>
      </c>
      <c r="L462" s="43" t="s">
        <v>399</v>
      </c>
      <c r="M462" s="43" t="s">
        <v>395</v>
      </c>
      <c r="N462" s="43" t="s">
        <v>396</v>
      </c>
      <c r="O462" s="52" t="s">
        <v>321</v>
      </c>
      <c r="P462" s="63" t="s">
        <v>276</v>
      </c>
      <c r="Q462" s="57" t="str">
        <f>MID(Tabla1[[#This Row],[Aplicación]],14,1)</f>
        <v>2</v>
      </c>
      <c r="R462" s="35" t="s">
        <v>265</v>
      </c>
      <c r="S462" s="57" t="str">
        <f>MID(Tabla1[[#This Row],[Aplicación]],6,2)</f>
        <v>02</v>
      </c>
      <c r="T462" s="54" t="str">
        <f>VLOOKUP(Tabla1[[#This Row],[AREA]],Hoja1!A:B,2,FALSE)</f>
        <v>02. Urbanismo y vivienda</v>
      </c>
      <c r="U462" s="57" t="str">
        <f>MID(Tabla1[[#This Row],[Aplicación]],9,4)</f>
        <v>9331</v>
      </c>
      <c r="V462" s="54" t="str">
        <f>VLOOKUP(Tabla1[[#This Row],[PROGRAMA]],Hoja1!A:B,2,FALSE)</f>
        <v>9331. Gestión del patrimonio</v>
      </c>
      <c r="W462" s="57" t="str">
        <f>MID(Tabla1[[#This Row],[Aplicación]],14,2)</f>
        <v>22</v>
      </c>
      <c r="X462" s="57" t="str">
        <f>MID(Tabla1[[#This Row],[Aplicación]],14,6)</f>
        <v>224</v>
      </c>
    </row>
    <row r="463" spans="1:24" x14ac:dyDescent="0.25">
      <c r="A463" s="60">
        <v>220240005361</v>
      </c>
      <c r="B463" s="43" t="s">
        <v>390</v>
      </c>
      <c r="C463" s="61">
        <v>45359</v>
      </c>
      <c r="D463" s="60">
        <v>22024003263</v>
      </c>
      <c r="E463" s="43" t="s">
        <v>1212</v>
      </c>
      <c r="F463" s="62">
        <v>42699.4</v>
      </c>
      <c r="G463" s="43" t="s">
        <v>2885</v>
      </c>
      <c r="H463" s="43" t="s">
        <v>2886</v>
      </c>
      <c r="I463" s="69">
        <v>220</v>
      </c>
      <c r="J463" s="43" t="s">
        <v>393</v>
      </c>
      <c r="K463" s="43" t="s">
        <v>393</v>
      </c>
      <c r="L463" s="43" t="s">
        <v>399</v>
      </c>
      <c r="M463" s="43" t="s">
        <v>395</v>
      </c>
      <c r="N463" s="43" t="s">
        <v>539</v>
      </c>
      <c r="O463" s="52" t="s">
        <v>321</v>
      </c>
      <c r="P463" s="63" t="s">
        <v>276</v>
      </c>
      <c r="Q463" s="57" t="str">
        <f>MID(Tabla1[[#This Row],[Aplicación]],14,1)</f>
        <v>2</v>
      </c>
      <c r="R463" s="35" t="s">
        <v>265</v>
      </c>
      <c r="S463" s="57" t="str">
        <f>MID(Tabla1[[#This Row],[Aplicación]],6,2)</f>
        <v>02</v>
      </c>
      <c r="T463" s="54" t="str">
        <f>VLOOKUP(Tabla1[[#This Row],[AREA]],Hoja1!A:B,2,FALSE)</f>
        <v>02. Urbanismo y vivienda</v>
      </c>
      <c r="U463" s="57" t="str">
        <f>MID(Tabla1[[#This Row],[Aplicación]],9,4)</f>
        <v>9331</v>
      </c>
      <c r="V463" s="54" t="str">
        <f>VLOOKUP(Tabla1[[#This Row],[PROGRAMA]],Hoja1!A:B,2,FALSE)</f>
        <v>9331. Gestión del patrimonio</v>
      </c>
      <c r="W463" s="57" t="str">
        <f>MID(Tabla1[[#This Row],[Aplicación]],14,2)</f>
        <v>22</v>
      </c>
      <c r="X463" s="57" t="str">
        <f>MID(Tabla1[[#This Row],[Aplicación]],14,6)</f>
        <v>224</v>
      </c>
    </row>
    <row r="464" spans="1:24" x14ac:dyDescent="0.25">
      <c r="A464" s="60">
        <v>220240008522</v>
      </c>
      <c r="B464" s="43" t="s">
        <v>658</v>
      </c>
      <c r="C464" s="61">
        <v>45377</v>
      </c>
      <c r="D464" s="60">
        <v>22024003395</v>
      </c>
      <c r="E464" s="43" t="s">
        <v>1212</v>
      </c>
      <c r="F464" s="62">
        <v>76276.73</v>
      </c>
      <c r="G464" s="43" t="s">
        <v>2885</v>
      </c>
      <c r="H464" s="43" t="s">
        <v>2890</v>
      </c>
      <c r="I464" s="69">
        <v>240</v>
      </c>
      <c r="J464" s="43" t="s">
        <v>393</v>
      </c>
      <c r="K464" s="43" t="s">
        <v>393</v>
      </c>
      <c r="L464" s="43" t="s">
        <v>399</v>
      </c>
      <c r="M464" s="43" t="s">
        <v>395</v>
      </c>
      <c r="N464" s="43" t="s">
        <v>396</v>
      </c>
      <c r="O464" s="52" t="s">
        <v>321</v>
      </c>
      <c r="P464" s="63" t="s">
        <v>276</v>
      </c>
      <c r="Q464" s="57" t="str">
        <f>MID(Tabla1[[#This Row],[Aplicación]],14,1)</f>
        <v>2</v>
      </c>
      <c r="R464" s="35" t="s">
        <v>265</v>
      </c>
      <c r="S464" s="57" t="str">
        <f>MID(Tabla1[[#This Row],[Aplicación]],6,2)</f>
        <v>02</v>
      </c>
      <c r="T464" s="54" t="str">
        <f>VLOOKUP(Tabla1[[#This Row],[AREA]],Hoja1!A:B,2,FALSE)</f>
        <v>02. Urbanismo y vivienda</v>
      </c>
      <c r="U464" s="57" t="str">
        <f>MID(Tabla1[[#This Row],[Aplicación]],9,4)</f>
        <v>9331</v>
      </c>
      <c r="V464" s="54" t="str">
        <f>VLOOKUP(Tabla1[[#This Row],[PROGRAMA]],Hoja1!A:B,2,FALSE)</f>
        <v>9331. Gestión del patrimonio</v>
      </c>
      <c r="W464" s="57" t="str">
        <f>MID(Tabla1[[#This Row],[Aplicación]],14,2)</f>
        <v>22</v>
      </c>
      <c r="X464" s="57" t="str">
        <f>MID(Tabla1[[#This Row],[Aplicación]],14,6)</f>
        <v>224</v>
      </c>
    </row>
    <row r="465" spans="1:24" x14ac:dyDescent="0.25">
      <c r="A465" s="44">
        <v>220240003110</v>
      </c>
      <c r="B465" s="45" t="s">
        <v>390</v>
      </c>
      <c r="C465" s="50">
        <v>45343</v>
      </c>
      <c r="D465" s="44">
        <v>22024000016</v>
      </c>
      <c r="E465" s="45" t="s">
        <v>1212</v>
      </c>
      <c r="F465" s="51">
        <v>173677.61</v>
      </c>
      <c r="G465" s="45" t="s">
        <v>517</v>
      </c>
      <c r="H465" s="45" t="s">
        <v>2892</v>
      </c>
      <c r="I465" s="53">
        <v>220</v>
      </c>
      <c r="J465" s="45" t="s">
        <v>518</v>
      </c>
      <c r="K465" s="45" t="s">
        <v>428</v>
      </c>
      <c r="L465" s="45" t="s">
        <v>399</v>
      </c>
      <c r="M465" s="45" t="s">
        <v>395</v>
      </c>
      <c r="N465" s="45" t="s">
        <v>396</v>
      </c>
      <c r="O465" s="52" t="s">
        <v>321</v>
      </c>
      <c r="P465" s="63" t="s">
        <v>276</v>
      </c>
      <c r="Q465" s="57" t="str">
        <f>MID(Tabla1[[#This Row],[Aplicación]],14,1)</f>
        <v>2</v>
      </c>
      <c r="R465" s="35" t="s">
        <v>265</v>
      </c>
      <c r="S465" s="57" t="str">
        <f>MID(Tabla1[[#This Row],[Aplicación]],6,2)</f>
        <v>02</v>
      </c>
      <c r="T465" s="54" t="str">
        <f>VLOOKUP(Tabla1[[#This Row],[AREA]],Hoja1!A:B,2,FALSE)</f>
        <v>02. Urbanismo y vivienda</v>
      </c>
      <c r="U465" s="57" t="str">
        <f>MID(Tabla1[[#This Row],[Aplicación]],9,4)</f>
        <v>9331</v>
      </c>
      <c r="V465" s="54" t="str">
        <f>VLOOKUP(Tabla1[[#This Row],[PROGRAMA]],Hoja1!A:B,2,FALSE)</f>
        <v>9331. Gestión del patrimonio</v>
      </c>
      <c r="W465" s="57" t="str">
        <f>MID(Tabla1[[#This Row],[Aplicación]],14,2)</f>
        <v>22</v>
      </c>
      <c r="X465" s="57" t="str">
        <f>MID(Tabla1[[#This Row],[Aplicación]],14,6)</f>
        <v>224</v>
      </c>
    </row>
    <row r="466" spans="1:24" x14ac:dyDescent="0.25">
      <c r="A466" s="60">
        <v>220240007179</v>
      </c>
      <c r="B466" s="43" t="s">
        <v>390</v>
      </c>
      <c r="C466" s="61">
        <v>45369</v>
      </c>
      <c r="D466" s="60">
        <v>22024003262</v>
      </c>
      <c r="E466" s="43" t="s">
        <v>1212</v>
      </c>
      <c r="F466" s="62">
        <v>173677.61</v>
      </c>
      <c r="G466" s="43" t="s">
        <v>2885</v>
      </c>
      <c r="H466" s="43" t="s">
        <v>2893</v>
      </c>
      <c r="I466" s="69">
        <v>220</v>
      </c>
      <c r="J466" s="43" t="s">
        <v>393</v>
      </c>
      <c r="K466" s="43" t="s">
        <v>393</v>
      </c>
      <c r="L466" s="43" t="s">
        <v>399</v>
      </c>
      <c r="M466" s="43" t="s">
        <v>395</v>
      </c>
      <c r="N466" s="43" t="s">
        <v>396</v>
      </c>
      <c r="O466" s="52" t="s">
        <v>321</v>
      </c>
      <c r="P466" s="63" t="s">
        <v>276</v>
      </c>
      <c r="Q466" s="57" t="str">
        <f>MID(Tabla1[[#This Row],[Aplicación]],14,1)</f>
        <v>2</v>
      </c>
      <c r="R466" s="35" t="s">
        <v>265</v>
      </c>
      <c r="S466" s="57" t="str">
        <f>MID(Tabla1[[#This Row],[Aplicación]],6,2)</f>
        <v>02</v>
      </c>
      <c r="T466" s="54" t="str">
        <f>VLOOKUP(Tabla1[[#This Row],[AREA]],Hoja1!A:B,2,FALSE)</f>
        <v>02. Urbanismo y vivienda</v>
      </c>
      <c r="U466" s="57" t="str">
        <f>MID(Tabla1[[#This Row],[Aplicación]],9,4)</f>
        <v>9331</v>
      </c>
      <c r="V466" s="54" t="str">
        <f>VLOOKUP(Tabla1[[#This Row],[PROGRAMA]],Hoja1!A:B,2,FALSE)</f>
        <v>9331. Gestión del patrimonio</v>
      </c>
      <c r="W466" s="57" t="str">
        <f>MID(Tabla1[[#This Row],[Aplicación]],14,2)</f>
        <v>22</v>
      </c>
      <c r="X466" s="57" t="str">
        <f>MID(Tabla1[[#This Row],[Aplicación]],14,6)</f>
        <v>224</v>
      </c>
    </row>
    <row r="467" spans="1:24" x14ac:dyDescent="0.25">
      <c r="A467" s="60">
        <v>220239000350</v>
      </c>
      <c r="B467" s="43" t="s">
        <v>390</v>
      </c>
      <c r="C467" s="61">
        <v>45292</v>
      </c>
      <c r="D467" s="60">
        <v>22024001090</v>
      </c>
      <c r="E467" s="43" t="s">
        <v>1212</v>
      </c>
      <c r="F467" s="62">
        <v>226374.15</v>
      </c>
      <c r="G467" s="43" t="s">
        <v>940</v>
      </c>
      <c r="H467" s="43" t="s">
        <v>2900</v>
      </c>
      <c r="I467" s="69">
        <v>220</v>
      </c>
      <c r="J467" s="43" t="s">
        <v>537</v>
      </c>
      <c r="K467" s="43" t="s">
        <v>537</v>
      </c>
      <c r="L467" s="43" t="s">
        <v>399</v>
      </c>
      <c r="M467" s="43" t="s">
        <v>395</v>
      </c>
      <c r="N467" s="43" t="s">
        <v>396</v>
      </c>
      <c r="O467" s="52" t="s">
        <v>325</v>
      </c>
      <c r="P467" s="63" t="s">
        <v>276</v>
      </c>
      <c r="Q467" s="57" t="str">
        <f>MID(Tabla1[[#This Row],[Aplicación]],14,1)</f>
        <v>2</v>
      </c>
      <c r="R467" s="35" t="s">
        <v>265</v>
      </c>
      <c r="S467" s="57" t="str">
        <f>MID(Tabla1[[#This Row],[Aplicación]],6,2)</f>
        <v>02</v>
      </c>
      <c r="T467" s="54" t="str">
        <f>VLOOKUP(Tabla1[[#This Row],[AREA]],Hoja1!A:B,2,FALSE)</f>
        <v>02. Urbanismo y vivienda</v>
      </c>
      <c r="U467" s="57" t="str">
        <f>MID(Tabla1[[#This Row],[Aplicación]],9,4)</f>
        <v>9331</v>
      </c>
      <c r="V467" s="54" t="str">
        <f>VLOOKUP(Tabla1[[#This Row],[PROGRAMA]],Hoja1!A:B,2,FALSE)</f>
        <v>9331. Gestión del patrimonio</v>
      </c>
      <c r="W467" s="57" t="str">
        <f>MID(Tabla1[[#This Row],[Aplicación]],14,2)</f>
        <v>22</v>
      </c>
      <c r="X467" s="57" t="str">
        <f>MID(Tabla1[[#This Row],[Aplicación]],14,6)</f>
        <v>224</v>
      </c>
    </row>
    <row r="468" spans="1:24" x14ac:dyDescent="0.25">
      <c r="A468" s="60">
        <v>220240013211</v>
      </c>
      <c r="B468" s="43" t="s">
        <v>390</v>
      </c>
      <c r="C468" s="61">
        <v>45408</v>
      </c>
      <c r="D468" s="60">
        <v>22024003397</v>
      </c>
      <c r="E468" s="43" t="s">
        <v>1212</v>
      </c>
      <c r="F468" s="62">
        <v>30972.16</v>
      </c>
      <c r="G468" s="43" t="s">
        <v>884</v>
      </c>
      <c r="H468" s="43" t="s">
        <v>4227</v>
      </c>
      <c r="I468" s="69" t="s">
        <v>2930</v>
      </c>
      <c r="J468" s="43" t="s">
        <v>393</v>
      </c>
      <c r="K468" s="43" t="s">
        <v>393</v>
      </c>
      <c r="L468" s="43" t="s">
        <v>399</v>
      </c>
      <c r="M468" s="43" t="s">
        <v>395</v>
      </c>
      <c r="N468" s="43" t="s">
        <v>396</v>
      </c>
      <c r="O468" s="68" t="s">
        <v>321</v>
      </c>
      <c r="P468" s="68" t="s">
        <v>2931</v>
      </c>
      <c r="Q468" s="57" t="s">
        <v>2932</v>
      </c>
      <c r="R468" s="35" t="s">
        <v>265</v>
      </c>
      <c r="S468" s="57" t="str">
        <f>MID(Tabla1[[#This Row],[Aplicación]],6,2)</f>
        <v>02</v>
      </c>
      <c r="T468" s="54" t="str">
        <f>VLOOKUP(Tabla1[[#This Row],[AREA]],Hoja1!A:B,2,FALSE)</f>
        <v>02. Urbanismo y vivienda</v>
      </c>
      <c r="U468" s="57" t="str">
        <f>MID(Tabla1[[#This Row],[Aplicación]],9,4)</f>
        <v>9331</v>
      </c>
      <c r="V468" s="54" t="str">
        <f>VLOOKUP(Tabla1[[#This Row],[PROGRAMA]],Hoja1!A:B,2,FALSE)</f>
        <v>9331. Gestión del patrimonio</v>
      </c>
      <c r="W468" s="57" t="str">
        <f>MID(Tabla1[[#This Row],[Aplicación]],14,2)</f>
        <v>22</v>
      </c>
      <c r="X468" s="57" t="str">
        <f>MID(Tabla1[[#This Row],[Aplicación]],14,6)</f>
        <v>224</v>
      </c>
    </row>
    <row r="469" spans="1:24" x14ac:dyDescent="0.25">
      <c r="A469" s="60">
        <v>220240028767</v>
      </c>
      <c r="B469" s="43" t="s">
        <v>390</v>
      </c>
      <c r="C469" s="61">
        <v>45474</v>
      </c>
      <c r="D469" s="60">
        <v>22024004838</v>
      </c>
      <c r="E469" s="43" t="s">
        <v>1212</v>
      </c>
      <c r="F469" s="62">
        <v>227002.97</v>
      </c>
      <c r="G469" s="43" t="s">
        <v>940</v>
      </c>
      <c r="H469" s="43" t="s">
        <v>5563</v>
      </c>
      <c r="I469" s="69">
        <v>220</v>
      </c>
      <c r="J469" s="43" t="s">
        <v>537</v>
      </c>
      <c r="K469" s="43" t="s">
        <v>537</v>
      </c>
      <c r="L469" s="43" t="s">
        <v>452</v>
      </c>
      <c r="M469" s="43" t="s">
        <v>395</v>
      </c>
      <c r="N469" s="43" t="s">
        <v>396</v>
      </c>
      <c r="O469" s="68" t="s">
        <v>325</v>
      </c>
      <c r="P469" s="68" t="s">
        <v>4838</v>
      </c>
      <c r="Q469" s="57" t="str">
        <f>MID(Tabla1[[#This Row],[Aplicación]],14,1)</f>
        <v>2</v>
      </c>
      <c r="R469" s="35" t="s">
        <v>265</v>
      </c>
      <c r="S469" s="57" t="str">
        <f>MID(Tabla1[[#This Row],[Aplicación]],6,2)</f>
        <v>02</v>
      </c>
      <c r="T469" s="54" t="str">
        <f>VLOOKUP(Tabla1[[#This Row],[AREA]],Hoja1!A:B,2,FALSE)</f>
        <v>02. Urbanismo y vivienda</v>
      </c>
      <c r="U469" s="57" t="str">
        <f>MID(Tabla1[[#This Row],[Aplicación]],9,4)</f>
        <v>9331</v>
      </c>
      <c r="V469" s="54" t="str">
        <f>VLOOKUP(Tabla1[[#This Row],[PROGRAMA]],Hoja1!A:B,2,FALSE)</f>
        <v>9331. Gestión del patrimonio</v>
      </c>
      <c r="W469" s="57" t="str">
        <f>MID(Tabla1[[#This Row],[Aplicación]],14,2)</f>
        <v>22</v>
      </c>
      <c r="X469" s="57" t="str">
        <f>MID(Tabla1[[#This Row],[Aplicación]],14,6)</f>
        <v>224</v>
      </c>
    </row>
    <row r="470" spans="1:24" x14ac:dyDescent="0.25">
      <c r="A470" s="60">
        <v>220240007505</v>
      </c>
      <c r="B470" s="43" t="s">
        <v>390</v>
      </c>
      <c r="C470" s="61">
        <v>45371</v>
      </c>
      <c r="D470" s="60">
        <v>22024003031</v>
      </c>
      <c r="E470" s="43" t="s">
        <v>1309</v>
      </c>
      <c r="F470" s="62">
        <v>48.4</v>
      </c>
      <c r="G470" s="43" t="s">
        <v>993</v>
      </c>
      <c r="H470" s="43" t="s">
        <v>1723</v>
      </c>
      <c r="I470" s="69">
        <v>220</v>
      </c>
      <c r="J470" s="43" t="s">
        <v>398</v>
      </c>
      <c r="K470" s="43" t="s">
        <v>398</v>
      </c>
      <c r="L470" s="43" t="s">
        <v>413</v>
      </c>
      <c r="M470" s="43" t="s">
        <v>585</v>
      </c>
      <c r="N470" s="43" t="s">
        <v>539</v>
      </c>
      <c r="O470" s="52" t="s">
        <v>326</v>
      </c>
      <c r="P470" s="63" t="s">
        <v>276</v>
      </c>
      <c r="Q470" s="57" t="str">
        <f>MID(Tabla1[[#This Row],[Aplicación]],14,1)</f>
        <v>2</v>
      </c>
      <c r="R470" s="35" t="s">
        <v>265</v>
      </c>
      <c r="S470" s="57" t="str">
        <f>MID(Tabla1[[#This Row],[Aplicación]],6,2)</f>
        <v>02</v>
      </c>
      <c r="T470" s="54" t="str">
        <f>VLOOKUP(Tabla1[[#This Row],[AREA]],Hoja1!A:B,2,FALSE)</f>
        <v>02. Urbanismo y vivienda</v>
      </c>
      <c r="U470" s="57" t="str">
        <f>MID(Tabla1[[#This Row],[Aplicación]],9,4)</f>
        <v>9331</v>
      </c>
      <c r="V470" s="54" t="str">
        <f>VLOOKUP(Tabla1[[#This Row],[PROGRAMA]],Hoja1!A:B,2,FALSE)</f>
        <v>9331. Gestión del patrimonio</v>
      </c>
      <c r="W470" s="57" t="str">
        <f>MID(Tabla1[[#This Row],[Aplicación]],14,2)</f>
        <v>22</v>
      </c>
      <c r="X470" s="57" t="str">
        <f>MID(Tabla1[[#This Row],[Aplicación]],14,6)</f>
        <v>22699</v>
      </c>
    </row>
    <row r="471" spans="1:24" x14ac:dyDescent="0.25">
      <c r="A471" s="60">
        <v>220240022325</v>
      </c>
      <c r="B471" s="43" t="s">
        <v>390</v>
      </c>
      <c r="C471" s="61">
        <v>45443</v>
      </c>
      <c r="D471" s="60">
        <v>22024004797</v>
      </c>
      <c r="E471" s="43" t="s">
        <v>1309</v>
      </c>
      <c r="F471" s="62">
        <v>71.180000000000007</v>
      </c>
      <c r="G471" s="43" t="s">
        <v>776</v>
      </c>
      <c r="H471" s="43" t="s">
        <v>3471</v>
      </c>
      <c r="I471" s="69" t="s">
        <v>2930</v>
      </c>
      <c r="J471" s="43" t="s">
        <v>398</v>
      </c>
      <c r="K471" s="43" t="s">
        <v>398</v>
      </c>
      <c r="L471" s="43" t="s">
        <v>399</v>
      </c>
      <c r="M471" s="43" t="s">
        <v>585</v>
      </c>
      <c r="N471" s="43" t="s">
        <v>539</v>
      </c>
      <c r="O471" s="68" t="s">
        <v>326</v>
      </c>
      <c r="P471" s="68" t="s">
        <v>2931</v>
      </c>
      <c r="Q471" s="57" t="s">
        <v>2932</v>
      </c>
      <c r="R471" s="35" t="s">
        <v>265</v>
      </c>
      <c r="S471" s="57" t="str">
        <f>MID(Tabla1[[#This Row],[Aplicación]],6,2)</f>
        <v>02</v>
      </c>
      <c r="T471" s="54" t="str">
        <f>VLOOKUP(Tabla1[[#This Row],[AREA]],Hoja1!A:B,2,FALSE)</f>
        <v>02. Urbanismo y vivienda</v>
      </c>
      <c r="U471" s="57" t="str">
        <f>MID(Tabla1[[#This Row],[Aplicación]],9,4)</f>
        <v>9331</v>
      </c>
      <c r="V471" s="54" t="str">
        <f>VLOOKUP(Tabla1[[#This Row],[PROGRAMA]],Hoja1!A:B,2,FALSE)</f>
        <v>9331. Gestión del patrimonio</v>
      </c>
      <c r="W471" s="57" t="str">
        <f>MID(Tabla1[[#This Row],[Aplicación]],14,2)</f>
        <v>22</v>
      </c>
      <c r="X471" s="57" t="str">
        <f>MID(Tabla1[[#This Row],[Aplicación]],14,6)</f>
        <v>22699</v>
      </c>
    </row>
    <row r="472" spans="1:24" x14ac:dyDescent="0.25">
      <c r="A472" s="60">
        <v>220239000981</v>
      </c>
      <c r="B472" s="43" t="s">
        <v>390</v>
      </c>
      <c r="C472" s="61">
        <v>45292</v>
      </c>
      <c r="D472" s="60">
        <v>22024001891</v>
      </c>
      <c r="E472" s="43" t="s">
        <v>1176</v>
      </c>
      <c r="F472" s="62">
        <v>3100</v>
      </c>
      <c r="G472" s="43" t="s">
        <v>429</v>
      </c>
      <c r="H472" s="43" t="s">
        <v>2001</v>
      </c>
      <c r="I472" s="69">
        <v>220</v>
      </c>
      <c r="J472" s="43" t="s">
        <v>398</v>
      </c>
      <c r="K472" s="43" t="s">
        <v>398</v>
      </c>
      <c r="L472" s="43" t="s">
        <v>399</v>
      </c>
      <c r="M472" s="43" t="s">
        <v>395</v>
      </c>
      <c r="N472" s="43" t="s">
        <v>396</v>
      </c>
      <c r="O472" s="52" t="s">
        <v>321</v>
      </c>
      <c r="P472" s="63" t="s">
        <v>276</v>
      </c>
      <c r="Q472" s="57" t="str">
        <f>MID(Tabla1[[#This Row],[Aplicación]],14,1)</f>
        <v>2</v>
      </c>
      <c r="R472" s="35" t="s">
        <v>265</v>
      </c>
      <c r="S472" s="57" t="str">
        <f>MID(Tabla1[[#This Row],[Aplicación]],6,2)</f>
        <v>08</v>
      </c>
      <c r="T472" s="54" t="str">
        <f>VLOOKUP(Tabla1[[#This Row],[AREA]],Hoja1!A:B,2,FALSE)</f>
        <v>08. Tráfico y movilidad</v>
      </c>
      <c r="U472" s="57" t="str">
        <f>MID(Tabla1[[#This Row],[Aplicación]],9,4)</f>
        <v>1532</v>
      </c>
      <c r="V472" s="54" t="str">
        <f>VLOOKUP(Tabla1[[#This Row],[PROGRAMA]],Hoja1!A:B,2,FALSE)</f>
        <v>1532. Pavimentación vias públicas y otros servicios urbanísticos</v>
      </c>
      <c r="W472" s="57" t="str">
        <f>MID(Tabla1[[#This Row],[Aplicación]],14,2)</f>
        <v>20</v>
      </c>
      <c r="X472" s="57" t="str">
        <f>MID(Tabla1[[#This Row],[Aplicación]],14,6)</f>
        <v>203</v>
      </c>
    </row>
    <row r="473" spans="1:24" x14ac:dyDescent="0.25">
      <c r="A473" s="60">
        <v>220240003374</v>
      </c>
      <c r="B473" s="43" t="s">
        <v>390</v>
      </c>
      <c r="C473" s="61">
        <v>45348</v>
      </c>
      <c r="D473" s="60">
        <v>22024002442</v>
      </c>
      <c r="E473" s="43" t="s">
        <v>1176</v>
      </c>
      <c r="F473" s="62">
        <v>3630</v>
      </c>
      <c r="G473" s="43" t="s">
        <v>78</v>
      </c>
      <c r="H473" s="43" t="s">
        <v>2034</v>
      </c>
      <c r="I473" s="69">
        <v>220</v>
      </c>
      <c r="J473" s="43" t="s">
        <v>398</v>
      </c>
      <c r="K473" s="43" t="s">
        <v>398</v>
      </c>
      <c r="L473" s="43" t="s">
        <v>413</v>
      </c>
      <c r="M473" s="43" t="s">
        <v>585</v>
      </c>
      <c r="N473" s="43" t="s">
        <v>539</v>
      </c>
      <c r="O473" s="52" t="s">
        <v>326</v>
      </c>
      <c r="P473" s="63" t="s">
        <v>276</v>
      </c>
      <c r="Q473" s="57" t="str">
        <f>MID(Tabla1[[#This Row],[Aplicación]],14,1)</f>
        <v>2</v>
      </c>
      <c r="R473" s="35" t="s">
        <v>265</v>
      </c>
      <c r="S473" s="57" t="str">
        <f>MID(Tabla1[[#This Row],[Aplicación]],6,2)</f>
        <v>08</v>
      </c>
      <c r="T473" s="54" t="str">
        <f>VLOOKUP(Tabla1[[#This Row],[AREA]],Hoja1!A:B,2,FALSE)</f>
        <v>08. Tráfico y movilidad</v>
      </c>
      <c r="U473" s="57" t="str">
        <f>MID(Tabla1[[#This Row],[Aplicación]],9,4)</f>
        <v>1532</v>
      </c>
      <c r="V473" s="54" t="str">
        <f>VLOOKUP(Tabla1[[#This Row],[PROGRAMA]],Hoja1!A:B,2,FALSE)</f>
        <v>1532. Pavimentación vias públicas y otros servicios urbanísticos</v>
      </c>
      <c r="W473" s="57" t="str">
        <f>MID(Tabla1[[#This Row],[Aplicación]],14,2)</f>
        <v>20</v>
      </c>
      <c r="X473" s="57" t="str">
        <f>MID(Tabla1[[#This Row],[Aplicación]],14,6)</f>
        <v>203</v>
      </c>
    </row>
    <row r="474" spans="1:24" x14ac:dyDescent="0.25">
      <c r="A474" s="60">
        <v>220240003373</v>
      </c>
      <c r="B474" s="43" t="s">
        <v>390</v>
      </c>
      <c r="C474" s="61">
        <v>45348</v>
      </c>
      <c r="D474" s="60">
        <v>22024002440</v>
      </c>
      <c r="E474" s="43" t="s">
        <v>1176</v>
      </c>
      <c r="F474" s="62">
        <v>2178</v>
      </c>
      <c r="G474" s="43" t="s">
        <v>92</v>
      </c>
      <c r="H474" s="43" t="s">
        <v>2192</v>
      </c>
      <c r="I474" s="69">
        <v>220</v>
      </c>
      <c r="J474" s="43" t="s">
        <v>731</v>
      </c>
      <c r="K474" s="43" t="s">
        <v>398</v>
      </c>
      <c r="L474" s="43" t="s">
        <v>413</v>
      </c>
      <c r="M474" s="43" t="s">
        <v>585</v>
      </c>
      <c r="N474" s="43" t="s">
        <v>539</v>
      </c>
      <c r="O474" s="52" t="s">
        <v>326</v>
      </c>
      <c r="P474" s="63" t="s">
        <v>276</v>
      </c>
      <c r="Q474" s="57" t="str">
        <f>MID(Tabla1[[#This Row],[Aplicación]],14,1)</f>
        <v>2</v>
      </c>
      <c r="R474" s="35" t="s">
        <v>265</v>
      </c>
      <c r="S474" s="57" t="str">
        <f>MID(Tabla1[[#This Row],[Aplicación]],6,2)</f>
        <v>08</v>
      </c>
      <c r="T474" s="54" t="str">
        <f>VLOOKUP(Tabla1[[#This Row],[AREA]],Hoja1!A:B,2,FALSE)</f>
        <v>08. Tráfico y movilidad</v>
      </c>
      <c r="U474" s="57" t="str">
        <f>MID(Tabla1[[#This Row],[Aplicación]],9,4)</f>
        <v>1532</v>
      </c>
      <c r="V474" s="54" t="str">
        <f>VLOOKUP(Tabla1[[#This Row],[PROGRAMA]],Hoja1!A:B,2,FALSE)</f>
        <v>1532. Pavimentación vias públicas y otros servicios urbanísticos</v>
      </c>
      <c r="W474" s="57" t="str">
        <f>MID(Tabla1[[#This Row],[Aplicación]],14,2)</f>
        <v>20</v>
      </c>
      <c r="X474" s="57" t="str">
        <f>MID(Tabla1[[#This Row],[Aplicación]],14,6)</f>
        <v>203</v>
      </c>
    </row>
    <row r="475" spans="1:24" x14ac:dyDescent="0.25">
      <c r="A475" s="60">
        <v>220240044233</v>
      </c>
      <c r="B475" s="43" t="s">
        <v>390</v>
      </c>
      <c r="C475" s="61">
        <v>45562</v>
      </c>
      <c r="D475" s="60">
        <v>22024006719</v>
      </c>
      <c r="E475" s="43" t="s">
        <v>1176</v>
      </c>
      <c r="F475" s="62">
        <v>6655</v>
      </c>
      <c r="G475" s="43" t="s">
        <v>6037</v>
      </c>
      <c r="H475" s="43" t="s">
        <v>6038</v>
      </c>
      <c r="I475" s="69" t="s">
        <v>2930</v>
      </c>
      <c r="J475" s="43" t="s">
        <v>398</v>
      </c>
      <c r="K475" s="43" t="s">
        <v>398</v>
      </c>
      <c r="L475" s="43" t="s">
        <v>413</v>
      </c>
      <c r="M475" s="43" t="s">
        <v>585</v>
      </c>
      <c r="N475" s="43" t="s">
        <v>539</v>
      </c>
      <c r="O475" s="68" t="s">
        <v>326</v>
      </c>
      <c r="P475" s="68" t="s">
        <v>4838</v>
      </c>
      <c r="Q475" s="57" t="str">
        <f>MID(Tabla1[[#This Row],[Aplicación]],14,1)</f>
        <v>2</v>
      </c>
      <c r="R475" s="35" t="s">
        <v>265</v>
      </c>
      <c r="S475" s="57" t="str">
        <f>MID(Tabla1[[#This Row],[Aplicación]],6,2)</f>
        <v>08</v>
      </c>
      <c r="T475" s="54" t="str">
        <f>VLOOKUP(Tabla1[[#This Row],[AREA]],Hoja1!A:B,2,FALSE)</f>
        <v>08. Tráfico y movilidad</v>
      </c>
      <c r="U475" s="57" t="str">
        <f>MID(Tabla1[[#This Row],[Aplicación]],9,4)</f>
        <v>1532</v>
      </c>
      <c r="V475" s="54" t="str">
        <f>VLOOKUP(Tabla1[[#This Row],[PROGRAMA]],Hoja1!A:B,2,FALSE)</f>
        <v>1532. Pavimentación vias públicas y otros servicios urbanísticos</v>
      </c>
      <c r="W475" s="57" t="str">
        <f>MID(Tabla1[[#This Row],[Aplicación]],14,2)</f>
        <v>20</v>
      </c>
      <c r="X475" s="57" t="str">
        <f>MID(Tabla1[[#This Row],[Aplicación]],14,6)</f>
        <v>203</v>
      </c>
    </row>
    <row r="476" spans="1:24" x14ac:dyDescent="0.25">
      <c r="A476" s="60">
        <v>220240042268</v>
      </c>
      <c r="B476" s="43" t="s">
        <v>390</v>
      </c>
      <c r="C476" s="61">
        <v>45545</v>
      </c>
      <c r="D476" s="60">
        <v>22024006446</v>
      </c>
      <c r="E476" s="43" t="s">
        <v>5907</v>
      </c>
      <c r="F476" s="62">
        <v>272.25</v>
      </c>
      <c r="G476" s="43" t="s">
        <v>3638</v>
      </c>
      <c r="H476" s="43" t="s">
        <v>5908</v>
      </c>
      <c r="I476" s="69">
        <v>220</v>
      </c>
      <c r="J476" s="43" t="s">
        <v>398</v>
      </c>
      <c r="K476" s="43" t="s">
        <v>398</v>
      </c>
      <c r="L476" s="43" t="s">
        <v>399</v>
      </c>
      <c r="M476" s="43" t="s">
        <v>585</v>
      </c>
      <c r="N476" s="43" t="s">
        <v>539</v>
      </c>
      <c r="O476" s="68" t="s">
        <v>326</v>
      </c>
      <c r="P476" s="68" t="s">
        <v>4838</v>
      </c>
      <c r="Q476" s="57" t="str">
        <f>MID(Tabla1[[#This Row],[Aplicación]],14,1)</f>
        <v>2</v>
      </c>
      <c r="R476" s="35" t="s">
        <v>265</v>
      </c>
      <c r="S476" s="57" t="str">
        <f>MID(Tabla1[[#This Row],[Aplicación]],6,2)</f>
        <v>11</v>
      </c>
      <c r="T476" s="54" t="str">
        <f>VLOOKUP(Tabla1[[#This Row],[AREA]],Hoja1!A:B,2,FALSE)</f>
        <v>11. Salud pública y seguridad ciudadana</v>
      </c>
      <c r="U476" s="57" t="str">
        <f>MID(Tabla1[[#This Row],[Aplicación]],9,4)</f>
        <v>1321</v>
      </c>
      <c r="V476" s="54" t="str">
        <f>VLOOKUP(Tabla1[[#This Row],[PROGRAMA]],Hoja1!A:B,2,FALSE)</f>
        <v>1321. Policía municipal</v>
      </c>
      <c r="W476" s="57" t="str">
        <f>MID(Tabla1[[#This Row],[Aplicación]],14,2)</f>
        <v>20</v>
      </c>
      <c r="X476" s="57" t="str">
        <f>MID(Tabla1[[#This Row],[Aplicación]],14,6)</f>
        <v>202</v>
      </c>
    </row>
    <row r="477" spans="1:24" x14ac:dyDescent="0.25">
      <c r="A477" s="44">
        <v>220229000381</v>
      </c>
      <c r="B477" s="45" t="s">
        <v>390</v>
      </c>
      <c r="C477" s="50">
        <v>45292</v>
      </c>
      <c r="D477" s="44">
        <v>22024002864</v>
      </c>
      <c r="E477" s="45" t="s">
        <v>1232</v>
      </c>
      <c r="F477" s="51">
        <v>211860.59</v>
      </c>
      <c r="G477" s="45" t="s">
        <v>501</v>
      </c>
      <c r="H477" s="45" t="s">
        <v>502</v>
      </c>
      <c r="I477" s="53">
        <v>220</v>
      </c>
      <c r="J477" s="45" t="s">
        <v>503</v>
      </c>
      <c r="K477" s="45" t="s">
        <v>393</v>
      </c>
      <c r="L477" s="45" t="s">
        <v>413</v>
      </c>
      <c r="M477" s="45" t="s">
        <v>395</v>
      </c>
      <c r="N477" s="45" t="s">
        <v>396</v>
      </c>
      <c r="O477" s="52" t="s">
        <v>321</v>
      </c>
      <c r="P477" s="63" t="s">
        <v>276</v>
      </c>
      <c r="Q477" s="57" t="str">
        <f>MID(Tabla1[[#This Row],[Aplicación]],14,1)</f>
        <v>2</v>
      </c>
      <c r="R477" s="35" t="s">
        <v>265</v>
      </c>
      <c r="S477" s="57" t="str">
        <f>MID(Tabla1[[#This Row],[Aplicación]],6,2)</f>
        <v>11</v>
      </c>
      <c r="T477" s="54" t="str">
        <f>VLOOKUP(Tabla1[[#This Row],[AREA]],Hoja1!A:B,2,FALSE)</f>
        <v>11. Salud pública y seguridad ciudadana</v>
      </c>
      <c r="U477" s="57" t="str">
        <f>MID(Tabla1[[#This Row],[Aplicación]],9,4)</f>
        <v>1321</v>
      </c>
      <c r="V477" s="54" t="str">
        <f>VLOOKUP(Tabla1[[#This Row],[PROGRAMA]],Hoja1!A:B,2,FALSE)</f>
        <v>1321. Policía municipal</v>
      </c>
      <c r="W477" s="57" t="str">
        <f>MID(Tabla1[[#This Row],[Aplicación]],14,2)</f>
        <v>20</v>
      </c>
      <c r="X477" s="57" t="str">
        <f>MID(Tabla1[[#This Row],[Aplicación]],14,6)</f>
        <v>204</v>
      </c>
    </row>
    <row r="478" spans="1:24" x14ac:dyDescent="0.25">
      <c r="A478" s="60">
        <v>220229000386</v>
      </c>
      <c r="B478" s="43" t="s">
        <v>390</v>
      </c>
      <c r="C478" s="61">
        <v>45292</v>
      </c>
      <c r="D478" s="60">
        <v>22024002005</v>
      </c>
      <c r="E478" s="43" t="s">
        <v>1232</v>
      </c>
      <c r="F478" s="62">
        <v>70712.399999999994</v>
      </c>
      <c r="G478" s="43" t="s">
        <v>555</v>
      </c>
      <c r="H478" s="43" t="s">
        <v>556</v>
      </c>
      <c r="I478" s="69">
        <v>220</v>
      </c>
      <c r="J478" s="43" t="s">
        <v>557</v>
      </c>
      <c r="K478" s="43" t="s">
        <v>557</v>
      </c>
      <c r="L478" s="43" t="s">
        <v>413</v>
      </c>
      <c r="M478" s="43" t="s">
        <v>395</v>
      </c>
      <c r="N478" s="43" t="s">
        <v>396</v>
      </c>
      <c r="O478" s="52" t="s">
        <v>321</v>
      </c>
      <c r="P478" s="63" t="s">
        <v>276</v>
      </c>
      <c r="Q478" s="57" t="str">
        <f>MID(Tabla1[[#This Row],[Aplicación]],14,1)</f>
        <v>2</v>
      </c>
      <c r="R478" s="35" t="s">
        <v>265</v>
      </c>
      <c r="S478" s="57" t="str">
        <f>MID(Tabla1[[#This Row],[Aplicación]],6,2)</f>
        <v>11</v>
      </c>
      <c r="T478" s="54" t="str">
        <f>VLOOKUP(Tabla1[[#This Row],[AREA]],Hoja1!A:B,2,FALSE)</f>
        <v>11. Salud pública y seguridad ciudadana</v>
      </c>
      <c r="U478" s="57" t="str">
        <f>MID(Tabla1[[#This Row],[Aplicación]],9,4)</f>
        <v>1321</v>
      </c>
      <c r="V478" s="54" t="str">
        <f>VLOOKUP(Tabla1[[#This Row],[PROGRAMA]],Hoja1!A:B,2,FALSE)</f>
        <v>1321. Policía municipal</v>
      </c>
      <c r="W478" s="57" t="str">
        <f>MID(Tabla1[[#This Row],[Aplicación]],14,2)</f>
        <v>20</v>
      </c>
      <c r="X478" s="57" t="str">
        <f>MID(Tabla1[[#This Row],[Aplicación]],14,6)</f>
        <v>204</v>
      </c>
    </row>
    <row r="479" spans="1:24" x14ac:dyDescent="0.25">
      <c r="A479" s="60">
        <v>220239000260</v>
      </c>
      <c r="B479" s="43" t="s">
        <v>390</v>
      </c>
      <c r="C479" s="61">
        <v>45292</v>
      </c>
      <c r="D479" s="60">
        <v>22024001070</v>
      </c>
      <c r="E479" s="43" t="s">
        <v>1232</v>
      </c>
      <c r="F479" s="62">
        <v>46347.839999999997</v>
      </c>
      <c r="G479" s="43" t="s">
        <v>555</v>
      </c>
      <c r="H479" s="43" t="s">
        <v>1804</v>
      </c>
      <c r="I479" s="69">
        <v>220</v>
      </c>
      <c r="J479" s="43" t="s">
        <v>557</v>
      </c>
      <c r="K479" s="43" t="s">
        <v>557</v>
      </c>
      <c r="L479" s="43" t="s">
        <v>413</v>
      </c>
      <c r="M479" s="43" t="s">
        <v>395</v>
      </c>
      <c r="N479" s="43" t="s">
        <v>396</v>
      </c>
      <c r="O479" s="52" t="s">
        <v>321</v>
      </c>
      <c r="P479" s="63" t="s">
        <v>276</v>
      </c>
      <c r="Q479" s="57" t="str">
        <f>MID(Tabla1[[#This Row],[Aplicación]],14,1)</f>
        <v>2</v>
      </c>
      <c r="R479" s="35" t="s">
        <v>265</v>
      </c>
      <c r="S479" s="57" t="str">
        <f>MID(Tabla1[[#This Row],[Aplicación]],6,2)</f>
        <v>11</v>
      </c>
      <c r="T479" s="54" t="str">
        <f>VLOOKUP(Tabla1[[#This Row],[AREA]],Hoja1!A:B,2,FALSE)</f>
        <v>11. Salud pública y seguridad ciudadana</v>
      </c>
      <c r="U479" s="57" t="str">
        <f>MID(Tabla1[[#This Row],[Aplicación]],9,4)</f>
        <v>1321</v>
      </c>
      <c r="V479" s="54" t="str">
        <f>VLOOKUP(Tabla1[[#This Row],[PROGRAMA]],Hoja1!A:B,2,FALSE)</f>
        <v>1321. Policía municipal</v>
      </c>
      <c r="W479" s="57" t="str">
        <f>MID(Tabla1[[#This Row],[Aplicación]],14,2)</f>
        <v>20</v>
      </c>
      <c r="X479" s="57" t="str">
        <f>MID(Tabla1[[#This Row],[Aplicación]],14,6)</f>
        <v>204</v>
      </c>
    </row>
    <row r="480" spans="1:24" x14ac:dyDescent="0.25">
      <c r="A480" s="60">
        <v>220240011968</v>
      </c>
      <c r="B480" s="43" t="s">
        <v>390</v>
      </c>
      <c r="C480" s="61">
        <v>45399</v>
      </c>
      <c r="D480" s="60">
        <v>22024004075</v>
      </c>
      <c r="E480" s="43" t="s">
        <v>4393</v>
      </c>
      <c r="F480" s="62">
        <v>274.95999999999998</v>
      </c>
      <c r="G480" s="43" t="s">
        <v>83</v>
      </c>
      <c r="H480" s="43" t="s">
        <v>4394</v>
      </c>
      <c r="I480" s="69" t="s">
        <v>2930</v>
      </c>
      <c r="J480" s="43" t="s">
        <v>770</v>
      </c>
      <c r="K480" s="43" t="s">
        <v>398</v>
      </c>
      <c r="L480" s="43" t="s">
        <v>413</v>
      </c>
      <c r="M480" s="43" t="s">
        <v>585</v>
      </c>
      <c r="N480" s="43" t="s">
        <v>539</v>
      </c>
      <c r="O480" s="68" t="s">
        <v>326</v>
      </c>
      <c r="P480" s="68" t="s">
        <v>2931</v>
      </c>
      <c r="Q480" s="57" t="s">
        <v>2932</v>
      </c>
      <c r="R480" s="35" t="s">
        <v>265</v>
      </c>
      <c r="S480" s="57" t="str">
        <f>MID(Tabla1[[#This Row],[Aplicación]],6,2)</f>
        <v>11</v>
      </c>
      <c r="T480" s="54" t="str">
        <f>VLOOKUP(Tabla1[[#This Row],[AREA]],Hoja1!A:B,2,FALSE)</f>
        <v>11. Salud pública y seguridad ciudadana</v>
      </c>
      <c r="U480" s="57" t="str">
        <f>MID(Tabla1[[#This Row],[Aplicación]],9,4)</f>
        <v>1621</v>
      </c>
      <c r="V480" s="54" t="str">
        <f>VLOOKUP(Tabla1[[#This Row],[PROGRAMA]],Hoja1!A:B,2,FALSE)</f>
        <v>1621. Recogida de residuos</v>
      </c>
      <c r="W480" s="57" t="str">
        <f>MID(Tabla1[[#This Row],[Aplicación]],14,2)</f>
        <v>20</v>
      </c>
      <c r="X480" s="57" t="str">
        <f>MID(Tabla1[[#This Row],[Aplicación]],14,6)</f>
        <v>203</v>
      </c>
    </row>
    <row r="481" spans="1:24" x14ac:dyDescent="0.25">
      <c r="A481" s="60">
        <v>220240011599</v>
      </c>
      <c r="B481" s="43" t="s">
        <v>390</v>
      </c>
      <c r="C481" s="61">
        <v>45397</v>
      </c>
      <c r="D481" s="60">
        <v>22024003998</v>
      </c>
      <c r="E481" s="43" t="s">
        <v>4393</v>
      </c>
      <c r="F481" s="62">
        <v>827.64</v>
      </c>
      <c r="G481" s="43" t="s">
        <v>1137</v>
      </c>
      <c r="H481" s="43" t="s">
        <v>4454</v>
      </c>
      <c r="I481" s="69" t="s">
        <v>2930</v>
      </c>
      <c r="J481" s="43" t="s">
        <v>1138</v>
      </c>
      <c r="K481" s="43" t="s">
        <v>486</v>
      </c>
      <c r="L481" s="43" t="s">
        <v>413</v>
      </c>
      <c r="M481" s="43" t="s">
        <v>585</v>
      </c>
      <c r="N481" s="43" t="s">
        <v>539</v>
      </c>
      <c r="O481" s="68" t="s">
        <v>326</v>
      </c>
      <c r="P481" s="68" t="s">
        <v>2931</v>
      </c>
      <c r="Q481" s="57" t="s">
        <v>2932</v>
      </c>
      <c r="R481" s="35" t="s">
        <v>265</v>
      </c>
      <c r="S481" s="57" t="str">
        <f>MID(Tabla1[[#This Row],[Aplicación]],6,2)</f>
        <v>11</v>
      </c>
      <c r="T481" s="54" t="str">
        <f>VLOOKUP(Tabla1[[#This Row],[AREA]],Hoja1!A:B,2,FALSE)</f>
        <v>11. Salud pública y seguridad ciudadana</v>
      </c>
      <c r="U481" s="57" t="str">
        <f>MID(Tabla1[[#This Row],[Aplicación]],9,4)</f>
        <v>1621</v>
      </c>
      <c r="V481" s="54" t="str">
        <f>VLOOKUP(Tabla1[[#This Row],[PROGRAMA]],Hoja1!A:B,2,FALSE)</f>
        <v>1621. Recogida de residuos</v>
      </c>
      <c r="W481" s="57" t="str">
        <f>MID(Tabla1[[#This Row],[Aplicación]],14,2)</f>
        <v>20</v>
      </c>
      <c r="X481" s="57" t="str">
        <f>MID(Tabla1[[#This Row],[Aplicación]],14,6)</f>
        <v>203</v>
      </c>
    </row>
    <row r="482" spans="1:24" x14ac:dyDescent="0.25">
      <c r="A482" s="60">
        <v>220239000261</v>
      </c>
      <c r="B482" s="43" t="s">
        <v>390</v>
      </c>
      <c r="C482" s="61">
        <v>45292</v>
      </c>
      <c r="D482" s="60">
        <v>22024001071</v>
      </c>
      <c r="E482" s="43" t="s">
        <v>1253</v>
      </c>
      <c r="F482" s="62">
        <v>98548.45</v>
      </c>
      <c r="G482" s="43" t="s">
        <v>1014</v>
      </c>
      <c r="H482" s="43" t="s">
        <v>1611</v>
      </c>
      <c r="I482" s="69">
        <v>220</v>
      </c>
      <c r="J482" s="43" t="s">
        <v>1015</v>
      </c>
      <c r="K482" s="43" t="s">
        <v>547</v>
      </c>
      <c r="L482" s="43" t="s">
        <v>399</v>
      </c>
      <c r="M482" s="43" t="s">
        <v>395</v>
      </c>
      <c r="N482" s="43" t="s">
        <v>396</v>
      </c>
      <c r="O482" s="52" t="s">
        <v>321</v>
      </c>
      <c r="P482" s="63" t="s">
        <v>276</v>
      </c>
      <c r="Q482" s="57" t="str">
        <f>MID(Tabla1[[#This Row],[Aplicación]],14,1)</f>
        <v>2</v>
      </c>
      <c r="R482" s="35" t="s">
        <v>265</v>
      </c>
      <c r="S482" s="57" t="str">
        <f>MID(Tabla1[[#This Row],[Aplicación]],6,2)</f>
        <v>11</v>
      </c>
      <c r="T482" s="54" t="str">
        <f>VLOOKUP(Tabla1[[#This Row],[AREA]],Hoja1!A:B,2,FALSE)</f>
        <v>11. Salud pública y seguridad ciudadana</v>
      </c>
      <c r="U482" s="57" t="str">
        <f>MID(Tabla1[[#This Row],[Aplicación]],9,4)</f>
        <v>1621</v>
      </c>
      <c r="V482" s="54" t="str">
        <f>VLOOKUP(Tabla1[[#This Row],[PROGRAMA]],Hoja1!A:B,2,FALSE)</f>
        <v>1621. Recogida de residuos</v>
      </c>
      <c r="W482" s="57" t="str">
        <f>MID(Tabla1[[#This Row],[Aplicación]],14,2)</f>
        <v>20</v>
      </c>
      <c r="X482" s="57" t="str">
        <f>MID(Tabla1[[#This Row],[Aplicación]],14,6)</f>
        <v>204</v>
      </c>
    </row>
    <row r="483" spans="1:24" x14ac:dyDescent="0.25">
      <c r="A483" s="60">
        <v>220239000262</v>
      </c>
      <c r="B483" s="43" t="s">
        <v>390</v>
      </c>
      <c r="C483" s="61">
        <v>45292</v>
      </c>
      <c r="D483" s="60">
        <v>22024001072</v>
      </c>
      <c r="E483" s="43" t="s">
        <v>1253</v>
      </c>
      <c r="F483" s="62">
        <v>50160.55</v>
      </c>
      <c r="G483" s="43" t="s">
        <v>909</v>
      </c>
      <c r="H483" s="43" t="s">
        <v>1673</v>
      </c>
      <c r="I483" s="69">
        <v>220</v>
      </c>
      <c r="J483" s="43" t="s">
        <v>910</v>
      </c>
      <c r="K483" s="43" t="s">
        <v>547</v>
      </c>
      <c r="L483" s="43" t="s">
        <v>399</v>
      </c>
      <c r="M483" s="43" t="s">
        <v>395</v>
      </c>
      <c r="N483" s="43" t="s">
        <v>396</v>
      </c>
      <c r="O483" s="52" t="s">
        <v>321</v>
      </c>
      <c r="P483" s="63" t="s">
        <v>276</v>
      </c>
      <c r="Q483" s="57" t="str">
        <f>MID(Tabla1[[#This Row],[Aplicación]],14,1)</f>
        <v>2</v>
      </c>
      <c r="R483" s="35" t="s">
        <v>265</v>
      </c>
      <c r="S483" s="57" t="str">
        <f>MID(Tabla1[[#This Row],[Aplicación]],6,2)</f>
        <v>11</v>
      </c>
      <c r="T483" s="54" t="str">
        <f>VLOOKUP(Tabla1[[#This Row],[AREA]],Hoja1!A:B,2,FALSE)</f>
        <v>11. Salud pública y seguridad ciudadana</v>
      </c>
      <c r="U483" s="57" t="str">
        <f>MID(Tabla1[[#This Row],[Aplicación]],9,4)</f>
        <v>1621</v>
      </c>
      <c r="V483" s="54" t="str">
        <f>VLOOKUP(Tabla1[[#This Row],[PROGRAMA]],Hoja1!A:B,2,FALSE)</f>
        <v>1621. Recogida de residuos</v>
      </c>
      <c r="W483" s="57" t="str">
        <f>MID(Tabla1[[#This Row],[Aplicación]],14,2)</f>
        <v>20</v>
      </c>
      <c r="X483" s="57" t="str">
        <f>MID(Tabla1[[#This Row],[Aplicación]],14,6)</f>
        <v>204</v>
      </c>
    </row>
    <row r="484" spans="1:24" x14ac:dyDescent="0.25">
      <c r="A484" s="60">
        <v>220240027586</v>
      </c>
      <c r="B484" s="43" t="s">
        <v>673</v>
      </c>
      <c r="C484" s="61">
        <v>45469</v>
      </c>
      <c r="D484" s="60">
        <v>22024001072</v>
      </c>
      <c r="E484" s="43" t="s">
        <v>1253</v>
      </c>
      <c r="F484" s="62">
        <v>-3576.96</v>
      </c>
      <c r="G484" s="43" t="s">
        <v>909</v>
      </c>
      <c r="H484" s="43" t="s">
        <v>1673</v>
      </c>
      <c r="I484" s="69" t="s">
        <v>2930</v>
      </c>
      <c r="J484" s="43" t="s">
        <v>910</v>
      </c>
      <c r="K484" s="43" t="s">
        <v>547</v>
      </c>
      <c r="L484" s="43" t="s">
        <v>399</v>
      </c>
      <c r="M484" s="43" t="s">
        <v>395</v>
      </c>
      <c r="N484" s="43" t="s">
        <v>396</v>
      </c>
      <c r="O484" s="68" t="s">
        <v>321</v>
      </c>
      <c r="P484" s="68" t="s">
        <v>2931</v>
      </c>
      <c r="Q484" s="57" t="s">
        <v>2932</v>
      </c>
      <c r="R484" s="35" t="s">
        <v>265</v>
      </c>
      <c r="S484" s="57" t="str">
        <f>MID(Tabla1[[#This Row],[Aplicación]],6,2)</f>
        <v>11</v>
      </c>
      <c r="T484" s="54" t="str">
        <f>VLOOKUP(Tabla1[[#This Row],[AREA]],Hoja1!A:B,2,FALSE)</f>
        <v>11. Salud pública y seguridad ciudadana</v>
      </c>
      <c r="U484" s="57" t="str">
        <f>MID(Tabla1[[#This Row],[Aplicación]],9,4)</f>
        <v>1621</v>
      </c>
      <c r="V484" s="54" t="str">
        <f>VLOOKUP(Tabla1[[#This Row],[PROGRAMA]],Hoja1!A:B,2,FALSE)</f>
        <v>1621. Recogida de residuos</v>
      </c>
      <c r="W484" s="57" t="str">
        <f>MID(Tabla1[[#This Row],[Aplicación]],14,2)</f>
        <v>20</v>
      </c>
      <c r="X484" s="57" t="str">
        <f>MID(Tabla1[[#This Row],[Aplicación]],14,6)</f>
        <v>204</v>
      </c>
    </row>
    <row r="485" spans="1:24" x14ac:dyDescent="0.25">
      <c r="A485" s="60">
        <v>220240013923</v>
      </c>
      <c r="B485" s="43" t="s">
        <v>390</v>
      </c>
      <c r="C485" s="61">
        <v>45414</v>
      </c>
      <c r="D485" s="60">
        <v>22024004114</v>
      </c>
      <c r="E485" s="43" t="s">
        <v>1253</v>
      </c>
      <c r="F485" s="62">
        <v>17968.5</v>
      </c>
      <c r="G485" s="43" t="s">
        <v>4108</v>
      </c>
      <c r="H485" s="43" t="s">
        <v>4109</v>
      </c>
      <c r="I485" s="69" t="s">
        <v>2930</v>
      </c>
      <c r="J485" s="43" t="s">
        <v>874</v>
      </c>
      <c r="K485" s="43" t="s">
        <v>875</v>
      </c>
      <c r="L485" s="43" t="s">
        <v>413</v>
      </c>
      <c r="M485" s="43" t="s">
        <v>585</v>
      </c>
      <c r="N485" s="43" t="s">
        <v>539</v>
      </c>
      <c r="O485" s="68" t="s">
        <v>326</v>
      </c>
      <c r="P485" s="68" t="s">
        <v>2931</v>
      </c>
      <c r="Q485" s="57" t="s">
        <v>2932</v>
      </c>
      <c r="R485" s="35" t="s">
        <v>265</v>
      </c>
      <c r="S485" s="57" t="str">
        <f>MID(Tabla1[[#This Row],[Aplicación]],6,2)</f>
        <v>11</v>
      </c>
      <c r="T485" s="54" t="str">
        <f>VLOOKUP(Tabla1[[#This Row],[AREA]],Hoja1!A:B,2,FALSE)</f>
        <v>11. Salud pública y seguridad ciudadana</v>
      </c>
      <c r="U485" s="57" t="str">
        <f>MID(Tabla1[[#This Row],[Aplicación]],9,4)</f>
        <v>1621</v>
      </c>
      <c r="V485" s="54" t="str">
        <f>VLOOKUP(Tabla1[[#This Row],[PROGRAMA]],Hoja1!A:B,2,FALSE)</f>
        <v>1621. Recogida de residuos</v>
      </c>
      <c r="W485" s="57" t="str">
        <f>MID(Tabla1[[#This Row],[Aplicación]],14,2)</f>
        <v>20</v>
      </c>
      <c r="X485" s="57" t="str">
        <f>MID(Tabla1[[#This Row],[Aplicación]],14,6)</f>
        <v>204</v>
      </c>
    </row>
    <row r="486" spans="1:24" x14ac:dyDescent="0.25">
      <c r="A486" s="60">
        <v>220240040275</v>
      </c>
      <c r="B486" s="43" t="s">
        <v>390</v>
      </c>
      <c r="C486" s="61">
        <v>45530</v>
      </c>
      <c r="D486" s="60">
        <v>22024004510</v>
      </c>
      <c r="E486" s="43" t="s">
        <v>1253</v>
      </c>
      <c r="F486" s="62">
        <v>29991.46</v>
      </c>
      <c r="G486" s="43" t="s">
        <v>909</v>
      </c>
      <c r="H486" s="43" t="s">
        <v>5567</v>
      </c>
      <c r="I486" s="69">
        <v>220</v>
      </c>
      <c r="J486" s="43" t="s">
        <v>910</v>
      </c>
      <c r="K486" s="43" t="s">
        <v>547</v>
      </c>
      <c r="L486" s="43" t="s">
        <v>413</v>
      </c>
      <c r="M486" s="43" t="s">
        <v>395</v>
      </c>
      <c r="N486" s="43" t="s">
        <v>396</v>
      </c>
      <c r="O486" s="68" t="s">
        <v>321</v>
      </c>
      <c r="P486" s="68" t="s">
        <v>4838</v>
      </c>
      <c r="Q486" s="57" t="str">
        <f>MID(Tabla1[[#This Row],[Aplicación]],14,1)</f>
        <v>2</v>
      </c>
      <c r="R486" s="35" t="s">
        <v>265</v>
      </c>
      <c r="S486" s="57" t="str">
        <f>MID(Tabla1[[#This Row],[Aplicación]],6,2)</f>
        <v>11</v>
      </c>
      <c r="T486" s="54" t="str">
        <f>VLOOKUP(Tabla1[[#This Row],[AREA]],Hoja1!A:B,2,FALSE)</f>
        <v>11. Salud pública y seguridad ciudadana</v>
      </c>
      <c r="U486" s="57" t="str">
        <f>MID(Tabla1[[#This Row],[Aplicación]],9,4)</f>
        <v>1621</v>
      </c>
      <c r="V486" s="54" t="str">
        <f>VLOOKUP(Tabla1[[#This Row],[PROGRAMA]],Hoja1!A:B,2,FALSE)</f>
        <v>1621. Recogida de residuos</v>
      </c>
      <c r="W486" s="57" t="str">
        <f>MID(Tabla1[[#This Row],[Aplicación]],14,2)</f>
        <v>20</v>
      </c>
      <c r="X486" s="57" t="str">
        <f>MID(Tabla1[[#This Row],[Aplicación]],14,6)</f>
        <v>204</v>
      </c>
    </row>
    <row r="487" spans="1:24" x14ac:dyDescent="0.25">
      <c r="A487" s="60">
        <v>220240010740</v>
      </c>
      <c r="B487" s="43" t="s">
        <v>390</v>
      </c>
      <c r="C487" s="61">
        <v>45385</v>
      </c>
      <c r="D487" s="60">
        <v>22024003396</v>
      </c>
      <c r="E487" s="43" t="s">
        <v>4669</v>
      </c>
      <c r="F487" s="62">
        <v>17424</v>
      </c>
      <c r="G487" s="43" t="s">
        <v>1012</v>
      </c>
      <c r="H487" s="43" t="s">
        <v>4670</v>
      </c>
      <c r="I487" s="69" t="s">
        <v>2930</v>
      </c>
      <c r="J487" s="43" t="s">
        <v>393</v>
      </c>
      <c r="K487" s="43" t="s">
        <v>393</v>
      </c>
      <c r="L487" s="43" t="s">
        <v>413</v>
      </c>
      <c r="M487" s="43" t="s">
        <v>585</v>
      </c>
      <c r="N487" s="43" t="s">
        <v>539</v>
      </c>
      <c r="O487" s="68" t="s">
        <v>326</v>
      </c>
      <c r="P487" s="68" t="s">
        <v>2931</v>
      </c>
      <c r="Q487" s="57" t="s">
        <v>2932</v>
      </c>
      <c r="R487" s="35" t="s">
        <v>265</v>
      </c>
      <c r="S487" s="57" t="str">
        <f>MID(Tabla1[[#This Row],[Aplicación]],6,2)</f>
        <v>11</v>
      </c>
      <c r="T487" s="54" t="str">
        <f>VLOOKUP(Tabla1[[#This Row],[AREA]],Hoja1!A:B,2,FALSE)</f>
        <v>11. Salud pública y seguridad ciudadana</v>
      </c>
      <c r="U487" s="57" t="str">
        <f>MID(Tabla1[[#This Row],[Aplicación]],9,4)</f>
        <v>1631</v>
      </c>
      <c r="V487" s="54" t="str">
        <f>VLOOKUP(Tabla1[[#This Row],[PROGRAMA]],Hoja1!A:B,2,FALSE)</f>
        <v>1631. Limpieza viaria</v>
      </c>
      <c r="W487" s="57" t="str">
        <f>MID(Tabla1[[#This Row],[Aplicación]],14,2)</f>
        <v>20</v>
      </c>
      <c r="X487" s="57" t="str">
        <f>MID(Tabla1[[#This Row],[Aplicación]],14,6)</f>
        <v>203</v>
      </c>
    </row>
    <row r="488" spans="1:24" x14ac:dyDescent="0.25">
      <c r="A488" s="60">
        <v>220219001002</v>
      </c>
      <c r="B488" s="43" t="s">
        <v>390</v>
      </c>
      <c r="C488" s="61">
        <v>45292</v>
      </c>
      <c r="D488" s="60">
        <v>22024001781</v>
      </c>
      <c r="E488" s="43" t="s">
        <v>1155</v>
      </c>
      <c r="F488" s="62">
        <v>625</v>
      </c>
      <c r="G488" s="43" t="s">
        <v>429</v>
      </c>
      <c r="H488" s="43" t="s">
        <v>432</v>
      </c>
      <c r="I488" s="69">
        <v>220</v>
      </c>
      <c r="J488" s="43" t="s">
        <v>398</v>
      </c>
      <c r="K488" s="43" t="s">
        <v>398</v>
      </c>
      <c r="L488" s="43" t="s">
        <v>413</v>
      </c>
      <c r="M488" s="43" t="s">
        <v>395</v>
      </c>
      <c r="N488" s="43" t="s">
        <v>433</v>
      </c>
      <c r="O488" s="52" t="s">
        <v>321</v>
      </c>
      <c r="P488" s="63" t="s">
        <v>276</v>
      </c>
      <c r="Q488" s="57" t="str">
        <f>MID(Tabla1[[#This Row],[Aplicación]],14,1)</f>
        <v>2</v>
      </c>
      <c r="R488" s="35" t="s">
        <v>265</v>
      </c>
      <c r="S488" s="57" t="str">
        <f>MID(Tabla1[[#This Row],[Aplicación]],6,2)</f>
        <v>11</v>
      </c>
      <c r="T488" s="54" t="str">
        <f>VLOOKUP(Tabla1[[#This Row],[AREA]],Hoja1!A:B,2,FALSE)</f>
        <v>11. Salud pública y seguridad ciudadana</v>
      </c>
      <c r="U488" s="57" t="str">
        <f>MID(Tabla1[[#This Row],[Aplicación]],9,4)</f>
        <v>3111</v>
      </c>
      <c r="V488" s="54" t="str">
        <f>VLOOKUP(Tabla1[[#This Row],[PROGRAMA]],Hoja1!A:B,2,FALSE)</f>
        <v>3111. Protección de la salubridad pública</v>
      </c>
      <c r="W488" s="57" t="str">
        <f>MID(Tabla1[[#This Row],[Aplicación]],14,2)</f>
        <v>20</v>
      </c>
      <c r="X488" s="57" t="str">
        <f>MID(Tabla1[[#This Row],[Aplicación]],14,6)</f>
        <v>203</v>
      </c>
    </row>
    <row r="489" spans="1:24" x14ac:dyDescent="0.25">
      <c r="A489" s="60">
        <v>220239000962</v>
      </c>
      <c r="B489" s="43" t="s">
        <v>390</v>
      </c>
      <c r="C489" s="61">
        <v>45292</v>
      </c>
      <c r="D489" s="60">
        <v>22024001875</v>
      </c>
      <c r="E489" s="43" t="s">
        <v>1155</v>
      </c>
      <c r="F489" s="62">
        <v>5375</v>
      </c>
      <c r="G489" s="43" t="s">
        <v>429</v>
      </c>
      <c r="H489" s="43" t="s">
        <v>1983</v>
      </c>
      <c r="I489" s="69">
        <v>220</v>
      </c>
      <c r="J489" s="43" t="s">
        <v>398</v>
      </c>
      <c r="K489" s="43" t="s">
        <v>398</v>
      </c>
      <c r="L489" s="43" t="s">
        <v>413</v>
      </c>
      <c r="M489" s="43" t="s">
        <v>395</v>
      </c>
      <c r="N489" s="43" t="s">
        <v>433</v>
      </c>
      <c r="O489" s="52" t="s">
        <v>321</v>
      </c>
      <c r="P489" s="63" t="s">
        <v>276</v>
      </c>
      <c r="Q489" s="57" t="str">
        <f>MID(Tabla1[[#This Row],[Aplicación]],14,1)</f>
        <v>2</v>
      </c>
      <c r="R489" s="35" t="s">
        <v>265</v>
      </c>
      <c r="S489" s="57" t="str">
        <f>MID(Tabla1[[#This Row],[Aplicación]],6,2)</f>
        <v>11</v>
      </c>
      <c r="T489" s="54" t="str">
        <f>VLOOKUP(Tabla1[[#This Row],[AREA]],Hoja1!A:B,2,FALSE)</f>
        <v>11. Salud pública y seguridad ciudadana</v>
      </c>
      <c r="U489" s="57" t="str">
        <f>MID(Tabla1[[#This Row],[Aplicación]],9,4)</f>
        <v>3111</v>
      </c>
      <c r="V489" s="54" t="str">
        <f>VLOOKUP(Tabla1[[#This Row],[PROGRAMA]],Hoja1!A:B,2,FALSE)</f>
        <v>3111. Protección de la salubridad pública</v>
      </c>
      <c r="W489" s="57" t="str">
        <f>MID(Tabla1[[#This Row],[Aplicación]],14,2)</f>
        <v>20</v>
      </c>
      <c r="X489" s="57" t="str">
        <f>MID(Tabla1[[#This Row],[Aplicación]],14,6)</f>
        <v>203</v>
      </c>
    </row>
    <row r="490" spans="1:24" x14ac:dyDescent="0.25">
      <c r="A490" s="60">
        <v>220240002018</v>
      </c>
      <c r="B490" s="43" t="s">
        <v>390</v>
      </c>
      <c r="C490" s="61">
        <v>45343</v>
      </c>
      <c r="D490" s="60">
        <v>22024001047</v>
      </c>
      <c r="E490" s="43" t="s">
        <v>1155</v>
      </c>
      <c r="F490" s="62">
        <v>3804.82</v>
      </c>
      <c r="G490" s="43" t="s">
        <v>375</v>
      </c>
      <c r="H490" s="43" t="s">
        <v>1033</v>
      </c>
      <c r="I490" s="69">
        <v>220</v>
      </c>
      <c r="J490" s="43" t="s">
        <v>627</v>
      </c>
      <c r="K490" s="43" t="s">
        <v>398</v>
      </c>
      <c r="L490" s="43" t="s">
        <v>413</v>
      </c>
      <c r="M490" s="43" t="s">
        <v>585</v>
      </c>
      <c r="N490" s="43" t="s">
        <v>539</v>
      </c>
      <c r="O490" s="52" t="s">
        <v>326</v>
      </c>
      <c r="P490" s="63" t="s">
        <v>276</v>
      </c>
      <c r="Q490" s="57" t="str">
        <f>MID(Tabla1[[#This Row],[Aplicación]],14,1)</f>
        <v>2</v>
      </c>
      <c r="R490" s="35" t="s">
        <v>265</v>
      </c>
      <c r="S490" s="57" t="str">
        <f>MID(Tabla1[[#This Row],[Aplicación]],6,2)</f>
        <v>11</v>
      </c>
      <c r="T490" s="54" t="str">
        <f>VLOOKUP(Tabla1[[#This Row],[AREA]],Hoja1!A:B,2,FALSE)</f>
        <v>11. Salud pública y seguridad ciudadana</v>
      </c>
      <c r="U490" s="57" t="str">
        <f>MID(Tabla1[[#This Row],[Aplicación]],9,4)</f>
        <v>3111</v>
      </c>
      <c r="V490" s="54" t="str">
        <f>VLOOKUP(Tabla1[[#This Row],[PROGRAMA]],Hoja1!A:B,2,FALSE)</f>
        <v>3111. Protección de la salubridad pública</v>
      </c>
      <c r="W490" s="57" t="str">
        <f>MID(Tabla1[[#This Row],[Aplicación]],14,2)</f>
        <v>20</v>
      </c>
      <c r="X490" s="57" t="str">
        <f>MID(Tabla1[[#This Row],[Aplicación]],14,6)</f>
        <v>203</v>
      </c>
    </row>
    <row r="491" spans="1:24" x14ac:dyDescent="0.25">
      <c r="A491" s="60">
        <v>220240007672</v>
      </c>
      <c r="B491" s="43" t="s">
        <v>702</v>
      </c>
      <c r="C491" s="61">
        <v>45372</v>
      </c>
      <c r="D491" s="60">
        <v>22024000997</v>
      </c>
      <c r="E491" s="43" t="s">
        <v>1321</v>
      </c>
      <c r="F491" s="62">
        <v>99.46</v>
      </c>
      <c r="G491" s="43" t="s">
        <v>1738</v>
      </c>
      <c r="H491" s="43" t="s">
        <v>1753</v>
      </c>
      <c r="I491" s="69">
        <v>300</v>
      </c>
      <c r="J491" s="43" t="s">
        <v>842</v>
      </c>
      <c r="K491" s="43" t="s">
        <v>398</v>
      </c>
      <c r="L491" s="43" t="s">
        <v>413</v>
      </c>
      <c r="M491" s="43" t="s">
        <v>585</v>
      </c>
      <c r="N491" s="43" t="s">
        <v>539</v>
      </c>
      <c r="O491" s="52" t="s">
        <v>326</v>
      </c>
      <c r="P491" s="63" t="s">
        <v>276</v>
      </c>
      <c r="Q491" s="57" t="str">
        <f>MID(Tabla1[[#This Row],[Aplicación]],14,1)</f>
        <v>2</v>
      </c>
      <c r="R491" s="35" t="s">
        <v>265</v>
      </c>
      <c r="S491" s="57" t="str">
        <f>MID(Tabla1[[#This Row],[Aplicación]],6,2)</f>
        <v>01</v>
      </c>
      <c r="T491" s="54" t="str">
        <f>VLOOKUP(Tabla1[[#This Row],[AREA]],Hoja1!A:B,2,FALSE)</f>
        <v>01. Alcaldía</v>
      </c>
      <c r="U491" s="57" t="str">
        <f>MID(Tabla1[[#This Row],[Aplicación]],9,4)</f>
        <v>4331</v>
      </c>
      <c r="V491" s="54" t="str">
        <f>VLOOKUP(Tabla1[[#This Row],[PROGRAMA]],Hoja1!A:B,2,FALSE)</f>
        <v>4331. Desarrollo empresarial</v>
      </c>
      <c r="W491" s="57" t="str">
        <f>MID(Tabla1[[#This Row],[Aplicación]],14,2)</f>
        <v>21</v>
      </c>
      <c r="X491" s="57" t="str">
        <f>MID(Tabla1[[#This Row],[Aplicación]],14,6)</f>
        <v>212</v>
      </c>
    </row>
    <row r="492" spans="1:24" x14ac:dyDescent="0.25">
      <c r="A492" s="60">
        <v>220240003621</v>
      </c>
      <c r="B492" s="43" t="s">
        <v>702</v>
      </c>
      <c r="C492" s="61">
        <v>45350</v>
      </c>
      <c r="D492" s="60">
        <v>22024000997</v>
      </c>
      <c r="E492" s="43" t="s">
        <v>1321</v>
      </c>
      <c r="F492" s="62">
        <v>911.66</v>
      </c>
      <c r="G492" s="43" t="s">
        <v>764</v>
      </c>
      <c r="H492" s="43" t="s">
        <v>2329</v>
      </c>
      <c r="I492" s="69">
        <v>300</v>
      </c>
      <c r="J492" s="43" t="s">
        <v>398</v>
      </c>
      <c r="K492" s="43" t="s">
        <v>398</v>
      </c>
      <c r="L492" s="43" t="s">
        <v>413</v>
      </c>
      <c r="M492" s="43" t="s">
        <v>395</v>
      </c>
      <c r="N492" s="43" t="s">
        <v>396</v>
      </c>
      <c r="O492" s="52" t="s">
        <v>325</v>
      </c>
      <c r="P492" s="63" t="s">
        <v>276</v>
      </c>
      <c r="Q492" s="57" t="str">
        <f>MID(Tabla1[[#This Row],[Aplicación]],14,1)</f>
        <v>2</v>
      </c>
      <c r="R492" s="35" t="s">
        <v>265</v>
      </c>
      <c r="S492" s="57" t="str">
        <f>MID(Tabla1[[#This Row],[Aplicación]],6,2)</f>
        <v>01</v>
      </c>
      <c r="T492" s="54" t="str">
        <f>VLOOKUP(Tabla1[[#This Row],[AREA]],Hoja1!A:B,2,FALSE)</f>
        <v>01. Alcaldía</v>
      </c>
      <c r="U492" s="57" t="str">
        <f>MID(Tabla1[[#This Row],[Aplicación]],9,4)</f>
        <v>4331</v>
      </c>
      <c r="V492" s="54" t="str">
        <f>VLOOKUP(Tabla1[[#This Row],[PROGRAMA]],Hoja1!A:B,2,FALSE)</f>
        <v>4331. Desarrollo empresarial</v>
      </c>
      <c r="W492" s="57" t="str">
        <f>MID(Tabla1[[#This Row],[Aplicación]],14,2)</f>
        <v>21</v>
      </c>
      <c r="X492" s="57" t="str">
        <f>MID(Tabla1[[#This Row],[Aplicación]],14,6)</f>
        <v>212</v>
      </c>
    </row>
    <row r="493" spans="1:24" x14ac:dyDescent="0.25">
      <c r="A493" s="60">
        <v>220240005291</v>
      </c>
      <c r="B493" s="43" t="s">
        <v>702</v>
      </c>
      <c r="C493" s="61">
        <v>45358</v>
      </c>
      <c r="D493" s="60">
        <v>22024000997</v>
      </c>
      <c r="E493" s="43" t="s">
        <v>1321</v>
      </c>
      <c r="F493" s="62">
        <v>12.17</v>
      </c>
      <c r="G493" s="43" t="s">
        <v>82</v>
      </c>
      <c r="H493" s="43" t="s">
        <v>2647</v>
      </c>
      <c r="I493" s="69">
        <v>300</v>
      </c>
      <c r="J493" s="43" t="s">
        <v>398</v>
      </c>
      <c r="K493" s="43" t="s">
        <v>398</v>
      </c>
      <c r="L493" s="43" t="s">
        <v>413</v>
      </c>
      <c r="M493" s="43" t="s">
        <v>395</v>
      </c>
      <c r="N493" s="43" t="s">
        <v>396</v>
      </c>
      <c r="O493" s="52" t="s">
        <v>325</v>
      </c>
      <c r="P493" s="63" t="s">
        <v>276</v>
      </c>
      <c r="Q493" s="57" t="str">
        <f>MID(Tabla1[[#This Row],[Aplicación]],14,1)</f>
        <v>2</v>
      </c>
      <c r="R493" s="35" t="s">
        <v>265</v>
      </c>
      <c r="S493" s="57" t="str">
        <f>MID(Tabla1[[#This Row],[Aplicación]],6,2)</f>
        <v>01</v>
      </c>
      <c r="T493" s="54" t="str">
        <f>VLOOKUP(Tabla1[[#This Row],[AREA]],Hoja1!A:B,2,FALSE)</f>
        <v>01. Alcaldía</v>
      </c>
      <c r="U493" s="57" t="str">
        <f>MID(Tabla1[[#This Row],[Aplicación]],9,4)</f>
        <v>4331</v>
      </c>
      <c r="V493" s="54" t="str">
        <f>VLOOKUP(Tabla1[[#This Row],[PROGRAMA]],Hoja1!A:B,2,FALSE)</f>
        <v>4331. Desarrollo empresarial</v>
      </c>
      <c r="W493" s="57" t="str">
        <f>MID(Tabla1[[#This Row],[Aplicación]],14,2)</f>
        <v>21</v>
      </c>
      <c r="X493" s="57" t="str">
        <f>MID(Tabla1[[#This Row],[Aplicación]],14,6)</f>
        <v>212</v>
      </c>
    </row>
    <row r="494" spans="1:24" x14ac:dyDescent="0.25">
      <c r="A494" s="60">
        <v>220240007678</v>
      </c>
      <c r="B494" s="43" t="s">
        <v>702</v>
      </c>
      <c r="C494" s="61">
        <v>45372</v>
      </c>
      <c r="D494" s="60">
        <v>22024000997</v>
      </c>
      <c r="E494" s="43" t="s">
        <v>1321</v>
      </c>
      <c r="F494" s="62">
        <v>6.04</v>
      </c>
      <c r="G494" s="43" t="s">
        <v>82</v>
      </c>
      <c r="H494" s="43" t="s">
        <v>2675</v>
      </c>
      <c r="I494" s="69">
        <v>300</v>
      </c>
      <c r="J494" s="43" t="s">
        <v>398</v>
      </c>
      <c r="K494" s="43" t="s">
        <v>398</v>
      </c>
      <c r="L494" s="43" t="s">
        <v>413</v>
      </c>
      <c r="M494" s="43" t="s">
        <v>395</v>
      </c>
      <c r="N494" s="43" t="s">
        <v>396</v>
      </c>
      <c r="O494" s="52" t="s">
        <v>325</v>
      </c>
      <c r="P494" s="63" t="s">
        <v>276</v>
      </c>
      <c r="Q494" s="57" t="str">
        <f>MID(Tabla1[[#This Row],[Aplicación]],14,1)</f>
        <v>2</v>
      </c>
      <c r="R494" s="35" t="s">
        <v>265</v>
      </c>
      <c r="S494" s="57" t="str">
        <f>MID(Tabla1[[#This Row],[Aplicación]],6,2)</f>
        <v>01</v>
      </c>
      <c r="T494" s="54" t="str">
        <f>VLOOKUP(Tabla1[[#This Row],[AREA]],Hoja1!A:B,2,FALSE)</f>
        <v>01. Alcaldía</v>
      </c>
      <c r="U494" s="57" t="str">
        <f>MID(Tabla1[[#This Row],[Aplicación]],9,4)</f>
        <v>4331</v>
      </c>
      <c r="V494" s="54" t="str">
        <f>VLOOKUP(Tabla1[[#This Row],[PROGRAMA]],Hoja1!A:B,2,FALSE)</f>
        <v>4331. Desarrollo empresarial</v>
      </c>
      <c r="W494" s="57" t="str">
        <f>MID(Tabla1[[#This Row],[Aplicación]],14,2)</f>
        <v>21</v>
      </c>
      <c r="X494" s="57" t="str">
        <f>MID(Tabla1[[#This Row],[Aplicación]],14,6)</f>
        <v>212</v>
      </c>
    </row>
    <row r="495" spans="1:24" x14ac:dyDescent="0.25">
      <c r="A495" s="60">
        <v>220240026723</v>
      </c>
      <c r="B495" s="43" t="s">
        <v>702</v>
      </c>
      <c r="C495" s="61">
        <v>45468</v>
      </c>
      <c r="D495" s="60">
        <v>22024000997</v>
      </c>
      <c r="E495" s="43" t="s">
        <v>1321</v>
      </c>
      <c r="F495" s="62">
        <v>944.71</v>
      </c>
      <c r="G495" s="43" t="s">
        <v>697</v>
      </c>
      <c r="H495" s="43" t="s">
        <v>3039</v>
      </c>
      <c r="I495" s="69" t="s">
        <v>2934</v>
      </c>
      <c r="J495" s="43" t="s">
        <v>537</v>
      </c>
      <c r="K495" s="43" t="s">
        <v>537</v>
      </c>
      <c r="L495" s="43" t="s">
        <v>413</v>
      </c>
      <c r="M495" s="43" t="s">
        <v>395</v>
      </c>
      <c r="N495" s="43" t="s">
        <v>396</v>
      </c>
      <c r="O495" s="68" t="s">
        <v>325</v>
      </c>
      <c r="P495" s="68" t="s">
        <v>2931</v>
      </c>
      <c r="Q495" s="57" t="s">
        <v>2932</v>
      </c>
      <c r="R495" s="35" t="s">
        <v>265</v>
      </c>
      <c r="S495" s="57" t="str">
        <f>MID(Tabla1[[#This Row],[Aplicación]],6,2)</f>
        <v>01</v>
      </c>
      <c r="T495" s="54" t="str">
        <f>VLOOKUP(Tabla1[[#This Row],[AREA]],Hoja1!A:B,2,FALSE)</f>
        <v>01. Alcaldía</v>
      </c>
      <c r="U495" s="57" t="str">
        <f>MID(Tabla1[[#This Row],[Aplicación]],9,4)</f>
        <v>4331</v>
      </c>
      <c r="V495" s="54" t="str">
        <f>VLOOKUP(Tabla1[[#This Row],[PROGRAMA]],Hoja1!A:B,2,FALSE)</f>
        <v>4331. Desarrollo empresarial</v>
      </c>
      <c r="W495" s="57" t="str">
        <f>MID(Tabla1[[#This Row],[Aplicación]],14,2)</f>
        <v>21</v>
      </c>
      <c r="X495" s="57" t="str">
        <f>MID(Tabla1[[#This Row],[Aplicación]],14,6)</f>
        <v>212</v>
      </c>
    </row>
    <row r="496" spans="1:24" x14ac:dyDescent="0.25">
      <c r="A496" s="60">
        <v>220240024162</v>
      </c>
      <c r="B496" s="43" t="s">
        <v>702</v>
      </c>
      <c r="C496" s="61">
        <v>45461</v>
      </c>
      <c r="D496" s="60">
        <v>22024000997</v>
      </c>
      <c r="E496" s="43" t="s">
        <v>1321</v>
      </c>
      <c r="F496" s="62">
        <v>29.74</v>
      </c>
      <c r="G496" s="43" t="s">
        <v>82</v>
      </c>
      <c r="H496" s="43" t="s">
        <v>3222</v>
      </c>
      <c r="I496" s="69" t="s">
        <v>2934</v>
      </c>
      <c r="J496" s="43" t="s">
        <v>398</v>
      </c>
      <c r="K496" s="43" t="s">
        <v>398</v>
      </c>
      <c r="L496" s="43" t="s">
        <v>413</v>
      </c>
      <c r="M496" s="43" t="s">
        <v>395</v>
      </c>
      <c r="N496" s="43" t="s">
        <v>396</v>
      </c>
      <c r="O496" s="68" t="s">
        <v>325</v>
      </c>
      <c r="P496" s="68" t="s">
        <v>2931</v>
      </c>
      <c r="Q496" s="57" t="s">
        <v>2932</v>
      </c>
      <c r="R496" s="35" t="s">
        <v>265</v>
      </c>
      <c r="S496" s="57" t="str">
        <f>MID(Tabla1[[#This Row],[Aplicación]],6,2)</f>
        <v>01</v>
      </c>
      <c r="T496" s="54" t="str">
        <f>VLOOKUP(Tabla1[[#This Row],[AREA]],Hoja1!A:B,2,FALSE)</f>
        <v>01. Alcaldía</v>
      </c>
      <c r="U496" s="57" t="str">
        <f>MID(Tabla1[[#This Row],[Aplicación]],9,4)</f>
        <v>4331</v>
      </c>
      <c r="V496" s="54" t="str">
        <f>VLOOKUP(Tabla1[[#This Row],[PROGRAMA]],Hoja1!A:B,2,FALSE)</f>
        <v>4331. Desarrollo empresarial</v>
      </c>
      <c r="W496" s="57" t="str">
        <f>MID(Tabla1[[#This Row],[Aplicación]],14,2)</f>
        <v>21</v>
      </c>
      <c r="X496" s="57" t="str">
        <f>MID(Tabla1[[#This Row],[Aplicación]],14,6)</f>
        <v>212</v>
      </c>
    </row>
    <row r="497" spans="1:24" x14ac:dyDescent="0.25">
      <c r="A497" s="60">
        <v>220240012879</v>
      </c>
      <c r="B497" s="43" t="s">
        <v>702</v>
      </c>
      <c r="C497" s="61">
        <v>45407</v>
      </c>
      <c r="D497" s="60">
        <v>22024000997</v>
      </c>
      <c r="E497" s="43" t="s">
        <v>1321</v>
      </c>
      <c r="F497" s="62">
        <v>12.31</v>
      </c>
      <c r="G497" s="43" t="s">
        <v>41</v>
      </c>
      <c r="H497" s="43" t="s">
        <v>4290</v>
      </c>
      <c r="I497" s="69" t="s">
        <v>2934</v>
      </c>
      <c r="J497" s="43" t="s">
        <v>398</v>
      </c>
      <c r="K497" s="43" t="s">
        <v>398</v>
      </c>
      <c r="L497" s="43" t="s">
        <v>413</v>
      </c>
      <c r="M497" s="43" t="s">
        <v>395</v>
      </c>
      <c r="N497" s="43" t="s">
        <v>396</v>
      </c>
      <c r="O497" s="68" t="s">
        <v>325</v>
      </c>
      <c r="P497" s="68" t="s">
        <v>2931</v>
      </c>
      <c r="Q497" s="57" t="s">
        <v>2932</v>
      </c>
      <c r="R497" s="35" t="s">
        <v>265</v>
      </c>
      <c r="S497" s="57" t="str">
        <f>MID(Tabla1[[#This Row],[Aplicación]],6,2)</f>
        <v>01</v>
      </c>
      <c r="T497" s="54" t="str">
        <f>VLOOKUP(Tabla1[[#This Row],[AREA]],Hoja1!A:B,2,FALSE)</f>
        <v>01. Alcaldía</v>
      </c>
      <c r="U497" s="57" t="str">
        <f>MID(Tabla1[[#This Row],[Aplicación]],9,4)</f>
        <v>4331</v>
      </c>
      <c r="V497" s="54" t="str">
        <f>VLOOKUP(Tabla1[[#This Row],[PROGRAMA]],Hoja1!A:B,2,FALSE)</f>
        <v>4331. Desarrollo empresarial</v>
      </c>
      <c r="W497" s="57" t="str">
        <f>MID(Tabla1[[#This Row],[Aplicación]],14,2)</f>
        <v>21</v>
      </c>
      <c r="X497" s="57" t="str">
        <f>MID(Tabla1[[#This Row],[Aplicación]],14,6)</f>
        <v>212</v>
      </c>
    </row>
    <row r="498" spans="1:24" x14ac:dyDescent="0.25">
      <c r="A498" s="60">
        <v>220240012883</v>
      </c>
      <c r="B498" s="43" t="s">
        <v>702</v>
      </c>
      <c r="C498" s="61">
        <v>45407</v>
      </c>
      <c r="D498" s="60">
        <v>22024000997</v>
      </c>
      <c r="E498" s="43" t="s">
        <v>1321</v>
      </c>
      <c r="F498" s="62">
        <v>179.09</v>
      </c>
      <c r="G498" s="43" t="s">
        <v>82</v>
      </c>
      <c r="H498" s="43" t="s">
        <v>4291</v>
      </c>
      <c r="I498" s="69" t="s">
        <v>2934</v>
      </c>
      <c r="J498" s="43" t="s">
        <v>398</v>
      </c>
      <c r="K498" s="43" t="s">
        <v>398</v>
      </c>
      <c r="L498" s="43" t="s">
        <v>413</v>
      </c>
      <c r="M498" s="43" t="s">
        <v>395</v>
      </c>
      <c r="N498" s="43" t="s">
        <v>396</v>
      </c>
      <c r="O498" s="68" t="s">
        <v>325</v>
      </c>
      <c r="P498" s="68" t="s">
        <v>2931</v>
      </c>
      <c r="Q498" s="57" t="s">
        <v>2932</v>
      </c>
      <c r="R498" s="35" t="s">
        <v>265</v>
      </c>
      <c r="S498" s="57" t="str">
        <f>MID(Tabla1[[#This Row],[Aplicación]],6,2)</f>
        <v>01</v>
      </c>
      <c r="T498" s="54" t="str">
        <f>VLOOKUP(Tabla1[[#This Row],[AREA]],Hoja1!A:B,2,FALSE)</f>
        <v>01. Alcaldía</v>
      </c>
      <c r="U498" s="57" t="str">
        <f>MID(Tabla1[[#This Row],[Aplicación]],9,4)</f>
        <v>4331</v>
      </c>
      <c r="V498" s="54" t="str">
        <f>VLOOKUP(Tabla1[[#This Row],[PROGRAMA]],Hoja1!A:B,2,FALSE)</f>
        <v>4331. Desarrollo empresarial</v>
      </c>
      <c r="W498" s="57" t="str">
        <f>MID(Tabla1[[#This Row],[Aplicación]],14,2)</f>
        <v>21</v>
      </c>
      <c r="X498" s="57" t="str">
        <f>MID(Tabla1[[#This Row],[Aplicación]],14,6)</f>
        <v>212</v>
      </c>
    </row>
    <row r="499" spans="1:24" x14ac:dyDescent="0.25">
      <c r="A499" s="60">
        <v>220240034223</v>
      </c>
      <c r="B499" s="43" t="s">
        <v>702</v>
      </c>
      <c r="C499" s="61">
        <v>45503</v>
      </c>
      <c r="D499" s="60">
        <v>22024000997</v>
      </c>
      <c r="E499" s="43" t="s">
        <v>1321</v>
      </c>
      <c r="F499" s="62">
        <v>56.08</v>
      </c>
      <c r="G499" s="43" t="s">
        <v>764</v>
      </c>
      <c r="H499" s="43" t="s">
        <v>5098</v>
      </c>
      <c r="I499" s="69" t="s">
        <v>2934</v>
      </c>
      <c r="J499" s="43" t="s">
        <v>398</v>
      </c>
      <c r="K499" s="43" t="s">
        <v>398</v>
      </c>
      <c r="L499" s="43" t="s">
        <v>413</v>
      </c>
      <c r="M499" s="43" t="s">
        <v>395</v>
      </c>
      <c r="N499" s="43" t="s">
        <v>396</v>
      </c>
      <c r="O499" s="68" t="s">
        <v>325</v>
      </c>
      <c r="P499" s="68" t="s">
        <v>4838</v>
      </c>
      <c r="Q499" s="57" t="str">
        <f>MID(Tabla1[[#This Row],[Aplicación]],14,1)</f>
        <v>2</v>
      </c>
      <c r="R499" s="35" t="s">
        <v>265</v>
      </c>
      <c r="S499" s="57" t="str">
        <f>MID(Tabla1[[#This Row],[Aplicación]],6,2)</f>
        <v>01</v>
      </c>
      <c r="T499" s="54" t="str">
        <f>VLOOKUP(Tabla1[[#This Row],[AREA]],Hoja1!A:B,2,FALSE)</f>
        <v>01. Alcaldía</v>
      </c>
      <c r="U499" s="57" t="str">
        <f>MID(Tabla1[[#This Row],[Aplicación]],9,4)</f>
        <v>4331</v>
      </c>
      <c r="V499" s="54" t="str">
        <f>VLOOKUP(Tabla1[[#This Row],[PROGRAMA]],Hoja1!A:B,2,FALSE)</f>
        <v>4331. Desarrollo empresarial</v>
      </c>
      <c r="W499" s="57" t="str">
        <f>MID(Tabla1[[#This Row],[Aplicación]],14,2)</f>
        <v>21</v>
      </c>
      <c r="X499" s="57" t="str">
        <f>MID(Tabla1[[#This Row],[Aplicación]],14,6)</f>
        <v>212</v>
      </c>
    </row>
    <row r="500" spans="1:24" x14ac:dyDescent="0.25">
      <c r="A500" s="60">
        <v>220240034221</v>
      </c>
      <c r="B500" s="43" t="s">
        <v>702</v>
      </c>
      <c r="C500" s="61">
        <v>45503</v>
      </c>
      <c r="D500" s="60">
        <v>22024000997</v>
      </c>
      <c r="E500" s="43" t="s">
        <v>1321</v>
      </c>
      <c r="F500" s="62">
        <v>11.24</v>
      </c>
      <c r="G500" s="43" t="s">
        <v>764</v>
      </c>
      <c r="H500" s="43" t="s">
        <v>5102</v>
      </c>
      <c r="I500" s="69" t="s">
        <v>2934</v>
      </c>
      <c r="J500" s="43" t="s">
        <v>398</v>
      </c>
      <c r="K500" s="43" t="s">
        <v>398</v>
      </c>
      <c r="L500" s="43" t="s">
        <v>413</v>
      </c>
      <c r="M500" s="43" t="s">
        <v>395</v>
      </c>
      <c r="N500" s="43" t="s">
        <v>396</v>
      </c>
      <c r="O500" s="68" t="s">
        <v>325</v>
      </c>
      <c r="P500" s="68" t="s">
        <v>4838</v>
      </c>
      <c r="Q500" s="57" t="str">
        <f>MID(Tabla1[[#This Row],[Aplicación]],14,1)</f>
        <v>2</v>
      </c>
      <c r="R500" s="35" t="s">
        <v>265</v>
      </c>
      <c r="S500" s="57" t="str">
        <f>MID(Tabla1[[#This Row],[Aplicación]],6,2)</f>
        <v>01</v>
      </c>
      <c r="T500" s="54" t="str">
        <f>VLOOKUP(Tabla1[[#This Row],[AREA]],Hoja1!A:B,2,FALSE)</f>
        <v>01. Alcaldía</v>
      </c>
      <c r="U500" s="57" t="str">
        <f>MID(Tabla1[[#This Row],[Aplicación]],9,4)</f>
        <v>4331</v>
      </c>
      <c r="V500" s="54" t="str">
        <f>VLOOKUP(Tabla1[[#This Row],[PROGRAMA]],Hoja1!A:B,2,FALSE)</f>
        <v>4331. Desarrollo empresarial</v>
      </c>
      <c r="W500" s="57" t="str">
        <f>MID(Tabla1[[#This Row],[Aplicación]],14,2)</f>
        <v>21</v>
      </c>
      <c r="X500" s="57" t="str">
        <f>MID(Tabla1[[#This Row],[Aplicación]],14,6)</f>
        <v>212</v>
      </c>
    </row>
    <row r="501" spans="1:24" x14ac:dyDescent="0.25">
      <c r="A501" s="60">
        <v>220240030887</v>
      </c>
      <c r="B501" s="43" t="s">
        <v>702</v>
      </c>
      <c r="C501" s="61">
        <v>45489</v>
      </c>
      <c r="D501" s="60">
        <v>22024000997</v>
      </c>
      <c r="E501" s="43" t="s">
        <v>1321</v>
      </c>
      <c r="F501" s="62">
        <v>618.30999999999995</v>
      </c>
      <c r="G501" s="43" t="s">
        <v>764</v>
      </c>
      <c r="H501" s="43" t="s">
        <v>5302</v>
      </c>
      <c r="I501" s="69">
        <v>300</v>
      </c>
      <c r="J501" s="43" t="s">
        <v>398</v>
      </c>
      <c r="K501" s="43" t="s">
        <v>398</v>
      </c>
      <c r="L501" s="43" t="s">
        <v>413</v>
      </c>
      <c r="M501" s="43" t="s">
        <v>395</v>
      </c>
      <c r="N501" s="43" t="s">
        <v>396</v>
      </c>
      <c r="O501" s="68" t="s">
        <v>325</v>
      </c>
      <c r="P501" s="68" t="s">
        <v>4838</v>
      </c>
      <c r="Q501" s="57" t="str">
        <f>MID(Tabla1[[#This Row],[Aplicación]],14,1)</f>
        <v>2</v>
      </c>
      <c r="R501" s="35" t="s">
        <v>265</v>
      </c>
      <c r="S501" s="57" t="str">
        <f>MID(Tabla1[[#This Row],[Aplicación]],6,2)</f>
        <v>01</v>
      </c>
      <c r="T501" s="54" t="str">
        <f>VLOOKUP(Tabla1[[#This Row],[AREA]],Hoja1!A:B,2,FALSE)</f>
        <v>01. Alcaldía</v>
      </c>
      <c r="U501" s="57" t="str">
        <f>MID(Tabla1[[#This Row],[Aplicación]],9,4)</f>
        <v>4331</v>
      </c>
      <c r="V501" s="54" t="str">
        <f>VLOOKUP(Tabla1[[#This Row],[PROGRAMA]],Hoja1!A:B,2,FALSE)</f>
        <v>4331. Desarrollo empresarial</v>
      </c>
      <c r="W501" s="57" t="str">
        <f>MID(Tabla1[[#This Row],[Aplicación]],14,2)</f>
        <v>21</v>
      </c>
      <c r="X501" s="57" t="str">
        <f>MID(Tabla1[[#This Row],[Aplicación]],14,6)</f>
        <v>212</v>
      </c>
    </row>
    <row r="502" spans="1:24" x14ac:dyDescent="0.25">
      <c r="A502" s="60">
        <v>220240030265</v>
      </c>
      <c r="B502" s="43" t="s">
        <v>702</v>
      </c>
      <c r="C502" s="61">
        <v>45485</v>
      </c>
      <c r="D502" s="60">
        <v>22024000997</v>
      </c>
      <c r="E502" s="43" t="s">
        <v>1321</v>
      </c>
      <c r="F502" s="62">
        <v>105.48</v>
      </c>
      <c r="G502" s="43" t="s">
        <v>764</v>
      </c>
      <c r="H502" s="43" t="s">
        <v>5275</v>
      </c>
      <c r="I502" s="69">
        <v>300</v>
      </c>
      <c r="J502" s="43" t="s">
        <v>398</v>
      </c>
      <c r="K502" s="43" t="s">
        <v>398</v>
      </c>
      <c r="L502" s="43" t="s">
        <v>413</v>
      </c>
      <c r="M502" s="43" t="s">
        <v>395</v>
      </c>
      <c r="N502" s="43" t="s">
        <v>396</v>
      </c>
      <c r="O502" s="68" t="s">
        <v>325</v>
      </c>
      <c r="P502" s="68" t="s">
        <v>4838</v>
      </c>
      <c r="Q502" s="57" t="str">
        <f>MID(Tabla1[[#This Row],[Aplicación]],14,1)</f>
        <v>2</v>
      </c>
      <c r="R502" s="35" t="s">
        <v>265</v>
      </c>
      <c r="S502" s="57" t="str">
        <f>MID(Tabla1[[#This Row],[Aplicación]],6,2)</f>
        <v>01</v>
      </c>
      <c r="T502" s="54" t="str">
        <f>VLOOKUP(Tabla1[[#This Row],[AREA]],Hoja1!A:B,2,FALSE)</f>
        <v>01. Alcaldía</v>
      </c>
      <c r="U502" s="57" t="str">
        <f>MID(Tabla1[[#This Row],[Aplicación]],9,4)</f>
        <v>4331</v>
      </c>
      <c r="V502" s="54" t="str">
        <f>VLOOKUP(Tabla1[[#This Row],[PROGRAMA]],Hoja1!A:B,2,FALSE)</f>
        <v>4331. Desarrollo empresarial</v>
      </c>
      <c r="W502" s="57" t="str">
        <f>MID(Tabla1[[#This Row],[Aplicación]],14,2)</f>
        <v>21</v>
      </c>
      <c r="X502" s="57" t="str">
        <f>MID(Tabla1[[#This Row],[Aplicación]],14,6)</f>
        <v>212</v>
      </c>
    </row>
    <row r="503" spans="1:24" x14ac:dyDescent="0.25">
      <c r="A503" s="60">
        <v>220240028982</v>
      </c>
      <c r="B503" s="43" t="s">
        <v>390</v>
      </c>
      <c r="C503" s="61">
        <v>45476</v>
      </c>
      <c r="D503" s="60">
        <v>22024005325</v>
      </c>
      <c r="E503" s="43" t="s">
        <v>1321</v>
      </c>
      <c r="F503" s="62">
        <v>205.57</v>
      </c>
      <c r="G503" s="43" t="s">
        <v>86</v>
      </c>
      <c r="H503" s="43" t="s">
        <v>5517</v>
      </c>
      <c r="I503" s="69">
        <v>220</v>
      </c>
      <c r="J503" s="43" t="s">
        <v>398</v>
      </c>
      <c r="K503" s="43" t="s">
        <v>398</v>
      </c>
      <c r="L503" s="43" t="s">
        <v>413</v>
      </c>
      <c r="M503" s="43" t="s">
        <v>585</v>
      </c>
      <c r="N503" s="43" t="s">
        <v>539</v>
      </c>
      <c r="O503" s="68" t="s">
        <v>326</v>
      </c>
      <c r="P503" s="68" t="s">
        <v>4838</v>
      </c>
      <c r="Q503" s="57" t="str">
        <f>MID(Tabla1[[#This Row],[Aplicación]],14,1)</f>
        <v>2</v>
      </c>
      <c r="R503" s="35" t="s">
        <v>265</v>
      </c>
      <c r="S503" s="57" t="str">
        <f>MID(Tabla1[[#This Row],[Aplicación]],6,2)</f>
        <v>01</v>
      </c>
      <c r="T503" s="54" t="str">
        <f>VLOOKUP(Tabla1[[#This Row],[AREA]],Hoja1!A:B,2,FALSE)</f>
        <v>01. Alcaldía</v>
      </c>
      <c r="U503" s="57" t="str">
        <f>MID(Tabla1[[#This Row],[Aplicación]],9,4)</f>
        <v>4331</v>
      </c>
      <c r="V503" s="54" t="str">
        <f>VLOOKUP(Tabla1[[#This Row],[PROGRAMA]],Hoja1!A:B,2,FALSE)</f>
        <v>4331. Desarrollo empresarial</v>
      </c>
      <c r="W503" s="57" t="str">
        <f>MID(Tabla1[[#This Row],[Aplicación]],14,2)</f>
        <v>21</v>
      </c>
      <c r="X503" s="57" t="str">
        <f>MID(Tabla1[[#This Row],[Aplicación]],14,6)</f>
        <v>212</v>
      </c>
    </row>
    <row r="504" spans="1:24" x14ac:dyDescent="0.25">
      <c r="A504" s="60">
        <v>220240042072</v>
      </c>
      <c r="B504" s="43" t="s">
        <v>702</v>
      </c>
      <c r="C504" s="61">
        <v>45541</v>
      </c>
      <c r="D504" s="60">
        <v>22024000997</v>
      </c>
      <c r="E504" s="43" t="s">
        <v>1321</v>
      </c>
      <c r="F504" s="62">
        <v>34.56</v>
      </c>
      <c r="G504" s="43" t="s">
        <v>838</v>
      </c>
      <c r="H504" s="43" t="s">
        <v>5916</v>
      </c>
      <c r="I504" s="69">
        <v>300</v>
      </c>
      <c r="J504" s="43" t="s">
        <v>398</v>
      </c>
      <c r="K504" s="43" t="s">
        <v>398</v>
      </c>
      <c r="L504" s="43" t="s">
        <v>413</v>
      </c>
      <c r="M504" s="43" t="s">
        <v>395</v>
      </c>
      <c r="N504" s="43" t="s">
        <v>396</v>
      </c>
      <c r="O504" s="68" t="s">
        <v>325</v>
      </c>
      <c r="P504" s="68" t="s">
        <v>4838</v>
      </c>
      <c r="Q504" s="57" t="str">
        <f>MID(Tabla1[[#This Row],[Aplicación]],14,1)</f>
        <v>2</v>
      </c>
      <c r="R504" s="35" t="s">
        <v>265</v>
      </c>
      <c r="S504" s="57" t="str">
        <f>MID(Tabla1[[#This Row],[Aplicación]],6,2)</f>
        <v>01</v>
      </c>
      <c r="T504" s="54" t="str">
        <f>VLOOKUP(Tabla1[[#This Row],[AREA]],Hoja1!A:B,2,FALSE)</f>
        <v>01. Alcaldía</v>
      </c>
      <c r="U504" s="57" t="str">
        <f>MID(Tabla1[[#This Row],[Aplicación]],9,4)</f>
        <v>4331</v>
      </c>
      <c r="V504" s="54" t="str">
        <f>VLOOKUP(Tabla1[[#This Row],[PROGRAMA]],Hoja1!A:B,2,FALSE)</f>
        <v>4331. Desarrollo empresarial</v>
      </c>
      <c r="W504" s="57" t="str">
        <f>MID(Tabla1[[#This Row],[Aplicación]],14,2)</f>
        <v>21</v>
      </c>
      <c r="X504" s="57" t="str">
        <f>MID(Tabla1[[#This Row],[Aplicación]],14,6)</f>
        <v>212</v>
      </c>
    </row>
    <row r="505" spans="1:24" x14ac:dyDescent="0.25">
      <c r="A505" s="60">
        <v>220240039294</v>
      </c>
      <c r="B505" s="43" t="s">
        <v>390</v>
      </c>
      <c r="C505" s="61">
        <v>45525</v>
      </c>
      <c r="D505" s="60">
        <v>22024006051</v>
      </c>
      <c r="E505" s="43" t="s">
        <v>1321</v>
      </c>
      <c r="F505" s="62">
        <v>150</v>
      </c>
      <c r="G505" s="43" t="s">
        <v>370</v>
      </c>
      <c r="H505" s="43" t="s">
        <v>5932</v>
      </c>
      <c r="I505" s="69">
        <v>220</v>
      </c>
      <c r="J505" s="43" t="s">
        <v>398</v>
      </c>
      <c r="K505" s="43" t="s">
        <v>398</v>
      </c>
      <c r="L505" s="43" t="s">
        <v>413</v>
      </c>
      <c r="M505" s="43" t="s">
        <v>585</v>
      </c>
      <c r="N505" s="43" t="s">
        <v>539</v>
      </c>
      <c r="O505" s="68" t="s">
        <v>326</v>
      </c>
      <c r="P505" s="68" t="s">
        <v>4838</v>
      </c>
      <c r="Q505" s="57" t="str">
        <f>MID(Tabla1[[#This Row],[Aplicación]],14,1)</f>
        <v>2</v>
      </c>
      <c r="R505" s="35" t="s">
        <v>265</v>
      </c>
      <c r="S505" s="57" t="str">
        <f>MID(Tabla1[[#This Row],[Aplicación]],6,2)</f>
        <v>01</v>
      </c>
      <c r="T505" s="54" t="str">
        <f>VLOOKUP(Tabla1[[#This Row],[AREA]],Hoja1!A:B,2,FALSE)</f>
        <v>01. Alcaldía</v>
      </c>
      <c r="U505" s="57" t="str">
        <f>MID(Tabla1[[#This Row],[Aplicación]],9,4)</f>
        <v>4331</v>
      </c>
      <c r="V505" s="54" t="str">
        <f>VLOOKUP(Tabla1[[#This Row],[PROGRAMA]],Hoja1!A:B,2,FALSE)</f>
        <v>4331. Desarrollo empresarial</v>
      </c>
      <c r="W505" s="57" t="str">
        <f>MID(Tabla1[[#This Row],[Aplicación]],14,2)</f>
        <v>21</v>
      </c>
      <c r="X505" s="57" t="str">
        <f>MID(Tabla1[[#This Row],[Aplicación]],14,6)</f>
        <v>212</v>
      </c>
    </row>
    <row r="506" spans="1:24" x14ac:dyDescent="0.25">
      <c r="A506" s="60">
        <v>220240038483</v>
      </c>
      <c r="B506" s="43" t="s">
        <v>390</v>
      </c>
      <c r="C506" s="61">
        <v>45524</v>
      </c>
      <c r="D506" s="60">
        <v>22024006013</v>
      </c>
      <c r="E506" s="43" t="s">
        <v>1321</v>
      </c>
      <c r="F506" s="62">
        <v>136.08000000000001</v>
      </c>
      <c r="G506" s="43" t="s">
        <v>993</v>
      </c>
      <c r="H506" s="43" t="s">
        <v>5934</v>
      </c>
      <c r="I506" s="69">
        <v>220</v>
      </c>
      <c r="J506" s="43" t="s">
        <v>398</v>
      </c>
      <c r="K506" s="43" t="s">
        <v>398</v>
      </c>
      <c r="L506" s="43" t="s">
        <v>413</v>
      </c>
      <c r="M506" s="43" t="s">
        <v>585</v>
      </c>
      <c r="N506" s="43" t="s">
        <v>539</v>
      </c>
      <c r="O506" s="68" t="s">
        <v>326</v>
      </c>
      <c r="P506" s="68" t="s">
        <v>4838</v>
      </c>
      <c r="Q506" s="57" t="str">
        <f>MID(Tabla1[[#This Row],[Aplicación]],14,1)</f>
        <v>2</v>
      </c>
      <c r="R506" s="35" t="s">
        <v>265</v>
      </c>
      <c r="S506" s="57" t="str">
        <f>MID(Tabla1[[#This Row],[Aplicación]],6,2)</f>
        <v>01</v>
      </c>
      <c r="T506" s="54" t="str">
        <f>VLOOKUP(Tabla1[[#This Row],[AREA]],Hoja1!A:B,2,FALSE)</f>
        <v>01. Alcaldía</v>
      </c>
      <c r="U506" s="57" t="str">
        <f>MID(Tabla1[[#This Row],[Aplicación]],9,4)</f>
        <v>4331</v>
      </c>
      <c r="V506" s="54" t="str">
        <f>VLOOKUP(Tabla1[[#This Row],[PROGRAMA]],Hoja1!A:B,2,FALSE)</f>
        <v>4331. Desarrollo empresarial</v>
      </c>
      <c r="W506" s="57" t="str">
        <f>MID(Tabla1[[#This Row],[Aplicación]],14,2)</f>
        <v>21</v>
      </c>
      <c r="X506" s="57" t="str">
        <f>MID(Tabla1[[#This Row],[Aplicación]],14,6)</f>
        <v>212</v>
      </c>
    </row>
    <row r="507" spans="1:24" x14ac:dyDescent="0.25">
      <c r="A507" s="60">
        <v>220240042023</v>
      </c>
      <c r="B507" s="43" t="s">
        <v>702</v>
      </c>
      <c r="C507" s="61">
        <v>45541</v>
      </c>
      <c r="D507" s="60">
        <v>22024000997</v>
      </c>
      <c r="E507" s="43" t="s">
        <v>1321</v>
      </c>
      <c r="F507" s="62">
        <v>396.52</v>
      </c>
      <c r="G507" s="43" t="s">
        <v>886</v>
      </c>
      <c r="H507" s="43" t="s">
        <v>5944</v>
      </c>
      <c r="I507" s="69">
        <v>300</v>
      </c>
      <c r="J507" s="43" t="s">
        <v>398</v>
      </c>
      <c r="K507" s="43" t="s">
        <v>398</v>
      </c>
      <c r="L507" s="43" t="s">
        <v>413</v>
      </c>
      <c r="M507" s="43" t="s">
        <v>395</v>
      </c>
      <c r="N507" s="43" t="s">
        <v>396</v>
      </c>
      <c r="O507" s="68" t="s">
        <v>325</v>
      </c>
      <c r="P507" s="68" t="s">
        <v>4838</v>
      </c>
      <c r="Q507" s="57" t="str">
        <f>MID(Tabla1[[#This Row],[Aplicación]],14,1)</f>
        <v>2</v>
      </c>
      <c r="R507" s="35" t="s">
        <v>265</v>
      </c>
      <c r="S507" s="57" t="str">
        <f>MID(Tabla1[[#This Row],[Aplicación]],6,2)</f>
        <v>01</v>
      </c>
      <c r="T507" s="54" t="str">
        <f>VLOOKUP(Tabla1[[#This Row],[AREA]],Hoja1!A:B,2,FALSE)</f>
        <v>01. Alcaldía</v>
      </c>
      <c r="U507" s="57" t="str">
        <f>MID(Tabla1[[#This Row],[Aplicación]],9,4)</f>
        <v>4331</v>
      </c>
      <c r="V507" s="54" t="str">
        <f>VLOOKUP(Tabla1[[#This Row],[PROGRAMA]],Hoja1!A:B,2,FALSE)</f>
        <v>4331. Desarrollo empresarial</v>
      </c>
      <c r="W507" s="57" t="str">
        <f>MID(Tabla1[[#This Row],[Aplicación]],14,2)</f>
        <v>21</v>
      </c>
      <c r="X507" s="57" t="str">
        <f>MID(Tabla1[[#This Row],[Aplicación]],14,6)</f>
        <v>212</v>
      </c>
    </row>
    <row r="508" spans="1:24" x14ac:dyDescent="0.25">
      <c r="A508" s="60">
        <v>220240044450</v>
      </c>
      <c r="B508" s="43" t="s">
        <v>702</v>
      </c>
      <c r="C508" s="61">
        <v>45565</v>
      </c>
      <c r="D508" s="60">
        <v>22024000997</v>
      </c>
      <c r="E508" s="43" t="s">
        <v>1321</v>
      </c>
      <c r="F508" s="62">
        <v>22.15</v>
      </c>
      <c r="G508" s="43" t="s">
        <v>764</v>
      </c>
      <c r="H508" s="43" t="s">
        <v>6031</v>
      </c>
      <c r="I508" s="69" t="s">
        <v>2934</v>
      </c>
      <c r="J508" s="43" t="s">
        <v>398</v>
      </c>
      <c r="K508" s="43" t="s">
        <v>398</v>
      </c>
      <c r="L508" s="43" t="s">
        <v>413</v>
      </c>
      <c r="M508" s="43" t="s">
        <v>395</v>
      </c>
      <c r="N508" s="43" t="s">
        <v>396</v>
      </c>
      <c r="O508" s="68" t="s">
        <v>325</v>
      </c>
      <c r="P508" s="68" t="s">
        <v>4838</v>
      </c>
      <c r="Q508" s="57" t="str">
        <f>MID(Tabla1[[#This Row],[Aplicación]],14,1)</f>
        <v>2</v>
      </c>
      <c r="R508" s="35" t="s">
        <v>265</v>
      </c>
      <c r="S508" s="57" t="str">
        <f>MID(Tabla1[[#This Row],[Aplicación]],6,2)</f>
        <v>01</v>
      </c>
      <c r="T508" s="54" t="str">
        <f>VLOOKUP(Tabla1[[#This Row],[AREA]],Hoja1!A:B,2,FALSE)</f>
        <v>01. Alcaldía</v>
      </c>
      <c r="U508" s="57" t="str">
        <f>MID(Tabla1[[#This Row],[Aplicación]],9,4)</f>
        <v>4331</v>
      </c>
      <c r="V508" s="54" t="str">
        <f>VLOOKUP(Tabla1[[#This Row],[PROGRAMA]],Hoja1!A:B,2,FALSE)</f>
        <v>4331. Desarrollo empresarial</v>
      </c>
      <c r="W508" s="57" t="str">
        <f>MID(Tabla1[[#This Row],[Aplicación]],14,2)</f>
        <v>21</v>
      </c>
      <c r="X508" s="57" t="str">
        <f>MID(Tabla1[[#This Row],[Aplicación]],14,6)</f>
        <v>212</v>
      </c>
    </row>
    <row r="509" spans="1:24" x14ac:dyDescent="0.25">
      <c r="A509" s="60">
        <v>220240044675</v>
      </c>
      <c r="B509" s="43" t="s">
        <v>702</v>
      </c>
      <c r="C509" s="61">
        <v>45565</v>
      </c>
      <c r="D509" s="60">
        <v>22024000997</v>
      </c>
      <c r="E509" s="43" t="s">
        <v>1321</v>
      </c>
      <c r="F509" s="62">
        <v>46.22</v>
      </c>
      <c r="G509" s="43" t="s">
        <v>886</v>
      </c>
      <c r="H509" s="43" t="s">
        <v>6189</v>
      </c>
      <c r="I509" s="69" t="s">
        <v>2934</v>
      </c>
      <c r="J509" s="43" t="s">
        <v>398</v>
      </c>
      <c r="K509" s="43" t="s">
        <v>398</v>
      </c>
      <c r="L509" s="43" t="s">
        <v>413</v>
      </c>
      <c r="M509" s="43" t="s">
        <v>395</v>
      </c>
      <c r="N509" s="43" t="s">
        <v>396</v>
      </c>
      <c r="O509" s="68" t="s">
        <v>325</v>
      </c>
      <c r="P509" s="68" t="s">
        <v>4838</v>
      </c>
      <c r="Q509" s="57" t="str">
        <f>MID(Tabla1[[#This Row],[Aplicación]],14,1)</f>
        <v>2</v>
      </c>
      <c r="R509" s="35" t="s">
        <v>265</v>
      </c>
      <c r="S509" s="57" t="str">
        <f>MID(Tabla1[[#This Row],[Aplicación]],6,2)</f>
        <v>01</v>
      </c>
      <c r="T509" s="54" t="str">
        <f>VLOOKUP(Tabla1[[#This Row],[AREA]],Hoja1!A:B,2,FALSE)</f>
        <v>01. Alcaldía</v>
      </c>
      <c r="U509" s="57" t="str">
        <f>MID(Tabla1[[#This Row],[Aplicación]],9,4)</f>
        <v>4331</v>
      </c>
      <c r="V509" s="54" t="str">
        <f>VLOOKUP(Tabla1[[#This Row],[PROGRAMA]],Hoja1!A:B,2,FALSE)</f>
        <v>4331. Desarrollo empresarial</v>
      </c>
      <c r="W509" s="57" t="str">
        <f>MID(Tabla1[[#This Row],[Aplicación]],14,2)</f>
        <v>21</v>
      </c>
      <c r="X509" s="57" t="str">
        <f>MID(Tabla1[[#This Row],[Aplicación]],14,6)</f>
        <v>212</v>
      </c>
    </row>
    <row r="510" spans="1:24" x14ac:dyDescent="0.25">
      <c r="A510" s="60">
        <v>220219001138</v>
      </c>
      <c r="B510" s="43" t="s">
        <v>390</v>
      </c>
      <c r="C510" s="61">
        <v>45292</v>
      </c>
      <c r="D510" s="60">
        <v>22024001968</v>
      </c>
      <c r="E510" s="43" t="s">
        <v>1371</v>
      </c>
      <c r="F510" s="62">
        <v>288.62</v>
      </c>
      <c r="G510" s="43" t="s">
        <v>16</v>
      </c>
      <c r="H510" s="43" t="s">
        <v>657</v>
      </c>
      <c r="I510" s="69">
        <v>220</v>
      </c>
      <c r="J510" s="43" t="s">
        <v>398</v>
      </c>
      <c r="K510" s="43" t="s">
        <v>398</v>
      </c>
      <c r="L510" s="43" t="s">
        <v>399</v>
      </c>
      <c r="M510" s="43" t="s">
        <v>395</v>
      </c>
      <c r="N510" s="43" t="s">
        <v>396</v>
      </c>
      <c r="O510" s="52" t="s">
        <v>321</v>
      </c>
      <c r="P510" s="63" t="s">
        <v>276</v>
      </c>
      <c r="Q510" s="57" t="str">
        <f>MID(Tabla1[[#This Row],[Aplicación]],14,1)</f>
        <v>2</v>
      </c>
      <c r="R510" s="35" t="s">
        <v>265</v>
      </c>
      <c r="S510" s="57" t="str">
        <f>MID(Tabla1[[#This Row],[Aplicación]],6,2)</f>
        <v>01</v>
      </c>
      <c r="T510" s="54" t="str">
        <f>VLOOKUP(Tabla1[[#This Row],[AREA]],Hoja1!A:B,2,FALSE)</f>
        <v>01. Alcaldía</v>
      </c>
      <c r="U510" s="57" t="str">
        <f>MID(Tabla1[[#This Row],[Aplicación]],9,4)</f>
        <v>4331</v>
      </c>
      <c r="V510" s="54" t="str">
        <f>VLOOKUP(Tabla1[[#This Row],[PROGRAMA]],Hoja1!A:B,2,FALSE)</f>
        <v>4331. Desarrollo empresarial</v>
      </c>
      <c r="W510" s="57" t="str">
        <f>MID(Tabla1[[#This Row],[Aplicación]],14,2)</f>
        <v>21</v>
      </c>
      <c r="X510" s="57" t="str">
        <f>MID(Tabla1[[#This Row],[Aplicación]],14,6)</f>
        <v>213</v>
      </c>
    </row>
    <row r="511" spans="1:24" x14ac:dyDescent="0.25">
      <c r="A511" s="60">
        <v>220240003371</v>
      </c>
      <c r="B511" s="43" t="s">
        <v>390</v>
      </c>
      <c r="C511" s="61">
        <v>45348</v>
      </c>
      <c r="D511" s="60">
        <v>22024002397</v>
      </c>
      <c r="E511" s="43" t="s">
        <v>1371</v>
      </c>
      <c r="F511" s="62">
        <v>990.77</v>
      </c>
      <c r="G511" s="43" t="s">
        <v>18</v>
      </c>
      <c r="H511" s="43" t="s">
        <v>2124</v>
      </c>
      <c r="I511" s="69">
        <v>220</v>
      </c>
      <c r="J511" s="43" t="s">
        <v>398</v>
      </c>
      <c r="K511" s="43" t="s">
        <v>398</v>
      </c>
      <c r="L511" s="43" t="s">
        <v>399</v>
      </c>
      <c r="M511" s="43" t="s">
        <v>585</v>
      </c>
      <c r="N511" s="43" t="s">
        <v>539</v>
      </c>
      <c r="O511" s="52" t="s">
        <v>326</v>
      </c>
      <c r="P511" s="63" t="s">
        <v>276</v>
      </c>
      <c r="Q511" s="57" t="str">
        <f>MID(Tabla1[[#This Row],[Aplicación]],14,1)</f>
        <v>2</v>
      </c>
      <c r="R511" s="35" t="s">
        <v>265</v>
      </c>
      <c r="S511" s="57" t="str">
        <f>MID(Tabla1[[#This Row],[Aplicación]],6,2)</f>
        <v>01</v>
      </c>
      <c r="T511" s="54" t="str">
        <f>VLOOKUP(Tabla1[[#This Row],[AREA]],Hoja1!A:B,2,FALSE)</f>
        <v>01. Alcaldía</v>
      </c>
      <c r="U511" s="57" t="str">
        <f>MID(Tabla1[[#This Row],[Aplicación]],9,4)</f>
        <v>4331</v>
      </c>
      <c r="V511" s="54" t="str">
        <f>VLOOKUP(Tabla1[[#This Row],[PROGRAMA]],Hoja1!A:B,2,FALSE)</f>
        <v>4331. Desarrollo empresarial</v>
      </c>
      <c r="W511" s="57" t="str">
        <f>MID(Tabla1[[#This Row],[Aplicación]],14,2)</f>
        <v>21</v>
      </c>
      <c r="X511" s="57" t="str">
        <f>MID(Tabla1[[#This Row],[Aplicación]],14,6)</f>
        <v>213</v>
      </c>
    </row>
    <row r="512" spans="1:24" x14ac:dyDescent="0.25">
      <c r="A512" s="60">
        <v>220240011595</v>
      </c>
      <c r="B512" s="43" t="s">
        <v>390</v>
      </c>
      <c r="C512" s="61">
        <v>45397</v>
      </c>
      <c r="D512" s="60">
        <v>22024003968</v>
      </c>
      <c r="E512" s="43" t="s">
        <v>1371</v>
      </c>
      <c r="F512" s="62">
        <v>1315.84</v>
      </c>
      <c r="G512" s="43" t="s">
        <v>62</v>
      </c>
      <c r="H512" s="43" t="s">
        <v>4397</v>
      </c>
      <c r="I512" s="69" t="s">
        <v>2930</v>
      </c>
      <c r="J512" s="43" t="s">
        <v>620</v>
      </c>
      <c r="K512" s="43" t="s">
        <v>620</v>
      </c>
      <c r="L512" s="43" t="s">
        <v>399</v>
      </c>
      <c r="M512" s="43" t="s">
        <v>585</v>
      </c>
      <c r="N512" s="43" t="s">
        <v>539</v>
      </c>
      <c r="O512" s="68" t="s">
        <v>326</v>
      </c>
      <c r="P512" s="68" t="s">
        <v>2931</v>
      </c>
      <c r="Q512" s="57" t="s">
        <v>2932</v>
      </c>
      <c r="R512" s="35" t="s">
        <v>265</v>
      </c>
      <c r="S512" s="57" t="str">
        <f>MID(Tabla1[[#This Row],[Aplicación]],6,2)</f>
        <v>01</v>
      </c>
      <c r="T512" s="54" t="str">
        <f>VLOOKUP(Tabla1[[#This Row],[AREA]],Hoja1!A:B,2,FALSE)</f>
        <v>01. Alcaldía</v>
      </c>
      <c r="U512" s="57" t="str">
        <f>MID(Tabla1[[#This Row],[Aplicación]],9,4)</f>
        <v>4331</v>
      </c>
      <c r="V512" s="54" t="str">
        <f>VLOOKUP(Tabla1[[#This Row],[PROGRAMA]],Hoja1!A:B,2,FALSE)</f>
        <v>4331. Desarrollo empresarial</v>
      </c>
      <c r="W512" s="57" t="str">
        <f>MID(Tabla1[[#This Row],[Aplicación]],14,2)</f>
        <v>21</v>
      </c>
      <c r="X512" s="57" t="str">
        <f>MID(Tabla1[[#This Row],[Aplicación]],14,6)</f>
        <v>213</v>
      </c>
    </row>
    <row r="513" spans="1:24" x14ac:dyDescent="0.25">
      <c r="A513" s="60">
        <v>220240035994</v>
      </c>
      <c r="B513" s="43" t="s">
        <v>390</v>
      </c>
      <c r="C513" s="61">
        <v>45511</v>
      </c>
      <c r="D513" s="60">
        <v>22024005954</v>
      </c>
      <c r="E513" s="43" t="s">
        <v>1371</v>
      </c>
      <c r="F513" s="62">
        <v>0.01</v>
      </c>
      <c r="G513" s="43" t="s">
        <v>62</v>
      </c>
      <c r="H513" s="43" t="s">
        <v>4397</v>
      </c>
      <c r="I513" s="69">
        <v>220</v>
      </c>
      <c r="J513" s="43" t="s">
        <v>620</v>
      </c>
      <c r="K513" s="43" t="s">
        <v>620</v>
      </c>
      <c r="L513" s="43" t="s">
        <v>399</v>
      </c>
      <c r="M513" s="43" t="s">
        <v>585</v>
      </c>
      <c r="N513" s="43" t="s">
        <v>539</v>
      </c>
      <c r="O513" s="68" t="s">
        <v>326</v>
      </c>
      <c r="P513" s="68" t="s">
        <v>4838</v>
      </c>
      <c r="Q513" s="57" t="str">
        <f>MID(Tabla1[[#This Row],[Aplicación]],14,1)</f>
        <v>2</v>
      </c>
      <c r="R513" s="35" t="s">
        <v>265</v>
      </c>
      <c r="S513" s="57" t="str">
        <f>MID(Tabla1[[#This Row],[Aplicación]],6,2)</f>
        <v>01</v>
      </c>
      <c r="T513" s="54" t="str">
        <f>VLOOKUP(Tabla1[[#This Row],[AREA]],Hoja1!A:B,2,FALSE)</f>
        <v>01. Alcaldía</v>
      </c>
      <c r="U513" s="57" t="str">
        <f>MID(Tabla1[[#This Row],[Aplicación]],9,4)</f>
        <v>4331</v>
      </c>
      <c r="V513" s="54" t="str">
        <f>VLOOKUP(Tabla1[[#This Row],[PROGRAMA]],Hoja1!A:B,2,FALSE)</f>
        <v>4331. Desarrollo empresarial</v>
      </c>
      <c r="W513" s="57" t="str">
        <f>MID(Tabla1[[#This Row],[Aplicación]],14,2)</f>
        <v>21</v>
      </c>
      <c r="X513" s="57" t="str">
        <f>MID(Tabla1[[#This Row],[Aplicación]],14,6)</f>
        <v>213</v>
      </c>
    </row>
    <row r="514" spans="1:24" x14ac:dyDescent="0.25">
      <c r="A514" s="60">
        <v>220240030368</v>
      </c>
      <c r="B514" s="43" t="s">
        <v>390</v>
      </c>
      <c r="C514" s="61">
        <v>45485</v>
      </c>
      <c r="D514" s="60">
        <v>22024005680</v>
      </c>
      <c r="E514" s="43" t="s">
        <v>1371</v>
      </c>
      <c r="F514" s="62">
        <v>634.04</v>
      </c>
      <c r="G514" s="43" t="s">
        <v>5379</v>
      </c>
      <c r="H514" s="43" t="s">
        <v>5380</v>
      </c>
      <c r="I514" s="69">
        <v>220</v>
      </c>
      <c r="J514" s="43" t="s">
        <v>393</v>
      </c>
      <c r="K514" s="43" t="s">
        <v>393</v>
      </c>
      <c r="L514" s="43" t="s">
        <v>399</v>
      </c>
      <c r="M514" s="43" t="s">
        <v>585</v>
      </c>
      <c r="N514" s="43" t="s">
        <v>539</v>
      </c>
      <c r="O514" s="68" t="s">
        <v>326</v>
      </c>
      <c r="P514" s="68" t="s">
        <v>4838</v>
      </c>
      <c r="Q514" s="57" t="str">
        <f>MID(Tabla1[[#This Row],[Aplicación]],14,1)</f>
        <v>2</v>
      </c>
      <c r="R514" s="35" t="s">
        <v>265</v>
      </c>
      <c r="S514" s="57" t="str">
        <f>MID(Tabla1[[#This Row],[Aplicación]],6,2)</f>
        <v>01</v>
      </c>
      <c r="T514" s="54" t="str">
        <f>VLOOKUP(Tabla1[[#This Row],[AREA]],Hoja1!A:B,2,FALSE)</f>
        <v>01. Alcaldía</v>
      </c>
      <c r="U514" s="57" t="str">
        <f>MID(Tabla1[[#This Row],[Aplicación]],9,4)</f>
        <v>4331</v>
      </c>
      <c r="V514" s="54" t="str">
        <f>VLOOKUP(Tabla1[[#This Row],[PROGRAMA]],Hoja1!A:B,2,FALSE)</f>
        <v>4331. Desarrollo empresarial</v>
      </c>
      <c r="W514" s="57" t="str">
        <f>MID(Tabla1[[#This Row],[Aplicación]],14,2)</f>
        <v>21</v>
      </c>
      <c r="X514" s="57" t="str">
        <f>MID(Tabla1[[#This Row],[Aplicación]],14,6)</f>
        <v>213</v>
      </c>
    </row>
    <row r="515" spans="1:24" x14ac:dyDescent="0.25">
      <c r="A515" s="60">
        <v>220240010757</v>
      </c>
      <c r="B515" s="43" t="s">
        <v>390</v>
      </c>
      <c r="C515" s="61">
        <v>45385</v>
      </c>
      <c r="D515" s="60">
        <v>22024003412</v>
      </c>
      <c r="E515" s="43" t="s">
        <v>4672</v>
      </c>
      <c r="F515" s="62">
        <v>55.18</v>
      </c>
      <c r="G515" s="43" t="s">
        <v>835</v>
      </c>
      <c r="H515" s="43" t="s">
        <v>4673</v>
      </c>
      <c r="I515" s="69" t="s">
        <v>2930</v>
      </c>
      <c r="J515" s="43" t="s">
        <v>398</v>
      </c>
      <c r="K515" s="43" t="s">
        <v>398</v>
      </c>
      <c r="L515" s="43" t="s">
        <v>399</v>
      </c>
      <c r="M515" s="43" t="s">
        <v>395</v>
      </c>
      <c r="N515" s="43" t="s">
        <v>396</v>
      </c>
      <c r="O515" s="68" t="s">
        <v>325</v>
      </c>
      <c r="P515" s="68" t="s">
        <v>2931</v>
      </c>
      <c r="Q515" s="57" t="s">
        <v>2932</v>
      </c>
      <c r="R515" s="35" t="s">
        <v>265</v>
      </c>
      <c r="S515" s="57" t="str">
        <f>MID(Tabla1[[#This Row],[Aplicación]],6,2)</f>
        <v>01</v>
      </c>
      <c r="T515" s="54" t="str">
        <f>VLOOKUP(Tabla1[[#This Row],[AREA]],Hoja1!A:B,2,FALSE)</f>
        <v>01. Alcaldía</v>
      </c>
      <c r="U515" s="57" t="str">
        <f>MID(Tabla1[[#This Row],[Aplicación]],9,4)</f>
        <v>4331</v>
      </c>
      <c r="V515" s="54" t="str">
        <f>VLOOKUP(Tabla1[[#This Row],[PROGRAMA]],Hoja1!A:B,2,FALSE)</f>
        <v>4331. Desarrollo empresarial</v>
      </c>
      <c r="W515" s="57" t="str">
        <f>MID(Tabla1[[#This Row],[Aplicación]],14,2)</f>
        <v>21</v>
      </c>
      <c r="X515" s="57" t="str">
        <f>MID(Tabla1[[#This Row],[Aplicación]],14,6)</f>
        <v>214</v>
      </c>
    </row>
    <row r="516" spans="1:24" x14ac:dyDescent="0.25">
      <c r="A516" s="60">
        <v>220240036408</v>
      </c>
      <c r="B516" s="43" t="s">
        <v>390</v>
      </c>
      <c r="C516" s="61">
        <v>45512</v>
      </c>
      <c r="D516" s="60">
        <v>22024005962</v>
      </c>
      <c r="E516" s="43" t="s">
        <v>4672</v>
      </c>
      <c r="F516" s="62">
        <v>345.26</v>
      </c>
      <c r="G516" s="43" t="s">
        <v>952</v>
      </c>
      <c r="H516" s="43" t="s">
        <v>4868</v>
      </c>
      <c r="I516" s="69">
        <v>220</v>
      </c>
      <c r="J516" s="43" t="s">
        <v>699</v>
      </c>
      <c r="K516" s="43" t="s">
        <v>398</v>
      </c>
      <c r="L516" s="43" t="s">
        <v>399</v>
      </c>
      <c r="M516" s="43" t="s">
        <v>395</v>
      </c>
      <c r="N516" s="43" t="s">
        <v>396</v>
      </c>
      <c r="O516" s="68" t="s">
        <v>325</v>
      </c>
      <c r="P516" s="68" t="s">
        <v>4838</v>
      </c>
      <c r="Q516" s="57" t="str">
        <f>MID(Tabla1[[#This Row],[Aplicación]],14,1)</f>
        <v>2</v>
      </c>
      <c r="R516" s="35" t="s">
        <v>265</v>
      </c>
      <c r="S516" s="57" t="str">
        <f>MID(Tabla1[[#This Row],[Aplicación]],6,2)</f>
        <v>01</v>
      </c>
      <c r="T516" s="54" t="str">
        <f>VLOOKUP(Tabla1[[#This Row],[AREA]],Hoja1!A:B,2,FALSE)</f>
        <v>01. Alcaldía</v>
      </c>
      <c r="U516" s="57" t="str">
        <f>MID(Tabla1[[#This Row],[Aplicación]],9,4)</f>
        <v>4331</v>
      </c>
      <c r="V516" s="54" t="str">
        <f>VLOOKUP(Tabla1[[#This Row],[PROGRAMA]],Hoja1!A:B,2,FALSE)</f>
        <v>4331. Desarrollo empresarial</v>
      </c>
      <c r="W516" s="57" t="str">
        <f>MID(Tabla1[[#This Row],[Aplicación]],14,2)</f>
        <v>21</v>
      </c>
      <c r="X516" s="57" t="str">
        <f>MID(Tabla1[[#This Row],[Aplicación]],14,6)</f>
        <v>214</v>
      </c>
    </row>
    <row r="517" spans="1:24" x14ac:dyDescent="0.25">
      <c r="A517" s="60">
        <v>220219001057</v>
      </c>
      <c r="B517" s="43" t="s">
        <v>390</v>
      </c>
      <c r="C517" s="61">
        <v>45292</v>
      </c>
      <c r="D517" s="60">
        <v>22024001951</v>
      </c>
      <c r="E517" s="43" t="s">
        <v>1183</v>
      </c>
      <c r="F517" s="62">
        <v>417</v>
      </c>
      <c r="G517" s="43" t="s">
        <v>429</v>
      </c>
      <c r="H517" s="43" t="s">
        <v>465</v>
      </c>
      <c r="I517" s="69">
        <v>220</v>
      </c>
      <c r="J517" s="43" t="s">
        <v>398</v>
      </c>
      <c r="K517" s="43" t="s">
        <v>398</v>
      </c>
      <c r="L517" s="43" t="s">
        <v>399</v>
      </c>
      <c r="M517" s="43" t="s">
        <v>395</v>
      </c>
      <c r="N517" s="43" t="s">
        <v>396</v>
      </c>
      <c r="O517" s="52" t="s">
        <v>321</v>
      </c>
      <c r="P517" s="63" t="s">
        <v>276</v>
      </c>
      <c r="Q517" s="57" t="str">
        <f>MID(Tabla1[[#This Row],[Aplicación]],14,1)</f>
        <v>2</v>
      </c>
      <c r="R517" s="35" t="s">
        <v>265</v>
      </c>
      <c r="S517" s="57" t="str">
        <f>MID(Tabla1[[#This Row],[Aplicación]],6,2)</f>
        <v>01</v>
      </c>
      <c r="T517" s="54" t="str">
        <f>VLOOKUP(Tabla1[[#This Row],[AREA]],Hoja1!A:B,2,FALSE)</f>
        <v>01. Alcaldía</v>
      </c>
      <c r="U517" s="57" t="str">
        <f>MID(Tabla1[[#This Row],[Aplicación]],9,4)</f>
        <v>9201</v>
      </c>
      <c r="V517" s="54" t="str">
        <f>VLOOKUP(Tabla1[[#This Row],[PROGRAMA]],Hoja1!A:B,2,FALSE)</f>
        <v>9201. Secretaría General</v>
      </c>
      <c r="W517" s="57" t="str">
        <f>MID(Tabla1[[#This Row],[Aplicación]],14,2)</f>
        <v>21</v>
      </c>
      <c r="X517" s="57" t="str">
        <f>MID(Tabla1[[#This Row],[Aplicación]],14,6)</f>
        <v>213</v>
      </c>
    </row>
    <row r="518" spans="1:24" x14ac:dyDescent="0.25">
      <c r="A518" s="60">
        <v>220239001004</v>
      </c>
      <c r="B518" s="43" t="s">
        <v>390</v>
      </c>
      <c r="C518" s="61">
        <v>45292</v>
      </c>
      <c r="D518" s="60">
        <v>22024001908</v>
      </c>
      <c r="E518" s="43" t="s">
        <v>1183</v>
      </c>
      <c r="F518" s="62">
        <v>1787</v>
      </c>
      <c r="G518" s="43" t="s">
        <v>429</v>
      </c>
      <c r="H518" s="43" t="s">
        <v>2018</v>
      </c>
      <c r="I518" s="69">
        <v>220</v>
      </c>
      <c r="J518" s="43" t="s">
        <v>398</v>
      </c>
      <c r="K518" s="43" t="s">
        <v>398</v>
      </c>
      <c r="L518" s="43" t="s">
        <v>413</v>
      </c>
      <c r="M518" s="43" t="s">
        <v>395</v>
      </c>
      <c r="N518" s="43" t="s">
        <v>396</v>
      </c>
      <c r="O518" s="52" t="s">
        <v>321</v>
      </c>
      <c r="P518" s="63" t="s">
        <v>276</v>
      </c>
      <c r="Q518" s="57" t="str">
        <f>MID(Tabla1[[#This Row],[Aplicación]],14,1)</f>
        <v>2</v>
      </c>
      <c r="R518" s="35" t="s">
        <v>265</v>
      </c>
      <c r="S518" s="57" t="str">
        <f>MID(Tabla1[[#This Row],[Aplicación]],6,2)</f>
        <v>01</v>
      </c>
      <c r="T518" s="54" t="str">
        <f>VLOOKUP(Tabla1[[#This Row],[AREA]],Hoja1!A:B,2,FALSE)</f>
        <v>01. Alcaldía</v>
      </c>
      <c r="U518" s="57" t="str">
        <f>MID(Tabla1[[#This Row],[Aplicación]],9,4)</f>
        <v>9201</v>
      </c>
      <c r="V518" s="54" t="str">
        <f>VLOOKUP(Tabla1[[#This Row],[PROGRAMA]],Hoja1!A:B,2,FALSE)</f>
        <v>9201. Secretaría General</v>
      </c>
      <c r="W518" s="57" t="str">
        <f>MID(Tabla1[[#This Row],[Aplicación]],14,2)</f>
        <v>21</v>
      </c>
      <c r="X518" s="57" t="str">
        <f>MID(Tabla1[[#This Row],[Aplicación]],14,6)</f>
        <v>213</v>
      </c>
    </row>
    <row r="519" spans="1:24" x14ac:dyDescent="0.25">
      <c r="A519" s="60">
        <v>220219001033</v>
      </c>
      <c r="B519" s="43" t="s">
        <v>390</v>
      </c>
      <c r="C519" s="61">
        <v>45292</v>
      </c>
      <c r="D519" s="60">
        <v>22024001662</v>
      </c>
      <c r="E519" s="43" t="s">
        <v>1170</v>
      </c>
      <c r="F519" s="62">
        <v>90</v>
      </c>
      <c r="G519" s="43" t="s">
        <v>429</v>
      </c>
      <c r="H519" s="43" t="s">
        <v>450</v>
      </c>
      <c r="I519" s="69">
        <v>220</v>
      </c>
      <c r="J519" s="43" t="s">
        <v>398</v>
      </c>
      <c r="K519" s="43" t="s">
        <v>398</v>
      </c>
      <c r="L519" s="43" t="s">
        <v>399</v>
      </c>
      <c r="M519" s="43" t="s">
        <v>395</v>
      </c>
      <c r="N519" s="43" t="s">
        <v>396</v>
      </c>
      <c r="O519" s="52" t="s">
        <v>321</v>
      </c>
      <c r="P519" s="63" t="s">
        <v>276</v>
      </c>
      <c r="Q519" s="57" t="str">
        <f>MID(Tabla1[[#This Row],[Aplicación]],14,1)</f>
        <v>2</v>
      </c>
      <c r="R519" s="35" t="s">
        <v>265</v>
      </c>
      <c r="S519" s="57" t="str">
        <f>MID(Tabla1[[#This Row],[Aplicación]],6,2)</f>
        <v>01</v>
      </c>
      <c r="T519" s="54" t="str">
        <f>VLOOKUP(Tabla1[[#This Row],[AREA]],Hoja1!A:B,2,FALSE)</f>
        <v>01. Alcaldía</v>
      </c>
      <c r="U519" s="57" t="str">
        <f>MID(Tabla1[[#This Row],[Aplicación]],9,4)</f>
        <v>9203</v>
      </c>
      <c r="V519" s="54" t="str">
        <f>VLOOKUP(Tabla1[[#This Row],[PROGRAMA]],Hoja1!A:B,2,FALSE)</f>
        <v>9203. Unidad de régimen interior</v>
      </c>
      <c r="W519" s="57" t="str">
        <f>MID(Tabla1[[#This Row],[Aplicación]],14,2)</f>
        <v>21</v>
      </c>
      <c r="X519" s="57" t="str">
        <f>MID(Tabla1[[#This Row],[Aplicación]],14,6)</f>
        <v>213</v>
      </c>
    </row>
    <row r="520" spans="1:24" x14ac:dyDescent="0.25">
      <c r="A520" s="60">
        <v>220239000987</v>
      </c>
      <c r="B520" s="43" t="s">
        <v>390</v>
      </c>
      <c r="C520" s="61">
        <v>45292</v>
      </c>
      <c r="D520" s="60">
        <v>22024001895</v>
      </c>
      <c r="E520" s="43" t="s">
        <v>1170</v>
      </c>
      <c r="F520" s="62">
        <v>902.52</v>
      </c>
      <c r="G520" s="43" t="s">
        <v>429</v>
      </c>
      <c r="H520" s="43" t="s">
        <v>2005</v>
      </c>
      <c r="I520" s="69">
        <v>220</v>
      </c>
      <c r="J520" s="43" t="s">
        <v>398</v>
      </c>
      <c r="K520" s="43" t="s">
        <v>398</v>
      </c>
      <c r="L520" s="43" t="s">
        <v>413</v>
      </c>
      <c r="M520" s="43" t="s">
        <v>395</v>
      </c>
      <c r="N520" s="43" t="s">
        <v>396</v>
      </c>
      <c r="O520" s="52" t="s">
        <v>321</v>
      </c>
      <c r="P520" s="63" t="s">
        <v>276</v>
      </c>
      <c r="Q520" s="57" t="str">
        <f>MID(Tabla1[[#This Row],[Aplicación]],14,1)</f>
        <v>2</v>
      </c>
      <c r="R520" s="35" t="s">
        <v>265</v>
      </c>
      <c r="S520" s="57" t="str">
        <f>MID(Tabla1[[#This Row],[Aplicación]],6,2)</f>
        <v>01</v>
      </c>
      <c r="T520" s="54" t="str">
        <f>VLOOKUP(Tabla1[[#This Row],[AREA]],Hoja1!A:B,2,FALSE)</f>
        <v>01. Alcaldía</v>
      </c>
      <c r="U520" s="57" t="str">
        <f>MID(Tabla1[[#This Row],[Aplicación]],9,4)</f>
        <v>9203</v>
      </c>
      <c r="V520" s="54" t="str">
        <f>VLOOKUP(Tabla1[[#This Row],[PROGRAMA]],Hoja1!A:B,2,FALSE)</f>
        <v>9203. Unidad de régimen interior</v>
      </c>
      <c r="W520" s="57" t="str">
        <f>MID(Tabla1[[#This Row],[Aplicación]],14,2)</f>
        <v>21</v>
      </c>
      <c r="X520" s="57" t="str">
        <f>MID(Tabla1[[#This Row],[Aplicación]],14,6)</f>
        <v>213</v>
      </c>
    </row>
    <row r="521" spans="1:24" x14ac:dyDescent="0.25">
      <c r="A521" s="60">
        <v>220240003309</v>
      </c>
      <c r="B521" s="43" t="s">
        <v>390</v>
      </c>
      <c r="C521" s="61">
        <v>45345</v>
      </c>
      <c r="D521" s="60">
        <v>22024001601</v>
      </c>
      <c r="E521" s="43" t="s">
        <v>1170</v>
      </c>
      <c r="F521" s="62">
        <v>7346.68</v>
      </c>
      <c r="G521" s="43" t="s">
        <v>348</v>
      </c>
      <c r="H521" s="43" t="s">
        <v>2696</v>
      </c>
      <c r="I521" s="69">
        <v>220</v>
      </c>
      <c r="J521" s="43" t="s">
        <v>398</v>
      </c>
      <c r="K521" s="43" t="s">
        <v>398</v>
      </c>
      <c r="L521" s="43" t="s">
        <v>399</v>
      </c>
      <c r="M521" s="43" t="s">
        <v>585</v>
      </c>
      <c r="N521" s="43" t="s">
        <v>539</v>
      </c>
      <c r="O521" s="52" t="s">
        <v>326</v>
      </c>
      <c r="P521" s="63" t="s">
        <v>276</v>
      </c>
      <c r="Q521" s="57" t="str">
        <f>MID(Tabla1[[#This Row],[Aplicación]],14,1)</f>
        <v>2</v>
      </c>
      <c r="R521" s="35" t="s">
        <v>265</v>
      </c>
      <c r="S521" s="57" t="str">
        <f>MID(Tabla1[[#This Row],[Aplicación]],6,2)</f>
        <v>01</v>
      </c>
      <c r="T521" s="54" t="str">
        <f>VLOOKUP(Tabla1[[#This Row],[AREA]],Hoja1!A:B,2,FALSE)</f>
        <v>01. Alcaldía</v>
      </c>
      <c r="U521" s="57" t="str">
        <f>MID(Tabla1[[#This Row],[Aplicación]],9,4)</f>
        <v>9203</v>
      </c>
      <c r="V521" s="54" t="str">
        <f>VLOOKUP(Tabla1[[#This Row],[PROGRAMA]],Hoja1!A:B,2,FALSE)</f>
        <v>9203. Unidad de régimen interior</v>
      </c>
      <c r="W521" s="57" t="str">
        <f>MID(Tabla1[[#This Row],[Aplicación]],14,2)</f>
        <v>21</v>
      </c>
      <c r="X521" s="57" t="str">
        <f>MID(Tabla1[[#This Row],[Aplicación]],14,6)</f>
        <v>213</v>
      </c>
    </row>
    <row r="522" spans="1:24" x14ac:dyDescent="0.25">
      <c r="A522" s="60">
        <v>220240024156</v>
      </c>
      <c r="B522" s="43" t="s">
        <v>702</v>
      </c>
      <c r="C522" s="61">
        <v>45461</v>
      </c>
      <c r="D522" s="60">
        <v>22024003864</v>
      </c>
      <c r="E522" s="43" t="s">
        <v>3275</v>
      </c>
      <c r="F522" s="62">
        <v>169.09</v>
      </c>
      <c r="G522" s="43" t="s">
        <v>750</v>
      </c>
      <c r="H522" s="43" t="s">
        <v>3276</v>
      </c>
      <c r="I522" s="69" t="s">
        <v>2934</v>
      </c>
      <c r="J522" s="43" t="s">
        <v>398</v>
      </c>
      <c r="K522" s="43" t="s">
        <v>398</v>
      </c>
      <c r="L522" s="43" t="s">
        <v>399</v>
      </c>
      <c r="M522" s="43" t="s">
        <v>395</v>
      </c>
      <c r="N522" s="43" t="s">
        <v>396</v>
      </c>
      <c r="O522" s="68" t="s">
        <v>325</v>
      </c>
      <c r="P522" s="68" t="s">
        <v>2931</v>
      </c>
      <c r="Q522" s="57" t="s">
        <v>2932</v>
      </c>
      <c r="R522" s="35" t="s">
        <v>265</v>
      </c>
      <c r="S522" s="57" t="str">
        <f>MID(Tabla1[[#This Row],[Aplicación]],6,2)</f>
        <v>01</v>
      </c>
      <c r="T522" s="54" t="str">
        <f>VLOOKUP(Tabla1[[#This Row],[AREA]],Hoja1!A:B,2,FALSE)</f>
        <v>01. Alcaldía</v>
      </c>
      <c r="U522" s="57" t="str">
        <f>MID(Tabla1[[#This Row],[Aplicación]],9,4)</f>
        <v>9203</v>
      </c>
      <c r="V522" s="54" t="str">
        <f>VLOOKUP(Tabla1[[#This Row],[PROGRAMA]],Hoja1!A:B,2,FALSE)</f>
        <v>9203. Unidad de régimen interior</v>
      </c>
      <c r="W522" s="57" t="str">
        <f>MID(Tabla1[[#This Row],[Aplicación]],14,2)</f>
        <v>21</v>
      </c>
      <c r="X522" s="57" t="str">
        <f>MID(Tabla1[[#This Row],[Aplicación]],14,6)</f>
        <v>214</v>
      </c>
    </row>
    <row r="523" spans="1:24" x14ac:dyDescent="0.25">
      <c r="A523" s="60">
        <v>220240024430</v>
      </c>
      <c r="B523" s="43" t="s">
        <v>702</v>
      </c>
      <c r="C523" s="61">
        <v>45461</v>
      </c>
      <c r="D523" s="60">
        <v>22024003864</v>
      </c>
      <c r="E523" s="43" t="s">
        <v>3275</v>
      </c>
      <c r="F523" s="62">
        <v>204.66</v>
      </c>
      <c r="G523" s="43" t="s">
        <v>750</v>
      </c>
      <c r="H523" s="43" t="s">
        <v>3277</v>
      </c>
      <c r="I523" s="69" t="s">
        <v>2934</v>
      </c>
      <c r="J523" s="43" t="s">
        <v>398</v>
      </c>
      <c r="K523" s="43" t="s">
        <v>398</v>
      </c>
      <c r="L523" s="43" t="s">
        <v>399</v>
      </c>
      <c r="M523" s="43" t="s">
        <v>395</v>
      </c>
      <c r="N523" s="43" t="s">
        <v>396</v>
      </c>
      <c r="O523" s="68" t="s">
        <v>325</v>
      </c>
      <c r="P523" s="68" t="s">
        <v>2931</v>
      </c>
      <c r="Q523" s="57" t="s">
        <v>2932</v>
      </c>
      <c r="R523" s="35" t="s">
        <v>265</v>
      </c>
      <c r="S523" s="57" t="str">
        <f>MID(Tabla1[[#This Row],[Aplicación]],6,2)</f>
        <v>01</v>
      </c>
      <c r="T523" s="54" t="str">
        <f>VLOOKUP(Tabla1[[#This Row],[AREA]],Hoja1!A:B,2,FALSE)</f>
        <v>01. Alcaldía</v>
      </c>
      <c r="U523" s="57" t="str">
        <f>MID(Tabla1[[#This Row],[Aplicación]],9,4)</f>
        <v>9203</v>
      </c>
      <c r="V523" s="54" t="str">
        <f>VLOOKUP(Tabla1[[#This Row],[PROGRAMA]],Hoja1!A:B,2,FALSE)</f>
        <v>9203. Unidad de régimen interior</v>
      </c>
      <c r="W523" s="57" t="str">
        <f>MID(Tabla1[[#This Row],[Aplicación]],14,2)</f>
        <v>21</v>
      </c>
      <c r="X523" s="57" t="str">
        <f>MID(Tabla1[[#This Row],[Aplicación]],14,6)</f>
        <v>214</v>
      </c>
    </row>
    <row r="524" spans="1:24" x14ac:dyDescent="0.25">
      <c r="A524" s="60">
        <v>220240022155</v>
      </c>
      <c r="B524" s="43" t="s">
        <v>702</v>
      </c>
      <c r="C524" s="61">
        <v>45441</v>
      </c>
      <c r="D524" s="60">
        <v>22024003864</v>
      </c>
      <c r="E524" s="43" t="s">
        <v>3275</v>
      </c>
      <c r="F524" s="62">
        <v>182.08</v>
      </c>
      <c r="G524" s="43" t="s">
        <v>750</v>
      </c>
      <c r="H524" s="43" t="s">
        <v>3508</v>
      </c>
      <c r="I524" s="69" t="s">
        <v>2934</v>
      </c>
      <c r="J524" s="43" t="s">
        <v>398</v>
      </c>
      <c r="K524" s="43" t="s">
        <v>398</v>
      </c>
      <c r="L524" s="43" t="s">
        <v>399</v>
      </c>
      <c r="M524" s="43" t="s">
        <v>395</v>
      </c>
      <c r="N524" s="43" t="s">
        <v>396</v>
      </c>
      <c r="O524" s="68" t="s">
        <v>325</v>
      </c>
      <c r="P524" s="68" t="s">
        <v>2931</v>
      </c>
      <c r="Q524" s="57" t="s">
        <v>2932</v>
      </c>
      <c r="R524" s="35" t="s">
        <v>265</v>
      </c>
      <c r="S524" s="57" t="str">
        <f>MID(Tabla1[[#This Row],[Aplicación]],6,2)</f>
        <v>01</v>
      </c>
      <c r="T524" s="54" t="str">
        <f>VLOOKUP(Tabla1[[#This Row],[AREA]],Hoja1!A:B,2,FALSE)</f>
        <v>01. Alcaldía</v>
      </c>
      <c r="U524" s="57" t="str">
        <f>MID(Tabla1[[#This Row],[Aplicación]],9,4)</f>
        <v>9203</v>
      </c>
      <c r="V524" s="54" t="str">
        <f>VLOOKUP(Tabla1[[#This Row],[PROGRAMA]],Hoja1!A:B,2,FALSE)</f>
        <v>9203. Unidad de régimen interior</v>
      </c>
      <c r="W524" s="57" t="str">
        <f>MID(Tabla1[[#This Row],[Aplicación]],14,2)</f>
        <v>21</v>
      </c>
      <c r="X524" s="57" t="str">
        <f>MID(Tabla1[[#This Row],[Aplicación]],14,6)</f>
        <v>214</v>
      </c>
    </row>
    <row r="525" spans="1:24" x14ac:dyDescent="0.25">
      <c r="A525" s="60">
        <v>220240036087</v>
      </c>
      <c r="B525" s="43" t="s">
        <v>702</v>
      </c>
      <c r="C525" s="61">
        <v>45511</v>
      </c>
      <c r="D525" s="60">
        <v>22024003864</v>
      </c>
      <c r="E525" s="43" t="s">
        <v>3275</v>
      </c>
      <c r="F525" s="62">
        <v>254.96</v>
      </c>
      <c r="G525" s="43" t="s">
        <v>750</v>
      </c>
      <c r="H525" s="43" t="s">
        <v>4884</v>
      </c>
      <c r="I525" s="69">
        <v>300</v>
      </c>
      <c r="J525" s="43" t="s">
        <v>398</v>
      </c>
      <c r="K525" s="43" t="s">
        <v>398</v>
      </c>
      <c r="L525" s="43" t="s">
        <v>399</v>
      </c>
      <c r="M525" s="43" t="s">
        <v>395</v>
      </c>
      <c r="N525" s="43" t="s">
        <v>396</v>
      </c>
      <c r="O525" s="68" t="s">
        <v>325</v>
      </c>
      <c r="P525" s="68" t="s">
        <v>4838</v>
      </c>
      <c r="Q525" s="57" t="str">
        <f>MID(Tabla1[[#This Row],[Aplicación]],14,1)</f>
        <v>2</v>
      </c>
      <c r="R525" s="35" t="s">
        <v>265</v>
      </c>
      <c r="S525" s="57" t="str">
        <f>MID(Tabla1[[#This Row],[Aplicación]],6,2)</f>
        <v>01</v>
      </c>
      <c r="T525" s="54" t="str">
        <f>VLOOKUP(Tabla1[[#This Row],[AREA]],Hoja1!A:B,2,FALSE)</f>
        <v>01. Alcaldía</v>
      </c>
      <c r="U525" s="57" t="str">
        <f>MID(Tabla1[[#This Row],[Aplicación]],9,4)</f>
        <v>9203</v>
      </c>
      <c r="V525" s="54" t="str">
        <f>VLOOKUP(Tabla1[[#This Row],[PROGRAMA]],Hoja1!A:B,2,FALSE)</f>
        <v>9203. Unidad de régimen interior</v>
      </c>
      <c r="W525" s="57" t="str">
        <f>MID(Tabla1[[#This Row],[Aplicación]],14,2)</f>
        <v>21</v>
      </c>
      <c r="X525" s="57" t="str">
        <f>MID(Tabla1[[#This Row],[Aplicación]],14,6)</f>
        <v>214</v>
      </c>
    </row>
    <row r="526" spans="1:24" x14ac:dyDescent="0.25">
      <c r="A526" s="60">
        <v>220240030371</v>
      </c>
      <c r="B526" s="43" t="s">
        <v>702</v>
      </c>
      <c r="C526" s="61">
        <v>45485</v>
      </c>
      <c r="D526" s="60">
        <v>22024003864</v>
      </c>
      <c r="E526" s="43" t="s">
        <v>3275</v>
      </c>
      <c r="F526" s="62">
        <v>133.4</v>
      </c>
      <c r="G526" s="43" t="s">
        <v>750</v>
      </c>
      <c r="H526" s="43" t="s">
        <v>5352</v>
      </c>
      <c r="I526" s="69">
        <v>300</v>
      </c>
      <c r="J526" s="43" t="s">
        <v>398</v>
      </c>
      <c r="K526" s="43" t="s">
        <v>398</v>
      </c>
      <c r="L526" s="43" t="s">
        <v>399</v>
      </c>
      <c r="M526" s="43" t="s">
        <v>395</v>
      </c>
      <c r="N526" s="43" t="s">
        <v>396</v>
      </c>
      <c r="O526" s="68" t="s">
        <v>325</v>
      </c>
      <c r="P526" s="68" t="s">
        <v>4838</v>
      </c>
      <c r="Q526" s="57" t="str">
        <f>MID(Tabla1[[#This Row],[Aplicación]],14,1)</f>
        <v>2</v>
      </c>
      <c r="R526" s="35" t="s">
        <v>265</v>
      </c>
      <c r="S526" s="57" t="str">
        <f>MID(Tabla1[[#This Row],[Aplicación]],6,2)</f>
        <v>01</v>
      </c>
      <c r="T526" s="54" t="str">
        <f>VLOOKUP(Tabla1[[#This Row],[AREA]],Hoja1!A:B,2,FALSE)</f>
        <v>01. Alcaldía</v>
      </c>
      <c r="U526" s="57" t="str">
        <f>MID(Tabla1[[#This Row],[Aplicación]],9,4)</f>
        <v>9203</v>
      </c>
      <c r="V526" s="54" t="str">
        <f>VLOOKUP(Tabla1[[#This Row],[PROGRAMA]],Hoja1!A:B,2,FALSE)</f>
        <v>9203. Unidad de régimen interior</v>
      </c>
      <c r="W526" s="57" t="str">
        <f>MID(Tabla1[[#This Row],[Aplicación]],14,2)</f>
        <v>21</v>
      </c>
      <c r="X526" s="57" t="str">
        <f>MID(Tabla1[[#This Row],[Aplicación]],14,6)</f>
        <v>214</v>
      </c>
    </row>
    <row r="527" spans="1:24" x14ac:dyDescent="0.25">
      <c r="A527" s="60">
        <v>220240042008</v>
      </c>
      <c r="B527" s="43" t="s">
        <v>702</v>
      </c>
      <c r="C527" s="61">
        <v>45541</v>
      </c>
      <c r="D527" s="60">
        <v>22024003864</v>
      </c>
      <c r="E527" s="43" t="s">
        <v>3275</v>
      </c>
      <c r="F527" s="62">
        <v>153.16</v>
      </c>
      <c r="G527" s="43" t="s">
        <v>750</v>
      </c>
      <c r="H527" s="43" t="s">
        <v>5980</v>
      </c>
      <c r="I527" s="69">
        <v>300</v>
      </c>
      <c r="J527" s="43" t="s">
        <v>398</v>
      </c>
      <c r="K527" s="43" t="s">
        <v>398</v>
      </c>
      <c r="L527" s="43" t="s">
        <v>399</v>
      </c>
      <c r="M527" s="43" t="s">
        <v>395</v>
      </c>
      <c r="N527" s="43" t="s">
        <v>396</v>
      </c>
      <c r="O527" s="68" t="s">
        <v>325</v>
      </c>
      <c r="P527" s="68" t="s">
        <v>4838</v>
      </c>
      <c r="Q527" s="57" t="str">
        <f>MID(Tabla1[[#This Row],[Aplicación]],14,1)</f>
        <v>2</v>
      </c>
      <c r="R527" s="35" t="s">
        <v>265</v>
      </c>
      <c r="S527" s="57" t="str">
        <f>MID(Tabla1[[#This Row],[Aplicación]],6,2)</f>
        <v>01</v>
      </c>
      <c r="T527" s="54" t="str">
        <f>VLOOKUP(Tabla1[[#This Row],[AREA]],Hoja1!A:B,2,FALSE)</f>
        <v>01. Alcaldía</v>
      </c>
      <c r="U527" s="57" t="str">
        <f>MID(Tabla1[[#This Row],[Aplicación]],9,4)</f>
        <v>9203</v>
      </c>
      <c r="V527" s="54" t="str">
        <f>VLOOKUP(Tabla1[[#This Row],[PROGRAMA]],Hoja1!A:B,2,FALSE)</f>
        <v>9203. Unidad de régimen interior</v>
      </c>
      <c r="W527" s="57" t="str">
        <f>MID(Tabla1[[#This Row],[Aplicación]],14,2)</f>
        <v>21</v>
      </c>
      <c r="X527" s="57" t="str">
        <f>MID(Tabla1[[#This Row],[Aplicación]],14,6)</f>
        <v>214</v>
      </c>
    </row>
    <row r="528" spans="1:24" x14ac:dyDescent="0.25">
      <c r="A528" s="60">
        <v>220240023581</v>
      </c>
      <c r="B528" s="43" t="s">
        <v>390</v>
      </c>
      <c r="C528" s="61">
        <v>45450</v>
      </c>
      <c r="D528" s="60">
        <v>22024004947</v>
      </c>
      <c r="E528" s="43" t="s">
        <v>3388</v>
      </c>
      <c r="F528" s="62">
        <v>585.16</v>
      </c>
      <c r="G528" s="43" t="s">
        <v>3389</v>
      </c>
      <c r="H528" s="43" t="s">
        <v>3390</v>
      </c>
      <c r="I528" s="69" t="s">
        <v>2930</v>
      </c>
      <c r="J528" s="43" t="s">
        <v>398</v>
      </c>
      <c r="K528" s="43" t="s">
        <v>398</v>
      </c>
      <c r="L528" s="43" t="s">
        <v>399</v>
      </c>
      <c r="M528" s="43" t="s">
        <v>585</v>
      </c>
      <c r="N528" s="43" t="s">
        <v>539</v>
      </c>
      <c r="O528" s="68" t="s">
        <v>326</v>
      </c>
      <c r="P528" s="68" t="s">
        <v>2931</v>
      </c>
      <c r="Q528" s="57" t="s">
        <v>2932</v>
      </c>
      <c r="R528" s="35" t="s">
        <v>265</v>
      </c>
      <c r="S528" s="57" t="str">
        <f>MID(Tabla1[[#This Row],[Aplicación]],6,2)</f>
        <v>01</v>
      </c>
      <c r="T528" s="54" t="str">
        <f>VLOOKUP(Tabla1[[#This Row],[AREA]],Hoja1!A:B,2,FALSE)</f>
        <v>01. Alcaldía</v>
      </c>
      <c r="U528" s="57" t="str">
        <f>MID(Tabla1[[#This Row],[Aplicación]],9,4)</f>
        <v>9203</v>
      </c>
      <c r="V528" s="54" t="str">
        <f>VLOOKUP(Tabla1[[#This Row],[PROGRAMA]],Hoja1!A:B,2,FALSE)</f>
        <v>9203. Unidad de régimen interior</v>
      </c>
      <c r="W528" s="57" t="str">
        <f>MID(Tabla1[[#This Row],[Aplicación]],14,2)</f>
        <v>21</v>
      </c>
      <c r="X528" s="57" t="str">
        <f>MID(Tabla1[[#This Row],[Aplicación]],14,6)</f>
        <v>215</v>
      </c>
    </row>
    <row r="529" spans="1:24" x14ac:dyDescent="0.25">
      <c r="A529" s="60">
        <v>220219000997</v>
      </c>
      <c r="B529" s="43" t="s">
        <v>390</v>
      </c>
      <c r="C529" s="61">
        <v>45292</v>
      </c>
      <c r="D529" s="60">
        <v>22024001918</v>
      </c>
      <c r="E529" s="43" t="s">
        <v>1153</v>
      </c>
      <c r="F529" s="62">
        <v>1.71</v>
      </c>
      <c r="G529" s="43" t="s">
        <v>429</v>
      </c>
      <c r="H529" s="43" t="s">
        <v>1510</v>
      </c>
      <c r="I529" s="69">
        <v>220</v>
      </c>
      <c r="J529" s="43" t="s">
        <v>398</v>
      </c>
      <c r="K529" s="43" t="s">
        <v>398</v>
      </c>
      <c r="L529" s="43" t="s">
        <v>413</v>
      </c>
      <c r="M529" s="43" t="s">
        <v>395</v>
      </c>
      <c r="N529" s="43" t="s">
        <v>396</v>
      </c>
      <c r="O529" s="52" t="s">
        <v>321</v>
      </c>
      <c r="P529" s="63" t="s">
        <v>276</v>
      </c>
      <c r="Q529" s="57" t="str">
        <f>MID(Tabla1[[#This Row],[Aplicación]],14,1)</f>
        <v>2</v>
      </c>
      <c r="R529" s="35" t="s">
        <v>265</v>
      </c>
      <c r="S529" s="57" t="str">
        <f>MID(Tabla1[[#This Row],[Aplicación]],6,2)</f>
        <v>01</v>
      </c>
      <c r="T529" s="54" t="str">
        <f>VLOOKUP(Tabla1[[#This Row],[AREA]],Hoja1!A:B,2,FALSE)</f>
        <v>01. Alcaldía</v>
      </c>
      <c r="U529" s="57" t="str">
        <f>MID(Tabla1[[#This Row],[Aplicación]],9,4)</f>
        <v>9205</v>
      </c>
      <c r="V529" s="54" t="str">
        <f>VLOOKUP(Tabla1[[#This Row],[PROGRAMA]],Hoja1!A:B,2,FALSE)</f>
        <v>9205. Imprenta municipal</v>
      </c>
      <c r="W529" s="57" t="str">
        <f>MID(Tabla1[[#This Row],[Aplicación]],14,2)</f>
        <v>21</v>
      </c>
      <c r="X529" s="57" t="str">
        <f>MID(Tabla1[[#This Row],[Aplicación]],14,6)</f>
        <v>213</v>
      </c>
    </row>
    <row r="530" spans="1:24" x14ac:dyDescent="0.25">
      <c r="A530" s="60">
        <v>220239000985</v>
      </c>
      <c r="B530" s="43" t="s">
        <v>390</v>
      </c>
      <c r="C530" s="61">
        <v>45292</v>
      </c>
      <c r="D530" s="60">
        <v>22024001894</v>
      </c>
      <c r="E530" s="43" t="s">
        <v>1153</v>
      </c>
      <c r="F530" s="62">
        <v>66.400000000000006</v>
      </c>
      <c r="G530" s="43" t="s">
        <v>429</v>
      </c>
      <c r="H530" s="43" t="s">
        <v>2004</v>
      </c>
      <c r="I530" s="69">
        <v>220</v>
      </c>
      <c r="J530" s="43" t="s">
        <v>398</v>
      </c>
      <c r="K530" s="43" t="s">
        <v>398</v>
      </c>
      <c r="L530" s="43" t="s">
        <v>413</v>
      </c>
      <c r="M530" s="43" t="s">
        <v>395</v>
      </c>
      <c r="N530" s="43" t="s">
        <v>396</v>
      </c>
      <c r="O530" s="52" t="s">
        <v>321</v>
      </c>
      <c r="P530" s="63" t="s">
        <v>276</v>
      </c>
      <c r="Q530" s="57" t="str">
        <f>MID(Tabla1[[#This Row],[Aplicación]],14,1)</f>
        <v>2</v>
      </c>
      <c r="R530" s="35" t="s">
        <v>265</v>
      </c>
      <c r="S530" s="57" t="str">
        <f>MID(Tabla1[[#This Row],[Aplicación]],6,2)</f>
        <v>01</v>
      </c>
      <c r="T530" s="54" t="str">
        <f>VLOOKUP(Tabla1[[#This Row],[AREA]],Hoja1!A:B,2,FALSE)</f>
        <v>01. Alcaldía</v>
      </c>
      <c r="U530" s="57" t="str">
        <f>MID(Tabla1[[#This Row],[Aplicación]],9,4)</f>
        <v>9205</v>
      </c>
      <c r="V530" s="54" t="str">
        <f>VLOOKUP(Tabla1[[#This Row],[PROGRAMA]],Hoja1!A:B,2,FALSE)</f>
        <v>9205. Imprenta municipal</v>
      </c>
      <c r="W530" s="57" t="str">
        <f>MID(Tabla1[[#This Row],[Aplicación]],14,2)</f>
        <v>21</v>
      </c>
      <c r="X530" s="57" t="str">
        <f>MID(Tabla1[[#This Row],[Aplicación]],14,6)</f>
        <v>213</v>
      </c>
    </row>
    <row r="531" spans="1:24" x14ac:dyDescent="0.25">
      <c r="A531" s="60">
        <v>220240027588</v>
      </c>
      <c r="B531" s="43" t="s">
        <v>390</v>
      </c>
      <c r="C531" s="61">
        <v>45469</v>
      </c>
      <c r="D531" s="60">
        <v>22024005252</v>
      </c>
      <c r="E531" s="43" t="s">
        <v>1153</v>
      </c>
      <c r="F531" s="62">
        <v>1735.36</v>
      </c>
      <c r="G531" s="43" t="s">
        <v>2982</v>
      </c>
      <c r="H531" s="43" t="s">
        <v>2983</v>
      </c>
      <c r="I531" s="69" t="s">
        <v>2930</v>
      </c>
      <c r="J531" s="43" t="s">
        <v>398</v>
      </c>
      <c r="K531" s="43" t="s">
        <v>398</v>
      </c>
      <c r="L531" s="43" t="s">
        <v>399</v>
      </c>
      <c r="M531" s="43" t="s">
        <v>585</v>
      </c>
      <c r="N531" s="43" t="s">
        <v>539</v>
      </c>
      <c r="O531" s="68" t="s">
        <v>326</v>
      </c>
      <c r="P531" s="68" t="s">
        <v>2931</v>
      </c>
      <c r="Q531" s="57" t="s">
        <v>2932</v>
      </c>
      <c r="R531" s="35" t="s">
        <v>265</v>
      </c>
      <c r="S531" s="57" t="str">
        <f>MID(Tabla1[[#This Row],[Aplicación]],6,2)</f>
        <v>01</v>
      </c>
      <c r="T531" s="54" t="str">
        <f>VLOOKUP(Tabla1[[#This Row],[AREA]],Hoja1!A:B,2,FALSE)</f>
        <v>01. Alcaldía</v>
      </c>
      <c r="U531" s="57" t="str">
        <f>MID(Tabla1[[#This Row],[Aplicación]],9,4)</f>
        <v>9205</v>
      </c>
      <c r="V531" s="54" t="str">
        <f>VLOOKUP(Tabla1[[#This Row],[PROGRAMA]],Hoja1!A:B,2,FALSE)</f>
        <v>9205. Imprenta municipal</v>
      </c>
      <c r="W531" s="57" t="str">
        <f>MID(Tabla1[[#This Row],[Aplicación]],14,2)</f>
        <v>21</v>
      </c>
      <c r="X531" s="57" t="str">
        <f>MID(Tabla1[[#This Row],[Aplicación]],14,6)</f>
        <v>213</v>
      </c>
    </row>
    <row r="532" spans="1:24" x14ac:dyDescent="0.25">
      <c r="A532" s="60">
        <v>220240044418</v>
      </c>
      <c r="B532" s="43" t="s">
        <v>390</v>
      </c>
      <c r="C532" s="61">
        <v>45562</v>
      </c>
      <c r="D532" s="60">
        <v>22024006824</v>
      </c>
      <c r="E532" s="43" t="s">
        <v>1153</v>
      </c>
      <c r="F532" s="62">
        <v>1996.5</v>
      </c>
      <c r="G532" s="43" t="s">
        <v>6219</v>
      </c>
      <c r="H532" s="43" t="s">
        <v>6220</v>
      </c>
      <c r="I532" s="69" t="s">
        <v>2930</v>
      </c>
      <c r="J532" s="43" t="s">
        <v>393</v>
      </c>
      <c r="K532" s="43" t="s">
        <v>393</v>
      </c>
      <c r="L532" s="43" t="s">
        <v>399</v>
      </c>
      <c r="M532" s="43" t="s">
        <v>585</v>
      </c>
      <c r="N532" s="43" t="s">
        <v>539</v>
      </c>
      <c r="O532" s="68" t="s">
        <v>326</v>
      </c>
      <c r="P532" s="68" t="s">
        <v>4838</v>
      </c>
      <c r="Q532" s="57" t="str">
        <f>MID(Tabla1[[#This Row],[Aplicación]],14,1)</f>
        <v>2</v>
      </c>
      <c r="R532" s="35" t="s">
        <v>265</v>
      </c>
      <c r="S532" s="57" t="str">
        <f>MID(Tabla1[[#This Row],[Aplicación]],6,2)</f>
        <v>01</v>
      </c>
      <c r="T532" s="54" t="str">
        <f>VLOOKUP(Tabla1[[#This Row],[AREA]],Hoja1!A:B,2,FALSE)</f>
        <v>01. Alcaldía</v>
      </c>
      <c r="U532" s="57" t="str">
        <f>MID(Tabla1[[#This Row],[Aplicación]],9,4)</f>
        <v>9205</v>
      </c>
      <c r="V532" s="54" t="str">
        <f>VLOOKUP(Tabla1[[#This Row],[PROGRAMA]],Hoja1!A:B,2,FALSE)</f>
        <v>9205. Imprenta municipal</v>
      </c>
      <c r="W532" s="57" t="str">
        <f>MID(Tabla1[[#This Row],[Aplicación]],14,2)</f>
        <v>21</v>
      </c>
      <c r="X532" s="57" t="str">
        <f>MID(Tabla1[[#This Row],[Aplicación]],14,6)</f>
        <v>213</v>
      </c>
    </row>
    <row r="533" spans="1:24" x14ac:dyDescent="0.25">
      <c r="A533" s="60">
        <v>220219001018</v>
      </c>
      <c r="B533" s="43" t="s">
        <v>390</v>
      </c>
      <c r="C533" s="61">
        <v>45292</v>
      </c>
      <c r="D533" s="60">
        <v>22024001926</v>
      </c>
      <c r="E533" s="43" t="s">
        <v>1161</v>
      </c>
      <c r="F533" s="62">
        <v>53</v>
      </c>
      <c r="G533" s="43" t="s">
        <v>429</v>
      </c>
      <c r="H533" s="43" t="s">
        <v>1512</v>
      </c>
      <c r="I533" s="69">
        <v>220</v>
      </c>
      <c r="J533" s="43" t="s">
        <v>398</v>
      </c>
      <c r="K533" s="43" t="s">
        <v>398</v>
      </c>
      <c r="L533" s="43" t="s">
        <v>413</v>
      </c>
      <c r="M533" s="43" t="s">
        <v>395</v>
      </c>
      <c r="N533" s="43" t="s">
        <v>396</v>
      </c>
      <c r="O533" s="52" t="s">
        <v>321</v>
      </c>
      <c r="P533" s="63" t="s">
        <v>276</v>
      </c>
      <c r="Q533" s="57" t="str">
        <f>MID(Tabla1[[#This Row],[Aplicación]],14,1)</f>
        <v>2</v>
      </c>
      <c r="R533" s="35" t="s">
        <v>265</v>
      </c>
      <c r="S533" s="57" t="str">
        <f>MID(Tabla1[[#This Row],[Aplicación]],6,2)</f>
        <v>01</v>
      </c>
      <c r="T533" s="54" t="str">
        <f>VLOOKUP(Tabla1[[#This Row],[AREA]],Hoja1!A:B,2,FALSE)</f>
        <v>01. Alcaldía</v>
      </c>
      <c r="U533" s="57" t="str">
        <f>MID(Tabla1[[#This Row],[Aplicación]],9,4)</f>
        <v>9206</v>
      </c>
      <c r="V533" s="54" t="str">
        <f>VLOOKUP(Tabla1[[#This Row],[PROGRAMA]],Hoja1!A:B,2,FALSE)</f>
        <v>9206. Archivo municipal</v>
      </c>
      <c r="W533" s="57" t="str">
        <f>MID(Tabla1[[#This Row],[Aplicación]],14,2)</f>
        <v>21</v>
      </c>
      <c r="X533" s="57" t="str">
        <f>MID(Tabla1[[#This Row],[Aplicación]],14,6)</f>
        <v>213</v>
      </c>
    </row>
    <row r="534" spans="1:24" x14ac:dyDescent="0.25">
      <c r="A534" s="60">
        <v>220239001001</v>
      </c>
      <c r="B534" s="43" t="s">
        <v>390</v>
      </c>
      <c r="C534" s="61">
        <v>45292</v>
      </c>
      <c r="D534" s="60">
        <v>22024001906</v>
      </c>
      <c r="E534" s="43" t="s">
        <v>1161</v>
      </c>
      <c r="F534" s="62">
        <v>397</v>
      </c>
      <c r="G534" s="43" t="s">
        <v>429</v>
      </c>
      <c r="H534" s="43" t="s">
        <v>2016</v>
      </c>
      <c r="I534" s="69">
        <v>220</v>
      </c>
      <c r="J534" s="43" t="s">
        <v>398</v>
      </c>
      <c r="K534" s="43" t="s">
        <v>398</v>
      </c>
      <c r="L534" s="43" t="s">
        <v>413</v>
      </c>
      <c r="M534" s="43" t="s">
        <v>395</v>
      </c>
      <c r="N534" s="43" t="s">
        <v>396</v>
      </c>
      <c r="O534" s="52" t="s">
        <v>321</v>
      </c>
      <c r="P534" s="63" t="s">
        <v>276</v>
      </c>
      <c r="Q534" s="57" t="str">
        <f>MID(Tabla1[[#This Row],[Aplicación]],14,1)</f>
        <v>2</v>
      </c>
      <c r="R534" s="35" t="s">
        <v>265</v>
      </c>
      <c r="S534" s="57" t="str">
        <f>MID(Tabla1[[#This Row],[Aplicación]],6,2)</f>
        <v>01</v>
      </c>
      <c r="T534" s="54" t="str">
        <f>VLOOKUP(Tabla1[[#This Row],[AREA]],Hoja1!A:B,2,FALSE)</f>
        <v>01. Alcaldía</v>
      </c>
      <c r="U534" s="57" t="str">
        <f>MID(Tabla1[[#This Row],[Aplicación]],9,4)</f>
        <v>9206</v>
      </c>
      <c r="V534" s="54" t="str">
        <f>VLOOKUP(Tabla1[[#This Row],[PROGRAMA]],Hoja1!A:B,2,FALSE)</f>
        <v>9206. Archivo municipal</v>
      </c>
      <c r="W534" s="57" t="str">
        <f>MID(Tabla1[[#This Row],[Aplicación]],14,2)</f>
        <v>21</v>
      </c>
      <c r="X534" s="57" t="str">
        <f>MID(Tabla1[[#This Row],[Aplicación]],14,6)</f>
        <v>213</v>
      </c>
    </row>
    <row r="535" spans="1:24" x14ac:dyDescent="0.25">
      <c r="A535" s="60">
        <v>220219001000</v>
      </c>
      <c r="B535" s="43" t="s">
        <v>390</v>
      </c>
      <c r="C535" s="61">
        <v>45292</v>
      </c>
      <c r="D535" s="60">
        <v>22024001919</v>
      </c>
      <c r="E535" s="43" t="s">
        <v>1154</v>
      </c>
      <c r="F535" s="62">
        <v>132.12</v>
      </c>
      <c r="G535" s="43" t="s">
        <v>429</v>
      </c>
      <c r="H535" s="43" t="s">
        <v>1511</v>
      </c>
      <c r="I535" s="69">
        <v>220</v>
      </c>
      <c r="J535" s="43" t="s">
        <v>398</v>
      </c>
      <c r="K535" s="43" t="s">
        <v>398</v>
      </c>
      <c r="L535" s="43" t="s">
        <v>413</v>
      </c>
      <c r="M535" s="43" t="s">
        <v>395</v>
      </c>
      <c r="N535" s="43" t="s">
        <v>396</v>
      </c>
      <c r="O535" s="52" t="s">
        <v>321</v>
      </c>
      <c r="P535" s="63" t="s">
        <v>276</v>
      </c>
      <c r="Q535" s="57" t="str">
        <f>MID(Tabla1[[#This Row],[Aplicación]],14,1)</f>
        <v>2</v>
      </c>
      <c r="R535" s="35" t="s">
        <v>265</v>
      </c>
      <c r="S535" s="57" t="str">
        <f>MID(Tabla1[[#This Row],[Aplicación]],6,2)</f>
        <v>01</v>
      </c>
      <c r="T535" s="54" t="str">
        <f>VLOOKUP(Tabla1[[#This Row],[AREA]],Hoja1!A:B,2,FALSE)</f>
        <v>01. Alcaldía</v>
      </c>
      <c r="U535" s="57" t="str">
        <f>MID(Tabla1[[#This Row],[Aplicación]],9,4)</f>
        <v>9207</v>
      </c>
      <c r="V535" s="54" t="str">
        <f>VLOOKUP(Tabla1[[#This Row],[PROGRAMA]],Hoja1!A:B,2,FALSE)</f>
        <v>9207. Gobierno y relaciones</v>
      </c>
      <c r="W535" s="57" t="str">
        <f>MID(Tabla1[[#This Row],[Aplicación]],14,2)</f>
        <v>21</v>
      </c>
      <c r="X535" s="57" t="str">
        <f>MID(Tabla1[[#This Row],[Aplicación]],14,6)</f>
        <v>213</v>
      </c>
    </row>
    <row r="536" spans="1:24" x14ac:dyDescent="0.25">
      <c r="A536" s="60">
        <v>220240003683</v>
      </c>
      <c r="B536" s="43" t="s">
        <v>390</v>
      </c>
      <c r="C536" s="61">
        <v>45351</v>
      </c>
      <c r="D536" s="60">
        <v>22024002569</v>
      </c>
      <c r="E536" s="43" t="s">
        <v>1154</v>
      </c>
      <c r="F536" s="62">
        <v>435.6</v>
      </c>
      <c r="G536" s="43" t="s">
        <v>839</v>
      </c>
      <c r="H536" s="43" t="s">
        <v>1897</v>
      </c>
      <c r="I536" s="69">
        <v>220</v>
      </c>
      <c r="J536" s="43" t="s">
        <v>398</v>
      </c>
      <c r="K536" s="43" t="s">
        <v>398</v>
      </c>
      <c r="L536" s="43" t="s">
        <v>413</v>
      </c>
      <c r="M536" s="43" t="s">
        <v>585</v>
      </c>
      <c r="N536" s="43" t="s">
        <v>539</v>
      </c>
      <c r="O536" s="52" t="s">
        <v>326</v>
      </c>
      <c r="P536" s="63" t="s">
        <v>276</v>
      </c>
      <c r="Q536" s="57" t="str">
        <f>MID(Tabla1[[#This Row],[Aplicación]],14,1)</f>
        <v>2</v>
      </c>
      <c r="R536" s="35" t="s">
        <v>265</v>
      </c>
      <c r="S536" s="57" t="str">
        <f>MID(Tabla1[[#This Row],[Aplicación]],6,2)</f>
        <v>01</v>
      </c>
      <c r="T536" s="54" t="str">
        <f>VLOOKUP(Tabla1[[#This Row],[AREA]],Hoja1!A:B,2,FALSE)</f>
        <v>01. Alcaldía</v>
      </c>
      <c r="U536" s="57" t="str">
        <f>MID(Tabla1[[#This Row],[Aplicación]],9,4)</f>
        <v>9207</v>
      </c>
      <c r="V536" s="54" t="str">
        <f>VLOOKUP(Tabla1[[#This Row],[PROGRAMA]],Hoja1!A:B,2,FALSE)</f>
        <v>9207. Gobierno y relaciones</v>
      </c>
      <c r="W536" s="57" t="str">
        <f>MID(Tabla1[[#This Row],[Aplicación]],14,2)</f>
        <v>21</v>
      </c>
      <c r="X536" s="57" t="str">
        <f>MID(Tabla1[[#This Row],[Aplicación]],14,6)</f>
        <v>213</v>
      </c>
    </row>
    <row r="537" spans="1:24" x14ac:dyDescent="0.25">
      <c r="A537" s="60">
        <v>220239000943</v>
      </c>
      <c r="B537" s="43" t="s">
        <v>390</v>
      </c>
      <c r="C537" s="61">
        <v>45292</v>
      </c>
      <c r="D537" s="60">
        <v>22024001551</v>
      </c>
      <c r="E537" s="43" t="s">
        <v>1154</v>
      </c>
      <c r="F537" s="62">
        <v>1572.6</v>
      </c>
      <c r="G537" s="43" t="s">
        <v>429</v>
      </c>
      <c r="H537" s="43" t="s">
        <v>1965</v>
      </c>
      <c r="I537" s="69">
        <v>220</v>
      </c>
      <c r="J537" s="43" t="s">
        <v>398</v>
      </c>
      <c r="K537" s="43" t="s">
        <v>398</v>
      </c>
      <c r="L537" s="43" t="s">
        <v>413</v>
      </c>
      <c r="M537" s="43" t="s">
        <v>395</v>
      </c>
      <c r="N537" s="43" t="s">
        <v>396</v>
      </c>
      <c r="O537" s="52" t="s">
        <v>321</v>
      </c>
      <c r="P537" s="63" t="s">
        <v>276</v>
      </c>
      <c r="Q537" s="57" t="str">
        <f>MID(Tabla1[[#This Row],[Aplicación]],14,1)</f>
        <v>2</v>
      </c>
      <c r="R537" s="35" t="s">
        <v>265</v>
      </c>
      <c r="S537" s="57" t="str">
        <f>MID(Tabla1[[#This Row],[Aplicación]],6,2)</f>
        <v>01</v>
      </c>
      <c r="T537" s="54" t="str">
        <f>VLOOKUP(Tabla1[[#This Row],[AREA]],Hoja1!A:B,2,FALSE)</f>
        <v>01. Alcaldía</v>
      </c>
      <c r="U537" s="57" t="str">
        <f>MID(Tabla1[[#This Row],[Aplicación]],9,4)</f>
        <v>9207</v>
      </c>
      <c r="V537" s="54" t="str">
        <f>VLOOKUP(Tabla1[[#This Row],[PROGRAMA]],Hoja1!A:B,2,FALSE)</f>
        <v>9207. Gobierno y relaciones</v>
      </c>
      <c r="W537" s="57" t="str">
        <f>MID(Tabla1[[#This Row],[Aplicación]],14,2)</f>
        <v>21</v>
      </c>
      <c r="X537" s="57" t="str">
        <f>MID(Tabla1[[#This Row],[Aplicación]],14,6)</f>
        <v>213</v>
      </c>
    </row>
    <row r="538" spans="1:24" x14ac:dyDescent="0.25">
      <c r="A538" s="60">
        <v>220219001036</v>
      </c>
      <c r="B538" s="43" t="s">
        <v>390</v>
      </c>
      <c r="C538" s="61">
        <v>45292</v>
      </c>
      <c r="D538" s="60">
        <v>22024001942</v>
      </c>
      <c r="E538" s="43" t="s">
        <v>1172</v>
      </c>
      <c r="F538" s="62">
        <v>12</v>
      </c>
      <c r="G538" s="43" t="s">
        <v>429</v>
      </c>
      <c r="H538" s="43" t="s">
        <v>454</v>
      </c>
      <c r="I538" s="69">
        <v>220</v>
      </c>
      <c r="J538" s="43" t="s">
        <v>398</v>
      </c>
      <c r="K538" s="43" t="s">
        <v>398</v>
      </c>
      <c r="L538" s="43" t="s">
        <v>452</v>
      </c>
      <c r="M538" s="43" t="s">
        <v>395</v>
      </c>
      <c r="N538" s="43" t="s">
        <v>396</v>
      </c>
      <c r="O538" s="52" t="s">
        <v>321</v>
      </c>
      <c r="P538" s="63" t="s">
        <v>276</v>
      </c>
      <c r="Q538" s="57" t="str">
        <f>MID(Tabla1[[#This Row],[Aplicación]],14,1)</f>
        <v>2</v>
      </c>
      <c r="R538" s="35" t="s">
        <v>265</v>
      </c>
      <c r="S538" s="57" t="str">
        <f>MID(Tabla1[[#This Row],[Aplicación]],6,2)</f>
        <v>01</v>
      </c>
      <c r="T538" s="54" t="str">
        <f>VLOOKUP(Tabla1[[#This Row],[AREA]],Hoja1!A:B,2,FALSE)</f>
        <v>01. Alcaldía</v>
      </c>
      <c r="U538" s="57" t="str">
        <f>MID(Tabla1[[#This Row],[Aplicación]],9,4)</f>
        <v>9312</v>
      </c>
      <c r="V538" s="54" t="str">
        <f>VLOOKUP(Tabla1[[#This Row],[PROGRAMA]],Hoja1!A:B,2,FALSE)</f>
        <v>9312. Intervención general</v>
      </c>
      <c r="W538" s="57" t="str">
        <f>MID(Tabla1[[#This Row],[Aplicación]],14,2)</f>
        <v>21</v>
      </c>
      <c r="X538" s="57" t="str">
        <f>MID(Tabla1[[#This Row],[Aplicación]],14,6)</f>
        <v>213</v>
      </c>
    </row>
    <row r="539" spans="1:24" x14ac:dyDescent="0.25">
      <c r="A539" s="60">
        <v>220219001037</v>
      </c>
      <c r="B539" s="43" t="s">
        <v>390</v>
      </c>
      <c r="C539" s="61">
        <v>45292</v>
      </c>
      <c r="D539" s="60">
        <v>22024001943</v>
      </c>
      <c r="E539" s="43" t="s">
        <v>1172</v>
      </c>
      <c r="F539" s="62">
        <v>30</v>
      </c>
      <c r="G539" s="43" t="s">
        <v>429</v>
      </c>
      <c r="H539" s="43" t="s">
        <v>455</v>
      </c>
      <c r="I539" s="69">
        <v>220</v>
      </c>
      <c r="J539" s="43" t="s">
        <v>398</v>
      </c>
      <c r="K539" s="43" t="s">
        <v>398</v>
      </c>
      <c r="L539" s="43" t="s">
        <v>452</v>
      </c>
      <c r="M539" s="43" t="s">
        <v>395</v>
      </c>
      <c r="N539" s="43" t="s">
        <v>396</v>
      </c>
      <c r="O539" s="52" t="s">
        <v>321</v>
      </c>
      <c r="P539" s="63" t="s">
        <v>276</v>
      </c>
      <c r="Q539" s="57" t="str">
        <f>MID(Tabla1[[#This Row],[Aplicación]],14,1)</f>
        <v>2</v>
      </c>
      <c r="R539" s="35" t="s">
        <v>265</v>
      </c>
      <c r="S539" s="57" t="str">
        <f>MID(Tabla1[[#This Row],[Aplicación]],6,2)</f>
        <v>01</v>
      </c>
      <c r="T539" s="54" t="str">
        <f>VLOOKUP(Tabla1[[#This Row],[AREA]],Hoja1!A:B,2,FALSE)</f>
        <v>01. Alcaldía</v>
      </c>
      <c r="U539" s="57" t="str">
        <f>MID(Tabla1[[#This Row],[Aplicación]],9,4)</f>
        <v>9312</v>
      </c>
      <c r="V539" s="54" t="str">
        <f>VLOOKUP(Tabla1[[#This Row],[PROGRAMA]],Hoja1!A:B,2,FALSE)</f>
        <v>9312. Intervención general</v>
      </c>
      <c r="W539" s="57" t="str">
        <f>MID(Tabla1[[#This Row],[Aplicación]],14,2)</f>
        <v>21</v>
      </c>
      <c r="X539" s="57" t="str">
        <f>MID(Tabla1[[#This Row],[Aplicación]],14,6)</f>
        <v>213</v>
      </c>
    </row>
    <row r="540" spans="1:24" x14ac:dyDescent="0.25">
      <c r="A540" s="60">
        <v>220239000959</v>
      </c>
      <c r="B540" s="43" t="s">
        <v>390</v>
      </c>
      <c r="C540" s="61">
        <v>45292</v>
      </c>
      <c r="D540" s="60">
        <v>22024001872</v>
      </c>
      <c r="E540" s="43" t="s">
        <v>1172</v>
      </c>
      <c r="F540" s="62">
        <v>247</v>
      </c>
      <c r="G540" s="43" t="s">
        <v>429</v>
      </c>
      <c r="H540" s="43" t="s">
        <v>1980</v>
      </c>
      <c r="I540" s="69">
        <v>220</v>
      </c>
      <c r="J540" s="43" t="s">
        <v>398</v>
      </c>
      <c r="K540" s="43" t="s">
        <v>398</v>
      </c>
      <c r="L540" s="43" t="s">
        <v>399</v>
      </c>
      <c r="M540" s="43" t="s">
        <v>395</v>
      </c>
      <c r="N540" s="43" t="s">
        <v>396</v>
      </c>
      <c r="O540" s="52" t="s">
        <v>321</v>
      </c>
      <c r="P540" s="63" t="s">
        <v>276</v>
      </c>
      <c r="Q540" s="57" t="str">
        <f>MID(Tabla1[[#This Row],[Aplicación]],14,1)</f>
        <v>2</v>
      </c>
      <c r="R540" s="35" t="s">
        <v>265</v>
      </c>
      <c r="S540" s="57" t="str">
        <f>MID(Tabla1[[#This Row],[Aplicación]],6,2)</f>
        <v>01</v>
      </c>
      <c r="T540" s="54" t="str">
        <f>VLOOKUP(Tabla1[[#This Row],[AREA]],Hoja1!A:B,2,FALSE)</f>
        <v>01. Alcaldía</v>
      </c>
      <c r="U540" s="57" t="str">
        <f>MID(Tabla1[[#This Row],[Aplicación]],9,4)</f>
        <v>9312</v>
      </c>
      <c r="V540" s="54" t="str">
        <f>VLOOKUP(Tabla1[[#This Row],[PROGRAMA]],Hoja1!A:B,2,FALSE)</f>
        <v>9312. Intervención general</v>
      </c>
      <c r="W540" s="57" t="str">
        <f>MID(Tabla1[[#This Row],[Aplicación]],14,2)</f>
        <v>21</v>
      </c>
      <c r="X540" s="57" t="str">
        <f>MID(Tabla1[[#This Row],[Aplicación]],14,6)</f>
        <v>213</v>
      </c>
    </row>
    <row r="541" spans="1:24" x14ac:dyDescent="0.25">
      <c r="A541" s="60">
        <v>220239000960</v>
      </c>
      <c r="B541" s="43" t="s">
        <v>390</v>
      </c>
      <c r="C541" s="61">
        <v>45292</v>
      </c>
      <c r="D541" s="60">
        <v>22024001873</v>
      </c>
      <c r="E541" s="43" t="s">
        <v>1172</v>
      </c>
      <c r="F541" s="62">
        <v>110</v>
      </c>
      <c r="G541" s="43" t="s">
        <v>429</v>
      </c>
      <c r="H541" s="43" t="s">
        <v>1981</v>
      </c>
      <c r="I541" s="69">
        <v>220</v>
      </c>
      <c r="J541" s="43" t="s">
        <v>398</v>
      </c>
      <c r="K541" s="43" t="s">
        <v>398</v>
      </c>
      <c r="L541" s="43" t="s">
        <v>399</v>
      </c>
      <c r="M541" s="43" t="s">
        <v>395</v>
      </c>
      <c r="N541" s="43" t="s">
        <v>396</v>
      </c>
      <c r="O541" s="52" t="s">
        <v>321</v>
      </c>
      <c r="P541" s="63" t="s">
        <v>276</v>
      </c>
      <c r="Q541" s="57" t="str">
        <f>MID(Tabla1[[#This Row],[Aplicación]],14,1)</f>
        <v>2</v>
      </c>
      <c r="R541" s="35" t="s">
        <v>265</v>
      </c>
      <c r="S541" s="57" t="str">
        <f>MID(Tabla1[[#This Row],[Aplicación]],6,2)</f>
        <v>01</v>
      </c>
      <c r="T541" s="54" t="str">
        <f>VLOOKUP(Tabla1[[#This Row],[AREA]],Hoja1!A:B,2,FALSE)</f>
        <v>01. Alcaldía</v>
      </c>
      <c r="U541" s="57" t="str">
        <f>MID(Tabla1[[#This Row],[Aplicación]],9,4)</f>
        <v>9312</v>
      </c>
      <c r="V541" s="54" t="str">
        <f>VLOOKUP(Tabla1[[#This Row],[PROGRAMA]],Hoja1!A:B,2,FALSE)</f>
        <v>9312. Intervención general</v>
      </c>
      <c r="W541" s="57" t="str">
        <f>MID(Tabla1[[#This Row],[Aplicación]],14,2)</f>
        <v>21</v>
      </c>
      <c r="X541" s="57" t="str">
        <f>MID(Tabla1[[#This Row],[Aplicación]],14,6)</f>
        <v>213</v>
      </c>
    </row>
    <row r="542" spans="1:24" x14ac:dyDescent="0.25">
      <c r="A542" s="60">
        <v>220219001040</v>
      </c>
      <c r="B542" s="43" t="s">
        <v>390</v>
      </c>
      <c r="C542" s="61">
        <v>45292</v>
      </c>
      <c r="D542" s="60">
        <v>22024001945</v>
      </c>
      <c r="E542" s="43" t="s">
        <v>1175</v>
      </c>
      <c r="F542" s="62">
        <v>625</v>
      </c>
      <c r="G542" s="43" t="s">
        <v>429</v>
      </c>
      <c r="H542" s="43" t="s">
        <v>458</v>
      </c>
      <c r="I542" s="69">
        <v>220</v>
      </c>
      <c r="J542" s="43" t="s">
        <v>398</v>
      </c>
      <c r="K542" s="43" t="s">
        <v>398</v>
      </c>
      <c r="L542" s="43" t="s">
        <v>413</v>
      </c>
      <c r="M542" s="43" t="s">
        <v>395</v>
      </c>
      <c r="N542" s="43" t="s">
        <v>396</v>
      </c>
      <c r="O542" s="52" t="s">
        <v>321</v>
      </c>
      <c r="P542" s="63" t="s">
        <v>276</v>
      </c>
      <c r="Q542" s="57" t="str">
        <f>MID(Tabla1[[#This Row],[Aplicación]],14,1)</f>
        <v>2</v>
      </c>
      <c r="R542" s="35" t="s">
        <v>265</v>
      </c>
      <c r="S542" s="57" t="str">
        <f>MID(Tabla1[[#This Row],[Aplicación]],6,2)</f>
        <v>02</v>
      </c>
      <c r="T542" s="54" t="str">
        <f>VLOOKUP(Tabla1[[#This Row],[AREA]],Hoja1!A:B,2,FALSE)</f>
        <v>02. Urbanismo y vivienda</v>
      </c>
      <c r="U542" s="57" t="str">
        <f>MID(Tabla1[[#This Row],[Aplicación]],9,4)</f>
        <v>9331</v>
      </c>
      <c r="V542" s="54" t="str">
        <f>VLOOKUP(Tabla1[[#This Row],[PROGRAMA]],Hoja1!A:B,2,FALSE)</f>
        <v>9331. Gestión del patrimonio</v>
      </c>
      <c r="W542" s="57" t="str">
        <f>MID(Tabla1[[#This Row],[Aplicación]],14,2)</f>
        <v>21</v>
      </c>
      <c r="X542" s="57" t="str">
        <f>MID(Tabla1[[#This Row],[Aplicación]],14,6)</f>
        <v>213</v>
      </c>
    </row>
    <row r="543" spans="1:24" x14ac:dyDescent="0.25">
      <c r="A543" s="60">
        <v>220239000994</v>
      </c>
      <c r="B543" s="43" t="s">
        <v>390</v>
      </c>
      <c r="C543" s="61">
        <v>45292</v>
      </c>
      <c r="D543" s="60">
        <v>22024001902</v>
      </c>
      <c r="E543" s="43" t="s">
        <v>1175</v>
      </c>
      <c r="F543" s="62">
        <v>4375</v>
      </c>
      <c r="G543" s="43" t="s">
        <v>429</v>
      </c>
      <c r="H543" s="43" t="s">
        <v>2012</v>
      </c>
      <c r="I543" s="69">
        <v>220</v>
      </c>
      <c r="J543" s="43" t="s">
        <v>398</v>
      </c>
      <c r="K543" s="43" t="s">
        <v>398</v>
      </c>
      <c r="L543" s="43" t="s">
        <v>413</v>
      </c>
      <c r="M543" s="43" t="s">
        <v>395</v>
      </c>
      <c r="N543" s="43" t="s">
        <v>396</v>
      </c>
      <c r="O543" s="52" t="s">
        <v>321</v>
      </c>
      <c r="P543" s="63" t="s">
        <v>276</v>
      </c>
      <c r="Q543" s="57" t="str">
        <f>MID(Tabla1[[#This Row],[Aplicación]],14,1)</f>
        <v>2</v>
      </c>
      <c r="R543" s="35" t="s">
        <v>265</v>
      </c>
      <c r="S543" s="57" t="str">
        <f>MID(Tabla1[[#This Row],[Aplicación]],6,2)</f>
        <v>02</v>
      </c>
      <c r="T543" s="54" t="str">
        <f>VLOOKUP(Tabla1[[#This Row],[AREA]],Hoja1!A:B,2,FALSE)</f>
        <v>02. Urbanismo y vivienda</v>
      </c>
      <c r="U543" s="57" t="str">
        <f>MID(Tabla1[[#This Row],[Aplicación]],9,4)</f>
        <v>9331</v>
      </c>
      <c r="V543" s="54" t="str">
        <f>VLOOKUP(Tabla1[[#This Row],[PROGRAMA]],Hoja1!A:B,2,FALSE)</f>
        <v>9331. Gestión del patrimonio</v>
      </c>
      <c r="W543" s="57" t="str">
        <f>MID(Tabla1[[#This Row],[Aplicación]],14,2)</f>
        <v>21</v>
      </c>
      <c r="X543" s="57" t="str">
        <f>MID(Tabla1[[#This Row],[Aplicación]],14,6)</f>
        <v>213</v>
      </c>
    </row>
    <row r="544" spans="1:24" x14ac:dyDescent="0.25">
      <c r="A544" s="60">
        <v>220240008604</v>
      </c>
      <c r="B544" s="43" t="s">
        <v>702</v>
      </c>
      <c r="C544" s="61">
        <v>45377</v>
      </c>
      <c r="D544" s="60">
        <v>22024000749</v>
      </c>
      <c r="E544" s="43" t="s">
        <v>1290</v>
      </c>
      <c r="F544" s="62">
        <v>9.18</v>
      </c>
      <c r="G544" s="43" t="s">
        <v>16</v>
      </c>
      <c r="H544" s="43" t="s">
        <v>1690</v>
      </c>
      <c r="I544" s="69">
        <v>300</v>
      </c>
      <c r="J544" s="43" t="s">
        <v>398</v>
      </c>
      <c r="K544" s="43" t="s">
        <v>398</v>
      </c>
      <c r="L544" s="43" t="s">
        <v>413</v>
      </c>
      <c r="M544" s="43" t="s">
        <v>585</v>
      </c>
      <c r="N544" s="43" t="s">
        <v>539</v>
      </c>
      <c r="O544" s="52" t="s">
        <v>326</v>
      </c>
      <c r="P544" s="63" t="s">
        <v>276</v>
      </c>
      <c r="Q544" s="57" t="str">
        <f>MID(Tabla1[[#This Row],[Aplicación]],14,1)</f>
        <v>2</v>
      </c>
      <c r="R544" s="35" t="s">
        <v>265</v>
      </c>
      <c r="S544" s="57" t="str">
        <f>MID(Tabla1[[#This Row],[Aplicación]],6,2)</f>
        <v>02</v>
      </c>
      <c r="T544" s="54" t="str">
        <f>VLOOKUP(Tabla1[[#This Row],[AREA]],Hoja1!A:B,2,FALSE)</f>
        <v>02. Urbanismo y vivienda</v>
      </c>
      <c r="U544" s="57" t="str">
        <f>MID(Tabla1[[#This Row],[Aplicación]],9,4)</f>
        <v>9332</v>
      </c>
      <c r="V544" s="54" t="str">
        <f>VLOOKUP(Tabla1[[#This Row],[PROGRAMA]],Hoja1!A:B,2,FALSE)</f>
        <v>9332. Mantenimiento de edificios e instalaciones municipales</v>
      </c>
      <c r="W544" s="57" t="str">
        <f>MID(Tabla1[[#This Row],[Aplicación]],14,2)</f>
        <v>21</v>
      </c>
      <c r="X544" s="57" t="str">
        <f>MID(Tabla1[[#This Row],[Aplicación]],14,6)</f>
        <v>212</v>
      </c>
    </row>
    <row r="545" spans="1:24" x14ac:dyDescent="0.25">
      <c r="A545" s="60">
        <v>220240001372</v>
      </c>
      <c r="B545" s="43" t="s">
        <v>390</v>
      </c>
      <c r="C545" s="61">
        <v>45331</v>
      </c>
      <c r="D545" s="60">
        <v>22024001627</v>
      </c>
      <c r="E545" s="43" t="s">
        <v>1290</v>
      </c>
      <c r="F545" s="62">
        <v>477.95</v>
      </c>
      <c r="G545" s="43" t="s">
        <v>358</v>
      </c>
      <c r="H545" s="43" t="s">
        <v>1923</v>
      </c>
      <c r="I545" s="69">
        <v>220</v>
      </c>
      <c r="J545" s="43" t="s">
        <v>420</v>
      </c>
      <c r="K545" s="43" t="s">
        <v>420</v>
      </c>
      <c r="L545" s="43" t="s">
        <v>413</v>
      </c>
      <c r="M545" s="43" t="s">
        <v>585</v>
      </c>
      <c r="N545" s="43" t="s">
        <v>539</v>
      </c>
      <c r="O545" s="52" t="s">
        <v>326</v>
      </c>
      <c r="P545" s="63" t="s">
        <v>276</v>
      </c>
      <c r="Q545" s="57" t="str">
        <f>MID(Tabla1[[#This Row],[Aplicación]],14,1)</f>
        <v>2</v>
      </c>
      <c r="R545" s="35" t="s">
        <v>265</v>
      </c>
      <c r="S545" s="57" t="str">
        <f>MID(Tabla1[[#This Row],[Aplicación]],6,2)</f>
        <v>02</v>
      </c>
      <c r="T545" s="54" t="str">
        <f>VLOOKUP(Tabla1[[#This Row],[AREA]],Hoja1!A:B,2,FALSE)</f>
        <v>02. Urbanismo y vivienda</v>
      </c>
      <c r="U545" s="57" t="str">
        <f>MID(Tabla1[[#This Row],[Aplicación]],9,4)</f>
        <v>9332</v>
      </c>
      <c r="V545" s="54" t="str">
        <f>VLOOKUP(Tabla1[[#This Row],[PROGRAMA]],Hoja1!A:B,2,FALSE)</f>
        <v>9332. Mantenimiento de edificios e instalaciones municipales</v>
      </c>
      <c r="W545" s="57" t="str">
        <f>MID(Tabla1[[#This Row],[Aplicación]],14,2)</f>
        <v>21</v>
      </c>
      <c r="X545" s="57" t="str">
        <f>MID(Tabla1[[#This Row],[Aplicación]],14,6)</f>
        <v>212</v>
      </c>
    </row>
    <row r="546" spans="1:24" x14ac:dyDescent="0.25">
      <c r="A546" s="60">
        <v>220240003082</v>
      </c>
      <c r="B546" s="43" t="s">
        <v>390</v>
      </c>
      <c r="C546" s="61">
        <v>45343</v>
      </c>
      <c r="D546" s="60">
        <v>22024001930</v>
      </c>
      <c r="E546" s="43" t="s">
        <v>1290</v>
      </c>
      <c r="F546" s="62">
        <v>607.48</v>
      </c>
      <c r="G546" s="43" t="s">
        <v>2045</v>
      </c>
      <c r="H546" s="43" t="s">
        <v>2046</v>
      </c>
      <c r="I546" s="69">
        <v>220</v>
      </c>
      <c r="J546" s="43" t="s">
        <v>1039</v>
      </c>
      <c r="K546" s="43" t="s">
        <v>806</v>
      </c>
      <c r="L546" s="43" t="s">
        <v>413</v>
      </c>
      <c r="M546" s="43" t="s">
        <v>585</v>
      </c>
      <c r="N546" s="43" t="s">
        <v>539</v>
      </c>
      <c r="O546" s="52" t="s">
        <v>326</v>
      </c>
      <c r="P546" s="63" t="s">
        <v>276</v>
      </c>
      <c r="Q546" s="57" t="str">
        <f>MID(Tabla1[[#This Row],[Aplicación]],14,1)</f>
        <v>2</v>
      </c>
      <c r="R546" s="35" t="s">
        <v>265</v>
      </c>
      <c r="S546" s="57" t="str">
        <f>MID(Tabla1[[#This Row],[Aplicación]],6,2)</f>
        <v>02</v>
      </c>
      <c r="T546" s="54" t="str">
        <f>VLOOKUP(Tabla1[[#This Row],[AREA]],Hoja1!A:B,2,FALSE)</f>
        <v>02. Urbanismo y vivienda</v>
      </c>
      <c r="U546" s="57" t="str">
        <f>MID(Tabla1[[#This Row],[Aplicación]],9,4)</f>
        <v>9332</v>
      </c>
      <c r="V546" s="54" t="str">
        <f>VLOOKUP(Tabla1[[#This Row],[PROGRAMA]],Hoja1!A:B,2,FALSE)</f>
        <v>9332. Mantenimiento de edificios e instalaciones municipales</v>
      </c>
      <c r="W546" s="57" t="str">
        <f>MID(Tabla1[[#This Row],[Aplicación]],14,2)</f>
        <v>21</v>
      </c>
      <c r="X546" s="57" t="str">
        <f>MID(Tabla1[[#This Row],[Aplicación]],14,6)</f>
        <v>212</v>
      </c>
    </row>
    <row r="547" spans="1:24" x14ac:dyDescent="0.25">
      <c r="A547" s="60">
        <v>220240008416</v>
      </c>
      <c r="B547" s="43" t="s">
        <v>390</v>
      </c>
      <c r="C547" s="61">
        <v>45373</v>
      </c>
      <c r="D547" s="60">
        <v>22024003570</v>
      </c>
      <c r="E547" s="43" t="s">
        <v>1290</v>
      </c>
      <c r="F547" s="62">
        <v>847</v>
      </c>
      <c r="G547" s="43" t="s">
        <v>86</v>
      </c>
      <c r="H547" s="43" t="s">
        <v>2099</v>
      </c>
      <c r="I547" s="69">
        <v>220</v>
      </c>
      <c r="J547" s="43" t="s">
        <v>398</v>
      </c>
      <c r="K547" s="43" t="s">
        <v>398</v>
      </c>
      <c r="L547" s="43" t="s">
        <v>413</v>
      </c>
      <c r="M547" s="43" t="s">
        <v>585</v>
      </c>
      <c r="N547" s="43" t="s">
        <v>539</v>
      </c>
      <c r="O547" s="52" t="s">
        <v>326</v>
      </c>
      <c r="P547" s="63" t="s">
        <v>276</v>
      </c>
      <c r="Q547" s="57" t="str">
        <f>MID(Tabla1[[#This Row],[Aplicación]],14,1)</f>
        <v>2</v>
      </c>
      <c r="R547" s="35" t="s">
        <v>265</v>
      </c>
      <c r="S547" s="57" t="str">
        <f>MID(Tabla1[[#This Row],[Aplicación]],6,2)</f>
        <v>02</v>
      </c>
      <c r="T547" s="54" t="str">
        <f>VLOOKUP(Tabla1[[#This Row],[AREA]],Hoja1!A:B,2,FALSE)</f>
        <v>02. Urbanismo y vivienda</v>
      </c>
      <c r="U547" s="57" t="str">
        <f>MID(Tabla1[[#This Row],[Aplicación]],9,4)</f>
        <v>9332</v>
      </c>
      <c r="V547" s="54" t="str">
        <f>VLOOKUP(Tabla1[[#This Row],[PROGRAMA]],Hoja1!A:B,2,FALSE)</f>
        <v>9332. Mantenimiento de edificios e instalaciones municipales</v>
      </c>
      <c r="W547" s="57" t="str">
        <f>MID(Tabla1[[#This Row],[Aplicación]],14,2)</f>
        <v>21</v>
      </c>
      <c r="X547" s="57" t="str">
        <f>MID(Tabla1[[#This Row],[Aplicación]],14,6)</f>
        <v>212</v>
      </c>
    </row>
    <row r="548" spans="1:24" x14ac:dyDescent="0.25">
      <c r="A548" s="60">
        <v>220240001610</v>
      </c>
      <c r="B548" s="43" t="s">
        <v>702</v>
      </c>
      <c r="C548" s="61">
        <v>45341</v>
      </c>
      <c r="D548" s="60">
        <v>22024000749</v>
      </c>
      <c r="E548" s="43" t="s">
        <v>1290</v>
      </c>
      <c r="F548" s="62">
        <v>1109.51</v>
      </c>
      <c r="G548" s="43" t="s">
        <v>764</v>
      </c>
      <c r="H548" s="43" t="s">
        <v>2175</v>
      </c>
      <c r="I548" s="69">
        <v>300</v>
      </c>
      <c r="J548" s="43" t="s">
        <v>398</v>
      </c>
      <c r="K548" s="43" t="s">
        <v>398</v>
      </c>
      <c r="L548" s="43" t="s">
        <v>413</v>
      </c>
      <c r="M548" s="43" t="s">
        <v>395</v>
      </c>
      <c r="N548" s="43" t="s">
        <v>396</v>
      </c>
      <c r="O548" s="52" t="s">
        <v>325</v>
      </c>
      <c r="P548" s="63" t="s">
        <v>276</v>
      </c>
      <c r="Q548" s="57" t="str">
        <f>MID(Tabla1[[#This Row],[Aplicación]],14,1)</f>
        <v>2</v>
      </c>
      <c r="R548" s="35" t="s">
        <v>265</v>
      </c>
      <c r="S548" s="57" t="str">
        <f>MID(Tabla1[[#This Row],[Aplicación]],6,2)</f>
        <v>02</v>
      </c>
      <c r="T548" s="54" t="str">
        <f>VLOOKUP(Tabla1[[#This Row],[AREA]],Hoja1!A:B,2,FALSE)</f>
        <v>02. Urbanismo y vivienda</v>
      </c>
      <c r="U548" s="57" t="str">
        <f>MID(Tabla1[[#This Row],[Aplicación]],9,4)</f>
        <v>9332</v>
      </c>
      <c r="V548" s="54" t="str">
        <f>VLOOKUP(Tabla1[[#This Row],[PROGRAMA]],Hoja1!A:B,2,FALSE)</f>
        <v>9332. Mantenimiento de edificios e instalaciones municipales</v>
      </c>
      <c r="W548" s="57" t="str">
        <f>MID(Tabla1[[#This Row],[Aplicación]],14,2)</f>
        <v>21</v>
      </c>
      <c r="X548" s="57" t="str">
        <f>MID(Tabla1[[#This Row],[Aplicación]],14,6)</f>
        <v>212</v>
      </c>
    </row>
    <row r="549" spans="1:24" x14ac:dyDescent="0.25">
      <c r="A549" s="60">
        <v>220240001612</v>
      </c>
      <c r="B549" s="43" t="s">
        <v>702</v>
      </c>
      <c r="C549" s="61">
        <v>45341</v>
      </c>
      <c r="D549" s="60">
        <v>22024000749</v>
      </c>
      <c r="E549" s="43" t="s">
        <v>1290</v>
      </c>
      <c r="F549" s="62">
        <v>19.2</v>
      </c>
      <c r="G549" s="43" t="s">
        <v>764</v>
      </c>
      <c r="H549" s="43" t="s">
        <v>2176</v>
      </c>
      <c r="I549" s="69">
        <v>300</v>
      </c>
      <c r="J549" s="43" t="s">
        <v>398</v>
      </c>
      <c r="K549" s="43" t="s">
        <v>398</v>
      </c>
      <c r="L549" s="43" t="s">
        <v>413</v>
      </c>
      <c r="M549" s="43" t="s">
        <v>395</v>
      </c>
      <c r="N549" s="43" t="s">
        <v>396</v>
      </c>
      <c r="O549" s="52" t="s">
        <v>325</v>
      </c>
      <c r="P549" s="63" t="s">
        <v>276</v>
      </c>
      <c r="Q549" s="57" t="str">
        <f>MID(Tabla1[[#This Row],[Aplicación]],14,1)</f>
        <v>2</v>
      </c>
      <c r="R549" s="35" t="s">
        <v>265</v>
      </c>
      <c r="S549" s="57" t="str">
        <f>MID(Tabla1[[#This Row],[Aplicación]],6,2)</f>
        <v>02</v>
      </c>
      <c r="T549" s="54" t="str">
        <f>VLOOKUP(Tabla1[[#This Row],[AREA]],Hoja1!A:B,2,FALSE)</f>
        <v>02. Urbanismo y vivienda</v>
      </c>
      <c r="U549" s="57" t="str">
        <f>MID(Tabla1[[#This Row],[Aplicación]],9,4)</f>
        <v>9332</v>
      </c>
      <c r="V549" s="54" t="str">
        <f>VLOOKUP(Tabla1[[#This Row],[PROGRAMA]],Hoja1!A:B,2,FALSE)</f>
        <v>9332. Mantenimiento de edificios e instalaciones municipales</v>
      </c>
      <c r="W549" s="57" t="str">
        <f>MID(Tabla1[[#This Row],[Aplicación]],14,2)</f>
        <v>21</v>
      </c>
      <c r="X549" s="57" t="str">
        <f>MID(Tabla1[[#This Row],[Aplicación]],14,6)</f>
        <v>212</v>
      </c>
    </row>
    <row r="550" spans="1:24" x14ac:dyDescent="0.25">
      <c r="A550" s="60">
        <v>220240007621</v>
      </c>
      <c r="B550" s="43" t="s">
        <v>658</v>
      </c>
      <c r="C550" s="61">
        <v>45372</v>
      </c>
      <c r="D550" s="60">
        <v>22024002946</v>
      </c>
      <c r="E550" s="43" t="s">
        <v>1290</v>
      </c>
      <c r="F550" s="62">
        <v>2223.41</v>
      </c>
      <c r="G550" s="43" t="s">
        <v>1786</v>
      </c>
      <c r="H550" s="43" t="s">
        <v>2317</v>
      </c>
      <c r="I550" s="69">
        <v>240</v>
      </c>
      <c r="J550" s="43" t="s">
        <v>736</v>
      </c>
      <c r="K550" s="43" t="s">
        <v>398</v>
      </c>
      <c r="L550" s="43" t="s">
        <v>413</v>
      </c>
      <c r="M550" s="43" t="s">
        <v>585</v>
      </c>
      <c r="N550" s="43" t="s">
        <v>539</v>
      </c>
      <c r="O550" s="52" t="s">
        <v>326</v>
      </c>
      <c r="P550" s="63" t="s">
        <v>276</v>
      </c>
      <c r="Q550" s="57" t="str">
        <f>MID(Tabla1[[#This Row],[Aplicación]],14,1)</f>
        <v>2</v>
      </c>
      <c r="R550" s="35" t="s">
        <v>265</v>
      </c>
      <c r="S550" s="57" t="str">
        <f>MID(Tabla1[[#This Row],[Aplicación]],6,2)</f>
        <v>02</v>
      </c>
      <c r="T550" s="54" t="str">
        <f>VLOOKUP(Tabla1[[#This Row],[AREA]],Hoja1!A:B,2,FALSE)</f>
        <v>02. Urbanismo y vivienda</v>
      </c>
      <c r="U550" s="57" t="str">
        <f>MID(Tabla1[[#This Row],[Aplicación]],9,4)</f>
        <v>9332</v>
      </c>
      <c r="V550" s="54" t="str">
        <f>VLOOKUP(Tabla1[[#This Row],[PROGRAMA]],Hoja1!A:B,2,FALSE)</f>
        <v>9332. Mantenimiento de edificios e instalaciones municipales</v>
      </c>
      <c r="W550" s="57" t="str">
        <f>MID(Tabla1[[#This Row],[Aplicación]],14,2)</f>
        <v>21</v>
      </c>
      <c r="X550" s="57" t="str">
        <f>MID(Tabla1[[#This Row],[Aplicación]],14,6)</f>
        <v>212</v>
      </c>
    </row>
    <row r="551" spans="1:24" x14ac:dyDescent="0.25">
      <c r="A551" s="60">
        <v>220240004320</v>
      </c>
      <c r="B551" s="43" t="s">
        <v>702</v>
      </c>
      <c r="C551" s="61">
        <v>45356</v>
      </c>
      <c r="D551" s="60">
        <v>22024000749</v>
      </c>
      <c r="E551" s="43" t="s">
        <v>1290</v>
      </c>
      <c r="F551" s="62">
        <v>8.42</v>
      </c>
      <c r="G551" s="43" t="s">
        <v>764</v>
      </c>
      <c r="H551" s="43" t="s">
        <v>2351</v>
      </c>
      <c r="I551" s="69">
        <v>300</v>
      </c>
      <c r="J551" s="43" t="s">
        <v>398</v>
      </c>
      <c r="K551" s="43" t="s">
        <v>398</v>
      </c>
      <c r="L551" s="43" t="s">
        <v>413</v>
      </c>
      <c r="M551" s="43" t="s">
        <v>395</v>
      </c>
      <c r="N551" s="43" t="s">
        <v>396</v>
      </c>
      <c r="O551" s="52" t="s">
        <v>325</v>
      </c>
      <c r="P551" s="63" t="s">
        <v>276</v>
      </c>
      <c r="Q551" s="57" t="str">
        <f>MID(Tabla1[[#This Row],[Aplicación]],14,1)</f>
        <v>2</v>
      </c>
      <c r="R551" s="35" t="s">
        <v>265</v>
      </c>
      <c r="S551" s="57" t="str">
        <f>MID(Tabla1[[#This Row],[Aplicación]],6,2)</f>
        <v>02</v>
      </c>
      <c r="T551" s="54" t="str">
        <f>VLOOKUP(Tabla1[[#This Row],[AREA]],Hoja1!A:B,2,FALSE)</f>
        <v>02. Urbanismo y vivienda</v>
      </c>
      <c r="U551" s="57" t="str">
        <f>MID(Tabla1[[#This Row],[Aplicación]],9,4)</f>
        <v>9332</v>
      </c>
      <c r="V551" s="54" t="str">
        <f>VLOOKUP(Tabla1[[#This Row],[PROGRAMA]],Hoja1!A:B,2,FALSE)</f>
        <v>9332. Mantenimiento de edificios e instalaciones municipales</v>
      </c>
      <c r="W551" s="57" t="str">
        <f>MID(Tabla1[[#This Row],[Aplicación]],14,2)</f>
        <v>21</v>
      </c>
      <c r="X551" s="57" t="str">
        <f>MID(Tabla1[[#This Row],[Aplicación]],14,6)</f>
        <v>212</v>
      </c>
    </row>
    <row r="552" spans="1:24" x14ac:dyDescent="0.25">
      <c r="A552" s="60">
        <v>220240001602</v>
      </c>
      <c r="B552" s="43" t="s">
        <v>702</v>
      </c>
      <c r="C552" s="61">
        <v>45341</v>
      </c>
      <c r="D552" s="60">
        <v>22024000749</v>
      </c>
      <c r="E552" s="43" t="s">
        <v>1290</v>
      </c>
      <c r="F552" s="62">
        <v>306.92</v>
      </c>
      <c r="G552" s="43" t="s">
        <v>41</v>
      </c>
      <c r="H552" s="43" t="s">
        <v>2456</v>
      </c>
      <c r="I552" s="69">
        <v>300</v>
      </c>
      <c r="J552" s="43" t="s">
        <v>398</v>
      </c>
      <c r="K552" s="43" t="s">
        <v>398</v>
      </c>
      <c r="L552" s="43" t="s">
        <v>413</v>
      </c>
      <c r="M552" s="43" t="s">
        <v>395</v>
      </c>
      <c r="N552" s="43" t="s">
        <v>396</v>
      </c>
      <c r="O552" s="52" t="s">
        <v>325</v>
      </c>
      <c r="P552" s="63" t="s">
        <v>276</v>
      </c>
      <c r="Q552" s="57" t="str">
        <f>MID(Tabla1[[#This Row],[Aplicación]],14,1)</f>
        <v>2</v>
      </c>
      <c r="R552" s="35" t="s">
        <v>265</v>
      </c>
      <c r="S552" s="57" t="str">
        <f>MID(Tabla1[[#This Row],[Aplicación]],6,2)</f>
        <v>02</v>
      </c>
      <c r="T552" s="54" t="str">
        <f>VLOOKUP(Tabla1[[#This Row],[AREA]],Hoja1!A:B,2,FALSE)</f>
        <v>02. Urbanismo y vivienda</v>
      </c>
      <c r="U552" s="57" t="str">
        <f>MID(Tabla1[[#This Row],[Aplicación]],9,4)</f>
        <v>9332</v>
      </c>
      <c r="V552" s="54" t="str">
        <f>VLOOKUP(Tabla1[[#This Row],[PROGRAMA]],Hoja1!A:B,2,FALSE)</f>
        <v>9332. Mantenimiento de edificios e instalaciones municipales</v>
      </c>
      <c r="W552" s="57" t="str">
        <f>MID(Tabla1[[#This Row],[Aplicación]],14,2)</f>
        <v>21</v>
      </c>
      <c r="X552" s="57" t="str">
        <f>MID(Tabla1[[#This Row],[Aplicación]],14,6)</f>
        <v>212</v>
      </c>
    </row>
    <row r="553" spans="1:24" x14ac:dyDescent="0.25">
      <c r="A553" s="60">
        <v>220240001606</v>
      </c>
      <c r="B553" s="43" t="s">
        <v>702</v>
      </c>
      <c r="C553" s="61">
        <v>45341</v>
      </c>
      <c r="D553" s="60">
        <v>22024000749</v>
      </c>
      <c r="E553" s="43" t="s">
        <v>1290</v>
      </c>
      <c r="F553" s="62">
        <v>82.18</v>
      </c>
      <c r="G553" s="43" t="s">
        <v>41</v>
      </c>
      <c r="H553" s="43" t="s">
        <v>2457</v>
      </c>
      <c r="I553" s="69">
        <v>300</v>
      </c>
      <c r="J553" s="43" t="s">
        <v>398</v>
      </c>
      <c r="K553" s="43" t="s">
        <v>398</v>
      </c>
      <c r="L553" s="43" t="s">
        <v>413</v>
      </c>
      <c r="M553" s="43" t="s">
        <v>395</v>
      </c>
      <c r="N553" s="43" t="s">
        <v>396</v>
      </c>
      <c r="O553" s="52" t="s">
        <v>325</v>
      </c>
      <c r="P553" s="63" t="s">
        <v>276</v>
      </c>
      <c r="Q553" s="57" t="str">
        <f>MID(Tabla1[[#This Row],[Aplicación]],14,1)</f>
        <v>2</v>
      </c>
      <c r="R553" s="35" t="s">
        <v>265</v>
      </c>
      <c r="S553" s="57" t="str">
        <f>MID(Tabla1[[#This Row],[Aplicación]],6,2)</f>
        <v>02</v>
      </c>
      <c r="T553" s="54" t="str">
        <f>VLOOKUP(Tabla1[[#This Row],[AREA]],Hoja1!A:B,2,FALSE)</f>
        <v>02. Urbanismo y vivienda</v>
      </c>
      <c r="U553" s="57" t="str">
        <f>MID(Tabla1[[#This Row],[Aplicación]],9,4)</f>
        <v>9332</v>
      </c>
      <c r="V553" s="54" t="str">
        <f>VLOOKUP(Tabla1[[#This Row],[PROGRAMA]],Hoja1!A:B,2,FALSE)</f>
        <v>9332. Mantenimiento de edificios e instalaciones municipales</v>
      </c>
      <c r="W553" s="57" t="str">
        <f>MID(Tabla1[[#This Row],[Aplicación]],14,2)</f>
        <v>21</v>
      </c>
      <c r="X553" s="57" t="str">
        <f>MID(Tabla1[[#This Row],[Aplicación]],14,6)</f>
        <v>212</v>
      </c>
    </row>
    <row r="554" spans="1:24" x14ac:dyDescent="0.25">
      <c r="A554" s="60">
        <v>220240008608</v>
      </c>
      <c r="B554" s="43" t="s">
        <v>702</v>
      </c>
      <c r="C554" s="61">
        <v>45377</v>
      </c>
      <c r="D554" s="60">
        <v>22024000749</v>
      </c>
      <c r="E554" s="43" t="s">
        <v>1290</v>
      </c>
      <c r="F554" s="62">
        <v>124.46</v>
      </c>
      <c r="G554" s="43" t="s">
        <v>41</v>
      </c>
      <c r="H554" s="43" t="s">
        <v>2465</v>
      </c>
      <c r="I554" s="69">
        <v>300</v>
      </c>
      <c r="J554" s="43" t="s">
        <v>398</v>
      </c>
      <c r="K554" s="43" t="s">
        <v>398</v>
      </c>
      <c r="L554" s="43" t="s">
        <v>413</v>
      </c>
      <c r="M554" s="43" t="s">
        <v>395</v>
      </c>
      <c r="N554" s="43" t="s">
        <v>396</v>
      </c>
      <c r="O554" s="52" t="s">
        <v>325</v>
      </c>
      <c r="P554" s="63" t="s">
        <v>276</v>
      </c>
      <c r="Q554" s="57" t="str">
        <f>MID(Tabla1[[#This Row],[Aplicación]],14,1)</f>
        <v>2</v>
      </c>
      <c r="R554" s="35" t="s">
        <v>265</v>
      </c>
      <c r="S554" s="57" t="str">
        <f>MID(Tabla1[[#This Row],[Aplicación]],6,2)</f>
        <v>02</v>
      </c>
      <c r="T554" s="54" t="str">
        <f>VLOOKUP(Tabla1[[#This Row],[AREA]],Hoja1!A:B,2,FALSE)</f>
        <v>02. Urbanismo y vivienda</v>
      </c>
      <c r="U554" s="57" t="str">
        <f>MID(Tabla1[[#This Row],[Aplicación]],9,4)</f>
        <v>9332</v>
      </c>
      <c r="V554" s="54" t="str">
        <f>VLOOKUP(Tabla1[[#This Row],[PROGRAMA]],Hoja1!A:B,2,FALSE)</f>
        <v>9332. Mantenimiento de edificios e instalaciones municipales</v>
      </c>
      <c r="W554" s="57" t="str">
        <f>MID(Tabla1[[#This Row],[Aplicación]],14,2)</f>
        <v>21</v>
      </c>
      <c r="X554" s="57" t="str">
        <f>MID(Tabla1[[#This Row],[Aplicación]],14,6)</f>
        <v>212</v>
      </c>
    </row>
    <row r="555" spans="1:24" x14ac:dyDescent="0.25">
      <c r="A555" s="60">
        <v>220240001608</v>
      </c>
      <c r="B555" s="43" t="s">
        <v>702</v>
      </c>
      <c r="C555" s="61">
        <v>45341</v>
      </c>
      <c r="D555" s="60">
        <v>22024000749</v>
      </c>
      <c r="E555" s="43" t="s">
        <v>1290</v>
      </c>
      <c r="F555" s="62">
        <v>468.25</v>
      </c>
      <c r="G555" s="43" t="s">
        <v>776</v>
      </c>
      <c r="H555" s="43" t="s">
        <v>2479</v>
      </c>
      <c r="I555" s="69">
        <v>300</v>
      </c>
      <c r="J555" s="43" t="s">
        <v>398</v>
      </c>
      <c r="K555" s="43" t="s">
        <v>398</v>
      </c>
      <c r="L555" s="43" t="s">
        <v>413</v>
      </c>
      <c r="M555" s="43" t="s">
        <v>395</v>
      </c>
      <c r="N555" s="43" t="s">
        <v>396</v>
      </c>
      <c r="O555" s="52" t="s">
        <v>325</v>
      </c>
      <c r="P555" s="63" t="s">
        <v>276</v>
      </c>
      <c r="Q555" s="57" t="str">
        <f>MID(Tabla1[[#This Row],[Aplicación]],14,1)</f>
        <v>2</v>
      </c>
      <c r="R555" s="35" t="s">
        <v>265</v>
      </c>
      <c r="S555" s="57" t="str">
        <f>MID(Tabla1[[#This Row],[Aplicación]],6,2)</f>
        <v>02</v>
      </c>
      <c r="T555" s="54" t="str">
        <f>VLOOKUP(Tabla1[[#This Row],[AREA]],Hoja1!A:B,2,FALSE)</f>
        <v>02. Urbanismo y vivienda</v>
      </c>
      <c r="U555" s="57" t="str">
        <f>MID(Tabla1[[#This Row],[Aplicación]],9,4)</f>
        <v>9332</v>
      </c>
      <c r="V555" s="54" t="str">
        <f>VLOOKUP(Tabla1[[#This Row],[PROGRAMA]],Hoja1!A:B,2,FALSE)</f>
        <v>9332. Mantenimiento de edificios e instalaciones municipales</v>
      </c>
      <c r="W555" s="57" t="str">
        <f>MID(Tabla1[[#This Row],[Aplicación]],14,2)</f>
        <v>21</v>
      </c>
      <c r="X555" s="57" t="str">
        <f>MID(Tabla1[[#This Row],[Aplicación]],14,6)</f>
        <v>212</v>
      </c>
    </row>
    <row r="556" spans="1:24" x14ac:dyDescent="0.25">
      <c r="A556" s="60">
        <v>220240007736</v>
      </c>
      <c r="B556" s="43" t="s">
        <v>702</v>
      </c>
      <c r="C556" s="61">
        <v>45372</v>
      </c>
      <c r="D556" s="60">
        <v>22024000749</v>
      </c>
      <c r="E556" s="43" t="s">
        <v>1290</v>
      </c>
      <c r="F556" s="62">
        <v>150.9</v>
      </c>
      <c r="G556" s="43" t="s">
        <v>776</v>
      </c>
      <c r="H556" s="43" t="s">
        <v>2525</v>
      </c>
      <c r="I556" s="69">
        <v>300</v>
      </c>
      <c r="J556" s="43" t="s">
        <v>398</v>
      </c>
      <c r="K556" s="43" t="s">
        <v>398</v>
      </c>
      <c r="L556" s="43" t="s">
        <v>413</v>
      </c>
      <c r="M556" s="43" t="s">
        <v>395</v>
      </c>
      <c r="N556" s="43" t="s">
        <v>396</v>
      </c>
      <c r="O556" s="52" t="s">
        <v>325</v>
      </c>
      <c r="P556" s="63" t="s">
        <v>276</v>
      </c>
      <c r="Q556" s="57" t="str">
        <f>MID(Tabla1[[#This Row],[Aplicación]],14,1)</f>
        <v>2</v>
      </c>
      <c r="R556" s="35" t="s">
        <v>265</v>
      </c>
      <c r="S556" s="57" t="str">
        <f>MID(Tabla1[[#This Row],[Aplicación]],6,2)</f>
        <v>02</v>
      </c>
      <c r="T556" s="54" t="str">
        <f>VLOOKUP(Tabla1[[#This Row],[AREA]],Hoja1!A:B,2,FALSE)</f>
        <v>02. Urbanismo y vivienda</v>
      </c>
      <c r="U556" s="57" t="str">
        <f>MID(Tabla1[[#This Row],[Aplicación]],9,4)</f>
        <v>9332</v>
      </c>
      <c r="V556" s="54" t="str">
        <f>VLOOKUP(Tabla1[[#This Row],[PROGRAMA]],Hoja1!A:B,2,FALSE)</f>
        <v>9332. Mantenimiento de edificios e instalaciones municipales</v>
      </c>
      <c r="W556" s="57" t="str">
        <f>MID(Tabla1[[#This Row],[Aplicación]],14,2)</f>
        <v>21</v>
      </c>
      <c r="X556" s="57" t="str">
        <f>MID(Tabla1[[#This Row],[Aplicación]],14,6)</f>
        <v>212</v>
      </c>
    </row>
    <row r="557" spans="1:24" x14ac:dyDescent="0.25">
      <c r="A557" s="60">
        <v>220240007622</v>
      </c>
      <c r="B557" s="43" t="s">
        <v>658</v>
      </c>
      <c r="C557" s="61">
        <v>45372</v>
      </c>
      <c r="D557" s="60">
        <v>22024003590</v>
      </c>
      <c r="E557" s="43" t="s">
        <v>1290</v>
      </c>
      <c r="F557" s="62">
        <v>4319.7700000000004</v>
      </c>
      <c r="G557" s="43" t="s">
        <v>1786</v>
      </c>
      <c r="H557" s="43" t="s">
        <v>2552</v>
      </c>
      <c r="I557" s="69">
        <v>240</v>
      </c>
      <c r="J557" s="43" t="s">
        <v>736</v>
      </c>
      <c r="K557" s="43" t="s">
        <v>398</v>
      </c>
      <c r="L557" s="43" t="s">
        <v>413</v>
      </c>
      <c r="M557" s="43" t="s">
        <v>585</v>
      </c>
      <c r="N557" s="43" t="s">
        <v>539</v>
      </c>
      <c r="O557" s="52" t="s">
        <v>326</v>
      </c>
      <c r="P557" s="63" t="s">
        <v>276</v>
      </c>
      <c r="Q557" s="57" t="str">
        <f>MID(Tabla1[[#This Row],[Aplicación]],14,1)</f>
        <v>2</v>
      </c>
      <c r="R557" s="35" t="s">
        <v>265</v>
      </c>
      <c r="S557" s="57" t="str">
        <f>MID(Tabla1[[#This Row],[Aplicación]],6,2)</f>
        <v>02</v>
      </c>
      <c r="T557" s="54" t="str">
        <f>VLOOKUP(Tabla1[[#This Row],[AREA]],Hoja1!A:B,2,FALSE)</f>
        <v>02. Urbanismo y vivienda</v>
      </c>
      <c r="U557" s="57" t="str">
        <f>MID(Tabla1[[#This Row],[Aplicación]],9,4)</f>
        <v>9332</v>
      </c>
      <c r="V557" s="54" t="str">
        <f>VLOOKUP(Tabla1[[#This Row],[PROGRAMA]],Hoja1!A:B,2,FALSE)</f>
        <v>9332. Mantenimiento de edificios e instalaciones municipales</v>
      </c>
      <c r="W557" s="57" t="str">
        <f>MID(Tabla1[[#This Row],[Aplicación]],14,2)</f>
        <v>21</v>
      </c>
      <c r="X557" s="57" t="str">
        <f>MID(Tabla1[[#This Row],[Aplicación]],14,6)</f>
        <v>212</v>
      </c>
    </row>
    <row r="558" spans="1:24" x14ac:dyDescent="0.25">
      <c r="A558" s="60">
        <v>220240007738</v>
      </c>
      <c r="B558" s="43" t="s">
        <v>702</v>
      </c>
      <c r="C558" s="61">
        <v>45372</v>
      </c>
      <c r="D558" s="60">
        <v>22024000749</v>
      </c>
      <c r="E558" s="43" t="s">
        <v>1290</v>
      </c>
      <c r="F558" s="62">
        <v>50.74</v>
      </c>
      <c r="G558" s="43" t="s">
        <v>776</v>
      </c>
      <c r="H558" s="43" t="s">
        <v>2585</v>
      </c>
      <c r="I558" s="69">
        <v>300</v>
      </c>
      <c r="J558" s="43" t="s">
        <v>398</v>
      </c>
      <c r="K558" s="43" t="s">
        <v>398</v>
      </c>
      <c r="L558" s="43" t="s">
        <v>413</v>
      </c>
      <c r="M558" s="43" t="s">
        <v>395</v>
      </c>
      <c r="N558" s="43" t="s">
        <v>396</v>
      </c>
      <c r="O558" s="52" t="s">
        <v>325</v>
      </c>
      <c r="P558" s="63" t="s">
        <v>276</v>
      </c>
      <c r="Q558" s="57" t="str">
        <f>MID(Tabla1[[#This Row],[Aplicación]],14,1)</f>
        <v>2</v>
      </c>
      <c r="R558" s="35" t="s">
        <v>265</v>
      </c>
      <c r="S558" s="57" t="str">
        <f>MID(Tabla1[[#This Row],[Aplicación]],6,2)</f>
        <v>02</v>
      </c>
      <c r="T558" s="54" t="str">
        <f>VLOOKUP(Tabla1[[#This Row],[AREA]],Hoja1!A:B,2,FALSE)</f>
        <v>02. Urbanismo y vivienda</v>
      </c>
      <c r="U558" s="57" t="str">
        <f>MID(Tabla1[[#This Row],[Aplicación]],9,4)</f>
        <v>9332</v>
      </c>
      <c r="V558" s="54" t="str">
        <f>VLOOKUP(Tabla1[[#This Row],[PROGRAMA]],Hoja1!A:B,2,FALSE)</f>
        <v>9332. Mantenimiento de edificios e instalaciones municipales</v>
      </c>
      <c r="W558" s="57" t="str">
        <f>MID(Tabla1[[#This Row],[Aplicación]],14,2)</f>
        <v>21</v>
      </c>
      <c r="X558" s="57" t="str">
        <f>MID(Tabla1[[#This Row],[Aplicación]],14,6)</f>
        <v>212</v>
      </c>
    </row>
    <row r="559" spans="1:24" x14ac:dyDescent="0.25">
      <c r="A559" s="60">
        <v>220240004312</v>
      </c>
      <c r="B559" s="43" t="s">
        <v>702</v>
      </c>
      <c r="C559" s="61">
        <v>45356</v>
      </c>
      <c r="D559" s="60">
        <v>22024000749</v>
      </c>
      <c r="E559" s="43" t="s">
        <v>1290</v>
      </c>
      <c r="F559" s="62">
        <v>7.19</v>
      </c>
      <c r="G559" s="43" t="s">
        <v>776</v>
      </c>
      <c r="H559" s="43" t="s">
        <v>2587</v>
      </c>
      <c r="I559" s="69">
        <v>300</v>
      </c>
      <c r="J559" s="43" t="s">
        <v>398</v>
      </c>
      <c r="K559" s="43" t="s">
        <v>398</v>
      </c>
      <c r="L559" s="43" t="s">
        <v>413</v>
      </c>
      <c r="M559" s="43" t="s">
        <v>395</v>
      </c>
      <c r="N559" s="43" t="s">
        <v>396</v>
      </c>
      <c r="O559" s="52" t="s">
        <v>325</v>
      </c>
      <c r="P559" s="63" t="s">
        <v>276</v>
      </c>
      <c r="Q559" s="57" t="str">
        <f>MID(Tabla1[[#This Row],[Aplicación]],14,1)</f>
        <v>2</v>
      </c>
      <c r="R559" s="35" t="s">
        <v>265</v>
      </c>
      <c r="S559" s="57" t="str">
        <f>MID(Tabla1[[#This Row],[Aplicación]],6,2)</f>
        <v>02</v>
      </c>
      <c r="T559" s="54" t="str">
        <f>VLOOKUP(Tabla1[[#This Row],[AREA]],Hoja1!A:B,2,FALSE)</f>
        <v>02. Urbanismo y vivienda</v>
      </c>
      <c r="U559" s="57" t="str">
        <f>MID(Tabla1[[#This Row],[Aplicación]],9,4)</f>
        <v>9332</v>
      </c>
      <c r="V559" s="54" t="str">
        <f>VLOOKUP(Tabla1[[#This Row],[PROGRAMA]],Hoja1!A:B,2,FALSE)</f>
        <v>9332. Mantenimiento de edificios e instalaciones municipales</v>
      </c>
      <c r="W559" s="57" t="str">
        <f>MID(Tabla1[[#This Row],[Aplicación]],14,2)</f>
        <v>21</v>
      </c>
      <c r="X559" s="57" t="str">
        <f>MID(Tabla1[[#This Row],[Aplicación]],14,6)</f>
        <v>212</v>
      </c>
    </row>
    <row r="560" spans="1:24" x14ac:dyDescent="0.25">
      <c r="A560" s="60">
        <v>220240004310</v>
      </c>
      <c r="B560" s="43" t="s">
        <v>702</v>
      </c>
      <c r="C560" s="61">
        <v>45356</v>
      </c>
      <c r="D560" s="60">
        <v>22024000749</v>
      </c>
      <c r="E560" s="43" t="s">
        <v>1290</v>
      </c>
      <c r="F560" s="62">
        <v>82.8</v>
      </c>
      <c r="G560" s="43" t="s">
        <v>82</v>
      </c>
      <c r="H560" s="43" t="s">
        <v>2631</v>
      </c>
      <c r="I560" s="69">
        <v>300</v>
      </c>
      <c r="J560" s="43" t="s">
        <v>398</v>
      </c>
      <c r="K560" s="43" t="s">
        <v>398</v>
      </c>
      <c r="L560" s="43" t="s">
        <v>413</v>
      </c>
      <c r="M560" s="43" t="s">
        <v>395</v>
      </c>
      <c r="N560" s="43" t="s">
        <v>396</v>
      </c>
      <c r="O560" s="52" t="s">
        <v>325</v>
      </c>
      <c r="P560" s="63" t="s">
        <v>276</v>
      </c>
      <c r="Q560" s="57" t="str">
        <f>MID(Tabla1[[#This Row],[Aplicación]],14,1)</f>
        <v>2</v>
      </c>
      <c r="R560" s="35" t="s">
        <v>265</v>
      </c>
      <c r="S560" s="57" t="str">
        <f>MID(Tabla1[[#This Row],[Aplicación]],6,2)</f>
        <v>02</v>
      </c>
      <c r="T560" s="54" t="str">
        <f>VLOOKUP(Tabla1[[#This Row],[AREA]],Hoja1!A:B,2,FALSE)</f>
        <v>02. Urbanismo y vivienda</v>
      </c>
      <c r="U560" s="57" t="str">
        <f>MID(Tabla1[[#This Row],[Aplicación]],9,4)</f>
        <v>9332</v>
      </c>
      <c r="V560" s="54" t="str">
        <f>VLOOKUP(Tabla1[[#This Row],[PROGRAMA]],Hoja1!A:B,2,FALSE)</f>
        <v>9332. Mantenimiento de edificios e instalaciones municipales</v>
      </c>
      <c r="W560" s="57" t="str">
        <f>MID(Tabla1[[#This Row],[Aplicación]],14,2)</f>
        <v>21</v>
      </c>
      <c r="X560" s="57" t="str">
        <f>MID(Tabla1[[#This Row],[Aplicación]],14,6)</f>
        <v>212</v>
      </c>
    </row>
    <row r="561" spans="1:24" x14ac:dyDescent="0.25">
      <c r="A561" s="60">
        <v>220240007732</v>
      </c>
      <c r="B561" s="43" t="s">
        <v>702</v>
      </c>
      <c r="C561" s="61">
        <v>45372</v>
      </c>
      <c r="D561" s="60">
        <v>22024000749</v>
      </c>
      <c r="E561" s="43" t="s">
        <v>1290</v>
      </c>
      <c r="F561" s="62">
        <v>153.29</v>
      </c>
      <c r="G561" s="43" t="s">
        <v>81</v>
      </c>
      <c r="H561" s="43" t="s">
        <v>2715</v>
      </c>
      <c r="I561" s="69">
        <v>300</v>
      </c>
      <c r="J561" s="43" t="s">
        <v>398</v>
      </c>
      <c r="K561" s="43" t="s">
        <v>398</v>
      </c>
      <c r="L561" s="43" t="s">
        <v>413</v>
      </c>
      <c r="M561" s="43" t="s">
        <v>395</v>
      </c>
      <c r="N561" s="43" t="s">
        <v>396</v>
      </c>
      <c r="O561" s="52" t="s">
        <v>325</v>
      </c>
      <c r="P561" s="63" t="s">
        <v>276</v>
      </c>
      <c r="Q561" s="57" t="str">
        <f>MID(Tabla1[[#This Row],[Aplicación]],14,1)</f>
        <v>2</v>
      </c>
      <c r="R561" s="35" t="s">
        <v>265</v>
      </c>
      <c r="S561" s="57" t="str">
        <f>MID(Tabla1[[#This Row],[Aplicación]],6,2)</f>
        <v>02</v>
      </c>
      <c r="T561" s="54" t="str">
        <f>VLOOKUP(Tabla1[[#This Row],[AREA]],Hoja1!A:B,2,FALSE)</f>
        <v>02. Urbanismo y vivienda</v>
      </c>
      <c r="U561" s="57" t="str">
        <f>MID(Tabla1[[#This Row],[Aplicación]],9,4)</f>
        <v>9332</v>
      </c>
      <c r="V561" s="54" t="str">
        <f>VLOOKUP(Tabla1[[#This Row],[PROGRAMA]],Hoja1!A:B,2,FALSE)</f>
        <v>9332. Mantenimiento de edificios e instalaciones municipales</v>
      </c>
      <c r="W561" s="57" t="str">
        <f>MID(Tabla1[[#This Row],[Aplicación]],14,2)</f>
        <v>21</v>
      </c>
      <c r="X561" s="57" t="str">
        <f>MID(Tabla1[[#This Row],[Aplicación]],14,6)</f>
        <v>212</v>
      </c>
    </row>
    <row r="562" spans="1:24" x14ac:dyDescent="0.25">
      <c r="A562" s="60">
        <v>220240007734</v>
      </c>
      <c r="B562" s="43" t="s">
        <v>702</v>
      </c>
      <c r="C562" s="61">
        <v>45372</v>
      </c>
      <c r="D562" s="60">
        <v>22024000749</v>
      </c>
      <c r="E562" s="43" t="s">
        <v>1290</v>
      </c>
      <c r="F562" s="62">
        <v>192.01</v>
      </c>
      <c r="G562" s="43" t="s">
        <v>81</v>
      </c>
      <c r="H562" s="43" t="s">
        <v>2716</v>
      </c>
      <c r="I562" s="69">
        <v>300</v>
      </c>
      <c r="J562" s="43" t="s">
        <v>398</v>
      </c>
      <c r="K562" s="43" t="s">
        <v>398</v>
      </c>
      <c r="L562" s="43" t="s">
        <v>413</v>
      </c>
      <c r="M562" s="43" t="s">
        <v>395</v>
      </c>
      <c r="N562" s="43" t="s">
        <v>396</v>
      </c>
      <c r="O562" s="52" t="s">
        <v>325</v>
      </c>
      <c r="P562" s="63" t="s">
        <v>276</v>
      </c>
      <c r="Q562" s="57" t="str">
        <f>MID(Tabla1[[#This Row],[Aplicación]],14,1)</f>
        <v>2</v>
      </c>
      <c r="R562" s="35" t="s">
        <v>265</v>
      </c>
      <c r="S562" s="57" t="str">
        <f>MID(Tabla1[[#This Row],[Aplicación]],6,2)</f>
        <v>02</v>
      </c>
      <c r="T562" s="54" t="str">
        <f>VLOOKUP(Tabla1[[#This Row],[AREA]],Hoja1!A:B,2,FALSE)</f>
        <v>02. Urbanismo y vivienda</v>
      </c>
      <c r="U562" s="57" t="str">
        <f>MID(Tabla1[[#This Row],[Aplicación]],9,4)</f>
        <v>9332</v>
      </c>
      <c r="V562" s="54" t="str">
        <f>VLOOKUP(Tabla1[[#This Row],[PROGRAMA]],Hoja1!A:B,2,FALSE)</f>
        <v>9332. Mantenimiento de edificios e instalaciones municipales</v>
      </c>
      <c r="W562" s="57" t="str">
        <f>MID(Tabla1[[#This Row],[Aplicación]],14,2)</f>
        <v>21</v>
      </c>
      <c r="X562" s="57" t="str">
        <f>MID(Tabla1[[#This Row],[Aplicación]],14,6)</f>
        <v>212</v>
      </c>
    </row>
    <row r="563" spans="1:24" x14ac:dyDescent="0.25">
      <c r="A563" s="60">
        <v>220240007728</v>
      </c>
      <c r="B563" s="43" t="s">
        <v>702</v>
      </c>
      <c r="C563" s="61">
        <v>45372</v>
      </c>
      <c r="D563" s="60">
        <v>22024000749</v>
      </c>
      <c r="E563" s="43" t="s">
        <v>1290</v>
      </c>
      <c r="F563" s="62">
        <v>18.5</v>
      </c>
      <c r="G563" s="43" t="s">
        <v>697</v>
      </c>
      <c r="H563" s="43" t="s">
        <v>2723</v>
      </c>
      <c r="I563" s="69">
        <v>300</v>
      </c>
      <c r="J563" s="43" t="s">
        <v>537</v>
      </c>
      <c r="K563" s="43" t="s">
        <v>537</v>
      </c>
      <c r="L563" s="43" t="s">
        <v>413</v>
      </c>
      <c r="M563" s="43" t="s">
        <v>395</v>
      </c>
      <c r="N563" s="43" t="s">
        <v>396</v>
      </c>
      <c r="O563" s="52" t="s">
        <v>325</v>
      </c>
      <c r="P563" s="63" t="s">
        <v>276</v>
      </c>
      <c r="Q563" s="57" t="str">
        <f>MID(Tabla1[[#This Row],[Aplicación]],14,1)</f>
        <v>2</v>
      </c>
      <c r="R563" s="35" t="s">
        <v>265</v>
      </c>
      <c r="S563" s="57" t="str">
        <f>MID(Tabla1[[#This Row],[Aplicación]],6,2)</f>
        <v>02</v>
      </c>
      <c r="T563" s="54" t="str">
        <f>VLOOKUP(Tabla1[[#This Row],[AREA]],Hoja1!A:B,2,FALSE)</f>
        <v>02. Urbanismo y vivienda</v>
      </c>
      <c r="U563" s="57" t="str">
        <f>MID(Tabla1[[#This Row],[Aplicación]],9,4)</f>
        <v>9332</v>
      </c>
      <c r="V563" s="54" t="str">
        <f>VLOOKUP(Tabla1[[#This Row],[PROGRAMA]],Hoja1!A:B,2,FALSE)</f>
        <v>9332. Mantenimiento de edificios e instalaciones municipales</v>
      </c>
      <c r="W563" s="57" t="str">
        <f>MID(Tabla1[[#This Row],[Aplicación]],14,2)</f>
        <v>21</v>
      </c>
      <c r="X563" s="57" t="str">
        <f>MID(Tabla1[[#This Row],[Aplicación]],14,6)</f>
        <v>212</v>
      </c>
    </row>
    <row r="564" spans="1:24" x14ac:dyDescent="0.25">
      <c r="A564" s="60">
        <v>220240001600</v>
      </c>
      <c r="B564" s="43" t="s">
        <v>702</v>
      </c>
      <c r="C564" s="61">
        <v>45341</v>
      </c>
      <c r="D564" s="60">
        <v>22024000749</v>
      </c>
      <c r="E564" s="43" t="s">
        <v>1290</v>
      </c>
      <c r="F564" s="62">
        <v>38.74</v>
      </c>
      <c r="G564" s="43" t="s">
        <v>815</v>
      </c>
      <c r="H564" s="43" t="s">
        <v>2781</v>
      </c>
      <c r="I564" s="69">
        <v>300</v>
      </c>
      <c r="J564" s="43" t="s">
        <v>398</v>
      </c>
      <c r="K564" s="43" t="s">
        <v>398</v>
      </c>
      <c r="L564" s="43" t="s">
        <v>413</v>
      </c>
      <c r="M564" s="43" t="s">
        <v>395</v>
      </c>
      <c r="N564" s="43" t="s">
        <v>396</v>
      </c>
      <c r="O564" s="52" t="s">
        <v>325</v>
      </c>
      <c r="P564" s="63" t="s">
        <v>276</v>
      </c>
      <c r="Q564" s="57" t="str">
        <f>MID(Tabla1[[#This Row],[Aplicación]],14,1)</f>
        <v>2</v>
      </c>
      <c r="R564" s="35" t="s">
        <v>265</v>
      </c>
      <c r="S564" s="57" t="str">
        <f>MID(Tabla1[[#This Row],[Aplicación]],6,2)</f>
        <v>02</v>
      </c>
      <c r="T564" s="54" t="str">
        <f>VLOOKUP(Tabla1[[#This Row],[AREA]],Hoja1!A:B,2,FALSE)</f>
        <v>02. Urbanismo y vivienda</v>
      </c>
      <c r="U564" s="57" t="str">
        <f>MID(Tabla1[[#This Row],[Aplicación]],9,4)</f>
        <v>9332</v>
      </c>
      <c r="V564" s="54" t="str">
        <f>VLOOKUP(Tabla1[[#This Row],[PROGRAMA]],Hoja1!A:B,2,FALSE)</f>
        <v>9332. Mantenimiento de edificios e instalaciones municipales</v>
      </c>
      <c r="W564" s="57" t="str">
        <f>MID(Tabla1[[#This Row],[Aplicación]],14,2)</f>
        <v>21</v>
      </c>
      <c r="X564" s="57" t="str">
        <f>MID(Tabla1[[#This Row],[Aplicación]],14,6)</f>
        <v>212</v>
      </c>
    </row>
    <row r="565" spans="1:24" x14ac:dyDescent="0.25">
      <c r="A565" s="60">
        <v>220240004322</v>
      </c>
      <c r="B565" s="43" t="s">
        <v>702</v>
      </c>
      <c r="C565" s="61">
        <v>45356</v>
      </c>
      <c r="D565" s="60">
        <v>22024000749</v>
      </c>
      <c r="E565" s="43" t="s">
        <v>1290</v>
      </c>
      <c r="F565" s="62">
        <v>830.4</v>
      </c>
      <c r="G565" s="43" t="s">
        <v>815</v>
      </c>
      <c r="H565" s="43" t="s">
        <v>2782</v>
      </c>
      <c r="I565" s="69">
        <v>300</v>
      </c>
      <c r="J565" s="43" t="s">
        <v>398</v>
      </c>
      <c r="K565" s="43" t="s">
        <v>398</v>
      </c>
      <c r="L565" s="43" t="s">
        <v>413</v>
      </c>
      <c r="M565" s="43" t="s">
        <v>395</v>
      </c>
      <c r="N565" s="43" t="s">
        <v>396</v>
      </c>
      <c r="O565" s="52" t="s">
        <v>325</v>
      </c>
      <c r="P565" s="63" t="s">
        <v>276</v>
      </c>
      <c r="Q565" s="57" t="str">
        <f>MID(Tabla1[[#This Row],[Aplicación]],14,1)</f>
        <v>2</v>
      </c>
      <c r="R565" s="35" t="s">
        <v>265</v>
      </c>
      <c r="S565" s="57" t="str">
        <f>MID(Tabla1[[#This Row],[Aplicación]],6,2)</f>
        <v>02</v>
      </c>
      <c r="T565" s="54" t="str">
        <f>VLOOKUP(Tabla1[[#This Row],[AREA]],Hoja1!A:B,2,FALSE)</f>
        <v>02. Urbanismo y vivienda</v>
      </c>
      <c r="U565" s="57" t="str">
        <f>MID(Tabla1[[#This Row],[Aplicación]],9,4)</f>
        <v>9332</v>
      </c>
      <c r="V565" s="54" t="str">
        <f>VLOOKUP(Tabla1[[#This Row],[PROGRAMA]],Hoja1!A:B,2,FALSE)</f>
        <v>9332. Mantenimiento de edificios e instalaciones municipales</v>
      </c>
      <c r="W565" s="57" t="str">
        <f>MID(Tabla1[[#This Row],[Aplicación]],14,2)</f>
        <v>21</v>
      </c>
      <c r="X565" s="57" t="str">
        <f>MID(Tabla1[[#This Row],[Aplicación]],14,6)</f>
        <v>212</v>
      </c>
    </row>
    <row r="566" spans="1:24" x14ac:dyDescent="0.25">
      <c r="A566" s="60">
        <v>220240007730</v>
      </c>
      <c r="B566" s="43" t="s">
        <v>702</v>
      </c>
      <c r="C566" s="61">
        <v>45372</v>
      </c>
      <c r="D566" s="60">
        <v>22024000749</v>
      </c>
      <c r="E566" s="43" t="s">
        <v>1290</v>
      </c>
      <c r="F566" s="62">
        <v>9.44</v>
      </c>
      <c r="G566" s="43" t="s">
        <v>838</v>
      </c>
      <c r="H566" s="43" t="s">
        <v>2802</v>
      </c>
      <c r="I566" s="69">
        <v>300</v>
      </c>
      <c r="J566" s="43" t="s">
        <v>398</v>
      </c>
      <c r="K566" s="43" t="s">
        <v>398</v>
      </c>
      <c r="L566" s="43" t="s">
        <v>413</v>
      </c>
      <c r="M566" s="43" t="s">
        <v>395</v>
      </c>
      <c r="N566" s="43" t="s">
        <v>396</v>
      </c>
      <c r="O566" s="52" t="s">
        <v>325</v>
      </c>
      <c r="P566" s="63" t="s">
        <v>276</v>
      </c>
      <c r="Q566" s="57" t="str">
        <f>MID(Tabla1[[#This Row],[Aplicación]],14,1)</f>
        <v>2</v>
      </c>
      <c r="R566" s="35" t="s">
        <v>265</v>
      </c>
      <c r="S566" s="57" t="str">
        <f>MID(Tabla1[[#This Row],[Aplicación]],6,2)</f>
        <v>02</v>
      </c>
      <c r="T566" s="54" t="str">
        <f>VLOOKUP(Tabla1[[#This Row],[AREA]],Hoja1!A:B,2,FALSE)</f>
        <v>02. Urbanismo y vivienda</v>
      </c>
      <c r="U566" s="57" t="str">
        <f>MID(Tabla1[[#This Row],[Aplicación]],9,4)</f>
        <v>9332</v>
      </c>
      <c r="V566" s="54" t="str">
        <f>VLOOKUP(Tabla1[[#This Row],[PROGRAMA]],Hoja1!A:B,2,FALSE)</f>
        <v>9332. Mantenimiento de edificios e instalaciones municipales</v>
      </c>
      <c r="W566" s="57" t="str">
        <f>MID(Tabla1[[#This Row],[Aplicación]],14,2)</f>
        <v>21</v>
      </c>
      <c r="X566" s="57" t="str">
        <f>MID(Tabla1[[#This Row],[Aplicación]],14,6)</f>
        <v>212</v>
      </c>
    </row>
    <row r="567" spans="1:24" x14ac:dyDescent="0.25">
      <c r="A567" s="60">
        <v>220240008606</v>
      </c>
      <c r="B567" s="43" t="s">
        <v>702</v>
      </c>
      <c r="C567" s="61">
        <v>45377</v>
      </c>
      <c r="D567" s="60">
        <v>22024000749</v>
      </c>
      <c r="E567" s="43" t="s">
        <v>1290</v>
      </c>
      <c r="F567" s="62">
        <v>11.5</v>
      </c>
      <c r="G567" s="43" t="s">
        <v>816</v>
      </c>
      <c r="H567" s="43" t="s">
        <v>2812</v>
      </c>
      <c r="I567" s="69">
        <v>300</v>
      </c>
      <c r="J567" s="43" t="s">
        <v>398</v>
      </c>
      <c r="K567" s="43" t="s">
        <v>398</v>
      </c>
      <c r="L567" s="43" t="s">
        <v>413</v>
      </c>
      <c r="M567" s="43" t="s">
        <v>395</v>
      </c>
      <c r="N567" s="43" t="s">
        <v>396</v>
      </c>
      <c r="O567" s="52" t="s">
        <v>325</v>
      </c>
      <c r="P567" s="63" t="s">
        <v>276</v>
      </c>
      <c r="Q567" s="57" t="str">
        <f>MID(Tabla1[[#This Row],[Aplicación]],14,1)</f>
        <v>2</v>
      </c>
      <c r="R567" s="35" t="s">
        <v>265</v>
      </c>
      <c r="S567" s="57" t="str">
        <f>MID(Tabla1[[#This Row],[Aplicación]],6,2)</f>
        <v>02</v>
      </c>
      <c r="T567" s="54" t="str">
        <f>VLOOKUP(Tabla1[[#This Row],[AREA]],Hoja1!A:B,2,FALSE)</f>
        <v>02. Urbanismo y vivienda</v>
      </c>
      <c r="U567" s="57" t="str">
        <f>MID(Tabla1[[#This Row],[Aplicación]],9,4)</f>
        <v>9332</v>
      </c>
      <c r="V567" s="54" t="str">
        <f>VLOOKUP(Tabla1[[#This Row],[PROGRAMA]],Hoja1!A:B,2,FALSE)</f>
        <v>9332. Mantenimiento de edificios e instalaciones municipales</v>
      </c>
      <c r="W567" s="57" t="str">
        <f>MID(Tabla1[[#This Row],[Aplicación]],14,2)</f>
        <v>21</v>
      </c>
      <c r="X567" s="57" t="str">
        <f>MID(Tabla1[[#This Row],[Aplicación]],14,6)</f>
        <v>212</v>
      </c>
    </row>
    <row r="568" spans="1:24" x14ac:dyDescent="0.25">
      <c r="A568" s="60">
        <v>220240004318</v>
      </c>
      <c r="B568" s="43" t="s">
        <v>702</v>
      </c>
      <c r="C568" s="61">
        <v>45356</v>
      </c>
      <c r="D568" s="60">
        <v>22024000749</v>
      </c>
      <c r="E568" s="43" t="s">
        <v>1290</v>
      </c>
      <c r="F568" s="62">
        <v>120.03</v>
      </c>
      <c r="G568" s="43" t="s">
        <v>40</v>
      </c>
      <c r="H568" s="43" t="s">
        <v>2837</v>
      </c>
      <c r="I568" s="69">
        <v>300</v>
      </c>
      <c r="J568" s="43" t="s">
        <v>398</v>
      </c>
      <c r="K568" s="43" t="s">
        <v>398</v>
      </c>
      <c r="L568" s="43" t="s">
        <v>413</v>
      </c>
      <c r="M568" s="43" t="s">
        <v>395</v>
      </c>
      <c r="N568" s="43" t="s">
        <v>396</v>
      </c>
      <c r="O568" s="52" t="s">
        <v>325</v>
      </c>
      <c r="P568" s="63" t="s">
        <v>276</v>
      </c>
      <c r="Q568" s="57" t="str">
        <f>MID(Tabla1[[#This Row],[Aplicación]],14,1)</f>
        <v>2</v>
      </c>
      <c r="R568" s="35" t="s">
        <v>265</v>
      </c>
      <c r="S568" s="57" t="str">
        <f>MID(Tabla1[[#This Row],[Aplicación]],6,2)</f>
        <v>02</v>
      </c>
      <c r="T568" s="54" t="str">
        <f>VLOOKUP(Tabla1[[#This Row],[AREA]],Hoja1!A:B,2,FALSE)</f>
        <v>02. Urbanismo y vivienda</v>
      </c>
      <c r="U568" s="57" t="str">
        <f>MID(Tabla1[[#This Row],[Aplicación]],9,4)</f>
        <v>9332</v>
      </c>
      <c r="V568" s="54" t="str">
        <f>VLOOKUP(Tabla1[[#This Row],[PROGRAMA]],Hoja1!A:B,2,FALSE)</f>
        <v>9332. Mantenimiento de edificios e instalaciones municipales</v>
      </c>
      <c r="W568" s="57" t="str">
        <f>MID(Tabla1[[#This Row],[Aplicación]],14,2)</f>
        <v>21</v>
      </c>
      <c r="X568" s="57" t="str">
        <f>MID(Tabla1[[#This Row],[Aplicación]],14,6)</f>
        <v>212</v>
      </c>
    </row>
    <row r="569" spans="1:24" x14ac:dyDescent="0.25">
      <c r="A569" s="60">
        <v>220240004316</v>
      </c>
      <c r="B569" s="43" t="s">
        <v>702</v>
      </c>
      <c r="C569" s="61">
        <v>45356</v>
      </c>
      <c r="D569" s="60">
        <v>22024000749</v>
      </c>
      <c r="E569" s="43" t="s">
        <v>1290</v>
      </c>
      <c r="F569" s="62">
        <v>100.19</v>
      </c>
      <c r="G569" s="43" t="s">
        <v>40</v>
      </c>
      <c r="H569" s="43" t="s">
        <v>1093</v>
      </c>
      <c r="I569" s="69">
        <v>300</v>
      </c>
      <c r="J569" s="43" t="s">
        <v>398</v>
      </c>
      <c r="K569" s="43" t="s">
        <v>398</v>
      </c>
      <c r="L569" s="43" t="s">
        <v>413</v>
      </c>
      <c r="M569" s="43" t="s">
        <v>395</v>
      </c>
      <c r="N569" s="43" t="s">
        <v>396</v>
      </c>
      <c r="O569" s="52" t="s">
        <v>325</v>
      </c>
      <c r="P569" s="63" t="s">
        <v>276</v>
      </c>
      <c r="Q569" s="57" t="str">
        <f>MID(Tabla1[[#This Row],[Aplicación]],14,1)</f>
        <v>2</v>
      </c>
      <c r="R569" s="35" t="s">
        <v>265</v>
      </c>
      <c r="S569" s="57" t="str">
        <f>MID(Tabla1[[#This Row],[Aplicación]],6,2)</f>
        <v>02</v>
      </c>
      <c r="T569" s="54" t="str">
        <f>VLOOKUP(Tabla1[[#This Row],[AREA]],Hoja1!A:B,2,FALSE)</f>
        <v>02. Urbanismo y vivienda</v>
      </c>
      <c r="U569" s="57" t="str">
        <f>MID(Tabla1[[#This Row],[Aplicación]],9,4)</f>
        <v>9332</v>
      </c>
      <c r="V569" s="54" t="str">
        <f>VLOOKUP(Tabla1[[#This Row],[PROGRAMA]],Hoja1!A:B,2,FALSE)</f>
        <v>9332. Mantenimiento de edificios e instalaciones municipales</v>
      </c>
      <c r="W569" s="57" t="str">
        <f>MID(Tabla1[[#This Row],[Aplicación]],14,2)</f>
        <v>21</v>
      </c>
      <c r="X569" s="57" t="str">
        <f>MID(Tabla1[[#This Row],[Aplicación]],14,6)</f>
        <v>212</v>
      </c>
    </row>
    <row r="570" spans="1:24" x14ac:dyDescent="0.25">
      <c r="A570" s="60">
        <v>220240004314</v>
      </c>
      <c r="B570" s="43" t="s">
        <v>702</v>
      </c>
      <c r="C570" s="61">
        <v>45356</v>
      </c>
      <c r="D570" s="60">
        <v>22024000749</v>
      </c>
      <c r="E570" s="43" t="s">
        <v>1290</v>
      </c>
      <c r="F570" s="62">
        <v>51.64</v>
      </c>
      <c r="G570" s="43" t="s">
        <v>40</v>
      </c>
      <c r="H570" s="43" t="s">
        <v>2838</v>
      </c>
      <c r="I570" s="69">
        <v>300</v>
      </c>
      <c r="J570" s="43" t="s">
        <v>398</v>
      </c>
      <c r="K570" s="43" t="s">
        <v>398</v>
      </c>
      <c r="L570" s="43" t="s">
        <v>413</v>
      </c>
      <c r="M570" s="43" t="s">
        <v>395</v>
      </c>
      <c r="N570" s="43" t="s">
        <v>396</v>
      </c>
      <c r="O570" s="52" t="s">
        <v>325</v>
      </c>
      <c r="P570" s="63" t="s">
        <v>276</v>
      </c>
      <c r="Q570" s="57" t="str">
        <f>MID(Tabla1[[#This Row],[Aplicación]],14,1)</f>
        <v>2</v>
      </c>
      <c r="R570" s="35" t="s">
        <v>265</v>
      </c>
      <c r="S570" s="57" t="str">
        <f>MID(Tabla1[[#This Row],[Aplicación]],6,2)</f>
        <v>02</v>
      </c>
      <c r="T570" s="54" t="str">
        <f>VLOOKUP(Tabla1[[#This Row],[AREA]],Hoja1!A:B,2,FALSE)</f>
        <v>02. Urbanismo y vivienda</v>
      </c>
      <c r="U570" s="57" t="str">
        <f>MID(Tabla1[[#This Row],[Aplicación]],9,4)</f>
        <v>9332</v>
      </c>
      <c r="V570" s="54" t="str">
        <f>VLOOKUP(Tabla1[[#This Row],[PROGRAMA]],Hoja1!A:B,2,FALSE)</f>
        <v>9332. Mantenimiento de edificios e instalaciones municipales</v>
      </c>
      <c r="W570" s="57" t="str">
        <f>MID(Tabla1[[#This Row],[Aplicación]],14,2)</f>
        <v>21</v>
      </c>
      <c r="X570" s="57" t="str">
        <f>MID(Tabla1[[#This Row],[Aplicación]],14,6)</f>
        <v>212</v>
      </c>
    </row>
    <row r="571" spans="1:24" x14ac:dyDescent="0.25">
      <c r="A571" s="60">
        <v>220240027349</v>
      </c>
      <c r="B571" s="43" t="s">
        <v>702</v>
      </c>
      <c r="C571" s="61">
        <v>45469</v>
      </c>
      <c r="D571" s="60">
        <v>22024000749</v>
      </c>
      <c r="E571" s="43" t="s">
        <v>1290</v>
      </c>
      <c r="F571" s="62">
        <v>76.959999999999994</v>
      </c>
      <c r="G571" s="43" t="s">
        <v>40</v>
      </c>
      <c r="H571" s="43" t="s">
        <v>2984</v>
      </c>
      <c r="I571" s="69" t="s">
        <v>2934</v>
      </c>
      <c r="J571" s="43" t="s">
        <v>398</v>
      </c>
      <c r="K571" s="43" t="s">
        <v>398</v>
      </c>
      <c r="L571" s="43" t="s">
        <v>413</v>
      </c>
      <c r="M571" s="43" t="s">
        <v>395</v>
      </c>
      <c r="N571" s="43" t="s">
        <v>396</v>
      </c>
      <c r="O571" s="68" t="s">
        <v>325</v>
      </c>
      <c r="P571" s="68" t="s">
        <v>2931</v>
      </c>
      <c r="Q571" s="57" t="s">
        <v>2932</v>
      </c>
      <c r="R571" s="35" t="s">
        <v>265</v>
      </c>
      <c r="S571" s="57" t="str">
        <f>MID(Tabla1[[#This Row],[Aplicación]],6,2)</f>
        <v>02</v>
      </c>
      <c r="T571" s="54" t="str">
        <f>VLOOKUP(Tabla1[[#This Row],[AREA]],Hoja1!A:B,2,FALSE)</f>
        <v>02. Urbanismo y vivienda</v>
      </c>
      <c r="U571" s="57" t="str">
        <f>MID(Tabla1[[#This Row],[Aplicación]],9,4)</f>
        <v>9332</v>
      </c>
      <c r="V571" s="54" t="str">
        <f>VLOOKUP(Tabla1[[#This Row],[PROGRAMA]],Hoja1!A:B,2,FALSE)</f>
        <v>9332. Mantenimiento de edificios e instalaciones municipales</v>
      </c>
      <c r="W571" s="57" t="str">
        <f>MID(Tabla1[[#This Row],[Aplicación]],14,2)</f>
        <v>21</v>
      </c>
      <c r="X571" s="57" t="str">
        <f>MID(Tabla1[[#This Row],[Aplicación]],14,6)</f>
        <v>212</v>
      </c>
    </row>
    <row r="572" spans="1:24" x14ac:dyDescent="0.25">
      <c r="A572" s="60">
        <v>220240026741</v>
      </c>
      <c r="B572" s="43" t="s">
        <v>702</v>
      </c>
      <c r="C572" s="61">
        <v>45468</v>
      </c>
      <c r="D572" s="60">
        <v>22024000749</v>
      </c>
      <c r="E572" s="43" t="s">
        <v>1290</v>
      </c>
      <c r="F572" s="62">
        <v>28.93</v>
      </c>
      <c r="G572" s="43" t="s">
        <v>764</v>
      </c>
      <c r="H572" s="43" t="s">
        <v>3007</v>
      </c>
      <c r="I572" s="69" t="s">
        <v>2934</v>
      </c>
      <c r="J572" s="43" t="s">
        <v>398</v>
      </c>
      <c r="K572" s="43" t="s">
        <v>398</v>
      </c>
      <c r="L572" s="43" t="s">
        <v>413</v>
      </c>
      <c r="M572" s="43" t="s">
        <v>395</v>
      </c>
      <c r="N572" s="43" t="s">
        <v>396</v>
      </c>
      <c r="O572" s="68" t="s">
        <v>325</v>
      </c>
      <c r="P572" s="68" t="s">
        <v>2931</v>
      </c>
      <c r="Q572" s="57" t="s">
        <v>2932</v>
      </c>
      <c r="R572" s="35" t="s">
        <v>265</v>
      </c>
      <c r="S572" s="57" t="str">
        <f>MID(Tabla1[[#This Row],[Aplicación]],6,2)</f>
        <v>02</v>
      </c>
      <c r="T572" s="54" t="str">
        <f>VLOOKUP(Tabla1[[#This Row],[AREA]],Hoja1!A:B,2,FALSE)</f>
        <v>02. Urbanismo y vivienda</v>
      </c>
      <c r="U572" s="57" t="str">
        <f>MID(Tabla1[[#This Row],[Aplicación]],9,4)</f>
        <v>9332</v>
      </c>
      <c r="V572" s="54" t="str">
        <f>VLOOKUP(Tabla1[[#This Row],[PROGRAMA]],Hoja1!A:B,2,FALSE)</f>
        <v>9332. Mantenimiento de edificios e instalaciones municipales</v>
      </c>
      <c r="W572" s="57" t="str">
        <f>MID(Tabla1[[#This Row],[Aplicación]],14,2)</f>
        <v>21</v>
      </c>
      <c r="X572" s="57" t="str">
        <f>MID(Tabla1[[#This Row],[Aplicación]],14,6)</f>
        <v>212</v>
      </c>
    </row>
    <row r="573" spans="1:24" x14ac:dyDescent="0.25">
      <c r="A573" s="60">
        <v>220240026739</v>
      </c>
      <c r="B573" s="43" t="s">
        <v>702</v>
      </c>
      <c r="C573" s="61">
        <v>45468</v>
      </c>
      <c r="D573" s="60">
        <v>22024000749</v>
      </c>
      <c r="E573" s="43" t="s">
        <v>1290</v>
      </c>
      <c r="F573" s="62">
        <v>77.08</v>
      </c>
      <c r="G573" s="43" t="s">
        <v>776</v>
      </c>
      <c r="H573" s="43" t="s">
        <v>3020</v>
      </c>
      <c r="I573" s="69" t="s">
        <v>2934</v>
      </c>
      <c r="J573" s="43" t="s">
        <v>398</v>
      </c>
      <c r="K573" s="43" t="s">
        <v>398</v>
      </c>
      <c r="L573" s="43" t="s">
        <v>413</v>
      </c>
      <c r="M573" s="43" t="s">
        <v>395</v>
      </c>
      <c r="N573" s="43" t="s">
        <v>396</v>
      </c>
      <c r="O573" s="68" t="s">
        <v>325</v>
      </c>
      <c r="P573" s="68" t="s">
        <v>2931</v>
      </c>
      <c r="Q573" s="57" t="s">
        <v>2932</v>
      </c>
      <c r="R573" s="35" t="s">
        <v>265</v>
      </c>
      <c r="S573" s="57" t="str">
        <f>MID(Tabla1[[#This Row],[Aplicación]],6,2)</f>
        <v>02</v>
      </c>
      <c r="T573" s="54" t="str">
        <f>VLOOKUP(Tabla1[[#This Row],[AREA]],Hoja1!A:B,2,FALSE)</f>
        <v>02. Urbanismo y vivienda</v>
      </c>
      <c r="U573" s="57" t="str">
        <f>MID(Tabla1[[#This Row],[Aplicación]],9,4)</f>
        <v>9332</v>
      </c>
      <c r="V573" s="54" t="str">
        <f>VLOOKUP(Tabla1[[#This Row],[PROGRAMA]],Hoja1!A:B,2,FALSE)</f>
        <v>9332. Mantenimiento de edificios e instalaciones municipales</v>
      </c>
      <c r="W573" s="57" t="str">
        <f>MID(Tabla1[[#This Row],[Aplicación]],14,2)</f>
        <v>21</v>
      </c>
      <c r="X573" s="57" t="str">
        <f>MID(Tabla1[[#This Row],[Aplicación]],14,6)</f>
        <v>212</v>
      </c>
    </row>
    <row r="574" spans="1:24" x14ac:dyDescent="0.25">
      <c r="A574" s="60">
        <v>220240026731</v>
      </c>
      <c r="B574" s="43" t="s">
        <v>702</v>
      </c>
      <c r="C574" s="61">
        <v>45468</v>
      </c>
      <c r="D574" s="60">
        <v>22024000749</v>
      </c>
      <c r="E574" s="43" t="s">
        <v>1290</v>
      </c>
      <c r="F574" s="62">
        <v>3.98</v>
      </c>
      <c r="G574" s="43" t="s">
        <v>82</v>
      </c>
      <c r="H574" s="43" t="s">
        <v>3024</v>
      </c>
      <c r="I574" s="69" t="s">
        <v>2934</v>
      </c>
      <c r="J574" s="43" t="s">
        <v>398</v>
      </c>
      <c r="K574" s="43" t="s">
        <v>398</v>
      </c>
      <c r="L574" s="43" t="s">
        <v>413</v>
      </c>
      <c r="M574" s="43" t="s">
        <v>395</v>
      </c>
      <c r="N574" s="43" t="s">
        <v>396</v>
      </c>
      <c r="O574" s="68" t="s">
        <v>325</v>
      </c>
      <c r="P574" s="68" t="s">
        <v>2931</v>
      </c>
      <c r="Q574" s="57" t="s">
        <v>2932</v>
      </c>
      <c r="R574" s="35" t="s">
        <v>265</v>
      </c>
      <c r="S574" s="57" t="str">
        <f>MID(Tabla1[[#This Row],[Aplicación]],6,2)</f>
        <v>02</v>
      </c>
      <c r="T574" s="54" t="str">
        <f>VLOOKUP(Tabla1[[#This Row],[AREA]],Hoja1!A:B,2,FALSE)</f>
        <v>02. Urbanismo y vivienda</v>
      </c>
      <c r="U574" s="57" t="str">
        <f>MID(Tabla1[[#This Row],[Aplicación]],9,4)</f>
        <v>9332</v>
      </c>
      <c r="V574" s="54" t="str">
        <f>VLOOKUP(Tabla1[[#This Row],[PROGRAMA]],Hoja1!A:B,2,FALSE)</f>
        <v>9332. Mantenimiento de edificios e instalaciones municipales</v>
      </c>
      <c r="W574" s="57" t="str">
        <f>MID(Tabla1[[#This Row],[Aplicación]],14,2)</f>
        <v>21</v>
      </c>
      <c r="X574" s="57" t="str">
        <f>MID(Tabla1[[#This Row],[Aplicación]],14,6)</f>
        <v>212</v>
      </c>
    </row>
    <row r="575" spans="1:24" x14ac:dyDescent="0.25">
      <c r="A575" s="60">
        <v>220240026737</v>
      </c>
      <c r="B575" s="43" t="s">
        <v>702</v>
      </c>
      <c r="C575" s="61">
        <v>45468</v>
      </c>
      <c r="D575" s="60">
        <v>22024000749</v>
      </c>
      <c r="E575" s="43" t="s">
        <v>1290</v>
      </c>
      <c r="F575" s="62">
        <v>202.46</v>
      </c>
      <c r="G575" s="43" t="s">
        <v>697</v>
      </c>
      <c r="H575" s="43" t="s">
        <v>3040</v>
      </c>
      <c r="I575" s="69" t="s">
        <v>2934</v>
      </c>
      <c r="J575" s="43" t="s">
        <v>537</v>
      </c>
      <c r="K575" s="43" t="s">
        <v>537</v>
      </c>
      <c r="L575" s="43" t="s">
        <v>413</v>
      </c>
      <c r="M575" s="43" t="s">
        <v>395</v>
      </c>
      <c r="N575" s="43" t="s">
        <v>396</v>
      </c>
      <c r="O575" s="68" t="s">
        <v>325</v>
      </c>
      <c r="P575" s="68" t="s">
        <v>2931</v>
      </c>
      <c r="Q575" s="57" t="s">
        <v>2932</v>
      </c>
      <c r="R575" s="35" t="s">
        <v>265</v>
      </c>
      <c r="S575" s="57" t="str">
        <f>MID(Tabla1[[#This Row],[Aplicación]],6,2)</f>
        <v>02</v>
      </c>
      <c r="T575" s="54" t="str">
        <f>VLOOKUP(Tabla1[[#This Row],[AREA]],Hoja1!A:B,2,FALSE)</f>
        <v>02. Urbanismo y vivienda</v>
      </c>
      <c r="U575" s="57" t="str">
        <f>MID(Tabla1[[#This Row],[Aplicación]],9,4)</f>
        <v>9332</v>
      </c>
      <c r="V575" s="54" t="str">
        <f>VLOOKUP(Tabla1[[#This Row],[PROGRAMA]],Hoja1!A:B,2,FALSE)</f>
        <v>9332. Mantenimiento de edificios e instalaciones municipales</v>
      </c>
      <c r="W575" s="57" t="str">
        <f>MID(Tabla1[[#This Row],[Aplicación]],14,2)</f>
        <v>21</v>
      </c>
      <c r="X575" s="57" t="str">
        <f>MID(Tabla1[[#This Row],[Aplicación]],14,6)</f>
        <v>212</v>
      </c>
    </row>
    <row r="576" spans="1:24" x14ac:dyDescent="0.25">
      <c r="A576" s="60">
        <v>220240026743</v>
      </c>
      <c r="B576" s="43" t="s">
        <v>702</v>
      </c>
      <c r="C576" s="61">
        <v>45468</v>
      </c>
      <c r="D576" s="60">
        <v>22024000749</v>
      </c>
      <c r="E576" s="43" t="s">
        <v>1290</v>
      </c>
      <c r="F576" s="62">
        <v>30.49</v>
      </c>
      <c r="G576" s="43" t="s">
        <v>816</v>
      </c>
      <c r="H576" s="43" t="s">
        <v>3047</v>
      </c>
      <c r="I576" s="69" t="s">
        <v>2934</v>
      </c>
      <c r="J576" s="43" t="s">
        <v>398</v>
      </c>
      <c r="K576" s="43" t="s">
        <v>398</v>
      </c>
      <c r="L576" s="43" t="s">
        <v>413</v>
      </c>
      <c r="M576" s="43" t="s">
        <v>395</v>
      </c>
      <c r="N576" s="43" t="s">
        <v>396</v>
      </c>
      <c r="O576" s="68" t="s">
        <v>325</v>
      </c>
      <c r="P576" s="68" t="s">
        <v>2931</v>
      </c>
      <c r="Q576" s="57" t="s">
        <v>2932</v>
      </c>
      <c r="R576" s="35" t="s">
        <v>265</v>
      </c>
      <c r="S576" s="57" t="str">
        <f>MID(Tabla1[[#This Row],[Aplicación]],6,2)</f>
        <v>02</v>
      </c>
      <c r="T576" s="54" t="str">
        <f>VLOOKUP(Tabla1[[#This Row],[AREA]],Hoja1!A:B,2,FALSE)</f>
        <v>02. Urbanismo y vivienda</v>
      </c>
      <c r="U576" s="57" t="str">
        <f>MID(Tabla1[[#This Row],[Aplicación]],9,4)</f>
        <v>9332</v>
      </c>
      <c r="V576" s="54" t="str">
        <f>VLOOKUP(Tabla1[[#This Row],[PROGRAMA]],Hoja1!A:B,2,FALSE)</f>
        <v>9332. Mantenimiento de edificios e instalaciones municipales</v>
      </c>
      <c r="W576" s="57" t="str">
        <f>MID(Tabla1[[#This Row],[Aplicación]],14,2)</f>
        <v>21</v>
      </c>
      <c r="X576" s="57" t="str">
        <f>MID(Tabla1[[#This Row],[Aplicación]],14,6)</f>
        <v>212</v>
      </c>
    </row>
    <row r="577" spans="1:24" x14ac:dyDescent="0.25">
      <c r="A577" s="60">
        <v>220240024325</v>
      </c>
      <c r="B577" s="43" t="s">
        <v>702</v>
      </c>
      <c r="C577" s="61">
        <v>45461</v>
      </c>
      <c r="D577" s="60">
        <v>22024000749</v>
      </c>
      <c r="E577" s="43" t="s">
        <v>1290</v>
      </c>
      <c r="F577" s="62">
        <v>9.26</v>
      </c>
      <c r="G577" s="43" t="s">
        <v>90</v>
      </c>
      <c r="H577" s="43" t="s">
        <v>3187</v>
      </c>
      <c r="I577" s="69" t="s">
        <v>2934</v>
      </c>
      <c r="J577" s="43" t="s">
        <v>398</v>
      </c>
      <c r="K577" s="43" t="s">
        <v>398</v>
      </c>
      <c r="L577" s="43" t="s">
        <v>413</v>
      </c>
      <c r="M577" s="43" t="s">
        <v>585</v>
      </c>
      <c r="N577" s="43" t="s">
        <v>539</v>
      </c>
      <c r="O577" s="68" t="s">
        <v>326</v>
      </c>
      <c r="P577" s="68" t="s">
        <v>2931</v>
      </c>
      <c r="Q577" s="57" t="s">
        <v>2932</v>
      </c>
      <c r="R577" s="35" t="s">
        <v>265</v>
      </c>
      <c r="S577" s="57" t="str">
        <f>MID(Tabla1[[#This Row],[Aplicación]],6,2)</f>
        <v>02</v>
      </c>
      <c r="T577" s="54" t="str">
        <f>VLOOKUP(Tabla1[[#This Row],[AREA]],Hoja1!A:B,2,FALSE)</f>
        <v>02. Urbanismo y vivienda</v>
      </c>
      <c r="U577" s="57" t="str">
        <f>MID(Tabla1[[#This Row],[Aplicación]],9,4)</f>
        <v>9332</v>
      </c>
      <c r="V577" s="54" t="str">
        <f>VLOOKUP(Tabla1[[#This Row],[PROGRAMA]],Hoja1!A:B,2,FALSE)</f>
        <v>9332. Mantenimiento de edificios e instalaciones municipales</v>
      </c>
      <c r="W577" s="57" t="str">
        <f>MID(Tabla1[[#This Row],[Aplicación]],14,2)</f>
        <v>21</v>
      </c>
      <c r="X577" s="57" t="str">
        <f>MID(Tabla1[[#This Row],[Aplicación]],14,6)</f>
        <v>212</v>
      </c>
    </row>
    <row r="578" spans="1:24" x14ac:dyDescent="0.25">
      <c r="A578" s="60">
        <v>220240024323</v>
      </c>
      <c r="B578" s="43" t="s">
        <v>702</v>
      </c>
      <c r="C578" s="61">
        <v>45461</v>
      </c>
      <c r="D578" s="60">
        <v>22024000749</v>
      </c>
      <c r="E578" s="43" t="s">
        <v>1290</v>
      </c>
      <c r="F578" s="62">
        <v>129.52000000000001</v>
      </c>
      <c r="G578" s="43" t="s">
        <v>852</v>
      </c>
      <c r="H578" s="43" t="s">
        <v>3234</v>
      </c>
      <c r="I578" s="69" t="s">
        <v>2934</v>
      </c>
      <c r="J578" s="43" t="s">
        <v>398</v>
      </c>
      <c r="K578" s="43" t="s">
        <v>398</v>
      </c>
      <c r="L578" s="43" t="s">
        <v>413</v>
      </c>
      <c r="M578" s="43" t="s">
        <v>395</v>
      </c>
      <c r="N578" s="43" t="s">
        <v>396</v>
      </c>
      <c r="O578" s="68" t="s">
        <v>325</v>
      </c>
      <c r="P578" s="68" t="s">
        <v>2931</v>
      </c>
      <c r="Q578" s="57" t="s">
        <v>2932</v>
      </c>
      <c r="R578" s="35" t="s">
        <v>265</v>
      </c>
      <c r="S578" s="57" t="str">
        <f>MID(Tabla1[[#This Row],[Aplicación]],6,2)</f>
        <v>02</v>
      </c>
      <c r="T578" s="54" t="str">
        <f>VLOOKUP(Tabla1[[#This Row],[AREA]],Hoja1!A:B,2,FALSE)</f>
        <v>02. Urbanismo y vivienda</v>
      </c>
      <c r="U578" s="57" t="str">
        <f>MID(Tabla1[[#This Row],[Aplicación]],9,4)</f>
        <v>9332</v>
      </c>
      <c r="V578" s="54" t="str">
        <f>VLOOKUP(Tabla1[[#This Row],[PROGRAMA]],Hoja1!A:B,2,FALSE)</f>
        <v>9332. Mantenimiento de edificios e instalaciones municipales</v>
      </c>
      <c r="W578" s="57" t="str">
        <f>MID(Tabla1[[#This Row],[Aplicación]],14,2)</f>
        <v>21</v>
      </c>
      <c r="X578" s="57" t="str">
        <f>MID(Tabla1[[#This Row],[Aplicación]],14,6)</f>
        <v>212</v>
      </c>
    </row>
    <row r="579" spans="1:24" x14ac:dyDescent="0.25">
      <c r="A579" s="60">
        <v>220240023844</v>
      </c>
      <c r="B579" s="43" t="s">
        <v>658</v>
      </c>
      <c r="C579" s="61">
        <v>45456</v>
      </c>
      <c r="D579" s="60">
        <v>22024004856</v>
      </c>
      <c r="E579" s="43" t="s">
        <v>1290</v>
      </c>
      <c r="F579" s="62">
        <v>627.78</v>
      </c>
      <c r="G579" s="43" t="s">
        <v>999</v>
      </c>
      <c r="H579" s="43" t="s">
        <v>3304</v>
      </c>
      <c r="I579" s="69" t="s">
        <v>2951</v>
      </c>
      <c r="J579" s="43" t="s">
        <v>616</v>
      </c>
      <c r="K579" s="43" t="s">
        <v>398</v>
      </c>
      <c r="L579" s="43" t="s">
        <v>399</v>
      </c>
      <c r="M579" s="43" t="s">
        <v>585</v>
      </c>
      <c r="N579" s="43" t="s">
        <v>539</v>
      </c>
      <c r="O579" s="68" t="s">
        <v>326</v>
      </c>
      <c r="P579" s="68" t="s">
        <v>2931</v>
      </c>
      <c r="Q579" s="57" t="s">
        <v>2932</v>
      </c>
      <c r="R579" s="35" t="s">
        <v>265</v>
      </c>
      <c r="S579" s="57" t="str">
        <f>MID(Tabla1[[#This Row],[Aplicación]],6,2)</f>
        <v>02</v>
      </c>
      <c r="T579" s="54" t="str">
        <f>VLOOKUP(Tabla1[[#This Row],[AREA]],Hoja1!A:B,2,FALSE)</f>
        <v>02. Urbanismo y vivienda</v>
      </c>
      <c r="U579" s="57" t="str">
        <f>MID(Tabla1[[#This Row],[Aplicación]],9,4)</f>
        <v>9332</v>
      </c>
      <c r="V579" s="54" t="str">
        <f>VLOOKUP(Tabla1[[#This Row],[PROGRAMA]],Hoja1!A:B,2,FALSE)</f>
        <v>9332. Mantenimiento de edificios e instalaciones municipales</v>
      </c>
      <c r="W579" s="57" t="str">
        <f>MID(Tabla1[[#This Row],[Aplicación]],14,2)</f>
        <v>21</v>
      </c>
      <c r="X579" s="57" t="str">
        <f>MID(Tabla1[[#This Row],[Aplicación]],14,6)</f>
        <v>212</v>
      </c>
    </row>
    <row r="580" spans="1:24" x14ac:dyDescent="0.25">
      <c r="A580" s="60">
        <v>220240023844</v>
      </c>
      <c r="B580" s="43" t="s">
        <v>658</v>
      </c>
      <c r="C580" s="61">
        <v>45456</v>
      </c>
      <c r="D580" s="60">
        <v>22024004856</v>
      </c>
      <c r="E580" s="43" t="s">
        <v>1290</v>
      </c>
      <c r="F580" s="62">
        <v>627.78</v>
      </c>
      <c r="G580" s="43" t="s">
        <v>999</v>
      </c>
      <c r="H580" s="43" t="s">
        <v>3304</v>
      </c>
      <c r="I580" s="69" t="s">
        <v>2951</v>
      </c>
      <c r="J580" s="43" t="s">
        <v>616</v>
      </c>
      <c r="K580" s="43" t="s">
        <v>398</v>
      </c>
      <c r="L580" s="43" t="s">
        <v>399</v>
      </c>
      <c r="M580" s="43" t="s">
        <v>585</v>
      </c>
      <c r="N580" s="43" t="s">
        <v>539</v>
      </c>
      <c r="O580" s="68" t="s">
        <v>326</v>
      </c>
      <c r="P580" s="68" t="s">
        <v>2931</v>
      </c>
      <c r="Q580" s="57" t="s">
        <v>2932</v>
      </c>
      <c r="R580" s="35" t="s">
        <v>265</v>
      </c>
      <c r="S580" s="57" t="str">
        <f>MID(Tabla1[[#This Row],[Aplicación]],6,2)</f>
        <v>02</v>
      </c>
      <c r="T580" s="54" t="str">
        <f>VLOOKUP(Tabla1[[#This Row],[AREA]],Hoja1!A:B,2,FALSE)</f>
        <v>02. Urbanismo y vivienda</v>
      </c>
      <c r="U580" s="57" t="str">
        <f>MID(Tabla1[[#This Row],[Aplicación]],9,4)</f>
        <v>9332</v>
      </c>
      <c r="V580" s="54" t="str">
        <f>VLOOKUP(Tabla1[[#This Row],[PROGRAMA]],Hoja1!A:B,2,FALSE)</f>
        <v>9332. Mantenimiento de edificios e instalaciones municipales</v>
      </c>
      <c r="W580" s="57" t="str">
        <f>MID(Tabla1[[#This Row],[Aplicación]],14,2)</f>
        <v>21</v>
      </c>
      <c r="X580" s="57" t="str">
        <f>MID(Tabla1[[#This Row],[Aplicación]],14,6)</f>
        <v>212</v>
      </c>
    </row>
    <row r="581" spans="1:24" x14ac:dyDescent="0.25">
      <c r="A581" s="60">
        <v>220240022328</v>
      </c>
      <c r="B581" s="43" t="s">
        <v>390</v>
      </c>
      <c r="C581" s="61">
        <v>45443</v>
      </c>
      <c r="D581" s="60">
        <v>22024004853</v>
      </c>
      <c r="E581" s="43" t="s">
        <v>1290</v>
      </c>
      <c r="F581" s="62">
        <v>701.8</v>
      </c>
      <c r="G581" s="43" t="s">
        <v>2555</v>
      </c>
      <c r="H581" s="43" t="s">
        <v>3479</v>
      </c>
      <c r="I581" s="69" t="s">
        <v>2930</v>
      </c>
      <c r="J581" s="43" t="s">
        <v>695</v>
      </c>
      <c r="K581" s="43" t="s">
        <v>398</v>
      </c>
      <c r="L581" s="43" t="s">
        <v>399</v>
      </c>
      <c r="M581" s="43" t="s">
        <v>585</v>
      </c>
      <c r="N581" s="43" t="s">
        <v>539</v>
      </c>
      <c r="O581" s="68" t="s">
        <v>326</v>
      </c>
      <c r="P581" s="68" t="s">
        <v>2931</v>
      </c>
      <c r="Q581" s="57" t="s">
        <v>2932</v>
      </c>
      <c r="R581" s="35" t="s">
        <v>265</v>
      </c>
      <c r="S581" s="57" t="str">
        <f>MID(Tabla1[[#This Row],[Aplicación]],6,2)</f>
        <v>02</v>
      </c>
      <c r="T581" s="54" t="str">
        <f>VLOOKUP(Tabla1[[#This Row],[AREA]],Hoja1!A:B,2,FALSE)</f>
        <v>02. Urbanismo y vivienda</v>
      </c>
      <c r="U581" s="57" t="str">
        <f>MID(Tabla1[[#This Row],[Aplicación]],9,4)</f>
        <v>9332</v>
      </c>
      <c r="V581" s="54" t="str">
        <f>VLOOKUP(Tabla1[[#This Row],[PROGRAMA]],Hoja1!A:B,2,FALSE)</f>
        <v>9332. Mantenimiento de edificios e instalaciones municipales</v>
      </c>
      <c r="W581" s="57" t="str">
        <f>MID(Tabla1[[#This Row],[Aplicación]],14,2)</f>
        <v>21</v>
      </c>
      <c r="X581" s="57" t="str">
        <f>MID(Tabla1[[#This Row],[Aplicación]],14,6)</f>
        <v>212</v>
      </c>
    </row>
    <row r="582" spans="1:24" x14ac:dyDescent="0.25">
      <c r="A582" s="60">
        <v>220240021667</v>
      </c>
      <c r="B582" s="43" t="s">
        <v>702</v>
      </c>
      <c r="C582" s="61">
        <v>45440</v>
      </c>
      <c r="D582" s="60">
        <v>22024000749</v>
      </c>
      <c r="E582" s="43" t="s">
        <v>1290</v>
      </c>
      <c r="F582" s="62">
        <v>163.24</v>
      </c>
      <c r="G582" s="43" t="s">
        <v>852</v>
      </c>
      <c r="H582" s="43" t="s">
        <v>3601</v>
      </c>
      <c r="I582" s="69" t="s">
        <v>2934</v>
      </c>
      <c r="J582" s="43" t="s">
        <v>398</v>
      </c>
      <c r="K582" s="43" t="s">
        <v>398</v>
      </c>
      <c r="L582" s="43" t="s">
        <v>413</v>
      </c>
      <c r="M582" s="43" t="s">
        <v>395</v>
      </c>
      <c r="N582" s="43" t="s">
        <v>396</v>
      </c>
      <c r="O582" s="68" t="s">
        <v>325</v>
      </c>
      <c r="P582" s="68" t="s">
        <v>2931</v>
      </c>
      <c r="Q582" s="57" t="s">
        <v>2932</v>
      </c>
      <c r="R582" s="35" t="s">
        <v>265</v>
      </c>
      <c r="S582" s="57" t="str">
        <f>MID(Tabla1[[#This Row],[Aplicación]],6,2)</f>
        <v>02</v>
      </c>
      <c r="T582" s="54" t="str">
        <f>VLOOKUP(Tabla1[[#This Row],[AREA]],Hoja1!A:B,2,FALSE)</f>
        <v>02. Urbanismo y vivienda</v>
      </c>
      <c r="U582" s="57" t="str">
        <f>MID(Tabla1[[#This Row],[Aplicación]],9,4)</f>
        <v>9332</v>
      </c>
      <c r="V582" s="54" t="str">
        <f>VLOOKUP(Tabla1[[#This Row],[PROGRAMA]],Hoja1!A:B,2,FALSE)</f>
        <v>9332. Mantenimiento de edificios e instalaciones municipales</v>
      </c>
      <c r="W582" s="57" t="str">
        <f>MID(Tabla1[[#This Row],[Aplicación]],14,2)</f>
        <v>21</v>
      </c>
      <c r="X582" s="57" t="str">
        <f>MID(Tabla1[[#This Row],[Aplicación]],14,6)</f>
        <v>212</v>
      </c>
    </row>
    <row r="583" spans="1:24" x14ac:dyDescent="0.25">
      <c r="A583" s="60">
        <v>220240021671</v>
      </c>
      <c r="B583" s="43" t="s">
        <v>702</v>
      </c>
      <c r="C583" s="61">
        <v>45440</v>
      </c>
      <c r="D583" s="60">
        <v>22024000749</v>
      </c>
      <c r="E583" s="43" t="s">
        <v>1290</v>
      </c>
      <c r="F583" s="62">
        <v>84.62</v>
      </c>
      <c r="G583" s="43" t="s">
        <v>40</v>
      </c>
      <c r="H583" s="43" t="s">
        <v>2984</v>
      </c>
      <c r="I583" s="69" t="s">
        <v>2934</v>
      </c>
      <c r="J583" s="43" t="s">
        <v>398</v>
      </c>
      <c r="K583" s="43" t="s">
        <v>398</v>
      </c>
      <c r="L583" s="43" t="s">
        <v>413</v>
      </c>
      <c r="M583" s="43" t="s">
        <v>395</v>
      </c>
      <c r="N583" s="43" t="s">
        <v>396</v>
      </c>
      <c r="O583" s="68" t="s">
        <v>325</v>
      </c>
      <c r="P583" s="68" t="s">
        <v>2931</v>
      </c>
      <c r="Q583" s="57" t="s">
        <v>2932</v>
      </c>
      <c r="R583" s="35" t="s">
        <v>265</v>
      </c>
      <c r="S583" s="57" t="str">
        <f>MID(Tabla1[[#This Row],[Aplicación]],6,2)</f>
        <v>02</v>
      </c>
      <c r="T583" s="54" t="str">
        <f>VLOOKUP(Tabla1[[#This Row],[AREA]],Hoja1!A:B,2,FALSE)</f>
        <v>02. Urbanismo y vivienda</v>
      </c>
      <c r="U583" s="57" t="str">
        <f>MID(Tabla1[[#This Row],[Aplicación]],9,4)</f>
        <v>9332</v>
      </c>
      <c r="V583" s="54" t="str">
        <f>VLOOKUP(Tabla1[[#This Row],[PROGRAMA]],Hoja1!A:B,2,FALSE)</f>
        <v>9332. Mantenimiento de edificios e instalaciones municipales</v>
      </c>
      <c r="W583" s="57" t="str">
        <f>MID(Tabla1[[#This Row],[Aplicación]],14,2)</f>
        <v>21</v>
      </c>
      <c r="X583" s="57" t="str">
        <f>MID(Tabla1[[#This Row],[Aplicación]],14,6)</f>
        <v>212</v>
      </c>
    </row>
    <row r="584" spans="1:24" x14ac:dyDescent="0.25">
      <c r="A584" s="60">
        <v>220240021673</v>
      </c>
      <c r="B584" s="43" t="s">
        <v>702</v>
      </c>
      <c r="C584" s="61">
        <v>45440</v>
      </c>
      <c r="D584" s="60">
        <v>22024000749</v>
      </c>
      <c r="E584" s="43" t="s">
        <v>1290</v>
      </c>
      <c r="F584" s="62">
        <v>90.24</v>
      </c>
      <c r="G584" s="43" t="s">
        <v>40</v>
      </c>
      <c r="H584" s="43" t="s">
        <v>3603</v>
      </c>
      <c r="I584" s="69" t="s">
        <v>2934</v>
      </c>
      <c r="J584" s="43" t="s">
        <v>398</v>
      </c>
      <c r="K584" s="43" t="s">
        <v>398</v>
      </c>
      <c r="L584" s="43" t="s">
        <v>413</v>
      </c>
      <c r="M584" s="43" t="s">
        <v>395</v>
      </c>
      <c r="N584" s="43" t="s">
        <v>396</v>
      </c>
      <c r="O584" s="68" t="s">
        <v>325</v>
      </c>
      <c r="P584" s="68" t="s">
        <v>2931</v>
      </c>
      <c r="Q584" s="57" t="s">
        <v>2932</v>
      </c>
      <c r="R584" s="35" t="s">
        <v>265</v>
      </c>
      <c r="S584" s="57" t="str">
        <f>MID(Tabla1[[#This Row],[Aplicación]],6,2)</f>
        <v>02</v>
      </c>
      <c r="T584" s="54" t="str">
        <f>VLOOKUP(Tabla1[[#This Row],[AREA]],Hoja1!A:B,2,FALSE)</f>
        <v>02. Urbanismo y vivienda</v>
      </c>
      <c r="U584" s="57" t="str">
        <f>MID(Tabla1[[#This Row],[Aplicación]],9,4)</f>
        <v>9332</v>
      </c>
      <c r="V584" s="54" t="str">
        <f>VLOOKUP(Tabla1[[#This Row],[PROGRAMA]],Hoja1!A:B,2,FALSE)</f>
        <v>9332. Mantenimiento de edificios e instalaciones municipales</v>
      </c>
      <c r="W584" s="57" t="str">
        <f>MID(Tabla1[[#This Row],[Aplicación]],14,2)</f>
        <v>21</v>
      </c>
      <c r="X584" s="57" t="str">
        <f>MID(Tabla1[[#This Row],[Aplicación]],14,6)</f>
        <v>212</v>
      </c>
    </row>
    <row r="585" spans="1:24" x14ac:dyDescent="0.25">
      <c r="A585" s="60">
        <v>220240021676</v>
      </c>
      <c r="B585" s="43" t="s">
        <v>702</v>
      </c>
      <c r="C585" s="61">
        <v>45440</v>
      </c>
      <c r="D585" s="60">
        <v>22024000749</v>
      </c>
      <c r="E585" s="43" t="s">
        <v>1290</v>
      </c>
      <c r="F585" s="62">
        <v>191.56</v>
      </c>
      <c r="G585" s="43" t="s">
        <v>838</v>
      </c>
      <c r="H585" s="43" t="s">
        <v>3604</v>
      </c>
      <c r="I585" s="69" t="s">
        <v>2934</v>
      </c>
      <c r="J585" s="43" t="s">
        <v>398</v>
      </c>
      <c r="K585" s="43" t="s">
        <v>398</v>
      </c>
      <c r="L585" s="43" t="s">
        <v>413</v>
      </c>
      <c r="M585" s="43" t="s">
        <v>395</v>
      </c>
      <c r="N585" s="43" t="s">
        <v>396</v>
      </c>
      <c r="O585" s="68" t="s">
        <v>325</v>
      </c>
      <c r="P585" s="68" t="s">
        <v>2931</v>
      </c>
      <c r="Q585" s="57" t="s">
        <v>2932</v>
      </c>
      <c r="R585" s="35" t="s">
        <v>265</v>
      </c>
      <c r="S585" s="57" t="str">
        <f>MID(Tabla1[[#This Row],[Aplicación]],6,2)</f>
        <v>02</v>
      </c>
      <c r="T585" s="54" t="str">
        <f>VLOOKUP(Tabla1[[#This Row],[AREA]],Hoja1!A:B,2,FALSE)</f>
        <v>02. Urbanismo y vivienda</v>
      </c>
      <c r="U585" s="57" t="str">
        <f>MID(Tabla1[[#This Row],[Aplicación]],9,4)</f>
        <v>9332</v>
      </c>
      <c r="V585" s="54" t="str">
        <f>VLOOKUP(Tabla1[[#This Row],[PROGRAMA]],Hoja1!A:B,2,FALSE)</f>
        <v>9332. Mantenimiento de edificios e instalaciones municipales</v>
      </c>
      <c r="W585" s="57" t="str">
        <f>MID(Tabla1[[#This Row],[Aplicación]],14,2)</f>
        <v>21</v>
      </c>
      <c r="X585" s="57" t="str">
        <f>MID(Tabla1[[#This Row],[Aplicación]],14,6)</f>
        <v>212</v>
      </c>
    </row>
    <row r="586" spans="1:24" x14ac:dyDescent="0.25">
      <c r="A586" s="60">
        <v>220240019305</v>
      </c>
      <c r="B586" s="43" t="s">
        <v>702</v>
      </c>
      <c r="C586" s="61">
        <v>45433</v>
      </c>
      <c r="D586" s="60">
        <v>22024000749</v>
      </c>
      <c r="E586" s="43" t="s">
        <v>1290</v>
      </c>
      <c r="F586" s="62">
        <v>56.27</v>
      </c>
      <c r="G586" s="43" t="s">
        <v>697</v>
      </c>
      <c r="H586" s="43" t="s">
        <v>3744</v>
      </c>
      <c r="I586" s="69" t="s">
        <v>2934</v>
      </c>
      <c r="J586" s="43" t="s">
        <v>537</v>
      </c>
      <c r="K586" s="43" t="s">
        <v>537</v>
      </c>
      <c r="L586" s="43" t="s">
        <v>413</v>
      </c>
      <c r="M586" s="43" t="s">
        <v>395</v>
      </c>
      <c r="N586" s="43" t="s">
        <v>396</v>
      </c>
      <c r="O586" s="68" t="s">
        <v>325</v>
      </c>
      <c r="P586" s="68" t="s">
        <v>2931</v>
      </c>
      <c r="Q586" s="57" t="s">
        <v>2932</v>
      </c>
      <c r="R586" s="35" t="s">
        <v>265</v>
      </c>
      <c r="S586" s="57" t="str">
        <f>MID(Tabla1[[#This Row],[Aplicación]],6,2)</f>
        <v>02</v>
      </c>
      <c r="T586" s="54" t="str">
        <f>VLOOKUP(Tabla1[[#This Row],[AREA]],Hoja1!A:B,2,FALSE)</f>
        <v>02. Urbanismo y vivienda</v>
      </c>
      <c r="U586" s="57" t="str">
        <f>MID(Tabla1[[#This Row],[Aplicación]],9,4)</f>
        <v>9332</v>
      </c>
      <c r="V586" s="54" t="str">
        <f>VLOOKUP(Tabla1[[#This Row],[PROGRAMA]],Hoja1!A:B,2,FALSE)</f>
        <v>9332. Mantenimiento de edificios e instalaciones municipales</v>
      </c>
      <c r="W586" s="57" t="str">
        <f>MID(Tabla1[[#This Row],[Aplicación]],14,2)</f>
        <v>21</v>
      </c>
      <c r="X586" s="57" t="str">
        <f>MID(Tabla1[[#This Row],[Aplicación]],14,6)</f>
        <v>212</v>
      </c>
    </row>
    <row r="587" spans="1:24" x14ac:dyDescent="0.25">
      <c r="A587" s="60">
        <v>220240019301</v>
      </c>
      <c r="B587" s="43" t="s">
        <v>702</v>
      </c>
      <c r="C587" s="61">
        <v>45433</v>
      </c>
      <c r="D587" s="60">
        <v>22024000749</v>
      </c>
      <c r="E587" s="43" t="s">
        <v>1290</v>
      </c>
      <c r="F587" s="62">
        <v>27.16</v>
      </c>
      <c r="G587" s="43" t="s">
        <v>41</v>
      </c>
      <c r="H587" s="43" t="s">
        <v>3755</v>
      </c>
      <c r="I587" s="69" t="s">
        <v>2934</v>
      </c>
      <c r="J587" s="43" t="s">
        <v>398</v>
      </c>
      <c r="K587" s="43" t="s">
        <v>398</v>
      </c>
      <c r="L587" s="43" t="s">
        <v>413</v>
      </c>
      <c r="M587" s="43" t="s">
        <v>395</v>
      </c>
      <c r="N587" s="43" t="s">
        <v>396</v>
      </c>
      <c r="O587" s="68" t="s">
        <v>325</v>
      </c>
      <c r="P587" s="68" t="s">
        <v>2931</v>
      </c>
      <c r="Q587" s="57" t="s">
        <v>2932</v>
      </c>
      <c r="R587" s="35" t="s">
        <v>265</v>
      </c>
      <c r="S587" s="57" t="str">
        <f>MID(Tabla1[[#This Row],[Aplicación]],6,2)</f>
        <v>02</v>
      </c>
      <c r="T587" s="54" t="str">
        <f>VLOOKUP(Tabla1[[#This Row],[AREA]],Hoja1!A:B,2,FALSE)</f>
        <v>02. Urbanismo y vivienda</v>
      </c>
      <c r="U587" s="57" t="str">
        <f>MID(Tabla1[[#This Row],[Aplicación]],9,4)</f>
        <v>9332</v>
      </c>
      <c r="V587" s="54" t="str">
        <f>VLOOKUP(Tabla1[[#This Row],[PROGRAMA]],Hoja1!A:B,2,FALSE)</f>
        <v>9332. Mantenimiento de edificios e instalaciones municipales</v>
      </c>
      <c r="W587" s="57" t="str">
        <f>MID(Tabla1[[#This Row],[Aplicación]],14,2)</f>
        <v>21</v>
      </c>
      <c r="X587" s="57" t="str">
        <f>MID(Tabla1[[#This Row],[Aplicación]],14,6)</f>
        <v>212</v>
      </c>
    </row>
    <row r="588" spans="1:24" x14ac:dyDescent="0.25">
      <c r="A588" s="60">
        <v>220240019297</v>
      </c>
      <c r="B588" s="43" t="s">
        <v>702</v>
      </c>
      <c r="C588" s="61">
        <v>45433</v>
      </c>
      <c r="D588" s="60">
        <v>22024000749</v>
      </c>
      <c r="E588" s="43" t="s">
        <v>1290</v>
      </c>
      <c r="F588" s="62">
        <v>145.1</v>
      </c>
      <c r="G588" s="43" t="s">
        <v>776</v>
      </c>
      <c r="H588" s="43" t="s">
        <v>3756</v>
      </c>
      <c r="I588" s="69" t="s">
        <v>2934</v>
      </c>
      <c r="J588" s="43" t="s">
        <v>398</v>
      </c>
      <c r="K588" s="43" t="s">
        <v>398</v>
      </c>
      <c r="L588" s="43" t="s">
        <v>413</v>
      </c>
      <c r="M588" s="43" t="s">
        <v>395</v>
      </c>
      <c r="N588" s="43" t="s">
        <v>396</v>
      </c>
      <c r="O588" s="68" t="s">
        <v>325</v>
      </c>
      <c r="P588" s="68" t="s">
        <v>2931</v>
      </c>
      <c r="Q588" s="57" t="s">
        <v>2932</v>
      </c>
      <c r="R588" s="35" t="s">
        <v>265</v>
      </c>
      <c r="S588" s="57" t="str">
        <f>MID(Tabla1[[#This Row],[Aplicación]],6,2)</f>
        <v>02</v>
      </c>
      <c r="T588" s="54" t="str">
        <f>VLOOKUP(Tabla1[[#This Row],[AREA]],Hoja1!A:B,2,FALSE)</f>
        <v>02. Urbanismo y vivienda</v>
      </c>
      <c r="U588" s="57" t="str">
        <f>MID(Tabla1[[#This Row],[Aplicación]],9,4)</f>
        <v>9332</v>
      </c>
      <c r="V588" s="54" t="str">
        <f>VLOOKUP(Tabla1[[#This Row],[PROGRAMA]],Hoja1!A:B,2,FALSE)</f>
        <v>9332. Mantenimiento de edificios e instalaciones municipales</v>
      </c>
      <c r="W588" s="57" t="str">
        <f>MID(Tabla1[[#This Row],[Aplicación]],14,2)</f>
        <v>21</v>
      </c>
      <c r="X588" s="57" t="str">
        <f>MID(Tabla1[[#This Row],[Aplicación]],14,6)</f>
        <v>212</v>
      </c>
    </row>
    <row r="589" spans="1:24" x14ac:dyDescent="0.25">
      <c r="A589" s="60">
        <v>220240019303</v>
      </c>
      <c r="B589" s="43" t="s">
        <v>702</v>
      </c>
      <c r="C589" s="61">
        <v>45433</v>
      </c>
      <c r="D589" s="60">
        <v>22024000749</v>
      </c>
      <c r="E589" s="43" t="s">
        <v>1290</v>
      </c>
      <c r="F589" s="62">
        <v>102.73</v>
      </c>
      <c r="G589" s="43" t="s">
        <v>815</v>
      </c>
      <c r="H589" s="43" t="s">
        <v>3766</v>
      </c>
      <c r="I589" s="69" t="s">
        <v>2934</v>
      </c>
      <c r="J589" s="43" t="s">
        <v>398</v>
      </c>
      <c r="K589" s="43" t="s">
        <v>398</v>
      </c>
      <c r="L589" s="43" t="s">
        <v>413</v>
      </c>
      <c r="M589" s="43" t="s">
        <v>395</v>
      </c>
      <c r="N589" s="43" t="s">
        <v>396</v>
      </c>
      <c r="O589" s="68" t="s">
        <v>325</v>
      </c>
      <c r="P589" s="68" t="s">
        <v>2931</v>
      </c>
      <c r="Q589" s="57" t="s">
        <v>2932</v>
      </c>
      <c r="R589" s="35" t="s">
        <v>265</v>
      </c>
      <c r="S589" s="57" t="str">
        <f>MID(Tabla1[[#This Row],[Aplicación]],6,2)</f>
        <v>02</v>
      </c>
      <c r="T589" s="54" t="str">
        <f>VLOOKUP(Tabla1[[#This Row],[AREA]],Hoja1!A:B,2,FALSE)</f>
        <v>02. Urbanismo y vivienda</v>
      </c>
      <c r="U589" s="57" t="str">
        <f>MID(Tabla1[[#This Row],[Aplicación]],9,4)</f>
        <v>9332</v>
      </c>
      <c r="V589" s="54" t="str">
        <f>VLOOKUP(Tabla1[[#This Row],[PROGRAMA]],Hoja1!A:B,2,FALSE)</f>
        <v>9332. Mantenimiento de edificios e instalaciones municipales</v>
      </c>
      <c r="W589" s="57" t="str">
        <f>MID(Tabla1[[#This Row],[Aplicación]],14,2)</f>
        <v>21</v>
      </c>
      <c r="X589" s="57" t="str">
        <f>MID(Tabla1[[#This Row],[Aplicación]],14,6)</f>
        <v>212</v>
      </c>
    </row>
    <row r="590" spans="1:24" x14ac:dyDescent="0.25">
      <c r="A590" s="60">
        <v>220240015729</v>
      </c>
      <c r="B590" s="43" t="s">
        <v>702</v>
      </c>
      <c r="C590" s="61">
        <v>45420</v>
      </c>
      <c r="D590" s="60">
        <v>22024000749</v>
      </c>
      <c r="E590" s="43" t="s">
        <v>1290</v>
      </c>
      <c r="F590" s="62">
        <v>7.51</v>
      </c>
      <c r="G590" s="43" t="s">
        <v>838</v>
      </c>
      <c r="H590" s="43" t="s">
        <v>4067</v>
      </c>
      <c r="I590" s="69" t="s">
        <v>2934</v>
      </c>
      <c r="J590" s="43" t="s">
        <v>398</v>
      </c>
      <c r="K590" s="43" t="s">
        <v>398</v>
      </c>
      <c r="L590" s="43" t="s">
        <v>413</v>
      </c>
      <c r="M590" s="43" t="s">
        <v>395</v>
      </c>
      <c r="N590" s="43" t="s">
        <v>396</v>
      </c>
      <c r="O590" s="68" t="s">
        <v>325</v>
      </c>
      <c r="P590" s="68" t="s">
        <v>2931</v>
      </c>
      <c r="Q590" s="57" t="s">
        <v>2932</v>
      </c>
      <c r="R590" s="35" t="s">
        <v>265</v>
      </c>
      <c r="S590" s="57" t="str">
        <f>MID(Tabla1[[#This Row],[Aplicación]],6,2)</f>
        <v>02</v>
      </c>
      <c r="T590" s="54" t="str">
        <f>VLOOKUP(Tabla1[[#This Row],[AREA]],Hoja1!A:B,2,FALSE)</f>
        <v>02. Urbanismo y vivienda</v>
      </c>
      <c r="U590" s="57" t="str">
        <f>MID(Tabla1[[#This Row],[Aplicación]],9,4)</f>
        <v>9332</v>
      </c>
      <c r="V590" s="54" t="str">
        <f>VLOOKUP(Tabla1[[#This Row],[PROGRAMA]],Hoja1!A:B,2,FALSE)</f>
        <v>9332. Mantenimiento de edificios e instalaciones municipales</v>
      </c>
      <c r="W590" s="57" t="str">
        <f>MID(Tabla1[[#This Row],[Aplicación]],14,2)</f>
        <v>21</v>
      </c>
      <c r="X590" s="57" t="str">
        <f>MID(Tabla1[[#This Row],[Aplicación]],14,6)</f>
        <v>212</v>
      </c>
    </row>
    <row r="591" spans="1:24" x14ac:dyDescent="0.25">
      <c r="A591" s="60">
        <v>220240015771</v>
      </c>
      <c r="B591" s="43" t="s">
        <v>702</v>
      </c>
      <c r="C591" s="61">
        <v>45420</v>
      </c>
      <c r="D591" s="60">
        <v>22024000749</v>
      </c>
      <c r="E591" s="43" t="s">
        <v>1290</v>
      </c>
      <c r="F591" s="62">
        <v>11.86</v>
      </c>
      <c r="G591" s="43" t="s">
        <v>82</v>
      </c>
      <c r="H591" s="43" t="s">
        <v>4069</v>
      </c>
      <c r="I591" s="69" t="s">
        <v>2934</v>
      </c>
      <c r="J591" s="43" t="s">
        <v>398</v>
      </c>
      <c r="K591" s="43" t="s">
        <v>398</v>
      </c>
      <c r="L591" s="43" t="s">
        <v>413</v>
      </c>
      <c r="M591" s="43" t="s">
        <v>395</v>
      </c>
      <c r="N591" s="43" t="s">
        <v>396</v>
      </c>
      <c r="O591" s="68" t="s">
        <v>325</v>
      </c>
      <c r="P591" s="68" t="s">
        <v>2931</v>
      </c>
      <c r="Q591" s="57" t="s">
        <v>2932</v>
      </c>
      <c r="R591" s="35" t="s">
        <v>265</v>
      </c>
      <c r="S591" s="57" t="str">
        <f>MID(Tabla1[[#This Row],[Aplicación]],6,2)</f>
        <v>02</v>
      </c>
      <c r="T591" s="54" t="str">
        <f>VLOOKUP(Tabla1[[#This Row],[AREA]],Hoja1!A:B,2,FALSE)</f>
        <v>02. Urbanismo y vivienda</v>
      </c>
      <c r="U591" s="57" t="str">
        <f>MID(Tabla1[[#This Row],[Aplicación]],9,4)</f>
        <v>9332</v>
      </c>
      <c r="V591" s="54" t="str">
        <f>VLOOKUP(Tabla1[[#This Row],[PROGRAMA]],Hoja1!A:B,2,FALSE)</f>
        <v>9332. Mantenimiento de edificios e instalaciones municipales</v>
      </c>
      <c r="W591" s="57" t="str">
        <f>MID(Tabla1[[#This Row],[Aplicación]],14,2)</f>
        <v>21</v>
      </c>
      <c r="X591" s="57" t="str">
        <f>MID(Tabla1[[#This Row],[Aplicación]],14,6)</f>
        <v>212</v>
      </c>
    </row>
    <row r="592" spans="1:24" x14ac:dyDescent="0.25">
      <c r="A592" s="60">
        <v>220240004063</v>
      </c>
      <c r="B592" s="43" t="s">
        <v>390</v>
      </c>
      <c r="C592" s="61">
        <v>45353</v>
      </c>
      <c r="D592" s="60">
        <v>22024002511</v>
      </c>
      <c r="E592" s="43" t="s">
        <v>1329</v>
      </c>
      <c r="F592" s="62">
        <v>4440.7</v>
      </c>
      <c r="G592" s="43" t="s">
        <v>2555</v>
      </c>
      <c r="H592" s="43" t="s">
        <v>2556</v>
      </c>
      <c r="I592" s="69">
        <v>220</v>
      </c>
      <c r="J592" s="43" t="s">
        <v>695</v>
      </c>
      <c r="K592" s="43" t="s">
        <v>398</v>
      </c>
      <c r="L592" s="43" t="s">
        <v>399</v>
      </c>
      <c r="M592" s="43" t="s">
        <v>585</v>
      </c>
      <c r="N592" s="43" t="s">
        <v>539</v>
      </c>
      <c r="O592" s="52" t="s">
        <v>326</v>
      </c>
      <c r="P592" s="63" t="s">
        <v>276</v>
      </c>
      <c r="Q592" s="57" t="str">
        <f>MID(Tabla1[[#This Row],[Aplicación]],14,1)</f>
        <v>2</v>
      </c>
      <c r="R592" s="35" t="s">
        <v>265</v>
      </c>
      <c r="S592" s="57" t="str">
        <f>MID(Tabla1[[#This Row],[Aplicación]],6,2)</f>
        <v>02</v>
      </c>
      <c r="T592" s="54" t="str">
        <f>VLOOKUP(Tabla1[[#This Row],[AREA]],Hoja1!A:B,2,FALSE)</f>
        <v>02. Urbanismo y vivienda</v>
      </c>
      <c r="U592" s="57">
        <v>4312</v>
      </c>
      <c r="V592" s="54" t="str">
        <f>VLOOKUP(Tabla1[[#This Row],[PROGRAMA]],Hoja1!A:B,2,FALSE)</f>
        <v>4312. Mercados</v>
      </c>
      <c r="W592" s="57">
        <v>22</v>
      </c>
      <c r="X592" s="57">
        <v>22602</v>
      </c>
    </row>
    <row r="593" spans="1:24" x14ac:dyDescent="0.25">
      <c r="A593" s="60">
        <v>220240015773</v>
      </c>
      <c r="B593" s="43" t="s">
        <v>702</v>
      </c>
      <c r="C593" s="61">
        <v>45420</v>
      </c>
      <c r="D593" s="60">
        <v>22024000749</v>
      </c>
      <c r="E593" s="43" t="s">
        <v>1290</v>
      </c>
      <c r="F593" s="62">
        <v>576.61</v>
      </c>
      <c r="G593" s="43" t="s">
        <v>676</v>
      </c>
      <c r="H593" s="43" t="s">
        <v>4070</v>
      </c>
      <c r="I593" s="69" t="s">
        <v>2934</v>
      </c>
      <c r="J593" s="43" t="s">
        <v>398</v>
      </c>
      <c r="K593" s="43" t="s">
        <v>398</v>
      </c>
      <c r="L593" s="43" t="s">
        <v>413</v>
      </c>
      <c r="M593" s="43" t="s">
        <v>395</v>
      </c>
      <c r="N593" s="43" t="s">
        <v>396</v>
      </c>
      <c r="O593" s="68" t="s">
        <v>325</v>
      </c>
      <c r="P593" s="68" t="s">
        <v>2931</v>
      </c>
      <c r="Q593" s="57" t="s">
        <v>2932</v>
      </c>
      <c r="R593" s="35" t="s">
        <v>265</v>
      </c>
      <c r="S593" s="57" t="str">
        <f>MID(Tabla1[[#This Row],[Aplicación]],6,2)</f>
        <v>02</v>
      </c>
      <c r="T593" s="54" t="str">
        <f>VLOOKUP(Tabla1[[#This Row],[AREA]],Hoja1!A:B,2,FALSE)</f>
        <v>02. Urbanismo y vivienda</v>
      </c>
      <c r="U593" s="57" t="str">
        <f>MID(Tabla1[[#This Row],[Aplicación]],9,4)</f>
        <v>9332</v>
      </c>
      <c r="V593" s="54" t="str">
        <f>VLOOKUP(Tabla1[[#This Row],[PROGRAMA]],Hoja1!A:B,2,FALSE)</f>
        <v>9332. Mantenimiento de edificios e instalaciones municipales</v>
      </c>
      <c r="W593" s="57" t="str">
        <f>MID(Tabla1[[#This Row],[Aplicación]],14,2)</f>
        <v>21</v>
      </c>
      <c r="X593" s="57" t="str">
        <f>MID(Tabla1[[#This Row],[Aplicación]],14,6)</f>
        <v>212</v>
      </c>
    </row>
    <row r="594" spans="1:24" x14ac:dyDescent="0.25">
      <c r="A594" s="60">
        <v>220240015779</v>
      </c>
      <c r="B594" s="43" t="s">
        <v>702</v>
      </c>
      <c r="C594" s="61">
        <v>45420</v>
      </c>
      <c r="D594" s="60">
        <v>22024000749</v>
      </c>
      <c r="E594" s="43" t="s">
        <v>1290</v>
      </c>
      <c r="F594" s="62">
        <v>140</v>
      </c>
      <c r="G594" s="43" t="s">
        <v>764</v>
      </c>
      <c r="H594" s="43" t="s">
        <v>4073</v>
      </c>
      <c r="I594" s="69" t="s">
        <v>2934</v>
      </c>
      <c r="J594" s="43" t="s">
        <v>398</v>
      </c>
      <c r="K594" s="43" t="s">
        <v>398</v>
      </c>
      <c r="L594" s="43" t="s">
        <v>413</v>
      </c>
      <c r="M594" s="43" t="s">
        <v>395</v>
      </c>
      <c r="N594" s="43" t="s">
        <v>396</v>
      </c>
      <c r="O594" s="68" t="s">
        <v>325</v>
      </c>
      <c r="P594" s="68" t="s">
        <v>2931</v>
      </c>
      <c r="Q594" s="57" t="s">
        <v>2932</v>
      </c>
      <c r="R594" s="35" t="s">
        <v>265</v>
      </c>
      <c r="S594" s="57" t="str">
        <f>MID(Tabla1[[#This Row],[Aplicación]],6,2)</f>
        <v>02</v>
      </c>
      <c r="T594" s="54" t="str">
        <f>VLOOKUP(Tabla1[[#This Row],[AREA]],Hoja1!A:B,2,FALSE)</f>
        <v>02. Urbanismo y vivienda</v>
      </c>
      <c r="U594" s="57" t="str">
        <f>MID(Tabla1[[#This Row],[Aplicación]],9,4)</f>
        <v>9332</v>
      </c>
      <c r="V594" s="54" t="str">
        <f>VLOOKUP(Tabla1[[#This Row],[PROGRAMA]],Hoja1!A:B,2,FALSE)</f>
        <v>9332. Mantenimiento de edificios e instalaciones municipales</v>
      </c>
      <c r="W594" s="57" t="str">
        <f>MID(Tabla1[[#This Row],[Aplicación]],14,2)</f>
        <v>21</v>
      </c>
      <c r="X594" s="57" t="str">
        <f>MID(Tabla1[[#This Row],[Aplicación]],14,6)</f>
        <v>212</v>
      </c>
    </row>
    <row r="595" spans="1:24" x14ac:dyDescent="0.25">
      <c r="A595" s="60">
        <v>220240015781</v>
      </c>
      <c r="B595" s="43" t="s">
        <v>702</v>
      </c>
      <c r="C595" s="61">
        <v>45420</v>
      </c>
      <c r="D595" s="60">
        <v>22024000749</v>
      </c>
      <c r="E595" s="43" t="s">
        <v>1290</v>
      </c>
      <c r="F595" s="62">
        <v>26.26</v>
      </c>
      <c r="G595" s="43" t="s">
        <v>815</v>
      </c>
      <c r="H595" s="43" t="s">
        <v>4074</v>
      </c>
      <c r="I595" s="69" t="s">
        <v>2934</v>
      </c>
      <c r="J595" s="43" t="s">
        <v>398</v>
      </c>
      <c r="K595" s="43" t="s">
        <v>398</v>
      </c>
      <c r="L595" s="43" t="s">
        <v>413</v>
      </c>
      <c r="M595" s="43" t="s">
        <v>395</v>
      </c>
      <c r="N595" s="43" t="s">
        <v>396</v>
      </c>
      <c r="O595" s="68" t="s">
        <v>325</v>
      </c>
      <c r="P595" s="68" t="s">
        <v>2931</v>
      </c>
      <c r="Q595" s="57" t="s">
        <v>2932</v>
      </c>
      <c r="R595" s="35" t="s">
        <v>265</v>
      </c>
      <c r="S595" s="57" t="str">
        <f>MID(Tabla1[[#This Row],[Aplicación]],6,2)</f>
        <v>02</v>
      </c>
      <c r="T595" s="54" t="str">
        <f>VLOOKUP(Tabla1[[#This Row],[AREA]],Hoja1!A:B,2,FALSE)</f>
        <v>02. Urbanismo y vivienda</v>
      </c>
      <c r="U595" s="57" t="str">
        <f>MID(Tabla1[[#This Row],[Aplicación]],9,4)</f>
        <v>9332</v>
      </c>
      <c r="V595" s="54" t="str">
        <f>VLOOKUP(Tabla1[[#This Row],[PROGRAMA]],Hoja1!A:B,2,FALSE)</f>
        <v>9332. Mantenimiento de edificios e instalaciones municipales</v>
      </c>
      <c r="W595" s="57" t="str">
        <f>MID(Tabla1[[#This Row],[Aplicación]],14,2)</f>
        <v>21</v>
      </c>
      <c r="X595" s="57" t="str">
        <f>MID(Tabla1[[#This Row],[Aplicación]],14,6)</f>
        <v>212</v>
      </c>
    </row>
    <row r="596" spans="1:24" x14ac:dyDescent="0.25">
      <c r="A596" s="60">
        <v>220240014364</v>
      </c>
      <c r="B596" s="43" t="s">
        <v>658</v>
      </c>
      <c r="C596" s="61">
        <v>45415</v>
      </c>
      <c r="D596" s="60">
        <v>22024004248</v>
      </c>
      <c r="E596" s="43" t="s">
        <v>1290</v>
      </c>
      <c r="F596" s="62">
        <v>627.78</v>
      </c>
      <c r="G596" s="43" t="s">
        <v>999</v>
      </c>
      <c r="H596" s="43" t="s">
        <v>4096</v>
      </c>
      <c r="I596" s="69" t="s">
        <v>2951</v>
      </c>
      <c r="J596" s="43" t="s">
        <v>616</v>
      </c>
      <c r="K596" s="43" t="s">
        <v>398</v>
      </c>
      <c r="L596" s="43" t="s">
        <v>399</v>
      </c>
      <c r="M596" s="43" t="s">
        <v>585</v>
      </c>
      <c r="N596" s="43" t="s">
        <v>539</v>
      </c>
      <c r="O596" s="68" t="s">
        <v>326</v>
      </c>
      <c r="P596" s="68" t="s">
        <v>2931</v>
      </c>
      <c r="Q596" s="57" t="s">
        <v>2932</v>
      </c>
      <c r="R596" s="35" t="s">
        <v>265</v>
      </c>
      <c r="S596" s="57" t="str">
        <f>MID(Tabla1[[#This Row],[Aplicación]],6,2)</f>
        <v>02</v>
      </c>
      <c r="T596" s="54" t="str">
        <f>VLOOKUP(Tabla1[[#This Row],[AREA]],Hoja1!A:B,2,FALSE)</f>
        <v>02. Urbanismo y vivienda</v>
      </c>
      <c r="U596" s="57" t="str">
        <f>MID(Tabla1[[#This Row],[Aplicación]],9,4)</f>
        <v>9332</v>
      </c>
      <c r="V596" s="54" t="str">
        <f>VLOOKUP(Tabla1[[#This Row],[PROGRAMA]],Hoja1!A:B,2,FALSE)</f>
        <v>9332. Mantenimiento de edificios e instalaciones municipales</v>
      </c>
      <c r="W596" s="57" t="str">
        <f>MID(Tabla1[[#This Row],[Aplicación]],14,2)</f>
        <v>21</v>
      </c>
      <c r="X596" s="57" t="str">
        <f>MID(Tabla1[[#This Row],[Aplicación]],14,6)</f>
        <v>212</v>
      </c>
    </row>
    <row r="597" spans="1:24" x14ac:dyDescent="0.25">
      <c r="A597" s="60">
        <v>220240013930</v>
      </c>
      <c r="B597" s="43" t="s">
        <v>390</v>
      </c>
      <c r="C597" s="61">
        <v>45414</v>
      </c>
      <c r="D597" s="60">
        <v>22024004294</v>
      </c>
      <c r="E597" s="43" t="s">
        <v>1290</v>
      </c>
      <c r="F597" s="62">
        <v>605</v>
      </c>
      <c r="G597" s="43" t="s">
        <v>370</v>
      </c>
      <c r="H597" s="43" t="s">
        <v>4116</v>
      </c>
      <c r="I597" s="69" t="s">
        <v>2930</v>
      </c>
      <c r="J597" s="43" t="s">
        <v>398</v>
      </c>
      <c r="K597" s="43" t="s">
        <v>398</v>
      </c>
      <c r="L597" s="43" t="s">
        <v>413</v>
      </c>
      <c r="M597" s="43" t="s">
        <v>585</v>
      </c>
      <c r="N597" s="43" t="s">
        <v>539</v>
      </c>
      <c r="O597" s="68" t="s">
        <v>326</v>
      </c>
      <c r="P597" s="68" t="s">
        <v>2931</v>
      </c>
      <c r="Q597" s="57" t="s">
        <v>2932</v>
      </c>
      <c r="R597" s="35" t="s">
        <v>265</v>
      </c>
      <c r="S597" s="57" t="str">
        <f>MID(Tabla1[[#This Row],[Aplicación]],6,2)</f>
        <v>02</v>
      </c>
      <c r="T597" s="54" t="str">
        <f>VLOOKUP(Tabla1[[#This Row],[AREA]],Hoja1!A:B,2,FALSE)</f>
        <v>02. Urbanismo y vivienda</v>
      </c>
      <c r="U597" s="57" t="str">
        <f>MID(Tabla1[[#This Row],[Aplicación]],9,4)</f>
        <v>9332</v>
      </c>
      <c r="V597" s="54" t="str">
        <f>VLOOKUP(Tabla1[[#This Row],[PROGRAMA]],Hoja1!A:B,2,FALSE)</f>
        <v>9332. Mantenimiento de edificios e instalaciones municipales</v>
      </c>
      <c r="W597" s="57" t="str">
        <f>MID(Tabla1[[#This Row],[Aplicación]],14,2)</f>
        <v>21</v>
      </c>
      <c r="X597" s="57" t="str">
        <f>MID(Tabla1[[#This Row],[Aplicación]],14,6)</f>
        <v>212</v>
      </c>
    </row>
    <row r="598" spans="1:24" x14ac:dyDescent="0.25">
      <c r="A598" s="60">
        <v>220240013806</v>
      </c>
      <c r="B598" s="43" t="s">
        <v>702</v>
      </c>
      <c r="C598" s="61">
        <v>45412</v>
      </c>
      <c r="D598" s="60">
        <v>22024000749</v>
      </c>
      <c r="E598" s="43" t="s">
        <v>1290</v>
      </c>
      <c r="F598" s="62">
        <v>12.61</v>
      </c>
      <c r="G598" s="43" t="s">
        <v>697</v>
      </c>
      <c r="H598" s="43" t="s">
        <v>4136</v>
      </c>
      <c r="I598" s="69" t="s">
        <v>2934</v>
      </c>
      <c r="J598" s="43" t="s">
        <v>537</v>
      </c>
      <c r="K598" s="43" t="s">
        <v>537</v>
      </c>
      <c r="L598" s="43" t="s">
        <v>413</v>
      </c>
      <c r="M598" s="43" t="s">
        <v>395</v>
      </c>
      <c r="N598" s="43" t="s">
        <v>396</v>
      </c>
      <c r="O598" s="68" t="s">
        <v>325</v>
      </c>
      <c r="P598" s="68" t="s">
        <v>2931</v>
      </c>
      <c r="Q598" s="57" t="s">
        <v>2932</v>
      </c>
      <c r="R598" s="35" t="s">
        <v>265</v>
      </c>
      <c r="S598" s="57" t="str">
        <f>MID(Tabla1[[#This Row],[Aplicación]],6,2)</f>
        <v>02</v>
      </c>
      <c r="T598" s="54" t="str">
        <f>VLOOKUP(Tabla1[[#This Row],[AREA]],Hoja1!A:B,2,FALSE)</f>
        <v>02. Urbanismo y vivienda</v>
      </c>
      <c r="U598" s="57" t="str">
        <f>MID(Tabla1[[#This Row],[Aplicación]],9,4)</f>
        <v>9332</v>
      </c>
      <c r="V598" s="54" t="str">
        <f>VLOOKUP(Tabla1[[#This Row],[PROGRAMA]],Hoja1!A:B,2,FALSE)</f>
        <v>9332. Mantenimiento de edificios e instalaciones municipales</v>
      </c>
      <c r="W598" s="57" t="str">
        <f>MID(Tabla1[[#This Row],[Aplicación]],14,2)</f>
        <v>21</v>
      </c>
      <c r="X598" s="57" t="str">
        <f>MID(Tabla1[[#This Row],[Aplicación]],14,6)</f>
        <v>212</v>
      </c>
    </row>
    <row r="599" spans="1:24" x14ac:dyDescent="0.25">
      <c r="A599" s="60">
        <v>220240013794</v>
      </c>
      <c r="B599" s="43" t="s">
        <v>702</v>
      </c>
      <c r="C599" s="61">
        <v>45412</v>
      </c>
      <c r="D599" s="60">
        <v>22024000749</v>
      </c>
      <c r="E599" s="43" t="s">
        <v>1290</v>
      </c>
      <c r="F599" s="62">
        <v>186.7</v>
      </c>
      <c r="G599" s="43" t="s">
        <v>764</v>
      </c>
      <c r="H599" s="43" t="s">
        <v>4145</v>
      </c>
      <c r="I599" s="69" t="s">
        <v>2934</v>
      </c>
      <c r="J599" s="43" t="s">
        <v>398</v>
      </c>
      <c r="K599" s="43" t="s">
        <v>398</v>
      </c>
      <c r="L599" s="43" t="s">
        <v>413</v>
      </c>
      <c r="M599" s="43" t="s">
        <v>395</v>
      </c>
      <c r="N599" s="43" t="s">
        <v>396</v>
      </c>
      <c r="O599" s="68" t="s">
        <v>325</v>
      </c>
      <c r="P599" s="68" t="s">
        <v>2931</v>
      </c>
      <c r="Q599" s="57" t="s">
        <v>2932</v>
      </c>
      <c r="R599" s="35" t="s">
        <v>265</v>
      </c>
      <c r="S599" s="57" t="str">
        <f>MID(Tabla1[[#This Row],[Aplicación]],6,2)</f>
        <v>02</v>
      </c>
      <c r="T599" s="54" t="str">
        <f>VLOOKUP(Tabla1[[#This Row],[AREA]],Hoja1!A:B,2,FALSE)</f>
        <v>02. Urbanismo y vivienda</v>
      </c>
      <c r="U599" s="57" t="str">
        <f>MID(Tabla1[[#This Row],[Aplicación]],9,4)</f>
        <v>9332</v>
      </c>
      <c r="V599" s="54" t="str">
        <f>VLOOKUP(Tabla1[[#This Row],[PROGRAMA]],Hoja1!A:B,2,FALSE)</f>
        <v>9332. Mantenimiento de edificios e instalaciones municipales</v>
      </c>
      <c r="W599" s="57" t="str">
        <f>MID(Tabla1[[#This Row],[Aplicación]],14,2)</f>
        <v>21</v>
      </c>
      <c r="X599" s="57" t="str">
        <f>MID(Tabla1[[#This Row],[Aplicación]],14,6)</f>
        <v>212</v>
      </c>
    </row>
    <row r="600" spans="1:24" x14ac:dyDescent="0.25">
      <c r="A600" s="60">
        <v>220240013802</v>
      </c>
      <c r="B600" s="43" t="s">
        <v>702</v>
      </c>
      <c r="C600" s="61">
        <v>45412</v>
      </c>
      <c r="D600" s="60">
        <v>22024000749</v>
      </c>
      <c r="E600" s="43" t="s">
        <v>1290</v>
      </c>
      <c r="F600" s="62">
        <v>21.85</v>
      </c>
      <c r="G600" s="43" t="s">
        <v>764</v>
      </c>
      <c r="H600" s="43" t="s">
        <v>4146</v>
      </c>
      <c r="I600" s="69" t="s">
        <v>2934</v>
      </c>
      <c r="J600" s="43" t="s">
        <v>398</v>
      </c>
      <c r="K600" s="43" t="s">
        <v>398</v>
      </c>
      <c r="L600" s="43" t="s">
        <v>413</v>
      </c>
      <c r="M600" s="43" t="s">
        <v>395</v>
      </c>
      <c r="N600" s="43" t="s">
        <v>396</v>
      </c>
      <c r="O600" s="68" t="s">
        <v>325</v>
      </c>
      <c r="P600" s="68" t="s">
        <v>2931</v>
      </c>
      <c r="Q600" s="57" t="s">
        <v>2932</v>
      </c>
      <c r="R600" s="35" t="s">
        <v>265</v>
      </c>
      <c r="S600" s="57" t="str">
        <f>MID(Tabla1[[#This Row],[Aplicación]],6,2)</f>
        <v>02</v>
      </c>
      <c r="T600" s="54" t="str">
        <f>VLOOKUP(Tabla1[[#This Row],[AREA]],Hoja1!A:B,2,FALSE)</f>
        <v>02. Urbanismo y vivienda</v>
      </c>
      <c r="U600" s="57" t="str">
        <f>MID(Tabla1[[#This Row],[Aplicación]],9,4)</f>
        <v>9332</v>
      </c>
      <c r="V600" s="54" t="str">
        <f>VLOOKUP(Tabla1[[#This Row],[PROGRAMA]],Hoja1!A:B,2,FALSE)</f>
        <v>9332. Mantenimiento de edificios e instalaciones municipales</v>
      </c>
      <c r="W600" s="57" t="str">
        <f>MID(Tabla1[[#This Row],[Aplicación]],14,2)</f>
        <v>21</v>
      </c>
      <c r="X600" s="57" t="str">
        <f>MID(Tabla1[[#This Row],[Aplicación]],14,6)</f>
        <v>212</v>
      </c>
    </row>
    <row r="601" spans="1:24" x14ac:dyDescent="0.25">
      <c r="A601" s="60">
        <v>220240013804</v>
      </c>
      <c r="B601" s="43" t="s">
        <v>702</v>
      </c>
      <c r="C601" s="61">
        <v>45412</v>
      </c>
      <c r="D601" s="60">
        <v>22024000749</v>
      </c>
      <c r="E601" s="43" t="s">
        <v>1290</v>
      </c>
      <c r="F601" s="62">
        <v>4.2699999999999996</v>
      </c>
      <c r="G601" s="43" t="s">
        <v>764</v>
      </c>
      <c r="H601" s="43" t="s">
        <v>4147</v>
      </c>
      <c r="I601" s="69" t="s">
        <v>2934</v>
      </c>
      <c r="J601" s="43" t="s">
        <v>398</v>
      </c>
      <c r="K601" s="43" t="s">
        <v>398</v>
      </c>
      <c r="L601" s="43" t="s">
        <v>413</v>
      </c>
      <c r="M601" s="43" t="s">
        <v>395</v>
      </c>
      <c r="N601" s="43" t="s">
        <v>396</v>
      </c>
      <c r="O601" s="68" t="s">
        <v>325</v>
      </c>
      <c r="P601" s="68" t="s">
        <v>2931</v>
      </c>
      <c r="Q601" s="57" t="s">
        <v>2932</v>
      </c>
      <c r="R601" s="35" t="s">
        <v>265</v>
      </c>
      <c r="S601" s="57" t="str">
        <f>MID(Tabla1[[#This Row],[Aplicación]],6,2)</f>
        <v>02</v>
      </c>
      <c r="T601" s="54" t="str">
        <f>VLOOKUP(Tabla1[[#This Row],[AREA]],Hoja1!A:B,2,FALSE)</f>
        <v>02. Urbanismo y vivienda</v>
      </c>
      <c r="U601" s="57" t="str">
        <f>MID(Tabla1[[#This Row],[Aplicación]],9,4)</f>
        <v>9332</v>
      </c>
      <c r="V601" s="54" t="str">
        <f>VLOOKUP(Tabla1[[#This Row],[PROGRAMA]],Hoja1!A:B,2,FALSE)</f>
        <v>9332. Mantenimiento de edificios e instalaciones municipales</v>
      </c>
      <c r="W601" s="57" t="str">
        <f>MID(Tabla1[[#This Row],[Aplicación]],14,2)</f>
        <v>21</v>
      </c>
      <c r="X601" s="57" t="str">
        <f>MID(Tabla1[[#This Row],[Aplicación]],14,6)</f>
        <v>212</v>
      </c>
    </row>
    <row r="602" spans="1:24" x14ac:dyDescent="0.25">
      <c r="A602" s="60">
        <v>220240013796</v>
      </c>
      <c r="B602" s="43" t="s">
        <v>702</v>
      </c>
      <c r="C602" s="61">
        <v>45412</v>
      </c>
      <c r="D602" s="60">
        <v>22024000749</v>
      </c>
      <c r="E602" s="43" t="s">
        <v>1290</v>
      </c>
      <c r="F602" s="62">
        <v>33.840000000000003</v>
      </c>
      <c r="G602" s="43" t="s">
        <v>41</v>
      </c>
      <c r="H602" s="43" t="s">
        <v>4148</v>
      </c>
      <c r="I602" s="69" t="s">
        <v>2934</v>
      </c>
      <c r="J602" s="43" t="s">
        <v>398</v>
      </c>
      <c r="K602" s="43" t="s">
        <v>398</v>
      </c>
      <c r="L602" s="43" t="s">
        <v>413</v>
      </c>
      <c r="M602" s="43" t="s">
        <v>395</v>
      </c>
      <c r="N602" s="43" t="s">
        <v>396</v>
      </c>
      <c r="O602" s="68" t="s">
        <v>325</v>
      </c>
      <c r="P602" s="68" t="s">
        <v>2931</v>
      </c>
      <c r="Q602" s="57" t="s">
        <v>2932</v>
      </c>
      <c r="R602" s="35" t="s">
        <v>265</v>
      </c>
      <c r="S602" s="57" t="str">
        <f>MID(Tabla1[[#This Row],[Aplicación]],6,2)</f>
        <v>02</v>
      </c>
      <c r="T602" s="54" t="str">
        <f>VLOOKUP(Tabla1[[#This Row],[AREA]],Hoja1!A:B,2,FALSE)</f>
        <v>02. Urbanismo y vivienda</v>
      </c>
      <c r="U602" s="57" t="str">
        <f>MID(Tabla1[[#This Row],[Aplicación]],9,4)</f>
        <v>9332</v>
      </c>
      <c r="V602" s="54" t="str">
        <f>VLOOKUP(Tabla1[[#This Row],[PROGRAMA]],Hoja1!A:B,2,FALSE)</f>
        <v>9332. Mantenimiento de edificios e instalaciones municipales</v>
      </c>
      <c r="W602" s="57" t="str">
        <f>MID(Tabla1[[#This Row],[Aplicación]],14,2)</f>
        <v>21</v>
      </c>
      <c r="X602" s="57" t="str">
        <f>MID(Tabla1[[#This Row],[Aplicación]],14,6)</f>
        <v>212</v>
      </c>
    </row>
    <row r="603" spans="1:24" x14ac:dyDescent="0.25">
      <c r="A603" s="60">
        <v>220240013693</v>
      </c>
      <c r="B603" s="43" t="s">
        <v>702</v>
      </c>
      <c r="C603" s="61">
        <v>45412</v>
      </c>
      <c r="D603" s="60">
        <v>22024000749</v>
      </c>
      <c r="E603" s="43" t="s">
        <v>1290</v>
      </c>
      <c r="F603" s="62">
        <v>3.39</v>
      </c>
      <c r="G603" s="43" t="s">
        <v>370</v>
      </c>
      <c r="H603" s="43" t="s">
        <v>4149</v>
      </c>
      <c r="I603" s="69" t="s">
        <v>2934</v>
      </c>
      <c r="J603" s="43" t="s">
        <v>398</v>
      </c>
      <c r="K603" s="43" t="s">
        <v>398</v>
      </c>
      <c r="L603" s="43" t="s">
        <v>413</v>
      </c>
      <c r="M603" s="43" t="s">
        <v>585</v>
      </c>
      <c r="N603" s="43" t="s">
        <v>539</v>
      </c>
      <c r="O603" s="68" t="s">
        <v>326</v>
      </c>
      <c r="P603" s="68" t="s">
        <v>2931</v>
      </c>
      <c r="Q603" s="57" t="s">
        <v>2932</v>
      </c>
      <c r="R603" s="35" t="s">
        <v>265</v>
      </c>
      <c r="S603" s="57" t="str">
        <f>MID(Tabla1[[#This Row],[Aplicación]],6,2)</f>
        <v>02</v>
      </c>
      <c r="T603" s="54" t="str">
        <f>VLOOKUP(Tabla1[[#This Row],[AREA]],Hoja1!A:B,2,FALSE)</f>
        <v>02. Urbanismo y vivienda</v>
      </c>
      <c r="U603" s="57" t="str">
        <f>MID(Tabla1[[#This Row],[Aplicación]],9,4)</f>
        <v>9332</v>
      </c>
      <c r="V603" s="54" t="str">
        <f>VLOOKUP(Tabla1[[#This Row],[PROGRAMA]],Hoja1!A:B,2,FALSE)</f>
        <v>9332. Mantenimiento de edificios e instalaciones municipales</v>
      </c>
      <c r="W603" s="57" t="str">
        <f>MID(Tabla1[[#This Row],[Aplicación]],14,2)</f>
        <v>21</v>
      </c>
      <c r="X603" s="57" t="str">
        <f>MID(Tabla1[[#This Row],[Aplicación]],14,6)</f>
        <v>212</v>
      </c>
    </row>
    <row r="604" spans="1:24" x14ac:dyDescent="0.25">
      <c r="A604" s="60">
        <v>220240013808</v>
      </c>
      <c r="B604" s="43" t="s">
        <v>702</v>
      </c>
      <c r="C604" s="61">
        <v>45412</v>
      </c>
      <c r="D604" s="60">
        <v>22024000749</v>
      </c>
      <c r="E604" s="43" t="s">
        <v>1290</v>
      </c>
      <c r="F604" s="62">
        <v>30.73</v>
      </c>
      <c r="G604" s="43" t="s">
        <v>681</v>
      </c>
      <c r="H604" s="43" t="s">
        <v>4150</v>
      </c>
      <c r="I604" s="69" t="s">
        <v>2934</v>
      </c>
      <c r="J604" s="43" t="s">
        <v>398</v>
      </c>
      <c r="K604" s="43" t="s">
        <v>398</v>
      </c>
      <c r="L604" s="43" t="s">
        <v>413</v>
      </c>
      <c r="M604" s="43" t="s">
        <v>395</v>
      </c>
      <c r="N604" s="43" t="s">
        <v>396</v>
      </c>
      <c r="O604" s="68" t="s">
        <v>325</v>
      </c>
      <c r="P604" s="68" t="s">
        <v>2931</v>
      </c>
      <c r="Q604" s="57" t="s">
        <v>2932</v>
      </c>
      <c r="R604" s="35" t="s">
        <v>265</v>
      </c>
      <c r="S604" s="57" t="str">
        <f>MID(Tabla1[[#This Row],[Aplicación]],6,2)</f>
        <v>02</v>
      </c>
      <c r="T604" s="54" t="str">
        <f>VLOOKUP(Tabla1[[#This Row],[AREA]],Hoja1!A:B,2,FALSE)</f>
        <v>02. Urbanismo y vivienda</v>
      </c>
      <c r="U604" s="57" t="str">
        <f>MID(Tabla1[[#This Row],[Aplicación]],9,4)</f>
        <v>9332</v>
      </c>
      <c r="V604" s="54" t="str">
        <f>VLOOKUP(Tabla1[[#This Row],[PROGRAMA]],Hoja1!A:B,2,FALSE)</f>
        <v>9332. Mantenimiento de edificios e instalaciones municipales</v>
      </c>
      <c r="W604" s="57" t="str">
        <f>MID(Tabla1[[#This Row],[Aplicación]],14,2)</f>
        <v>21</v>
      </c>
      <c r="X604" s="57" t="str">
        <f>MID(Tabla1[[#This Row],[Aplicación]],14,6)</f>
        <v>212</v>
      </c>
    </row>
    <row r="605" spans="1:24" x14ac:dyDescent="0.25">
      <c r="A605" s="60">
        <v>220240013800</v>
      </c>
      <c r="B605" s="43" t="s">
        <v>702</v>
      </c>
      <c r="C605" s="61">
        <v>45412</v>
      </c>
      <c r="D605" s="60">
        <v>22024000749</v>
      </c>
      <c r="E605" s="43" t="s">
        <v>1290</v>
      </c>
      <c r="F605" s="62">
        <v>18.21</v>
      </c>
      <c r="G605" s="43" t="s">
        <v>676</v>
      </c>
      <c r="H605" s="43" t="s">
        <v>4151</v>
      </c>
      <c r="I605" s="69" t="s">
        <v>2934</v>
      </c>
      <c r="J605" s="43" t="s">
        <v>398</v>
      </c>
      <c r="K605" s="43" t="s">
        <v>398</v>
      </c>
      <c r="L605" s="43" t="s">
        <v>413</v>
      </c>
      <c r="M605" s="43" t="s">
        <v>395</v>
      </c>
      <c r="N605" s="43" t="s">
        <v>396</v>
      </c>
      <c r="O605" s="68" t="s">
        <v>325</v>
      </c>
      <c r="P605" s="68" t="s">
        <v>2931</v>
      </c>
      <c r="Q605" s="57" t="s">
        <v>2932</v>
      </c>
      <c r="R605" s="35" t="s">
        <v>265</v>
      </c>
      <c r="S605" s="57" t="str">
        <f>MID(Tabla1[[#This Row],[Aplicación]],6,2)</f>
        <v>02</v>
      </c>
      <c r="T605" s="54" t="str">
        <f>VLOOKUP(Tabla1[[#This Row],[AREA]],Hoja1!A:B,2,FALSE)</f>
        <v>02. Urbanismo y vivienda</v>
      </c>
      <c r="U605" s="57" t="str">
        <f>MID(Tabla1[[#This Row],[Aplicación]],9,4)</f>
        <v>9332</v>
      </c>
      <c r="V605" s="54" t="str">
        <f>VLOOKUP(Tabla1[[#This Row],[PROGRAMA]],Hoja1!A:B,2,FALSE)</f>
        <v>9332. Mantenimiento de edificios e instalaciones municipales</v>
      </c>
      <c r="W605" s="57" t="str">
        <f>MID(Tabla1[[#This Row],[Aplicación]],14,2)</f>
        <v>21</v>
      </c>
      <c r="X605" s="57" t="str">
        <f>MID(Tabla1[[#This Row],[Aplicación]],14,6)</f>
        <v>212</v>
      </c>
    </row>
    <row r="606" spans="1:24" x14ac:dyDescent="0.25">
      <c r="A606" s="60">
        <v>220240013798</v>
      </c>
      <c r="B606" s="43" t="s">
        <v>702</v>
      </c>
      <c r="C606" s="61">
        <v>45412</v>
      </c>
      <c r="D606" s="60">
        <v>22024000749</v>
      </c>
      <c r="E606" s="43" t="s">
        <v>1290</v>
      </c>
      <c r="F606" s="62">
        <v>954.92</v>
      </c>
      <c r="G606" s="43" t="s">
        <v>776</v>
      </c>
      <c r="H606" s="43" t="s">
        <v>4152</v>
      </c>
      <c r="I606" s="69" t="s">
        <v>2934</v>
      </c>
      <c r="J606" s="43" t="s">
        <v>398</v>
      </c>
      <c r="K606" s="43" t="s">
        <v>398</v>
      </c>
      <c r="L606" s="43" t="s">
        <v>413</v>
      </c>
      <c r="M606" s="43" t="s">
        <v>395</v>
      </c>
      <c r="N606" s="43" t="s">
        <v>396</v>
      </c>
      <c r="O606" s="68" t="s">
        <v>325</v>
      </c>
      <c r="P606" s="68" t="s">
        <v>2931</v>
      </c>
      <c r="Q606" s="57" t="s">
        <v>2932</v>
      </c>
      <c r="R606" s="35" t="s">
        <v>265</v>
      </c>
      <c r="S606" s="57" t="str">
        <f>MID(Tabla1[[#This Row],[Aplicación]],6,2)</f>
        <v>02</v>
      </c>
      <c r="T606" s="54" t="str">
        <f>VLOOKUP(Tabla1[[#This Row],[AREA]],Hoja1!A:B,2,FALSE)</f>
        <v>02. Urbanismo y vivienda</v>
      </c>
      <c r="U606" s="57" t="str">
        <f>MID(Tabla1[[#This Row],[Aplicación]],9,4)</f>
        <v>9332</v>
      </c>
      <c r="V606" s="54" t="str">
        <f>VLOOKUP(Tabla1[[#This Row],[PROGRAMA]],Hoja1!A:B,2,FALSE)</f>
        <v>9332. Mantenimiento de edificios e instalaciones municipales</v>
      </c>
      <c r="W606" s="57" t="str">
        <f>MID(Tabla1[[#This Row],[Aplicación]],14,2)</f>
        <v>21</v>
      </c>
      <c r="X606" s="57" t="str">
        <f>MID(Tabla1[[#This Row],[Aplicación]],14,6)</f>
        <v>212</v>
      </c>
    </row>
    <row r="607" spans="1:24" x14ac:dyDescent="0.25">
      <c r="A607" s="60">
        <v>220240013810</v>
      </c>
      <c r="B607" s="43" t="s">
        <v>702</v>
      </c>
      <c r="C607" s="61">
        <v>45412</v>
      </c>
      <c r="D607" s="60">
        <v>22024000749</v>
      </c>
      <c r="E607" s="43" t="s">
        <v>1290</v>
      </c>
      <c r="F607" s="62">
        <v>17.3</v>
      </c>
      <c r="G607" s="43" t="s">
        <v>82</v>
      </c>
      <c r="H607" s="43" t="s">
        <v>4153</v>
      </c>
      <c r="I607" s="69" t="s">
        <v>2934</v>
      </c>
      <c r="J607" s="43" t="s">
        <v>398</v>
      </c>
      <c r="K607" s="43" t="s">
        <v>398</v>
      </c>
      <c r="L607" s="43" t="s">
        <v>413</v>
      </c>
      <c r="M607" s="43" t="s">
        <v>395</v>
      </c>
      <c r="N607" s="43" t="s">
        <v>396</v>
      </c>
      <c r="O607" s="68" t="s">
        <v>325</v>
      </c>
      <c r="P607" s="68" t="s">
        <v>2931</v>
      </c>
      <c r="Q607" s="57" t="s">
        <v>2932</v>
      </c>
      <c r="R607" s="35" t="s">
        <v>265</v>
      </c>
      <c r="S607" s="57" t="str">
        <f>MID(Tabla1[[#This Row],[Aplicación]],6,2)</f>
        <v>02</v>
      </c>
      <c r="T607" s="54" t="str">
        <f>VLOOKUP(Tabla1[[#This Row],[AREA]],Hoja1!A:B,2,FALSE)</f>
        <v>02. Urbanismo y vivienda</v>
      </c>
      <c r="U607" s="57" t="str">
        <f>MID(Tabla1[[#This Row],[Aplicación]],9,4)</f>
        <v>9332</v>
      </c>
      <c r="V607" s="54" t="str">
        <f>VLOOKUP(Tabla1[[#This Row],[PROGRAMA]],Hoja1!A:B,2,FALSE)</f>
        <v>9332. Mantenimiento de edificios e instalaciones municipales</v>
      </c>
      <c r="W607" s="57" t="str">
        <f>MID(Tabla1[[#This Row],[Aplicación]],14,2)</f>
        <v>21</v>
      </c>
      <c r="X607" s="57" t="str">
        <f>MID(Tabla1[[#This Row],[Aplicación]],14,6)</f>
        <v>212</v>
      </c>
    </row>
    <row r="608" spans="1:24" x14ac:dyDescent="0.25">
      <c r="A608" s="60">
        <v>220240013826</v>
      </c>
      <c r="B608" s="43" t="s">
        <v>702</v>
      </c>
      <c r="C608" s="61">
        <v>45412</v>
      </c>
      <c r="D608" s="60">
        <v>22024000749</v>
      </c>
      <c r="E608" s="43" t="s">
        <v>1290</v>
      </c>
      <c r="F608" s="62">
        <v>111.93</v>
      </c>
      <c r="G608" s="43" t="s">
        <v>838</v>
      </c>
      <c r="H608" s="43" t="s">
        <v>4154</v>
      </c>
      <c r="I608" s="69" t="s">
        <v>2934</v>
      </c>
      <c r="J608" s="43" t="s">
        <v>398</v>
      </c>
      <c r="K608" s="43" t="s">
        <v>398</v>
      </c>
      <c r="L608" s="43" t="s">
        <v>413</v>
      </c>
      <c r="M608" s="43" t="s">
        <v>395</v>
      </c>
      <c r="N608" s="43" t="s">
        <v>396</v>
      </c>
      <c r="O608" s="68" t="s">
        <v>325</v>
      </c>
      <c r="P608" s="68" t="s">
        <v>2931</v>
      </c>
      <c r="Q608" s="57" t="s">
        <v>2932</v>
      </c>
      <c r="R608" s="35" t="s">
        <v>265</v>
      </c>
      <c r="S608" s="57" t="str">
        <f>MID(Tabla1[[#This Row],[Aplicación]],6,2)</f>
        <v>02</v>
      </c>
      <c r="T608" s="54" t="str">
        <f>VLOOKUP(Tabla1[[#This Row],[AREA]],Hoja1!A:B,2,FALSE)</f>
        <v>02. Urbanismo y vivienda</v>
      </c>
      <c r="U608" s="57" t="str">
        <f>MID(Tabla1[[#This Row],[Aplicación]],9,4)</f>
        <v>9332</v>
      </c>
      <c r="V608" s="54" t="str">
        <f>VLOOKUP(Tabla1[[#This Row],[PROGRAMA]],Hoja1!A:B,2,FALSE)</f>
        <v>9332. Mantenimiento de edificios e instalaciones municipales</v>
      </c>
      <c r="W608" s="57" t="str">
        <f>MID(Tabla1[[#This Row],[Aplicación]],14,2)</f>
        <v>21</v>
      </c>
      <c r="X608" s="57" t="str">
        <f>MID(Tabla1[[#This Row],[Aplicación]],14,6)</f>
        <v>212</v>
      </c>
    </row>
    <row r="609" spans="1:24" x14ac:dyDescent="0.25">
      <c r="A609" s="60">
        <v>220240011287</v>
      </c>
      <c r="B609" s="43" t="s">
        <v>702</v>
      </c>
      <c r="C609" s="61">
        <v>45393</v>
      </c>
      <c r="D609" s="60">
        <v>22024000749</v>
      </c>
      <c r="E609" s="43" t="s">
        <v>1290</v>
      </c>
      <c r="F609" s="62">
        <v>37.15</v>
      </c>
      <c r="G609" s="43" t="s">
        <v>764</v>
      </c>
      <c r="H609" s="43" t="s">
        <v>4512</v>
      </c>
      <c r="I609" s="69" t="s">
        <v>2934</v>
      </c>
      <c r="J609" s="43" t="s">
        <v>398</v>
      </c>
      <c r="K609" s="43" t="s">
        <v>398</v>
      </c>
      <c r="L609" s="43" t="s">
        <v>413</v>
      </c>
      <c r="M609" s="43" t="s">
        <v>395</v>
      </c>
      <c r="N609" s="43" t="s">
        <v>396</v>
      </c>
      <c r="O609" s="68" t="s">
        <v>325</v>
      </c>
      <c r="P609" s="68" t="s">
        <v>2931</v>
      </c>
      <c r="Q609" s="57" t="s">
        <v>2932</v>
      </c>
      <c r="R609" s="35" t="s">
        <v>265</v>
      </c>
      <c r="S609" s="57" t="str">
        <f>MID(Tabla1[[#This Row],[Aplicación]],6,2)</f>
        <v>02</v>
      </c>
      <c r="T609" s="54" t="str">
        <f>VLOOKUP(Tabla1[[#This Row],[AREA]],Hoja1!A:B,2,FALSE)</f>
        <v>02. Urbanismo y vivienda</v>
      </c>
      <c r="U609" s="57" t="str">
        <f>MID(Tabla1[[#This Row],[Aplicación]],9,4)</f>
        <v>9332</v>
      </c>
      <c r="V609" s="54" t="str">
        <f>VLOOKUP(Tabla1[[#This Row],[PROGRAMA]],Hoja1!A:B,2,FALSE)</f>
        <v>9332. Mantenimiento de edificios e instalaciones municipales</v>
      </c>
      <c r="W609" s="57" t="str">
        <f>MID(Tabla1[[#This Row],[Aplicación]],14,2)</f>
        <v>21</v>
      </c>
      <c r="X609" s="57" t="str">
        <f>MID(Tabla1[[#This Row],[Aplicación]],14,6)</f>
        <v>212</v>
      </c>
    </row>
    <row r="610" spans="1:24" x14ac:dyDescent="0.25">
      <c r="A610" s="60">
        <v>220240011285</v>
      </c>
      <c r="B610" s="43" t="s">
        <v>702</v>
      </c>
      <c r="C610" s="61">
        <v>45393</v>
      </c>
      <c r="D610" s="60">
        <v>22024000749</v>
      </c>
      <c r="E610" s="43" t="s">
        <v>1290</v>
      </c>
      <c r="F610" s="62">
        <v>271.04000000000002</v>
      </c>
      <c r="G610" s="43" t="s">
        <v>776</v>
      </c>
      <c r="H610" s="43" t="s">
        <v>4513</v>
      </c>
      <c r="I610" s="69" t="s">
        <v>2934</v>
      </c>
      <c r="J610" s="43" t="s">
        <v>398</v>
      </c>
      <c r="K610" s="43" t="s">
        <v>398</v>
      </c>
      <c r="L610" s="43" t="s">
        <v>413</v>
      </c>
      <c r="M610" s="43" t="s">
        <v>395</v>
      </c>
      <c r="N610" s="43" t="s">
        <v>396</v>
      </c>
      <c r="O610" s="68" t="s">
        <v>325</v>
      </c>
      <c r="P610" s="68" t="s">
        <v>2931</v>
      </c>
      <c r="Q610" s="57" t="s">
        <v>2932</v>
      </c>
      <c r="R610" s="35" t="s">
        <v>265</v>
      </c>
      <c r="S610" s="57" t="str">
        <f>MID(Tabla1[[#This Row],[Aplicación]],6,2)</f>
        <v>02</v>
      </c>
      <c r="T610" s="54" t="str">
        <f>VLOOKUP(Tabla1[[#This Row],[AREA]],Hoja1!A:B,2,FALSE)</f>
        <v>02. Urbanismo y vivienda</v>
      </c>
      <c r="U610" s="57" t="str">
        <f>MID(Tabla1[[#This Row],[Aplicación]],9,4)</f>
        <v>9332</v>
      </c>
      <c r="V610" s="54" t="str">
        <f>VLOOKUP(Tabla1[[#This Row],[PROGRAMA]],Hoja1!A:B,2,FALSE)</f>
        <v>9332. Mantenimiento de edificios e instalaciones municipales</v>
      </c>
      <c r="W610" s="57" t="str">
        <f>MID(Tabla1[[#This Row],[Aplicación]],14,2)</f>
        <v>21</v>
      </c>
      <c r="X610" s="57" t="str">
        <f>MID(Tabla1[[#This Row],[Aplicación]],14,6)</f>
        <v>212</v>
      </c>
    </row>
    <row r="611" spans="1:24" x14ac:dyDescent="0.25">
      <c r="A611" s="60">
        <v>220240011283</v>
      </c>
      <c r="B611" s="43" t="s">
        <v>702</v>
      </c>
      <c r="C611" s="61">
        <v>45393</v>
      </c>
      <c r="D611" s="60">
        <v>22024000749</v>
      </c>
      <c r="E611" s="43" t="s">
        <v>1290</v>
      </c>
      <c r="F611" s="62">
        <v>108.63</v>
      </c>
      <c r="G611" s="43" t="s">
        <v>82</v>
      </c>
      <c r="H611" s="43" t="s">
        <v>4514</v>
      </c>
      <c r="I611" s="69" t="s">
        <v>2934</v>
      </c>
      <c r="J611" s="43" t="s">
        <v>398</v>
      </c>
      <c r="K611" s="43" t="s">
        <v>398</v>
      </c>
      <c r="L611" s="43" t="s">
        <v>413</v>
      </c>
      <c r="M611" s="43" t="s">
        <v>395</v>
      </c>
      <c r="N611" s="43" t="s">
        <v>396</v>
      </c>
      <c r="O611" s="68" t="s">
        <v>325</v>
      </c>
      <c r="P611" s="68" t="s">
        <v>2931</v>
      </c>
      <c r="Q611" s="57" t="s">
        <v>2932</v>
      </c>
      <c r="R611" s="35" t="s">
        <v>265</v>
      </c>
      <c r="S611" s="57" t="str">
        <f>MID(Tabla1[[#This Row],[Aplicación]],6,2)</f>
        <v>02</v>
      </c>
      <c r="T611" s="54" t="str">
        <f>VLOOKUP(Tabla1[[#This Row],[AREA]],Hoja1!A:B,2,FALSE)</f>
        <v>02. Urbanismo y vivienda</v>
      </c>
      <c r="U611" s="57" t="str">
        <f>MID(Tabla1[[#This Row],[Aplicación]],9,4)</f>
        <v>9332</v>
      </c>
      <c r="V611" s="54" t="str">
        <f>VLOOKUP(Tabla1[[#This Row],[PROGRAMA]],Hoja1!A:B,2,FALSE)</f>
        <v>9332. Mantenimiento de edificios e instalaciones municipales</v>
      </c>
      <c r="W611" s="57" t="str">
        <f>MID(Tabla1[[#This Row],[Aplicación]],14,2)</f>
        <v>21</v>
      </c>
      <c r="X611" s="57" t="str">
        <f>MID(Tabla1[[#This Row],[Aplicación]],14,6)</f>
        <v>212</v>
      </c>
    </row>
    <row r="612" spans="1:24" x14ac:dyDescent="0.25">
      <c r="A612" s="60">
        <v>220240011281</v>
      </c>
      <c r="B612" s="43" t="s">
        <v>702</v>
      </c>
      <c r="C612" s="61">
        <v>45393</v>
      </c>
      <c r="D612" s="60">
        <v>22024000749</v>
      </c>
      <c r="E612" s="43" t="s">
        <v>1290</v>
      </c>
      <c r="F612" s="62">
        <v>866.95</v>
      </c>
      <c r="G612" s="43" t="s">
        <v>81</v>
      </c>
      <c r="H612" s="43" t="s">
        <v>4515</v>
      </c>
      <c r="I612" s="69" t="s">
        <v>2934</v>
      </c>
      <c r="J612" s="43" t="s">
        <v>398</v>
      </c>
      <c r="K612" s="43" t="s">
        <v>398</v>
      </c>
      <c r="L612" s="43" t="s">
        <v>413</v>
      </c>
      <c r="M612" s="43" t="s">
        <v>395</v>
      </c>
      <c r="N612" s="43" t="s">
        <v>396</v>
      </c>
      <c r="O612" s="68" t="s">
        <v>325</v>
      </c>
      <c r="P612" s="68" t="s">
        <v>2931</v>
      </c>
      <c r="Q612" s="57" t="s">
        <v>2932</v>
      </c>
      <c r="R612" s="35" t="s">
        <v>265</v>
      </c>
      <c r="S612" s="57" t="str">
        <f>MID(Tabla1[[#This Row],[Aplicación]],6,2)</f>
        <v>02</v>
      </c>
      <c r="T612" s="54" t="str">
        <f>VLOOKUP(Tabla1[[#This Row],[AREA]],Hoja1!A:B,2,FALSE)</f>
        <v>02. Urbanismo y vivienda</v>
      </c>
      <c r="U612" s="57" t="str">
        <f>MID(Tabla1[[#This Row],[Aplicación]],9,4)</f>
        <v>9332</v>
      </c>
      <c r="V612" s="54" t="str">
        <f>VLOOKUP(Tabla1[[#This Row],[PROGRAMA]],Hoja1!A:B,2,FALSE)</f>
        <v>9332. Mantenimiento de edificios e instalaciones municipales</v>
      </c>
      <c r="W612" s="57" t="str">
        <f>MID(Tabla1[[#This Row],[Aplicación]],14,2)</f>
        <v>21</v>
      </c>
      <c r="X612" s="57" t="str">
        <f>MID(Tabla1[[#This Row],[Aplicación]],14,6)</f>
        <v>212</v>
      </c>
    </row>
    <row r="613" spans="1:24" x14ac:dyDescent="0.25">
      <c r="A613" s="60">
        <v>220240011269</v>
      </c>
      <c r="B613" s="43" t="s">
        <v>702</v>
      </c>
      <c r="C613" s="61">
        <v>45393</v>
      </c>
      <c r="D613" s="60">
        <v>22024000749</v>
      </c>
      <c r="E613" s="43" t="s">
        <v>1290</v>
      </c>
      <c r="F613" s="62">
        <v>367.65</v>
      </c>
      <c r="G613" s="43" t="s">
        <v>838</v>
      </c>
      <c r="H613" s="43" t="s">
        <v>4517</v>
      </c>
      <c r="I613" s="69" t="s">
        <v>2934</v>
      </c>
      <c r="J613" s="43" t="s">
        <v>398</v>
      </c>
      <c r="K613" s="43" t="s">
        <v>398</v>
      </c>
      <c r="L613" s="43" t="s">
        <v>413</v>
      </c>
      <c r="M613" s="43" t="s">
        <v>395</v>
      </c>
      <c r="N613" s="43" t="s">
        <v>396</v>
      </c>
      <c r="O613" s="68" t="s">
        <v>325</v>
      </c>
      <c r="P613" s="68" t="s">
        <v>2931</v>
      </c>
      <c r="Q613" s="57" t="s">
        <v>2932</v>
      </c>
      <c r="R613" s="35" t="s">
        <v>265</v>
      </c>
      <c r="S613" s="57" t="str">
        <f>MID(Tabla1[[#This Row],[Aplicación]],6,2)</f>
        <v>02</v>
      </c>
      <c r="T613" s="54" t="str">
        <f>VLOOKUP(Tabla1[[#This Row],[AREA]],Hoja1!A:B,2,FALSE)</f>
        <v>02. Urbanismo y vivienda</v>
      </c>
      <c r="U613" s="57" t="str">
        <f>MID(Tabla1[[#This Row],[Aplicación]],9,4)</f>
        <v>9332</v>
      </c>
      <c r="V613" s="54" t="str">
        <f>VLOOKUP(Tabla1[[#This Row],[PROGRAMA]],Hoja1!A:B,2,FALSE)</f>
        <v>9332. Mantenimiento de edificios e instalaciones municipales</v>
      </c>
      <c r="W613" s="57" t="str">
        <f>MID(Tabla1[[#This Row],[Aplicación]],14,2)</f>
        <v>21</v>
      </c>
      <c r="X613" s="57" t="str">
        <f>MID(Tabla1[[#This Row],[Aplicación]],14,6)</f>
        <v>212</v>
      </c>
    </row>
    <row r="614" spans="1:24" x14ac:dyDescent="0.25">
      <c r="A614" s="60">
        <v>220240036411</v>
      </c>
      <c r="B614" s="43" t="s">
        <v>390</v>
      </c>
      <c r="C614" s="61">
        <v>45512</v>
      </c>
      <c r="D614" s="60">
        <v>22024005981</v>
      </c>
      <c r="E614" s="43" t="s">
        <v>1290</v>
      </c>
      <c r="F614" s="62">
        <v>1767.81</v>
      </c>
      <c r="G614" s="43" t="s">
        <v>4855</v>
      </c>
      <c r="H614" s="43" t="s">
        <v>4856</v>
      </c>
      <c r="I614" s="69">
        <v>220</v>
      </c>
      <c r="J614" s="43" t="s">
        <v>398</v>
      </c>
      <c r="K614" s="43" t="s">
        <v>398</v>
      </c>
      <c r="L614" s="43" t="s">
        <v>399</v>
      </c>
      <c r="M614" s="43" t="s">
        <v>585</v>
      </c>
      <c r="N614" s="43" t="s">
        <v>539</v>
      </c>
      <c r="O614" s="68" t="s">
        <v>326</v>
      </c>
      <c r="P614" s="68" t="s">
        <v>4838</v>
      </c>
      <c r="Q614" s="57" t="str">
        <f>MID(Tabla1[[#This Row],[Aplicación]],14,1)</f>
        <v>2</v>
      </c>
      <c r="R614" s="35" t="s">
        <v>265</v>
      </c>
      <c r="S614" s="57" t="str">
        <f>MID(Tabla1[[#This Row],[Aplicación]],6,2)</f>
        <v>02</v>
      </c>
      <c r="T614" s="54" t="str">
        <f>VLOOKUP(Tabla1[[#This Row],[AREA]],Hoja1!A:B,2,FALSE)</f>
        <v>02. Urbanismo y vivienda</v>
      </c>
      <c r="U614" s="57" t="str">
        <f>MID(Tabla1[[#This Row],[Aplicación]],9,4)</f>
        <v>9332</v>
      </c>
      <c r="V614" s="54" t="str">
        <f>VLOOKUP(Tabla1[[#This Row],[PROGRAMA]],Hoja1!A:B,2,FALSE)</f>
        <v>9332. Mantenimiento de edificios e instalaciones municipales</v>
      </c>
      <c r="W614" s="57" t="str">
        <f>MID(Tabla1[[#This Row],[Aplicación]],14,2)</f>
        <v>21</v>
      </c>
      <c r="X614" s="57" t="str">
        <f>MID(Tabla1[[#This Row],[Aplicación]],14,6)</f>
        <v>212</v>
      </c>
    </row>
    <row r="615" spans="1:24" x14ac:dyDescent="0.25">
      <c r="A615" s="60">
        <v>220240035990</v>
      </c>
      <c r="B615" s="43" t="s">
        <v>390</v>
      </c>
      <c r="C615" s="61">
        <v>45511</v>
      </c>
      <c r="D615" s="60">
        <v>22024005842</v>
      </c>
      <c r="E615" s="43" t="s">
        <v>1290</v>
      </c>
      <c r="F615" s="62">
        <v>895.4</v>
      </c>
      <c r="G615" s="43" t="s">
        <v>4909</v>
      </c>
      <c r="H615" s="43" t="s">
        <v>4910</v>
      </c>
      <c r="I615" s="69">
        <v>220</v>
      </c>
      <c r="J615" s="43" t="s">
        <v>398</v>
      </c>
      <c r="K615" s="43" t="s">
        <v>398</v>
      </c>
      <c r="L615" s="43" t="s">
        <v>413</v>
      </c>
      <c r="M615" s="43" t="s">
        <v>585</v>
      </c>
      <c r="N615" s="43" t="s">
        <v>539</v>
      </c>
      <c r="O615" s="68" t="s">
        <v>326</v>
      </c>
      <c r="P615" s="68" t="s">
        <v>4838</v>
      </c>
      <c r="Q615" s="57" t="str">
        <f>MID(Tabla1[[#This Row],[Aplicación]],14,1)</f>
        <v>2</v>
      </c>
      <c r="R615" s="35" t="s">
        <v>265</v>
      </c>
      <c r="S615" s="57" t="str">
        <f>MID(Tabla1[[#This Row],[Aplicación]],6,2)</f>
        <v>02</v>
      </c>
      <c r="T615" s="54" t="str">
        <f>VLOOKUP(Tabla1[[#This Row],[AREA]],Hoja1!A:B,2,FALSE)</f>
        <v>02. Urbanismo y vivienda</v>
      </c>
      <c r="U615" s="57" t="str">
        <f>MID(Tabla1[[#This Row],[Aplicación]],9,4)</f>
        <v>9332</v>
      </c>
      <c r="V615" s="54" t="str">
        <f>VLOOKUP(Tabla1[[#This Row],[PROGRAMA]],Hoja1!A:B,2,FALSE)</f>
        <v>9332. Mantenimiento de edificios e instalaciones municipales</v>
      </c>
      <c r="W615" s="57" t="str">
        <f>MID(Tabla1[[#This Row],[Aplicación]],14,2)</f>
        <v>21</v>
      </c>
      <c r="X615" s="57" t="str">
        <f>MID(Tabla1[[#This Row],[Aplicación]],14,6)</f>
        <v>212</v>
      </c>
    </row>
    <row r="616" spans="1:24" x14ac:dyDescent="0.25">
      <c r="A616" s="60">
        <v>220240036275</v>
      </c>
      <c r="B616" s="43" t="s">
        <v>702</v>
      </c>
      <c r="C616" s="61">
        <v>45511</v>
      </c>
      <c r="D616" s="60">
        <v>22024000749</v>
      </c>
      <c r="E616" s="43" t="s">
        <v>1290</v>
      </c>
      <c r="F616" s="62">
        <v>172.05</v>
      </c>
      <c r="G616" s="43" t="s">
        <v>776</v>
      </c>
      <c r="H616" s="43" t="s">
        <v>4911</v>
      </c>
      <c r="I616" s="69">
        <v>300</v>
      </c>
      <c r="J616" s="43" t="s">
        <v>398</v>
      </c>
      <c r="K616" s="43" t="s">
        <v>398</v>
      </c>
      <c r="L616" s="43" t="s">
        <v>413</v>
      </c>
      <c r="M616" s="43" t="s">
        <v>395</v>
      </c>
      <c r="N616" s="43" t="s">
        <v>396</v>
      </c>
      <c r="O616" s="68" t="s">
        <v>325</v>
      </c>
      <c r="P616" s="68" t="s">
        <v>4838</v>
      </c>
      <c r="Q616" s="57" t="str">
        <f>MID(Tabla1[[#This Row],[Aplicación]],14,1)</f>
        <v>2</v>
      </c>
      <c r="R616" s="35" t="s">
        <v>265</v>
      </c>
      <c r="S616" s="57" t="str">
        <f>MID(Tabla1[[#This Row],[Aplicación]],6,2)</f>
        <v>02</v>
      </c>
      <c r="T616" s="54" t="str">
        <f>VLOOKUP(Tabla1[[#This Row],[AREA]],Hoja1!A:B,2,FALSE)</f>
        <v>02. Urbanismo y vivienda</v>
      </c>
      <c r="U616" s="57" t="str">
        <f>MID(Tabla1[[#This Row],[Aplicación]],9,4)</f>
        <v>9332</v>
      </c>
      <c r="V616" s="54" t="str">
        <f>VLOOKUP(Tabla1[[#This Row],[PROGRAMA]],Hoja1!A:B,2,FALSE)</f>
        <v>9332. Mantenimiento de edificios e instalaciones municipales</v>
      </c>
      <c r="W616" s="57" t="str">
        <f>MID(Tabla1[[#This Row],[Aplicación]],14,2)</f>
        <v>21</v>
      </c>
      <c r="X616" s="57" t="str">
        <f>MID(Tabla1[[#This Row],[Aplicación]],14,6)</f>
        <v>212</v>
      </c>
    </row>
    <row r="617" spans="1:24" x14ac:dyDescent="0.25">
      <c r="A617" s="60">
        <v>220240036277</v>
      </c>
      <c r="B617" s="43" t="s">
        <v>702</v>
      </c>
      <c r="C617" s="61">
        <v>45511</v>
      </c>
      <c r="D617" s="60">
        <v>22024000749</v>
      </c>
      <c r="E617" s="43" t="s">
        <v>1290</v>
      </c>
      <c r="F617" s="62">
        <v>68.97</v>
      </c>
      <c r="G617" s="43" t="s">
        <v>41</v>
      </c>
      <c r="H617" s="43" t="s">
        <v>4912</v>
      </c>
      <c r="I617" s="69">
        <v>300</v>
      </c>
      <c r="J617" s="43" t="s">
        <v>398</v>
      </c>
      <c r="K617" s="43" t="s">
        <v>398</v>
      </c>
      <c r="L617" s="43" t="s">
        <v>413</v>
      </c>
      <c r="M617" s="43" t="s">
        <v>395</v>
      </c>
      <c r="N617" s="43" t="s">
        <v>396</v>
      </c>
      <c r="O617" s="68" t="s">
        <v>325</v>
      </c>
      <c r="P617" s="68" t="s">
        <v>4838</v>
      </c>
      <c r="Q617" s="57" t="str">
        <f>MID(Tabla1[[#This Row],[Aplicación]],14,1)</f>
        <v>2</v>
      </c>
      <c r="R617" s="35" t="s">
        <v>265</v>
      </c>
      <c r="S617" s="57" t="str">
        <f>MID(Tabla1[[#This Row],[Aplicación]],6,2)</f>
        <v>02</v>
      </c>
      <c r="T617" s="54" t="str">
        <f>VLOOKUP(Tabla1[[#This Row],[AREA]],Hoja1!A:B,2,FALSE)</f>
        <v>02. Urbanismo y vivienda</v>
      </c>
      <c r="U617" s="57" t="str">
        <f>MID(Tabla1[[#This Row],[Aplicación]],9,4)</f>
        <v>9332</v>
      </c>
      <c r="V617" s="54" t="str">
        <f>VLOOKUP(Tabla1[[#This Row],[PROGRAMA]],Hoja1!A:B,2,FALSE)</f>
        <v>9332. Mantenimiento de edificios e instalaciones municipales</v>
      </c>
      <c r="W617" s="57" t="str">
        <f>MID(Tabla1[[#This Row],[Aplicación]],14,2)</f>
        <v>21</v>
      </c>
      <c r="X617" s="57" t="str">
        <f>MID(Tabla1[[#This Row],[Aplicación]],14,6)</f>
        <v>212</v>
      </c>
    </row>
    <row r="618" spans="1:24" x14ac:dyDescent="0.25">
      <c r="A618" s="60">
        <v>220240034203</v>
      </c>
      <c r="B618" s="43" t="s">
        <v>702</v>
      </c>
      <c r="C618" s="61">
        <v>45503</v>
      </c>
      <c r="D618" s="60">
        <v>22024000749</v>
      </c>
      <c r="E618" s="43" t="s">
        <v>1290</v>
      </c>
      <c r="F618" s="62">
        <v>903.92</v>
      </c>
      <c r="G618" s="43" t="s">
        <v>764</v>
      </c>
      <c r="H618" s="43" t="s">
        <v>5082</v>
      </c>
      <c r="I618" s="69" t="s">
        <v>2934</v>
      </c>
      <c r="J618" s="43" t="s">
        <v>398</v>
      </c>
      <c r="K618" s="43" t="s">
        <v>398</v>
      </c>
      <c r="L618" s="43" t="s">
        <v>413</v>
      </c>
      <c r="M618" s="43" t="s">
        <v>395</v>
      </c>
      <c r="N618" s="43" t="s">
        <v>396</v>
      </c>
      <c r="O618" s="68" t="s">
        <v>325</v>
      </c>
      <c r="P618" s="68" t="s">
        <v>4838</v>
      </c>
      <c r="Q618" s="57" t="str">
        <f>MID(Tabla1[[#This Row],[Aplicación]],14,1)</f>
        <v>2</v>
      </c>
      <c r="R618" s="35" t="s">
        <v>265</v>
      </c>
      <c r="S618" s="57" t="str">
        <f>MID(Tabla1[[#This Row],[Aplicación]],6,2)</f>
        <v>02</v>
      </c>
      <c r="T618" s="54" t="str">
        <f>VLOOKUP(Tabla1[[#This Row],[AREA]],Hoja1!A:B,2,FALSE)</f>
        <v>02. Urbanismo y vivienda</v>
      </c>
      <c r="U618" s="57" t="str">
        <f>MID(Tabla1[[#This Row],[Aplicación]],9,4)</f>
        <v>9332</v>
      </c>
      <c r="V618" s="54" t="str">
        <f>VLOOKUP(Tabla1[[#This Row],[PROGRAMA]],Hoja1!A:B,2,FALSE)</f>
        <v>9332. Mantenimiento de edificios e instalaciones municipales</v>
      </c>
      <c r="W618" s="57" t="str">
        <f>MID(Tabla1[[#This Row],[Aplicación]],14,2)</f>
        <v>21</v>
      </c>
      <c r="X618" s="57" t="str">
        <f>MID(Tabla1[[#This Row],[Aplicación]],14,6)</f>
        <v>212</v>
      </c>
    </row>
    <row r="619" spans="1:24" x14ac:dyDescent="0.25">
      <c r="A619" s="60">
        <v>220240034227</v>
      </c>
      <c r="B619" s="43" t="s">
        <v>702</v>
      </c>
      <c r="C619" s="61">
        <v>45503</v>
      </c>
      <c r="D619" s="60">
        <v>22024000749</v>
      </c>
      <c r="E619" s="43" t="s">
        <v>1290</v>
      </c>
      <c r="F619" s="62">
        <v>814.33</v>
      </c>
      <c r="G619" s="43" t="s">
        <v>804</v>
      </c>
      <c r="H619" s="43" t="s">
        <v>5083</v>
      </c>
      <c r="I619" s="69" t="s">
        <v>2934</v>
      </c>
      <c r="J619" s="43" t="s">
        <v>398</v>
      </c>
      <c r="K619" s="43" t="s">
        <v>398</v>
      </c>
      <c r="L619" s="43" t="s">
        <v>413</v>
      </c>
      <c r="M619" s="43" t="s">
        <v>395</v>
      </c>
      <c r="N619" s="43" t="s">
        <v>396</v>
      </c>
      <c r="O619" s="68" t="s">
        <v>325</v>
      </c>
      <c r="P619" s="68" t="s">
        <v>4838</v>
      </c>
      <c r="Q619" s="57" t="str">
        <f>MID(Tabla1[[#This Row],[Aplicación]],14,1)</f>
        <v>2</v>
      </c>
      <c r="R619" s="35" t="s">
        <v>265</v>
      </c>
      <c r="S619" s="57" t="str">
        <f>MID(Tabla1[[#This Row],[Aplicación]],6,2)</f>
        <v>02</v>
      </c>
      <c r="T619" s="54" t="str">
        <f>VLOOKUP(Tabla1[[#This Row],[AREA]],Hoja1!A:B,2,FALSE)</f>
        <v>02. Urbanismo y vivienda</v>
      </c>
      <c r="U619" s="57" t="str">
        <f>MID(Tabla1[[#This Row],[Aplicación]],9,4)</f>
        <v>9332</v>
      </c>
      <c r="V619" s="54" t="str">
        <f>VLOOKUP(Tabla1[[#This Row],[PROGRAMA]],Hoja1!A:B,2,FALSE)</f>
        <v>9332. Mantenimiento de edificios e instalaciones municipales</v>
      </c>
      <c r="W619" s="57" t="str">
        <f>MID(Tabla1[[#This Row],[Aplicación]],14,2)</f>
        <v>21</v>
      </c>
      <c r="X619" s="57" t="str">
        <f>MID(Tabla1[[#This Row],[Aplicación]],14,6)</f>
        <v>212</v>
      </c>
    </row>
    <row r="620" spans="1:24" x14ac:dyDescent="0.25">
      <c r="A620" s="60">
        <v>220240034201</v>
      </c>
      <c r="B620" s="43" t="s">
        <v>702</v>
      </c>
      <c r="C620" s="61">
        <v>45503</v>
      </c>
      <c r="D620" s="60">
        <v>22024000749</v>
      </c>
      <c r="E620" s="43" t="s">
        <v>1290</v>
      </c>
      <c r="F620" s="62">
        <v>342.55</v>
      </c>
      <c r="G620" s="43" t="s">
        <v>776</v>
      </c>
      <c r="H620" s="43" t="s">
        <v>5087</v>
      </c>
      <c r="I620" s="69" t="s">
        <v>2934</v>
      </c>
      <c r="J620" s="43" t="s">
        <v>398</v>
      </c>
      <c r="K620" s="43" t="s">
        <v>398</v>
      </c>
      <c r="L620" s="43" t="s">
        <v>413</v>
      </c>
      <c r="M620" s="43" t="s">
        <v>395</v>
      </c>
      <c r="N620" s="43" t="s">
        <v>396</v>
      </c>
      <c r="O620" s="68" t="s">
        <v>325</v>
      </c>
      <c r="P620" s="68" t="s">
        <v>4838</v>
      </c>
      <c r="Q620" s="57" t="str">
        <f>MID(Tabla1[[#This Row],[Aplicación]],14,1)</f>
        <v>2</v>
      </c>
      <c r="R620" s="35" t="s">
        <v>265</v>
      </c>
      <c r="S620" s="57" t="str">
        <f>MID(Tabla1[[#This Row],[Aplicación]],6,2)</f>
        <v>02</v>
      </c>
      <c r="T620" s="54" t="str">
        <f>VLOOKUP(Tabla1[[#This Row],[AREA]],Hoja1!A:B,2,FALSE)</f>
        <v>02. Urbanismo y vivienda</v>
      </c>
      <c r="U620" s="57" t="str">
        <f>MID(Tabla1[[#This Row],[Aplicación]],9,4)</f>
        <v>9332</v>
      </c>
      <c r="V620" s="54" t="str">
        <f>VLOOKUP(Tabla1[[#This Row],[PROGRAMA]],Hoja1!A:B,2,FALSE)</f>
        <v>9332. Mantenimiento de edificios e instalaciones municipales</v>
      </c>
      <c r="W620" s="57" t="str">
        <f>MID(Tabla1[[#This Row],[Aplicación]],14,2)</f>
        <v>21</v>
      </c>
      <c r="X620" s="57" t="str">
        <f>MID(Tabla1[[#This Row],[Aplicación]],14,6)</f>
        <v>212</v>
      </c>
    </row>
    <row r="621" spans="1:24" x14ac:dyDescent="0.25">
      <c r="A621" s="60">
        <v>220240034195</v>
      </c>
      <c r="B621" s="43" t="s">
        <v>702</v>
      </c>
      <c r="C621" s="61">
        <v>45503</v>
      </c>
      <c r="D621" s="60">
        <v>22024000749</v>
      </c>
      <c r="E621" s="43" t="s">
        <v>1290</v>
      </c>
      <c r="F621" s="62">
        <v>323.89999999999998</v>
      </c>
      <c r="G621" s="43" t="s">
        <v>838</v>
      </c>
      <c r="H621" s="43" t="s">
        <v>5088</v>
      </c>
      <c r="I621" s="69" t="s">
        <v>2934</v>
      </c>
      <c r="J621" s="43" t="s">
        <v>398</v>
      </c>
      <c r="K621" s="43" t="s">
        <v>398</v>
      </c>
      <c r="L621" s="43" t="s">
        <v>413</v>
      </c>
      <c r="M621" s="43" t="s">
        <v>395</v>
      </c>
      <c r="N621" s="43" t="s">
        <v>396</v>
      </c>
      <c r="O621" s="68" t="s">
        <v>325</v>
      </c>
      <c r="P621" s="68" t="s">
        <v>4838</v>
      </c>
      <c r="Q621" s="57" t="str">
        <f>MID(Tabla1[[#This Row],[Aplicación]],14,1)</f>
        <v>2</v>
      </c>
      <c r="R621" s="35" t="s">
        <v>265</v>
      </c>
      <c r="S621" s="57" t="str">
        <f>MID(Tabla1[[#This Row],[Aplicación]],6,2)</f>
        <v>02</v>
      </c>
      <c r="T621" s="54" t="str">
        <f>VLOOKUP(Tabla1[[#This Row],[AREA]],Hoja1!A:B,2,FALSE)</f>
        <v>02. Urbanismo y vivienda</v>
      </c>
      <c r="U621" s="57" t="str">
        <f>MID(Tabla1[[#This Row],[Aplicación]],9,4)</f>
        <v>9332</v>
      </c>
      <c r="V621" s="54" t="str">
        <f>VLOOKUP(Tabla1[[#This Row],[PROGRAMA]],Hoja1!A:B,2,FALSE)</f>
        <v>9332. Mantenimiento de edificios e instalaciones municipales</v>
      </c>
      <c r="W621" s="57" t="str">
        <f>MID(Tabla1[[#This Row],[Aplicación]],14,2)</f>
        <v>21</v>
      </c>
      <c r="X621" s="57" t="str">
        <f>MID(Tabla1[[#This Row],[Aplicación]],14,6)</f>
        <v>212</v>
      </c>
    </row>
    <row r="622" spans="1:24" x14ac:dyDescent="0.25">
      <c r="A622" s="60">
        <v>220240034213</v>
      </c>
      <c r="B622" s="43" t="s">
        <v>702</v>
      </c>
      <c r="C622" s="61">
        <v>45503</v>
      </c>
      <c r="D622" s="60">
        <v>22024000749</v>
      </c>
      <c r="E622" s="43" t="s">
        <v>1290</v>
      </c>
      <c r="F622" s="62">
        <v>182.6</v>
      </c>
      <c r="G622" s="43" t="s">
        <v>41</v>
      </c>
      <c r="H622" s="43" t="s">
        <v>5089</v>
      </c>
      <c r="I622" s="69" t="s">
        <v>2934</v>
      </c>
      <c r="J622" s="43" t="s">
        <v>398</v>
      </c>
      <c r="K622" s="43" t="s">
        <v>398</v>
      </c>
      <c r="L622" s="43" t="s">
        <v>413</v>
      </c>
      <c r="M622" s="43" t="s">
        <v>395</v>
      </c>
      <c r="N622" s="43" t="s">
        <v>396</v>
      </c>
      <c r="O622" s="68" t="s">
        <v>325</v>
      </c>
      <c r="P622" s="68" t="s">
        <v>4838</v>
      </c>
      <c r="Q622" s="57" t="str">
        <f>MID(Tabla1[[#This Row],[Aplicación]],14,1)</f>
        <v>2</v>
      </c>
      <c r="R622" s="35" t="s">
        <v>265</v>
      </c>
      <c r="S622" s="57" t="str">
        <f>MID(Tabla1[[#This Row],[Aplicación]],6,2)</f>
        <v>02</v>
      </c>
      <c r="T622" s="54" t="str">
        <f>VLOOKUP(Tabla1[[#This Row],[AREA]],Hoja1!A:B,2,FALSE)</f>
        <v>02. Urbanismo y vivienda</v>
      </c>
      <c r="U622" s="57" t="str">
        <f>MID(Tabla1[[#This Row],[Aplicación]],9,4)</f>
        <v>9332</v>
      </c>
      <c r="V622" s="54" t="str">
        <f>VLOOKUP(Tabla1[[#This Row],[PROGRAMA]],Hoja1!A:B,2,FALSE)</f>
        <v>9332. Mantenimiento de edificios e instalaciones municipales</v>
      </c>
      <c r="W622" s="57" t="str">
        <f>MID(Tabla1[[#This Row],[Aplicación]],14,2)</f>
        <v>21</v>
      </c>
      <c r="X622" s="57" t="str">
        <f>MID(Tabla1[[#This Row],[Aplicación]],14,6)</f>
        <v>212</v>
      </c>
    </row>
    <row r="623" spans="1:24" x14ac:dyDescent="0.25">
      <c r="A623" s="60">
        <v>220240034199</v>
      </c>
      <c r="B623" s="43" t="s">
        <v>702</v>
      </c>
      <c r="C623" s="61">
        <v>45503</v>
      </c>
      <c r="D623" s="60">
        <v>22024000749</v>
      </c>
      <c r="E623" s="43" t="s">
        <v>1290</v>
      </c>
      <c r="F623" s="62">
        <v>27.23</v>
      </c>
      <c r="G623" s="43" t="s">
        <v>681</v>
      </c>
      <c r="H623" s="43" t="s">
        <v>5099</v>
      </c>
      <c r="I623" s="69" t="s">
        <v>2934</v>
      </c>
      <c r="J623" s="43" t="s">
        <v>398</v>
      </c>
      <c r="K623" s="43" t="s">
        <v>398</v>
      </c>
      <c r="L623" s="43" t="s">
        <v>413</v>
      </c>
      <c r="M623" s="43" t="s">
        <v>395</v>
      </c>
      <c r="N623" s="43" t="s">
        <v>396</v>
      </c>
      <c r="O623" s="68" t="s">
        <v>325</v>
      </c>
      <c r="P623" s="68" t="s">
        <v>4838</v>
      </c>
      <c r="Q623" s="57" t="str">
        <f>MID(Tabla1[[#This Row],[Aplicación]],14,1)</f>
        <v>2</v>
      </c>
      <c r="R623" s="35" t="s">
        <v>265</v>
      </c>
      <c r="S623" s="57" t="str">
        <f>MID(Tabla1[[#This Row],[Aplicación]],6,2)</f>
        <v>02</v>
      </c>
      <c r="T623" s="54" t="str">
        <f>VLOOKUP(Tabla1[[#This Row],[AREA]],Hoja1!A:B,2,FALSE)</f>
        <v>02. Urbanismo y vivienda</v>
      </c>
      <c r="U623" s="57" t="str">
        <f>MID(Tabla1[[#This Row],[Aplicación]],9,4)</f>
        <v>9332</v>
      </c>
      <c r="V623" s="54" t="str">
        <f>VLOOKUP(Tabla1[[#This Row],[PROGRAMA]],Hoja1!A:B,2,FALSE)</f>
        <v>9332. Mantenimiento de edificios e instalaciones municipales</v>
      </c>
      <c r="W623" s="57" t="str">
        <f>MID(Tabla1[[#This Row],[Aplicación]],14,2)</f>
        <v>21</v>
      </c>
      <c r="X623" s="57" t="str">
        <f>MID(Tabla1[[#This Row],[Aplicación]],14,6)</f>
        <v>212</v>
      </c>
    </row>
    <row r="624" spans="1:24" x14ac:dyDescent="0.25">
      <c r="A624" s="60">
        <v>220240032426</v>
      </c>
      <c r="B624" s="43" t="s">
        <v>702</v>
      </c>
      <c r="C624" s="61">
        <v>45497</v>
      </c>
      <c r="D624" s="60">
        <v>22024000749</v>
      </c>
      <c r="E624" s="43" t="s">
        <v>1290</v>
      </c>
      <c r="F624" s="62">
        <v>144.12</v>
      </c>
      <c r="G624" s="43" t="s">
        <v>41</v>
      </c>
      <c r="H624" s="43" t="s">
        <v>5141</v>
      </c>
      <c r="I624" s="69" t="s">
        <v>2934</v>
      </c>
      <c r="J624" s="43" t="s">
        <v>398</v>
      </c>
      <c r="K624" s="43" t="s">
        <v>398</v>
      </c>
      <c r="L624" s="43" t="s">
        <v>413</v>
      </c>
      <c r="M624" s="43" t="s">
        <v>395</v>
      </c>
      <c r="N624" s="43" t="s">
        <v>396</v>
      </c>
      <c r="O624" s="68" t="s">
        <v>325</v>
      </c>
      <c r="P624" s="68" t="s">
        <v>4838</v>
      </c>
      <c r="Q624" s="57" t="str">
        <f>MID(Tabla1[[#This Row],[Aplicación]],14,1)</f>
        <v>2</v>
      </c>
      <c r="R624" s="35" t="s">
        <v>265</v>
      </c>
      <c r="S624" s="57" t="str">
        <f>MID(Tabla1[[#This Row],[Aplicación]],6,2)</f>
        <v>02</v>
      </c>
      <c r="T624" s="54" t="str">
        <f>VLOOKUP(Tabla1[[#This Row],[AREA]],Hoja1!A:B,2,FALSE)</f>
        <v>02. Urbanismo y vivienda</v>
      </c>
      <c r="U624" s="57" t="str">
        <f>MID(Tabla1[[#This Row],[Aplicación]],9,4)</f>
        <v>9332</v>
      </c>
      <c r="V624" s="54" t="str">
        <f>VLOOKUP(Tabla1[[#This Row],[PROGRAMA]],Hoja1!A:B,2,FALSE)</f>
        <v>9332. Mantenimiento de edificios e instalaciones municipales</v>
      </c>
      <c r="W624" s="57" t="str">
        <f>MID(Tabla1[[#This Row],[Aplicación]],14,2)</f>
        <v>21</v>
      </c>
      <c r="X624" s="57" t="str">
        <f>MID(Tabla1[[#This Row],[Aplicación]],14,6)</f>
        <v>212</v>
      </c>
    </row>
    <row r="625" spans="1:24" x14ac:dyDescent="0.25">
      <c r="A625" s="60">
        <v>220240032428</v>
      </c>
      <c r="B625" s="43" t="s">
        <v>702</v>
      </c>
      <c r="C625" s="61">
        <v>45497</v>
      </c>
      <c r="D625" s="60">
        <v>22024000749</v>
      </c>
      <c r="E625" s="43" t="s">
        <v>1290</v>
      </c>
      <c r="F625" s="62">
        <v>61.14</v>
      </c>
      <c r="G625" s="43" t="s">
        <v>82</v>
      </c>
      <c r="H625" s="43" t="s">
        <v>5154</v>
      </c>
      <c r="I625" s="69" t="s">
        <v>2934</v>
      </c>
      <c r="J625" s="43" t="s">
        <v>398</v>
      </c>
      <c r="K625" s="43" t="s">
        <v>398</v>
      </c>
      <c r="L625" s="43" t="s">
        <v>413</v>
      </c>
      <c r="M625" s="43" t="s">
        <v>395</v>
      </c>
      <c r="N625" s="43" t="s">
        <v>396</v>
      </c>
      <c r="O625" s="68" t="s">
        <v>325</v>
      </c>
      <c r="P625" s="68" t="s">
        <v>4838</v>
      </c>
      <c r="Q625" s="57" t="str">
        <f>MID(Tabla1[[#This Row],[Aplicación]],14,1)</f>
        <v>2</v>
      </c>
      <c r="R625" s="35" t="s">
        <v>265</v>
      </c>
      <c r="S625" s="57" t="str">
        <f>MID(Tabla1[[#This Row],[Aplicación]],6,2)</f>
        <v>02</v>
      </c>
      <c r="T625" s="54" t="str">
        <f>VLOOKUP(Tabla1[[#This Row],[AREA]],Hoja1!A:B,2,FALSE)</f>
        <v>02. Urbanismo y vivienda</v>
      </c>
      <c r="U625" s="57" t="str">
        <f>MID(Tabla1[[#This Row],[Aplicación]],9,4)</f>
        <v>9332</v>
      </c>
      <c r="V625" s="54" t="str">
        <f>VLOOKUP(Tabla1[[#This Row],[PROGRAMA]],Hoja1!A:B,2,FALSE)</f>
        <v>9332. Mantenimiento de edificios e instalaciones municipales</v>
      </c>
      <c r="W625" s="57" t="str">
        <f>MID(Tabla1[[#This Row],[Aplicación]],14,2)</f>
        <v>21</v>
      </c>
      <c r="X625" s="57" t="str">
        <f>MID(Tabla1[[#This Row],[Aplicación]],14,6)</f>
        <v>212</v>
      </c>
    </row>
    <row r="626" spans="1:24" x14ac:dyDescent="0.25">
      <c r="A626" s="60">
        <v>220240032432</v>
      </c>
      <c r="B626" s="43" t="s">
        <v>702</v>
      </c>
      <c r="C626" s="61">
        <v>45497</v>
      </c>
      <c r="D626" s="60">
        <v>22024000749</v>
      </c>
      <c r="E626" s="43" t="s">
        <v>1290</v>
      </c>
      <c r="F626" s="62">
        <v>50.67</v>
      </c>
      <c r="G626" s="43" t="s">
        <v>82</v>
      </c>
      <c r="H626" s="43" t="s">
        <v>5155</v>
      </c>
      <c r="I626" s="69" t="s">
        <v>2934</v>
      </c>
      <c r="J626" s="43" t="s">
        <v>398</v>
      </c>
      <c r="K626" s="43" t="s">
        <v>398</v>
      </c>
      <c r="L626" s="43" t="s">
        <v>413</v>
      </c>
      <c r="M626" s="43" t="s">
        <v>395</v>
      </c>
      <c r="N626" s="43" t="s">
        <v>396</v>
      </c>
      <c r="O626" s="68" t="s">
        <v>325</v>
      </c>
      <c r="P626" s="68" t="s">
        <v>4838</v>
      </c>
      <c r="Q626" s="57" t="str">
        <f>MID(Tabla1[[#This Row],[Aplicación]],14,1)</f>
        <v>2</v>
      </c>
      <c r="R626" s="35" t="s">
        <v>265</v>
      </c>
      <c r="S626" s="57" t="str">
        <f>MID(Tabla1[[#This Row],[Aplicación]],6,2)</f>
        <v>02</v>
      </c>
      <c r="T626" s="54" t="str">
        <f>VLOOKUP(Tabla1[[#This Row],[AREA]],Hoja1!A:B,2,FALSE)</f>
        <v>02. Urbanismo y vivienda</v>
      </c>
      <c r="U626" s="57" t="str">
        <f>MID(Tabla1[[#This Row],[Aplicación]],9,4)</f>
        <v>9332</v>
      </c>
      <c r="V626" s="54" t="str">
        <f>VLOOKUP(Tabla1[[#This Row],[PROGRAMA]],Hoja1!A:B,2,FALSE)</f>
        <v>9332. Mantenimiento de edificios e instalaciones municipales</v>
      </c>
      <c r="W626" s="57" t="str">
        <f>MID(Tabla1[[#This Row],[Aplicación]],14,2)</f>
        <v>21</v>
      </c>
      <c r="X626" s="57" t="str">
        <f>MID(Tabla1[[#This Row],[Aplicación]],14,6)</f>
        <v>212</v>
      </c>
    </row>
    <row r="627" spans="1:24" x14ac:dyDescent="0.25">
      <c r="A627" s="60">
        <v>220240032438</v>
      </c>
      <c r="B627" s="43" t="s">
        <v>702</v>
      </c>
      <c r="C627" s="61">
        <v>45497</v>
      </c>
      <c r="D627" s="60">
        <v>22024000749</v>
      </c>
      <c r="E627" s="43" t="s">
        <v>1290</v>
      </c>
      <c r="F627" s="62">
        <v>18.100000000000001</v>
      </c>
      <c r="G627" s="43" t="s">
        <v>82</v>
      </c>
      <c r="H627" s="43" t="s">
        <v>5156</v>
      </c>
      <c r="I627" s="69" t="s">
        <v>2934</v>
      </c>
      <c r="J627" s="43" t="s">
        <v>398</v>
      </c>
      <c r="K627" s="43" t="s">
        <v>398</v>
      </c>
      <c r="L627" s="43" t="s">
        <v>413</v>
      </c>
      <c r="M627" s="43" t="s">
        <v>395</v>
      </c>
      <c r="N627" s="43" t="s">
        <v>396</v>
      </c>
      <c r="O627" s="68" t="s">
        <v>325</v>
      </c>
      <c r="P627" s="68" t="s">
        <v>4838</v>
      </c>
      <c r="Q627" s="57" t="str">
        <f>MID(Tabla1[[#This Row],[Aplicación]],14,1)</f>
        <v>2</v>
      </c>
      <c r="R627" s="35" t="s">
        <v>265</v>
      </c>
      <c r="S627" s="57" t="str">
        <f>MID(Tabla1[[#This Row],[Aplicación]],6,2)</f>
        <v>02</v>
      </c>
      <c r="T627" s="54" t="str">
        <f>VLOOKUP(Tabla1[[#This Row],[AREA]],Hoja1!A:B,2,FALSE)</f>
        <v>02. Urbanismo y vivienda</v>
      </c>
      <c r="U627" s="57" t="str">
        <f>MID(Tabla1[[#This Row],[Aplicación]],9,4)</f>
        <v>9332</v>
      </c>
      <c r="V627" s="54" t="str">
        <f>VLOOKUP(Tabla1[[#This Row],[PROGRAMA]],Hoja1!A:B,2,FALSE)</f>
        <v>9332. Mantenimiento de edificios e instalaciones municipales</v>
      </c>
      <c r="W627" s="57" t="str">
        <f>MID(Tabla1[[#This Row],[Aplicación]],14,2)</f>
        <v>21</v>
      </c>
      <c r="X627" s="57" t="str">
        <f>MID(Tabla1[[#This Row],[Aplicación]],14,6)</f>
        <v>212</v>
      </c>
    </row>
    <row r="628" spans="1:24" x14ac:dyDescent="0.25">
      <c r="A628" s="60">
        <v>220240032434</v>
      </c>
      <c r="B628" s="43" t="s">
        <v>702</v>
      </c>
      <c r="C628" s="61">
        <v>45497</v>
      </c>
      <c r="D628" s="60">
        <v>22024000749</v>
      </c>
      <c r="E628" s="43" t="s">
        <v>1290</v>
      </c>
      <c r="F628" s="62">
        <v>15.74</v>
      </c>
      <c r="G628" s="43" t="s">
        <v>82</v>
      </c>
      <c r="H628" s="43" t="s">
        <v>5157</v>
      </c>
      <c r="I628" s="69" t="s">
        <v>2934</v>
      </c>
      <c r="J628" s="43" t="s">
        <v>398</v>
      </c>
      <c r="K628" s="43" t="s">
        <v>398</v>
      </c>
      <c r="L628" s="43" t="s">
        <v>413</v>
      </c>
      <c r="M628" s="43" t="s">
        <v>395</v>
      </c>
      <c r="N628" s="43" t="s">
        <v>396</v>
      </c>
      <c r="O628" s="68" t="s">
        <v>325</v>
      </c>
      <c r="P628" s="68" t="s">
        <v>4838</v>
      </c>
      <c r="Q628" s="57" t="str">
        <f>MID(Tabla1[[#This Row],[Aplicación]],14,1)</f>
        <v>2</v>
      </c>
      <c r="R628" s="35" t="s">
        <v>265</v>
      </c>
      <c r="S628" s="57" t="str">
        <f>MID(Tabla1[[#This Row],[Aplicación]],6,2)</f>
        <v>02</v>
      </c>
      <c r="T628" s="54" t="str">
        <f>VLOOKUP(Tabla1[[#This Row],[AREA]],Hoja1!A:B,2,FALSE)</f>
        <v>02. Urbanismo y vivienda</v>
      </c>
      <c r="U628" s="57" t="str">
        <f>MID(Tabla1[[#This Row],[Aplicación]],9,4)</f>
        <v>9332</v>
      </c>
      <c r="V628" s="54" t="str">
        <f>VLOOKUP(Tabla1[[#This Row],[PROGRAMA]],Hoja1!A:B,2,FALSE)</f>
        <v>9332. Mantenimiento de edificios e instalaciones municipales</v>
      </c>
      <c r="W628" s="57" t="str">
        <f>MID(Tabla1[[#This Row],[Aplicación]],14,2)</f>
        <v>21</v>
      </c>
      <c r="X628" s="57" t="str">
        <f>MID(Tabla1[[#This Row],[Aplicación]],14,6)</f>
        <v>212</v>
      </c>
    </row>
    <row r="629" spans="1:24" x14ac:dyDescent="0.25">
      <c r="A629" s="60">
        <v>220239000838</v>
      </c>
      <c r="B629" s="43" t="s">
        <v>390</v>
      </c>
      <c r="C629" s="61">
        <v>45292</v>
      </c>
      <c r="D629" s="60">
        <v>22024001189</v>
      </c>
      <c r="E629" s="43" t="s">
        <v>1237</v>
      </c>
      <c r="F629" s="62">
        <v>200000</v>
      </c>
      <c r="G629" s="43" t="s">
        <v>426</v>
      </c>
      <c r="H629" s="43" t="s">
        <v>1579</v>
      </c>
      <c r="I629" s="69">
        <v>220</v>
      </c>
      <c r="J629" s="43" t="s">
        <v>427</v>
      </c>
      <c r="K629" s="43" t="s">
        <v>428</v>
      </c>
      <c r="L629" s="43" t="s">
        <v>413</v>
      </c>
      <c r="M629" s="43" t="s">
        <v>395</v>
      </c>
      <c r="N629" s="43" t="s">
        <v>396</v>
      </c>
      <c r="O629" s="52" t="s">
        <v>321</v>
      </c>
      <c r="P629" s="63" t="s">
        <v>276</v>
      </c>
      <c r="Q629" s="57" t="str">
        <f>MID(Tabla1[[#This Row],[Aplicación]],14,1)</f>
        <v>2</v>
      </c>
      <c r="R629" s="35" t="s">
        <v>265</v>
      </c>
      <c r="S629" s="57" t="str">
        <f>MID(Tabla1[[#This Row],[Aplicación]],6,2)</f>
        <v>02</v>
      </c>
      <c r="T629" s="54" t="str">
        <f>VLOOKUP(Tabla1[[#This Row],[AREA]],Hoja1!A:B,2,FALSE)</f>
        <v>02. Urbanismo y vivienda</v>
      </c>
      <c r="U629" s="57" t="str">
        <f>MID(Tabla1[[#This Row],[Aplicación]],9,4)</f>
        <v>9332</v>
      </c>
      <c r="V629" s="54" t="str">
        <f>VLOOKUP(Tabla1[[#This Row],[PROGRAMA]],Hoja1!A:B,2,FALSE)</f>
        <v>9332. Mantenimiento de edificios e instalaciones municipales</v>
      </c>
      <c r="W629" s="57" t="str">
        <f>MID(Tabla1[[#This Row],[Aplicación]],14,2)</f>
        <v>22</v>
      </c>
      <c r="X629" s="57" t="str">
        <f>MID(Tabla1[[#This Row],[Aplicación]],14,6)</f>
        <v>22100</v>
      </c>
    </row>
    <row r="630" spans="1:24" x14ac:dyDescent="0.25">
      <c r="A630" s="60">
        <v>220239000426</v>
      </c>
      <c r="B630" s="43" t="s">
        <v>390</v>
      </c>
      <c r="C630" s="61">
        <v>45292</v>
      </c>
      <c r="D630" s="60">
        <v>22024001100</v>
      </c>
      <c r="E630" s="43" t="s">
        <v>1257</v>
      </c>
      <c r="F630" s="62">
        <v>90000</v>
      </c>
      <c r="G630" s="43" t="s">
        <v>15</v>
      </c>
      <c r="H630" s="43" t="s">
        <v>1620</v>
      </c>
      <c r="I630" s="69">
        <v>220</v>
      </c>
      <c r="J630" s="43" t="s">
        <v>537</v>
      </c>
      <c r="K630" s="43" t="s">
        <v>537</v>
      </c>
      <c r="L630" s="43" t="s">
        <v>413</v>
      </c>
      <c r="M630" s="43" t="s">
        <v>395</v>
      </c>
      <c r="N630" s="43" t="s">
        <v>396</v>
      </c>
      <c r="O630" s="52" t="s">
        <v>321</v>
      </c>
      <c r="P630" s="63" t="s">
        <v>276</v>
      </c>
      <c r="Q630" s="57" t="str">
        <f>MID(Tabla1[[#This Row],[Aplicación]],14,1)</f>
        <v>2</v>
      </c>
      <c r="R630" s="35" t="s">
        <v>265</v>
      </c>
      <c r="S630" s="57" t="str">
        <f>MID(Tabla1[[#This Row],[Aplicación]],6,2)</f>
        <v>02</v>
      </c>
      <c r="T630" s="54" t="str">
        <f>VLOOKUP(Tabla1[[#This Row],[AREA]],Hoja1!A:B,2,FALSE)</f>
        <v>02. Urbanismo y vivienda</v>
      </c>
      <c r="U630" s="57" t="str">
        <f>MID(Tabla1[[#This Row],[Aplicación]],9,4)</f>
        <v>9332</v>
      </c>
      <c r="V630" s="54" t="str">
        <f>VLOOKUP(Tabla1[[#This Row],[PROGRAMA]],Hoja1!A:B,2,FALSE)</f>
        <v>9332. Mantenimiento de edificios e instalaciones municipales</v>
      </c>
      <c r="W630" s="57" t="str">
        <f>MID(Tabla1[[#This Row],[Aplicación]],14,2)</f>
        <v>22</v>
      </c>
      <c r="X630" s="57" t="str">
        <f>MID(Tabla1[[#This Row],[Aplicación]],14,6)</f>
        <v>22102</v>
      </c>
    </row>
    <row r="631" spans="1:24" x14ac:dyDescent="0.25">
      <c r="A631" s="60">
        <v>220240032436</v>
      </c>
      <c r="B631" s="43" t="s">
        <v>702</v>
      </c>
      <c r="C631" s="61">
        <v>45497</v>
      </c>
      <c r="D631" s="60">
        <v>22024000749</v>
      </c>
      <c r="E631" s="43" t="s">
        <v>1290</v>
      </c>
      <c r="F631" s="62">
        <v>11.8</v>
      </c>
      <c r="G631" s="43" t="s">
        <v>82</v>
      </c>
      <c r="H631" s="43" t="s">
        <v>5158</v>
      </c>
      <c r="I631" s="69" t="s">
        <v>2934</v>
      </c>
      <c r="J631" s="43" t="s">
        <v>398</v>
      </c>
      <c r="K631" s="43" t="s">
        <v>398</v>
      </c>
      <c r="L631" s="43" t="s">
        <v>413</v>
      </c>
      <c r="M631" s="43" t="s">
        <v>395</v>
      </c>
      <c r="N631" s="43" t="s">
        <v>396</v>
      </c>
      <c r="O631" s="68" t="s">
        <v>325</v>
      </c>
      <c r="P631" s="68" t="s">
        <v>4838</v>
      </c>
      <c r="Q631" s="57" t="str">
        <f>MID(Tabla1[[#This Row],[Aplicación]],14,1)</f>
        <v>2</v>
      </c>
      <c r="R631" s="35" t="s">
        <v>265</v>
      </c>
      <c r="S631" s="57" t="str">
        <f>MID(Tabla1[[#This Row],[Aplicación]],6,2)</f>
        <v>02</v>
      </c>
      <c r="T631" s="54" t="str">
        <f>VLOOKUP(Tabla1[[#This Row],[AREA]],Hoja1!A:B,2,FALSE)</f>
        <v>02. Urbanismo y vivienda</v>
      </c>
      <c r="U631" s="57" t="str">
        <f>MID(Tabla1[[#This Row],[Aplicación]],9,4)</f>
        <v>9332</v>
      </c>
      <c r="V631" s="54" t="str">
        <f>VLOOKUP(Tabla1[[#This Row],[PROGRAMA]],Hoja1!A:B,2,FALSE)</f>
        <v>9332. Mantenimiento de edificios e instalaciones municipales</v>
      </c>
      <c r="W631" s="57" t="str">
        <f>MID(Tabla1[[#This Row],[Aplicación]],14,2)</f>
        <v>21</v>
      </c>
      <c r="X631" s="57" t="str">
        <f>MID(Tabla1[[#This Row],[Aplicación]],14,6)</f>
        <v>212</v>
      </c>
    </row>
    <row r="632" spans="1:24" x14ac:dyDescent="0.25">
      <c r="A632" s="60">
        <v>220229000571</v>
      </c>
      <c r="B632" s="43" t="s">
        <v>390</v>
      </c>
      <c r="C632" s="61">
        <v>45292</v>
      </c>
      <c r="D632" s="60">
        <v>22024002732</v>
      </c>
      <c r="E632" s="43" t="s">
        <v>1241</v>
      </c>
      <c r="F632" s="62">
        <v>7000</v>
      </c>
      <c r="G632" s="43" t="s">
        <v>582</v>
      </c>
      <c r="H632" s="43" t="s">
        <v>866</v>
      </c>
      <c r="I632" s="69">
        <v>220</v>
      </c>
      <c r="J632" s="43" t="s">
        <v>393</v>
      </c>
      <c r="K632" s="43" t="s">
        <v>393</v>
      </c>
      <c r="L632" s="43" t="s">
        <v>413</v>
      </c>
      <c r="M632" s="43" t="s">
        <v>395</v>
      </c>
      <c r="N632" s="43" t="s">
        <v>396</v>
      </c>
      <c r="O632" s="52" t="s">
        <v>321</v>
      </c>
      <c r="P632" s="63" t="s">
        <v>276</v>
      </c>
      <c r="Q632" s="57" t="str">
        <f>MID(Tabla1[[#This Row],[Aplicación]],14,1)</f>
        <v>2</v>
      </c>
      <c r="R632" s="35" t="s">
        <v>265</v>
      </c>
      <c r="S632" s="57" t="str">
        <f>MID(Tabla1[[#This Row],[Aplicación]],6,2)</f>
        <v>02</v>
      </c>
      <c r="T632" s="54" t="str">
        <f>VLOOKUP(Tabla1[[#This Row],[AREA]],Hoja1!A:B,2,FALSE)</f>
        <v>02. Urbanismo y vivienda</v>
      </c>
      <c r="U632" s="57" t="str">
        <f>MID(Tabla1[[#This Row],[Aplicación]],9,4)</f>
        <v>9332</v>
      </c>
      <c r="V632" s="54" t="str">
        <f>VLOOKUP(Tabla1[[#This Row],[PROGRAMA]],Hoja1!A:B,2,FALSE)</f>
        <v>9332. Mantenimiento de edificios e instalaciones municipales</v>
      </c>
      <c r="W632" s="57" t="str">
        <f>MID(Tabla1[[#This Row],[Aplicación]],14,2)</f>
        <v>22</v>
      </c>
      <c r="X632" s="57" t="str">
        <f>MID(Tabla1[[#This Row],[Aplicación]],14,6)</f>
        <v>22103</v>
      </c>
    </row>
    <row r="633" spans="1:24" x14ac:dyDescent="0.25">
      <c r="A633" s="60">
        <v>220240008417</v>
      </c>
      <c r="B633" s="43" t="s">
        <v>390</v>
      </c>
      <c r="C633" s="61">
        <v>45373</v>
      </c>
      <c r="D633" s="60">
        <v>22024003574</v>
      </c>
      <c r="E633" s="43" t="s">
        <v>1386</v>
      </c>
      <c r="F633" s="62">
        <v>555</v>
      </c>
      <c r="G633" s="43" t="s">
        <v>1087</v>
      </c>
      <c r="H633" s="43" t="s">
        <v>1962</v>
      </c>
      <c r="I633" s="69">
        <v>220</v>
      </c>
      <c r="J633" s="43" t="s">
        <v>398</v>
      </c>
      <c r="K633" s="43" t="s">
        <v>398</v>
      </c>
      <c r="L633" s="43" t="s">
        <v>413</v>
      </c>
      <c r="M633" s="43" t="s">
        <v>585</v>
      </c>
      <c r="N633" s="43" t="s">
        <v>539</v>
      </c>
      <c r="O633" s="52" t="s">
        <v>326</v>
      </c>
      <c r="P633" s="63" t="s">
        <v>276</v>
      </c>
      <c r="Q633" s="57" t="str">
        <f>MID(Tabla1[[#This Row],[Aplicación]],14,1)</f>
        <v>2</v>
      </c>
      <c r="R633" s="35" t="s">
        <v>265</v>
      </c>
      <c r="S633" s="57" t="str">
        <f>MID(Tabla1[[#This Row],[Aplicación]],6,2)</f>
        <v>02</v>
      </c>
      <c r="T633" s="54" t="str">
        <f>VLOOKUP(Tabla1[[#This Row],[AREA]],Hoja1!A:B,2,FALSE)</f>
        <v>02. Urbanismo y vivienda</v>
      </c>
      <c r="U633" s="57" t="str">
        <f>MID(Tabla1[[#This Row],[Aplicación]],9,4)</f>
        <v>9332</v>
      </c>
      <c r="V633" s="54" t="str">
        <f>VLOOKUP(Tabla1[[#This Row],[PROGRAMA]],Hoja1!A:B,2,FALSE)</f>
        <v>9332. Mantenimiento de edificios e instalaciones municipales</v>
      </c>
      <c r="W633" s="57" t="str">
        <f>MID(Tabla1[[#This Row],[Aplicación]],14,2)</f>
        <v>22</v>
      </c>
      <c r="X633" s="57" t="str">
        <f>MID(Tabla1[[#This Row],[Aplicación]],14,6)</f>
        <v>22104</v>
      </c>
    </row>
    <row r="634" spans="1:24" x14ac:dyDescent="0.25">
      <c r="A634" s="60">
        <v>220240012032</v>
      </c>
      <c r="B634" s="43" t="s">
        <v>390</v>
      </c>
      <c r="C634" s="61">
        <v>45400</v>
      </c>
      <c r="D634" s="60">
        <v>22024003969</v>
      </c>
      <c r="E634" s="43" t="s">
        <v>1386</v>
      </c>
      <c r="F634" s="62">
        <v>14135.09</v>
      </c>
      <c r="G634" s="43" t="s">
        <v>681</v>
      </c>
      <c r="H634" s="43" t="s">
        <v>4356</v>
      </c>
      <c r="I634" s="69" t="s">
        <v>2930</v>
      </c>
      <c r="J634" s="43" t="s">
        <v>398</v>
      </c>
      <c r="K634" s="43" t="s">
        <v>398</v>
      </c>
      <c r="L634" s="43" t="s">
        <v>413</v>
      </c>
      <c r="M634" s="43" t="s">
        <v>585</v>
      </c>
      <c r="N634" s="43" t="s">
        <v>539</v>
      </c>
      <c r="O634" s="68" t="s">
        <v>4357</v>
      </c>
      <c r="P634" s="68" t="s">
        <v>2931</v>
      </c>
      <c r="Q634" s="57" t="s">
        <v>2932</v>
      </c>
      <c r="R634" s="35" t="s">
        <v>265</v>
      </c>
      <c r="S634" s="57" t="str">
        <f>MID(Tabla1[[#This Row],[Aplicación]],6,2)</f>
        <v>02</v>
      </c>
      <c r="T634" s="54" t="str">
        <f>VLOOKUP(Tabla1[[#This Row],[AREA]],Hoja1!A:B,2,FALSE)</f>
        <v>02. Urbanismo y vivienda</v>
      </c>
      <c r="U634" s="57" t="str">
        <f>MID(Tabla1[[#This Row],[Aplicación]],9,4)</f>
        <v>9332</v>
      </c>
      <c r="V634" s="54" t="str">
        <f>VLOOKUP(Tabla1[[#This Row],[PROGRAMA]],Hoja1!A:B,2,FALSE)</f>
        <v>9332. Mantenimiento de edificios e instalaciones municipales</v>
      </c>
      <c r="W634" s="57" t="str">
        <f>MID(Tabla1[[#This Row],[Aplicación]],14,2)</f>
        <v>22</v>
      </c>
      <c r="X634" s="57" t="str">
        <f>MID(Tabla1[[#This Row],[Aplicación]],14,6)</f>
        <v>22104</v>
      </c>
    </row>
    <row r="635" spans="1:24" x14ac:dyDescent="0.25">
      <c r="A635" s="60">
        <v>220240026271</v>
      </c>
      <c r="B635" s="43" t="s">
        <v>390</v>
      </c>
      <c r="C635" s="61">
        <v>45464</v>
      </c>
      <c r="D635" s="60">
        <v>22024004932</v>
      </c>
      <c r="E635" s="43" t="s">
        <v>3084</v>
      </c>
      <c r="F635" s="62">
        <v>39301.29</v>
      </c>
      <c r="G635" s="43" t="s">
        <v>1041</v>
      </c>
      <c r="H635" s="43" t="s">
        <v>3085</v>
      </c>
      <c r="I635" s="69" t="s">
        <v>2930</v>
      </c>
      <c r="J635" s="43" t="s">
        <v>398</v>
      </c>
      <c r="K635" s="43" t="s">
        <v>398</v>
      </c>
      <c r="L635" s="43" t="s">
        <v>401</v>
      </c>
      <c r="M635" s="43" t="s">
        <v>585</v>
      </c>
      <c r="N635" s="43" t="s">
        <v>539</v>
      </c>
      <c r="O635" s="68" t="s">
        <v>326</v>
      </c>
      <c r="P635" s="68" t="s">
        <v>2931</v>
      </c>
      <c r="Q635" s="57" t="s">
        <v>2932</v>
      </c>
      <c r="R635" s="35" t="s">
        <v>265</v>
      </c>
      <c r="S635" s="57" t="str">
        <f>MID(Tabla1[[#This Row],[Aplicación]],6,2)</f>
        <v>02</v>
      </c>
      <c r="T635" s="54" t="str">
        <f>VLOOKUP(Tabla1[[#This Row],[AREA]],Hoja1!A:B,2,FALSE)</f>
        <v>02. Urbanismo y vivienda</v>
      </c>
      <c r="U635" s="57" t="str">
        <f>MID(Tabla1[[#This Row],[Aplicación]],9,4)</f>
        <v>9332</v>
      </c>
      <c r="V635" s="54" t="str">
        <f>VLOOKUP(Tabla1[[#This Row],[PROGRAMA]],Hoja1!A:B,2,FALSE)</f>
        <v>9332. Mantenimiento de edificios e instalaciones municipales</v>
      </c>
      <c r="W635" s="57" t="str">
        <f>MID(Tabla1[[#This Row],[Aplicación]],14,2)</f>
        <v>22</v>
      </c>
      <c r="X635" s="57" t="str">
        <f>MID(Tabla1[[#This Row],[Aplicación]],14,6)</f>
        <v>22604</v>
      </c>
    </row>
    <row r="636" spans="1:24" x14ac:dyDescent="0.25">
      <c r="A636" s="60">
        <v>220240023937</v>
      </c>
      <c r="B636" s="43" t="s">
        <v>390</v>
      </c>
      <c r="C636" s="61">
        <v>45457</v>
      </c>
      <c r="D636" s="60">
        <v>22024005028</v>
      </c>
      <c r="E636" s="43" t="s">
        <v>3084</v>
      </c>
      <c r="F636" s="62">
        <v>125.65</v>
      </c>
      <c r="G636" s="43" t="s">
        <v>300</v>
      </c>
      <c r="H636" s="43" t="s">
        <v>3297</v>
      </c>
      <c r="I636" s="69" t="s">
        <v>2930</v>
      </c>
      <c r="J636" s="43" t="s">
        <v>398</v>
      </c>
      <c r="K636" s="43" t="s">
        <v>398</v>
      </c>
      <c r="L636" s="43" t="s">
        <v>399</v>
      </c>
      <c r="M636" s="43" t="s">
        <v>395</v>
      </c>
      <c r="N636" s="43" t="s">
        <v>396</v>
      </c>
      <c r="O636" s="68" t="s">
        <v>321</v>
      </c>
      <c r="P636" s="68" t="s">
        <v>2931</v>
      </c>
      <c r="Q636" s="57" t="s">
        <v>2932</v>
      </c>
      <c r="R636" s="35" t="s">
        <v>265</v>
      </c>
      <c r="S636" s="57" t="str">
        <f>MID(Tabla1[[#This Row],[Aplicación]],6,2)</f>
        <v>02</v>
      </c>
      <c r="T636" s="54" t="str">
        <f>VLOOKUP(Tabla1[[#This Row],[AREA]],Hoja1!A:B,2,FALSE)</f>
        <v>02. Urbanismo y vivienda</v>
      </c>
      <c r="U636" s="57" t="str">
        <f>MID(Tabla1[[#This Row],[Aplicación]],9,4)</f>
        <v>9332</v>
      </c>
      <c r="V636" s="54" t="str">
        <f>VLOOKUP(Tabla1[[#This Row],[PROGRAMA]],Hoja1!A:B,2,FALSE)</f>
        <v>9332. Mantenimiento de edificios e instalaciones municipales</v>
      </c>
      <c r="W636" s="57" t="str">
        <f>MID(Tabla1[[#This Row],[Aplicación]],14,2)</f>
        <v>22</v>
      </c>
      <c r="X636" s="57" t="str">
        <f>MID(Tabla1[[#This Row],[Aplicación]],14,6)</f>
        <v>22604</v>
      </c>
    </row>
    <row r="637" spans="1:24" x14ac:dyDescent="0.25">
      <c r="A637" s="60">
        <v>220240029220</v>
      </c>
      <c r="B637" s="43" t="s">
        <v>390</v>
      </c>
      <c r="C637" s="61">
        <v>45477</v>
      </c>
      <c r="D637" s="60">
        <v>22024005019</v>
      </c>
      <c r="E637" s="43" t="s">
        <v>3084</v>
      </c>
      <c r="F637" s="62">
        <v>849</v>
      </c>
      <c r="G637" s="43" t="s">
        <v>636</v>
      </c>
      <c r="H637" s="43" t="s">
        <v>5435</v>
      </c>
      <c r="I637" s="69">
        <v>220</v>
      </c>
      <c r="J637" s="43" t="s">
        <v>637</v>
      </c>
      <c r="K637" s="43" t="s">
        <v>537</v>
      </c>
      <c r="L637" s="43" t="s">
        <v>399</v>
      </c>
      <c r="M637" s="43" t="s">
        <v>395</v>
      </c>
      <c r="N637" s="43" t="s">
        <v>396</v>
      </c>
      <c r="O637" s="68" t="s">
        <v>325</v>
      </c>
      <c r="P637" s="68" t="s">
        <v>4838</v>
      </c>
      <c r="Q637" s="57" t="str">
        <f>MID(Tabla1[[#This Row],[Aplicación]],14,1)</f>
        <v>2</v>
      </c>
      <c r="R637" s="35" t="s">
        <v>265</v>
      </c>
      <c r="S637" s="57" t="str">
        <f>MID(Tabla1[[#This Row],[Aplicación]],6,2)</f>
        <v>02</v>
      </c>
      <c r="T637" s="54" t="str">
        <f>VLOOKUP(Tabla1[[#This Row],[AREA]],Hoja1!A:B,2,FALSE)</f>
        <v>02. Urbanismo y vivienda</v>
      </c>
      <c r="U637" s="57" t="str">
        <f>MID(Tabla1[[#This Row],[Aplicación]],9,4)</f>
        <v>9332</v>
      </c>
      <c r="V637" s="54" t="str">
        <f>VLOOKUP(Tabla1[[#This Row],[PROGRAMA]],Hoja1!A:B,2,FALSE)</f>
        <v>9332. Mantenimiento de edificios e instalaciones municipales</v>
      </c>
      <c r="W637" s="57" t="str">
        <f>MID(Tabla1[[#This Row],[Aplicación]],14,2)</f>
        <v>22</v>
      </c>
      <c r="X637" s="57" t="str">
        <f>MID(Tabla1[[#This Row],[Aplicación]],14,6)</f>
        <v>22604</v>
      </c>
    </row>
    <row r="638" spans="1:24" x14ac:dyDescent="0.25">
      <c r="A638" s="60">
        <v>220240034972</v>
      </c>
      <c r="B638" s="43" t="s">
        <v>390</v>
      </c>
      <c r="C638" s="61">
        <v>45504</v>
      </c>
      <c r="D638" s="60">
        <v>22024005786</v>
      </c>
      <c r="E638" s="43" t="s">
        <v>5049</v>
      </c>
      <c r="F638" s="62">
        <v>2178</v>
      </c>
      <c r="G638" s="43" t="s">
        <v>5050</v>
      </c>
      <c r="H638" s="43" t="s">
        <v>5051</v>
      </c>
      <c r="I638" s="69" t="s">
        <v>2930</v>
      </c>
      <c r="J638" s="43" t="s">
        <v>398</v>
      </c>
      <c r="K638" s="43" t="s">
        <v>398</v>
      </c>
      <c r="L638" s="43" t="s">
        <v>399</v>
      </c>
      <c r="M638" s="43" t="s">
        <v>585</v>
      </c>
      <c r="N638" s="43" t="s">
        <v>539</v>
      </c>
      <c r="O638" s="68" t="s">
        <v>326</v>
      </c>
      <c r="P638" s="68" t="s">
        <v>4838</v>
      </c>
      <c r="Q638" s="57" t="str">
        <f>MID(Tabla1[[#This Row],[Aplicación]],14,1)</f>
        <v>2</v>
      </c>
      <c r="R638" s="35" t="s">
        <v>265</v>
      </c>
      <c r="S638" s="57" t="str">
        <f>MID(Tabla1[[#This Row],[Aplicación]],6,2)</f>
        <v>02</v>
      </c>
      <c r="T638" s="54" t="str">
        <f>VLOOKUP(Tabla1[[#This Row],[AREA]],Hoja1!A:B,2,FALSE)</f>
        <v>02. Urbanismo y vivienda</v>
      </c>
      <c r="U638" s="57" t="str">
        <f>MID(Tabla1[[#This Row],[Aplicación]],9,4)</f>
        <v>9332</v>
      </c>
      <c r="V638" s="54" t="str">
        <f>VLOOKUP(Tabla1[[#This Row],[PROGRAMA]],Hoja1!A:B,2,FALSE)</f>
        <v>9332. Mantenimiento de edificios e instalaciones municipales</v>
      </c>
      <c r="W638" s="57" t="str">
        <f>MID(Tabla1[[#This Row],[Aplicación]],14,2)</f>
        <v>22</v>
      </c>
      <c r="X638" s="57" t="str">
        <f>MID(Tabla1[[#This Row],[Aplicación]],14,6)</f>
        <v>22699</v>
      </c>
    </row>
    <row r="639" spans="1:24" x14ac:dyDescent="0.25">
      <c r="A639" s="44">
        <v>220239000792</v>
      </c>
      <c r="B639" s="45" t="s">
        <v>390</v>
      </c>
      <c r="C639" s="50">
        <v>45292</v>
      </c>
      <c r="D639" s="44">
        <v>22024001354</v>
      </c>
      <c r="E639" s="45" t="s">
        <v>1227</v>
      </c>
      <c r="F639" s="51">
        <v>261021.69</v>
      </c>
      <c r="G639" s="45" t="s">
        <v>42</v>
      </c>
      <c r="H639" s="45" t="s">
        <v>1559</v>
      </c>
      <c r="I639" s="53">
        <v>220</v>
      </c>
      <c r="J639" s="45" t="s">
        <v>398</v>
      </c>
      <c r="K639" s="45" t="s">
        <v>398</v>
      </c>
      <c r="L639" s="45" t="s">
        <v>399</v>
      </c>
      <c r="M639" s="45" t="s">
        <v>395</v>
      </c>
      <c r="N639" s="45" t="s">
        <v>396</v>
      </c>
      <c r="O639" s="52" t="s">
        <v>321</v>
      </c>
      <c r="P639" s="63" t="s">
        <v>276</v>
      </c>
      <c r="Q639" s="57" t="str">
        <f>MID(Tabla1[[#This Row],[Aplicación]],14,1)</f>
        <v>2</v>
      </c>
      <c r="R639" s="35" t="s">
        <v>265</v>
      </c>
      <c r="S639" s="57" t="str">
        <f>MID(Tabla1[[#This Row],[Aplicación]],6,2)</f>
        <v>02</v>
      </c>
      <c r="T639" s="54" t="str">
        <f>VLOOKUP(Tabla1[[#This Row],[AREA]],Hoja1!A:B,2,FALSE)</f>
        <v>02. Urbanismo y vivienda</v>
      </c>
      <c r="U639" s="57" t="str">
        <f>MID(Tabla1[[#This Row],[Aplicación]],9,4)</f>
        <v>9332</v>
      </c>
      <c r="V639" s="54" t="str">
        <f>VLOOKUP(Tabla1[[#This Row],[PROGRAMA]],Hoja1!A:B,2,FALSE)</f>
        <v>9332. Mantenimiento de edificios e instalaciones municipales</v>
      </c>
      <c r="W639" s="57" t="str">
        <f>MID(Tabla1[[#This Row],[Aplicación]],14,2)</f>
        <v>22</v>
      </c>
      <c r="X639" s="57" t="str">
        <f>MID(Tabla1[[#This Row],[Aplicación]],14,6)</f>
        <v>22700</v>
      </c>
    </row>
    <row r="640" spans="1:24" x14ac:dyDescent="0.25">
      <c r="A640" s="60">
        <v>220239000791</v>
      </c>
      <c r="B640" s="43" t="s">
        <v>390</v>
      </c>
      <c r="C640" s="61">
        <v>45292</v>
      </c>
      <c r="D640" s="60">
        <v>22024001353</v>
      </c>
      <c r="E640" s="43" t="s">
        <v>1227</v>
      </c>
      <c r="F640" s="62">
        <v>52213.98</v>
      </c>
      <c r="G640" s="43" t="s">
        <v>541</v>
      </c>
      <c r="H640" s="43" t="s">
        <v>1669</v>
      </c>
      <c r="I640" s="69">
        <v>220</v>
      </c>
      <c r="J640" s="43" t="s">
        <v>542</v>
      </c>
      <c r="K640" s="43" t="s">
        <v>543</v>
      </c>
      <c r="L640" s="43" t="s">
        <v>399</v>
      </c>
      <c r="M640" s="43" t="s">
        <v>395</v>
      </c>
      <c r="N640" s="43" t="s">
        <v>396</v>
      </c>
      <c r="O640" s="52" t="s">
        <v>321</v>
      </c>
      <c r="P640" s="63" t="s">
        <v>276</v>
      </c>
      <c r="Q640" s="57" t="str">
        <f>MID(Tabla1[[#This Row],[Aplicación]],14,1)</f>
        <v>2</v>
      </c>
      <c r="R640" s="35" t="s">
        <v>265</v>
      </c>
      <c r="S640" s="57" t="str">
        <f>MID(Tabla1[[#This Row],[Aplicación]],6,2)</f>
        <v>02</v>
      </c>
      <c r="T640" s="54" t="str">
        <f>VLOOKUP(Tabla1[[#This Row],[AREA]],Hoja1!A:B,2,FALSE)</f>
        <v>02. Urbanismo y vivienda</v>
      </c>
      <c r="U640" s="57" t="str">
        <f>MID(Tabla1[[#This Row],[Aplicación]],9,4)</f>
        <v>9332</v>
      </c>
      <c r="V640" s="54" t="str">
        <f>VLOOKUP(Tabla1[[#This Row],[PROGRAMA]],Hoja1!A:B,2,FALSE)</f>
        <v>9332. Mantenimiento de edificios e instalaciones municipales</v>
      </c>
      <c r="W640" s="57" t="str">
        <f>MID(Tabla1[[#This Row],[Aplicación]],14,2)</f>
        <v>22</v>
      </c>
      <c r="X640" s="57" t="str">
        <f>MID(Tabla1[[#This Row],[Aplicación]],14,6)</f>
        <v>22700</v>
      </c>
    </row>
    <row r="641" spans="1:24" x14ac:dyDescent="0.25">
      <c r="A641" s="60">
        <v>220240001976</v>
      </c>
      <c r="B641" s="43" t="s">
        <v>390</v>
      </c>
      <c r="C641" s="61">
        <v>45342</v>
      </c>
      <c r="D641" s="60">
        <v>22024001773</v>
      </c>
      <c r="E641" s="43" t="s">
        <v>1420</v>
      </c>
      <c r="F641" s="62">
        <v>1041.1300000000001</v>
      </c>
      <c r="G641" s="43" t="s">
        <v>368</v>
      </c>
      <c r="H641" s="43" t="s">
        <v>2138</v>
      </c>
      <c r="I641" s="69">
        <v>220</v>
      </c>
      <c r="J641" s="43" t="s">
        <v>695</v>
      </c>
      <c r="K641" s="43" t="s">
        <v>398</v>
      </c>
      <c r="L641" s="43" t="s">
        <v>399</v>
      </c>
      <c r="M641" s="43" t="s">
        <v>585</v>
      </c>
      <c r="N641" s="43" t="s">
        <v>539</v>
      </c>
      <c r="O641" s="52" t="s">
        <v>326</v>
      </c>
      <c r="P641" s="63" t="s">
        <v>276</v>
      </c>
      <c r="Q641" s="57" t="str">
        <f>MID(Tabla1[[#This Row],[Aplicación]],14,1)</f>
        <v>2</v>
      </c>
      <c r="R641" s="35" t="s">
        <v>265</v>
      </c>
      <c r="S641" s="57" t="str">
        <f>MID(Tabla1[[#This Row],[Aplicación]],6,2)</f>
        <v>02</v>
      </c>
      <c r="T641" s="54" t="str">
        <f>VLOOKUP(Tabla1[[#This Row],[AREA]],Hoja1!A:B,2,FALSE)</f>
        <v>02. Urbanismo y vivienda</v>
      </c>
      <c r="U641" s="57" t="str">
        <f>MID(Tabla1[[#This Row],[Aplicación]],9,4)</f>
        <v>9332</v>
      </c>
      <c r="V641" s="54" t="str">
        <f>VLOOKUP(Tabla1[[#This Row],[PROGRAMA]],Hoja1!A:B,2,FALSE)</f>
        <v>9332. Mantenimiento de edificios e instalaciones municipales</v>
      </c>
      <c r="W641" s="57" t="str">
        <f>MID(Tabla1[[#This Row],[Aplicación]],14,2)</f>
        <v>22</v>
      </c>
      <c r="X641" s="57" t="str">
        <f>MID(Tabla1[[#This Row],[Aplicación]],14,6)</f>
        <v>22799</v>
      </c>
    </row>
    <row r="642" spans="1:24" x14ac:dyDescent="0.25">
      <c r="A642" s="60">
        <v>220240000755</v>
      </c>
      <c r="B642" s="43" t="s">
        <v>390</v>
      </c>
      <c r="C642" s="61">
        <v>45327</v>
      </c>
      <c r="D642" s="60">
        <v>22024000470</v>
      </c>
      <c r="E642" s="43" t="s">
        <v>1471</v>
      </c>
      <c r="F642" s="62">
        <v>3838.84</v>
      </c>
      <c r="G642" s="43" t="s">
        <v>495</v>
      </c>
      <c r="H642" s="43" t="s">
        <v>2527</v>
      </c>
      <c r="I642" s="69">
        <v>220</v>
      </c>
      <c r="J642" s="43" t="s">
        <v>496</v>
      </c>
      <c r="K642" s="43" t="s">
        <v>393</v>
      </c>
      <c r="L642" s="43" t="s">
        <v>399</v>
      </c>
      <c r="M642" s="43" t="s">
        <v>585</v>
      </c>
      <c r="N642" s="43" t="s">
        <v>539</v>
      </c>
      <c r="O642" s="52" t="s">
        <v>326</v>
      </c>
      <c r="P642" s="63" t="s">
        <v>276</v>
      </c>
      <c r="Q642" s="57" t="str">
        <f>MID(Tabla1[[#This Row],[Aplicación]],14,1)</f>
        <v>2</v>
      </c>
      <c r="R642" s="35" t="s">
        <v>265</v>
      </c>
      <c r="S642" s="57" t="str">
        <f>MID(Tabla1[[#This Row],[Aplicación]],6,2)</f>
        <v>03</v>
      </c>
      <c r="T642" s="54" t="str">
        <f>VLOOKUP(Tabla1[[#This Row],[AREA]],Hoja1!A:B,2,FALSE)</f>
        <v>03. Participación ciudadana y deportes</v>
      </c>
      <c r="U642" s="57" t="str">
        <f>MID(Tabla1[[#This Row],[Aplicación]],9,4)</f>
        <v>9200</v>
      </c>
      <c r="V642" s="54" t="str">
        <f>VLOOKUP(Tabla1[[#This Row],[PROGRAMA]],Hoja1!A:B,2,FALSE)</f>
        <v>9200. Dirección del area de participación ciudadana y deportes</v>
      </c>
      <c r="W642" s="57" t="str">
        <f>MID(Tabla1[[#This Row],[Aplicación]],14,2)</f>
        <v>22</v>
      </c>
      <c r="X642" s="57" t="str">
        <f>MID(Tabla1[[#This Row],[Aplicación]],14,6)</f>
        <v>22699</v>
      </c>
    </row>
    <row r="643" spans="1:24" x14ac:dyDescent="0.25">
      <c r="A643" s="60">
        <v>220240032430</v>
      </c>
      <c r="B643" s="43" t="s">
        <v>702</v>
      </c>
      <c r="C643" s="61">
        <v>45497</v>
      </c>
      <c r="D643" s="60">
        <v>22024000749</v>
      </c>
      <c r="E643" s="43" t="s">
        <v>1290</v>
      </c>
      <c r="F643" s="62">
        <v>4.79</v>
      </c>
      <c r="G643" s="43" t="s">
        <v>82</v>
      </c>
      <c r="H643" s="43" t="s">
        <v>5161</v>
      </c>
      <c r="I643" s="69" t="s">
        <v>2934</v>
      </c>
      <c r="J643" s="43" t="s">
        <v>398</v>
      </c>
      <c r="K643" s="43" t="s">
        <v>398</v>
      </c>
      <c r="L643" s="43" t="s">
        <v>413</v>
      </c>
      <c r="M643" s="43" t="s">
        <v>395</v>
      </c>
      <c r="N643" s="43" t="s">
        <v>396</v>
      </c>
      <c r="O643" s="68" t="s">
        <v>325</v>
      </c>
      <c r="P643" s="68" t="s">
        <v>4838</v>
      </c>
      <c r="Q643" s="57" t="str">
        <f>MID(Tabla1[[#This Row],[Aplicación]],14,1)</f>
        <v>2</v>
      </c>
      <c r="R643" s="35" t="s">
        <v>265</v>
      </c>
      <c r="S643" s="57" t="str">
        <f>MID(Tabla1[[#This Row],[Aplicación]],6,2)</f>
        <v>02</v>
      </c>
      <c r="T643" s="54" t="str">
        <f>VLOOKUP(Tabla1[[#This Row],[AREA]],Hoja1!A:B,2,FALSE)</f>
        <v>02. Urbanismo y vivienda</v>
      </c>
      <c r="U643" s="57" t="str">
        <f>MID(Tabla1[[#This Row],[Aplicación]],9,4)</f>
        <v>9332</v>
      </c>
      <c r="V643" s="54" t="str">
        <f>VLOOKUP(Tabla1[[#This Row],[PROGRAMA]],Hoja1!A:B,2,FALSE)</f>
        <v>9332. Mantenimiento de edificios e instalaciones municipales</v>
      </c>
      <c r="W643" s="57" t="str">
        <f>MID(Tabla1[[#This Row],[Aplicación]],14,2)</f>
        <v>21</v>
      </c>
      <c r="X643" s="57" t="str">
        <f>MID(Tabla1[[#This Row],[Aplicación]],14,6)</f>
        <v>212</v>
      </c>
    </row>
    <row r="644" spans="1:24" x14ac:dyDescent="0.25">
      <c r="A644" s="60">
        <v>220240032440</v>
      </c>
      <c r="B644" s="43" t="s">
        <v>702</v>
      </c>
      <c r="C644" s="61">
        <v>45497</v>
      </c>
      <c r="D644" s="60">
        <v>22024000749</v>
      </c>
      <c r="E644" s="43" t="s">
        <v>1290</v>
      </c>
      <c r="F644" s="62">
        <v>63.53</v>
      </c>
      <c r="G644" s="43" t="s">
        <v>90</v>
      </c>
      <c r="H644" s="43" t="s">
        <v>5178</v>
      </c>
      <c r="I644" s="69" t="s">
        <v>2934</v>
      </c>
      <c r="J644" s="43" t="s">
        <v>398</v>
      </c>
      <c r="K644" s="43" t="s">
        <v>398</v>
      </c>
      <c r="L644" s="43" t="s">
        <v>413</v>
      </c>
      <c r="M644" s="43" t="s">
        <v>585</v>
      </c>
      <c r="N644" s="43" t="s">
        <v>539</v>
      </c>
      <c r="O644" s="68" t="s">
        <v>326</v>
      </c>
      <c r="P644" s="68" t="s">
        <v>4838</v>
      </c>
      <c r="Q644" s="57" t="str">
        <f>MID(Tabla1[[#This Row],[Aplicación]],14,1)</f>
        <v>2</v>
      </c>
      <c r="R644" s="35" t="s">
        <v>265</v>
      </c>
      <c r="S644" s="57" t="str">
        <f>MID(Tabla1[[#This Row],[Aplicación]],6,2)</f>
        <v>02</v>
      </c>
      <c r="T644" s="54" t="str">
        <f>VLOOKUP(Tabla1[[#This Row],[AREA]],Hoja1!A:B,2,FALSE)</f>
        <v>02. Urbanismo y vivienda</v>
      </c>
      <c r="U644" s="57" t="str">
        <f>MID(Tabla1[[#This Row],[Aplicación]],9,4)</f>
        <v>9332</v>
      </c>
      <c r="V644" s="54" t="str">
        <f>VLOOKUP(Tabla1[[#This Row],[PROGRAMA]],Hoja1!A:B,2,FALSE)</f>
        <v>9332. Mantenimiento de edificios e instalaciones municipales</v>
      </c>
      <c r="W644" s="57" t="str">
        <f>MID(Tabla1[[#This Row],[Aplicación]],14,2)</f>
        <v>21</v>
      </c>
      <c r="X644" s="57" t="str">
        <f>MID(Tabla1[[#This Row],[Aplicación]],14,6)</f>
        <v>212</v>
      </c>
    </row>
    <row r="645" spans="1:24" x14ac:dyDescent="0.25">
      <c r="A645" s="60">
        <v>220229000856</v>
      </c>
      <c r="B645" s="43" t="s">
        <v>390</v>
      </c>
      <c r="C645" s="61">
        <v>45292</v>
      </c>
      <c r="D645" s="60">
        <v>22024002816</v>
      </c>
      <c r="E645" s="43" t="s">
        <v>1177</v>
      </c>
      <c r="F645" s="62">
        <v>45756.15</v>
      </c>
      <c r="G645" s="43" t="s">
        <v>59</v>
      </c>
      <c r="H645" s="43" t="s">
        <v>579</v>
      </c>
      <c r="I645" s="69">
        <v>220</v>
      </c>
      <c r="J645" s="43" t="s">
        <v>398</v>
      </c>
      <c r="K645" s="43" t="s">
        <v>398</v>
      </c>
      <c r="L645" s="43" t="s">
        <v>413</v>
      </c>
      <c r="M645" s="43" t="s">
        <v>395</v>
      </c>
      <c r="N645" s="43" t="s">
        <v>396</v>
      </c>
      <c r="O645" s="52" t="s">
        <v>321</v>
      </c>
      <c r="P645" s="63" t="s">
        <v>276</v>
      </c>
      <c r="Q645" s="57" t="str">
        <f>MID(Tabla1[[#This Row],[Aplicación]],14,1)</f>
        <v>2</v>
      </c>
      <c r="R645" s="35" t="s">
        <v>265</v>
      </c>
      <c r="S645" s="57" t="str">
        <f>MID(Tabla1[[#This Row],[Aplicación]],6,2)</f>
        <v>03</v>
      </c>
      <c r="T645" s="54" t="str">
        <f>VLOOKUP(Tabla1[[#This Row],[AREA]],Hoja1!A:B,2,FALSE)</f>
        <v>03. Participación ciudadana y deportes</v>
      </c>
      <c r="U645" s="57">
        <v>4312</v>
      </c>
      <c r="V645" s="54" t="str">
        <f>VLOOKUP(Tabla1[[#This Row],[PROGRAMA]],Hoja1!A:B,2,FALSE)</f>
        <v>4312. Mercados</v>
      </c>
      <c r="W645" s="57">
        <v>22</v>
      </c>
      <c r="X645" s="57">
        <v>22602</v>
      </c>
    </row>
    <row r="646" spans="1:24" x14ac:dyDescent="0.25">
      <c r="A646" s="60">
        <v>220240028620</v>
      </c>
      <c r="B646" s="43" t="s">
        <v>702</v>
      </c>
      <c r="C646" s="61">
        <v>45474</v>
      </c>
      <c r="D646" s="60">
        <v>22024000749</v>
      </c>
      <c r="E646" s="43" t="s">
        <v>1290</v>
      </c>
      <c r="F646" s="62">
        <v>327.69</v>
      </c>
      <c r="G646" s="43" t="s">
        <v>764</v>
      </c>
      <c r="H646" s="43" t="s">
        <v>5535</v>
      </c>
      <c r="I646" s="69">
        <v>300</v>
      </c>
      <c r="J646" s="43" t="s">
        <v>398</v>
      </c>
      <c r="K646" s="43" t="s">
        <v>398</v>
      </c>
      <c r="L646" s="43" t="s">
        <v>413</v>
      </c>
      <c r="M646" s="43" t="s">
        <v>395</v>
      </c>
      <c r="N646" s="43" t="s">
        <v>396</v>
      </c>
      <c r="O646" s="68" t="s">
        <v>325</v>
      </c>
      <c r="P646" s="68" t="s">
        <v>4838</v>
      </c>
      <c r="Q646" s="57" t="str">
        <f>MID(Tabla1[[#This Row],[Aplicación]],14,1)</f>
        <v>2</v>
      </c>
      <c r="R646" s="35" t="s">
        <v>265</v>
      </c>
      <c r="S646" s="57" t="str">
        <f>MID(Tabla1[[#This Row],[Aplicación]],6,2)</f>
        <v>02</v>
      </c>
      <c r="T646" s="54" t="str">
        <f>VLOOKUP(Tabla1[[#This Row],[AREA]],Hoja1!A:B,2,FALSE)</f>
        <v>02. Urbanismo y vivienda</v>
      </c>
      <c r="U646" s="57" t="str">
        <f>MID(Tabla1[[#This Row],[Aplicación]],9,4)</f>
        <v>9332</v>
      </c>
      <c r="V646" s="54" t="str">
        <f>VLOOKUP(Tabla1[[#This Row],[PROGRAMA]],Hoja1!A:B,2,FALSE)</f>
        <v>9332. Mantenimiento de edificios e instalaciones municipales</v>
      </c>
      <c r="W646" s="57" t="str">
        <f>MID(Tabla1[[#This Row],[Aplicación]],14,2)</f>
        <v>21</v>
      </c>
      <c r="X646" s="57" t="str">
        <f>MID(Tabla1[[#This Row],[Aplicación]],14,6)</f>
        <v>212</v>
      </c>
    </row>
    <row r="647" spans="1:24" x14ac:dyDescent="0.25">
      <c r="A647" s="60">
        <v>220240028607</v>
      </c>
      <c r="B647" s="43" t="s">
        <v>702</v>
      </c>
      <c r="C647" s="61">
        <v>45474</v>
      </c>
      <c r="D647" s="60">
        <v>22024000749</v>
      </c>
      <c r="E647" s="43" t="s">
        <v>1290</v>
      </c>
      <c r="F647" s="62">
        <v>55.01</v>
      </c>
      <c r="G647" s="43" t="s">
        <v>776</v>
      </c>
      <c r="H647" s="43" t="s">
        <v>5543</v>
      </c>
      <c r="I647" s="69">
        <v>300</v>
      </c>
      <c r="J647" s="43" t="s">
        <v>398</v>
      </c>
      <c r="K647" s="43" t="s">
        <v>398</v>
      </c>
      <c r="L647" s="43" t="s">
        <v>413</v>
      </c>
      <c r="M647" s="43" t="s">
        <v>395</v>
      </c>
      <c r="N647" s="43" t="s">
        <v>396</v>
      </c>
      <c r="O647" s="68" t="s">
        <v>325</v>
      </c>
      <c r="P647" s="68" t="s">
        <v>4838</v>
      </c>
      <c r="Q647" s="57" t="str">
        <f>MID(Tabla1[[#This Row],[Aplicación]],14,1)</f>
        <v>2</v>
      </c>
      <c r="R647" s="35" t="s">
        <v>265</v>
      </c>
      <c r="S647" s="57" t="str">
        <f>MID(Tabla1[[#This Row],[Aplicación]],6,2)</f>
        <v>02</v>
      </c>
      <c r="T647" s="54" t="str">
        <f>VLOOKUP(Tabla1[[#This Row],[AREA]],Hoja1!A:B,2,FALSE)</f>
        <v>02. Urbanismo y vivienda</v>
      </c>
      <c r="U647" s="57" t="str">
        <f>MID(Tabla1[[#This Row],[Aplicación]],9,4)</f>
        <v>9332</v>
      </c>
      <c r="V647" s="54" t="str">
        <f>VLOOKUP(Tabla1[[#This Row],[PROGRAMA]],Hoja1!A:B,2,FALSE)</f>
        <v>9332. Mantenimiento de edificios e instalaciones municipales</v>
      </c>
      <c r="W647" s="57" t="str">
        <f>MID(Tabla1[[#This Row],[Aplicación]],14,2)</f>
        <v>21</v>
      </c>
      <c r="X647" s="57" t="str">
        <f>MID(Tabla1[[#This Row],[Aplicación]],14,6)</f>
        <v>212</v>
      </c>
    </row>
    <row r="648" spans="1:24" x14ac:dyDescent="0.25">
      <c r="A648" s="60">
        <v>220240028623</v>
      </c>
      <c r="B648" s="43" t="s">
        <v>702</v>
      </c>
      <c r="C648" s="61">
        <v>45474</v>
      </c>
      <c r="D648" s="60">
        <v>22024000749</v>
      </c>
      <c r="E648" s="43" t="s">
        <v>1290</v>
      </c>
      <c r="F648" s="62">
        <v>9.7899999999999991</v>
      </c>
      <c r="G648" s="43" t="s">
        <v>776</v>
      </c>
      <c r="H648" s="43" t="s">
        <v>5544</v>
      </c>
      <c r="I648" s="69">
        <v>300</v>
      </c>
      <c r="J648" s="43" t="s">
        <v>398</v>
      </c>
      <c r="K648" s="43" t="s">
        <v>398</v>
      </c>
      <c r="L648" s="43" t="s">
        <v>413</v>
      </c>
      <c r="M648" s="43" t="s">
        <v>395</v>
      </c>
      <c r="N648" s="43" t="s">
        <v>396</v>
      </c>
      <c r="O648" s="68" t="s">
        <v>325</v>
      </c>
      <c r="P648" s="68" t="s">
        <v>4838</v>
      </c>
      <c r="Q648" s="57" t="str">
        <f>MID(Tabla1[[#This Row],[Aplicación]],14,1)</f>
        <v>2</v>
      </c>
      <c r="R648" s="35" t="s">
        <v>265</v>
      </c>
      <c r="S648" s="57" t="str">
        <f>MID(Tabla1[[#This Row],[Aplicación]],6,2)</f>
        <v>02</v>
      </c>
      <c r="T648" s="54" t="str">
        <f>VLOOKUP(Tabla1[[#This Row],[AREA]],Hoja1!A:B,2,FALSE)</f>
        <v>02. Urbanismo y vivienda</v>
      </c>
      <c r="U648" s="57" t="str">
        <f>MID(Tabla1[[#This Row],[Aplicación]],9,4)</f>
        <v>9332</v>
      </c>
      <c r="V648" s="54" t="str">
        <f>VLOOKUP(Tabla1[[#This Row],[PROGRAMA]],Hoja1!A:B,2,FALSE)</f>
        <v>9332. Mantenimiento de edificios e instalaciones municipales</v>
      </c>
      <c r="W648" s="57" t="str">
        <f>MID(Tabla1[[#This Row],[Aplicación]],14,2)</f>
        <v>21</v>
      </c>
      <c r="X648" s="57" t="str">
        <f>MID(Tabla1[[#This Row],[Aplicación]],14,6)</f>
        <v>212</v>
      </c>
    </row>
    <row r="649" spans="1:24" x14ac:dyDescent="0.25">
      <c r="A649" s="60">
        <v>220240028612</v>
      </c>
      <c r="B649" s="43" t="s">
        <v>702</v>
      </c>
      <c r="C649" s="61">
        <v>45474</v>
      </c>
      <c r="D649" s="60">
        <v>22024000749</v>
      </c>
      <c r="E649" s="43" t="s">
        <v>1290</v>
      </c>
      <c r="F649" s="62">
        <v>166.85</v>
      </c>
      <c r="G649" s="43" t="s">
        <v>81</v>
      </c>
      <c r="H649" s="43" t="s">
        <v>5548</v>
      </c>
      <c r="I649" s="69">
        <v>300</v>
      </c>
      <c r="J649" s="43" t="s">
        <v>398</v>
      </c>
      <c r="K649" s="43" t="s">
        <v>398</v>
      </c>
      <c r="L649" s="43" t="s">
        <v>413</v>
      </c>
      <c r="M649" s="43" t="s">
        <v>395</v>
      </c>
      <c r="N649" s="43" t="s">
        <v>396</v>
      </c>
      <c r="O649" s="68" t="s">
        <v>325</v>
      </c>
      <c r="P649" s="68" t="s">
        <v>4838</v>
      </c>
      <c r="Q649" s="57" t="str">
        <f>MID(Tabla1[[#This Row],[Aplicación]],14,1)</f>
        <v>2</v>
      </c>
      <c r="R649" s="35" t="s">
        <v>265</v>
      </c>
      <c r="S649" s="57" t="str">
        <f>MID(Tabla1[[#This Row],[Aplicación]],6,2)</f>
        <v>02</v>
      </c>
      <c r="T649" s="54" t="str">
        <f>VLOOKUP(Tabla1[[#This Row],[AREA]],Hoja1!A:B,2,FALSE)</f>
        <v>02. Urbanismo y vivienda</v>
      </c>
      <c r="U649" s="57" t="str">
        <f>MID(Tabla1[[#This Row],[Aplicación]],9,4)</f>
        <v>9332</v>
      </c>
      <c r="V649" s="54" t="str">
        <f>VLOOKUP(Tabla1[[#This Row],[PROGRAMA]],Hoja1!A:B,2,FALSE)</f>
        <v>9332. Mantenimiento de edificios e instalaciones municipales</v>
      </c>
      <c r="W649" s="57" t="str">
        <f>MID(Tabla1[[#This Row],[Aplicación]],14,2)</f>
        <v>21</v>
      </c>
      <c r="X649" s="57" t="str">
        <f>MID(Tabla1[[#This Row],[Aplicación]],14,6)</f>
        <v>212</v>
      </c>
    </row>
    <row r="650" spans="1:24" x14ac:dyDescent="0.25">
      <c r="A650" s="60">
        <v>220240028609</v>
      </c>
      <c r="B650" s="43" t="s">
        <v>702</v>
      </c>
      <c r="C650" s="61">
        <v>45474</v>
      </c>
      <c r="D650" s="60">
        <v>22024000749</v>
      </c>
      <c r="E650" s="43" t="s">
        <v>1290</v>
      </c>
      <c r="F650" s="62">
        <v>12.27</v>
      </c>
      <c r="G650" s="43" t="s">
        <v>815</v>
      </c>
      <c r="H650" s="43" t="s">
        <v>5552</v>
      </c>
      <c r="I650" s="69">
        <v>300</v>
      </c>
      <c r="J650" s="43" t="s">
        <v>398</v>
      </c>
      <c r="K650" s="43" t="s">
        <v>398</v>
      </c>
      <c r="L650" s="43" t="s">
        <v>413</v>
      </c>
      <c r="M650" s="43" t="s">
        <v>395</v>
      </c>
      <c r="N650" s="43" t="s">
        <v>396</v>
      </c>
      <c r="O650" s="68" t="s">
        <v>325</v>
      </c>
      <c r="P650" s="68" t="s">
        <v>4838</v>
      </c>
      <c r="Q650" s="57" t="str">
        <f>MID(Tabla1[[#This Row],[Aplicación]],14,1)</f>
        <v>2</v>
      </c>
      <c r="R650" s="35" t="s">
        <v>265</v>
      </c>
      <c r="S650" s="57" t="str">
        <f>MID(Tabla1[[#This Row],[Aplicación]],6,2)</f>
        <v>02</v>
      </c>
      <c r="T650" s="54" t="str">
        <f>VLOOKUP(Tabla1[[#This Row],[AREA]],Hoja1!A:B,2,FALSE)</f>
        <v>02. Urbanismo y vivienda</v>
      </c>
      <c r="U650" s="57" t="str">
        <f>MID(Tabla1[[#This Row],[Aplicación]],9,4)</f>
        <v>9332</v>
      </c>
      <c r="V650" s="54" t="str">
        <f>VLOOKUP(Tabla1[[#This Row],[PROGRAMA]],Hoja1!A:B,2,FALSE)</f>
        <v>9332. Mantenimiento de edificios e instalaciones municipales</v>
      </c>
      <c r="W650" s="57" t="str">
        <f>MID(Tabla1[[#This Row],[Aplicación]],14,2)</f>
        <v>21</v>
      </c>
      <c r="X650" s="57" t="str">
        <f>MID(Tabla1[[#This Row],[Aplicación]],14,6)</f>
        <v>212</v>
      </c>
    </row>
    <row r="651" spans="1:24" x14ac:dyDescent="0.25">
      <c r="A651" s="60">
        <v>220240028629</v>
      </c>
      <c r="B651" s="43" t="s">
        <v>702</v>
      </c>
      <c r="C651" s="61">
        <v>45474</v>
      </c>
      <c r="D651" s="60">
        <v>22024000749</v>
      </c>
      <c r="E651" s="43" t="s">
        <v>1290</v>
      </c>
      <c r="F651" s="62">
        <v>236.87</v>
      </c>
      <c r="G651" s="43" t="s">
        <v>815</v>
      </c>
      <c r="H651" s="43" t="s">
        <v>5553</v>
      </c>
      <c r="I651" s="69">
        <v>300</v>
      </c>
      <c r="J651" s="43" t="s">
        <v>398</v>
      </c>
      <c r="K651" s="43" t="s">
        <v>398</v>
      </c>
      <c r="L651" s="43" t="s">
        <v>413</v>
      </c>
      <c r="M651" s="43" t="s">
        <v>395</v>
      </c>
      <c r="N651" s="43" t="s">
        <v>396</v>
      </c>
      <c r="O651" s="68" t="s">
        <v>325</v>
      </c>
      <c r="P651" s="68" t="s">
        <v>4838</v>
      </c>
      <c r="Q651" s="57" t="str">
        <f>MID(Tabla1[[#This Row],[Aplicación]],14,1)</f>
        <v>2</v>
      </c>
      <c r="R651" s="35" t="s">
        <v>265</v>
      </c>
      <c r="S651" s="57" t="str">
        <f>MID(Tabla1[[#This Row],[Aplicación]],6,2)</f>
        <v>02</v>
      </c>
      <c r="T651" s="54" t="str">
        <f>VLOOKUP(Tabla1[[#This Row],[AREA]],Hoja1!A:B,2,FALSE)</f>
        <v>02. Urbanismo y vivienda</v>
      </c>
      <c r="U651" s="57" t="str">
        <f>MID(Tabla1[[#This Row],[Aplicación]],9,4)</f>
        <v>9332</v>
      </c>
      <c r="V651" s="54" t="str">
        <f>VLOOKUP(Tabla1[[#This Row],[PROGRAMA]],Hoja1!A:B,2,FALSE)</f>
        <v>9332. Mantenimiento de edificios e instalaciones municipales</v>
      </c>
      <c r="W651" s="57" t="str">
        <f>MID(Tabla1[[#This Row],[Aplicación]],14,2)</f>
        <v>21</v>
      </c>
      <c r="X651" s="57" t="str">
        <f>MID(Tabla1[[#This Row],[Aplicación]],14,6)</f>
        <v>212</v>
      </c>
    </row>
    <row r="652" spans="1:24" x14ac:dyDescent="0.25">
      <c r="A652" s="60">
        <v>220240028615</v>
      </c>
      <c r="B652" s="43" t="s">
        <v>702</v>
      </c>
      <c r="C652" s="61">
        <v>45474</v>
      </c>
      <c r="D652" s="60">
        <v>22024000749</v>
      </c>
      <c r="E652" s="43" t="s">
        <v>1290</v>
      </c>
      <c r="F652" s="62">
        <v>161.06</v>
      </c>
      <c r="G652" s="43" t="s">
        <v>838</v>
      </c>
      <c r="H652" s="43" t="s">
        <v>5554</v>
      </c>
      <c r="I652" s="69">
        <v>300</v>
      </c>
      <c r="J652" s="43" t="s">
        <v>398</v>
      </c>
      <c r="K652" s="43" t="s">
        <v>398</v>
      </c>
      <c r="L652" s="43" t="s">
        <v>413</v>
      </c>
      <c r="M652" s="43" t="s">
        <v>395</v>
      </c>
      <c r="N652" s="43" t="s">
        <v>396</v>
      </c>
      <c r="O652" s="68" t="s">
        <v>325</v>
      </c>
      <c r="P652" s="68" t="s">
        <v>4838</v>
      </c>
      <c r="Q652" s="57" t="str">
        <f>MID(Tabla1[[#This Row],[Aplicación]],14,1)</f>
        <v>2</v>
      </c>
      <c r="R652" s="35" t="s">
        <v>265</v>
      </c>
      <c r="S652" s="57" t="str">
        <f>MID(Tabla1[[#This Row],[Aplicación]],6,2)</f>
        <v>02</v>
      </c>
      <c r="T652" s="54" t="str">
        <f>VLOOKUP(Tabla1[[#This Row],[AREA]],Hoja1!A:B,2,FALSE)</f>
        <v>02. Urbanismo y vivienda</v>
      </c>
      <c r="U652" s="57" t="str">
        <f>MID(Tabla1[[#This Row],[Aplicación]],9,4)</f>
        <v>9332</v>
      </c>
      <c r="V652" s="54" t="str">
        <f>VLOOKUP(Tabla1[[#This Row],[PROGRAMA]],Hoja1!A:B,2,FALSE)</f>
        <v>9332. Mantenimiento de edificios e instalaciones municipales</v>
      </c>
      <c r="W652" s="57" t="str">
        <f>MID(Tabla1[[#This Row],[Aplicación]],14,2)</f>
        <v>21</v>
      </c>
      <c r="X652" s="57" t="str">
        <f>MID(Tabla1[[#This Row],[Aplicación]],14,6)</f>
        <v>212</v>
      </c>
    </row>
    <row r="653" spans="1:24" x14ac:dyDescent="0.25">
      <c r="A653" s="60">
        <v>220240028625</v>
      </c>
      <c r="B653" s="43" t="s">
        <v>702</v>
      </c>
      <c r="C653" s="61">
        <v>45474</v>
      </c>
      <c r="D653" s="60">
        <v>22024000749</v>
      </c>
      <c r="E653" s="43" t="s">
        <v>1290</v>
      </c>
      <c r="F653" s="62">
        <v>22.18</v>
      </c>
      <c r="G653" s="43" t="s">
        <v>84</v>
      </c>
      <c r="H653" s="43" t="s">
        <v>5559</v>
      </c>
      <c r="I653" s="69">
        <v>300</v>
      </c>
      <c r="J653" s="43" t="s">
        <v>398</v>
      </c>
      <c r="K653" s="43" t="s">
        <v>398</v>
      </c>
      <c r="L653" s="43" t="s">
        <v>413</v>
      </c>
      <c r="M653" s="43" t="s">
        <v>395</v>
      </c>
      <c r="N653" s="43" t="s">
        <v>396</v>
      </c>
      <c r="O653" s="68" t="s">
        <v>325</v>
      </c>
      <c r="P653" s="68" t="s">
        <v>4838</v>
      </c>
      <c r="Q653" s="57" t="str">
        <f>MID(Tabla1[[#This Row],[Aplicación]],14,1)</f>
        <v>2</v>
      </c>
      <c r="R653" s="35" t="s">
        <v>265</v>
      </c>
      <c r="S653" s="57" t="str">
        <f>MID(Tabla1[[#This Row],[Aplicación]],6,2)</f>
        <v>02</v>
      </c>
      <c r="T653" s="54" t="str">
        <f>VLOOKUP(Tabla1[[#This Row],[AREA]],Hoja1!A:B,2,FALSE)</f>
        <v>02. Urbanismo y vivienda</v>
      </c>
      <c r="U653" s="57" t="str">
        <f>MID(Tabla1[[#This Row],[Aplicación]],9,4)</f>
        <v>9332</v>
      </c>
      <c r="V653" s="54" t="str">
        <f>VLOOKUP(Tabla1[[#This Row],[PROGRAMA]],Hoja1!A:B,2,FALSE)</f>
        <v>9332. Mantenimiento de edificios e instalaciones municipales</v>
      </c>
      <c r="W653" s="57" t="str">
        <f>MID(Tabla1[[#This Row],[Aplicación]],14,2)</f>
        <v>21</v>
      </c>
      <c r="X653" s="57" t="str">
        <f>MID(Tabla1[[#This Row],[Aplicación]],14,6)</f>
        <v>212</v>
      </c>
    </row>
    <row r="654" spans="1:24" x14ac:dyDescent="0.25">
      <c r="A654" s="60">
        <v>220240028627</v>
      </c>
      <c r="B654" s="43" t="s">
        <v>702</v>
      </c>
      <c r="C654" s="61">
        <v>45474</v>
      </c>
      <c r="D654" s="60">
        <v>22024000749</v>
      </c>
      <c r="E654" s="43" t="s">
        <v>1290</v>
      </c>
      <c r="F654" s="62">
        <v>199.31</v>
      </c>
      <c r="G654" s="43" t="s">
        <v>84</v>
      </c>
      <c r="H654" s="43" t="s">
        <v>5560</v>
      </c>
      <c r="I654" s="69">
        <v>300</v>
      </c>
      <c r="J654" s="43" t="s">
        <v>398</v>
      </c>
      <c r="K654" s="43" t="s">
        <v>398</v>
      </c>
      <c r="L654" s="43" t="s">
        <v>413</v>
      </c>
      <c r="M654" s="43" t="s">
        <v>395</v>
      </c>
      <c r="N654" s="43" t="s">
        <v>396</v>
      </c>
      <c r="O654" s="68" t="s">
        <v>325</v>
      </c>
      <c r="P654" s="68" t="s">
        <v>4838</v>
      </c>
      <c r="Q654" s="57" t="str">
        <f>MID(Tabla1[[#This Row],[Aplicación]],14,1)</f>
        <v>2</v>
      </c>
      <c r="R654" s="35" t="s">
        <v>265</v>
      </c>
      <c r="S654" s="57" t="str">
        <f>MID(Tabla1[[#This Row],[Aplicación]],6,2)</f>
        <v>02</v>
      </c>
      <c r="T654" s="54" t="str">
        <f>VLOOKUP(Tabla1[[#This Row],[AREA]],Hoja1!A:B,2,FALSE)</f>
        <v>02. Urbanismo y vivienda</v>
      </c>
      <c r="U654" s="57" t="str">
        <f>MID(Tabla1[[#This Row],[Aplicación]],9,4)</f>
        <v>9332</v>
      </c>
      <c r="V654" s="54" t="str">
        <f>VLOOKUP(Tabla1[[#This Row],[PROGRAMA]],Hoja1!A:B,2,FALSE)</f>
        <v>9332. Mantenimiento de edificios e instalaciones municipales</v>
      </c>
      <c r="W654" s="57" t="str">
        <f>MID(Tabla1[[#This Row],[Aplicación]],14,2)</f>
        <v>21</v>
      </c>
      <c r="X654" s="57" t="str">
        <f>MID(Tabla1[[#This Row],[Aplicación]],14,6)</f>
        <v>212</v>
      </c>
    </row>
    <row r="655" spans="1:24" x14ac:dyDescent="0.25">
      <c r="A655" s="60">
        <v>220240044713</v>
      </c>
      <c r="B655" s="43" t="s">
        <v>702</v>
      </c>
      <c r="C655" s="61">
        <v>45565</v>
      </c>
      <c r="D655" s="60">
        <v>22024000749</v>
      </c>
      <c r="E655" s="43" t="s">
        <v>1290</v>
      </c>
      <c r="F655" s="62">
        <v>146.06</v>
      </c>
      <c r="G655" s="43" t="s">
        <v>764</v>
      </c>
      <c r="H655" s="43" t="s">
        <v>6028</v>
      </c>
      <c r="I655" s="69" t="s">
        <v>2934</v>
      </c>
      <c r="J655" s="43" t="s">
        <v>398</v>
      </c>
      <c r="K655" s="43" t="s">
        <v>398</v>
      </c>
      <c r="L655" s="43" t="s">
        <v>413</v>
      </c>
      <c r="M655" s="43" t="s">
        <v>395</v>
      </c>
      <c r="N655" s="43" t="s">
        <v>396</v>
      </c>
      <c r="O655" s="68" t="s">
        <v>325</v>
      </c>
      <c r="P655" s="68" t="s">
        <v>4838</v>
      </c>
      <c r="Q655" s="57" t="str">
        <f>MID(Tabla1[[#This Row],[Aplicación]],14,1)</f>
        <v>2</v>
      </c>
      <c r="R655" s="35" t="s">
        <v>265</v>
      </c>
      <c r="S655" s="57" t="str">
        <f>MID(Tabla1[[#This Row],[Aplicación]],6,2)</f>
        <v>02</v>
      </c>
      <c r="T655" s="54" t="str">
        <f>VLOOKUP(Tabla1[[#This Row],[AREA]],Hoja1!A:B,2,FALSE)</f>
        <v>02. Urbanismo y vivienda</v>
      </c>
      <c r="U655" s="57" t="str">
        <f>MID(Tabla1[[#This Row],[Aplicación]],9,4)</f>
        <v>9332</v>
      </c>
      <c r="V655" s="54" t="str">
        <f>VLOOKUP(Tabla1[[#This Row],[PROGRAMA]],Hoja1!A:B,2,FALSE)</f>
        <v>9332. Mantenimiento de edificios e instalaciones municipales</v>
      </c>
      <c r="W655" s="57" t="str">
        <f>MID(Tabla1[[#This Row],[Aplicación]],14,2)</f>
        <v>21</v>
      </c>
      <c r="X655" s="57" t="str">
        <f>MID(Tabla1[[#This Row],[Aplicación]],14,6)</f>
        <v>212</v>
      </c>
    </row>
    <row r="656" spans="1:24" x14ac:dyDescent="0.25">
      <c r="A656" s="60">
        <v>220240044711</v>
      </c>
      <c r="B656" s="43" t="s">
        <v>702</v>
      </c>
      <c r="C656" s="61">
        <v>45565</v>
      </c>
      <c r="D656" s="60">
        <v>22024000749</v>
      </c>
      <c r="E656" s="43" t="s">
        <v>1290</v>
      </c>
      <c r="F656" s="62">
        <v>15.57</v>
      </c>
      <c r="G656" s="43" t="s">
        <v>764</v>
      </c>
      <c r="H656" s="43" t="s">
        <v>6033</v>
      </c>
      <c r="I656" s="69" t="s">
        <v>2934</v>
      </c>
      <c r="J656" s="43" t="s">
        <v>398</v>
      </c>
      <c r="K656" s="43" t="s">
        <v>398</v>
      </c>
      <c r="L656" s="43" t="s">
        <v>413</v>
      </c>
      <c r="M656" s="43" t="s">
        <v>395</v>
      </c>
      <c r="N656" s="43" t="s">
        <v>396</v>
      </c>
      <c r="O656" s="68" t="s">
        <v>325</v>
      </c>
      <c r="P656" s="68" t="s">
        <v>4838</v>
      </c>
      <c r="Q656" s="57" t="str">
        <f>MID(Tabla1[[#This Row],[Aplicación]],14,1)</f>
        <v>2</v>
      </c>
      <c r="R656" s="35" t="s">
        <v>265</v>
      </c>
      <c r="S656" s="57" t="str">
        <f>MID(Tabla1[[#This Row],[Aplicación]],6,2)</f>
        <v>02</v>
      </c>
      <c r="T656" s="54" t="str">
        <f>VLOOKUP(Tabla1[[#This Row],[AREA]],Hoja1!A:B,2,FALSE)</f>
        <v>02. Urbanismo y vivienda</v>
      </c>
      <c r="U656" s="57" t="str">
        <f>MID(Tabla1[[#This Row],[Aplicación]],9,4)</f>
        <v>9332</v>
      </c>
      <c r="V656" s="54" t="str">
        <f>VLOOKUP(Tabla1[[#This Row],[PROGRAMA]],Hoja1!A:B,2,FALSE)</f>
        <v>9332. Mantenimiento de edificios e instalaciones municipales</v>
      </c>
      <c r="W656" s="57" t="str">
        <f>MID(Tabla1[[#This Row],[Aplicación]],14,2)</f>
        <v>21</v>
      </c>
      <c r="X656" s="57" t="str">
        <f>MID(Tabla1[[#This Row],[Aplicación]],14,6)</f>
        <v>212</v>
      </c>
    </row>
    <row r="657" spans="1:24" x14ac:dyDescent="0.25">
      <c r="A657" s="60">
        <v>220240044647</v>
      </c>
      <c r="B657" s="43" t="s">
        <v>702</v>
      </c>
      <c r="C657" s="61">
        <v>45565</v>
      </c>
      <c r="D657" s="60">
        <v>22024000749</v>
      </c>
      <c r="E657" s="43" t="s">
        <v>1290</v>
      </c>
      <c r="F657" s="62">
        <v>7.93</v>
      </c>
      <c r="G657" s="43" t="s">
        <v>764</v>
      </c>
      <c r="H657" s="43" t="s">
        <v>6035</v>
      </c>
      <c r="I657" s="69" t="s">
        <v>2934</v>
      </c>
      <c r="J657" s="43" t="s">
        <v>398</v>
      </c>
      <c r="K657" s="43" t="s">
        <v>398</v>
      </c>
      <c r="L657" s="43" t="s">
        <v>413</v>
      </c>
      <c r="M657" s="43" t="s">
        <v>395</v>
      </c>
      <c r="N657" s="43" t="s">
        <v>396</v>
      </c>
      <c r="O657" s="68" t="s">
        <v>325</v>
      </c>
      <c r="P657" s="68" t="s">
        <v>4838</v>
      </c>
      <c r="Q657" s="57" t="str">
        <f>MID(Tabla1[[#This Row],[Aplicación]],14,1)</f>
        <v>2</v>
      </c>
      <c r="R657" s="35" t="s">
        <v>265</v>
      </c>
      <c r="S657" s="57" t="str">
        <f>MID(Tabla1[[#This Row],[Aplicación]],6,2)</f>
        <v>02</v>
      </c>
      <c r="T657" s="54" t="str">
        <f>VLOOKUP(Tabla1[[#This Row],[AREA]],Hoja1!A:B,2,FALSE)</f>
        <v>02. Urbanismo y vivienda</v>
      </c>
      <c r="U657" s="57" t="str">
        <f>MID(Tabla1[[#This Row],[Aplicación]],9,4)</f>
        <v>9332</v>
      </c>
      <c r="V657" s="54" t="str">
        <f>VLOOKUP(Tabla1[[#This Row],[PROGRAMA]],Hoja1!A:B,2,FALSE)</f>
        <v>9332. Mantenimiento de edificios e instalaciones municipales</v>
      </c>
      <c r="W657" s="57" t="str">
        <f>MID(Tabla1[[#This Row],[Aplicación]],14,2)</f>
        <v>21</v>
      </c>
      <c r="X657" s="57" t="str">
        <f>MID(Tabla1[[#This Row],[Aplicación]],14,6)</f>
        <v>212</v>
      </c>
    </row>
    <row r="658" spans="1:24" x14ac:dyDescent="0.25">
      <c r="A658" s="60">
        <v>220240044649</v>
      </c>
      <c r="B658" s="43" t="s">
        <v>702</v>
      </c>
      <c r="C658" s="61">
        <v>45565</v>
      </c>
      <c r="D658" s="60">
        <v>22024000749</v>
      </c>
      <c r="E658" s="43" t="s">
        <v>1290</v>
      </c>
      <c r="F658" s="62">
        <v>40.21</v>
      </c>
      <c r="G658" s="43" t="s">
        <v>41</v>
      </c>
      <c r="H658" s="43" t="s">
        <v>6060</v>
      </c>
      <c r="I658" s="69" t="s">
        <v>2934</v>
      </c>
      <c r="J658" s="43" t="s">
        <v>398</v>
      </c>
      <c r="K658" s="43" t="s">
        <v>398</v>
      </c>
      <c r="L658" s="43" t="s">
        <v>413</v>
      </c>
      <c r="M658" s="43" t="s">
        <v>395</v>
      </c>
      <c r="N658" s="43" t="s">
        <v>396</v>
      </c>
      <c r="O658" s="68" t="s">
        <v>325</v>
      </c>
      <c r="P658" s="68" t="s">
        <v>4838</v>
      </c>
      <c r="Q658" s="57" t="str">
        <f>MID(Tabla1[[#This Row],[Aplicación]],14,1)</f>
        <v>2</v>
      </c>
      <c r="R658" s="35" t="s">
        <v>265</v>
      </c>
      <c r="S658" s="57" t="str">
        <f>MID(Tabla1[[#This Row],[Aplicación]],6,2)</f>
        <v>02</v>
      </c>
      <c r="T658" s="54" t="str">
        <f>VLOOKUP(Tabla1[[#This Row],[AREA]],Hoja1!A:B,2,FALSE)</f>
        <v>02. Urbanismo y vivienda</v>
      </c>
      <c r="U658" s="57" t="str">
        <f>MID(Tabla1[[#This Row],[Aplicación]],9,4)</f>
        <v>9332</v>
      </c>
      <c r="V658" s="54" t="str">
        <f>VLOOKUP(Tabla1[[#This Row],[PROGRAMA]],Hoja1!A:B,2,FALSE)</f>
        <v>9332. Mantenimiento de edificios e instalaciones municipales</v>
      </c>
      <c r="W658" s="57" t="str">
        <f>MID(Tabla1[[#This Row],[Aplicación]],14,2)</f>
        <v>21</v>
      </c>
      <c r="X658" s="57" t="str">
        <f>MID(Tabla1[[#This Row],[Aplicación]],14,6)</f>
        <v>212</v>
      </c>
    </row>
    <row r="659" spans="1:24" x14ac:dyDescent="0.25">
      <c r="A659" s="60">
        <v>220240044688</v>
      </c>
      <c r="B659" s="43" t="s">
        <v>702</v>
      </c>
      <c r="C659" s="61">
        <v>45565</v>
      </c>
      <c r="D659" s="60">
        <v>22024000749</v>
      </c>
      <c r="E659" s="43" t="s">
        <v>1290</v>
      </c>
      <c r="F659" s="62">
        <v>16.53</v>
      </c>
      <c r="G659" s="43" t="s">
        <v>41</v>
      </c>
      <c r="H659" s="43" t="s">
        <v>6061</v>
      </c>
      <c r="I659" s="69" t="s">
        <v>2934</v>
      </c>
      <c r="J659" s="43" t="s">
        <v>398</v>
      </c>
      <c r="K659" s="43" t="s">
        <v>398</v>
      </c>
      <c r="L659" s="43" t="s">
        <v>413</v>
      </c>
      <c r="M659" s="43" t="s">
        <v>395</v>
      </c>
      <c r="N659" s="43" t="s">
        <v>396</v>
      </c>
      <c r="O659" s="68" t="s">
        <v>325</v>
      </c>
      <c r="P659" s="68" t="s">
        <v>4838</v>
      </c>
      <c r="Q659" s="57" t="str">
        <f>MID(Tabla1[[#This Row],[Aplicación]],14,1)</f>
        <v>2</v>
      </c>
      <c r="R659" s="35" t="s">
        <v>265</v>
      </c>
      <c r="S659" s="57" t="str">
        <f>MID(Tabla1[[#This Row],[Aplicación]],6,2)</f>
        <v>02</v>
      </c>
      <c r="T659" s="54" t="str">
        <f>VLOOKUP(Tabla1[[#This Row],[AREA]],Hoja1!A:B,2,FALSE)</f>
        <v>02. Urbanismo y vivienda</v>
      </c>
      <c r="U659" s="57" t="str">
        <f>MID(Tabla1[[#This Row],[Aplicación]],9,4)</f>
        <v>9332</v>
      </c>
      <c r="V659" s="54" t="str">
        <f>VLOOKUP(Tabla1[[#This Row],[PROGRAMA]],Hoja1!A:B,2,FALSE)</f>
        <v>9332. Mantenimiento de edificios e instalaciones municipales</v>
      </c>
      <c r="W659" s="57" t="str">
        <f>MID(Tabla1[[#This Row],[Aplicación]],14,2)</f>
        <v>21</v>
      </c>
      <c r="X659" s="57" t="str">
        <f>MID(Tabla1[[#This Row],[Aplicación]],14,6)</f>
        <v>212</v>
      </c>
    </row>
    <row r="660" spans="1:24" x14ac:dyDescent="0.25">
      <c r="A660" s="60">
        <v>220240044692</v>
      </c>
      <c r="B660" s="43" t="s">
        <v>702</v>
      </c>
      <c r="C660" s="61">
        <v>45565</v>
      </c>
      <c r="D660" s="60">
        <v>22024000749</v>
      </c>
      <c r="E660" s="43" t="s">
        <v>1290</v>
      </c>
      <c r="F660" s="62">
        <v>37.89</v>
      </c>
      <c r="G660" s="43" t="s">
        <v>676</v>
      </c>
      <c r="H660" s="43" t="s">
        <v>6071</v>
      </c>
      <c r="I660" s="69" t="s">
        <v>2934</v>
      </c>
      <c r="J660" s="43" t="s">
        <v>398</v>
      </c>
      <c r="K660" s="43" t="s">
        <v>398</v>
      </c>
      <c r="L660" s="43" t="s">
        <v>413</v>
      </c>
      <c r="M660" s="43" t="s">
        <v>395</v>
      </c>
      <c r="N660" s="43" t="s">
        <v>396</v>
      </c>
      <c r="O660" s="68" t="s">
        <v>325</v>
      </c>
      <c r="P660" s="68" t="s">
        <v>4838</v>
      </c>
      <c r="Q660" s="57" t="str">
        <f>MID(Tabla1[[#This Row],[Aplicación]],14,1)</f>
        <v>2</v>
      </c>
      <c r="R660" s="35" t="s">
        <v>265</v>
      </c>
      <c r="S660" s="57" t="str">
        <f>MID(Tabla1[[#This Row],[Aplicación]],6,2)</f>
        <v>02</v>
      </c>
      <c r="T660" s="54" t="str">
        <f>VLOOKUP(Tabla1[[#This Row],[AREA]],Hoja1!A:B,2,FALSE)</f>
        <v>02. Urbanismo y vivienda</v>
      </c>
      <c r="U660" s="57" t="str">
        <f>MID(Tabla1[[#This Row],[Aplicación]],9,4)</f>
        <v>9332</v>
      </c>
      <c r="V660" s="54" t="str">
        <f>VLOOKUP(Tabla1[[#This Row],[PROGRAMA]],Hoja1!A:B,2,FALSE)</f>
        <v>9332. Mantenimiento de edificios e instalaciones municipales</v>
      </c>
      <c r="W660" s="57" t="str">
        <f>MID(Tabla1[[#This Row],[Aplicación]],14,2)</f>
        <v>21</v>
      </c>
      <c r="X660" s="57" t="str">
        <f>MID(Tabla1[[#This Row],[Aplicación]],14,6)</f>
        <v>212</v>
      </c>
    </row>
    <row r="661" spans="1:24" x14ac:dyDescent="0.25">
      <c r="A661" s="60">
        <v>220240044690</v>
      </c>
      <c r="B661" s="43" t="s">
        <v>702</v>
      </c>
      <c r="C661" s="61">
        <v>45565</v>
      </c>
      <c r="D661" s="60">
        <v>22024000749</v>
      </c>
      <c r="E661" s="43" t="s">
        <v>1290</v>
      </c>
      <c r="F661" s="62">
        <v>282.51</v>
      </c>
      <c r="G661" s="43" t="s">
        <v>776</v>
      </c>
      <c r="H661" s="43" t="s">
        <v>6080</v>
      </c>
      <c r="I661" s="69" t="s">
        <v>2934</v>
      </c>
      <c r="J661" s="43" t="s">
        <v>398</v>
      </c>
      <c r="K661" s="43" t="s">
        <v>398</v>
      </c>
      <c r="L661" s="43" t="s">
        <v>413</v>
      </c>
      <c r="M661" s="43" t="s">
        <v>395</v>
      </c>
      <c r="N661" s="43" t="s">
        <v>396</v>
      </c>
      <c r="O661" s="68" t="s">
        <v>325</v>
      </c>
      <c r="P661" s="68" t="s">
        <v>4838</v>
      </c>
      <c r="Q661" s="57" t="str">
        <f>MID(Tabla1[[#This Row],[Aplicación]],14,1)</f>
        <v>2</v>
      </c>
      <c r="R661" s="35" t="s">
        <v>265</v>
      </c>
      <c r="S661" s="57" t="str">
        <f>MID(Tabla1[[#This Row],[Aplicación]],6,2)</f>
        <v>02</v>
      </c>
      <c r="T661" s="54" t="str">
        <f>VLOOKUP(Tabla1[[#This Row],[AREA]],Hoja1!A:B,2,FALSE)</f>
        <v>02. Urbanismo y vivienda</v>
      </c>
      <c r="U661" s="57" t="str">
        <f>MID(Tabla1[[#This Row],[Aplicación]],9,4)</f>
        <v>9332</v>
      </c>
      <c r="V661" s="54" t="str">
        <f>VLOOKUP(Tabla1[[#This Row],[PROGRAMA]],Hoja1!A:B,2,FALSE)</f>
        <v>9332. Mantenimiento de edificios e instalaciones municipales</v>
      </c>
      <c r="W661" s="57" t="str">
        <f>MID(Tabla1[[#This Row],[Aplicación]],14,2)</f>
        <v>21</v>
      </c>
      <c r="X661" s="57" t="str">
        <f>MID(Tabla1[[#This Row],[Aplicación]],14,6)</f>
        <v>212</v>
      </c>
    </row>
    <row r="662" spans="1:24" x14ac:dyDescent="0.25">
      <c r="A662" s="60">
        <v>220240044709</v>
      </c>
      <c r="B662" s="43" t="s">
        <v>702</v>
      </c>
      <c r="C662" s="61">
        <v>45565</v>
      </c>
      <c r="D662" s="60">
        <v>22024000749</v>
      </c>
      <c r="E662" s="43" t="s">
        <v>1290</v>
      </c>
      <c r="F662" s="62">
        <v>160.4</v>
      </c>
      <c r="G662" s="43" t="s">
        <v>852</v>
      </c>
      <c r="H662" s="43" t="s">
        <v>6088</v>
      </c>
      <c r="I662" s="69" t="s">
        <v>2934</v>
      </c>
      <c r="J662" s="43" t="s">
        <v>398</v>
      </c>
      <c r="K662" s="43" t="s">
        <v>398</v>
      </c>
      <c r="L662" s="43" t="s">
        <v>413</v>
      </c>
      <c r="M662" s="43" t="s">
        <v>395</v>
      </c>
      <c r="N662" s="43" t="s">
        <v>396</v>
      </c>
      <c r="O662" s="68" t="s">
        <v>325</v>
      </c>
      <c r="P662" s="68" t="s">
        <v>4838</v>
      </c>
      <c r="Q662" s="57" t="str">
        <f>MID(Tabla1[[#This Row],[Aplicación]],14,1)</f>
        <v>2</v>
      </c>
      <c r="R662" s="35" t="s">
        <v>265</v>
      </c>
      <c r="S662" s="57" t="str">
        <f>MID(Tabla1[[#This Row],[Aplicación]],6,2)</f>
        <v>02</v>
      </c>
      <c r="T662" s="54" t="str">
        <f>VLOOKUP(Tabla1[[#This Row],[AREA]],Hoja1!A:B,2,FALSE)</f>
        <v>02. Urbanismo y vivienda</v>
      </c>
      <c r="U662" s="57" t="str">
        <f>MID(Tabla1[[#This Row],[Aplicación]],9,4)</f>
        <v>9332</v>
      </c>
      <c r="V662" s="54" t="str">
        <f>VLOOKUP(Tabla1[[#This Row],[PROGRAMA]],Hoja1!A:B,2,FALSE)</f>
        <v>9332. Mantenimiento de edificios e instalaciones municipales</v>
      </c>
      <c r="W662" s="57" t="str">
        <f>MID(Tabla1[[#This Row],[Aplicación]],14,2)</f>
        <v>21</v>
      </c>
      <c r="X662" s="57" t="str">
        <f>MID(Tabla1[[#This Row],[Aplicación]],14,6)</f>
        <v>212</v>
      </c>
    </row>
    <row r="663" spans="1:24" x14ac:dyDescent="0.25">
      <c r="A663" s="60">
        <v>220240044645</v>
      </c>
      <c r="B663" s="43" t="s">
        <v>702</v>
      </c>
      <c r="C663" s="61">
        <v>45565</v>
      </c>
      <c r="D663" s="60">
        <v>22024000749</v>
      </c>
      <c r="E663" s="43" t="s">
        <v>1290</v>
      </c>
      <c r="F663" s="62">
        <v>74.430000000000007</v>
      </c>
      <c r="G663" s="43" t="s">
        <v>81</v>
      </c>
      <c r="H663" s="43" t="s">
        <v>6103</v>
      </c>
      <c r="I663" s="69" t="s">
        <v>2934</v>
      </c>
      <c r="J663" s="43" t="s">
        <v>398</v>
      </c>
      <c r="K663" s="43" t="s">
        <v>398</v>
      </c>
      <c r="L663" s="43" t="s">
        <v>413</v>
      </c>
      <c r="M663" s="43" t="s">
        <v>395</v>
      </c>
      <c r="N663" s="43" t="s">
        <v>396</v>
      </c>
      <c r="O663" s="68" t="s">
        <v>325</v>
      </c>
      <c r="P663" s="68" t="s">
        <v>4838</v>
      </c>
      <c r="Q663" s="57" t="str">
        <f>MID(Tabla1[[#This Row],[Aplicación]],14,1)</f>
        <v>2</v>
      </c>
      <c r="R663" s="35" t="s">
        <v>265</v>
      </c>
      <c r="S663" s="57" t="str">
        <f>MID(Tabla1[[#This Row],[Aplicación]],6,2)</f>
        <v>02</v>
      </c>
      <c r="T663" s="54" t="str">
        <f>VLOOKUP(Tabla1[[#This Row],[AREA]],Hoja1!A:B,2,FALSE)</f>
        <v>02. Urbanismo y vivienda</v>
      </c>
      <c r="U663" s="57" t="str">
        <f>MID(Tabla1[[#This Row],[Aplicación]],9,4)</f>
        <v>9332</v>
      </c>
      <c r="V663" s="54" t="str">
        <f>VLOOKUP(Tabla1[[#This Row],[PROGRAMA]],Hoja1!A:B,2,FALSE)</f>
        <v>9332. Mantenimiento de edificios e instalaciones municipales</v>
      </c>
      <c r="W663" s="57" t="str">
        <f>MID(Tabla1[[#This Row],[Aplicación]],14,2)</f>
        <v>21</v>
      </c>
      <c r="X663" s="57" t="str">
        <f>MID(Tabla1[[#This Row],[Aplicación]],14,6)</f>
        <v>212</v>
      </c>
    </row>
    <row r="664" spans="1:24" x14ac:dyDescent="0.25">
      <c r="A664" s="60">
        <v>220240044637</v>
      </c>
      <c r="B664" s="43" t="s">
        <v>702</v>
      </c>
      <c r="C664" s="61">
        <v>45565</v>
      </c>
      <c r="D664" s="60">
        <v>22024000749</v>
      </c>
      <c r="E664" s="43" t="s">
        <v>1290</v>
      </c>
      <c r="F664" s="62">
        <v>42.1</v>
      </c>
      <c r="G664" s="43" t="s">
        <v>81</v>
      </c>
      <c r="H664" s="43" t="s">
        <v>6104</v>
      </c>
      <c r="I664" s="69" t="s">
        <v>2934</v>
      </c>
      <c r="J664" s="43" t="s">
        <v>398</v>
      </c>
      <c r="K664" s="43" t="s">
        <v>398</v>
      </c>
      <c r="L664" s="43" t="s">
        <v>413</v>
      </c>
      <c r="M664" s="43" t="s">
        <v>395</v>
      </c>
      <c r="N664" s="43" t="s">
        <v>396</v>
      </c>
      <c r="O664" s="68" t="s">
        <v>325</v>
      </c>
      <c r="P664" s="68" t="s">
        <v>4838</v>
      </c>
      <c r="Q664" s="57" t="str">
        <f>MID(Tabla1[[#This Row],[Aplicación]],14,1)</f>
        <v>2</v>
      </c>
      <c r="R664" s="35" t="s">
        <v>265</v>
      </c>
      <c r="S664" s="57" t="str">
        <f>MID(Tabla1[[#This Row],[Aplicación]],6,2)</f>
        <v>02</v>
      </c>
      <c r="T664" s="54" t="str">
        <f>VLOOKUP(Tabla1[[#This Row],[AREA]],Hoja1!A:B,2,FALSE)</f>
        <v>02. Urbanismo y vivienda</v>
      </c>
      <c r="U664" s="57" t="str">
        <f>MID(Tabla1[[#This Row],[Aplicación]],9,4)</f>
        <v>9332</v>
      </c>
      <c r="V664" s="54" t="str">
        <f>VLOOKUP(Tabla1[[#This Row],[PROGRAMA]],Hoja1!A:B,2,FALSE)</f>
        <v>9332. Mantenimiento de edificios e instalaciones municipales</v>
      </c>
      <c r="W664" s="57" t="str">
        <f>MID(Tabla1[[#This Row],[Aplicación]],14,2)</f>
        <v>21</v>
      </c>
      <c r="X664" s="57" t="str">
        <f>MID(Tabla1[[#This Row],[Aplicación]],14,6)</f>
        <v>212</v>
      </c>
    </row>
    <row r="665" spans="1:24" x14ac:dyDescent="0.25">
      <c r="A665" s="60">
        <v>220240044639</v>
      </c>
      <c r="B665" s="43" t="s">
        <v>702</v>
      </c>
      <c r="C665" s="61">
        <v>45565</v>
      </c>
      <c r="D665" s="60">
        <v>22024000749</v>
      </c>
      <c r="E665" s="43" t="s">
        <v>1290</v>
      </c>
      <c r="F665" s="62">
        <v>32.26</v>
      </c>
      <c r="G665" s="43" t="s">
        <v>81</v>
      </c>
      <c r="H665" s="43" t="s">
        <v>6106</v>
      </c>
      <c r="I665" s="69" t="s">
        <v>2934</v>
      </c>
      <c r="J665" s="43" t="s">
        <v>398</v>
      </c>
      <c r="K665" s="43" t="s">
        <v>398</v>
      </c>
      <c r="L665" s="43" t="s">
        <v>413</v>
      </c>
      <c r="M665" s="43" t="s">
        <v>395</v>
      </c>
      <c r="N665" s="43" t="s">
        <v>396</v>
      </c>
      <c r="O665" s="68" t="s">
        <v>325</v>
      </c>
      <c r="P665" s="68" t="s">
        <v>4838</v>
      </c>
      <c r="Q665" s="57" t="str">
        <f>MID(Tabla1[[#This Row],[Aplicación]],14,1)</f>
        <v>2</v>
      </c>
      <c r="R665" s="35" t="s">
        <v>265</v>
      </c>
      <c r="S665" s="57" t="str">
        <f>MID(Tabla1[[#This Row],[Aplicación]],6,2)</f>
        <v>02</v>
      </c>
      <c r="T665" s="54" t="str">
        <f>VLOOKUP(Tabla1[[#This Row],[AREA]],Hoja1!A:B,2,FALSE)</f>
        <v>02. Urbanismo y vivienda</v>
      </c>
      <c r="U665" s="57" t="str">
        <f>MID(Tabla1[[#This Row],[Aplicación]],9,4)</f>
        <v>9332</v>
      </c>
      <c r="V665" s="54" t="str">
        <f>VLOOKUP(Tabla1[[#This Row],[PROGRAMA]],Hoja1!A:B,2,FALSE)</f>
        <v>9332. Mantenimiento de edificios e instalaciones municipales</v>
      </c>
      <c r="W665" s="57" t="str">
        <f>MID(Tabla1[[#This Row],[Aplicación]],14,2)</f>
        <v>21</v>
      </c>
      <c r="X665" s="57" t="str">
        <f>MID(Tabla1[[#This Row],[Aplicación]],14,6)</f>
        <v>212</v>
      </c>
    </row>
    <row r="666" spans="1:24" x14ac:dyDescent="0.25">
      <c r="A666" s="60">
        <v>220240044641</v>
      </c>
      <c r="B666" s="43" t="s">
        <v>702</v>
      </c>
      <c r="C666" s="61">
        <v>45565</v>
      </c>
      <c r="D666" s="60">
        <v>22024000749</v>
      </c>
      <c r="E666" s="43" t="s">
        <v>1290</v>
      </c>
      <c r="F666" s="62">
        <v>10.119999999999999</v>
      </c>
      <c r="G666" s="43" t="s">
        <v>81</v>
      </c>
      <c r="H666" s="43" t="s">
        <v>6110</v>
      </c>
      <c r="I666" s="69" t="s">
        <v>2934</v>
      </c>
      <c r="J666" s="43" t="s">
        <v>398</v>
      </c>
      <c r="K666" s="43" t="s">
        <v>398</v>
      </c>
      <c r="L666" s="43" t="s">
        <v>413</v>
      </c>
      <c r="M666" s="43" t="s">
        <v>395</v>
      </c>
      <c r="N666" s="43" t="s">
        <v>396</v>
      </c>
      <c r="O666" s="68" t="s">
        <v>325</v>
      </c>
      <c r="P666" s="68" t="s">
        <v>4838</v>
      </c>
      <c r="Q666" s="57" t="str">
        <f>MID(Tabla1[[#This Row],[Aplicación]],14,1)</f>
        <v>2</v>
      </c>
      <c r="R666" s="35" t="s">
        <v>265</v>
      </c>
      <c r="S666" s="57" t="str">
        <f>MID(Tabla1[[#This Row],[Aplicación]],6,2)</f>
        <v>02</v>
      </c>
      <c r="T666" s="54" t="str">
        <f>VLOOKUP(Tabla1[[#This Row],[AREA]],Hoja1!A:B,2,FALSE)</f>
        <v>02. Urbanismo y vivienda</v>
      </c>
      <c r="U666" s="57" t="str">
        <f>MID(Tabla1[[#This Row],[Aplicación]],9,4)</f>
        <v>9332</v>
      </c>
      <c r="V666" s="54" t="str">
        <f>VLOOKUP(Tabla1[[#This Row],[PROGRAMA]],Hoja1!A:B,2,FALSE)</f>
        <v>9332. Mantenimiento de edificios e instalaciones municipales</v>
      </c>
      <c r="W666" s="57" t="str">
        <f>MID(Tabla1[[#This Row],[Aplicación]],14,2)</f>
        <v>21</v>
      </c>
      <c r="X666" s="57" t="str">
        <f>MID(Tabla1[[#This Row],[Aplicación]],14,6)</f>
        <v>212</v>
      </c>
    </row>
    <row r="667" spans="1:24" x14ac:dyDescent="0.25">
      <c r="A667" s="60">
        <v>220240044655</v>
      </c>
      <c r="B667" s="43" t="s">
        <v>702</v>
      </c>
      <c r="C667" s="61">
        <v>45565</v>
      </c>
      <c r="D667" s="60">
        <v>22024000749</v>
      </c>
      <c r="E667" s="43" t="s">
        <v>1290</v>
      </c>
      <c r="F667" s="62">
        <v>114.08</v>
      </c>
      <c r="G667" s="43" t="s">
        <v>697</v>
      </c>
      <c r="H667" s="43" t="s">
        <v>6119</v>
      </c>
      <c r="I667" s="69" t="s">
        <v>2934</v>
      </c>
      <c r="J667" s="43" t="s">
        <v>537</v>
      </c>
      <c r="K667" s="43" t="s">
        <v>537</v>
      </c>
      <c r="L667" s="43" t="s">
        <v>413</v>
      </c>
      <c r="M667" s="43" t="s">
        <v>395</v>
      </c>
      <c r="N667" s="43" t="s">
        <v>396</v>
      </c>
      <c r="O667" s="68" t="s">
        <v>325</v>
      </c>
      <c r="P667" s="68" t="s">
        <v>4838</v>
      </c>
      <c r="Q667" s="57" t="str">
        <f>MID(Tabla1[[#This Row],[Aplicación]],14,1)</f>
        <v>2</v>
      </c>
      <c r="R667" s="35" t="s">
        <v>265</v>
      </c>
      <c r="S667" s="57" t="str">
        <f>MID(Tabla1[[#This Row],[Aplicación]],6,2)</f>
        <v>02</v>
      </c>
      <c r="T667" s="54" t="str">
        <f>VLOOKUP(Tabla1[[#This Row],[AREA]],Hoja1!A:B,2,FALSE)</f>
        <v>02. Urbanismo y vivienda</v>
      </c>
      <c r="U667" s="57" t="str">
        <f>MID(Tabla1[[#This Row],[Aplicación]],9,4)</f>
        <v>9332</v>
      </c>
      <c r="V667" s="54" t="str">
        <f>VLOOKUP(Tabla1[[#This Row],[PROGRAMA]],Hoja1!A:B,2,FALSE)</f>
        <v>9332. Mantenimiento de edificios e instalaciones municipales</v>
      </c>
      <c r="W667" s="57" t="str">
        <f>MID(Tabla1[[#This Row],[Aplicación]],14,2)</f>
        <v>21</v>
      </c>
      <c r="X667" s="57" t="str">
        <f>MID(Tabla1[[#This Row],[Aplicación]],14,6)</f>
        <v>212</v>
      </c>
    </row>
    <row r="668" spans="1:24" x14ac:dyDescent="0.25">
      <c r="A668" s="60">
        <v>220240044657</v>
      </c>
      <c r="B668" s="43" t="s">
        <v>702</v>
      </c>
      <c r="C668" s="61">
        <v>45565</v>
      </c>
      <c r="D668" s="60">
        <v>22024000749</v>
      </c>
      <c r="E668" s="43" t="s">
        <v>1290</v>
      </c>
      <c r="F668" s="62">
        <v>11.79</v>
      </c>
      <c r="G668" s="43" t="s">
        <v>697</v>
      </c>
      <c r="H668" s="43" t="s">
        <v>6120</v>
      </c>
      <c r="I668" s="69" t="s">
        <v>2934</v>
      </c>
      <c r="J668" s="43" t="s">
        <v>537</v>
      </c>
      <c r="K668" s="43" t="s">
        <v>537</v>
      </c>
      <c r="L668" s="43" t="s">
        <v>413</v>
      </c>
      <c r="M668" s="43" t="s">
        <v>395</v>
      </c>
      <c r="N668" s="43" t="s">
        <v>396</v>
      </c>
      <c r="O668" s="68" t="s">
        <v>325</v>
      </c>
      <c r="P668" s="68" t="s">
        <v>4838</v>
      </c>
      <c r="Q668" s="57" t="str">
        <f>MID(Tabla1[[#This Row],[Aplicación]],14,1)</f>
        <v>2</v>
      </c>
      <c r="R668" s="35" t="s">
        <v>265</v>
      </c>
      <c r="S668" s="57" t="str">
        <f>MID(Tabla1[[#This Row],[Aplicación]],6,2)</f>
        <v>02</v>
      </c>
      <c r="T668" s="54" t="str">
        <f>VLOOKUP(Tabla1[[#This Row],[AREA]],Hoja1!A:B,2,FALSE)</f>
        <v>02. Urbanismo y vivienda</v>
      </c>
      <c r="U668" s="57" t="str">
        <f>MID(Tabla1[[#This Row],[Aplicación]],9,4)</f>
        <v>9332</v>
      </c>
      <c r="V668" s="54" t="str">
        <f>VLOOKUP(Tabla1[[#This Row],[PROGRAMA]],Hoja1!A:B,2,FALSE)</f>
        <v>9332. Mantenimiento de edificios e instalaciones municipales</v>
      </c>
      <c r="W668" s="57" t="str">
        <f>MID(Tabla1[[#This Row],[Aplicación]],14,2)</f>
        <v>21</v>
      </c>
      <c r="X668" s="57" t="str">
        <f>MID(Tabla1[[#This Row],[Aplicación]],14,6)</f>
        <v>212</v>
      </c>
    </row>
    <row r="669" spans="1:24" x14ac:dyDescent="0.25">
      <c r="A669" s="60">
        <v>220240044643</v>
      </c>
      <c r="B669" s="43" t="s">
        <v>702</v>
      </c>
      <c r="C669" s="61">
        <v>45565</v>
      </c>
      <c r="D669" s="60">
        <v>22024000749</v>
      </c>
      <c r="E669" s="43" t="s">
        <v>1290</v>
      </c>
      <c r="F669" s="62">
        <v>6.47</v>
      </c>
      <c r="G669" s="43" t="s">
        <v>815</v>
      </c>
      <c r="H669" s="43" t="s">
        <v>6158</v>
      </c>
      <c r="I669" s="69" t="s">
        <v>2934</v>
      </c>
      <c r="J669" s="43" t="s">
        <v>398</v>
      </c>
      <c r="K669" s="43" t="s">
        <v>398</v>
      </c>
      <c r="L669" s="43" t="s">
        <v>413</v>
      </c>
      <c r="M669" s="43" t="s">
        <v>395</v>
      </c>
      <c r="N669" s="43" t="s">
        <v>396</v>
      </c>
      <c r="O669" s="68" t="s">
        <v>325</v>
      </c>
      <c r="P669" s="68" t="s">
        <v>4838</v>
      </c>
      <c r="Q669" s="57" t="str">
        <f>MID(Tabla1[[#This Row],[Aplicación]],14,1)</f>
        <v>2</v>
      </c>
      <c r="R669" s="35" t="s">
        <v>265</v>
      </c>
      <c r="S669" s="57" t="str">
        <f>MID(Tabla1[[#This Row],[Aplicación]],6,2)</f>
        <v>02</v>
      </c>
      <c r="T669" s="54" t="str">
        <f>VLOOKUP(Tabla1[[#This Row],[AREA]],Hoja1!A:B,2,FALSE)</f>
        <v>02. Urbanismo y vivienda</v>
      </c>
      <c r="U669" s="57" t="str">
        <f>MID(Tabla1[[#This Row],[Aplicación]],9,4)</f>
        <v>9332</v>
      </c>
      <c r="V669" s="54" t="str">
        <f>VLOOKUP(Tabla1[[#This Row],[PROGRAMA]],Hoja1!A:B,2,FALSE)</f>
        <v>9332. Mantenimiento de edificios e instalaciones municipales</v>
      </c>
      <c r="W669" s="57" t="str">
        <f>MID(Tabla1[[#This Row],[Aplicación]],14,2)</f>
        <v>21</v>
      </c>
      <c r="X669" s="57" t="str">
        <f>MID(Tabla1[[#This Row],[Aplicación]],14,6)</f>
        <v>212</v>
      </c>
    </row>
    <row r="670" spans="1:24" x14ac:dyDescent="0.25">
      <c r="A670" s="60">
        <v>220240044651</v>
      </c>
      <c r="B670" s="43" t="s">
        <v>702</v>
      </c>
      <c r="C670" s="61">
        <v>45565</v>
      </c>
      <c r="D670" s="60">
        <v>22024000749</v>
      </c>
      <c r="E670" s="43" t="s">
        <v>1290</v>
      </c>
      <c r="F670" s="62">
        <v>132.72</v>
      </c>
      <c r="G670" s="43" t="s">
        <v>838</v>
      </c>
      <c r="H670" s="43" t="s">
        <v>6169</v>
      </c>
      <c r="I670" s="69" t="s">
        <v>2934</v>
      </c>
      <c r="J670" s="43" t="s">
        <v>398</v>
      </c>
      <c r="K670" s="43" t="s">
        <v>398</v>
      </c>
      <c r="L670" s="43" t="s">
        <v>413</v>
      </c>
      <c r="M670" s="43" t="s">
        <v>395</v>
      </c>
      <c r="N670" s="43" t="s">
        <v>396</v>
      </c>
      <c r="O670" s="68" t="s">
        <v>325</v>
      </c>
      <c r="P670" s="68" t="s">
        <v>4838</v>
      </c>
      <c r="Q670" s="57" t="str">
        <f>MID(Tabla1[[#This Row],[Aplicación]],14,1)</f>
        <v>2</v>
      </c>
      <c r="R670" s="35" t="s">
        <v>265</v>
      </c>
      <c r="S670" s="57" t="str">
        <f>MID(Tabla1[[#This Row],[Aplicación]],6,2)</f>
        <v>02</v>
      </c>
      <c r="T670" s="54" t="str">
        <f>VLOOKUP(Tabla1[[#This Row],[AREA]],Hoja1!A:B,2,FALSE)</f>
        <v>02. Urbanismo y vivienda</v>
      </c>
      <c r="U670" s="57" t="str">
        <f>MID(Tabla1[[#This Row],[Aplicación]],9,4)</f>
        <v>9332</v>
      </c>
      <c r="V670" s="54" t="str">
        <f>VLOOKUP(Tabla1[[#This Row],[PROGRAMA]],Hoja1!A:B,2,FALSE)</f>
        <v>9332. Mantenimiento de edificios e instalaciones municipales</v>
      </c>
      <c r="W670" s="57" t="str">
        <f>MID(Tabla1[[#This Row],[Aplicación]],14,2)</f>
        <v>21</v>
      </c>
      <c r="X670" s="57" t="str">
        <f>MID(Tabla1[[#This Row],[Aplicación]],14,6)</f>
        <v>212</v>
      </c>
    </row>
    <row r="671" spans="1:24" x14ac:dyDescent="0.25">
      <c r="A671" s="60">
        <v>220240044694</v>
      </c>
      <c r="B671" s="43" t="s">
        <v>702</v>
      </c>
      <c r="C671" s="61">
        <v>45565</v>
      </c>
      <c r="D671" s="60">
        <v>22024000749</v>
      </c>
      <c r="E671" s="43" t="s">
        <v>1290</v>
      </c>
      <c r="F671" s="62">
        <v>122.31</v>
      </c>
      <c r="G671" s="43" t="s">
        <v>40</v>
      </c>
      <c r="H671" s="43" t="s">
        <v>6195</v>
      </c>
      <c r="I671" s="69" t="s">
        <v>2934</v>
      </c>
      <c r="J671" s="43" t="s">
        <v>398</v>
      </c>
      <c r="K671" s="43" t="s">
        <v>398</v>
      </c>
      <c r="L671" s="43" t="s">
        <v>413</v>
      </c>
      <c r="M671" s="43" t="s">
        <v>395</v>
      </c>
      <c r="N671" s="43" t="s">
        <v>396</v>
      </c>
      <c r="O671" s="68" t="s">
        <v>325</v>
      </c>
      <c r="P671" s="68" t="s">
        <v>4838</v>
      </c>
      <c r="Q671" s="57" t="str">
        <f>MID(Tabla1[[#This Row],[Aplicación]],14,1)</f>
        <v>2</v>
      </c>
      <c r="R671" s="35" t="s">
        <v>265</v>
      </c>
      <c r="S671" s="57" t="str">
        <f>MID(Tabla1[[#This Row],[Aplicación]],6,2)</f>
        <v>02</v>
      </c>
      <c r="T671" s="54" t="str">
        <f>VLOOKUP(Tabla1[[#This Row],[AREA]],Hoja1!A:B,2,FALSE)</f>
        <v>02. Urbanismo y vivienda</v>
      </c>
      <c r="U671" s="57" t="str">
        <f>MID(Tabla1[[#This Row],[Aplicación]],9,4)</f>
        <v>9332</v>
      </c>
      <c r="V671" s="54" t="str">
        <f>VLOOKUP(Tabla1[[#This Row],[PROGRAMA]],Hoja1!A:B,2,FALSE)</f>
        <v>9332. Mantenimiento de edificios e instalaciones municipales</v>
      </c>
      <c r="W671" s="57" t="str">
        <f>MID(Tabla1[[#This Row],[Aplicación]],14,2)</f>
        <v>21</v>
      </c>
      <c r="X671" s="57" t="str">
        <f>MID(Tabla1[[#This Row],[Aplicación]],14,6)</f>
        <v>212</v>
      </c>
    </row>
    <row r="672" spans="1:24" x14ac:dyDescent="0.25">
      <c r="A672" s="60">
        <v>220240044653</v>
      </c>
      <c r="B672" s="43" t="s">
        <v>702</v>
      </c>
      <c r="C672" s="61">
        <v>45565</v>
      </c>
      <c r="D672" s="60">
        <v>22024000749</v>
      </c>
      <c r="E672" s="43" t="s">
        <v>1290</v>
      </c>
      <c r="F672" s="62">
        <v>414.06</v>
      </c>
      <c r="G672" s="43" t="s">
        <v>84</v>
      </c>
      <c r="H672" s="43" t="s">
        <v>6211</v>
      </c>
      <c r="I672" s="69" t="s">
        <v>2934</v>
      </c>
      <c r="J672" s="43" t="s">
        <v>398</v>
      </c>
      <c r="K672" s="43" t="s">
        <v>398</v>
      </c>
      <c r="L672" s="43" t="s">
        <v>413</v>
      </c>
      <c r="M672" s="43" t="s">
        <v>395</v>
      </c>
      <c r="N672" s="43" t="s">
        <v>396</v>
      </c>
      <c r="O672" s="68" t="s">
        <v>325</v>
      </c>
      <c r="P672" s="68" t="s">
        <v>4838</v>
      </c>
      <c r="Q672" s="57" t="str">
        <f>MID(Tabla1[[#This Row],[Aplicación]],14,1)</f>
        <v>2</v>
      </c>
      <c r="R672" s="35" t="s">
        <v>265</v>
      </c>
      <c r="S672" s="57" t="str">
        <f>MID(Tabla1[[#This Row],[Aplicación]],6,2)</f>
        <v>02</v>
      </c>
      <c r="T672" s="54" t="str">
        <f>VLOOKUP(Tabla1[[#This Row],[AREA]],Hoja1!A:B,2,FALSE)</f>
        <v>02. Urbanismo y vivienda</v>
      </c>
      <c r="U672" s="57" t="str">
        <f>MID(Tabla1[[#This Row],[Aplicación]],9,4)</f>
        <v>9332</v>
      </c>
      <c r="V672" s="54" t="str">
        <f>VLOOKUP(Tabla1[[#This Row],[PROGRAMA]],Hoja1!A:B,2,FALSE)</f>
        <v>9332. Mantenimiento de edificios e instalaciones municipales</v>
      </c>
      <c r="W672" s="57" t="str">
        <f>MID(Tabla1[[#This Row],[Aplicación]],14,2)</f>
        <v>21</v>
      </c>
      <c r="X672" s="57" t="str">
        <f>MID(Tabla1[[#This Row],[Aplicación]],14,6)</f>
        <v>212</v>
      </c>
    </row>
    <row r="673" spans="1:24" x14ac:dyDescent="0.25">
      <c r="A673" s="60">
        <v>220240042785</v>
      </c>
      <c r="B673" s="43" t="s">
        <v>390</v>
      </c>
      <c r="C673" s="61">
        <v>45553</v>
      </c>
      <c r="D673" s="60">
        <v>22024006510</v>
      </c>
      <c r="E673" s="43" t="s">
        <v>1290</v>
      </c>
      <c r="F673" s="62">
        <v>718.74</v>
      </c>
      <c r="G673" s="43" t="s">
        <v>2555</v>
      </c>
      <c r="H673" s="43" t="s">
        <v>6214</v>
      </c>
      <c r="I673" s="69" t="s">
        <v>2930</v>
      </c>
      <c r="J673" s="43" t="s">
        <v>695</v>
      </c>
      <c r="K673" s="43" t="s">
        <v>398</v>
      </c>
      <c r="L673" s="43" t="s">
        <v>399</v>
      </c>
      <c r="M673" s="43" t="s">
        <v>585</v>
      </c>
      <c r="N673" s="43" t="s">
        <v>539</v>
      </c>
      <c r="O673" s="68" t="s">
        <v>326</v>
      </c>
      <c r="P673" s="68" t="s">
        <v>4838</v>
      </c>
      <c r="Q673" s="57" t="str">
        <f>MID(Tabla1[[#This Row],[Aplicación]],14,1)</f>
        <v>2</v>
      </c>
      <c r="R673" s="35" t="s">
        <v>265</v>
      </c>
      <c r="S673" s="57" t="str">
        <f>MID(Tabla1[[#This Row],[Aplicación]],6,2)</f>
        <v>02</v>
      </c>
      <c r="T673" s="54" t="str">
        <f>VLOOKUP(Tabla1[[#This Row],[AREA]],Hoja1!A:B,2,FALSE)</f>
        <v>02. Urbanismo y vivienda</v>
      </c>
      <c r="U673" s="57" t="str">
        <f>MID(Tabla1[[#This Row],[Aplicación]],9,4)</f>
        <v>9332</v>
      </c>
      <c r="V673" s="54" t="str">
        <f>VLOOKUP(Tabla1[[#This Row],[PROGRAMA]],Hoja1!A:B,2,FALSE)</f>
        <v>9332. Mantenimiento de edificios e instalaciones municipales</v>
      </c>
      <c r="W673" s="57" t="str">
        <f>MID(Tabla1[[#This Row],[Aplicación]],14,2)</f>
        <v>21</v>
      </c>
      <c r="X673" s="57" t="str">
        <f>MID(Tabla1[[#This Row],[Aplicación]],14,6)</f>
        <v>212</v>
      </c>
    </row>
    <row r="674" spans="1:24" x14ac:dyDescent="0.25">
      <c r="A674" s="53">
        <v>220240005067</v>
      </c>
      <c r="B674" s="45" t="s">
        <v>390</v>
      </c>
      <c r="C674" s="50">
        <v>45358</v>
      </c>
      <c r="D674" s="44">
        <v>22024002451</v>
      </c>
      <c r="E674" s="45" t="s">
        <v>1329</v>
      </c>
      <c r="F674" s="51">
        <v>133.1</v>
      </c>
      <c r="G674" s="45" t="s">
        <v>1773</v>
      </c>
      <c r="H674" s="45" t="s">
        <v>1774</v>
      </c>
      <c r="I674" s="53">
        <v>220</v>
      </c>
      <c r="J674" s="45" t="s">
        <v>996</v>
      </c>
      <c r="K674" s="45" t="s">
        <v>398</v>
      </c>
      <c r="L674" s="45" t="s">
        <v>399</v>
      </c>
      <c r="M674" s="45" t="s">
        <v>585</v>
      </c>
      <c r="N674" s="45" t="s">
        <v>539</v>
      </c>
      <c r="O674" s="52" t="s">
        <v>326</v>
      </c>
      <c r="P674" s="63" t="s">
        <v>276</v>
      </c>
      <c r="Q674" s="57" t="str">
        <f>MID(Tabla1[[#This Row],[Aplicación]],14,1)</f>
        <v>2</v>
      </c>
      <c r="R674" s="35" t="s">
        <v>265</v>
      </c>
      <c r="S674" s="57" t="str">
        <f>MID(Tabla1[[#This Row],[Aplicación]],6,2)</f>
        <v>02</v>
      </c>
      <c r="T674" s="54" t="str">
        <f>VLOOKUP(Tabla1[[#This Row],[AREA]],Hoja1!A:B,2,FALSE)</f>
        <v>02. Urbanismo y vivienda</v>
      </c>
      <c r="U674" s="57" t="str">
        <f>MID(Tabla1[[#This Row],[Aplicación]],9,4)</f>
        <v>9332</v>
      </c>
      <c r="V674" s="54" t="str">
        <f>VLOOKUP(Tabla1[[#This Row],[PROGRAMA]],Hoja1!A:B,2,FALSE)</f>
        <v>9332. Mantenimiento de edificios e instalaciones municipales</v>
      </c>
      <c r="W674" s="57" t="str">
        <f>MID(Tabla1[[#This Row],[Aplicación]],14,2)</f>
        <v>21</v>
      </c>
      <c r="X674" s="57" t="str">
        <f>MID(Tabla1[[#This Row],[Aplicación]],14,6)</f>
        <v>213</v>
      </c>
    </row>
    <row r="675" spans="1:24" x14ac:dyDescent="0.25">
      <c r="A675" s="60">
        <v>220219001136</v>
      </c>
      <c r="B675" s="43" t="s">
        <v>390</v>
      </c>
      <c r="C675" s="61">
        <v>45292</v>
      </c>
      <c r="D675" s="60">
        <v>22024001967</v>
      </c>
      <c r="E675" s="43" t="s">
        <v>1329</v>
      </c>
      <c r="F675" s="62">
        <v>4380.45</v>
      </c>
      <c r="G675" s="43" t="s">
        <v>16</v>
      </c>
      <c r="H675" s="43" t="s">
        <v>819</v>
      </c>
      <c r="I675" s="69">
        <v>220</v>
      </c>
      <c r="J675" s="43" t="s">
        <v>398</v>
      </c>
      <c r="K675" s="43" t="s">
        <v>398</v>
      </c>
      <c r="L675" s="43" t="s">
        <v>399</v>
      </c>
      <c r="M675" s="43" t="s">
        <v>395</v>
      </c>
      <c r="N675" s="43" t="s">
        <v>396</v>
      </c>
      <c r="O675" s="52" t="s">
        <v>321</v>
      </c>
      <c r="P675" s="63" t="s">
        <v>276</v>
      </c>
      <c r="Q675" s="57" t="str">
        <f>MID(Tabla1[[#This Row],[Aplicación]],14,1)</f>
        <v>2</v>
      </c>
      <c r="R675" s="35" t="s">
        <v>265</v>
      </c>
      <c r="S675" s="57" t="str">
        <f>MID(Tabla1[[#This Row],[Aplicación]],6,2)</f>
        <v>02</v>
      </c>
      <c r="T675" s="54" t="str">
        <f>VLOOKUP(Tabla1[[#This Row],[AREA]],Hoja1!A:B,2,FALSE)</f>
        <v>02. Urbanismo y vivienda</v>
      </c>
      <c r="U675" s="57" t="str">
        <f>MID(Tabla1[[#This Row],[Aplicación]],9,4)</f>
        <v>9332</v>
      </c>
      <c r="V675" s="54" t="str">
        <f>VLOOKUP(Tabla1[[#This Row],[PROGRAMA]],Hoja1!A:B,2,FALSE)</f>
        <v>9332. Mantenimiento de edificios e instalaciones municipales</v>
      </c>
      <c r="W675" s="57" t="str">
        <f>MID(Tabla1[[#This Row],[Aplicación]],14,2)</f>
        <v>21</v>
      </c>
      <c r="X675" s="57" t="str">
        <f>MID(Tabla1[[#This Row],[Aplicación]],14,6)</f>
        <v>213</v>
      </c>
    </row>
    <row r="676" spans="1:24" x14ac:dyDescent="0.25">
      <c r="A676" s="60">
        <v>220240003671</v>
      </c>
      <c r="B676" s="43" t="s">
        <v>390</v>
      </c>
      <c r="C676" s="61">
        <v>45350</v>
      </c>
      <c r="D676" s="60">
        <v>22024002444</v>
      </c>
      <c r="E676" s="43" t="s">
        <v>1329</v>
      </c>
      <c r="F676" s="62">
        <v>9471.5499999999993</v>
      </c>
      <c r="G676" s="43" t="s">
        <v>18</v>
      </c>
      <c r="H676" s="43" t="s">
        <v>2698</v>
      </c>
      <c r="I676" s="69">
        <v>220</v>
      </c>
      <c r="J676" s="43" t="s">
        <v>398</v>
      </c>
      <c r="K676" s="43" t="s">
        <v>398</v>
      </c>
      <c r="L676" s="43" t="s">
        <v>399</v>
      </c>
      <c r="M676" s="43" t="s">
        <v>585</v>
      </c>
      <c r="N676" s="43" t="s">
        <v>539</v>
      </c>
      <c r="O676" s="52" t="s">
        <v>326</v>
      </c>
      <c r="P676" s="63" t="s">
        <v>276</v>
      </c>
      <c r="Q676" s="57" t="str">
        <f>MID(Tabla1[[#This Row],[Aplicación]],14,1)</f>
        <v>2</v>
      </c>
      <c r="R676" s="35" t="s">
        <v>265</v>
      </c>
      <c r="S676" s="57" t="str">
        <f>MID(Tabla1[[#This Row],[Aplicación]],6,2)</f>
        <v>02</v>
      </c>
      <c r="T676" s="54" t="str">
        <f>VLOOKUP(Tabla1[[#This Row],[AREA]],Hoja1!A:B,2,FALSE)</f>
        <v>02. Urbanismo y vivienda</v>
      </c>
      <c r="U676" s="57" t="str">
        <f>MID(Tabla1[[#This Row],[Aplicación]],9,4)</f>
        <v>9332</v>
      </c>
      <c r="V676" s="54" t="str">
        <f>VLOOKUP(Tabla1[[#This Row],[PROGRAMA]],Hoja1!A:B,2,FALSE)</f>
        <v>9332. Mantenimiento de edificios e instalaciones municipales</v>
      </c>
      <c r="W676" s="57" t="str">
        <f>MID(Tabla1[[#This Row],[Aplicación]],14,2)</f>
        <v>21</v>
      </c>
      <c r="X676" s="57" t="str">
        <f>MID(Tabla1[[#This Row],[Aplicación]],14,6)</f>
        <v>213</v>
      </c>
    </row>
    <row r="677" spans="1:24" x14ac:dyDescent="0.25">
      <c r="A677" s="60">
        <v>220240001389</v>
      </c>
      <c r="B677" s="43" t="s">
        <v>390</v>
      </c>
      <c r="C677" s="61">
        <v>45333</v>
      </c>
      <c r="D677" s="60">
        <v>22024000603</v>
      </c>
      <c r="E677" s="43" t="s">
        <v>1329</v>
      </c>
      <c r="F677" s="62">
        <v>12974.44</v>
      </c>
      <c r="G677" s="43" t="s">
        <v>62</v>
      </c>
      <c r="H677" s="43" t="s">
        <v>2758</v>
      </c>
      <c r="I677" s="69">
        <v>220</v>
      </c>
      <c r="J677" s="43" t="s">
        <v>620</v>
      </c>
      <c r="K677" s="43" t="s">
        <v>620</v>
      </c>
      <c r="L677" s="43" t="s">
        <v>399</v>
      </c>
      <c r="M677" s="43" t="s">
        <v>585</v>
      </c>
      <c r="N677" s="43" t="s">
        <v>539</v>
      </c>
      <c r="O677" s="52" t="s">
        <v>326</v>
      </c>
      <c r="P677" s="63" t="s">
        <v>276</v>
      </c>
      <c r="Q677" s="57" t="str">
        <f>MID(Tabla1[[#This Row],[Aplicación]],14,1)</f>
        <v>2</v>
      </c>
      <c r="R677" s="35" t="s">
        <v>265</v>
      </c>
      <c r="S677" s="57" t="str">
        <f>MID(Tabla1[[#This Row],[Aplicación]],6,2)</f>
        <v>02</v>
      </c>
      <c r="T677" s="54" t="str">
        <f>VLOOKUP(Tabla1[[#This Row],[AREA]],Hoja1!A:B,2,FALSE)</f>
        <v>02. Urbanismo y vivienda</v>
      </c>
      <c r="U677" s="57" t="str">
        <f>MID(Tabla1[[#This Row],[Aplicación]],9,4)</f>
        <v>9332</v>
      </c>
      <c r="V677" s="54" t="str">
        <f>VLOOKUP(Tabla1[[#This Row],[PROGRAMA]],Hoja1!A:B,2,FALSE)</f>
        <v>9332. Mantenimiento de edificios e instalaciones municipales</v>
      </c>
      <c r="W677" s="57" t="str">
        <f>MID(Tabla1[[#This Row],[Aplicación]],14,2)</f>
        <v>21</v>
      </c>
      <c r="X677" s="57" t="str">
        <f>MID(Tabla1[[#This Row],[Aplicación]],14,6)</f>
        <v>213</v>
      </c>
    </row>
    <row r="678" spans="1:24" x14ac:dyDescent="0.25">
      <c r="A678" s="44">
        <v>220229000921</v>
      </c>
      <c r="B678" s="45" t="s">
        <v>390</v>
      </c>
      <c r="C678" s="50">
        <v>45292</v>
      </c>
      <c r="D678" s="44">
        <v>22024002157</v>
      </c>
      <c r="E678" s="45" t="s">
        <v>1329</v>
      </c>
      <c r="F678" s="51">
        <v>5323.03</v>
      </c>
      <c r="G678" s="45" t="s">
        <v>784</v>
      </c>
      <c r="H678" s="45" t="s">
        <v>936</v>
      </c>
      <c r="I678" s="53">
        <v>220</v>
      </c>
      <c r="J678" s="45" t="s">
        <v>398</v>
      </c>
      <c r="K678" s="45" t="s">
        <v>398</v>
      </c>
      <c r="L678" s="45" t="s">
        <v>399</v>
      </c>
      <c r="M678" s="45" t="s">
        <v>395</v>
      </c>
      <c r="N678" s="45" t="s">
        <v>396</v>
      </c>
      <c r="O678" s="52" t="s">
        <v>321</v>
      </c>
      <c r="P678" s="63" t="s">
        <v>276</v>
      </c>
      <c r="Q678" s="57" t="str">
        <f>MID(Tabla1[[#This Row],[Aplicación]],14,1)</f>
        <v>2</v>
      </c>
      <c r="R678" s="35" t="s">
        <v>265</v>
      </c>
      <c r="S678" s="57" t="str">
        <f>MID(Tabla1[[#This Row],[Aplicación]],6,2)</f>
        <v>02</v>
      </c>
      <c r="T678" s="54" t="str">
        <f>VLOOKUP(Tabla1[[#This Row],[AREA]],Hoja1!A:B,2,FALSE)</f>
        <v>02. Urbanismo y vivienda</v>
      </c>
      <c r="U678" s="57" t="str">
        <f>MID(Tabla1[[#This Row],[Aplicación]],9,4)</f>
        <v>9332</v>
      </c>
      <c r="V678" s="54" t="str">
        <f>VLOOKUP(Tabla1[[#This Row],[PROGRAMA]],Hoja1!A:B,2,FALSE)</f>
        <v>9332. Mantenimiento de edificios e instalaciones municipales</v>
      </c>
      <c r="W678" s="57" t="str">
        <f>MID(Tabla1[[#This Row],[Aplicación]],14,2)</f>
        <v>21</v>
      </c>
      <c r="X678" s="57" t="str">
        <f>MID(Tabla1[[#This Row],[Aplicación]],14,6)</f>
        <v>213</v>
      </c>
    </row>
    <row r="679" spans="1:24" x14ac:dyDescent="0.25">
      <c r="A679" s="60">
        <v>220240023934</v>
      </c>
      <c r="B679" s="43" t="s">
        <v>390</v>
      </c>
      <c r="C679" s="61">
        <v>45457</v>
      </c>
      <c r="D679" s="60">
        <v>22024004936</v>
      </c>
      <c r="E679" s="43" t="s">
        <v>1329</v>
      </c>
      <c r="F679" s="62">
        <v>486.49</v>
      </c>
      <c r="G679" s="43" t="s">
        <v>777</v>
      </c>
      <c r="H679" s="43" t="s">
        <v>3291</v>
      </c>
      <c r="I679" s="69" t="s">
        <v>2930</v>
      </c>
      <c r="J679" s="43" t="s">
        <v>398</v>
      </c>
      <c r="K679" s="43" t="s">
        <v>398</v>
      </c>
      <c r="L679" s="43" t="s">
        <v>399</v>
      </c>
      <c r="M679" s="43" t="s">
        <v>395</v>
      </c>
      <c r="N679" s="43" t="s">
        <v>396</v>
      </c>
      <c r="O679" s="68" t="s">
        <v>325</v>
      </c>
      <c r="P679" s="68" t="s">
        <v>2931</v>
      </c>
      <c r="Q679" s="57" t="s">
        <v>2932</v>
      </c>
      <c r="R679" s="35" t="s">
        <v>265</v>
      </c>
      <c r="S679" s="57" t="str">
        <f>MID(Tabla1[[#This Row],[Aplicación]],6,2)</f>
        <v>02</v>
      </c>
      <c r="T679" s="54" t="str">
        <f>VLOOKUP(Tabla1[[#This Row],[AREA]],Hoja1!A:B,2,FALSE)</f>
        <v>02. Urbanismo y vivienda</v>
      </c>
      <c r="U679" s="57" t="str">
        <f>MID(Tabla1[[#This Row],[Aplicación]],9,4)</f>
        <v>9332</v>
      </c>
      <c r="V679" s="54" t="str">
        <f>VLOOKUP(Tabla1[[#This Row],[PROGRAMA]],Hoja1!A:B,2,FALSE)</f>
        <v>9332. Mantenimiento de edificios e instalaciones municipales</v>
      </c>
      <c r="W679" s="57" t="str">
        <f>MID(Tabla1[[#This Row],[Aplicación]],14,2)</f>
        <v>21</v>
      </c>
      <c r="X679" s="57" t="str">
        <f>MID(Tabla1[[#This Row],[Aplicación]],14,6)</f>
        <v>213</v>
      </c>
    </row>
    <row r="680" spans="1:24" x14ac:dyDescent="0.25">
      <c r="A680" s="60">
        <v>220240023558</v>
      </c>
      <c r="B680" s="43" t="s">
        <v>390</v>
      </c>
      <c r="C680" s="61">
        <v>45450</v>
      </c>
      <c r="D680" s="60">
        <v>22024004926</v>
      </c>
      <c r="E680" s="43" t="s">
        <v>1329</v>
      </c>
      <c r="F680" s="62">
        <v>1723.04</v>
      </c>
      <c r="G680" s="43" t="s">
        <v>3375</v>
      </c>
      <c r="H680" s="43" t="s">
        <v>3376</v>
      </c>
      <c r="I680" s="69" t="s">
        <v>2930</v>
      </c>
      <c r="J680" s="43" t="s">
        <v>3377</v>
      </c>
      <c r="K680" s="43" t="s">
        <v>3378</v>
      </c>
      <c r="L680" s="43" t="s">
        <v>399</v>
      </c>
      <c r="M680" s="43" t="s">
        <v>585</v>
      </c>
      <c r="N680" s="43" t="s">
        <v>539</v>
      </c>
      <c r="O680" s="68" t="s">
        <v>326</v>
      </c>
      <c r="P680" s="68" t="s">
        <v>2931</v>
      </c>
      <c r="Q680" s="57" t="s">
        <v>2932</v>
      </c>
      <c r="R680" s="35" t="s">
        <v>265</v>
      </c>
      <c r="S680" s="57" t="str">
        <f>MID(Tabla1[[#This Row],[Aplicación]],6,2)</f>
        <v>02</v>
      </c>
      <c r="T680" s="54" t="str">
        <f>VLOOKUP(Tabla1[[#This Row],[AREA]],Hoja1!A:B,2,FALSE)</f>
        <v>02. Urbanismo y vivienda</v>
      </c>
      <c r="U680" s="57" t="str">
        <f>MID(Tabla1[[#This Row],[Aplicación]],9,4)</f>
        <v>9332</v>
      </c>
      <c r="V680" s="54" t="str">
        <f>VLOOKUP(Tabla1[[#This Row],[PROGRAMA]],Hoja1!A:B,2,FALSE)</f>
        <v>9332. Mantenimiento de edificios e instalaciones municipales</v>
      </c>
      <c r="W680" s="57" t="str">
        <f>MID(Tabla1[[#This Row],[Aplicación]],14,2)</f>
        <v>21</v>
      </c>
      <c r="X680" s="57" t="str">
        <f>MID(Tabla1[[#This Row],[Aplicación]],14,6)</f>
        <v>213</v>
      </c>
    </row>
    <row r="681" spans="1:24" x14ac:dyDescent="0.25">
      <c r="A681" s="60">
        <v>220240013916</v>
      </c>
      <c r="B681" s="43" t="s">
        <v>390</v>
      </c>
      <c r="C681" s="61">
        <v>45414</v>
      </c>
      <c r="D681" s="60">
        <v>22024004279</v>
      </c>
      <c r="E681" s="43" t="s">
        <v>1329</v>
      </c>
      <c r="F681" s="62">
        <v>521.21</v>
      </c>
      <c r="G681" s="43" t="s">
        <v>4101</v>
      </c>
      <c r="H681" s="43" t="s">
        <v>4102</v>
      </c>
      <c r="I681" s="69" t="s">
        <v>2930</v>
      </c>
      <c r="J681" s="43" t="s">
        <v>4103</v>
      </c>
      <c r="K681" s="43" t="s">
        <v>4104</v>
      </c>
      <c r="L681" s="43" t="s">
        <v>413</v>
      </c>
      <c r="M681" s="43" t="s">
        <v>585</v>
      </c>
      <c r="N681" s="43" t="s">
        <v>539</v>
      </c>
      <c r="O681" s="68" t="s">
        <v>326</v>
      </c>
      <c r="P681" s="68" t="s">
        <v>2931</v>
      </c>
      <c r="Q681" s="57" t="s">
        <v>2932</v>
      </c>
      <c r="R681" s="35" t="s">
        <v>265</v>
      </c>
      <c r="S681" s="57" t="str">
        <f>MID(Tabla1[[#This Row],[Aplicación]],6,2)</f>
        <v>02</v>
      </c>
      <c r="T681" s="54" t="str">
        <f>VLOOKUP(Tabla1[[#This Row],[AREA]],Hoja1!A:B,2,FALSE)</f>
        <v>02. Urbanismo y vivienda</v>
      </c>
      <c r="U681" s="57" t="str">
        <f>MID(Tabla1[[#This Row],[Aplicación]],9,4)</f>
        <v>9332</v>
      </c>
      <c r="V681" s="54" t="str">
        <f>VLOOKUP(Tabla1[[#This Row],[PROGRAMA]],Hoja1!A:B,2,FALSE)</f>
        <v>9332. Mantenimiento de edificios e instalaciones municipales</v>
      </c>
      <c r="W681" s="57" t="str">
        <f>MID(Tabla1[[#This Row],[Aplicación]],14,2)</f>
        <v>21</v>
      </c>
      <c r="X681" s="57" t="str">
        <f>MID(Tabla1[[#This Row],[Aplicación]],14,6)</f>
        <v>213</v>
      </c>
    </row>
    <row r="682" spans="1:24" x14ac:dyDescent="0.25">
      <c r="A682" s="60">
        <v>220240027690</v>
      </c>
      <c r="B682" s="43" t="s">
        <v>390</v>
      </c>
      <c r="C682" s="61">
        <v>45470</v>
      </c>
      <c r="D682" s="60">
        <v>22024005270</v>
      </c>
      <c r="E682" s="43" t="s">
        <v>1329</v>
      </c>
      <c r="F682" s="62">
        <v>743.91</v>
      </c>
      <c r="G682" s="43" t="s">
        <v>84</v>
      </c>
      <c r="H682" s="43" t="s">
        <v>4828</v>
      </c>
      <c r="I682" s="69" t="s">
        <v>2930</v>
      </c>
      <c r="J682" s="43" t="s">
        <v>398</v>
      </c>
      <c r="K682" s="43" t="s">
        <v>398</v>
      </c>
      <c r="L682" s="43" t="s">
        <v>413</v>
      </c>
      <c r="M682" s="43" t="s">
        <v>395</v>
      </c>
      <c r="N682" s="43" t="s">
        <v>396</v>
      </c>
      <c r="O682" s="68" t="s">
        <v>325</v>
      </c>
      <c r="P682" s="68" t="s">
        <v>2931</v>
      </c>
      <c r="Q682" s="57" t="s">
        <v>2932</v>
      </c>
      <c r="R682" s="35" t="s">
        <v>265</v>
      </c>
      <c r="S682" s="57" t="str">
        <f>MID(Tabla1[[#This Row],[Aplicación]],6,2)</f>
        <v>02</v>
      </c>
      <c r="T682" s="54" t="str">
        <f>VLOOKUP(Tabla1[[#This Row],[AREA]],Hoja1!A:B,2,FALSE)</f>
        <v>02. Urbanismo y vivienda</v>
      </c>
      <c r="U682" s="57" t="str">
        <f>MID(Tabla1[[#This Row],[Aplicación]],9,4)</f>
        <v>9332</v>
      </c>
      <c r="V682" s="54" t="str">
        <f>VLOOKUP(Tabla1[[#This Row],[PROGRAMA]],Hoja1!A:B,2,FALSE)</f>
        <v>9332. Mantenimiento de edificios e instalaciones municipales</v>
      </c>
      <c r="W682" s="57" t="str">
        <f>MID(Tabla1[[#This Row],[Aplicación]],14,2)</f>
        <v>21</v>
      </c>
      <c r="X682" s="57" t="str">
        <f>MID(Tabla1[[#This Row],[Aplicación]],14,6)</f>
        <v>213</v>
      </c>
    </row>
    <row r="683" spans="1:24" x14ac:dyDescent="0.25">
      <c r="A683" s="60">
        <v>220240030669</v>
      </c>
      <c r="B683" s="43" t="s">
        <v>390</v>
      </c>
      <c r="C683" s="61">
        <v>45488</v>
      </c>
      <c r="D683" s="60">
        <v>22024005687</v>
      </c>
      <c r="E683" s="43" t="s">
        <v>1329</v>
      </c>
      <c r="F683" s="62">
        <v>245.33</v>
      </c>
      <c r="G683" s="43" t="s">
        <v>3375</v>
      </c>
      <c r="H683" s="43" t="s">
        <v>5338</v>
      </c>
      <c r="I683" s="69">
        <v>220</v>
      </c>
      <c r="J683" s="43" t="s">
        <v>3377</v>
      </c>
      <c r="K683" s="43" t="s">
        <v>3378</v>
      </c>
      <c r="L683" s="43" t="s">
        <v>413</v>
      </c>
      <c r="M683" s="43" t="s">
        <v>585</v>
      </c>
      <c r="N683" s="43" t="s">
        <v>539</v>
      </c>
      <c r="O683" s="68" t="s">
        <v>326</v>
      </c>
      <c r="P683" s="68" t="s">
        <v>4838</v>
      </c>
      <c r="Q683" s="57" t="str">
        <f>MID(Tabla1[[#This Row],[Aplicación]],14,1)</f>
        <v>2</v>
      </c>
      <c r="R683" s="35" t="s">
        <v>265</v>
      </c>
      <c r="S683" s="57" t="str">
        <f>MID(Tabla1[[#This Row],[Aplicación]],6,2)</f>
        <v>02</v>
      </c>
      <c r="T683" s="54" t="str">
        <f>VLOOKUP(Tabla1[[#This Row],[AREA]],Hoja1!A:B,2,FALSE)</f>
        <v>02. Urbanismo y vivienda</v>
      </c>
      <c r="U683" s="57" t="str">
        <f>MID(Tabla1[[#This Row],[Aplicación]],9,4)</f>
        <v>9332</v>
      </c>
      <c r="V683" s="54" t="str">
        <f>VLOOKUP(Tabla1[[#This Row],[PROGRAMA]],Hoja1!A:B,2,FALSE)</f>
        <v>9332. Mantenimiento de edificios e instalaciones municipales</v>
      </c>
      <c r="W683" s="57" t="str">
        <f>MID(Tabla1[[#This Row],[Aplicación]],14,2)</f>
        <v>21</v>
      </c>
      <c r="X683" s="57" t="str">
        <f>MID(Tabla1[[#This Row],[Aplicación]],14,6)</f>
        <v>213</v>
      </c>
    </row>
    <row r="684" spans="1:24" x14ac:dyDescent="0.25">
      <c r="A684" s="60">
        <v>220240030668</v>
      </c>
      <c r="B684" s="43" t="s">
        <v>390</v>
      </c>
      <c r="C684" s="61">
        <v>45488</v>
      </c>
      <c r="D684" s="60">
        <v>22024005685</v>
      </c>
      <c r="E684" s="43" t="s">
        <v>1329</v>
      </c>
      <c r="F684" s="62">
        <v>72.599999999999994</v>
      </c>
      <c r="G684" s="43" t="s">
        <v>18</v>
      </c>
      <c r="H684" s="43" t="s">
        <v>5340</v>
      </c>
      <c r="I684" s="69">
        <v>220</v>
      </c>
      <c r="J684" s="43" t="s">
        <v>398</v>
      </c>
      <c r="K684" s="43" t="s">
        <v>398</v>
      </c>
      <c r="L684" s="43" t="s">
        <v>413</v>
      </c>
      <c r="M684" s="43" t="s">
        <v>585</v>
      </c>
      <c r="N684" s="43" t="s">
        <v>539</v>
      </c>
      <c r="O684" s="68" t="s">
        <v>326</v>
      </c>
      <c r="P684" s="68" t="s">
        <v>4838</v>
      </c>
      <c r="Q684" s="57" t="str">
        <f>MID(Tabla1[[#This Row],[Aplicación]],14,1)</f>
        <v>2</v>
      </c>
      <c r="R684" s="35" t="s">
        <v>265</v>
      </c>
      <c r="S684" s="57" t="str">
        <f>MID(Tabla1[[#This Row],[Aplicación]],6,2)</f>
        <v>02</v>
      </c>
      <c r="T684" s="54" t="str">
        <f>VLOOKUP(Tabla1[[#This Row],[AREA]],Hoja1!A:B,2,FALSE)</f>
        <v>02. Urbanismo y vivienda</v>
      </c>
      <c r="U684" s="57" t="str">
        <f>MID(Tabla1[[#This Row],[Aplicación]],9,4)</f>
        <v>9332</v>
      </c>
      <c r="V684" s="54" t="str">
        <f>VLOOKUP(Tabla1[[#This Row],[PROGRAMA]],Hoja1!A:B,2,FALSE)</f>
        <v>9332. Mantenimiento de edificios e instalaciones municipales</v>
      </c>
      <c r="W684" s="57" t="str">
        <f>MID(Tabla1[[#This Row],[Aplicación]],14,2)</f>
        <v>21</v>
      </c>
      <c r="X684" s="57" t="str">
        <f>MID(Tabla1[[#This Row],[Aplicación]],14,6)</f>
        <v>213</v>
      </c>
    </row>
    <row r="685" spans="1:24" x14ac:dyDescent="0.25">
      <c r="A685" s="60">
        <v>220240042796</v>
      </c>
      <c r="B685" s="43" t="s">
        <v>390</v>
      </c>
      <c r="C685" s="61">
        <v>45553</v>
      </c>
      <c r="D685" s="60">
        <v>22024006580</v>
      </c>
      <c r="E685" s="43" t="s">
        <v>1329</v>
      </c>
      <c r="F685" s="62">
        <v>760</v>
      </c>
      <c r="G685" s="43" t="s">
        <v>6005</v>
      </c>
      <c r="H685" s="43" t="s">
        <v>6006</v>
      </c>
      <c r="I685" s="69" t="s">
        <v>2930</v>
      </c>
      <c r="J685" s="43" t="s">
        <v>608</v>
      </c>
      <c r="K685" s="43" t="s">
        <v>398</v>
      </c>
      <c r="L685" s="43" t="s">
        <v>399</v>
      </c>
      <c r="M685" s="43" t="s">
        <v>585</v>
      </c>
      <c r="N685" s="43" t="s">
        <v>539</v>
      </c>
      <c r="O685" s="68" t="s">
        <v>326</v>
      </c>
      <c r="P685" s="68" t="s">
        <v>4838</v>
      </c>
      <c r="Q685" s="57" t="str">
        <f>MID(Tabla1[[#This Row],[Aplicación]],14,1)</f>
        <v>2</v>
      </c>
      <c r="R685" s="35" t="s">
        <v>265</v>
      </c>
      <c r="S685" s="57" t="str">
        <f>MID(Tabla1[[#This Row],[Aplicación]],6,2)</f>
        <v>02</v>
      </c>
      <c r="T685" s="54" t="str">
        <f>VLOOKUP(Tabla1[[#This Row],[AREA]],Hoja1!A:B,2,FALSE)</f>
        <v>02. Urbanismo y vivienda</v>
      </c>
      <c r="U685" s="57" t="str">
        <f>MID(Tabla1[[#This Row],[Aplicación]],9,4)</f>
        <v>9332</v>
      </c>
      <c r="V685" s="54" t="str">
        <f>VLOOKUP(Tabla1[[#This Row],[PROGRAMA]],Hoja1!A:B,2,FALSE)</f>
        <v>9332. Mantenimiento de edificios e instalaciones municipales</v>
      </c>
      <c r="W685" s="57" t="str">
        <f>MID(Tabla1[[#This Row],[Aplicación]],14,2)</f>
        <v>21</v>
      </c>
      <c r="X685" s="57" t="str">
        <f>MID(Tabla1[[#This Row],[Aplicación]],14,6)</f>
        <v>213</v>
      </c>
    </row>
    <row r="686" spans="1:24" x14ac:dyDescent="0.25">
      <c r="A686" s="60">
        <v>220240043936</v>
      </c>
      <c r="B686" s="43" t="s">
        <v>390</v>
      </c>
      <c r="C686" s="61">
        <v>45560</v>
      </c>
      <c r="D686" s="60">
        <v>22024006718</v>
      </c>
      <c r="E686" s="43" t="s">
        <v>1329</v>
      </c>
      <c r="F686" s="62">
        <v>248.9</v>
      </c>
      <c r="G686" s="43" t="s">
        <v>6164</v>
      </c>
      <c r="H686" s="43" t="s">
        <v>6165</v>
      </c>
      <c r="I686" s="69" t="s">
        <v>2930</v>
      </c>
      <c r="J686" s="43" t="s">
        <v>684</v>
      </c>
      <c r="K686" s="43" t="s">
        <v>398</v>
      </c>
      <c r="L686" s="43" t="s">
        <v>413</v>
      </c>
      <c r="M686" s="43" t="s">
        <v>585</v>
      </c>
      <c r="N686" s="43" t="s">
        <v>539</v>
      </c>
      <c r="O686" s="68" t="s">
        <v>326</v>
      </c>
      <c r="P686" s="68" t="s">
        <v>4838</v>
      </c>
      <c r="Q686" s="57" t="str">
        <f>MID(Tabla1[[#This Row],[Aplicación]],14,1)</f>
        <v>2</v>
      </c>
      <c r="R686" s="35" t="s">
        <v>265</v>
      </c>
      <c r="S686" s="57" t="str">
        <f>MID(Tabla1[[#This Row],[Aplicación]],6,2)</f>
        <v>02</v>
      </c>
      <c r="T686" s="54" t="str">
        <f>VLOOKUP(Tabla1[[#This Row],[AREA]],Hoja1!A:B,2,FALSE)</f>
        <v>02. Urbanismo y vivienda</v>
      </c>
      <c r="U686" s="57" t="str">
        <f>MID(Tabla1[[#This Row],[Aplicación]],9,4)</f>
        <v>9332</v>
      </c>
      <c r="V686" s="54" t="str">
        <f>VLOOKUP(Tabla1[[#This Row],[PROGRAMA]],Hoja1!A:B,2,FALSE)</f>
        <v>9332. Mantenimiento de edificios e instalaciones municipales</v>
      </c>
      <c r="W686" s="57" t="str">
        <f>MID(Tabla1[[#This Row],[Aplicación]],14,2)</f>
        <v>21</v>
      </c>
      <c r="X686" s="57" t="str">
        <f>MID(Tabla1[[#This Row],[Aplicación]],14,6)</f>
        <v>213</v>
      </c>
    </row>
    <row r="687" spans="1:24" x14ac:dyDescent="0.25">
      <c r="A687" s="60">
        <v>220240044686</v>
      </c>
      <c r="B687" s="43" t="s">
        <v>702</v>
      </c>
      <c r="C687" s="61">
        <v>45565</v>
      </c>
      <c r="D687" s="60">
        <v>22024000751</v>
      </c>
      <c r="E687" s="43" t="s">
        <v>1329</v>
      </c>
      <c r="F687" s="62">
        <v>329.85</v>
      </c>
      <c r="G687" s="43" t="s">
        <v>84</v>
      </c>
      <c r="H687" s="43" t="s">
        <v>6212</v>
      </c>
      <c r="I687" s="69" t="s">
        <v>2934</v>
      </c>
      <c r="J687" s="43" t="s">
        <v>398</v>
      </c>
      <c r="K687" s="43" t="s">
        <v>398</v>
      </c>
      <c r="L687" s="43" t="s">
        <v>413</v>
      </c>
      <c r="M687" s="43" t="s">
        <v>395</v>
      </c>
      <c r="N687" s="43" t="s">
        <v>396</v>
      </c>
      <c r="O687" s="68" t="s">
        <v>325</v>
      </c>
      <c r="P687" s="68" t="s">
        <v>4838</v>
      </c>
      <c r="Q687" s="57" t="str">
        <f>MID(Tabla1[[#This Row],[Aplicación]],14,1)</f>
        <v>2</v>
      </c>
      <c r="R687" s="35" t="s">
        <v>265</v>
      </c>
      <c r="S687" s="57" t="str">
        <f>MID(Tabla1[[#This Row],[Aplicación]],6,2)</f>
        <v>02</v>
      </c>
      <c r="T687" s="54" t="str">
        <f>VLOOKUP(Tabla1[[#This Row],[AREA]],Hoja1!A:B,2,FALSE)</f>
        <v>02. Urbanismo y vivienda</v>
      </c>
      <c r="U687" s="57" t="str">
        <f>MID(Tabla1[[#This Row],[Aplicación]],9,4)</f>
        <v>9332</v>
      </c>
      <c r="V687" s="54" t="str">
        <f>VLOOKUP(Tabla1[[#This Row],[PROGRAMA]],Hoja1!A:B,2,FALSE)</f>
        <v>9332. Mantenimiento de edificios e instalaciones municipales</v>
      </c>
      <c r="W687" s="57" t="str">
        <f>MID(Tabla1[[#This Row],[Aplicación]],14,2)</f>
        <v>21</v>
      </c>
      <c r="X687" s="57" t="str">
        <f>MID(Tabla1[[#This Row],[Aplicación]],14,6)</f>
        <v>213</v>
      </c>
    </row>
    <row r="688" spans="1:24" x14ac:dyDescent="0.25">
      <c r="A688" s="60">
        <v>220240001604</v>
      </c>
      <c r="B688" s="43" t="s">
        <v>702</v>
      </c>
      <c r="C688" s="61">
        <v>45341</v>
      </c>
      <c r="D688" s="60">
        <v>22024000765</v>
      </c>
      <c r="E688" s="43" t="s">
        <v>1456</v>
      </c>
      <c r="F688" s="62">
        <v>140.99</v>
      </c>
      <c r="G688" s="43" t="s">
        <v>766</v>
      </c>
      <c r="H688" s="43" t="s">
        <v>2360</v>
      </c>
      <c r="I688" s="69">
        <v>300</v>
      </c>
      <c r="J688" s="43" t="s">
        <v>398</v>
      </c>
      <c r="K688" s="43" t="s">
        <v>398</v>
      </c>
      <c r="L688" s="43" t="s">
        <v>413</v>
      </c>
      <c r="M688" s="43" t="s">
        <v>395</v>
      </c>
      <c r="N688" s="43" t="s">
        <v>396</v>
      </c>
      <c r="O688" s="52" t="s">
        <v>325</v>
      </c>
      <c r="P688" s="63" t="s">
        <v>276</v>
      </c>
      <c r="Q688" s="57" t="str">
        <f>MID(Tabla1[[#This Row],[Aplicación]],14,1)</f>
        <v>2</v>
      </c>
      <c r="R688" s="35" t="s">
        <v>265</v>
      </c>
      <c r="S688" s="57" t="str">
        <f>MID(Tabla1[[#This Row],[Aplicación]],6,2)</f>
        <v>02</v>
      </c>
      <c r="T688" s="54" t="str">
        <f>VLOOKUP(Tabla1[[#This Row],[AREA]],Hoja1!A:B,2,FALSE)</f>
        <v>02. Urbanismo y vivienda</v>
      </c>
      <c r="U688" s="57" t="str">
        <f>MID(Tabla1[[#This Row],[Aplicación]],9,4)</f>
        <v>9332</v>
      </c>
      <c r="V688" s="54" t="str">
        <f>VLOOKUP(Tabla1[[#This Row],[PROGRAMA]],Hoja1!A:B,2,FALSE)</f>
        <v>9332. Mantenimiento de edificios e instalaciones municipales</v>
      </c>
      <c r="W688" s="57" t="str">
        <f>MID(Tabla1[[#This Row],[Aplicación]],14,2)</f>
        <v>21</v>
      </c>
      <c r="X688" s="57" t="str">
        <f>MID(Tabla1[[#This Row],[Aplicación]],14,6)</f>
        <v>214</v>
      </c>
    </row>
    <row r="689" spans="1:24" x14ac:dyDescent="0.25">
      <c r="A689" s="60">
        <v>220240008638</v>
      </c>
      <c r="B689" s="43" t="s">
        <v>702</v>
      </c>
      <c r="C689" s="61">
        <v>45377</v>
      </c>
      <c r="D689" s="60">
        <v>22024000765</v>
      </c>
      <c r="E689" s="43" t="s">
        <v>1456</v>
      </c>
      <c r="F689" s="62">
        <v>79.86</v>
      </c>
      <c r="G689" s="43" t="s">
        <v>766</v>
      </c>
      <c r="H689" s="43" t="s">
        <v>2434</v>
      </c>
      <c r="I689" s="69">
        <v>300</v>
      </c>
      <c r="J689" s="43" t="s">
        <v>398</v>
      </c>
      <c r="K689" s="43" t="s">
        <v>398</v>
      </c>
      <c r="L689" s="43" t="s">
        <v>413</v>
      </c>
      <c r="M689" s="43" t="s">
        <v>395</v>
      </c>
      <c r="N689" s="43" t="s">
        <v>396</v>
      </c>
      <c r="O689" s="52" t="s">
        <v>325</v>
      </c>
      <c r="P689" s="63" t="s">
        <v>276</v>
      </c>
      <c r="Q689" s="57" t="str">
        <f>MID(Tabla1[[#This Row],[Aplicación]],14,1)</f>
        <v>2</v>
      </c>
      <c r="R689" s="35" t="s">
        <v>265</v>
      </c>
      <c r="S689" s="57" t="str">
        <f>MID(Tabla1[[#This Row],[Aplicación]],6,2)</f>
        <v>02</v>
      </c>
      <c r="T689" s="54" t="str">
        <f>VLOOKUP(Tabla1[[#This Row],[AREA]],Hoja1!A:B,2,FALSE)</f>
        <v>02. Urbanismo y vivienda</v>
      </c>
      <c r="U689" s="57" t="str">
        <f>MID(Tabla1[[#This Row],[Aplicación]],9,4)</f>
        <v>9332</v>
      </c>
      <c r="V689" s="54" t="str">
        <f>VLOOKUP(Tabla1[[#This Row],[PROGRAMA]],Hoja1!A:B,2,FALSE)</f>
        <v>9332. Mantenimiento de edificios e instalaciones municipales</v>
      </c>
      <c r="W689" s="57" t="str">
        <f>MID(Tabla1[[#This Row],[Aplicación]],14,2)</f>
        <v>21</v>
      </c>
      <c r="X689" s="57" t="str">
        <f>MID(Tabla1[[#This Row],[Aplicación]],14,6)</f>
        <v>214</v>
      </c>
    </row>
    <row r="690" spans="1:24" x14ac:dyDescent="0.25">
      <c r="A690" s="60">
        <v>220240026735</v>
      </c>
      <c r="B690" s="43" t="s">
        <v>702</v>
      </c>
      <c r="C690" s="61">
        <v>45468</v>
      </c>
      <c r="D690" s="60">
        <v>22024000765</v>
      </c>
      <c r="E690" s="43" t="s">
        <v>1456</v>
      </c>
      <c r="F690" s="62">
        <v>781.2</v>
      </c>
      <c r="G690" s="43" t="s">
        <v>766</v>
      </c>
      <c r="H690" s="43" t="s">
        <v>3008</v>
      </c>
      <c r="I690" s="69" t="s">
        <v>2934</v>
      </c>
      <c r="J690" s="43" t="s">
        <v>398</v>
      </c>
      <c r="K690" s="43" t="s">
        <v>398</v>
      </c>
      <c r="L690" s="43" t="s">
        <v>399</v>
      </c>
      <c r="M690" s="43" t="s">
        <v>395</v>
      </c>
      <c r="N690" s="43" t="s">
        <v>396</v>
      </c>
      <c r="O690" s="68" t="s">
        <v>325</v>
      </c>
      <c r="P690" s="68" t="s">
        <v>2931</v>
      </c>
      <c r="Q690" s="57" t="s">
        <v>2932</v>
      </c>
      <c r="R690" s="35" t="s">
        <v>265</v>
      </c>
      <c r="S690" s="57" t="str">
        <f>MID(Tabla1[[#This Row],[Aplicación]],6,2)</f>
        <v>02</v>
      </c>
      <c r="T690" s="54" t="str">
        <f>VLOOKUP(Tabla1[[#This Row],[AREA]],Hoja1!A:B,2,FALSE)</f>
        <v>02. Urbanismo y vivienda</v>
      </c>
      <c r="U690" s="57" t="str">
        <f>MID(Tabla1[[#This Row],[Aplicación]],9,4)</f>
        <v>9332</v>
      </c>
      <c r="V690" s="54" t="str">
        <f>VLOOKUP(Tabla1[[#This Row],[PROGRAMA]],Hoja1!A:B,2,FALSE)</f>
        <v>9332. Mantenimiento de edificios e instalaciones municipales</v>
      </c>
      <c r="W690" s="57" t="str">
        <f>MID(Tabla1[[#This Row],[Aplicación]],14,2)</f>
        <v>21</v>
      </c>
      <c r="X690" s="57" t="str">
        <f>MID(Tabla1[[#This Row],[Aplicación]],14,6)</f>
        <v>214</v>
      </c>
    </row>
    <row r="691" spans="1:24" x14ac:dyDescent="0.25">
      <c r="A691" s="60">
        <v>220240026733</v>
      </c>
      <c r="B691" s="43" t="s">
        <v>702</v>
      </c>
      <c r="C691" s="61">
        <v>45468</v>
      </c>
      <c r="D691" s="60">
        <v>22024000765</v>
      </c>
      <c r="E691" s="43" t="s">
        <v>1456</v>
      </c>
      <c r="F691" s="62">
        <v>653.15</v>
      </c>
      <c r="G691" s="43" t="s">
        <v>801</v>
      </c>
      <c r="H691" s="43" t="s">
        <v>3041</v>
      </c>
      <c r="I691" s="69" t="s">
        <v>2934</v>
      </c>
      <c r="J691" s="43" t="s">
        <v>398</v>
      </c>
      <c r="K691" s="43" t="s">
        <v>398</v>
      </c>
      <c r="L691" s="43" t="s">
        <v>413</v>
      </c>
      <c r="M691" s="43" t="s">
        <v>395</v>
      </c>
      <c r="N691" s="43" t="s">
        <v>396</v>
      </c>
      <c r="O691" s="68" t="s">
        <v>325</v>
      </c>
      <c r="P691" s="68" t="s">
        <v>2931</v>
      </c>
      <c r="Q691" s="57" t="s">
        <v>2932</v>
      </c>
      <c r="R691" s="35" t="s">
        <v>265</v>
      </c>
      <c r="S691" s="57" t="str">
        <f>MID(Tabla1[[#This Row],[Aplicación]],6,2)</f>
        <v>02</v>
      </c>
      <c r="T691" s="54" t="str">
        <f>VLOOKUP(Tabla1[[#This Row],[AREA]],Hoja1!A:B,2,FALSE)</f>
        <v>02. Urbanismo y vivienda</v>
      </c>
      <c r="U691" s="57" t="str">
        <f>MID(Tabla1[[#This Row],[Aplicación]],9,4)</f>
        <v>9332</v>
      </c>
      <c r="V691" s="54" t="str">
        <f>VLOOKUP(Tabla1[[#This Row],[PROGRAMA]],Hoja1!A:B,2,FALSE)</f>
        <v>9332. Mantenimiento de edificios e instalaciones municipales</v>
      </c>
      <c r="W691" s="57" t="str">
        <f>MID(Tabla1[[#This Row],[Aplicación]],14,2)</f>
        <v>21</v>
      </c>
      <c r="X691" s="57" t="str">
        <f>MID(Tabla1[[#This Row],[Aplicación]],14,6)</f>
        <v>214</v>
      </c>
    </row>
    <row r="692" spans="1:24" x14ac:dyDescent="0.25">
      <c r="A692" s="60">
        <v>220240026745</v>
      </c>
      <c r="B692" s="43" t="s">
        <v>702</v>
      </c>
      <c r="C692" s="61">
        <v>45468</v>
      </c>
      <c r="D692" s="60">
        <v>22024000765</v>
      </c>
      <c r="E692" s="43" t="s">
        <v>1456</v>
      </c>
      <c r="F692" s="62">
        <v>585.34</v>
      </c>
      <c r="G692" s="43" t="s">
        <v>750</v>
      </c>
      <c r="H692" s="43" t="s">
        <v>3054</v>
      </c>
      <c r="I692" s="69" t="s">
        <v>2934</v>
      </c>
      <c r="J692" s="43" t="s">
        <v>398</v>
      </c>
      <c r="K692" s="43" t="s">
        <v>398</v>
      </c>
      <c r="L692" s="43" t="s">
        <v>413</v>
      </c>
      <c r="M692" s="43" t="s">
        <v>395</v>
      </c>
      <c r="N692" s="43" t="s">
        <v>396</v>
      </c>
      <c r="O692" s="68" t="s">
        <v>325</v>
      </c>
      <c r="P692" s="68" t="s">
        <v>2931</v>
      </c>
      <c r="Q692" s="57" t="s">
        <v>2932</v>
      </c>
      <c r="R692" s="35" t="s">
        <v>265</v>
      </c>
      <c r="S692" s="57" t="str">
        <f>MID(Tabla1[[#This Row],[Aplicación]],6,2)</f>
        <v>02</v>
      </c>
      <c r="T692" s="54" t="str">
        <f>VLOOKUP(Tabla1[[#This Row],[AREA]],Hoja1!A:B,2,FALSE)</f>
        <v>02. Urbanismo y vivienda</v>
      </c>
      <c r="U692" s="57" t="str">
        <f>MID(Tabla1[[#This Row],[Aplicación]],9,4)</f>
        <v>9332</v>
      </c>
      <c r="V692" s="54" t="str">
        <f>VLOOKUP(Tabla1[[#This Row],[PROGRAMA]],Hoja1!A:B,2,FALSE)</f>
        <v>9332. Mantenimiento de edificios e instalaciones municipales</v>
      </c>
      <c r="W692" s="57" t="str">
        <f>MID(Tabla1[[#This Row],[Aplicación]],14,2)</f>
        <v>21</v>
      </c>
      <c r="X692" s="57" t="str">
        <f>MID(Tabla1[[#This Row],[Aplicación]],14,6)</f>
        <v>214</v>
      </c>
    </row>
    <row r="693" spans="1:24" x14ac:dyDescent="0.25">
      <c r="A693" s="60">
        <v>220240021669</v>
      </c>
      <c r="B693" s="43" t="s">
        <v>702</v>
      </c>
      <c r="C693" s="61">
        <v>45440</v>
      </c>
      <c r="D693" s="60">
        <v>22024000765</v>
      </c>
      <c r="E693" s="43" t="s">
        <v>1456</v>
      </c>
      <c r="F693" s="62">
        <v>649.70000000000005</v>
      </c>
      <c r="G693" s="43" t="s">
        <v>766</v>
      </c>
      <c r="H693" s="43" t="s">
        <v>3602</v>
      </c>
      <c r="I693" s="69" t="s">
        <v>2934</v>
      </c>
      <c r="J693" s="43" t="s">
        <v>398</v>
      </c>
      <c r="K693" s="43" t="s">
        <v>398</v>
      </c>
      <c r="L693" s="43" t="s">
        <v>413</v>
      </c>
      <c r="M693" s="43" t="s">
        <v>395</v>
      </c>
      <c r="N693" s="43" t="s">
        <v>396</v>
      </c>
      <c r="O693" s="68" t="s">
        <v>325</v>
      </c>
      <c r="P693" s="68" t="s">
        <v>2931</v>
      </c>
      <c r="Q693" s="57" t="s">
        <v>2932</v>
      </c>
      <c r="R693" s="35" t="s">
        <v>265</v>
      </c>
      <c r="S693" s="57" t="str">
        <f>MID(Tabla1[[#This Row],[Aplicación]],6,2)</f>
        <v>02</v>
      </c>
      <c r="T693" s="54" t="str">
        <f>VLOOKUP(Tabla1[[#This Row],[AREA]],Hoja1!A:B,2,FALSE)</f>
        <v>02. Urbanismo y vivienda</v>
      </c>
      <c r="U693" s="57" t="str">
        <f>MID(Tabla1[[#This Row],[Aplicación]],9,4)</f>
        <v>9332</v>
      </c>
      <c r="V693" s="54" t="str">
        <f>VLOOKUP(Tabla1[[#This Row],[PROGRAMA]],Hoja1!A:B,2,FALSE)</f>
        <v>9332. Mantenimiento de edificios e instalaciones municipales</v>
      </c>
      <c r="W693" s="57" t="str">
        <f>MID(Tabla1[[#This Row],[Aplicación]],14,2)</f>
        <v>21</v>
      </c>
      <c r="X693" s="57" t="str">
        <f>MID(Tabla1[[#This Row],[Aplicación]],14,6)</f>
        <v>214</v>
      </c>
    </row>
    <row r="694" spans="1:24" x14ac:dyDescent="0.25">
      <c r="A694" s="60">
        <v>220240019299</v>
      </c>
      <c r="B694" s="43" t="s">
        <v>702</v>
      </c>
      <c r="C694" s="61">
        <v>45433</v>
      </c>
      <c r="D694" s="60">
        <v>22024000765</v>
      </c>
      <c r="E694" s="43" t="s">
        <v>1456</v>
      </c>
      <c r="F694" s="62">
        <v>279.98</v>
      </c>
      <c r="G694" s="43" t="s">
        <v>750</v>
      </c>
      <c r="H694" s="43" t="s">
        <v>3770</v>
      </c>
      <c r="I694" s="69" t="s">
        <v>2934</v>
      </c>
      <c r="J694" s="43" t="s">
        <v>398</v>
      </c>
      <c r="K694" s="43" t="s">
        <v>398</v>
      </c>
      <c r="L694" s="43" t="s">
        <v>413</v>
      </c>
      <c r="M694" s="43" t="s">
        <v>395</v>
      </c>
      <c r="N694" s="43" t="s">
        <v>396</v>
      </c>
      <c r="O694" s="68" t="s">
        <v>325</v>
      </c>
      <c r="P694" s="68" t="s">
        <v>2931</v>
      </c>
      <c r="Q694" s="57" t="s">
        <v>2932</v>
      </c>
      <c r="R694" s="35" t="s">
        <v>265</v>
      </c>
      <c r="S694" s="57" t="str">
        <f>MID(Tabla1[[#This Row],[Aplicación]],6,2)</f>
        <v>02</v>
      </c>
      <c r="T694" s="54" t="str">
        <f>VLOOKUP(Tabla1[[#This Row],[AREA]],Hoja1!A:B,2,FALSE)</f>
        <v>02. Urbanismo y vivienda</v>
      </c>
      <c r="U694" s="57" t="str">
        <f>MID(Tabla1[[#This Row],[Aplicación]],9,4)</f>
        <v>9332</v>
      </c>
      <c r="V694" s="54" t="str">
        <f>VLOOKUP(Tabla1[[#This Row],[PROGRAMA]],Hoja1!A:B,2,FALSE)</f>
        <v>9332. Mantenimiento de edificios e instalaciones municipales</v>
      </c>
      <c r="W694" s="57" t="str">
        <f>MID(Tabla1[[#This Row],[Aplicación]],14,2)</f>
        <v>21</v>
      </c>
      <c r="X694" s="57" t="str">
        <f>MID(Tabla1[[#This Row],[Aplicación]],14,6)</f>
        <v>214</v>
      </c>
    </row>
    <row r="695" spans="1:24" x14ac:dyDescent="0.25">
      <c r="A695" s="60">
        <v>220240015769</v>
      </c>
      <c r="B695" s="43" t="s">
        <v>702</v>
      </c>
      <c r="C695" s="61">
        <v>45420</v>
      </c>
      <c r="D695" s="60">
        <v>22024000765</v>
      </c>
      <c r="E695" s="43" t="s">
        <v>1456</v>
      </c>
      <c r="F695" s="62">
        <v>183.05</v>
      </c>
      <c r="G695" s="43" t="s">
        <v>812</v>
      </c>
      <c r="H695" s="43" t="s">
        <v>4068</v>
      </c>
      <c r="I695" s="69" t="s">
        <v>2934</v>
      </c>
      <c r="J695" s="43" t="s">
        <v>398</v>
      </c>
      <c r="K695" s="43" t="s">
        <v>398</v>
      </c>
      <c r="L695" s="43" t="s">
        <v>413</v>
      </c>
      <c r="M695" s="43" t="s">
        <v>395</v>
      </c>
      <c r="N695" s="43" t="s">
        <v>396</v>
      </c>
      <c r="O695" s="68" t="s">
        <v>325</v>
      </c>
      <c r="P695" s="68" t="s">
        <v>2931</v>
      </c>
      <c r="Q695" s="57" t="s">
        <v>2932</v>
      </c>
      <c r="R695" s="35" t="s">
        <v>265</v>
      </c>
      <c r="S695" s="57" t="str">
        <f>MID(Tabla1[[#This Row],[Aplicación]],6,2)</f>
        <v>02</v>
      </c>
      <c r="T695" s="54" t="str">
        <f>VLOOKUP(Tabla1[[#This Row],[AREA]],Hoja1!A:B,2,FALSE)</f>
        <v>02. Urbanismo y vivienda</v>
      </c>
      <c r="U695" s="57" t="str">
        <f>MID(Tabla1[[#This Row],[Aplicación]],9,4)</f>
        <v>9332</v>
      </c>
      <c r="V695" s="54" t="str">
        <f>VLOOKUP(Tabla1[[#This Row],[PROGRAMA]],Hoja1!A:B,2,FALSE)</f>
        <v>9332. Mantenimiento de edificios e instalaciones municipales</v>
      </c>
      <c r="W695" s="57" t="str">
        <f>MID(Tabla1[[#This Row],[Aplicación]],14,2)</f>
        <v>21</v>
      </c>
      <c r="X695" s="57" t="str">
        <f>MID(Tabla1[[#This Row],[Aplicación]],14,6)</f>
        <v>214</v>
      </c>
    </row>
    <row r="696" spans="1:24" x14ac:dyDescent="0.25">
      <c r="A696" s="60">
        <v>220240015775</v>
      </c>
      <c r="B696" s="43" t="s">
        <v>702</v>
      </c>
      <c r="C696" s="61">
        <v>45420</v>
      </c>
      <c r="D696" s="60">
        <v>22024000765</v>
      </c>
      <c r="E696" s="43" t="s">
        <v>1456</v>
      </c>
      <c r="F696" s="62">
        <v>119.48</v>
      </c>
      <c r="G696" s="43" t="s">
        <v>952</v>
      </c>
      <c r="H696" s="43" t="s">
        <v>4071</v>
      </c>
      <c r="I696" s="69" t="s">
        <v>2934</v>
      </c>
      <c r="J696" s="43" t="s">
        <v>699</v>
      </c>
      <c r="K696" s="43" t="s">
        <v>398</v>
      </c>
      <c r="L696" s="43" t="s">
        <v>413</v>
      </c>
      <c r="M696" s="43" t="s">
        <v>395</v>
      </c>
      <c r="N696" s="43" t="s">
        <v>396</v>
      </c>
      <c r="O696" s="68" t="s">
        <v>325</v>
      </c>
      <c r="P696" s="68" t="s">
        <v>2931</v>
      </c>
      <c r="Q696" s="57" t="s">
        <v>2932</v>
      </c>
      <c r="R696" s="35" t="s">
        <v>265</v>
      </c>
      <c r="S696" s="57" t="str">
        <f>MID(Tabla1[[#This Row],[Aplicación]],6,2)</f>
        <v>02</v>
      </c>
      <c r="T696" s="54" t="str">
        <f>VLOOKUP(Tabla1[[#This Row],[AREA]],Hoja1!A:B,2,FALSE)</f>
        <v>02. Urbanismo y vivienda</v>
      </c>
      <c r="U696" s="57" t="str">
        <f>MID(Tabla1[[#This Row],[Aplicación]],9,4)</f>
        <v>9332</v>
      </c>
      <c r="V696" s="54" t="str">
        <f>VLOOKUP(Tabla1[[#This Row],[PROGRAMA]],Hoja1!A:B,2,FALSE)</f>
        <v>9332. Mantenimiento de edificios e instalaciones municipales</v>
      </c>
      <c r="W696" s="57" t="str">
        <f>MID(Tabla1[[#This Row],[Aplicación]],14,2)</f>
        <v>21</v>
      </c>
      <c r="X696" s="57" t="str">
        <f>MID(Tabla1[[#This Row],[Aplicación]],14,6)</f>
        <v>214</v>
      </c>
    </row>
    <row r="697" spans="1:24" x14ac:dyDescent="0.25">
      <c r="A697" s="60">
        <v>220240015777</v>
      </c>
      <c r="B697" s="43" t="s">
        <v>702</v>
      </c>
      <c r="C697" s="61">
        <v>45420</v>
      </c>
      <c r="D697" s="60">
        <v>22024000765</v>
      </c>
      <c r="E697" s="43" t="s">
        <v>1456</v>
      </c>
      <c r="F697" s="62">
        <v>85.76</v>
      </c>
      <c r="G697" s="43" t="s">
        <v>776</v>
      </c>
      <c r="H697" s="43" t="s">
        <v>4072</v>
      </c>
      <c r="I697" s="69" t="s">
        <v>2934</v>
      </c>
      <c r="J697" s="43" t="s">
        <v>398</v>
      </c>
      <c r="K697" s="43" t="s">
        <v>398</v>
      </c>
      <c r="L697" s="43" t="s">
        <v>413</v>
      </c>
      <c r="M697" s="43" t="s">
        <v>395</v>
      </c>
      <c r="N697" s="43" t="s">
        <v>396</v>
      </c>
      <c r="O697" s="68" t="s">
        <v>325</v>
      </c>
      <c r="P697" s="68" t="s">
        <v>2931</v>
      </c>
      <c r="Q697" s="57" t="s">
        <v>2932</v>
      </c>
      <c r="R697" s="35" t="s">
        <v>265</v>
      </c>
      <c r="S697" s="57" t="str">
        <f>MID(Tabla1[[#This Row],[Aplicación]],6,2)</f>
        <v>02</v>
      </c>
      <c r="T697" s="54" t="str">
        <f>VLOOKUP(Tabla1[[#This Row],[AREA]],Hoja1!A:B,2,FALSE)</f>
        <v>02. Urbanismo y vivienda</v>
      </c>
      <c r="U697" s="57" t="str">
        <f>MID(Tabla1[[#This Row],[Aplicación]],9,4)</f>
        <v>9332</v>
      </c>
      <c r="V697" s="54" t="str">
        <f>VLOOKUP(Tabla1[[#This Row],[PROGRAMA]],Hoja1!A:B,2,FALSE)</f>
        <v>9332. Mantenimiento de edificios e instalaciones municipales</v>
      </c>
      <c r="W697" s="57" t="str">
        <f>MID(Tabla1[[#This Row],[Aplicación]],14,2)</f>
        <v>21</v>
      </c>
      <c r="X697" s="57" t="str">
        <f>MID(Tabla1[[#This Row],[Aplicación]],14,6)</f>
        <v>214</v>
      </c>
    </row>
    <row r="698" spans="1:24" x14ac:dyDescent="0.25">
      <c r="A698" s="60">
        <v>220240015783</v>
      </c>
      <c r="B698" s="43" t="s">
        <v>702</v>
      </c>
      <c r="C698" s="61">
        <v>45420</v>
      </c>
      <c r="D698" s="60">
        <v>22024000765</v>
      </c>
      <c r="E698" s="43" t="s">
        <v>1456</v>
      </c>
      <c r="F698" s="62">
        <v>274.43</v>
      </c>
      <c r="G698" s="43" t="s">
        <v>766</v>
      </c>
      <c r="H698" s="43" t="s">
        <v>4075</v>
      </c>
      <c r="I698" s="69" t="s">
        <v>2934</v>
      </c>
      <c r="J698" s="43" t="s">
        <v>398</v>
      </c>
      <c r="K698" s="43" t="s">
        <v>398</v>
      </c>
      <c r="L698" s="43" t="s">
        <v>413</v>
      </c>
      <c r="M698" s="43" t="s">
        <v>395</v>
      </c>
      <c r="N698" s="43" t="s">
        <v>396</v>
      </c>
      <c r="O698" s="68" t="s">
        <v>325</v>
      </c>
      <c r="P698" s="68" t="s">
        <v>2931</v>
      </c>
      <c r="Q698" s="57" t="s">
        <v>2932</v>
      </c>
      <c r="R698" s="35" t="s">
        <v>265</v>
      </c>
      <c r="S698" s="57" t="str">
        <f>MID(Tabla1[[#This Row],[Aplicación]],6,2)</f>
        <v>02</v>
      </c>
      <c r="T698" s="54" t="str">
        <f>VLOOKUP(Tabla1[[#This Row],[AREA]],Hoja1!A:B,2,FALSE)</f>
        <v>02. Urbanismo y vivienda</v>
      </c>
      <c r="U698" s="57" t="str">
        <f>MID(Tabla1[[#This Row],[Aplicación]],9,4)</f>
        <v>9332</v>
      </c>
      <c r="V698" s="54" t="str">
        <f>VLOOKUP(Tabla1[[#This Row],[PROGRAMA]],Hoja1!A:B,2,FALSE)</f>
        <v>9332. Mantenimiento de edificios e instalaciones municipales</v>
      </c>
      <c r="W698" s="57" t="str">
        <f>MID(Tabla1[[#This Row],[Aplicación]],14,2)</f>
        <v>21</v>
      </c>
      <c r="X698" s="57" t="str">
        <f>MID(Tabla1[[#This Row],[Aplicación]],14,6)</f>
        <v>214</v>
      </c>
    </row>
    <row r="699" spans="1:24" x14ac:dyDescent="0.25">
      <c r="A699" s="60">
        <v>220240013699</v>
      </c>
      <c r="B699" s="43" t="s">
        <v>702</v>
      </c>
      <c r="C699" s="61">
        <v>45412</v>
      </c>
      <c r="D699" s="60">
        <v>22024000765</v>
      </c>
      <c r="E699" s="43" t="s">
        <v>1456</v>
      </c>
      <c r="F699" s="62">
        <v>411.29</v>
      </c>
      <c r="G699" s="43" t="s">
        <v>952</v>
      </c>
      <c r="H699" s="43" t="s">
        <v>4140</v>
      </c>
      <c r="I699" s="69" t="s">
        <v>2934</v>
      </c>
      <c r="J699" s="43" t="s">
        <v>699</v>
      </c>
      <c r="K699" s="43" t="s">
        <v>398</v>
      </c>
      <c r="L699" s="43" t="s">
        <v>413</v>
      </c>
      <c r="M699" s="43" t="s">
        <v>395</v>
      </c>
      <c r="N699" s="43" t="s">
        <v>396</v>
      </c>
      <c r="O699" s="68" t="s">
        <v>325</v>
      </c>
      <c r="P699" s="68" t="s">
        <v>2931</v>
      </c>
      <c r="Q699" s="57" t="s">
        <v>2932</v>
      </c>
      <c r="R699" s="35" t="s">
        <v>265</v>
      </c>
      <c r="S699" s="57" t="str">
        <f>MID(Tabla1[[#This Row],[Aplicación]],6,2)</f>
        <v>02</v>
      </c>
      <c r="T699" s="54" t="str">
        <f>VLOOKUP(Tabla1[[#This Row],[AREA]],Hoja1!A:B,2,FALSE)</f>
        <v>02. Urbanismo y vivienda</v>
      </c>
      <c r="U699" s="57" t="str">
        <f>MID(Tabla1[[#This Row],[Aplicación]],9,4)</f>
        <v>9332</v>
      </c>
      <c r="V699" s="54" t="str">
        <f>VLOOKUP(Tabla1[[#This Row],[PROGRAMA]],Hoja1!A:B,2,FALSE)</f>
        <v>9332. Mantenimiento de edificios e instalaciones municipales</v>
      </c>
      <c r="W699" s="57" t="str">
        <f>MID(Tabla1[[#This Row],[Aplicación]],14,2)</f>
        <v>21</v>
      </c>
      <c r="X699" s="57" t="str">
        <f>MID(Tabla1[[#This Row],[Aplicación]],14,6)</f>
        <v>214</v>
      </c>
    </row>
    <row r="700" spans="1:24" x14ac:dyDescent="0.25">
      <c r="A700" s="60">
        <v>220240013701</v>
      </c>
      <c r="B700" s="43" t="s">
        <v>702</v>
      </c>
      <c r="C700" s="61">
        <v>45412</v>
      </c>
      <c r="D700" s="60">
        <v>22024000765</v>
      </c>
      <c r="E700" s="43" t="s">
        <v>1456</v>
      </c>
      <c r="F700" s="62">
        <v>392.66</v>
      </c>
      <c r="G700" s="43" t="s">
        <v>952</v>
      </c>
      <c r="H700" s="43" t="s">
        <v>4141</v>
      </c>
      <c r="I700" s="69" t="s">
        <v>2934</v>
      </c>
      <c r="J700" s="43" t="s">
        <v>699</v>
      </c>
      <c r="K700" s="43" t="s">
        <v>398</v>
      </c>
      <c r="L700" s="43" t="s">
        <v>413</v>
      </c>
      <c r="M700" s="43" t="s">
        <v>395</v>
      </c>
      <c r="N700" s="43" t="s">
        <v>396</v>
      </c>
      <c r="O700" s="68" t="s">
        <v>325</v>
      </c>
      <c r="P700" s="68" t="s">
        <v>2931</v>
      </c>
      <c r="Q700" s="57" t="s">
        <v>2932</v>
      </c>
      <c r="R700" s="35" t="s">
        <v>265</v>
      </c>
      <c r="S700" s="57" t="str">
        <f>MID(Tabla1[[#This Row],[Aplicación]],6,2)</f>
        <v>02</v>
      </c>
      <c r="T700" s="54" t="str">
        <f>VLOOKUP(Tabla1[[#This Row],[AREA]],Hoja1!A:B,2,FALSE)</f>
        <v>02. Urbanismo y vivienda</v>
      </c>
      <c r="U700" s="57" t="str">
        <f>MID(Tabla1[[#This Row],[Aplicación]],9,4)</f>
        <v>9332</v>
      </c>
      <c r="V700" s="54" t="str">
        <f>VLOOKUP(Tabla1[[#This Row],[PROGRAMA]],Hoja1!A:B,2,FALSE)</f>
        <v>9332. Mantenimiento de edificios e instalaciones municipales</v>
      </c>
      <c r="W700" s="57" t="str">
        <f>MID(Tabla1[[#This Row],[Aplicación]],14,2)</f>
        <v>21</v>
      </c>
      <c r="X700" s="57" t="str">
        <f>MID(Tabla1[[#This Row],[Aplicación]],14,6)</f>
        <v>214</v>
      </c>
    </row>
    <row r="701" spans="1:24" x14ac:dyDescent="0.25">
      <c r="A701" s="60">
        <v>220240013703</v>
      </c>
      <c r="B701" s="43" t="s">
        <v>702</v>
      </c>
      <c r="C701" s="61">
        <v>45412</v>
      </c>
      <c r="D701" s="60">
        <v>22024000765</v>
      </c>
      <c r="E701" s="43" t="s">
        <v>1456</v>
      </c>
      <c r="F701" s="62">
        <v>415.79</v>
      </c>
      <c r="G701" s="43" t="s">
        <v>952</v>
      </c>
      <c r="H701" s="43" t="s">
        <v>4142</v>
      </c>
      <c r="I701" s="69" t="s">
        <v>2934</v>
      </c>
      <c r="J701" s="43" t="s">
        <v>699</v>
      </c>
      <c r="K701" s="43" t="s">
        <v>398</v>
      </c>
      <c r="L701" s="43" t="s">
        <v>413</v>
      </c>
      <c r="M701" s="43" t="s">
        <v>395</v>
      </c>
      <c r="N701" s="43" t="s">
        <v>396</v>
      </c>
      <c r="O701" s="68" t="s">
        <v>325</v>
      </c>
      <c r="P701" s="68" t="s">
        <v>2931</v>
      </c>
      <c r="Q701" s="57" t="s">
        <v>2932</v>
      </c>
      <c r="R701" s="35" t="s">
        <v>265</v>
      </c>
      <c r="S701" s="57" t="str">
        <f>MID(Tabla1[[#This Row],[Aplicación]],6,2)</f>
        <v>02</v>
      </c>
      <c r="T701" s="54" t="str">
        <f>VLOOKUP(Tabla1[[#This Row],[AREA]],Hoja1!A:B,2,FALSE)</f>
        <v>02. Urbanismo y vivienda</v>
      </c>
      <c r="U701" s="57" t="str">
        <f>MID(Tabla1[[#This Row],[Aplicación]],9,4)</f>
        <v>9332</v>
      </c>
      <c r="V701" s="54" t="str">
        <f>VLOOKUP(Tabla1[[#This Row],[PROGRAMA]],Hoja1!A:B,2,FALSE)</f>
        <v>9332. Mantenimiento de edificios e instalaciones municipales</v>
      </c>
      <c r="W701" s="57" t="str">
        <f>MID(Tabla1[[#This Row],[Aplicación]],14,2)</f>
        <v>21</v>
      </c>
      <c r="X701" s="57" t="str">
        <f>MID(Tabla1[[#This Row],[Aplicación]],14,6)</f>
        <v>214</v>
      </c>
    </row>
    <row r="702" spans="1:24" x14ac:dyDescent="0.25">
      <c r="A702" s="60">
        <v>220240013705</v>
      </c>
      <c r="B702" s="43" t="s">
        <v>702</v>
      </c>
      <c r="C702" s="61">
        <v>45412</v>
      </c>
      <c r="D702" s="60">
        <v>22024000765</v>
      </c>
      <c r="E702" s="43" t="s">
        <v>1456</v>
      </c>
      <c r="F702" s="62">
        <v>283.72000000000003</v>
      </c>
      <c r="G702" s="43" t="s">
        <v>952</v>
      </c>
      <c r="H702" s="43" t="s">
        <v>4143</v>
      </c>
      <c r="I702" s="69" t="s">
        <v>2934</v>
      </c>
      <c r="J702" s="43" t="s">
        <v>699</v>
      </c>
      <c r="K702" s="43" t="s">
        <v>398</v>
      </c>
      <c r="L702" s="43" t="s">
        <v>413</v>
      </c>
      <c r="M702" s="43" t="s">
        <v>395</v>
      </c>
      <c r="N702" s="43" t="s">
        <v>396</v>
      </c>
      <c r="O702" s="68" t="s">
        <v>325</v>
      </c>
      <c r="P702" s="68" t="s">
        <v>2931</v>
      </c>
      <c r="Q702" s="57" t="s">
        <v>2932</v>
      </c>
      <c r="R702" s="35" t="s">
        <v>265</v>
      </c>
      <c r="S702" s="57" t="str">
        <f>MID(Tabla1[[#This Row],[Aplicación]],6,2)</f>
        <v>02</v>
      </c>
      <c r="T702" s="54" t="str">
        <f>VLOOKUP(Tabla1[[#This Row],[AREA]],Hoja1!A:B,2,FALSE)</f>
        <v>02. Urbanismo y vivienda</v>
      </c>
      <c r="U702" s="57" t="str">
        <f>MID(Tabla1[[#This Row],[Aplicación]],9,4)</f>
        <v>9332</v>
      </c>
      <c r="V702" s="54" t="str">
        <f>VLOOKUP(Tabla1[[#This Row],[PROGRAMA]],Hoja1!A:B,2,FALSE)</f>
        <v>9332. Mantenimiento de edificios e instalaciones municipales</v>
      </c>
      <c r="W702" s="57" t="str">
        <f>MID(Tabla1[[#This Row],[Aplicación]],14,2)</f>
        <v>21</v>
      </c>
      <c r="X702" s="57" t="str">
        <f>MID(Tabla1[[#This Row],[Aplicación]],14,6)</f>
        <v>214</v>
      </c>
    </row>
    <row r="703" spans="1:24" x14ac:dyDescent="0.25">
      <c r="A703" s="60">
        <v>220240013707</v>
      </c>
      <c r="B703" s="43" t="s">
        <v>702</v>
      </c>
      <c r="C703" s="61">
        <v>45412</v>
      </c>
      <c r="D703" s="60">
        <v>22024000765</v>
      </c>
      <c r="E703" s="43" t="s">
        <v>1456</v>
      </c>
      <c r="F703" s="62">
        <v>163.69</v>
      </c>
      <c r="G703" s="43" t="s">
        <v>952</v>
      </c>
      <c r="H703" s="43" t="s">
        <v>4144</v>
      </c>
      <c r="I703" s="69" t="s">
        <v>2934</v>
      </c>
      <c r="J703" s="43" t="s">
        <v>699</v>
      </c>
      <c r="K703" s="43" t="s">
        <v>398</v>
      </c>
      <c r="L703" s="43" t="s">
        <v>413</v>
      </c>
      <c r="M703" s="43" t="s">
        <v>395</v>
      </c>
      <c r="N703" s="43" t="s">
        <v>396</v>
      </c>
      <c r="O703" s="68" t="s">
        <v>325</v>
      </c>
      <c r="P703" s="68" t="s">
        <v>2931</v>
      </c>
      <c r="Q703" s="57" t="s">
        <v>2932</v>
      </c>
      <c r="R703" s="35" t="s">
        <v>265</v>
      </c>
      <c r="S703" s="57" t="str">
        <f>MID(Tabla1[[#This Row],[Aplicación]],6,2)</f>
        <v>02</v>
      </c>
      <c r="T703" s="54" t="str">
        <f>VLOOKUP(Tabla1[[#This Row],[AREA]],Hoja1!A:B,2,FALSE)</f>
        <v>02. Urbanismo y vivienda</v>
      </c>
      <c r="U703" s="57" t="str">
        <f>MID(Tabla1[[#This Row],[Aplicación]],9,4)</f>
        <v>9332</v>
      </c>
      <c r="V703" s="54" t="str">
        <f>VLOOKUP(Tabla1[[#This Row],[PROGRAMA]],Hoja1!A:B,2,FALSE)</f>
        <v>9332. Mantenimiento de edificios e instalaciones municipales</v>
      </c>
      <c r="W703" s="57" t="str">
        <f>MID(Tabla1[[#This Row],[Aplicación]],14,2)</f>
        <v>21</v>
      </c>
      <c r="X703" s="57" t="str">
        <f>MID(Tabla1[[#This Row],[Aplicación]],14,6)</f>
        <v>214</v>
      </c>
    </row>
    <row r="704" spans="1:24" x14ac:dyDescent="0.25">
      <c r="A704" s="60">
        <v>220240013696</v>
      </c>
      <c r="B704" s="43" t="s">
        <v>702</v>
      </c>
      <c r="C704" s="61">
        <v>45412</v>
      </c>
      <c r="D704" s="60">
        <v>22024000765</v>
      </c>
      <c r="E704" s="43" t="s">
        <v>1456</v>
      </c>
      <c r="F704" s="62">
        <v>178.93</v>
      </c>
      <c r="G704" s="43" t="s">
        <v>3581</v>
      </c>
      <c r="H704" s="43" t="s">
        <v>4155</v>
      </c>
      <c r="I704" s="69" t="s">
        <v>2934</v>
      </c>
      <c r="J704" s="43" t="s">
        <v>398</v>
      </c>
      <c r="K704" s="43" t="s">
        <v>398</v>
      </c>
      <c r="L704" s="43" t="s">
        <v>413</v>
      </c>
      <c r="M704" s="43" t="s">
        <v>395</v>
      </c>
      <c r="N704" s="43" t="s">
        <v>396</v>
      </c>
      <c r="O704" s="68" t="s">
        <v>325</v>
      </c>
      <c r="P704" s="68" t="s">
        <v>2931</v>
      </c>
      <c r="Q704" s="57" t="s">
        <v>2932</v>
      </c>
      <c r="R704" s="35" t="s">
        <v>265</v>
      </c>
      <c r="S704" s="57" t="str">
        <f>MID(Tabla1[[#This Row],[Aplicación]],6,2)</f>
        <v>02</v>
      </c>
      <c r="T704" s="54" t="str">
        <f>VLOOKUP(Tabla1[[#This Row],[AREA]],Hoja1!A:B,2,FALSE)</f>
        <v>02. Urbanismo y vivienda</v>
      </c>
      <c r="U704" s="57" t="str">
        <f>MID(Tabla1[[#This Row],[Aplicación]],9,4)</f>
        <v>9332</v>
      </c>
      <c r="V704" s="54" t="str">
        <f>VLOOKUP(Tabla1[[#This Row],[PROGRAMA]],Hoja1!A:B,2,FALSE)</f>
        <v>9332. Mantenimiento de edificios e instalaciones municipales</v>
      </c>
      <c r="W704" s="57" t="str">
        <f>MID(Tabla1[[#This Row],[Aplicación]],14,2)</f>
        <v>21</v>
      </c>
      <c r="X704" s="57" t="str">
        <f>MID(Tabla1[[#This Row],[Aplicación]],14,6)</f>
        <v>214</v>
      </c>
    </row>
    <row r="705" spans="1:24" x14ac:dyDescent="0.25">
      <c r="A705" s="60">
        <v>220240011291</v>
      </c>
      <c r="B705" s="43" t="s">
        <v>702</v>
      </c>
      <c r="C705" s="61">
        <v>45393</v>
      </c>
      <c r="D705" s="60">
        <v>22024000765</v>
      </c>
      <c r="E705" s="43" t="s">
        <v>1456</v>
      </c>
      <c r="F705" s="62">
        <v>24.2</v>
      </c>
      <c r="G705" s="43" t="s">
        <v>812</v>
      </c>
      <c r="H705" s="43" t="s">
        <v>4516</v>
      </c>
      <c r="I705" s="69" t="s">
        <v>2934</v>
      </c>
      <c r="J705" s="43" t="s">
        <v>398</v>
      </c>
      <c r="K705" s="43" t="s">
        <v>398</v>
      </c>
      <c r="L705" s="43" t="s">
        <v>413</v>
      </c>
      <c r="M705" s="43" t="s">
        <v>395</v>
      </c>
      <c r="N705" s="43" t="s">
        <v>396</v>
      </c>
      <c r="O705" s="68" t="s">
        <v>325</v>
      </c>
      <c r="P705" s="68" t="s">
        <v>2931</v>
      </c>
      <c r="Q705" s="57" t="s">
        <v>2932</v>
      </c>
      <c r="R705" s="35" t="s">
        <v>265</v>
      </c>
      <c r="S705" s="57" t="str">
        <f>MID(Tabla1[[#This Row],[Aplicación]],6,2)</f>
        <v>02</v>
      </c>
      <c r="T705" s="54" t="str">
        <f>VLOOKUP(Tabla1[[#This Row],[AREA]],Hoja1!A:B,2,FALSE)</f>
        <v>02. Urbanismo y vivienda</v>
      </c>
      <c r="U705" s="57" t="str">
        <f>MID(Tabla1[[#This Row],[Aplicación]],9,4)</f>
        <v>9332</v>
      </c>
      <c r="V705" s="54" t="str">
        <f>VLOOKUP(Tabla1[[#This Row],[PROGRAMA]],Hoja1!A:B,2,FALSE)</f>
        <v>9332. Mantenimiento de edificios e instalaciones municipales</v>
      </c>
      <c r="W705" s="57" t="str">
        <f>MID(Tabla1[[#This Row],[Aplicación]],14,2)</f>
        <v>21</v>
      </c>
      <c r="X705" s="57" t="str">
        <f>MID(Tabla1[[#This Row],[Aplicación]],14,6)</f>
        <v>214</v>
      </c>
    </row>
    <row r="706" spans="1:24" x14ac:dyDescent="0.25">
      <c r="A706" s="60">
        <v>220240034210</v>
      </c>
      <c r="B706" s="43" t="s">
        <v>702</v>
      </c>
      <c r="C706" s="61">
        <v>45503</v>
      </c>
      <c r="D706" s="60">
        <v>22024000765</v>
      </c>
      <c r="E706" s="43" t="s">
        <v>1456</v>
      </c>
      <c r="F706" s="62">
        <v>554.82000000000005</v>
      </c>
      <c r="G706" s="43" t="s">
        <v>766</v>
      </c>
      <c r="H706" s="43" t="s">
        <v>5085</v>
      </c>
      <c r="I706" s="69" t="s">
        <v>2934</v>
      </c>
      <c r="J706" s="43" t="s">
        <v>398</v>
      </c>
      <c r="K706" s="43" t="s">
        <v>398</v>
      </c>
      <c r="L706" s="43" t="s">
        <v>413</v>
      </c>
      <c r="M706" s="43" t="s">
        <v>395</v>
      </c>
      <c r="N706" s="43" t="s">
        <v>396</v>
      </c>
      <c r="O706" s="68" t="s">
        <v>325</v>
      </c>
      <c r="P706" s="68" t="s">
        <v>4838</v>
      </c>
      <c r="Q706" s="57" t="str">
        <f>MID(Tabla1[[#This Row],[Aplicación]],14,1)</f>
        <v>2</v>
      </c>
      <c r="R706" s="35" t="s">
        <v>265</v>
      </c>
      <c r="S706" s="57" t="str">
        <f>MID(Tabla1[[#This Row],[Aplicación]],6,2)</f>
        <v>02</v>
      </c>
      <c r="T706" s="54" t="str">
        <f>VLOOKUP(Tabla1[[#This Row],[AREA]],Hoja1!A:B,2,FALSE)</f>
        <v>02. Urbanismo y vivienda</v>
      </c>
      <c r="U706" s="57" t="str">
        <f>MID(Tabla1[[#This Row],[Aplicación]],9,4)</f>
        <v>9332</v>
      </c>
      <c r="V706" s="54" t="str">
        <f>VLOOKUP(Tabla1[[#This Row],[PROGRAMA]],Hoja1!A:B,2,FALSE)</f>
        <v>9332. Mantenimiento de edificios e instalaciones municipales</v>
      </c>
      <c r="W706" s="57" t="str">
        <f>MID(Tabla1[[#This Row],[Aplicación]],14,2)</f>
        <v>21</v>
      </c>
      <c r="X706" s="57" t="str">
        <f>MID(Tabla1[[#This Row],[Aplicación]],14,6)</f>
        <v>214</v>
      </c>
    </row>
    <row r="707" spans="1:24" x14ac:dyDescent="0.25">
      <c r="A707" s="60">
        <v>220240034207</v>
      </c>
      <c r="B707" s="43" t="s">
        <v>702</v>
      </c>
      <c r="C707" s="61">
        <v>45503</v>
      </c>
      <c r="D707" s="60">
        <v>22024000765</v>
      </c>
      <c r="E707" s="43" t="s">
        <v>1456</v>
      </c>
      <c r="F707" s="62">
        <v>405.87</v>
      </c>
      <c r="G707" s="43" t="s">
        <v>750</v>
      </c>
      <c r="H707" s="43" t="s">
        <v>5086</v>
      </c>
      <c r="I707" s="69" t="s">
        <v>2934</v>
      </c>
      <c r="J707" s="43" t="s">
        <v>398</v>
      </c>
      <c r="K707" s="43" t="s">
        <v>398</v>
      </c>
      <c r="L707" s="43" t="s">
        <v>413</v>
      </c>
      <c r="M707" s="43" t="s">
        <v>395</v>
      </c>
      <c r="N707" s="43" t="s">
        <v>396</v>
      </c>
      <c r="O707" s="68" t="s">
        <v>325</v>
      </c>
      <c r="P707" s="68" t="s">
        <v>4838</v>
      </c>
      <c r="Q707" s="57" t="str">
        <f>MID(Tabla1[[#This Row],[Aplicación]],14,1)</f>
        <v>2</v>
      </c>
      <c r="R707" s="35" t="s">
        <v>265</v>
      </c>
      <c r="S707" s="57" t="str">
        <f>MID(Tabla1[[#This Row],[Aplicación]],6,2)</f>
        <v>02</v>
      </c>
      <c r="T707" s="54" t="str">
        <f>VLOOKUP(Tabla1[[#This Row],[AREA]],Hoja1!A:B,2,FALSE)</f>
        <v>02. Urbanismo y vivienda</v>
      </c>
      <c r="U707" s="57" t="str">
        <f>MID(Tabla1[[#This Row],[Aplicación]],9,4)</f>
        <v>9332</v>
      </c>
      <c r="V707" s="54" t="str">
        <f>VLOOKUP(Tabla1[[#This Row],[PROGRAMA]],Hoja1!A:B,2,FALSE)</f>
        <v>9332. Mantenimiento de edificios e instalaciones municipales</v>
      </c>
      <c r="W707" s="57" t="str">
        <f>MID(Tabla1[[#This Row],[Aplicación]],14,2)</f>
        <v>21</v>
      </c>
      <c r="X707" s="57" t="str">
        <f>MID(Tabla1[[#This Row],[Aplicación]],14,6)</f>
        <v>214</v>
      </c>
    </row>
    <row r="708" spans="1:24" x14ac:dyDescent="0.25">
      <c r="A708" s="60">
        <v>220240034197</v>
      </c>
      <c r="B708" s="43" t="s">
        <v>702</v>
      </c>
      <c r="C708" s="61">
        <v>45503</v>
      </c>
      <c r="D708" s="60">
        <v>22024000765</v>
      </c>
      <c r="E708" s="43" t="s">
        <v>1456</v>
      </c>
      <c r="F708" s="62">
        <v>141.05000000000001</v>
      </c>
      <c r="G708" s="43" t="s">
        <v>764</v>
      </c>
      <c r="H708" s="43" t="s">
        <v>5097</v>
      </c>
      <c r="I708" s="69" t="s">
        <v>2934</v>
      </c>
      <c r="J708" s="43" t="s">
        <v>398</v>
      </c>
      <c r="K708" s="43" t="s">
        <v>398</v>
      </c>
      <c r="L708" s="43" t="s">
        <v>413</v>
      </c>
      <c r="M708" s="43" t="s">
        <v>395</v>
      </c>
      <c r="N708" s="43" t="s">
        <v>396</v>
      </c>
      <c r="O708" s="68" t="s">
        <v>325</v>
      </c>
      <c r="P708" s="68" t="s">
        <v>4838</v>
      </c>
      <c r="Q708" s="57" t="str">
        <f>MID(Tabla1[[#This Row],[Aplicación]],14,1)</f>
        <v>2</v>
      </c>
      <c r="R708" s="35" t="s">
        <v>265</v>
      </c>
      <c r="S708" s="57" t="str">
        <f>MID(Tabla1[[#This Row],[Aplicación]],6,2)</f>
        <v>02</v>
      </c>
      <c r="T708" s="54" t="str">
        <f>VLOOKUP(Tabla1[[#This Row],[AREA]],Hoja1!A:B,2,FALSE)</f>
        <v>02. Urbanismo y vivienda</v>
      </c>
      <c r="U708" s="57" t="str">
        <f>MID(Tabla1[[#This Row],[Aplicación]],9,4)</f>
        <v>9332</v>
      </c>
      <c r="V708" s="54" t="str">
        <f>VLOOKUP(Tabla1[[#This Row],[PROGRAMA]],Hoja1!A:B,2,FALSE)</f>
        <v>9332. Mantenimiento de edificios e instalaciones municipales</v>
      </c>
      <c r="W708" s="57" t="str">
        <f>MID(Tabla1[[#This Row],[Aplicación]],14,2)</f>
        <v>21</v>
      </c>
      <c r="X708" s="57" t="str">
        <f>MID(Tabla1[[#This Row],[Aplicación]],14,6)</f>
        <v>214</v>
      </c>
    </row>
    <row r="709" spans="1:24" x14ac:dyDescent="0.25">
      <c r="A709" s="60">
        <v>220240034205</v>
      </c>
      <c r="B709" s="43" t="s">
        <v>702</v>
      </c>
      <c r="C709" s="61">
        <v>45503</v>
      </c>
      <c r="D709" s="60">
        <v>22024000765</v>
      </c>
      <c r="E709" s="43" t="s">
        <v>1456</v>
      </c>
      <c r="F709" s="62">
        <v>21.78</v>
      </c>
      <c r="G709" s="43" t="s">
        <v>816</v>
      </c>
      <c r="H709" s="43" t="s">
        <v>5100</v>
      </c>
      <c r="I709" s="69" t="s">
        <v>2934</v>
      </c>
      <c r="J709" s="43" t="s">
        <v>398</v>
      </c>
      <c r="K709" s="43" t="s">
        <v>398</v>
      </c>
      <c r="L709" s="43" t="s">
        <v>413</v>
      </c>
      <c r="M709" s="43" t="s">
        <v>395</v>
      </c>
      <c r="N709" s="43" t="s">
        <v>396</v>
      </c>
      <c r="O709" s="68" t="s">
        <v>325</v>
      </c>
      <c r="P709" s="68" t="s">
        <v>4838</v>
      </c>
      <c r="Q709" s="57" t="str">
        <f>MID(Tabla1[[#This Row],[Aplicación]],14,1)</f>
        <v>2</v>
      </c>
      <c r="R709" s="35" t="s">
        <v>265</v>
      </c>
      <c r="S709" s="57" t="str">
        <f>MID(Tabla1[[#This Row],[Aplicación]],6,2)</f>
        <v>02</v>
      </c>
      <c r="T709" s="54" t="str">
        <f>VLOOKUP(Tabla1[[#This Row],[AREA]],Hoja1!A:B,2,FALSE)</f>
        <v>02. Urbanismo y vivienda</v>
      </c>
      <c r="U709" s="57" t="str">
        <f>MID(Tabla1[[#This Row],[Aplicación]],9,4)</f>
        <v>9332</v>
      </c>
      <c r="V709" s="54" t="str">
        <f>VLOOKUP(Tabla1[[#This Row],[PROGRAMA]],Hoja1!A:B,2,FALSE)</f>
        <v>9332. Mantenimiento de edificios e instalaciones municipales</v>
      </c>
      <c r="W709" s="57" t="str">
        <f>MID(Tabla1[[#This Row],[Aplicación]],14,2)</f>
        <v>21</v>
      </c>
      <c r="X709" s="57" t="str">
        <f>MID(Tabla1[[#This Row],[Aplicación]],14,6)</f>
        <v>214</v>
      </c>
    </row>
    <row r="710" spans="1:24" x14ac:dyDescent="0.25">
      <c r="A710" s="60">
        <v>220240034216</v>
      </c>
      <c r="B710" s="43" t="s">
        <v>702</v>
      </c>
      <c r="C710" s="61">
        <v>45503</v>
      </c>
      <c r="D710" s="60">
        <v>22024000765</v>
      </c>
      <c r="E710" s="43" t="s">
        <v>1456</v>
      </c>
      <c r="F710" s="62">
        <v>16.170000000000002</v>
      </c>
      <c r="G710" s="43" t="s">
        <v>838</v>
      </c>
      <c r="H710" s="43" t="s">
        <v>5101</v>
      </c>
      <c r="I710" s="69" t="s">
        <v>2934</v>
      </c>
      <c r="J710" s="43" t="s">
        <v>398</v>
      </c>
      <c r="K710" s="43" t="s">
        <v>398</v>
      </c>
      <c r="L710" s="43" t="s">
        <v>413</v>
      </c>
      <c r="M710" s="43" t="s">
        <v>395</v>
      </c>
      <c r="N710" s="43" t="s">
        <v>396</v>
      </c>
      <c r="O710" s="68" t="s">
        <v>325</v>
      </c>
      <c r="P710" s="68" t="s">
        <v>4838</v>
      </c>
      <c r="Q710" s="57" t="str">
        <f>MID(Tabla1[[#This Row],[Aplicación]],14,1)</f>
        <v>2</v>
      </c>
      <c r="R710" s="35" t="s">
        <v>265</v>
      </c>
      <c r="S710" s="57" t="str">
        <f>MID(Tabla1[[#This Row],[Aplicación]],6,2)</f>
        <v>02</v>
      </c>
      <c r="T710" s="54" t="str">
        <f>VLOOKUP(Tabla1[[#This Row],[AREA]],Hoja1!A:B,2,FALSE)</f>
        <v>02. Urbanismo y vivienda</v>
      </c>
      <c r="U710" s="57" t="str">
        <f>MID(Tabla1[[#This Row],[Aplicación]],9,4)</f>
        <v>9332</v>
      </c>
      <c r="V710" s="54" t="str">
        <f>VLOOKUP(Tabla1[[#This Row],[PROGRAMA]],Hoja1!A:B,2,FALSE)</f>
        <v>9332. Mantenimiento de edificios e instalaciones municipales</v>
      </c>
      <c r="W710" s="57" t="str">
        <f>MID(Tabla1[[#This Row],[Aplicación]],14,2)</f>
        <v>21</v>
      </c>
      <c r="X710" s="57" t="str">
        <f>MID(Tabla1[[#This Row],[Aplicación]],14,6)</f>
        <v>214</v>
      </c>
    </row>
    <row r="711" spans="1:24" x14ac:dyDescent="0.25">
      <c r="A711" s="60">
        <v>220240028617</v>
      </c>
      <c r="B711" s="43" t="s">
        <v>702</v>
      </c>
      <c r="C711" s="61">
        <v>45474</v>
      </c>
      <c r="D711" s="60">
        <v>22024000765</v>
      </c>
      <c r="E711" s="43" t="s">
        <v>1456</v>
      </c>
      <c r="F711" s="62">
        <v>14.62</v>
      </c>
      <c r="G711" s="43" t="s">
        <v>952</v>
      </c>
      <c r="H711" s="43" t="s">
        <v>5534</v>
      </c>
      <c r="I711" s="69">
        <v>300</v>
      </c>
      <c r="J711" s="43" t="s">
        <v>699</v>
      </c>
      <c r="K711" s="43" t="s">
        <v>398</v>
      </c>
      <c r="L711" s="43" t="s">
        <v>413</v>
      </c>
      <c r="M711" s="43" t="s">
        <v>395</v>
      </c>
      <c r="N711" s="43" t="s">
        <v>396</v>
      </c>
      <c r="O711" s="68" t="s">
        <v>325</v>
      </c>
      <c r="P711" s="68" t="s">
        <v>4838</v>
      </c>
      <c r="Q711" s="57" t="str">
        <f>MID(Tabla1[[#This Row],[Aplicación]],14,1)</f>
        <v>2</v>
      </c>
      <c r="R711" s="35" t="s">
        <v>265</v>
      </c>
      <c r="S711" s="57" t="str">
        <f>MID(Tabla1[[#This Row],[Aplicación]],6,2)</f>
        <v>02</v>
      </c>
      <c r="T711" s="54" t="str">
        <f>VLOOKUP(Tabla1[[#This Row],[AREA]],Hoja1!A:B,2,FALSE)</f>
        <v>02. Urbanismo y vivienda</v>
      </c>
      <c r="U711" s="57" t="str">
        <f>MID(Tabla1[[#This Row],[Aplicación]],9,4)</f>
        <v>9332</v>
      </c>
      <c r="V711" s="54" t="str">
        <f>VLOOKUP(Tabla1[[#This Row],[PROGRAMA]],Hoja1!A:B,2,FALSE)</f>
        <v>9332. Mantenimiento de edificios e instalaciones municipales</v>
      </c>
      <c r="W711" s="57" t="str">
        <f>MID(Tabla1[[#This Row],[Aplicación]],14,2)</f>
        <v>21</v>
      </c>
      <c r="X711" s="57" t="str">
        <f>MID(Tabla1[[#This Row],[Aplicación]],14,6)</f>
        <v>214</v>
      </c>
    </row>
    <row r="712" spans="1:24" x14ac:dyDescent="0.25">
      <c r="A712" s="60">
        <v>220240003066</v>
      </c>
      <c r="B712" s="43" t="s">
        <v>390</v>
      </c>
      <c r="C712" s="61">
        <v>45343</v>
      </c>
      <c r="D712" s="60">
        <v>22024001766</v>
      </c>
      <c r="E712" s="43" t="s">
        <v>1293</v>
      </c>
      <c r="F712" s="62">
        <v>14.63</v>
      </c>
      <c r="G712" s="43" t="s">
        <v>86</v>
      </c>
      <c r="H712" s="43" t="s">
        <v>1694</v>
      </c>
      <c r="I712" s="69">
        <v>220</v>
      </c>
      <c r="J712" s="43" t="s">
        <v>398</v>
      </c>
      <c r="K712" s="43" t="s">
        <v>398</v>
      </c>
      <c r="L712" s="43" t="s">
        <v>413</v>
      </c>
      <c r="M712" s="43" t="s">
        <v>585</v>
      </c>
      <c r="N712" s="43" t="s">
        <v>539</v>
      </c>
      <c r="O712" s="52" t="s">
        <v>326</v>
      </c>
      <c r="P712" s="63" t="s">
        <v>276</v>
      </c>
      <c r="Q712" s="57" t="str">
        <f>MID(Tabla1[[#This Row],[Aplicación]],14,1)</f>
        <v>2</v>
      </c>
      <c r="R712" s="35" t="s">
        <v>265</v>
      </c>
      <c r="S712" s="57" t="str">
        <f>MID(Tabla1[[#This Row],[Aplicación]],6,2)</f>
        <v>03</v>
      </c>
      <c r="T712" s="54" t="str">
        <f>VLOOKUP(Tabla1[[#This Row],[AREA]],Hoja1!A:B,2,FALSE)</f>
        <v>03. Participación ciudadana y deportes</v>
      </c>
      <c r="U712" s="57" t="str">
        <f>MID(Tabla1[[#This Row],[Aplicación]],9,4)</f>
        <v>9241</v>
      </c>
      <c r="V712" s="54" t="str">
        <f>VLOOKUP(Tabla1[[#This Row],[PROGRAMA]],Hoja1!A:B,2,FALSE)</f>
        <v>9241. Participación ciudadana</v>
      </c>
      <c r="W712" s="57" t="str">
        <f>MID(Tabla1[[#This Row],[Aplicación]],14,2)</f>
        <v>21</v>
      </c>
      <c r="X712" s="57" t="str">
        <f>MID(Tabla1[[#This Row],[Aplicación]],14,6)</f>
        <v>212</v>
      </c>
    </row>
    <row r="713" spans="1:24" x14ac:dyDescent="0.25">
      <c r="A713" s="60">
        <v>220240003059</v>
      </c>
      <c r="B713" s="43" t="s">
        <v>390</v>
      </c>
      <c r="C713" s="61">
        <v>45343</v>
      </c>
      <c r="D713" s="60">
        <v>22024001740</v>
      </c>
      <c r="E713" s="43" t="s">
        <v>1293</v>
      </c>
      <c r="F713" s="62">
        <v>16</v>
      </c>
      <c r="G713" s="43" t="s">
        <v>370</v>
      </c>
      <c r="H713" s="43" t="s">
        <v>1695</v>
      </c>
      <c r="I713" s="69">
        <v>220</v>
      </c>
      <c r="J713" s="43" t="s">
        <v>398</v>
      </c>
      <c r="K713" s="43" t="s">
        <v>398</v>
      </c>
      <c r="L713" s="43" t="s">
        <v>413</v>
      </c>
      <c r="M713" s="43" t="s">
        <v>585</v>
      </c>
      <c r="N713" s="43" t="s">
        <v>539</v>
      </c>
      <c r="O713" s="52" t="s">
        <v>326</v>
      </c>
      <c r="P713" s="63" t="s">
        <v>276</v>
      </c>
      <c r="Q713" s="57" t="str">
        <f>MID(Tabla1[[#This Row],[Aplicación]],14,1)</f>
        <v>2</v>
      </c>
      <c r="R713" s="35" t="s">
        <v>265</v>
      </c>
      <c r="S713" s="57" t="str">
        <f>MID(Tabla1[[#This Row],[Aplicación]],6,2)</f>
        <v>03</v>
      </c>
      <c r="T713" s="54" t="str">
        <f>VLOOKUP(Tabla1[[#This Row],[AREA]],Hoja1!A:B,2,FALSE)</f>
        <v>03. Participación ciudadana y deportes</v>
      </c>
      <c r="U713" s="57" t="str">
        <f>MID(Tabla1[[#This Row],[Aplicación]],9,4)</f>
        <v>9241</v>
      </c>
      <c r="V713" s="54" t="str">
        <f>VLOOKUP(Tabla1[[#This Row],[PROGRAMA]],Hoja1!A:B,2,FALSE)</f>
        <v>9241. Participación ciudadana</v>
      </c>
      <c r="W713" s="57" t="str">
        <f>MID(Tabla1[[#This Row],[Aplicación]],14,2)</f>
        <v>21</v>
      </c>
      <c r="X713" s="57" t="str">
        <f>MID(Tabla1[[#This Row],[Aplicación]],14,6)</f>
        <v>212</v>
      </c>
    </row>
    <row r="714" spans="1:24" x14ac:dyDescent="0.25">
      <c r="A714" s="60">
        <v>220240004072</v>
      </c>
      <c r="B714" s="43" t="s">
        <v>390</v>
      </c>
      <c r="C714" s="61">
        <v>45353</v>
      </c>
      <c r="D714" s="60">
        <v>22024002938</v>
      </c>
      <c r="E714" s="43" t="s">
        <v>1293</v>
      </c>
      <c r="F714" s="62">
        <v>79.28</v>
      </c>
      <c r="G714" s="43" t="s">
        <v>1738</v>
      </c>
      <c r="H714" s="43" t="s">
        <v>1739</v>
      </c>
      <c r="I714" s="69">
        <v>220</v>
      </c>
      <c r="J714" s="43" t="s">
        <v>842</v>
      </c>
      <c r="K714" s="43" t="s">
        <v>398</v>
      </c>
      <c r="L714" s="43" t="s">
        <v>413</v>
      </c>
      <c r="M714" s="43" t="s">
        <v>585</v>
      </c>
      <c r="N714" s="43" t="s">
        <v>539</v>
      </c>
      <c r="O714" s="52" t="s">
        <v>326</v>
      </c>
      <c r="P714" s="63" t="s">
        <v>276</v>
      </c>
      <c r="Q714" s="57" t="str">
        <f>MID(Tabla1[[#This Row],[Aplicación]],14,1)</f>
        <v>2</v>
      </c>
      <c r="R714" s="35" t="s">
        <v>265</v>
      </c>
      <c r="S714" s="57" t="str">
        <f>MID(Tabla1[[#This Row],[Aplicación]],6,2)</f>
        <v>03</v>
      </c>
      <c r="T714" s="54" t="str">
        <f>VLOOKUP(Tabla1[[#This Row],[AREA]],Hoja1!A:B,2,FALSE)</f>
        <v>03. Participación ciudadana y deportes</v>
      </c>
      <c r="U714" s="57" t="str">
        <f>MID(Tabla1[[#This Row],[Aplicación]],9,4)</f>
        <v>9241</v>
      </c>
      <c r="V714" s="54" t="str">
        <f>VLOOKUP(Tabla1[[#This Row],[PROGRAMA]],Hoja1!A:B,2,FALSE)</f>
        <v>9241. Participación ciudadana</v>
      </c>
      <c r="W714" s="57" t="str">
        <f>MID(Tabla1[[#This Row],[Aplicación]],14,2)</f>
        <v>21</v>
      </c>
      <c r="X714" s="57" t="str">
        <f>MID(Tabla1[[#This Row],[Aplicación]],14,6)</f>
        <v>212</v>
      </c>
    </row>
    <row r="715" spans="1:24" x14ac:dyDescent="0.25">
      <c r="A715" s="60">
        <v>220240003681</v>
      </c>
      <c r="B715" s="43" t="s">
        <v>390</v>
      </c>
      <c r="C715" s="61">
        <v>45351</v>
      </c>
      <c r="D715" s="60">
        <v>22024002682</v>
      </c>
      <c r="E715" s="43" t="s">
        <v>1293</v>
      </c>
      <c r="F715" s="62">
        <v>83.53</v>
      </c>
      <c r="G715" s="43" t="s">
        <v>993</v>
      </c>
      <c r="H715" s="43" t="s">
        <v>1742</v>
      </c>
      <c r="I715" s="69">
        <v>220</v>
      </c>
      <c r="J715" s="43" t="s">
        <v>398</v>
      </c>
      <c r="K715" s="43" t="s">
        <v>398</v>
      </c>
      <c r="L715" s="43" t="s">
        <v>526</v>
      </c>
      <c r="M715" s="43" t="s">
        <v>585</v>
      </c>
      <c r="N715" s="43" t="s">
        <v>539</v>
      </c>
      <c r="O715" s="52" t="s">
        <v>326</v>
      </c>
      <c r="P715" s="63" t="s">
        <v>276</v>
      </c>
      <c r="Q715" s="57" t="str">
        <f>MID(Tabla1[[#This Row],[Aplicación]],14,1)</f>
        <v>2</v>
      </c>
      <c r="R715" s="35" t="s">
        <v>265</v>
      </c>
      <c r="S715" s="57" t="str">
        <f>MID(Tabla1[[#This Row],[Aplicación]],6,2)</f>
        <v>03</v>
      </c>
      <c r="T715" s="54" t="str">
        <f>VLOOKUP(Tabla1[[#This Row],[AREA]],Hoja1!A:B,2,FALSE)</f>
        <v>03. Participación ciudadana y deportes</v>
      </c>
      <c r="U715" s="57" t="str">
        <f>MID(Tabla1[[#This Row],[Aplicación]],9,4)</f>
        <v>9241</v>
      </c>
      <c r="V715" s="54" t="str">
        <f>VLOOKUP(Tabla1[[#This Row],[PROGRAMA]],Hoja1!A:B,2,FALSE)</f>
        <v>9241. Participación ciudadana</v>
      </c>
      <c r="W715" s="57" t="str">
        <f>MID(Tabla1[[#This Row],[Aplicación]],14,2)</f>
        <v>21</v>
      </c>
      <c r="X715" s="57" t="str">
        <f>MID(Tabla1[[#This Row],[Aplicación]],14,6)</f>
        <v>212</v>
      </c>
    </row>
    <row r="716" spans="1:24" x14ac:dyDescent="0.25">
      <c r="A716" s="60">
        <v>220240006448</v>
      </c>
      <c r="B716" s="43" t="s">
        <v>390</v>
      </c>
      <c r="C716" s="61">
        <v>45364</v>
      </c>
      <c r="D716" s="60">
        <v>22024003276</v>
      </c>
      <c r="E716" s="43" t="s">
        <v>1293</v>
      </c>
      <c r="F716" s="62">
        <v>350.92</v>
      </c>
      <c r="G716" s="43" t="s">
        <v>86</v>
      </c>
      <c r="H716" s="43" t="s">
        <v>1868</v>
      </c>
      <c r="I716" s="69">
        <v>220</v>
      </c>
      <c r="J716" s="43" t="s">
        <v>398</v>
      </c>
      <c r="K716" s="43" t="s">
        <v>398</v>
      </c>
      <c r="L716" s="43" t="s">
        <v>413</v>
      </c>
      <c r="M716" s="43" t="s">
        <v>585</v>
      </c>
      <c r="N716" s="43" t="s">
        <v>539</v>
      </c>
      <c r="O716" s="52" t="s">
        <v>326</v>
      </c>
      <c r="P716" s="63" t="s">
        <v>276</v>
      </c>
      <c r="Q716" s="57" t="str">
        <f>MID(Tabla1[[#This Row],[Aplicación]],14,1)</f>
        <v>2</v>
      </c>
      <c r="R716" s="35" t="s">
        <v>265</v>
      </c>
      <c r="S716" s="57" t="str">
        <f>MID(Tabla1[[#This Row],[Aplicación]],6,2)</f>
        <v>03</v>
      </c>
      <c r="T716" s="54" t="str">
        <f>VLOOKUP(Tabla1[[#This Row],[AREA]],Hoja1!A:B,2,FALSE)</f>
        <v>03. Participación ciudadana y deportes</v>
      </c>
      <c r="U716" s="57" t="str">
        <f>MID(Tabla1[[#This Row],[Aplicación]],9,4)</f>
        <v>9241</v>
      </c>
      <c r="V716" s="54" t="str">
        <f>VLOOKUP(Tabla1[[#This Row],[PROGRAMA]],Hoja1!A:B,2,FALSE)</f>
        <v>9241. Participación ciudadana</v>
      </c>
      <c r="W716" s="57" t="str">
        <f>MID(Tabla1[[#This Row],[Aplicación]],14,2)</f>
        <v>21</v>
      </c>
      <c r="X716" s="57" t="str">
        <f>MID(Tabla1[[#This Row],[Aplicación]],14,6)</f>
        <v>212</v>
      </c>
    </row>
    <row r="717" spans="1:24" x14ac:dyDescent="0.25">
      <c r="A717" s="60">
        <v>220240007740</v>
      </c>
      <c r="B717" s="43" t="s">
        <v>702</v>
      </c>
      <c r="C717" s="61">
        <v>45372</v>
      </c>
      <c r="D717" s="60">
        <v>22024000078</v>
      </c>
      <c r="E717" s="43" t="s">
        <v>1293</v>
      </c>
      <c r="F717" s="62">
        <v>12.34</v>
      </c>
      <c r="G717" s="43" t="s">
        <v>41</v>
      </c>
      <c r="H717" s="43" t="s">
        <v>2464</v>
      </c>
      <c r="I717" s="69">
        <v>300</v>
      </c>
      <c r="J717" s="43" t="s">
        <v>398</v>
      </c>
      <c r="K717" s="43" t="s">
        <v>398</v>
      </c>
      <c r="L717" s="43" t="s">
        <v>413</v>
      </c>
      <c r="M717" s="43" t="s">
        <v>395</v>
      </c>
      <c r="N717" s="43" t="s">
        <v>396</v>
      </c>
      <c r="O717" s="52" t="s">
        <v>325</v>
      </c>
      <c r="P717" s="63" t="s">
        <v>276</v>
      </c>
      <c r="Q717" s="57" t="str">
        <f>MID(Tabla1[[#This Row],[Aplicación]],14,1)</f>
        <v>2</v>
      </c>
      <c r="R717" s="35" t="s">
        <v>265</v>
      </c>
      <c r="S717" s="57" t="str">
        <f>MID(Tabla1[[#This Row],[Aplicación]],6,2)</f>
        <v>03</v>
      </c>
      <c r="T717" s="54" t="str">
        <f>VLOOKUP(Tabla1[[#This Row],[AREA]],Hoja1!A:B,2,FALSE)</f>
        <v>03. Participación ciudadana y deportes</v>
      </c>
      <c r="U717" s="57" t="str">
        <f>MID(Tabla1[[#This Row],[Aplicación]],9,4)</f>
        <v>9241</v>
      </c>
      <c r="V717" s="54" t="str">
        <f>VLOOKUP(Tabla1[[#This Row],[PROGRAMA]],Hoja1!A:B,2,FALSE)</f>
        <v>9241. Participación ciudadana</v>
      </c>
      <c r="W717" s="57" t="str">
        <f>MID(Tabla1[[#This Row],[Aplicación]],14,2)</f>
        <v>21</v>
      </c>
      <c r="X717" s="57" t="str">
        <f>MID(Tabla1[[#This Row],[Aplicación]],14,6)</f>
        <v>212</v>
      </c>
    </row>
    <row r="718" spans="1:24" x14ac:dyDescent="0.25">
      <c r="A718" s="60">
        <v>220240001637</v>
      </c>
      <c r="B718" s="43" t="s">
        <v>702</v>
      </c>
      <c r="C718" s="61">
        <v>45341</v>
      </c>
      <c r="D718" s="60">
        <v>22024000078</v>
      </c>
      <c r="E718" s="43" t="s">
        <v>1293</v>
      </c>
      <c r="F718" s="62">
        <v>184.45</v>
      </c>
      <c r="G718" s="43" t="s">
        <v>776</v>
      </c>
      <c r="H718" s="43" t="s">
        <v>2496</v>
      </c>
      <c r="I718" s="69">
        <v>300</v>
      </c>
      <c r="J718" s="43" t="s">
        <v>398</v>
      </c>
      <c r="K718" s="43" t="s">
        <v>398</v>
      </c>
      <c r="L718" s="43" t="s">
        <v>413</v>
      </c>
      <c r="M718" s="43" t="s">
        <v>395</v>
      </c>
      <c r="N718" s="43" t="s">
        <v>396</v>
      </c>
      <c r="O718" s="52" t="s">
        <v>325</v>
      </c>
      <c r="P718" s="63" t="s">
        <v>276</v>
      </c>
      <c r="Q718" s="57" t="str">
        <f>MID(Tabla1[[#This Row],[Aplicación]],14,1)</f>
        <v>2</v>
      </c>
      <c r="R718" s="35" t="s">
        <v>265</v>
      </c>
      <c r="S718" s="57" t="str">
        <f>MID(Tabla1[[#This Row],[Aplicación]],6,2)</f>
        <v>03</v>
      </c>
      <c r="T718" s="54" t="str">
        <f>VLOOKUP(Tabla1[[#This Row],[AREA]],Hoja1!A:B,2,FALSE)</f>
        <v>03. Participación ciudadana y deportes</v>
      </c>
      <c r="U718" s="57" t="str">
        <f>MID(Tabla1[[#This Row],[Aplicación]],9,4)</f>
        <v>9241</v>
      </c>
      <c r="V718" s="54" t="str">
        <f>VLOOKUP(Tabla1[[#This Row],[PROGRAMA]],Hoja1!A:B,2,FALSE)</f>
        <v>9241. Participación ciudadana</v>
      </c>
      <c r="W718" s="57" t="str">
        <f>MID(Tabla1[[#This Row],[Aplicación]],14,2)</f>
        <v>21</v>
      </c>
      <c r="X718" s="57" t="str">
        <f>MID(Tabla1[[#This Row],[Aplicación]],14,6)</f>
        <v>212</v>
      </c>
    </row>
    <row r="719" spans="1:24" x14ac:dyDescent="0.25">
      <c r="A719" s="44">
        <v>220240003643</v>
      </c>
      <c r="B719" s="45" t="s">
        <v>702</v>
      </c>
      <c r="C719" s="50">
        <v>45350</v>
      </c>
      <c r="D719" s="44">
        <v>22024000078</v>
      </c>
      <c r="E719" s="45" t="s">
        <v>1293</v>
      </c>
      <c r="F719" s="51">
        <v>125.02</v>
      </c>
      <c r="G719" s="45" t="s">
        <v>776</v>
      </c>
      <c r="H719" s="45" t="s">
        <v>2499</v>
      </c>
      <c r="I719" s="53">
        <v>300</v>
      </c>
      <c r="J719" s="45" t="s">
        <v>398</v>
      </c>
      <c r="K719" s="45" t="s">
        <v>398</v>
      </c>
      <c r="L719" s="45" t="s">
        <v>413</v>
      </c>
      <c r="M719" s="45" t="s">
        <v>395</v>
      </c>
      <c r="N719" s="45" t="s">
        <v>396</v>
      </c>
      <c r="O719" s="52" t="s">
        <v>325</v>
      </c>
      <c r="P719" s="63" t="s">
        <v>276</v>
      </c>
      <c r="Q719" s="57" t="str">
        <f>MID(Tabla1[[#This Row],[Aplicación]],14,1)</f>
        <v>2</v>
      </c>
      <c r="R719" s="35" t="s">
        <v>265</v>
      </c>
      <c r="S719" s="57" t="str">
        <f>MID(Tabla1[[#This Row],[Aplicación]],6,2)</f>
        <v>03</v>
      </c>
      <c r="T719" s="54" t="str">
        <f>VLOOKUP(Tabla1[[#This Row],[AREA]],Hoja1!A:B,2,FALSE)</f>
        <v>03. Participación ciudadana y deportes</v>
      </c>
      <c r="U719" s="57" t="str">
        <f>MID(Tabla1[[#This Row],[Aplicación]],9,4)</f>
        <v>9241</v>
      </c>
      <c r="V719" s="54" t="str">
        <f>VLOOKUP(Tabla1[[#This Row],[PROGRAMA]],Hoja1!A:B,2,FALSE)</f>
        <v>9241. Participación ciudadana</v>
      </c>
      <c r="W719" s="57" t="str">
        <f>MID(Tabla1[[#This Row],[Aplicación]],14,2)</f>
        <v>21</v>
      </c>
      <c r="X719" s="57" t="str">
        <f>MID(Tabla1[[#This Row],[Aplicación]],14,6)</f>
        <v>212</v>
      </c>
    </row>
    <row r="720" spans="1:24" x14ac:dyDescent="0.25">
      <c r="A720" s="60">
        <v>220240003458</v>
      </c>
      <c r="B720" s="43" t="s">
        <v>702</v>
      </c>
      <c r="C720" s="61">
        <v>45350</v>
      </c>
      <c r="D720" s="60">
        <v>22024000078</v>
      </c>
      <c r="E720" s="43" t="s">
        <v>1293</v>
      </c>
      <c r="F720" s="62">
        <v>92.08</v>
      </c>
      <c r="G720" s="43" t="s">
        <v>776</v>
      </c>
      <c r="H720" s="43" t="s">
        <v>2502</v>
      </c>
      <c r="I720" s="69">
        <v>300</v>
      </c>
      <c r="J720" s="43" t="s">
        <v>398</v>
      </c>
      <c r="K720" s="43" t="s">
        <v>398</v>
      </c>
      <c r="L720" s="43" t="s">
        <v>413</v>
      </c>
      <c r="M720" s="43" t="s">
        <v>395</v>
      </c>
      <c r="N720" s="43" t="s">
        <v>396</v>
      </c>
      <c r="O720" s="52" t="s">
        <v>325</v>
      </c>
      <c r="P720" s="63" t="s">
        <v>276</v>
      </c>
      <c r="Q720" s="57" t="str">
        <f>MID(Tabla1[[#This Row],[Aplicación]],14,1)</f>
        <v>2</v>
      </c>
      <c r="R720" s="35" t="s">
        <v>265</v>
      </c>
      <c r="S720" s="57" t="str">
        <f>MID(Tabla1[[#This Row],[Aplicación]],6,2)</f>
        <v>03</v>
      </c>
      <c r="T720" s="54" t="str">
        <f>VLOOKUP(Tabla1[[#This Row],[AREA]],Hoja1!A:B,2,FALSE)</f>
        <v>03. Participación ciudadana y deportes</v>
      </c>
      <c r="U720" s="57" t="str">
        <f>MID(Tabla1[[#This Row],[Aplicación]],9,4)</f>
        <v>9241</v>
      </c>
      <c r="V720" s="54" t="str">
        <f>VLOOKUP(Tabla1[[#This Row],[PROGRAMA]],Hoja1!A:B,2,FALSE)</f>
        <v>9241. Participación ciudadana</v>
      </c>
      <c r="W720" s="57" t="str">
        <f>MID(Tabla1[[#This Row],[Aplicación]],14,2)</f>
        <v>21</v>
      </c>
      <c r="X720" s="57" t="str">
        <f>MID(Tabla1[[#This Row],[Aplicación]],14,6)</f>
        <v>212</v>
      </c>
    </row>
    <row r="721" spans="1:24" x14ac:dyDescent="0.25">
      <c r="A721" s="60">
        <v>220240005410</v>
      </c>
      <c r="B721" s="43" t="s">
        <v>673</v>
      </c>
      <c r="C721" s="61">
        <v>45363</v>
      </c>
      <c r="D721" s="60">
        <v>22024002682</v>
      </c>
      <c r="E721" s="43" t="s">
        <v>1293</v>
      </c>
      <c r="F721" s="62">
        <v>-83.53</v>
      </c>
      <c r="G721" s="43" t="s">
        <v>993</v>
      </c>
      <c r="H721" s="43" t="s">
        <v>2609</v>
      </c>
      <c r="I721" s="69">
        <v>220</v>
      </c>
      <c r="J721" s="43" t="s">
        <v>398</v>
      </c>
      <c r="K721" s="43" t="s">
        <v>398</v>
      </c>
      <c r="L721" s="43" t="s">
        <v>526</v>
      </c>
      <c r="M721" s="43" t="s">
        <v>585</v>
      </c>
      <c r="N721" s="43" t="s">
        <v>539</v>
      </c>
      <c r="O721" s="52" t="s">
        <v>326</v>
      </c>
      <c r="P721" s="63" t="s">
        <v>276</v>
      </c>
      <c r="Q721" s="57" t="str">
        <f>MID(Tabla1[[#This Row],[Aplicación]],14,1)</f>
        <v>2</v>
      </c>
      <c r="R721" s="35" t="s">
        <v>265</v>
      </c>
      <c r="S721" s="57" t="str">
        <f>MID(Tabla1[[#This Row],[Aplicación]],6,2)</f>
        <v>03</v>
      </c>
      <c r="T721" s="54" t="str">
        <f>VLOOKUP(Tabla1[[#This Row],[AREA]],Hoja1!A:B,2,FALSE)</f>
        <v>03. Participación ciudadana y deportes</v>
      </c>
      <c r="U721" s="57" t="str">
        <f>MID(Tabla1[[#This Row],[Aplicación]],9,4)</f>
        <v>9241</v>
      </c>
      <c r="V721" s="54" t="str">
        <f>VLOOKUP(Tabla1[[#This Row],[PROGRAMA]],Hoja1!A:B,2,FALSE)</f>
        <v>9241. Participación ciudadana</v>
      </c>
      <c r="W721" s="57" t="str">
        <f>MID(Tabla1[[#This Row],[Aplicación]],14,2)</f>
        <v>21</v>
      </c>
      <c r="X721" s="57" t="str">
        <f>MID(Tabla1[[#This Row],[Aplicación]],14,6)</f>
        <v>212</v>
      </c>
    </row>
    <row r="722" spans="1:24" x14ac:dyDescent="0.25">
      <c r="A722" s="60">
        <v>220240003605</v>
      </c>
      <c r="B722" s="43" t="s">
        <v>702</v>
      </c>
      <c r="C722" s="61">
        <v>45350</v>
      </c>
      <c r="D722" s="60">
        <v>22024000078</v>
      </c>
      <c r="E722" s="43" t="s">
        <v>1293</v>
      </c>
      <c r="F722" s="62">
        <v>193.19</v>
      </c>
      <c r="G722" s="43" t="s">
        <v>82</v>
      </c>
      <c r="H722" s="43" t="s">
        <v>2624</v>
      </c>
      <c r="I722" s="69">
        <v>300</v>
      </c>
      <c r="J722" s="43" t="s">
        <v>398</v>
      </c>
      <c r="K722" s="43" t="s">
        <v>398</v>
      </c>
      <c r="L722" s="43" t="s">
        <v>413</v>
      </c>
      <c r="M722" s="43" t="s">
        <v>395</v>
      </c>
      <c r="N722" s="43" t="s">
        <v>396</v>
      </c>
      <c r="O722" s="52" t="s">
        <v>325</v>
      </c>
      <c r="P722" s="63" t="s">
        <v>276</v>
      </c>
      <c r="Q722" s="57" t="str">
        <f>MID(Tabla1[[#This Row],[Aplicación]],14,1)</f>
        <v>2</v>
      </c>
      <c r="R722" s="35" t="s">
        <v>265</v>
      </c>
      <c r="S722" s="57" t="str">
        <f>MID(Tabla1[[#This Row],[Aplicación]],6,2)</f>
        <v>03</v>
      </c>
      <c r="T722" s="54" t="str">
        <f>VLOOKUP(Tabla1[[#This Row],[AREA]],Hoja1!A:B,2,FALSE)</f>
        <v>03. Participación ciudadana y deportes</v>
      </c>
      <c r="U722" s="57" t="str">
        <f>MID(Tabla1[[#This Row],[Aplicación]],9,4)</f>
        <v>9241</v>
      </c>
      <c r="V722" s="54" t="str">
        <f>VLOOKUP(Tabla1[[#This Row],[PROGRAMA]],Hoja1!A:B,2,FALSE)</f>
        <v>9241. Participación ciudadana</v>
      </c>
      <c r="W722" s="57" t="str">
        <f>MID(Tabla1[[#This Row],[Aplicación]],14,2)</f>
        <v>21</v>
      </c>
      <c r="X722" s="57" t="str">
        <f>MID(Tabla1[[#This Row],[Aplicación]],14,6)</f>
        <v>212</v>
      </c>
    </row>
    <row r="723" spans="1:24" x14ac:dyDescent="0.25">
      <c r="A723" s="60">
        <v>220240005600</v>
      </c>
      <c r="B723" s="43" t="s">
        <v>702</v>
      </c>
      <c r="C723" s="61">
        <v>45364</v>
      </c>
      <c r="D723" s="60">
        <v>22024000078</v>
      </c>
      <c r="E723" s="43" t="s">
        <v>1293</v>
      </c>
      <c r="F723" s="62">
        <v>118.71</v>
      </c>
      <c r="G723" s="43" t="s">
        <v>82</v>
      </c>
      <c r="H723" s="43" t="s">
        <v>2627</v>
      </c>
      <c r="I723" s="69">
        <v>300</v>
      </c>
      <c r="J723" s="43" t="s">
        <v>398</v>
      </c>
      <c r="K723" s="43" t="s">
        <v>398</v>
      </c>
      <c r="L723" s="43" t="s">
        <v>413</v>
      </c>
      <c r="M723" s="43" t="s">
        <v>395</v>
      </c>
      <c r="N723" s="43" t="s">
        <v>396</v>
      </c>
      <c r="O723" s="52" t="s">
        <v>325</v>
      </c>
      <c r="P723" s="63" t="s">
        <v>276</v>
      </c>
      <c r="Q723" s="57" t="str">
        <f>MID(Tabla1[[#This Row],[Aplicación]],14,1)</f>
        <v>2</v>
      </c>
      <c r="R723" s="35" t="s">
        <v>265</v>
      </c>
      <c r="S723" s="57" t="str">
        <f>MID(Tabla1[[#This Row],[Aplicación]],6,2)</f>
        <v>03</v>
      </c>
      <c r="T723" s="54" t="str">
        <f>VLOOKUP(Tabla1[[#This Row],[AREA]],Hoja1!A:B,2,FALSE)</f>
        <v>03. Participación ciudadana y deportes</v>
      </c>
      <c r="U723" s="57" t="str">
        <f>MID(Tabla1[[#This Row],[Aplicación]],9,4)</f>
        <v>9241</v>
      </c>
      <c r="V723" s="54" t="str">
        <f>VLOOKUP(Tabla1[[#This Row],[PROGRAMA]],Hoja1!A:B,2,FALSE)</f>
        <v>9241. Participación ciudadana</v>
      </c>
      <c r="W723" s="57" t="str">
        <f>MID(Tabla1[[#This Row],[Aplicación]],14,2)</f>
        <v>21</v>
      </c>
      <c r="X723" s="57" t="str">
        <f>MID(Tabla1[[#This Row],[Aplicación]],14,6)</f>
        <v>212</v>
      </c>
    </row>
    <row r="724" spans="1:24" x14ac:dyDescent="0.25">
      <c r="A724" s="60">
        <v>220240003607</v>
      </c>
      <c r="B724" s="43" t="s">
        <v>702</v>
      </c>
      <c r="C724" s="61">
        <v>45350</v>
      </c>
      <c r="D724" s="60">
        <v>22024000078</v>
      </c>
      <c r="E724" s="43" t="s">
        <v>1293</v>
      </c>
      <c r="F724" s="62">
        <v>116.05</v>
      </c>
      <c r="G724" s="43" t="s">
        <v>82</v>
      </c>
      <c r="H724" s="43" t="s">
        <v>2628</v>
      </c>
      <c r="I724" s="69">
        <v>300</v>
      </c>
      <c r="J724" s="43" t="s">
        <v>398</v>
      </c>
      <c r="K724" s="43" t="s">
        <v>398</v>
      </c>
      <c r="L724" s="43" t="s">
        <v>413</v>
      </c>
      <c r="M724" s="43" t="s">
        <v>395</v>
      </c>
      <c r="N724" s="43" t="s">
        <v>396</v>
      </c>
      <c r="O724" s="52" t="s">
        <v>325</v>
      </c>
      <c r="P724" s="63" t="s">
        <v>276</v>
      </c>
      <c r="Q724" s="57" t="str">
        <f>MID(Tabla1[[#This Row],[Aplicación]],14,1)</f>
        <v>2</v>
      </c>
      <c r="R724" s="35" t="s">
        <v>265</v>
      </c>
      <c r="S724" s="57" t="str">
        <f>MID(Tabla1[[#This Row],[Aplicación]],6,2)</f>
        <v>03</v>
      </c>
      <c r="T724" s="54" t="str">
        <f>VLOOKUP(Tabla1[[#This Row],[AREA]],Hoja1!A:B,2,FALSE)</f>
        <v>03. Participación ciudadana y deportes</v>
      </c>
      <c r="U724" s="57" t="str">
        <f>MID(Tabla1[[#This Row],[Aplicación]],9,4)</f>
        <v>9241</v>
      </c>
      <c r="V724" s="54" t="str">
        <f>VLOOKUP(Tabla1[[#This Row],[PROGRAMA]],Hoja1!A:B,2,FALSE)</f>
        <v>9241. Participación ciudadana</v>
      </c>
      <c r="W724" s="57" t="str">
        <f>MID(Tabla1[[#This Row],[Aplicación]],14,2)</f>
        <v>21</v>
      </c>
      <c r="X724" s="57" t="str">
        <f>MID(Tabla1[[#This Row],[Aplicación]],14,6)</f>
        <v>212</v>
      </c>
    </row>
    <row r="725" spans="1:24" x14ac:dyDescent="0.25">
      <c r="A725" s="60">
        <v>220240005598</v>
      </c>
      <c r="B725" s="43" t="s">
        <v>702</v>
      </c>
      <c r="C725" s="61">
        <v>45364</v>
      </c>
      <c r="D725" s="60">
        <v>22024000078</v>
      </c>
      <c r="E725" s="43" t="s">
        <v>1293</v>
      </c>
      <c r="F725" s="62">
        <v>83.95</v>
      </c>
      <c r="G725" s="43" t="s">
        <v>82</v>
      </c>
      <c r="H725" s="43" t="s">
        <v>2630</v>
      </c>
      <c r="I725" s="69">
        <v>300</v>
      </c>
      <c r="J725" s="43" t="s">
        <v>398</v>
      </c>
      <c r="K725" s="43" t="s">
        <v>398</v>
      </c>
      <c r="L725" s="43" t="s">
        <v>413</v>
      </c>
      <c r="M725" s="43" t="s">
        <v>395</v>
      </c>
      <c r="N725" s="43" t="s">
        <v>396</v>
      </c>
      <c r="O725" s="52" t="s">
        <v>325</v>
      </c>
      <c r="P725" s="63" t="s">
        <v>276</v>
      </c>
      <c r="Q725" s="57" t="str">
        <f>MID(Tabla1[[#This Row],[Aplicación]],14,1)</f>
        <v>2</v>
      </c>
      <c r="R725" s="35" t="s">
        <v>265</v>
      </c>
      <c r="S725" s="57" t="str">
        <f>MID(Tabla1[[#This Row],[Aplicación]],6,2)</f>
        <v>03</v>
      </c>
      <c r="T725" s="54" t="str">
        <f>VLOOKUP(Tabla1[[#This Row],[AREA]],Hoja1!A:B,2,FALSE)</f>
        <v>03. Participación ciudadana y deportes</v>
      </c>
      <c r="U725" s="57" t="str">
        <f>MID(Tabla1[[#This Row],[Aplicación]],9,4)</f>
        <v>9241</v>
      </c>
      <c r="V725" s="54" t="str">
        <f>VLOOKUP(Tabla1[[#This Row],[PROGRAMA]],Hoja1!A:B,2,FALSE)</f>
        <v>9241. Participación ciudadana</v>
      </c>
      <c r="W725" s="57" t="str">
        <f>MID(Tabla1[[#This Row],[Aplicación]],14,2)</f>
        <v>21</v>
      </c>
      <c r="X725" s="57" t="str">
        <f>MID(Tabla1[[#This Row],[Aplicación]],14,6)</f>
        <v>212</v>
      </c>
    </row>
    <row r="726" spans="1:24" x14ac:dyDescent="0.25">
      <c r="A726" s="60">
        <v>220240003599</v>
      </c>
      <c r="B726" s="43" t="s">
        <v>702</v>
      </c>
      <c r="C726" s="61">
        <v>45350</v>
      </c>
      <c r="D726" s="60">
        <v>22024000078</v>
      </c>
      <c r="E726" s="43" t="s">
        <v>1293</v>
      </c>
      <c r="F726" s="62">
        <v>75.95</v>
      </c>
      <c r="G726" s="43" t="s">
        <v>82</v>
      </c>
      <c r="H726" s="43" t="s">
        <v>2633</v>
      </c>
      <c r="I726" s="69">
        <v>300</v>
      </c>
      <c r="J726" s="43" t="s">
        <v>398</v>
      </c>
      <c r="K726" s="43" t="s">
        <v>398</v>
      </c>
      <c r="L726" s="43" t="s">
        <v>413</v>
      </c>
      <c r="M726" s="43" t="s">
        <v>395</v>
      </c>
      <c r="N726" s="43" t="s">
        <v>396</v>
      </c>
      <c r="O726" s="52" t="s">
        <v>325</v>
      </c>
      <c r="P726" s="63" t="s">
        <v>276</v>
      </c>
      <c r="Q726" s="57" t="str">
        <f>MID(Tabla1[[#This Row],[Aplicación]],14,1)</f>
        <v>2</v>
      </c>
      <c r="R726" s="35" t="s">
        <v>265</v>
      </c>
      <c r="S726" s="57" t="str">
        <f>MID(Tabla1[[#This Row],[Aplicación]],6,2)</f>
        <v>03</v>
      </c>
      <c r="T726" s="54" t="str">
        <f>VLOOKUP(Tabla1[[#This Row],[AREA]],Hoja1!A:B,2,FALSE)</f>
        <v>03. Participación ciudadana y deportes</v>
      </c>
      <c r="U726" s="57" t="str">
        <f>MID(Tabla1[[#This Row],[Aplicación]],9,4)</f>
        <v>9241</v>
      </c>
      <c r="V726" s="54" t="str">
        <f>VLOOKUP(Tabla1[[#This Row],[PROGRAMA]],Hoja1!A:B,2,FALSE)</f>
        <v>9241. Participación ciudadana</v>
      </c>
      <c r="W726" s="57" t="str">
        <f>MID(Tabla1[[#This Row],[Aplicación]],14,2)</f>
        <v>21</v>
      </c>
      <c r="X726" s="57" t="str">
        <f>MID(Tabla1[[#This Row],[Aplicación]],14,6)</f>
        <v>212</v>
      </c>
    </row>
    <row r="727" spans="1:24" x14ac:dyDescent="0.25">
      <c r="A727" s="60">
        <v>220240003597</v>
      </c>
      <c r="B727" s="43" t="s">
        <v>702</v>
      </c>
      <c r="C727" s="61">
        <v>45350</v>
      </c>
      <c r="D727" s="60">
        <v>22024000078</v>
      </c>
      <c r="E727" s="43" t="s">
        <v>1293</v>
      </c>
      <c r="F727" s="62">
        <v>46.42</v>
      </c>
      <c r="G727" s="43" t="s">
        <v>82</v>
      </c>
      <c r="H727" s="43" t="s">
        <v>2640</v>
      </c>
      <c r="I727" s="69">
        <v>300</v>
      </c>
      <c r="J727" s="43" t="s">
        <v>398</v>
      </c>
      <c r="K727" s="43" t="s">
        <v>398</v>
      </c>
      <c r="L727" s="43" t="s">
        <v>413</v>
      </c>
      <c r="M727" s="43" t="s">
        <v>395</v>
      </c>
      <c r="N727" s="43" t="s">
        <v>396</v>
      </c>
      <c r="O727" s="52" t="s">
        <v>325</v>
      </c>
      <c r="P727" s="63" t="s">
        <v>276</v>
      </c>
      <c r="Q727" s="57" t="str">
        <f>MID(Tabla1[[#This Row],[Aplicación]],14,1)</f>
        <v>2</v>
      </c>
      <c r="R727" s="35" t="s">
        <v>265</v>
      </c>
      <c r="S727" s="57" t="str">
        <f>MID(Tabla1[[#This Row],[Aplicación]],6,2)</f>
        <v>03</v>
      </c>
      <c r="T727" s="54" t="str">
        <f>VLOOKUP(Tabla1[[#This Row],[AREA]],Hoja1!A:B,2,FALSE)</f>
        <v>03. Participación ciudadana y deportes</v>
      </c>
      <c r="U727" s="57" t="str">
        <f>MID(Tabla1[[#This Row],[Aplicación]],9,4)</f>
        <v>9241</v>
      </c>
      <c r="V727" s="54" t="str">
        <f>VLOOKUP(Tabla1[[#This Row],[PROGRAMA]],Hoja1!A:B,2,FALSE)</f>
        <v>9241. Participación ciudadana</v>
      </c>
      <c r="W727" s="57" t="str">
        <f>MID(Tabla1[[#This Row],[Aplicación]],14,2)</f>
        <v>21</v>
      </c>
      <c r="X727" s="57" t="str">
        <f>MID(Tabla1[[#This Row],[Aplicación]],14,6)</f>
        <v>212</v>
      </c>
    </row>
    <row r="728" spans="1:24" x14ac:dyDescent="0.25">
      <c r="A728" s="60">
        <v>220240003611</v>
      </c>
      <c r="B728" s="43" t="s">
        <v>702</v>
      </c>
      <c r="C728" s="61">
        <v>45350</v>
      </c>
      <c r="D728" s="60">
        <v>22024000078</v>
      </c>
      <c r="E728" s="43" t="s">
        <v>1293</v>
      </c>
      <c r="F728" s="62">
        <v>43.77</v>
      </c>
      <c r="G728" s="43" t="s">
        <v>82</v>
      </c>
      <c r="H728" s="43" t="s">
        <v>2641</v>
      </c>
      <c r="I728" s="69">
        <v>300</v>
      </c>
      <c r="J728" s="43" t="s">
        <v>398</v>
      </c>
      <c r="K728" s="43" t="s">
        <v>398</v>
      </c>
      <c r="L728" s="43" t="s">
        <v>413</v>
      </c>
      <c r="M728" s="43" t="s">
        <v>395</v>
      </c>
      <c r="N728" s="43" t="s">
        <v>396</v>
      </c>
      <c r="O728" s="52" t="s">
        <v>325</v>
      </c>
      <c r="P728" s="63" t="s">
        <v>276</v>
      </c>
      <c r="Q728" s="57" t="str">
        <f>MID(Tabla1[[#This Row],[Aplicación]],14,1)</f>
        <v>2</v>
      </c>
      <c r="R728" s="35" t="s">
        <v>265</v>
      </c>
      <c r="S728" s="57" t="str">
        <f>MID(Tabla1[[#This Row],[Aplicación]],6,2)</f>
        <v>03</v>
      </c>
      <c r="T728" s="54" t="str">
        <f>VLOOKUP(Tabla1[[#This Row],[AREA]],Hoja1!A:B,2,FALSE)</f>
        <v>03. Participación ciudadana y deportes</v>
      </c>
      <c r="U728" s="57" t="str">
        <f>MID(Tabla1[[#This Row],[Aplicación]],9,4)</f>
        <v>9241</v>
      </c>
      <c r="V728" s="54" t="str">
        <f>VLOOKUP(Tabla1[[#This Row],[PROGRAMA]],Hoja1!A:B,2,FALSE)</f>
        <v>9241. Participación ciudadana</v>
      </c>
      <c r="W728" s="57" t="str">
        <f>MID(Tabla1[[#This Row],[Aplicación]],14,2)</f>
        <v>21</v>
      </c>
      <c r="X728" s="57" t="str">
        <f>MID(Tabla1[[#This Row],[Aplicación]],14,6)</f>
        <v>212</v>
      </c>
    </row>
    <row r="729" spans="1:24" x14ac:dyDescent="0.25">
      <c r="A729" s="60">
        <v>220240005335</v>
      </c>
      <c r="B729" s="43" t="s">
        <v>702</v>
      </c>
      <c r="C729" s="61">
        <v>45358</v>
      </c>
      <c r="D729" s="60">
        <v>22024000078</v>
      </c>
      <c r="E729" s="43" t="s">
        <v>1293</v>
      </c>
      <c r="F729" s="62">
        <v>39.81</v>
      </c>
      <c r="G729" s="43" t="s">
        <v>82</v>
      </c>
      <c r="H729" s="43" t="s">
        <v>2642</v>
      </c>
      <c r="I729" s="69">
        <v>300</v>
      </c>
      <c r="J729" s="43" t="s">
        <v>398</v>
      </c>
      <c r="K729" s="43" t="s">
        <v>398</v>
      </c>
      <c r="L729" s="43" t="s">
        <v>413</v>
      </c>
      <c r="M729" s="43" t="s">
        <v>395</v>
      </c>
      <c r="N729" s="43" t="s">
        <v>396</v>
      </c>
      <c r="O729" s="52" t="s">
        <v>325</v>
      </c>
      <c r="P729" s="63" t="s">
        <v>276</v>
      </c>
      <c r="Q729" s="57" t="str">
        <f>MID(Tabla1[[#This Row],[Aplicación]],14,1)</f>
        <v>2</v>
      </c>
      <c r="R729" s="35" t="s">
        <v>265</v>
      </c>
      <c r="S729" s="57" t="str">
        <f>MID(Tabla1[[#This Row],[Aplicación]],6,2)</f>
        <v>03</v>
      </c>
      <c r="T729" s="54" t="str">
        <f>VLOOKUP(Tabla1[[#This Row],[AREA]],Hoja1!A:B,2,FALSE)</f>
        <v>03. Participación ciudadana y deportes</v>
      </c>
      <c r="U729" s="57" t="str">
        <f>MID(Tabla1[[#This Row],[Aplicación]],9,4)</f>
        <v>9241</v>
      </c>
      <c r="V729" s="54" t="str">
        <f>VLOOKUP(Tabla1[[#This Row],[PROGRAMA]],Hoja1!A:B,2,FALSE)</f>
        <v>9241. Participación ciudadana</v>
      </c>
      <c r="W729" s="57" t="str">
        <f>MID(Tabla1[[#This Row],[Aplicación]],14,2)</f>
        <v>21</v>
      </c>
      <c r="X729" s="57" t="str">
        <f>MID(Tabla1[[#This Row],[Aplicación]],14,6)</f>
        <v>212</v>
      </c>
    </row>
    <row r="730" spans="1:24" x14ac:dyDescent="0.25">
      <c r="A730" s="60">
        <v>220240003603</v>
      </c>
      <c r="B730" s="43" t="s">
        <v>702</v>
      </c>
      <c r="C730" s="61">
        <v>45350</v>
      </c>
      <c r="D730" s="60">
        <v>22024000078</v>
      </c>
      <c r="E730" s="43" t="s">
        <v>1293</v>
      </c>
      <c r="F730" s="62">
        <v>24.45</v>
      </c>
      <c r="G730" s="43" t="s">
        <v>82</v>
      </c>
      <c r="H730" s="43" t="s">
        <v>2646</v>
      </c>
      <c r="I730" s="69">
        <v>300</v>
      </c>
      <c r="J730" s="43" t="s">
        <v>398</v>
      </c>
      <c r="K730" s="43" t="s">
        <v>398</v>
      </c>
      <c r="L730" s="43" t="s">
        <v>413</v>
      </c>
      <c r="M730" s="43" t="s">
        <v>395</v>
      </c>
      <c r="N730" s="43" t="s">
        <v>396</v>
      </c>
      <c r="O730" s="52" t="s">
        <v>325</v>
      </c>
      <c r="P730" s="63" t="s">
        <v>276</v>
      </c>
      <c r="Q730" s="57" t="str">
        <f>MID(Tabla1[[#This Row],[Aplicación]],14,1)</f>
        <v>2</v>
      </c>
      <c r="R730" s="35" t="s">
        <v>265</v>
      </c>
      <c r="S730" s="57" t="str">
        <f>MID(Tabla1[[#This Row],[Aplicación]],6,2)</f>
        <v>03</v>
      </c>
      <c r="T730" s="54" t="str">
        <f>VLOOKUP(Tabla1[[#This Row],[AREA]],Hoja1!A:B,2,FALSE)</f>
        <v>03. Participación ciudadana y deportes</v>
      </c>
      <c r="U730" s="57" t="str">
        <f>MID(Tabla1[[#This Row],[Aplicación]],9,4)</f>
        <v>9241</v>
      </c>
      <c r="V730" s="54" t="str">
        <f>VLOOKUP(Tabla1[[#This Row],[PROGRAMA]],Hoja1!A:B,2,FALSE)</f>
        <v>9241. Participación ciudadana</v>
      </c>
      <c r="W730" s="57" t="str">
        <f>MID(Tabla1[[#This Row],[Aplicación]],14,2)</f>
        <v>21</v>
      </c>
      <c r="X730" s="57" t="str">
        <f>MID(Tabla1[[#This Row],[Aplicación]],14,6)</f>
        <v>212</v>
      </c>
    </row>
    <row r="731" spans="1:24" x14ac:dyDescent="0.25">
      <c r="A731" s="60">
        <v>220240003641</v>
      </c>
      <c r="B731" s="43" t="s">
        <v>702</v>
      </c>
      <c r="C731" s="61">
        <v>45350</v>
      </c>
      <c r="D731" s="60">
        <v>22024000078</v>
      </c>
      <c r="E731" s="43" t="s">
        <v>1293</v>
      </c>
      <c r="F731" s="62">
        <v>18.97</v>
      </c>
      <c r="G731" s="43" t="s">
        <v>82</v>
      </c>
      <c r="H731" s="43" t="s">
        <v>2650</v>
      </c>
      <c r="I731" s="69">
        <v>300</v>
      </c>
      <c r="J731" s="43" t="s">
        <v>398</v>
      </c>
      <c r="K731" s="43" t="s">
        <v>398</v>
      </c>
      <c r="L731" s="43" t="s">
        <v>413</v>
      </c>
      <c r="M731" s="43" t="s">
        <v>395</v>
      </c>
      <c r="N731" s="43" t="s">
        <v>396</v>
      </c>
      <c r="O731" s="52" t="s">
        <v>325</v>
      </c>
      <c r="P731" s="63" t="s">
        <v>276</v>
      </c>
      <c r="Q731" s="57" t="str">
        <f>MID(Tabla1[[#This Row],[Aplicación]],14,1)</f>
        <v>2</v>
      </c>
      <c r="R731" s="35" t="s">
        <v>265</v>
      </c>
      <c r="S731" s="57" t="str">
        <f>MID(Tabla1[[#This Row],[Aplicación]],6,2)</f>
        <v>03</v>
      </c>
      <c r="T731" s="54" t="str">
        <f>VLOOKUP(Tabla1[[#This Row],[AREA]],Hoja1!A:B,2,FALSE)</f>
        <v>03. Participación ciudadana y deportes</v>
      </c>
      <c r="U731" s="57" t="str">
        <f>MID(Tabla1[[#This Row],[Aplicación]],9,4)</f>
        <v>9241</v>
      </c>
      <c r="V731" s="54" t="str">
        <f>VLOOKUP(Tabla1[[#This Row],[PROGRAMA]],Hoja1!A:B,2,FALSE)</f>
        <v>9241. Participación ciudadana</v>
      </c>
      <c r="W731" s="57" t="str">
        <f>MID(Tabla1[[#This Row],[Aplicación]],14,2)</f>
        <v>21</v>
      </c>
      <c r="X731" s="57" t="str">
        <f>MID(Tabla1[[#This Row],[Aplicación]],14,6)</f>
        <v>212</v>
      </c>
    </row>
    <row r="732" spans="1:24" x14ac:dyDescent="0.25">
      <c r="A732" s="60">
        <v>220240003601</v>
      </c>
      <c r="B732" s="43" t="s">
        <v>702</v>
      </c>
      <c r="C732" s="61">
        <v>45350</v>
      </c>
      <c r="D732" s="60">
        <v>22024000078</v>
      </c>
      <c r="E732" s="43" t="s">
        <v>1293</v>
      </c>
      <c r="F732" s="62">
        <v>13.69</v>
      </c>
      <c r="G732" s="43" t="s">
        <v>82</v>
      </c>
      <c r="H732" s="43" t="s">
        <v>2653</v>
      </c>
      <c r="I732" s="69">
        <v>300</v>
      </c>
      <c r="J732" s="43" t="s">
        <v>398</v>
      </c>
      <c r="K732" s="43" t="s">
        <v>398</v>
      </c>
      <c r="L732" s="43" t="s">
        <v>413</v>
      </c>
      <c r="M732" s="43" t="s">
        <v>395</v>
      </c>
      <c r="N732" s="43" t="s">
        <v>396</v>
      </c>
      <c r="O732" s="52" t="s">
        <v>325</v>
      </c>
      <c r="P732" s="63" t="s">
        <v>276</v>
      </c>
      <c r="Q732" s="57" t="str">
        <f>MID(Tabla1[[#This Row],[Aplicación]],14,1)</f>
        <v>2</v>
      </c>
      <c r="R732" s="35" t="s">
        <v>265</v>
      </c>
      <c r="S732" s="57" t="str">
        <f>MID(Tabla1[[#This Row],[Aplicación]],6,2)</f>
        <v>03</v>
      </c>
      <c r="T732" s="54" t="str">
        <f>VLOOKUP(Tabla1[[#This Row],[AREA]],Hoja1!A:B,2,FALSE)</f>
        <v>03. Participación ciudadana y deportes</v>
      </c>
      <c r="U732" s="57" t="str">
        <f>MID(Tabla1[[#This Row],[Aplicación]],9,4)</f>
        <v>9241</v>
      </c>
      <c r="V732" s="54" t="str">
        <f>VLOOKUP(Tabla1[[#This Row],[PROGRAMA]],Hoja1!A:B,2,FALSE)</f>
        <v>9241. Participación ciudadana</v>
      </c>
      <c r="W732" s="57" t="str">
        <f>MID(Tabla1[[#This Row],[Aplicación]],14,2)</f>
        <v>21</v>
      </c>
      <c r="X732" s="57" t="str">
        <f>MID(Tabla1[[#This Row],[Aplicación]],14,6)</f>
        <v>212</v>
      </c>
    </row>
    <row r="733" spans="1:24" x14ac:dyDescent="0.25">
      <c r="A733" s="60">
        <v>220240003609</v>
      </c>
      <c r="B733" s="43" t="s">
        <v>702</v>
      </c>
      <c r="C733" s="61">
        <v>45350</v>
      </c>
      <c r="D733" s="60">
        <v>22024000078</v>
      </c>
      <c r="E733" s="43" t="s">
        <v>1293</v>
      </c>
      <c r="F733" s="62">
        <v>8.9700000000000006</v>
      </c>
      <c r="G733" s="43" t="s">
        <v>82</v>
      </c>
      <c r="H733" s="43" t="s">
        <v>2655</v>
      </c>
      <c r="I733" s="69">
        <v>300</v>
      </c>
      <c r="J733" s="43" t="s">
        <v>398</v>
      </c>
      <c r="K733" s="43" t="s">
        <v>398</v>
      </c>
      <c r="L733" s="43" t="s">
        <v>413</v>
      </c>
      <c r="M733" s="43" t="s">
        <v>395</v>
      </c>
      <c r="N733" s="43" t="s">
        <v>396</v>
      </c>
      <c r="O733" s="52" t="s">
        <v>325</v>
      </c>
      <c r="P733" s="63" t="s">
        <v>276</v>
      </c>
      <c r="Q733" s="57" t="str">
        <f>MID(Tabla1[[#This Row],[Aplicación]],14,1)</f>
        <v>2</v>
      </c>
      <c r="R733" s="35" t="s">
        <v>265</v>
      </c>
      <c r="S733" s="57" t="str">
        <f>MID(Tabla1[[#This Row],[Aplicación]],6,2)</f>
        <v>03</v>
      </c>
      <c r="T733" s="54" t="str">
        <f>VLOOKUP(Tabla1[[#This Row],[AREA]],Hoja1!A:B,2,FALSE)</f>
        <v>03. Participación ciudadana y deportes</v>
      </c>
      <c r="U733" s="57" t="str">
        <f>MID(Tabla1[[#This Row],[Aplicación]],9,4)</f>
        <v>9241</v>
      </c>
      <c r="V733" s="54" t="str">
        <f>VLOOKUP(Tabla1[[#This Row],[PROGRAMA]],Hoja1!A:B,2,FALSE)</f>
        <v>9241. Participación ciudadana</v>
      </c>
      <c r="W733" s="57" t="str">
        <f>MID(Tabla1[[#This Row],[Aplicación]],14,2)</f>
        <v>21</v>
      </c>
      <c r="X733" s="57" t="str">
        <f>MID(Tabla1[[#This Row],[Aplicación]],14,6)</f>
        <v>212</v>
      </c>
    </row>
    <row r="734" spans="1:24" x14ac:dyDescent="0.25">
      <c r="A734" s="60">
        <v>220240001631</v>
      </c>
      <c r="B734" s="43" t="s">
        <v>702</v>
      </c>
      <c r="C734" s="61">
        <v>45341</v>
      </c>
      <c r="D734" s="60">
        <v>22024000078</v>
      </c>
      <c r="E734" s="43" t="s">
        <v>1293</v>
      </c>
      <c r="F734" s="62">
        <v>109</v>
      </c>
      <c r="G734" s="43" t="s">
        <v>81</v>
      </c>
      <c r="H734" s="43" t="s">
        <v>2703</v>
      </c>
      <c r="I734" s="69">
        <v>300</v>
      </c>
      <c r="J734" s="43" t="s">
        <v>398</v>
      </c>
      <c r="K734" s="43" t="s">
        <v>398</v>
      </c>
      <c r="L734" s="43" t="s">
        <v>413</v>
      </c>
      <c r="M734" s="43" t="s">
        <v>395</v>
      </c>
      <c r="N734" s="43" t="s">
        <v>396</v>
      </c>
      <c r="O734" s="52" t="s">
        <v>325</v>
      </c>
      <c r="P734" s="63" t="s">
        <v>276</v>
      </c>
      <c r="Q734" s="57" t="str">
        <f>MID(Tabla1[[#This Row],[Aplicación]],14,1)</f>
        <v>2</v>
      </c>
      <c r="R734" s="35" t="s">
        <v>265</v>
      </c>
      <c r="S734" s="57" t="str">
        <f>MID(Tabla1[[#This Row],[Aplicación]],6,2)</f>
        <v>03</v>
      </c>
      <c r="T734" s="54" t="str">
        <f>VLOOKUP(Tabla1[[#This Row],[AREA]],Hoja1!A:B,2,FALSE)</f>
        <v>03. Participación ciudadana y deportes</v>
      </c>
      <c r="U734" s="57" t="str">
        <f>MID(Tabla1[[#This Row],[Aplicación]],9,4)</f>
        <v>9241</v>
      </c>
      <c r="V734" s="54" t="str">
        <f>VLOOKUP(Tabla1[[#This Row],[PROGRAMA]],Hoja1!A:B,2,FALSE)</f>
        <v>9241. Participación ciudadana</v>
      </c>
      <c r="W734" s="57" t="str">
        <f>MID(Tabla1[[#This Row],[Aplicación]],14,2)</f>
        <v>21</v>
      </c>
      <c r="X734" s="57" t="str">
        <f>MID(Tabla1[[#This Row],[Aplicación]],14,6)</f>
        <v>212</v>
      </c>
    </row>
    <row r="735" spans="1:24" x14ac:dyDescent="0.25">
      <c r="A735" s="60">
        <v>220240001629</v>
      </c>
      <c r="B735" s="43" t="s">
        <v>702</v>
      </c>
      <c r="C735" s="61">
        <v>45341</v>
      </c>
      <c r="D735" s="60">
        <v>22024000078</v>
      </c>
      <c r="E735" s="43" t="s">
        <v>1293</v>
      </c>
      <c r="F735" s="62">
        <v>12.44</v>
      </c>
      <c r="G735" s="43" t="s">
        <v>81</v>
      </c>
      <c r="H735" s="43" t="s">
        <v>2712</v>
      </c>
      <c r="I735" s="69">
        <v>300</v>
      </c>
      <c r="J735" s="43" t="s">
        <v>398</v>
      </c>
      <c r="K735" s="43" t="s">
        <v>398</v>
      </c>
      <c r="L735" s="43" t="s">
        <v>413</v>
      </c>
      <c r="M735" s="43" t="s">
        <v>395</v>
      </c>
      <c r="N735" s="43" t="s">
        <v>396</v>
      </c>
      <c r="O735" s="52" t="s">
        <v>325</v>
      </c>
      <c r="P735" s="63" t="s">
        <v>276</v>
      </c>
      <c r="Q735" s="57" t="str">
        <f>MID(Tabla1[[#This Row],[Aplicación]],14,1)</f>
        <v>2</v>
      </c>
      <c r="R735" s="35" t="s">
        <v>265</v>
      </c>
      <c r="S735" s="57" t="str">
        <f>MID(Tabla1[[#This Row],[Aplicación]],6,2)</f>
        <v>03</v>
      </c>
      <c r="T735" s="54" t="str">
        <f>VLOOKUP(Tabla1[[#This Row],[AREA]],Hoja1!A:B,2,FALSE)</f>
        <v>03. Participación ciudadana y deportes</v>
      </c>
      <c r="U735" s="57" t="str">
        <f>MID(Tabla1[[#This Row],[Aplicación]],9,4)</f>
        <v>9241</v>
      </c>
      <c r="V735" s="54" t="str">
        <f>VLOOKUP(Tabla1[[#This Row],[PROGRAMA]],Hoja1!A:B,2,FALSE)</f>
        <v>9241. Participación ciudadana</v>
      </c>
      <c r="W735" s="57" t="str">
        <f>MID(Tabla1[[#This Row],[Aplicación]],14,2)</f>
        <v>21</v>
      </c>
      <c r="X735" s="57" t="str">
        <f>MID(Tabla1[[#This Row],[Aplicación]],14,6)</f>
        <v>212</v>
      </c>
    </row>
    <row r="736" spans="1:24" x14ac:dyDescent="0.25">
      <c r="A736" s="60">
        <v>220240007670</v>
      </c>
      <c r="B736" s="43" t="s">
        <v>702</v>
      </c>
      <c r="C736" s="61">
        <v>45372</v>
      </c>
      <c r="D736" s="60">
        <v>22024000078</v>
      </c>
      <c r="E736" s="43" t="s">
        <v>1293</v>
      </c>
      <c r="F736" s="62">
        <v>19.55</v>
      </c>
      <c r="G736" s="43" t="s">
        <v>697</v>
      </c>
      <c r="H736" s="43" t="s">
        <v>2720</v>
      </c>
      <c r="I736" s="69">
        <v>300</v>
      </c>
      <c r="J736" s="43" t="s">
        <v>537</v>
      </c>
      <c r="K736" s="43" t="s">
        <v>537</v>
      </c>
      <c r="L736" s="43" t="s">
        <v>413</v>
      </c>
      <c r="M736" s="43" t="s">
        <v>395</v>
      </c>
      <c r="N736" s="43" t="s">
        <v>396</v>
      </c>
      <c r="O736" s="52" t="s">
        <v>325</v>
      </c>
      <c r="P736" s="63" t="s">
        <v>276</v>
      </c>
      <c r="Q736" s="57" t="str">
        <f>MID(Tabla1[[#This Row],[Aplicación]],14,1)</f>
        <v>2</v>
      </c>
      <c r="R736" s="35" t="s">
        <v>265</v>
      </c>
      <c r="S736" s="57" t="str">
        <f>MID(Tabla1[[#This Row],[Aplicación]],6,2)</f>
        <v>03</v>
      </c>
      <c r="T736" s="54" t="str">
        <f>VLOOKUP(Tabla1[[#This Row],[AREA]],Hoja1!A:B,2,FALSE)</f>
        <v>03. Participación ciudadana y deportes</v>
      </c>
      <c r="U736" s="57" t="str">
        <f>MID(Tabla1[[#This Row],[Aplicación]],9,4)</f>
        <v>9241</v>
      </c>
      <c r="V736" s="54" t="str">
        <f>VLOOKUP(Tabla1[[#This Row],[PROGRAMA]],Hoja1!A:B,2,FALSE)</f>
        <v>9241. Participación ciudadana</v>
      </c>
      <c r="W736" s="57" t="str">
        <f>MID(Tabla1[[#This Row],[Aplicación]],14,2)</f>
        <v>21</v>
      </c>
      <c r="X736" s="57" t="str">
        <f>MID(Tabla1[[#This Row],[Aplicación]],14,6)</f>
        <v>212</v>
      </c>
    </row>
    <row r="737" spans="1:24" x14ac:dyDescent="0.25">
      <c r="A737" s="60">
        <v>220240003456</v>
      </c>
      <c r="B737" s="43" t="s">
        <v>702</v>
      </c>
      <c r="C737" s="61">
        <v>45350</v>
      </c>
      <c r="D737" s="60">
        <v>22024000078</v>
      </c>
      <c r="E737" s="43" t="s">
        <v>1293</v>
      </c>
      <c r="F737" s="62">
        <v>18.920000000000002</v>
      </c>
      <c r="G737" s="43" t="s">
        <v>697</v>
      </c>
      <c r="H737" s="43" t="s">
        <v>2721</v>
      </c>
      <c r="I737" s="69">
        <v>300</v>
      </c>
      <c r="J737" s="43" t="s">
        <v>537</v>
      </c>
      <c r="K737" s="43" t="s">
        <v>537</v>
      </c>
      <c r="L737" s="43" t="s">
        <v>413</v>
      </c>
      <c r="M737" s="43" t="s">
        <v>395</v>
      </c>
      <c r="N737" s="43" t="s">
        <v>396</v>
      </c>
      <c r="O737" s="52" t="s">
        <v>325</v>
      </c>
      <c r="P737" s="63" t="s">
        <v>276</v>
      </c>
      <c r="Q737" s="57" t="str">
        <f>MID(Tabla1[[#This Row],[Aplicación]],14,1)</f>
        <v>2</v>
      </c>
      <c r="R737" s="35" t="s">
        <v>265</v>
      </c>
      <c r="S737" s="57" t="str">
        <f>MID(Tabla1[[#This Row],[Aplicación]],6,2)</f>
        <v>03</v>
      </c>
      <c r="T737" s="54" t="str">
        <f>VLOOKUP(Tabla1[[#This Row],[AREA]],Hoja1!A:B,2,FALSE)</f>
        <v>03. Participación ciudadana y deportes</v>
      </c>
      <c r="U737" s="57" t="str">
        <f>MID(Tabla1[[#This Row],[Aplicación]],9,4)</f>
        <v>9241</v>
      </c>
      <c r="V737" s="54" t="str">
        <f>VLOOKUP(Tabla1[[#This Row],[PROGRAMA]],Hoja1!A:B,2,FALSE)</f>
        <v>9241. Participación ciudadana</v>
      </c>
      <c r="W737" s="57" t="str">
        <f>MID(Tabla1[[#This Row],[Aplicación]],14,2)</f>
        <v>21</v>
      </c>
      <c r="X737" s="57" t="str">
        <f>MID(Tabla1[[#This Row],[Aplicación]],14,6)</f>
        <v>212</v>
      </c>
    </row>
    <row r="738" spans="1:24" x14ac:dyDescent="0.25">
      <c r="A738" s="60">
        <v>220240008514</v>
      </c>
      <c r="B738" s="43" t="s">
        <v>702</v>
      </c>
      <c r="C738" s="61">
        <v>45377</v>
      </c>
      <c r="D738" s="60">
        <v>22024000078</v>
      </c>
      <c r="E738" s="43" t="s">
        <v>1293</v>
      </c>
      <c r="F738" s="62">
        <v>382.57</v>
      </c>
      <c r="G738" s="43" t="s">
        <v>815</v>
      </c>
      <c r="H738" s="43" t="s">
        <v>2783</v>
      </c>
      <c r="I738" s="69">
        <v>300</v>
      </c>
      <c r="J738" s="43" t="s">
        <v>398</v>
      </c>
      <c r="K738" s="43" t="s">
        <v>398</v>
      </c>
      <c r="L738" s="43" t="s">
        <v>413</v>
      </c>
      <c r="M738" s="43" t="s">
        <v>395</v>
      </c>
      <c r="N738" s="43" t="s">
        <v>396</v>
      </c>
      <c r="O738" s="52" t="s">
        <v>325</v>
      </c>
      <c r="P738" s="63" t="s">
        <v>276</v>
      </c>
      <c r="Q738" s="57" t="str">
        <f>MID(Tabla1[[#This Row],[Aplicación]],14,1)</f>
        <v>2</v>
      </c>
      <c r="R738" s="35" t="s">
        <v>265</v>
      </c>
      <c r="S738" s="57" t="str">
        <f>MID(Tabla1[[#This Row],[Aplicación]],6,2)</f>
        <v>03</v>
      </c>
      <c r="T738" s="54" t="str">
        <f>VLOOKUP(Tabla1[[#This Row],[AREA]],Hoja1!A:B,2,FALSE)</f>
        <v>03. Participación ciudadana y deportes</v>
      </c>
      <c r="U738" s="57" t="str">
        <f>MID(Tabla1[[#This Row],[Aplicación]],9,4)</f>
        <v>9241</v>
      </c>
      <c r="V738" s="54" t="str">
        <f>VLOOKUP(Tabla1[[#This Row],[PROGRAMA]],Hoja1!A:B,2,FALSE)</f>
        <v>9241. Participación ciudadana</v>
      </c>
      <c r="W738" s="57" t="str">
        <f>MID(Tabla1[[#This Row],[Aplicación]],14,2)</f>
        <v>21</v>
      </c>
      <c r="X738" s="57" t="str">
        <f>MID(Tabla1[[#This Row],[Aplicación]],14,6)</f>
        <v>212</v>
      </c>
    </row>
    <row r="739" spans="1:24" x14ac:dyDescent="0.25">
      <c r="A739" s="60">
        <v>220240003464</v>
      </c>
      <c r="B739" s="43" t="s">
        <v>702</v>
      </c>
      <c r="C739" s="61">
        <v>45350</v>
      </c>
      <c r="D739" s="60">
        <v>22024000078</v>
      </c>
      <c r="E739" s="43" t="s">
        <v>1293</v>
      </c>
      <c r="F739" s="62">
        <v>8.7100000000000009</v>
      </c>
      <c r="G739" s="43" t="s">
        <v>815</v>
      </c>
      <c r="H739" s="43" t="s">
        <v>2790</v>
      </c>
      <c r="I739" s="69">
        <v>300</v>
      </c>
      <c r="J739" s="43" t="s">
        <v>398</v>
      </c>
      <c r="K739" s="43" t="s">
        <v>398</v>
      </c>
      <c r="L739" s="43" t="s">
        <v>413</v>
      </c>
      <c r="M739" s="43" t="s">
        <v>395</v>
      </c>
      <c r="N739" s="43" t="s">
        <v>396</v>
      </c>
      <c r="O739" s="52" t="s">
        <v>325</v>
      </c>
      <c r="P739" s="63" t="s">
        <v>276</v>
      </c>
      <c r="Q739" s="57" t="str">
        <f>MID(Tabla1[[#This Row],[Aplicación]],14,1)</f>
        <v>2</v>
      </c>
      <c r="R739" s="35" t="s">
        <v>265</v>
      </c>
      <c r="S739" s="57" t="str">
        <f>MID(Tabla1[[#This Row],[Aplicación]],6,2)</f>
        <v>03</v>
      </c>
      <c r="T739" s="54" t="str">
        <f>VLOOKUP(Tabla1[[#This Row],[AREA]],Hoja1!A:B,2,FALSE)</f>
        <v>03. Participación ciudadana y deportes</v>
      </c>
      <c r="U739" s="57" t="str">
        <f>MID(Tabla1[[#This Row],[Aplicación]],9,4)</f>
        <v>9241</v>
      </c>
      <c r="V739" s="54" t="str">
        <f>VLOOKUP(Tabla1[[#This Row],[PROGRAMA]],Hoja1!A:B,2,FALSE)</f>
        <v>9241. Participación ciudadana</v>
      </c>
      <c r="W739" s="57" t="str">
        <f>MID(Tabla1[[#This Row],[Aplicación]],14,2)</f>
        <v>21</v>
      </c>
      <c r="X739" s="57" t="str">
        <f>MID(Tabla1[[#This Row],[Aplicación]],14,6)</f>
        <v>212</v>
      </c>
    </row>
    <row r="740" spans="1:24" x14ac:dyDescent="0.25">
      <c r="A740" s="60">
        <v>220240008512</v>
      </c>
      <c r="B740" s="43" t="s">
        <v>702</v>
      </c>
      <c r="C740" s="61">
        <v>45377</v>
      </c>
      <c r="D740" s="60">
        <v>22024000078</v>
      </c>
      <c r="E740" s="43" t="s">
        <v>1293</v>
      </c>
      <c r="F740" s="62">
        <v>38.67</v>
      </c>
      <c r="G740" s="43" t="s">
        <v>838</v>
      </c>
      <c r="H740" s="43" t="s">
        <v>2799</v>
      </c>
      <c r="I740" s="69">
        <v>300</v>
      </c>
      <c r="J740" s="43" t="s">
        <v>398</v>
      </c>
      <c r="K740" s="43" t="s">
        <v>398</v>
      </c>
      <c r="L740" s="43" t="s">
        <v>413</v>
      </c>
      <c r="M740" s="43" t="s">
        <v>395</v>
      </c>
      <c r="N740" s="43" t="s">
        <v>396</v>
      </c>
      <c r="O740" s="52" t="s">
        <v>325</v>
      </c>
      <c r="P740" s="63" t="s">
        <v>276</v>
      </c>
      <c r="Q740" s="57" t="str">
        <f>MID(Tabla1[[#This Row],[Aplicación]],14,1)</f>
        <v>2</v>
      </c>
      <c r="R740" s="35" t="s">
        <v>265</v>
      </c>
      <c r="S740" s="57" t="str">
        <f>MID(Tabla1[[#This Row],[Aplicación]],6,2)</f>
        <v>03</v>
      </c>
      <c r="T740" s="54" t="str">
        <f>VLOOKUP(Tabla1[[#This Row],[AREA]],Hoja1!A:B,2,FALSE)</f>
        <v>03. Participación ciudadana y deportes</v>
      </c>
      <c r="U740" s="57" t="str">
        <f>MID(Tabla1[[#This Row],[Aplicación]],9,4)</f>
        <v>9241</v>
      </c>
      <c r="V740" s="54" t="str">
        <f>VLOOKUP(Tabla1[[#This Row],[PROGRAMA]],Hoja1!A:B,2,FALSE)</f>
        <v>9241. Participación ciudadana</v>
      </c>
      <c r="W740" s="57" t="str">
        <f>MID(Tabla1[[#This Row],[Aplicación]],14,2)</f>
        <v>21</v>
      </c>
      <c r="X740" s="57" t="str">
        <f>MID(Tabla1[[#This Row],[Aplicación]],14,6)</f>
        <v>212</v>
      </c>
    </row>
    <row r="741" spans="1:24" x14ac:dyDescent="0.25">
      <c r="A741" s="60">
        <v>220240026725</v>
      </c>
      <c r="B741" s="43" t="s">
        <v>702</v>
      </c>
      <c r="C741" s="61">
        <v>45468</v>
      </c>
      <c r="D741" s="60">
        <v>22024000078</v>
      </c>
      <c r="E741" s="43" t="s">
        <v>1293</v>
      </c>
      <c r="F741" s="62">
        <v>5.99</v>
      </c>
      <c r="G741" s="43" t="s">
        <v>838</v>
      </c>
      <c r="H741" s="43" t="s">
        <v>3045</v>
      </c>
      <c r="I741" s="69" t="s">
        <v>2934</v>
      </c>
      <c r="J741" s="43" t="s">
        <v>398</v>
      </c>
      <c r="K741" s="43" t="s">
        <v>398</v>
      </c>
      <c r="L741" s="43" t="s">
        <v>413</v>
      </c>
      <c r="M741" s="43" t="s">
        <v>395</v>
      </c>
      <c r="N741" s="43" t="s">
        <v>396</v>
      </c>
      <c r="O741" s="68" t="s">
        <v>325</v>
      </c>
      <c r="P741" s="68" t="s">
        <v>2931</v>
      </c>
      <c r="Q741" s="57" t="s">
        <v>2932</v>
      </c>
      <c r="R741" s="35" t="s">
        <v>265</v>
      </c>
      <c r="S741" s="57" t="str">
        <f>MID(Tabla1[[#This Row],[Aplicación]],6,2)</f>
        <v>03</v>
      </c>
      <c r="T741" s="54" t="str">
        <f>VLOOKUP(Tabla1[[#This Row],[AREA]],Hoja1!A:B,2,FALSE)</f>
        <v>03. Participación ciudadana y deportes</v>
      </c>
      <c r="U741" s="57" t="str">
        <f>MID(Tabla1[[#This Row],[Aplicación]],9,4)</f>
        <v>9241</v>
      </c>
      <c r="V741" s="54" t="str">
        <f>VLOOKUP(Tabla1[[#This Row],[PROGRAMA]],Hoja1!A:B,2,FALSE)</f>
        <v>9241. Participación ciudadana</v>
      </c>
      <c r="W741" s="57" t="str">
        <f>MID(Tabla1[[#This Row],[Aplicación]],14,2)</f>
        <v>21</v>
      </c>
      <c r="X741" s="57" t="str">
        <f>MID(Tabla1[[#This Row],[Aplicación]],14,6)</f>
        <v>212</v>
      </c>
    </row>
    <row r="742" spans="1:24" x14ac:dyDescent="0.25">
      <c r="A742" s="60">
        <v>220240026340</v>
      </c>
      <c r="B742" s="43" t="s">
        <v>390</v>
      </c>
      <c r="C742" s="61">
        <v>45464</v>
      </c>
      <c r="D742" s="60">
        <v>22024005203</v>
      </c>
      <c r="E742" s="43" t="s">
        <v>1293</v>
      </c>
      <c r="F742" s="62">
        <v>71.33</v>
      </c>
      <c r="G742" s="43" t="s">
        <v>86</v>
      </c>
      <c r="H742" s="43" t="s">
        <v>3068</v>
      </c>
      <c r="I742" s="69" t="s">
        <v>2930</v>
      </c>
      <c r="J742" s="43" t="s">
        <v>398</v>
      </c>
      <c r="K742" s="43" t="s">
        <v>398</v>
      </c>
      <c r="L742" s="43" t="s">
        <v>413</v>
      </c>
      <c r="M742" s="43" t="s">
        <v>585</v>
      </c>
      <c r="N742" s="43" t="s">
        <v>539</v>
      </c>
      <c r="O742" s="68" t="s">
        <v>326</v>
      </c>
      <c r="P742" s="68" t="s">
        <v>2931</v>
      </c>
      <c r="Q742" s="57" t="s">
        <v>2932</v>
      </c>
      <c r="R742" s="35" t="s">
        <v>265</v>
      </c>
      <c r="S742" s="57" t="str">
        <f>MID(Tabla1[[#This Row],[Aplicación]],6,2)</f>
        <v>03</v>
      </c>
      <c r="T742" s="54" t="str">
        <f>VLOOKUP(Tabla1[[#This Row],[AREA]],Hoja1!A:B,2,FALSE)</f>
        <v>03. Participación ciudadana y deportes</v>
      </c>
      <c r="U742" s="57" t="str">
        <f>MID(Tabla1[[#This Row],[Aplicación]],9,4)</f>
        <v>9241</v>
      </c>
      <c r="V742" s="54" t="str">
        <f>VLOOKUP(Tabla1[[#This Row],[PROGRAMA]],Hoja1!A:B,2,FALSE)</f>
        <v>9241. Participación ciudadana</v>
      </c>
      <c r="W742" s="57" t="str">
        <f>MID(Tabla1[[#This Row],[Aplicación]],14,2)</f>
        <v>21</v>
      </c>
      <c r="X742" s="57" t="str">
        <f>MID(Tabla1[[#This Row],[Aplicación]],14,6)</f>
        <v>212</v>
      </c>
    </row>
    <row r="743" spans="1:24" x14ac:dyDescent="0.25">
      <c r="A743" s="60">
        <v>220240026339</v>
      </c>
      <c r="B743" s="43" t="s">
        <v>390</v>
      </c>
      <c r="C743" s="61">
        <v>45464</v>
      </c>
      <c r="D743" s="60">
        <v>22024005196</v>
      </c>
      <c r="E743" s="43" t="s">
        <v>1293</v>
      </c>
      <c r="F743" s="62">
        <v>75.7</v>
      </c>
      <c r="G743" s="43" t="s">
        <v>86</v>
      </c>
      <c r="H743" s="43" t="s">
        <v>3069</v>
      </c>
      <c r="I743" s="69" t="s">
        <v>2930</v>
      </c>
      <c r="J743" s="43" t="s">
        <v>398</v>
      </c>
      <c r="K743" s="43" t="s">
        <v>398</v>
      </c>
      <c r="L743" s="43" t="s">
        <v>413</v>
      </c>
      <c r="M743" s="43" t="s">
        <v>585</v>
      </c>
      <c r="N743" s="43" t="s">
        <v>539</v>
      </c>
      <c r="O743" s="68" t="s">
        <v>326</v>
      </c>
      <c r="P743" s="68" t="s">
        <v>2931</v>
      </c>
      <c r="Q743" s="57" t="s">
        <v>2932</v>
      </c>
      <c r="R743" s="35" t="s">
        <v>265</v>
      </c>
      <c r="S743" s="57" t="str">
        <f>MID(Tabla1[[#This Row],[Aplicación]],6,2)</f>
        <v>03</v>
      </c>
      <c r="T743" s="54" t="str">
        <f>VLOOKUP(Tabla1[[#This Row],[AREA]],Hoja1!A:B,2,FALSE)</f>
        <v>03. Participación ciudadana y deportes</v>
      </c>
      <c r="U743" s="57" t="str">
        <f>MID(Tabla1[[#This Row],[Aplicación]],9,4)</f>
        <v>9241</v>
      </c>
      <c r="V743" s="54" t="str">
        <f>VLOOKUP(Tabla1[[#This Row],[PROGRAMA]],Hoja1!A:B,2,FALSE)</f>
        <v>9241. Participación ciudadana</v>
      </c>
      <c r="W743" s="57" t="str">
        <f>MID(Tabla1[[#This Row],[Aplicación]],14,2)</f>
        <v>21</v>
      </c>
      <c r="X743" s="57" t="str">
        <f>MID(Tabla1[[#This Row],[Aplicación]],14,6)</f>
        <v>212</v>
      </c>
    </row>
    <row r="744" spans="1:24" x14ac:dyDescent="0.25">
      <c r="A744" s="60">
        <v>220240024174</v>
      </c>
      <c r="B744" s="43" t="s">
        <v>702</v>
      </c>
      <c r="C744" s="61">
        <v>45461</v>
      </c>
      <c r="D744" s="60">
        <v>22024000078</v>
      </c>
      <c r="E744" s="43" t="s">
        <v>1293</v>
      </c>
      <c r="F744" s="62">
        <v>92.44</v>
      </c>
      <c r="G744" s="43" t="s">
        <v>41</v>
      </c>
      <c r="H744" s="43" t="s">
        <v>3212</v>
      </c>
      <c r="I744" s="69" t="s">
        <v>2934</v>
      </c>
      <c r="J744" s="43" t="s">
        <v>398</v>
      </c>
      <c r="K744" s="43" t="s">
        <v>398</v>
      </c>
      <c r="L744" s="43" t="s">
        <v>413</v>
      </c>
      <c r="M744" s="43" t="s">
        <v>395</v>
      </c>
      <c r="N744" s="43" t="s">
        <v>396</v>
      </c>
      <c r="O744" s="68" t="s">
        <v>325</v>
      </c>
      <c r="P744" s="68" t="s">
        <v>2931</v>
      </c>
      <c r="Q744" s="57" t="s">
        <v>2932</v>
      </c>
      <c r="R744" s="35" t="s">
        <v>265</v>
      </c>
      <c r="S744" s="57" t="str">
        <f>MID(Tabla1[[#This Row],[Aplicación]],6,2)</f>
        <v>03</v>
      </c>
      <c r="T744" s="54" t="str">
        <f>VLOOKUP(Tabla1[[#This Row],[AREA]],Hoja1!A:B,2,FALSE)</f>
        <v>03. Participación ciudadana y deportes</v>
      </c>
      <c r="U744" s="57" t="str">
        <f>MID(Tabla1[[#This Row],[Aplicación]],9,4)</f>
        <v>9241</v>
      </c>
      <c r="V744" s="54" t="str">
        <f>VLOOKUP(Tabla1[[#This Row],[PROGRAMA]],Hoja1!A:B,2,FALSE)</f>
        <v>9241. Participación ciudadana</v>
      </c>
      <c r="W744" s="57" t="str">
        <f>MID(Tabla1[[#This Row],[Aplicación]],14,2)</f>
        <v>21</v>
      </c>
      <c r="X744" s="57" t="str">
        <f>MID(Tabla1[[#This Row],[Aplicación]],14,6)</f>
        <v>212</v>
      </c>
    </row>
    <row r="745" spans="1:24" x14ac:dyDescent="0.25">
      <c r="A745" s="60">
        <v>220240024176</v>
      </c>
      <c r="B745" s="43" t="s">
        <v>702</v>
      </c>
      <c r="C745" s="61">
        <v>45461</v>
      </c>
      <c r="D745" s="60">
        <v>22024000078</v>
      </c>
      <c r="E745" s="43" t="s">
        <v>1293</v>
      </c>
      <c r="F745" s="62">
        <v>47.15</v>
      </c>
      <c r="G745" s="43" t="s">
        <v>41</v>
      </c>
      <c r="H745" s="43" t="s">
        <v>3213</v>
      </c>
      <c r="I745" s="69" t="s">
        <v>2934</v>
      </c>
      <c r="J745" s="43" t="s">
        <v>398</v>
      </c>
      <c r="K745" s="43" t="s">
        <v>398</v>
      </c>
      <c r="L745" s="43" t="s">
        <v>413</v>
      </c>
      <c r="M745" s="43" t="s">
        <v>395</v>
      </c>
      <c r="N745" s="43" t="s">
        <v>396</v>
      </c>
      <c r="O745" s="68" t="s">
        <v>325</v>
      </c>
      <c r="P745" s="68" t="s">
        <v>2931</v>
      </c>
      <c r="Q745" s="57" t="s">
        <v>2932</v>
      </c>
      <c r="R745" s="35" t="s">
        <v>265</v>
      </c>
      <c r="S745" s="57" t="str">
        <f>MID(Tabla1[[#This Row],[Aplicación]],6,2)</f>
        <v>03</v>
      </c>
      <c r="T745" s="54" t="str">
        <f>VLOOKUP(Tabla1[[#This Row],[AREA]],Hoja1!A:B,2,FALSE)</f>
        <v>03. Participación ciudadana y deportes</v>
      </c>
      <c r="U745" s="57" t="str">
        <f>MID(Tabla1[[#This Row],[Aplicación]],9,4)</f>
        <v>9241</v>
      </c>
      <c r="V745" s="54" t="str">
        <f>VLOOKUP(Tabla1[[#This Row],[PROGRAMA]],Hoja1!A:B,2,FALSE)</f>
        <v>9241. Participación ciudadana</v>
      </c>
      <c r="W745" s="57" t="str">
        <f>MID(Tabla1[[#This Row],[Aplicación]],14,2)</f>
        <v>21</v>
      </c>
      <c r="X745" s="57" t="str">
        <f>MID(Tabla1[[#This Row],[Aplicación]],14,6)</f>
        <v>212</v>
      </c>
    </row>
    <row r="746" spans="1:24" x14ac:dyDescent="0.25">
      <c r="A746" s="60">
        <v>220240024178</v>
      </c>
      <c r="B746" s="43" t="s">
        <v>702</v>
      </c>
      <c r="C746" s="61">
        <v>45461</v>
      </c>
      <c r="D746" s="60">
        <v>22024000078</v>
      </c>
      <c r="E746" s="43" t="s">
        <v>1293</v>
      </c>
      <c r="F746" s="62">
        <v>64.67</v>
      </c>
      <c r="G746" s="43" t="s">
        <v>41</v>
      </c>
      <c r="H746" s="43" t="s">
        <v>3213</v>
      </c>
      <c r="I746" s="69" t="s">
        <v>2934</v>
      </c>
      <c r="J746" s="43" t="s">
        <v>398</v>
      </c>
      <c r="K746" s="43" t="s">
        <v>398</v>
      </c>
      <c r="L746" s="43" t="s">
        <v>413</v>
      </c>
      <c r="M746" s="43" t="s">
        <v>395</v>
      </c>
      <c r="N746" s="43" t="s">
        <v>396</v>
      </c>
      <c r="O746" s="68" t="s">
        <v>325</v>
      </c>
      <c r="P746" s="68" t="s">
        <v>2931</v>
      </c>
      <c r="Q746" s="57" t="s">
        <v>2932</v>
      </c>
      <c r="R746" s="35" t="s">
        <v>265</v>
      </c>
      <c r="S746" s="57" t="str">
        <f>MID(Tabla1[[#This Row],[Aplicación]],6,2)</f>
        <v>03</v>
      </c>
      <c r="T746" s="54" t="str">
        <f>VLOOKUP(Tabla1[[#This Row],[AREA]],Hoja1!A:B,2,FALSE)</f>
        <v>03. Participación ciudadana y deportes</v>
      </c>
      <c r="U746" s="57" t="str">
        <f>MID(Tabla1[[#This Row],[Aplicación]],9,4)</f>
        <v>9241</v>
      </c>
      <c r="V746" s="54" t="str">
        <f>VLOOKUP(Tabla1[[#This Row],[PROGRAMA]],Hoja1!A:B,2,FALSE)</f>
        <v>9241. Participación ciudadana</v>
      </c>
      <c r="W746" s="57" t="str">
        <f>MID(Tabla1[[#This Row],[Aplicación]],14,2)</f>
        <v>21</v>
      </c>
      <c r="X746" s="57" t="str">
        <f>MID(Tabla1[[#This Row],[Aplicación]],14,6)</f>
        <v>212</v>
      </c>
    </row>
    <row r="747" spans="1:24" x14ac:dyDescent="0.25">
      <c r="A747" s="60">
        <v>220240024480</v>
      </c>
      <c r="B747" s="43" t="s">
        <v>702</v>
      </c>
      <c r="C747" s="61">
        <v>45461</v>
      </c>
      <c r="D747" s="60">
        <v>22024000078</v>
      </c>
      <c r="E747" s="43" t="s">
        <v>1293</v>
      </c>
      <c r="F747" s="62">
        <v>62.39</v>
      </c>
      <c r="G747" s="43" t="s">
        <v>776</v>
      </c>
      <c r="H747" s="43" t="s">
        <v>3221</v>
      </c>
      <c r="I747" s="69" t="s">
        <v>2934</v>
      </c>
      <c r="J747" s="43" t="s">
        <v>398</v>
      </c>
      <c r="K747" s="43" t="s">
        <v>398</v>
      </c>
      <c r="L747" s="43" t="s">
        <v>413</v>
      </c>
      <c r="M747" s="43" t="s">
        <v>395</v>
      </c>
      <c r="N747" s="43" t="s">
        <v>396</v>
      </c>
      <c r="O747" s="68" t="s">
        <v>325</v>
      </c>
      <c r="P747" s="68" t="s">
        <v>2931</v>
      </c>
      <c r="Q747" s="57" t="s">
        <v>2932</v>
      </c>
      <c r="R747" s="35" t="s">
        <v>265</v>
      </c>
      <c r="S747" s="57" t="str">
        <f>MID(Tabla1[[#This Row],[Aplicación]],6,2)</f>
        <v>03</v>
      </c>
      <c r="T747" s="54" t="str">
        <f>VLOOKUP(Tabla1[[#This Row],[AREA]],Hoja1!A:B,2,FALSE)</f>
        <v>03. Participación ciudadana y deportes</v>
      </c>
      <c r="U747" s="57" t="str">
        <f>MID(Tabla1[[#This Row],[Aplicación]],9,4)</f>
        <v>9241</v>
      </c>
      <c r="V747" s="54" t="str">
        <f>VLOOKUP(Tabla1[[#This Row],[PROGRAMA]],Hoja1!A:B,2,FALSE)</f>
        <v>9241. Participación ciudadana</v>
      </c>
      <c r="W747" s="57" t="str">
        <f>MID(Tabla1[[#This Row],[Aplicación]],14,2)</f>
        <v>21</v>
      </c>
      <c r="X747" s="57" t="str">
        <f>MID(Tabla1[[#This Row],[Aplicación]],14,6)</f>
        <v>212</v>
      </c>
    </row>
    <row r="748" spans="1:24" x14ac:dyDescent="0.25">
      <c r="A748" s="60">
        <v>220240024185</v>
      </c>
      <c r="B748" s="43" t="s">
        <v>702</v>
      </c>
      <c r="C748" s="61">
        <v>45461</v>
      </c>
      <c r="D748" s="60">
        <v>22024000078</v>
      </c>
      <c r="E748" s="43" t="s">
        <v>1293</v>
      </c>
      <c r="F748" s="62">
        <v>67.98</v>
      </c>
      <c r="G748" s="43" t="s">
        <v>852</v>
      </c>
      <c r="H748" s="43" t="s">
        <v>3232</v>
      </c>
      <c r="I748" s="69" t="s">
        <v>2934</v>
      </c>
      <c r="J748" s="43" t="s">
        <v>398</v>
      </c>
      <c r="K748" s="43" t="s">
        <v>398</v>
      </c>
      <c r="L748" s="43" t="s">
        <v>413</v>
      </c>
      <c r="M748" s="43" t="s">
        <v>395</v>
      </c>
      <c r="N748" s="43" t="s">
        <v>396</v>
      </c>
      <c r="O748" s="68" t="s">
        <v>325</v>
      </c>
      <c r="P748" s="68" t="s">
        <v>2931</v>
      </c>
      <c r="Q748" s="57" t="s">
        <v>2932</v>
      </c>
      <c r="R748" s="35" t="s">
        <v>265</v>
      </c>
      <c r="S748" s="57" t="str">
        <f>MID(Tabla1[[#This Row],[Aplicación]],6,2)</f>
        <v>03</v>
      </c>
      <c r="T748" s="54" t="str">
        <f>VLOOKUP(Tabla1[[#This Row],[AREA]],Hoja1!A:B,2,FALSE)</f>
        <v>03. Participación ciudadana y deportes</v>
      </c>
      <c r="U748" s="57" t="str">
        <f>MID(Tabla1[[#This Row],[Aplicación]],9,4)</f>
        <v>9241</v>
      </c>
      <c r="V748" s="54" t="str">
        <f>VLOOKUP(Tabla1[[#This Row],[PROGRAMA]],Hoja1!A:B,2,FALSE)</f>
        <v>9241. Participación ciudadana</v>
      </c>
      <c r="W748" s="57" t="str">
        <f>MID(Tabla1[[#This Row],[Aplicación]],14,2)</f>
        <v>21</v>
      </c>
      <c r="X748" s="57" t="str">
        <f>MID(Tabla1[[#This Row],[Aplicación]],14,6)</f>
        <v>212</v>
      </c>
    </row>
    <row r="749" spans="1:24" x14ac:dyDescent="0.25">
      <c r="A749" s="60">
        <v>220240024521</v>
      </c>
      <c r="B749" s="43" t="s">
        <v>702</v>
      </c>
      <c r="C749" s="61">
        <v>45461</v>
      </c>
      <c r="D749" s="60">
        <v>22024000078</v>
      </c>
      <c r="E749" s="43" t="s">
        <v>1293</v>
      </c>
      <c r="F749" s="62">
        <v>266.91000000000003</v>
      </c>
      <c r="G749" s="43" t="s">
        <v>81</v>
      </c>
      <c r="H749" s="43" t="s">
        <v>3249</v>
      </c>
      <c r="I749" s="69" t="s">
        <v>2934</v>
      </c>
      <c r="J749" s="43" t="s">
        <v>398</v>
      </c>
      <c r="K749" s="43" t="s">
        <v>398</v>
      </c>
      <c r="L749" s="43" t="s">
        <v>413</v>
      </c>
      <c r="M749" s="43" t="s">
        <v>395</v>
      </c>
      <c r="N749" s="43" t="s">
        <v>396</v>
      </c>
      <c r="O749" s="68" t="s">
        <v>325</v>
      </c>
      <c r="P749" s="68" t="s">
        <v>2931</v>
      </c>
      <c r="Q749" s="57" t="s">
        <v>2932</v>
      </c>
      <c r="R749" s="35" t="s">
        <v>265</v>
      </c>
      <c r="S749" s="57" t="str">
        <f>MID(Tabla1[[#This Row],[Aplicación]],6,2)</f>
        <v>03</v>
      </c>
      <c r="T749" s="54" t="str">
        <f>VLOOKUP(Tabla1[[#This Row],[AREA]],Hoja1!A:B,2,FALSE)</f>
        <v>03. Participación ciudadana y deportes</v>
      </c>
      <c r="U749" s="57" t="str">
        <f>MID(Tabla1[[#This Row],[Aplicación]],9,4)</f>
        <v>9241</v>
      </c>
      <c r="V749" s="54" t="str">
        <f>VLOOKUP(Tabla1[[#This Row],[PROGRAMA]],Hoja1!A:B,2,FALSE)</f>
        <v>9241. Participación ciudadana</v>
      </c>
      <c r="W749" s="57" t="str">
        <f>MID(Tabla1[[#This Row],[Aplicación]],14,2)</f>
        <v>21</v>
      </c>
      <c r="X749" s="57" t="str">
        <f>MID(Tabla1[[#This Row],[Aplicación]],14,6)</f>
        <v>212</v>
      </c>
    </row>
    <row r="750" spans="1:24" x14ac:dyDescent="0.25">
      <c r="A750" s="60">
        <v>220240024528</v>
      </c>
      <c r="B750" s="43" t="s">
        <v>702</v>
      </c>
      <c r="C750" s="61">
        <v>45461</v>
      </c>
      <c r="D750" s="60">
        <v>22024000078</v>
      </c>
      <c r="E750" s="43" t="s">
        <v>1293</v>
      </c>
      <c r="F750" s="62">
        <v>149.35</v>
      </c>
      <c r="G750" s="43" t="s">
        <v>81</v>
      </c>
      <c r="H750" s="43" t="s">
        <v>3250</v>
      </c>
      <c r="I750" s="69" t="s">
        <v>2934</v>
      </c>
      <c r="J750" s="43" t="s">
        <v>398</v>
      </c>
      <c r="K750" s="43" t="s">
        <v>398</v>
      </c>
      <c r="L750" s="43" t="s">
        <v>413</v>
      </c>
      <c r="M750" s="43" t="s">
        <v>395</v>
      </c>
      <c r="N750" s="43" t="s">
        <v>396</v>
      </c>
      <c r="O750" s="68" t="s">
        <v>325</v>
      </c>
      <c r="P750" s="68" t="s">
        <v>2931</v>
      </c>
      <c r="Q750" s="57" t="s">
        <v>2932</v>
      </c>
      <c r="R750" s="35" t="s">
        <v>265</v>
      </c>
      <c r="S750" s="57" t="str">
        <f>MID(Tabla1[[#This Row],[Aplicación]],6,2)</f>
        <v>03</v>
      </c>
      <c r="T750" s="54" t="str">
        <f>VLOOKUP(Tabla1[[#This Row],[AREA]],Hoja1!A:B,2,FALSE)</f>
        <v>03. Participación ciudadana y deportes</v>
      </c>
      <c r="U750" s="57" t="str">
        <f>MID(Tabla1[[#This Row],[Aplicación]],9,4)</f>
        <v>9241</v>
      </c>
      <c r="V750" s="54" t="str">
        <f>VLOOKUP(Tabla1[[#This Row],[PROGRAMA]],Hoja1!A:B,2,FALSE)</f>
        <v>9241. Participación ciudadana</v>
      </c>
      <c r="W750" s="57" t="str">
        <f>MID(Tabla1[[#This Row],[Aplicación]],14,2)</f>
        <v>21</v>
      </c>
      <c r="X750" s="57" t="str">
        <f>MID(Tabla1[[#This Row],[Aplicación]],14,6)</f>
        <v>212</v>
      </c>
    </row>
    <row r="751" spans="1:24" x14ac:dyDescent="0.25">
      <c r="A751" s="60">
        <v>220240023571</v>
      </c>
      <c r="B751" s="43" t="s">
        <v>390</v>
      </c>
      <c r="C751" s="61">
        <v>45450</v>
      </c>
      <c r="D751" s="60">
        <v>22024004914</v>
      </c>
      <c r="E751" s="43" t="s">
        <v>1293</v>
      </c>
      <c r="F751" s="62">
        <v>1944.92</v>
      </c>
      <c r="G751" s="43" t="s">
        <v>3370</v>
      </c>
      <c r="H751" s="43" t="s">
        <v>3371</v>
      </c>
      <c r="I751" s="69" t="s">
        <v>2930</v>
      </c>
      <c r="J751" s="43" t="s">
        <v>3372</v>
      </c>
      <c r="K751" s="43" t="s">
        <v>543</v>
      </c>
      <c r="L751" s="43" t="s">
        <v>413</v>
      </c>
      <c r="M751" s="43" t="s">
        <v>585</v>
      </c>
      <c r="N751" s="43" t="s">
        <v>539</v>
      </c>
      <c r="O751" s="68" t="s">
        <v>326</v>
      </c>
      <c r="P751" s="68" t="s">
        <v>2931</v>
      </c>
      <c r="Q751" s="57" t="s">
        <v>2932</v>
      </c>
      <c r="R751" s="35" t="s">
        <v>265</v>
      </c>
      <c r="S751" s="57" t="str">
        <f>MID(Tabla1[[#This Row],[Aplicación]],6,2)</f>
        <v>03</v>
      </c>
      <c r="T751" s="54" t="str">
        <f>VLOOKUP(Tabla1[[#This Row],[AREA]],Hoja1!A:B,2,FALSE)</f>
        <v>03. Participación ciudadana y deportes</v>
      </c>
      <c r="U751" s="57" t="str">
        <f>MID(Tabla1[[#This Row],[Aplicación]],9,4)</f>
        <v>9241</v>
      </c>
      <c r="V751" s="54" t="str">
        <f>VLOOKUP(Tabla1[[#This Row],[PROGRAMA]],Hoja1!A:B,2,FALSE)</f>
        <v>9241. Participación ciudadana</v>
      </c>
      <c r="W751" s="57" t="str">
        <f>MID(Tabla1[[#This Row],[Aplicación]],14,2)</f>
        <v>21</v>
      </c>
      <c r="X751" s="57" t="str">
        <f>MID(Tabla1[[#This Row],[Aplicación]],14,6)</f>
        <v>212</v>
      </c>
    </row>
    <row r="752" spans="1:24" x14ac:dyDescent="0.25">
      <c r="A752" s="60">
        <v>220240022133</v>
      </c>
      <c r="B752" s="43" t="s">
        <v>702</v>
      </c>
      <c r="C752" s="61">
        <v>45441</v>
      </c>
      <c r="D752" s="60">
        <v>22024000078</v>
      </c>
      <c r="E752" s="43" t="s">
        <v>1293</v>
      </c>
      <c r="F752" s="62">
        <v>140.99</v>
      </c>
      <c r="G752" s="43" t="s">
        <v>81</v>
      </c>
      <c r="H752" s="43" t="s">
        <v>3557</v>
      </c>
      <c r="I752" s="69" t="s">
        <v>2934</v>
      </c>
      <c r="J752" s="43" t="s">
        <v>398</v>
      </c>
      <c r="K752" s="43" t="s">
        <v>398</v>
      </c>
      <c r="L752" s="43" t="s">
        <v>413</v>
      </c>
      <c r="M752" s="43" t="s">
        <v>395</v>
      </c>
      <c r="N752" s="43" t="s">
        <v>396</v>
      </c>
      <c r="O752" s="68" t="s">
        <v>325</v>
      </c>
      <c r="P752" s="68" t="s">
        <v>2931</v>
      </c>
      <c r="Q752" s="57" t="s">
        <v>2932</v>
      </c>
      <c r="R752" s="35" t="s">
        <v>265</v>
      </c>
      <c r="S752" s="57" t="str">
        <f>MID(Tabla1[[#This Row],[Aplicación]],6,2)</f>
        <v>03</v>
      </c>
      <c r="T752" s="54" t="str">
        <f>VLOOKUP(Tabla1[[#This Row],[AREA]],Hoja1!A:B,2,FALSE)</f>
        <v>03. Participación ciudadana y deportes</v>
      </c>
      <c r="U752" s="57" t="str">
        <f>MID(Tabla1[[#This Row],[Aplicación]],9,4)</f>
        <v>9241</v>
      </c>
      <c r="V752" s="54" t="str">
        <f>VLOOKUP(Tabla1[[#This Row],[PROGRAMA]],Hoja1!A:B,2,FALSE)</f>
        <v>9241. Participación ciudadana</v>
      </c>
      <c r="W752" s="57" t="str">
        <f>MID(Tabla1[[#This Row],[Aplicación]],14,2)</f>
        <v>21</v>
      </c>
      <c r="X752" s="57" t="str">
        <f>MID(Tabla1[[#This Row],[Aplicación]],14,6)</f>
        <v>212</v>
      </c>
    </row>
    <row r="753" spans="1:24" x14ac:dyDescent="0.25">
      <c r="A753" s="60">
        <v>220240022135</v>
      </c>
      <c r="B753" s="43" t="s">
        <v>702</v>
      </c>
      <c r="C753" s="61">
        <v>45441</v>
      </c>
      <c r="D753" s="60">
        <v>22024000078</v>
      </c>
      <c r="E753" s="43" t="s">
        <v>1293</v>
      </c>
      <c r="F753" s="62">
        <v>32.11</v>
      </c>
      <c r="G753" s="43" t="s">
        <v>81</v>
      </c>
      <c r="H753" s="43" t="s">
        <v>3560</v>
      </c>
      <c r="I753" s="69" t="s">
        <v>2934</v>
      </c>
      <c r="J753" s="43" t="s">
        <v>398</v>
      </c>
      <c r="K753" s="43" t="s">
        <v>398</v>
      </c>
      <c r="L753" s="43" t="s">
        <v>413</v>
      </c>
      <c r="M753" s="43" t="s">
        <v>395</v>
      </c>
      <c r="N753" s="43" t="s">
        <v>396</v>
      </c>
      <c r="O753" s="68" t="s">
        <v>325</v>
      </c>
      <c r="P753" s="68" t="s">
        <v>2931</v>
      </c>
      <c r="Q753" s="57" t="s">
        <v>2932</v>
      </c>
      <c r="R753" s="35" t="s">
        <v>265</v>
      </c>
      <c r="S753" s="57" t="str">
        <f>MID(Tabla1[[#This Row],[Aplicación]],6,2)</f>
        <v>03</v>
      </c>
      <c r="T753" s="54" t="str">
        <f>VLOOKUP(Tabla1[[#This Row],[AREA]],Hoja1!A:B,2,FALSE)</f>
        <v>03. Participación ciudadana y deportes</v>
      </c>
      <c r="U753" s="57" t="str">
        <f>MID(Tabla1[[#This Row],[Aplicación]],9,4)</f>
        <v>9241</v>
      </c>
      <c r="V753" s="54" t="str">
        <f>VLOOKUP(Tabla1[[#This Row],[PROGRAMA]],Hoja1!A:B,2,FALSE)</f>
        <v>9241. Participación ciudadana</v>
      </c>
      <c r="W753" s="57" t="str">
        <f>MID(Tabla1[[#This Row],[Aplicación]],14,2)</f>
        <v>21</v>
      </c>
      <c r="X753" s="57" t="str">
        <f>MID(Tabla1[[#This Row],[Aplicación]],14,6)</f>
        <v>212</v>
      </c>
    </row>
    <row r="754" spans="1:24" x14ac:dyDescent="0.25">
      <c r="A754" s="60">
        <v>220240022131</v>
      </c>
      <c r="B754" s="43" t="s">
        <v>702</v>
      </c>
      <c r="C754" s="61">
        <v>45441</v>
      </c>
      <c r="D754" s="60">
        <v>22024000078</v>
      </c>
      <c r="E754" s="43" t="s">
        <v>1293</v>
      </c>
      <c r="F754" s="62">
        <v>19.760000000000002</v>
      </c>
      <c r="G754" s="43" t="s">
        <v>81</v>
      </c>
      <c r="H754" s="43" t="s">
        <v>3561</v>
      </c>
      <c r="I754" s="69" t="s">
        <v>2934</v>
      </c>
      <c r="J754" s="43" t="s">
        <v>398</v>
      </c>
      <c r="K754" s="43" t="s">
        <v>398</v>
      </c>
      <c r="L754" s="43" t="s">
        <v>413</v>
      </c>
      <c r="M754" s="43" t="s">
        <v>395</v>
      </c>
      <c r="N754" s="43" t="s">
        <v>396</v>
      </c>
      <c r="O754" s="68" t="s">
        <v>325</v>
      </c>
      <c r="P754" s="68" t="s">
        <v>2931</v>
      </c>
      <c r="Q754" s="57" t="s">
        <v>2932</v>
      </c>
      <c r="R754" s="35" t="s">
        <v>265</v>
      </c>
      <c r="S754" s="57" t="str">
        <f>MID(Tabla1[[#This Row],[Aplicación]],6,2)</f>
        <v>03</v>
      </c>
      <c r="T754" s="54" t="str">
        <f>VLOOKUP(Tabla1[[#This Row],[AREA]],Hoja1!A:B,2,FALSE)</f>
        <v>03. Participación ciudadana y deportes</v>
      </c>
      <c r="U754" s="57" t="str">
        <f>MID(Tabla1[[#This Row],[Aplicación]],9,4)</f>
        <v>9241</v>
      </c>
      <c r="V754" s="54" t="str">
        <f>VLOOKUP(Tabla1[[#This Row],[PROGRAMA]],Hoja1!A:B,2,FALSE)</f>
        <v>9241. Participación ciudadana</v>
      </c>
      <c r="W754" s="57" t="str">
        <f>MID(Tabla1[[#This Row],[Aplicación]],14,2)</f>
        <v>21</v>
      </c>
      <c r="X754" s="57" t="str">
        <f>MID(Tabla1[[#This Row],[Aplicación]],14,6)</f>
        <v>212</v>
      </c>
    </row>
    <row r="755" spans="1:24" x14ac:dyDescent="0.25">
      <c r="A755" s="60">
        <v>220240021633</v>
      </c>
      <c r="B755" s="43" t="s">
        <v>702</v>
      </c>
      <c r="C755" s="61">
        <v>45440</v>
      </c>
      <c r="D755" s="60">
        <v>22024000078</v>
      </c>
      <c r="E755" s="43" t="s">
        <v>1293</v>
      </c>
      <c r="F755" s="62">
        <v>75.239999999999995</v>
      </c>
      <c r="G755" s="43" t="s">
        <v>41</v>
      </c>
      <c r="H755" s="43" t="s">
        <v>3607</v>
      </c>
      <c r="I755" s="69" t="s">
        <v>2934</v>
      </c>
      <c r="J755" s="43" t="s">
        <v>398</v>
      </c>
      <c r="K755" s="43" t="s">
        <v>398</v>
      </c>
      <c r="L755" s="43" t="s">
        <v>413</v>
      </c>
      <c r="M755" s="43" t="s">
        <v>395</v>
      </c>
      <c r="N755" s="43" t="s">
        <v>396</v>
      </c>
      <c r="O755" s="68" t="s">
        <v>325</v>
      </c>
      <c r="P755" s="68" t="s">
        <v>2931</v>
      </c>
      <c r="Q755" s="57" t="s">
        <v>2932</v>
      </c>
      <c r="R755" s="35" t="s">
        <v>265</v>
      </c>
      <c r="S755" s="57" t="str">
        <f>MID(Tabla1[[#This Row],[Aplicación]],6,2)</f>
        <v>03</v>
      </c>
      <c r="T755" s="54" t="str">
        <f>VLOOKUP(Tabla1[[#This Row],[AREA]],Hoja1!A:B,2,FALSE)</f>
        <v>03. Participación ciudadana y deportes</v>
      </c>
      <c r="U755" s="57" t="str">
        <f>MID(Tabla1[[#This Row],[Aplicación]],9,4)</f>
        <v>9241</v>
      </c>
      <c r="V755" s="54" t="str">
        <f>VLOOKUP(Tabla1[[#This Row],[PROGRAMA]],Hoja1!A:B,2,FALSE)</f>
        <v>9241. Participación ciudadana</v>
      </c>
      <c r="W755" s="57" t="str">
        <f>MID(Tabla1[[#This Row],[Aplicación]],14,2)</f>
        <v>21</v>
      </c>
      <c r="X755" s="57" t="str">
        <f>MID(Tabla1[[#This Row],[Aplicación]],14,6)</f>
        <v>212</v>
      </c>
    </row>
    <row r="756" spans="1:24" x14ac:dyDescent="0.25">
      <c r="A756" s="60">
        <v>220240021631</v>
      </c>
      <c r="B756" s="43" t="s">
        <v>702</v>
      </c>
      <c r="C756" s="61">
        <v>45440</v>
      </c>
      <c r="D756" s="60">
        <v>22024000078</v>
      </c>
      <c r="E756" s="43" t="s">
        <v>1293</v>
      </c>
      <c r="F756" s="62">
        <v>36.51</v>
      </c>
      <c r="G756" s="43" t="s">
        <v>41</v>
      </c>
      <c r="H756" s="43" t="s">
        <v>3615</v>
      </c>
      <c r="I756" s="69" t="s">
        <v>2934</v>
      </c>
      <c r="J756" s="43" t="s">
        <v>398</v>
      </c>
      <c r="K756" s="43" t="s">
        <v>398</v>
      </c>
      <c r="L756" s="43" t="s">
        <v>413</v>
      </c>
      <c r="M756" s="43" t="s">
        <v>395</v>
      </c>
      <c r="N756" s="43" t="s">
        <v>396</v>
      </c>
      <c r="O756" s="68" t="s">
        <v>325</v>
      </c>
      <c r="P756" s="68" t="s">
        <v>2931</v>
      </c>
      <c r="Q756" s="57" t="s">
        <v>2932</v>
      </c>
      <c r="R756" s="35" t="s">
        <v>265</v>
      </c>
      <c r="S756" s="57" t="str">
        <f>MID(Tabla1[[#This Row],[Aplicación]],6,2)</f>
        <v>03</v>
      </c>
      <c r="T756" s="54" t="str">
        <f>VLOOKUP(Tabla1[[#This Row],[AREA]],Hoja1!A:B,2,FALSE)</f>
        <v>03. Participación ciudadana y deportes</v>
      </c>
      <c r="U756" s="57" t="str">
        <f>MID(Tabla1[[#This Row],[Aplicación]],9,4)</f>
        <v>9241</v>
      </c>
      <c r="V756" s="54" t="str">
        <f>VLOOKUP(Tabla1[[#This Row],[PROGRAMA]],Hoja1!A:B,2,FALSE)</f>
        <v>9241. Participación ciudadana</v>
      </c>
      <c r="W756" s="57" t="str">
        <f>MID(Tabla1[[#This Row],[Aplicación]],14,2)</f>
        <v>21</v>
      </c>
      <c r="X756" s="57" t="str">
        <f>MID(Tabla1[[#This Row],[Aplicación]],14,6)</f>
        <v>212</v>
      </c>
    </row>
    <row r="757" spans="1:24" x14ac:dyDescent="0.25">
      <c r="A757" s="60">
        <v>220240021645</v>
      </c>
      <c r="B757" s="43" t="s">
        <v>702</v>
      </c>
      <c r="C757" s="61">
        <v>45440</v>
      </c>
      <c r="D757" s="60">
        <v>22024000078</v>
      </c>
      <c r="E757" s="43" t="s">
        <v>1293</v>
      </c>
      <c r="F757" s="62">
        <v>18.88</v>
      </c>
      <c r="G757" s="43" t="s">
        <v>776</v>
      </c>
      <c r="H757" s="43" t="s">
        <v>3621</v>
      </c>
      <c r="I757" s="69" t="s">
        <v>2934</v>
      </c>
      <c r="J757" s="43" t="s">
        <v>398</v>
      </c>
      <c r="K757" s="43" t="s">
        <v>398</v>
      </c>
      <c r="L757" s="43" t="s">
        <v>413</v>
      </c>
      <c r="M757" s="43" t="s">
        <v>395</v>
      </c>
      <c r="N757" s="43" t="s">
        <v>396</v>
      </c>
      <c r="O757" s="68" t="s">
        <v>325</v>
      </c>
      <c r="P757" s="68" t="s">
        <v>2931</v>
      </c>
      <c r="Q757" s="57" t="s">
        <v>2932</v>
      </c>
      <c r="R757" s="35" t="s">
        <v>265</v>
      </c>
      <c r="S757" s="57" t="str">
        <f>MID(Tabla1[[#This Row],[Aplicación]],6,2)</f>
        <v>03</v>
      </c>
      <c r="T757" s="54" t="str">
        <f>VLOOKUP(Tabla1[[#This Row],[AREA]],Hoja1!A:B,2,FALSE)</f>
        <v>03. Participación ciudadana y deportes</v>
      </c>
      <c r="U757" s="57" t="str">
        <f>MID(Tabla1[[#This Row],[Aplicación]],9,4)</f>
        <v>9241</v>
      </c>
      <c r="V757" s="54" t="str">
        <f>VLOOKUP(Tabla1[[#This Row],[PROGRAMA]],Hoja1!A:B,2,FALSE)</f>
        <v>9241. Participación ciudadana</v>
      </c>
      <c r="W757" s="57" t="str">
        <f>MID(Tabla1[[#This Row],[Aplicación]],14,2)</f>
        <v>21</v>
      </c>
      <c r="X757" s="57" t="str">
        <f>MID(Tabla1[[#This Row],[Aplicación]],14,6)</f>
        <v>212</v>
      </c>
    </row>
    <row r="758" spans="1:24" x14ac:dyDescent="0.25">
      <c r="A758" s="60">
        <v>220240021602</v>
      </c>
      <c r="B758" s="43" t="s">
        <v>702</v>
      </c>
      <c r="C758" s="61">
        <v>45440</v>
      </c>
      <c r="D758" s="60">
        <v>22024000078</v>
      </c>
      <c r="E758" s="43" t="s">
        <v>1293</v>
      </c>
      <c r="F758" s="62">
        <v>22.93</v>
      </c>
      <c r="G758" s="43" t="s">
        <v>838</v>
      </c>
      <c r="H758" s="43" t="s">
        <v>3653</v>
      </c>
      <c r="I758" s="69" t="s">
        <v>2934</v>
      </c>
      <c r="J758" s="43" t="s">
        <v>398</v>
      </c>
      <c r="K758" s="43" t="s">
        <v>398</v>
      </c>
      <c r="L758" s="43" t="s">
        <v>413</v>
      </c>
      <c r="M758" s="43" t="s">
        <v>395</v>
      </c>
      <c r="N758" s="43" t="s">
        <v>396</v>
      </c>
      <c r="O758" s="68" t="s">
        <v>325</v>
      </c>
      <c r="P758" s="68" t="s">
        <v>2931</v>
      </c>
      <c r="Q758" s="57" t="s">
        <v>2932</v>
      </c>
      <c r="R758" s="35" t="s">
        <v>265</v>
      </c>
      <c r="S758" s="57" t="str">
        <f>MID(Tabla1[[#This Row],[Aplicación]],6,2)</f>
        <v>03</v>
      </c>
      <c r="T758" s="54" t="str">
        <f>VLOOKUP(Tabla1[[#This Row],[AREA]],Hoja1!A:B,2,FALSE)</f>
        <v>03. Participación ciudadana y deportes</v>
      </c>
      <c r="U758" s="57" t="str">
        <f>MID(Tabla1[[#This Row],[Aplicación]],9,4)</f>
        <v>9241</v>
      </c>
      <c r="V758" s="54" t="str">
        <f>VLOOKUP(Tabla1[[#This Row],[PROGRAMA]],Hoja1!A:B,2,FALSE)</f>
        <v>9241. Participación ciudadana</v>
      </c>
      <c r="W758" s="57" t="str">
        <f>MID(Tabla1[[#This Row],[Aplicación]],14,2)</f>
        <v>21</v>
      </c>
      <c r="X758" s="57" t="str">
        <f>MID(Tabla1[[#This Row],[Aplicación]],14,6)</f>
        <v>212</v>
      </c>
    </row>
    <row r="759" spans="1:24" x14ac:dyDescent="0.25">
      <c r="A759" s="60">
        <v>220240019266</v>
      </c>
      <c r="B759" s="43" t="s">
        <v>702</v>
      </c>
      <c r="C759" s="61">
        <v>45433</v>
      </c>
      <c r="D759" s="60">
        <v>22024000078</v>
      </c>
      <c r="E759" s="43" t="s">
        <v>1293</v>
      </c>
      <c r="F759" s="62">
        <v>7.07</v>
      </c>
      <c r="G759" s="43" t="s">
        <v>776</v>
      </c>
      <c r="H759" s="43" t="s">
        <v>3757</v>
      </c>
      <c r="I759" s="69" t="s">
        <v>2934</v>
      </c>
      <c r="J759" s="43" t="s">
        <v>398</v>
      </c>
      <c r="K759" s="43" t="s">
        <v>398</v>
      </c>
      <c r="L759" s="43" t="s">
        <v>413</v>
      </c>
      <c r="M759" s="43" t="s">
        <v>395</v>
      </c>
      <c r="N759" s="43" t="s">
        <v>396</v>
      </c>
      <c r="O759" s="68" t="s">
        <v>325</v>
      </c>
      <c r="P759" s="68" t="s">
        <v>2931</v>
      </c>
      <c r="Q759" s="57" t="s">
        <v>2932</v>
      </c>
      <c r="R759" s="35" t="s">
        <v>265</v>
      </c>
      <c r="S759" s="57" t="str">
        <f>MID(Tabla1[[#This Row],[Aplicación]],6,2)</f>
        <v>03</v>
      </c>
      <c r="T759" s="54" t="str">
        <f>VLOOKUP(Tabla1[[#This Row],[AREA]],Hoja1!A:B,2,FALSE)</f>
        <v>03. Participación ciudadana y deportes</v>
      </c>
      <c r="U759" s="57" t="str">
        <f>MID(Tabla1[[#This Row],[Aplicación]],9,4)</f>
        <v>9241</v>
      </c>
      <c r="V759" s="54" t="str">
        <f>VLOOKUP(Tabla1[[#This Row],[PROGRAMA]],Hoja1!A:B,2,FALSE)</f>
        <v>9241. Participación ciudadana</v>
      </c>
      <c r="W759" s="57" t="str">
        <f>MID(Tabla1[[#This Row],[Aplicación]],14,2)</f>
        <v>21</v>
      </c>
      <c r="X759" s="57" t="str">
        <f>MID(Tabla1[[#This Row],[Aplicación]],14,6)</f>
        <v>212</v>
      </c>
    </row>
    <row r="760" spans="1:24" x14ac:dyDescent="0.25">
      <c r="A760" s="60">
        <v>220240019263</v>
      </c>
      <c r="B760" s="43" t="s">
        <v>702</v>
      </c>
      <c r="C760" s="61">
        <v>45433</v>
      </c>
      <c r="D760" s="60">
        <v>22024000078</v>
      </c>
      <c r="E760" s="43" t="s">
        <v>1293</v>
      </c>
      <c r="F760" s="62">
        <v>12.87</v>
      </c>
      <c r="G760" s="43" t="s">
        <v>82</v>
      </c>
      <c r="H760" s="43" t="s">
        <v>3758</v>
      </c>
      <c r="I760" s="69" t="s">
        <v>2934</v>
      </c>
      <c r="J760" s="43" t="s">
        <v>398</v>
      </c>
      <c r="K760" s="43" t="s">
        <v>398</v>
      </c>
      <c r="L760" s="43" t="s">
        <v>413</v>
      </c>
      <c r="M760" s="43" t="s">
        <v>395</v>
      </c>
      <c r="N760" s="43" t="s">
        <v>396</v>
      </c>
      <c r="O760" s="68" t="s">
        <v>325</v>
      </c>
      <c r="P760" s="68" t="s">
        <v>2931</v>
      </c>
      <c r="Q760" s="57" t="s">
        <v>2932</v>
      </c>
      <c r="R760" s="35" t="s">
        <v>265</v>
      </c>
      <c r="S760" s="57" t="str">
        <f>MID(Tabla1[[#This Row],[Aplicación]],6,2)</f>
        <v>03</v>
      </c>
      <c r="T760" s="54" t="str">
        <f>VLOOKUP(Tabla1[[#This Row],[AREA]],Hoja1!A:B,2,FALSE)</f>
        <v>03. Participación ciudadana y deportes</v>
      </c>
      <c r="U760" s="57" t="str">
        <f>MID(Tabla1[[#This Row],[Aplicación]],9,4)</f>
        <v>9241</v>
      </c>
      <c r="V760" s="54" t="str">
        <f>VLOOKUP(Tabla1[[#This Row],[PROGRAMA]],Hoja1!A:B,2,FALSE)</f>
        <v>9241. Participación ciudadana</v>
      </c>
      <c r="W760" s="57" t="str">
        <f>MID(Tabla1[[#This Row],[Aplicación]],14,2)</f>
        <v>21</v>
      </c>
      <c r="X760" s="57" t="str">
        <f>MID(Tabla1[[#This Row],[Aplicación]],14,6)</f>
        <v>212</v>
      </c>
    </row>
    <row r="761" spans="1:24" x14ac:dyDescent="0.25">
      <c r="A761" s="60">
        <v>220240017090</v>
      </c>
      <c r="B761" s="43" t="s">
        <v>702</v>
      </c>
      <c r="C761" s="61">
        <v>45427</v>
      </c>
      <c r="D761" s="60">
        <v>22024000078</v>
      </c>
      <c r="E761" s="43" t="s">
        <v>1293</v>
      </c>
      <c r="F761" s="62">
        <v>10.55</v>
      </c>
      <c r="G761" s="43" t="s">
        <v>697</v>
      </c>
      <c r="H761" s="43" t="s">
        <v>3878</v>
      </c>
      <c r="I761" s="69" t="s">
        <v>2934</v>
      </c>
      <c r="J761" s="43" t="s">
        <v>537</v>
      </c>
      <c r="K761" s="43" t="s">
        <v>537</v>
      </c>
      <c r="L761" s="43" t="s">
        <v>413</v>
      </c>
      <c r="M761" s="43" t="s">
        <v>395</v>
      </c>
      <c r="N761" s="43" t="s">
        <v>396</v>
      </c>
      <c r="O761" s="68" t="s">
        <v>325</v>
      </c>
      <c r="P761" s="68" t="s">
        <v>2931</v>
      </c>
      <c r="Q761" s="57" t="s">
        <v>2932</v>
      </c>
      <c r="R761" s="35" t="s">
        <v>265</v>
      </c>
      <c r="S761" s="57" t="str">
        <f>MID(Tabla1[[#This Row],[Aplicación]],6,2)</f>
        <v>03</v>
      </c>
      <c r="T761" s="54" t="str">
        <f>VLOOKUP(Tabla1[[#This Row],[AREA]],Hoja1!A:B,2,FALSE)</f>
        <v>03. Participación ciudadana y deportes</v>
      </c>
      <c r="U761" s="57" t="str">
        <f>MID(Tabla1[[#This Row],[Aplicación]],9,4)</f>
        <v>9241</v>
      </c>
      <c r="V761" s="54" t="str">
        <f>VLOOKUP(Tabla1[[#This Row],[PROGRAMA]],Hoja1!A:B,2,FALSE)</f>
        <v>9241. Participación ciudadana</v>
      </c>
      <c r="W761" s="57" t="str">
        <f>MID(Tabla1[[#This Row],[Aplicación]],14,2)</f>
        <v>21</v>
      </c>
      <c r="X761" s="57" t="str">
        <f>MID(Tabla1[[#This Row],[Aplicación]],14,6)</f>
        <v>212</v>
      </c>
    </row>
    <row r="762" spans="1:24" x14ac:dyDescent="0.25">
      <c r="A762" s="60">
        <v>220240015787</v>
      </c>
      <c r="B762" s="43" t="s">
        <v>702</v>
      </c>
      <c r="C762" s="61">
        <v>45420</v>
      </c>
      <c r="D762" s="60">
        <v>22024000078</v>
      </c>
      <c r="E762" s="43" t="s">
        <v>1293</v>
      </c>
      <c r="F762" s="62">
        <v>2051.88</v>
      </c>
      <c r="G762" s="43" t="s">
        <v>776</v>
      </c>
      <c r="H762" s="43" t="s">
        <v>4076</v>
      </c>
      <c r="I762" s="69" t="s">
        <v>2934</v>
      </c>
      <c r="J762" s="43" t="s">
        <v>398</v>
      </c>
      <c r="K762" s="43" t="s">
        <v>398</v>
      </c>
      <c r="L762" s="43" t="s">
        <v>413</v>
      </c>
      <c r="M762" s="43" t="s">
        <v>395</v>
      </c>
      <c r="N762" s="43" t="s">
        <v>396</v>
      </c>
      <c r="O762" s="68" t="s">
        <v>325</v>
      </c>
      <c r="P762" s="68" t="s">
        <v>2931</v>
      </c>
      <c r="Q762" s="57" t="s">
        <v>2932</v>
      </c>
      <c r="R762" s="35" t="s">
        <v>265</v>
      </c>
      <c r="S762" s="57" t="str">
        <f>MID(Tabla1[[#This Row],[Aplicación]],6,2)</f>
        <v>03</v>
      </c>
      <c r="T762" s="54" t="str">
        <f>VLOOKUP(Tabla1[[#This Row],[AREA]],Hoja1!A:B,2,FALSE)</f>
        <v>03. Participación ciudadana y deportes</v>
      </c>
      <c r="U762" s="57" t="str">
        <f>MID(Tabla1[[#This Row],[Aplicación]],9,4)</f>
        <v>9241</v>
      </c>
      <c r="V762" s="54" t="str">
        <f>VLOOKUP(Tabla1[[#This Row],[PROGRAMA]],Hoja1!A:B,2,FALSE)</f>
        <v>9241. Participación ciudadana</v>
      </c>
      <c r="W762" s="57" t="str">
        <f>MID(Tabla1[[#This Row],[Aplicación]],14,2)</f>
        <v>21</v>
      </c>
      <c r="X762" s="57" t="str">
        <f>MID(Tabla1[[#This Row],[Aplicación]],14,6)</f>
        <v>212</v>
      </c>
    </row>
    <row r="763" spans="1:24" x14ac:dyDescent="0.25">
      <c r="A763" s="60">
        <v>220240015789</v>
      </c>
      <c r="B763" s="43" t="s">
        <v>702</v>
      </c>
      <c r="C763" s="61">
        <v>45420</v>
      </c>
      <c r="D763" s="60">
        <v>22024000078</v>
      </c>
      <c r="E763" s="43" t="s">
        <v>1293</v>
      </c>
      <c r="F763" s="62">
        <v>105.42</v>
      </c>
      <c r="G763" s="43" t="s">
        <v>82</v>
      </c>
      <c r="H763" s="43" t="s">
        <v>4077</v>
      </c>
      <c r="I763" s="69" t="s">
        <v>2934</v>
      </c>
      <c r="J763" s="43" t="s">
        <v>398</v>
      </c>
      <c r="K763" s="43" t="s">
        <v>398</v>
      </c>
      <c r="L763" s="43" t="s">
        <v>413</v>
      </c>
      <c r="M763" s="43" t="s">
        <v>395</v>
      </c>
      <c r="N763" s="43" t="s">
        <v>396</v>
      </c>
      <c r="O763" s="68" t="s">
        <v>325</v>
      </c>
      <c r="P763" s="68" t="s">
        <v>2931</v>
      </c>
      <c r="Q763" s="57" t="s">
        <v>2932</v>
      </c>
      <c r="R763" s="35" t="s">
        <v>265</v>
      </c>
      <c r="S763" s="57" t="str">
        <f>MID(Tabla1[[#This Row],[Aplicación]],6,2)</f>
        <v>03</v>
      </c>
      <c r="T763" s="54" t="str">
        <f>VLOOKUP(Tabla1[[#This Row],[AREA]],Hoja1!A:B,2,FALSE)</f>
        <v>03. Participación ciudadana y deportes</v>
      </c>
      <c r="U763" s="57" t="str">
        <f>MID(Tabla1[[#This Row],[Aplicación]],9,4)</f>
        <v>9241</v>
      </c>
      <c r="V763" s="54" t="str">
        <f>VLOOKUP(Tabla1[[#This Row],[PROGRAMA]],Hoja1!A:B,2,FALSE)</f>
        <v>9241. Participación ciudadana</v>
      </c>
      <c r="W763" s="57" t="str">
        <f>MID(Tabla1[[#This Row],[Aplicación]],14,2)</f>
        <v>21</v>
      </c>
      <c r="X763" s="57" t="str">
        <f>MID(Tabla1[[#This Row],[Aplicación]],14,6)</f>
        <v>212</v>
      </c>
    </row>
    <row r="764" spans="1:24" x14ac:dyDescent="0.25">
      <c r="A764" s="60">
        <v>220240015714</v>
      </c>
      <c r="B764" s="43" t="s">
        <v>702</v>
      </c>
      <c r="C764" s="61">
        <v>45420</v>
      </c>
      <c r="D764" s="60">
        <v>22024000078</v>
      </c>
      <c r="E764" s="43" t="s">
        <v>1293</v>
      </c>
      <c r="F764" s="62">
        <v>31.94</v>
      </c>
      <c r="G764" s="43" t="s">
        <v>3647</v>
      </c>
      <c r="H764" s="43" t="s">
        <v>4078</v>
      </c>
      <c r="I764" s="69" t="s">
        <v>2934</v>
      </c>
      <c r="J764" s="43" t="s">
        <v>398</v>
      </c>
      <c r="K764" s="43" t="s">
        <v>398</v>
      </c>
      <c r="L764" s="43" t="s">
        <v>413</v>
      </c>
      <c r="M764" s="43" t="s">
        <v>395</v>
      </c>
      <c r="N764" s="43" t="s">
        <v>396</v>
      </c>
      <c r="O764" s="68" t="s">
        <v>325</v>
      </c>
      <c r="P764" s="68" t="s">
        <v>2931</v>
      </c>
      <c r="Q764" s="57" t="s">
        <v>2932</v>
      </c>
      <c r="R764" s="35" t="s">
        <v>265</v>
      </c>
      <c r="S764" s="57" t="str">
        <f>MID(Tabla1[[#This Row],[Aplicación]],6,2)</f>
        <v>03</v>
      </c>
      <c r="T764" s="54" t="str">
        <f>VLOOKUP(Tabla1[[#This Row],[AREA]],Hoja1!A:B,2,FALSE)</f>
        <v>03. Participación ciudadana y deportes</v>
      </c>
      <c r="U764" s="57" t="str">
        <f>MID(Tabla1[[#This Row],[Aplicación]],9,4)</f>
        <v>9241</v>
      </c>
      <c r="V764" s="54" t="str">
        <f>VLOOKUP(Tabla1[[#This Row],[PROGRAMA]],Hoja1!A:B,2,FALSE)</f>
        <v>9241. Participación ciudadana</v>
      </c>
      <c r="W764" s="57" t="str">
        <f>MID(Tabla1[[#This Row],[Aplicación]],14,2)</f>
        <v>21</v>
      </c>
      <c r="X764" s="57" t="str">
        <f>MID(Tabla1[[#This Row],[Aplicación]],14,6)</f>
        <v>212</v>
      </c>
    </row>
    <row r="765" spans="1:24" x14ac:dyDescent="0.25">
      <c r="A765" s="60">
        <v>220240015607</v>
      </c>
      <c r="B765" s="43" t="s">
        <v>390</v>
      </c>
      <c r="C765" s="61">
        <v>45418</v>
      </c>
      <c r="D765" s="60">
        <v>22024004375</v>
      </c>
      <c r="E765" s="43" t="s">
        <v>1293</v>
      </c>
      <c r="F765" s="62">
        <v>36.299999999999997</v>
      </c>
      <c r="G765" s="43" t="s">
        <v>86</v>
      </c>
      <c r="H765" s="43" t="s">
        <v>4089</v>
      </c>
      <c r="I765" s="69" t="s">
        <v>2930</v>
      </c>
      <c r="J765" s="43" t="s">
        <v>398</v>
      </c>
      <c r="K765" s="43" t="s">
        <v>398</v>
      </c>
      <c r="L765" s="43" t="s">
        <v>413</v>
      </c>
      <c r="M765" s="43" t="s">
        <v>585</v>
      </c>
      <c r="N765" s="43" t="s">
        <v>539</v>
      </c>
      <c r="O765" s="68" t="s">
        <v>326</v>
      </c>
      <c r="P765" s="68" t="s">
        <v>2931</v>
      </c>
      <c r="Q765" s="57" t="s">
        <v>2932</v>
      </c>
      <c r="R765" s="35" t="s">
        <v>265</v>
      </c>
      <c r="S765" s="57" t="str">
        <f>MID(Tabla1[[#This Row],[Aplicación]],6,2)</f>
        <v>03</v>
      </c>
      <c r="T765" s="54" t="str">
        <f>VLOOKUP(Tabla1[[#This Row],[AREA]],Hoja1!A:B,2,FALSE)</f>
        <v>03. Participación ciudadana y deportes</v>
      </c>
      <c r="U765" s="57" t="str">
        <f>MID(Tabla1[[#This Row],[Aplicación]],9,4)</f>
        <v>9241</v>
      </c>
      <c r="V765" s="54" t="str">
        <f>VLOOKUP(Tabla1[[#This Row],[PROGRAMA]],Hoja1!A:B,2,FALSE)</f>
        <v>9241. Participación ciudadana</v>
      </c>
      <c r="W765" s="57" t="str">
        <f>MID(Tabla1[[#This Row],[Aplicación]],14,2)</f>
        <v>21</v>
      </c>
      <c r="X765" s="57" t="str">
        <f>MID(Tabla1[[#This Row],[Aplicación]],14,6)</f>
        <v>212</v>
      </c>
    </row>
    <row r="766" spans="1:24" x14ac:dyDescent="0.25">
      <c r="A766" s="60">
        <v>220240012891</v>
      </c>
      <c r="B766" s="43" t="s">
        <v>702</v>
      </c>
      <c r="C766" s="61">
        <v>45407</v>
      </c>
      <c r="D766" s="60">
        <v>22024000078</v>
      </c>
      <c r="E766" s="43" t="s">
        <v>1293</v>
      </c>
      <c r="F766" s="62">
        <v>15.71</v>
      </c>
      <c r="G766" s="43" t="s">
        <v>697</v>
      </c>
      <c r="H766" s="43" t="s">
        <v>4282</v>
      </c>
      <c r="I766" s="69" t="s">
        <v>2934</v>
      </c>
      <c r="J766" s="43" t="s">
        <v>537</v>
      </c>
      <c r="K766" s="43" t="s">
        <v>537</v>
      </c>
      <c r="L766" s="43" t="s">
        <v>413</v>
      </c>
      <c r="M766" s="43" t="s">
        <v>395</v>
      </c>
      <c r="N766" s="43" t="s">
        <v>396</v>
      </c>
      <c r="O766" s="68" t="s">
        <v>325</v>
      </c>
      <c r="P766" s="68" t="s">
        <v>2931</v>
      </c>
      <c r="Q766" s="57" t="s">
        <v>2932</v>
      </c>
      <c r="R766" s="35" t="s">
        <v>265</v>
      </c>
      <c r="S766" s="57" t="str">
        <f>MID(Tabla1[[#This Row],[Aplicación]],6,2)</f>
        <v>03</v>
      </c>
      <c r="T766" s="54" t="str">
        <f>VLOOKUP(Tabla1[[#This Row],[AREA]],Hoja1!A:B,2,FALSE)</f>
        <v>03. Participación ciudadana y deportes</v>
      </c>
      <c r="U766" s="57" t="str">
        <f>MID(Tabla1[[#This Row],[Aplicación]],9,4)</f>
        <v>9241</v>
      </c>
      <c r="V766" s="54" t="str">
        <f>VLOOKUP(Tabla1[[#This Row],[PROGRAMA]],Hoja1!A:B,2,FALSE)</f>
        <v>9241. Participación ciudadana</v>
      </c>
      <c r="W766" s="57" t="str">
        <f>MID(Tabla1[[#This Row],[Aplicación]],14,2)</f>
        <v>21</v>
      </c>
      <c r="X766" s="57" t="str">
        <f>MID(Tabla1[[#This Row],[Aplicación]],14,6)</f>
        <v>212</v>
      </c>
    </row>
    <row r="767" spans="1:24" x14ac:dyDescent="0.25">
      <c r="A767" s="60">
        <v>220240012877</v>
      </c>
      <c r="B767" s="43" t="s">
        <v>702</v>
      </c>
      <c r="C767" s="61">
        <v>45407</v>
      </c>
      <c r="D767" s="60">
        <v>22024000078</v>
      </c>
      <c r="E767" s="43" t="s">
        <v>1293</v>
      </c>
      <c r="F767" s="62">
        <v>6.22</v>
      </c>
      <c r="G767" s="43" t="s">
        <v>776</v>
      </c>
      <c r="H767" s="43" t="s">
        <v>4293</v>
      </c>
      <c r="I767" s="69" t="s">
        <v>2934</v>
      </c>
      <c r="J767" s="43" t="s">
        <v>398</v>
      </c>
      <c r="K767" s="43" t="s">
        <v>398</v>
      </c>
      <c r="L767" s="43" t="s">
        <v>413</v>
      </c>
      <c r="M767" s="43" t="s">
        <v>395</v>
      </c>
      <c r="N767" s="43" t="s">
        <v>396</v>
      </c>
      <c r="O767" s="68" t="s">
        <v>325</v>
      </c>
      <c r="P767" s="68" t="s">
        <v>2931</v>
      </c>
      <c r="Q767" s="57" t="s">
        <v>2932</v>
      </c>
      <c r="R767" s="35" t="s">
        <v>265</v>
      </c>
      <c r="S767" s="57" t="str">
        <f>MID(Tabla1[[#This Row],[Aplicación]],6,2)</f>
        <v>03</v>
      </c>
      <c r="T767" s="54" t="str">
        <f>VLOOKUP(Tabla1[[#This Row],[AREA]],Hoja1!A:B,2,FALSE)</f>
        <v>03. Participación ciudadana y deportes</v>
      </c>
      <c r="U767" s="57" t="str">
        <f>MID(Tabla1[[#This Row],[Aplicación]],9,4)</f>
        <v>9241</v>
      </c>
      <c r="V767" s="54" t="str">
        <f>VLOOKUP(Tabla1[[#This Row],[PROGRAMA]],Hoja1!A:B,2,FALSE)</f>
        <v>9241. Participación ciudadana</v>
      </c>
      <c r="W767" s="57" t="str">
        <f>MID(Tabla1[[#This Row],[Aplicación]],14,2)</f>
        <v>21</v>
      </c>
      <c r="X767" s="57" t="str">
        <f>MID(Tabla1[[#This Row],[Aplicación]],14,6)</f>
        <v>212</v>
      </c>
    </row>
    <row r="768" spans="1:24" x14ac:dyDescent="0.25">
      <c r="A768" s="60">
        <v>220240012887</v>
      </c>
      <c r="B768" s="43" t="s">
        <v>702</v>
      </c>
      <c r="C768" s="61">
        <v>45407</v>
      </c>
      <c r="D768" s="60">
        <v>22024000078</v>
      </c>
      <c r="E768" s="43" t="s">
        <v>1293</v>
      </c>
      <c r="F768" s="62">
        <v>8.01</v>
      </c>
      <c r="G768" s="43" t="s">
        <v>82</v>
      </c>
      <c r="H768" s="43" t="s">
        <v>4294</v>
      </c>
      <c r="I768" s="69" t="s">
        <v>2934</v>
      </c>
      <c r="J768" s="43" t="s">
        <v>398</v>
      </c>
      <c r="K768" s="43" t="s">
        <v>398</v>
      </c>
      <c r="L768" s="43" t="s">
        <v>413</v>
      </c>
      <c r="M768" s="43" t="s">
        <v>395</v>
      </c>
      <c r="N768" s="43" t="s">
        <v>396</v>
      </c>
      <c r="O768" s="68" t="s">
        <v>325</v>
      </c>
      <c r="P768" s="68" t="s">
        <v>2931</v>
      </c>
      <c r="Q768" s="57" t="s">
        <v>2932</v>
      </c>
      <c r="R768" s="35" t="s">
        <v>265</v>
      </c>
      <c r="S768" s="57" t="str">
        <f>MID(Tabla1[[#This Row],[Aplicación]],6,2)</f>
        <v>03</v>
      </c>
      <c r="T768" s="54" t="str">
        <f>VLOOKUP(Tabla1[[#This Row],[AREA]],Hoja1!A:B,2,FALSE)</f>
        <v>03. Participación ciudadana y deportes</v>
      </c>
      <c r="U768" s="57" t="str">
        <f>MID(Tabla1[[#This Row],[Aplicación]],9,4)</f>
        <v>9241</v>
      </c>
      <c r="V768" s="54" t="str">
        <f>VLOOKUP(Tabla1[[#This Row],[PROGRAMA]],Hoja1!A:B,2,FALSE)</f>
        <v>9241. Participación ciudadana</v>
      </c>
      <c r="W768" s="57" t="str">
        <f>MID(Tabla1[[#This Row],[Aplicación]],14,2)</f>
        <v>21</v>
      </c>
      <c r="X768" s="57" t="str">
        <f>MID(Tabla1[[#This Row],[Aplicación]],14,6)</f>
        <v>212</v>
      </c>
    </row>
    <row r="769" spans="1:24" x14ac:dyDescent="0.25">
      <c r="A769" s="60">
        <v>220240012889</v>
      </c>
      <c r="B769" s="43" t="s">
        <v>702</v>
      </c>
      <c r="C769" s="61">
        <v>45407</v>
      </c>
      <c r="D769" s="60">
        <v>22024000078</v>
      </c>
      <c r="E769" s="43" t="s">
        <v>1293</v>
      </c>
      <c r="F769" s="62">
        <v>7.2</v>
      </c>
      <c r="G769" s="43" t="s">
        <v>82</v>
      </c>
      <c r="H769" s="43" t="s">
        <v>4295</v>
      </c>
      <c r="I769" s="69" t="s">
        <v>2934</v>
      </c>
      <c r="J769" s="43" t="s">
        <v>398</v>
      </c>
      <c r="K769" s="43" t="s">
        <v>398</v>
      </c>
      <c r="L769" s="43" t="s">
        <v>413</v>
      </c>
      <c r="M769" s="43" t="s">
        <v>395</v>
      </c>
      <c r="N769" s="43" t="s">
        <v>396</v>
      </c>
      <c r="O769" s="68" t="s">
        <v>325</v>
      </c>
      <c r="P769" s="68" t="s">
        <v>2931</v>
      </c>
      <c r="Q769" s="57" t="s">
        <v>2932</v>
      </c>
      <c r="R769" s="35" t="s">
        <v>265</v>
      </c>
      <c r="S769" s="57" t="str">
        <f>MID(Tabla1[[#This Row],[Aplicación]],6,2)</f>
        <v>03</v>
      </c>
      <c r="T769" s="54" t="str">
        <f>VLOOKUP(Tabla1[[#This Row],[AREA]],Hoja1!A:B,2,FALSE)</f>
        <v>03. Participación ciudadana y deportes</v>
      </c>
      <c r="U769" s="57" t="str">
        <f>MID(Tabla1[[#This Row],[Aplicación]],9,4)</f>
        <v>9241</v>
      </c>
      <c r="V769" s="54" t="str">
        <f>VLOOKUP(Tabla1[[#This Row],[PROGRAMA]],Hoja1!A:B,2,FALSE)</f>
        <v>9241. Participación ciudadana</v>
      </c>
      <c r="W769" s="57" t="str">
        <f>MID(Tabla1[[#This Row],[Aplicación]],14,2)</f>
        <v>21</v>
      </c>
      <c r="X769" s="57" t="str">
        <f>MID(Tabla1[[#This Row],[Aplicación]],14,6)</f>
        <v>212</v>
      </c>
    </row>
    <row r="770" spans="1:24" x14ac:dyDescent="0.25">
      <c r="A770" s="60">
        <v>220240012911</v>
      </c>
      <c r="B770" s="43" t="s">
        <v>702</v>
      </c>
      <c r="C770" s="61">
        <v>45407</v>
      </c>
      <c r="D770" s="60">
        <v>22024000078</v>
      </c>
      <c r="E770" s="43" t="s">
        <v>1293</v>
      </c>
      <c r="F770" s="62">
        <v>53.31</v>
      </c>
      <c r="G770" s="43" t="s">
        <v>82</v>
      </c>
      <c r="H770" s="43" t="s">
        <v>4296</v>
      </c>
      <c r="I770" s="69" t="s">
        <v>2934</v>
      </c>
      <c r="J770" s="43" t="s">
        <v>398</v>
      </c>
      <c r="K770" s="43" t="s">
        <v>398</v>
      </c>
      <c r="L770" s="43" t="s">
        <v>413</v>
      </c>
      <c r="M770" s="43" t="s">
        <v>395</v>
      </c>
      <c r="N770" s="43" t="s">
        <v>396</v>
      </c>
      <c r="O770" s="68" t="s">
        <v>325</v>
      </c>
      <c r="P770" s="68" t="s">
        <v>2931</v>
      </c>
      <c r="Q770" s="57" t="s">
        <v>2932</v>
      </c>
      <c r="R770" s="35" t="s">
        <v>265</v>
      </c>
      <c r="S770" s="57" t="str">
        <f>MID(Tabla1[[#This Row],[Aplicación]],6,2)</f>
        <v>03</v>
      </c>
      <c r="T770" s="54" t="str">
        <f>VLOOKUP(Tabla1[[#This Row],[AREA]],Hoja1!A:B,2,FALSE)</f>
        <v>03. Participación ciudadana y deportes</v>
      </c>
      <c r="U770" s="57" t="str">
        <f>MID(Tabla1[[#This Row],[Aplicación]],9,4)</f>
        <v>9241</v>
      </c>
      <c r="V770" s="54" t="str">
        <f>VLOOKUP(Tabla1[[#This Row],[PROGRAMA]],Hoja1!A:B,2,FALSE)</f>
        <v>9241. Participación ciudadana</v>
      </c>
      <c r="W770" s="57" t="str">
        <f>MID(Tabla1[[#This Row],[Aplicación]],14,2)</f>
        <v>21</v>
      </c>
      <c r="X770" s="57" t="str">
        <f>MID(Tabla1[[#This Row],[Aplicación]],14,6)</f>
        <v>212</v>
      </c>
    </row>
    <row r="771" spans="1:24" x14ac:dyDescent="0.25">
      <c r="A771" s="60">
        <v>220240012881</v>
      </c>
      <c r="B771" s="43" t="s">
        <v>702</v>
      </c>
      <c r="C771" s="61">
        <v>45407</v>
      </c>
      <c r="D771" s="60">
        <v>22024000078</v>
      </c>
      <c r="E771" s="43" t="s">
        <v>1293</v>
      </c>
      <c r="F771" s="62">
        <v>5.23</v>
      </c>
      <c r="G771" s="43" t="s">
        <v>82</v>
      </c>
      <c r="H771" s="43" t="s">
        <v>4297</v>
      </c>
      <c r="I771" s="69" t="s">
        <v>2934</v>
      </c>
      <c r="J771" s="43" t="s">
        <v>398</v>
      </c>
      <c r="K771" s="43" t="s">
        <v>398</v>
      </c>
      <c r="L771" s="43" t="s">
        <v>413</v>
      </c>
      <c r="M771" s="43" t="s">
        <v>395</v>
      </c>
      <c r="N771" s="43" t="s">
        <v>396</v>
      </c>
      <c r="O771" s="68" t="s">
        <v>325</v>
      </c>
      <c r="P771" s="68" t="s">
        <v>2931</v>
      </c>
      <c r="Q771" s="57" t="s">
        <v>2932</v>
      </c>
      <c r="R771" s="35" t="s">
        <v>265</v>
      </c>
      <c r="S771" s="57" t="str">
        <f>MID(Tabla1[[#This Row],[Aplicación]],6,2)</f>
        <v>03</v>
      </c>
      <c r="T771" s="54" t="str">
        <f>VLOOKUP(Tabla1[[#This Row],[AREA]],Hoja1!A:B,2,FALSE)</f>
        <v>03. Participación ciudadana y deportes</v>
      </c>
      <c r="U771" s="57" t="str">
        <f>MID(Tabla1[[#This Row],[Aplicación]],9,4)</f>
        <v>9241</v>
      </c>
      <c r="V771" s="54" t="str">
        <f>VLOOKUP(Tabla1[[#This Row],[PROGRAMA]],Hoja1!A:B,2,FALSE)</f>
        <v>9241. Participación ciudadana</v>
      </c>
      <c r="W771" s="57" t="str">
        <f>MID(Tabla1[[#This Row],[Aplicación]],14,2)</f>
        <v>21</v>
      </c>
      <c r="X771" s="57" t="str">
        <f>MID(Tabla1[[#This Row],[Aplicación]],14,6)</f>
        <v>212</v>
      </c>
    </row>
    <row r="772" spans="1:24" x14ac:dyDescent="0.25">
      <c r="A772" s="60">
        <v>220240012885</v>
      </c>
      <c r="B772" s="43" t="s">
        <v>702</v>
      </c>
      <c r="C772" s="61">
        <v>45407</v>
      </c>
      <c r="D772" s="60">
        <v>22024000078</v>
      </c>
      <c r="E772" s="43" t="s">
        <v>1293</v>
      </c>
      <c r="F772" s="62">
        <v>5.08</v>
      </c>
      <c r="G772" s="43" t="s">
        <v>82</v>
      </c>
      <c r="H772" s="43" t="s">
        <v>4298</v>
      </c>
      <c r="I772" s="69" t="s">
        <v>2934</v>
      </c>
      <c r="J772" s="43" t="s">
        <v>398</v>
      </c>
      <c r="K772" s="43" t="s">
        <v>398</v>
      </c>
      <c r="L772" s="43" t="s">
        <v>413</v>
      </c>
      <c r="M772" s="43" t="s">
        <v>395</v>
      </c>
      <c r="N772" s="43" t="s">
        <v>396</v>
      </c>
      <c r="O772" s="68" t="s">
        <v>325</v>
      </c>
      <c r="P772" s="68" t="s">
        <v>2931</v>
      </c>
      <c r="Q772" s="57" t="s">
        <v>2932</v>
      </c>
      <c r="R772" s="35" t="s">
        <v>265</v>
      </c>
      <c r="S772" s="57" t="str">
        <f>MID(Tabla1[[#This Row],[Aplicación]],6,2)</f>
        <v>03</v>
      </c>
      <c r="T772" s="54" t="str">
        <f>VLOOKUP(Tabla1[[#This Row],[AREA]],Hoja1!A:B,2,FALSE)</f>
        <v>03. Participación ciudadana y deportes</v>
      </c>
      <c r="U772" s="57" t="str">
        <f>MID(Tabla1[[#This Row],[Aplicación]],9,4)</f>
        <v>9241</v>
      </c>
      <c r="V772" s="54" t="str">
        <f>VLOOKUP(Tabla1[[#This Row],[PROGRAMA]],Hoja1!A:B,2,FALSE)</f>
        <v>9241. Participación ciudadana</v>
      </c>
      <c r="W772" s="57" t="str">
        <f>MID(Tabla1[[#This Row],[Aplicación]],14,2)</f>
        <v>21</v>
      </c>
      <c r="X772" s="57" t="str">
        <f>MID(Tabla1[[#This Row],[Aplicación]],14,6)</f>
        <v>212</v>
      </c>
    </row>
    <row r="773" spans="1:24" x14ac:dyDescent="0.25">
      <c r="A773" s="60">
        <v>220240012034</v>
      </c>
      <c r="B773" s="43" t="s">
        <v>390</v>
      </c>
      <c r="C773" s="61">
        <v>45400</v>
      </c>
      <c r="D773" s="60">
        <v>22024004011</v>
      </c>
      <c r="E773" s="43" t="s">
        <v>1293</v>
      </c>
      <c r="F773" s="62">
        <v>252.34</v>
      </c>
      <c r="G773" s="43" t="s">
        <v>715</v>
      </c>
      <c r="H773" s="43" t="s">
        <v>4358</v>
      </c>
      <c r="I773" s="69" t="s">
        <v>2930</v>
      </c>
      <c r="J773" s="43" t="s">
        <v>398</v>
      </c>
      <c r="K773" s="43" t="s">
        <v>398</v>
      </c>
      <c r="L773" s="43" t="s">
        <v>413</v>
      </c>
      <c r="M773" s="43" t="s">
        <v>585</v>
      </c>
      <c r="N773" s="43" t="s">
        <v>539</v>
      </c>
      <c r="O773" s="68" t="s">
        <v>326</v>
      </c>
      <c r="P773" s="68" t="s">
        <v>2931</v>
      </c>
      <c r="Q773" s="57" t="s">
        <v>2932</v>
      </c>
      <c r="R773" s="35" t="s">
        <v>265</v>
      </c>
      <c r="S773" s="57" t="str">
        <f>MID(Tabla1[[#This Row],[Aplicación]],6,2)</f>
        <v>03</v>
      </c>
      <c r="T773" s="54" t="str">
        <f>VLOOKUP(Tabla1[[#This Row],[AREA]],Hoja1!A:B,2,FALSE)</f>
        <v>03. Participación ciudadana y deportes</v>
      </c>
      <c r="U773" s="57" t="str">
        <f>MID(Tabla1[[#This Row],[Aplicación]],9,4)</f>
        <v>9241</v>
      </c>
      <c r="V773" s="54" t="str">
        <f>VLOOKUP(Tabla1[[#This Row],[PROGRAMA]],Hoja1!A:B,2,FALSE)</f>
        <v>9241. Participación ciudadana</v>
      </c>
      <c r="W773" s="57" t="str">
        <f>MID(Tabla1[[#This Row],[Aplicación]],14,2)</f>
        <v>21</v>
      </c>
      <c r="X773" s="57" t="str">
        <f>MID(Tabla1[[#This Row],[Aplicación]],14,6)</f>
        <v>212</v>
      </c>
    </row>
    <row r="774" spans="1:24" x14ac:dyDescent="0.25">
      <c r="A774" s="60">
        <v>220240011130</v>
      </c>
      <c r="B774" s="43" t="s">
        <v>702</v>
      </c>
      <c r="C774" s="61">
        <v>45393</v>
      </c>
      <c r="D774" s="60">
        <v>22024000078</v>
      </c>
      <c r="E774" s="43" t="s">
        <v>1293</v>
      </c>
      <c r="F774" s="62">
        <v>125.31</v>
      </c>
      <c r="G774" s="43" t="s">
        <v>776</v>
      </c>
      <c r="H774" s="43" t="s">
        <v>4519</v>
      </c>
      <c r="I774" s="69" t="s">
        <v>2934</v>
      </c>
      <c r="J774" s="43" t="s">
        <v>398</v>
      </c>
      <c r="K774" s="43" t="s">
        <v>398</v>
      </c>
      <c r="L774" s="43" t="s">
        <v>413</v>
      </c>
      <c r="M774" s="43" t="s">
        <v>395</v>
      </c>
      <c r="N774" s="43" t="s">
        <v>396</v>
      </c>
      <c r="O774" s="68" t="s">
        <v>325</v>
      </c>
      <c r="P774" s="68" t="s">
        <v>2931</v>
      </c>
      <c r="Q774" s="57" t="s">
        <v>2932</v>
      </c>
      <c r="R774" s="35" t="s">
        <v>265</v>
      </c>
      <c r="S774" s="57" t="str">
        <f>MID(Tabla1[[#This Row],[Aplicación]],6,2)</f>
        <v>03</v>
      </c>
      <c r="T774" s="54" t="str">
        <f>VLOOKUP(Tabla1[[#This Row],[AREA]],Hoja1!A:B,2,FALSE)</f>
        <v>03. Participación ciudadana y deportes</v>
      </c>
      <c r="U774" s="57" t="str">
        <f>MID(Tabla1[[#This Row],[Aplicación]],9,4)</f>
        <v>9241</v>
      </c>
      <c r="V774" s="54" t="str">
        <f>VLOOKUP(Tabla1[[#This Row],[PROGRAMA]],Hoja1!A:B,2,FALSE)</f>
        <v>9241. Participación ciudadana</v>
      </c>
      <c r="W774" s="57" t="str">
        <f>MID(Tabla1[[#This Row],[Aplicación]],14,2)</f>
        <v>21</v>
      </c>
      <c r="X774" s="57" t="str">
        <f>MID(Tabla1[[#This Row],[Aplicación]],14,6)</f>
        <v>212</v>
      </c>
    </row>
    <row r="775" spans="1:24" x14ac:dyDescent="0.25">
      <c r="A775" s="60">
        <v>220240011339</v>
      </c>
      <c r="B775" s="43" t="s">
        <v>702</v>
      </c>
      <c r="C775" s="61">
        <v>45393</v>
      </c>
      <c r="D775" s="60">
        <v>22024000078</v>
      </c>
      <c r="E775" s="43" t="s">
        <v>1293</v>
      </c>
      <c r="F775" s="62">
        <v>10.81</v>
      </c>
      <c r="G775" s="43" t="s">
        <v>815</v>
      </c>
      <c r="H775" s="43" t="s">
        <v>4522</v>
      </c>
      <c r="I775" s="69" t="s">
        <v>2934</v>
      </c>
      <c r="J775" s="43" t="s">
        <v>398</v>
      </c>
      <c r="K775" s="43" t="s">
        <v>398</v>
      </c>
      <c r="L775" s="43" t="s">
        <v>413</v>
      </c>
      <c r="M775" s="43" t="s">
        <v>395</v>
      </c>
      <c r="N775" s="43" t="s">
        <v>396</v>
      </c>
      <c r="O775" s="68" t="s">
        <v>325</v>
      </c>
      <c r="P775" s="68" t="s">
        <v>2931</v>
      </c>
      <c r="Q775" s="57" t="s">
        <v>2932</v>
      </c>
      <c r="R775" s="35" t="s">
        <v>265</v>
      </c>
      <c r="S775" s="57" t="str">
        <f>MID(Tabla1[[#This Row],[Aplicación]],6,2)</f>
        <v>03</v>
      </c>
      <c r="T775" s="54" t="str">
        <f>VLOOKUP(Tabla1[[#This Row],[AREA]],Hoja1!A:B,2,FALSE)</f>
        <v>03. Participación ciudadana y deportes</v>
      </c>
      <c r="U775" s="57" t="str">
        <f>MID(Tabla1[[#This Row],[Aplicación]],9,4)</f>
        <v>9241</v>
      </c>
      <c r="V775" s="54" t="str">
        <f>VLOOKUP(Tabla1[[#This Row],[PROGRAMA]],Hoja1!A:B,2,FALSE)</f>
        <v>9241. Participación ciudadana</v>
      </c>
      <c r="W775" s="57" t="str">
        <f>MID(Tabla1[[#This Row],[Aplicación]],14,2)</f>
        <v>21</v>
      </c>
      <c r="X775" s="57" t="str">
        <f>MID(Tabla1[[#This Row],[Aplicación]],14,6)</f>
        <v>212</v>
      </c>
    </row>
    <row r="776" spans="1:24" x14ac:dyDescent="0.25">
      <c r="A776" s="60">
        <v>220240011057</v>
      </c>
      <c r="B776" s="43" t="s">
        <v>390</v>
      </c>
      <c r="C776" s="61">
        <v>45392</v>
      </c>
      <c r="D776" s="60">
        <v>22024003960</v>
      </c>
      <c r="E776" s="43" t="s">
        <v>1293</v>
      </c>
      <c r="F776" s="62">
        <v>23.6</v>
      </c>
      <c r="G776" s="43" t="s">
        <v>3638</v>
      </c>
      <c r="H776" s="43" t="s">
        <v>4591</v>
      </c>
      <c r="I776" s="69" t="s">
        <v>2930</v>
      </c>
      <c r="J776" s="43" t="s">
        <v>398</v>
      </c>
      <c r="K776" s="43" t="s">
        <v>398</v>
      </c>
      <c r="L776" s="43" t="s">
        <v>413</v>
      </c>
      <c r="M776" s="43" t="s">
        <v>585</v>
      </c>
      <c r="N776" s="43" t="s">
        <v>539</v>
      </c>
      <c r="O776" s="68" t="s">
        <v>326</v>
      </c>
      <c r="P776" s="68" t="s">
        <v>2931</v>
      </c>
      <c r="Q776" s="57" t="s">
        <v>2932</v>
      </c>
      <c r="R776" s="35" t="s">
        <v>265</v>
      </c>
      <c r="S776" s="57" t="str">
        <f>MID(Tabla1[[#This Row],[Aplicación]],6,2)</f>
        <v>03</v>
      </c>
      <c r="T776" s="54" t="str">
        <f>VLOOKUP(Tabla1[[#This Row],[AREA]],Hoja1!A:B,2,FALSE)</f>
        <v>03. Participación ciudadana y deportes</v>
      </c>
      <c r="U776" s="57" t="str">
        <f>MID(Tabla1[[#This Row],[Aplicación]],9,4)</f>
        <v>9241</v>
      </c>
      <c r="V776" s="54" t="str">
        <f>VLOOKUP(Tabla1[[#This Row],[PROGRAMA]],Hoja1!A:B,2,FALSE)</f>
        <v>9241. Participación ciudadana</v>
      </c>
      <c r="W776" s="57" t="str">
        <f>MID(Tabla1[[#This Row],[Aplicación]],14,2)</f>
        <v>21</v>
      </c>
      <c r="X776" s="57" t="str">
        <f>MID(Tabla1[[#This Row],[Aplicación]],14,6)</f>
        <v>212</v>
      </c>
    </row>
    <row r="777" spans="1:24" x14ac:dyDescent="0.25">
      <c r="A777" s="60">
        <v>220240009149</v>
      </c>
      <c r="B777" s="43" t="s">
        <v>702</v>
      </c>
      <c r="C777" s="61">
        <v>45383</v>
      </c>
      <c r="D777" s="60">
        <v>22024000078</v>
      </c>
      <c r="E777" s="43" t="s">
        <v>1293</v>
      </c>
      <c r="F777" s="62">
        <v>229.63</v>
      </c>
      <c r="G777" s="43" t="s">
        <v>82</v>
      </c>
      <c r="H777" s="43" t="s">
        <v>4729</v>
      </c>
      <c r="I777" s="69" t="s">
        <v>2934</v>
      </c>
      <c r="J777" s="43" t="s">
        <v>398</v>
      </c>
      <c r="K777" s="43" t="s">
        <v>398</v>
      </c>
      <c r="L777" s="43" t="s">
        <v>413</v>
      </c>
      <c r="M777" s="43" t="s">
        <v>395</v>
      </c>
      <c r="N777" s="43" t="s">
        <v>396</v>
      </c>
      <c r="O777" s="68" t="s">
        <v>325</v>
      </c>
      <c r="P777" s="68" t="s">
        <v>2931</v>
      </c>
      <c r="Q777" s="57" t="s">
        <v>2932</v>
      </c>
      <c r="R777" s="35" t="s">
        <v>265</v>
      </c>
      <c r="S777" s="57" t="str">
        <f>MID(Tabla1[[#This Row],[Aplicación]],6,2)</f>
        <v>03</v>
      </c>
      <c r="T777" s="54" t="str">
        <f>VLOOKUP(Tabla1[[#This Row],[AREA]],Hoja1!A:B,2,FALSE)</f>
        <v>03. Participación ciudadana y deportes</v>
      </c>
      <c r="U777" s="57" t="str">
        <f>MID(Tabla1[[#This Row],[Aplicación]],9,4)</f>
        <v>9241</v>
      </c>
      <c r="V777" s="54" t="str">
        <f>VLOOKUP(Tabla1[[#This Row],[PROGRAMA]],Hoja1!A:B,2,FALSE)</f>
        <v>9241. Participación ciudadana</v>
      </c>
      <c r="W777" s="57" t="str">
        <f>MID(Tabla1[[#This Row],[Aplicación]],14,2)</f>
        <v>21</v>
      </c>
      <c r="X777" s="57" t="str">
        <f>MID(Tabla1[[#This Row],[Aplicación]],14,6)</f>
        <v>212</v>
      </c>
    </row>
    <row r="778" spans="1:24" x14ac:dyDescent="0.25">
      <c r="A778" s="60">
        <v>220240009147</v>
      </c>
      <c r="B778" s="43" t="s">
        <v>702</v>
      </c>
      <c r="C778" s="61">
        <v>45383</v>
      </c>
      <c r="D778" s="60">
        <v>22024000078</v>
      </c>
      <c r="E778" s="43" t="s">
        <v>1293</v>
      </c>
      <c r="F778" s="62">
        <v>9.09</v>
      </c>
      <c r="G778" s="43" t="s">
        <v>82</v>
      </c>
      <c r="H778" s="43" t="s">
        <v>4730</v>
      </c>
      <c r="I778" s="69" t="s">
        <v>2934</v>
      </c>
      <c r="J778" s="43" t="s">
        <v>398</v>
      </c>
      <c r="K778" s="43" t="s">
        <v>398</v>
      </c>
      <c r="L778" s="43" t="s">
        <v>413</v>
      </c>
      <c r="M778" s="43" t="s">
        <v>395</v>
      </c>
      <c r="N778" s="43" t="s">
        <v>396</v>
      </c>
      <c r="O778" s="68" t="s">
        <v>325</v>
      </c>
      <c r="P778" s="68" t="s">
        <v>2931</v>
      </c>
      <c r="Q778" s="57" t="s">
        <v>2932</v>
      </c>
      <c r="R778" s="35" t="s">
        <v>265</v>
      </c>
      <c r="S778" s="57" t="str">
        <f>MID(Tabla1[[#This Row],[Aplicación]],6,2)</f>
        <v>03</v>
      </c>
      <c r="T778" s="54" t="str">
        <f>VLOOKUP(Tabla1[[#This Row],[AREA]],Hoja1!A:B,2,FALSE)</f>
        <v>03. Participación ciudadana y deportes</v>
      </c>
      <c r="U778" s="57" t="str">
        <f>MID(Tabla1[[#This Row],[Aplicación]],9,4)</f>
        <v>9241</v>
      </c>
      <c r="V778" s="54" t="str">
        <f>VLOOKUP(Tabla1[[#This Row],[PROGRAMA]],Hoja1!A:B,2,FALSE)</f>
        <v>9241. Participación ciudadana</v>
      </c>
      <c r="W778" s="57" t="str">
        <f>MID(Tabla1[[#This Row],[Aplicación]],14,2)</f>
        <v>21</v>
      </c>
      <c r="X778" s="57" t="str">
        <f>MID(Tabla1[[#This Row],[Aplicación]],14,6)</f>
        <v>212</v>
      </c>
    </row>
    <row r="779" spans="1:24" x14ac:dyDescent="0.25">
      <c r="A779" s="60">
        <v>220240036413</v>
      </c>
      <c r="B779" s="43" t="s">
        <v>390</v>
      </c>
      <c r="C779" s="61">
        <v>45512</v>
      </c>
      <c r="D779" s="60">
        <v>22024005984</v>
      </c>
      <c r="E779" s="43" t="s">
        <v>1293</v>
      </c>
      <c r="F779" s="62">
        <v>30.6</v>
      </c>
      <c r="G779" s="43" t="s">
        <v>86</v>
      </c>
      <c r="H779" s="43" t="s">
        <v>4841</v>
      </c>
      <c r="I779" s="69">
        <v>220</v>
      </c>
      <c r="J779" s="43" t="s">
        <v>398</v>
      </c>
      <c r="K779" s="43" t="s">
        <v>398</v>
      </c>
      <c r="L779" s="43" t="s">
        <v>413</v>
      </c>
      <c r="M779" s="43" t="s">
        <v>585</v>
      </c>
      <c r="N779" s="43" t="s">
        <v>539</v>
      </c>
      <c r="O779" s="68" t="s">
        <v>326</v>
      </c>
      <c r="P779" s="68" t="s">
        <v>4838</v>
      </c>
      <c r="Q779" s="57" t="str">
        <f>MID(Tabla1[[#This Row],[Aplicación]],14,1)</f>
        <v>2</v>
      </c>
      <c r="R779" s="35" t="s">
        <v>265</v>
      </c>
      <c r="S779" s="57" t="str">
        <f>MID(Tabla1[[#This Row],[Aplicación]],6,2)</f>
        <v>03</v>
      </c>
      <c r="T779" s="54" t="str">
        <f>VLOOKUP(Tabla1[[#This Row],[AREA]],Hoja1!A:B,2,FALSE)</f>
        <v>03. Participación ciudadana y deportes</v>
      </c>
      <c r="U779" s="57" t="str">
        <f>MID(Tabla1[[#This Row],[Aplicación]],9,4)</f>
        <v>9241</v>
      </c>
      <c r="V779" s="54" t="str">
        <f>VLOOKUP(Tabla1[[#This Row],[PROGRAMA]],Hoja1!A:B,2,FALSE)</f>
        <v>9241. Participación ciudadana</v>
      </c>
      <c r="W779" s="57" t="str">
        <f>MID(Tabla1[[#This Row],[Aplicación]],14,2)</f>
        <v>21</v>
      </c>
      <c r="X779" s="57" t="str">
        <f>MID(Tabla1[[#This Row],[Aplicación]],14,6)</f>
        <v>212</v>
      </c>
    </row>
    <row r="780" spans="1:24" x14ac:dyDescent="0.25">
      <c r="A780" s="60">
        <v>220240036406</v>
      </c>
      <c r="B780" s="43" t="s">
        <v>390</v>
      </c>
      <c r="C780" s="61">
        <v>45512</v>
      </c>
      <c r="D780" s="60">
        <v>22024005997</v>
      </c>
      <c r="E780" s="43" t="s">
        <v>1293</v>
      </c>
      <c r="F780" s="62">
        <v>275.25</v>
      </c>
      <c r="G780" s="43" t="s">
        <v>83</v>
      </c>
      <c r="H780" s="43" t="s">
        <v>4847</v>
      </c>
      <c r="I780" s="69">
        <v>220</v>
      </c>
      <c r="J780" s="43" t="s">
        <v>770</v>
      </c>
      <c r="K780" s="43" t="s">
        <v>398</v>
      </c>
      <c r="L780" s="43" t="s">
        <v>399</v>
      </c>
      <c r="M780" s="43" t="s">
        <v>585</v>
      </c>
      <c r="N780" s="43" t="s">
        <v>539</v>
      </c>
      <c r="O780" s="68" t="s">
        <v>326</v>
      </c>
      <c r="P780" s="68" t="s">
        <v>4838</v>
      </c>
      <c r="Q780" s="57" t="str">
        <f>MID(Tabla1[[#This Row],[Aplicación]],14,1)</f>
        <v>2</v>
      </c>
      <c r="R780" s="35" t="s">
        <v>265</v>
      </c>
      <c r="S780" s="57" t="str">
        <f>MID(Tabla1[[#This Row],[Aplicación]],6,2)</f>
        <v>03</v>
      </c>
      <c r="T780" s="54" t="str">
        <f>VLOOKUP(Tabla1[[#This Row],[AREA]],Hoja1!A:B,2,FALSE)</f>
        <v>03. Participación ciudadana y deportes</v>
      </c>
      <c r="U780" s="57" t="str">
        <f>MID(Tabla1[[#This Row],[Aplicación]],9,4)</f>
        <v>9241</v>
      </c>
      <c r="V780" s="54" t="str">
        <f>VLOOKUP(Tabla1[[#This Row],[PROGRAMA]],Hoja1!A:B,2,FALSE)</f>
        <v>9241. Participación ciudadana</v>
      </c>
      <c r="W780" s="57" t="str">
        <f>MID(Tabla1[[#This Row],[Aplicación]],14,2)</f>
        <v>21</v>
      </c>
      <c r="X780" s="57" t="str">
        <f>MID(Tabla1[[#This Row],[Aplicación]],14,6)</f>
        <v>212</v>
      </c>
    </row>
    <row r="781" spans="1:24" x14ac:dyDescent="0.25">
      <c r="A781" s="60">
        <v>220240030796</v>
      </c>
      <c r="B781" s="43" t="s">
        <v>702</v>
      </c>
      <c r="C781" s="61">
        <v>45489</v>
      </c>
      <c r="D781" s="60">
        <v>22024000078</v>
      </c>
      <c r="E781" s="43" t="s">
        <v>1293</v>
      </c>
      <c r="F781" s="62">
        <v>175.84</v>
      </c>
      <c r="G781" s="43" t="s">
        <v>764</v>
      </c>
      <c r="H781" s="43" t="s">
        <v>5274</v>
      </c>
      <c r="I781" s="69">
        <v>300</v>
      </c>
      <c r="J781" s="43" t="s">
        <v>398</v>
      </c>
      <c r="K781" s="43" t="s">
        <v>398</v>
      </c>
      <c r="L781" s="43" t="s">
        <v>413</v>
      </c>
      <c r="M781" s="43" t="s">
        <v>395</v>
      </c>
      <c r="N781" s="43" t="s">
        <v>396</v>
      </c>
      <c r="O781" s="68" t="s">
        <v>325</v>
      </c>
      <c r="P781" s="68" t="s">
        <v>4838</v>
      </c>
      <c r="Q781" s="57" t="str">
        <f>MID(Tabla1[[#This Row],[Aplicación]],14,1)</f>
        <v>2</v>
      </c>
      <c r="R781" s="35" t="s">
        <v>265</v>
      </c>
      <c r="S781" s="57" t="str">
        <f>MID(Tabla1[[#This Row],[Aplicación]],6,2)</f>
        <v>03</v>
      </c>
      <c r="T781" s="54" t="str">
        <f>VLOOKUP(Tabla1[[#This Row],[AREA]],Hoja1!A:B,2,FALSE)</f>
        <v>03. Participación ciudadana y deportes</v>
      </c>
      <c r="U781" s="57" t="str">
        <f>MID(Tabla1[[#This Row],[Aplicación]],9,4)</f>
        <v>9241</v>
      </c>
      <c r="V781" s="54" t="str">
        <f>VLOOKUP(Tabla1[[#This Row],[PROGRAMA]],Hoja1!A:B,2,FALSE)</f>
        <v>9241. Participación ciudadana</v>
      </c>
      <c r="W781" s="57" t="str">
        <f>MID(Tabla1[[#This Row],[Aplicación]],14,2)</f>
        <v>21</v>
      </c>
      <c r="X781" s="57" t="str">
        <f>MID(Tabla1[[#This Row],[Aplicación]],14,6)</f>
        <v>212</v>
      </c>
    </row>
    <row r="782" spans="1:24" x14ac:dyDescent="0.25">
      <c r="A782" s="60">
        <v>220240030893</v>
      </c>
      <c r="B782" s="43" t="s">
        <v>702</v>
      </c>
      <c r="C782" s="61">
        <v>45489</v>
      </c>
      <c r="D782" s="60">
        <v>22024000078</v>
      </c>
      <c r="E782" s="43" t="s">
        <v>1293</v>
      </c>
      <c r="F782" s="62">
        <v>145.99</v>
      </c>
      <c r="G782" s="43" t="s">
        <v>776</v>
      </c>
      <c r="H782" s="43" t="s">
        <v>5293</v>
      </c>
      <c r="I782" s="69">
        <v>300</v>
      </c>
      <c r="J782" s="43" t="s">
        <v>398</v>
      </c>
      <c r="K782" s="43" t="s">
        <v>398</v>
      </c>
      <c r="L782" s="43" t="s">
        <v>413</v>
      </c>
      <c r="M782" s="43" t="s">
        <v>395</v>
      </c>
      <c r="N782" s="43" t="s">
        <v>396</v>
      </c>
      <c r="O782" s="68" t="s">
        <v>325</v>
      </c>
      <c r="P782" s="68" t="s">
        <v>4838</v>
      </c>
      <c r="Q782" s="57" t="str">
        <f>MID(Tabla1[[#This Row],[Aplicación]],14,1)</f>
        <v>2</v>
      </c>
      <c r="R782" s="35" t="s">
        <v>265</v>
      </c>
      <c r="S782" s="57" t="str">
        <f>MID(Tabla1[[#This Row],[Aplicación]],6,2)</f>
        <v>03</v>
      </c>
      <c r="T782" s="54" t="str">
        <f>VLOOKUP(Tabla1[[#This Row],[AREA]],Hoja1!A:B,2,FALSE)</f>
        <v>03. Participación ciudadana y deportes</v>
      </c>
      <c r="U782" s="57" t="str">
        <f>MID(Tabla1[[#This Row],[Aplicación]],9,4)</f>
        <v>9241</v>
      </c>
      <c r="V782" s="54" t="str">
        <f>VLOOKUP(Tabla1[[#This Row],[PROGRAMA]],Hoja1!A:B,2,FALSE)</f>
        <v>9241. Participación ciudadana</v>
      </c>
      <c r="W782" s="57" t="str">
        <f>MID(Tabla1[[#This Row],[Aplicación]],14,2)</f>
        <v>21</v>
      </c>
      <c r="X782" s="57" t="str">
        <f>MID(Tabla1[[#This Row],[Aplicación]],14,6)</f>
        <v>212</v>
      </c>
    </row>
    <row r="783" spans="1:24" x14ac:dyDescent="0.25">
      <c r="A783" s="60">
        <v>220240030774</v>
      </c>
      <c r="B783" s="43" t="s">
        <v>702</v>
      </c>
      <c r="C783" s="61">
        <v>45489</v>
      </c>
      <c r="D783" s="60">
        <v>22024000078</v>
      </c>
      <c r="E783" s="43" t="s">
        <v>1293</v>
      </c>
      <c r="F783" s="62">
        <v>79.33</v>
      </c>
      <c r="G783" s="43" t="s">
        <v>82</v>
      </c>
      <c r="H783" s="43" t="s">
        <v>5295</v>
      </c>
      <c r="I783" s="69">
        <v>300</v>
      </c>
      <c r="J783" s="43" t="s">
        <v>398</v>
      </c>
      <c r="K783" s="43" t="s">
        <v>398</v>
      </c>
      <c r="L783" s="43" t="s">
        <v>413</v>
      </c>
      <c r="M783" s="43" t="s">
        <v>395</v>
      </c>
      <c r="N783" s="43" t="s">
        <v>396</v>
      </c>
      <c r="O783" s="68" t="s">
        <v>325</v>
      </c>
      <c r="P783" s="68" t="s">
        <v>4838</v>
      </c>
      <c r="Q783" s="57" t="str">
        <f>MID(Tabla1[[#This Row],[Aplicación]],14,1)</f>
        <v>2</v>
      </c>
      <c r="R783" s="35" t="s">
        <v>265</v>
      </c>
      <c r="S783" s="57" t="str">
        <f>MID(Tabla1[[#This Row],[Aplicación]],6,2)</f>
        <v>03</v>
      </c>
      <c r="T783" s="54" t="str">
        <f>VLOOKUP(Tabla1[[#This Row],[AREA]],Hoja1!A:B,2,FALSE)</f>
        <v>03. Participación ciudadana y deportes</v>
      </c>
      <c r="U783" s="57" t="str">
        <f>MID(Tabla1[[#This Row],[Aplicación]],9,4)</f>
        <v>9241</v>
      </c>
      <c r="V783" s="54" t="str">
        <f>VLOOKUP(Tabla1[[#This Row],[PROGRAMA]],Hoja1!A:B,2,FALSE)</f>
        <v>9241. Participación ciudadana</v>
      </c>
      <c r="W783" s="57" t="str">
        <f>MID(Tabla1[[#This Row],[Aplicación]],14,2)</f>
        <v>21</v>
      </c>
      <c r="X783" s="57" t="str">
        <f>MID(Tabla1[[#This Row],[Aplicación]],14,6)</f>
        <v>212</v>
      </c>
    </row>
    <row r="784" spans="1:24" x14ac:dyDescent="0.25">
      <c r="A784" s="60">
        <v>220240030839</v>
      </c>
      <c r="B784" s="43" t="s">
        <v>702</v>
      </c>
      <c r="C784" s="61">
        <v>45489</v>
      </c>
      <c r="D784" s="60">
        <v>22024000078</v>
      </c>
      <c r="E784" s="43" t="s">
        <v>1293</v>
      </c>
      <c r="F784" s="62">
        <v>59.86</v>
      </c>
      <c r="G784" s="43" t="s">
        <v>697</v>
      </c>
      <c r="H784" s="43" t="s">
        <v>5310</v>
      </c>
      <c r="I784" s="69">
        <v>300</v>
      </c>
      <c r="J784" s="43" t="s">
        <v>537</v>
      </c>
      <c r="K784" s="43" t="s">
        <v>537</v>
      </c>
      <c r="L784" s="43" t="s">
        <v>413</v>
      </c>
      <c r="M784" s="43" t="s">
        <v>395</v>
      </c>
      <c r="N784" s="43" t="s">
        <v>396</v>
      </c>
      <c r="O784" s="68" t="s">
        <v>325</v>
      </c>
      <c r="P784" s="68" t="s">
        <v>4838</v>
      </c>
      <c r="Q784" s="57" t="str">
        <f>MID(Tabla1[[#This Row],[Aplicación]],14,1)</f>
        <v>2</v>
      </c>
      <c r="R784" s="35" t="s">
        <v>265</v>
      </c>
      <c r="S784" s="57" t="str">
        <f>MID(Tabla1[[#This Row],[Aplicación]],6,2)</f>
        <v>03</v>
      </c>
      <c r="T784" s="54" t="str">
        <f>VLOOKUP(Tabla1[[#This Row],[AREA]],Hoja1!A:B,2,FALSE)</f>
        <v>03. Participación ciudadana y deportes</v>
      </c>
      <c r="U784" s="57" t="str">
        <f>MID(Tabla1[[#This Row],[Aplicación]],9,4)</f>
        <v>9241</v>
      </c>
      <c r="V784" s="54" t="str">
        <f>VLOOKUP(Tabla1[[#This Row],[PROGRAMA]],Hoja1!A:B,2,FALSE)</f>
        <v>9241. Participación ciudadana</v>
      </c>
      <c r="W784" s="57" t="str">
        <f>MID(Tabla1[[#This Row],[Aplicación]],14,2)</f>
        <v>21</v>
      </c>
      <c r="X784" s="57" t="str">
        <f>MID(Tabla1[[#This Row],[Aplicación]],14,6)</f>
        <v>212</v>
      </c>
    </row>
    <row r="785" spans="1:24" x14ac:dyDescent="0.25">
      <c r="A785" s="60">
        <v>220240030837</v>
      </c>
      <c r="B785" s="43" t="s">
        <v>702</v>
      </c>
      <c r="C785" s="61">
        <v>45489</v>
      </c>
      <c r="D785" s="60">
        <v>22024000078</v>
      </c>
      <c r="E785" s="43" t="s">
        <v>1293</v>
      </c>
      <c r="F785" s="62">
        <v>182.08</v>
      </c>
      <c r="G785" s="43" t="s">
        <v>815</v>
      </c>
      <c r="H785" s="43" t="s">
        <v>5312</v>
      </c>
      <c r="I785" s="69">
        <v>300</v>
      </c>
      <c r="J785" s="43" t="s">
        <v>398</v>
      </c>
      <c r="K785" s="43" t="s">
        <v>398</v>
      </c>
      <c r="L785" s="43" t="s">
        <v>413</v>
      </c>
      <c r="M785" s="43" t="s">
        <v>395</v>
      </c>
      <c r="N785" s="43" t="s">
        <v>396</v>
      </c>
      <c r="O785" s="68" t="s">
        <v>325</v>
      </c>
      <c r="P785" s="68" t="s">
        <v>4838</v>
      </c>
      <c r="Q785" s="57" t="str">
        <f>MID(Tabla1[[#This Row],[Aplicación]],14,1)</f>
        <v>2</v>
      </c>
      <c r="R785" s="35" t="s">
        <v>265</v>
      </c>
      <c r="S785" s="57" t="str">
        <f>MID(Tabla1[[#This Row],[Aplicación]],6,2)</f>
        <v>03</v>
      </c>
      <c r="T785" s="54" t="str">
        <f>VLOOKUP(Tabla1[[#This Row],[AREA]],Hoja1!A:B,2,FALSE)</f>
        <v>03. Participación ciudadana y deportes</v>
      </c>
      <c r="U785" s="57" t="str">
        <f>MID(Tabla1[[#This Row],[Aplicación]],9,4)</f>
        <v>9241</v>
      </c>
      <c r="V785" s="54" t="str">
        <f>VLOOKUP(Tabla1[[#This Row],[PROGRAMA]],Hoja1!A:B,2,FALSE)</f>
        <v>9241. Participación ciudadana</v>
      </c>
      <c r="W785" s="57" t="str">
        <f>MID(Tabla1[[#This Row],[Aplicación]],14,2)</f>
        <v>21</v>
      </c>
      <c r="X785" s="57" t="str">
        <f>MID(Tabla1[[#This Row],[Aplicación]],14,6)</f>
        <v>212</v>
      </c>
    </row>
    <row r="786" spans="1:24" x14ac:dyDescent="0.25">
      <c r="A786" s="60">
        <v>220240030794</v>
      </c>
      <c r="B786" s="43" t="s">
        <v>702</v>
      </c>
      <c r="C786" s="61">
        <v>45489</v>
      </c>
      <c r="D786" s="60">
        <v>22024000078</v>
      </c>
      <c r="E786" s="43" t="s">
        <v>1293</v>
      </c>
      <c r="F786" s="62">
        <v>15.55</v>
      </c>
      <c r="G786" s="43" t="s">
        <v>838</v>
      </c>
      <c r="H786" s="43" t="s">
        <v>5316</v>
      </c>
      <c r="I786" s="69">
        <v>300</v>
      </c>
      <c r="J786" s="43" t="s">
        <v>398</v>
      </c>
      <c r="K786" s="43" t="s">
        <v>398</v>
      </c>
      <c r="L786" s="43" t="s">
        <v>413</v>
      </c>
      <c r="M786" s="43" t="s">
        <v>395</v>
      </c>
      <c r="N786" s="43" t="s">
        <v>396</v>
      </c>
      <c r="O786" s="68" t="s">
        <v>325</v>
      </c>
      <c r="P786" s="68" t="s">
        <v>4838</v>
      </c>
      <c r="Q786" s="57" t="str">
        <f>MID(Tabla1[[#This Row],[Aplicación]],14,1)</f>
        <v>2</v>
      </c>
      <c r="R786" s="35" t="s">
        <v>265</v>
      </c>
      <c r="S786" s="57" t="str">
        <f>MID(Tabla1[[#This Row],[Aplicación]],6,2)</f>
        <v>03</v>
      </c>
      <c r="T786" s="54" t="str">
        <f>VLOOKUP(Tabla1[[#This Row],[AREA]],Hoja1!A:B,2,FALSE)</f>
        <v>03. Participación ciudadana y deportes</v>
      </c>
      <c r="U786" s="57" t="str">
        <f>MID(Tabla1[[#This Row],[Aplicación]],9,4)</f>
        <v>9241</v>
      </c>
      <c r="V786" s="54" t="str">
        <f>VLOOKUP(Tabla1[[#This Row],[PROGRAMA]],Hoja1!A:B,2,FALSE)</f>
        <v>9241. Participación ciudadana</v>
      </c>
      <c r="W786" s="57" t="str">
        <f>MID(Tabla1[[#This Row],[Aplicación]],14,2)</f>
        <v>21</v>
      </c>
      <c r="X786" s="57" t="str">
        <f>MID(Tabla1[[#This Row],[Aplicación]],14,6)</f>
        <v>212</v>
      </c>
    </row>
    <row r="787" spans="1:24" x14ac:dyDescent="0.25">
      <c r="A787" s="60">
        <v>220240030891</v>
      </c>
      <c r="B787" s="43" t="s">
        <v>702</v>
      </c>
      <c r="C787" s="61">
        <v>45489</v>
      </c>
      <c r="D787" s="60">
        <v>22024000078</v>
      </c>
      <c r="E787" s="43" t="s">
        <v>1293</v>
      </c>
      <c r="F787" s="62">
        <v>15.73</v>
      </c>
      <c r="G787" s="43" t="s">
        <v>40</v>
      </c>
      <c r="H787" s="43" t="s">
        <v>5320</v>
      </c>
      <c r="I787" s="69">
        <v>300</v>
      </c>
      <c r="J787" s="43" t="s">
        <v>398</v>
      </c>
      <c r="K787" s="43" t="s">
        <v>398</v>
      </c>
      <c r="L787" s="43" t="s">
        <v>413</v>
      </c>
      <c r="M787" s="43" t="s">
        <v>395</v>
      </c>
      <c r="N787" s="43" t="s">
        <v>396</v>
      </c>
      <c r="O787" s="68" t="s">
        <v>325</v>
      </c>
      <c r="P787" s="68" t="s">
        <v>4838</v>
      </c>
      <c r="Q787" s="57" t="str">
        <f>MID(Tabla1[[#This Row],[Aplicación]],14,1)</f>
        <v>2</v>
      </c>
      <c r="R787" s="35" t="s">
        <v>265</v>
      </c>
      <c r="S787" s="57" t="str">
        <f>MID(Tabla1[[#This Row],[Aplicación]],6,2)</f>
        <v>03</v>
      </c>
      <c r="T787" s="54" t="str">
        <f>VLOOKUP(Tabla1[[#This Row],[AREA]],Hoja1!A:B,2,FALSE)</f>
        <v>03. Participación ciudadana y deportes</v>
      </c>
      <c r="U787" s="57" t="str">
        <f>MID(Tabla1[[#This Row],[Aplicación]],9,4)</f>
        <v>9241</v>
      </c>
      <c r="V787" s="54" t="str">
        <f>VLOOKUP(Tabla1[[#This Row],[PROGRAMA]],Hoja1!A:B,2,FALSE)</f>
        <v>9241. Participación ciudadana</v>
      </c>
      <c r="W787" s="57" t="str">
        <f>MID(Tabla1[[#This Row],[Aplicación]],14,2)</f>
        <v>21</v>
      </c>
      <c r="X787" s="57" t="str">
        <f>MID(Tabla1[[#This Row],[Aplicación]],14,6)</f>
        <v>212</v>
      </c>
    </row>
    <row r="788" spans="1:24" x14ac:dyDescent="0.25">
      <c r="A788" s="60">
        <v>220240030260</v>
      </c>
      <c r="B788" s="43" t="s">
        <v>702</v>
      </c>
      <c r="C788" s="61">
        <v>45485</v>
      </c>
      <c r="D788" s="60">
        <v>22024000078</v>
      </c>
      <c r="E788" s="43" t="s">
        <v>1293</v>
      </c>
      <c r="F788" s="62">
        <v>48.79</v>
      </c>
      <c r="G788" s="43" t="s">
        <v>764</v>
      </c>
      <c r="H788" s="43" t="s">
        <v>5351</v>
      </c>
      <c r="I788" s="69">
        <v>300</v>
      </c>
      <c r="J788" s="43" t="s">
        <v>398</v>
      </c>
      <c r="K788" s="43" t="s">
        <v>398</v>
      </c>
      <c r="L788" s="43" t="s">
        <v>413</v>
      </c>
      <c r="M788" s="43" t="s">
        <v>395</v>
      </c>
      <c r="N788" s="43" t="s">
        <v>396</v>
      </c>
      <c r="O788" s="68" t="s">
        <v>325</v>
      </c>
      <c r="P788" s="68" t="s">
        <v>4838</v>
      </c>
      <c r="Q788" s="57" t="str">
        <f>MID(Tabla1[[#This Row],[Aplicación]],14,1)</f>
        <v>2</v>
      </c>
      <c r="R788" s="35" t="s">
        <v>265</v>
      </c>
      <c r="S788" s="57" t="str">
        <f>MID(Tabla1[[#This Row],[Aplicación]],6,2)</f>
        <v>03</v>
      </c>
      <c r="T788" s="54" t="str">
        <f>VLOOKUP(Tabla1[[#This Row],[AREA]],Hoja1!A:B,2,FALSE)</f>
        <v>03. Participación ciudadana y deportes</v>
      </c>
      <c r="U788" s="57" t="str">
        <f>MID(Tabla1[[#This Row],[Aplicación]],9,4)</f>
        <v>9241</v>
      </c>
      <c r="V788" s="54" t="str">
        <f>VLOOKUP(Tabla1[[#This Row],[PROGRAMA]],Hoja1!A:B,2,FALSE)</f>
        <v>9241. Participación ciudadana</v>
      </c>
      <c r="W788" s="57" t="str">
        <f>MID(Tabla1[[#This Row],[Aplicación]],14,2)</f>
        <v>21</v>
      </c>
      <c r="X788" s="57" t="str">
        <f>MID(Tabla1[[#This Row],[Aplicación]],14,6)</f>
        <v>212</v>
      </c>
    </row>
    <row r="789" spans="1:24" x14ac:dyDescent="0.25">
      <c r="A789" s="60">
        <v>220240030244</v>
      </c>
      <c r="B789" s="43" t="s">
        <v>702</v>
      </c>
      <c r="C789" s="61">
        <v>45485</v>
      </c>
      <c r="D789" s="60">
        <v>22024000078</v>
      </c>
      <c r="E789" s="43" t="s">
        <v>1293</v>
      </c>
      <c r="F789" s="62">
        <v>50.9</v>
      </c>
      <c r="G789" s="43" t="s">
        <v>776</v>
      </c>
      <c r="H789" s="43" t="s">
        <v>5365</v>
      </c>
      <c r="I789" s="69">
        <v>300</v>
      </c>
      <c r="J789" s="43" t="s">
        <v>398</v>
      </c>
      <c r="K789" s="43" t="s">
        <v>398</v>
      </c>
      <c r="L789" s="43" t="s">
        <v>413</v>
      </c>
      <c r="M789" s="43" t="s">
        <v>395</v>
      </c>
      <c r="N789" s="43" t="s">
        <v>396</v>
      </c>
      <c r="O789" s="68" t="s">
        <v>325</v>
      </c>
      <c r="P789" s="68" t="s">
        <v>4838</v>
      </c>
      <c r="Q789" s="57" t="str">
        <f>MID(Tabla1[[#This Row],[Aplicación]],14,1)</f>
        <v>2</v>
      </c>
      <c r="R789" s="35" t="s">
        <v>265</v>
      </c>
      <c r="S789" s="57" t="str">
        <f>MID(Tabla1[[#This Row],[Aplicación]],6,2)</f>
        <v>03</v>
      </c>
      <c r="T789" s="54" t="str">
        <f>VLOOKUP(Tabla1[[#This Row],[AREA]],Hoja1!A:B,2,FALSE)</f>
        <v>03. Participación ciudadana y deportes</v>
      </c>
      <c r="U789" s="57" t="str">
        <f>MID(Tabla1[[#This Row],[Aplicación]],9,4)</f>
        <v>9241</v>
      </c>
      <c r="V789" s="54" t="str">
        <f>VLOOKUP(Tabla1[[#This Row],[PROGRAMA]],Hoja1!A:B,2,FALSE)</f>
        <v>9241. Participación ciudadana</v>
      </c>
      <c r="W789" s="57" t="str">
        <f>MID(Tabla1[[#This Row],[Aplicación]],14,2)</f>
        <v>21</v>
      </c>
      <c r="X789" s="57" t="str">
        <f>MID(Tabla1[[#This Row],[Aplicación]],14,6)</f>
        <v>212</v>
      </c>
    </row>
    <row r="790" spans="1:24" x14ac:dyDescent="0.25">
      <c r="A790" s="60">
        <v>220240030276</v>
      </c>
      <c r="B790" s="43" t="s">
        <v>702</v>
      </c>
      <c r="C790" s="61">
        <v>45485</v>
      </c>
      <c r="D790" s="60">
        <v>22024000078</v>
      </c>
      <c r="E790" s="43" t="s">
        <v>1293</v>
      </c>
      <c r="F790" s="62">
        <v>78.08</v>
      </c>
      <c r="G790" s="43" t="s">
        <v>82</v>
      </c>
      <c r="H790" s="43" t="s">
        <v>5368</v>
      </c>
      <c r="I790" s="69">
        <v>300</v>
      </c>
      <c r="J790" s="43" t="s">
        <v>398</v>
      </c>
      <c r="K790" s="43" t="s">
        <v>398</v>
      </c>
      <c r="L790" s="43" t="s">
        <v>413</v>
      </c>
      <c r="M790" s="43" t="s">
        <v>395</v>
      </c>
      <c r="N790" s="43" t="s">
        <v>396</v>
      </c>
      <c r="O790" s="68" t="s">
        <v>325</v>
      </c>
      <c r="P790" s="68" t="s">
        <v>4838</v>
      </c>
      <c r="Q790" s="57" t="str">
        <f>MID(Tabla1[[#This Row],[Aplicación]],14,1)</f>
        <v>2</v>
      </c>
      <c r="R790" s="35" t="s">
        <v>265</v>
      </c>
      <c r="S790" s="57" t="str">
        <f>MID(Tabla1[[#This Row],[Aplicación]],6,2)</f>
        <v>03</v>
      </c>
      <c r="T790" s="54" t="str">
        <f>VLOOKUP(Tabla1[[#This Row],[AREA]],Hoja1!A:B,2,FALSE)</f>
        <v>03. Participación ciudadana y deportes</v>
      </c>
      <c r="U790" s="57" t="str">
        <f>MID(Tabla1[[#This Row],[Aplicación]],9,4)</f>
        <v>9241</v>
      </c>
      <c r="V790" s="54" t="str">
        <f>VLOOKUP(Tabla1[[#This Row],[PROGRAMA]],Hoja1!A:B,2,FALSE)</f>
        <v>9241. Participación ciudadana</v>
      </c>
      <c r="W790" s="57" t="str">
        <f>MID(Tabla1[[#This Row],[Aplicación]],14,2)</f>
        <v>21</v>
      </c>
      <c r="X790" s="57" t="str">
        <f>MID(Tabla1[[#This Row],[Aplicación]],14,6)</f>
        <v>212</v>
      </c>
    </row>
    <row r="791" spans="1:24" x14ac:dyDescent="0.25">
      <c r="A791" s="60">
        <v>220240030110</v>
      </c>
      <c r="B791" s="43" t="s">
        <v>390</v>
      </c>
      <c r="C791" s="61">
        <v>45482</v>
      </c>
      <c r="D791" s="60">
        <v>22024005600</v>
      </c>
      <c r="E791" s="43" t="s">
        <v>1293</v>
      </c>
      <c r="F791" s="62">
        <v>351.21</v>
      </c>
      <c r="G791" s="43" t="s">
        <v>83</v>
      </c>
      <c r="H791" s="43" t="s">
        <v>5410</v>
      </c>
      <c r="I791" s="69">
        <v>220</v>
      </c>
      <c r="J791" s="43" t="s">
        <v>770</v>
      </c>
      <c r="K791" s="43" t="s">
        <v>398</v>
      </c>
      <c r="L791" s="43" t="s">
        <v>413</v>
      </c>
      <c r="M791" s="43" t="s">
        <v>585</v>
      </c>
      <c r="N791" s="43" t="s">
        <v>539</v>
      </c>
      <c r="O791" s="68" t="s">
        <v>326</v>
      </c>
      <c r="P791" s="68" t="s">
        <v>4838</v>
      </c>
      <c r="Q791" s="57" t="str">
        <f>MID(Tabla1[[#This Row],[Aplicación]],14,1)</f>
        <v>2</v>
      </c>
      <c r="R791" s="35" t="s">
        <v>265</v>
      </c>
      <c r="S791" s="57" t="str">
        <f>MID(Tabla1[[#This Row],[Aplicación]],6,2)</f>
        <v>03</v>
      </c>
      <c r="T791" s="54" t="str">
        <f>VLOOKUP(Tabla1[[#This Row],[AREA]],Hoja1!A:B,2,FALSE)</f>
        <v>03. Participación ciudadana y deportes</v>
      </c>
      <c r="U791" s="57" t="str">
        <f>MID(Tabla1[[#This Row],[Aplicación]],9,4)</f>
        <v>9241</v>
      </c>
      <c r="V791" s="54" t="str">
        <f>VLOOKUP(Tabla1[[#This Row],[PROGRAMA]],Hoja1!A:B,2,FALSE)</f>
        <v>9241. Participación ciudadana</v>
      </c>
      <c r="W791" s="57" t="str">
        <f>MID(Tabla1[[#This Row],[Aplicación]],14,2)</f>
        <v>21</v>
      </c>
      <c r="X791" s="57" t="str">
        <f>MID(Tabla1[[#This Row],[Aplicación]],14,6)</f>
        <v>212</v>
      </c>
    </row>
    <row r="792" spans="1:24" x14ac:dyDescent="0.25">
      <c r="A792" s="60">
        <v>220240029832</v>
      </c>
      <c r="B792" s="43" t="s">
        <v>390</v>
      </c>
      <c r="C792" s="61">
        <v>45481</v>
      </c>
      <c r="D792" s="60">
        <v>22024005492</v>
      </c>
      <c r="E792" s="43" t="s">
        <v>1293</v>
      </c>
      <c r="F792" s="62">
        <v>85.73</v>
      </c>
      <c r="G792" s="43" t="s">
        <v>993</v>
      </c>
      <c r="H792" s="43" t="s">
        <v>5418</v>
      </c>
      <c r="I792" s="69">
        <v>220</v>
      </c>
      <c r="J792" s="43" t="s">
        <v>398</v>
      </c>
      <c r="K792" s="43" t="s">
        <v>398</v>
      </c>
      <c r="L792" s="43" t="s">
        <v>413</v>
      </c>
      <c r="M792" s="43" t="s">
        <v>585</v>
      </c>
      <c r="N792" s="43" t="s">
        <v>539</v>
      </c>
      <c r="O792" s="68" t="s">
        <v>326</v>
      </c>
      <c r="P792" s="68" t="s">
        <v>4838</v>
      </c>
      <c r="Q792" s="57" t="str">
        <f>MID(Tabla1[[#This Row],[Aplicación]],14,1)</f>
        <v>2</v>
      </c>
      <c r="R792" s="35" t="s">
        <v>265</v>
      </c>
      <c r="S792" s="57" t="str">
        <f>MID(Tabla1[[#This Row],[Aplicación]],6,2)</f>
        <v>03</v>
      </c>
      <c r="T792" s="54" t="str">
        <f>VLOOKUP(Tabla1[[#This Row],[AREA]],Hoja1!A:B,2,FALSE)</f>
        <v>03. Participación ciudadana y deportes</v>
      </c>
      <c r="U792" s="57" t="str">
        <f>MID(Tabla1[[#This Row],[Aplicación]],9,4)</f>
        <v>9241</v>
      </c>
      <c r="V792" s="54" t="str">
        <f>VLOOKUP(Tabla1[[#This Row],[PROGRAMA]],Hoja1!A:B,2,FALSE)</f>
        <v>9241. Participación ciudadana</v>
      </c>
      <c r="W792" s="57" t="str">
        <f>MID(Tabla1[[#This Row],[Aplicación]],14,2)</f>
        <v>21</v>
      </c>
      <c r="X792" s="57" t="str">
        <f>MID(Tabla1[[#This Row],[Aplicación]],14,6)</f>
        <v>212</v>
      </c>
    </row>
    <row r="793" spans="1:24" x14ac:dyDescent="0.25">
      <c r="A793" s="60">
        <v>220240029226</v>
      </c>
      <c r="B793" s="43" t="s">
        <v>390</v>
      </c>
      <c r="C793" s="61">
        <v>45477</v>
      </c>
      <c r="D793" s="60">
        <v>22024005490</v>
      </c>
      <c r="E793" s="43" t="s">
        <v>1293</v>
      </c>
      <c r="F793" s="62">
        <v>69.3</v>
      </c>
      <c r="G793" s="43" t="s">
        <v>86</v>
      </c>
      <c r="H793" s="43" t="s">
        <v>5440</v>
      </c>
      <c r="I793" s="69">
        <v>220</v>
      </c>
      <c r="J793" s="43" t="s">
        <v>398</v>
      </c>
      <c r="K793" s="43" t="s">
        <v>398</v>
      </c>
      <c r="L793" s="43" t="s">
        <v>413</v>
      </c>
      <c r="M793" s="43" t="s">
        <v>585</v>
      </c>
      <c r="N793" s="43" t="s">
        <v>539</v>
      </c>
      <c r="O793" s="68" t="s">
        <v>326</v>
      </c>
      <c r="P793" s="68" t="s">
        <v>4838</v>
      </c>
      <c r="Q793" s="57" t="str">
        <f>MID(Tabla1[[#This Row],[Aplicación]],14,1)</f>
        <v>2</v>
      </c>
      <c r="R793" s="35" t="s">
        <v>265</v>
      </c>
      <c r="S793" s="57" t="str">
        <f>MID(Tabla1[[#This Row],[Aplicación]],6,2)</f>
        <v>03</v>
      </c>
      <c r="T793" s="54" t="str">
        <f>VLOOKUP(Tabla1[[#This Row],[AREA]],Hoja1!A:B,2,FALSE)</f>
        <v>03. Participación ciudadana y deportes</v>
      </c>
      <c r="U793" s="57" t="str">
        <f>MID(Tabla1[[#This Row],[Aplicación]],9,4)</f>
        <v>9241</v>
      </c>
      <c r="V793" s="54" t="str">
        <f>VLOOKUP(Tabla1[[#This Row],[PROGRAMA]],Hoja1!A:B,2,FALSE)</f>
        <v>9241. Participación ciudadana</v>
      </c>
      <c r="W793" s="57" t="str">
        <f>MID(Tabla1[[#This Row],[Aplicación]],14,2)</f>
        <v>21</v>
      </c>
      <c r="X793" s="57" t="str">
        <f>MID(Tabla1[[#This Row],[Aplicación]],14,6)</f>
        <v>212</v>
      </c>
    </row>
    <row r="794" spans="1:24" x14ac:dyDescent="0.25">
      <c r="A794" s="60">
        <v>220240040264</v>
      </c>
      <c r="B794" s="43" t="s">
        <v>702</v>
      </c>
      <c r="C794" s="61">
        <v>45530</v>
      </c>
      <c r="D794" s="60">
        <v>22024000078</v>
      </c>
      <c r="E794" s="43" t="s">
        <v>1293</v>
      </c>
      <c r="F794" s="62">
        <v>69.19</v>
      </c>
      <c r="G794" s="43" t="s">
        <v>41</v>
      </c>
      <c r="H794" s="43" t="s">
        <v>5669</v>
      </c>
      <c r="I794" s="69">
        <v>300</v>
      </c>
      <c r="J794" s="43" t="s">
        <v>398</v>
      </c>
      <c r="K794" s="43" t="s">
        <v>398</v>
      </c>
      <c r="L794" s="43" t="s">
        <v>413</v>
      </c>
      <c r="M794" s="43" t="s">
        <v>395</v>
      </c>
      <c r="N794" s="43" t="s">
        <v>396</v>
      </c>
      <c r="O794" s="68" t="s">
        <v>325</v>
      </c>
      <c r="P794" s="68" t="s">
        <v>4838</v>
      </c>
      <c r="Q794" s="57" t="str">
        <f>MID(Tabla1[[#This Row],[Aplicación]],14,1)</f>
        <v>2</v>
      </c>
      <c r="R794" s="35" t="s">
        <v>265</v>
      </c>
      <c r="S794" s="57" t="str">
        <f>MID(Tabla1[[#This Row],[Aplicación]],6,2)</f>
        <v>03</v>
      </c>
      <c r="T794" s="54" t="str">
        <f>VLOOKUP(Tabla1[[#This Row],[AREA]],Hoja1!A:B,2,FALSE)</f>
        <v>03. Participación ciudadana y deportes</v>
      </c>
      <c r="U794" s="57" t="str">
        <f>MID(Tabla1[[#This Row],[Aplicación]],9,4)</f>
        <v>9241</v>
      </c>
      <c r="V794" s="54" t="str">
        <f>VLOOKUP(Tabla1[[#This Row],[PROGRAMA]],Hoja1!A:B,2,FALSE)</f>
        <v>9241. Participación ciudadana</v>
      </c>
      <c r="W794" s="57" t="str">
        <f>MID(Tabla1[[#This Row],[Aplicación]],14,2)</f>
        <v>21</v>
      </c>
      <c r="X794" s="57" t="str">
        <f>MID(Tabla1[[#This Row],[Aplicación]],14,6)</f>
        <v>212</v>
      </c>
    </row>
    <row r="795" spans="1:24" x14ac:dyDescent="0.25">
      <c r="A795" s="60">
        <v>220240040903</v>
      </c>
      <c r="B795" s="43" t="s">
        <v>390</v>
      </c>
      <c r="C795" s="61">
        <v>45531</v>
      </c>
      <c r="D795" s="60">
        <v>22024006212</v>
      </c>
      <c r="E795" s="43" t="s">
        <v>1293</v>
      </c>
      <c r="F795" s="62">
        <v>1428.13</v>
      </c>
      <c r="G795" s="43" t="s">
        <v>993</v>
      </c>
      <c r="H795" s="43" t="s">
        <v>5718</v>
      </c>
      <c r="I795" s="69">
        <v>220</v>
      </c>
      <c r="J795" s="43" t="s">
        <v>398</v>
      </c>
      <c r="K795" s="43" t="s">
        <v>398</v>
      </c>
      <c r="L795" s="43" t="s">
        <v>413</v>
      </c>
      <c r="M795" s="43" t="s">
        <v>585</v>
      </c>
      <c r="N795" s="43" t="s">
        <v>539</v>
      </c>
      <c r="O795" s="68" t="s">
        <v>326</v>
      </c>
      <c r="P795" s="68" t="s">
        <v>4838</v>
      </c>
      <c r="Q795" s="57" t="str">
        <f>MID(Tabla1[[#This Row],[Aplicación]],14,1)</f>
        <v>2</v>
      </c>
      <c r="R795" s="35" t="s">
        <v>265</v>
      </c>
      <c r="S795" s="57" t="str">
        <f>MID(Tabla1[[#This Row],[Aplicación]],6,2)</f>
        <v>03</v>
      </c>
      <c r="T795" s="54" t="str">
        <f>VLOOKUP(Tabla1[[#This Row],[AREA]],Hoja1!A:B,2,FALSE)</f>
        <v>03. Participación ciudadana y deportes</v>
      </c>
      <c r="U795" s="57" t="str">
        <f>MID(Tabla1[[#This Row],[Aplicación]],9,4)</f>
        <v>9241</v>
      </c>
      <c r="V795" s="54" t="str">
        <f>VLOOKUP(Tabla1[[#This Row],[PROGRAMA]],Hoja1!A:B,2,FALSE)</f>
        <v>9241. Participación ciudadana</v>
      </c>
      <c r="W795" s="57" t="str">
        <f>MID(Tabla1[[#This Row],[Aplicación]],14,2)</f>
        <v>21</v>
      </c>
      <c r="X795" s="57" t="str">
        <f>MID(Tabla1[[#This Row],[Aplicación]],14,6)</f>
        <v>212</v>
      </c>
    </row>
    <row r="796" spans="1:24" x14ac:dyDescent="0.25">
      <c r="A796" s="60">
        <v>220240037428</v>
      </c>
      <c r="B796" s="43" t="s">
        <v>702</v>
      </c>
      <c r="C796" s="61">
        <v>45518</v>
      </c>
      <c r="D796" s="60">
        <v>22024000078</v>
      </c>
      <c r="E796" s="43" t="s">
        <v>1293</v>
      </c>
      <c r="F796" s="62">
        <v>577.79</v>
      </c>
      <c r="G796" s="43" t="s">
        <v>776</v>
      </c>
      <c r="H796" s="43" t="s">
        <v>5723</v>
      </c>
      <c r="I796" s="69">
        <v>300</v>
      </c>
      <c r="J796" s="43" t="s">
        <v>398</v>
      </c>
      <c r="K796" s="43" t="s">
        <v>398</v>
      </c>
      <c r="L796" s="43" t="s">
        <v>413</v>
      </c>
      <c r="M796" s="43" t="s">
        <v>395</v>
      </c>
      <c r="N796" s="43" t="s">
        <v>396</v>
      </c>
      <c r="O796" s="68" t="s">
        <v>325</v>
      </c>
      <c r="P796" s="68" t="s">
        <v>4838</v>
      </c>
      <c r="Q796" s="57" t="str">
        <f>MID(Tabla1[[#This Row],[Aplicación]],14,1)</f>
        <v>2</v>
      </c>
      <c r="R796" s="35" t="s">
        <v>265</v>
      </c>
      <c r="S796" s="57" t="str">
        <f>MID(Tabla1[[#This Row],[Aplicación]],6,2)</f>
        <v>03</v>
      </c>
      <c r="T796" s="54" t="str">
        <f>VLOOKUP(Tabla1[[#This Row],[AREA]],Hoja1!A:B,2,FALSE)</f>
        <v>03. Participación ciudadana y deportes</v>
      </c>
      <c r="U796" s="57" t="str">
        <f>MID(Tabla1[[#This Row],[Aplicación]],9,4)</f>
        <v>9241</v>
      </c>
      <c r="V796" s="54" t="str">
        <f>VLOOKUP(Tabla1[[#This Row],[PROGRAMA]],Hoja1!A:B,2,FALSE)</f>
        <v>9241. Participación ciudadana</v>
      </c>
      <c r="W796" s="57" t="str">
        <f>MID(Tabla1[[#This Row],[Aplicación]],14,2)</f>
        <v>21</v>
      </c>
      <c r="X796" s="57" t="str">
        <f>MID(Tabla1[[#This Row],[Aplicación]],14,6)</f>
        <v>212</v>
      </c>
    </row>
    <row r="797" spans="1:24" x14ac:dyDescent="0.25">
      <c r="A797" s="60">
        <v>220240037349</v>
      </c>
      <c r="B797" s="43" t="s">
        <v>702</v>
      </c>
      <c r="C797" s="61">
        <v>45518</v>
      </c>
      <c r="D797" s="60">
        <v>22024000078</v>
      </c>
      <c r="E797" s="43" t="s">
        <v>1293</v>
      </c>
      <c r="F797" s="62">
        <v>20.76</v>
      </c>
      <c r="G797" s="43" t="s">
        <v>82</v>
      </c>
      <c r="H797" s="43" t="s">
        <v>5731</v>
      </c>
      <c r="I797" s="69">
        <v>300</v>
      </c>
      <c r="J797" s="43" t="s">
        <v>398</v>
      </c>
      <c r="K797" s="43" t="s">
        <v>398</v>
      </c>
      <c r="L797" s="43" t="s">
        <v>413</v>
      </c>
      <c r="M797" s="43" t="s">
        <v>395</v>
      </c>
      <c r="N797" s="43" t="s">
        <v>396</v>
      </c>
      <c r="O797" s="68" t="s">
        <v>325</v>
      </c>
      <c r="P797" s="68" t="s">
        <v>4838</v>
      </c>
      <c r="Q797" s="57" t="str">
        <f>MID(Tabla1[[#This Row],[Aplicación]],14,1)</f>
        <v>2</v>
      </c>
      <c r="R797" s="35" t="s">
        <v>265</v>
      </c>
      <c r="S797" s="57" t="str">
        <f>MID(Tabla1[[#This Row],[Aplicación]],6,2)</f>
        <v>03</v>
      </c>
      <c r="T797" s="54" t="str">
        <f>VLOOKUP(Tabla1[[#This Row],[AREA]],Hoja1!A:B,2,FALSE)</f>
        <v>03. Participación ciudadana y deportes</v>
      </c>
      <c r="U797" s="57" t="str">
        <f>MID(Tabla1[[#This Row],[Aplicación]],9,4)</f>
        <v>9241</v>
      </c>
      <c r="V797" s="54" t="str">
        <f>VLOOKUP(Tabla1[[#This Row],[PROGRAMA]],Hoja1!A:B,2,FALSE)</f>
        <v>9241. Participación ciudadana</v>
      </c>
      <c r="W797" s="57" t="str">
        <f>MID(Tabla1[[#This Row],[Aplicación]],14,2)</f>
        <v>21</v>
      </c>
      <c r="X797" s="57" t="str">
        <f>MID(Tabla1[[#This Row],[Aplicación]],14,6)</f>
        <v>212</v>
      </c>
    </row>
    <row r="798" spans="1:24" x14ac:dyDescent="0.25">
      <c r="A798" s="60">
        <v>220240037351</v>
      </c>
      <c r="B798" s="43" t="s">
        <v>702</v>
      </c>
      <c r="C798" s="61">
        <v>45518</v>
      </c>
      <c r="D798" s="60">
        <v>22024000078</v>
      </c>
      <c r="E798" s="43" t="s">
        <v>1293</v>
      </c>
      <c r="F798" s="62">
        <v>42.31</v>
      </c>
      <c r="G798" s="43" t="s">
        <v>82</v>
      </c>
      <c r="H798" s="43" t="s">
        <v>5732</v>
      </c>
      <c r="I798" s="69">
        <v>300</v>
      </c>
      <c r="J798" s="43" t="s">
        <v>398</v>
      </c>
      <c r="K798" s="43" t="s">
        <v>398</v>
      </c>
      <c r="L798" s="43" t="s">
        <v>413</v>
      </c>
      <c r="M798" s="43" t="s">
        <v>395</v>
      </c>
      <c r="N798" s="43" t="s">
        <v>396</v>
      </c>
      <c r="O798" s="68" t="s">
        <v>325</v>
      </c>
      <c r="P798" s="68" t="s">
        <v>4838</v>
      </c>
      <c r="Q798" s="57" t="str">
        <f>MID(Tabla1[[#This Row],[Aplicación]],14,1)</f>
        <v>2</v>
      </c>
      <c r="R798" s="35" t="s">
        <v>265</v>
      </c>
      <c r="S798" s="57" t="str">
        <f>MID(Tabla1[[#This Row],[Aplicación]],6,2)</f>
        <v>03</v>
      </c>
      <c r="T798" s="54" t="str">
        <f>VLOOKUP(Tabla1[[#This Row],[AREA]],Hoja1!A:B,2,FALSE)</f>
        <v>03. Participación ciudadana y deportes</v>
      </c>
      <c r="U798" s="57" t="str">
        <f>MID(Tabla1[[#This Row],[Aplicación]],9,4)</f>
        <v>9241</v>
      </c>
      <c r="V798" s="54" t="str">
        <f>VLOOKUP(Tabla1[[#This Row],[PROGRAMA]],Hoja1!A:B,2,FALSE)</f>
        <v>9241. Participación ciudadana</v>
      </c>
      <c r="W798" s="57" t="str">
        <f>MID(Tabla1[[#This Row],[Aplicación]],14,2)</f>
        <v>21</v>
      </c>
      <c r="X798" s="57" t="str">
        <f>MID(Tabla1[[#This Row],[Aplicación]],14,6)</f>
        <v>212</v>
      </c>
    </row>
    <row r="799" spans="1:24" x14ac:dyDescent="0.25">
      <c r="A799" s="60">
        <v>220240039568</v>
      </c>
      <c r="B799" s="43" t="s">
        <v>702</v>
      </c>
      <c r="C799" s="61">
        <v>45527</v>
      </c>
      <c r="D799" s="60">
        <v>22024000078</v>
      </c>
      <c r="E799" s="43" t="s">
        <v>1293</v>
      </c>
      <c r="F799" s="62">
        <v>155.94</v>
      </c>
      <c r="G799" s="43" t="s">
        <v>852</v>
      </c>
      <c r="H799" s="43" t="s">
        <v>5748</v>
      </c>
      <c r="I799" s="69">
        <v>300</v>
      </c>
      <c r="J799" s="43" t="s">
        <v>398</v>
      </c>
      <c r="K799" s="43" t="s">
        <v>398</v>
      </c>
      <c r="L799" s="43" t="s">
        <v>413</v>
      </c>
      <c r="M799" s="43" t="s">
        <v>395</v>
      </c>
      <c r="N799" s="43" t="s">
        <v>396</v>
      </c>
      <c r="O799" s="68" t="s">
        <v>325</v>
      </c>
      <c r="P799" s="68" t="s">
        <v>4838</v>
      </c>
      <c r="Q799" s="57" t="str">
        <f>MID(Tabla1[[#This Row],[Aplicación]],14,1)</f>
        <v>2</v>
      </c>
      <c r="R799" s="35" t="s">
        <v>265</v>
      </c>
      <c r="S799" s="57" t="str">
        <f>MID(Tabla1[[#This Row],[Aplicación]],6,2)</f>
        <v>03</v>
      </c>
      <c r="T799" s="54" t="str">
        <f>VLOOKUP(Tabla1[[#This Row],[AREA]],Hoja1!A:B,2,FALSE)</f>
        <v>03. Participación ciudadana y deportes</v>
      </c>
      <c r="U799" s="57" t="str">
        <f>MID(Tabla1[[#This Row],[Aplicación]],9,4)</f>
        <v>9241</v>
      </c>
      <c r="V799" s="54" t="str">
        <f>VLOOKUP(Tabla1[[#This Row],[PROGRAMA]],Hoja1!A:B,2,FALSE)</f>
        <v>9241. Participación ciudadana</v>
      </c>
      <c r="W799" s="57" t="str">
        <f>MID(Tabla1[[#This Row],[Aplicación]],14,2)</f>
        <v>21</v>
      </c>
      <c r="X799" s="57" t="str">
        <f>MID(Tabla1[[#This Row],[Aplicación]],14,6)</f>
        <v>212</v>
      </c>
    </row>
    <row r="800" spans="1:24" x14ac:dyDescent="0.25">
      <c r="A800" s="60">
        <v>220240039561</v>
      </c>
      <c r="B800" s="43" t="s">
        <v>702</v>
      </c>
      <c r="C800" s="61">
        <v>45527</v>
      </c>
      <c r="D800" s="60">
        <v>22024000078</v>
      </c>
      <c r="E800" s="43" t="s">
        <v>1293</v>
      </c>
      <c r="F800" s="62">
        <v>101.82</v>
      </c>
      <c r="G800" s="43" t="s">
        <v>81</v>
      </c>
      <c r="H800" s="43" t="s">
        <v>5771</v>
      </c>
      <c r="I800" s="69">
        <v>300</v>
      </c>
      <c r="J800" s="43" t="s">
        <v>398</v>
      </c>
      <c r="K800" s="43" t="s">
        <v>398</v>
      </c>
      <c r="L800" s="43" t="s">
        <v>413</v>
      </c>
      <c r="M800" s="43" t="s">
        <v>395</v>
      </c>
      <c r="N800" s="43" t="s">
        <v>396</v>
      </c>
      <c r="O800" s="68" t="s">
        <v>325</v>
      </c>
      <c r="P800" s="68" t="s">
        <v>4838</v>
      </c>
      <c r="Q800" s="57" t="str">
        <f>MID(Tabla1[[#This Row],[Aplicación]],14,1)</f>
        <v>2</v>
      </c>
      <c r="R800" s="35" t="s">
        <v>265</v>
      </c>
      <c r="S800" s="57" t="str">
        <f>MID(Tabla1[[#This Row],[Aplicación]],6,2)</f>
        <v>03</v>
      </c>
      <c r="T800" s="54" t="str">
        <f>VLOOKUP(Tabla1[[#This Row],[AREA]],Hoja1!A:B,2,FALSE)</f>
        <v>03. Participación ciudadana y deportes</v>
      </c>
      <c r="U800" s="57" t="str">
        <f>MID(Tabla1[[#This Row],[Aplicación]],9,4)</f>
        <v>9241</v>
      </c>
      <c r="V800" s="54" t="str">
        <f>VLOOKUP(Tabla1[[#This Row],[PROGRAMA]],Hoja1!A:B,2,FALSE)</f>
        <v>9241. Participación ciudadana</v>
      </c>
      <c r="W800" s="57" t="str">
        <f>MID(Tabla1[[#This Row],[Aplicación]],14,2)</f>
        <v>21</v>
      </c>
      <c r="X800" s="57" t="str">
        <f>MID(Tabla1[[#This Row],[Aplicación]],14,6)</f>
        <v>212</v>
      </c>
    </row>
    <row r="801" spans="1:24" x14ac:dyDescent="0.25">
      <c r="A801" s="60">
        <v>220240039353</v>
      </c>
      <c r="B801" s="43" t="s">
        <v>390</v>
      </c>
      <c r="C801" s="61">
        <v>45526</v>
      </c>
      <c r="D801" s="60">
        <v>22024006173</v>
      </c>
      <c r="E801" s="43" t="s">
        <v>1293</v>
      </c>
      <c r="F801" s="62">
        <v>268.08999999999997</v>
      </c>
      <c r="G801" s="43" t="s">
        <v>83</v>
      </c>
      <c r="H801" s="43" t="s">
        <v>5909</v>
      </c>
      <c r="I801" s="69">
        <v>220</v>
      </c>
      <c r="J801" s="43" t="s">
        <v>770</v>
      </c>
      <c r="K801" s="43" t="s">
        <v>398</v>
      </c>
      <c r="L801" s="43" t="s">
        <v>413</v>
      </c>
      <c r="M801" s="43" t="s">
        <v>585</v>
      </c>
      <c r="N801" s="43" t="s">
        <v>539</v>
      </c>
      <c r="O801" s="68" t="s">
        <v>326</v>
      </c>
      <c r="P801" s="68" t="s">
        <v>4838</v>
      </c>
      <c r="Q801" s="57" t="str">
        <f>MID(Tabla1[[#This Row],[Aplicación]],14,1)</f>
        <v>2</v>
      </c>
      <c r="R801" s="35" t="s">
        <v>265</v>
      </c>
      <c r="S801" s="57" t="str">
        <f>MID(Tabla1[[#This Row],[Aplicación]],6,2)</f>
        <v>03</v>
      </c>
      <c r="T801" s="54" t="str">
        <f>VLOOKUP(Tabla1[[#This Row],[AREA]],Hoja1!A:B,2,FALSE)</f>
        <v>03. Participación ciudadana y deportes</v>
      </c>
      <c r="U801" s="57" t="str">
        <f>MID(Tabla1[[#This Row],[Aplicación]],9,4)</f>
        <v>9241</v>
      </c>
      <c r="V801" s="54" t="str">
        <f>VLOOKUP(Tabla1[[#This Row],[PROGRAMA]],Hoja1!A:B,2,FALSE)</f>
        <v>9241. Participación ciudadana</v>
      </c>
      <c r="W801" s="57" t="str">
        <f>MID(Tabla1[[#This Row],[Aplicación]],14,2)</f>
        <v>21</v>
      </c>
      <c r="X801" s="57" t="str">
        <f>MID(Tabla1[[#This Row],[Aplicación]],14,6)</f>
        <v>212</v>
      </c>
    </row>
    <row r="802" spans="1:24" x14ac:dyDescent="0.25">
      <c r="A802" s="60">
        <v>220240042263</v>
      </c>
      <c r="B802" s="43" t="s">
        <v>390</v>
      </c>
      <c r="C802" s="61">
        <v>45545</v>
      </c>
      <c r="D802" s="60">
        <v>22024006458</v>
      </c>
      <c r="E802" s="43" t="s">
        <v>1293</v>
      </c>
      <c r="F802" s="62">
        <v>257.13</v>
      </c>
      <c r="G802" s="43" t="s">
        <v>723</v>
      </c>
      <c r="H802" s="43" t="s">
        <v>5918</v>
      </c>
      <c r="I802" s="69">
        <v>220</v>
      </c>
      <c r="J802" s="43" t="s">
        <v>398</v>
      </c>
      <c r="K802" s="43" t="s">
        <v>398</v>
      </c>
      <c r="L802" s="43" t="s">
        <v>399</v>
      </c>
      <c r="M802" s="43" t="s">
        <v>585</v>
      </c>
      <c r="N802" s="43" t="s">
        <v>539</v>
      </c>
      <c r="O802" s="68" t="s">
        <v>326</v>
      </c>
      <c r="P802" s="68" t="s">
        <v>4838</v>
      </c>
      <c r="Q802" s="57" t="str">
        <f>MID(Tabla1[[#This Row],[Aplicación]],14,1)</f>
        <v>2</v>
      </c>
      <c r="R802" s="35" t="s">
        <v>265</v>
      </c>
      <c r="S802" s="57" t="str">
        <f>MID(Tabla1[[#This Row],[Aplicación]],6,2)</f>
        <v>03</v>
      </c>
      <c r="T802" s="54" t="str">
        <f>VLOOKUP(Tabla1[[#This Row],[AREA]],Hoja1!A:B,2,FALSE)</f>
        <v>03. Participación ciudadana y deportes</v>
      </c>
      <c r="U802" s="57" t="str">
        <f>MID(Tabla1[[#This Row],[Aplicación]],9,4)</f>
        <v>9241</v>
      </c>
      <c r="V802" s="54" t="str">
        <f>VLOOKUP(Tabla1[[#This Row],[PROGRAMA]],Hoja1!A:B,2,FALSE)</f>
        <v>9241. Participación ciudadana</v>
      </c>
      <c r="W802" s="57" t="str">
        <f>MID(Tabla1[[#This Row],[Aplicación]],14,2)</f>
        <v>21</v>
      </c>
      <c r="X802" s="57" t="str">
        <f>MID(Tabla1[[#This Row],[Aplicación]],14,6)</f>
        <v>212</v>
      </c>
    </row>
    <row r="803" spans="1:24" x14ac:dyDescent="0.25">
      <c r="A803" s="60">
        <v>220240039575</v>
      </c>
      <c r="B803" s="43" t="s">
        <v>702</v>
      </c>
      <c r="C803" s="61">
        <v>45527</v>
      </c>
      <c r="D803" s="60">
        <v>22024000078</v>
      </c>
      <c r="E803" s="43" t="s">
        <v>1293</v>
      </c>
      <c r="F803" s="62">
        <v>569.64</v>
      </c>
      <c r="G803" s="43" t="s">
        <v>886</v>
      </c>
      <c r="H803" s="43" t="s">
        <v>5943</v>
      </c>
      <c r="I803" s="69">
        <v>300</v>
      </c>
      <c r="J803" s="43" t="s">
        <v>398</v>
      </c>
      <c r="K803" s="43" t="s">
        <v>398</v>
      </c>
      <c r="L803" s="43" t="s">
        <v>413</v>
      </c>
      <c r="M803" s="43" t="s">
        <v>395</v>
      </c>
      <c r="N803" s="43" t="s">
        <v>396</v>
      </c>
      <c r="O803" s="68" t="s">
        <v>325</v>
      </c>
      <c r="P803" s="68" t="s">
        <v>4838</v>
      </c>
      <c r="Q803" s="57" t="str">
        <f>MID(Tabla1[[#This Row],[Aplicación]],14,1)</f>
        <v>2</v>
      </c>
      <c r="R803" s="35" t="s">
        <v>265</v>
      </c>
      <c r="S803" s="57" t="str">
        <f>MID(Tabla1[[#This Row],[Aplicación]],6,2)</f>
        <v>03</v>
      </c>
      <c r="T803" s="54" t="str">
        <f>VLOOKUP(Tabla1[[#This Row],[AREA]],Hoja1!A:B,2,FALSE)</f>
        <v>03. Participación ciudadana y deportes</v>
      </c>
      <c r="U803" s="57" t="str">
        <f>MID(Tabla1[[#This Row],[Aplicación]],9,4)</f>
        <v>9241</v>
      </c>
      <c r="V803" s="54" t="str">
        <f>VLOOKUP(Tabla1[[#This Row],[PROGRAMA]],Hoja1!A:B,2,FALSE)</f>
        <v>9241. Participación ciudadana</v>
      </c>
      <c r="W803" s="57" t="str">
        <f>MID(Tabla1[[#This Row],[Aplicación]],14,2)</f>
        <v>21</v>
      </c>
      <c r="X803" s="57" t="str">
        <f>MID(Tabla1[[#This Row],[Aplicación]],14,6)</f>
        <v>212</v>
      </c>
    </row>
    <row r="804" spans="1:24" x14ac:dyDescent="0.25">
      <c r="A804" s="60">
        <v>220240037353</v>
      </c>
      <c r="B804" s="43" t="s">
        <v>702</v>
      </c>
      <c r="C804" s="61">
        <v>45518</v>
      </c>
      <c r="D804" s="60">
        <v>22024000078</v>
      </c>
      <c r="E804" s="43" t="s">
        <v>1293</v>
      </c>
      <c r="F804" s="62">
        <v>43.75</v>
      </c>
      <c r="G804" s="43" t="s">
        <v>40</v>
      </c>
      <c r="H804" s="43" t="s">
        <v>5955</v>
      </c>
      <c r="I804" s="69">
        <v>300</v>
      </c>
      <c r="J804" s="43" t="s">
        <v>398</v>
      </c>
      <c r="K804" s="43" t="s">
        <v>398</v>
      </c>
      <c r="L804" s="43" t="s">
        <v>413</v>
      </c>
      <c r="M804" s="43" t="s">
        <v>395</v>
      </c>
      <c r="N804" s="43" t="s">
        <v>396</v>
      </c>
      <c r="O804" s="68" t="s">
        <v>325</v>
      </c>
      <c r="P804" s="68" t="s">
        <v>4838</v>
      </c>
      <c r="Q804" s="57" t="str">
        <f>MID(Tabla1[[#This Row],[Aplicación]],14,1)</f>
        <v>2</v>
      </c>
      <c r="R804" s="35" t="s">
        <v>265</v>
      </c>
      <c r="S804" s="57" t="str">
        <f>MID(Tabla1[[#This Row],[Aplicación]],6,2)</f>
        <v>03</v>
      </c>
      <c r="T804" s="54" t="str">
        <f>VLOOKUP(Tabla1[[#This Row],[AREA]],Hoja1!A:B,2,FALSE)</f>
        <v>03. Participación ciudadana y deportes</v>
      </c>
      <c r="U804" s="57" t="str">
        <f>MID(Tabla1[[#This Row],[Aplicación]],9,4)</f>
        <v>9241</v>
      </c>
      <c r="V804" s="54" t="str">
        <f>VLOOKUP(Tabla1[[#This Row],[PROGRAMA]],Hoja1!A:B,2,FALSE)</f>
        <v>9241. Participación ciudadana</v>
      </c>
      <c r="W804" s="57" t="str">
        <f>MID(Tabla1[[#This Row],[Aplicación]],14,2)</f>
        <v>21</v>
      </c>
      <c r="X804" s="57" t="str">
        <f>MID(Tabla1[[#This Row],[Aplicación]],14,6)</f>
        <v>212</v>
      </c>
    </row>
    <row r="805" spans="1:24" x14ac:dyDescent="0.25">
      <c r="A805" s="60">
        <v>220240037430</v>
      </c>
      <c r="B805" s="43" t="s">
        <v>702</v>
      </c>
      <c r="C805" s="61">
        <v>45518</v>
      </c>
      <c r="D805" s="60">
        <v>22024000078</v>
      </c>
      <c r="E805" s="43" t="s">
        <v>1293</v>
      </c>
      <c r="F805" s="62">
        <v>35.08</v>
      </c>
      <c r="G805" s="43" t="s">
        <v>40</v>
      </c>
      <c r="H805" s="43" t="s">
        <v>5956</v>
      </c>
      <c r="I805" s="69">
        <v>300</v>
      </c>
      <c r="J805" s="43" t="s">
        <v>398</v>
      </c>
      <c r="K805" s="43" t="s">
        <v>398</v>
      </c>
      <c r="L805" s="43" t="s">
        <v>413</v>
      </c>
      <c r="M805" s="43" t="s">
        <v>395</v>
      </c>
      <c r="N805" s="43" t="s">
        <v>396</v>
      </c>
      <c r="O805" s="68" t="s">
        <v>325</v>
      </c>
      <c r="P805" s="68" t="s">
        <v>4838</v>
      </c>
      <c r="Q805" s="57" t="str">
        <f>MID(Tabla1[[#This Row],[Aplicación]],14,1)</f>
        <v>2</v>
      </c>
      <c r="R805" s="35" t="s">
        <v>265</v>
      </c>
      <c r="S805" s="57" t="str">
        <f>MID(Tabla1[[#This Row],[Aplicación]],6,2)</f>
        <v>03</v>
      </c>
      <c r="T805" s="54" t="str">
        <f>VLOOKUP(Tabla1[[#This Row],[AREA]],Hoja1!A:B,2,FALSE)</f>
        <v>03. Participación ciudadana y deportes</v>
      </c>
      <c r="U805" s="57" t="str">
        <f>MID(Tabla1[[#This Row],[Aplicación]],9,4)</f>
        <v>9241</v>
      </c>
      <c r="V805" s="54" t="str">
        <f>VLOOKUP(Tabla1[[#This Row],[PROGRAMA]],Hoja1!A:B,2,FALSE)</f>
        <v>9241. Participación ciudadana</v>
      </c>
      <c r="W805" s="57" t="str">
        <f>MID(Tabla1[[#This Row],[Aplicación]],14,2)</f>
        <v>21</v>
      </c>
      <c r="X805" s="57" t="str">
        <f>MID(Tabla1[[#This Row],[Aplicación]],14,6)</f>
        <v>212</v>
      </c>
    </row>
    <row r="806" spans="1:24" x14ac:dyDescent="0.25">
      <c r="A806" s="60">
        <v>220240037432</v>
      </c>
      <c r="B806" s="43" t="s">
        <v>702</v>
      </c>
      <c r="C806" s="61">
        <v>45518</v>
      </c>
      <c r="D806" s="60">
        <v>22024000078</v>
      </c>
      <c r="E806" s="43" t="s">
        <v>1293</v>
      </c>
      <c r="F806" s="62">
        <v>103.47</v>
      </c>
      <c r="G806" s="43" t="s">
        <v>40</v>
      </c>
      <c r="H806" s="43" t="s">
        <v>5957</v>
      </c>
      <c r="I806" s="69">
        <v>300</v>
      </c>
      <c r="J806" s="43" t="s">
        <v>398</v>
      </c>
      <c r="K806" s="43" t="s">
        <v>398</v>
      </c>
      <c r="L806" s="43" t="s">
        <v>413</v>
      </c>
      <c r="M806" s="43" t="s">
        <v>395</v>
      </c>
      <c r="N806" s="43" t="s">
        <v>396</v>
      </c>
      <c r="O806" s="68" t="s">
        <v>325</v>
      </c>
      <c r="P806" s="68" t="s">
        <v>4838</v>
      </c>
      <c r="Q806" s="57" t="str">
        <f>MID(Tabla1[[#This Row],[Aplicación]],14,1)</f>
        <v>2</v>
      </c>
      <c r="R806" s="35" t="s">
        <v>265</v>
      </c>
      <c r="S806" s="57" t="str">
        <f>MID(Tabla1[[#This Row],[Aplicación]],6,2)</f>
        <v>03</v>
      </c>
      <c r="T806" s="54" t="str">
        <f>VLOOKUP(Tabla1[[#This Row],[AREA]],Hoja1!A:B,2,FALSE)</f>
        <v>03. Participación ciudadana y deportes</v>
      </c>
      <c r="U806" s="57" t="str">
        <f>MID(Tabla1[[#This Row],[Aplicación]],9,4)</f>
        <v>9241</v>
      </c>
      <c r="V806" s="54" t="str">
        <f>VLOOKUP(Tabla1[[#This Row],[PROGRAMA]],Hoja1!A:B,2,FALSE)</f>
        <v>9241. Participación ciudadana</v>
      </c>
      <c r="W806" s="57" t="str">
        <f>MID(Tabla1[[#This Row],[Aplicación]],14,2)</f>
        <v>21</v>
      </c>
      <c r="X806" s="57" t="str">
        <f>MID(Tabla1[[#This Row],[Aplicación]],14,6)</f>
        <v>212</v>
      </c>
    </row>
    <row r="807" spans="1:24" x14ac:dyDescent="0.25">
      <c r="A807" s="60">
        <v>220240039296</v>
      </c>
      <c r="B807" s="43" t="s">
        <v>390</v>
      </c>
      <c r="C807" s="61">
        <v>45525</v>
      </c>
      <c r="D807" s="60">
        <v>22024006060</v>
      </c>
      <c r="E807" s="43" t="s">
        <v>1293</v>
      </c>
      <c r="F807" s="62">
        <v>8.4700000000000006</v>
      </c>
      <c r="G807" s="43" t="s">
        <v>370</v>
      </c>
      <c r="H807" s="43" t="s">
        <v>5988</v>
      </c>
      <c r="I807" s="69">
        <v>220</v>
      </c>
      <c r="J807" s="43" t="s">
        <v>398</v>
      </c>
      <c r="K807" s="43" t="s">
        <v>398</v>
      </c>
      <c r="L807" s="43" t="s">
        <v>413</v>
      </c>
      <c r="M807" s="43" t="s">
        <v>585</v>
      </c>
      <c r="N807" s="43" t="s">
        <v>539</v>
      </c>
      <c r="O807" s="68" t="s">
        <v>326</v>
      </c>
      <c r="P807" s="68" t="s">
        <v>4838</v>
      </c>
      <c r="Q807" s="57" t="str">
        <f>MID(Tabla1[[#This Row],[Aplicación]],14,1)</f>
        <v>2</v>
      </c>
      <c r="R807" s="35" t="s">
        <v>265</v>
      </c>
      <c r="S807" s="57" t="str">
        <f>MID(Tabla1[[#This Row],[Aplicación]],6,2)</f>
        <v>03</v>
      </c>
      <c r="T807" s="54" t="str">
        <f>VLOOKUP(Tabla1[[#This Row],[AREA]],Hoja1!A:B,2,FALSE)</f>
        <v>03. Participación ciudadana y deportes</v>
      </c>
      <c r="U807" s="57" t="str">
        <f>MID(Tabla1[[#This Row],[Aplicación]],9,4)</f>
        <v>9241</v>
      </c>
      <c r="V807" s="54" t="str">
        <f>VLOOKUP(Tabla1[[#This Row],[PROGRAMA]],Hoja1!A:B,2,FALSE)</f>
        <v>9241. Participación ciudadana</v>
      </c>
      <c r="W807" s="57" t="str">
        <f>MID(Tabla1[[#This Row],[Aplicación]],14,2)</f>
        <v>21</v>
      </c>
      <c r="X807" s="57" t="str">
        <f>MID(Tabla1[[#This Row],[Aplicación]],14,6)</f>
        <v>212</v>
      </c>
    </row>
    <row r="808" spans="1:24" x14ac:dyDescent="0.25">
      <c r="A808" s="60">
        <v>220240043132</v>
      </c>
      <c r="B808" s="43" t="s">
        <v>390</v>
      </c>
      <c r="C808" s="61">
        <v>45558</v>
      </c>
      <c r="D808" s="60">
        <v>22024006696</v>
      </c>
      <c r="E808" s="43" t="s">
        <v>1293</v>
      </c>
      <c r="F808" s="62">
        <v>1936</v>
      </c>
      <c r="G808" s="43" t="s">
        <v>6049</v>
      </c>
      <c r="H808" s="43" t="s">
        <v>6050</v>
      </c>
      <c r="I808" s="69" t="s">
        <v>2930</v>
      </c>
      <c r="J808" s="43" t="s">
        <v>699</v>
      </c>
      <c r="K808" s="43" t="s">
        <v>398</v>
      </c>
      <c r="L808" s="43" t="s">
        <v>399</v>
      </c>
      <c r="M808" s="43" t="s">
        <v>585</v>
      </c>
      <c r="N808" s="43" t="s">
        <v>539</v>
      </c>
      <c r="O808" s="68" t="s">
        <v>326</v>
      </c>
      <c r="P808" s="68" t="s">
        <v>4838</v>
      </c>
      <c r="Q808" s="57" t="str">
        <f>MID(Tabla1[[#This Row],[Aplicación]],14,1)</f>
        <v>2</v>
      </c>
      <c r="R808" s="35" t="s">
        <v>265</v>
      </c>
      <c r="S808" s="57" t="str">
        <f>MID(Tabla1[[#This Row],[Aplicación]],6,2)</f>
        <v>03</v>
      </c>
      <c r="T808" s="54" t="str">
        <f>VLOOKUP(Tabla1[[#This Row],[AREA]],Hoja1!A:B,2,FALSE)</f>
        <v>03. Participación ciudadana y deportes</v>
      </c>
      <c r="U808" s="57" t="str">
        <f>MID(Tabla1[[#This Row],[Aplicación]],9,4)</f>
        <v>9241</v>
      </c>
      <c r="V808" s="54" t="str">
        <f>VLOOKUP(Tabla1[[#This Row],[PROGRAMA]],Hoja1!A:B,2,FALSE)</f>
        <v>9241. Participación ciudadana</v>
      </c>
      <c r="W808" s="57" t="str">
        <f>MID(Tabla1[[#This Row],[Aplicación]],14,2)</f>
        <v>21</v>
      </c>
      <c r="X808" s="57" t="str">
        <f>MID(Tabla1[[#This Row],[Aplicación]],14,6)</f>
        <v>212</v>
      </c>
    </row>
    <row r="809" spans="1:24" x14ac:dyDescent="0.25">
      <c r="A809" s="60">
        <v>220240042953</v>
      </c>
      <c r="B809" s="43" t="s">
        <v>702</v>
      </c>
      <c r="C809" s="61">
        <v>45554</v>
      </c>
      <c r="D809" s="60">
        <v>22024000078</v>
      </c>
      <c r="E809" s="43" t="s">
        <v>1293</v>
      </c>
      <c r="F809" s="62">
        <v>460.05</v>
      </c>
      <c r="G809" s="43" t="s">
        <v>41</v>
      </c>
      <c r="H809" s="43" t="s">
        <v>6057</v>
      </c>
      <c r="I809" s="69" t="s">
        <v>2934</v>
      </c>
      <c r="J809" s="43" t="s">
        <v>398</v>
      </c>
      <c r="K809" s="43" t="s">
        <v>398</v>
      </c>
      <c r="L809" s="43" t="s">
        <v>413</v>
      </c>
      <c r="M809" s="43" t="s">
        <v>395</v>
      </c>
      <c r="N809" s="43" t="s">
        <v>396</v>
      </c>
      <c r="O809" s="68" t="s">
        <v>325</v>
      </c>
      <c r="P809" s="68" t="s">
        <v>4838</v>
      </c>
      <c r="Q809" s="57" t="str">
        <f>MID(Tabla1[[#This Row],[Aplicación]],14,1)</f>
        <v>2</v>
      </c>
      <c r="R809" s="35" t="s">
        <v>265</v>
      </c>
      <c r="S809" s="57" t="str">
        <f>MID(Tabla1[[#This Row],[Aplicación]],6,2)</f>
        <v>03</v>
      </c>
      <c r="T809" s="54" t="str">
        <f>VLOOKUP(Tabla1[[#This Row],[AREA]],Hoja1!A:B,2,FALSE)</f>
        <v>03. Participación ciudadana y deportes</v>
      </c>
      <c r="U809" s="57" t="str">
        <f>MID(Tabla1[[#This Row],[Aplicación]],9,4)</f>
        <v>9241</v>
      </c>
      <c r="V809" s="54" t="str">
        <f>VLOOKUP(Tabla1[[#This Row],[PROGRAMA]],Hoja1!A:B,2,FALSE)</f>
        <v>9241. Participación ciudadana</v>
      </c>
      <c r="W809" s="57" t="str">
        <f>MID(Tabla1[[#This Row],[Aplicación]],14,2)</f>
        <v>21</v>
      </c>
      <c r="X809" s="57" t="str">
        <f>MID(Tabla1[[#This Row],[Aplicación]],14,6)</f>
        <v>212</v>
      </c>
    </row>
    <row r="810" spans="1:24" x14ac:dyDescent="0.25">
      <c r="A810" s="60">
        <v>220240044633</v>
      </c>
      <c r="B810" s="43" t="s">
        <v>702</v>
      </c>
      <c r="C810" s="61">
        <v>45565</v>
      </c>
      <c r="D810" s="60">
        <v>22024000078</v>
      </c>
      <c r="E810" s="43" t="s">
        <v>1293</v>
      </c>
      <c r="F810" s="62">
        <v>218.99</v>
      </c>
      <c r="G810" s="43" t="s">
        <v>41</v>
      </c>
      <c r="H810" s="43" t="s">
        <v>6058</v>
      </c>
      <c r="I810" s="69" t="s">
        <v>2934</v>
      </c>
      <c r="J810" s="43" t="s">
        <v>398</v>
      </c>
      <c r="K810" s="43" t="s">
        <v>398</v>
      </c>
      <c r="L810" s="43" t="s">
        <v>413</v>
      </c>
      <c r="M810" s="43" t="s">
        <v>395</v>
      </c>
      <c r="N810" s="43" t="s">
        <v>396</v>
      </c>
      <c r="O810" s="68" t="s">
        <v>325</v>
      </c>
      <c r="P810" s="68" t="s">
        <v>4838</v>
      </c>
      <c r="Q810" s="57" t="str">
        <f>MID(Tabla1[[#This Row],[Aplicación]],14,1)</f>
        <v>2</v>
      </c>
      <c r="R810" s="35" t="s">
        <v>265</v>
      </c>
      <c r="S810" s="57" t="str">
        <f>MID(Tabla1[[#This Row],[Aplicación]],6,2)</f>
        <v>03</v>
      </c>
      <c r="T810" s="54" t="str">
        <f>VLOOKUP(Tabla1[[#This Row],[AREA]],Hoja1!A:B,2,FALSE)</f>
        <v>03. Participación ciudadana y deportes</v>
      </c>
      <c r="U810" s="57" t="str">
        <f>MID(Tabla1[[#This Row],[Aplicación]],9,4)</f>
        <v>9241</v>
      </c>
      <c r="V810" s="54" t="str">
        <f>VLOOKUP(Tabla1[[#This Row],[PROGRAMA]],Hoja1!A:B,2,FALSE)</f>
        <v>9241. Participación ciudadana</v>
      </c>
      <c r="W810" s="57" t="str">
        <f>MID(Tabla1[[#This Row],[Aplicación]],14,2)</f>
        <v>21</v>
      </c>
      <c r="X810" s="57" t="str">
        <f>MID(Tabla1[[#This Row],[Aplicación]],14,6)</f>
        <v>212</v>
      </c>
    </row>
    <row r="811" spans="1:24" x14ac:dyDescent="0.25">
      <c r="A811" s="60">
        <v>220240044717</v>
      </c>
      <c r="B811" s="43" t="s">
        <v>702</v>
      </c>
      <c r="C811" s="61">
        <v>45565</v>
      </c>
      <c r="D811" s="60">
        <v>22024000078</v>
      </c>
      <c r="E811" s="43" t="s">
        <v>1293</v>
      </c>
      <c r="F811" s="62">
        <v>97.28</v>
      </c>
      <c r="G811" s="43" t="s">
        <v>41</v>
      </c>
      <c r="H811" s="43" t="s">
        <v>6059</v>
      </c>
      <c r="I811" s="69" t="s">
        <v>2934</v>
      </c>
      <c r="J811" s="43" t="s">
        <v>398</v>
      </c>
      <c r="K811" s="43" t="s">
        <v>398</v>
      </c>
      <c r="L811" s="43" t="s">
        <v>413</v>
      </c>
      <c r="M811" s="43" t="s">
        <v>395</v>
      </c>
      <c r="N811" s="43" t="s">
        <v>396</v>
      </c>
      <c r="O811" s="68" t="s">
        <v>325</v>
      </c>
      <c r="P811" s="68" t="s">
        <v>4838</v>
      </c>
      <c r="Q811" s="57" t="str">
        <f>MID(Tabla1[[#This Row],[Aplicación]],14,1)</f>
        <v>2</v>
      </c>
      <c r="R811" s="35" t="s">
        <v>265</v>
      </c>
      <c r="S811" s="57" t="str">
        <f>MID(Tabla1[[#This Row],[Aplicación]],6,2)</f>
        <v>03</v>
      </c>
      <c r="T811" s="54" t="str">
        <f>VLOOKUP(Tabla1[[#This Row],[AREA]],Hoja1!A:B,2,FALSE)</f>
        <v>03. Participación ciudadana y deportes</v>
      </c>
      <c r="U811" s="57" t="str">
        <f>MID(Tabla1[[#This Row],[Aplicación]],9,4)</f>
        <v>9241</v>
      </c>
      <c r="V811" s="54" t="str">
        <f>VLOOKUP(Tabla1[[#This Row],[PROGRAMA]],Hoja1!A:B,2,FALSE)</f>
        <v>9241. Participación ciudadana</v>
      </c>
      <c r="W811" s="57" t="str">
        <f>MID(Tabla1[[#This Row],[Aplicación]],14,2)</f>
        <v>21</v>
      </c>
      <c r="X811" s="57" t="str">
        <f>MID(Tabla1[[#This Row],[Aplicación]],14,6)</f>
        <v>212</v>
      </c>
    </row>
    <row r="812" spans="1:24" x14ac:dyDescent="0.25">
      <c r="A812" s="44">
        <v>220239000866</v>
      </c>
      <c r="B812" s="45" t="s">
        <v>390</v>
      </c>
      <c r="C812" s="50">
        <v>45292</v>
      </c>
      <c r="D812" s="44">
        <v>22024001205</v>
      </c>
      <c r="E812" s="45" t="s">
        <v>1211</v>
      </c>
      <c r="F812" s="51">
        <v>423506</v>
      </c>
      <c r="G812" s="45" t="s">
        <v>426</v>
      </c>
      <c r="H812" s="45" t="s">
        <v>1544</v>
      </c>
      <c r="I812" s="53">
        <v>220</v>
      </c>
      <c r="J812" s="45" t="s">
        <v>427</v>
      </c>
      <c r="K812" s="45" t="s">
        <v>428</v>
      </c>
      <c r="L812" s="45" t="s">
        <v>413</v>
      </c>
      <c r="M812" s="45" t="s">
        <v>395</v>
      </c>
      <c r="N812" s="45" t="s">
        <v>396</v>
      </c>
      <c r="O812" s="52" t="s">
        <v>321</v>
      </c>
      <c r="P812" s="63" t="s">
        <v>276</v>
      </c>
      <c r="Q812" s="57" t="str">
        <f>MID(Tabla1[[#This Row],[Aplicación]],14,1)</f>
        <v>2</v>
      </c>
      <c r="R812" s="35" t="s">
        <v>265</v>
      </c>
      <c r="S812" s="57" t="str">
        <f>MID(Tabla1[[#This Row],[Aplicación]],6,2)</f>
        <v>03</v>
      </c>
      <c r="T812" s="54" t="str">
        <f>VLOOKUP(Tabla1[[#This Row],[AREA]],Hoja1!A:B,2,FALSE)</f>
        <v>03. Participación ciudadana y deportes</v>
      </c>
      <c r="U812" s="57" t="str">
        <f>MID(Tabla1[[#This Row],[Aplicación]],9,4)</f>
        <v>9241</v>
      </c>
      <c r="V812" s="54" t="str">
        <f>VLOOKUP(Tabla1[[#This Row],[PROGRAMA]],Hoja1!A:B,2,FALSE)</f>
        <v>9241. Participación ciudadana</v>
      </c>
      <c r="W812" s="57" t="str">
        <f>MID(Tabla1[[#This Row],[Aplicación]],14,2)</f>
        <v>22</v>
      </c>
      <c r="X812" s="57" t="str">
        <f>MID(Tabla1[[#This Row],[Aplicación]],14,6)</f>
        <v>22100</v>
      </c>
    </row>
    <row r="813" spans="1:24" x14ac:dyDescent="0.25">
      <c r="A813" s="60">
        <v>220239000430</v>
      </c>
      <c r="B813" s="43" t="s">
        <v>390</v>
      </c>
      <c r="C813" s="61">
        <v>45292</v>
      </c>
      <c r="D813" s="60">
        <v>22024001103</v>
      </c>
      <c r="E813" s="43" t="s">
        <v>1210</v>
      </c>
      <c r="F813" s="62">
        <v>430000</v>
      </c>
      <c r="G813" s="43" t="s">
        <v>15</v>
      </c>
      <c r="H813" s="43" t="s">
        <v>1543</v>
      </c>
      <c r="I813" s="69">
        <v>220</v>
      </c>
      <c r="J813" s="43" t="s">
        <v>537</v>
      </c>
      <c r="K813" s="43" t="s">
        <v>537</v>
      </c>
      <c r="L813" s="43" t="s">
        <v>1049</v>
      </c>
      <c r="M813" s="43" t="s">
        <v>395</v>
      </c>
      <c r="N813" s="43" t="s">
        <v>396</v>
      </c>
      <c r="O813" s="52" t="s">
        <v>321</v>
      </c>
      <c r="P813" s="63" t="s">
        <v>276</v>
      </c>
      <c r="Q813" s="57" t="str">
        <f>MID(Tabla1[[#This Row],[Aplicación]],14,1)</f>
        <v>2</v>
      </c>
      <c r="R813" s="35" t="s">
        <v>265</v>
      </c>
      <c r="S813" s="57" t="str">
        <f>MID(Tabla1[[#This Row],[Aplicación]],6,2)</f>
        <v>03</v>
      </c>
      <c r="T813" s="54" t="str">
        <f>VLOOKUP(Tabla1[[#This Row],[AREA]],Hoja1!A:B,2,FALSE)</f>
        <v>03. Participación ciudadana y deportes</v>
      </c>
      <c r="U813" s="57" t="str">
        <f>MID(Tabla1[[#This Row],[Aplicación]],9,4)</f>
        <v>9241</v>
      </c>
      <c r="V813" s="54" t="str">
        <f>VLOOKUP(Tabla1[[#This Row],[PROGRAMA]],Hoja1!A:B,2,FALSE)</f>
        <v>9241. Participación ciudadana</v>
      </c>
      <c r="W813" s="57" t="str">
        <f>MID(Tabla1[[#This Row],[Aplicación]],14,2)</f>
        <v>22</v>
      </c>
      <c r="X813" s="57" t="str">
        <f>MID(Tabla1[[#This Row],[Aplicación]],14,6)</f>
        <v>22102</v>
      </c>
    </row>
    <row r="814" spans="1:24" x14ac:dyDescent="0.25">
      <c r="A814" s="60">
        <v>220240025789</v>
      </c>
      <c r="B814" s="43" t="s">
        <v>673</v>
      </c>
      <c r="C814" s="61">
        <v>45462</v>
      </c>
      <c r="D814" s="60">
        <v>22024001103</v>
      </c>
      <c r="E814" s="43" t="s">
        <v>1210</v>
      </c>
      <c r="F814" s="62">
        <v>-100000</v>
      </c>
      <c r="G814" s="43" t="s">
        <v>15</v>
      </c>
      <c r="H814" s="43" t="s">
        <v>3186</v>
      </c>
      <c r="I814" s="69" t="s">
        <v>2930</v>
      </c>
      <c r="J814" s="43" t="s">
        <v>537</v>
      </c>
      <c r="K814" s="43" t="s">
        <v>537</v>
      </c>
      <c r="L814" s="43" t="s">
        <v>1049</v>
      </c>
      <c r="M814" s="43" t="s">
        <v>395</v>
      </c>
      <c r="N814" s="43" t="s">
        <v>396</v>
      </c>
      <c r="O814" s="68" t="s">
        <v>321</v>
      </c>
      <c r="P814" s="68" t="s">
        <v>2931</v>
      </c>
      <c r="Q814" s="57" t="s">
        <v>2932</v>
      </c>
      <c r="R814" s="35" t="s">
        <v>265</v>
      </c>
      <c r="S814" s="57" t="str">
        <f>MID(Tabla1[[#This Row],[Aplicación]],6,2)</f>
        <v>03</v>
      </c>
      <c r="T814" s="54" t="str">
        <f>VLOOKUP(Tabla1[[#This Row],[AREA]],Hoja1!A:B,2,FALSE)</f>
        <v>03. Participación ciudadana y deportes</v>
      </c>
      <c r="U814" s="57" t="str">
        <f>MID(Tabla1[[#This Row],[Aplicación]],9,4)</f>
        <v>9241</v>
      </c>
      <c r="V814" s="54" t="str">
        <f>VLOOKUP(Tabla1[[#This Row],[PROGRAMA]],Hoja1!A:B,2,FALSE)</f>
        <v>9241. Participación ciudadana</v>
      </c>
      <c r="W814" s="57" t="str">
        <f>MID(Tabla1[[#This Row],[Aplicación]],14,2)</f>
        <v>22</v>
      </c>
      <c r="X814" s="57" t="str">
        <f>MID(Tabla1[[#This Row],[Aplicación]],14,6)</f>
        <v>22102</v>
      </c>
    </row>
    <row r="815" spans="1:24" x14ac:dyDescent="0.25">
      <c r="A815" s="60">
        <v>220240006638</v>
      </c>
      <c r="B815" s="43" t="s">
        <v>390</v>
      </c>
      <c r="C815" s="61">
        <v>45365</v>
      </c>
      <c r="D815" s="60">
        <v>22024003365</v>
      </c>
      <c r="E815" s="43" t="s">
        <v>1466</v>
      </c>
      <c r="F815" s="62">
        <v>617.83000000000004</v>
      </c>
      <c r="G815" s="43" t="s">
        <v>30</v>
      </c>
      <c r="H815" s="43" t="s">
        <v>2423</v>
      </c>
      <c r="I815" s="69">
        <v>220</v>
      </c>
      <c r="J815" s="43" t="s">
        <v>398</v>
      </c>
      <c r="K815" s="43" t="s">
        <v>398</v>
      </c>
      <c r="L815" s="43" t="s">
        <v>413</v>
      </c>
      <c r="M815" s="43" t="s">
        <v>585</v>
      </c>
      <c r="N815" s="43" t="s">
        <v>539</v>
      </c>
      <c r="O815" s="52" t="s">
        <v>326</v>
      </c>
      <c r="P815" s="63" t="s">
        <v>276</v>
      </c>
      <c r="Q815" s="57" t="str">
        <f>MID(Tabla1[[#This Row],[Aplicación]],14,1)</f>
        <v>2</v>
      </c>
      <c r="R815" s="35" t="s">
        <v>265</v>
      </c>
      <c r="S815" s="57" t="str">
        <f>MID(Tabla1[[#This Row],[Aplicación]],6,2)</f>
        <v>03</v>
      </c>
      <c r="T815" s="54" t="str">
        <f>VLOOKUP(Tabla1[[#This Row],[AREA]],Hoja1!A:B,2,FALSE)</f>
        <v>03. Participación ciudadana y deportes</v>
      </c>
      <c r="U815" s="57" t="str">
        <f>MID(Tabla1[[#This Row],[Aplicación]],9,4)</f>
        <v>9241</v>
      </c>
      <c r="V815" s="54" t="str">
        <f>VLOOKUP(Tabla1[[#This Row],[PROGRAMA]],Hoja1!A:B,2,FALSE)</f>
        <v>9241. Participación ciudadana</v>
      </c>
      <c r="W815" s="57" t="str">
        <f>MID(Tabla1[[#This Row],[Aplicación]],14,2)</f>
        <v>22</v>
      </c>
      <c r="X815" s="57" t="str">
        <f>MID(Tabla1[[#This Row],[Aplicación]],14,6)</f>
        <v>22103</v>
      </c>
    </row>
    <row r="816" spans="1:24" x14ac:dyDescent="0.25">
      <c r="A816" s="60">
        <v>220240003679</v>
      </c>
      <c r="B816" s="43" t="s">
        <v>390</v>
      </c>
      <c r="C816" s="61">
        <v>45351</v>
      </c>
      <c r="D816" s="60">
        <v>22024002604</v>
      </c>
      <c r="E816" s="43" t="s">
        <v>1466</v>
      </c>
      <c r="F816" s="62">
        <v>597.92999999999995</v>
      </c>
      <c r="G816" s="43" t="s">
        <v>30</v>
      </c>
      <c r="H816" s="43" t="s">
        <v>2529</v>
      </c>
      <c r="I816" s="69">
        <v>220</v>
      </c>
      <c r="J816" s="43" t="s">
        <v>398</v>
      </c>
      <c r="K816" s="43" t="s">
        <v>398</v>
      </c>
      <c r="L816" s="43" t="s">
        <v>413</v>
      </c>
      <c r="M816" s="43" t="s">
        <v>585</v>
      </c>
      <c r="N816" s="43" t="s">
        <v>539</v>
      </c>
      <c r="O816" s="52" t="s">
        <v>326</v>
      </c>
      <c r="P816" s="63" t="s">
        <v>276</v>
      </c>
      <c r="Q816" s="57" t="str">
        <f>MID(Tabla1[[#This Row],[Aplicación]],14,1)</f>
        <v>2</v>
      </c>
      <c r="R816" s="35" t="s">
        <v>265</v>
      </c>
      <c r="S816" s="57" t="str">
        <f>MID(Tabla1[[#This Row],[Aplicación]],6,2)</f>
        <v>03</v>
      </c>
      <c r="T816" s="54" t="str">
        <f>VLOOKUP(Tabla1[[#This Row],[AREA]],Hoja1!A:B,2,FALSE)</f>
        <v>03. Participación ciudadana y deportes</v>
      </c>
      <c r="U816" s="57" t="str">
        <f>MID(Tabla1[[#This Row],[Aplicación]],9,4)</f>
        <v>9241</v>
      </c>
      <c r="V816" s="54" t="str">
        <f>VLOOKUP(Tabla1[[#This Row],[PROGRAMA]],Hoja1!A:B,2,FALSE)</f>
        <v>9241. Participación ciudadana</v>
      </c>
      <c r="W816" s="57" t="str">
        <f>MID(Tabla1[[#This Row],[Aplicación]],14,2)</f>
        <v>22</v>
      </c>
      <c r="X816" s="57" t="str">
        <f>MID(Tabla1[[#This Row],[Aplicación]],14,6)</f>
        <v>22103</v>
      </c>
    </row>
    <row r="817" spans="1:24" x14ac:dyDescent="0.25">
      <c r="A817" s="60">
        <v>220240001323</v>
      </c>
      <c r="B817" s="43" t="s">
        <v>702</v>
      </c>
      <c r="C817" s="61">
        <v>45331</v>
      </c>
      <c r="D817" s="60">
        <v>22024000007</v>
      </c>
      <c r="E817" s="43" t="s">
        <v>1475</v>
      </c>
      <c r="F817" s="62">
        <v>18631.310000000001</v>
      </c>
      <c r="G817" s="43" t="s">
        <v>2543</v>
      </c>
      <c r="H817" s="43" t="s">
        <v>2553</v>
      </c>
      <c r="I817" s="69">
        <v>300</v>
      </c>
      <c r="J817" s="43" t="s">
        <v>2545</v>
      </c>
      <c r="K817" s="43" t="s">
        <v>2546</v>
      </c>
      <c r="L817" s="43" t="s">
        <v>413</v>
      </c>
      <c r="M817" s="43" t="s">
        <v>395</v>
      </c>
      <c r="N817" s="43" t="s">
        <v>396</v>
      </c>
      <c r="O817" s="52" t="s">
        <v>321</v>
      </c>
      <c r="P817" s="63" t="s">
        <v>276</v>
      </c>
      <c r="Q817" s="57" t="str">
        <f>MID(Tabla1[[#This Row],[Aplicación]],14,1)</f>
        <v>2</v>
      </c>
      <c r="R817" s="35" t="s">
        <v>265</v>
      </c>
      <c r="S817" s="57" t="str">
        <f>MID(Tabla1[[#This Row],[Aplicación]],6,2)</f>
        <v>03</v>
      </c>
      <c r="T817" s="54" t="str">
        <f>VLOOKUP(Tabla1[[#This Row],[AREA]],Hoja1!A:B,2,FALSE)</f>
        <v>03. Participación ciudadana y deportes</v>
      </c>
      <c r="U817" s="57" t="str">
        <f>MID(Tabla1[[#This Row],[Aplicación]],9,4)</f>
        <v>9241</v>
      </c>
      <c r="V817" s="54" t="str">
        <f>VLOOKUP(Tabla1[[#This Row],[PROGRAMA]],Hoja1!A:B,2,FALSE)</f>
        <v>9241. Participación ciudadana</v>
      </c>
      <c r="W817" s="57" t="str">
        <f>MID(Tabla1[[#This Row],[Aplicación]],14,2)</f>
        <v>22</v>
      </c>
      <c r="X817" s="57" t="str">
        <f>MID(Tabla1[[#This Row],[Aplicación]],14,6)</f>
        <v>22104</v>
      </c>
    </row>
    <row r="818" spans="1:24" x14ac:dyDescent="0.25">
      <c r="A818" s="60">
        <v>220240042967</v>
      </c>
      <c r="B818" s="43" t="s">
        <v>702</v>
      </c>
      <c r="C818" s="61">
        <v>45554</v>
      </c>
      <c r="D818" s="60">
        <v>22024000078</v>
      </c>
      <c r="E818" s="43" t="s">
        <v>1293</v>
      </c>
      <c r="F818" s="62">
        <v>651.63</v>
      </c>
      <c r="G818" s="43" t="s">
        <v>776</v>
      </c>
      <c r="H818" s="43" t="s">
        <v>6076</v>
      </c>
      <c r="I818" s="69" t="s">
        <v>2934</v>
      </c>
      <c r="J818" s="43" t="s">
        <v>398</v>
      </c>
      <c r="K818" s="43" t="s">
        <v>398</v>
      </c>
      <c r="L818" s="43" t="s">
        <v>413</v>
      </c>
      <c r="M818" s="43" t="s">
        <v>395</v>
      </c>
      <c r="N818" s="43" t="s">
        <v>396</v>
      </c>
      <c r="O818" s="68" t="s">
        <v>325</v>
      </c>
      <c r="P818" s="68" t="s">
        <v>4838</v>
      </c>
      <c r="Q818" s="57" t="str">
        <f>MID(Tabla1[[#This Row],[Aplicación]],14,1)</f>
        <v>2</v>
      </c>
      <c r="R818" s="35" t="s">
        <v>265</v>
      </c>
      <c r="S818" s="57" t="str">
        <f>MID(Tabla1[[#This Row],[Aplicación]],6,2)</f>
        <v>03</v>
      </c>
      <c r="T818" s="54" t="str">
        <f>VLOOKUP(Tabla1[[#This Row],[AREA]],Hoja1!A:B,2,FALSE)</f>
        <v>03. Participación ciudadana y deportes</v>
      </c>
      <c r="U818" s="57" t="str">
        <f>MID(Tabla1[[#This Row],[Aplicación]],9,4)</f>
        <v>9241</v>
      </c>
      <c r="V818" s="54" t="str">
        <f>VLOOKUP(Tabla1[[#This Row],[PROGRAMA]],Hoja1!A:B,2,FALSE)</f>
        <v>9241. Participación ciudadana</v>
      </c>
      <c r="W818" s="57" t="str">
        <f>MID(Tabla1[[#This Row],[Aplicación]],14,2)</f>
        <v>21</v>
      </c>
      <c r="X818" s="57" t="str">
        <f>MID(Tabla1[[#This Row],[Aplicación]],14,6)</f>
        <v>212</v>
      </c>
    </row>
    <row r="819" spans="1:24" x14ac:dyDescent="0.25">
      <c r="A819" s="60">
        <v>220240036659</v>
      </c>
      <c r="B819" s="43" t="s">
        <v>658</v>
      </c>
      <c r="C819" s="61">
        <v>45513</v>
      </c>
      <c r="D819" s="60">
        <v>22024005948</v>
      </c>
      <c r="E819" s="43" t="s">
        <v>1298</v>
      </c>
      <c r="F819" s="62">
        <v>1719.13</v>
      </c>
      <c r="G819" s="43" t="s">
        <v>370</v>
      </c>
      <c r="H819" s="43" t="s">
        <v>4839</v>
      </c>
      <c r="I819" s="69">
        <v>240</v>
      </c>
      <c r="J819" s="43" t="s">
        <v>398</v>
      </c>
      <c r="K819" s="43" t="s">
        <v>398</v>
      </c>
      <c r="L819" s="43" t="s">
        <v>413</v>
      </c>
      <c r="M819" s="43" t="s">
        <v>585</v>
      </c>
      <c r="N819" s="43" t="s">
        <v>539</v>
      </c>
      <c r="O819" s="68" t="s">
        <v>326</v>
      </c>
      <c r="P819" s="68" t="s">
        <v>4838</v>
      </c>
      <c r="Q819" s="57" t="str">
        <f>MID(Tabla1[[#This Row],[Aplicación]],14,1)</f>
        <v>2</v>
      </c>
      <c r="R819" s="35" t="s">
        <v>265</v>
      </c>
      <c r="S819" s="57" t="str">
        <f>MID(Tabla1[[#This Row],[Aplicación]],6,2)</f>
        <v>03</v>
      </c>
      <c r="T819" s="54" t="str">
        <f>VLOOKUP(Tabla1[[#This Row],[AREA]],Hoja1!A:B,2,FALSE)</f>
        <v>03. Participación ciudadana y deportes</v>
      </c>
      <c r="U819" s="57" t="str">
        <f>MID(Tabla1[[#This Row],[Aplicación]],9,4)</f>
        <v>9241</v>
      </c>
      <c r="V819" s="54" t="str">
        <f>VLOOKUP(Tabla1[[#This Row],[PROGRAMA]],Hoja1!A:B,2,FALSE)</f>
        <v>9241. Participación ciudadana</v>
      </c>
      <c r="W819" s="57" t="str">
        <f>MID(Tabla1[[#This Row],[Aplicación]],14,2)</f>
        <v>22</v>
      </c>
      <c r="X819" s="57" t="str">
        <f>MID(Tabla1[[#This Row],[Aplicación]],14,6)</f>
        <v>22199</v>
      </c>
    </row>
    <row r="820" spans="1:24" x14ac:dyDescent="0.25">
      <c r="A820" s="60">
        <v>220240030670</v>
      </c>
      <c r="B820" s="43" t="s">
        <v>390</v>
      </c>
      <c r="C820" s="61">
        <v>45488</v>
      </c>
      <c r="D820" s="60">
        <v>22024005701</v>
      </c>
      <c r="E820" s="43" t="s">
        <v>1298</v>
      </c>
      <c r="F820" s="62">
        <v>900</v>
      </c>
      <c r="G820" s="43" t="s">
        <v>5333</v>
      </c>
      <c r="H820" s="43" t="s">
        <v>5334</v>
      </c>
      <c r="I820" s="69">
        <v>220</v>
      </c>
      <c r="J820" s="43" t="s">
        <v>398</v>
      </c>
      <c r="K820" s="43" t="s">
        <v>398</v>
      </c>
      <c r="L820" s="43" t="s">
        <v>413</v>
      </c>
      <c r="M820" s="43" t="s">
        <v>585</v>
      </c>
      <c r="N820" s="43" t="s">
        <v>539</v>
      </c>
      <c r="O820" s="68" t="s">
        <v>326</v>
      </c>
      <c r="P820" s="68" t="s">
        <v>4838</v>
      </c>
      <c r="Q820" s="57" t="str">
        <f>MID(Tabla1[[#This Row],[Aplicación]],14,1)</f>
        <v>2</v>
      </c>
      <c r="R820" s="35" t="s">
        <v>265</v>
      </c>
      <c r="S820" s="57" t="str">
        <f>MID(Tabla1[[#This Row],[Aplicación]],6,2)</f>
        <v>03</v>
      </c>
      <c r="T820" s="54" t="str">
        <f>VLOOKUP(Tabla1[[#This Row],[AREA]],Hoja1!A:B,2,FALSE)</f>
        <v>03. Participación ciudadana y deportes</v>
      </c>
      <c r="U820" s="57" t="str">
        <f>MID(Tabla1[[#This Row],[Aplicación]],9,4)</f>
        <v>9241</v>
      </c>
      <c r="V820" s="54" t="str">
        <f>VLOOKUP(Tabla1[[#This Row],[PROGRAMA]],Hoja1!A:B,2,FALSE)</f>
        <v>9241. Participación ciudadana</v>
      </c>
      <c r="W820" s="57" t="str">
        <f>MID(Tabla1[[#This Row],[Aplicación]],14,2)</f>
        <v>22</v>
      </c>
      <c r="X820" s="57" t="str">
        <f>MID(Tabla1[[#This Row],[Aplicación]],14,6)</f>
        <v>22199</v>
      </c>
    </row>
    <row r="821" spans="1:24" x14ac:dyDescent="0.25">
      <c r="A821" s="60">
        <v>220240040902</v>
      </c>
      <c r="B821" s="43" t="s">
        <v>390</v>
      </c>
      <c r="C821" s="61">
        <v>45531</v>
      </c>
      <c r="D821" s="60">
        <v>22024006198</v>
      </c>
      <c r="E821" s="43" t="s">
        <v>1298</v>
      </c>
      <c r="F821" s="62">
        <v>33.33</v>
      </c>
      <c r="G821" s="43" t="s">
        <v>80</v>
      </c>
      <c r="H821" s="43" t="s">
        <v>5969</v>
      </c>
      <c r="I821" s="69">
        <v>220</v>
      </c>
      <c r="J821" s="43" t="s">
        <v>398</v>
      </c>
      <c r="K821" s="43" t="s">
        <v>398</v>
      </c>
      <c r="L821" s="43" t="s">
        <v>413</v>
      </c>
      <c r="M821" s="43" t="s">
        <v>585</v>
      </c>
      <c r="N821" s="43" t="s">
        <v>539</v>
      </c>
      <c r="O821" s="68" t="s">
        <v>326</v>
      </c>
      <c r="P821" s="68" t="s">
        <v>4838</v>
      </c>
      <c r="Q821" s="57" t="str">
        <f>MID(Tabla1[[#This Row],[Aplicación]],14,1)</f>
        <v>2</v>
      </c>
      <c r="R821" s="35" t="s">
        <v>265</v>
      </c>
      <c r="S821" s="57" t="str">
        <f>MID(Tabla1[[#This Row],[Aplicación]],6,2)</f>
        <v>03</v>
      </c>
      <c r="T821" s="54" t="str">
        <f>VLOOKUP(Tabla1[[#This Row],[AREA]],Hoja1!A:B,2,FALSE)</f>
        <v>03. Participación ciudadana y deportes</v>
      </c>
      <c r="U821" s="57" t="str">
        <f>MID(Tabla1[[#This Row],[Aplicación]],9,4)</f>
        <v>9241</v>
      </c>
      <c r="V821" s="54" t="str">
        <f>VLOOKUP(Tabla1[[#This Row],[PROGRAMA]],Hoja1!A:B,2,FALSE)</f>
        <v>9241. Participación ciudadana</v>
      </c>
      <c r="W821" s="57" t="str">
        <f>MID(Tabla1[[#This Row],[Aplicación]],14,2)</f>
        <v>22</v>
      </c>
      <c r="X821" s="57" t="str">
        <f>MID(Tabla1[[#This Row],[Aplicación]],14,6)</f>
        <v>22199</v>
      </c>
    </row>
    <row r="822" spans="1:24" x14ac:dyDescent="0.25">
      <c r="A822" s="60">
        <v>220240003680</v>
      </c>
      <c r="B822" s="43" t="s">
        <v>390</v>
      </c>
      <c r="C822" s="61">
        <v>45351</v>
      </c>
      <c r="D822" s="60">
        <v>22024002605</v>
      </c>
      <c r="E822" s="43" t="s">
        <v>1308</v>
      </c>
      <c r="F822" s="62">
        <v>46.96</v>
      </c>
      <c r="G822" s="43" t="s">
        <v>332</v>
      </c>
      <c r="H822" s="43" t="s">
        <v>1722</v>
      </c>
      <c r="I822" s="69">
        <v>220</v>
      </c>
      <c r="J822" s="43" t="s">
        <v>398</v>
      </c>
      <c r="K822" s="43" t="s">
        <v>398</v>
      </c>
      <c r="L822" s="43" t="s">
        <v>413</v>
      </c>
      <c r="M822" s="43" t="s">
        <v>585</v>
      </c>
      <c r="N822" s="43" t="s">
        <v>539</v>
      </c>
      <c r="O822" s="52" t="s">
        <v>326</v>
      </c>
      <c r="P822" s="63" t="s">
        <v>276</v>
      </c>
      <c r="Q822" s="57" t="str">
        <f>MID(Tabla1[[#This Row],[Aplicación]],14,1)</f>
        <v>2</v>
      </c>
      <c r="R822" s="35" t="s">
        <v>265</v>
      </c>
      <c r="S822" s="57" t="str">
        <f>MID(Tabla1[[#This Row],[Aplicación]],6,2)</f>
        <v>03</v>
      </c>
      <c r="T822" s="54" t="str">
        <f>VLOOKUP(Tabla1[[#This Row],[AREA]],Hoja1!A:B,2,FALSE)</f>
        <v>03. Participación ciudadana y deportes</v>
      </c>
      <c r="U822" s="57" t="str">
        <f>MID(Tabla1[[#This Row],[Aplicación]],9,4)</f>
        <v>9241</v>
      </c>
      <c r="V822" s="54" t="str">
        <f>VLOOKUP(Tabla1[[#This Row],[PROGRAMA]],Hoja1!A:B,2,FALSE)</f>
        <v>9241. Participación ciudadana</v>
      </c>
      <c r="W822" s="57" t="str">
        <f>MID(Tabla1[[#This Row],[Aplicación]],14,2)</f>
        <v>22</v>
      </c>
      <c r="X822" s="57" t="str">
        <f>MID(Tabla1[[#This Row],[Aplicación]],14,6)</f>
        <v>22602</v>
      </c>
    </row>
    <row r="823" spans="1:24" x14ac:dyDescent="0.25">
      <c r="A823" s="44">
        <v>220240000789</v>
      </c>
      <c r="B823" s="45" t="s">
        <v>390</v>
      </c>
      <c r="C823" s="50">
        <v>45329</v>
      </c>
      <c r="D823" s="44">
        <v>22024000637</v>
      </c>
      <c r="E823" s="45" t="s">
        <v>1308</v>
      </c>
      <c r="F823" s="51">
        <v>275.08999999999997</v>
      </c>
      <c r="G823" s="45" t="s">
        <v>332</v>
      </c>
      <c r="H823" s="45" t="s">
        <v>1843</v>
      </c>
      <c r="I823" s="53">
        <v>220</v>
      </c>
      <c r="J823" s="45" t="s">
        <v>398</v>
      </c>
      <c r="K823" s="45" t="s">
        <v>398</v>
      </c>
      <c r="L823" s="45" t="s">
        <v>399</v>
      </c>
      <c r="M823" s="45" t="s">
        <v>585</v>
      </c>
      <c r="N823" s="45" t="s">
        <v>539</v>
      </c>
      <c r="O823" s="52" t="s">
        <v>326</v>
      </c>
      <c r="P823" s="63" t="s">
        <v>276</v>
      </c>
      <c r="Q823" s="57" t="str">
        <f>MID(Tabla1[[#This Row],[Aplicación]],14,1)</f>
        <v>2</v>
      </c>
      <c r="R823" s="35" t="s">
        <v>265</v>
      </c>
      <c r="S823" s="57" t="str">
        <f>MID(Tabla1[[#This Row],[Aplicación]],6,2)</f>
        <v>03</v>
      </c>
      <c r="T823" s="54" t="str">
        <f>VLOOKUP(Tabla1[[#This Row],[AREA]],Hoja1!A:B,2,FALSE)</f>
        <v>03. Participación ciudadana y deportes</v>
      </c>
      <c r="U823" s="57" t="str">
        <f>MID(Tabla1[[#This Row],[Aplicación]],9,4)</f>
        <v>9241</v>
      </c>
      <c r="V823" s="54" t="str">
        <f>VLOOKUP(Tabla1[[#This Row],[PROGRAMA]],Hoja1!A:B,2,FALSE)</f>
        <v>9241. Participación ciudadana</v>
      </c>
      <c r="W823" s="57" t="str">
        <f>MID(Tabla1[[#This Row],[Aplicación]],14,2)</f>
        <v>22</v>
      </c>
      <c r="X823" s="57" t="str">
        <f>MID(Tabla1[[#This Row],[Aplicación]],14,6)</f>
        <v>22602</v>
      </c>
    </row>
    <row r="824" spans="1:24" x14ac:dyDescent="0.25">
      <c r="A824" s="60">
        <v>220240003068</v>
      </c>
      <c r="B824" s="43" t="s">
        <v>390</v>
      </c>
      <c r="C824" s="61">
        <v>45343</v>
      </c>
      <c r="D824" s="60">
        <v>22024001848</v>
      </c>
      <c r="E824" s="43" t="s">
        <v>1308</v>
      </c>
      <c r="F824" s="62">
        <v>435.6</v>
      </c>
      <c r="G824" s="43" t="s">
        <v>95</v>
      </c>
      <c r="H824" s="43" t="s">
        <v>1895</v>
      </c>
      <c r="I824" s="69">
        <v>220</v>
      </c>
      <c r="J824" s="43" t="s">
        <v>398</v>
      </c>
      <c r="K824" s="43" t="s">
        <v>398</v>
      </c>
      <c r="L824" s="43" t="s">
        <v>399</v>
      </c>
      <c r="M824" s="43" t="s">
        <v>585</v>
      </c>
      <c r="N824" s="43" t="s">
        <v>539</v>
      </c>
      <c r="O824" s="52" t="s">
        <v>326</v>
      </c>
      <c r="P824" s="63" t="s">
        <v>276</v>
      </c>
      <c r="Q824" s="57" t="str">
        <f>MID(Tabla1[[#This Row],[Aplicación]],14,1)</f>
        <v>2</v>
      </c>
      <c r="R824" s="35" t="s">
        <v>265</v>
      </c>
      <c r="S824" s="57" t="str">
        <f>MID(Tabla1[[#This Row],[Aplicación]],6,2)</f>
        <v>03</v>
      </c>
      <c r="T824" s="54" t="str">
        <f>VLOOKUP(Tabla1[[#This Row],[AREA]],Hoja1!A:B,2,FALSE)</f>
        <v>03. Participación ciudadana y deportes</v>
      </c>
      <c r="U824" s="57" t="str">
        <f>MID(Tabla1[[#This Row],[Aplicación]],9,4)</f>
        <v>9241</v>
      </c>
      <c r="V824" s="54" t="str">
        <f>VLOOKUP(Tabla1[[#This Row],[PROGRAMA]],Hoja1!A:B,2,FALSE)</f>
        <v>9241. Participación ciudadana</v>
      </c>
      <c r="W824" s="57" t="str">
        <f>MID(Tabla1[[#This Row],[Aplicación]],14,2)</f>
        <v>22</v>
      </c>
      <c r="X824" s="57" t="str">
        <f>MID(Tabla1[[#This Row],[Aplicación]],14,6)</f>
        <v>22602</v>
      </c>
    </row>
    <row r="825" spans="1:24" x14ac:dyDescent="0.25">
      <c r="A825" s="60">
        <v>220240000788</v>
      </c>
      <c r="B825" s="43" t="s">
        <v>390</v>
      </c>
      <c r="C825" s="61">
        <v>45329</v>
      </c>
      <c r="D825" s="60">
        <v>22024000635</v>
      </c>
      <c r="E825" s="43" t="s">
        <v>1308</v>
      </c>
      <c r="F825" s="62">
        <v>445.89</v>
      </c>
      <c r="G825" s="43" t="s">
        <v>1901</v>
      </c>
      <c r="H825" s="43" t="s">
        <v>1902</v>
      </c>
      <c r="I825" s="69">
        <v>220</v>
      </c>
      <c r="J825" s="43" t="s">
        <v>398</v>
      </c>
      <c r="K825" s="43" t="s">
        <v>398</v>
      </c>
      <c r="L825" s="43" t="s">
        <v>399</v>
      </c>
      <c r="M825" s="43" t="s">
        <v>585</v>
      </c>
      <c r="N825" s="43" t="s">
        <v>539</v>
      </c>
      <c r="O825" s="52" t="s">
        <v>326</v>
      </c>
      <c r="P825" s="63" t="s">
        <v>276</v>
      </c>
      <c r="Q825" s="57" t="str">
        <f>MID(Tabla1[[#This Row],[Aplicación]],14,1)</f>
        <v>2</v>
      </c>
      <c r="R825" s="35" t="s">
        <v>265</v>
      </c>
      <c r="S825" s="57" t="str">
        <f>MID(Tabla1[[#This Row],[Aplicación]],6,2)</f>
        <v>03</v>
      </c>
      <c r="T825" s="54" t="str">
        <f>VLOOKUP(Tabla1[[#This Row],[AREA]],Hoja1!A:B,2,FALSE)</f>
        <v>03. Participación ciudadana y deportes</v>
      </c>
      <c r="U825" s="57" t="str">
        <f>MID(Tabla1[[#This Row],[Aplicación]],9,4)</f>
        <v>9241</v>
      </c>
      <c r="V825" s="54" t="str">
        <f>VLOOKUP(Tabla1[[#This Row],[PROGRAMA]],Hoja1!A:B,2,FALSE)</f>
        <v>9241. Participación ciudadana</v>
      </c>
      <c r="W825" s="57" t="str">
        <f>MID(Tabla1[[#This Row],[Aplicación]],14,2)</f>
        <v>22</v>
      </c>
      <c r="X825" s="57" t="str">
        <f>MID(Tabla1[[#This Row],[Aplicación]],14,6)</f>
        <v>22602</v>
      </c>
    </row>
    <row r="826" spans="1:24" x14ac:dyDescent="0.25">
      <c r="A826" s="60">
        <v>220240005368</v>
      </c>
      <c r="B826" s="43" t="s">
        <v>390</v>
      </c>
      <c r="C826" s="61">
        <v>45359</v>
      </c>
      <c r="D826" s="60">
        <v>22024003323</v>
      </c>
      <c r="E826" s="43" t="s">
        <v>1308</v>
      </c>
      <c r="F826" s="62">
        <v>445.89</v>
      </c>
      <c r="G826" s="43" t="s">
        <v>1903</v>
      </c>
      <c r="H826" s="43" t="s">
        <v>1904</v>
      </c>
      <c r="I826" s="69">
        <v>220</v>
      </c>
      <c r="J826" s="43" t="s">
        <v>398</v>
      </c>
      <c r="K826" s="43" t="s">
        <v>398</v>
      </c>
      <c r="L826" s="43" t="s">
        <v>399</v>
      </c>
      <c r="M826" s="43" t="s">
        <v>585</v>
      </c>
      <c r="N826" s="43" t="s">
        <v>539</v>
      </c>
      <c r="O826" s="52" t="s">
        <v>326</v>
      </c>
      <c r="P826" s="63" t="s">
        <v>276</v>
      </c>
      <c r="Q826" s="57" t="str">
        <f>MID(Tabla1[[#This Row],[Aplicación]],14,1)</f>
        <v>2</v>
      </c>
      <c r="R826" s="35" t="s">
        <v>265</v>
      </c>
      <c r="S826" s="57" t="str">
        <f>MID(Tabla1[[#This Row],[Aplicación]],6,2)</f>
        <v>03</v>
      </c>
      <c r="T826" s="54" t="str">
        <f>VLOOKUP(Tabla1[[#This Row],[AREA]],Hoja1!A:B,2,FALSE)</f>
        <v>03. Participación ciudadana y deportes</v>
      </c>
      <c r="U826" s="57" t="str">
        <f>MID(Tabla1[[#This Row],[Aplicación]],9,4)</f>
        <v>9241</v>
      </c>
      <c r="V826" s="54" t="str">
        <f>VLOOKUP(Tabla1[[#This Row],[PROGRAMA]],Hoja1!A:B,2,FALSE)</f>
        <v>9241. Participación ciudadana</v>
      </c>
      <c r="W826" s="57" t="str">
        <f>MID(Tabla1[[#This Row],[Aplicación]],14,2)</f>
        <v>22</v>
      </c>
      <c r="X826" s="57" t="str">
        <f>MID(Tabla1[[#This Row],[Aplicación]],14,6)</f>
        <v>22602</v>
      </c>
    </row>
    <row r="827" spans="1:24" x14ac:dyDescent="0.25">
      <c r="A827" s="60">
        <v>220240000787</v>
      </c>
      <c r="B827" s="43" t="s">
        <v>390</v>
      </c>
      <c r="C827" s="61">
        <v>45329</v>
      </c>
      <c r="D827" s="60">
        <v>22024000632</v>
      </c>
      <c r="E827" s="43" t="s">
        <v>1308</v>
      </c>
      <c r="F827" s="62">
        <v>2178</v>
      </c>
      <c r="G827" s="43" t="s">
        <v>21</v>
      </c>
      <c r="H827" s="43" t="s">
        <v>2311</v>
      </c>
      <c r="I827" s="69">
        <v>220</v>
      </c>
      <c r="J827" s="43" t="s">
        <v>398</v>
      </c>
      <c r="K827" s="43" t="s">
        <v>398</v>
      </c>
      <c r="L827" s="43" t="s">
        <v>399</v>
      </c>
      <c r="M827" s="43" t="s">
        <v>585</v>
      </c>
      <c r="N827" s="43" t="s">
        <v>539</v>
      </c>
      <c r="O827" s="52" t="s">
        <v>326</v>
      </c>
      <c r="P827" s="63" t="s">
        <v>276</v>
      </c>
      <c r="Q827" s="57" t="str">
        <f>MID(Tabla1[[#This Row],[Aplicación]],14,1)</f>
        <v>2</v>
      </c>
      <c r="R827" s="35" t="s">
        <v>265</v>
      </c>
      <c r="S827" s="57" t="str">
        <f>MID(Tabla1[[#This Row],[Aplicación]],6,2)</f>
        <v>03</v>
      </c>
      <c r="T827" s="54" t="str">
        <f>VLOOKUP(Tabla1[[#This Row],[AREA]],Hoja1!A:B,2,FALSE)</f>
        <v>03. Participación ciudadana y deportes</v>
      </c>
      <c r="U827" s="57" t="str">
        <f>MID(Tabla1[[#This Row],[Aplicación]],9,4)</f>
        <v>9241</v>
      </c>
      <c r="V827" s="54" t="str">
        <f>VLOOKUP(Tabla1[[#This Row],[PROGRAMA]],Hoja1!A:B,2,FALSE)</f>
        <v>9241. Participación ciudadana</v>
      </c>
      <c r="W827" s="57" t="str">
        <f>MID(Tabla1[[#This Row],[Aplicación]],14,2)</f>
        <v>22</v>
      </c>
      <c r="X827" s="57" t="str">
        <f>MID(Tabla1[[#This Row],[Aplicación]],14,6)</f>
        <v>22602</v>
      </c>
    </row>
    <row r="828" spans="1:24" x14ac:dyDescent="0.25">
      <c r="A828" s="60">
        <v>220240005406</v>
      </c>
      <c r="B828" s="43" t="s">
        <v>673</v>
      </c>
      <c r="C828" s="61">
        <v>45363</v>
      </c>
      <c r="D828" s="60">
        <v>22024000635</v>
      </c>
      <c r="E828" s="43" t="s">
        <v>1308</v>
      </c>
      <c r="F828" s="62">
        <v>-445.89</v>
      </c>
      <c r="G828" s="43" t="s">
        <v>1901</v>
      </c>
      <c r="H828" s="43" t="s">
        <v>2657</v>
      </c>
      <c r="I828" s="69">
        <v>220</v>
      </c>
      <c r="J828" s="43" t="s">
        <v>398</v>
      </c>
      <c r="K828" s="43" t="s">
        <v>398</v>
      </c>
      <c r="L828" s="43" t="s">
        <v>399</v>
      </c>
      <c r="M828" s="43" t="s">
        <v>585</v>
      </c>
      <c r="N828" s="43" t="s">
        <v>539</v>
      </c>
      <c r="O828" s="52" t="s">
        <v>326</v>
      </c>
      <c r="P828" s="63" t="s">
        <v>276</v>
      </c>
      <c r="Q828" s="57" t="str">
        <f>MID(Tabla1[[#This Row],[Aplicación]],14,1)</f>
        <v>2</v>
      </c>
      <c r="R828" s="35" t="s">
        <v>265</v>
      </c>
      <c r="S828" s="57" t="str">
        <f>MID(Tabla1[[#This Row],[Aplicación]],6,2)</f>
        <v>03</v>
      </c>
      <c r="T828" s="54" t="str">
        <f>VLOOKUP(Tabla1[[#This Row],[AREA]],Hoja1!A:B,2,FALSE)</f>
        <v>03. Participación ciudadana y deportes</v>
      </c>
      <c r="U828" s="57" t="str">
        <f>MID(Tabla1[[#This Row],[Aplicación]],9,4)</f>
        <v>9241</v>
      </c>
      <c r="V828" s="54" t="str">
        <f>VLOOKUP(Tabla1[[#This Row],[PROGRAMA]],Hoja1!A:B,2,FALSE)</f>
        <v>9241. Participación ciudadana</v>
      </c>
      <c r="W828" s="57" t="str">
        <f>MID(Tabla1[[#This Row],[Aplicación]],14,2)</f>
        <v>22</v>
      </c>
      <c r="X828" s="57" t="str">
        <f>MID(Tabla1[[#This Row],[Aplicación]],14,6)</f>
        <v>22602</v>
      </c>
    </row>
    <row r="829" spans="1:24" x14ac:dyDescent="0.25">
      <c r="A829" s="60">
        <v>220240036393</v>
      </c>
      <c r="B829" s="43" t="s">
        <v>390</v>
      </c>
      <c r="C829" s="61">
        <v>45512</v>
      </c>
      <c r="D829" s="60">
        <v>22024005942</v>
      </c>
      <c r="E829" s="43" t="s">
        <v>1308</v>
      </c>
      <c r="F829" s="62">
        <v>847</v>
      </c>
      <c r="G829" s="43" t="s">
        <v>4850</v>
      </c>
      <c r="H829" s="43" t="s">
        <v>4851</v>
      </c>
      <c r="I829" s="69">
        <v>220</v>
      </c>
      <c r="J829" s="43" t="s">
        <v>398</v>
      </c>
      <c r="K829" s="43" t="s">
        <v>398</v>
      </c>
      <c r="L829" s="43" t="s">
        <v>399</v>
      </c>
      <c r="M829" s="43" t="s">
        <v>585</v>
      </c>
      <c r="N829" s="43" t="s">
        <v>539</v>
      </c>
      <c r="O829" s="68" t="s">
        <v>326</v>
      </c>
      <c r="P829" s="68" t="s">
        <v>4838</v>
      </c>
      <c r="Q829" s="57" t="str">
        <f>MID(Tabla1[[#This Row],[Aplicación]],14,1)</f>
        <v>2</v>
      </c>
      <c r="R829" s="35" t="s">
        <v>265</v>
      </c>
      <c r="S829" s="57" t="str">
        <f>MID(Tabla1[[#This Row],[Aplicación]],6,2)</f>
        <v>03</v>
      </c>
      <c r="T829" s="54" t="str">
        <f>VLOOKUP(Tabla1[[#This Row],[AREA]],Hoja1!A:B,2,FALSE)</f>
        <v>03. Participación ciudadana y deportes</v>
      </c>
      <c r="U829" s="57" t="str">
        <f>MID(Tabla1[[#This Row],[Aplicación]],9,4)</f>
        <v>9241</v>
      </c>
      <c r="V829" s="54" t="str">
        <f>VLOOKUP(Tabla1[[#This Row],[PROGRAMA]],Hoja1!A:B,2,FALSE)</f>
        <v>9241. Participación ciudadana</v>
      </c>
      <c r="W829" s="57" t="str">
        <f>MID(Tabla1[[#This Row],[Aplicación]],14,2)</f>
        <v>22</v>
      </c>
      <c r="X829" s="57" t="str">
        <f>MID(Tabla1[[#This Row],[Aplicación]],14,6)</f>
        <v>22602</v>
      </c>
    </row>
    <row r="830" spans="1:24" x14ac:dyDescent="0.25">
      <c r="A830" s="60">
        <v>220240041388</v>
      </c>
      <c r="B830" s="43" t="s">
        <v>390</v>
      </c>
      <c r="C830" s="61">
        <v>45537</v>
      </c>
      <c r="D830" s="60">
        <v>22024006217</v>
      </c>
      <c r="E830" s="43" t="s">
        <v>1308</v>
      </c>
      <c r="F830" s="62">
        <v>1021.48</v>
      </c>
      <c r="G830" s="43" t="s">
        <v>91</v>
      </c>
      <c r="H830" s="43" t="s">
        <v>5823</v>
      </c>
      <c r="I830" s="69">
        <v>220</v>
      </c>
      <c r="J830" s="43" t="s">
        <v>398</v>
      </c>
      <c r="K830" s="43" t="s">
        <v>398</v>
      </c>
      <c r="L830" s="43" t="s">
        <v>399</v>
      </c>
      <c r="M830" s="43" t="s">
        <v>585</v>
      </c>
      <c r="N830" s="43" t="s">
        <v>539</v>
      </c>
      <c r="O830" s="68" t="s">
        <v>326</v>
      </c>
      <c r="P830" s="68" t="s">
        <v>4838</v>
      </c>
      <c r="Q830" s="57" t="str">
        <f>MID(Tabla1[[#This Row],[Aplicación]],14,1)</f>
        <v>2</v>
      </c>
      <c r="R830" s="35" t="s">
        <v>265</v>
      </c>
      <c r="S830" s="57" t="str">
        <f>MID(Tabla1[[#This Row],[Aplicación]],6,2)</f>
        <v>03</v>
      </c>
      <c r="T830" s="54" t="str">
        <f>VLOOKUP(Tabla1[[#This Row],[AREA]],Hoja1!A:B,2,FALSE)</f>
        <v>03. Participación ciudadana y deportes</v>
      </c>
      <c r="U830" s="57" t="str">
        <f>MID(Tabla1[[#This Row],[Aplicación]],9,4)</f>
        <v>9241</v>
      </c>
      <c r="V830" s="54" t="str">
        <f>VLOOKUP(Tabla1[[#This Row],[PROGRAMA]],Hoja1!A:B,2,FALSE)</f>
        <v>9241. Participación ciudadana</v>
      </c>
      <c r="W830" s="57" t="str">
        <f>MID(Tabla1[[#This Row],[Aplicación]],14,2)</f>
        <v>22</v>
      </c>
      <c r="X830" s="57" t="str">
        <f>MID(Tabla1[[#This Row],[Aplicación]],14,6)</f>
        <v>22602</v>
      </c>
    </row>
    <row r="831" spans="1:24" x14ac:dyDescent="0.25">
      <c r="A831" s="60">
        <v>220240039304</v>
      </c>
      <c r="B831" s="43" t="s">
        <v>390</v>
      </c>
      <c r="C831" s="61">
        <v>45525</v>
      </c>
      <c r="D831" s="60">
        <v>22024006117</v>
      </c>
      <c r="E831" s="43" t="s">
        <v>1308</v>
      </c>
      <c r="F831" s="62">
        <v>392.03</v>
      </c>
      <c r="G831" s="43" t="s">
        <v>332</v>
      </c>
      <c r="H831" s="43" t="s">
        <v>5899</v>
      </c>
      <c r="I831" s="69">
        <v>220</v>
      </c>
      <c r="J831" s="43" t="s">
        <v>398</v>
      </c>
      <c r="K831" s="43" t="s">
        <v>398</v>
      </c>
      <c r="L831" s="43" t="s">
        <v>413</v>
      </c>
      <c r="M831" s="43" t="s">
        <v>585</v>
      </c>
      <c r="N831" s="43" t="s">
        <v>539</v>
      </c>
      <c r="O831" s="68" t="s">
        <v>326</v>
      </c>
      <c r="P831" s="68" t="s">
        <v>4838</v>
      </c>
      <c r="Q831" s="57" t="str">
        <f>MID(Tabla1[[#This Row],[Aplicación]],14,1)</f>
        <v>2</v>
      </c>
      <c r="R831" s="35" t="s">
        <v>265</v>
      </c>
      <c r="S831" s="57" t="str">
        <f>MID(Tabla1[[#This Row],[Aplicación]],6,2)</f>
        <v>03</v>
      </c>
      <c r="T831" s="54" t="str">
        <f>VLOOKUP(Tabla1[[#This Row],[AREA]],Hoja1!A:B,2,FALSE)</f>
        <v>03. Participación ciudadana y deportes</v>
      </c>
      <c r="U831" s="57" t="str">
        <f>MID(Tabla1[[#This Row],[Aplicación]],9,4)</f>
        <v>9241</v>
      </c>
      <c r="V831" s="54" t="str">
        <f>VLOOKUP(Tabla1[[#This Row],[PROGRAMA]],Hoja1!A:B,2,FALSE)</f>
        <v>9241. Participación ciudadana</v>
      </c>
      <c r="W831" s="57" t="str">
        <f>MID(Tabla1[[#This Row],[Aplicación]],14,2)</f>
        <v>22</v>
      </c>
      <c r="X831" s="57" t="str">
        <f>MID(Tabla1[[#This Row],[Aplicación]],14,6)</f>
        <v>22602</v>
      </c>
    </row>
    <row r="832" spans="1:24" x14ac:dyDescent="0.25">
      <c r="A832" s="60">
        <v>220240042558</v>
      </c>
      <c r="B832" s="43" t="s">
        <v>390</v>
      </c>
      <c r="C832" s="61">
        <v>45548</v>
      </c>
      <c r="D832" s="60">
        <v>22024006503</v>
      </c>
      <c r="E832" s="43" t="s">
        <v>1308</v>
      </c>
      <c r="F832" s="62">
        <v>93.91</v>
      </c>
      <c r="G832" s="43" t="s">
        <v>332</v>
      </c>
      <c r="H832" s="43" t="s">
        <v>6069</v>
      </c>
      <c r="I832" s="69" t="s">
        <v>2930</v>
      </c>
      <c r="J832" s="43" t="s">
        <v>398</v>
      </c>
      <c r="K832" s="43" t="s">
        <v>398</v>
      </c>
      <c r="L832" s="43" t="s">
        <v>413</v>
      </c>
      <c r="M832" s="43" t="s">
        <v>585</v>
      </c>
      <c r="N832" s="43" t="s">
        <v>539</v>
      </c>
      <c r="O832" s="68" t="s">
        <v>326</v>
      </c>
      <c r="P832" s="68" t="s">
        <v>4838</v>
      </c>
      <c r="Q832" s="57" t="str">
        <f>MID(Tabla1[[#This Row],[Aplicación]],14,1)</f>
        <v>2</v>
      </c>
      <c r="R832" s="35" t="s">
        <v>265</v>
      </c>
      <c r="S832" s="57" t="str">
        <f>MID(Tabla1[[#This Row],[Aplicación]],6,2)</f>
        <v>03</v>
      </c>
      <c r="T832" s="54" t="str">
        <f>VLOOKUP(Tabla1[[#This Row],[AREA]],Hoja1!A:B,2,FALSE)</f>
        <v>03. Participación ciudadana y deportes</v>
      </c>
      <c r="U832" s="57" t="str">
        <f>MID(Tabla1[[#This Row],[Aplicación]],9,4)</f>
        <v>9241</v>
      </c>
      <c r="V832" s="54" t="str">
        <f>VLOOKUP(Tabla1[[#This Row],[PROGRAMA]],Hoja1!A:B,2,FALSE)</f>
        <v>9241. Participación ciudadana</v>
      </c>
      <c r="W832" s="57" t="str">
        <f>MID(Tabla1[[#This Row],[Aplicación]],14,2)</f>
        <v>22</v>
      </c>
      <c r="X832" s="57" t="str">
        <f>MID(Tabla1[[#This Row],[Aplicación]],14,6)</f>
        <v>22602</v>
      </c>
    </row>
    <row r="833" spans="1:24" x14ac:dyDescent="0.25">
      <c r="A833" s="60">
        <v>220240042557</v>
      </c>
      <c r="B833" s="43" t="s">
        <v>390</v>
      </c>
      <c r="C833" s="61">
        <v>45548</v>
      </c>
      <c r="D833" s="60">
        <v>22024006502</v>
      </c>
      <c r="E833" s="43" t="s">
        <v>1308</v>
      </c>
      <c r="F833" s="62">
        <v>272.25</v>
      </c>
      <c r="G833" s="43" t="s">
        <v>4850</v>
      </c>
      <c r="H833" s="43" t="s">
        <v>6072</v>
      </c>
      <c r="I833" s="69" t="s">
        <v>2930</v>
      </c>
      <c r="J833" s="43" t="s">
        <v>398</v>
      </c>
      <c r="K833" s="43" t="s">
        <v>398</v>
      </c>
      <c r="L833" s="43" t="s">
        <v>399</v>
      </c>
      <c r="M833" s="43" t="s">
        <v>585</v>
      </c>
      <c r="N833" s="43" t="s">
        <v>539</v>
      </c>
      <c r="O833" s="68" t="s">
        <v>326</v>
      </c>
      <c r="P833" s="68" t="s">
        <v>4838</v>
      </c>
      <c r="Q833" s="57" t="str">
        <f>MID(Tabla1[[#This Row],[Aplicación]],14,1)</f>
        <v>2</v>
      </c>
      <c r="R833" s="35" t="s">
        <v>265</v>
      </c>
      <c r="S833" s="57" t="str">
        <f>MID(Tabla1[[#This Row],[Aplicación]],6,2)</f>
        <v>03</v>
      </c>
      <c r="T833" s="54" t="str">
        <f>VLOOKUP(Tabla1[[#This Row],[AREA]],Hoja1!A:B,2,FALSE)</f>
        <v>03. Participación ciudadana y deportes</v>
      </c>
      <c r="U833" s="57" t="str">
        <f>MID(Tabla1[[#This Row],[Aplicación]],9,4)</f>
        <v>9241</v>
      </c>
      <c r="V833" s="54" t="str">
        <f>VLOOKUP(Tabla1[[#This Row],[PROGRAMA]],Hoja1!A:B,2,FALSE)</f>
        <v>9241. Participación ciudadana</v>
      </c>
      <c r="W833" s="57" t="str">
        <f>MID(Tabla1[[#This Row],[Aplicación]],14,2)</f>
        <v>22</v>
      </c>
      <c r="X833" s="57" t="str">
        <f>MID(Tabla1[[#This Row],[Aplicación]],14,6)</f>
        <v>22602</v>
      </c>
    </row>
    <row r="834" spans="1:24" x14ac:dyDescent="0.25">
      <c r="A834" s="60">
        <v>220240043937</v>
      </c>
      <c r="B834" s="43" t="s">
        <v>390</v>
      </c>
      <c r="C834" s="61">
        <v>45560</v>
      </c>
      <c r="D834" s="60">
        <v>22024006745</v>
      </c>
      <c r="E834" s="43" t="s">
        <v>1308</v>
      </c>
      <c r="F834" s="62">
        <v>1147.69</v>
      </c>
      <c r="G834" s="43" t="s">
        <v>91</v>
      </c>
      <c r="H834" s="43" t="s">
        <v>6160</v>
      </c>
      <c r="I834" s="69" t="s">
        <v>2930</v>
      </c>
      <c r="J834" s="43" t="s">
        <v>398</v>
      </c>
      <c r="K834" s="43" t="s">
        <v>398</v>
      </c>
      <c r="L834" s="43" t="s">
        <v>399</v>
      </c>
      <c r="M834" s="43" t="s">
        <v>585</v>
      </c>
      <c r="N834" s="43" t="s">
        <v>539</v>
      </c>
      <c r="O834" s="68" t="s">
        <v>326</v>
      </c>
      <c r="P834" s="68" t="s">
        <v>4838</v>
      </c>
      <c r="Q834" s="57" t="str">
        <f>MID(Tabla1[[#This Row],[Aplicación]],14,1)</f>
        <v>2</v>
      </c>
      <c r="R834" s="35" t="s">
        <v>265</v>
      </c>
      <c r="S834" s="57" t="str">
        <f>MID(Tabla1[[#This Row],[Aplicación]],6,2)</f>
        <v>03</v>
      </c>
      <c r="T834" s="54" t="str">
        <f>VLOOKUP(Tabla1[[#This Row],[AREA]],Hoja1!A:B,2,FALSE)</f>
        <v>03. Participación ciudadana y deportes</v>
      </c>
      <c r="U834" s="57" t="str">
        <f>MID(Tabla1[[#This Row],[Aplicación]],9,4)</f>
        <v>9241</v>
      </c>
      <c r="V834" s="54" t="str">
        <f>VLOOKUP(Tabla1[[#This Row],[PROGRAMA]],Hoja1!A:B,2,FALSE)</f>
        <v>9241. Participación ciudadana</v>
      </c>
      <c r="W834" s="57" t="str">
        <f>MID(Tabla1[[#This Row],[Aplicación]],14,2)</f>
        <v>22</v>
      </c>
      <c r="X834" s="57" t="str">
        <f>MID(Tabla1[[#This Row],[Aplicación]],14,6)</f>
        <v>22602</v>
      </c>
    </row>
    <row r="835" spans="1:24" x14ac:dyDescent="0.25">
      <c r="A835" s="60">
        <v>220240004053</v>
      </c>
      <c r="B835" s="43" t="s">
        <v>390</v>
      </c>
      <c r="C835" s="61">
        <v>45353</v>
      </c>
      <c r="D835" s="60">
        <v>22024002320</v>
      </c>
      <c r="E835" s="43" t="s">
        <v>1370</v>
      </c>
      <c r="F835" s="62">
        <v>450</v>
      </c>
      <c r="G835" s="43" t="s">
        <v>1084</v>
      </c>
      <c r="H835" s="43" t="s">
        <v>1905</v>
      </c>
      <c r="I835" s="69">
        <v>220</v>
      </c>
      <c r="J835" s="43" t="s">
        <v>798</v>
      </c>
      <c r="K835" s="43" t="s">
        <v>398</v>
      </c>
      <c r="L835" s="43" t="s">
        <v>399</v>
      </c>
      <c r="M835" s="43" t="s">
        <v>585</v>
      </c>
      <c r="N835" s="43" t="s">
        <v>539</v>
      </c>
      <c r="O835" s="52" t="s">
        <v>326</v>
      </c>
      <c r="P835" s="63" t="s">
        <v>276</v>
      </c>
      <c r="Q835" s="57" t="str">
        <f>MID(Tabla1[[#This Row],[Aplicación]],14,1)</f>
        <v>2</v>
      </c>
      <c r="R835" s="35" t="s">
        <v>265</v>
      </c>
      <c r="S835" s="57" t="str">
        <f>MID(Tabla1[[#This Row],[Aplicación]],6,2)</f>
        <v>03</v>
      </c>
      <c r="T835" s="54" t="str">
        <f>VLOOKUP(Tabla1[[#This Row],[AREA]],Hoja1!A:B,2,FALSE)</f>
        <v>03. Participación ciudadana y deportes</v>
      </c>
      <c r="U835" s="57" t="str">
        <f>MID(Tabla1[[#This Row],[Aplicación]],9,4)</f>
        <v>9241</v>
      </c>
      <c r="V835" s="54" t="str">
        <f>VLOOKUP(Tabla1[[#This Row],[PROGRAMA]],Hoja1!A:B,2,FALSE)</f>
        <v>9241. Participación ciudadana</v>
      </c>
      <c r="W835" s="57" t="str">
        <f>MID(Tabla1[[#This Row],[Aplicación]],14,2)</f>
        <v>22</v>
      </c>
      <c r="X835" s="57" t="str">
        <f>MID(Tabla1[[#This Row],[Aplicación]],14,6)</f>
        <v>22609</v>
      </c>
    </row>
    <row r="836" spans="1:24" x14ac:dyDescent="0.25">
      <c r="A836" s="60">
        <v>220240006645</v>
      </c>
      <c r="B836" s="43" t="s">
        <v>390</v>
      </c>
      <c r="C836" s="61">
        <v>45365</v>
      </c>
      <c r="D836" s="60">
        <v>22024003384</v>
      </c>
      <c r="E836" s="43" t="s">
        <v>1370</v>
      </c>
      <c r="F836" s="62">
        <v>450</v>
      </c>
      <c r="G836" s="43" t="s">
        <v>382</v>
      </c>
      <c r="H836" s="43" t="s">
        <v>1906</v>
      </c>
      <c r="I836" s="69">
        <v>220</v>
      </c>
      <c r="J836" s="43" t="s">
        <v>398</v>
      </c>
      <c r="K836" s="43" t="s">
        <v>398</v>
      </c>
      <c r="L836" s="43" t="s">
        <v>399</v>
      </c>
      <c r="M836" s="43" t="s">
        <v>585</v>
      </c>
      <c r="N836" s="43" t="s">
        <v>539</v>
      </c>
      <c r="O836" s="52" t="s">
        <v>326</v>
      </c>
      <c r="P836" s="63" t="s">
        <v>276</v>
      </c>
      <c r="Q836" s="57" t="str">
        <f>MID(Tabla1[[#This Row],[Aplicación]],14,1)</f>
        <v>2</v>
      </c>
      <c r="R836" s="35" t="s">
        <v>265</v>
      </c>
      <c r="S836" s="57" t="str">
        <f>MID(Tabla1[[#This Row],[Aplicación]],6,2)</f>
        <v>03</v>
      </c>
      <c r="T836" s="54" t="str">
        <f>VLOOKUP(Tabla1[[#This Row],[AREA]],Hoja1!A:B,2,FALSE)</f>
        <v>03. Participación ciudadana y deportes</v>
      </c>
      <c r="U836" s="57" t="str">
        <f>MID(Tabla1[[#This Row],[Aplicación]],9,4)</f>
        <v>9241</v>
      </c>
      <c r="V836" s="54" t="str">
        <f>VLOOKUP(Tabla1[[#This Row],[PROGRAMA]],Hoja1!A:B,2,FALSE)</f>
        <v>9241. Participación ciudadana</v>
      </c>
      <c r="W836" s="57" t="str">
        <f>MID(Tabla1[[#This Row],[Aplicación]],14,2)</f>
        <v>22</v>
      </c>
      <c r="X836" s="57" t="str">
        <f>MID(Tabla1[[#This Row],[Aplicación]],14,6)</f>
        <v>22609</v>
      </c>
    </row>
    <row r="837" spans="1:24" x14ac:dyDescent="0.25">
      <c r="A837" s="60">
        <v>220240003359</v>
      </c>
      <c r="B837" s="43" t="s">
        <v>390</v>
      </c>
      <c r="C837" s="61">
        <v>45348</v>
      </c>
      <c r="D837" s="60">
        <v>22024002308</v>
      </c>
      <c r="E837" s="43" t="s">
        <v>1370</v>
      </c>
      <c r="F837" s="62">
        <v>495</v>
      </c>
      <c r="G837" s="43" t="s">
        <v>1080</v>
      </c>
      <c r="H837" s="43" t="s">
        <v>1935</v>
      </c>
      <c r="I837" s="69">
        <v>220</v>
      </c>
      <c r="J837" s="43" t="s">
        <v>783</v>
      </c>
      <c r="K837" s="43" t="s">
        <v>398</v>
      </c>
      <c r="L837" s="43" t="s">
        <v>399</v>
      </c>
      <c r="M837" s="43" t="s">
        <v>585</v>
      </c>
      <c r="N837" s="43" t="s">
        <v>539</v>
      </c>
      <c r="O837" s="52" t="s">
        <v>326</v>
      </c>
      <c r="P837" s="63" t="s">
        <v>276</v>
      </c>
      <c r="Q837" s="57" t="str">
        <f>MID(Tabla1[[#This Row],[Aplicación]],14,1)</f>
        <v>2</v>
      </c>
      <c r="R837" s="35" t="s">
        <v>265</v>
      </c>
      <c r="S837" s="57" t="str">
        <f>MID(Tabla1[[#This Row],[Aplicación]],6,2)</f>
        <v>03</v>
      </c>
      <c r="T837" s="54" t="str">
        <f>VLOOKUP(Tabla1[[#This Row],[AREA]],Hoja1!A:B,2,FALSE)</f>
        <v>03. Participación ciudadana y deportes</v>
      </c>
      <c r="U837" s="57" t="str">
        <f>MID(Tabla1[[#This Row],[Aplicación]],9,4)</f>
        <v>9241</v>
      </c>
      <c r="V837" s="54" t="str">
        <f>VLOOKUP(Tabla1[[#This Row],[PROGRAMA]],Hoja1!A:B,2,FALSE)</f>
        <v>9241. Participación ciudadana</v>
      </c>
      <c r="W837" s="57" t="str">
        <f>MID(Tabla1[[#This Row],[Aplicación]],14,2)</f>
        <v>22</v>
      </c>
      <c r="X837" s="57" t="str">
        <f>MID(Tabla1[[#This Row],[Aplicación]],14,6)</f>
        <v>22609</v>
      </c>
    </row>
    <row r="838" spans="1:24" x14ac:dyDescent="0.25">
      <c r="A838" s="60">
        <v>220240004052</v>
      </c>
      <c r="B838" s="43" t="s">
        <v>390</v>
      </c>
      <c r="C838" s="61">
        <v>45353</v>
      </c>
      <c r="D838" s="60">
        <v>22024002315</v>
      </c>
      <c r="E838" s="43" t="s">
        <v>1370</v>
      </c>
      <c r="F838" s="62">
        <v>495</v>
      </c>
      <c r="G838" s="43" t="s">
        <v>1080</v>
      </c>
      <c r="H838" s="43" t="s">
        <v>1936</v>
      </c>
      <c r="I838" s="69">
        <v>220</v>
      </c>
      <c r="J838" s="43" t="s">
        <v>783</v>
      </c>
      <c r="K838" s="43" t="s">
        <v>398</v>
      </c>
      <c r="L838" s="43" t="s">
        <v>399</v>
      </c>
      <c r="M838" s="43" t="s">
        <v>585</v>
      </c>
      <c r="N838" s="43" t="s">
        <v>539</v>
      </c>
      <c r="O838" s="52" t="s">
        <v>326</v>
      </c>
      <c r="P838" s="63" t="s">
        <v>276</v>
      </c>
      <c r="Q838" s="57" t="str">
        <f>MID(Tabla1[[#This Row],[Aplicación]],14,1)</f>
        <v>2</v>
      </c>
      <c r="R838" s="35" t="s">
        <v>265</v>
      </c>
      <c r="S838" s="57" t="str">
        <f>MID(Tabla1[[#This Row],[Aplicación]],6,2)</f>
        <v>03</v>
      </c>
      <c r="T838" s="54" t="str">
        <f>VLOOKUP(Tabla1[[#This Row],[AREA]],Hoja1!A:B,2,FALSE)</f>
        <v>03. Participación ciudadana y deportes</v>
      </c>
      <c r="U838" s="57" t="str">
        <f>MID(Tabla1[[#This Row],[Aplicación]],9,4)</f>
        <v>9241</v>
      </c>
      <c r="V838" s="54" t="str">
        <f>VLOOKUP(Tabla1[[#This Row],[PROGRAMA]],Hoja1!A:B,2,FALSE)</f>
        <v>9241. Participación ciudadana</v>
      </c>
      <c r="W838" s="57" t="str">
        <f>MID(Tabla1[[#This Row],[Aplicación]],14,2)</f>
        <v>22</v>
      </c>
      <c r="X838" s="57" t="str">
        <f>MID(Tabla1[[#This Row],[Aplicación]],14,6)</f>
        <v>22609</v>
      </c>
    </row>
    <row r="839" spans="1:24" x14ac:dyDescent="0.25">
      <c r="A839" s="60">
        <v>220240008436</v>
      </c>
      <c r="B839" s="43" t="s">
        <v>390</v>
      </c>
      <c r="C839" s="61">
        <v>45373</v>
      </c>
      <c r="D839" s="60">
        <v>22024003765</v>
      </c>
      <c r="E839" s="43" t="s">
        <v>1370</v>
      </c>
      <c r="F839" s="62">
        <v>495</v>
      </c>
      <c r="G839" s="43" t="s">
        <v>1937</v>
      </c>
      <c r="H839" s="43" t="s">
        <v>1938</v>
      </c>
      <c r="I839" s="69">
        <v>220</v>
      </c>
      <c r="J839" s="43" t="s">
        <v>695</v>
      </c>
      <c r="K839" s="43" t="s">
        <v>398</v>
      </c>
      <c r="L839" s="43" t="s">
        <v>399</v>
      </c>
      <c r="M839" s="43" t="s">
        <v>585</v>
      </c>
      <c r="N839" s="43" t="s">
        <v>539</v>
      </c>
      <c r="O839" s="52" t="s">
        <v>326</v>
      </c>
      <c r="P839" s="63" t="s">
        <v>276</v>
      </c>
      <c r="Q839" s="57" t="str">
        <f>MID(Tabla1[[#This Row],[Aplicación]],14,1)</f>
        <v>2</v>
      </c>
      <c r="R839" s="35" t="s">
        <v>265</v>
      </c>
      <c r="S839" s="57" t="str">
        <f>MID(Tabla1[[#This Row],[Aplicación]],6,2)</f>
        <v>03</v>
      </c>
      <c r="T839" s="54" t="str">
        <f>VLOOKUP(Tabla1[[#This Row],[AREA]],Hoja1!A:B,2,FALSE)</f>
        <v>03. Participación ciudadana y deportes</v>
      </c>
      <c r="U839" s="57" t="str">
        <f>MID(Tabla1[[#This Row],[Aplicación]],9,4)</f>
        <v>9241</v>
      </c>
      <c r="V839" s="54" t="str">
        <f>VLOOKUP(Tabla1[[#This Row],[PROGRAMA]],Hoja1!A:B,2,FALSE)</f>
        <v>9241. Participación ciudadana</v>
      </c>
      <c r="W839" s="57" t="str">
        <f>MID(Tabla1[[#This Row],[Aplicación]],14,2)</f>
        <v>22</v>
      </c>
      <c r="X839" s="57" t="str">
        <f>MID(Tabla1[[#This Row],[Aplicación]],14,6)</f>
        <v>22609</v>
      </c>
    </row>
    <row r="840" spans="1:24" x14ac:dyDescent="0.25">
      <c r="A840" s="60">
        <v>220240006643</v>
      </c>
      <c r="B840" s="43" t="s">
        <v>390</v>
      </c>
      <c r="C840" s="61">
        <v>45365</v>
      </c>
      <c r="D840" s="60">
        <v>22024003382</v>
      </c>
      <c r="E840" s="43" t="s">
        <v>1370</v>
      </c>
      <c r="F840" s="62">
        <v>544.5</v>
      </c>
      <c r="G840" s="43" t="s">
        <v>371</v>
      </c>
      <c r="H840" s="43" t="s">
        <v>1955</v>
      </c>
      <c r="I840" s="69">
        <v>220</v>
      </c>
      <c r="J840" s="43" t="s">
        <v>398</v>
      </c>
      <c r="K840" s="43" t="s">
        <v>398</v>
      </c>
      <c r="L840" s="43" t="s">
        <v>399</v>
      </c>
      <c r="M840" s="43" t="s">
        <v>585</v>
      </c>
      <c r="N840" s="43" t="s">
        <v>539</v>
      </c>
      <c r="O840" s="52" t="s">
        <v>326</v>
      </c>
      <c r="P840" s="63" t="s">
        <v>276</v>
      </c>
      <c r="Q840" s="57" t="str">
        <f>MID(Tabla1[[#This Row],[Aplicación]],14,1)</f>
        <v>2</v>
      </c>
      <c r="R840" s="35" t="s">
        <v>265</v>
      </c>
      <c r="S840" s="57" t="str">
        <f>MID(Tabla1[[#This Row],[Aplicación]],6,2)</f>
        <v>03</v>
      </c>
      <c r="T840" s="54" t="str">
        <f>VLOOKUP(Tabla1[[#This Row],[AREA]],Hoja1!A:B,2,FALSE)</f>
        <v>03. Participación ciudadana y deportes</v>
      </c>
      <c r="U840" s="57" t="str">
        <f>MID(Tabla1[[#This Row],[Aplicación]],9,4)</f>
        <v>9241</v>
      </c>
      <c r="V840" s="54" t="str">
        <f>VLOOKUP(Tabla1[[#This Row],[PROGRAMA]],Hoja1!A:B,2,FALSE)</f>
        <v>9241. Participación ciudadana</v>
      </c>
      <c r="W840" s="57" t="str">
        <f>MID(Tabla1[[#This Row],[Aplicación]],14,2)</f>
        <v>22</v>
      </c>
      <c r="X840" s="57" t="str">
        <f>MID(Tabla1[[#This Row],[Aplicación]],14,6)</f>
        <v>22609</v>
      </c>
    </row>
    <row r="841" spans="1:24" x14ac:dyDescent="0.25">
      <c r="A841" s="60">
        <v>220240003678</v>
      </c>
      <c r="B841" s="43" t="s">
        <v>390</v>
      </c>
      <c r="C841" s="61">
        <v>45351</v>
      </c>
      <c r="D841" s="60">
        <v>22024002305</v>
      </c>
      <c r="E841" s="43" t="s">
        <v>1370</v>
      </c>
      <c r="F841" s="62">
        <v>550</v>
      </c>
      <c r="G841" s="43" t="s">
        <v>1958</v>
      </c>
      <c r="H841" s="43" t="s">
        <v>1959</v>
      </c>
      <c r="I841" s="69">
        <v>220</v>
      </c>
      <c r="J841" s="43" t="s">
        <v>699</v>
      </c>
      <c r="K841" s="43" t="s">
        <v>398</v>
      </c>
      <c r="L841" s="43" t="s">
        <v>399</v>
      </c>
      <c r="M841" s="43" t="s">
        <v>585</v>
      </c>
      <c r="N841" s="43" t="s">
        <v>539</v>
      </c>
      <c r="O841" s="52" t="s">
        <v>326</v>
      </c>
      <c r="P841" s="63" t="s">
        <v>276</v>
      </c>
      <c r="Q841" s="57" t="str">
        <f>MID(Tabla1[[#This Row],[Aplicación]],14,1)</f>
        <v>2</v>
      </c>
      <c r="R841" s="35" t="s">
        <v>265</v>
      </c>
      <c r="S841" s="57" t="str">
        <f>MID(Tabla1[[#This Row],[Aplicación]],6,2)</f>
        <v>03</v>
      </c>
      <c r="T841" s="54" t="str">
        <f>VLOOKUP(Tabla1[[#This Row],[AREA]],Hoja1!A:B,2,FALSE)</f>
        <v>03. Participación ciudadana y deportes</v>
      </c>
      <c r="U841" s="57" t="str">
        <f>MID(Tabla1[[#This Row],[Aplicación]],9,4)</f>
        <v>9241</v>
      </c>
      <c r="V841" s="54" t="str">
        <f>VLOOKUP(Tabla1[[#This Row],[PROGRAMA]],Hoja1!A:B,2,FALSE)</f>
        <v>9241. Participación ciudadana</v>
      </c>
      <c r="W841" s="57" t="str">
        <f>MID(Tabla1[[#This Row],[Aplicación]],14,2)</f>
        <v>22</v>
      </c>
      <c r="X841" s="57" t="str">
        <f>MID(Tabla1[[#This Row],[Aplicación]],14,6)</f>
        <v>22609</v>
      </c>
    </row>
    <row r="842" spans="1:24" x14ac:dyDescent="0.25">
      <c r="A842" s="60">
        <v>220240005085</v>
      </c>
      <c r="B842" s="43" t="s">
        <v>390</v>
      </c>
      <c r="C842" s="61">
        <v>45358</v>
      </c>
      <c r="D842" s="60">
        <v>22024003095</v>
      </c>
      <c r="E842" s="43" t="s">
        <v>1370</v>
      </c>
      <c r="F842" s="62">
        <v>605</v>
      </c>
      <c r="G842" s="43" t="s">
        <v>1106</v>
      </c>
      <c r="H842" s="43" t="s">
        <v>2042</v>
      </c>
      <c r="I842" s="69">
        <v>220</v>
      </c>
      <c r="J842" s="43" t="s">
        <v>1107</v>
      </c>
      <c r="K842" s="43" t="s">
        <v>1108</v>
      </c>
      <c r="L842" s="43" t="s">
        <v>399</v>
      </c>
      <c r="M842" s="43" t="s">
        <v>585</v>
      </c>
      <c r="N842" s="43" t="s">
        <v>539</v>
      </c>
      <c r="O842" s="52" t="s">
        <v>326</v>
      </c>
      <c r="P842" s="63" t="s">
        <v>276</v>
      </c>
      <c r="Q842" s="57" t="str">
        <f>MID(Tabla1[[#This Row],[Aplicación]],14,1)</f>
        <v>2</v>
      </c>
      <c r="R842" s="35" t="s">
        <v>265</v>
      </c>
      <c r="S842" s="57" t="str">
        <f>MID(Tabla1[[#This Row],[Aplicación]],6,2)</f>
        <v>03</v>
      </c>
      <c r="T842" s="54" t="str">
        <f>VLOOKUP(Tabla1[[#This Row],[AREA]],Hoja1!A:B,2,FALSE)</f>
        <v>03. Participación ciudadana y deportes</v>
      </c>
      <c r="U842" s="57" t="str">
        <f>MID(Tabla1[[#This Row],[Aplicación]],9,4)</f>
        <v>9241</v>
      </c>
      <c r="V842" s="54" t="str">
        <f>VLOOKUP(Tabla1[[#This Row],[PROGRAMA]],Hoja1!A:B,2,FALSE)</f>
        <v>9241. Participación ciudadana</v>
      </c>
      <c r="W842" s="57" t="str">
        <f>MID(Tabla1[[#This Row],[Aplicación]],14,2)</f>
        <v>22</v>
      </c>
      <c r="X842" s="57" t="str">
        <f>MID(Tabla1[[#This Row],[Aplicación]],14,6)</f>
        <v>22609</v>
      </c>
    </row>
    <row r="843" spans="1:24" x14ac:dyDescent="0.25">
      <c r="A843" s="60">
        <v>220240008437</v>
      </c>
      <c r="B843" s="43" t="s">
        <v>390</v>
      </c>
      <c r="C843" s="61">
        <v>45373</v>
      </c>
      <c r="D843" s="60">
        <v>22024003766</v>
      </c>
      <c r="E843" s="43" t="s">
        <v>1370</v>
      </c>
      <c r="F843" s="62">
        <v>950</v>
      </c>
      <c r="G843" s="43" t="s">
        <v>367</v>
      </c>
      <c r="H843" s="43" t="s">
        <v>2113</v>
      </c>
      <c r="I843" s="69">
        <v>220</v>
      </c>
      <c r="J843" s="43" t="s">
        <v>398</v>
      </c>
      <c r="K843" s="43" t="s">
        <v>398</v>
      </c>
      <c r="L843" s="43" t="s">
        <v>399</v>
      </c>
      <c r="M843" s="43" t="s">
        <v>585</v>
      </c>
      <c r="N843" s="43" t="s">
        <v>539</v>
      </c>
      <c r="O843" s="52" t="s">
        <v>326</v>
      </c>
      <c r="P843" s="63" t="s">
        <v>276</v>
      </c>
      <c r="Q843" s="57" t="str">
        <f>MID(Tabla1[[#This Row],[Aplicación]],14,1)</f>
        <v>2</v>
      </c>
      <c r="R843" s="35" t="s">
        <v>265</v>
      </c>
      <c r="S843" s="57" t="str">
        <f>MID(Tabla1[[#This Row],[Aplicación]],6,2)</f>
        <v>03</v>
      </c>
      <c r="T843" s="54" t="str">
        <f>VLOOKUP(Tabla1[[#This Row],[AREA]],Hoja1!A:B,2,FALSE)</f>
        <v>03. Participación ciudadana y deportes</v>
      </c>
      <c r="U843" s="57" t="str">
        <f>MID(Tabla1[[#This Row],[Aplicación]],9,4)</f>
        <v>9241</v>
      </c>
      <c r="V843" s="54" t="str">
        <f>VLOOKUP(Tabla1[[#This Row],[PROGRAMA]],Hoja1!A:B,2,FALSE)</f>
        <v>9241. Participación ciudadana</v>
      </c>
      <c r="W843" s="57" t="str">
        <f>MID(Tabla1[[#This Row],[Aplicación]],14,2)</f>
        <v>22</v>
      </c>
      <c r="X843" s="57" t="str">
        <f>MID(Tabla1[[#This Row],[Aplicación]],14,6)</f>
        <v>22609</v>
      </c>
    </row>
    <row r="844" spans="1:24" x14ac:dyDescent="0.25">
      <c r="A844" s="60">
        <v>220240005086</v>
      </c>
      <c r="B844" s="43" t="s">
        <v>390</v>
      </c>
      <c r="C844" s="61">
        <v>45358</v>
      </c>
      <c r="D844" s="60">
        <v>22024003096</v>
      </c>
      <c r="E844" s="43" t="s">
        <v>1370</v>
      </c>
      <c r="F844" s="62">
        <v>950</v>
      </c>
      <c r="G844" s="43" t="s">
        <v>800</v>
      </c>
      <c r="H844" s="43" t="s">
        <v>2114</v>
      </c>
      <c r="I844" s="69">
        <v>220</v>
      </c>
      <c r="J844" s="43" t="s">
        <v>398</v>
      </c>
      <c r="K844" s="43" t="s">
        <v>398</v>
      </c>
      <c r="L844" s="43" t="s">
        <v>399</v>
      </c>
      <c r="M844" s="43" t="s">
        <v>585</v>
      </c>
      <c r="N844" s="43" t="s">
        <v>539</v>
      </c>
      <c r="O844" s="52" t="s">
        <v>326</v>
      </c>
      <c r="P844" s="63" t="s">
        <v>276</v>
      </c>
      <c r="Q844" s="57" t="str">
        <f>MID(Tabla1[[#This Row],[Aplicación]],14,1)</f>
        <v>2</v>
      </c>
      <c r="R844" s="35" t="s">
        <v>265</v>
      </c>
      <c r="S844" s="57" t="str">
        <f>MID(Tabla1[[#This Row],[Aplicación]],6,2)</f>
        <v>03</v>
      </c>
      <c r="T844" s="54" t="str">
        <f>VLOOKUP(Tabla1[[#This Row],[AREA]],Hoja1!A:B,2,FALSE)</f>
        <v>03. Participación ciudadana y deportes</v>
      </c>
      <c r="U844" s="57" t="str">
        <f>MID(Tabla1[[#This Row],[Aplicación]],9,4)</f>
        <v>9241</v>
      </c>
      <c r="V844" s="54" t="str">
        <f>VLOOKUP(Tabla1[[#This Row],[PROGRAMA]],Hoja1!A:B,2,FALSE)</f>
        <v>9241. Participación ciudadana</v>
      </c>
      <c r="W844" s="57" t="str">
        <f>MID(Tabla1[[#This Row],[Aplicación]],14,2)</f>
        <v>22</v>
      </c>
      <c r="X844" s="57" t="str">
        <f>MID(Tabla1[[#This Row],[Aplicación]],14,6)</f>
        <v>22609</v>
      </c>
    </row>
    <row r="845" spans="1:24" x14ac:dyDescent="0.25">
      <c r="A845" s="60">
        <v>220240004054</v>
      </c>
      <c r="B845" s="43" t="s">
        <v>390</v>
      </c>
      <c r="C845" s="61">
        <v>45353</v>
      </c>
      <c r="D845" s="60">
        <v>22024002322</v>
      </c>
      <c r="E845" s="43" t="s">
        <v>1370</v>
      </c>
      <c r="F845" s="62">
        <v>990</v>
      </c>
      <c r="G845" s="43" t="s">
        <v>27</v>
      </c>
      <c r="H845" s="43" t="s">
        <v>2121</v>
      </c>
      <c r="I845" s="69">
        <v>220</v>
      </c>
      <c r="J845" s="43" t="s">
        <v>499</v>
      </c>
      <c r="K845" s="43" t="s">
        <v>499</v>
      </c>
      <c r="L845" s="43" t="s">
        <v>399</v>
      </c>
      <c r="M845" s="43" t="s">
        <v>585</v>
      </c>
      <c r="N845" s="43" t="s">
        <v>539</v>
      </c>
      <c r="O845" s="52" t="s">
        <v>326</v>
      </c>
      <c r="P845" s="63" t="s">
        <v>276</v>
      </c>
      <c r="Q845" s="57" t="str">
        <f>MID(Tabla1[[#This Row],[Aplicación]],14,1)</f>
        <v>2</v>
      </c>
      <c r="R845" s="35" t="s">
        <v>265</v>
      </c>
      <c r="S845" s="57" t="str">
        <f>MID(Tabla1[[#This Row],[Aplicación]],6,2)</f>
        <v>03</v>
      </c>
      <c r="T845" s="54" t="str">
        <f>VLOOKUP(Tabla1[[#This Row],[AREA]],Hoja1!A:B,2,FALSE)</f>
        <v>03. Participación ciudadana y deportes</v>
      </c>
      <c r="U845" s="57" t="str">
        <f>MID(Tabla1[[#This Row],[Aplicación]],9,4)</f>
        <v>9241</v>
      </c>
      <c r="V845" s="54" t="str">
        <f>VLOOKUP(Tabla1[[#This Row],[PROGRAMA]],Hoja1!A:B,2,FALSE)</f>
        <v>9241. Participación ciudadana</v>
      </c>
      <c r="W845" s="57" t="str">
        <f>MID(Tabla1[[#This Row],[Aplicación]],14,2)</f>
        <v>22</v>
      </c>
      <c r="X845" s="57" t="str">
        <f>MID(Tabla1[[#This Row],[Aplicación]],14,6)</f>
        <v>22609</v>
      </c>
    </row>
    <row r="846" spans="1:24" x14ac:dyDescent="0.25">
      <c r="A846" s="53">
        <v>220240004073</v>
      </c>
      <c r="B846" s="45" t="s">
        <v>390</v>
      </c>
      <c r="C846" s="50">
        <v>45353</v>
      </c>
      <c r="D846" s="44">
        <v>22024003006</v>
      </c>
      <c r="E846" s="45" t="s">
        <v>1370</v>
      </c>
      <c r="F846" s="51">
        <v>990</v>
      </c>
      <c r="G846" s="45" t="s">
        <v>36</v>
      </c>
      <c r="H846" s="45" t="s">
        <v>2122</v>
      </c>
      <c r="I846" s="53">
        <v>220</v>
      </c>
      <c r="J846" s="45" t="s">
        <v>696</v>
      </c>
      <c r="K846" s="45" t="s">
        <v>398</v>
      </c>
      <c r="L846" s="45" t="s">
        <v>399</v>
      </c>
      <c r="M846" s="45" t="s">
        <v>585</v>
      </c>
      <c r="N846" s="45" t="s">
        <v>539</v>
      </c>
      <c r="O846" s="52" t="s">
        <v>326</v>
      </c>
      <c r="P846" s="63" t="s">
        <v>276</v>
      </c>
      <c r="Q846" s="57" t="str">
        <f>MID(Tabla1[[#This Row],[Aplicación]],14,1)</f>
        <v>2</v>
      </c>
      <c r="R846" s="35" t="s">
        <v>265</v>
      </c>
      <c r="S846" s="57" t="str">
        <f>MID(Tabla1[[#This Row],[Aplicación]],6,2)</f>
        <v>03</v>
      </c>
      <c r="T846" s="54" t="str">
        <f>VLOOKUP(Tabla1[[#This Row],[AREA]],Hoja1!A:B,2,FALSE)</f>
        <v>03. Participación ciudadana y deportes</v>
      </c>
      <c r="U846" s="57" t="str">
        <f>MID(Tabla1[[#This Row],[Aplicación]],9,4)</f>
        <v>9241</v>
      </c>
      <c r="V846" s="54" t="str">
        <f>VLOOKUP(Tabla1[[#This Row],[PROGRAMA]],Hoja1!A:B,2,FALSE)</f>
        <v>9241. Participación ciudadana</v>
      </c>
      <c r="W846" s="57" t="str">
        <f>MID(Tabla1[[#This Row],[Aplicación]],14,2)</f>
        <v>22</v>
      </c>
      <c r="X846" s="57" t="str">
        <f>MID(Tabla1[[#This Row],[Aplicación]],14,6)</f>
        <v>22609</v>
      </c>
    </row>
    <row r="847" spans="1:24" x14ac:dyDescent="0.25">
      <c r="A847" s="60">
        <v>220240008438</v>
      </c>
      <c r="B847" s="43" t="s">
        <v>390</v>
      </c>
      <c r="C847" s="61">
        <v>45373</v>
      </c>
      <c r="D847" s="60">
        <v>22024003771</v>
      </c>
      <c r="E847" s="43" t="s">
        <v>1370</v>
      </c>
      <c r="F847" s="62">
        <v>990</v>
      </c>
      <c r="G847" s="43" t="s">
        <v>802</v>
      </c>
      <c r="H847" s="43" t="s">
        <v>2123</v>
      </c>
      <c r="I847" s="69">
        <v>220</v>
      </c>
      <c r="J847" s="43" t="s">
        <v>721</v>
      </c>
      <c r="K847" s="43" t="s">
        <v>499</v>
      </c>
      <c r="L847" s="43" t="s">
        <v>399</v>
      </c>
      <c r="M847" s="43" t="s">
        <v>585</v>
      </c>
      <c r="N847" s="43" t="s">
        <v>539</v>
      </c>
      <c r="O847" s="52" t="s">
        <v>326</v>
      </c>
      <c r="P847" s="63" t="s">
        <v>276</v>
      </c>
      <c r="Q847" s="57" t="str">
        <f>MID(Tabla1[[#This Row],[Aplicación]],14,1)</f>
        <v>2</v>
      </c>
      <c r="R847" s="35" t="s">
        <v>265</v>
      </c>
      <c r="S847" s="57" t="str">
        <f>MID(Tabla1[[#This Row],[Aplicación]],6,2)</f>
        <v>03</v>
      </c>
      <c r="T847" s="54" t="str">
        <f>VLOOKUP(Tabla1[[#This Row],[AREA]],Hoja1!A:B,2,FALSE)</f>
        <v>03. Participación ciudadana y deportes</v>
      </c>
      <c r="U847" s="57" t="str">
        <f>MID(Tabla1[[#This Row],[Aplicación]],9,4)</f>
        <v>9241</v>
      </c>
      <c r="V847" s="54" t="str">
        <f>VLOOKUP(Tabla1[[#This Row],[PROGRAMA]],Hoja1!A:B,2,FALSE)</f>
        <v>9241. Participación ciudadana</v>
      </c>
      <c r="W847" s="57" t="str">
        <f>MID(Tabla1[[#This Row],[Aplicación]],14,2)</f>
        <v>22</v>
      </c>
      <c r="X847" s="57" t="str">
        <f>MID(Tabla1[[#This Row],[Aplicación]],14,6)</f>
        <v>22609</v>
      </c>
    </row>
    <row r="848" spans="1:24" x14ac:dyDescent="0.25">
      <c r="A848" s="44">
        <v>220240003358</v>
      </c>
      <c r="B848" s="45" t="s">
        <v>390</v>
      </c>
      <c r="C848" s="50">
        <v>45348</v>
      </c>
      <c r="D848" s="44">
        <v>22024002302</v>
      </c>
      <c r="E848" s="45" t="s">
        <v>1370</v>
      </c>
      <c r="F848" s="51">
        <v>1000</v>
      </c>
      <c r="G848" s="45" t="s">
        <v>1085</v>
      </c>
      <c r="H848" s="45" t="s">
        <v>2126</v>
      </c>
      <c r="I848" s="53">
        <v>220</v>
      </c>
      <c r="J848" s="45" t="s">
        <v>685</v>
      </c>
      <c r="K848" s="45" t="s">
        <v>398</v>
      </c>
      <c r="L848" s="45" t="s">
        <v>399</v>
      </c>
      <c r="M848" s="45" t="s">
        <v>585</v>
      </c>
      <c r="N848" s="45" t="s">
        <v>539</v>
      </c>
      <c r="O848" s="52" t="s">
        <v>326</v>
      </c>
      <c r="P848" s="63" t="s">
        <v>276</v>
      </c>
      <c r="Q848" s="57" t="str">
        <f>MID(Tabla1[[#This Row],[Aplicación]],14,1)</f>
        <v>2</v>
      </c>
      <c r="R848" s="35" t="s">
        <v>265</v>
      </c>
      <c r="S848" s="57" t="str">
        <f>MID(Tabla1[[#This Row],[Aplicación]],6,2)</f>
        <v>03</v>
      </c>
      <c r="T848" s="54" t="str">
        <f>VLOOKUP(Tabla1[[#This Row],[AREA]],Hoja1!A:B,2,FALSE)</f>
        <v>03. Participación ciudadana y deportes</v>
      </c>
      <c r="U848" s="57" t="str">
        <f>MID(Tabla1[[#This Row],[Aplicación]],9,4)</f>
        <v>9241</v>
      </c>
      <c r="V848" s="54" t="str">
        <f>VLOOKUP(Tabla1[[#This Row],[PROGRAMA]],Hoja1!A:B,2,FALSE)</f>
        <v>9241. Participación ciudadana</v>
      </c>
      <c r="W848" s="57" t="str">
        <f>MID(Tabla1[[#This Row],[Aplicación]],14,2)</f>
        <v>22</v>
      </c>
      <c r="X848" s="57" t="str">
        <f>MID(Tabla1[[#This Row],[Aplicación]],14,6)</f>
        <v>22609</v>
      </c>
    </row>
    <row r="849" spans="1:24" x14ac:dyDescent="0.25">
      <c r="A849" s="60">
        <v>220240006644</v>
      </c>
      <c r="B849" s="43" t="s">
        <v>390</v>
      </c>
      <c r="C849" s="61">
        <v>45365</v>
      </c>
      <c r="D849" s="60">
        <v>22024003383</v>
      </c>
      <c r="E849" s="43" t="s">
        <v>1370</v>
      </c>
      <c r="F849" s="62">
        <v>1089</v>
      </c>
      <c r="G849" s="43" t="s">
        <v>1083</v>
      </c>
      <c r="H849" s="43" t="s">
        <v>2141</v>
      </c>
      <c r="I849" s="69">
        <v>220</v>
      </c>
      <c r="J849" s="43" t="s">
        <v>393</v>
      </c>
      <c r="K849" s="43" t="s">
        <v>393</v>
      </c>
      <c r="L849" s="43" t="s">
        <v>399</v>
      </c>
      <c r="M849" s="43" t="s">
        <v>585</v>
      </c>
      <c r="N849" s="43" t="s">
        <v>539</v>
      </c>
      <c r="O849" s="52" t="s">
        <v>326</v>
      </c>
      <c r="P849" s="63" t="s">
        <v>276</v>
      </c>
      <c r="Q849" s="57" t="str">
        <f>MID(Tabla1[[#This Row],[Aplicación]],14,1)</f>
        <v>2</v>
      </c>
      <c r="R849" s="35" t="s">
        <v>265</v>
      </c>
      <c r="S849" s="57" t="str">
        <f>MID(Tabla1[[#This Row],[Aplicación]],6,2)</f>
        <v>03</v>
      </c>
      <c r="T849" s="54" t="str">
        <f>VLOOKUP(Tabla1[[#This Row],[AREA]],Hoja1!A:B,2,FALSE)</f>
        <v>03. Participación ciudadana y deportes</v>
      </c>
      <c r="U849" s="57" t="str">
        <f>MID(Tabla1[[#This Row],[Aplicación]],9,4)</f>
        <v>9241</v>
      </c>
      <c r="V849" s="54" t="str">
        <f>VLOOKUP(Tabla1[[#This Row],[PROGRAMA]],Hoja1!A:B,2,FALSE)</f>
        <v>9241. Participación ciudadana</v>
      </c>
      <c r="W849" s="57" t="str">
        <f>MID(Tabla1[[#This Row],[Aplicación]],14,2)</f>
        <v>22</v>
      </c>
      <c r="X849" s="57" t="str">
        <f>MID(Tabla1[[#This Row],[Aplicación]],14,6)</f>
        <v>22609</v>
      </c>
    </row>
    <row r="850" spans="1:24" x14ac:dyDescent="0.25">
      <c r="A850" s="60">
        <v>220240003360</v>
      </c>
      <c r="B850" s="43" t="s">
        <v>390</v>
      </c>
      <c r="C850" s="61">
        <v>45348</v>
      </c>
      <c r="D850" s="60">
        <v>22024002311</v>
      </c>
      <c r="E850" s="43" t="s">
        <v>1370</v>
      </c>
      <c r="F850" s="62">
        <v>1149.5</v>
      </c>
      <c r="G850" s="43" t="s">
        <v>791</v>
      </c>
      <c r="H850" s="43" t="s">
        <v>2151</v>
      </c>
      <c r="I850" s="69">
        <v>220</v>
      </c>
      <c r="J850" s="43" t="s">
        <v>537</v>
      </c>
      <c r="K850" s="43" t="s">
        <v>537</v>
      </c>
      <c r="L850" s="43" t="s">
        <v>399</v>
      </c>
      <c r="M850" s="43" t="s">
        <v>585</v>
      </c>
      <c r="N850" s="43" t="s">
        <v>539</v>
      </c>
      <c r="O850" s="52" t="s">
        <v>326</v>
      </c>
      <c r="P850" s="63" t="s">
        <v>276</v>
      </c>
      <c r="Q850" s="57" t="str">
        <f>MID(Tabla1[[#This Row],[Aplicación]],14,1)</f>
        <v>2</v>
      </c>
      <c r="R850" s="35" t="s">
        <v>265</v>
      </c>
      <c r="S850" s="57" t="str">
        <f>MID(Tabla1[[#This Row],[Aplicación]],6,2)</f>
        <v>03</v>
      </c>
      <c r="T850" s="54" t="str">
        <f>VLOOKUP(Tabla1[[#This Row],[AREA]],Hoja1!A:B,2,FALSE)</f>
        <v>03. Participación ciudadana y deportes</v>
      </c>
      <c r="U850" s="57" t="str">
        <f>MID(Tabla1[[#This Row],[Aplicación]],9,4)</f>
        <v>9241</v>
      </c>
      <c r="V850" s="54" t="str">
        <f>VLOOKUP(Tabla1[[#This Row],[PROGRAMA]],Hoja1!A:B,2,FALSE)</f>
        <v>9241. Participación ciudadana</v>
      </c>
      <c r="W850" s="57" t="str">
        <f>MID(Tabla1[[#This Row],[Aplicación]],14,2)</f>
        <v>22</v>
      </c>
      <c r="X850" s="57" t="str">
        <f>MID(Tabla1[[#This Row],[Aplicación]],14,6)</f>
        <v>22609</v>
      </c>
    </row>
    <row r="851" spans="1:24" x14ac:dyDescent="0.25">
      <c r="A851" s="60">
        <v>220240044719</v>
      </c>
      <c r="B851" s="43" t="s">
        <v>702</v>
      </c>
      <c r="C851" s="61">
        <v>45565</v>
      </c>
      <c r="D851" s="60">
        <v>22024000078</v>
      </c>
      <c r="E851" s="43" t="s">
        <v>1293</v>
      </c>
      <c r="F851" s="62">
        <v>79.38</v>
      </c>
      <c r="G851" s="43" t="s">
        <v>776</v>
      </c>
      <c r="H851" s="43" t="s">
        <v>6081</v>
      </c>
      <c r="I851" s="69" t="s">
        <v>2934</v>
      </c>
      <c r="J851" s="43" t="s">
        <v>398</v>
      </c>
      <c r="K851" s="43" t="s">
        <v>398</v>
      </c>
      <c r="L851" s="43" t="s">
        <v>413</v>
      </c>
      <c r="M851" s="43" t="s">
        <v>395</v>
      </c>
      <c r="N851" s="43" t="s">
        <v>396</v>
      </c>
      <c r="O851" s="68" t="s">
        <v>325</v>
      </c>
      <c r="P851" s="68" t="s">
        <v>4838</v>
      </c>
      <c r="Q851" s="57" t="str">
        <f>MID(Tabla1[[#This Row],[Aplicación]],14,1)</f>
        <v>2</v>
      </c>
      <c r="R851" s="35" t="s">
        <v>265</v>
      </c>
      <c r="S851" s="57" t="str">
        <f>MID(Tabla1[[#This Row],[Aplicación]],6,2)</f>
        <v>03</v>
      </c>
      <c r="T851" s="54" t="str">
        <f>VLOOKUP(Tabla1[[#This Row],[AREA]],Hoja1!A:B,2,FALSE)</f>
        <v>03. Participación ciudadana y deportes</v>
      </c>
      <c r="U851" s="57" t="str">
        <f>MID(Tabla1[[#This Row],[Aplicación]],9,4)</f>
        <v>9241</v>
      </c>
      <c r="V851" s="54" t="str">
        <f>VLOOKUP(Tabla1[[#This Row],[PROGRAMA]],Hoja1!A:B,2,FALSE)</f>
        <v>9241. Participación ciudadana</v>
      </c>
      <c r="W851" s="57" t="str">
        <f>MID(Tabla1[[#This Row],[Aplicación]],14,2)</f>
        <v>21</v>
      </c>
      <c r="X851" s="57" t="str">
        <f>MID(Tabla1[[#This Row],[Aplicación]],14,6)</f>
        <v>212</v>
      </c>
    </row>
    <row r="852" spans="1:24" x14ac:dyDescent="0.25">
      <c r="A852" s="60">
        <v>220240003357</v>
      </c>
      <c r="B852" s="43" t="s">
        <v>390</v>
      </c>
      <c r="C852" s="61">
        <v>45348</v>
      </c>
      <c r="D852" s="60">
        <v>22024002298</v>
      </c>
      <c r="E852" s="43" t="s">
        <v>1370</v>
      </c>
      <c r="F852" s="62">
        <v>1452</v>
      </c>
      <c r="G852" s="43" t="s">
        <v>1079</v>
      </c>
      <c r="H852" s="43" t="s">
        <v>2217</v>
      </c>
      <c r="I852" s="69">
        <v>220</v>
      </c>
      <c r="J852" s="43" t="s">
        <v>684</v>
      </c>
      <c r="K852" s="43" t="s">
        <v>398</v>
      </c>
      <c r="L852" s="43" t="s">
        <v>399</v>
      </c>
      <c r="M852" s="43" t="s">
        <v>585</v>
      </c>
      <c r="N852" s="43" t="s">
        <v>539</v>
      </c>
      <c r="O852" s="52" t="s">
        <v>326</v>
      </c>
      <c r="P852" s="63" t="s">
        <v>276</v>
      </c>
      <c r="Q852" s="57" t="str">
        <f>MID(Tabla1[[#This Row],[Aplicación]],14,1)</f>
        <v>2</v>
      </c>
      <c r="R852" s="35" t="s">
        <v>265</v>
      </c>
      <c r="S852" s="57" t="str">
        <f>MID(Tabla1[[#This Row],[Aplicación]],6,2)</f>
        <v>03</v>
      </c>
      <c r="T852" s="54" t="str">
        <f>VLOOKUP(Tabla1[[#This Row],[AREA]],Hoja1!A:B,2,FALSE)</f>
        <v>03. Participación ciudadana y deportes</v>
      </c>
      <c r="U852" s="57" t="str">
        <f>MID(Tabla1[[#This Row],[Aplicación]],9,4)</f>
        <v>9241</v>
      </c>
      <c r="V852" s="54" t="str">
        <f>VLOOKUP(Tabla1[[#This Row],[PROGRAMA]],Hoja1!A:B,2,FALSE)</f>
        <v>9241. Participación ciudadana</v>
      </c>
      <c r="W852" s="57" t="str">
        <f>MID(Tabla1[[#This Row],[Aplicación]],14,2)</f>
        <v>22</v>
      </c>
      <c r="X852" s="57" t="str">
        <f>MID(Tabla1[[#This Row],[Aplicación]],14,6)</f>
        <v>22609</v>
      </c>
    </row>
    <row r="853" spans="1:24" x14ac:dyDescent="0.25">
      <c r="A853" s="60">
        <v>220240003361</v>
      </c>
      <c r="B853" s="43" t="s">
        <v>390</v>
      </c>
      <c r="C853" s="61">
        <v>45348</v>
      </c>
      <c r="D853" s="60">
        <v>22024002316</v>
      </c>
      <c r="E853" s="43" t="s">
        <v>1370</v>
      </c>
      <c r="F853" s="62">
        <v>1500</v>
      </c>
      <c r="G853" s="43" t="s">
        <v>1082</v>
      </c>
      <c r="H853" s="43" t="s">
        <v>2229</v>
      </c>
      <c r="I853" s="69">
        <v>220</v>
      </c>
      <c r="J853" s="43" t="s">
        <v>398</v>
      </c>
      <c r="K853" s="43" t="s">
        <v>398</v>
      </c>
      <c r="L853" s="43" t="s">
        <v>399</v>
      </c>
      <c r="M853" s="43" t="s">
        <v>585</v>
      </c>
      <c r="N853" s="43" t="s">
        <v>539</v>
      </c>
      <c r="O853" s="52" t="s">
        <v>326</v>
      </c>
      <c r="P853" s="63" t="s">
        <v>276</v>
      </c>
      <c r="Q853" s="57" t="str">
        <f>MID(Tabla1[[#This Row],[Aplicación]],14,1)</f>
        <v>2</v>
      </c>
      <c r="R853" s="35" t="s">
        <v>265</v>
      </c>
      <c r="S853" s="57" t="str">
        <f>MID(Tabla1[[#This Row],[Aplicación]],6,2)</f>
        <v>03</v>
      </c>
      <c r="T853" s="54" t="str">
        <f>VLOOKUP(Tabla1[[#This Row],[AREA]],Hoja1!A:B,2,FALSE)</f>
        <v>03. Participación ciudadana y deportes</v>
      </c>
      <c r="U853" s="57" t="str">
        <f>MID(Tabla1[[#This Row],[Aplicación]],9,4)</f>
        <v>9241</v>
      </c>
      <c r="V853" s="54" t="str">
        <f>VLOOKUP(Tabla1[[#This Row],[PROGRAMA]],Hoja1!A:B,2,FALSE)</f>
        <v>9241. Participación ciudadana</v>
      </c>
      <c r="W853" s="57" t="str">
        <f>MID(Tabla1[[#This Row],[Aplicación]],14,2)</f>
        <v>22</v>
      </c>
      <c r="X853" s="57" t="str">
        <f>MID(Tabla1[[#This Row],[Aplicación]],14,6)</f>
        <v>22609</v>
      </c>
    </row>
    <row r="854" spans="1:24" x14ac:dyDescent="0.25">
      <c r="A854" s="60">
        <v>220240008415</v>
      </c>
      <c r="B854" s="43" t="s">
        <v>390</v>
      </c>
      <c r="C854" s="61">
        <v>45373</v>
      </c>
      <c r="D854" s="60">
        <v>22024003454</v>
      </c>
      <c r="E854" s="43" t="s">
        <v>1370</v>
      </c>
      <c r="F854" s="62">
        <v>2000</v>
      </c>
      <c r="G854" s="43" t="s">
        <v>2284</v>
      </c>
      <c r="H854" s="43" t="s">
        <v>2285</v>
      </c>
      <c r="I854" s="69">
        <v>220</v>
      </c>
      <c r="J854" s="43" t="s">
        <v>398</v>
      </c>
      <c r="K854" s="43" t="s">
        <v>398</v>
      </c>
      <c r="L854" s="43" t="s">
        <v>399</v>
      </c>
      <c r="M854" s="43" t="s">
        <v>585</v>
      </c>
      <c r="N854" s="43" t="s">
        <v>539</v>
      </c>
      <c r="O854" s="52" t="s">
        <v>326</v>
      </c>
      <c r="P854" s="63" t="s">
        <v>276</v>
      </c>
      <c r="Q854" s="57" t="str">
        <f>MID(Tabla1[[#This Row],[Aplicación]],14,1)</f>
        <v>2</v>
      </c>
      <c r="R854" s="35" t="s">
        <v>265</v>
      </c>
      <c r="S854" s="57" t="str">
        <f>MID(Tabla1[[#This Row],[Aplicación]],6,2)</f>
        <v>03</v>
      </c>
      <c r="T854" s="54" t="str">
        <f>VLOOKUP(Tabla1[[#This Row],[AREA]],Hoja1!A:B,2,FALSE)</f>
        <v>03. Participación ciudadana y deportes</v>
      </c>
      <c r="U854" s="57" t="str">
        <f>MID(Tabla1[[#This Row],[Aplicación]],9,4)</f>
        <v>9241</v>
      </c>
      <c r="V854" s="54" t="str">
        <f>VLOOKUP(Tabla1[[#This Row],[PROGRAMA]],Hoja1!A:B,2,FALSE)</f>
        <v>9241. Participación ciudadana</v>
      </c>
      <c r="W854" s="57" t="str">
        <f>MID(Tabla1[[#This Row],[Aplicación]],14,2)</f>
        <v>22</v>
      </c>
      <c r="X854" s="57" t="str">
        <f>MID(Tabla1[[#This Row],[Aplicación]],14,6)</f>
        <v>22609</v>
      </c>
    </row>
    <row r="855" spans="1:24" x14ac:dyDescent="0.25">
      <c r="A855" s="60">
        <v>220240011089</v>
      </c>
      <c r="B855" s="43" t="s">
        <v>658</v>
      </c>
      <c r="C855" s="61">
        <v>45393</v>
      </c>
      <c r="D855" s="60">
        <v>22024003895</v>
      </c>
      <c r="E855" s="43" t="s">
        <v>1370</v>
      </c>
      <c r="F855" s="62">
        <v>450</v>
      </c>
      <c r="G855" s="43" t="s">
        <v>367</v>
      </c>
      <c r="H855" s="43" t="s">
        <v>4521</v>
      </c>
      <c r="I855" s="69" t="s">
        <v>2951</v>
      </c>
      <c r="J855" s="43" t="s">
        <v>398</v>
      </c>
      <c r="K855" s="43" t="s">
        <v>398</v>
      </c>
      <c r="L855" s="43" t="s">
        <v>399</v>
      </c>
      <c r="M855" s="43" t="s">
        <v>585</v>
      </c>
      <c r="N855" s="43" t="s">
        <v>539</v>
      </c>
      <c r="O855" s="68" t="s">
        <v>326</v>
      </c>
      <c r="P855" s="68" t="s">
        <v>2931</v>
      </c>
      <c r="Q855" s="57" t="s">
        <v>2932</v>
      </c>
      <c r="R855" s="35" t="s">
        <v>265</v>
      </c>
      <c r="S855" s="57" t="str">
        <f>MID(Tabla1[[#This Row],[Aplicación]],6,2)</f>
        <v>03</v>
      </c>
      <c r="T855" s="54" t="str">
        <f>VLOOKUP(Tabla1[[#This Row],[AREA]],Hoja1!A:B,2,FALSE)</f>
        <v>03. Participación ciudadana y deportes</v>
      </c>
      <c r="U855" s="57" t="str">
        <f>MID(Tabla1[[#This Row],[Aplicación]],9,4)</f>
        <v>9241</v>
      </c>
      <c r="V855" s="54" t="str">
        <f>VLOOKUP(Tabla1[[#This Row],[PROGRAMA]],Hoja1!A:B,2,FALSE)</f>
        <v>9241. Participación ciudadana</v>
      </c>
      <c r="W855" s="57" t="str">
        <f>MID(Tabla1[[#This Row],[Aplicación]],14,2)</f>
        <v>22</v>
      </c>
      <c r="X855" s="57" t="str">
        <f>MID(Tabla1[[#This Row],[Aplicación]],14,6)</f>
        <v>22609</v>
      </c>
    </row>
    <row r="856" spans="1:24" x14ac:dyDescent="0.25">
      <c r="A856" s="60">
        <v>220240010969</v>
      </c>
      <c r="B856" s="43" t="s">
        <v>390</v>
      </c>
      <c r="C856" s="61">
        <v>45387</v>
      </c>
      <c r="D856" s="60">
        <v>22024003867</v>
      </c>
      <c r="E856" s="43" t="s">
        <v>1370</v>
      </c>
      <c r="F856" s="62">
        <v>550</v>
      </c>
      <c r="G856" s="43" t="s">
        <v>4628</v>
      </c>
      <c r="H856" s="43" t="s">
        <v>4629</v>
      </c>
      <c r="I856" s="69" t="s">
        <v>2930</v>
      </c>
      <c r="J856" s="43" t="s">
        <v>487</v>
      </c>
      <c r="K856" s="43" t="s">
        <v>398</v>
      </c>
      <c r="L856" s="43" t="s">
        <v>399</v>
      </c>
      <c r="M856" s="43" t="s">
        <v>585</v>
      </c>
      <c r="N856" s="43" t="s">
        <v>539</v>
      </c>
      <c r="O856" s="68" t="s">
        <v>326</v>
      </c>
      <c r="P856" s="68" t="s">
        <v>2931</v>
      </c>
      <c r="Q856" s="57" t="s">
        <v>2932</v>
      </c>
      <c r="R856" s="35" t="s">
        <v>265</v>
      </c>
      <c r="S856" s="57" t="str">
        <f>MID(Tabla1[[#This Row],[Aplicación]],6,2)</f>
        <v>03</v>
      </c>
      <c r="T856" s="54" t="str">
        <f>VLOOKUP(Tabla1[[#This Row],[AREA]],Hoja1!A:B,2,FALSE)</f>
        <v>03. Participación ciudadana y deportes</v>
      </c>
      <c r="U856" s="57" t="str">
        <f>MID(Tabla1[[#This Row],[Aplicación]],9,4)</f>
        <v>9241</v>
      </c>
      <c r="V856" s="54" t="str">
        <f>VLOOKUP(Tabla1[[#This Row],[PROGRAMA]],Hoja1!A:B,2,FALSE)</f>
        <v>9241. Participación ciudadana</v>
      </c>
      <c r="W856" s="57" t="str">
        <f>MID(Tabla1[[#This Row],[Aplicación]],14,2)</f>
        <v>22</v>
      </c>
      <c r="X856" s="57" t="str">
        <f>MID(Tabla1[[#This Row],[Aplicación]],14,6)</f>
        <v>22609</v>
      </c>
    </row>
    <row r="857" spans="1:24" x14ac:dyDescent="0.25">
      <c r="A857" s="60">
        <v>220240010968</v>
      </c>
      <c r="B857" s="43" t="s">
        <v>390</v>
      </c>
      <c r="C857" s="61">
        <v>45387</v>
      </c>
      <c r="D857" s="60">
        <v>22024003866</v>
      </c>
      <c r="E857" s="43" t="s">
        <v>1370</v>
      </c>
      <c r="F857" s="62">
        <v>550</v>
      </c>
      <c r="G857" s="43" t="s">
        <v>825</v>
      </c>
      <c r="H857" s="43" t="s">
        <v>4630</v>
      </c>
      <c r="I857" s="69" t="s">
        <v>2930</v>
      </c>
      <c r="J857" s="43" t="s">
        <v>398</v>
      </c>
      <c r="K857" s="43" t="s">
        <v>398</v>
      </c>
      <c r="L857" s="43" t="s">
        <v>399</v>
      </c>
      <c r="M857" s="43" t="s">
        <v>585</v>
      </c>
      <c r="N857" s="43" t="s">
        <v>539</v>
      </c>
      <c r="O857" s="68" t="s">
        <v>326</v>
      </c>
      <c r="P857" s="68" t="s">
        <v>2931</v>
      </c>
      <c r="Q857" s="57" t="s">
        <v>2932</v>
      </c>
      <c r="R857" s="35" t="s">
        <v>265</v>
      </c>
      <c r="S857" s="57" t="str">
        <f>MID(Tabla1[[#This Row],[Aplicación]],6,2)</f>
        <v>03</v>
      </c>
      <c r="T857" s="54" t="str">
        <f>VLOOKUP(Tabla1[[#This Row],[AREA]],Hoja1!A:B,2,FALSE)</f>
        <v>03. Participación ciudadana y deportes</v>
      </c>
      <c r="U857" s="57" t="str">
        <f>MID(Tabla1[[#This Row],[Aplicación]],9,4)</f>
        <v>9241</v>
      </c>
      <c r="V857" s="54" t="str">
        <f>VLOOKUP(Tabla1[[#This Row],[PROGRAMA]],Hoja1!A:B,2,FALSE)</f>
        <v>9241. Participación ciudadana</v>
      </c>
      <c r="W857" s="57" t="str">
        <f>MID(Tabla1[[#This Row],[Aplicación]],14,2)</f>
        <v>22</v>
      </c>
      <c r="X857" s="57" t="str">
        <f>MID(Tabla1[[#This Row],[Aplicación]],14,6)</f>
        <v>22609</v>
      </c>
    </row>
    <row r="858" spans="1:24" x14ac:dyDescent="0.25">
      <c r="A858" s="60">
        <v>220240010966</v>
      </c>
      <c r="B858" s="43" t="s">
        <v>390</v>
      </c>
      <c r="C858" s="61">
        <v>45387</v>
      </c>
      <c r="D858" s="60">
        <v>22024003856</v>
      </c>
      <c r="E858" s="43" t="s">
        <v>1370</v>
      </c>
      <c r="F858" s="62">
        <v>605</v>
      </c>
      <c r="G858" s="43" t="s">
        <v>4631</v>
      </c>
      <c r="H858" s="43" t="s">
        <v>4632</v>
      </c>
      <c r="I858" s="69" t="s">
        <v>2930</v>
      </c>
      <c r="J858" s="43" t="s">
        <v>398</v>
      </c>
      <c r="K858" s="43" t="s">
        <v>398</v>
      </c>
      <c r="L858" s="43" t="s">
        <v>399</v>
      </c>
      <c r="M858" s="43" t="s">
        <v>585</v>
      </c>
      <c r="N858" s="43" t="s">
        <v>539</v>
      </c>
      <c r="O858" s="68" t="s">
        <v>326</v>
      </c>
      <c r="P858" s="68" t="s">
        <v>2931</v>
      </c>
      <c r="Q858" s="57" t="s">
        <v>2932</v>
      </c>
      <c r="R858" s="35" t="s">
        <v>265</v>
      </c>
      <c r="S858" s="57" t="str">
        <f>MID(Tabla1[[#This Row],[Aplicación]],6,2)</f>
        <v>03</v>
      </c>
      <c r="T858" s="54" t="str">
        <f>VLOOKUP(Tabla1[[#This Row],[AREA]],Hoja1!A:B,2,FALSE)</f>
        <v>03. Participación ciudadana y deportes</v>
      </c>
      <c r="U858" s="57" t="str">
        <f>MID(Tabla1[[#This Row],[Aplicación]],9,4)</f>
        <v>9241</v>
      </c>
      <c r="V858" s="54" t="str">
        <f>VLOOKUP(Tabla1[[#This Row],[PROGRAMA]],Hoja1!A:B,2,FALSE)</f>
        <v>9241. Participación ciudadana</v>
      </c>
      <c r="W858" s="57" t="str">
        <f>MID(Tabla1[[#This Row],[Aplicación]],14,2)</f>
        <v>22</v>
      </c>
      <c r="X858" s="57" t="str">
        <f>MID(Tabla1[[#This Row],[Aplicación]],14,6)</f>
        <v>22609</v>
      </c>
    </row>
    <row r="859" spans="1:24" x14ac:dyDescent="0.25">
      <c r="A859" s="60">
        <v>220240010967</v>
      </c>
      <c r="B859" s="43" t="s">
        <v>390</v>
      </c>
      <c r="C859" s="61">
        <v>45387</v>
      </c>
      <c r="D859" s="60">
        <v>22024003858</v>
      </c>
      <c r="E859" s="43" t="s">
        <v>1370</v>
      </c>
      <c r="F859" s="62">
        <v>495</v>
      </c>
      <c r="G859" s="43" t="s">
        <v>4655</v>
      </c>
      <c r="H859" s="43" t="s">
        <v>4656</v>
      </c>
      <c r="I859" s="69" t="s">
        <v>2930</v>
      </c>
      <c r="J859" s="43" t="s">
        <v>666</v>
      </c>
      <c r="K859" s="43" t="s">
        <v>666</v>
      </c>
      <c r="L859" s="43" t="s">
        <v>399</v>
      </c>
      <c r="M859" s="43" t="s">
        <v>585</v>
      </c>
      <c r="N859" s="43" t="s">
        <v>539</v>
      </c>
      <c r="O859" s="68" t="s">
        <v>326</v>
      </c>
      <c r="P859" s="68" t="s">
        <v>2931</v>
      </c>
      <c r="Q859" s="57" t="s">
        <v>2932</v>
      </c>
      <c r="R859" s="35" t="s">
        <v>265</v>
      </c>
      <c r="S859" s="57" t="str">
        <f>MID(Tabla1[[#This Row],[Aplicación]],6,2)</f>
        <v>03</v>
      </c>
      <c r="T859" s="54" t="str">
        <f>VLOOKUP(Tabla1[[#This Row],[AREA]],Hoja1!A:B,2,FALSE)</f>
        <v>03. Participación ciudadana y deportes</v>
      </c>
      <c r="U859" s="57" t="str">
        <f>MID(Tabla1[[#This Row],[Aplicación]],9,4)</f>
        <v>9241</v>
      </c>
      <c r="V859" s="54" t="str">
        <f>VLOOKUP(Tabla1[[#This Row],[PROGRAMA]],Hoja1!A:B,2,FALSE)</f>
        <v>9241. Participación ciudadana</v>
      </c>
      <c r="W859" s="57" t="str">
        <f>MID(Tabla1[[#This Row],[Aplicación]],14,2)</f>
        <v>22</v>
      </c>
      <c r="X859" s="57" t="str">
        <f>MID(Tabla1[[#This Row],[Aplicación]],14,6)</f>
        <v>22609</v>
      </c>
    </row>
    <row r="860" spans="1:24" x14ac:dyDescent="0.25">
      <c r="A860" s="60">
        <v>220240042941</v>
      </c>
      <c r="B860" s="43" t="s">
        <v>702</v>
      </c>
      <c r="C860" s="61">
        <v>45554</v>
      </c>
      <c r="D860" s="60">
        <v>22024000078</v>
      </c>
      <c r="E860" s="43" t="s">
        <v>1293</v>
      </c>
      <c r="F860" s="62">
        <v>79.69</v>
      </c>
      <c r="G860" s="43" t="s">
        <v>82</v>
      </c>
      <c r="H860" s="43" t="s">
        <v>6085</v>
      </c>
      <c r="I860" s="69" t="s">
        <v>2934</v>
      </c>
      <c r="J860" s="43" t="s">
        <v>398</v>
      </c>
      <c r="K860" s="43" t="s">
        <v>398</v>
      </c>
      <c r="L860" s="43" t="s">
        <v>413</v>
      </c>
      <c r="M860" s="43" t="s">
        <v>395</v>
      </c>
      <c r="N860" s="43" t="s">
        <v>396</v>
      </c>
      <c r="O860" s="68" t="s">
        <v>325</v>
      </c>
      <c r="P860" s="68" t="s">
        <v>4838</v>
      </c>
      <c r="Q860" s="57" t="str">
        <f>MID(Tabla1[[#This Row],[Aplicación]],14,1)</f>
        <v>2</v>
      </c>
      <c r="R860" s="35" t="s">
        <v>265</v>
      </c>
      <c r="S860" s="57" t="str">
        <f>MID(Tabla1[[#This Row],[Aplicación]],6,2)</f>
        <v>03</v>
      </c>
      <c r="T860" s="54" t="str">
        <f>VLOOKUP(Tabla1[[#This Row],[AREA]],Hoja1!A:B,2,FALSE)</f>
        <v>03. Participación ciudadana y deportes</v>
      </c>
      <c r="U860" s="57" t="str">
        <f>MID(Tabla1[[#This Row],[Aplicación]],9,4)</f>
        <v>9241</v>
      </c>
      <c r="V860" s="54" t="str">
        <f>VLOOKUP(Tabla1[[#This Row],[PROGRAMA]],Hoja1!A:B,2,FALSE)</f>
        <v>9241. Participación ciudadana</v>
      </c>
      <c r="W860" s="57" t="str">
        <f>MID(Tabla1[[#This Row],[Aplicación]],14,2)</f>
        <v>21</v>
      </c>
      <c r="X860" s="57" t="str">
        <f>MID(Tabla1[[#This Row],[Aplicación]],14,6)</f>
        <v>212</v>
      </c>
    </row>
    <row r="861" spans="1:24" x14ac:dyDescent="0.25">
      <c r="A861" s="60">
        <v>220239000133</v>
      </c>
      <c r="B861" s="43" t="s">
        <v>390</v>
      </c>
      <c r="C861" s="61">
        <v>45292</v>
      </c>
      <c r="D861" s="60">
        <v>22024001176</v>
      </c>
      <c r="E861" s="43" t="s">
        <v>1215</v>
      </c>
      <c r="F861" s="62">
        <v>15121.07</v>
      </c>
      <c r="G861" s="43" t="s">
        <v>42</v>
      </c>
      <c r="H861" s="43" t="s">
        <v>2130</v>
      </c>
      <c r="I861" s="69">
        <v>220</v>
      </c>
      <c r="J861" s="43" t="s">
        <v>398</v>
      </c>
      <c r="K861" s="43" t="s">
        <v>398</v>
      </c>
      <c r="L861" s="43" t="s">
        <v>399</v>
      </c>
      <c r="M861" s="43" t="s">
        <v>395</v>
      </c>
      <c r="N861" s="43" t="s">
        <v>433</v>
      </c>
      <c r="O861" s="52" t="s">
        <v>321</v>
      </c>
      <c r="P861" s="63" t="s">
        <v>276</v>
      </c>
      <c r="Q861" s="57" t="str">
        <f>MID(Tabla1[[#This Row],[Aplicación]],14,1)</f>
        <v>2</v>
      </c>
      <c r="R861" s="35" t="s">
        <v>265</v>
      </c>
      <c r="S861" s="57" t="str">
        <f>MID(Tabla1[[#This Row],[Aplicación]],6,2)</f>
        <v>03</v>
      </c>
      <c r="T861" s="54" t="str">
        <f>VLOOKUP(Tabla1[[#This Row],[AREA]],Hoja1!A:B,2,FALSE)</f>
        <v>03. Participación ciudadana y deportes</v>
      </c>
      <c r="U861" s="57" t="str">
        <f>MID(Tabla1[[#This Row],[Aplicación]],9,4)</f>
        <v>9241</v>
      </c>
      <c r="V861" s="54" t="str">
        <f>VLOOKUP(Tabla1[[#This Row],[PROGRAMA]],Hoja1!A:B,2,FALSE)</f>
        <v>9241. Participación ciudadana</v>
      </c>
      <c r="W861" s="57" t="str">
        <f>MID(Tabla1[[#This Row],[Aplicación]],14,2)</f>
        <v>22</v>
      </c>
      <c r="X861" s="57" t="str">
        <f>MID(Tabla1[[#This Row],[Aplicación]],14,6)</f>
        <v>22700</v>
      </c>
    </row>
    <row r="862" spans="1:24" x14ac:dyDescent="0.25">
      <c r="A862" s="60">
        <v>220239000168</v>
      </c>
      <c r="B862" s="43" t="s">
        <v>390</v>
      </c>
      <c r="C862" s="61">
        <v>45292</v>
      </c>
      <c r="D862" s="60">
        <v>22024001177</v>
      </c>
      <c r="E862" s="43" t="s">
        <v>1215</v>
      </c>
      <c r="F862" s="62">
        <v>5009.3999999999996</v>
      </c>
      <c r="G862" s="43" t="s">
        <v>302</v>
      </c>
      <c r="H862" s="43" t="s">
        <v>2766</v>
      </c>
      <c r="I862" s="69">
        <v>220</v>
      </c>
      <c r="J862" s="43" t="s">
        <v>398</v>
      </c>
      <c r="K862" s="43" t="s">
        <v>398</v>
      </c>
      <c r="L862" s="43" t="s">
        <v>399</v>
      </c>
      <c r="M862" s="43" t="s">
        <v>395</v>
      </c>
      <c r="N862" s="43" t="s">
        <v>433</v>
      </c>
      <c r="O862" s="52" t="s">
        <v>321</v>
      </c>
      <c r="P862" s="63" t="s">
        <v>276</v>
      </c>
      <c r="Q862" s="57" t="str">
        <f>MID(Tabla1[[#This Row],[Aplicación]],14,1)</f>
        <v>2</v>
      </c>
      <c r="R862" s="35" t="s">
        <v>265</v>
      </c>
      <c r="S862" s="57" t="str">
        <f>MID(Tabla1[[#This Row],[Aplicación]],6,2)</f>
        <v>03</v>
      </c>
      <c r="T862" s="54" t="str">
        <f>VLOOKUP(Tabla1[[#This Row],[AREA]],Hoja1!A:B,2,FALSE)</f>
        <v>03. Participación ciudadana y deportes</v>
      </c>
      <c r="U862" s="57" t="str">
        <f>MID(Tabla1[[#This Row],[Aplicación]],9,4)</f>
        <v>9241</v>
      </c>
      <c r="V862" s="54" t="str">
        <f>VLOOKUP(Tabla1[[#This Row],[PROGRAMA]],Hoja1!A:B,2,FALSE)</f>
        <v>9241. Participación ciudadana</v>
      </c>
      <c r="W862" s="57" t="str">
        <f>MID(Tabla1[[#This Row],[Aplicación]],14,2)</f>
        <v>22</v>
      </c>
      <c r="X862" s="57" t="str">
        <f>MID(Tabla1[[#This Row],[Aplicación]],14,6)</f>
        <v>22700</v>
      </c>
    </row>
    <row r="863" spans="1:24" x14ac:dyDescent="0.25">
      <c r="A863" s="60">
        <v>220239000318</v>
      </c>
      <c r="B863" s="43" t="s">
        <v>390</v>
      </c>
      <c r="C863" s="61">
        <v>45292</v>
      </c>
      <c r="D863" s="60">
        <v>22024001080</v>
      </c>
      <c r="E863" s="43" t="s">
        <v>1202</v>
      </c>
      <c r="F863" s="62">
        <v>555113.43000000005</v>
      </c>
      <c r="G863" s="43" t="s">
        <v>1016</v>
      </c>
      <c r="H863" s="43" t="s">
        <v>1532</v>
      </c>
      <c r="I863" s="69">
        <v>220</v>
      </c>
      <c r="J863" s="43" t="s">
        <v>398</v>
      </c>
      <c r="K863" s="43" t="s">
        <v>398</v>
      </c>
      <c r="L863" s="43" t="s">
        <v>399</v>
      </c>
      <c r="M863" s="43" t="s">
        <v>395</v>
      </c>
      <c r="N863" s="43" t="s">
        <v>396</v>
      </c>
      <c r="O863" s="52" t="s">
        <v>321</v>
      </c>
      <c r="P863" s="63" t="s">
        <v>276</v>
      </c>
      <c r="Q863" s="57" t="str">
        <f>MID(Tabla1[[#This Row],[Aplicación]],14,1)</f>
        <v>2</v>
      </c>
      <c r="R863" s="35" t="s">
        <v>265</v>
      </c>
      <c r="S863" s="57" t="str">
        <f>MID(Tabla1[[#This Row],[Aplicación]],6,2)</f>
        <v>03</v>
      </c>
      <c r="T863" s="54" t="str">
        <f>VLOOKUP(Tabla1[[#This Row],[AREA]],Hoja1!A:B,2,FALSE)</f>
        <v>03. Participación ciudadana y deportes</v>
      </c>
      <c r="U863" s="57" t="str">
        <f>MID(Tabla1[[#This Row],[Aplicación]],9,4)</f>
        <v>9241</v>
      </c>
      <c r="V863" s="54" t="str">
        <f>VLOOKUP(Tabla1[[#This Row],[PROGRAMA]],Hoja1!A:B,2,FALSE)</f>
        <v>9241. Participación ciudadana</v>
      </c>
      <c r="W863" s="57" t="str">
        <f>MID(Tabla1[[#This Row],[Aplicación]],14,2)</f>
        <v>22</v>
      </c>
      <c r="X863" s="57" t="str">
        <f>MID(Tabla1[[#This Row],[Aplicación]],14,6)</f>
        <v>22701</v>
      </c>
    </row>
    <row r="864" spans="1:24" x14ac:dyDescent="0.25">
      <c r="A864" s="60">
        <v>220239000319</v>
      </c>
      <c r="B864" s="43" t="s">
        <v>390</v>
      </c>
      <c r="C864" s="61">
        <v>45292</v>
      </c>
      <c r="D864" s="60">
        <v>22024001081</v>
      </c>
      <c r="E864" s="43" t="s">
        <v>1202</v>
      </c>
      <c r="F864" s="62">
        <v>28795.73</v>
      </c>
      <c r="G864" s="43" t="s">
        <v>61</v>
      </c>
      <c r="H864" s="43" t="s">
        <v>2298</v>
      </c>
      <c r="I864" s="69">
        <v>220</v>
      </c>
      <c r="J864" s="43" t="s">
        <v>568</v>
      </c>
      <c r="K864" s="43" t="s">
        <v>398</v>
      </c>
      <c r="L864" s="43" t="s">
        <v>399</v>
      </c>
      <c r="M864" s="43" t="s">
        <v>395</v>
      </c>
      <c r="N864" s="43" t="s">
        <v>396</v>
      </c>
      <c r="O864" s="52" t="s">
        <v>321</v>
      </c>
      <c r="P864" s="63" t="s">
        <v>276</v>
      </c>
      <c r="Q864" s="57" t="str">
        <f>MID(Tabla1[[#This Row],[Aplicación]],14,1)</f>
        <v>2</v>
      </c>
      <c r="R864" s="35" t="s">
        <v>265</v>
      </c>
      <c r="S864" s="57" t="str">
        <f>MID(Tabla1[[#This Row],[Aplicación]],6,2)</f>
        <v>03</v>
      </c>
      <c r="T864" s="54" t="str">
        <f>VLOOKUP(Tabla1[[#This Row],[AREA]],Hoja1!A:B,2,FALSE)</f>
        <v>03. Participación ciudadana y deportes</v>
      </c>
      <c r="U864" s="57" t="str">
        <f>MID(Tabla1[[#This Row],[Aplicación]],9,4)</f>
        <v>9241</v>
      </c>
      <c r="V864" s="54" t="str">
        <f>VLOOKUP(Tabla1[[#This Row],[PROGRAMA]],Hoja1!A:B,2,FALSE)</f>
        <v>9241. Participación ciudadana</v>
      </c>
      <c r="W864" s="57" t="str">
        <f>MID(Tabla1[[#This Row],[Aplicación]],14,2)</f>
        <v>22</v>
      </c>
      <c r="X864" s="57" t="str">
        <f>MID(Tabla1[[#This Row],[Aplicación]],14,6)</f>
        <v>22701</v>
      </c>
    </row>
    <row r="865" spans="1:24" x14ac:dyDescent="0.25">
      <c r="A865" s="60">
        <v>220240011102</v>
      </c>
      <c r="B865" s="43" t="s">
        <v>673</v>
      </c>
      <c r="C865" s="61">
        <v>45393</v>
      </c>
      <c r="D865" s="60">
        <v>22024001080</v>
      </c>
      <c r="E865" s="43" t="s">
        <v>1202</v>
      </c>
      <c r="F865" s="62">
        <v>-217807.86</v>
      </c>
      <c r="G865" s="43" t="s">
        <v>1016</v>
      </c>
      <c r="H865" s="43" t="s">
        <v>4523</v>
      </c>
      <c r="I865" s="69" t="s">
        <v>2930</v>
      </c>
      <c r="J865" s="43" t="s">
        <v>398</v>
      </c>
      <c r="K865" s="43" t="s">
        <v>398</v>
      </c>
      <c r="L865" s="43" t="s">
        <v>399</v>
      </c>
      <c r="M865" s="43" t="s">
        <v>395</v>
      </c>
      <c r="N865" s="43" t="s">
        <v>396</v>
      </c>
      <c r="O865" s="68" t="s">
        <v>321</v>
      </c>
      <c r="P865" s="68" t="s">
        <v>2931</v>
      </c>
      <c r="Q865" s="57" t="s">
        <v>2932</v>
      </c>
      <c r="R865" s="35" t="s">
        <v>265</v>
      </c>
      <c r="S865" s="57" t="str">
        <f>MID(Tabla1[[#This Row],[Aplicación]],6,2)</f>
        <v>03</v>
      </c>
      <c r="T865" s="54" t="str">
        <f>VLOOKUP(Tabla1[[#This Row],[AREA]],Hoja1!A:B,2,FALSE)</f>
        <v>03. Participación ciudadana y deportes</v>
      </c>
      <c r="U865" s="57" t="str">
        <f>MID(Tabla1[[#This Row],[Aplicación]],9,4)</f>
        <v>9241</v>
      </c>
      <c r="V865" s="54" t="str">
        <f>VLOOKUP(Tabla1[[#This Row],[PROGRAMA]],Hoja1!A:B,2,FALSE)</f>
        <v>9241. Participación ciudadana</v>
      </c>
      <c r="W865" s="57" t="str">
        <f>MID(Tabla1[[#This Row],[Aplicación]],14,2)</f>
        <v>22</v>
      </c>
      <c r="X865" s="57" t="str">
        <f>MID(Tabla1[[#This Row],[Aplicación]],14,6)</f>
        <v>22701</v>
      </c>
    </row>
    <row r="866" spans="1:24" x14ac:dyDescent="0.25">
      <c r="A866" s="60">
        <v>220240042781</v>
      </c>
      <c r="B866" s="43" t="s">
        <v>390</v>
      </c>
      <c r="C866" s="61">
        <v>45553</v>
      </c>
      <c r="D866" s="60">
        <v>22024005863</v>
      </c>
      <c r="E866" s="43" t="s">
        <v>1202</v>
      </c>
      <c r="F866" s="62">
        <v>12800</v>
      </c>
      <c r="G866" s="43" t="s">
        <v>61</v>
      </c>
      <c r="H866" s="43" t="s">
        <v>6205</v>
      </c>
      <c r="I866" s="69" t="s">
        <v>2930</v>
      </c>
      <c r="J866" s="43" t="s">
        <v>568</v>
      </c>
      <c r="K866" s="43" t="s">
        <v>398</v>
      </c>
      <c r="L866" s="43" t="s">
        <v>399</v>
      </c>
      <c r="M866" s="43" t="s">
        <v>395</v>
      </c>
      <c r="N866" s="43" t="s">
        <v>433</v>
      </c>
      <c r="O866" s="68" t="s">
        <v>321</v>
      </c>
      <c r="P866" s="68" t="s">
        <v>4838</v>
      </c>
      <c r="Q866" s="57" t="str">
        <f>MID(Tabla1[[#This Row],[Aplicación]],14,1)</f>
        <v>2</v>
      </c>
      <c r="R866" s="35" t="s">
        <v>265</v>
      </c>
      <c r="S866" s="57" t="str">
        <f>MID(Tabla1[[#This Row],[Aplicación]],6,2)</f>
        <v>03</v>
      </c>
      <c r="T866" s="54" t="str">
        <f>VLOOKUP(Tabla1[[#This Row],[AREA]],Hoja1!A:B,2,FALSE)</f>
        <v>03. Participación ciudadana y deportes</v>
      </c>
      <c r="U866" s="57" t="str">
        <f>MID(Tabla1[[#This Row],[Aplicación]],9,4)</f>
        <v>9241</v>
      </c>
      <c r="V866" s="54" t="str">
        <f>VLOOKUP(Tabla1[[#This Row],[PROGRAMA]],Hoja1!A:B,2,FALSE)</f>
        <v>9241. Participación ciudadana</v>
      </c>
      <c r="W866" s="57" t="str">
        <f>MID(Tabla1[[#This Row],[Aplicación]],14,2)</f>
        <v>22</v>
      </c>
      <c r="X866" s="57" t="str">
        <f>MID(Tabla1[[#This Row],[Aplicación]],14,6)</f>
        <v>22701</v>
      </c>
    </row>
    <row r="867" spans="1:24" x14ac:dyDescent="0.25">
      <c r="A867" s="60">
        <v>220229000349</v>
      </c>
      <c r="B867" s="43" t="s">
        <v>390</v>
      </c>
      <c r="C867" s="61">
        <v>45292</v>
      </c>
      <c r="D867" s="60">
        <v>22024002852</v>
      </c>
      <c r="E867" s="43" t="s">
        <v>1348</v>
      </c>
      <c r="F867" s="62">
        <v>10579.03</v>
      </c>
      <c r="G867" s="43" t="s">
        <v>55</v>
      </c>
      <c r="H867" s="43" t="s">
        <v>772</v>
      </c>
      <c r="I867" s="69">
        <v>220</v>
      </c>
      <c r="J867" s="43" t="s">
        <v>575</v>
      </c>
      <c r="K867" s="43" t="s">
        <v>398</v>
      </c>
      <c r="L867" s="43" t="s">
        <v>399</v>
      </c>
      <c r="M867" s="43" t="s">
        <v>395</v>
      </c>
      <c r="N867" s="43" t="s">
        <v>433</v>
      </c>
      <c r="O867" s="52" t="s">
        <v>325</v>
      </c>
      <c r="P867" s="63" t="s">
        <v>276</v>
      </c>
      <c r="Q867" s="57" t="str">
        <f>MID(Tabla1[[#This Row],[Aplicación]],14,1)</f>
        <v>2</v>
      </c>
      <c r="R867" s="35" t="s">
        <v>265</v>
      </c>
      <c r="S867" s="57" t="str">
        <f>MID(Tabla1[[#This Row],[Aplicación]],6,2)</f>
        <v>03</v>
      </c>
      <c r="T867" s="54" t="str">
        <f>VLOOKUP(Tabla1[[#This Row],[AREA]],Hoja1!A:B,2,FALSE)</f>
        <v>03. Participación ciudadana y deportes</v>
      </c>
      <c r="U867" s="57" t="str">
        <f>MID(Tabla1[[#This Row],[Aplicación]],9,4)</f>
        <v>9241</v>
      </c>
      <c r="V867" s="54" t="str">
        <f>VLOOKUP(Tabla1[[#This Row],[PROGRAMA]],Hoja1!A:B,2,FALSE)</f>
        <v>9241. Participación ciudadana</v>
      </c>
      <c r="W867" s="57" t="str">
        <f>MID(Tabla1[[#This Row],[Aplicación]],14,2)</f>
        <v>22</v>
      </c>
      <c r="X867" s="57" t="str">
        <f>MID(Tabla1[[#This Row],[Aplicación]],14,6)</f>
        <v>22706</v>
      </c>
    </row>
    <row r="868" spans="1:24" x14ac:dyDescent="0.25">
      <c r="A868" s="60">
        <v>220240008431</v>
      </c>
      <c r="B868" s="43" t="s">
        <v>390</v>
      </c>
      <c r="C868" s="61">
        <v>45373</v>
      </c>
      <c r="D868" s="60">
        <v>22024003686</v>
      </c>
      <c r="E868" s="43" t="s">
        <v>1348</v>
      </c>
      <c r="F868" s="62">
        <v>1815</v>
      </c>
      <c r="G868" s="43" t="s">
        <v>2262</v>
      </c>
      <c r="H868" s="43" t="s">
        <v>2263</v>
      </c>
      <c r="I868" s="69">
        <v>220</v>
      </c>
      <c r="J868" s="43" t="s">
        <v>1039</v>
      </c>
      <c r="K868" s="43" t="s">
        <v>806</v>
      </c>
      <c r="L868" s="43" t="s">
        <v>399</v>
      </c>
      <c r="M868" s="43" t="s">
        <v>585</v>
      </c>
      <c r="N868" s="43" t="s">
        <v>539</v>
      </c>
      <c r="O868" s="52" t="s">
        <v>326</v>
      </c>
      <c r="P868" s="63" t="s">
        <v>276</v>
      </c>
      <c r="Q868" s="57" t="str">
        <f>MID(Tabla1[[#This Row],[Aplicación]],14,1)</f>
        <v>2</v>
      </c>
      <c r="R868" s="35" t="s">
        <v>265</v>
      </c>
      <c r="S868" s="57" t="str">
        <f>MID(Tabla1[[#This Row],[Aplicación]],6,2)</f>
        <v>03</v>
      </c>
      <c r="T868" s="54" t="str">
        <f>VLOOKUP(Tabla1[[#This Row],[AREA]],Hoja1!A:B,2,FALSE)</f>
        <v>03. Participación ciudadana y deportes</v>
      </c>
      <c r="U868" s="57">
        <v>4312</v>
      </c>
      <c r="V868" s="54" t="str">
        <f>VLOOKUP(Tabla1[[#This Row],[PROGRAMA]],Hoja1!A:B,2,FALSE)</f>
        <v>4312. Mercados</v>
      </c>
      <c r="W868" s="57">
        <v>22</v>
      </c>
      <c r="X868" s="57">
        <v>22602</v>
      </c>
    </row>
    <row r="869" spans="1:24" x14ac:dyDescent="0.25">
      <c r="A869" s="60">
        <v>220240022254</v>
      </c>
      <c r="B869" s="43" t="s">
        <v>702</v>
      </c>
      <c r="C869" s="61">
        <v>45442</v>
      </c>
      <c r="D869" s="60">
        <v>22024003691</v>
      </c>
      <c r="E869" s="43" t="s">
        <v>1348</v>
      </c>
      <c r="F869" s="62">
        <v>6730.63</v>
      </c>
      <c r="G869" s="43" t="s">
        <v>3494</v>
      </c>
      <c r="H869" s="43" t="s">
        <v>3495</v>
      </c>
      <c r="I869" s="69" t="s">
        <v>2934</v>
      </c>
      <c r="J869" s="43" t="s">
        <v>398</v>
      </c>
      <c r="K869" s="43" t="s">
        <v>398</v>
      </c>
      <c r="L869" s="43" t="s">
        <v>399</v>
      </c>
      <c r="M869" s="43" t="s">
        <v>395</v>
      </c>
      <c r="N869" s="43" t="s">
        <v>396</v>
      </c>
      <c r="O869" s="68" t="s">
        <v>321</v>
      </c>
      <c r="P869" s="68" t="s">
        <v>2931</v>
      </c>
      <c r="Q869" s="57" t="s">
        <v>2932</v>
      </c>
      <c r="R869" s="35" t="s">
        <v>265</v>
      </c>
      <c r="S869" s="57" t="str">
        <f>MID(Tabla1[[#This Row],[Aplicación]],6,2)</f>
        <v>03</v>
      </c>
      <c r="T869" s="54" t="str">
        <f>VLOOKUP(Tabla1[[#This Row],[AREA]],Hoja1!A:B,2,FALSE)</f>
        <v>03. Participación ciudadana y deportes</v>
      </c>
      <c r="U869" s="57" t="str">
        <f>MID(Tabla1[[#This Row],[Aplicación]],9,4)</f>
        <v>9241</v>
      </c>
      <c r="V869" s="54" t="str">
        <f>VLOOKUP(Tabla1[[#This Row],[PROGRAMA]],Hoja1!A:B,2,FALSE)</f>
        <v>9241. Participación ciudadana</v>
      </c>
      <c r="W869" s="57" t="str">
        <f>MID(Tabla1[[#This Row],[Aplicación]],14,2)</f>
        <v>22</v>
      </c>
      <c r="X869" s="57" t="str">
        <f>MID(Tabla1[[#This Row],[Aplicación]],14,6)</f>
        <v>22706</v>
      </c>
    </row>
    <row r="870" spans="1:24" x14ac:dyDescent="0.25">
      <c r="A870" s="60">
        <v>220240030136</v>
      </c>
      <c r="B870" s="43" t="s">
        <v>390</v>
      </c>
      <c r="C870" s="61">
        <v>45483</v>
      </c>
      <c r="D870" s="60">
        <v>22024005660</v>
      </c>
      <c r="E870" s="43" t="s">
        <v>1348</v>
      </c>
      <c r="F870" s="62">
        <v>3267</v>
      </c>
      <c r="G870" s="43" t="s">
        <v>5386</v>
      </c>
      <c r="H870" s="43" t="s">
        <v>5387</v>
      </c>
      <c r="I870" s="69">
        <v>220</v>
      </c>
      <c r="J870" s="43" t="s">
        <v>398</v>
      </c>
      <c r="K870" s="43" t="s">
        <v>398</v>
      </c>
      <c r="L870" s="43" t="s">
        <v>399</v>
      </c>
      <c r="M870" s="43" t="s">
        <v>585</v>
      </c>
      <c r="N870" s="43" t="s">
        <v>539</v>
      </c>
      <c r="O870" s="68" t="s">
        <v>326</v>
      </c>
      <c r="P870" s="68" t="s">
        <v>4838</v>
      </c>
      <c r="Q870" s="57" t="str">
        <f>MID(Tabla1[[#This Row],[Aplicación]],14,1)</f>
        <v>2</v>
      </c>
      <c r="R870" s="35" t="s">
        <v>265</v>
      </c>
      <c r="S870" s="57" t="str">
        <f>MID(Tabla1[[#This Row],[Aplicación]],6,2)</f>
        <v>03</v>
      </c>
      <c r="T870" s="54" t="str">
        <f>VLOOKUP(Tabla1[[#This Row],[AREA]],Hoja1!A:B,2,FALSE)</f>
        <v>03. Participación ciudadana y deportes</v>
      </c>
      <c r="U870" s="57" t="str">
        <f>MID(Tabla1[[#This Row],[Aplicación]],9,4)</f>
        <v>9241</v>
      </c>
      <c r="V870" s="54" t="str">
        <f>VLOOKUP(Tabla1[[#This Row],[PROGRAMA]],Hoja1!A:B,2,FALSE)</f>
        <v>9241. Participación ciudadana</v>
      </c>
      <c r="W870" s="57" t="str">
        <f>MID(Tabla1[[#This Row],[Aplicación]],14,2)</f>
        <v>22</v>
      </c>
      <c r="X870" s="57" t="str">
        <f>MID(Tabla1[[#This Row],[Aplicación]],14,6)</f>
        <v>22706</v>
      </c>
    </row>
    <row r="871" spans="1:24" x14ac:dyDescent="0.25">
      <c r="A871" s="60">
        <v>220239000481</v>
      </c>
      <c r="B871" s="43" t="s">
        <v>390</v>
      </c>
      <c r="C871" s="61">
        <v>45292</v>
      </c>
      <c r="D871" s="60">
        <v>22024001117</v>
      </c>
      <c r="E871" s="43" t="s">
        <v>1251</v>
      </c>
      <c r="F871" s="62">
        <v>107117.52</v>
      </c>
      <c r="G871" s="43" t="s">
        <v>520</v>
      </c>
      <c r="H871" s="43" t="s">
        <v>1607</v>
      </c>
      <c r="I871" s="69">
        <v>220</v>
      </c>
      <c r="J871" s="43" t="s">
        <v>398</v>
      </c>
      <c r="K871" s="43" t="s">
        <v>398</v>
      </c>
      <c r="L871" s="43" t="s">
        <v>399</v>
      </c>
      <c r="M871" s="43" t="s">
        <v>395</v>
      </c>
      <c r="N871" s="43" t="s">
        <v>396</v>
      </c>
      <c r="O871" s="52" t="s">
        <v>321</v>
      </c>
      <c r="P871" s="63" t="s">
        <v>276</v>
      </c>
      <c r="Q871" s="57" t="str">
        <f>MID(Tabla1[[#This Row],[Aplicación]],14,1)</f>
        <v>2</v>
      </c>
      <c r="R871" s="35" t="s">
        <v>265</v>
      </c>
      <c r="S871" s="57" t="str">
        <f>MID(Tabla1[[#This Row],[Aplicación]],6,2)</f>
        <v>03</v>
      </c>
      <c r="T871" s="54" t="str">
        <f>VLOOKUP(Tabla1[[#This Row],[AREA]],Hoja1!A:B,2,FALSE)</f>
        <v>03. Participación ciudadana y deportes</v>
      </c>
      <c r="U871" s="57" t="str">
        <f>MID(Tabla1[[#This Row],[Aplicación]],9,4)</f>
        <v>9241</v>
      </c>
      <c r="V871" s="54" t="str">
        <f>VLOOKUP(Tabla1[[#This Row],[PROGRAMA]],Hoja1!A:B,2,FALSE)</f>
        <v>9241. Participación ciudadana</v>
      </c>
      <c r="W871" s="57" t="str">
        <f>MID(Tabla1[[#This Row],[Aplicación]],14,2)</f>
        <v>22</v>
      </c>
      <c r="X871" s="57" t="str">
        <f>MID(Tabla1[[#This Row],[Aplicación]],14,6)</f>
        <v>22799</v>
      </c>
    </row>
    <row r="872" spans="1:24" x14ac:dyDescent="0.25">
      <c r="A872" s="60">
        <v>220240007176</v>
      </c>
      <c r="B872" s="43" t="s">
        <v>390</v>
      </c>
      <c r="C872" s="61">
        <v>45369</v>
      </c>
      <c r="D872" s="60">
        <v>22024000013</v>
      </c>
      <c r="E872" s="43" t="s">
        <v>1251</v>
      </c>
      <c r="F872" s="62">
        <v>37478.769999999997</v>
      </c>
      <c r="G872" s="43" t="s">
        <v>594</v>
      </c>
      <c r="H872" s="43" t="s">
        <v>1799</v>
      </c>
      <c r="I872" s="69">
        <v>220</v>
      </c>
      <c r="J872" s="43" t="s">
        <v>398</v>
      </c>
      <c r="K872" s="43" t="s">
        <v>398</v>
      </c>
      <c r="L872" s="43" t="s">
        <v>399</v>
      </c>
      <c r="M872" s="43" t="s">
        <v>395</v>
      </c>
      <c r="N872" s="43" t="s">
        <v>396</v>
      </c>
      <c r="O872" s="52" t="s">
        <v>321</v>
      </c>
      <c r="P872" s="63" t="s">
        <v>276</v>
      </c>
      <c r="Q872" s="57" t="str">
        <f>MID(Tabla1[[#This Row],[Aplicación]],14,1)</f>
        <v>2</v>
      </c>
      <c r="R872" s="35" t="s">
        <v>265</v>
      </c>
      <c r="S872" s="57" t="str">
        <f>MID(Tabla1[[#This Row],[Aplicación]],6,2)</f>
        <v>03</v>
      </c>
      <c r="T872" s="54" t="str">
        <f>VLOOKUP(Tabla1[[#This Row],[AREA]],Hoja1!A:B,2,FALSE)</f>
        <v>03. Participación ciudadana y deportes</v>
      </c>
      <c r="U872" s="57" t="str">
        <f>MID(Tabla1[[#This Row],[Aplicación]],9,4)</f>
        <v>9241</v>
      </c>
      <c r="V872" s="54" t="str">
        <f>VLOOKUP(Tabla1[[#This Row],[PROGRAMA]],Hoja1!A:B,2,FALSE)</f>
        <v>9241. Participación ciudadana</v>
      </c>
      <c r="W872" s="57" t="str">
        <f>MID(Tabla1[[#This Row],[Aplicación]],14,2)</f>
        <v>22</v>
      </c>
      <c r="X872" s="57" t="str">
        <f>MID(Tabla1[[#This Row],[Aplicación]],14,6)</f>
        <v>22799</v>
      </c>
    </row>
    <row r="873" spans="1:24" x14ac:dyDescent="0.25">
      <c r="A873" s="60">
        <v>220240000771</v>
      </c>
      <c r="B873" s="43" t="s">
        <v>390</v>
      </c>
      <c r="C873" s="61">
        <v>45329</v>
      </c>
      <c r="D873" s="60">
        <v>22024000013</v>
      </c>
      <c r="E873" s="43" t="s">
        <v>1251</v>
      </c>
      <c r="F873" s="62">
        <v>14991.5</v>
      </c>
      <c r="G873" s="43" t="s">
        <v>594</v>
      </c>
      <c r="H873" s="43" t="s">
        <v>1810</v>
      </c>
      <c r="I873" s="69">
        <v>220</v>
      </c>
      <c r="J873" s="43" t="s">
        <v>398</v>
      </c>
      <c r="K873" s="43" t="s">
        <v>398</v>
      </c>
      <c r="L873" s="43" t="s">
        <v>399</v>
      </c>
      <c r="M873" s="43" t="s">
        <v>395</v>
      </c>
      <c r="N873" s="43" t="s">
        <v>396</v>
      </c>
      <c r="O873" s="52" t="s">
        <v>321</v>
      </c>
      <c r="P873" s="63" t="s">
        <v>276</v>
      </c>
      <c r="Q873" s="57" t="str">
        <f>MID(Tabla1[[#This Row],[Aplicación]],14,1)</f>
        <v>2</v>
      </c>
      <c r="R873" s="35" t="s">
        <v>265</v>
      </c>
      <c r="S873" s="57" t="str">
        <f>MID(Tabla1[[#This Row],[Aplicación]],6,2)</f>
        <v>03</v>
      </c>
      <c r="T873" s="54" t="str">
        <f>VLOOKUP(Tabla1[[#This Row],[AREA]],Hoja1!A:B,2,FALSE)</f>
        <v>03. Participación ciudadana y deportes</v>
      </c>
      <c r="U873" s="57" t="str">
        <f>MID(Tabla1[[#This Row],[Aplicación]],9,4)</f>
        <v>9241</v>
      </c>
      <c r="V873" s="54" t="str">
        <f>VLOOKUP(Tabla1[[#This Row],[PROGRAMA]],Hoja1!A:B,2,FALSE)</f>
        <v>9241. Participación ciudadana</v>
      </c>
      <c r="W873" s="57" t="str">
        <f>MID(Tabla1[[#This Row],[Aplicación]],14,2)</f>
        <v>22</v>
      </c>
      <c r="X873" s="57" t="str">
        <f>MID(Tabla1[[#This Row],[Aplicación]],14,6)</f>
        <v>22799</v>
      </c>
    </row>
    <row r="874" spans="1:24" x14ac:dyDescent="0.25">
      <c r="A874" s="60">
        <v>220229000236</v>
      </c>
      <c r="B874" s="43" t="s">
        <v>390</v>
      </c>
      <c r="C874" s="61">
        <v>45292</v>
      </c>
      <c r="D874" s="60">
        <v>22024002846</v>
      </c>
      <c r="E874" s="43" t="s">
        <v>1251</v>
      </c>
      <c r="F874" s="62">
        <v>7063.28</v>
      </c>
      <c r="G874" s="43" t="s">
        <v>13</v>
      </c>
      <c r="H874" s="43" t="s">
        <v>722</v>
      </c>
      <c r="I874" s="69">
        <v>220</v>
      </c>
      <c r="J874" s="43" t="s">
        <v>398</v>
      </c>
      <c r="K874" s="43" t="s">
        <v>398</v>
      </c>
      <c r="L874" s="43" t="s">
        <v>399</v>
      </c>
      <c r="M874" s="43" t="s">
        <v>395</v>
      </c>
      <c r="N874" s="43" t="s">
        <v>396</v>
      </c>
      <c r="O874" s="52" t="s">
        <v>321</v>
      </c>
      <c r="P874" s="63" t="s">
        <v>276</v>
      </c>
      <c r="Q874" s="57" t="str">
        <f>MID(Tabla1[[#This Row],[Aplicación]],14,1)</f>
        <v>2</v>
      </c>
      <c r="R874" s="35" t="s">
        <v>265</v>
      </c>
      <c r="S874" s="57" t="str">
        <f>MID(Tabla1[[#This Row],[Aplicación]],6,2)</f>
        <v>03</v>
      </c>
      <c r="T874" s="54" t="str">
        <f>VLOOKUP(Tabla1[[#This Row],[AREA]],Hoja1!A:B,2,FALSE)</f>
        <v>03. Participación ciudadana y deportes</v>
      </c>
      <c r="U874" s="57" t="str">
        <f>MID(Tabla1[[#This Row],[Aplicación]],9,4)</f>
        <v>9241</v>
      </c>
      <c r="V874" s="54" t="str">
        <f>VLOOKUP(Tabla1[[#This Row],[PROGRAMA]],Hoja1!A:B,2,FALSE)</f>
        <v>9241. Participación ciudadana</v>
      </c>
      <c r="W874" s="57" t="str">
        <f>MID(Tabla1[[#This Row],[Aplicación]],14,2)</f>
        <v>22</v>
      </c>
      <c r="X874" s="57" t="str">
        <f>MID(Tabla1[[#This Row],[Aplicación]],14,6)</f>
        <v>22799</v>
      </c>
    </row>
    <row r="875" spans="1:24" x14ac:dyDescent="0.25">
      <c r="A875" s="60">
        <v>220240003342</v>
      </c>
      <c r="B875" s="43" t="s">
        <v>673</v>
      </c>
      <c r="C875" s="61">
        <v>45348</v>
      </c>
      <c r="D875" s="60">
        <v>22024001117</v>
      </c>
      <c r="E875" s="43" t="s">
        <v>1251</v>
      </c>
      <c r="F875" s="62">
        <v>-30902.34</v>
      </c>
      <c r="G875" s="43" t="s">
        <v>520</v>
      </c>
      <c r="H875" s="43" t="s">
        <v>2601</v>
      </c>
      <c r="I875" s="69">
        <v>220</v>
      </c>
      <c r="J875" s="43" t="s">
        <v>398</v>
      </c>
      <c r="K875" s="43" t="s">
        <v>398</v>
      </c>
      <c r="L875" s="43" t="s">
        <v>399</v>
      </c>
      <c r="M875" s="43" t="s">
        <v>395</v>
      </c>
      <c r="N875" s="43" t="s">
        <v>396</v>
      </c>
      <c r="O875" s="52" t="s">
        <v>321</v>
      </c>
      <c r="P875" s="63" t="s">
        <v>276</v>
      </c>
      <c r="Q875" s="57" t="str">
        <f>MID(Tabla1[[#This Row],[Aplicación]],14,1)</f>
        <v>2</v>
      </c>
      <c r="R875" s="35" t="s">
        <v>265</v>
      </c>
      <c r="S875" s="57" t="str">
        <f>MID(Tabla1[[#This Row],[Aplicación]],6,2)</f>
        <v>03</v>
      </c>
      <c r="T875" s="54" t="str">
        <f>VLOOKUP(Tabla1[[#This Row],[AREA]],Hoja1!A:B,2,FALSE)</f>
        <v>03. Participación ciudadana y deportes</v>
      </c>
      <c r="U875" s="57" t="str">
        <f>MID(Tabla1[[#This Row],[Aplicación]],9,4)</f>
        <v>9241</v>
      </c>
      <c r="V875" s="54" t="str">
        <f>VLOOKUP(Tabla1[[#This Row],[PROGRAMA]],Hoja1!A:B,2,FALSE)</f>
        <v>9241. Participación ciudadana</v>
      </c>
      <c r="W875" s="57" t="str">
        <f>MID(Tabla1[[#This Row],[Aplicación]],14,2)</f>
        <v>22</v>
      </c>
      <c r="X875" s="57" t="str">
        <f>MID(Tabla1[[#This Row],[Aplicación]],14,6)</f>
        <v>22799</v>
      </c>
    </row>
    <row r="876" spans="1:24" x14ac:dyDescent="0.25">
      <c r="A876" s="60">
        <v>220239000625</v>
      </c>
      <c r="B876" s="43" t="s">
        <v>390</v>
      </c>
      <c r="C876" s="61">
        <v>45292</v>
      </c>
      <c r="D876" s="60">
        <v>22024001318</v>
      </c>
      <c r="E876" s="43" t="s">
        <v>1251</v>
      </c>
      <c r="F876" s="62">
        <v>40277.06</v>
      </c>
      <c r="G876" s="43" t="s">
        <v>588</v>
      </c>
      <c r="H876" s="43" t="s">
        <v>2694</v>
      </c>
      <c r="I876" s="69">
        <v>220</v>
      </c>
      <c r="J876" s="43" t="s">
        <v>398</v>
      </c>
      <c r="K876" s="43" t="s">
        <v>398</v>
      </c>
      <c r="L876" s="43" t="s">
        <v>399</v>
      </c>
      <c r="M876" s="43" t="s">
        <v>395</v>
      </c>
      <c r="N876" s="43" t="s">
        <v>396</v>
      </c>
      <c r="O876" s="52" t="s">
        <v>321</v>
      </c>
      <c r="P876" s="63" t="s">
        <v>276</v>
      </c>
      <c r="Q876" s="57" t="str">
        <f>MID(Tabla1[[#This Row],[Aplicación]],14,1)</f>
        <v>2</v>
      </c>
      <c r="R876" s="35" t="s">
        <v>265</v>
      </c>
      <c r="S876" s="57" t="str">
        <f>MID(Tabla1[[#This Row],[Aplicación]],6,2)</f>
        <v>03</v>
      </c>
      <c r="T876" s="54" t="str">
        <f>VLOOKUP(Tabla1[[#This Row],[AREA]],Hoja1!A:B,2,FALSE)</f>
        <v>03. Participación ciudadana y deportes</v>
      </c>
      <c r="U876" s="57" t="str">
        <f>MID(Tabla1[[#This Row],[Aplicación]],9,4)</f>
        <v>9241</v>
      </c>
      <c r="V876" s="54" t="str">
        <f>VLOOKUP(Tabla1[[#This Row],[PROGRAMA]],Hoja1!A:B,2,FALSE)</f>
        <v>9241. Participación ciudadana</v>
      </c>
      <c r="W876" s="57" t="str">
        <f>MID(Tabla1[[#This Row],[Aplicación]],14,2)</f>
        <v>22</v>
      </c>
      <c r="X876" s="57" t="str">
        <f>MID(Tabla1[[#This Row],[Aplicación]],14,6)</f>
        <v>22799</v>
      </c>
    </row>
    <row r="877" spans="1:24" x14ac:dyDescent="0.25">
      <c r="A877" s="60">
        <v>220240007506</v>
      </c>
      <c r="B877" s="43" t="s">
        <v>390</v>
      </c>
      <c r="C877" s="61">
        <v>45371</v>
      </c>
      <c r="D877" s="60">
        <v>22024003083</v>
      </c>
      <c r="E877" s="43" t="s">
        <v>1251</v>
      </c>
      <c r="F877" s="62">
        <v>7058.3</v>
      </c>
      <c r="G877" s="43" t="s">
        <v>301</v>
      </c>
      <c r="H877" s="43" t="s">
        <v>2877</v>
      </c>
      <c r="I877" s="69">
        <v>220</v>
      </c>
      <c r="J877" s="43" t="s">
        <v>685</v>
      </c>
      <c r="K877" s="43" t="s">
        <v>398</v>
      </c>
      <c r="L877" s="43" t="s">
        <v>399</v>
      </c>
      <c r="M877" s="43" t="s">
        <v>585</v>
      </c>
      <c r="N877" s="43" t="s">
        <v>539</v>
      </c>
      <c r="O877" s="52" t="s">
        <v>326</v>
      </c>
      <c r="P877" s="63" t="s">
        <v>276</v>
      </c>
      <c r="Q877" s="57" t="str">
        <f>MID(Tabla1[[#This Row],[Aplicación]],14,1)</f>
        <v>2</v>
      </c>
      <c r="R877" s="35" t="s">
        <v>265</v>
      </c>
      <c r="S877" s="57" t="str">
        <f>MID(Tabla1[[#This Row],[Aplicación]],6,2)</f>
        <v>03</v>
      </c>
      <c r="T877" s="54" t="str">
        <f>VLOOKUP(Tabla1[[#This Row],[AREA]],Hoja1!A:B,2,FALSE)</f>
        <v>03. Participación ciudadana y deportes</v>
      </c>
      <c r="U877" s="57" t="str">
        <f>MID(Tabla1[[#This Row],[Aplicación]],9,4)</f>
        <v>9241</v>
      </c>
      <c r="V877" s="54" t="str">
        <f>VLOOKUP(Tabla1[[#This Row],[PROGRAMA]],Hoja1!A:B,2,FALSE)</f>
        <v>9241. Participación ciudadana</v>
      </c>
      <c r="W877" s="57" t="str">
        <f>MID(Tabla1[[#This Row],[Aplicación]],14,2)</f>
        <v>22</v>
      </c>
      <c r="X877" s="57" t="str">
        <f>MID(Tabla1[[#This Row],[Aplicación]],14,6)</f>
        <v>22799</v>
      </c>
    </row>
    <row r="878" spans="1:24" x14ac:dyDescent="0.25">
      <c r="A878" s="60">
        <v>220240021716</v>
      </c>
      <c r="B878" s="43" t="s">
        <v>673</v>
      </c>
      <c r="C878" s="61">
        <v>45440</v>
      </c>
      <c r="D878" s="60">
        <v>22024001117</v>
      </c>
      <c r="E878" s="43" t="s">
        <v>1251</v>
      </c>
      <c r="F878" s="62">
        <v>-25485.7</v>
      </c>
      <c r="G878" s="43" t="s">
        <v>520</v>
      </c>
      <c r="H878" s="43" t="s">
        <v>3657</v>
      </c>
      <c r="I878" s="69" t="s">
        <v>2930</v>
      </c>
      <c r="J878" s="43" t="s">
        <v>398</v>
      </c>
      <c r="K878" s="43" t="s">
        <v>398</v>
      </c>
      <c r="L878" s="43" t="s">
        <v>399</v>
      </c>
      <c r="M878" s="43" t="s">
        <v>395</v>
      </c>
      <c r="N878" s="43" t="s">
        <v>396</v>
      </c>
      <c r="O878" s="68" t="s">
        <v>321</v>
      </c>
      <c r="P878" s="68" t="s">
        <v>2931</v>
      </c>
      <c r="Q878" s="57" t="s">
        <v>2932</v>
      </c>
      <c r="R878" s="35" t="s">
        <v>265</v>
      </c>
      <c r="S878" s="57" t="str">
        <f>MID(Tabla1[[#This Row],[Aplicación]],6,2)</f>
        <v>03</v>
      </c>
      <c r="T878" s="54" t="str">
        <f>VLOOKUP(Tabla1[[#This Row],[AREA]],Hoja1!A:B,2,FALSE)</f>
        <v>03. Participación ciudadana y deportes</v>
      </c>
      <c r="U878" s="57" t="str">
        <f>MID(Tabla1[[#This Row],[Aplicación]],9,4)</f>
        <v>9241</v>
      </c>
      <c r="V878" s="54" t="str">
        <f>VLOOKUP(Tabla1[[#This Row],[PROGRAMA]],Hoja1!A:B,2,FALSE)</f>
        <v>9241. Participación ciudadana</v>
      </c>
      <c r="W878" s="57" t="str">
        <f>MID(Tabla1[[#This Row],[Aplicación]],14,2)</f>
        <v>22</v>
      </c>
      <c r="X878" s="57" t="str">
        <f>MID(Tabla1[[#This Row],[Aplicación]],14,6)</f>
        <v>22799</v>
      </c>
    </row>
    <row r="879" spans="1:24" x14ac:dyDescent="0.25">
      <c r="A879" s="60">
        <v>220240017269</v>
      </c>
      <c r="B879" s="43" t="s">
        <v>390</v>
      </c>
      <c r="C879" s="61">
        <v>45427</v>
      </c>
      <c r="D879" s="60">
        <v>22024004072</v>
      </c>
      <c r="E879" s="43" t="s">
        <v>1251</v>
      </c>
      <c r="F879" s="62">
        <v>11956.8</v>
      </c>
      <c r="G879" s="43" t="s">
        <v>13</v>
      </c>
      <c r="H879" s="43" t="s">
        <v>3909</v>
      </c>
      <c r="I879" s="69" t="s">
        <v>2930</v>
      </c>
      <c r="J879" s="43" t="s">
        <v>398</v>
      </c>
      <c r="K879" s="43" t="s">
        <v>398</v>
      </c>
      <c r="L879" s="43" t="s">
        <v>399</v>
      </c>
      <c r="M879" s="43" t="s">
        <v>395</v>
      </c>
      <c r="N879" s="43" t="s">
        <v>396</v>
      </c>
      <c r="O879" s="68" t="s">
        <v>321</v>
      </c>
      <c r="P879" s="68" t="s">
        <v>2931</v>
      </c>
      <c r="Q879" s="57" t="s">
        <v>2932</v>
      </c>
      <c r="R879" s="35" t="s">
        <v>265</v>
      </c>
      <c r="S879" s="57" t="str">
        <f>MID(Tabla1[[#This Row],[Aplicación]],6,2)</f>
        <v>03</v>
      </c>
      <c r="T879" s="54" t="str">
        <f>VLOOKUP(Tabla1[[#This Row],[AREA]],Hoja1!A:B,2,FALSE)</f>
        <v>03. Participación ciudadana y deportes</v>
      </c>
      <c r="U879" s="57" t="str">
        <f>MID(Tabla1[[#This Row],[Aplicación]],9,4)</f>
        <v>9241</v>
      </c>
      <c r="V879" s="54" t="str">
        <f>VLOOKUP(Tabla1[[#This Row],[PROGRAMA]],Hoja1!A:B,2,FALSE)</f>
        <v>9241. Participación ciudadana</v>
      </c>
      <c r="W879" s="57" t="str">
        <f>MID(Tabla1[[#This Row],[Aplicación]],14,2)</f>
        <v>22</v>
      </c>
      <c r="X879" s="57" t="str">
        <f>MID(Tabla1[[#This Row],[Aplicación]],14,6)</f>
        <v>22799</v>
      </c>
    </row>
    <row r="880" spans="1:24" x14ac:dyDescent="0.25">
      <c r="A880" s="60">
        <v>220240030134</v>
      </c>
      <c r="B880" s="43" t="s">
        <v>390</v>
      </c>
      <c r="C880" s="61">
        <v>45483</v>
      </c>
      <c r="D880" s="60">
        <v>22024005645</v>
      </c>
      <c r="E880" s="43" t="s">
        <v>1251</v>
      </c>
      <c r="F880" s="62">
        <v>278.68</v>
      </c>
      <c r="G880" s="43" t="s">
        <v>3928</v>
      </c>
      <c r="H880" s="43" t="s">
        <v>5388</v>
      </c>
      <c r="I880" s="69">
        <v>220</v>
      </c>
      <c r="J880" s="43" t="s">
        <v>398</v>
      </c>
      <c r="K880" s="43" t="s">
        <v>398</v>
      </c>
      <c r="L880" s="43" t="s">
        <v>399</v>
      </c>
      <c r="M880" s="43" t="s">
        <v>585</v>
      </c>
      <c r="N880" s="43" t="s">
        <v>539</v>
      </c>
      <c r="O880" s="68" t="s">
        <v>326</v>
      </c>
      <c r="P880" s="68" t="s">
        <v>4838</v>
      </c>
      <c r="Q880" s="57" t="str">
        <f>MID(Tabla1[[#This Row],[Aplicación]],14,1)</f>
        <v>2</v>
      </c>
      <c r="R880" s="35" t="s">
        <v>265</v>
      </c>
      <c r="S880" s="57" t="str">
        <f>MID(Tabla1[[#This Row],[Aplicación]],6,2)</f>
        <v>03</v>
      </c>
      <c r="T880" s="54" t="str">
        <f>VLOOKUP(Tabla1[[#This Row],[AREA]],Hoja1!A:B,2,FALSE)</f>
        <v>03. Participación ciudadana y deportes</v>
      </c>
      <c r="U880" s="57" t="str">
        <f>MID(Tabla1[[#This Row],[Aplicación]],9,4)</f>
        <v>9241</v>
      </c>
      <c r="V880" s="54" t="str">
        <f>VLOOKUP(Tabla1[[#This Row],[PROGRAMA]],Hoja1!A:B,2,FALSE)</f>
        <v>9241. Participación ciudadana</v>
      </c>
      <c r="W880" s="57" t="str">
        <f>MID(Tabla1[[#This Row],[Aplicación]],14,2)</f>
        <v>22</v>
      </c>
      <c r="X880" s="57" t="str">
        <f>MID(Tabla1[[#This Row],[Aplicación]],14,6)</f>
        <v>22799</v>
      </c>
    </row>
    <row r="881" spans="1:24" x14ac:dyDescent="0.25">
      <c r="A881" s="60">
        <v>220240039508</v>
      </c>
      <c r="B881" s="43" t="s">
        <v>702</v>
      </c>
      <c r="C881" s="61">
        <v>45526</v>
      </c>
      <c r="D881" s="60">
        <v>22024004053</v>
      </c>
      <c r="E881" s="43" t="s">
        <v>1251</v>
      </c>
      <c r="F881" s="62">
        <v>72589.539999999994</v>
      </c>
      <c r="G881" s="43" t="s">
        <v>594</v>
      </c>
      <c r="H881" s="43" t="s">
        <v>5604</v>
      </c>
      <c r="I881" s="69">
        <v>300</v>
      </c>
      <c r="J881" s="43" t="s">
        <v>398</v>
      </c>
      <c r="K881" s="43" t="s">
        <v>398</v>
      </c>
      <c r="L881" s="43" t="s">
        <v>399</v>
      </c>
      <c r="M881" s="43" t="s">
        <v>395</v>
      </c>
      <c r="N881" s="43" t="s">
        <v>396</v>
      </c>
      <c r="O881" s="68" t="s">
        <v>321</v>
      </c>
      <c r="P881" s="68" t="s">
        <v>4838</v>
      </c>
      <c r="Q881" s="57" t="str">
        <f>MID(Tabla1[[#This Row],[Aplicación]],14,1)</f>
        <v>2</v>
      </c>
      <c r="R881" s="35" t="s">
        <v>265</v>
      </c>
      <c r="S881" s="57" t="str">
        <f>MID(Tabla1[[#This Row],[Aplicación]],6,2)</f>
        <v>03</v>
      </c>
      <c r="T881" s="54" t="str">
        <f>VLOOKUP(Tabla1[[#This Row],[AREA]],Hoja1!A:B,2,FALSE)</f>
        <v>03. Participación ciudadana y deportes</v>
      </c>
      <c r="U881" s="57" t="str">
        <f>MID(Tabla1[[#This Row],[Aplicación]],9,4)</f>
        <v>9241</v>
      </c>
      <c r="V881" s="54" t="str">
        <f>VLOOKUP(Tabla1[[#This Row],[PROGRAMA]],Hoja1!A:B,2,FALSE)</f>
        <v>9241. Participación ciudadana</v>
      </c>
      <c r="W881" s="57" t="str">
        <f>MID(Tabla1[[#This Row],[Aplicación]],14,2)</f>
        <v>22</v>
      </c>
      <c r="X881" s="57" t="str">
        <f>MID(Tabla1[[#This Row],[Aplicación]],14,6)</f>
        <v>22799</v>
      </c>
    </row>
    <row r="882" spans="1:24" x14ac:dyDescent="0.25">
      <c r="A882" s="60">
        <v>220240042943</v>
      </c>
      <c r="B882" s="43" t="s">
        <v>702</v>
      </c>
      <c r="C882" s="61">
        <v>45554</v>
      </c>
      <c r="D882" s="60">
        <v>22024000078</v>
      </c>
      <c r="E882" s="43" t="s">
        <v>1293</v>
      </c>
      <c r="F882" s="62">
        <v>39.200000000000003</v>
      </c>
      <c r="G882" s="43" t="s">
        <v>838</v>
      </c>
      <c r="H882" s="43" t="s">
        <v>6170</v>
      </c>
      <c r="I882" s="69" t="s">
        <v>2934</v>
      </c>
      <c r="J882" s="43" t="s">
        <v>398</v>
      </c>
      <c r="K882" s="43" t="s">
        <v>398</v>
      </c>
      <c r="L882" s="43" t="s">
        <v>413</v>
      </c>
      <c r="M882" s="43" t="s">
        <v>395</v>
      </c>
      <c r="N882" s="43" t="s">
        <v>396</v>
      </c>
      <c r="O882" s="68" t="s">
        <v>325</v>
      </c>
      <c r="P882" s="68" t="s">
        <v>4838</v>
      </c>
      <c r="Q882" s="57" t="str">
        <f>MID(Tabla1[[#This Row],[Aplicación]],14,1)</f>
        <v>2</v>
      </c>
      <c r="R882" s="35" t="s">
        <v>265</v>
      </c>
      <c r="S882" s="57" t="str">
        <f>MID(Tabla1[[#This Row],[Aplicación]],6,2)</f>
        <v>03</v>
      </c>
      <c r="T882" s="54" t="str">
        <f>VLOOKUP(Tabla1[[#This Row],[AREA]],Hoja1!A:B,2,FALSE)</f>
        <v>03. Participación ciudadana y deportes</v>
      </c>
      <c r="U882" s="57" t="str">
        <f>MID(Tabla1[[#This Row],[Aplicación]],9,4)</f>
        <v>9241</v>
      </c>
      <c r="V882" s="54" t="str">
        <f>VLOOKUP(Tabla1[[#This Row],[PROGRAMA]],Hoja1!A:B,2,FALSE)</f>
        <v>9241. Participación ciudadana</v>
      </c>
      <c r="W882" s="57" t="str">
        <f>MID(Tabla1[[#This Row],[Aplicación]],14,2)</f>
        <v>21</v>
      </c>
      <c r="X882" s="57" t="str">
        <f>MID(Tabla1[[#This Row],[Aplicación]],14,6)</f>
        <v>212</v>
      </c>
    </row>
    <row r="883" spans="1:24" x14ac:dyDescent="0.25">
      <c r="A883" s="60">
        <v>220240044508</v>
      </c>
      <c r="B883" s="43" t="s">
        <v>702</v>
      </c>
      <c r="C883" s="61">
        <v>45565</v>
      </c>
      <c r="D883" s="60">
        <v>22024000078</v>
      </c>
      <c r="E883" s="43" t="s">
        <v>1293</v>
      </c>
      <c r="F883" s="62">
        <v>80.010000000000005</v>
      </c>
      <c r="G883" s="43" t="s">
        <v>40</v>
      </c>
      <c r="H883" s="43" t="s">
        <v>6196</v>
      </c>
      <c r="I883" s="69" t="s">
        <v>2934</v>
      </c>
      <c r="J883" s="43" t="s">
        <v>398</v>
      </c>
      <c r="K883" s="43" t="s">
        <v>398</v>
      </c>
      <c r="L883" s="43" t="s">
        <v>413</v>
      </c>
      <c r="M883" s="43" t="s">
        <v>395</v>
      </c>
      <c r="N883" s="43" t="s">
        <v>396</v>
      </c>
      <c r="O883" s="68" t="s">
        <v>325</v>
      </c>
      <c r="P883" s="68" t="s">
        <v>4838</v>
      </c>
      <c r="Q883" s="57" t="str">
        <f>MID(Tabla1[[#This Row],[Aplicación]],14,1)</f>
        <v>2</v>
      </c>
      <c r="R883" s="35" t="s">
        <v>265</v>
      </c>
      <c r="S883" s="57" t="str">
        <f>MID(Tabla1[[#This Row],[Aplicación]],6,2)</f>
        <v>03</v>
      </c>
      <c r="T883" s="54" t="str">
        <f>VLOOKUP(Tabla1[[#This Row],[AREA]],Hoja1!A:B,2,FALSE)</f>
        <v>03. Participación ciudadana y deportes</v>
      </c>
      <c r="U883" s="57" t="str">
        <f>MID(Tabla1[[#This Row],[Aplicación]],9,4)</f>
        <v>9241</v>
      </c>
      <c r="V883" s="54" t="str">
        <f>VLOOKUP(Tabla1[[#This Row],[PROGRAMA]],Hoja1!A:B,2,FALSE)</f>
        <v>9241. Participación ciudadana</v>
      </c>
      <c r="W883" s="57" t="str">
        <f>MID(Tabla1[[#This Row],[Aplicación]],14,2)</f>
        <v>21</v>
      </c>
      <c r="X883" s="57" t="str">
        <f>MID(Tabla1[[#This Row],[Aplicación]],14,6)</f>
        <v>212</v>
      </c>
    </row>
    <row r="884" spans="1:24" x14ac:dyDescent="0.25">
      <c r="A884" s="60">
        <v>220240002024</v>
      </c>
      <c r="B884" s="43" t="s">
        <v>390</v>
      </c>
      <c r="C884" s="61">
        <v>45343</v>
      </c>
      <c r="D884" s="60">
        <v>22024001750</v>
      </c>
      <c r="E884" s="43" t="s">
        <v>1476</v>
      </c>
      <c r="F884" s="62">
        <v>4500</v>
      </c>
      <c r="G884" s="43" t="s">
        <v>285</v>
      </c>
      <c r="H884" s="43" t="s">
        <v>2558</v>
      </c>
      <c r="I884" s="69">
        <v>220</v>
      </c>
      <c r="J884" s="43" t="s">
        <v>732</v>
      </c>
      <c r="K884" s="43" t="s">
        <v>393</v>
      </c>
      <c r="L884" s="43" t="s">
        <v>413</v>
      </c>
      <c r="M884" s="43" t="s">
        <v>585</v>
      </c>
      <c r="N884" s="43" t="s">
        <v>539</v>
      </c>
      <c r="O884" s="52" t="s">
        <v>326</v>
      </c>
      <c r="P884" s="63" t="s">
        <v>276</v>
      </c>
      <c r="Q884" s="57" t="str">
        <f>MID(Tabla1[[#This Row],[Aplicación]],14,1)</f>
        <v>2</v>
      </c>
      <c r="R884" s="35" t="s">
        <v>265</v>
      </c>
      <c r="S884" s="57" t="str">
        <f>MID(Tabla1[[#This Row],[Aplicación]],6,2)</f>
        <v>04</v>
      </c>
      <c r="T884" s="54" t="str">
        <f>VLOOKUP(Tabla1[[#This Row],[AREA]],Hoja1!A:B,2,FALSE)</f>
        <v>04. Hacienda, personal y modernización administrativa</v>
      </c>
      <c r="U884" s="57" t="str">
        <f>MID(Tabla1[[#This Row],[Aplicación]],9,4)</f>
        <v>3121</v>
      </c>
      <c r="V884" s="54" t="str">
        <f>VLOOKUP(Tabla1[[#This Row],[PROGRAMA]],Hoja1!A:B,2,FALSE)</f>
        <v>3121. Prevención y salud laboral</v>
      </c>
      <c r="W884" s="57" t="str">
        <f>MID(Tabla1[[#This Row],[Aplicación]],14,2)</f>
        <v>22</v>
      </c>
      <c r="X884" s="57" t="str">
        <f>MID(Tabla1[[#This Row],[Aplicación]],14,6)</f>
        <v>22106</v>
      </c>
    </row>
    <row r="885" spans="1:24" x14ac:dyDescent="0.25">
      <c r="A885" s="60">
        <v>220240003150</v>
      </c>
      <c r="B885" s="43" t="s">
        <v>390</v>
      </c>
      <c r="C885" s="61">
        <v>45344</v>
      </c>
      <c r="D885" s="60">
        <v>22024001554</v>
      </c>
      <c r="E885" s="43" t="s">
        <v>1476</v>
      </c>
      <c r="F885" s="62">
        <v>14000</v>
      </c>
      <c r="G885" s="43" t="s">
        <v>65</v>
      </c>
      <c r="H885" s="43" t="s">
        <v>2764</v>
      </c>
      <c r="I885" s="69">
        <v>220</v>
      </c>
      <c r="J885" s="43" t="s">
        <v>398</v>
      </c>
      <c r="K885" s="43" t="s">
        <v>398</v>
      </c>
      <c r="L885" s="43" t="s">
        <v>413</v>
      </c>
      <c r="M885" s="43" t="s">
        <v>585</v>
      </c>
      <c r="N885" s="43" t="s">
        <v>539</v>
      </c>
      <c r="O885" s="52" t="s">
        <v>326</v>
      </c>
      <c r="P885" s="63" t="s">
        <v>276</v>
      </c>
      <c r="Q885" s="57" t="str">
        <f>MID(Tabla1[[#This Row],[Aplicación]],14,1)</f>
        <v>2</v>
      </c>
      <c r="R885" s="35" t="s">
        <v>265</v>
      </c>
      <c r="S885" s="57" t="str">
        <f>MID(Tabla1[[#This Row],[Aplicación]],6,2)</f>
        <v>04</v>
      </c>
      <c r="T885" s="54" t="str">
        <f>VLOOKUP(Tabla1[[#This Row],[AREA]],Hoja1!A:B,2,FALSE)</f>
        <v>04. Hacienda, personal y modernización administrativa</v>
      </c>
      <c r="U885" s="57" t="str">
        <f>MID(Tabla1[[#This Row],[Aplicación]],9,4)</f>
        <v>3121</v>
      </c>
      <c r="V885" s="54" t="str">
        <f>VLOOKUP(Tabla1[[#This Row],[PROGRAMA]],Hoja1!A:B,2,FALSE)</f>
        <v>3121. Prevención y salud laboral</v>
      </c>
      <c r="W885" s="57" t="str">
        <f>MID(Tabla1[[#This Row],[Aplicación]],14,2)</f>
        <v>22</v>
      </c>
      <c r="X885" s="57" t="str">
        <f>MID(Tabla1[[#This Row],[Aplicación]],14,6)</f>
        <v>22106</v>
      </c>
    </row>
    <row r="886" spans="1:24" x14ac:dyDescent="0.25">
      <c r="A886" s="60">
        <v>220240001974</v>
      </c>
      <c r="B886" s="43" t="s">
        <v>390</v>
      </c>
      <c r="C886" s="61">
        <v>45342</v>
      </c>
      <c r="D886" s="60">
        <v>22024001969</v>
      </c>
      <c r="E886" s="43" t="s">
        <v>1476</v>
      </c>
      <c r="F886" s="62">
        <v>17000</v>
      </c>
      <c r="G886" s="43" t="s">
        <v>327</v>
      </c>
      <c r="H886" s="43" t="s">
        <v>2836</v>
      </c>
      <c r="I886" s="69">
        <v>220</v>
      </c>
      <c r="J886" s="43" t="s">
        <v>398</v>
      </c>
      <c r="K886" s="43" t="s">
        <v>398</v>
      </c>
      <c r="L886" s="43" t="s">
        <v>413</v>
      </c>
      <c r="M886" s="43" t="s">
        <v>585</v>
      </c>
      <c r="N886" s="43" t="s">
        <v>539</v>
      </c>
      <c r="O886" s="52" t="s">
        <v>326</v>
      </c>
      <c r="P886" s="63" t="s">
        <v>276</v>
      </c>
      <c r="Q886" s="57" t="str">
        <f>MID(Tabla1[[#This Row],[Aplicación]],14,1)</f>
        <v>2</v>
      </c>
      <c r="R886" s="35" t="s">
        <v>265</v>
      </c>
      <c r="S886" s="57" t="str">
        <f>MID(Tabla1[[#This Row],[Aplicación]],6,2)</f>
        <v>04</v>
      </c>
      <c r="T886" s="54" t="str">
        <f>VLOOKUP(Tabla1[[#This Row],[AREA]],Hoja1!A:B,2,FALSE)</f>
        <v>04. Hacienda, personal y modernización administrativa</v>
      </c>
      <c r="U886" s="57" t="str">
        <f>MID(Tabla1[[#This Row],[Aplicación]],9,4)</f>
        <v>3121</v>
      </c>
      <c r="V886" s="54" t="str">
        <f>VLOOKUP(Tabla1[[#This Row],[PROGRAMA]],Hoja1!A:B,2,FALSE)</f>
        <v>3121. Prevención y salud laboral</v>
      </c>
      <c r="W886" s="57" t="str">
        <f>MID(Tabla1[[#This Row],[Aplicación]],14,2)</f>
        <v>22</v>
      </c>
      <c r="X886" s="57" t="str">
        <f>MID(Tabla1[[#This Row],[Aplicación]],14,6)</f>
        <v>22106</v>
      </c>
    </row>
    <row r="887" spans="1:24" x14ac:dyDescent="0.25">
      <c r="A887" s="60">
        <v>220240000765</v>
      </c>
      <c r="B887" s="43" t="s">
        <v>390</v>
      </c>
      <c r="C887" s="61">
        <v>45327</v>
      </c>
      <c r="D887" s="60">
        <v>22024000483</v>
      </c>
      <c r="E887" s="43" t="s">
        <v>1442</v>
      </c>
      <c r="F887" s="62">
        <v>1600</v>
      </c>
      <c r="G887" s="43" t="s">
        <v>284</v>
      </c>
      <c r="H887" s="43" t="s">
        <v>2245</v>
      </c>
      <c r="I887" s="69">
        <v>220</v>
      </c>
      <c r="J887" s="43" t="s">
        <v>841</v>
      </c>
      <c r="K887" s="43" t="s">
        <v>398</v>
      </c>
      <c r="L887" s="43" t="s">
        <v>399</v>
      </c>
      <c r="M887" s="43" t="s">
        <v>585</v>
      </c>
      <c r="N887" s="43" t="s">
        <v>539</v>
      </c>
      <c r="O887" s="52" t="s">
        <v>326</v>
      </c>
      <c r="P887" s="63" t="s">
        <v>276</v>
      </c>
      <c r="Q887" s="57" t="str">
        <f>MID(Tabla1[[#This Row],[Aplicación]],14,1)</f>
        <v>2</v>
      </c>
      <c r="R887" s="35" t="s">
        <v>265</v>
      </c>
      <c r="S887" s="57" t="str">
        <f>MID(Tabla1[[#This Row],[Aplicación]],6,2)</f>
        <v>04</v>
      </c>
      <c r="T887" s="54" t="str">
        <f>VLOOKUP(Tabla1[[#This Row],[AREA]],Hoja1!A:B,2,FALSE)</f>
        <v>04. Hacienda, personal y modernización administrativa</v>
      </c>
      <c r="U887" s="57" t="str">
        <f>MID(Tabla1[[#This Row],[Aplicación]],9,4)</f>
        <v>3121</v>
      </c>
      <c r="V887" s="54" t="str">
        <f>VLOOKUP(Tabla1[[#This Row],[PROGRAMA]],Hoja1!A:B,2,FALSE)</f>
        <v>3121. Prevención y salud laboral</v>
      </c>
      <c r="W887" s="57" t="str">
        <f>MID(Tabla1[[#This Row],[Aplicación]],14,2)</f>
        <v>22</v>
      </c>
      <c r="X887" s="57" t="str">
        <f>MID(Tabla1[[#This Row],[Aplicación]],14,6)</f>
        <v>22199</v>
      </c>
    </row>
    <row r="888" spans="1:24" x14ac:dyDescent="0.25">
      <c r="A888" s="60">
        <v>220240000779</v>
      </c>
      <c r="B888" s="43" t="s">
        <v>390</v>
      </c>
      <c r="C888" s="61">
        <v>45329</v>
      </c>
      <c r="D888" s="60">
        <v>22024000593</v>
      </c>
      <c r="E888" s="43" t="s">
        <v>1442</v>
      </c>
      <c r="F888" s="62">
        <v>2420</v>
      </c>
      <c r="G888" s="43" t="s">
        <v>808</v>
      </c>
      <c r="H888" s="43" t="s">
        <v>2357</v>
      </c>
      <c r="I888" s="69">
        <v>220</v>
      </c>
      <c r="J888" s="43" t="s">
        <v>794</v>
      </c>
      <c r="K888" s="43" t="s">
        <v>398</v>
      </c>
      <c r="L888" s="43" t="s">
        <v>399</v>
      </c>
      <c r="M888" s="43" t="s">
        <v>585</v>
      </c>
      <c r="N888" s="43" t="s">
        <v>539</v>
      </c>
      <c r="O888" s="52" t="s">
        <v>326</v>
      </c>
      <c r="P888" s="63" t="s">
        <v>276</v>
      </c>
      <c r="Q888" s="57" t="str">
        <f>MID(Tabla1[[#This Row],[Aplicación]],14,1)</f>
        <v>2</v>
      </c>
      <c r="R888" s="35" t="s">
        <v>265</v>
      </c>
      <c r="S888" s="57" t="str">
        <f>MID(Tabla1[[#This Row],[Aplicación]],6,2)</f>
        <v>04</v>
      </c>
      <c r="T888" s="54" t="str">
        <f>VLOOKUP(Tabla1[[#This Row],[AREA]],Hoja1!A:B,2,FALSE)</f>
        <v>04. Hacienda, personal y modernización administrativa</v>
      </c>
      <c r="U888" s="57" t="str">
        <f>MID(Tabla1[[#This Row],[Aplicación]],9,4)</f>
        <v>3121</v>
      </c>
      <c r="V888" s="54" t="str">
        <f>VLOOKUP(Tabla1[[#This Row],[PROGRAMA]],Hoja1!A:B,2,FALSE)</f>
        <v>3121. Prevención y salud laboral</v>
      </c>
      <c r="W888" s="57" t="str">
        <f>MID(Tabla1[[#This Row],[Aplicación]],14,2)</f>
        <v>22</v>
      </c>
      <c r="X888" s="57" t="str">
        <f>MID(Tabla1[[#This Row],[Aplicación]],14,6)</f>
        <v>22199</v>
      </c>
    </row>
    <row r="889" spans="1:24" x14ac:dyDescent="0.25">
      <c r="A889" s="60">
        <v>220240026338</v>
      </c>
      <c r="B889" s="43" t="s">
        <v>390</v>
      </c>
      <c r="C889" s="61">
        <v>45464</v>
      </c>
      <c r="D889" s="60">
        <v>22024005181</v>
      </c>
      <c r="E889" s="43" t="s">
        <v>1442</v>
      </c>
      <c r="F889" s="62">
        <v>520</v>
      </c>
      <c r="G889" s="43" t="s">
        <v>808</v>
      </c>
      <c r="H889" s="43" t="s">
        <v>3080</v>
      </c>
      <c r="I889" s="69" t="s">
        <v>2930</v>
      </c>
      <c r="J889" s="43" t="s">
        <v>794</v>
      </c>
      <c r="K889" s="43" t="s">
        <v>398</v>
      </c>
      <c r="L889" s="43" t="s">
        <v>399</v>
      </c>
      <c r="M889" s="43" t="s">
        <v>585</v>
      </c>
      <c r="N889" s="43" t="s">
        <v>539</v>
      </c>
      <c r="O889" s="68" t="s">
        <v>326</v>
      </c>
      <c r="P889" s="68" t="s">
        <v>2931</v>
      </c>
      <c r="Q889" s="57" t="s">
        <v>2932</v>
      </c>
      <c r="R889" s="35" t="s">
        <v>265</v>
      </c>
      <c r="S889" s="57" t="str">
        <f>MID(Tabla1[[#This Row],[Aplicación]],6,2)</f>
        <v>04</v>
      </c>
      <c r="T889" s="54" t="str">
        <f>VLOOKUP(Tabla1[[#This Row],[AREA]],Hoja1!A:B,2,FALSE)</f>
        <v>04. Hacienda, personal y modernización administrativa</v>
      </c>
      <c r="U889" s="57" t="str">
        <f>MID(Tabla1[[#This Row],[Aplicación]],9,4)</f>
        <v>3121</v>
      </c>
      <c r="V889" s="54" t="str">
        <f>VLOOKUP(Tabla1[[#This Row],[PROGRAMA]],Hoja1!A:B,2,FALSE)</f>
        <v>3121. Prevención y salud laboral</v>
      </c>
      <c r="W889" s="57" t="str">
        <f>MID(Tabla1[[#This Row],[Aplicación]],14,2)</f>
        <v>22</v>
      </c>
      <c r="X889" s="57" t="str">
        <f>MID(Tabla1[[#This Row],[Aplicación]],14,6)</f>
        <v>22199</v>
      </c>
    </row>
    <row r="890" spans="1:24" x14ac:dyDescent="0.25">
      <c r="A890" s="53">
        <v>220239000052</v>
      </c>
      <c r="B890" s="45" t="s">
        <v>390</v>
      </c>
      <c r="C890" s="50">
        <v>45292</v>
      </c>
      <c r="D890" s="44">
        <v>22024002181</v>
      </c>
      <c r="E890" s="45" t="s">
        <v>1367</v>
      </c>
      <c r="F890" s="51">
        <v>18375</v>
      </c>
      <c r="G890" s="45" t="s">
        <v>811</v>
      </c>
      <c r="H890" s="45" t="s">
        <v>1893</v>
      </c>
      <c r="I890" s="53">
        <v>220</v>
      </c>
      <c r="J890" s="45" t="s">
        <v>398</v>
      </c>
      <c r="K890" s="45" t="s">
        <v>398</v>
      </c>
      <c r="L890" s="45" t="s">
        <v>399</v>
      </c>
      <c r="M890" s="45" t="s">
        <v>395</v>
      </c>
      <c r="N890" s="45" t="s">
        <v>396</v>
      </c>
      <c r="O890" s="52" t="s">
        <v>321</v>
      </c>
      <c r="P890" s="63" t="s">
        <v>276</v>
      </c>
      <c r="Q890" s="57" t="str">
        <f>MID(Tabla1[[#This Row],[Aplicación]],14,1)</f>
        <v>2</v>
      </c>
      <c r="R890" s="35" t="s">
        <v>265</v>
      </c>
      <c r="S890" s="57" t="str">
        <f>MID(Tabla1[[#This Row],[Aplicación]],6,2)</f>
        <v>04</v>
      </c>
      <c r="T890" s="54" t="str">
        <f>VLOOKUP(Tabla1[[#This Row],[AREA]],Hoja1!A:B,2,FALSE)</f>
        <v>04. Hacienda, personal y modernización administrativa</v>
      </c>
      <c r="U890" s="57" t="str">
        <f>MID(Tabla1[[#This Row],[Aplicación]],9,4)</f>
        <v>3121</v>
      </c>
      <c r="V890" s="54" t="str">
        <f>VLOOKUP(Tabla1[[#This Row],[PROGRAMA]],Hoja1!A:B,2,FALSE)</f>
        <v>3121. Prevención y salud laboral</v>
      </c>
      <c r="W890" s="57" t="str">
        <f>MID(Tabla1[[#This Row],[Aplicación]],14,2)</f>
        <v>22</v>
      </c>
      <c r="X890" s="57" t="str">
        <f>MID(Tabla1[[#This Row],[Aplicación]],14,6)</f>
        <v>22706</v>
      </c>
    </row>
    <row r="891" spans="1:24" x14ac:dyDescent="0.25">
      <c r="A891" s="60">
        <v>220239000514</v>
      </c>
      <c r="B891" s="43" t="s">
        <v>390</v>
      </c>
      <c r="C891" s="61">
        <v>45292</v>
      </c>
      <c r="D891" s="60">
        <v>22024001253</v>
      </c>
      <c r="E891" s="43" t="s">
        <v>1367</v>
      </c>
      <c r="F891" s="62">
        <v>24589.040000000001</v>
      </c>
      <c r="G891" s="43" t="s">
        <v>982</v>
      </c>
      <c r="H891" s="43" t="s">
        <v>2699</v>
      </c>
      <c r="I891" s="69">
        <v>220</v>
      </c>
      <c r="J891" s="43" t="s">
        <v>983</v>
      </c>
      <c r="K891" s="43" t="s">
        <v>537</v>
      </c>
      <c r="L891" s="43" t="s">
        <v>399</v>
      </c>
      <c r="M891" s="43" t="s">
        <v>395</v>
      </c>
      <c r="N891" s="43" t="s">
        <v>396</v>
      </c>
      <c r="O891" s="52" t="s">
        <v>321</v>
      </c>
      <c r="P891" s="63" t="s">
        <v>276</v>
      </c>
      <c r="Q891" s="57" t="str">
        <f>MID(Tabla1[[#This Row],[Aplicación]],14,1)</f>
        <v>2</v>
      </c>
      <c r="R891" s="35" t="s">
        <v>265</v>
      </c>
      <c r="S891" s="57" t="str">
        <f>MID(Tabla1[[#This Row],[Aplicación]],6,2)</f>
        <v>04</v>
      </c>
      <c r="T891" s="54" t="str">
        <f>VLOOKUP(Tabla1[[#This Row],[AREA]],Hoja1!A:B,2,FALSE)</f>
        <v>04. Hacienda, personal y modernización administrativa</v>
      </c>
      <c r="U891" s="57" t="str">
        <f>MID(Tabla1[[#This Row],[Aplicación]],9,4)</f>
        <v>3121</v>
      </c>
      <c r="V891" s="54" t="str">
        <f>VLOOKUP(Tabla1[[#This Row],[PROGRAMA]],Hoja1!A:B,2,FALSE)</f>
        <v>3121. Prevención y salud laboral</v>
      </c>
      <c r="W891" s="57" t="str">
        <f>MID(Tabla1[[#This Row],[Aplicación]],14,2)</f>
        <v>22</v>
      </c>
      <c r="X891" s="57" t="str">
        <f>MID(Tabla1[[#This Row],[Aplicación]],14,6)</f>
        <v>22706</v>
      </c>
    </row>
    <row r="892" spans="1:24" x14ac:dyDescent="0.25">
      <c r="A892" s="60">
        <v>220240003693</v>
      </c>
      <c r="B892" s="43" t="s">
        <v>390</v>
      </c>
      <c r="C892" s="61">
        <v>45351</v>
      </c>
      <c r="D892" s="60">
        <v>22024001556</v>
      </c>
      <c r="E892" s="43" t="s">
        <v>1401</v>
      </c>
      <c r="F892" s="62">
        <v>600</v>
      </c>
      <c r="G892" s="43" t="s">
        <v>42</v>
      </c>
      <c r="H892" s="43" t="s">
        <v>2035</v>
      </c>
      <c r="I892" s="69">
        <v>220</v>
      </c>
      <c r="J892" s="43" t="s">
        <v>398</v>
      </c>
      <c r="K892" s="43" t="s">
        <v>398</v>
      </c>
      <c r="L892" s="43" t="s">
        <v>399</v>
      </c>
      <c r="M892" s="43" t="s">
        <v>585</v>
      </c>
      <c r="N892" s="43" t="s">
        <v>539</v>
      </c>
      <c r="O892" s="52" t="s">
        <v>326</v>
      </c>
      <c r="P892" s="63" t="s">
        <v>276</v>
      </c>
      <c r="Q892" s="57" t="str">
        <f>MID(Tabla1[[#This Row],[Aplicación]],14,1)</f>
        <v>2</v>
      </c>
      <c r="R892" s="35" t="s">
        <v>265</v>
      </c>
      <c r="S892" s="57" t="str">
        <f>MID(Tabla1[[#This Row],[Aplicación]],6,2)</f>
        <v>04</v>
      </c>
      <c r="T892" s="54" t="str">
        <f>VLOOKUP(Tabla1[[#This Row],[AREA]],Hoja1!A:B,2,FALSE)</f>
        <v>04. Hacienda, personal y modernización administrativa</v>
      </c>
      <c r="U892" s="57" t="str">
        <f>MID(Tabla1[[#This Row],[Aplicación]],9,4)</f>
        <v>3121</v>
      </c>
      <c r="V892" s="54" t="str">
        <f>VLOOKUP(Tabla1[[#This Row],[PROGRAMA]],Hoja1!A:B,2,FALSE)</f>
        <v>3121. Prevención y salud laboral</v>
      </c>
      <c r="W892" s="57" t="str">
        <f>MID(Tabla1[[#This Row],[Aplicación]],14,2)</f>
        <v>22</v>
      </c>
      <c r="X892" s="57" t="str">
        <f>MID(Tabla1[[#This Row],[Aplicación]],14,6)</f>
        <v>22799</v>
      </c>
    </row>
    <row r="893" spans="1:24" x14ac:dyDescent="0.25">
      <c r="A893" s="53">
        <v>220240000764</v>
      </c>
      <c r="B893" s="45" t="s">
        <v>390</v>
      </c>
      <c r="C893" s="50">
        <v>45327</v>
      </c>
      <c r="D893" s="44">
        <v>22024000482</v>
      </c>
      <c r="E893" s="45" t="s">
        <v>1401</v>
      </c>
      <c r="F893" s="51">
        <v>1000</v>
      </c>
      <c r="G893" s="45" t="s">
        <v>1036</v>
      </c>
      <c r="H893" s="45" t="s">
        <v>2135</v>
      </c>
      <c r="I893" s="53">
        <v>220</v>
      </c>
      <c r="J893" s="45" t="s">
        <v>398</v>
      </c>
      <c r="K893" s="45" t="s">
        <v>398</v>
      </c>
      <c r="L893" s="45" t="s">
        <v>399</v>
      </c>
      <c r="M893" s="45" t="s">
        <v>585</v>
      </c>
      <c r="N893" s="45" t="s">
        <v>539</v>
      </c>
      <c r="O893" s="52" t="s">
        <v>326</v>
      </c>
      <c r="P893" s="63" t="s">
        <v>276</v>
      </c>
      <c r="Q893" s="57" t="str">
        <f>MID(Tabla1[[#This Row],[Aplicación]],14,1)</f>
        <v>2</v>
      </c>
      <c r="R893" s="35" t="s">
        <v>265</v>
      </c>
      <c r="S893" s="57" t="str">
        <f>MID(Tabla1[[#This Row],[Aplicación]],6,2)</f>
        <v>04</v>
      </c>
      <c r="T893" s="54" t="str">
        <f>VLOOKUP(Tabla1[[#This Row],[AREA]],Hoja1!A:B,2,FALSE)</f>
        <v>04. Hacienda, personal y modernización administrativa</v>
      </c>
      <c r="U893" s="57" t="str">
        <f>MID(Tabla1[[#This Row],[Aplicación]],9,4)</f>
        <v>3121</v>
      </c>
      <c r="V893" s="54" t="str">
        <f>VLOOKUP(Tabla1[[#This Row],[PROGRAMA]],Hoja1!A:B,2,FALSE)</f>
        <v>3121. Prevención y salud laboral</v>
      </c>
      <c r="W893" s="57" t="str">
        <f>MID(Tabla1[[#This Row],[Aplicación]],14,2)</f>
        <v>22</v>
      </c>
      <c r="X893" s="57" t="str">
        <f>MID(Tabla1[[#This Row],[Aplicación]],14,6)</f>
        <v>22799</v>
      </c>
    </row>
    <row r="894" spans="1:24" x14ac:dyDescent="0.25">
      <c r="A894" s="60">
        <v>220240003036</v>
      </c>
      <c r="B894" s="43" t="s">
        <v>390</v>
      </c>
      <c r="C894" s="61">
        <v>45343</v>
      </c>
      <c r="D894" s="60">
        <v>22024001571</v>
      </c>
      <c r="E894" s="43" t="s">
        <v>1401</v>
      </c>
      <c r="F894" s="62">
        <v>3500</v>
      </c>
      <c r="G894" s="43" t="s">
        <v>735</v>
      </c>
      <c r="H894" s="43" t="s">
        <v>2511</v>
      </c>
      <c r="I894" s="69">
        <v>220</v>
      </c>
      <c r="J894" s="43" t="s">
        <v>736</v>
      </c>
      <c r="K894" s="43" t="s">
        <v>398</v>
      </c>
      <c r="L894" s="43" t="s">
        <v>399</v>
      </c>
      <c r="M894" s="43" t="s">
        <v>585</v>
      </c>
      <c r="N894" s="43" t="s">
        <v>539</v>
      </c>
      <c r="O894" s="52" t="s">
        <v>326</v>
      </c>
      <c r="P894" s="63" t="s">
        <v>276</v>
      </c>
      <c r="Q894" s="57" t="str">
        <f>MID(Tabla1[[#This Row],[Aplicación]],14,1)</f>
        <v>2</v>
      </c>
      <c r="R894" s="35" t="s">
        <v>265</v>
      </c>
      <c r="S894" s="57" t="str">
        <f>MID(Tabla1[[#This Row],[Aplicación]],6,2)</f>
        <v>04</v>
      </c>
      <c r="T894" s="54" t="str">
        <f>VLOOKUP(Tabla1[[#This Row],[AREA]],Hoja1!A:B,2,FALSE)</f>
        <v>04. Hacienda, personal y modernización administrativa</v>
      </c>
      <c r="U894" s="57" t="str">
        <f>MID(Tabla1[[#This Row],[Aplicación]],9,4)</f>
        <v>3121</v>
      </c>
      <c r="V894" s="54" t="str">
        <f>VLOOKUP(Tabla1[[#This Row],[PROGRAMA]],Hoja1!A:B,2,FALSE)</f>
        <v>3121. Prevención y salud laboral</v>
      </c>
      <c r="W894" s="57" t="str">
        <f>MID(Tabla1[[#This Row],[Aplicación]],14,2)</f>
        <v>22</v>
      </c>
      <c r="X894" s="57" t="str">
        <f>MID(Tabla1[[#This Row],[Aplicación]],14,6)</f>
        <v>22799</v>
      </c>
    </row>
    <row r="895" spans="1:24" x14ac:dyDescent="0.25">
      <c r="A895" s="60">
        <v>220240026270</v>
      </c>
      <c r="B895" s="43" t="s">
        <v>390</v>
      </c>
      <c r="C895" s="61">
        <v>45464</v>
      </c>
      <c r="D895" s="60">
        <v>22024005179</v>
      </c>
      <c r="E895" s="43" t="s">
        <v>1401</v>
      </c>
      <c r="F895" s="62">
        <v>5190.8999999999996</v>
      </c>
      <c r="G895" s="43" t="s">
        <v>3096</v>
      </c>
      <c r="H895" s="43" t="s">
        <v>3097</v>
      </c>
      <c r="I895" s="69" t="s">
        <v>2930</v>
      </c>
      <c r="J895" s="43" t="s">
        <v>393</v>
      </c>
      <c r="K895" s="43" t="s">
        <v>393</v>
      </c>
      <c r="L895" s="43" t="s">
        <v>399</v>
      </c>
      <c r="M895" s="43" t="s">
        <v>585</v>
      </c>
      <c r="N895" s="43" t="s">
        <v>539</v>
      </c>
      <c r="O895" s="68" t="s">
        <v>326</v>
      </c>
      <c r="P895" s="68" t="s">
        <v>2931</v>
      </c>
      <c r="Q895" s="57" t="s">
        <v>2932</v>
      </c>
      <c r="R895" s="35" t="s">
        <v>265</v>
      </c>
      <c r="S895" s="57" t="str">
        <f>MID(Tabla1[[#This Row],[Aplicación]],6,2)</f>
        <v>04</v>
      </c>
      <c r="T895" s="54" t="str">
        <f>VLOOKUP(Tabla1[[#This Row],[AREA]],Hoja1!A:B,2,FALSE)</f>
        <v>04. Hacienda, personal y modernización administrativa</v>
      </c>
      <c r="U895" s="57" t="str">
        <f>MID(Tabla1[[#This Row],[Aplicación]],9,4)</f>
        <v>3121</v>
      </c>
      <c r="V895" s="54" t="str">
        <f>VLOOKUP(Tabla1[[#This Row],[PROGRAMA]],Hoja1!A:B,2,FALSE)</f>
        <v>3121. Prevención y salud laboral</v>
      </c>
      <c r="W895" s="57" t="str">
        <f>MID(Tabla1[[#This Row],[Aplicación]],14,2)</f>
        <v>22</v>
      </c>
      <c r="X895" s="57" t="str">
        <f>MID(Tabla1[[#This Row],[Aplicación]],14,6)</f>
        <v>22799</v>
      </c>
    </row>
    <row r="896" spans="1:24" x14ac:dyDescent="0.25">
      <c r="A896" s="60">
        <v>220240044506</v>
      </c>
      <c r="B896" s="43" t="s">
        <v>702</v>
      </c>
      <c r="C896" s="61">
        <v>45565</v>
      </c>
      <c r="D896" s="60">
        <v>22024000078</v>
      </c>
      <c r="E896" s="43" t="s">
        <v>1293</v>
      </c>
      <c r="F896" s="62">
        <v>13.08</v>
      </c>
      <c r="G896" s="43" t="s">
        <v>40</v>
      </c>
      <c r="H896" s="43" t="s">
        <v>6199</v>
      </c>
      <c r="I896" s="69" t="s">
        <v>2934</v>
      </c>
      <c r="J896" s="43" t="s">
        <v>398</v>
      </c>
      <c r="K896" s="43" t="s">
        <v>398</v>
      </c>
      <c r="L896" s="43" t="s">
        <v>413</v>
      </c>
      <c r="M896" s="43" t="s">
        <v>395</v>
      </c>
      <c r="N896" s="43" t="s">
        <v>396</v>
      </c>
      <c r="O896" s="68" t="s">
        <v>325</v>
      </c>
      <c r="P896" s="68" t="s">
        <v>4838</v>
      </c>
      <c r="Q896" s="57" t="str">
        <f>MID(Tabla1[[#This Row],[Aplicación]],14,1)</f>
        <v>2</v>
      </c>
      <c r="R896" s="35" t="s">
        <v>265</v>
      </c>
      <c r="S896" s="57" t="str">
        <f>MID(Tabla1[[#This Row],[Aplicación]],6,2)</f>
        <v>03</v>
      </c>
      <c r="T896" s="54" t="str">
        <f>VLOOKUP(Tabla1[[#This Row],[AREA]],Hoja1!A:B,2,FALSE)</f>
        <v>03. Participación ciudadana y deportes</v>
      </c>
      <c r="U896" s="57" t="str">
        <f>MID(Tabla1[[#This Row],[Aplicación]],9,4)</f>
        <v>9241</v>
      </c>
      <c r="V896" s="54" t="str">
        <f>VLOOKUP(Tabla1[[#This Row],[PROGRAMA]],Hoja1!A:B,2,FALSE)</f>
        <v>9241. Participación ciudadana</v>
      </c>
      <c r="W896" s="57" t="str">
        <f>MID(Tabla1[[#This Row],[Aplicación]],14,2)</f>
        <v>21</v>
      </c>
      <c r="X896" s="57" t="str">
        <f>MID(Tabla1[[#This Row],[Aplicación]],14,6)</f>
        <v>212</v>
      </c>
    </row>
    <row r="897" spans="1:24" x14ac:dyDescent="0.25">
      <c r="A897" s="60">
        <v>220239000476</v>
      </c>
      <c r="B897" s="43" t="s">
        <v>390</v>
      </c>
      <c r="C897" s="61">
        <v>45292</v>
      </c>
      <c r="D897" s="60">
        <v>22024001095</v>
      </c>
      <c r="E897" s="43" t="s">
        <v>1262</v>
      </c>
      <c r="F897" s="62">
        <v>82001.53</v>
      </c>
      <c r="G897" s="43" t="s">
        <v>60</v>
      </c>
      <c r="H897" s="43" t="s">
        <v>1635</v>
      </c>
      <c r="I897" s="69">
        <v>220</v>
      </c>
      <c r="J897" s="43" t="s">
        <v>398</v>
      </c>
      <c r="K897" s="43" t="s">
        <v>393</v>
      </c>
      <c r="L897" s="43" t="s">
        <v>399</v>
      </c>
      <c r="M897" s="43" t="s">
        <v>395</v>
      </c>
      <c r="N897" s="43" t="s">
        <v>396</v>
      </c>
      <c r="O897" s="52" t="s">
        <v>321</v>
      </c>
      <c r="P897" s="63" t="s">
        <v>276</v>
      </c>
      <c r="Q897" s="57" t="str">
        <f>MID(Tabla1[[#This Row],[Aplicación]],14,1)</f>
        <v>2</v>
      </c>
      <c r="R897" s="35" t="s">
        <v>265</v>
      </c>
      <c r="S897" s="57" t="str">
        <f>MID(Tabla1[[#This Row],[Aplicación]],6,2)</f>
        <v>03</v>
      </c>
      <c r="T897" s="54" t="str">
        <f>VLOOKUP(Tabla1[[#This Row],[AREA]],Hoja1!A:B,2,FALSE)</f>
        <v>03. Participación ciudadana y deportes</v>
      </c>
      <c r="U897" s="57" t="str">
        <f>MID(Tabla1[[#This Row],[Aplicación]],9,4)</f>
        <v>9241</v>
      </c>
      <c r="V897" s="54" t="str">
        <f>VLOOKUP(Tabla1[[#This Row],[PROGRAMA]],Hoja1!A:B,2,FALSE)</f>
        <v>9241. Participación ciudadana</v>
      </c>
      <c r="W897" s="57" t="str">
        <f>MID(Tabla1[[#This Row],[Aplicación]],14,2)</f>
        <v>21</v>
      </c>
      <c r="X897" s="57" t="str">
        <f>MID(Tabla1[[#This Row],[Aplicación]],14,6)</f>
        <v>213</v>
      </c>
    </row>
    <row r="898" spans="1:24" x14ac:dyDescent="0.25">
      <c r="A898" s="60">
        <v>220240000766</v>
      </c>
      <c r="B898" s="43" t="s">
        <v>390</v>
      </c>
      <c r="C898" s="61">
        <v>45327</v>
      </c>
      <c r="D898" s="60">
        <v>22024000468</v>
      </c>
      <c r="E898" s="43" t="s">
        <v>1262</v>
      </c>
      <c r="F898" s="62">
        <v>42.96</v>
      </c>
      <c r="G898" s="43" t="s">
        <v>33</v>
      </c>
      <c r="H898" s="43" t="s">
        <v>1715</v>
      </c>
      <c r="I898" s="69">
        <v>220</v>
      </c>
      <c r="J898" s="43" t="s">
        <v>632</v>
      </c>
      <c r="K898" s="43" t="s">
        <v>507</v>
      </c>
      <c r="L898" s="43" t="s">
        <v>413</v>
      </c>
      <c r="M898" s="43" t="s">
        <v>585</v>
      </c>
      <c r="N898" s="43" t="s">
        <v>539</v>
      </c>
      <c r="O898" s="52" t="s">
        <v>326</v>
      </c>
      <c r="P898" s="63" t="s">
        <v>276</v>
      </c>
      <c r="Q898" s="57" t="str">
        <f>MID(Tabla1[[#This Row],[Aplicación]],14,1)</f>
        <v>2</v>
      </c>
      <c r="R898" s="35" t="s">
        <v>265</v>
      </c>
      <c r="S898" s="57" t="str">
        <f>MID(Tabla1[[#This Row],[Aplicación]],6,2)</f>
        <v>03</v>
      </c>
      <c r="T898" s="54" t="str">
        <f>VLOOKUP(Tabla1[[#This Row],[AREA]],Hoja1!A:B,2,FALSE)</f>
        <v>03. Participación ciudadana y deportes</v>
      </c>
      <c r="U898" s="57" t="str">
        <f>MID(Tabla1[[#This Row],[Aplicación]],9,4)</f>
        <v>9241</v>
      </c>
      <c r="V898" s="54" t="str">
        <f>VLOOKUP(Tabla1[[#This Row],[PROGRAMA]],Hoja1!A:B,2,FALSE)</f>
        <v>9241. Participación ciudadana</v>
      </c>
      <c r="W898" s="57" t="str">
        <f>MID(Tabla1[[#This Row],[Aplicación]],14,2)</f>
        <v>21</v>
      </c>
      <c r="X898" s="57" t="str">
        <f>MID(Tabla1[[#This Row],[Aplicación]],14,6)</f>
        <v>213</v>
      </c>
    </row>
    <row r="899" spans="1:24" x14ac:dyDescent="0.25">
      <c r="A899" s="60">
        <v>220240005224</v>
      </c>
      <c r="B899" s="43" t="s">
        <v>658</v>
      </c>
      <c r="C899" s="61">
        <v>45358</v>
      </c>
      <c r="D899" s="60">
        <v>22024002640</v>
      </c>
      <c r="E899" s="43" t="s">
        <v>1312</v>
      </c>
      <c r="F899" s="62">
        <v>54.8</v>
      </c>
      <c r="G899" s="43" t="s">
        <v>98</v>
      </c>
      <c r="H899" s="43" t="s">
        <v>1728</v>
      </c>
      <c r="I899" s="69">
        <v>240</v>
      </c>
      <c r="J899" s="43" t="s">
        <v>398</v>
      </c>
      <c r="K899" s="43" t="s">
        <v>398</v>
      </c>
      <c r="L899" s="43" t="s">
        <v>399</v>
      </c>
      <c r="M899" s="43" t="s">
        <v>585</v>
      </c>
      <c r="N899" s="43" t="s">
        <v>539</v>
      </c>
      <c r="O899" s="52" t="s">
        <v>326</v>
      </c>
      <c r="P899" s="63" t="s">
        <v>276</v>
      </c>
      <c r="Q899" s="57" t="str">
        <f>MID(Tabla1[[#This Row],[Aplicación]],14,1)</f>
        <v>2</v>
      </c>
      <c r="R899" s="35" t="s">
        <v>265</v>
      </c>
      <c r="S899" s="57" t="str">
        <f>MID(Tabla1[[#This Row],[Aplicación]],6,2)</f>
        <v>04</v>
      </c>
      <c r="T899" s="54" t="str">
        <f>VLOOKUP(Tabla1[[#This Row],[AREA]],Hoja1!A:B,2,FALSE)</f>
        <v>04. Hacienda, personal y modernización administrativa</v>
      </c>
      <c r="U899" s="57" t="str">
        <f>MID(Tabla1[[#This Row],[Aplicación]],9,4)</f>
        <v>9202</v>
      </c>
      <c r="V899" s="54" t="str">
        <f>VLOOKUP(Tabla1[[#This Row],[PROGRAMA]],Hoja1!A:B,2,FALSE)</f>
        <v>9202. Gestión de recursos humanos</v>
      </c>
      <c r="W899" s="57" t="str">
        <f>MID(Tabla1[[#This Row],[Aplicación]],14,2)</f>
        <v>22</v>
      </c>
      <c r="X899" s="57" t="str">
        <f>MID(Tabla1[[#This Row],[Aplicación]],14,6)</f>
        <v>22607</v>
      </c>
    </row>
    <row r="900" spans="1:24" x14ac:dyDescent="0.25">
      <c r="A900" s="60">
        <v>220240003077</v>
      </c>
      <c r="B900" s="43" t="s">
        <v>390</v>
      </c>
      <c r="C900" s="61">
        <v>45343</v>
      </c>
      <c r="D900" s="60">
        <v>22024001818</v>
      </c>
      <c r="E900" s="43" t="s">
        <v>1312</v>
      </c>
      <c r="F900" s="62">
        <v>600</v>
      </c>
      <c r="G900" s="43" t="s">
        <v>349</v>
      </c>
      <c r="H900" s="43" t="s">
        <v>2033</v>
      </c>
      <c r="I900" s="69">
        <v>220</v>
      </c>
      <c r="J900" s="43" t="s">
        <v>420</v>
      </c>
      <c r="K900" s="43" t="s">
        <v>420</v>
      </c>
      <c r="L900" s="43" t="s">
        <v>452</v>
      </c>
      <c r="M900" s="43" t="s">
        <v>585</v>
      </c>
      <c r="N900" s="43" t="s">
        <v>539</v>
      </c>
      <c r="O900" s="52" t="s">
        <v>326</v>
      </c>
      <c r="P900" s="63" t="s">
        <v>276</v>
      </c>
      <c r="Q900" s="57" t="str">
        <f>MID(Tabla1[[#This Row],[Aplicación]],14,1)</f>
        <v>2</v>
      </c>
      <c r="R900" s="35" t="s">
        <v>265</v>
      </c>
      <c r="S900" s="57" t="str">
        <f>MID(Tabla1[[#This Row],[Aplicación]],6,2)</f>
        <v>04</v>
      </c>
      <c r="T900" s="54" t="str">
        <f>VLOOKUP(Tabla1[[#This Row],[AREA]],Hoja1!A:B,2,FALSE)</f>
        <v>04. Hacienda, personal y modernización administrativa</v>
      </c>
      <c r="U900" s="57" t="str">
        <f>MID(Tabla1[[#This Row],[Aplicación]],9,4)</f>
        <v>9202</v>
      </c>
      <c r="V900" s="54" t="str">
        <f>VLOOKUP(Tabla1[[#This Row],[PROGRAMA]],Hoja1!A:B,2,FALSE)</f>
        <v>9202. Gestión de recursos humanos</v>
      </c>
      <c r="W900" s="57" t="str">
        <f>MID(Tabla1[[#This Row],[Aplicación]],14,2)</f>
        <v>22</v>
      </c>
      <c r="X900" s="57" t="str">
        <f>MID(Tabla1[[#This Row],[Aplicación]],14,6)</f>
        <v>22607</v>
      </c>
    </row>
    <row r="901" spans="1:24" x14ac:dyDescent="0.25">
      <c r="A901" s="53">
        <v>220240002020</v>
      </c>
      <c r="B901" s="45" t="s">
        <v>390</v>
      </c>
      <c r="C901" s="50">
        <v>45343</v>
      </c>
      <c r="D901" s="44">
        <v>22024001433</v>
      </c>
      <c r="E901" s="45" t="s">
        <v>1312</v>
      </c>
      <c r="F901" s="51">
        <v>919.5</v>
      </c>
      <c r="G901" s="45" t="s">
        <v>339</v>
      </c>
      <c r="H901" s="45" t="s">
        <v>2111</v>
      </c>
      <c r="I901" s="53">
        <v>220</v>
      </c>
      <c r="J901" s="45" t="s">
        <v>398</v>
      </c>
      <c r="K901" s="45" t="s">
        <v>398</v>
      </c>
      <c r="L901" s="45" t="s">
        <v>399</v>
      </c>
      <c r="M901" s="45" t="s">
        <v>585</v>
      </c>
      <c r="N901" s="45" t="s">
        <v>539</v>
      </c>
      <c r="O901" s="52" t="s">
        <v>326</v>
      </c>
      <c r="P901" s="63" t="s">
        <v>276</v>
      </c>
      <c r="Q901" s="57" t="str">
        <f>MID(Tabla1[[#This Row],[Aplicación]],14,1)</f>
        <v>2</v>
      </c>
      <c r="R901" s="35" t="s">
        <v>265</v>
      </c>
      <c r="S901" s="57" t="str">
        <f>MID(Tabla1[[#This Row],[Aplicación]],6,2)</f>
        <v>04</v>
      </c>
      <c r="T901" s="54" t="str">
        <f>VLOOKUP(Tabla1[[#This Row],[AREA]],Hoja1!A:B,2,FALSE)</f>
        <v>04. Hacienda, personal y modernización administrativa</v>
      </c>
      <c r="U901" s="57" t="str">
        <f>MID(Tabla1[[#This Row],[Aplicación]],9,4)</f>
        <v>9202</v>
      </c>
      <c r="V901" s="54" t="str">
        <f>VLOOKUP(Tabla1[[#This Row],[PROGRAMA]],Hoja1!A:B,2,FALSE)</f>
        <v>9202. Gestión de recursos humanos</v>
      </c>
      <c r="W901" s="57" t="str">
        <f>MID(Tabla1[[#This Row],[Aplicación]],14,2)</f>
        <v>22</v>
      </c>
      <c r="X901" s="57" t="str">
        <f>MID(Tabla1[[#This Row],[Aplicación]],14,6)</f>
        <v>22607</v>
      </c>
    </row>
    <row r="902" spans="1:24" x14ac:dyDescent="0.25">
      <c r="A902" s="60">
        <v>220240001670</v>
      </c>
      <c r="B902" s="43" t="s">
        <v>390</v>
      </c>
      <c r="C902" s="61">
        <v>45341</v>
      </c>
      <c r="D902" s="60">
        <v>22024000075</v>
      </c>
      <c r="E902" s="43" t="s">
        <v>1312</v>
      </c>
      <c r="F902" s="62">
        <v>1140.7</v>
      </c>
      <c r="G902" s="43" t="s">
        <v>339</v>
      </c>
      <c r="H902" s="43" t="s">
        <v>2150</v>
      </c>
      <c r="I902" s="69">
        <v>220</v>
      </c>
      <c r="J902" s="43" t="s">
        <v>398</v>
      </c>
      <c r="K902" s="43" t="s">
        <v>398</v>
      </c>
      <c r="L902" s="43" t="s">
        <v>399</v>
      </c>
      <c r="M902" s="43" t="s">
        <v>585</v>
      </c>
      <c r="N902" s="43" t="s">
        <v>539</v>
      </c>
      <c r="O902" s="52" t="s">
        <v>326</v>
      </c>
      <c r="P902" s="63" t="s">
        <v>276</v>
      </c>
      <c r="Q902" s="57" t="str">
        <f>MID(Tabla1[[#This Row],[Aplicación]],14,1)</f>
        <v>2</v>
      </c>
      <c r="R902" s="35" t="s">
        <v>265</v>
      </c>
      <c r="S902" s="57" t="str">
        <f>MID(Tabla1[[#This Row],[Aplicación]],6,2)</f>
        <v>04</v>
      </c>
      <c r="T902" s="54" t="str">
        <f>VLOOKUP(Tabla1[[#This Row],[AREA]],Hoja1!A:B,2,FALSE)</f>
        <v>04. Hacienda, personal y modernización administrativa</v>
      </c>
      <c r="U902" s="57" t="str">
        <f>MID(Tabla1[[#This Row],[Aplicación]],9,4)</f>
        <v>9202</v>
      </c>
      <c r="V902" s="54" t="str">
        <f>VLOOKUP(Tabla1[[#This Row],[PROGRAMA]],Hoja1!A:B,2,FALSE)</f>
        <v>9202. Gestión de recursos humanos</v>
      </c>
      <c r="W902" s="57" t="str">
        <f>MID(Tabla1[[#This Row],[Aplicación]],14,2)</f>
        <v>22</v>
      </c>
      <c r="X902" s="57" t="str">
        <f>MID(Tabla1[[#This Row],[Aplicación]],14,6)</f>
        <v>22607</v>
      </c>
    </row>
    <row r="903" spans="1:24" x14ac:dyDescent="0.25">
      <c r="A903" s="60">
        <v>220240002019</v>
      </c>
      <c r="B903" s="43" t="s">
        <v>390</v>
      </c>
      <c r="C903" s="61">
        <v>45343</v>
      </c>
      <c r="D903" s="60">
        <v>22024001431</v>
      </c>
      <c r="E903" s="43" t="s">
        <v>1312</v>
      </c>
      <c r="F903" s="62">
        <v>1924.15</v>
      </c>
      <c r="G903" s="43" t="s">
        <v>339</v>
      </c>
      <c r="H903" s="43" t="s">
        <v>2277</v>
      </c>
      <c r="I903" s="69">
        <v>220</v>
      </c>
      <c r="J903" s="43" t="s">
        <v>398</v>
      </c>
      <c r="K903" s="43" t="s">
        <v>398</v>
      </c>
      <c r="L903" s="43" t="s">
        <v>399</v>
      </c>
      <c r="M903" s="43" t="s">
        <v>585</v>
      </c>
      <c r="N903" s="43" t="s">
        <v>539</v>
      </c>
      <c r="O903" s="52" t="s">
        <v>326</v>
      </c>
      <c r="P903" s="63" t="s">
        <v>276</v>
      </c>
      <c r="Q903" s="57" t="str">
        <f>MID(Tabla1[[#This Row],[Aplicación]],14,1)</f>
        <v>2</v>
      </c>
      <c r="R903" s="35" t="s">
        <v>265</v>
      </c>
      <c r="S903" s="57" t="str">
        <f>MID(Tabla1[[#This Row],[Aplicación]],6,2)</f>
        <v>04</v>
      </c>
      <c r="T903" s="54" t="str">
        <f>VLOOKUP(Tabla1[[#This Row],[AREA]],Hoja1!A:B,2,FALSE)</f>
        <v>04. Hacienda, personal y modernización administrativa</v>
      </c>
      <c r="U903" s="57" t="str">
        <f>MID(Tabla1[[#This Row],[Aplicación]],9,4)</f>
        <v>9202</v>
      </c>
      <c r="V903" s="54" t="str">
        <f>VLOOKUP(Tabla1[[#This Row],[PROGRAMA]],Hoja1!A:B,2,FALSE)</f>
        <v>9202. Gestión de recursos humanos</v>
      </c>
      <c r="W903" s="57" t="str">
        <f>MID(Tabla1[[#This Row],[Aplicación]],14,2)</f>
        <v>22</v>
      </c>
      <c r="X903" s="57" t="str">
        <f>MID(Tabla1[[#This Row],[Aplicación]],14,6)</f>
        <v>22607</v>
      </c>
    </row>
    <row r="904" spans="1:24" x14ac:dyDescent="0.25">
      <c r="A904" s="60">
        <v>220240026341</v>
      </c>
      <c r="B904" s="43" t="s">
        <v>390</v>
      </c>
      <c r="C904" s="61">
        <v>45464</v>
      </c>
      <c r="D904" s="60">
        <v>22024005209</v>
      </c>
      <c r="E904" s="43" t="s">
        <v>1312</v>
      </c>
      <c r="F904" s="62">
        <v>750</v>
      </c>
      <c r="G904" s="43" t="s">
        <v>349</v>
      </c>
      <c r="H904" s="43" t="s">
        <v>3083</v>
      </c>
      <c r="I904" s="69" t="s">
        <v>2930</v>
      </c>
      <c r="J904" s="43" t="s">
        <v>420</v>
      </c>
      <c r="K904" s="43" t="s">
        <v>420</v>
      </c>
      <c r="L904" s="43" t="s">
        <v>399</v>
      </c>
      <c r="M904" s="43" t="s">
        <v>585</v>
      </c>
      <c r="N904" s="43" t="s">
        <v>539</v>
      </c>
      <c r="O904" s="68" t="s">
        <v>326</v>
      </c>
      <c r="P904" s="68" t="s">
        <v>2931</v>
      </c>
      <c r="Q904" s="57" t="s">
        <v>2932</v>
      </c>
      <c r="R904" s="35" t="s">
        <v>265</v>
      </c>
      <c r="S904" s="57" t="str">
        <f>MID(Tabla1[[#This Row],[Aplicación]],6,2)</f>
        <v>04</v>
      </c>
      <c r="T904" s="54" t="str">
        <f>VLOOKUP(Tabla1[[#This Row],[AREA]],Hoja1!A:B,2,FALSE)</f>
        <v>04. Hacienda, personal y modernización administrativa</v>
      </c>
      <c r="U904" s="57" t="str">
        <f>MID(Tabla1[[#This Row],[Aplicación]],9,4)</f>
        <v>9202</v>
      </c>
      <c r="V904" s="54" t="str">
        <f>VLOOKUP(Tabla1[[#This Row],[PROGRAMA]],Hoja1!A:B,2,FALSE)</f>
        <v>9202. Gestión de recursos humanos</v>
      </c>
      <c r="W904" s="57" t="str">
        <f>MID(Tabla1[[#This Row],[Aplicación]],14,2)</f>
        <v>22</v>
      </c>
      <c r="X904" s="57" t="str">
        <f>MID(Tabla1[[#This Row],[Aplicación]],14,6)</f>
        <v>22607</v>
      </c>
    </row>
    <row r="905" spans="1:24" x14ac:dyDescent="0.25">
      <c r="A905" s="60">
        <v>220240011962</v>
      </c>
      <c r="B905" s="43" t="s">
        <v>390</v>
      </c>
      <c r="C905" s="61">
        <v>45399</v>
      </c>
      <c r="D905" s="60">
        <v>22024004033</v>
      </c>
      <c r="E905" s="43" t="s">
        <v>1312</v>
      </c>
      <c r="F905" s="62">
        <v>5570.45</v>
      </c>
      <c r="G905" s="43" t="s">
        <v>339</v>
      </c>
      <c r="H905" s="43" t="s">
        <v>4383</v>
      </c>
      <c r="I905" s="69" t="s">
        <v>2930</v>
      </c>
      <c r="J905" s="43" t="s">
        <v>398</v>
      </c>
      <c r="K905" s="43" t="s">
        <v>398</v>
      </c>
      <c r="L905" s="43" t="s">
        <v>399</v>
      </c>
      <c r="M905" s="43" t="s">
        <v>585</v>
      </c>
      <c r="N905" s="43" t="s">
        <v>539</v>
      </c>
      <c r="O905" s="68" t="s">
        <v>326</v>
      </c>
      <c r="P905" s="68" t="s">
        <v>2931</v>
      </c>
      <c r="Q905" s="57" t="s">
        <v>2932</v>
      </c>
      <c r="R905" s="35" t="s">
        <v>265</v>
      </c>
      <c r="S905" s="57" t="str">
        <f>MID(Tabla1[[#This Row],[Aplicación]],6,2)</f>
        <v>04</v>
      </c>
      <c r="T905" s="54" t="str">
        <f>VLOOKUP(Tabla1[[#This Row],[AREA]],Hoja1!A:B,2,FALSE)</f>
        <v>04. Hacienda, personal y modernización administrativa</v>
      </c>
      <c r="U905" s="57" t="str">
        <f>MID(Tabla1[[#This Row],[Aplicación]],9,4)</f>
        <v>9202</v>
      </c>
      <c r="V905" s="54" t="str">
        <f>VLOOKUP(Tabla1[[#This Row],[PROGRAMA]],Hoja1!A:B,2,FALSE)</f>
        <v>9202. Gestión de recursos humanos</v>
      </c>
      <c r="W905" s="57" t="str">
        <f>MID(Tabla1[[#This Row],[Aplicación]],14,2)</f>
        <v>22</v>
      </c>
      <c r="X905" s="57" t="str">
        <f>MID(Tabla1[[#This Row],[Aplicación]],14,6)</f>
        <v>22607</v>
      </c>
    </row>
    <row r="906" spans="1:24" x14ac:dyDescent="0.25">
      <c r="A906" s="60">
        <v>220240010755</v>
      </c>
      <c r="B906" s="43" t="s">
        <v>390</v>
      </c>
      <c r="C906" s="61">
        <v>45385</v>
      </c>
      <c r="D906" s="60">
        <v>22024003810</v>
      </c>
      <c r="E906" s="43" t="s">
        <v>1312</v>
      </c>
      <c r="F906" s="62">
        <v>1140.7</v>
      </c>
      <c r="G906" s="43" t="s">
        <v>339</v>
      </c>
      <c r="H906" s="43" t="s">
        <v>4675</v>
      </c>
      <c r="I906" s="69" t="s">
        <v>2930</v>
      </c>
      <c r="J906" s="43" t="s">
        <v>398</v>
      </c>
      <c r="K906" s="43" t="s">
        <v>398</v>
      </c>
      <c r="L906" s="43" t="s">
        <v>399</v>
      </c>
      <c r="M906" s="43" t="s">
        <v>585</v>
      </c>
      <c r="N906" s="43" t="s">
        <v>539</v>
      </c>
      <c r="O906" s="68" t="s">
        <v>326</v>
      </c>
      <c r="P906" s="68" t="s">
        <v>2931</v>
      </c>
      <c r="Q906" s="57" t="s">
        <v>2932</v>
      </c>
      <c r="R906" s="35" t="s">
        <v>265</v>
      </c>
      <c r="S906" s="57" t="str">
        <f>MID(Tabla1[[#This Row],[Aplicación]],6,2)</f>
        <v>04</v>
      </c>
      <c r="T906" s="54" t="str">
        <f>VLOOKUP(Tabla1[[#This Row],[AREA]],Hoja1!A:B,2,FALSE)</f>
        <v>04. Hacienda, personal y modernización administrativa</v>
      </c>
      <c r="U906" s="57" t="str">
        <f>MID(Tabla1[[#This Row],[Aplicación]],9,4)</f>
        <v>9202</v>
      </c>
      <c r="V906" s="54" t="str">
        <f>VLOOKUP(Tabla1[[#This Row],[PROGRAMA]],Hoja1!A:B,2,FALSE)</f>
        <v>9202. Gestión de recursos humanos</v>
      </c>
      <c r="W906" s="57" t="str">
        <f>MID(Tabla1[[#This Row],[Aplicación]],14,2)</f>
        <v>22</v>
      </c>
      <c r="X906" s="57" t="str">
        <f>MID(Tabla1[[#This Row],[Aplicación]],14,6)</f>
        <v>22607</v>
      </c>
    </row>
    <row r="907" spans="1:24" x14ac:dyDescent="0.25">
      <c r="A907" s="60">
        <v>220240010754</v>
      </c>
      <c r="B907" s="43" t="s">
        <v>390</v>
      </c>
      <c r="C907" s="61">
        <v>45385</v>
      </c>
      <c r="D907" s="60">
        <v>22024003809</v>
      </c>
      <c r="E907" s="43" t="s">
        <v>1312</v>
      </c>
      <c r="F907" s="62">
        <v>5505.2</v>
      </c>
      <c r="G907" s="43" t="s">
        <v>339</v>
      </c>
      <c r="H907" s="43" t="s">
        <v>4676</v>
      </c>
      <c r="I907" s="69" t="s">
        <v>2930</v>
      </c>
      <c r="J907" s="43" t="s">
        <v>398</v>
      </c>
      <c r="K907" s="43" t="s">
        <v>398</v>
      </c>
      <c r="L907" s="43" t="s">
        <v>399</v>
      </c>
      <c r="M907" s="43" t="s">
        <v>585</v>
      </c>
      <c r="N907" s="43" t="s">
        <v>539</v>
      </c>
      <c r="O907" s="68" t="s">
        <v>326</v>
      </c>
      <c r="P907" s="68" t="s">
        <v>2931</v>
      </c>
      <c r="Q907" s="57" t="s">
        <v>2932</v>
      </c>
      <c r="R907" s="35" t="s">
        <v>265</v>
      </c>
      <c r="S907" s="57" t="str">
        <f>MID(Tabla1[[#This Row],[Aplicación]],6,2)</f>
        <v>04</v>
      </c>
      <c r="T907" s="54" t="str">
        <f>VLOOKUP(Tabla1[[#This Row],[AREA]],Hoja1!A:B,2,FALSE)</f>
        <v>04. Hacienda, personal y modernización administrativa</v>
      </c>
      <c r="U907" s="57" t="str">
        <f>MID(Tabla1[[#This Row],[Aplicación]],9,4)</f>
        <v>9202</v>
      </c>
      <c r="V907" s="54" t="str">
        <f>VLOOKUP(Tabla1[[#This Row],[PROGRAMA]],Hoja1!A:B,2,FALSE)</f>
        <v>9202. Gestión de recursos humanos</v>
      </c>
      <c r="W907" s="57" t="str">
        <f>MID(Tabla1[[#This Row],[Aplicación]],14,2)</f>
        <v>22</v>
      </c>
      <c r="X907" s="57" t="str">
        <f>MID(Tabla1[[#This Row],[Aplicación]],14,6)</f>
        <v>22607</v>
      </c>
    </row>
    <row r="908" spans="1:24" x14ac:dyDescent="0.25">
      <c r="A908" s="60">
        <v>220240028950</v>
      </c>
      <c r="B908" s="43" t="s">
        <v>390</v>
      </c>
      <c r="C908" s="61">
        <v>45475</v>
      </c>
      <c r="D908" s="60">
        <v>22024005360</v>
      </c>
      <c r="E908" s="43" t="s">
        <v>1312</v>
      </c>
      <c r="F908" s="62">
        <v>1589.35</v>
      </c>
      <c r="G908" s="43" t="s">
        <v>339</v>
      </c>
      <c r="H908" s="43" t="s">
        <v>5531</v>
      </c>
      <c r="I908" s="69">
        <v>220</v>
      </c>
      <c r="J908" s="43" t="s">
        <v>398</v>
      </c>
      <c r="K908" s="43" t="s">
        <v>398</v>
      </c>
      <c r="L908" s="43" t="s">
        <v>399</v>
      </c>
      <c r="M908" s="43" t="s">
        <v>585</v>
      </c>
      <c r="N908" s="43" t="s">
        <v>539</v>
      </c>
      <c r="O908" s="68" t="s">
        <v>326</v>
      </c>
      <c r="P908" s="68" t="s">
        <v>4838</v>
      </c>
      <c r="Q908" s="57" t="str">
        <f>MID(Tabla1[[#This Row],[Aplicación]],14,1)</f>
        <v>2</v>
      </c>
      <c r="R908" s="35" t="s">
        <v>265</v>
      </c>
      <c r="S908" s="57" t="str">
        <f>MID(Tabla1[[#This Row],[Aplicación]],6,2)</f>
        <v>04</v>
      </c>
      <c r="T908" s="54" t="str">
        <f>VLOOKUP(Tabla1[[#This Row],[AREA]],Hoja1!A:B,2,FALSE)</f>
        <v>04. Hacienda, personal y modernización administrativa</v>
      </c>
      <c r="U908" s="57" t="str">
        <f>MID(Tabla1[[#This Row],[Aplicación]],9,4)</f>
        <v>9202</v>
      </c>
      <c r="V908" s="54" t="str">
        <f>VLOOKUP(Tabla1[[#This Row],[PROGRAMA]],Hoja1!A:B,2,FALSE)</f>
        <v>9202. Gestión de recursos humanos</v>
      </c>
      <c r="W908" s="57" t="str">
        <f>MID(Tabla1[[#This Row],[Aplicación]],14,2)</f>
        <v>22</v>
      </c>
      <c r="X908" s="57" t="str">
        <f>MID(Tabla1[[#This Row],[Aplicación]],14,6)</f>
        <v>22607</v>
      </c>
    </row>
    <row r="909" spans="1:24" x14ac:dyDescent="0.25">
      <c r="A909" s="60">
        <v>220240042265</v>
      </c>
      <c r="B909" s="43" t="s">
        <v>390</v>
      </c>
      <c r="C909" s="61">
        <v>45545</v>
      </c>
      <c r="D909" s="60">
        <v>22024006304</v>
      </c>
      <c r="E909" s="43" t="s">
        <v>5928</v>
      </c>
      <c r="F909" s="62">
        <v>160.63</v>
      </c>
      <c r="G909" s="43" t="s">
        <v>64</v>
      </c>
      <c r="H909" s="43" t="s">
        <v>5929</v>
      </c>
      <c r="I909" s="69">
        <v>220</v>
      </c>
      <c r="J909" s="43" t="s">
        <v>398</v>
      </c>
      <c r="K909" s="43" t="s">
        <v>398</v>
      </c>
      <c r="L909" s="43" t="s">
        <v>413</v>
      </c>
      <c r="M909" s="43" t="s">
        <v>585</v>
      </c>
      <c r="N909" s="43" t="s">
        <v>539</v>
      </c>
      <c r="O909" s="68" t="s">
        <v>326</v>
      </c>
      <c r="P909" s="68" t="s">
        <v>4838</v>
      </c>
      <c r="Q909" s="57" t="str">
        <f>MID(Tabla1[[#This Row],[Aplicación]],14,1)</f>
        <v>2</v>
      </c>
      <c r="R909" s="35" t="s">
        <v>265</v>
      </c>
      <c r="S909" s="57" t="str">
        <f>MID(Tabla1[[#This Row],[Aplicación]],6,2)</f>
        <v>04</v>
      </c>
      <c r="T909" s="54" t="str">
        <f>VLOOKUP(Tabla1[[#This Row],[AREA]],Hoja1!A:B,2,FALSE)</f>
        <v>04. Hacienda, personal y modernización administrativa</v>
      </c>
      <c r="U909" s="57" t="str">
        <f>MID(Tabla1[[#This Row],[Aplicación]],9,4)</f>
        <v>9202</v>
      </c>
      <c r="V909" s="54" t="str">
        <f>VLOOKUP(Tabla1[[#This Row],[PROGRAMA]],Hoja1!A:B,2,FALSE)</f>
        <v>9202. Gestión de recursos humanos</v>
      </c>
      <c r="W909" s="57" t="str">
        <f>MID(Tabla1[[#This Row],[Aplicación]],14,2)</f>
        <v>22</v>
      </c>
      <c r="X909" s="57" t="str">
        <f>MID(Tabla1[[#This Row],[Aplicación]],14,6)</f>
        <v>22699</v>
      </c>
    </row>
    <row r="910" spans="1:24" x14ac:dyDescent="0.25">
      <c r="A910" s="60">
        <v>220240042260</v>
      </c>
      <c r="B910" s="43" t="s">
        <v>390</v>
      </c>
      <c r="C910" s="61">
        <v>45545</v>
      </c>
      <c r="D910" s="60">
        <v>22024006302</v>
      </c>
      <c r="E910" s="43" t="s">
        <v>5928</v>
      </c>
      <c r="F910" s="62">
        <v>81.64</v>
      </c>
      <c r="G910" s="43" t="s">
        <v>839</v>
      </c>
      <c r="H910" s="43" t="s">
        <v>5951</v>
      </c>
      <c r="I910" s="69">
        <v>220</v>
      </c>
      <c r="J910" s="43" t="s">
        <v>398</v>
      </c>
      <c r="K910" s="43" t="s">
        <v>398</v>
      </c>
      <c r="L910" s="43" t="s">
        <v>413</v>
      </c>
      <c r="M910" s="43" t="s">
        <v>585</v>
      </c>
      <c r="N910" s="43" t="s">
        <v>539</v>
      </c>
      <c r="O910" s="68" t="s">
        <v>326</v>
      </c>
      <c r="P910" s="68" t="s">
        <v>4838</v>
      </c>
      <c r="Q910" s="57" t="str">
        <f>MID(Tabla1[[#This Row],[Aplicación]],14,1)</f>
        <v>2</v>
      </c>
      <c r="R910" s="35" t="s">
        <v>265</v>
      </c>
      <c r="S910" s="57" t="str">
        <f>MID(Tabla1[[#This Row],[Aplicación]],6,2)</f>
        <v>04</v>
      </c>
      <c r="T910" s="54" t="str">
        <f>VLOOKUP(Tabla1[[#This Row],[AREA]],Hoja1!A:B,2,FALSE)</f>
        <v>04. Hacienda, personal y modernización administrativa</v>
      </c>
      <c r="U910" s="57" t="str">
        <f>MID(Tabla1[[#This Row],[Aplicación]],9,4)</f>
        <v>9202</v>
      </c>
      <c r="V910" s="54" t="str">
        <f>VLOOKUP(Tabla1[[#This Row],[PROGRAMA]],Hoja1!A:B,2,FALSE)</f>
        <v>9202. Gestión de recursos humanos</v>
      </c>
      <c r="W910" s="57" t="str">
        <f>MID(Tabla1[[#This Row],[Aplicación]],14,2)</f>
        <v>22</v>
      </c>
      <c r="X910" s="57" t="str">
        <f>MID(Tabla1[[#This Row],[Aplicación]],14,6)</f>
        <v>22699</v>
      </c>
    </row>
    <row r="911" spans="1:24" x14ac:dyDescent="0.25">
      <c r="A911" s="60">
        <v>220240004074</v>
      </c>
      <c r="B911" s="43" t="s">
        <v>390</v>
      </c>
      <c r="C911" s="61">
        <v>45353</v>
      </c>
      <c r="D911" s="60">
        <v>22024003016</v>
      </c>
      <c r="E911" s="43" t="s">
        <v>1317</v>
      </c>
      <c r="F911" s="62">
        <v>84.7</v>
      </c>
      <c r="G911" s="43" t="s">
        <v>823</v>
      </c>
      <c r="H911" s="43" t="s">
        <v>1746</v>
      </c>
      <c r="I911" s="69">
        <v>220</v>
      </c>
      <c r="J911" s="43" t="s">
        <v>398</v>
      </c>
      <c r="K911" s="43" t="s">
        <v>398</v>
      </c>
      <c r="L911" s="43" t="s">
        <v>399</v>
      </c>
      <c r="M911" s="43" t="s">
        <v>585</v>
      </c>
      <c r="N911" s="43" t="s">
        <v>539</v>
      </c>
      <c r="O911" s="52" t="s">
        <v>326</v>
      </c>
      <c r="P911" s="63" t="s">
        <v>276</v>
      </c>
      <c r="Q911" s="57" t="str">
        <f>MID(Tabla1[[#This Row],[Aplicación]],14,1)</f>
        <v>2</v>
      </c>
      <c r="R911" s="35" t="s">
        <v>265</v>
      </c>
      <c r="S911" s="57" t="str">
        <f>MID(Tabla1[[#This Row],[Aplicación]],6,2)</f>
        <v>04</v>
      </c>
      <c r="T911" s="54" t="str">
        <f>VLOOKUP(Tabla1[[#This Row],[AREA]],Hoja1!A:B,2,FALSE)</f>
        <v>04. Hacienda, personal y modernización administrativa</v>
      </c>
      <c r="U911" s="57" t="str">
        <f>MID(Tabla1[[#This Row],[Aplicación]],9,4)</f>
        <v>9202</v>
      </c>
      <c r="V911" s="54" t="str">
        <f>VLOOKUP(Tabla1[[#This Row],[PROGRAMA]],Hoja1!A:B,2,FALSE)</f>
        <v>9202. Gestión de recursos humanos</v>
      </c>
      <c r="W911" s="57" t="str">
        <f>MID(Tabla1[[#This Row],[Aplicación]],14,2)</f>
        <v>22</v>
      </c>
      <c r="X911" s="57" t="str">
        <f>MID(Tabla1[[#This Row],[Aplicación]],14,6)</f>
        <v>22799</v>
      </c>
    </row>
    <row r="912" spans="1:24" x14ac:dyDescent="0.25">
      <c r="A912" s="60">
        <v>220240004894</v>
      </c>
      <c r="B912" s="43" t="s">
        <v>390</v>
      </c>
      <c r="C912" s="61">
        <v>45356</v>
      </c>
      <c r="D912" s="60">
        <v>22024000025</v>
      </c>
      <c r="E912" s="43" t="s">
        <v>1317</v>
      </c>
      <c r="F912" s="62">
        <v>4385.74</v>
      </c>
      <c r="G912" s="43" t="s">
        <v>85</v>
      </c>
      <c r="H912" s="43" t="s">
        <v>1849</v>
      </c>
      <c r="I912" s="69">
        <v>220</v>
      </c>
      <c r="J912" s="43" t="s">
        <v>398</v>
      </c>
      <c r="K912" s="43" t="s">
        <v>398</v>
      </c>
      <c r="L912" s="43" t="s">
        <v>399</v>
      </c>
      <c r="M912" s="43" t="s">
        <v>585</v>
      </c>
      <c r="N912" s="43" t="s">
        <v>539</v>
      </c>
      <c r="O912" s="52" t="s">
        <v>326</v>
      </c>
      <c r="P912" s="63" t="s">
        <v>276</v>
      </c>
      <c r="Q912" s="57" t="str">
        <f>MID(Tabla1[[#This Row],[Aplicación]],14,1)</f>
        <v>2</v>
      </c>
      <c r="R912" s="35" t="s">
        <v>265</v>
      </c>
      <c r="S912" s="57" t="str">
        <f>MID(Tabla1[[#This Row],[Aplicación]],6,2)</f>
        <v>04</v>
      </c>
      <c r="T912" s="54" t="str">
        <f>VLOOKUP(Tabla1[[#This Row],[AREA]],Hoja1!A:B,2,FALSE)</f>
        <v>04. Hacienda, personal y modernización administrativa</v>
      </c>
      <c r="U912" s="57" t="str">
        <f>MID(Tabla1[[#This Row],[Aplicación]],9,4)</f>
        <v>9202</v>
      </c>
      <c r="V912" s="54" t="str">
        <f>VLOOKUP(Tabla1[[#This Row],[PROGRAMA]],Hoja1!A:B,2,FALSE)</f>
        <v>9202. Gestión de recursos humanos</v>
      </c>
      <c r="W912" s="57" t="str">
        <f>MID(Tabla1[[#This Row],[Aplicación]],14,2)</f>
        <v>22</v>
      </c>
      <c r="X912" s="57" t="str">
        <f>MID(Tabla1[[#This Row],[Aplicación]],14,6)</f>
        <v>22799</v>
      </c>
    </row>
    <row r="913" spans="1:24" x14ac:dyDescent="0.25">
      <c r="A913" s="60">
        <v>220240022335</v>
      </c>
      <c r="B913" s="43" t="s">
        <v>390</v>
      </c>
      <c r="C913" s="61">
        <v>45443</v>
      </c>
      <c r="D913" s="60">
        <v>22024004835</v>
      </c>
      <c r="E913" s="43" t="s">
        <v>1317</v>
      </c>
      <c r="F913" s="62">
        <v>1542.75</v>
      </c>
      <c r="G913" s="43" t="s">
        <v>3467</v>
      </c>
      <c r="H913" s="43" t="s">
        <v>3468</v>
      </c>
      <c r="I913" s="69" t="s">
        <v>2930</v>
      </c>
      <c r="J913" s="43" t="s">
        <v>410</v>
      </c>
      <c r="K913" s="43" t="s">
        <v>410</v>
      </c>
      <c r="L913" s="43" t="s">
        <v>399</v>
      </c>
      <c r="M913" s="43" t="s">
        <v>585</v>
      </c>
      <c r="N913" s="43" t="s">
        <v>539</v>
      </c>
      <c r="O913" s="68" t="s">
        <v>326</v>
      </c>
      <c r="P913" s="68" t="s">
        <v>2931</v>
      </c>
      <c r="Q913" s="57" t="s">
        <v>2932</v>
      </c>
      <c r="R913" s="35" t="s">
        <v>265</v>
      </c>
      <c r="S913" s="57" t="str">
        <f>MID(Tabla1[[#This Row],[Aplicación]],6,2)</f>
        <v>04</v>
      </c>
      <c r="T913" s="54" t="str">
        <f>VLOOKUP(Tabla1[[#This Row],[AREA]],Hoja1!A:B,2,FALSE)</f>
        <v>04. Hacienda, personal y modernización administrativa</v>
      </c>
      <c r="U913" s="57" t="str">
        <f>MID(Tabla1[[#This Row],[Aplicación]],9,4)</f>
        <v>9202</v>
      </c>
      <c r="V913" s="54" t="str">
        <f>VLOOKUP(Tabla1[[#This Row],[PROGRAMA]],Hoja1!A:B,2,FALSE)</f>
        <v>9202. Gestión de recursos humanos</v>
      </c>
      <c r="W913" s="57" t="str">
        <f>MID(Tabla1[[#This Row],[Aplicación]],14,2)</f>
        <v>22</v>
      </c>
      <c r="X913" s="57" t="str">
        <f>MID(Tabla1[[#This Row],[Aplicación]],14,6)</f>
        <v>22799</v>
      </c>
    </row>
    <row r="914" spans="1:24" x14ac:dyDescent="0.25">
      <c r="A914" s="60">
        <v>220240013231</v>
      </c>
      <c r="B914" s="43" t="s">
        <v>390</v>
      </c>
      <c r="C914" s="61">
        <v>45408</v>
      </c>
      <c r="D914" s="60">
        <v>22024004233</v>
      </c>
      <c r="E914" s="43" t="s">
        <v>1317</v>
      </c>
      <c r="F914" s="62">
        <v>4222.8999999999996</v>
      </c>
      <c r="G914" s="43" t="s">
        <v>3467</v>
      </c>
      <c r="H914" s="43" t="s">
        <v>4233</v>
      </c>
      <c r="I914" s="69" t="s">
        <v>2930</v>
      </c>
      <c r="J914" s="43" t="s">
        <v>410</v>
      </c>
      <c r="K914" s="43" t="s">
        <v>410</v>
      </c>
      <c r="L914" s="43" t="s">
        <v>399</v>
      </c>
      <c r="M914" s="43" t="s">
        <v>585</v>
      </c>
      <c r="N914" s="43" t="s">
        <v>539</v>
      </c>
      <c r="O914" s="68" t="s">
        <v>326</v>
      </c>
      <c r="P914" s="68" t="s">
        <v>2931</v>
      </c>
      <c r="Q914" s="57" t="s">
        <v>2932</v>
      </c>
      <c r="R914" s="35" t="s">
        <v>265</v>
      </c>
      <c r="S914" s="57" t="str">
        <f>MID(Tabla1[[#This Row],[Aplicación]],6,2)</f>
        <v>04</v>
      </c>
      <c r="T914" s="54" t="str">
        <f>VLOOKUP(Tabla1[[#This Row],[AREA]],Hoja1!A:B,2,FALSE)</f>
        <v>04. Hacienda, personal y modernización administrativa</v>
      </c>
      <c r="U914" s="57" t="str">
        <f>MID(Tabla1[[#This Row],[Aplicación]],9,4)</f>
        <v>9202</v>
      </c>
      <c r="V914" s="54" t="str">
        <f>VLOOKUP(Tabla1[[#This Row],[PROGRAMA]],Hoja1!A:B,2,FALSE)</f>
        <v>9202. Gestión de recursos humanos</v>
      </c>
      <c r="W914" s="57" t="str">
        <f>MID(Tabla1[[#This Row],[Aplicación]],14,2)</f>
        <v>22</v>
      </c>
      <c r="X914" s="57" t="str">
        <f>MID(Tabla1[[#This Row],[Aplicación]],14,6)</f>
        <v>22799</v>
      </c>
    </row>
    <row r="915" spans="1:24" x14ac:dyDescent="0.25">
      <c r="A915" s="60">
        <v>220240010991</v>
      </c>
      <c r="B915" s="43" t="s">
        <v>390</v>
      </c>
      <c r="C915" s="61">
        <v>45390</v>
      </c>
      <c r="D915" s="60">
        <v>22024003838</v>
      </c>
      <c r="E915" s="43" t="s">
        <v>1317</v>
      </c>
      <c r="F915" s="62">
        <v>600</v>
      </c>
      <c r="G915" s="43" t="s">
        <v>349</v>
      </c>
      <c r="H915" s="43" t="s">
        <v>4614</v>
      </c>
      <c r="I915" s="69" t="s">
        <v>2930</v>
      </c>
      <c r="J915" s="43" t="s">
        <v>420</v>
      </c>
      <c r="K915" s="43" t="s">
        <v>420</v>
      </c>
      <c r="L915" s="43" t="s">
        <v>399</v>
      </c>
      <c r="M915" s="43" t="s">
        <v>585</v>
      </c>
      <c r="N915" s="43" t="s">
        <v>539</v>
      </c>
      <c r="O915" s="68" t="s">
        <v>326</v>
      </c>
      <c r="P915" s="68" t="s">
        <v>2931</v>
      </c>
      <c r="Q915" s="57" t="s">
        <v>2932</v>
      </c>
      <c r="R915" s="35" t="s">
        <v>265</v>
      </c>
      <c r="S915" s="57" t="str">
        <f>MID(Tabla1[[#This Row],[Aplicación]],6,2)</f>
        <v>04</v>
      </c>
      <c r="T915" s="54" t="str">
        <f>VLOOKUP(Tabla1[[#This Row],[AREA]],Hoja1!A:B,2,FALSE)</f>
        <v>04. Hacienda, personal y modernización administrativa</v>
      </c>
      <c r="U915" s="57" t="str">
        <f>MID(Tabla1[[#This Row],[Aplicación]],9,4)</f>
        <v>9202</v>
      </c>
      <c r="V915" s="54" t="str">
        <f>VLOOKUP(Tabla1[[#This Row],[PROGRAMA]],Hoja1!A:B,2,FALSE)</f>
        <v>9202. Gestión de recursos humanos</v>
      </c>
      <c r="W915" s="57" t="str">
        <f>MID(Tabla1[[#This Row],[Aplicación]],14,2)</f>
        <v>22</v>
      </c>
      <c r="X915" s="57" t="str">
        <f>MID(Tabla1[[#This Row],[Aplicación]],14,6)</f>
        <v>22799</v>
      </c>
    </row>
    <row r="916" spans="1:24" x14ac:dyDescent="0.25">
      <c r="A916" s="60">
        <v>220240010990</v>
      </c>
      <c r="B916" s="43" t="s">
        <v>390</v>
      </c>
      <c r="C916" s="61">
        <v>45390</v>
      </c>
      <c r="D916" s="60">
        <v>22024003833</v>
      </c>
      <c r="E916" s="43" t="s">
        <v>1317</v>
      </c>
      <c r="F916" s="62">
        <v>84.7</v>
      </c>
      <c r="G916" s="43" t="s">
        <v>823</v>
      </c>
      <c r="H916" s="43" t="s">
        <v>4615</v>
      </c>
      <c r="I916" s="69" t="s">
        <v>2930</v>
      </c>
      <c r="J916" s="43" t="s">
        <v>398</v>
      </c>
      <c r="K916" s="43" t="s">
        <v>398</v>
      </c>
      <c r="L916" s="43" t="s">
        <v>399</v>
      </c>
      <c r="M916" s="43" t="s">
        <v>585</v>
      </c>
      <c r="N916" s="43" t="s">
        <v>539</v>
      </c>
      <c r="O916" s="68" t="s">
        <v>326</v>
      </c>
      <c r="P916" s="68" t="s">
        <v>2931</v>
      </c>
      <c r="Q916" s="57" t="s">
        <v>2932</v>
      </c>
      <c r="R916" s="35" t="s">
        <v>265</v>
      </c>
      <c r="S916" s="57" t="str">
        <f>MID(Tabla1[[#This Row],[Aplicación]],6,2)</f>
        <v>04</v>
      </c>
      <c r="T916" s="54" t="str">
        <f>VLOOKUP(Tabla1[[#This Row],[AREA]],Hoja1!A:B,2,FALSE)</f>
        <v>04. Hacienda, personal y modernización administrativa</v>
      </c>
      <c r="U916" s="57" t="str">
        <f>MID(Tabla1[[#This Row],[Aplicación]],9,4)</f>
        <v>9202</v>
      </c>
      <c r="V916" s="54" t="str">
        <f>VLOOKUP(Tabla1[[#This Row],[PROGRAMA]],Hoja1!A:B,2,FALSE)</f>
        <v>9202. Gestión de recursos humanos</v>
      </c>
      <c r="W916" s="57" t="str">
        <f>MID(Tabla1[[#This Row],[Aplicación]],14,2)</f>
        <v>22</v>
      </c>
      <c r="X916" s="57" t="str">
        <f>MID(Tabla1[[#This Row],[Aplicación]],14,6)</f>
        <v>22799</v>
      </c>
    </row>
    <row r="917" spans="1:24" x14ac:dyDescent="0.25">
      <c r="A917" s="60">
        <v>220240010988</v>
      </c>
      <c r="B917" s="43" t="s">
        <v>390</v>
      </c>
      <c r="C917" s="61">
        <v>45390</v>
      </c>
      <c r="D917" s="60">
        <v>22024003087</v>
      </c>
      <c r="E917" s="43" t="s">
        <v>1317</v>
      </c>
      <c r="F917" s="62">
        <v>1210</v>
      </c>
      <c r="G917" s="43" t="s">
        <v>85</v>
      </c>
      <c r="H917" s="43" t="s">
        <v>4616</v>
      </c>
      <c r="I917" s="69" t="s">
        <v>2930</v>
      </c>
      <c r="J917" s="43" t="s">
        <v>398</v>
      </c>
      <c r="K917" s="43" t="s">
        <v>398</v>
      </c>
      <c r="L917" s="43" t="s">
        <v>399</v>
      </c>
      <c r="M917" s="43" t="s">
        <v>585</v>
      </c>
      <c r="N917" s="43" t="s">
        <v>539</v>
      </c>
      <c r="O917" s="68" t="s">
        <v>326</v>
      </c>
      <c r="P917" s="68" t="s">
        <v>2931</v>
      </c>
      <c r="Q917" s="57" t="s">
        <v>2932</v>
      </c>
      <c r="R917" s="35" t="s">
        <v>265</v>
      </c>
      <c r="S917" s="57" t="str">
        <f>MID(Tabla1[[#This Row],[Aplicación]],6,2)</f>
        <v>04</v>
      </c>
      <c r="T917" s="54" t="str">
        <f>VLOOKUP(Tabla1[[#This Row],[AREA]],Hoja1!A:B,2,FALSE)</f>
        <v>04. Hacienda, personal y modernización administrativa</v>
      </c>
      <c r="U917" s="57" t="str">
        <f>MID(Tabla1[[#This Row],[Aplicación]],9,4)</f>
        <v>9202</v>
      </c>
      <c r="V917" s="54" t="str">
        <f>VLOOKUP(Tabla1[[#This Row],[PROGRAMA]],Hoja1!A:B,2,FALSE)</f>
        <v>9202. Gestión de recursos humanos</v>
      </c>
      <c r="W917" s="57" t="str">
        <f>MID(Tabla1[[#This Row],[Aplicación]],14,2)</f>
        <v>22</v>
      </c>
      <c r="X917" s="57" t="str">
        <f>MID(Tabla1[[#This Row],[Aplicación]],14,6)</f>
        <v>22799</v>
      </c>
    </row>
    <row r="918" spans="1:24" x14ac:dyDescent="0.25">
      <c r="A918" s="60">
        <v>220240010989</v>
      </c>
      <c r="B918" s="43" t="s">
        <v>390</v>
      </c>
      <c r="C918" s="61">
        <v>45390</v>
      </c>
      <c r="D918" s="60">
        <v>22024003832</v>
      </c>
      <c r="E918" s="43" t="s">
        <v>1317</v>
      </c>
      <c r="F918" s="62">
        <v>1500</v>
      </c>
      <c r="G918" s="43" t="s">
        <v>3451</v>
      </c>
      <c r="H918" s="43" t="s">
        <v>4617</v>
      </c>
      <c r="I918" s="69" t="s">
        <v>2930</v>
      </c>
      <c r="J918" s="43" t="s">
        <v>398</v>
      </c>
      <c r="K918" s="43" t="s">
        <v>398</v>
      </c>
      <c r="L918" s="43" t="s">
        <v>399</v>
      </c>
      <c r="M918" s="43" t="s">
        <v>585</v>
      </c>
      <c r="N918" s="43" t="s">
        <v>539</v>
      </c>
      <c r="O918" s="68" t="s">
        <v>326</v>
      </c>
      <c r="P918" s="68" t="s">
        <v>2931</v>
      </c>
      <c r="Q918" s="57" t="s">
        <v>2932</v>
      </c>
      <c r="R918" s="35" t="s">
        <v>265</v>
      </c>
      <c r="S918" s="57" t="str">
        <f>MID(Tabla1[[#This Row],[Aplicación]],6,2)</f>
        <v>04</v>
      </c>
      <c r="T918" s="54" t="str">
        <f>VLOOKUP(Tabla1[[#This Row],[AREA]],Hoja1!A:B,2,FALSE)</f>
        <v>04. Hacienda, personal y modernización administrativa</v>
      </c>
      <c r="U918" s="57" t="str">
        <f>MID(Tabla1[[#This Row],[Aplicación]],9,4)</f>
        <v>9202</v>
      </c>
      <c r="V918" s="54" t="str">
        <f>VLOOKUP(Tabla1[[#This Row],[PROGRAMA]],Hoja1!A:B,2,FALSE)</f>
        <v>9202. Gestión de recursos humanos</v>
      </c>
      <c r="W918" s="57" t="str">
        <f>MID(Tabla1[[#This Row],[Aplicación]],14,2)</f>
        <v>22</v>
      </c>
      <c r="X918" s="57" t="str">
        <f>MID(Tabla1[[#This Row],[Aplicación]],14,6)</f>
        <v>22799</v>
      </c>
    </row>
    <row r="919" spans="1:24" x14ac:dyDescent="0.25">
      <c r="A919" s="60">
        <v>220240031523</v>
      </c>
      <c r="B919" s="43" t="s">
        <v>390</v>
      </c>
      <c r="C919" s="61">
        <v>45491</v>
      </c>
      <c r="D919" s="60">
        <v>22024005726</v>
      </c>
      <c r="E919" s="43" t="s">
        <v>1317</v>
      </c>
      <c r="F919" s="62">
        <v>1694</v>
      </c>
      <c r="G919" s="43" t="s">
        <v>3467</v>
      </c>
      <c r="H919" s="43" t="s">
        <v>5181</v>
      </c>
      <c r="I919" s="69">
        <v>220</v>
      </c>
      <c r="J919" s="43" t="s">
        <v>410</v>
      </c>
      <c r="K919" s="43" t="s">
        <v>410</v>
      </c>
      <c r="L919" s="43" t="s">
        <v>399</v>
      </c>
      <c r="M919" s="43" t="s">
        <v>585</v>
      </c>
      <c r="N919" s="43" t="s">
        <v>539</v>
      </c>
      <c r="O919" s="68" t="s">
        <v>326</v>
      </c>
      <c r="P919" s="68" t="s">
        <v>4838</v>
      </c>
      <c r="Q919" s="57" t="str">
        <f>MID(Tabla1[[#This Row],[Aplicación]],14,1)</f>
        <v>2</v>
      </c>
      <c r="R919" s="35" t="s">
        <v>265</v>
      </c>
      <c r="S919" s="57" t="str">
        <f>MID(Tabla1[[#This Row],[Aplicación]],6,2)</f>
        <v>04</v>
      </c>
      <c r="T919" s="54" t="str">
        <f>VLOOKUP(Tabla1[[#This Row],[AREA]],Hoja1!A:B,2,FALSE)</f>
        <v>04. Hacienda, personal y modernización administrativa</v>
      </c>
      <c r="U919" s="57" t="str">
        <f>MID(Tabla1[[#This Row],[Aplicación]],9,4)</f>
        <v>9202</v>
      </c>
      <c r="V919" s="54" t="str">
        <f>VLOOKUP(Tabla1[[#This Row],[PROGRAMA]],Hoja1!A:B,2,FALSE)</f>
        <v>9202. Gestión de recursos humanos</v>
      </c>
      <c r="W919" s="57" t="str">
        <f>MID(Tabla1[[#This Row],[Aplicación]],14,2)</f>
        <v>22</v>
      </c>
      <c r="X919" s="57" t="str">
        <f>MID(Tabla1[[#This Row],[Aplicación]],14,6)</f>
        <v>22799</v>
      </c>
    </row>
    <row r="920" spans="1:24" x14ac:dyDescent="0.25">
      <c r="A920" s="60">
        <v>220239000131</v>
      </c>
      <c r="B920" s="43" t="s">
        <v>390</v>
      </c>
      <c r="C920" s="61">
        <v>45292</v>
      </c>
      <c r="D920" s="60">
        <v>22024001174</v>
      </c>
      <c r="E920" s="43" t="s">
        <v>1262</v>
      </c>
      <c r="F920" s="62">
        <v>7464.9</v>
      </c>
      <c r="G920" s="43" t="s">
        <v>33</v>
      </c>
      <c r="H920" s="43" t="s">
        <v>1754</v>
      </c>
      <c r="I920" s="69">
        <v>220</v>
      </c>
      <c r="J920" s="43" t="s">
        <v>632</v>
      </c>
      <c r="K920" s="43" t="s">
        <v>507</v>
      </c>
      <c r="L920" s="43" t="s">
        <v>399</v>
      </c>
      <c r="M920" s="43" t="s">
        <v>395</v>
      </c>
      <c r="N920" s="43" t="s">
        <v>433</v>
      </c>
      <c r="O920" s="52" t="s">
        <v>321</v>
      </c>
      <c r="P920" s="63" t="s">
        <v>276</v>
      </c>
      <c r="Q920" s="57" t="str">
        <f>MID(Tabla1[[#This Row],[Aplicación]],14,1)</f>
        <v>2</v>
      </c>
      <c r="R920" s="35" t="s">
        <v>265</v>
      </c>
      <c r="S920" s="57" t="str">
        <f>MID(Tabla1[[#This Row],[Aplicación]],6,2)</f>
        <v>03</v>
      </c>
      <c r="T920" s="54" t="str">
        <f>VLOOKUP(Tabla1[[#This Row],[AREA]],Hoja1!A:B,2,FALSE)</f>
        <v>03. Participación ciudadana y deportes</v>
      </c>
      <c r="U920" s="57" t="str">
        <f>MID(Tabla1[[#This Row],[Aplicación]],9,4)</f>
        <v>9241</v>
      </c>
      <c r="V920" s="54" t="str">
        <f>VLOOKUP(Tabla1[[#This Row],[PROGRAMA]],Hoja1!A:B,2,FALSE)</f>
        <v>9241. Participación ciudadana</v>
      </c>
      <c r="W920" s="57" t="str">
        <f>MID(Tabla1[[#This Row],[Aplicación]],14,2)</f>
        <v>21</v>
      </c>
      <c r="X920" s="57" t="str">
        <f>MID(Tabla1[[#This Row],[Aplicación]],14,6)</f>
        <v>213</v>
      </c>
    </row>
    <row r="921" spans="1:24" x14ac:dyDescent="0.25">
      <c r="A921" s="53">
        <v>220240008433</v>
      </c>
      <c r="B921" s="45" t="s">
        <v>390</v>
      </c>
      <c r="C921" s="50">
        <v>45373</v>
      </c>
      <c r="D921" s="44">
        <v>22024003695</v>
      </c>
      <c r="E921" s="45" t="s">
        <v>1262</v>
      </c>
      <c r="F921" s="51">
        <v>118.41</v>
      </c>
      <c r="G921" s="45" t="s">
        <v>33</v>
      </c>
      <c r="H921" s="45" t="s">
        <v>1765</v>
      </c>
      <c r="I921" s="53">
        <v>220</v>
      </c>
      <c r="J921" s="45" t="s">
        <v>632</v>
      </c>
      <c r="K921" s="45" t="s">
        <v>507</v>
      </c>
      <c r="L921" s="45" t="s">
        <v>413</v>
      </c>
      <c r="M921" s="45" t="s">
        <v>585</v>
      </c>
      <c r="N921" s="45" t="s">
        <v>539</v>
      </c>
      <c r="O921" s="52" t="s">
        <v>326</v>
      </c>
      <c r="P921" s="63" t="s">
        <v>276</v>
      </c>
      <c r="Q921" s="57" t="str">
        <f>MID(Tabla1[[#This Row],[Aplicación]],14,1)</f>
        <v>2</v>
      </c>
      <c r="R921" s="35" t="s">
        <v>265</v>
      </c>
      <c r="S921" s="57" t="str">
        <f>MID(Tabla1[[#This Row],[Aplicación]],6,2)</f>
        <v>03</v>
      </c>
      <c r="T921" s="54" t="str">
        <f>VLOOKUP(Tabla1[[#This Row],[AREA]],Hoja1!A:B,2,FALSE)</f>
        <v>03. Participación ciudadana y deportes</v>
      </c>
      <c r="U921" s="57" t="str">
        <f>MID(Tabla1[[#This Row],[Aplicación]],9,4)</f>
        <v>9241</v>
      </c>
      <c r="V921" s="54" t="str">
        <f>VLOOKUP(Tabla1[[#This Row],[PROGRAMA]],Hoja1!A:B,2,FALSE)</f>
        <v>9241. Participación ciudadana</v>
      </c>
      <c r="W921" s="57" t="str">
        <f>MID(Tabla1[[#This Row],[Aplicación]],14,2)</f>
        <v>21</v>
      </c>
      <c r="X921" s="57" t="str">
        <f>MID(Tabla1[[#This Row],[Aplicación]],14,6)</f>
        <v>213</v>
      </c>
    </row>
    <row r="922" spans="1:24" x14ac:dyDescent="0.25">
      <c r="A922" s="53">
        <v>220240003691</v>
      </c>
      <c r="B922" s="45" t="s">
        <v>390</v>
      </c>
      <c r="C922" s="50">
        <v>45351</v>
      </c>
      <c r="D922" s="44">
        <v>22024002719</v>
      </c>
      <c r="E922" s="45" t="s">
        <v>1262</v>
      </c>
      <c r="F922" s="51">
        <v>121.07</v>
      </c>
      <c r="G922" s="45" t="s">
        <v>33</v>
      </c>
      <c r="H922" s="45" t="s">
        <v>1768</v>
      </c>
      <c r="I922" s="53">
        <v>220</v>
      </c>
      <c r="J922" s="45" t="s">
        <v>632</v>
      </c>
      <c r="K922" s="45" t="s">
        <v>507</v>
      </c>
      <c r="L922" s="45" t="s">
        <v>413</v>
      </c>
      <c r="M922" s="45" t="s">
        <v>585</v>
      </c>
      <c r="N922" s="45" t="s">
        <v>539</v>
      </c>
      <c r="O922" s="52" t="s">
        <v>326</v>
      </c>
      <c r="P922" s="63" t="s">
        <v>276</v>
      </c>
      <c r="Q922" s="57" t="str">
        <f>MID(Tabla1[[#This Row],[Aplicación]],14,1)</f>
        <v>2</v>
      </c>
      <c r="R922" s="35" t="s">
        <v>265</v>
      </c>
      <c r="S922" s="57" t="str">
        <f>MID(Tabla1[[#This Row],[Aplicación]],6,2)</f>
        <v>03</v>
      </c>
      <c r="T922" s="54" t="str">
        <f>VLOOKUP(Tabla1[[#This Row],[AREA]],Hoja1!A:B,2,FALSE)</f>
        <v>03. Participación ciudadana y deportes</v>
      </c>
      <c r="U922" s="57" t="str">
        <f>MID(Tabla1[[#This Row],[Aplicación]],9,4)</f>
        <v>9241</v>
      </c>
      <c r="V922" s="54" t="str">
        <f>VLOOKUP(Tabla1[[#This Row],[PROGRAMA]],Hoja1!A:B,2,FALSE)</f>
        <v>9241. Participación ciudadana</v>
      </c>
      <c r="W922" s="57" t="str">
        <f>MID(Tabla1[[#This Row],[Aplicación]],14,2)</f>
        <v>21</v>
      </c>
      <c r="X922" s="57" t="str">
        <f>MID(Tabla1[[#This Row],[Aplicación]],14,6)</f>
        <v>213</v>
      </c>
    </row>
    <row r="923" spans="1:24" x14ac:dyDescent="0.25">
      <c r="A923" s="60">
        <v>220240003067</v>
      </c>
      <c r="B923" s="43" t="s">
        <v>390</v>
      </c>
      <c r="C923" s="61">
        <v>45343</v>
      </c>
      <c r="D923" s="60">
        <v>22024001847</v>
      </c>
      <c r="E923" s="43" t="s">
        <v>1262</v>
      </c>
      <c r="F923" s="62">
        <v>325.61</v>
      </c>
      <c r="G923" s="43" t="s">
        <v>33</v>
      </c>
      <c r="H923" s="43" t="s">
        <v>1855</v>
      </c>
      <c r="I923" s="69">
        <v>220</v>
      </c>
      <c r="J923" s="43" t="s">
        <v>632</v>
      </c>
      <c r="K923" s="43" t="s">
        <v>507</v>
      </c>
      <c r="L923" s="43" t="s">
        <v>399</v>
      </c>
      <c r="M923" s="43" t="s">
        <v>585</v>
      </c>
      <c r="N923" s="43" t="s">
        <v>539</v>
      </c>
      <c r="O923" s="52" t="s">
        <v>326</v>
      </c>
      <c r="P923" s="63" t="s">
        <v>276</v>
      </c>
      <c r="Q923" s="57" t="str">
        <f>MID(Tabla1[[#This Row],[Aplicación]],14,1)</f>
        <v>2</v>
      </c>
      <c r="R923" s="35" t="s">
        <v>265</v>
      </c>
      <c r="S923" s="57" t="str">
        <f>MID(Tabla1[[#This Row],[Aplicación]],6,2)</f>
        <v>03</v>
      </c>
      <c r="T923" s="54" t="str">
        <f>VLOOKUP(Tabla1[[#This Row],[AREA]],Hoja1!A:B,2,FALSE)</f>
        <v>03. Participación ciudadana y deportes</v>
      </c>
      <c r="U923" s="57" t="str">
        <f>MID(Tabla1[[#This Row],[Aplicación]],9,4)</f>
        <v>9241</v>
      </c>
      <c r="V923" s="54" t="str">
        <f>VLOOKUP(Tabla1[[#This Row],[PROGRAMA]],Hoja1!A:B,2,FALSE)</f>
        <v>9241. Participación ciudadana</v>
      </c>
      <c r="W923" s="57" t="str">
        <f>MID(Tabla1[[#This Row],[Aplicación]],14,2)</f>
        <v>21</v>
      </c>
      <c r="X923" s="57" t="str">
        <f>MID(Tabla1[[#This Row],[Aplicación]],14,6)</f>
        <v>213</v>
      </c>
    </row>
    <row r="924" spans="1:24" x14ac:dyDescent="0.25">
      <c r="A924" s="60">
        <v>220240008432</v>
      </c>
      <c r="B924" s="43" t="s">
        <v>390</v>
      </c>
      <c r="C924" s="61">
        <v>45373</v>
      </c>
      <c r="D924" s="60">
        <v>22024003692</v>
      </c>
      <c r="E924" s="43" t="s">
        <v>1262</v>
      </c>
      <c r="F924" s="62">
        <v>356.03</v>
      </c>
      <c r="G924" s="43" t="s">
        <v>33</v>
      </c>
      <c r="H924" s="43" t="s">
        <v>1873</v>
      </c>
      <c r="I924" s="69">
        <v>220</v>
      </c>
      <c r="J924" s="43" t="s">
        <v>632</v>
      </c>
      <c r="K924" s="43" t="s">
        <v>507</v>
      </c>
      <c r="L924" s="43" t="s">
        <v>399</v>
      </c>
      <c r="M924" s="43" t="s">
        <v>585</v>
      </c>
      <c r="N924" s="43" t="s">
        <v>539</v>
      </c>
      <c r="O924" s="52" t="s">
        <v>326</v>
      </c>
      <c r="P924" s="63" t="s">
        <v>276</v>
      </c>
      <c r="Q924" s="57" t="str">
        <f>MID(Tabla1[[#This Row],[Aplicación]],14,1)</f>
        <v>2</v>
      </c>
      <c r="R924" s="35" t="s">
        <v>265</v>
      </c>
      <c r="S924" s="57" t="str">
        <f>MID(Tabla1[[#This Row],[Aplicación]],6,2)</f>
        <v>03</v>
      </c>
      <c r="T924" s="54" t="str">
        <f>VLOOKUP(Tabla1[[#This Row],[AREA]],Hoja1!A:B,2,FALSE)</f>
        <v>03. Participación ciudadana y deportes</v>
      </c>
      <c r="U924" s="57" t="str">
        <f>MID(Tabla1[[#This Row],[Aplicación]],9,4)</f>
        <v>9241</v>
      </c>
      <c r="V924" s="54" t="str">
        <f>VLOOKUP(Tabla1[[#This Row],[PROGRAMA]],Hoja1!A:B,2,FALSE)</f>
        <v>9241. Participación ciudadana</v>
      </c>
      <c r="W924" s="57" t="str">
        <f>MID(Tabla1[[#This Row],[Aplicación]],14,2)</f>
        <v>21</v>
      </c>
      <c r="X924" s="57" t="str">
        <f>MID(Tabla1[[#This Row],[Aplicación]],14,6)</f>
        <v>213</v>
      </c>
    </row>
    <row r="925" spans="1:24" x14ac:dyDescent="0.25">
      <c r="A925" s="60">
        <v>220239000477</v>
      </c>
      <c r="B925" s="43" t="s">
        <v>390</v>
      </c>
      <c r="C925" s="61">
        <v>45292</v>
      </c>
      <c r="D925" s="60">
        <v>22024001096</v>
      </c>
      <c r="E925" s="43" t="s">
        <v>1262</v>
      </c>
      <c r="F925" s="62">
        <v>3169.6</v>
      </c>
      <c r="G925" s="43" t="s">
        <v>377</v>
      </c>
      <c r="H925" s="43" t="s">
        <v>2025</v>
      </c>
      <c r="I925" s="69">
        <v>220</v>
      </c>
      <c r="J925" s="43" t="s">
        <v>393</v>
      </c>
      <c r="K925" s="43" t="s">
        <v>393</v>
      </c>
      <c r="L925" s="43" t="s">
        <v>399</v>
      </c>
      <c r="M925" s="43" t="s">
        <v>395</v>
      </c>
      <c r="N925" s="43" t="s">
        <v>396</v>
      </c>
      <c r="O925" s="52" t="s">
        <v>321</v>
      </c>
      <c r="P925" s="63" t="s">
        <v>276</v>
      </c>
      <c r="Q925" s="57" t="str">
        <f>MID(Tabla1[[#This Row],[Aplicación]],14,1)</f>
        <v>2</v>
      </c>
      <c r="R925" s="35" t="s">
        <v>265</v>
      </c>
      <c r="S925" s="57" t="str">
        <f>MID(Tabla1[[#This Row],[Aplicación]],6,2)</f>
        <v>03</v>
      </c>
      <c r="T925" s="54" t="str">
        <f>VLOOKUP(Tabla1[[#This Row],[AREA]],Hoja1!A:B,2,FALSE)</f>
        <v>03. Participación ciudadana y deportes</v>
      </c>
      <c r="U925" s="57" t="str">
        <f>MID(Tabla1[[#This Row],[Aplicación]],9,4)</f>
        <v>9241</v>
      </c>
      <c r="V925" s="54" t="str">
        <f>VLOOKUP(Tabla1[[#This Row],[PROGRAMA]],Hoja1!A:B,2,FALSE)</f>
        <v>9241. Participación ciudadana</v>
      </c>
      <c r="W925" s="57" t="str">
        <f>MID(Tabla1[[#This Row],[Aplicación]],14,2)</f>
        <v>21</v>
      </c>
      <c r="X925" s="57" t="str">
        <f>MID(Tabla1[[#This Row],[Aplicación]],14,6)</f>
        <v>213</v>
      </c>
    </row>
    <row r="926" spans="1:24" x14ac:dyDescent="0.25">
      <c r="A926" s="60">
        <v>220239000132</v>
      </c>
      <c r="B926" s="43" t="s">
        <v>390</v>
      </c>
      <c r="C926" s="61">
        <v>45292</v>
      </c>
      <c r="D926" s="60">
        <v>22024001175</v>
      </c>
      <c r="E926" s="43" t="s">
        <v>1262</v>
      </c>
      <c r="F926" s="62">
        <v>5277.54</v>
      </c>
      <c r="G926" s="43" t="s">
        <v>54</v>
      </c>
      <c r="H926" s="43" t="s">
        <v>2055</v>
      </c>
      <c r="I926" s="69">
        <v>220</v>
      </c>
      <c r="J926" s="43" t="s">
        <v>398</v>
      </c>
      <c r="K926" s="43" t="s">
        <v>398</v>
      </c>
      <c r="L926" s="43" t="s">
        <v>399</v>
      </c>
      <c r="M926" s="43" t="s">
        <v>395</v>
      </c>
      <c r="N926" s="43" t="s">
        <v>433</v>
      </c>
      <c r="O926" s="52" t="s">
        <v>321</v>
      </c>
      <c r="P926" s="63" t="s">
        <v>276</v>
      </c>
      <c r="Q926" s="57" t="str">
        <f>MID(Tabla1[[#This Row],[Aplicación]],14,1)</f>
        <v>2</v>
      </c>
      <c r="R926" s="35" t="s">
        <v>265</v>
      </c>
      <c r="S926" s="57" t="str">
        <f>MID(Tabla1[[#This Row],[Aplicación]],6,2)</f>
        <v>03</v>
      </c>
      <c r="T926" s="54" t="str">
        <f>VLOOKUP(Tabla1[[#This Row],[AREA]],Hoja1!A:B,2,FALSE)</f>
        <v>03. Participación ciudadana y deportes</v>
      </c>
      <c r="U926" s="57" t="str">
        <f>MID(Tabla1[[#This Row],[Aplicación]],9,4)</f>
        <v>9241</v>
      </c>
      <c r="V926" s="54" t="str">
        <f>VLOOKUP(Tabla1[[#This Row],[PROGRAMA]],Hoja1!A:B,2,FALSE)</f>
        <v>9241. Participación ciudadana</v>
      </c>
      <c r="W926" s="57" t="str">
        <f>MID(Tabla1[[#This Row],[Aplicación]],14,2)</f>
        <v>21</v>
      </c>
      <c r="X926" s="57" t="str">
        <f>MID(Tabla1[[#This Row],[Aplicación]],14,6)</f>
        <v>213</v>
      </c>
    </row>
    <row r="927" spans="1:24" x14ac:dyDescent="0.25">
      <c r="A927" s="60">
        <v>220240001462</v>
      </c>
      <c r="B927" s="43" t="s">
        <v>702</v>
      </c>
      <c r="C927" s="61">
        <v>45341</v>
      </c>
      <c r="D927" s="60">
        <v>22024001380</v>
      </c>
      <c r="E927" s="43" t="s">
        <v>1262</v>
      </c>
      <c r="F927" s="62">
        <v>767.72</v>
      </c>
      <c r="G927" s="43" t="s">
        <v>60</v>
      </c>
      <c r="H927" s="43" t="s">
        <v>2082</v>
      </c>
      <c r="I927" s="69">
        <v>300</v>
      </c>
      <c r="J927" s="43" t="s">
        <v>398</v>
      </c>
      <c r="K927" s="43" t="s">
        <v>393</v>
      </c>
      <c r="L927" s="43" t="s">
        <v>413</v>
      </c>
      <c r="M927" s="43" t="s">
        <v>585</v>
      </c>
      <c r="N927" s="43" t="s">
        <v>539</v>
      </c>
      <c r="O927" s="52" t="s">
        <v>326</v>
      </c>
      <c r="P927" s="63" t="s">
        <v>276</v>
      </c>
      <c r="Q927" s="57" t="str">
        <f>MID(Tabla1[[#This Row],[Aplicación]],14,1)</f>
        <v>2</v>
      </c>
      <c r="R927" s="35" t="s">
        <v>265</v>
      </c>
      <c r="S927" s="57" t="str">
        <f>MID(Tabla1[[#This Row],[Aplicación]],6,2)</f>
        <v>03</v>
      </c>
      <c r="T927" s="54" t="str">
        <f>VLOOKUP(Tabla1[[#This Row],[AREA]],Hoja1!A:B,2,FALSE)</f>
        <v>03. Participación ciudadana y deportes</v>
      </c>
      <c r="U927" s="57" t="str">
        <f>MID(Tabla1[[#This Row],[Aplicación]],9,4)</f>
        <v>9241</v>
      </c>
      <c r="V927" s="54" t="str">
        <f>VLOOKUP(Tabla1[[#This Row],[PROGRAMA]],Hoja1!A:B,2,FALSE)</f>
        <v>9241. Participación ciudadana</v>
      </c>
      <c r="W927" s="57" t="str">
        <f>MID(Tabla1[[#This Row],[Aplicación]],14,2)</f>
        <v>21</v>
      </c>
      <c r="X927" s="57" t="str">
        <f>MID(Tabla1[[#This Row],[Aplicación]],14,6)</f>
        <v>213</v>
      </c>
    </row>
    <row r="928" spans="1:24" x14ac:dyDescent="0.25">
      <c r="A928" s="60">
        <v>220240004478</v>
      </c>
      <c r="B928" s="43" t="s">
        <v>702</v>
      </c>
      <c r="C928" s="61">
        <v>45356</v>
      </c>
      <c r="D928" s="60">
        <v>22024001380</v>
      </c>
      <c r="E928" s="43" t="s">
        <v>1262</v>
      </c>
      <c r="F928" s="62">
        <v>844.63</v>
      </c>
      <c r="G928" s="43" t="s">
        <v>60</v>
      </c>
      <c r="H928" s="43" t="s">
        <v>2098</v>
      </c>
      <c r="I928" s="69">
        <v>300</v>
      </c>
      <c r="J928" s="43" t="s">
        <v>398</v>
      </c>
      <c r="K928" s="43" t="s">
        <v>393</v>
      </c>
      <c r="L928" s="43" t="s">
        <v>413</v>
      </c>
      <c r="M928" s="43" t="s">
        <v>585</v>
      </c>
      <c r="N928" s="43" t="s">
        <v>539</v>
      </c>
      <c r="O928" s="52" t="s">
        <v>326</v>
      </c>
      <c r="P928" s="63" t="s">
        <v>276</v>
      </c>
      <c r="Q928" s="57" t="str">
        <f>MID(Tabla1[[#This Row],[Aplicación]],14,1)</f>
        <v>2</v>
      </c>
      <c r="R928" s="35" t="s">
        <v>265</v>
      </c>
      <c r="S928" s="57" t="str">
        <f>MID(Tabla1[[#This Row],[Aplicación]],6,2)</f>
        <v>03</v>
      </c>
      <c r="T928" s="54" t="str">
        <f>VLOOKUP(Tabla1[[#This Row],[AREA]],Hoja1!A:B,2,FALSE)</f>
        <v>03. Participación ciudadana y deportes</v>
      </c>
      <c r="U928" s="57" t="str">
        <f>MID(Tabla1[[#This Row],[Aplicación]],9,4)</f>
        <v>9241</v>
      </c>
      <c r="V928" s="54" t="str">
        <f>VLOOKUP(Tabla1[[#This Row],[PROGRAMA]],Hoja1!A:B,2,FALSE)</f>
        <v>9241. Participación ciudadana</v>
      </c>
      <c r="W928" s="57" t="str">
        <f>MID(Tabla1[[#This Row],[Aplicación]],14,2)</f>
        <v>21</v>
      </c>
      <c r="X928" s="57" t="str">
        <f>MID(Tabla1[[#This Row],[Aplicación]],14,6)</f>
        <v>213</v>
      </c>
    </row>
    <row r="929" spans="1:24" x14ac:dyDescent="0.25">
      <c r="A929" s="60">
        <v>220240001633</v>
      </c>
      <c r="B929" s="43" t="s">
        <v>702</v>
      </c>
      <c r="C929" s="61">
        <v>45341</v>
      </c>
      <c r="D929" s="60">
        <v>22024000079</v>
      </c>
      <c r="E929" s="43" t="s">
        <v>1262</v>
      </c>
      <c r="F929" s="62">
        <v>1254.3699999999999</v>
      </c>
      <c r="G929" s="43" t="s">
        <v>764</v>
      </c>
      <c r="H929" s="43" t="s">
        <v>2173</v>
      </c>
      <c r="I929" s="69">
        <v>300</v>
      </c>
      <c r="J929" s="43" t="s">
        <v>398</v>
      </c>
      <c r="K929" s="43" t="s">
        <v>398</v>
      </c>
      <c r="L929" s="43" t="s">
        <v>413</v>
      </c>
      <c r="M929" s="43" t="s">
        <v>395</v>
      </c>
      <c r="N929" s="43" t="s">
        <v>396</v>
      </c>
      <c r="O929" s="52" t="s">
        <v>325</v>
      </c>
      <c r="P929" s="63" t="s">
        <v>276</v>
      </c>
      <c r="Q929" s="57" t="str">
        <f>MID(Tabla1[[#This Row],[Aplicación]],14,1)</f>
        <v>2</v>
      </c>
      <c r="R929" s="35" t="s">
        <v>265</v>
      </c>
      <c r="S929" s="57" t="str">
        <f>MID(Tabla1[[#This Row],[Aplicación]],6,2)</f>
        <v>03</v>
      </c>
      <c r="T929" s="54" t="str">
        <f>VLOOKUP(Tabla1[[#This Row],[AREA]],Hoja1!A:B,2,FALSE)</f>
        <v>03. Participación ciudadana y deportes</v>
      </c>
      <c r="U929" s="57" t="str">
        <f>MID(Tabla1[[#This Row],[Aplicación]],9,4)</f>
        <v>9241</v>
      </c>
      <c r="V929" s="54" t="str">
        <f>VLOOKUP(Tabla1[[#This Row],[PROGRAMA]],Hoja1!A:B,2,FALSE)</f>
        <v>9241. Participación ciudadana</v>
      </c>
      <c r="W929" s="57" t="str">
        <f>MID(Tabla1[[#This Row],[Aplicación]],14,2)</f>
        <v>21</v>
      </c>
      <c r="X929" s="57" t="str">
        <f>MID(Tabla1[[#This Row],[Aplicación]],14,6)</f>
        <v>213</v>
      </c>
    </row>
    <row r="930" spans="1:24" x14ac:dyDescent="0.25">
      <c r="A930" s="60">
        <v>220240007802</v>
      </c>
      <c r="B930" s="43" t="s">
        <v>702</v>
      </c>
      <c r="C930" s="61">
        <v>45372</v>
      </c>
      <c r="D930" s="60">
        <v>22024000079</v>
      </c>
      <c r="E930" s="43" t="s">
        <v>1262</v>
      </c>
      <c r="F930" s="62">
        <v>346.01</v>
      </c>
      <c r="G930" s="43" t="s">
        <v>764</v>
      </c>
      <c r="H930" s="43" t="s">
        <v>2181</v>
      </c>
      <c r="I930" s="69">
        <v>300</v>
      </c>
      <c r="J930" s="43" t="s">
        <v>398</v>
      </c>
      <c r="K930" s="43" t="s">
        <v>398</v>
      </c>
      <c r="L930" s="43" t="s">
        <v>413</v>
      </c>
      <c r="M930" s="43" t="s">
        <v>395</v>
      </c>
      <c r="N930" s="43" t="s">
        <v>396</v>
      </c>
      <c r="O930" s="52" t="s">
        <v>325</v>
      </c>
      <c r="P930" s="63" t="s">
        <v>276</v>
      </c>
      <c r="Q930" s="57" t="str">
        <f>MID(Tabla1[[#This Row],[Aplicación]],14,1)</f>
        <v>2</v>
      </c>
      <c r="R930" s="35" t="s">
        <v>265</v>
      </c>
      <c r="S930" s="57" t="str">
        <f>MID(Tabla1[[#This Row],[Aplicación]],6,2)</f>
        <v>03</v>
      </c>
      <c r="T930" s="54" t="str">
        <f>VLOOKUP(Tabla1[[#This Row],[AREA]],Hoja1!A:B,2,FALSE)</f>
        <v>03. Participación ciudadana y deportes</v>
      </c>
      <c r="U930" s="57" t="str">
        <f>MID(Tabla1[[#This Row],[Aplicación]],9,4)</f>
        <v>9241</v>
      </c>
      <c r="V930" s="54" t="str">
        <f>VLOOKUP(Tabla1[[#This Row],[PROGRAMA]],Hoja1!A:B,2,FALSE)</f>
        <v>9241. Participación ciudadana</v>
      </c>
      <c r="W930" s="57" t="str">
        <f>MID(Tabla1[[#This Row],[Aplicación]],14,2)</f>
        <v>21</v>
      </c>
      <c r="X930" s="57" t="str">
        <f>MID(Tabla1[[#This Row],[Aplicación]],14,6)</f>
        <v>213</v>
      </c>
    </row>
    <row r="931" spans="1:24" x14ac:dyDescent="0.25">
      <c r="A931" s="60">
        <v>220240001639</v>
      </c>
      <c r="B931" s="43" t="s">
        <v>702</v>
      </c>
      <c r="C931" s="61">
        <v>45341</v>
      </c>
      <c r="D931" s="60">
        <v>22024000079</v>
      </c>
      <c r="E931" s="43" t="s">
        <v>1262</v>
      </c>
      <c r="F931" s="62">
        <v>335.32</v>
      </c>
      <c r="G931" s="43" t="s">
        <v>764</v>
      </c>
      <c r="H931" s="43" t="s">
        <v>2182</v>
      </c>
      <c r="I931" s="69">
        <v>300</v>
      </c>
      <c r="J931" s="43" t="s">
        <v>398</v>
      </c>
      <c r="K931" s="43" t="s">
        <v>398</v>
      </c>
      <c r="L931" s="43" t="s">
        <v>413</v>
      </c>
      <c r="M931" s="43" t="s">
        <v>395</v>
      </c>
      <c r="N931" s="43" t="s">
        <v>396</v>
      </c>
      <c r="O931" s="52" t="s">
        <v>325</v>
      </c>
      <c r="P931" s="63" t="s">
        <v>276</v>
      </c>
      <c r="Q931" s="57" t="str">
        <f>MID(Tabla1[[#This Row],[Aplicación]],14,1)</f>
        <v>2</v>
      </c>
      <c r="R931" s="35" t="s">
        <v>265</v>
      </c>
      <c r="S931" s="57" t="str">
        <f>MID(Tabla1[[#This Row],[Aplicación]],6,2)</f>
        <v>03</v>
      </c>
      <c r="T931" s="54" t="str">
        <f>VLOOKUP(Tabla1[[#This Row],[AREA]],Hoja1!A:B,2,FALSE)</f>
        <v>03. Participación ciudadana y deportes</v>
      </c>
      <c r="U931" s="57" t="str">
        <f>MID(Tabla1[[#This Row],[Aplicación]],9,4)</f>
        <v>9241</v>
      </c>
      <c r="V931" s="54" t="str">
        <f>VLOOKUP(Tabla1[[#This Row],[PROGRAMA]],Hoja1!A:B,2,FALSE)</f>
        <v>9241. Participación ciudadana</v>
      </c>
      <c r="W931" s="57" t="str">
        <f>MID(Tabla1[[#This Row],[Aplicación]],14,2)</f>
        <v>21</v>
      </c>
      <c r="X931" s="57" t="str">
        <f>MID(Tabla1[[#This Row],[Aplicación]],14,6)</f>
        <v>213</v>
      </c>
    </row>
    <row r="932" spans="1:24" x14ac:dyDescent="0.25">
      <c r="A932" s="60">
        <v>220240001458</v>
      </c>
      <c r="B932" s="43" t="s">
        <v>702</v>
      </c>
      <c r="C932" s="61">
        <v>45341</v>
      </c>
      <c r="D932" s="60">
        <v>22024001380</v>
      </c>
      <c r="E932" s="43" t="s">
        <v>1262</v>
      </c>
      <c r="F932" s="62">
        <v>1275.6500000000001</v>
      </c>
      <c r="G932" s="43" t="s">
        <v>60</v>
      </c>
      <c r="H932" s="43" t="s">
        <v>2201</v>
      </c>
      <c r="I932" s="69">
        <v>300</v>
      </c>
      <c r="J932" s="43" t="s">
        <v>398</v>
      </c>
      <c r="K932" s="43" t="s">
        <v>393</v>
      </c>
      <c r="L932" s="43" t="s">
        <v>413</v>
      </c>
      <c r="M932" s="43" t="s">
        <v>585</v>
      </c>
      <c r="N932" s="43" t="s">
        <v>539</v>
      </c>
      <c r="O932" s="52" t="s">
        <v>326</v>
      </c>
      <c r="P932" s="63" t="s">
        <v>276</v>
      </c>
      <c r="Q932" s="57" t="str">
        <f>MID(Tabla1[[#This Row],[Aplicación]],14,1)</f>
        <v>2</v>
      </c>
      <c r="R932" s="35" t="s">
        <v>265</v>
      </c>
      <c r="S932" s="57" t="str">
        <f>MID(Tabla1[[#This Row],[Aplicación]],6,2)</f>
        <v>03</v>
      </c>
      <c r="T932" s="54" t="str">
        <f>VLOOKUP(Tabla1[[#This Row],[AREA]],Hoja1!A:B,2,FALSE)</f>
        <v>03. Participación ciudadana y deportes</v>
      </c>
      <c r="U932" s="57" t="str">
        <f>MID(Tabla1[[#This Row],[Aplicación]],9,4)</f>
        <v>9241</v>
      </c>
      <c r="V932" s="54" t="str">
        <f>VLOOKUP(Tabla1[[#This Row],[PROGRAMA]],Hoja1!A:B,2,FALSE)</f>
        <v>9241. Participación ciudadana</v>
      </c>
      <c r="W932" s="57" t="str">
        <f>MID(Tabla1[[#This Row],[Aplicación]],14,2)</f>
        <v>21</v>
      </c>
      <c r="X932" s="57" t="str">
        <f>MID(Tabla1[[#This Row],[Aplicación]],14,6)</f>
        <v>213</v>
      </c>
    </row>
    <row r="933" spans="1:24" x14ac:dyDescent="0.25">
      <c r="A933" s="60">
        <v>220239000085</v>
      </c>
      <c r="B933" s="43" t="s">
        <v>390</v>
      </c>
      <c r="C933" s="61">
        <v>45292</v>
      </c>
      <c r="D933" s="60">
        <v>22024001173</v>
      </c>
      <c r="E933" s="43" t="s">
        <v>1262</v>
      </c>
      <c r="F933" s="62">
        <v>29264.94</v>
      </c>
      <c r="G933" s="43" t="s">
        <v>18</v>
      </c>
      <c r="H933" s="43" t="s">
        <v>2226</v>
      </c>
      <c r="I933" s="69">
        <v>220</v>
      </c>
      <c r="J933" s="43" t="s">
        <v>398</v>
      </c>
      <c r="K933" s="43" t="s">
        <v>398</v>
      </c>
      <c r="L933" s="43" t="s">
        <v>399</v>
      </c>
      <c r="M933" s="43" t="s">
        <v>395</v>
      </c>
      <c r="N933" s="43" t="s">
        <v>433</v>
      </c>
      <c r="O933" s="52" t="s">
        <v>321</v>
      </c>
      <c r="P933" s="63" t="s">
        <v>276</v>
      </c>
      <c r="Q933" s="57" t="str">
        <f>MID(Tabla1[[#This Row],[Aplicación]],14,1)</f>
        <v>2</v>
      </c>
      <c r="R933" s="35" t="s">
        <v>265</v>
      </c>
      <c r="S933" s="57" t="str">
        <f>MID(Tabla1[[#This Row],[Aplicación]],6,2)</f>
        <v>03</v>
      </c>
      <c r="T933" s="54" t="str">
        <f>VLOOKUP(Tabla1[[#This Row],[AREA]],Hoja1!A:B,2,FALSE)</f>
        <v>03. Participación ciudadana y deportes</v>
      </c>
      <c r="U933" s="57" t="str">
        <f>MID(Tabla1[[#This Row],[Aplicación]],9,4)</f>
        <v>9241</v>
      </c>
      <c r="V933" s="54" t="str">
        <f>VLOOKUP(Tabla1[[#This Row],[PROGRAMA]],Hoja1!A:B,2,FALSE)</f>
        <v>9241. Participación ciudadana</v>
      </c>
      <c r="W933" s="57" t="str">
        <f>MID(Tabla1[[#This Row],[Aplicación]],14,2)</f>
        <v>21</v>
      </c>
      <c r="X933" s="57" t="str">
        <f>MID(Tabla1[[#This Row],[Aplicación]],14,6)</f>
        <v>213</v>
      </c>
    </row>
    <row r="934" spans="1:24" x14ac:dyDescent="0.25">
      <c r="A934" s="60">
        <v>220240000732</v>
      </c>
      <c r="B934" s="43" t="s">
        <v>390</v>
      </c>
      <c r="C934" s="61">
        <v>45327</v>
      </c>
      <c r="D934" s="60">
        <v>22024000093</v>
      </c>
      <c r="E934" s="43" t="s">
        <v>1262</v>
      </c>
      <c r="F934" s="62">
        <v>1972.3</v>
      </c>
      <c r="G934" s="43" t="s">
        <v>330</v>
      </c>
      <c r="H934" s="43" t="s">
        <v>2280</v>
      </c>
      <c r="I934" s="69">
        <v>220</v>
      </c>
      <c r="J934" s="43" t="s">
        <v>398</v>
      </c>
      <c r="K934" s="43" t="s">
        <v>398</v>
      </c>
      <c r="L934" s="43" t="s">
        <v>399</v>
      </c>
      <c r="M934" s="43" t="s">
        <v>585</v>
      </c>
      <c r="N934" s="43" t="s">
        <v>539</v>
      </c>
      <c r="O934" s="52" t="s">
        <v>326</v>
      </c>
      <c r="P934" s="63" t="s">
        <v>276</v>
      </c>
      <c r="Q934" s="57" t="str">
        <f>MID(Tabla1[[#This Row],[Aplicación]],14,1)</f>
        <v>2</v>
      </c>
      <c r="R934" s="35" t="s">
        <v>265</v>
      </c>
      <c r="S934" s="57" t="str">
        <f>MID(Tabla1[[#This Row],[Aplicación]],6,2)</f>
        <v>03</v>
      </c>
      <c r="T934" s="54" t="str">
        <f>VLOOKUP(Tabla1[[#This Row],[AREA]],Hoja1!A:B,2,FALSE)</f>
        <v>03. Participación ciudadana y deportes</v>
      </c>
      <c r="U934" s="57" t="str">
        <f>MID(Tabla1[[#This Row],[Aplicación]],9,4)</f>
        <v>9241</v>
      </c>
      <c r="V934" s="54" t="str">
        <f>VLOOKUP(Tabla1[[#This Row],[PROGRAMA]],Hoja1!A:B,2,FALSE)</f>
        <v>9241. Participación ciudadana</v>
      </c>
      <c r="W934" s="57" t="str">
        <f>MID(Tabla1[[#This Row],[Aplicación]],14,2)</f>
        <v>21</v>
      </c>
      <c r="X934" s="57" t="str">
        <f>MID(Tabla1[[#This Row],[Aplicación]],14,6)</f>
        <v>213</v>
      </c>
    </row>
    <row r="935" spans="1:24" x14ac:dyDescent="0.25">
      <c r="A935" s="60">
        <v>220240008428</v>
      </c>
      <c r="B935" s="43" t="s">
        <v>390</v>
      </c>
      <c r="C935" s="61">
        <v>45373</v>
      </c>
      <c r="D935" s="60">
        <v>22024003619</v>
      </c>
      <c r="E935" s="43" t="s">
        <v>1262</v>
      </c>
      <c r="F935" s="62">
        <v>2292.36</v>
      </c>
      <c r="G935" s="43" t="s">
        <v>33</v>
      </c>
      <c r="H935" s="43" t="s">
        <v>2322</v>
      </c>
      <c r="I935" s="69">
        <v>220</v>
      </c>
      <c r="J935" s="43" t="s">
        <v>632</v>
      </c>
      <c r="K935" s="43" t="s">
        <v>507</v>
      </c>
      <c r="L935" s="43" t="s">
        <v>399</v>
      </c>
      <c r="M935" s="43" t="s">
        <v>585</v>
      </c>
      <c r="N935" s="43" t="s">
        <v>539</v>
      </c>
      <c r="O935" s="52" t="s">
        <v>326</v>
      </c>
      <c r="P935" s="63" t="s">
        <v>276</v>
      </c>
      <c r="Q935" s="57" t="str">
        <f>MID(Tabla1[[#This Row],[Aplicación]],14,1)</f>
        <v>2</v>
      </c>
      <c r="R935" s="35" t="s">
        <v>265</v>
      </c>
      <c r="S935" s="57" t="str">
        <f>MID(Tabla1[[#This Row],[Aplicación]],6,2)</f>
        <v>03</v>
      </c>
      <c r="T935" s="54" t="str">
        <f>VLOOKUP(Tabla1[[#This Row],[AREA]],Hoja1!A:B,2,FALSE)</f>
        <v>03. Participación ciudadana y deportes</v>
      </c>
      <c r="U935" s="57" t="str">
        <f>MID(Tabla1[[#This Row],[Aplicación]],9,4)</f>
        <v>9241</v>
      </c>
      <c r="V935" s="54" t="str">
        <f>VLOOKUP(Tabla1[[#This Row],[PROGRAMA]],Hoja1!A:B,2,FALSE)</f>
        <v>9241. Participación ciudadana</v>
      </c>
      <c r="W935" s="57" t="str">
        <f>MID(Tabla1[[#This Row],[Aplicación]],14,2)</f>
        <v>21</v>
      </c>
      <c r="X935" s="57" t="str">
        <f>MID(Tabla1[[#This Row],[Aplicación]],14,6)</f>
        <v>213</v>
      </c>
    </row>
    <row r="936" spans="1:24" x14ac:dyDescent="0.25">
      <c r="A936" s="60">
        <v>220240001635</v>
      </c>
      <c r="B936" s="43" t="s">
        <v>702</v>
      </c>
      <c r="C936" s="61">
        <v>45341</v>
      </c>
      <c r="D936" s="60">
        <v>22024000079</v>
      </c>
      <c r="E936" s="43" t="s">
        <v>1262</v>
      </c>
      <c r="F936" s="62">
        <v>164.51</v>
      </c>
      <c r="G936" s="43" t="s">
        <v>764</v>
      </c>
      <c r="H936" s="43" t="s">
        <v>2332</v>
      </c>
      <c r="I936" s="69">
        <v>300</v>
      </c>
      <c r="J936" s="43" t="s">
        <v>398</v>
      </c>
      <c r="K936" s="43" t="s">
        <v>398</v>
      </c>
      <c r="L936" s="43" t="s">
        <v>413</v>
      </c>
      <c r="M936" s="43" t="s">
        <v>395</v>
      </c>
      <c r="N936" s="43" t="s">
        <v>396</v>
      </c>
      <c r="O936" s="52" t="s">
        <v>325</v>
      </c>
      <c r="P936" s="63" t="s">
        <v>276</v>
      </c>
      <c r="Q936" s="57" t="str">
        <f>MID(Tabla1[[#This Row],[Aplicación]],14,1)</f>
        <v>2</v>
      </c>
      <c r="R936" s="35" t="s">
        <v>265</v>
      </c>
      <c r="S936" s="57" t="str">
        <f>MID(Tabla1[[#This Row],[Aplicación]],6,2)</f>
        <v>03</v>
      </c>
      <c r="T936" s="54" t="str">
        <f>VLOOKUP(Tabla1[[#This Row],[AREA]],Hoja1!A:B,2,FALSE)</f>
        <v>03. Participación ciudadana y deportes</v>
      </c>
      <c r="U936" s="57" t="str">
        <f>MID(Tabla1[[#This Row],[Aplicación]],9,4)</f>
        <v>9241</v>
      </c>
      <c r="V936" s="54" t="str">
        <f>VLOOKUP(Tabla1[[#This Row],[PROGRAMA]],Hoja1!A:B,2,FALSE)</f>
        <v>9241. Participación ciudadana</v>
      </c>
      <c r="W936" s="57" t="str">
        <f>MID(Tabla1[[#This Row],[Aplicación]],14,2)</f>
        <v>21</v>
      </c>
      <c r="X936" s="57" t="str">
        <f>MID(Tabla1[[#This Row],[Aplicación]],14,6)</f>
        <v>213</v>
      </c>
    </row>
    <row r="937" spans="1:24" x14ac:dyDescent="0.25">
      <c r="A937" s="60">
        <v>220240003537</v>
      </c>
      <c r="B937" s="43" t="s">
        <v>702</v>
      </c>
      <c r="C937" s="61">
        <v>45350</v>
      </c>
      <c r="D937" s="60">
        <v>22024000079</v>
      </c>
      <c r="E937" s="43" t="s">
        <v>1262</v>
      </c>
      <c r="F937" s="62">
        <v>95.43</v>
      </c>
      <c r="G937" s="43" t="s">
        <v>764</v>
      </c>
      <c r="H937" s="43" t="s">
        <v>2339</v>
      </c>
      <c r="I937" s="69">
        <v>300</v>
      </c>
      <c r="J937" s="43" t="s">
        <v>398</v>
      </c>
      <c r="K937" s="43" t="s">
        <v>398</v>
      </c>
      <c r="L937" s="43" t="s">
        <v>413</v>
      </c>
      <c r="M937" s="43" t="s">
        <v>395</v>
      </c>
      <c r="N937" s="43" t="s">
        <v>396</v>
      </c>
      <c r="O937" s="52" t="s">
        <v>325</v>
      </c>
      <c r="P937" s="63" t="s">
        <v>276</v>
      </c>
      <c r="Q937" s="57" t="str">
        <f>MID(Tabla1[[#This Row],[Aplicación]],14,1)</f>
        <v>2</v>
      </c>
      <c r="R937" s="35" t="s">
        <v>265</v>
      </c>
      <c r="S937" s="57" t="str">
        <f>MID(Tabla1[[#This Row],[Aplicación]],6,2)</f>
        <v>03</v>
      </c>
      <c r="T937" s="54" t="str">
        <f>VLOOKUP(Tabla1[[#This Row],[AREA]],Hoja1!A:B,2,FALSE)</f>
        <v>03. Participación ciudadana y deportes</v>
      </c>
      <c r="U937" s="57" t="str">
        <f>MID(Tabla1[[#This Row],[Aplicación]],9,4)</f>
        <v>9241</v>
      </c>
      <c r="V937" s="54" t="str">
        <f>VLOOKUP(Tabla1[[#This Row],[PROGRAMA]],Hoja1!A:B,2,FALSE)</f>
        <v>9241. Participación ciudadana</v>
      </c>
      <c r="W937" s="57" t="str">
        <f>MID(Tabla1[[#This Row],[Aplicación]],14,2)</f>
        <v>21</v>
      </c>
      <c r="X937" s="57" t="str">
        <f>MID(Tabla1[[#This Row],[Aplicación]],14,6)</f>
        <v>213</v>
      </c>
    </row>
    <row r="938" spans="1:24" x14ac:dyDescent="0.25">
      <c r="A938" s="60">
        <v>220240001460</v>
      </c>
      <c r="B938" s="43" t="s">
        <v>702</v>
      </c>
      <c r="C938" s="61">
        <v>45341</v>
      </c>
      <c r="D938" s="60">
        <v>22024001380</v>
      </c>
      <c r="E938" s="43" t="s">
        <v>1262</v>
      </c>
      <c r="F938" s="62">
        <v>2680.82</v>
      </c>
      <c r="G938" s="43" t="s">
        <v>60</v>
      </c>
      <c r="H938" s="43" t="s">
        <v>2395</v>
      </c>
      <c r="I938" s="69">
        <v>300</v>
      </c>
      <c r="J938" s="43" t="s">
        <v>398</v>
      </c>
      <c r="K938" s="43" t="s">
        <v>393</v>
      </c>
      <c r="L938" s="43" t="s">
        <v>413</v>
      </c>
      <c r="M938" s="43" t="s">
        <v>585</v>
      </c>
      <c r="N938" s="43" t="s">
        <v>539</v>
      </c>
      <c r="O938" s="52" t="s">
        <v>326</v>
      </c>
      <c r="P938" s="63" t="s">
        <v>276</v>
      </c>
      <c r="Q938" s="57" t="str">
        <f>MID(Tabla1[[#This Row],[Aplicación]],14,1)</f>
        <v>2</v>
      </c>
      <c r="R938" s="35" t="s">
        <v>265</v>
      </c>
      <c r="S938" s="57" t="str">
        <f>MID(Tabla1[[#This Row],[Aplicación]],6,2)</f>
        <v>03</v>
      </c>
      <c r="T938" s="54" t="str">
        <f>VLOOKUP(Tabla1[[#This Row],[AREA]],Hoja1!A:B,2,FALSE)</f>
        <v>03. Participación ciudadana y deportes</v>
      </c>
      <c r="U938" s="57" t="str">
        <f>MID(Tabla1[[#This Row],[Aplicación]],9,4)</f>
        <v>9241</v>
      </c>
      <c r="V938" s="54" t="str">
        <f>VLOOKUP(Tabla1[[#This Row],[PROGRAMA]],Hoja1!A:B,2,FALSE)</f>
        <v>9241. Participación ciudadana</v>
      </c>
      <c r="W938" s="57" t="str">
        <f>MID(Tabla1[[#This Row],[Aplicación]],14,2)</f>
        <v>21</v>
      </c>
      <c r="X938" s="57" t="str">
        <f>MID(Tabla1[[#This Row],[Aplicación]],14,6)</f>
        <v>213</v>
      </c>
    </row>
    <row r="939" spans="1:24" x14ac:dyDescent="0.25">
      <c r="A939" s="60">
        <v>220240007666</v>
      </c>
      <c r="B939" s="43" t="s">
        <v>702</v>
      </c>
      <c r="C939" s="61">
        <v>45372</v>
      </c>
      <c r="D939" s="60">
        <v>22024000079</v>
      </c>
      <c r="E939" s="43" t="s">
        <v>1262</v>
      </c>
      <c r="F939" s="62">
        <v>105.67</v>
      </c>
      <c r="G939" s="43" t="s">
        <v>676</v>
      </c>
      <c r="H939" s="43" t="s">
        <v>2473</v>
      </c>
      <c r="I939" s="69">
        <v>300</v>
      </c>
      <c r="J939" s="43" t="s">
        <v>398</v>
      </c>
      <c r="K939" s="43" t="s">
        <v>398</v>
      </c>
      <c r="L939" s="43" t="s">
        <v>413</v>
      </c>
      <c r="M939" s="43" t="s">
        <v>395</v>
      </c>
      <c r="N939" s="43" t="s">
        <v>396</v>
      </c>
      <c r="O939" s="52" t="s">
        <v>325</v>
      </c>
      <c r="P939" s="63" t="s">
        <v>276</v>
      </c>
      <c r="Q939" s="57" t="str">
        <f>MID(Tabla1[[#This Row],[Aplicación]],14,1)</f>
        <v>2</v>
      </c>
      <c r="R939" s="35" t="s">
        <v>265</v>
      </c>
      <c r="S939" s="57" t="str">
        <f>MID(Tabla1[[#This Row],[Aplicación]],6,2)</f>
        <v>03</v>
      </c>
      <c r="T939" s="54" t="str">
        <f>VLOOKUP(Tabla1[[#This Row],[AREA]],Hoja1!A:B,2,FALSE)</f>
        <v>03. Participación ciudadana y deportes</v>
      </c>
      <c r="U939" s="57" t="str">
        <f>MID(Tabla1[[#This Row],[Aplicación]],9,4)</f>
        <v>9241</v>
      </c>
      <c r="V939" s="54" t="str">
        <f>VLOOKUP(Tabla1[[#This Row],[PROGRAMA]],Hoja1!A:B,2,FALSE)</f>
        <v>9241. Participación ciudadana</v>
      </c>
      <c r="W939" s="57" t="str">
        <f>MID(Tabla1[[#This Row],[Aplicación]],14,2)</f>
        <v>21</v>
      </c>
      <c r="X939" s="57" t="str">
        <f>MID(Tabla1[[#This Row],[Aplicación]],14,6)</f>
        <v>213</v>
      </c>
    </row>
    <row r="940" spans="1:24" x14ac:dyDescent="0.25">
      <c r="A940" s="60">
        <v>220240004480</v>
      </c>
      <c r="B940" s="43" t="s">
        <v>702</v>
      </c>
      <c r="C940" s="61">
        <v>45356</v>
      </c>
      <c r="D940" s="60">
        <v>22024001380</v>
      </c>
      <c r="E940" s="43" t="s">
        <v>1262</v>
      </c>
      <c r="F940" s="62">
        <v>4643.9799999999996</v>
      </c>
      <c r="G940" s="43" t="s">
        <v>60</v>
      </c>
      <c r="H940" s="43" t="s">
        <v>2575</v>
      </c>
      <c r="I940" s="69">
        <v>300</v>
      </c>
      <c r="J940" s="43" t="s">
        <v>398</v>
      </c>
      <c r="K940" s="43" t="s">
        <v>393</v>
      </c>
      <c r="L940" s="43" t="s">
        <v>413</v>
      </c>
      <c r="M940" s="43" t="s">
        <v>585</v>
      </c>
      <c r="N940" s="43" t="s">
        <v>539</v>
      </c>
      <c r="O940" s="52" t="s">
        <v>326</v>
      </c>
      <c r="P940" s="63" t="s">
        <v>276</v>
      </c>
      <c r="Q940" s="57" t="str">
        <f>MID(Tabla1[[#This Row],[Aplicación]],14,1)</f>
        <v>2</v>
      </c>
      <c r="R940" s="35" t="s">
        <v>265</v>
      </c>
      <c r="S940" s="57" t="str">
        <f>MID(Tabla1[[#This Row],[Aplicación]],6,2)</f>
        <v>03</v>
      </c>
      <c r="T940" s="54" t="str">
        <f>VLOOKUP(Tabla1[[#This Row],[AREA]],Hoja1!A:B,2,FALSE)</f>
        <v>03. Participación ciudadana y deportes</v>
      </c>
      <c r="U940" s="57" t="str">
        <f>MID(Tabla1[[#This Row],[Aplicación]],9,4)</f>
        <v>9241</v>
      </c>
      <c r="V940" s="54" t="str">
        <f>VLOOKUP(Tabla1[[#This Row],[PROGRAMA]],Hoja1!A:B,2,FALSE)</f>
        <v>9241. Participación ciudadana</v>
      </c>
      <c r="W940" s="57" t="str">
        <f>MID(Tabla1[[#This Row],[Aplicación]],14,2)</f>
        <v>21</v>
      </c>
      <c r="X940" s="57" t="str">
        <f>MID(Tabla1[[#This Row],[Aplicación]],14,6)</f>
        <v>213</v>
      </c>
    </row>
    <row r="941" spans="1:24" x14ac:dyDescent="0.25">
      <c r="A941" s="60">
        <v>220240027345</v>
      </c>
      <c r="B941" s="43" t="s">
        <v>702</v>
      </c>
      <c r="C941" s="61">
        <v>45469</v>
      </c>
      <c r="D941" s="60">
        <v>22024000079</v>
      </c>
      <c r="E941" s="43" t="s">
        <v>1262</v>
      </c>
      <c r="F941" s="62">
        <v>12.91</v>
      </c>
      <c r="G941" s="43" t="s">
        <v>764</v>
      </c>
      <c r="H941" s="43" t="s">
        <v>2938</v>
      </c>
      <c r="I941" s="69" t="s">
        <v>2934</v>
      </c>
      <c r="J941" s="43" t="s">
        <v>398</v>
      </c>
      <c r="K941" s="43" t="s">
        <v>398</v>
      </c>
      <c r="L941" s="43" t="s">
        <v>413</v>
      </c>
      <c r="M941" s="43" t="s">
        <v>395</v>
      </c>
      <c r="N941" s="43" t="s">
        <v>396</v>
      </c>
      <c r="O941" s="68" t="s">
        <v>325</v>
      </c>
      <c r="P941" s="68" t="s">
        <v>2931</v>
      </c>
      <c r="Q941" s="57" t="s">
        <v>2932</v>
      </c>
      <c r="R941" s="35" t="s">
        <v>265</v>
      </c>
      <c r="S941" s="57" t="str">
        <f>MID(Tabla1[[#This Row],[Aplicación]],6,2)</f>
        <v>03</v>
      </c>
      <c r="T941" s="54" t="str">
        <f>VLOOKUP(Tabla1[[#This Row],[AREA]],Hoja1!A:B,2,FALSE)</f>
        <v>03. Participación ciudadana y deportes</v>
      </c>
      <c r="U941" s="57" t="str">
        <f>MID(Tabla1[[#This Row],[Aplicación]],9,4)</f>
        <v>9241</v>
      </c>
      <c r="V941" s="54" t="str">
        <f>VLOOKUP(Tabla1[[#This Row],[PROGRAMA]],Hoja1!A:B,2,FALSE)</f>
        <v>9241. Participación ciudadana</v>
      </c>
      <c r="W941" s="57" t="str">
        <f>MID(Tabla1[[#This Row],[Aplicación]],14,2)</f>
        <v>21</v>
      </c>
      <c r="X941" s="57" t="str">
        <f>MID(Tabla1[[#This Row],[Aplicación]],14,6)</f>
        <v>213</v>
      </c>
    </row>
    <row r="942" spans="1:24" x14ac:dyDescent="0.25">
      <c r="A942" s="60">
        <v>220240027347</v>
      </c>
      <c r="B942" s="43" t="s">
        <v>702</v>
      </c>
      <c r="C942" s="61">
        <v>45469</v>
      </c>
      <c r="D942" s="60">
        <v>22024000079</v>
      </c>
      <c r="E942" s="43" t="s">
        <v>1262</v>
      </c>
      <c r="F942" s="62">
        <v>39.22</v>
      </c>
      <c r="G942" s="43" t="s">
        <v>676</v>
      </c>
      <c r="H942" s="43" t="s">
        <v>2944</v>
      </c>
      <c r="I942" s="69" t="s">
        <v>2934</v>
      </c>
      <c r="J942" s="43" t="s">
        <v>398</v>
      </c>
      <c r="K942" s="43" t="s">
        <v>398</v>
      </c>
      <c r="L942" s="43" t="s">
        <v>413</v>
      </c>
      <c r="M942" s="43" t="s">
        <v>395</v>
      </c>
      <c r="N942" s="43" t="s">
        <v>396</v>
      </c>
      <c r="O942" s="68" t="s">
        <v>325</v>
      </c>
      <c r="P942" s="68" t="s">
        <v>2931</v>
      </c>
      <c r="Q942" s="57" t="s">
        <v>2932</v>
      </c>
      <c r="R942" s="35" t="s">
        <v>265</v>
      </c>
      <c r="S942" s="57" t="str">
        <f>MID(Tabla1[[#This Row],[Aplicación]],6,2)</f>
        <v>03</v>
      </c>
      <c r="T942" s="54" t="str">
        <f>VLOOKUP(Tabla1[[#This Row],[AREA]],Hoja1!A:B,2,FALSE)</f>
        <v>03. Participación ciudadana y deportes</v>
      </c>
      <c r="U942" s="57" t="str">
        <f>MID(Tabla1[[#This Row],[Aplicación]],9,4)</f>
        <v>9241</v>
      </c>
      <c r="V942" s="54" t="str">
        <f>VLOOKUP(Tabla1[[#This Row],[PROGRAMA]],Hoja1!A:B,2,FALSE)</f>
        <v>9241. Participación ciudadana</v>
      </c>
      <c r="W942" s="57" t="str">
        <f>MID(Tabla1[[#This Row],[Aplicación]],14,2)</f>
        <v>21</v>
      </c>
      <c r="X942" s="57" t="str">
        <f>MID(Tabla1[[#This Row],[Aplicación]],14,6)</f>
        <v>213</v>
      </c>
    </row>
    <row r="943" spans="1:24" x14ac:dyDescent="0.25">
      <c r="A943" s="60">
        <v>220240025803</v>
      </c>
      <c r="B943" s="43" t="s">
        <v>390</v>
      </c>
      <c r="C943" s="61">
        <v>45462</v>
      </c>
      <c r="D943" s="60">
        <v>22024005107</v>
      </c>
      <c r="E943" s="43" t="s">
        <v>1262</v>
      </c>
      <c r="F943" s="62">
        <v>276.49</v>
      </c>
      <c r="G943" s="43" t="s">
        <v>42</v>
      </c>
      <c r="H943" s="43" t="s">
        <v>3155</v>
      </c>
      <c r="I943" s="69" t="s">
        <v>2930</v>
      </c>
      <c r="J943" s="43" t="s">
        <v>398</v>
      </c>
      <c r="K943" s="43" t="s">
        <v>398</v>
      </c>
      <c r="L943" s="43" t="s">
        <v>413</v>
      </c>
      <c r="M943" s="43" t="s">
        <v>585</v>
      </c>
      <c r="N943" s="43" t="s">
        <v>539</v>
      </c>
      <c r="O943" s="68" t="s">
        <v>326</v>
      </c>
      <c r="P943" s="68" t="s">
        <v>2931</v>
      </c>
      <c r="Q943" s="57" t="s">
        <v>2932</v>
      </c>
      <c r="R943" s="35" t="s">
        <v>265</v>
      </c>
      <c r="S943" s="57" t="str">
        <f>MID(Tabla1[[#This Row],[Aplicación]],6,2)</f>
        <v>03</v>
      </c>
      <c r="T943" s="54" t="str">
        <f>VLOOKUP(Tabla1[[#This Row],[AREA]],Hoja1!A:B,2,FALSE)</f>
        <v>03. Participación ciudadana y deportes</v>
      </c>
      <c r="U943" s="57" t="str">
        <f>MID(Tabla1[[#This Row],[Aplicación]],9,4)</f>
        <v>9241</v>
      </c>
      <c r="V943" s="54" t="str">
        <f>VLOOKUP(Tabla1[[#This Row],[PROGRAMA]],Hoja1!A:B,2,FALSE)</f>
        <v>9241. Participación ciudadana</v>
      </c>
      <c r="W943" s="57" t="str">
        <f>MID(Tabla1[[#This Row],[Aplicación]],14,2)</f>
        <v>21</v>
      </c>
      <c r="X943" s="57" t="str">
        <f>MID(Tabla1[[#This Row],[Aplicación]],14,6)</f>
        <v>213</v>
      </c>
    </row>
    <row r="944" spans="1:24" x14ac:dyDescent="0.25">
      <c r="A944" s="60">
        <v>220240024482</v>
      </c>
      <c r="B944" s="43" t="s">
        <v>702</v>
      </c>
      <c r="C944" s="61">
        <v>45461</v>
      </c>
      <c r="D944" s="60">
        <v>22024000079</v>
      </c>
      <c r="E944" s="43" t="s">
        <v>1262</v>
      </c>
      <c r="F944" s="62">
        <v>28.44</v>
      </c>
      <c r="G944" s="43" t="s">
        <v>764</v>
      </c>
      <c r="H944" s="43" t="s">
        <v>3195</v>
      </c>
      <c r="I944" s="69" t="s">
        <v>2934</v>
      </c>
      <c r="J944" s="43" t="s">
        <v>398</v>
      </c>
      <c r="K944" s="43" t="s">
        <v>398</v>
      </c>
      <c r="L944" s="43" t="s">
        <v>413</v>
      </c>
      <c r="M944" s="43" t="s">
        <v>395</v>
      </c>
      <c r="N944" s="43" t="s">
        <v>396</v>
      </c>
      <c r="O944" s="68" t="s">
        <v>325</v>
      </c>
      <c r="P944" s="68" t="s">
        <v>2931</v>
      </c>
      <c r="Q944" s="57" t="s">
        <v>2932</v>
      </c>
      <c r="R944" s="35" t="s">
        <v>265</v>
      </c>
      <c r="S944" s="57" t="str">
        <f>MID(Tabla1[[#This Row],[Aplicación]],6,2)</f>
        <v>03</v>
      </c>
      <c r="T944" s="54" t="str">
        <f>VLOOKUP(Tabla1[[#This Row],[AREA]],Hoja1!A:B,2,FALSE)</f>
        <v>03. Participación ciudadana y deportes</v>
      </c>
      <c r="U944" s="57" t="str">
        <f>MID(Tabla1[[#This Row],[Aplicación]],9,4)</f>
        <v>9241</v>
      </c>
      <c r="V944" s="54" t="str">
        <f>VLOOKUP(Tabla1[[#This Row],[PROGRAMA]],Hoja1!A:B,2,FALSE)</f>
        <v>9241. Participación ciudadana</v>
      </c>
      <c r="W944" s="57" t="str">
        <f>MID(Tabla1[[#This Row],[Aplicación]],14,2)</f>
        <v>21</v>
      </c>
      <c r="X944" s="57" t="str">
        <f>MID(Tabla1[[#This Row],[Aplicación]],14,6)</f>
        <v>213</v>
      </c>
    </row>
    <row r="945" spans="1:24" x14ac:dyDescent="0.25">
      <c r="A945" s="60">
        <v>220240023938</v>
      </c>
      <c r="B945" s="43" t="s">
        <v>390</v>
      </c>
      <c r="C945" s="61">
        <v>45457</v>
      </c>
      <c r="D945" s="60">
        <v>22024005038</v>
      </c>
      <c r="E945" s="43" t="s">
        <v>1262</v>
      </c>
      <c r="F945" s="62">
        <v>102.85</v>
      </c>
      <c r="G945" s="43" t="s">
        <v>3298</v>
      </c>
      <c r="H945" s="43" t="s">
        <v>3299</v>
      </c>
      <c r="I945" s="69" t="s">
        <v>2930</v>
      </c>
      <c r="J945" s="43" t="s">
        <v>398</v>
      </c>
      <c r="K945" s="43" t="s">
        <v>398</v>
      </c>
      <c r="L945" s="43" t="s">
        <v>399</v>
      </c>
      <c r="M945" s="43" t="s">
        <v>585</v>
      </c>
      <c r="N945" s="43" t="s">
        <v>539</v>
      </c>
      <c r="O945" s="68" t="s">
        <v>326</v>
      </c>
      <c r="P945" s="68" t="s">
        <v>2931</v>
      </c>
      <c r="Q945" s="57" t="s">
        <v>2932</v>
      </c>
      <c r="R945" s="35" t="s">
        <v>265</v>
      </c>
      <c r="S945" s="57" t="str">
        <f>MID(Tabla1[[#This Row],[Aplicación]],6,2)</f>
        <v>03</v>
      </c>
      <c r="T945" s="54" t="str">
        <f>VLOOKUP(Tabla1[[#This Row],[AREA]],Hoja1!A:B,2,FALSE)</f>
        <v>03. Participación ciudadana y deportes</v>
      </c>
      <c r="U945" s="57" t="str">
        <f>MID(Tabla1[[#This Row],[Aplicación]],9,4)</f>
        <v>9241</v>
      </c>
      <c r="V945" s="54" t="str">
        <f>VLOOKUP(Tabla1[[#This Row],[PROGRAMA]],Hoja1!A:B,2,FALSE)</f>
        <v>9241. Participación ciudadana</v>
      </c>
      <c r="W945" s="57" t="str">
        <f>MID(Tabla1[[#This Row],[Aplicación]],14,2)</f>
        <v>21</v>
      </c>
      <c r="X945" s="57" t="str">
        <f>MID(Tabla1[[#This Row],[Aplicación]],14,6)</f>
        <v>213</v>
      </c>
    </row>
    <row r="946" spans="1:24" x14ac:dyDescent="0.25">
      <c r="A946" s="60">
        <v>220240023641</v>
      </c>
      <c r="B946" s="43" t="s">
        <v>390</v>
      </c>
      <c r="C946" s="61">
        <v>45454</v>
      </c>
      <c r="D946" s="60">
        <v>22024004918</v>
      </c>
      <c r="E946" s="43" t="s">
        <v>1262</v>
      </c>
      <c r="F946" s="62">
        <v>1091.4100000000001</v>
      </c>
      <c r="G946" s="43" t="s">
        <v>54</v>
      </c>
      <c r="H946" s="43" t="s">
        <v>3345</v>
      </c>
      <c r="I946" s="69" t="s">
        <v>2930</v>
      </c>
      <c r="J946" s="43" t="s">
        <v>398</v>
      </c>
      <c r="K946" s="43" t="s">
        <v>398</v>
      </c>
      <c r="L946" s="43" t="s">
        <v>413</v>
      </c>
      <c r="M946" s="43" t="s">
        <v>585</v>
      </c>
      <c r="N946" s="43" t="s">
        <v>539</v>
      </c>
      <c r="O946" s="68" t="s">
        <v>326</v>
      </c>
      <c r="P946" s="68" t="s">
        <v>2931</v>
      </c>
      <c r="Q946" s="57" t="s">
        <v>2932</v>
      </c>
      <c r="R946" s="35" t="s">
        <v>265</v>
      </c>
      <c r="S946" s="57" t="str">
        <f>MID(Tabla1[[#This Row],[Aplicación]],6,2)</f>
        <v>03</v>
      </c>
      <c r="T946" s="54" t="str">
        <f>VLOOKUP(Tabla1[[#This Row],[AREA]],Hoja1!A:B,2,FALSE)</f>
        <v>03. Participación ciudadana y deportes</v>
      </c>
      <c r="U946" s="57" t="str">
        <f>MID(Tabla1[[#This Row],[Aplicación]],9,4)</f>
        <v>9241</v>
      </c>
      <c r="V946" s="54" t="str">
        <f>VLOOKUP(Tabla1[[#This Row],[PROGRAMA]],Hoja1!A:B,2,FALSE)</f>
        <v>9241. Participación ciudadana</v>
      </c>
      <c r="W946" s="57" t="str">
        <f>MID(Tabla1[[#This Row],[Aplicación]],14,2)</f>
        <v>21</v>
      </c>
      <c r="X946" s="57" t="str">
        <f>MID(Tabla1[[#This Row],[Aplicación]],14,6)</f>
        <v>213</v>
      </c>
    </row>
    <row r="947" spans="1:24" x14ac:dyDescent="0.25">
      <c r="A947" s="60">
        <v>220240021571</v>
      </c>
      <c r="B947" s="43" t="s">
        <v>702</v>
      </c>
      <c r="C947" s="61">
        <v>45440</v>
      </c>
      <c r="D947" s="60">
        <v>22024000079</v>
      </c>
      <c r="E947" s="43" t="s">
        <v>1262</v>
      </c>
      <c r="F947" s="62">
        <v>76</v>
      </c>
      <c r="G947" s="43" t="s">
        <v>3647</v>
      </c>
      <c r="H947" s="43" t="s">
        <v>3648</v>
      </c>
      <c r="I947" s="69" t="s">
        <v>2934</v>
      </c>
      <c r="J947" s="43" t="s">
        <v>398</v>
      </c>
      <c r="K947" s="43" t="s">
        <v>398</v>
      </c>
      <c r="L947" s="43" t="s">
        <v>413</v>
      </c>
      <c r="M947" s="43" t="s">
        <v>395</v>
      </c>
      <c r="N947" s="43" t="s">
        <v>396</v>
      </c>
      <c r="O947" s="68" t="s">
        <v>325</v>
      </c>
      <c r="P947" s="68" t="s">
        <v>2931</v>
      </c>
      <c r="Q947" s="57" t="s">
        <v>2932</v>
      </c>
      <c r="R947" s="35" t="s">
        <v>265</v>
      </c>
      <c r="S947" s="57" t="str">
        <f>MID(Tabla1[[#This Row],[Aplicación]],6,2)</f>
        <v>03</v>
      </c>
      <c r="T947" s="54" t="str">
        <f>VLOOKUP(Tabla1[[#This Row],[AREA]],Hoja1!A:B,2,FALSE)</f>
        <v>03. Participación ciudadana y deportes</v>
      </c>
      <c r="U947" s="57" t="str">
        <f>MID(Tabla1[[#This Row],[Aplicación]],9,4)</f>
        <v>9241</v>
      </c>
      <c r="V947" s="54" t="str">
        <f>VLOOKUP(Tabla1[[#This Row],[PROGRAMA]],Hoja1!A:B,2,FALSE)</f>
        <v>9241. Participación ciudadana</v>
      </c>
      <c r="W947" s="57" t="str">
        <f>MID(Tabla1[[#This Row],[Aplicación]],14,2)</f>
        <v>21</v>
      </c>
      <c r="X947" s="57" t="str">
        <f>MID(Tabla1[[#This Row],[Aplicación]],14,6)</f>
        <v>213</v>
      </c>
    </row>
    <row r="948" spans="1:24" x14ac:dyDescent="0.25">
      <c r="A948" s="60">
        <v>220240021573</v>
      </c>
      <c r="B948" s="43" t="s">
        <v>702</v>
      </c>
      <c r="C948" s="61">
        <v>45440</v>
      </c>
      <c r="D948" s="60">
        <v>22024000079</v>
      </c>
      <c r="E948" s="43" t="s">
        <v>1262</v>
      </c>
      <c r="F948" s="62">
        <v>23.47</v>
      </c>
      <c r="G948" s="43" t="s">
        <v>3647</v>
      </c>
      <c r="H948" s="43" t="s">
        <v>3649</v>
      </c>
      <c r="I948" s="69" t="s">
        <v>2934</v>
      </c>
      <c r="J948" s="43" t="s">
        <v>398</v>
      </c>
      <c r="K948" s="43" t="s">
        <v>398</v>
      </c>
      <c r="L948" s="43" t="s">
        <v>413</v>
      </c>
      <c r="M948" s="43" t="s">
        <v>395</v>
      </c>
      <c r="N948" s="43" t="s">
        <v>396</v>
      </c>
      <c r="O948" s="68" t="s">
        <v>325</v>
      </c>
      <c r="P948" s="68" t="s">
        <v>2931</v>
      </c>
      <c r="Q948" s="57" t="s">
        <v>2932</v>
      </c>
      <c r="R948" s="35" t="s">
        <v>265</v>
      </c>
      <c r="S948" s="57" t="str">
        <f>MID(Tabla1[[#This Row],[Aplicación]],6,2)</f>
        <v>03</v>
      </c>
      <c r="T948" s="54" t="str">
        <f>VLOOKUP(Tabla1[[#This Row],[AREA]],Hoja1!A:B,2,FALSE)</f>
        <v>03. Participación ciudadana y deportes</v>
      </c>
      <c r="U948" s="57" t="str">
        <f>MID(Tabla1[[#This Row],[Aplicación]],9,4)</f>
        <v>9241</v>
      </c>
      <c r="V948" s="54" t="str">
        <f>VLOOKUP(Tabla1[[#This Row],[PROGRAMA]],Hoja1!A:B,2,FALSE)</f>
        <v>9241. Participación ciudadana</v>
      </c>
      <c r="W948" s="57" t="str">
        <f>MID(Tabla1[[#This Row],[Aplicación]],14,2)</f>
        <v>21</v>
      </c>
      <c r="X948" s="57" t="str">
        <f>MID(Tabla1[[#This Row],[Aplicación]],14,6)</f>
        <v>213</v>
      </c>
    </row>
    <row r="949" spans="1:24" x14ac:dyDescent="0.25">
      <c r="A949" s="60">
        <v>220240021005</v>
      </c>
      <c r="B949" s="43" t="s">
        <v>390</v>
      </c>
      <c r="C949" s="61">
        <v>45436</v>
      </c>
      <c r="D949" s="60">
        <v>22024004650</v>
      </c>
      <c r="E949" s="43" t="s">
        <v>1262</v>
      </c>
      <c r="F949" s="62">
        <v>181.22</v>
      </c>
      <c r="G949" s="43" t="s">
        <v>33</v>
      </c>
      <c r="H949" s="43" t="s">
        <v>3673</v>
      </c>
      <c r="I949" s="69" t="s">
        <v>2930</v>
      </c>
      <c r="J949" s="43" t="s">
        <v>632</v>
      </c>
      <c r="K949" s="43" t="s">
        <v>507</v>
      </c>
      <c r="L949" s="43" t="s">
        <v>413</v>
      </c>
      <c r="M949" s="43" t="s">
        <v>585</v>
      </c>
      <c r="N949" s="43" t="s">
        <v>539</v>
      </c>
      <c r="O949" s="68" t="s">
        <v>326</v>
      </c>
      <c r="P949" s="68" t="s">
        <v>2931</v>
      </c>
      <c r="Q949" s="57" t="s">
        <v>2932</v>
      </c>
      <c r="R949" s="35" t="s">
        <v>265</v>
      </c>
      <c r="S949" s="57" t="str">
        <f>MID(Tabla1[[#This Row],[Aplicación]],6,2)</f>
        <v>03</v>
      </c>
      <c r="T949" s="54" t="str">
        <f>VLOOKUP(Tabla1[[#This Row],[AREA]],Hoja1!A:B,2,FALSE)</f>
        <v>03. Participación ciudadana y deportes</v>
      </c>
      <c r="U949" s="57" t="str">
        <f>MID(Tabla1[[#This Row],[Aplicación]],9,4)</f>
        <v>9241</v>
      </c>
      <c r="V949" s="54" t="str">
        <f>VLOOKUP(Tabla1[[#This Row],[PROGRAMA]],Hoja1!A:B,2,FALSE)</f>
        <v>9241. Participación ciudadana</v>
      </c>
      <c r="W949" s="57" t="str">
        <f>MID(Tabla1[[#This Row],[Aplicación]],14,2)</f>
        <v>21</v>
      </c>
      <c r="X949" s="57" t="str">
        <f>MID(Tabla1[[#This Row],[Aplicación]],14,6)</f>
        <v>213</v>
      </c>
    </row>
    <row r="950" spans="1:24" x14ac:dyDescent="0.25">
      <c r="A950" s="60">
        <v>220240019268</v>
      </c>
      <c r="B950" s="43" t="s">
        <v>702</v>
      </c>
      <c r="C950" s="61">
        <v>45433</v>
      </c>
      <c r="D950" s="60">
        <v>22024000079</v>
      </c>
      <c r="E950" s="43" t="s">
        <v>1262</v>
      </c>
      <c r="F950" s="62">
        <v>56.19</v>
      </c>
      <c r="G950" s="43" t="s">
        <v>764</v>
      </c>
      <c r="H950" s="43" t="s">
        <v>3751</v>
      </c>
      <c r="I950" s="69" t="s">
        <v>2934</v>
      </c>
      <c r="J950" s="43" t="s">
        <v>398</v>
      </c>
      <c r="K950" s="43" t="s">
        <v>398</v>
      </c>
      <c r="L950" s="43" t="s">
        <v>413</v>
      </c>
      <c r="M950" s="43" t="s">
        <v>395</v>
      </c>
      <c r="N950" s="43" t="s">
        <v>396</v>
      </c>
      <c r="O950" s="68" t="s">
        <v>325</v>
      </c>
      <c r="P950" s="68" t="s">
        <v>2931</v>
      </c>
      <c r="Q950" s="57" t="s">
        <v>2932</v>
      </c>
      <c r="R950" s="35" t="s">
        <v>265</v>
      </c>
      <c r="S950" s="57" t="str">
        <f>MID(Tabla1[[#This Row],[Aplicación]],6,2)</f>
        <v>03</v>
      </c>
      <c r="T950" s="54" t="str">
        <f>VLOOKUP(Tabla1[[#This Row],[AREA]],Hoja1!A:B,2,FALSE)</f>
        <v>03. Participación ciudadana y deportes</v>
      </c>
      <c r="U950" s="57" t="str">
        <f>MID(Tabla1[[#This Row],[Aplicación]],9,4)</f>
        <v>9241</v>
      </c>
      <c r="V950" s="54" t="str">
        <f>VLOOKUP(Tabla1[[#This Row],[PROGRAMA]],Hoja1!A:B,2,FALSE)</f>
        <v>9241. Participación ciudadana</v>
      </c>
      <c r="W950" s="57" t="str">
        <f>MID(Tabla1[[#This Row],[Aplicación]],14,2)</f>
        <v>21</v>
      </c>
      <c r="X950" s="57" t="str">
        <f>MID(Tabla1[[#This Row],[Aplicación]],14,6)</f>
        <v>213</v>
      </c>
    </row>
    <row r="951" spans="1:24" x14ac:dyDescent="0.25">
      <c r="A951" s="60">
        <v>220240016677</v>
      </c>
      <c r="B951" s="43" t="s">
        <v>390</v>
      </c>
      <c r="C951" s="61">
        <v>45426</v>
      </c>
      <c r="D951" s="60">
        <v>22024004392</v>
      </c>
      <c r="E951" s="43" t="s">
        <v>1262</v>
      </c>
      <c r="F951" s="62">
        <v>139.15</v>
      </c>
      <c r="G951" s="43" t="s">
        <v>3298</v>
      </c>
      <c r="H951" s="43" t="s">
        <v>3960</v>
      </c>
      <c r="I951" s="69" t="s">
        <v>2930</v>
      </c>
      <c r="J951" s="43" t="s">
        <v>398</v>
      </c>
      <c r="K951" s="43" t="s">
        <v>398</v>
      </c>
      <c r="L951" s="43" t="s">
        <v>399</v>
      </c>
      <c r="M951" s="43" t="s">
        <v>585</v>
      </c>
      <c r="N951" s="43" t="s">
        <v>539</v>
      </c>
      <c r="O951" s="68" t="s">
        <v>326</v>
      </c>
      <c r="P951" s="68" t="s">
        <v>2931</v>
      </c>
      <c r="Q951" s="57" t="s">
        <v>2932</v>
      </c>
      <c r="R951" s="35" t="s">
        <v>265</v>
      </c>
      <c r="S951" s="57" t="str">
        <f>MID(Tabla1[[#This Row],[Aplicación]],6,2)</f>
        <v>03</v>
      </c>
      <c r="T951" s="54" t="str">
        <f>VLOOKUP(Tabla1[[#This Row],[AREA]],Hoja1!A:B,2,FALSE)</f>
        <v>03. Participación ciudadana y deportes</v>
      </c>
      <c r="U951" s="57" t="str">
        <f>MID(Tabla1[[#This Row],[Aplicación]],9,4)</f>
        <v>9241</v>
      </c>
      <c r="V951" s="54" t="str">
        <f>VLOOKUP(Tabla1[[#This Row],[PROGRAMA]],Hoja1!A:B,2,FALSE)</f>
        <v>9241. Participación ciudadana</v>
      </c>
      <c r="W951" s="57" t="str">
        <f>MID(Tabla1[[#This Row],[Aplicación]],14,2)</f>
        <v>21</v>
      </c>
      <c r="X951" s="57" t="str">
        <f>MID(Tabla1[[#This Row],[Aplicación]],14,6)</f>
        <v>213</v>
      </c>
    </row>
    <row r="952" spans="1:24" x14ac:dyDescent="0.25">
      <c r="A952" s="60">
        <v>220239000146</v>
      </c>
      <c r="B952" s="43" t="s">
        <v>390</v>
      </c>
      <c r="C952" s="61">
        <v>45292</v>
      </c>
      <c r="D952" s="60">
        <v>22024001155</v>
      </c>
      <c r="E952" s="43" t="s">
        <v>1433</v>
      </c>
      <c r="F952" s="62">
        <v>8038.24</v>
      </c>
      <c r="G952" s="43" t="s">
        <v>707</v>
      </c>
      <c r="H952" s="43" t="s">
        <v>976</v>
      </c>
      <c r="I952" s="69">
        <v>220</v>
      </c>
      <c r="J952" s="43" t="s">
        <v>393</v>
      </c>
      <c r="K952" s="43" t="s">
        <v>393</v>
      </c>
      <c r="L952" s="43" t="s">
        <v>413</v>
      </c>
      <c r="M952" s="43" t="s">
        <v>395</v>
      </c>
      <c r="N952" s="43" t="s">
        <v>433</v>
      </c>
      <c r="O952" s="52" t="s">
        <v>321</v>
      </c>
      <c r="P952" s="63" t="s">
        <v>276</v>
      </c>
      <c r="Q952" s="57" t="str">
        <f>MID(Tabla1[[#This Row],[Aplicación]],14,1)</f>
        <v>2</v>
      </c>
      <c r="R952" s="35" t="s">
        <v>265</v>
      </c>
      <c r="S952" s="57" t="str">
        <f>MID(Tabla1[[#This Row],[Aplicación]],6,2)</f>
        <v>04</v>
      </c>
      <c r="T952" s="54" t="str">
        <f>VLOOKUP(Tabla1[[#This Row],[AREA]],Hoja1!A:B,2,FALSE)</f>
        <v>04. Hacienda, personal y modernización administrativa</v>
      </c>
      <c r="U952" s="57" t="str">
        <f>MID(Tabla1[[#This Row],[Aplicación]],9,4)</f>
        <v>9204</v>
      </c>
      <c r="V952" s="54" t="str">
        <f>VLOOKUP(Tabla1[[#This Row],[PROGRAMA]],Hoja1!A:B,2,FALSE)</f>
        <v>9204. Tecnologías de la información y comunicación</v>
      </c>
      <c r="W952" s="57" t="str">
        <f>MID(Tabla1[[#This Row],[Aplicación]],14,2)</f>
        <v>22</v>
      </c>
      <c r="X952" s="57" t="str">
        <f>MID(Tabla1[[#This Row],[Aplicación]],14,6)</f>
        <v>22002</v>
      </c>
    </row>
    <row r="953" spans="1:24" x14ac:dyDescent="0.25">
      <c r="A953" s="60">
        <v>220239000147</v>
      </c>
      <c r="B953" s="43" t="s">
        <v>390</v>
      </c>
      <c r="C953" s="61">
        <v>45292</v>
      </c>
      <c r="D953" s="60">
        <v>22024001156</v>
      </c>
      <c r="E953" s="43" t="s">
        <v>1433</v>
      </c>
      <c r="F953" s="62">
        <v>29354.42</v>
      </c>
      <c r="G953" s="43" t="s">
        <v>610</v>
      </c>
      <c r="H953" s="43" t="s">
        <v>978</v>
      </c>
      <c r="I953" s="69">
        <v>220</v>
      </c>
      <c r="J953" s="43" t="s">
        <v>611</v>
      </c>
      <c r="K953" s="43" t="s">
        <v>906</v>
      </c>
      <c r="L953" s="43" t="s">
        <v>413</v>
      </c>
      <c r="M953" s="43" t="s">
        <v>395</v>
      </c>
      <c r="N953" s="43" t="s">
        <v>433</v>
      </c>
      <c r="O953" s="52" t="s">
        <v>321</v>
      </c>
      <c r="P953" s="63" t="s">
        <v>276</v>
      </c>
      <c r="Q953" s="57" t="str">
        <f>MID(Tabla1[[#This Row],[Aplicación]],14,1)</f>
        <v>2</v>
      </c>
      <c r="R953" s="35" t="s">
        <v>265</v>
      </c>
      <c r="S953" s="57" t="str">
        <f>MID(Tabla1[[#This Row],[Aplicación]],6,2)</f>
        <v>04</v>
      </c>
      <c r="T953" s="54" t="str">
        <f>VLOOKUP(Tabla1[[#This Row],[AREA]],Hoja1!A:B,2,FALSE)</f>
        <v>04. Hacienda, personal y modernización administrativa</v>
      </c>
      <c r="U953" s="57" t="str">
        <f>MID(Tabla1[[#This Row],[Aplicación]],9,4)</f>
        <v>9204</v>
      </c>
      <c r="V953" s="54" t="str">
        <f>VLOOKUP(Tabla1[[#This Row],[PROGRAMA]],Hoja1!A:B,2,FALSE)</f>
        <v>9204. Tecnologías de la información y comunicación</v>
      </c>
      <c r="W953" s="57" t="str">
        <f>MID(Tabla1[[#This Row],[Aplicación]],14,2)</f>
        <v>22</v>
      </c>
      <c r="X953" s="57" t="str">
        <f>MID(Tabla1[[#This Row],[Aplicación]],14,6)</f>
        <v>22002</v>
      </c>
    </row>
    <row r="954" spans="1:24" x14ac:dyDescent="0.25">
      <c r="A954" s="60">
        <v>220239000865</v>
      </c>
      <c r="B954" s="43" t="s">
        <v>390</v>
      </c>
      <c r="C954" s="61">
        <v>45292</v>
      </c>
      <c r="D954" s="60">
        <v>22024001238</v>
      </c>
      <c r="E954" s="43" t="s">
        <v>1259</v>
      </c>
      <c r="F954" s="62">
        <v>85000</v>
      </c>
      <c r="G954" s="43" t="s">
        <v>426</v>
      </c>
      <c r="H954" s="43" t="s">
        <v>1625</v>
      </c>
      <c r="I954" s="69">
        <v>220</v>
      </c>
      <c r="J954" s="43" t="s">
        <v>427</v>
      </c>
      <c r="K954" s="43" t="s">
        <v>428</v>
      </c>
      <c r="L954" s="43" t="s">
        <v>413</v>
      </c>
      <c r="M954" s="43" t="s">
        <v>395</v>
      </c>
      <c r="N954" s="43" t="s">
        <v>433</v>
      </c>
      <c r="O954" s="52" t="s">
        <v>321</v>
      </c>
      <c r="P954" s="63" t="s">
        <v>276</v>
      </c>
      <c r="Q954" s="57" t="str">
        <f>MID(Tabla1[[#This Row],[Aplicación]],14,1)</f>
        <v>2</v>
      </c>
      <c r="R954" s="35" t="s">
        <v>265</v>
      </c>
      <c r="S954" s="57" t="str">
        <f>MID(Tabla1[[#This Row],[Aplicación]],6,2)</f>
        <v>04</v>
      </c>
      <c r="T954" s="54" t="str">
        <f>VLOOKUP(Tabla1[[#This Row],[AREA]],Hoja1!A:B,2,FALSE)</f>
        <v>04. Hacienda, personal y modernización administrativa</v>
      </c>
      <c r="U954" s="57" t="str">
        <f>MID(Tabla1[[#This Row],[Aplicación]],9,4)</f>
        <v>9204</v>
      </c>
      <c r="V954" s="54" t="str">
        <f>VLOOKUP(Tabla1[[#This Row],[PROGRAMA]],Hoja1!A:B,2,FALSE)</f>
        <v>9204. Tecnologías de la información y comunicación</v>
      </c>
      <c r="W954" s="57" t="str">
        <f>MID(Tabla1[[#This Row],[Aplicación]],14,2)</f>
        <v>22</v>
      </c>
      <c r="X954" s="57" t="str">
        <f>MID(Tabla1[[#This Row],[Aplicación]],14,6)</f>
        <v>22100</v>
      </c>
    </row>
    <row r="955" spans="1:24" x14ac:dyDescent="0.25">
      <c r="A955" s="60">
        <v>220240044420</v>
      </c>
      <c r="B955" s="43" t="s">
        <v>673</v>
      </c>
      <c r="C955" s="61">
        <v>45562</v>
      </c>
      <c r="D955" s="60">
        <v>22024001238</v>
      </c>
      <c r="E955" s="43" t="s">
        <v>1259</v>
      </c>
      <c r="F955" s="62">
        <v>-18000</v>
      </c>
      <c r="G955" s="43" t="s">
        <v>426</v>
      </c>
      <c r="H955" s="43" t="s">
        <v>6128</v>
      </c>
      <c r="I955" s="69" t="s">
        <v>2930</v>
      </c>
      <c r="J955" s="43" t="s">
        <v>427</v>
      </c>
      <c r="K955" s="43" t="s">
        <v>428</v>
      </c>
      <c r="L955" s="43" t="s">
        <v>413</v>
      </c>
      <c r="M955" s="43" t="s">
        <v>395</v>
      </c>
      <c r="N955" s="43" t="s">
        <v>433</v>
      </c>
      <c r="O955" s="68" t="s">
        <v>321</v>
      </c>
      <c r="P955" s="68" t="s">
        <v>4838</v>
      </c>
      <c r="Q955" s="57" t="str">
        <f>MID(Tabla1[[#This Row],[Aplicación]],14,1)</f>
        <v>2</v>
      </c>
      <c r="R955" s="35" t="s">
        <v>265</v>
      </c>
      <c r="S955" s="57" t="str">
        <f>MID(Tabla1[[#This Row],[Aplicación]],6,2)</f>
        <v>04</v>
      </c>
      <c r="T955" s="54" t="str">
        <f>VLOOKUP(Tabla1[[#This Row],[AREA]],Hoja1!A:B,2,FALSE)</f>
        <v>04. Hacienda, personal y modernización administrativa</v>
      </c>
      <c r="U955" s="57" t="str">
        <f>MID(Tabla1[[#This Row],[Aplicación]],9,4)</f>
        <v>9204</v>
      </c>
      <c r="V955" s="54" t="str">
        <f>VLOOKUP(Tabla1[[#This Row],[PROGRAMA]],Hoja1!A:B,2,FALSE)</f>
        <v>9204. Tecnologías de la información y comunicación</v>
      </c>
      <c r="W955" s="57" t="str">
        <f>MID(Tabla1[[#This Row],[Aplicación]],14,2)</f>
        <v>22</v>
      </c>
      <c r="X955" s="57" t="str">
        <f>MID(Tabla1[[#This Row],[Aplicación]],14,6)</f>
        <v>22100</v>
      </c>
    </row>
    <row r="956" spans="1:24" x14ac:dyDescent="0.25">
      <c r="A956" s="44">
        <v>220219001098</v>
      </c>
      <c r="B956" s="45" t="s">
        <v>390</v>
      </c>
      <c r="C956" s="50">
        <v>45292</v>
      </c>
      <c r="D956" s="44">
        <v>22024002873</v>
      </c>
      <c r="E956" s="45" t="s">
        <v>1214</v>
      </c>
      <c r="F956" s="51">
        <v>415981.2</v>
      </c>
      <c r="G956" s="45" t="s">
        <v>469</v>
      </c>
      <c r="H956" s="45" t="s">
        <v>470</v>
      </c>
      <c r="I956" s="53">
        <v>220</v>
      </c>
      <c r="J956" s="45" t="s">
        <v>393</v>
      </c>
      <c r="K956" s="45" t="s">
        <v>393</v>
      </c>
      <c r="L956" s="45" t="s">
        <v>399</v>
      </c>
      <c r="M956" s="45" t="s">
        <v>395</v>
      </c>
      <c r="N956" s="45" t="s">
        <v>396</v>
      </c>
      <c r="O956" s="52" t="s">
        <v>321</v>
      </c>
      <c r="P956" s="63" t="s">
        <v>276</v>
      </c>
      <c r="Q956" s="57" t="str">
        <f>MID(Tabla1[[#This Row],[Aplicación]],14,1)</f>
        <v>2</v>
      </c>
      <c r="R956" s="35" t="s">
        <v>265</v>
      </c>
      <c r="S956" s="57" t="str">
        <f>MID(Tabla1[[#This Row],[Aplicación]],6,2)</f>
        <v>04</v>
      </c>
      <c r="T956" s="54" t="str">
        <f>VLOOKUP(Tabla1[[#This Row],[AREA]],Hoja1!A:B,2,FALSE)</f>
        <v>04. Hacienda, personal y modernización administrativa</v>
      </c>
      <c r="U956" s="57" t="str">
        <f>MID(Tabla1[[#This Row],[Aplicación]],9,4)</f>
        <v>9204</v>
      </c>
      <c r="V956" s="54" t="str">
        <f>VLOOKUP(Tabla1[[#This Row],[PROGRAMA]],Hoja1!A:B,2,FALSE)</f>
        <v>9204. Tecnologías de la información y comunicación</v>
      </c>
      <c r="W956" s="57" t="str">
        <f>MID(Tabla1[[#This Row],[Aplicación]],14,2)</f>
        <v>22</v>
      </c>
      <c r="X956" s="57" t="str">
        <f>MID(Tabla1[[#This Row],[Aplicación]],14,6)</f>
        <v>22200</v>
      </c>
    </row>
    <row r="957" spans="1:24" x14ac:dyDescent="0.25">
      <c r="A957" s="60">
        <v>220219001099</v>
      </c>
      <c r="B957" s="43" t="s">
        <v>390</v>
      </c>
      <c r="C957" s="61">
        <v>45292</v>
      </c>
      <c r="D957" s="60">
        <v>22024002874</v>
      </c>
      <c r="E957" s="43" t="s">
        <v>1214</v>
      </c>
      <c r="F957" s="62">
        <v>16843.2</v>
      </c>
      <c r="G957" s="43" t="s">
        <v>847</v>
      </c>
      <c r="H957" s="43" t="s">
        <v>848</v>
      </c>
      <c r="I957" s="69">
        <v>220</v>
      </c>
      <c r="J957" s="43" t="s">
        <v>693</v>
      </c>
      <c r="K957" s="43" t="s">
        <v>393</v>
      </c>
      <c r="L957" s="43" t="s">
        <v>399</v>
      </c>
      <c r="M957" s="43" t="s">
        <v>395</v>
      </c>
      <c r="N957" s="43" t="s">
        <v>396</v>
      </c>
      <c r="O957" s="52" t="s">
        <v>321</v>
      </c>
      <c r="P957" s="63" t="s">
        <v>276</v>
      </c>
      <c r="Q957" s="57" t="str">
        <f>MID(Tabla1[[#This Row],[Aplicación]],14,1)</f>
        <v>2</v>
      </c>
      <c r="R957" s="35" t="s">
        <v>265</v>
      </c>
      <c r="S957" s="57" t="str">
        <f>MID(Tabla1[[#This Row],[Aplicación]],6,2)</f>
        <v>04</v>
      </c>
      <c r="T957" s="54" t="str">
        <f>VLOOKUP(Tabla1[[#This Row],[AREA]],Hoja1!A:B,2,FALSE)</f>
        <v>04. Hacienda, personal y modernización administrativa</v>
      </c>
      <c r="U957" s="57" t="str">
        <f>MID(Tabla1[[#This Row],[Aplicación]],9,4)</f>
        <v>9204</v>
      </c>
      <c r="V957" s="54" t="str">
        <f>VLOOKUP(Tabla1[[#This Row],[PROGRAMA]],Hoja1!A:B,2,FALSE)</f>
        <v>9204. Tecnologías de la información y comunicación</v>
      </c>
      <c r="W957" s="57" t="str">
        <f>MID(Tabla1[[#This Row],[Aplicación]],14,2)</f>
        <v>22</v>
      </c>
      <c r="X957" s="57" t="str">
        <f>MID(Tabla1[[#This Row],[Aplicación]],14,6)</f>
        <v>22200</v>
      </c>
    </row>
    <row r="958" spans="1:24" x14ac:dyDescent="0.25">
      <c r="A958" s="60">
        <v>220240009151</v>
      </c>
      <c r="B958" s="43" t="s">
        <v>658</v>
      </c>
      <c r="C958" s="61">
        <v>45383</v>
      </c>
      <c r="D958" s="60">
        <v>22024003687</v>
      </c>
      <c r="E958" s="43" t="s">
        <v>1214</v>
      </c>
      <c r="F958" s="62">
        <v>1403.6</v>
      </c>
      <c r="G958" s="43" t="s">
        <v>847</v>
      </c>
      <c r="H958" s="43" t="s">
        <v>4727</v>
      </c>
      <c r="I958" s="69" t="s">
        <v>2951</v>
      </c>
      <c r="J958" s="43" t="s">
        <v>693</v>
      </c>
      <c r="K958" s="43" t="s">
        <v>393</v>
      </c>
      <c r="L958" s="43" t="s">
        <v>399</v>
      </c>
      <c r="M958" s="43" t="s">
        <v>395</v>
      </c>
      <c r="N958" s="43" t="s">
        <v>396</v>
      </c>
      <c r="O958" s="68" t="s">
        <v>321</v>
      </c>
      <c r="P958" s="68" t="s">
        <v>2931</v>
      </c>
      <c r="Q958" s="57" t="s">
        <v>2932</v>
      </c>
      <c r="R958" s="35" t="s">
        <v>265</v>
      </c>
      <c r="S958" s="57" t="str">
        <f>MID(Tabla1[[#This Row],[Aplicación]],6,2)</f>
        <v>04</v>
      </c>
      <c r="T958" s="54" t="str">
        <f>VLOOKUP(Tabla1[[#This Row],[AREA]],Hoja1!A:B,2,FALSE)</f>
        <v>04. Hacienda, personal y modernización administrativa</v>
      </c>
      <c r="U958" s="57" t="str">
        <f>MID(Tabla1[[#This Row],[Aplicación]],9,4)</f>
        <v>9204</v>
      </c>
      <c r="V958" s="54" t="str">
        <f>VLOOKUP(Tabla1[[#This Row],[PROGRAMA]],Hoja1!A:B,2,FALSE)</f>
        <v>9204. Tecnologías de la información y comunicación</v>
      </c>
      <c r="W958" s="57" t="str">
        <f>MID(Tabla1[[#This Row],[Aplicación]],14,2)</f>
        <v>22</v>
      </c>
      <c r="X958" s="57" t="str">
        <f>MID(Tabla1[[#This Row],[Aplicación]],14,6)</f>
        <v>22200</v>
      </c>
    </row>
    <row r="959" spans="1:24" x14ac:dyDescent="0.25">
      <c r="A959" s="60">
        <v>220239000767</v>
      </c>
      <c r="B959" s="43" t="s">
        <v>390</v>
      </c>
      <c r="C959" s="61">
        <v>45292</v>
      </c>
      <c r="D959" s="60">
        <v>22024001212</v>
      </c>
      <c r="E959" s="43" t="s">
        <v>1494</v>
      </c>
      <c r="F959" s="62">
        <v>7510.47</v>
      </c>
      <c r="G959" s="43" t="s">
        <v>559</v>
      </c>
      <c r="H959" s="43" t="s">
        <v>2862</v>
      </c>
      <c r="I959" s="69">
        <v>220</v>
      </c>
      <c r="J959" s="43" t="s">
        <v>398</v>
      </c>
      <c r="K959" s="43" t="s">
        <v>398</v>
      </c>
      <c r="L959" s="43" t="s">
        <v>399</v>
      </c>
      <c r="M959" s="43" t="s">
        <v>395</v>
      </c>
      <c r="N959" s="43" t="s">
        <v>396</v>
      </c>
      <c r="O959" s="52" t="s">
        <v>321</v>
      </c>
      <c r="P959" s="63" t="s">
        <v>276</v>
      </c>
      <c r="Q959" s="57" t="str">
        <f>MID(Tabla1[[#This Row],[Aplicación]],14,1)</f>
        <v>2</v>
      </c>
      <c r="R959" s="35" t="s">
        <v>265</v>
      </c>
      <c r="S959" s="57" t="str">
        <f>MID(Tabla1[[#This Row],[Aplicación]],6,2)</f>
        <v>04</v>
      </c>
      <c r="T959" s="54" t="str">
        <f>VLOOKUP(Tabla1[[#This Row],[AREA]],Hoja1!A:B,2,FALSE)</f>
        <v>04. Hacienda, personal y modernización administrativa</v>
      </c>
      <c r="U959" s="57" t="str">
        <f>MID(Tabla1[[#This Row],[Aplicación]],9,4)</f>
        <v>9204</v>
      </c>
      <c r="V959" s="54" t="str">
        <f>VLOOKUP(Tabla1[[#This Row],[PROGRAMA]],Hoja1!A:B,2,FALSE)</f>
        <v>9204. Tecnologías de la información y comunicación</v>
      </c>
      <c r="W959" s="57" t="str">
        <f>MID(Tabla1[[#This Row],[Aplicación]],14,2)</f>
        <v>22</v>
      </c>
      <c r="X959" s="57" t="str">
        <f>MID(Tabla1[[#This Row],[Aplicación]],14,6)</f>
        <v>22700</v>
      </c>
    </row>
    <row r="960" spans="1:24" x14ac:dyDescent="0.25">
      <c r="A960" s="60">
        <v>220239000906</v>
      </c>
      <c r="B960" s="43" t="s">
        <v>390</v>
      </c>
      <c r="C960" s="61">
        <v>45292</v>
      </c>
      <c r="D960" s="60">
        <v>22024001350</v>
      </c>
      <c r="E960" s="43" t="s">
        <v>1487</v>
      </c>
      <c r="F960" s="62">
        <v>33880</v>
      </c>
      <c r="G960" s="43" t="s">
        <v>602</v>
      </c>
      <c r="H960" s="43" t="s">
        <v>2669</v>
      </c>
      <c r="I960" s="69">
        <v>220</v>
      </c>
      <c r="J960" s="43" t="s">
        <v>398</v>
      </c>
      <c r="K960" s="43" t="s">
        <v>398</v>
      </c>
      <c r="L960" s="43" t="s">
        <v>399</v>
      </c>
      <c r="M960" s="43" t="s">
        <v>395</v>
      </c>
      <c r="N960" s="43" t="s">
        <v>433</v>
      </c>
      <c r="O960" s="52" t="s">
        <v>321</v>
      </c>
      <c r="P960" s="63" t="s">
        <v>276</v>
      </c>
      <c r="Q960" s="57" t="str">
        <f>MID(Tabla1[[#This Row],[Aplicación]],14,1)</f>
        <v>2</v>
      </c>
      <c r="R960" s="35" t="s">
        <v>265</v>
      </c>
      <c r="S960" s="57" t="str">
        <f>MID(Tabla1[[#This Row],[Aplicación]],6,2)</f>
        <v>04</v>
      </c>
      <c r="T960" s="54" t="str">
        <f>VLOOKUP(Tabla1[[#This Row],[AREA]],Hoja1!A:B,2,FALSE)</f>
        <v>04. Hacienda, personal y modernización administrativa</v>
      </c>
      <c r="U960" s="57" t="str">
        <f>MID(Tabla1[[#This Row],[Aplicación]],9,4)</f>
        <v>9204</v>
      </c>
      <c r="V960" s="54" t="str">
        <f>VLOOKUP(Tabla1[[#This Row],[PROGRAMA]],Hoja1!A:B,2,FALSE)</f>
        <v>9204. Tecnologías de la información y comunicación</v>
      </c>
      <c r="W960" s="57" t="str">
        <f>MID(Tabla1[[#This Row],[Aplicación]],14,2)</f>
        <v>22</v>
      </c>
      <c r="X960" s="57" t="str">
        <f>MID(Tabla1[[#This Row],[Aplicación]],14,6)</f>
        <v>22701</v>
      </c>
    </row>
    <row r="961" spans="1:24" x14ac:dyDescent="0.25">
      <c r="A961" s="60">
        <v>220219001275</v>
      </c>
      <c r="B961" s="43" t="s">
        <v>390</v>
      </c>
      <c r="C961" s="61">
        <v>45292</v>
      </c>
      <c r="D961" s="60">
        <v>22024002979</v>
      </c>
      <c r="E961" s="43" t="s">
        <v>1410</v>
      </c>
      <c r="F961" s="62">
        <v>19965</v>
      </c>
      <c r="G961" s="43" t="s">
        <v>687</v>
      </c>
      <c r="H961" s="43" t="s">
        <v>688</v>
      </c>
      <c r="I961" s="69">
        <v>220</v>
      </c>
      <c r="J961" s="43" t="s">
        <v>393</v>
      </c>
      <c r="K961" s="43" t="s">
        <v>393</v>
      </c>
      <c r="L961" s="43" t="s">
        <v>399</v>
      </c>
      <c r="M961" s="43" t="s">
        <v>395</v>
      </c>
      <c r="N961" s="43" t="s">
        <v>396</v>
      </c>
      <c r="O961" s="52" t="s">
        <v>321</v>
      </c>
      <c r="P961" s="63" t="s">
        <v>276</v>
      </c>
      <c r="Q961" s="57" t="str">
        <f>MID(Tabla1[[#This Row],[Aplicación]],14,1)</f>
        <v>2</v>
      </c>
      <c r="R961" s="35" t="s">
        <v>265</v>
      </c>
      <c r="S961" s="57" t="str">
        <f>MID(Tabla1[[#This Row],[Aplicación]],6,2)</f>
        <v>04</v>
      </c>
      <c r="T961" s="54" t="str">
        <f>VLOOKUP(Tabla1[[#This Row],[AREA]],Hoja1!A:B,2,FALSE)</f>
        <v>04. Hacienda, personal y modernización administrativa</v>
      </c>
      <c r="U961" s="57" t="str">
        <f>MID(Tabla1[[#This Row],[Aplicación]],9,4)</f>
        <v>9204</v>
      </c>
      <c r="V961" s="54" t="str">
        <f>VLOOKUP(Tabla1[[#This Row],[PROGRAMA]],Hoja1!A:B,2,FALSE)</f>
        <v>9204. Tecnologías de la información y comunicación</v>
      </c>
      <c r="W961" s="57" t="str">
        <f>MID(Tabla1[[#This Row],[Aplicación]],14,2)</f>
        <v>22</v>
      </c>
      <c r="X961" s="57" t="str">
        <f>MID(Tabla1[[#This Row],[Aplicación]],14,6)</f>
        <v>22799</v>
      </c>
    </row>
    <row r="962" spans="1:24" x14ac:dyDescent="0.25">
      <c r="A962" s="60">
        <v>220240012913</v>
      </c>
      <c r="B962" s="43" t="s">
        <v>702</v>
      </c>
      <c r="C962" s="61">
        <v>45407</v>
      </c>
      <c r="D962" s="60">
        <v>22024001380</v>
      </c>
      <c r="E962" s="43" t="s">
        <v>1262</v>
      </c>
      <c r="F962" s="62">
        <v>696.74</v>
      </c>
      <c r="G962" s="43" t="s">
        <v>60</v>
      </c>
      <c r="H962" s="43" t="s">
        <v>4284</v>
      </c>
      <c r="I962" s="69" t="s">
        <v>2934</v>
      </c>
      <c r="J962" s="43" t="s">
        <v>398</v>
      </c>
      <c r="K962" s="43" t="s">
        <v>393</v>
      </c>
      <c r="L962" s="43" t="s">
        <v>413</v>
      </c>
      <c r="M962" s="43" t="s">
        <v>585</v>
      </c>
      <c r="N962" s="43" t="s">
        <v>539</v>
      </c>
      <c r="O962" s="68" t="s">
        <v>326</v>
      </c>
      <c r="P962" s="68" t="s">
        <v>2931</v>
      </c>
      <c r="Q962" s="57" t="s">
        <v>2932</v>
      </c>
      <c r="R962" s="35" t="s">
        <v>265</v>
      </c>
      <c r="S962" s="57" t="str">
        <f>MID(Tabla1[[#This Row],[Aplicación]],6,2)</f>
        <v>03</v>
      </c>
      <c r="T962" s="54" t="str">
        <f>VLOOKUP(Tabla1[[#This Row],[AREA]],Hoja1!A:B,2,FALSE)</f>
        <v>03. Participación ciudadana y deportes</v>
      </c>
      <c r="U962" s="57" t="str">
        <f>MID(Tabla1[[#This Row],[Aplicación]],9,4)</f>
        <v>9241</v>
      </c>
      <c r="V962" s="54" t="str">
        <f>VLOOKUP(Tabla1[[#This Row],[PROGRAMA]],Hoja1!A:B,2,FALSE)</f>
        <v>9241. Participación ciudadana</v>
      </c>
      <c r="W962" s="57" t="str">
        <f>MID(Tabla1[[#This Row],[Aplicación]],14,2)</f>
        <v>21</v>
      </c>
      <c r="X962" s="57" t="str">
        <f>MID(Tabla1[[#This Row],[Aplicación]],14,6)</f>
        <v>213</v>
      </c>
    </row>
    <row r="963" spans="1:24" x14ac:dyDescent="0.25">
      <c r="A963" s="60">
        <v>220240030354</v>
      </c>
      <c r="B963" s="43" t="s">
        <v>390</v>
      </c>
      <c r="C963" s="61">
        <v>45485</v>
      </c>
      <c r="D963" s="60">
        <v>22024005661</v>
      </c>
      <c r="E963" s="43" t="s">
        <v>5346</v>
      </c>
      <c r="F963" s="62">
        <v>78.53</v>
      </c>
      <c r="G963" s="43" t="s">
        <v>776</v>
      </c>
      <c r="H963" s="43" t="s">
        <v>5347</v>
      </c>
      <c r="I963" s="69">
        <v>220</v>
      </c>
      <c r="J963" s="43" t="s">
        <v>398</v>
      </c>
      <c r="K963" s="43" t="s">
        <v>398</v>
      </c>
      <c r="L963" s="43" t="s">
        <v>413</v>
      </c>
      <c r="M963" s="43" t="s">
        <v>585</v>
      </c>
      <c r="N963" s="43" t="s">
        <v>539</v>
      </c>
      <c r="O963" s="68" t="s">
        <v>326</v>
      </c>
      <c r="P963" s="68" t="s">
        <v>4838</v>
      </c>
      <c r="Q963" s="57" t="str">
        <f>MID(Tabla1[[#This Row],[Aplicación]],14,1)</f>
        <v>2</v>
      </c>
      <c r="R963" s="35" t="s">
        <v>265</v>
      </c>
      <c r="S963" s="57" t="str">
        <f>MID(Tabla1[[#This Row],[Aplicación]],6,2)</f>
        <v>04</v>
      </c>
      <c r="T963" s="54" t="str">
        <f>VLOOKUP(Tabla1[[#This Row],[AREA]],Hoja1!A:B,2,FALSE)</f>
        <v>04. Hacienda, personal y modernización administrativa</v>
      </c>
      <c r="U963" s="57" t="str">
        <f>MID(Tabla1[[#This Row],[Aplicación]],9,4)</f>
        <v>9209</v>
      </c>
      <c r="V963" s="54" t="str">
        <f>VLOOKUP(Tabla1[[#This Row],[PROGRAMA]],Hoja1!A:B,2,FALSE)</f>
        <v>9209. Dirección del area de hacienda, personal y modernización administrativa</v>
      </c>
      <c r="W963" s="57" t="str">
        <f>MID(Tabla1[[#This Row],[Aplicación]],14,2)</f>
        <v>22</v>
      </c>
      <c r="X963" s="57" t="str">
        <f>MID(Tabla1[[#This Row],[Aplicación]],14,6)</f>
        <v>22199</v>
      </c>
    </row>
    <row r="964" spans="1:24" x14ac:dyDescent="0.25">
      <c r="A964" s="60">
        <v>220240028983</v>
      </c>
      <c r="B964" s="43" t="s">
        <v>390</v>
      </c>
      <c r="C964" s="61">
        <v>45476</v>
      </c>
      <c r="D964" s="60">
        <v>22024005439</v>
      </c>
      <c r="E964" s="43" t="s">
        <v>5452</v>
      </c>
      <c r="F964" s="62">
        <v>7000</v>
      </c>
      <c r="G964" s="43" t="s">
        <v>282</v>
      </c>
      <c r="H964" s="43" t="s">
        <v>5453</v>
      </c>
      <c r="I964" s="69">
        <v>220</v>
      </c>
      <c r="J964" s="43" t="s">
        <v>398</v>
      </c>
      <c r="K964" s="43" t="s">
        <v>398</v>
      </c>
      <c r="L964" s="43" t="s">
        <v>399</v>
      </c>
      <c r="M964" s="43" t="s">
        <v>585</v>
      </c>
      <c r="N964" s="43" t="s">
        <v>539</v>
      </c>
      <c r="O964" s="68" t="s">
        <v>326</v>
      </c>
      <c r="P964" s="68" t="s">
        <v>4838</v>
      </c>
      <c r="Q964" s="57" t="str">
        <f>MID(Tabla1[[#This Row],[Aplicación]],14,1)</f>
        <v>2</v>
      </c>
      <c r="R964" s="35" t="s">
        <v>265</v>
      </c>
      <c r="S964" s="57" t="str">
        <f>MID(Tabla1[[#This Row],[Aplicación]],6,2)</f>
        <v>04</v>
      </c>
      <c r="T964" s="54" t="str">
        <f>VLOOKUP(Tabla1[[#This Row],[AREA]],Hoja1!A:B,2,FALSE)</f>
        <v>04. Hacienda, personal y modernización administrativa</v>
      </c>
      <c r="U964" s="57" t="str">
        <f>MID(Tabla1[[#This Row],[Aplicación]],9,4)</f>
        <v>9209</v>
      </c>
      <c r="V964" s="54" t="str">
        <f>VLOOKUP(Tabla1[[#This Row],[PROGRAMA]],Hoja1!A:B,2,FALSE)</f>
        <v>9209. Dirección del area de hacienda, personal y modernización administrativa</v>
      </c>
      <c r="W964" s="57" t="str">
        <f>MID(Tabla1[[#This Row],[Aplicación]],14,2)</f>
        <v>22</v>
      </c>
      <c r="X964" s="57" t="str">
        <f>MID(Tabla1[[#This Row],[Aplicación]],14,6)</f>
        <v>22706</v>
      </c>
    </row>
    <row r="965" spans="1:24" x14ac:dyDescent="0.25">
      <c r="A965" s="60">
        <v>220240012082</v>
      </c>
      <c r="B965" s="43" t="s">
        <v>390</v>
      </c>
      <c r="C965" s="61">
        <v>45401</v>
      </c>
      <c r="D965" s="60">
        <v>22024004009</v>
      </c>
      <c r="E965" s="43" t="s">
        <v>1262</v>
      </c>
      <c r="F965" s="62">
        <v>144.49</v>
      </c>
      <c r="G965" s="43" t="s">
        <v>33</v>
      </c>
      <c r="H965" s="43" t="s">
        <v>4341</v>
      </c>
      <c r="I965" s="69" t="s">
        <v>2930</v>
      </c>
      <c r="J965" s="43" t="s">
        <v>632</v>
      </c>
      <c r="K965" s="43" t="s">
        <v>507</v>
      </c>
      <c r="L965" s="43" t="s">
        <v>413</v>
      </c>
      <c r="M965" s="43" t="s">
        <v>585</v>
      </c>
      <c r="N965" s="43" t="s">
        <v>539</v>
      </c>
      <c r="O965" s="68" t="s">
        <v>326</v>
      </c>
      <c r="P965" s="68" t="s">
        <v>2931</v>
      </c>
      <c r="Q965" s="57" t="s">
        <v>2932</v>
      </c>
      <c r="R965" s="35" t="s">
        <v>265</v>
      </c>
      <c r="S965" s="57" t="str">
        <f>MID(Tabla1[[#This Row],[Aplicación]],6,2)</f>
        <v>03</v>
      </c>
      <c r="T965" s="54" t="str">
        <f>VLOOKUP(Tabla1[[#This Row],[AREA]],Hoja1!A:B,2,FALSE)</f>
        <v>03. Participación ciudadana y deportes</v>
      </c>
      <c r="U965" s="57" t="str">
        <f>MID(Tabla1[[#This Row],[Aplicación]],9,4)</f>
        <v>9241</v>
      </c>
      <c r="V965" s="54" t="str">
        <f>VLOOKUP(Tabla1[[#This Row],[PROGRAMA]],Hoja1!A:B,2,FALSE)</f>
        <v>9241. Participación ciudadana</v>
      </c>
      <c r="W965" s="57" t="str">
        <f>MID(Tabla1[[#This Row],[Aplicación]],14,2)</f>
        <v>21</v>
      </c>
      <c r="X965" s="57" t="str">
        <f>MID(Tabla1[[#This Row],[Aplicación]],14,6)</f>
        <v>213</v>
      </c>
    </row>
    <row r="966" spans="1:24" x14ac:dyDescent="0.25">
      <c r="A966" s="60">
        <v>220239000938</v>
      </c>
      <c r="B966" s="43" t="s">
        <v>390</v>
      </c>
      <c r="C966" s="61">
        <v>45292</v>
      </c>
      <c r="D966" s="60">
        <v>22024001392</v>
      </c>
      <c r="E966" s="43" t="s">
        <v>1190</v>
      </c>
      <c r="F966" s="62">
        <v>920000</v>
      </c>
      <c r="G966" s="43" t="s">
        <v>406</v>
      </c>
      <c r="H966" s="43" t="s">
        <v>1519</v>
      </c>
      <c r="I966" s="69">
        <v>220</v>
      </c>
      <c r="J966" s="43" t="s">
        <v>398</v>
      </c>
      <c r="K966" s="43" t="s">
        <v>398</v>
      </c>
      <c r="L966" s="43" t="s">
        <v>399</v>
      </c>
      <c r="M966" s="43" t="s">
        <v>395</v>
      </c>
      <c r="N966" s="43" t="s">
        <v>396</v>
      </c>
      <c r="O966" s="52" t="s">
        <v>321</v>
      </c>
      <c r="P966" s="63" t="s">
        <v>276</v>
      </c>
      <c r="Q966" s="57" t="str">
        <f>MID(Tabla1[[#This Row],[Aplicación]],14,1)</f>
        <v>2</v>
      </c>
      <c r="R966" s="35" t="s">
        <v>265</v>
      </c>
      <c r="S966" s="57" t="str">
        <f>MID(Tabla1[[#This Row],[Aplicación]],6,2)</f>
        <v>04</v>
      </c>
      <c r="T966" s="54" t="str">
        <f>VLOOKUP(Tabla1[[#This Row],[AREA]],Hoja1!A:B,2,FALSE)</f>
        <v>04. Hacienda, personal y modernización administrativa</v>
      </c>
      <c r="U966" s="57" t="str">
        <f>MID(Tabla1[[#This Row],[Aplicación]],9,4)</f>
        <v>9231</v>
      </c>
      <c r="V966" s="54" t="str">
        <f>VLOOKUP(Tabla1[[#This Row],[PROGRAMA]],Hoja1!A:B,2,FALSE)</f>
        <v>9231. Información, registro y gestión del padrón</v>
      </c>
      <c r="W966" s="57" t="str">
        <f>MID(Tabla1[[#This Row],[Aplicación]],14,2)</f>
        <v>22</v>
      </c>
      <c r="X966" s="57" t="str">
        <f>MID(Tabla1[[#This Row],[Aplicación]],14,6)</f>
        <v>22201</v>
      </c>
    </row>
    <row r="967" spans="1:24" x14ac:dyDescent="0.25">
      <c r="A967" s="44">
        <v>220239000937</v>
      </c>
      <c r="B967" s="45" t="s">
        <v>390</v>
      </c>
      <c r="C967" s="50">
        <v>45292</v>
      </c>
      <c r="D967" s="44">
        <v>22024001391</v>
      </c>
      <c r="E967" s="45" t="s">
        <v>1190</v>
      </c>
      <c r="F967" s="51">
        <v>210000</v>
      </c>
      <c r="G967" s="45" t="s">
        <v>495</v>
      </c>
      <c r="H967" s="45" t="s">
        <v>1574</v>
      </c>
      <c r="I967" s="53">
        <v>220</v>
      </c>
      <c r="J967" s="45" t="s">
        <v>496</v>
      </c>
      <c r="K967" s="49" t="s">
        <v>393</v>
      </c>
      <c r="L967" s="45" t="s">
        <v>399</v>
      </c>
      <c r="M967" s="45" t="s">
        <v>395</v>
      </c>
      <c r="N967" s="45" t="s">
        <v>396</v>
      </c>
      <c r="O967" s="52" t="s">
        <v>321</v>
      </c>
      <c r="P967" s="63" t="s">
        <v>276</v>
      </c>
      <c r="Q967" s="57" t="str">
        <f>MID(Tabla1[[#This Row],[Aplicación]],14,1)</f>
        <v>2</v>
      </c>
      <c r="R967" s="35" t="s">
        <v>265</v>
      </c>
      <c r="S967" s="57" t="str">
        <f>MID(Tabla1[[#This Row],[Aplicación]],6,2)</f>
        <v>04</v>
      </c>
      <c r="T967" s="54" t="str">
        <f>VLOOKUP(Tabla1[[#This Row],[AREA]],Hoja1!A:B,2,FALSE)</f>
        <v>04. Hacienda, personal y modernización administrativa</v>
      </c>
      <c r="U967" s="57" t="str">
        <f>MID(Tabla1[[#This Row],[Aplicación]],9,4)</f>
        <v>9231</v>
      </c>
      <c r="V967" s="54" t="str">
        <f>VLOOKUP(Tabla1[[#This Row],[PROGRAMA]],Hoja1!A:B,2,FALSE)</f>
        <v>9231. Información, registro y gestión del padrón</v>
      </c>
      <c r="W967" s="57" t="str">
        <f>MID(Tabla1[[#This Row],[Aplicación]],14,2)</f>
        <v>22</v>
      </c>
      <c r="X967" s="57" t="str">
        <f>MID(Tabla1[[#This Row],[Aplicación]],14,6)</f>
        <v>22201</v>
      </c>
    </row>
    <row r="968" spans="1:24" x14ac:dyDescent="0.25">
      <c r="A968" s="60">
        <v>220240013927</v>
      </c>
      <c r="B968" s="43" t="s">
        <v>390</v>
      </c>
      <c r="C968" s="61">
        <v>45414</v>
      </c>
      <c r="D968" s="60">
        <v>22024004271</v>
      </c>
      <c r="E968" s="43" t="s">
        <v>4120</v>
      </c>
      <c r="F968" s="62">
        <v>15669.5</v>
      </c>
      <c r="G968" s="43" t="s">
        <v>4121</v>
      </c>
      <c r="H968" s="43" t="s">
        <v>4122</v>
      </c>
      <c r="I968" s="69" t="s">
        <v>2930</v>
      </c>
      <c r="J968" s="43" t="s">
        <v>398</v>
      </c>
      <c r="K968" s="43" t="s">
        <v>398</v>
      </c>
      <c r="L968" s="43" t="s">
        <v>399</v>
      </c>
      <c r="M968" s="43" t="s">
        <v>585</v>
      </c>
      <c r="N968" s="43" t="s">
        <v>539</v>
      </c>
      <c r="O968" s="68" t="s">
        <v>326</v>
      </c>
      <c r="P968" s="68" t="s">
        <v>2931</v>
      </c>
      <c r="Q968" s="57" t="s">
        <v>2932</v>
      </c>
      <c r="R968" s="35" t="s">
        <v>265</v>
      </c>
      <c r="S968" s="57" t="str">
        <f>MID(Tabla1[[#This Row],[Aplicación]],6,2)</f>
        <v>04</v>
      </c>
      <c r="T968" s="54" t="str">
        <f>VLOOKUP(Tabla1[[#This Row],[AREA]],Hoja1!A:B,2,FALSE)</f>
        <v>04. Hacienda, personal y modernización administrativa</v>
      </c>
      <c r="U968" s="57" t="str">
        <f>MID(Tabla1[[#This Row],[Aplicación]],9,4)</f>
        <v>9231</v>
      </c>
      <c r="V968" s="54" t="str">
        <f>VLOOKUP(Tabla1[[#This Row],[PROGRAMA]],Hoja1!A:B,2,FALSE)</f>
        <v>9231. Información, registro y gestión del padrón</v>
      </c>
      <c r="W968" s="57" t="str">
        <f>MID(Tabla1[[#This Row],[Aplicación]],14,2)</f>
        <v>22</v>
      </c>
      <c r="X968" s="57" t="str">
        <f>MID(Tabla1[[#This Row],[Aplicación]],14,6)</f>
        <v>22705</v>
      </c>
    </row>
    <row r="969" spans="1:24" x14ac:dyDescent="0.25">
      <c r="A969" s="60">
        <v>220240013249</v>
      </c>
      <c r="B969" s="43" t="s">
        <v>390</v>
      </c>
      <c r="C969" s="61">
        <v>45408</v>
      </c>
      <c r="D969" s="60">
        <v>22024004269</v>
      </c>
      <c r="E969" s="43" t="s">
        <v>4120</v>
      </c>
      <c r="F969" s="62">
        <v>4598</v>
      </c>
      <c r="G969" s="43" t="s">
        <v>4121</v>
      </c>
      <c r="H969" s="43" t="s">
        <v>4238</v>
      </c>
      <c r="I969" s="69" t="s">
        <v>2930</v>
      </c>
      <c r="J969" s="43" t="s">
        <v>398</v>
      </c>
      <c r="K969" s="43" t="s">
        <v>398</v>
      </c>
      <c r="L969" s="43" t="s">
        <v>399</v>
      </c>
      <c r="M969" s="43" t="s">
        <v>585</v>
      </c>
      <c r="N969" s="43" t="s">
        <v>539</v>
      </c>
      <c r="O969" s="68" t="s">
        <v>326</v>
      </c>
      <c r="P969" s="68" t="s">
        <v>2931</v>
      </c>
      <c r="Q969" s="57" t="s">
        <v>2932</v>
      </c>
      <c r="R969" s="35" t="s">
        <v>265</v>
      </c>
      <c r="S969" s="57" t="str">
        <f>MID(Tabla1[[#This Row],[Aplicación]],6,2)</f>
        <v>04</v>
      </c>
      <c r="T969" s="54" t="str">
        <f>VLOOKUP(Tabla1[[#This Row],[AREA]],Hoja1!A:B,2,FALSE)</f>
        <v>04. Hacienda, personal y modernización administrativa</v>
      </c>
      <c r="U969" s="57" t="str">
        <f>MID(Tabla1[[#This Row],[Aplicación]],9,4)</f>
        <v>9231</v>
      </c>
      <c r="V969" s="54" t="str">
        <f>VLOOKUP(Tabla1[[#This Row],[PROGRAMA]],Hoja1!A:B,2,FALSE)</f>
        <v>9231. Información, registro y gestión del padrón</v>
      </c>
      <c r="W969" s="57" t="str">
        <f>MID(Tabla1[[#This Row],[Aplicación]],14,2)</f>
        <v>22</v>
      </c>
      <c r="X969" s="57" t="str">
        <f>MID(Tabla1[[#This Row],[Aplicación]],14,6)</f>
        <v>22705</v>
      </c>
    </row>
    <row r="970" spans="1:24" x14ac:dyDescent="0.25">
      <c r="A970" s="60">
        <v>220240011971</v>
      </c>
      <c r="B970" s="43" t="s">
        <v>390</v>
      </c>
      <c r="C970" s="61">
        <v>45399</v>
      </c>
      <c r="D970" s="60">
        <v>22024004045</v>
      </c>
      <c r="E970" s="43" t="s">
        <v>4120</v>
      </c>
      <c r="F970" s="62">
        <v>706.64</v>
      </c>
      <c r="G970" s="43" t="s">
        <v>734</v>
      </c>
      <c r="H970" s="43" t="s">
        <v>4380</v>
      </c>
      <c r="I970" s="69" t="s">
        <v>2930</v>
      </c>
      <c r="J970" s="43" t="s">
        <v>398</v>
      </c>
      <c r="K970" s="43" t="s">
        <v>398</v>
      </c>
      <c r="L970" s="43" t="s">
        <v>399</v>
      </c>
      <c r="M970" s="43" t="s">
        <v>585</v>
      </c>
      <c r="N970" s="43" t="s">
        <v>539</v>
      </c>
      <c r="O970" s="68" t="s">
        <v>326</v>
      </c>
      <c r="P970" s="68" t="s">
        <v>2931</v>
      </c>
      <c r="Q970" s="57" t="s">
        <v>2932</v>
      </c>
      <c r="R970" s="35" t="s">
        <v>265</v>
      </c>
      <c r="S970" s="57" t="str">
        <f>MID(Tabla1[[#This Row],[Aplicación]],6,2)</f>
        <v>04</v>
      </c>
      <c r="T970" s="54" t="str">
        <f>VLOOKUP(Tabla1[[#This Row],[AREA]],Hoja1!A:B,2,FALSE)</f>
        <v>04. Hacienda, personal y modernización administrativa</v>
      </c>
      <c r="U970" s="57" t="str">
        <f>MID(Tabla1[[#This Row],[Aplicación]],9,4)</f>
        <v>9231</v>
      </c>
      <c r="V970" s="54" t="str">
        <f>VLOOKUP(Tabla1[[#This Row],[PROGRAMA]],Hoja1!A:B,2,FALSE)</f>
        <v>9231. Información, registro y gestión del padrón</v>
      </c>
      <c r="W970" s="57" t="str">
        <f>MID(Tabla1[[#This Row],[Aplicación]],14,2)</f>
        <v>22</v>
      </c>
      <c r="X970" s="57" t="str">
        <f>MID(Tabla1[[#This Row],[Aplicación]],14,6)</f>
        <v>22705</v>
      </c>
    </row>
    <row r="971" spans="1:24" x14ac:dyDescent="0.25">
      <c r="A971" s="60">
        <v>220240011972</v>
      </c>
      <c r="B971" s="43" t="s">
        <v>390</v>
      </c>
      <c r="C971" s="61">
        <v>45399</v>
      </c>
      <c r="D971" s="60">
        <v>22024004049</v>
      </c>
      <c r="E971" s="43" t="s">
        <v>4120</v>
      </c>
      <c r="F971" s="62">
        <v>605</v>
      </c>
      <c r="G971" s="43" t="s">
        <v>25</v>
      </c>
      <c r="H971" s="43" t="s">
        <v>4381</v>
      </c>
      <c r="I971" s="69" t="s">
        <v>2930</v>
      </c>
      <c r="J971" s="43" t="s">
        <v>398</v>
      </c>
      <c r="K971" s="43" t="s">
        <v>398</v>
      </c>
      <c r="L971" s="43" t="s">
        <v>399</v>
      </c>
      <c r="M971" s="43" t="s">
        <v>585</v>
      </c>
      <c r="N971" s="43" t="s">
        <v>539</v>
      </c>
      <c r="O971" s="68" t="s">
        <v>326</v>
      </c>
      <c r="P971" s="68" t="s">
        <v>2931</v>
      </c>
      <c r="Q971" s="57" t="s">
        <v>2932</v>
      </c>
      <c r="R971" s="35" t="s">
        <v>265</v>
      </c>
      <c r="S971" s="57" t="str">
        <f>MID(Tabla1[[#This Row],[Aplicación]],6,2)</f>
        <v>04</v>
      </c>
      <c r="T971" s="54" t="str">
        <f>VLOOKUP(Tabla1[[#This Row],[AREA]],Hoja1!A:B,2,FALSE)</f>
        <v>04. Hacienda, personal y modernización administrativa</v>
      </c>
      <c r="U971" s="57" t="str">
        <f>MID(Tabla1[[#This Row],[Aplicación]],9,4)</f>
        <v>9231</v>
      </c>
      <c r="V971" s="54" t="str">
        <f>VLOOKUP(Tabla1[[#This Row],[PROGRAMA]],Hoja1!A:B,2,FALSE)</f>
        <v>9231. Información, registro y gestión del padrón</v>
      </c>
      <c r="W971" s="57" t="str">
        <f>MID(Tabla1[[#This Row],[Aplicación]],14,2)</f>
        <v>22</v>
      </c>
      <c r="X971" s="57" t="str">
        <f>MID(Tabla1[[#This Row],[Aplicación]],14,6)</f>
        <v>22705</v>
      </c>
    </row>
    <row r="972" spans="1:24" x14ac:dyDescent="0.25">
      <c r="A972" s="60">
        <v>220240011973</v>
      </c>
      <c r="B972" s="43" t="s">
        <v>390</v>
      </c>
      <c r="C972" s="61">
        <v>45399</v>
      </c>
      <c r="D972" s="60">
        <v>22024004056</v>
      </c>
      <c r="E972" s="43" t="s">
        <v>4120</v>
      </c>
      <c r="F972" s="62">
        <v>2265.9699999999998</v>
      </c>
      <c r="G972" s="43" t="s">
        <v>31</v>
      </c>
      <c r="H972" s="43" t="s">
        <v>4382</v>
      </c>
      <c r="I972" s="69" t="s">
        <v>2930</v>
      </c>
      <c r="J972" s="43" t="s">
        <v>398</v>
      </c>
      <c r="K972" s="43" t="s">
        <v>398</v>
      </c>
      <c r="L972" s="43" t="s">
        <v>399</v>
      </c>
      <c r="M972" s="43" t="s">
        <v>585</v>
      </c>
      <c r="N972" s="43" t="s">
        <v>539</v>
      </c>
      <c r="O972" s="68" t="s">
        <v>326</v>
      </c>
      <c r="P972" s="68" t="s">
        <v>2931</v>
      </c>
      <c r="Q972" s="57" t="s">
        <v>2932</v>
      </c>
      <c r="R972" s="35" t="s">
        <v>265</v>
      </c>
      <c r="S972" s="57" t="str">
        <f>MID(Tabla1[[#This Row],[Aplicación]],6,2)</f>
        <v>04</v>
      </c>
      <c r="T972" s="54" t="str">
        <f>VLOOKUP(Tabla1[[#This Row],[AREA]],Hoja1!A:B,2,FALSE)</f>
        <v>04. Hacienda, personal y modernización administrativa</v>
      </c>
      <c r="U972" s="57" t="str">
        <f>MID(Tabla1[[#This Row],[Aplicación]],9,4)</f>
        <v>9231</v>
      </c>
      <c r="V972" s="54" t="str">
        <f>VLOOKUP(Tabla1[[#This Row],[PROGRAMA]],Hoja1!A:B,2,FALSE)</f>
        <v>9231. Información, registro y gestión del padrón</v>
      </c>
      <c r="W972" s="57" t="str">
        <f>MID(Tabla1[[#This Row],[Aplicación]],14,2)</f>
        <v>22</v>
      </c>
      <c r="X972" s="57" t="str">
        <f>MID(Tabla1[[#This Row],[Aplicación]],14,6)</f>
        <v>22705</v>
      </c>
    </row>
    <row r="973" spans="1:24" x14ac:dyDescent="0.25">
      <c r="A973" s="44">
        <v>220239000191</v>
      </c>
      <c r="B973" s="45" t="s">
        <v>390</v>
      </c>
      <c r="C973" s="50">
        <v>45292</v>
      </c>
      <c r="D973" s="44">
        <v>22024001170</v>
      </c>
      <c r="E973" s="45" t="s">
        <v>1206</v>
      </c>
      <c r="F973" s="51">
        <v>464633.96</v>
      </c>
      <c r="G973" s="45" t="s">
        <v>756</v>
      </c>
      <c r="H973" s="45" t="s">
        <v>1538</v>
      </c>
      <c r="I973" s="53">
        <v>220</v>
      </c>
      <c r="J973" s="45" t="s">
        <v>486</v>
      </c>
      <c r="K973" s="45" t="s">
        <v>486</v>
      </c>
      <c r="L973" s="45" t="s">
        <v>399</v>
      </c>
      <c r="M973" s="45" t="s">
        <v>395</v>
      </c>
      <c r="N973" s="45" t="s">
        <v>396</v>
      </c>
      <c r="O973" s="52" t="s">
        <v>321</v>
      </c>
      <c r="P973" s="63" t="s">
        <v>276</v>
      </c>
      <c r="Q973" s="57" t="str">
        <f>MID(Tabla1[[#This Row],[Aplicación]],14,1)</f>
        <v>2</v>
      </c>
      <c r="R973" s="35" t="s">
        <v>265</v>
      </c>
      <c r="S973" s="57" t="str">
        <f>MID(Tabla1[[#This Row],[Aplicación]],6,2)</f>
        <v>04</v>
      </c>
      <c r="T973" s="54" t="str">
        <f>VLOOKUP(Tabla1[[#This Row],[AREA]],Hoja1!A:B,2,FALSE)</f>
        <v>04. Hacienda, personal y modernización administrativa</v>
      </c>
      <c r="U973" s="57" t="str">
        <f>MID(Tabla1[[#This Row],[Aplicación]],9,4)</f>
        <v>9231</v>
      </c>
      <c r="V973" s="54" t="str">
        <f>VLOOKUP(Tabla1[[#This Row],[PROGRAMA]],Hoja1!A:B,2,FALSE)</f>
        <v>9231. Información, registro y gestión del padrón</v>
      </c>
      <c r="W973" s="57" t="str">
        <f>MID(Tabla1[[#This Row],[Aplicación]],14,2)</f>
        <v>22</v>
      </c>
      <c r="X973" s="57" t="str">
        <f>MID(Tabla1[[#This Row],[Aplicación]],14,6)</f>
        <v>22799</v>
      </c>
    </row>
    <row r="974" spans="1:24" x14ac:dyDescent="0.25">
      <c r="A974" s="60">
        <v>220229000701</v>
      </c>
      <c r="B974" s="43" t="s">
        <v>390</v>
      </c>
      <c r="C974" s="61">
        <v>45292</v>
      </c>
      <c r="D974" s="60">
        <v>22024002955</v>
      </c>
      <c r="E974" s="43" t="s">
        <v>1206</v>
      </c>
      <c r="F974" s="62">
        <v>11935</v>
      </c>
      <c r="G974" s="43" t="s">
        <v>569</v>
      </c>
      <c r="H974" s="43" t="s">
        <v>570</v>
      </c>
      <c r="I974" s="69">
        <v>220</v>
      </c>
      <c r="J974" s="43" t="s">
        <v>571</v>
      </c>
      <c r="K974" s="43" t="s">
        <v>571</v>
      </c>
      <c r="L974" s="43" t="s">
        <v>399</v>
      </c>
      <c r="M974" s="43" t="s">
        <v>395</v>
      </c>
      <c r="N974" s="43" t="s">
        <v>396</v>
      </c>
      <c r="O974" s="52" t="s">
        <v>321</v>
      </c>
      <c r="P974" s="63" t="s">
        <v>276</v>
      </c>
      <c r="Q974" s="57" t="str">
        <f>MID(Tabla1[[#This Row],[Aplicación]],14,1)</f>
        <v>2</v>
      </c>
      <c r="R974" s="35" t="s">
        <v>265</v>
      </c>
      <c r="S974" s="57" t="str">
        <f>MID(Tabla1[[#This Row],[Aplicación]],6,2)</f>
        <v>04</v>
      </c>
      <c r="T974" s="54" t="str">
        <f>VLOOKUP(Tabla1[[#This Row],[AREA]],Hoja1!A:B,2,FALSE)</f>
        <v>04. Hacienda, personal y modernización administrativa</v>
      </c>
      <c r="U974" s="57" t="str">
        <f>MID(Tabla1[[#This Row],[Aplicación]],9,4)</f>
        <v>9231</v>
      </c>
      <c r="V974" s="54" t="str">
        <f>VLOOKUP(Tabla1[[#This Row],[PROGRAMA]],Hoja1!A:B,2,FALSE)</f>
        <v>9231. Información, registro y gestión del padrón</v>
      </c>
      <c r="W974" s="57" t="str">
        <f>MID(Tabla1[[#This Row],[Aplicación]],14,2)</f>
        <v>22</v>
      </c>
      <c r="X974" s="57" t="str">
        <f>MID(Tabla1[[#This Row],[Aplicación]],14,6)</f>
        <v>22799</v>
      </c>
    </row>
    <row r="975" spans="1:24" x14ac:dyDescent="0.25">
      <c r="A975" s="60">
        <v>220239000076</v>
      </c>
      <c r="B975" s="43" t="s">
        <v>390</v>
      </c>
      <c r="C975" s="61">
        <v>45292</v>
      </c>
      <c r="D975" s="60">
        <v>22024001059</v>
      </c>
      <c r="E975" s="43" t="s">
        <v>1206</v>
      </c>
      <c r="F975" s="62">
        <v>19452.38</v>
      </c>
      <c r="G975" s="43" t="s">
        <v>977</v>
      </c>
      <c r="H975" s="43" t="s">
        <v>1916</v>
      </c>
      <c r="I975" s="69">
        <v>220</v>
      </c>
      <c r="J975" s="43" t="s">
        <v>398</v>
      </c>
      <c r="K975" s="43" t="s">
        <v>398</v>
      </c>
      <c r="L975" s="43" t="s">
        <v>399</v>
      </c>
      <c r="M975" s="43" t="s">
        <v>395</v>
      </c>
      <c r="N975" s="43" t="s">
        <v>396</v>
      </c>
      <c r="O975" s="52" t="s">
        <v>321</v>
      </c>
      <c r="P975" s="63" t="s">
        <v>276</v>
      </c>
      <c r="Q975" s="57" t="str">
        <f>MID(Tabla1[[#This Row],[Aplicación]],14,1)</f>
        <v>2</v>
      </c>
      <c r="R975" s="35" t="s">
        <v>265</v>
      </c>
      <c r="S975" s="57" t="str">
        <f>MID(Tabla1[[#This Row],[Aplicación]],6,2)</f>
        <v>04</v>
      </c>
      <c r="T975" s="54" t="str">
        <f>VLOOKUP(Tabla1[[#This Row],[AREA]],Hoja1!A:B,2,FALSE)</f>
        <v>04. Hacienda, personal y modernización administrativa</v>
      </c>
      <c r="U975" s="57" t="str">
        <f>MID(Tabla1[[#This Row],[Aplicación]],9,4)</f>
        <v>9231</v>
      </c>
      <c r="V975" s="54" t="str">
        <f>VLOOKUP(Tabla1[[#This Row],[PROGRAMA]],Hoja1!A:B,2,FALSE)</f>
        <v>9231. Información, registro y gestión del padrón</v>
      </c>
      <c r="W975" s="57" t="str">
        <f>MID(Tabla1[[#This Row],[Aplicación]],14,2)</f>
        <v>22</v>
      </c>
      <c r="X975" s="57" t="str">
        <f>MID(Tabla1[[#This Row],[Aplicación]],14,6)</f>
        <v>22799</v>
      </c>
    </row>
    <row r="976" spans="1:24" x14ac:dyDescent="0.25">
      <c r="A976" s="60">
        <v>220240004069</v>
      </c>
      <c r="B976" s="43" t="s">
        <v>390</v>
      </c>
      <c r="C976" s="61">
        <v>45353</v>
      </c>
      <c r="D976" s="60">
        <v>22024002764</v>
      </c>
      <c r="E976" s="43" t="s">
        <v>1206</v>
      </c>
      <c r="F976" s="62">
        <v>3000</v>
      </c>
      <c r="G976" s="43" t="s">
        <v>361</v>
      </c>
      <c r="H976" s="43" t="s">
        <v>2415</v>
      </c>
      <c r="I976" s="69">
        <v>220</v>
      </c>
      <c r="J976" s="43" t="s">
        <v>398</v>
      </c>
      <c r="K976" s="43" t="s">
        <v>398</v>
      </c>
      <c r="L976" s="43" t="s">
        <v>413</v>
      </c>
      <c r="M976" s="43" t="s">
        <v>585</v>
      </c>
      <c r="N976" s="43" t="s">
        <v>539</v>
      </c>
      <c r="O976" s="52" t="s">
        <v>326</v>
      </c>
      <c r="P976" s="63" t="s">
        <v>276</v>
      </c>
      <c r="Q976" s="57" t="str">
        <f>MID(Tabla1[[#This Row],[Aplicación]],14,1)</f>
        <v>2</v>
      </c>
      <c r="R976" s="35" t="s">
        <v>265</v>
      </c>
      <c r="S976" s="57" t="str">
        <f>MID(Tabla1[[#This Row],[Aplicación]],6,2)</f>
        <v>04</v>
      </c>
      <c r="T976" s="54" t="str">
        <f>VLOOKUP(Tabla1[[#This Row],[AREA]],Hoja1!A:B,2,FALSE)</f>
        <v>04. Hacienda, personal y modernización administrativa</v>
      </c>
      <c r="U976" s="57" t="str">
        <f>MID(Tabla1[[#This Row],[Aplicación]],9,4)</f>
        <v>9231</v>
      </c>
      <c r="V976" s="54" t="str">
        <f>VLOOKUP(Tabla1[[#This Row],[PROGRAMA]],Hoja1!A:B,2,FALSE)</f>
        <v>9231. Información, registro y gestión del padrón</v>
      </c>
      <c r="W976" s="57" t="str">
        <f>MID(Tabla1[[#This Row],[Aplicación]],14,2)</f>
        <v>22</v>
      </c>
      <c r="X976" s="57" t="str">
        <f>MID(Tabla1[[#This Row],[Aplicación]],14,6)</f>
        <v>22799</v>
      </c>
    </row>
    <row r="977" spans="1:24" x14ac:dyDescent="0.25">
      <c r="A977" s="60">
        <v>220240007170</v>
      </c>
      <c r="B977" s="43" t="s">
        <v>390</v>
      </c>
      <c r="C977" s="61">
        <v>45369</v>
      </c>
      <c r="D977" s="60">
        <v>22024000095</v>
      </c>
      <c r="E977" s="43" t="s">
        <v>1206</v>
      </c>
      <c r="F977" s="62">
        <v>33425</v>
      </c>
      <c r="G977" s="43" t="s">
        <v>2854</v>
      </c>
      <c r="H977" s="43" t="s">
        <v>2855</v>
      </c>
      <c r="I977" s="69">
        <v>230</v>
      </c>
      <c r="J977" s="43" t="s">
        <v>2856</v>
      </c>
      <c r="K977" s="43" t="s">
        <v>486</v>
      </c>
      <c r="L977" s="43" t="s">
        <v>399</v>
      </c>
      <c r="M977" s="43" t="s">
        <v>395</v>
      </c>
      <c r="N977" s="43" t="s">
        <v>433</v>
      </c>
      <c r="O977" s="52" t="s">
        <v>321</v>
      </c>
      <c r="P977" s="63" t="s">
        <v>276</v>
      </c>
      <c r="Q977" s="57" t="str">
        <f>MID(Tabla1[[#This Row],[Aplicación]],14,1)</f>
        <v>2</v>
      </c>
      <c r="R977" s="35" t="s">
        <v>265</v>
      </c>
      <c r="S977" s="57" t="str">
        <f>MID(Tabla1[[#This Row],[Aplicación]],6,2)</f>
        <v>04</v>
      </c>
      <c r="T977" s="54" t="str">
        <f>VLOOKUP(Tabla1[[#This Row],[AREA]],Hoja1!A:B,2,FALSE)</f>
        <v>04. Hacienda, personal y modernización administrativa</v>
      </c>
      <c r="U977" s="57" t="str">
        <f>MID(Tabla1[[#This Row],[Aplicación]],9,4)</f>
        <v>9231</v>
      </c>
      <c r="V977" s="54" t="str">
        <f>VLOOKUP(Tabla1[[#This Row],[PROGRAMA]],Hoja1!A:B,2,FALSE)</f>
        <v>9231. Información, registro y gestión del padrón</v>
      </c>
      <c r="W977" s="57" t="str">
        <f>MID(Tabla1[[#This Row],[Aplicación]],14,2)</f>
        <v>22</v>
      </c>
      <c r="X977" s="57" t="str">
        <f>MID(Tabla1[[#This Row],[Aplicación]],14,6)</f>
        <v>22799</v>
      </c>
    </row>
    <row r="978" spans="1:24" x14ac:dyDescent="0.25">
      <c r="A978" s="60">
        <v>220240011127</v>
      </c>
      <c r="B978" s="43" t="s">
        <v>702</v>
      </c>
      <c r="C978" s="61">
        <v>45393</v>
      </c>
      <c r="D978" s="60">
        <v>22024000079</v>
      </c>
      <c r="E978" s="43" t="s">
        <v>1262</v>
      </c>
      <c r="F978" s="62">
        <v>859.52</v>
      </c>
      <c r="G978" s="43" t="s">
        <v>764</v>
      </c>
      <c r="H978" s="43" t="s">
        <v>4518</v>
      </c>
      <c r="I978" s="69" t="s">
        <v>2934</v>
      </c>
      <c r="J978" s="43" t="s">
        <v>398</v>
      </c>
      <c r="K978" s="43" t="s">
        <v>398</v>
      </c>
      <c r="L978" s="43" t="s">
        <v>413</v>
      </c>
      <c r="M978" s="43" t="s">
        <v>395</v>
      </c>
      <c r="N978" s="43" t="s">
        <v>396</v>
      </c>
      <c r="O978" s="68" t="s">
        <v>325</v>
      </c>
      <c r="P978" s="68" t="s">
        <v>2931</v>
      </c>
      <c r="Q978" s="57" t="s">
        <v>2932</v>
      </c>
      <c r="R978" s="35" t="s">
        <v>265</v>
      </c>
      <c r="S978" s="57" t="str">
        <f>MID(Tabla1[[#This Row],[Aplicación]],6,2)</f>
        <v>03</v>
      </c>
      <c r="T978" s="54" t="str">
        <f>VLOOKUP(Tabla1[[#This Row],[AREA]],Hoja1!A:B,2,FALSE)</f>
        <v>03. Participación ciudadana y deportes</v>
      </c>
      <c r="U978" s="57" t="str">
        <f>MID(Tabla1[[#This Row],[Aplicación]],9,4)</f>
        <v>9241</v>
      </c>
      <c r="V978" s="54" t="str">
        <f>VLOOKUP(Tabla1[[#This Row],[PROGRAMA]],Hoja1!A:B,2,FALSE)</f>
        <v>9241. Participación ciudadana</v>
      </c>
      <c r="W978" s="57" t="str">
        <f>MID(Tabla1[[#This Row],[Aplicación]],14,2)</f>
        <v>21</v>
      </c>
      <c r="X978" s="57" t="str">
        <f>MID(Tabla1[[#This Row],[Aplicación]],14,6)</f>
        <v>213</v>
      </c>
    </row>
    <row r="979" spans="1:24" x14ac:dyDescent="0.25">
      <c r="A979" s="60">
        <v>220240011094</v>
      </c>
      <c r="B979" s="43" t="s">
        <v>702</v>
      </c>
      <c r="C979" s="61">
        <v>45393</v>
      </c>
      <c r="D979" s="60">
        <v>22024001380</v>
      </c>
      <c r="E979" s="43" t="s">
        <v>1262</v>
      </c>
      <c r="F979" s="62">
        <v>259.58</v>
      </c>
      <c r="G979" s="43" t="s">
        <v>776</v>
      </c>
      <c r="H979" s="43" t="s">
        <v>4520</v>
      </c>
      <c r="I979" s="69" t="s">
        <v>2934</v>
      </c>
      <c r="J979" s="43" t="s">
        <v>398</v>
      </c>
      <c r="K979" s="43" t="s">
        <v>398</v>
      </c>
      <c r="L979" s="43" t="s">
        <v>413</v>
      </c>
      <c r="M979" s="43" t="s">
        <v>395</v>
      </c>
      <c r="N979" s="43" t="s">
        <v>396</v>
      </c>
      <c r="O979" s="68" t="s">
        <v>325</v>
      </c>
      <c r="P979" s="68" t="s">
        <v>2931</v>
      </c>
      <c r="Q979" s="57" t="s">
        <v>2932</v>
      </c>
      <c r="R979" s="35" t="s">
        <v>265</v>
      </c>
      <c r="S979" s="57" t="str">
        <f>MID(Tabla1[[#This Row],[Aplicación]],6,2)</f>
        <v>03</v>
      </c>
      <c r="T979" s="54" t="str">
        <f>VLOOKUP(Tabla1[[#This Row],[AREA]],Hoja1!A:B,2,FALSE)</f>
        <v>03. Participación ciudadana y deportes</v>
      </c>
      <c r="U979" s="57" t="str">
        <f>MID(Tabla1[[#This Row],[Aplicación]],9,4)</f>
        <v>9241</v>
      </c>
      <c r="V979" s="54" t="str">
        <f>VLOOKUP(Tabla1[[#This Row],[PROGRAMA]],Hoja1!A:B,2,FALSE)</f>
        <v>9241. Participación ciudadana</v>
      </c>
      <c r="W979" s="57" t="str">
        <f>MID(Tabla1[[#This Row],[Aplicación]],14,2)</f>
        <v>21</v>
      </c>
      <c r="X979" s="57" t="str">
        <f>MID(Tabla1[[#This Row],[Aplicación]],14,6)</f>
        <v>213</v>
      </c>
    </row>
    <row r="980" spans="1:24" x14ac:dyDescent="0.25">
      <c r="A980" s="60">
        <v>220240036392</v>
      </c>
      <c r="B980" s="43" t="s">
        <v>390</v>
      </c>
      <c r="C980" s="61">
        <v>45512</v>
      </c>
      <c r="D980" s="60">
        <v>22024005933</v>
      </c>
      <c r="E980" s="43" t="s">
        <v>1262</v>
      </c>
      <c r="F980" s="62">
        <v>8.8800000000000008</v>
      </c>
      <c r="G980" s="43" t="s">
        <v>33</v>
      </c>
      <c r="H980" s="43" t="s">
        <v>4840</v>
      </c>
      <c r="I980" s="69">
        <v>220</v>
      </c>
      <c r="J980" s="43" t="s">
        <v>632</v>
      </c>
      <c r="K980" s="43" t="s">
        <v>507</v>
      </c>
      <c r="L980" s="43" t="s">
        <v>413</v>
      </c>
      <c r="M980" s="43" t="s">
        <v>585</v>
      </c>
      <c r="N980" s="43" t="s">
        <v>539</v>
      </c>
      <c r="O980" s="68" t="s">
        <v>326</v>
      </c>
      <c r="P980" s="68" t="s">
        <v>4838</v>
      </c>
      <c r="Q980" s="57" t="str">
        <f>MID(Tabla1[[#This Row],[Aplicación]],14,1)</f>
        <v>2</v>
      </c>
      <c r="R980" s="35" t="s">
        <v>265</v>
      </c>
      <c r="S980" s="57" t="str">
        <f>MID(Tabla1[[#This Row],[Aplicación]],6,2)</f>
        <v>03</v>
      </c>
      <c r="T980" s="54" t="str">
        <f>VLOOKUP(Tabla1[[#This Row],[AREA]],Hoja1!A:B,2,FALSE)</f>
        <v>03. Participación ciudadana y deportes</v>
      </c>
      <c r="U980" s="57" t="str">
        <f>MID(Tabla1[[#This Row],[Aplicación]],9,4)</f>
        <v>9241</v>
      </c>
      <c r="V980" s="54" t="str">
        <f>VLOOKUP(Tabla1[[#This Row],[PROGRAMA]],Hoja1!A:B,2,FALSE)</f>
        <v>9241. Participación ciudadana</v>
      </c>
      <c r="W980" s="57" t="str">
        <f>MID(Tabla1[[#This Row],[Aplicación]],14,2)</f>
        <v>21</v>
      </c>
      <c r="X980" s="57" t="str">
        <f>MID(Tabla1[[#This Row],[Aplicación]],14,6)</f>
        <v>213</v>
      </c>
    </row>
    <row r="981" spans="1:24" x14ac:dyDescent="0.25">
      <c r="A981" s="44">
        <v>220229000813</v>
      </c>
      <c r="B981" s="45" t="s">
        <v>390</v>
      </c>
      <c r="C981" s="50">
        <v>45292</v>
      </c>
      <c r="D981" s="44">
        <v>22024002062</v>
      </c>
      <c r="E981" s="45" t="s">
        <v>1336</v>
      </c>
      <c r="F981" s="51">
        <v>1270.5</v>
      </c>
      <c r="G981" s="45" t="s">
        <v>641</v>
      </c>
      <c r="H981" s="45" t="s">
        <v>1793</v>
      </c>
      <c r="I981" s="53">
        <v>220</v>
      </c>
      <c r="J981" s="45" t="s">
        <v>398</v>
      </c>
      <c r="K981" s="45" t="s">
        <v>398</v>
      </c>
      <c r="L981" s="45" t="s">
        <v>399</v>
      </c>
      <c r="M981" s="45" t="s">
        <v>395</v>
      </c>
      <c r="N981" s="45" t="s">
        <v>433</v>
      </c>
      <c r="O981" s="52" t="s">
        <v>321</v>
      </c>
      <c r="P981" s="63" t="s">
        <v>276</v>
      </c>
      <c r="Q981" s="57" t="str">
        <f>MID(Tabla1[[#This Row],[Aplicación]],14,1)</f>
        <v>2</v>
      </c>
      <c r="R981" s="35" t="s">
        <v>265</v>
      </c>
      <c r="S981" s="57" t="str">
        <f>MID(Tabla1[[#This Row],[Aplicación]],6,2)</f>
        <v>04</v>
      </c>
      <c r="T981" s="54" t="str">
        <f>VLOOKUP(Tabla1[[#This Row],[AREA]],Hoja1!A:B,2,FALSE)</f>
        <v>04. Hacienda, personal y modernización administrativa</v>
      </c>
      <c r="U981" s="57" t="str">
        <f>MID(Tabla1[[#This Row],[Aplicación]],9,4)</f>
        <v>9311</v>
      </c>
      <c r="V981" s="54" t="str">
        <f>VLOOKUP(Tabla1[[#This Row],[PROGRAMA]],Hoja1!A:B,2,FALSE)</f>
        <v>9311. Planificación económico financiera</v>
      </c>
      <c r="W981" s="57" t="str">
        <f>MID(Tabla1[[#This Row],[Aplicación]],14,2)</f>
        <v>22</v>
      </c>
      <c r="X981" s="57" t="str">
        <f>MID(Tabla1[[#This Row],[Aplicación]],14,6)</f>
        <v>22799</v>
      </c>
    </row>
    <row r="982" spans="1:24" x14ac:dyDescent="0.25">
      <c r="A982" s="60">
        <v>220240035988</v>
      </c>
      <c r="B982" s="43" t="s">
        <v>390</v>
      </c>
      <c r="C982" s="61">
        <v>45511</v>
      </c>
      <c r="D982" s="60">
        <v>22024005927</v>
      </c>
      <c r="E982" s="43" t="s">
        <v>1262</v>
      </c>
      <c r="F982" s="62">
        <v>79.400000000000006</v>
      </c>
      <c r="G982" s="43" t="s">
        <v>42</v>
      </c>
      <c r="H982" s="43" t="s">
        <v>4869</v>
      </c>
      <c r="I982" s="69">
        <v>220</v>
      </c>
      <c r="J982" s="43" t="s">
        <v>398</v>
      </c>
      <c r="K982" s="43" t="s">
        <v>398</v>
      </c>
      <c r="L982" s="43" t="s">
        <v>413</v>
      </c>
      <c r="M982" s="43" t="s">
        <v>585</v>
      </c>
      <c r="N982" s="43" t="s">
        <v>539</v>
      </c>
      <c r="O982" s="68" t="s">
        <v>326</v>
      </c>
      <c r="P982" s="68" t="s">
        <v>4838</v>
      </c>
      <c r="Q982" s="57" t="str">
        <f>MID(Tabla1[[#This Row],[Aplicación]],14,1)</f>
        <v>2</v>
      </c>
      <c r="R982" s="35" t="s">
        <v>265</v>
      </c>
      <c r="S982" s="57" t="str">
        <f>MID(Tabla1[[#This Row],[Aplicación]],6,2)</f>
        <v>03</v>
      </c>
      <c r="T982" s="54" t="str">
        <f>VLOOKUP(Tabla1[[#This Row],[AREA]],Hoja1!A:B,2,FALSE)</f>
        <v>03. Participación ciudadana y deportes</v>
      </c>
      <c r="U982" s="57" t="str">
        <f>MID(Tabla1[[#This Row],[Aplicación]],9,4)</f>
        <v>9241</v>
      </c>
      <c r="V982" s="54" t="str">
        <f>VLOOKUP(Tabla1[[#This Row],[PROGRAMA]],Hoja1!A:B,2,FALSE)</f>
        <v>9241. Participación ciudadana</v>
      </c>
      <c r="W982" s="57" t="str">
        <f>MID(Tabla1[[#This Row],[Aplicación]],14,2)</f>
        <v>21</v>
      </c>
      <c r="X982" s="57" t="str">
        <f>MID(Tabla1[[#This Row],[Aplicación]],14,6)</f>
        <v>213</v>
      </c>
    </row>
    <row r="983" spans="1:24" x14ac:dyDescent="0.25">
      <c r="A983" s="60">
        <v>220240035987</v>
      </c>
      <c r="B983" s="43" t="s">
        <v>390</v>
      </c>
      <c r="C983" s="61">
        <v>45511</v>
      </c>
      <c r="D983" s="60">
        <v>22024005926</v>
      </c>
      <c r="E983" s="43" t="s">
        <v>1262</v>
      </c>
      <c r="F983" s="62">
        <v>1206.57</v>
      </c>
      <c r="G983" s="43" t="s">
        <v>54</v>
      </c>
      <c r="H983" s="43" t="s">
        <v>4917</v>
      </c>
      <c r="I983" s="69">
        <v>220</v>
      </c>
      <c r="J983" s="43" t="s">
        <v>398</v>
      </c>
      <c r="K983" s="43" t="s">
        <v>398</v>
      </c>
      <c r="L983" s="43" t="s">
        <v>413</v>
      </c>
      <c r="M983" s="43" t="s">
        <v>585</v>
      </c>
      <c r="N983" s="43" t="s">
        <v>539</v>
      </c>
      <c r="O983" s="68" t="s">
        <v>326</v>
      </c>
      <c r="P983" s="68" t="s">
        <v>4838</v>
      </c>
      <c r="Q983" s="57" t="str">
        <f>MID(Tabla1[[#This Row],[Aplicación]],14,1)</f>
        <v>2</v>
      </c>
      <c r="R983" s="35" t="s">
        <v>265</v>
      </c>
      <c r="S983" s="57" t="str">
        <f>MID(Tabla1[[#This Row],[Aplicación]],6,2)</f>
        <v>03</v>
      </c>
      <c r="T983" s="54" t="str">
        <f>VLOOKUP(Tabla1[[#This Row],[AREA]],Hoja1!A:B,2,FALSE)</f>
        <v>03. Participación ciudadana y deportes</v>
      </c>
      <c r="U983" s="57" t="str">
        <f>MID(Tabla1[[#This Row],[Aplicación]],9,4)</f>
        <v>9241</v>
      </c>
      <c r="V983" s="54" t="str">
        <f>VLOOKUP(Tabla1[[#This Row],[PROGRAMA]],Hoja1!A:B,2,FALSE)</f>
        <v>9241. Participación ciudadana</v>
      </c>
      <c r="W983" s="57" t="str">
        <f>MID(Tabla1[[#This Row],[Aplicación]],14,2)</f>
        <v>21</v>
      </c>
      <c r="X983" s="57" t="str">
        <f>MID(Tabla1[[#This Row],[Aplicación]],14,6)</f>
        <v>213</v>
      </c>
    </row>
    <row r="984" spans="1:24" x14ac:dyDescent="0.25">
      <c r="A984" s="60">
        <v>220240002015</v>
      </c>
      <c r="B984" s="43" t="s">
        <v>390</v>
      </c>
      <c r="C984" s="61">
        <v>45343</v>
      </c>
      <c r="D984" s="60">
        <v>22024000086</v>
      </c>
      <c r="E984" s="43" t="s">
        <v>1311</v>
      </c>
      <c r="F984" s="62">
        <v>5500</v>
      </c>
      <c r="G984" s="43" t="s">
        <v>734</v>
      </c>
      <c r="H984" s="43" t="s">
        <v>1727</v>
      </c>
      <c r="I984" s="69">
        <v>220</v>
      </c>
      <c r="J984" s="43" t="s">
        <v>398</v>
      </c>
      <c r="K984" s="43" t="s">
        <v>398</v>
      </c>
      <c r="L984" s="43" t="s">
        <v>399</v>
      </c>
      <c r="M984" s="43" t="s">
        <v>395</v>
      </c>
      <c r="N984" s="43" t="s">
        <v>396</v>
      </c>
      <c r="O984" s="52" t="s">
        <v>325</v>
      </c>
      <c r="P984" s="63" t="s">
        <v>276</v>
      </c>
      <c r="Q984" s="57" t="str">
        <f>MID(Tabla1[[#This Row],[Aplicación]],14,1)</f>
        <v>2</v>
      </c>
      <c r="R984" s="35" t="s">
        <v>265</v>
      </c>
      <c r="S984" s="57" t="str">
        <f>MID(Tabla1[[#This Row],[Aplicación]],6,2)</f>
        <v>04</v>
      </c>
      <c r="T984" s="54" t="str">
        <f>VLOOKUP(Tabla1[[#This Row],[AREA]],Hoja1!A:B,2,FALSE)</f>
        <v>04. Hacienda, personal y modernización administrativa</v>
      </c>
      <c r="U984" s="57" t="str">
        <f>MID(Tabla1[[#This Row],[Aplicación]],9,4)</f>
        <v>9321</v>
      </c>
      <c r="V984" s="54" t="str">
        <f>VLOOKUP(Tabla1[[#This Row],[PROGRAMA]],Hoja1!A:B,2,FALSE)</f>
        <v>9321. Gestión de ingresos e inspección</v>
      </c>
      <c r="W984" s="57" t="str">
        <f>MID(Tabla1[[#This Row],[Aplicación]],14,2)</f>
        <v>22</v>
      </c>
      <c r="X984" s="57" t="str">
        <f>MID(Tabla1[[#This Row],[Aplicación]],14,6)</f>
        <v>22602</v>
      </c>
    </row>
    <row r="985" spans="1:24" x14ac:dyDescent="0.25">
      <c r="A985" s="60">
        <v>220240002016</v>
      </c>
      <c r="B985" s="43" t="s">
        <v>390</v>
      </c>
      <c r="C985" s="61">
        <v>45343</v>
      </c>
      <c r="D985" s="60">
        <v>22024000087</v>
      </c>
      <c r="E985" s="43" t="s">
        <v>1311</v>
      </c>
      <c r="F985" s="62">
        <v>6000</v>
      </c>
      <c r="G985" s="43" t="s">
        <v>25</v>
      </c>
      <c r="H985" s="43" t="s">
        <v>1756</v>
      </c>
      <c r="I985" s="69">
        <v>220</v>
      </c>
      <c r="J985" s="43" t="s">
        <v>398</v>
      </c>
      <c r="K985" s="43" t="s">
        <v>398</v>
      </c>
      <c r="L985" s="43" t="s">
        <v>399</v>
      </c>
      <c r="M985" s="43" t="s">
        <v>395</v>
      </c>
      <c r="N985" s="43" t="s">
        <v>396</v>
      </c>
      <c r="O985" s="52" t="s">
        <v>325</v>
      </c>
      <c r="P985" s="63" t="s">
        <v>276</v>
      </c>
      <c r="Q985" s="57" t="str">
        <f>MID(Tabla1[[#This Row],[Aplicación]],14,1)</f>
        <v>2</v>
      </c>
      <c r="R985" s="35" t="s">
        <v>265</v>
      </c>
      <c r="S985" s="57" t="str">
        <f>MID(Tabla1[[#This Row],[Aplicación]],6,2)</f>
        <v>04</v>
      </c>
      <c r="T985" s="54" t="str">
        <f>VLOOKUP(Tabla1[[#This Row],[AREA]],Hoja1!A:B,2,FALSE)</f>
        <v>04. Hacienda, personal y modernización administrativa</v>
      </c>
      <c r="U985" s="57" t="str">
        <f>MID(Tabla1[[#This Row],[Aplicación]],9,4)</f>
        <v>9321</v>
      </c>
      <c r="V985" s="54" t="str">
        <f>VLOOKUP(Tabla1[[#This Row],[PROGRAMA]],Hoja1!A:B,2,FALSE)</f>
        <v>9321. Gestión de ingresos e inspección</v>
      </c>
      <c r="W985" s="57" t="str">
        <f>MID(Tabla1[[#This Row],[Aplicación]],14,2)</f>
        <v>22</v>
      </c>
      <c r="X985" s="57" t="str">
        <f>MID(Tabla1[[#This Row],[Aplicación]],14,6)</f>
        <v>22602</v>
      </c>
    </row>
    <row r="986" spans="1:24" x14ac:dyDescent="0.25">
      <c r="A986" s="60">
        <v>220240002895</v>
      </c>
      <c r="B986" s="43" t="s">
        <v>390</v>
      </c>
      <c r="C986" s="61">
        <v>45343</v>
      </c>
      <c r="D986" s="60">
        <v>22024001020</v>
      </c>
      <c r="E986" s="43" t="s">
        <v>1280</v>
      </c>
      <c r="F986" s="62">
        <v>1829.52</v>
      </c>
      <c r="G986" s="43" t="s">
        <v>57</v>
      </c>
      <c r="H986" s="43" t="s">
        <v>1672</v>
      </c>
      <c r="I986" s="69">
        <v>220</v>
      </c>
      <c r="J986" s="43" t="s">
        <v>398</v>
      </c>
      <c r="K986" s="43" t="s">
        <v>398</v>
      </c>
      <c r="L986" s="43" t="s">
        <v>452</v>
      </c>
      <c r="M986" s="43" t="s">
        <v>585</v>
      </c>
      <c r="N986" s="43" t="s">
        <v>539</v>
      </c>
      <c r="O986" s="52" t="s">
        <v>326</v>
      </c>
      <c r="P986" s="63" t="s">
        <v>276</v>
      </c>
      <c r="Q986" s="57" t="str">
        <f>MID(Tabla1[[#This Row],[Aplicación]],14,1)</f>
        <v>2</v>
      </c>
      <c r="R986" s="35" t="s">
        <v>265</v>
      </c>
      <c r="S986" s="57" t="str">
        <f>MID(Tabla1[[#This Row],[Aplicación]],6,2)</f>
        <v>04</v>
      </c>
      <c r="T986" s="54" t="str">
        <f>VLOOKUP(Tabla1[[#This Row],[AREA]],Hoja1!A:B,2,FALSE)</f>
        <v>04. Hacienda, personal y modernización administrativa</v>
      </c>
      <c r="U986" s="57" t="str">
        <f>MID(Tabla1[[#This Row],[Aplicación]],9,4)</f>
        <v>9321</v>
      </c>
      <c r="V986" s="54" t="str">
        <f>VLOOKUP(Tabla1[[#This Row],[PROGRAMA]],Hoja1!A:B,2,FALSE)</f>
        <v>9321. Gestión de ingresos e inspección</v>
      </c>
      <c r="W986" s="57" t="str">
        <f>MID(Tabla1[[#This Row],[Aplicación]],14,2)</f>
        <v>22</v>
      </c>
      <c r="X986" s="57" t="str">
        <f>MID(Tabla1[[#This Row],[Aplicación]],14,6)</f>
        <v>22799</v>
      </c>
    </row>
    <row r="987" spans="1:24" x14ac:dyDescent="0.25">
      <c r="A987" s="60">
        <v>220240003668</v>
      </c>
      <c r="B987" s="43" t="s">
        <v>390</v>
      </c>
      <c r="C987" s="61">
        <v>45350</v>
      </c>
      <c r="D987" s="60">
        <v>22024000597</v>
      </c>
      <c r="E987" s="43" t="s">
        <v>1280</v>
      </c>
      <c r="F987" s="62">
        <v>9982.5</v>
      </c>
      <c r="G987" s="43" t="s">
        <v>763</v>
      </c>
      <c r="H987" s="43" t="s">
        <v>1924</v>
      </c>
      <c r="I987" s="69">
        <v>220</v>
      </c>
      <c r="J987" s="43" t="s">
        <v>398</v>
      </c>
      <c r="K987" s="43" t="s">
        <v>398</v>
      </c>
      <c r="L987" s="43" t="s">
        <v>399</v>
      </c>
      <c r="M987" s="43" t="s">
        <v>585</v>
      </c>
      <c r="N987" s="43" t="s">
        <v>539</v>
      </c>
      <c r="O987" s="52" t="s">
        <v>326</v>
      </c>
      <c r="P987" s="63" t="s">
        <v>276</v>
      </c>
      <c r="Q987" s="57" t="str">
        <f>MID(Tabla1[[#This Row],[Aplicación]],14,1)</f>
        <v>2</v>
      </c>
      <c r="R987" s="35" t="s">
        <v>265</v>
      </c>
      <c r="S987" s="57" t="str">
        <f>MID(Tabla1[[#This Row],[Aplicación]],6,2)</f>
        <v>04</v>
      </c>
      <c r="T987" s="54" t="str">
        <f>VLOOKUP(Tabla1[[#This Row],[AREA]],Hoja1!A:B,2,FALSE)</f>
        <v>04. Hacienda, personal y modernización administrativa</v>
      </c>
      <c r="U987" s="57" t="str">
        <f>MID(Tabla1[[#This Row],[Aplicación]],9,4)</f>
        <v>9321</v>
      </c>
      <c r="V987" s="54" t="str">
        <f>VLOOKUP(Tabla1[[#This Row],[PROGRAMA]],Hoja1!A:B,2,FALSE)</f>
        <v>9321. Gestión de ingresos e inspección</v>
      </c>
      <c r="W987" s="57" t="str">
        <f>MID(Tabla1[[#This Row],[Aplicación]],14,2)</f>
        <v>22</v>
      </c>
      <c r="X987" s="57" t="str">
        <f>MID(Tabla1[[#This Row],[Aplicación]],14,6)</f>
        <v>22799</v>
      </c>
    </row>
    <row r="988" spans="1:24" x14ac:dyDescent="0.25">
      <c r="A988" s="60">
        <v>220240000745</v>
      </c>
      <c r="B988" s="43" t="s">
        <v>390</v>
      </c>
      <c r="C988" s="61">
        <v>45327</v>
      </c>
      <c r="D988" s="60">
        <v>22024000452</v>
      </c>
      <c r="E988" s="43" t="s">
        <v>1280</v>
      </c>
      <c r="F988" s="62">
        <v>1379.4</v>
      </c>
      <c r="G988" s="43" t="s">
        <v>365</v>
      </c>
      <c r="H988" s="43" t="s">
        <v>2209</v>
      </c>
      <c r="I988" s="69">
        <v>220</v>
      </c>
      <c r="J988" s="43" t="s">
        <v>393</v>
      </c>
      <c r="K988" s="43" t="s">
        <v>393</v>
      </c>
      <c r="L988" s="43" t="s">
        <v>399</v>
      </c>
      <c r="M988" s="43" t="s">
        <v>585</v>
      </c>
      <c r="N988" s="43" t="s">
        <v>539</v>
      </c>
      <c r="O988" s="52" t="s">
        <v>326</v>
      </c>
      <c r="P988" s="63" t="s">
        <v>276</v>
      </c>
      <c r="Q988" s="57" t="str">
        <f>MID(Tabla1[[#This Row],[Aplicación]],14,1)</f>
        <v>2</v>
      </c>
      <c r="R988" s="35" t="s">
        <v>265</v>
      </c>
      <c r="S988" s="57" t="str">
        <f>MID(Tabla1[[#This Row],[Aplicación]],6,2)</f>
        <v>04</v>
      </c>
      <c r="T988" s="54" t="str">
        <f>VLOOKUP(Tabla1[[#This Row],[AREA]],Hoja1!A:B,2,FALSE)</f>
        <v>04. Hacienda, personal y modernización administrativa</v>
      </c>
      <c r="U988" s="57" t="str">
        <f>MID(Tabla1[[#This Row],[Aplicación]],9,4)</f>
        <v>9321</v>
      </c>
      <c r="V988" s="54" t="str">
        <f>VLOOKUP(Tabla1[[#This Row],[PROGRAMA]],Hoja1!A:B,2,FALSE)</f>
        <v>9321. Gestión de ingresos e inspección</v>
      </c>
      <c r="W988" s="57" t="str">
        <f>MID(Tabla1[[#This Row],[Aplicación]],14,2)</f>
        <v>22</v>
      </c>
      <c r="X988" s="57" t="str">
        <f>MID(Tabla1[[#This Row],[Aplicación]],14,6)</f>
        <v>22799</v>
      </c>
    </row>
    <row r="989" spans="1:24" x14ac:dyDescent="0.25">
      <c r="A989" s="60">
        <v>220240000784</v>
      </c>
      <c r="B989" s="43" t="s">
        <v>390</v>
      </c>
      <c r="C989" s="61">
        <v>45329</v>
      </c>
      <c r="D989" s="60">
        <v>22024000612</v>
      </c>
      <c r="E989" s="43" t="s">
        <v>1280</v>
      </c>
      <c r="F989" s="62">
        <v>6564.25</v>
      </c>
      <c r="G989" s="43" t="s">
        <v>19</v>
      </c>
      <c r="H989" s="43" t="s">
        <v>2528</v>
      </c>
      <c r="I989" s="69">
        <v>220</v>
      </c>
      <c r="J989" s="43" t="s">
        <v>398</v>
      </c>
      <c r="K989" s="43" t="s">
        <v>398</v>
      </c>
      <c r="L989" s="43" t="s">
        <v>399</v>
      </c>
      <c r="M989" s="43" t="s">
        <v>585</v>
      </c>
      <c r="N989" s="43" t="s">
        <v>539</v>
      </c>
      <c r="O989" s="52" t="s">
        <v>326</v>
      </c>
      <c r="P989" s="63" t="s">
        <v>276</v>
      </c>
      <c r="Q989" s="57" t="str">
        <f>MID(Tabla1[[#This Row],[Aplicación]],14,1)</f>
        <v>2</v>
      </c>
      <c r="R989" s="35" t="s">
        <v>265</v>
      </c>
      <c r="S989" s="57" t="str">
        <f>MID(Tabla1[[#This Row],[Aplicación]],6,2)</f>
        <v>04</v>
      </c>
      <c r="T989" s="54" t="str">
        <f>VLOOKUP(Tabla1[[#This Row],[AREA]],Hoja1!A:B,2,FALSE)</f>
        <v>04. Hacienda, personal y modernización administrativa</v>
      </c>
      <c r="U989" s="57" t="str">
        <f>MID(Tabla1[[#This Row],[Aplicación]],9,4)</f>
        <v>9321</v>
      </c>
      <c r="V989" s="54" t="str">
        <f>VLOOKUP(Tabla1[[#This Row],[PROGRAMA]],Hoja1!A:B,2,FALSE)</f>
        <v>9321. Gestión de ingresos e inspección</v>
      </c>
      <c r="W989" s="57" t="str">
        <f>MID(Tabla1[[#This Row],[Aplicación]],14,2)</f>
        <v>22</v>
      </c>
      <c r="X989" s="57" t="str">
        <f>MID(Tabla1[[#This Row],[Aplicación]],14,6)</f>
        <v>22799</v>
      </c>
    </row>
    <row r="990" spans="1:24" x14ac:dyDescent="0.25">
      <c r="A990" s="60">
        <v>220240003114</v>
      </c>
      <c r="B990" s="43" t="s">
        <v>390</v>
      </c>
      <c r="C990" s="61">
        <v>45343</v>
      </c>
      <c r="D990" s="60">
        <v>22024000117</v>
      </c>
      <c r="E990" s="43" t="s">
        <v>1280</v>
      </c>
      <c r="F990" s="62">
        <v>13619.76</v>
      </c>
      <c r="G990" s="43" t="s">
        <v>31</v>
      </c>
      <c r="H990" s="43" t="s">
        <v>2760</v>
      </c>
      <c r="I990" s="69">
        <v>220</v>
      </c>
      <c r="J990" s="43" t="s">
        <v>398</v>
      </c>
      <c r="K990" s="43" t="s">
        <v>398</v>
      </c>
      <c r="L990" s="43" t="s">
        <v>399</v>
      </c>
      <c r="M990" s="43" t="s">
        <v>585</v>
      </c>
      <c r="N990" s="43" t="s">
        <v>539</v>
      </c>
      <c r="O990" s="52" t="s">
        <v>326</v>
      </c>
      <c r="P990" s="63" t="s">
        <v>276</v>
      </c>
      <c r="Q990" s="57" t="str">
        <f>MID(Tabla1[[#This Row],[Aplicación]],14,1)</f>
        <v>2</v>
      </c>
      <c r="R990" s="35" t="s">
        <v>265</v>
      </c>
      <c r="S990" s="57" t="str">
        <f>MID(Tabla1[[#This Row],[Aplicación]],6,2)</f>
        <v>04</v>
      </c>
      <c r="T990" s="54" t="str">
        <f>VLOOKUP(Tabla1[[#This Row],[AREA]],Hoja1!A:B,2,FALSE)</f>
        <v>04. Hacienda, personal y modernización administrativa</v>
      </c>
      <c r="U990" s="57" t="str">
        <f>MID(Tabla1[[#This Row],[Aplicación]],9,4)</f>
        <v>9321</v>
      </c>
      <c r="V990" s="54" t="str">
        <f>VLOOKUP(Tabla1[[#This Row],[PROGRAMA]],Hoja1!A:B,2,FALSE)</f>
        <v>9321. Gestión de ingresos e inspección</v>
      </c>
      <c r="W990" s="57" t="str">
        <f>MID(Tabla1[[#This Row],[Aplicación]],14,2)</f>
        <v>22</v>
      </c>
      <c r="X990" s="57" t="str">
        <f>MID(Tabla1[[#This Row],[Aplicación]],14,6)</f>
        <v>22799</v>
      </c>
    </row>
    <row r="991" spans="1:24" x14ac:dyDescent="0.25">
      <c r="A991" s="60">
        <v>220240032294</v>
      </c>
      <c r="B991" s="43" t="s">
        <v>702</v>
      </c>
      <c r="C991" s="61">
        <v>45497</v>
      </c>
      <c r="D991" s="60">
        <v>22024001380</v>
      </c>
      <c r="E991" s="43" t="s">
        <v>1262</v>
      </c>
      <c r="F991" s="62">
        <v>5123.22</v>
      </c>
      <c r="G991" s="43" t="s">
        <v>60</v>
      </c>
      <c r="H991" s="43" t="s">
        <v>5150</v>
      </c>
      <c r="I991" s="69" t="s">
        <v>2934</v>
      </c>
      <c r="J991" s="43" t="s">
        <v>398</v>
      </c>
      <c r="K991" s="43" t="s">
        <v>398</v>
      </c>
      <c r="L991" s="43" t="s">
        <v>399</v>
      </c>
      <c r="M991" s="43" t="s">
        <v>395</v>
      </c>
      <c r="N991" s="43" t="s">
        <v>396</v>
      </c>
      <c r="O991" s="68" t="s">
        <v>321</v>
      </c>
      <c r="P991" s="68" t="s">
        <v>4838</v>
      </c>
      <c r="Q991" s="57" t="str">
        <f>MID(Tabla1[[#This Row],[Aplicación]],14,1)</f>
        <v>2</v>
      </c>
      <c r="R991" s="35" t="s">
        <v>265</v>
      </c>
      <c r="S991" s="57" t="str">
        <f>MID(Tabla1[[#This Row],[Aplicación]],6,2)</f>
        <v>03</v>
      </c>
      <c r="T991" s="54" t="str">
        <f>VLOOKUP(Tabla1[[#This Row],[AREA]],Hoja1!A:B,2,FALSE)</f>
        <v>03. Participación ciudadana y deportes</v>
      </c>
      <c r="U991" s="57" t="str">
        <f>MID(Tabla1[[#This Row],[Aplicación]],9,4)</f>
        <v>9241</v>
      </c>
      <c r="V991" s="54" t="str">
        <f>VLOOKUP(Tabla1[[#This Row],[PROGRAMA]],Hoja1!A:B,2,FALSE)</f>
        <v>9241. Participación ciudadana</v>
      </c>
      <c r="W991" s="57" t="str">
        <f>MID(Tabla1[[#This Row],[Aplicación]],14,2)</f>
        <v>21</v>
      </c>
      <c r="X991" s="57" t="str">
        <f>MID(Tabla1[[#This Row],[Aplicación]],14,6)</f>
        <v>213</v>
      </c>
    </row>
    <row r="992" spans="1:24" x14ac:dyDescent="0.25">
      <c r="A992" s="60">
        <v>220229000052</v>
      </c>
      <c r="B992" s="43" t="s">
        <v>390</v>
      </c>
      <c r="C992" s="61">
        <v>45292</v>
      </c>
      <c r="D992" s="60">
        <v>22024001932</v>
      </c>
      <c r="E992" s="43" t="s">
        <v>1279</v>
      </c>
      <c r="F992" s="62">
        <v>51904.27</v>
      </c>
      <c r="G992" s="43" t="s">
        <v>566</v>
      </c>
      <c r="H992" s="43" t="s">
        <v>567</v>
      </c>
      <c r="I992" s="69">
        <v>220</v>
      </c>
      <c r="J992" s="43" t="s">
        <v>547</v>
      </c>
      <c r="K992" s="43" t="s">
        <v>547</v>
      </c>
      <c r="L992" s="43" t="s">
        <v>399</v>
      </c>
      <c r="M992" s="43" t="s">
        <v>395</v>
      </c>
      <c r="N992" s="43" t="s">
        <v>396</v>
      </c>
      <c r="O992" s="52" t="s">
        <v>321</v>
      </c>
      <c r="P992" s="63" t="s">
        <v>276</v>
      </c>
      <c r="Q992" s="57" t="str">
        <f>MID(Tabla1[[#This Row],[Aplicación]],14,1)</f>
        <v>2</v>
      </c>
      <c r="R992" s="35" t="s">
        <v>265</v>
      </c>
      <c r="S992" s="57" t="str">
        <f>MID(Tabla1[[#This Row],[Aplicación]],6,2)</f>
        <v>04</v>
      </c>
      <c r="T992" s="54" t="str">
        <f>VLOOKUP(Tabla1[[#This Row],[AREA]],Hoja1!A:B,2,FALSE)</f>
        <v>04. Hacienda, personal y modernización administrativa</v>
      </c>
      <c r="U992" s="57" t="str">
        <f>MID(Tabla1[[#This Row],[Aplicación]],9,4)</f>
        <v>9341</v>
      </c>
      <c r="V992" s="54" t="str">
        <f>VLOOKUP(Tabla1[[#This Row],[PROGRAMA]],Hoja1!A:B,2,FALSE)</f>
        <v>9341. Tesorería y recaudación</v>
      </c>
      <c r="W992" s="57" t="str">
        <f>MID(Tabla1[[#This Row],[Aplicación]],14,2)</f>
        <v>22</v>
      </c>
      <c r="X992" s="57" t="str">
        <f>MID(Tabla1[[#This Row],[Aplicación]],14,6)</f>
        <v>22699</v>
      </c>
    </row>
    <row r="993" spans="1:24" x14ac:dyDescent="0.25">
      <c r="A993" s="60">
        <v>220240044422</v>
      </c>
      <c r="B993" s="43" t="s">
        <v>673</v>
      </c>
      <c r="C993" s="61">
        <v>45562</v>
      </c>
      <c r="D993" s="60">
        <v>22024001932</v>
      </c>
      <c r="E993" s="43" t="s">
        <v>1279</v>
      </c>
      <c r="F993" s="62">
        <v>-9000</v>
      </c>
      <c r="G993" s="43" t="s">
        <v>566</v>
      </c>
      <c r="H993" s="43" t="s">
        <v>6036</v>
      </c>
      <c r="I993" s="69" t="s">
        <v>2930</v>
      </c>
      <c r="J993" s="43" t="s">
        <v>547</v>
      </c>
      <c r="K993" s="43" t="s">
        <v>547</v>
      </c>
      <c r="L993" s="43" t="s">
        <v>399</v>
      </c>
      <c r="M993" s="43" t="s">
        <v>395</v>
      </c>
      <c r="N993" s="43" t="s">
        <v>396</v>
      </c>
      <c r="O993" s="68" t="s">
        <v>321</v>
      </c>
      <c r="P993" s="68" t="s">
        <v>4838</v>
      </c>
      <c r="Q993" s="57" t="str">
        <f>MID(Tabla1[[#This Row],[Aplicación]],14,1)</f>
        <v>2</v>
      </c>
      <c r="R993" s="35" t="s">
        <v>265</v>
      </c>
      <c r="S993" s="57" t="str">
        <f>MID(Tabla1[[#This Row],[Aplicación]],6,2)</f>
        <v>04</v>
      </c>
      <c r="T993" s="54" t="str">
        <f>VLOOKUP(Tabla1[[#This Row],[AREA]],Hoja1!A:B,2,FALSE)</f>
        <v>04. Hacienda, personal y modernización administrativa</v>
      </c>
      <c r="U993" s="57" t="str">
        <f>MID(Tabla1[[#This Row],[Aplicación]],9,4)</f>
        <v>9341</v>
      </c>
      <c r="V993" s="54" t="str">
        <f>VLOOKUP(Tabla1[[#This Row],[PROGRAMA]],Hoja1!A:B,2,FALSE)</f>
        <v>9341. Tesorería y recaudación</v>
      </c>
      <c r="W993" s="57" t="str">
        <f>MID(Tabla1[[#This Row],[Aplicación]],14,2)</f>
        <v>22</v>
      </c>
      <c r="X993" s="57" t="str">
        <f>MID(Tabla1[[#This Row],[Aplicación]],14,6)</f>
        <v>22699</v>
      </c>
    </row>
    <row r="994" spans="1:24" x14ac:dyDescent="0.25">
      <c r="A994" s="60">
        <v>220240030869</v>
      </c>
      <c r="B994" s="43" t="s">
        <v>702</v>
      </c>
      <c r="C994" s="61">
        <v>45489</v>
      </c>
      <c r="D994" s="60">
        <v>22024000079</v>
      </c>
      <c r="E994" s="43" t="s">
        <v>1262</v>
      </c>
      <c r="F994" s="62">
        <v>23.85</v>
      </c>
      <c r="G994" s="43" t="s">
        <v>764</v>
      </c>
      <c r="H994" s="43" t="s">
        <v>5276</v>
      </c>
      <c r="I994" s="69">
        <v>300</v>
      </c>
      <c r="J994" s="43" t="s">
        <v>398</v>
      </c>
      <c r="K994" s="43" t="s">
        <v>398</v>
      </c>
      <c r="L994" s="43" t="s">
        <v>413</v>
      </c>
      <c r="M994" s="43" t="s">
        <v>395</v>
      </c>
      <c r="N994" s="43" t="s">
        <v>396</v>
      </c>
      <c r="O994" s="68" t="s">
        <v>325</v>
      </c>
      <c r="P994" s="68" t="s">
        <v>4838</v>
      </c>
      <c r="Q994" s="57" t="str">
        <f>MID(Tabla1[[#This Row],[Aplicación]],14,1)</f>
        <v>2</v>
      </c>
      <c r="R994" s="35" t="s">
        <v>265</v>
      </c>
      <c r="S994" s="57" t="str">
        <f>MID(Tabla1[[#This Row],[Aplicación]],6,2)</f>
        <v>03</v>
      </c>
      <c r="T994" s="54" t="str">
        <f>VLOOKUP(Tabla1[[#This Row],[AREA]],Hoja1!A:B,2,FALSE)</f>
        <v>03. Participación ciudadana y deportes</v>
      </c>
      <c r="U994" s="57" t="str">
        <f>MID(Tabla1[[#This Row],[Aplicación]],9,4)</f>
        <v>9241</v>
      </c>
      <c r="V994" s="54" t="str">
        <f>VLOOKUP(Tabla1[[#This Row],[PROGRAMA]],Hoja1!A:B,2,FALSE)</f>
        <v>9241. Participación ciudadana</v>
      </c>
      <c r="W994" s="57" t="str">
        <f>MID(Tabla1[[#This Row],[Aplicación]],14,2)</f>
        <v>21</v>
      </c>
      <c r="X994" s="57" t="str">
        <f>MID(Tabla1[[#This Row],[Aplicación]],14,6)</f>
        <v>213</v>
      </c>
    </row>
    <row r="995" spans="1:24" x14ac:dyDescent="0.25">
      <c r="A995" s="60">
        <v>220240030238</v>
      </c>
      <c r="B995" s="43" t="s">
        <v>702</v>
      </c>
      <c r="C995" s="61">
        <v>45485</v>
      </c>
      <c r="D995" s="60">
        <v>22024000079</v>
      </c>
      <c r="E995" s="43" t="s">
        <v>1262</v>
      </c>
      <c r="F995" s="62">
        <v>165.96</v>
      </c>
      <c r="G995" s="43" t="s">
        <v>764</v>
      </c>
      <c r="H995" s="43" t="s">
        <v>5348</v>
      </c>
      <c r="I995" s="69">
        <v>300</v>
      </c>
      <c r="J995" s="43" t="s">
        <v>398</v>
      </c>
      <c r="K995" s="43" t="s">
        <v>398</v>
      </c>
      <c r="L995" s="43" t="s">
        <v>413</v>
      </c>
      <c r="M995" s="43" t="s">
        <v>395</v>
      </c>
      <c r="N995" s="43" t="s">
        <v>396</v>
      </c>
      <c r="O995" s="68" t="s">
        <v>325</v>
      </c>
      <c r="P995" s="68" t="s">
        <v>4838</v>
      </c>
      <c r="Q995" s="57" t="str">
        <f>MID(Tabla1[[#This Row],[Aplicación]],14,1)</f>
        <v>2</v>
      </c>
      <c r="R995" s="35" t="s">
        <v>265</v>
      </c>
      <c r="S995" s="57" t="str">
        <f>MID(Tabla1[[#This Row],[Aplicación]],6,2)</f>
        <v>03</v>
      </c>
      <c r="T995" s="54" t="str">
        <f>VLOOKUP(Tabla1[[#This Row],[AREA]],Hoja1!A:B,2,FALSE)</f>
        <v>03. Participación ciudadana y deportes</v>
      </c>
      <c r="U995" s="57" t="str">
        <f>MID(Tabla1[[#This Row],[Aplicación]],9,4)</f>
        <v>9241</v>
      </c>
      <c r="V995" s="54" t="str">
        <f>VLOOKUP(Tabla1[[#This Row],[PROGRAMA]],Hoja1!A:B,2,FALSE)</f>
        <v>9241. Participación ciudadana</v>
      </c>
      <c r="W995" s="57" t="str">
        <f>MID(Tabla1[[#This Row],[Aplicación]],14,2)</f>
        <v>21</v>
      </c>
      <c r="X995" s="57" t="str">
        <f>MID(Tabla1[[#This Row],[Aplicación]],14,6)</f>
        <v>213</v>
      </c>
    </row>
    <row r="996" spans="1:24" x14ac:dyDescent="0.25">
      <c r="A996" s="60">
        <v>220240030240</v>
      </c>
      <c r="B996" s="43" t="s">
        <v>702</v>
      </c>
      <c r="C996" s="61">
        <v>45485</v>
      </c>
      <c r="D996" s="60">
        <v>22024000079</v>
      </c>
      <c r="E996" s="43" t="s">
        <v>1262</v>
      </c>
      <c r="F996" s="62">
        <v>313.43</v>
      </c>
      <c r="G996" s="43" t="s">
        <v>764</v>
      </c>
      <c r="H996" s="43" t="s">
        <v>5349</v>
      </c>
      <c r="I996" s="69">
        <v>300</v>
      </c>
      <c r="J996" s="43" t="s">
        <v>398</v>
      </c>
      <c r="K996" s="43" t="s">
        <v>398</v>
      </c>
      <c r="L996" s="43" t="s">
        <v>413</v>
      </c>
      <c r="M996" s="43" t="s">
        <v>395</v>
      </c>
      <c r="N996" s="43" t="s">
        <v>396</v>
      </c>
      <c r="O996" s="68" t="s">
        <v>325</v>
      </c>
      <c r="P996" s="68" t="s">
        <v>4838</v>
      </c>
      <c r="Q996" s="57" t="str">
        <f>MID(Tabla1[[#This Row],[Aplicación]],14,1)</f>
        <v>2</v>
      </c>
      <c r="R996" s="35" t="s">
        <v>265</v>
      </c>
      <c r="S996" s="57" t="str">
        <f>MID(Tabla1[[#This Row],[Aplicación]],6,2)</f>
        <v>03</v>
      </c>
      <c r="T996" s="54" t="str">
        <f>VLOOKUP(Tabla1[[#This Row],[AREA]],Hoja1!A:B,2,FALSE)</f>
        <v>03. Participación ciudadana y deportes</v>
      </c>
      <c r="U996" s="57" t="str">
        <f>MID(Tabla1[[#This Row],[Aplicación]],9,4)</f>
        <v>9241</v>
      </c>
      <c r="V996" s="54" t="str">
        <f>VLOOKUP(Tabla1[[#This Row],[PROGRAMA]],Hoja1!A:B,2,FALSE)</f>
        <v>9241. Participación ciudadana</v>
      </c>
      <c r="W996" s="57" t="str">
        <f>MID(Tabla1[[#This Row],[Aplicación]],14,2)</f>
        <v>21</v>
      </c>
      <c r="X996" s="57" t="str">
        <f>MID(Tabla1[[#This Row],[Aplicación]],14,6)</f>
        <v>213</v>
      </c>
    </row>
    <row r="997" spans="1:24" x14ac:dyDescent="0.25">
      <c r="A997" s="60">
        <v>220240030242</v>
      </c>
      <c r="B997" s="43" t="s">
        <v>702</v>
      </c>
      <c r="C997" s="61">
        <v>45485</v>
      </c>
      <c r="D997" s="60">
        <v>22024000079</v>
      </c>
      <c r="E997" s="43" t="s">
        <v>1262</v>
      </c>
      <c r="F997" s="62">
        <v>105.67</v>
      </c>
      <c r="G997" s="43" t="s">
        <v>676</v>
      </c>
      <c r="H997" s="43" t="s">
        <v>5364</v>
      </c>
      <c r="I997" s="69">
        <v>300</v>
      </c>
      <c r="J997" s="43" t="s">
        <v>398</v>
      </c>
      <c r="K997" s="43" t="s">
        <v>398</v>
      </c>
      <c r="L997" s="43" t="s">
        <v>413</v>
      </c>
      <c r="M997" s="43" t="s">
        <v>395</v>
      </c>
      <c r="N997" s="43" t="s">
        <v>396</v>
      </c>
      <c r="O997" s="68" t="s">
        <v>325</v>
      </c>
      <c r="P997" s="68" t="s">
        <v>4838</v>
      </c>
      <c r="Q997" s="57" t="str">
        <f>MID(Tabla1[[#This Row],[Aplicación]],14,1)</f>
        <v>2</v>
      </c>
      <c r="R997" s="35" t="s">
        <v>265</v>
      </c>
      <c r="S997" s="57" t="str">
        <f>MID(Tabla1[[#This Row],[Aplicación]],6,2)</f>
        <v>03</v>
      </c>
      <c r="T997" s="54" t="str">
        <f>VLOOKUP(Tabla1[[#This Row],[AREA]],Hoja1!A:B,2,FALSE)</f>
        <v>03. Participación ciudadana y deportes</v>
      </c>
      <c r="U997" s="57" t="str">
        <f>MID(Tabla1[[#This Row],[Aplicación]],9,4)</f>
        <v>9241</v>
      </c>
      <c r="V997" s="54" t="str">
        <f>VLOOKUP(Tabla1[[#This Row],[PROGRAMA]],Hoja1!A:B,2,FALSE)</f>
        <v>9241. Participación ciudadana</v>
      </c>
      <c r="W997" s="57" t="str">
        <f>MID(Tabla1[[#This Row],[Aplicación]],14,2)</f>
        <v>21</v>
      </c>
      <c r="X997" s="57" t="str">
        <f>MID(Tabla1[[#This Row],[Aplicación]],14,6)</f>
        <v>213</v>
      </c>
    </row>
    <row r="998" spans="1:24" x14ac:dyDescent="0.25">
      <c r="A998" s="60">
        <v>220239000839</v>
      </c>
      <c r="B998" s="43" t="s">
        <v>390</v>
      </c>
      <c r="C998" s="61">
        <v>45292</v>
      </c>
      <c r="D998" s="60">
        <v>22024001190</v>
      </c>
      <c r="E998" s="43" t="s">
        <v>1358</v>
      </c>
      <c r="F998" s="62">
        <v>8000</v>
      </c>
      <c r="G998" s="43" t="s">
        <v>426</v>
      </c>
      <c r="H998" s="43" t="s">
        <v>1863</v>
      </c>
      <c r="I998" s="69">
        <v>220</v>
      </c>
      <c r="J998" s="43" t="s">
        <v>427</v>
      </c>
      <c r="K998" s="43" t="s">
        <v>428</v>
      </c>
      <c r="L998" s="43" t="s">
        <v>413</v>
      </c>
      <c r="M998" s="43" t="s">
        <v>395</v>
      </c>
      <c r="N998" s="43" t="s">
        <v>396</v>
      </c>
      <c r="O998" s="52" t="s">
        <v>321</v>
      </c>
      <c r="P998" s="63" t="s">
        <v>276</v>
      </c>
      <c r="Q998" s="57" t="str">
        <f>MID(Tabla1[[#This Row],[Aplicación]],14,1)</f>
        <v>2</v>
      </c>
      <c r="R998" s="35" t="s">
        <v>265</v>
      </c>
      <c r="S998" s="57" t="str">
        <f>MID(Tabla1[[#This Row],[Aplicación]],6,2)</f>
        <v>05</v>
      </c>
      <c r="T998" s="54" t="str">
        <f>VLOOKUP(Tabla1[[#This Row],[AREA]],Hoja1!A:B,2,FALSE)</f>
        <v>05. Comercio, mercados y consumo</v>
      </c>
      <c r="U998" s="57" t="str">
        <f>MID(Tabla1[[#This Row],[Aplicación]],9,4)</f>
        <v>4312</v>
      </c>
      <c r="V998" s="54" t="str">
        <f>VLOOKUP(Tabla1[[#This Row],[PROGRAMA]],Hoja1!A:B,2,FALSE)</f>
        <v>4312. Mercados</v>
      </c>
      <c r="W998" s="57" t="str">
        <f>MID(Tabla1[[#This Row],[Aplicación]],14,2)</f>
        <v>22</v>
      </c>
      <c r="X998" s="57" t="str">
        <f>MID(Tabla1[[#This Row],[Aplicación]],14,6)</f>
        <v>22100</v>
      </c>
    </row>
    <row r="999" spans="1:24" x14ac:dyDescent="0.25">
      <c r="A999" s="60">
        <v>220239000435</v>
      </c>
      <c r="B999" s="43" t="s">
        <v>390</v>
      </c>
      <c r="C999" s="61">
        <v>45292</v>
      </c>
      <c r="D999" s="60">
        <v>22024001108</v>
      </c>
      <c r="E999" s="43" t="s">
        <v>1414</v>
      </c>
      <c r="F999" s="62">
        <v>2200</v>
      </c>
      <c r="G999" s="43" t="s">
        <v>15</v>
      </c>
      <c r="H999" s="43" t="s">
        <v>2116</v>
      </c>
      <c r="I999" s="69">
        <v>220</v>
      </c>
      <c r="J999" s="43" t="s">
        <v>537</v>
      </c>
      <c r="K999" s="43" t="s">
        <v>537</v>
      </c>
      <c r="L999" s="43" t="s">
        <v>413</v>
      </c>
      <c r="M999" s="43" t="s">
        <v>395</v>
      </c>
      <c r="N999" s="43" t="s">
        <v>396</v>
      </c>
      <c r="O999" s="52" t="s">
        <v>321</v>
      </c>
      <c r="P999" s="63" t="s">
        <v>276</v>
      </c>
      <c r="Q999" s="57" t="str">
        <f>MID(Tabla1[[#This Row],[Aplicación]],14,1)</f>
        <v>2</v>
      </c>
      <c r="R999" s="35" t="s">
        <v>265</v>
      </c>
      <c r="S999" s="57" t="str">
        <f>MID(Tabla1[[#This Row],[Aplicación]],6,2)</f>
        <v>05</v>
      </c>
      <c r="T999" s="54" t="str">
        <f>VLOOKUP(Tabla1[[#This Row],[AREA]],Hoja1!A:B,2,FALSE)</f>
        <v>05. Comercio, mercados y consumo</v>
      </c>
      <c r="U999" s="57" t="str">
        <f>MID(Tabla1[[#This Row],[Aplicación]],9,4)</f>
        <v>4312</v>
      </c>
      <c r="V999" s="54" t="str">
        <f>VLOOKUP(Tabla1[[#This Row],[PROGRAMA]],Hoja1!A:B,2,FALSE)</f>
        <v>4312. Mercados</v>
      </c>
      <c r="W999" s="57" t="str">
        <f>MID(Tabla1[[#This Row],[Aplicación]],14,2)</f>
        <v>22</v>
      </c>
      <c r="X999" s="57" t="str">
        <f>MID(Tabla1[[#This Row],[Aplicación]],14,6)</f>
        <v>22102</v>
      </c>
    </row>
    <row r="1000" spans="1:24" x14ac:dyDescent="0.25">
      <c r="A1000" s="60">
        <v>220240001322</v>
      </c>
      <c r="B1000" s="43" t="s">
        <v>702</v>
      </c>
      <c r="C1000" s="61">
        <v>45331</v>
      </c>
      <c r="D1000" s="60">
        <v>22024000008</v>
      </c>
      <c r="E1000" s="43" t="s">
        <v>1474</v>
      </c>
      <c r="F1000" s="62">
        <v>2579.4499999999998</v>
      </c>
      <c r="G1000" s="43" t="s">
        <v>2543</v>
      </c>
      <c r="H1000" s="43" t="s">
        <v>2544</v>
      </c>
      <c r="I1000" s="69">
        <v>300</v>
      </c>
      <c r="J1000" s="43" t="s">
        <v>2545</v>
      </c>
      <c r="K1000" s="43" t="s">
        <v>2546</v>
      </c>
      <c r="L1000" s="43" t="s">
        <v>413</v>
      </c>
      <c r="M1000" s="43" t="s">
        <v>395</v>
      </c>
      <c r="N1000" s="43" t="s">
        <v>396</v>
      </c>
      <c r="O1000" s="52" t="s">
        <v>321</v>
      </c>
      <c r="P1000" s="63" t="s">
        <v>276</v>
      </c>
      <c r="Q1000" s="57" t="str">
        <f>MID(Tabla1[[#This Row],[Aplicación]],14,1)</f>
        <v>2</v>
      </c>
      <c r="R1000" s="35" t="s">
        <v>265</v>
      </c>
      <c r="S1000" s="57" t="str">
        <f>MID(Tabla1[[#This Row],[Aplicación]],6,2)</f>
        <v>05</v>
      </c>
      <c r="T1000" s="54" t="str">
        <f>VLOOKUP(Tabla1[[#This Row],[AREA]],Hoja1!A:B,2,FALSE)</f>
        <v>05. Comercio, mercados y consumo</v>
      </c>
      <c r="U1000" s="57" t="str">
        <f>MID(Tabla1[[#This Row],[Aplicación]],9,4)</f>
        <v>4312</v>
      </c>
      <c r="V1000" s="54" t="str">
        <f>VLOOKUP(Tabla1[[#This Row],[PROGRAMA]],Hoja1!A:B,2,FALSE)</f>
        <v>4312. Mercados</v>
      </c>
      <c r="W1000" s="57" t="str">
        <f>MID(Tabla1[[#This Row],[Aplicación]],14,2)</f>
        <v>22</v>
      </c>
      <c r="X1000" s="57" t="str">
        <f>MID(Tabla1[[#This Row],[Aplicación]],14,6)</f>
        <v>22104</v>
      </c>
    </row>
    <row r="1001" spans="1:24" x14ac:dyDescent="0.25">
      <c r="A1001" s="60">
        <v>220240007182</v>
      </c>
      <c r="B1001" s="43" t="s">
        <v>390</v>
      </c>
      <c r="C1001" s="61">
        <v>45369</v>
      </c>
      <c r="D1001" s="60">
        <v>22024003414</v>
      </c>
      <c r="E1001" s="43" t="s">
        <v>1291</v>
      </c>
      <c r="F1001" s="62">
        <v>14.52</v>
      </c>
      <c r="G1001" s="43" t="s">
        <v>877</v>
      </c>
      <c r="H1001" s="43" t="s">
        <v>1692</v>
      </c>
      <c r="I1001" s="69">
        <v>220</v>
      </c>
      <c r="J1001" s="43" t="s">
        <v>398</v>
      </c>
      <c r="K1001" s="43" t="s">
        <v>398</v>
      </c>
      <c r="L1001" s="43" t="s">
        <v>399</v>
      </c>
      <c r="M1001" s="43" t="s">
        <v>585</v>
      </c>
      <c r="N1001" s="43" t="s">
        <v>539</v>
      </c>
      <c r="O1001" s="52" t="s">
        <v>326</v>
      </c>
      <c r="P1001" s="63" t="s">
        <v>276</v>
      </c>
      <c r="Q1001" s="57" t="str">
        <f>MID(Tabla1[[#This Row],[Aplicación]],14,1)</f>
        <v>2</v>
      </c>
      <c r="R1001" s="35" t="s">
        <v>265</v>
      </c>
      <c r="S1001" s="57" t="str">
        <f>MID(Tabla1[[#This Row],[Aplicación]],6,2)</f>
        <v>05</v>
      </c>
      <c r="T1001" s="54" t="str">
        <f>VLOOKUP(Tabla1[[#This Row],[AREA]],Hoja1!A:B,2,FALSE)</f>
        <v>05. Comercio, mercados y consumo</v>
      </c>
      <c r="U1001" s="57" t="str">
        <f>MID(Tabla1[[#This Row],[Aplicación]],9,4)</f>
        <v>4312</v>
      </c>
      <c r="V1001" s="54" t="str">
        <f>VLOOKUP(Tabla1[[#This Row],[PROGRAMA]],Hoja1!A:B,2,FALSE)</f>
        <v>4312. Mercados</v>
      </c>
      <c r="W1001" s="57" t="str">
        <f>MID(Tabla1[[#This Row],[Aplicación]],14,2)</f>
        <v>22</v>
      </c>
      <c r="X1001" s="57" t="str">
        <f>MID(Tabla1[[#This Row],[Aplicación]],14,6)</f>
        <v>22199</v>
      </c>
    </row>
    <row r="1002" spans="1:24" x14ac:dyDescent="0.25">
      <c r="A1002" s="60">
        <v>220240009054</v>
      </c>
      <c r="B1002" s="43" t="s">
        <v>702</v>
      </c>
      <c r="C1002" s="61">
        <v>45383</v>
      </c>
      <c r="D1002" s="60">
        <v>22024002950</v>
      </c>
      <c r="E1002" s="43" t="s">
        <v>1291</v>
      </c>
      <c r="F1002" s="62">
        <v>6.96</v>
      </c>
      <c r="G1002" s="43" t="s">
        <v>776</v>
      </c>
      <c r="H1002" s="43" t="s">
        <v>4732</v>
      </c>
      <c r="I1002" s="69" t="s">
        <v>2934</v>
      </c>
      <c r="J1002" s="43" t="s">
        <v>398</v>
      </c>
      <c r="K1002" s="43" t="s">
        <v>398</v>
      </c>
      <c r="L1002" s="43" t="s">
        <v>413</v>
      </c>
      <c r="M1002" s="43" t="s">
        <v>395</v>
      </c>
      <c r="N1002" s="43" t="s">
        <v>396</v>
      </c>
      <c r="O1002" s="68" t="s">
        <v>325</v>
      </c>
      <c r="P1002" s="68" t="s">
        <v>2931</v>
      </c>
      <c r="Q1002" s="57" t="s">
        <v>2932</v>
      </c>
      <c r="R1002" s="35" t="s">
        <v>265</v>
      </c>
      <c r="S1002" s="57" t="str">
        <f>MID(Tabla1[[#This Row],[Aplicación]],6,2)</f>
        <v>05</v>
      </c>
      <c r="T1002" s="54" t="str">
        <f>VLOOKUP(Tabla1[[#This Row],[AREA]],Hoja1!A:B,2,FALSE)</f>
        <v>05. Comercio, mercados y consumo</v>
      </c>
      <c r="U1002" s="57" t="str">
        <f>MID(Tabla1[[#This Row],[Aplicación]],9,4)</f>
        <v>4312</v>
      </c>
      <c r="V1002" s="54" t="str">
        <f>VLOOKUP(Tabla1[[#This Row],[PROGRAMA]],Hoja1!A:B,2,FALSE)</f>
        <v>4312. Mercados</v>
      </c>
      <c r="W1002" s="57" t="str">
        <f>MID(Tabla1[[#This Row],[Aplicación]],14,2)</f>
        <v>22</v>
      </c>
      <c r="X1002" s="57" t="str">
        <f>MID(Tabla1[[#This Row],[Aplicación]],14,6)</f>
        <v>22199</v>
      </c>
    </row>
    <row r="1003" spans="1:24" x14ac:dyDescent="0.25">
      <c r="A1003" s="60">
        <v>220240009060</v>
      </c>
      <c r="B1003" s="43" t="s">
        <v>702</v>
      </c>
      <c r="C1003" s="61">
        <v>45383</v>
      </c>
      <c r="D1003" s="60">
        <v>22024002950</v>
      </c>
      <c r="E1003" s="43" t="s">
        <v>1291</v>
      </c>
      <c r="F1003" s="62">
        <v>16.87</v>
      </c>
      <c r="G1003" s="43" t="s">
        <v>82</v>
      </c>
      <c r="H1003" s="43" t="s">
        <v>4733</v>
      </c>
      <c r="I1003" s="69" t="s">
        <v>2934</v>
      </c>
      <c r="J1003" s="43" t="s">
        <v>398</v>
      </c>
      <c r="K1003" s="43" t="s">
        <v>398</v>
      </c>
      <c r="L1003" s="43" t="s">
        <v>413</v>
      </c>
      <c r="M1003" s="43" t="s">
        <v>395</v>
      </c>
      <c r="N1003" s="43" t="s">
        <v>396</v>
      </c>
      <c r="O1003" s="68" t="s">
        <v>325</v>
      </c>
      <c r="P1003" s="68" t="s">
        <v>2931</v>
      </c>
      <c r="Q1003" s="57" t="s">
        <v>2932</v>
      </c>
      <c r="R1003" s="35" t="s">
        <v>265</v>
      </c>
      <c r="S1003" s="57" t="str">
        <f>MID(Tabla1[[#This Row],[Aplicación]],6,2)</f>
        <v>05</v>
      </c>
      <c r="T1003" s="54" t="str">
        <f>VLOOKUP(Tabla1[[#This Row],[AREA]],Hoja1!A:B,2,FALSE)</f>
        <v>05. Comercio, mercados y consumo</v>
      </c>
      <c r="U1003" s="57" t="str">
        <f>MID(Tabla1[[#This Row],[Aplicación]],9,4)</f>
        <v>4312</v>
      </c>
      <c r="V1003" s="54" t="str">
        <f>VLOOKUP(Tabla1[[#This Row],[PROGRAMA]],Hoja1!A:B,2,FALSE)</f>
        <v>4312. Mercados</v>
      </c>
      <c r="W1003" s="57" t="str">
        <f>MID(Tabla1[[#This Row],[Aplicación]],14,2)</f>
        <v>22</v>
      </c>
      <c r="X1003" s="57" t="str">
        <f>MID(Tabla1[[#This Row],[Aplicación]],14,6)</f>
        <v>22199</v>
      </c>
    </row>
    <row r="1004" spans="1:24" x14ac:dyDescent="0.25">
      <c r="A1004" s="60">
        <v>220240040216</v>
      </c>
      <c r="B1004" s="43" t="s">
        <v>702</v>
      </c>
      <c r="C1004" s="61">
        <v>45530</v>
      </c>
      <c r="D1004" s="60">
        <v>22024002950</v>
      </c>
      <c r="E1004" s="43" t="s">
        <v>1291</v>
      </c>
      <c r="F1004" s="62">
        <v>21.7</v>
      </c>
      <c r="G1004" s="43" t="s">
        <v>82</v>
      </c>
      <c r="H1004" s="43" t="s">
        <v>5738</v>
      </c>
      <c r="I1004" s="69">
        <v>300</v>
      </c>
      <c r="J1004" s="43" t="s">
        <v>398</v>
      </c>
      <c r="K1004" s="43" t="s">
        <v>398</v>
      </c>
      <c r="L1004" s="43" t="s">
        <v>413</v>
      </c>
      <c r="M1004" s="43" t="s">
        <v>395</v>
      </c>
      <c r="N1004" s="43" t="s">
        <v>396</v>
      </c>
      <c r="O1004" s="68" t="s">
        <v>325</v>
      </c>
      <c r="P1004" s="68" t="s">
        <v>4838</v>
      </c>
      <c r="Q1004" s="57" t="str">
        <f>MID(Tabla1[[#This Row],[Aplicación]],14,1)</f>
        <v>2</v>
      </c>
      <c r="R1004" s="35" t="s">
        <v>265</v>
      </c>
      <c r="S1004" s="57" t="str">
        <f>MID(Tabla1[[#This Row],[Aplicación]],6,2)</f>
        <v>05</v>
      </c>
      <c r="T1004" s="54" t="str">
        <f>VLOOKUP(Tabla1[[#This Row],[AREA]],Hoja1!A:B,2,FALSE)</f>
        <v>05. Comercio, mercados y consumo</v>
      </c>
      <c r="U1004" s="57" t="str">
        <f>MID(Tabla1[[#This Row],[Aplicación]],9,4)</f>
        <v>4312</v>
      </c>
      <c r="V1004" s="54" t="str">
        <f>VLOOKUP(Tabla1[[#This Row],[PROGRAMA]],Hoja1!A:B,2,FALSE)</f>
        <v>4312. Mercados</v>
      </c>
      <c r="W1004" s="57" t="str">
        <f>MID(Tabla1[[#This Row],[Aplicación]],14,2)</f>
        <v>22</v>
      </c>
      <c r="X1004" s="57" t="str">
        <f>MID(Tabla1[[#This Row],[Aplicación]],14,6)</f>
        <v>22199</v>
      </c>
    </row>
    <row r="1005" spans="1:24" x14ac:dyDescent="0.25">
      <c r="A1005" s="60">
        <v>220240040218</v>
      </c>
      <c r="B1005" s="43" t="s">
        <v>702</v>
      </c>
      <c r="C1005" s="61">
        <v>45530</v>
      </c>
      <c r="D1005" s="60">
        <v>22024002950</v>
      </c>
      <c r="E1005" s="43" t="s">
        <v>1291</v>
      </c>
      <c r="F1005" s="62">
        <v>9.17</v>
      </c>
      <c r="G1005" s="43" t="s">
        <v>82</v>
      </c>
      <c r="H1005" s="43" t="s">
        <v>5113</v>
      </c>
      <c r="I1005" s="69">
        <v>300</v>
      </c>
      <c r="J1005" s="43" t="s">
        <v>398</v>
      </c>
      <c r="K1005" s="43" t="s">
        <v>398</v>
      </c>
      <c r="L1005" s="43" t="s">
        <v>413</v>
      </c>
      <c r="M1005" s="43" t="s">
        <v>395</v>
      </c>
      <c r="N1005" s="43" t="s">
        <v>396</v>
      </c>
      <c r="O1005" s="68" t="s">
        <v>325</v>
      </c>
      <c r="P1005" s="68" t="s">
        <v>4838</v>
      </c>
      <c r="Q1005" s="57" t="str">
        <f>MID(Tabla1[[#This Row],[Aplicación]],14,1)</f>
        <v>2</v>
      </c>
      <c r="R1005" s="35" t="s">
        <v>265</v>
      </c>
      <c r="S1005" s="57" t="str">
        <f>MID(Tabla1[[#This Row],[Aplicación]],6,2)</f>
        <v>05</v>
      </c>
      <c r="T1005" s="54" t="str">
        <f>VLOOKUP(Tabla1[[#This Row],[AREA]],Hoja1!A:B,2,FALSE)</f>
        <v>05. Comercio, mercados y consumo</v>
      </c>
      <c r="U1005" s="57" t="str">
        <f>MID(Tabla1[[#This Row],[Aplicación]],9,4)</f>
        <v>4312</v>
      </c>
      <c r="V1005" s="54" t="str">
        <f>VLOOKUP(Tabla1[[#This Row],[PROGRAMA]],Hoja1!A:B,2,FALSE)</f>
        <v>4312. Mercados</v>
      </c>
      <c r="W1005" s="57" t="str">
        <f>MID(Tabla1[[#This Row],[Aplicación]],14,2)</f>
        <v>22</v>
      </c>
      <c r="X1005" s="57" t="str">
        <f>MID(Tabla1[[#This Row],[Aplicación]],14,6)</f>
        <v>22199</v>
      </c>
    </row>
    <row r="1006" spans="1:24" x14ac:dyDescent="0.25">
      <c r="A1006" s="60">
        <v>220239000771</v>
      </c>
      <c r="B1006" s="43" t="s">
        <v>390</v>
      </c>
      <c r="C1006" s="61">
        <v>45292</v>
      </c>
      <c r="D1006" s="60">
        <v>22024001216</v>
      </c>
      <c r="E1006" s="43" t="s">
        <v>1438</v>
      </c>
      <c r="F1006" s="62">
        <v>4461.2700000000004</v>
      </c>
      <c r="G1006" s="43" t="s">
        <v>558</v>
      </c>
      <c r="H1006" s="43" t="s">
        <v>2223</v>
      </c>
      <c r="I1006" s="69">
        <v>220</v>
      </c>
      <c r="J1006" s="43" t="s">
        <v>480</v>
      </c>
      <c r="K1006" s="43" t="s">
        <v>481</v>
      </c>
      <c r="L1006" s="43" t="s">
        <v>413</v>
      </c>
      <c r="M1006" s="43" t="s">
        <v>395</v>
      </c>
      <c r="N1006" s="43" t="s">
        <v>396</v>
      </c>
      <c r="O1006" s="52" t="s">
        <v>321</v>
      </c>
      <c r="P1006" s="63" t="s">
        <v>276</v>
      </c>
      <c r="Q1006" s="57" t="str">
        <f>MID(Tabla1[[#This Row],[Aplicación]],14,1)</f>
        <v>2</v>
      </c>
      <c r="R1006" s="35" t="s">
        <v>265</v>
      </c>
      <c r="S1006" s="57" t="str">
        <f>MID(Tabla1[[#This Row],[Aplicación]],6,2)</f>
        <v>05</v>
      </c>
      <c r="T1006" s="54" t="str">
        <f>VLOOKUP(Tabla1[[#This Row],[AREA]],Hoja1!A:B,2,FALSE)</f>
        <v>05. Comercio, mercados y consumo</v>
      </c>
      <c r="U1006" s="57" t="str">
        <f>MID(Tabla1[[#This Row],[Aplicación]],9,4)</f>
        <v>4312</v>
      </c>
      <c r="V1006" s="54" t="str">
        <f>VLOOKUP(Tabla1[[#This Row],[PROGRAMA]],Hoja1!A:B,2,FALSE)</f>
        <v>4312. Mercados</v>
      </c>
      <c r="W1006" s="57" t="str">
        <f>MID(Tabla1[[#This Row],[Aplicación]],14,2)</f>
        <v>22</v>
      </c>
      <c r="X1006" s="57" t="str">
        <f>MID(Tabla1[[#This Row],[Aplicación]],14,6)</f>
        <v>22700</v>
      </c>
    </row>
    <row r="1007" spans="1:24" x14ac:dyDescent="0.25">
      <c r="A1007" s="60">
        <v>220240030108</v>
      </c>
      <c r="B1007" s="43" t="s">
        <v>390</v>
      </c>
      <c r="C1007" s="61">
        <v>45482</v>
      </c>
      <c r="D1007" s="60">
        <v>22024005647</v>
      </c>
      <c r="E1007" s="43" t="s">
        <v>1438</v>
      </c>
      <c r="F1007" s="62">
        <v>665.5</v>
      </c>
      <c r="G1007" s="43" t="s">
        <v>5401</v>
      </c>
      <c r="H1007" s="43" t="s">
        <v>5402</v>
      </c>
      <c r="I1007" s="69">
        <v>220</v>
      </c>
      <c r="J1007" s="43" t="s">
        <v>398</v>
      </c>
      <c r="K1007" s="43" t="s">
        <v>398</v>
      </c>
      <c r="L1007" s="43" t="s">
        <v>399</v>
      </c>
      <c r="M1007" s="43" t="s">
        <v>585</v>
      </c>
      <c r="N1007" s="43" t="s">
        <v>539</v>
      </c>
      <c r="O1007" s="68" t="s">
        <v>326</v>
      </c>
      <c r="P1007" s="68" t="s">
        <v>4838</v>
      </c>
      <c r="Q1007" s="57" t="str">
        <f>MID(Tabla1[[#This Row],[Aplicación]],14,1)</f>
        <v>2</v>
      </c>
      <c r="R1007" s="35" t="s">
        <v>265</v>
      </c>
      <c r="S1007" s="57" t="str">
        <f>MID(Tabla1[[#This Row],[Aplicación]],6,2)</f>
        <v>05</v>
      </c>
      <c r="T1007" s="54" t="str">
        <f>VLOOKUP(Tabla1[[#This Row],[AREA]],Hoja1!A:B,2,FALSE)</f>
        <v>05. Comercio, mercados y consumo</v>
      </c>
      <c r="U1007" s="57" t="str">
        <f>MID(Tabla1[[#This Row],[Aplicación]],9,4)</f>
        <v>4312</v>
      </c>
      <c r="V1007" s="54" t="str">
        <f>VLOOKUP(Tabla1[[#This Row],[PROGRAMA]],Hoja1!A:B,2,FALSE)</f>
        <v>4312. Mercados</v>
      </c>
      <c r="W1007" s="57" t="str">
        <f>MID(Tabla1[[#This Row],[Aplicación]],14,2)</f>
        <v>22</v>
      </c>
      <c r="X1007" s="57" t="str">
        <f>MID(Tabla1[[#This Row],[Aplicación]],14,6)</f>
        <v>22700</v>
      </c>
    </row>
    <row r="1008" spans="1:24" x14ac:dyDescent="0.25">
      <c r="A1008" s="60">
        <v>220240007181</v>
      </c>
      <c r="B1008" s="43" t="s">
        <v>390</v>
      </c>
      <c r="C1008" s="61">
        <v>45369</v>
      </c>
      <c r="D1008" s="60">
        <v>22024003381</v>
      </c>
      <c r="E1008" s="43" t="s">
        <v>1443</v>
      </c>
      <c r="F1008" s="62">
        <v>1621.4</v>
      </c>
      <c r="G1008" s="43" t="s">
        <v>2246</v>
      </c>
      <c r="H1008" s="43" t="s">
        <v>2247</v>
      </c>
      <c r="I1008" s="69">
        <v>220</v>
      </c>
      <c r="J1008" s="43" t="s">
        <v>398</v>
      </c>
      <c r="K1008" s="43" t="s">
        <v>398</v>
      </c>
      <c r="L1008" s="43" t="s">
        <v>399</v>
      </c>
      <c r="M1008" s="43" t="s">
        <v>585</v>
      </c>
      <c r="N1008" s="43" t="s">
        <v>539</v>
      </c>
      <c r="O1008" s="52" t="s">
        <v>326</v>
      </c>
      <c r="P1008" s="63" t="s">
        <v>276</v>
      </c>
      <c r="Q1008" s="57" t="str">
        <f>MID(Tabla1[[#This Row],[Aplicación]],14,1)</f>
        <v>2</v>
      </c>
      <c r="R1008" s="35" t="s">
        <v>265</v>
      </c>
      <c r="S1008" s="57" t="str">
        <f>MID(Tabla1[[#This Row],[Aplicación]],6,2)</f>
        <v>05</v>
      </c>
      <c r="T1008" s="54" t="str">
        <f>VLOOKUP(Tabla1[[#This Row],[AREA]],Hoja1!A:B,2,FALSE)</f>
        <v>05. Comercio, mercados y consumo</v>
      </c>
      <c r="U1008" s="57" t="str">
        <f>MID(Tabla1[[#This Row],[Aplicación]],9,4)</f>
        <v>4312</v>
      </c>
      <c r="V1008" s="54" t="str">
        <f>VLOOKUP(Tabla1[[#This Row],[PROGRAMA]],Hoja1!A:B,2,FALSE)</f>
        <v>4312. Mercados</v>
      </c>
      <c r="W1008" s="57" t="str">
        <f>MID(Tabla1[[#This Row],[Aplicación]],14,2)</f>
        <v>22</v>
      </c>
      <c r="X1008" s="57" t="str">
        <f>MID(Tabla1[[#This Row],[Aplicación]],14,6)</f>
        <v>22706</v>
      </c>
    </row>
    <row r="1009" spans="1:24" x14ac:dyDescent="0.25">
      <c r="A1009" s="60">
        <v>220240013929</v>
      </c>
      <c r="B1009" s="43" t="s">
        <v>390</v>
      </c>
      <c r="C1009" s="61">
        <v>45414</v>
      </c>
      <c r="D1009" s="60">
        <v>22024004293</v>
      </c>
      <c r="E1009" s="43" t="s">
        <v>1443</v>
      </c>
      <c r="F1009" s="62">
        <v>302.5</v>
      </c>
      <c r="G1009" s="43" t="s">
        <v>2246</v>
      </c>
      <c r="H1009" s="43" t="s">
        <v>4123</v>
      </c>
      <c r="I1009" s="69" t="s">
        <v>2930</v>
      </c>
      <c r="J1009" s="43" t="s">
        <v>398</v>
      </c>
      <c r="K1009" s="43" t="s">
        <v>398</v>
      </c>
      <c r="L1009" s="43" t="s">
        <v>399</v>
      </c>
      <c r="M1009" s="43" t="s">
        <v>585</v>
      </c>
      <c r="N1009" s="43" t="s">
        <v>539</v>
      </c>
      <c r="O1009" s="68" t="s">
        <v>326</v>
      </c>
      <c r="P1009" s="68" t="s">
        <v>2931</v>
      </c>
      <c r="Q1009" s="57" t="s">
        <v>2932</v>
      </c>
      <c r="R1009" s="35" t="s">
        <v>265</v>
      </c>
      <c r="S1009" s="57" t="str">
        <f>MID(Tabla1[[#This Row],[Aplicación]],6,2)</f>
        <v>05</v>
      </c>
      <c r="T1009" s="54" t="str">
        <f>VLOOKUP(Tabla1[[#This Row],[AREA]],Hoja1!A:B,2,FALSE)</f>
        <v>05. Comercio, mercados y consumo</v>
      </c>
      <c r="U1009" s="57" t="str">
        <f>MID(Tabla1[[#This Row],[Aplicación]],9,4)</f>
        <v>4312</v>
      </c>
      <c r="V1009" s="54" t="str">
        <f>VLOOKUP(Tabla1[[#This Row],[PROGRAMA]],Hoja1!A:B,2,FALSE)</f>
        <v>4312. Mercados</v>
      </c>
      <c r="W1009" s="57" t="str">
        <f>MID(Tabla1[[#This Row],[Aplicación]],14,2)</f>
        <v>22</v>
      </c>
      <c r="X1009" s="57" t="str">
        <f>MID(Tabla1[[#This Row],[Aplicación]],14,6)</f>
        <v>22706</v>
      </c>
    </row>
    <row r="1010" spans="1:24" x14ac:dyDescent="0.25">
      <c r="A1010" s="60">
        <v>220240012555</v>
      </c>
      <c r="B1010" s="43" t="s">
        <v>390</v>
      </c>
      <c r="C1010" s="61">
        <v>45407</v>
      </c>
      <c r="D1010" s="60">
        <v>22024004249</v>
      </c>
      <c r="E1010" s="43" t="s">
        <v>1443</v>
      </c>
      <c r="F1010" s="62">
        <v>7139</v>
      </c>
      <c r="G1010" s="43" t="s">
        <v>282</v>
      </c>
      <c r="H1010" s="43" t="s">
        <v>4299</v>
      </c>
      <c r="I1010" s="69" t="s">
        <v>2930</v>
      </c>
      <c r="J1010" s="43" t="s">
        <v>398</v>
      </c>
      <c r="K1010" s="43" t="s">
        <v>398</v>
      </c>
      <c r="L1010" s="43" t="s">
        <v>399</v>
      </c>
      <c r="M1010" s="43" t="s">
        <v>585</v>
      </c>
      <c r="N1010" s="43" t="s">
        <v>539</v>
      </c>
      <c r="O1010" s="68" t="s">
        <v>326</v>
      </c>
      <c r="P1010" s="68" t="s">
        <v>2931</v>
      </c>
      <c r="Q1010" s="57" t="s">
        <v>2932</v>
      </c>
      <c r="R1010" s="35" t="s">
        <v>265</v>
      </c>
      <c r="S1010" s="57" t="str">
        <f>MID(Tabla1[[#This Row],[Aplicación]],6,2)</f>
        <v>05</v>
      </c>
      <c r="T1010" s="54" t="str">
        <f>VLOOKUP(Tabla1[[#This Row],[AREA]],Hoja1!A:B,2,FALSE)</f>
        <v>05. Comercio, mercados y consumo</v>
      </c>
      <c r="U1010" s="57" t="str">
        <f>MID(Tabla1[[#This Row],[Aplicación]],9,4)</f>
        <v>4312</v>
      </c>
      <c r="V1010" s="54" t="str">
        <f>VLOOKUP(Tabla1[[#This Row],[PROGRAMA]],Hoja1!A:B,2,FALSE)</f>
        <v>4312. Mercados</v>
      </c>
      <c r="W1010" s="57" t="str">
        <f>MID(Tabla1[[#This Row],[Aplicación]],14,2)</f>
        <v>22</v>
      </c>
      <c r="X1010" s="57" t="str">
        <f>MID(Tabla1[[#This Row],[Aplicación]],14,6)</f>
        <v>22706</v>
      </c>
    </row>
    <row r="1011" spans="1:24" x14ac:dyDescent="0.25">
      <c r="A1011" s="60">
        <v>220240042261</v>
      </c>
      <c r="B1011" s="43" t="s">
        <v>390</v>
      </c>
      <c r="C1011" s="61">
        <v>45545</v>
      </c>
      <c r="D1011" s="60">
        <v>22024006303</v>
      </c>
      <c r="E1011" s="43" t="s">
        <v>1443</v>
      </c>
      <c r="F1011" s="62">
        <v>1500.4</v>
      </c>
      <c r="G1011" s="43" t="s">
        <v>5714</v>
      </c>
      <c r="H1011" s="43" t="s">
        <v>5715</v>
      </c>
      <c r="I1011" s="69">
        <v>220</v>
      </c>
      <c r="J1011" s="43" t="s">
        <v>592</v>
      </c>
      <c r="K1011" s="43" t="s">
        <v>398</v>
      </c>
      <c r="L1011" s="43" t="s">
        <v>399</v>
      </c>
      <c r="M1011" s="43" t="s">
        <v>585</v>
      </c>
      <c r="N1011" s="43" t="s">
        <v>539</v>
      </c>
      <c r="O1011" s="68" t="s">
        <v>326</v>
      </c>
      <c r="P1011" s="68" t="s">
        <v>4838</v>
      </c>
      <c r="Q1011" s="57" t="str">
        <f>MID(Tabla1[[#This Row],[Aplicación]],14,1)</f>
        <v>2</v>
      </c>
      <c r="R1011" s="35" t="s">
        <v>265</v>
      </c>
      <c r="S1011" s="57" t="str">
        <f>MID(Tabla1[[#This Row],[Aplicación]],6,2)</f>
        <v>05</v>
      </c>
      <c r="T1011" s="54" t="str">
        <f>VLOOKUP(Tabla1[[#This Row],[AREA]],Hoja1!A:B,2,FALSE)</f>
        <v>05. Comercio, mercados y consumo</v>
      </c>
      <c r="U1011" s="57" t="str">
        <f>MID(Tabla1[[#This Row],[Aplicación]],9,4)</f>
        <v>4312</v>
      </c>
      <c r="V1011" s="54" t="str">
        <f>VLOOKUP(Tabla1[[#This Row],[PROGRAMA]],Hoja1!A:B,2,FALSE)</f>
        <v>4312. Mercados</v>
      </c>
      <c r="W1011" s="57" t="str">
        <f>MID(Tabla1[[#This Row],[Aplicación]],14,2)</f>
        <v>22</v>
      </c>
      <c r="X1011" s="57" t="str">
        <f>MID(Tabla1[[#This Row],[Aplicación]],14,6)</f>
        <v>22706</v>
      </c>
    </row>
    <row r="1012" spans="1:24" x14ac:dyDescent="0.25">
      <c r="A1012" s="60">
        <v>220240005069</v>
      </c>
      <c r="B1012" s="43" t="s">
        <v>390</v>
      </c>
      <c r="C1012" s="61">
        <v>45358</v>
      </c>
      <c r="D1012" s="60">
        <v>22024002687</v>
      </c>
      <c r="E1012" s="43" t="s">
        <v>1342</v>
      </c>
      <c r="F1012" s="62">
        <v>586.85</v>
      </c>
      <c r="G1012" s="43" t="s">
        <v>1053</v>
      </c>
      <c r="H1012" s="43" t="s">
        <v>1812</v>
      </c>
      <c r="I1012" s="69">
        <v>220</v>
      </c>
      <c r="J1012" s="43" t="s">
        <v>398</v>
      </c>
      <c r="K1012" s="43" t="s">
        <v>398</v>
      </c>
      <c r="L1012" s="43" t="s">
        <v>399</v>
      </c>
      <c r="M1012" s="43" t="s">
        <v>585</v>
      </c>
      <c r="N1012" s="43" t="s">
        <v>539</v>
      </c>
      <c r="O1012" s="52" t="s">
        <v>326</v>
      </c>
      <c r="P1012" s="63" t="s">
        <v>276</v>
      </c>
      <c r="Q1012" s="57" t="str">
        <f>MID(Tabla1[[#This Row],[Aplicación]],14,1)</f>
        <v>2</v>
      </c>
      <c r="R1012" s="35" t="s">
        <v>265</v>
      </c>
      <c r="S1012" s="57" t="str">
        <f>MID(Tabla1[[#This Row],[Aplicación]],6,2)</f>
        <v>05</v>
      </c>
      <c r="T1012" s="54" t="str">
        <f>VLOOKUP(Tabla1[[#This Row],[AREA]],Hoja1!A:B,2,FALSE)</f>
        <v>05. Comercio, mercados y consumo</v>
      </c>
      <c r="U1012" s="57" t="str">
        <f>MID(Tabla1[[#This Row],[Aplicación]],9,4)</f>
        <v>4312</v>
      </c>
      <c r="V1012" s="54" t="str">
        <f>VLOOKUP(Tabla1[[#This Row],[PROGRAMA]],Hoja1!A:B,2,FALSE)</f>
        <v>4312. Mercados</v>
      </c>
      <c r="W1012" s="57" t="str">
        <f>MID(Tabla1[[#This Row],[Aplicación]],14,2)</f>
        <v>22</v>
      </c>
      <c r="X1012" s="57" t="str">
        <f>MID(Tabla1[[#This Row],[Aplicación]],14,6)</f>
        <v>22799</v>
      </c>
    </row>
    <row r="1013" spans="1:24" x14ac:dyDescent="0.25">
      <c r="A1013" s="60">
        <v>220229000787</v>
      </c>
      <c r="B1013" s="43" t="s">
        <v>390</v>
      </c>
      <c r="C1013" s="61">
        <v>45292</v>
      </c>
      <c r="D1013" s="60">
        <v>22024002800</v>
      </c>
      <c r="E1013" s="43" t="s">
        <v>1342</v>
      </c>
      <c r="F1013" s="62">
        <v>9000</v>
      </c>
      <c r="G1013" s="43" t="s">
        <v>743</v>
      </c>
      <c r="H1013" s="43" t="s">
        <v>744</v>
      </c>
      <c r="I1013" s="69">
        <v>220</v>
      </c>
      <c r="J1013" s="43" t="s">
        <v>611</v>
      </c>
      <c r="K1013" s="43" t="s">
        <v>906</v>
      </c>
      <c r="L1013" s="43" t="s">
        <v>399</v>
      </c>
      <c r="M1013" s="43" t="s">
        <v>395</v>
      </c>
      <c r="N1013" s="43" t="s">
        <v>396</v>
      </c>
      <c r="O1013" s="52" t="s">
        <v>321</v>
      </c>
      <c r="P1013" s="63" t="s">
        <v>276</v>
      </c>
      <c r="Q1013" s="57" t="str">
        <f>MID(Tabla1[[#This Row],[Aplicación]],14,1)</f>
        <v>2</v>
      </c>
      <c r="R1013" s="35" t="s">
        <v>265</v>
      </c>
      <c r="S1013" s="57" t="str">
        <f>MID(Tabla1[[#This Row],[Aplicación]],6,2)</f>
        <v>05</v>
      </c>
      <c r="T1013" s="54" t="str">
        <f>VLOOKUP(Tabla1[[#This Row],[AREA]],Hoja1!A:B,2,FALSE)</f>
        <v>05. Comercio, mercados y consumo</v>
      </c>
      <c r="U1013" s="57" t="str">
        <f>MID(Tabla1[[#This Row],[Aplicación]],9,4)</f>
        <v>4312</v>
      </c>
      <c r="V1013" s="54" t="str">
        <f>VLOOKUP(Tabla1[[#This Row],[PROGRAMA]],Hoja1!A:B,2,FALSE)</f>
        <v>4312. Mercados</v>
      </c>
      <c r="W1013" s="57" t="str">
        <f>MID(Tabla1[[#This Row],[Aplicación]],14,2)</f>
        <v>22</v>
      </c>
      <c r="X1013" s="57" t="str">
        <f>MID(Tabla1[[#This Row],[Aplicación]],14,6)</f>
        <v>22799</v>
      </c>
    </row>
    <row r="1014" spans="1:24" x14ac:dyDescent="0.25">
      <c r="A1014" s="60">
        <v>220239000590</v>
      </c>
      <c r="B1014" s="43" t="s">
        <v>390</v>
      </c>
      <c r="C1014" s="61">
        <v>45292</v>
      </c>
      <c r="D1014" s="60">
        <v>22024001317</v>
      </c>
      <c r="E1014" s="43" t="s">
        <v>1342</v>
      </c>
      <c r="F1014" s="62">
        <v>11616</v>
      </c>
      <c r="G1014" s="43" t="s">
        <v>1004</v>
      </c>
      <c r="H1014" s="43" t="s">
        <v>2397</v>
      </c>
      <c r="I1014" s="69">
        <v>220</v>
      </c>
      <c r="J1014" s="43" t="s">
        <v>398</v>
      </c>
      <c r="K1014" s="43" t="s">
        <v>398</v>
      </c>
      <c r="L1014" s="43" t="s">
        <v>399</v>
      </c>
      <c r="M1014" s="43" t="s">
        <v>585</v>
      </c>
      <c r="N1014" s="43" t="s">
        <v>539</v>
      </c>
      <c r="O1014" s="52" t="s">
        <v>326</v>
      </c>
      <c r="P1014" s="63" t="s">
        <v>276</v>
      </c>
      <c r="Q1014" s="57" t="str">
        <f>MID(Tabla1[[#This Row],[Aplicación]],14,1)</f>
        <v>2</v>
      </c>
      <c r="R1014" s="35" t="s">
        <v>265</v>
      </c>
      <c r="S1014" s="57" t="str">
        <f>MID(Tabla1[[#This Row],[Aplicación]],6,2)</f>
        <v>05</v>
      </c>
      <c r="T1014" s="54" t="str">
        <f>VLOOKUP(Tabla1[[#This Row],[AREA]],Hoja1!A:B,2,FALSE)</f>
        <v>05. Comercio, mercados y consumo</v>
      </c>
      <c r="U1014" s="57" t="str">
        <f>MID(Tabla1[[#This Row],[Aplicación]],9,4)</f>
        <v>4312</v>
      </c>
      <c r="V1014" s="54" t="str">
        <f>VLOOKUP(Tabla1[[#This Row],[PROGRAMA]],Hoja1!A:B,2,FALSE)</f>
        <v>4312. Mercados</v>
      </c>
      <c r="W1014" s="57" t="str">
        <f>MID(Tabla1[[#This Row],[Aplicación]],14,2)</f>
        <v>22</v>
      </c>
      <c r="X1014" s="57" t="str">
        <f>MID(Tabla1[[#This Row],[Aplicación]],14,6)</f>
        <v>22799</v>
      </c>
    </row>
    <row r="1015" spans="1:24" x14ac:dyDescent="0.25">
      <c r="A1015" s="60">
        <v>220240000740</v>
      </c>
      <c r="B1015" s="43" t="s">
        <v>390</v>
      </c>
      <c r="C1015" s="61">
        <v>45327</v>
      </c>
      <c r="D1015" s="60">
        <v>22024000088</v>
      </c>
      <c r="E1015" s="43" t="s">
        <v>1342</v>
      </c>
      <c r="F1015" s="62">
        <v>3025</v>
      </c>
      <c r="G1015" s="43" t="s">
        <v>95</v>
      </c>
      <c r="H1015" s="43" t="s">
        <v>2416</v>
      </c>
      <c r="I1015" s="69">
        <v>220</v>
      </c>
      <c r="J1015" s="43" t="s">
        <v>398</v>
      </c>
      <c r="K1015" s="43" t="s">
        <v>398</v>
      </c>
      <c r="L1015" s="43" t="s">
        <v>399</v>
      </c>
      <c r="M1015" s="43" t="s">
        <v>585</v>
      </c>
      <c r="N1015" s="43" t="s">
        <v>539</v>
      </c>
      <c r="O1015" s="52" t="s">
        <v>326</v>
      </c>
      <c r="P1015" s="63" t="s">
        <v>276</v>
      </c>
      <c r="Q1015" s="57" t="str">
        <f>MID(Tabla1[[#This Row],[Aplicación]],14,1)</f>
        <v>2</v>
      </c>
      <c r="R1015" s="35" t="s">
        <v>265</v>
      </c>
      <c r="S1015" s="57" t="str">
        <f>MID(Tabla1[[#This Row],[Aplicación]],6,2)</f>
        <v>05</v>
      </c>
      <c r="T1015" s="54" t="str">
        <f>VLOOKUP(Tabla1[[#This Row],[AREA]],Hoja1!A:B,2,FALSE)</f>
        <v>05. Comercio, mercados y consumo</v>
      </c>
      <c r="U1015" s="57" t="str">
        <f>MID(Tabla1[[#This Row],[Aplicación]],9,4)</f>
        <v>4312</v>
      </c>
      <c r="V1015" s="54" t="str">
        <f>VLOOKUP(Tabla1[[#This Row],[PROGRAMA]],Hoja1!A:B,2,FALSE)</f>
        <v>4312. Mercados</v>
      </c>
      <c r="W1015" s="57" t="str">
        <f>MID(Tabla1[[#This Row],[Aplicación]],14,2)</f>
        <v>22</v>
      </c>
      <c r="X1015" s="57" t="str">
        <f>MID(Tabla1[[#This Row],[Aplicación]],14,6)</f>
        <v>22799</v>
      </c>
    </row>
    <row r="1016" spans="1:24" x14ac:dyDescent="0.25">
      <c r="A1016" s="60">
        <v>220239000674</v>
      </c>
      <c r="B1016" s="43" t="s">
        <v>390</v>
      </c>
      <c r="C1016" s="61">
        <v>45292</v>
      </c>
      <c r="D1016" s="60">
        <v>22024001323</v>
      </c>
      <c r="E1016" s="43" t="s">
        <v>1342</v>
      </c>
      <c r="F1016" s="62">
        <v>12573.71</v>
      </c>
      <c r="G1016" s="43" t="s">
        <v>1115</v>
      </c>
      <c r="H1016" s="43" t="s">
        <v>2426</v>
      </c>
      <c r="I1016" s="69">
        <v>220</v>
      </c>
      <c r="J1016" s="43" t="s">
        <v>685</v>
      </c>
      <c r="K1016" s="43" t="s">
        <v>398</v>
      </c>
      <c r="L1016" s="43" t="s">
        <v>413</v>
      </c>
      <c r="M1016" s="43" t="s">
        <v>585</v>
      </c>
      <c r="N1016" s="43" t="s">
        <v>539</v>
      </c>
      <c r="O1016" s="52" t="s">
        <v>326</v>
      </c>
      <c r="P1016" s="63" t="s">
        <v>276</v>
      </c>
      <c r="Q1016" s="57" t="str">
        <f>MID(Tabla1[[#This Row],[Aplicación]],14,1)</f>
        <v>2</v>
      </c>
      <c r="R1016" s="35" t="s">
        <v>265</v>
      </c>
      <c r="S1016" s="57" t="str">
        <f>MID(Tabla1[[#This Row],[Aplicación]],6,2)</f>
        <v>05</v>
      </c>
      <c r="T1016" s="54" t="str">
        <f>VLOOKUP(Tabla1[[#This Row],[AREA]],Hoja1!A:B,2,FALSE)</f>
        <v>05. Comercio, mercados y consumo</v>
      </c>
      <c r="U1016" s="57" t="str">
        <f>MID(Tabla1[[#This Row],[Aplicación]],9,4)</f>
        <v>4312</v>
      </c>
      <c r="V1016" s="54" t="str">
        <f>VLOOKUP(Tabla1[[#This Row],[PROGRAMA]],Hoja1!A:B,2,FALSE)</f>
        <v>4312. Mercados</v>
      </c>
      <c r="W1016" s="57" t="str">
        <f>MID(Tabla1[[#This Row],[Aplicación]],14,2)</f>
        <v>22</v>
      </c>
      <c r="X1016" s="57" t="str">
        <f>MID(Tabla1[[#This Row],[Aplicación]],14,6)</f>
        <v>22799</v>
      </c>
    </row>
    <row r="1017" spans="1:24" x14ac:dyDescent="0.25">
      <c r="A1017" s="60">
        <v>220239000754</v>
      </c>
      <c r="B1017" s="43" t="s">
        <v>390</v>
      </c>
      <c r="C1017" s="61">
        <v>45292</v>
      </c>
      <c r="D1017" s="60">
        <v>22024001328</v>
      </c>
      <c r="E1017" s="43" t="s">
        <v>1342</v>
      </c>
      <c r="F1017" s="62">
        <v>7392</v>
      </c>
      <c r="G1017" s="43" t="s">
        <v>421</v>
      </c>
      <c r="H1017" s="43" t="s">
        <v>2427</v>
      </c>
      <c r="I1017" s="69">
        <v>220</v>
      </c>
      <c r="J1017" s="43" t="s">
        <v>393</v>
      </c>
      <c r="K1017" s="43" t="s">
        <v>393</v>
      </c>
      <c r="L1017" s="43" t="s">
        <v>399</v>
      </c>
      <c r="M1017" s="43" t="s">
        <v>585</v>
      </c>
      <c r="N1017" s="43" t="s">
        <v>539</v>
      </c>
      <c r="O1017" s="52" t="s">
        <v>326</v>
      </c>
      <c r="P1017" s="63" t="s">
        <v>276</v>
      </c>
      <c r="Q1017" s="57" t="str">
        <f>MID(Tabla1[[#This Row],[Aplicación]],14,1)</f>
        <v>2</v>
      </c>
      <c r="R1017" s="35" t="s">
        <v>265</v>
      </c>
      <c r="S1017" s="57" t="str">
        <f>MID(Tabla1[[#This Row],[Aplicación]],6,2)</f>
        <v>05</v>
      </c>
      <c r="T1017" s="54" t="str">
        <f>VLOOKUP(Tabla1[[#This Row],[AREA]],Hoja1!A:B,2,FALSE)</f>
        <v>05. Comercio, mercados y consumo</v>
      </c>
      <c r="U1017" s="57" t="str">
        <f>MID(Tabla1[[#This Row],[Aplicación]],9,4)</f>
        <v>4312</v>
      </c>
      <c r="V1017" s="54" t="str">
        <f>VLOOKUP(Tabla1[[#This Row],[PROGRAMA]],Hoja1!A:B,2,FALSE)</f>
        <v>4312. Mercados</v>
      </c>
      <c r="W1017" s="57" t="str">
        <f>MID(Tabla1[[#This Row],[Aplicación]],14,2)</f>
        <v>22</v>
      </c>
      <c r="X1017" s="57" t="str">
        <f>MID(Tabla1[[#This Row],[Aplicación]],14,6)</f>
        <v>22799</v>
      </c>
    </row>
    <row r="1018" spans="1:24" x14ac:dyDescent="0.25">
      <c r="A1018" s="60">
        <v>220240008405</v>
      </c>
      <c r="B1018" s="43" t="s">
        <v>390</v>
      </c>
      <c r="C1018" s="61">
        <v>45373</v>
      </c>
      <c r="D1018" s="60">
        <v>22024003273</v>
      </c>
      <c r="E1018" s="43" t="s">
        <v>1342</v>
      </c>
      <c r="F1018" s="62">
        <v>17605.5</v>
      </c>
      <c r="G1018" s="43" t="s">
        <v>2894</v>
      </c>
      <c r="H1018" s="43" t="s">
        <v>2895</v>
      </c>
      <c r="I1018" s="69">
        <v>220</v>
      </c>
      <c r="J1018" s="43" t="s">
        <v>398</v>
      </c>
      <c r="K1018" s="43" t="s">
        <v>398</v>
      </c>
      <c r="L1018" s="43" t="s">
        <v>399</v>
      </c>
      <c r="M1018" s="43" t="s">
        <v>585</v>
      </c>
      <c r="N1018" s="43" t="s">
        <v>539</v>
      </c>
      <c r="O1018" s="52" t="s">
        <v>326</v>
      </c>
      <c r="P1018" s="63" t="s">
        <v>276</v>
      </c>
      <c r="Q1018" s="57" t="str">
        <f>MID(Tabla1[[#This Row],[Aplicación]],14,1)</f>
        <v>2</v>
      </c>
      <c r="R1018" s="35" t="s">
        <v>265</v>
      </c>
      <c r="S1018" s="57" t="str">
        <f>MID(Tabla1[[#This Row],[Aplicación]],6,2)</f>
        <v>05</v>
      </c>
      <c r="T1018" s="54" t="str">
        <f>VLOOKUP(Tabla1[[#This Row],[AREA]],Hoja1!A:B,2,FALSE)</f>
        <v>05. Comercio, mercados y consumo</v>
      </c>
      <c r="U1018" s="57" t="str">
        <f>MID(Tabla1[[#This Row],[Aplicación]],9,4)</f>
        <v>4312</v>
      </c>
      <c r="V1018" s="54" t="str">
        <f>VLOOKUP(Tabla1[[#This Row],[PROGRAMA]],Hoja1!A:B,2,FALSE)</f>
        <v>4312. Mercados</v>
      </c>
      <c r="W1018" s="57" t="str">
        <f>MID(Tabla1[[#This Row],[Aplicación]],14,2)</f>
        <v>22</v>
      </c>
      <c r="X1018" s="57" t="str">
        <f>MID(Tabla1[[#This Row],[Aplicación]],14,6)</f>
        <v>22799</v>
      </c>
    </row>
    <row r="1019" spans="1:24" x14ac:dyDescent="0.25">
      <c r="A1019" s="60">
        <v>220240017471</v>
      </c>
      <c r="B1019" s="43" t="s">
        <v>390</v>
      </c>
      <c r="C1019" s="61">
        <v>45427</v>
      </c>
      <c r="D1019" s="60">
        <v>22024004461</v>
      </c>
      <c r="E1019" s="43" t="s">
        <v>1342</v>
      </c>
      <c r="F1019" s="62">
        <v>1633.5</v>
      </c>
      <c r="G1019" s="43" t="s">
        <v>3895</v>
      </c>
      <c r="H1019" s="43" t="s">
        <v>3896</v>
      </c>
      <c r="I1019" s="69" t="s">
        <v>2930</v>
      </c>
      <c r="J1019" s="43" t="s">
        <v>3897</v>
      </c>
      <c r="K1019" s="43" t="s">
        <v>420</v>
      </c>
      <c r="L1019" s="43" t="s">
        <v>399</v>
      </c>
      <c r="M1019" s="43" t="s">
        <v>585</v>
      </c>
      <c r="N1019" s="43" t="s">
        <v>539</v>
      </c>
      <c r="O1019" s="68" t="s">
        <v>326</v>
      </c>
      <c r="P1019" s="68" t="s">
        <v>2931</v>
      </c>
      <c r="Q1019" s="57" t="s">
        <v>2932</v>
      </c>
      <c r="R1019" s="35" t="s">
        <v>265</v>
      </c>
      <c r="S1019" s="57" t="str">
        <f>MID(Tabla1[[#This Row],[Aplicación]],6,2)</f>
        <v>05</v>
      </c>
      <c r="T1019" s="54" t="str">
        <f>VLOOKUP(Tabla1[[#This Row],[AREA]],Hoja1!A:B,2,FALSE)</f>
        <v>05. Comercio, mercados y consumo</v>
      </c>
      <c r="U1019" s="57" t="str">
        <f>MID(Tabla1[[#This Row],[Aplicación]],9,4)</f>
        <v>4312</v>
      </c>
      <c r="V1019" s="54" t="str">
        <f>VLOOKUP(Tabla1[[#This Row],[PROGRAMA]],Hoja1!A:B,2,FALSE)</f>
        <v>4312. Mercados</v>
      </c>
      <c r="W1019" s="57" t="str">
        <f>MID(Tabla1[[#This Row],[Aplicación]],14,2)</f>
        <v>22</v>
      </c>
      <c r="X1019" s="57" t="str">
        <f>MID(Tabla1[[#This Row],[Aplicación]],14,6)</f>
        <v>22799</v>
      </c>
    </row>
    <row r="1020" spans="1:24" x14ac:dyDescent="0.25">
      <c r="A1020" s="60">
        <v>220240013928</v>
      </c>
      <c r="B1020" s="43" t="s">
        <v>390</v>
      </c>
      <c r="C1020" s="61">
        <v>45414</v>
      </c>
      <c r="D1020" s="60">
        <v>22024004283</v>
      </c>
      <c r="E1020" s="43" t="s">
        <v>1342</v>
      </c>
      <c r="F1020" s="62">
        <v>471.9</v>
      </c>
      <c r="G1020" s="43" t="s">
        <v>95</v>
      </c>
      <c r="H1020" s="43" t="s">
        <v>4124</v>
      </c>
      <c r="I1020" s="69" t="s">
        <v>2930</v>
      </c>
      <c r="J1020" s="43" t="s">
        <v>398</v>
      </c>
      <c r="K1020" s="43" t="s">
        <v>398</v>
      </c>
      <c r="L1020" s="43" t="s">
        <v>399</v>
      </c>
      <c r="M1020" s="43" t="s">
        <v>585</v>
      </c>
      <c r="N1020" s="43" t="s">
        <v>539</v>
      </c>
      <c r="O1020" s="68" t="s">
        <v>326</v>
      </c>
      <c r="P1020" s="68" t="s">
        <v>2931</v>
      </c>
      <c r="Q1020" s="57" t="s">
        <v>2932</v>
      </c>
      <c r="R1020" s="35" t="s">
        <v>265</v>
      </c>
      <c r="S1020" s="57" t="str">
        <f>MID(Tabla1[[#This Row],[Aplicación]],6,2)</f>
        <v>05</v>
      </c>
      <c r="T1020" s="54" t="str">
        <f>VLOOKUP(Tabla1[[#This Row],[AREA]],Hoja1!A:B,2,FALSE)</f>
        <v>05. Comercio, mercados y consumo</v>
      </c>
      <c r="U1020" s="57" t="str">
        <f>MID(Tabla1[[#This Row],[Aplicación]],9,4)</f>
        <v>4312</v>
      </c>
      <c r="V1020" s="54" t="str">
        <f>VLOOKUP(Tabla1[[#This Row],[PROGRAMA]],Hoja1!A:B,2,FALSE)</f>
        <v>4312. Mercados</v>
      </c>
      <c r="W1020" s="57" t="str">
        <f>MID(Tabla1[[#This Row],[Aplicación]],14,2)</f>
        <v>22</v>
      </c>
      <c r="X1020" s="57" t="str">
        <f>MID(Tabla1[[#This Row],[Aplicación]],14,6)</f>
        <v>22799</v>
      </c>
    </row>
    <row r="1021" spans="1:24" x14ac:dyDescent="0.25">
      <c r="A1021" s="60">
        <v>220240012006</v>
      </c>
      <c r="B1021" s="43" t="s">
        <v>390</v>
      </c>
      <c r="C1021" s="61">
        <v>45399</v>
      </c>
      <c r="D1021" s="60">
        <v>22024003946</v>
      </c>
      <c r="E1021" s="43" t="s">
        <v>1342</v>
      </c>
      <c r="F1021" s="62">
        <v>1119.25</v>
      </c>
      <c r="G1021" s="43" t="s">
        <v>1053</v>
      </c>
      <c r="H1021" s="43" t="s">
        <v>4384</v>
      </c>
      <c r="I1021" s="69" t="s">
        <v>2930</v>
      </c>
      <c r="J1021" s="43" t="s">
        <v>398</v>
      </c>
      <c r="K1021" s="43" t="s">
        <v>398</v>
      </c>
      <c r="L1021" s="43" t="s">
        <v>399</v>
      </c>
      <c r="M1021" s="43" t="s">
        <v>585</v>
      </c>
      <c r="N1021" s="43" t="s">
        <v>539</v>
      </c>
      <c r="O1021" s="68" t="s">
        <v>326</v>
      </c>
      <c r="P1021" s="68" t="s">
        <v>2931</v>
      </c>
      <c r="Q1021" s="57" t="s">
        <v>2932</v>
      </c>
      <c r="R1021" s="35" t="s">
        <v>265</v>
      </c>
      <c r="S1021" s="57" t="str">
        <f>MID(Tabla1[[#This Row],[Aplicación]],6,2)</f>
        <v>05</v>
      </c>
      <c r="T1021" s="54" t="str">
        <f>VLOOKUP(Tabla1[[#This Row],[AREA]],Hoja1!A:B,2,FALSE)</f>
        <v>05. Comercio, mercados y consumo</v>
      </c>
      <c r="U1021" s="57" t="str">
        <f>MID(Tabla1[[#This Row],[Aplicación]],9,4)</f>
        <v>4312</v>
      </c>
      <c r="V1021" s="54" t="str">
        <f>VLOOKUP(Tabla1[[#This Row],[PROGRAMA]],Hoja1!A:B,2,FALSE)</f>
        <v>4312. Mercados</v>
      </c>
      <c r="W1021" s="57" t="str">
        <f>MID(Tabla1[[#This Row],[Aplicación]],14,2)</f>
        <v>22</v>
      </c>
      <c r="X1021" s="57" t="str">
        <f>MID(Tabla1[[#This Row],[Aplicación]],14,6)</f>
        <v>22799</v>
      </c>
    </row>
    <row r="1022" spans="1:24" x14ac:dyDescent="0.25">
      <c r="A1022" s="60">
        <v>220240011061</v>
      </c>
      <c r="B1022" s="43" t="s">
        <v>673</v>
      </c>
      <c r="C1022" s="61">
        <v>45392</v>
      </c>
      <c r="D1022" s="60">
        <v>22024002687</v>
      </c>
      <c r="E1022" s="43" t="s">
        <v>1342</v>
      </c>
      <c r="F1022" s="62">
        <v>-586.85</v>
      </c>
      <c r="G1022" s="43" t="s">
        <v>1053</v>
      </c>
      <c r="H1022" s="43" t="s">
        <v>1812</v>
      </c>
      <c r="I1022" s="69" t="s">
        <v>2930</v>
      </c>
      <c r="J1022" s="43" t="s">
        <v>398</v>
      </c>
      <c r="K1022" s="43" t="s">
        <v>398</v>
      </c>
      <c r="L1022" s="43" t="s">
        <v>399</v>
      </c>
      <c r="M1022" s="43" t="s">
        <v>585</v>
      </c>
      <c r="N1022" s="43" t="s">
        <v>539</v>
      </c>
      <c r="O1022" s="68" t="s">
        <v>326</v>
      </c>
      <c r="P1022" s="68" t="s">
        <v>2931</v>
      </c>
      <c r="Q1022" s="57" t="s">
        <v>2932</v>
      </c>
      <c r="R1022" s="35" t="s">
        <v>265</v>
      </c>
      <c r="S1022" s="57" t="str">
        <f>MID(Tabla1[[#This Row],[Aplicación]],6,2)</f>
        <v>05</v>
      </c>
      <c r="T1022" s="54" t="str">
        <f>VLOOKUP(Tabla1[[#This Row],[AREA]],Hoja1!A:B,2,FALSE)</f>
        <v>05. Comercio, mercados y consumo</v>
      </c>
      <c r="U1022" s="57" t="str">
        <f>MID(Tabla1[[#This Row],[Aplicación]],9,4)</f>
        <v>4312</v>
      </c>
      <c r="V1022" s="54" t="str">
        <f>VLOOKUP(Tabla1[[#This Row],[PROGRAMA]],Hoja1!A:B,2,FALSE)</f>
        <v>4312. Mercados</v>
      </c>
      <c r="W1022" s="57" t="str">
        <f>MID(Tabla1[[#This Row],[Aplicación]],14,2)</f>
        <v>22</v>
      </c>
      <c r="X1022" s="57" t="str">
        <f>MID(Tabla1[[#This Row],[Aplicación]],14,6)</f>
        <v>22799</v>
      </c>
    </row>
    <row r="1023" spans="1:24" x14ac:dyDescent="0.25">
      <c r="A1023" s="60">
        <v>220240044771</v>
      </c>
      <c r="B1023" s="43" t="s">
        <v>390</v>
      </c>
      <c r="C1023" s="61">
        <v>45565</v>
      </c>
      <c r="D1023" s="60">
        <v>22024006796</v>
      </c>
      <c r="E1023" s="43" t="s">
        <v>1342</v>
      </c>
      <c r="F1023" s="62">
        <v>2904</v>
      </c>
      <c r="G1023" s="43" t="s">
        <v>1004</v>
      </c>
      <c r="H1023" s="43" t="s">
        <v>6155</v>
      </c>
      <c r="I1023" s="69" t="s">
        <v>2930</v>
      </c>
      <c r="J1023" s="43" t="s">
        <v>398</v>
      </c>
      <c r="K1023" s="43" t="s">
        <v>398</v>
      </c>
      <c r="L1023" s="43" t="s">
        <v>399</v>
      </c>
      <c r="M1023" s="43" t="s">
        <v>585</v>
      </c>
      <c r="N1023" s="43" t="s">
        <v>539</v>
      </c>
      <c r="O1023" s="68" t="s">
        <v>326</v>
      </c>
      <c r="P1023" s="68" t="s">
        <v>4838</v>
      </c>
      <c r="Q1023" s="57" t="str">
        <f>MID(Tabla1[[#This Row],[Aplicación]],14,1)</f>
        <v>2</v>
      </c>
      <c r="R1023" s="35" t="s">
        <v>265</v>
      </c>
      <c r="S1023" s="57" t="str">
        <f>MID(Tabla1[[#This Row],[Aplicación]],6,2)</f>
        <v>05</v>
      </c>
      <c r="T1023" s="54" t="str">
        <f>VLOOKUP(Tabla1[[#This Row],[AREA]],Hoja1!A:B,2,FALSE)</f>
        <v>05. Comercio, mercados y consumo</v>
      </c>
      <c r="U1023" s="57" t="str">
        <f>MID(Tabla1[[#This Row],[Aplicación]],9,4)</f>
        <v>4312</v>
      </c>
      <c r="V1023" s="54" t="str">
        <f>VLOOKUP(Tabla1[[#This Row],[PROGRAMA]],Hoja1!A:B,2,FALSE)</f>
        <v>4312. Mercados</v>
      </c>
      <c r="W1023" s="57" t="str">
        <f>MID(Tabla1[[#This Row],[Aplicación]],14,2)</f>
        <v>22</v>
      </c>
      <c r="X1023" s="57" t="str">
        <f>MID(Tabla1[[#This Row],[Aplicación]],14,6)</f>
        <v>22799</v>
      </c>
    </row>
    <row r="1024" spans="1:24" x14ac:dyDescent="0.25">
      <c r="A1024" s="53">
        <v>220239000840</v>
      </c>
      <c r="B1024" s="45" t="s">
        <v>390</v>
      </c>
      <c r="C1024" s="50">
        <v>45292</v>
      </c>
      <c r="D1024" s="44">
        <v>22024001191</v>
      </c>
      <c r="E1024" s="45" t="s">
        <v>1351</v>
      </c>
      <c r="F1024" s="51">
        <v>11000</v>
      </c>
      <c r="G1024" s="45" t="s">
        <v>426</v>
      </c>
      <c r="H1024" s="45" t="s">
        <v>1840</v>
      </c>
      <c r="I1024" s="53">
        <v>220</v>
      </c>
      <c r="J1024" s="45" t="s">
        <v>427</v>
      </c>
      <c r="K1024" s="45" t="s">
        <v>428</v>
      </c>
      <c r="L1024" s="45" t="s">
        <v>413</v>
      </c>
      <c r="M1024" s="45" t="s">
        <v>395</v>
      </c>
      <c r="N1024" s="45" t="s">
        <v>396</v>
      </c>
      <c r="O1024" s="52" t="s">
        <v>321</v>
      </c>
      <c r="P1024" s="63" t="s">
        <v>276</v>
      </c>
      <c r="Q1024" s="57" t="str">
        <f>MID(Tabla1[[#This Row],[Aplicación]],14,1)</f>
        <v>2</v>
      </c>
      <c r="R1024" s="35" t="s">
        <v>265</v>
      </c>
      <c r="S1024" s="57" t="str">
        <f>MID(Tabla1[[#This Row],[Aplicación]],6,2)</f>
        <v>05</v>
      </c>
      <c r="T1024" s="54" t="str">
        <f>VLOOKUP(Tabla1[[#This Row],[AREA]],Hoja1!A:B,2,FALSE)</f>
        <v>05. Comercio, mercados y consumo</v>
      </c>
      <c r="U1024" s="57" t="str">
        <f>MID(Tabla1[[#This Row],[Aplicación]],9,4)</f>
        <v>4314</v>
      </c>
      <c r="V1024" s="54" t="str">
        <f>VLOOKUP(Tabla1[[#This Row],[PROGRAMA]],Hoja1!A:B,2,FALSE)</f>
        <v>4314. Actuaciones en materia de comercio minorista</v>
      </c>
      <c r="W1024" s="57" t="str">
        <f>MID(Tabla1[[#This Row],[Aplicación]],14,2)</f>
        <v>22</v>
      </c>
      <c r="X1024" s="57" t="str">
        <f>MID(Tabla1[[#This Row],[Aplicación]],14,6)</f>
        <v>22100</v>
      </c>
    </row>
    <row r="1025" spans="1:24" x14ac:dyDescent="0.25">
      <c r="A1025" s="60">
        <v>220240041401</v>
      </c>
      <c r="B1025" s="43" t="s">
        <v>390</v>
      </c>
      <c r="C1025" s="61">
        <v>45537</v>
      </c>
      <c r="D1025" s="60">
        <v>22024006181</v>
      </c>
      <c r="E1025" s="43" t="s">
        <v>5806</v>
      </c>
      <c r="F1025" s="62">
        <v>1258.4000000000001</v>
      </c>
      <c r="G1025" s="43" t="s">
        <v>5807</v>
      </c>
      <c r="H1025" s="43" t="s">
        <v>5808</v>
      </c>
      <c r="I1025" s="69">
        <v>220</v>
      </c>
      <c r="J1025" s="43" t="s">
        <v>398</v>
      </c>
      <c r="K1025" s="43" t="s">
        <v>398</v>
      </c>
      <c r="L1025" s="43" t="s">
        <v>399</v>
      </c>
      <c r="M1025" s="43" t="s">
        <v>585</v>
      </c>
      <c r="N1025" s="43" t="s">
        <v>539</v>
      </c>
      <c r="O1025" s="68" t="s">
        <v>326</v>
      </c>
      <c r="P1025" s="68" t="s">
        <v>4838</v>
      </c>
      <c r="Q1025" s="57" t="str">
        <f>MID(Tabla1[[#This Row],[Aplicación]],14,1)</f>
        <v>2</v>
      </c>
      <c r="R1025" s="35" t="s">
        <v>265</v>
      </c>
      <c r="S1025" s="57" t="str">
        <f>MID(Tabla1[[#This Row],[Aplicación]],6,2)</f>
        <v>05</v>
      </c>
      <c r="T1025" s="54" t="str">
        <f>VLOOKUP(Tabla1[[#This Row],[AREA]],Hoja1!A:B,2,FALSE)</f>
        <v>05. Comercio, mercados y consumo</v>
      </c>
      <c r="U1025" s="57" t="str">
        <f>MID(Tabla1[[#This Row],[Aplicación]],9,4)</f>
        <v>4314</v>
      </c>
      <c r="V1025" s="54" t="str">
        <f>VLOOKUP(Tabla1[[#This Row],[PROGRAMA]],Hoja1!A:B,2,FALSE)</f>
        <v>4314. Actuaciones en materia de comercio minorista</v>
      </c>
      <c r="W1025" s="57" t="str">
        <f>MID(Tabla1[[#This Row],[Aplicación]],14,2)</f>
        <v>22</v>
      </c>
      <c r="X1025" s="57" t="str">
        <f>MID(Tabla1[[#This Row],[Aplicación]],14,6)</f>
        <v>22602</v>
      </c>
    </row>
    <row r="1026" spans="1:24" x14ac:dyDescent="0.25">
      <c r="A1026" s="60">
        <v>220240005070</v>
      </c>
      <c r="B1026" s="43" t="s">
        <v>390</v>
      </c>
      <c r="C1026" s="61">
        <v>45358</v>
      </c>
      <c r="D1026" s="60">
        <v>22024002875</v>
      </c>
      <c r="E1026" s="43" t="s">
        <v>1469</v>
      </c>
      <c r="F1026" s="62">
        <v>3475.12</v>
      </c>
      <c r="G1026" s="43" t="s">
        <v>713</v>
      </c>
      <c r="H1026" s="43" t="s">
        <v>2506</v>
      </c>
      <c r="I1026" s="69">
        <v>220</v>
      </c>
      <c r="J1026" s="43" t="s">
        <v>398</v>
      </c>
      <c r="K1026" s="43" t="s">
        <v>398</v>
      </c>
      <c r="L1026" s="43" t="s">
        <v>399</v>
      </c>
      <c r="M1026" s="43" t="s">
        <v>585</v>
      </c>
      <c r="N1026" s="43" t="s">
        <v>539</v>
      </c>
      <c r="O1026" s="52" t="s">
        <v>326</v>
      </c>
      <c r="P1026" s="63" t="s">
        <v>276</v>
      </c>
      <c r="Q1026" s="57" t="str">
        <f>MID(Tabla1[[#This Row],[Aplicación]],14,1)</f>
        <v>2</v>
      </c>
      <c r="R1026" s="35" t="s">
        <v>265</v>
      </c>
      <c r="S1026" s="57" t="str">
        <f>MID(Tabla1[[#This Row],[Aplicación]],6,2)</f>
        <v>05</v>
      </c>
      <c r="T1026" s="54" t="str">
        <f>VLOOKUP(Tabla1[[#This Row],[AREA]],Hoja1!A:B,2,FALSE)</f>
        <v>05. Comercio, mercados y consumo</v>
      </c>
      <c r="U1026" s="57" t="str">
        <f>MID(Tabla1[[#This Row],[Aplicación]],9,4)</f>
        <v>4314</v>
      </c>
      <c r="V1026" s="54" t="str">
        <f>VLOOKUP(Tabla1[[#This Row],[PROGRAMA]],Hoja1!A:B,2,FALSE)</f>
        <v>4314. Actuaciones en materia de comercio minorista</v>
      </c>
      <c r="W1026" s="57" t="str">
        <f>MID(Tabla1[[#This Row],[Aplicación]],14,2)</f>
        <v>22</v>
      </c>
      <c r="X1026" s="57" t="str">
        <f>MID(Tabla1[[#This Row],[Aplicación]],14,6)</f>
        <v>22699</v>
      </c>
    </row>
    <row r="1027" spans="1:24" x14ac:dyDescent="0.25">
      <c r="A1027" s="60">
        <v>220240030135</v>
      </c>
      <c r="B1027" s="43" t="s">
        <v>390</v>
      </c>
      <c r="C1027" s="61">
        <v>45483</v>
      </c>
      <c r="D1027" s="60">
        <v>22024005650</v>
      </c>
      <c r="E1027" s="43" t="s">
        <v>1262</v>
      </c>
      <c r="F1027" s="62">
        <v>3934.92</v>
      </c>
      <c r="G1027" s="43" t="s">
        <v>286</v>
      </c>
      <c r="H1027" s="43" t="s">
        <v>5385</v>
      </c>
      <c r="I1027" s="69">
        <v>220</v>
      </c>
      <c r="J1027" s="43" t="s">
        <v>398</v>
      </c>
      <c r="K1027" s="43" t="s">
        <v>398</v>
      </c>
      <c r="L1027" s="43" t="s">
        <v>399</v>
      </c>
      <c r="M1027" s="43" t="s">
        <v>585</v>
      </c>
      <c r="N1027" s="43" t="s">
        <v>539</v>
      </c>
      <c r="O1027" s="68" t="s">
        <v>326</v>
      </c>
      <c r="P1027" s="68" t="s">
        <v>4838</v>
      </c>
      <c r="Q1027" s="57" t="str">
        <f>MID(Tabla1[[#This Row],[Aplicación]],14,1)</f>
        <v>2</v>
      </c>
      <c r="R1027" s="35" t="s">
        <v>265</v>
      </c>
      <c r="S1027" s="57" t="str">
        <f>MID(Tabla1[[#This Row],[Aplicación]],6,2)</f>
        <v>03</v>
      </c>
      <c r="T1027" s="54" t="str">
        <f>VLOOKUP(Tabla1[[#This Row],[AREA]],Hoja1!A:B,2,FALSE)</f>
        <v>03. Participación ciudadana y deportes</v>
      </c>
      <c r="U1027" s="57" t="str">
        <f>MID(Tabla1[[#This Row],[Aplicación]],9,4)</f>
        <v>9241</v>
      </c>
      <c r="V1027" s="54" t="str">
        <f>VLOOKUP(Tabla1[[#This Row],[PROGRAMA]],Hoja1!A:B,2,FALSE)</f>
        <v>9241. Participación ciudadana</v>
      </c>
      <c r="W1027" s="57" t="str">
        <f>MID(Tabla1[[#This Row],[Aplicación]],14,2)</f>
        <v>21</v>
      </c>
      <c r="X1027" s="57" t="str">
        <f>MID(Tabla1[[#This Row],[Aplicación]],14,6)</f>
        <v>213</v>
      </c>
    </row>
    <row r="1028" spans="1:24" x14ac:dyDescent="0.25">
      <c r="A1028" s="60">
        <v>220240028979</v>
      </c>
      <c r="B1028" s="43" t="s">
        <v>390</v>
      </c>
      <c r="C1028" s="61">
        <v>45476</v>
      </c>
      <c r="D1028" s="60">
        <v>22024005411</v>
      </c>
      <c r="E1028" s="43" t="s">
        <v>1262</v>
      </c>
      <c r="F1028" s="62">
        <v>169.4</v>
      </c>
      <c r="G1028" s="43" t="s">
        <v>3298</v>
      </c>
      <c r="H1028" s="43" t="s">
        <v>5524</v>
      </c>
      <c r="I1028" s="69">
        <v>220</v>
      </c>
      <c r="J1028" s="43" t="s">
        <v>398</v>
      </c>
      <c r="K1028" s="43" t="s">
        <v>398</v>
      </c>
      <c r="L1028" s="43" t="s">
        <v>399</v>
      </c>
      <c r="M1028" s="43" t="s">
        <v>585</v>
      </c>
      <c r="N1028" s="43" t="s">
        <v>539</v>
      </c>
      <c r="O1028" s="68" t="s">
        <v>326</v>
      </c>
      <c r="P1028" s="68" t="s">
        <v>4838</v>
      </c>
      <c r="Q1028" s="57" t="str">
        <f>MID(Tabla1[[#This Row],[Aplicación]],14,1)</f>
        <v>2</v>
      </c>
      <c r="R1028" s="35" t="s">
        <v>265</v>
      </c>
      <c r="S1028" s="57" t="str">
        <f>MID(Tabla1[[#This Row],[Aplicación]],6,2)</f>
        <v>03</v>
      </c>
      <c r="T1028" s="54" t="str">
        <f>VLOOKUP(Tabla1[[#This Row],[AREA]],Hoja1!A:B,2,FALSE)</f>
        <v>03. Participación ciudadana y deportes</v>
      </c>
      <c r="U1028" s="57" t="str">
        <f>MID(Tabla1[[#This Row],[Aplicación]],9,4)</f>
        <v>9241</v>
      </c>
      <c r="V1028" s="54" t="str">
        <f>VLOOKUP(Tabla1[[#This Row],[PROGRAMA]],Hoja1!A:B,2,FALSE)</f>
        <v>9241. Participación ciudadana</v>
      </c>
      <c r="W1028" s="57" t="str">
        <f>MID(Tabla1[[#This Row],[Aplicación]],14,2)</f>
        <v>21</v>
      </c>
      <c r="X1028" s="57" t="str">
        <f>MID(Tabla1[[#This Row],[Aplicación]],14,6)</f>
        <v>213</v>
      </c>
    </row>
    <row r="1029" spans="1:24" x14ac:dyDescent="0.25">
      <c r="A1029" s="60">
        <v>220240037363</v>
      </c>
      <c r="B1029" s="43" t="s">
        <v>702</v>
      </c>
      <c r="C1029" s="61">
        <v>45518</v>
      </c>
      <c r="D1029" s="60">
        <v>22024000079</v>
      </c>
      <c r="E1029" s="43" t="s">
        <v>1262</v>
      </c>
      <c r="F1029" s="62">
        <v>52.99</v>
      </c>
      <c r="G1029" s="43" t="s">
        <v>764</v>
      </c>
      <c r="H1029" s="43" t="s">
        <v>5619</v>
      </c>
      <c r="I1029" s="69">
        <v>300</v>
      </c>
      <c r="J1029" s="43" t="s">
        <v>398</v>
      </c>
      <c r="K1029" s="43" t="s">
        <v>398</v>
      </c>
      <c r="L1029" s="43" t="s">
        <v>413</v>
      </c>
      <c r="M1029" s="43" t="s">
        <v>395</v>
      </c>
      <c r="N1029" s="43" t="s">
        <v>396</v>
      </c>
      <c r="O1029" s="68" t="s">
        <v>325</v>
      </c>
      <c r="P1029" s="68" t="s">
        <v>4838</v>
      </c>
      <c r="Q1029" s="57" t="str">
        <f>MID(Tabla1[[#This Row],[Aplicación]],14,1)</f>
        <v>2</v>
      </c>
      <c r="R1029" s="35" t="s">
        <v>265</v>
      </c>
      <c r="S1029" s="57" t="str">
        <f>MID(Tabla1[[#This Row],[Aplicación]],6,2)</f>
        <v>03</v>
      </c>
      <c r="T1029" s="54" t="str">
        <f>VLOOKUP(Tabla1[[#This Row],[AREA]],Hoja1!A:B,2,FALSE)</f>
        <v>03. Participación ciudadana y deportes</v>
      </c>
      <c r="U1029" s="57" t="str">
        <f>MID(Tabla1[[#This Row],[Aplicación]],9,4)</f>
        <v>9241</v>
      </c>
      <c r="V1029" s="54" t="str">
        <f>VLOOKUP(Tabla1[[#This Row],[PROGRAMA]],Hoja1!A:B,2,FALSE)</f>
        <v>9241. Participación ciudadana</v>
      </c>
      <c r="W1029" s="57" t="str">
        <f>MID(Tabla1[[#This Row],[Aplicación]],14,2)</f>
        <v>21</v>
      </c>
      <c r="X1029" s="57" t="str">
        <f>MID(Tabla1[[#This Row],[Aplicación]],14,6)</f>
        <v>213</v>
      </c>
    </row>
    <row r="1030" spans="1:24" x14ac:dyDescent="0.25">
      <c r="A1030" s="60">
        <v>220240037365</v>
      </c>
      <c r="B1030" s="43" t="s">
        <v>702</v>
      </c>
      <c r="C1030" s="61">
        <v>45518</v>
      </c>
      <c r="D1030" s="60">
        <v>22024000079</v>
      </c>
      <c r="E1030" s="43" t="s">
        <v>1262</v>
      </c>
      <c r="F1030" s="62">
        <v>1344.55</v>
      </c>
      <c r="G1030" s="43" t="s">
        <v>697</v>
      </c>
      <c r="H1030" s="43" t="s">
        <v>5810</v>
      </c>
      <c r="I1030" s="69">
        <v>300</v>
      </c>
      <c r="J1030" s="43" t="s">
        <v>537</v>
      </c>
      <c r="K1030" s="43" t="s">
        <v>537</v>
      </c>
      <c r="L1030" s="43" t="s">
        <v>413</v>
      </c>
      <c r="M1030" s="43" t="s">
        <v>395</v>
      </c>
      <c r="N1030" s="43" t="s">
        <v>396</v>
      </c>
      <c r="O1030" s="68" t="s">
        <v>325</v>
      </c>
      <c r="P1030" s="68" t="s">
        <v>4838</v>
      </c>
      <c r="Q1030" s="57" t="str">
        <f>MID(Tabla1[[#This Row],[Aplicación]],14,1)</f>
        <v>2</v>
      </c>
      <c r="R1030" s="35" t="s">
        <v>265</v>
      </c>
      <c r="S1030" s="57" t="str">
        <f>MID(Tabla1[[#This Row],[Aplicación]],6,2)</f>
        <v>03</v>
      </c>
      <c r="T1030" s="54" t="str">
        <f>VLOOKUP(Tabla1[[#This Row],[AREA]],Hoja1!A:B,2,FALSE)</f>
        <v>03. Participación ciudadana y deportes</v>
      </c>
      <c r="U1030" s="57" t="str">
        <f>MID(Tabla1[[#This Row],[Aplicación]],9,4)</f>
        <v>9241</v>
      </c>
      <c r="V1030" s="54" t="str">
        <f>VLOOKUP(Tabla1[[#This Row],[PROGRAMA]],Hoja1!A:B,2,FALSE)</f>
        <v>9241. Participación ciudadana</v>
      </c>
      <c r="W1030" s="57" t="str">
        <f>MID(Tabla1[[#This Row],[Aplicación]],14,2)</f>
        <v>21</v>
      </c>
      <c r="X1030" s="57" t="str">
        <f>MID(Tabla1[[#This Row],[Aplicación]],14,6)</f>
        <v>213</v>
      </c>
    </row>
    <row r="1031" spans="1:24" x14ac:dyDescent="0.25">
      <c r="A1031" s="60">
        <v>220240037343</v>
      </c>
      <c r="B1031" s="43" t="s">
        <v>702</v>
      </c>
      <c r="C1031" s="61">
        <v>45518</v>
      </c>
      <c r="D1031" s="60">
        <v>22024001380</v>
      </c>
      <c r="E1031" s="43" t="s">
        <v>1262</v>
      </c>
      <c r="F1031" s="62">
        <v>4697.7</v>
      </c>
      <c r="G1031" s="43" t="s">
        <v>60</v>
      </c>
      <c r="H1031" s="43" t="s">
        <v>5911</v>
      </c>
      <c r="I1031" s="69">
        <v>300</v>
      </c>
      <c r="J1031" s="43" t="s">
        <v>398</v>
      </c>
      <c r="K1031" s="43" t="s">
        <v>398</v>
      </c>
      <c r="L1031" s="43" t="s">
        <v>413</v>
      </c>
      <c r="M1031" s="43" t="s">
        <v>395</v>
      </c>
      <c r="N1031" s="43" t="s">
        <v>396</v>
      </c>
      <c r="O1031" s="68" t="s">
        <v>321</v>
      </c>
      <c r="P1031" s="68" t="s">
        <v>4838</v>
      </c>
      <c r="Q1031" s="57" t="str">
        <f>MID(Tabla1[[#This Row],[Aplicación]],14,1)</f>
        <v>2</v>
      </c>
      <c r="R1031" s="35" t="s">
        <v>265</v>
      </c>
      <c r="S1031" s="57" t="str">
        <f>MID(Tabla1[[#This Row],[Aplicación]],6,2)</f>
        <v>03</v>
      </c>
      <c r="T1031" s="54" t="str">
        <f>VLOOKUP(Tabla1[[#This Row],[AREA]],Hoja1!A:B,2,FALSE)</f>
        <v>03. Participación ciudadana y deportes</v>
      </c>
      <c r="U1031" s="57" t="str">
        <f>MID(Tabla1[[#This Row],[Aplicación]],9,4)</f>
        <v>9241</v>
      </c>
      <c r="V1031" s="54" t="str">
        <f>VLOOKUP(Tabla1[[#This Row],[PROGRAMA]],Hoja1!A:B,2,FALSE)</f>
        <v>9241. Participación ciudadana</v>
      </c>
      <c r="W1031" s="57" t="str">
        <f>MID(Tabla1[[#This Row],[Aplicación]],14,2)</f>
        <v>21</v>
      </c>
      <c r="X1031" s="57" t="str">
        <f>MID(Tabla1[[#This Row],[Aplicación]],14,6)</f>
        <v>213</v>
      </c>
    </row>
    <row r="1032" spans="1:24" x14ac:dyDescent="0.25">
      <c r="A1032" s="60">
        <v>220240037345</v>
      </c>
      <c r="B1032" s="43" t="s">
        <v>702</v>
      </c>
      <c r="C1032" s="61">
        <v>45518</v>
      </c>
      <c r="D1032" s="60">
        <v>22024001380</v>
      </c>
      <c r="E1032" s="43" t="s">
        <v>1262</v>
      </c>
      <c r="F1032" s="62">
        <v>5074.92</v>
      </c>
      <c r="G1032" s="43" t="s">
        <v>60</v>
      </c>
      <c r="H1032" s="43" t="s">
        <v>5912</v>
      </c>
      <c r="I1032" s="69">
        <v>300</v>
      </c>
      <c r="J1032" s="43" t="s">
        <v>398</v>
      </c>
      <c r="K1032" s="43" t="s">
        <v>398</v>
      </c>
      <c r="L1032" s="43" t="s">
        <v>413</v>
      </c>
      <c r="M1032" s="43" t="s">
        <v>395</v>
      </c>
      <c r="N1032" s="43" t="s">
        <v>396</v>
      </c>
      <c r="O1032" s="68" t="s">
        <v>321</v>
      </c>
      <c r="P1032" s="68" t="s">
        <v>4838</v>
      </c>
      <c r="Q1032" s="57" t="str">
        <f>MID(Tabla1[[#This Row],[Aplicación]],14,1)</f>
        <v>2</v>
      </c>
      <c r="R1032" s="35" t="s">
        <v>265</v>
      </c>
      <c r="S1032" s="57" t="str">
        <f>MID(Tabla1[[#This Row],[Aplicación]],6,2)</f>
        <v>03</v>
      </c>
      <c r="T1032" s="54" t="str">
        <f>VLOOKUP(Tabla1[[#This Row],[AREA]],Hoja1!A:B,2,FALSE)</f>
        <v>03. Participación ciudadana y deportes</v>
      </c>
      <c r="U1032" s="57" t="str">
        <f>MID(Tabla1[[#This Row],[Aplicación]],9,4)</f>
        <v>9241</v>
      </c>
      <c r="V1032" s="54" t="str">
        <f>VLOOKUP(Tabla1[[#This Row],[PROGRAMA]],Hoja1!A:B,2,FALSE)</f>
        <v>9241. Participación ciudadana</v>
      </c>
      <c r="W1032" s="57" t="str">
        <f>MID(Tabla1[[#This Row],[Aplicación]],14,2)</f>
        <v>21</v>
      </c>
      <c r="X1032" s="57" t="str">
        <f>MID(Tabla1[[#This Row],[Aplicación]],14,6)</f>
        <v>213</v>
      </c>
    </row>
    <row r="1033" spans="1:24" x14ac:dyDescent="0.25">
      <c r="A1033" s="60">
        <v>220240042264</v>
      </c>
      <c r="B1033" s="43" t="s">
        <v>390</v>
      </c>
      <c r="C1033" s="61">
        <v>45545</v>
      </c>
      <c r="D1033" s="60">
        <v>22024006468</v>
      </c>
      <c r="E1033" s="43" t="s">
        <v>1262</v>
      </c>
      <c r="F1033" s="62">
        <v>102.85</v>
      </c>
      <c r="G1033" s="43" t="s">
        <v>3298</v>
      </c>
      <c r="H1033" s="43" t="s">
        <v>5945</v>
      </c>
      <c r="I1033" s="69">
        <v>220</v>
      </c>
      <c r="J1033" s="43" t="s">
        <v>398</v>
      </c>
      <c r="K1033" s="43" t="s">
        <v>398</v>
      </c>
      <c r="L1033" s="43" t="s">
        <v>399</v>
      </c>
      <c r="M1033" s="43" t="s">
        <v>585</v>
      </c>
      <c r="N1033" s="43" t="s">
        <v>539</v>
      </c>
      <c r="O1033" s="68" t="s">
        <v>326</v>
      </c>
      <c r="P1033" s="68" t="s">
        <v>4838</v>
      </c>
      <c r="Q1033" s="57" t="str">
        <f>MID(Tabla1[[#This Row],[Aplicación]],14,1)</f>
        <v>2</v>
      </c>
      <c r="R1033" s="35" t="s">
        <v>265</v>
      </c>
      <c r="S1033" s="57" t="str">
        <f>MID(Tabla1[[#This Row],[Aplicación]],6,2)</f>
        <v>03</v>
      </c>
      <c r="T1033" s="54" t="str">
        <f>VLOOKUP(Tabla1[[#This Row],[AREA]],Hoja1!A:B,2,FALSE)</f>
        <v>03. Participación ciudadana y deportes</v>
      </c>
      <c r="U1033" s="57" t="str">
        <f>MID(Tabla1[[#This Row],[Aplicación]],9,4)</f>
        <v>9241</v>
      </c>
      <c r="V1033" s="54" t="str">
        <f>VLOOKUP(Tabla1[[#This Row],[PROGRAMA]],Hoja1!A:B,2,FALSE)</f>
        <v>9241. Participación ciudadana</v>
      </c>
      <c r="W1033" s="57" t="str">
        <f>MID(Tabla1[[#This Row],[Aplicación]],14,2)</f>
        <v>21</v>
      </c>
      <c r="X1033" s="57" t="str">
        <f>MID(Tabla1[[#This Row],[Aplicación]],14,6)</f>
        <v>213</v>
      </c>
    </row>
    <row r="1034" spans="1:24" x14ac:dyDescent="0.25">
      <c r="A1034" s="60">
        <v>220240043935</v>
      </c>
      <c r="B1034" s="43" t="s">
        <v>390</v>
      </c>
      <c r="C1034" s="61">
        <v>45560</v>
      </c>
      <c r="D1034" s="60">
        <v>22024006695</v>
      </c>
      <c r="E1034" s="43" t="s">
        <v>1262</v>
      </c>
      <c r="F1034" s="62">
        <v>359.37</v>
      </c>
      <c r="G1034" s="43" t="s">
        <v>33</v>
      </c>
      <c r="H1034" s="43" t="s">
        <v>6004</v>
      </c>
      <c r="I1034" s="69" t="s">
        <v>2930</v>
      </c>
      <c r="J1034" s="43" t="s">
        <v>632</v>
      </c>
      <c r="K1034" s="43" t="s">
        <v>507</v>
      </c>
      <c r="L1034" s="43" t="s">
        <v>399</v>
      </c>
      <c r="M1034" s="43" t="s">
        <v>585</v>
      </c>
      <c r="N1034" s="43" t="s">
        <v>539</v>
      </c>
      <c r="O1034" s="68" t="s">
        <v>326</v>
      </c>
      <c r="P1034" s="68" t="s">
        <v>4838</v>
      </c>
      <c r="Q1034" s="57" t="str">
        <f>MID(Tabla1[[#This Row],[Aplicación]],14,1)</f>
        <v>2</v>
      </c>
      <c r="R1034" s="35" t="s">
        <v>265</v>
      </c>
      <c r="S1034" s="57" t="str">
        <f>MID(Tabla1[[#This Row],[Aplicación]],6,2)</f>
        <v>03</v>
      </c>
      <c r="T1034" s="54" t="str">
        <f>VLOOKUP(Tabla1[[#This Row],[AREA]],Hoja1!A:B,2,FALSE)</f>
        <v>03. Participación ciudadana y deportes</v>
      </c>
      <c r="U1034" s="57" t="str">
        <f>MID(Tabla1[[#This Row],[Aplicación]],9,4)</f>
        <v>9241</v>
      </c>
      <c r="V1034" s="54" t="str">
        <f>VLOOKUP(Tabla1[[#This Row],[PROGRAMA]],Hoja1!A:B,2,FALSE)</f>
        <v>9241. Participación ciudadana</v>
      </c>
      <c r="W1034" s="57" t="str">
        <f>MID(Tabla1[[#This Row],[Aplicación]],14,2)</f>
        <v>21</v>
      </c>
      <c r="X1034" s="57" t="str">
        <f>MID(Tabla1[[#This Row],[Aplicación]],14,6)</f>
        <v>213</v>
      </c>
    </row>
    <row r="1035" spans="1:24" x14ac:dyDescent="0.25">
      <c r="A1035" s="60">
        <v>220240044715</v>
      </c>
      <c r="B1035" s="43" t="s">
        <v>702</v>
      </c>
      <c r="C1035" s="61">
        <v>45565</v>
      </c>
      <c r="D1035" s="60">
        <v>22024000079</v>
      </c>
      <c r="E1035" s="43" t="s">
        <v>1262</v>
      </c>
      <c r="F1035" s="62">
        <v>172.41</v>
      </c>
      <c r="G1035" s="43" t="s">
        <v>764</v>
      </c>
      <c r="H1035" s="43" t="s">
        <v>6027</v>
      </c>
      <c r="I1035" s="69" t="s">
        <v>2934</v>
      </c>
      <c r="J1035" s="43" t="s">
        <v>398</v>
      </c>
      <c r="K1035" s="43" t="s">
        <v>398</v>
      </c>
      <c r="L1035" s="43" t="s">
        <v>413</v>
      </c>
      <c r="M1035" s="43" t="s">
        <v>395</v>
      </c>
      <c r="N1035" s="43" t="s">
        <v>396</v>
      </c>
      <c r="O1035" s="68" t="s">
        <v>325</v>
      </c>
      <c r="P1035" s="68" t="s">
        <v>4838</v>
      </c>
      <c r="Q1035" s="57" t="str">
        <f>MID(Tabla1[[#This Row],[Aplicación]],14,1)</f>
        <v>2</v>
      </c>
      <c r="R1035" s="35" t="s">
        <v>265</v>
      </c>
      <c r="S1035" s="57" t="str">
        <f>MID(Tabla1[[#This Row],[Aplicación]],6,2)</f>
        <v>03</v>
      </c>
      <c r="T1035" s="54" t="str">
        <f>VLOOKUP(Tabla1[[#This Row],[AREA]],Hoja1!A:B,2,FALSE)</f>
        <v>03. Participación ciudadana y deportes</v>
      </c>
      <c r="U1035" s="57" t="str">
        <f>MID(Tabla1[[#This Row],[Aplicación]],9,4)</f>
        <v>9241</v>
      </c>
      <c r="V1035" s="54" t="str">
        <f>VLOOKUP(Tabla1[[#This Row],[PROGRAMA]],Hoja1!A:B,2,FALSE)</f>
        <v>9241. Participación ciudadana</v>
      </c>
      <c r="W1035" s="57" t="str">
        <f>MID(Tabla1[[#This Row],[Aplicación]],14,2)</f>
        <v>21</v>
      </c>
      <c r="X1035" s="57" t="str">
        <f>MID(Tabla1[[#This Row],[Aplicación]],14,6)</f>
        <v>213</v>
      </c>
    </row>
    <row r="1036" spans="1:24" x14ac:dyDescent="0.25">
      <c r="A1036" s="60">
        <v>220240042965</v>
      </c>
      <c r="B1036" s="43" t="s">
        <v>702</v>
      </c>
      <c r="C1036" s="61">
        <v>45554</v>
      </c>
      <c r="D1036" s="60">
        <v>22024000079</v>
      </c>
      <c r="E1036" s="43" t="s">
        <v>1262</v>
      </c>
      <c r="F1036" s="62">
        <v>17.170000000000002</v>
      </c>
      <c r="G1036" s="43" t="s">
        <v>764</v>
      </c>
      <c r="H1036" s="43" t="s">
        <v>6032</v>
      </c>
      <c r="I1036" s="69" t="s">
        <v>2934</v>
      </c>
      <c r="J1036" s="43" t="s">
        <v>398</v>
      </c>
      <c r="K1036" s="43" t="s">
        <v>398</v>
      </c>
      <c r="L1036" s="43" t="s">
        <v>413</v>
      </c>
      <c r="M1036" s="43" t="s">
        <v>395</v>
      </c>
      <c r="N1036" s="43" t="s">
        <v>396</v>
      </c>
      <c r="O1036" s="68" t="s">
        <v>325</v>
      </c>
      <c r="P1036" s="68" t="s">
        <v>4838</v>
      </c>
      <c r="Q1036" s="57" t="str">
        <f>MID(Tabla1[[#This Row],[Aplicación]],14,1)</f>
        <v>2</v>
      </c>
      <c r="R1036" s="35" t="s">
        <v>265</v>
      </c>
      <c r="S1036" s="57" t="str">
        <f>MID(Tabla1[[#This Row],[Aplicación]],6,2)</f>
        <v>03</v>
      </c>
      <c r="T1036" s="54" t="str">
        <f>VLOOKUP(Tabla1[[#This Row],[AREA]],Hoja1!A:B,2,FALSE)</f>
        <v>03. Participación ciudadana y deportes</v>
      </c>
      <c r="U1036" s="57" t="str">
        <f>MID(Tabla1[[#This Row],[Aplicación]],9,4)</f>
        <v>9241</v>
      </c>
      <c r="V1036" s="54" t="str">
        <f>VLOOKUP(Tabla1[[#This Row],[PROGRAMA]],Hoja1!A:B,2,FALSE)</f>
        <v>9241. Participación ciudadana</v>
      </c>
      <c r="W1036" s="57" t="str">
        <f>MID(Tabla1[[#This Row],[Aplicación]],14,2)</f>
        <v>21</v>
      </c>
      <c r="X1036" s="57" t="str">
        <f>MID(Tabla1[[#This Row],[Aplicación]],14,6)</f>
        <v>213</v>
      </c>
    </row>
    <row r="1037" spans="1:24" x14ac:dyDescent="0.25">
      <c r="A1037" s="60">
        <v>220219001060</v>
      </c>
      <c r="B1037" s="43" t="s">
        <v>390</v>
      </c>
      <c r="C1037" s="61">
        <v>45292</v>
      </c>
      <c r="D1037" s="60">
        <v>22024001952</v>
      </c>
      <c r="E1037" s="43" t="s">
        <v>1185</v>
      </c>
      <c r="F1037" s="62">
        <v>271.35000000000002</v>
      </c>
      <c r="G1037" s="43" t="s">
        <v>429</v>
      </c>
      <c r="H1037" s="43" t="s">
        <v>467</v>
      </c>
      <c r="I1037" s="69">
        <v>220</v>
      </c>
      <c r="J1037" s="43" t="s">
        <v>398</v>
      </c>
      <c r="K1037" s="43" t="s">
        <v>398</v>
      </c>
      <c r="L1037" s="43" t="s">
        <v>399</v>
      </c>
      <c r="M1037" s="43" t="s">
        <v>395</v>
      </c>
      <c r="N1037" s="43" t="s">
        <v>396</v>
      </c>
      <c r="O1037" s="52" t="s">
        <v>321</v>
      </c>
      <c r="P1037" s="63" t="s">
        <v>276</v>
      </c>
      <c r="Q1037" s="57" t="str">
        <f>MID(Tabla1[[#This Row],[Aplicación]],14,1)</f>
        <v>2</v>
      </c>
      <c r="R1037" s="35" t="s">
        <v>265</v>
      </c>
      <c r="S1037" s="57" t="str">
        <f>MID(Tabla1[[#This Row],[Aplicación]],6,2)</f>
        <v>04</v>
      </c>
      <c r="T1037" s="54" t="str">
        <f>VLOOKUP(Tabla1[[#This Row],[AREA]],Hoja1!A:B,2,FALSE)</f>
        <v>04. Hacienda, personal y modernización administrativa</v>
      </c>
      <c r="U1037" s="57" t="str">
        <f>MID(Tabla1[[#This Row],[Aplicación]],9,4)</f>
        <v>3121</v>
      </c>
      <c r="V1037" s="54" t="str">
        <f>VLOOKUP(Tabla1[[#This Row],[PROGRAMA]],Hoja1!A:B,2,FALSE)</f>
        <v>3121. Prevención y salud laboral</v>
      </c>
      <c r="W1037" s="57" t="str">
        <f>MID(Tabla1[[#This Row],[Aplicación]],14,2)</f>
        <v>21</v>
      </c>
      <c r="X1037" s="57" t="str">
        <f>MID(Tabla1[[#This Row],[Aplicación]],14,6)</f>
        <v>213</v>
      </c>
    </row>
    <row r="1038" spans="1:24" x14ac:dyDescent="0.25">
      <c r="A1038" s="60">
        <v>220239000945</v>
      </c>
      <c r="B1038" s="43" t="s">
        <v>390</v>
      </c>
      <c r="C1038" s="61">
        <v>45292</v>
      </c>
      <c r="D1038" s="60">
        <v>22024001859</v>
      </c>
      <c r="E1038" s="43" t="s">
        <v>1185</v>
      </c>
      <c r="F1038" s="62">
        <v>1503.26</v>
      </c>
      <c r="G1038" s="43" t="s">
        <v>429</v>
      </c>
      <c r="H1038" s="43" t="s">
        <v>1966</v>
      </c>
      <c r="I1038" s="69">
        <v>220</v>
      </c>
      <c r="J1038" s="43" t="s">
        <v>398</v>
      </c>
      <c r="K1038" s="43" t="s">
        <v>398</v>
      </c>
      <c r="L1038" s="43" t="s">
        <v>399</v>
      </c>
      <c r="M1038" s="43" t="s">
        <v>395</v>
      </c>
      <c r="N1038" s="43" t="s">
        <v>396</v>
      </c>
      <c r="O1038" s="52" t="s">
        <v>321</v>
      </c>
      <c r="P1038" s="63" t="s">
        <v>276</v>
      </c>
      <c r="Q1038" s="57" t="str">
        <f>MID(Tabla1[[#This Row],[Aplicación]],14,1)</f>
        <v>2</v>
      </c>
      <c r="R1038" s="35" t="s">
        <v>265</v>
      </c>
      <c r="S1038" s="57" t="str">
        <f>MID(Tabla1[[#This Row],[Aplicación]],6,2)</f>
        <v>04</v>
      </c>
      <c r="T1038" s="54" t="str">
        <f>VLOOKUP(Tabla1[[#This Row],[AREA]],Hoja1!A:B,2,FALSE)</f>
        <v>04. Hacienda, personal y modernización administrativa</v>
      </c>
      <c r="U1038" s="57" t="str">
        <f>MID(Tabla1[[#This Row],[Aplicación]],9,4)</f>
        <v>3121</v>
      </c>
      <c r="V1038" s="54" t="str">
        <f>VLOOKUP(Tabla1[[#This Row],[PROGRAMA]],Hoja1!A:B,2,FALSE)</f>
        <v>3121. Prevención y salud laboral</v>
      </c>
      <c r="W1038" s="57" t="str">
        <f>MID(Tabla1[[#This Row],[Aplicación]],14,2)</f>
        <v>21</v>
      </c>
      <c r="X1038" s="57" t="str">
        <f>MID(Tabla1[[#This Row],[Aplicación]],14,6)</f>
        <v>213</v>
      </c>
    </row>
    <row r="1039" spans="1:24" x14ac:dyDescent="0.25">
      <c r="A1039" s="60">
        <v>220239000991</v>
      </c>
      <c r="B1039" s="43" t="s">
        <v>390</v>
      </c>
      <c r="C1039" s="61">
        <v>45292</v>
      </c>
      <c r="D1039" s="60">
        <v>22024001899</v>
      </c>
      <c r="E1039" s="43" t="s">
        <v>1392</v>
      </c>
      <c r="F1039" s="62">
        <v>3750</v>
      </c>
      <c r="G1039" s="43" t="s">
        <v>429</v>
      </c>
      <c r="H1039" s="43" t="s">
        <v>2009</v>
      </c>
      <c r="I1039" s="69">
        <v>220</v>
      </c>
      <c r="J1039" s="43" t="s">
        <v>398</v>
      </c>
      <c r="K1039" s="43" t="s">
        <v>398</v>
      </c>
      <c r="L1039" s="43" t="s">
        <v>399</v>
      </c>
      <c r="M1039" s="43" t="s">
        <v>395</v>
      </c>
      <c r="N1039" s="43" t="s">
        <v>396</v>
      </c>
      <c r="O1039" s="52" t="s">
        <v>321</v>
      </c>
      <c r="P1039" s="63" t="s">
        <v>276</v>
      </c>
      <c r="Q1039" s="57" t="str">
        <f>MID(Tabla1[[#This Row],[Aplicación]],14,1)</f>
        <v>2</v>
      </c>
      <c r="R1039" s="35" t="s">
        <v>265</v>
      </c>
      <c r="S1039" s="57" t="str">
        <f>MID(Tabla1[[#This Row],[Aplicación]],6,2)</f>
        <v>04</v>
      </c>
      <c r="T1039" s="54" t="str">
        <f>VLOOKUP(Tabla1[[#This Row],[AREA]],Hoja1!A:B,2,FALSE)</f>
        <v>04. Hacienda, personal y modernización administrativa</v>
      </c>
      <c r="U1039" s="57" t="str">
        <f>MID(Tabla1[[#This Row],[Aplicación]],9,4)</f>
        <v>9202</v>
      </c>
      <c r="V1039" s="54" t="str">
        <f>VLOOKUP(Tabla1[[#This Row],[PROGRAMA]],Hoja1!A:B,2,FALSE)</f>
        <v>9202. Gestión de recursos humanos</v>
      </c>
      <c r="W1039" s="57" t="str">
        <f>MID(Tabla1[[#This Row],[Aplicación]],14,2)</f>
        <v>21</v>
      </c>
      <c r="X1039" s="57" t="str">
        <f>MID(Tabla1[[#This Row],[Aplicación]],14,6)</f>
        <v>213</v>
      </c>
    </row>
    <row r="1040" spans="1:24" x14ac:dyDescent="0.25">
      <c r="A1040" s="60">
        <v>220219000990</v>
      </c>
      <c r="B1040" s="43" t="s">
        <v>390</v>
      </c>
      <c r="C1040" s="61">
        <v>45292</v>
      </c>
      <c r="D1040" s="60">
        <v>22024001917</v>
      </c>
      <c r="E1040" s="43" t="s">
        <v>1151</v>
      </c>
      <c r="F1040" s="62">
        <v>67.36</v>
      </c>
      <c r="G1040" s="43" t="s">
        <v>429</v>
      </c>
      <c r="H1040" s="43" t="s">
        <v>430</v>
      </c>
      <c r="I1040" s="69">
        <v>220</v>
      </c>
      <c r="J1040" s="43" t="s">
        <v>398</v>
      </c>
      <c r="K1040" s="43" t="s">
        <v>398</v>
      </c>
      <c r="L1040" s="43" t="s">
        <v>413</v>
      </c>
      <c r="M1040" s="43" t="s">
        <v>395</v>
      </c>
      <c r="N1040" s="43" t="s">
        <v>396</v>
      </c>
      <c r="O1040" s="52" t="s">
        <v>321</v>
      </c>
      <c r="P1040" s="63" t="s">
        <v>276</v>
      </c>
      <c r="Q1040" s="57" t="str">
        <f>MID(Tabla1[[#This Row],[Aplicación]],14,1)</f>
        <v>2</v>
      </c>
      <c r="R1040" s="35" t="s">
        <v>265</v>
      </c>
      <c r="S1040" s="57" t="str">
        <f>MID(Tabla1[[#This Row],[Aplicación]],6,2)</f>
        <v>04</v>
      </c>
      <c r="T1040" s="54" t="str">
        <f>VLOOKUP(Tabla1[[#This Row],[AREA]],Hoja1!A:B,2,FALSE)</f>
        <v>04. Hacienda, personal y modernización administrativa</v>
      </c>
      <c r="U1040" s="57" t="str">
        <f>MID(Tabla1[[#This Row],[Aplicación]],9,4)</f>
        <v>9204</v>
      </c>
      <c r="V1040" s="54" t="str">
        <f>VLOOKUP(Tabla1[[#This Row],[PROGRAMA]],Hoja1!A:B,2,FALSE)</f>
        <v>9204. Tecnologías de la información y comunicación</v>
      </c>
      <c r="W1040" s="57" t="str">
        <f>MID(Tabla1[[#This Row],[Aplicación]],14,2)</f>
        <v>21</v>
      </c>
      <c r="X1040" s="57" t="str">
        <f>MID(Tabla1[[#This Row],[Aplicación]],14,6)</f>
        <v>213</v>
      </c>
    </row>
    <row r="1041" spans="1:24" x14ac:dyDescent="0.25">
      <c r="A1041" s="60">
        <v>220239000922</v>
      </c>
      <c r="B1041" s="43" t="s">
        <v>390</v>
      </c>
      <c r="C1041" s="61">
        <v>45292</v>
      </c>
      <c r="D1041" s="60">
        <v>22024001286</v>
      </c>
      <c r="E1041" s="43" t="s">
        <v>1151</v>
      </c>
      <c r="F1041" s="62">
        <v>1045.44</v>
      </c>
      <c r="G1041" s="43" t="s">
        <v>33</v>
      </c>
      <c r="H1041" s="43" t="s">
        <v>1762</v>
      </c>
      <c r="I1041" s="69">
        <v>220</v>
      </c>
      <c r="J1041" s="43" t="s">
        <v>632</v>
      </c>
      <c r="K1041" s="43" t="s">
        <v>507</v>
      </c>
      <c r="L1041" s="43" t="s">
        <v>399</v>
      </c>
      <c r="M1041" s="43" t="s">
        <v>395</v>
      </c>
      <c r="N1041" s="43" t="s">
        <v>396</v>
      </c>
      <c r="O1041" s="52" t="s">
        <v>321</v>
      </c>
      <c r="P1041" s="63" t="s">
        <v>276</v>
      </c>
      <c r="Q1041" s="57" t="str">
        <f>MID(Tabla1[[#This Row],[Aplicación]],14,1)</f>
        <v>2</v>
      </c>
      <c r="R1041" s="35" t="s">
        <v>265</v>
      </c>
      <c r="S1041" s="57" t="str">
        <f>MID(Tabla1[[#This Row],[Aplicación]],6,2)</f>
        <v>04</v>
      </c>
      <c r="T1041" s="54" t="str">
        <f>VLOOKUP(Tabla1[[#This Row],[AREA]],Hoja1!A:B,2,FALSE)</f>
        <v>04. Hacienda, personal y modernización administrativa</v>
      </c>
      <c r="U1041" s="57" t="str">
        <f>MID(Tabla1[[#This Row],[Aplicación]],9,4)</f>
        <v>9204</v>
      </c>
      <c r="V1041" s="54" t="str">
        <f>VLOOKUP(Tabla1[[#This Row],[PROGRAMA]],Hoja1!A:B,2,FALSE)</f>
        <v>9204. Tecnologías de la información y comunicación</v>
      </c>
      <c r="W1041" s="57" t="str">
        <f>MID(Tabla1[[#This Row],[Aplicación]],14,2)</f>
        <v>21</v>
      </c>
      <c r="X1041" s="57" t="str">
        <f>MID(Tabla1[[#This Row],[Aplicación]],14,6)</f>
        <v>213</v>
      </c>
    </row>
    <row r="1042" spans="1:24" x14ac:dyDescent="0.25">
      <c r="A1042" s="60">
        <v>220239000923</v>
      </c>
      <c r="B1042" s="43" t="s">
        <v>390</v>
      </c>
      <c r="C1042" s="61">
        <v>45292</v>
      </c>
      <c r="D1042" s="60">
        <v>22024001287</v>
      </c>
      <c r="E1042" s="43" t="s">
        <v>1151</v>
      </c>
      <c r="F1042" s="62">
        <v>1040.5999999999999</v>
      </c>
      <c r="G1042" s="43" t="s">
        <v>16</v>
      </c>
      <c r="H1042" s="43" t="s">
        <v>1907</v>
      </c>
      <c r="I1042" s="69">
        <v>220</v>
      </c>
      <c r="J1042" s="43" t="s">
        <v>398</v>
      </c>
      <c r="K1042" s="43" t="s">
        <v>398</v>
      </c>
      <c r="L1042" s="43" t="s">
        <v>399</v>
      </c>
      <c r="M1042" s="43" t="s">
        <v>395</v>
      </c>
      <c r="N1042" s="43" t="s">
        <v>396</v>
      </c>
      <c r="O1042" s="52" t="s">
        <v>321</v>
      </c>
      <c r="P1042" s="63" t="s">
        <v>276</v>
      </c>
      <c r="Q1042" s="57" t="str">
        <f>MID(Tabla1[[#This Row],[Aplicación]],14,1)</f>
        <v>2</v>
      </c>
      <c r="R1042" s="35" t="s">
        <v>265</v>
      </c>
      <c r="S1042" s="57" t="str">
        <f>MID(Tabla1[[#This Row],[Aplicación]],6,2)</f>
        <v>04</v>
      </c>
      <c r="T1042" s="54" t="str">
        <f>VLOOKUP(Tabla1[[#This Row],[AREA]],Hoja1!A:B,2,FALSE)</f>
        <v>04. Hacienda, personal y modernización administrativa</v>
      </c>
      <c r="U1042" s="57" t="str">
        <f>MID(Tabla1[[#This Row],[Aplicación]],9,4)</f>
        <v>9204</v>
      </c>
      <c r="V1042" s="54" t="str">
        <f>VLOOKUP(Tabla1[[#This Row],[PROGRAMA]],Hoja1!A:B,2,FALSE)</f>
        <v>9204. Tecnologías de la información y comunicación</v>
      </c>
      <c r="W1042" s="57" t="str">
        <f>MID(Tabla1[[#This Row],[Aplicación]],14,2)</f>
        <v>21</v>
      </c>
      <c r="X1042" s="57" t="str">
        <f>MID(Tabla1[[#This Row],[Aplicación]],14,6)</f>
        <v>213</v>
      </c>
    </row>
    <row r="1043" spans="1:24" x14ac:dyDescent="0.25">
      <c r="A1043" s="60">
        <v>220239000970</v>
      </c>
      <c r="B1043" s="43" t="s">
        <v>390</v>
      </c>
      <c r="C1043" s="61">
        <v>45292</v>
      </c>
      <c r="D1043" s="60">
        <v>22024001882</v>
      </c>
      <c r="E1043" s="43" t="s">
        <v>1151</v>
      </c>
      <c r="F1043" s="62">
        <v>644.12</v>
      </c>
      <c r="G1043" s="43" t="s">
        <v>429</v>
      </c>
      <c r="H1043" s="43" t="s">
        <v>1991</v>
      </c>
      <c r="I1043" s="69">
        <v>220</v>
      </c>
      <c r="J1043" s="43" t="s">
        <v>398</v>
      </c>
      <c r="K1043" s="43" t="s">
        <v>398</v>
      </c>
      <c r="L1043" s="43" t="s">
        <v>413</v>
      </c>
      <c r="M1043" s="43" t="s">
        <v>395</v>
      </c>
      <c r="N1043" s="43" t="s">
        <v>433</v>
      </c>
      <c r="O1043" s="52" t="s">
        <v>321</v>
      </c>
      <c r="P1043" s="63" t="s">
        <v>276</v>
      </c>
      <c r="Q1043" s="57" t="str">
        <f>MID(Tabla1[[#This Row],[Aplicación]],14,1)</f>
        <v>2</v>
      </c>
      <c r="R1043" s="35" t="s">
        <v>265</v>
      </c>
      <c r="S1043" s="57" t="str">
        <f>MID(Tabla1[[#This Row],[Aplicación]],6,2)</f>
        <v>04</v>
      </c>
      <c r="T1043" s="54" t="str">
        <f>VLOOKUP(Tabla1[[#This Row],[AREA]],Hoja1!A:B,2,FALSE)</f>
        <v>04. Hacienda, personal y modernización administrativa</v>
      </c>
      <c r="U1043" s="57" t="str">
        <f>MID(Tabla1[[#This Row],[Aplicación]],9,4)</f>
        <v>9204</v>
      </c>
      <c r="V1043" s="54" t="str">
        <f>VLOOKUP(Tabla1[[#This Row],[PROGRAMA]],Hoja1!A:B,2,FALSE)</f>
        <v>9204. Tecnologías de la información y comunicación</v>
      </c>
      <c r="W1043" s="57" t="str">
        <f>MID(Tabla1[[#This Row],[Aplicación]],14,2)</f>
        <v>21</v>
      </c>
      <c r="X1043" s="57" t="str">
        <f>MID(Tabla1[[#This Row],[Aplicación]],14,6)</f>
        <v>213</v>
      </c>
    </row>
    <row r="1044" spans="1:24" x14ac:dyDescent="0.25">
      <c r="A1044" s="60">
        <v>220240008587</v>
      </c>
      <c r="B1044" s="43" t="s">
        <v>702</v>
      </c>
      <c r="C1044" s="61">
        <v>45377</v>
      </c>
      <c r="D1044" s="60">
        <v>22024003022</v>
      </c>
      <c r="E1044" s="43" t="s">
        <v>1151</v>
      </c>
      <c r="F1044" s="62">
        <v>165.95</v>
      </c>
      <c r="G1044" s="43" t="s">
        <v>764</v>
      </c>
      <c r="H1044" s="43" t="s">
        <v>2354</v>
      </c>
      <c r="I1044" s="69">
        <v>300</v>
      </c>
      <c r="J1044" s="43" t="s">
        <v>398</v>
      </c>
      <c r="K1044" s="43" t="s">
        <v>398</v>
      </c>
      <c r="L1044" s="43" t="s">
        <v>413</v>
      </c>
      <c r="M1044" s="43" t="s">
        <v>395</v>
      </c>
      <c r="N1044" s="43" t="s">
        <v>396</v>
      </c>
      <c r="O1044" s="52" t="s">
        <v>325</v>
      </c>
      <c r="P1044" s="63" t="s">
        <v>276</v>
      </c>
      <c r="Q1044" s="57" t="str">
        <f>MID(Tabla1[[#This Row],[Aplicación]],14,1)</f>
        <v>2</v>
      </c>
      <c r="R1044" s="35" t="s">
        <v>265</v>
      </c>
      <c r="S1044" s="57" t="str">
        <f>MID(Tabla1[[#This Row],[Aplicación]],6,2)</f>
        <v>04</v>
      </c>
      <c r="T1044" s="54" t="str">
        <f>VLOOKUP(Tabla1[[#This Row],[AREA]],Hoja1!A:B,2,FALSE)</f>
        <v>04. Hacienda, personal y modernización administrativa</v>
      </c>
      <c r="U1044" s="57" t="str">
        <f>MID(Tabla1[[#This Row],[Aplicación]],9,4)</f>
        <v>9204</v>
      </c>
      <c r="V1044" s="54" t="str">
        <f>VLOOKUP(Tabla1[[#This Row],[PROGRAMA]],Hoja1!A:B,2,FALSE)</f>
        <v>9204. Tecnologías de la información y comunicación</v>
      </c>
      <c r="W1044" s="57" t="str">
        <f>MID(Tabla1[[#This Row],[Aplicación]],14,2)</f>
        <v>21</v>
      </c>
      <c r="X1044" s="57" t="str">
        <f>MID(Tabla1[[#This Row],[Aplicación]],14,6)</f>
        <v>213</v>
      </c>
    </row>
    <row r="1045" spans="1:24" x14ac:dyDescent="0.25">
      <c r="A1045" s="60">
        <v>220239000921</v>
      </c>
      <c r="B1045" s="43" t="s">
        <v>390</v>
      </c>
      <c r="C1045" s="61">
        <v>45292</v>
      </c>
      <c r="D1045" s="60">
        <v>22024001285</v>
      </c>
      <c r="E1045" s="43" t="s">
        <v>1151</v>
      </c>
      <c r="F1045" s="62">
        <v>4621.08</v>
      </c>
      <c r="G1045" s="43" t="s">
        <v>873</v>
      </c>
      <c r="H1045" s="43" t="s">
        <v>2571</v>
      </c>
      <c r="I1045" s="69">
        <v>220</v>
      </c>
      <c r="J1045" s="43" t="s">
        <v>393</v>
      </c>
      <c r="K1045" s="43" t="s">
        <v>393</v>
      </c>
      <c r="L1045" s="43" t="s">
        <v>399</v>
      </c>
      <c r="M1045" s="43" t="s">
        <v>395</v>
      </c>
      <c r="N1045" s="43" t="s">
        <v>396</v>
      </c>
      <c r="O1045" s="52" t="s">
        <v>321</v>
      </c>
      <c r="P1045" s="63" t="s">
        <v>276</v>
      </c>
      <c r="Q1045" s="57" t="str">
        <f>MID(Tabla1[[#This Row],[Aplicación]],14,1)</f>
        <v>2</v>
      </c>
      <c r="R1045" s="35" t="s">
        <v>265</v>
      </c>
      <c r="S1045" s="57" t="str">
        <f>MID(Tabla1[[#This Row],[Aplicación]],6,2)</f>
        <v>04</v>
      </c>
      <c r="T1045" s="54" t="str">
        <f>VLOOKUP(Tabla1[[#This Row],[AREA]],Hoja1!A:B,2,FALSE)</f>
        <v>04. Hacienda, personal y modernización administrativa</v>
      </c>
      <c r="U1045" s="57" t="str">
        <f>MID(Tabla1[[#This Row],[Aplicación]],9,4)</f>
        <v>9204</v>
      </c>
      <c r="V1045" s="54" t="str">
        <f>VLOOKUP(Tabla1[[#This Row],[PROGRAMA]],Hoja1!A:B,2,FALSE)</f>
        <v>9204. Tecnologías de la información y comunicación</v>
      </c>
      <c r="W1045" s="57" t="str">
        <f>MID(Tabla1[[#This Row],[Aplicación]],14,2)</f>
        <v>21</v>
      </c>
      <c r="X1045" s="57" t="str">
        <f>MID(Tabla1[[#This Row],[Aplicación]],14,6)</f>
        <v>213</v>
      </c>
    </row>
    <row r="1046" spans="1:24" x14ac:dyDescent="0.25">
      <c r="A1046" s="60">
        <v>220240009087</v>
      </c>
      <c r="B1046" s="43" t="s">
        <v>702</v>
      </c>
      <c r="C1046" s="61">
        <v>45383</v>
      </c>
      <c r="D1046" s="60">
        <v>22024003022</v>
      </c>
      <c r="E1046" s="43" t="s">
        <v>1151</v>
      </c>
      <c r="F1046" s="62">
        <v>73.33</v>
      </c>
      <c r="G1046" s="43" t="s">
        <v>764</v>
      </c>
      <c r="H1046" s="43" t="s">
        <v>4731</v>
      </c>
      <c r="I1046" s="69" t="s">
        <v>2934</v>
      </c>
      <c r="J1046" s="43" t="s">
        <v>398</v>
      </c>
      <c r="K1046" s="43" t="s">
        <v>398</v>
      </c>
      <c r="L1046" s="43" t="s">
        <v>413</v>
      </c>
      <c r="M1046" s="43" t="s">
        <v>395</v>
      </c>
      <c r="N1046" s="43" t="s">
        <v>396</v>
      </c>
      <c r="O1046" s="68" t="s">
        <v>325</v>
      </c>
      <c r="P1046" s="68" t="s">
        <v>2931</v>
      </c>
      <c r="Q1046" s="57" t="s">
        <v>2932</v>
      </c>
      <c r="R1046" s="35" t="s">
        <v>265</v>
      </c>
      <c r="S1046" s="57" t="str">
        <f>MID(Tabla1[[#This Row],[Aplicación]],6,2)</f>
        <v>04</v>
      </c>
      <c r="T1046" s="54" t="str">
        <f>VLOOKUP(Tabla1[[#This Row],[AREA]],Hoja1!A:B,2,FALSE)</f>
        <v>04. Hacienda, personal y modernización administrativa</v>
      </c>
      <c r="U1046" s="57" t="str">
        <f>MID(Tabla1[[#This Row],[Aplicación]],9,4)</f>
        <v>9204</v>
      </c>
      <c r="V1046" s="54" t="str">
        <f>VLOOKUP(Tabla1[[#This Row],[PROGRAMA]],Hoja1!A:B,2,FALSE)</f>
        <v>9204. Tecnologías de la información y comunicación</v>
      </c>
      <c r="W1046" s="57" t="str">
        <f>MID(Tabla1[[#This Row],[Aplicación]],14,2)</f>
        <v>21</v>
      </c>
      <c r="X1046" s="57" t="str">
        <f>MID(Tabla1[[#This Row],[Aplicación]],14,6)</f>
        <v>213</v>
      </c>
    </row>
    <row r="1047" spans="1:24" x14ac:dyDescent="0.25">
      <c r="A1047" s="60">
        <v>220240030227</v>
      </c>
      <c r="B1047" s="43" t="s">
        <v>702</v>
      </c>
      <c r="C1047" s="61">
        <v>45485</v>
      </c>
      <c r="D1047" s="60">
        <v>22024003022</v>
      </c>
      <c r="E1047" s="43" t="s">
        <v>1151</v>
      </c>
      <c r="F1047" s="62">
        <v>58.03</v>
      </c>
      <c r="G1047" s="43" t="s">
        <v>852</v>
      </c>
      <c r="H1047" s="43" t="s">
        <v>5341</v>
      </c>
      <c r="I1047" s="69">
        <v>300</v>
      </c>
      <c r="J1047" s="43" t="s">
        <v>398</v>
      </c>
      <c r="K1047" s="43" t="s">
        <v>398</v>
      </c>
      <c r="L1047" s="43" t="s">
        <v>413</v>
      </c>
      <c r="M1047" s="43" t="s">
        <v>395</v>
      </c>
      <c r="N1047" s="43" t="s">
        <v>396</v>
      </c>
      <c r="O1047" s="68" t="s">
        <v>325</v>
      </c>
      <c r="P1047" s="68" t="s">
        <v>4838</v>
      </c>
      <c r="Q1047" s="57" t="str">
        <f>MID(Tabla1[[#This Row],[Aplicación]],14,1)</f>
        <v>2</v>
      </c>
      <c r="R1047" s="35" t="s">
        <v>265</v>
      </c>
      <c r="S1047" s="57" t="str">
        <f>MID(Tabla1[[#This Row],[Aplicación]],6,2)</f>
        <v>04</v>
      </c>
      <c r="T1047" s="54" t="str">
        <f>VLOOKUP(Tabla1[[#This Row],[AREA]],Hoja1!A:B,2,FALSE)</f>
        <v>04. Hacienda, personal y modernización administrativa</v>
      </c>
      <c r="U1047" s="57" t="str">
        <f>MID(Tabla1[[#This Row],[Aplicación]],9,4)</f>
        <v>9204</v>
      </c>
      <c r="V1047" s="54" t="str">
        <f>VLOOKUP(Tabla1[[#This Row],[PROGRAMA]],Hoja1!A:B,2,FALSE)</f>
        <v>9204. Tecnologías de la información y comunicación</v>
      </c>
      <c r="W1047" s="57" t="str">
        <f>MID(Tabla1[[#This Row],[Aplicación]],14,2)</f>
        <v>21</v>
      </c>
      <c r="X1047" s="57" t="str">
        <f>MID(Tabla1[[#This Row],[Aplicación]],14,6)</f>
        <v>213</v>
      </c>
    </row>
    <row r="1048" spans="1:24" x14ac:dyDescent="0.25">
      <c r="A1048" s="60">
        <v>220240030229</v>
      </c>
      <c r="B1048" s="43" t="s">
        <v>702</v>
      </c>
      <c r="C1048" s="61">
        <v>45485</v>
      </c>
      <c r="D1048" s="60">
        <v>22024003022</v>
      </c>
      <c r="E1048" s="43" t="s">
        <v>1151</v>
      </c>
      <c r="F1048" s="62">
        <v>330.54</v>
      </c>
      <c r="G1048" s="43" t="s">
        <v>776</v>
      </c>
      <c r="H1048" s="43" t="s">
        <v>5341</v>
      </c>
      <c r="I1048" s="69">
        <v>300</v>
      </c>
      <c r="J1048" s="43" t="s">
        <v>398</v>
      </c>
      <c r="K1048" s="43" t="s">
        <v>398</v>
      </c>
      <c r="L1048" s="43" t="s">
        <v>413</v>
      </c>
      <c r="M1048" s="43" t="s">
        <v>395</v>
      </c>
      <c r="N1048" s="43" t="s">
        <v>396</v>
      </c>
      <c r="O1048" s="68" t="s">
        <v>325</v>
      </c>
      <c r="P1048" s="68" t="s">
        <v>4838</v>
      </c>
      <c r="Q1048" s="57" t="str">
        <f>MID(Tabla1[[#This Row],[Aplicación]],14,1)</f>
        <v>2</v>
      </c>
      <c r="R1048" s="35" t="s">
        <v>265</v>
      </c>
      <c r="S1048" s="57" t="str">
        <f>MID(Tabla1[[#This Row],[Aplicación]],6,2)</f>
        <v>04</v>
      </c>
      <c r="T1048" s="54" t="str">
        <f>VLOOKUP(Tabla1[[#This Row],[AREA]],Hoja1!A:B,2,FALSE)</f>
        <v>04. Hacienda, personal y modernización administrativa</v>
      </c>
      <c r="U1048" s="57" t="str">
        <f>MID(Tabla1[[#This Row],[Aplicación]],9,4)</f>
        <v>9204</v>
      </c>
      <c r="V1048" s="54" t="str">
        <f>VLOOKUP(Tabla1[[#This Row],[PROGRAMA]],Hoja1!A:B,2,FALSE)</f>
        <v>9204. Tecnologías de la información y comunicación</v>
      </c>
      <c r="W1048" s="57" t="str">
        <f>MID(Tabla1[[#This Row],[Aplicación]],14,2)</f>
        <v>21</v>
      </c>
      <c r="X1048" s="57" t="str">
        <f>MID(Tabla1[[#This Row],[Aplicación]],14,6)</f>
        <v>213</v>
      </c>
    </row>
    <row r="1049" spans="1:24" x14ac:dyDescent="0.25">
      <c r="A1049" s="60">
        <v>220240037301</v>
      </c>
      <c r="B1049" s="43" t="s">
        <v>702</v>
      </c>
      <c r="C1049" s="61">
        <v>45518</v>
      </c>
      <c r="D1049" s="60">
        <v>22024003022</v>
      </c>
      <c r="E1049" s="43" t="s">
        <v>1151</v>
      </c>
      <c r="F1049" s="62">
        <v>497.9</v>
      </c>
      <c r="G1049" s="43" t="s">
        <v>764</v>
      </c>
      <c r="H1049" s="43" t="s">
        <v>5618</v>
      </c>
      <c r="I1049" s="69">
        <v>300</v>
      </c>
      <c r="J1049" s="43" t="s">
        <v>398</v>
      </c>
      <c r="K1049" s="43" t="s">
        <v>398</v>
      </c>
      <c r="L1049" s="43" t="s">
        <v>413</v>
      </c>
      <c r="M1049" s="43" t="s">
        <v>395</v>
      </c>
      <c r="N1049" s="43" t="s">
        <v>396</v>
      </c>
      <c r="O1049" s="68" t="s">
        <v>325</v>
      </c>
      <c r="P1049" s="68" t="s">
        <v>4838</v>
      </c>
      <c r="Q1049" s="57" t="str">
        <f>MID(Tabla1[[#This Row],[Aplicación]],14,1)</f>
        <v>2</v>
      </c>
      <c r="R1049" s="35" t="s">
        <v>265</v>
      </c>
      <c r="S1049" s="57" t="str">
        <f>MID(Tabla1[[#This Row],[Aplicación]],6,2)</f>
        <v>04</v>
      </c>
      <c r="T1049" s="54" t="str">
        <f>VLOOKUP(Tabla1[[#This Row],[AREA]],Hoja1!A:B,2,FALSE)</f>
        <v>04. Hacienda, personal y modernización administrativa</v>
      </c>
      <c r="U1049" s="57" t="str">
        <f>MID(Tabla1[[#This Row],[Aplicación]],9,4)</f>
        <v>9204</v>
      </c>
      <c r="V1049" s="54" t="str">
        <f>VLOOKUP(Tabla1[[#This Row],[PROGRAMA]],Hoja1!A:B,2,FALSE)</f>
        <v>9204. Tecnologías de la información y comunicación</v>
      </c>
      <c r="W1049" s="57" t="str">
        <f>MID(Tabla1[[#This Row],[Aplicación]],14,2)</f>
        <v>21</v>
      </c>
      <c r="X1049" s="57" t="str">
        <f>MID(Tabla1[[#This Row],[Aplicación]],14,6)</f>
        <v>213</v>
      </c>
    </row>
    <row r="1050" spans="1:24" x14ac:dyDescent="0.25">
      <c r="A1050" s="60">
        <v>220240037297</v>
      </c>
      <c r="B1050" s="43" t="s">
        <v>702</v>
      </c>
      <c r="C1050" s="61">
        <v>45518</v>
      </c>
      <c r="D1050" s="60">
        <v>22024003022</v>
      </c>
      <c r="E1050" s="43" t="s">
        <v>1151</v>
      </c>
      <c r="F1050" s="62">
        <v>8.02</v>
      </c>
      <c r="G1050" s="43" t="s">
        <v>41</v>
      </c>
      <c r="H1050" s="43" t="s">
        <v>5664</v>
      </c>
      <c r="I1050" s="69">
        <v>300</v>
      </c>
      <c r="J1050" s="43" t="s">
        <v>398</v>
      </c>
      <c r="K1050" s="43" t="s">
        <v>398</v>
      </c>
      <c r="L1050" s="43" t="s">
        <v>413</v>
      </c>
      <c r="M1050" s="43" t="s">
        <v>395</v>
      </c>
      <c r="N1050" s="43" t="s">
        <v>396</v>
      </c>
      <c r="O1050" s="68" t="s">
        <v>325</v>
      </c>
      <c r="P1050" s="68" t="s">
        <v>4838</v>
      </c>
      <c r="Q1050" s="57" t="str">
        <f>MID(Tabla1[[#This Row],[Aplicación]],14,1)</f>
        <v>2</v>
      </c>
      <c r="R1050" s="35" t="s">
        <v>265</v>
      </c>
      <c r="S1050" s="57" t="str">
        <f>MID(Tabla1[[#This Row],[Aplicación]],6,2)</f>
        <v>04</v>
      </c>
      <c r="T1050" s="54" t="str">
        <f>VLOOKUP(Tabla1[[#This Row],[AREA]],Hoja1!A:B,2,FALSE)</f>
        <v>04. Hacienda, personal y modernización administrativa</v>
      </c>
      <c r="U1050" s="57" t="str">
        <f>MID(Tabla1[[#This Row],[Aplicación]],9,4)</f>
        <v>9204</v>
      </c>
      <c r="V1050" s="54" t="str">
        <f>VLOOKUP(Tabla1[[#This Row],[PROGRAMA]],Hoja1!A:B,2,FALSE)</f>
        <v>9204. Tecnologías de la información y comunicación</v>
      </c>
      <c r="W1050" s="57" t="str">
        <f>MID(Tabla1[[#This Row],[Aplicación]],14,2)</f>
        <v>21</v>
      </c>
      <c r="X1050" s="57" t="str">
        <f>MID(Tabla1[[#This Row],[Aplicación]],14,6)</f>
        <v>213</v>
      </c>
    </row>
    <row r="1051" spans="1:24" x14ac:dyDescent="0.25">
      <c r="A1051" s="60">
        <v>220240037299</v>
      </c>
      <c r="B1051" s="43" t="s">
        <v>702</v>
      </c>
      <c r="C1051" s="61">
        <v>45518</v>
      </c>
      <c r="D1051" s="60">
        <v>22024003022</v>
      </c>
      <c r="E1051" s="43" t="s">
        <v>1151</v>
      </c>
      <c r="F1051" s="62">
        <v>266.95</v>
      </c>
      <c r="G1051" s="43" t="s">
        <v>776</v>
      </c>
      <c r="H1051" s="43" t="s">
        <v>5341</v>
      </c>
      <c r="I1051" s="69">
        <v>300</v>
      </c>
      <c r="J1051" s="43" t="s">
        <v>398</v>
      </c>
      <c r="K1051" s="43" t="s">
        <v>398</v>
      </c>
      <c r="L1051" s="43" t="s">
        <v>413</v>
      </c>
      <c r="M1051" s="43" t="s">
        <v>395</v>
      </c>
      <c r="N1051" s="43" t="s">
        <v>396</v>
      </c>
      <c r="O1051" s="68" t="s">
        <v>325</v>
      </c>
      <c r="P1051" s="68" t="s">
        <v>4838</v>
      </c>
      <c r="Q1051" s="57" t="str">
        <f>MID(Tabla1[[#This Row],[Aplicación]],14,1)</f>
        <v>2</v>
      </c>
      <c r="R1051" s="35" t="s">
        <v>265</v>
      </c>
      <c r="S1051" s="57" t="str">
        <f>MID(Tabla1[[#This Row],[Aplicación]],6,2)</f>
        <v>04</v>
      </c>
      <c r="T1051" s="54" t="str">
        <f>VLOOKUP(Tabla1[[#This Row],[AREA]],Hoja1!A:B,2,FALSE)</f>
        <v>04. Hacienda, personal y modernización administrativa</v>
      </c>
      <c r="U1051" s="57" t="str">
        <f>MID(Tabla1[[#This Row],[Aplicación]],9,4)</f>
        <v>9204</v>
      </c>
      <c r="V1051" s="54" t="str">
        <f>VLOOKUP(Tabla1[[#This Row],[PROGRAMA]],Hoja1!A:B,2,FALSE)</f>
        <v>9204. Tecnologías de la información y comunicación</v>
      </c>
      <c r="W1051" s="57" t="str">
        <f>MID(Tabla1[[#This Row],[Aplicación]],14,2)</f>
        <v>21</v>
      </c>
      <c r="X1051" s="57" t="str">
        <f>MID(Tabla1[[#This Row],[Aplicación]],14,6)</f>
        <v>213</v>
      </c>
    </row>
    <row r="1052" spans="1:24" x14ac:dyDescent="0.25">
      <c r="A1052" s="60">
        <v>220240042016</v>
      </c>
      <c r="B1052" s="43" t="s">
        <v>702</v>
      </c>
      <c r="C1052" s="61">
        <v>45541</v>
      </c>
      <c r="D1052" s="60">
        <v>22024003022</v>
      </c>
      <c r="E1052" s="43" t="s">
        <v>1151</v>
      </c>
      <c r="F1052" s="62">
        <v>27.19</v>
      </c>
      <c r="G1052" s="43" t="s">
        <v>776</v>
      </c>
      <c r="H1052" s="43" t="s">
        <v>5730</v>
      </c>
      <c r="I1052" s="69">
        <v>300</v>
      </c>
      <c r="J1052" s="43" t="s">
        <v>398</v>
      </c>
      <c r="K1052" s="43" t="s">
        <v>398</v>
      </c>
      <c r="L1052" s="43" t="s">
        <v>413</v>
      </c>
      <c r="M1052" s="43" t="s">
        <v>395</v>
      </c>
      <c r="N1052" s="43" t="s">
        <v>396</v>
      </c>
      <c r="O1052" s="68" t="s">
        <v>325</v>
      </c>
      <c r="P1052" s="68" t="s">
        <v>4838</v>
      </c>
      <c r="Q1052" s="57" t="str">
        <f>MID(Tabla1[[#This Row],[Aplicación]],14,1)</f>
        <v>2</v>
      </c>
      <c r="R1052" s="35" t="s">
        <v>265</v>
      </c>
      <c r="S1052" s="57" t="str">
        <f>MID(Tabla1[[#This Row],[Aplicación]],6,2)</f>
        <v>04</v>
      </c>
      <c r="T1052" s="54" t="str">
        <f>VLOOKUP(Tabla1[[#This Row],[AREA]],Hoja1!A:B,2,FALSE)</f>
        <v>04. Hacienda, personal y modernización administrativa</v>
      </c>
      <c r="U1052" s="57" t="str">
        <f>MID(Tabla1[[#This Row],[Aplicación]],9,4)</f>
        <v>9204</v>
      </c>
      <c r="V1052" s="54" t="str">
        <f>VLOOKUP(Tabla1[[#This Row],[PROGRAMA]],Hoja1!A:B,2,FALSE)</f>
        <v>9204. Tecnologías de la información y comunicación</v>
      </c>
      <c r="W1052" s="57" t="str">
        <f>MID(Tabla1[[#This Row],[Aplicación]],14,2)</f>
        <v>21</v>
      </c>
      <c r="X1052" s="57" t="str">
        <f>MID(Tabla1[[#This Row],[Aplicación]],14,6)</f>
        <v>213</v>
      </c>
    </row>
    <row r="1053" spans="1:24" x14ac:dyDescent="0.25">
      <c r="A1053" s="60">
        <v>220240042013</v>
      </c>
      <c r="B1053" s="43" t="s">
        <v>702</v>
      </c>
      <c r="C1053" s="61">
        <v>45541</v>
      </c>
      <c r="D1053" s="60">
        <v>22024003022</v>
      </c>
      <c r="E1053" s="43" t="s">
        <v>1151</v>
      </c>
      <c r="F1053" s="62">
        <v>586.05999999999995</v>
      </c>
      <c r="G1053" s="43" t="s">
        <v>852</v>
      </c>
      <c r="H1053" s="43" t="s">
        <v>5749</v>
      </c>
      <c r="I1053" s="69">
        <v>300</v>
      </c>
      <c r="J1053" s="43" t="s">
        <v>398</v>
      </c>
      <c r="K1053" s="43" t="s">
        <v>398</v>
      </c>
      <c r="L1053" s="43" t="s">
        <v>413</v>
      </c>
      <c r="M1053" s="43" t="s">
        <v>395</v>
      </c>
      <c r="N1053" s="43" t="s">
        <v>396</v>
      </c>
      <c r="O1053" s="68" t="s">
        <v>325</v>
      </c>
      <c r="P1053" s="68" t="s">
        <v>4838</v>
      </c>
      <c r="Q1053" s="57" t="str">
        <f>MID(Tabla1[[#This Row],[Aplicación]],14,1)</f>
        <v>2</v>
      </c>
      <c r="R1053" s="35" t="s">
        <v>265</v>
      </c>
      <c r="S1053" s="57" t="str">
        <f>MID(Tabla1[[#This Row],[Aplicación]],6,2)</f>
        <v>04</v>
      </c>
      <c r="T1053" s="54" t="str">
        <f>VLOOKUP(Tabla1[[#This Row],[AREA]],Hoja1!A:B,2,FALSE)</f>
        <v>04. Hacienda, personal y modernización administrativa</v>
      </c>
      <c r="U1053" s="57" t="str">
        <f>MID(Tabla1[[#This Row],[Aplicación]],9,4)</f>
        <v>9204</v>
      </c>
      <c r="V1053" s="54" t="str">
        <f>VLOOKUP(Tabla1[[#This Row],[PROGRAMA]],Hoja1!A:B,2,FALSE)</f>
        <v>9204. Tecnologías de la información y comunicación</v>
      </c>
      <c r="W1053" s="57" t="str">
        <f>MID(Tabla1[[#This Row],[Aplicación]],14,2)</f>
        <v>21</v>
      </c>
      <c r="X1053" s="57" t="str">
        <f>MID(Tabla1[[#This Row],[Aplicación]],14,6)</f>
        <v>213</v>
      </c>
    </row>
    <row r="1054" spans="1:24" x14ac:dyDescent="0.25">
      <c r="A1054" s="60">
        <v>220240037303</v>
      </c>
      <c r="B1054" s="43" t="s">
        <v>702</v>
      </c>
      <c r="C1054" s="61">
        <v>45518</v>
      </c>
      <c r="D1054" s="60">
        <v>22024003022</v>
      </c>
      <c r="E1054" s="43" t="s">
        <v>1151</v>
      </c>
      <c r="F1054" s="62">
        <v>98.12</v>
      </c>
      <c r="G1054" s="43" t="s">
        <v>838</v>
      </c>
      <c r="H1054" s="43" t="s">
        <v>5913</v>
      </c>
      <c r="I1054" s="69">
        <v>300</v>
      </c>
      <c r="J1054" s="43" t="s">
        <v>398</v>
      </c>
      <c r="K1054" s="43" t="s">
        <v>398</v>
      </c>
      <c r="L1054" s="43" t="s">
        <v>413</v>
      </c>
      <c r="M1054" s="43" t="s">
        <v>395</v>
      </c>
      <c r="N1054" s="43" t="s">
        <v>396</v>
      </c>
      <c r="O1054" s="68" t="s">
        <v>325</v>
      </c>
      <c r="P1054" s="68" t="s">
        <v>4838</v>
      </c>
      <c r="Q1054" s="57" t="str">
        <f>MID(Tabla1[[#This Row],[Aplicación]],14,1)</f>
        <v>2</v>
      </c>
      <c r="R1054" s="35" t="s">
        <v>265</v>
      </c>
      <c r="S1054" s="57" t="str">
        <f>MID(Tabla1[[#This Row],[Aplicación]],6,2)</f>
        <v>04</v>
      </c>
      <c r="T1054" s="54" t="str">
        <f>VLOOKUP(Tabla1[[#This Row],[AREA]],Hoja1!A:B,2,FALSE)</f>
        <v>04. Hacienda, personal y modernización administrativa</v>
      </c>
      <c r="U1054" s="57" t="str">
        <f>MID(Tabla1[[#This Row],[Aplicación]],9,4)</f>
        <v>9204</v>
      </c>
      <c r="V1054" s="54" t="str">
        <f>VLOOKUP(Tabla1[[#This Row],[PROGRAMA]],Hoja1!A:B,2,FALSE)</f>
        <v>9204. Tecnologías de la información y comunicación</v>
      </c>
      <c r="W1054" s="57" t="str">
        <f>MID(Tabla1[[#This Row],[Aplicación]],14,2)</f>
        <v>21</v>
      </c>
      <c r="X1054" s="57" t="str">
        <f>MID(Tabla1[[#This Row],[Aplicación]],14,6)</f>
        <v>213</v>
      </c>
    </row>
    <row r="1055" spans="1:24" x14ac:dyDescent="0.25">
      <c r="A1055" s="60">
        <v>220229000854</v>
      </c>
      <c r="B1055" s="43" t="s">
        <v>390</v>
      </c>
      <c r="C1055" s="61">
        <v>45292</v>
      </c>
      <c r="D1055" s="60">
        <v>22024002814</v>
      </c>
      <c r="E1055" s="43" t="s">
        <v>1197</v>
      </c>
      <c r="F1055" s="62">
        <v>743295.15</v>
      </c>
      <c r="G1055" s="43" t="s">
        <v>415</v>
      </c>
      <c r="H1055" s="43" t="s">
        <v>416</v>
      </c>
      <c r="I1055" s="69">
        <v>220</v>
      </c>
      <c r="J1055" s="43" t="s">
        <v>398</v>
      </c>
      <c r="K1055" s="43" t="s">
        <v>398</v>
      </c>
      <c r="L1055" s="43" t="s">
        <v>399</v>
      </c>
      <c r="M1055" s="43" t="s">
        <v>395</v>
      </c>
      <c r="N1055" s="43" t="s">
        <v>396</v>
      </c>
      <c r="O1055" s="52" t="s">
        <v>321</v>
      </c>
      <c r="P1055" s="63" t="s">
        <v>276</v>
      </c>
      <c r="Q1055" s="57" t="str">
        <f>MID(Tabla1[[#This Row],[Aplicación]],14,1)</f>
        <v>2</v>
      </c>
      <c r="R1055" s="35" t="s">
        <v>265</v>
      </c>
      <c r="S1055" s="57" t="str">
        <f>MID(Tabla1[[#This Row],[Aplicación]],6,2)</f>
        <v>04</v>
      </c>
      <c r="T1055" s="54" t="str">
        <f>VLOOKUP(Tabla1[[#This Row],[AREA]],Hoja1!A:B,2,FALSE)</f>
        <v>04. Hacienda, personal y modernización administrativa</v>
      </c>
      <c r="U1055" s="57" t="str">
        <f>MID(Tabla1[[#This Row],[Aplicación]],9,4)</f>
        <v>9204</v>
      </c>
      <c r="V1055" s="54" t="str">
        <f>VLOOKUP(Tabla1[[#This Row],[PROGRAMA]],Hoja1!A:B,2,FALSE)</f>
        <v>9204. Tecnologías de la información y comunicación</v>
      </c>
      <c r="W1055" s="57" t="str">
        <f>MID(Tabla1[[#This Row],[Aplicación]],14,2)</f>
        <v>21</v>
      </c>
      <c r="X1055" s="57" t="str">
        <f>MID(Tabla1[[#This Row],[Aplicación]],14,6)</f>
        <v>216</v>
      </c>
    </row>
    <row r="1056" spans="1:24" x14ac:dyDescent="0.25">
      <c r="A1056" s="60">
        <v>220229000853</v>
      </c>
      <c r="B1056" s="43" t="s">
        <v>390</v>
      </c>
      <c r="C1056" s="61">
        <v>45292</v>
      </c>
      <c r="D1056" s="60">
        <v>22024002147</v>
      </c>
      <c r="E1056" s="43" t="s">
        <v>1197</v>
      </c>
      <c r="F1056" s="62">
        <v>225028.69</v>
      </c>
      <c r="G1056" s="43" t="s">
        <v>504</v>
      </c>
      <c r="H1056" s="43" t="s">
        <v>505</v>
      </c>
      <c r="I1056" s="69">
        <v>220</v>
      </c>
      <c r="J1056" s="43" t="s">
        <v>506</v>
      </c>
      <c r="K1056" s="43" t="s">
        <v>506</v>
      </c>
      <c r="L1056" s="43" t="s">
        <v>399</v>
      </c>
      <c r="M1056" s="43" t="s">
        <v>395</v>
      </c>
      <c r="N1056" s="43" t="s">
        <v>396</v>
      </c>
      <c r="O1056" s="52" t="s">
        <v>321</v>
      </c>
      <c r="P1056" s="63" t="s">
        <v>276</v>
      </c>
      <c r="Q1056" s="57" t="str">
        <f>MID(Tabla1[[#This Row],[Aplicación]],14,1)</f>
        <v>2</v>
      </c>
      <c r="R1056" s="35" t="s">
        <v>265</v>
      </c>
      <c r="S1056" s="57" t="str">
        <f>MID(Tabla1[[#This Row],[Aplicación]],6,2)</f>
        <v>04</v>
      </c>
      <c r="T1056" s="54" t="str">
        <f>VLOOKUP(Tabla1[[#This Row],[AREA]],Hoja1!A:B,2,FALSE)</f>
        <v>04. Hacienda, personal y modernización administrativa</v>
      </c>
      <c r="U1056" s="57" t="str">
        <f>MID(Tabla1[[#This Row],[Aplicación]],9,4)</f>
        <v>9204</v>
      </c>
      <c r="V1056" s="54" t="str">
        <f>VLOOKUP(Tabla1[[#This Row],[PROGRAMA]],Hoja1!A:B,2,FALSE)</f>
        <v>9204. Tecnologías de la información y comunicación</v>
      </c>
      <c r="W1056" s="57" t="str">
        <f>MID(Tabla1[[#This Row],[Aplicación]],14,2)</f>
        <v>21</v>
      </c>
      <c r="X1056" s="57" t="str">
        <f>MID(Tabla1[[#This Row],[Aplicación]],14,6)</f>
        <v>216</v>
      </c>
    </row>
    <row r="1057" spans="1:24" x14ac:dyDescent="0.25">
      <c r="A1057" s="60">
        <v>220229000426</v>
      </c>
      <c r="B1057" s="43" t="s">
        <v>390</v>
      </c>
      <c r="C1057" s="61">
        <v>45292</v>
      </c>
      <c r="D1057" s="60">
        <v>22024003422</v>
      </c>
      <c r="E1057" s="43" t="s">
        <v>1197</v>
      </c>
      <c r="F1057" s="62">
        <v>84843.68</v>
      </c>
      <c r="G1057" s="43" t="s">
        <v>529</v>
      </c>
      <c r="H1057" s="43" t="s">
        <v>551</v>
      </c>
      <c r="I1057" s="69">
        <v>220</v>
      </c>
      <c r="J1057" s="43" t="s">
        <v>531</v>
      </c>
      <c r="K1057" s="43" t="s">
        <v>531</v>
      </c>
      <c r="L1057" s="43" t="s">
        <v>399</v>
      </c>
      <c r="M1057" s="43" t="s">
        <v>395</v>
      </c>
      <c r="N1057" s="43" t="s">
        <v>396</v>
      </c>
      <c r="O1057" s="52" t="s">
        <v>321</v>
      </c>
      <c r="P1057" s="63" t="s">
        <v>276</v>
      </c>
      <c r="Q1057" s="57" t="str">
        <f>MID(Tabla1[[#This Row],[Aplicación]],14,1)</f>
        <v>2</v>
      </c>
      <c r="R1057" s="35" t="s">
        <v>265</v>
      </c>
      <c r="S1057" s="57" t="str">
        <f>MID(Tabla1[[#This Row],[Aplicación]],6,2)</f>
        <v>04</v>
      </c>
      <c r="T1057" s="54" t="str">
        <f>VLOOKUP(Tabla1[[#This Row],[AREA]],Hoja1!A:B,2,FALSE)</f>
        <v>04. Hacienda, personal y modernización administrativa</v>
      </c>
      <c r="U1057" s="57" t="str">
        <f>MID(Tabla1[[#This Row],[Aplicación]],9,4)</f>
        <v>9204</v>
      </c>
      <c r="V1057" s="54" t="str">
        <f>VLOOKUP(Tabla1[[#This Row],[PROGRAMA]],Hoja1!A:B,2,FALSE)</f>
        <v>9204. Tecnologías de la información y comunicación</v>
      </c>
      <c r="W1057" s="57" t="str">
        <f>MID(Tabla1[[#This Row],[Aplicación]],14,2)</f>
        <v>21</v>
      </c>
      <c r="X1057" s="57" t="str">
        <f>MID(Tabla1[[#This Row],[Aplicación]],14,6)</f>
        <v>216</v>
      </c>
    </row>
    <row r="1058" spans="1:24" x14ac:dyDescent="0.25">
      <c r="A1058" s="60">
        <v>220240008442</v>
      </c>
      <c r="B1058" s="43" t="s">
        <v>390</v>
      </c>
      <c r="C1058" s="61">
        <v>45373</v>
      </c>
      <c r="D1058" s="60">
        <v>22024000044</v>
      </c>
      <c r="E1058" s="43" t="s">
        <v>1197</v>
      </c>
      <c r="F1058" s="62">
        <v>70482.5</v>
      </c>
      <c r="G1058" s="43" t="s">
        <v>415</v>
      </c>
      <c r="H1058" s="43" t="s">
        <v>1649</v>
      </c>
      <c r="I1058" s="69">
        <v>220</v>
      </c>
      <c r="J1058" s="43" t="s">
        <v>398</v>
      </c>
      <c r="K1058" s="43" t="s">
        <v>398</v>
      </c>
      <c r="L1058" s="43" t="s">
        <v>399</v>
      </c>
      <c r="M1058" s="43" t="s">
        <v>395</v>
      </c>
      <c r="N1058" s="43" t="s">
        <v>396</v>
      </c>
      <c r="O1058" s="52" t="s">
        <v>321</v>
      </c>
      <c r="P1058" s="63" t="s">
        <v>276</v>
      </c>
      <c r="Q1058" s="57" t="str">
        <f>MID(Tabla1[[#This Row],[Aplicación]],14,1)</f>
        <v>2</v>
      </c>
      <c r="R1058" s="35" t="s">
        <v>265</v>
      </c>
      <c r="S1058" s="57" t="str">
        <f>MID(Tabla1[[#This Row],[Aplicación]],6,2)</f>
        <v>04</v>
      </c>
      <c r="T1058" s="54" t="str">
        <f>VLOOKUP(Tabla1[[#This Row],[AREA]],Hoja1!A:B,2,FALSE)</f>
        <v>04. Hacienda, personal y modernización administrativa</v>
      </c>
      <c r="U1058" s="57" t="str">
        <f>MID(Tabla1[[#This Row],[Aplicación]],9,4)</f>
        <v>9204</v>
      </c>
      <c r="V1058" s="54" t="str">
        <f>VLOOKUP(Tabla1[[#This Row],[PROGRAMA]],Hoja1!A:B,2,FALSE)</f>
        <v>9204. Tecnologías de la información y comunicación</v>
      </c>
      <c r="W1058" s="57" t="str">
        <f>MID(Tabla1[[#This Row],[Aplicación]],14,2)</f>
        <v>21</v>
      </c>
      <c r="X1058" s="57" t="str">
        <f>MID(Tabla1[[#This Row],[Aplicación]],14,6)</f>
        <v>216</v>
      </c>
    </row>
    <row r="1059" spans="1:24" x14ac:dyDescent="0.25">
      <c r="A1059" s="53">
        <v>220229000855</v>
      </c>
      <c r="B1059" s="45" t="s">
        <v>390</v>
      </c>
      <c r="C1059" s="50">
        <v>45292</v>
      </c>
      <c r="D1059" s="44">
        <v>22024002815</v>
      </c>
      <c r="E1059" s="45" t="s">
        <v>1197</v>
      </c>
      <c r="F1059" s="51">
        <v>21054</v>
      </c>
      <c r="G1059" s="45" t="s">
        <v>415</v>
      </c>
      <c r="H1059" s="45" t="s">
        <v>843</v>
      </c>
      <c r="I1059" s="53">
        <v>220</v>
      </c>
      <c r="J1059" s="45" t="s">
        <v>398</v>
      </c>
      <c r="K1059" s="45" t="s">
        <v>398</v>
      </c>
      <c r="L1059" s="45" t="s">
        <v>399</v>
      </c>
      <c r="M1059" s="45" t="s">
        <v>395</v>
      </c>
      <c r="N1059" s="45" t="s">
        <v>396</v>
      </c>
      <c r="O1059" s="52" t="s">
        <v>321</v>
      </c>
      <c r="P1059" s="63" t="s">
        <v>276</v>
      </c>
      <c r="Q1059" s="57" t="str">
        <f>MID(Tabla1[[#This Row],[Aplicación]],14,1)</f>
        <v>2</v>
      </c>
      <c r="R1059" s="35" t="s">
        <v>265</v>
      </c>
      <c r="S1059" s="57" t="str">
        <f>MID(Tabla1[[#This Row],[Aplicación]],6,2)</f>
        <v>04</v>
      </c>
      <c r="T1059" s="54" t="str">
        <f>VLOOKUP(Tabla1[[#This Row],[AREA]],Hoja1!A:B,2,FALSE)</f>
        <v>04. Hacienda, personal y modernización administrativa</v>
      </c>
      <c r="U1059" s="57" t="str">
        <f>MID(Tabla1[[#This Row],[Aplicación]],9,4)</f>
        <v>9204</v>
      </c>
      <c r="V1059" s="54" t="str">
        <f>VLOOKUP(Tabla1[[#This Row],[PROGRAMA]],Hoja1!A:B,2,FALSE)</f>
        <v>9204. Tecnologías de la información y comunicación</v>
      </c>
      <c r="W1059" s="57" t="str">
        <f>MID(Tabla1[[#This Row],[Aplicación]],14,2)</f>
        <v>21</v>
      </c>
      <c r="X1059" s="57" t="str">
        <f>MID(Tabla1[[#This Row],[Aplicación]],14,6)</f>
        <v>216</v>
      </c>
    </row>
    <row r="1060" spans="1:24" x14ac:dyDescent="0.25">
      <c r="A1060" s="60">
        <v>220239000924</v>
      </c>
      <c r="B1060" s="43" t="s">
        <v>390</v>
      </c>
      <c r="C1060" s="61">
        <v>45292</v>
      </c>
      <c r="D1060" s="60">
        <v>22024001357</v>
      </c>
      <c r="E1060" s="43" t="s">
        <v>1197</v>
      </c>
      <c r="F1060" s="62">
        <v>37893.620000000003</v>
      </c>
      <c r="G1060" s="43" t="s">
        <v>590</v>
      </c>
      <c r="H1060" s="43" t="s">
        <v>2433</v>
      </c>
      <c r="I1060" s="69">
        <v>220</v>
      </c>
      <c r="J1060" s="43" t="s">
        <v>592</v>
      </c>
      <c r="K1060" s="43" t="s">
        <v>398</v>
      </c>
      <c r="L1060" s="43" t="s">
        <v>399</v>
      </c>
      <c r="M1060" s="43" t="s">
        <v>395</v>
      </c>
      <c r="N1060" s="43" t="s">
        <v>396</v>
      </c>
      <c r="O1060" s="52" t="s">
        <v>321</v>
      </c>
      <c r="P1060" s="63" t="s">
        <v>276</v>
      </c>
      <c r="Q1060" s="57" t="str">
        <f>MID(Tabla1[[#This Row],[Aplicación]],14,1)</f>
        <v>2</v>
      </c>
      <c r="R1060" s="35" t="s">
        <v>265</v>
      </c>
      <c r="S1060" s="57" t="str">
        <f>MID(Tabla1[[#This Row],[Aplicación]],6,2)</f>
        <v>04</v>
      </c>
      <c r="T1060" s="54" t="str">
        <f>VLOOKUP(Tabla1[[#This Row],[AREA]],Hoja1!A:B,2,FALSE)</f>
        <v>04. Hacienda, personal y modernización administrativa</v>
      </c>
      <c r="U1060" s="57" t="str">
        <f>MID(Tabla1[[#This Row],[Aplicación]],9,4)</f>
        <v>9204</v>
      </c>
      <c r="V1060" s="54" t="str">
        <f>VLOOKUP(Tabla1[[#This Row],[PROGRAMA]],Hoja1!A:B,2,FALSE)</f>
        <v>9204. Tecnologías de la información y comunicación</v>
      </c>
      <c r="W1060" s="57" t="str">
        <f>MID(Tabla1[[#This Row],[Aplicación]],14,2)</f>
        <v>21</v>
      </c>
      <c r="X1060" s="57" t="str">
        <f>MID(Tabla1[[#This Row],[Aplicación]],14,6)</f>
        <v>216</v>
      </c>
    </row>
    <row r="1061" spans="1:24" x14ac:dyDescent="0.25">
      <c r="A1061" s="60">
        <v>220239000604</v>
      </c>
      <c r="B1061" s="43" t="s">
        <v>390</v>
      </c>
      <c r="C1061" s="61">
        <v>45292</v>
      </c>
      <c r="D1061" s="60">
        <v>22024001356</v>
      </c>
      <c r="E1061" s="43" t="s">
        <v>1197</v>
      </c>
      <c r="F1061" s="62">
        <v>3781.63</v>
      </c>
      <c r="G1061" s="43" t="s">
        <v>590</v>
      </c>
      <c r="H1061" s="43" t="s">
        <v>1094</v>
      </c>
      <c r="I1061" s="69">
        <v>220</v>
      </c>
      <c r="J1061" s="43" t="s">
        <v>592</v>
      </c>
      <c r="K1061" s="43" t="s">
        <v>398</v>
      </c>
      <c r="L1061" s="43" t="s">
        <v>399</v>
      </c>
      <c r="M1061" s="43" t="s">
        <v>395</v>
      </c>
      <c r="N1061" s="43" t="s">
        <v>396</v>
      </c>
      <c r="O1061" s="52" t="s">
        <v>321</v>
      </c>
      <c r="P1061" s="63" t="s">
        <v>276</v>
      </c>
      <c r="Q1061" s="57" t="str">
        <f>MID(Tabla1[[#This Row],[Aplicación]],14,1)</f>
        <v>2</v>
      </c>
      <c r="R1061" s="35" t="s">
        <v>265</v>
      </c>
      <c r="S1061" s="57" t="str">
        <f>MID(Tabla1[[#This Row],[Aplicación]],6,2)</f>
        <v>04</v>
      </c>
      <c r="T1061" s="54" t="str">
        <f>VLOOKUP(Tabla1[[#This Row],[AREA]],Hoja1!A:B,2,FALSE)</f>
        <v>04. Hacienda, personal y modernización administrativa</v>
      </c>
      <c r="U1061" s="57" t="str">
        <f>MID(Tabla1[[#This Row],[Aplicación]],9,4)</f>
        <v>9204</v>
      </c>
      <c r="V1061" s="54" t="str">
        <f>VLOOKUP(Tabla1[[#This Row],[PROGRAMA]],Hoja1!A:B,2,FALSE)</f>
        <v>9204. Tecnologías de la información y comunicación</v>
      </c>
      <c r="W1061" s="57" t="str">
        <f>MID(Tabla1[[#This Row],[Aplicación]],14,2)</f>
        <v>21</v>
      </c>
      <c r="X1061" s="57" t="str">
        <f>MID(Tabla1[[#This Row],[Aplicación]],14,6)</f>
        <v>216</v>
      </c>
    </row>
    <row r="1062" spans="1:24" x14ac:dyDescent="0.25">
      <c r="A1062" s="60">
        <v>220229000559</v>
      </c>
      <c r="B1062" s="43" t="s">
        <v>390</v>
      </c>
      <c r="C1062" s="61">
        <v>45292</v>
      </c>
      <c r="D1062" s="60">
        <v>22024003427</v>
      </c>
      <c r="E1062" s="43" t="s">
        <v>1197</v>
      </c>
      <c r="F1062" s="62">
        <v>2196.73</v>
      </c>
      <c r="G1062" s="43" t="s">
        <v>590</v>
      </c>
      <c r="H1062" s="43" t="s">
        <v>591</v>
      </c>
      <c r="I1062" s="69">
        <v>220</v>
      </c>
      <c r="J1062" s="43" t="s">
        <v>592</v>
      </c>
      <c r="K1062" s="43" t="s">
        <v>398</v>
      </c>
      <c r="L1062" s="43" t="s">
        <v>399</v>
      </c>
      <c r="M1062" s="43" t="s">
        <v>395</v>
      </c>
      <c r="N1062" s="43" t="s">
        <v>396</v>
      </c>
      <c r="O1062" s="52" t="s">
        <v>321</v>
      </c>
      <c r="P1062" s="63" t="s">
        <v>276</v>
      </c>
      <c r="Q1062" s="57" t="str">
        <f>MID(Tabla1[[#This Row],[Aplicación]],14,1)</f>
        <v>2</v>
      </c>
      <c r="R1062" s="35" t="s">
        <v>265</v>
      </c>
      <c r="S1062" s="57" t="str">
        <f>MID(Tabla1[[#This Row],[Aplicación]],6,2)</f>
        <v>04</v>
      </c>
      <c r="T1062" s="54" t="str">
        <f>VLOOKUP(Tabla1[[#This Row],[AREA]],Hoja1!A:B,2,FALSE)</f>
        <v>04. Hacienda, personal y modernización administrativa</v>
      </c>
      <c r="U1062" s="57" t="str">
        <f>MID(Tabla1[[#This Row],[Aplicación]],9,4)</f>
        <v>9204</v>
      </c>
      <c r="V1062" s="54" t="str">
        <f>VLOOKUP(Tabla1[[#This Row],[PROGRAMA]],Hoja1!A:B,2,FALSE)</f>
        <v>9204. Tecnologías de la información y comunicación</v>
      </c>
      <c r="W1062" s="57" t="str">
        <f>MID(Tabla1[[#This Row],[Aplicación]],14,2)</f>
        <v>21</v>
      </c>
      <c r="X1062" s="57" t="str">
        <f>MID(Tabla1[[#This Row],[Aplicación]],14,6)</f>
        <v>216</v>
      </c>
    </row>
    <row r="1063" spans="1:24" x14ac:dyDescent="0.25">
      <c r="A1063" s="60">
        <v>220240035980</v>
      </c>
      <c r="B1063" s="43" t="s">
        <v>390</v>
      </c>
      <c r="C1063" s="61">
        <v>45510</v>
      </c>
      <c r="D1063" s="60">
        <v>22024003862</v>
      </c>
      <c r="E1063" s="43" t="s">
        <v>1197</v>
      </c>
      <c r="F1063" s="62">
        <v>3296.62</v>
      </c>
      <c r="G1063" s="43" t="s">
        <v>4924</v>
      </c>
      <c r="H1063" s="43" t="s">
        <v>4925</v>
      </c>
      <c r="I1063" s="69">
        <v>220</v>
      </c>
      <c r="J1063" s="43" t="s">
        <v>755</v>
      </c>
      <c r="K1063" s="43" t="s">
        <v>755</v>
      </c>
      <c r="L1063" s="43" t="s">
        <v>413</v>
      </c>
      <c r="M1063" s="43" t="s">
        <v>395</v>
      </c>
      <c r="N1063" s="43" t="s">
        <v>433</v>
      </c>
      <c r="O1063" s="68" t="s">
        <v>321</v>
      </c>
      <c r="P1063" s="68" t="s">
        <v>4838</v>
      </c>
      <c r="Q1063" s="57" t="str">
        <f>MID(Tabla1[[#This Row],[Aplicación]],14,1)</f>
        <v>2</v>
      </c>
      <c r="R1063" s="35" t="s">
        <v>265</v>
      </c>
      <c r="S1063" s="57" t="str">
        <f>MID(Tabla1[[#This Row],[Aplicación]],6,2)</f>
        <v>04</v>
      </c>
      <c r="T1063" s="54" t="str">
        <f>VLOOKUP(Tabla1[[#This Row],[AREA]],Hoja1!A:B,2,FALSE)</f>
        <v>04. Hacienda, personal y modernización administrativa</v>
      </c>
      <c r="U1063" s="57" t="str">
        <f>MID(Tabla1[[#This Row],[Aplicación]],9,4)</f>
        <v>9204</v>
      </c>
      <c r="V1063" s="54" t="str">
        <f>VLOOKUP(Tabla1[[#This Row],[PROGRAMA]],Hoja1!A:B,2,FALSE)</f>
        <v>9204. Tecnologías de la información y comunicación</v>
      </c>
      <c r="W1063" s="57" t="str">
        <f>MID(Tabla1[[#This Row],[Aplicación]],14,2)</f>
        <v>21</v>
      </c>
      <c r="X1063" s="57" t="str">
        <f>MID(Tabla1[[#This Row],[Aplicación]],14,6)</f>
        <v>216</v>
      </c>
    </row>
    <row r="1064" spans="1:24" x14ac:dyDescent="0.25">
      <c r="A1064" s="60">
        <v>220240035821</v>
      </c>
      <c r="B1064" s="43" t="s">
        <v>390</v>
      </c>
      <c r="C1064" s="61">
        <v>45509</v>
      </c>
      <c r="D1064" s="60">
        <v>22024003860</v>
      </c>
      <c r="E1064" s="43" t="s">
        <v>1197</v>
      </c>
      <c r="F1064" s="62">
        <v>7963.01</v>
      </c>
      <c r="G1064" s="43" t="s">
        <v>554</v>
      </c>
      <c r="H1064" s="43" t="s">
        <v>4957</v>
      </c>
      <c r="I1064" s="69">
        <v>220</v>
      </c>
      <c r="J1064" s="43" t="s">
        <v>403</v>
      </c>
      <c r="K1064" s="43" t="s">
        <v>393</v>
      </c>
      <c r="L1064" s="43" t="s">
        <v>413</v>
      </c>
      <c r="M1064" s="43" t="s">
        <v>395</v>
      </c>
      <c r="N1064" s="43" t="s">
        <v>433</v>
      </c>
      <c r="O1064" s="68" t="s">
        <v>321</v>
      </c>
      <c r="P1064" s="68" t="s">
        <v>4838</v>
      </c>
      <c r="Q1064" s="57" t="str">
        <f>MID(Tabla1[[#This Row],[Aplicación]],14,1)</f>
        <v>2</v>
      </c>
      <c r="R1064" s="35" t="s">
        <v>265</v>
      </c>
      <c r="S1064" s="57" t="str">
        <f>MID(Tabla1[[#This Row],[Aplicación]],6,2)</f>
        <v>04</v>
      </c>
      <c r="T1064" s="54" t="str">
        <f>VLOOKUP(Tabla1[[#This Row],[AREA]],Hoja1!A:B,2,FALSE)</f>
        <v>04. Hacienda, personal y modernización administrativa</v>
      </c>
      <c r="U1064" s="57" t="str">
        <f>MID(Tabla1[[#This Row],[Aplicación]],9,4)</f>
        <v>9204</v>
      </c>
      <c r="V1064" s="54" t="str">
        <f>VLOOKUP(Tabla1[[#This Row],[PROGRAMA]],Hoja1!A:B,2,FALSE)</f>
        <v>9204. Tecnologías de la información y comunicación</v>
      </c>
      <c r="W1064" s="57" t="str">
        <f>MID(Tabla1[[#This Row],[Aplicación]],14,2)</f>
        <v>21</v>
      </c>
      <c r="X1064" s="57" t="str">
        <f>MID(Tabla1[[#This Row],[Aplicación]],14,6)</f>
        <v>216</v>
      </c>
    </row>
    <row r="1065" spans="1:24" x14ac:dyDescent="0.25">
      <c r="A1065" s="60">
        <v>220240035824</v>
      </c>
      <c r="B1065" s="43" t="s">
        <v>390</v>
      </c>
      <c r="C1065" s="61">
        <v>45509</v>
      </c>
      <c r="D1065" s="60">
        <v>22024003870</v>
      </c>
      <c r="E1065" s="43" t="s">
        <v>1197</v>
      </c>
      <c r="F1065" s="62">
        <v>4586.38</v>
      </c>
      <c r="G1065" s="43" t="s">
        <v>4962</v>
      </c>
      <c r="H1065" s="43" t="s">
        <v>4963</v>
      </c>
      <c r="I1065" s="69">
        <v>220</v>
      </c>
      <c r="J1065" s="43" t="s">
        <v>705</v>
      </c>
      <c r="K1065" s="43" t="s">
        <v>393</v>
      </c>
      <c r="L1065" s="43" t="s">
        <v>413</v>
      </c>
      <c r="M1065" s="43" t="s">
        <v>395</v>
      </c>
      <c r="N1065" s="43" t="s">
        <v>433</v>
      </c>
      <c r="O1065" s="68" t="s">
        <v>321</v>
      </c>
      <c r="P1065" s="68" t="s">
        <v>4838</v>
      </c>
      <c r="Q1065" s="57" t="str">
        <f>MID(Tabla1[[#This Row],[Aplicación]],14,1)</f>
        <v>2</v>
      </c>
      <c r="R1065" s="35" t="s">
        <v>265</v>
      </c>
      <c r="S1065" s="57" t="str">
        <f>MID(Tabla1[[#This Row],[Aplicación]],6,2)</f>
        <v>04</v>
      </c>
      <c r="T1065" s="54" t="str">
        <f>VLOOKUP(Tabla1[[#This Row],[AREA]],Hoja1!A:B,2,FALSE)</f>
        <v>04. Hacienda, personal y modernización administrativa</v>
      </c>
      <c r="U1065" s="57" t="str">
        <f>MID(Tabla1[[#This Row],[Aplicación]],9,4)</f>
        <v>9204</v>
      </c>
      <c r="V1065" s="54" t="str">
        <f>VLOOKUP(Tabla1[[#This Row],[PROGRAMA]],Hoja1!A:B,2,FALSE)</f>
        <v>9204. Tecnologías de la información y comunicación</v>
      </c>
      <c r="W1065" s="57" t="str">
        <f>MID(Tabla1[[#This Row],[Aplicación]],14,2)</f>
        <v>21</v>
      </c>
      <c r="X1065" s="57" t="str">
        <f>MID(Tabla1[[#This Row],[Aplicación]],14,6)</f>
        <v>216</v>
      </c>
    </row>
    <row r="1066" spans="1:24" x14ac:dyDescent="0.25">
      <c r="A1066" s="60">
        <v>220240035820</v>
      </c>
      <c r="B1066" s="43" t="s">
        <v>390</v>
      </c>
      <c r="C1066" s="61">
        <v>45509</v>
      </c>
      <c r="D1066" s="60">
        <v>22024003859</v>
      </c>
      <c r="E1066" s="43" t="s">
        <v>1197</v>
      </c>
      <c r="F1066" s="62">
        <v>3977.88</v>
      </c>
      <c r="G1066" s="43" t="s">
        <v>4964</v>
      </c>
      <c r="H1066" s="43" t="s">
        <v>4965</v>
      </c>
      <c r="I1066" s="69">
        <v>220</v>
      </c>
      <c r="J1066" s="43" t="s">
        <v>393</v>
      </c>
      <c r="K1066" s="43" t="s">
        <v>393</v>
      </c>
      <c r="L1066" s="43" t="s">
        <v>413</v>
      </c>
      <c r="M1066" s="43" t="s">
        <v>395</v>
      </c>
      <c r="N1066" s="43" t="s">
        <v>433</v>
      </c>
      <c r="O1066" s="68" t="s">
        <v>321</v>
      </c>
      <c r="P1066" s="68" t="s">
        <v>4838</v>
      </c>
      <c r="Q1066" s="57" t="str">
        <f>MID(Tabla1[[#This Row],[Aplicación]],14,1)</f>
        <v>2</v>
      </c>
      <c r="R1066" s="35" t="s">
        <v>265</v>
      </c>
      <c r="S1066" s="57" t="str">
        <f>MID(Tabla1[[#This Row],[Aplicación]],6,2)</f>
        <v>04</v>
      </c>
      <c r="T1066" s="54" t="str">
        <f>VLOOKUP(Tabla1[[#This Row],[AREA]],Hoja1!A:B,2,FALSE)</f>
        <v>04. Hacienda, personal y modernización administrativa</v>
      </c>
      <c r="U1066" s="57" t="str">
        <f>MID(Tabla1[[#This Row],[Aplicación]],9,4)</f>
        <v>9204</v>
      </c>
      <c r="V1066" s="54" t="str">
        <f>VLOOKUP(Tabla1[[#This Row],[PROGRAMA]],Hoja1!A:B,2,FALSE)</f>
        <v>9204. Tecnologías de la información y comunicación</v>
      </c>
      <c r="W1066" s="57" t="str">
        <f>MID(Tabla1[[#This Row],[Aplicación]],14,2)</f>
        <v>21</v>
      </c>
      <c r="X1066" s="57" t="str">
        <f>MID(Tabla1[[#This Row],[Aplicación]],14,6)</f>
        <v>216</v>
      </c>
    </row>
    <row r="1067" spans="1:24" x14ac:dyDescent="0.25">
      <c r="A1067" s="60">
        <v>220240035825</v>
      </c>
      <c r="B1067" s="43" t="s">
        <v>390</v>
      </c>
      <c r="C1067" s="61">
        <v>45509</v>
      </c>
      <c r="D1067" s="60">
        <v>22024003871</v>
      </c>
      <c r="E1067" s="43" t="s">
        <v>1197</v>
      </c>
      <c r="F1067" s="62">
        <v>3900</v>
      </c>
      <c r="G1067" s="43" t="s">
        <v>4966</v>
      </c>
      <c r="H1067" s="43" t="s">
        <v>4967</v>
      </c>
      <c r="I1067" s="69">
        <v>220</v>
      </c>
      <c r="J1067" s="43" t="s">
        <v>393</v>
      </c>
      <c r="K1067" s="43" t="s">
        <v>393</v>
      </c>
      <c r="L1067" s="43" t="s">
        <v>413</v>
      </c>
      <c r="M1067" s="43" t="s">
        <v>395</v>
      </c>
      <c r="N1067" s="43" t="s">
        <v>433</v>
      </c>
      <c r="O1067" s="68" t="s">
        <v>321</v>
      </c>
      <c r="P1067" s="68" t="s">
        <v>4838</v>
      </c>
      <c r="Q1067" s="57" t="str">
        <f>MID(Tabla1[[#This Row],[Aplicación]],14,1)</f>
        <v>2</v>
      </c>
      <c r="R1067" s="35" t="s">
        <v>265</v>
      </c>
      <c r="S1067" s="57" t="str">
        <f>MID(Tabla1[[#This Row],[Aplicación]],6,2)</f>
        <v>04</v>
      </c>
      <c r="T1067" s="54" t="str">
        <f>VLOOKUP(Tabla1[[#This Row],[AREA]],Hoja1!A:B,2,FALSE)</f>
        <v>04. Hacienda, personal y modernización administrativa</v>
      </c>
      <c r="U1067" s="57" t="str">
        <f>MID(Tabla1[[#This Row],[Aplicación]],9,4)</f>
        <v>9204</v>
      </c>
      <c r="V1067" s="54" t="str">
        <f>VLOOKUP(Tabla1[[#This Row],[PROGRAMA]],Hoja1!A:B,2,FALSE)</f>
        <v>9204. Tecnologías de la información y comunicación</v>
      </c>
      <c r="W1067" s="57" t="str">
        <f>MID(Tabla1[[#This Row],[Aplicación]],14,2)</f>
        <v>21</v>
      </c>
      <c r="X1067" s="57" t="str">
        <f>MID(Tabla1[[#This Row],[Aplicación]],14,6)</f>
        <v>216</v>
      </c>
    </row>
    <row r="1068" spans="1:24" x14ac:dyDescent="0.25">
      <c r="A1068" s="60">
        <v>220229000721</v>
      </c>
      <c r="B1068" s="43" t="s">
        <v>390</v>
      </c>
      <c r="C1068" s="61">
        <v>45292</v>
      </c>
      <c r="D1068" s="60">
        <v>22024002043</v>
      </c>
      <c r="E1068" s="43" t="s">
        <v>1278</v>
      </c>
      <c r="F1068" s="62">
        <v>497.03</v>
      </c>
      <c r="G1068" s="43" t="s">
        <v>28</v>
      </c>
      <c r="H1068" s="43" t="s">
        <v>850</v>
      </c>
      <c r="I1068" s="69">
        <v>220</v>
      </c>
      <c r="J1068" s="43" t="s">
        <v>398</v>
      </c>
      <c r="K1068" s="43" t="s">
        <v>398</v>
      </c>
      <c r="L1068" s="43" t="s">
        <v>399</v>
      </c>
      <c r="M1068" s="43" t="s">
        <v>395</v>
      </c>
      <c r="N1068" s="43" t="s">
        <v>433</v>
      </c>
      <c r="O1068" s="52" t="s">
        <v>321</v>
      </c>
      <c r="P1068" s="63" t="s">
        <v>276</v>
      </c>
      <c r="Q1068" s="57" t="str">
        <f>MID(Tabla1[[#This Row],[Aplicación]],14,1)</f>
        <v>2</v>
      </c>
      <c r="R1068" s="35" t="s">
        <v>265</v>
      </c>
      <c r="S1068" s="57" t="str">
        <f>MID(Tabla1[[#This Row],[Aplicación]],6,2)</f>
        <v>06</v>
      </c>
      <c r="T1068" s="54" t="str">
        <f>VLOOKUP(Tabla1[[#This Row],[AREA]],Hoja1!A:B,2,FALSE)</f>
        <v>06. Educación y cultura</v>
      </c>
      <c r="U1068" s="57">
        <v>4312</v>
      </c>
      <c r="V1068" s="54" t="str">
        <f>VLOOKUP(Tabla1[[#This Row],[PROGRAMA]],Hoja1!A:B,2,FALSE)</f>
        <v>4312. Mercados</v>
      </c>
      <c r="W1068" s="57">
        <v>22</v>
      </c>
      <c r="X1068" s="57">
        <v>22799</v>
      </c>
    </row>
    <row r="1069" spans="1:24" x14ac:dyDescent="0.25">
      <c r="A1069" s="60">
        <v>220240035826</v>
      </c>
      <c r="B1069" s="43" t="s">
        <v>390</v>
      </c>
      <c r="C1069" s="61">
        <v>45509</v>
      </c>
      <c r="D1069" s="60">
        <v>22024003872</v>
      </c>
      <c r="E1069" s="43" t="s">
        <v>1197</v>
      </c>
      <c r="F1069" s="62">
        <v>3012.9</v>
      </c>
      <c r="G1069" s="43" t="s">
        <v>4968</v>
      </c>
      <c r="H1069" s="43" t="s">
        <v>4969</v>
      </c>
      <c r="I1069" s="69">
        <v>220</v>
      </c>
      <c r="J1069" s="43" t="s">
        <v>4970</v>
      </c>
      <c r="K1069" s="43" t="s">
        <v>4971</v>
      </c>
      <c r="L1069" s="43" t="s">
        <v>413</v>
      </c>
      <c r="M1069" s="43" t="s">
        <v>395</v>
      </c>
      <c r="N1069" s="43" t="s">
        <v>433</v>
      </c>
      <c r="O1069" s="68" t="s">
        <v>321</v>
      </c>
      <c r="P1069" s="68" t="s">
        <v>4838</v>
      </c>
      <c r="Q1069" s="57" t="str">
        <f>MID(Tabla1[[#This Row],[Aplicación]],14,1)</f>
        <v>2</v>
      </c>
      <c r="R1069" s="35" t="s">
        <v>265</v>
      </c>
      <c r="S1069" s="57" t="str">
        <f>MID(Tabla1[[#This Row],[Aplicación]],6,2)</f>
        <v>04</v>
      </c>
      <c r="T1069" s="54" t="str">
        <f>VLOOKUP(Tabla1[[#This Row],[AREA]],Hoja1!A:B,2,FALSE)</f>
        <v>04. Hacienda, personal y modernización administrativa</v>
      </c>
      <c r="U1069" s="57" t="str">
        <f>MID(Tabla1[[#This Row],[Aplicación]],9,4)</f>
        <v>9204</v>
      </c>
      <c r="V1069" s="54" t="str">
        <f>VLOOKUP(Tabla1[[#This Row],[PROGRAMA]],Hoja1!A:B,2,FALSE)</f>
        <v>9204. Tecnologías de la información y comunicación</v>
      </c>
      <c r="W1069" s="57" t="str">
        <f>MID(Tabla1[[#This Row],[Aplicación]],14,2)</f>
        <v>21</v>
      </c>
      <c r="X1069" s="57" t="str">
        <f>MID(Tabla1[[#This Row],[Aplicación]],14,6)</f>
        <v>216</v>
      </c>
    </row>
    <row r="1070" spans="1:24" x14ac:dyDescent="0.25">
      <c r="A1070" s="60">
        <v>220239000857</v>
      </c>
      <c r="B1070" s="43" t="s">
        <v>390</v>
      </c>
      <c r="C1070" s="61">
        <v>45292</v>
      </c>
      <c r="D1070" s="60">
        <v>22024001208</v>
      </c>
      <c r="E1070" s="43" t="s">
        <v>1282</v>
      </c>
      <c r="F1070" s="62">
        <v>49000</v>
      </c>
      <c r="G1070" s="43" t="s">
        <v>426</v>
      </c>
      <c r="H1070" s="43" t="s">
        <v>1676</v>
      </c>
      <c r="I1070" s="69">
        <v>220</v>
      </c>
      <c r="J1070" s="43" t="s">
        <v>427</v>
      </c>
      <c r="K1070" s="43" t="s">
        <v>428</v>
      </c>
      <c r="L1070" s="43" t="s">
        <v>413</v>
      </c>
      <c r="M1070" s="43" t="s">
        <v>395</v>
      </c>
      <c r="N1070" s="43" t="s">
        <v>433</v>
      </c>
      <c r="O1070" s="52" t="s">
        <v>321</v>
      </c>
      <c r="P1070" s="63" t="s">
        <v>276</v>
      </c>
      <c r="Q1070" s="57" t="str">
        <f>MID(Tabla1[[#This Row],[Aplicación]],14,1)</f>
        <v>2</v>
      </c>
      <c r="R1070" s="35" t="s">
        <v>265</v>
      </c>
      <c r="S1070" s="57" t="str">
        <f>MID(Tabla1[[#This Row],[Aplicación]],6,2)</f>
        <v>06</v>
      </c>
      <c r="T1070" s="54" t="str">
        <f>VLOOKUP(Tabla1[[#This Row],[AREA]],Hoja1!A:B,2,FALSE)</f>
        <v>06. Educación y cultura</v>
      </c>
      <c r="U1070" s="57" t="str">
        <f>MID(Tabla1[[#This Row],[Aplicación]],9,4)</f>
        <v>3231</v>
      </c>
      <c r="V1070" s="54" t="str">
        <f>VLOOKUP(Tabla1[[#This Row],[PROGRAMA]],Hoja1!A:B,2,FALSE)</f>
        <v>3231. Escuelas infantiles</v>
      </c>
      <c r="W1070" s="57" t="str">
        <f>MID(Tabla1[[#This Row],[Aplicación]],14,2)</f>
        <v>22</v>
      </c>
      <c r="X1070" s="57" t="str">
        <f>MID(Tabla1[[#This Row],[Aplicación]],14,6)</f>
        <v>22100</v>
      </c>
    </row>
    <row r="1071" spans="1:24" x14ac:dyDescent="0.25">
      <c r="A1071" s="44">
        <v>220240001349</v>
      </c>
      <c r="B1071" s="45" t="s">
        <v>390</v>
      </c>
      <c r="C1071" s="50">
        <v>45331</v>
      </c>
      <c r="D1071" s="44">
        <v>22024001592</v>
      </c>
      <c r="E1071" s="45" t="s">
        <v>1282</v>
      </c>
      <c r="F1071" s="51">
        <v>36887.879999999997</v>
      </c>
      <c r="G1071" s="45" t="s">
        <v>426</v>
      </c>
      <c r="H1071" s="45" t="s">
        <v>1714</v>
      </c>
      <c r="I1071" s="53">
        <v>220</v>
      </c>
      <c r="J1071" s="45" t="s">
        <v>427</v>
      </c>
      <c r="K1071" s="45" t="s">
        <v>428</v>
      </c>
      <c r="L1071" s="45" t="s">
        <v>413</v>
      </c>
      <c r="M1071" s="45" t="s">
        <v>395</v>
      </c>
      <c r="N1071" s="45" t="s">
        <v>433</v>
      </c>
      <c r="O1071" s="52" t="s">
        <v>321</v>
      </c>
      <c r="P1071" s="63" t="s">
        <v>276</v>
      </c>
      <c r="Q1071" s="57" t="str">
        <f>MID(Tabla1[[#This Row],[Aplicación]],14,1)</f>
        <v>2</v>
      </c>
      <c r="R1071" s="35" t="s">
        <v>265</v>
      </c>
      <c r="S1071" s="57" t="str">
        <f>MID(Tabla1[[#This Row],[Aplicación]],6,2)</f>
        <v>06</v>
      </c>
      <c r="T1071" s="54" t="str">
        <f>VLOOKUP(Tabla1[[#This Row],[AREA]],Hoja1!A:B,2,FALSE)</f>
        <v>06. Educación y cultura</v>
      </c>
      <c r="U1071" s="57" t="str">
        <f>MID(Tabla1[[#This Row],[Aplicación]],9,4)</f>
        <v>3231</v>
      </c>
      <c r="V1071" s="54" t="str">
        <f>VLOOKUP(Tabla1[[#This Row],[PROGRAMA]],Hoja1!A:B,2,FALSE)</f>
        <v>3231. Escuelas infantiles</v>
      </c>
      <c r="W1071" s="57" t="str">
        <f>MID(Tabla1[[#This Row],[Aplicación]],14,2)</f>
        <v>22</v>
      </c>
      <c r="X1071" s="57" t="str">
        <f>MID(Tabla1[[#This Row],[Aplicación]],14,6)</f>
        <v>22100</v>
      </c>
    </row>
    <row r="1072" spans="1:24" x14ac:dyDescent="0.25">
      <c r="A1072" s="60">
        <v>220240001349</v>
      </c>
      <c r="B1072" s="43" t="s">
        <v>390</v>
      </c>
      <c r="C1072" s="61">
        <v>45331</v>
      </c>
      <c r="D1072" s="60">
        <v>22024001593</v>
      </c>
      <c r="E1072" s="43" t="s">
        <v>1282</v>
      </c>
      <c r="F1072" s="62">
        <v>12112.12</v>
      </c>
      <c r="G1072" s="43" t="s">
        <v>426</v>
      </c>
      <c r="H1072" s="43" t="s">
        <v>1714</v>
      </c>
      <c r="I1072" s="69">
        <v>220</v>
      </c>
      <c r="J1072" s="43" t="s">
        <v>427</v>
      </c>
      <c r="K1072" s="43" t="s">
        <v>428</v>
      </c>
      <c r="L1072" s="43" t="s">
        <v>413</v>
      </c>
      <c r="M1072" s="43" t="s">
        <v>395</v>
      </c>
      <c r="N1072" s="43" t="s">
        <v>433</v>
      </c>
      <c r="O1072" s="52" t="s">
        <v>321</v>
      </c>
      <c r="P1072" s="63" t="s">
        <v>276</v>
      </c>
      <c r="Q1072" s="57" t="str">
        <f>MID(Tabla1[[#This Row],[Aplicación]],14,1)</f>
        <v>2</v>
      </c>
      <c r="R1072" s="35" t="s">
        <v>265</v>
      </c>
      <c r="S1072" s="57" t="str">
        <f>MID(Tabla1[[#This Row],[Aplicación]],6,2)</f>
        <v>06</v>
      </c>
      <c r="T1072" s="54" t="str">
        <f>VLOOKUP(Tabla1[[#This Row],[AREA]],Hoja1!A:B,2,FALSE)</f>
        <v>06. Educación y cultura</v>
      </c>
      <c r="U1072" s="57" t="str">
        <f>MID(Tabla1[[#This Row],[Aplicación]],9,4)</f>
        <v>3231</v>
      </c>
      <c r="V1072" s="54" t="str">
        <f>VLOOKUP(Tabla1[[#This Row],[PROGRAMA]],Hoja1!A:B,2,FALSE)</f>
        <v>3231. Escuelas infantiles</v>
      </c>
      <c r="W1072" s="57" t="str">
        <f>MID(Tabla1[[#This Row],[Aplicación]],14,2)</f>
        <v>22</v>
      </c>
      <c r="X1072" s="57" t="str">
        <f>MID(Tabla1[[#This Row],[Aplicación]],14,6)</f>
        <v>22100</v>
      </c>
    </row>
    <row r="1073" spans="1:24" x14ac:dyDescent="0.25">
      <c r="A1073" s="60">
        <v>220240001348</v>
      </c>
      <c r="B1073" s="43" t="s">
        <v>673</v>
      </c>
      <c r="C1073" s="61">
        <v>45331</v>
      </c>
      <c r="D1073" s="60">
        <v>22024001208</v>
      </c>
      <c r="E1073" s="43" t="s">
        <v>1282</v>
      </c>
      <c r="F1073" s="62">
        <v>-49000</v>
      </c>
      <c r="G1073" s="43" t="s">
        <v>426</v>
      </c>
      <c r="H1073" s="43" t="s">
        <v>1676</v>
      </c>
      <c r="I1073" s="69">
        <v>220</v>
      </c>
      <c r="J1073" s="43" t="s">
        <v>427</v>
      </c>
      <c r="K1073" s="43" t="s">
        <v>428</v>
      </c>
      <c r="L1073" s="43" t="s">
        <v>413</v>
      </c>
      <c r="M1073" s="43" t="s">
        <v>395</v>
      </c>
      <c r="N1073" s="43" t="s">
        <v>433</v>
      </c>
      <c r="O1073" s="52" t="s">
        <v>321</v>
      </c>
      <c r="P1073" s="63" t="s">
        <v>276</v>
      </c>
      <c r="Q1073" s="57" t="str">
        <f>MID(Tabla1[[#This Row],[Aplicación]],14,1)</f>
        <v>2</v>
      </c>
      <c r="R1073" s="35" t="s">
        <v>265</v>
      </c>
      <c r="S1073" s="57" t="str">
        <f>MID(Tabla1[[#This Row],[Aplicación]],6,2)</f>
        <v>06</v>
      </c>
      <c r="T1073" s="54" t="str">
        <f>VLOOKUP(Tabla1[[#This Row],[AREA]],Hoja1!A:B,2,FALSE)</f>
        <v>06. Educación y cultura</v>
      </c>
      <c r="U1073" s="57" t="str">
        <f>MID(Tabla1[[#This Row],[Aplicación]],9,4)</f>
        <v>3231</v>
      </c>
      <c r="V1073" s="54" t="str">
        <f>VLOOKUP(Tabla1[[#This Row],[PROGRAMA]],Hoja1!A:B,2,FALSE)</f>
        <v>3231. Escuelas infantiles</v>
      </c>
      <c r="W1073" s="57" t="str">
        <f>MID(Tabla1[[#This Row],[Aplicación]],14,2)</f>
        <v>22</v>
      </c>
      <c r="X1073" s="57" t="str">
        <f>MID(Tabla1[[#This Row],[Aplicación]],14,6)</f>
        <v>22100</v>
      </c>
    </row>
    <row r="1074" spans="1:24" x14ac:dyDescent="0.25">
      <c r="A1074" s="60">
        <v>220239000432</v>
      </c>
      <c r="B1074" s="43" t="s">
        <v>390</v>
      </c>
      <c r="C1074" s="61">
        <v>45292</v>
      </c>
      <c r="D1074" s="60">
        <v>22024001105</v>
      </c>
      <c r="E1074" s="43" t="s">
        <v>1269</v>
      </c>
      <c r="F1074" s="62">
        <v>74000</v>
      </c>
      <c r="G1074" s="43" t="s">
        <v>15</v>
      </c>
      <c r="H1074" s="43" t="s">
        <v>1647</v>
      </c>
      <c r="I1074" s="69">
        <v>220</v>
      </c>
      <c r="J1074" s="43" t="s">
        <v>537</v>
      </c>
      <c r="K1074" s="43" t="s">
        <v>537</v>
      </c>
      <c r="L1074" s="43" t="s">
        <v>413</v>
      </c>
      <c r="M1074" s="43" t="s">
        <v>395</v>
      </c>
      <c r="N1074" s="43" t="s">
        <v>433</v>
      </c>
      <c r="O1074" s="52" t="s">
        <v>321</v>
      </c>
      <c r="P1074" s="63" t="s">
        <v>276</v>
      </c>
      <c r="Q1074" s="57" t="str">
        <f>MID(Tabla1[[#This Row],[Aplicación]],14,1)</f>
        <v>2</v>
      </c>
      <c r="R1074" s="35" t="s">
        <v>265</v>
      </c>
      <c r="S1074" s="57" t="str">
        <f>MID(Tabla1[[#This Row],[Aplicación]],6,2)</f>
        <v>06</v>
      </c>
      <c r="T1074" s="54" t="str">
        <f>VLOOKUP(Tabla1[[#This Row],[AREA]],Hoja1!A:B,2,FALSE)</f>
        <v>06. Educación y cultura</v>
      </c>
      <c r="U1074" s="57" t="str">
        <f>MID(Tabla1[[#This Row],[Aplicación]],9,4)</f>
        <v>3231</v>
      </c>
      <c r="V1074" s="54" t="str">
        <f>VLOOKUP(Tabla1[[#This Row],[PROGRAMA]],Hoja1!A:B,2,FALSE)</f>
        <v>3231. Escuelas infantiles</v>
      </c>
      <c r="W1074" s="57" t="str">
        <f>MID(Tabla1[[#This Row],[Aplicación]],14,2)</f>
        <v>22</v>
      </c>
      <c r="X1074" s="57" t="str">
        <f>MID(Tabla1[[#This Row],[Aplicación]],14,6)</f>
        <v>22102</v>
      </c>
    </row>
    <row r="1075" spans="1:24" x14ac:dyDescent="0.25">
      <c r="A1075" s="60">
        <v>220240001350</v>
      </c>
      <c r="B1075" s="43" t="s">
        <v>390</v>
      </c>
      <c r="C1075" s="61">
        <v>45331</v>
      </c>
      <c r="D1075" s="60">
        <v>22024001594</v>
      </c>
      <c r="E1075" s="43" t="s">
        <v>1269</v>
      </c>
      <c r="F1075" s="62">
        <v>55708.23</v>
      </c>
      <c r="G1075" s="43" t="s">
        <v>15</v>
      </c>
      <c r="H1075" s="43" t="s">
        <v>1665</v>
      </c>
      <c r="I1075" s="69">
        <v>220</v>
      </c>
      <c r="J1075" s="43" t="s">
        <v>537</v>
      </c>
      <c r="K1075" s="43" t="s">
        <v>537</v>
      </c>
      <c r="L1075" s="43" t="s">
        <v>413</v>
      </c>
      <c r="M1075" s="43" t="s">
        <v>395</v>
      </c>
      <c r="N1075" s="43" t="s">
        <v>433</v>
      </c>
      <c r="O1075" s="52" t="s">
        <v>321</v>
      </c>
      <c r="P1075" s="63" t="s">
        <v>276</v>
      </c>
      <c r="Q1075" s="57" t="str">
        <f>MID(Tabla1[[#This Row],[Aplicación]],14,1)</f>
        <v>2</v>
      </c>
      <c r="R1075" s="35" t="s">
        <v>265</v>
      </c>
      <c r="S1075" s="57" t="str">
        <f>MID(Tabla1[[#This Row],[Aplicación]],6,2)</f>
        <v>06</v>
      </c>
      <c r="T1075" s="54" t="str">
        <f>VLOOKUP(Tabla1[[#This Row],[AREA]],Hoja1!A:B,2,FALSE)</f>
        <v>06. Educación y cultura</v>
      </c>
      <c r="U1075" s="57" t="str">
        <f>MID(Tabla1[[#This Row],[Aplicación]],9,4)</f>
        <v>3231</v>
      </c>
      <c r="V1075" s="54" t="str">
        <f>VLOOKUP(Tabla1[[#This Row],[PROGRAMA]],Hoja1!A:B,2,FALSE)</f>
        <v>3231. Escuelas infantiles</v>
      </c>
      <c r="W1075" s="57" t="str">
        <f>MID(Tabla1[[#This Row],[Aplicación]],14,2)</f>
        <v>22</v>
      </c>
      <c r="X1075" s="57" t="str">
        <f>MID(Tabla1[[#This Row],[Aplicación]],14,6)</f>
        <v>22102</v>
      </c>
    </row>
    <row r="1076" spans="1:24" x14ac:dyDescent="0.25">
      <c r="A1076" s="60">
        <v>220240001350</v>
      </c>
      <c r="B1076" s="43" t="s">
        <v>390</v>
      </c>
      <c r="C1076" s="61">
        <v>45331</v>
      </c>
      <c r="D1076" s="60">
        <v>22024001595</v>
      </c>
      <c r="E1076" s="43" t="s">
        <v>1269</v>
      </c>
      <c r="F1076" s="62">
        <v>18291.77</v>
      </c>
      <c r="G1076" s="43" t="s">
        <v>15</v>
      </c>
      <c r="H1076" s="43" t="s">
        <v>1665</v>
      </c>
      <c r="I1076" s="69">
        <v>220</v>
      </c>
      <c r="J1076" s="43" t="s">
        <v>537</v>
      </c>
      <c r="K1076" s="43" t="s">
        <v>537</v>
      </c>
      <c r="L1076" s="43" t="s">
        <v>413</v>
      </c>
      <c r="M1076" s="43" t="s">
        <v>395</v>
      </c>
      <c r="N1076" s="43" t="s">
        <v>433</v>
      </c>
      <c r="O1076" s="52" t="s">
        <v>321</v>
      </c>
      <c r="P1076" s="63" t="s">
        <v>276</v>
      </c>
      <c r="Q1076" s="57" t="str">
        <f>MID(Tabla1[[#This Row],[Aplicación]],14,1)</f>
        <v>2</v>
      </c>
      <c r="R1076" s="35" t="s">
        <v>265</v>
      </c>
      <c r="S1076" s="57" t="str">
        <f>MID(Tabla1[[#This Row],[Aplicación]],6,2)</f>
        <v>06</v>
      </c>
      <c r="T1076" s="54" t="str">
        <f>VLOOKUP(Tabla1[[#This Row],[AREA]],Hoja1!A:B,2,FALSE)</f>
        <v>06. Educación y cultura</v>
      </c>
      <c r="U1076" s="57" t="str">
        <f>MID(Tabla1[[#This Row],[Aplicación]],9,4)</f>
        <v>3231</v>
      </c>
      <c r="V1076" s="54" t="str">
        <f>VLOOKUP(Tabla1[[#This Row],[PROGRAMA]],Hoja1!A:B,2,FALSE)</f>
        <v>3231. Escuelas infantiles</v>
      </c>
      <c r="W1076" s="57" t="str">
        <f>MID(Tabla1[[#This Row],[Aplicación]],14,2)</f>
        <v>22</v>
      </c>
      <c r="X1076" s="57" t="str">
        <f>MID(Tabla1[[#This Row],[Aplicación]],14,6)</f>
        <v>22102</v>
      </c>
    </row>
    <row r="1077" spans="1:24" x14ac:dyDescent="0.25">
      <c r="A1077" s="60">
        <v>220240006640</v>
      </c>
      <c r="B1077" s="43" t="s">
        <v>390</v>
      </c>
      <c r="C1077" s="61">
        <v>45365</v>
      </c>
      <c r="D1077" s="60">
        <v>22024003368</v>
      </c>
      <c r="E1077" s="43" t="s">
        <v>1269</v>
      </c>
      <c r="F1077" s="62">
        <v>770</v>
      </c>
      <c r="G1077" s="43" t="s">
        <v>15</v>
      </c>
      <c r="H1077" s="43" t="s">
        <v>2389</v>
      </c>
      <c r="I1077" s="69">
        <v>220</v>
      </c>
      <c r="J1077" s="43" t="s">
        <v>537</v>
      </c>
      <c r="K1077" s="43" t="s">
        <v>537</v>
      </c>
      <c r="L1077" s="43" t="s">
        <v>399</v>
      </c>
      <c r="M1077" s="43" t="s">
        <v>585</v>
      </c>
      <c r="N1077" s="43" t="s">
        <v>539</v>
      </c>
      <c r="O1077" s="52" t="s">
        <v>326</v>
      </c>
      <c r="P1077" s="63" t="s">
        <v>276</v>
      </c>
      <c r="Q1077" s="57" t="str">
        <f>MID(Tabla1[[#This Row],[Aplicación]],14,1)</f>
        <v>2</v>
      </c>
      <c r="R1077" s="35" t="s">
        <v>265</v>
      </c>
      <c r="S1077" s="57" t="str">
        <f>MID(Tabla1[[#This Row],[Aplicación]],6,2)</f>
        <v>06</v>
      </c>
      <c r="T1077" s="54" t="str">
        <f>VLOOKUP(Tabla1[[#This Row],[AREA]],Hoja1!A:B,2,FALSE)</f>
        <v>06. Educación y cultura</v>
      </c>
      <c r="U1077" s="57" t="str">
        <f>MID(Tabla1[[#This Row],[Aplicación]],9,4)</f>
        <v>3231</v>
      </c>
      <c r="V1077" s="54" t="str">
        <f>VLOOKUP(Tabla1[[#This Row],[PROGRAMA]],Hoja1!A:B,2,FALSE)</f>
        <v>3231. Escuelas infantiles</v>
      </c>
      <c r="W1077" s="57" t="str">
        <f>MID(Tabla1[[#This Row],[Aplicación]],14,2)</f>
        <v>22</v>
      </c>
      <c r="X1077" s="57" t="str">
        <f>MID(Tabla1[[#This Row],[Aplicación]],14,6)</f>
        <v>22102</v>
      </c>
    </row>
    <row r="1078" spans="1:24" x14ac:dyDescent="0.25">
      <c r="A1078" s="60">
        <v>220240001347</v>
      </c>
      <c r="B1078" s="43" t="s">
        <v>673</v>
      </c>
      <c r="C1078" s="61">
        <v>45331</v>
      </c>
      <c r="D1078" s="60">
        <v>22024001105</v>
      </c>
      <c r="E1078" s="43" t="s">
        <v>1269</v>
      </c>
      <c r="F1078" s="62">
        <v>-74000</v>
      </c>
      <c r="G1078" s="43" t="s">
        <v>15</v>
      </c>
      <c r="H1078" s="43" t="s">
        <v>1647</v>
      </c>
      <c r="I1078" s="69">
        <v>220</v>
      </c>
      <c r="J1078" s="43" t="s">
        <v>537</v>
      </c>
      <c r="K1078" s="43" t="s">
        <v>537</v>
      </c>
      <c r="L1078" s="43" t="s">
        <v>413</v>
      </c>
      <c r="M1078" s="43" t="s">
        <v>395</v>
      </c>
      <c r="N1078" s="43" t="s">
        <v>433</v>
      </c>
      <c r="O1078" s="52" t="s">
        <v>321</v>
      </c>
      <c r="P1078" s="63" t="s">
        <v>276</v>
      </c>
      <c r="Q1078" s="57" t="str">
        <f>MID(Tabla1[[#This Row],[Aplicación]],14,1)</f>
        <v>2</v>
      </c>
      <c r="R1078" s="35" t="s">
        <v>265</v>
      </c>
      <c r="S1078" s="57" t="str">
        <f>MID(Tabla1[[#This Row],[Aplicación]],6,2)</f>
        <v>06</v>
      </c>
      <c r="T1078" s="54" t="str">
        <f>VLOOKUP(Tabla1[[#This Row],[AREA]],Hoja1!A:B,2,FALSE)</f>
        <v>06. Educación y cultura</v>
      </c>
      <c r="U1078" s="57" t="str">
        <f>MID(Tabla1[[#This Row],[Aplicación]],9,4)</f>
        <v>3231</v>
      </c>
      <c r="V1078" s="54" t="str">
        <f>VLOOKUP(Tabla1[[#This Row],[PROGRAMA]],Hoja1!A:B,2,FALSE)</f>
        <v>3231. Escuelas infantiles</v>
      </c>
      <c r="W1078" s="57" t="str">
        <f>MID(Tabla1[[#This Row],[Aplicación]],14,2)</f>
        <v>22</v>
      </c>
      <c r="X1078" s="57" t="str">
        <f>MID(Tabla1[[#This Row],[Aplicación]],14,6)</f>
        <v>22102</v>
      </c>
    </row>
    <row r="1079" spans="1:24" x14ac:dyDescent="0.25">
      <c r="A1079" s="60">
        <v>220240000818</v>
      </c>
      <c r="B1079" s="43" t="s">
        <v>390</v>
      </c>
      <c r="C1079" s="61">
        <v>45330</v>
      </c>
      <c r="D1079" s="60">
        <v>22024000995</v>
      </c>
      <c r="E1079" s="43" t="s">
        <v>1365</v>
      </c>
      <c r="F1079" s="62">
        <v>430.37</v>
      </c>
      <c r="G1079" s="43" t="s">
        <v>90</v>
      </c>
      <c r="H1079" s="43" t="s">
        <v>1890</v>
      </c>
      <c r="I1079" s="69">
        <v>220</v>
      </c>
      <c r="J1079" s="43" t="s">
        <v>398</v>
      </c>
      <c r="K1079" s="43" t="s">
        <v>398</v>
      </c>
      <c r="L1079" s="43" t="s">
        <v>413</v>
      </c>
      <c r="M1079" s="43" t="s">
        <v>585</v>
      </c>
      <c r="N1079" s="43" t="s">
        <v>539</v>
      </c>
      <c r="O1079" s="52" t="s">
        <v>326</v>
      </c>
      <c r="P1079" s="63" t="s">
        <v>276</v>
      </c>
      <c r="Q1079" s="57" t="str">
        <f>MID(Tabla1[[#This Row],[Aplicación]],14,1)</f>
        <v>2</v>
      </c>
      <c r="R1079" s="35" t="s">
        <v>265</v>
      </c>
      <c r="S1079" s="57" t="str">
        <f>MID(Tabla1[[#This Row],[Aplicación]],6,2)</f>
        <v>06</v>
      </c>
      <c r="T1079" s="54" t="str">
        <f>VLOOKUP(Tabla1[[#This Row],[AREA]],Hoja1!A:B,2,FALSE)</f>
        <v>06. Educación y cultura</v>
      </c>
      <c r="U1079" s="57" t="str">
        <f>MID(Tabla1[[#This Row],[Aplicación]],9,4)</f>
        <v>3231</v>
      </c>
      <c r="V1079" s="54" t="str">
        <f>VLOOKUP(Tabla1[[#This Row],[PROGRAMA]],Hoja1!A:B,2,FALSE)</f>
        <v>3231. Escuelas infantiles</v>
      </c>
      <c r="W1079" s="57" t="str">
        <f>MID(Tabla1[[#This Row],[Aplicación]],14,2)</f>
        <v>22</v>
      </c>
      <c r="X1079" s="57" t="str">
        <f>MID(Tabla1[[#This Row],[Aplicación]],14,6)</f>
        <v>22199</v>
      </c>
    </row>
    <row r="1080" spans="1:24" x14ac:dyDescent="0.25">
      <c r="A1080" s="60">
        <v>220240042918</v>
      </c>
      <c r="B1080" s="43" t="s">
        <v>390</v>
      </c>
      <c r="C1080" s="61">
        <v>45554</v>
      </c>
      <c r="D1080" s="60">
        <v>22024006655</v>
      </c>
      <c r="E1080" s="43" t="s">
        <v>1365</v>
      </c>
      <c r="F1080" s="62">
        <v>145.19999999999999</v>
      </c>
      <c r="G1080" s="43" t="s">
        <v>18</v>
      </c>
      <c r="H1080" s="43" t="s">
        <v>6134</v>
      </c>
      <c r="I1080" s="69" t="s">
        <v>2930</v>
      </c>
      <c r="J1080" s="43" t="s">
        <v>398</v>
      </c>
      <c r="K1080" s="43" t="s">
        <v>398</v>
      </c>
      <c r="L1080" s="43" t="s">
        <v>413</v>
      </c>
      <c r="M1080" s="43" t="s">
        <v>585</v>
      </c>
      <c r="N1080" s="43" t="s">
        <v>539</v>
      </c>
      <c r="O1080" s="68" t="s">
        <v>326</v>
      </c>
      <c r="P1080" s="68" t="s">
        <v>4838</v>
      </c>
      <c r="Q1080" s="57" t="str">
        <f>MID(Tabla1[[#This Row],[Aplicación]],14,1)</f>
        <v>2</v>
      </c>
      <c r="R1080" s="35" t="s">
        <v>265</v>
      </c>
      <c r="S1080" s="57" t="str">
        <f>MID(Tabla1[[#This Row],[Aplicación]],6,2)</f>
        <v>06</v>
      </c>
      <c r="T1080" s="54" t="str">
        <f>VLOOKUP(Tabla1[[#This Row],[AREA]],Hoja1!A:B,2,FALSE)</f>
        <v>06. Educación y cultura</v>
      </c>
      <c r="U1080" s="57" t="str">
        <f>MID(Tabla1[[#This Row],[Aplicación]],9,4)</f>
        <v>3231</v>
      </c>
      <c r="V1080" s="54" t="str">
        <f>VLOOKUP(Tabla1[[#This Row],[PROGRAMA]],Hoja1!A:B,2,FALSE)</f>
        <v>3231. Escuelas infantiles</v>
      </c>
      <c r="W1080" s="57" t="str">
        <f>MID(Tabla1[[#This Row],[Aplicación]],14,2)</f>
        <v>22</v>
      </c>
      <c r="X1080" s="57" t="str">
        <f>MID(Tabla1[[#This Row],[Aplicación]],14,6)</f>
        <v>22199</v>
      </c>
    </row>
    <row r="1081" spans="1:24" x14ac:dyDescent="0.25">
      <c r="A1081" s="60">
        <v>220240005366</v>
      </c>
      <c r="B1081" s="43" t="s">
        <v>390</v>
      </c>
      <c r="C1081" s="61">
        <v>45359</v>
      </c>
      <c r="D1081" s="60">
        <v>22024003293</v>
      </c>
      <c r="E1081" s="43" t="s">
        <v>1369</v>
      </c>
      <c r="F1081" s="62">
        <v>444.68</v>
      </c>
      <c r="G1081" s="43" t="s">
        <v>91</v>
      </c>
      <c r="H1081" s="43" t="s">
        <v>1900</v>
      </c>
      <c r="I1081" s="69">
        <v>220</v>
      </c>
      <c r="J1081" s="43" t="s">
        <v>398</v>
      </c>
      <c r="K1081" s="43" t="s">
        <v>398</v>
      </c>
      <c r="L1081" s="43" t="s">
        <v>413</v>
      </c>
      <c r="M1081" s="43" t="s">
        <v>585</v>
      </c>
      <c r="N1081" s="43" t="s">
        <v>539</v>
      </c>
      <c r="O1081" s="52" t="s">
        <v>326</v>
      </c>
      <c r="P1081" s="63" t="s">
        <v>276</v>
      </c>
      <c r="Q1081" s="57" t="str">
        <f>MID(Tabla1[[#This Row],[Aplicación]],14,1)</f>
        <v>2</v>
      </c>
      <c r="R1081" s="35" t="s">
        <v>265</v>
      </c>
      <c r="S1081" s="57" t="str">
        <f>MID(Tabla1[[#This Row],[Aplicación]],6,2)</f>
        <v>06</v>
      </c>
      <c r="T1081" s="54" t="str">
        <f>VLOOKUP(Tabla1[[#This Row],[AREA]],Hoja1!A:B,2,FALSE)</f>
        <v>06. Educación y cultura</v>
      </c>
      <c r="U1081" s="57" t="str">
        <f>MID(Tabla1[[#This Row],[Aplicación]],9,4)</f>
        <v>3231</v>
      </c>
      <c r="V1081" s="54" t="str">
        <f>VLOOKUP(Tabla1[[#This Row],[PROGRAMA]],Hoja1!A:B,2,FALSE)</f>
        <v>3231. Escuelas infantiles</v>
      </c>
      <c r="W1081" s="57" t="str">
        <f>MID(Tabla1[[#This Row],[Aplicación]],14,2)</f>
        <v>22</v>
      </c>
      <c r="X1081" s="57" t="str">
        <f>MID(Tabla1[[#This Row],[Aplicación]],14,6)</f>
        <v>22602</v>
      </c>
    </row>
    <row r="1082" spans="1:24" x14ac:dyDescent="0.25">
      <c r="A1082" s="60">
        <v>220240003073</v>
      </c>
      <c r="B1082" s="43" t="s">
        <v>390</v>
      </c>
      <c r="C1082" s="61">
        <v>45343</v>
      </c>
      <c r="D1082" s="60">
        <v>22024001772</v>
      </c>
      <c r="E1082" s="43" t="s">
        <v>1492</v>
      </c>
      <c r="F1082" s="62">
        <v>2420</v>
      </c>
      <c r="G1082" s="43" t="s">
        <v>752</v>
      </c>
      <c r="H1082" s="43" t="s">
        <v>2859</v>
      </c>
      <c r="I1082" s="69">
        <v>220</v>
      </c>
      <c r="J1082" s="43" t="s">
        <v>410</v>
      </c>
      <c r="K1082" s="43" t="s">
        <v>410</v>
      </c>
      <c r="L1082" s="43" t="s">
        <v>399</v>
      </c>
      <c r="M1082" s="43" t="s">
        <v>585</v>
      </c>
      <c r="N1082" s="43" t="s">
        <v>539</v>
      </c>
      <c r="O1082" s="52" t="s">
        <v>326</v>
      </c>
      <c r="P1082" s="63" t="s">
        <v>276</v>
      </c>
      <c r="Q1082" s="57" t="str">
        <f>MID(Tabla1[[#This Row],[Aplicación]],14,1)</f>
        <v>2</v>
      </c>
      <c r="R1082" s="35" t="s">
        <v>265</v>
      </c>
      <c r="S1082" s="57" t="str">
        <f>MID(Tabla1[[#This Row],[Aplicación]],6,2)</f>
        <v>06</v>
      </c>
      <c r="T1082" s="54" t="str">
        <f>VLOOKUP(Tabla1[[#This Row],[AREA]],Hoja1!A:B,2,FALSE)</f>
        <v>06. Educación y cultura</v>
      </c>
      <c r="U1082" s="57" t="str">
        <f>MID(Tabla1[[#This Row],[Aplicación]],9,4)</f>
        <v>3231</v>
      </c>
      <c r="V1082" s="54" t="str">
        <f>VLOOKUP(Tabla1[[#This Row],[PROGRAMA]],Hoja1!A:B,2,FALSE)</f>
        <v>3231. Escuelas infantiles</v>
      </c>
      <c r="W1082" s="57" t="str">
        <f>MID(Tabla1[[#This Row],[Aplicación]],14,2)</f>
        <v>22</v>
      </c>
      <c r="X1082" s="57" t="str">
        <f>MID(Tabla1[[#This Row],[Aplicación]],14,6)</f>
        <v>22614</v>
      </c>
    </row>
    <row r="1083" spans="1:24" x14ac:dyDescent="0.25">
      <c r="A1083" s="60">
        <v>220240016675</v>
      </c>
      <c r="B1083" s="43" t="s">
        <v>390</v>
      </c>
      <c r="C1083" s="61">
        <v>45426</v>
      </c>
      <c r="D1083" s="60">
        <v>22024004433</v>
      </c>
      <c r="E1083" s="43" t="s">
        <v>1492</v>
      </c>
      <c r="F1083" s="62">
        <v>400</v>
      </c>
      <c r="G1083" s="43" t="s">
        <v>729</v>
      </c>
      <c r="H1083" s="43" t="s">
        <v>3961</v>
      </c>
      <c r="I1083" s="69" t="s">
        <v>2930</v>
      </c>
      <c r="J1083" s="43" t="s">
        <v>398</v>
      </c>
      <c r="K1083" s="43" t="s">
        <v>398</v>
      </c>
      <c r="L1083" s="43" t="s">
        <v>399</v>
      </c>
      <c r="M1083" s="43" t="s">
        <v>585</v>
      </c>
      <c r="N1083" s="43" t="s">
        <v>539</v>
      </c>
      <c r="O1083" s="68" t="s">
        <v>326</v>
      </c>
      <c r="P1083" s="68" t="s">
        <v>2931</v>
      </c>
      <c r="Q1083" s="57" t="s">
        <v>2932</v>
      </c>
      <c r="R1083" s="35" t="s">
        <v>265</v>
      </c>
      <c r="S1083" s="57" t="str">
        <f>MID(Tabla1[[#This Row],[Aplicación]],6,2)</f>
        <v>06</v>
      </c>
      <c r="T1083" s="54" t="str">
        <f>VLOOKUP(Tabla1[[#This Row],[AREA]],Hoja1!A:B,2,FALSE)</f>
        <v>06. Educación y cultura</v>
      </c>
      <c r="U1083" s="57" t="str">
        <f>MID(Tabla1[[#This Row],[Aplicación]],9,4)</f>
        <v>3231</v>
      </c>
      <c r="V1083" s="54" t="str">
        <f>VLOOKUP(Tabla1[[#This Row],[PROGRAMA]],Hoja1!A:B,2,FALSE)</f>
        <v>3231. Escuelas infantiles</v>
      </c>
      <c r="W1083" s="57" t="str">
        <f>MID(Tabla1[[#This Row],[Aplicación]],14,2)</f>
        <v>22</v>
      </c>
      <c r="X1083" s="57" t="str">
        <f>MID(Tabla1[[#This Row],[Aplicación]],14,6)</f>
        <v>22614</v>
      </c>
    </row>
    <row r="1084" spans="1:24" x14ac:dyDescent="0.25">
      <c r="A1084" s="60">
        <v>220240013665</v>
      </c>
      <c r="B1084" s="43" t="s">
        <v>658</v>
      </c>
      <c r="C1084" s="61">
        <v>45412</v>
      </c>
      <c r="D1084" s="60">
        <v>22024003919</v>
      </c>
      <c r="E1084" s="43" t="s">
        <v>1492</v>
      </c>
      <c r="F1084" s="62">
        <v>3005.11</v>
      </c>
      <c r="G1084" s="43" t="s">
        <v>3641</v>
      </c>
      <c r="H1084" s="43" t="s">
        <v>4157</v>
      </c>
      <c r="I1084" s="69" t="s">
        <v>2951</v>
      </c>
      <c r="J1084" s="43" t="s">
        <v>398</v>
      </c>
      <c r="K1084" s="43" t="s">
        <v>398</v>
      </c>
      <c r="L1084" s="43" t="s">
        <v>413</v>
      </c>
      <c r="M1084" s="43" t="s">
        <v>585</v>
      </c>
      <c r="N1084" s="43" t="s">
        <v>539</v>
      </c>
      <c r="O1084" s="68" t="s">
        <v>326</v>
      </c>
      <c r="P1084" s="68" t="s">
        <v>2931</v>
      </c>
      <c r="Q1084" s="57" t="s">
        <v>2932</v>
      </c>
      <c r="R1084" s="35" t="s">
        <v>265</v>
      </c>
      <c r="S1084" s="57" t="str">
        <f>MID(Tabla1[[#This Row],[Aplicación]],6,2)</f>
        <v>06</v>
      </c>
      <c r="T1084" s="54" t="str">
        <f>VLOOKUP(Tabla1[[#This Row],[AREA]],Hoja1!A:B,2,FALSE)</f>
        <v>06. Educación y cultura</v>
      </c>
      <c r="U1084" s="57" t="str">
        <f>MID(Tabla1[[#This Row],[Aplicación]],9,4)</f>
        <v>3231</v>
      </c>
      <c r="V1084" s="54" t="str">
        <f>VLOOKUP(Tabla1[[#This Row],[PROGRAMA]],Hoja1!A:B,2,FALSE)</f>
        <v>3231. Escuelas infantiles</v>
      </c>
      <c r="W1084" s="57" t="str">
        <f>MID(Tabla1[[#This Row],[Aplicación]],14,2)</f>
        <v>22</v>
      </c>
      <c r="X1084" s="57" t="str">
        <f>MID(Tabla1[[#This Row],[Aplicación]],14,6)</f>
        <v>22614</v>
      </c>
    </row>
    <row r="1085" spans="1:24" x14ac:dyDescent="0.25">
      <c r="A1085" s="60">
        <v>220240003325</v>
      </c>
      <c r="B1085" s="43" t="s">
        <v>390</v>
      </c>
      <c r="C1085" s="61">
        <v>45345</v>
      </c>
      <c r="D1085" s="60">
        <v>22024001580</v>
      </c>
      <c r="E1085" s="43" t="s">
        <v>1462</v>
      </c>
      <c r="F1085" s="62">
        <v>15617.28</v>
      </c>
      <c r="G1085" s="43" t="s">
        <v>828</v>
      </c>
      <c r="H1085" s="43" t="s">
        <v>2406</v>
      </c>
      <c r="I1085" s="69">
        <v>220</v>
      </c>
      <c r="J1085" s="43" t="s">
        <v>699</v>
      </c>
      <c r="K1085" s="43" t="s">
        <v>398</v>
      </c>
      <c r="L1085" s="43" t="s">
        <v>399</v>
      </c>
      <c r="M1085" s="43" t="s">
        <v>395</v>
      </c>
      <c r="N1085" s="43" t="s">
        <v>396</v>
      </c>
      <c r="O1085" s="52" t="s">
        <v>321</v>
      </c>
      <c r="P1085" s="63" t="s">
        <v>276</v>
      </c>
      <c r="Q1085" s="57" t="str">
        <f>MID(Tabla1[[#This Row],[Aplicación]],14,1)</f>
        <v>2</v>
      </c>
      <c r="R1085" s="35" t="s">
        <v>265</v>
      </c>
      <c r="S1085" s="57" t="str">
        <f>MID(Tabla1[[#This Row],[Aplicación]],6,2)</f>
        <v>06</v>
      </c>
      <c r="T1085" s="54" t="str">
        <f>VLOOKUP(Tabla1[[#This Row],[AREA]],Hoja1!A:B,2,FALSE)</f>
        <v>06. Educación y cultura</v>
      </c>
      <c r="U1085" s="57" t="str">
        <f>MID(Tabla1[[#This Row],[Aplicación]],9,4)</f>
        <v>3231</v>
      </c>
      <c r="V1085" s="54" t="str">
        <f>VLOOKUP(Tabla1[[#This Row],[PROGRAMA]],Hoja1!A:B,2,FALSE)</f>
        <v>3231. Escuelas infantiles</v>
      </c>
      <c r="W1085" s="57" t="str">
        <f>MID(Tabla1[[#This Row],[Aplicación]],14,2)</f>
        <v>22</v>
      </c>
      <c r="X1085" s="57" t="str">
        <f>MID(Tabla1[[#This Row],[Aplicación]],14,6)</f>
        <v>22619</v>
      </c>
    </row>
    <row r="1086" spans="1:24" x14ac:dyDescent="0.25">
      <c r="A1086" s="60">
        <v>220240023572</v>
      </c>
      <c r="B1086" s="43" t="s">
        <v>390</v>
      </c>
      <c r="C1086" s="61">
        <v>45450</v>
      </c>
      <c r="D1086" s="60">
        <v>22024004916</v>
      </c>
      <c r="E1086" s="43" t="s">
        <v>3400</v>
      </c>
      <c r="F1086" s="62">
        <v>198</v>
      </c>
      <c r="G1086" s="43" t="s">
        <v>3401</v>
      </c>
      <c r="H1086" s="43" t="s">
        <v>3402</v>
      </c>
      <c r="I1086" s="69" t="s">
        <v>2930</v>
      </c>
      <c r="J1086" s="43" t="s">
        <v>398</v>
      </c>
      <c r="K1086" s="43" t="s">
        <v>398</v>
      </c>
      <c r="L1086" s="43" t="s">
        <v>399</v>
      </c>
      <c r="M1086" s="43" t="s">
        <v>585</v>
      </c>
      <c r="N1086" s="43" t="s">
        <v>539</v>
      </c>
      <c r="O1086" s="68" t="s">
        <v>326</v>
      </c>
      <c r="P1086" s="68" t="s">
        <v>2931</v>
      </c>
      <c r="Q1086" s="57" t="s">
        <v>2932</v>
      </c>
      <c r="R1086" s="35" t="s">
        <v>265</v>
      </c>
      <c r="S1086" s="57" t="str">
        <f>MID(Tabla1[[#This Row],[Aplicación]],6,2)</f>
        <v>06</v>
      </c>
      <c r="T1086" s="54" t="str">
        <f>VLOOKUP(Tabla1[[#This Row],[AREA]],Hoja1!A:B,2,FALSE)</f>
        <v>06. Educación y cultura</v>
      </c>
      <c r="U1086" s="57" t="str">
        <f>MID(Tabla1[[#This Row],[Aplicación]],9,4)</f>
        <v>3231</v>
      </c>
      <c r="V1086" s="54" t="str">
        <f>VLOOKUP(Tabla1[[#This Row],[PROGRAMA]],Hoja1!A:B,2,FALSE)</f>
        <v>3231. Escuelas infantiles</v>
      </c>
      <c r="W1086" s="57" t="str">
        <f>MID(Tabla1[[#This Row],[Aplicación]],14,2)</f>
        <v>22</v>
      </c>
      <c r="X1086" s="57" t="str">
        <f>MID(Tabla1[[#This Row],[Aplicación]],14,6)</f>
        <v>22699</v>
      </c>
    </row>
    <row r="1087" spans="1:24" x14ac:dyDescent="0.25">
      <c r="A1087" s="60">
        <v>220239000788</v>
      </c>
      <c r="B1087" s="43" t="s">
        <v>390</v>
      </c>
      <c r="C1087" s="61">
        <v>45292</v>
      </c>
      <c r="D1087" s="60">
        <v>22024001231</v>
      </c>
      <c r="E1087" s="43" t="s">
        <v>1231</v>
      </c>
      <c r="F1087" s="62">
        <v>221771.51999999999</v>
      </c>
      <c r="G1087" s="43" t="s">
        <v>500</v>
      </c>
      <c r="H1087" s="43" t="s">
        <v>1569</v>
      </c>
      <c r="I1087" s="69">
        <v>220</v>
      </c>
      <c r="J1087" s="43" t="s">
        <v>393</v>
      </c>
      <c r="K1087" s="43" t="s">
        <v>393</v>
      </c>
      <c r="L1087" s="43" t="s">
        <v>399</v>
      </c>
      <c r="M1087" s="43" t="s">
        <v>395</v>
      </c>
      <c r="N1087" s="43" t="s">
        <v>396</v>
      </c>
      <c r="O1087" s="52" t="s">
        <v>321</v>
      </c>
      <c r="P1087" s="63" t="s">
        <v>276</v>
      </c>
      <c r="Q1087" s="57" t="str">
        <f>MID(Tabla1[[#This Row],[Aplicación]],14,1)</f>
        <v>2</v>
      </c>
      <c r="R1087" s="35" t="s">
        <v>265</v>
      </c>
      <c r="S1087" s="57" t="str">
        <f>MID(Tabla1[[#This Row],[Aplicación]],6,2)</f>
        <v>06</v>
      </c>
      <c r="T1087" s="54" t="str">
        <f>VLOOKUP(Tabla1[[#This Row],[AREA]],Hoja1!A:B,2,FALSE)</f>
        <v>06. Educación y cultura</v>
      </c>
      <c r="U1087" s="57" t="str">
        <f>MID(Tabla1[[#This Row],[Aplicación]],9,4)</f>
        <v>3231</v>
      </c>
      <c r="V1087" s="54" t="str">
        <f>VLOOKUP(Tabla1[[#This Row],[PROGRAMA]],Hoja1!A:B,2,FALSE)</f>
        <v>3231. Escuelas infantiles</v>
      </c>
      <c r="W1087" s="57" t="str">
        <f>MID(Tabla1[[#This Row],[Aplicación]],14,2)</f>
        <v>22</v>
      </c>
      <c r="X1087" s="57" t="str">
        <f>MID(Tabla1[[#This Row],[Aplicación]],14,6)</f>
        <v>22700</v>
      </c>
    </row>
    <row r="1088" spans="1:24" x14ac:dyDescent="0.25">
      <c r="A1088" s="60">
        <v>220240001340</v>
      </c>
      <c r="B1088" s="43" t="s">
        <v>390</v>
      </c>
      <c r="C1088" s="61">
        <v>45331</v>
      </c>
      <c r="D1088" s="60">
        <v>22024001582</v>
      </c>
      <c r="E1088" s="43" t="s">
        <v>1231</v>
      </c>
      <c r="F1088" s="62">
        <v>114248.9</v>
      </c>
      <c r="G1088" s="43" t="s">
        <v>500</v>
      </c>
      <c r="H1088" s="43" t="s">
        <v>1602</v>
      </c>
      <c r="I1088" s="69">
        <v>220</v>
      </c>
      <c r="J1088" s="43" t="s">
        <v>393</v>
      </c>
      <c r="K1088" s="43" t="s">
        <v>393</v>
      </c>
      <c r="L1088" s="43" t="s">
        <v>399</v>
      </c>
      <c r="M1088" s="43" t="s">
        <v>395</v>
      </c>
      <c r="N1088" s="43" t="s">
        <v>396</v>
      </c>
      <c r="O1088" s="52" t="s">
        <v>321</v>
      </c>
      <c r="P1088" s="63" t="s">
        <v>276</v>
      </c>
      <c r="Q1088" s="57" t="str">
        <f>MID(Tabla1[[#This Row],[Aplicación]],14,1)</f>
        <v>2</v>
      </c>
      <c r="R1088" s="35" t="s">
        <v>265</v>
      </c>
      <c r="S1088" s="57" t="str">
        <f>MID(Tabla1[[#This Row],[Aplicación]],6,2)</f>
        <v>06</v>
      </c>
      <c r="T1088" s="54" t="str">
        <f>VLOOKUP(Tabla1[[#This Row],[AREA]],Hoja1!A:B,2,FALSE)</f>
        <v>06. Educación y cultura</v>
      </c>
      <c r="U1088" s="57" t="str">
        <f>MID(Tabla1[[#This Row],[Aplicación]],9,4)</f>
        <v>3231</v>
      </c>
      <c r="V1088" s="54" t="str">
        <f>VLOOKUP(Tabla1[[#This Row],[PROGRAMA]],Hoja1!A:B,2,FALSE)</f>
        <v>3231. Escuelas infantiles</v>
      </c>
      <c r="W1088" s="57" t="str">
        <f>MID(Tabla1[[#This Row],[Aplicación]],14,2)</f>
        <v>22</v>
      </c>
      <c r="X1088" s="57" t="str">
        <f>MID(Tabla1[[#This Row],[Aplicación]],14,6)</f>
        <v>22700</v>
      </c>
    </row>
    <row r="1089" spans="1:24" x14ac:dyDescent="0.25">
      <c r="A1089" s="60">
        <v>220240001340</v>
      </c>
      <c r="B1089" s="43" t="s">
        <v>390</v>
      </c>
      <c r="C1089" s="61">
        <v>45331</v>
      </c>
      <c r="D1089" s="60">
        <v>22024001583</v>
      </c>
      <c r="E1089" s="43" t="s">
        <v>1231</v>
      </c>
      <c r="F1089" s="62">
        <v>107522.62</v>
      </c>
      <c r="G1089" s="43" t="s">
        <v>500</v>
      </c>
      <c r="H1089" s="43" t="s">
        <v>1602</v>
      </c>
      <c r="I1089" s="69">
        <v>220</v>
      </c>
      <c r="J1089" s="43" t="s">
        <v>393</v>
      </c>
      <c r="K1089" s="43" t="s">
        <v>393</v>
      </c>
      <c r="L1089" s="43" t="s">
        <v>399</v>
      </c>
      <c r="M1089" s="43" t="s">
        <v>395</v>
      </c>
      <c r="N1089" s="43" t="s">
        <v>396</v>
      </c>
      <c r="O1089" s="52" t="s">
        <v>321</v>
      </c>
      <c r="P1089" s="63" t="s">
        <v>276</v>
      </c>
      <c r="Q1089" s="57" t="str">
        <f>MID(Tabla1[[#This Row],[Aplicación]],14,1)</f>
        <v>2</v>
      </c>
      <c r="R1089" s="35" t="s">
        <v>265</v>
      </c>
      <c r="S1089" s="57" t="str">
        <f>MID(Tabla1[[#This Row],[Aplicación]],6,2)</f>
        <v>06</v>
      </c>
      <c r="T1089" s="54" t="str">
        <f>VLOOKUP(Tabla1[[#This Row],[AREA]],Hoja1!A:B,2,FALSE)</f>
        <v>06. Educación y cultura</v>
      </c>
      <c r="U1089" s="57" t="str">
        <f>MID(Tabla1[[#This Row],[Aplicación]],9,4)</f>
        <v>3231</v>
      </c>
      <c r="V1089" s="54" t="str">
        <f>VLOOKUP(Tabla1[[#This Row],[PROGRAMA]],Hoja1!A:B,2,FALSE)</f>
        <v>3231. Escuelas infantiles</v>
      </c>
      <c r="W1089" s="57" t="str">
        <f>MID(Tabla1[[#This Row],[Aplicación]],14,2)</f>
        <v>22</v>
      </c>
      <c r="X1089" s="57" t="str">
        <f>MID(Tabla1[[#This Row],[Aplicación]],14,6)</f>
        <v>22700</v>
      </c>
    </row>
    <row r="1090" spans="1:24" x14ac:dyDescent="0.25">
      <c r="A1090" s="60">
        <v>220240001334</v>
      </c>
      <c r="B1090" s="43" t="s">
        <v>390</v>
      </c>
      <c r="C1090" s="61">
        <v>45331</v>
      </c>
      <c r="D1090" s="60">
        <v>22024001516</v>
      </c>
      <c r="E1090" s="43" t="s">
        <v>1231</v>
      </c>
      <c r="F1090" s="62">
        <v>1176.1199999999999</v>
      </c>
      <c r="G1090" s="43" t="s">
        <v>500</v>
      </c>
      <c r="H1090" s="43" t="s">
        <v>2153</v>
      </c>
      <c r="I1090" s="69">
        <v>220</v>
      </c>
      <c r="J1090" s="43" t="s">
        <v>393</v>
      </c>
      <c r="K1090" s="43" t="s">
        <v>393</v>
      </c>
      <c r="L1090" s="43" t="s">
        <v>399</v>
      </c>
      <c r="M1090" s="43" t="s">
        <v>585</v>
      </c>
      <c r="N1090" s="43" t="s">
        <v>539</v>
      </c>
      <c r="O1090" s="52" t="s">
        <v>326</v>
      </c>
      <c r="P1090" s="63" t="s">
        <v>276</v>
      </c>
      <c r="Q1090" s="57" t="str">
        <f>MID(Tabla1[[#This Row],[Aplicación]],14,1)</f>
        <v>2</v>
      </c>
      <c r="R1090" s="35" t="s">
        <v>265</v>
      </c>
      <c r="S1090" s="57" t="str">
        <f>MID(Tabla1[[#This Row],[Aplicación]],6,2)</f>
        <v>06</v>
      </c>
      <c r="T1090" s="54" t="str">
        <f>VLOOKUP(Tabla1[[#This Row],[AREA]],Hoja1!A:B,2,FALSE)</f>
        <v>06. Educación y cultura</v>
      </c>
      <c r="U1090" s="57" t="str">
        <f>MID(Tabla1[[#This Row],[Aplicación]],9,4)</f>
        <v>3231</v>
      </c>
      <c r="V1090" s="54" t="str">
        <f>VLOOKUP(Tabla1[[#This Row],[PROGRAMA]],Hoja1!A:B,2,FALSE)</f>
        <v>3231. Escuelas infantiles</v>
      </c>
      <c r="W1090" s="57" t="str">
        <f>MID(Tabla1[[#This Row],[Aplicación]],14,2)</f>
        <v>22</v>
      </c>
      <c r="X1090" s="57" t="str">
        <f>MID(Tabla1[[#This Row],[Aplicación]],14,6)</f>
        <v>22700</v>
      </c>
    </row>
    <row r="1091" spans="1:24" x14ac:dyDescent="0.25">
      <c r="A1091" s="60">
        <v>220240001339</v>
      </c>
      <c r="B1091" s="43" t="s">
        <v>673</v>
      </c>
      <c r="C1091" s="61">
        <v>45331</v>
      </c>
      <c r="D1091" s="60">
        <v>22024001231</v>
      </c>
      <c r="E1091" s="43" t="s">
        <v>1231</v>
      </c>
      <c r="F1091" s="62">
        <v>-221771.51999999999</v>
      </c>
      <c r="G1091" s="43" t="s">
        <v>500</v>
      </c>
      <c r="H1091" s="43" t="s">
        <v>1569</v>
      </c>
      <c r="I1091" s="69">
        <v>220</v>
      </c>
      <c r="J1091" s="43" t="s">
        <v>393</v>
      </c>
      <c r="K1091" s="43" t="s">
        <v>393</v>
      </c>
      <c r="L1091" s="43" t="s">
        <v>399</v>
      </c>
      <c r="M1091" s="43" t="s">
        <v>395</v>
      </c>
      <c r="N1091" s="43" t="s">
        <v>396</v>
      </c>
      <c r="O1091" s="52" t="s">
        <v>321</v>
      </c>
      <c r="P1091" s="63" t="s">
        <v>276</v>
      </c>
      <c r="Q1091" s="57" t="str">
        <f>MID(Tabla1[[#This Row],[Aplicación]],14,1)</f>
        <v>2</v>
      </c>
      <c r="R1091" s="35" t="s">
        <v>265</v>
      </c>
      <c r="S1091" s="57" t="str">
        <f>MID(Tabla1[[#This Row],[Aplicación]],6,2)</f>
        <v>06</v>
      </c>
      <c r="T1091" s="54" t="str">
        <f>VLOOKUP(Tabla1[[#This Row],[AREA]],Hoja1!A:B,2,FALSE)</f>
        <v>06. Educación y cultura</v>
      </c>
      <c r="U1091" s="57" t="str">
        <f>MID(Tabla1[[#This Row],[Aplicación]],9,4)</f>
        <v>3231</v>
      </c>
      <c r="V1091" s="54" t="str">
        <f>VLOOKUP(Tabla1[[#This Row],[PROGRAMA]],Hoja1!A:B,2,FALSE)</f>
        <v>3231. Escuelas infantiles</v>
      </c>
      <c r="W1091" s="57" t="str">
        <f>MID(Tabla1[[#This Row],[Aplicación]],14,2)</f>
        <v>22</v>
      </c>
      <c r="X1091" s="57" t="str">
        <f>MID(Tabla1[[#This Row],[Aplicación]],14,6)</f>
        <v>22700</v>
      </c>
    </row>
    <row r="1092" spans="1:24" x14ac:dyDescent="0.25">
      <c r="A1092" s="60">
        <v>220240035822</v>
      </c>
      <c r="B1092" s="43" t="s">
        <v>390</v>
      </c>
      <c r="C1092" s="61">
        <v>45509</v>
      </c>
      <c r="D1092" s="60">
        <v>22024003863</v>
      </c>
      <c r="E1092" s="43" t="s">
        <v>1197</v>
      </c>
      <c r="F1092" s="62">
        <v>1996.5</v>
      </c>
      <c r="G1092" s="43" t="s">
        <v>4972</v>
      </c>
      <c r="H1092" s="43" t="s">
        <v>4973</v>
      </c>
      <c r="I1092" s="69">
        <v>220</v>
      </c>
      <c r="J1092" s="43" t="s">
        <v>499</v>
      </c>
      <c r="K1092" s="43" t="s">
        <v>499</v>
      </c>
      <c r="L1092" s="43" t="s">
        <v>413</v>
      </c>
      <c r="M1092" s="43" t="s">
        <v>395</v>
      </c>
      <c r="N1092" s="43" t="s">
        <v>433</v>
      </c>
      <c r="O1092" s="68" t="s">
        <v>321</v>
      </c>
      <c r="P1092" s="68" t="s">
        <v>4838</v>
      </c>
      <c r="Q1092" s="57" t="str">
        <f>MID(Tabla1[[#This Row],[Aplicación]],14,1)</f>
        <v>2</v>
      </c>
      <c r="R1092" s="35" t="s">
        <v>265</v>
      </c>
      <c r="S1092" s="57" t="str">
        <f>MID(Tabla1[[#This Row],[Aplicación]],6,2)</f>
        <v>04</v>
      </c>
      <c r="T1092" s="54" t="str">
        <f>VLOOKUP(Tabla1[[#This Row],[AREA]],Hoja1!A:B,2,FALSE)</f>
        <v>04. Hacienda, personal y modernización administrativa</v>
      </c>
      <c r="U1092" s="57" t="str">
        <f>MID(Tabla1[[#This Row],[Aplicación]],9,4)</f>
        <v>9204</v>
      </c>
      <c r="V1092" s="54" t="str">
        <f>VLOOKUP(Tabla1[[#This Row],[PROGRAMA]],Hoja1!A:B,2,FALSE)</f>
        <v>9204. Tecnologías de la información y comunicación</v>
      </c>
      <c r="W1092" s="57" t="str">
        <f>MID(Tabla1[[#This Row],[Aplicación]],14,2)</f>
        <v>21</v>
      </c>
      <c r="X1092" s="57" t="str">
        <f>MID(Tabla1[[#This Row],[Aplicación]],14,6)</f>
        <v>216</v>
      </c>
    </row>
    <row r="1093" spans="1:24" x14ac:dyDescent="0.25">
      <c r="A1093" s="44">
        <v>220240004887</v>
      </c>
      <c r="B1093" s="45" t="s">
        <v>390</v>
      </c>
      <c r="C1093" s="50">
        <v>45356</v>
      </c>
      <c r="D1093" s="44">
        <v>22024003040</v>
      </c>
      <c r="E1093" s="45" t="s">
        <v>1216</v>
      </c>
      <c r="F1093" s="51">
        <v>267385.59999999998</v>
      </c>
      <c r="G1093" s="45" t="s">
        <v>423</v>
      </c>
      <c r="H1093" s="45" t="s">
        <v>1556</v>
      </c>
      <c r="I1093" s="53">
        <v>220</v>
      </c>
      <c r="J1093" s="45" t="s">
        <v>398</v>
      </c>
      <c r="K1093" s="45" t="s">
        <v>398</v>
      </c>
      <c r="L1093" s="45" t="s">
        <v>399</v>
      </c>
      <c r="M1093" s="45" t="s">
        <v>395</v>
      </c>
      <c r="N1093" s="45" t="s">
        <v>396</v>
      </c>
      <c r="O1093" s="52" t="s">
        <v>321</v>
      </c>
      <c r="P1093" s="63" t="s">
        <v>276</v>
      </c>
      <c r="Q1093" s="57" t="str">
        <f>MID(Tabla1[[#This Row],[Aplicación]],14,1)</f>
        <v>2</v>
      </c>
      <c r="R1093" s="35" t="s">
        <v>265</v>
      </c>
      <c r="S1093" s="57" t="str">
        <f>MID(Tabla1[[#This Row],[Aplicación]],6,2)</f>
        <v>06</v>
      </c>
      <c r="T1093" s="54" t="str">
        <f>VLOOKUP(Tabla1[[#This Row],[AREA]],Hoja1!A:B,2,FALSE)</f>
        <v>06. Educación y cultura</v>
      </c>
      <c r="U1093" s="57" t="str">
        <f>MID(Tabla1[[#This Row],[Aplicación]],9,4)</f>
        <v>3231</v>
      </c>
      <c r="V1093" s="54" t="str">
        <f>VLOOKUP(Tabla1[[#This Row],[PROGRAMA]],Hoja1!A:B,2,FALSE)</f>
        <v>3231. Escuelas infantiles</v>
      </c>
      <c r="W1093" s="57" t="str">
        <f>MID(Tabla1[[#This Row],[Aplicación]],14,2)</f>
        <v>22</v>
      </c>
      <c r="X1093" s="57" t="str">
        <f>MID(Tabla1[[#This Row],[Aplicación]],14,6)</f>
        <v>22799</v>
      </c>
    </row>
    <row r="1094" spans="1:24" x14ac:dyDescent="0.25">
      <c r="A1094" s="60">
        <v>220240004890</v>
      </c>
      <c r="B1094" s="43" t="s">
        <v>390</v>
      </c>
      <c r="C1094" s="61">
        <v>45356</v>
      </c>
      <c r="D1094" s="60">
        <v>22024003066</v>
      </c>
      <c r="E1094" s="43" t="s">
        <v>1216</v>
      </c>
      <c r="F1094" s="62">
        <v>260185.60000000001</v>
      </c>
      <c r="G1094" s="43" t="s">
        <v>425</v>
      </c>
      <c r="H1094" s="43" t="s">
        <v>1560</v>
      </c>
      <c r="I1094" s="69">
        <v>220</v>
      </c>
      <c r="J1094" s="43" t="s">
        <v>398</v>
      </c>
      <c r="K1094" s="43" t="s">
        <v>398</v>
      </c>
      <c r="L1094" s="43" t="s">
        <v>399</v>
      </c>
      <c r="M1094" s="43" t="s">
        <v>395</v>
      </c>
      <c r="N1094" s="43" t="s">
        <v>396</v>
      </c>
      <c r="O1094" s="52" t="s">
        <v>321</v>
      </c>
      <c r="P1094" s="63" t="s">
        <v>276</v>
      </c>
      <c r="Q1094" s="57" t="str">
        <f>MID(Tabla1[[#This Row],[Aplicación]],14,1)</f>
        <v>2</v>
      </c>
      <c r="R1094" s="35" t="s">
        <v>265</v>
      </c>
      <c r="S1094" s="57" t="str">
        <f>MID(Tabla1[[#This Row],[Aplicación]],6,2)</f>
        <v>06</v>
      </c>
      <c r="T1094" s="54" t="str">
        <f>VLOOKUP(Tabla1[[#This Row],[AREA]],Hoja1!A:B,2,FALSE)</f>
        <v>06. Educación y cultura</v>
      </c>
      <c r="U1094" s="57" t="str">
        <f>MID(Tabla1[[#This Row],[Aplicación]],9,4)</f>
        <v>3231</v>
      </c>
      <c r="V1094" s="54" t="str">
        <f>VLOOKUP(Tabla1[[#This Row],[PROGRAMA]],Hoja1!A:B,2,FALSE)</f>
        <v>3231. Escuelas infantiles</v>
      </c>
      <c r="W1094" s="57" t="str">
        <f>MID(Tabla1[[#This Row],[Aplicación]],14,2)</f>
        <v>22</v>
      </c>
      <c r="X1094" s="57" t="str">
        <f>MID(Tabla1[[#This Row],[Aplicación]],14,6)</f>
        <v>22799</v>
      </c>
    </row>
    <row r="1095" spans="1:24" x14ac:dyDescent="0.25">
      <c r="A1095" s="60">
        <v>220229000165</v>
      </c>
      <c r="B1095" s="43" t="s">
        <v>390</v>
      </c>
      <c r="C1095" s="61">
        <v>45292</v>
      </c>
      <c r="D1095" s="60">
        <v>22024002826</v>
      </c>
      <c r="E1095" s="43" t="s">
        <v>1216</v>
      </c>
      <c r="F1095" s="62">
        <v>255333.33</v>
      </c>
      <c r="G1095" s="43" t="s">
        <v>423</v>
      </c>
      <c r="H1095" s="43" t="s">
        <v>473</v>
      </c>
      <c r="I1095" s="69">
        <v>220</v>
      </c>
      <c r="J1095" s="43" t="s">
        <v>398</v>
      </c>
      <c r="K1095" s="43" t="s">
        <v>398</v>
      </c>
      <c r="L1095" s="43" t="s">
        <v>399</v>
      </c>
      <c r="M1095" s="43" t="s">
        <v>395</v>
      </c>
      <c r="N1095" s="43" t="s">
        <v>396</v>
      </c>
      <c r="O1095" s="52" t="s">
        <v>321</v>
      </c>
      <c r="P1095" s="63" t="s">
        <v>276</v>
      </c>
      <c r="Q1095" s="57" t="str">
        <f>MID(Tabla1[[#This Row],[Aplicación]],14,1)</f>
        <v>2</v>
      </c>
      <c r="R1095" s="35" t="s">
        <v>265</v>
      </c>
      <c r="S1095" s="57" t="str">
        <f>MID(Tabla1[[#This Row],[Aplicación]],6,2)</f>
        <v>06</v>
      </c>
      <c r="T1095" s="54" t="str">
        <f>VLOOKUP(Tabla1[[#This Row],[AREA]],Hoja1!A:B,2,FALSE)</f>
        <v>06. Educación y cultura</v>
      </c>
      <c r="U1095" s="57" t="str">
        <f>MID(Tabla1[[#This Row],[Aplicación]],9,4)</f>
        <v>3231</v>
      </c>
      <c r="V1095" s="54" t="str">
        <f>VLOOKUP(Tabla1[[#This Row],[PROGRAMA]],Hoja1!A:B,2,FALSE)</f>
        <v>3231. Escuelas infantiles</v>
      </c>
      <c r="W1095" s="57" t="str">
        <f>MID(Tabla1[[#This Row],[Aplicación]],14,2)</f>
        <v>22</v>
      </c>
      <c r="X1095" s="57" t="str">
        <f>MID(Tabla1[[#This Row],[Aplicación]],14,6)</f>
        <v>22799</v>
      </c>
    </row>
    <row r="1096" spans="1:24" x14ac:dyDescent="0.25">
      <c r="A1096" s="60">
        <v>220240035823</v>
      </c>
      <c r="B1096" s="43" t="s">
        <v>390</v>
      </c>
      <c r="C1096" s="61">
        <v>45509</v>
      </c>
      <c r="D1096" s="60">
        <v>22024003869</v>
      </c>
      <c r="E1096" s="43" t="s">
        <v>1197</v>
      </c>
      <c r="F1096" s="62">
        <v>1270.5</v>
      </c>
      <c r="G1096" s="43" t="s">
        <v>4974</v>
      </c>
      <c r="H1096" s="43" t="s">
        <v>4975</v>
      </c>
      <c r="I1096" s="69">
        <v>220</v>
      </c>
      <c r="J1096" s="43" t="s">
        <v>506</v>
      </c>
      <c r="K1096" s="43" t="s">
        <v>506</v>
      </c>
      <c r="L1096" s="43" t="s">
        <v>413</v>
      </c>
      <c r="M1096" s="43" t="s">
        <v>395</v>
      </c>
      <c r="N1096" s="43" t="s">
        <v>433</v>
      </c>
      <c r="O1096" s="68" t="s">
        <v>321</v>
      </c>
      <c r="P1096" s="68" t="s">
        <v>4838</v>
      </c>
      <c r="Q1096" s="57" t="str">
        <f>MID(Tabla1[[#This Row],[Aplicación]],14,1)</f>
        <v>2</v>
      </c>
      <c r="R1096" s="35" t="s">
        <v>265</v>
      </c>
      <c r="S1096" s="57" t="str">
        <f>MID(Tabla1[[#This Row],[Aplicación]],6,2)</f>
        <v>04</v>
      </c>
      <c r="T1096" s="54" t="str">
        <f>VLOOKUP(Tabla1[[#This Row],[AREA]],Hoja1!A:B,2,FALSE)</f>
        <v>04. Hacienda, personal y modernización administrativa</v>
      </c>
      <c r="U1096" s="57" t="str">
        <f>MID(Tabla1[[#This Row],[Aplicación]],9,4)</f>
        <v>9204</v>
      </c>
      <c r="V1096" s="54" t="str">
        <f>VLOOKUP(Tabla1[[#This Row],[PROGRAMA]],Hoja1!A:B,2,FALSE)</f>
        <v>9204. Tecnologías de la información y comunicación</v>
      </c>
      <c r="W1096" s="57" t="str">
        <f>MID(Tabla1[[#This Row],[Aplicación]],14,2)</f>
        <v>21</v>
      </c>
      <c r="X1096" s="57" t="str">
        <f>MID(Tabla1[[#This Row],[Aplicación]],14,6)</f>
        <v>216</v>
      </c>
    </row>
    <row r="1097" spans="1:24" x14ac:dyDescent="0.25">
      <c r="A1097" s="44">
        <v>220240004884</v>
      </c>
      <c r="B1097" s="45" t="s">
        <v>390</v>
      </c>
      <c r="C1097" s="50">
        <v>45356</v>
      </c>
      <c r="D1097" s="44">
        <v>22024003032</v>
      </c>
      <c r="E1097" s="45" t="s">
        <v>1216</v>
      </c>
      <c r="F1097" s="51">
        <v>204457.17</v>
      </c>
      <c r="G1097" s="45" t="s">
        <v>423</v>
      </c>
      <c r="H1097" s="45" t="s">
        <v>1576</v>
      </c>
      <c r="I1097" s="53">
        <v>220</v>
      </c>
      <c r="J1097" s="45" t="s">
        <v>398</v>
      </c>
      <c r="K1097" s="45" t="s">
        <v>398</v>
      </c>
      <c r="L1097" s="45" t="s">
        <v>399</v>
      </c>
      <c r="M1097" s="45" t="s">
        <v>395</v>
      </c>
      <c r="N1097" s="45" t="s">
        <v>396</v>
      </c>
      <c r="O1097" s="52" t="s">
        <v>321</v>
      </c>
      <c r="P1097" s="63" t="s">
        <v>276</v>
      </c>
      <c r="Q1097" s="57" t="str">
        <f>MID(Tabla1[[#This Row],[Aplicación]],14,1)</f>
        <v>2</v>
      </c>
      <c r="R1097" s="35" t="s">
        <v>265</v>
      </c>
      <c r="S1097" s="57" t="str">
        <f>MID(Tabla1[[#This Row],[Aplicación]],6,2)</f>
        <v>06</v>
      </c>
      <c r="T1097" s="54" t="str">
        <f>VLOOKUP(Tabla1[[#This Row],[AREA]],Hoja1!A:B,2,FALSE)</f>
        <v>06. Educación y cultura</v>
      </c>
      <c r="U1097" s="57" t="str">
        <f>MID(Tabla1[[#This Row],[Aplicación]],9,4)</f>
        <v>3231</v>
      </c>
      <c r="V1097" s="54" t="str">
        <f>VLOOKUP(Tabla1[[#This Row],[PROGRAMA]],Hoja1!A:B,2,FALSE)</f>
        <v>3231. Escuelas infantiles</v>
      </c>
      <c r="W1097" s="57" t="str">
        <f>MID(Tabla1[[#This Row],[Aplicación]],14,2)</f>
        <v>22</v>
      </c>
      <c r="X1097" s="57" t="str">
        <f>MID(Tabla1[[#This Row],[Aplicación]],14,6)</f>
        <v>22799</v>
      </c>
    </row>
    <row r="1098" spans="1:24" x14ac:dyDescent="0.25">
      <c r="A1098" s="44">
        <v>220229000166</v>
      </c>
      <c r="B1098" s="45" t="s">
        <v>390</v>
      </c>
      <c r="C1098" s="50">
        <v>45292</v>
      </c>
      <c r="D1098" s="44">
        <v>22024002827</v>
      </c>
      <c r="E1098" s="45" t="s">
        <v>1216</v>
      </c>
      <c r="F1098" s="51">
        <v>195573.34</v>
      </c>
      <c r="G1098" s="45" t="s">
        <v>482</v>
      </c>
      <c r="H1098" s="45" t="s">
        <v>483</v>
      </c>
      <c r="I1098" s="53">
        <v>220</v>
      </c>
      <c r="J1098" s="45" t="s">
        <v>398</v>
      </c>
      <c r="K1098" s="45" t="s">
        <v>398</v>
      </c>
      <c r="L1098" s="45" t="s">
        <v>399</v>
      </c>
      <c r="M1098" s="45" t="s">
        <v>395</v>
      </c>
      <c r="N1098" s="45" t="s">
        <v>396</v>
      </c>
      <c r="O1098" s="52" t="s">
        <v>321</v>
      </c>
      <c r="P1098" s="63" t="s">
        <v>276</v>
      </c>
      <c r="Q1098" s="57" t="str">
        <f>MID(Tabla1[[#This Row],[Aplicación]],14,1)</f>
        <v>2</v>
      </c>
      <c r="R1098" s="35" t="s">
        <v>265</v>
      </c>
      <c r="S1098" s="57" t="str">
        <f>MID(Tabla1[[#This Row],[Aplicación]],6,2)</f>
        <v>06</v>
      </c>
      <c r="T1098" s="54" t="str">
        <f>VLOOKUP(Tabla1[[#This Row],[AREA]],Hoja1!A:B,2,FALSE)</f>
        <v>06. Educación y cultura</v>
      </c>
      <c r="U1098" s="57" t="str">
        <f>MID(Tabla1[[#This Row],[Aplicación]],9,4)</f>
        <v>3231</v>
      </c>
      <c r="V1098" s="54" t="str">
        <f>VLOOKUP(Tabla1[[#This Row],[PROGRAMA]],Hoja1!A:B,2,FALSE)</f>
        <v>3231. Escuelas infantiles</v>
      </c>
      <c r="W1098" s="57" t="str">
        <f>MID(Tabla1[[#This Row],[Aplicación]],14,2)</f>
        <v>22</v>
      </c>
      <c r="X1098" s="57" t="str">
        <f>MID(Tabla1[[#This Row],[Aplicación]],14,6)</f>
        <v>22799</v>
      </c>
    </row>
    <row r="1099" spans="1:24" x14ac:dyDescent="0.25">
      <c r="A1099" s="60">
        <v>220240042274</v>
      </c>
      <c r="B1099" s="43" t="s">
        <v>390</v>
      </c>
      <c r="C1099" s="61">
        <v>45545</v>
      </c>
      <c r="D1099" s="60">
        <v>22024006448</v>
      </c>
      <c r="E1099" s="43" t="s">
        <v>1197</v>
      </c>
      <c r="F1099" s="62">
        <v>1089</v>
      </c>
      <c r="G1099" s="43" t="s">
        <v>5812</v>
      </c>
      <c r="H1099" s="43" t="s">
        <v>5813</v>
      </c>
      <c r="I1099" s="69">
        <v>220</v>
      </c>
      <c r="J1099" s="43" t="s">
        <v>398</v>
      </c>
      <c r="K1099" s="43" t="s">
        <v>398</v>
      </c>
      <c r="L1099" s="43" t="s">
        <v>399</v>
      </c>
      <c r="M1099" s="43" t="s">
        <v>585</v>
      </c>
      <c r="N1099" s="43" t="s">
        <v>539</v>
      </c>
      <c r="O1099" s="68" t="s">
        <v>326</v>
      </c>
      <c r="P1099" s="68" t="s">
        <v>4838</v>
      </c>
      <c r="Q1099" s="57" t="str">
        <f>MID(Tabla1[[#This Row],[Aplicación]],14,1)</f>
        <v>2</v>
      </c>
      <c r="R1099" s="35" t="s">
        <v>265</v>
      </c>
      <c r="S1099" s="57" t="str">
        <f>MID(Tabla1[[#This Row],[Aplicación]],6,2)</f>
        <v>04</v>
      </c>
      <c r="T1099" s="54" t="str">
        <f>VLOOKUP(Tabla1[[#This Row],[AREA]],Hoja1!A:B,2,FALSE)</f>
        <v>04. Hacienda, personal y modernización administrativa</v>
      </c>
      <c r="U1099" s="57" t="str">
        <f>MID(Tabla1[[#This Row],[Aplicación]],9,4)</f>
        <v>9204</v>
      </c>
      <c r="V1099" s="54" t="str">
        <f>VLOOKUP(Tabla1[[#This Row],[PROGRAMA]],Hoja1!A:B,2,FALSE)</f>
        <v>9204. Tecnologías de la información y comunicación</v>
      </c>
      <c r="W1099" s="57" t="str">
        <f>MID(Tabla1[[#This Row],[Aplicación]],14,2)</f>
        <v>21</v>
      </c>
      <c r="X1099" s="57" t="str">
        <f>MID(Tabla1[[#This Row],[Aplicación]],14,6)</f>
        <v>216</v>
      </c>
    </row>
    <row r="1100" spans="1:24" x14ac:dyDescent="0.25">
      <c r="A1100" s="60">
        <v>220229000172</v>
      </c>
      <c r="B1100" s="43" t="s">
        <v>390</v>
      </c>
      <c r="C1100" s="61">
        <v>45292</v>
      </c>
      <c r="D1100" s="60">
        <v>22024002526</v>
      </c>
      <c r="E1100" s="43" t="s">
        <v>1216</v>
      </c>
      <c r="F1100" s="62">
        <v>150079.4</v>
      </c>
      <c r="G1100" s="43" t="s">
        <v>497</v>
      </c>
      <c r="H1100" s="43" t="s">
        <v>498</v>
      </c>
      <c r="I1100" s="69">
        <v>220</v>
      </c>
      <c r="J1100" s="43" t="s">
        <v>499</v>
      </c>
      <c r="K1100" s="43" t="s">
        <v>499</v>
      </c>
      <c r="L1100" s="43" t="s">
        <v>399</v>
      </c>
      <c r="M1100" s="43" t="s">
        <v>395</v>
      </c>
      <c r="N1100" s="43" t="s">
        <v>396</v>
      </c>
      <c r="O1100" s="52" t="s">
        <v>321</v>
      </c>
      <c r="P1100" s="63" t="s">
        <v>276</v>
      </c>
      <c r="Q1100" s="57" t="str">
        <f>MID(Tabla1[[#This Row],[Aplicación]],14,1)</f>
        <v>2</v>
      </c>
      <c r="R1100" s="35" t="s">
        <v>265</v>
      </c>
      <c r="S1100" s="57" t="str">
        <f>MID(Tabla1[[#This Row],[Aplicación]],6,2)</f>
        <v>06</v>
      </c>
      <c r="T1100" s="54" t="str">
        <f>VLOOKUP(Tabla1[[#This Row],[AREA]],Hoja1!A:B,2,FALSE)</f>
        <v>06. Educación y cultura</v>
      </c>
      <c r="U1100" s="57" t="str">
        <f>MID(Tabla1[[#This Row],[Aplicación]],9,4)</f>
        <v>3231</v>
      </c>
      <c r="V1100" s="54" t="str">
        <f>VLOOKUP(Tabla1[[#This Row],[PROGRAMA]],Hoja1!A:B,2,FALSE)</f>
        <v>3231. Escuelas infantiles</v>
      </c>
      <c r="W1100" s="57" t="str">
        <f>MID(Tabla1[[#This Row],[Aplicación]],14,2)</f>
        <v>22</v>
      </c>
      <c r="X1100" s="57" t="str">
        <f>MID(Tabla1[[#This Row],[Aplicación]],14,6)</f>
        <v>22799</v>
      </c>
    </row>
    <row r="1101" spans="1:24" x14ac:dyDescent="0.25">
      <c r="A1101" s="60">
        <v>220240004885</v>
      </c>
      <c r="B1101" s="43" t="s">
        <v>390</v>
      </c>
      <c r="C1101" s="61">
        <v>45356</v>
      </c>
      <c r="D1101" s="60">
        <v>22024003034</v>
      </c>
      <c r="E1101" s="43" t="s">
        <v>1216</v>
      </c>
      <c r="F1101" s="62">
        <v>147319.46</v>
      </c>
      <c r="G1101" s="43" t="s">
        <v>482</v>
      </c>
      <c r="H1101" s="43" t="s">
        <v>1593</v>
      </c>
      <c r="I1101" s="69">
        <v>220</v>
      </c>
      <c r="J1101" s="43" t="s">
        <v>398</v>
      </c>
      <c r="K1101" s="43" t="s">
        <v>398</v>
      </c>
      <c r="L1101" s="43" t="s">
        <v>399</v>
      </c>
      <c r="M1101" s="43" t="s">
        <v>395</v>
      </c>
      <c r="N1101" s="43" t="s">
        <v>396</v>
      </c>
      <c r="O1101" s="52" t="s">
        <v>321</v>
      </c>
      <c r="P1101" s="63" t="s">
        <v>276</v>
      </c>
      <c r="Q1101" s="57" t="str">
        <f>MID(Tabla1[[#This Row],[Aplicación]],14,1)</f>
        <v>2</v>
      </c>
      <c r="R1101" s="35" t="s">
        <v>265</v>
      </c>
      <c r="S1101" s="57" t="str">
        <f>MID(Tabla1[[#This Row],[Aplicación]],6,2)</f>
        <v>06</v>
      </c>
      <c r="T1101" s="54" t="str">
        <f>VLOOKUP(Tabla1[[#This Row],[AREA]],Hoja1!A:B,2,FALSE)</f>
        <v>06. Educación y cultura</v>
      </c>
      <c r="U1101" s="57" t="str">
        <f>MID(Tabla1[[#This Row],[Aplicación]],9,4)</f>
        <v>3231</v>
      </c>
      <c r="V1101" s="54" t="str">
        <f>VLOOKUP(Tabla1[[#This Row],[PROGRAMA]],Hoja1!A:B,2,FALSE)</f>
        <v>3231. Escuelas infantiles</v>
      </c>
      <c r="W1101" s="57" t="str">
        <f>MID(Tabla1[[#This Row],[Aplicación]],14,2)</f>
        <v>22</v>
      </c>
      <c r="X1101" s="57" t="str">
        <f>MID(Tabla1[[#This Row],[Aplicación]],14,6)</f>
        <v>22799</v>
      </c>
    </row>
    <row r="1102" spans="1:24" x14ac:dyDescent="0.25">
      <c r="A1102" s="60">
        <v>220229000227</v>
      </c>
      <c r="B1102" s="43" t="s">
        <v>390</v>
      </c>
      <c r="C1102" s="61">
        <v>45292</v>
      </c>
      <c r="D1102" s="60">
        <v>22024002083</v>
      </c>
      <c r="E1102" s="43" t="s">
        <v>1216</v>
      </c>
      <c r="F1102" s="62">
        <v>109480</v>
      </c>
      <c r="G1102" s="43" t="s">
        <v>482</v>
      </c>
      <c r="H1102" s="43" t="s">
        <v>521</v>
      </c>
      <c r="I1102" s="69">
        <v>220</v>
      </c>
      <c r="J1102" s="43" t="s">
        <v>398</v>
      </c>
      <c r="K1102" s="43" t="s">
        <v>398</v>
      </c>
      <c r="L1102" s="43" t="s">
        <v>399</v>
      </c>
      <c r="M1102" s="43" t="s">
        <v>395</v>
      </c>
      <c r="N1102" s="43" t="s">
        <v>396</v>
      </c>
      <c r="O1102" s="52" t="s">
        <v>321</v>
      </c>
      <c r="P1102" s="63" t="s">
        <v>276</v>
      </c>
      <c r="Q1102" s="57" t="str">
        <f>MID(Tabla1[[#This Row],[Aplicación]],14,1)</f>
        <v>2</v>
      </c>
      <c r="R1102" s="35" t="s">
        <v>265</v>
      </c>
      <c r="S1102" s="57" t="str">
        <f>MID(Tabla1[[#This Row],[Aplicación]],6,2)</f>
        <v>06</v>
      </c>
      <c r="T1102" s="54" t="str">
        <f>VLOOKUP(Tabla1[[#This Row],[AREA]],Hoja1!A:B,2,FALSE)</f>
        <v>06. Educación y cultura</v>
      </c>
      <c r="U1102" s="57" t="str">
        <f>MID(Tabla1[[#This Row],[Aplicación]],9,4)</f>
        <v>3231</v>
      </c>
      <c r="V1102" s="54" t="str">
        <f>VLOOKUP(Tabla1[[#This Row],[PROGRAMA]],Hoja1!A:B,2,FALSE)</f>
        <v>3231. Escuelas infantiles</v>
      </c>
      <c r="W1102" s="57" t="str">
        <f>MID(Tabla1[[#This Row],[Aplicación]],14,2)</f>
        <v>22</v>
      </c>
      <c r="X1102" s="57" t="str">
        <f>MID(Tabla1[[#This Row],[Aplicación]],14,6)</f>
        <v>22799</v>
      </c>
    </row>
    <row r="1103" spans="1:24" x14ac:dyDescent="0.25">
      <c r="A1103" s="60">
        <v>220240004888</v>
      </c>
      <c r="B1103" s="43" t="s">
        <v>390</v>
      </c>
      <c r="C1103" s="61">
        <v>45356</v>
      </c>
      <c r="D1103" s="60">
        <v>22024003043</v>
      </c>
      <c r="E1103" s="43" t="s">
        <v>1216</v>
      </c>
      <c r="F1103" s="62">
        <v>105125.52</v>
      </c>
      <c r="G1103" s="43" t="s">
        <v>497</v>
      </c>
      <c r="H1103" s="43" t="s">
        <v>1608</v>
      </c>
      <c r="I1103" s="69">
        <v>220</v>
      </c>
      <c r="J1103" s="43" t="s">
        <v>499</v>
      </c>
      <c r="K1103" s="43" t="s">
        <v>499</v>
      </c>
      <c r="L1103" s="43" t="s">
        <v>399</v>
      </c>
      <c r="M1103" s="43" t="s">
        <v>395</v>
      </c>
      <c r="N1103" s="43" t="s">
        <v>396</v>
      </c>
      <c r="O1103" s="52" t="s">
        <v>321</v>
      </c>
      <c r="P1103" s="63" t="s">
        <v>276</v>
      </c>
      <c r="Q1103" s="57" t="str">
        <f>MID(Tabla1[[#This Row],[Aplicación]],14,1)</f>
        <v>2</v>
      </c>
      <c r="R1103" s="35" t="s">
        <v>265</v>
      </c>
      <c r="S1103" s="57" t="str">
        <f>MID(Tabla1[[#This Row],[Aplicación]],6,2)</f>
        <v>06</v>
      </c>
      <c r="T1103" s="54" t="str">
        <f>VLOOKUP(Tabla1[[#This Row],[AREA]],Hoja1!A:B,2,FALSE)</f>
        <v>06. Educación y cultura</v>
      </c>
      <c r="U1103" s="57" t="str">
        <f>MID(Tabla1[[#This Row],[Aplicación]],9,4)</f>
        <v>3231</v>
      </c>
      <c r="V1103" s="54" t="str">
        <f>VLOOKUP(Tabla1[[#This Row],[PROGRAMA]],Hoja1!A:B,2,FALSE)</f>
        <v>3231. Escuelas infantiles</v>
      </c>
      <c r="W1103" s="57" t="str">
        <f>MID(Tabla1[[#This Row],[Aplicación]],14,2)</f>
        <v>22</v>
      </c>
      <c r="X1103" s="57" t="str">
        <f>MID(Tabla1[[#This Row],[Aplicación]],14,6)</f>
        <v>22799</v>
      </c>
    </row>
    <row r="1104" spans="1:24" x14ac:dyDescent="0.25">
      <c r="A1104" s="44">
        <v>220240004887</v>
      </c>
      <c r="B1104" s="45" t="s">
        <v>390</v>
      </c>
      <c r="C1104" s="50">
        <v>45356</v>
      </c>
      <c r="D1104" s="44">
        <v>22024003041</v>
      </c>
      <c r="E1104" s="45" t="s">
        <v>1216</v>
      </c>
      <c r="F1104" s="51">
        <v>89694.399999999994</v>
      </c>
      <c r="G1104" s="45" t="s">
        <v>423</v>
      </c>
      <c r="H1104" s="45" t="s">
        <v>1556</v>
      </c>
      <c r="I1104" s="53">
        <v>220</v>
      </c>
      <c r="J1104" s="45" t="s">
        <v>398</v>
      </c>
      <c r="K1104" s="49" t="s">
        <v>398</v>
      </c>
      <c r="L1104" s="45" t="s">
        <v>399</v>
      </c>
      <c r="M1104" s="45" t="s">
        <v>395</v>
      </c>
      <c r="N1104" s="45" t="s">
        <v>396</v>
      </c>
      <c r="O1104" s="52" t="s">
        <v>321</v>
      </c>
      <c r="P1104" s="63" t="s">
        <v>276</v>
      </c>
      <c r="Q1104" s="57" t="str">
        <f>MID(Tabla1[[#This Row],[Aplicación]],14,1)</f>
        <v>2</v>
      </c>
      <c r="R1104" s="35" t="s">
        <v>265</v>
      </c>
      <c r="S1104" s="57" t="str">
        <f>MID(Tabla1[[#This Row],[Aplicación]],6,2)</f>
        <v>06</v>
      </c>
      <c r="T1104" s="54" t="str">
        <f>VLOOKUP(Tabla1[[#This Row],[AREA]],Hoja1!A:B,2,FALSE)</f>
        <v>06. Educación y cultura</v>
      </c>
      <c r="U1104" s="57" t="str">
        <f>MID(Tabla1[[#This Row],[Aplicación]],9,4)</f>
        <v>3231</v>
      </c>
      <c r="V1104" s="54" t="str">
        <f>VLOOKUP(Tabla1[[#This Row],[PROGRAMA]],Hoja1!A:B,2,FALSE)</f>
        <v>3231. Escuelas infantiles</v>
      </c>
      <c r="W1104" s="57" t="str">
        <f>MID(Tabla1[[#This Row],[Aplicación]],14,2)</f>
        <v>22</v>
      </c>
      <c r="X1104" s="57" t="str">
        <f>MID(Tabla1[[#This Row],[Aplicación]],14,6)</f>
        <v>22799</v>
      </c>
    </row>
    <row r="1105" spans="1:24" x14ac:dyDescent="0.25">
      <c r="A1105" s="60">
        <v>220240004890</v>
      </c>
      <c r="B1105" s="43" t="s">
        <v>390</v>
      </c>
      <c r="C1105" s="61">
        <v>45356</v>
      </c>
      <c r="D1105" s="60">
        <v>22024003067</v>
      </c>
      <c r="E1105" s="43" t="s">
        <v>1216</v>
      </c>
      <c r="F1105" s="62">
        <v>87894.399999999994</v>
      </c>
      <c r="G1105" s="43" t="s">
        <v>425</v>
      </c>
      <c r="H1105" s="43" t="s">
        <v>1560</v>
      </c>
      <c r="I1105" s="69">
        <v>220</v>
      </c>
      <c r="J1105" s="43" t="s">
        <v>398</v>
      </c>
      <c r="K1105" s="43" t="s">
        <v>398</v>
      </c>
      <c r="L1105" s="43" t="s">
        <v>399</v>
      </c>
      <c r="M1105" s="43" t="s">
        <v>395</v>
      </c>
      <c r="N1105" s="43" t="s">
        <v>396</v>
      </c>
      <c r="O1105" s="52" t="s">
        <v>321</v>
      </c>
      <c r="P1105" s="63" t="s">
        <v>276</v>
      </c>
      <c r="Q1105" s="57" t="str">
        <f>MID(Tabla1[[#This Row],[Aplicación]],14,1)</f>
        <v>2</v>
      </c>
      <c r="R1105" s="35" t="s">
        <v>265</v>
      </c>
      <c r="S1105" s="57" t="str">
        <f>MID(Tabla1[[#This Row],[Aplicación]],6,2)</f>
        <v>06</v>
      </c>
      <c r="T1105" s="54" t="str">
        <f>VLOOKUP(Tabla1[[#This Row],[AREA]],Hoja1!A:B,2,FALSE)</f>
        <v>06. Educación y cultura</v>
      </c>
      <c r="U1105" s="57" t="str">
        <f>MID(Tabla1[[#This Row],[Aplicación]],9,4)</f>
        <v>3231</v>
      </c>
      <c r="V1105" s="54" t="str">
        <f>VLOOKUP(Tabla1[[#This Row],[PROGRAMA]],Hoja1!A:B,2,FALSE)</f>
        <v>3231. Escuelas infantiles</v>
      </c>
      <c r="W1105" s="57" t="str">
        <f>MID(Tabla1[[#This Row],[Aplicación]],14,2)</f>
        <v>22</v>
      </c>
      <c r="X1105" s="57" t="str">
        <f>MID(Tabla1[[#This Row],[Aplicación]],14,6)</f>
        <v>22799</v>
      </c>
    </row>
    <row r="1106" spans="1:24" x14ac:dyDescent="0.25">
      <c r="A1106" s="60">
        <v>220240004736</v>
      </c>
      <c r="B1106" s="43" t="s">
        <v>390</v>
      </c>
      <c r="C1106" s="61">
        <v>45356</v>
      </c>
      <c r="D1106" s="60">
        <v>22024003062</v>
      </c>
      <c r="E1106" s="43" t="s">
        <v>1216</v>
      </c>
      <c r="F1106" s="62">
        <v>87624</v>
      </c>
      <c r="G1106" s="43" t="s">
        <v>512</v>
      </c>
      <c r="H1106" s="43" t="s">
        <v>1623</v>
      </c>
      <c r="I1106" s="69">
        <v>220</v>
      </c>
      <c r="J1106" s="43" t="s">
        <v>398</v>
      </c>
      <c r="K1106" s="43" t="s">
        <v>398</v>
      </c>
      <c r="L1106" s="43" t="s">
        <v>399</v>
      </c>
      <c r="M1106" s="43" t="s">
        <v>395</v>
      </c>
      <c r="N1106" s="43" t="s">
        <v>396</v>
      </c>
      <c r="O1106" s="52" t="s">
        <v>321</v>
      </c>
      <c r="P1106" s="63" t="s">
        <v>276</v>
      </c>
      <c r="Q1106" s="57" t="str">
        <f>MID(Tabla1[[#This Row],[Aplicación]],14,1)</f>
        <v>2</v>
      </c>
      <c r="R1106" s="35" t="s">
        <v>265</v>
      </c>
      <c r="S1106" s="57" t="str">
        <f>MID(Tabla1[[#This Row],[Aplicación]],6,2)</f>
        <v>06</v>
      </c>
      <c r="T1106" s="54" t="str">
        <f>VLOOKUP(Tabla1[[#This Row],[AREA]],Hoja1!A:B,2,FALSE)</f>
        <v>06. Educación y cultura</v>
      </c>
      <c r="U1106" s="57" t="str">
        <f>MID(Tabla1[[#This Row],[Aplicación]],9,4)</f>
        <v>3231</v>
      </c>
      <c r="V1106" s="54" t="str">
        <f>VLOOKUP(Tabla1[[#This Row],[PROGRAMA]],Hoja1!A:B,2,FALSE)</f>
        <v>3231. Escuelas infantiles</v>
      </c>
      <c r="W1106" s="57" t="str">
        <f>MID(Tabla1[[#This Row],[Aplicación]],14,2)</f>
        <v>22</v>
      </c>
      <c r="X1106" s="57" t="str">
        <f>MID(Tabla1[[#This Row],[Aplicación]],14,6)</f>
        <v>22799</v>
      </c>
    </row>
    <row r="1107" spans="1:24" x14ac:dyDescent="0.25">
      <c r="A1107" s="60">
        <v>220240004891</v>
      </c>
      <c r="B1107" s="43" t="s">
        <v>390</v>
      </c>
      <c r="C1107" s="61">
        <v>45356</v>
      </c>
      <c r="D1107" s="60">
        <v>22024003069</v>
      </c>
      <c r="E1107" s="43" t="s">
        <v>1216</v>
      </c>
      <c r="F1107" s="62">
        <v>77461.919999999998</v>
      </c>
      <c r="G1107" s="43" t="s">
        <v>515</v>
      </c>
      <c r="H1107" s="43" t="s">
        <v>1640</v>
      </c>
      <c r="I1107" s="69">
        <v>220</v>
      </c>
      <c r="J1107" s="43" t="s">
        <v>393</v>
      </c>
      <c r="K1107" s="43" t="s">
        <v>393</v>
      </c>
      <c r="L1107" s="43" t="s">
        <v>399</v>
      </c>
      <c r="M1107" s="43" t="s">
        <v>395</v>
      </c>
      <c r="N1107" s="43" t="s">
        <v>396</v>
      </c>
      <c r="O1107" s="52" t="s">
        <v>321</v>
      </c>
      <c r="P1107" s="63" t="s">
        <v>276</v>
      </c>
      <c r="Q1107" s="57" t="str">
        <f>MID(Tabla1[[#This Row],[Aplicación]],14,1)</f>
        <v>2</v>
      </c>
      <c r="R1107" s="35" t="s">
        <v>265</v>
      </c>
      <c r="S1107" s="57" t="str">
        <f>MID(Tabla1[[#This Row],[Aplicación]],6,2)</f>
        <v>06</v>
      </c>
      <c r="T1107" s="54" t="str">
        <f>VLOOKUP(Tabla1[[#This Row],[AREA]],Hoja1!A:B,2,FALSE)</f>
        <v>06. Educación y cultura</v>
      </c>
      <c r="U1107" s="57" t="str">
        <f>MID(Tabla1[[#This Row],[Aplicación]],9,4)</f>
        <v>3231</v>
      </c>
      <c r="V1107" s="54" t="str">
        <f>VLOOKUP(Tabla1[[#This Row],[PROGRAMA]],Hoja1!A:B,2,FALSE)</f>
        <v>3231. Escuelas infantiles</v>
      </c>
      <c r="W1107" s="57" t="str">
        <f>MID(Tabla1[[#This Row],[Aplicación]],14,2)</f>
        <v>22</v>
      </c>
      <c r="X1107" s="57" t="str">
        <f>MID(Tabla1[[#This Row],[Aplicación]],14,6)</f>
        <v>22799</v>
      </c>
    </row>
    <row r="1108" spans="1:24" x14ac:dyDescent="0.25">
      <c r="A1108" s="60">
        <v>220240004889</v>
      </c>
      <c r="B1108" s="43" t="s">
        <v>390</v>
      </c>
      <c r="C1108" s="61">
        <v>45356</v>
      </c>
      <c r="D1108" s="60">
        <v>22024003049</v>
      </c>
      <c r="E1108" s="43" t="s">
        <v>1216</v>
      </c>
      <c r="F1108" s="62">
        <v>77283.570000000007</v>
      </c>
      <c r="G1108" s="43" t="s">
        <v>425</v>
      </c>
      <c r="H1108" s="43" t="s">
        <v>1641</v>
      </c>
      <c r="I1108" s="69">
        <v>220</v>
      </c>
      <c r="J1108" s="43" t="s">
        <v>398</v>
      </c>
      <c r="K1108" s="43" t="s">
        <v>398</v>
      </c>
      <c r="L1108" s="43" t="s">
        <v>399</v>
      </c>
      <c r="M1108" s="43" t="s">
        <v>395</v>
      </c>
      <c r="N1108" s="43" t="s">
        <v>396</v>
      </c>
      <c r="O1108" s="52" t="s">
        <v>321</v>
      </c>
      <c r="P1108" s="63" t="s">
        <v>276</v>
      </c>
      <c r="Q1108" s="57" t="str">
        <f>MID(Tabla1[[#This Row],[Aplicación]],14,1)</f>
        <v>2</v>
      </c>
      <c r="R1108" s="35" t="s">
        <v>265</v>
      </c>
      <c r="S1108" s="57" t="str">
        <f>MID(Tabla1[[#This Row],[Aplicación]],6,2)</f>
        <v>06</v>
      </c>
      <c r="T1108" s="54" t="str">
        <f>VLOOKUP(Tabla1[[#This Row],[AREA]],Hoja1!A:B,2,FALSE)</f>
        <v>06. Educación y cultura</v>
      </c>
      <c r="U1108" s="57" t="str">
        <f>MID(Tabla1[[#This Row],[Aplicación]],9,4)</f>
        <v>3231</v>
      </c>
      <c r="V1108" s="54" t="str">
        <f>VLOOKUP(Tabla1[[#This Row],[PROGRAMA]],Hoja1!A:B,2,FALSE)</f>
        <v>3231. Escuelas infantiles</v>
      </c>
      <c r="W1108" s="57" t="str">
        <f>MID(Tabla1[[#This Row],[Aplicación]],14,2)</f>
        <v>22</v>
      </c>
      <c r="X1108" s="57" t="str">
        <f>MID(Tabla1[[#This Row],[Aplicación]],14,6)</f>
        <v>22799</v>
      </c>
    </row>
    <row r="1109" spans="1:24" x14ac:dyDescent="0.25">
      <c r="A1109" s="44">
        <v>220240004892</v>
      </c>
      <c r="B1109" s="45" t="s">
        <v>390</v>
      </c>
      <c r="C1109" s="50">
        <v>45356</v>
      </c>
      <c r="D1109" s="44">
        <v>22024003071</v>
      </c>
      <c r="E1109" s="45" t="s">
        <v>1216</v>
      </c>
      <c r="F1109" s="51">
        <v>72958.77</v>
      </c>
      <c r="G1109" s="45" t="s">
        <v>515</v>
      </c>
      <c r="H1109" s="45" t="s">
        <v>1648</v>
      </c>
      <c r="I1109" s="53">
        <v>220</v>
      </c>
      <c r="J1109" s="45" t="s">
        <v>393</v>
      </c>
      <c r="K1109" s="45" t="s">
        <v>393</v>
      </c>
      <c r="L1109" s="45" t="s">
        <v>399</v>
      </c>
      <c r="M1109" s="45" t="s">
        <v>395</v>
      </c>
      <c r="N1109" s="45" t="s">
        <v>396</v>
      </c>
      <c r="O1109" s="52" t="s">
        <v>321</v>
      </c>
      <c r="P1109" s="63" t="s">
        <v>276</v>
      </c>
      <c r="Q1109" s="57" t="str">
        <f>MID(Tabla1[[#This Row],[Aplicación]],14,1)</f>
        <v>2</v>
      </c>
      <c r="R1109" s="35" t="s">
        <v>265</v>
      </c>
      <c r="S1109" s="57" t="str">
        <f>MID(Tabla1[[#This Row],[Aplicación]],6,2)</f>
        <v>06</v>
      </c>
      <c r="T1109" s="54" t="str">
        <f>VLOOKUP(Tabla1[[#This Row],[AREA]],Hoja1!A:B,2,FALSE)</f>
        <v>06. Educación y cultura</v>
      </c>
      <c r="U1109" s="57" t="str">
        <f>MID(Tabla1[[#This Row],[Aplicación]],9,4)</f>
        <v>3231</v>
      </c>
      <c r="V1109" s="54" t="str">
        <f>VLOOKUP(Tabla1[[#This Row],[PROGRAMA]],Hoja1!A:B,2,FALSE)</f>
        <v>3231. Escuelas infantiles</v>
      </c>
      <c r="W1109" s="57" t="str">
        <f>MID(Tabla1[[#This Row],[Aplicación]],14,2)</f>
        <v>22</v>
      </c>
      <c r="X1109" s="57" t="str">
        <f>MID(Tabla1[[#This Row],[Aplicación]],14,6)</f>
        <v>22799</v>
      </c>
    </row>
    <row r="1110" spans="1:24" x14ac:dyDescent="0.25">
      <c r="A1110" s="60">
        <v>220240004886</v>
      </c>
      <c r="B1110" s="43" t="s">
        <v>390</v>
      </c>
      <c r="C1110" s="61">
        <v>45356</v>
      </c>
      <c r="D1110" s="60">
        <v>22024003036</v>
      </c>
      <c r="E1110" s="43" t="s">
        <v>1216</v>
      </c>
      <c r="F1110" s="62">
        <v>68394.67</v>
      </c>
      <c r="G1110" s="43" t="s">
        <v>482</v>
      </c>
      <c r="H1110" s="43" t="s">
        <v>1652</v>
      </c>
      <c r="I1110" s="69">
        <v>220</v>
      </c>
      <c r="J1110" s="43" t="s">
        <v>398</v>
      </c>
      <c r="K1110" s="43" t="s">
        <v>398</v>
      </c>
      <c r="L1110" s="43" t="s">
        <v>399</v>
      </c>
      <c r="M1110" s="43" t="s">
        <v>395</v>
      </c>
      <c r="N1110" s="43" t="s">
        <v>396</v>
      </c>
      <c r="O1110" s="52" t="s">
        <v>321</v>
      </c>
      <c r="P1110" s="63" t="s">
        <v>276</v>
      </c>
      <c r="Q1110" s="57" t="str">
        <f>MID(Tabla1[[#This Row],[Aplicación]],14,1)</f>
        <v>2</v>
      </c>
      <c r="R1110" s="35" t="s">
        <v>265</v>
      </c>
      <c r="S1110" s="57" t="str">
        <f>MID(Tabla1[[#This Row],[Aplicación]],6,2)</f>
        <v>06</v>
      </c>
      <c r="T1110" s="54" t="str">
        <f>VLOOKUP(Tabla1[[#This Row],[AREA]],Hoja1!A:B,2,FALSE)</f>
        <v>06. Educación y cultura</v>
      </c>
      <c r="U1110" s="57" t="str">
        <f>MID(Tabla1[[#This Row],[Aplicación]],9,4)</f>
        <v>3231</v>
      </c>
      <c r="V1110" s="54" t="str">
        <f>VLOOKUP(Tabla1[[#This Row],[PROGRAMA]],Hoja1!A:B,2,FALSE)</f>
        <v>3231. Escuelas infantiles</v>
      </c>
      <c r="W1110" s="57" t="str">
        <f>MID(Tabla1[[#This Row],[Aplicación]],14,2)</f>
        <v>22</v>
      </c>
      <c r="X1110" s="57" t="str">
        <f>MID(Tabla1[[#This Row],[Aplicación]],14,6)</f>
        <v>22799</v>
      </c>
    </row>
    <row r="1111" spans="1:24" x14ac:dyDescent="0.25">
      <c r="A1111" s="60">
        <v>220240004735</v>
      </c>
      <c r="B1111" s="43" t="s">
        <v>390</v>
      </c>
      <c r="C1111" s="61">
        <v>45356</v>
      </c>
      <c r="D1111" s="60">
        <v>22024003058</v>
      </c>
      <c r="E1111" s="43" t="s">
        <v>1216</v>
      </c>
      <c r="F1111" s="62">
        <v>52777.14</v>
      </c>
      <c r="G1111" s="43" t="s">
        <v>472</v>
      </c>
      <c r="H1111" s="43" t="s">
        <v>1570</v>
      </c>
      <c r="I1111" s="69">
        <v>220</v>
      </c>
      <c r="J1111" s="43" t="s">
        <v>398</v>
      </c>
      <c r="K1111" s="43" t="s">
        <v>398</v>
      </c>
      <c r="L1111" s="43" t="s">
        <v>399</v>
      </c>
      <c r="M1111" s="43" t="s">
        <v>395</v>
      </c>
      <c r="N1111" s="43" t="s">
        <v>396</v>
      </c>
      <c r="O1111" s="52" t="s">
        <v>321</v>
      </c>
      <c r="P1111" s="63" t="s">
        <v>276</v>
      </c>
      <c r="Q1111" s="57" t="str">
        <f>MID(Tabla1[[#This Row],[Aplicación]],14,1)</f>
        <v>2</v>
      </c>
      <c r="R1111" s="35" t="s">
        <v>265</v>
      </c>
      <c r="S1111" s="57" t="str">
        <f>MID(Tabla1[[#This Row],[Aplicación]],6,2)</f>
        <v>06</v>
      </c>
      <c r="T1111" s="54" t="str">
        <f>VLOOKUP(Tabla1[[#This Row],[AREA]],Hoja1!A:B,2,FALSE)</f>
        <v>06. Educación y cultura</v>
      </c>
      <c r="U1111" s="57" t="str">
        <f>MID(Tabla1[[#This Row],[Aplicación]],9,4)</f>
        <v>3231</v>
      </c>
      <c r="V1111" s="54" t="str">
        <f>VLOOKUP(Tabla1[[#This Row],[PROGRAMA]],Hoja1!A:B,2,FALSE)</f>
        <v>3231. Escuelas infantiles</v>
      </c>
      <c r="W1111" s="57" t="str">
        <f>MID(Tabla1[[#This Row],[Aplicación]],14,2)</f>
        <v>22</v>
      </c>
      <c r="X1111" s="57" t="str">
        <f>MID(Tabla1[[#This Row],[Aplicación]],14,6)</f>
        <v>22799</v>
      </c>
    </row>
    <row r="1112" spans="1:24" x14ac:dyDescent="0.25">
      <c r="A1112" s="60">
        <v>220240004884</v>
      </c>
      <c r="B1112" s="43" t="s">
        <v>390</v>
      </c>
      <c r="C1112" s="61">
        <v>45356</v>
      </c>
      <c r="D1112" s="60">
        <v>22024003033</v>
      </c>
      <c r="E1112" s="43" t="s">
        <v>1216</v>
      </c>
      <c r="F1112" s="62">
        <v>50876.160000000003</v>
      </c>
      <c r="G1112" s="43" t="s">
        <v>423</v>
      </c>
      <c r="H1112" s="43" t="s">
        <v>1576</v>
      </c>
      <c r="I1112" s="69">
        <v>220</v>
      </c>
      <c r="J1112" s="43" t="s">
        <v>398</v>
      </c>
      <c r="K1112" s="43" t="s">
        <v>398</v>
      </c>
      <c r="L1112" s="43" t="s">
        <v>399</v>
      </c>
      <c r="M1112" s="43" t="s">
        <v>395</v>
      </c>
      <c r="N1112" s="43" t="s">
        <v>396</v>
      </c>
      <c r="O1112" s="52" t="s">
        <v>321</v>
      </c>
      <c r="P1112" s="63" t="s">
        <v>276</v>
      </c>
      <c r="Q1112" s="57" t="str">
        <f>MID(Tabla1[[#This Row],[Aplicación]],14,1)</f>
        <v>2</v>
      </c>
      <c r="R1112" s="35" t="s">
        <v>265</v>
      </c>
      <c r="S1112" s="57" t="str">
        <f>MID(Tabla1[[#This Row],[Aplicación]],6,2)</f>
        <v>06</v>
      </c>
      <c r="T1112" s="54" t="str">
        <f>VLOOKUP(Tabla1[[#This Row],[AREA]],Hoja1!A:B,2,FALSE)</f>
        <v>06. Educación y cultura</v>
      </c>
      <c r="U1112" s="57" t="str">
        <f>MID(Tabla1[[#This Row],[Aplicación]],9,4)</f>
        <v>3231</v>
      </c>
      <c r="V1112" s="54" t="str">
        <f>VLOOKUP(Tabla1[[#This Row],[PROGRAMA]],Hoja1!A:B,2,FALSE)</f>
        <v>3231. Escuelas infantiles</v>
      </c>
      <c r="W1112" s="57" t="str">
        <f>MID(Tabla1[[#This Row],[Aplicación]],14,2)</f>
        <v>22</v>
      </c>
      <c r="X1112" s="57" t="str">
        <f>MID(Tabla1[[#This Row],[Aplicación]],14,6)</f>
        <v>22799</v>
      </c>
    </row>
    <row r="1113" spans="1:24" x14ac:dyDescent="0.25">
      <c r="A1113" s="60">
        <v>220240004888</v>
      </c>
      <c r="B1113" s="43" t="s">
        <v>390</v>
      </c>
      <c r="C1113" s="61">
        <v>45356</v>
      </c>
      <c r="D1113" s="60">
        <v>22024003044</v>
      </c>
      <c r="E1113" s="43" t="s">
        <v>1216</v>
      </c>
      <c r="F1113" s="62">
        <v>44953.88</v>
      </c>
      <c r="G1113" s="43" t="s">
        <v>497</v>
      </c>
      <c r="H1113" s="43" t="s">
        <v>1608</v>
      </c>
      <c r="I1113" s="69">
        <v>220</v>
      </c>
      <c r="J1113" s="43" t="s">
        <v>499</v>
      </c>
      <c r="K1113" s="43" t="s">
        <v>499</v>
      </c>
      <c r="L1113" s="43" t="s">
        <v>399</v>
      </c>
      <c r="M1113" s="43" t="s">
        <v>395</v>
      </c>
      <c r="N1113" s="43" t="s">
        <v>396</v>
      </c>
      <c r="O1113" s="52" t="s">
        <v>321</v>
      </c>
      <c r="P1113" s="63" t="s">
        <v>276</v>
      </c>
      <c r="Q1113" s="57" t="str">
        <f>MID(Tabla1[[#This Row],[Aplicación]],14,1)</f>
        <v>2</v>
      </c>
      <c r="R1113" s="35" t="s">
        <v>265</v>
      </c>
      <c r="S1113" s="57" t="str">
        <f>MID(Tabla1[[#This Row],[Aplicación]],6,2)</f>
        <v>06</v>
      </c>
      <c r="T1113" s="54" t="str">
        <f>VLOOKUP(Tabla1[[#This Row],[AREA]],Hoja1!A:B,2,FALSE)</f>
        <v>06. Educación y cultura</v>
      </c>
      <c r="U1113" s="57" t="str">
        <f>MID(Tabla1[[#This Row],[Aplicación]],9,4)</f>
        <v>3231</v>
      </c>
      <c r="V1113" s="54" t="str">
        <f>VLOOKUP(Tabla1[[#This Row],[PROGRAMA]],Hoja1!A:B,2,FALSE)</f>
        <v>3231. Escuelas infantiles</v>
      </c>
      <c r="W1113" s="57" t="str">
        <f>MID(Tabla1[[#This Row],[Aplicación]],14,2)</f>
        <v>22</v>
      </c>
      <c r="X1113" s="57" t="str">
        <f>MID(Tabla1[[#This Row],[Aplicación]],14,6)</f>
        <v>22799</v>
      </c>
    </row>
    <row r="1114" spans="1:24" x14ac:dyDescent="0.25">
      <c r="A1114" s="60">
        <v>220240004883</v>
      </c>
      <c r="B1114" s="43" t="s">
        <v>673</v>
      </c>
      <c r="C1114" s="61">
        <v>45356</v>
      </c>
      <c r="D1114" s="60">
        <v>22024002526</v>
      </c>
      <c r="E1114" s="43" t="s">
        <v>1216</v>
      </c>
      <c r="F1114" s="62">
        <v>-150079.4</v>
      </c>
      <c r="G1114" s="43" t="s">
        <v>497</v>
      </c>
      <c r="H1114" s="43" t="s">
        <v>1745</v>
      </c>
      <c r="I1114" s="69">
        <v>220</v>
      </c>
      <c r="J1114" s="43" t="s">
        <v>499</v>
      </c>
      <c r="K1114" s="43" t="s">
        <v>499</v>
      </c>
      <c r="L1114" s="43" t="s">
        <v>399</v>
      </c>
      <c r="M1114" s="43" t="s">
        <v>395</v>
      </c>
      <c r="N1114" s="43" t="s">
        <v>396</v>
      </c>
      <c r="O1114" s="52" t="s">
        <v>321</v>
      </c>
      <c r="P1114" s="63" t="s">
        <v>276</v>
      </c>
      <c r="Q1114" s="57" t="str">
        <f>MID(Tabla1[[#This Row],[Aplicación]],14,1)</f>
        <v>2</v>
      </c>
      <c r="R1114" s="35" t="s">
        <v>265</v>
      </c>
      <c r="S1114" s="57" t="str">
        <f>MID(Tabla1[[#This Row],[Aplicación]],6,2)</f>
        <v>06</v>
      </c>
      <c r="T1114" s="54" t="str">
        <f>VLOOKUP(Tabla1[[#This Row],[AREA]],Hoja1!A:B,2,FALSE)</f>
        <v>06. Educación y cultura</v>
      </c>
      <c r="U1114" s="57" t="str">
        <f>MID(Tabla1[[#This Row],[Aplicación]],9,4)</f>
        <v>3231</v>
      </c>
      <c r="V1114" s="54" t="str">
        <f>VLOOKUP(Tabla1[[#This Row],[PROGRAMA]],Hoja1!A:B,2,FALSE)</f>
        <v>3231. Escuelas infantiles</v>
      </c>
      <c r="W1114" s="57" t="str">
        <f>MID(Tabla1[[#This Row],[Aplicación]],14,2)</f>
        <v>22</v>
      </c>
      <c r="X1114" s="57" t="str">
        <f>MID(Tabla1[[#This Row],[Aplicación]],14,6)</f>
        <v>22799</v>
      </c>
    </row>
    <row r="1115" spans="1:24" x14ac:dyDescent="0.25">
      <c r="A1115" s="60">
        <v>220240004879</v>
      </c>
      <c r="B1115" s="43" t="s">
        <v>673</v>
      </c>
      <c r="C1115" s="61">
        <v>45356</v>
      </c>
      <c r="D1115" s="60">
        <v>22024002826</v>
      </c>
      <c r="E1115" s="43" t="s">
        <v>1216</v>
      </c>
      <c r="F1115" s="62">
        <v>-255333.33</v>
      </c>
      <c r="G1115" s="43" t="s">
        <v>423</v>
      </c>
      <c r="H1115" s="43" t="s">
        <v>1750</v>
      </c>
      <c r="I1115" s="69">
        <v>220</v>
      </c>
      <c r="J1115" s="43" t="s">
        <v>398</v>
      </c>
      <c r="K1115" s="43" t="s">
        <v>398</v>
      </c>
      <c r="L1115" s="43" t="s">
        <v>399</v>
      </c>
      <c r="M1115" s="43" t="s">
        <v>395</v>
      </c>
      <c r="N1115" s="43" t="s">
        <v>396</v>
      </c>
      <c r="O1115" s="52" t="s">
        <v>321</v>
      </c>
      <c r="P1115" s="63" t="s">
        <v>276</v>
      </c>
      <c r="Q1115" s="57" t="str">
        <f>MID(Tabla1[[#This Row],[Aplicación]],14,1)</f>
        <v>2</v>
      </c>
      <c r="R1115" s="35" t="s">
        <v>265</v>
      </c>
      <c r="S1115" s="57" t="str">
        <f>MID(Tabla1[[#This Row],[Aplicación]],6,2)</f>
        <v>06</v>
      </c>
      <c r="T1115" s="54" t="str">
        <f>VLOOKUP(Tabla1[[#This Row],[AREA]],Hoja1!A:B,2,FALSE)</f>
        <v>06. Educación y cultura</v>
      </c>
      <c r="U1115" s="57" t="str">
        <f>MID(Tabla1[[#This Row],[Aplicación]],9,4)</f>
        <v>3231</v>
      </c>
      <c r="V1115" s="54" t="str">
        <f>VLOOKUP(Tabla1[[#This Row],[PROGRAMA]],Hoja1!A:B,2,FALSE)</f>
        <v>3231. Escuelas infantiles</v>
      </c>
      <c r="W1115" s="57" t="str">
        <f>MID(Tabla1[[#This Row],[Aplicación]],14,2)</f>
        <v>22</v>
      </c>
      <c r="X1115" s="57" t="str">
        <f>MID(Tabla1[[#This Row],[Aplicación]],14,6)</f>
        <v>22799</v>
      </c>
    </row>
    <row r="1116" spans="1:24" x14ac:dyDescent="0.25">
      <c r="A1116" s="60">
        <v>220240004882</v>
      </c>
      <c r="B1116" s="43" t="s">
        <v>673</v>
      </c>
      <c r="C1116" s="61">
        <v>45356</v>
      </c>
      <c r="D1116" s="60">
        <v>22024002521</v>
      </c>
      <c r="E1116" s="43" t="s">
        <v>1216</v>
      </c>
      <c r="F1116" s="62">
        <v>-357080</v>
      </c>
      <c r="G1116" s="43" t="s">
        <v>423</v>
      </c>
      <c r="H1116" s="43" t="s">
        <v>1751</v>
      </c>
      <c r="I1116" s="69">
        <v>220</v>
      </c>
      <c r="J1116" s="43" t="s">
        <v>398</v>
      </c>
      <c r="K1116" s="43" t="s">
        <v>398</v>
      </c>
      <c r="L1116" s="43" t="s">
        <v>399</v>
      </c>
      <c r="M1116" s="43" t="s">
        <v>395</v>
      </c>
      <c r="N1116" s="43" t="s">
        <v>396</v>
      </c>
      <c r="O1116" s="52" t="s">
        <v>321</v>
      </c>
      <c r="P1116" s="63" t="s">
        <v>276</v>
      </c>
      <c r="Q1116" s="57" t="str">
        <f>MID(Tabla1[[#This Row],[Aplicación]],14,1)</f>
        <v>2</v>
      </c>
      <c r="R1116" s="35" t="s">
        <v>265</v>
      </c>
      <c r="S1116" s="57" t="str">
        <f>MID(Tabla1[[#This Row],[Aplicación]],6,2)</f>
        <v>06</v>
      </c>
      <c r="T1116" s="54" t="str">
        <f>VLOOKUP(Tabla1[[#This Row],[AREA]],Hoja1!A:B,2,FALSE)</f>
        <v>06. Educación y cultura</v>
      </c>
      <c r="U1116" s="57" t="str">
        <f>MID(Tabla1[[#This Row],[Aplicación]],9,4)</f>
        <v>3231</v>
      </c>
      <c r="V1116" s="54" t="str">
        <f>VLOOKUP(Tabla1[[#This Row],[PROGRAMA]],Hoja1!A:B,2,FALSE)</f>
        <v>3231. Escuelas infantiles</v>
      </c>
      <c r="W1116" s="57" t="str">
        <f>MID(Tabla1[[#This Row],[Aplicación]],14,2)</f>
        <v>22</v>
      </c>
      <c r="X1116" s="57" t="str">
        <f>MID(Tabla1[[#This Row],[Aplicación]],14,6)</f>
        <v>22799</v>
      </c>
    </row>
    <row r="1117" spans="1:24" x14ac:dyDescent="0.25">
      <c r="A1117" s="60">
        <v>220240001338</v>
      </c>
      <c r="B1117" s="43" t="s">
        <v>390</v>
      </c>
      <c r="C1117" s="61">
        <v>45331</v>
      </c>
      <c r="D1117" s="60">
        <v>22024001597</v>
      </c>
      <c r="E1117" s="43" t="s">
        <v>1216</v>
      </c>
      <c r="F1117" s="62">
        <v>461.46</v>
      </c>
      <c r="G1117" s="43" t="s">
        <v>42</v>
      </c>
      <c r="H1117" s="43" t="s">
        <v>1910</v>
      </c>
      <c r="I1117" s="69">
        <v>220</v>
      </c>
      <c r="J1117" s="43" t="s">
        <v>398</v>
      </c>
      <c r="K1117" s="43" t="s">
        <v>398</v>
      </c>
      <c r="L1117" s="43" t="s">
        <v>399</v>
      </c>
      <c r="M1117" s="43" t="s">
        <v>585</v>
      </c>
      <c r="N1117" s="43" t="s">
        <v>539</v>
      </c>
      <c r="O1117" s="52" t="s">
        <v>326</v>
      </c>
      <c r="P1117" s="63" t="s">
        <v>276</v>
      </c>
      <c r="Q1117" s="57" t="str">
        <f>MID(Tabla1[[#This Row],[Aplicación]],14,1)</f>
        <v>2</v>
      </c>
      <c r="R1117" s="35" t="s">
        <v>265</v>
      </c>
      <c r="S1117" s="57" t="str">
        <f>MID(Tabla1[[#This Row],[Aplicación]],6,2)</f>
        <v>06</v>
      </c>
      <c r="T1117" s="54" t="str">
        <f>VLOOKUP(Tabla1[[#This Row],[AREA]],Hoja1!A:B,2,FALSE)</f>
        <v>06. Educación y cultura</v>
      </c>
      <c r="U1117" s="57" t="str">
        <f>MID(Tabla1[[#This Row],[Aplicación]],9,4)</f>
        <v>3231</v>
      </c>
      <c r="V1117" s="54" t="str">
        <f>VLOOKUP(Tabla1[[#This Row],[PROGRAMA]],Hoja1!A:B,2,FALSE)</f>
        <v>3231. Escuelas infantiles</v>
      </c>
      <c r="W1117" s="57" t="str">
        <f>MID(Tabla1[[#This Row],[Aplicación]],14,2)</f>
        <v>22</v>
      </c>
      <c r="X1117" s="57" t="str">
        <f>MID(Tabla1[[#This Row],[Aplicación]],14,6)</f>
        <v>22799</v>
      </c>
    </row>
    <row r="1118" spans="1:24" x14ac:dyDescent="0.25">
      <c r="A1118" s="60">
        <v>220240004885</v>
      </c>
      <c r="B1118" s="43" t="s">
        <v>390</v>
      </c>
      <c r="C1118" s="61">
        <v>45356</v>
      </c>
      <c r="D1118" s="60">
        <v>22024003035</v>
      </c>
      <c r="E1118" s="43" t="s">
        <v>1216</v>
      </c>
      <c r="F1118" s="62">
        <v>48253.88</v>
      </c>
      <c r="G1118" s="43" t="s">
        <v>482</v>
      </c>
      <c r="H1118" s="43" t="s">
        <v>1593</v>
      </c>
      <c r="I1118" s="69">
        <v>220</v>
      </c>
      <c r="J1118" s="43" t="s">
        <v>398</v>
      </c>
      <c r="K1118" s="43" t="s">
        <v>398</v>
      </c>
      <c r="L1118" s="43" t="s">
        <v>399</v>
      </c>
      <c r="M1118" s="43" t="s">
        <v>395</v>
      </c>
      <c r="N1118" s="43" t="s">
        <v>396</v>
      </c>
      <c r="O1118" s="52" t="s">
        <v>321</v>
      </c>
      <c r="P1118" s="63" t="s">
        <v>276</v>
      </c>
      <c r="Q1118" s="57" t="str">
        <f>MID(Tabla1[[#This Row],[Aplicación]],14,1)</f>
        <v>2</v>
      </c>
      <c r="R1118" s="35" t="s">
        <v>265</v>
      </c>
      <c r="S1118" s="57" t="str">
        <f>MID(Tabla1[[#This Row],[Aplicación]],6,2)</f>
        <v>06</v>
      </c>
      <c r="T1118" s="54" t="str">
        <f>VLOOKUP(Tabla1[[#This Row],[AREA]],Hoja1!A:B,2,FALSE)</f>
        <v>06. Educación y cultura</v>
      </c>
      <c r="U1118" s="57" t="str">
        <f>MID(Tabla1[[#This Row],[Aplicación]],9,4)</f>
        <v>3231</v>
      </c>
      <c r="V1118" s="54" t="str">
        <f>VLOOKUP(Tabla1[[#This Row],[PROGRAMA]],Hoja1!A:B,2,FALSE)</f>
        <v>3231. Escuelas infantiles</v>
      </c>
      <c r="W1118" s="57" t="str">
        <f>MID(Tabla1[[#This Row],[Aplicación]],14,2)</f>
        <v>22</v>
      </c>
      <c r="X1118" s="57" t="str">
        <f>MID(Tabla1[[#This Row],[Aplicación]],14,6)</f>
        <v>22799</v>
      </c>
    </row>
    <row r="1119" spans="1:24" x14ac:dyDescent="0.25">
      <c r="A1119" s="60">
        <v>220240004891</v>
      </c>
      <c r="B1119" s="43" t="s">
        <v>390</v>
      </c>
      <c r="C1119" s="61">
        <v>45356</v>
      </c>
      <c r="D1119" s="60">
        <v>22024003070</v>
      </c>
      <c r="E1119" s="43" t="s">
        <v>1216</v>
      </c>
      <c r="F1119" s="62">
        <v>45618.93</v>
      </c>
      <c r="G1119" s="43" t="s">
        <v>515</v>
      </c>
      <c r="H1119" s="43" t="s">
        <v>1640</v>
      </c>
      <c r="I1119" s="69">
        <v>220</v>
      </c>
      <c r="J1119" s="43" t="s">
        <v>393</v>
      </c>
      <c r="K1119" s="43" t="s">
        <v>393</v>
      </c>
      <c r="L1119" s="43" t="s">
        <v>399</v>
      </c>
      <c r="M1119" s="43" t="s">
        <v>395</v>
      </c>
      <c r="N1119" s="43" t="s">
        <v>396</v>
      </c>
      <c r="O1119" s="52" t="s">
        <v>321</v>
      </c>
      <c r="P1119" s="63" t="s">
        <v>276</v>
      </c>
      <c r="Q1119" s="57" t="str">
        <f>MID(Tabla1[[#This Row],[Aplicación]],14,1)</f>
        <v>2</v>
      </c>
      <c r="R1119" s="35" t="s">
        <v>265</v>
      </c>
      <c r="S1119" s="57" t="str">
        <f>MID(Tabla1[[#This Row],[Aplicación]],6,2)</f>
        <v>06</v>
      </c>
      <c r="T1119" s="54" t="str">
        <f>VLOOKUP(Tabla1[[#This Row],[AREA]],Hoja1!A:B,2,FALSE)</f>
        <v>06. Educación y cultura</v>
      </c>
      <c r="U1119" s="57" t="str">
        <f>MID(Tabla1[[#This Row],[Aplicación]],9,4)</f>
        <v>3231</v>
      </c>
      <c r="V1119" s="54" t="str">
        <f>VLOOKUP(Tabla1[[#This Row],[PROGRAMA]],Hoja1!A:B,2,FALSE)</f>
        <v>3231. Escuelas infantiles</v>
      </c>
      <c r="W1119" s="57" t="str">
        <f>MID(Tabla1[[#This Row],[Aplicación]],14,2)</f>
        <v>22</v>
      </c>
      <c r="X1119" s="57" t="str">
        <f>MID(Tabla1[[#This Row],[Aplicación]],14,6)</f>
        <v>22799</v>
      </c>
    </row>
    <row r="1120" spans="1:24" x14ac:dyDescent="0.25">
      <c r="A1120" s="60">
        <v>220240004892</v>
      </c>
      <c r="B1120" s="43" t="s">
        <v>390</v>
      </c>
      <c r="C1120" s="61">
        <v>45356</v>
      </c>
      <c r="D1120" s="60">
        <v>22024003072</v>
      </c>
      <c r="E1120" s="43" t="s">
        <v>1216</v>
      </c>
      <c r="F1120" s="62">
        <v>43367.43</v>
      </c>
      <c r="G1120" s="43" t="s">
        <v>515</v>
      </c>
      <c r="H1120" s="43" t="s">
        <v>1648</v>
      </c>
      <c r="I1120" s="69">
        <v>220</v>
      </c>
      <c r="J1120" s="43" t="s">
        <v>393</v>
      </c>
      <c r="K1120" s="43" t="s">
        <v>393</v>
      </c>
      <c r="L1120" s="43" t="s">
        <v>399</v>
      </c>
      <c r="M1120" s="43" t="s">
        <v>395</v>
      </c>
      <c r="N1120" s="43" t="s">
        <v>396</v>
      </c>
      <c r="O1120" s="52" t="s">
        <v>321</v>
      </c>
      <c r="P1120" s="63" t="s">
        <v>276</v>
      </c>
      <c r="Q1120" s="57" t="str">
        <f>MID(Tabla1[[#This Row],[Aplicación]],14,1)</f>
        <v>2</v>
      </c>
      <c r="R1120" s="35" t="s">
        <v>265</v>
      </c>
      <c r="S1120" s="57" t="str">
        <f>MID(Tabla1[[#This Row],[Aplicación]],6,2)</f>
        <v>06</v>
      </c>
      <c r="T1120" s="54" t="str">
        <f>VLOOKUP(Tabla1[[#This Row],[AREA]],Hoja1!A:B,2,FALSE)</f>
        <v>06. Educación y cultura</v>
      </c>
      <c r="U1120" s="57" t="str">
        <f>MID(Tabla1[[#This Row],[Aplicación]],9,4)</f>
        <v>3231</v>
      </c>
      <c r="V1120" s="54" t="str">
        <f>VLOOKUP(Tabla1[[#This Row],[PROGRAMA]],Hoja1!A:B,2,FALSE)</f>
        <v>3231. Escuelas infantiles</v>
      </c>
      <c r="W1120" s="57" t="str">
        <f>MID(Tabla1[[#This Row],[Aplicación]],14,2)</f>
        <v>22</v>
      </c>
      <c r="X1120" s="57" t="str">
        <f>MID(Tabla1[[#This Row],[Aplicación]],14,6)</f>
        <v>22799</v>
      </c>
    </row>
    <row r="1121" spans="1:24" x14ac:dyDescent="0.25">
      <c r="A1121" s="60">
        <v>220240001338</v>
      </c>
      <c r="B1121" s="43" t="s">
        <v>390</v>
      </c>
      <c r="C1121" s="61">
        <v>45331</v>
      </c>
      <c r="D1121" s="60">
        <v>22024001596</v>
      </c>
      <c r="E1121" s="43" t="s">
        <v>1216</v>
      </c>
      <c r="F1121" s="62">
        <v>922.93</v>
      </c>
      <c r="G1121" s="43" t="s">
        <v>42</v>
      </c>
      <c r="H1121" s="43" t="s">
        <v>1910</v>
      </c>
      <c r="I1121" s="69">
        <v>220</v>
      </c>
      <c r="J1121" s="43" t="s">
        <v>398</v>
      </c>
      <c r="K1121" s="43" t="s">
        <v>398</v>
      </c>
      <c r="L1121" s="43" t="s">
        <v>399</v>
      </c>
      <c r="M1121" s="43" t="s">
        <v>585</v>
      </c>
      <c r="N1121" s="43" t="s">
        <v>539</v>
      </c>
      <c r="O1121" s="52" t="s">
        <v>326</v>
      </c>
      <c r="P1121" s="63" t="s">
        <v>276</v>
      </c>
      <c r="Q1121" s="57" t="str">
        <f>MID(Tabla1[[#This Row],[Aplicación]],14,1)</f>
        <v>2</v>
      </c>
      <c r="R1121" s="35" t="s">
        <v>265</v>
      </c>
      <c r="S1121" s="57" t="str">
        <f>MID(Tabla1[[#This Row],[Aplicación]],6,2)</f>
        <v>06</v>
      </c>
      <c r="T1121" s="54" t="str">
        <f>VLOOKUP(Tabla1[[#This Row],[AREA]],Hoja1!A:B,2,FALSE)</f>
        <v>06. Educación y cultura</v>
      </c>
      <c r="U1121" s="57" t="str">
        <f>MID(Tabla1[[#This Row],[Aplicación]],9,4)</f>
        <v>3231</v>
      </c>
      <c r="V1121" s="54" t="str">
        <f>VLOOKUP(Tabla1[[#This Row],[PROGRAMA]],Hoja1!A:B,2,FALSE)</f>
        <v>3231. Escuelas infantiles</v>
      </c>
      <c r="W1121" s="57" t="str">
        <f>MID(Tabla1[[#This Row],[Aplicación]],14,2)</f>
        <v>22</v>
      </c>
      <c r="X1121" s="57" t="str">
        <f>MID(Tabla1[[#This Row],[Aplicación]],14,6)</f>
        <v>22799</v>
      </c>
    </row>
    <row r="1122" spans="1:24" x14ac:dyDescent="0.25">
      <c r="A1122" s="60">
        <v>220240004893</v>
      </c>
      <c r="B1122" s="43" t="s">
        <v>390</v>
      </c>
      <c r="C1122" s="61">
        <v>45356</v>
      </c>
      <c r="D1122" s="60">
        <v>22024003073</v>
      </c>
      <c r="E1122" s="43" t="s">
        <v>1216</v>
      </c>
      <c r="F1122" s="62">
        <v>8282.83</v>
      </c>
      <c r="G1122" s="43" t="s">
        <v>42</v>
      </c>
      <c r="H1122" s="43" t="s">
        <v>2131</v>
      </c>
      <c r="I1122" s="69">
        <v>220</v>
      </c>
      <c r="J1122" s="43" t="s">
        <v>398</v>
      </c>
      <c r="K1122" s="43" t="s">
        <v>398</v>
      </c>
      <c r="L1122" s="43" t="s">
        <v>399</v>
      </c>
      <c r="M1122" s="43" t="s">
        <v>395</v>
      </c>
      <c r="N1122" s="43" t="s">
        <v>433</v>
      </c>
      <c r="O1122" s="52" t="s">
        <v>321</v>
      </c>
      <c r="P1122" s="63" t="s">
        <v>276</v>
      </c>
      <c r="Q1122" s="57" t="str">
        <f>MID(Tabla1[[#This Row],[Aplicación]],14,1)</f>
        <v>2</v>
      </c>
      <c r="R1122" s="35" t="s">
        <v>265</v>
      </c>
      <c r="S1122" s="57" t="str">
        <f>MID(Tabla1[[#This Row],[Aplicación]],6,2)</f>
        <v>06</v>
      </c>
      <c r="T1122" s="54" t="str">
        <f>VLOOKUP(Tabla1[[#This Row],[AREA]],Hoja1!A:B,2,FALSE)</f>
        <v>06. Educación y cultura</v>
      </c>
      <c r="U1122" s="57" t="str">
        <f>MID(Tabla1[[#This Row],[Aplicación]],9,4)</f>
        <v>3231</v>
      </c>
      <c r="V1122" s="54" t="str">
        <f>VLOOKUP(Tabla1[[#This Row],[PROGRAMA]],Hoja1!A:B,2,FALSE)</f>
        <v>3231. Escuelas infantiles</v>
      </c>
      <c r="W1122" s="57" t="str">
        <f>MID(Tabla1[[#This Row],[Aplicación]],14,2)</f>
        <v>22</v>
      </c>
      <c r="X1122" s="57" t="str">
        <f>MID(Tabla1[[#This Row],[Aplicación]],14,6)</f>
        <v>22799</v>
      </c>
    </row>
    <row r="1123" spans="1:24" x14ac:dyDescent="0.25">
      <c r="A1123" s="60">
        <v>220240004893</v>
      </c>
      <c r="B1123" s="43" t="s">
        <v>390</v>
      </c>
      <c r="C1123" s="61">
        <v>45356</v>
      </c>
      <c r="D1123" s="60">
        <v>22024003074</v>
      </c>
      <c r="E1123" s="43" t="s">
        <v>1216</v>
      </c>
      <c r="F1123" s="62">
        <v>3683.98</v>
      </c>
      <c r="G1123" s="43" t="s">
        <v>42</v>
      </c>
      <c r="H1123" s="43" t="s">
        <v>2131</v>
      </c>
      <c r="I1123" s="69">
        <v>220</v>
      </c>
      <c r="J1123" s="43" t="s">
        <v>398</v>
      </c>
      <c r="K1123" s="43" t="s">
        <v>398</v>
      </c>
      <c r="L1123" s="43" t="s">
        <v>399</v>
      </c>
      <c r="M1123" s="43" t="s">
        <v>395</v>
      </c>
      <c r="N1123" s="43" t="s">
        <v>433</v>
      </c>
      <c r="O1123" s="52" t="s">
        <v>321</v>
      </c>
      <c r="P1123" s="63" t="s">
        <v>276</v>
      </c>
      <c r="Q1123" s="57" t="str">
        <f>MID(Tabla1[[#This Row],[Aplicación]],14,1)</f>
        <v>2</v>
      </c>
      <c r="R1123" s="35" t="s">
        <v>265</v>
      </c>
      <c r="S1123" s="57" t="str">
        <f>MID(Tabla1[[#This Row],[Aplicación]],6,2)</f>
        <v>06</v>
      </c>
      <c r="T1123" s="54" t="str">
        <f>VLOOKUP(Tabla1[[#This Row],[AREA]],Hoja1!A:B,2,FALSE)</f>
        <v>06. Educación y cultura</v>
      </c>
      <c r="U1123" s="57" t="str">
        <f>MID(Tabla1[[#This Row],[Aplicación]],9,4)</f>
        <v>3231</v>
      </c>
      <c r="V1123" s="54" t="str">
        <f>VLOOKUP(Tabla1[[#This Row],[PROGRAMA]],Hoja1!A:B,2,FALSE)</f>
        <v>3231. Escuelas infantiles</v>
      </c>
      <c r="W1123" s="57" t="str">
        <f>MID(Tabla1[[#This Row],[Aplicación]],14,2)</f>
        <v>22</v>
      </c>
      <c r="X1123" s="57" t="str">
        <f>MID(Tabla1[[#This Row],[Aplicación]],14,6)</f>
        <v>22799</v>
      </c>
    </row>
    <row r="1124" spans="1:24" x14ac:dyDescent="0.25">
      <c r="A1124" s="60">
        <v>220240004889</v>
      </c>
      <c r="B1124" s="43" t="s">
        <v>390</v>
      </c>
      <c r="C1124" s="61">
        <v>45356</v>
      </c>
      <c r="D1124" s="60">
        <v>22024003050</v>
      </c>
      <c r="E1124" s="43" t="s">
        <v>1216</v>
      </c>
      <c r="F1124" s="62">
        <v>45529.760000000002</v>
      </c>
      <c r="G1124" s="43" t="s">
        <v>425</v>
      </c>
      <c r="H1124" s="43" t="s">
        <v>1641</v>
      </c>
      <c r="I1124" s="69">
        <v>220</v>
      </c>
      <c r="J1124" s="43" t="s">
        <v>398</v>
      </c>
      <c r="K1124" s="43" t="s">
        <v>398</v>
      </c>
      <c r="L1124" s="43" t="s">
        <v>399</v>
      </c>
      <c r="M1124" s="43" t="s">
        <v>395</v>
      </c>
      <c r="N1124" s="43" t="s">
        <v>396</v>
      </c>
      <c r="O1124" s="52" t="s">
        <v>321</v>
      </c>
      <c r="P1124" s="63" t="s">
        <v>276</v>
      </c>
      <c r="Q1124" s="57" t="str">
        <f>MID(Tabla1[[#This Row],[Aplicación]],14,1)</f>
        <v>2</v>
      </c>
      <c r="R1124" s="35" t="s">
        <v>265</v>
      </c>
      <c r="S1124" s="57" t="str">
        <f>MID(Tabla1[[#This Row],[Aplicación]],6,2)</f>
        <v>06</v>
      </c>
      <c r="T1124" s="54" t="str">
        <f>VLOOKUP(Tabla1[[#This Row],[AREA]],Hoja1!A:B,2,FALSE)</f>
        <v>06. Educación y cultura</v>
      </c>
      <c r="U1124" s="57" t="str">
        <f>MID(Tabla1[[#This Row],[Aplicación]],9,4)</f>
        <v>3231</v>
      </c>
      <c r="V1124" s="54" t="str">
        <f>VLOOKUP(Tabla1[[#This Row],[PROGRAMA]],Hoja1!A:B,2,FALSE)</f>
        <v>3231. Escuelas infantiles</v>
      </c>
      <c r="W1124" s="57" t="str">
        <f>MID(Tabla1[[#This Row],[Aplicación]],14,2)</f>
        <v>22</v>
      </c>
      <c r="X1124" s="57" t="str">
        <f>MID(Tabla1[[#This Row],[Aplicación]],14,6)</f>
        <v>22799</v>
      </c>
    </row>
    <row r="1125" spans="1:24" x14ac:dyDescent="0.25">
      <c r="A1125" s="60">
        <v>220240001342</v>
      </c>
      <c r="B1125" s="43" t="s">
        <v>390</v>
      </c>
      <c r="C1125" s="61">
        <v>45331</v>
      </c>
      <c r="D1125" s="60">
        <v>22024001586</v>
      </c>
      <c r="E1125" s="43" t="s">
        <v>1216</v>
      </c>
      <c r="F1125" s="62">
        <v>2520.2600000000002</v>
      </c>
      <c r="G1125" s="43" t="s">
        <v>660</v>
      </c>
      <c r="H1125" s="43" t="s">
        <v>2387</v>
      </c>
      <c r="I1125" s="69">
        <v>220</v>
      </c>
      <c r="J1125" s="43" t="s">
        <v>661</v>
      </c>
      <c r="K1125" s="43" t="s">
        <v>420</v>
      </c>
      <c r="L1125" s="43" t="s">
        <v>399</v>
      </c>
      <c r="M1125" s="43" t="s">
        <v>585</v>
      </c>
      <c r="N1125" s="43" t="s">
        <v>539</v>
      </c>
      <c r="O1125" s="52" t="s">
        <v>326</v>
      </c>
      <c r="P1125" s="63" t="s">
        <v>276</v>
      </c>
      <c r="Q1125" s="57" t="str">
        <f>MID(Tabla1[[#This Row],[Aplicación]],14,1)</f>
        <v>2</v>
      </c>
      <c r="R1125" s="35" t="s">
        <v>265</v>
      </c>
      <c r="S1125" s="57" t="str">
        <f>MID(Tabla1[[#This Row],[Aplicación]],6,2)</f>
        <v>06</v>
      </c>
      <c r="T1125" s="54" t="str">
        <f>VLOOKUP(Tabla1[[#This Row],[AREA]],Hoja1!A:B,2,FALSE)</f>
        <v>06. Educación y cultura</v>
      </c>
      <c r="U1125" s="57" t="str">
        <f>MID(Tabla1[[#This Row],[Aplicación]],9,4)</f>
        <v>3231</v>
      </c>
      <c r="V1125" s="54" t="str">
        <f>VLOOKUP(Tabla1[[#This Row],[PROGRAMA]],Hoja1!A:B,2,FALSE)</f>
        <v>3231. Escuelas infantiles</v>
      </c>
      <c r="W1125" s="57" t="str">
        <f>MID(Tabla1[[#This Row],[Aplicación]],14,2)</f>
        <v>22</v>
      </c>
      <c r="X1125" s="57" t="str">
        <f>MID(Tabla1[[#This Row],[Aplicación]],14,6)</f>
        <v>22799</v>
      </c>
    </row>
    <row r="1126" spans="1:24" x14ac:dyDescent="0.25">
      <c r="A1126" s="60">
        <v>220240005367</v>
      </c>
      <c r="B1126" s="43" t="s">
        <v>390</v>
      </c>
      <c r="C1126" s="61">
        <v>45359</v>
      </c>
      <c r="D1126" s="60">
        <v>22024003294</v>
      </c>
      <c r="E1126" s="43" t="s">
        <v>1216</v>
      </c>
      <c r="F1126" s="62">
        <v>3025</v>
      </c>
      <c r="G1126" s="43" t="s">
        <v>42</v>
      </c>
      <c r="H1126" s="43" t="s">
        <v>2417</v>
      </c>
      <c r="I1126" s="69">
        <v>220</v>
      </c>
      <c r="J1126" s="43" t="s">
        <v>398</v>
      </c>
      <c r="K1126" s="43" t="s">
        <v>398</v>
      </c>
      <c r="L1126" s="43" t="s">
        <v>399</v>
      </c>
      <c r="M1126" s="43" t="s">
        <v>585</v>
      </c>
      <c r="N1126" s="43" t="s">
        <v>539</v>
      </c>
      <c r="O1126" s="52" t="s">
        <v>326</v>
      </c>
      <c r="P1126" s="63" t="s">
        <v>276</v>
      </c>
      <c r="Q1126" s="57" t="str">
        <f>MID(Tabla1[[#This Row],[Aplicación]],14,1)</f>
        <v>2</v>
      </c>
      <c r="R1126" s="35" t="s">
        <v>265</v>
      </c>
      <c r="S1126" s="57" t="str">
        <f>MID(Tabla1[[#This Row],[Aplicación]],6,2)</f>
        <v>06</v>
      </c>
      <c r="T1126" s="54" t="str">
        <f>VLOOKUP(Tabla1[[#This Row],[AREA]],Hoja1!A:B,2,FALSE)</f>
        <v>06. Educación y cultura</v>
      </c>
      <c r="U1126" s="57" t="str">
        <f>MID(Tabla1[[#This Row],[Aplicación]],9,4)</f>
        <v>3231</v>
      </c>
      <c r="V1126" s="54" t="str">
        <f>VLOOKUP(Tabla1[[#This Row],[PROGRAMA]],Hoja1!A:B,2,FALSE)</f>
        <v>3231. Escuelas infantiles</v>
      </c>
      <c r="W1126" s="57" t="str">
        <f>MID(Tabla1[[#This Row],[Aplicación]],14,2)</f>
        <v>22</v>
      </c>
      <c r="X1126" s="57" t="str">
        <f>MID(Tabla1[[#This Row],[Aplicación]],14,6)</f>
        <v>22799</v>
      </c>
    </row>
    <row r="1127" spans="1:24" x14ac:dyDescent="0.25">
      <c r="A1127" s="60">
        <v>220240004736</v>
      </c>
      <c r="B1127" s="43" t="s">
        <v>390</v>
      </c>
      <c r="C1127" s="61">
        <v>45356</v>
      </c>
      <c r="D1127" s="60">
        <v>22024003063</v>
      </c>
      <c r="E1127" s="43" t="s">
        <v>1216</v>
      </c>
      <c r="F1127" s="62">
        <v>39456</v>
      </c>
      <c r="G1127" s="43" t="s">
        <v>512</v>
      </c>
      <c r="H1127" s="43" t="s">
        <v>1623</v>
      </c>
      <c r="I1127" s="69">
        <v>220</v>
      </c>
      <c r="J1127" s="43" t="s">
        <v>398</v>
      </c>
      <c r="K1127" s="43" t="s">
        <v>398</v>
      </c>
      <c r="L1127" s="43" t="s">
        <v>399</v>
      </c>
      <c r="M1127" s="43" t="s">
        <v>395</v>
      </c>
      <c r="N1127" s="43" t="s">
        <v>396</v>
      </c>
      <c r="O1127" s="52" t="s">
        <v>321</v>
      </c>
      <c r="P1127" s="63" t="s">
        <v>276</v>
      </c>
      <c r="Q1127" s="57" t="str">
        <f>MID(Tabla1[[#This Row],[Aplicación]],14,1)</f>
        <v>2</v>
      </c>
      <c r="R1127" s="35" t="s">
        <v>265</v>
      </c>
      <c r="S1127" s="57" t="str">
        <f>MID(Tabla1[[#This Row],[Aplicación]],6,2)</f>
        <v>06</v>
      </c>
      <c r="T1127" s="54" t="str">
        <f>VLOOKUP(Tabla1[[#This Row],[AREA]],Hoja1!A:B,2,FALSE)</f>
        <v>06. Educación y cultura</v>
      </c>
      <c r="U1127" s="57" t="str">
        <f>MID(Tabla1[[#This Row],[Aplicación]],9,4)</f>
        <v>3231</v>
      </c>
      <c r="V1127" s="54" t="str">
        <f>VLOOKUP(Tabla1[[#This Row],[PROGRAMA]],Hoja1!A:B,2,FALSE)</f>
        <v>3231. Escuelas infantiles</v>
      </c>
      <c r="W1127" s="57" t="str">
        <f>MID(Tabla1[[#This Row],[Aplicación]],14,2)</f>
        <v>22</v>
      </c>
      <c r="X1127" s="57" t="str">
        <f>MID(Tabla1[[#This Row],[Aplicación]],14,6)</f>
        <v>22799</v>
      </c>
    </row>
    <row r="1128" spans="1:24" x14ac:dyDescent="0.25">
      <c r="A1128" s="60">
        <v>220240004880</v>
      </c>
      <c r="B1128" s="43" t="s">
        <v>673</v>
      </c>
      <c r="C1128" s="61">
        <v>45356</v>
      </c>
      <c r="D1128" s="60">
        <v>22024002827</v>
      </c>
      <c r="E1128" s="43" t="s">
        <v>1216</v>
      </c>
      <c r="F1128" s="62">
        <v>-195573.34</v>
      </c>
      <c r="G1128" s="43" t="s">
        <v>482</v>
      </c>
      <c r="H1128" s="43" t="s">
        <v>2617</v>
      </c>
      <c r="I1128" s="69">
        <v>220</v>
      </c>
      <c r="J1128" s="43" t="s">
        <v>398</v>
      </c>
      <c r="K1128" s="43" t="s">
        <v>398</v>
      </c>
      <c r="L1128" s="43" t="s">
        <v>399</v>
      </c>
      <c r="M1128" s="43" t="s">
        <v>395</v>
      </c>
      <c r="N1128" s="43" t="s">
        <v>396</v>
      </c>
      <c r="O1128" s="52" t="s">
        <v>321</v>
      </c>
      <c r="P1128" s="63" t="s">
        <v>276</v>
      </c>
      <c r="Q1128" s="57" t="str">
        <f>MID(Tabla1[[#This Row],[Aplicación]],14,1)</f>
        <v>2</v>
      </c>
      <c r="R1128" s="35" t="s">
        <v>265</v>
      </c>
      <c r="S1128" s="57" t="str">
        <f>MID(Tabla1[[#This Row],[Aplicación]],6,2)</f>
        <v>06</v>
      </c>
      <c r="T1128" s="54" t="str">
        <f>VLOOKUP(Tabla1[[#This Row],[AREA]],Hoja1!A:B,2,FALSE)</f>
        <v>06. Educación y cultura</v>
      </c>
      <c r="U1128" s="57" t="str">
        <f>MID(Tabla1[[#This Row],[Aplicación]],9,4)</f>
        <v>3231</v>
      </c>
      <c r="V1128" s="54" t="str">
        <f>VLOOKUP(Tabla1[[#This Row],[PROGRAMA]],Hoja1!A:B,2,FALSE)</f>
        <v>3231. Escuelas infantiles</v>
      </c>
      <c r="W1128" s="57" t="str">
        <f>MID(Tabla1[[#This Row],[Aplicación]],14,2)</f>
        <v>22</v>
      </c>
      <c r="X1128" s="57" t="str">
        <f>MID(Tabla1[[#This Row],[Aplicación]],14,6)</f>
        <v>22799</v>
      </c>
    </row>
    <row r="1129" spans="1:24" x14ac:dyDescent="0.25">
      <c r="A1129" s="60">
        <v>220240004881</v>
      </c>
      <c r="B1129" s="43" t="s">
        <v>673</v>
      </c>
      <c r="C1129" s="61">
        <v>45356</v>
      </c>
      <c r="D1129" s="60">
        <v>22024002083</v>
      </c>
      <c r="E1129" s="43" t="s">
        <v>1216</v>
      </c>
      <c r="F1129" s="62">
        <v>-109480</v>
      </c>
      <c r="G1129" s="43" t="s">
        <v>482</v>
      </c>
      <c r="H1129" s="43" t="s">
        <v>2619</v>
      </c>
      <c r="I1129" s="69">
        <v>220</v>
      </c>
      <c r="J1129" s="43" t="s">
        <v>398</v>
      </c>
      <c r="K1129" s="43" t="s">
        <v>398</v>
      </c>
      <c r="L1129" s="43" t="s">
        <v>399</v>
      </c>
      <c r="M1129" s="43" t="s">
        <v>395</v>
      </c>
      <c r="N1129" s="43" t="s">
        <v>396</v>
      </c>
      <c r="O1129" s="52" t="s">
        <v>321</v>
      </c>
      <c r="P1129" s="63" t="s">
        <v>276</v>
      </c>
      <c r="Q1129" s="57" t="str">
        <f>MID(Tabla1[[#This Row],[Aplicación]],14,1)</f>
        <v>2</v>
      </c>
      <c r="R1129" s="35" t="s">
        <v>265</v>
      </c>
      <c r="S1129" s="57" t="str">
        <f>MID(Tabla1[[#This Row],[Aplicación]],6,2)</f>
        <v>06</v>
      </c>
      <c r="T1129" s="54" t="str">
        <f>VLOOKUP(Tabla1[[#This Row],[AREA]],Hoja1!A:B,2,FALSE)</f>
        <v>06. Educación y cultura</v>
      </c>
      <c r="U1129" s="57" t="str">
        <f>MID(Tabla1[[#This Row],[Aplicación]],9,4)</f>
        <v>3231</v>
      </c>
      <c r="V1129" s="54" t="str">
        <f>VLOOKUP(Tabla1[[#This Row],[PROGRAMA]],Hoja1!A:B,2,FALSE)</f>
        <v>3231. Escuelas infantiles</v>
      </c>
      <c r="W1129" s="57" t="str">
        <f>MID(Tabla1[[#This Row],[Aplicación]],14,2)</f>
        <v>22</v>
      </c>
      <c r="X1129" s="57" t="str">
        <f>MID(Tabla1[[#This Row],[Aplicación]],14,6)</f>
        <v>22799</v>
      </c>
    </row>
    <row r="1130" spans="1:24" x14ac:dyDescent="0.25">
      <c r="A1130" s="60">
        <v>220240004886</v>
      </c>
      <c r="B1130" s="43" t="s">
        <v>390</v>
      </c>
      <c r="C1130" s="61">
        <v>45356</v>
      </c>
      <c r="D1130" s="60">
        <v>22024003037</v>
      </c>
      <c r="E1130" s="43" t="s">
        <v>1216</v>
      </c>
      <c r="F1130" s="62">
        <v>41085.33</v>
      </c>
      <c r="G1130" s="43" t="s">
        <v>482</v>
      </c>
      <c r="H1130" s="43" t="s">
        <v>1652</v>
      </c>
      <c r="I1130" s="69">
        <v>220</v>
      </c>
      <c r="J1130" s="43" t="s">
        <v>398</v>
      </c>
      <c r="K1130" s="43" t="s">
        <v>398</v>
      </c>
      <c r="L1130" s="43" t="s">
        <v>399</v>
      </c>
      <c r="M1130" s="43" t="s">
        <v>395</v>
      </c>
      <c r="N1130" s="43" t="s">
        <v>396</v>
      </c>
      <c r="O1130" s="52" t="s">
        <v>321</v>
      </c>
      <c r="P1130" s="63" t="s">
        <v>276</v>
      </c>
      <c r="Q1130" s="57" t="str">
        <f>MID(Tabla1[[#This Row],[Aplicación]],14,1)</f>
        <v>2</v>
      </c>
      <c r="R1130" s="35" t="s">
        <v>265</v>
      </c>
      <c r="S1130" s="57" t="str">
        <f>MID(Tabla1[[#This Row],[Aplicación]],6,2)</f>
        <v>06</v>
      </c>
      <c r="T1130" s="54" t="str">
        <f>VLOOKUP(Tabla1[[#This Row],[AREA]],Hoja1!A:B,2,FALSE)</f>
        <v>06. Educación y cultura</v>
      </c>
      <c r="U1130" s="57" t="str">
        <f>MID(Tabla1[[#This Row],[Aplicación]],9,4)</f>
        <v>3231</v>
      </c>
      <c r="V1130" s="54" t="str">
        <f>VLOOKUP(Tabla1[[#This Row],[PROGRAMA]],Hoja1!A:B,2,FALSE)</f>
        <v>3231. Escuelas infantiles</v>
      </c>
      <c r="W1130" s="57" t="str">
        <f>MID(Tabla1[[#This Row],[Aplicación]],14,2)</f>
        <v>22</v>
      </c>
      <c r="X1130" s="57" t="str">
        <f>MID(Tabla1[[#This Row],[Aplicación]],14,6)</f>
        <v>22799</v>
      </c>
    </row>
    <row r="1131" spans="1:24" x14ac:dyDescent="0.25">
      <c r="A1131" s="60">
        <v>220240001342</v>
      </c>
      <c r="B1131" s="43" t="s">
        <v>390</v>
      </c>
      <c r="C1131" s="61">
        <v>45331</v>
      </c>
      <c r="D1131" s="60">
        <v>22024001585</v>
      </c>
      <c r="E1131" s="43" t="s">
        <v>1216</v>
      </c>
      <c r="F1131" s="62">
        <v>7675.52</v>
      </c>
      <c r="G1131" s="43" t="s">
        <v>660</v>
      </c>
      <c r="H1131" s="43" t="s">
        <v>2387</v>
      </c>
      <c r="I1131" s="69">
        <v>220</v>
      </c>
      <c r="J1131" s="43" t="s">
        <v>661</v>
      </c>
      <c r="K1131" s="43" t="s">
        <v>420</v>
      </c>
      <c r="L1131" s="43" t="s">
        <v>399</v>
      </c>
      <c r="M1131" s="43" t="s">
        <v>585</v>
      </c>
      <c r="N1131" s="43" t="s">
        <v>539</v>
      </c>
      <c r="O1131" s="52" t="s">
        <v>326</v>
      </c>
      <c r="P1131" s="63" t="s">
        <v>276</v>
      </c>
      <c r="Q1131" s="57" t="str">
        <f>MID(Tabla1[[#This Row],[Aplicación]],14,1)</f>
        <v>2</v>
      </c>
      <c r="R1131" s="35" t="s">
        <v>265</v>
      </c>
      <c r="S1131" s="57" t="str">
        <f>MID(Tabla1[[#This Row],[Aplicación]],6,2)</f>
        <v>06</v>
      </c>
      <c r="T1131" s="54" t="str">
        <f>VLOOKUP(Tabla1[[#This Row],[AREA]],Hoja1!A:B,2,FALSE)</f>
        <v>06. Educación y cultura</v>
      </c>
      <c r="U1131" s="57" t="str">
        <f>MID(Tabla1[[#This Row],[Aplicación]],9,4)</f>
        <v>3231</v>
      </c>
      <c r="V1131" s="54" t="str">
        <f>VLOOKUP(Tabla1[[#This Row],[PROGRAMA]],Hoja1!A:B,2,FALSE)</f>
        <v>3231. Escuelas infantiles</v>
      </c>
      <c r="W1131" s="57" t="str">
        <f>MID(Tabla1[[#This Row],[Aplicación]],14,2)</f>
        <v>22</v>
      </c>
      <c r="X1131" s="57" t="str">
        <f>MID(Tabla1[[#This Row],[Aplicación]],14,6)</f>
        <v>22799</v>
      </c>
    </row>
    <row r="1132" spans="1:24" x14ac:dyDescent="0.25">
      <c r="A1132" s="60">
        <v>220239000545</v>
      </c>
      <c r="B1132" s="43" t="s">
        <v>390</v>
      </c>
      <c r="C1132" s="61">
        <v>45292</v>
      </c>
      <c r="D1132" s="60">
        <v>22024001312</v>
      </c>
      <c r="E1132" s="43" t="s">
        <v>1216</v>
      </c>
      <c r="F1132" s="62">
        <v>10195.780000000001</v>
      </c>
      <c r="G1132" s="43" t="s">
        <v>660</v>
      </c>
      <c r="H1132" s="43" t="s">
        <v>1586</v>
      </c>
      <c r="I1132" s="69">
        <v>220</v>
      </c>
      <c r="J1132" s="43" t="s">
        <v>661</v>
      </c>
      <c r="K1132" s="43" t="s">
        <v>420</v>
      </c>
      <c r="L1132" s="43" t="s">
        <v>399</v>
      </c>
      <c r="M1132" s="43" t="s">
        <v>585</v>
      </c>
      <c r="N1132" s="43" t="s">
        <v>539</v>
      </c>
      <c r="O1132" s="52" t="s">
        <v>326</v>
      </c>
      <c r="P1132" s="63" t="s">
        <v>276</v>
      </c>
      <c r="Q1132" s="57" t="str">
        <f>MID(Tabla1[[#This Row],[Aplicación]],14,1)</f>
        <v>2</v>
      </c>
      <c r="R1132" s="35" t="s">
        <v>265</v>
      </c>
      <c r="S1132" s="57" t="str">
        <f>MID(Tabla1[[#This Row],[Aplicación]],6,2)</f>
        <v>06</v>
      </c>
      <c r="T1132" s="54" t="str">
        <f>VLOOKUP(Tabla1[[#This Row],[AREA]],Hoja1!A:B,2,FALSE)</f>
        <v>06. Educación y cultura</v>
      </c>
      <c r="U1132" s="57" t="str">
        <f>MID(Tabla1[[#This Row],[Aplicación]],9,4)</f>
        <v>3231</v>
      </c>
      <c r="V1132" s="54" t="str">
        <f>VLOOKUP(Tabla1[[#This Row],[PROGRAMA]],Hoja1!A:B,2,FALSE)</f>
        <v>3231. Escuelas infantiles</v>
      </c>
      <c r="W1132" s="57" t="str">
        <f>MID(Tabla1[[#This Row],[Aplicación]],14,2)</f>
        <v>22</v>
      </c>
      <c r="X1132" s="57" t="str">
        <f>MID(Tabla1[[#This Row],[Aplicación]],14,6)</f>
        <v>22799</v>
      </c>
    </row>
    <row r="1133" spans="1:24" x14ac:dyDescent="0.25">
      <c r="A1133" s="60">
        <v>220240035833</v>
      </c>
      <c r="B1133" s="43" t="s">
        <v>702</v>
      </c>
      <c r="C1133" s="61">
        <v>45510</v>
      </c>
      <c r="D1133" s="60">
        <v>22024003578</v>
      </c>
      <c r="E1133" s="43" t="s">
        <v>1216</v>
      </c>
      <c r="F1133" s="62">
        <v>203426.67</v>
      </c>
      <c r="G1133" s="43" t="s">
        <v>425</v>
      </c>
      <c r="H1133" s="43" t="s">
        <v>4919</v>
      </c>
      <c r="I1133" s="69">
        <v>300</v>
      </c>
      <c r="J1133" s="43" t="s">
        <v>398</v>
      </c>
      <c r="K1133" s="43" t="s">
        <v>398</v>
      </c>
      <c r="L1133" s="43" t="s">
        <v>399</v>
      </c>
      <c r="M1133" s="43" t="s">
        <v>395</v>
      </c>
      <c r="N1133" s="43" t="s">
        <v>396</v>
      </c>
      <c r="O1133" s="68" t="s">
        <v>321</v>
      </c>
      <c r="P1133" s="68" t="s">
        <v>4838</v>
      </c>
      <c r="Q1133" s="57" t="str">
        <f>MID(Tabla1[[#This Row],[Aplicación]],14,1)</f>
        <v>2</v>
      </c>
      <c r="R1133" s="35" t="s">
        <v>265</v>
      </c>
      <c r="S1133" s="57" t="str">
        <f>MID(Tabla1[[#This Row],[Aplicación]],6,2)</f>
        <v>06</v>
      </c>
      <c r="T1133" s="54" t="str">
        <f>VLOOKUP(Tabla1[[#This Row],[AREA]],Hoja1!A:B,2,FALSE)</f>
        <v>06. Educación y cultura</v>
      </c>
      <c r="U1133" s="57" t="str">
        <f>MID(Tabla1[[#This Row],[Aplicación]],9,4)</f>
        <v>3231</v>
      </c>
      <c r="V1133" s="54" t="str">
        <f>VLOOKUP(Tabla1[[#This Row],[PROGRAMA]],Hoja1!A:B,2,FALSE)</f>
        <v>3231. Escuelas infantiles</v>
      </c>
      <c r="W1133" s="57" t="str">
        <f>MID(Tabla1[[#This Row],[Aplicación]],14,2)</f>
        <v>22</v>
      </c>
      <c r="X1133" s="57" t="str">
        <f>MID(Tabla1[[#This Row],[Aplicación]],14,6)</f>
        <v>22799</v>
      </c>
    </row>
    <row r="1134" spans="1:24" x14ac:dyDescent="0.25">
      <c r="A1134" s="60">
        <v>220240035433</v>
      </c>
      <c r="B1134" s="43" t="s">
        <v>702</v>
      </c>
      <c r="C1134" s="61">
        <v>45509</v>
      </c>
      <c r="D1134" s="60">
        <v>22024003578</v>
      </c>
      <c r="E1134" s="43" t="s">
        <v>1216</v>
      </c>
      <c r="F1134" s="62">
        <v>206960</v>
      </c>
      <c r="G1134" s="43" t="s">
        <v>423</v>
      </c>
      <c r="H1134" s="43" t="s">
        <v>4930</v>
      </c>
      <c r="I1134" s="69">
        <v>300</v>
      </c>
      <c r="J1134" s="43" t="s">
        <v>398</v>
      </c>
      <c r="K1134" s="43" t="s">
        <v>398</v>
      </c>
      <c r="L1134" s="43" t="s">
        <v>399</v>
      </c>
      <c r="M1134" s="43" t="s">
        <v>395</v>
      </c>
      <c r="N1134" s="43" t="s">
        <v>396</v>
      </c>
      <c r="O1134" s="68" t="s">
        <v>321</v>
      </c>
      <c r="P1134" s="68" t="s">
        <v>4838</v>
      </c>
      <c r="Q1134" s="57" t="str">
        <f>MID(Tabla1[[#This Row],[Aplicación]],14,1)</f>
        <v>2</v>
      </c>
      <c r="R1134" s="35" t="s">
        <v>265</v>
      </c>
      <c r="S1134" s="57" t="str">
        <f>MID(Tabla1[[#This Row],[Aplicación]],6,2)</f>
        <v>06</v>
      </c>
      <c r="T1134" s="54" t="str">
        <f>VLOOKUP(Tabla1[[#This Row],[AREA]],Hoja1!A:B,2,FALSE)</f>
        <v>06. Educación y cultura</v>
      </c>
      <c r="U1134" s="57" t="str">
        <f>MID(Tabla1[[#This Row],[Aplicación]],9,4)</f>
        <v>3231</v>
      </c>
      <c r="V1134" s="54" t="str">
        <f>VLOOKUP(Tabla1[[#This Row],[PROGRAMA]],Hoja1!A:B,2,FALSE)</f>
        <v>3231. Escuelas infantiles</v>
      </c>
      <c r="W1134" s="57" t="str">
        <f>MID(Tabla1[[#This Row],[Aplicación]],14,2)</f>
        <v>22</v>
      </c>
      <c r="X1134" s="57" t="str">
        <f>MID(Tabla1[[#This Row],[Aplicación]],14,6)</f>
        <v>22799</v>
      </c>
    </row>
    <row r="1135" spans="1:24" x14ac:dyDescent="0.25">
      <c r="A1135" s="60">
        <v>220240035435</v>
      </c>
      <c r="B1135" s="43" t="s">
        <v>702</v>
      </c>
      <c r="C1135" s="61">
        <v>45509</v>
      </c>
      <c r="D1135" s="60">
        <v>22024003578</v>
      </c>
      <c r="E1135" s="43" t="s">
        <v>1216</v>
      </c>
      <c r="F1135" s="62">
        <v>149332</v>
      </c>
      <c r="G1135" s="43" t="s">
        <v>472</v>
      </c>
      <c r="H1135" s="43" t="s">
        <v>4931</v>
      </c>
      <c r="I1135" s="69">
        <v>300</v>
      </c>
      <c r="J1135" s="43" t="s">
        <v>398</v>
      </c>
      <c r="K1135" s="43" t="s">
        <v>398</v>
      </c>
      <c r="L1135" s="43" t="s">
        <v>399</v>
      </c>
      <c r="M1135" s="43" t="s">
        <v>395</v>
      </c>
      <c r="N1135" s="43" t="s">
        <v>396</v>
      </c>
      <c r="O1135" s="68" t="s">
        <v>321</v>
      </c>
      <c r="P1135" s="68" t="s">
        <v>4838</v>
      </c>
      <c r="Q1135" s="57" t="str">
        <f>MID(Tabla1[[#This Row],[Aplicación]],14,1)</f>
        <v>2</v>
      </c>
      <c r="R1135" s="35" t="s">
        <v>265</v>
      </c>
      <c r="S1135" s="57" t="str">
        <f>MID(Tabla1[[#This Row],[Aplicación]],6,2)</f>
        <v>06</v>
      </c>
      <c r="T1135" s="54" t="str">
        <f>VLOOKUP(Tabla1[[#This Row],[AREA]],Hoja1!A:B,2,FALSE)</f>
        <v>06. Educación y cultura</v>
      </c>
      <c r="U1135" s="57" t="str">
        <f>MID(Tabla1[[#This Row],[Aplicación]],9,4)</f>
        <v>3231</v>
      </c>
      <c r="V1135" s="54" t="str">
        <f>VLOOKUP(Tabla1[[#This Row],[PROGRAMA]],Hoja1!A:B,2,FALSE)</f>
        <v>3231. Escuelas infantiles</v>
      </c>
      <c r="W1135" s="57" t="str">
        <f>MID(Tabla1[[#This Row],[Aplicación]],14,2)</f>
        <v>22</v>
      </c>
      <c r="X1135" s="57" t="str">
        <f>MID(Tabla1[[#This Row],[Aplicación]],14,6)</f>
        <v>22799</v>
      </c>
    </row>
    <row r="1136" spans="1:24" x14ac:dyDescent="0.25">
      <c r="A1136" s="60">
        <v>220240035431</v>
      </c>
      <c r="B1136" s="43" t="s">
        <v>702</v>
      </c>
      <c r="C1136" s="61">
        <v>45509</v>
      </c>
      <c r="D1136" s="60">
        <v>22024003578</v>
      </c>
      <c r="E1136" s="43" t="s">
        <v>1216</v>
      </c>
      <c r="F1136" s="62">
        <v>145000</v>
      </c>
      <c r="G1136" s="43" t="s">
        <v>423</v>
      </c>
      <c r="H1136" s="43" t="s">
        <v>4932</v>
      </c>
      <c r="I1136" s="69">
        <v>300</v>
      </c>
      <c r="J1136" s="43" t="s">
        <v>398</v>
      </c>
      <c r="K1136" s="43" t="s">
        <v>398</v>
      </c>
      <c r="L1136" s="43" t="s">
        <v>399</v>
      </c>
      <c r="M1136" s="43" t="s">
        <v>395</v>
      </c>
      <c r="N1136" s="43" t="s">
        <v>396</v>
      </c>
      <c r="O1136" s="68" t="s">
        <v>321</v>
      </c>
      <c r="P1136" s="68" t="s">
        <v>4838</v>
      </c>
      <c r="Q1136" s="57" t="str">
        <f>MID(Tabla1[[#This Row],[Aplicación]],14,1)</f>
        <v>2</v>
      </c>
      <c r="R1136" s="35" t="s">
        <v>265</v>
      </c>
      <c r="S1136" s="57" t="str">
        <f>MID(Tabla1[[#This Row],[Aplicación]],6,2)</f>
        <v>06</v>
      </c>
      <c r="T1136" s="54" t="str">
        <f>VLOOKUP(Tabla1[[#This Row],[AREA]],Hoja1!A:B,2,FALSE)</f>
        <v>06. Educación y cultura</v>
      </c>
      <c r="U1136" s="57" t="str">
        <f>MID(Tabla1[[#This Row],[Aplicación]],9,4)</f>
        <v>3231</v>
      </c>
      <c r="V1136" s="54" t="str">
        <f>VLOOKUP(Tabla1[[#This Row],[PROGRAMA]],Hoja1!A:B,2,FALSE)</f>
        <v>3231. Escuelas infantiles</v>
      </c>
      <c r="W1136" s="57" t="str">
        <f>MID(Tabla1[[#This Row],[Aplicación]],14,2)</f>
        <v>22</v>
      </c>
      <c r="X1136" s="57" t="str">
        <f>MID(Tabla1[[#This Row],[Aplicación]],14,6)</f>
        <v>22799</v>
      </c>
    </row>
    <row r="1137" spans="1:24" x14ac:dyDescent="0.25">
      <c r="A1137" s="60">
        <v>220240035432</v>
      </c>
      <c r="B1137" s="43" t="s">
        <v>702</v>
      </c>
      <c r="C1137" s="61">
        <v>45509</v>
      </c>
      <c r="D1137" s="60">
        <v>22024003578</v>
      </c>
      <c r="E1137" s="43" t="s">
        <v>1216</v>
      </c>
      <c r="F1137" s="62">
        <v>104913.33</v>
      </c>
      <c r="G1137" s="43" t="s">
        <v>482</v>
      </c>
      <c r="H1137" s="43" t="s">
        <v>4933</v>
      </c>
      <c r="I1137" s="69">
        <v>300</v>
      </c>
      <c r="J1137" s="43" t="s">
        <v>398</v>
      </c>
      <c r="K1137" s="43" t="s">
        <v>398</v>
      </c>
      <c r="L1137" s="43" t="s">
        <v>399</v>
      </c>
      <c r="M1137" s="43" t="s">
        <v>395</v>
      </c>
      <c r="N1137" s="43" t="s">
        <v>396</v>
      </c>
      <c r="O1137" s="68" t="s">
        <v>321</v>
      </c>
      <c r="P1137" s="68" t="s">
        <v>4838</v>
      </c>
      <c r="Q1137" s="57" t="str">
        <f>MID(Tabla1[[#This Row],[Aplicación]],14,1)</f>
        <v>2</v>
      </c>
      <c r="R1137" s="35" t="s">
        <v>265</v>
      </c>
      <c r="S1137" s="57" t="str">
        <f>MID(Tabla1[[#This Row],[Aplicación]],6,2)</f>
        <v>06</v>
      </c>
      <c r="T1137" s="54" t="str">
        <f>VLOOKUP(Tabla1[[#This Row],[AREA]],Hoja1!A:B,2,FALSE)</f>
        <v>06. Educación y cultura</v>
      </c>
      <c r="U1137" s="57" t="str">
        <f>MID(Tabla1[[#This Row],[Aplicación]],9,4)</f>
        <v>3231</v>
      </c>
      <c r="V1137" s="54" t="str">
        <f>VLOOKUP(Tabla1[[#This Row],[PROGRAMA]],Hoja1!A:B,2,FALSE)</f>
        <v>3231. Escuelas infantiles</v>
      </c>
      <c r="W1137" s="57" t="str">
        <f>MID(Tabla1[[#This Row],[Aplicación]],14,2)</f>
        <v>22</v>
      </c>
      <c r="X1137" s="57" t="str">
        <f>MID(Tabla1[[#This Row],[Aplicación]],14,6)</f>
        <v>22799</v>
      </c>
    </row>
    <row r="1138" spans="1:24" x14ac:dyDescent="0.25">
      <c r="A1138" s="60">
        <v>220240035436</v>
      </c>
      <c r="B1138" s="43" t="s">
        <v>702</v>
      </c>
      <c r="C1138" s="61">
        <v>45509</v>
      </c>
      <c r="D1138" s="60">
        <v>22024003578</v>
      </c>
      <c r="E1138" s="43" t="s">
        <v>1216</v>
      </c>
      <c r="F1138" s="62">
        <v>82760</v>
      </c>
      <c r="G1138" s="43" t="s">
        <v>512</v>
      </c>
      <c r="H1138" s="43" t="s">
        <v>4934</v>
      </c>
      <c r="I1138" s="69">
        <v>300</v>
      </c>
      <c r="J1138" s="43" t="s">
        <v>398</v>
      </c>
      <c r="K1138" s="43" t="s">
        <v>398</v>
      </c>
      <c r="L1138" s="43" t="s">
        <v>399</v>
      </c>
      <c r="M1138" s="43" t="s">
        <v>395</v>
      </c>
      <c r="N1138" s="43" t="s">
        <v>396</v>
      </c>
      <c r="O1138" s="68" t="s">
        <v>321</v>
      </c>
      <c r="P1138" s="68" t="s">
        <v>4838</v>
      </c>
      <c r="Q1138" s="57" t="str">
        <f>MID(Tabla1[[#This Row],[Aplicación]],14,1)</f>
        <v>2</v>
      </c>
      <c r="R1138" s="35" t="s">
        <v>265</v>
      </c>
      <c r="S1138" s="57" t="str">
        <f>MID(Tabla1[[#This Row],[Aplicación]],6,2)</f>
        <v>06</v>
      </c>
      <c r="T1138" s="54" t="str">
        <f>VLOOKUP(Tabla1[[#This Row],[AREA]],Hoja1!A:B,2,FALSE)</f>
        <v>06. Educación y cultura</v>
      </c>
      <c r="U1138" s="57" t="str">
        <f>MID(Tabla1[[#This Row],[Aplicación]],9,4)</f>
        <v>3231</v>
      </c>
      <c r="V1138" s="54" t="str">
        <f>VLOOKUP(Tabla1[[#This Row],[PROGRAMA]],Hoja1!A:B,2,FALSE)</f>
        <v>3231. Escuelas infantiles</v>
      </c>
      <c r="W1138" s="57" t="str">
        <f>MID(Tabla1[[#This Row],[Aplicación]],14,2)</f>
        <v>22</v>
      </c>
      <c r="X1138" s="57" t="str">
        <f>MID(Tabla1[[#This Row],[Aplicación]],14,6)</f>
        <v>22799</v>
      </c>
    </row>
    <row r="1139" spans="1:24" x14ac:dyDescent="0.25">
      <c r="A1139" s="60">
        <v>220240035437</v>
      </c>
      <c r="B1139" s="43" t="s">
        <v>702</v>
      </c>
      <c r="C1139" s="61">
        <v>45509</v>
      </c>
      <c r="D1139" s="60">
        <v>22024003578</v>
      </c>
      <c r="E1139" s="43" t="s">
        <v>1216</v>
      </c>
      <c r="F1139" s="62">
        <v>82624</v>
      </c>
      <c r="G1139" s="43" t="s">
        <v>497</v>
      </c>
      <c r="H1139" s="43" t="s">
        <v>4935</v>
      </c>
      <c r="I1139" s="69">
        <v>300</v>
      </c>
      <c r="J1139" s="43" t="s">
        <v>499</v>
      </c>
      <c r="K1139" s="43" t="s">
        <v>499</v>
      </c>
      <c r="L1139" s="43" t="s">
        <v>399</v>
      </c>
      <c r="M1139" s="43" t="s">
        <v>395</v>
      </c>
      <c r="N1139" s="43" t="s">
        <v>396</v>
      </c>
      <c r="O1139" s="68" t="s">
        <v>321</v>
      </c>
      <c r="P1139" s="68" t="s">
        <v>4838</v>
      </c>
      <c r="Q1139" s="57" t="str">
        <f>MID(Tabla1[[#This Row],[Aplicación]],14,1)</f>
        <v>2</v>
      </c>
      <c r="R1139" s="35" t="s">
        <v>265</v>
      </c>
      <c r="S1139" s="57" t="str">
        <f>MID(Tabla1[[#This Row],[Aplicación]],6,2)</f>
        <v>06</v>
      </c>
      <c r="T1139" s="54" t="str">
        <f>VLOOKUP(Tabla1[[#This Row],[AREA]],Hoja1!A:B,2,FALSE)</f>
        <v>06. Educación y cultura</v>
      </c>
      <c r="U1139" s="57" t="str">
        <f>MID(Tabla1[[#This Row],[Aplicación]],9,4)</f>
        <v>3231</v>
      </c>
      <c r="V1139" s="54" t="str">
        <f>VLOOKUP(Tabla1[[#This Row],[PROGRAMA]],Hoja1!A:B,2,FALSE)</f>
        <v>3231. Escuelas infantiles</v>
      </c>
      <c r="W1139" s="57" t="str">
        <f>MID(Tabla1[[#This Row],[Aplicación]],14,2)</f>
        <v>22</v>
      </c>
      <c r="X1139" s="57" t="str">
        <f>MID(Tabla1[[#This Row],[Aplicación]],14,6)</f>
        <v>22799</v>
      </c>
    </row>
    <row r="1140" spans="1:24" x14ac:dyDescent="0.25">
      <c r="A1140" s="60">
        <v>220240035434</v>
      </c>
      <c r="B1140" s="43" t="s">
        <v>702</v>
      </c>
      <c r="C1140" s="61">
        <v>45509</v>
      </c>
      <c r="D1140" s="60">
        <v>22024003578</v>
      </c>
      <c r="E1140" s="43" t="s">
        <v>1216</v>
      </c>
      <c r="F1140" s="62">
        <v>69355.179999999993</v>
      </c>
      <c r="G1140" s="43" t="s">
        <v>515</v>
      </c>
      <c r="H1140" s="43" t="s">
        <v>4936</v>
      </c>
      <c r="I1140" s="69">
        <v>300</v>
      </c>
      <c r="J1140" s="43" t="s">
        <v>393</v>
      </c>
      <c r="K1140" s="43" t="s">
        <v>393</v>
      </c>
      <c r="L1140" s="43" t="s">
        <v>399</v>
      </c>
      <c r="M1140" s="43" t="s">
        <v>395</v>
      </c>
      <c r="N1140" s="43" t="s">
        <v>396</v>
      </c>
      <c r="O1140" s="68" t="s">
        <v>321</v>
      </c>
      <c r="P1140" s="68" t="s">
        <v>4838</v>
      </c>
      <c r="Q1140" s="57" t="str">
        <f>MID(Tabla1[[#This Row],[Aplicación]],14,1)</f>
        <v>2</v>
      </c>
      <c r="R1140" s="35" t="s">
        <v>265</v>
      </c>
      <c r="S1140" s="57" t="str">
        <f>MID(Tabla1[[#This Row],[Aplicación]],6,2)</f>
        <v>06</v>
      </c>
      <c r="T1140" s="54" t="str">
        <f>VLOOKUP(Tabla1[[#This Row],[AREA]],Hoja1!A:B,2,FALSE)</f>
        <v>06. Educación y cultura</v>
      </c>
      <c r="U1140" s="57" t="str">
        <f>MID(Tabla1[[#This Row],[Aplicación]],9,4)</f>
        <v>3231</v>
      </c>
      <c r="V1140" s="54" t="str">
        <f>VLOOKUP(Tabla1[[#This Row],[PROGRAMA]],Hoja1!A:B,2,FALSE)</f>
        <v>3231. Escuelas infantiles</v>
      </c>
      <c r="W1140" s="57" t="str">
        <f>MID(Tabla1[[#This Row],[Aplicación]],14,2)</f>
        <v>22</v>
      </c>
      <c r="X1140" s="57" t="str">
        <f>MID(Tabla1[[#This Row],[Aplicación]],14,6)</f>
        <v>22799</v>
      </c>
    </row>
    <row r="1141" spans="1:24" x14ac:dyDescent="0.25">
      <c r="A1141" s="60">
        <v>220240035438</v>
      </c>
      <c r="B1141" s="43" t="s">
        <v>702</v>
      </c>
      <c r="C1141" s="61">
        <v>45509</v>
      </c>
      <c r="D1141" s="60">
        <v>22024003578</v>
      </c>
      <c r="E1141" s="43" t="s">
        <v>1216</v>
      </c>
      <c r="F1141" s="62">
        <v>67234.33</v>
      </c>
      <c r="G1141" s="43" t="s">
        <v>497</v>
      </c>
      <c r="H1141" s="43" t="s">
        <v>4937</v>
      </c>
      <c r="I1141" s="69">
        <v>300</v>
      </c>
      <c r="J1141" s="43" t="s">
        <v>499</v>
      </c>
      <c r="K1141" s="43" t="s">
        <v>499</v>
      </c>
      <c r="L1141" s="43" t="s">
        <v>399</v>
      </c>
      <c r="M1141" s="43" t="s">
        <v>395</v>
      </c>
      <c r="N1141" s="43" t="s">
        <v>396</v>
      </c>
      <c r="O1141" s="68" t="s">
        <v>321</v>
      </c>
      <c r="P1141" s="68" t="s">
        <v>4838</v>
      </c>
      <c r="Q1141" s="57" t="str">
        <f>MID(Tabla1[[#This Row],[Aplicación]],14,1)</f>
        <v>2</v>
      </c>
      <c r="R1141" s="35" t="s">
        <v>265</v>
      </c>
      <c r="S1141" s="57" t="str">
        <f>MID(Tabla1[[#This Row],[Aplicación]],6,2)</f>
        <v>06</v>
      </c>
      <c r="T1141" s="54" t="str">
        <f>VLOOKUP(Tabla1[[#This Row],[AREA]],Hoja1!A:B,2,FALSE)</f>
        <v>06. Educación y cultura</v>
      </c>
      <c r="U1141" s="57" t="str">
        <f>MID(Tabla1[[#This Row],[Aplicación]],9,4)</f>
        <v>3231</v>
      </c>
      <c r="V1141" s="54" t="str">
        <f>VLOOKUP(Tabla1[[#This Row],[PROGRAMA]],Hoja1!A:B,2,FALSE)</f>
        <v>3231. Escuelas infantiles</v>
      </c>
      <c r="W1141" s="57" t="str">
        <f>MID(Tabla1[[#This Row],[Aplicación]],14,2)</f>
        <v>22</v>
      </c>
      <c r="X1141" s="57" t="str">
        <f>MID(Tabla1[[#This Row],[Aplicación]],14,6)</f>
        <v>22799</v>
      </c>
    </row>
    <row r="1142" spans="1:24" x14ac:dyDescent="0.25">
      <c r="A1142" s="60">
        <v>220240035439</v>
      </c>
      <c r="B1142" s="43" t="s">
        <v>702</v>
      </c>
      <c r="C1142" s="61">
        <v>45509</v>
      </c>
      <c r="D1142" s="60">
        <v>22024003578</v>
      </c>
      <c r="E1142" s="43" t="s">
        <v>1216</v>
      </c>
      <c r="F1142" s="62">
        <v>64071.25</v>
      </c>
      <c r="G1142" s="43" t="s">
        <v>515</v>
      </c>
      <c r="H1142" s="43" t="s">
        <v>4938</v>
      </c>
      <c r="I1142" s="69">
        <v>300</v>
      </c>
      <c r="J1142" s="43" t="s">
        <v>393</v>
      </c>
      <c r="K1142" s="43" t="s">
        <v>393</v>
      </c>
      <c r="L1142" s="43" t="s">
        <v>399</v>
      </c>
      <c r="M1142" s="43" t="s">
        <v>395</v>
      </c>
      <c r="N1142" s="43" t="s">
        <v>396</v>
      </c>
      <c r="O1142" s="68" t="s">
        <v>321</v>
      </c>
      <c r="P1142" s="68" t="s">
        <v>4838</v>
      </c>
      <c r="Q1142" s="57" t="str">
        <f>MID(Tabla1[[#This Row],[Aplicación]],14,1)</f>
        <v>2</v>
      </c>
      <c r="R1142" s="35" t="s">
        <v>265</v>
      </c>
      <c r="S1142" s="57" t="str">
        <f>MID(Tabla1[[#This Row],[Aplicación]],6,2)</f>
        <v>06</v>
      </c>
      <c r="T1142" s="54" t="str">
        <f>VLOOKUP(Tabla1[[#This Row],[AREA]],Hoja1!A:B,2,FALSE)</f>
        <v>06. Educación y cultura</v>
      </c>
      <c r="U1142" s="57" t="str">
        <f>MID(Tabla1[[#This Row],[Aplicación]],9,4)</f>
        <v>3231</v>
      </c>
      <c r="V1142" s="54" t="str">
        <f>VLOOKUP(Tabla1[[#This Row],[PROGRAMA]],Hoja1!A:B,2,FALSE)</f>
        <v>3231. Escuelas infantiles</v>
      </c>
      <c r="W1142" s="57" t="str">
        <f>MID(Tabla1[[#This Row],[Aplicación]],14,2)</f>
        <v>22</v>
      </c>
      <c r="X1142" s="57" t="str">
        <f>MID(Tabla1[[#This Row],[Aplicación]],14,6)</f>
        <v>22799</v>
      </c>
    </row>
    <row r="1143" spans="1:24" x14ac:dyDescent="0.25">
      <c r="A1143" s="60">
        <v>220240035440</v>
      </c>
      <c r="B1143" s="43" t="s">
        <v>702</v>
      </c>
      <c r="C1143" s="61">
        <v>45509</v>
      </c>
      <c r="D1143" s="60">
        <v>22024003578</v>
      </c>
      <c r="E1143" s="43" t="s">
        <v>1216</v>
      </c>
      <c r="F1143" s="62">
        <v>61326.67</v>
      </c>
      <c r="G1143" s="43" t="s">
        <v>482</v>
      </c>
      <c r="H1143" s="43" t="s">
        <v>4939</v>
      </c>
      <c r="I1143" s="69">
        <v>300</v>
      </c>
      <c r="J1143" s="43" t="s">
        <v>398</v>
      </c>
      <c r="K1143" s="43" t="s">
        <v>398</v>
      </c>
      <c r="L1143" s="43" t="s">
        <v>399</v>
      </c>
      <c r="M1143" s="43" t="s">
        <v>395</v>
      </c>
      <c r="N1143" s="43" t="s">
        <v>396</v>
      </c>
      <c r="O1143" s="68" t="s">
        <v>321</v>
      </c>
      <c r="P1143" s="68" t="s">
        <v>4838</v>
      </c>
      <c r="Q1143" s="57" t="str">
        <f>MID(Tabla1[[#This Row],[Aplicación]],14,1)</f>
        <v>2</v>
      </c>
      <c r="R1143" s="35" t="s">
        <v>265</v>
      </c>
      <c r="S1143" s="57" t="str">
        <f>MID(Tabla1[[#This Row],[Aplicación]],6,2)</f>
        <v>06</v>
      </c>
      <c r="T1143" s="54" t="str">
        <f>VLOOKUP(Tabla1[[#This Row],[AREA]],Hoja1!A:B,2,FALSE)</f>
        <v>06. Educación y cultura</v>
      </c>
      <c r="U1143" s="57" t="str">
        <f>MID(Tabla1[[#This Row],[Aplicación]],9,4)</f>
        <v>3231</v>
      </c>
      <c r="V1143" s="54" t="str">
        <f>VLOOKUP(Tabla1[[#This Row],[PROGRAMA]],Hoja1!A:B,2,FALSE)</f>
        <v>3231. Escuelas infantiles</v>
      </c>
      <c r="W1143" s="57" t="str">
        <f>MID(Tabla1[[#This Row],[Aplicación]],14,2)</f>
        <v>22</v>
      </c>
      <c r="X1143" s="57" t="str">
        <f>MID(Tabla1[[#This Row],[Aplicación]],14,6)</f>
        <v>22799</v>
      </c>
    </row>
    <row r="1144" spans="1:24" x14ac:dyDescent="0.25">
      <c r="A1144" s="60">
        <v>220240034706</v>
      </c>
      <c r="B1144" s="43" t="s">
        <v>702</v>
      </c>
      <c r="C1144" s="61">
        <v>45503</v>
      </c>
      <c r="D1144" s="60">
        <v>22024003963</v>
      </c>
      <c r="E1144" s="43" t="s">
        <v>1216</v>
      </c>
      <c r="F1144" s="62">
        <v>7064.04</v>
      </c>
      <c r="G1144" s="43" t="s">
        <v>42</v>
      </c>
      <c r="H1144" s="43" t="s">
        <v>5093</v>
      </c>
      <c r="I1144" s="69" t="s">
        <v>2934</v>
      </c>
      <c r="J1144" s="43" t="s">
        <v>398</v>
      </c>
      <c r="K1144" s="43" t="s">
        <v>398</v>
      </c>
      <c r="L1144" s="43" t="s">
        <v>399</v>
      </c>
      <c r="M1144" s="43" t="s">
        <v>395</v>
      </c>
      <c r="N1144" s="43" t="s">
        <v>433</v>
      </c>
      <c r="O1144" s="68" t="s">
        <v>321</v>
      </c>
      <c r="P1144" s="68" t="s">
        <v>4838</v>
      </c>
      <c r="Q1144" s="57" t="str">
        <f>MID(Tabla1[[#This Row],[Aplicación]],14,1)</f>
        <v>2</v>
      </c>
      <c r="R1144" s="35" t="s">
        <v>265</v>
      </c>
      <c r="S1144" s="57" t="str">
        <f>MID(Tabla1[[#This Row],[Aplicación]],6,2)</f>
        <v>06</v>
      </c>
      <c r="T1144" s="54" t="str">
        <f>VLOOKUP(Tabla1[[#This Row],[AREA]],Hoja1!A:B,2,FALSE)</f>
        <v>06. Educación y cultura</v>
      </c>
      <c r="U1144" s="57" t="str">
        <f>MID(Tabla1[[#This Row],[Aplicación]],9,4)</f>
        <v>3231</v>
      </c>
      <c r="V1144" s="54" t="str">
        <f>VLOOKUP(Tabla1[[#This Row],[PROGRAMA]],Hoja1!A:B,2,FALSE)</f>
        <v>3231. Escuelas infantiles</v>
      </c>
      <c r="W1144" s="57" t="str">
        <f>MID(Tabla1[[#This Row],[Aplicación]],14,2)</f>
        <v>22</v>
      </c>
      <c r="X1144" s="57" t="str">
        <f>MID(Tabla1[[#This Row],[Aplicación]],14,6)</f>
        <v>22799</v>
      </c>
    </row>
    <row r="1145" spans="1:24" x14ac:dyDescent="0.25">
      <c r="A1145" s="60">
        <v>220219001028</v>
      </c>
      <c r="B1145" s="43" t="s">
        <v>390</v>
      </c>
      <c r="C1145" s="61">
        <v>45292</v>
      </c>
      <c r="D1145" s="60">
        <v>22024001941</v>
      </c>
      <c r="E1145" s="43" t="s">
        <v>1167</v>
      </c>
      <c r="F1145" s="62">
        <v>1000</v>
      </c>
      <c r="G1145" s="43" t="s">
        <v>429</v>
      </c>
      <c r="H1145" s="43" t="s">
        <v>1513</v>
      </c>
      <c r="I1145" s="69">
        <v>220</v>
      </c>
      <c r="J1145" s="43" t="s">
        <v>398</v>
      </c>
      <c r="K1145" s="43" t="s">
        <v>398</v>
      </c>
      <c r="L1145" s="43" t="s">
        <v>399</v>
      </c>
      <c r="M1145" s="43" t="s">
        <v>395</v>
      </c>
      <c r="N1145" s="43" t="s">
        <v>396</v>
      </c>
      <c r="O1145" s="52" t="s">
        <v>321</v>
      </c>
      <c r="P1145" s="63" t="s">
        <v>276</v>
      </c>
      <c r="Q1145" s="57" t="str">
        <f>MID(Tabla1[[#This Row],[Aplicación]],14,1)</f>
        <v>2</v>
      </c>
      <c r="R1145" s="35" t="s">
        <v>265</v>
      </c>
      <c r="S1145" s="57" t="str">
        <f>MID(Tabla1[[#This Row],[Aplicación]],6,2)</f>
        <v>04</v>
      </c>
      <c r="T1145" s="54" t="str">
        <f>VLOOKUP(Tabla1[[#This Row],[AREA]],Hoja1!A:B,2,FALSE)</f>
        <v>04. Hacienda, personal y modernización administrativa</v>
      </c>
      <c r="U1145" s="57" t="str">
        <f>MID(Tabla1[[#This Row],[Aplicación]],9,4)</f>
        <v>9231</v>
      </c>
      <c r="V1145" s="54" t="str">
        <f>VLOOKUP(Tabla1[[#This Row],[PROGRAMA]],Hoja1!A:B,2,FALSE)</f>
        <v>9231. Información, registro y gestión del padrón</v>
      </c>
      <c r="W1145" s="57" t="str">
        <f>MID(Tabla1[[#This Row],[Aplicación]],14,2)</f>
        <v>21</v>
      </c>
      <c r="X1145" s="57" t="str">
        <f>MID(Tabla1[[#This Row],[Aplicación]],14,6)</f>
        <v>213</v>
      </c>
    </row>
    <row r="1146" spans="1:24" x14ac:dyDescent="0.25">
      <c r="A1146" s="60">
        <v>220239000978</v>
      </c>
      <c r="B1146" s="43" t="s">
        <v>390</v>
      </c>
      <c r="C1146" s="61">
        <v>45292</v>
      </c>
      <c r="D1146" s="60">
        <v>22024001889</v>
      </c>
      <c r="E1146" s="43" t="s">
        <v>1389</v>
      </c>
      <c r="F1146" s="62">
        <v>5000</v>
      </c>
      <c r="G1146" s="43" t="s">
        <v>429</v>
      </c>
      <c r="H1146" s="43" t="s">
        <v>1999</v>
      </c>
      <c r="I1146" s="69">
        <v>220</v>
      </c>
      <c r="J1146" s="43" t="s">
        <v>398</v>
      </c>
      <c r="K1146" s="43" t="s">
        <v>398</v>
      </c>
      <c r="L1146" s="43" t="s">
        <v>413</v>
      </c>
      <c r="M1146" s="43" t="s">
        <v>395</v>
      </c>
      <c r="N1146" s="43" t="s">
        <v>396</v>
      </c>
      <c r="O1146" s="52" t="s">
        <v>321</v>
      </c>
      <c r="P1146" s="63" t="s">
        <v>276</v>
      </c>
      <c r="Q1146" s="57" t="str">
        <f>MID(Tabla1[[#This Row],[Aplicación]],14,1)</f>
        <v>2</v>
      </c>
      <c r="R1146" s="35" t="s">
        <v>265</v>
      </c>
      <c r="S1146" s="57" t="str">
        <f>MID(Tabla1[[#This Row],[Aplicación]],6,2)</f>
        <v>04</v>
      </c>
      <c r="T1146" s="54" t="str">
        <f>VLOOKUP(Tabla1[[#This Row],[AREA]],Hoja1!A:B,2,FALSE)</f>
        <v>04. Hacienda, personal y modernización administrativa</v>
      </c>
      <c r="U1146" s="57" t="str">
        <f>MID(Tabla1[[#This Row],[Aplicación]],9,4)</f>
        <v>9341</v>
      </c>
      <c r="V1146" s="54" t="str">
        <f>VLOOKUP(Tabla1[[#This Row],[PROGRAMA]],Hoja1!A:B,2,FALSE)</f>
        <v>9341. Tesorería y recaudación</v>
      </c>
      <c r="W1146" s="57" t="str">
        <f>MID(Tabla1[[#This Row],[Aplicación]],14,2)</f>
        <v>21</v>
      </c>
      <c r="X1146" s="57" t="str">
        <f>MID(Tabla1[[#This Row],[Aplicación]],14,6)</f>
        <v>213</v>
      </c>
    </row>
    <row r="1147" spans="1:24" x14ac:dyDescent="0.25">
      <c r="A1147" s="60">
        <v>220240003700</v>
      </c>
      <c r="B1147" s="43" t="s">
        <v>390</v>
      </c>
      <c r="C1147" s="61">
        <v>45351</v>
      </c>
      <c r="D1147" s="60">
        <v>22024002734</v>
      </c>
      <c r="E1147" s="43" t="s">
        <v>1411</v>
      </c>
      <c r="F1147" s="62">
        <v>750</v>
      </c>
      <c r="G1147" s="43" t="s">
        <v>86</v>
      </c>
      <c r="H1147" s="43" t="s">
        <v>2077</v>
      </c>
      <c r="I1147" s="69">
        <v>220</v>
      </c>
      <c r="J1147" s="43" t="s">
        <v>398</v>
      </c>
      <c r="K1147" s="43" t="s">
        <v>398</v>
      </c>
      <c r="L1147" s="43" t="s">
        <v>413</v>
      </c>
      <c r="M1147" s="43" t="s">
        <v>585</v>
      </c>
      <c r="N1147" s="43" t="s">
        <v>539</v>
      </c>
      <c r="O1147" s="52" t="s">
        <v>326</v>
      </c>
      <c r="P1147" s="63" t="s">
        <v>276</v>
      </c>
      <c r="Q1147" s="57" t="str">
        <f>MID(Tabla1[[#This Row],[Aplicación]],14,1)</f>
        <v>2</v>
      </c>
      <c r="R1147" s="35" t="s">
        <v>265</v>
      </c>
      <c r="S1147" s="57" t="str">
        <f>MID(Tabla1[[#This Row],[Aplicación]],6,2)</f>
        <v>06</v>
      </c>
      <c r="T1147" s="54" t="str">
        <f>VLOOKUP(Tabla1[[#This Row],[AREA]],Hoja1!A:B,2,FALSE)</f>
        <v>06. Educación y cultura</v>
      </c>
      <c r="U1147" s="57" t="str">
        <f>MID(Tabla1[[#This Row],[Aplicación]],9,4)</f>
        <v>3231</v>
      </c>
      <c r="V1147" s="54" t="str">
        <f>VLOOKUP(Tabla1[[#This Row],[PROGRAMA]],Hoja1!A:B,2,FALSE)</f>
        <v>3231. Escuelas infantiles</v>
      </c>
      <c r="W1147" s="57" t="str">
        <f>MID(Tabla1[[#This Row],[Aplicación]],14,2)</f>
        <v>21</v>
      </c>
      <c r="X1147" s="57" t="str">
        <f>MID(Tabla1[[#This Row],[Aplicación]],14,6)</f>
        <v>212</v>
      </c>
    </row>
    <row r="1148" spans="1:24" x14ac:dyDescent="0.25">
      <c r="A1148" s="60">
        <v>220240007799</v>
      </c>
      <c r="B1148" s="43" t="s">
        <v>702</v>
      </c>
      <c r="C1148" s="61">
        <v>45372</v>
      </c>
      <c r="D1148" s="60">
        <v>22024000942</v>
      </c>
      <c r="E1148" s="43" t="s">
        <v>1411</v>
      </c>
      <c r="F1148" s="62">
        <v>101.02</v>
      </c>
      <c r="G1148" s="43" t="s">
        <v>764</v>
      </c>
      <c r="H1148" s="43" t="s">
        <v>2336</v>
      </c>
      <c r="I1148" s="69">
        <v>300</v>
      </c>
      <c r="J1148" s="43" t="s">
        <v>398</v>
      </c>
      <c r="K1148" s="43" t="s">
        <v>398</v>
      </c>
      <c r="L1148" s="43" t="s">
        <v>413</v>
      </c>
      <c r="M1148" s="43" t="s">
        <v>395</v>
      </c>
      <c r="N1148" s="43" t="s">
        <v>396</v>
      </c>
      <c r="O1148" s="52" t="s">
        <v>325</v>
      </c>
      <c r="P1148" s="63" t="s">
        <v>276</v>
      </c>
      <c r="Q1148" s="57" t="str">
        <f>MID(Tabla1[[#This Row],[Aplicación]],14,1)</f>
        <v>2</v>
      </c>
      <c r="R1148" s="35" t="s">
        <v>265</v>
      </c>
      <c r="S1148" s="57" t="str">
        <f>MID(Tabla1[[#This Row],[Aplicación]],6,2)</f>
        <v>06</v>
      </c>
      <c r="T1148" s="54" t="str">
        <f>VLOOKUP(Tabla1[[#This Row],[AREA]],Hoja1!A:B,2,FALSE)</f>
        <v>06. Educación y cultura</v>
      </c>
      <c r="U1148" s="57" t="str">
        <f>MID(Tabla1[[#This Row],[Aplicación]],9,4)</f>
        <v>3231</v>
      </c>
      <c r="V1148" s="54" t="str">
        <f>VLOOKUP(Tabla1[[#This Row],[PROGRAMA]],Hoja1!A:B,2,FALSE)</f>
        <v>3231. Escuelas infantiles</v>
      </c>
      <c r="W1148" s="57" t="str">
        <f>MID(Tabla1[[#This Row],[Aplicación]],14,2)</f>
        <v>21</v>
      </c>
      <c r="X1148" s="57" t="str">
        <f>MID(Tabla1[[#This Row],[Aplicación]],14,6)</f>
        <v>212</v>
      </c>
    </row>
    <row r="1149" spans="1:24" x14ac:dyDescent="0.25">
      <c r="A1149" s="60">
        <v>220240003479</v>
      </c>
      <c r="B1149" s="43" t="s">
        <v>702</v>
      </c>
      <c r="C1149" s="61">
        <v>45350</v>
      </c>
      <c r="D1149" s="60">
        <v>22024000942</v>
      </c>
      <c r="E1149" s="43" t="s">
        <v>1411</v>
      </c>
      <c r="F1149" s="62">
        <v>28.74</v>
      </c>
      <c r="G1149" s="43" t="s">
        <v>764</v>
      </c>
      <c r="H1149" s="43" t="s">
        <v>2346</v>
      </c>
      <c r="I1149" s="69">
        <v>300</v>
      </c>
      <c r="J1149" s="43" t="s">
        <v>398</v>
      </c>
      <c r="K1149" s="43" t="s">
        <v>398</v>
      </c>
      <c r="L1149" s="43" t="s">
        <v>413</v>
      </c>
      <c r="M1149" s="43" t="s">
        <v>395</v>
      </c>
      <c r="N1149" s="43" t="s">
        <v>396</v>
      </c>
      <c r="O1149" s="52" t="s">
        <v>325</v>
      </c>
      <c r="P1149" s="63" t="s">
        <v>276</v>
      </c>
      <c r="Q1149" s="57" t="str">
        <f>MID(Tabla1[[#This Row],[Aplicación]],14,1)</f>
        <v>2</v>
      </c>
      <c r="R1149" s="35" t="s">
        <v>265</v>
      </c>
      <c r="S1149" s="57" t="str">
        <f>MID(Tabla1[[#This Row],[Aplicación]],6,2)</f>
        <v>06</v>
      </c>
      <c r="T1149" s="54" t="str">
        <f>VLOOKUP(Tabla1[[#This Row],[AREA]],Hoja1!A:B,2,FALSE)</f>
        <v>06. Educación y cultura</v>
      </c>
      <c r="U1149" s="57" t="str">
        <f>MID(Tabla1[[#This Row],[Aplicación]],9,4)</f>
        <v>3231</v>
      </c>
      <c r="V1149" s="54" t="str">
        <f>VLOOKUP(Tabla1[[#This Row],[PROGRAMA]],Hoja1!A:B,2,FALSE)</f>
        <v>3231. Escuelas infantiles</v>
      </c>
      <c r="W1149" s="57" t="str">
        <f>MID(Tabla1[[#This Row],[Aplicación]],14,2)</f>
        <v>21</v>
      </c>
      <c r="X1149" s="57" t="str">
        <f>MID(Tabla1[[#This Row],[Aplicación]],14,6)</f>
        <v>212</v>
      </c>
    </row>
    <row r="1150" spans="1:24" x14ac:dyDescent="0.25">
      <c r="A1150" s="60">
        <v>220240003492</v>
      </c>
      <c r="B1150" s="43" t="s">
        <v>702</v>
      </c>
      <c r="C1150" s="61">
        <v>45350</v>
      </c>
      <c r="D1150" s="60">
        <v>22024000942</v>
      </c>
      <c r="E1150" s="43" t="s">
        <v>1411</v>
      </c>
      <c r="F1150" s="62">
        <v>19.239999999999998</v>
      </c>
      <c r="G1150" s="43" t="s">
        <v>82</v>
      </c>
      <c r="H1150" s="43" t="s">
        <v>2649</v>
      </c>
      <c r="I1150" s="69">
        <v>300</v>
      </c>
      <c r="J1150" s="43" t="s">
        <v>398</v>
      </c>
      <c r="K1150" s="43" t="s">
        <v>398</v>
      </c>
      <c r="L1150" s="43" t="s">
        <v>413</v>
      </c>
      <c r="M1150" s="43" t="s">
        <v>395</v>
      </c>
      <c r="N1150" s="43" t="s">
        <v>396</v>
      </c>
      <c r="O1150" s="52" t="s">
        <v>325</v>
      </c>
      <c r="P1150" s="63" t="s">
        <v>276</v>
      </c>
      <c r="Q1150" s="57" t="str">
        <f>MID(Tabla1[[#This Row],[Aplicación]],14,1)</f>
        <v>2</v>
      </c>
      <c r="R1150" s="35" t="s">
        <v>265</v>
      </c>
      <c r="S1150" s="57" t="str">
        <f>MID(Tabla1[[#This Row],[Aplicación]],6,2)</f>
        <v>06</v>
      </c>
      <c r="T1150" s="54" t="str">
        <f>VLOOKUP(Tabla1[[#This Row],[AREA]],Hoja1!A:B,2,FALSE)</f>
        <v>06. Educación y cultura</v>
      </c>
      <c r="U1150" s="57" t="str">
        <f>MID(Tabla1[[#This Row],[Aplicación]],9,4)</f>
        <v>3231</v>
      </c>
      <c r="V1150" s="54" t="str">
        <f>VLOOKUP(Tabla1[[#This Row],[PROGRAMA]],Hoja1!A:B,2,FALSE)</f>
        <v>3231. Escuelas infantiles</v>
      </c>
      <c r="W1150" s="57" t="str">
        <f>MID(Tabla1[[#This Row],[Aplicación]],14,2)</f>
        <v>21</v>
      </c>
      <c r="X1150" s="57" t="str">
        <f>MID(Tabla1[[#This Row],[Aplicación]],14,6)</f>
        <v>212</v>
      </c>
    </row>
    <row r="1151" spans="1:24" x14ac:dyDescent="0.25">
      <c r="A1151" s="60">
        <v>220240001593</v>
      </c>
      <c r="B1151" s="43" t="s">
        <v>702</v>
      </c>
      <c r="C1151" s="61">
        <v>45341</v>
      </c>
      <c r="D1151" s="60">
        <v>22024000942</v>
      </c>
      <c r="E1151" s="43" t="s">
        <v>1411</v>
      </c>
      <c r="F1151" s="62">
        <v>37.07</v>
      </c>
      <c r="G1151" s="43" t="s">
        <v>81</v>
      </c>
      <c r="H1151" s="43" t="s">
        <v>2709</v>
      </c>
      <c r="I1151" s="69">
        <v>300</v>
      </c>
      <c r="J1151" s="43" t="s">
        <v>398</v>
      </c>
      <c r="K1151" s="43" t="s">
        <v>398</v>
      </c>
      <c r="L1151" s="43" t="s">
        <v>413</v>
      </c>
      <c r="M1151" s="43" t="s">
        <v>395</v>
      </c>
      <c r="N1151" s="43" t="s">
        <v>396</v>
      </c>
      <c r="O1151" s="52" t="s">
        <v>325</v>
      </c>
      <c r="P1151" s="63" t="s">
        <v>276</v>
      </c>
      <c r="Q1151" s="57" t="str">
        <f>MID(Tabla1[[#This Row],[Aplicación]],14,1)</f>
        <v>2</v>
      </c>
      <c r="R1151" s="35" t="s">
        <v>265</v>
      </c>
      <c r="S1151" s="57" t="str">
        <f>MID(Tabla1[[#This Row],[Aplicación]],6,2)</f>
        <v>06</v>
      </c>
      <c r="T1151" s="54" t="str">
        <f>VLOOKUP(Tabla1[[#This Row],[AREA]],Hoja1!A:B,2,FALSE)</f>
        <v>06. Educación y cultura</v>
      </c>
      <c r="U1151" s="57" t="str">
        <f>MID(Tabla1[[#This Row],[Aplicación]],9,4)</f>
        <v>3231</v>
      </c>
      <c r="V1151" s="54" t="str">
        <f>VLOOKUP(Tabla1[[#This Row],[PROGRAMA]],Hoja1!A:B,2,FALSE)</f>
        <v>3231. Escuelas infantiles</v>
      </c>
      <c r="W1151" s="57" t="str">
        <f>MID(Tabla1[[#This Row],[Aplicación]],14,2)</f>
        <v>21</v>
      </c>
      <c r="X1151" s="57" t="str">
        <f>MID(Tabla1[[#This Row],[Aplicación]],14,6)</f>
        <v>212</v>
      </c>
    </row>
    <row r="1152" spans="1:24" x14ac:dyDescent="0.25">
      <c r="A1152" s="60">
        <v>220240003481</v>
      </c>
      <c r="B1152" s="43" t="s">
        <v>702</v>
      </c>
      <c r="C1152" s="61">
        <v>45350</v>
      </c>
      <c r="D1152" s="60">
        <v>22024000942</v>
      </c>
      <c r="E1152" s="43" t="s">
        <v>1411</v>
      </c>
      <c r="F1152" s="62">
        <v>29.29</v>
      </c>
      <c r="G1152" s="43" t="s">
        <v>815</v>
      </c>
      <c r="H1152" s="43" t="s">
        <v>2787</v>
      </c>
      <c r="I1152" s="69">
        <v>300</v>
      </c>
      <c r="J1152" s="43" t="s">
        <v>398</v>
      </c>
      <c r="K1152" s="43" t="s">
        <v>398</v>
      </c>
      <c r="L1152" s="43" t="s">
        <v>413</v>
      </c>
      <c r="M1152" s="43" t="s">
        <v>395</v>
      </c>
      <c r="N1152" s="43" t="s">
        <v>396</v>
      </c>
      <c r="O1152" s="52" t="s">
        <v>325</v>
      </c>
      <c r="P1152" s="63" t="s">
        <v>276</v>
      </c>
      <c r="Q1152" s="57" t="str">
        <f>MID(Tabla1[[#This Row],[Aplicación]],14,1)</f>
        <v>2</v>
      </c>
      <c r="R1152" s="35" t="s">
        <v>265</v>
      </c>
      <c r="S1152" s="57" t="str">
        <f>MID(Tabla1[[#This Row],[Aplicación]],6,2)</f>
        <v>06</v>
      </c>
      <c r="T1152" s="54" t="str">
        <f>VLOOKUP(Tabla1[[#This Row],[AREA]],Hoja1!A:B,2,FALSE)</f>
        <v>06. Educación y cultura</v>
      </c>
      <c r="U1152" s="57" t="str">
        <f>MID(Tabla1[[#This Row],[Aplicación]],9,4)</f>
        <v>3231</v>
      </c>
      <c r="V1152" s="54" t="str">
        <f>VLOOKUP(Tabla1[[#This Row],[PROGRAMA]],Hoja1!A:B,2,FALSE)</f>
        <v>3231. Escuelas infantiles</v>
      </c>
      <c r="W1152" s="57" t="str">
        <f>MID(Tabla1[[#This Row],[Aplicación]],14,2)</f>
        <v>21</v>
      </c>
      <c r="X1152" s="57" t="str">
        <f>MID(Tabla1[[#This Row],[Aplicación]],14,6)</f>
        <v>212</v>
      </c>
    </row>
    <row r="1153" spans="1:24" x14ac:dyDescent="0.25">
      <c r="A1153" s="60">
        <v>220240005651</v>
      </c>
      <c r="B1153" s="43" t="s">
        <v>702</v>
      </c>
      <c r="C1153" s="61">
        <v>45364</v>
      </c>
      <c r="D1153" s="60">
        <v>22024000942</v>
      </c>
      <c r="E1153" s="43" t="s">
        <v>1411</v>
      </c>
      <c r="F1153" s="62">
        <v>303.18</v>
      </c>
      <c r="G1153" s="43" t="s">
        <v>827</v>
      </c>
      <c r="H1153" s="43" t="s">
        <v>2830</v>
      </c>
      <c r="I1153" s="69">
        <v>300</v>
      </c>
      <c r="J1153" s="43" t="s">
        <v>398</v>
      </c>
      <c r="K1153" s="43" t="s">
        <v>398</v>
      </c>
      <c r="L1153" s="43" t="s">
        <v>413</v>
      </c>
      <c r="M1153" s="43" t="s">
        <v>395</v>
      </c>
      <c r="N1153" s="43" t="s">
        <v>396</v>
      </c>
      <c r="O1153" s="52" t="s">
        <v>325</v>
      </c>
      <c r="P1153" s="63" t="s">
        <v>276</v>
      </c>
      <c r="Q1153" s="57" t="str">
        <f>MID(Tabla1[[#This Row],[Aplicación]],14,1)</f>
        <v>2</v>
      </c>
      <c r="R1153" s="35" t="s">
        <v>265</v>
      </c>
      <c r="S1153" s="57" t="str">
        <f>MID(Tabla1[[#This Row],[Aplicación]],6,2)</f>
        <v>06</v>
      </c>
      <c r="T1153" s="54" t="str">
        <f>VLOOKUP(Tabla1[[#This Row],[AREA]],Hoja1!A:B,2,FALSE)</f>
        <v>06. Educación y cultura</v>
      </c>
      <c r="U1153" s="57" t="str">
        <f>MID(Tabla1[[#This Row],[Aplicación]],9,4)</f>
        <v>3231</v>
      </c>
      <c r="V1153" s="54" t="str">
        <f>VLOOKUP(Tabla1[[#This Row],[PROGRAMA]],Hoja1!A:B,2,FALSE)</f>
        <v>3231. Escuelas infantiles</v>
      </c>
      <c r="W1153" s="57" t="str">
        <f>MID(Tabla1[[#This Row],[Aplicación]],14,2)</f>
        <v>21</v>
      </c>
      <c r="X1153" s="57" t="str">
        <f>MID(Tabla1[[#This Row],[Aplicación]],14,6)</f>
        <v>212</v>
      </c>
    </row>
    <row r="1154" spans="1:24" x14ac:dyDescent="0.25">
      <c r="A1154" s="60">
        <v>220240026265</v>
      </c>
      <c r="B1154" s="43" t="s">
        <v>390</v>
      </c>
      <c r="C1154" s="61">
        <v>45464</v>
      </c>
      <c r="D1154" s="60">
        <v>22024005144</v>
      </c>
      <c r="E1154" s="43" t="s">
        <v>1411</v>
      </c>
      <c r="F1154" s="62">
        <v>1452</v>
      </c>
      <c r="G1154" s="43" t="s">
        <v>993</v>
      </c>
      <c r="H1154" s="43" t="s">
        <v>3088</v>
      </c>
      <c r="I1154" s="69" t="s">
        <v>2930</v>
      </c>
      <c r="J1154" s="43" t="s">
        <v>398</v>
      </c>
      <c r="K1154" s="43" t="s">
        <v>398</v>
      </c>
      <c r="L1154" s="43" t="s">
        <v>413</v>
      </c>
      <c r="M1154" s="43" t="s">
        <v>585</v>
      </c>
      <c r="N1154" s="43" t="s">
        <v>539</v>
      </c>
      <c r="O1154" s="68" t="s">
        <v>326</v>
      </c>
      <c r="P1154" s="68" t="s">
        <v>2931</v>
      </c>
      <c r="Q1154" s="57" t="s">
        <v>2932</v>
      </c>
      <c r="R1154" s="35" t="s">
        <v>265</v>
      </c>
      <c r="S1154" s="57" t="str">
        <f>MID(Tabla1[[#This Row],[Aplicación]],6,2)</f>
        <v>06</v>
      </c>
      <c r="T1154" s="54" t="str">
        <f>VLOOKUP(Tabla1[[#This Row],[AREA]],Hoja1!A:B,2,FALSE)</f>
        <v>06. Educación y cultura</v>
      </c>
      <c r="U1154" s="57" t="str">
        <f>MID(Tabla1[[#This Row],[Aplicación]],9,4)</f>
        <v>3231</v>
      </c>
      <c r="V1154" s="54" t="str">
        <f>VLOOKUP(Tabla1[[#This Row],[PROGRAMA]],Hoja1!A:B,2,FALSE)</f>
        <v>3231. Escuelas infantiles</v>
      </c>
      <c r="W1154" s="57" t="str">
        <f>MID(Tabla1[[#This Row],[Aplicación]],14,2)</f>
        <v>21</v>
      </c>
      <c r="X1154" s="57" t="str">
        <f>MID(Tabla1[[#This Row],[Aplicación]],14,6)</f>
        <v>212</v>
      </c>
    </row>
    <row r="1155" spans="1:24" x14ac:dyDescent="0.25">
      <c r="A1155" s="60">
        <v>220240024433</v>
      </c>
      <c r="B1155" s="43" t="s">
        <v>702</v>
      </c>
      <c r="C1155" s="61">
        <v>45461</v>
      </c>
      <c r="D1155" s="60">
        <v>22024000942</v>
      </c>
      <c r="E1155" s="43" t="s">
        <v>1411</v>
      </c>
      <c r="F1155" s="62">
        <v>17.420000000000002</v>
      </c>
      <c r="G1155" s="43" t="s">
        <v>776</v>
      </c>
      <c r="H1155" s="43" t="s">
        <v>3220</v>
      </c>
      <c r="I1155" s="69" t="s">
        <v>2934</v>
      </c>
      <c r="J1155" s="43" t="s">
        <v>398</v>
      </c>
      <c r="K1155" s="43" t="s">
        <v>398</v>
      </c>
      <c r="L1155" s="43" t="s">
        <v>413</v>
      </c>
      <c r="M1155" s="43" t="s">
        <v>395</v>
      </c>
      <c r="N1155" s="43" t="s">
        <v>396</v>
      </c>
      <c r="O1155" s="68" t="s">
        <v>325</v>
      </c>
      <c r="P1155" s="68" t="s">
        <v>2931</v>
      </c>
      <c r="Q1155" s="57" t="s">
        <v>2932</v>
      </c>
      <c r="R1155" s="35" t="s">
        <v>265</v>
      </c>
      <c r="S1155" s="57" t="str">
        <f>MID(Tabla1[[#This Row],[Aplicación]],6,2)</f>
        <v>06</v>
      </c>
      <c r="T1155" s="54" t="str">
        <f>VLOOKUP(Tabla1[[#This Row],[AREA]],Hoja1!A:B,2,FALSE)</f>
        <v>06. Educación y cultura</v>
      </c>
      <c r="U1155" s="57" t="str">
        <f>MID(Tabla1[[#This Row],[Aplicación]],9,4)</f>
        <v>3231</v>
      </c>
      <c r="V1155" s="54" t="str">
        <f>VLOOKUP(Tabla1[[#This Row],[PROGRAMA]],Hoja1!A:B,2,FALSE)</f>
        <v>3231. Escuelas infantiles</v>
      </c>
      <c r="W1155" s="57" t="str">
        <f>MID(Tabla1[[#This Row],[Aplicación]],14,2)</f>
        <v>21</v>
      </c>
      <c r="X1155" s="57" t="str">
        <f>MID(Tabla1[[#This Row],[Aplicación]],14,6)</f>
        <v>212</v>
      </c>
    </row>
    <row r="1156" spans="1:24" x14ac:dyDescent="0.25">
      <c r="A1156" s="60">
        <v>220240023835</v>
      </c>
      <c r="B1156" s="43" t="s">
        <v>702</v>
      </c>
      <c r="C1156" s="61">
        <v>45456</v>
      </c>
      <c r="D1156" s="60">
        <v>22024000942</v>
      </c>
      <c r="E1156" s="43" t="s">
        <v>1411</v>
      </c>
      <c r="F1156" s="62">
        <v>28.25</v>
      </c>
      <c r="G1156" s="43" t="s">
        <v>82</v>
      </c>
      <c r="H1156" s="43" t="s">
        <v>3301</v>
      </c>
      <c r="I1156" s="69" t="s">
        <v>2934</v>
      </c>
      <c r="J1156" s="43" t="s">
        <v>398</v>
      </c>
      <c r="K1156" s="43" t="s">
        <v>398</v>
      </c>
      <c r="L1156" s="43" t="s">
        <v>413</v>
      </c>
      <c r="M1156" s="43" t="s">
        <v>395</v>
      </c>
      <c r="N1156" s="43" t="s">
        <v>396</v>
      </c>
      <c r="O1156" s="68" t="s">
        <v>325</v>
      </c>
      <c r="P1156" s="68" t="s">
        <v>2931</v>
      </c>
      <c r="Q1156" s="57" t="s">
        <v>2932</v>
      </c>
      <c r="R1156" s="35" t="s">
        <v>265</v>
      </c>
      <c r="S1156" s="57" t="str">
        <f>MID(Tabla1[[#This Row],[Aplicación]],6,2)</f>
        <v>06</v>
      </c>
      <c r="T1156" s="54" t="str">
        <f>VLOOKUP(Tabla1[[#This Row],[AREA]],Hoja1!A:B,2,FALSE)</f>
        <v>06. Educación y cultura</v>
      </c>
      <c r="U1156" s="57" t="str">
        <f>MID(Tabla1[[#This Row],[Aplicación]],9,4)</f>
        <v>3231</v>
      </c>
      <c r="V1156" s="54" t="str">
        <f>VLOOKUP(Tabla1[[#This Row],[PROGRAMA]],Hoja1!A:B,2,FALSE)</f>
        <v>3231. Escuelas infantiles</v>
      </c>
      <c r="W1156" s="57" t="str">
        <f>MID(Tabla1[[#This Row],[Aplicación]],14,2)</f>
        <v>21</v>
      </c>
      <c r="X1156" s="57" t="str">
        <f>MID(Tabla1[[#This Row],[Aplicación]],14,6)</f>
        <v>212</v>
      </c>
    </row>
    <row r="1157" spans="1:24" x14ac:dyDescent="0.25">
      <c r="A1157" s="60">
        <v>220240023835</v>
      </c>
      <c r="B1157" s="43" t="s">
        <v>702</v>
      </c>
      <c r="C1157" s="61">
        <v>45456</v>
      </c>
      <c r="D1157" s="60">
        <v>22024000942</v>
      </c>
      <c r="E1157" s="43" t="s">
        <v>1411</v>
      </c>
      <c r="F1157" s="62">
        <v>28.25</v>
      </c>
      <c r="G1157" s="43" t="s">
        <v>82</v>
      </c>
      <c r="H1157" s="43" t="s">
        <v>3301</v>
      </c>
      <c r="I1157" s="69" t="s">
        <v>2934</v>
      </c>
      <c r="J1157" s="43" t="s">
        <v>398</v>
      </c>
      <c r="K1157" s="43" t="s">
        <v>398</v>
      </c>
      <c r="L1157" s="43" t="s">
        <v>413</v>
      </c>
      <c r="M1157" s="43" t="s">
        <v>395</v>
      </c>
      <c r="N1157" s="43" t="s">
        <v>396</v>
      </c>
      <c r="O1157" s="68" t="s">
        <v>325</v>
      </c>
      <c r="P1157" s="68" t="s">
        <v>2931</v>
      </c>
      <c r="Q1157" s="57" t="s">
        <v>2932</v>
      </c>
      <c r="R1157" s="35" t="s">
        <v>265</v>
      </c>
      <c r="S1157" s="57" t="str">
        <f>MID(Tabla1[[#This Row],[Aplicación]],6,2)</f>
        <v>06</v>
      </c>
      <c r="T1157" s="54" t="str">
        <f>VLOOKUP(Tabla1[[#This Row],[AREA]],Hoja1!A:B,2,FALSE)</f>
        <v>06. Educación y cultura</v>
      </c>
      <c r="U1157" s="57" t="str">
        <f>MID(Tabla1[[#This Row],[Aplicación]],9,4)</f>
        <v>3231</v>
      </c>
      <c r="V1157" s="54" t="str">
        <f>VLOOKUP(Tabla1[[#This Row],[PROGRAMA]],Hoja1!A:B,2,FALSE)</f>
        <v>3231. Escuelas infantiles</v>
      </c>
      <c r="W1157" s="57" t="str">
        <f>MID(Tabla1[[#This Row],[Aplicación]],14,2)</f>
        <v>21</v>
      </c>
      <c r="X1157" s="57" t="str">
        <f>MID(Tabla1[[#This Row],[Aplicación]],14,6)</f>
        <v>212</v>
      </c>
    </row>
    <row r="1158" spans="1:24" x14ac:dyDescent="0.25">
      <c r="A1158" s="60">
        <v>220240021651</v>
      </c>
      <c r="B1158" s="43" t="s">
        <v>702</v>
      </c>
      <c r="C1158" s="61">
        <v>45440</v>
      </c>
      <c r="D1158" s="60">
        <v>22024000942</v>
      </c>
      <c r="E1158" s="43" t="s">
        <v>1411</v>
      </c>
      <c r="F1158" s="62">
        <v>121.31</v>
      </c>
      <c r="G1158" s="43" t="s">
        <v>764</v>
      </c>
      <c r="H1158" s="43" t="s">
        <v>3600</v>
      </c>
      <c r="I1158" s="69" t="s">
        <v>2934</v>
      </c>
      <c r="J1158" s="43" t="s">
        <v>398</v>
      </c>
      <c r="K1158" s="43" t="s">
        <v>398</v>
      </c>
      <c r="L1158" s="43" t="s">
        <v>413</v>
      </c>
      <c r="M1158" s="43" t="s">
        <v>395</v>
      </c>
      <c r="N1158" s="43" t="s">
        <v>396</v>
      </c>
      <c r="O1158" s="68" t="s">
        <v>325</v>
      </c>
      <c r="P1158" s="68" t="s">
        <v>2931</v>
      </c>
      <c r="Q1158" s="57" t="s">
        <v>2932</v>
      </c>
      <c r="R1158" s="35" t="s">
        <v>265</v>
      </c>
      <c r="S1158" s="57" t="str">
        <f>MID(Tabla1[[#This Row],[Aplicación]],6,2)</f>
        <v>06</v>
      </c>
      <c r="T1158" s="54" t="str">
        <f>VLOOKUP(Tabla1[[#This Row],[AREA]],Hoja1!A:B,2,FALSE)</f>
        <v>06. Educación y cultura</v>
      </c>
      <c r="U1158" s="57" t="str">
        <f>MID(Tabla1[[#This Row],[Aplicación]],9,4)</f>
        <v>3231</v>
      </c>
      <c r="V1158" s="54" t="str">
        <f>VLOOKUP(Tabla1[[#This Row],[PROGRAMA]],Hoja1!A:B,2,FALSE)</f>
        <v>3231. Escuelas infantiles</v>
      </c>
      <c r="W1158" s="57" t="str">
        <f>MID(Tabla1[[#This Row],[Aplicación]],14,2)</f>
        <v>21</v>
      </c>
      <c r="X1158" s="57" t="str">
        <f>MID(Tabla1[[#This Row],[Aplicación]],14,6)</f>
        <v>212</v>
      </c>
    </row>
    <row r="1159" spans="1:24" x14ac:dyDescent="0.25">
      <c r="A1159" s="60">
        <v>220240021649</v>
      </c>
      <c r="B1159" s="43" t="s">
        <v>702</v>
      </c>
      <c r="C1159" s="61">
        <v>45440</v>
      </c>
      <c r="D1159" s="60">
        <v>22024000942</v>
      </c>
      <c r="E1159" s="43" t="s">
        <v>1411</v>
      </c>
      <c r="F1159" s="62">
        <v>88.83</v>
      </c>
      <c r="G1159" s="43" t="s">
        <v>776</v>
      </c>
      <c r="H1159" s="43" t="s">
        <v>3619</v>
      </c>
      <c r="I1159" s="69" t="s">
        <v>2934</v>
      </c>
      <c r="J1159" s="43" t="s">
        <v>398</v>
      </c>
      <c r="K1159" s="43" t="s">
        <v>398</v>
      </c>
      <c r="L1159" s="43" t="s">
        <v>413</v>
      </c>
      <c r="M1159" s="43" t="s">
        <v>395</v>
      </c>
      <c r="N1159" s="43" t="s">
        <v>396</v>
      </c>
      <c r="O1159" s="68" t="s">
        <v>325</v>
      </c>
      <c r="P1159" s="68" t="s">
        <v>2931</v>
      </c>
      <c r="Q1159" s="57" t="s">
        <v>2932</v>
      </c>
      <c r="R1159" s="35" t="s">
        <v>265</v>
      </c>
      <c r="S1159" s="57" t="str">
        <f>MID(Tabla1[[#This Row],[Aplicación]],6,2)</f>
        <v>06</v>
      </c>
      <c r="T1159" s="54" t="str">
        <f>VLOOKUP(Tabla1[[#This Row],[AREA]],Hoja1!A:B,2,FALSE)</f>
        <v>06. Educación y cultura</v>
      </c>
      <c r="U1159" s="57" t="str">
        <f>MID(Tabla1[[#This Row],[Aplicación]],9,4)</f>
        <v>3231</v>
      </c>
      <c r="V1159" s="54" t="str">
        <f>VLOOKUP(Tabla1[[#This Row],[PROGRAMA]],Hoja1!A:B,2,FALSE)</f>
        <v>3231. Escuelas infantiles</v>
      </c>
      <c r="W1159" s="57" t="str">
        <f>MID(Tabla1[[#This Row],[Aplicación]],14,2)</f>
        <v>21</v>
      </c>
      <c r="X1159" s="57" t="str">
        <f>MID(Tabla1[[#This Row],[Aplicación]],14,6)</f>
        <v>212</v>
      </c>
    </row>
    <row r="1160" spans="1:24" x14ac:dyDescent="0.25">
      <c r="A1160" s="60">
        <v>220240021577</v>
      </c>
      <c r="B1160" s="43" t="s">
        <v>702</v>
      </c>
      <c r="C1160" s="61">
        <v>45440</v>
      </c>
      <c r="D1160" s="60">
        <v>22024000942</v>
      </c>
      <c r="E1160" s="43" t="s">
        <v>1411</v>
      </c>
      <c r="F1160" s="62">
        <v>43.91</v>
      </c>
      <c r="G1160" s="43" t="s">
        <v>838</v>
      </c>
      <c r="H1160" s="43" t="s">
        <v>3652</v>
      </c>
      <c r="I1160" s="69" t="s">
        <v>2934</v>
      </c>
      <c r="J1160" s="43" t="s">
        <v>398</v>
      </c>
      <c r="K1160" s="43" t="s">
        <v>398</v>
      </c>
      <c r="L1160" s="43" t="s">
        <v>413</v>
      </c>
      <c r="M1160" s="43" t="s">
        <v>395</v>
      </c>
      <c r="N1160" s="43" t="s">
        <v>396</v>
      </c>
      <c r="O1160" s="68" t="s">
        <v>325</v>
      </c>
      <c r="P1160" s="68" t="s">
        <v>2931</v>
      </c>
      <c r="Q1160" s="57" t="s">
        <v>2932</v>
      </c>
      <c r="R1160" s="35" t="s">
        <v>265</v>
      </c>
      <c r="S1160" s="57" t="str">
        <f>MID(Tabla1[[#This Row],[Aplicación]],6,2)</f>
        <v>06</v>
      </c>
      <c r="T1160" s="54" t="str">
        <f>VLOOKUP(Tabla1[[#This Row],[AREA]],Hoja1!A:B,2,FALSE)</f>
        <v>06. Educación y cultura</v>
      </c>
      <c r="U1160" s="57" t="str">
        <f>MID(Tabla1[[#This Row],[Aplicación]],9,4)</f>
        <v>3231</v>
      </c>
      <c r="V1160" s="54" t="str">
        <f>VLOOKUP(Tabla1[[#This Row],[PROGRAMA]],Hoja1!A:B,2,FALSE)</f>
        <v>3231. Escuelas infantiles</v>
      </c>
      <c r="W1160" s="57" t="str">
        <f>MID(Tabla1[[#This Row],[Aplicación]],14,2)</f>
        <v>21</v>
      </c>
      <c r="X1160" s="57" t="str">
        <f>MID(Tabla1[[#This Row],[Aplicación]],14,6)</f>
        <v>212</v>
      </c>
    </row>
    <row r="1161" spans="1:24" x14ac:dyDescent="0.25">
      <c r="A1161" s="60">
        <v>220240021635</v>
      </c>
      <c r="B1161" s="43" t="s">
        <v>702</v>
      </c>
      <c r="C1161" s="61">
        <v>45440</v>
      </c>
      <c r="D1161" s="60">
        <v>22024000942</v>
      </c>
      <c r="E1161" s="43" t="s">
        <v>1411</v>
      </c>
      <c r="F1161" s="62">
        <v>165.63</v>
      </c>
      <c r="G1161" s="43" t="s">
        <v>827</v>
      </c>
      <c r="H1161" s="43" t="s">
        <v>3655</v>
      </c>
      <c r="I1161" s="69" t="s">
        <v>2934</v>
      </c>
      <c r="J1161" s="43" t="s">
        <v>398</v>
      </c>
      <c r="K1161" s="43" t="s">
        <v>398</v>
      </c>
      <c r="L1161" s="43" t="s">
        <v>413</v>
      </c>
      <c r="M1161" s="43" t="s">
        <v>395</v>
      </c>
      <c r="N1161" s="43" t="s">
        <v>396</v>
      </c>
      <c r="O1161" s="68" t="s">
        <v>325</v>
      </c>
      <c r="P1161" s="68" t="s">
        <v>2931</v>
      </c>
      <c r="Q1161" s="57" t="s">
        <v>2932</v>
      </c>
      <c r="R1161" s="35" t="s">
        <v>265</v>
      </c>
      <c r="S1161" s="57" t="str">
        <f>MID(Tabla1[[#This Row],[Aplicación]],6,2)</f>
        <v>06</v>
      </c>
      <c r="T1161" s="54" t="str">
        <f>VLOOKUP(Tabla1[[#This Row],[AREA]],Hoja1!A:B,2,FALSE)</f>
        <v>06. Educación y cultura</v>
      </c>
      <c r="U1161" s="57" t="str">
        <f>MID(Tabla1[[#This Row],[Aplicación]],9,4)</f>
        <v>3231</v>
      </c>
      <c r="V1161" s="54" t="str">
        <f>VLOOKUP(Tabla1[[#This Row],[PROGRAMA]],Hoja1!A:B,2,FALSE)</f>
        <v>3231. Escuelas infantiles</v>
      </c>
      <c r="W1161" s="57" t="str">
        <f>MID(Tabla1[[#This Row],[Aplicación]],14,2)</f>
        <v>21</v>
      </c>
      <c r="X1161" s="57" t="str">
        <f>MID(Tabla1[[#This Row],[Aplicación]],14,6)</f>
        <v>212</v>
      </c>
    </row>
    <row r="1162" spans="1:24" x14ac:dyDescent="0.25">
      <c r="A1162" s="60">
        <v>220240019329</v>
      </c>
      <c r="B1162" s="43" t="s">
        <v>702</v>
      </c>
      <c r="C1162" s="61">
        <v>45433</v>
      </c>
      <c r="D1162" s="60">
        <v>22024000942</v>
      </c>
      <c r="E1162" s="43" t="s">
        <v>1411</v>
      </c>
      <c r="F1162" s="62">
        <v>40.44</v>
      </c>
      <c r="G1162" s="43" t="s">
        <v>81</v>
      </c>
      <c r="H1162" s="43" t="s">
        <v>3764</v>
      </c>
      <c r="I1162" s="69" t="s">
        <v>2934</v>
      </c>
      <c r="J1162" s="43" t="s">
        <v>398</v>
      </c>
      <c r="K1162" s="43" t="s">
        <v>398</v>
      </c>
      <c r="L1162" s="43" t="s">
        <v>413</v>
      </c>
      <c r="M1162" s="43" t="s">
        <v>395</v>
      </c>
      <c r="N1162" s="43" t="s">
        <v>396</v>
      </c>
      <c r="O1162" s="68" t="s">
        <v>325</v>
      </c>
      <c r="P1162" s="68" t="s">
        <v>2931</v>
      </c>
      <c r="Q1162" s="57" t="s">
        <v>2932</v>
      </c>
      <c r="R1162" s="35" t="s">
        <v>265</v>
      </c>
      <c r="S1162" s="57" t="str">
        <f>MID(Tabla1[[#This Row],[Aplicación]],6,2)</f>
        <v>06</v>
      </c>
      <c r="T1162" s="54" t="str">
        <f>VLOOKUP(Tabla1[[#This Row],[AREA]],Hoja1!A:B,2,FALSE)</f>
        <v>06. Educación y cultura</v>
      </c>
      <c r="U1162" s="57" t="str">
        <f>MID(Tabla1[[#This Row],[Aplicación]],9,4)</f>
        <v>3231</v>
      </c>
      <c r="V1162" s="54" t="str">
        <f>VLOOKUP(Tabla1[[#This Row],[PROGRAMA]],Hoja1!A:B,2,FALSE)</f>
        <v>3231. Escuelas infantiles</v>
      </c>
      <c r="W1162" s="57" t="str">
        <f>MID(Tabla1[[#This Row],[Aplicación]],14,2)</f>
        <v>21</v>
      </c>
      <c r="X1162" s="57" t="str">
        <f>MID(Tabla1[[#This Row],[Aplicación]],14,6)</f>
        <v>212</v>
      </c>
    </row>
    <row r="1163" spans="1:24" x14ac:dyDescent="0.25">
      <c r="A1163" s="60">
        <v>220240018294</v>
      </c>
      <c r="B1163" s="43" t="s">
        <v>702</v>
      </c>
      <c r="C1163" s="61">
        <v>45429</v>
      </c>
      <c r="D1163" s="60">
        <v>22024000942</v>
      </c>
      <c r="E1163" s="43" t="s">
        <v>1411</v>
      </c>
      <c r="F1163" s="62">
        <v>74.31</v>
      </c>
      <c r="G1163" s="43" t="s">
        <v>764</v>
      </c>
      <c r="H1163" s="43" t="s">
        <v>3789</v>
      </c>
      <c r="I1163" s="69" t="s">
        <v>2934</v>
      </c>
      <c r="J1163" s="43" t="s">
        <v>398</v>
      </c>
      <c r="K1163" s="43" t="s">
        <v>398</v>
      </c>
      <c r="L1163" s="43" t="s">
        <v>413</v>
      </c>
      <c r="M1163" s="43" t="s">
        <v>395</v>
      </c>
      <c r="N1163" s="43" t="s">
        <v>396</v>
      </c>
      <c r="O1163" s="68" t="s">
        <v>325</v>
      </c>
      <c r="P1163" s="68" t="s">
        <v>2931</v>
      </c>
      <c r="Q1163" s="57" t="s">
        <v>2932</v>
      </c>
      <c r="R1163" s="35" t="s">
        <v>265</v>
      </c>
      <c r="S1163" s="57" t="str">
        <f>MID(Tabla1[[#This Row],[Aplicación]],6,2)</f>
        <v>06</v>
      </c>
      <c r="T1163" s="54" t="str">
        <f>VLOOKUP(Tabla1[[#This Row],[AREA]],Hoja1!A:B,2,FALSE)</f>
        <v>06. Educación y cultura</v>
      </c>
      <c r="U1163" s="57" t="str">
        <f>MID(Tabla1[[#This Row],[Aplicación]],9,4)</f>
        <v>3231</v>
      </c>
      <c r="V1163" s="54" t="str">
        <f>VLOOKUP(Tabla1[[#This Row],[PROGRAMA]],Hoja1!A:B,2,FALSE)</f>
        <v>3231. Escuelas infantiles</v>
      </c>
      <c r="W1163" s="57" t="str">
        <f>MID(Tabla1[[#This Row],[Aplicación]],14,2)</f>
        <v>21</v>
      </c>
      <c r="X1163" s="57" t="str">
        <f>MID(Tabla1[[#This Row],[Aplicación]],14,6)</f>
        <v>212</v>
      </c>
    </row>
    <row r="1164" spans="1:24" x14ac:dyDescent="0.25">
      <c r="A1164" s="60">
        <v>220240018296</v>
      </c>
      <c r="B1164" s="43" t="s">
        <v>702</v>
      </c>
      <c r="C1164" s="61">
        <v>45429</v>
      </c>
      <c r="D1164" s="60">
        <v>22024000942</v>
      </c>
      <c r="E1164" s="43" t="s">
        <v>1411</v>
      </c>
      <c r="F1164" s="62">
        <v>9.06</v>
      </c>
      <c r="G1164" s="43" t="s">
        <v>815</v>
      </c>
      <c r="H1164" s="43" t="s">
        <v>3799</v>
      </c>
      <c r="I1164" s="69" t="s">
        <v>2934</v>
      </c>
      <c r="J1164" s="43" t="s">
        <v>398</v>
      </c>
      <c r="K1164" s="43" t="s">
        <v>398</v>
      </c>
      <c r="L1164" s="43" t="s">
        <v>413</v>
      </c>
      <c r="M1164" s="43" t="s">
        <v>395</v>
      </c>
      <c r="N1164" s="43" t="s">
        <v>396</v>
      </c>
      <c r="O1164" s="68" t="s">
        <v>325</v>
      </c>
      <c r="P1164" s="68" t="s">
        <v>2931</v>
      </c>
      <c r="Q1164" s="57" t="s">
        <v>2932</v>
      </c>
      <c r="R1164" s="35" t="s">
        <v>265</v>
      </c>
      <c r="S1164" s="57" t="str">
        <f>MID(Tabla1[[#This Row],[Aplicación]],6,2)</f>
        <v>06</v>
      </c>
      <c r="T1164" s="54" t="str">
        <f>VLOOKUP(Tabla1[[#This Row],[AREA]],Hoja1!A:B,2,FALSE)</f>
        <v>06. Educación y cultura</v>
      </c>
      <c r="U1164" s="57" t="str">
        <f>MID(Tabla1[[#This Row],[Aplicación]],9,4)</f>
        <v>3231</v>
      </c>
      <c r="V1164" s="54" t="str">
        <f>VLOOKUP(Tabla1[[#This Row],[PROGRAMA]],Hoja1!A:B,2,FALSE)</f>
        <v>3231. Escuelas infantiles</v>
      </c>
      <c r="W1164" s="57" t="str">
        <f>MID(Tabla1[[#This Row],[Aplicación]],14,2)</f>
        <v>21</v>
      </c>
      <c r="X1164" s="57" t="str">
        <f>MID(Tabla1[[#This Row],[Aplicación]],14,6)</f>
        <v>212</v>
      </c>
    </row>
    <row r="1165" spans="1:24" x14ac:dyDescent="0.25">
      <c r="A1165" s="60">
        <v>220240012921</v>
      </c>
      <c r="B1165" s="43" t="s">
        <v>702</v>
      </c>
      <c r="C1165" s="61">
        <v>45407</v>
      </c>
      <c r="D1165" s="60">
        <v>22024000942</v>
      </c>
      <c r="E1165" s="43" t="s">
        <v>1411</v>
      </c>
      <c r="F1165" s="62">
        <v>1451.88</v>
      </c>
      <c r="G1165" s="43" t="s">
        <v>764</v>
      </c>
      <c r="H1165" s="43" t="s">
        <v>4300</v>
      </c>
      <c r="I1165" s="69" t="s">
        <v>2934</v>
      </c>
      <c r="J1165" s="43" t="s">
        <v>398</v>
      </c>
      <c r="K1165" s="43" t="s">
        <v>398</v>
      </c>
      <c r="L1165" s="43" t="s">
        <v>413</v>
      </c>
      <c r="M1165" s="43" t="s">
        <v>395</v>
      </c>
      <c r="N1165" s="43" t="s">
        <v>396</v>
      </c>
      <c r="O1165" s="68" t="s">
        <v>325</v>
      </c>
      <c r="P1165" s="68" t="s">
        <v>2931</v>
      </c>
      <c r="Q1165" s="57" t="s">
        <v>2932</v>
      </c>
      <c r="R1165" s="35" t="s">
        <v>265</v>
      </c>
      <c r="S1165" s="57" t="str">
        <f>MID(Tabla1[[#This Row],[Aplicación]],6,2)</f>
        <v>06</v>
      </c>
      <c r="T1165" s="54" t="str">
        <f>VLOOKUP(Tabla1[[#This Row],[AREA]],Hoja1!A:B,2,FALSE)</f>
        <v>06. Educación y cultura</v>
      </c>
      <c r="U1165" s="57" t="str">
        <f>MID(Tabla1[[#This Row],[Aplicación]],9,4)</f>
        <v>3231</v>
      </c>
      <c r="V1165" s="54" t="str">
        <f>VLOOKUP(Tabla1[[#This Row],[PROGRAMA]],Hoja1!A:B,2,FALSE)</f>
        <v>3231. Escuelas infantiles</v>
      </c>
      <c r="W1165" s="57" t="str">
        <f>MID(Tabla1[[#This Row],[Aplicación]],14,2)</f>
        <v>21</v>
      </c>
      <c r="X1165" s="57" t="str">
        <f>MID(Tabla1[[#This Row],[Aplicación]],14,6)</f>
        <v>212</v>
      </c>
    </row>
    <row r="1166" spans="1:24" x14ac:dyDescent="0.25">
      <c r="A1166" s="60">
        <v>220240012952</v>
      </c>
      <c r="B1166" s="43" t="s">
        <v>702</v>
      </c>
      <c r="C1166" s="61">
        <v>45407</v>
      </c>
      <c r="D1166" s="60">
        <v>22024000942</v>
      </c>
      <c r="E1166" s="43" t="s">
        <v>1411</v>
      </c>
      <c r="F1166" s="62">
        <v>665.5</v>
      </c>
      <c r="G1166" s="43" t="s">
        <v>764</v>
      </c>
      <c r="H1166" s="43" t="s">
        <v>4301</v>
      </c>
      <c r="I1166" s="69" t="s">
        <v>2934</v>
      </c>
      <c r="J1166" s="43" t="s">
        <v>398</v>
      </c>
      <c r="K1166" s="43" t="s">
        <v>398</v>
      </c>
      <c r="L1166" s="43" t="s">
        <v>413</v>
      </c>
      <c r="M1166" s="43" t="s">
        <v>395</v>
      </c>
      <c r="N1166" s="43" t="s">
        <v>396</v>
      </c>
      <c r="O1166" s="68" t="s">
        <v>325</v>
      </c>
      <c r="P1166" s="68" t="s">
        <v>2931</v>
      </c>
      <c r="Q1166" s="57" t="s">
        <v>2932</v>
      </c>
      <c r="R1166" s="35" t="s">
        <v>265</v>
      </c>
      <c r="S1166" s="57" t="str">
        <f>MID(Tabla1[[#This Row],[Aplicación]],6,2)</f>
        <v>06</v>
      </c>
      <c r="T1166" s="54" t="str">
        <f>VLOOKUP(Tabla1[[#This Row],[AREA]],Hoja1!A:B,2,FALSE)</f>
        <v>06. Educación y cultura</v>
      </c>
      <c r="U1166" s="57" t="str">
        <f>MID(Tabla1[[#This Row],[Aplicación]],9,4)</f>
        <v>3231</v>
      </c>
      <c r="V1166" s="54" t="str">
        <f>VLOOKUP(Tabla1[[#This Row],[PROGRAMA]],Hoja1!A:B,2,FALSE)</f>
        <v>3231. Escuelas infantiles</v>
      </c>
      <c r="W1166" s="57" t="str">
        <f>MID(Tabla1[[#This Row],[Aplicación]],14,2)</f>
        <v>21</v>
      </c>
      <c r="X1166" s="57" t="str">
        <f>MID(Tabla1[[#This Row],[Aplicación]],14,6)</f>
        <v>212</v>
      </c>
    </row>
    <row r="1167" spans="1:24" x14ac:dyDescent="0.25">
      <c r="A1167" s="60">
        <v>220240012950</v>
      </c>
      <c r="B1167" s="43" t="s">
        <v>702</v>
      </c>
      <c r="C1167" s="61">
        <v>45407</v>
      </c>
      <c r="D1167" s="60">
        <v>22024000942</v>
      </c>
      <c r="E1167" s="43" t="s">
        <v>1411</v>
      </c>
      <c r="F1167" s="62">
        <v>75.56</v>
      </c>
      <c r="G1167" s="43" t="s">
        <v>764</v>
      </c>
      <c r="H1167" s="43" t="s">
        <v>4304</v>
      </c>
      <c r="I1167" s="69" t="s">
        <v>2934</v>
      </c>
      <c r="J1167" s="43" t="s">
        <v>398</v>
      </c>
      <c r="K1167" s="43" t="s">
        <v>398</v>
      </c>
      <c r="L1167" s="43" t="s">
        <v>413</v>
      </c>
      <c r="M1167" s="43" t="s">
        <v>395</v>
      </c>
      <c r="N1167" s="43" t="s">
        <v>396</v>
      </c>
      <c r="O1167" s="68" t="s">
        <v>325</v>
      </c>
      <c r="P1167" s="68" t="s">
        <v>2931</v>
      </c>
      <c r="Q1167" s="57" t="s">
        <v>2932</v>
      </c>
      <c r="R1167" s="35" t="s">
        <v>265</v>
      </c>
      <c r="S1167" s="57" t="str">
        <f>MID(Tabla1[[#This Row],[Aplicación]],6,2)</f>
        <v>06</v>
      </c>
      <c r="T1167" s="54" t="str">
        <f>VLOOKUP(Tabla1[[#This Row],[AREA]],Hoja1!A:B,2,FALSE)</f>
        <v>06. Educación y cultura</v>
      </c>
      <c r="U1167" s="57" t="str">
        <f>MID(Tabla1[[#This Row],[Aplicación]],9,4)</f>
        <v>3231</v>
      </c>
      <c r="V1167" s="54" t="str">
        <f>VLOOKUP(Tabla1[[#This Row],[PROGRAMA]],Hoja1!A:B,2,FALSE)</f>
        <v>3231. Escuelas infantiles</v>
      </c>
      <c r="W1167" s="57" t="str">
        <f>MID(Tabla1[[#This Row],[Aplicación]],14,2)</f>
        <v>21</v>
      </c>
      <c r="X1167" s="57" t="str">
        <f>MID(Tabla1[[#This Row],[Aplicación]],14,6)</f>
        <v>212</v>
      </c>
    </row>
    <row r="1168" spans="1:24" x14ac:dyDescent="0.25">
      <c r="A1168" s="60">
        <v>220240012851</v>
      </c>
      <c r="B1168" s="43" t="s">
        <v>702</v>
      </c>
      <c r="C1168" s="61">
        <v>45407</v>
      </c>
      <c r="D1168" s="60">
        <v>22024000942</v>
      </c>
      <c r="E1168" s="43" t="s">
        <v>1411</v>
      </c>
      <c r="F1168" s="62">
        <v>135.71</v>
      </c>
      <c r="G1168" s="43" t="s">
        <v>676</v>
      </c>
      <c r="H1168" s="43" t="s">
        <v>4306</v>
      </c>
      <c r="I1168" s="69" t="s">
        <v>2934</v>
      </c>
      <c r="J1168" s="43" t="s">
        <v>398</v>
      </c>
      <c r="K1168" s="43" t="s">
        <v>398</v>
      </c>
      <c r="L1168" s="43" t="s">
        <v>413</v>
      </c>
      <c r="M1168" s="43" t="s">
        <v>395</v>
      </c>
      <c r="N1168" s="43" t="s">
        <v>396</v>
      </c>
      <c r="O1168" s="68" t="s">
        <v>325</v>
      </c>
      <c r="P1168" s="68" t="s">
        <v>2931</v>
      </c>
      <c r="Q1168" s="57" t="s">
        <v>2932</v>
      </c>
      <c r="R1168" s="35" t="s">
        <v>265</v>
      </c>
      <c r="S1168" s="57" t="str">
        <f>MID(Tabla1[[#This Row],[Aplicación]],6,2)</f>
        <v>06</v>
      </c>
      <c r="T1168" s="54" t="str">
        <f>VLOOKUP(Tabla1[[#This Row],[AREA]],Hoja1!A:B,2,FALSE)</f>
        <v>06. Educación y cultura</v>
      </c>
      <c r="U1168" s="57" t="str">
        <f>MID(Tabla1[[#This Row],[Aplicación]],9,4)</f>
        <v>3231</v>
      </c>
      <c r="V1168" s="54" t="str">
        <f>VLOOKUP(Tabla1[[#This Row],[PROGRAMA]],Hoja1!A:B,2,FALSE)</f>
        <v>3231. Escuelas infantiles</v>
      </c>
      <c r="W1168" s="57" t="str">
        <f>MID(Tabla1[[#This Row],[Aplicación]],14,2)</f>
        <v>21</v>
      </c>
      <c r="X1168" s="57" t="str">
        <f>MID(Tabla1[[#This Row],[Aplicación]],14,6)</f>
        <v>212</v>
      </c>
    </row>
    <row r="1169" spans="1:24" x14ac:dyDescent="0.25">
      <c r="A1169" s="60">
        <v>220240012857</v>
      </c>
      <c r="B1169" s="43" t="s">
        <v>702</v>
      </c>
      <c r="C1169" s="61">
        <v>45407</v>
      </c>
      <c r="D1169" s="60">
        <v>22024000942</v>
      </c>
      <c r="E1169" s="43" t="s">
        <v>1411</v>
      </c>
      <c r="F1169" s="62">
        <v>90.86</v>
      </c>
      <c r="G1169" s="43" t="s">
        <v>776</v>
      </c>
      <c r="H1169" s="43" t="s">
        <v>4309</v>
      </c>
      <c r="I1169" s="69" t="s">
        <v>2934</v>
      </c>
      <c r="J1169" s="43" t="s">
        <v>398</v>
      </c>
      <c r="K1169" s="43" t="s">
        <v>398</v>
      </c>
      <c r="L1169" s="43" t="s">
        <v>413</v>
      </c>
      <c r="M1169" s="43" t="s">
        <v>395</v>
      </c>
      <c r="N1169" s="43" t="s">
        <v>396</v>
      </c>
      <c r="O1169" s="68" t="s">
        <v>325</v>
      </c>
      <c r="P1169" s="68" t="s">
        <v>2931</v>
      </c>
      <c r="Q1169" s="57" t="s">
        <v>2932</v>
      </c>
      <c r="R1169" s="35" t="s">
        <v>265</v>
      </c>
      <c r="S1169" s="57" t="str">
        <f>MID(Tabla1[[#This Row],[Aplicación]],6,2)</f>
        <v>06</v>
      </c>
      <c r="T1169" s="54" t="str">
        <f>VLOOKUP(Tabla1[[#This Row],[AREA]],Hoja1!A:B,2,FALSE)</f>
        <v>06. Educación y cultura</v>
      </c>
      <c r="U1169" s="57" t="str">
        <f>MID(Tabla1[[#This Row],[Aplicación]],9,4)</f>
        <v>3231</v>
      </c>
      <c r="V1169" s="54" t="str">
        <f>VLOOKUP(Tabla1[[#This Row],[PROGRAMA]],Hoja1!A:B,2,FALSE)</f>
        <v>3231. Escuelas infantiles</v>
      </c>
      <c r="W1169" s="57" t="str">
        <f>MID(Tabla1[[#This Row],[Aplicación]],14,2)</f>
        <v>21</v>
      </c>
      <c r="X1169" s="57" t="str">
        <f>MID(Tabla1[[#This Row],[Aplicación]],14,6)</f>
        <v>212</v>
      </c>
    </row>
    <row r="1170" spans="1:24" x14ac:dyDescent="0.25">
      <c r="A1170" s="60">
        <v>220240012855</v>
      </c>
      <c r="B1170" s="43" t="s">
        <v>702</v>
      </c>
      <c r="C1170" s="61">
        <v>45407</v>
      </c>
      <c r="D1170" s="60">
        <v>22024000942</v>
      </c>
      <c r="E1170" s="43" t="s">
        <v>1411</v>
      </c>
      <c r="F1170" s="62">
        <v>165.99</v>
      </c>
      <c r="G1170" s="43" t="s">
        <v>82</v>
      </c>
      <c r="H1170" s="43" t="s">
        <v>4310</v>
      </c>
      <c r="I1170" s="69" t="s">
        <v>2934</v>
      </c>
      <c r="J1170" s="43" t="s">
        <v>398</v>
      </c>
      <c r="K1170" s="43" t="s">
        <v>398</v>
      </c>
      <c r="L1170" s="43" t="s">
        <v>413</v>
      </c>
      <c r="M1170" s="43" t="s">
        <v>395</v>
      </c>
      <c r="N1170" s="43" t="s">
        <v>396</v>
      </c>
      <c r="O1170" s="68" t="s">
        <v>325</v>
      </c>
      <c r="P1170" s="68" t="s">
        <v>2931</v>
      </c>
      <c r="Q1170" s="57" t="s">
        <v>2932</v>
      </c>
      <c r="R1170" s="35" t="s">
        <v>265</v>
      </c>
      <c r="S1170" s="57" t="str">
        <f>MID(Tabla1[[#This Row],[Aplicación]],6,2)</f>
        <v>06</v>
      </c>
      <c r="T1170" s="54" t="str">
        <f>VLOOKUP(Tabla1[[#This Row],[AREA]],Hoja1!A:B,2,FALSE)</f>
        <v>06. Educación y cultura</v>
      </c>
      <c r="U1170" s="57" t="str">
        <f>MID(Tabla1[[#This Row],[Aplicación]],9,4)</f>
        <v>3231</v>
      </c>
      <c r="V1170" s="54" t="str">
        <f>VLOOKUP(Tabla1[[#This Row],[PROGRAMA]],Hoja1!A:B,2,FALSE)</f>
        <v>3231. Escuelas infantiles</v>
      </c>
      <c r="W1170" s="57" t="str">
        <f>MID(Tabla1[[#This Row],[Aplicación]],14,2)</f>
        <v>21</v>
      </c>
      <c r="X1170" s="57" t="str">
        <f>MID(Tabla1[[#This Row],[Aplicación]],14,6)</f>
        <v>212</v>
      </c>
    </row>
    <row r="1171" spans="1:24" x14ac:dyDescent="0.25">
      <c r="A1171" s="60">
        <v>220240012853</v>
      </c>
      <c r="B1171" s="43" t="s">
        <v>702</v>
      </c>
      <c r="C1171" s="61">
        <v>45407</v>
      </c>
      <c r="D1171" s="60">
        <v>22024000942</v>
      </c>
      <c r="E1171" s="43" t="s">
        <v>1411</v>
      </c>
      <c r="F1171" s="62">
        <v>16.02</v>
      </c>
      <c r="G1171" s="43" t="s">
        <v>82</v>
      </c>
      <c r="H1171" s="43" t="s">
        <v>4312</v>
      </c>
      <c r="I1171" s="69" t="s">
        <v>2934</v>
      </c>
      <c r="J1171" s="43" t="s">
        <v>398</v>
      </c>
      <c r="K1171" s="43" t="s">
        <v>398</v>
      </c>
      <c r="L1171" s="43" t="s">
        <v>413</v>
      </c>
      <c r="M1171" s="43" t="s">
        <v>395</v>
      </c>
      <c r="N1171" s="43" t="s">
        <v>396</v>
      </c>
      <c r="O1171" s="68" t="s">
        <v>325</v>
      </c>
      <c r="P1171" s="68" t="s">
        <v>2931</v>
      </c>
      <c r="Q1171" s="57" t="s">
        <v>2932</v>
      </c>
      <c r="R1171" s="35" t="s">
        <v>265</v>
      </c>
      <c r="S1171" s="57" t="str">
        <f>MID(Tabla1[[#This Row],[Aplicación]],6,2)</f>
        <v>06</v>
      </c>
      <c r="T1171" s="54" t="str">
        <f>VLOOKUP(Tabla1[[#This Row],[AREA]],Hoja1!A:B,2,FALSE)</f>
        <v>06. Educación y cultura</v>
      </c>
      <c r="U1171" s="57" t="str">
        <f>MID(Tabla1[[#This Row],[Aplicación]],9,4)</f>
        <v>3231</v>
      </c>
      <c r="V1171" s="54" t="str">
        <f>VLOOKUP(Tabla1[[#This Row],[PROGRAMA]],Hoja1!A:B,2,FALSE)</f>
        <v>3231. Escuelas infantiles</v>
      </c>
      <c r="W1171" s="57" t="str">
        <f>MID(Tabla1[[#This Row],[Aplicación]],14,2)</f>
        <v>21</v>
      </c>
      <c r="X1171" s="57" t="str">
        <f>MID(Tabla1[[#This Row],[Aplicación]],14,6)</f>
        <v>212</v>
      </c>
    </row>
    <row r="1172" spans="1:24" x14ac:dyDescent="0.25">
      <c r="A1172" s="60">
        <v>220240011597</v>
      </c>
      <c r="B1172" s="43" t="s">
        <v>390</v>
      </c>
      <c r="C1172" s="61">
        <v>45397</v>
      </c>
      <c r="D1172" s="60">
        <v>22024003983</v>
      </c>
      <c r="E1172" s="43" t="s">
        <v>1411</v>
      </c>
      <c r="F1172" s="62">
        <v>314.41000000000003</v>
      </c>
      <c r="G1172" s="43" t="s">
        <v>4474</v>
      </c>
      <c r="H1172" s="43" t="s">
        <v>4475</v>
      </c>
      <c r="I1172" s="69" t="s">
        <v>2930</v>
      </c>
      <c r="J1172" s="43" t="s">
        <v>398</v>
      </c>
      <c r="K1172" s="43" t="s">
        <v>398</v>
      </c>
      <c r="L1172" s="43" t="s">
        <v>413</v>
      </c>
      <c r="M1172" s="43" t="s">
        <v>585</v>
      </c>
      <c r="N1172" s="43" t="s">
        <v>539</v>
      </c>
      <c r="O1172" s="68" t="s">
        <v>326</v>
      </c>
      <c r="P1172" s="68" t="s">
        <v>2931</v>
      </c>
      <c r="Q1172" s="57" t="s">
        <v>2932</v>
      </c>
      <c r="R1172" s="35" t="s">
        <v>265</v>
      </c>
      <c r="S1172" s="57" t="str">
        <f>MID(Tabla1[[#This Row],[Aplicación]],6,2)</f>
        <v>06</v>
      </c>
      <c r="T1172" s="54" t="str">
        <f>VLOOKUP(Tabla1[[#This Row],[AREA]],Hoja1!A:B,2,FALSE)</f>
        <v>06. Educación y cultura</v>
      </c>
      <c r="U1172" s="57" t="str">
        <f>MID(Tabla1[[#This Row],[Aplicación]],9,4)</f>
        <v>3231</v>
      </c>
      <c r="V1172" s="54" t="str">
        <f>VLOOKUP(Tabla1[[#This Row],[PROGRAMA]],Hoja1!A:B,2,FALSE)</f>
        <v>3231. Escuelas infantiles</v>
      </c>
      <c r="W1172" s="57" t="str">
        <f>MID(Tabla1[[#This Row],[Aplicación]],14,2)</f>
        <v>21</v>
      </c>
      <c r="X1172" s="57" t="str">
        <f>MID(Tabla1[[#This Row],[Aplicación]],14,6)</f>
        <v>212</v>
      </c>
    </row>
    <row r="1173" spans="1:24" x14ac:dyDescent="0.25">
      <c r="A1173" s="60">
        <v>220240030791</v>
      </c>
      <c r="B1173" s="43" t="s">
        <v>702</v>
      </c>
      <c r="C1173" s="61">
        <v>45489</v>
      </c>
      <c r="D1173" s="60">
        <v>22024000942</v>
      </c>
      <c r="E1173" s="43" t="s">
        <v>1411</v>
      </c>
      <c r="F1173" s="62">
        <v>20.88</v>
      </c>
      <c r="G1173" s="43" t="s">
        <v>82</v>
      </c>
      <c r="H1173" s="43" t="s">
        <v>5298</v>
      </c>
      <c r="I1173" s="69">
        <v>300</v>
      </c>
      <c r="J1173" s="43" t="s">
        <v>398</v>
      </c>
      <c r="K1173" s="43" t="s">
        <v>398</v>
      </c>
      <c r="L1173" s="43" t="s">
        <v>413</v>
      </c>
      <c r="M1173" s="43" t="s">
        <v>395</v>
      </c>
      <c r="N1173" s="43" t="s">
        <v>396</v>
      </c>
      <c r="O1173" s="68" t="s">
        <v>325</v>
      </c>
      <c r="P1173" s="68" t="s">
        <v>4838</v>
      </c>
      <c r="Q1173" s="57" t="str">
        <f>MID(Tabla1[[#This Row],[Aplicación]],14,1)</f>
        <v>2</v>
      </c>
      <c r="R1173" s="35" t="s">
        <v>265</v>
      </c>
      <c r="S1173" s="57" t="str">
        <f>MID(Tabla1[[#This Row],[Aplicación]],6,2)</f>
        <v>06</v>
      </c>
      <c r="T1173" s="54" t="str">
        <f>VLOOKUP(Tabla1[[#This Row],[AREA]],Hoja1!A:B,2,FALSE)</f>
        <v>06. Educación y cultura</v>
      </c>
      <c r="U1173" s="57" t="str">
        <f>MID(Tabla1[[#This Row],[Aplicación]],9,4)</f>
        <v>3231</v>
      </c>
      <c r="V1173" s="54" t="str">
        <f>VLOOKUP(Tabla1[[#This Row],[PROGRAMA]],Hoja1!A:B,2,FALSE)</f>
        <v>3231. Escuelas infantiles</v>
      </c>
      <c r="W1173" s="57" t="str">
        <f>MID(Tabla1[[#This Row],[Aplicación]],14,2)</f>
        <v>21</v>
      </c>
      <c r="X1173" s="57" t="str">
        <f>MID(Tabla1[[#This Row],[Aplicación]],14,6)</f>
        <v>212</v>
      </c>
    </row>
    <row r="1174" spans="1:24" x14ac:dyDescent="0.25">
      <c r="A1174" s="60">
        <v>220240028600</v>
      </c>
      <c r="B1174" s="43" t="s">
        <v>702</v>
      </c>
      <c r="C1174" s="61">
        <v>45474</v>
      </c>
      <c r="D1174" s="60">
        <v>22024000942</v>
      </c>
      <c r="E1174" s="43" t="s">
        <v>1411</v>
      </c>
      <c r="F1174" s="62">
        <v>1616.51</v>
      </c>
      <c r="G1174" s="43" t="s">
        <v>676</v>
      </c>
      <c r="H1174" s="43" t="s">
        <v>5541</v>
      </c>
      <c r="I1174" s="69">
        <v>300</v>
      </c>
      <c r="J1174" s="43" t="s">
        <v>398</v>
      </c>
      <c r="K1174" s="43" t="s">
        <v>398</v>
      </c>
      <c r="L1174" s="43" t="s">
        <v>413</v>
      </c>
      <c r="M1174" s="43" t="s">
        <v>395</v>
      </c>
      <c r="N1174" s="43" t="s">
        <v>396</v>
      </c>
      <c r="O1174" s="68" t="s">
        <v>325</v>
      </c>
      <c r="P1174" s="68" t="s">
        <v>4838</v>
      </c>
      <c r="Q1174" s="57" t="str">
        <f>MID(Tabla1[[#This Row],[Aplicación]],14,1)</f>
        <v>2</v>
      </c>
      <c r="R1174" s="35" t="s">
        <v>265</v>
      </c>
      <c r="S1174" s="57" t="str">
        <f>MID(Tabla1[[#This Row],[Aplicación]],6,2)</f>
        <v>06</v>
      </c>
      <c r="T1174" s="54" t="str">
        <f>VLOOKUP(Tabla1[[#This Row],[AREA]],Hoja1!A:B,2,FALSE)</f>
        <v>06. Educación y cultura</v>
      </c>
      <c r="U1174" s="57" t="str">
        <f>MID(Tabla1[[#This Row],[Aplicación]],9,4)</f>
        <v>3231</v>
      </c>
      <c r="V1174" s="54" t="str">
        <f>VLOOKUP(Tabla1[[#This Row],[PROGRAMA]],Hoja1!A:B,2,FALSE)</f>
        <v>3231. Escuelas infantiles</v>
      </c>
      <c r="W1174" s="57" t="str">
        <f>MID(Tabla1[[#This Row],[Aplicación]],14,2)</f>
        <v>21</v>
      </c>
      <c r="X1174" s="57" t="str">
        <f>MID(Tabla1[[#This Row],[Aplicación]],14,6)</f>
        <v>212</v>
      </c>
    </row>
    <row r="1175" spans="1:24" x14ac:dyDescent="0.25">
      <c r="A1175" s="60">
        <v>220240028600</v>
      </c>
      <c r="B1175" s="43" t="s">
        <v>702</v>
      </c>
      <c r="C1175" s="61">
        <v>45474</v>
      </c>
      <c r="D1175" s="60">
        <v>22024000942</v>
      </c>
      <c r="E1175" s="43" t="s">
        <v>1411</v>
      </c>
      <c r="F1175" s="62">
        <v>5290.78</v>
      </c>
      <c r="G1175" s="43" t="s">
        <v>676</v>
      </c>
      <c r="H1175" s="43" t="s">
        <v>5541</v>
      </c>
      <c r="I1175" s="69">
        <v>300</v>
      </c>
      <c r="J1175" s="43" t="s">
        <v>398</v>
      </c>
      <c r="K1175" s="43" t="s">
        <v>398</v>
      </c>
      <c r="L1175" s="43" t="s">
        <v>413</v>
      </c>
      <c r="M1175" s="43" t="s">
        <v>395</v>
      </c>
      <c r="N1175" s="43" t="s">
        <v>396</v>
      </c>
      <c r="O1175" s="68" t="s">
        <v>325</v>
      </c>
      <c r="P1175" s="68" t="s">
        <v>4838</v>
      </c>
      <c r="Q1175" s="57" t="str">
        <f>MID(Tabla1[[#This Row],[Aplicación]],14,1)</f>
        <v>2</v>
      </c>
      <c r="R1175" s="35" t="s">
        <v>265</v>
      </c>
      <c r="S1175" s="57" t="str">
        <f>MID(Tabla1[[#This Row],[Aplicación]],6,2)</f>
        <v>06</v>
      </c>
      <c r="T1175" s="54" t="str">
        <f>VLOOKUP(Tabla1[[#This Row],[AREA]],Hoja1!A:B,2,FALSE)</f>
        <v>06. Educación y cultura</v>
      </c>
      <c r="U1175" s="57" t="str">
        <f>MID(Tabla1[[#This Row],[Aplicación]],9,4)</f>
        <v>3231</v>
      </c>
      <c r="V1175" s="54" t="str">
        <f>VLOOKUP(Tabla1[[#This Row],[PROGRAMA]],Hoja1!A:B,2,FALSE)</f>
        <v>3231. Escuelas infantiles</v>
      </c>
      <c r="W1175" s="57" t="str">
        <f>MID(Tabla1[[#This Row],[Aplicación]],14,2)</f>
        <v>21</v>
      </c>
      <c r="X1175" s="57" t="str">
        <f>MID(Tabla1[[#This Row],[Aplicación]],14,6)</f>
        <v>212</v>
      </c>
    </row>
    <row r="1176" spans="1:24" x14ac:dyDescent="0.25">
      <c r="A1176" s="60">
        <v>220240041435</v>
      </c>
      <c r="B1176" s="43" t="s">
        <v>702</v>
      </c>
      <c r="C1176" s="61">
        <v>45538</v>
      </c>
      <c r="D1176" s="60">
        <v>22024000942</v>
      </c>
      <c r="E1176" s="43" t="s">
        <v>1411</v>
      </c>
      <c r="F1176" s="62">
        <v>5.81</v>
      </c>
      <c r="G1176" s="43" t="s">
        <v>764</v>
      </c>
      <c r="H1176" s="43" t="s">
        <v>5622</v>
      </c>
      <c r="I1176" s="69">
        <v>300</v>
      </c>
      <c r="J1176" s="43" t="s">
        <v>398</v>
      </c>
      <c r="K1176" s="43" t="s">
        <v>398</v>
      </c>
      <c r="L1176" s="43" t="s">
        <v>413</v>
      </c>
      <c r="M1176" s="43" t="s">
        <v>395</v>
      </c>
      <c r="N1176" s="43" t="s">
        <v>396</v>
      </c>
      <c r="O1176" s="68" t="s">
        <v>325</v>
      </c>
      <c r="P1176" s="68" t="s">
        <v>4838</v>
      </c>
      <c r="Q1176" s="57" t="str">
        <f>MID(Tabla1[[#This Row],[Aplicación]],14,1)</f>
        <v>2</v>
      </c>
      <c r="R1176" s="35" t="s">
        <v>265</v>
      </c>
      <c r="S1176" s="57" t="str">
        <f>MID(Tabla1[[#This Row],[Aplicación]],6,2)</f>
        <v>06</v>
      </c>
      <c r="T1176" s="54" t="str">
        <f>VLOOKUP(Tabla1[[#This Row],[AREA]],Hoja1!A:B,2,FALSE)</f>
        <v>06. Educación y cultura</v>
      </c>
      <c r="U1176" s="57" t="str">
        <f>MID(Tabla1[[#This Row],[Aplicación]],9,4)</f>
        <v>3231</v>
      </c>
      <c r="V1176" s="54" t="str">
        <f>VLOOKUP(Tabla1[[#This Row],[PROGRAMA]],Hoja1!A:B,2,FALSE)</f>
        <v>3231. Escuelas infantiles</v>
      </c>
      <c r="W1176" s="57" t="str">
        <f>MID(Tabla1[[#This Row],[Aplicación]],14,2)</f>
        <v>21</v>
      </c>
      <c r="X1176" s="57" t="str">
        <f>MID(Tabla1[[#This Row],[Aplicación]],14,6)</f>
        <v>212</v>
      </c>
    </row>
    <row r="1177" spans="1:24" x14ac:dyDescent="0.25">
      <c r="A1177" s="60">
        <v>220240037294</v>
      </c>
      <c r="B1177" s="43" t="s">
        <v>702</v>
      </c>
      <c r="C1177" s="61">
        <v>45518</v>
      </c>
      <c r="D1177" s="60">
        <v>22024000942</v>
      </c>
      <c r="E1177" s="43" t="s">
        <v>1411</v>
      </c>
      <c r="F1177" s="62">
        <v>460.24</v>
      </c>
      <c r="G1177" s="43" t="s">
        <v>676</v>
      </c>
      <c r="H1177" s="43" t="s">
        <v>5709</v>
      </c>
      <c r="I1177" s="69">
        <v>300</v>
      </c>
      <c r="J1177" s="43" t="s">
        <v>398</v>
      </c>
      <c r="K1177" s="43" t="s">
        <v>398</v>
      </c>
      <c r="L1177" s="43" t="s">
        <v>413</v>
      </c>
      <c r="M1177" s="43" t="s">
        <v>395</v>
      </c>
      <c r="N1177" s="43" t="s">
        <v>396</v>
      </c>
      <c r="O1177" s="68" t="s">
        <v>325</v>
      </c>
      <c r="P1177" s="68" t="s">
        <v>4838</v>
      </c>
      <c r="Q1177" s="57" t="str">
        <f>MID(Tabla1[[#This Row],[Aplicación]],14,1)</f>
        <v>2</v>
      </c>
      <c r="R1177" s="35" t="s">
        <v>265</v>
      </c>
      <c r="S1177" s="57" t="str">
        <f>MID(Tabla1[[#This Row],[Aplicación]],6,2)</f>
        <v>06</v>
      </c>
      <c r="T1177" s="54" t="str">
        <f>VLOOKUP(Tabla1[[#This Row],[AREA]],Hoja1!A:B,2,FALSE)</f>
        <v>06. Educación y cultura</v>
      </c>
      <c r="U1177" s="57" t="str">
        <f>MID(Tabla1[[#This Row],[Aplicación]],9,4)</f>
        <v>3231</v>
      </c>
      <c r="V1177" s="54" t="str">
        <f>VLOOKUP(Tabla1[[#This Row],[PROGRAMA]],Hoja1!A:B,2,FALSE)</f>
        <v>3231. Escuelas infantiles</v>
      </c>
      <c r="W1177" s="57" t="str">
        <f>MID(Tabla1[[#This Row],[Aplicación]],14,2)</f>
        <v>21</v>
      </c>
      <c r="X1177" s="57" t="str">
        <f>MID(Tabla1[[#This Row],[Aplicación]],14,6)</f>
        <v>212</v>
      </c>
    </row>
    <row r="1178" spans="1:24" x14ac:dyDescent="0.25">
      <c r="A1178" s="60">
        <v>220239000903</v>
      </c>
      <c r="B1178" s="43" t="s">
        <v>390</v>
      </c>
      <c r="C1178" s="61">
        <v>45292</v>
      </c>
      <c r="D1178" s="60">
        <v>22024001284</v>
      </c>
      <c r="E1178" s="43" t="s">
        <v>1278</v>
      </c>
      <c r="F1178" s="62">
        <v>7253.95</v>
      </c>
      <c r="G1178" s="43" t="s">
        <v>18</v>
      </c>
      <c r="H1178" s="43" t="s">
        <v>1668</v>
      </c>
      <c r="I1178" s="69">
        <v>220</v>
      </c>
      <c r="J1178" s="43" t="s">
        <v>398</v>
      </c>
      <c r="K1178" s="43" t="s">
        <v>398</v>
      </c>
      <c r="L1178" s="43" t="s">
        <v>399</v>
      </c>
      <c r="M1178" s="43" t="s">
        <v>585</v>
      </c>
      <c r="N1178" s="43" t="s">
        <v>539</v>
      </c>
      <c r="O1178" s="52" t="s">
        <v>326</v>
      </c>
      <c r="P1178" s="63" t="s">
        <v>276</v>
      </c>
      <c r="Q1178" s="57" t="str">
        <f>MID(Tabla1[[#This Row],[Aplicación]],14,1)</f>
        <v>2</v>
      </c>
      <c r="R1178" s="35" t="s">
        <v>265</v>
      </c>
      <c r="S1178" s="57" t="str">
        <f>MID(Tabla1[[#This Row],[Aplicación]],6,2)</f>
        <v>06</v>
      </c>
      <c r="T1178" s="54" t="str">
        <f>VLOOKUP(Tabla1[[#This Row],[AREA]],Hoja1!A:B,2,FALSE)</f>
        <v>06. Educación y cultura</v>
      </c>
      <c r="U1178" s="57" t="str">
        <f>MID(Tabla1[[#This Row],[Aplicación]],9,4)</f>
        <v>3231</v>
      </c>
      <c r="V1178" s="54" t="str">
        <f>VLOOKUP(Tabla1[[#This Row],[PROGRAMA]],Hoja1!A:B,2,FALSE)</f>
        <v>3231. Escuelas infantiles</v>
      </c>
      <c r="W1178" s="57" t="str">
        <f>MID(Tabla1[[#This Row],[Aplicación]],14,2)</f>
        <v>21</v>
      </c>
      <c r="X1178" s="57" t="str">
        <f>MID(Tabla1[[#This Row],[Aplicación]],14,6)</f>
        <v>213</v>
      </c>
    </row>
    <row r="1179" spans="1:24" x14ac:dyDescent="0.25">
      <c r="A1179" s="60">
        <v>220240003684</v>
      </c>
      <c r="B1179" s="43" t="s">
        <v>390</v>
      </c>
      <c r="C1179" s="61">
        <v>45351</v>
      </c>
      <c r="D1179" s="60">
        <v>22024002596</v>
      </c>
      <c r="E1179" s="43" t="s">
        <v>1278</v>
      </c>
      <c r="F1179" s="62">
        <v>215</v>
      </c>
      <c r="G1179" s="43" t="s">
        <v>16</v>
      </c>
      <c r="H1179" s="43" t="s">
        <v>1819</v>
      </c>
      <c r="I1179" s="69">
        <v>220</v>
      </c>
      <c r="J1179" s="43" t="s">
        <v>398</v>
      </c>
      <c r="K1179" s="43" t="s">
        <v>398</v>
      </c>
      <c r="L1179" s="43" t="s">
        <v>399</v>
      </c>
      <c r="M1179" s="43" t="s">
        <v>585</v>
      </c>
      <c r="N1179" s="43" t="s">
        <v>539</v>
      </c>
      <c r="O1179" s="52" t="s">
        <v>326</v>
      </c>
      <c r="P1179" s="63" t="s">
        <v>276</v>
      </c>
      <c r="Q1179" s="57" t="str">
        <f>MID(Tabla1[[#This Row],[Aplicación]],14,1)</f>
        <v>2</v>
      </c>
      <c r="R1179" s="35" t="s">
        <v>265</v>
      </c>
      <c r="S1179" s="57" t="str">
        <f>MID(Tabla1[[#This Row],[Aplicación]],6,2)</f>
        <v>06</v>
      </c>
      <c r="T1179" s="54" t="str">
        <f>VLOOKUP(Tabla1[[#This Row],[AREA]],Hoja1!A:B,2,FALSE)</f>
        <v>06. Educación y cultura</v>
      </c>
      <c r="U1179" s="57" t="str">
        <f>MID(Tabla1[[#This Row],[Aplicación]],9,4)</f>
        <v>3231</v>
      </c>
      <c r="V1179" s="54" t="str">
        <f>VLOOKUP(Tabla1[[#This Row],[PROGRAMA]],Hoja1!A:B,2,FALSE)</f>
        <v>3231. Escuelas infantiles</v>
      </c>
      <c r="W1179" s="57" t="str">
        <f>MID(Tabla1[[#This Row],[Aplicación]],14,2)</f>
        <v>21</v>
      </c>
      <c r="X1179" s="57" t="str">
        <f>MID(Tabla1[[#This Row],[Aplicación]],14,6)</f>
        <v>213</v>
      </c>
    </row>
    <row r="1180" spans="1:24" x14ac:dyDescent="0.25">
      <c r="A1180" s="60">
        <v>220219001122</v>
      </c>
      <c r="B1180" s="43" t="s">
        <v>390</v>
      </c>
      <c r="C1180" s="61">
        <v>45292</v>
      </c>
      <c r="D1180" s="60">
        <v>22024001956</v>
      </c>
      <c r="E1180" s="43" t="s">
        <v>1278</v>
      </c>
      <c r="F1180" s="62">
        <v>899.85</v>
      </c>
      <c r="G1180" s="43" t="s">
        <v>16</v>
      </c>
      <c r="H1180" s="43" t="s">
        <v>653</v>
      </c>
      <c r="I1180" s="69">
        <v>220</v>
      </c>
      <c r="J1180" s="43" t="s">
        <v>398</v>
      </c>
      <c r="K1180" s="43" t="s">
        <v>398</v>
      </c>
      <c r="L1180" s="43" t="s">
        <v>399</v>
      </c>
      <c r="M1180" s="43" t="s">
        <v>395</v>
      </c>
      <c r="N1180" s="43" t="s">
        <v>396</v>
      </c>
      <c r="O1180" s="52" t="s">
        <v>321</v>
      </c>
      <c r="P1180" s="63" t="s">
        <v>276</v>
      </c>
      <c r="Q1180" s="57" t="str">
        <f>MID(Tabla1[[#This Row],[Aplicación]],14,1)</f>
        <v>2</v>
      </c>
      <c r="R1180" s="35" t="s">
        <v>265</v>
      </c>
      <c r="S1180" s="57" t="str">
        <f>MID(Tabla1[[#This Row],[Aplicación]],6,2)</f>
        <v>06</v>
      </c>
      <c r="T1180" s="54" t="str">
        <f>VLOOKUP(Tabla1[[#This Row],[AREA]],Hoja1!A:B,2,FALSE)</f>
        <v>06. Educación y cultura</v>
      </c>
      <c r="U1180" s="57" t="str">
        <f>MID(Tabla1[[#This Row],[Aplicación]],9,4)</f>
        <v>3231</v>
      </c>
      <c r="V1180" s="54" t="str">
        <f>VLOOKUP(Tabla1[[#This Row],[PROGRAMA]],Hoja1!A:B,2,FALSE)</f>
        <v>3231. Escuelas infantiles</v>
      </c>
      <c r="W1180" s="57" t="str">
        <f>MID(Tabla1[[#This Row],[Aplicación]],14,2)</f>
        <v>21</v>
      </c>
      <c r="X1180" s="57" t="str">
        <f>MID(Tabla1[[#This Row],[Aplicación]],14,6)</f>
        <v>213</v>
      </c>
    </row>
    <row r="1181" spans="1:24" x14ac:dyDescent="0.25">
      <c r="A1181" s="60">
        <v>220239000659</v>
      </c>
      <c r="B1181" s="43" t="s">
        <v>390</v>
      </c>
      <c r="C1181" s="61">
        <v>45292</v>
      </c>
      <c r="D1181" s="60">
        <v>22024001260</v>
      </c>
      <c r="E1181" s="43" t="s">
        <v>1278</v>
      </c>
      <c r="F1181" s="62">
        <v>19844.29</v>
      </c>
      <c r="G1181" s="43" t="s">
        <v>54</v>
      </c>
      <c r="H1181" s="43" t="s">
        <v>2052</v>
      </c>
      <c r="I1181" s="69">
        <v>220</v>
      </c>
      <c r="J1181" s="43" t="s">
        <v>398</v>
      </c>
      <c r="K1181" s="43" t="s">
        <v>398</v>
      </c>
      <c r="L1181" s="43" t="s">
        <v>399</v>
      </c>
      <c r="M1181" s="43" t="s">
        <v>395</v>
      </c>
      <c r="N1181" s="43" t="s">
        <v>396</v>
      </c>
      <c r="O1181" s="52" t="s">
        <v>321</v>
      </c>
      <c r="P1181" s="63" t="s">
        <v>276</v>
      </c>
      <c r="Q1181" s="57" t="str">
        <f>MID(Tabla1[[#This Row],[Aplicación]],14,1)</f>
        <v>2</v>
      </c>
      <c r="R1181" s="35" t="s">
        <v>265</v>
      </c>
      <c r="S1181" s="57" t="str">
        <f>MID(Tabla1[[#This Row],[Aplicación]],6,2)</f>
        <v>06</v>
      </c>
      <c r="T1181" s="54" t="str">
        <f>VLOOKUP(Tabla1[[#This Row],[AREA]],Hoja1!A:B,2,FALSE)</f>
        <v>06. Educación y cultura</v>
      </c>
      <c r="U1181" s="57" t="str">
        <f>MID(Tabla1[[#This Row],[Aplicación]],9,4)</f>
        <v>3231</v>
      </c>
      <c r="V1181" s="54" t="str">
        <f>VLOOKUP(Tabla1[[#This Row],[PROGRAMA]],Hoja1!A:B,2,FALSE)</f>
        <v>3231. Escuelas infantiles</v>
      </c>
      <c r="W1181" s="57" t="str">
        <f>MID(Tabla1[[#This Row],[Aplicación]],14,2)</f>
        <v>21</v>
      </c>
      <c r="X1181" s="57" t="str">
        <f>MID(Tabla1[[#This Row],[Aplicación]],14,6)</f>
        <v>213</v>
      </c>
    </row>
    <row r="1182" spans="1:24" x14ac:dyDescent="0.25">
      <c r="A1182" s="53">
        <v>220240001344</v>
      </c>
      <c r="B1182" s="45" t="s">
        <v>390</v>
      </c>
      <c r="C1182" s="50">
        <v>45331</v>
      </c>
      <c r="D1182" s="44">
        <v>22024001589</v>
      </c>
      <c r="E1182" s="45" t="s">
        <v>1278</v>
      </c>
      <c r="F1182" s="51">
        <v>11417.7</v>
      </c>
      <c r="G1182" s="45" t="s">
        <v>54</v>
      </c>
      <c r="H1182" s="45" t="s">
        <v>2053</v>
      </c>
      <c r="I1182" s="53">
        <v>220</v>
      </c>
      <c r="J1182" s="45" t="s">
        <v>398</v>
      </c>
      <c r="K1182" s="45" t="s">
        <v>398</v>
      </c>
      <c r="L1182" s="45" t="s">
        <v>399</v>
      </c>
      <c r="M1182" s="45" t="s">
        <v>395</v>
      </c>
      <c r="N1182" s="45" t="s">
        <v>396</v>
      </c>
      <c r="O1182" s="52" t="s">
        <v>321</v>
      </c>
      <c r="P1182" s="63" t="s">
        <v>276</v>
      </c>
      <c r="Q1182" s="57" t="str">
        <f>MID(Tabla1[[#This Row],[Aplicación]],14,1)</f>
        <v>2</v>
      </c>
      <c r="R1182" s="35" t="s">
        <v>265</v>
      </c>
      <c r="S1182" s="57" t="str">
        <f>MID(Tabla1[[#This Row],[Aplicación]],6,2)</f>
        <v>06</v>
      </c>
      <c r="T1182" s="54" t="str">
        <f>VLOOKUP(Tabla1[[#This Row],[AREA]],Hoja1!A:B,2,FALSE)</f>
        <v>06. Educación y cultura</v>
      </c>
      <c r="U1182" s="57" t="str">
        <f>MID(Tabla1[[#This Row],[Aplicación]],9,4)</f>
        <v>3231</v>
      </c>
      <c r="V1182" s="54" t="str">
        <f>VLOOKUP(Tabla1[[#This Row],[PROGRAMA]],Hoja1!A:B,2,FALSE)</f>
        <v>3231. Escuelas infantiles</v>
      </c>
      <c r="W1182" s="57" t="str">
        <f>MID(Tabla1[[#This Row],[Aplicación]],14,2)</f>
        <v>21</v>
      </c>
      <c r="X1182" s="57" t="str">
        <f>MID(Tabla1[[#This Row],[Aplicación]],14,6)</f>
        <v>213</v>
      </c>
    </row>
    <row r="1183" spans="1:24" x14ac:dyDescent="0.25">
      <c r="A1183" s="53">
        <v>220240001344</v>
      </c>
      <c r="B1183" s="45" t="s">
        <v>390</v>
      </c>
      <c r="C1183" s="50">
        <v>45331</v>
      </c>
      <c r="D1183" s="44">
        <v>22024001588</v>
      </c>
      <c r="E1183" s="45" t="s">
        <v>1278</v>
      </c>
      <c r="F1183" s="51">
        <v>8426.59</v>
      </c>
      <c r="G1183" s="45" t="s">
        <v>54</v>
      </c>
      <c r="H1183" s="45" t="s">
        <v>2053</v>
      </c>
      <c r="I1183" s="53">
        <v>220</v>
      </c>
      <c r="J1183" s="45" t="s">
        <v>398</v>
      </c>
      <c r="K1183" s="45" t="s">
        <v>398</v>
      </c>
      <c r="L1183" s="45" t="s">
        <v>399</v>
      </c>
      <c r="M1183" s="45" t="s">
        <v>395</v>
      </c>
      <c r="N1183" s="45" t="s">
        <v>396</v>
      </c>
      <c r="O1183" s="52" t="s">
        <v>321</v>
      </c>
      <c r="P1183" s="63" t="s">
        <v>276</v>
      </c>
      <c r="Q1183" s="57" t="str">
        <f>MID(Tabla1[[#This Row],[Aplicación]],14,1)</f>
        <v>2</v>
      </c>
      <c r="R1183" s="35" t="s">
        <v>265</v>
      </c>
      <c r="S1183" s="57" t="str">
        <f>MID(Tabla1[[#This Row],[Aplicación]],6,2)</f>
        <v>06</v>
      </c>
      <c r="T1183" s="54" t="str">
        <f>VLOOKUP(Tabla1[[#This Row],[AREA]],Hoja1!A:B,2,FALSE)</f>
        <v>06. Educación y cultura</v>
      </c>
      <c r="U1183" s="57" t="str">
        <f>MID(Tabla1[[#This Row],[Aplicación]],9,4)</f>
        <v>3231</v>
      </c>
      <c r="V1183" s="54" t="str">
        <f>VLOOKUP(Tabla1[[#This Row],[PROGRAMA]],Hoja1!A:B,2,FALSE)</f>
        <v>3231. Escuelas infantiles</v>
      </c>
      <c r="W1183" s="57" t="str">
        <f>MID(Tabla1[[#This Row],[Aplicación]],14,2)</f>
        <v>21</v>
      </c>
      <c r="X1183" s="57" t="str">
        <f>MID(Tabla1[[#This Row],[Aplicación]],14,6)</f>
        <v>213</v>
      </c>
    </row>
    <row r="1184" spans="1:24" x14ac:dyDescent="0.25">
      <c r="A1184" s="60">
        <v>220240001343</v>
      </c>
      <c r="B1184" s="43" t="s">
        <v>673</v>
      </c>
      <c r="C1184" s="61">
        <v>45331</v>
      </c>
      <c r="D1184" s="60">
        <v>22024001260</v>
      </c>
      <c r="E1184" s="43" t="s">
        <v>1278</v>
      </c>
      <c r="F1184" s="62">
        <v>-19844.29</v>
      </c>
      <c r="G1184" s="43" t="s">
        <v>54</v>
      </c>
      <c r="H1184" s="43" t="s">
        <v>2052</v>
      </c>
      <c r="I1184" s="69">
        <v>220</v>
      </c>
      <c r="J1184" s="43" t="s">
        <v>398</v>
      </c>
      <c r="K1184" s="43" t="s">
        <v>398</v>
      </c>
      <c r="L1184" s="43" t="s">
        <v>399</v>
      </c>
      <c r="M1184" s="43" t="s">
        <v>395</v>
      </c>
      <c r="N1184" s="43" t="s">
        <v>396</v>
      </c>
      <c r="O1184" s="52" t="s">
        <v>321</v>
      </c>
      <c r="P1184" s="63" t="s">
        <v>276</v>
      </c>
      <c r="Q1184" s="57" t="str">
        <f>MID(Tabla1[[#This Row],[Aplicación]],14,1)</f>
        <v>2</v>
      </c>
      <c r="R1184" s="35" t="s">
        <v>265</v>
      </c>
      <c r="S1184" s="57" t="str">
        <f>MID(Tabla1[[#This Row],[Aplicación]],6,2)</f>
        <v>06</v>
      </c>
      <c r="T1184" s="54" t="str">
        <f>VLOOKUP(Tabla1[[#This Row],[AREA]],Hoja1!A:B,2,FALSE)</f>
        <v>06. Educación y cultura</v>
      </c>
      <c r="U1184" s="57" t="str">
        <f>MID(Tabla1[[#This Row],[Aplicación]],9,4)</f>
        <v>3231</v>
      </c>
      <c r="V1184" s="54" t="str">
        <f>VLOOKUP(Tabla1[[#This Row],[PROGRAMA]],Hoja1!A:B,2,FALSE)</f>
        <v>3231. Escuelas infantiles</v>
      </c>
      <c r="W1184" s="57" t="str">
        <f>MID(Tabla1[[#This Row],[Aplicación]],14,2)</f>
        <v>21</v>
      </c>
      <c r="X1184" s="57" t="str">
        <f>MID(Tabla1[[#This Row],[Aplicación]],14,6)</f>
        <v>213</v>
      </c>
    </row>
    <row r="1185" spans="1:24" x14ac:dyDescent="0.25">
      <c r="A1185" s="60">
        <v>220219001123</v>
      </c>
      <c r="B1185" s="43" t="s">
        <v>390</v>
      </c>
      <c r="C1185" s="61">
        <v>45292</v>
      </c>
      <c r="D1185" s="60">
        <v>22024001957</v>
      </c>
      <c r="E1185" s="43" t="s">
        <v>1278</v>
      </c>
      <c r="F1185" s="62">
        <v>1294.45</v>
      </c>
      <c r="G1185" s="43" t="s">
        <v>717</v>
      </c>
      <c r="H1185" s="43" t="s">
        <v>928</v>
      </c>
      <c r="I1185" s="69">
        <v>220</v>
      </c>
      <c r="J1185" s="43" t="s">
        <v>719</v>
      </c>
      <c r="K1185" s="43" t="s">
        <v>720</v>
      </c>
      <c r="L1185" s="43" t="s">
        <v>399</v>
      </c>
      <c r="M1185" s="43" t="s">
        <v>395</v>
      </c>
      <c r="N1185" s="43" t="s">
        <v>396</v>
      </c>
      <c r="O1185" s="52" t="s">
        <v>321</v>
      </c>
      <c r="P1185" s="63" t="s">
        <v>276</v>
      </c>
      <c r="Q1185" s="57" t="str">
        <f>MID(Tabla1[[#This Row],[Aplicación]],14,1)</f>
        <v>2</v>
      </c>
      <c r="R1185" s="35" t="s">
        <v>265</v>
      </c>
      <c r="S1185" s="57" t="str">
        <f>MID(Tabla1[[#This Row],[Aplicación]],6,2)</f>
        <v>06</v>
      </c>
      <c r="T1185" s="54" t="str">
        <f>VLOOKUP(Tabla1[[#This Row],[AREA]],Hoja1!A:B,2,FALSE)</f>
        <v>06. Educación y cultura</v>
      </c>
      <c r="U1185" s="57" t="str">
        <f>MID(Tabla1[[#This Row],[Aplicación]],9,4)</f>
        <v>3231</v>
      </c>
      <c r="V1185" s="54" t="str">
        <f>VLOOKUP(Tabla1[[#This Row],[PROGRAMA]],Hoja1!A:B,2,FALSE)</f>
        <v>3231. Escuelas infantiles</v>
      </c>
      <c r="W1185" s="57" t="str">
        <f>MID(Tabla1[[#This Row],[Aplicación]],14,2)</f>
        <v>21</v>
      </c>
      <c r="X1185" s="57" t="str">
        <f>MID(Tabla1[[#This Row],[Aplicación]],14,6)</f>
        <v>213</v>
      </c>
    </row>
    <row r="1186" spans="1:24" x14ac:dyDescent="0.25">
      <c r="A1186" s="60">
        <v>220240001346</v>
      </c>
      <c r="B1186" s="43" t="s">
        <v>390</v>
      </c>
      <c r="C1186" s="61">
        <v>45331</v>
      </c>
      <c r="D1186" s="60">
        <v>22024001591</v>
      </c>
      <c r="E1186" s="43" t="s">
        <v>1278</v>
      </c>
      <c r="F1186" s="62">
        <v>3573.68</v>
      </c>
      <c r="G1186" s="43" t="s">
        <v>18</v>
      </c>
      <c r="H1186" s="43" t="s">
        <v>2516</v>
      </c>
      <c r="I1186" s="69">
        <v>220</v>
      </c>
      <c r="J1186" s="43" t="s">
        <v>398</v>
      </c>
      <c r="K1186" s="43" t="s">
        <v>398</v>
      </c>
      <c r="L1186" s="43" t="s">
        <v>399</v>
      </c>
      <c r="M1186" s="43" t="s">
        <v>585</v>
      </c>
      <c r="N1186" s="43" t="s">
        <v>539</v>
      </c>
      <c r="O1186" s="52" t="s">
        <v>326</v>
      </c>
      <c r="P1186" s="63" t="s">
        <v>276</v>
      </c>
      <c r="Q1186" s="57" t="str">
        <f>MID(Tabla1[[#This Row],[Aplicación]],14,1)</f>
        <v>2</v>
      </c>
      <c r="R1186" s="35" t="s">
        <v>265</v>
      </c>
      <c r="S1186" s="57" t="str">
        <f>MID(Tabla1[[#This Row],[Aplicación]],6,2)</f>
        <v>06</v>
      </c>
      <c r="T1186" s="54" t="str">
        <f>VLOOKUP(Tabla1[[#This Row],[AREA]],Hoja1!A:B,2,FALSE)</f>
        <v>06. Educación y cultura</v>
      </c>
      <c r="U1186" s="57" t="str">
        <f>MID(Tabla1[[#This Row],[Aplicación]],9,4)</f>
        <v>3231</v>
      </c>
      <c r="V1186" s="54" t="str">
        <f>VLOOKUP(Tabla1[[#This Row],[PROGRAMA]],Hoja1!A:B,2,FALSE)</f>
        <v>3231. Escuelas infantiles</v>
      </c>
      <c r="W1186" s="57" t="str">
        <f>MID(Tabla1[[#This Row],[Aplicación]],14,2)</f>
        <v>21</v>
      </c>
      <c r="X1186" s="57" t="str">
        <f>MID(Tabla1[[#This Row],[Aplicación]],14,6)</f>
        <v>213</v>
      </c>
    </row>
    <row r="1187" spans="1:24" x14ac:dyDescent="0.25">
      <c r="A1187" s="60">
        <v>220240001346</v>
      </c>
      <c r="B1187" s="43" t="s">
        <v>390</v>
      </c>
      <c r="C1187" s="61">
        <v>45331</v>
      </c>
      <c r="D1187" s="60">
        <v>22024001590</v>
      </c>
      <c r="E1187" s="43" t="s">
        <v>1278</v>
      </c>
      <c r="F1187" s="62">
        <v>3680.27</v>
      </c>
      <c r="G1187" s="43" t="s">
        <v>18</v>
      </c>
      <c r="H1187" s="43" t="s">
        <v>2516</v>
      </c>
      <c r="I1187" s="69">
        <v>220</v>
      </c>
      <c r="J1187" s="43" t="s">
        <v>398</v>
      </c>
      <c r="K1187" s="43" t="s">
        <v>398</v>
      </c>
      <c r="L1187" s="43" t="s">
        <v>399</v>
      </c>
      <c r="M1187" s="43" t="s">
        <v>585</v>
      </c>
      <c r="N1187" s="43" t="s">
        <v>539</v>
      </c>
      <c r="O1187" s="52" t="s">
        <v>326</v>
      </c>
      <c r="P1187" s="63" t="s">
        <v>276</v>
      </c>
      <c r="Q1187" s="57" t="str">
        <f>MID(Tabla1[[#This Row],[Aplicación]],14,1)</f>
        <v>2</v>
      </c>
      <c r="R1187" s="35" t="s">
        <v>265</v>
      </c>
      <c r="S1187" s="57" t="str">
        <f>MID(Tabla1[[#This Row],[Aplicación]],6,2)</f>
        <v>06</v>
      </c>
      <c r="T1187" s="54" t="str">
        <f>VLOOKUP(Tabla1[[#This Row],[AREA]],Hoja1!A:B,2,FALSE)</f>
        <v>06. Educación y cultura</v>
      </c>
      <c r="U1187" s="57" t="str">
        <f>MID(Tabla1[[#This Row],[Aplicación]],9,4)</f>
        <v>3231</v>
      </c>
      <c r="V1187" s="54" t="str">
        <f>VLOOKUP(Tabla1[[#This Row],[PROGRAMA]],Hoja1!A:B,2,FALSE)</f>
        <v>3231. Escuelas infantiles</v>
      </c>
      <c r="W1187" s="57" t="str">
        <f>MID(Tabla1[[#This Row],[Aplicación]],14,2)</f>
        <v>21</v>
      </c>
      <c r="X1187" s="57" t="str">
        <f>MID(Tabla1[[#This Row],[Aplicación]],14,6)</f>
        <v>213</v>
      </c>
    </row>
    <row r="1188" spans="1:24" x14ac:dyDescent="0.25">
      <c r="A1188" s="60">
        <v>220240001345</v>
      </c>
      <c r="B1188" s="43" t="s">
        <v>673</v>
      </c>
      <c r="C1188" s="61">
        <v>45331</v>
      </c>
      <c r="D1188" s="60">
        <v>22024001284</v>
      </c>
      <c r="E1188" s="43" t="s">
        <v>1278</v>
      </c>
      <c r="F1188" s="62">
        <v>-7253.95</v>
      </c>
      <c r="G1188" s="43" t="s">
        <v>18</v>
      </c>
      <c r="H1188" s="43" t="s">
        <v>1668</v>
      </c>
      <c r="I1188" s="69">
        <v>220</v>
      </c>
      <c r="J1188" s="43" t="s">
        <v>398</v>
      </c>
      <c r="K1188" s="43" t="s">
        <v>398</v>
      </c>
      <c r="L1188" s="43" t="s">
        <v>399</v>
      </c>
      <c r="M1188" s="43" t="s">
        <v>585</v>
      </c>
      <c r="N1188" s="43" t="s">
        <v>539</v>
      </c>
      <c r="O1188" s="52" t="s">
        <v>326</v>
      </c>
      <c r="P1188" s="63" t="s">
        <v>276</v>
      </c>
      <c r="Q1188" s="57" t="str">
        <f>MID(Tabla1[[#This Row],[Aplicación]],14,1)</f>
        <v>2</v>
      </c>
      <c r="R1188" s="35" t="s">
        <v>265</v>
      </c>
      <c r="S1188" s="57" t="str">
        <f>MID(Tabla1[[#This Row],[Aplicación]],6,2)</f>
        <v>06</v>
      </c>
      <c r="T1188" s="54" t="str">
        <f>VLOOKUP(Tabla1[[#This Row],[AREA]],Hoja1!A:B,2,FALSE)</f>
        <v>06. Educación y cultura</v>
      </c>
      <c r="U1188" s="57" t="str">
        <f>MID(Tabla1[[#This Row],[Aplicación]],9,4)</f>
        <v>3231</v>
      </c>
      <c r="V1188" s="54" t="str">
        <f>VLOOKUP(Tabla1[[#This Row],[PROGRAMA]],Hoja1!A:B,2,FALSE)</f>
        <v>3231. Escuelas infantiles</v>
      </c>
      <c r="W1188" s="57" t="str">
        <f>MID(Tabla1[[#This Row],[Aplicación]],14,2)</f>
        <v>21</v>
      </c>
      <c r="X1188" s="57" t="str">
        <f>MID(Tabla1[[#This Row],[Aplicación]],14,6)</f>
        <v>213</v>
      </c>
    </row>
    <row r="1189" spans="1:24" x14ac:dyDescent="0.25">
      <c r="A1189" s="60">
        <v>220240003366</v>
      </c>
      <c r="B1189" s="43" t="s">
        <v>390</v>
      </c>
      <c r="C1189" s="61">
        <v>45348</v>
      </c>
      <c r="D1189" s="60">
        <v>22024002456</v>
      </c>
      <c r="E1189" s="43" t="s">
        <v>1285</v>
      </c>
      <c r="F1189" s="62">
        <v>6000</v>
      </c>
      <c r="G1189" s="43" t="s">
        <v>92</v>
      </c>
      <c r="H1189" s="43" t="s">
        <v>1684</v>
      </c>
      <c r="I1189" s="69">
        <v>220</v>
      </c>
      <c r="J1189" s="43" t="s">
        <v>731</v>
      </c>
      <c r="K1189" s="43" t="s">
        <v>398</v>
      </c>
      <c r="L1189" s="43" t="s">
        <v>413</v>
      </c>
      <c r="M1189" s="43" t="s">
        <v>585</v>
      </c>
      <c r="N1189" s="43" t="s">
        <v>539</v>
      </c>
      <c r="O1189" s="52" t="s">
        <v>326</v>
      </c>
      <c r="P1189" s="63" t="s">
        <v>276</v>
      </c>
      <c r="Q1189" s="57" t="str">
        <f>MID(Tabla1[[#This Row],[Aplicación]],14,1)</f>
        <v>2</v>
      </c>
      <c r="R1189" s="35" t="s">
        <v>265</v>
      </c>
      <c r="S1189" s="57" t="str">
        <f>MID(Tabla1[[#This Row],[Aplicación]],6,2)</f>
        <v>06</v>
      </c>
      <c r="T1189" s="54" t="str">
        <f>VLOOKUP(Tabla1[[#This Row],[AREA]],Hoja1!A:B,2,FALSE)</f>
        <v>06. Educación y cultura</v>
      </c>
      <c r="U1189" s="57" t="str">
        <f>MID(Tabla1[[#This Row],[Aplicación]],9,4)</f>
        <v>3232</v>
      </c>
      <c r="V1189" s="54" t="str">
        <f>VLOOKUP(Tabla1[[#This Row],[PROGRAMA]],Hoja1!A:B,2,FALSE)</f>
        <v>3232. Conservación y mantenimiento centros educación infantil y primaria</v>
      </c>
      <c r="W1189" s="57" t="str">
        <f>MID(Tabla1[[#This Row],[Aplicación]],14,2)</f>
        <v>21</v>
      </c>
      <c r="X1189" s="57" t="str">
        <f>MID(Tabla1[[#This Row],[Aplicación]],14,6)</f>
        <v>212</v>
      </c>
    </row>
    <row r="1190" spans="1:24" x14ac:dyDescent="0.25">
      <c r="A1190" s="60">
        <v>220240001587</v>
      </c>
      <c r="B1190" s="43" t="s">
        <v>702</v>
      </c>
      <c r="C1190" s="61">
        <v>45341</v>
      </c>
      <c r="D1190" s="60">
        <v>22024000940</v>
      </c>
      <c r="E1190" s="43" t="s">
        <v>1285</v>
      </c>
      <c r="F1190" s="62">
        <v>242</v>
      </c>
      <c r="G1190" s="43" t="s">
        <v>822</v>
      </c>
      <c r="H1190" s="43" t="s">
        <v>1889</v>
      </c>
      <c r="I1190" s="69">
        <v>300</v>
      </c>
      <c r="J1190" s="43" t="s">
        <v>398</v>
      </c>
      <c r="K1190" s="43" t="s">
        <v>398</v>
      </c>
      <c r="L1190" s="43" t="s">
        <v>413</v>
      </c>
      <c r="M1190" s="43" t="s">
        <v>585</v>
      </c>
      <c r="N1190" s="43" t="s">
        <v>539</v>
      </c>
      <c r="O1190" s="52" t="s">
        <v>326</v>
      </c>
      <c r="P1190" s="63" t="s">
        <v>276</v>
      </c>
      <c r="Q1190" s="57" t="str">
        <f>MID(Tabla1[[#This Row],[Aplicación]],14,1)</f>
        <v>2</v>
      </c>
      <c r="R1190" s="35" t="s">
        <v>265</v>
      </c>
      <c r="S1190" s="57" t="str">
        <f>MID(Tabla1[[#This Row],[Aplicación]],6,2)</f>
        <v>06</v>
      </c>
      <c r="T1190" s="54" t="str">
        <f>VLOOKUP(Tabla1[[#This Row],[AREA]],Hoja1!A:B,2,FALSE)</f>
        <v>06. Educación y cultura</v>
      </c>
      <c r="U1190" s="57" t="str">
        <f>MID(Tabla1[[#This Row],[Aplicación]],9,4)</f>
        <v>3232</v>
      </c>
      <c r="V1190" s="54" t="str">
        <f>VLOOKUP(Tabla1[[#This Row],[PROGRAMA]],Hoja1!A:B,2,FALSE)</f>
        <v>3232. Conservación y mantenimiento centros educación infantil y primaria</v>
      </c>
      <c r="W1190" s="57" t="str">
        <f>MID(Tabla1[[#This Row],[Aplicación]],14,2)</f>
        <v>21</v>
      </c>
      <c r="X1190" s="57" t="str">
        <f>MID(Tabla1[[#This Row],[Aplicación]],14,6)</f>
        <v>212</v>
      </c>
    </row>
    <row r="1191" spans="1:24" x14ac:dyDescent="0.25">
      <c r="A1191" s="44">
        <v>220240004394</v>
      </c>
      <c r="B1191" s="45" t="s">
        <v>702</v>
      </c>
      <c r="C1191" s="50">
        <v>45356</v>
      </c>
      <c r="D1191" s="44">
        <v>22024000940</v>
      </c>
      <c r="E1191" s="45" t="s">
        <v>1285</v>
      </c>
      <c r="F1191" s="51">
        <v>2817.79</v>
      </c>
      <c r="G1191" s="45" t="s">
        <v>764</v>
      </c>
      <c r="H1191" s="45" t="s">
        <v>2172</v>
      </c>
      <c r="I1191" s="53">
        <v>300</v>
      </c>
      <c r="J1191" s="45" t="s">
        <v>398</v>
      </c>
      <c r="K1191" s="45" t="s">
        <v>398</v>
      </c>
      <c r="L1191" s="45" t="s">
        <v>413</v>
      </c>
      <c r="M1191" s="45" t="s">
        <v>395</v>
      </c>
      <c r="N1191" s="45" t="s">
        <v>396</v>
      </c>
      <c r="O1191" s="52" t="s">
        <v>325</v>
      </c>
      <c r="P1191" s="63" t="s">
        <v>276</v>
      </c>
      <c r="Q1191" s="57" t="str">
        <f>MID(Tabla1[[#This Row],[Aplicación]],14,1)</f>
        <v>2</v>
      </c>
      <c r="R1191" s="35" t="s">
        <v>265</v>
      </c>
      <c r="S1191" s="57" t="str">
        <f>MID(Tabla1[[#This Row],[Aplicación]],6,2)</f>
        <v>06</v>
      </c>
      <c r="T1191" s="54" t="str">
        <f>VLOOKUP(Tabla1[[#This Row],[AREA]],Hoja1!A:B,2,FALSE)</f>
        <v>06. Educación y cultura</v>
      </c>
      <c r="U1191" s="57" t="str">
        <f>MID(Tabla1[[#This Row],[Aplicación]],9,4)</f>
        <v>3232</v>
      </c>
      <c r="V1191" s="54" t="str">
        <f>VLOOKUP(Tabla1[[#This Row],[PROGRAMA]],Hoja1!A:B,2,FALSE)</f>
        <v>3232. Conservación y mantenimiento centros educación infantil y primaria</v>
      </c>
      <c r="W1191" s="57" t="str">
        <f>MID(Tabla1[[#This Row],[Aplicación]],14,2)</f>
        <v>21</v>
      </c>
      <c r="X1191" s="57" t="str">
        <f>MID(Tabla1[[#This Row],[Aplicación]],14,6)</f>
        <v>212</v>
      </c>
    </row>
    <row r="1192" spans="1:24" x14ac:dyDescent="0.25">
      <c r="A1192" s="60">
        <v>220240001589</v>
      </c>
      <c r="B1192" s="43" t="s">
        <v>702</v>
      </c>
      <c r="C1192" s="61">
        <v>45341</v>
      </c>
      <c r="D1192" s="60">
        <v>22024000940</v>
      </c>
      <c r="E1192" s="43" t="s">
        <v>1285</v>
      </c>
      <c r="F1192" s="62">
        <v>762.3</v>
      </c>
      <c r="G1192" s="43" t="s">
        <v>764</v>
      </c>
      <c r="H1192" s="43" t="s">
        <v>2174</v>
      </c>
      <c r="I1192" s="69">
        <v>300</v>
      </c>
      <c r="J1192" s="43" t="s">
        <v>398</v>
      </c>
      <c r="K1192" s="43" t="s">
        <v>398</v>
      </c>
      <c r="L1192" s="43" t="s">
        <v>413</v>
      </c>
      <c r="M1192" s="43" t="s">
        <v>395</v>
      </c>
      <c r="N1192" s="43" t="s">
        <v>396</v>
      </c>
      <c r="O1192" s="52" t="s">
        <v>325</v>
      </c>
      <c r="P1192" s="63" t="s">
        <v>276</v>
      </c>
      <c r="Q1192" s="57" t="str">
        <f>MID(Tabla1[[#This Row],[Aplicación]],14,1)</f>
        <v>2</v>
      </c>
      <c r="R1192" s="35" t="s">
        <v>265</v>
      </c>
      <c r="S1192" s="57" t="str">
        <f>MID(Tabla1[[#This Row],[Aplicación]],6,2)</f>
        <v>06</v>
      </c>
      <c r="T1192" s="54" t="str">
        <f>VLOOKUP(Tabla1[[#This Row],[AREA]],Hoja1!A:B,2,FALSE)</f>
        <v>06. Educación y cultura</v>
      </c>
      <c r="U1192" s="57" t="str">
        <f>MID(Tabla1[[#This Row],[Aplicación]],9,4)</f>
        <v>3232</v>
      </c>
      <c r="V1192" s="54" t="str">
        <f>VLOOKUP(Tabla1[[#This Row],[PROGRAMA]],Hoja1!A:B,2,FALSE)</f>
        <v>3232. Conservación y mantenimiento centros educación infantil y primaria</v>
      </c>
      <c r="W1192" s="57" t="str">
        <f>MID(Tabla1[[#This Row],[Aplicación]],14,2)</f>
        <v>21</v>
      </c>
      <c r="X1192" s="57" t="str">
        <f>MID(Tabla1[[#This Row],[Aplicación]],14,6)</f>
        <v>212</v>
      </c>
    </row>
    <row r="1193" spans="1:24" x14ac:dyDescent="0.25">
      <c r="A1193" s="60">
        <v>220240001591</v>
      </c>
      <c r="B1193" s="43" t="s">
        <v>702</v>
      </c>
      <c r="C1193" s="61">
        <v>45341</v>
      </c>
      <c r="D1193" s="60">
        <v>22024000940</v>
      </c>
      <c r="E1193" s="43" t="s">
        <v>1285</v>
      </c>
      <c r="F1193" s="62">
        <v>285.2</v>
      </c>
      <c r="G1193" s="43" t="s">
        <v>764</v>
      </c>
      <c r="H1193" s="43" t="s">
        <v>2184</v>
      </c>
      <c r="I1193" s="69">
        <v>300</v>
      </c>
      <c r="J1193" s="43" t="s">
        <v>398</v>
      </c>
      <c r="K1193" s="43" t="s">
        <v>398</v>
      </c>
      <c r="L1193" s="43" t="s">
        <v>413</v>
      </c>
      <c r="M1193" s="43" t="s">
        <v>395</v>
      </c>
      <c r="N1193" s="43" t="s">
        <v>396</v>
      </c>
      <c r="O1193" s="52" t="s">
        <v>325</v>
      </c>
      <c r="P1193" s="63" t="s">
        <v>276</v>
      </c>
      <c r="Q1193" s="57" t="str">
        <f>MID(Tabla1[[#This Row],[Aplicación]],14,1)</f>
        <v>2</v>
      </c>
      <c r="R1193" s="35" t="s">
        <v>265</v>
      </c>
      <c r="S1193" s="57" t="str">
        <f>MID(Tabla1[[#This Row],[Aplicación]],6,2)</f>
        <v>06</v>
      </c>
      <c r="T1193" s="54" t="str">
        <f>VLOOKUP(Tabla1[[#This Row],[AREA]],Hoja1!A:B,2,FALSE)</f>
        <v>06. Educación y cultura</v>
      </c>
      <c r="U1193" s="57" t="str">
        <f>MID(Tabla1[[#This Row],[Aplicación]],9,4)</f>
        <v>3232</v>
      </c>
      <c r="V1193" s="54" t="str">
        <f>VLOOKUP(Tabla1[[#This Row],[PROGRAMA]],Hoja1!A:B,2,FALSE)</f>
        <v>3232. Conservación y mantenimiento centros educación infantil y primaria</v>
      </c>
      <c r="W1193" s="57" t="str">
        <f>MID(Tabla1[[#This Row],[Aplicación]],14,2)</f>
        <v>21</v>
      </c>
      <c r="X1193" s="57" t="str">
        <f>MID(Tabla1[[#This Row],[Aplicación]],14,6)</f>
        <v>212</v>
      </c>
    </row>
    <row r="1194" spans="1:24" x14ac:dyDescent="0.25">
      <c r="A1194" s="60">
        <v>220240004082</v>
      </c>
      <c r="B1194" s="43" t="s">
        <v>390</v>
      </c>
      <c r="C1194" s="61">
        <v>45353</v>
      </c>
      <c r="D1194" s="60">
        <v>22024002671</v>
      </c>
      <c r="E1194" s="43" t="s">
        <v>1285</v>
      </c>
      <c r="F1194" s="62">
        <v>3109.37</v>
      </c>
      <c r="G1194" s="43" t="s">
        <v>2420</v>
      </c>
      <c r="H1194" s="43" t="s">
        <v>2421</v>
      </c>
      <c r="I1194" s="69">
        <v>220</v>
      </c>
      <c r="J1194" s="43" t="s">
        <v>684</v>
      </c>
      <c r="K1194" s="43" t="s">
        <v>398</v>
      </c>
      <c r="L1194" s="43" t="s">
        <v>401</v>
      </c>
      <c r="M1194" s="43" t="s">
        <v>585</v>
      </c>
      <c r="N1194" s="43" t="s">
        <v>539</v>
      </c>
      <c r="O1194" s="52" t="s">
        <v>326</v>
      </c>
      <c r="P1194" s="63" t="s">
        <v>276</v>
      </c>
      <c r="Q1194" s="57" t="str">
        <f>MID(Tabla1[[#This Row],[Aplicación]],14,1)</f>
        <v>2</v>
      </c>
      <c r="R1194" s="35" t="s">
        <v>265</v>
      </c>
      <c r="S1194" s="57" t="str">
        <f>MID(Tabla1[[#This Row],[Aplicación]],6,2)</f>
        <v>06</v>
      </c>
      <c r="T1194" s="54" t="str">
        <f>VLOOKUP(Tabla1[[#This Row],[AREA]],Hoja1!A:B,2,FALSE)</f>
        <v>06. Educación y cultura</v>
      </c>
      <c r="U1194" s="57" t="str">
        <f>MID(Tabla1[[#This Row],[Aplicación]],9,4)</f>
        <v>3232</v>
      </c>
      <c r="V1194" s="54" t="str">
        <f>VLOOKUP(Tabla1[[#This Row],[PROGRAMA]],Hoja1!A:B,2,FALSE)</f>
        <v>3232. Conservación y mantenimiento centros educación infantil y primaria</v>
      </c>
      <c r="W1194" s="57" t="str">
        <f>MID(Tabla1[[#This Row],[Aplicación]],14,2)</f>
        <v>21</v>
      </c>
      <c r="X1194" s="57" t="str">
        <f>MID(Tabla1[[#This Row],[Aplicación]],14,6)</f>
        <v>212</v>
      </c>
    </row>
    <row r="1195" spans="1:24" x14ac:dyDescent="0.25">
      <c r="A1195" s="60">
        <v>220240005701</v>
      </c>
      <c r="B1195" s="43" t="s">
        <v>702</v>
      </c>
      <c r="C1195" s="61">
        <v>45364</v>
      </c>
      <c r="D1195" s="60">
        <v>22024000940</v>
      </c>
      <c r="E1195" s="43" t="s">
        <v>1285</v>
      </c>
      <c r="F1195" s="62">
        <v>409.11</v>
      </c>
      <c r="G1195" s="43" t="s">
        <v>41</v>
      </c>
      <c r="H1195" s="43" t="s">
        <v>2453</v>
      </c>
      <c r="I1195" s="69">
        <v>300</v>
      </c>
      <c r="J1195" s="43" t="s">
        <v>398</v>
      </c>
      <c r="K1195" s="43" t="s">
        <v>398</v>
      </c>
      <c r="L1195" s="43" t="s">
        <v>413</v>
      </c>
      <c r="M1195" s="43" t="s">
        <v>395</v>
      </c>
      <c r="N1195" s="43" t="s">
        <v>396</v>
      </c>
      <c r="O1195" s="52" t="s">
        <v>325</v>
      </c>
      <c r="P1195" s="63" t="s">
        <v>276</v>
      </c>
      <c r="Q1195" s="57" t="str">
        <f>MID(Tabla1[[#This Row],[Aplicación]],14,1)</f>
        <v>2</v>
      </c>
      <c r="R1195" s="35" t="s">
        <v>265</v>
      </c>
      <c r="S1195" s="57" t="str">
        <f>MID(Tabla1[[#This Row],[Aplicación]],6,2)</f>
        <v>06</v>
      </c>
      <c r="T1195" s="54" t="str">
        <f>VLOOKUP(Tabla1[[#This Row],[AREA]],Hoja1!A:B,2,FALSE)</f>
        <v>06. Educación y cultura</v>
      </c>
      <c r="U1195" s="57" t="str">
        <f>MID(Tabla1[[#This Row],[Aplicación]],9,4)</f>
        <v>3232</v>
      </c>
      <c r="V1195" s="54" t="str">
        <f>VLOOKUP(Tabla1[[#This Row],[PROGRAMA]],Hoja1!A:B,2,FALSE)</f>
        <v>3232. Conservación y mantenimiento centros educación infantil y primaria</v>
      </c>
      <c r="W1195" s="57" t="str">
        <f>MID(Tabla1[[#This Row],[Aplicación]],14,2)</f>
        <v>21</v>
      </c>
      <c r="X1195" s="57" t="str">
        <f>MID(Tabla1[[#This Row],[Aplicación]],14,6)</f>
        <v>212</v>
      </c>
    </row>
    <row r="1196" spans="1:24" x14ac:dyDescent="0.25">
      <c r="A1196" s="60">
        <v>220240001579</v>
      </c>
      <c r="B1196" s="43" t="s">
        <v>702</v>
      </c>
      <c r="C1196" s="61">
        <v>45341</v>
      </c>
      <c r="D1196" s="60">
        <v>22024000940</v>
      </c>
      <c r="E1196" s="43" t="s">
        <v>1285</v>
      </c>
      <c r="F1196" s="62">
        <v>226.44</v>
      </c>
      <c r="G1196" s="43" t="s">
        <v>41</v>
      </c>
      <c r="H1196" s="43" t="s">
        <v>2454</v>
      </c>
      <c r="I1196" s="69">
        <v>300</v>
      </c>
      <c r="J1196" s="43" t="s">
        <v>398</v>
      </c>
      <c r="K1196" s="43" t="s">
        <v>398</v>
      </c>
      <c r="L1196" s="43" t="s">
        <v>413</v>
      </c>
      <c r="M1196" s="43" t="s">
        <v>395</v>
      </c>
      <c r="N1196" s="43" t="s">
        <v>396</v>
      </c>
      <c r="O1196" s="52" t="s">
        <v>325</v>
      </c>
      <c r="P1196" s="63" t="s">
        <v>276</v>
      </c>
      <c r="Q1196" s="57" t="str">
        <f>MID(Tabla1[[#This Row],[Aplicación]],14,1)</f>
        <v>2</v>
      </c>
      <c r="R1196" s="35" t="s">
        <v>265</v>
      </c>
      <c r="S1196" s="57" t="str">
        <f>MID(Tabla1[[#This Row],[Aplicación]],6,2)</f>
        <v>06</v>
      </c>
      <c r="T1196" s="54" t="str">
        <f>VLOOKUP(Tabla1[[#This Row],[AREA]],Hoja1!A:B,2,FALSE)</f>
        <v>06. Educación y cultura</v>
      </c>
      <c r="U1196" s="57" t="str">
        <f>MID(Tabla1[[#This Row],[Aplicación]],9,4)</f>
        <v>3232</v>
      </c>
      <c r="V1196" s="54" t="str">
        <f>VLOOKUP(Tabla1[[#This Row],[PROGRAMA]],Hoja1!A:B,2,FALSE)</f>
        <v>3232. Conservación y mantenimiento centros educación infantil y primaria</v>
      </c>
      <c r="W1196" s="57" t="str">
        <f>MID(Tabla1[[#This Row],[Aplicación]],14,2)</f>
        <v>21</v>
      </c>
      <c r="X1196" s="57" t="str">
        <f>MID(Tabla1[[#This Row],[Aplicación]],14,6)</f>
        <v>212</v>
      </c>
    </row>
    <row r="1197" spans="1:24" x14ac:dyDescent="0.25">
      <c r="A1197" s="60">
        <v>220240004399</v>
      </c>
      <c r="B1197" s="43" t="s">
        <v>702</v>
      </c>
      <c r="C1197" s="61">
        <v>45356</v>
      </c>
      <c r="D1197" s="60">
        <v>22024000940</v>
      </c>
      <c r="E1197" s="43" t="s">
        <v>1285</v>
      </c>
      <c r="F1197" s="62">
        <v>192.57</v>
      </c>
      <c r="G1197" s="43" t="s">
        <v>41</v>
      </c>
      <c r="H1197" s="43" t="s">
        <v>2455</v>
      </c>
      <c r="I1197" s="69">
        <v>300</v>
      </c>
      <c r="J1197" s="43" t="s">
        <v>398</v>
      </c>
      <c r="K1197" s="43" t="s">
        <v>398</v>
      </c>
      <c r="L1197" s="43" t="s">
        <v>413</v>
      </c>
      <c r="M1197" s="43" t="s">
        <v>395</v>
      </c>
      <c r="N1197" s="43" t="s">
        <v>396</v>
      </c>
      <c r="O1197" s="52" t="s">
        <v>325</v>
      </c>
      <c r="P1197" s="63" t="s">
        <v>276</v>
      </c>
      <c r="Q1197" s="57" t="str">
        <f>MID(Tabla1[[#This Row],[Aplicación]],14,1)</f>
        <v>2</v>
      </c>
      <c r="R1197" s="35" t="s">
        <v>265</v>
      </c>
      <c r="S1197" s="57" t="str">
        <f>MID(Tabla1[[#This Row],[Aplicación]],6,2)</f>
        <v>06</v>
      </c>
      <c r="T1197" s="54" t="str">
        <f>VLOOKUP(Tabla1[[#This Row],[AREA]],Hoja1!A:B,2,FALSE)</f>
        <v>06. Educación y cultura</v>
      </c>
      <c r="U1197" s="57" t="str">
        <f>MID(Tabla1[[#This Row],[Aplicación]],9,4)</f>
        <v>3232</v>
      </c>
      <c r="V1197" s="54" t="str">
        <f>VLOOKUP(Tabla1[[#This Row],[PROGRAMA]],Hoja1!A:B,2,FALSE)</f>
        <v>3232. Conservación y mantenimiento centros educación infantil y primaria</v>
      </c>
      <c r="W1197" s="57" t="str">
        <f>MID(Tabla1[[#This Row],[Aplicación]],14,2)</f>
        <v>21</v>
      </c>
      <c r="X1197" s="57" t="str">
        <f>MID(Tabla1[[#This Row],[Aplicación]],14,6)</f>
        <v>212</v>
      </c>
    </row>
    <row r="1198" spans="1:24" x14ac:dyDescent="0.25">
      <c r="A1198" s="60">
        <v>220240003474</v>
      </c>
      <c r="B1198" s="43" t="s">
        <v>702</v>
      </c>
      <c r="C1198" s="61">
        <v>45350</v>
      </c>
      <c r="D1198" s="60">
        <v>22024000940</v>
      </c>
      <c r="E1198" s="43" t="s">
        <v>1285</v>
      </c>
      <c r="F1198" s="62">
        <v>147.72</v>
      </c>
      <c r="G1198" s="43" t="s">
        <v>41</v>
      </c>
      <c r="H1198" s="43" t="s">
        <v>2458</v>
      </c>
      <c r="I1198" s="69">
        <v>300</v>
      </c>
      <c r="J1198" s="43" t="s">
        <v>398</v>
      </c>
      <c r="K1198" s="43" t="s">
        <v>398</v>
      </c>
      <c r="L1198" s="43" t="s">
        <v>413</v>
      </c>
      <c r="M1198" s="43" t="s">
        <v>395</v>
      </c>
      <c r="N1198" s="43" t="s">
        <v>396</v>
      </c>
      <c r="O1198" s="52" t="s">
        <v>325</v>
      </c>
      <c r="P1198" s="63" t="s">
        <v>276</v>
      </c>
      <c r="Q1198" s="57" t="str">
        <f>MID(Tabla1[[#This Row],[Aplicación]],14,1)</f>
        <v>2</v>
      </c>
      <c r="R1198" s="35" t="s">
        <v>265</v>
      </c>
      <c r="S1198" s="57" t="str">
        <f>MID(Tabla1[[#This Row],[Aplicación]],6,2)</f>
        <v>06</v>
      </c>
      <c r="T1198" s="54" t="str">
        <f>VLOOKUP(Tabla1[[#This Row],[AREA]],Hoja1!A:B,2,FALSE)</f>
        <v>06. Educación y cultura</v>
      </c>
      <c r="U1198" s="57" t="str">
        <f>MID(Tabla1[[#This Row],[Aplicación]],9,4)</f>
        <v>3232</v>
      </c>
      <c r="V1198" s="54" t="str">
        <f>VLOOKUP(Tabla1[[#This Row],[PROGRAMA]],Hoja1!A:B,2,FALSE)</f>
        <v>3232. Conservación y mantenimiento centros educación infantil y primaria</v>
      </c>
      <c r="W1198" s="57" t="str">
        <f>MID(Tabla1[[#This Row],[Aplicación]],14,2)</f>
        <v>21</v>
      </c>
      <c r="X1198" s="57" t="str">
        <f>MID(Tabla1[[#This Row],[Aplicación]],14,6)</f>
        <v>212</v>
      </c>
    </row>
    <row r="1199" spans="1:24" x14ac:dyDescent="0.25">
      <c r="A1199" s="60">
        <v>220240001583</v>
      </c>
      <c r="B1199" s="43" t="s">
        <v>702</v>
      </c>
      <c r="C1199" s="61">
        <v>45341</v>
      </c>
      <c r="D1199" s="60">
        <v>22024000940</v>
      </c>
      <c r="E1199" s="43" t="s">
        <v>1285</v>
      </c>
      <c r="F1199" s="62">
        <v>147.15</v>
      </c>
      <c r="G1199" s="43" t="s">
        <v>41</v>
      </c>
      <c r="H1199" s="43" t="s">
        <v>2459</v>
      </c>
      <c r="I1199" s="69">
        <v>300</v>
      </c>
      <c r="J1199" s="43" t="s">
        <v>398</v>
      </c>
      <c r="K1199" s="43" t="s">
        <v>398</v>
      </c>
      <c r="L1199" s="43" t="s">
        <v>413</v>
      </c>
      <c r="M1199" s="43" t="s">
        <v>395</v>
      </c>
      <c r="N1199" s="43" t="s">
        <v>396</v>
      </c>
      <c r="O1199" s="52" t="s">
        <v>325</v>
      </c>
      <c r="P1199" s="63" t="s">
        <v>276</v>
      </c>
      <c r="Q1199" s="57" t="str">
        <f>MID(Tabla1[[#This Row],[Aplicación]],14,1)</f>
        <v>2</v>
      </c>
      <c r="R1199" s="35" t="s">
        <v>265</v>
      </c>
      <c r="S1199" s="57" t="str">
        <f>MID(Tabla1[[#This Row],[Aplicación]],6,2)</f>
        <v>06</v>
      </c>
      <c r="T1199" s="54" t="str">
        <f>VLOOKUP(Tabla1[[#This Row],[AREA]],Hoja1!A:B,2,FALSE)</f>
        <v>06. Educación y cultura</v>
      </c>
      <c r="U1199" s="57" t="str">
        <f>MID(Tabla1[[#This Row],[Aplicación]],9,4)</f>
        <v>3232</v>
      </c>
      <c r="V1199" s="54" t="str">
        <f>VLOOKUP(Tabla1[[#This Row],[PROGRAMA]],Hoja1!A:B,2,FALSE)</f>
        <v>3232. Conservación y mantenimiento centros educación infantil y primaria</v>
      </c>
      <c r="W1199" s="57" t="str">
        <f>MID(Tabla1[[#This Row],[Aplicación]],14,2)</f>
        <v>21</v>
      </c>
      <c r="X1199" s="57" t="str">
        <f>MID(Tabla1[[#This Row],[Aplicación]],14,6)</f>
        <v>212</v>
      </c>
    </row>
    <row r="1200" spans="1:24" x14ac:dyDescent="0.25">
      <c r="A1200" s="60">
        <v>220240003472</v>
      </c>
      <c r="B1200" s="43" t="s">
        <v>702</v>
      </c>
      <c r="C1200" s="61">
        <v>45350</v>
      </c>
      <c r="D1200" s="60">
        <v>22024000940</v>
      </c>
      <c r="E1200" s="43" t="s">
        <v>1285</v>
      </c>
      <c r="F1200" s="62">
        <v>67.650000000000006</v>
      </c>
      <c r="G1200" s="43" t="s">
        <v>41</v>
      </c>
      <c r="H1200" s="43" t="s">
        <v>2461</v>
      </c>
      <c r="I1200" s="69">
        <v>300</v>
      </c>
      <c r="J1200" s="43" t="s">
        <v>398</v>
      </c>
      <c r="K1200" s="43" t="s">
        <v>398</v>
      </c>
      <c r="L1200" s="43" t="s">
        <v>413</v>
      </c>
      <c r="M1200" s="43" t="s">
        <v>395</v>
      </c>
      <c r="N1200" s="43" t="s">
        <v>396</v>
      </c>
      <c r="O1200" s="52" t="s">
        <v>325</v>
      </c>
      <c r="P1200" s="63" t="s">
        <v>276</v>
      </c>
      <c r="Q1200" s="57" t="str">
        <f>MID(Tabla1[[#This Row],[Aplicación]],14,1)</f>
        <v>2</v>
      </c>
      <c r="R1200" s="35" t="s">
        <v>265</v>
      </c>
      <c r="S1200" s="57" t="str">
        <f>MID(Tabla1[[#This Row],[Aplicación]],6,2)</f>
        <v>06</v>
      </c>
      <c r="T1200" s="54" t="str">
        <f>VLOOKUP(Tabla1[[#This Row],[AREA]],Hoja1!A:B,2,FALSE)</f>
        <v>06. Educación y cultura</v>
      </c>
      <c r="U1200" s="57" t="str">
        <f>MID(Tabla1[[#This Row],[Aplicación]],9,4)</f>
        <v>3232</v>
      </c>
      <c r="V1200" s="54" t="str">
        <f>VLOOKUP(Tabla1[[#This Row],[PROGRAMA]],Hoja1!A:B,2,FALSE)</f>
        <v>3232. Conservación y mantenimiento centros educación infantil y primaria</v>
      </c>
      <c r="W1200" s="57" t="str">
        <f>MID(Tabla1[[#This Row],[Aplicación]],14,2)</f>
        <v>21</v>
      </c>
      <c r="X1200" s="57" t="str">
        <f>MID(Tabla1[[#This Row],[Aplicación]],14,6)</f>
        <v>212</v>
      </c>
    </row>
    <row r="1201" spans="1:24" x14ac:dyDescent="0.25">
      <c r="A1201" s="60">
        <v>220240004397</v>
      </c>
      <c r="B1201" s="43" t="s">
        <v>702</v>
      </c>
      <c r="C1201" s="61">
        <v>45356</v>
      </c>
      <c r="D1201" s="60">
        <v>22024000940</v>
      </c>
      <c r="E1201" s="43" t="s">
        <v>1285</v>
      </c>
      <c r="F1201" s="62">
        <v>67.650000000000006</v>
      </c>
      <c r="G1201" s="43" t="s">
        <v>41</v>
      </c>
      <c r="H1201" s="43" t="s">
        <v>2461</v>
      </c>
      <c r="I1201" s="69">
        <v>300</v>
      </c>
      <c r="J1201" s="43" t="s">
        <v>398</v>
      </c>
      <c r="K1201" s="43" t="s">
        <v>398</v>
      </c>
      <c r="L1201" s="43" t="s">
        <v>413</v>
      </c>
      <c r="M1201" s="43" t="s">
        <v>395</v>
      </c>
      <c r="N1201" s="43" t="s">
        <v>396</v>
      </c>
      <c r="O1201" s="52" t="s">
        <v>325</v>
      </c>
      <c r="P1201" s="63" t="s">
        <v>276</v>
      </c>
      <c r="Q1201" s="57" t="str">
        <f>MID(Tabla1[[#This Row],[Aplicación]],14,1)</f>
        <v>2</v>
      </c>
      <c r="R1201" s="35" t="s">
        <v>265</v>
      </c>
      <c r="S1201" s="57" t="str">
        <f>MID(Tabla1[[#This Row],[Aplicación]],6,2)</f>
        <v>06</v>
      </c>
      <c r="T1201" s="54" t="str">
        <f>VLOOKUP(Tabla1[[#This Row],[AREA]],Hoja1!A:B,2,FALSE)</f>
        <v>06. Educación y cultura</v>
      </c>
      <c r="U1201" s="57" t="str">
        <f>MID(Tabla1[[#This Row],[Aplicación]],9,4)</f>
        <v>3232</v>
      </c>
      <c r="V1201" s="54" t="str">
        <f>VLOOKUP(Tabla1[[#This Row],[PROGRAMA]],Hoja1!A:B,2,FALSE)</f>
        <v>3232. Conservación y mantenimiento centros educación infantil y primaria</v>
      </c>
      <c r="W1201" s="57" t="str">
        <f>MID(Tabla1[[#This Row],[Aplicación]],14,2)</f>
        <v>21</v>
      </c>
      <c r="X1201" s="57" t="str">
        <f>MID(Tabla1[[#This Row],[Aplicación]],14,6)</f>
        <v>212</v>
      </c>
    </row>
    <row r="1202" spans="1:24" x14ac:dyDescent="0.25">
      <c r="A1202" s="60">
        <v>220240003554</v>
      </c>
      <c r="B1202" s="43" t="s">
        <v>702</v>
      </c>
      <c r="C1202" s="61">
        <v>45350</v>
      </c>
      <c r="D1202" s="60">
        <v>22024000940</v>
      </c>
      <c r="E1202" s="43" t="s">
        <v>1285</v>
      </c>
      <c r="F1202" s="62">
        <v>24.39</v>
      </c>
      <c r="G1202" s="43" t="s">
        <v>41</v>
      </c>
      <c r="H1202" s="43" t="s">
        <v>2462</v>
      </c>
      <c r="I1202" s="69">
        <v>300</v>
      </c>
      <c r="J1202" s="43" t="s">
        <v>398</v>
      </c>
      <c r="K1202" s="43" t="s">
        <v>398</v>
      </c>
      <c r="L1202" s="43" t="s">
        <v>413</v>
      </c>
      <c r="M1202" s="43" t="s">
        <v>395</v>
      </c>
      <c r="N1202" s="43" t="s">
        <v>396</v>
      </c>
      <c r="O1202" s="52" t="s">
        <v>325</v>
      </c>
      <c r="P1202" s="63" t="s">
        <v>276</v>
      </c>
      <c r="Q1202" s="57" t="str">
        <f>MID(Tabla1[[#This Row],[Aplicación]],14,1)</f>
        <v>2</v>
      </c>
      <c r="R1202" s="35" t="s">
        <v>265</v>
      </c>
      <c r="S1202" s="57" t="str">
        <f>MID(Tabla1[[#This Row],[Aplicación]],6,2)</f>
        <v>06</v>
      </c>
      <c r="T1202" s="54" t="str">
        <f>VLOOKUP(Tabla1[[#This Row],[AREA]],Hoja1!A:B,2,FALSE)</f>
        <v>06. Educación y cultura</v>
      </c>
      <c r="U1202" s="57" t="str">
        <f>MID(Tabla1[[#This Row],[Aplicación]],9,4)</f>
        <v>3232</v>
      </c>
      <c r="V1202" s="54" t="str">
        <f>VLOOKUP(Tabla1[[#This Row],[PROGRAMA]],Hoja1!A:B,2,FALSE)</f>
        <v>3232. Conservación y mantenimiento centros educación infantil y primaria</v>
      </c>
      <c r="W1202" s="57" t="str">
        <f>MID(Tabla1[[#This Row],[Aplicación]],14,2)</f>
        <v>21</v>
      </c>
      <c r="X1202" s="57" t="str">
        <f>MID(Tabla1[[#This Row],[Aplicación]],14,6)</f>
        <v>212</v>
      </c>
    </row>
    <row r="1203" spans="1:24" x14ac:dyDescent="0.25">
      <c r="A1203" s="60">
        <v>220240001573</v>
      </c>
      <c r="B1203" s="43" t="s">
        <v>702</v>
      </c>
      <c r="C1203" s="61">
        <v>45341</v>
      </c>
      <c r="D1203" s="60">
        <v>22024000940</v>
      </c>
      <c r="E1203" s="43" t="s">
        <v>1285</v>
      </c>
      <c r="F1203" s="62">
        <v>17.02</v>
      </c>
      <c r="G1203" s="43" t="s">
        <v>41</v>
      </c>
      <c r="H1203" s="43" t="s">
        <v>2463</v>
      </c>
      <c r="I1203" s="69">
        <v>300</v>
      </c>
      <c r="J1203" s="43" t="s">
        <v>398</v>
      </c>
      <c r="K1203" s="43" t="s">
        <v>398</v>
      </c>
      <c r="L1203" s="43" t="s">
        <v>413</v>
      </c>
      <c r="M1203" s="43" t="s">
        <v>395</v>
      </c>
      <c r="N1203" s="43" t="s">
        <v>396</v>
      </c>
      <c r="O1203" s="52" t="s">
        <v>325</v>
      </c>
      <c r="P1203" s="63" t="s">
        <v>276</v>
      </c>
      <c r="Q1203" s="57" t="str">
        <f>MID(Tabla1[[#This Row],[Aplicación]],14,1)</f>
        <v>2</v>
      </c>
      <c r="R1203" s="35" t="s">
        <v>265</v>
      </c>
      <c r="S1203" s="57" t="str">
        <f>MID(Tabla1[[#This Row],[Aplicación]],6,2)</f>
        <v>06</v>
      </c>
      <c r="T1203" s="54" t="str">
        <f>VLOOKUP(Tabla1[[#This Row],[AREA]],Hoja1!A:B,2,FALSE)</f>
        <v>06. Educación y cultura</v>
      </c>
      <c r="U1203" s="57" t="str">
        <f>MID(Tabla1[[#This Row],[Aplicación]],9,4)</f>
        <v>3232</v>
      </c>
      <c r="V1203" s="54" t="str">
        <f>VLOOKUP(Tabla1[[#This Row],[PROGRAMA]],Hoja1!A:B,2,FALSE)</f>
        <v>3232. Conservación y mantenimiento centros educación infantil y primaria</v>
      </c>
      <c r="W1203" s="57" t="str">
        <f>MID(Tabla1[[#This Row],[Aplicación]],14,2)</f>
        <v>21</v>
      </c>
      <c r="X1203" s="57" t="str">
        <f>MID(Tabla1[[#This Row],[Aplicación]],14,6)</f>
        <v>212</v>
      </c>
    </row>
    <row r="1204" spans="1:24" x14ac:dyDescent="0.25">
      <c r="A1204" s="60">
        <v>220240001585</v>
      </c>
      <c r="B1204" s="43" t="s">
        <v>702</v>
      </c>
      <c r="C1204" s="61">
        <v>45341</v>
      </c>
      <c r="D1204" s="60">
        <v>22024000940</v>
      </c>
      <c r="E1204" s="43" t="s">
        <v>1285</v>
      </c>
      <c r="F1204" s="62">
        <v>923.23</v>
      </c>
      <c r="G1204" s="43" t="s">
        <v>776</v>
      </c>
      <c r="H1204" s="43" t="s">
        <v>2478</v>
      </c>
      <c r="I1204" s="69">
        <v>300</v>
      </c>
      <c r="J1204" s="43" t="s">
        <v>398</v>
      </c>
      <c r="K1204" s="43" t="s">
        <v>398</v>
      </c>
      <c r="L1204" s="43" t="s">
        <v>413</v>
      </c>
      <c r="M1204" s="43" t="s">
        <v>395</v>
      </c>
      <c r="N1204" s="43" t="s">
        <v>396</v>
      </c>
      <c r="O1204" s="52" t="s">
        <v>325</v>
      </c>
      <c r="P1204" s="63" t="s">
        <v>276</v>
      </c>
      <c r="Q1204" s="57" t="str">
        <f>MID(Tabla1[[#This Row],[Aplicación]],14,1)</f>
        <v>2</v>
      </c>
      <c r="R1204" s="35" t="s">
        <v>265</v>
      </c>
      <c r="S1204" s="57" t="str">
        <f>MID(Tabla1[[#This Row],[Aplicación]],6,2)</f>
        <v>06</v>
      </c>
      <c r="T1204" s="54" t="str">
        <f>VLOOKUP(Tabla1[[#This Row],[AREA]],Hoja1!A:B,2,FALSE)</f>
        <v>06. Educación y cultura</v>
      </c>
      <c r="U1204" s="57" t="str">
        <f>MID(Tabla1[[#This Row],[Aplicación]],9,4)</f>
        <v>3232</v>
      </c>
      <c r="V1204" s="54" t="str">
        <f>VLOOKUP(Tabla1[[#This Row],[PROGRAMA]],Hoja1!A:B,2,FALSE)</f>
        <v>3232. Conservación y mantenimiento centros educación infantil y primaria</v>
      </c>
      <c r="W1204" s="57" t="str">
        <f>MID(Tabla1[[#This Row],[Aplicación]],14,2)</f>
        <v>21</v>
      </c>
      <c r="X1204" s="57" t="str">
        <f>MID(Tabla1[[#This Row],[Aplicación]],14,6)</f>
        <v>212</v>
      </c>
    </row>
    <row r="1205" spans="1:24" x14ac:dyDescent="0.25">
      <c r="A1205" s="60">
        <v>220240001575</v>
      </c>
      <c r="B1205" s="43" t="s">
        <v>702</v>
      </c>
      <c r="C1205" s="61">
        <v>45341</v>
      </c>
      <c r="D1205" s="60">
        <v>22024000940</v>
      </c>
      <c r="E1205" s="43" t="s">
        <v>1285</v>
      </c>
      <c r="F1205" s="62">
        <v>582.30999999999995</v>
      </c>
      <c r="G1205" s="43" t="s">
        <v>776</v>
      </c>
      <c r="H1205" s="43" t="s">
        <v>2486</v>
      </c>
      <c r="I1205" s="69">
        <v>300</v>
      </c>
      <c r="J1205" s="43" t="s">
        <v>398</v>
      </c>
      <c r="K1205" s="43" t="s">
        <v>398</v>
      </c>
      <c r="L1205" s="43" t="s">
        <v>413</v>
      </c>
      <c r="M1205" s="43" t="s">
        <v>395</v>
      </c>
      <c r="N1205" s="43" t="s">
        <v>396</v>
      </c>
      <c r="O1205" s="52" t="s">
        <v>325</v>
      </c>
      <c r="P1205" s="63" t="s">
        <v>276</v>
      </c>
      <c r="Q1205" s="57" t="str">
        <f>MID(Tabla1[[#This Row],[Aplicación]],14,1)</f>
        <v>2</v>
      </c>
      <c r="R1205" s="35" t="s">
        <v>265</v>
      </c>
      <c r="S1205" s="57" t="str">
        <f>MID(Tabla1[[#This Row],[Aplicación]],6,2)</f>
        <v>06</v>
      </c>
      <c r="T1205" s="54" t="str">
        <f>VLOOKUP(Tabla1[[#This Row],[AREA]],Hoja1!A:B,2,FALSE)</f>
        <v>06. Educación y cultura</v>
      </c>
      <c r="U1205" s="57" t="str">
        <f>MID(Tabla1[[#This Row],[Aplicación]],9,4)</f>
        <v>3232</v>
      </c>
      <c r="V1205" s="54" t="str">
        <f>VLOOKUP(Tabla1[[#This Row],[PROGRAMA]],Hoja1!A:B,2,FALSE)</f>
        <v>3232. Conservación y mantenimiento centros educación infantil y primaria</v>
      </c>
      <c r="W1205" s="57" t="str">
        <f>MID(Tabla1[[#This Row],[Aplicación]],14,2)</f>
        <v>21</v>
      </c>
      <c r="X1205" s="57" t="str">
        <f>MID(Tabla1[[#This Row],[Aplicación]],14,6)</f>
        <v>212</v>
      </c>
    </row>
    <row r="1206" spans="1:24" x14ac:dyDescent="0.25">
      <c r="A1206" s="60">
        <v>220240004416</v>
      </c>
      <c r="B1206" s="43" t="s">
        <v>702</v>
      </c>
      <c r="C1206" s="61">
        <v>45356</v>
      </c>
      <c r="D1206" s="60">
        <v>22024000940</v>
      </c>
      <c r="E1206" s="43" t="s">
        <v>1285</v>
      </c>
      <c r="F1206" s="62">
        <v>478.45</v>
      </c>
      <c r="G1206" s="43" t="s">
        <v>776</v>
      </c>
      <c r="H1206" s="43" t="s">
        <v>2488</v>
      </c>
      <c r="I1206" s="69">
        <v>300</v>
      </c>
      <c r="J1206" s="43" t="s">
        <v>398</v>
      </c>
      <c r="K1206" s="43" t="s">
        <v>398</v>
      </c>
      <c r="L1206" s="43" t="s">
        <v>413</v>
      </c>
      <c r="M1206" s="43" t="s">
        <v>395</v>
      </c>
      <c r="N1206" s="43" t="s">
        <v>396</v>
      </c>
      <c r="O1206" s="52" t="s">
        <v>325</v>
      </c>
      <c r="P1206" s="63" t="s">
        <v>276</v>
      </c>
      <c r="Q1206" s="57" t="str">
        <f>MID(Tabla1[[#This Row],[Aplicación]],14,1)</f>
        <v>2</v>
      </c>
      <c r="R1206" s="35" t="s">
        <v>265</v>
      </c>
      <c r="S1206" s="57" t="str">
        <f>MID(Tabla1[[#This Row],[Aplicación]],6,2)</f>
        <v>06</v>
      </c>
      <c r="T1206" s="54" t="str">
        <f>VLOOKUP(Tabla1[[#This Row],[AREA]],Hoja1!A:B,2,FALSE)</f>
        <v>06. Educación y cultura</v>
      </c>
      <c r="U1206" s="57" t="str">
        <f>MID(Tabla1[[#This Row],[Aplicación]],9,4)</f>
        <v>3232</v>
      </c>
      <c r="V1206" s="54" t="str">
        <f>VLOOKUP(Tabla1[[#This Row],[PROGRAMA]],Hoja1!A:B,2,FALSE)</f>
        <v>3232. Conservación y mantenimiento centros educación infantil y primaria</v>
      </c>
      <c r="W1206" s="57" t="str">
        <f>MID(Tabla1[[#This Row],[Aplicación]],14,2)</f>
        <v>21</v>
      </c>
      <c r="X1206" s="57" t="str">
        <f>MID(Tabla1[[#This Row],[Aplicación]],14,6)</f>
        <v>212</v>
      </c>
    </row>
    <row r="1207" spans="1:24" x14ac:dyDescent="0.25">
      <c r="A1207" s="60">
        <v>220240005699</v>
      </c>
      <c r="B1207" s="43" t="s">
        <v>702</v>
      </c>
      <c r="C1207" s="61">
        <v>45364</v>
      </c>
      <c r="D1207" s="60">
        <v>22024000940</v>
      </c>
      <c r="E1207" s="43" t="s">
        <v>1285</v>
      </c>
      <c r="F1207" s="62">
        <v>458.57</v>
      </c>
      <c r="G1207" s="43" t="s">
        <v>776</v>
      </c>
      <c r="H1207" s="43" t="s">
        <v>2489</v>
      </c>
      <c r="I1207" s="69">
        <v>300</v>
      </c>
      <c r="J1207" s="43" t="s">
        <v>398</v>
      </c>
      <c r="K1207" s="43" t="s">
        <v>398</v>
      </c>
      <c r="L1207" s="43" t="s">
        <v>413</v>
      </c>
      <c r="M1207" s="43" t="s">
        <v>395</v>
      </c>
      <c r="N1207" s="43" t="s">
        <v>396</v>
      </c>
      <c r="O1207" s="52" t="s">
        <v>325</v>
      </c>
      <c r="P1207" s="63" t="s">
        <v>276</v>
      </c>
      <c r="Q1207" s="57" t="str">
        <f>MID(Tabla1[[#This Row],[Aplicación]],14,1)</f>
        <v>2</v>
      </c>
      <c r="R1207" s="35" t="s">
        <v>265</v>
      </c>
      <c r="S1207" s="57" t="str">
        <f>MID(Tabla1[[#This Row],[Aplicación]],6,2)</f>
        <v>06</v>
      </c>
      <c r="T1207" s="54" t="str">
        <f>VLOOKUP(Tabla1[[#This Row],[AREA]],Hoja1!A:B,2,FALSE)</f>
        <v>06. Educación y cultura</v>
      </c>
      <c r="U1207" s="57" t="str">
        <f>MID(Tabla1[[#This Row],[Aplicación]],9,4)</f>
        <v>3232</v>
      </c>
      <c r="V1207" s="54" t="str">
        <f>VLOOKUP(Tabla1[[#This Row],[PROGRAMA]],Hoja1!A:B,2,FALSE)</f>
        <v>3232. Conservación y mantenimiento centros educación infantil y primaria</v>
      </c>
      <c r="W1207" s="57" t="str">
        <f>MID(Tabla1[[#This Row],[Aplicación]],14,2)</f>
        <v>21</v>
      </c>
      <c r="X1207" s="57" t="str">
        <f>MID(Tabla1[[#This Row],[Aplicación]],14,6)</f>
        <v>212</v>
      </c>
    </row>
    <row r="1208" spans="1:24" x14ac:dyDescent="0.25">
      <c r="A1208" s="60">
        <v>220240001581</v>
      </c>
      <c r="B1208" s="43" t="s">
        <v>702</v>
      </c>
      <c r="C1208" s="61">
        <v>45341</v>
      </c>
      <c r="D1208" s="60">
        <v>22024000940</v>
      </c>
      <c r="E1208" s="43" t="s">
        <v>1285</v>
      </c>
      <c r="F1208" s="62">
        <v>285.20999999999998</v>
      </c>
      <c r="G1208" s="43" t="s">
        <v>776</v>
      </c>
      <c r="H1208" s="43" t="s">
        <v>2493</v>
      </c>
      <c r="I1208" s="69">
        <v>300</v>
      </c>
      <c r="J1208" s="43" t="s">
        <v>398</v>
      </c>
      <c r="K1208" s="43" t="s">
        <v>398</v>
      </c>
      <c r="L1208" s="43" t="s">
        <v>413</v>
      </c>
      <c r="M1208" s="43" t="s">
        <v>395</v>
      </c>
      <c r="N1208" s="43" t="s">
        <v>396</v>
      </c>
      <c r="O1208" s="52" t="s">
        <v>325</v>
      </c>
      <c r="P1208" s="63" t="s">
        <v>276</v>
      </c>
      <c r="Q1208" s="57" t="str">
        <f>MID(Tabla1[[#This Row],[Aplicación]],14,1)</f>
        <v>2</v>
      </c>
      <c r="R1208" s="35" t="s">
        <v>265</v>
      </c>
      <c r="S1208" s="57" t="str">
        <f>MID(Tabla1[[#This Row],[Aplicación]],6,2)</f>
        <v>06</v>
      </c>
      <c r="T1208" s="54" t="str">
        <f>VLOOKUP(Tabla1[[#This Row],[AREA]],Hoja1!A:B,2,FALSE)</f>
        <v>06. Educación y cultura</v>
      </c>
      <c r="U1208" s="57" t="str">
        <f>MID(Tabla1[[#This Row],[Aplicación]],9,4)</f>
        <v>3232</v>
      </c>
      <c r="V1208" s="54" t="str">
        <f>VLOOKUP(Tabla1[[#This Row],[PROGRAMA]],Hoja1!A:B,2,FALSE)</f>
        <v>3232. Conservación y mantenimiento centros educación infantil y primaria</v>
      </c>
      <c r="W1208" s="57" t="str">
        <f>MID(Tabla1[[#This Row],[Aplicación]],14,2)</f>
        <v>21</v>
      </c>
      <c r="X1208" s="57" t="str">
        <f>MID(Tabla1[[#This Row],[Aplicación]],14,6)</f>
        <v>212</v>
      </c>
    </row>
    <row r="1209" spans="1:24" x14ac:dyDescent="0.25">
      <c r="A1209" s="60">
        <v>220240003070</v>
      </c>
      <c r="B1209" s="43" t="s">
        <v>390</v>
      </c>
      <c r="C1209" s="61">
        <v>45343</v>
      </c>
      <c r="D1209" s="60">
        <v>22024001936</v>
      </c>
      <c r="E1209" s="43" t="s">
        <v>1285</v>
      </c>
      <c r="F1209" s="62">
        <v>3630</v>
      </c>
      <c r="G1209" s="43" t="s">
        <v>86</v>
      </c>
      <c r="H1209" s="43" t="s">
        <v>2517</v>
      </c>
      <c r="I1209" s="69">
        <v>220</v>
      </c>
      <c r="J1209" s="43" t="s">
        <v>398</v>
      </c>
      <c r="K1209" s="43" t="s">
        <v>398</v>
      </c>
      <c r="L1209" s="43" t="s">
        <v>413</v>
      </c>
      <c r="M1209" s="43" t="s">
        <v>585</v>
      </c>
      <c r="N1209" s="43" t="s">
        <v>539</v>
      </c>
      <c r="O1209" s="52" t="s">
        <v>326</v>
      </c>
      <c r="P1209" s="63" t="s">
        <v>276</v>
      </c>
      <c r="Q1209" s="57" t="str">
        <f>MID(Tabla1[[#This Row],[Aplicación]],14,1)</f>
        <v>2</v>
      </c>
      <c r="R1209" s="35" t="s">
        <v>265</v>
      </c>
      <c r="S1209" s="57" t="str">
        <f>MID(Tabla1[[#This Row],[Aplicación]],6,2)</f>
        <v>06</v>
      </c>
      <c r="T1209" s="54" t="str">
        <f>VLOOKUP(Tabla1[[#This Row],[AREA]],Hoja1!A:B,2,FALSE)</f>
        <v>06. Educación y cultura</v>
      </c>
      <c r="U1209" s="57" t="str">
        <f>MID(Tabla1[[#This Row],[Aplicación]],9,4)</f>
        <v>3232</v>
      </c>
      <c r="V1209" s="54" t="str">
        <f>VLOOKUP(Tabla1[[#This Row],[PROGRAMA]],Hoja1!A:B,2,FALSE)</f>
        <v>3232. Conservación y mantenimiento centros educación infantil y primaria</v>
      </c>
      <c r="W1209" s="57" t="str">
        <f>MID(Tabla1[[#This Row],[Aplicación]],14,2)</f>
        <v>21</v>
      </c>
      <c r="X1209" s="57" t="str">
        <f>MID(Tabla1[[#This Row],[Aplicación]],14,6)</f>
        <v>212</v>
      </c>
    </row>
    <row r="1210" spans="1:24" x14ac:dyDescent="0.25">
      <c r="A1210" s="60">
        <v>220240003069</v>
      </c>
      <c r="B1210" s="43" t="s">
        <v>390</v>
      </c>
      <c r="C1210" s="61">
        <v>45343</v>
      </c>
      <c r="D1210" s="60">
        <v>22024001933</v>
      </c>
      <c r="E1210" s="43" t="s">
        <v>1285</v>
      </c>
      <c r="F1210" s="62">
        <v>4840</v>
      </c>
      <c r="G1210" s="43" t="s">
        <v>723</v>
      </c>
      <c r="H1210" s="43" t="s">
        <v>2576</v>
      </c>
      <c r="I1210" s="69">
        <v>220</v>
      </c>
      <c r="J1210" s="43" t="s">
        <v>398</v>
      </c>
      <c r="K1210" s="43" t="s">
        <v>398</v>
      </c>
      <c r="L1210" s="43" t="s">
        <v>399</v>
      </c>
      <c r="M1210" s="43" t="s">
        <v>585</v>
      </c>
      <c r="N1210" s="43" t="s">
        <v>539</v>
      </c>
      <c r="O1210" s="52" t="s">
        <v>326</v>
      </c>
      <c r="P1210" s="63" t="s">
        <v>276</v>
      </c>
      <c r="Q1210" s="57" t="str">
        <f>MID(Tabla1[[#This Row],[Aplicación]],14,1)</f>
        <v>2</v>
      </c>
      <c r="R1210" s="35" t="s">
        <v>265</v>
      </c>
      <c r="S1210" s="57" t="str">
        <f>MID(Tabla1[[#This Row],[Aplicación]],6,2)</f>
        <v>06</v>
      </c>
      <c r="T1210" s="54" t="str">
        <f>VLOOKUP(Tabla1[[#This Row],[AREA]],Hoja1!A:B,2,FALSE)</f>
        <v>06. Educación y cultura</v>
      </c>
      <c r="U1210" s="57" t="str">
        <f>MID(Tabla1[[#This Row],[Aplicación]],9,4)</f>
        <v>3232</v>
      </c>
      <c r="V1210" s="54" t="str">
        <f>VLOOKUP(Tabla1[[#This Row],[PROGRAMA]],Hoja1!A:B,2,FALSE)</f>
        <v>3232. Conservación y mantenimiento centros educación infantil y primaria</v>
      </c>
      <c r="W1210" s="57" t="str">
        <f>MID(Tabla1[[#This Row],[Aplicación]],14,2)</f>
        <v>21</v>
      </c>
      <c r="X1210" s="57" t="str">
        <f>MID(Tabla1[[#This Row],[Aplicación]],14,6)</f>
        <v>212</v>
      </c>
    </row>
    <row r="1211" spans="1:24" x14ac:dyDescent="0.25">
      <c r="A1211" s="60">
        <v>220240003687</v>
      </c>
      <c r="B1211" s="43" t="s">
        <v>390</v>
      </c>
      <c r="C1211" s="61">
        <v>45351</v>
      </c>
      <c r="D1211" s="60">
        <v>22024002694</v>
      </c>
      <c r="E1211" s="43" t="s">
        <v>1285</v>
      </c>
      <c r="F1211" s="62">
        <v>6000</v>
      </c>
      <c r="G1211" s="43" t="s">
        <v>817</v>
      </c>
      <c r="H1211" s="43" t="s">
        <v>2614</v>
      </c>
      <c r="I1211" s="69">
        <v>220</v>
      </c>
      <c r="J1211" s="43" t="s">
        <v>818</v>
      </c>
      <c r="K1211" s="43" t="s">
        <v>678</v>
      </c>
      <c r="L1211" s="43" t="s">
        <v>413</v>
      </c>
      <c r="M1211" s="43" t="s">
        <v>585</v>
      </c>
      <c r="N1211" s="43" t="s">
        <v>539</v>
      </c>
      <c r="O1211" s="52" t="s">
        <v>326</v>
      </c>
      <c r="P1211" s="63" t="s">
        <v>276</v>
      </c>
      <c r="Q1211" s="57" t="str">
        <f>MID(Tabla1[[#This Row],[Aplicación]],14,1)</f>
        <v>2</v>
      </c>
      <c r="R1211" s="35" t="s">
        <v>265</v>
      </c>
      <c r="S1211" s="57" t="str">
        <f>MID(Tabla1[[#This Row],[Aplicación]],6,2)</f>
        <v>06</v>
      </c>
      <c r="T1211" s="54" t="str">
        <f>VLOOKUP(Tabla1[[#This Row],[AREA]],Hoja1!A:B,2,FALSE)</f>
        <v>06. Educación y cultura</v>
      </c>
      <c r="U1211" s="57" t="str">
        <f>MID(Tabla1[[#This Row],[Aplicación]],9,4)</f>
        <v>3232</v>
      </c>
      <c r="V1211" s="54" t="str">
        <f>VLOOKUP(Tabla1[[#This Row],[PROGRAMA]],Hoja1!A:B,2,FALSE)</f>
        <v>3232. Conservación y mantenimiento centros educación infantil y primaria</v>
      </c>
      <c r="W1211" s="57" t="str">
        <f>MID(Tabla1[[#This Row],[Aplicación]],14,2)</f>
        <v>21</v>
      </c>
      <c r="X1211" s="57" t="str">
        <f>MID(Tabla1[[#This Row],[Aplicación]],14,6)</f>
        <v>212</v>
      </c>
    </row>
    <row r="1212" spans="1:24" x14ac:dyDescent="0.25">
      <c r="A1212" s="60">
        <v>220240004401</v>
      </c>
      <c r="B1212" s="43" t="s">
        <v>702</v>
      </c>
      <c r="C1212" s="61">
        <v>45356</v>
      </c>
      <c r="D1212" s="60">
        <v>22024000940</v>
      </c>
      <c r="E1212" s="43" t="s">
        <v>1285</v>
      </c>
      <c r="F1212" s="62">
        <v>478.88</v>
      </c>
      <c r="G1212" s="43" t="s">
        <v>82</v>
      </c>
      <c r="H1212" s="43" t="s">
        <v>2621</v>
      </c>
      <c r="I1212" s="69">
        <v>300</v>
      </c>
      <c r="J1212" s="43" t="s">
        <v>398</v>
      </c>
      <c r="K1212" s="43" t="s">
        <v>398</v>
      </c>
      <c r="L1212" s="43" t="s">
        <v>413</v>
      </c>
      <c r="M1212" s="43" t="s">
        <v>395</v>
      </c>
      <c r="N1212" s="43" t="s">
        <v>396</v>
      </c>
      <c r="O1212" s="52" t="s">
        <v>325</v>
      </c>
      <c r="P1212" s="63" t="s">
        <v>276</v>
      </c>
      <c r="Q1212" s="57" t="str">
        <f>MID(Tabla1[[#This Row],[Aplicación]],14,1)</f>
        <v>2</v>
      </c>
      <c r="R1212" s="35" t="s">
        <v>265</v>
      </c>
      <c r="S1212" s="57" t="str">
        <f>MID(Tabla1[[#This Row],[Aplicación]],6,2)</f>
        <v>06</v>
      </c>
      <c r="T1212" s="54" t="str">
        <f>VLOOKUP(Tabla1[[#This Row],[AREA]],Hoja1!A:B,2,FALSE)</f>
        <v>06. Educación y cultura</v>
      </c>
      <c r="U1212" s="57" t="str">
        <f>MID(Tabla1[[#This Row],[Aplicación]],9,4)</f>
        <v>3232</v>
      </c>
      <c r="V1212" s="54" t="str">
        <f>VLOOKUP(Tabla1[[#This Row],[PROGRAMA]],Hoja1!A:B,2,FALSE)</f>
        <v>3232. Conservación y mantenimiento centros educación infantil y primaria</v>
      </c>
      <c r="W1212" s="57" t="str">
        <f>MID(Tabla1[[#This Row],[Aplicación]],14,2)</f>
        <v>21</v>
      </c>
      <c r="X1212" s="57" t="str">
        <f>MID(Tabla1[[#This Row],[Aplicación]],14,6)</f>
        <v>212</v>
      </c>
    </row>
    <row r="1213" spans="1:24" x14ac:dyDescent="0.25">
      <c r="A1213" s="60">
        <v>220240004403</v>
      </c>
      <c r="B1213" s="43" t="s">
        <v>702</v>
      </c>
      <c r="C1213" s="61">
        <v>45356</v>
      </c>
      <c r="D1213" s="60">
        <v>22024000940</v>
      </c>
      <c r="E1213" s="43" t="s">
        <v>1285</v>
      </c>
      <c r="F1213" s="62">
        <v>272.14999999999998</v>
      </c>
      <c r="G1213" s="43" t="s">
        <v>82</v>
      </c>
      <c r="H1213" s="43" t="s">
        <v>2622</v>
      </c>
      <c r="I1213" s="69">
        <v>300</v>
      </c>
      <c r="J1213" s="43" t="s">
        <v>398</v>
      </c>
      <c r="K1213" s="43" t="s">
        <v>398</v>
      </c>
      <c r="L1213" s="43" t="s">
        <v>413</v>
      </c>
      <c r="M1213" s="43" t="s">
        <v>395</v>
      </c>
      <c r="N1213" s="43" t="s">
        <v>396</v>
      </c>
      <c r="O1213" s="52" t="s">
        <v>325</v>
      </c>
      <c r="P1213" s="63" t="s">
        <v>276</v>
      </c>
      <c r="Q1213" s="57" t="str">
        <f>MID(Tabla1[[#This Row],[Aplicación]],14,1)</f>
        <v>2</v>
      </c>
      <c r="R1213" s="35" t="s">
        <v>265</v>
      </c>
      <c r="S1213" s="57" t="str">
        <f>MID(Tabla1[[#This Row],[Aplicación]],6,2)</f>
        <v>06</v>
      </c>
      <c r="T1213" s="54" t="str">
        <f>VLOOKUP(Tabla1[[#This Row],[AREA]],Hoja1!A:B,2,FALSE)</f>
        <v>06. Educación y cultura</v>
      </c>
      <c r="U1213" s="57" t="str">
        <f>MID(Tabla1[[#This Row],[Aplicación]],9,4)</f>
        <v>3232</v>
      </c>
      <c r="V1213" s="54" t="str">
        <f>VLOOKUP(Tabla1[[#This Row],[PROGRAMA]],Hoja1!A:B,2,FALSE)</f>
        <v>3232. Conservación y mantenimiento centros educación infantil y primaria</v>
      </c>
      <c r="W1213" s="57" t="str">
        <f>MID(Tabla1[[#This Row],[Aplicación]],14,2)</f>
        <v>21</v>
      </c>
      <c r="X1213" s="57" t="str">
        <f>MID(Tabla1[[#This Row],[Aplicación]],14,6)</f>
        <v>212</v>
      </c>
    </row>
    <row r="1214" spans="1:24" x14ac:dyDescent="0.25">
      <c r="A1214" s="60">
        <v>220240004410</v>
      </c>
      <c r="B1214" s="43" t="s">
        <v>702</v>
      </c>
      <c r="C1214" s="61">
        <v>45356</v>
      </c>
      <c r="D1214" s="60">
        <v>22024000940</v>
      </c>
      <c r="E1214" s="43" t="s">
        <v>1285</v>
      </c>
      <c r="F1214" s="62">
        <v>172.64</v>
      </c>
      <c r="G1214" s="43" t="s">
        <v>82</v>
      </c>
      <c r="H1214" s="43" t="s">
        <v>2625</v>
      </c>
      <c r="I1214" s="69">
        <v>300</v>
      </c>
      <c r="J1214" s="43" t="s">
        <v>398</v>
      </c>
      <c r="K1214" s="43" t="s">
        <v>398</v>
      </c>
      <c r="L1214" s="43" t="s">
        <v>413</v>
      </c>
      <c r="M1214" s="43" t="s">
        <v>395</v>
      </c>
      <c r="N1214" s="43" t="s">
        <v>396</v>
      </c>
      <c r="O1214" s="52" t="s">
        <v>325</v>
      </c>
      <c r="P1214" s="63" t="s">
        <v>276</v>
      </c>
      <c r="Q1214" s="57" t="str">
        <f>MID(Tabla1[[#This Row],[Aplicación]],14,1)</f>
        <v>2</v>
      </c>
      <c r="R1214" s="35" t="s">
        <v>265</v>
      </c>
      <c r="S1214" s="57" t="str">
        <f>MID(Tabla1[[#This Row],[Aplicación]],6,2)</f>
        <v>06</v>
      </c>
      <c r="T1214" s="54" t="str">
        <f>VLOOKUP(Tabla1[[#This Row],[AREA]],Hoja1!A:B,2,FALSE)</f>
        <v>06. Educación y cultura</v>
      </c>
      <c r="U1214" s="57" t="str">
        <f>MID(Tabla1[[#This Row],[Aplicación]],9,4)</f>
        <v>3232</v>
      </c>
      <c r="V1214" s="54" t="str">
        <f>VLOOKUP(Tabla1[[#This Row],[PROGRAMA]],Hoja1!A:B,2,FALSE)</f>
        <v>3232. Conservación y mantenimiento centros educación infantil y primaria</v>
      </c>
      <c r="W1214" s="57" t="str">
        <f>MID(Tabla1[[#This Row],[Aplicación]],14,2)</f>
        <v>21</v>
      </c>
      <c r="X1214" s="57" t="str">
        <f>MID(Tabla1[[#This Row],[Aplicación]],14,6)</f>
        <v>212</v>
      </c>
    </row>
    <row r="1215" spans="1:24" x14ac:dyDescent="0.25">
      <c r="A1215" s="60">
        <v>220240004414</v>
      </c>
      <c r="B1215" s="43" t="s">
        <v>702</v>
      </c>
      <c r="C1215" s="61">
        <v>45356</v>
      </c>
      <c r="D1215" s="60">
        <v>22024000940</v>
      </c>
      <c r="E1215" s="43" t="s">
        <v>1285</v>
      </c>
      <c r="F1215" s="62">
        <v>120.69</v>
      </c>
      <c r="G1215" s="43" t="s">
        <v>82</v>
      </c>
      <c r="H1215" s="43" t="s">
        <v>2626</v>
      </c>
      <c r="I1215" s="69">
        <v>300</v>
      </c>
      <c r="J1215" s="43" t="s">
        <v>398</v>
      </c>
      <c r="K1215" s="43" t="s">
        <v>398</v>
      </c>
      <c r="L1215" s="43" t="s">
        <v>413</v>
      </c>
      <c r="M1215" s="43" t="s">
        <v>395</v>
      </c>
      <c r="N1215" s="43" t="s">
        <v>396</v>
      </c>
      <c r="O1215" s="52" t="s">
        <v>325</v>
      </c>
      <c r="P1215" s="63" t="s">
        <v>276</v>
      </c>
      <c r="Q1215" s="57" t="str">
        <f>MID(Tabla1[[#This Row],[Aplicación]],14,1)</f>
        <v>2</v>
      </c>
      <c r="R1215" s="35" t="s">
        <v>265</v>
      </c>
      <c r="S1215" s="57" t="str">
        <f>MID(Tabla1[[#This Row],[Aplicación]],6,2)</f>
        <v>06</v>
      </c>
      <c r="T1215" s="54" t="str">
        <f>VLOOKUP(Tabla1[[#This Row],[AREA]],Hoja1!A:B,2,FALSE)</f>
        <v>06. Educación y cultura</v>
      </c>
      <c r="U1215" s="57" t="str">
        <f>MID(Tabla1[[#This Row],[Aplicación]],9,4)</f>
        <v>3232</v>
      </c>
      <c r="V1215" s="54" t="str">
        <f>VLOOKUP(Tabla1[[#This Row],[PROGRAMA]],Hoja1!A:B,2,FALSE)</f>
        <v>3232. Conservación y mantenimiento centros educación infantil y primaria</v>
      </c>
      <c r="W1215" s="57" t="str">
        <f>MID(Tabla1[[#This Row],[Aplicación]],14,2)</f>
        <v>21</v>
      </c>
      <c r="X1215" s="57" t="str">
        <f>MID(Tabla1[[#This Row],[Aplicación]],14,6)</f>
        <v>212</v>
      </c>
    </row>
    <row r="1216" spans="1:24" x14ac:dyDescent="0.25">
      <c r="A1216" s="60">
        <v>220240005630</v>
      </c>
      <c r="B1216" s="43" t="s">
        <v>702</v>
      </c>
      <c r="C1216" s="61">
        <v>45364</v>
      </c>
      <c r="D1216" s="60">
        <v>22024000940</v>
      </c>
      <c r="E1216" s="43" t="s">
        <v>1285</v>
      </c>
      <c r="F1216" s="62">
        <v>60.46</v>
      </c>
      <c r="G1216" s="43" t="s">
        <v>82</v>
      </c>
      <c r="H1216" s="43" t="s">
        <v>2635</v>
      </c>
      <c r="I1216" s="69">
        <v>300</v>
      </c>
      <c r="J1216" s="43" t="s">
        <v>398</v>
      </c>
      <c r="K1216" s="43" t="s">
        <v>398</v>
      </c>
      <c r="L1216" s="43" t="s">
        <v>413</v>
      </c>
      <c r="M1216" s="43" t="s">
        <v>395</v>
      </c>
      <c r="N1216" s="43" t="s">
        <v>396</v>
      </c>
      <c r="O1216" s="52" t="s">
        <v>325</v>
      </c>
      <c r="P1216" s="63" t="s">
        <v>276</v>
      </c>
      <c r="Q1216" s="57" t="str">
        <f>MID(Tabla1[[#This Row],[Aplicación]],14,1)</f>
        <v>2</v>
      </c>
      <c r="R1216" s="35" t="s">
        <v>265</v>
      </c>
      <c r="S1216" s="57" t="str">
        <f>MID(Tabla1[[#This Row],[Aplicación]],6,2)</f>
        <v>06</v>
      </c>
      <c r="T1216" s="54" t="str">
        <f>VLOOKUP(Tabla1[[#This Row],[AREA]],Hoja1!A:B,2,FALSE)</f>
        <v>06. Educación y cultura</v>
      </c>
      <c r="U1216" s="57" t="str">
        <f>MID(Tabla1[[#This Row],[Aplicación]],9,4)</f>
        <v>3232</v>
      </c>
      <c r="V1216" s="54" t="str">
        <f>VLOOKUP(Tabla1[[#This Row],[PROGRAMA]],Hoja1!A:B,2,FALSE)</f>
        <v>3232. Conservación y mantenimiento centros educación infantil y primaria</v>
      </c>
      <c r="W1216" s="57" t="str">
        <f>MID(Tabla1[[#This Row],[Aplicación]],14,2)</f>
        <v>21</v>
      </c>
      <c r="X1216" s="57" t="str">
        <f>MID(Tabla1[[#This Row],[Aplicación]],14,6)</f>
        <v>212</v>
      </c>
    </row>
    <row r="1217" spans="1:24" x14ac:dyDescent="0.25">
      <c r="A1217" s="60">
        <v>220240005627</v>
      </c>
      <c r="B1217" s="43" t="s">
        <v>702</v>
      </c>
      <c r="C1217" s="61">
        <v>45364</v>
      </c>
      <c r="D1217" s="60">
        <v>22024000940</v>
      </c>
      <c r="E1217" s="43" t="s">
        <v>1285</v>
      </c>
      <c r="F1217" s="62">
        <v>57.09</v>
      </c>
      <c r="G1217" s="43" t="s">
        <v>82</v>
      </c>
      <c r="H1217" s="43" t="s">
        <v>2636</v>
      </c>
      <c r="I1217" s="69">
        <v>300</v>
      </c>
      <c r="J1217" s="43" t="s">
        <v>398</v>
      </c>
      <c r="K1217" s="43" t="s">
        <v>398</v>
      </c>
      <c r="L1217" s="43" t="s">
        <v>413</v>
      </c>
      <c r="M1217" s="43" t="s">
        <v>395</v>
      </c>
      <c r="N1217" s="43" t="s">
        <v>396</v>
      </c>
      <c r="O1217" s="52" t="s">
        <v>325</v>
      </c>
      <c r="P1217" s="63" t="s">
        <v>276</v>
      </c>
      <c r="Q1217" s="57" t="str">
        <f>MID(Tabla1[[#This Row],[Aplicación]],14,1)</f>
        <v>2</v>
      </c>
      <c r="R1217" s="35" t="s">
        <v>265</v>
      </c>
      <c r="S1217" s="57" t="str">
        <f>MID(Tabla1[[#This Row],[Aplicación]],6,2)</f>
        <v>06</v>
      </c>
      <c r="T1217" s="54" t="str">
        <f>VLOOKUP(Tabla1[[#This Row],[AREA]],Hoja1!A:B,2,FALSE)</f>
        <v>06. Educación y cultura</v>
      </c>
      <c r="U1217" s="57" t="str">
        <f>MID(Tabla1[[#This Row],[Aplicación]],9,4)</f>
        <v>3232</v>
      </c>
      <c r="V1217" s="54" t="str">
        <f>VLOOKUP(Tabla1[[#This Row],[PROGRAMA]],Hoja1!A:B,2,FALSE)</f>
        <v>3232. Conservación y mantenimiento centros educación infantil y primaria</v>
      </c>
      <c r="W1217" s="57" t="str">
        <f>MID(Tabla1[[#This Row],[Aplicación]],14,2)</f>
        <v>21</v>
      </c>
      <c r="X1217" s="57" t="str">
        <f>MID(Tabla1[[#This Row],[Aplicación]],14,6)</f>
        <v>212</v>
      </c>
    </row>
    <row r="1218" spans="1:24" x14ac:dyDescent="0.25">
      <c r="A1218" s="60">
        <v>220240005623</v>
      </c>
      <c r="B1218" s="43" t="s">
        <v>702</v>
      </c>
      <c r="C1218" s="61">
        <v>45364</v>
      </c>
      <c r="D1218" s="60">
        <v>22024000940</v>
      </c>
      <c r="E1218" s="43" t="s">
        <v>1285</v>
      </c>
      <c r="F1218" s="62">
        <v>56.31</v>
      </c>
      <c r="G1218" s="43" t="s">
        <v>82</v>
      </c>
      <c r="H1218" s="43" t="s">
        <v>2637</v>
      </c>
      <c r="I1218" s="69">
        <v>300</v>
      </c>
      <c r="J1218" s="43" t="s">
        <v>398</v>
      </c>
      <c r="K1218" s="43" t="s">
        <v>398</v>
      </c>
      <c r="L1218" s="43" t="s">
        <v>413</v>
      </c>
      <c r="M1218" s="43" t="s">
        <v>395</v>
      </c>
      <c r="N1218" s="43" t="s">
        <v>396</v>
      </c>
      <c r="O1218" s="52" t="s">
        <v>325</v>
      </c>
      <c r="P1218" s="63" t="s">
        <v>276</v>
      </c>
      <c r="Q1218" s="57" t="str">
        <f>MID(Tabla1[[#This Row],[Aplicación]],14,1)</f>
        <v>2</v>
      </c>
      <c r="R1218" s="35" t="s">
        <v>265</v>
      </c>
      <c r="S1218" s="57" t="str">
        <f>MID(Tabla1[[#This Row],[Aplicación]],6,2)</f>
        <v>06</v>
      </c>
      <c r="T1218" s="54" t="str">
        <f>VLOOKUP(Tabla1[[#This Row],[AREA]],Hoja1!A:B,2,FALSE)</f>
        <v>06. Educación y cultura</v>
      </c>
      <c r="U1218" s="57" t="str">
        <f>MID(Tabla1[[#This Row],[Aplicación]],9,4)</f>
        <v>3232</v>
      </c>
      <c r="V1218" s="54" t="str">
        <f>VLOOKUP(Tabla1[[#This Row],[PROGRAMA]],Hoja1!A:B,2,FALSE)</f>
        <v>3232. Conservación y mantenimiento centros educación infantil y primaria</v>
      </c>
      <c r="W1218" s="57" t="str">
        <f>MID(Tabla1[[#This Row],[Aplicación]],14,2)</f>
        <v>21</v>
      </c>
      <c r="X1218" s="57" t="str">
        <f>MID(Tabla1[[#This Row],[Aplicación]],14,6)</f>
        <v>212</v>
      </c>
    </row>
    <row r="1219" spans="1:24" x14ac:dyDescent="0.25">
      <c r="A1219" s="60">
        <v>220240004386</v>
      </c>
      <c r="B1219" s="43" t="s">
        <v>702</v>
      </c>
      <c r="C1219" s="61">
        <v>45356</v>
      </c>
      <c r="D1219" s="60">
        <v>22024000940</v>
      </c>
      <c r="E1219" s="43" t="s">
        <v>1285</v>
      </c>
      <c r="F1219" s="62">
        <v>49.78</v>
      </c>
      <c r="G1219" s="43" t="s">
        <v>82</v>
      </c>
      <c r="H1219" s="43" t="s">
        <v>2639</v>
      </c>
      <c r="I1219" s="69">
        <v>300</v>
      </c>
      <c r="J1219" s="43" t="s">
        <v>398</v>
      </c>
      <c r="K1219" s="43" t="s">
        <v>398</v>
      </c>
      <c r="L1219" s="43" t="s">
        <v>413</v>
      </c>
      <c r="M1219" s="43" t="s">
        <v>395</v>
      </c>
      <c r="N1219" s="43" t="s">
        <v>396</v>
      </c>
      <c r="O1219" s="52" t="s">
        <v>325</v>
      </c>
      <c r="P1219" s="63" t="s">
        <v>276</v>
      </c>
      <c r="Q1219" s="57" t="str">
        <f>MID(Tabla1[[#This Row],[Aplicación]],14,1)</f>
        <v>2</v>
      </c>
      <c r="R1219" s="35" t="s">
        <v>265</v>
      </c>
      <c r="S1219" s="57" t="str">
        <f>MID(Tabla1[[#This Row],[Aplicación]],6,2)</f>
        <v>06</v>
      </c>
      <c r="T1219" s="54" t="str">
        <f>VLOOKUP(Tabla1[[#This Row],[AREA]],Hoja1!A:B,2,FALSE)</f>
        <v>06. Educación y cultura</v>
      </c>
      <c r="U1219" s="57" t="str">
        <f>MID(Tabla1[[#This Row],[Aplicación]],9,4)</f>
        <v>3232</v>
      </c>
      <c r="V1219" s="54" t="str">
        <f>VLOOKUP(Tabla1[[#This Row],[PROGRAMA]],Hoja1!A:B,2,FALSE)</f>
        <v>3232. Conservación y mantenimiento centros educación infantil y primaria</v>
      </c>
      <c r="W1219" s="57" t="str">
        <f>MID(Tabla1[[#This Row],[Aplicación]],14,2)</f>
        <v>21</v>
      </c>
      <c r="X1219" s="57" t="str">
        <f>MID(Tabla1[[#This Row],[Aplicación]],14,6)</f>
        <v>212</v>
      </c>
    </row>
    <row r="1220" spans="1:24" x14ac:dyDescent="0.25">
      <c r="A1220" s="60">
        <v>220240004392</v>
      </c>
      <c r="B1220" s="43" t="s">
        <v>702</v>
      </c>
      <c r="C1220" s="61">
        <v>45356</v>
      </c>
      <c r="D1220" s="60">
        <v>22024000940</v>
      </c>
      <c r="E1220" s="43" t="s">
        <v>1285</v>
      </c>
      <c r="F1220" s="62">
        <v>37.04</v>
      </c>
      <c r="G1220" s="43" t="s">
        <v>82</v>
      </c>
      <c r="H1220" s="43" t="s">
        <v>2643</v>
      </c>
      <c r="I1220" s="69">
        <v>300</v>
      </c>
      <c r="J1220" s="43" t="s">
        <v>398</v>
      </c>
      <c r="K1220" s="43" t="s">
        <v>398</v>
      </c>
      <c r="L1220" s="43" t="s">
        <v>413</v>
      </c>
      <c r="M1220" s="43" t="s">
        <v>395</v>
      </c>
      <c r="N1220" s="43" t="s">
        <v>396</v>
      </c>
      <c r="O1220" s="52" t="s">
        <v>325</v>
      </c>
      <c r="P1220" s="63" t="s">
        <v>276</v>
      </c>
      <c r="Q1220" s="57" t="str">
        <f>MID(Tabla1[[#This Row],[Aplicación]],14,1)</f>
        <v>2</v>
      </c>
      <c r="R1220" s="35" t="s">
        <v>265</v>
      </c>
      <c r="S1220" s="57" t="str">
        <f>MID(Tabla1[[#This Row],[Aplicación]],6,2)</f>
        <v>06</v>
      </c>
      <c r="T1220" s="54" t="str">
        <f>VLOOKUP(Tabla1[[#This Row],[AREA]],Hoja1!A:B,2,FALSE)</f>
        <v>06. Educación y cultura</v>
      </c>
      <c r="U1220" s="57" t="str">
        <f>MID(Tabla1[[#This Row],[Aplicación]],9,4)</f>
        <v>3232</v>
      </c>
      <c r="V1220" s="54" t="str">
        <f>VLOOKUP(Tabla1[[#This Row],[PROGRAMA]],Hoja1!A:B,2,FALSE)</f>
        <v>3232. Conservación y mantenimiento centros educación infantil y primaria</v>
      </c>
      <c r="W1220" s="57" t="str">
        <f>MID(Tabla1[[#This Row],[Aplicación]],14,2)</f>
        <v>21</v>
      </c>
      <c r="X1220" s="57" t="str">
        <f>MID(Tabla1[[#This Row],[Aplicación]],14,6)</f>
        <v>212</v>
      </c>
    </row>
    <row r="1221" spans="1:24" x14ac:dyDescent="0.25">
      <c r="A1221" s="60">
        <v>220240004390</v>
      </c>
      <c r="B1221" s="43" t="s">
        <v>702</v>
      </c>
      <c r="C1221" s="61">
        <v>45356</v>
      </c>
      <c r="D1221" s="60">
        <v>22024000940</v>
      </c>
      <c r="E1221" s="43" t="s">
        <v>1285</v>
      </c>
      <c r="F1221" s="62">
        <v>23.3</v>
      </c>
      <c r="G1221" s="43" t="s">
        <v>82</v>
      </c>
      <c r="H1221" s="43" t="s">
        <v>2648</v>
      </c>
      <c r="I1221" s="69">
        <v>300</v>
      </c>
      <c r="J1221" s="43" t="s">
        <v>398</v>
      </c>
      <c r="K1221" s="43" t="s">
        <v>398</v>
      </c>
      <c r="L1221" s="43" t="s">
        <v>413</v>
      </c>
      <c r="M1221" s="43" t="s">
        <v>395</v>
      </c>
      <c r="N1221" s="43" t="s">
        <v>396</v>
      </c>
      <c r="O1221" s="52" t="s">
        <v>325</v>
      </c>
      <c r="P1221" s="63" t="s">
        <v>276</v>
      </c>
      <c r="Q1221" s="57" t="str">
        <f>MID(Tabla1[[#This Row],[Aplicación]],14,1)</f>
        <v>2</v>
      </c>
      <c r="R1221" s="35" t="s">
        <v>265</v>
      </c>
      <c r="S1221" s="57" t="str">
        <f>MID(Tabla1[[#This Row],[Aplicación]],6,2)</f>
        <v>06</v>
      </c>
      <c r="T1221" s="54" t="str">
        <f>VLOOKUP(Tabla1[[#This Row],[AREA]],Hoja1!A:B,2,FALSE)</f>
        <v>06. Educación y cultura</v>
      </c>
      <c r="U1221" s="57" t="str">
        <f>MID(Tabla1[[#This Row],[Aplicación]],9,4)</f>
        <v>3232</v>
      </c>
      <c r="V1221" s="54" t="str">
        <f>VLOOKUP(Tabla1[[#This Row],[PROGRAMA]],Hoja1!A:B,2,FALSE)</f>
        <v>3232. Conservación y mantenimiento centros educación infantil y primaria</v>
      </c>
      <c r="W1221" s="57" t="str">
        <f>MID(Tabla1[[#This Row],[Aplicación]],14,2)</f>
        <v>21</v>
      </c>
      <c r="X1221" s="57" t="str">
        <f>MID(Tabla1[[#This Row],[Aplicación]],14,6)</f>
        <v>212</v>
      </c>
    </row>
    <row r="1222" spans="1:24" x14ac:dyDescent="0.25">
      <c r="A1222" s="60">
        <v>220240004388</v>
      </c>
      <c r="B1222" s="43" t="s">
        <v>702</v>
      </c>
      <c r="C1222" s="61">
        <v>45356</v>
      </c>
      <c r="D1222" s="60">
        <v>22024000940</v>
      </c>
      <c r="E1222" s="43" t="s">
        <v>1285</v>
      </c>
      <c r="F1222" s="62">
        <v>18.04</v>
      </c>
      <c r="G1222" s="43" t="s">
        <v>82</v>
      </c>
      <c r="H1222" s="43" t="s">
        <v>2651</v>
      </c>
      <c r="I1222" s="69">
        <v>300</v>
      </c>
      <c r="J1222" s="43" t="s">
        <v>398</v>
      </c>
      <c r="K1222" s="43" t="s">
        <v>398</v>
      </c>
      <c r="L1222" s="43" t="s">
        <v>413</v>
      </c>
      <c r="M1222" s="43" t="s">
        <v>395</v>
      </c>
      <c r="N1222" s="43" t="s">
        <v>396</v>
      </c>
      <c r="O1222" s="52" t="s">
        <v>325</v>
      </c>
      <c r="P1222" s="63" t="s">
        <v>276</v>
      </c>
      <c r="Q1222" s="57" t="str">
        <f>MID(Tabla1[[#This Row],[Aplicación]],14,1)</f>
        <v>2</v>
      </c>
      <c r="R1222" s="35" t="s">
        <v>265</v>
      </c>
      <c r="S1222" s="57" t="str">
        <f>MID(Tabla1[[#This Row],[Aplicación]],6,2)</f>
        <v>06</v>
      </c>
      <c r="T1222" s="54" t="str">
        <f>VLOOKUP(Tabla1[[#This Row],[AREA]],Hoja1!A:B,2,FALSE)</f>
        <v>06. Educación y cultura</v>
      </c>
      <c r="U1222" s="57" t="str">
        <f>MID(Tabla1[[#This Row],[Aplicación]],9,4)</f>
        <v>3232</v>
      </c>
      <c r="V1222" s="54" t="str">
        <f>VLOOKUP(Tabla1[[#This Row],[PROGRAMA]],Hoja1!A:B,2,FALSE)</f>
        <v>3232. Conservación y mantenimiento centros educación infantil y primaria</v>
      </c>
      <c r="W1222" s="57" t="str">
        <f>MID(Tabla1[[#This Row],[Aplicación]],14,2)</f>
        <v>21</v>
      </c>
      <c r="X1222" s="57" t="str">
        <f>MID(Tabla1[[#This Row],[Aplicación]],14,6)</f>
        <v>212</v>
      </c>
    </row>
    <row r="1223" spans="1:24" x14ac:dyDescent="0.25">
      <c r="A1223" s="60">
        <v>220240004412</v>
      </c>
      <c r="B1223" s="43" t="s">
        <v>702</v>
      </c>
      <c r="C1223" s="61">
        <v>45356</v>
      </c>
      <c r="D1223" s="60">
        <v>22024000940</v>
      </c>
      <c r="E1223" s="43" t="s">
        <v>1285</v>
      </c>
      <c r="F1223" s="62">
        <v>15.78</v>
      </c>
      <c r="G1223" s="43" t="s">
        <v>82</v>
      </c>
      <c r="H1223" s="43" t="s">
        <v>2652</v>
      </c>
      <c r="I1223" s="69">
        <v>300</v>
      </c>
      <c r="J1223" s="43" t="s">
        <v>398</v>
      </c>
      <c r="K1223" s="43" t="s">
        <v>398</v>
      </c>
      <c r="L1223" s="43" t="s">
        <v>413</v>
      </c>
      <c r="M1223" s="43" t="s">
        <v>395</v>
      </c>
      <c r="N1223" s="43" t="s">
        <v>396</v>
      </c>
      <c r="O1223" s="52" t="s">
        <v>325</v>
      </c>
      <c r="P1223" s="63" t="s">
        <v>276</v>
      </c>
      <c r="Q1223" s="57" t="str">
        <f>MID(Tabla1[[#This Row],[Aplicación]],14,1)</f>
        <v>2</v>
      </c>
      <c r="R1223" s="35" t="s">
        <v>265</v>
      </c>
      <c r="S1223" s="57" t="str">
        <f>MID(Tabla1[[#This Row],[Aplicación]],6,2)</f>
        <v>06</v>
      </c>
      <c r="T1223" s="54" t="str">
        <f>VLOOKUP(Tabla1[[#This Row],[AREA]],Hoja1!A:B,2,FALSE)</f>
        <v>06. Educación y cultura</v>
      </c>
      <c r="U1223" s="57" t="str">
        <f>MID(Tabla1[[#This Row],[Aplicación]],9,4)</f>
        <v>3232</v>
      </c>
      <c r="V1223" s="54" t="str">
        <f>VLOOKUP(Tabla1[[#This Row],[PROGRAMA]],Hoja1!A:B,2,FALSE)</f>
        <v>3232. Conservación y mantenimiento centros educación infantil y primaria</v>
      </c>
      <c r="W1223" s="57" t="str">
        <f>MID(Tabla1[[#This Row],[Aplicación]],14,2)</f>
        <v>21</v>
      </c>
      <c r="X1223" s="57" t="str">
        <f>MID(Tabla1[[#This Row],[Aplicación]],14,6)</f>
        <v>212</v>
      </c>
    </row>
    <row r="1224" spans="1:24" x14ac:dyDescent="0.25">
      <c r="A1224" s="60">
        <v>220240005634</v>
      </c>
      <c r="B1224" s="43" t="s">
        <v>702</v>
      </c>
      <c r="C1224" s="61">
        <v>45364</v>
      </c>
      <c r="D1224" s="60">
        <v>22024000940</v>
      </c>
      <c r="E1224" s="43" t="s">
        <v>1285</v>
      </c>
      <c r="F1224" s="62">
        <v>5.82</v>
      </c>
      <c r="G1224" s="43" t="s">
        <v>82</v>
      </c>
      <c r="H1224" s="43" t="s">
        <v>2676</v>
      </c>
      <c r="I1224" s="69">
        <v>300</v>
      </c>
      <c r="J1224" s="43" t="s">
        <v>398</v>
      </c>
      <c r="K1224" s="43" t="s">
        <v>398</v>
      </c>
      <c r="L1224" s="43" t="s">
        <v>413</v>
      </c>
      <c r="M1224" s="43" t="s">
        <v>395</v>
      </c>
      <c r="N1224" s="43" t="s">
        <v>396</v>
      </c>
      <c r="O1224" s="52" t="s">
        <v>325</v>
      </c>
      <c r="P1224" s="63" t="s">
        <v>276</v>
      </c>
      <c r="Q1224" s="57" t="str">
        <f>MID(Tabla1[[#This Row],[Aplicación]],14,1)</f>
        <v>2</v>
      </c>
      <c r="R1224" s="35" t="s">
        <v>265</v>
      </c>
      <c r="S1224" s="57" t="str">
        <f>MID(Tabla1[[#This Row],[Aplicación]],6,2)</f>
        <v>06</v>
      </c>
      <c r="T1224" s="54" t="str">
        <f>VLOOKUP(Tabla1[[#This Row],[AREA]],Hoja1!A:B,2,FALSE)</f>
        <v>06. Educación y cultura</v>
      </c>
      <c r="U1224" s="57" t="str">
        <f>MID(Tabla1[[#This Row],[Aplicación]],9,4)</f>
        <v>3232</v>
      </c>
      <c r="V1224" s="54" t="str">
        <f>VLOOKUP(Tabla1[[#This Row],[PROGRAMA]],Hoja1!A:B,2,FALSE)</f>
        <v>3232. Conservación y mantenimiento centros educación infantil y primaria</v>
      </c>
      <c r="W1224" s="57" t="str">
        <f>MID(Tabla1[[#This Row],[Aplicación]],14,2)</f>
        <v>21</v>
      </c>
      <c r="X1224" s="57" t="str">
        <f>MID(Tabla1[[#This Row],[Aplicación]],14,6)</f>
        <v>212</v>
      </c>
    </row>
    <row r="1225" spans="1:24" x14ac:dyDescent="0.25">
      <c r="A1225" s="60">
        <v>220240001294</v>
      </c>
      <c r="B1225" s="43" t="s">
        <v>390</v>
      </c>
      <c r="C1225" s="61">
        <v>45330</v>
      </c>
      <c r="D1225" s="60">
        <v>22024001467</v>
      </c>
      <c r="E1225" s="43" t="s">
        <v>1285</v>
      </c>
      <c r="F1225" s="62">
        <v>7260</v>
      </c>
      <c r="G1225" s="43" t="s">
        <v>993</v>
      </c>
      <c r="H1225" s="43" t="s">
        <v>2693</v>
      </c>
      <c r="I1225" s="69">
        <v>220</v>
      </c>
      <c r="J1225" s="43" t="s">
        <v>398</v>
      </c>
      <c r="K1225" s="43" t="s">
        <v>398</v>
      </c>
      <c r="L1225" s="43" t="s">
        <v>413</v>
      </c>
      <c r="M1225" s="43" t="s">
        <v>585</v>
      </c>
      <c r="N1225" s="43" t="s">
        <v>539</v>
      </c>
      <c r="O1225" s="52" t="s">
        <v>326</v>
      </c>
      <c r="P1225" s="63" t="s">
        <v>276</v>
      </c>
      <c r="Q1225" s="57" t="str">
        <f>MID(Tabla1[[#This Row],[Aplicación]],14,1)</f>
        <v>2</v>
      </c>
      <c r="R1225" s="35" t="s">
        <v>265</v>
      </c>
      <c r="S1225" s="57" t="str">
        <f>MID(Tabla1[[#This Row],[Aplicación]],6,2)</f>
        <v>06</v>
      </c>
      <c r="T1225" s="54" t="str">
        <f>VLOOKUP(Tabla1[[#This Row],[AREA]],Hoja1!A:B,2,FALSE)</f>
        <v>06. Educación y cultura</v>
      </c>
      <c r="U1225" s="57" t="str">
        <f>MID(Tabla1[[#This Row],[Aplicación]],9,4)</f>
        <v>3232</v>
      </c>
      <c r="V1225" s="54" t="str">
        <f>VLOOKUP(Tabla1[[#This Row],[PROGRAMA]],Hoja1!A:B,2,FALSE)</f>
        <v>3232. Conservación y mantenimiento centros educación infantil y primaria</v>
      </c>
      <c r="W1225" s="57" t="str">
        <f>MID(Tabla1[[#This Row],[Aplicación]],14,2)</f>
        <v>21</v>
      </c>
      <c r="X1225" s="57" t="str">
        <f>MID(Tabla1[[#This Row],[Aplicación]],14,6)</f>
        <v>212</v>
      </c>
    </row>
    <row r="1226" spans="1:24" x14ac:dyDescent="0.25">
      <c r="A1226" s="60">
        <v>220240005311</v>
      </c>
      <c r="B1226" s="43" t="s">
        <v>702</v>
      </c>
      <c r="C1226" s="61">
        <v>45358</v>
      </c>
      <c r="D1226" s="60">
        <v>22024000940</v>
      </c>
      <c r="E1226" s="43" t="s">
        <v>1285</v>
      </c>
      <c r="F1226" s="62">
        <v>450.28</v>
      </c>
      <c r="G1226" s="43" t="s">
        <v>81</v>
      </c>
      <c r="H1226" s="43" t="s">
        <v>2701</v>
      </c>
      <c r="I1226" s="69">
        <v>300</v>
      </c>
      <c r="J1226" s="43" t="s">
        <v>398</v>
      </c>
      <c r="K1226" s="43" t="s">
        <v>398</v>
      </c>
      <c r="L1226" s="43" t="s">
        <v>413</v>
      </c>
      <c r="M1226" s="43" t="s">
        <v>395</v>
      </c>
      <c r="N1226" s="43" t="s">
        <v>396</v>
      </c>
      <c r="O1226" s="52" t="s">
        <v>325</v>
      </c>
      <c r="P1226" s="63" t="s">
        <v>276</v>
      </c>
      <c r="Q1226" s="57" t="str">
        <f>MID(Tabla1[[#This Row],[Aplicación]],14,1)</f>
        <v>2</v>
      </c>
      <c r="R1226" s="35" t="s">
        <v>265</v>
      </c>
      <c r="S1226" s="57" t="str">
        <f>MID(Tabla1[[#This Row],[Aplicación]],6,2)</f>
        <v>06</v>
      </c>
      <c r="T1226" s="54" t="str">
        <f>VLOOKUP(Tabla1[[#This Row],[AREA]],Hoja1!A:B,2,FALSE)</f>
        <v>06. Educación y cultura</v>
      </c>
      <c r="U1226" s="57" t="str">
        <f>MID(Tabla1[[#This Row],[Aplicación]],9,4)</f>
        <v>3232</v>
      </c>
      <c r="V1226" s="54" t="str">
        <f>VLOOKUP(Tabla1[[#This Row],[PROGRAMA]],Hoja1!A:B,2,FALSE)</f>
        <v>3232. Conservación y mantenimiento centros educación infantil y primaria</v>
      </c>
      <c r="W1226" s="57" t="str">
        <f>MID(Tabla1[[#This Row],[Aplicación]],14,2)</f>
        <v>21</v>
      </c>
      <c r="X1226" s="57" t="str">
        <f>MID(Tabla1[[#This Row],[Aplicación]],14,6)</f>
        <v>212</v>
      </c>
    </row>
    <row r="1227" spans="1:24" x14ac:dyDescent="0.25">
      <c r="A1227" s="60">
        <v>220240005313</v>
      </c>
      <c r="B1227" s="43" t="s">
        <v>702</v>
      </c>
      <c r="C1227" s="61">
        <v>45358</v>
      </c>
      <c r="D1227" s="60">
        <v>22024000940</v>
      </c>
      <c r="E1227" s="43" t="s">
        <v>1285</v>
      </c>
      <c r="F1227" s="62">
        <v>339.41</v>
      </c>
      <c r="G1227" s="43" t="s">
        <v>81</v>
      </c>
      <c r="H1227" s="43" t="s">
        <v>2702</v>
      </c>
      <c r="I1227" s="69">
        <v>300</v>
      </c>
      <c r="J1227" s="43" t="s">
        <v>398</v>
      </c>
      <c r="K1227" s="43" t="s">
        <v>398</v>
      </c>
      <c r="L1227" s="43" t="s">
        <v>413</v>
      </c>
      <c r="M1227" s="43" t="s">
        <v>395</v>
      </c>
      <c r="N1227" s="43" t="s">
        <v>396</v>
      </c>
      <c r="O1227" s="52" t="s">
        <v>325</v>
      </c>
      <c r="P1227" s="63" t="s">
        <v>276</v>
      </c>
      <c r="Q1227" s="57" t="str">
        <f>MID(Tabla1[[#This Row],[Aplicación]],14,1)</f>
        <v>2</v>
      </c>
      <c r="R1227" s="35" t="s">
        <v>265</v>
      </c>
      <c r="S1227" s="57" t="str">
        <f>MID(Tabla1[[#This Row],[Aplicación]],6,2)</f>
        <v>06</v>
      </c>
      <c r="T1227" s="54" t="str">
        <f>VLOOKUP(Tabla1[[#This Row],[AREA]],Hoja1!A:B,2,FALSE)</f>
        <v>06. Educación y cultura</v>
      </c>
      <c r="U1227" s="57" t="str">
        <f>MID(Tabla1[[#This Row],[Aplicación]],9,4)</f>
        <v>3232</v>
      </c>
      <c r="V1227" s="54" t="str">
        <f>VLOOKUP(Tabla1[[#This Row],[PROGRAMA]],Hoja1!A:B,2,FALSE)</f>
        <v>3232. Conservación y mantenimiento centros educación infantil y primaria</v>
      </c>
      <c r="W1227" s="57" t="str">
        <f>MID(Tabla1[[#This Row],[Aplicación]],14,2)</f>
        <v>21</v>
      </c>
      <c r="X1227" s="57" t="str">
        <f>MID(Tabla1[[#This Row],[Aplicación]],14,6)</f>
        <v>212</v>
      </c>
    </row>
    <row r="1228" spans="1:24" x14ac:dyDescent="0.25">
      <c r="A1228" s="60">
        <v>220240005309</v>
      </c>
      <c r="B1228" s="43" t="s">
        <v>702</v>
      </c>
      <c r="C1228" s="61">
        <v>45358</v>
      </c>
      <c r="D1228" s="60">
        <v>22024000940</v>
      </c>
      <c r="E1228" s="43" t="s">
        <v>1285</v>
      </c>
      <c r="F1228" s="62">
        <v>98.91</v>
      </c>
      <c r="G1228" s="43" t="s">
        <v>81</v>
      </c>
      <c r="H1228" s="43" t="s">
        <v>2704</v>
      </c>
      <c r="I1228" s="69">
        <v>300</v>
      </c>
      <c r="J1228" s="43" t="s">
        <v>398</v>
      </c>
      <c r="K1228" s="43" t="s">
        <v>398</v>
      </c>
      <c r="L1228" s="43" t="s">
        <v>413</v>
      </c>
      <c r="M1228" s="43" t="s">
        <v>395</v>
      </c>
      <c r="N1228" s="43" t="s">
        <v>396</v>
      </c>
      <c r="O1228" s="52" t="s">
        <v>325</v>
      </c>
      <c r="P1228" s="63" t="s">
        <v>276</v>
      </c>
      <c r="Q1228" s="57" t="str">
        <f>MID(Tabla1[[#This Row],[Aplicación]],14,1)</f>
        <v>2</v>
      </c>
      <c r="R1228" s="35" t="s">
        <v>265</v>
      </c>
      <c r="S1228" s="57" t="str">
        <f>MID(Tabla1[[#This Row],[Aplicación]],6,2)</f>
        <v>06</v>
      </c>
      <c r="T1228" s="54" t="str">
        <f>VLOOKUP(Tabla1[[#This Row],[AREA]],Hoja1!A:B,2,FALSE)</f>
        <v>06. Educación y cultura</v>
      </c>
      <c r="U1228" s="57" t="str">
        <f>MID(Tabla1[[#This Row],[Aplicación]],9,4)</f>
        <v>3232</v>
      </c>
      <c r="V1228" s="54" t="str">
        <f>VLOOKUP(Tabla1[[#This Row],[PROGRAMA]],Hoja1!A:B,2,FALSE)</f>
        <v>3232. Conservación y mantenimiento centros educación infantil y primaria</v>
      </c>
      <c r="W1228" s="57" t="str">
        <f>MID(Tabla1[[#This Row],[Aplicación]],14,2)</f>
        <v>21</v>
      </c>
      <c r="X1228" s="57" t="str">
        <f>MID(Tabla1[[#This Row],[Aplicación]],14,6)</f>
        <v>212</v>
      </c>
    </row>
    <row r="1229" spans="1:24" x14ac:dyDescent="0.25">
      <c r="A1229" s="60">
        <v>220240003462</v>
      </c>
      <c r="B1229" s="43" t="s">
        <v>702</v>
      </c>
      <c r="C1229" s="61">
        <v>45350</v>
      </c>
      <c r="D1229" s="60">
        <v>22024000940</v>
      </c>
      <c r="E1229" s="43" t="s">
        <v>1285</v>
      </c>
      <c r="F1229" s="62">
        <v>88.32</v>
      </c>
      <c r="G1229" s="43" t="s">
        <v>81</v>
      </c>
      <c r="H1229" s="43" t="s">
        <v>2705</v>
      </c>
      <c r="I1229" s="69">
        <v>300</v>
      </c>
      <c r="J1229" s="43" t="s">
        <v>398</v>
      </c>
      <c r="K1229" s="43" t="s">
        <v>398</v>
      </c>
      <c r="L1229" s="43" t="s">
        <v>413</v>
      </c>
      <c r="M1229" s="43" t="s">
        <v>395</v>
      </c>
      <c r="N1229" s="43" t="s">
        <v>396</v>
      </c>
      <c r="O1229" s="52" t="s">
        <v>325</v>
      </c>
      <c r="P1229" s="63" t="s">
        <v>276</v>
      </c>
      <c r="Q1229" s="57" t="str">
        <f>MID(Tabla1[[#This Row],[Aplicación]],14,1)</f>
        <v>2</v>
      </c>
      <c r="R1229" s="35" t="s">
        <v>265</v>
      </c>
      <c r="S1229" s="57" t="str">
        <f>MID(Tabla1[[#This Row],[Aplicación]],6,2)</f>
        <v>06</v>
      </c>
      <c r="T1229" s="54" t="str">
        <f>VLOOKUP(Tabla1[[#This Row],[AREA]],Hoja1!A:B,2,FALSE)</f>
        <v>06. Educación y cultura</v>
      </c>
      <c r="U1229" s="57" t="str">
        <f>MID(Tabla1[[#This Row],[Aplicación]],9,4)</f>
        <v>3232</v>
      </c>
      <c r="V1229" s="54" t="str">
        <f>VLOOKUP(Tabla1[[#This Row],[PROGRAMA]],Hoja1!A:B,2,FALSE)</f>
        <v>3232. Conservación y mantenimiento centros educación infantil y primaria</v>
      </c>
      <c r="W1229" s="57" t="str">
        <f>MID(Tabla1[[#This Row],[Aplicación]],14,2)</f>
        <v>21</v>
      </c>
      <c r="X1229" s="57" t="str">
        <f>MID(Tabla1[[#This Row],[Aplicación]],14,6)</f>
        <v>212</v>
      </c>
    </row>
    <row r="1230" spans="1:24" x14ac:dyDescent="0.25">
      <c r="A1230" s="60">
        <v>220240005694</v>
      </c>
      <c r="B1230" s="43" t="s">
        <v>702</v>
      </c>
      <c r="C1230" s="61">
        <v>45364</v>
      </c>
      <c r="D1230" s="60">
        <v>22024000940</v>
      </c>
      <c r="E1230" s="43" t="s">
        <v>1285</v>
      </c>
      <c r="F1230" s="62">
        <v>28.74</v>
      </c>
      <c r="G1230" s="43" t="s">
        <v>81</v>
      </c>
      <c r="H1230" s="43" t="s">
        <v>2710</v>
      </c>
      <c r="I1230" s="69">
        <v>300</v>
      </c>
      <c r="J1230" s="43" t="s">
        <v>398</v>
      </c>
      <c r="K1230" s="43" t="s">
        <v>398</v>
      </c>
      <c r="L1230" s="43" t="s">
        <v>413</v>
      </c>
      <c r="M1230" s="43" t="s">
        <v>395</v>
      </c>
      <c r="N1230" s="43" t="s">
        <v>396</v>
      </c>
      <c r="O1230" s="52" t="s">
        <v>325</v>
      </c>
      <c r="P1230" s="63" t="s">
        <v>276</v>
      </c>
      <c r="Q1230" s="57" t="str">
        <f>MID(Tabla1[[#This Row],[Aplicación]],14,1)</f>
        <v>2</v>
      </c>
      <c r="R1230" s="35" t="s">
        <v>265</v>
      </c>
      <c r="S1230" s="57" t="str">
        <f>MID(Tabla1[[#This Row],[Aplicación]],6,2)</f>
        <v>06</v>
      </c>
      <c r="T1230" s="54" t="str">
        <f>VLOOKUP(Tabla1[[#This Row],[AREA]],Hoja1!A:B,2,FALSE)</f>
        <v>06. Educación y cultura</v>
      </c>
      <c r="U1230" s="57" t="str">
        <f>MID(Tabla1[[#This Row],[Aplicación]],9,4)</f>
        <v>3232</v>
      </c>
      <c r="V1230" s="54" t="str">
        <f>VLOOKUP(Tabla1[[#This Row],[PROGRAMA]],Hoja1!A:B,2,FALSE)</f>
        <v>3232. Conservación y mantenimiento centros educación infantil y primaria</v>
      </c>
      <c r="W1230" s="57" t="str">
        <f>MID(Tabla1[[#This Row],[Aplicación]],14,2)</f>
        <v>21</v>
      </c>
      <c r="X1230" s="57" t="str">
        <f>MID(Tabla1[[#This Row],[Aplicación]],14,6)</f>
        <v>212</v>
      </c>
    </row>
    <row r="1231" spans="1:24" x14ac:dyDescent="0.25">
      <c r="A1231" s="60">
        <v>220240003506</v>
      </c>
      <c r="B1231" s="43" t="s">
        <v>702</v>
      </c>
      <c r="C1231" s="61">
        <v>45350</v>
      </c>
      <c r="D1231" s="60">
        <v>22024000940</v>
      </c>
      <c r="E1231" s="43" t="s">
        <v>1285</v>
      </c>
      <c r="F1231" s="62">
        <v>12.44</v>
      </c>
      <c r="G1231" s="43" t="s">
        <v>81</v>
      </c>
      <c r="H1231" s="43" t="s">
        <v>2713</v>
      </c>
      <c r="I1231" s="69">
        <v>300</v>
      </c>
      <c r="J1231" s="43" t="s">
        <v>398</v>
      </c>
      <c r="K1231" s="43" t="s">
        <v>398</v>
      </c>
      <c r="L1231" s="43" t="s">
        <v>413</v>
      </c>
      <c r="M1231" s="43" t="s">
        <v>395</v>
      </c>
      <c r="N1231" s="43" t="s">
        <v>396</v>
      </c>
      <c r="O1231" s="52" t="s">
        <v>325</v>
      </c>
      <c r="P1231" s="63" t="s">
        <v>276</v>
      </c>
      <c r="Q1231" s="57" t="str">
        <f>MID(Tabla1[[#This Row],[Aplicación]],14,1)</f>
        <v>2</v>
      </c>
      <c r="R1231" s="35" t="s">
        <v>265</v>
      </c>
      <c r="S1231" s="57" t="str">
        <f>MID(Tabla1[[#This Row],[Aplicación]],6,2)</f>
        <v>06</v>
      </c>
      <c r="T1231" s="54" t="str">
        <f>VLOOKUP(Tabla1[[#This Row],[AREA]],Hoja1!A:B,2,FALSE)</f>
        <v>06. Educación y cultura</v>
      </c>
      <c r="U1231" s="57" t="str">
        <f>MID(Tabla1[[#This Row],[Aplicación]],9,4)</f>
        <v>3232</v>
      </c>
      <c r="V1231" s="54" t="str">
        <f>VLOOKUP(Tabla1[[#This Row],[PROGRAMA]],Hoja1!A:B,2,FALSE)</f>
        <v>3232. Conservación y mantenimiento centros educación infantil y primaria</v>
      </c>
      <c r="W1231" s="57" t="str">
        <f>MID(Tabla1[[#This Row],[Aplicación]],14,2)</f>
        <v>21</v>
      </c>
      <c r="X1231" s="57" t="str">
        <f>MID(Tabla1[[#This Row],[Aplicación]],14,6)</f>
        <v>212</v>
      </c>
    </row>
    <row r="1232" spans="1:24" x14ac:dyDescent="0.25">
      <c r="A1232" s="60">
        <v>220240003470</v>
      </c>
      <c r="B1232" s="43" t="s">
        <v>702</v>
      </c>
      <c r="C1232" s="61">
        <v>45350</v>
      </c>
      <c r="D1232" s="60">
        <v>22024000940</v>
      </c>
      <c r="E1232" s="43" t="s">
        <v>1285</v>
      </c>
      <c r="F1232" s="62">
        <v>11.04</v>
      </c>
      <c r="G1232" s="43" t="s">
        <v>81</v>
      </c>
      <c r="H1232" s="43" t="s">
        <v>2717</v>
      </c>
      <c r="I1232" s="69">
        <v>300</v>
      </c>
      <c r="J1232" s="43" t="s">
        <v>398</v>
      </c>
      <c r="K1232" s="43" t="s">
        <v>398</v>
      </c>
      <c r="L1232" s="43" t="s">
        <v>413</v>
      </c>
      <c r="M1232" s="43" t="s">
        <v>395</v>
      </c>
      <c r="N1232" s="43" t="s">
        <v>396</v>
      </c>
      <c r="O1232" s="52" t="s">
        <v>325</v>
      </c>
      <c r="P1232" s="63" t="s">
        <v>276</v>
      </c>
      <c r="Q1232" s="57" t="str">
        <f>MID(Tabla1[[#This Row],[Aplicación]],14,1)</f>
        <v>2</v>
      </c>
      <c r="R1232" s="35" t="s">
        <v>265</v>
      </c>
      <c r="S1232" s="57" t="str">
        <f>MID(Tabla1[[#This Row],[Aplicación]],6,2)</f>
        <v>06</v>
      </c>
      <c r="T1232" s="54" t="str">
        <f>VLOOKUP(Tabla1[[#This Row],[AREA]],Hoja1!A:B,2,FALSE)</f>
        <v>06. Educación y cultura</v>
      </c>
      <c r="U1232" s="57" t="str">
        <f>MID(Tabla1[[#This Row],[Aplicación]],9,4)</f>
        <v>3232</v>
      </c>
      <c r="V1232" s="54" t="str">
        <f>VLOOKUP(Tabla1[[#This Row],[PROGRAMA]],Hoja1!A:B,2,FALSE)</f>
        <v>3232. Conservación y mantenimiento centros educación infantil y primaria</v>
      </c>
      <c r="W1232" s="57" t="str">
        <f>MID(Tabla1[[#This Row],[Aplicación]],14,2)</f>
        <v>21</v>
      </c>
      <c r="X1232" s="57" t="str">
        <f>MID(Tabla1[[#This Row],[Aplicación]],14,6)</f>
        <v>212</v>
      </c>
    </row>
    <row r="1233" spans="1:24" x14ac:dyDescent="0.25">
      <c r="A1233" s="60">
        <v>220240005284</v>
      </c>
      <c r="B1233" s="43" t="s">
        <v>702</v>
      </c>
      <c r="C1233" s="61">
        <v>45358</v>
      </c>
      <c r="D1233" s="60">
        <v>22024000940</v>
      </c>
      <c r="E1233" s="43" t="s">
        <v>1285</v>
      </c>
      <c r="F1233" s="62">
        <v>739.2</v>
      </c>
      <c r="G1233" s="43" t="s">
        <v>876</v>
      </c>
      <c r="H1233" s="43" t="s">
        <v>2738</v>
      </c>
      <c r="I1233" s="69">
        <v>300</v>
      </c>
      <c r="J1233" s="43" t="s">
        <v>398</v>
      </c>
      <c r="K1233" s="43" t="s">
        <v>398</v>
      </c>
      <c r="L1233" s="43" t="s">
        <v>413</v>
      </c>
      <c r="M1233" s="43" t="s">
        <v>395</v>
      </c>
      <c r="N1233" s="43" t="s">
        <v>396</v>
      </c>
      <c r="O1233" s="52" t="s">
        <v>325</v>
      </c>
      <c r="P1233" s="63" t="s">
        <v>276</v>
      </c>
      <c r="Q1233" s="57" t="str">
        <f>MID(Tabla1[[#This Row],[Aplicación]],14,1)</f>
        <v>2</v>
      </c>
      <c r="R1233" s="35" t="s">
        <v>265</v>
      </c>
      <c r="S1233" s="57" t="str">
        <f>MID(Tabla1[[#This Row],[Aplicación]],6,2)</f>
        <v>06</v>
      </c>
      <c r="T1233" s="54" t="str">
        <f>VLOOKUP(Tabla1[[#This Row],[AREA]],Hoja1!A:B,2,FALSE)</f>
        <v>06. Educación y cultura</v>
      </c>
      <c r="U1233" s="57" t="str">
        <f>MID(Tabla1[[#This Row],[Aplicación]],9,4)</f>
        <v>3232</v>
      </c>
      <c r="V1233" s="54" t="str">
        <f>VLOOKUP(Tabla1[[#This Row],[PROGRAMA]],Hoja1!A:B,2,FALSE)</f>
        <v>3232. Conservación y mantenimiento centros educación infantil y primaria</v>
      </c>
      <c r="W1233" s="57" t="str">
        <f>MID(Tabla1[[#This Row],[Aplicación]],14,2)</f>
        <v>21</v>
      </c>
      <c r="X1233" s="57" t="str">
        <f>MID(Tabla1[[#This Row],[Aplicación]],14,6)</f>
        <v>212</v>
      </c>
    </row>
    <row r="1234" spans="1:24" x14ac:dyDescent="0.25">
      <c r="A1234" s="60">
        <v>220240004324</v>
      </c>
      <c r="B1234" s="43" t="s">
        <v>702</v>
      </c>
      <c r="C1234" s="61">
        <v>45356</v>
      </c>
      <c r="D1234" s="60">
        <v>22024000940</v>
      </c>
      <c r="E1234" s="43" t="s">
        <v>1285</v>
      </c>
      <c r="F1234" s="62">
        <v>205.97</v>
      </c>
      <c r="G1234" s="43" t="s">
        <v>815</v>
      </c>
      <c r="H1234" s="43" t="s">
        <v>2786</v>
      </c>
      <c r="I1234" s="69">
        <v>300</v>
      </c>
      <c r="J1234" s="43" t="s">
        <v>398</v>
      </c>
      <c r="K1234" s="43" t="s">
        <v>398</v>
      </c>
      <c r="L1234" s="43" t="s">
        <v>413</v>
      </c>
      <c r="M1234" s="43" t="s">
        <v>395</v>
      </c>
      <c r="N1234" s="43" t="s">
        <v>396</v>
      </c>
      <c r="O1234" s="52" t="s">
        <v>325</v>
      </c>
      <c r="P1234" s="63" t="s">
        <v>276</v>
      </c>
      <c r="Q1234" s="57" t="str">
        <f>MID(Tabla1[[#This Row],[Aplicación]],14,1)</f>
        <v>2</v>
      </c>
      <c r="R1234" s="35" t="s">
        <v>265</v>
      </c>
      <c r="S1234" s="57" t="str">
        <f>MID(Tabla1[[#This Row],[Aplicación]],6,2)</f>
        <v>06</v>
      </c>
      <c r="T1234" s="54" t="str">
        <f>VLOOKUP(Tabla1[[#This Row],[AREA]],Hoja1!A:B,2,FALSE)</f>
        <v>06. Educación y cultura</v>
      </c>
      <c r="U1234" s="57" t="str">
        <f>MID(Tabla1[[#This Row],[Aplicación]],9,4)</f>
        <v>3232</v>
      </c>
      <c r="V1234" s="54" t="str">
        <f>VLOOKUP(Tabla1[[#This Row],[PROGRAMA]],Hoja1!A:B,2,FALSE)</f>
        <v>3232. Conservación y mantenimiento centros educación infantil y primaria</v>
      </c>
      <c r="W1234" s="57" t="str">
        <f>MID(Tabla1[[#This Row],[Aplicación]],14,2)</f>
        <v>21</v>
      </c>
      <c r="X1234" s="57" t="str">
        <f>MID(Tabla1[[#This Row],[Aplicación]],14,6)</f>
        <v>212</v>
      </c>
    </row>
    <row r="1235" spans="1:24" x14ac:dyDescent="0.25">
      <c r="A1235" s="44">
        <v>220240003466</v>
      </c>
      <c r="B1235" s="45" t="s">
        <v>702</v>
      </c>
      <c r="C1235" s="50">
        <v>45350</v>
      </c>
      <c r="D1235" s="44">
        <v>22024000940</v>
      </c>
      <c r="E1235" s="45" t="s">
        <v>1285</v>
      </c>
      <c r="F1235" s="51">
        <v>117.43</v>
      </c>
      <c r="G1235" s="45" t="s">
        <v>838</v>
      </c>
      <c r="H1235" s="45" t="s">
        <v>2798</v>
      </c>
      <c r="I1235" s="53">
        <v>300</v>
      </c>
      <c r="J1235" s="45" t="s">
        <v>398</v>
      </c>
      <c r="K1235" s="45" t="s">
        <v>398</v>
      </c>
      <c r="L1235" s="45" t="s">
        <v>413</v>
      </c>
      <c r="M1235" s="45" t="s">
        <v>395</v>
      </c>
      <c r="N1235" s="45" t="s">
        <v>396</v>
      </c>
      <c r="O1235" s="52" t="s">
        <v>325</v>
      </c>
      <c r="P1235" s="63" t="s">
        <v>276</v>
      </c>
      <c r="Q1235" s="57" t="str">
        <f>MID(Tabla1[[#This Row],[Aplicación]],14,1)</f>
        <v>2</v>
      </c>
      <c r="R1235" s="35" t="s">
        <v>265</v>
      </c>
      <c r="S1235" s="57" t="str">
        <f>MID(Tabla1[[#This Row],[Aplicación]],6,2)</f>
        <v>06</v>
      </c>
      <c r="T1235" s="54" t="str">
        <f>VLOOKUP(Tabla1[[#This Row],[AREA]],Hoja1!A:B,2,FALSE)</f>
        <v>06. Educación y cultura</v>
      </c>
      <c r="U1235" s="57" t="str">
        <f>MID(Tabla1[[#This Row],[Aplicación]],9,4)</f>
        <v>3232</v>
      </c>
      <c r="V1235" s="54" t="str">
        <f>VLOOKUP(Tabla1[[#This Row],[PROGRAMA]],Hoja1!A:B,2,FALSE)</f>
        <v>3232. Conservación y mantenimiento centros educación infantil y primaria</v>
      </c>
      <c r="W1235" s="57" t="str">
        <f>MID(Tabla1[[#This Row],[Aplicación]],14,2)</f>
        <v>21</v>
      </c>
      <c r="X1235" s="57" t="str">
        <f>MID(Tabla1[[#This Row],[Aplicación]],14,6)</f>
        <v>212</v>
      </c>
    </row>
    <row r="1236" spans="1:24" x14ac:dyDescent="0.25">
      <c r="A1236" s="44">
        <v>220240003468</v>
      </c>
      <c r="B1236" s="45" t="s">
        <v>702</v>
      </c>
      <c r="C1236" s="50">
        <v>45350</v>
      </c>
      <c r="D1236" s="44">
        <v>22024000940</v>
      </c>
      <c r="E1236" s="45" t="s">
        <v>1285</v>
      </c>
      <c r="F1236" s="51">
        <v>460.83</v>
      </c>
      <c r="G1236" s="45" t="s">
        <v>886</v>
      </c>
      <c r="H1236" s="45" t="s">
        <v>2815</v>
      </c>
      <c r="I1236" s="53">
        <v>300</v>
      </c>
      <c r="J1236" s="45" t="s">
        <v>398</v>
      </c>
      <c r="K1236" s="45" t="s">
        <v>398</v>
      </c>
      <c r="L1236" s="45" t="s">
        <v>413</v>
      </c>
      <c r="M1236" s="45" t="s">
        <v>395</v>
      </c>
      <c r="N1236" s="45" t="s">
        <v>396</v>
      </c>
      <c r="O1236" s="52" t="s">
        <v>325</v>
      </c>
      <c r="P1236" s="63" t="s">
        <v>276</v>
      </c>
      <c r="Q1236" s="57" t="str">
        <f>MID(Tabla1[[#This Row],[Aplicación]],14,1)</f>
        <v>2</v>
      </c>
      <c r="R1236" s="35" t="s">
        <v>265</v>
      </c>
      <c r="S1236" s="57" t="str">
        <f>MID(Tabla1[[#This Row],[Aplicación]],6,2)</f>
        <v>06</v>
      </c>
      <c r="T1236" s="54" t="str">
        <f>VLOOKUP(Tabla1[[#This Row],[AREA]],Hoja1!A:B,2,FALSE)</f>
        <v>06. Educación y cultura</v>
      </c>
      <c r="U1236" s="57" t="str">
        <f>MID(Tabla1[[#This Row],[Aplicación]],9,4)</f>
        <v>3232</v>
      </c>
      <c r="V1236" s="54" t="str">
        <f>VLOOKUP(Tabla1[[#This Row],[PROGRAMA]],Hoja1!A:B,2,FALSE)</f>
        <v>3232. Conservación y mantenimiento centros educación infantil y primaria</v>
      </c>
      <c r="W1236" s="57" t="str">
        <f>MID(Tabla1[[#This Row],[Aplicación]],14,2)</f>
        <v>21</v>
      </c>
      <c r="X1236" s="57" t="str">
        <f>MID(Tabla1[[#This Row],[Aplicación]],14,6)</f>
        <v>212</v>
      </c>
    </row>
    <row r="1237" spans="1:24" x14ac:dyDescent="0.25">
      <c r="A1237" s="60">
        <v>220240004422</v>
      </c>
      <c r="B1237" s="43" t="s">
        <v>702</v>
      </c>
      <c r="C1237" s="61">
        <v>45356</v>
      </c>
      <c r="D1237" s="60">
        <v>22024000940</v>
      </c>
      <c r="E1237" s="43" t="s">
        <v>1285</v>
      </c>
      <c r="F1237" s="62">
        <v>331.87</v>
      </c>
      <c r="G1237" s="43" t="s">
        <v>886</v>
      </c>
      <c r="H1237" s="43" t="s">
        <v>2816</v>
      </c>
      <c r="I1237" s="69">
        <v>300</v>
      </c>
      <c r="J1237" s="43" t="s">
        <v>398</v>
      </c>
      <c r="K1237" s="43" t="s">
        <v>398</v>
      </c>
      <c r="L1237" s="43" t="s">
        <v>413</v>
      </c>
      <c r="M1237" s="43" t="s">
        <v>395</v>
      </c>
      <c r="N1237" s="43" t="s">
        <v>396</v>
      </c>
      <c r="O1237" s="52" t="s">
        <v>325</v>
      </c>
      <c r="P1237" s="63" t="s">
        <v>276</v>
      </c>
      <c r="Q1237" s="57" t="str">
        <f>MID(Tabla1[[#This Row],[Aplicación]],14,1)</f>
        <v>2</v>
      </c>
      <c r="R1237" s="35" t="s">
        <v>265</v>
      </c>
      <c r="S1237" s="57" t="str">
        <f>MID(Tabla1[[#This Row],[Aplicación]],6,2)</f>
        <v>06</v>
      </c>
      <c r="T1237" s="54" t="str">
        <f>VLOOKUP(Tabla1[[#This Row],[AREA]],Hoja1!A:B,2,FALSE)</f>
        <v>06. Educación y cultura</v>
      </c>
      <c r="U1237" s="57" t="str">
        <f>MID(Tabla1[[#This Row],[Aplicación]],9,4)</f>
        <v>3232</v>
      </c>
      <c r="V1237" s="54" t="str">
        <f>VLOOKUP(Tabla1[[#This Row],[PROGRAMA]],Hoja1!A:B,2,FALSE)</f>
        <v>3232. Conservación y mantenimiento centros educación infantil y primaria</v>
      </c>
      <c r="W1237" s="57" t="str">
        <f>MID(Tabla1[[#This Row],[Aplicación]],14,2)</f>
        <v>21</v>
      </c>
      <c r="X1237" s="57" t="str">
        <f>MID(Tabla1[[#This Row],[Aplicación]],14,6)</f>
        <v>212</v>
      </c>
    </row>
    <row r="1238" spans="1:24" x14ac:dyDescent="0.25">
      <c r="A1238" s="60">
        <v>220240005697</v>
      </c>
      <c r="B1238" s="43" t="s">
        <v>702</v>
      </c>
      <c r="C1238" s="61">
        <v>45364</v>
      </c>
      <c r="D1238" s="60">
        <v>22024000940</v>
      </c>
      <c r="E1238" s="43" t="s">
        <v>1285</v>
      </c>
      <c r="F1238" s="62">
        <v>114.22</v>
      </c>
      <c r="G1238" s="43" t="s">
        <v>827</v>
      </c>
      <c r="H1238" s="43" t="s">
        <v>2831</v>
      </c>
      <c r="I1238" s="69">
        <v>300</v>
      </c>
      <c r="J1238" s="43" t="s">
        <v>398</v>
      </c>
      <c r="K1238" s="43" t="s">
        <v>398</v>
      </c>
      <c r="L1238" s="43" t="s">
        <v>413</v>
      </c>
      <c r="M1238" s="43" t="s">
        <v>395</v>
      </c>
      <c r="N1238" s="43" t="s">
        <v>396</v>
      </c>
      <c r="O1238" s="52" t="s">
        <v>325</v>
      </c>
      <c r="P1238" s="63" t="s">
        <v>276</v>
      </c>
      <c r="Q1238" s="57" t="str">
        <f>MID(Tabla1[[#This Row],[Aplicación]],14,1)</f>
        <v>2</v>
      </c>
      <c r="R1238" s="35" t="s">
        <v>265</v>
      </c>
      <c r="S1238" s="57" t="str">
        <f>MID(Tabla1[[#This Row],[Aplicación]],6,2)</f>
        <v>06</v>
      </c>
      <c r="T1238" s="54" t="str">
        <f>VLOOKUP(Tabla1[[#This Row],[AREA]],Hoja1!A:B,2,FALSE)</f>
        <v>06. Educación y cultura</v>
      </c>
      <c r="U1238" s="57" t="str">
        <f>MID(Tabla1[[#This Row],[Aplicación]],9,4)</f>
        <v>3232</v>
      </c>
      <c r="V1238" s="54" t="str">
        <f>VLOOKUP(Tabla1[[#This Row],[PROGRAMA]],Hoja1!A:B,2,FALSE)</f>
        <v>3232. Conservación y mantenimiento centros educación infantil y primaria</v>
      </c>
      <c r="W1238" s="57" t="str">
        <f>MID(Tabla1[[#This Row],[Aplicación]],14,2)</f>
        <v>21</v>
      </c>
      <c r="X1238" s="57" t="str">
        <f>MID(Tabla1[[#This Row],[Aplicación]],14,6)</f>
        <v>212</v>
      </c>
    </row>
    <row r="1239" spans="1:24" x14ac:dyDescent="0.25">
      <c r="A1239" s="60">
        <v>220240001577</v>
      </c>
      <c r="B1239" s="43" t="s">
        <v>702</v>
      </c>
      <c r="C1239" s="61">
        <v>45341</v>
      </c>
      <c r="D1239" s="60">
        <v>22024000940</v>
      </c>
      <c r="E1239" s="43" t="s">
        <v>1285</v>
      </c>
      <c r="F1239" s="62">
        <v>9.73</v>
      </c>
      <c r="G1239" s="43" t="s">
        <v>827</v>
      </c>
      <c r="H1239" s="43" t="s">
        <v>2833</v>
      </c>
      <c r="I1239" s="69">
        <v>300</v>
      </c>
      <c r="J1239" s="43" t="s">
        <v>398</v>
      </c>
      <c r="K1239" s="43" t="s">
        <v>398</v>
      </c>
      <c r="L1239" s="43" t="s">
        <v>413</v>
      </c>
      <c r="M1239" s="43" t="s">
        <v>395</v>
      </c>
      <c r="N1239" s="43" t="s">
        <v>396</v>
      </c>
      <c r="O1239" s="52" t="s">
        <v>325</v>
      </c>
      <c r="P1239" s="63" t="s">
        <v>276</v>
      </c>
      <c r="Q1239" s="57" t="str">
        <f>MID(Tabla1[[#This Row],[Aplicación]],14,1)</f>
        <v>2</v>
      </c>
      <c r="R1239" s="35" t="s">
        <v>265</v>
      </c>
      <c r="S1239" s="57" t="str">
        <f>MID(Tabla1[[#This Row],[Aplicación]],6,2)</f>
        <v>06</v>
      </c>
      <c r="T1239" s="54" t="str">
        <f>VLOOKUP(Tabla1[[#This Row],[AREA]],Hoja1!A:B,2,FALSE)</f>
        <v>06. Educación y cultura</v>
      </c>
      <c r="U1239" s="57" t="str">
        <f>MID(Tabla1[[#This Row],[Aplicación]],9,4)</f>
        <v>3232</v>
      </c>
      <c r="V1239" s="54" t="str">
        <f>VLOOKUP(Tabla1[[#This Row],[PROGRAMA]],Hoja1!A:B,2,FALSE)</f>
        <v>3232. Conservación y mantenimiento centros educación infantil y primaria</v>
      </c>
      <c r="W1239" s="57" t="str">
        <f>MID(Tabla1[[#This Row],[Aplicación]],14,2)</f>
        <v>21</v>
      </c>
      <c r="X1239" s="57" t="str">
        <f>MID(Tabla1[[#This Row],[Aplicación]],14,6)</f>
        <v>212</v>
      </c>
    </row>
    <row r="1240" spans="1:24" x14ac:dyDescent="0.25">
      <c r="A1240" s="60">
        <v>220240005705</v>
      </c>
      <c r="B1240" s="43" t="s">
        <v>702</v>
      </c>
      <c r="C1240" s="61">
        <v>45364</v>
      </c>
      <c r="D1240" s="60">
        <v>22024000940</v>
      </c>
      <c r="E1240" s="43" t="s">
        <v>1285</v>
      </c>
      <c r="F1240" s="62">
        <v>49.77</v>
      </c>
      <c r="G1240" s="43" t="s">
        <v>40</v>
      </c>
      <c r="H1240" s="43" t="s">
        <v>2839</v>
      </c>
      <c r="I1240" s="69">
        <v>300</v>
      </c>
      <c r="J1240" s="43" t="s">
        <v>398</v>
      </c>
      <c r="K1240" s="43" t="s">
        <v>398</v>
      </c>
      <c r="L1240" s="43" t="s">
        <v>413</v>
      </c>
      <c r="M1240" s="43" t="s">
        <v>395</v>
      </c>
      <c r="N1240" s="43" t="s">
        <v>396</v>
      </c>
      <c r="O1240" s="52" t="s">
        <v>325</v>
      </c>
      <c r="P1240" s="63" t="s">
        <v>276</v>
      </c>
      <c r="Q1240" s="57" t="str">
        <f>MID(Tabla1[[#This Row],[Aplicación]],14,1)</f>
        <v>2</v>
      </c>
      <c r="R1240" s="35" t="s">
        <v>265</v>
      </c>
      <c r="S1240" s="57" t="str">
        <f>MID(Tabla1[[#This Row],[Aplicación]],6,2)</f>
        <v>06</v>
      </c>
      <c r="T1240" s="54" t="str">
        <f>VLOOKUP(Tabla1[[#This Row],[AREA]],Hoja1!A:B,2,FALSE)</f>
        <v>06. Educación y cultura</v>
      </c>
      <c r="U1240" s="57" t="str">
        <f>MID(Tabla1[[#This Row],[Aplicación]],9,4)</f>
        <v>3232</v>
      </c>
      <c r="V1240" s="54" t="str">
        <f>VLOOKUP(Tabla1[[#This Row],[PROGRAMA]],Hoja1!A:B,2,FALSE)</f>
        <v>3232. Conservación y mantenimiento centros educación infantil y primaria</v>
      </c>
      <c r="W1240" s="57" t="str">
        <f>MID(Tabla1[[#This Row],[Aplicación]],14,2)</f>
        <v>21</v>
      </c>
      <c r="X1240" s="57" t="str">
        <f>MID(Tabla1[[#This Row],[Aplicación]],14,6)</f>
        <v>212</v>
      </c>
    </row>
    <row r="1241" spans="1:24" x14ac:dyDescent="0.25">
      <c r="A1241" s="60">
        <v>220240005707</v>
      </c>
      <c r="B1241" s="43" t="s">
        <v>702</v>
      </c>
      <c r="C1241" s="61">
        <v>45364</v>
      </c>
      <c r="D1241" s="60">
        <v>22024000940</v>
      </c>
      <c r="E1241" s="43" t="s">
        <v>1285</v>
      </c>
      <c r="F1241" s="62">
        <v>20.57</v>
      </c>
      <c r="G1241" s="43" t="s">
        <v>40</v>
      </c>
      <c r="H1241" s="43" t="s">
        <v>2840</v>
      </c>
      <c r="I1241" s="69">
        <v>300</v>
      </c>
      <c r="J1241" s="43" t="s">
        <v>398</v>
      </c>
      <c r="K1241" s="43" t="s">
        <v>398</v>
      </c>
      <c r="L1241" s="43" t="s">
        <v>413</v>
      </c>
      <c r="M1241" s="43" t="s">
        <v>395</v>
      </c>
      <c r="N1241" s="43" t="s">
        <v>396</v>
      </c>
      <c r="O1241" s="52" t="s">
        <v>325</v>
      </c>
      <c r="P1241" s="63" t="s">
        <v>276</v>
      </c>
      <c r="Q1241" s="57" t="str">
        <f>MID(Tabla1[[#This Row],[Aplicación]],14,1)</f>
        <v>2</v>
      </c>
      <c r="R1241" s="35" t="s">
        <v>265</v>
      </c>
      <c r="S1241" s="57" t="str">
        <f>MID(Tabla1[[#This Row],[Aplicación]],6,2)</f>
        <v>06</v>
      </c>
      <c r="T1241" s="54" t="str">
        <f>VLOOKUP(Tabla1[[#This Row],[AREA]],Hoja1!A:B,2,FALSE)</f>
        <v>06. Educación y cultura</v>
      </c>
      <c r="U1241" s="57" t="str">
        <f>MID(Tabla1[[#This Row],[Aplicación]],9,4)</f>
        <v>3232</v>
      </c>
      <c r="V1241" s="54" t="str">
        <f>VLOOKUP(Tabla1[[#This Row],[PROGRAMA]],Hoja1!A:B,2,FALSE)</f>
        <v>3232. Conservación y mantenimiento centros educación infantil y primaria</v>
      </c>
      <c r="W1241" s="57" t="str">
        <f>MID(Tabla1[[#This Row],[Aplicación]],14,2)</f>
        <v>21</v>
      </c>
      <c r="X1241" s="57" t="str">
        <f>MID(Tabla1[[#This Row],[Aplicación]],14,6)</f>
        <v>212</v>
      </c>
    </row>
    <row r="1242" spans="1:24" x14ac:dyDescent="0.25">
      <c r="A1242" s="60">
        <v>220240005703</v>
      </c>
      <c r="B1242" s="43" t="s">
        <v>702</v>
      </c>
      <c r="C1242" s="61">
        <v>45364</v>
      </c>
      <c r="D1242" s="60">
        <v>22024000940</v>
      </c>
      <c r="E1242" s="43" t="s">
        <v>1285</v>
      </c>
      <c r="F1242" s="62">
        <v>15.25</v>
      </c>
      <c r="G1242" s="43" t="s">
        <v>40</v>
      </c>
      <c r="H1242" s="43" t="s">
        <v>2841</v>
      </c>
      <c r="I1242" s="69">
        <v>300</v>
      </c>
      <c r="J1242" s="43" t="s">
        <v>398</v>
      </c>
      <c r="K1242" s="43" t="s">
        <v>398</v>
      </c>
      <c r="L1242" s="43" t="s">
        <v>413</v>
      </c>
      <c r="M1242" s="43" t="s">
        <v>395</v>
      </c>
      <c r="N1242" s="43" t="s">
        <v>396</v>
      </c>
      <c r="O1242" s="52" t="s">
        <v>325</v>
      </c>
      <c r="P1242" s="63" t="s">
        <v>276</v>
      </c>
      <c r="Q1242" s="57" t="str">
        <f>MID(Tabla1[[#This Row],[Aplicación]],14,1)</f>
        <v>2</v>
      </c>
      <c r="R1242" s="35" t="s">
        <v>265</v>
      </c>
      <c r="S1242" s="57" t="str">
        <f>MID(Tabla1[[#This Row],[Aplicación]],6,2)</f>
        <v>06</v>
      </c>
      <c r="T1242" s="54" t="str">
        <f>VLOOKUP(Tabla1[[#This Row],[AREA]],Hoja1!A:B,2,FALSE)</f>
        <v>06. Educación y cultura</v>
      </c>
      <c r="U1242" s="57" t="str">
        <f>MID(Tabla1[[#This Row],[Aplicación]],9,4)</f>
        <v>3232</v>
      </c>
      <c r="V1242" s="54" t="str">
        <f>VLOOKUP(Tabla1[[#This Row],[PROGRAMA]],Hoja1!A:B,2,FALSE)</f>
        <v>3232. Conservación y mantenimiento centros educación infantil y primaria</v>
      </c>
      <c r="W1242" s="57" t="str">
        <f>MID(Tabla1[[#This Row],[Aplicación]],14,2)</f>
        <v>21</v>
      </c>
      <c r="X1242" s="57" t="str">
        <f>MID(Tabla1[[#This Row],[Aplicación]],14,6)</f>
        <v>212</v>
      </c>
    </row>
    <row r="1243" spans="1:24" x14ac:dyDescent="0.25">
      <c r="A1243" s="60">
        <v>220240027270</v>
      </c>
      <c r="B1243" s="43" t="s">
        <v>702</v>
      </c>
      <c r="C1243" s="61">
        <v>45469</v>
      </c>
      <c r="D1243" s="60">
        <v>22024000940</v>
      </c>
      <c r="E1243" s="43" t="s">
        <v>1285</v>
      </c>
      <c r="F1243" s="62">
        <v>122.44</v>
      </c>
      <c r="G1243" s="43" t="s">
        <v>41</v>
      </c>
      <c r="H1243" s="43" t="s">
        <v>2943</v>
      </c>
      <c r="I1243" s="69" t="s">
        <v>2934</v>
      </c>
      <c r="J1243" s="43" t="s">
        <v>398</v>
      </c>
      <c r="K1243" s="43" t="s">
        <v>398</v>
      </c>
      <c r="L1243" s="43" t="s">
        <v>413</v>
      </c>
      <c r="M1243" s="43" t="s">
        <v>395</v>
      </c>
      <c r="N1243" s="43" t="s">
        <v>396</v>
      </c>
      <c r="O1243" s="68" t="s">
        <v>325</v>
      </c>
      <c r="P1243" s="68" t="s">
        <v>2931</v>
      </c>
      <c r="Q1243" s="57" t="s">
        <v>2932</v>
      </c>
      <c r="R1243" s="35" t="s">
        <v>265</v>
      </c>
      <c r="S1243" s="57" t="str">
        <f>MID(Tabla1[[#This Row],[Aplicación]],6,2)</f>
        <v>06</v>
      </c>
      <c r="T1243" s="54" t="str">
        <f>VLOOKUP(Tabla1[[#This Row],[AREA]],Hoja1!A:B,2,FALSE)</f>
        <v>06. Educación y cultura</v>
      </c>
      <c r="U1243" s="57" t="str">
        <f>MID(Tabla1[[#This Row],[Aplicación]],9,4)</f>
        <v>3232</v>
      </c>
      <c r="V1243" s="54" t="str">
        <f>VLOOKUP(Tabla1[[#This Row],[PROGRAMA]],Hoja1!A:B,2,FALSE)</f>
        <v>3232. Conservación y mantenimiento centros educación infantil y primaria</v>
      </c>
      <c r="W1243" s="57" t="str">
        <f>MID(Tabla1[[#This Row],[Aplicación]],14,2)</f>
        <v>21</v>
      </c>
      <c r="X1243" s="57" t="str">
        <f>MID(Tabla1[[#This Row],[Aplicación]],14,6)</f>
        <v>212</v>
      </c>
    </row>
    <row r="1244" spans="1:24" x14ac:dyDescent="0.25">
      <c r="A1244" s="60">
        <v>220240027268</v>
      </c>
      <c r="B1244" s="43" t="s">
        <v>702</v>
      </c>
      <c r="C1244" s="61">
        <v>45469</v>
      </c>
      <c r="D1244" s="60">
        <v>22024000940</v>
      </c>
      <c r="E1244" s="43" t="s">
        <v>1285</v>
      </c>
      <c r="F1244" s="62">
        <v>294.04000000000002</v>
      </c>
      <c r="G1244" s="43" t="s">
        <v>776</v>
      </c>
      <c r="H1244" s="43" t="s">
        <v>2946</v>
      </c>
      <c r="I1244" s="69" t="s">
        <v>2934</v>
      </c>
      <c r="J1244" s="43" t="s">
        <v>398</v>
      </c>
      <c r="K1244" s="43" t="s">
        <v>398</v>
      </c>
      <c r="L1244" s="43" t="s">
        <v>413</v>
      </c>
      <c r="M1244" s="43" t="s">
        <v>395</v>
      </c>
      <c r="N1244" s="43" t="s">
        <v>396</v>
      </c>
      <c r="O1244" s="68" t="s">
        <v>325</v>
      </c>
      <c r="P1244" s="68" t="s">
        <v>2931</v>
      </c>
      <c r="Q1244" s="57" t="s">
        <v>2932</v>
      </c>
      <c r="R1244" s="35" t="s">
        <v>265</v>
      </c>
      <c r="S1244" s="57" t="str">
        <f>MID(Tabla1[[#This Row],[Aplicación]],6,2)</f>
        <v>06</v>
      </c>
      <c r="T1244" s="54" t="str">
        <f>VLOOKUP(Tabla1[[#This Row],[AREA]],Hoja1!A:B,2,FALSE)</f>
        <v>06. Educación y cultura</v>
      </c>
      <c r="U1244" s="57" t="str">
        <f>MID(Tabla1[[#This Row],[Aplicación]],9,4)</f>
        <v>3232</v>
      </c>
      <c r="V1244" s="54" t="str">
        <f>VLOOKUP(Tabla1[[#This Row],[PROGRAMA]],Hoja1!A:B,2,FALSE)</f>
        <v>3232. Conservación y mantenimiento centros educación infantil y primaria</v>
      </c>
      <c r="W1244" s="57" t="str">
        <f>MID(Tabla1[[#This Row],[Aplicación]],14,2)</f>
        <v>21</v>
      </c>
      <c r="X1244" s="57" t="str">
        <f>MID(Tabla1[[#This Row],[Aplicación]],14,6)</f>
        <v>212</v>
      </c>
    </row>
    <row r="1245" spans="1:24" x14ac:dyDescent="0.25">
      <c r="A1245" s="60">
        <v>220240027192</v>
      </c>
      <c r="B1245" s="43" t="s">
        <v>702</v>
      </c>
      <c r="C1245" s="61">
        <v>45469</v>
      </c>
      <c r="D1245" s="60">
        <v>22024000940</v>
      </c>
      <c r="E1245" s="43" t="s">
        <v>1285</v>
      </c>
      <c r="F1245" s="62">
        <v>48.32</v>
      </c>
      <c r="G1245" s="43" t="s">
        <v>81</v>
      </c>
      <c r="H1245" s="43" t="s">
        <v>2947</v>
      </c>
      <c r="I1245" s="69" t="s">
        <v>2934</v>
      </c>
      <c r="J1245" s="43" t="s">
        <v>398</v>
      </c>
      <c r="K1245" s="43" t="s">
        <v>398</v>
      </c>
      <c r="L1245" s="43" t="s">
        <v>413</v>
      </c>
      <c r="M1245" s="43" t="s">
        <v>395</v>
      </c>
      <c r="N1245" s="43" t="s">
        <v>396</v>
      </c>
      <c r="O1245" s="68" t="s">
        <v>325</v>
      </c>
      <c r="P1245" s="68" t="s">
        <v>2931</v>
      </c>
      <c r="Q1245" s="57" t="s">
        <v>2932</v>
      </c>
      <c r="R1245" s="35" t="s">
        <v>265</v>
      </c>
      <c r="S1245" s="57" t="str">
        <f>MID(Tabla1[[#This Row],[Aplicación]],6,2)</f>
        <v>06</v>
      </c>
      <c r="T1245" s="54" t="str">
        <f>VLOOKUP(Tabla1[[#This Row],[AREA]],Hoja1!A:B,2,FALSE)</f>
        <v>06. Educación y cultura</v>
      </c>
      <c r="U1245" s="57" t="str">
        <f>MID(Tabla1[[#This Row],[Aplicación]],9,4)</f>
        <v>3232</v>
      </c>
      <c r="V1245" s="54" t="str">
        <f>VLOOKUP(Tabla1[[#This Row],[PROGRAMA]],Hoja1!A:B,2,FALSE)</f>
        <v>3232. Conservación y mantenimiento centros educación infantil y primaria</v>
      </c>
      <c r="W1245" s="57" t="str">
        <f>MID(Tabla1[[#This Row],[Aplicación]],14,2)</f>
        <v>21</v>
      </c>
      <c r="X1245" s="57" t="str">
        <f>MID(Tabla1[[#This Row],[Aplicación]],14,6)</f>
        <v>212</v>
      </c>
    </row>
    <row r="1246" spans="1:24" x14ac:dyDescent="0.25">
      <c r="A1246" s="60">
        <v>220240027194</v>
      </c>
      <c r="B1246" s="43" t="s">
        <v>702</v>
      </c>
      <c r="C1246" s="61">
        <v>45469</v>
      </c>
      <c r="D1246" s="60">
        <v>22024000940</v>
      </c>
      <c r="E1246" s="43" t="s">
        <v>1285</v>
      </c>
      <c r="F1246" s="62">
        <v>118.6</v>
      </c>
      <c r="G1246" s="43" t="s">
        <v>838</v>
      </c>
      <c r="H1246" s="43" t="s">
        <v>2965</v>
      </c>
      <c r="I1246" s="69" t="s">
        <v>2934</v>
      </c>
      <c r="J1246" s="43" t="s">
        <v>398</v>
      </c>
      <c r="K1246" s="43" t="s">
        <v>398</v>
      </c>
      <c r="L1246" s="43" t="s">
        <v>413</v>
      </c>
      <c r="M1246" s="43" t="s">
        <v>395</v>
      </c>
      <c r="N1246" s="43" t="s">
        <v>396</v>
      </c>
      <c r="O1246" s="68" t="s">
        <v>325</v>
      </c>
      <c r="P1246" s="68" t="s">
        <v>2931</v>
      </c>
      <c r="Q1246" s="57" t="s">
        <v>2932</v>
      </c>
      <c r="R1246" s="35" t="s">
        <v>265</v>
      </c>
      <c r="S1246" s="57" t="str">
        <f>MID(Tabla1[[#This Row],[Aplicación]],6,2)</f>
        <v>06</v>
      </c>
      <c r="T1246" s="54" t="str">
        <f>VLOOKUP(Tabla1[[#This Row],[AREA]],Hoja1!A:B,2,FALSE)</f>
        <v>06. Educación y cultura</v>
      </c>
      <c r="U1246" s="57" t="str">
        <f>MID(Tabla1[[#This Row],[Aplicación]],9,4)</f>
        <v>3232</v>
      </c>
      <c r="V1246" s="54" t="str">
        <f>VLOOKUP(Tabla1[[#This Row],[PROGRAMA]],Hoja1!A:B,2,FALSE)</f>
        <v>3232. Conservación y mantenimiento centros educación infantil y primaria</v>
      </c>
      <c r="W1246" s="57" t="str">
        <f>MID(Tabla1[[#This Row],[Aplicación]],14,2)</f>
        <v>21</v>
      </c>
      <c r="X1246" s="57" t="str">
        <f>MID(Tabla1[[#This Row],[Aplicación]],14,6)</f>
        <v>212</v>
      </c>
    </row>
    <row r="1247" spans="1:24" x14ac:dyDescent="0.25">
      <c r="A1247" s="60">
        <v>220240026780</v>
      </c>
      <c r="B1247" s="43" t="s">
        <v>390</v>
      </c>
      <c r="C1247" s="61">
        <v>45468</v>
      </c>
      <c r="D1247" s="60">
        <v>22024005237</v>
      </c>
      <c r="E1247" s="43" t="s">
        <v>1285</v>
      </c>
      <c r="F1247" s="62">
        <v>7260</v>
      </c>
      <c r="G1247" s="43" t="s">
        <v>384</v>
      </c>
      <c r="H1247" s="43" t="s">
        <v>3061</v>
      </c>
      <c r="I1247" s="69" t="s">
        <v>2930</v>
      </c>
      <c r="J1247" s="43" t="s">
        <v>794</v>
      </c>
      <c r="K1247" s="43" t="s">
        <v>398</v>
      </c>
      <c r="L1247" s="43" t="s">
        <v>413</v>
      </c>
      <c r="M1247" s="43" t="s">
        <v>585</v>
      </c>
      <c r="N1247" s="43" t="s">
        <v>539</v>
      </c>
      <c r="O1247" s="68" t="s">
        <v>326</v>
      </c>
      <c r="P1247" s="68" t="s">
        <v>2931</v>
      </c>
      <c r="Q1247" s="57" t="s">
        <v>2932</v>
      </c>
      <c r="R1247" s="35" t="s">
        <v>265</v>
      </c>
      <c r="S1247" s="57" t="str">
        <f>MID(Tabla1[[#This Row],[Aplicación]],6,2)</f>
        <v>06</v>
      </c>
      <c r="T1247" s="54" t="str">
        <f>VLOOKUP(Tabla1[[#This Row],[AREA]],Hoja1!A:B,2,FALSE)</f>
        <v>06. Educación y cultura</v>
      </c>
      <c r="U1247" s="57" t="str">
        <f>MID(Tabla1[[#This Row],[Aplicación]],9,4)</f>
        <v>3232</v>
      </c>
      <c r="V1247" s="54" t="str">
        <f>VLOOKUP(Tabla1[[#This Row],[PROGRAMA]],Hoja1!A:B,2,FALSE)</f>
        <v>3232. Conservación y mantenimiento centros educación infantil y primaria</v>
      </c>
      <c r="W1247" s="57" t="str">
        <f>MID(Tabla1[[#This Row],[Aplicación]],14,2)</f>
        <v>21</v>
      </c>
      <c r="X1247" s="57" t="str">
        <f>MID(Tabla1[[#This Row],[Aplicación]],14,6)</f>
        <v>212</v>
      </c>
    </row>
    <row r="1248" spans="1:24" x14ac:dyDescent="0.25">
      <c r="A1248" s="60">
        <v>220240026269</v>
      </c>
      <c r="B1248" s="43" t="s">
        <v>390</v>
      </c>
      <c r="C1248" s="61">
        <v>45464</v>
      </c>
      <c r="D1248" s="60">
        <v>22024005176</v>
      </c>
      <c r="E1248" s="43" t="s">
        <v>1285</v>
      </c>
      <c r="F1248" s="62">
        <v>500</v>
      </c>
      <c r="G1248" s="43" t="s">
        <v>43</v>
      </c>
      <c r="H1248" s="43" t="s">
        <v>3079</v>
      </c>
      <c r="I1248" s="69" t="s">
        <v>2930</v>
      </c>
      <c r="J1248" s="43" t="s">
        <v>398</v>
      </c>
      <c r="K1248" s="43" t="s">
        <v>398</v>
      </c>
      <c r="L1248" s="43" t="s">
        <v>413</v>
      </c>
      <c r="M1248" s="43" t="s">
        <v>585</v>
      </c>
      <c r="N1248" s="43" t="s">
        <v>539</v>
      </c>
      <c r="O1248" s="68" t="s">
        <v>326</v>
      </c>
      <c r="P1248" s="68" t="s">
        <v>2931</v>
      </c>
      <c r="Q1248" s="57" t="s">
        <v>2932</v>
      </c>
      <c r="R1248" s="35" t="s">
        <v>265</v>
      </c>
      <c r="S1248" s="57" t="str">
        <f>MID(Tabla1[[#This Row],[Aplicación]],6,2)</f>
        <v>06</v>
      </c>
      <c r="T1248" s="54" t="str">
        <f>VLOOKUP(Tabla1[[#This Row],[AREA]],Hoja1!A:B,2,FALSE)</f>
        <v>06. Educación y cultura</v>
      </c>
      <c r="U1248" s="57" t="str">
        <f>MID(Tabla1[[#This Row],[Aplicación]],9,4)</f>
        <v>3232</v>
      </c>
      <c r="V1248" s="54" t="str">
        <f>VLOOKUP(Tabla1[[#This Row],[PROGRAMA]],Hoja1!A:B,2,FALSE)</f>
        <v>3232. Conservación y mantenimiento centros educación infantil y primaria</v>
      </c>
      <c r="W1248" s="57" t="str">
        <f>MID(Tabla1[[#This Row],[Aplicación]],14,2)</f>
        <v>21</v>
      </c>
      <c r="X1248" s="57" t="str">
        <f>MID(Tabla1[[#This Row],[Aplicación]],14,6)</f>
        <v>212</v>
      </c>
    </row>
    <row r="1249" spans="1:24" x14ac:dyDescent="0.25">
      <c r="A1249" s="60">
        <v>220240024312</v>
      </c>
      <c r="B1249" s="43" t="s">
        <v>702</v>
      </c>
      <c r="C1249" s="61">
        <v>45461</v>
      </c>
      <c r="D1249" s="60">
        <v>22024000940</v>
      </c>
      <c r="E1249" s="43" t="s">
        <v>1285</v>
      </c>
      <c r="F1249" s="62">
        <v>127.75</v>
      </c>
      <c r="G1249" s="43" t="s">
        <v>82</v>
      </c>
      <c r="H1249" s="43" t="s">
        <v>3225</v>
      </c>
      <c r="I1249" s="69" t="s">
        <v>2934</v>
      </c>
      <c r="J1249" s="43" t="s">
        <v>398</v>
      </c>
      <c r="K1249" s="43" t="s">
        <v>398</v>
      </c>
      <c r="L1249" s="43" t="s">
        <v>413</v>
      </c>
      <c r="M1249" s="43" t="s">
        <v>395</v>
      </c>
      <c r="N1249" s="43" t="s">
        <v>396</v>
      </c>
      <c r="O1249" s="68" t="s">
        <v>325</v>
      </c>
      <c r="P1249" s="68" t="s">
        <v>2931</v>
      </c>
      <c r="Q1249" s="57" t="s">
        <v>2932</v>
      </c>
      <c r="R1249" s="35" t="s">
        <v>265</v>
      </c>
      <c r="S1249" s="57" t="str">
        <f>MID(Tabla1[[#This Row],[Aplicación]],6,2)</f>
        <v>06</v>
      </c>
      <c r="T1249" s="54" t="str">
        <f>VLOOKUP(Tabla1[[#This Row],[AREA]],Hoja1!A:B,2,FALSE)</f>
        <v>06. Educación y cultura</v>
      </c>
      <c r="U1249" s="57" t="str">
        <f>MID(Tabla1[[#This Row],[Aplicación]],9,4)</f>
        <v>3232</v>
      </c>
      <c r="V1249" s="54" t="str">
        <f>VLOOKUP(Tabla1[[#This Row],[PROGRAMA]],Hoja1!A:B,2,FALSE)</f>
        <v>3232. Conservación y mantenimiento centros educación infantil y primaria</v>
      </c>
      <c r="W1249" s="57" t="str">
        <f>MID(Tabla1[[#This Row],[Aplicación]],14,2)</f>
        <v>21</v>
      </c>
      <c r="X1249" s="57" t="str">
        <f>MID(Tabla1[[#This Row],[Aplicación]],14,6)</f>
        <v>212</v>
      </c>
    </row>
    <row r="1250" spans="1:24" x14ac:dyDescent="0.25">
      <c r="A1250" s="60">
        <v>220240024419</v>
      </c>
      <c r="B1250" s="43" t="s">
        <v>702</v>
      </c>
      <c r="C1250" s="61">
        <v>45461</v>
      </c>
      <c r="D1250" s="60">
        <v>22024000940</v>
      </c>
      <c r="E1250" s="43" t="s">
        <v>1285</v>
      </c>
      <c r="F1250" s="62">
        <v>7258.66</v>
      </c>
      <c r="G1250" s="43" t="s">
        <v>697</v>
      </c>
      <c r="H1250" s="43" t="s">
        <v>3251</v>
      </c>
      <c r="I1250" s="69" t="s">
        <v>2934</v>
      </c>
      <c r="J1250" s="43" t="s">
        <v>537</v>
      </c>
      <c r="K1250" s="43" t="s">
        <v>537</v>
      </c>
      <c r="L1250" s="43" t="s">
        <v>413</v>
      </c>
      <c r="M1250" s="43" t="s">
        <v>395</v>
      </c>
      <c r="N1250" s="43" t="s">
        <v>396</v>
      </c>
      <c r="O1250" s="68" t="s">
        <v>325</v>
      </c>
      <c r="P1250" s="68" t="s">
        <v>2931</v>
      </c>
      <c r="Q1250" s="57" t="s">
        <v>2932</v>
      </c>
      <c r="R1250" s="35" t="s">
        <v>265</v>
      </c>
      <c r="S1250" s="57" t="str">
        <f>MID(Tabla1[[#This Row],[Aplicación]],6,2)</f>
        <v>06</v>
      </c>
      <c r="T1250" s="54" t="str">
        <f>VLOOKUP(Tabla1[[#This Row],[AREA]],Hoja1!A:B,2,FALSE)</f>
        <v>06. Educación y cultura</v>
      </c>
      <c r="U1250" s="57" t="str">
        <f>MID(Tabla1[[#This Row],[Aplicación]],9,4)</f>
        <v>3232</v>
      </c>
      <c r="V1250" s="54" t="str">
        <f>VLOOKUP(Tabla1[[#This Row],[PROGRAMA]],Hoja1!A:B,2,FALSE)</f>
        <v>3232. Conservación y mantenimiento centros educación infantil y primaria</v>
      </c>
      <c r="W1250" s="57" t="str">
        <f>MID(Tabla1[[#This Row],[Aplicación]],14,2)</f>
        <v>21</v>
      </c>
      <c r="X1250" s="57" t="str">
        <f>MID(Tabla1[[#This Row],[Aplicación]],14,6)</f>
        <v>212</v>
      </c>
    </row>
    <row r="1251" spans="1:24" x14ac:dyDescent="0.25">
      <c r="A1251" s="60">
        <v>220240024531</v>
      </c>
      <c r="B1251" s="43" t="s">
        <v>702</v>
      </c>
      <c r="C1251" s="61">
        <v>45461</v>
      </c>
      <c r="D1251" s="60">
        <v>22024000940</v>
      </c>
      <c r="E1251" s="43" t="s">
        <v>1285</v>
      </c>
      <c r="F1251" s="62">
        <v>68.900000000000006</v>
      </c>
      <c r="G1251" s="43" t="s">
        <v>40</v>
      </c>
      <c r="H1251" s="43" t="s">
        <v>3269</v>
      </c>
      <c r="I1251" s="69" t="s">
        <v>2934</v>
      </c>
      <c r="J1251" s="43" t="s">
        <v>398</v>
      </c>
      <c r="K1251" s="43" t="s">
        <v>398</v>
      </c>
      <c r="L1251" s="43" t="s">
        <v>413</v>
      </c>
      <c r="M1251" s="43" t="s">
        <v>395</v>
      </c>
      <c r="N1251" s="43" t="s">
        <v>396</v>
      </c>
      <c r="O1251" s="68" t="s">
        <v>325</v>
      </c>
      <c r="P1251" s="68" t="s">
        <v>2931</v>
      </c>
      <c r="Q1251" s="57" t="s">
        <v>2932</v>
      </c>
      <c r="R1251" s="35" t="s">
        <v>265</v>
      </c>
      <c r="S1251" s="57" t="str">
        <f>MID(Tabla1[[#This Row],[Aplicación]],6,2)</f>
        <v>06</v>
      </c>
      <c r="T1251" s="54" t="str">
        <f>VLOOKUP(Tabla1[[#This Row],[AREA]],Hoja1!A:B,2,FALSE)</f>
        <v>06. Educación y cultura</v>
      </c>
      <c r="U1251" s="57" t="str">
        <f>MID(Tabla1[[#This Row],[Aplicación]],9,4)</f>
        <v>3232</v>
      </c>
      <c r="V1251" s="54" t="str">
        <f>VLOOKUP(Tabla1[[#This Row],[PROGRAMA]],Hoja1!A:B,2,FALSE)</f>
        <v>3232. Conservación y mantenimiento centros educación infantil y primaria</v>
      </c>
      <c r="W1251" s="57" t="str">
        <f>MID(Tabla1[[#This Row],[Aplicación]],14,2)</f>
        <v>21</v>
      </c>
      <c r="X1251" s="57" t="str">
        <f>MID(Tabla1[[#This Row],[Aplicación]],14,6)</f>
        <v>212</v>
      </c>
    </row>
    <row r="1252" spans="1:24" x14ac:dyDescent="0.25">
      <c r="A1252" s="60">
        <v>220240023577</v>
      </c>
      <c r="B1252" s="43" t="s">
        <v>390</v>
      </c>
      <c r="C1252" s="61">
        <v>45450</v>
      </c>
      <c r="D1252" s="60">
        <v>22024004940</v>
      </c>
      <c r="E1252" s="43" t="s">
        <v>1285</v>
      </c>
      <c r="F1252" s="62">
        <v>7260</v>
      </c>
      <c r="G1252" s="43" t="s">
        <v>3359</v>
      </c>
      <c r="H1252" s="43" t="s">
        <v>3360</v>
      </c>
      <c r="I1252" s="69" t="s">
        <v>2930</v>
      </c>
      <c r="J1252" s="43" t="s">
        <v>398</v>
      </c>
      <c r="K1252" s="43" t="s">
        <v>398</v>
      </c>
      <c r="L1252" s="43" t="s">
        <v>401</v>
      </c>
      <c r="M1252" s="43" t="s">
        <v>585</v>
      </c>
      <c r="N1252" s="43" t="s">
        <v>539</v>
      </c>
      <c r="O1252" s="68" t="s">
        <v>326</v>
      </c>
      <c r="P1252" s="68" t="s">
        <v>2931</v>
      </c>
      <c r="Q1252" s="57" t="s">
        <v>2932</v>
      </c>
      <c r="R1252" s="35" t="s">
        <v>265</v>
      </c>
      <c r="S1252" s="57" t="str">
        <f>MID(Tabla1[[#This Row],[Aplicación]],6,2)</f>
        <v>06</v>
      </c>
      <c r="T1252" s="54" t="str">
        <f>VLOOKUP(Tabla1[[#This Row],[AREA]],Hoja1!A:B,2,FALSE)</f>
        <v>06. Educación y cultura</v>
      </c>
      <c r="U1252" s="57" t="str">
        <f>MID(Tabla1[[#This Row],[Aplicación]],9,4)</f>
        <v>3232</v>
      </c>
      <c r="V1252" s="54" t="str">
        <f>VLOOKUP(Tabla1[[#This Row],[PROGRAMA]],Hoja1!A:B,2,FALSE)</f>
        <v>3232. Conservación y mantenimiento centros educación infantil y primaria</v>
      </c>
      <c r="W1252" s="57" t="str">
        <f>MID(Tabla1[[#This Row],[Aplicación]],14,2)</f>
        <v>21</v>
      </c>
      <c r="X1252" s="57" t="str">
        <f>MID(Tabla1[[#This Row],[Aplicación]],14,6)</f>
        <v>212</v>
      </c>
    </row>
    <row r="1253" spans="1:24" x14ac:dyDescent="0.25">
      <c r="A1253" s="60">
        <v>220240023567</v>
      </c>
      <c r="B1253" s="43" t="s">
        <v>390</v>
      </c>
      <c r="C1253" s="61">
        <v>45450</v>
      </c>
      <c r="D1253" s="60">
        <v>22024004884</v>
      </c>
      <c r="E1253" s="43" t="s">
        <v>1285</v>
      </c>
      <c r="F1253" s="62">
        <v>847</v>
      </c>
      <c r="G1253" s="43" t="s">
        <v>3382</v>
      </c>
      <c r="H1253" s="43" t="s">
        <v>3383</v>
      </c>
      <c r="I1253" s="69" t="s">
        <v>2930</v>
      </c>
      <c r="J1253" s="43" t="s">
        <v>699</v>
      </c>
      <c r="K1253" s="43" t="s">
        <v>398</v>
      </c>
      <c r="L1253" s="43" t="s">
        <v>399</v>
      </c>
      <c r="M1253" s="43" t="s">
        <v>585</v>
      </c>
      <c r="N1253" s="43" t="s">
        <v>539</v>
      </c>
      <c r="O1253" s="68" t="s">
        <v>326</v>
      </c>
      <c r="P1253" s="68" t="s">
        <v>2931</v>
      </c>
      <c r="Q1253" s="57" t="s">
        <v>2932</v>
      </c>
      <c r="R1253" s="35" t="s">
        <v>265</v>
      </c>
      <c r="S1253" s="57" t="str">
        <f>MID(Tabla1[[#This Row],[Aplicación]],6,2)</f>
        <v>06</v>
      </c>
      <c r="T1253" s="54" t="str">
        <f>VLOOKUP(Tabla1[[#This Row],[AREA]],Hoja1!A:B,2,FALSE)</f>
        <v>06. Educación y cultura</v>
      </c>
      <c r="U1253" s="57" t="str">
        <f>MID(Tabla1[[#This Row],[Aplicación]],9,4)</f>
        <v>3232</v>
      </c>
      <c r="V1253" s="54" t="str">
        <f>VLOOKUP(Tabla1[[#This Row],[PROGRAMA]],Hoja1!A:B,2,FALSE)</f>
        <v>3232. Conservación y mantenimiento centros educación infantil y primaria</v>
      </c>
      <c r="W1253" s="57" t="str">
        <f>MID(Tabla1[[#This Row],[Aplicación]],14,2)</f>
        <v>21</v>
      </c>
      <c r="X1253" s="57" t="str">
        <f>MID(Tabla1[[#This Row],[Aplicación]],14,6)</f>
        <v>212</v>
      </c>
    </row>
    <row r="1254" spans="1:24" x14ac:dyDescent="0.25">
      <c r="A1254" s="60">
        <v>220240022120</v>
      </c>
      <c r="B1254" s="43" t="s">
        <v>702</v>
      </c>
      <c r="C1254" s="61">
        <v>45441</v>
      </c>
      <c r="D1254" s="60">
        <v>22024000940</v>
      </c>
      <c r="E1254" s="43" t="s">
        <v>1285</v>
      </c>
      <c r="F1254" s="62">
        <v>46.57</v>
      </c>
      <c r="G1254" s="43" t="s">
        <v>41</v>
      </c>
      <c r="H1254" s="43" t="s">
        <v>3527</v>
      </c>
      <c r="I1254" s="69" t="s">
        <v>2934</v>
      </c>
      <c r="J1254" s="43" t="s">
        <v>398</v>
      </c>
      <c r="K1254" s="43" t="s">
        <v>398</v>
      </c>
      <c r="L1254" s="43" t="s">
        <v>413</v>
      </c>
      <c r="M1254" s="43" t="s">
        <v>395</v>
      </c>
      <c r="N1254" s="43" t="s">
        <v>396</v>
      </c>
      <c r="O1254" s="68" t="s">
        <v>325</v>
      </c>
      <c r="P1254" s="68" t="s">
        <v>2931</v>
      </c>
      <c r="Q1254" s="57" t="s">
        <v>2932</v>
      </c>
      <c r="R1254" s="35" t="s">
        <v>265</v>
      </c>
      <c r="S1254" s="57" t="str">
        <f>MID(Tabla1[[#This Row],[Aplicación]],6,2)</f>
        <v>06</v>
      </c>
      <c r="T1254" s="54" t="str">
        <f>VLOOKUP(Tabla1[[#This Row],[AREA]],Hoja1!A:B,2,FALSE)</f>
        <v>06. Educación y cultura</v>
      </c>
      <c r="U1254" s="57" t="str">
        <f>MID(Tabla1[[#This Row],[Aplicación]],9,4)</f>
        <v>3232</v>
      </c>
      <c r="V1254" s="54" t="str">
        <f>VLOOKUP(Tabla1[[#This Row],[PROGRAMA]],Hoja1!A:B,2,FALSE)</f>
        <v>3232. Conservación y mantenimiento centros educación infantil y primaria</v>
      </c>
      <c r="W1254" s="57" t="str">
        <f>MID(Tabla1[[#This Row],[Aplicación]],14,2)</f>
        <v>21</v>
      </c>
      <c r="X1254" s="57" t="str">
        <f>MID(Tabla1[[#This Row],[Aplicación]],14,6)</f>
        <v>212</v>
      </c>
    </row>
    <row r="1255" spans="1:24" x14ac:dyDescent="0.25">
      <c r="A1255" s="60">
        <v>220240022118</v>
      </c>
      <c r="B1255" s="43" t="s">
        <v>702</v>
      </c>
      <c r="C1255" s="61">
        <v>45441</v>
      </c>
      <c r="D1255" s="60">
        <v>22024000940</v>
      </c>
      <c r="E1255" s="43" t="s">
        <v>1285</v>
      </c>
      <c r="F1255" s="62">
        <v>362.67</v>
      </c>
      <c r="G1255" s="43" t="s">
        <v>776</v>
      </c>
      <c r="H1255" s="43" t="s">
        <v>3536</v>
      </c>
      <c r="I1255" s="69" t="s">
        <v>2934</v>
      </c>
      <c r="J1255" s="43" t="s">
        <v>398</v>
      </c>
      <c r="K1255" s="43" t="s">
        <v>398</v>
      </c>
      <c r="L1255" s="43" t="s">
        <v>413</v>
      </c>
      <c r="M1255" s="43" t="s">
        <v>395</v>
      </c>
      <c r="N1255" s="43" t="s">
        <v>396</v>
      </c>
      <c r="O1255" s="68" t="s">
        <v>325</v>
      </c>
      <c r="P1255" s="68" t="s">
        <v>2931</v>
      </c>
      <c r="Q1255" s="57" t="s">
        <v>2932</v>
      </c>
      <c r="R1255" s="35" t="s">
        <v>265</v>
      </c>
      <c r="S1255" s="57" t="str">
        <f>MID(Tabla1[[#This Row],[Aplicación]],6,2)</f>
        <v>06</v>
      </c>
      <c r="T1255" s="54" t="str">
        <f>VLOOKUP(Tabla1[[#This Row],[AREA]],Hoja1!A:B,2,FALSE)</f>
        <v>06. Educación y cultura</v>
      </c>
      <c r="U1255" s="57" t="str">
        <f>MID(Tabla1[[#This Row],[Aplicación]],9,4)</f>
        <v>3232</v>
      </c>
      <c r="V1255" s="54" t="str">
        <f>VLOOKUP(Tabla1[[#This Row],[PROGRAMA]],Hoja1!A:B,2,FALSE)</f>
        <v>3232. Conservación y mantenimiento centros educación infantil y primaria</v>
      </c>
      <c r="W1255" s="57" t="str">
        <f>MID(Tabla1[[#This Row],[Aplicación]],14,2)</f>
        <v>21</v>
      </c>
      <c r="X1255" s="57" t="str">
        <f>MID(Tabla1[[#This Row],[Aplicación]],14,6)</f>
        <v>212</v>
      </c>
    </row>
    <row r="1256" spans="1:24" x14ac:dyDescent="0.25">
      <c r="A1256" s="60">
        <v>220240022126</v>
      </c>
      <c r="B1256" s="43" t="s">
        <v>702</v>
      </c>
      <c r="C1256" s="61">
        <v>45441</v>
      </c>
      <c r="D1256" s="60">
        <v>22024000940</v>
      </c>
      <c r="E1256" s="43" t="s">
        <v>1285</v>
      </c>
      <c r="F1256" s="62">
        <v>1316.09</v>
      </c>
      <c r="G1256" s="43" t="s">
        <v>852</v>
      </c>
      <c r="H1256" s="43" t="s">
        <v>3549</v>
      </c>
      <c r="I1256" s="69" t="s">
        <v>2934</v>
      </c>
      <c r="J1256" s="43" t="s">
        <v>398</v>
      </c>
      <c r="K1256" s="43" t="s">
        <v>398</v>
      </c>
      <c r="L1256" s="43" t="s">
        <v>413</v>
      </c>
      <c r="M1256" s="43" t="s">
        <v>395</v>
      </c>
      <c r="N1256" s="43" t="s">
        <v>396</v>
      </c>
      <c r="O1256" s="68" t="s">
        <v>325</v>
      </c>
      <c r="P1256" s="68" t="s">
        <v>2931</v>
      </c>
      <c r="Q1256" s="57" t="s">
        <v>2932</v>
      </c>
      <c r="R1256" s="35" t="s">
        <v>265</v>
      </c>
      <c r="S1256" s="57" t="str">
        <f>MID(Tabla1[[#This Row],[Aplicación]],6,2)</f>
        <v>06</v>
      </c>
      <c r="T1256" s="54" t="str">
        <f>VLOOKUP(Tabla1[[#This Row],[AREA]],Hoja1!A:B,2,FALSE)</f>
        <v>06. Educación y cultura</v>
      </c>
      <c r="U1256" s="57" t="str">
        <f>MID(Tabla1[[#This Row],[Aplicación]],9,4)</f>
        <v>3232</v>
      </c>
      <c r="V1256" s="54" t="str">
        <f>VLOOKUP(Tabla1[[#This Row],[PROGRAMA]],Hoja1!A:B,2,FALSE)</f>
        <v>3232. Conservación y mantenimiento centros educación infantil y primaria</v>
      </c>
      <c r="W1256" s="57" t="str">
        <f>MID(Tabla1[[#This Row],[Aplicación]],14,2)</f>
        <v>21</v>
      </c>
      <c r="X1256" s="57" t="str">
        <f>MID(Tabla1[[#This Row],[Aplicación]],14,6)</f>
        <v>212</v>
      </c>
    </row>
    <row r="1257" spans="1:24" x14ac:dyDescent="0.25">
      <c r="A1257" s="60">
        <v>220240022122</v>
      </c>
      <c r="B1257" s="43" t="s">
        <v>702</v>
      </c>
      <c r="C1257" s="61">
        <v>45441</v>
      </c>
      <c r="D1257" s="60">
        <v>22024000940</v>
      </c>
      <c r="E1257" s="43" t="s">
        <v>1285</v>
      </c>
      <c r="F1257" s="62">
        <v>366.96</v>
      </c>
      <c r="G1257" s="43" t="s">
        <v>815</v>
      </c>
      <c r="H1257" s="43" t="s">
        <v>3572</v>
      </c>
      <c r="I1257" s="69" t="s">
        <v>2934</v>
      </c>
      <c r="J1257" s="43" t="s">
        <v>398</v>
      </c>
      <c r="K1257" s="43" t="s">
        <v>398</v>
      </c>
      <c r="L1257" s="43" t="s">
        <v>413</v>
      </c>
      <c r="M1257" s="43" t="s">
        <v>395</v>
      </c>
      <c r="N1257" s="43" t="s">
        <v>396</v>
      </c>
      <c r="O1257" s="68" t="s">
        <v>325</v>
      </c>
      <c r="P1257" s="68" t="s">
        <v>2931</v>
      </c>
      <c r="Q1257" s="57" t="s">
        <v>2932</v>
      </c>
      <c r="R1257" s="35" t="s">
        <v>265</v>
      </c>
      <c r="S1257" s="57" t="str">
        <f>MID(Tabla1[[#This Row],[Aplicación]],6,2)</f>
        <v>06</v>
      </c>
      <c r="T1257" s="54" t="str">
        <f>VLOOKUP(Tabla1[[#This Row],[AREA]],Hoja1!A:B,2,FALSE)</f>
        <v>06. Educación y cultura</v>
      </c>
      <c r="U1257" s="57" t="str">
        <f>MID(Tabla1[[#This Row],[Aplicación]],9,4)</f>
        <v>3232</v>
      </c>
      <c r="V1257" s="54" t="str">
        <f>VLOOKUP(Tabla1[[#This Row],[PROGRAMA]],Hoja1!A:B,2,FALSE)</f>
        <v>3232. Conservación y mantenimiento centros educación infantil y primaria</v>
      </c>
      <c r="W1257" s="57" t="str">
        <f>MID(Tabla1[[#This Row],[Aplicación]],14,2)</f>
        <v>21</v>
      </c>
      <c r="X1257" s="57" t="str">
        <f>MID(Tabla1[[#This Row],[Aplicación]],14,6)</f>
        <v>212</v>
      </c>
    </row>
    <row r="1258" spans="1:24" x14ac:dyDescent="0.25">
      <c r="A1258" s="60">
        <v>220240021586</v>
      </c>
      <c r="B1258" s="43" t="s">
        <v>702</v>
      </c>
      <c r="C1258" s="61">
        <v>45440</v>
      </c>
      <c r="D1258" s="60">
        <v>22024000940</v>
      </c>
      <c r="E1258" s="43" t="s">
        <v>1285</v>
      </c>
      <c r="F1258" s="62">
        <v>81.64</v>
      </c>
      <c r="G1258" s="43" t="s">
        <v>838</v>
      </c>
      <c r="H1258" s="43" t="s">
        <v>3650</v>
      </c>
      <c r="I1258" s="69" t="s">
        <v>2934</v>
      </c>
      <c r="J1258" s="43" t="s">
        <v>398</v>
      </c>
      <c r="K1258" s="43" t="s">
        <v>398</v>
      </c>
      <c r="L1258" s="43" t="s">
        <v>413</v>
      </c>
      <c r="M1258" s="43" t="s">
        <v>395</v>
      </c>
      <c r="N1258" s="43" t="s">
        <v>396</v>
      </c>
      <c r="O1258" s="68" t="s">
        <v>325</v>
      </c>
      <c r="P1258" s="68" t="s">
        <v>2931</v>
      </c>
      <c r="Q1258" s="57" t="s">
        <v>2932</v>
      </c>
      <c r="R1258" s="35" t="s">
        <v>265</v>
      </c>
      <c r="S1258" s="57" t="str">
        <f>MID(Tabla1[[#This Row],[Aplicación]],6,2)</f>
        <v>06</v>
      </c>
      <c r="T1258" s="54" t="str">
        <f>VLOOKUP(Tabla1[[#This Row],[AREA]],Hoja1!A:B,2,FALSE)</f>
        <v>06. Educación y cultura</v>
      </c>
      <c r="U1258" s="57" t="str">
        <f>MID(Tabla1[[#This Row],[Aplicación]],9,4)</f>
        <v>3232</v>
      </c>
      <c r="V1258" s="54" t="str">
        <f>VLOOKUP(Tabla1[[#This Row],[PROGRAMA]],Hoja1!A:B,2,FALSE)</f>
        <v>3232. Conservación y mantenimiento centros educación infantil y primaria</v>
      </c>
      <c r="W1258" s="57" t="str">
        <f>MID(Tabla1[[#This Row],[Aplicación]],14,2)</f>
        <v>21</v>
      </c>
      <c r="X1258" s="57" t="str">
        <f>MID(Tabla1[[#This Row],[Aplicación]],14,6)</f>
        <v>212</v>
      </c>
    </row>
    <row r="1259" spans="1:24" x14ac:dyDescent="0.25">
      <c r="A1259" s="60">
        <v>220240021584</v>
      </c>
      <c r="B1259" s="43" t="s">
        <v>702</v>
      </c>
      <c r="C1259" s="61">
        <v>45440</v>
      </c>
      <c r="D1259" s="60">
        <v>22024000940</v>
      </c>
      <c r="E1259" s="43" t="s">
        <v>1285</v>
      </c>
      <c r="F1259" s="62">
        <v>79.040000000000006</v>
      </c>
      <c r="G1259" s="43" t="s">
        <v>838</v>
      </c>
      <c r="H1259" s="43" t="s">
        <v>3651</v>
      </c>
      <c r="I1259" s="69" t="s">
        <v>2934</v>
      </c>
      <c r="J1259" s="43" t="s">
        <v>398</v>
      </c>
      <c r="K1259" s="43" t="s">
        <v>398</v>
      </c>
      <c r="L1259" s="43" t="s">
        <v>413</v>
      </c>
      <c r="M1259" s="43" t="s">
        <v>395</v>
      </c>
      <c r="N1259" s="43" t="s">
        <v>396</v>
      </c>
      <c r="O1259" s="68" t="s">
        <v>325</v>
      </c>
      <c r="P1259" s="68" t="s">
        <v>2931</v>
      </c>
      <c r="Q1259" s="57" t="s">
        <v>2932</v>
      </c>
      <c r="R1259" s="35" t="s">
        <v>265</v>
      </c>
      <c r="S1259" s="57" t="str">
        <f>MID(Tabla1[[#This Row],[Aplicación]],6,2)</f>
        <v>06</v>
      </c>
      <c r="T1259" s="54" t="str">
        <f>VLOOKUP(Tabla1[[#This Row],[AREA]],Hoja1!A:B,2,FALSE)</f>
        <v>06. Educación y cultura</v>
      </c>
      <c r="U1259" s="57" t="str">
        <f>MID(Tabla1[[#This Row],[Aplicación]],9,4)</f>
        <v>3232</v>
      </c>
      <c r="V1259" s="54" t="str">
        <f>VLOOKUP(Tabla1[[#This Row],[PROGRAMA]],Hoja1!A:B,2,FALSE)</f>
        <v>3232. Conservación y mantenimiento centros educación infantil y primaria</v>
      </c>
      <c r="W1259" s="57" t="str">
        <f>MID(Tabla1[[#This Row],[Aplicación]],14,2)</f>
        <v>21</v>
      </c>
      <c r="X1259" s="57" t="str">
        <f>MID(Tabla1[[#This Row],[Aplicación]],14,6)</f>
        <v>212</v>
      </c>
    </row>
    <row r="1260" spans="1:24" x14ac:dyDescent="0.25">
      <c r="A1260" s="60">
        <v>220240021643</v>
      </c>
      <c r="B1260" s="43" t="s">
        <v>702</v>
      </c>
      <c r="C1260" s="61">
        <v>45440</v>
      </c>
      <c r="D1260" s="60">
        <v>22024000940</v>
      </c>
      <c r="E1260" s="43" t="s">
        <v>1285</v>
      </c>
      <c r="F1260" s="62">
        <v>97.2</v>
      </c>
      <c r="G1260" s="43" t="s">
        <v>827</v>
      </c>
      <c r="H1260" s="43" t="s">
        <v>3656</v>
      </c>
      <c r="I1260" s="69" t="s">
        <v>2934</v>
      </c>
      <c r="J1260" s="43" t="s">
        <v>398</v>
      </c>
      <c r="K1260" s="43" t="s">
        <v>398</v>
      </c>
      <c r="L1260" s="43" t="s">
        <v>413</v>
      </c>
      <c r="M1260" s="43" t="s">
        <v>395</v>
      </c>
      <c r="N1260" s="43" t="s">
        <v>396</v>
      </c>
      <c r="O1260" s="68" t="s">
        <v>325</v>
      </c>
      <c r="P1260" s="68" t="s">
        <v>2931</v>
      </c>
      <c r="Q1260" s="57" t="s">
        <v>2932</v>
      </c>
      <c r="R1260" s="35" t="s">
        <v>265</v>
      </c>
      <c r="S1260" s="57" t="str">
        <f>MID(Tabla1[[#This Row],[Aplicación]],6,2)</f>
        <v>06</v>
      </c>
      <c r="T1260" s="54" t="str">
        <f>VLOOKUP(Tabla1[[#This Row],[AREA]],Hoja1!A:B,2,FALSE)</f>
        <v>06. Educación y cultura</v>
      </c>
      <c r="U1260" s="57" t="str">
        <f>MID(Tabla1[[#This Row],[Aplicación]],9,4)</f>
        <v>3232</v>
      </c>
      <c r="V1260" s="54" t="str">
        <f>VLOOKUP(Tabla1[[#This Row],[PROGRAMA]],Hoja1!A:B,2,FALSE)</f>
        <v>3232. Conservación y mantenimiento centros educación infantil y primaria</v>
      </c>
      <c r="W1260" s="57" t="str">
        <f>MID(Tabla1[[#This Row],[Aplicación]],14,2)</f>
        <v>21</v>
      </c>
      <c r="X1260" s="57" t="str">
        <f>MID(Tabla1[[#This Row],[Aplicación]],14,6)</f>
        <v>212</v>
      </c>
    </row>
    <row r="1261" spans="1:24" x14ac:dyDescent="0.25">
      <c r="A1261" s="60">
        <v>220240019293</v>
      </c>
      <c r="B1261" s="43" t="s">
        <v>702</v>
      </c>
      <c r="C1261" s="61">
        <v>45433</v>
      </c>
      <c r="D1261" s="60">
        <v>22024000940</v>
      </c>
      <c r="E1261" s="43" t="s">
        <v>1285</v>
      </c>
      <c r="F1261" s="62">
        <v>140.84</v>
      </c>
      <c r="G1261" s="43" t="s">
        <v>40</v>
      </c>
      <c r="H1261" s="43" t="s">
        <v>3767</v>
      </c>
      <c r="I1261" s="69" t="s">
        <v>2934</v>
      </c>
      <c r="J1261" s="43" t="s">
        <v>398</v>
      </c>
      <c r="K1261" s="43" t="s">
        <v>398</v>
      </c>
      <c r="L1261" s="43" t="s">
        <v>413</v>
      </c>
      <c r="M1261" s="43" t="s">
        <v>395</v>
      </c>
      <c r="N1261" s="43" t="s">
        <v>396</v>
      </c>
      <c r="O1261" s="68" t="s">
        <v>325</v>
      </c>
      <c r="P1261" s="68" t="s">
        <v>2931</v>
      </c>
      <c r="Q1261" s="57" t="s">
        <v>2932</v>
      </c>
      <c r="R1261" s="35" t="s">
        <v>265</v>
      </c>
      <c r="S1261" s="57" t="str">
        <f>MID(Tabla1[[#This Row],[Aplicación]],6,2)</f>
        <v>06</v>
      </c>
      <c r="T1261" s="54" t="str">
        <f>VLOOKUP(Tabla1[[#This Row],[AREA]],Hoja1!A:B,2,FALSE)</f>
        <v>06. Educación y cultura</v>
      </c>
      <c r="U1261" s="57" t="str">
        <f>MID(Tabla1[[#This Row],[Aplicación]],9,4)</f>
        <v>3232</v>
      </c>
      <c r="V1261" s="54" t="str">
        <f>VLOOKUP(Tabla1[[#This Row],[PROGRAMA]],Hoja1!A:B,2,FALSE)</f>
        <v>3232. Conservación y mantenimiento centros educación infantil y primaria</v>
      </c>
      <c r="W1261" s="57" t="str">
        <f>MID(Tabla1[[#This Row],[Aplicación]],14,2)</f>
        <v>21</v>
      </c>
      <c r="X1261" s="57" t="str">
        <f>MID(Tabla1[[#This Row],[Aplicación]],14,6)</f>
        <v>212</v>
      </c>
    </row>
    <row r="1262" spans="1:24" x14ac:dyDescent="0.25">
      <c r="A1262" s="60">
        <v>220240019291</v>
      </c>
      <c r="B1262" s="43" t="s">
        <v>702</v>
      </c>
      <c r="C1262" s="61">
        <v>45433</v>
      </c>
      <c r="D1262" s="60">
        <v>22024000940</v>
      </c>
      <c r="E1262" s="43" t="s">
        <v>1285</v>
      </c>
      <c r="F1262" s="62">
        <v>70.58</v>
      </c>
      <c r="G1262" s="43" t="s">
        <v>40</v>
      </c>
      <c r="H1262" s="43" t="s">
        <v>3768</v>
      </c>
      <c r="I1262" s="69" t="s">
        <v>2934</v>
      </c>
      <c r="J1262" s="43" t="s">
        <v>398</v>
      </c>
      <c r="K1262" s="43" t="s">
        <v>398</v>
      </c>
      <c r="L1262" s="43" t="s">
        <v>413</v>
      </c>
      <c r="M1262" s="43" t="s">
        <v>395</v>
      </c>
      <c r="N1262" s="43" t="s">
        <v>396</v>
      </c>
      <c r="O1262" s="68" t="s">
        <v>325</v>
      </c>
      <c r="P1262" s="68" t="s">
        <v>2931</v>
      </c>
      <c r="Q1262" s="57" t="s">
        <v>2932</v>
      </c>
      <c r="R1262" s="35" t="s">
        <v>265</v>
      </c>
      <c r="S1262" s="57" t="str">
        <f>MID(Tabla1[[#This Row],[Aplicación]],6,2)</f>
        <v>06</v>
      </c>
      <c r="T1262" s="54" t="str">
        <f>VLOOKUP(Tabla1[[#This Row],[AREA]],Hoja1!A:B,2,FALSE)</f>
        <v>06. Educación y cultura</v>
      </c>
      <c r="U1262" s="57" t="str">
        <f>MID(Tabla1[[#This Row],[Aplicación]],9,4)</f>
        <v>3232</v>
      </c>
      <c r="V1262" s="54" t="str">
        <f>VLOOKUP(Tabla1[[#This Row],[PROGRAMA]],Hoja1!A:B,2,FALSE)</f>
        <v>3232. Conservación y mantenimiento centros educación infantil y primaria</v>
      </c>
      <c r="W1262" s="57" t="str">
        <f>MID(Tabla1[[#This Row],[Aplicación]],14,2)</f>
        <v>21</v>
      </c>
      <c r="X1262" s="57" t="str">
        <f>MID(Tabla1[[#This Row],[Aplicación]],14,6)</f>
        <v>212</v>
      </c>
    </row>
    <row r="1263" spans="1:24" x14ac:dyDescent="0.25">
      <c r="A1263" s="60">
        <v>220240019295</v>
      </c>
      <c r="B1263" s="43" t="s">
        <v>702</v>
      </c>
      <c r="C1263" s="61">
        <v>45433</v>
      </c>
      <c r="D1263" s="60">
        <v>22024000940</v>
      </c>
      <c r="E1263" s="43" t="s">
        <v>1285</v>
      </c>
      <c r="F1263" s="62">
        <v>13.5</v>
      </c>
      <c r="G1263" s="43" t="s">
        <v>40</v>
      </c>
      <c r="H1263" s="43" t="s">
        <v>3769</v>
      </c>
      <c r="I1263" s="69" t="s">
        <v>2934</v>
      </c>
      <c r="J1263" s="43" t="s">
        <v>398</v>
      </c>
      <c r="K1263" s="43" t="s">
        <v>398</v>
      </c>
      <c r="L1263" s="43" t="s">
        <v>413</v>
      </c>
      <c r="M1263" s="43" t="s">
        <v>395</v>
      </c>
      <c r="N1263" s="43" t="s">
        <v>396</v>
      </c>
      <c r="O1263" s="68" t="s">
        <v>325</v>
      </c>
      <c r="P1263" s="68" t="s">
        <v>2931</v>
      </c>
      <c r="Q1263" s="57" t="s">
        <v>2932</v>
      </c>
      <c r="R1263" s="35" t="s">
        <v>265</v>
      </c>
      <c r="S1263" s="57" t="str">
        <f>MID(Tabla1[[#This Row],[Aplicación]],6,2)</f>
        <v>06</v>
      </c>
      <c r="T1263" s="54" t="str">
        <f>VLOOKUP(Tabla1[[#This Row],[AREA]],Hoja1!A:B,2,FALSE)</f>
        <v>06. Educación y cultura</v>
      </c>
      <c r="U1263" s="57" t="str">
        <f>MID(Tabla1[[#This Row],[Aplicación]],9,4)</f>
        <v>3232</v>
      </c>
      <c r="V1263" s="54" t="str">
        <f>VLOOKUP(Tabla1[[#This Row],[PROGRAMA]],Hoja1!A:B,2,FALSE)</f>
        <v>3232. Conservación y mantenimiento centros educación infantil y primaria</v>
      </c>
      <c r="W1263" s="57" t="str">
        <f>MID(Tabla1[[#This Row],[Aplicación]],14,2)</f>
        <v>21</v>
      </c>
      <c r="X1263" s="57" t="str">
        <f>MID(Tabla1[[#This Row],[Aplicación]],14,6)</f>
        <v>212</v>
      </c>
    </row>
    <row r="1264" spans="1:24" x14ac:dyDescent="0.25">
      <c r="A1264" s="60">
        <v>220240018229</v>
      </c>
      <c r="B1264" s="43" t="s">
        <v>702</v>
      </c>
      <c r="C1264" s="61">
        <v>45429</v>
      </c>
      <c r="D1264" s="60">
        <v>22024000940</v>
      </c>
      <c r="E1264" s="43" t="s">
        <v>1285</v>
      </c>
      <c r="F1264" s="62">
        <v>181.79</v>
      </c>
      <c r="G1264" s="43" t="s">
        <v>764</v>
      </c>
      <c r="H1264" s="43" t="s">
        <v>3788</v>
      </c>
      <c r="I1264" s="69" t="s">
        <v>2934</v>
      </c>
      <c r="J1264" s="43" t="s">
        <v>398</v>
      </c>
      <c r="K1264" s="43" t="s">
        <v>398</v>
      </c>
      <c r="L1264" s="43" t="s">
        <v>413</v>
      </c>
      <c r="M1264" s="43" t="s">
        <v>395</v>
      </c>
      <c r="N1264" s="43" t="s">
        <v>396</v>
      </c>
      <c r="O1264" s="68" t="s">
        <v>325</v>
      </c>
      <c r="P1264" s="68" t="s">
        <v>2931</v>
      </c>
      <c r="Q1264" s="57" t="s">
        <v>2932</v>
      </c>
      <c r="R1264" s="35" t="s">
        <v>265</v>
      </c>
      <c r="S1264" s="57" t="str">
        <f>MID(Tabla1[[#This Row],[Aplicación]],6,2)</f>
        <v>06</v>
      </c>
      <c r="T1264" s="54" t="str">
        <f>VLOOKUP(Tabla1[[#This Row],[AREA]],Hoja1!A:B,2,FALSE)</f>
        <v>06. Educación y cultura</v>
      </c>
      <c r="U1264" s="57" t="str">
        <f>MID(Tabla1[[#This Row],[Aplicación]],9,4)</f>
        <v>3232</v>
      </c>
      <c r="V1264" s="54" t="str">
        <f>VLOOKUP(Tabla1[[#This Row],[PROGRAMA]],Hoja1!A:B,2,FALSE)</f>
        <v>3232. Conservación y mantenimiento centros educación infantil y primaria</v>
      </c>
      <c r="W1264" s="57" t="str">
        <f>MID(Tabla1[[#This Row],[Aplicación]],14,2)</f>
        <v>21</v>
      </c>
      <c r="X1264" s="57" t="str">
        <f>MID(Tabla1[[#This Row],[Aplicación]],14,6)</f>
        <v>212</v>
      </c>
    </row>
    <row r="1265" spans="1:24" x14ac:dyDescent="0.25">
      <c r="A1265" s="60">
        <v>220240018235</v>
      </c>
      <c r="B1265" s="43" t="s">
        <v>702</v>
      </c>
      <c r="C1265" s="61">
        <v>45429</v>
      </c>
      <c r="D1265" s="60">
        <v>22024000940</v>
      </c>
      <c r="E1265" s="43" t="s">
        <v>1285</v>
      </c>
      <c r="F1265" s="62">
        <v>25.29</v>
      </c>
      <c r="G1265" s="43" t="s">
        <v>41</v>
      </c>
      <c r="H1265" s="43" t="s">
        <v>3790</v>
      </c>
      <c r="I1265" s="69" t="s">
        <v>2934</v>
      </c>
      <c r="J1265" s="43" t="s">
        <v>398</v>
      </c>
      <c r="K1265" s="43" t="s">
        <v>398</v>
      </c>
      <c r="L1265" s="43" t="s">
        <v>413</v>
      </c>
      <c r="M1265" s="43" t="s">
        <v>395</v>
      </c>
      <c r="N1265" s="43" t="s">
        <v>396</v>
      </c>
      <c r="O1265" s="68" t="s">
        <v>325</v>
      </c>
      <c r="P1265" s="68" t="s">
        <v>2931</v>
      </c>
      <c r="Q1265" s="57" t="s">
        <v>2932</v>
      </c>
      <c r="R1265" s="35" t="s">
        <v>265</v>
      </c>
      <c r="S1265" s="57" t="str">
        <f>MID(Tabla1[[#This Row],[Aplicación]],6,2)</f>
        <v>06</v>
      </c>
      <c r="T1265" s="54" t="str">
        <f>VLOOKUP(Tabla1[[#This Row],[AREA]],Hoja1!A:B,2,FALSE)</f>
        <v>06. Educación y cultura</v>
      </c>
      <c r="U1265" s="57" t="str">
        <f>MID(Tabla1[[#This Row],[Aplicación]],9,4)</f>
        <v>3232</v>
      </c>
      <c r="V1265" s="54" t="str">
        <f>VLOOKUP(Tabla1[[#This Row],[PROGRAMA]],Hoja1!A:B,2,FALSE)</f>
        <v>3232. Conservación y mantenimiento centros educación infantil y primaria</v>
      </c>
      <c r="W1265" s="57" t="str">
        <f>MID(Tabla1[[#This Row],[Aplicación]],14,2)</f>
        <v>21</v>
      </c>
      <c r="X1265" s="57" t="str">
        <f>MID(Tabla1[[#This Row],[Aplicación]],14,6)</f>
        <v>212</v>
      </c>
    </row>
    <row r="1266" spans="1:24" x14ac:dyDescent="0.25">
      <c r="A1266" s="60">
        <v>220240018233</v>
      </c>
      <c r="B1266" s="43" t="s">
        <v>702</v>
      </c>
      <c r="C1266" s="61">
        <v>45429</v>
      </c>
      <c r="D1266" s="60">
        <v>22024000940</v>
      </c>
      <c r="E1266" s="43" t="s">
        <v>1285</v>
      </c>
      <c r="F1266" s="62">
        <v>68.569999999999993</v>
      </c>
      <c r="G1266" s="43" t="s">
        <v>776</v>
      </c>
      <c r="H1266" s="43" t="s">
        <v>3791</v>
      </c>
      <c r="I1266" s="69" t="s">
        <v>2934</v>
      </c>
      <c r="J1266" s="43" t="s">
        <v>398</v>
      </c>
      <c r="K1266" s="43" t="s">
        <v>398</v>
      </c>
      <c r="L1266" s="43" t="s">
        <v>413</v>
      </c>
      <c r="M1266" s="43" t="s">
        <v>395</v>
      </c>
      <c r="N1266" s="43" t="s">
        <v>396</v>
      </c>
      <c r="O1266" s="68" t="s">
        <v>325</v>
      </c>
      <c r="P1266" s="68" t="s">
        <v>2931</v>
      </c>
      <c r="Q1266" s="57" t="s">
        <v>2932</v>
      </c>
      <c r="R1266" s="35" t="s">
        <v>265</v>
      </c>
      <c r="S1266" s="57" t="str">
        <f>MID(Tabla1[[#This Row],[Aplicación]],6,2)</f>
        <v>06</v>
      </c>
      <c r="T1266" s="54" t="str">
        <f>VLOOKUP(Tabla1[[#This Row],[AREA]],Hoja1!A:B,2,FALSE)</f>
        <v>06. Educación y cultura</v>
      </c>
      <c r="U1266" s="57" t="str">
        <f>MID(Tabla1[[#This Row],[Aplicación]],9,4)</f>
        <v>3232</v>
      </c>
      <c r="V1266" s="54" t="str">
        <f>VLOOKUP(Tabla1[[#This Row],[PROGRAMA]],Hoja1!A:B,2,FALSE)</f>
        <v>3232. Conservación y mantenimiento centros educación infantil y primaria</v>
      </c>
      <c r="W1266" s="57" t="str">
        <f>MID(Tabla1[[#This Row],[Aplicación]],14,2)</f>
        <v>21</v>
      </c>
      <c r="X1266" s="57" t="str">
        <f>MID(Tabla1[[#This Row],[Aplicación]],14,6)</f>
        <v>212</v>
      </c>
    </row>
    <row r="1267" spans="1:24" x14ac:dyDescent="0.25">
      <c r="A1267" s="60">
        <v>220240018399</v>
      </c>
      <c r="B1267" s="43" t="s">
        <v>702</v>
      </c>
      <c r="C1267" s="61">
        <v>45429</v>
      </c>
      <c r="D1267" s="60">
        <v>22024000940</v>
      </c>
      <c r="E1267" s="43" t="s">
        <v>1285</v>
      </c>
      <c r="F1267" s="62">
        <v>819.7</v>
      </c>
      <c r="G1267" s="43" t="s">
        <v>886</v>
      </c>
      <c r="H1267" s="43" t="s">
        <v>3800</v>
      </c>
      <c r="I1267" s="69" t="s">
        <v>2934</v>
      </c>
      <c r="J1267" s="43" t="s">
        <v>398</v>
      </c>
      <c r="K1267" s="43" t="s">
        <v>398</v>
      </c>
      <c r="L1267" s="43" t="s">
        <v>413</v>
      </c>
      <c r="M1267" s="43" t="s">
        <v>395</v>
      </c>
      <c r="N1267" s="43" t="s">
        <v>396</v>
      </c>
      <c r="O1267" s="68" t="s">
        <v>325</v>
      </c>
      <c r="P1267" s="68" t="s">
        <v>2931</v>
      </c>
      <c r="Q1267" s="57" t="s">
        <v>2932</v>
      </c>
      <c r="R1267" s="35" t="s">
        <v>265</v>
      </c>
      <c r="S1267" s="57" t="str">
        <f>MID(Tabla1[[#This Row],[Aplicación]],6,2)</f>
        <v>06</v>
      </c>
      <c r="T1267" s="54" t="str">
        <f>VLOOKUP(Tabla1[[#This Row],[AREA]],Hoja1!A:B,2,FALSE)</f>
        <v>06. Educación y cultura</v>
      </c>
      <c r="U1267" s="57" t="str">
        <f>MID(Tabla1[[#This Row],[Aplicación]],9,4)</f>
        <v>3232</v>
      </c>
      <c r="V1267" s="54" t="str">
        <f>VLOOKUP(Tabla1[[#This Row],[PROGRAMA]],Hoja1!A:B,2,FALSE)</f>
        <v>3232. Conservación y mantenimiento centros educación infantil y primaria</v>
      </c>
      <c r="W1267" s="57" t="str">
        <f>MID(Tabla1[[#This Row],[Aplicación]],14,2)</f>
        <v>21</v>
      </c>
      <c r="X1267" s="57" t="str">
        <f>MID(Tabla1[[#This Row],[Aplicación]],14,6)</f>
        <v>212</v>
      </c>
    </row>
    <row r="1268" spans="1:24" x14ac:dyDescent="0.25">
      <c r="A1268" s="60">
        <v>220240016339</v>
      </c>
      <c r="B1268" s="43" t="s">
        <v>390</v>
      </c>
      <c r="C1268" s="61">
        <v>45422</v>
      </c>
      <c r="D1268" s="60">
        <v>22024004439</v>
      </c>
      <c r="E1268" s="43" t="s">
        <v>1285</v>
      </c>
      <c r="F1268" s="62">
        <v>1161.5999999999999</v>
      </c>
      <c r="G1268" s="43" t="s">
        <v>4061</v>
      </c>
      <c r="H1268" s="43" t="s">
        <v>4062</v>
      </c>
      <c r="I1268" s="69" t="s">
        <v>2930</v>
      </c>
      <c r="J1268" s="43" t="s">
        <v>398</v>
      </c>
      <c r="K1268" s="43" t="s">
        <v>398</v>
      </c>
      <c r="L1268" s="43" t="s">
        <v>401</v>
      </c>
      <c r="M1268" s="43" t="s">
        <v>585</v>
      </c>
      <c r="N1268" s="43" t="s">
        <v>539</v>
      </c>
      <c r="O1268" s="68" t="s">
        <v>326</v>
      </c>
      <c r="P1268" s="68" t="s">
        <v>2931</v>
      </c>
      <c r="Q1268" s="57" t="s">
        <v>2932</v>
      </c>
      <c r="R1268" s="35" t="s">
        <v>265</v>
      </c>
      <c r="S1268" s="57" t="str">
        <f>MID(Tabla1[[#This Row],[Aplicación]],6,2)</f>
        <v>06</v>
      </c>
      <c r="T1268" s="54" t="str">
        <f>VLOOKUP(Tabla1[[#This Row],[AREA]],Hoja1!A:B,2,FALSE)</f>
        <v>06. Educación y cultura</v>
      </c>
      <c r="U1268" s="57" t="str">
        <f>MID(Tabla1[[#This Row],[Aplicación]],9,4)</f>
        <v>3232</v>
      </c>
      <c r="V1268" s="54" t="str">
        <f>VLOOKUP(Tabla1[[#This Row],[PROGRAMA]],Hoja1!A:B,2,FALSE)</f>
        <v>3232. Conservación y mantenimiento centros educación infantil y primaria</v>
      </c>
      <c r="W1268" s="57" t="str">
        <f>MID(Tabla1[[#This Row],[Aplicación]],14,2)</f>
        <v>21</v>
      </c>
      <c r="X1268" s="57" t="str">
        <f>MID(Tabla1[[#This Row],[Aplicación]],14,6)</f>
        <v>212</v>
      </c>
    </row>
    <row r="1269" spans="1:24" x14ac:dyDescent="0.25">
      <c r="A1269" s="60">
        <v>220240016333</v>
      </c>
      <c r="B1269" s="43" t="s">
        <v>390</v>
      </c>
      <c r="C1269" s="61">
        <v>45422</v>
      </c>
      <c r="D1269" s="60">
        <v>22024004391</v>
      </c>
      <c r="E1269" s="43" t="s">
        <v>1285</v>
      </c>
      <c r="F1269" s="62">
        <v>5420.8</v>
      </c>
      <c r="G1269" s="43" t="s">
        <v>993</v>
      </c>
      <c r="H1269" s="43" t="s">
        <v>4063</v>
      </c>
      <c r="I1269" s="69" t="s">
        <v>2930</v>
      </c>
      <c r="J1269" s="43" t="s">
        <v>398</v>
      </c>
      <c r="K1269" s="43" t="s">
        <v>398</v>
      </c>
      <c r="L1269" s="43" t="s">
        <v>401</v>
      </c>
      <c r="M1269" s="43" t="s">
        <v>585</v>
      </c>
      <c r="N1269" s="43" t="s">
        <v>539</v>
      </c>
      <c r="O1269" s="68" t="s">
        <v>326</v>
      </c>
      <c r="P1269" s="68" t="s">
        <v>2931</v>
      </c>
      <c r="Q1269" s="57" t="s">
        <v>2932</v>
      </c>
      <c r="R1269" s="35" t="s">
        <v>265</v>
      </c>
      <c r="S1269" s="57" t="str">
        <f>MID(Tabla1[[#This Row],[Aplicación]],6,2)</f>
        <v>06</v>
      </c>
      <c r="T1269" s="54" t="str">
        <f>VLOOKUP(Tabla1[[#This Row],[AREA]],Hoja1!A:B,2,FALSE)</f>
        <v>06. Educación y cultura</v>
      </c>
      <c r="U1269" s="57" t="str">
        <f>MID(Tabla1[[#This Row],[Aplicación]],9,4)</f>
        <v>3232</v>
      </c>
      <c r="V1269" s="54" t="str">
        <f>VLOOKUP(Tabla1[[#This Row],[PROGRAMA]],Hoja1!A:B,2,FALSE)</f>
        <v>3232. Conservación y mantenimiento centros educación infantil y primaria</v>
      </c>
      <c r="W1269" s="57" t="str">
        <f>MID(Tabla1[[#This Row],[Aplicación]],14,2)</f>
        <v>21</v>
      </c>
      <c r="X1269" s="57" t="str">
        <f>MID(Tabla1[[#This Row],[Aplicación]],14,6)</f>
        <v>212</v>
      </c>
    </row>
    <row r="1270" spans="1:24" x14ac:dyDescent="0.25">
      <c r="A1270" s="60">
        <v>220240015795</v>
      </c>
      <c r="B1270" s="43" t="s">
        <v>702</v>
      </c>
      <c r="C1270" s="61">
        <v>45420</v>
      </c>
      <c r="D1270" s="60">
        <v>22024000940</v>
      </c>
      <c r="E1270" s="43" t="s">
        <v>1285</v>
      </c>
      <c r="F1270" s="62">
        <v>65.09</v>
      </c>
      <c r="G1270" s="43" t="s">
        <v>82</v>
      </c>
      <c r="H1270" s="43" t="s">
        <v>4079</v>
      </c>
      <c r="I1270" s="69" t="s">
        <v>2934</v>
      </c>
      <c r="J1270" s="43" t="s">
        <v>398</v>
      </c>
      <c r="K1270" s="43" t="s">
        <v>398</v>
      </c>
      <c r="L1270" s="43" t="s">
        <v>413</v>
      </c>
      <c r="M1270" s="43" t="s">
        <v>395</v>
      </c>
      <c r="N1270" s="43" t="s">
        <v>396</v>
      </c>
      <c r="O1270" s="68" t="s">
        <v>325</v>
      </c>
      <c r="P1270" s="68" t="s">
        <v>2931</v>
      </c>
      <c r="Q1270" s="57" t="s">
        <v>2932</v>
      </c>
      <c r="R1270" s="35" t="s">
        <v>265</v>
      </c>
      <c r="S1270" s="57" t="str">
        <f>MID(Tabla1[[#This Row],[Aplicación]],6,2)</f>
        <v>06</v>
      </c>
      <c r="T1270" s="54" t="str">
        <f>VLOOKUP(Tabla1[[#This Row],[AREA]],Hoja1!A:B,2,FALSE)</f>
        <v>06. Educación y cultura</v>
      </c>
      <c r="U1270" s="57" t="str">
        <f>MID(Tabla1[[#This Row],[Aplicación]],9,4)</f>
        <v>3232</v>
      </c>
      <c r="V1270" s="54" t="str">
        <f>VLOOKUP(Tabla1[[#This Row],[PROGRAMA]],Hoja1!A:B,2,FALSE)</f>
        <v>3232. Conservación y mantenimiento centros educación infantil y primaria</v>
      </c>
      <c r="W1270" s="57" t="str">
        <f>MID(Tabla1[[#This Row],[Aplicación]],14,2)</f>
        <v>21</v>
      </c>
      <c r="X1270" s="57" t="str">
        <f>MID(Tabla1[[#This Row],[Aplicación]],14,6)</f>
        <v>212</v>
      </c>
    </row>
    <row r="1271" spans="1:24" x14ac:dyDescent="0.25">
      <c r="A1271" s="60">
        <v>220240015797</v>
      </c>
      <c r="B1271" s="43" t="s">
        <v>702</v>
      </c>
      <c r="C1271" s="61">
        <v>45420</v>
      </c>
      <c r="D1271" s="60">
        <v>22024000940</v>
      </c>
      <c r="E1271" s="43" t="s">
        <v>1285</v>
      </c>
      <c r="F1271" s="62">
        <v>8.01</v>
      </c>
      <c r="G1271" s="43" t="s">
        <v>82</v>
      </c>
      <c r="H1271" s="43" t="s">
        <v>3797</v>
      </c>
      <c r="I1271" s="69" t="s">
        <v>2934</v>
      </c>
      <c r="J1271" s="43" t="s">
        <v>398</v>
      </c>
      <c r="K1271" s="43" t="s">
        <v>398</v>
      </c>
      <c r="L1271" s="43" t="s">
        <v>413</v>
      </c>
      <c r="M1271" s="43" t="s">
        <v>395</v>
      </c>
      <c r="N1271" s="43" t="s">
        <v>396</v>
      </c>
      <c r="O1271" s="68" t="s">
        <v>325</v>
      </c>
      <c r="P1271" s="68" t="s">
        <v>2931</v>
      </c>
      <c r="Q1271" s="57" t="s">
        <v>2932</v>
      </c>
      <c r="R1271" s="35" t="s">
        <v>265</v>
      </c>
      <c r="S1271" s="57" t="str">
        <f>MID(Tabla1[[#This Row],[Aplicación]],6,2)</f>
        <v>06</v>
      </c>
      <c r="T1271" s="54" t="str">
        <f>VLOOKUP(Tabla1[[#This Row],[AREA]],Hoja1!A:B,2,FALSE)</f>
        <v>06. Educación y cultura</v>
      </c>
      <c r="U1271" s="57" t="str">
        <f>MID(Tabla1[[#This Row],[Aplicación]],9,4)</f>
        <v>3232</v>
      </c>
      <c r="V1271" s="54" t="str">
        <f>VLOOKUP(Tabla1[[#This Row],[PROGRAMA]],Hoja1!A:B,2,FALSE)</f>
        <v>3232. Conservación y mantenimiento centros educación infantil y primaria</v>
      </c>
      <c r="W1271" s="57" t="str">
        <f>MID(Tabla1[[#This Row],[Aplicación]],14,2)</f>
        <v>21</v>
      </c>
      <c r="X1271" s="57" t="str">
        <f>MID(Tabla1[[#This Row],[Aplicación]],14,6)</f>
        <v>212</v>
      </c>
    </row>
    <row r="1272" spans="1:24" x14ac:dyDescent="0.25">
      <c r="A1272" s="60">
        <v>220240015799</v>
      </c>
      <c r="B1272" s="43" t="s">
        <v>702</v>
      </c>
      <c r="C1272" s="61">
        <v>45420</v>
      </c>
      <c r="D1272" s="60">
        <v>22024000940</v>
      </c>
      <c r="E1272" s="43" t="s">
        <v>1285</v>
      </c>
      <c r="F1272" s="62">
        <v>20.97</v>
      </c>
      <c r="G1272" s="43" t="s">
        <v>82</v>
      </c>
      <c r="H1272" s="43" t="s">
        <v>4080</v>
      </c>
      <c r="I1272" s="69" t="s">
        <v>2934</v>
      </c>
      <c r="J1272" s="43" t="s">
        <v>398</v>
      </c>
      <c r="K1272" s="43" t="s">
        <v>398</v>
      </c>
      <c r="L1272" s="43" t="s">
        <v>413</v>
      </c>
      <c r="M1272" s="43" t="s">
        <v>395</v>
      </c>
      <c r="N1272" s="43" t="s">
        <v>396</v>
      </c>
      <c r="O1272" s="68" t="s">
        <v>325</v>
      </c>
      <c r="P1272" s="68" t="s">
        <v>2931</v>
      </c>
      <c r="Q1272" s="57" t="s">
        <v>2932</v>
      </c>
      <c r="R1272" s="35" t="s">
        <v>265</v>
      </c>
      <c r="S1272" s="57" t="str">
        <f>MID(Tabla1[[#This Row],[Aplicación]],6,2)</f>
        <v>06</v>
      </c>
      <c r="T1272" s="54" t="str">
        <f>VLOOKUP(Tabla1[[#This Row],[AREA]],Hoja1!A:B,2,FALSE)</f>
        <v>06. Educación y cultura</v>
      </c>
      <c r="U1272" s="57" t="str">
        <f>MID(Tabla1[[#This Row],[Aplicación]],9,4)</f>
        <v>3232</v>
      </c>
      <c r="V1272" s="54" t="str">
        <f>VLOOKUP(Tabla1[[#This Row],[PROGRAMA]],Hoja1!A:B,2,FALSE)</f>
        <v>3232. Conservación y mantenimiento centros educación infantil y primaria</v>
      </c>
      <c r="W1272" s="57" t="str">
        <f>MID(Tabla1[[#This Row],[Aplicación]],14,2)</f>
        <v>21</v>
      </c>
      <c r="X1272" s="57" t="str">
        <f>MID(Tabla1[[#This Row],[Aplicación]],14,6)</f>
        <v>212</v>
      </c>
    </row>
    <row r="1273" spans="1:24" x14ac:dyDescent="0.25">
      <c r="A1273" s="60">
        <v>220240015724</v>
      </c>
      <c r="B1273" s="43" t="s">
        <v>702</v>
      </c>
      <c r="C1273" s="61">
        <v>45420</v>
      </c>
      <c r="D1273" s="60">
        <v>22024000940</v>
      </c>
      <c r="E1273" s="43" t="s">
        <v>1285</v>
      </c>
      <c r="F1273" s="62">
        <v>432.47</v>
      </c>
      <c r="G1273" s="43" t="s">
        <v>815</v>
      </c>
      <c r="H1273" s="43" t="s">
        <v>4081</v>
      </c>
      <c r="I1273" s="69" t="s">
        <v>2934</v>
      </c>
      <c r="J1273" s="43" t="s">
        <v>398</v>
      </c>
      <c r="K1273" s="43" t="s">
        <v>398</v>
      </c>
      <c r="L1273" s="43" t="s">
        <v>413</v>
      </c>
      <c r="M1273" s="43" t="s">
        <v>395</v>
      </c>
      <c r="N1273" s="43" t="s">
        <v>396</v>
      </c>
      <c r="O1273" s="68" t="s">
        <v>325</v>
      </c>
      <c r="P1273" s="68" t="s">
        <v>2931</v>
      </c>
      <c r="Q1273" s="57" t="s">
        <v>2932</v>
      </c>
      <c r="R1273" s="35" t="s">
        <v>265</v>
      </c>
      <c r="S1273" s="57" t="str">
        <f>MID(Tabla1[[#This Row],[Aplicación]],6,2)</f>
        <v>06</v>
      </c>
      <c r="T1273" s="54" t="str">
        <f>VLOOKUP(Tabla1[[#This Row],[AREA]],Hoja1!A:B,2,FALSE)</f>
        <v>06. Educación y cultura</v>
      </c>
      <c r="U1273" s="57" t="str">
        <f>MID(Tabla1[[#This Row],[Aplicación]],9,4)</f>
        <v>3232</v>
      </c>
      <c r="V1273" s="54" t="str">
        <f>VLOOKUP(Tabla1[[#This Row],[PROGRAMA]],Hoja1!A:B,2,FALSE)</f>
        <v>3232. Conservación y mantenimiento centros educación infantil y primaria</v>
      </c>
      <c r="W1273" s="57" t="str">
        <f>MID(Tabla1[[#This Row],[Aplicación]],14,2)</f>
        <v>21</v>
      </c>
      <c r="X1273" s="57" t="str">
        <f>MID(Tabla1[[#This Row],[Aplicación]],14,6)</f>
        <v>212</v>
      </c>
    </row>
    <row r="1274" spans="1:24" x14ac:dyDescent="0.25">
      <c r="A1274" s="60">
        <v>220240013906</v>
      </c>
      <c r="B1274" s="43" t="s">
        <v>702</v>
      </c>
      <c r="C1274" s="61">
        <v>45414</v>
      </c>
      <c r="D1274" s="60">
        <v>22024000940</v>
      </c>
      <c r="E1274" s="43" t="s">
        <v>1285</v>
      </c>
      <c r="F1274" s="62">
        <v>18144.72</v>
      </c>
      <c r="G1274" s="43" t="s">
        <v>676</v>
      </c>
      <c r="H1274" s="43" t="s">
        <v>4128</v>
      </c>
      <c r="I1274" s="69" t="s">
        <v>2934</v>
      </c>
      <c r="J1274" s="43" t="s">
        <v>398</v>
      </c>
      <c r="K1274" s="43" t="s">
        <v>398</v>
      </c>
      <c r="L1274" s="43" t="s">
        <v>413</v>
      </c>
      <c r="M1274" s="43" t="s">
        <v>395</v>
      </c>
      <c r="N1274" s="43" t="s">
        <v>396</v>
      </c>
      <c r="O1274" s="68" t="s">
        <v>325</v>
      </c>
      <c r="P1274" s="68" t="s">
        <v>2931</v>
      </c>
      <c r="Q1274" s="57" t="s">
        <v>2932</v>
      </c>
      <c r="R1274" s="35" t="s">
        <v>265</v>
      </c>
      <c r="S1274" s="57" t="str">
        <f>MID(Tabla1[[#This Row],[Aplicación]],6,2)</f>
        <v>06</v>
      </c>
      <c r="T1274" s="54" t="str">
        <f>VLOOKUP(Tabla1[[#This Row],[AREA]],Hoja1!A:B,2,FALSE)</f>
        <v>06. Educación y cultura</v>
      </c>
      <c r="U1274" s="57" t="str">
        <f>MID(Tabla1[[#This Row],[Aplicación]],9,4)</f>
        <v>3232</v>
      </c>
      <c r="V1274" s="54" t="str">
        <f>VLOOKUP(Tabla1[[#This Row],[PROGRAMA]],Hoja1!A:B,2,FALSE)</f>
        <v>3232. Conservación y mantenimiento centros educación infantil y primaria</v>
      </c>
      <c r="W1274" s="57" t="str">
        <f>MID(Tabla1[[#This Row],[Aplicación]],14,2)</f>
        <v>21</v>
      </c>
      <c r="X1274" s="57" t="str">
        <f>MID(Tabla1[[#This Row],[Aplicación]],14,6)</f>
        <v>212</v>
      </c>
    </row>
    <row r="1275" spans="1:24" x14ac:dyDescent="0.25">
      <c r="A1275" s="60">
        <v>220240012954</v>
      </c>
      <c r="B1275" s="43" t="s">
        <v>702</v>
      </c>
      <c r="C1275" s="61">
        <v>45407</v>
      </c>
      <c r="D1275" s="60">
        <v>22024000940</v>
      </c>
      <c r="E1275" s="43" t="s">
        <v>1285</v>
      </c>
      <c r="F1275" s="62">
        <v>351.3</v>
      </c>
      <c r="G1275" s="43" t="s">
        <v>764</v>
      </c>
      <c r="H1275" s="43" t="s">
        <v>4302</v>
      </c>
      <c r="I1275" s="69" t="s">
        <v>2934</v>
      </c>
      <c r="J1275" s="43" t="s">
        <v>398</v>
      </c>
      <c r="K1275" s="43" t="s">
        <v>398</v>
      </c>
      <c r="L1275" s="43" t="s">
        <v>413</v>
      </c>
      <c r="M1275" s="43" t="s">
        <v>395</v>
      </c>
      <c r="N1275" s="43" t="s">
        <v>396</v>
      </c>
      <c r="O1275" s="68" t="s">
        <v>325</v>
      </c>
      <c r="P1275" s="68" t="s">
        <v>2931</v>
      </c>
      <c r="Q1275" s="57" t="s">
        <v>2932</v>
      </c>
      <c r="R1275" s="35" t="s">
        <v>265</v>
      </c>
      <c r="S1275" s="57" t="str">
        <f>MID(Tabla1[[#This Row],[Aplicación]],6,2)</f>
        <v>06</v>
      </c>
      <c r="T1275" s="54" t="str">
        <f>VLOOKUP(Tabla1[[#This Row],[AREA]],Hoja1!A:B,2,FALSE)</f>
        <v>06. Educación y cultura</v>
      </c>
      <c r="U1275" s="57" t="str">
        <f>MID(Tabla1[[#This Row],[Aplicación]],9,4)</f>
        <v>3232</v>
      </c>
      <c r="V1275" s="54" t="str">
        <f>VLOOKUP(Tabla1[[#This Row],[PROGRAMA]],Hoja1!A:B,2,FALSE)</f>
        <v>3232. Conservación y mantenimiento centros educación infantil y primaria</v>
      </c>
      <c r="W1275" s="57" t="str">
        <f>MID(Tabla1[[#This Row],[Aplicación]],14,2)</f>
        <v>21</v>
      </c>
      <c r="X1275" s="57" t="str">
        <f>MID(Tabla1[[#This Row],[Aplicación]],14,6)</f>
        <v>212</v>
      </c>
    </row>
    <row r="1276" spans="1:24" x14ac:dyDescent="0.25">
      <c r="A1276" s="60">
        <v>220240012948</v>
      </c>
      <c r="B1276" s="43" t="s">
        <v>702</v>
      </c>
      <c r="C1276" s="61">
        <v>45407</v>
      </c>
      <c r="D1276" s="60">
        <v>22024000940</v>
      </c>
      <c r="E1276" s="43" t="s">
        <v>1285</v>
      </c>
      <c r="F1276" s="62">
        <v>102.43</v>
      </c>
      <c r="G1276" s="43" t="s">
        <v>764</v>
      </c>
      <c r="H1276" s="43" t="s">
        <v>4303</v>
      </c>
      <c r="I1276" s="69" t="s">
        <v>2934</v>
      </c>
      <c r="J1276" s="43" t="s">
        <v>398</v>
      </c>
      <c r="K1276" s="43" t="s">
        <v>398</v>
      </c>
      <c r="L1276" s="43" t="s">
        <v>413</v>
      </c>
      <c r="M1276" s="43" t="s">
        <v>395</v>
      </c>
      <c r="N1276" s="43" t="s">
        <v>396</v>
      </c>
      <c r="O1276" s="68" t="s">
        <v>325</v>
      </c>
      <c r="P1276" s="68" t="s">
        <v>2931</v>
      </c>
      <c r="Q1276" s="57" t="s">
        <v>2932</v>
      </c>
      <c r="R1276" s="35" t="s">
        <v>265</v>
      </c>
      <c r="S1276" s="57" t="str">
        <f>MID(Tabla1[[#This Row],[Aplicación]],6,2)</f>
        <v>06</v>
      </c>
      <c r="T1276" s="54" t="str">
        <f>VLOOKUP(Tabla1[[#This Row],[AREA]],Hoja1!A:B,2,FALSE)</f>
        <v>06. Educación y cultura</v>
      </c>
      <c r="U1276" s="57" t="str">
        <f>MID(Tabla1[[#This Row],[Aplicación]],9,4)</f>
        <v>3232</v>
      </c>
      <c r="V1276" s="54" t="str">
        <f>VLOOKUP(Tabla1[[#This Row],[PROGRAMA]],Hoja1!A:B,2,FALSE)</f>
        <v>3232. Conservación y mantenimiento centros educación infantil y primaria</v>
      </c>
      <c r="W1276" s="57" t="str">
        <f>MID(Tabla1[[#This Row],[Aplicación]],14,2)</f>
        <v>21</v>
      </c>
      <c r="X1276" s="57" t="str">
        <f>MID(Tabla1[[#This Row],[Aplicación]],14,6)</f>
        <v>212</v>
      </c>
    </row>
    <row r="1277" spans="1:24" x14ac:dyDescent="0.25">
      <c r="A1277" s="60">
        <v>220240012946</v>
      </c>
      <c r="B1277" s="43" t="s">
        <v>702</v>
      </c>
      <c r="C1277" s="61">
        <v>45407</v>
      </c>
      <c r="D1277" s="60">
        <v>22024000940</v>
      </c>
      <c r="E1277" s="43" t="s">
        <v>1285</v>
      </c>
      <c r="F1277" s="62">
        <v>73.349999999999994</v>
      </c>
      <c r="G1277" s="43" t="s">
        <v>41</v>
      </c>
      <c r="H1277" s="43" t="s">
        <v>4305</v>
      </c>
      <c r="I1277" s="69" t="s">
        <v>2934</v>
      </c>
      <c r="J1277" s="43" t="s">
        <v>398</v>
      </c>
      <c r="K1277" s="43" t="s">
        <v>398</v>
      </c>
      <c r="L1277" s="43" t="s">
        <v>413</v>
      </c>
      <c r="M1277" s="43" t="s">
        <v>395</v>
      </c>
      <c r="N1277" s="43" t="s">
        <v>396</v>
      </c>
      <c r="O1277" s="68" t="s">
        <v>325</v>
      </c>
      <c r="P1277" s="68" t="s">
        <v>2931</v>
      </c>
      <c r="Q1277" s="57" t="s">
        <v>2932</v>
      </c>
      <c r="R1277" s="35" t="s">
        <v>265</v>
      </c>
      <c r="S1277" s="57" t="str">
        <f>MID(Tabla1[[#This Row],[Aplicación]],6,2)</f>
        <v>06</v>
      </c>
      <c r="T1277" s="54" t="str">
        <f>VLOOKUP(Tabla1[[#This Row],[AREA]],Hoja1!A:B,2,FALSE)</f>
        <v>06. Educación y cultura</v>
      </c>
      <c r="U1277" s="57" t="str">
        <f>MID(Tabla1[[#This Row],[Aplicación]],9,4)</f>
        <v>3232</v>
      </c>
      <c r="V1277" s="54" t="str">
        <f>VLOOKUP(Tabla1[[#This Row],[PROGRAMA]],Hoja1!A:B,2,FALSE)</f>
        <v>3232. Conservación y mantenimiento centros educación infantil y primaria</v>
      </c>
      <c r="W1277" s="57" t="str">
        <f>MID(Tabla1[[#This Row],[Aplicación]],14,2)</f>
        <v>21</v>
      </c>
      <c r="X1277" s="57" t="str">
        <f>MID(Tabla1[[#This Row],[Aplicación]],14,6)</f>
        <v>212</v>
      </c>
    </row>
    <row r="1278" spans="1:24" x14ac:dyDescent="0.25">
      <c r="A1278" s="60">
        <v>220240012956</v>
      </c>
      <c r="B1278" s="43" t="s">
        <v>702</v>
      </c>
      <c r="C1278" s="61">
        <v>45407</v>
      </c>
      <c r="D1278" s="60">
        <v>22024000940</v>
      </c>
      <c r="E1278" s="43" t="s">
        <v>1285</v>
      </c>
      <c r="F1278" s="62">
        <v>161.6</v>
      </c>
      <c r="G1278" s="43" t="s">
        <v>776</v>
      </c>
      <c r="H1278" s="43" t="s">
        <v>4307</v>
      </c>
      <c r="I1278" s="69" t="s">
        <v>2934</v>
      </c>
      <c r="J1278" s="43" t="s">
        <v>398</v>
      </c>
      <c r="K1278" s="43" t="s">
        <v>398</v>
      </c>
      <c r="L1278" s="43" t="s">
        <v>413</v>
      </c>
      <c r="M1278" s="43" t="s">
        <v>395</v>
      </c>
      <c r="N1278" s="43" t="s">
        <v>396</v>
      </c>
      <c r="O1278" s="68" t="s">
        <v>325</v>
      </c>
      <c r="P1278" s="68" t="s">
        <v>2931</v>
      </c>
      <c r="Q1278" s="57" t="s">
        <v>2932</v>
      </c>
      <c r="R1278" s="35" t="s">
        <v>265</v>
      </c>
      <c r="S1278" s="57" t="str">
        <f>MID(Tabla1[[#This Row],[Aplicación]],6,2)</f>
        <v>06</v>
      </c>
      <c r="T1278" s="54" t="str">
        <f>VLOOKUP(Tabla1[[#This Row],[AREA]],Hoja1!A:B,2,FALSE)</f>
        <v>06. Educación y cultura</v>
      </c>
      <c r="U1278" s="57" t="str">
        <f>MID(Tabla1[[#This Row],[Aplicación]],9,4)</f>
        <v>3232</v>
      </c>
      <c r="V1278" s="54" t="str">
        <f>VLOOKUP(Tabla1[[#This Row],[PROGRAMA]],Hoja1!A:B,2,FALSE)</f>
        <v>3232. Conservación y mantenimiento centros educación infantil y primaria</v>
      </c>
      <c r="W1278" s="57" t="str">
        <f>MID(Tabla1[[#This Row],[Aplicación]],14,2)</f>
        <v>21</v>
      </c>
      <c r="X1278" s="57" t="str">
        <f>MID(Tabla1[[#This Row],[Aplicación]],14,6)</f>
        <v>212</v>
      </c>
    </row>
    <row r="1279" spans="1:24" x14ac:dyDescent="0.25">
      <c r="A1279" s="60">
        <v>220240012867</v>
      </c>
      <c r="B1279" s="43" t="s">
        <v>702</v>
      </c>
      <c r="C1279" s="61">
        <v>45407</v>
      </c>
      <c r="D1279" s="60">
        <v>22024000940</v>
      </c>
      <c r="E1279" s="43" t="s">
        <v>1285</v>
      </c>
      <c r="F1279" s="62">
        <v>96</v>
      </c>
      <c r="G1279" s="43" t="s">
        <v>776</v>
      </c>
      <c r="H1279" s="43" t="s">
        <v>4308</v>
      </c>
      <c r="I1279" s="69" t="s">
        <v>2934</v>
      </c>
      <c r="J1279" s="43" t="s">
        <v>398</v>
      </c>
      <c r="K1279" s="43" t="s">
        <v>398</v>
      </c>
      <c r="L1279" s="43" t="s">
        <v>413</v>
      </c>
      <c r="M1279" s="43" t="s">
        <v>395</v>
      </c>
      <c r="N1279" s="43" t="s">
        <v>396</v>
      </c>
      <c r="O1279" s="68" t="s">
        <v>325</v>
      </c>
      <c r="P1279" s="68" t="s">
        <v>2931</v>
      </c>
      <c r="Q1279" s="57" t="s">
        <v>2932</v>
      </c>
      <c r="R1279" s="35" t="s">
        <v>265</v>
      </c>
      <c r="S1279" s="57" t="str">
        <f>MID(Tabla1[[#This Row],[Aplicación]],6,2)</f>
        <v>06</v>
      </c>
      <c r="T1279" s="54" t="str">
        <f>VLOOKUP(Tabla1[[#This Row],[AREA]],Hoja1!A:B,2,FALSE)</f>
        <v>06. Educación y cultura</v>
      </c>
      <c r="U1279" s="57" t="str">
        <f>MID(Tabla1[[#This Row],[Aplicación]],9,4)</f>
        <v>3232</v>
      </c>
      <c r="V1279" s="54" t="str">
        <f>VLOOKUP(Tabla1[[#This Row],[PROGRAMA]],Hoja1!A:B,2,FALSE)</f>
        <v>3232. Conservación y mantenimiento centros educación infantil y primaria</v>
      </c>
      <c r="W1279" s="57" t="str">
        <f>MID(Tabla1[[#This Row],[Aplicación]],14,2)</f>
        <v>21</v>
      </c>
      <c r="X1279" s="57" t="str">
        <f>MID(Tabla1[[#This Row],[Aplicación]],14,6)</f>
        <v>212</v>
      </c>
    </row>
    <row r="1280" spans="1:24" x14ac:dyDescent="0.25">
      <c r="A1280" s="60">
        <v>220240012893</v>
      </c>
      <c r="B1280" s="43" t="s">
        <v>702</v>
      </c>
      <c r="C1280" s="61">
        <v>45407</v>
      </c>
      <c r="D1280" s="60">
        <v>22024000940</v>
      </c>
      <c r="E1280" s="43" t="s">
        <v>1285</v>
      </c>
      <c r="F1280" s="62">
        <v>112.77</v>
      </c>
      <c r="G1280" s="43" t="s">
        <v>82</v>
      </c>
      <c r="H1280" s="43" t="s">
        <v>4311</v>
      </c>
      <c r="I1280" s="69" t="s">
        <v>2934</v>
      </c>
      <c r="J1280" s="43" t="s">
        <v>398</v>
      </c>
      <c r="K1280" s="43" t="s">
        <v>398</v>
      </c>
      <c r="L1280" s="43" t="s">
        <v>413</v>
      </c>
      <c r="M1280" s="43" t="s">
        <v>395</v>
      </c>
      <c r="N1280" s="43" t="s">
        <v>396</v>
      </c>
      <c r="O1280" s="68" t="s">
        <v>325</v>
      </c>
      <c r="P1280" s="68" t="s">
        <v>2931</v>
      </c>
      <c r="Q1280" s="57" t="s">
        <v>2932</v>
      </c>
      <c r="R1280" s="35" t="s">
        <v>265</v>
      </c>
      <c r="S1280" s="57" t="str">
        <f>MID(Tabla1[[#This Row],[Aplicación]],6,2)</f>
        <v>06</v>
      </c>
      <c r="T1280" s="54" t="str">
        <f>VLOOKUP(Tabla1[[#This Row],[AREA]],Hoja1!A:B,2,FALSE)</f>
        <v>06. Educación y cultura</v>
      </c>
      <c r="U1280" s="57" t="str">
        <f>MID(Tabla1[[#This Row],[Aplicación]],9,4)</f>
        <v>3232</v>
      </c>
      <c r="V1280" s="54" t="str">
        <f>VLOOKUP(Tabla1[[#This Row],[PROGRAMA]],Hoja1!A:B,2,FALSE)</f>
        <v>3232. Conservación y mantenimiento centros educación infantil y primaria</v>
      </c>
      <c r="W1280" s="57" t="str">
        <f>MID(Tabla1[[#This Row],[Aplicación]],14,2)</f>
        <v>21</v>
      </c>
      <c r="X1280" s="57" t="str">
        <f>MID(Tabla1[[#This Row],[Aplicación]],14,6)</f>
        <v>212</v>
      </c>
    </row>
    <row r="1281" spans="1:24" x14ac:dyDescent="0.25">
      <c r="A1281" s="60">
        <v>220240012895</v>
      </c>
      <c r="B1281" s="43" t="s">
        <v>702</v>
      </c>
      <c r="C1281" s="61">
        <v>45407</v>
      </c>
      <c r="D1281" s="60">
        <v>22024000940</v>
      </c>
      <c r="E1281" s="43" t="s">
        <v>1285</v>
      </c>
      <c r="F1281" s="62">
        <v>4.22</v>
      </c>
      <c r="G1281" s="43" t="s">
        <v>82</v>
      </c>
      <c r="H1281" s="43" t="s">
        <v>4313</v>
      </c>
      <c r="I1281" s="69" t="s">
        <v>2934</v>
      </c>
      <c r="J1281" s="43" t="s">
        <v>398</v>
      </c>
      <c r="K1281" s="43" t="s">
        <v>398</v>
      </c>
      <c r="L1281" s="43" t="s">
        <v>413</v>
      </c>
      <c r="M1281" s="43" t="s">
        <v>395</v>
      </c>
      <c r="N1281" s="43" t="s">
        <v>396</v>
      </c>
      <c r="O1281" s="68" t="s">
        <v>325</v>
      </c>
      <c r="P1281" s="68" t="s">
        <v>2931</v>
      </c>
      <c r="Q1281" s="57" t="s">
        <v>2932</v>
      </c>
      <c r="R1281" s="35" t="s">
        <v>265</v>
      </c>
      <c r="S1281" s="57" t="str">
        <f>MID(Tabla1[[#This Row],[Aplicación]],6,2)</f>
        <v>06</v>
      </c>
      <c r="T1281" s="54" t="str">
        <f>VLOOKUP(Tabla1[[#This Row],[AREA]],Hoja1!A:B,2,FALSE)</f>
        <v>06. Educación y cultura</v>
      </c>
      <c r="U1281" s="57" t="str">
        <f>MID(Tabla1[[#This Row],[Aplicación]],9,4)</f>
        <v>3232</v>
      </c>
      <c r="V1281" s="54" t="str">
        <f>VLOOKUP(Tabla1[[#This Row],[PROGRAMA]],Hoja1!A:B,2,FALSE)</f>
        <v>3232. Conservación y mantenimiento centros educación infantil y primaria</v>
      </c>
      <c r="W1281" s="57" t="str">
        <f>MID(Tabla1[[#This Row],[Aplicación]],14,2)</f>
        <v>21</v>
      </c>
      <c r="X1281" s="57" t="str">
        <f>MID(Tabla1[[#This Row],[Aplicación]],14,6)</f>
        <v>212</v>
      </c>
    </row>
    <row r="1282" spans="1:24" x14ac:dyDescent="0.25">
      <c r="A1282" s="60">
        <v>220240012905</v>
      </c>
      <c r="B1282" s="43" t="s">
        <v>702</v>
      </c>
      <c r="C1282" s="61">
        <v>45407</v>
      </c>
      <c r="D1282" s="60">
        <v>22024000940</v>
      </c>
      <c r="E1282" s="43" t="s">
        <v>1285</v>
      </c>
      <c r="F1282" s="62">
        <v>120.46</v>
      </c>
      <c r="G1282" s="43" t="s">
        <v>81</v>
      </c>
      <c r="H1282" s="43" t="s">
        <v>4314</v>
      </c>
      <c r="I1282" s="69" t="s">
        <v>2934</v>
      </c>
      <c r="J1282" s="43" t="s">
        <v>398</v>
      </c>
      <c r="K1282" s="43" t="s">
        <v>398</v>
      </c>
      <c r="L1282" s="43" t="s">
        <v>413</v>
      </c>
      <c r="M1282" s="43" t="s">
        <v>395</v>
      </c>
      <c r="N1282" s="43" t="s">
        <v>396</v>
      </c>
      <c r="O1282" s="68" t="s">
        <v>325</v>
      </c>
      <c r="P1282" s="68" t="s">
        <v>2931</v>
      </c>
      <c r="Q1282" s="57" t="s">
        <v>2932</v>
      </c>
      <c r="R1282" s="35" t="s">
        <v>265</v>
      </c>
      <c r="S1282" s="57" t="str">
        <f>MID(Tabla1[[#This Row],[Aplicación]],6,2)</f>
        <v>06</v>
      </c>
      <c r="T1282" s="54" t="str">
        <f>VLOOKUP(Tabla1[[#This Row],[AREA]],Hoja1!A:B,2,FALSE)</f>
        <v>06. Educación y cultura</v>
      </c>
      <c r="U1282" s="57" t="str">
        <f>MID(Tabla1[[#This Row],[Aplicación]],9,4)</f>
        <v>3232</v>
      </c>
      <c r="V1282" s="54" t="str">
        <f>VLOOKUP(Tabla1[[#This Row],[PROGRAMA]],Hoja1!A:B,2,FALSE)</f>
        <v>3232. Conservación y mantenimiento centros educación infantil y primaria</v>
      </c>
      <c r="W1282" s="57" t="str">
        <f>MID(Tabla1[[#This Row],[Aplicación]],14,2)</f>
        <v>21</v>
      </c>
      <c r="X1282" s="57" t="str">
        <f>MID(Tabla1[[#This Row],[Aplicación]],14,6)</f>
        <v>212</v>
      </c>
    </row>
    <row r="1283" spans="1:24" x14ac:dyDescent="0.25">
      <c r="A1283" s="60">
        <v>220240012909</v>
      </c>
      <c r="B1283" s="43" t="s">
        <v>702</v>
      </c>
      <c r="C1283" s="61">
        <v>45407</v>
      </c>
      <c r="D1283" s="60">
        <v>22024000940</v>
      </c>
      <c r="E1283" s="43" t="s">
        <v>1285</v>
      </c>
      <c r="F1283" s="62">
        <v>50.83</v>
      </c>
      <c r="G1283" s="43" t="s">
        <v>81</v>
      </c>
      <c r="H1283" s="43" t="s">
        <v>4315</v>
      </c>
      <c r="I1283" s="69" t="s">
        <v>2934</v>
      </c>
      <c r="J1283" s="43" t="s">
        <v>398</v>
      </c>
      <c r="K1283" s="43" t="s">
        <v>398</v>
      </c>
      <c r="L1283" s="43" t="s">
        <v>413</v>
      </c>
      <c r="M1283" s="43" t="s">
        <v>395</v>
      </c>
      <c r="N1283" s="43" t="s">
        <v>396</v>
      </c>
      <c r="O1283" s="68" t="s">
        <v>325</v>
      </c>
      <c r="P1283" s="68" t="s">
        <v>2931</v>
      </c>
      <c r="Q1283" s="57" t="s">
        <v>2932</v>
      </c>
      <c r="R1283" s="35" t="s">
        <v>265</v>
      </c>
      <c r="S1283" s="57" t="str">
        <f>MID(Tabla1[[#This Row],[Aplicación]],6,2)</f>
        <v>06</v>
      </c>
      <c r="T1283" s="54" t="str">
        <f>VLOOKUP(Tabla1[[#This Row],[AREA]],Hoja1!A:B,2,FALSE)</f>
        <v>06. Educación y cultura</v>
      </c>
      <c r="U1283" s="57" t="str">
        <f>MID(Tabla1[[#This Row],[Aplicación]],9,4)</f>
        <v>3232</v>
      </c>
      <c r="V1283" s="54" t="str">
        <f>VLOOKUP(Tabla1[[#This Row],[PROGRAMA]],Hoja1!A:B,2,FALSE)</f>
        <v>3232. Conservación y mantenimiento centros educación infantil y primaria</v>
      </c>
      <c r="W1283" s="57" t="str">
        <f>MID(Tabla1[[#This Row],[Aplicación]],14,2)</f>
        <v>21</v>
      </c>
      <c r="X1283" s="57" t="str">
        <f>MID(Tabla1[[#This Row],[Aplicación]],14,6)</f>
        <v>212</v>
      </c>
    </row>
    <row r="1284" spans="1:24" x14ac:dyDescent="0.25">
      <c r="A1284" s="60">
        <v>220240012907</v>
      </c>
      <c r="B1284" s="43" t="s">
        <v>702</v>
      </c>
      <c r="C1284" s="61">
        <v>45407</v>
      </c>
      <c r="D1284" s="60">
        <v>22024000940</v>
      </c>
      <c r="E1284" s="43" t="s">
        <v>1285</v>
      </c>
      <c r="F1284" s="62">
        <v>3</v>
      </c>
      <c r="G1284" s="43" t="s">
        <v>81</v>
      </c>
      <c r="H1284" s="43" t="s">
        <v>4316</v>
      </c>
      <c r="I1284" s="69" t="s">
        <v>2934</v>
      </c>
      <c r="J1284" s="43" t="s">
        <v>398</v>
      </c>
      <c r="K1284" s="43" t="s">
        <v>398</v>
      </c>
      <c r="L1284" s="43" t="s">
        <v>413</v>
      </c>
      <c r="M1284" s="43" t="s">
        <v>395</v>
      </c>
      <c r="N1284" s="43" t="s">
        <v>396</v>
      </c>
      <c r="O1284" s="68" t="s">
        <v>325</v>
      </c>
      <c r="P1284" s="68" t="s">
        <v>2931</v>
      </c>
      <c r="Q1284" s="57" t="s">
        <v>2932</v>
      </c>
      <c r="R1284" s="35" t="s">
        <v>265</v>
      </c>
      <c r="S1284" s="57" t="str">
        <f>MID(Tabla1[[#This Row],[Aplicación]],6,2)</f>
        <v>06</v>
      </c>
      <c r="T1284" s="54" t="str">
        <f>VLOOKUP(Tabla1[[#This Row],[AREA]],Hoja1!A:B,2,FALSE)</f>
        <v>06. Educación y cultura</v>
      </c>
      <c r="U1284" s="57" t="str">
        <f>MID(Tabla1[[#This Row],[Aplicación]],9,4)</f>
        <v>3232</v>
      </c>
      <c r="V1284" s="54" t="str">
        <f>VLOOKUP(Tabla1[[#This Row],[PROGRAMA]],Hoja1!A:B,2,FALSE)</f>
        <v>3232. Conservación y mantenimiento centros educación infantil y primaria</v>
      </c>
      <c r="W1284" s="57" t="str">
        <f>MID(Tabla1[[#This Row],[Aplicación]],14,2)</f>
        <v>21</v>
      </c>
      <c r="X1284" s="57" t="str">
        <f>MID(Tabla1[[#This Row],[Aplicación]],14,6)</f>
        <v>212</v>
      </c>
    </row>
    <row r="1285" spans="1:24" x14ac:dyDescent="0.25">
      <c r="A1285" s="60">
        <v>220240012083</v>
      </c>
      <c r="B1285" s="43" t="s">
        <v>390</v>
      </c>
      <c r="C1285" s="61">
        <v>45401</v>
      </c>
      <c r="D1285" s="60">
        <v>22024004047</v>
      </c>
      <c r="E1285" s="43" t="s">
        <v>1285</v>
      </c>
      <c r="F1285" s="62">
        <v>47316.57</v>
      </c>
      <c r="G1285" s="43" t="s">
        <v>4345</v>
      </c>
      <c r="H1285" s="43" t="s">
        <v>4346</v>
      </c>
      <c r="I1285" s="69" t="s">
        <v>2930</v>
      </c>
      <c r="J1285" s="43" t="s">
        <v>398</v>
      </c>
      <c r="K1285" s="43" t="s">
        <v>398</v>
      </c>
      <c r="L1285" s="43" t="s">
        <v>401</v>
      </c>
      <c r="M1285" s="43" t="s">
        <v>585</v>
      </c>
      <c r="N1285" s="43" t="s">
        <v>539</v>
      </c>
      <c r="O1285" s="68" t="s">
        <v>326</v>
      </c>
      <c r="P1285" s="68" t="s">
        <v>2931</v>
      </c>
      <c r="Q1285" s="57" t="s">
        <v>2932</v>
      </c>
      <c r="R1285" s="35" t="s">
        <v>265</v>
      </c>
      <c r="S1285" s="57" t="str">
        <f>MID(Tabla1[[#This Row],[Aplicación]],6,2)</f>
        <v>06</v>
      </c>
      <c r="T1285" s="54" t="str">
        <f>VLOOKUP(Tabla1[[#This Row],[AREA]],Hoja1!A:B,2,FALSE)</f>
        <v>06. Educación y cultura</v>
      </c>
      <c r="U1285" s="57" t="str">
        <f>MID(Tabla1[[#This Row],[Aplicación]],9,4)</f>
        <v>3232</v>
      </c>
      <c r="V1285" s="54" t="str">
        <f>VLOOKUP(Tabla1[[#This Row],[PROGRAMA]],Hoja1!A:B,2,FALSE)</f>
        <v>3232. Conservación y mantenimiento centros educación infantil y primaria</v>
      </c>
      <c r="W1285" s="57" t="str">
        <f>MID(Tabla1[[#This Row],[Aplicación]],14,2)</f>
        <v>21</v>
      </c>
      <c r="X1285" s="57" t="str">
        <f>MID(Tabla1[[#This Row],[Aplicación]],14,6)</f>
        <v>212</v>
      </c>
    </row>
    <row r="1286" spans="1:24" x14ac:dyDescent="0.25">
      <c r="A1286" s="60">
        <v>220240011596</v>
      </c>
      <c r="B1286" s="43" t="s">
        <v>390</v>
      </c>
      <c r="C1286" s="61">
        <v>45397</v>
      </c>
      <c r="D1286" s="60">
        <v>22024003982</v>
      </c>
      <c r="E1286" s="43" t="s">
        <v>1285</v>
      </c>
      <c r="F1286" s="62">
        <v>788.07</v>
      </c>
      <c r="G1286" s="43" t="s">
        <v>2378</v>
      </c>
      <c r="H1286" s="43" t="s">
        <v>4476</v>
      </c>
      <c r="I1286" s="69" t="s">
        <v>2930</v>
      </c>
      <c r="J1286" s="43" t="s">
        <v>398</v>
      </c>
      <c r="K1286" s="43" t="s">
        <v>398</v>
      </c>
      <c r="L1286" s="43" t="s">
        <v>413</v>
      </c>
      <c r="M1286" s="43" t="s">
        <v>585</v>
      </c>
      <c r="N1286" s="43" t="s">
        <v>539</v>
      </c>
      <c r="O1286" s="68" t="s">
        <v>326</v>
      </c>
      <c r="P1286" s="68" t="s">
        <v>2931</v>
      </c>
      <c r="Q1286" s="57" t="s">
        <v>2932</v>
      </c>
      <c r="R1286" s="35" t="s">
        <v>265</v>
      </c>
      <c r="S1286" s="57" t="str">
        <f>MID(Tabla1[[#This Row],[Aplicación]],6,2)</f>
        <v>06</v>
      </c>
      <c r="T1286" s="54" t="str">
        <f>VLOOKUP(Tabla1[[#This Row],[AREA]],Hoja1!A:B,2,FALSE)</f>
        <v>06. Educación y cultura</v>
      </c>
      <c r="U1286" s="57" t="str">
        <f>MID(Tabla1[[#This Row],[Aplicación]],9,4)</f>
        <v>3232</v>
      </c>
      <c r="V1286" s="54" t="str">
        <f>VLOOKUP(Tabla1[[#This Row],[PROGRAMA]],Hoja1!A:B,2,FALSE)</f>
        <v>3232. Conservación y mantenimiento centros educación infantil y primaria</v>
      </c>
      <c r="W1286" s="57" t="str">
        <f>MID(Tabla1[[#This Row],[Aplicación]],14,2)</f>
        <v>21</v>
      </c>
      <c r="X1286" s="57" t="str">
        <f>MID(Tabla1[[#This Row],[Aplicación]],14,6)</f>
        <v>212</v>
      </c>
    </row>
    <row r="1287" spans="1:24" x14ac:dyDescent="0.25">
      <c r="A1287" s="60">
        <v>220240011598</v>
      </c>
      <c r="B1287" s="43" t="s">
        <v>390</v>
      </c>
      <c r="C1287" s="61">
        <v>45397</v>
      </c>
      <c r="D1287" s="60">
        <v>22024003986</v>
      </c>
      <c r="E1287" s="43" t="s">
        <v>1285</v>
      </c>
      <c r="F1287" s="62">
        <v>2870.12</v>
      </c>
      <c r="G1287" s="43" t="s">
        <v>4477</v>
      </c>
      <c r="H1287" s="43" t="s">
        <v>4478</v>
      </c>
      <c r="I1287" s="69" t="s">
        <v>2930</v>
      </c>
      <c r="J1287" s="43" t="s">
        <v>398</v>
      </c>
      <c r="K1287" s="43" t="s">
        <v>398</v>
      </c>
      <c r="L1287" s="43" t="s">
        <v>401</v>
      </c>
      <c r="M1287" s="43" t="s">
        <v>585</v>
      </c>
      <c r="N1287" s="43" t="s">
        <v>539</v>
      </c>
      <c r="O1287" s="68" t="s">
        <v>326</v>
      </c>
      <c r="P1287" s="68" t="s">
        <v>2931</v>
      </c>
      <c r="Q1287" s="57" t="s">
        <v>2932</v>
      </c>
      <c r="R1287" s="35" t="s">
        <v>265</v>
      </c>
      <c r="S1287" s="57" t="str">
        <f>MID(Tabla1[[#This Row],[Aplicación]],6,2)</f>
        <v>06</v>
      </c>
      <c r="T1287" s="54" t="str">
        <f>VLOOKUP(Tabla1[[#This Row],[AREA]],Hoja1!A:B,2,FALSE)</f>
        <v>06. Educación y cultura</v>
      </c>
      <c r="U1287" s="57" t="str">
        <f>MID(Tabla1[[#This Row],[Aplicación]],9,4)</f>
        <v>3232</v>
      </c>
      <c r="V1287" s="54" t="str">
        <f>VLOOKUP(Tabla1[[#This Row],[PROGRAMA]],Hoja1!A:B,2,FALSE)</f>
        <v>3232. Conservación y mantenimiento centros educación infantil y primaria</v>
      </c>
      <c r="W1287" s="57" t="str">
        <f>MID(Tabla1[[#This Row],[Aplicación]],14,2)</f>
        <v>21</v>
      </c>
      <c r="X1287" s="57" t="str">
        <f>MID(Tabla1[[#This Row],[Aplicación]],14,6)</f>
        <v>212</v>
      </c>
    </row>
    <row r="1288" spans="1:24" x14ac:dyDescent="0.25">
      <c r="A1288" s="60">
        <v>220240011301</v>
      </c>
      <c r="B1288" s="43" t="s">
        <v>702</v>
      </c>
      <c r="C1288" s="61">
        <v>45393</v>
      </c>
      <c r="D1288" s="60">
        <v>22024000940</v>
      </c>
      <c r="E1288" s="43" t="s">
        <v>1285</v>
      </c>
      <c r="F1288" s="62">
        <v>302.19</v>
      </c>
      <c r="G1288" s="43" t="s">
        <v>41</v>
      </c>
      <c r="H1288" s="43" t="s">
        <v>4524</v>
      </c>
      <c r="I1288" s="69" t="s">
        <v>2934</v>
      </c>
      <c r="J1288" s="43" t="s">
        <v>398</v>
      </c>
      <c r="K1288" s="43" t="s">
        <v>398</v>
      </c>
      <c r="L1288" s="43" t="s">
        <v>413</v>
      </c>
      <c r="M1288" s="43" t="s">
        <v>395</v>
      </c>
      <c r="N1288" s="43" t="s">
        <v>396</v>
      </c>
      <c r="O1288" s="68" t="s">
        <v>325</v>
      </c>
      <c r="P1288" s="68" t="s">
        <v>2931</v>
      </c>
      <c r="Q1288" s="57" t="s">
        <v>2932</v>
      </c>
      <c r="R1288" s="35" t="s">
        <v>265</v>
      </c>
      <c r="S1288" s="57" t="str">
        <f>MID(Tabla1[[#This Row],[Aplicación]],6,2)</f>
        <v>06</v>
      </c>
      <c r="T1288" s="54" t="str">
        <f>VLOOKUP(Tabla1[[#This Row],[AREA]],Hoja1!A:B,2,FALSE)</f>
        <v>06. Educación y cultura</v>
      </c>
      <c r="U1288" s="57" t="str">
        <f>MID(Tabla1[[#This Row],[Aplicación]],9,4)</f>
        <v>3232</v>
      </c>
      <c r="V1288" s="54" t="str">
        <f>VLOOKUP(Tabla1[[#This Row],[PROGRAMA]],Hoja1!A:B,2,FALSE)</f>
        <v>3232. Conservación y mantenimiento centros educación infantil y primaria</v>
      </c>
      <c r="W1288" s="57" t="str">
        <f>MID(Tabla1[[#This Row],[Aplicación]],14,2)</f>
        <v>21</v>
      </c>
      <c r="X1288" s="57" t="str">
        <f>MID(Tabla1[[#This Row],[Aplicación]],14,6)</f>
        <v>212</v>
      </c>
    </row>
    <row r="1289" spans="1:24" x14ac:dyDescent="0.25">
      <c r="A1289" s="60">
        <v>220240011319</v>
      </c>
      <c r="B1289" s="43" t="s">
        <v>702</v>
      </c>
      <c r="C1289" s="61">
        <v>45393</v>
      </c>
      <c r="D1289" s="60">
        <v>22024000940</v>
      </c>
      <c r="E1289" s="43" t="s">
        <v>1285</v>
      </c>
      <c r="F1289" s="62">
        <v>123.63</v>
      </c>
      <c r="G1289" s="43" t="s">
        <v>41</v>
      </c>
      <c r="H1289" s="43" t="s">
        <v>4525</v>
      </c>
      <c r="I1289" s="69" t="s">
        <v>2934</v>
      </c>
      <c r="J1289" s="43" t="s">
        <v>398</v>
      </c>
      <c r="K1289" s="43" t="s">
        <v>398</v>
      </c>
      <c r="L1289" s="43" t="s">
        <v>413</v>
      </c>
      <c r="M1289" s="43" t="s">
        <v>395</v>
      </c>
      <c r="N1289" s="43" t="s">
        <v>396</v>
      </c>
      <c r="O1289" s="68" t="s">
        <v>325</v>
      </c>
      <c r="P1289" s="68" t="s">
        <v>2931</v>
      </c>
      <c r="Q1289" s="57" t="s">
        <v>2932</v>
      </c>
      <c r="R1289" s="35" t="s">
        <v>265</v>
      </c>
      <c r="S1289" s="57" t="str">
        <f>MID(Tabla1[[#This Row],[Aplicación]],6,2)</f>
        <v>06</v>
      </c>
      <c r="T1289" s="54" t="str">
        <f>VLOOKUP(Tabla1[[#This Row],[AREA]],Hoja1!A:B,2,FALSE)</f>
        <v>06. Educación y cultura</v>
      </c>
      <c r="U1289" s="57" t="str">
        <f>MID(Tabla1[[#This Row],[Aplicación]],9,4)</f>
        <v>3232</v>
      </c>
      <c r="V1289" s="54" t="str">
        <f>VLOOKUP(Tabla1[[#This Row],[PROGRAMA]],Hoja1!A:B,2,FALSE)</f>
        <v>3232. Conservación y mantenimiento centros educación infantil y primaria</v>
      </c>
      <c r="W1289" s="57" t="str">
        <f>MID(Tabla1[[#This Row],[Aplicación]],14,2)</f>
        <v>21</v>
      </c>
      <c r="X1289" s="57" t="str">
        <f>MID(Tabla1[[#This Row],[Aplicación]],14,6)</f>
        <v>212</v>
      </c>
    </row>
    <row r="1290" spans="1:24" x14ac:dyDescent="0.25">
      <c r="A1290" s="60">
        <v>220240011307</v>
      </c>
      <c r="B1290" s="43" t="s">
        <v>702</v>
      </c>
      <c r="C1290" s="61">
        <v>45393</v>
      </c>
      <c r="D1290" s="60">
        <v>22024000940</v>
      </c>
      <c r="E1290" s="43" t="s">
        <v>1285</v>
      </c>
      <c r="F1290" s="62">
        <v>123.19</v>
      </c>
      <c r="G1290" s="43" t="s">
        <v>41</v>
      </c>
      <c r="H1290" s="43" t="s">
        <v>4526</v>
      </c>
      <c r="I1290" s="69" t="s">
        <v>2934</v>
      </c>
      <c r="J1290" s="43" t="s">
        <v>398</v>
      </c>
      <c r="K1290" s="43" t="s">
        <v>398</v>
      </c>
      <c r="L1290" s="43" t="s">
        <v>413</v>
      </c>
      <c r="M1290" s="43" t="s">
        <v>395</v>
      </c>
      <c r="N1290" s="43" t="s">
        <v>396</v>
      </c>
      <c r="O1290" s="68" t="s">
        <v>325</v>
      </c>
      <c r="P1290" s="68" t="s">
        <v>2931</v>
      </c>
      <c r="Q1290" s="57" t="s">
        <v>2932</v>
      </c>
      <c r="R1290" s="35" t="s">
        <v>265</v>
      </c>
      <c r="S1290" s="57" t="str">
        <f>MID(Tabla1[[#This Row],[Aplicación]],6,2)</f>
        <v>06</v>
      </c>
      <c r="T1290" s="54" t="str">
        <f>VLOOKUP(Tabla1[[#This Row],[AREA]],Hoja1!A:B,2,FALSE)</f>
        <v>06. Educación y cultura</v>
      </c>
      <c r="U1290" s="57" t="str">
        <f>MID(Tabla1[[#This Row],[Aplicación]],9,4)</f>
        <v>3232</v>
      </c>
      <c r="V1290" s="54" t="str">
        <f>VLOOKUP(Tabla1[[#This Row],[PROGRAMA]],Hoja1!A:B,2,FALSE)</f>
        <v>3232. Conservación y mantenimiento centros educación infantil y primaria</v>
      </c>
      <c r="W1290" s="57" t="str">
        <f>MID(Tabla1[[#This Row],[Aplicación]],14,2)</f>
        <v>21</v>
      </c>
      <c r="X1290" s="57" t="str">
        <f>MID(Tabla1[[#This Row],[Aplicación]],14,6)</f>
        <v>212</v>
      </c>
    </row>
    <row r="1291" spans="1:24" x14ac:dyDescent="0.25">
      <c r="A1291" s="60">
        <v>220240011299</v>
      </c>
      <c r="B1291" s="43" t="s">
        <v>702</v>
      </c>
      <c r="C1291" s="61">
        <v>45393</v>
      </c>
      <c r="D1291" s="60">
        <v>22024000940</v>
      </c>
      <c r="E1291" s="43" t="s">
        <v>1285</v>
      </c>
      <c r="F1291" s="62">
        <v>121.62</v>
      </c>
      <c r="G1291" s="43" t="s">
        <v>41</v>
      </c>
      <c r="H1291" s="43" t="s">
        <v>4527</v>
      </c>
      <c r="I1291" s="69" t="s">
        <v>2934</v>
      </c>
      <c r="J1291" s="43" t="s">
        <v>398</v>
      </c>
      <c r="K1291" s="43" t="s">
        <v>398</v>
      </c>
      <c r="L1291" s="43" t="s">
        <v>413</v>
      </c>
      <c r="M1291" s="43" t="s">
        <v>395</v>
      </c>
      <c r="N1291" s="43" t="s">
        <v>396</v>
      </c>
      <c r="O1291" s="68" t="s">
        <v>325</v>
      </c>
      <c r="P1291" s="68" t="s">
        <v>2931</v>
      </c>
      <c r="Q1291" s="57" t="s">
        <v>2932</v>
      </c>
      <c r="R1291" s="35" t="s">
        <v>265</v>
      </c>
      <c r="S1291" s="57" t="str">
        <f>MID(Tabla1[[#This Row],[Aplicación]],6,2)</f>
        <v>06</v>
      </c>
      <c r="T1291" s="54" t="str">
        <f>VLOOKUP(Tabla1[[#This Row],[AREA]],Hoja1!A:B,2,FALSE)</f>
        <v>06. Educación y cultura</v>
      </c>
      <c r="U1291" s="57" t="str">
        <f>MID(Tabla1[[#This Row],[Aplicación]],9,4)</f>
        <v>3232</v>
      </c>
      <c r="V1291" s="54" t="str">
        <f>VLOOKUP(Tabla1[[#This Row],[PROGRAMA]],Hoja1!A:B,2,FALSE)</f>
        <v>3232. Conservación y mantenimiento centros educación infantil y primaria</v>
      </c>
      <c r="W1291" s="57" t="str">
        <f>MID(Tabla1[[#This Row],[Aplicación]],14,2)</f>
        <v>21</v>
      </c>
      <c r="X1291" s="57" t="str">
        <f>MID(Tabla1[[#This Row],[Aplicación]],14,6)</f>
        <v>212</v>
      </c>
    </row>
    <row r="1292" spans="1:24" x14ac:dyDescent="0.25">
      <c r="A1292" s="60">
        <v>220240011303</v>
      </c>
      <c r="B1292" s="43" t="s">
        <v>702</v>
      </c>
      <c r="C1292" s="61">
        <v>45393</v>
      </c>
      <c r="D1292" s="60">
        <v>22024000940</v>
      </c>
      <c r="E1292" s="43" t="s">
        <v>1285</v>
      </c>
      <c r="F1292" s="62">
        <v>106.4</v>
      </c>
      <c r="G1292" s="43" t="s">
        <v>41</v>
      </c>
      <c r="H1292" s="43" t="s">
        <v>4528</v>
      </c>
      <c r="I1292" s="69" t="s">
        <v>2934</v>
      </c>
      <c r="J1292" s="43" t="s">
        <v>398</v>
      </c>
      <c r="K1292" s="43" t="s">
        <v>398</v>
      </c>
      <c r="L1292" s="43" t="s">
        <v>413</v>
      </c>
      <c r="M1292" s="43" t="s">
        <v>395</v>
      </c>
      <c r="N1292" s="43" t="s">
        <v>396</v>
      </c>
      <c r="O1292" s="68" t="s">
        <v>325</v>
      </c>
      <c r="P1292" s="68" t="s">
        <v>2931</v>
      </c>
      <c r="Q1292" s="57" t="s">
        <v>2932</v>
      </c>
      <c r="R1292" s="35" t="s">
        <v>265</v>
      </c>
      <c r="S1292" s="57" t="str">
        <f>MID(Tabla1[[#This Row],[Aplicación]],6,2)</f>
        <v>06</v>
      </c>
      <c r="T1292" s="54" t="str">
        <f>VLOOKUP(Tabla1[[#This Row],[AREA]],Hoja1!A:B,2,FALSE)</f>
        <v>06. Educación y cultura</v>
      </c>
      <c r="U1292" s="57" t="str">
        <f>MID(Tabla1[[#This Row],[Aplicación]],9,4)</f>
        <v>3232</v>
      </c>
      <c r="V1292" s="54" t="str">
        <f>VLOOKUP(Tabla1[[#This Row],[PROGRAMA]],Hoja1!A:B,2,FALSE)</f>
        <v>3232. Conservación y mantenimiento centros educación infantil y primaria</v>
      </c>
      <c r="W1292" s="57" t="str">
        <f>MID(Tabla1[[#This Row],[Aplicación]],14,2)</f>
        <v>21</v>
      </c>
      <c r="X1292" s="57" t="str">
        <f>MID(Tabla1[[#This Row],[Aplicación]],14,6)</f>
        <v>212</v>
      </c>
    </row>
    <row r="1293" spans="1:24" x14ac:dyDescent="0.25">
      <c r="A1293" s="60">
        <v>220240011305</v>
      </c>
      <c r="B1293" s="43" t="s">
        <v>702</v>
      </c>
      <c r="C1293" s="61">
        <v>45393</v>
      </c>
      <c r="D1293" s="60">
        <v>22024000940</v>
      </c>
      <c r="E1293" s="43" t="s">
        <v>1285</v>
      </c>
      <c r="F1293" s="62">
        <v>77.94</v>
      </c>
      <c r="G1293" s="43" t="s">
        <v>41</v>
      </c>
      <c r="H1293" s="43" t="s">
        <v>4529</v>
      </c>
      <c r="I1293" s="69" t="s">
        <v>2934</v>
      </c>
      <c r="J1293" s="43" t="s">
        <v>398</v>
      </c>
      <c r="K1293" s="43" t="s">
        <v>398</v>
      </c>
      <c r="L1293" s="43" t="s">
        <v>413</v>
      </c>
      <c r="M1293" s="43" t="s">
        <v>395</v>
      </c>
      <c r="N1293" s="43" t="s">
        <v>396</v>
      </c>
      <c r="O1293" s="68" t="s">
        <v>325</v>
      </c>
      <c r="P1293" s="68" t="s">
        <v>2931</v>
      </c>
      <c r="Q1293" s="57" t="s">
        <v>2932</v>
      </c>
      <c r="R1293" s="35" t="s">
        <v>265</v>
      </c>
      <c r="S1293" s="57" t="str">
        <f>MID(Tabla1[[#This Row],[Aplicación]],6,2)</f>
        <v>06</v>
      </c>
      <c r="T1293" s="54" t="str">
        <f>VLOOKUP(Tabla1[[#This Row],[AREA]],Hoja1!A:B,2,FALSE)</f>
        <v>06. Educación y cultura</v>
      </c>
      <c r="U1293" s="57" t="str">
        <f>MID(Tabla1[[#This Row],[Aplicación]],9,4)</f>
        <v>3232</v>
      </c>
      <c r="V1293" s="54" t="str">
        <f>VLOOKUP(Tabla1[[#This Row],[PROGRAMA]],Hoja1!A:B,2,FALSE)</f>
        <v>3232. Conservación y mantenimiento centros educación infantil y primaria</v>
      </c>
      <c r="W1293" s="57" t="str">
        <f>MID(Tabla1[[#This Row],[Aplicación]],14,2)</f>
        <v>21</v>
      </c>
      <c r="X1293" s="57" t="str">
        <f>MID(Tabla1[[#This Row],[Aplicación]],14,6)</f>
        <v>212</v>
      </c>
    </row>
    <row r="1294" spans="1:24" x14ac:dyDescent="0.25">
      <c r="A1294" s="60">
        <v>220240011317</v>
      </c>
      <c r="B1294" s="43" t="s">
        <v>702</v>
      </c>
      <c r="C1294" s="61">
        <v>45393</v>
      </c>
      <c r="D1294" s="60">
        <v>22024000940</v>
      </c>
      <c r="E1294" s="43" t="s">
        <v>1285</v>
      </c>
      <c r="F1294" s="62">
        <v>629.22</v>
      </c>
      <c r="G1294" s="43" t="s">
        <v>776</v>
      </c>
      <c r="H1294" s="43" t="s">
        <v>4530</v>
      </c>
      <c r="I1294" s="69" t="s">
        <v>2934</v>
      </c>
      <c r="J1294" s="43" t="s">
        <v>398</v>
      </c>
      <c r="K1294" s="43" t="s">
        <v>398</v>
      </c>
      <c r="L1294" s="43" t="s">
        <v>413</v>
      </c>
      <c r="M1294" s="43" t="s">
        <v>395</v>
      </c>
      <c r="N1294" s="43" t="s">
        <v>396</v>
      </c>
      <c r="O1294" s="68" t="s">
        <v>325</v>
      </c>
      <c r="P1294" s="68" t="s">
        <v>2931</v>
      </c>
      <c r="Q1294" s="57" t="s">
        <v>2932</v>
      </c>
      <c r="R1294" s="35" t="s">
        <v>265</v>
      </c>
      <c r="S1294" s="57" t="str">
        <f>MID(Tabla1[[#This Row],[Aplicación]],6,2)</f>
        <v>06</v>
      </c>
      <c r="T1294" s="54" t="str">
        <f>VLOOKUP(Tabla1[[#This Row],[AREA]],Hoja1!A:B,2,FALSE)</f>
        <v>06. Educación y cultura</v>
      </c>
      <c r="U1294" s="57" t="str">
        <f>MID(Tabla1[[#This Row],[Aplicación]],9,4)</f>
        <v>3232</v>
      </c>
      <c r="V1294" s="54" t="str">
        <f>VLOOKUP(Tabla1[[#This Row],[PROGRAMA]],Hoja1!A:B,2,FALSE)</f>
        <v>3232. Conservación y mantenimiento centros educación infantil y primaria</v>
      </c>
      <c r="W1294" s="57" t="str">
        <f>MID(Tabla1[[#This Row],[Aplicación]],14,2)</f>
        <v>21</v>
      </c>
      <c r="X1294" s="57" t="str">
        <f>MID(Tabla1[[#This Row],[Aplicación]],14,6)</f>
        <v>212</v>
      </c>
    </row>
    <row r="1295" spans="1:24" x14ac:dyDescent="0.25">
      <c r="A1295" s="60">
        <v>220240011315</v>
      </c>
      <c r="B1295" s="43" t="s">
        <v>702</v>
      </c>
      <c r="C1295" s="61">
        <v>45393</v>
      </c>
      <c r="D1295" s="60">
        <v>22024000940</v>
      </c>
      <c r="E1295" s="43" t="s">
        <v>1285</v>
      </c>
      <c r="F1295" s="62">
        <v>63.91</v>
      </c>
      <c r="G1295" s="43" t="s">
        <v>82</v>
      </c>
      <c r="H1295" s="43" t="s">
        <v>4531</v>
      </c>
      <c r="I1295" s="69" t="s">
        <v>2934</v>
      </c>
      <c r="J1295" s="43" t="s">
        <v>398</v>
      </c>
      <c r="K1295" s="43" t="s">
        <v>398</v>
      </c>
      <c r="L1295" s="43" t="s">
        <v>413</v>
      </c>
      <c r="M1295" s="43" t="s">
        <v>395</v>
      </c>
      <c r="N1295" s="43" t="s">
        <v>396</v>
      </c>
      <c r="O1295" s="68" t="s">
        <v>325</v>
      </c>
      <c r="P1295" s="68" t="s">
        <v>2931</v>
      </c>
      <c r="Q1295" s="57" t="s">
        <v>2932</v>
      </c>
      <c r="R1295" s="35" t="s">
        <v>265</v>
      </c>
      <c r="S1295" s="57" t="str">
        <f>MID(Tabla1[[#This Row],[Aplicación]],6,2)</f>
        <v>06</v>
      </c>
      <c r="T1295" s="54" t="str">
        <f>VLOOKUP(Tabla1[[#This Row],[AREA]],Hoja1!A:B,2,FALSE)</f>
        <v>06. Educación y cultura</v>
      </c>
      <c r="U1295" s="57" t="str">
        <f>MID(Tabla1[[#This Row],[Aplicación]],9,4)</f>
        <v>3232</v>
      </c>
      <c r="V1295" s="54" t="str">
        <f>VLOOKUP(Tabla1[[#This Row],[PROGRAMA]],Hoja1!A:B,2,FALSE)</f>
        <v>3232. Conservación y mantenimiento centros educación infantil y primaria</v>
      </c>
      <c r="W1295" s="57" t="str">
        <f>MID(Tabla1[[#This Row],[Aplicación]],14,2)</f>
        <v>21</v>
      </c>
      <c r="X1295" s="57" t="str">
        <f>MID(Tabla1[[#This Row],[Aplicación]],14,6)</f>
        <v>212</v>
      </c>
    </row>
    <row r="1296" spans="1:24" x14ac:dyDescent="0.25">
      <c r="A1296" s="60">
        <v>220240011313</v>
      </c>
      <c r="B1296" s="43" t="s">
        <v>702</v>
      </c>
      <c r="C1296" s="61">
        <v>45393</v>
      </c>
      <c r="D1296" s="60">
        <v>22024000940</v>
      </c>
      <c r="E1296" s="43" t="s">
        <v>1285</v>
      </c>
      <c r="F1296" s="62">
        <v>46.54</v>
      </c>
      <c r="G1296" s="43" t="s">
        <v>82</v>
      </c>
      <c r="H1296" s="43" t="s">
        <v>4532</v>
      </c>
      <c r="I1296" s="69" t="s">
        <v>2934</v>
      </c>
      <c r="J1296" s="43" t="s">
        <v>398</v>
      </c>
      <c r="K1296" s="43" t="s">
        <v>398</v>
      </c>
      <c r="L1296" s="43" t="s">
        <v>413</v>
      </c>
      <c r="M1296" s="43" t="s">
        <v>395</v>
      </c>
      <c r="N1296" s="43" t="s">
        <v>396</v>
      </c>
      <c r="O1296" s="68" t="s">
        <v>325</v>
      </c>
      <c r="P1296" s="68" t="s">
        <v>2931</v>
      </c>
      <c r="Q1296" s="57" t="s">
        <v>2932</v>
      </c>
      <c r="R1296" s="35" t="s">
        <v>265</v>
      </c>
      <c r="S1296" s="57" t="str">
        <f>MID(Tabla1[[#This Row],[Aplicación]],6,2)</f>
        <v>06</v>
      </c>
      <c r="T1296" s="54" t="str">
        <f>VLOOKUP(Tabla1[[#This Row],[AREA]],Hoja1!A:B,2,FALSE)</f>
        <v>06. Educación y cultura</v>
      </c>
      <c r="U1296" s="57" t="str">
        <f>MID(Tabla1[[#This Row],[Aplicación]],9,4)</f>
        <v>3232</v>
      </c>
      <c r="V1296" s="54" t="str">
        <f>VLOOKUP(Tabla1[[#This Row],[PROGRAMA]],Hoja1!A:B,2,FALSE)</f>
        <v>3232. Conservación y mantenimiento centros educación infantil y primaria</v>
      </c>
      <c r="W1296" s="57" t="str">
        <f>MID(Tabla1[[#This Row],[Aplicación]],14,2)</f>
        <v>21</v>
      </c>
      <c r="X1296" s="57" t="str">
        <f>MID(Tabla1[[#This Row],[Aplicación]],14,6)</f>
        <v>212</v>
      </c>
    </row>
    <row r="1297" spans="1:24" x14ac:dyDescent="0.25">
      <c r="A1297" s="60">
        <v>220240011311</v>
      </c>
      <c r="B1297" s="43" t="s">
        <v>702</v>
      </c>
      <c r="C1297" s="61">
        <v>45393</v>
      </c>
      <c r="D1297" s="60">
        <v>22024000940</v>
      </c>
      <c r="E1297" s="43" t="s">
        <v>1285</v>
      </c>
      <c r="F1297" s="62">
        <v>328.88</v>
      </c>
      <c r="G1297" s="43" t="s">
        <v>81</v>
      </c>
      <c r="H1297" s="43" t="s">
        <v>4533</v>
      </c>
      <c r="I1297" s="69" t="s">
        <v>2934</v>
      </c>
      <c r="J1297" s="43" t="s">
        <v>398</v>
      </c>
      <c r="K1297" s="43" t="s">
        <v>398</v>
      </c>
      <c r="L1297" s="43" t="s">
        <v>413</v>
      </c>
      <c r="M1297" s="43" t="s">
        <v>395</v>
      </c>
      <c r="N1297" s="43" t="s">
        <v>396</v>
      </c>
      <c r="O1297" s="68" t="s">
        <v>325</v>
      </c>
      <c r="P1297" s="68" t="s">
        <v>2931</v>
      </c>
      <c r="Q1297" s="57" t="s">
        <v>2932</v>
      </c>
      <c r="R1297" s="35" t="s">
        <v>265</v>
      </c>
      <c r="S1297" s="57" t="str">
        <f>MID(Tabla1[[#This Row],[Aplicación]],6,2)</f>
        <v>06</v>
      </c>
      <c r="T1297" s="54" t="str">
        <f>VLOOKUP(Tabla1[[#This Row],[AREA]],Hoja1!A:B,2,FALSE)</f>
        <v>06. Educación y cultura</v>
      </c>
      <c r="U1297" s="57" t="str">
        <f>MID(Tabla1[[#This Row],[Aplicación]],9,4)</f>
        <v>3232</v>
      </c>
      <c r="V1297" s="54" t="str">
        <f>VLOOKUP(Tabla1[[#This Row],[PROGRAMA]],Hoja1!A:B,2,FALSE)</f>
        <v>3232. Conservación y mantenimiento centros educación infantil y primaria</v>
      </c>
      <c r="W1297" s="57" t="str">
        <f>MID(Tabla1[[#This Row],[Aplicación]],14,2)</f>
        <v>21</v>
      </c>
      <c r="X1297" s="57" t="str">
        <f>MID(Tabla1[[#This Row],[Aplicación]],14,6)</f>
        <v>212</v>
      </c>
    </row>
    <row r="1298" spans="1:24" x14ac:dyDescent="0.25">
      <c r="A1298" s="60">
        <v>220240011309</v>
      </c>
      <c r="B1298" s="43" t="s">
        <v>702</v>
      </c>
      <c r="C1298" s="61">
        <v>45393</v>
      </c>
      <c r="D1298" s="60">
        <v>22024000940</v>
      </c>
      <c r="E1298" s="43" t="s">
        <v>1285</v>
      </c>
      <c r="F1298" s="62">
        <v>156.57</v>
      </c>
      <c r="G1298" s="43" t="s">
        <v>838</v>
      </c>
      <c r="H1298" s="43" t="s">
        <v>4534</v>
      </c>
      <c r="I1298" s="69" t="s">
        <v>2934</v>
      </c>
      <c r="J1298" s="43" t="s">
        <v>398</v>
      </c>
      <c r="K1298" s="43" t="s">
        <v>398</v>
      </c>
      <c r="L1298" s="43" t="s">
        <v>413</v>
      </c>
      <c r="M1298" s="43" t="s">
        <v>395</v>
      </c>
      <c r="N1298" s="43" t="s">
        <v>396</v>
      </c>
      <c r="O1298" s="68" t="s">
        <v>325</v>
      </c>
      <c r="P1298" s="68" t="s">
        <v>2931</v>
      </c>
      <c r="Q1298" s="57" t="s">
        <v>2932</v>
      </c>
      <c r="R1298" s="35" t="s">
        <v>265</v>
      </c>
      <c r="S1298" s="57" t="str">
        <f>MID(Tabla1[[#This Row],[Aplicación]],6,2)</f>
        <v>06</v>
      </c>
      <c r="T1298" s="54" t="str">
        <f>VLOOKUP(Tabla1[[#This Row],[AREA]],Hoja1!A:B,2,FALSE)</f>
        <v>06. Educación y cultura</v>
      </c>
      <c r="U1298" s="57" t="str">
        <f>MID(Tabla1[[#This Row],[Aplicación]],9,4)</f>
        <v>3232</v>
      </c>
      <c r="V1298" s="54" t="str">
        <f>VLOOKUP(Tabla1[[#This Row],[PROGRAMA]],Hoja1!A:B,2,FALSE)</f>
        <v>3232. Conservación y mantenimiento centros educación infantil y primaria</v>
      </c>
      <c r="W1298" s="57" t="str">
        <f>MID(Tabla1[[#This Row],[Aplicación]],14,2)</f>
        <v>21</v>
      </c>
      <c r="X1298" s="57" t="str">
        <f>MID(Tabla1[[#This Row],[Aplicación]],14,6)</f>
        <v>212</v>
      </c>
    </row>
    <row r="1299" spans="1:24" x14ac:dyDescent="0.25">
      <c r="A1299" s="60">
        <v>220240032287</v>
      </c>
      <c r="B1299" s="43" t="s">
        <v>702</v>
      </c>
      <c r="C1299" s="61">
        <v>45497</v>
      </c>
      <c r="D1299" s="60">
        <v>22024000940</v>
      </c>
      <c r="E1299" s="43" t="s">
        <v>1285</v>
      </c>
      <c r="F1299" s="62">
        <v>142.18</v>
      </c>
      <c r="G1299" s="43" t="s">
        <v>838</v>
      </c>
      <c r="H1299" s="43" t="s">
        <v>5152</v>
      </c>
      <c r="I1299" s="69" t="s">
        <v>2934</v>
      </c>
      <c r="J1299" s="43" t="s">
        <v>398</v>
      </c>
      <c r="K1299" s="43" t="s">
        <v>398</v>
      </c>
      <c r="L1299" s="43" t="s">
        <v>413</v>
      </c>
      <c r="M1299" s="43" t="s">
        <v>395</v>
      </c>
      <c r="N1299" s="43" t="s">
        <v>396</v>
      </c>
      <c r="O1299" s="68" t="s">
        <v>325</v>
      </c>
      <c r="P1299" s="68" t="s">
        <v>4838</v>
      </c>
      <c r="Q1299" s="57" t="str">
        <f>MID(Tabla1[[#This Row],[Aplicación]],14,1)</f>
        <v>2</v>
      </c>
      <c r="R1299" s="35" t="s">
        <v>265</v>
      </c>
      <c r="S1299" s="57" t="str">
        <f>MID(Tabla1[[#This Row],[Aplicación]],6,2)</f>
        <v>06</v>
      </c>
      <c r="T1299" s="54" t="str">
        <f>VLOOKUP(Tabla1[[#This Row],[AREA]],Hoja1!A:B,2,FALSE)</f>
        <v>06. Educación y cultura</v>
      </c>
      <c r="U1299" s="57" t="str">
        <f>MID(Tabla1[[#This Row],[Aplicación]],9,4)</f>
        <v>3232</v>
      </c>
      <c r="V1299" s="54" t="str">
        <f>VLOOKUP(Tabla1[[#This Row],[PROGRAMA]],Hoja1!A:B,2,FALSE)</f>
        <v>3232. Conservación y mantenimiento centros educación infantil y primaria</v>
      </c>
      <c r="W1299" s="57" t="str">
        <f>MID(Tabla1[[#This Row],[Aplicación]],14,2)</f>
        <v>21</v>
      </c>
      <c r="X1299" s="57" t="str">
        <f>MID(Tabla1[[#This Row],[Aplicación]],14,6)</f>
        <v>212</v>
      </c>
    </row>
    <row r="1300" spans="1:24" x14ac:dyDescent="0.25">
      <c r="A1300" s="60">
        <v>220240031198</v>
      </c>
      <c r="B1300" s="43" t="s">
        <v>702</v>
      </c>
      <c r="C1300" s="61">
        <v>45490</v>
      </c>
      <c r="D1300" s="60">
        <v>22024000940</v>
      </c>
      <c r="E1300" s="43" t="s">
        <v>1285</v>
      </c>
      <c r="F1300" s="62">
        <v>604.37</v>
      </c>
      <c r="G1300" s="43" t="s">
        <v>764</v>
      </c>
      <c r="H1300" s="43" t="s">
        <v>5191</v>
      </c>
      <c r="I1300" s="69">
        <v>300</v>
      </c>
      <c r="J1300" s="43" t="s">
        <v>398</v>
      </c>
      <c r="K1300" s="43" t="s">
        <v>398</v>
      </c>
      <c r="L1300" s="43" t="s">
        <v>413</v>
      </c>
      <c r="M1300" s="43" t="s">
        <v>395</v>
      </c>
      <c r="N1300" s="43" t="s">
        <v>396</v>
      </c>
      <c r="O1300" s="68" t="s">
        <v>325</v>
      </c>
      <c r="P1300" s="68" t="s">
        <v>4838</v>
      </c>
      <c r="Q1300" s="57" t="str">
        <f>MID(Tabla1[[#This Row],[Aplicación]],14,1)</f>
        <v>2</v>
      </c>
      <c r="R1300" s="35" t="s">
        <v>265</v>
      </c>
      <c r="S1300" s="57" t="str">
        <f>MID(Tabla1[[#This Row],[Aplicación]],6,2)</f>
        <v>06</v>
      </c>
      <c r="T1300" s="54" t="str">
        <f>VLOOKUP(Tabla1[[#This Row],[AREA]],Hoja1!A:B,2,FALSE)</f>
        <v>06. Educación y cultura</v>
      </c>
      <c r="U1300" s="57" t="str">
        <f>MID(Tabla1[[#This Row],[Aplicación]],9,4)</f>
        <v>3232</v>
      </c>
      <c r="V1300" s="54" t="str">
        <f>VLOOKUP(Tabla1[[#This Row],[PROGRAMA]],Hoja1!A:B,2,FALSE)</f>
        <v>3232. Conservación y mantenimiento centros educación infantil y primaria</v>
      </c>
      <c r="W1300" s="57" t="str">
        <f>MID(Tabla1[[#This Row],[Aplicación]],14,2)</f>
        <v>21</v>
      </c>
      <c r="X1300" s="57" t="str">
        <f>MID(Tabla1[[#This Row],[Aplicación]],14,6)</f>
        <v>212</v>
      </c>
    </row>
    <row r="1301" spans="1:24" x14ac:dyDescent="0.25">
      <c r="A1301" s="60">
        <v>220240031136</v>
      </c>
      <c r="B1301" s="43" t="s">
        <v>702</v>
      </c>
      <c r="C1301" s="61">
        <v>45490</v>
      </c>
      <c r="D1301" s="60">
        <v>22024000940</v>
      </c>
      <c r="E1301" s="43" t="s">
        <v>1285</v>
      </c>
      <c r="F1301" s="62">
        <v>756.61</v>
      </c>
      <c r="G1301" s="43" t="s">
        <v>776</v>
      </c>
      <c r="H1301" s="43" t="s">
        <v>5210</v>
      </c>
      <c r="I1301" s="69">
        <v>300</v>
      </c>
      <c r="J1301" s="43" t="s">
        <v>398</v>
      </c>
      <c r="K1301" s="43" t="s">
        <v>398</v>
      </c>
      <c r="L1301" s="43" t="s">
        <v>413</v>
      </c>
      <c r="M1301" s="43" t="s">
        <v>395</v>
      </c>
      <c r="N1301" s="43" t="s">
        <v>396</v>
      </c>
      <c r="O1301" s="68" t="s">
        <v>325</v>
      </c>
      <c r="P1301" s="68" t="s">
        <v>4838</v>
      </c>
      <c r="Q1301" s="57" t="str">
        <f>MID(Tabla1[[#This Row],[Aplicación]],14,1)</f>
        <v>2</v>
      </c>
      <c r="R1301" s="35" t="s">
        <v>265</v>
      </c>
      <c r="S1301" s="57" t="str">
        <f>MID(Tabla1[[#This Row],[Aplicación]],6,2)</f>
        <v>06</v>
      </c>
      <c r="T1301" s="54" t="str">
        <f>VLOOKUP(Tabla1[[#This Row],[AREA]],Hoja1!A:B,2,FALSE)</f>
        <v>06. Educación y cultura</v>
      </c>
      <c r="U1301" s="57" t="str">
        <f>MID(Tabla1[[#This Row],[Aplicación]],9,4)</f>
        <v>3232</v>
      </c>
      <c r="V1301" s="54" t="str">
        <f>VLOOKUP(Tabla1[[#This Row],[PROGRAMA]],Hoja1!A:B,2,FALSE)</f>
        <v>3232. Conservación y mantenimiento centros educación infantil y primaria</v>
      </c>
      <c r="W1301" s="57" t="str">
        <f>MID(Tabla1[[#This Row],[Aplicación]],14,2)</f>
        <v>21</v>
      </c>
      <c r="X1301" s="57" t="str">
        <f>MID(Tabla1[[#This Row],[Aplicación]],14,6)</f>
        <v>212</v>
      </c>
    </row>
    <row r="1302" spans="1:24" x14ac:dyDescent="0.25">
      <c r="A1302" s="60">
        <v>220240031269</v>
      </c>
      <c r="B1302" s="43" t="s">
        <v>702</v>
      </c>
      <c r="C1302" s="61">
        <v>45490</v>
      </c>
      <c r="D1302" s="60">
        <v>22024000940</v>
      </c>
      <c r="E1302" s="43" t="s">
        <v>1285</v>
      </c>
      <c r="F1302" s="62">
        <v>24.56</v>
      </c>
      <c r="G1302" s="43" t="s">
        <v>852</v>
      </c>
      <c r="H1302" s="43" t="s">
        <v>5230</v>
      </c>
      <c r="I1302" s="69">
        <v>300</v>
      </c>
      <c r="J1302" s="43" t="s">
        <v>398</v>
      </c>
      <c r="K1302" s="43" t="s">
        <v>398</v>
      </c>
      <c r="L1302" s="43" t="s">
        <v>413</v>
      </c>
      <c r="M1302" s="43" t="s">
        <v>395</v>
      </c>
      <c r="N1302" s="43" t="s">
        <v>396</v>
      </c>
      <c r="O1302" s="68" t="s">
        <v>325</v>
      </c>
      <c r="P1302" s="68" t="s">
        <v>4838</v>
      </c>
      <c r="Q1302" s="57" t="str">
        <f>MID(Tabla1[[#This Row],[Aplicación]],14,1)</f>
        <v>2</v>
      </c>
      <c r="R1302" s="35" t="s">
        <v>265</v>
      </c>
      <c r="S1302" s="57" t="str">
        <f>MID(Tabla1[[#This Row],[Aplicación]],6,2)</f>
        <v>06</v>
      </c>
      <c r="T1302" s="54" t="str">
        <f>VLOOKUP(Tabla1[[#This Row],[AREA]],Hoja1!A:B,2,FALSE)</f>
        <v>06. Educación y cultura</v>
      </c>
      <c r="U1302" s="57" t="str">
        <f>MID(Tabla1[[#This Row],[Aplicación]],9,4)</f>
        <v>3232</v>
      </c>
      <c r="V1302" s="54" t="str">
        <f>VLOOKUP(Tabla1[[#This Row],[PROGRAMA]],Hoja1!A:B,2,FALSE)</f>
        <v>3232. Conservación y mantenimiento centros educación infantil y primaria</v>
      </c>
      <c r="W1302" s="57" t="str">
        <f>MID(Tabla1[[#This Row],[Aplicación]],14,2)</f>
        <v>21</v>
      </c>
      <c r="X1302" s="57" t="str">
        <f>MID(Tabla1[[#This Row],[Aplicación]],14,6)</f>
        <v>212</v>
      </c>
    </row>
    <row r="1303" spans="1:24" x14ac:dyDescent="0.25">
      <c r="A1303" s="60">
        <v>220240031267</v>
      </c>
      <c r="B1303" s="43" t="s">
        <v>702</v>
      </c>
      <c r="C1303" s="61">
        <v>45490</v>
      </c>
      <c r="D1303" s="60">
        <v>22024000940</v>
      </c>
      <c r="E1303" s="43" t="s">
        <v>1285</v>
      </c>
      <c r="F1303" s="62">
        <v>138.52000000000001</v>
      </c>
      <c r="G1303" s="43" t="s">
        <v>81</v>
      </c>
      <c r="H1303" s="43" t="s">
        <v>5240</v>
      </c>
      <c r="I1303" s="69">
        <v>300</v>
      </c>
      <c r="J1303" s="43" t="s">
        <v>398</v>
      </c>
      <c r="K1303" s="43" t="s">
        <v>398</v>
      </c>
      <c r="L1303" s="43" t="s">
        <v>413</v>
      </c>
      <c r="M1303" s="43" t="s">
        <v>395</v>
      </c>
      <c r="N1303" s="43" t="s">
        <v>396</v>
      </c>
      <c r="O1303" s="68" t="s">
        <v>325</v>
      </c>
      <c r="P1303" s="68" t="s">
        <v>4838</v>
      </c>
      <c r="Q1303" s="57" t="str">
        <f>MID(Tabla1[[#This Row],[Aplicación]],14,1)</f>
        <v>2</v>
      </c>
      <c r="R1303" s="35" t="s">
        <v>265</v>
      </c>
      <c r="S1303" s="57" t="str">
        <f>MID(Tabla1[[#This Row],[Aplicación]],6,2)</f>
        <v>06</v>
      </c>
      <c r="T1303" s="54" t="str">
        <f>VLOOKUP(Tabla1[[#This Row],[AREA]],Hoja1!A:B,2,FALSE)</f>
        <v>06. Educación y cultura</v>
      </c>
      <c r="U1303" s="57" t="str">
        <f>MID(Tabla1[[#This Row],[Aplicación]],9,4)</f>
        <v>3232</v>
      </c>
      <c r="V1303" s="54" t="str">
        <f>VLOOKUP(Tabla1[[#This Row],[PROGRAMA]],Hoja1!A:B,2,FALSE)</f>
        <v>3232. Conservación y mantenimiento centros educación infantil y primaria</v>
      </c>
      <c r="W1303" s="57" t="str">
        <f>MID(Tabla1[[#This Row],[Aplicación]],14,2)</f>
        <v>21</v>
      </c>
      <c r="X1303" s="57" t="str">
        <f>MID(Tabla1[[#This Row],[Aplicación]],14,6)</f>
        <v>212</v>
      </c>
    </row>
    <row r="1304" spans="1:24" x14ac:dyDescent="0.25">
      <c r="A1304" s="60">
        <v>220240031200</v>
      </c>
      <c r="B1304" s="43" t="s">
        <v>702</v>
      </c>
      <c r="C1304" s="61">
        <v>45490</v>
      </c>
      <c r="D1304" s="60">
        <v>22024000940</v>
      </c>
      <c r="E1304" s="43" t="s">
        <v>1285</v>
      </c>
      <c r="F1304" s="62">
        <v>64.94</v>
      </c>
      <c r="G1304" s="43" t="s">
        <v>40</v>
      </c>
      <c r="H1304" s="43" t="s">
        <v>5257</v>
      </c>
      <c r="I1304" s="69">
        <v>300</v>
      </c>
      <c r="J1304" s="43" t="s">
        <v>398</v>
      </c>
      <c r="K1304" s="43" t="s">
        <v>398</v>
      </c>
      <c r="L1304" s="43" t="s">
        <v>413</v>
      </c>
      <c r="M1304" s="43" t="s">
        <v>395</v>
      </c>
      <c r="N1304" s="43" t="s">
        <v>396</v>
      </c>
      <c r="O1304" s="68" t="s">
        <v>325</v>
      </c>
      <c r="P1304" s="68" t="s">
        <v>4838</v>
      </c>
      <c r="Q1304" s="57" t="str">
        <f>MID(Tabla1[[#This Row],[Aplicación]],14,1)</f>
        <v>2</v>
      </c>
      <c r="R1304" s="35" t="s">
        <v>265</v>
      </c>
      <c r="S1304" s="57" t="str">
        <f>MID(Tabla1[[#This Row],[Aplicación]],6,2)</f>
        <v>06</v>
      </c>
      <c r="T1304" s="54" t="str">
        <f>VLOOKUP(Tabla1[[#This Row],[AREA]],Hoja1!A:B,2,FALSE)</f>
        <v>06. Educación y cultura</v>
      </c>
      <c r="U1304" s="57" t="str">
        <f>MID(Tabla1[[#This Row],[Aplicación]],9,4)</f>
        <v>3232</v>
      </c>
      <c r="V1304" s="54" t="str">
        <f>VLOOKUP(Tabla1[[#This Row],[PROGRAMA]],Hoja1!A:B,2,FALSE)</f>
        <v>3232. Conservación y mantenimiento centros educación infantil y primaria</v>
      </c>
      <c r="W1304" s="57" t="str">
        <f>MID(Tabla1[[#This Row],[Aplicación]],14,2)</f>
        <v>21</v>
      </c>
      <c r="X1304" s="57" t="str">
        <f>MID(Tabla1[[#This Row],[Aplicación]],14,6)</f>
        <v>212</v>
      </c>
    </row>
    <row r="1305" spans="1:24" x14ac:dyDescent="0.25">
      <c r="A1305" s="60">
        <v>220240031202</v>
      </c>
      <c r="B1305" s="43" t="s">
        <v>702</v>
      </c>
      <c r="C1305" s="61">
        <v>45490</v>
      </c>
      <c r="D1305" s="60">
        <v>22024000940</v>
      </c>
      <c r="E1305" s="43" t="s">
        <v>1285</v>
      </c>
      <c r="F1305" s="62">
        <v>6.74</v>
      </c>
      <c r="G1305" s="43" t="s">
        <v>40</v>
      </c>
      <c r="H1305" s="43" t="s">
        <v>5258</v>
      </c>
      <c r="I1305" s="69">
        <v>300</v>
      </c>
      <c r="J1305" s="43" t="s">
        <v>398</v>
      </c>
      <c r="K1305" s="43" t="s">
        <v>398</v>
      </c>
      <c r="L1305" s="43" t="s">
        <v>413</v>
      </c>
      <c r="M1305" s="43" t="s">
        <v>395</v>
      </c>
      <c r="N1305" s="43" t="s">
        <v>396</v>
      </c>
      <c r="O1305" s="68" t="s">
        <v>325</v>
      </c>
      <c r="P1305" s="68" t="s">
        <v>4838</v>
      </c>
      <c r="Q1305" s="57" t="str">
        <f>MID(Tabla1[[#This Row],[Aplicación]],14,1)</f>
        <v>2</v>
      </c>
      <c r="R1305" s="35" t="s">
        <v>265</v>
      </c>
      <c r="S1305" s="57" t="str">
        <f>MID(Tabla1[[#This Row],[Aplicación]],6,2)</f>
        <v>06</v>
      </c>
      <c r="T1305" s="54" t="str">
        <f>VLOOKUP(Tabla1[[#This Row],[AREA]],Hoja1!A:B,2,FALSE)</f>
        <v>06. Educación y cultura</v>
      </c>
      <c r="U1305" s="57" t="str">
        <f>MID(Tabla1[[#This Row],[Aplicación]],9,4)</f>
        <v>3232</v>
      </c>
      <c r="V1305" s="54" t="str">
        <f>VLOOKUP(Tabla1[[#This Row],[PROGRAMA]],Hoja1!A:B,2,FALSE)</f>
        <v>3232. Conservación y mantenimiento centros educación infantil y primaria</v>
      </c>
      <c r="W1305" s="57" t="str">
        <f>MID(Tabla1[[#This Row],[Aplicación]],14,2)</f>
        <v>21</v>
      </c>
      <c r="X1305" s="57" t="str">
        <f>MID(Tabla1[[#This Row],[Aplicación]],14,6)</f>
        <v>212</v>
      </c>
    </row>
    <row r="1306" spans="1:24" x14ac:dyDescent="0.25">
      <c r="A1306" s="60">
        <v>220240031299</v>
      </c>
      <c r="B1306" s="43" t="s">
        <v>390</v>
      </c>
      <c r="C1306" s="61">
        <v>45490</v>
      </c>
      <c r="D1306" s="60">
        <v>22024005689</v>
      </c>
      <c r="E1306" s="43" t="s">
        <v>1285</v>
      </c>
      <c r="F1306" s="62">
        <v>605</v>
      </c>
      <c r="G1306" s="43" t="s">
        <v>822</v>
      </c>
      <c r="H1306" s="43" t="s">
        <v>5264</v>
      </c>
      <c r="I1306" s="69">
        <v>220</v>
      </c>
      <c r="J1306" s="43" t="s">
        <v>398</v>
      </c>
      <c r="K1306" s="43" t="s">
        <v>398</v>
      </c>
      <c r="L1306" s="43" t="s">
        <v>413</v>
      </c>
      <c r="M1306" s="43" t="s">
        <v>585</v>
      </c>
      <c r="N1306" s="43" t="s">
        <v>539</v>
      </c>
      <c r="O1306" s="68" t="s">
        <v>326</v>
      </c>
      <c r="P1306" s="68" t="s">
        <v>4838</v>
      </c>
      <c r="Q1306" s="57" t="str">
        <f>MID(Tabla1[[#This Row],[Aplicación]],14,1)</f>
        <v>2</v>
      </c>
      <c r="R1306" s="35" t="s">
        <v>265</v>
      </c>
      <c r="S1306" s="57" t="str">
        <f>MID(Tabla1[[#This Row],[Aplicación]],6,2)</f>
        <v>06</v>
      </c>
      <c r="T1306" s="54" t="str">
        <f>VLOOKUP(Tabla1[[#This Row],[AREA]],Hoja1!A:B,2,FALSE)</f>
        <v>06. Educación y cultura</v>
      </c>
      <c r="U1306" s="57" t="str">
        <f>MID(Tabla1[[#This Row],[Aplicación]],9,4)</f>
        <v>3232</v>
      </c>
      <c r="V1306" s="54" t="str">
        <f>VLOOKUP(Tabla1[[#This Row],[PROGRAMA]],Hoja1!A:B,2,FALSE)</f>
        <v>3232. Conservación y mantenimiento centros educación infantil y primaria</v>
      </c>
      <c r="W1306" s="57" t="str">
        <f>MID(Tabla1[[#This Row],[Aplicación]],14,2)</f>
        <v>21</v>
      </c>
      <c r="X1306" s="57" t="str">
        <f>MID(Tabla1[[#This Row],[Aplicación]],14,6)</f>
        <v>212</v>
      </c>
    </row>
    <row r="1307" spans="1:24" x14ac:dyDescent="0.25">
      <c r="A1307" s="60">
        <v>220240030785</v>
      </c>
      <c r="B1307" s="43" t="s">
        <v>702</v>
      </c>
      <c r="C1307" s="61">
        <v>45489</v>
      </c>
      <c r="D1307" s="60">
        <v>22024000940</v>
      </c>
      <c r="E1307" s="43" t="s">
        <v>1285</v>
      </c>
      <c r="F1307" s="62">
        <v>44.7</v>
      </c>
      <c r="G1307" s="43" t="s">
        <v>82</v>
      </c>
      <c r="H1307" s="43" t="s">
        <v>5296</v>
      </c>
      <c r="I1307" s="69">
        <v>300</v>
      </c>
      <c r="J1307" s="43" t="s">
        <v>398</v>
      </c>
      <c r="K1307" s="43" t="s">
        <v>398</v>
      </c>
      <c r="L1307" s="43" t="s">
        <v>413</v>
      </c>
      <c r="M1307" s="43" t="s">
        <v>395</v>
      </c>
      <c r="N1307" s="43" t="s">
        <v>396</v>
      </c>
      <c r="O1307" s="68" t="s">
        <v>325</v>
      </c>
      <c r="P1307" s="68" t="s">
        <v>4838</v>
      </c>
      <c r="Q1307" s="57" t="str">
        <f>MID(Tabla1[[#This Row],[Aplicación]],14,1)</f>
        <v>2</v>
      </c>
      <c r="R1307" s="35" t="s">
        <v>265</v>
      </c>
      <c r="S1307" s="57" t="str">
        <f>MID(Tabla1[[#This Row],[Aplicación]],6,2)</f>
        <v>06</v>
      </c>
      <c r="T1307" s="54" t="str">
        <f>VLOOKUP(Tabla1[[#This Row],[AREA]],Hoja1!A:B,2,FALSE)</f>
        <v>06. Educación y cultura</v>
      </c>
      <c r="U1307" s="57" t="str">
        <f>MID(Tabla1[[#This Row],[Aplicación]],9,4)</f>
        <v>3232</v>
      </c>
      <c r="V1307" s="54" t="str">
        <f>VLOOKUP(Tabla1[[#This Row],[PROGRAMA]],Hoja1!A:B,2,FALSE)</f>
        <v>3232. Conservación y mantenimiento centros educación infantil y primaria</v>
      </c>
      <c r="W1307" s="57" t="str">
        <f>MID(Tabla1[[#This Row],[Aplicación]],14,2)</f>
        <v>21</v>
      </c>
      <c r="X1307" s="57" t="str">
        <f>MID(Tabla1[[#This Row],[Aplicación]],14,6)</f>
        <v>212</v>
      </c>
    </row>
    <row r="1308" spans="1:24" x14ac:dyDescent="0.25">
      <c r="A1308" s="60">
        <v>220240030787</v>
      </c>
      <c r="B1308" s="43" t="s">
        <v>702</v>
      </c>
      <c r="C1308" s="61">
        <v>45489</v>
      </c>
      <c r="D1308" s="60">
        <v>22024000940</v>
      </c>
      <c r="E1308" s="43" t="s">
        <v>1285</v>
      </c>
      <c r="F1308" s="62">
        <v>5.64</v>
      </c>
      <c r="G1308" s="43" t="s">
        <v>82</v>
      </c>
      <c r="H1308" s="43" t="s">
        <v>5297</v>
      </c>
      <c r="I1308" s="69">
        <v>300</v>
      </c>
      <c r="J1308" s="43" t="s">
        <v>398</v>
      </c>
      <c r="K1308" s="43" t="s">
        <v>398</v>
      </c>
      <c r="L1308" s="43" t="s">
        <v>413</v>
      </c>
      <c r="M1308" s="43" t="s">
        <v>395</v>
      </c>
      <c r="N1308" s="43" t="s">
        <v>396</v>
      </c>
      <c r="O1308" s="68" t="s">
        <v>325</v>
      </c>
      <c r="P1308" s="68" t="s">
        <v>4838</v>
      </c>
      <c r="Q1308" s="57" t="str">
        <f>MID(Tabla1[[#This Row],[Aplicación]],14,1)</f>
        <v>2</v>
      </c>
      <c r="R1308" s="35" t="s">
        <v>265</v>
      </c>
      <c r="S1308" s="57" t="str">
        <f>MID(Tabla1[[#This Row],[Aplicación]],6,2)</f>
        <v>06</v>
      </c>
      <c r="T1308" s="54" t="str">
        <f>VLOOKUP(Tabla1[[#This Row],[AREA]],Hoja1!A:B,2,FALSE)</f>
        <v>06. Educación y cultura</v>
      </c>
      <c r="U1308" s="57" t="str">
        <f>MID(Tabla1[[#This Row],[Aplicación]],9,4)</f>
        <v>3232</v>
      </c>
      <c r="V1308" s="54" t="str">
        <f>VLOOKUP(Tabla1[[#This Row],[PROGRAMA]],Hoja1!A:B,2,FALSE)</f>
        <v>3232. Conservación y mantenimiento centros educación infantil y primaria</v>
      </c>
      <c r="W1308" s="57" t="str">
        <f>MID(Tabla1[[#This Row],[Aplicación]],14,2)</f>
        <v>21</v>
      </c>
      <c r="X1308" s="57" t="str">
        <f>MID(Tabla1[[#This Row],[Aplicación]],14,6)</f>
        <v>212</v>
      </c>
    </row>
    <row r="1309" spans="1:24" x14ac:dyDescent="0.25">
      <c r="A1309" s="60">
        <v>220240030862</v>
      </c>
      <c r="B1309" s="43" t="s">
        <v>702</v>
      </c>
      <c r="C1309" s="61">
        <v>45489</v>
      </c>
      <c r="D1309" s="60">
        <v>22024000940</v>
      </c>
      <c r="E1309" s="43" t="s">
        <v>1285</v>
      </c>
      <c r="F1309" s="62">
        <v>153.26</v>
      </c>
      <c r="G1309" s="43" t="s">
        <v>81</v>
      </c>
      <c r="H1309" s="43" t="s">
        <v>5308</v>
      </c>
      <c r="I1309" s="69">
        <v>300</v>
      </c>
      <c r="J1309" s="43" t="s">
        <v>398</v>
      </c>
      <c r="K1309" s="43" t="s">
        <v>398</v>
      </c>
      <c r="L1309" s="43" t="s">
        <v>413</v>
      </c>
      <c r="M1309" s="43" t="s">
        <v>395</v>
      </c>
      <c r="N1309" s="43" t="s">
        <v>396</v>
      </c>
      <c r="O1309" s="68" t="s">
        <v>325</v>
      </c>
      <c r="P1309" s="68" t="s">
        <v>4838</v>
      </c>
      <c r="Q1309" s="57" t="str">
        <f>MID(Tabla1[[#This Row],[Aplicación]],14,1)</f>
        <v>2</v>
      </c>
      <c r="R1309" s="35" t="s">
        <v>265</v>
      </c>
      <c r="S1309" s="57" t="str">
        <f>MID(Tabla1[[#This Row],[Aplicación]],6,2)</f>
        <v>06</v>
      </c>
      <c r="T1309" s="54" t="str">
        <f>VLOOKUP(Tabla1[[#This Row],[AREA]],Hoja1!A:B,2,FALSE)</f>
        <v>06. Educación y cultura</v>
      </c>
      <c r="U1309" s="57" t="str">
        <f>MID(Tabla1[[#This Row],[Aplicación]],9,4)</f>
        <v>3232</v>
      </c>
      <c r="V1309" s="54" t="str">
        <f>VLOOKUP(Tabla1[[#This Row],[PROGRAMA]],Hoja1!A:B,2,FALSE)</f>
        <v>3232. Conservación y mantenimiento centros educación infantil y primaria</v>
      </c>
      <c r="W1309" s="57" t="str">
        <f>MID(Tabla1[[#This Row],[Aplicación]],14,2)</f>
        <v>21</v>
      </c>
      <c r="X1309" s="57" t="str">
        <f>MID(Tabla1[[#This Row],[Aplicación]],14,6)</f>
        <v>212</v>
      </c>
    </row>
    <row r="1310" spans="1:24" x14ac:dyDescent="0.25">
      <c r="A1310" s="60">
        <v>220240030789</v>
      </c>
      <c r="B1310" s="43" t="s">
        <v>702</v>
      </c>
      <c r="C1310" s="61">
        <v>45489</v>
      </c>
      <c r="D1310" s="60">
        <v>22024000940</v>
      </c>
      <c r="E1310" s="43" t="s">
        <v>1285</v>
      </c>
      <c r="F1310" s="62">
        <v>95.4</v>
      </c>
      <c r="G1310" s="43" t="s">
        <v>838</v>
      </c>
      <c r="H1310" s="43" t="s">
        <v>5315</v>
      </c>
      <c r="I1310" s="69">
        <v>300</v>
      </c>
      <c r="J1310" s="43" t="s">
        <v>398</v>
      </c>
      <c r="K1310" s="43" t="s">
        <v>398</v>
      </c>
      <c r="L1310" s="43" t="s">
        <v>413</v>
      </c>
      <c r="M1310" s="43" t="s">
        <v>395</v>
      </c>
      <c r="N1310" s="43" t="s">
        <v>396</v>
      </c>
      <c r="O1310" s="68" t="s">
        <v>325</v>
      </c>
      <c r="P1310" s="68" t="s">
        <v>4838</v>
      </c>
      <c r="Q1310" s="57" t="str">
        <f>MID(Tabla1[[#This Row],[Aplicación]],14,1)</f>
        <v>2</v>
      </c>
      <c r="R1310" s="35" t="s">
        <v>265</v>
      </c>
      <c r="S1310" s="57" t="str">
        <f>MID(Tabla1[[#This Row],[Aplicación]],6,2)</f>
        <v>06</v>
      </c>
      <c r="T1310" s="54" t="str">
        <f>VLOOKUP(Tabla1[[#This Row],[AREA]],Hoja1!A:B,2,FALSE)</f>
        <v>06. Educación y cultura</v>
      </c>
      <c r="U1310" s="57" t="str">
        <f>MID(Tabla1[[#This Row],[Aplicación]],9,4)</f>
        <v>3232</v>
      </c>
      <c r="V1310" s="54" t="str">
        <f>VLOOKUP(Tabla1[[#This Row],[PROGRAMA]],Hoja1!A:B,2,FALSE)</f>
        <v>3232. Conservación y mantenimiento centros educación infantil y primaria</v>
      </c>
      <c r="W1310" s="57" t="str">
        <f>MID(Tabla1[[#This Row],[Aplicación]],14,2)</f>
        <v>21</v>
      </c>
      <c r="X1310" s="57" t="str">
        <f>MID(Tabla1[[#This Row],[Aplicación]],14,6)</f>
        <v>212</v>
      </c>
    </row>
    <row r="1311" spans="1:24" x14ac:dyDescent="0.25">
      <c r="A1311" s="44">
        <v>220239000830</v>
      </c>
      <c r="B1311" s="45" t="s">
        <v>390</v>
      </c>
      <c r="C1311" s="50">
        <v>45292</v>
      </c>
      <c r="D1311" s="44">
        <v>22024001181</v>
      </c>
      <c r="E1311" s="45" t="s">
        <v>1207</v>
      </c>
      <c r="F1311" s="51">
        <v>460000</v>
      </c>
      <c r="G1311" s="45" t="s">
        <v>426</v>
      </c>
      <c r="H1311" s="45" t="s">
        <v>1539</v>
      </c>
      <c r="I1311" s="53">
        <v>220</v>
      </c>
      <c r="J1311" s="45" t="s">
        <v>427</v>
      </c>
      <c r="K1311" s="45" t="s">
        <v>428</v>
      </c>
      <c r="L1311" s="45" t="s">
        <v>413</v>
      </c>
      <c r="M1311" s="45" t="s">
        <v>395</v>
      </c>
      <c r="N1311" s="45" t="s">
        <v>433</v>
      </c>
      <c r="O1311" s="52" t="s">
        <v>321</v>
      </c>
      <c r="P1311" s="63" t="s">
        <v>276</v>
      </c>
      <c r="Q1311" s="57" t="str">
        <f>MID(Tabla1[[#This Row],[Aplicación]],14,1)</f>
        <v>2</v>
      </c>
      <c r="R1311" s="35" t="s">
        <v>265</v>
      </c>
      <c r="S1311" s="57" t="str">
        <f>MID(Tabla1[[#This Row],[Aplicación]],6,2)</f>
        <v>06</v>
      </c>
      <c r="T1311" s="54" t="str">
        <f>VLOOKUP(Tabla1[[#This Row],[AREA]],Hoja1!A:B,2,FALSE)</f>
        <v>06. Educación y cultura</v>
      </c>
      <c r="U1311" s="57" t="str">
        <f>MID(Tabla1[[#This Row],[Aplicación]],9,4)</f>
        <v>3232</v>
      </c>
      <c r="V1311" s="54" t="str">
        <f>VLOOKUP(Tabla1[[#This Row],[PROGRAMA]],Hoja1!A:B,2,FALSE)</f>
        <v>3232. Conservación y mantenimiento centros educación infantil y primaria</v>
      </c>
      <c r="W1311" s="57" t="str">
        <f>MID(Tabla1[[#This Row],[Aplicación]],14,2)</f>
        <v>22</v>
      </c>
      <c r="X1311" s="57" t="str">
        <f>MID(Tabla1[[#This Row],[Aplicación]],14,6)</f>
        <v>22100</v>
      </c>
    </row>
    <row r="1312" spans="1:24" x14ac:dyDescent="0.25">
      <c r="A1312" s="60">
        <v>220239000431</v>
      </c>
      <c r="B1312" s="43" t="s">
        <v>390</v>
      </c>
      <c r="C1312" s="61">
        <v>45292</v>
      </c>
      <c r="D1312" s="60">
        <v>22024001104</v>
      </c>
      <c r="E1312" s="43" t="s">
        <v>1196</v>
      </c>
      <c r="F1312" s="62">
        <v>765000</v>
      </c>
      <c r="G1312" s="43" t="s">
        <v>15</v>
      </c>
      <c r="H1312" s="43" t="s">
        <v>1527</v>
      </c>
      <c r="I1312" s="69">
        <v>220</v>
      </c>
      <c r="J1312" s="43" t="s">
        <v>537</v>
      </c>
      <c r="K1312" s="43" t="s">
        <v>537</v>
      </c>
      <c r="L1312" s="43" t="s">
        <v>413</v>
      </c>
      <c r="M1312" s="43" t="s">
        <v>395</v>
      </c>
      <c r="N1312" s="43" t="s">
        <v>433</v>
      </c>
      <c r="O1312" s="52" t="s">
        <v>321</v>
      </c>
      <c r="P1312" s="63" t="s">
        <v>276</v>
      </c>
      <c r="Q1312" s="57" t="str">
        <f>MID(Tabla1[[#This Row],[Aplicación]],14,1)</f>
        <v>2</v>
      </c>
      <c r="R1312" s="35" t="s">
        <v>265</v>
      </c>
      <c r="S1312" s="57" t="str">
        <f>MID(Tabla1[[#This Row],[Aplicación]],6,2)</f>
        <v>06</v>
      </c>
      <c r="T1312" s="54" t="str">
        <f>VLOOKUP(Tabla1[[#This Row],[AREA]],Hoja1!A:B,2,FALSE)</f>
        <v>06. Educación y cultura</v>
      </c>
      <c r="U1312" s="57" t="str">
        <f>MID(Tabla1[[#This Row],[Aplicación]],9,4)</f>
        <v>3232</v>
      </c>
      <c r="V1312" s="54" t="str">
        <f>VLOOKUP(Tabla1[[#This Row],[PROGRAMA]],Hoja1!A:B,2,FALSE)</f>
        <v>3232. Conservación y mantenimiento centros educación infantil y primaria</v>
      </c>
      <c r="W1312" s="57" t="str">
        <f>MID(Tabla1[[#This Row],[Aplicación]],14,2)</f>
        <v>22</v>
      </c>
      <c r="X1312" s="57" t="str">
        <f>MID(Tabla1[[#This Row],[Aplicación]],14,6)</f>
        <v>22102</v>
      </c>
    </row>
    <row r="1313" spans="1:24" x14ac:dyDescent="0.25">
      <c r="A1313" s="60">
        <v>220240006639</v>
      </c>
      <c r="B1313" s="43" t="s">
        <v>390</v>
      </c>
      <c r="C1313" s="61">
        <v>45365</v>
      </c>
      <c r="D1313" s="60">
        <v>22024003366</v>
      </c>
      <c r="E1313" s="43" t="s">
        <v>1196</v>
      </c>
      <c r="F1313" s="62">
        <v>2750</v>
      </c>
      <c r="G1313" s="43" t="s">
        <v>15</v>
      </c>
      <c r="H1313" s="43" t="s">
        <v>2070</v>
      </c>
      <c r="I1313" s="69">
        <v>220</v>
      </c>
      <c r="J1313" s="43" t="s">
        <v>537</v>
      </c>
      <c r="K1313" s="43" t="s">
        <v>537</v>
      </c>
      <c r="L1313" s="43" t="s">
        <v>399</v>
      </c>
      <c r="M1313" s="43" t="s">
        <v>585</v>
      </c>
      <c r="N1313" s="43" t="s">
        <v>539</v>
      </c>
      <c r="O1313" s="52" t="s">
        <v>326</v>
      </c>
      <c r="P1313" s="63" t="s">
        <v>276</v>
      </c>
      <c r="Q1313" s="57" t="str">
        <f>MID(Tabla1[[#This Row],[Aplicación]],14,1)</f>
        <v>2</v>
      </c>
      <c r="R1313" s="35" t="s">
        <v>265</v>
      </c>
      <c r="S1313" s="57" t="str">
        <f>MID(Tabla1[[#This Row],[Aplicación]],6,2)</f>
        <v>06</v>
      </c>
      <c r="T1313" s="54" t="str">
        <f>VLOOKUP(Tabla1[[#This Row],[AREA]],Hoja1!A:B,2,FALSE)</f>
        <v>06. Educación y cultura</v>
      </c>
      <c r="U1313" s="57" t="str">
        <f>MID(Tabla1[[#This Row],[Aplicación]],9,4)</f>
        <v>3232</v>
      </c>
      <c r="V1313" s="54" t="str">
        <f>VLOOKUP(Tabla1[[#This Row],[PROGRAMA]],Hoja1!A:B,2,FALSE)</f>
        <v>3232. Conservación y mantenimiento centros educación infantil y primaria</v>
      </c>
      <c r="W1313" s="57" t="str">
        <f>MID(Tabla1[[#This Row],[Aplicación]],14,2)</f>
        <v>22</v>
      </c>
      <c r="X1313" s="57" t="str">
        <f>MID(Tabla1[[#This Row],[Aplicación]],14,6)</f>
        <v>22102</v>
      </c>
    </row>
    <row r="1314" spans="1:24" x14ac:dyDescent="0.25">
      <c r="A1314" s="60">
        <v>220240020923</v>
      </c>
      <c r="B1314" s="43" t="s">
        <v>390</v>
      </c>
      <c r="C1314" s="61">
        <v>45436</v>
      </c>
      <c r="D1314" s="60">
        <v>22024003366</v>
      </c>
      <c r="E1314" s="43" t="s">
        <v>1196</v>
      </c>
      <c r="F1314" s="62">
        <v>2500</v>
      </c>
      <c r="G1314" s="43" t="s">
        <v>15</v>
      </c>
      <c r="H1314" s="43" t="s">
        <v>3663</v>
      </c>
      <c r="I1314" s="69" t="s">
        <v>2930</v>
      </c>
      <c r="J1314" s="43" t="s">
        <v>537</v>
      </c>
      <c r="K1314" s="43" t="s">
        <v>537</v>
      </c>
      <c r="L1314" s="43" t="s">
        <v>399</v>
      </c>
      <c r="M1314" s="43" t="s">
        <v>585</v>
      </c>
      <c r="N1314" s="43" t="s">
        <v>539</v>
      </c>
      <c r="O1314" s="68" t="s">
        <v>326</v>
      </c>
      <c r="P1314" s="68" t="s">
        <v>2931</v>
      </c>
      <c r="Q1314" s="57" t="s">
        <v>2932</v>
      </c>
      <c r="R1314" s="35" t="s">
        <v>265</v>
      </c>
      <c r="S1314" s="57" t="str">
        <f>MID(Tabla1[[#This Row],[Aplicación]],6,2)</f>
        <v>06</v>
      </c>
      <c r="T1314" s="54" t="str">
        <f>VLOOKUP(Tabla1[[#This Row],[AREA]],Hoja1!A:B,2,FALSE)</f>
        <v>06. Educación y cultura</v>
      </c>
      <c r="U1314" s="57" t="str">
        <f>MID(Tabla1[[#This Row],[Aplicación]],9,4)</f>
        <v>3232</v>
      </c>
      <c r="V1314" s="54" t="str">
        <f>VLOOKUP(Tabla1[[#This Row],[PROGRAMA]],Hoja1!A:B,2,FALSE)</f>
        <v>3232. Conservación y mantenimiento centros educación infantil y primaria</v>
      </c>
      <c r="W1314" s="57" t="str">
        <f>MID(Tabla1[[#This Row],[Aplicación]],14,2)</f>
        <v>22</v>
      </c>
      <c r="X1314" s="57" t="str">
        <f>MID(Tabla1[[#This Row],[Aplicación]],14,6)</f>
        <v>22102</v>
      </c>
    </row>
    <row r="1315" spans="1:24" x14ac:dyDescent="0.25">
      <c r="A1315" s="60">
        <v>220240001327</v>
      </c>
      <c r="B1315" s="43" t="s">
        <v>702</v>
      </c>
      <c r="C1315" s="61">
        <v>45331</v>
      </c>
      <c r="D1315" s="60">
        <v>22024000009</v>
      </c>
      <c r="E1315" s="43" t="s">
        <v>1479</v>
      </c>
      <c r="F1315" s="62">
        <v>3827.21</v>
      </c>
      <c r="G1315" s="43" t="s">
        <v>2543</v>
      </c>
      <c r="H1315" s="43" t="s">
        <v>2563</v>
      </c>
      <c r="I1315" s="69">
        <v>300</v>
      </c>
      <c r="J1315" s="43" t="s">
        <v>2545</v>
      </c>
      <c r="K1315" s="43" t="s">
        <v>2546</v>
      </c>
      <c r="L1315" s="43" t="s">
        <v>399</v>
      </c>
      <c r="M1315" s="43" t="s">
        <v>395</v>
      </c>
      <c r="N1315" s="43" t="s">
        <v>396</v>
      </c>
      <c r="O1315" s="52" t="s">
        <v>321</v>
      </c>
      <c r="P1315" s="63" t="s">
        <v>276</v>
      </c>
      <c r="Q1315" s="57" t="str">
        <f>MID(Tabla1[[#This Row],[Aplicación]],14,1)</f>
        <v>2</v>
      </c>
      <c r="R1315" s="35" t="s">
        <v>265</v>
      </c>
      <c r="S1315" s="57" t="str">
        <f>MID(Tabla1[[#This Row],[Aplicación]],6,2)</f>
        <v>06</v>
      </c>
      <c r="T1315" s="54" t="str">
        <f>VLOOKUP(Tabla1[[#This Row],[AREA]],Hoja1!A:B,2,FALSE)</f>
        <v>06. Educación y cultura</v>
      </c>
      <c r="U1315" s="57" t="str">
        <f>MID(Tabla1[[#This Row],[Aplicación]],9,4)</f>
        <v>3232</v>
      </c>
      <c r="V1315" s="54" t="str">
        <f>VLOOKUP(Tabla1[[#This Row],[PROGRAMA]],Hoja1!A:B,2,FALSE)</f>
        <v>3232. Conservación y mantenimiento centros educación infantil y primaria</v>
      </c>
      <c r="W1315" s="57" t="str">
        <f>MID(Tabla1[[#This Row],[Aplicación]],14,2)</f>
        <v>22</v>
      </c>
      <c r="X1315" s="57" t="str">
        <f>MID(Tabla1[[#This Row],[Aplicación]],14,6)</f>
        <v>22104</v>
      </c>
    </row>
    <row r="1316" spans="1:24" x14ac:dyDescent="0.25">
      <c r="A1316" s="44">
        <v>220239000784</v>
      </c>
      <c r="B1316" s="45" t="s">
        <v>390</v>
      </c>
      <c r="C1316" s="50">
        <v>45292</v>
      </c>
      <c r="D1316" s="44">
        <v>22024001228</v>
      </c>
      <c r="E1316" s="45" t="s">
        <v>1147</v>
      </c>
      <c r="F1316" s="51">
        <v>1829885.98</v>
      </c>
      <c r="G1316" s="45" t="s">
        <v>400</v>
      </c>
      <c r="H1316" s="45" t="s">
        <v>1505</v>
      </c>
      <c r="I1316" s="53">
        <v>220</v>
      </c>
      <c r="J1316" s="45" t="s">
        <v>393</v>
      </c>
      <c r="K1316" s="45" t="s">
        <v>393</v>
      </c>
      <c r="L1316" s="45" t="s">
        <v>399</v>
      </c>
      <c r="M1316" s="45" t="s">
        <v>395</v>
      </c>
      <c r="N1316" s="45" t="s">
        <v>396</v>
      </c>
      <c r="O1316" s="52" t="s">
        <v>321</v>
      </c>
      <c r="P1316" s="63" t="s">
        <v>276</v>
      </c>
      <c r="Q1316" s="57" t="str">
        <f>MID(Tabla1[[#This Row],[Aplicación]],14,1)</f>
        <v>2</v>
      </c>
      <c r="R1316" s="35" t="s">
        <v>265</v>
      </c>
      <c r="S1316" s="57" t="str">
        <f>MID(Tabla1[[#This Row],[Aplicación]],6,2)</f>
        <v>06</v>
      </c>
      <c r="T1316" s="54" t="str">
        <f>VLOOKUP(Tabla1[[#This Row],[AREA]],Hoja1!A:B,2,FALSE)</f>
        <v>06. Educación y cultura</v>
      </c>
      <c r="U1316" s="57" t="str">
        <f>MID(Tabla1[[#This Row],[Aplicación]],9,4)</f>
        <v>3232</v>
      </c>
      <c r="V1316" s="54" t="str">
        <f>VLOOKUP(Tabla1[[#This Row],[PROGRAMA]],Hoja1!A:B,2,FALSE)</f>
        <v>3232. Conservación y mantenimiento centros educación infantil y primaria</v>
      </c>
      <c r="W1316" s="57" t="str">
        <f>MID(Tabla1[[#This Row],[Aplicación]],14,2)</f>
        <v>22</v>
      </c>
      <c r="X1316" s="57" t="str">
        <f>MID(Tabla1[[#This Row],[Aplicación]],14,6)</f>
        <v>22700</v>
      </c>
    </row>
    <row r="1317" spans="1:24" x14ac:dyDescent="0.25">
      <c r="A1317" s="60">
        <v>220239000516</v>
      </c>
      <c r="B1317" s="43" t="s">
        <v>390</v>
      </c>
      <c r="C1317" s="61">
        <v>45292</v>
      </c>
      <c r="D1317" s="60">
        <v>22024001373</v>
      </c>
      <c r="E1317" s="43" t="s">
        <v>1147</v>
      </c>
      <c r="F1317" s="62">
        <v>2071.52</v>
      </c>
      <c r="G1317" s="43" t="s">
        <v>400</v>
      </c>
      <c r="H1317" s="43" t="s">
        <v>2203</v>
      </c>
      <c r="I1317" s="69">
        <v>220</v>
      </c>
      <c r="J1317" s="43" t="s">
        <v>393</v>
      </c>
      <c r="K1317" s="43" t="s">
        <v>393</v>
      </c>
      <c r="L1317" s="43" t="s">
        <v>399</v>
      </c>
      <c r="M1317" s="43" t="s">
        <v>585</v>
      </c>
      <c r="N1317" s="43" t="s">
        <v>539</v>
      </c>
      <c r="O1317" s="52" t="s">
        <v>326</v>
      </c>
      <c r="P1317" s="63" t="s">
        <v>276</v>
      </c>
      <c r="Q1317" s="57" t="str">
        <f>MID(Tabla1[[#This Row],[Aplicación]],14,1)</f>
        <v>2</v>
      </c>
      <c r="R1317" s="35" t="s">
        <v>265</v>
      </c>
      <c r="S1317" s="57" t="str">
        <f>MID(Tabla1[[#This Row],[Aplicación]],6,2)</f>
        <v>06</v>
      </c>
      <c r="T1317" s="54" t="str">
        <f>VLOOKUP(Tabla1[[#This Row],[AREA]],Hoja1!A:B,2,FALSE)</f>
        <v>06. Educación y cultura</v>
      </c>
      <c r="U1317" s="57" t="str">
        <f>MID(Tabla1[[#This Row],[Aplicación]],9,4)</f>
        <v>3232</v>
      </c>
      <c r="V1317" s="54" t="str">
        <f>VLOOKUP(Tabla1[[#This Row],[PROGRAMA]],Hoja1!A:B,2,FALSE)</f>
        <v>3232. Conservación y mantenimiento centros educación infantil y primaria</v>
      </c>
      <c r="W1317" s="57" t="str">
        <f>MID(Tabla1[[#This Row],[Aplicación]],14,2)</f>
        <v>22</v>
      </c>
      <c r="X1317" s="57" t="str">
        <f>MID(Tabla1[[#This Row],[Aplicación]],14,6)</f>
        <v>22700</v>
      </c>
    </row>
    <row r="1318" spans="1:24" x14ac:dyDescent="0.25">
      <c r="A1318" s="60">
        <v>220229000154</v>
      </c>
      <c r="B1318" s="43" t="s">
        <v>390</v>
      </c>
      <c r="C1318" s="61">
        <v>45292</v>
      </c>
      <c r="D1318" s="60">
        <v>22024003052</v>
      </c>
      <c r="E1318" s="43" t="s">
        <v>1274</v>
      </c>
      <c r="F1318" s="62">
        <v>61014.31</v>
      </c>
      <c r="G1318" s="43" t="s">
        <v>42</v>
      </c>
      <c r="H1318" s="43" t="s">
        <v>552</v>
      </c>
      <c r="I1318" s="69">
        <v>220</v>
      </c>
      <c r="J1318" s="43" t="s">
        <v>398</v>
      </c>
      <c r="K1318" s="43" t="s">
        <v>398</v>
      </c>
      <c r="L1318" s="43" t="s">
        <v>399</v>
      </c>
      <c r="M1318" s="43" t="s">
        <v>395</v>
      </c>
      <c r="N1318" s="43" t="s">
        <v>433</v>
      </c>
      <c r="O1318" s="52" t="s">
        <v>321</v>
      </c>
      <c r="P1318" s="63" t="s">
        <v>276</v>
      </c>
      <c r="Q1318" s="57" t="str">
        <f>MID(Tabla1[[#This Row],[Aplicación]],14,1)</f>
        <v>2</v>
      </c>
      <c r="R1318" s="35" t="s">
        <v>265</v>
      </c>
      <c r="S1318" s="57" t="str">
        <f>MID(Tabla1[[#This Row],[Aplicación]],6,2)</f>
        <v>06</v>
      </c>
      <c r="T1318" s="54" t="str">
        <f>VLOOKUP(Tabla1[[#This Row],[AREA]],Hoja1!A:B,2,FALSE)</f>
        <v>06. Educación y cultura</v>
      </c>
      <c r="U1318" s="57" t="str">
        <f>MID(Tabla1[[#This Row],[Aplicación]],9,4)</f>
        <v>3232</v>
      </c>
      <c r="V1318" s="54" t="str">
        <f>VLOOKUP(Tabla1[[#This Row],[PROGRAMA]],Hoja1!A:B,2,FALSE)</f>
        <v>3232. Conservación y mantenimiento centros educación infantil y primaria</v>
      </c>
      <c r="W1318" s="57" t="str">
        <f>MID(Tabla1[[#This Row],[Aplicación]],14,2)</f>
        <v>22</v>
      </c>
      <c r="X1318" s="57" t="str">
        <f>MID(Tabla1[[#This Row],[Aplicación]],14,6)</f>
        <v>22799</v>
      </c>
    </row>
    <row r="1319" spans="1:24" x14ac:dyDescent="0.25">
      <c r="A1319" s="60">
        <v>220239000317</v>
      </c>
      <c r="B1319" s="43" t="s">
        <v>390</v>
      </c>
      <c r="C1319" s="61">
        <v>45292</v>
      </c>
      <c r="D1319" s="60">
        <v>22024001079</v>
      </c>
      <c r="E1319" s="43" t="s">
        <v>1274</v>
      </c>
      <c r="F1319" s="62">
        <v>50000</v>
      </c>
      <c r="G1319" s="43" t="s">
        <v>541</v>
      </c>
      <c r="H1319" s="43" t="s">
        <v>1674</v>
      </c>
      <c r="I1319" s="69">
        <v>220</v>
      </c>
      <c r="J1319" s="43" t="s">
        <v>542</v>
      </c>
      <c r="K1319" s="43" t="s">
        <v>543</v>
      </c>
      <c r="L1319" s="43" t="s">
        <v>399</v>
      </c>
      <c r="M1319" s="43" t="s">
        <v>395</v>
      </c>
      <c r="N1319" s="43" t="s">
        <v>396</v>
      </c>
      <c r="O1319" s="52" t="s">
        <v>321</v>
      </c>
      <c r="P1319" s="63" t="s">
        <v>276</v>
      </c>
      <c r="Q1319" s="57" t="str">
        <f>MID(Tabla1[[#This Row],[Aplicación]],14,1)</f>
        <v>2</v>
      </c>
      <c r="R1319" s="35" t="s">
        <v>265</v>
      </c>
      <c r="S1319" s="57" t="str">
        <f>MID(Tabla1[[#This Row],[Aplicación]],6,2)</f>
        <v>06</v>
      </c>
      <c r="T1319" s="54" t="str">
        <f>VLOOKUP(Tabla1[[#This Row],[AREA]],Hoja1!A:B,2,FALSE)</f>
        <v>06. Educación y cultura</v>
      </c>
      <c r="U1319" s="57" t="str">
        <f>MID(Tabla1[[#This Row],[Aplicación]],9,4)</f>
        <v>3232</v>
      </c>
      <c r="V1319" s="54" t="str">
        <f>VLOOKUP(Tabla1[[#This Row],[PROGRAMA]],Hoja1!A:B,2,FALSE)</f>
        <v>3232. Conservación y mantenimiento centros educación infantil y primaria</v>
      </c>
      <c r="W1319" s="57" t="str">
        <f>MID(Tabla1[[#This Row],[Aplicación]],14,2)</f>
        <v>22</v>
      </c>
      <c r="X1319" s="57" t="str">
        <f>MID(Tabla1[[#This Row],[Aplicación]],14,6)</f>
        <v>22799</v>
      </c>
    </row>
    <row r="1320" spans="1:24" x14ac:dyDescent="0.25">
      <c r="A1320" s="60">
        <v>220240007513</v>
      </c>
      <c r="B1320" s="43" t="s">
        <v>390</v>
      </c>
      <c r="C1320" s="61">
        <v>45371</v>
      </c>
      <c r="D1320" s="60">
        <v>22024003438</v>
      </c>
      <c r="E1320" s="43" t="s">
        <v>1274</v>
      </c>
      <c r="F1320" s="62">
        <v>757.9</v>
      </c>
      <c r="G1320" s="43" t="s">
        <v>341</v>
      </c>
      <c r="H1320" s="43" t="s">
        <v>2079</v>
      </c>
      <c r="I1320" s="69">
        <v>220</v>
      </c>
      <c r="J1320" s="43" t="s">
        <v>398</v>
      </c>
      <c r="K1320" s="43" t="s">
        <v>398</v>
      </c>
      <c r="L1320" s="43" t="s">
        <v>399</v>
      </c>
      <c r="M1320" s="43" t="s">
        <v>585</v>
      </c>
      <c r="N1320" s="43" t="s">
        <v>539</v>
      </c>
      <c r="O1320" s="52" t="s">
        <v>326</v>
      </c>
      <c r="P1320" s="63" t="s">
        <v>276</v>
      </c>
      <c r="Q1320" s="57" t="str">
        <f>MID(Tabla1[[#This Row],[Aplicación]],14,1)</f>
        <v>2</v>
      </c>
      <c r="R1320" s="35" t="s">
        <v>265</v>
      </c>
      <c r="S1320" s="57" t="str">
        <f>MID(Tabla1[[#This Row],[Aplicación]],6,2)</f>
        <v>06</v>
      </c>
      <c r="T1320" s="54" t="str">
        <f>VLOOKUP(Tabla1[[#This Row],[AREA]],Hoja1!A:B,2,FALSE)</f>
        <v>06. Educación y cultura</v>
      </c>
      <c r="U1320" s="57" t="str">
        <f>MID(Tabla1[[#This Row],[Aplicación]],9,4)</f>
        <v>3232</v>
      </c>
      <c r="V1320" s="54" t="str">
        <f>VLOOKUP(Tabla1[[#This Row],[PROGRAMA]],Hoja1!A:B,2,FALSE)</f>
        <v>3232. Conservación y mantenimiento centros educación infantil y primaria</v>
      </c>
      <c r="W1320" s="57" t="str">
        <f>MID(Tabla1[[#This Row],[Aplicación]],14,2)</f>
        <v>22</v>
      </c>
      <c r="X1320" s="57" t="str">
        <f>MID(Tabla1[[#This Row],[Aplicación]],14,6)</f>
        <v>22799</v>
      </c>
    </row>
    <row r="1321" spans="1:24" x14ac:dyDescent="0.25">
      <c r="A1321" s="60">
        <v>220240026779</v>
      </c>
      <c r="B1321" s="43" t="s">
        <v>390</v>
      </c>
      <c r="C1321" s="61">
        <v>45468</v>
      </c>
      <c r="D1321" s="60">
        <v>22024005233</v>
      </c>
      <c r="E1321" s="43" t="s">
        <v>1274</v>
      </c>
      <c r="F1321" s="62">
        <v>4432.2299999999996</v>
      </c>
      <c r="G1321" s="43" t="s">
        <v>999</v>
      </c>
      <c r="H1321" s="43" t="s">
        <v>3058</v>
      </c>
      <c r="I1321" s="69" t="s">
        <v>2930</v>
      </c>
      <c r="J1321" s="43" t="s">
        <v>616</v>
      </c>
      <c r="K1321" s="43" t="s">
        <v>398</v>
      </c>
      <c r="L1321" s="43" t="s">
        <v>399</v>
      </c>
      <c r="M1321" s="43" t="s">
        <v>585</v>
      </c>
      <c r="N1321" s="43" t="s">
        <v>539</v>
      </c>
      <c r="O1321" s="68" t="s">
        <v>326</v>
      </c>
      <c r="P1321" s="68" t="s">
        <v>2931</v>
      </c>
      <c r="Q1321" s="57" t="s">
        <v>2932</v>
      </c>
      <c r="R1321" s="35" t="s">
        <v>265</v>
      </c>
      <c r="S1321" s="57" t="str">
        <f>MID(Tabla1[[#This Row],[Aplicación]],6,2)</f>
        <v>06</v>
      </c>
      <c r="T1321" s="54" t="str">
        <f>VLOOKUP(Tabla1[[#This Row],[AREA]],Hoja1!A:B,2,FALSE)</f>
        <v>06. Educación y cultura</v>
      </c>
      <c r="U1321" s="57" t="str">
        <f>MID(Tabla1[[#This Row],[Aplicación]],9,4)</f>
        <v>3232</v>
      </c>
      <c r="V1321" s="54" t="str">
        <f>VLOOKUP(Tabla1[[#This Row],[PROGRAMA]],Hoja1!A:B,2,FALSE)</f>
        <v>3232. Conservación y mantenimiento centros educación infantil y primaria</v>
      </c>
      <c r="W1321" s="57" t="str">
        <f>MID(Tabla1[[#This Row],[Aplicación]],14,2)</f>
        <v>22</v>
      </c>
      <c r="X1321" s="57" t="str">
        <f>MID(Tabla1[[#This Row],[Aplicación]],14,6)</f>
        <v>22799</v>
      </c>
    </row>
    <row r="1322" spans="1:24" x14ac:dyDescent="0.25">
      <c r="A1322" s="60">
        <v>220240010961</v>
      </c>
      <c r="B1322" s="43" t="s">
        <v>390</v>
      </c>
      <c r="C1322" s="61">
        <v>45387</v>
      </c>
      <c r="D1322" s="60">
        <v>22024003780</v>
      </c>
      <c r="E1322" s="43" t="s">
        <v>1274</v>
      </c>
      <c r="F1322" s="62">
        <v>847</v>
      </c>
      <c r="G1322" s="43" t="s">
        <v>4635</v>
      </c>
      <c r="H1322" s="43" t="s">
        <v>4636</v>
      </c>
      <c r="I1322" s="69" t="s">
        <v>2930</v>
      </c>
      <c r="J1322" s="43" t="s">
        <v>487</v>
      </c>
      <c r="K1322" s="43" t="s">
        <v>398</v>
      </c>
      <c r="L1322" s="43" t="s">
        <v>399</v>
      </c>
      <c r="M1322" s="43" t="s">
        <v>585</v>
      </c>
      <c r="N1322" s="43" t="s">
        <v>539</v>
      </c>
      <c r="O1322" s="68" t="s">
        <v>326</v>
      </c>
      <c r="P1322" s="68" t="s">
        <v>2931</v>
      </c>
      <c r="Q1322" s="57" t="s">
        <v>2932</v>
      </c>
      <c r="R1322" s="35" t="s">
        <v>265</v>
      </c>
      <c r="S1322" s="57" t="str">
        <f>MID(Tabla1[[#This Row],[Aplicación]],6,2)</f>
        <v>06</v>
      </c>
      <c r="T1322" s="54" t="str">
        <f>VLOOKUP(Tabla1[[#This Row],[AREA]],Hoja1!A:B,2,FALSE)</f>
        <v>06. Educación y cultura</v>
      </c>
      <c r="U1322" s="57" t="str">
        <f>MID(Tabla1[[#This Row],[Aplicación]],9,4)</f>
        <v>3232</v>
      </c>
      <c r="V1322" s="54" t="str">
        <f>VLOOKUP(Tabla1[[#This Row],[PROGRAMA]],Hoja1!A:B,2,FALSE)</f>
        <v>3232. Conservación y mantenimiento centros educación infantil y primaria</v>
      </c>
      <c r="W1322" s="57" t="str">
        <f>MID(Tabla1[[#This Row],[Aplicación]],14,2)</f>
        <v>22</v>
      </c>
      <c r="X1322" s="57" t="str">
        <f>MID(Tabla1[[#This Row],[Aplicación]],14,6)</f>
        <v>22799</v>
      </c>
    </row>
    <row r="1323" spans="1:24" x14ac:dyDescent="0.25">
      <c r="A1323" s="60">
        <v>220240034705</v>
      </c>
      <c r="B1323" s="43" t="s">
        <v>702</v>
      </c>
      <c r="C1323" s="61">
        <v>45503</v>
      </c>
      <c r="D1323" s="60">
        <v>22024003956</v>
      </c>
      <c r="E1323" s="43" t="s">
        <v>1274</v>
      </c>
      <c r="F1323" s="62">
        <v>31488.639999999999</v>
      </c>
      <c r="G1323" s="43" t="s">
        <v>42</v>
      </c>
      <c r="H1323" s="43" t="s">
        <v>5090</v>
      </c>
      <c r="I1323" s="69" t="s">
        <v>2934</v>
      </c>
      <c r="J1323" s="43" t="s">
        <v>398</v>
      </c>
      <c r="K1323" s="43" t="s">
        <v>398</v>
      </c>
      <c r="L1323" s="43" t="s">
        <v>399</v>
      </c>
      <c r="M1323" s="43" t="s">
        <v>395</v>
      </c>
      <c r="N1323" s="43" t="s">
        <v>433</v>
      </c>
      <c r="O1323" s="68" t="s">
        <v>321</v>
      </c>
      <c r="P1323" s="68" t="s">
        <v>4838</v>
      </c>
      <c r="Q1323" s="57" t="str">
        <f>MID(Tabla1[[#This Row],[Aplicación]],14,1)</f>
        <v>2</v>
      </c>
      <c r="R1323" s="35" t="s">
        <v>265</v>
      </c>
      <c r="S1323" s="57" t="str">
        <f>MID(Tabla1[[#This Row],[Aplicación]],6,2)</f>
        <v>06</v>
      </c>
      <c r="T1323" s="54" t="str">
        <f>VLOOKUP(Tabla1[[#This Row],[AREA]],Hoja1!A:B,2,FALSE)</f>
        <v>06. Educación y cultura</v>
      </c>
      <c r="U1323" s="57" t="str">
        <f>MID(Tabla1[[#This Row],[Aplicación]],9,4)</f>
        <v>3232</v>
      </c>
      <c r="V1323" s="54" t="str">
        <f>VLOOKUP(Tabla1[[#This Row],[PROGRAMA]],Hoja1!A:B,2,FALSE)</f>
        <v>3232. Conservación y mantenimiento centros educación infantil y primaria</v>
      </c>
      <c r="W1323" s="57" t="str">
        <f>MID(Tabla1[[#This Row],[Aplicación]],14,2)</f>
        <v>22</v>
      </c>
      <c r="X1323" s="57" t="str">
        <f>MID(Tabla1[[#This Row],[Aplicación]],14,6)</f>
        <v>22799</v>
      </c>
    </row>
    <row r="1324" spans="1:24" x14ac:dyDescent="0.25">
      <c r="A1324" s="60">
        <v>220240042797</v>
      </c>
      <c r="B1324" s="43" t="s">
        <v>390</v>
      </c>
      <c r="C1324" s="61">
        <v>45553</v>
      </c>
      <c r="D1324" s="60">
        <v>22024006611</v>
      </c>
      <c r="E1324" s="43" t="s">
        <v>1274</v>
      </c>
      <c r="F1324" s="62">
        <v>7139</v>
      </c>
      <c r="G1324" s="43" t="s">
        <v>42</v>
      </c>
      <c r="H1324" s="43" t="s">
        <v>6121</v>
      </c>
      <c r="I1324" s="69" t="s">
        <v>2930</v>
      </c>
      <c r="J1324" s="43" t="s">
        <v>398</v>
      </c>
      <c r="K1324" s="43" t="s">
        <v>398</v>
      </c>
      <c r="L1324" s="43" t="s">
        <v>399</v>
      </c>
      <c r="M1324" s="43" t="s">
        <v>585</v>
      </c>
      <c r="N1324" s="43" t="s">
        <v>539</v>
      </c>
      <c r="O1324" s="68" t="s">
        <v>326</v>
      </c>
      <c r="P1324" s="68" t="s">
        <v>4838</v>
      </c>
      <c r="Q1324" s="57" t="str">
        <f>MID(Tabla1[[#This Row],[Aplicación]],14,1)</f>
        <v>2</v>
      </c>
      <c r="R1324" s="35" t="s">
        <v>265</v>
      </c>
      <c r="S1324" s="57" t="str">
        <f>MID(Tabla1[[#This Row],[Aplicación]],6,2)</f>
        <v>06</v>
      </c>
      <c r="T1324" s="54" t="str">
        <f>VLOOKUP(Tabla1[[#This Row],[AREA]],Hoja1!A:B,2,FALSE)</f>
        <v>06. Educación y cultura</v>
      </c>
      <c r="U1324" s="57" t="str">
        <f>MID(Tabla1[[#This Row],[Aplicación]],9,4)</f>
        <v>3232</v>
      </c>
      <c r="V1324" s="54" t="str">
        <f>VLOOKUP(Tabla1[[#This Row],[PROGRAMA]],Hoja1!A:B,2,FALSE)</f>
        <v>3232. Conservación y mantenimiento centros educación infantil y primaria</v>
      </c>
      <c r="W1324" s="57" t="str">
        <f>MID(Tabla1[[#This Row],[Aplicación]],14,2)</f>
        <v>22</v>
      </c>
      <c r="X1324" s="57" t="str">
        <f>MID(Tabla1[[#This Row],[Aplicación]],14,6)</f>
        <v>22799</v>
      </c>
    </row>
    <row r="1325" spans="1:24" x14ac:dyDescent="0.25">
      <c r="A1325" s="60">
        <v>220240030799</v>
      </c>
      <c r="B1325" s="43" t="s">
        <v>702</v>
      </c>
      <c r="C1325" s="61">
        <v>45489</v>
      </c>
      <c r="D1325" s="60">
        <v>22024000940</v>
      </c>
      <c r="E1325" s="43" t="s">
        <v>1285</v>
      </c>
      <c r="F1325" s="62">
        <v>274.98</v>
      </c>
      <c r="G1325" s="43" t="s">
        <v>827</v>
      </c>
      <c r="H1325" s="43" t="s">
        <v>5318</v>
      </c>
      <c r="I1325" s="69">
        <v>300</v>
      </c>
      <c r="J1325" s="43" t="s">
        <v>398</v>
      </c>
      <c r="K1325" s="43" t="s">
        <v>398</v>
      </c>
      <c r="L1325" s="43" t="s">
        <v>413</v>
      </c>
      <c r="M1325" s="43" t="s">
        <v>395</v>
      </c>
      <c r="N1325" s="43" t="s">
        <v>396</v>
      </c>
      <c r="O1325" s="68" t="s">
        <v>325</v>
      </c>
      <c r="P1325" s="68" t="s">
        <v>4838</v>
      </c>
      <c r="Q1325" s="57" t="str">
        <f>MID(Tabla1[[#This Row],[Aplicación]],14,1)</f>
        <v>2</v>
      </c>
      <c r="R1325" s="35" t="s">
        <v>265</v>
      </c>
      <c r="S1325" s="57" t="str">
        <f>MID(Tabla1[[#This Row],[Aplicación]],6,2)</f>
        <v>06</v>
      </c>
      <c r="T1325" s="54" t="str">
        <f>VLOOKUP(Tabla1[[#This Row],[AREA]],Hoja1!A:B,2,FALSE)</f>
        <v>06. Educación y cultura</v>
      </c>
      <c r="U1325" s="57" t="str">
        <f>MID(Tabla1[[#This Row],[Aplicación]],9,4)</f>
        <v>3232</v>
      </c>
      <c r="V1325" s="54" t="str">
        <f>VLOOKUP(Tabla1[[#This Row],[PROGRAMA]],Hoja1!A:B,2,FALSE)</f>
        <v>3232. Conservación y mantenimiento centros educación infantil y primaria</v>
      </c>
      <c r="W1325" s="57" t="str">
        <f>MID(Tabla1[[#This Row],[Aplicación]],14,2)</f>
        <v>21</v>
      </c>
      <c r="X1325" s="57" t="str">
        <f>MID(Tabla1[[#This Row],[Aplicación]],14,6)</f>
        <v>212</v>
      </c>
    </row>
    <row r="1326" spans="1:24" x14ac:dyDescent="0.25">
      <c r="A1326" s="60">
        <v>220240030247</v>
      </c>
      <c r="B1326" s="43" t="s">
        <v>702</v>
      </c>
      <c r="C1326" s="61">
        <v>45485</v>
      </c>
      <c r="D1326" s="60">
        <v>22024000940</v>
      </c>
      <c r="E1326" s="43" t="s">
        <v>1285</v>
      </c>
      <c r="F1326" s="62">
        <v>99.01</v>
      </c>
      <c r="G1326" s="43" t="s">
        <v>764</v>
      </c>
      <c r="H1326" s="43" t="s">
        <v>5350</v>
      </c>
      <c r="I1326" s="69">
        <v>300</v>
      </c>
      <c r="J1326" s="43" t="s">
        <v>398</v>
      </c>
      <c r="K1326" s="43" t="s">
        <v>398</v>
      </c>
      <c r="L1326" s="43" t="s">
        <v>413</v>
      </c>
      <c r="M1326" s="43" t="s">
        <v>395</v>
      </c>
      <c r="N1326" s="43" t="s">
        <v>396</v>
      </c>
      <c r="O1326" s="68" t="s">
        <v>325</v>
      </c>
      <c r="P1326" s="68" t="s">
        <v>4838</v>
      </c>
      <c r="Q1326" s="57" t="str">
        <f>MID(Tabla1[[#This Row],[Aplicación]],14,1)</f>
        <v>2</v>
      </c>
      <c r="R1326" s="35" t="s">
        <v>265</v>
      </c>
      <c r="S1326" s="57" t="str">
        <f>MID(Tabla1[[#This Row],[Aplicación]],6,2)</f>
        <v>06</v>
      </c>
      <c r="T1326" s="54" t="str">
        <f>VLOOKUP(Tabla1[[#This Row],[AREA]],Hoja1!A:B,2,FALSE)</f>
        <v>06. Educación y cultura</v>
      </c>
      <c r="U1326" s="57" t="str">
        <f>MID(Tabla1[[#This Row],[Aplicación]],9,4)</f>
        <v>3232</v>
      </c>
      <c r="V1326" s="54" t="str">
        <f>VLOOKUP(Tabla1[[#This Row],[PROGRAMA]],Hoja1!A:B,2,FALSE)</f>
        <v>3232. Conservación y mantenimiento centros educación infantil y primaria</v>
      </c>
      <c r="W1326" s="57" t="str">
        <f>MID(Tabla1[[#This Row],[Aplicación]],14,2)</f>
        <v>21</v>
      </c>
      <c r="X1326" s="57" t="str">
        <f>MID(Tabla1[[#This Row],[Aplicación]],14,6)</f>
        <v>212</v>
      </c>
    </row>
    <row r="1327" spans="1:24" x14ac:dyDescent="0.25">
      <c r="A1327" s="60">
        <v>220240030251</v>
      </c>
      <c r="B1327" s="43" t="s">
        <v>702</v>
      </c>
      <c r="C1327" s="61">
        <v>45485</v>
      </c>
      <c r="D1327" s="60">
        <v>22024000940</v>
      </c>
      <c r="E1327" s="43" t="s">
        <v>1285</v>
      </c>
      <c r="F1327" s="62">
        <v>66.63</v>
      </c>
      <c r="G1327" s="43" t="s">
        <v>41</v>
      </c>
      <c r="H1327" s="43" t="s">
        <v>5359</v>
      </c>
      <c r="I1327" s="69">
        <v>300</v>
      </c>
      <c r="J1327" s="43" t="s">
        <v>398</v>
      </c>
      <c r="K1327" s="43" t="s">
        <v>398</v>
      </c>
      <c r="L1327" s="43" t="s">
        <v>413</v>
      </c>
      <c r="M1327" s="43" t="s">
        <v>395</v>
      </c>
      <c r="N1327" s="43" t="s">
        <v>396</v>
      </c>
      <c r="O1327" s="68" t="s">
        <v>325</v>
      </c>
      <c r="P1327" s="68" t="s">
        <v>4838</v>
      </c>
      <c r="Q1327" s="57" t="str">
        <f>MID(Tabla1[[#This Row],[Aplicación]],14,1)</f>
        <v>2</v>
      </c>
      <c r="R1327" s="35" t="s">
        <v>265</v>
      </c>
      <c r="S1327" s="57" t="str">
        <f>MID(Tabla1[[#This Row],[Aplicación]],6,2)</f>
        <v>06</v>
      </c>
      <c r="T1327" s="54" t="str">
        <f>VLOOKUP(Tabla1[[#This Row],[AREA]],Hoja1!A:B,2,FALSE)</f>
        <v>06. Educación y cultura</v>
      </c>
      <c r="U1327" s="57" t="str">
        <f>MID(Tabla1[[#This Row],[Aplicación]],9,4)</f>
        <v>3232</v>
      </c>
      <c r="V1327" s="54" t="str">
        <f>VLOOKUP(Tabla1[[#This Row],[PROGRAMA]],Hoja1!A:B,2,FALSE)</f>
        <v>3232. Conservación y mantenimiento centros educación infantil y primaria</v>
      </c>
      <c r="W1327" s="57" t="str">
        <f>MID(Tabla1[[#This Row],[Aplicación]],14,2)</f>
        <v>21</v>
      </c>
      <c r="X1327" s="57" t="str">
        <f>MID(Tabla1[[#This Row],[Aplicación]],14,6)</f>
        <v>212</v>
      </c>
    </row>
    <row r="1328" spans="1:24" x14ac:dyDescent="0.25">
      <c r="A1328" s="60">
        <v>220240030249</v>
      </c>
      <c r="B1328" s="43" t="s">
        <v>702</v>
      </c>
      <c r="C1328" s="61">
        <v>45485</v>
      </c>
      <c r="D1328" s="60">
        <v>22024000940</v>
      </c>
      <c r="E1328" s="43" t="s">
        <v>1285</v>
      </c>
      <c r="F1328" s="62">
        <v>95.28</v>
      </c>
      <c r="G1328" s="43" t="s">
        <v>776</v>
      </c>
      <c r="H1328" s="43" t="s">
        <v>5366</v>
      </c>
      <c r="I1328" s="69">
        <v>300</v>
      </c>
      <c r="J1328" s="43" t="s">
        <v>398</v>
      </c>
      <c r="K1328" s="43" t="s">
        <v>398</v>
      </c>
      <c r="L1328" s="43" t="s">
        <v>413</v>
      </c>
      <c r="M1328" s="43" t="s">
        <v>395</v>
      </c>
      <c r="N1328" s="43" t="s">
        <v>396</v>
      </c>
      <c r="O1328" s="68" t="s">
        <v>325</v>
      </c>
      <c r="P1328" s="68" t="s">
        <v>4838</v>
      </c>
      <c r="Q1328" s="57" t="str">
        <f>MID(Tabla1[[#This Row],[Aplicación]],14,1)</f>
        <v>2</v>
      </c>
      <c r="R1328" s="35" t="s">
        <v>265</v>
      </c>
      <c r="S1328" s="57" t="str">
        <f>MID(Tabla1[[#This Row],[Aplicación]],6,2)</f>
        <v>06</v>
      </c>
      <c r="T1328" s="54" t="str">
        <f>VLOOKUP(Tabla1[[#This Row],[AREA]],Hoja1!A:B,2,FALSE)</f>
        <v>06. Educación y cultura</v>
      </c>
      <c r="U1328" s="57" t="str">
        <f>MID(Tabla1[[#This Row],[Aplicación]],9,4)</f>
        <v>3232</v>
      </c>
      <c r="V1328" s="54" t="str">
        <f>VLOOKUP(Tabla1[[#This Row],[PROGRAMA]],Hoja1!A:B,2,FALSE)</f>
        <v>3232. Conservación y mantenimiento centros educación infantil y primaria</v>
      </c>
      <c r="W1328" s="57" t="str">
        <f>MID(Tabla1[[#This Row],[Aplicación]],14,2)</f>
        <v>21</v>
      </c>
      <c r="X1328" s="57" t="str">
        <f>MID(Tabla1[[#This Row],[Aplicación]],14,6)</f>
        <v>212</v>
      </c>
    </row>
    <row r="1329" spans="1:24" x14ac:dyDescent="0.25">
      <c r="A1329" s="60">
        <v>220240038198</v>
      </c>
      <c r="B1329" s="43" t="s">
        <v>702</v>
      </c>
      <c r="C1329" s="61">
        <v>45523</v>
      </c>
      <c r="D1329" s="60">
        <v>22024000940</v>
      </c>
      <c r="E1329" s="43" t="s">
        <v>1285</v>
      </c>
      <c r="F1329" s="62">
        <v>222.06</v>
      </c>
      <c r="G1329" s="43" t="s">
        <v>764</v>
      </c>
      <c r="H1329" s="43" t="s">
        <v>5620</v>
      </c>
      <c r="I1329" s="69">
        <v>300</v>
      </c>
      <c r="J1329" s="43" t="s">
        <v>398</v>
      </c>
      <c r="K1329" s="43" t="s">
        <v>398</v>
      </c>
      <c r="L1329" s="43" t="s">
        <v>413</v>
      </c>
      <c r="M1329" s="43" t="s">
        <v>395</v>
      </c>
      <c r="N1329" s="43" t="s">
        <v>396</v>
      </c>
      <c r="O1329" s="68" t="s">
        <v>325</v>
      </c>
      <c r="P1329" s="68" t="s">
        <v>4838</v>
      </c>
      <c r="Q1329" s="57" t="str">
        <f>MID(Tabla1[[#This Row],[Aplicación]],14,1)</f>
        <v>2</v>
      </c>
      <c r="R1329" s="35" t="s">
        <v>265</v>
      </c>
      <c r="S1329" s="57" t="str">
        <f>MID(Tabla1[[#This Row],[Aplicación]],6,2)</f>
        <v>06</v>
      </c>
      <c r="T1329" s="54" t="str">
        <f>VLOOKUP(Tabla1[[#This Row],[AREA]],Hoja1!A:B,2,FALSE)</f>
        <v>06. Educación y cultura</v>
      </c>
      <c r="U1329" s="57" t="str">
        <f>MID(Tabla1[[#This Row],[Aplicación]],9,4)</f>
        <v>3232</v>
      </c>
      <c r="V1329" s="54" t="str">
        <f>VLOOKUP(Tabla1[[#This Row],[PROGRAMA]],Hoja1!A:B,2,FALSE)</f>
        <v>3232. Conservación y mantenimiento centros educación infantil y primaria</v>
      </c>
      <c r="W1329" s="57" t="str">
        <f>MID(Tabla1[[#This Row],[Aplicación]],14,2)</f>
        <v>21</v>
      </c>
      <c r="X1329" s="57" t="str">
        <f>MID(Tabla1[[#This Row],[Aplicación]],14,6)</f>
        <v>212</v>
      </c>
    </row>
    <row r="1330" spans="1:24" x14ac:dyDescent="0.25">
      <c r="A1330" s="60">
        <v>220240038114</v>
      </c>
      <c r="B1330" s="43" t="s">
        <v>702</v>
      </c>
      <c r="C1330" s="61">
        <v>45523</v>
      </c>
      <c r="D1330" s="60">
        <v>22024000940</v>
      </c>
      <c r="E1330" s="43" t="s">
        <v>1285</v>
      </c>
      <c r="F1330" s="62">
        <v>135.44</v>
      </c>
      <c r="G1330" s="43" t="s">
        <v>41</v>
      </c>
      <c r="H1330" s="43" t="s">
        <v>5665</v>
      </c>
      <c r="I1330" s="69">
        <v>300</v>
      </c>
      <c r="J1330" s="43" t="s">
        <v>398</v>
      </c>
      <c r="K1330" s="43" t="s">
        <v>398</v>
      </c>
      <c r="L1330" s="43" t="s">
        <v>413</v>
      </c>
      <c r="M1330" s="43" t="s">
        <v>395</v>
      </c>
      <c r="N1330" s="43" t="s">
        <v>396</v>
      </c>
      <c r="O1330" s="68" t="s">
        <v>325</v>
      </c>
      <c r="P1330" s="68" t="s">
        <v>4838</v>
      </c>
      <c r="Q1330" s="57" t="str">
        <f>MID(Tabla1[[#This Row],[Aplicación]],14,1)</f>
        <v>2</v>
      </c>
      <c r="R1330" s="35" t="s">
        <v>265</v>
      </c>
      <c r="S1330" s="57" t="str">
        <f>MID(Tabla1[[#This Row],[Aplicación]],6,2)</f>
        <v>06</v>
      </c>
      <c r="T1330" s="54" t="str">
        <f>VLOOKUP(Tabla1[[#This Row],[AREA]],Hoja1!A:B,2,FALSE)</f>
        <v>06. Educación y cultura</v>
      </c>
      <c r="U1330" s="57" t="str">
        <f>MID(Tabla1[[#This Row],[Aplicación]],9,4)</f>
        <v>3232</v>
      </c>
      <c r="V1330" s="54" t="str">
        <f>VLOOKUP(Tabla1[[#This Row],[PROGRAMA]],Hoja1!A:B,2,FALSE)</f>
        <v>3232. Conservación y mantenimiento centros educación infantil y primaria</v>
      </c>
      <c r="W1330" s="57" t="str">
        <f>MID(Tabla1[[#This Row],[Aplicación]],14,2)</f>
        <v>21</v>
      </c>
      <c r="X1330" s="57" t="str">
        <f>MID(Tabla1[[#This Row],[Aplicación]],14,6)</f>
        <v>212</v>
      </c>
    </row>
    <row r="1331" spans="1:24" x14ac:dyDescent="0.25">
      <c r="A1331" s="60">
        <v>220239000899</v>
      </c>
      <c r="B1331" s="43" t="s">
        <v>390</v>
      </c>
      <c r="C1331" s="61">
        <v>45292</v>
      </c>
      <c r="D1331" s="60">
        <v>22024001298</v>
      </c>
      <c r="E1331" s="43" t="s">
        <v>1488</v>
      </c>
      <c r="F1331" s="62">
        <v>2500</v>
      </c>
      <c r="G1331" s="43" t="s">
        <v>12</v>
      </c>
      <c r="H1331" s="43" t="s">
        <v>2681</v>
      </c>
      <c r="I1331" s="69">
        <v>220</v>
      </c>
      <c r="J1331" s="43" t="s">
        <v>393</v>
      </c>
      <c r="K1331" s="43" t="s">
        <v>393</v>
      </c>
      <c r="L1331" s="43" t="s">
        <v>413</v>
      </c>
      <c r="M1331" s="43" t="s">
        <v>395</v>
      </c>
      <c r="N1331" s="43" t="s">
        <v>433</v>
      </c>
      <c r="O1331" s="52" t="s">
        <v>321</v>
      </c>
      <c r="P1331" s="63" t="s">
        <v>276</v>
      </c>
      <c r="Q1331" s="57" t="str">
        <f>MID(Tabla1[[#This Row],[Aplicación]],14,1)</f>
        <v>2</v>
      </c>
      <c r="R1331" s="35" t="s">
        <v>265</v>
      </c>
      <c r="S1331" s="57" t="str">
        <f>MID(Tabla1[[#This Row],[Aplicación]],6,2)</f>
        <v>06</v>
      </c>
      <c r="T1331" s="54" t="str">
        <f>VLOOKUP(Tabla1[[#This Row],[AREA]],Hoja1!A:B,2,FALSE)</f>
        <v>06. Educación y cultura</v>
      </c>
      <c r="U1331" s="57" t="str">
        <f>MID(Tabla1[[#This Row],[Aplicación]],9,4)</f>
        <v>3261</v>
      </c>
      <c r="V1331" s="54" t="str">
        <f>VLOOKUP(Tabla1[[#This Row],[PROGRAMA]],Hoja1!A:B,2,FALSE)</f>
        <v>3261. Servicios complementarios de educación</v>
      </c>
      <c r="W1331" s="57" t="str">
        <f>MID(Tabla1[[#This Row],[Aplicación]],14,2)</f>
        <v>22</v>
      </c>
      <c r="X1331" s="57" t="str">
        <f>MID(Tabla1[[#This Row],[Aplicación]],14,6)</f>
        <v>22103</v>
      </c>
    </row>
    <row r="1332" spans="1:24" x14ac:dyDescent="0.25">
      <c r="A1332" s="60">
        <v>220240010971</v>
      </c>
      <c r="B1332" s="43" t="s">
        <v>390</v>
      </c>
      <c r="C1332" s="61">
        <v>45387</v>
      </c>
      <c r="D1332" s="60">
        <v>22024003899</v>
      </c>
      <c r="E1332" s="43" t="s">
        <v>4633</v>
      </c>
      <c r="F1332" s="62">
        <v>189.67</v>
      </c>
      <c r="G1332" s="43" t="s">
        <v>3641</v>
      </c>
      <c r="H1332" s="43" t="s">
        <v>4634</v>
      </c>
      <c r="I1332" s="69" t="s">
        <v>2930</v>
      </c>
      <c r="J1332" s="43" t="s">
        <v>398</v>
      </c>
      <c r="K1332" s="43" t="s">
        <v>398</v>
      </c>
      <c r="L1332" s="43" t="s">
        <v>413</v>
      </c>
      <c r="M1332" s="43" t="s">
        <v>585</v>
      </c>
      <c r="N1332" s="43" t="s">
        <v>539</v>
      </c>
      <c r="O1332" s="68" t="s">
        <v>326</v>
      </c>
      <c r="P1332" s="68" t="s">
        <v>2931</v>
      </c>
      <c r="Q1332" s="57" t="s">
        <v>2932</v>
      </c>
      <c r="R1332" s="35" t="s">
        <v>265</v>
      </c>
      <c r="S1332" s="57" t="str">
        <f>MID(Tabla1[[#This Row],[Aplicación]],6,2)</f>
        <v>06</v>
      </c>
      <c r="T1332" s="54" t="str">
        <f>VLOOKUP(Tabla1[[#This Row],[AREA]],Hoja1!A:B,2,FALSE)</f>
        <v>06. Educación y cultura</v>
      </c>
      <c r="U1332" s="57" t="str">
        <f>MID(Tabla1[[#This Row],[Aplicación]],9,4)</f>
        <v>3261</v>
      </c>
      <c r="V1332" s="54" t="str">
        <f>VLOOKUP(Tabla1[[#This Row],[PROGRAMA]],Hoja1!A:B,2,FALSE)</f>
        <v>3261. Servicios complementarios de educación</v>
      </c>
      <c r="W1332" s="57" t="str">
        <f>MID(Tabla1[[#This Row],[Aplicación]],14,2)</f>
        <v>22</v>
      </c>
      <c r="X1332" s="57" t="str">
        <f>MID(Tabla1[[#This Row],[Aplicación]],14,6)</f>
        <v>22602</v>
      </c>
    </row>
    <row r="1333" spans="1:24" x14ac:dyDescent="0.25">
      <c r="A1333" s="60">
        <v>220240021740</v>
      </c>
      <c r="B1333" s="43" t="s">
        <v>390</v>
      </c>
      <c r="C1333" s="61">
        <v>45440</v>
      </c>
      <c r="D1333" s="60">
        <v>22024004713</v>
      </c>
      <c r="E1333" s="43" t="s">
        <v>3636</v>
      </c>
      <c r="F1333" s="62">
        <v>300</v>
      </c>
      <c r="G1333" s="43" t="s">
        <v>332</v>
      </c>
      <c r="H1333" s="43" t="s">
        <v>3637</v>
      </c>
      <c r="I1333" s="69" t="s">
        <v>2930</v>
      </c>
      <c r="J1333" s="43" t="s">
        <v>398</v>
      </c>
      <c r="K1333" s="43" t="s">
        <v>398</v>
      </c>
      <c r="L1333" s="43" t="s">
        <v>413</v>
      </c>
      <c r="M1333" s="43" t="s">
        <v>585</v>
      </c>
      <c r="N1333" s="43" t="s">
        <v>539</v>
      </c>
      <c r="O1333" s="68" t="s">
        <v>326</v>
      </c>
      <c r="P1333" s="68" t="s">
        <v>2931</v>
      </c>
      <c r="Q1333" s="57" t="s">
        <v>2932</v>
      </c>
      <c r="R1333" s="35" t="s">
        <v>265</v>
      </c>
      <c r="S1333" s="57" t="str">
        <f>MID(Tabla1[[#This Row],[Aplicación]],6,2)</f>
        <v>06</v>
      </c>
      <c r="T1333" s="54" t="str">
        <f>VLOOKUP(Tabla1[[#This Row],[AREA]],Hoja1!A:B,2,FALSE)</f>
        <v>06. Educación y cultura</v>
      </c>
      <c r="U1333" s="57" t="str">
        <f>MID(Tabla1[[#This Row],[Aplicación]],9,4)</f>
        <v>3261</v>
      </c>
      <c r="V1333" s="54" t="str">
        <f>VLOOKUP(Tabla1[[#This Row],[PROGRAMA]],Hoja1!A:B,2,FALSE)</f>
        <v>3261. Servicios complementarios de educación</v>
      </c>
      <c r="W1333" s="57" t="str">
        <f>MID(Tabla1[[#This Row],[Aplicación]],14,2)</f>
        <v>22</v>
      </c>
      <c r="X1333" s="57" t="str">
        <f>MID(Tabla1[[#This Row],[Aplicación]],14,6)</f>
        <v>22699</v>
      </c>
    </row>
    <row r="1334" spans="1:24" x14ac:dyDescent="0.25">
      <c r="A1334" s="60">
        <v>220240016681</v>
      </c>
      <c r="B1334" s="43" t="s">
        <v>390</v>
      </c>
      <c r="C1334" s="61">
        <v>45426</v>
      </c>
      <c r="D1334" s="60">
        <v>22024004495</v>
      </c>
      <c r="E1334" s="43" t="s">
        <v>3636</v>
      </c>
      <c r="F1334" s="62">
        <v>500</v>
      </c>
      <c r="G1334" s="43" t="s">
        <v>80</v>
      </c>
      <c r="H1334" s="43" t="s">
        <v>3962</v>
      </c>
      <c r="I1334" s="69" t="s">
        <v>2930</v>
      </c>
      <c r="J1334" s="43" t="s">
        <v>398</v>
      </c>
      <c r="K1334" s="43" t="s">
        <v>398</v>
      </c>
      <c r="L1334" s="43" t="s">
        <v>413</v>
      </c>
      <c r="M1334" s="43" t="s">
        <v>585</v>
      </c>
      <c r="N1334" s="43" t="s">
        <v>539</v>
      </c>
      <c r="O1334" s="68" t="s">
        <v>326</v>
      </c>
      <c r="P1334" s="68" t="s">
        <v>2931</v>
      </c>
      <c r="Q1334" s="57" t="s">
        <v>2932</v>
      </c>
      <c r="R1334" s="35" t="s">
        <v>265</v>
      </c>
      <c r="S1334" s="57" t="str">
        <f>MID(Tabla1[[#This Row],[Aplicación]],6,2)</f>
        <v>06</v>
      </c>
      <c r="T1334" s="54" t="str">
        <f>VLOOKUP(Tabla1[[#This Row],[AREA]],Hoja1!A:B,2,FALSE)</f>
        <v>06. Educación y cultura</v>
      </c>
      <c r="U1334" s="57" t="str">
        <f>MID(Tabla1[[#This Row],[Aplicación]],9,4)</f>
        <v>3261</v>
      </c>
      <c r="V1334" s="54" t="str">
        <f>VLOOKUP(Tabla1[[#This Row],[PROGRAMA]],Hoja1!A:B,2,FALSE)</f>
        <v>3261. Servicios complementarios de educación</v>
      </c>
      <c r="W1334" s="57" t="str">
        <f>MID(Tabla1[[#This Row],[Aplicación]],14,2)</f>
        <v>22</v>
      </c>
      <c r="X1334" s="57" t="str">
        <f>MID(Tabla1[[#This Row],[Aplicación]],14,6)</f>
        <v>22699</v>
      </c>
    </row>
    <row r="1335" spans="1:24" x14ac:dyDescent="0.25">
      <c r="A1335" s="60">
        <v>220239000786</v>
      </c>
      <c r="B1335" s="43" t="s">
        <v>390</v>
      </c>
      <c r="C1335" s="61">
        <v>45292</v>
      </c>
      <c r="D1335" s="60">
        <v>22024001230</v>
      </c>
      <c r="E1335" s="43" t="s">
        <v>1483</v>
      </c>
      <c r="F1335" s="62">
        <v>9610.64</v>
      </c>
      <c r="G1335" s="43" t="s">
        <v>500</v>
      </c>
      <c r="H1335" s="43" t="s">
        <v>2598</v>
      </c>
      <c r="I1335" s="69">
        <v>220</v>
      </c>
      <c r="J1335" s="43" t="s">
        <v>393</v>
      </c>
      <c r="K1335" s="43" t="s">
        <v>393</v>
      </c>
      <c r="L1335" s="43" t="s">
        <v>399</v>
      </c>
      <c r="M1335" s="43" t="s">
        <v>395</v>
      </c>
      <c r="N1335" s="43" t="s">
        <v>396</v>
      </c>
      <c r="O1335" s="52" t="s">
        <v>321</v>
      </c>
      <c r="P1335" s="63" t="s">
        <v>276</v>
      </c>
      <c r="Q1335" s="57" t="str">
        <f>MID(Tabla1[[#This Row],[Aplicación]],14,1)</f>
        <v>2</v>
      </c>
      <c r="R1335" s="35" t="s">
        <v>265</v>
      </c>
      <c r="S1335" s="57" t="str">
        <f>MID(Tabla1[[#This Row],[Aplicación]],6,2)</f>
        <v>06</v>
      </c>
      <c r="T1335" s="54" t="str">
        <f>VLOOKUP(Tabla1[[#This Row],[AREA]],Hoja1!A:B,2,FALSE)</f>
        <v>06. Educación y cultura</v>
      </c>
      <c r="U1335" s="57" t="str">
        <f>MID(Tabla1[[#This Row],[Aplicación]],9,4)</f>
        <v>3261</v>
      </c>
      <c r="V1335" s="54" t="str">
        <f>VLOOKUP(Tabla1[[#This Row],[PROGRAMA]],Hoja1!A:B,2,FALSE)</f>
        <v>3261. Servicios complementarios de educación</v>
      </c>
      <c r="W1335" s="57" t="str">
        <f>MID(Tabla1[[#This Row],[Aplicación]],14,2)</f>
        <v>22</v>
      </c>
      <c r="X1335" s="57" t="str">
        <f>MID(Tabla1[[#This Row],[Aplicación]],14,6)</f>
        <v>22700</v>
      </c>
    </row>
    <row r="1336" spans="1:24" x14ac:dyDescent="0.25">
      <c r="A1336" s="60">
        <v>220229000161</v>
      </c>
      <c r="B1336" s="43" t="s">
        <v>390</v>
      </c>
      <c r="C1336" s="61">
        <v>45292</v>
      </c>
      <c r="D1336" s="60">
        <v>22024003060</v>
      </c>
      <c r="E1336" s="43" t="s">
        <v>1256</v>
      </c>
      <c r="F1336" s="62">
        <v>91798.67</v>
      </c>
      <c r="G1336" s="43" t="s">
        <v>533</v>
      </c>
      <c r="H1336" s="43" t="s">
        <v>534</v>
      </c>
      <c r="I1336" s="69">
        <v>220</v>
      </c>
      <c r="J1336" s="43" t="s">
        <v>535</v>
      </c>
      <c r="K1336" s="43" t="s">
        <v>507</v>
      </c>
      <c r="L1336" s="43" t="s">
        <v>399</v>
      </c>
      <c r="M1336" s="43" t="s">
        <v>395</v>
      </c>
      <c r="N1336" s="43" t="s">
        <v>396</v>
      </c>
      <c r="O1336" s="52" t="s">
        <v>321</v>
      </c>
      <c r="P1336" s="63" t="s">
        <v>276</v>
      </c>
      <c r="Q1336" s="57" t="str">
        <f>MID(Tabla1[[#This Row],[Aplicación]],14,1)</f>
        <v>2</v>
      </c>
      <c r="R1336" s="35" t="s">
        <v>265</v>
      </c>
      <c r="S1336" s="57" t="str">
        <f>MID(Tabla1[[#This Row],[Aplicación]],6,2)</f>
        <v>06</v>
      </c>
      <c r="T1336" s="54" t="str">
        <f>VLOOKUP(Tabla1[[#This Row],[AREA]],Hoja1!A:B,2,FALSE)</f>
        <v>06. Educación y cultura</v>
      </c>
      <c r="U1336" s="57" t="str">
        <f>MID(Tabla1[[#This Row],[Aplicación]],9,4)</f>
        <v>3261</v>
      </c>
      <c r="V1336" s="54" t="str">
        <f>VLOOKUP(Tabla1[[#This Row],[PROGRAMA]],Hoja1!A:B,2,FALSE)</f>
        <v>3261. Servicios complementarios de educación</v>
      </c>
      <c r="W1336" s="57" t="str">
        <f>MID(Tabla1[[#This Row],[Aplicación]],14,2)</f>
        <v>22</v>
      </c>
      <c r="X1336" s="57" t="str">
        <f>MID(Tabla1[[#This Row],[Aplicación]],14,6)</f>
        <v>22799</v>
      </c>
    </row>
    <row r="1337" spans="1:24" x14ac:dyDescent="0.25">
      <c r="A1337" s="60">
        <v>220239000547</v>
      </c>
      <c r="B1337" s="43" t="s">
        <v>390</v>
      </c>
      <c r="C1337" s="61">
        <v>45292</v>
      </c>
      <c r="D1337" s="60">
        <v>22024001314</v>
      </c>
      <c r="E1337" s="43" t="s">
        <v>1256</v>
      </c>
      <c r="F1337" s="62">
        <v>5263.5</v>
      </c>
      <c r="G1337" s="43" t="s">
        <v>650</v>
      </c>
      <c r="H1337" s="43" t="s">
        <v>1820</v>
      </c>
      <c r="I1337" s="69">
        <v>220</v>
      </c>
      <c r="J1337" s="43" t="s">
        <v>398</v>
      </c>
      <c r="K1337" s="43" t="s">
        <v>398</v>
      </c>
      <c r="L1337" s="43" t="s">
        <v>399</v>
      </c>
      <c r="M1337" s="43" t="s">
        <v>585</v>
      </c>
      <c r="N1337" s="43" t="s">
        <v>539</v>
      </c>
      <c r="O1337" s="52" t="s">
        <v>326</v>
      </c>
      <c r="P1337" s="63" t="s">
        <v>276</v>
      </c>
      <c r="Q1337" s="57" t="str">
        <f>MID(Tabla1[[#This Row],[Aplicación]],14,1)</f>
        <v>2</v>
      </c>
      <c r="R1337" s="35" t="s">
        <v>265</v>
      </c>
      <c r="S1337" s="57" t="str">
        <f>MID(Tabla1[[#This Row],[Aplicación]],6,2)</f>
        <v>06</v>
      </c>
      <c r="T1337" s="54" t="str">
        <f>VLOOKUP(Tabla1[[#This Row],[AREA]],Hoja1!A:B,2,FALSE)</f>
        <v>06. Educación y cultura</v>
      </c>
      <c r="U1337" s="57" t="str">
        <f>MID(Tabla1[[#This Row],[Aplicación]],9,4)</f>
        <v>3261</v>
      </c>
      <c r="V1337" s="54" t="str">
        <f>VLOOKUP(Tabla1[[#This Row],[PROGRAMA]],Hoja1!A:B,2,FALSE)</f>
        <v>3261. Servicios complementarios de educación</v>
      </c>
      <c r="W1337" s="57" t="str">
        <f>MID(Tabla1[[#This Row],[Aplicación]],14,2)</f>
        <v>22</v>
      </c>
      <c r="X1337" s="57" t="str">
        <f>MID(Tabla1[[#This Row],[Aplicación]],14,6)</f>
        <v>22799</v>
      </c>
    </row>
    <row r="1338" spans="1:24" x14ac:dyDescent="0.25">
      <c r="A1338" s="60">
        <v>220240000820</v>
      </c>
      <c r="B1338" s="43" t="s">
        <v>390</v>
      </c>
      <c r="C1338" s="61">
        <v>45330</v>
      </c>
      <c r="D1338" s="60">
        <v>22024001001</v>
      </c>
      <c r="E1338" s="43" t="s">
        <v>1256</v>
      </c>
      <c r="F1338" s="62">
        <v>387.2</v>
      </c>
      <c r="G1338" s="43" t="s">
        <v>1880</v>
      </c>
      <c r="H1338" s="43" t="s">
        <v>1881</v>
      </c>
      <c r="I1338" s="69">
        <v>220</v>
      </c>
      <c r="J1338" s="43" t="s">
        <v>398</v>
      </c>
      <c r="K1338" s="43" t="s">
        <v>398</v>
      </c>
      <c r="L1338" s="43" t="s">
        <v>399</v>
      </c>
      <c r="M1338" s="43" t="s">
        <v>585</v>
      </c>
      <c r="N1338" s="43" t="s">
        <v>539</v>
      </c>
      <c r="O1338" s="52" t="s">
        <v>326</v>
      </c>
      <c r="P1338" s="63" t="s">
        <v>276</v>
      </c>
      <c r="Q1338" s="57" t="str">
        <f>MID(Tabla1[[#This Row],[Aplicación]],14,1)</f>
        <v>2</v>
      </c>
      <c r="R1338" s="35" t="s">
        <v>265</v>
      </c>
      <c r="S1338" s="57" t="str">
        <f>MID(Tabla1[[#This Row],[Aplicación]],6,2)</f>
        <v>06</v>
      </c>
      <c r="T1338" s="54" t="str">
        <f>VLOOKUP(Tabla1[[#This Row],[AREA]],Hoja1!A:B,2,FALSE)</f>
        <v>06. Educación y cultura</v>
      </c>
      <c r="U1338" s="57" t="str">
        <f>MID(Tabla1[[#This Row],[Aplicación]],9,4)</f>
        <v>3261</v>
      </c>
      <c r="V1338" s="54" t="str">
        <f>VLOOKUP(Tabla1[[#This Row],[PROGRAMA]],Hoja1!A:B,2,FALSE)</f>
        <v>3261. Servicios complementarios de educación</v>
      </c>
      <c r="W1338" s="57" t="str">
        <f>MID(Tabla1[[#This Row],[Aplicación]],14,2)</f>
        <v>22</v>
      </c>
      <c r="X1338" s="57" t="str">
        <f>MID(Tabla1[[#This Row],[Aplicación]],14,6)</f>
        <v>22799</v>
      </c>
    </row>
    <row r="1339" spans="1:24" x14ac:dyDescent="0.25">
      <c r="A1339" s="60">
        <v>220239000522</v>
      </c>
      <c r="B1339" s="43" t="s">
        <v>390</v>
      </c>
      <c r="C1339" s="61">
        <v>45292</v>
      </c>
      <c r="D1339" s="60">
        <v>22024001311</v>
      </c>
      <c r="E1339" s="43" t="s">
        <v>1256</v>
      </c>
      <c r="F1339" s="62">
        <v>4191.6899999999996</v>
      </c>
      <c r="G1339" s="43" t="s">
        <v>387</v>
      </c>
      <c r="H1339" s="43" t="s">
        <v>1882</v>
      </c>
      <c r="I1339" s="69">
        <v>220</v>
      </c>
      <c r="J1339" s="43" t="s">
        <v>398</v>
      </c>
      <c r="K1339" s="43" t="s">
        <v>398</v>
      </c>
      <c r="L1339" s="43" t="s">
        <v>399</v>
      </c>
      <c r="M1339" s="43" t="s">
        <v>585</v>
      </c>
      <c r="N1339" s="43" t="s">
        <v>539</v>
      </c>
      <c r="O1339" s="52" t="s">
        <v>326</v>
      </c>
      <c r="P1339" s="63" t="s">
        <v>276</v>
      </c>
      <c r="Q1339" s="57" t="str">
        <f>MID(Tabla1[[#This Row],[Aplicación]],14,1)</f>
        <v>2</v>
      </c>
      <c r="R1339" s="35" t="s">
        <v>265</v>
      </c>
      <c r="S1339" s="57" t="str">
        <f>MID(Tabla1[[#This Row],[Aplicación]],6,2)</f>
        <v>06</v>
      </c>
      <c r="T1339" s="54" t="str">
        <f>VLOOKUP(Tabla1[[#This Row],[AREA]],Hoja1!A:B,2,FALSE)</f>
        <v>06. Educación y cultura</v>
      </c>
      <c r="U1339" s="57" t="str">
        <f>MID(Tabla1[[#This Row],[Aplicación]],9,4)</f>
        <v>3261</v>
      </c>
      <c r="V1339" s="54" t="str">
        <f>VLOOKUP(Tabla1[[#This Row],[PROGRAMA]],Hoja1!A:B,2,FALSE)</f>
        <v>3261. Servicios complementarios de educación</v>
      </c>
      <c r="W1339" s="57" t="str">
        <f>MID(Tabla1[[#This Row],[Aplicación]],14,2)</f>
        <v>22</v>
      </c>
      <c r="X1339" s="57" t="str">
        <f>MID(Tabla1[[#This Row],[Aplicación]],14,6)</f>
        <v>22799</v>
      </c>
    </row>
    <row r="1340" spans="1:24" x14ac:dyDescent="0.25">
      <c r="A1340" s="60">
        <v>220240000824</v>
      </c>
      <c r="B1340" s="43" t="s">
        <v>390</v>
      </c>
      <c r="C1340" s="61">
        <v>45330</v>
      </c>
      <c r="D1340" s="60">
        <v>22024000898</v>
      </c>
      <c r="E1340" s="43" t="s">
        <v>1256</v>
      </c>
      <c r="F1340" s="62">
        <v>462</v>
      </c>
      <c r="G1340" s="43" t="s">
        <v>729</v>
      </c>
      <c r="H1340" s="43" t="s">
        <v>1912</v>
      </c>
      <c r="I1340" s="69">
        <v>220</v>
      </c>
      <c r="J1340" s="43" t="s">
        <v>398</v>
      </c>
      <c r="K1340" s="43" t="s">
        <v>398</v>
      </c>
      <c r="L1340" s="43" t="s">
        <v>399</v>
      </c>
      <c r="M1340" s="43" t="s">
        <v>585</v>
      </c>
      <c r="N1340" s="43" t="s">
        <v>539</v>
      </c>
      <c r="O1340" s="52" t="s">
        <v>326</v>
      </c>
      <c r="P1340" s="63" t="s">
        <v>276</v>
      </c>
      <c r="Q1340" s="57" t="str">
        <f>MID(Tabla1[[#This Row],[Aplicación]],14,1)</f>
        <v>2</v>
      </c>
      <c r="R1340" s="35" t="s">
        <v>265</v>
      </c>
      <c r="S1340" s="57" t="str">
        <f>MID(Tabla1[[#This Row],[Aplicación]],6,2)</f>
        <v>06</v>
      </c>
      <c r="T1340" s="54" t="str">
        <f>VLOOKUP(Tabla1[[#This Row],[AREA]],Hoja1!A:B,2,FALSE)</f>
        <v>06. Educación y cultura</v>
      </c>
      <c r="U1340" s="57" t="str">
        <f>MID(Tabla1[[#This Row],[Aplicación]],9,4)</f>
        <v>3261</v>
      </c>
      <c r="V1340" s="54" t="str">
        <f>VLOOKUP(Tabla1[[#This Row],[PROGRAMA]],Hoja1!A:B,2,FALSE)</f>
        <v>3261. Servicios complementarios de educación</v>
      </c>
      <c r="W1340" s="57" t="str">
        <f>MID(Tabla1[[#This Row],[Aplicación]],14,2)</f>
        <v>22</v>
      </c>
      <c r="X1340" s="57" t="str">
        <f>MID(Tabla1[[#This Row],[Aplicación]],14,6)</f>
        <v>22799</v>
      </c>
    </row>
    <row r="1341" spans="1:24" x14ac:dyDescent="0.25">
      <c r="A1341" s="60">
        <v>220240000819</v>
      </c>
      <c r="B1341" s="43" t="s">
        <v>390</v>
      </c>
      <c r="C1341" s="61">
        <v>45330</v>
      </c>
      <c r="D1341" s="60">
        <v>22024000996</v>
      </c>
      <c r="E1341" s="43" t="s">
        <v>1256</v>
      </c>
      <c r="F1341" s="62">
        <v>471.9</v>
      </c>
      <c r="G1341" s="43" t="s">
        <v>286</v>
      </c>
      <c r="H1341" s="43" t="s">
        <v>1914</v>
      </c>
      <c r="I1341" s="69">
        <v>220</v>
      </c>
      <c r="J1341" s="43" t="s">
        <v>398</v>
      </c>
      <c r="K1341" s="43" t="s">
        <v>398</v>
      </c>
      <c r="L1341" s="43" t="s">
        <v>399</v>
      </c>
      <c r="M1341" s="43" t="s">
        <v>585</v>
      </c>
      <c r="N1341" s="43" t="s">
        <v>539</v>
      </c>
      <c r="O1341" s="52" t="s">
        <v>326</v>
      </c>
      <c r="P1341" s="63" t="s">
        <v>276</v>
      </c>
      <c r="Q1341" s="57" t="str">
        <f>MID(Tabla1[[#This Row],[Aplicación]],14,1)</f>
        <v>2</v>
      </c>
      <c r="R1341" s="35" t="s">
        <v>265</v>
      </c>
      <c r="S1341" s="57" t="str">
        <f>MID(Tabla1[[#This Row],[Aplicación]],6,2)</f>
        <v>06</v>
      </c>
      <c r="T1341" s="54" t="str">
        <f>VLOOKUP(Tabla1[[#This Row],[AREA]],Hoja1!A:B,2,FALSE)</f>
        <v>06. Educación y cultura</v>
      </c>
      <c r="U1341" s="57" t="str">
        <f>MID(Tabla1[[#This Row],[Aplicación]],9,4)</f>
        <v>3261</v>
      </c>
      <c r="V1341" s="54" t="str">
        <f>VLOOKUP(Tabla1[[#This Row],[PROGRAMA]],Hoja1!A:B,2,FALSE)</f>
        <v>3261. Servicios complementarios de educación</v>
      </c>
      <c r="W1341" s="57" t="str">
        <f>MID(Tabla1[[#This Row],[Aplicación]],14,2)</f>
        <v>22</v>
      </c>
      <c r="X1341" s="57" t="str">
        <f>MID(Tabla1[[#This Row],[Aplicación]],14,6)</f>
        <v>22799</v>
      </c>
    </row>
    <row r="1342" spans="1:24" x14ac:dyDescent="0.25">
      <c r="A1342" s="60">
        <v>220240003478</v>
      </c>
      <c r="B1342" s="43" t="s">
        <v>658</v>
      </c>
      <c r="C1342" s="61">
        <v>45350</v>
      </c>
      <c r="D1342" s="60">
        <v>22024002297</v>
      </c>
      <c r="E1342" s="43" t="s">
        <v>1256</v>
      </c>
      <c r="F1342" s="62">
        <v>510</v>
      </c>
      <c r="G1342" s="43" t="s">
        <v>956</v>
      </c>
      <c r="H1342" s="43" t="s">
        <v>1947</v>
      </c>
      <c r="I1342" s="69">
        <v>240</v>
      </c>
      <c r="J1342" s="43" t="s">
        <v>398</v>
      </c>
      <c r="K1342" s="43" t="s">
        <v>398</v>
      </c>
      <c r="L1342" s="43" t="s">
        <v>399</v>
      </c>
      <c r="M1342" s="43" t="s">
        <v>585</v>
      </c>
      <c r="N1342" s="43" t="s">
        <v>539</v>
      </c>
      <c r="O1342" s="52" t="s">
        <v>326</v>
      </c>
      <c r="P1342" s="63" t="s">
        <v>276</v>
      </c>
      <c r="Q1342" s="57" t="str">
        <f>MID(Tabla1[[#This Row],[Aplicación]],14,1)</f>
        <v>2</v>
      </c>
      <c r="R1342" s="35" t="s">
        <v>265</v>
      </c>
      <c r="S1342" s="57" t="str">
        <f>MID(Tabla1[[#This Row],[Aplicación]],6,2)</f>
        <v>06</v>
      </c>
      <c r="T1342" s="54" t="str">
        <f>VLOOKUP(Tabla1[[#This Row],[AREA]],Hoja1!A:B,2,FALSE)</f>
        <v>06. Educación y cultura</v>
      </c>
      <c r="U1342" s="57" t="str">
        <f>MID(Tabla1[[#This Row],[Aplicación]],9,4)</f>
        <v>3261</v>
      </c>
      <c r="V1342" s="54" t="str">
        <f>VLOOKUP(Tabla1[[#This Row],[PROGRAMA]],Hoja1!A:B,2,FALSE)</f>
        <v>3261. Servicios complementarios de educación</v>
      </c>
      <c r="W1342" s="57" t="str">
        <f>MID(Tabla1[[#This Row],[Aplicación]],14,2)</f>
        <v>22</v>
      </c>
      <c r="X1342" s="57" t="str">
        <f>MID(Tabla1[[#This Row],[Aplicación]],14,6)</f>
        <v>22799</v>
      </c>
    </row>
    <row r="1343" spans="1:24" x14ac:dyDescent="0.25">
      <c r="A1343" s="60">
        <v>220240003074</v>
      </c>
      <c r="B1343" s="43" t="s">
        <v>390</v>
      </c>
      <c r="C1343" s="61">
        <v>45343</v>
      </c>
      <c r="D1343" s="60">
        <v>22024001001</v>
      </c>
      <c r="E1343" s="43" t="s">
        <v>1256</v>
      </c>
      <c r="F1343" s="62">
        <v>580.79999999999995</v>
      </c>
      <c r="G1343" s="43" t="s">
        <v>1880</v>
      </c>
      <c r="H1343" s="43" t="s">
        <v>2022</v>
      </c>
      <c r="I1343" s="69">
        <v>220</v>
      </c>
      <c r="J1343" s="43" t="s">
        <v>398</v>
      </c>
      <c r="K1343" s="43" t="s">
        <v>398</v>
      </c>
      <c r="L1343" s="43" t="s">
        <v>399</v>
      </c>
      <c r="M1343" s="43" t="s">
        <v>585</v>
      </c>
      <c r="N1343" s="43" t="s">
        <v>539</v>
      </c>
      <c r="O1343" s="52" t="s">
        <v>326</v>
      </c>
      <c r="P1343" s="63" t="s">
        <v>276</v>
      </c>
      <c r="Q1343" s="57" t="str">
        <f>MID(Tabla1[[#This Row],[Aplicación]],14,1)</f>
        <v>2</v>
      </c>
      <c r="R1343" s="35" t="s">
        <v>265</v>
      </c>
      <c r="S1343" s="57" t="str">
        <f>MID(Tabla1[[#This Row],[Aplicación]],6,2)</f>
        <v>06</v>
      </c>
      <c r="T1343" s="54" t="str">
        <f>VLOOKUP(Tabla1[[#This Row],[AREA]],Hoja1!A:B,2,FALSE)</f>
        <v>06. Educación y cultura</v>
      </c>
      <c r="U1343" s="57" t="str">
        <f>MID(Tabla1[[#This Row],[Aplicación]],9,4)</f>
        <v>3261</v>
      </c>
      <c r="V1343" s="54" t="str">
        <f>VLOOKUP(Tabla1[[#This Row],[PROGRAMA]],Hoja1!A:B,2,FALSE)</f>
        <v>3261. Servicios complementarios de educación</v>
      </c>
      <c r="W1343" s="57" t="str">
        <f>MID(Tabla1[[#This Row],[Aplicación]],14,2)</f>
        <v>22</v>
      </c>
      <c r="X1343" s="57" t="str">
        <f>MID(Tabla1[[#This Row],[Aplicación]],14,6)</f>
        <v>22799</v>
      </c>
    </row>
    <row r="1344" spans="1:24" x14ac:dyDescent="0.25">
      <c r="A1344" s="60">
        <v>220240005365</v>
      </c>
      <c r="B1344" s="43" t="s">
        <v>390</v>
      </c>
      <c r="C1344" s="61">
        <v>45359</v>
      </c>
      <c r="D1344" s="60">
        <v>22024003288</v>
      </c>
      <c r="E1344" s="43" t="s">
        <v>1256</v>
      </c>
      <c r="F1344" s="62">
        <v>605</v>
      </c>
      <c r="G1344" s="43" t="s">
        <v>59</v>
      </c>
      <c r="H1344" s="43" t="s">
        <v>2044</v>
      </c>
      <c r="I1344" s="69">
        <v>220</v>
      </c>
      <c r="J1344" s="43" t="s">
        <v>398</v>
      </c>
      <c r="K1344" s="43" t="s">
        <v>398</v>
      </c>
      <c r="L1344" s="43" t="s">
        <v>399</v>
      </c>
      <c r="M1344" s="43" t="s">
        <v>585</v>
      </c>
      <c r="N1344" s="43" t="s">
        <v>539</v>
      </c>
      <c r="O1344" s="52" t="s">
        <v>326</v>
      </c>
      <c r="P1344" s="63" t="s">
        <v>276</v>
      </c>
      <c r="Q1344" s="57" t="str">
        <f>MID(Tabla1[[#This Row],[Aplicación]],14,1)</f>
        <v>2</v>
      </c>
      <c r="R1344" s="35" t="s">
        <v>265</v>
      </c>
      <c r="S1344" s="57" t="str">
        <f>MID(Tabla1[[#This Row],[Aplicación]],6,2)</f>
        <v>06</v>
      </c>
      <c r="T1344" s="54" t="str">
        <f>VLOOKUP(Tabla1[[#This Row],[AREA]],Hoja1!A:B,2,FALSE)</f>
        <v>06. Educación y cultura</v>
      </c>
      <c r="U1344" s="57" t="str">
        <f>MID(Tabla1[[#This Row],[Aplicación]],9,4)</f>
        <v>3261</v>
      </c>
      <c r="V1344" s="54" t="str">
        <f>VLOOKUP(Tabla1[[#This Row],[PROGRAMA]],Hoja1!A:B,2,FALSE)</f>
        <v>3261. Servicios complementarios de educación</v>
      </c>
      <c r="W1344" s="57" t="str">
        <f>MID(Tabla1[[#This Row],[Aplicación]],14,2)</f>
        <v>22</v>
      </c>
      <c r="X1344" s="57" t="str">
        <f>MID(Tabla1[[#This Row],[Aplicación]],14,6)</f>
        <v>22799</v>
      </c>
    </row>
    <row r="1345" spans="1:24" x14ac:dyDescent="0.25">
      <c r="A1345" s="60">
        <v>220239000588</v>
      </c>
      <c r="B1345" s="43" t="s">
        <v>390</v>
      </c>
      <c r="C1345" s="61">
        <v>45292</v>
      </c>
      <c r="D1345" s="60">
        <v>22024001315</v>
      </c>
      <c r="E1345" s="43" t="s">
        <v>1256</v>
      </c>
      <c r="F1345" s="62">
        <v>2960</v>
      </c>
      <c r="G1345" s="43" t="s">
        <v>1092</v>
      </c>
      <c r="H1345" s="43" t="s">
        <v>2068</v>
      </c>
      <c r="I1345" s="69">
        <v>220</v>
      </c>
      <c r="J1345" s="43" t="s">
        <v>398</v>
      </c>
      <c r="K1345" s="43" t="s">
        <v>398</v>
      </c>
      <c r="L1345" s="43" t="s">
        <v>399</v>
      </c>
      <c r="M1345" s="43" t="s">
        <v>585</v>
      </c>
      <c r="N1345" s="43" t="s">
        <v>539</v>
      </c>
      <c r="O1345" s="52" t="s">
        <v>326</v>
      </c>
      <c r="P1345" s="63" t="s">
        <v>276</v>
      </c>
      <c r="Q1345" s="57" t="str">
        <f>MID(Tabla1[[#This Row],[Aplicación]],14,1)</f>
        <v>2</v>
      </c>
      <c r="R1345" s="35" t="s">
        <v>265</v>
      </c>
      <c r="S1345" s="57" t="str">
        <f>MID(Tabla1[[#This Row],[Aplicación]],6,2)</f>
        <v>06</v>
      </c>
      <c r="T1345" s="54" t="str">
        <f>VLOOKUP(Tabla1[[#This Row],[AREA]],Hoja1!A:B,2,FALSE)</f>
        <v>06. Educación y cultura</v>
      </c>
      <c r="U1345" s="57" t="str">
        <f>MID(Tabla1[[#This Row],[Aplicación]],9,4)</f>
        <v>3261</v>
      </c>
      <c r="V1345" s="54" t="str">
        <f>VLOOKUP(Tabla1[[#This Row],[PROGRAMA]],Hoja1!A:B,2,FALSE)</f>
        <v>3261. Servicios complementarios de educación</v>
      </c>
      <c r="W1345" s="57" t="str">
        <f>MID(Tabla1[[#This Row],[Aplicación]],14,2)</f>
        <v>22</v>
      </c>
      <c r="X1345" s="57" t="str">
        <f>MID(Tabla1[[#This Row],[Aplicación]],14,6)</f>
        <v>22799</v>
      </c>
    </row>
    <row r="1346" spans="1:24" x14ac:dyDescent="0.25">
      <c r="A1346" s="60">
        <v>220229000160</v>
      </c>
      <c r="B1346" s="43" t="s">
        <v>390</v>
      </c>
      <c r="C1346" s="61">
        <v>45292</v>
      </c>
      <c r="D1346" s="60">
        <v>22024002824</v>
      </c>
      <c r="E1346" s="43" t="s">
        <v>1256</v>
      </c>
      <c r="F1346" s="62">
        <v>14331.79</v>
      </c>
      <c r="G1346" s="43" t="s">
        <v>617</v>
      </c>
      <c r="H1346" s="43" t="s">
        <v>618</v>
      </c>
      <c r="I1346" s="69">
        <v>220</v>
      </c>
      <c r="J1346" s="43" t="s">
        <v>398</v>
      </c>
      <c r="K1346" s="43" t="s">
        <v>398</v>
      </c>
      <c r="L1346" s="43" t="s">
        <v>399</v>
      </c>
      <c r="M1346" s="43" t="s">
        <v>395</v>
      </c>
      <c r="N1346" s="43" t="s">
        <v>396</v>
      </c>
      <c r="O1346" s="52" t="s">
        <v>321</v>
      </c>
      <c r="P1346" s="63" t="s">
        <v>276</v>
      </c>
      <c r="Q1346" s="57" t="str">
        <f>MID(Tabla1[[#This Row],[Aplicación]],14,1)</f>
        <v>2</v>
      </c>
      <c r="R1346" s="35" t="s">
        <v>265</v>
      </c>
      <c r="S1346" s="57" t="str">
        <f>MID(Tabla1[[#This Row],[Aplicación]],6,2)</f>
        <v>06</v>
      </c>
      <c r="T1346" s="54" t="str">
        <f>VLOOKUP(Tabla1[[#This Row],[AREA]],Hoja1!A:B,2,FALSE)</f>
        <v>06. Educación y cultura</v>
      </c>
      <c r="U1346" s="57" t="str">
        <f>MID(Tabla1[[#This Row],[Aplicación]],9,4)</f>
        <v>3261</v>
      </c>
      <c r="V1346" s="54" t="str">
        <f>VLOOKUP(Tabla1[[#This Row],[PROGRAMA]],Hoja1!A:B,2,FALSE)</f>
        <v>3261. Servicios complementarios de educación</v>
      </c>
      <c r="W1346" s="57" t="str">
        <f>MID(Tabla1[[#This Row],[Aplicación]],14,2)</f>
        <v>22</v>
      </c>
      <c r="X1346" s="57" t="str">
        <f>MID(Tabla1[[#This Row],[Aplicación]],14,6)</f>
        <v>22799</v>
      </c>
    </row>
    <row r="1347" spans="1:24" x14ac:dyDescent="0.25">
      <c r="A1347" s="60">
        <v>220239000546</v>
      </c>
      <c r="B1347" s="43" t="s">
        <v>390</v>
      </c>
      <c r="C1347" s="61">
        <v>45292</v>
      </c>
      <c r="D1347" s="60">
        <v>22024001313</v>
      </c>
      <c r="E1347" s="43" t="s">
        <v>1256</v>
      </c>
      <c r="F1347" s="62">
        <v>2500</v>
      </c>
      <c r="G1347" s="43" t="s">
        <v>956</v>
      </c>
      <c r="H1347" s="43" t="s">
        <v>2091</v>
      </c>
      <c r="I1347" s="69">
        <v>220</v>
      </c>
      <c r="J1347" s="43" t="s">
        <v>398</v>
      </c>
      <c r="K1347" s="43" t="s">
        <v>398</v>
      </c>
      <c r="L1347" s="43" t="s">
        <v>399</v>
      </c>
      <c r="M1347" s="43" t="s">
        <v>585</v>
      </c>
      <c r="N1347" s="43" t="s">
        <v>539</v>
      </c>
      <c r="O1347" s="52" t="s">
        <v>326</v>
      </c>
      <c r="P1347" s="63" t="s">
        <v>276</v>
      </c>
      <c r="Q1347" s="57" t="str">
        <f>MID(Tabla1[[#This Row],[Aplicación]],14,1)</f>
        <v>2</v>
      </c>
      <c r="R1347" s="35" t="s">
        <v>265</v>
      </c>
      <c r="S1347" s="57" t="str">
        <f>MID(Tabla1[[#This Row],[Aplicación]],6,2)</f>
        <v>06</v>
      </c>
      <c r="T1347" s="54" t="str">
        <f>VLOOKUP(Tabla1[[#This Row],[AREA]],Hoja1!A:B,2,FALSE)</f>
        <v>06. Educación y cultura</v>
      </c>
      <c r="U1347" s="57" t="str">
        <f>MID(Tabla1[[#This Row],[Aplicación]],9,4)</f>
        <v>3261</v>
      </c>
      <c r="V1347" s="54" t="str">
        <f>VLOOKUP(Tabla1[[#This Row],[PROGRAMA]],Hoja1!A:B,2,FALSE)</f>
        <v>3261. Servicios complementarios de educación</v>
      </c>
      <c r="W1347" s="57" t="str">
        <f>MID(Tabla1[[#This Row],[Aplicación]],14,2)</f>
        <v>22</v>
      </c>
      <c r="X1347" s="57" t="str">
        <f>MID(Tabla1[[#This Row],[Aplicación]],14,6)</f>
        <v>22799</v>
      </c>
    </row>
    <row r="1348" spans="1:24" x14ac:dyDescent="0.25">
      <c r="A1348" s="60">
        <v>220240003072</v>
      </c>
      <c r="B1348" s="43" t="s">
        <v>390</v>
      </c>
      <c r="C1348" s="61">
        <v>45343</v>
      </c>
      <c r="D1348" s="60">
        <v>22024001768</v>
      </c>
      <c r="E1348" s="43" t="s">
        <v>1256</v>
      </c>
      <c r="F1348" s="62">
        <v>1210</v>
      </c>
      <c r="G1348" s="43" t="s">
        <v>935</v>
      </c>
      <c r="H1348" s="43" t="s">
        <v>2186</v>
      </c>
      <c r="I1348" s="69">
        <v>220</v>
      </c>
      <c r="J1348" s="43" t="s">
        <v>398</v>
      </c>
      <c r="K1348" s="43" t="s">
        <v>398</v>
      </c>
      <c r="L1348" s="43" t="s">
        <v>399</v>
      </c>
      <c r="M1348" s="43" t="s">
        <v>585</v>
      </c>
      <c r="N1348" s="43" t="s">
        <v>539</v>
      </c>
      <c r="O1348" s="52" t="s">
        <v>326</v>
      </c>
      <c r="P1348" s="63" t="s">
        <v>276</v>
      </c>
      <c r="Q1348" s="57" t="str">
        <f>MID(Tabla1[[#This Row],[Aplicación]],14,1)</f>
        <v>2</v>
      </c>
      <c r="R1348" s="35" t="s">
        <v>265</v>
      </c>
      <c r="S1348" s="57" t="str">
        <f>MID(Tabla1[[#This Row],[Aplicación]],6,2)</f>
        <v>06</v>
      </c>
      <c r="T1348" s="54" t="str">
        <f>VLOOKUP(Tabla1[[#This Row],[AREA]],Hoja1!A:B,2,FALSE)</f>
        <v>06. Educación y cultura</v>
      </c>
      <c r="U1348" s="57" t="str">
        <f>MID(Tabla1[[#This Row],[Aplicación]],9,4)</f>
        <v>3261</v>
      </c>
      <c r="V1348" s="54" t="str">
        <f>VLOOKUP(Tabla1[[#This Row],[PROGRAMA]],Hoja1!A:B,2,FALSE)</f>
        <v>3261. Servicios complementarios de educación</v>
      </c>
      <c r="W1348" s="57" t="str">
        <f>MID(Tabla1[[#This Row],[Aplicación]],14,2)</f>
        <v>22</v>
      </c>
      <c r="X1348" s="57" t="str">
        <f>MID(Tabla1[[#This Row],[Aplicación]],14,6)</f>
        <v>22799</v>
      </c>
    </row>
    <row r="1349" spans="1:24" x14ac:dyDescent="0.25">
      <c r="A1349" s="60">
        <v>220240000780</v>
      </c>
      <c r="B1349" s="43" t="s">
        <v>390</v>
      </c>
      <c r="C1349" s="61">
        <v>45329</v>
      </c>
      <c r="D1349" s="60">
        <v>22024000633</v>
      </c>
      <c r="E1349" s="43" t="s">
        <v>1256</v>
      </c>
      <c r="F1349" s="62">
        <v>1515.53</v>
      </c>
      <c r="G1349" s="43" t="s">
        <v>59</v>
      </c>
      <c r="H1349" s="43" t="s">
        <v>2233</v>
      </c>
      <c r="I1349" s="69">
        <v>220</v>
      </c>
      <c r="J1349" s="43" t="s">
        <v>398</v>
      </c>
      <c r="K1349" s="43" t="s">
        <v>398</v>
      </c>
      <c r="L1349" s="43" t="s">
        <v>399</v>
      </c>
      <c r="M1349" s="43" t="s">
        <v>585</v>
      </c>
      <c r="N1349" s="43" t="s">
        <v>539</v>
      </c>
      <c r="O1349" s="52" t="s">
        <v>326</v>
      </c>
      <c r="P1349" s="63" t="s">
        <v>276</v>
      </c>
      <c r="Q1349" s="57" t="str">
        <f>MID(Tabla1[[#This Row],[Aplicación]],14,1)</f>
        <v>2</v>
      </c>
      <c r="R1349" s="35" t="s">
        <v>265</v>
      </c>
      <c r="S1349" s="57" t="str">
        <f>MID(Tabla1[[#This Row],[Aplicación]],6,2)</f>
        <v>06</v>
      </c>
      <c r="T1349" s="54" t="str">
        <f>VLOOKUP(Tabla1[[#This Row],[AREA]],Hoja1!A:B,2,FALSE)</f>
        <v>06. Educación y cultura</v>
      </c>
      <c r="U1349" s="57">
        <v>4312</v>
      </c>
      <c r="V1349" s="54" t="str">
        <f>VLOOKUP(Tabla1[[#This Row],[PROGRAMA]],Hoja1!A:B,2,FALSE)</f>
        <v>4312. Mercados</v>
      </c>
      <c r="W1349" s="57">
        <v>22</v>
      </c>
      <c r="X1349" s="57">
        <v>22602</v>
      </c>
    </row>
    <row r="1350" spans="1:24" x14ac:dyDescent="0.25">
      <c r="A1350" s="60">
        <v>220240005355</v>
      </c>
      <c r="B1350" s="43" t="s">
        <v>390</v>
      </c>
      <c r="C1350" s="61">
        <v>45359</v>
      </c>
      <c r="D1350" s="60">
        <v>22024003135</v>
      </c>
      <c r="E1350" s="43" t="s">
        <v>1256</v>
      </c>
      <c r="F1350" s="62">
        <v>1672</v>
      </c>
      <c r="G1350" s="43" t="s">
        <v>44</v>
      </c>
      <c r="H1350" s="43" t="s">
        <v>2251</v>
      </c>
      <c r="I1350" s="69">
        <v>220</v>
      </c>
      <c r="J1350" s="43" t="s">
        <v>572</v>
      </c>
      <c r="K1350" s="43" t="s">
        <v>398</v>
      </c>
      <c r="L1350" s="43" t="s">
        <v>399</v>
      </c>
      <c r="M1350" s="43" t="s">
        <v>585</v>
      </c>
      <c r="N1350" s="43" t="s">
        <v>539</v>
      </c>
      <c r="O1350" s="52" t="s">
        <v>326</v>
      </c>
      <c r="P1350" s="63" t="s">
        <v>276</v>
      </c>
      <c r="Q1350" s="57" t="str">
        <f>MID(Tabla1[[#This Row],[Aplicación]],14,1)</f>
        <v>2</v>
      </c>
      <c r="R1350" s="35" t="s">
        <v>265</v>
      </c>
      <c r="S1350" s="57" t="str">
        <f>MID(Tabla1[[#This Row],[Aplicación]],6,2)</f>
        <v>06</v>
      </c>
      <c r="T1350" s="54" t="str">
        <f>VLOOKUP(Tabla1[[#This Row],[AREA]],Hoja1!A:B,2,FALSE)</f>
        <v>06. Educación y cultura</v>
      </c>
      <c r="U1350" s="57" t="str">
        <f>MID(Tabla1[[#This Row],[Aplicación]],9,4)</f>
        <v>3261</v>
      </c>
      <c r="V1350" s="54" t="str">
        <f>VLOOKUP(Tabla1[[#This Row],[PROGRAMA]],Hoja1!A:B,2,FALSE)</f>
        <v>3261. Servicios complementarios de educación</v>
      </c>
      <c r="W1350" s="57" t="str">
        <f>MID(Tabla1[[#This Row],[Aplicación]],14,2)</f>
        <v>22</v>
      </c>
      <c r="X1350" s="57" t="str">
        <f>MID(Tabla1[[#This Row],[Aplicación]],14,6)</f>
        <v>22799</v>
      </c>
    </row>
    <row r="1351" spans="1:24" x14ac:dyDescent="0.25">
      <c r="A1351" s="60">
        <v>220240000812</v>
      </c>
      <c r="B1351" s="43" t="s">
        <v>390</v>
      </c>
      <c r="C1351" s="61">
        <v>45330</v>
      </c>
      <c r="D1351" s="60">
        <v>22024000886</v>
      </c>
      <c r="E1351" s="43" t="s">
        <v>1256</v>
      </c>
      <c r="F1351" s="62">
        <v>1741.19</v>
      </c>
      <c r="G1351" s="43" t="s">
        <v>2254</v>
      </c>
      <c r="H1351" s="43" t="s">
        <v>2255</v>
      </c>
      <c r="I1351" s="69">
        <v>220</v>
      </c>
      <c r="J1351" s="43" t="s">
        <v>398</v>
      </c>
      <c r="K1351" s="43" t="s">
        <v>398</v>
      </c>
      <c r="L1351" s="43" t="s">
        <v>399</v>
      </c>
      <c r="M1351" s="43" t="s">
        <v>585</v>
      </c>
      <c r="N1351" s="43" t="s">
        <v>539</v>
      </c>
      <c r="O1351" s="52" t="s">
        <v>326</v>
      </c>
      <c r="P1351" s="63" t="s">
        <v>276</v>
      </c>
      <c r="Q1351" s="57" t="str">
        <f>MID(Tabla1[[#This Row],[Aplicación]],14,1)</f>
        <v>2</v>
      </c>
      <c r="R1351" s="35" t="s">
        <v>265</v>
      </c>
      <c r="S1351" s="57" t="str">
        <f>MID(Tabla1[[#This Row],[Aplicación]],6,2)</f>
        <v>06</v>
      </c>
      <c r="T1351" s="54" t="str">
        <f>VLOOKUP(Tabla1[[#This Row],[AREA]],Hoja1!A:B,2,FALSE)</f>
        <v>06. Educación y cultura</v>
      </c>
      <c r="U1351" s="57" t="str">
        <f>MID(Tabla1[[#This Row],[Aplicación]],9,4)</f>
        <v>3261</v>
      </c>
      <c r="V1351" s="54" t="str">
        <f>VLOOKUP(Tabla1[[#This Row],[PROGRAMA]],Hoja1!A:B,2,FALSE)</f>
        <v>3261. Servicios complementarios de educación</v>
      </c>
      <c r="W1351" s="57" t="str">
        <f>MID(Tabla1[[#This Row],[Aplicación]],14,2)</f>
        <v>22</v>
      </c>
      <c r="X1351" s="57" t="str">
        <f>MID(Tabla1[[#This Row],[Aplicación]],14,6)</f>
        <v>22799</v>
      </c>
    </row>
    <row r="1352" spans="1:24" x14ac:dyDescent="0.25">
      <c r="A1352" s="60">
        <v>220239000589</v>
      </c>
      <c r="B1352" s="43" t="s">
        <v>390</v>
      </c>
      <c r="C1352" s="61">
        <v>45292</v>
      </c>
      <c r="D1352" s="60">
        <v>22024001316</v>
      </c>
      <c r="E1352" s="43" t="s">
        <v>1256</v>
      </c>
      <c r="F1352" s="62">
        <v>1335</v>
      </c>
      <c r="G1352" s="43" t="s">
        <v>1105</v>
      </c>
      <c r="H1352" s="43" t="s">
        <v>2281</v>
      </c>
      <c r="I1352" s="69">
        <v>220</v>
      </c>
      <c r="J1352" s="43" t="s">
        <v>398</v>
      </c>
      <c r="K1352" s="43" t="s">
        <v>398</v>
      </c>
      <c r="L1352" s="43" t="s">
        <v>399</v>
      </c>
      <c r="M1352" s="43" t="s">
        <v>585</v>
      </c>
      <c r="N1352" s="43" t="s">
        <v>539</v>
      </c>
      <c r="O1352" s="52" t="s">
        <v>326</v>
      </c>
      <c r="P1352" s="63" t="s">
        <v>276</v>
      </c>
      <c r="Q1352" s="57" t="str">
        <f>MID(Tabla1[[#This Row],[Aplicación]],14,1)</f>
        <v>2</v>
      </c>
      <c r="R1352" s="35" t="s">
        <v>265</v>
      </c>
      <c r="S1352" s="57" t="str">
        <f>MID(Tabla1[[#This Row],[Aplicación]],6,2)</f>
        <v>06</v>
      </c>
      <c r="T1352" s="54" t="str">
        <f>VLOOKUP(Tabla1[[#This Row],[AREA]],Hoja1!A:B,2,FALSE)</f>
        <v>06. Educación y cultura</v>
      </c>
      <c r="U1352" s="57" t="str">
        <f>MID(Tabla1[[#This Row],[Aplicación]],9,4)</f>
        <v>3261</v>
      </c>
      <c r="V1352" s="54" t="str">
        <f>VLOOKUP(Tabla1[[#This Row],[PROGRAMA]],Hoja1!A:B,2,FALSE)</f>
        <v>3261. Servicios complementarios de educación</v>
      </c>
      <c r="W1352" s="57" t="str">
        <f>MID(Tabla1[[#This Row],[Aplicación]],14,2)</f>
        <v>22</v>
      </c>
      <c r="X1352" s="57" t="str">
        <f>MID(Tabla1[[#This Row],[Aplicación]],14,6)</f>
        <v>22799</v>
      </c>
    </row>
    <row r="1353" spans="1:24" x14ac:dyDescent="0.25">
      <c r="A1353" s="60">
        <v>220239000669</v>
      </c>
      <c r="B1353" s="43" t="s">
        <v>390</v>
      </c>
      <c r="C1353" s="61">
        <v>45292</v>
      </c>
      <c r="D1353" s="60">
        <v>22024001322</v>
      </c>
      <c r="E1353" s="43" t="s">
        <v>1256</v>
      </c>
      <c r="F1353" s="62">
        <v>267</v>
      </c>
      <c r="G1353" s="43" t="s">
        <v>1105</v>
      </c>
      <c r="H1353" s="43" t="s">
        <v>2557</v>
      </c>
      <c r="I1353" s="69">
        <v>220</v>
      </c>
      <c r="J1353" s="43" t="s">
        <v>398</v>
      </c>
      <c r="K1353" s="43" t="s">
        <v>398</v>
      </c>
      <c r="L1353" s="43" t="s">
        <v>399</v>
      </c>
      <c r="M1353" s="43" t="s">
        <v>585</v>
      </c>
      <c r="N1353" s="43" t="s">
        <v>539</v>
      </c>
      <c r="O1353" s="52" t="s">
        <v>326</v>
      </c>
      <c r="P1353" s="63" t="s">
        <v>276</v>
      </c>
      <c r="Q1353" s="57" t="str">
        <f>MID(Tabla1[[#This Row],[Aplicación]],14,1)</f>
        <v>2</v>
      </c>
      <c r="R1353" s="35" t="s">
        <v>265</v>
      </c>
      <c r="S1353" s="57" t="str">
        <f>MID(Tabla1[[#This Row],[Aplicación]],6,2)</f>
        <v>06</v>
      </c>
      <c r="T1353" s="54" t="str">
        <f>VLOOKUP(Tabla1[[#This Row],[AREA]],Hoja1!A:B,2,FALSE)</f>
        <v>06. Educación y cultura</v>
      </c>
      <c r="U1353" s="57" t="str">
        <f>MID(Tabla1[[#This Row],[Aplicación]],9,4)</f>
        <v>3261</v>
      </c>
      <c r="V1353" s="54" t="str">
        <f>VLOOKUP(Tabla1[[#This Row],[PROGRAMA]],Hoja1!A:B,2,FALSE)</f>
        <v>3261. Servicios complementarios de educación</v>
      </c>
      <c r="W1353" s="57" t="str">
        <f>MID(Tabla1[[#This Row],[Aplicación]],14,2)</f>
        <v>22</v>
      </c>
      <c r="X1353" s="57" t="str">
        <f>MID(Tabla1[[#This Row],[Aplicación]],14,6)</f>
        <v>22799</v>
      </c>
    </row>
    <row r="1354" spans="1:24" x14ac:dyDescent="0.25">
      <c r="A1354" s="60">
        <v>220240000816</v>
      </c>
      <c r="B1354" s="43" t="s">
        <v>390</v>
      </c>
      <c r="C1354" s="61">
        <v>45330</v>
      </c>
      <c r="D1354" s="60">
        <v>22024000945</v>
      </c>
      <c r="E1354" s="43" t="s">
        <v>1256</v>
      </c>
      <c r="F1354" s="62">
        <v>7199.5</v>
      </c>
      <c r="G1354" s="43" t="s">
        <v>617</v>
      </c>
      <c r="H1354" s="43" t="s">
        <v>2677</v>
      </c>
      <c r="I1354" s="69">
        <v>220</v>
      </c>
      <c r="J1354" s="43" t="s">
        <v>398</v>
      </c>
      <c r="K1354" s="43" t="s">
        <v>398</v>
      </c>
      <c r="L1354" s="43" t="s">
        <v>399</v>
      </c>
      <c r="M1354" s="43" t="s">
        <v>585</v>
      </c>
      <c r="N1354" s="43" t="s">
        <v>539</v>
      </c>
      <c r="O1354" s="52" t="s">
        <v>326</v>
      </c>
      <c r="P1354" s="63" t="s">
        <v>276</v>
      </c>
      <c r="Q1354" s="57" t="str">
        <f>MID(Tabla1[[#This Row],[Aplicación]],14,1)</f>
        <v>2</v>
      </c>
      <c r="R1354" s="35" t="s">
        <v>265</v>
      </c>
      <c r="S1354" s="57" t="str">
        <f>MID(Tabla1[[#This Row],[Aplicación]],6,2)</f>
        <v>06</v>
      </c>
      <c r="T1354" s="54" t="str">
        <f>VLOOKUP(Tabla1[[#This Row],[AREA]],Hoja1!A:B,2,FALSE)</f>
        <v>06. Educación y cultura</v>
      </c>
      <c r="U1354" s="57" t="str">
        <f>MID(Tabla1[[#This Row],[Aplicación]],9,4)</f>
        <v>3261</v>
      </c>
      <c r="V1354" s="54" t="str">
        <f>VLOOKUP(Tabla1[[#This Row],[PROGRAMA]],Hoja1!A:B,2,FALSE)</f>
        <v>3261. Servicios complementarios de educación</v>
      </c>
      <c r="W1354" s="57" t="str">
        <f>MID(Tabla1[[#This Row],[Aplicación]],14,2)</f>
        <v>22</v>
      </c>
      <c r="X1354" s="57" t="str">
        <f>MID(Tabla1[[#This Row],[Aplicación]],14,6)</f>
        <v>22799</v>
      </c>
    </row>
    <row r="1355" spans="1:24" x14ac:dyDescent="0.25">
      <c r="A1355" s="60">
        <v>220240004049</v>
      </c>
      <c r="B1355" s="43" t="s">
        <v>673</v>
      </c>
      <c r="C1355" s="61">
        <v>45353</v>
      </c>
      <c r="D1355" s="60">
        <v>22024000633</v>
      </c>
      <c r="E1355" s="43" t="s">
        <v>1256</v>
      </c>
      <c r="F1355" s="62">
        <v>-1515.53</v>
      </c>
      <c r="G1355" s="43" t="s">
        <v>59</v>
      </c>
      <c r="H1355" s="43" t="s">
        <v>2773</v>
      </c>
      <c r="I1355" s="69">
        <v>220</v>
      </c>
      <c r="J1355" s="43" t="s">
        <v>398</v>
      </c>
      <c r="K1355" s="43" t="s">
        <v>398</v>
      </c>
      <c r="L1355" s="43" t="s">
        <v>399</v>
      </c>
      <c r="M1355" s="43" t="s">
        <v>585</v>
      </c>
      <c r="N1355" s="43" t="s">
        <v>539</v>
      </c>
      <c r="O1355" s="52" t="s">
        <v>326</v>
      </c>
      <c r="P1355" s="63" t="s">
        <v>276</v>
      </c>
      <c r="Q1355" s="57" t="str">
        <f>MID(Tabla1[[#This Row],[Aplicación]],14,1)</f>
        <v>2</v>
      </c>
      <c r="R1355" s="35" t="s">
        <v>265</v>
      </c>
      <c r="S1355" s="57" t="str">
        <f>MID(Tabla1[[#This Row],[Aplicación]],6,2)</f>
        <v>06</v>
      </c>
      <c r="T1355" s="54" t="str">
        <f>VLOOKUP(Tabla1[[#This Row],[AREA]],Hoja1!A:B,2,FALSE)</f>
        <v>06. Educación y cultura</v>
      </c>
      <c r="U1355" s="57" t="str">
        <f>MID(Tabla1[[#This Row],[Aplicación]],9,4)</f>
        <v>3261</v>
      </c>
      <c r="V1355" s="54" t="str">
        <f>VLOOKUP(Tabla1[[#This Row],[PROGRAMA]],Hoja1!A:B,2,FALSE)</f>
        <v>3261. Servicios complementarios de educación</v>
      </c>
      <c r="W1355" s="57" t="str">
        <f>MID(Tabla1[[#This Row],[Aplicación]],14,2)</f>
        <v>22</v>
      </c>
      <c r="X1355" s="57" t="str">
        <f>MID(Tabla1[[#This Row],[Aplicación]],14,6)</f>
        <v>22799</v>
      </c>
    </row>
    <row r="1356" spans="1:24" x14ac:dyDescent="0.25">
      <c r="A1356" s="60">
        <v>220240018054</v>
      </c>
      <c r="B1356" s="43" t="s">
        <v>702</v>
      </c>
      <c r="C1356" s="61">
        <v>45429</v>
      </c>
      <c r="D1356" s="60">
        <v>22024003106</v>
      </c>
      <c r="E1356" s="43" t="s">
        <v>1256</v>
      </c>
      <c r="F1356" s="62">
        <v>60069.9</v>
      </c>
      <c r="G1356" s="43" t="s">
        <v>3801</v>
      </c>
      <c r="H1356" s="43" t="s">
        <v>3802</v>
      </c>
      <c r="I1356" s="69" t="s">
        <v>2934</v>
      </c>
      <c r="J1356" s="43" t="s">
        <v>398</v>
      </c>
      <c r="K1356" s="43" t="s">
        <v>398</v>
      </c>
      <c r="L1356" s="43" t="s">
        <v>399</v>
      </c>
      <c r="M1356" s="43" t="s">
        <v>395</v>
      </c>
      <c r="N1356" s="43" t="s">
        <v>433</v>
      </c>
      <c r="O1356" s="68" t="s">
        <v>321</v>
      </c>
      <c r="P1356" s="68" t="s">
        <v>2931</v>
      </c>
      <c r="Q1356" s="57" t="s">
        <v>2932</v>
      </c>
      <c r="R1356" s="35" t="s">
        <v>265</v>
      </c>
      <c r="S1356" s="57" t="str">
        <f>MID(Tabla1[[#This Row],[Aplicación]],6,2)</f>
        <v>06</v>
      </c>
      <c r="T1356" s="54" t="str">
        <f>VLOOKUP(Tabla1[[#This Row],[AREA]],Hoja1!A:B,2,FALSE)</f>
        <v>06. Educación y cultura</v>
      </c>
      <c r="U1356" s="57" t="str">
        <f>MID(Tabla1[[#This Row],[Aplicación]],9,4)</f>
        <v>3261</v>
      </c>
      <c r="V1356" s="54" t="str">
        <f>VLOOKUP(Tabla1[[#This Row],[PROGRAMA]],Hoja1!A:B,2,FALSE)</f>
        <v>3261. Servicios complementarios de educación</v>
      </c>
      <c r="W1356" s="57" t="str">
        <f>MID(Tabla1[[#This Row],[Aplicación]],14,2)</f>
        <v>22</v>
      </c>
      <c r="X1356" s="57" t="str">
        <f>MID(Tabla1[[#This Row],[Aplicación]],14,6)</f>
        <v>22799</v>
      </c>
    </row>
    <row r="1357" spans="1:24" x14ac:dyDescent="0.25">
      <c r="A1357" s="60">
        <v>220240017444</v>
      </c>
      <c r="B1357" s="43" t="s">
        <v>390</v>
      </c>
      <c r="C1357" s="61">
        <v>45427</v>
      </c>
      <c r="D1357" s="60">
        <v>22024004226</v>
      </c>
      <c r="E1357" s="43" t="s">
        <v>1256</v>
      </c>
      <c r="F1357" s="62">
        <v>45899.33</v>
      </c>
      <c r="G1357" s="43" t="s">
        <v>533</v>
      </c>
      <c r="H1357" s="43" t="s">
        <v>3898</v>
      </c>
      <c r="I1357" s="69" t="s">
        <v>2930</v>
      </c>
      <c r="J1357" s="43" t="s">
        <v>535</v>
      </c>
      <c r="K1357" s="43" t="s">
        <v>507</v>
      </c>
      <c r="L1357" s="43" t="s">
        <v>399</v>
      </c>
      <c r="M1357" s="43" t="s">
        <v>395</v>
      </c>
      <c r="N1357" s="43" t="s">
        <v>396</v>
      </c>
      <c r="O1357" s="68" t="s">
        <v>321</v>
      </c>
      <c r="P1357" s="68" t="s">
        <v>2931</v>
      </c>
      <c r="Q1357" s="57" t="s">
        <v>2932</v>
      </c>
      <c r="R1357" s="35" t="s">
        <v>265</v>
      </c>
      <c r="S1357" s="57" t="str">
        <f>MID(Tabla1[[#This Row],[Aplicación]],6,2)</f>
        <v>06</v>
      </c>
      <c r="T1357" s="54" t="str">
        <f>VLOOKUP(Tabla1[[#This Row],[AREA]],Hoja1!A:B,2,FALSE)</f>
        <v>06. Educación y cultura</v>
      </c>
      <c r="U1357" s="57" t="str">
        <f>MID(Tabla1[[#This Row],[Aplicación]],9,4)</f>
        <v>3261</v>
      </c>
      <c r="V1357" s="54" t="str">
        <f>VLOOKUP(Tabla1[[#This Row],[PROGRAMA]],Hoja1!A:B,2,FALSE)</f>
        <v>3261. Servicios complementarios de educación</v>
      </c>
      <c r="W1357" s="57" t="str">
        <f>MID(Tabla1[[#This Row],[Aplicación]],14,2)</f>
        <v>22</v>
      </c>
      <c r="X1357" s="57" t="str">
        <f>MID(Tabla1[[#This Row],[Aplicación]],14,6)</f>
        <v>22799</v>
      </c>
    </row>
    <row r="1358" spans="1:24" x14ac:dyDescent="0.25">
      <c r="A1358" s="60">
        <v>220240017443</v>
      </c>
      <c r="B1358" s="43" t="s">
        <v>390</v>
      </c>
      <c r="C1358" s="61">
        <v>45427</v>
      </c>
      <c r="D1358" s="60">
        <v>22024004224</v>
      </c>
      <c r="E1358" s="43" t="s">
        <v>1256</v>
      </c>
      <c r="F1358" s="62">
        <v>8360.2099999999991</v>
      </c>
      <c r="G1358" s="43" t="s">
        <v>617</v>
      </c>
      <c r="H1358" s="43" t="s">
        <v>3910</v>
      </c>
      <c r="I1358" s="69" t="s">
        <v>2930</v>
      </c>
      <c r="J1358" s="43" t="s">
        <v>398</v>
      </c>
      <c r="K1358" s="43" t="s">
        <v>398</v>
      </c>
      <c r="L1358" s="43" t="s">
        <v>399</v>
      </c>
      <c r="M1358" s="43" t="s">
        <v>395</v>
      </c>
      <c r="N1358" s="43" t="s">
        <v>396</v>
      </c>
      <c r="O1358" s="68" t="s">
        <v>321</v>
      </c>
      <c r="P1358" s="68" t="s">
        <v>2931</v>
      </c>
      <c r="Q1358" s="57" t="s">
        <v>2932</v>
      </c>
      <c r="R1358" s="35" t="s">
        <v>265</v>
      </c>
      <c r="S1358" s="57" t="str">
        <f>MID(Tabla1[[#This Row],[Aplicación]],6,2)</f>
        <v>06</v>
      </c>
      <c r="T1358" s="54" t="str">
        <f>VLOOKUP(Tabla1[[#This Row],[AREA]],Hoja1!A:B,2,FALSE)</f>
        <v>06. Educación y cultura</v>
      </c>
      <c r="U1358" s="57" t="str">
        <f>MID(Tabla1[[#This Row],[Aplicación]],9,4)</f>
        <v>3261</v>
      </c>
      <c r="V1358" s="54" t="str">
        <f>VLOOKUP(Tabla1[[#This Row],[PROGRAMA]],Hoja1!A:B,2,FALSE)</f>
        <v>3261. Servicios complementarios de educación</v>
      </c>
      <c r="W1358" s="57" t="str">
        <f>MID(Tabla1[[#This Row],[Aplicación]],14,2)</f>
        <v>22</v>
      </c>
      <c r="X1358" s="57" t="str">
        <f>MID(Tabla1[[#This Row],[Aplicación]],14,6)</f>
        <v>22799</v>
      </c>
    </row>
    <row r="1359" spans="1:24" x14ac:dyDescent="0.25">
      <c r="A1359" s="60">
        <v>220240039354</v>
      </c>
      <c r="B1359" s="43" t="s">
        <v>390</v>
      </c>
      <c r="C1359" s="61">
        <v>45526</v>
      </c>
      <c r="D1359" s="60">
        <v>22024006089</v>
      </c>
      <c r="E1359" s="43" t="s">
        <v>1256</v>
      </c>
      <c r="F1359" s="62">
        <v>1565.01</v>
      </c>
      <c r="G1359" s="43" t="s">
        <v>5712</v>
      </c>
      <c r="H1359" s="43" t="s">
        <v>5713</v>
      </c>
      <c r="I1359" s="69">
        <v>220</v>
      </c>
      <c r="J1359" s="43" t="s">
        <v>487</v>
      </c>
      <c r="K1359" s="43" t="s">
        <v>398</v>
      </c>
      <c r="L1359" s="43" t="s">
        <v>399</v>
      </c>
      <c r="M1359" s="43" t="s">
        <v>585</v>
      </c>
      <c r="N1359" s="43" t="s">
        <v>539</v>
      </c>
      <c r="O1359" s="68" t="s">
        <v>326</v>
      </c>
      <c r="P1359" s="68" t="s">
        <v>4838</v>
      </c>
      <c r="Q1359" s="57" t="str">
        <f>MID(Tabla1[[#This Row],[Aplicación]],14,1)</f>
        <v>2</v>
      </c>
      <c r="R1359" s="35" t="s">
        <v>265</v>
      </c>
      <c r="S1359" s="57" t="str">
        <f>MID(Tabla1[[#This Row],[Aplicación]],6,2)</f>
        <v>06</v>
      </c>
      <c r="T1359" s="54" t="str">
        <f>VLOOKUP(Tabla1[[#This Row],[AREA]],Hoja1!A:B,2,FALSE)</f>
        <v>06. Educación y cultura</v>
      </c>
      <c r="U1359" s="57" t="str">
        <f>MID(Tabla1[[#This Row],[Aplicación]],9,4)</f>
        <v>3261</v>
      </c>
      <c r="V1359" s="54" t="str">
        <f>VLOOKUP(Tabla1[[#This Row],[PROGRAMA]],Hoja1!A:B,2,FALSE)</f>
        <v>3261. Servicios complementarios de educación</v>
      </c>
      <c r="W1359" s="57" t="str">
        <f>MID(Tabla1[[#This Row],[Aplicación]],14,2)</f>
        <v>22</v>
      </c>
      <c r="X1359" s="57" t="str">
        <f>MID(Tabla1[[#This Row],[Aplicación]],14,6)</f>
        <v>22799</v>
      </c>
    </row>
    <row r="1360" spans="1:24" x14ac:dyDescent="0.25">
      <c r="A1360" s="60">
        <v>220240038116</v>
      </c>
      <c r="B1360" s="43" t="s">
        <v>702</v>
      </c>
      <c r="C1360" s="61">
        <v>45523</v>
      </c>
      <c r="D1360" s="60">
        <v>22024000940</v>
      </c>
      <c r="E1360" s="43" t="s">
        <v>1285</v>
      </c>
      <c r="F1360" s="62">
        <v>152.55000000000001</v>
      </c>
      <c r="G1360" s="43" t="s">
        <v>41</v>
      </c>
      <c r="H1360" s="43" t="s">
        <v>5666</v>
      </c>
      <c r="I1360" s="69">
        <v>300</v>
      </c>
      <c r="J1360" s="43" t="s">
        <v>398</v>
      </c>
      <c r="K1360" s="43" t="s">
        <v>398</v>
      </c>
      <c r="L1360" s="43" t="s">
        <v>413</v>
      </c>
      <c r="M1360" s="43" t="s">
        <v>395</v>
      </c>
      <c r="N1360" s="43" t="s">
        <v>396</v>
      </c>
      <c r="O1360" s="68" t="s">
        <v>325</v>
      </c>
      <c r="P1360" s="68" t="s">
        <v>4838</v>
      </c>
      <c r="Q1360" s="57" t="str">
        <f>MID(Tabla1[[#This Row],[Aplicación]],14,1)</f>
        <v>2</v>
      </c>
      <c r="R1360" s="35" t="s">
        <v>265</v>
      </c>
      <c r="S1360" s="57" t="str">
        <f>MID(Tabla1[[#This Row],[Aplicación]],6,2)</f>
        <v>06</v>
      </c>
      <c r="T1360" s="54" t="str">
        <f>VLOOKUP(Tabla1[[#This Row],[AREA]],Hoja1!A:B,2,FALSE)</f>
        <v>06. Educación y cultura</v>
      </c>
      <c r="U1360" s="57" t="str">
        <f>MID(Tabla1[[#This Row],[Aplicación]],9,4)</f>
        <v>3232</v>
      </c>
      <c r="V1360" s="54" t="str">
        <f>VLOOKUP(Tabla1[[#This Row],[PROGRAMA]],Hoja1!A:B,2,FALSE)</f>
        <v>3232. Conservación y mantenimiento centros educación infantil y primaria</v>
      </c>
      <c r="W1360" s="57" t="str">
        <f>MID(Tabla1[[#This Row],[Aplicación]],14,2)</f>
        <v>21</v>
      </c>
      <c r="X1360" s="57" t="str">
        <f>MID(Tabla1[[#This Row],[Aplicación]],14,6)</f>
        <v>212</v>
      </c>
    </row>
    <row r="1361" spans="1:24" x14ac:dyDescent="0.25">
      <c r="A1361" s="60">
        <v>220240038159</v>
      </c>
      <c r="B1361" s="43" t="s">
        <v>702</v>
      </c>
      <c r="C1361" s="61">
        <v>45523</v>
      </c>
      <c r="D1361" s="60">
        <v>22024000940</v>
      </c>
      <c r="E1361" s="43" t="s">
        <v>1285</v>
      </c>
      <c r="F1361" s="62">
        <v>121.29</v>
      </c>
      <c r="G1361" s="43" t="s">
        <v>41</v>
      </c>
      <c r="H1361" s="43" t="s">
        <v>5667</v>
      </c>
      <c r="I1361" s="69">
        <v>300</v>
      </c>
      <c r="J1361" s="43" t="s">
        <v>398</v>
      </c>
      <c r="K1361" s="43" t="s">
        <v>398</v>
      </c>
      <c r="L1361" s="43" t="s">
        <v>413</v>
      </c>
      <c r="M1361" s="43" t="s">
        <v>395</v>
      </c>
      <c r="N1361" s="43" t="s">
        <v>396</v>
      </c>
      <c r="O1361" s="68" t="s">
        <v>325</v>
      </c>
      <c r="P1361" s="68" t="s">
        <v>4838</v>
      </c>
      <c r="Q1361" s="57" t="str">
        <f>MID(Tabla1[[#This Row],[Aplicación]],14,1)</f>
        <v>2</v>
      </c>
      <c r="R1361" s="35" t="s">
        <v>265</v>
      </c>
      <c r="S1361" s="57" t="str">
        <f>MID(Tabla1[[#This Row],[Aplicación]],6,2)</f>
        <v>06</v>
      </c>
      <c r="T1361" s="54" t="str">
        <f>VLOOKUP(Tabla1[[#This Row],[AREA]],Hoja1!A:B,2,FALSE)</f>
        <v>06. Educación y cultura</v>
      </c>
      <c r="U1361" s="57" t="str">
        <f>MID(Tabla1[[#This Row],[Aplicación]],9,4)</f>
        <v>3232</v>
      </c>
      <c r="V1361" s="54" t="str">
        <f>VLOOKUP(Tabla1[[#This Row],[PROGRAMA]],Hoja1!A:B,2,FALSE)</f>
        <v>3232. Conservación y mantenimiento centros educación infantil y primaria</v>
      </c>
      <c r="W1361" s="57" t="str">
        <f>MID(Tabla1[[#This Row],[Aplicación]],14,2)</f>
        <v>21</v>
      </c>
      <c r="X1361" s="57" t="str">
        <f>MID(Tabla1[[#This Row],[Aplicación]],14,6)</f>
        <v>212</v>
      </c>
    </row>
    <row r="1362" spans="1:24" x14ac:dyDescent="0.25">
      <c r="A1362" s="60">
        <v>220240038164</v>
      </c>
      <c r="B1362" s="43" t="s">
        <v>702</v>
      </c>
      <c r="C1362" s="61">
        <v>45523</v>
      </c>
      <c r="D1362" s="60">
        <v>22024000940</v>
      </c>
      <c r="E1362" s="43" t="s">
        <v>1285</v>
      </c>
      <c r="F1362" s="62">
        <v>898.18</v>
      </c>
      <c r="G1362" s="43" t="s">
        <v>676</v>
      </c>
      <c r="H1362" s="43" t="s">
        <v>5710</v>
      </c>
      <c r="I1362" s="69">
        <v>300</v>
      </c>
      <c r="J1362" s="43" t="s">
        <v>398</v>
      </c>
      <c r="K1362" s="43" t="s">
        <v>398</v>
      </c>
      <c r="L1362" s="43" t="s">
        <v>413</v>
      </c>
      <c r="M1362" s="43" t="s">
        <v>395</v>
      </c>
      <c r="N1362" s="43" t="s">
        <v>396</v>
      </c>
      <c r="O1362" s="68" t="s">
        <v>325</v>
      </c>
      <c r="P1362" s="68" t="s">
        <v>4838</v>
      </c>
      <c r="Q1362" s="57" t="str">
        <f>MID(Tabla1[[#This Row],[Aplicación]],14,1)</f>
        <v>2</v>
      </c>
      <c r="R1362" s="35" t="s">
        <v>265</v>
      </c>
      <c r="S1362" s="57" t="str">
        <f>MID(Tabla1[[#This Row],[Aplicación]],6,2)</f>
        <v>06</v>
      </c>
      <c r="T1362" s="54" t="str">
        <f>VLOOKUP(Tabla1[[#This Row],[AREA]],Hoja1!A:B,2,FALSE)</f>
        <v>06. Educación y cultura</v>
      </c>
      <c r="U1362" s="57" t="str">
        <f>MID(Tabla1[[#This Row],[Aplicación]],9,4)</f>
        <v>3232</v>
      </c>
      <c r="V1362" s="54" t="str">
        <f>VLOOKUP(Tabla1[[#This Row],[PROGRAMA]],Hoja1!A:B,2,FALSE)</f>
        <v>3232. Conservación y mantenimiento centros educación infantil y primaria</v>
      </c>
      <c r="W1362" s="57" t="str">
        <f>MID(Tabla1[[#This Row],[Aplicación]],14,2)</f>
        <v>21</v>
      </c>
      <c r="X1362" s="57" t="str">
        <f>MID(Tabla1[[#This Row],[Aplicación]],14,6)</f>
        <v>212</v>
      </c>
    </row>
    <row r="1363" spans="1:24" x14ac:dyDescent="0.25">
      <c r="A1363" s="60">
        <v>220240038186</v>
      </c>
      <c r="B1363" s="43" t="s">
        <v>702</v>
      </c>
      <c r="C1363" s="61">
        <v>45523</v>
      </c>
      <c r="D1363" s="60">
        <v>22024000940</v>
      </c>
      <c r="E1363" s="43" t="s">
        <v>1285</v>
      </c>
      <c r="F1363" s="62">
        <v>684.96</v>
      </c>
      <c r="G1363" s="43" t="s">
        <v>776</v>
      </c>
      <c r="H1363" s="43" t="s">
        <v>5725</v>
      </c>
      <c r="I1363" s="69">
        <v>300</v>
      </c>
      <c r="J1363" s="43" t="s">
        <v>398</v>
      </c>
      <c r="K1363" s="43" t="s">
        <v>398</v>
      </c>
      <c r="L1363" s="43" t="s">
        <v>413</v>
      </c>
      <c r="M1363" s="43" t="s">
        <v>395</v>
      </c>
      <c r="N1363" s="43" t="s">
        <v>396</v>
      </c>
      <c r="O1363" s="68" t="s">
        <v>325</v>
      </c>
      <c r="P1363" s="68" t="s">
        <v>4838</v>
      </c>
      <c r="Q1363" s="57" t="str">
        <f>MID(Tabla1[[#This Row],[Aplicación]],14,1)</f>
        <v>2</v>
      </c>
      <c r="R1363" s="35" t="s">
        <v>265</v>
      </c>
      <c r="S1363" s="57" t="str">
        <f>MID(Tabla1[[#This Row],[Aplicación]],6,2)</f>
        <v>06</v>
      </c>
      <c r="T1363" s="54" t="str">
        <f>VLOOKUP(Tabla1[[#This Row],[AREA]],Hoja1!A:B,2,FALSE)</f>
        <v>06. Educación y cultura</v>
      </c>
      <c r="U1363" s="57" t="str">
        <f>MID(Tabla1[[#This Row],[Aplicación]],9,4)</f>
        <v>3232</v>
      </c>
      <c r="V1363" s="54" t="str">
        <f>VLOOKUP(Tabla1[[#This Row],[PROGRAMA]],Hoja1!A:B,2,FALSE)</f>
        <v>3232. Conservación y mantenimiento centros educación infantil y primaria</v>
      </c>
      <c r="W1363" s="57" t="str">
        <f>MID(Tabla1[[#This Row],[Aplicación]],14,2)</f>
        <v>21</v>
      </c>
      <c r="X1363" s="57" t="str">
        <f>MID(Tabla1[[#This Row],[Aplicación]],14,6)</f>
        <v>212</v>
      </c>
    </row>
    <row r="1364" spans="1:24" x14ac:dyDescent="0.25">
      <c r="A1364" s="60">
        <v>220240038190</v>
      </c>
      <c r="B1364" s="43" t="s">
        <v>702</v>
      </c>
      <c r="C1364" s="61">
        <v>45523</v>
      </c>
      <c r="D1364" s="60">
        <v>22024000940</v>
      </c>
      <c r="E1364" s="43" t="s">
        <v>1285</v>
      </c>
      <c r="F1364" s="62">
        <v>48.48</v>
      </c>
      <c r="G1364" s="43" t="s">
        <v>82</v>
      </c>
      <c r="H1364" s="43" t="s">
        <v>5733</v>
      </c>
      <c r="I1364" s="69">
        <v>300</v>
      </c>
      <c r="J1364" s="43" t="s">
        <v>398</v>
      </c>
      <c r="K1364" s="43" t="s">
        <v>398</v>
      </c>
      <c r="L1364" s="43" t="s">
        <v>413</v>
      </c>
      <c r="M1364" s="43" t="s">
        <v>395</v>
      </c>
      <c r="N1364" s="43" t="s">
        <v>396</v>
      </c>
      <c r="O1364" s="68" t="s">
        <v>325</v>
      </c>
      <c r="P1364" s="68" t="s">
        <v>4838</v>
      </c>
      <c r="Q1364" s="57" t="str">
        <f>MID(Tabla1[[#This Row],[Aplicación]],14,1)</f>
        <v>2</v>
      </c>
      <c r="R1364" s="35" t="s">
        <v>265</v>
      </c>
      <c r="S1364" s="57" t="str">
        <f>MID(Tabla1[[#This Row],[Aplicación]],6,2)</f>
        <v>06</v>
      </c>
      <c r="T1364" s="54" t="str">
        <f>VLOOKUP(Tabla1[[#This Row],[AREA]],Hoja1!A:B,2,FALSE)</f>
        <v>06. Educación y cultura</v>
      </c>
      <c r="U1364" s="57" t="str">
        <f>MID(Tabla1[[#This Row],[Aplicación]],9,4)</f>
        <v>3232</v>
      </c>
      <c r="V1364" s="54" t="str">
        <f>VLOOKUP(Tabla1[[#This Row],[PROGRAMA]],Hoja1!A:B,2,FALSE)</f>
        <v>3232. Conservación y mantenimiento centros educación infantil y primaria</v>
      </c>
      <c r="W1364" s="57" t="str">
        <f>MID(Tabla1[[#This Row],[Aplicación]],14,2)</f>
        <v>21</v>
      </c>
      <c r="X1364" s="57" t="str">
        <f>MID(Tabla1[[#This Row],[Aplicación]],14,6)</f>
        <v>212</v>
      </c>
    </row>
    <row r="1365" spans="1:24" x14ac:dyDescent="0.25">
      <c r="A1365" s="60">
        <v>220240038192</v>
      </c>
      <c r="B1365" s="43" t="s">
        <v>702</v>
      </c>
      <c r="C1365" s="61">
        <v>45523</v>
      </c>
      <c r="D1365" s="60">
        <v>22024000940</v>
      </c>
      <c r="E1365" s="43" t="s">
        <v>1285</v>
      </c>
      <c r="F1365" s="62">
        <v>38.479999999999997</v>
      </c>
      <c r="G1365" s="43" t="s">
        <v>82</v>
      </c>
      <c r="H1365" s="43" t="s">
        <v>5734</v>
      </c>
      <c r="I1365" s="69">
        <v>300</v>
      </c>
      <c r="J1365" s="43" t="s">
        <v>398</v>
      </c>
      <c r="K1365" s="43" t="s">
        <v>398</v>
      </c>
      <c r="L1365" s="43" t="s">
        <v>413</v>
      </c>
      <c r="M1365" s="43" t="s">
        <v>395</v>
      </c>
      <c r="N1365" s="43" t="s">
        <v>396</v>
      </c>
      <c r="O1365" s="68" t="s">
        <v>325</v>
      </c>
      <c r="P1365" s="68" t="s">
        <v>4838</v>
      </c>
      <c r="Q1365" s="57" t="str">
        <f>MID(Tabla1[[#This Row],[Aplicación]],14,1)</f>
        <v>2</v>
      </c>
      <c r="R1365" s="35" t="s">
        <v>265</v>
      </c>
      <c r="S1365" s="57" t="str">
        <f>MID(Tabla1[[#This Row],[Aplicación]],6,2)</f>
        <v>06</v>
      </c>
      <c r="T1365" s="54" t="str">
        <f>VLOOKUP(Tabla1[[#This Row],[AREA]],Hoja1!A:B,2,FALSE)</f>
        <v>06. Educación y cultura</v>
      </c>
      <c r="U1365" s="57" t="str">
        <f>MID(Tabla1[[#This Row],[Aplicación]],9,4)</f>
        <v>3232</v>
      </c>
      <c r="V1365" s="54" t="str">
        <f>VLOOKUP(Tabla1[[#This Row],[PROGRAMA]],Hoja1!A:B,2,FALSE)</f>
        <v>3232. Conservación y mantenimiento centros educación infantil y primaria</v>
      </c>
      <c r="W1365" s="57" t="str">
        <f>MID(Tabla1[[#This Row],[Aplicación]],14,2)</f>
        <v>21</v>
      </c>
      <c r="X1365" s="57" t="str">
        <f>MID(Tabla1[[#This Row],[Aplicación]],14,6)</f>
        <v>212</v>
      </c>
    </row>
    <row r="1366" spans="1:24" x14ac:dyDescent="0.25">
      <c r="A1366" s="60">
        <v>220240038194</v>
      </c>
      <c r="B1366" s="43" t="s">
        <v>702</v>
      </c>
      <c r="C1366" s="61">
        <v>45523</v>
      </c>
      <c r="D1366" s="60">
        <v>22024000940</v>
      </c>
      <c r="E1366" s="43" t="s">
        <v>1285</v>
      </c>
      <c r="F1366" s="62">
        <v>12.08</v>
      </c>
      <c r="G1366" s="43" t="s">
        <v>82</v>
      </c>
      <c r="H1366" s="43" t="s">
        <v>5735</v>
      </c>
      <c r="I1366" s="69">
        <v>300</v>
      </c>
      <c r="J1366" s="43" t="s">
        <v>398</v>
      </c>
      <c r="K1366" s="43" t="s">
        <v>398</v>
      </c>
      <c r="L1366" s="43" t="s">
        <v>413</v>
      </c>
      <c r="M1366" s="43" t="s">
        <v>395</v>
      </c>
      <c r="N1366" s="43" t="s">
        <v>396</v>
      </c>
      <c r="O1366" s="68" t="s">
        <v>325</v>
      </c>
      <c r="P1366" s="68" t="s">
        <v>4838</v>
      </c>
      <c r="Q1366" s="57" t="str">
        <f>MID(Tabla1[[#This Row],[Aplicación]],14,1)</f>
        <v>2</v>
      </c>
      <c r="R1366" s="35" t="s">
        <v>265</v>
      </c>
      <c r="S1366" s="57" t="str">
        <f>MID(Tabla1[[#This Row],[Aplicación]],6,2)</f>
        <v>06</v>
      </c>
      <c r="T1366" s="54" t="str">
        <f>VLOOKUP(Tabla1[[#This Row],[AREA]],Hoja1!A:B,2,FALSE)</f>
        <v>06. Educación y cultura</v>
      </c>
      <c r="U1366" s="57" t="str">
        <f>MID(Tabla1[[#This Row],[Aplicación]],9,4)</f>
        <v>3232</v>
      </c>
      <c r="V1366" s="54" t="str">
        <f>VLOOKUP(Tabla1[[#This Row],[PROGRAMA]],Hoja1!A:B,2,FALSE)</f>
        <v>3232. Conservación y mantenimiento centros educación infantil y primaria</v>
      </c>
      <c r="W1366" s="57" t="str">
        <f>MID(Tabla1[[#This Row],[Aplicación]],14,2)</f>
        <v>21</v>
      </c>
      <c r="X1366" s="57" t="str">
        <f>MID(Tabla1[[#This Row],[Aplicación]],14,6)</f>
        <v>212</v>
      </c>
    </row>
    <row r="1367" spans="1:24" x14ac:dyDescent="0.25">
      <c r="A1367" s="60">
        <v>220240038230</v>
      </c>
      <c r="B1367" s="43" t="s">
        <v>702</v>
      </c>
      <c r="C1367" s="61">
        <v>45523</v>
      </c>
      <c r="D1367" s="60">
        <v>22024000940</v>
      </c>
      <c r="E1367" s="43" t="s">
        <v>1285</v>
      </c>
      <c r="F1367" s="62">
        <v>338.2</v>
      </c>
      <c r="G1367" s="43" t="s">
        <v>993</v>
      </c>
      <c r="H1367" s="43" t="s">
        <v>5886</v>
      </c>
      <c r="I1367" s="69">
        <v>300</v>
      </c>
      <c r="J1367" s="43" t="s">
        <v>398</v>
      </c>
      <c r="K1367" s="43" t="s">
        <v>398</v>
      </c>
      <c r="L1367" s="43" t="s">
        <v>413</v>
      </c>
      <c r="M1367" s="43" t="s">
        <v>585</v>
      </c>
      <c r="N1367" s="43" t="s">
        <v>539</v>
      </c>
      <c r="O1367" s="68" t="s">
        <v>326</v>
      </c>
      <c r="P1367" s="68" t="s">
        <v>4838</v>
      </c>
      <c r="Q1367" s="57" t="str">
        <f>MID(Tabla1[[#This Row],[Aplicación]],14,1)</f>
        <v>2</v>
      </c>
      <c r="R1367" s="35" t="s">
        <v>265</v>
      </c>
      <c r="S1367" s="57" t="str">
        <f>MID(Tabla1[[#This Row],[Aplicación]],6,2)</f>
        <v>06</v>
      </c>
      <c r="T1367" s="54" t="str">
        <f>VLOOKUP(Tabla1[[#This Row],[AREA]],Hoja1!A:B,2,FALSE)</f>
        <v>06. Educación y cultura</v>
      </c>
      <c r="U1367" s="57" t="str">
        <f>MID(Tabla1[[#This Row],[Aplicación]],9,4)</f>
        <v>3232</v>
      </c>
      <c r="V1367" s="54" t="str">
        <f>VLOOKUP(Tabla1[[#This Row],[PROGRAMA]],Hoja1!A:B,2,FALSE)</f>
        <v>3232. Conservación y mantenimiento centros educación infantil y primaria</v>
      </c>
      <c r="W1367" s="57" t="str">
        <f>MID(Tabla1[[#This Row],[Aplicación]],14,2)</f>
        <v>21</v>
      </c>
      <c r="X1367" s="57" t="str">
        <f>MID(Tabla1[[#This Row],[Aplicación]],14,6)</f>
        <v>212</v>
      </c>
    </row>
    <row r="1368" spans="1:24" x14ac:dyDescent="0.25">
      <c r="A1368" s="60">
        <v>220240041097</v>
      </c>
      <c r="B1368" s="43" t="s">
        <v>702</v>
      </c>
      <c r="C1368" s="61">
        <v>45533</v>
      </c>
      <c r="D1368" s="60">
        <v>22024000940</v>
      </c>
      <c r="E1368" s="43" t="s">
        <v>1285</v>
      </c>
      <c r="F1368" s="62">
        <v>295.45</v>
      </c>
      <c r="G1368" s="43" t="s">
        <v>993</v>
      </c>
      <c r="H1368" s="43" t="s">
        <v>5890</v>
      </c>
      <c r="I1368" s="69">
        <v>300</v>
      </c>
      <c r="J1368" s="43" t="s">
        <v>398</v>
      </c>
      <c r="K1368" s="43" t="s">
        <v>398</v>
      </c>
      <c r="L1368" s="43" t="s">
        <v>413</v>
      </c>
      <c r="M1368" s="43" t="s">
        <v>585</v>
      </c>
      <c r="N1368" s="43" t="s">
        <v>539</v>
      </c>
      <c r="O1368" s="68" t="s">
        <v>326</v>
      </c>
      <c r="P1368" s="68" t="s">
        <v>4838</v>
      </c>
      <c r="Q1368" s="57" t="str">
        <f>MID(Tabla1[[#This Row],[Aplicación]],14,1)</f>
        <v>2</v>
      </c>
      <c r="R1368" s="35" t="s">
        <v>265</v>
      </c>
      <c r="S1368" s="57" t="str">
        <f>MID(Tabla1[[#This Row],[Aplicación]],6,2)</f>
        <v>06</v>
      </c>
      <c r="T1368" s="54" t="str">
        <f>VLOOKUP(Tabla1[[#This Row],[AREA]],Hoja1!A:B,2,FALSE)</f>
        <v>06. Educación y cultura</v>
      </c>
      <c r="U1368" s="57" t="str">
        <f>MID(Tabla1[[#This Row],[Aplicación]],9,4)</f>
        <v>3232</v>
      </c>
      <c r="V1368" s="54" t="str">
        <f>VLOOKUP(Tabla1[[#This Row],[PROGRAMA]],Hoja1!A:B,2,FALSE)</f>
        <v>3232. Conservación y mantenimiento centros educación infantil y primaria</v>
      </c>
      <c r="W1368" s="57" t="str">
        <f>MID(Tabla1[[#This Row],[Aplicación]],14,2)</f>
        <v>21</v>
      </c>
      <c r="X1368" s="57" t="str">
        <f>MID(Tabla1[[#This Row],[Aplicación]],14,6)</f>
        <v>212</v>
      </c>
    </row>
    <row r="1369" spans="1:24" x14ac:dyDescent="0.25">
      <c r="A1369" s="60">
        <v>220240041099</v>
      </c>
      <c r="B1369" s="43" t="s">
        <v>702</v>
      </c>
      <c r="C1369" s="61">
        <v>45533</v>
      </c>
      <c r="D1369" s="60">
        <v>22024000940</v>
      </c>
      <c r="E1369" s="43" t="s">
        <v>1285</v>
      </c>
      <c r="F1369" s="62">
        <v>89.98</v>
      </c>
      <c r="G1369" s="43" t="s">
        <v>993</v>
      </c>
      <c r="H1369" s="43" t="s">
        <v>5891</v>
      </c>
      <c r="I1369" s="69">
        <v>300</v>
      </c>
      <c r="J1369" s="43" t="s">
        <v>398</v>
      </c>
      <c r="K1369" s="43" t="s">
        <v>398</v>
      </c>
      <c r="L1369" s="43" t="s">
        <v>413</v>
      </c>
      <c r="M1369" s="43" t="s">
        <v>395</v>
      </c>
      <c r="N1369" s="43" t="s">
        <v>396</v>
      </c>
      <c r="O1369" s="68" t="s">
        <v>326</v>
      </c>
      <c r="P1369" s="68" t="s">
        <v>4838</v>
      </c>
      <c r="Q1369" s="57" t="str">
        <f>MID(Tabla1[[#This Row],[Aplicación]],14,1)</f>
        <v>2</v>
      </c>
      <c r="R1369" s="35" t="s">
        <v>265</v>
      </c>
      <c r="S1369" s="57" t="str">
        <f>MID(Tabla1[[#This Row],[Aplicación]],6,2)</f>
        <v>06</v>
      </c>
      <c r="T1369" s="54" t="str">
        <f>VLOOKUP(Tabla1[[#This Row],[AREA]],Hoja1!A:B,2,FALSE)</f>
        <v>06. Educación y cultura</v>
      </c>
      <c r="U1369" s="57" t="str">
        <f>MID(Tabla1[[#This Row],[Aplicación]],9,4)</f>
        <v>3232</v>
      </c>
      <c r="V1369" s="54" t="str">
        <f>VLOOKUP(Tabla1[[#This Row],[PROGRAMA]],Hoja1!A:B,2,FALSE)</f>
        <v>3232. Conservación y mantenimiento centros educación infantil y primaria</v>
      </c>
      <c r="W1369" s="57" t="str">
        <f>MID(Tabla1[[#This Row],[Aplicación]],14,2)</f>
        <v>21</v>
      </c>
      <c r="X1369" s="57" t="str">
        <f>MID(Tabla1[[#This Row],[Aplicación]],14,6)</f>
        <v>212</v>
      </c>
    </row>
    <row r="1370" spans="1:24" x14ac:dyDescent="0.25">
      <c r="A1370" s="60">
        <v>220240041101</v>
      </c>
      <c r="B1370" s="43" t="s">
        <v>702</v>
      </c>
      <c r="C1370" s="61">
        <v>45533</v>
      </c>
      <c r="D1370" s="60">
        <v>22024000940</v>
      </c>
      <c r="E1370" s="43" t="s">
        <v>1285</v>
      </c>
      <c r="F1370" s="62">
        <v>419.14</v>
      </c>
      <c r="G1370" s="43" t="s">
        <v>993</v>
      </c>
      <c r="H1370" s="43" t="s">
        <v>5892</v>
      </c>
      <c r="I1370" s="69">
        <v>300</v>
      </c>
      <c r="J1370" s="43" t="s">
        <v>398</v>
      </c>
      <c r="K1370" s="43" t="s">
        <v>398</v>
      </c>
      <c r="L1370" s="43" t="s">
        <v>413</v>
      </c>
      <c r="M1370" s="43" t="s">
        <v>395</v>
      </c>
      <c r="N1370" s="43" t="s">
        <v>396</v>
      </c>
      <c r="O1370" s="68" t="s">
        <v>326</v>
      </c>
      <c r="P1370" s="68" t="s">
        <v>4838</v>
      </c>
      <c r="Q1370" s="57" t="str">
        <f>MID(Tabla1[[#This Row],[Aplicación]],14,1)</f>
        <v>2</v>
      </c>
      <c r="R1370" s="35" t="s">
        <v>265</v>
      </c>
      <c r="S1370" s="57" t="str">
        <f>MID(Tabla1[[#This Row],[Aplicación]],6,2)</f>
        <v>06</v>
      </c>
      <c r="T1370" s="54" t="str">
        <f>VLOOKUP(Tabla1[[#This Row],[AREA]],Hoja1!A:B,2,FALSE)</f>
        <v>06. Educación y cultura</v>
      </c>
      <c r="U1370" s="57" t="str">
        <f>MID(Tabla1[[#This Row],[Aplicación]],9,4)</f>
        <v>3232</v>
      </c>
      <c r="V1370" s="54" t="str">
        <f>VLOOKUP(Tabla1[[#This Row],[PROGRAMA]],Hoja1!A:B,2,FALSE)</f>
        <v>3232. Conservación y mantenimiento centros educación infantil y primaria</v>
      </c>
      <c r="W1370" s="57" t="str">
        <f>MID(Tabla1[[#This Row],[Aplicación]],14,2)</f>
        <v>21</v>
      </c>
      <c r="X1370" s="57" t="str">
        <f>MID(Tabla1[[#This Row],[Aplicación]],14,6)</f>
        <v>212</v>
      </c>
    </row>
    <row r="1371" spans="1:24" x14ac:dyDescent="0.25">
      <c r="A1371" s="60">
        <v>220240038226</v>
      </c>
      <c r="B1371" s="43" t="s">
        <v>702</v>
      </c>
      <c r="C1371" s="61">
        <v>45523</v>
      </c>
      <c r="D1371" s="60">
        <v>22024000940</v>
      </c>
      <c r="E1371" s="43" t="s">
        <v>1285</v>
      </c>
      <c r="F1371" s="62">
        <v>71.959999999999994</v>
      </c>
      <c r="G1371" s="43" t="s">
        <v>838</v>
      </c>
      <c r="H1371" s="43" t="s">
        <v>5914</v>
      </c>
      <c r="I1371" s="69">
        <v>300</v>
      </c>
      <c r="J1371" s="43" t="s">
        <v>398</v>
      </c>
      <c r="K1371" s="43" t="s">
        <v>398</v>
      </c>
      <c r="L1371" s="43" t="s">
        <v>413</v>
      </c>
      <c r="M1371" s="43" t="s">
        <v>395</v>
      </c>
      <c r="N1371" s="43" t="s">
        <v>396</v>
      </c>
      <c r="O1371" s="68" t="s">
        <v>325</v>
      </c>
      <c r="P1371" s="68" t="s">
        <v>4838</v>
      </c>
      <c r="Q1371" s="57" t="str">
        <f>MID(Tabla1[[#This Row],[Aplicación]],14,1)</f>
        <v>2</v>
      </c>
      <c r="R1371" s="35" t="s">
        <v>265</v>
      </c>
      <c r="S1371" s="57" t="str">
        <f>MID(Tabla1[[#This Row],[Aplicación]],6,2)</f>
        <v>06</v>
      </c>
      <c r="T1371" s="54" t="str">
        <f>VLOOKUP(Tabla1[[#This Row],[AREA]],Hoja1!A:B,2,FALSE)</f>
        <v>06. Educación y cultura</v>
      </c>
      <c r="U1371" s="57" t="str">
        <f>MID(Tabla1[[#This Row],[Aplicación]],9,4)</f>
        <v>3232</v>
      </c>
      <c r="V1371" s="54" t="str">
        <f>VLOOKUP(Tabla1[[#This Row],[PROGRAMA]],Hoja1!A:B,2,FALSE)</f>
        <v>3232. Conservación y mantenimiento centros educación infantil y primaria</v>
      </c>
      <c r="W1371" s="57" t="str">
        <f>MID(Tabla1[[#This Row],[Aplicación]],14,2)</f>
        <v>21</v>
      </c>
      <c r="X1371" s="57" t="str">
        <f>MID(Tabla1[[#This Row],[Aplicación]],14,6)</f>
        <v>212</v>
      </c>
    </row>
    <row r="1372" spans="1:24" x14ac:dyDescent="0.25">
      <c r="A1372" s="60">
        <v>220219001048</v>
      </c>
      <c r="B1372" s="43" t="s">
        <v>390</v>
      </c>
      <c r="C1372" s="61">
        <v>45292</v>
      </c>
      <c r="D1372" s="60">
        <v>22024003051</v>
      </c>
      <c r="E1372" s="43" t="s">
        <v>1178</v>
      </c>
      <c r="F1372" s="62">
        <v>344.54</v>
      </c>
      <c r="G1372" s="43" t="s">
        <v>429</v>
      </c>
      <c r="H1372" s="43" t="s">
        <v>460</v>
      </c>
      <c r="I1372" s="69">
        <v>220</v>
      </c>
      <c r="J1372" s="43" t="s">
        <v>398</v>
      </c>
      <c r="K1372" s="43" t="s">
        <v>398</v>
      </c>
      <c r="L1372" s="43" t="s">
        <v>413</v>
      </c>
      <c r="M1372" s="43" t="s">
        <v>395</v>
      </c>
      <c r="N1372" s="43" t="s">
        <v>396</v>
      </c>
      <c r="O1372" s="52" t="s">
        <v>321</v>
      </c>
      <c r="P1372" s="63" t="s">
        <v>276</v>
      </c>
      <c r="Q1372" s="57" t="str">
        <f>MID(Tabla1[[#This Row],[Aplicación]],14,1)</f>
        <v>2</v>
      </c>
      <c r="R1372" s="35" t="s">
        <v>265</v>
      </c>
      <c r="S1372" s="57" t="str">
        <f>MID(Tabla1[[#This Row],[Aplicación]],6,2)</f>
        <v>06</v>
      </c>
      <c r="T1372" s="54" t="str">
        <f>VLOOKUP(Tabla1[[#This Row],[AREA]],Hoja1!A:B,2,FALSE)</f>
        <v>06. Educación y cultura</v>
      </c>
      <c r="U1372" s="57" t="str">
        <f>MID(Tabla1[[#This Row],[Aplicación]],9,4)</f>
        <v>3232</v>
      </c>
      <c r="V1372" s="54" t="str">
        <f>VLOOKUP(Tabla1[[#This Row],[PROGRAMA]],Hoja1!A:B,2,FALSE)</f>
        <v>3232. Conservación y mantenimiento centros educación infantil y primaria</v>
      </c>
      <c r="W1372" s="57" t="str">
        <f>MID(Tabla1[[#This Row],[Aplicación]],14,2)</f>
        <v>21</v>
      </c>
      <c r="X1372" s="57" t="str">
        <f>MID(Tabla1[[#This Row],[Aplicación]],14,6)</f>
        <v>213</v>
      </c>
    </row>
    <row r="1373" spans="1:24" x14ac:dyDescent="0.25">
      <c r="A1373" s="60">
        <v>220239000658</v>
      </c>
      <c r="B1373" s="43" t="s">
        <v>390</v>
      </c>
      <c r="C1373" s="61">
        <v>45292</v>
      </c>
      <c r="D1373" s="60">
        <v>22024001259</v>
      </c>
      <c r="E1373" s="43" t="s">
        <v>1178</v>
      </c>
      <c r="F1373" s="62">
        <v>102835.32</v>
      </c>
      <c r="G1373" s="43" t="s">
        <v>39</v>
      </c>
      <c r="H1373" s="43" t="s">
        <v>1610</v>
      </c>
      <c r="I1373" s="69">
        <v>220</v>
      </c>
      <c r="J1373" s="43" t="s">
        <v>398</v>
      </c>
      <c r="K1373" s="43" t="s">
        <v>398</v>
      </c>
      <c r="L1373" s="43" t="s">
        <v>399</v>
      </c>
      <c r="M1373" s="43" t="s">
        <v>395</v>
      </c>
      <c r="N1373" s="43" t="s">
        <v>396</v>
      </c>
      <c r="O1373" s="52" t="s">
        <v>321</v>
      </c>
      <c r="P1373" s="63" t="s">
        <v>276</v>
      </c>
      <c r="Q1373" s="57" t="str">
        <f>MID(Tabla1[[#This Row],[Aplicación]],14,1)</f>
        <v>2</v>
      </c>
      <c r="R1373" s="35" t="s">
        <v>265</v>
      </c>
      <c r="S1373" s="57" t="str">
        <f>MID(Tabla1[[#This Row],[Aplicación]],6,2)</f>
        <v>06</v>
      </c>
      <c r="T1373" s="54" t="str">
        <f>VLOOKUP(Tabla1[[#This Row],[AREA]],Hoja1!A:B,2,FALSE)</f>
        <v>06. Educación y cultura</v>
      </c>
      <c r="U1373" s="57" t="str">
        <f>MID(Tabla1[[#This Row],[Aplicación]],9,4)</f>
        <v>3232</v>
      </c>
      <c r="V1373" s="54" t="str">
        <f>VLOOKUP(Tabla1[[#This Row],[PROGRAMA]],Hoja1!A:B,2,FALSE)</f>
        <v>3232. Conservación y mantenimiento centros educación infantil y primaria</v>
      </c>
      <c r="W1373" s="57" t="str">
        <f>MID(Tabla1[[#This Row],[Aplicación]],14,2)</f>
        <v>21</v>
      </c>
      <c r="X1373" s="57" t="str">
        <f>MID(Tabla1[[#This Row],[Aplicación]],14,6)</f>
        <v>213</v>
      </c>
    </row>
    <row r="1374" spans="1:24" x14ac:dyDescent="0.25">
      <c r="A1374" s="60">
        <v>220229000729</v>
      </c>
      <c r="B1374" s="43" t="s">
        <v>390</v>
      </c>
      <c r="C1374" s="61">
        <v>45292</v>
      </c>
      <c r="D1374" s="60">
        <v>22024002050</v>
      </c>
      <c r="E1374" s="43" t="s">
        <v>1178</v>
      </c>
      <c r="F1374" s="62">
        <v>6860.7</v>
      </c>
      <c r="G1374" s="43" t="s">
        <v>33</v>
      </c>
      <c r="H1374" s="43" t="s">
        <v>635</v>
      </c>
      <c r="I1374" s="69">
        <v>220</v>
      </c>
      <c r="J1374" s="43" t="s">
        <v>632</v>
      </c>
      <c r="K1374" s="43" t="s">
        <v>507</v>
      </c>
      <c r="L1374" s="43" t="s">
        <v>399</v>
      </c>
      <c r="M1374" s="43" t="s">
        <v>395</v>
      </c>
      <c r="N1374" s="43" t="s">
        <v>433</v>
      </c>
      <c r="O1374" s="52" t="s">
        <v>321</v>
      </c>
      <c r="P1374" s="63" t="s">
        <v>276</v>
      </c>
      <c r="Q1374" s="57" t="str">
        <f>MID(Tabla1[[#This Row],[Aplicación]],14,1)</f>
        <v>2</v>
      </c>
      <c r="R1374" s="35" t="s">
        <v>265</v>
      </c>
      <c r="S1374" s="57" t="str">
        <f>MID(Tabla1[[#This Row],[Aplicación]],6,2)</f>
        <v>06</v>
      </c>
      <c r="T1374" s="54" t="str">
        <f>VLOOKUP(Tabla1[[#This Row],[AREA]],Hoja1!A:B,2,FALSE)</f>
        <v>06. Educación y cultura</v>
      </c>
      <c r="U1374" s="57" t="str">
        <f>MID(Tabla1[[#This Row],[Aplicación]],9,4)</f>
        <v>3232</v>
      </c>
      <c r="V1374" s="54" t="str">
        <f>VLOOKUP(Tabla1[[#This Row],[PROGRAMA]],Hoja1!A:B,2,FALSE)</f>
        <v>3232. Conservación y mantenimiento centros educación infantil y primaria</v>
      </c>
      <c r="W1374" s="57" t="str">
        <f>MID(Tabla1[[#This Row],[Aplicación]],14,2)</f>
        <v>21</v>
      </c>
      <c r="X1374" s="57" t="str">
        <f>MID(Tabla1[[#This Row],[Aplicación]],14,6)</f>
        <v>213</v>
      </c>
    </row>
    <row r="1375" spans="1:24" x14ac:dyDescent="0.25">
      <c r="A1375" s="60">
        <v>220219001120</v>
      </c>
      <c r="B1375" s="43" t="s">
        <v>390</v>
      </c>
      <c r="C1375" s="61">
        <v>45292</v>
      </c>
      <c r="D1375" s="60">
        <v>22024001954</v>
      </c>
      <c r="E1375" s="43" t="s">
        <v>1178</v>
      </c>
      <c r="F1375" s="62">
        <v>10555.71</v>
      </c>
      <c r="G1375" s="43" t="s">
        <v>16</v>
      </c>
      <c r="H1375" s="43" t="s">
        <v>652</v>
      </c>
      <c r="I1375" s="69">
        <v>220</v>
      </c>
      <c r="J1375" s="43" t="s">
        <v>398</v>
      </c>
      <c r="K1375" s="43" t="s">
        <v>398</v>
      </c>
      <c r="L1375" s="43" t="s">
        <v>399</v>
      </c>
      <c r="M1375" s="43" t="s">
        <v>395</v>
      </c>
      <c r="N1375" s="43" t="s">
        <v>396</v>
      </c>
      <c r="O1375" s="52" t="s">
        <v>321</v>
      </c>
      <c r="P1375" s="63" t="s">
        <v>276</v>
      </c>
      <c r="Q1375" s="57" t="str">
        <f>MID(Tabla1[[#This Row],[Aplicación]],14,1)</f>
        <v>2</v>
      </c>
      <c r="R1375" s="35" t="s">
        <v>265</v>
      </c>
      <c r="S1375" s="57" t="str">
        <f>MID(Tabla1[[#This Row],[Aplicación]],6,2)</f>
        <v>06</v>
      </c>
      <c r="T1375" s="54" t="str">
        <f>VLOOKUP(Tabla1[[#This Row],[AREA]],Hoja1!A:B,2,FALSE)</f>
        <v>06. Educación y cultura</v>
      </c>
      <c r="U1375" s="57" t="str">
        <f>MID(Tabla1[[#This Row],[Aplicación]],9,4)</f>
        <v>3232</v>
      </c>
      <c r="V1375" s="54" t="str">
        <f>VLOOKUP(Tabla1[[#This Row],[PROGRAMA]],Hoja1!A:B,2,FALSE)</f>
        <v>3232. Conservación y mantenimiento centros educación infantil y primaria</v>
      </c>
      <c r="W1375" s="57" t="str">
        <f>MID(Tabla1[[#This Row],[Aplicación]],14,2)</f>
        <v>21</v>
      </c>
      <c r="X1375" s="57" t="str">
        <f>MID(Tabla1[[#This Row],[Aplicación]],14,6)</f>
        <v>213</v>
      </c>
    </row>
    <row r="1376" spans="1:24" x14ac:dyDescent="0.25">
      <c r="A1376" s="60">
        <v>220239000972</v>
      </c>
      <c r="B1376" s="43" t="s">
        <v>390</v>
      </c>
      <c r="C1376" s="61">
        <v>45292</v>
      </c>
      <c r="D1376" s="60">
        <v>22024001884</v>
      </c>
      <c r="E1376" s="43" t="s">
        <v>1178</v>
      </c>
      <c r="F1376" s="62">
        <v>2964.81</v>
      </c>
      <c r="G1376" s="43" t="s">
        <v>429</v>
      </c>
      <c r="H1376" s="43" t="s">
        <v>1993</v>
      </c>
      <c r="I1376" s="69">
        <v>220</v>
      </c>
      <c r="J1376" s="43" t="s">
        <v>398</v>
      </c>
      <c r="K1376" s="43" t="s">
        <v>398</v>
      </c>
      <c r="L1376" s="43" t="s">
        <v>413</v>
      </c>
      <c r="M1376" s="43" t="s">
        <v>395</v>
      </c>
      <c r="N1376" s="43" t="s">
        <v>396</v>
      </c>
      <c r="O1376" s="52" t="s">
        <v>321</v>
      </c>
      <c r="P1376" s="63" t="s">
        <v>276</v>
      </c>
      <c r="Q1376" s="57" t="str">
        <f>MID(Tabla1[[#This Row],[Aplicación]],14,1)</f>
        <v>2</v>
      </c>
      <c r="R1376" s="35" t="s">
        <v>265</v>
      </c>
      <c r="S1376" s="57" t="str">
        <f>MID(Tabla1[[#This Row],[Aplicación]],6,2)</f>
        <v>06</v>
      </c>
      <c r="T1376" s="54" t="str">
        <f>VLOOKUP(Tabla1[[#This Row],[AREA]],Hoja1!A:B,2,FALSE)</f>
        <v>06. Educación y cultura</v>
      </c>
      <c r="U1376" s="57" t="str">
        <f>MID(Tabla1[[#This Row],[Aplicación]],9,4)</f>
        <v>3232</v>
      </c>
      <c r="V1376" s="54" t="str">
        <f>VLOOKUP(Tabla1[[#This Row],[PROGRAMA]],Hoja1!A:B,2,FALSE)</f>
        <v>3232. Conservación y mantenimiento centros educación infantil y primaria</v>
      </c>
      <c r="W1376" s="57" t="str">
        <f>MID(Tabla1[[#This Row],[Aplicación]],14,2)</f>
        <v>21</v>
      </c>
      <c r="X1376" s="57" t="str">
        <f>MID(Tabla1[[#This Row],[Aplicación]],14,6)</f>
        <v>213</v>
      </c>
    </row>
    <row r="1377" spans="1:24" x14ac:dyDescent="0.25">
      <c r="A1377" s="60">
        <v>220240005356</v>
      </c>
      <c r="B1377" s="43" t="s">
        <v>390</v>
      </c>
      <c r="C1377" s="61">
        <v>45359</v>
      </c>
      <c r="D1377" s="60">
        <v>22024003174</v>
      </c>
      <c r="E1377" s="43" t="s">
        <v>1178</v>
      </c>
      <c r="F1377" s="62">
        <v>798.6</v>
      </c>
      <c r="G1377" s="43" t="s">
        <v>784</v>
      </c>
      <c r="H1377" s="43" t="s">
        <v>2085</v>
      </c>
      <c r="I1377" s="69">
        <v>220</v>
      </c>
      <c r="J1377" s="43" t="s">
        <v>398</v>
      </c>
      <c r="K1377" s="43" t="s">
        <v>398</v>
      </c>
      <c r="L1377" s="43" t="s">
        <v>399</v>
      </c>
      <c r="M1377" s="43" t="s">
        <v>585</v>
      </c>
      <c r="N1377" s="43" t="s">
        <v>539</v>
      </c>
      <c r="O1377" s="52" t="s">
        <v>326</v>
      </c>
      <c r="P1377" s="63" t="s">
        <v>276</v>
      </c>
      <c r="Q1377" s="57" t="str">
        <f>MID(Tabla1[[#This Row],[Aplicación]],14,1)</f>
        <v>2</v>
      </c>
      <c r="R1377" s="35" t="s">
        <v>265</v>
      </c>
      <c r="S1377" s="57" t="str">
        <f>MID(Tabla1[[#This Row],[Aplicación]],6,2)</f>
        <v>06</v>
      </c>
      <c r="T1377" s="54" t="str">
        <f>VLOOKUP(Tabla1[[#This Row],[AREA]],Hoja1!A:B,2,FALSE)</f>
        <v>06. Educación y cultura</v>
      </c>
      <c r="U1377" s="57" t="str">
        <f>MID(Tabla1[[#This Row],[Aplicación]],9,4)</f>
        <v>3232</v>
      </c>
      <c r="V1377" s="54" t="str">
        <f>VLOOKUP(Tabla1[[#This Row],[PROGRAMA]],Hoja1!A:B,2,FALSE)</f>
        <v>3232. Conservación y mantenimiento centros educación infantil y primaria</v>
      </c>
      <c r="W1377" s="57" t="str">
        <f>MID(Tabla1[[#This Row],[Aplicación]],14,2)</f>
        <v>21</v>
      </c>
      <c r="X1377" s="57" t="str">
        <f>MID(Tabla1[[#This Row],[Aplicación]],14,6)</f>
        <v>213</v>
      </c>
    </row>
    <row r="1378" spans="1:24" x14ac:dyDescent="0.25">
      <c r="A1378" s="60">
        <v>220240003686</v>
      </c>
      <c r="B1378" s="43" t="s">
        <v>390</v>
      </c>
      <c r="C1378" s="61">
        <v>45351</v>
      </c>
      <c r="D1378" s="60">
        <v>22024002661</v>
      </c>
      <c r="E1378" s="43" t="s">
        <v>1178</v>
      </c>
      <c r="F1378" s="62">
        <v>1210</v>
      </c>
      <c r="G1378" s="43" t="s">
        <v>330</v>
      </c>
      <c r="H1378" s="43" t="s">
        <v>2157</v>
      </c>
      <c r="I1378" s="69">
        <v>220</v>
      </c>
      <c r="J1378" s="43" t="s">
        <v>398</v>
      </c>
      <c r="K1378" s="43" t="s">
        <v>398</v>
      </c>
      <c r="L1378" s="43" t="s">
        <v>399</v>
      </c>
      <c r="M1378" s="43" t="s">
        <v>585</v>
      </c>
      <c r="N1378" s="43" t="s">
        <v>539</v>
      </c>
      <c r="O1378" s="52" t="s">
        <v>326</v>
      </c>
      <c r="P1378" s="63" t="s">
        <v>276</v>
      </c>
      <c r="Q1378" s="57" t="str">
        <f>MID(Tabla1[[#This Row],[Aplicación]],14,1)</f>
        <v>2</v>
      </c>
      <c r="R1378" s="35" t="s">
        <v>265</v>
      </c>
      <c r="S1378" s="57" t="str">
        <f>MID(Tabla1[[#This Row],[Aplicación]],6,2)</f>
        <v>06</v>
      </c>
      <c r="T1378" s="54" t="str">
        <f>VLOOKUP(Tabla1[[#This Row],[AREA]],Hoja1!A:B,2,FALSE)</f>
        <v>06. Educación y cultura</v>
      </c>
      <c r="U1378" s="57" t="str">
        <f>MID(Tabla1[[#This Row],[Aplicación]],9,4)</f>
        <v>3232</v>
      </c>
      <c r="V1378" s="54" t="str">
        <f>VLOOKUP(Tabla1[[#This Row],[PROGRAMA]],Hoja1!A:B,2,FALSE)</f>
        <v>3232. Conservación y mantenimiento centros educación infantil y primaria</v>
      </c>
      <c r="W1378" s="57" t="str">
        <f>MID(Tabla1[[#This Row],[Aplicación]],14,2)</f>
        <v>21</v>
      </c>
      <c r="X1378" s="57" t="str">
        <f>MID(Tabla1[[#This Row],[Aplicación]],14,6)</f>
        <v>213</v>
      </c>
    </row>
    <row r="1379" spans="1:24" x14ac:dyDescent="0.25">
      <c r="A1379" s="60">
        <v>220240003682</v>
      </c>
      <c r="B1379" s="43" t="s">
        <v>390</v>
      </c>
      <c r="C1379" s="61">
        <v>45351</v>
      </c>
      <c r="D1379" s="60">
        <v>22024002567</v>
      </c>
      <c r="E1379" s="43" t="s">
        <v>1178</v>
      </c>
      <c r="F1379" s="62">
        <v>1210</v>
      </c>
      <c r="G1379" s="43" t="s">
        <v>28</v>
      </c>
      <c r="H1379" s="43" t="s">
        <v>2185</v>
      </c>
      <c r="I1379" s="69">
        <v>220</v>
      </c>
      <c r="J1379" s="43" t="s">
        <v>398</v>
      </c>
      <c r="K1379" s="43" t="s">
        <v>398</v>
      </c>
      <c r="L1379" s="43" t="s">
        <v>413</v>
      </c>
      <c r="M1379" s="43" t="s">
        <v>585</v>
      </c>
      <c r="N1379" s="43" t="s">
        <v>539</v>
      </c>
      <c r="O1379" s="52" t="s">
        <v>326</v>
      </c>
      <c r="P1379" s="63" t="s">
        <v>276</v>
      </c>
      <c r="Q1379" s="57" t="str">
        <f>MID(Tabla1[[#This Row],[Aplicación]],14,1)</f>
        <v>2</v>
      </c>
      <c r="R1379" s="35" t="s">
        <v>265</v>
      </c>
      <c r="S1379" s="57" t="str">
        <f>MID(Tabla1[[#This Row],[Aplicación]],6,2)</f>
        <v>06</v>
      </c>
      <c r="T1379" s="54" t="str">
        <f>VLOOKUP(Tabla1[[#This Row],[AREA]],Hoja1!A:B,2,FALSE)</f>
        <v>06. Educación y cultura</v>
      </c>
      <c r="U1379" s="57" t="str">
        <f>MID(Tabla1[[#This Row],[Aplicación]],9,4)</f>
        <v>3232</v>
      </c>
      <c r="V1379" s="54" t="str">
        <f>VLOOKUP(Tabla1[[#This Row],[PROGRAMA]],Hoja1!A:B,2,FALSE)</f>
        <v>3232. Conservación y mantenimiento centros educación infantil y primaria</v>
      </c>
      <c r="W1379" s="57" t="str">
        <f>MID(Tabla1[[#This Row],[Aplicación]],14,2)</f>
        <v>21</v>
      </c>
      <c r="X1379" s="57" t="str">
        <f>MID(Tabla1[[#This Row],[Aplicación]],14,6)</f>
        <v>213</v>
      </c>
    </row>
    <row r="1380" spans="1:24" x14ac:dyDescent="0.25">
      <c r="A1380" s="60">
        <v>220239000411</v>
      </c>
      <c r="B1380" s="43" t="s">
        <v>390</v>
      </c>
      <c r="C1380" s="61">
        <v>45292</v>
      </c>
      <c r="D1380" s="60">
        <v>22024001461</v>
      </c>
      <c r="E1380" s="43" t="s">
        <v>1178</v>
      </c>
      <c r="F1380" s="62">
        <v>1569.32</v>
      </c>
      <c r="G1380" s="43" t="s">
        <v>28</v>
      </c>
      <c r="H1380" s="43" t="s">
        <v>2300</v>
      </c>
      <c r="I1380" s="69">
        <v>220</v>
      </c>
      <c r="J1380" s="43" t="s">
        <v>398</v>
      </c>
      <c r="K1380" s="43" t="s">
        <v>398</v>
      </c>
      <c r="L1380" s="43" t="s">
        <v>399</v>
      </c>
      <c r="M1380" s="43" t="s">
        <v>395</v>
      </c>
      <c r="N1380" s="43" t="s">
        <v>433</v>
      </c>
      <c r="O1380" s="52" t="s">
        <v>321</v>
      </c>
      <c r="P1380" s="63" t="s">
        <v>276</v>
      </c>
      <c r="Q1380" s="57" t="str">
        <f>MID(Tabla1[[#This Row],[Aplicación]],14,1)</f>
        <v>2</v>
      </c>
      <c r="R1380" s="35" t="s">
        <v>265</v>
      </c>
      <c r="S1380" s="57" t="str">
        <f>MID(Tabla1[[#This Row],[Aplicación]],6,2)</f>
        <v>06</v>
      </c>
      <c r="T1380" s="54" t="str">
        <f>VLOOKUP(Tabla1[[#This Row],[AREA]],Hoja1!A:B,2,FALSE)</f>
        <v>06. Educación y cultura</v>
      </c>
      <c r="U1380" s="57" t="str">
        <f>MID(Tabla1[[#This Row],[Aplicación]],9,4)</f>
        <v>3232</v>
      </c>
      <c r="V1380" s="54" t="str">
        <f>VLOOKUP(Tabla1[[#This Row],[PROGRAMA]],Hoja1!A:B,2,FALSE)</f>
        <v>3232. Conservación y mantenimiento centros educación infantil y primaria</v>
      </c>
      <c r="W1380" s="57" t="str">
        <f>MID(Tabla1[[#This Row],[Aplicación]],14,2)</f>
        <v>21</v>
      </c>
      <c r="X1380" s="57" t="str">
        <f>MID(Tabla1[[#This Row],[Aplicación]],14,6)</f>
        <v>213</v>
      </c>
    </row>
    <row r="1381" spans="1:24" x14ac:dyDescent="0.25">
      <c r="A1381" s="60">
        <v>220240003685</v>
      </c>
      <c r="B1381" s="43" t="s">
        <v>390</v>
      </c>
      <c r="C1381" s="61">
        <v>45351</v>
      </c>
      <c r="D1381" s="60">
        <v>22024002660</v>
      </c>
      <c r="E1381" s="43" t="s">
        <v>1178</v>
      </c>
      <c r="F1381" s="62">
        <v>2178</v>
      </c>
      <c r="G1381" s="43" t="s">
        <v>33</v>
      </c>
      <c r="H1381" s="43" t="s">
        <v>2309</v>
      </c>
      <c r="I1381" s="69">
        <v>220</v>
      </c>
      <c r="J1381" s="43" t="s">
        <v>632</v>
      </c>
      <c r="K1381" s="43" t="s">
        <v>507</v>
      </c>
      <c r="L1381" s="43" t="s">
        <v>413</v>
      </c>
      <c r="M1381" s="43" t="s">
        <v>585</v>
      </c>
      <c r="N1381" s="43" t="s">
        <v>539</v>
      </c>
      <c r="O1381" s="52" t="s">
        <v>326</v>
      </c>
      <c r="P1381" s="63" t="s">
        <v>276</v>
      </c>
      <c r="Q1381" s="57" t="str">
        <f>MID(Tabla1[[#This Row],[Aplicación]],14,1)</f>
        <v>2</v>
      </c>
      <c r="R1381" s="35" t="s">
        <v>265</v>
      </c>
      <c r="S1381" s="57" t="str">
        <f>MID(Tabla1[[#This Row],[Aplicación]],6,2)</f>
        <v>06</v>
      </c>
      <c r="T1381" s="54" t="str">
        <f>VLOOKUP(Tabla1[[#This Row],[AREA]],Hoja1!A:B,2,FALSE)</f>
        <v>06. Educación y cultura</v>
      </c>
      <c r="U1381" s="57" t="str">
        <f>MID(Tabla1[[#This Row],[Aplicación]],9,4)</f>
        <v>3232</v>
      </c>
      <c r="V1381" s="54" t="str">
        <f>VLOOKUP(Tabla1[[#This Row],[PROGRAMA]],Hoja1!A:B,2,FALSE)</f>
        <v>3232. Conservación y mantenimiento centros educación infantil y primaria</v>
      </c>
      <c r="W1381" s="57" t="str">
        <f>MID(Tabla1[[#This Row],[Aplicación]],14,2)</f>
        <v>21</v>
      </c>
      <c r="X1381" s="57" t="str">
        <f>MID(Tabla1[[#This Row],[Aplicación]],14,6)</f>
        <v>213</v>
      </c>
    </row>
    <row r="1382" spans="1:24" x14ac:dyDescent="0.25">
      <c r="A1382" s="60">
        <v>220240007511</v>
      </c>
      <c r="B1382" s="43" t="s">
        <v>390</v>
      </c>
      <c r="C1382" s="61">
        <v>45371</v>
      </c>
      <c r="D1382" s="60">
        <v>22024002661</v>
      </c>
      <c r="E1382" s="43" t="s">
        <v>1178</v>
      </c>
      <c r="F1382" s="62">
        <v>2420</v>
      </c>
      <c r="G1382" s="43" t="s">
        <v>330</v>
      </c>
      <c r="H1382" s="43" t="s">
        <v>2344</v>
      </c>
      <c r="I1382" s="69">
        <v>220</v>
      </c>
      <c r="J1382" s="43" t="s">
        <v>398</v>
      </c>
      <c r="K1382" s="43" t="s">
        <v>398</v>
      </c>
      <c r="L1382" s="43" t="s">
        <v>399</v>
      </c>
      <c r="M1382" s="43" t="s">
        <v>585</v>
      </c>
      <c r="N1382" s="43" t="s">
        <v>539</v>
      </c>
      <c r="O1382" s="52" t="s">
        <v>326</v>
      </c>
      <c r="P1382" s="63" t="s">
        <v>276</v>
      </c>
      <c r="Q1382" s="57" t="str">
        <f>MID(Tabla1[[#This Row],[Aplicación]],14,1)</f>
        <v>2</v>
      </c>
      <c r="R1382" s="35" t="s">
        <v>265</v>
      </c>
      <c r="S1382" s="57" t="str">
        <f>MID(Tabla1[[#This Row],[Aplicación]],6,2)</f>
        <v>06</v>
      </c>
      <c r="T1382" s="54" t="str">
        <f>VLOOKUP(Tabla1[[#This Row],[AREA]],Hoja1!A:B,2,FALSE)</f>
        <v>06. Educación y cultura</v>
      </c>
      <c r="U1382" s="57" t="str">
        <f>MID(Tabla1[[#This Row],[Aplicación]],9,4)</f>
        <v>3232</v>
      </c>
      <c r="V1382" s="54" t="str">
        <f>VLOOKUP(Tabla1[[#This Row],[PROGRAMA]],Hoja1!A:B,2,FALSE)</f>
        <v>3232. Conservación y mantenimiento centros educación infantil y primaria</v>
      </c>
      <c r="W1382" s="57" t="str">
        <f>MID(Tabla1[[#This Row],[Aplicación]],14,2)</f>
        <v>21</v>
      </c>
      <c r="X1382" s="57" t="str">
        <f>MID(Tabla1[[#This Row],[Aplicación]],14,6)</f>
        <v>213</v>
      </c>
    </row>
    <row r="1383" spans="1:24" x14ac:dyDescent="0.25">
      <c r="A1383" s="60">
        <v>220240000817</v>
      </c>
      <c r="B1383" s="43" t="s">
        <v>390</v>
      </c>
      <c r="C1383" s="61">
        <v>45330</v>
      </c>
      <c r="D1383" s="60">
        <v>22024000955</v>
      </c>
      <c r="E1383" s="43" t="s">
        <v>1178</v>
      </c>
      <c r="F1383" s="62">
        <v>3630</v>
      </c>
      <c r="G1383" s="43" t="s">
        <v>286</v>
      </c>
      <c r="H1383" s="43" t="s">
        <v>2526</v>
      </c>
      <c r="I1383" s="69">
        <v>220</v>
      </c>
      <c r="J1383" s="43" t="s">
        <v>398</v>
      </c>
      <c r="K1383" s="43" t="s">
        <v>398</v>
      </c>
      <c r="L1383" s="43" t="s">
        <v>399</v>
      </c>
      <c r="M1383" s="43" t="s">
        <v>585</v>
      </c>
      <c r="N1383" s="43" t="s">
        <v>539</v>
      </c>
      <c r="O1383" s="52" t="s">
        <v>326</v>
      </c>
      <c r="P1383" s="63" t="s">
        <v>276</v>
      </c>
      <c r="Q1383" s="57" t="str">
        <f>MID(Tabla1[[#This Row],[Aplicación]],14,1)</f>
        <v>2</v>
      </c>
      <c r="R1383" s="35" t="s">
        <v>265</v>
      </c>
      <c r="S1383" s="57" t="str">
        <f>MID(Tabla1[[#This Row],[Aplicación]],6,2)</f>
        <v>06</v>
      </c>
      <c r="T1383" s="54" t="str">
        <f>VLOOKUP(Tabla1[[#This Row],[AREA]],Hoja1!A:B,2,FALSE)</f>
        <v>06. Educación y cultura</v>
      </c>
      <c r="U1383" s="57" t="str">
        <f>MID(Tabla1[[#This Row],[Aplicación]],9,4)</f>
        <v>3232</v>
      </c>
      <c r="V1383" s="54" t="str">
        <f>VLOOKUP(Tabla1[[#This Row],[PROGRAMA]],Hoja1!A:B,2,FALSE)</f>
        <v>3232. Conservación y mantenimiento centros educación infantil y primaria</v>
      </c>
      <c r="W1383" s="57" t="str">
        <f>MID(Tabla1[[#This Row],[Aplicación]],14,2)</f>
        <v>21</v>
      </c>
      <c r="X1383" s="57" t="str">
        <f>MID(Tabla1[[#This Row],[Aplicación]],14,6)</f>
        <v>213</v>
      </c>
    </row>
    <row r="1384" spans="1:24" x14ac:dyDescent="0.25">
      <c r="A1384" s="60">
        <v>220229000727</v>
      </c>
      <c r="B1384" s="43" t="s">
        <v>390</v>
      </c>
      <c r="C1384" s="61">
        <v>45292</v>
      </c>
      <c r="D1384" s="60">
        <v>22024002048</v>
      </c>
      <c r="E1384" s="43" t="s">
        <v>1178</v>
      </c>
      <c r="F1384" s="62">
        <v>6487.8</v>
      </c>
      <c r="G1384" s="43" t="s">
        <v>28</v>
      </c>
      <c r="H1384" s="43" t="s">
        <v>849</v>
      </c>
      <c r="I1384" s="69">
        <v>220</v>
      </c>
      <c r="J1384" s="43" t="s">
        <v>398</v>
      </c>
      <c r="K1384" s="43" t="s">
        <v>398</v>
      </c>
      <c r="L1384" s="43" t="s">
        <v>399</v>
      </c>
      <c r="M1384" s="43" t="s">
        <v>395</v>
      </c>
      <c r="N1384" s="43" t="s">
        <v>433</v>
      </c>
      <c r="O1384" s="52" t="s">
        <v>321</v>
      </c>
      <c r="P1384" s="63" t="s">
        <v>276</v>
      </c>
      <c r="Q1384" s="57" t="str">
        <f>MID(Tabla1[[#This Row],[Aplicación]],14,1)</f>
        <v>2</v>
      </c>
      <c r="R1384" s="35" t="s">
        <v>265</v>
      </c>
      <c r="S1384" s="57" t="str">
        <f>MID(Tabla1[[#This Row],[Aplicación]],6,2)</f>
        <v>06</v>
      </c>
      <c r="T1384" s="54" t="str">
        <f>VLOOKUP(Tabla1[[#This Row],[AREA]],Hoja1!A:B,2,FALSE)</f>
        <v>06. Educación y cultura</v>
      </c>
      <c r="U1384" s="57" t="str">
        <f>MID(Tabla1[[#This Row],[Aplicación]],9,4)</f>
        <v>3232</v>
      </c>
      <c r="V1384" s="54" t="str">
        <f>VLOOKUP(Tabla1[[#This Row],[PROGRAMA]],Hoja1!A:B,2,FALSE)</f>
        <v>3232. Conservación y mantenimiento centros educación infantil y primaria</v>
      </c>
      <c r="W1384" s="57" t="str">
        <f>MID(Tabla1[[#This Row],[Aplicación]],14,2)</f>
        <v>21</v>
      </c>
      <c r="X1384" s="57" t="str">
        <f>MID(Tabla1[[#This Row],[Aplicación]],14,6)</f>
        <v>213</v>
      </c>
    </row>
    <row r="1385" spans="1:24" x14ac:dyDescent="0.25">
      <c r="A1385" s="60">
        <v>220240001293</v>
      </c>
      <c r="B1385" s="43" t="s">
        <v>390</v>
      </c>
      <c r="C1385" s="61">
        <v>45330</v>
      </c>
      <c r="D1385" s="60">
        <v>22024001465</v>
      </c>
      <c r="E1385" s="43" t="s">
        <v>1178</v>
      </c>
      <c r="F1385" s="62">
        <v>6915.15</v>
      </c>
      <c r="G1385" s="43" t="s">
        <v>1068</v>
      </c>
      <c r="H1385" s="43" t="s">
        <v>2663</v>
      </c>
      <c r="I1385" s="69">
        <v>220</v>
      </c>
      <c r="J1385" s="43" t="s">
        <v>398</v>
      </c>
      <c r="K1385" s="43" t="s">
        <v>398</v>
      </c>
      <c r="L1385" s="43" t="s">
        <v>399</v>
      </c>
      <c r="M1385" s="43" t="s">
        <v>585</v>
      </c>
      <c r="N1385" s="43" t="s">
        <v>539</v>
      </c>
      <c r="O1385" s="52" t="s">
        <v>326</v>
      </c>
      <c r="P1385" s="63" t="s">
        <v>276</v>
      </c>
      <c r="Q1385" s="57" t="str">
        <f>MID(Tabla1[[#This Row],[Aplicación]],14,1)</f>
        <v>2</v>
      </c>
      <c r="R1385" s="35" t="s">
        <v>265</v>
      </c>
      <c r="S1385" s="57" t="str">
        <f>MID(Tabla1[[#This Row],[Aplicación]],6,2)</f>
        <v>06</v>
      </c>
      <c r="T1385" s="54" t="str">
        <f>VLOOKUP(Tabla1[[#This Row],[AREA]],Hoja1!A:B,2,FALSE)</f>
        <v>06. Educación y cultura</v>
      </c>
      <c r="U1385" s="57" t="str">
        <f>MID(Tabla1[[#This Row],[Aplicación]],9,4)</f>
        <v>3232</v>
      </c>
      <c r="V1385" s="54" t="str">
        <f>VLOOKUP(Tabla1[[#This Row],[PROGRAMA]],Hoja1!A:B,2,FALSE)</f>
        <v>3232. Conservación y mantenimiento centros educación infantil y primaria</v>
      </c>
      <c r="W1385" s="57" t="str">
        <f>MID(Tabla1[[#This Row],[Aplicación]],14,2)</f>
        <v>21</v>
      </c>
      <c r="X1385" s="57" t="str">
        <f>MID(Tabla1[[#This Row],[Aplicación]],14,6)</f>
        <v>213</v>
      </c>
    </row>
    <row r="1386" spans="1:24" x14ac:dyDescent="0.25">
      <c r="A1386" s="60">
        <v>220240000823</v>
      </c>
      <c r="B1386" s="43" t="s">
        <v>390</v>
      </c>
      <c r="C1386" s="61">
        <v>45330</v>
      </c>
      <c r="D1386" s="60">
        <v>22024000888</v>
      </c>
      <c r="E1386" s="43" t="s">
        <v>1178</v>
      </c>
      <c r="F1386" s="62">
        <v>7163.2</v>
      </c>
      <c r="G1386" s="43" t="s">
        <v>335</v>
      </c>
      <c r="H1386" s="43" t="s">
        <v>2673</v>
      </c>
      <c r="I1386" s="69">
        <v>220</v>
      </c>
      <c r="J1386" s="43" t="s">
        <v>616</v>
      </c>
      <c r="K1386" s="43" t="s">
        <v>398</v>
      </c>
      <c r="L1386" s="43" t="s">
        <v>399</v>
      </c>
      <c r="M1386" s="43" t="s">
        <v>585</v>
      </c>
      <c r="N1386" s="43" t="s">
        <v>539</v>
      </c>
      <c r="O1386" s="52" t="s">
        <v>326</v>
      </c>
      <c r="P1386" s="63" t="s">
        <v>276</v>
      </c>
      <c r="Q1386" s="57" t="str">
        <f>MID(Tabla1[[#This Row],[Aplicación]],14,1)</f>
        <v>2</v>
      </c>
      <c r="R1386" s="35" t="s">
        <v>265</v>
      </c>
      <c r="S1386" s="57" t="str">
        <f>MID(Tabla1[[#This Row],[Aplicación]],6,2)</f>
        <v>06</v>
      </c>
      <c r="T1386" s="54" t="str">
        <f>VLOOKUP(Tabla1[[#This Row],[AREA]],Hoja1!A:B,2,FALSE)</f>
        <v>06. Educación y cultura</v>
      </c>
      <c r="U1386" s="57" t="str">
        <f>MID(Tabla1[[#This Row],[Aplicación]],9,4)</f>
        <v>3232</v>
      </c>
      <c r="V1386" s="54" t="str">
        <f>VLOOKUP(Tabla1[[#This Row],[PROGRAMA]],Hoja1!A:B,2,FALSE)</f>
        <v>3232. Conservación y mantenimiento centros educación infantil y primaria</v>
      </c>
      <c r="W1386" s="57" t="str">
        <f>MID(Tabla1[[#This Row],[Aplicación]],14,2)</f>
        <v>21</v>
      </c>
      <c r="X1386" s="57" t="str">
        <f>MID(Tabla1[[#This Row],[Aplicación]],14,6)</f>
        <v>213</v>
      </c>
    </row>
    <row r="1387" spans="1:24" x14ac:dyDescent="0.25">
      <c r="A1387" s="60">
        <v>220229000728</v>
      </c>
      <c r="B1387" s="43" t="s">
        <v>390</v>
      </c>
      <c r="C1387" s="61">
        <v>45292</v>
      </c>
      <c r="D1387" s="60">
        <v>22024003053</v>
      </c>
      <c r="E1387" s="43" t="s">
        <v>1178</v>
      </c>
      <c r="F1387" s="62">
        <v>1167.8800000000001</v>
      </c>
      <c r="G1387" s="43" t="s">
        <v>919</v>
      </c>
      <c r="H1387" s="43" t="s">
        <v>920</v>
      </c>
      <c r="I1387" s="69">
        <v>220</v>
      </c>
      <c r="J1387" s="43" t="s">
        <v>732</v>
      </c>
      <c r="K1387" s="43" t="s">
        <v>393</v>
      </c>
      <c r="L1387" s="43" t="s">
        <v>399</v>
      </c>
      <c r="M1387" s="43" t="s">
        <v>395</v>
      </c>
      <c r="N1387" s="43" t="s">
        <v>433</v>
      </c>
      <c r="O1387" s="52" t="s">
        <v>321</v>
      </c>
      <c r="P1387" s="63" t="s">
        <v>276</v>
      </c>
      <c r="Q1387" s="57" t="str">
        <f>MID(Tabla1[[#This Row],[Aplicación]],14,1)</f>
        <v>2</v>
      </c>
      <c r="R1387" s="35" t="s">
        <v>265</v>
      </c>
      <c r="S1387" s="57" t="str">
        <f>MID(Tabla1[[#This Row],[Aplicación]],6,2)</f>
        <v>06</v>
      </c>
      <c r="T1387" s="54" t="str">
        <f>VLOOKUP(Tabla1[[#This Row],[AREA]],Hoja1!A:B,2,FALSE)</f>
        <v>06. Educación y cultura</v>
      </c>
      <c r="U1387" s="57" t="str">
        <f>MID(Tabla1[[#This Row],[Aplicación]],9,4)</f>
        <v>3232</v>
      </c>
      <c r="V1387" s="54" t="str">
        <f>VLOOKUP(Tabla1[[#This Row],[PROGRAMA]],Hoja1!A:B,2,FALSE)</f>
        <v>3232. Conservación y mantenimiento centros educación infantil y primaria</v>
      </c>
      <c r="W1387" s="57" t="str">
        <f>MID(Tabla1[[#This Row],[Aplicación]],14,2)</f>
        <v>21</v>
      </c>
      <c r="X1387" s="57" t="str">
        <f>MID(Tabla1[[#This Row],[Aplicación]],14,6)</f>
        <v>213</v>
      </c>
    </row>
    <row r="1388" spans="1:24" x14ac:dyDescent="0.25">
      <c r="A1388" s="60">
        <v>220240022931</v>
      </c>
      <c r="B1388" s="43" t="s">
        <v>390</v>
      </c>
      <c r="C1388" s="61">
        <v>45449</v>
      </c>
      <c r="D1388" s="60">
        <v>22024004860</v>
      </c>
      <c r="E1388" s="43" t="s">
        <v>1178</v>
      </c>
      <c r="F1388" s="62">
        <v>250</v>
      </c>
      <c r="G1388" s="43" t="s">
        <v>18</v>
      </c>
      <c r="H1388" s="43" t="s">
        <v>3431</v>
      </c>
      <c r="I1388" s="69" t="s">
        <v>2930</v>
      </c>
      <c r="J1388" s="43" t="s">
        <v>398</v>
      </c>
      <c r="K1388" s="43" t="s">
        <v>398</v>
      </c>
      <c r="L1388" s="43" t="s">
        <v>399</v>
      </c>
      <c r="M1388" s="43" t="s">
        <v>585</v>
      </c>
      <c r="N1388" s="43" t="s">
        <v>539</v>
      </c>
      <c r="O1388" s="68" t="s">
        <v>326</v>
      </c>
      <c r="P1388" s="68" t="s">
        <v>2931</v>
      </c>
      <c r="Q1388" s="57" t="s">
        <v>2932</v>
      </c>
      <c r="R1388" s="35" t="s">
        <v>265</v>
      </c>
      <c r="S1388" s="57" t="str">
        <f>MID(Tabla1[[#This Row],[Aplicación]],6,2)</f>
        <v>06</v>
      </c>
      <c r="T1388" s="54" t="str">
        <f>VLOOKUP(Tabla1[[#This Row],[AREA]],Hoja1!A:B,2,FALSE)</f>
        <v>06. Educación y cultura</v>
      </c>
      <c r="U1388" s="57" t="str">
        <f>MID(Tabla1[[#This Row],[Aplicación]],9,4)</f>
        <v>3232</v>
      </c>
      <c r="V1388" s="54" t="str">
        <f>VLOOKUP(Tabla1[[#This Row],[PROGRAMA]],Hoja1!A:B,2,FALSE)</f>
        <v>3232. Conservación y mantenimiento centros educación infantil y primaria</v>
      </c>
      <c r="W1388" s="57" t="str">
        <f>MID(Tabla1[[#This Row],[Aplicación]],14,2)</f>
        <v>21</v>
      </c>
      <c r="X1388" s="57" t="str">
        <f>MID(Tabla1[[#This Row],[Aplicación]],14,6)</f>
        <v>213</v>
      </c>
    </row>
    <row r="1389" spans="1:24" x14ac:dyDescent="0.25">
      <c r="A1389" s="60">
        <v>220240022932</v>
      </c>
      <c r="B1389" s="43" t="s">
        <v>390</v>
      </c>
      <c r="C1389" s="61">
        <v>45449</v>
      </c>
      <c r="D1389" s="60">
        <v>22024004863</v>
      </c>
      <c r="E1389" s="43" t="s">
        <v>1178</v>
      </c>
      <c r="F1389" s="62">
        <v>129</v>
      </c>
      <c r="G1389" s="43" t="s">
        <v>919</v>
      </c>
      <c r="H1389" s="43" t="s">
        <v>3433</v>
      </c>
      <c r="I1389" s="69" t="s">
        <v>2930</v>
      </c>
      <c r="J1389" s="43" t="s">
        <v>732</v>
      </c>
      <c r="K1389" s="43" t="s">
        <v>393</v>
      </c>
      <c r="L1389" s="43" t="s">
        <v>399</v>
      </c>
      <c r="M1389" s="43" t="s">
        <v>585</v>
      </c>
      <c r="N1389" s="43" t="s">
        <v>539</v>
      </c>
      <c r="O1389" s="68" t="s">
        <v>326</v>
      </c>
      <c r="P1389" s="68" t="s">
        <v>2931</v>
      </c>
      <c r="Q1389" s="57" t="s">
        <v>2932</v>
      </c>
      <c r="R1389" s="35" t="s">
        <v>265</v>
      </c>
      <c r="S1389" s="57" t="str">
        <f>MID(Tabla1[[#This Row],[Aplicación]],6,2)</f>
        <v>06</v>
      </c>
      <c r="T1389" s="54" t="str">
        <f>VLOOKUP(Tabla1[[#This Row],[AREA]],Hoja1!A:B,2,FALSE)</f>
        <v>06. Educación y cultura</v>
      </c>
      <c r="U1389" s="57" t="str">
        <f>MID(Tabla1[[#This Row],[Aplicación]],9,4)</f>
        <v>3232</v>
      </c>
      <c r="V1389" s="54" t="str">
        <f>VLOOKUP(Tabla1[[#This Row],[PROGRAMA]],Hoja1!A:B,2,FALSE)</f>
        <v>3232. Conservación y mantenimiento centros educación infantil y primaria</v>
      </c>
      <c r="W1389" s="57" t="str">
        <f>MID(Tabla1[[#This Row],[Aplicación]],14,2)</f>
        <v>21</v>
      </c>
      <c r="X1389" s="57" t="str">
        <f>MID(Tabla1[[#This Row],[Aplicación]],14,6)</f>
        <v>213</v>
      </c>
    </row>
    <row r="1390" spans="1:24" x14ac:dyDescent="0.25">
      <c r="A1390" s="60">
        <v>220240016678</v>
      </c>
      <c r="B1390" s="43" t="s">
        <v>390</v>
      </c>
      <c r="C1390" s="61">
        <v>45426</v>
      </c>
      <c r="D1390" s="60">
        <v>22024004451</v>
      </c>
      <c r="E1390" s="43" t="s">
        <v>1178</v>
      </c>
      <c r="F1390" s="62">
        <v>1210</v>
      </c>
      <c r="G1390" s="43" t="s">
        <v>717</v>
      </c>
      <c r="H1390" s="43" t="s">
        <v>3939</v>
      </c>
      <c r="I1390" s="69" t="s">
        <v>2930</v>
      </c>
      <c r="J1390" s="43" t="s">
        <v>719</v>
      </c>
      <c r="K1390" s="43" t="s">
        <v>720</v>
      </c>
      <c r="L1390" s="43" t="s">
        <v>399</v>
      </c>
      <c r="M1390" s="43" t="s">
        <v>585</v>
      </c>
      <c r="N1390" s="43" t="s">
        <v>539</v>
      </c>
      <c r="O1390" s="68" t="s">
        <v>326</v>
      </c>
      <c r="P1390" s="68" t="s">
        <v>2931</v>
      </c>
      <c r="Q1390" s="57" t="s">
        <v>2932</v>
      </c>
      <c r="R1390" s="35" t="s">
        <v>265</v>
      </c>
      <c r="S1390" s="57" t="str">
        <f>MID(Tabla1[[#This Row],[Aplicación]],6,2)</f>
        <v>06</v>
      </c>
      <c r="T1390" s="54" t="str">
        <f>VLOOKUP(Tabla1[[#This Row],[AREA]],Hoja1!A:B,2,FALSE)</f>
        <v>06. Educación y cultura</v>
      </c>
      <c r="U1390" s="57" t="str">
        <f>MID(Tabla1[[#This Row],[Aplicación]],9,4)</f>
        <v>3232</v>
      </c>
      <c r="V1390" s="54" t="str">
        <f>VLOOKUP(Tabla1[[#This Row],[PROGRAMA]],Hoja1!A:B,2,FALSE)</f>
        <v>3232. Conservación y mantenimiento centros educación infantil y primaria</v>
      </c>
      <c r="W1390" s="57" t="str">
        <f>MID(Tabla1[[#This Row],[Aplicación]],14,2)</f>
        <v>21</v>
      </c>
      <c r="X1390" s="57" t="str">
        <f>MID(Tabla1[[#This Row],[Aplicación]],14,6)</f>
        <v>213</v>
      </c>
    </row>
    <row r="1391" spans="1:24" x14ac:dyDescent="0.25">
      <c r="A1391" s="60">
        <v>220240010970</v>
      </c>
      <c r="B1391" s="43" t="s">
        <v>390</v>
      </c>
      <c r="C1391" s="61">
        <v>45387</v>
      </c>
      <c r="D1391" s="60">
        <v>22024003894</v>
      </c>
      <c r="E1391" s="43" t="s">
        <v>1178</v>
      </c>
      <c r="F1391" s="62">
        <v>7260</v>
      </c>
      <c r="G1391" s="43" t="s">
        <v>3494</v>
      </c>
      <c r="H1391" s="43" t="s">
        <v>4638</v>
      </c>
      <c r="I1391" s="69" t="s">
        <v>2930</v>
      </c>
      <c r="J1391" s="43" t="s">
        <v>398</v>
      </c>
      <c r="K1391" s="43" t="s">
        <v>398</v>
      </c>
      <c r="L1391" s="43" t="s">
        <v>399</v>
      </c>
      <c r="M1391" s="43" t="s">
        <v>585</v>
      </c>
      <c r="N1391" s="43" t="s">
        <v>539</v>
      </c>
      <c r="O1391" s="68" t="s">
        <v>326</v>
      </c>
      <c r="P1391" s="68" t="s">
        <v>2931</v>
      </c>
      <c r="Q1391" s="57" t="s">
        <v>2932</v>
      </c>
      <c r="R1391" s="35" t="s">
        <v>265</v>
      </c>
      <c r="S1391" s="57" t="str">
        <f>MID(Tabla1[[#This Row],[Aplicación]],6,2)</f>
        <v>06</v>
      </c>
      <c r="T1391" s="54" t="str">
        <f>VLOOKUP(Tabla1[[#This Row],[AREA]],Hoja1!A:B,2,FALSE)</f>
        <v>06. Educación y cultura</v>
      </c>
      <c r="U1391" s="57" t="str">
        <f>MID(Tabla1[[#This Row],[Aplicación]],9,4)</f>
        <v>3232</v>
      </c>
      <c r="V1391" s="54" t="str">
        <f>VLOOKUP(Tabla1[[#This Row],[PROGRAMA]],Hoja1!A:B,2,FALSE)</f>
        <v>3232. Conservación y mantenimiento centros educación infantil y primaria</v>
      </c>
      <c r="W1391" s="57" t="str">
        <f>MID(Tabla1[[#This Row],[Aplicación]],14,2)</f>
        <v>21</v>
      </c>
      <c r="X1391" s="57" t="str">
        <f>MID(Tabla1[[#This Row],[Aplicación]],14,6)</f>
        <v>213</v>
      </c>
    </row>
    <row r="1392" spans="1:24" x14ac:dyDescent="0.25">
      <c r="A1392" s="60">
        <v>220240042787</v>
      </c>
      <c r="B1392" s="43" t="s">
        <v>390</v>
      </c>
      <c r="C1392" s="61">
        <v>45553</v>
      </c>
      <c r="D1392" s="60">
        <v>22024006535</v>
      </c>
      <c r="E1392" s="43" t="s">
        <v>1178</v>
      </c>
      <c r="F1392" s="62">
        <v>7260</v>
      </c>
      <c r="G1392" s="43" t="s">
        <v>6054</v>
      </c>
      <c r="H1392" s="43" t="s">
        <v>6055</v>
      </c>
      <c r="I1392" s="69" t="s">
        <v>2930</v>
      </c>
      <c r="J1392" s="43" t="s">
        <v>398</v>
      </c>
      <c r="K1392" s="43" t="s">
        <v>398</v>
      </c>
      <c r="L1392" s="43" t="s">
        <v>399</v>
      </c>
      <c r="M1392" s="43" t="s">
        <v>585</v>
      </c>
      <c r="N1392" s="43" t="s">
        <v>539</v>
      </c>
      <c r="O1392" s="68" t="s">
        <v>326</v>
      </c>
      <c r="P1392" s="68" t="s">
        <v>4838</v>
      </c>
      <c r="Q1392" s="57" t="str">
        <f>MID(Tabla1[[#This Row],[Aplicación]],14,1)</f>
        <v>2</v>
      </c>
      <c r="R1392" s="35" t="s">
        <v>265</v>
      </c>
      <c r="S1392" s="57" t="str">
        <f>MID(Tabla1[[#This Row],[Aplicación]],6,2)</f>
        <v>06</v>
      </c>
      <c r="T1392" s="54" t="str">
        <f>VLOOKUP(Tabla1[[#This Row],[AREA]],Hoja1!A:B,2,FALSE)</f>
        <v>06. Educación y cultura</v>
      </c>
      <c r="U1392" s="57" t="str">
        <f>MID(Tabla1[[#This Row],[Aplicación]],9,4)</f>
        <v>3232</v>
      </c>
      <c r="V1392" s="54" t="str">
        <f>VLOOKUP(Tabla1[[#This Row],[PROGRAMA]],Hoja1!A:B,2,FALSE)</f>
        <v>3232. Conservación y mantenimiento centros educación infantil y primaria</v>
      </c>
      <c r="W1392" s="57" t="str">
        <f>MID(Tabla1[[#This Row],[Aplicación]],14,2)</f>
        <v>21</v>
      </c>
      <c r="X1392" s="57" t="str">
        <f>MID(Tabla1[[#This Row],[Aplicación]],14,6)</f>
        <v>213</v>
      </c>
    </row>
    <row r="1393" spans="1:24" x14ac:dyDescent="0.25">
      <c r="A1393" s="60">
        <v>220239000661</v>
      </c>
      <c r="B1393" s="43" t="s">
        <v>390</v>
      </c>
      <c r="C1393" s="61">
        <v>45292</v>
      </c>
      <c r="D1393" s="60">
        <v>22024001262</v>
      </c>
      <c r="E1393" s="43" t="s">
        <v>1324</v>
      </c>
      <c r="F1393" s="62">
        <v>711.16</v>
      </c>
      <c r="G1393" s="43" t="s">
        <v>39</v>
      </c>
      <c r="H1393" s="43" t="s">
        <v>1839</v>
      </c>
      <c r="I1393" s="69">
        <v>220</v>
      </c>
      <c r="J1393" s="43" t="s">
        <v>398</v>
      </c>
      <c r="K1393" s="43" t="s">
        <v>398</v>
      </c>
      <c r="L1393" s="43" t="s">
        <v>399</v>
      </c>
      <c r="M1393" s="43" t="s">
        <v>395</v>
      </c>
      <c r="N1393" s="43" t="s">
        <v>396</v>
      </c>
      <c r="O1393" s="52" t="s">
        <v>321</v>
      </c>
      <c r="P1393" s="63" t="s">
        <v>276</v>
      </c>
      <c r="Q1393" s="57" t="str">
        <f>MID(Tabla1[[#This Row],[Aplicación]],14,1)</f>
        <v>2</v>
      </c>
      <c r="R1393" s="35" t="s">
        <v>265</v>
      </c>
      <c r="S1393" s="57" t="str">
        <f>MID(Tabla1[[#This Row],[Aplicación]],6,2)</f>
        <v>06</v>
      </c>
      <c r="T1393" s="54" t="str">
        <f>VLOOKUP(Tabla1[[#This Row],[AREA]],Hoja1!A:B,2,FALSE)</f>
        <v>06. Educación y cultura</v>
      </c>
      <c r="U1393" s="57" t="str">
        <f>MID(Tabla1[[#This Row],[Aplicación]],9,4)</f>
        <v>3261</v>
      </c>
      <c r="V1393" s="54" t="str">
        <f>VLOOKUP(Tabla1[[#This Row],[PROGRAMA]],Hoja1!A:B,2,FALSE)</f>
        <v>3261. Servicios complementarios de educación</v>
      </c>
      <c r="W1393" s="57" t="str">
        <f>MID(Tabla1[[#This Row],[Aplicación]],14,2)</f>
        <v>21</v>
      </c>
      <c r="X1393" s="57" t="str">
        <f>MID(Tabla1[[#This Row],[Aplicación]],14,6)</f>
        <v>213</v>
      </c>
    </row>
    <row r="1394" spans="1:24" x14ac:dyDescent="0.25">
      <c r="A1394" s="60">
        <v>220219001128</v>
      </c>
      <c r="B1394" s="43" t="s">
        <v>390</v>
      </c>
      <c r="C1394" s="61">
        <v>45292</v>
      </c>
      <c r="D1394" s="60">
        <v>22024001962</v>
      </c>
      <c r="E1394" s="43" t="s">
        <v>1324</v>
      </c>
      <c r="F1394" s="62">
        <v>33.380000000000003</v>
      </c>
      <c r="G1394" s="43" t="s">
        <v>717</v>
      </c>
      <c r="H1394" s="43" t="s">
        <v>927</v>
      </c>
      <c r="I1394" s="69">
        <v>220</v>
      </c>
      <c r="J1394" s="43" t="s">
        <v>719</v>
      </c>
      <c r="K1394" s="43" t="s">
        <v>720</v>
      </c>
      <c r="L1394" s="43" t="s">
        <v>399</v>
      </c>
      <c r="M1394" s="43" t="s">
        <v>395</v>
      </c>
      <c r="N1394" s="43" t="s">
        <v>396</v>
      </c>
      <c r="O1394" s="52" t="s">
        <v>321</v>
      </c>
      <c r="P1394" s="63" t="s">
        <v>276</v>
      </c>
      <c r="Q1394" s="57" t="str">
        <f>MID(Tabla1[[#This Row],[Aplicación]],14,1)</f>
        <v>2</v>
      </c>
      <c r="R1394" s="35" t="s">
        <v>265</v>
      </c>
      <c r="S1394" s="57" t="str">
        <f>MID(Tabla1[[#This Row],[Aplicación]],6,2)</f>
        <v>06</v>
      </c>
      <c r="T1394" s="54" t="str">
        <f>VLOOKUP(Tabla1[[#This Row],[AREA]],Hoja1!A:B,2,FALSE)</f>
        <v>06. Educación y cultura</v>
      </c>
      <c r="U1394" s="57" t="str">
        <f>MID(Tabla1[[#This Row],[Aplicación]],9,4)</f>
        <v>3261</v>
      </c>
      <c r="V1394" s="54" t="str">
        <f>VLOOKUP(Tabla1[[#This Row],[PROGRAMA]],Hoja1!A:B,2,FALSE)</f>
        <v>3261. Servicios complementarios de educación</v>
      </c>
      <c r="W1394" s="57" t="str">
        <f>MID(Tabla1[[#This Row],[Aplicación]],14,2)</f>
        <v>21</v>
      </c>
      <c r="X1394" s="57" t="str">
        <f>MID(Tabla1[[#This Row],[Aplicación]],14,6)</f>
        <v>213</v>
      </c>
    </row>
    <row r="1395" spans="1:24" x14ac:dyDescent="0.25">
      <c r="A1395" s="60">
        <v>220240000810</v>
      </c>
      <c r="B1395" s="43" t="s">
        <v>390</v>
      </c>
      <c r="C1395" s="61">
        <v>45330</v>
      </c>
      <c r="D1395" s="60">
        <v>22024000883</v>
      </c>
      <c r="E1395" s="43" t="s">
        <v>1324</v>
      </c>
      <c r="F1395" s="62">
        <v>1132.56</v>
      </c>
      <c r="G1395" s="43" t="s">
        <v>18</v>
      </c>
      <c r="H1395" s="43" t="s">
        <v>2149</v>
      </c>
      <c r="I1395" s="69">
        <v>220</v>
      </c>
      <c r="J1395" s="43" t="s">
        <v>398</v>
      </c>
      <c r="K1395" s="43" t="s">
        <v>398</v>
      </c>
      <c r="L1395" s="43" t="s">
        <v>399</v>
      </c>
      <c r="M1395" s="43" t="s">
        <v>585</v>
      </c>
      <c r="N1395" s="43" t="s">
        <v>539</v>
      </c>
      <c r="O1395" s="52" t="s">
        <v>326</v>
      </c>
      <c r="P1395" s="63" t="s">
        <v>276</v>
      </c>
      <c r="Q1395" s="57" t="str">
        <f>MID(Tabla1[[#This Row],[Aplicación]],14,1)</f>
        <v>2</v>
      </c>
      <c r="R1395" s="35" t="s">
        <v>265</v>
      </c>
      <c r="S1395" s="57" t="str">
        <f>MID(Tabla1[[#This Row],[Aplicación]],6,2)</f>
        <v>06</v>
      </c>
      <c r="T1395" s="54" t="str">
        <f>VLOOKUP(Tabla1[[#This Row],[AREA]],Hoja1!A:B,2,FALSE)</f>
        <v>06. Educación y cultura</v>
      </c>
      <c r="U1395" s="57" t="str">
        <f>MID(Tabla1[[#This Row],[Aplicación]],9,4)</f>
        <v>3261</v>
      </c>
      <c r="V1395" s="54" t="str">
        <f>VLOOKUP(Tabla1[[#This Row],[PROGRAMA]],Hoja1!A:B,2,FALSE)</f>
        <v>3261. Servicios complementarios de educación</v>
      </c>
      <c r="W1395" s="57" t="str">
        <f>MID(Tabla1[[#This Row],[Aplicación]],14,2)</f>
        <v>21</v>
      </c>
      <c r="X1395" s="57" t="str">
        <f>MID(Tabla1[[#This Row],[Aplicación]],14,6)</f>
        <v>213</v>
      </c>
    </row>
    <row r="1396" spans="1:24" x14ac:dyDescent="0.25">
      <c r="A1396" s="60">
        <v>220229000724</v>
      </c>
      <c r="B1396" s="43" t="s">
        <v>390</v>
      </c>
      <c r="C1396" s="61">
        <v>45292</v>
      </c>
      <c r="D1396" s="60">
        <v>22024003061</v>
      </c>
      <c r="E1396" s="43" t="s">
        <v>1324</v>
      </c>
      <c r="F1396" s="62">
        <v>64.88</v>
      </c>
      <c r="G1396" s="43" t="s">
        <v>919</v>
      </c>
      <c r="H1396" s="43" t="s">
        <v>2771</v>
      </c>
      <c r="I1396" s="69">
        <v>220</v>
      </c>
      <c r="J1396" s="43" t="s">
        <v>732</v>
      </c>
      <c r="K1396" s="43" t="s">
        <v>393</v>
      </c>
      <c r="L1396" s="43" t="s">
        <v>399</v>
      </c>
      <c r="M1396" s="43" t="s">
        <v>395</v>
      </c>
      <c r="N1396" s="43" t="s">
        <v>433</v>
      </c>
      <c r="O1396" s="52" t="s">
        <v>321</v>
      </c>
      <c r="P1396" s="63" t="s">
        <v>276</v>
      </c>
      <c r="Q1396" s="57" t="str">
        <f>MID(Tabla1[[#This Row],[Aplicación]],14,1)</f>
        <v>2</v>
      </c>
      <c r="R1396" s="35" t="s">
        <v>265</v>
      </c>
      <c r="S1396" s="57" t="str">
        <f>MID(Tabla1[[#This Row],[Aplicación]],6,2)</f>
        <v>06</v>
      </c>
      <c r="T1396" s="54" t="str">
        <f>VLOOKUP(Tabla1[[#This Row],[AREA]],Hoja1!A:B,2,FALSE)</f>
        <v>06. Educación y cultura</v>
      </c>
      <c r="U1396" s="57" t="str">
        <f>MID(Tabla1[[#This Row],[Aplicación]],9,4)</f>
        <v>3261</v>
      </c>
      <c r="V1396" s="54" t="str">
        <f>VLOOKUP(Tabla1[[#This Row],[PROGRAMA]],Hoja1!A:B,2,FALSE)</f>
        <v>3261. Servicios complementarios de educación</v>
      </c>
      <c r="W1396" s="57" t="str">
        <f>MID(Tabla1[[#This Row],[Aplicación]],14,2)</f>
        <v>21</v>
      </c>
      <c r="X1396" s="57" t="str">
        <f>MID(Tabla1[[#This Row],[Aplicación]],14,6)</f>
        <v>213</v>
      </c>
    </row>
    <row r="1397" spans="1:24" x14ac:dyDescent="0.25">
      <c r="A1397" s="60">
        <v>220240035993</v>
      </c>
      <c r="B1397" s="43" t="s">
        <v>390</v>
      </c>
      <c r="C1397" s="61">
        <v>45511</v>
      </c>
      <c r="D1397" s="60">
        <v>22024005915</v>
      </c>
      <c r="E1397" s="43" t="s">
        <v>4880</v>
      </c>
      <c r="F1397" s="62">
        <v>807.35</v>
      </c>
      <c r="G1397" s="43" t="s">
        <v>750</v>
      </c>
      <c r="H1397" s="43" t="s">
        <v>4881</v>
      </c>
      <c r="I1397" s="69">
        <v>220</v>
      </c>
      <c r="J1397" s="43" t="s">
        <v>398</v>
      </c>
      <c r="K1397" s="43" t="s">
        <v>398</v>
      </c>
      <c r="L1397" s="43" t="s">
        <v>399</v>
      </c>
      <c r="M1397" s="43" t="s">
        <v>585</v>
      </c>
      <c r="N1397" s="43" t="s">
        <v>539</v>
      </c>
      <c r="O1397" s="68" t="s">
        <v>326</v>
      </c>
      <c r="P1397" s="68" t="s">
        <v>4838</v>
      </c>
      <c r="Q1397" s="57" t="str">
        <f>MID(Tabla1[[#This Row],[Aplicación]],14,1)</f>
        <v>2</v>
      </c>
      <c r="R1397" s="35" t="s">
        <v>265</v>
      </c>
      <c r="S1397" s="57" t="str">
        <f>MID(Tabla1[[#This Row],[Aplicación]],6,2)</f>
        <v>06</v>
      </c>
      <c r="T1397" s="54" t="str">
        <f>VLOOKUP(Tabla1[[#This Row],[AREA]],Hoja1!A:B,2,FALSE)</f>
        <v>06. Educación y cultura</v>
      </c>
      <c r="U1397" s="57" t="str">
        <f>MID(Tabla1[[#This Row],[Aplicación]],9,4)</f>
        <v>3261</v>
      </c>
      <c r="V1397" s="54" t="str">
        <f>VLOOKUP(Tabla1[[#This Row],[PROGRAMA]],Hoja1!A:B,2,FALSE)</f>
        <v>3261. Servicios complementarios de educación</v>
      </c>
      <c r="W1397" s="57" t="str">
        <f>MID(Tabla1[[#This Row],[Aplicación]],14,2)</f>
        <v>21</v>
      </c>
      <c r="X1397" s="57" t="str">
        <f>MID(Tabla1[[#This Row],[Aplicación]],14,6)</f>
        <v>214</v>
      </c>
    </row>
    <row r="1398" spans="1:24" x14ac:dyDescent="0.25">
      <c r="A1398" s="60">
        <v>220240001567</v>
      </c>
      <c r="B1398" s="43" t="s">
        <v>702</v>
      </c>
      <c r="C1398" s="61">
        <v>45341</v>
      </c>
      <c r="D1398" s="60">
        <v>22024000941</v>
      </c>
      <c r="E1398" s="43" t="s">
        <v>1452</v>
      </c>
      <c r="F1398" s="62">
        <v>160.76</v>
      </c>
      <c r="G1398" s="43" t="s">
        <v>764</v>
      </c>
      <c r="H1398" s="43" t="s">
        <v>2333</v>
      </c>
      <c r="I1398" s="69">
        <v>300</v>
      </c>
      <c r="J1398" s="43" t="s">
        <v>398</v>
      </c>
      <c r="K1398" s="43" t="s">
        <v>398</v>
      </c>
      <c r="L1398" s="43" t="s">
        <v>413</v>
      </c>
      <c r="M1398" s="43" t="s">
        <v>395</v>
      </c>
      <c r="N1398" s="43" t="s">
        <v>396</v>
      </c>
      <c r="O1398" s="52" t="s">
        <v>325</v>
      </c>
      <c r="P1398" s="63" t="s">
        <v>276</v>
      </c>
      <c r="Q1398" s="57" t="str">
        <f>MID(Tabla1[[#This Row],[Aplicación]],14,1)</f>
        <v>2</v>
      </c>
      <c r="R1398" s="35" t="s">
        <v>265</v>
      </c>
      <c r="S1398" s="57" t="str">
        <f>MID(Tabla1[[#This Row],[Aplicación]],6,2)</f>
        <v>06</v>
      </c>
      <c r="T1398" s="54" t="str">
        <f>VLOOKUP(Tabla1[[#This Row],[AREA]],Hoja1!A:B,2,FALSE)</f>
        <v>06. Educación y cultura</v>
      </c>
      <c r="U1398" s="57" t="str">
        <f>MID(Tabla1[[#This Row],[Aplicación]],9,4)</f>
        <v>3321</v>
      </c>
      <c r="V1398" s="54" t="str">
        <f>VLOOKUP(Tabla1[[#This Row],[PROGRAMA]],Hoja1!A:B,2,FALSE)</f>
        <v>3321. Bibliotecas públicas</v>
      </c>
      <c r="W1398" s="57" t="str">
        <f>MID(Tabla1[[#This Row],[Aplicación]],14,2)</f>
        <v>21</v>
      </c>
      <c r="X1398" s="57" t="str">
        <f>MID(Tabla1[[#This Row],[Aplicación]],14,6)</f>
        <v>212</v>
      </c>
    </row>
    <row r="1399" spans="1:24" x14ac:dyDescent="0.25">
      <c r="A1399" s="60">
        <v>220240004302</v>
      </c>
      <c r="B1399" s="43" t="s">
        <v>702</v>
      </c>
      <c r="C1399" s="61">
        <v>45356</v>
      </c>
      <c r="D1399" s="60">
        <v>22024000941</v>
      </c>
      <c r="E1399" s="43" t="s">
        <v>1452</v>
      </c>
      <c r="F1399" s="62">
        <v>8.66</v>
      </c>
      <c r="G1399" s="43" t="s">
        <v>764</v>
      </c>
      <c r="H1399" s="43" t="s">
        <v>2350</v>
      </c>
      <c r="I1399" s="69">
        <v>300</v>
      </c>
      <c r="J1399" s="43" t="s">
        <v>398</v>
      </c>
      <c r="K1399" s="43" t="s">
        <v>398</v>
      </c>
      <c r="L1399" s="43" t="s">
        <v>413</v>
      </c>
      <c r="M1399" s="43" t="s">
        <v>395</v>
      </c>
      <c r="N1399" s="43" t="s">
        <v>396</v>
      </c>
      <c r="O1399" s="52" t="s">
        <v>325</v>
      </c>
      <c r="P1399" s="63" t="s">
        <v>276</v>
      </c>
      <c r="Q1399" s="57" t="str">
        <f>MID(Tabla1[[#This Row],[Aplicación]],14,1)</f>
        <v>2</v>
      </c>
      <c r="R1399" s="35" t="s">
        <v>265</v>
      </c>
      <c r="S1399" s="57" t="str">
        <f>MID(Tabla1[[#This Row],[Aplicación]],6,2)</f>
        <v>06</v>
      </c>
      <c r="T1399" s="54" t="str">
        <f>VLOOKUP(Tabla1[[#This Row],[AREA]],Hoja1!A:B,2,FALSE)</f>
        <v>06. Educación y cultura</v>
      </c>
      <c r="U1399" s="57" t="str">
        <f>MID(Tabla1[[#This Row],[Aplicación]],9,4)</f>
        <v>3321</v>
      </c>
      <c r="V1399" s="54" t="str">
        <f>VLOOKUP(Tabla1[[#This Row],[PROGRAMA]],Hoja1!A:B,2,FALSE)</f>
        <v>3321. Bibliotecas públicas</v>
      </c>
      <c r="W1399" s="57" t="str">
        <f>MID(Tabla1[[#This Row],[Aplicación]],14,2)</f>
        <v>21</v>
      </c>
      <c r="X1399" s="57" t="str">
        <f>MID(Tabla1[[#This Row],[Aplicación]],14,6)</f>
        <v>212</v>
      </c>
    </row>
    <row r="1400" spans="1:24" x14ac:dyDescent="0.25">
      <c r="A1400" s="60">
        <v>220240005259</v>
      </c>
      <c r="B1400" s="43" t="s">
        <v>702</v>
      </c>
      <c r="C1400" s="61">
        <v>45358</v>
      </c>
      <c r="D1400" s="60">
        <v>22024000941</v>
      </c>
      <c r="E1400" s="43" t="s">
        <v>1452</v>
      </c>
      <c r="F1400" s="62">
        <v>6.8</v>
      </c>
      <c r="G1400" s="43" t="s">
        <v>764</v>
      </c>
      <c r="H1400" s="43" t="s">
        <v>2352</v>
      </c>
      <c r="I1400" s="69">
        <v>300</v>
      </c>
      <c r="J1400" s="43" t="s">
        <v>398</v>
      </c>
      <c r="K1400" s="43" t="s">
        <v>398</v>
      </c>
      <c r="L1400" s="43" t="s">
        <v>413</v>
      </c>
      <c r="M1400" s="43" t="s">
        <v>395</v>
      </c>
      <c r="N1400" s="43" t="s">
        <v>396</v>
      </c>
      <c r="O1400" s="52" t="s">
        <v>325</v>
      </c>
      <c r="P1400" s="63" t="s">
        <v>276</v>
      </c>
      <c r="Q1400" s="57" t="str">
        <f>MID(Tabla1[[#This Row],[Aplicación]],14,1)</f>
        <v>2</v>
      </c>
      <c r="R1400" s="35" t="s">
        <v>265</v>
      </c>
      <c r="S1400" s="57" t="str">
        <f>MID(Tabla1[[#This Row],[Aplicación]],6,2)</f>
        <v>06</v>
      </c>
      <c r="T1400" s="54" t="str">
        <f>VLOOKUP(Tabla1[[#This Row],[AREA]],Hoja1!A:B,2,FALSE)</f>
        <v>06. Educación y cultura</v>
      </c>
      <c r="U1400" s="57" t="str">
        <f>MID(Tabla1[[#This Row],[Aplicación]],9,4)</f>
        <v>3321</v>
      </c>
      <c r="V1400" s="54" t="str">
        <f>VLOOKUP(Tabla1[[#This Row],[PROGRAMA]],Hoja1!A:B,2,FALSE)</f>
        <v>3321. Bibliotecas públicas</v>
      </c>
      <c r="W1400" s="57" t="str">
        <f>MID(Tabla1[[#This Row],[Aplicación]],14,2)</f>
        <v>21</v>
      </c>
      <c r="X1400" s="57" t="str">
        <f>MID(Tabla1[[#This Row],[Aplicación]],14,6)</f>
        <v>212</v>
      </c>
    </row>
    <row r="1401" spans="1:24" x14ac:dyDescent="0.25">
      <c r="A1401" s="60">
        <v>220240003388</v>
      </c>
      <c r="B1401" s="43" t="s">
        <v>702</v>
      </c>
      <c r="C1401" s="61">
        <v>45350</v>
      </c>
      <c r="D1401" s="60">
        <v>22024000941</v>
      </c>
      <c r="E1401" s="43" t="s">
        <v>1452</v>
      </c>
      <c r="F1401" s="62">
        <v>421.08</v>
      </c>
      <c r="G1401" s="43" t="s">
        <v>776</v>
      </c>
      <c r="H1401" s="43" t="s">
        <v>2490</v>
      </c>
      <c r="I1401" s="69">
        <v>300</v>
      </c>
      <c r="J1401" s="43" t="s">
        <v>398</v>
      </c>
      <c r="K1401" s="43" t="s">
        <v>398</v>
      </c>
      <c r="L1401" s="43" t="s">
        <v>413</v>
      </c>
      <c r="M1401" s="43" t="s">
        <v>395</v>
      </c>
      <c r="N1401" s="43" t="s">
        <v>396</v>
      </c>
      <c r="O1401" s="52" t="s">
        <v>325</v>
      </c>
      <c r="P1401" s="63" t="s">
        <v>276</v>
      </c>
      <c r="Q1401" s="57" t="str">
        <f>MID(Tabla1[[#This Row],[Aplicación]],14,1)</f>
        <v>2</v>
      </c>
      <c r="R1401" s="35" t="s">
        <v>265</v>
      </c>
      <c r="S1401" s="57" t="str">
        <f>MID(Tabla1[[#This Row],[Aplicación]],6,2)</f>
        <v>06</v>
      </c>
      <c r="T1401" s="54" t="str">
        <f>VLOOKUP(Tabla1[[#This Row],[AREA]],Hoja1!A:B,2,FALSE)</f>
        <v>06. Educación y cultura</v>
      </c>
      <c r="U1401" s="57" t="str">
        <f>MID(Tabla1[[#This Row],[Aplicación]],9,4)</f>
        <v>3321</v>
      </c>
      <c r="V1401" s="54" t="str">
        <f>VLOOKUP(Tabla1[[#This Row],[PROGRAMA]],Hoja1!A:B,2,FALSE)</f>
        <v>3321. Bibliotecas públicas</v>
      </c>
      <c r="W1401" s="57" t="str">
        <f>MID(Tabla1[[#This Row],[Aplicación]],14,2)</f>
        <v>21</v>
      </c>
      <c r="X1401" s="57" t="str">
        <f>MID(Tabla1[[#This Row],[Aplicación]],14,6)</f>
        <v>212</v>
      </c>
    </row>
    <row r="1402" spans="1:24" x14ac:dyDescent="0.25">
      <c r="A1402" s="60">
        <v>220240003386</v>
      </c>
      <c r="B1402" s="43" t="s">
        <v>702</v>
      </c>
      <c r="C1402" s="61">
        <v>45350</v>
      </c>
      <c r="D1402" s="60">
        <v>22024000941</v>
      </c>
      <c r="E1402" s="43" t="s">
        <v>1452</v>
      </c>
      <c r="F1402" s="62">
        <v>218.79</v>
      </c>
      <c r="G1402" s="43" t="s">
        <v>82</v>
      </c>
      <c r="H1402" s="43" t="s">
        <v>2623</v>
      </c>
      <c r="I1402" s="69">
        <v>300</v>
      </c>
      <c r="J1402" s="43" t="s">
        <v>398</v>
      </c>
      <c r="K1402" s="43" t="s">
        <v>398</v>
      </c>
      <c r="L1402" s="43" t="s">
        <v>413</v>
      </c>
      <c r="M1402" s="43" t="s">
        <v>395</v>
      </c>
      <c r="N1402" s="43" t="s">
        <v>396</v>
      </c>
      <c r="O1402" s="52" t="s">
        <v>325</v>
      </c>
      <c r="P1402" s="63" t="s">
        <v>276</v>
      </c>
      <c r="Q1402" s="57" t="str">
        <f>MID(Tabla1[[#This Row],[Aplicación]],14,1)</f>
        <v>2</v>
      </c>
      <c r="R1402" s="35" t="s">
        <v>265</v>
      </c>
      <c r="S1402" s="57" t="str">
        <f>MID(Tabla1[[#This Row],[Aplicación]],6,2)</f>
        <v>06</v>
      </c>
      <c r="T1402" s="54" t="str">
        <f>VLOOKUP(Tabla1[[#This Row],[AREA]],Hoja1!A:B,2,FALSE)</f>
        <v>06. Educación y cultura</v>
      </c>
      <c r="U1402" s="57" t="str">
        <f>MID(Tabla1[[#This Row],[Aplicación]],9,4)</f>
        <v>3321</v>
      </c>
      <c r="V1402" s="54" t="str">
        <f>VLOOKUP(Tabla1[[#This Row],[PROGRAMA]],Hoja1!A:B,2,FALSE)</f>
        <v>3321. Bibliotecas públicas</v>
      </c>
      <c r="W1402" s="57" t="str">
        <f>MID(Tabla1[[#This Row],[Aplicación]],14,2)</f>
        <v>21</v>
      </c>
      <c r="X1402" s="57" t="str">
        <f>MID(Tabla1[[#This Row],[Aplicación]],14,6)</f>
        <v>212</v>
      </c>
    </row>
    <row r="1403" spans="1:24" x14ac:dyDescent="0.25">
      <c r="A1403" s="60">
        <v>220240001569</v>
      </c>
      <c r="B1403" s="43" t="s">
        <v>702</v>
      </c>
      <c r="C1403" s="61">
        <v>45341</v>
      </c>
      <c r="D1403" s="60">
        <v>22024000941</v>
      </c>
      <c r="E1403" s="43" t="s">
        <v>1452</v>
      </c>
      <c r="F1403" s="62">
        <v>68.38</v>
      </c>
      <c r="G1403" s="43" t="s">
        <v>82</v>
      </c>
      <c r="H1403" s="43" t="s">
        <v>2634</v>
      </c>
      <c r="I1403" s="69">
        <v>300</v>
      </c>
      <c r="J1403" s="43" t="s">
        <v>398</v>
      </c>
      <c r="K1403" s="43" t="s">
        <v>398</v>
      </c>
      <c r="L1403" s="43" t="s">
        <v>413</v>
      </c>
      <c r="M1403" s="43" t="s">
        <v>395</v>
      </c>
      <c r="N1403" s="43" t="s">
        <v>396</v>
      </c>
      <c r="O1403" s="52" t="s">
        <v>325</v>
      </c>
      <c r="P1403" s="63" t="s">
        <v>276</v>
      </c>
      <c r="Q1403" s="57" t="str">
        <f>MID(Tabla1[[#This Row],[Aplicación]],14,1)</f>
        <v>2</v>
      </c>
      <c r="R1403" s="35" t="s">
        <v>265</v>
      </c>
      <c r="S1403" s="57" t="str">
        <f>MID(Tabla1[[#This Row],[Aplicación]],6,2)</f>
        <v>06</v>
      </c>
      <c r="T1403" s="54" t="str">
        <f>VLOOKUP(Tabla1[[#This Row],[AREA]],Hoja1!A:B,2,FALSE)</f>
        <v>06. Educación y cultura</v>
      </c>
      <c r="U1403" s="57" t="str">
        <f>MID(Tabla1[[#This Row],[Aplicación]],9,4)</f>
        <v>3321</v>
      </c>
      <c r="V1403" s="54" t="str">
        <f>VLOOKUP(Tabla1[[#This Row],[PROGRAMA]],Hoja1!A:B,2,FALSE)</f>
        <v>3321. Bibliotecas públicas</v>
      </c>
      <c r="W1403" s="57" t="str">
        <f>MID(Tabla1[[#This Row],[Aplicación]],14,2)</f>
        <v>21</v>
      </c>
      <c r="X1403" s="57" t="str">
        <f>MID(Tabla1[[#This Row],[Aplicación]],14,6)</f>
        <v>212</v>
      </c>
    </row>
    <row r="1404" spans="1:24" x14ac:dyDescent="0.25">
      <c r="A1404" s="60">
        <v>220240004298</v>
      </c>
      <c r="B1404" s="43" t="s">
        <v>702</v>
      </c>
      <c r="C1404" s="61">
        <v>45356</v>
      </c>
      <c r="D1404" s="60">
        <v>22024000941</v>
      </c>
      <c r="E1404" s="43" t="s">
        <v>1452</v>
      </c>
      <c r="F1404" s="62">
        <v>53.81</v>
      </c>
      <c r="G1404" s="43" t="s">
        <v>82</v>
      </c>
      <c r="H1404" s="43" t="s">
        <v>2638</v>
      </c>
      <c r="I1404" s="69">
        <v>300</v>
      </c>
      <c r="J1404" s="43" t="s">
        <v>398</v>
      </c>
      <c r="K1404" s="43" t="s">
        <v>398</v>
      </c>
      <c r="L1404" s="43" t="s">
        <v>413</v>
      </c>
      <c r="M1404" s="43" t="s">
        <v>395</v>
      </c>
      <c r="N1404" s="43" t="s">
        <v>396</v>
      </c>
      <c r="O1404" s="52" t="s">
        <v>325</v>
      </c>
      <c r="P1404" s="63" t="s">
        <v>276</v>
      </c>
      <c r="Q1404" s="57" t="str">
        <f>MID(Tabla1[[#This Row],[Aplicación]],14,1)</f>
        <v>2</v>
      </c>
      <c r="R1404" s="35" t="s">
        <v>265</v>
      </c>
      <c r="S1404" s="57" t="str">
        <f>MID(Tabla1[[#This Row],[Aplicación]],6,2)</f>
        <v>06</v>
      </c>
      <c r="T1404" s="54" t="str">
        <f>VLOOKUP(Tabla1[[#This Row],[AREA]],Hoja1!A:B,2,FALSE)</f>
        <v>06. Educación y cultura</v>
      </c>
      <c r="U1404" s="57" t="str">
        <f>MID(Tabla1[[#This Row],[Aplicación]],9,4)</f>
        <v>3321</v>
      </c>
      <c r="V1404" s="54" t="str">
        <f>VLOOKUP(Tabla1[[#This Row],[PROGRAMA]],Hoja1!A:B,2,FALSE)</f>
        <v>3321. Bibliotecas públicas</v>
      </c>
      <c r="W1404" s="57" t="str">
        <f>MID(Tabla1[[#This Row],[Aplicación]],14,2)</f>
        <v>21</v>
      </c>
      <c r="X1404" s="57" t="str">
        <f>MID(Tabla1[[#This Row],[Aplicación]],14,6)</f>
        <v>212</v>
      </c>
    </row>
    <row r="1405" spans="1:24" x14ac:dyDescent="0.25">
      <c r="A1405" s="60">
        <v>220240001571</v>
      </c>
      <c r="B1405" s="43" t="s">
        <v>702</v>
      </c>
      <c r="C1405" s="61">
        <v>45341</v>
      </c>
      <c r="D1405" s="60">
        <v>22024000941</v>
      </c>
      <c r="E1405" s="43" t="s">
        <v>1452</v>
      </c>
      <c r="F1405" s="62">
        <v>11.57</v>
      </c>
      <c r="G1405" s="43" t="s">
        <v>82</v>
      </c>
      <c r="H1405" s="43" t="s">
        <v>2654</v>
      </c>
      <c r="I1405" s="69">
        <v>300</v>
      </c>
      <c r="J1405" s="43" t="s">
        <v>398</v>
      </c>
      <c r="K1405" s="43" t="s">
        <v>398</v>
      </c>
      <c r="L1405" s="43" t="s">
        <v>413</v>
      </c>
      <c r="M1405" s="43" t="s">
        <v>395</v>
      </c>
      <c r="N1405" s="43" t="s">
        <v>396</v>
      </c>
      <c r="O1405" s="52" t="s">
        <v>325</v>
      </c>
      <c r="P1405" s="63" t="s">
        <v>276</v>
      </c>
      <c r="Q1405" s="57" t="str">
        <f>MID(Tabla1[[#This Row],[Aplicación]],14,1)</f>
        <v>2</v>
      </c>
      <c r="R1405" s="35" t="s">
        <v>265</v>
      </c>
      <c r="S1405" s="57" t="str">
        <f>MID(Tabla1[[#This Row],[Aplicación]],6,2)</f>
        <v>06</v>
      </c>
      <c r="T1405" s="54" t="str">
        <f>VLOOKUP(Tabla1[[#This Row],[AREA]],Hoja1!A:B,2,FALSE)</f>
        <v>06. Educación y cultura</v>
      </c>
      <c r="U1405" s="57" t="str">
        <f>MID(Tabla1[[#This Row],[Aplicación]],9,4)</f>
        <v>3321</v>
      </c>
      <c r="V1405" s="54" t="str">
        <f>VLOOKUP(Tabla1[[#This Row],[PROGRAMA]],Hoja1!A:B,2,FALSE)</f>
        <v>3321. Bibliotecas públicas</v>
      </c>
      <c r="W1405" s="57" t="str">
        <f>MID(Tabla1[[#This Row],[Aplicación]],14,2)</f>
        <v>21</v>
      </c>
      <c r="X1405" s="57" t="str">
        <f>MID(Tabla1[[#This Row],[Aplicación]],14,6)</f>
        <v>212</v>
      </c>
    </row>
    <row r="1406" spans="1:24" x14ac:dyDescent="0.25">
      <c r="A1406" s="60">
        <v>220240004306</v>
      </c>
      <c r="B1406" s="43" t="s">
        <v>702</v>
      </c>
      <c r="C1406" s="61">
        <v>45356</v>
      </c>
      <c r="D1406" s="60">
        <v>22024000941</v>
      </c>
      <c r="E1406" s="43" t="s">
        <v>1452</v>
      </c>
      <c r="F1406" s="62">
        <v>233.3</v>
      </c>
      <c r="G1406" s="43" t="s">
        <v>815</v>
      </c>
      <c r="H1406" s="43" t="s">
        <v>2785</v>
      </c>
      <c r="I1406" s="69">
        <v>300</v>
      </c>
      <c r="J1406" s="43" t="s">
        <v>398</v>
      </c>
      <c r="K1406" s="43" t="s">
        <v>398</v>
      </c>
      <c r="L1406" s="43" t="s">
        <v>413</v>
      </c>
      <c r="M1406" s="43" t="s">
        <v>395</v>
      </c>
      <c r="N1406" s="43" t="s">
        <v>396</v>
      </c>
      <c r="O1406" s="52" t="s">
        <v>325</v>
      </c>
      <c r="P1406" s="63" t="s">
        <v>276</v>
      </c>
      <c r="Q1406" s="57" t="str">
        <f>MID(Tabla1[[#This Row],[Aplicación]],14,1)</f>
        <v>2</v>
      </c>
      <c r="R1406" s="35" t="s">
        <v>265</v>
      </c>
      <c r="S1406" s="57" t="str">
        <f>MID(Tabla1[[#This Row],[Aplicación]],6,2)</f>
        <v>06</v>
      </c>
      <c r="T1406" s="54" t="str">
        <f>VLOOKUP(Tabla1[[#This Row],[AREA]],Hoja1!A:B,2,FALSE)</f>
        <v>06. Educación y cultura</v>
      </c>
      <c r="U1406" s="57" t="str">
        <f>MID(Tabla1[[#This Row],[Aplicación]],9,4)</f>
        <v>3321</v>
      </c>
      <c r="V1406" s="54" t="str">
        <f>VLOOKUP(Tabla1[[#This Row],[PROGRAMA]],Hoja1!A:B,2,FALSE)</f>
        <v>3321. Bibliotecas públicas</v>
      </c>
      <c r="W1406" s="57" t="str">
        <f>MID(Tabla1[[#This Row],[Aplicación]],14,2)</f>
        <v>21</v>
      </c>
      <c r="X1406" s="57" t="str">
        <f>MID(Tabla1[[#This Row],[Aplicación]],14,6)</f>
        <v>212</v>
      </c>
    </row>
    <row r="1407" spans="1:24" x14ac:dyDescent="0.25">
      <c r="A1407" s="60">
        <v>220240026663</v>
      </c>
      <c r="B1407" s="43" t="s">
        <v>702</v>
      </c>
      <c r="C1407" s="61">
        <v>45468</v>
      </c>
      <c r="D1407" s="60">
        <v>22024000941</v>
      </c>
      <c r="E1407" s="43" t="s">
        <v>1452</v>
      </c>
      <c r="F1407" s="62">
        <v>150.65</v>
      </c>
      <c r="G1407" s="43" t="s">
        <v>764</v>
      </c>
      <c r="H1407" s="43" t="s">
        <v>3005</v>
      </c>
      <c r="I1407" s="69" t="s">
        <v>2934</v>
      </c>
      <c r="J1407" s="43" t="s">
        <v>398</v>
      </c>
      <c r="K1407" s="43" t="s">
        <v>398</v>
      </c>
      <c r="L1407" s="43" t="s">
        <v>413</v>
      </c>
      <c r="M1407" s="43" t="s">
        <v>395</v>
      </c>
      <c r="N1407" s="43" t="s">
        <v>396</v>
      </c>
      <c r="O1407" s="68" t="s">
        <v>325</v>
      </c>
      <c r="P1407" s="68" t="s">
        <v>2931</v>
      </c>
      <c r="Q1407" s="57" t="s">
        <v>2932</v>
      </c>
      <c r="R1407" s="35" t="s">
        <v>265</v>
      </c>
      <c r="S1407" s="57" t="str">
        <f>MID(Tabla1[[#This Row],[Aplicación]],6,2)</f>
        <v>06</v>
      </c>
      <c r="T1407" s="54" t="str">
        <f>VLOOKUP(Tabla1[[#This Row],[AREA]],Hoja1!A:B,2,FALSE)</f>
        <v>06. Educación y cultura</v>
      </c>
      <c r="U1407" s="57" t="str">
        <f>MID(Tabla1[[#This Row],[Aplicación]],9,4)</f>
        <v>3321</v>
      </c>
      <c r="V1407" s="54" t="str">
        <f>VLOOKUP(Tabla1[[#This Row],[PROGRAMA]],Hoja1!A:B,2,FALSE)</f>
        <v>3321. Bibliotecas públicas</v>
      </c>
      <c r="W1407" s="57" t="str">
        <f>MID(Tabla1[[#This Row],[Aplicación]],14,2)</f>
        <v>21</v>
      </c>
      <c r="X1407" s="57" t="str">
        <f>MID(Tabla1[[#This Row],[Aplicación]],14,6)</f>
        <v>212</v>
      </c>
    </row>
    <row r="1408" spans="1:24" x14ac:dyDescent="0.25">
      <c r="A1408" s="60">
        <v>220240024339</v>
      </c>
      <c r="B1408" s="43" t="s">
        <v>702</v>
      </c>
      <c r="C1408" s="61">
        <v>45461</v>
      </c>
      <c r="D1408" s="60">
        <v>22024000941</v>
      </c>
      <c r="E1408" s="43" t="s">
        <v>1452</v>
      </c>
      <c r="F1408" s="62">
        <v>42.42</v>
      </c>
      <c r="G1408" s="43" t="s">
        <v>82</v>
      </c>
      <c r="H1408" s="43" t="s">
        <v>3226</v>
      </c>
      <c r="I1408" s="69" t="s">
        <v>2934</v>
      </c>
      <c r="J1408" s="43" t="s">
        <v>398</v>
      </c>
      <c r="K1408" s="43" t="s">
        <v>398</v>
      </c>
      <c r="L1408" s="43" t="s">
        <v>413</v>
      </c>
      <c r="M1408" s="43" t="s">
        <v>395</v>
      </c>
      <c r="N1408" s="43" t="s">
        <v>396</v>
      </c>
      <c r="O1408" s="68" t="s">
        <v>325</v>
      </c>
      <c r="P1408" s="68" t="s">
        <v>2931</v>
      </c>
      <c r="Q1408" s="57" t="s">
        <v>2932</v>
      </c>
      <c r="R1408" s="35" t="s">
        <v>265</v>
      </c>
      <c r="S1408" s="57" t="str">
        <f>MID(Tabla1[[#This Row],[Aplicación]],6,2)</f>
        <v>06</v>
      </c>
      <c r="T1408" s="54" t="str">
        <f>VLOOKUP(Tabla1[[#This Row],[AREA]],Hoja1!A:B,2,FALSE)</f>
        <v>06. Educación y cultura</v>
      </c>
      <c r="U1408" s="57" t="str">
        <f>MID(Tabla1[[#This Row],[Aplicación]],9,4)</f>
        <v>3321</v>
      </c>
      <c r="V1408" s="54" t="str">
        <f>VLOOKUP(Tabla1[[#This Row],[PROGRAMA]],Hoja1!A:B,2,FALSE)</f>
        <v>3321. Bibliotecas públicas</v>
      </c>
      <c r="W1408" s="57" t="str">
        <f>MID(Tabla1[[#This Row],[Aplicación]],14,2)</f>
        <v>21</v>
      </c>
      <c r="X1408" s="57" t="str">
        <f>MID(Tabla1[[#This Row],[Aplicación]],14,6)</f>
        <v>212</v>
      </c>
    </row>
    <row r="1409" spans="1:24" x14ac:dyDescent="0.25">
      <c r="A1409" s="60">
        <v>220240019691</v>
      </c>
      <c r="B1409" s="43" t="s">
        <v>702</v>
      </c>
      <c r="C1409" s="61">
        <v>45435</v>
      </c>
      <c r="D1409" s="60">
        <v>22024000941</v>
      </c>
      <c r="E1409" s="43" t="s">
        <v>1452</v>
      </c>
      <c r="F1409" s="62">
        <v>9.4700000000000006</v>
      </c>
      <c r="G1409" s="43" t="s">
        <v>697</v>
      </c>
      <c r="H1409" s="43" t="s">
        <v>3709</v>
      </c>
      <c r="I1409" s="69" t="s">
        <v>2934</v>
      </c>
      <c r="J1409" s="43" t="s">
        <v>537</v>
      </c>
      <c r="K1409" s="43" t="s">
        <v>537</v>
      </c>
      <c r="L1409" s="43" t="s">
        <v>413</v>
      </c>
      <c r="M1409" s="43" t="s">
        <v>395</v>
      </c>
      <c r="N1409" s="43" t="s">
        <v>396</v>
      </c>
      <c r="O1409" s="68" t="s">
        <v>325</v>
      </c>
      <c r="P1409" s="68" t="s">
        <v>2931</v>
      </c>
      <c r="Q1409" s="57" t="s">
        <v>2932</v>
      </c>
      <c r="R1409" s="35" t="s">
        <v>265</v>
      </c>
      <c r="S1409" s="57" t="str">
        <f>MID(Tabla1[[#This Row],[Aplicación]],6,2)</f>
        <v>06</v>
      </c>
      <c r="T1409" s="54" t="str">
        <f>VLOOKUP(Tabla1[[#This Row],[AREA]],Hoja1!A:B,2,FALSE)</f>
        <v>06. Educación y cultura</v>
      </c>
      <c r="U1409" s="57" t="str">
        <f>MID(Tabla1[[#This Row],[Aplicación]],9,4)</f>
        <v>3321</v>
      </c>
      <c r="V1409" s="54" t="str">
        <f>VLOOKUP(Tabla1[[#This Row],[PROGRAMA]],Hoja1!A:B,2,FALSE)</f>
        <v>3321. Bibliotecas públicas</v>
      </c>
      <c r="W1409" s="57" t="str">
        <f>MID(Tabla1[[#This Row],[Aplicación]],14,2)</f>
        <v>21</v>
      </c>
      <c r="X1409" s="57" t="str">
        <f>MID(Tabla1[[#This Row],[Aplicación]],14,6)</f>
        <v>212</v>
      </c>
    </row>
    <row r="1410" spans="1:24" x14ac:dyDescent="0.25">
      <c r="A1410" s="60">
        <v>220240018278</v>
      </c>
      <c r="B1410" s="43" t="s">
        <v>702</v>
      </c>
      <c r="C1410" s="61">
        <v>45429</v>
      </c>
      <c r="D1410" s="60">
        <v>22024000941</v>
      </c>
      <c r="E1410" s="43" t="s">
        <v>1452</v>
      </c>
      <c r="F1410" s="62">
        <v>7.57</v>
      </c>
      <c r="G1410" s="43" t="s">
        <v>82</v>
      </c>
      <c r="H1410" s="43" t="s">
        <v>3792</v>
      </c>
      <c r="I1410" s="69" t="s">
        <v>2934</v>
      </c>
      <c r="J1410" s="43" t="s">
        <v>398</v>
      </c>
      <c r="K1410" s="43" t="s">
        <v>398</v>
      </c>
      <c r="L1410" s="43" t="s">
        <v>413</v>
      </c>
      <c r="M1410" s="43" t="s">
        <v>395</v>
      </c>
      <c r="N1410" s="43" t="s">
        <v>396</v>
      </c>
      <c r="O1410" s="68" t="s">
        <v>325</v>
      </c>
      <c r="P1410" s="68" t="s">
        <v>2931</v>
      </c>
      <c r="Q1410" s="57" t="s">
        <v>2932</v>
      </c>
      <c r="R1410" s="35" t="s">
        <v>265</v>
      </c>
      <c r="S1410" s="57" t="str">
        <f>MID(Tabla1[[#This Row],[Aplicación]],6,2)</f>
        <v>06</v>
      </c>
      <c r="T1410" s="54" t="str">
        <f>VLOOKUP(Tabla1[[#This Row],[AREA]],Hoja1!A:B,2,FALSE)</f>
        <v>06. Educación y cultura</v>
      </c>
      <c r="U1410" s="57" t="str">
        <f>MID(Tabla1[[#This Row],[Aplicación]],9,4)</f>
        <v>3321</v>
      </c>
      <c r="V1410" s="54" t="str">
        <f>VLOOKUP(Tabla1[[#This Row],[PROGRAMA]],Hoja1!A:B,2,FALSE)</f>
        <v>3321. Bibliotecas públicas</v>
      </c>
      <c r="W1410" s="57" t="str">
        <f>MID(Tabla1[[#This Row],[Aplicación]],14,2)</f>
        <v>21</v>
      </c>
      <c r="X1410" s="57" t="str">
        <f>MID(Tabla1[[#This Row],[Aplicación]],14,6)</f>
        <v>212</v>
      </c>
    </row>
    <row r="1411" spans="1:24" x14ac:dyDescent="0.25">
      <c r="A1411" s="60">
        <v>220240018280</v>
      </c>
      <c r="B1411" s="43" t="s">
        <v>702</v>
      </c>
      <c r="C1411" s="61">
        <v>45429</v>
      </c>
      <c r="D1411" s="60">
        <v>22024000941</v>
      </c>
      <c r="E1411" s="43" t="s">
        <v>1452</v>
      </c>
      <c r="F1411" s="62">
        <v>39.24</v>
      </c>
      <c r="G1411" s="43" t="s">
        <v>82</v>
      </c>
      <c r="H1411" s="43" t="s">
        <v>3793</v>
      </c>
      <c r="I1411" s="69" t="s">
        <v>2934</v>
      </c>
      <c r="J1411" s="43" t="s">
        <v>398</v>
      </c>
      <c r="K1411" s="43" t="s">
        <v>398</v>
      </c>
      <c r="L1411" s="43" t="s">
        <v>413</v>
      </c>
      <c r="M1411" s="43" t="s">
        <v>395</v>
      </c>
      <c r="N1411" s="43" t="s">
        <v>396</v>
      </c>
      <c r="O1411" s="68" t="s">
        <v>325</v>
      </c>
      <c r="P1411" s="68" t="s">
        <v>2931</v>
      </c>
      <c r="Q1411" s="57" t="s">
        <v>2932</v>
      </c>
      <c r="R1411" s="35" t="s">
        <v>265</v>
      </c>
      <c r="S1411" s="57" t="str">
        <f>MID(Tabla1[[#This Row],[Aplicación]],6,2)</f>
        <v>06</v>
      </c>
      <c r="T1411" s="54" t="str">
        <f>VLOOKUP(Tabla1[[#This Row],[AREA]],Hoja1!A:B,2,FALSE)</f>
        <v>06. Educación y cultura</v>
      </c>
      <c r="U1411" s="57" t="str">
        <f>MID(Tabla1[[#This Row],[Aplicación]],9,4)</f>
        <v>3321</v>
      </c>
      <c r="V1411" s="54" t="str">
        <f>VLOOKUP(Tabla1[[#This Row],[PROGRAMA]],Hoja1!A:B,2,FALSE)</f>
        <v>3321. Bibliotecas públicas</v>
      </c>
      <c r="W1411" s="57" t="str">
        <f>MID(Tabla1[[#This Row],[Aplicación]],14,2)</f>
        <v>21</v>
      </c>
      <c r="X1411" s="57" t="str">
        <f>MID(Tabla1[[#This Row],[Aplicación]],14,6)</f>
        <v>212</v>
      </c>
    </row>
    <row r="1412" spans="1:24" x14ac:dyDescent="0.25">
      <c r="A1412" s="60">
        <v>220240001332</v>
      </c>
      <c r="B1412" s="43" t="s">
        <v>390</v>
      </c>
      <c r="C1412" s="61">
        <v>45331</v>
      </c>
      <c r="D1412" s="60">
        <v>22024001512</v>
      </c>
      <c r="E1412" s="43" t="s">
        <v>1294</v>
      </c>
      <c r="F1412" s="62">
        <v>16</v>
      </c>
      <c r="G1412" s="43" t="s">
        <v>668</v>
      </c>
      <c r="H1412" s="43" t="s">
        <v>1696</v>
      </c>
      <c r="I1412" s="69">
        <v>220</v>
      </c>
      <c r="J1412" s="43" t="s">
        <v>669</v>
      </c>
      <c r="K1412" s="43" t="s">
        <v>393</v>
      </c>
      <c r="L1412" s="43" t="s">
        <v>413</v>
      </c>
      <c r="M1412" s="43" t="s">
        <v>585</v>
      </c>
      <c r="N1412" s="43" t="s">
        <v>539</v>
      </c>
      <c r="O1412" s="52" t="s">
        <v>326</v>
      </c>
      <c r="P1412" s="63" t="s">
        <v>276</v>
      </c>
      <c r="Q1412" s="57" t="str">
        <f>MID(Tabla1[[#This Row],[Aplicación]],14,1)</f>
        <v>2</v>
      </c>
      <c r="R1412" s="35" t="s">
        <v>265</v>
      </c>
      <c r="S1412" s="57" t="str">
        <f>MID(Tabla1[[#This Row],[Aplicación]],6,2)</f>
        <v>06</v>
      </c>
      <c r="T1412" s="54" t="str">
        <f>VLOOKUP(Tabla1[[#This Row],[AREA]],Hoja1!A:B,2,FALSE)</f>
        <v>06. Educación y cultura</v>
      </c>
      <c r="U1412" s="57" t="str">
        <f>MID(Tabla1[[#This Row],[Aplicación]],9,4)</f>
        <v>3321</v>
      </c>
      <c r="V1412" s="54" t="str">
        <f>VLOOKUP(Tabla1[[#This Row],[PROGRAMA]],Hoja1!A:B,2,FALSE)</f>
        <v>3321. Bibliotecas públicas</v>
      </c>
      <c r="W1412" s="57" t="str">
        <f>MID(Tabla1[[#This Row],[Aplicación]],14,2)</f>
        <v>22</v>
      </c>
      <c r="X1412" s="57" t="str">
        <f>MID(Tabla1[[#This Row],[Aplicación]],14,6)</f>
        <v>22001</v>
      </c>
    </row>
    <row r="1413" spans="1:24" x14ac:dyDescent="0.25">
      <c r="A1413" s="60">
        <v>220240000760</v>
      </c>
      <c r="B1413" s="43" t="s">
        <v>390</v>
      </c>
      <c r="C1413" s="61">
        <v>45327</v>
      </c>
      <c r="D1413" s="60">
        <v>22024000433</v>
      </c>
      <c r="E1413" s="43" t="s">
        <v>1294</v>
      </c>
      <c r="F1413" s="62">
        <v>20</v>
      </c>
      <c r="G1413" s="43" t="s">
        <v>781</v>
      </c>
      <c r="H1413" s="43" t="s">
        <v>1699</v>
      </c>
      <c r="I1413" s="69">
        <v>220</v>
      </c>
      <c r="J1413" s="43" t="s">
        <v>782</v>
      </c>
      <c r="K1413" s="43" t="s">
        <v>782</v>
      </c>
      <c r="L1413" s="43" t="s">
        <v>413</v>
      </c>
      <c r="M1413" s="43" t="s">
        <v>585</v>
      </c>
      <c r="N1413" s="43" t="s">
        <v>539</v>
      </c>
      <c r="O1413" s="52" t="s">
        <v>326</v>
      </c>
      <c r="P1413" s="63" t="s">
        <v>276</v>
      </c>
      <c r="Q1413" s="57" t="str">
        <f>MID(Tabla1[[#This Row],[Aplicación]],14,1)</f>
        <v>2</v>
      </c>
      <c r="R1413" s="35" t="s">
        <v>265</v>
      </c>
      <c r="S1413" s="57" t="str">
        <f>MID(Tabla1[[#This Row],[Aplicación]],6,2)</f>
        <v>06</v>
      </c>
      <c r="T1413" s="54" t="str">
        <f>VLOOKUP(Tabla1[[#This Row],[AREA]],Hoja1!A:B,2,FALSE)</f>
        <v>06. Educación y cultura</v>
      </c>
      <c r="U1413" s="57" t="str">
        <f>MID(Tabla1[[#This Row],[Aplicación]],9,4)</f>
        <v>3321</v>
      </c>
      <c r="V1413" s="54" t="str">
        <f>VLOOKUP(Tabla1[[#This Row],[PROGRAMA]],Hoja1!A:B,2,FALSE)</f>
        <v>3321. Bibliotecas públicas</v>
      </c>
      <c r="W1413" s="57" t="str">
        <f>MID(Tabla1[[#This Row],[Aplicación]],14,2)</f>
        <v>22</v>
      </c>
      <c r="X1413" s="57" t="str">
        <f>MID(Tabla1[[#This Row],[Aplicación]],14,6)</f>
        <v>22001</v>
      </c>
    </row>
    <row r="1414" spans="1:24" x14ac:dyDescent="0.25">
      <c r="A1414" s="60">
        <v>220240000762</v>
      </c>
      <c r="B1414" s="43" t="s">
        <v>390</v>
      </c>
      <c r="C1414" s="61">
        <v>45327</v>
      </c>
      <c r="D1414" s="60">
        <v>22024000471</v>
      </c>
      <c r="E1414" s="43" t="s">
        <v>1294</v>
      </c>
      <c r="F1414" s="62">
        <v>50</v>
      </c>
      <c r="G1414" s="43" t="s">
        <v>1088</v>
      </c>
      <c r="H1414" s="43" t="s">
        <v>1724</v>
      </c>
      <c r="I1414" s="69">
        <v>220</v>
      </c>
      <c r="J1414" s="43" t="s">
        <v>486</v>
      </c>
      <c r="K1414" s="43" t="s">
        <v>486</v>
      </c>
      <c r="L1414" s="43" t="s">
        <v>413</v>
      </c>
      <c r="M1414" s="43" t="s">
        <v>585</v>
      </c>
      <c r="N1414" s="43" t="s">
        <v>539</v>
      </c>
      <c r="O1414" s="52" t="s">
        <v>326</v>
      </c>
      <c r="P1414" s="63" t="s">
        <v>276</v>
      </c>
      <c r="Q1414" s="57" t="str">
        <f>MID(Tabla1[[#This Row],[Aplicación]],14,1)</f>
        <v>2</v>
      </c>
      <c r="R1414" s="35" t="s">
        <v>265</v>
      </c>
      <c r="S1414" s="57" t="str">
        <f>MID(Tabla1[[#This Row],[Aplicación]],6,2)</f>
        <v>06</v>
      </c>
      <c r="T1414" s="54" t="str">
        <f>VLOOKUP(Tabla1[[#This Row],[AREA]],Hoja1!A:B,2,FALSE)</f>
        <v>06. Educación y cultura</v>
      </c>
      <c r="U1414" s="57" t="str">
        <f>MID(Tabla1[[#This Row],[Aplicación]],9,4)</f>
        <v>3321</v>
      </c>
      <c r="V1414" s="54" t="str">
        <f>VLOOKUP(Tabla1[[#This Row],[PROGRAMA]],Hoja1!A:B,2,FALSE)</f>
        <v>3321. Bibliotecas públicas</v>
      </c>
      <c r="W1414" s="57" t="str">
        <f>MID(Tabla1[[#This Row],[Aplicación]],14,2)</f>
        <v>22</v>
      </c>
      <c r="X1414" s="57" t="str">
        <f>MID(Tabla1[[#This Row],[Aplicación]],14,6)</f>
        <v>22001</v>
      </c>
    </row>
    <row r="1415" spans="1:24" x14ac:dyDescent="0.25">
      <c r="A1415" s="60">
        <v>220240001331</v>
      </c>
      <c r="B1415" s="43" t="s">
        <v>390</v>
      </c>
      <c r="C1415" s="61">
        <v>45331</v>
      </c>
      <c r="D1415" s="60">
        <v>22024001509</v>
      </c>
      <c r="E1415" s="43" t="s">
        <v>1294</v>
      </c>
      <c r="F1415" s="62">
        <v>72.010000000000005</v>
      </c>
      <c r="G1415" s="43" t="s">
        <v>88</v>
      </c>
      <c r="H1415" s="43" t="s">
        <v>1731</v>
      </c>
      <c r="I1415" s="69">
        <v>220</v>
      </c>
      <c r="J1415" s="43" t="s">
        <v>393</v>
      </c>
      <c r="K1415" s="43" t="s">
        <v>393</v>
      </c>
      <c r="L1415" s="43" t="s">
        <v>413</v>
      </c>
      <c r="M1415" s="43" t="s">
        <v>585</v>
      </c>
      <c r="N1415" s="43" t="s">
        <v>539</v>
      </c>
      <c r="O1415" s="52" t="s">
        <v>326</v>
      </c>
      <c r="P1415" s="63" t="s">
        <v>276</v>
      </c>
      <c r="Q1415" s="57" t="str">
        <f>MID(Tabla1[[#This Row],[Aplicación]],14,1)</f>
        <v>2</v>
      </c>
      <c r="R1415" s="35" t="s">
        <v>265</v>
      </c>
      <c r="S1415" s="57" t="str">
        <f>MID(Tabla1[[#This Row],[Aplicación]],6,2)</f>
        <v>06</v>
      </c>
      <c r="T1415" s="54" t="str">
        <f>VLOOKUP(Tabla1[[#This Row],[AREA]],Hoja1!A:B,2,FALSE)</f>
        <v>06. Educación y cultura</v>
      </c>
      <c r="U1415" s="57" t="str">
        <f>MID(Tabla1[[#This Row],[Aplicación]],9,4)</f>
        <v>3321</v>
      </c>
      <c r="V1415" s="54" t="str">
        <f>VLOOKUP(Tabla1[[#This Row],[PROGRAMA]],Hoja1!A:B,2,FALSE)</f>
        <v>3321. Bibliotecas públicas</v>
      </c>
      <c r="W1415" s="57" t="str">
        <f>MID(Tabla1[[#This Row],[Aplicación]],14,2)</f>
        <v>22</v>
      </c>
      <c r="X1415" s="57" t="str">
        <f>MID(Tabla1[[#This Row],[Aplicación]],14,6)</f>
        <v>22001</v>
      </c>
    </row>
    <row r="1416" spans="1:24" x14ac:dyDescent="0.25">
      <c r="A1416" s="60">
        <v>220240000761</v>
      </c>
      <c r="B1416" s="43" t="s">
        <v>390</v>
      </c>
      <c r="C1416" s="61">
        <v>45327</v>
      </c>
      <c r="D1416" s="60">
        <v>22024000435</v>
      </c>
      <c r="E1416" s="43" t="s">
        <v>1294</v>
      </c>
      <c r="F1416" s="62">
        <v>75.260000000000005</v>
      </c>
      <c r="G1416" s="43" t="s">
        <v>740</v>
      </c>
      <c r="H1416" s="43" t="s">
        <v>1733</v>
      </c>
      <c r="I1416" s="69">
        <v>220</v>
      </c>
      <c r="J1416" s="43" t="s">
        <v>403</v>
      </c>
      <c r="K1416" s="43" t="s">
        <v>393</v>
      </c>
      <c r="L1416" s="43" t="s">
        <v>413</v>
      </c>
      <c r="M1416" s="43" t="s">
        <v>585</v>
      </c>
      <c r="N1416" s="43" t="s">
        <v>539</v>
      </c>
      <c r="O1416" s="52" t="s">
        <v>326</v>
      </c>
      <c r="P1416" s="63" t="s">
        <v>276</v>
      </c>
      <c r="Q1416" s="57" t="str">
        <f>MID(Tabla1[[#This Row],[Aplicación]],14,1)</f>
        <v>2</v>
      </c>
      <c r="R1416" s="35" t="s">
        <v>265</v>
      </c>
      <c r="S1416" s="57" t="str">
        <f>MID(Tabla1[[#This Row],[Aplicación]],6,2)</f>
        <v>06</v>
      </c>
      <c r="T1416" s="54" t="str">
        <f>VLOOKUP(Tabla1[[#This Row],[AREA]],Hoja1!A:B,2,FALSE)</f>
        <v>06. Educación y cultura</v>
      </c>
      <c r="U1416" s="57" t="str">
        <f>MID(Tabla1[[#This Row],[Aplicación]],9,4)</f>
        <v>3321</v>
      </c>
      <c r="V1416" s="54" t="str">
        <f>VLOOKUP(Tabla1[[#This Row],[PROGRAMA]],Hoja1!A:B,2,FALSE)</f>
        <v>3321. Bibliotecas públicas</v>
      </c>
      <c r="W1416" s="57" t="str">
        <f>MID(Tabla1[[#This Row],[Aplicación]],14,2)</f>
        <v>22</v>
      </c>
      <c r="X1416" s="57" t="str">
        <f>MID(Tabla1[[#This Row],[Aplicación]],14,6)</f>
        <v>22001</v>
      </c>
    </row>
    <row r="1417" spans="1:24" x14ac:dyDescent="0.25">
      <c r="A1417" s="60">
        <v>220240003039</v>
      </c>
      <c r="B1417" s="43" t="s">
        <v>390</v>
      </c>
      <c r="C1417" s="61">
        <v>45343</v>
      </c>
      <c r="D1417" s="60">
        <v>22024001654</v>
      </c>
      <c r="E1417" s="43" t="s">
        <v>1294</v>
      </c>
      <c r="F1417" s="62">
        <v>8861.7900000000009</v>
      </c>
      <c r="G1417" s="43" t="s">
        <v>25</v>
      </c>
      <c r="H1417" s="43" t="s">
        <v>1770</v>
      </c>
      <c r="I1417" s="69">
        <v>220</v>
      </c>
      <c r="J1417" s="43" t="s">
        <v>398</v>
      </c>
      <c r="K1417" s="43" t="s">
        <v>398</v>
      </c>
      <c r="L1417" s="43" t="s">
        <v>413</v>
      </c>
      <c r="M1417" s="43" t="s">
        <v>585</v>
      </c>
      <c r="N1417" s="43" t="s">
        <v>539</v>
      </c>
      <c r="O1417" s="52" t="s">
        <v>326</v>
      </c>
      <c r="P1417" s="63" t="s">
        <v>276</v>
      </c>
      <c r="Q1417" s="57" t="str">
        <f>MID(Tabla1[[#This Row],[Aplicación]],14,1)</f>
        <v>2</v>
      </c>
      <c r="R1417" s="35" t="s">
        <v>265</v>
      </c>
      <c r="S1417" s="57" t="str">
        <f>MID(Tabla1[[#This Row],[Aplicación]],6,2)</f>
        <v>06</v>
      </c>
      <c r="T1417" s="54" t="str">
        <f>VLOOKUP(Tabla1[[#This Row],[AREA]],Hoja1!A:B,2,FALSE)</f>
        <v>06. Educación y cultura</v>
      </c>
      <c r="U1417" s="57" t="str">
        <f>MID(Tabla1[[#This Row],[Aplicación]],9,4)</f>
        <v>3321</v>
      </c>
      <c r="V1417" s="54" t="str">
        <f>VLOOKUP(Tabla1[[#This Row],[PROGRAMA]],Hoja1!A:B,2,FALSE)</f>
        <v>3321. Bibliotecas públicas</v>
      </c>
      <c r="W1417" s="57" t="str">
        <f>MID(Tabla1[[#This Row],[Aplicación]],14,2)</f>
        <v>22</v>
      </c>
      <c r="X1417" s="57" t="str">
        <f>MID(Tabla1[[#This Row],[Aplicación]],14,6)</f>
        <v>22001</v>
      </c>
    </row>
    <row r="1418" spans="1:24" x14ac:dyDescent="0.25">
      <c r="A1418" s="60">
        <v>220240003688</v>
      </c>
      <c r="B1418" s="43" t="s">
        <v>390</v>
      </c>
      <c r="C1418" s="61">
        <v>45351</v>
      </c>
      <c r="D1418" s="60">
        <v>22024002708</v>
      </c>
      <c r="E1418" s="43" t="s">
        <v>1294</v>
      </c>
      <c r="F1418" s="62">
        <v>171</v>
      </c>
      <c r="G1418" s="43" t="s">
        <v>1063</v>
      </c>
      <c r="H1418" s="43" t="s">
        <v>1800</v>
      </c>
      <c r="I1418" s="69">
        <v>220</v>
      </c>
      <c r="J1418" s="43" t="s">
        <v>393</v>
      </c>
      <c r="K1418" s="43" t="s">
        <v>393</v>
      </c>
      <c r="L1418" s="43" t="s">
        <v>413</v>
      </c>
      <c r="M1418" s="43" t="s">
        <v>585</v>
      </c>
      <c r="N1418" s="43" t="s">
        <v>539</v>
      </c>
      <c r="O1418" s="52" t="s">
        <v>326</v>
      </c>
      <c r="P1418" s="63" t="s">
        <v>276</v>
      </c>
      <c r="Q1418" s="57" t="str">
        <f>MID(Tabla1[[#This Row],[Aplicación]],14,1)</f>
        <v>2</v>
      </c>
      <c r="R1418" s="35" t="s">
        <v>265</v>
      </c>
      <c r="S1418" s="57" t="str">
        <f>MID(Tabla1[[#This Row],[Aplicación]],6,2)</f>
        <v>06</v>
      </c>
      <c r="T1418" s="54" t="str">
        <f>VLOOKUP(Tabla1[[#This Row],[AREA]],Hoja1!A:B,2,FALSE)</f>
        <v>06. Educación y cultura</v>
      </c>
      <c r="U1418" s="57" t="str">
        <f>MID(Tabla1[[#This Row],[Aplicación]],9,4)</f>
        <v>3321</v>
      </c>
      <c r="V1418" s="54" t="str">
        <f>VLOOKUP(Tabla1[[#This Row],[PROGRAMA]],Hoja1!A:B,2,FALSE)</f>
        <v>3321. Bibliotecas públicas</v>
      </c>
      <c r="W1418" s="57" t="str">
        <f>MID(Tabla1[[#This Row],[Aplicación]],14,2)</f>
        <v>22</v>
      </c>
      <c r="X1418" s="57" t="str">
        <f>MID(Tabla1[[#This Row],[Aplicación]],14,6)</f>
        <v>22001</v>
      </c>
    </row>
    <row r="1419" spans="1:24" x14ac:dyDescent="0.25">
      <c r="A1419" s="60">
        <v>220240000758</v>
      </c>
      <c r="B1419" s="43" t="s">
        <v>390</v>
      </c>
      <c r="C1419" s="61">
        <v>45327</v>
      </c>
      <c r="D1419" s="60">
        <v>22024000431</v>
      </c>
      <c r="E1419" s="43" t="s">
        <v>1294</v>
      </c>
      <c r="F1419" s="62">
        <v>275</v>
      </c>
      <c r="G1419" s="43" t="s">
        <v>299</v>
      </c>
      <c r="H1419" s="43" t="s">
        <v>1837</v>
      </c>
      <c r="I1419" s="69">
        <v>220</v>
      </c>
      <c r="J1419" s="43" t="s">
        <v>537</v>
      </c>
      <c r="K1419" s="43" t="s">
        <v>537</v>
      </c>
      <c r="L1419" s="43" t="s">
        <v>413</v>
      </c>
      <c r="M1419" s="43" t="s">
        <v>585</v>
      </c>
      <c r="N1419" s="43" t="s">
        <v>539</v>
      </c>
      <c r="O1419" s="52" t="s">
        <v>326</v>
      </c>
      <c r="P1419" s="63" t="s">
        <v>276</v>
      </c>
      <c r="Q1419" s="57" t="str">
        <f>MID(Tabla1[[#This Row],[Aplicación]],14,1)</f>
        <v>2</v>
      </c>
      <c r="R1419" s="35" t="s">
        <v>265</v>
      </c>
      <c r="S1419" s="57" t="str">
        <f>MID(Tabla1[[#This Row],[Aplicación]],6,2)</f>
        <v>06</v>
      </c>
      <c r="T1419" s="54" t="str">
        <f>VLOOKUP(Tabla1[[#This Row],[AREA]],Hoja1!A:B,2,FALSE)</f>
        <v>06. Educación y cultura</v>
      </c>
      <c r="U1419" s="57" t="str">
        <f>MID(Tabla1[[#This Row],[Aplicación]],9,4)</f>
        <v>3321</v>
      </c>
      <c r="V1419" s="54" t="str">
        <f>VLOOKUP(Tabla1[[#This Row],[PROGRAMA]],Hoja1!A:B,2,FALSE)</f>
        <v>3321. Bibliotecas públicas</v>
      </c>
      <c r="W1419" s="57" t="str">
        <f>MID(Tabla1[[#This Row],[Aplicación]],14,2)</f>
        <v>22</v>
      </c>
      <c r="X1419" s="57" t="str">
        <f>MID(Tabla1[[#This Row],[Aplicación]],14,6)</f>
        <v>22001</v>
      </c>
    </row>
    <row r="1420" spans="1:24" x14ac:dyDescent="0.25">
      <c r="A1420" s="60">
        <v>220240000759</v>
      </c>
      <c r="B1420" s="43" t="s">
        <v>390</v>
      </c>
      <c r="C1420" s="61">
        <v>45327</v>
      </c>
      <c r="D1420" s="60">
        <v>22024000432</v>
      </c>
      <c r="E1420" s="43" t="s">
        <v>1294</v>
      </c>
      <c r="F1420" s="62">
        <v>300.02</v>
      </c>
      <c r="G1420" s="43" t="s">
        <v>72</v>
      </c>
      <c r="H1420" s="43" t="s">
        <v>1852</v>
      </c>
      <c r="I1420" s="69">
        <v>220</v>
      </c>
      <c r="J1420" s="43" t="s">
        <v>675</v>
      </c>
      <c r="K1420" s="43" t="s">
        <v>537</v>
      </c>
      <c r="L1420" s="43" t="s">
        <v>413</v>
      </c>
      <c r="M1420" s="43" t="s">
        <v>585</v>
      </c>
      <c r="N1420" s="43" t="s">
        <v>539</v>
      </c>
      <c r="O1420" s="52" t="s">
        <v>326</v>
      </c>
      <c r="P1420" s="63" t="s">
        <v>276</v>
      </c>
      <c r="Q1420" s="57" t="str">
        <f>MID(Tabla1[[#This Row],[Aplicación]],14,1)</f>
        <v>2</v>
      </c>
      <c r="R1420" s="35" t="s">
        <v>265</v>
      </c>
      <c r="S1420" s="57" t="str">
        <f>MID(Tabla1[[#This Row],[Aplicación]],6,2)</f>
        <v>06</v>
      </c>
      <c r="T1420" s="54" t="str">
        <f>VLOOKUP(Tabla1[[#This Row],[AREA]],Hoja1!A:B,2,FALSE)</f>
        <v>06. Educación y cultura</v>
      </c>
      <c r="U1420" s="57" t="str">
        <f>MID(Tabla1[[#This Row],[Aplicación]],9,4)</f>
        <v>3321</v>
      </c>
      <c r="V1420" s="54" t="str">
        <f>VLOOKUP(Tabla1[[#This Row],[PROGRAMA]],Hoja1!A:B,2,FALSE)</f>
        <v>3321. Bibliotecas públicas</v>
      </c>
      <c r="W1420" s="57" t="str">
        <f>MID(Tabla1[[#This Row],[Aplicación]],14,2)</f>
        <v>22</v>
      </c>
      <c r="X1420" s="57" t="str">
        <f>MID(Tabla1[[#This Row],[Aplicación]],14,6)</f>
        <v>22001</v>
      </c>
    </row>
    <row r="1421" spans="1:24" x14ac:dyDescent="0.25">
      <c r="A1421" s="60">
        <v>220240000763</v>
      </c>
      <c r="B1421" s="43" t="s">
        <v>390</v>
      </c>
      <c r="C1421" s="61">
        <v>45327</v>
      </c>
      <c r="D1421" s="60">
        <v>22024000472</v>
      </c>
      <c r="E1421" s="43" t="s">
        <v>1294</v>
      </c>
      <c r="F1421" s="62">
        <v>217</v>
      </c>
      <c r="G1421" s="43" t="s">
        <v>1028</v>
      </c>
      <c r="H1421" s="43" t="s">
        <v>1932</v>
      </c>
      <c r="I1421" s="69">
        <v>220</v>
      </c>
      <c r="J1421" s="43" t="s">
        <v>393</v>
      </c>
      <c r="K1421" s="43" t="s">
        <v>393</v>
      </c>
      <c r="L1421" s="43" t="s">
        <v>413</v>
      </c>
      <c r="M1421" s="43" t="s">
        <v>585</v>
      </c>
      <c r="N1421" s="43" t="s">
        <v>539</v>
      </c>
      <c r="O1421" s="52" t="s">
        <v>326</v>
      </c>
      <c r="P1421" s="63" t="s">
        <v>276</v>
      </c>
      <c r="Q1421" s="57" t="str">
        <f>MID(Tabla1[[#This Row],[Aplicación]],14,1)</f>
        <v>2</v>
      </c>
      <c r="R1421" s="35" t="s">
        <v>265</v>
      </c>
      <c r="S1421" s="57" t="str">
        <f>MID(Tabla1[[#This Row],[Aplicación]],6,2)</f>
        <v>06</v>
      </c>
      <c r="T1421" s="54" t="str">
        <f>VLOOKUP(Tabla1[[#This Row],[AREA]],Hoja1!A:B,2,FALSE)</f>
        <v>06. Educación y cultura</v>
      </c>
      <c r="U1421" s="57" t="str">
        <f>MID(Tabla1[[#This Row],[Aplicación]],9,4)</f>
        <v>3321</v>
      </c>
      <c r="V1421" s="54" t="str">
        <f>VLOOKUP(Tabla1[[#This Row],[PROGRAMA]],Hoja1!A:B,2,FALSE)</f>
        <v>3321. Bibliotecas públicas</v>
      </c>
      <c r="W1421" s="57" t="str">
        <f>MID(Tabla1[[#This Row],[Aplicación]],14,2)</f>
        <v>22</v>
      </c>
      <c r="X1421" s="57" t="str">
        <f>MID(Tabla1[[#This Row],[Aplicación]],14,6)</f>
        <v>22001</v>
      </c>
    </row>
    <row r="1422" spans="1:24" x14ac:dyDescent="0.25">
      <c r="A1422" s="60">
        <v>220240001337</v>
      </c>
      <c r="B1422" s="43" t="s">
        <v>390</v>
      </c>
      <c r="C1422" s="61">
        <v>45331</v>
      </c>
      <c r="D1422" s="60">
        <v>22024001561</v>
      </c>
      <c r="E1422" s="43" t="s">
        <v>1294</v>
      </c>
      <c r="F1422" s="62">
        <v>4560</v>
      </c>
      <c r="G1422" s="43" t="s">
        <v>960</v>
      </c>
      <c r="H1422" s="43" t="s">
        <v>1963</v>
      </c>
      <c r="I1422" s="69">
        <v>220</v>
      </c>
      <c r="J1422" s="43" t="s">
        <v>393</v>
      </c>
      <c r="K1422" s="43" t="s">
        <v>393</v>
      </c>
      <c r="L1422" s="43" t="s">
        <v>413</v>
      </c>
      <c r="M1422" s="43" t="s">
        <v>585</v>
      </c>
      <c r="N1422" s="43" t="s">
        <v>539</v>
      </c>
      <c r="O1422" s="52" t="s">
        <v>326</v>
      </c>
      <c r="P1422" s="63" t="s">
        <v>276</v>
      </c>
      <c r="Q1422" s="57" t="str">
        <f>MID(Tabla1[[#This Row],[Aplicación]],14,1)</f>
        <v>2</v>
      </c>
      <c r="R1422" s="35" t="s">
        <v>265</v>
      </c>
      <c r="S1422" s="57" t="str">
        <f>MID(Tabla1[[#This Row],[Aplicación]],6,2)</f>
        <v>06</v>
      </c>
      <c r="T1422" s="54" t="str">
        <f>VLOOKUP(Tabla1[[#This Row],[AREA]],Hoja1!A:B,2,FALSE)</f>
        <v>06. Educación y cultura</v>
      </c>
      <c r="U1422" s="57" t="str">
        <f>MID(Tabla1[[#This Row],[Aplicación]],9,4)</f>
        <v>3321</v>
      </c>
      <c r="V1422" s="54" t="str">
        <f>VLOOKUP(Tabla1[[#This Row],[PROGRAMA]],Hoja1!A:B,2,FALSE)</f>
        <v>3321. Bibliotecas públicas</v>
      </c>
      <c r="W1422" s="57" t="str">
        <f>MID(Tabla1[[#This Row],[Aplicación]],14,2)</f>
        <v>22</v>
      </c>
      <c r="X1422" s="57" t="str">
        <f>MID(Tabla1[[#This Row],[Aplicación]],14,6)</f>
        <v>22001</v>
      </c>
    </row>
    <row r="1423" spans="1:24" x14ac:dyDescent="0.25">
      <c r="A1423" s="60">
        <v>220240001130</v>
      </c>
      <c r="B1423" s="43" t="s">
        <v>658</v>
      </c>
      <c r="C1423" s="61">
        <v>45330</v>
      </c>
      <c r="D1423" s="60">
        <v>22024000752</v>
      </c>
      <c r="E1423" s="43" t="s">
        <v>1294</v>
      </c>
      <c r="F1423" s="62">
        <v>152</v>
      </c>
      <c r="G1423" s="43" t="s">
        <v>960</v>
      </c>
      <c r="H1423" s="43" t="s">
        <v>1964</v>
      </c>
      <c r="I1423" s="69">
        <v>240</v>
      </c>
      <c r="J1423" s="43" t="s">
        <v>393</v>
      </c>
      <c r="K1423" s="43" t="s">
        <v>393</v>
      </c>
      <c r="L1423" s="43" t="s">
        <v>413</v>
      </c>
      <c r="M1423" s="43" t="s">
        <v>585</v>
      </c>
      <c r="N1423" s="43" t="s">
        <v>539</v>
      </c>
      <c r="O1423" s="52" t="s">
        <v>326</v>
      </c>
      <c r="P1423" s="63" t="s">
        <v>276</v>
      </c>
      <c r="Q1423" s="57" t="str">
        <f>MID(Tabla1[[#This Row],[Aplicación]],14,1)</f>
        <v>2</v>
      </c>
      <c r="R1423" s="35" t="s">
        <v>265</v>
      </c>
      <c r="S1423" s="57" t="str">
        <f>MID(Tabla1[[#This Row],[Aplicación]],6,2)</f>
        <v>06</v>
      </c>
      <c r="T1423" s="54" t="str">
        <f>VLOOKUP(Tabla1[[#This Row],[AREA]],Hoja1!A:B,2,FALSE)</f>
        <v>06. Educación y cultura</v>
      </c>
      <c r="U1423" s="57" t="str">
        <f>MID(Tabla1[[#This Row],[Aplicación]],9,4)</f>
        <v>3321</v>
      </c>
      <c r="V1423" s="54" t="str">
        <f>VLOOKUP(Tabla1[[#This Row],[PROGRAMA]],Hoja1!A:B,2,FALSE)</f>
        <v>3321. Bibliotecas públicas</v>
      </c>
      <c r="W1423" s="57" t="str">
        <f>MID(Tabla1[[#This Row],[Aplicación]],14,2)</f>
        <v>22</v>
      </c>
      <c r="X1423" s="57" t="str">
        <f>MID(Tabla1[[#This Row],[Aplicación]],14,6)</f>
        <v>22001</v>
      </c>
    </row>
    <row r="1424" spans="1:24" x14ac:dyDescent="0.25">
      <c r="A1424" s="60">
        <v>220240003043</v>
      </c>
      <c r="B1424" s="43" t="s">
        <v>390</v>
      </c>
      <c r="C1424" s="61">
        <v>45343</v>
      </c>
      <c r="D1424" s="60">
        <v>22024001622</v>
      </c>
      <c r="E1424" s="43" t="s">
        <v>1294</v>
      </c>
      <c r="F1424" s="62">
        <v>808.92</v>
      </c>
      <c r="G1424" s="43" t="s">
        <v>1110</v>
      </c>
      <c r="H1424" s="43" t="s">
        <v>2090</v>
      </c>
      <c r="I1424" s="69">
        <v>220</v>
      </c>
      <c r="J1424" s="43" t="s">
        <v>537</v>
      </c>
      <c r="K1424" s="43" t="s">
        <v>537</v>
      </c>
      <c r="L1424" s="43" t="s">
        <v>413</v>
      </c>
      <c r="M1424" s="43" t="s">
        <v>585</v>
      </c>
      <c r="N1424" s="43" t="s">
        <v>539</v>
      </c>
      <c r="O1424" s="52" t="s">
        <v>326</v>
      </c>
      <c r="P1424" s="63" t="s">
        <v>276</v>
      </c>
      <c r="Q1424" s="57" t="str">
        <f>MID(Tabla1[[#This Row],[Aplicación]],14,1)</f>
        <v>2</v>
      </c>
      <c r="R1424" s="35" t="s">
        <v>265</v>
      </c>
      <c r="S1424" s="57" t="str">
        <f>MID(Tabla1[[#This Row],[Aplicación]],6,2)</f>
        <v>06</v>
      </c>
      <c r="T1424" s="54" t="str">
        <f>VLOOKUP(Tabla1[[#This Row],[AREA]],Hoja1!A:B,2,FALSE)</f>
        <v>06. Educación y cultura</v>
      </c>
      <c r="U1424" s="57" t="str">
        <f>MID(Tabla1[[#This Row],[Aplicación]],9,4)</f>
        <v>3321</v>
      </c>
      <c r="V1424" s="54" t="str">
        <f>VLOOKUP(Tabla1[[#This Row],[PROGRAMA]],Hoja1!A:B,2,FALSE)</f>
        <v>3321. Bibliotecas públicas</v>
      </c>
      <c r="W1424" s="57" t="str">
        <f>MID(Tabla1[[#This Row],[Aplicación]],14,2)</f>
        <v>22</v>
      </c>
      <c r="X1424" s="57" t="str">
        <f>MID(Tabla1[[#This Row],[Aplicación]],14,6)</f>
        <v>22001</v>
      </c>
    </row>
    <row r="1425" spans="1:24" x14ac:dyDescent="0.25">
      <c r="A1425" s="60">
        <v>220240003097</v>
      </c>
      <c r="B1425" s="43" t="s">
        <v>390</v>
      </c>
      <c r="C1425" s="61">
        <v>45343</v>
      </c>
      <c r="D1425" s="60">
        <v>22024001823</v>
      </c>
      <c r="E1425" s="43" t="s">
        <v>1294</v>
      </c>
      <c r="F1425" s="62">
        <v>958.32</v>
      </c>
      <c r="G1425" s="43" t="s">
        <v>71</v>
      </c>
      <c r="H1425" s="43" t="s">
        <v>2117</v>
      </c>
      <c r="I1425" s="69">
        <v>220</v>
      </c>
      <c r="J1425" s="43" t="s">
        <v>393</v>
      </c>
      <c r="K1425" s="43" t="s">
        <v>393</v>
      </c>
      <c r="L1425" s="43" t="s">
        <v>413</v>
      </c>
      <c r="M1425" s="43" t="s">
        <v>585</v>
      </c>
      <c r="N1425" s="43" t="s">
        <v>539</v>
      </c>
      <c r="O1425" s="52" t="s">
        <v>326</v>
      </c>
      <c r="P1425" s="63" t="s">
        <v>276</v>
      </c>
      <c r="Q1425" s="57" t="str">
        <f>MID(Tabla1[[#This Row],[Aplicación]],14,1)</f>
        <v>2</v>
      </c>
      <c r="R1425" s="35" t="s">
        <v>265</v>
      </c>
      <c r="S1425" s="57" t="str">
        <f>MID(Tabla1[[#This Row],[Aplicación]],6,2)</f>
        <v>06</v>
      </c>
      <c r="T1425" s="54" t="str">
        <f>VLOOKUP(Tabla1[[#This Row],[AREA]],Hoja1!A:B,2,FALSE)</f>
        <v>06. Educación y cultura</v>
      </c>
      <c r="U1425" s="57" t="str">
        <f>MID(Tabla1[[#This Row],[Aplicación]],9,4)</f>
        <v>3321</v>
      </c>
      <c r="V1425" s="54" t="str">
        <f>VLOOKUP(Tabla1[[#This Row],[PROGRAMA]],Hoja1!A:B,2,FALSE)</f>
        <v>3321. Bibliotecas públicas</v>
      </c>
      <c r="W1425" s="57" t="str">
        <f>MID(Tabla1[[#This Row],[Aplicación]],14,2)</f>
        <v>22</v>
      </c>
      <c r="X1425" s="57" t="str">
        <f>MID(Tabla1[[#This Row],[Aplicación]],14,6)</f>
        <v>22001</v>
      </c>
    </row>
    <row r="1426" spans="1:24" x14ac:dyDescent="0.25">
      <c r="A1426" s="60">
        <v>220240003071</v>
      </c>
      <c r="B1426" s="43" t="s">
        <v>390</v>
      </c>
      <c r="C1426" s="61">
        <v>45343</v>
      </c>
      <c r="D1426" s="60">
        <v>22024001767</v>
      </c>
      <c r="E1426" s="43" t="s">
        <v>1294</v>
      </c>
      <c r="F1426" s="62">
        <v>1000</v>
      </c>
      <c r="G1426" s="43" t="s">
        <v>29</v>
      </c>
      <c r="H1426" s="43" t="s">
        <v>2136</v>
      </c>
      <c r="I1426" s="69">
        <v>220</v>
      </c>
      <c r="J1426" s="43" t="s">
        <v>398</v>
      </c>
      <c r="K1426" s="43" t="s">
        <v>398</v>
      </c>
      <c r="L1426" s="43" t="s">
        <v>413</v>
      </c>
      <c r="M1426" s="43" t="s">
        <v>585</v>
      </c>
      <c r="N1426" s="43" t="s">
        <v>539</v>
      </c>
      <c r="O1426" s="52" t="s">
        <v>326</v>
      </c>
      <c r="P1426" s="63" t="s">
        <v>276</v>
      </c>
      <c r="Q1426" s="57" t="str">
        <f>MID(Tabla1[[#This Row],[Aplicación]],14,1)</f>
        <v>2</v>
      </c>
      <c r="R1426" s="35" t="s">
        <v>265</v>
      </c>
      <c r="S1426" s="57" t="str">
        <f>MID(Tabla1[[#This Row],[Aplicación]],6,2)</f>
        <v>06</v>
      </c>
      <c r="T1426" s="54" t="str">
        <f>VLOOKUP(Tabla1[[#This Row],[AREA]],Hoja1!A:B,2,FALSE)</f>
        <v>06. Educación y cultura</v>
      </c>
      <c r="U1426" s="57" t="str">
        <f>MID(Tabla1[[#This Row],[Aplicación]],9,4)</f>
        <v>3321</v>
      </c>
      <c r="V1426" s="54" t="str">
        <f>VLOOKUP(Tabla1[[#This Row],[PROGRAMA]],Hoja1!A:B,2,FALSE)</f>
        <v>3321. Bibliotecas públicas</v>
      </c>
      <c r="W1426" s="57" t="str">
        <f>MID(Tabla1[[#This Row],[Aplicación]],14,2)</f>
        <v>22</v>
      </c>
      <c r="X1426" s="57" t="str">
        <f>MID(Tabla1[[#This Row],[Aplicación]],14,6)</f>
        <v>22001</v>
      </c>
    </row>
    <row r="1427" spans="1:24" x14ac:dyDescent="0.25">
      <c r="A1427" s="44">
        <v>220240005358</v>
      </c>
      <c r="B1427" s="45" t="s">
        <v>390</v>
      </c>
      <c r="C1427" s="50">
        <v>45359</v>
      </c>
      <c r="D1427" s="44">
        <v>22024003249</v>
      </c>
      <c r="E1427" s="45" t="s">
        <v>1294</v>
      </c>
      <c r="F1427" s="51">
        <v>1569.03</v>
      </c>
      <c r="G1427" s="45" t="s">
        <v>303</v>
      </c>
      <c r="H1427" s="45" t="s">
        <v>2236</v>
      </c>
      <c r="I1427" s="53">
        <v>220</v>
      </c>
      <c r="J1427" s="45" t="s">
        <v>393</v>
      </c>
      <c r="K1427" s="45" t="s">
        <v>393</v>
      </c>
      <c r="L1427" s="45" t="s">
        <v>413</v>
      </c>
      <c r="M1427" s="45" t="s">
        <v>585</v>
      </c>
      <c r="N1427" s="45" t="s">
        <v>539</v>
      </c>
      <c r="O1427" s="52" t="s">
        <v>326</v>
      </c>
      <c r="P1427" s="63" t="s">
        <v>276</v>
      </c>
      <c r="Q1427" s="57" t="str">
        <f>MID(Tabla1[[#This Row],[Aplicación]],14,1)</f>
        <v>2</v>
      </c>
      <c r="R1427" s="35" t="s">
        <v>265</v>
      </c>
      <c r="S1427" s="57" t="str">
        <f>MID(Tabla1[[#This Row],[Aplicación]],6,2)</f>
        <v>06</v>
      </c>
      <c r="T1427" s="54" t="str">
        <f>VLOOKUP(Tabla1[[#This Row],[AREA]],Hoja1!A:B,2,FALSE)</f>
        <v>06. Educación y cultura</v>
      </c>
      <c r="U1427" s="57" t="str">
        <f>MID(Tabla1[[#This Row],[Aplicación]],9,4)</f>
        <v>3321</v>
      </c>
      <c r="V1427" s="54" t="str">
        <f>VLOOKUP(Tabla1[[#This Row],[PROGRAMA]],Hoja1!A:B,2,FALSE)</f>
        <v>3321. Bibliotecas públicas</v>
      </c>
      <c r="W1427" s="57" t="str">
        <f>MID(Tabla1[[#This Row],[Aplicación]],14,2)</f>
        <v>22</v>
      </c>
      <c r="X1427" s="57" t="str">
        <f>MID(Tabla1[[#This Row],[Aplicación]],14,6)</f>
        <v>22001</v>
      </c>
    </row>
    <row r="1428" spans="1:24" x14ac:dyDescent="0.25">
      <c r="A1428" s="60">
        <v>220240003042</v>
      </c>
      <c r="B1428" s="43" t="s">
        <v>390</v>
      </c>
      <c r="C1428" s="61">
        <v>45343</v>
      </c>
      <c r="D1428" s="60">
        <v>22024001619</v>
      </c>
      <c r="E1428" s="43" t="s">
        <v>1294</v>
      </c>
      <c r="F1428" s="62">
        <v>4185.2299999999996</v>
      </c>
      <c r="G1428" s="43" t="s">
        <v>796</v>
      </c>
      <c r="H1428" s="43" t="s">
        <v>2548</v>
      </c>
      <c r="I1428" s="69">
        <v>220</v>
      </c>
      <c r="J1428" s="43" t="s">
        <v>393</v>
      </c>
      <c r="K1428" s="43" t="s">
        <v>393</v>
      </c>
      <c r="L1428" s="43" t="s">
        <v>413</v>
      </c>
      <c r="M1428" s="43" t="s">
        <v>585</v>
      </c>
      <c r="N1428" s="43" t="s">
        <v>539</v>
      </c>
      <c r="O1428" s="52" t="s">
        <v>326</v>
      </c>
      <c r="P1428" s="63" t="s">
        <v>276</v>
      </c>
      <c r="Q1428" s="57" t="str">
        <f>MID(Tabla1[[#This Row],[Aplicación]],14,1)</f>
        <v>2</v>
      </c>
      <c r="R1428" s="35" t="s">
        <v>265</v>
      </c>
      <c r="S1428" s="57" t="str">
        <f>MID(Tabla1[[#This Row],[Aplicación]],6,2)</f>
        <v>06</v>
      </c>
      <c r="T1428" s="54" t="str">
        <f>VLOOKUP(Tabla1[[#This Row],[AREA]],Hoja1!A:B,2,FALSE)</f>
        <v>06. Educación y cultura</v>
      </c>
      <c r="U1428" s="57" t="str">
        <f>MID(Tabla1[[#This Row],[Aplicación]],9,4)</f>
        <v>3321</v>
      </c>
      <c r="V1428" s="54" t="str">
        <f>VLOOKUP(Tabla1[[#This Row],[PROGRAMA]],Hoja1!A:B,2,FALSE)</f>
        <v>3321. Bibliotecas públicas</v>
      </c>
      <c r="W1428" s="57" t="str">
        <f>MID(Tabla1[[#This Row],[Aplicación]],14,2)</f>
        <v>22</v>
      </c>
      <c r="X1428" s="57" t="str">
        <f>MID(Tabla1[[#This Row],[Aplicación]],14,6)</f>
        <v>22001</v>
      </c>
    </row>
    <row r="1429" spans="1:24" x14ac:dyDescent="0.25">
      <c r="A1429" s="60">
        <v>220240001290</v>
      </c>
      <c r="B1429" s="43" t="s">
        <v>390</v>
      </c>
      <c r="C1429" s="61">
        <v>45330</v>
      </c>
      <c r="D1429" s="60">
        <v>22024000434</v>
      </c>
      <c r="E1429" s="43" t="s">
        <v>1294</v>
      </c>
      <c r="F1429" s="62">
        <v>6687.15</v>
      </c>
      <c r="G1429" s="43" t="s">
        <v>357</v>
      </c>
      <c r="H1429" s="43" t="s">
        <v>2660</v>
      </c>
      <c r="I1429" s="69">
        <v>220</v>
      </c>
      <c r="J1429" s="43" t="s">
        <v>537</v>
      </c>
      <c r="K1429" s="43" t="s">
        <v>537</v>
      </c>
      <c r="L1429" s="43" t="s">
        <v>413</v>
      </c>
      <c r="M1429" s="43" t="s">
        <v>585</v>
      </c>
      <c r="N1429" s="43" t="s">
        <v>539</v>
      </c>
      <c r="O1429" s="52" t="s">
        <v>326</v>
      </c>
      <c r="P1429" s="63" t="s">
        <v>276</v>
      </c>
      <c r="Q1429" s="57" t="str">
        <f>MID(Tabla1[[#This Row],[Aplicación]],14,1)</f>
        <v>2</v>
      </c>
      <c r="R1429" s="35" t="s">
        <v>265</v>
      </c>
      <c r="S1429" s="57" t="str">
        <f>MID(Tabla1[[#This Row],[Aplicación]],6,2)</f>
        <v>06</v>
      </c>
      <c r="T1429" s="54" t="str">
        <f>VLOOKUP(Tabla1[[#This Row],[AREA]],Hoja1!A:B,2,FALSE)</f>
        <v>06. Educación y cultura</v>
      </c>
      <c r="U1429" s="57" t="str">
        <f>MID(Tabla1[[#This Row],[Aplicación]],9,4)</f>
        <v>3321</v>
      </c>
      <c r="V1429" s="54" t="str">
        <f>VLOOKUP(Tabla1[[#This Row],[PROGRAMA]],Hoja1!A:B,2,FALSE)</f>
        <v>3321. Bibliotecas públicas</v>
      </c>
      <c r="W1429" s="57" t="str">
        <f>MID(Tabla1[[#This Row],[Aplicación]],14,2)</f>
        <v>22</v>
      </c>
      <c r="X1429" s="57" t="str">
        <f>MID(Tabla1[[#This Row],[Aplicación]],14,6)</f>
        <v>22001</v>
      </c>
    </row>
    <row r="1430" spans="1:24" x14ac:dyDescent="0.25">
      <c r="A1430" s="60">
        <v>220240026262</v>
      </c>
      <c r="B1430" s="43" t="s">
        <v>390</v>
      </c>
      <c r="C1430" s="61">
        <v>45464</v>
      </c>
      <c r="D1430" s="60">
        <v>22024005080</v>
      </c>
      <c r="E1430" s="43" t="s">
        <v>1294</v>
      </c>
      <c r="F1430" s="62">
        <v>241.02</v>
      </c>
      <c r="G1430" s="43" t="s">
        <v>3073</v>
      </c>
      <c r="H1430" s="43" t="s">
        <v>3074</v>
      </c>
      <c r="I1430" s="69" t="s">
        <v>2930</v>
      </c>
      <c r="J1430" s="43" t="s">
        <v>393</v>
      </c>
      <c r="K1430" s="43" t="s">
        <v>393</v>
      </c>
      <c r="L1430" s="43" t="s">
        <v>413</v>
      </c>
      <c r="M1430" s="43" t="s">
        <v>585</v>
      </c>
      <c r="N1430" s="43" t="s">
        <v>539</v>
      </c>
      <c r="O1430" s="68" t="s">
        <v>326</v>
      </c>
      <c r="P1430" s="68" t="s">
        <v>2931</v>
      </c>
      <c r="Q1430" s="57" t="s">
        <v>2932</v>
      </c>
      <c r="R1430" s="35" t="s">
        <v>265</v>
      </c>
      <c r="S1430" s="57" t="str">
        <f>MID(Tabla1[[#This Row],[Aplicación]],6,2)</f>
        <v>06</v>
      </c>
      <c r="T1430" s="54" t="str">
        <f>VLOOKUP(Tabla1[[#This Row],[AREA]],Hoja1!A:B,2,FALSE)</f>
        <v>06. Educación y cultura</v>
      </c>
      <c r="U1430" s="57" t="str">
        <f>MID(Tabla1[[#This Row],[Aplicación]],9,4)</f>
        <v>3321</v>
      </c>
      <c r="V1430" s="54" t="str">
        <f>VLOOKUP(Tabla1[[#This Row],[PROGRAMA]],Hoja1!A:B,2,FALSE)</f>
        <v>3321. Bibliotecas públicas</v>
      </c>
      <c r="W1430" s="57" t="str">
        <f>MID(Tabla1[[#This Row],[Aplicación]],14,2)</f>
        <v>22</v>
      </c>
      <c r="X1430" s="57" t="str">
        <f>MID(Tabla1[[#This Row],[Aplicación]],14,6)</f>
        <v>22001</v>
      </c>
    </row>
    <row r="1431" spans="1:24" x14ac:dyDescent="0.25">
      <c r="A1431" s="60">
        <v>220240026335</v>
      </c>
      <c r="B1431" s="43" t="s">
        <v>390</v>
      </c>
      <c r="C1431" s="61">
        <v>45464</v>
      </c>
      <c r="D1431" s="60">
        <v>22024001654</v>
      </c>
      <c r="E1431" s="43" t="s">
        <v>1294</v>
      </c>
      <c r="F1431" s="62">
        <v>1082.6400000000001</v>
      </c>
      <c r="G1431" s="43" t="s">
        <v>25</v>
      </c>
      <c r="H1431" s="43" t="s">
        <v>3075</v>
      </c>
      <c r="I1431" s="69" t="s">
        <v>2930</v>
      </c>
      <c r="J1431" s="43" t="s">
        <v>398</v>
      </c>
      <c r="K1431" s="43" t="s">
        <v>398</v>
      </c>
      <c r="L1431" s="43" t="s">
        <v>413</v>
      </c>
      <c r="M1431" s="43" t="s">
        <v>585</v>
      </c>
      <c r="N1431" s="43" t="s">
        <v>539</v>
      </c>
      <c r="O1431" s="68" t="s">
        <v>326</v>
      </c>
      <c r="P1431" s="68" t="s">
        <v>2931</v>
      </c>
      <c r="Q1431" s="57" t="s">
        <v>2932</v>
      </c>
      <c r="R1431" s="35" t="s">
        <v>265</v>
      </c>
      <c r="S1431" s="57" t="str">
        <f>MID(Tabla1[[#This Row],[Aplicación]],6,2)</f>
        <v>06</v>
      </c>
      <c r="T1431" s="54" t="str">
        <f>VLOOKUP(Tabla1[[#This Row],[AREA]],Hoja1!A:B,2,FALSE)</f>
        <v>06. Educación y cultura</v>
      </c>
      <c r="U1431" s="57" t="str">
        <f>MID(Tabla1[[#This Row],[Aplicación]],9,4)</f>
        <v>3321</v>
      </c>
      <c r="V1431" s="54" t="str">
        <f>VLOOKUP(Tabla1[[#This Row],[PROGRAMA]],Hoja1!A:B,2,FALSE)</f>
        <v>3321. Bibliotecas públicas</v>
      </c>
      <c r="W1431" s="57" t="str">
        <f>MID(Tabla1[[#This Row],[Aplicación]],14,2)</f>
        <v>22</v>
      </c>
      <c r="X1431" s="57" t="str">
        <f>MID(Tabla1[[#This Row],[Aplicación]],14,6)</f>
        <v>22001</v>
      </c>
    </row>
    <row r="1432" spans="1:24" x14ac:dyDescent="0.25">
      <c r="A1432" s="60">
        <v>220240021741</v>
      </c>
      <c r="B1432" s="43" t="s">
        <v>390</v>
      </c>
      <c r="C1432" s="61">
        <v>45440</v>
      </c>
      <c r="D1432" s="60">
        <v>22024004718</v>
      </c>
      <c r="E1432" s="43" t="s">
        <v>1294</v>
      </c>
      <c r="F1432" s="62">
        <v>168</v>
      </c>
      <c r="G1432" s="43" t="s">
        <v>960</v>
      </c>
      <c r="H1432" s="43" t="s">
        <v>3594</v>
      </c>
      <c r="I1432" s="69" t="s">
        <v>2930</v>
      </c>
      <c r="J1432" s="43" t="s">
        <v>393</v>
      </c>
      <c r="K1432" s="43" t="s">
        <v>393</v>
      </c>
      <c r="L1432" s="43" t="s">
        <v>413</v>
      </c>
      <c r="M1432" s="43" t="s">
        <v>585</v>
      </c>
      <c r="N1432" s="43" t="s">
        <v>539</v>
      </c>
      <c r="O1432" s="68" t="s">
        <v>326</v>
      </c>
      <c r="P1432" s="68" t="s">
        <v>2931</v>
      </c>
      <c r="Q1432" s="57" t="s">
        <v>2932</v>
      </c>
      <c r="R1432" s="35" t="s">
        <v>265</v>
      </c>
      <c r="S1432" s="57" t="str">
        <f>MID(Tabla1[[#This Row],[Aplicación]],6,2)</f>
        <v>06</v>
      </c>
      <c r="T1432" s="54" t="str">
        <f>VLOOKUP(Tabla1[[#This Row],[AREA]],Hoja1!A:B,2,FALSE)</f>
        <v>06. Educación y cultura</v>
      </c>
      <c r="U1432" s="57" t="str">
        <f>MID(Tabla1[[#This Row],[Aplicación]],9,4)</f>
        <v>3321</v>
      </c>
      <c r="V1432" s="54" t="str">
        <f>VLOOKUP(Tabla1[[#This Row],[PROGRAMA]],Hoja1!A:B,2,FALSE)</f>
        <v>3321. Bibliotecas públicas</v>
      </c>
      <c r="W1432" s="57" t="str">
        <f>MID(Tabla1[[#This Row],[Aplicación]],14,2)</f>
        <v>22</v>
      </c>
      <c r="X1432" s="57" t="str">
        <f>MID(Tabla1[[#This Row],[Aplicación]],14,6)</f>
        <v>22001</v>
      </c>
    </row>
    <row r="1433" spans="1:24" x14ac:dyDescent="0.25">
      <c r="A1433" s="60">
        <v>220240017465</v>
      </c>
      <c r="B1433" s="43" t="s">
        <v>390</v>
      </c>
      <c r="C1433" s="61">
        <v>45427</v>
      </c>
      <c r="D1433" s="60">
        <v>22024004464</v>
      </c>
      <c r="E1433" s="43" t="s">
        <v>1294</v>
      </c>
      <c r="F1433" s="62">
        <v>456</v>
      </c>
      <c r="G1433" s="43" t="s">
        <v>3889</v>
      </c>
      <c r="H1433" s="43" t="s">
        <v>3890</v>
      </c>
      <c r="I1433" s="69" t="s">
        <v>2930</v>
      </c>
      <c r="J1433" s="43" t="s">
        <v>393</v>
      </c>
      <c r="K1433" s="43" t="s">
        <v>393</v>
      </c>
      <c r="L1433" s="43" t="s">
        <v>413</v>
      </c>
      <c r="M1433" s="43" t="s">
        <v>585</v>
      </c>
      <c r="N1433" s="43" t="s">
        <v>539</v>
      </c>
      <c r="O1433" s="68" t="s">
        <v>326</v>
      </c>
      <c r="P1433" s="68" t="s">
        <v>2931</v>
      </c>
      <c r="Q1433" s="57" t="s">
        <v>2932</v>
      </c>
      <c r="R1433" s="35" t="s">
        <v>265</v>
      </c>
      <c r="S1433" s="57" t="str">
        <f>MID(Tabla1[[#This Row],[Aplicación]],6,2)</f>
        <v>06</v>
      </c>
      <c r="T1433" s="54" t="str">
        <f>VLOOKUP(Tabla1[[#This Row],[AREA]],Hoja1!A:B,2,FALSE)</f>
        <v>06. Educación y cultura</v>
      </c>
      <c r="U1433" s="57" t="str">
        <f>MID(Tabla1[[#This Row],[Aplicación]],9,4)</f>
        <v>3321</v>
      </c>
      <c r="V1433" s="54" t="str">
        <f>VLOOKUP(Tabla1[[#This Row],[PROGRAMA]],Hoja1!A:B,2,FALSE)</f>
        <v>3321. Bibliotecas públicas</v>
      </c>
      <c r="W1433" s="57" t="str">
        <f>MID(Tabla1[[#This Row],[Aplicación]],14,2)</f>
        <v>22</v>
      </c>
      <c r="X1433" s="57" t="str">
        <f>MID(Tabla1[[#This Row],[Aplicación]],14,6)</f>
        <v>22001</v>
      </c>
    </row>
    <row r="1434" spans="1:24" x14ac:dyDescent="0.25">
      <c r="A1434" s="60">
        <v>220240013234</v>
      </c>
      <c r="B1434" s="43" t="s">
        <v>390</v>
      </c>
      <c r="C1434" s="61">
        <v>45408</v>
      </c>
      <c r="D1434" s="60">
        <v>22024004237</v>
      </c>
      <c r="E1434" s="43" t="s">
        <v>1294</v>
      </c>
      <c r="F1434" s="62">
        <v>170</v>
      </c>
      <c r="G1434" s="43" t="s">
        <v>4228</v>
      </c>
      <c r="H1434" s="43" t="s">
        <v>4229</v>
      </c>
      <c r="I1434" s="69" t="s">
        <v>2930</v>
      </c>
      <c r="J1434" s="43" t="s">
        <v>393</v>
      </c>
      <c r="K1434" s="43" t="s">
        <v>393</v>
      </c>
      <c r="L1434" s="43" t="s">
        <v>413</v>
      </c>
      <c r="M1434" s="43" t="s">
        <v>585</v>
      </c>
      <c r="N1434" s="43" t="s">
        <v>539</v>
      </c>
      <c r="O1434" s="68" t="s">
        <v>326</v>
      </c>
      <c r="P1434" s="68" t="s">
        <v>2931</v>
      </c>
      <c r="Q1434" s="57" t="s">
        <v>2932</v>
      </c>
      <c r="R1434" s="35" t="s">
        <v>265</v>
      </c>
      <c r="S1434" s="57" t="str">
        <f>MID(Tabla1[[#This Row],[Aplicación]],6,2)</f>
        <v>06</v>
      </c>
      <c r="T1434" s="54" t="str">
        <f>VLOOKUP(Tabla1[[#This Row],[AREA]],Hoja1!A:B,2,FALSE)</f>
        <v>06. Educación y cultura</v>
      </c>
      <c r="U1434" s="57" t="str">
        <f>MID(Tabla1[[#This Row],[Aplicación]],9,4)</f>
        <v>3321</v>
      </c>
      <c r="V1434" s="54" t="str">
        <f>VLOOKUP(Tabla1[[#This Row],[PROGRAMA]],Hoja1!A:B,2,FALSE)</f>
        <v>3321. Bibliotecas públicas</v>
      </c>
      <c r="W1434" s="57" t="str">
        <f>MID(Tabla1[[#This Row],[Aplicación]],14,2)</f>
        <v>22</v>
      </c>
      <c r="X1434" s="57" t="str">
        <f>MID(Tabla1[[#This Row],[Aplicación]],14,6)</f>
        <v>22001</v>
      </c>
    </row>
    <row r="1435" spans="1:24" x14ac:dyDescent="0.25">
      <c r="A1435" s="60">
        <v>220240013246</v>
      </c>
      <c r="B1435" s="43" t="s">
        <v>390</v>
      </c>
      <c r="C1435" s="61">
        <v>45408</v>
      </c>
      <c r="D1435" s="60">
        <v>22024004258</v>
      </c>
      <c r="E1435" s="43" t="s">
        <v>1294</v>
      </c>
      <c r="F1435" s="62">
        <v>421.9</v>
      </c>
      <c r="G1435" s="43" t="s">
        <v>4230</v>
      </c>
      <c r="H1435" s="43" t="s">
        <v>4231</v>
      </c>
      <c r="I1435" s="69" t="s">
        <v>2930</v>
      </c>
      <c r="J1435" s="43" t="s">
        <v>393</v>
      </c>
      <c r="K1435" s="43" t="s">
        <v>393</v>
      </c>
      <c r="L1435" s="43" t="s">
        <v>413</v>
      </c>
      <c r="M1435" s="43" t="s">
        <v>585</v>
      </c>
      <c r="N1435" s="43" t="s">
        <v>539</v>
      </c>
      <c r="O1435" s="68" t="s">
        <v>326</v>
      </c>
      <c r="P1435" s="68" t="s">
        <v>2931</v>
      </c>
      <c r="Q1435" s="57" t="s">
        <v>2932</v>
      </c>
      <c r="R1435" s="35" t="s">
        <v>265</v>
      </c>
      <c r="S1435" s="57" t="str">
        <f>MID(Tabla1[[#This Row],[Aplicación]],6,2)</f>
        <v>06</v>
      </c>
      <c r="T1435" s="54" t="str">
        <f>VLOOKUP(Tabla1[[#This Row],[AREA]],Hoja1!A:B,2,FALSE)</f>
        <v>06. Educación y cultura</v>
      </c>
      <c r="U1435" s="57" t="str">
        <f>MID(Tabla1[[#This Row],[Aplicación]],9,4)</f>
        <v>3321</v>
      </c>
      <c r="V1435" s="54" t="str">
        <f>VLOOKUP(Tabla1[[#This Row],[PROGRAMA]],Hoja1!A:B,2,FALSE)</f>
        <v>3321. Bibliotecas públicas</v>
      </c>
      <c r="W1435" s="57" t="str">
        <f>MID(Tabla1[[#This Row],[Aplicación]],14,2)</f>
        <v>22</v>
      </c>
      <c r="X1435" s="57" t="str">
        <f>MID(Tabla1[[#This Row],[Aplicación]],14,6)</f>
        <v>22001</v>
      </c>
    </row>
    <row r="1436" spans="1:24" x14ac:dyDescent="0.25">
      <c r="A1436" s="60">
        <v>220240011918</v>
      </c>
      <c r="B1436" s="43" t="s">
        <v>390</v>
      </c>
      <c r="C1436" s="61">
        <v>45398</v>
      </c>
      <c r="D1436" s="60">
        <v>22024003924</v>
      </c>
      <c r="E1436" s="43" t="s">
        <v>1294</v>
      </c>
      <c r="F1436" s="62">
        <v>4365</v>
      </c>
      <c r="G1436" s="43" t="s">
        <v>4395</v>
      </c>
      <c r="H1436" s="43" t="s">
        <v>4396</v>
      </c>
      <c r="I1436" s="69" t="s">
        <v>2930</v>
      </c>
      <c r="J1436" s="43" t="s">
        <v>393</v>
      </c>
      <c r="K1436" s="43" t="s">
        <v>393</v>
      </c>
      <c r="L1436" s="43" t="s">
        <v>413</v>
      </c>
      <c r="M1436" s="43" t="s">
        <v>585</v>
      </c>
      <c r="N1436" s="43" t="s">
        <v>539</v>
      </c>
      <c r="O1436" s="68" t="s">
        <v>326</v>
      </c>
      <c r="P1436" s="68" t="s">
        <v>2931</v>
      </c>
      <c r="Q1436" s="57" t="s">
        <v>2932</v>
      </c>
      <c r="R1436" s="35" t="s">
        <v>265</v>
      </c>
      <c r="S1436" s="57" t="str">
        <f>MID(Tabla1[[#This Row],[Aplicación]],6,2)</f>
        <v>06</v>
      </c>
      <c r="T1436" s="54" t="str">
        <f>VLOOKUP(Tabla1[[#This Row],[AREA]],Hoja1!A:B,2,FALSE)</f>
        <v>06. Educación y cultura</v>
      </c>
      <c r="U1436" s="57" t="str">
        <f>MID(Tabla1[[#This Row],[Aplicación]],9,4)</f>
        <v>3321</v>
      </c>
      <c r="V1436" s="54" t="str">
        <f>VLOOKUP(Tabla1[[#This Row],[PROGRAMA]],Hoja1!A:B,2,FALSE)</f>
        <v>3321. Bibliotecas públicas</v>
      </c>
      <c r="W1436" s="57" t="str">
        <f>MID(Tabla1[[#This Row],[Aplicación]],14,2)</f>
        <v>22</v>
      </c>
      <c r="X1436" s="57" t="str">
        <f>MID(Tabla1[[#This Row],[Aplicación]],14,6)</f>
        <v>22001</v>
      </c>
    </row>
    <row r="1437" spans="1:24" x14ac:dyDescent="0.25">
      <c r="A1437" s="60">
        <v>220240010736</v>
      </c>
      <c r="B1437" s="43" t="s">
        <v>390</v>
      </c>
      <c r="C1437" s="61">
        <v>45385</v>
      </c>
      <c r="D1437" s="60">
        <v>22024003253</v>
      </c>
      <c r="E1437" s="43" t="s">
        <v>1294</v>
      </c>
      <c r="F1437" s="62">
        <v>14369.11</v>
      </c>
      <c r="G1437" s="43" t="s">
        <v>79</v>
      </c>
      <c r="H1437" s="43" t="s">
        <v>4668</v>
      </c>
      <c r="I1437" s="69" t="s">
        <v>2930</v>
      </c>
      <c r="J1437" s="43" t="s">
        <v>393</v>
      </c>
      <c r="K1437" s="43" t="s">
        <v>393</v>
      </c>
      <c r="L1437" s="43" t="s">
        <v>413</v>
      </c>
      <c r="M1437" s="43" t="s">
        <v>585</v>
      </c>
      <c r="N1437" s="43" t="s">
        <v>539</v>
      </c>
      <c r="O1437" s="68" t="s">
        <v>326</v>
      </c>
      <c r="P1437" s="68" t="s">
        <v>2931</v>
      </c>
      <c r="Q1437" s="57" t="s">
        <v>2932</v>
      </c>
      <c r="R1437" s="35" t="s">
        <v>265</v>
      </c>
      <c r="S1437" s="57" t="str">
        <f>MID(Tabla1[[#This Row],[Aplicación]],6,2)</f>
        <v>06</v>
      </c>
      <c r="T1437" s="54" t="str">
        <f>VLOOKUP(Tabla1[[#This Row],[AREA]],Hoja1!A:B,2,FALSE)</f>
        <v>06. Educación y cultura</v>
      </c>
      <c r="U1437" s="57" t="str">
        <f>MID(Tabla1[[#This Row],[Aplicación]],9,4)</f>
        <v>3321</v>
      </c>
      <c r="V1437" s="54" t="str">
        <f>VLOOKUP(Tabla1[[#This Row],[PROGRAMA]],Hoja1!A:B,2,FALSE)</f>
        <v>3321. Bibliotecas públicas</v>
      </c>
      <c r="W1437" s="57" t="str">
        <f>MID(Tabla1[[#This Row],[Aplicación]],14,2)</f>
        <v>22</v>
      </c>
      <c r="X1437" s="57" t="str">
        <f>MID(Tabla1[[#This Row],[Aplicación]],14,6)</f>
        <v>22001</v>
      </c>
    </row>
    <row r="1438" spans="1:24" x14ac:dyDescent="0.25">
      <c r="A1438" s="60">
        <v>220240035123</v>
      </c>
      <c r="B1438" s="43" t="s">
        <v>390</v>
      </c>
      <c r="C1438" s="61">
        <v>45505</v>
      </c>
      <c r="D1438" s="60">
        <v>22024001654</v>
      </c>
      <c r="E1438" s="43" t="s">
        <v>1294</v>
      </c>
      <c r="F1438" s="62">
        <v>211.4</v>
      </c>
      <c r="G1438" s="43" t="s">
        <v>25</v>
      </c>
      <c r="H1438" s="43" t="s">
        <v>4984</v>
      </c>
      <c r="I1438" s="69">
        <v>220</v>
      </c>
      <c r="J1438" s="43" t="s">
        <v>398</v>
      </c>
      <c r="K1438" s="43" t="s">
        <v>398</v>
      </c>
      <c r="L1438" s="43" t="s">
        <v>413</v>
      </c>
      <c r="M1438" s="43" t="s">
        <v>585</v>
      </c>
      <c r="N1438" s="43" t="s">
        <v>539</v>
      </c>
      <c r="O1438" s="68" t="s">
        <v>326</v>
      </c>
      <c r="P1438" s="68" t="s">
        <v>4838</v>
      </c>
      <c r="Q1438" s="57" t="str">
        <f>MID(Tabla1[[#This Row],[Aplicación]],14,1)</f>
        <v>2</v>
      </c>
      <c r="R1438" s="35" t="s">
        <v>265</v>
      </c>
      <c r="S1438" s="57" t="str">
        <f>MID(Tabla1[[#This Row],[Aplicación]],6,2)</f>
        <v>06</v>
      </c>
      <c r="T1438" s="54" t="str">
        <f>VLOOKUP(Tabla1[[#This Row],[AREA]],Hoja1!A:B,2,FALSE)</f>
        <v>06. Educación y cultura</v>
      </c>
      <c r="U1438" s="57" t="str">
        <f>MID(Tabla1[[#This Row],[Aplicación]],9,4)</f>
        <v>3321</v>
      </c>
      <c r="V1438" s="54" t="str">
        <f>VLOOKUP(Tabla1[[#This Row],[PROGRAMA]],Hoja1!A:B,2,FALSE)</f>
        <v>3321. Bibliotecas públicas</v>
      </c>
      <c r="W1438" s="57" t="str">
        <f>MID(Tabla1[[#This Row],[Aplicación]],14,2)</f>
        <v>22</v>
      </c>
      <c r="X1438" s="57" t="str">
        <f>MID(Tabla1[[#This Row],[Aplicación]],14,6)</f>
        <v>22001</v>
      </c>
    </row>
    <row r="1439" spans="1:24" x14ac:dyDescent="0.25">
      <c r="A1439" s="60">
        <v>220240030112</v>
      </c>
      <c r="B1439" s="43" t="s">
        <v>390</v>
      </c>
      <c r="C1439" s="61">
        <v>45482</v>
      </c>
      <c r="D1439" s="60">
        <v>22024005608</v>
      </c>
      <c r="E1439" s="43" t="s">
        <v>1294</v>
      </c>
      <c r="F1439" s="62">
        <v>325.02</v>
      </c>
      <c r="G1439" s="43" t="s">
        <v>5392</v>
      </c>
      <c r="H1439" s="43" t="s">
        <v>5393</v>
      </c>
      <c r="I1439" s="69">
        <v>220</v>
      </c>
      <c r="J1439" s="43" t="s">
        <v>571</v>
      </c>
      <c r="K1439" s="43" t="s">
        <v>571</v>
      </c>
      <c r="L1439" s="43" t="s">
        <v>413</v>
      </c>
      <c r="M1439" s="43" t="s">
        <v>585</v>
      </c>
      <c r="N1439" s="43" t="s">
        <v>539</v>
      </c>
      <c r="O1439" s="68" t="s">
        <v>326</v>
      </c>
      <c r="P1439" s="68" t="s">
        <v>4838</v>
      </c>
      <c r="Q1439" s="57" t="str">
        <f>MID(Tabla1[[#This Row],[Aplicación]],14,1)</f>
        <v>2</v>
      </c>
      <c r="R1439" s="35" t="s">
        <v>265</v>
      </c>
      <c r="S1439" s="57" t="str">
        <f>MID(Tabla1[[#This Row],[Aplicación]],6,2)</f>
        <v>06</v>
      </c>
      <c r="T1439" s="54" t="str">
        <f>VLOOKUP(Tabla1[[#This Row],[AREA]],Hoja1!A:B,2,FALSE)</f>
        <v>06. Educación y cultura</v>
      </c>
      <c r="U1439" s="57" t="str">
        <f>MID(Tabla1[[#This Row],[Aplicación]],9,4)</f>
        <v>3321</v>
      </c>
      <c r="V1439" s="54" t="str">
        <f>VLOOKUP(Tabla1[[#This Row],[PROGRAMA]],Hoja1!A:B,2,FALSE)</f>
        <v>3321. Bibliotecas públicas</v>
      </c>
      <c r="W1439" s="57" t="str">
        <f>MID(Tabla1[[#This Row],[Aplicación]],14,2)</f>
        <v>22</v>
      </c>
      <c r="X1439" s="57" t="str">
        <f>MID(Tabla1[[#This Row],[Aplicación]],14,6)</f>
        <v>22001</v>
      </c>
    </row>
    <row r="1440" spans="1:24" x14ac:dyDescent="0.25">
      <c r="A1440" s="60">
        <v>220240030111</v>
      </c>
      <c r="B1440" s="43" t="s">
        <v>390</v>
      </c>
      <c r="C1440" s="61">
        <v>45482</v>
      </c>
      <c r="D1440" s="60">
        <v>22024005607</v>
      </c>
      <c r="E1440" s="43" t="s">
        <v>1294</v>
      </c>
      <c r="F1440" s="62">
        <v>135.99</v>
      </c>
      <c r="G1440" s="43" t="s">
        <v>5416</v>
      </c>
      <c r="H1440" s="43" t="s">
        <v>5417</v>
      </c>
      <c r="I1440" s="69">
        <v>220</v>
      </c>
      <c r="J1440" s="43" t="s">
        <v>393</v>
      </c>
      <c r="K1440" s="43" t="s">
        <v>393</v>
      </c>
      <c r="L1440" s="43" t="s">
        <v>413</v>
      </c>
      <c r="M1440" s="43" t="s">
        <v>585</v>
      </c>
      <c r="N1440" s="43" t="s">
        <v>539</v>
      </c>
      <c r="O1440" s="68" t="s">
        <v>326</v>
      </c>
      <c r="P1440" s="68" t="s">
        <v>4838</v>
      </c>
      <c r="Q1440" s="57" t="str">
        <f>MID(Tabla1[[#This Row],[Aplicación]],14,1)</f>
        <v>2</v>
      </c>
      <c r="R1440" s="35" t="s">
        <v>265</v>
      </c>
      <c r="S1440" s="57" t="str">
        <f>MID(Tabla1[[#This Row],[Aplicación]],6,2)</f>
        <v>06</v>
      </c>
      <c r="T1440" s="54" t="str">
        <f>VLOOKUP(Tabla1[[#This Row],[AREA]],Hoja1!A:B,2,FALSE)</f>
        <v>06. Educación y cultura</v>
      </c>
      <c r="U1440" s="57" t="str">
        <f>MID(Tabla1[[#This Row],[Aplicación]],9,4)</f>
        <v>3321</v>
      </c>
      <c r="V1440" s="54" t="str">
        <f>VLOOKUP(Tabla1[[#This Row],[PROGRAMA]],Hoja1!A:B,2,FALSE)</f>
        <v>3321. Bibliotecas públicas</v>
      </c>
      <c r="W1440" s="57" t="str">
        <f>MID(Tabla1[[#This Row],[Aplicación]],14,2)</f>
        <v>22</v>
      </c>
      <c r="X1440" s="57" t="str">
        <f>MID(Tabla1[[#This Row],[Aplicación]],14,6)</f>
        <v>22001</v>
      </c>
    </row>
    <row r="1441" spans="1:24" x14ac:dyDescent="0.25">
      <c r="A1441" s="60">
        <v>220239000831</v>
      </c>
      <c r="B1441" s="43" t="s">
        <v>390</v>
      </c>
      <c r="C1441" s="61">
        <v>45292</v>
      </c>
      <c r="D1441" s="60">
        <v>22024001182</v>
      </c>
      <c r="E1441" s="43" t="s">
        <v>1382</v>
      </c>
      <c r="F1441" s="62">
        <v>5000</v>
      </c>
      <c r="G1441" s="43" t="s">
        <v>426</v>
      </c>
      <c r="H1441" s="43" t="s">
        <v>1943</v>
      </c>
      <c r="I1441" s="69">
        <v>220</v>
      </c>
      <c r="J1441" s="43" t="s">
        <v>427</v>
      </c>
      <c r="K1441" s="43" t="s">
        <v>428</v>
      </c>
      <c r="L1441" s="43" t="s">
        <v>413</v>
      </c>
      <c r="M1441" s="43" t="s">
        <v>395</v>
      </c>
      <c r="N1441" s="43" t="s">
        <v>433</v>
      </c>
      <c r="O1441" s="52" t="s">
        <v>321</v>
      </c>
      <c r="P1441" s="63" t="s">
        <v>276</v>
      </c>
      <c r="Q1441" s="57" t="str">
        <f>MID(Tabla1[[#This Row],[Aplicación]],14,1)</f>
        <v>2</v>
      </c>
      <c r="R1441" s="35" t="s">
        <v>265</v>
      </c>
      <c r="S1441" s="57" t="str">
        <f>MID(Tabla1[[#This Row],[Aplicación]],6,2)</f>
        <v>06</v>
      </c>
      <c r="T1441" s="54" t="str">
        <f>VLOOKUP(Tabla1[[#This Row],[AREA]],Hoja1!A:B,2,FALSE)</f>
        <v>06. Educación y cultura</v>
      </c>
      <c r="U1441" s="57" t="str">
        <f>MID(Tabla1[[#This Row],[Aplicación]],9,4)</f>
        <v>3321</v>
      </c>
      <c r="V1441" s="54" t="str">
        <f>VLOOKUP(Tabla1[[#This Row],[PROGRAMA]],Hoja1!A:B,2,FALSE)</f>
        <v>3321. Bibliotecas públicas</v>
      </c>
      <c r="W1441" s="57" t="str">
        <f>MID(Tabla1[[#This Row],[Aplicación]],14,2)</f>
        <v>22</v>
      </c>
      <c r="X1441" s="57" t="str">
        <f>MID(Tabla1[[#This Row],[Aplicación]],14,6)</f>
        <v>22100</v>
      </c>
    </row>
    <row r="1442" spans="1:24" x14ac:dyDescent="0.25">
      <c r="A1442" s="60">
        <v>220239000433</v>
      </c>
      <c r="B1442" s="43" t="s">
        <v>390</v>
      </c>
      <c r="C1442" s="61">
        <v>45292</v>
      </c>
      <c r="D1442" s="60">
        <v>22024001106</v>
      </c>
      <c r="E1442" s="43" t="s">
        <v>1352</v>
      </c>
      <c r="F1442" s="62">
        <v>10000</v>
      </c>
      <c r="G1442" s="43" t="s">
        <v>15</v>
      </c>
      <c r="H1442" s="43" t="s">
        <v>1848</v>
      </c>
      <c r="I1442" s="69">
        <v>220</v>
      </c>
      <c r="J1442" s="43" t="s">
        <v>537</v>
      </c>
      <c r="K1442" s="43" t="s">
        <v>537</v>
      </c>
      <c r="L1442" s="43" t="s">
        <v>413</v>
      </c>
      <c r="M1442" s="43" t="s">
        <v>395</v>
      </c>
      <c r="N1442" s="43" t="s">
        <v>433</v>
      </c>
      <c r="O1442" s="52" t="s">
        <v>321</v>
      </c>
      <c r="P1442" s="63" t="s">
        <v>276</v>
      </c>
      <c r="Q1442" s="57" t="str">
        <f>MID(Tabla1[[#This Row],[Aplicación]],14,1)</f>
        <v>2</v>
      </c>
      <c r="R1442" s="35" t="s">
        <v>265</v>
      </c>
      <c r="S1442" s="57" t="str">
        <f>MID(Tabla1[[#This Row],[Aplicación]],6,2)</f>
        <v>06</v>
      </c>
      <c r="T1442" s="54" t="str">
        <f>VLOOKUP(Tabla1[[#This Row],[AREA]],Hoja1!A:B,2,FALSE)</f>
        <v>06. Educación y cultura</v>
      </c>
      <c r="U1442" s="57" t="str">
        <f>MID(Tabla1[[#This Row],[Aplicación]],9,4)</f>
        <v>3321</v>
      </c>
      <c r="V1442" s="54" t="str">
        <f>VLOOKUP(Tabla1[[#This Row],[PROGRAMA]],Hoja1!A:B,2,FALSE)</f>
        <v>3321. Bibliotecas públicas</v>
      </c>
      <c r="W1442" s="57" t="str">
        <f>MID(Tabla1[[#This Row],[Aplicación]],14,2)</f>
        <v>22</v>
      </c>
      <c r="X1442" s="57" t="str">
        <f>MID(Tabla1[[#This Row],[Aplicación]],14,6)</f>
        <v>22102</v>
      </c>
    </row>
    <row r="1443" spans="1:24" x14ac:dyDescent="0.25">
      <c r="A1443" s="60">
        <v>220240025432</v>
      </c>
      <c r="B1443" s="43" t="s">
        <v>390</v>
      </c>
      <c r="C1443" s="61">
        <v>45462</v>
      </c>
      <c r="D1443" s="60">
        <v>22024004998</v>
      </c>
      <c r="E1443" s="43" t="s">
        <v>3139</v>
      </c>
      <c r="F1443" s="62">
        <v>103.1</v>
      </c>
      <c r="G1443" s="43" t="s">
        <v>3140</v>
      </c>
      <c r="H1443" s="43" t="s">
        <v>3141</v>
      </c>
      <c r="I1443" s="69" t="s">
        <v>2930</v>
      </c>
      <c r="J1443" s="43" t="s">
        <v>398</v>
      </c>
      <c r="K1443" s="43" t="s">
        <v>398</v>
      </c>
      <c r="L1443" s="43" t="s">
        <v>413</v>
      </c>
      <c r="M1443" s="43" t="s">
        <v>585</v>
      </c>
      <c r="N1443" s="43" t="s">
        <v>539</v>
      </c>
      <c r="O1443" s="68" t="s">
        <v>326</v>
      </c>
      <c r="P1443" s="68" t="s">
        <v>2931</v>
      </c>
      <c r="Q1443" s="57" t="s">
        <v>2932</v>
      </c>
      <c r="R1443" s="35" t="s">
        <v>265</v>
      </c>
      <c r="S1443" s="57" t="str">
        <f>MID(Tabla1[[#This Row],[Aplicación]],6,2)</f>
        <v>06</v>
      </c>
      <c r="T1443" s="54" t="str">
        <f>VLOOKUP(Tabla1[[#This Row],[AREA]],Hoja1!A:B,2,FALSE)</f>
        <v>06. Educación y cultura</v>
      </c>
      <c r="U1443" s="57" t="str">
        <f>MID(Tabla1[[#This Row],[Aplicación]],9,4)</f>
        <v>3321</v>
      </c>
      <c r="V1443" s="54" t="str">
        <f>VLOOKUP(Tabla1[[#This Row],[PROGRAMA]],Hoja1!A:B,2,FALSE)</f>
        <v>3321. Bibliotecas públicas</v>
      </c>
      <c r="W1443" s="57" t="str">
        <f>MID(Tabla1[[#This Row],[Aplicación]],14,2)</f>
        <v>22</v>
      </c>
      <c r="X1443" s="57" t="str">
        <f>MID(Tabla1[[#This Row],[Aplicación]],14,6)</f>
        <v>22199</v>
      </c>
    </row>
    <row r="1444" spans="1:24" x14ac:dyDescent="0.25">
      <c r="A1444" s="60">
        <v>220240021736</v>
      </c>
      <c r="B1444" s="43" t="s">
        <v>390</v>
      </c>
      <c r="C1444" s="61">
        <v>45440</v>
      </c>
      <c r="D1444" s="60">
        <v>22024003700</v>
      </c>
      <c r="E1444" s="43" t="s">
        <v>3139</v>
      </c>
      <c r="F1444" s="62">
        <v>500</v>
      </c>
      <c r="G1444" s="43" t="s">
        <v>332</v>
      </c>
      <c r="H1444" s="43" t="s">
        <v>3625</v>
      </c>
      <c r="I1444" s="69" t="s">
        <v>2930</v>
      </c>
      <c r="J1444" s="43" t="s">
        <v>398</v>
      </c>
      <c r="K1444" s="43" t="s">
        <v>398</v>
      </c>
      <c r="L1444" s="43" t="s">
        <v>413</v>
      </c>
      <c r="M1444" s="43" t="s">
        <v>585</v>
      </c>
      <c r="N1444" s="43" t="s">
        <v>539</v>
      </c>
      <c r="O1444" s="68" t="s">
        <v>326</v>
      </c>
      <c r="P1444" s="68" t="s">
        <v>2931</v>
      </c>
      <c r="Q1444" s="57" t="s">
        <v>2932</v>
      </c>
      <c r="R1444" s="35" t="s">
        <v>265</v>
      </c>
      <c r="S1444" s="57" t="str">
        <f>MID(Tabla1[[#This Row],[Aplicación]],6,2)</f>
        <v>06</v>
      </c>
      <c r="T1444" s="54" t="str">
        <f>VLOOKUP(Tabla1[[#This Row],[AREA]],Hoja1!A:B,2,FALSE)</f>
        <v>06. Educación y cultura</v>
      </c>
      <c r="U1444" s="57" t="str">
        <f>MID(Tabla1[[#This Row],[Aplicación]],9,4)</f>
        <v>3321</v>
      </c>
      <c r="V1444" s="54" t="str">
        <f>VLOOKUP(Tabla1[[#This Row],[PROGRAMA]],Hoja1!A:B,2,FALSE)</f>
        <v>3321. Bibliotecas públicas</v>
      </c>
      <c r="W1444" s="57" t="str">
        <f>MID(Tabla1[[#This Row],[Aplicación]],14,2)</f>
        <v>22</v>
      </c>
      <c r="X1444" s="57" t="str">
        <f>MID(Tabla1[[#This Row],[Aplicación]],14,6)</f>
        <v>22199</v>
      </c>
    </row>
    <row r="1445" spans="1:24" x14ac:dyDescent="0.25">
      <c r="A1445" s="60">
        <v>220240019341</v>
      </c>
      <c r="B1445" s="43" t="s">
        <v>390</v>
      </c>
      <c r="C1445" s="61">
        <v>45433</v>
      </c>
      <c r="D1445" s="60">
        <v>22024004204</v>
      </c>
      <c r="E1445" s="43" t="s">
        <v>3139</v>
      </c>
      <c r="F1445" s="62">
        <v>200</v>
      </c>
      <c r="G1445" s="43" t="s">
        <v>3762</v>
      </c>
      <c r="H1445" s="43" t="s">
        <v>3763</v>
      </c>
      <c r="I1445" s="69" t="s">
        <v>2930</v>
      </c>
      <c r="J1445" s="43" t="s">
        <v>685</v>
      </c>
      <c r="K1445" s="43" t="s">
        <v>398</v>
      </c>
      <c r="L1445" s="43" t="s">
        <v>413</v>
      </c>
      <c r="M1445" s="43" t="s">
        <v>585</v>
      </c>
      <c r="N1445" s="43" t="s">
        <v>539</v>
      </c>
      <c r="O1445" s="68" t="s">
        <v>326</v>
      </c>
      <c r="P1445" s="68" t="s">
        <v>2931</v>
      </c>
      <c r="Q1445" s="57" t="s">
        <v>2932</v>
      </c>
      <c r="R1445" s="35" t="s">
        <v>265</v>
      </c>
      <c r="S1445" s="57" t="str">
        <f>MID(Tabla1[[#This Row],[Aplicación]],6,2)</f>
        <v>06</v>
      </c>
      <c r="T1445" s="54" t="str">
        <f>VLOOKUP(Tabla1[[#This Row],[AREA]],Hoja1!A:B,2,FALSE)</f>
        <v>06. Educación y cultura</v>
      </c>
      <c r="U1445" s="57" t="str">
        <f>MID(Tabla1[[#This Row],[Aplicación]],9,4)</f>
        <v>3321</v>
      </c>
      <c r="V1445" s="54" t="str">
        <f>VLOOKUP(Tabla1[[#This Row],[PROGRAMA]],Hoja1!A:B,2,FALSE)</f>
        <v>3321. Bibliotecas públicas</v>
      </c>
      <c r="W1445" s="57" t="str">
        <f>MID(Tabla1[[#This Row],[Aplicación]],14,2)</f>
        <v>22</v>
      </c>
      <c r="X1445" s="57" t="str">
        <f>MID(Tabla1[[#This Row],[Aplicación]],14,6)</f>
        <v>22199</v>
      </c>
    </row>
    <row r="1446" spans="1:24" x14ac:dyDescent="0.25">
      <c r="A1446" s="60">
        <v>220240013228</v>
      </c>
      <c r="B1446" s="43" t="s">
        <v>390</v>
      </c>
      <c r="C1446" s="61">
        <v>45408</v>
      </c>
      <c r="D1446" s="60">
        <v>22024004205</v>
      </c>
      <c r="E1446" s="43" t="s">
        <v>3139</v>
      </c>
      <c r="F1446" s="62">
        <v>163.47</v>
      </c>
      <c r="G1446" s="43" t="s">
        <v>4241</v>
      </c>
      <c r="H1446" s="43" t="s">
        <v>4242</v>
      </c>
      <c r="I1446" s="69" t="s">
        <v>2930</v>
      </c>
      <c r="J1446" s="43" t="s">
        <v>398</v>
      </c>
      <c r="K1446" s="43" t="s">
        <v>398</v>
      </c>
      <c r="L1446" s="43" t="s">
        <v>413</v>
      </c>
      <c r="M1446" s="43" t="s">
        <v>585</v>
      </c>
      <c r="N1446" s="43" t="s">
        <v>539</v>
      </c>
      <c r="O1446" s="68" t="s">
        <v>326</v>
      </c>
      <c r="P1446" s="68" t="s">
        <v>2931</v>
      </c>
      <c r="Q1446" s="57" t="s">
        <v>2932</v>
      </c>
      <c r="R1446" s="35" t="s">
        <v>265</v>
      </c>
      <c r="S1446" s="57" t="str">
        <f>MID(Tabla1[[#This Row],[Aplicación]],6,2)</f>
        <v>06</v>
      </c>
      <c r="T1446" s="54" t="str">
        <f>VLOOKUP(Tabla1[[#This Row],[AREA]],Hoja1!A:B,2,FALSE)</f>
        <v>06. Educación y cultura</v>
      </c>
      <c r="U1446" s="57" t="str">
        <f>MID(Tabla1[[#This Row],[Aplicación]],9,4)</f>
        <v>3321</v>
      </c>
      <c r="V1446" s="54" t="str">
        <f>VLOOKUP(Tabla1[[#This Row],[PROGRAMA]],Hoja1!A:B,2,FALSE)</f>
        <v>3321. Bibliotecas públicas</v>
      </c>
      <c r="W1446" s="57" t="str">
        <f>MID(Tabla1[[#This Row],[Aplicación]],14,2)</f>
        <v>22</v>
      </c>
      <c r="X1446" s="57" t="str">
        <f>MID(Tabla1[[#This Row],[Aplicación]],14,6)</f>
        <v>22199</v>
      </c>
    </row>
    <row r="1447" spans="1:24" x14ac:dyDescent="0.25">
      <c r="A1447" s="60">
        <v>220240013248</v>
      </c>
      <c r="B1447" s="43" t="s">
        <v>390</v>
      </c>
      <c r="C1447" s="61">
        <v>45408</v>
      </c>
      <c r="D1447" s="60">
        <v>22024003697</v>
      </c>
      <c r="E1447" s="43" t="s">
        <v>3139</v>
      </c>
      <c r="F1447" s="62">
        <v>179.08</v>
      </c>
      <c r="G1447" s="43" t="s">
        <v>4243</v>
      </c>
      <c r="H1447" s="43" t="s">
        <v>4244</v>
      </c>
      <c r="I1447" s="69" t="s">
        <v>2930</v>
      </c>
      <c r="J1447" s="43" t="s">
        <v>398</v>
      </c>
      <c r="K1447" s="43" t="s">
        <v>398</v>
      </c>
      <c r="L1447" s="43" t="s">
        <v>413</v>
      </c>
      <c r="M1447" s="43" t="s">
        <v>585</v>
      </c>
      <c r="N1447" s="43" t="s">
        <v>539</v>
      </c>
      <c r="O1447" s="68" t="s">
        <v>326</v>
      </c>
      <c r="P1447" s="68" t="s">
        <v>2931</v>
      </c>
      <c r="Q1447" s="57" t="s">
        <v>2932</v>
      </c>
      <c r="R1447" s="35" t="s">
        <v>265</v>
      </c>
      <c r="S1447" s="57" t="str">
        <f>MID(Tabla1[[#This Row],[Aplicación]],6,2)</f>
        <v>06</v>
      </c>
      <c r="T1447" s="54" t="str">
        <f>VLOOKUP(Tabla1[[#This Row],[AREA]],Hoja1!A:B,2,FALSE)</f>
        <v>06. Educación y cultura</v>
      </c>
      <c r="U1447" s="57" t="str">
        <f>MID(Tabla1[[#This Row],[Aplicación]],9,4)</f>
        <v>3321</v>
      </c>
      <c r="V1447" s="54" t="str">
        <f>VLOOKUP(Tabla1[[#This Row],[PROGRAMA]],Hoja1!A:B,2,FALSE)</f>
        <v>3321. Bibliotecas públicas</v>
      </c>
      <c r="W1447" s="57" t="str">
        <f>MID(Tabla1[[#This Row],[Aplicación]],14,2)</f>
        <v>22</v>
      </c>
      <c r="X1447" s="57" t="str">
        <f>MID(Tabla1[[#This Row],[Aplicación]],14,6)</f>
        <v>22199</v>
      </c>
    </row>
    <row r="1448" spans="1:24" x14ac:dyDescent="0.25">
      <c r="A1448" s="60">
        <v>220240013227</v>
      </c>
      <c r="B1448" s="43" t="s">
        <v>390</v>
      </c>
      <c r="C1448" s="61">
        <v>45408</v>
      </c>
      <c r="D1448" s="60">
        <v>22024004204</v>
      </c>
      <c r="E1448" s="43" t="s">
        <v>3139</v>
      </c>
      <c r="F1448" s="62">
        <v>200</v>
      </c>
      <c r="G1448" s="43" t="s">
        <v>3762</v>
      </c>
      <c r="H1448" s="43" t="s">
        <v>4245</v>
      </c>
      <c r="I1448" s="69" t="s">
        <v>2930</v>
      </c>
      <c r="J1448" s="43" t="s">
        <v>685</v>
      </c>
      <c r="K1448" s="43" t="s">
        <v>398</v>
      </c>
      <c r="L1448" s="43" t="s">
        <v>413</v>
      </c>
      <c r="M1448" s="43" t="s">
        <v>585</v>
      </c>
      <c r="N1448" s="43" t="s">
        <v>539</v>
      </c>
      <c r="O1448" s="68" t="s">
        <v>326</v>
      </c>
      <c r="P1448" s="68" t="s">
        <v>2931</v>
      </c>
      <c r="Q1448" s="57" t="s">
        <v>2932</v>
      </c>
      <c r="R1448" s="35" t="s">
        <v>265</v>
      </c>
      <c r="S1448" s="57" t="str">
        <f>MID(Tabla1[[#This Row],[Aplicación]],6,2)</f>
        <v>06</v>
      </c>
      <c r="T1448" s="54" t="str">
        <f>VLOOKUP(Tabla1[[#This Row],[AREA]],Hoja1!A:B,2,FALSE)</f>
        <v>06. Educación y cultura</v>
      </c>
      <c r="U1448" s="57" t="str">
        <f>MID(Tabla1[[#This Row],[Aplicación]],9,4)</f>
        <v>3321</v>
      </c>
      <c r="V1448" s="54" t="str">
        <f>VLOOKUP(Tabla1[[#This Row],[PROGRAMA]],Hoja1!A:B,2,FALSE)</f>
        <v>3321. Bibliotecas públicas</v>
      </c>
      <c r="W1448" s="57" t="str">
        <f>MID(Tabla1[[#This Row],[Aplicación]],14,2)</f>
        <v>22</v>
      </c>
      <c r="X1448" s="57" t="str">
        <f>MID(Tabla1[[#This Row],[Aplicación]],14,6)</f>
        <v>22199</v>
      </c>
    </row>
    <row r="1449" spans="1:24" x14ac:dyDescent="0.25">
      <c r="A1449" s="60">
        <v>220240013247</v>
      </c>
      <c r="B1449" s="43" t="s">
        <v>390</v>
      </c>
      <c r="C1449" s="61">
        <v>45408</v>
      </c>
      <c r="D1449" s="60">
        <v>22024004259</v>
      </c>
      <c r="E1449" s="43" t="s">
        <v>3139</v>
      </c>
      <c r="F1449" s="62">
        <v>665.5</v>
      </c>
      <c r="G1449" s="43" t="s">
        <v>4246</v>
      </c>
      <c r="H1449" s="43" t="s">
        <v>4247</v>
      </c>
      <c r="I1449" s="69" t="s">
        <v>2930</v>
      </c>
      <c r="J1449" s="43" t="s">
        <v>685</v>
      </c>
      <c r="K1449" s="43" t="s">
        <v>398</v>
      </c>
      <c r="L1449" s="43" t="s">
        <v>413</v>
      </c>
      <c r="M1449" s="43" t="s">
        <v>585</v>
      </c>
      <c r="N1449" s="43" t="s">
        <v>539</v>
      </c>
      <c r="O1449" s="68" t="s">
        <v>326</v>
      </c>
      <c r="P1449" s="68" t="s">
        <v>2931</v>
      </c>
      <c r="Q1449" s="57" t="s">
        <v>2932</v>
      </c>
      <c r="R1449" s="35" t="s">
        <v>265</v>
      </c>
      <c r="S1449" s="57" t="str">
        <f>MID(Tabla1[[#This Row],[Aplicación]],6,2)</f>
        <v>06</v>
      </c>
      <c r="T1449" s="54" t="str">
        <f>VLOOKUP(Tabla1[[#This Row],[AREA]],Hoja1!A:B,2,FALSE)</f>
        <v>06. Educación y cultura</v>
      </c>
      <c r="U1449" s="57" t="str">
        <f>MID(Tabla1[[#This Row],[Aplicación]],9,4)</f>
        <v>3321</v>
      </c>
      <c r="V1449" s="54" t="str">
        <f>VLOOKUP(Tabla1[[#This Row],[PROGRAMA]],Hoja1!A:B,2,FALSE)</f>
        <v>3321. Bibliotecas públicas</v>
      </c>
      <c r="W1449" s="57" t="str">
        <f>MID(Tabla1[[#This Row],[Aplicación]],14,2)</f>
        <v>22</v>
      </c>
      <c r="X1449" s="57" t="str">
        <f>MID(Tabla1[[#This Row],[Aplicación]],14,6)</f>
        <v>22199</v>
      </c>
    </row>
    <row r="1450" spans="1:24" x14ac:dyDescent="0.25">
      <c r="A1450" s="60">
        <v>220240010765</v>
      </c>
      <c r="B1450" s="43" t="s">
        <v>390</v>
      </c>
      <c r="C1450" s="61">
        <v>45385</v>
      </c>
      <c r="D1450" s="60">
        <v>22024003700</v>
      </c>
      <c r="E1450" s="43" t="s">
        <v>3139</v>
      </c>
      <c r="F1450" s="62">
        <v>222.88</v>
      </c>
      <c r="G1450" s="43" t="s">
        <v>332</v>
      </c>
      <c r="H1450" s="43" t="s">
        <v>4678</v>
      </c>
      <c r="I1450" s="69" t="s">
        <v>2930</v>
      </c>
      <c r="J1450" s="43" t="s">
        <v>398</v>
      </c>
      <c r="K1450" s="43" t="s">
        <v>398</v>
      </c>
      <c r="L1450" s="43" t="s">
        <v>413</v>
      </c>
      <c r="M1450" s="43" t="s">
        <v>585</v>
      </c>
      <c r="N1450" s="43" t="s">
        <v>539</v>
      </c>
      <c r="O1450" s="68" t="s">
        <v>326</v>
      </c>
      <c r="P1450" s="68" t="s">
        <v>2931</v>
      </c>
      <c r="Q1450" s="57" t="s">
        <v>2932</v>
      </c>
      <c r="R1450" s="35" t="s">
        <v>265</v>
      </c>
      <c r="S1450" s="57" t="str">
        <f>MID(Tabla1[[#This Row],[Aplicación]],6,2)</f>
        <v>06</v>
      </c>
      <c r="T1450" s="54" t="str">
        <f>VLOOKUP(Tabla1[[#This Row],[AREA]],Hoja1!A:B,2,FALSE)</f>
        <v>06. Educación y cultura</v>
      </c>
      <c r="U1450" s="57" t="str">
        <f>MID(Tabla1[[#This Row],[Aplicación]],9,4)</f>
        <v>3321</v>
      </c>
      <c r="V1450" s="54" t="str">
        <f>VLOOKUP(Tabla1[[#This Row],[PROGRAMA]],Hoja1!A:B,2,FALSE)</f>
        <v>3321. Bibliotecas públicas</v>
      </c>
      <c r="W1450" s="57" t="str">
        <f>MID(Tabla1[[#This Row],[Aplicación]],14,2)</f>
        <v>22</v>
      </c>
      <c r="X1450" s="57" t="str">
        <f>MID(Tabla1[[#This Row],[Aplicación]],14,6)</f>
        <v>22199</v>
      </c>
    </row>
    <row r="1451" spans="1:24" x14ac:dyDescent="0.25">
      <c r="A1451" s="60">
        <v>220240010763</v>
      </c>
      <c r="B1451" s="43" t="s">
        <v>390</v>
      </c>
      <c r="C1451" s="61">
        <v>45385</v>
      </c>
      <c r="D1451" s="60">
        <v>22024003697</v>
      </c>
      <c r="E1451" s="43" t="s">
        <v>3139</v>
      </c>
      <c r="F1451" s="62">
        <v>536.03</v>
      </c>
      <c r="G1451" s="43" t="s">
        <v>4243</v>
      </c>
      <c r="H1451" s="43" t="s">
        <v>4680</v>
      </c>
      <c r="I1451" s="69" t="s">
        <v>2930</v>
      </c>
      <c r="J1451" s="43" t="s">
        <v>398</v>
      </c>
      <c r="K1451" s="43" t="s">
        <v>398</v>
      </c>
      <c r="L1451" s="43" t="s">
        <v>413</v>
      </c>
      <c r="M1451" s="43" t="s">
        <v>585</v>
      </c>
      <c r="N1451" s="43" t="s">
        <v>539</v>
      </c>
      <c r="O1451" s="68" t="s">
        <v>326</v>
      </c>
      <c r="P1451" s="68" t="s">
        <v>2931</v>
      </c>
      <c r="Q1451" s="57" t="s">
        <v>2932</v>
      </c>
      <c r="R1451" s="35" t="s">
        <v>265</v>
      </c>
      <c r="S1451" s="57" t="str">
        <f>MID(Tabla1[[#This Row],[Aplicación]],6,2)</f>
        <v>06</v>
      </c>
      <c r="T1451" s="54" t="str">
        <f>VLOOKUP(Tabla1[[#This Row],[AREA]],Hoja1!A:B,2,FALSE)</f>
        <v>06. Educación y cultura</v>
      </c>
      <c r="U1451" s="57" t="str">
        <f>MID(Tabla1[[#This Row],[Aplicación]],9,4)</f>
        <v>3321</v>
      </c>
      <c r="V1451" s="54" t="str">
        <f>VLOOKUP(Tabla1[[#This Row],[PROGRAMA]],Hoja1!A:B,2,FALSE)</f>
        <v>3321. Bibliotecas públicas</v>
      </c>
      <c r="W1451" s="57" t="str">
        <f>MID(Tabla1[[#This Row],[Aplicación]],14,2)</f>
        <v>22</v>
      </c>
      <c r="X1451" s="57" t="str">
        <f>MID(Tabla1[[#This Row],[Aplicación]],14,6)</f>
        <v>22199</v>
      </c>
    </row>
    <row r="1452" spans="1:24" x14ac:dyDescent="0.25">
      <c r="A1452" s="60">
        <v>220240010761</v>
      </c>
      <c r="B1452" s="43" t="s">
        <v>390</v>
      </c>
      <c r="C1452" s="61">
        <v>45385</v>
      </c>
      <c r="D1452" s="60">
        <v>22024003682</v>
      </c>
      <c r="E1452" s="43" t="s">
        <v>3139</v>
      </c>
      <c r="F1452" s="62">
        <v>1000</v>
      </c>
      <c r="G1452" s="43" t="s">
        <v>91</v>
      </c>
      <c r="H1452" s="43" t="s">
        <v>4683</v>
      </c>
      <c r="I1452" s="69" t="s">
        <v>2930</v>
      </c>
      <c r="J1452" s="43" t="s">
        <v>398</v>
      </c>
      <c r="K1452" s="43" t="s">
        <v>398</v>
      </c>
      <c r="L1452" s="43" t="s">
        <v>413</v>
      </c>
      <c r="M1452" s="43" t="s">
        <v>585</v>
      </c>
      <c r="N1452" s="43" t="s">
        <v>539</v>
      </c>
      <c r="O1452" s="68" t="s">
        <v>326</v>
      </c>
      <c r="P1452" s="68" t="s">
        <v>2931</v>
      </c>
      <c r="Q1452" s="57" t="s">
        <v>2932</v>
      </c>
      <c r="R1452" s="35" t="s">
        <v>265</v>
      </c>
      <c r="S1452" s="57" t="str">
        <f>MID(Tabla1[[#This Row],[Aplicación]],6,2)</f>
        <v>06</v>
      </c>
      <c r="T1452" s="54" t="str">
        <f>VLOOKUP(Tabla1[[#This Row],[AREA]],Hoja1!A:B,2,FALSE)</f>
        <v>06. Educación y cultura</v>
      </c>
      <c r="U1452" s="57" t="str">
        <f>MID(Tabla1[[#This Row],[Aplicación]],9,4)</f>
        <v>3321</v>
      </c>
      <c r="V1452" s="54" t="str">
        <f>VLOOKUP(Tabla1[[#This Row],[PROGRAMA]],Hoja1!A:B,2,FALSE)</f>
        <v>3321. Bibliotecas públicas</v>
      </c>
      <c r="W1452" s="57" t="str">
        <f>MID(Tabla1[[#This Row],[Aplicación]],14,2)</f>
        <v>22</v>
      </c>
      <c r="X1452" s="57" t="str">
        <f>MID(Tabla1[[#This Row],[Aplicación]],14,6)</f>
        <v>22199</v>
      </c>
    </row>
    <row r="1453" spans="1:24" x14ac:dyDescent="0.25">
      <c r="A1453" s="60">
        <v>220240030114</v>
      </c>
      <c r="B1453" s="43" t="s">
        <v>390</v>
      </c>
      <c r="C1453" s="61">
        <v>45482</v>
      </c>
      <c r="D1453" s="60">
        <v>22024005612</v>
      </c>
      <c r="E1453" s="43" t="s">
        <v>3139</v>
      </c>
      <c r="F1453" s="62">
        <v>148</v>
      </c>
      <c r="G1453" s="43" t="s">
        <v>64</v>
      </c>
      <c r="H1453" s="43" t="s">
        <v>5415</v>
      </c>
      <c r="I1453" s="69">
        <v>220</v>
      </c>
      <c r="J1453" s="43" t="s">
        <v>398</v>
      </c>
      <c r="K1453" s="43" t="s">
        <v>398</v>
      </c>
      <c r="L1453" s="43" t="s">
        <v>413</v>
      </c>
      <c r="M1453" s="43" t="s">
        <v>585</v>
      </c>
      <c r="N1453" s="43" t="s">
        <v>539</v>
      </c>
      <c r="O1453" s="68" t="s">
        <v>326</v>
      </c>
      <c r="P1453" s="68" t="s">
        <v>4838</v>
      </c>
      <c r="Q1453" s="57" t="str">
        <f>MID(Tabla1[[#This Row],[Aplicación]],14,1)</f>
        <v>2</v>
      </c>
      <c r="R1453" s="35" t="s">
        <v>265</v>
      </c>
      <c r="S1453" s="57" t="str">
        <f>MID(Tabla1[[#This Row],[Aplicación]],6,2)</f>
        <v>06</v>
      </c>
      <c r="T1453" s="54" t="str">
        <f>VLOOKUP(Tabla1[[#This Row],[AREA]],Hoja1!A:B,2,FALSE)</f>
        <v>06. Educación y cultura</v>
      </c>
      <c r="U1453" s="57" t="str">
        <f>MID(Tabla1[[#This Row],[Aplicación]],9,4)</f>
        <v>3321</v>
      </c>
      <c r="V1453" s="54" t="str">
        <f>VLOOKUP(Tabla1[[#This Row],[PROGRAMA]],Hoja1!A:B,2,FALSE)</f>
        <v>3321. Bibliotecas públicas</v>
      </c>
      <c r="W1453" s="57" t="str">
        <f>MID(Tabla1[[#This Row],[Aplicación]],14,2)</f>
        <v>22</v>
      </c>
      <c r="X1453" s="57" t="str">
        <f>MID(Tabla1[[#This Row],[Aplicación]],14,6)</f>
        <v>22199</v>
      </c>
    </row>
    <row r="1454" spans="1:24" x14ac:dyDescent="0.25">
      <c r="A1454" s="60">
        <v>220240029641</v>
      </c>
      <c r="B1454" s="43" t="s">
        <v>390</v>
      </c>
      <c r="C1454" s="61">
        <v>45478</v>
      </c>
      <c r="D1454" s="60">
        <v>22024005481</v>
      </c>
      <c r="E1454" s="43" t="s">
        <v>3139</v>
      </c>
      <c r="F1454" s="62">
        <v>2600</v>
      </c>
      <c r="G1454" s="43" t="s">
        <v>3434</v>
      </c>
      <c r="H1454" s="43" t="s">
        <v>5428</v>
      </c>
      <c r="I1454" s="69">
        <v>220</v>
      </c>
      <c r="J1454" s="43" t="s">
        <v>398</v>
      </c>
      <c r="K1454" s="43" t="s">
        <v>398</v>
      </c>
      <c r="L1454" s="43" t="s">
        <v>413</v>
      </c>
      <c r="M1454" s="43" t="s">
        <v>585</v>
      </c>
      <c r="N1454" s="43" t="s">
        <v>539</v>
      </c>
      <c r="O1454" s="68" t="s">
        <v>326</v>
      </c>
      <c r="P1454" s="68" t="s">
        <v>4838</v>
      </c>
      <c r="Q1454" s="57" t="str">
        <f>MID(Tabla1[[#This Row],[Aplicación]],14,1)</f>
        <v>2</v>
      </c>
      <c r="R1454" s="35" t="s">
        <v>265</v>
      </c>
      <c r="S1454" s="57" t="str">
        <f>MID(Tabla1[[#This Row],[Aplicación]],6,2)</f>
        <v>06</v>
      </c>
      <c r="T1454" s="54" t="str">
        <f>VLOOKUP(Tabla1[[#This Row],[AREA]],Hoja1!A:B,2,FALSE)</f>
        <v>06. Educación y cultura</v>
      </c>
      <c r="U1454" s="57" t="str">
        <f>MID(Tabla1[[#This Row],[Aplicación]],9,4)</f>
        <v>3321</v>
      </c>
      <c r="V1454" s="54" t="str">
        <f>VLOOKUP(Tabla1[[#This Row],[PROGRAMA]],Hoja1!A:B,2,FALSE)</f>
        <v>3321. Bibliotecas públicas</v>
      </c>
      <c r="W1454" s="57" t="str">
        <f>MID(Tabla1[[#This Row],[Aplicación]],14,2)</f>
        <v>22</v>
      </c>
      <c r="X1454" s="57" t="str">
        <f>MID(Tabla1[[#This Row],[Aplicación]],14,6)</f>
        <v>22199</v>
      </c>
    </row>
    <row r="1455" spans="1:24" x14ac:dyDescent="0.25">
      <c r="A1455" s="60">
        <v>220240003062</v>
      </c>
      <c r="B1455" s="43" t="s">
        <v>390</v>
      </c>
      <c r="C1455" s="61">
        <v>45343</v>
      </c>
      <c r="D1455" s="60">
        <v>22024001754</v>
      </c>
      <c r="E1455" s="43" t="s">
        <v>1383</v>
      </c>
      <c r="F1455" s="62">
        <v>500</v>
      </c>
      <c r="G1455" s="43" t="s">
        <v>89</v>
      </c>
      <c r="H1455" s="43" t="s">
        <v>1945</v>
      </c>
      <c r="I1455" s="69">
        <v>220</v>
      </c>
      <c r="J1455" s="43" t="s">
        <v>398</v>
      </c>
      <c r="K1455" s="43" t="s">
        <v>398</v>
      </c>
      <c r="L1455" s="43" t="s">
        <v>399</v>
      </c>
      <c r="M1455" s="43" t="s">
        <v>585</v>
      </c>
      <c r="N1455" s="43" t="s">
        <v>539</v>
      </c>
      <c r="O1455" s="52" t="s">
        <v>326</v>
      </c>
      <c r="P1455" s="63" t="s">
        <v>276</v>
      </c>
      <c r="Q1455" s="57" t="str">
        <f>MID(Tabla1[[#This Row],[Aplicación]],14,1)</f>
        <v>2</v>
      </c>
      <c r="R1455" s="35" t="s">
        <v>265</v>
      </c>
      <c r="S1455" s="57" t="str">
        <f>MID(Tabla1[[#This Row],[Aplicación]],6,2)</f>
        <v>06</v>
      </c>
      <c r="T1455" s="54" t="str">
        <f>VLOOKUP(Tabla1[[#This Row],[AREA]],Hoja1!A:B,2,FALSE)</f>
        <v>06. Educación y cultura</v>
      </c>
      <c r="U1455" s="57" t="str">
        <f>MID(Tabla1[[#This Row],[Aplicación]],9,4)</f>
        <v>3321</v>
      </c>
      <c r="V1455" s="54" t="str">
        <f>VLOOKUP(Tabla1[[#This Row],[PROGRAMA]],Hoja1!A:B,2,FALSE)</f>
        <v>3321. Bibliotecas públicas</v>
      </c>
      <c r="W1455" s="57" t="str">
        <f>MID(Tabla1[[#This Row],[Aplicación]],14,2)</f>
        <v>22</v>
      </c>
      <c r="X1455" s="57" t="str">
        <f>MID(Tabla1[[#This Row],[Aplicación]],14,6)</f>
        <v>223</v>
      </c>
    </row>
    <row r="1456" spans="1:24" x14ac:dyDescent="0.25">
      <c r="A1456" s="60">
        <v>220240001333</v>
      </c>
      <c r="B1456" s="43" t="s">
        <v>390</v>
      </c>
      <c r="C1456" s="61">
        <v>45331</v>
      </c>
      <c r="D1456" s="60">
        <v>22024001513</v>
      </c>
      <c r="E1456" s="43" t="s">
        <v>1354</v>
      </c>
      <c r="F1456" s="62">
        <v>300</v>
      </c>
      <c r="G1456" s="43" t="s">
        <v>80</v>
      </c>
      <c r="H1456" s="43" t="s">
        <v>1851</v>
      </c>
      <c r="I1456" s="69">
        <v>220</v>
      </c>
      <c r="J1456" s="43" t="s">
        <v>398</v>
      </c>
      <c r="K1456" s="43" t="s">
        <v>398</v>
      </c>
      <c r="L1456" s="43" t="s">
        <v>413</v>
      </c>
      <c r="M1456" s="43" t="s">
        <v>585</v>
      </c>
      <c r="N1456" s="43" t="s">
        <v>539</v>
      </c>
      <c r="O1456" s="52" t="s">
        <v>326</v>
      </c>
      <c r="P1456" s="63" t="s">
        <v>276</v>
      </c>
      <c r="Q1456" s="57" t="str">
        <f>MID(Tabla1[[#This Row],[Aplicación]],14,1)</f>
        <v>2</v>
      </c>
      <c r="R1456" s="35" t="s">
        <v>265</v>
      </c>
      <c r="S1456" s="57" t="str">
        <f>MID(Tabla1[[#This Row],[Aplicación]],6,2)</f>
        <v>06</v>
      </c>
      <c r="T1456" s="54" t="str">
        <f>VLOOKUP(Tabla1[[#This Row],[AREA]],Hoja1!A:B,2,FALSE)</f>
        <v>06. Educación y cultura</v>
      </c>
      <c r="U1456" s="57" t="str">
        <f>MID(Tabla1[[#This Row],[Aplicación]],9,4)</f>
        <v>3321</v>
      </c>
      <c r="V1456" s="54" t="str">
        <f>VLOOKUP(Tabla1[[#This Row],[PROGRAMA]],Hoja1!A:B,2,FALSE)</f>
        <v>3321. Bibliotecas públicas</v>
      </c>
      <c r="W1456" s="57" t="str">
        <f>MID(Tabla1[[#This Row],[Aplicación]],14,2)</f>
        <v>22</v>
      </c>
      <c r="X1456" s="57" t="str">
        <f>MID(Tabla1[[#This Row],[Aplicación]],14,6)</f>
        <v>22699</v>
      </c>
    </row>
    <row r="1457" spans="1:24" x14ac:dyDescent="0.25">
      <c r="A1457" s="60">
        <v>220240023568</v>
      </c>
      <c r="B1457" s="43" t="s">
        <v>390</v>
      </c>
      <c r="C1457" s="61">
        <v>45450</v>
      </c>
      <c r="D1457" s="60">
        <v>22024004885</v>
      </c>
      <c r="E1457" s="43" t="s">
        <v>1354</v>
      </c>
      <c r="F1457" s="62">
        <v>199.88</v>
      </c>
      <c r="G1457" s="43" t="s">
        <v>726</v>
      </c>
      <c r="H1457" s="43" t="s">
        <v>3398</v>
      </c>
      <c r="I1457" s="69" t="s">
        <v>2930</v>
      </c>
      <c r="J1457" s="43" t="s">
        <v>398</v>
      </c>
      <c r="K1457" s="43" t="s">
        <v>398</v>
      </c>
      <c r="L1457" s="43" t="s">
        <v>399</v>
      </c>
      <c r="M1457" s="43" t="s">
        <v>585</v>
      </c>
      <c r="N1457" s="43" t="s">
        <v>539</v>
      </c>
      <c r="O1457" s="68" t="s">
        <v>326</v>
      </c>
      <c r="P1457" s="68" t="s">
        <v>2931</v>
      </c>
      <c r="Q1457" s="57" t="s">
        <v>2932</v>
      </c>
      <c r="R1457" s="35" t="s">
        <v>265</v>
      </c>
      <c r="S1457" s="57" t="str">
        <f>MID(Tabla1[[#This Row],[Aplicación]],6,2)</f>
        <v>06</v>
      </c>
      <c r="T1457" s="54" t="str">
        <f>VLOOKUP(Tabla1[[#This Row],[AREA]],Hoja1!A:B,2,FALSE)</f>
        <v>06. Educación y cultura</v>
      </c>
      <c r="U1457" s="57" t="str">
        <f>MID(Tabla1[[#This Row],[Aplicación]],9,4)</f>
        <v>3321</v>
      </c>
      <c r="V1457" s="54" t="str">
        <f>VLOOKUP(Tabla1[[#This Row],[PROGRAMA]],Hoja1!A:B,2,FALSE)</f>
        <v>3321. Bibliotecas públicas</v>
      </c>
      <c r="W1457" s="57" t="str">
        <f>MID(Tabla1[[#This Row],[Aplicación]],14,2)</f>
        <v>22</v>
      </c>
      <c r="X1457" s="57" t="str">
        <f>MID(Tabla1[[#This Row],[Aplicación]],14,6)</f>
        <v>22699</v>
      </c>
    </row>
    <row r="1458" spans="1:24" x14ac:dyDescent="0.25">
      <c r="A1458" s="60">
        <v>220240021737</v>
      </c>
      <c r="B1458" s="43" t="s">
        <v>390</v>
      </c>
      <c r="C1458" s="61">
        <v>45440</v>
      </c>
      <c r="D1458" s="60">
        <v>22024004692</v>
      </c>
      <c r="E1458" s="43" t="s">
        <v>1354</v>
      </c>
      <c r="F1458" s="62">
        <v>519.09</v>
      </c>
      <c r="G1458" s="43" t="s">
        <v>3623</v>
      </c>
      <c r="H1458" s="43" t="s">
        <v>3624</v>
      </c>
      <c r="I1458" s="69" t="s">
        <v>2930</v>
      </c>
      <c r="J1458" s="43" t="s">
        <v>398</v>
      </c>
      <c r="K1458" s="43" t="s">
        <v>398</v>
      </c>
      <c r="L1458" s="43" t="s">
        <v>413</v>
      </c>
      <c r="M1458" s="43" t="s">
        <v>585</v>
      </c>
      <c r="N1458" s="43" t="s">
        <v>539</v>
      </c>
      <c r="O1458" s="68" t="s">
        <v>326</v>
      </c>
      <c r="P1458" s="68" t="s">
        <v>2931</v>
      </c>
      <c r="Q1458" s="57" t="s">
        <v>2932</v>
      </c>
      <c r="R1458" s="35" t="s">
        <v>265</v>
      </c>
      <c r="S1458" s="57" t="str">
        <f>MID(Tabla1[[#This Row],[Aplicación]],6,2)</f>
        <v>06</v>
      </c>
      <c r="T1458" s="54" t="str">
        <f>VLOOKUP(Tabla1[[#This Row],[AREA]],Hoja1!A:B,2,FALSE)</f>
        <v>06. Educación y cultura</v>
      </c>
      <c r="U1458" s="57" t="str">
        <f>MID(Tabla1[[#This Row],[Aplicación]],9,4)</f>
        <v>3321</v>
      </c>
      <c r="V1458" s="54" t="str">
        <f>VLOOKUP(Tabla1[[#This Row],[PROGRAMA]],Hoja1!A:B,2,FALSE)</f>
        <v>3321. Bibliotecas públicas</v>
      </c>
      <c r="W1458" s="57" t="str">
        <f>MID(Tabla1[[#This Row],[Aplicación]],14,2)</f>
        <v>22</v>
      </c>
      <c r="X1458" s="57" t="str">
        <f>MID(Tabla1[[#This Row],[Aplicación]],14,6)</f>
        <v>22699</v>
      </c>
    </row>
    <row r="1459" spans="1:24" x14ac:dyDescent="0.25">
      <c r="A1459" s="60">
        <v>220240021735</v>
      </c>
      <c r="B1459" s="43" t="s">
        <v>390</v>
      </c>
      <c r="C1459" s="61">
        <v>45440</v>
      </c>
      <c r="D1459" s="60">
        <v>22024004662</v>
      </c>
      <c r="E1459" s="43" t="s">
        <v>1354</v>
      </c>
      <c r="F1459" s="62">
        <v>435.6</v>
      </c>
      <c r="G1459" s="43" t="s">
        <v>882</v>
      </c>
      <c r="H1459" s="43" t="s">
        <v>3632</v>
      </c>
      <c r="I1459" s="69" t="s">
        <v>2930</v>
      </c>
      <c r="J1459" s="43" t="s">
        <v>616</v>
      </c>
      <c r="K1459" s="43" t="s">
        <v>398</v>
      </c>
      <c r="L1459" s="43" t="s">
        <v>413</v>
      </c>
      <c r="M1459" s="43" t="s">
        <v>585</v>
      </c>
      <c r="N1459" s="43" t="s">
        <v>539</v>
      </c>
      <c r="O1459" s="68" t="s">
        <v>326</v>
      </c>
      <c r="P1459" s="68" t="s">
        <v>2931</v>
      </c>
      <c r="Q1459" s="57" t="s">
        <v>2932</v>
      </c>
      <c r="R1459" s="35" t="s">
        <v>265</v>
      </c>
      <c r="S1459" s="57" t="str">
        <f>MID(Tabla1[[#This Row],[Aplicación]],6,2)</f>
        <v>06</v>
      </c>
      <c r="T1459" s="54" t="str">
        <f>VLOOKUP(Tabla1[[#This Row],[AREA]],Hoja1!A:B,2,FALSE)</f>
        <v>06. Educación y cultura</v>
      </c>
      <c r="U1459" s="57" t="str">
        <f>MID(Tabla1[[#This Row],[Aplicación]],9,4)</f>
        <v>3321</v>
      </c>
      <c r="V1459" s="54" t="str">
        <f>VLOOKUP(Tabla1[[#This Row],[PROGRAMA]],Hoja1!A:B,2,FALSE)</f>
        <v>3321. Bibliotecas públicas</v>
      </c>
      <c r="W1459" s="57" t="str">
        <f>MID(Tabla1[[#This Row],[Aplicación]],14,2)</f>
        <v>22</v>
      </c>
      <c r="X1459" s="57" t="str">
        <f>MID(Tabla1[[#This Row],[Aplicación]],14,6)</f>
        <v>22699</v>
      </c>
    </row>
    <row r="1460" spans="1:24" x14ac:dyDescent="0.25">
      <c r="A1460" s="60">
        <v>220240013910</v>
      </c>
      <c r="B1460" s="43" t="s">
        <v>390</v>
      </c>
      <c r="C1460" s="61">
        <v>45414</v>
      </c>
      <c r="D1460" s="60">
        <v>22024004286</v>
      </c>
      <c r="E1460" s="43" t="s">
        <v>1354</v>
      </c>
      <c r="F1460" s="62">
        <v>332.75</v>
      </c>
      <c r="G1460" s="43" t="s">
        <v>882</v>
      </c>
      <c r="H1460" s="43" t="s">
        <v>4125</v>
      </c>
      <c r="I1460" s="69" t="s">
        <v>2930</v>
      </c>
      <c r="J1460" s="43" t="s">
        <v>616</v>
      </c>
      <c r="K1460" s="43" t="s">
        <v>398</v>
      </c>
      <c r="L1460" s="43" t="s">
        <v>413</v>
      </c>
      <c r="M1460" s="43" t="s">
        <v>585</v>
      </c>
      <c r="N1460" s="43" t="s">
        <v>539</v>
      </c>
      <c r="O1460" s="68" t="s">
        <v>326</v>
      </c>
      <c r="P1460" s="68" t="s">
        <v>2931</v>
      </c>
      <c r="Q1460" s="57" t="s">
        <v>2932</v>
      </c>
      <c r="R1460" s="35" t="s">
        <v>265</v>
      </c>
      <c r="S1460" s="57" t="str">
        <f>MID(Tabla1[[#This Row],[Aplicación]],6,2)</f>
        <v>06</v>
      </c>
      <c r="T1460" s="54" t="str">
        <f>VLOOKUP(Tabla1[[#This Row],[AREA]],Hoja1!A:B,2,FALSE)</f>
        <v>06. Educación y cultura</v>
      </c>
      <c r="U1460" s="57" t="str">
        <f>MID(Tabla1[[#This Row],[Aplicación]],9,4)</f>
        <v>3321</v>
      </c>
      <c r="V1460" s="54" t="str">
        <f>VLOOKUP(Tabla1[[#This Row],[PROGRAMA]],Hoja1!A:B,2,FALSE)</f>
        <v>3321. Bibliotecas públicas</v>
      </c>
      <c r="W1460" s="57" t="str">
        <f>MID(Tabla1[[#This Row],[Aplicación]],14,2)</f>
        <v>22</v>
      </c>
      <c r="X1460" s="57" t="str">
        <f>MID(Tabla1[[#This Row],[Aplicación]],14,6)</f>
        <v>22699</v>
      </c>
    </row>
    <row r="1461" spans="1:24" x14ac:dyDescent="0.25">
      <c r="A1461" s="60">
        <v>220240010762</v>
      </c>
      <c r="B1461" s="43" t="s">
        <v>390</v>
      </c>
      <c r="C1461" s="61">
        <v>45385</v>
      </c>
      <c r="D1461" s="60">
        <v>22024003696</v>
      </c>
      <c r="E1461" s="43" t="s">
        <v>1354</v>
      </c>
      <c r="F1461" s="62">
        <v>2347.4</v>
      </c>
      <c r="G1461" s="43" t="s">
        <v>3623</v>
      </c>
      <c r="H1461" s="43" t="s">
        <v>4677</v>
      </c>
      <c r="I1461" s="69" t="s">
        <v>2930</v>
      </c>
      <c r="J1461" s="43" t="s">
        <v>398</v>
      </c>
      <c r="K1461" s="43" t="s">
        <v>398</v>
      </c>
      <c r="L1461" s="43" t="s">
        <v>413</v>
      </c>
      <c r="M1461" s="43" t="s">
        <v>585</v>
      </c>
      <c r="N1461" s="43" t="s">
        <v>539</v>
      </c>
      <c r="O1461" s="68" t="s">
        <v>326</v>
      </c>
      <c r="P1461" s="68" t="s">
        <v>2931</v>
      </c>
      <c r="Q1461" s="57" t="s">
        <v>2932</v>
      </c>
      <c r="R1461" s="35" t="s">
        <v>265</v>
      </c>
      <c r="S1461" s="57" t="str">
        <f>MID(Tabla1[[#This Row],[Aplicación]],6,2)</f>
        <v>06</v>
      </c>
      <c r="T1461" s="54" t="str">
        <f>VLOOKUP(Tabla1[[#This Row],[AREA]],Hoja1!A:B,2,FALSE)</f>
        <v>06. Educación y cultura</v>
      </c>
      <c r="U1461" s="57" t="str">
        <f>MID(Tabla1[[#This Row],[Aplicación]],9,4)</f>
        <v>3321</v>
      </c>
      <c r="V1461" s="54" t="str">
        <f>VLOOKUP(Tabla1[[#This Row],[PROGRAMA]],Hoja1!A:B,2,FALSE)</f>
        <v>3321. Bibliotecas públicas</v>
      </c>
      <c r="W1461" s="57" t="str">
        <f>MID(Tabla1[[#This Row],[Aplicación]],14,2)</f>
        <v>22</v>
      </c>
      <c r="X1461" s="57" t="str">
        <f>MID(Tabla1[[#This Row],[Aplicación]],14,6)</f>
        <v>22699</v>
      </c>
    </row>
    <row r="1462" spans="1:24" x14ac:dyDescent="0.25">
      <c r="A1462" s="60">
        <v>220240010766</v>
      </c>
      <c r="B1462" s="43" t="s">
        <v>390</v>
      </c>
      <c r="C1462" s="61">
        <v>45385</v>
      </c>
      <c r="D1462" s="60">
        <v>22024003701</v>
      </c>
      <c r="E1462" s="43" t="s">
        <v>1354</v>
      </c>
      <c r="F1462" s="62">
        <v>272.25</v>
      </c>
      <c r="G1462" s="43" t="s">
        <v>35</v>
      </c>
      <c r="H1462" s="43" t="s">
        <v>4679</v>
      </c>
      <c r="I1462" s="69" t="s">
        <v>2930</v>
      </c>
      <c r="J1462" s="43" t="s">
        <v>398</v>
      </c>
      <c r="K1462" s="43" t="s">
        <v>398</v>
      </c>
      <c r="L1462" s="43" t="s">
        <v>399</v>
      </c>
      <c r="M1462" s="43" t="s">
        <v>585</v>
      </c>
      <c r="N1462" s="43" t="s">
        <v>539</v>
      </c>
      <c r="O1462" s="68" t="s">
        <v>326</v>
      </c>
      <c r="P1462" s="68" t="s">
        <v>2931</v>
      </c>
      <c r="Q1462" s="57" t="s">
        <v>2932</v>
      </c>
      <c r="R1462" s="35" t="s">
        <v>265</v>
      </c>
      <c r="S1462" s="57" t="str">
        <f>MID(Tabla1[[#This Row],[Aplicación]],6,2)</f>
        <v>06</v>
      </c>
      <c r="T1462" s="54" t="str">
        <f>VLOOKUP(Tabla1[[#This Row],[AREA]],Hoja1!A:B,2,FALSE)</f>
        <v>06. Educación y cultura</v>
      </c>
      <c r="U1462" s="57" t="str">
        <f>MID(Tabla1[[#This Row],[Aplicación]],9,4)</f>
        <v>3321</v>
      </c>
      <c r="V1462" s="54" t="str">
        <f>VLOOKUP(Tabla1[[#This Row],[PROGRAMA]],Hoja1!A:B,2,FALSE)</f>
        <v>3321. Bibliotecas públicas</v>
      </c>
      <c r="W1462" s="57" t="str">
        <f>MID(Tabla1[[#This Row],[Aplicación]],14,2)</f>
        <v>22</v>
      </c>
      <c r="X1462" s="57" t="str">
        <f>MID(Tabla1[[#This Row],[Aplicación]],14,6)</f>
        <v>22699</v>
      </c>
    </row>
    <row r="1463" spans="1:24" x14ac:dyDescent="0.25">
      <c r="A1463" s="60">
        <v>220240010784</v>
      </c>
      <c r="B1463" s="43" t="s">
        <v>390</v>
      </c>
      <c r="C1463" s="61">
        <v>45385</v>
      </c>
      <c r="D1463" s="60">
        <v>22024003769</v>
      </c>
      <c r="E1463" s="43" t="s">
        <v>1354</v>
      </c>
      <c r="F1463" s="62">
        <v>559.02</v>
      </c>
      <c r="G1463" s="43" t="s">
        <v>3405</v>
      </c>
      <c r="H1463" s="43" t="s">
        <v>4681</v>
      </c>
      <c r="I1463" s="69" t="s">
        <v>2930</v>
      </c>
      <c r="J1463" s="43" t="s">
        <v>398</v>
      </c>
      <c r="K1463" s="43" t="s">
        <v>398</v>
      </c>
      <c r="L1463" s="43" t="s">
        <v>413</v>
      </c>
      <c r="M1463" s="43" t="s">
        <v>585</v>
      </c>
      <c r="N1463" s="43" t="s">
        <v>539</v>
      </c>
      <c r="O1463" s="68" t="s">
        <v>326</v>
      </c>
      <c r="P1463" s="68" t="s">
        <v>2931</v>
      </c>
      <c r="Q1463" s="57" t="s">
        <v>2932</v>
      </c>
      <c r="R1463" s="35" t="s">
        <v>265</v>
      </c>
      <c r="S1463" s="57" t="str">
        <f>MID(Tabla1[[#This Row],[Aplicación]],6,2)</f>
        <v>06</v>
      </c>
      <c r="T1463" s="54" t="str">
        <f>VLOOKUP(Tabla1[[#This Row],[AREA]],Hoja1!A:B,2,FALSE)</f>
        <v>06. Educación y cultura</v>
      </c>
      <c r="U1463" s="57" t="str">
        <f>MID(Tabla1[[#This Row],[Aplicación]],9,4)</f>
        <v>3321</v>
      </c>
      <c r="V1463" s="54" t="str">
        <f>VLOOKUP(Tabla1[[#This Row],[PROGRAMA]],Hoja1!A:B,2,FALSE)</f>
        <v>3321. Bibliotecas públicas</v>
      </c>
      <c r="W1463" s="57" t="str">
        <f>MID(Tabla1[[#This Row],[Aplicación]],14,2)</f>
        <v>22</v>
      </c>
      <c r="X1463" s="57" t="str">
        <f>MID(Tabla1[[#This Row],[Aplicación]],14,6)</f>
        <v>22699</v>
      </c>
    </row>
    <row r="1464" spans="1:24" x14ac:dyDescent="0.25">
      <c r="A1464" s="60">
        <v>220240030113</v>
      </c>
      <c r="B1464" s="43" t="s">
        <v>390</v>
      </c>
      <c r="C1464" s="61">
        <v>45482</v>
      </c>
      <c r="D1464" s="60">
        <v>22024005610</v>
      </c>
      <c r="E1464" s="43" t="s">
        <v>1354</v>
      </c>
      <c r="F1464" s="62">
        <v>103.09</v>
      </c>
      <c r="G1464" s="43" t="s">
        <v>355</v>
      </c>
      <c r="H1464" s="43" t="s">
        <v>5404</v>
      </c>
      <c r="I1464" s="69">
        <v>220</v>
      </c>
      <c r="J1464" s="43" t="s">
        <v>398</v>
      </c>
      <c r="K1464" s="43" t="s">
        <v>398</v>
      </c>
      <c r="L1464" s="43" t="s">
        <v>399</v>
      </c>
      <c r="M1464" s="43" t="s">
        <v>585</v>
      </c>
      <c r="N1464" s="43" t="s">
        <v>539</v>
      </c>
      <c r="O1464" s="68" t="s">
        <v>326</v>
      </c>
      <c r="P1464" s="68" t="s">
        <v>4838</v>
      </c>
      <c r="Q1464" s="57" t="str">
        <f>MID(Tabla1[[#This Row],[Aplicación]],14,1)</f>
        <v>2</v>
      </c>
      <c r="R1464" s="35" t="s">
        <v>265</v>
      </c>
      <c r="S1464" s="57" t="str">
        <f>MID(Tabla1[[#This Row],[Aplicación]],6,2)</f>
        <v>06</v>
      </c>
      <c r="T1464" s="54" t="str">
        <f>VLOOKUP(Tabla1[[#This Row],[AREA]],Hoja1!A:B,2,FALSE)</f>
        <v>06. Educación y cultura</v>
      </c>
      <c r="U1464" s="57" t="str">
        <f>MID(Tabla1[[#This Row],[Aplicación]],9,4)</f>
        <v>3321</v>
      </c>
      <c r="V1464" s="54" t="str">
        <f>VLOOKUP(Tabla1[[#This Row],[PROGRAMA]],Hoja1!A:B,2,FALSE)</f>
        <v>3321. Bibliotecas públicas</v>
      </c>
      <c r="W1464" s="57" t="str">
        <f>MID(Tabla1[[#This Row],[Aplicación]],14,2)</f>
        <v>22</v>
      </c>
      <c r="X1464" s="57" t="str">
        <f>MID(Tabla1[[#This Row],[Aplicación]],14,6)</f>
        <v>22699</v>
      </c>
    </row>
    <row r="1465" spans="1:24" x14ac:dyDescent="0.25">
      <c r="A1465" s="60">
        <v>220239000785</v>
      </c>
      <c r="B1465" s="43" t="s">
        <v>390</v>
      </c>
      <c r="C1465" s="61">
        <v>45292</v>
      </c>
      <c r="D1465" s="60">
        <v>22024001229</v>
      </c>
      <c r="E1465" s="43" t="s">
        <v>1275</v>
      </c>
      <c r="F1465" s="62">
        <v>59179.51</v>
      </c>
      <c r="G1465" s="43" t="s">
        <v>500</v>
      </c>
      <c r="H1465" s="43" t="s">
        <v>1663</v>
      </c>
      <c r="I1465" s="69">
        <v>220</v>
      </c>
      <c r="J1465" s="43" t="s">
        <v>393</v>
      </c>
      <c r="K1465" s="43" t="s">
        <v>393</v>
      </c>
      <c r="L1465" s="43" t="s">
        <v>399</v>
      </c>
      <c r="M1465" s="43" t="s">
        <v>395</v>
      </c>
      <c r="N1465" s="43" t="s">
        <v>396</v>
      </c>
      <c r="O1465" s="52" t="s">
        <v>321</v>
      </c>
      <c r="P1465" s="63" t="s">
        <v>276</v>
      </c>
      <c r="Q1465" s="57" t="str">
        <f>MID(Tabla1[[#This Row],[Aplicación]],14,1)</f>
        <v>2</v>
      </c>
      <c r="R1465" s="35" t="s">
        <v>265</v>
      </c>
      <c r="S1465" s="57" t="str">
        <f>MID(Tabla1[[#This Row],[Aplicación]],6,2)</f>
        <v>06</v>
      </c>
      <c r="T1465" s="54" t="str">
        <f>VLOOKUP(Tabla1[[#This Row],[AREA]],Hoja1!A:B,2,FALSE)</f>
        <v>06. Educación y cultura</v>
      </c>
      <c r="U1465" s="57" t="str">
        <f>MID(Tabla1[[#This Row],[Aplicación]],9,4)</f>
        <v>3321</v>
      </c>
      <c r="V1465" s="54" t="str">
        <f>VLOOKUP(Tabla1[[#This Row],[PROGRAMA]],Hoja1!A:B,2,FALSE)</f>
        <v>3321. Bibliotecas públicas</v>
      </c>
      <c r="W1465" s="57" t="str">
        <f>MID(Tabla1[[#This Row],[Aplicación]],14,2)</f>
        <v>22</v>
      </c>
      <c r="X1465" s="57" t="str">
        <f>MID(Tabla1[[#This Row],[Aplicación]],14,6)</f>
        <v>22700</v>
      </c>
    </row>
    <row r="1466" spans="1:24" x14ac:dyDescent="0.25">
      <c r="A1466" s="60">
        <v>220240003119</v>
      </c>
      <c r="B1466" s="43" t="s">
        <v>702</v>
      </c>
      <c r="C1466" s="61">
        <v>45343</v>
      </c>
      <c r="D1466" s="60">
        <v>22024001432</v>
      </c>
      <c r="E1466" s="43" t="s">
        <v>1228</v>
      </c>
      <c r="F1466" s="62">
        <v>241546.25</v>
      </c>
      <c r="G1466" s="43" t="s">
        <v>488</v>
      </c>
      <c r="H1466" s="43" t="s">
        <v>1566</v>
      </c>
      <c r="I1466" s="69">
        <v>300</v>
      </c>
      <c r="J1466" s="43" t="s">
        <v>489</v>
      </c>
      <c r="K1466" s="43" t="s">
        <v>489</v>
      </c>
      <c r="L1466" s="43" t="s">
        <v>399</v>
      </c>
      <c r="M1466" s="43" t="s">
        <v>395</v>
      </c>
      <c r="N1466" s="43" t="s">
        <v>396</v>
      </c>
      <c r="O1466" s="52" t="s">
        <v>321</v>
      </c>
      <c r="P1466" s="63" t="s">
        <v>276</v>
      </c>
      <c r="Q1466" s="57" t="str">
        <f>MID(Tabla1[[#This Row],[Aplicación]],14,1)</f>
        <v>2</v>
      </c>
      <c r="R1466" s="35" t="s">
        <v>265</v>
      </c>
      <c r="S1466" s="57" t="str">
        <f>MID(Tabla1[[#This Row],[Aplicación]],6,2)</f>
        <v>06</v>
      </c>
      <c r="T1466" s="54" t="str">
        <f>VLOOKUP(Tabla1[[#This Row],[AREA]],Hoja1!A:B,2,FALSE)</f>
        <v>06. Educación y cultura</v>
      </c>
      <c r="U1466" s="57" t="str">
        <f>MID(Tabla1[[#This Row],[Aplicación]],9,4)</f>
        <v>3321</v>
      </c>
      <c r="V1466" s="54" t="str">
        <f>VLOOKUP(Tabla1[[#This Row],[PROGRAMA]],Hoja1!A:B,2,FALSE)</f>
        <v>3321. Bibliotecas públicas</v>
      </c>
      <c r="W1466" s="57" t="str">
        <f>MID(Tabla1[[#This Row],[Aplicación]],14,2)</f>
        <v>22</v>
      </c>
      <c r="X1466" s="57" t="str">
        <f>MID(Tabla1[[#This Row],[Aplicación]],14,6)</f>
        <v>22799</v>
      </c>
    </row>
    <row r="1467" spans="1:24" x14ac:dyDescent="0.25">
      <c r="A1467" s="60">
        <v>220239000664</v>
      </c>
      <c r="B1467" s="43" t="s">
        <v>390</v>
      </c>
      <c r="C1467" s="61">
        <v>45292</v>
      </c>
      <c r="D1467" s="60">
        <v>22024001321</v>
      </c>
      <c r="E1467" s="43" t="s">
        <v>1228</v>
      </c>
      <c r="F1467" s="62">
        <v>48400</v>
      </c>
      <c r="G1467" s="43" t="s">
        <v>44</v>
      </c>
      <c r="H1467" s="43" t="s">
        <v>1677</v>
      </c>
      <c r="I1467" s="69">
        <v>220</v>
      </c>
      <c r="J1467" s="43" t="s">
        <v>572</v>
      </c>
      <c r="K1467" s="43" t="s">
        <v>398</v>
      </c>
      <c r="L1467" s="43" t="s">
        <v>399</v>
      </c>
      <c r="M1467" s="43" t="s">
        <v>395</v>
      </c>
      <c r="N1467" s="43" t="s">
        <v>396</v>
      </c>
      <c r="O1467" s="52" t="s">
        <v>321</v>
      </c>
      <c r="P1467" s="63" t="s">
        <v>276</v>
      </c>
      <c r="Q1467" s="57" t="str">
        <f>MID(Tabla1[[#This Row],[Aplicación]],14,1)</f>
        <v>2</v>
      </c>
      <c r="R1467" s="35" t="s">
        <v>265</v>
      </c>
      <c r="S1467" s="57" t="str">
        <f>MID(Tabla1[[#This Row],[Aplicación]],6,2)</f>
        <v>06</v>
      </c>
      <c r="T1467" s="54" t="str">
        <f>VLOOKUP(Tabla1[[#This Row],[AREA]],Hoja1!A:B,2,FALSE)</f>
        <v>06. Educación y cultura</v>
      </c>
      <c r="U1467" s="57" t="str">
        <f>MID(Tabla1[[#This Row],[Aplicación]],9,4)</f>
        <v>3321</v>
      </c>
      <c r="V1467" s="54" t="str">
        <f>VLOOKUP(Tabla1[[#This Row],[PROGRAMA]],Hoja1!A:B,2,FALSE)</f>
        <v>3321. Bibliotecas públicas</v>
      </c>
      <c r="W1467" s="57" t="str">
        <f>MID(Tabla1[[#This Row],[Aplicación]],14,2)</f>
        <v>22</v>
      </c>
      <c r="X1467" s="57" t="str">
        <f>MID(Tabla1[[#This Row],[Aplicación]],14,6)</f>
        <v>22799</v>
      </c>
    </row>
    <row r="1468" spans="1:24" x14ac:dyDescent="0.25">
      <c r="A1468" s="60">
        <v>220240007512</v>
      </c>
      <c r="B1468" s="43" t="s">
        <v>390</v>
      </c>
      <c r="C1468" s="61">
        <v>45371</v>
      </c>
      <c r="D1468" s="60">
        <v>22024000887</v>
      </c>
      <c r="E1468" s="43" t="s">
        <v>1228</v>
      </c>
      <c r="F1468" s="62">
        <v>653.4</v>
      </c>
      <c r="G1468" s="43" t="s">
        <v>333</v>
      </c>
      <c r="H1468" s="43" t="s">
        <v>2059</v>
      </c>
      <c r="I1468" s="69">
        <v>220</v>
      </c>
      <c r="J1468" s="43" t="s">
        <v>398</v>
      </c>
      <c r="K1468" s="43" t="s">
        <v>398</v>
      </c>
      <c r="L1468" s="43" t="s">
        <v>399</v>
      </c>
      <c r="M1468" s="43" t="s">
        <v>585</v>
      </c>
      <c r="N1468" s="43" t="s">
        <v>539</v>
      </c>
      <c r="O1468" s="52" t="s">
        <v>326</v>
      </c>
      <c r="P1468" s="63" t="s">
        <v>276</v>
      </c>
      <c r="Q1468" s="57" t="str">
        <f>MID(Tabla1[[#This Row],[Aplicación]],14,1)</f>
        <v>2</v>
      </c>
      <c r="R1468" s="35" t="s">
        <v>265</v>
      </c>
      <c r="S1468" s="57" t="str">
        <f>MID(Tabla1[[#This Row],[Aplicación]],6,2)</f>
        <v>06</v>
      </c>
      <c r="T1468" s="54" t="str">
        <f>VLOOKUP(Tabla1[[#This Row],[AREA]],Hoja1!A:B,2,FALSE)</f>
        <v>06. Educación y cultura</v>
      </c>
      <c r="U1468" s="57" t="str">
        <f>MID(Tabla1[[#This Row],[Aplicación]],9,4)</f>
        <v>3321</v>
      </c>
      <c r="V1468" s="54" t="str">
        <f>VLOOKUP(Tabla1[[#This Row],[PROGRAMA]],Hoja1!A:B,2,FALSE)</f>
        <v>3321. Bibliotecas públicas</v>
      </c>
      <c r="W1468" s="57" t="str">
        <f>MID(Tabla1[[#This Row],[Aplicación]],14,2)</f>
        <v>22</v>
      </c>
      <c r="X1468" s="57" t="str">
        <f>MID(Tabla1[[#This Row],[Aplicación]],14,6)</f>
        <v>22799</v>
      </c>
    </row>
    <row r="1469" spans="1:24" x14ac:dyDescent="0.25">
      <c r="A1469" s="53">
        <v>220240002021</v>
      </c>
      <c r="B1469" s="45" t="s">
        <v>390</v>
      </c>
      <c r="C1469" s="50">
        <v>45343</v>
      </c>
      <c r="D1469" s="44">
        <v>22024001514</v>
      </c>
      <c r="E1469" s="45" t="s">
        <v>1228</v>
      </c>
      <c r="F1469" s="51">
        <v>859.2</v>
      </c>
      <c r="G1469" s="45" t="s">
        <v>42</v>
      </c>
      <c r="H1469" s="45" t="s">
        <v>2101</v>
      </c>
      <c r="I1469" s="53">
        <v>220</v>
      </c>
      <c r="J1469" s="45" t="s">
        <v>398</v>
      </c>
      <c r="K1469" s="45" t="s">
        <v>398</v>
      </c>
      <c r="L1469" s="45" t="s">
        <v>399</v>
      </c>
      <c r="M1469" s="45" t="s">
        <v>585</v>
      </c>
      <c r="N1469" s="45" t="s">
        <v>539</v>
      </c>
      <c r="O1469" s="52" t="s">
        <v>326</v>
      </c>
      <c r="P1469" s="63" t="s">
        <v>276</v>
      </c>
      <c r="Q1469" s="57" t="str">
        <f>MID(Tabla1[[#This Row],[Aplicación]],14,1)</f>
        <v>2</v>
      </c>
      <c r="R1469" s="35" t="s">
        <v>265</v>
      </c>
      <c r="S1469" s="57" t="str">
        <f>MID(Tabla1[[#This Row],[Aplicación]],6,2)</f>
        <v>06</v>
      </c>
      <c r="T1469" s="54" t="str">
        <f>VLOOKUP(Tabla1[[#This Row],[AREA]],Hoja1!A:B,2,FALSE)</f>
        <v>06. Educación y cultura</v>
      </c>
      <c r="U1469" s="57" t="str">
        <f>MID(Tabla1[[#This Row],[Aplicación]],9,4)</f>
        <v>3321</v>
      </c>
      <c r="V1469" s="54" t="str">
        <f>VLOOKUP(Tabla1[[#This Row],[PROGRAMA]],Hoja1!A:B,2,FALSE)</f>
        <v>3321. Bibliotecas públicas</v>
      </c>
      <c r="W1469" s="57" t="str">
        <f>MID(Tabla1[[#This Row],[Aplicación]],14,2)</f>
        <v>22</v>
      </c>
      <c r="X1469" s="57" t="str">
        <f>MID(Tabla1[[#This Row],[Aplicación]],14,6)</f>
        <v>22799</v>
      </c>
    </row>
    <row r="1470" spans="1:24" x14ac:dyDescent="0.25">
      <c r="A1470" s="60">
        <v>220240000822</v>
      </c>
      <c r="B1470" s="43" t="s">
        <v>390</v>
      </c>
      <c r="C1470" s="61">
        <v>45330</v>
      </c>
      <c r="D1470" s="60">
        <v>22024000887</v>
      </c>
      <c r="E1470" s="43" t="s">
        <v>1228</v>
      </c>
      <c r="F1470" s="62">
        <v>920.51</v>
      </c>
      <c r="G1470" s="43" t="s">
        <v>333</v>
      </c>
      <c r="H1470" s="43" t="s">
        <v>2112</v>
      </c>
      <c r="I1470" s="69">
        <v>220</v>
      </c>
      <c r="J1470" s="43" t="s">
        <v>398</v>
      </c>
      <c r="K1470" s="43" t="s">
        <v>398</v>
      </c>
      <c r="L1470" s="43" t="s">
        <v>399</v>
      </c>
      <c r="M1470" s="43" t="s">
        <v>585</v>
      </c>
      <c r="N1470" s="43" t="s">
        <v>539</v>
      </c>
      <c r="O1470" s="52" t="s">
        <v>326</v>
      </c>
      <c r="P1470" s="63" t="s">
        <v>276</v>
      </c>
      <c r="Q1470" s="57" t="str">
        <f>MID(Tabla1[[#This Row],[Aplicación]],14,1)</f>
        <v>2</v>
      </c>
      <c r="R1470" s="35" t="s">
        <v>265</v>
      </c>
      <c r="S1470" s="57" t="str">
        <f>MID(Tabla1[[#This Row],[Aplicación]],6,2)</f>
        <v>06</v>
      </c>
      <c r="T1470" s="54" t="str">
        <f>VLOOKUP(Tabla1[[#This Row],[AREA]],Hoja1!A:B,2,FALSE)</f>
        <v>06. Educación y cultura</v>
      </c>
      <c r="U1470" s="57" t="str">
        <f>MID(Tabla1[[#This Row],[Aplicación]],9,4)</f>
        <v>3321</v>
      </c>
      <c r="V1470" s="54" t="str">
        <f>VLOOKUP(Tabla1[[#This Row],[PROGRAMA]],Hoja1!A:B,2,FALSE)</f>
        <v>3321. Bibliotecas públicas</v>
      </c>
      <c r="W1470" s="57" t="str">
        <f>MID(Tabla1[[#This Row],[Aplicación]],14,2)</f>
        <v>22</v>
      </c>
      <c r="X1470" s="57" t="str">
        <f>MID(Tabla1[[#This Row],[Aplicación]],14,6)</f>
        <v>22799</v>
      </c>
    </row>
    <row r="1471" spans="1:24" x14ac:dyDescent="0.25">
      <c r="A1471" s="60">
        <v>220240001336</v>
      </c>
      <c r="B1471" s="43" t="s">
        <v>390</v>
      </c>
      <c r="C1471" s="61">
        <v>45331</v>
      </c>
      <c r="D1471" s="60">
        <v>22024001553</v>
      </c>
      <c r="E1471" s="43" t="s">
        <v>1228</v>
      </c>
      <c r="F1471" s="62">
        <v>1350</v>
      </c>
      <c r="G1471" s="43" t="s">
        <v>350</v>
      </c>
      <c r="H1471" s="43" t="s">
        <v>2208</v>
      </c>
      <c r="I1471" s="69">
        <v>220</v>
      </c>
      <c r="J1471" s="43" t="s">
        <v>398</v>
      </c>
      <c r="K1471" s="43" t="s">
        <v>398</v>
      </c>
      <c r="L1471" s="43" t="s">
        <v>399</v>
      </c>
      <c r="M1471" s="43" t="s">
        <v>585</v>
      </c>
      <c r="N1471" s="43" t="s">
        <v>539</v>
      </c>
      <c r="O1471" s="52" t="s">
        <v>326</v>
      </c>
      <c r="P1471" s="63" t="s">
        <v>276</v>
      </c>
      <c r="Q1471" s="57" t="str">
        <f>MID(Tabla1[[#This Row],[Aplicación]],14,1)</f>
        <v>2</v>
      </c>
      <c r="R1471" s="35" t="s">
        <v>265</v>
      </c>
      <c r="S1471" s="57" t="str">
        <f>MID(Tabla1[[#This Row],[Aplicación]],6,2)</f>
        <v>06</v>
      </c>
      <c r="T1471" s="54" t="str">
        <f>VLOOKUP(Tabla1[[#This Row],[AREA]],Hoja1!A:B,2,FALSE)</f>
        <v>06. Educación y cultura</v>
      </c>
      <c r="U1471" s="57" t="str">
        <f>MID(Tabla1[[#This Row],[Aplicación]],9,4)</f>
        <v>3321</v>
      </c>
      <c r="V1471" s="54" t="str">
        <f>VLOOKUP(Tabla1[[#This Row],[PROGRAMA]],Hoja1!A:B,2,FALSE)</f>
        <v>3321. Bibliotecas públicas</v>
      </c>
      <c r="W1471" s="57" t="str">
        <f>MID(Tabla1[[#This Row],[Aplicación]],14,2)</f>
        <v>22</v>
      </c>
      <c r="X1471" s="57" t="str">
        <f>MID(Tabla1[[#This Row],[Aplicación]],14,6)</f>
        <v>22799</v>
      </c>
    </row>
    <row r="1472" spans="1:24" x14ac:dyDescent="0.25">
      <c r="A1472" s="60">
        <v>220239000663</v>
      </c>
      <c r="B1472" s="43" t="s">
        <v>390</v>
      </c>
      <c r="C1472" s="61">
        <v>45292</v>
      </c>
      <c r="D1472" s="60">
        <v>22024001320</v>
      </c>
      <c r="E1472" s="43" t="s">
        <v>1228</v>
      </c>
      <c r="F1472" s="62">
        <v>45375</v>
      </c>
      <c r="G1472" s="43" t="s">
        <v>488</v>
      </c>
      <c r="H1472" s="43" t="s">
        <v>2615</v>
      </c>
      <c r="I1472" s="69">
        <v>220</v>
      </c>
      <c r="J1472" s="43" t="s">
        <v>489</v>
      </c>
      <c r="K1472" s="43" t="s">
        <v>489</v>
      </c>
      <c r="L1472" s="43" t="s">
        <v>399</v>
      </c>
      <c r="M1472" s="43" t="s">
        <v>395</v>
      </c>
      <c r="N1472" s="43" t="s">
        <v>396</v>
      </c>
      <c r="O1472" s="52" t="s">
        <v>321</v>
      </c>
      <c r="P1472" s="63" t="s">
        <v>276</v>
      </c>
      <c r="Q1472" s="57" t="str">
        <f>MID(Tabla1[[#This Row],[Aplicación]],14,1)</f>
        <v>2</v>
      </c>
      <c r="R1472" s="35" t="s">
        <v>265</v>
      </c>
      <c r="S1472" s="57" t="str">
        <f>MID(Tabla1[[#This Row],[Aplicación]],6,2)</f>
        <v>06</v>
      </c>
      <c r="T1472" s="54" t="str">
        <f>VLOOKUP(Tabla1[[#This Row],[AREA]],Hoja1!A:B,2,FALSE)</f>
        <v>06. Educación y cultura</v>
      </c>
      <c r="U1472" s="57" t="str">
        <f>MID(Tabla1[[#This Row],[Aplicación]],9,4)</f>
        <v>3321</v>
      </c>
      <c r="V1472" s="54" t="str">
        <f>VLOOKUP(Tabla1[[#This Row],[PROGRAMA]],Hoja1!A:B,2,FALSE)</f>
        <v>3321. Bibliotecas públicas</v>
      </c>
      <c r="W1472" s="57" t="str">
        <f>MID(Tabla1[[#This Row],[Aplicación]],14,2)</f>
        <v>22</v>
      </c>
      <c r="X1472" s="57" t="str">
        <f>MID(Tabla1[[#This Row],[Aplicación]],14,6)</f>
        <v>22799</v>
      </c>
    </row>
    <row r="1473" spans="1:24" x14ac:dyDescent="0.25">
      <c r="A1473" s="60">
        <v>220240026337</v>
      </c>
      <c r="B1473" s="43" t="s">
        <v>390</v>
      </c>
      <c r="C1473" s="61">
        <v>45464</v>
      </c>
      <c r="D1473" s="60">
        <v>22024005159</v>
      </c>
      <c r="E1473" s="43" t="s">
        <v>1228</v>
      </c>
      <c r="F1473" s="62">
        <v>88</v>
      </c>
      <c r="G1473" s="43" t="s">
        <v>956</v>
      </c>
      <c r="H1473" s="43" t="s">
        <v>3071</v>
      </c>
      <c r="I1473" s="69" t="s">
        <v>2930</v>
      </c>
      <c r="J1473" s="43" t="s">
        <v>398</v>
      </c>
      <c r="K1473" s="43" t="s">
        <v>398</v>
      </c>
      <c r="L1473" s="43" t="s">
        <v>399</v>
      </c>
      <c r="M1473" s="43" t="s">
        <v>585</v>
      </c>
      <c r="N1473" s="43" t="s">
        <v>539</v>
      </c>
      <c r="O1473" s="68" t="s">
        <v>326</v>
      </c>
      <c r="P1473" s="68" t="s">
        <v>2931</v>
      </c>
      <c r="Q1473" s="57" t="s">
        <v>2932</v>
      </c>
      <c r="R1473" s="35" t="s">
        <v>265</v>
      </c>
      <c r="S1473" s="57" t="str">
        <f>MID(Tabla1[[#This Row],[Aplicación]],6,2)</f>
        <v>06</v>
      </c>
      <c r="T1473" s="54" t="str">
        <f>VLOOKUP(Tabla1[[#This Row],[AREA]],Hoja1!A:B,2,FALSE)</f>
        <v>06. Educación y cultura</v>
      </c>
      <c r="U1473" s="57" t="str">
        <f>MID(Tabla1[[#This Row],[Aplicación]],9,4)</f>
        <v>3321</v>
      </c>
      <c r="V1473" s="54" t="str">
        <f>VLOOKUP(Tabla1[[#This Row],[PROGRAMA]],Hoja1!A:B,2,FALSE)</f>
        <v>3321. Bibliotecas públicas</v>
      </c>
      <c r="W1473" s="57" t="str">
        <f>MID(Tabla1[[#This Row],[Aplicación]],14,2)</f>
        <v>22</v>
      </c>
      <c r="X1473" s="57" t="str">
        <f>MID(Tabla1[[#This Row],[Aplicación]],14,6)</f>
        <v>22799</v>
      </c>
    </row>
    <row r="1474" spans="1:24" x14ac:dyDescent="0.25">
      <c r="A1474" s="60">
        <v>220240026263</v>
      </c>
      <c r="B1474" s="43" t="s">
        <v>390</v>
      </c>
      <c r="C1474" s="61">
        <v>45464</v>
      </c>
      <c r="D1474" s="60">
        <v>22024005083</v>
      </c>
      <c r="E1474" s="43" t="s">
        <v>1228</v>
      </c>
      <c r="F1474" s="62">
        <v>1650</v>
      </c>
      <c r="G1474" s="43" t="s">
        <v>3089</v>
      </c>
      <c r="H1474" s="43" t="s">
        <v>3090</v>
      </c>
      <c r="I1474" s="69" t="s">
        <v>2930</v>
      </c>
      <c r="J1474" s="43" t="s">
        <v>398</v>
      </c>
      <c r="K1474" s="43" t="s">
        <v>398</v>
      </c>
      <c r="L1474" s="43" t="s">
        <v>399</v>
      </c>
      <c r="M1474" s="43" t="s">
        <v>585</v>
      </c>
      <c r="N1474" s="43" t="s">
        <v>539</v>
      </c>
      <c r="O1474" s="68" t="s">
        <v>326</v>
      </c>
      <c r="P1474" s="68" t="s">
        <v>2931</v>
      </c>
      <c r="Q1474" s="57" t="s">
        <v>2932</v>
      </c>
      <c r="R1474" s="35" t="s">
        <v>265</v>
      </c>
      <c r="S1474" s="57" t="str">
        <f>MID(Tabla1[[#This Row],[Aplicación]],6,2)</f>
        <v>06</v>
      </c>
      <c r="T1474" s="54" t="str">
        <f>VLOOKUP(Tabla1[[#This Row],[AREA]],Hoja1!A:B,2,FALSE)</f>
        <v>06. Educación y cultura</v>
      </c>
      <c r="U1474" s="57" t="str">
        <f>MID(Tabla1[[#This Row],[Aplicación]],9,4)</f>
        <v>3321</v>
      </c>
      <c r="V1474" s="54" t="str">
        <f>VLOOKUP(Tabla1[[#This Row],[PROGRAMA]],Hoja1!A:B,2,FALSE)</f>
        <v>3321. Bibliotecas públicas</v>
      </c>
      <c r="W1474" s="57" t="str">
        <f>MID(Tabla1[[#This Row],[Aplicación]],14,2)</f>
        <v>22</v>
      </c>
      <c r="X1474" s="57" t="str">
        <f>MID(Tabla1[[#This Row],[Aplicación]],14,6)</f>
        <v>22799</v>
      </c>
    </row>
    <row r="1475" spans="1:24" x14ac:dyDescent="0.25">
      <c r="A1475" s="60">
        <v>220240021739</v>
      </c>
      <c r="B1475" s="43" t="s">
        <v>390</v>
      </c>
      <c r="C1475" s="61">
        <v>45440</v>
      </c>
      <c r="D1475" s="60">
        <v>22024004696</v>
      </c>
      <c r="E1475" s="43" t="s">
        <v>1228</v>
      </c>
      <c r="F1475" s="62">
        <v>1584</v>
      </c>
      <c r="G1475" s="43" t="s">
        <v>3089</v>
      </c>
      <c r="H1475" s="43" t="s">
        <v>3608</v>
      </c>
      <c r="I1475" s="69" t="s">
        <v>2930</v>
      </c>
      <c r="J1475" s="43" t="s">
        <v>398</v>
      </c>
      <c r="K1475" s="43" t="s">
        <v>398</v>
      </c>
      <c r="L1475" s="43" t="s">
        <v>399</v>
      </c>
      <c r="M1475" s="43" t="s">
        <v>585</v>
      </c>
      <c r="N1475" s="43" t="s">
        <v>539</v>
      </c>
      <c r="O1475" s="68" t="s">
        <v>326</v>
      </c>
      <c r="P1475" s="68" t="s">
        <v>2931</v>
      </c>
      <c r="Q1475" s="57" t="s">
        <v>2932</v>
      </c>
      <c r="R1475" s="35" t="s">
        <v>265</v>
      </c>
      <c r="S1475" s="57" t="str">
        <f>MID(Tabla1[[#This Row],[Aplicación]],6,2)</f>
        <v>06</v>
      </c>
      <c r="T1475" s="54" t="str">
        <f>VLOOKUP(Tabla1[[#This Row],[AREA]],Hoja1!A:B,2,FALSE)</f>
        <v>06. Educación y cultura</v>
      </c>
      <c r="U1475" s="57" t="str">
        <f>MID(Tabla1[[#This Row],[Aplicación]],9,4)</f>
        <v>3321</v>
      </c>
      <c r="V1475" s="54" t="str">
        <f>VLOOKUP(Tabla1[[#This Row],[PROGRAMA]],Hoja1!A:B,2,FALSE)</f>
        <v>3321. Bibliotecas públicas</v>
      </c>
      <c r="W1475" s="57" t="str">
        <f>MID(Tabla1[[#This Row],[Aplicación]],14,2)</f>
        <v>22</v>
      </c>
      <c r="X1475" s="57" t="str">
        <f>MID(Tabla1[[#This Row],[Aplicación]],14,6)</f>
        <v>22799</v>
      </c>
    </row>
    <row r="1476" spans="1:24" x14ac:dyDescent="0.25">
      <c r="A1476" s="60">
        <v>220240021733</v>
      </c>
      <c r="B1476" s="43" t="s">
        <v>390</v>
      </c>
      <c r="C1476" s="61">
        <v>45440</v>
      </c>
      <c r="D1476" s="60">
        <v>22024004660</v>
      </c>
      <c r="E1476" s="43" t="s">
        <v>1228</v>
      </c>
      <c r="F1476" s="62">
        <v>1350</v>
      </c>
      <c r="G1476" s="43" t="s">
        <v>350</v>
      </c>
      <c r="H1476" s="43" t="s">
        <v>3609</v>
      </c>
      <c r="I1476" s="69" t="s">
        <v>2930</v>
      </c>
      <c r="J1476" s="43" t="s">
        <v>398</v>
      </c>
      <c r="K1476" s="43" t="s">
        <v>398</v>
      </c>
      <c r="L1476" s="43" t="s">
        <v>399</v>
      </c>
      <c r="M1476" s="43" t="s">
        <v>585</v>
      </c>
      <c r="N1476" s="43" t="s">
        <v>539</v>
      </c>
      <c r="O1476" s="68" t="s">
        <v>326</v>
      </c>
      <c r="P1476" s="68" t="s">
        <v>2931</v>
      </c>
      <c r="Q1476" s="57" t="s">
        <v>2932</v>
      </c>
      <c r="R1476" s="35" t="s">
        <v>265</v>
      </c>
      <c r="S1476" s="57" t="str">
        <f>MID(Tabla1[[#This Row],[Aplicación]],6,2)</f>
        <v>06</v>
      </c>
      <c r="T1476" s="54" t="str">
        <f>VLOOKUP(Tabla1[[#This Row],[AREA]],Hoja1!A:B,2,FALSE)</f>
        <v>06. Educación y cultura</v>
      </c>
      <c r="U1476" s="57" t="str">
        <f>MID(Tabla1[[#This Row],[Aplicación]],9,4)</f>
        <v>3321</v>
      </c>
      <c r="V1476" s="54" t="str">
        <f>VLOOKUP(Tabla1[[#This Row],[PROGRAMA]],Hoja1!A:B,2,FALSE)</f>
        <v>3321. Bibliotecas públicas</v>
      </c>
      <c r="W1476" s="57" t="str">
        <f>MID(Tabla1[[#This Row],[Aplicación]],14,2)</f>
        <v>22</v>
      </c>
      <c r="X1476" s="57" t="str">
        <f>MID(Tabla1[[#This Row],[Aplicación]],14,6)</f>
        <v>22799</v>
      </c>
    </row>
    <row r="1477" spans="1:24" x14ac:dyDescent="0.25">
      <c r="A1477" s="60">
        <v>220240021734</v>
      </c>
      <c r="B1477" s="43" t="s">
        <v>390</v>
      </c>
      <c r="C1477" s="61">
        <v>45440</v>
      </c>
      <c r="D1477" s="60">
        <v>22024004661</v>
      </c>
      <c r="E1477" s="43" t="s">
        <v>1228</v>
      </c>
      <c r="F1477" s="62">
        <v>1350</v>
      </c>
      <c r="G1477" s="43" t="s">
        <v>3610</v>
      </c>
      <c r="H1477" s="43" t="s">
        <v>3611</v>
      </c>
      <c r="I1477" s="69" t="s">
        <v>2930</v>
      </c>
      <c r="J1477" s="43" t="s">
        <v>398</v>
      </c>
      <c r="K1477" s="43" t="s">
        <v>398</v>
      </c>
      <c r="L1477" s="43" t="s">
        <v>399</v>
      </c>
      <c r="M1477" s="43" t="s">
        <v>585</v>
      </c>
      <c r="N1477" s="43" t="s">
        <v>539</v>
      </c>
      <c r="O1477" s="68" t="s">
        <v>326</v>
      </c>
      <c r="P1477" s="68" t="s">
        <v>2931</v>
      </c>
      <c r="Q1477" s="57" t="s">
        <v>2932</v>
      </c>
      <c r="R1477" s="35" t="s">
        <v>265</v>
      </c>
      <c r="S1477" s="57" t="str">
        <f>MID(Tabla1[[#This Row],[Aplicación]],6,2)</f>
        <v>06</v>
      </c>
      <c r="T1477" s="54" t="str">
        <f>VLOOKUP(Tabla1[[#This Row],[AREA]],Hoja1!A:B,2,FALSE)</f>
        <v>06. Educación y cultura</v>
      </c>
      <c r="U1477" s="57" t="str">
        <f>MID(Tabla1[[#This Row],[Aplicación]],9,4)</f>
        <v>3321</v>
      </c>
      <c r="V1477" s="54" t="str">
        <f>VLOOKUP(Tabla1[[#This Row],[PROGRAMA]],Hoja1!A:B,2,FALSE)</f>
        <v>3321. Bibliotecas públicas</v>
      </c>
      <c r="W1477" s="57" t="str">
        <f>MID(Tabla1[[#This Row],[Aplicación]],14,2)</f>
        <v>22</v>
      </c>
      <c r="X1477" s="57" t="str">
        <f>MID(Tabla1[[#This Row],[Aplicación]],14,6)</f>
        <v>22799</v>
      </c>
    </row>
    <row r="1478" spans="1:24" x14ac:dyDescent="0.25">
      <c r="A1478" s="60">
        <v>220240021751</v>
      </c>
      <c r="B1478" s="43" t="s">
        <v>390</v>
      </c>
      <c r="C1478" s="61">
        <v>45440</v>
      </c>
      <c r="D1478" s="60">
        <v>22024004686</v>
      </c>
      <c r="E1478" s="43" t="s">
        <v>1228</v>
      </c>
      <c r="F1478" s="62">
        <v>1149.5</v>
      </c>
      <c r="G1478" s="43" t="s">
        <v>294</v>
      </c>
      <c r="H1478" s="43" t="s">
        <v>3612</v>
      </c>
      <c r="I1478" s="69" t="s">
        <v>2930</v>
      </c>
      <c r="J1478" s="43" t="s">
        <v>398</v>
      </c>
      <c r="K1478" s="43" t="s">
        <v>398</v>
      </c>
      <c r="L1478" s="43" t="s">
        <v>399</v>
      </c>
      <c r="M1478" s="43" t="s">
        <v>585</v>
      </c>
      <c r="N1478" s="43" t="s">
        <v>539</v>
      </c>
      <c r="O1478" s="68" t="s">
        <v>326</v>
      </c>
      <c r="P1478" s="68" t="s">
        <v>2931</v>
      </c>
      <c r="Q1478" s="57" t="s">
        <v>2932</v>
      </c>
      <c r="R1478" s="35" t="s">
        <v>265</v>
      </c>
      <c r="S1478" s="57" t="str">
        <f>MID(Tabla1[[#This Row],[Aplicación]],6,2)</f>
        <v>06</v>
      </c>
      <c r="T1478" s="54" t="str">
        <f>VLOOKUP(Tabla1[[#This Row],[AREA]],Hoja1!A:B,2,FALSE)</f>
        <v>06. Educación y cultura</v>
      </c>
      <c r="U1478" s="57" t="str">
        <f>MID(Tabla1[[#This Row],[Aplicación]],9,4)</f>
        <v>3321</v>
      </c>
      <c r="V1478" s="54" t="str">
        <f>VLOOKUP(Tabla1[[#This Row],[PROGRAMA]],Hoja1!A:B,2,FALSE)</f>
        <v>3321. Bibliotecas públicas</v>
      </c>
      <c r="W1478" s="57" t="str">
        <f>MID(Tabla1[[#This Row],[Aplicación]],14,2)</f>
        <v>22</v>
      </c>
      <c r="X1478" s="57" t="str">
        <f>MID(Tabla1[[#This Row],[Aplicación]],14,6)</f>
        <v>22799</v>
      </c>
    </row>
    <row r="1479" spans="1:24" x14ac:dyDescent="0.25">
      <c r="A1479" s="60">
        <v>220240021738</v>
      </c>
      <c r="B1479" s="43" t="s">
        <v>390</v>
      </c>
      <c r="C1479" s="61">
        <v>45440</v>
      </c>
      <c r="D1479" s="60">
        <v>22024004694</v>
      </c>
      <c r="E1479" s="43" t="s">
        <v>1228</v>
      </c>
      <c r="F1479" s="62">
        <v>500</v>
      </c>
      <c r="G1479" s="43" t="s">
        <v>3626</v>
      </c>
      <c r="H1479" s="43" t="s">
        <v>3627</v>
      </c>
      <c r="I1479" s="69" t="s">
        <v>2930</v>
      </c>
      <c r="J1479" s="43" t="s">
        <v>398</v>
      </c>
      <c r="K1479" s="43" t="s">
        <v>398</v>
      </c>
      <c r="L1479" s="43" t="s">
        <v>399</v>
      </c>
      <c r="M1479" s="43" t="s">
        <v>585</v>
      </c>
      <c r="N1479" s="43" t="s">
        <v>539</v>
      </c>
      <c r="O1479" s="68" t="s">
        <v>326</v>
      </c>
      <c r="P1479" s="68" t="s">
        <v>2931</v>
      </c>
      <c r="Q1479" s="57" t="s">
        <v>2932</v>
      </c>
      <c r="R1479" s="35" t="s">
        <v>265</v>
      </c>
      <c r="S1479" s="57" t="str">
        <f>MID(Tabla1[[#This Row],[Aplicación]],6,2)</f>
        <v>06</v>
      </c>
      <c r="T1479" s="54" t="str">
        <f>VLOOKUP(Tabla1[[#This Row],[AREA]],Hoja1!A:B,2,FALSE)</f>
        <v>06. Educación y cultura</v>
      </c>
      <c r="U1479" s="57" t="str">
        <f>MID(Tabla1[[#This Row],[Aplicación]],9,4)</f>
        <v>3321</v>
      </c>
      <c r="V1479" s="54" t="str">
        <f>VLOOKUP(Tabla1[[#This Row],[PROGRAMA]],Hoja1!A:B,2,FALSE)</f>
        <v>3321. Bibliotecas públicas</v>
      </c>
      <c r="W1479" s="57" t="str">
        <f>MID(Tabla1[[#This Row],[Aplicación]],14,2)</f>
        <v>22</v>
      </c>
      <c r="X1479" s="57" t="str">
        <f>MID(Tabla1[[#This Row],[Aplicación]],14,6)</f>
        <v>22799</v>
      </c>
    </row>
    <row r="1480" spans="1:24" x14ac:dyDescent="0.25">
      <c r="A1480" s="60">
        <v>220240021752</v>
      </c>
      <c r="B1480" s="43" t="s">
        <v>390</v>
      </c>
      <c r="C1480" s="61">
        <v>45440</v>
      </c>
      <c r="D1480" s="60">
        <v>22024003698</v>
      </c>
      <c r="E1480" s="43" t="s">
        <v>1228</v>
      </c>
      <c r="F1480" s="62">
        <v>500</v>
      </c>
      <c r="G1480" s="43" t="s">
        <v>95</v>
      </c>
      <c r="H1480" s="43" t="s">
        <v>3628</v>
      </c>
      <c r="I1480" s="69" t="s">
        <v>2930</v>
      </c>
      <c r="J1480" s="43" t="s">
        <v>398</v>
      </c>
      <c r="K1480" s="43" t="s">
        <v>398</v>
      </c>
      <c r="L1480" s="43" t="s">
        <v>399</v>
      </c>
      <c r="M1480" s="43" t="s">
        <v>585</v>
      </c>
      <c r="N1480" s="43" t="s">
        <v>539</v>
      </c>
      <c r="O1480" s="68" t="s">
        <v>326</v>
      </c>
      <c r="P1480" s="68" t="s">
        <v>2931</v>
      </c>
      <c r="Q1480" s="57" t="s">
        <v>2932</v>
      </c>
      <c r="R1480" s="35" t="s">
        <v>265</v>
      </c>
      <c r="S1480" s="57" t="str">
        <f>MID(Tabla1[[#This Row],[Aplicación]],6,2)</f>
        <v>06</v>
      </c>
      <c r="T1480" s="54" t="str">
        <f>VLOOKUP(Tabla1[[#This Row],[AREA]],Hoja1!A:B,2,FALSE)</f>
        <v>06. Educación y cultura</v>
      </c>
      <c r="U1480" s="57" t="str">
        <f>MID(Tabla1[[#This Row],[Aplicación]],9,4)</f>
        <v>3321</v>
      </c>
      <c r="V1480" s="54" t="str">
        <f>VLOOKUP(Tabla1[[#This Row],[PROGRAMA]],Hoja1!A:B,2,FALSE)</f>
        <v>3321. Bibliotecas públicas</v>
      </c>
      <c r="W1480" s="57" t="str">
        <f>MID(Tabla1[[#This Row],[Aplicación]],14,2)</f>
        <v>22</v>
      </c>
      <c r="X1480" s="57" t="str">
        <f>MID(Tabla1[[#This Row],[Aplicación]],14,6)</f>
        <v>22799</v>
      </c>
    </row>
    <row r="1481" spans="1:24" x14ac:dyDescent="0.25">
      <c r="A1481" s="60">
        <v>220240013909</v>
      </c>
      <c r="B1481" s="43" t="s">
        <v>390</v>
      </c>
      <c r="C1481" s="61">
        <v>45414</v>
      </c>
      <c r="D1481" s="60">
        <v>22024004285</v>
      </c>
      <c r="E1481" s="43" t="s">
        <v>1228</v>
      </c>
      <c r="F1481" s="62">
        <v>462.22</v>
      </c>
      <c r="G1481" s="43" t="s">
        <v>4126</v>
      </c>
      <c r="H1481" s="43" t="s">
        <v>4127</v>
      </c>
      <c r="I1481" s="69" t="s">
        <v>2930</v>
      </c>
      <c r="J1481" s="43" t="s">
        <v>398</v>
      </c>
      <c r="K1481" s="43" t="s">
        <v>398</v>
      </c>
      <c r="L1481" s="43" t="s">
        <v>399</v>
      </c>
      <c r="M1481" s="43" t="s">
        <v>585</v>
      </c>
      <c r="N1481" s="43" t="s">
        <v>539</v>
      </c>
      <c r="O1481" s="68" t="s">
        <v>326</v>
      </c>
      <c r="P1481" s="68" t="s">
        <v>2931</v>
      </c>
      <c r="Q1481" s="57" t="s">
        <v>2932</v>
      </c>
      <c r="R1481" s="35" t="s">
        <v>265</v>
      </c>
      <c r="S1481" s="57" t="str">
        <f>MID(Tabla1[[#This Row],[Aplicación]],6,2)</f>
        <v>06</v>
      </c>
      <c r="T1481" s="54" t="str">
        <f>VLOOKUP(Tabla1[[#This Row],[AREA]],Hoja1!A:B,2,FALSE)</f>
        <v>06. Educación y cultura</v>
      </c>
      <c r="U1481" s="57" t="str">
        <f>MID(Tabla1[[#This Row],[Aplicación]],9,4)</f>
        <v>3321</v>
      </c>
      <c r="V1481" s="54" t="str">
        <f>VLOOKUP(Tabla1[[#This Row],[PROGRAMA]],Hoja1!A:B,2,FALSE)</f>
        <v>3321. Bibliotecas públicas</v>
      </c>
      <c r="W1481" s="57" t="str">
        <f>MID(Tabla1[[#This Row],[Aplicación]],14,2)</f>
        <v>22</v>
      </c>
      <c r="X1481" s="57" t="str">
        <f>MID(Tabla1[[#This Row],[Aplicación]],14,6)</f>
        <v>22799</v>
      </c>
    </row>
    <row r="1482" spans="1:24" x14ac:dyDescent="0.25">
      <c r="A1482" s="60">
        <v>220240013226</v>
      </c>
      <c r="B1482" s="43" t="s">
        <v>390</v>
      </c>
      <c r="C1482" s="61">
        <v>45408</v>
      </c>
      <c r="D1482" s="60">
        <v>22024003698</v>
      </c>
      <c r="E1482" s="43" t="s">
        <v>1228</v>
      </c>
      <c r="F1482" s="62">
        <v>1500</v>
      </c>
      <c r="G1482" s="43" t="s">
        <v>95</v>
      </c>
      <c r="H1482" s="43" t="s">
        <v>4248</v>
      </c>
      <c r="I1482" s="69" t="s">
        <v>2930</v>
      </c>
      <c r="J1482" s="43" t="s">
        <v>398</v>
      </c>
      <c r="K1482" s="43" t="s">
        <v>398</v>
      </c>
      <c r="L1482" s="43" t="s">
        <v>399</v>
      </c>
      <c r="M1482" s="43" t="s">
        <v>585</v>
      </c>
      <c r="N1482" s="43" t="s">
        <v>539</v>
      </c>
      <c r="O1482" s="68" t="s">
        <v>326</v>
      </c>
      <c r="P1482" s="68" t="s">
        <v>2931</v>
      </c>
      <c r="Q1482" s="57" t="s">
        <v>2932</v>
      </c>
      <c r="R1482" s="35" t="s">
        <v>265</v>
      </c>
      <c r="S1482" s="57" t="str">
        <f>MID(Tabla1[[#This Row],[Aplicación]],6,2)</f>
        <v>06</v>
      </c>
      <c r="T1482" s="54" t="str">
        <f>VLOOKUP(Tabla1[[#This Row],[AREA]],Hoja1!A:B,2,FALSE)</f>
        <v>06. Educación y cultura</v>
      </c>
      <c r="U1482" s="57" t="str">
        <f>MID(Tabla1[[#This Row],[Aplicación]],9,4)</f>
        <v>3321</v>
      </c>
      <c r="V1482" s="54" t="str">
        <f>VLOOKUP(Tabla1[[#This Row],[PROGRAMA]],Hoja1!A:B,2,FALSE)</f>
        <v>3321. Bibliotecas públicas</v>
      </c>
      <c r="W1482" s="57" t="str">
        <f>MID(Tabla1[[#This Row],[Aplicación]],14,2)</f>
        <v>22</v>
      </c>
      <c r="X1482" s="57" t="str">
        <f>MID(Tabla1[[#This Row],[Aplicación]],14,6)</f>
        <v>22799</v>
      </c>
    </row>
    <row r="1483" spans="1:24" x14ac:dyDescent="0.25">
      <c r="A1483" s="60">
        <v>220240010764</v>
      </c>
      <c r="B1483" s="43" t="s">
        <v>390</v>
      </c>
      <c r="C1483" s="61">
        <v>45385</v>
      </c>
      <c r="D1483" s="60">
        <v>22024003698</v>
      </c>
      <c r="E1483" s="43" t="s">
        <v>1228</v>
      </c>
      <c r="F1483" s="62">
        <v>1000</v>
      </c>
      <c r="G1483" s="43" t="s">
        <v>95</v>
      </c>
      <c r="H1483" s="43" t="s">
        <v>4682</v>
      </c>
      <c r="I1483" s="69" t="s">
        <v>2930</v>
      </c>
      <c r="J1483" s="43" t="s">
        <v>398</v>
      </c>
      <c r="K1483" s="43" t="s">
        <v>398</v>
      </c>
      <c r="L1483" s="43" t="s">
        <v>399</v>
      </c>
      <c r="M1483" s="43" t="s">
        <v>585</v>
      </c>
      <c r="N1483" s="43" t="s">
        <v>539</v>
      </c>
      <c r="O1483" s="68" t="s">
        <v>326</v>
      </c>
      <c r="P1483" s="68" t="s">
        <v>2931</v>
      </c>
      <c r="Q1483" s="57" t="s">
        <v>2932</v>
      </c>
      <c r="R1483" s="35" t="s">
        <v>265</v>
      </c>
      <c r="S1483" s="57" t="str">
        <f>MID(Tabla1[[#This Row],[Aplicación]],6,2)</f>
        <v>06</v>
      </c>
      <c r="T1483" s="54" t="str">
        <f>VLOOKUP(Tabla1[[#This Row],[AREA]],Hoja1!A:B,2,FALSE)</f>
        <v>06. Educación y cultura</v>
      </c>
      <c r="U1483" s="57" t="str">
        <f>MID(Tabla1[[#This Row],[Aplicación]],9,4)</f>
        <v>3321</v>
      </c>
      <c r="V1483" s="54" t="str">
        <f>VLOOKUP(Tabla1[[#This Row],[PROGRAMA]],Hoja1!A:B,2,FALSE)</f>
        <v>3321. Bibliotecas públicas</v>
      </c>
      <c r="W1483" s="57" t="str">
        <f>MID(Tabla1[[#This Row],[Aplicación]],14,2)</f>
        <v>22</v>
      </c>
      <c r="X1483" s="57" t="str">
        <f>MID(Tabla1[[#This Row],[Aplicación]],14,6)</f>
        <v>22799</v>
      </c>
    </row>
    <row r="1484" spans="1:24" x14ac:dyDescent="0.25">
      <c r="A1484" s="60">
        <v>220240010786</v>
      </c>
      <c r="B1484" s="43" t="s">
        <v>390</v>
      </c>
      <c r="C1484" s="61">
        <v>45385</v>
      </c>
      <c r="D1484" s="60">
        <v>22024003767</v>
      </c>
      <c r="E1484" s="43" t="s">
        <v>1228</v>
      </c>
      <c r="F1484" s="62">
        <v>7462</v>
      </c>
      <c r="G1484" s="43" t="s">
        <v>490</v>
      </c>
      <c r="H1484" s="43" t="s">
        <v>4684</v>
      </c>
      <c r="I1484" s="69" t="s">
        <v>2930</v>
      </c>
      <c r="J1484" s="43" t="s">
        <v>398</v>
      </c>
      <c r="K1484" s="43" t="s">
        <v>398</v>
      </c>
      <c r="L1484" s="43" t="s">
        <v>399</v>
      </c>
      <c r="M1484" s="43" t="s">
        <v>585</v>
      </c>
      <c r="N1484" s="43" t="s">
        <v>539</v>
      </c>
      <c r="O1484" s="68" t="s">
        <v>326</v>
      </c>
      <c r="P1484" s="68" t="s">
        <v>2931</v>
      </c>
      <c r="Q1484" s="57" t="s">
        <v>2932</v>
      </c>
      <c r="R1484" s="35" t="s">
        <v>265</v>
      </c>
      <c r="S1484" s="57" t="str">
        <f>MID(Tabla1[[#This Row],[Aplicación]],6,2)</f>
        <v>06</v>
      </c>
      <c r="T1484" s="54" t="str">
        <f>VLOOKUP(Tabla1[[#This Row],[AREA]],Hoja1!A:B,2,FALSE)</f>
        <v>06. Educación y cultura</v>
      </c>
      <c r="U1484" s="57" t="str">
        <f>MID(Tabla1[[#This Row],[Aplicación]],9,4)</f>
        <v>3321</v>
      </c>
      <c r="V1484" s="54" t="str">
        <f>VLOOKUP(Tabla1[[#This Row],[PROGRAMA]],Hoja1!A:B,2,FALSE)</f>
        <v>3321. Bibliotecas públicas</v>
      </c>
      <c r="W1484" s="57" t="str">
        <f>MID(Tabla1[[#This Row],[Aplicación]],14,2)</f>
        <v>22</v>
      </c>
      <c r="X1484" s="57" t="str">
        <f>MID(Tabla1[[#This Row],[Aplicación]],14,6)</f>
        <v>22799</v>
      </c>
    </row>
    <row r="1485" spans="1:24" x14ac:dyDescent="0.25">
      <c r="A1485" s="60">
        <v>220240034707</v>
      </c>
      <c r="B1485" s="43" t="s">
        <v>702</v>
      </c>
      <c r="C1485" s="61">
        <v>45503</v>
      </c>
      <c r="D1485" s="60">
        <v>22024003756</v>
      </c>
      <c r="E1485" s="43" t="s">
        <v>1228</v>
      </c>
      <c r="F1485" s="62">
        <v>429.19</v>
      </c>
      <c r="G1485" s="43" t="s">
        <v>42</v>
      </c>
      <c r="H1485" s="43" t="s">
        <v>5114</v>
      </c>
      <c r="I1485" s="69" t="s">
        <v>2934</v>
      </c>
      <c r="J1485" s="43" t="s">
        <v>398</v>
      </c>
      <c r="K1485" s="43" t="s">
        <v>398</v>
      </c>
      <c r="L1485" s="43" t="s">
        <v>399</v>
      </c>
      <c r="M1485" s="43" t="s">
        <v>395</v>
      </c>
      <c r="N1485" s="43" t="s">
        <v>433</v>
      </c>
      <c r="O1485" s="68" t="s">
        <v>321</v>
      </c>
      <c r="P1485" s="68" t="s">
        <v>4838</v>
      </c>
      <c r="Q1485" s="57" t="str">
        <f>MID(Tabla1[[#This Row],[Aplicación]],14,1)</f>
        <v>2</v>
      </c>
      <c r="R1485" s="35" t="s">
        <v>265</v>
      </c>
      <c r="S1485" s="57" t="str">
        <f>MID(Tabla1[[#This Row],[Aplicación]],6,2)</f>
        <v>06</v>
      </c>
      <c r="T1485" s="54" t="str">
        <f>VLOOKUP(Tabla1[[#This Row],[AREA]],Hoja1!A:B,2,FALSE)</f>
        <v>06. Educación y cultura</v>
      </c>
      <c r="U1485" s="57" t="str">
        <f>MID(Tabla1[[#This Row],[Aplicación]],9,4)</f>
        <v>3321</v>
      </c>
      <c r="V1485" s="54" t="str">
        <f>VLOOKUP(Tabla1[[#This Row],[PROGRAMA]],Hoja1!A:B,2,FALSE)</f>
        <v>3321. Bibliotecas públicas</v>
      </c>
      <c r="W1485" s="57" t="str">
        <f>MID(Tabla1[[#This Row],[Aplicación]],14,2)</f>
        <v>22</v>
      </c>
      <c r="X1485" s="57" t="str">
        <f>MID(Tabla1[[#This Row],[Aplicación]],14,6)</f>
        <v>22799</v>
      </c>
    </row>
    <row r="1486" spans="1:24" x14ac:dyDescent="0.25">
      <c r="A1486" s="60">
        <v>220240028967</v>
      </c>
      <c r="B1486" s="43" t="s">
        <v>390</v>
      </c>
      <c r="C1486" s="61">
        <v>45476</v>
      </c>
      <c r="D1486" s="60">
        <v>22024005328</v>
      </c>
      <c r="E1486" s="43" t="s">
        <v>1228</v>
      </c>
      <c r="F1486" s="62">
        <v>200</v>
      </c>
      <c r="G1486" s="43" t="s">
        <v>5445</v>
      </c>
      <c r="H1486" s="43" t="s">
        <v>5446</v>
      </c>
      <c r="I1486" s="69">
        <v>220</v>
      </c>
      <c r="J1486" s="43" t="s">
        <v>5447</v>
      </c>
      <c r="K1486" s="43" t="s">
        <v>410</v>
      </c>
      <c r="L1486" s="43" t="s">
        <v>399</v>
      </c>
      <c r="M1486" s="43" t="s">
        <v>585</v>
      </c>
      <c r="N1486" s="43" t="s">
        <v>539</v>
      </c>
      <c r="O1486" s="68" t="s">
        <v>326</v>
      </c>
      <c r="P1486" s="68" t="s">
        <v>4838</v>
      </c>
      <c r="Q1486" s="57" t="str">
        <f>MID(Tabla1[[#This Row],[Aplicación]],14,1)</f>
        <v>2</v>
      </c>
      <c r="R1486" s="35" t="s">
        <v>265</v>
      </c>
      <c r="S1486" s="57" t="str">
        <f>MID(Tabla1[[#This Row],[Aplicación]],6,2)</f>
        <v>06</v>
      </c>
      <c r="T1486" s="54" t="str">
        <f>VLOOKUP(Tabla1[[#This Row],[AREA]],Hoja1!A:B,2,FALSE)</f>
        <v>06. Educación y cultura</v>
      </c>
      <c r="U1486" s="57" t="str">
        <f>MID(Tabla1[[#This Row],[Aplicación]],9,4)</f>
        <v>3321</v>
      </c>
      <c r="V1486" s="54" t="str">
        <f>VLOOKUP(Tabla1[[#This Row],[PROGRAMA]],Hoja1!A:B,2,FALSE)</f>
        <v>3321. Bibliotecas públicas</v>
      </c>
      <c r="W1486" s="57" t="str">
        <f>MID(Tabla1[[#This Row],[Aplicación]],14,2)</f>
        <v>22</v>
      </c>
      <c r="X1486" s="57" t="str">
        <f>MID(Tabla1[[#This Row],[Aplicación]],14,6)</f>
        <v>22799</v>
      </c>
    </row>
    <row r="1487" spans="1:24" x14ac:dyDescent="0.25">
      <c r="A1487" s="60">
        <v>220240040289</v>
      </c>
      <c r="B1487" s="43" t="s">
        <v>390</v>
      </c>
      <c r="C1487" s="61">
        <v>45530</v>
      </c>
      <c r="D1487" s="60">
        <v>22024006187</v>
      </c>
      <c r="E1487" s="43" t="s">
        <v>1228</v>
      </c>
      <c r="F1487" s="62">
        <v>302.5</v>
      </c>
      <c r="G1487" s="43" t="s">
        <v>5904</v>
      </c>
      <c r="H1487" s="43" t="s">
        <v>5905</v>
      </c>
      <c r="I1487" s="69">
        <v>220</v>
      </c>
      <c r="J1487" s="43" t="s">
        <v>398</v>
      </c>
      <c r="K1487" s="43" t="s">
        <v>398</v>
      </c>
      <c r="L1487" s="43" t="s">
        <v>399</v>
      </c>
      <c r="M1487" s="43" t="s">
        <v>585</v>
      </c>
      <c r="N1487" s="43" t="s">
        <v>539</v>
      </c>
      <c r="O1487" s="68" t="s">
        <v>326</v>
      </c>
      <c r="P1487" s="68" t="s">
        <v>4838</v>
      </c>
      <c r="Q1487" s="57" t="str">
        <f>MID(Tabla1[[#This Row],[Aplicación]],14,1)</f>
        <v>2</v>
      </c>
      <c r="R1487" s="35" t="s">
        <v>265</v>
      </c>
      <c r="S1487" s="57" t="str">
        <f>MID(Tabla1[[#This Row],[Aplicación]],6,2)</f>
        <v>06</v>
      </c>
      <c r="T1487" s="54" t="str">
        <f>VLOOKUP(Tabla1[[#This Row],[AREA]],Hoja1!A:B,2,FALSE)</f>
        <v>06. Educación y cultura</v>
      </c>
      <c r="U1487" s="57" t="str">
        <f>MID(Tabla1[[#This Row],[Aplicación]],9,4)</f>
        <v>3321</v>
      </c>
      <c r="V1487" s="54" t="str">
        <f>VLOOKUP(Tabla1[[#This Row],[PROGRAMA]],Hoja1!A:B,2,FALSE)</f>
        <v>3321. Bibliotecas públicas</v>
      </c>
      <c r="W1487" s="57" t="str">
        <f>MID(Tabla1[[#This Row],[Aplicación]],14,2)</f>
        <v>22</v>
      </c>
      <c r="X1487" s="57" t="str">
        <f>MID(Tabla1[[#This Row],[Aplicación]],14,6)</f>
        <v>22799</v>
      </c>
    </row>
    <row r="1488" spans="1:24" x14ac:dyDescent="0.25">
      <c r="A1488" s="60">
        <v>220240018282</v>
      </c>
      <c r="B1488" s="43" t="s">
        <v>702</v>
      </c>
      <c r="C1488" s="61">
        <v>45429</v>
      </c>
      <c r="D1488" s="60">
        <v>22024000941</v>
      </c>
      <c r="E1488" s="43" t="s">
        <v>1452</v>
      </c>
      <c r="F1488" s="62">
        <v>3.29</v>
      </c>
      <c r="G1488" s="43" t="s">
        <v>82</v>
      </c>
      <c r="H1488" s="43" t="s">
        <v>3794</v>
      </c>
      <c r="I1488" s="69" t="s">
        <v>2934</v>
      </c>
      <c r="J1488" s="43" t="s">
        <v>398</v>
      </c>
      <c r="K1488" s="43" t="s">
        <v>398</v>
      </c>
      <c r="L1488" s="43" t="s">
        <v>413</v>
      </c>
      <c r="M1488" s="43" t="s">
        <v>395</v>
      </c>
      <c r="N1488" s="43" t="s">
        <v>396</v>
      </c>
      <c r="O1488" s="68" t="s">
        <v>325</v>
      </c>
      <c r="P1488" s="68" t="s">
        <v>2931</v>
      </c>
      <c r="Q1488" s="57" t="s">
        <v>2932</v>
      </c>
      <c r="R1488" s="35" t="s">
        <v>265</v>
      </c>
      <c r="S1488" s="57" t="str">
        <f>MID(Tabla1[[#This Row],[Aplicación]],6,2)</f>
        <v>06</v>
      </c>
      <c r="T1488" s="54" t="str">
        <f>VLOOKUP(Tabla1[[#This Row],[AREA]],Hoja1!A:B,2,FALSE)</f>
        <v>06. Educación y cultura</v>
      </c>
      <c r="U1488" s="57" t="str">
        <f>MID(Tabla1[[#This Row],[Aplicación]],9,4)</f>
        <v>3321</v>
      </c>
      <c r="V1488" s="54" t="str">
        <f>VLOOKUP(Tabla1[[#This Row],[PROGRAMA]],Hoja1!A:B,2,FALSE)</f>
        <v>3321. Bibliotecas públicas</v>
      </c>
      <c r="W1488" s="57" t="str">
        <f>MID(Tabla1[[#This Row],[Aplicación]],14,2)</f>
        <v>21</v>
      </c>
      <c r="X1488" s="57" t="str">
        <f>MID(Tabla1[[#This Row],[Aplicación]],14,6)</f>
        <v>212</v>
      </c>
    </row>
    <row r="1489" spans="1:24" x14ac:dyDescent="0.25">
      <c r="A1489" s="60">
        <v>220240018284</v>
      </c>
      <c r="B1489" s="43" t="s">
        <v>702</v>
      </c>
      <c r="C1489" s="61">
        <v>45429</v>
      </c>
      <c r="D1489" s="60">
        <v>22024000941</v>
      </c>
      <c r="E1489" s="43" t="s">
        <v>1452</v>
      </c>
      <c r="F1489" s="62">
        <v>13.29</v>
      </c>
      <c r="G1489" s="43" t="s">
        <v>82</v>
      </c>
      <c r="H1489" s="43" t="s">
        <v>3795</v>
      </c>
      <c r="I1489" s="69" t="s">
        <v>2934</v>
      </c>
      <c r="J1489" s="43" t="s">
        <v>398</v>
      </c>
      <c r="K1489" s="43" t="s">
        <v>398</v>
      </c>
      <c r="L1489" s="43" t="s">
        <v>413</v>
      </c>
      <c r="M1489" s="43" t="s">
        <v>395</v>
      </c>
      <c r="N1489" s="43" t="s">
        <v>396</v>
      </c>
      <c r="O1489" s="68" t="s">
        <v>325</v>
      </c>
      <c r="P1489" s="68" t="s">
        <v>2931</v>
      </c>
      <c r="Q1489" s="57" t="s">
        <v>2932</v>
      </c>
      <c r="R1489" s="35" t="s">
        <v>265</v>
      </c>
      <c r="S1489" s="57" t="str">
        <f>MID(Tabla1[[#This Row],[Aplicación]],6,2)</f>
        <v>06</v>
      </c>
      <c r="T1489" s="54" t="str">
        <f>VLOOKUP(Tabla1[[#This Row],[AREA]],Hoja1!A:B,2,FALSE)</f>
        <v>06. Educación y cultura</v>
      </c>
      <c r="U1489" s="57" t="str">
        <f>MID(Tabla1[[#This Row],[Aplicación]],9,4)</f>
        <v>3321</v>
      </c>
      <c r="V1489" s="54" t="str">
        <f>VLOOKUP(Tabla1[[#This Row],[PROGRAMA]],Hoja1!A:B,2,FALSE)</f>
        <v>3321. Bibliotecas públicas</v>
      </c>
      <c r="W1489" s="57" t="str">
        <f>MID(Tabla1[[#This Row],[Aplicación]],14,2)</f>
        <v>21</v>
      </c>
      <c r="X1489" s="57" t="str">
        <f>MID(Tabla1[[#This Row],[Aplicación]],14,6)</f>
        <v>212</v>
      </c>
    </row>
    <row r="1490" spans="1:24" x14ac:dyDescent="0.25">
      <c r="A1490" s="60">
        <v>220240018288</v>
      </c>
      <c r="B1490" s="43" t="s">
        <v>702</v>
      </c>
      <c r="C1490" s="61">
        <v>45429</v>
      </c>
      <c r="D1490" s="60">
        <v>22024000941</v>
      </c>
      <c r="E1490" s="43" t="s">
        <v>1452</v>
      </c>
      <c r="F1490" s="62">
        <v>12.56</v>
      </c>
      <c r="G1490" s="43" t="s">
        <v>82</v>
      </c>
      <c r="H1490" s="43" t="s">
        <v>3796</v>
      </c>
      <c r="I1490" s="69" t="s">
        <v>2934</v>
      </c>
      <c r="J1490" s="43" t="s">
        <v>398</v>
      </c>
      <c r="K1490" s="43" t="s">
        <v>398</v>
      </c>
      <c r="L1490" s="43" t="s">
        <v>413</v>
      </c>
      <c r="M1490" s="43" t="s">
        <v>395</v>
      </c>
      <c r="N1490" s="43" t="s">
        <v>396</v>
      </c>
      <c r="O1490" s="68" t="s">
        <v>325</v>
      </c>
      <c r="P1490" s="68" t="s">
        <v>2931</v>
      </c>
      <c r="Q1490" s="57" t="s">
        <v>2932</v>
      </c>
      <c r="R1490" s="35" t="s">
        <v>265</v>
      </c>
      <c r="S1490" s="57" t="str">
        <f>MID(Tabla1[[#This Row],[Aplicación]],6,2)</f>
        <v>06</v>
      </c>
      <c r="T1490" s="54" t="str">
        <f>VLOOKUP(Tabla1[[#This Row],[AREA]],Hoja1!A:B,2,FALSE)</f>
        <v>06. Educación y cultura</v>
      </c>
      <c r="U1490" s="57" t="str">
        <f>MID(Tabla1[[#This Row],[Aplicación]],9,4)</f>
        <v>3321</v>
      </c>
      <c r="V1490" s="54" t="str">
        <f>VLOOKUP(Tabla1[[#This Row],[PROGRAMA]],Hoja1!A:B,2,FALSE)</f>
        <v>3321. Bibliotecas públicas</v>
      </c>
      <c r="W1490" s="57" t="str">
        <f>MID(Tabla1[[#This Row],[Aplicación]],14,2)</f>
        <v>21</v>
      </c>
      <c r="X1490" s="57" t="str">
        <f>MID(Tabla1[[#This Row],[Aplicación]],14,6)</f>
        <v>212</v>
      </c>
    </row>
    <row r="1491" spans="1:24" x14ac:dyDescent="0.25">
      <c r="A1491" s="60">
        <v>220240018290</v>
      </c>
      <c r="B1491" s="43" t="s">
        <v>702</v>
      </c>
      <c r="C1491" s="61">
        <v>45429</v>
      </c>
      <c r="D1491" s="60">
        <v>22024000941</v>
      </c>
      <c r="E1491" s="43" t="s">
        <v>1452</v>
      </c>
      <c r="F1491" s="62">
        <v>8.01</v>
      </c>
      <c r="G1491" s="43" t="s">
        <v>82</v>
      </c>
      <c r="H1491" s="43" t="s">
        <v>3797</v>
      </c>
      <c r="I1491" s="69" t="s">
        <v>2934</v>
      </c>
      <c r="J1491" s="43" t="s">
        <v>398</v>
      </c>
      <c r="K1491" s="43" t="s">
        <v>398</v>
      </c>
      <c r="L1491" s="43" t="s">
        <v>413</v>
      </c>
      <c r="M1491" s="43" t="s">
        <v>395</v>
      </c>
      <c r="N1491" s="43" t="s">
        <v>396</v>
      </c>
      <c r="O1491" s="68" t="s">
        <v>325</v>
      </c>
      <c r="P1491" s="68" t="s">
        <v>2931</v>
      </c>
      <c r="Q1491" s="57" t="s">
        <v>2932</v>
      </c>
      <c r="R1491" s="35" t="s">
        <v>265</v>
      </c>
      <c r="S1491" s="57" t="str">
        <f>MID(Tabla1[[#This Row],[Aplicación]],6,2)</f>
        <v>06</v>
      </c>
      <c r="T1491" s="54" t="str">
        <f>VLOOKUP(Tabla1[[#This Row],[AREA]],Hoja1!A:B,2,FALSE)</f>
        <v>06. Educación y cultura</v>
      </c>
      <c r="U1491" s="57" t="str">
        <f>MID(Tabla1[[#This Row],[Aplicación]],9,4)</f>
        <v>3321</v>
      </c>
      <c r="V1491" s="54" t="str">
        <f>VLOOKUP(Tabla1[[#This Row],[PROGRAMA]],Hoja1!A:B,2,FALSE)</f>
        <v>3321. Bibliotecas públicas</v>
      </c>
      <c r="W1491" s="57" t="str">
        <f>MID(Tabla1[[#This Row],[Aplicación]],14,2)</f>
        <v>21</v>
      </c>
      <c r="X1491" s="57" t="str">
        <f>MID(Tabla1[[#This Row],[Aplicación]],14,6)</f>
        <v>212</v>
      </c>
    </row>
    <row r="1492" spans="1:24" x14ac:dyDescent="0.25">
      <c r="A1492" s="60">
        <v>220240016679</v>
      </c>
      <c r="B1492" s="43" t="s">
        <v>390</v>
      </c>
      <c r="C1492" s="61">
        <v>45426</v>
      </c>
      <c r="D1492" s="60">
        <v>22024004459</v>
      </c>
      <c r="E1492" s="43" t="s">
        <v>3963</v>
      </c>
      <c r="F1492" s="62">
        <v>1125</v>
      </c>
      <c r="G1492" s="43" t="s">
        <v>3964</v>
      </c>
      <c r="H1492" s="43" t="s">
        <v>3965</v>
      </c>
      <c r="I1492" s="69" t="s">
        <v>2930</v>
      </c>
      <c r="J1492" s="43" t="s">
        <v>398</v>
      </c>
      <c r="K1492" s="43" t="s">
        <v>398</v>
      </c>
      <c r="L1492" s="43" t="s">
        <v>413</v>
      </c>
      <c r="M1492" s="43" t="s">
        <v>585</v>
      </c>
      <c r="N1492" s="43" t="s">
        <v>539</v>
      </c>
      <c r="O1492" s="68" t="s">
        <v>326</v>
      </c>
      <c r="P1492" s="68" t="s">
        <v>2931</v>
      </c>
      <c r="Q1492" s="57" t="s">
        <v>2932</v>
      </c>
      <c r="R1492" s="35" t="s">
        <v>265</v>
      </c>
      <c r="S1492" s="57" t="str">
        <f>MID(Tabla1[[#This Row],[Aplicación]],6,2)</f>
        <v>06</v>
      </c>
      <c r="T1492" s="54" t="str">
        <f>VLOOKUP(Tabla1[[#This Row],[AREA]],Hoja1!A:B,2,FALSE)</f>
        <v>06. Educación y cultura</v>
      </c>
      <c r="U1492" s="57" t="str">
        <f>MID(Tabla1[[#This Row],[Aplicación]],9,4)</f>
        <v>3341</v>
      </c>
      <c r="V1492" s="54" t="str">
        <f>VLOOKUP(Tabla1[[#This Row],[PROGRAMA]],Hoja1!A:B,2,FALSE)</f>
        <v>3341. Coordinación de políticas culturales</v>
      </c>
      <c r="W1492" s="57" t="str">
        <f>MID(Tabla1[[#This Row],[Aplicación]],14,2)</f>
        <v>22</v>
      </c>
      <c r="X1492" s="57" t="str">
        <f>MID(Tabla1[[#This Row],[Aplicación]],14,6)</f>
        <v>22001</v>
      </c>
    </row>
    <row r="1493" spans="1:24" x14ac:dyDescent="0.25">
      <c r="A1493" s="60">
        <v>220240027691</v>
      </c>
      <c r="B1493" s="43" t="s">
        <v>390</v>
      </c>
      <c r="C1493" s="61">
        <v>45470</v>
      </c>
      <c r="D1493" s="60">
        <v>22024005272</v>
      </c>
      <c r="E1493" s="43" t="s">
        <v>3963</v>
      </c>
      <c r="F1493" s="62">
        <v>4000</v>
      </c>
      <c r="G1493" s="43" t="s">
        <v>4830</v>
      </c>
      <c r="H1493" s="43" t="s">
        <v>4831</v>
      </c>
      <c r="I1493" s="69" t="s">
        <v>2930</v>
      </c>
      <c r="J1493" s="43" t="s">
        <v>420</v>
      </c>
      <c r="K1493" s="43" t="s">
        <v>420</v>
      </c>
      <c r="L1493" s="43" t="s">
        <v>413</v>
      </c>
      <c r="M1493" s="43" t="s">
        <v>585</v>
      </c>
      <c r="N1493" s="43" t="s">
        <v>539</v>
      </c>
      <c r="O1493" s="68" t="s">
        <v>326</v>
      </c>
      <c r="P1493" s="68" t="s">
        <v>2931</v>
      </c>
      <c r="Q1493" s="57" t="s">
        <v>2932</v>
      </c>
      <c r="R1493" s="35" t="s">
        <v>265</v>
      </c>
      <c r="S1493" s="57" t="str">
        <f>MID(Tabla1[[#This Row],[Aplicación]],6,2)</f>
        <v>06</v>
      </c>
      <c r="T1493" s="54" t="str">
        <f>VLOOKUP(Tabla1[[#This Row],[AREA]],Hoja1!A:B,2,FALSE)</f>
        <v>06. Educación y cultura</v>
      </c>
      <c r="U1493" s="57" t="str">
        <f>MID(Tabla1[[#This Row],[Aplicación]],9,4)</f>
        <v>3341</v>
      </c>
      <c r="V1493" s="54" t="str">
        <f>VLOOKUP(Tabla1[[#This Row],[PROGRAMA]],Hoja1!A:B,2,FALSE)</f>
        <v>3341. Coordinación de políticas culturales</v>
      </c>
      <c r="W1493" s="57" t="str">
        <f>MID(Tabla1[[#This Row],[Aplicación]],14,2)</f>
        <v>22</v>
      </c>
      <c r="X1493" s="57" t="str">
        <f>MID(Tabla1[[#This Row],[Aplicación]],14,6)</f>
        <v>22001</v>
      </c>
    </row>
    <row r="1494" spans="1:24" x14ac:dyDescent="0.25">
      <c r="A1494" s="44">
        <v>220239000847</v>
      </c>
      <c r="B1494" s="45" t="s">
        <v>390</v>
      </c>
      <c r="C1494" s="50">
        <v>45292</v>
      </c>
      <c r="D1494" s="44">
        <v>22024001442</v>
      </c>
      <c r="E1494" s="45" t="s">
        <v>1261</v>
      </c>
      <c r="F1494" s="51">
        <v>83000</v>
      </c>
      <c r="G1494" s="45" t="s">
        <v>426</v>
      </c>
      <c r="H1494" s="45" t="s">
        <v>1630</v>
      </c>
      <c r="I1494" s="53">
        <v>220</v>
      </c>
      <c r="J1494" s="45" t="s">
        <v>427</v>
      </c>
      <c r="K1494" s="45" t="s">
        <v>428</v>
      </c>
      <c r="L1494" s="45" t="s">
        <v>413</v>
      </c>
      <c r="M1494" s="45" t="s">
        <v>395</v>
      </c>
      <c r="N1494" s="45" t="s">
        <v>396</v>
      </c>
      <c r="O1494" s="52" t="s">
        <v>321</v>
      </c>
      <c r="P1494" s="63" t="s">
        <v>276</v>
      </c>
      <c r="Q1494" s="57" t="str">
        <f>MID(Tabla1[[#This Row],[Aplicación]],14,1)</f>
        <v>2</v>
      </c>
      <c r="R1494" s="35" t="s">
        <v>265</v>
      </c>
      <c r="S1494" s="57" t="str">
        <f>MID(Tabla1[[#This Row],[Aplicación]],6,2)</f>
        <v>06</v>
      </c>
      <c r="T1494" s="54" t="str">
        <f>VLOOKUP(Tabla1[[#This Row],[AREA]],Hoja1!A:B,2,FALSE)</f>
        <v>06. Educación y cultura</v>
      </c>
      <c r="U1494" s="57" t="str">
        <f>MID(Tabla1[[#This Row],[Aplicación]],9,4)</f>
        <v>3341</v>
      </c>
      <c r="V1494" s="54" t="str">
        <f>VLOOKUP(Tabla1[[#This Row],[PROGRAMA]],Hoja1!A:B,2,FALSE)</f>
        <v>3341. Coordinación de políticas culturales</v>
      </c>
      <c r="W1494" s="57" t="str">
        <f>MID(Tabla1[[#This Row],[Aplicación]],14,2)</f>
        <v>22</v>
      </c>
      <c r="X1494" s="57" t="str">
        <f>MID(Tabla1[[#This Row],[Aplicación]],14,6)</f>
        <v>22100</v>
      </c>
    </row>
    <row r="1495" spans="1:24" x14ac:dyDescent="0.25">
      <c r="A1495" s="44">
        <v>220240005059</v>
      </c>
      <c r="B1495" s="45" t="s">
        <v>673</v>
      </c>
      <c r="C1495" s="50">
        <v>45358</v>
      </c>
      <c r="D1495" s="44">
        <v>22024001442</v>
      </c>
      <c r="E1495" s="45" t="s">
        <v>1261</v>
      </c>
      <c r="F1495" s="51">
        <v>-75000</v>
      </c>
      <c r="G1495" s="45" t="s">
        <v>426</v>
      </c>
      <c r="H1495" s="45" t="s">
        <v>1630</v>
      </c>
      <c r="I1495" s="53">
        <v>220</v>
      </c>
      <c r="J1495" s="45" t="s">
        <v>427</v>
      </c>
      <c r="K1495" s="45" t="s">
        <v>428</v>
      </c>
      <c r="L1495" s="45" t="s">
        <v>413</v>
      </c>
      <c r="M1495" s="45" t="s">
        <v>395</v>
      </c>
      <c r="N1495" s="45" t="s">
        <v>396</v>
      </c>
      <c r="O1495" s="52" t="s">
        <v>321</v>
      </c>
      <c r="P1495" s="63" t="s">
        <v>276</v>
      </c>
      <c r="Q1495" s="57" t="str">
        <f>MID(Tabla1[[#This Row],[Aplicación]],14,1)</f>
        <v>2</v>
      </c>
      <c r="R1495" s="35" t="s">
        <v>265</v>
      </c>
      <c r="S1495" s="57" t="str">
        <f>MID(Tabla1[[#This Row],[Aplicación]],6,2)</f>
        <v>06</v>
      </c>
      <c r="T1495" s="54" t="str">
        <f>VLOOKUP(Tabla1[[#This Row],[AREA]],Hoja1!A:B,2,FALSE)</f>
        <v>06. Educación y cultura</v>
      </c>
      <c r="U1495" s="57" t="str">
        <f>MID(Tabla1[[#This Row],[Aplicación]],9,4)</f>
        <v>3341</v>
      </c>
      <c r="V1495" s="54" t="str">
        <f>VLOOKUP(Tabla1[[#This Row],[PROGRAMA]],Hoja1!A:B,2,FALSE)</f>
        <v>3341. Coordinación de políticas culturales</v>
      </c>
      <c r="W1495" s="57" t="str">
        <f>MID(Tabla1[[#This Row],[Aplicación]],14,2)</f>
        <v>22</v>
      </c>
      <c r="X1495" s="57" t="str">
        <f>MID(Tabla1[[#This Row],[Aplicación]],14,6)</f>
        <v>22100</v>
      </c>
    </row>
    <row r="1496" spans="1:24" x14ac:dyDescent="0.25">
      <c r="A1496" s="60">
        <v>220239000065</v>
      </c>
      <c r="B1496" s="43" t="s">
        <v>390</v>
      </c>
      <c r="C1496" s="61">
        <v>45292</v>
      </c>
      <c r="D1496" s="60">
        <v>22024001455</v>
      </c>
      <c r="E1496" s="43" t="s">
        <v>1465</v>
      </c>
      <c r="F1496" s="62">
        <v>687.07</v>
      </c>
      <c r="G1496" s="43" t="s">
        <v>351</v>
      </c>
      <c r="H1496" s="43" t="s">
        <v>881</v>
      </c>
      <c r="I1496" s="69">
        <v>220</v>
      </c>
      <c r="J1496" s="43" t="s">
        <v>398</v>
      </c>
      <c r="K1496" s="43" t="s">
        <v>398</v>
      </c>
      <c r="L1496" s="43" t="s">
        <v>399</v>
      </c>
      <c r="M1496" s="43" t="s">
        <v>585</v>
      </c>
      <c r="N1496" s="43" t="s">
        <v>539</v>
      </c>
      <c r="O1496" s="52" t="s">
        <v>326</v>
      </c>
      <c r="P1496" s="63" t="s">
        <v>276</v>
      </c>
      <c r="Q1496" s="57" t="str">
        <f>MID(Tabla1[[#This Row],[Aplicación]],14,1)</f>
        <v>2</v>
      </c>
      <c r="R1496" s="35" t="s">
        <v>265</v>
      </c>
      <c r="S1496" s="57" t="str">
        <f>MID(Tabla1[[#This Row],[Aplicación]],6,2)</f>
        <v>06</v>
      </c>
      <c r="T1496" s="54" t="str">
        <f>VLOOKUP(Tabla1[[#This Row],[AREA]],Hoja1!A:B,2,FALSE)</f>
        <v>06. Educación y cultura</v>
      </c>
      <c r="U1496" s="57" t="str">
        <f>MID(Tabla1[[#This Row],[Aplicación]],9,4)</f>
        <v>3341</v>
      </c>
      <c r="V1496" s="54" t="str">
        <f>VLOOKUP(Tabla1[[#This Row],[PROGRAMA]],Hoja1!A:B,2,FALSE)</f>
        <v>3341. Coordinación de políticas culturales</v>
      </c>
      <c r="W1496" s="57" t="str">
        <f>MID(Tabla1[[#This Row],[Aplicación]],14,2)</f>
        <v>22</v>
      </c>
      <c r="X1496" s="57" t="str">
        <f>MID(Tabla1[[#This Row],[Aplicación]],14,6)</f>
        <v>22200</v>
      </c>
    </row>
    <row r="1497" spans="1:24" x14ac:dyDescent="0.25">
      <c r="A1497" s="60">
        <v>220240021742</v>
      </c>
      <c r="B1497" s="43" t="s">
        <v>390</v>
      </c>
      <c r="C1497" s="61">
        <v>45440</v>
      </c>
      <c r="D1497" s="60">
        <v>22024004733</v>
      </c>
      <c r="E1497" s="43" t="s">
        <v>3640</v>
      </c>
      <c r="F1497" s="62">
        <v>189.67</v>
      </c>
      <c r="G1497" s="43" t="s">
        <v>3641</v>
      </c>
      <c r="H1497" s="43" t="s">
        <v>3642</v>
      </c>
      <c r="I1497" s="69" t="s">
        <v>2930</v>
      </c>
      <c r="J1497" s="43" t="s">
        <v>398</v>
      </c>
      <c r="K1497" s="43" t="s">
        <v>398</v>
      </c>
      <c r="L1497" s="43" t="s">
        <v>413</v>
      </c>
      <c r="M1497" s="43" t="s">
        <v>585</v>
      </c>
      <c r="N1497" s="43" t="s">
        <v>539</v>
      </c>
      <c r="O1497" s="68" t="s">
        <v>326</v>
      </c>
      <c r="P1497" s="68" t="s">
        <v>2931</v>
      </c>
      <c r="Q1497" s="57" t="s">
        <v>2932</v>
      </c>
      <c r="R1497" s="35" t="s">
        <v>265</v>
      </c>
      <c r="S1497" s="57" t="str">
        <f>MID(Tabla1[[#This Row],[Aplicación]],6,2)</f>
        <v>06</v>
      </c>
      <c r="T1497" s="54" t="str">
        <f>VLOOKUP(Tabla1[[#This Row],[AREA]],Hoja1!A:B,2,FALSE)</f>
        <v>06. Educación y cultura</v>
      </c>
      <c r="U1497" s="57" t="str">
        <f>MID(Tabla1[[#This Row],[Aplicación]],9,4)</f>
        <v>3341</v>
      </c>
      <c r="V1497" s="54" t="str">
        <f>VLOOKUP(Tabla1[[#This Row],[PROGRAMA]],Hoja1!A:B,2,FALSE)</f>
        <v>3341. Coordinación de políticas culturales</v>
      </c>
      <c r="W1497" s="57" t="str">
        <f>MID(Tabla1[[#This Row],[Aplicación]],14,2)</f>
        <v>22</v>
      </c>
      <c r="X1497" s="57" t="str">
        <f>MID(Tabla1[[#This Row],[Aplicación]],14,6)</f>
        <v>22602</v>
      </c>
    </row>
    <row r="1498" spans="1:24" x14ac:dyDescent="0.25">
      <c r="A1498" s="60">
        <v>220240016338</v>
      </c>
      <c r="B1498" s="43" t="s">
        <v>390</v>
      </c>
      <c r="C1498" s="61">
        <v>45422</v>
      </c>
      <c r="D1498" s="60">
        <v>22024004418</v>
      </c>
      <c r="E1498" s="43" t="s">
        <v>3640</v>
      </c>
      <c r="F1498" s="62">
        <v>5747.5</v>
      </c>
      <c r="G1498" s="43" t="s">
        <v>4058</v>
      </c>
      <c r="H1498" s="43" t="s">
        <v>4059</v>
      </c>
      <c r="I1498" s="69" t="s">
        <v>2930</v>
      </c>
      <c r="J1498" s="43" t="s">
        <v>393</v>
      </c>
      <c r="K1498" s="43" t="s">
        <v>393</v>
      </c>
      <c r="L1498" s="43" t="s">
        <v>399</v>
      </c>
      <c r="M1498" s="43" t="s">
        <v>585</v>
      </c>
      <c r="N1498" s="43" t="s">
        <v>539</v>
      </c>
      <c r="O1498" s="68" t="s">
        <v>326</v>
      </c>
      <c r="P1498" s="68" t="s">
        <v>2931</v>
      </c>
      <c r="Q1498" s="57" t="s">
        <v>2932</v>
      </c>
      <c r="R1498" s="35" t="s">
        <v>265</v>
      </c>
      <c r="S1498" s="57" t="str">
        <f>MID(Tabla1[[#This Row],[Aplicación]],6,2)</f>
        <v>06</v>
      </c>
      <c r="T1498" s="54" t="str">
        <f>VLOOKUP(Tabla1[[#This Row],[AREA]],Hoja1!A:B,2,FALSE)</f>
        <v>06. Educación y cultura</v>
      </c>
      <c r="U1498" s="57" t="str">
        <f>MID(Tabla1[[#This Row],[Aplicación]],9,4)</f>
        <v>3341</v>
      </c>
      <c r="V1498" s="54" t="str">
        <f>VLOOKUP(Tabla1[[#This Row],[PROGRAMA]],Hoja1!A:B,2,FALSE)</f>
        <v>3341. Coordinación de políticas culturales</v>
      </c>
      <c r="W1498" s="57" t="str">
        <f>MID(Tabla1[[#This Row],[Aplicación]],14,2)</f>
        <v>22</v>
      </c>
      <c r="X1498" s="57" t="str">
        <f>MID(Tabla1[[#This Row],[Aplicación]],14,6)</f>
        <v>22602</v>
      </c>
    </row>
    <row r="1499" spans="1:24" x14ac:dyDescent="0.25">
      <c r="A1499" s="60">
        <v>220240016680</v>
      </c>
      <c r="B1499" s="43" t="s">
        <v>390</v>
      </c>
      <c r="C1499" s="61">
        <v>45426</v>
      </c>
      <c r="D1499" s="60">
        <v>22024004494</v>
      </c>
      <c r="E1499" s="43" t="s">
        <v>3946</v>
      </c>
      <c r="F1499" s="62">
        <v>800</v>
      </c>
      <c r="G1499" s="43" t="s">
        <v>3947</v>
      </c>
      <c r="H1499" s="43" t="s">
        <v>3948</v>
      </c>
      <c r="I1499" s="69" t="s">
        <v>2930</v>
      </c>
      <c r="J1499" s="43" t="s">
        <v>674</v>
      </c>
      <c r="K1499" s="43" t="s">
        <v>393</v>
      </c>
      <c r="L1499" s="43" t="s">
        <v>399</v>
      </c>
      <c r="M1499" s="43" t="s">
        <v>585</v>
      </c>
      <c r="N1499" s="43" t="s">
        <v>539</v>
      </c>
      <c r="O1499" s="68" t="s">
        <v>326</v>
      </c>
      <c r="P1499" s="68" t="s">
        <v>2931</v>
      </c>
      <c r="Q1499" s="57" t="s">
        <v>2932</v>
      </c>
      <c r="R1499" s="35" t="s">
        <v>265</v>
      </c>
      <c r="S1499" s="57" t="str">
        <f>MID(Tabla1[[#This Row],[Aplicación]],6,2)</f>
        <v>06</v>
      </c>
      <c r="T1499" s="54" t="str">
        <f>VLOOKUP(Tabla1[[#This Row],[AREA]],Hoja1!A:B,2,FALSE)</f>
        <v>06. Educación y cultura</v>
      </c>
      <c r="U1499" s="57" t="str">
        <f>MID(Tabla1[[#This Row],[Aplicación]],9,4)</f>
        <v>3341</v>
      </c>
      <c r="V1499" s="54" t="str">
        <f>VLOOKUP(Tabla1[[#This Row],[PROGRAMA]],Hoja1!A:B,2,FALSE)</f>
        <v>3341. Coordinación de políticas culturales</v>
      </c>
      <c r="W1499" s="57" t="str">
        <f>MID(Tabla1[[#This Row],[Aplicación]],14,2)</f>
        <v>22</v>
      </c>
      <c r="X1499" s="57" t="str">
        <f>MID(Tabla1[[#This Row],[Aplicación]],14,6)</f>
        <v>22606</v>
      </c>
    </row>
    <row r="1500" spans="1:24" x14ac:dyDescent="0.25">
      <c r="A1500" s="60">
        <v>220240016674</v>
      </c>
      <c r="B1500" s="43" t="s">
        <v>390</v>
      </c>
      <c r="C1500" s="61">
        <v>45426</v>
      </c>
      <c r="D1500" s="60">
        <v>22024004431</v>
      </c>
      <c r="E1500" s="43" t="s">
        <v>3946</v>
      </c>
      <c r="F1500" s="62">
        <v>2178</v>
      </c>
      <c r="G1500" s="43" t="s">
        <v>3966</v>
      </c>
      <c r="H1500" s="43" t="s">
        <v>3967</v>
      </c>
      <c r="I1500" s="69" t="s">
        <v>2930</v>
      </c>
      <c r="J1500" s="43" t="s">
        <v>398</v>
      </c>
      <c r="K1500" s="43" t="s">
        <v>398</v>
      </c>
      <c r="L1500" s="43" t="s">
        <v>399</v>
      </c>
      <c r="M1500" s="43" t="s">
        <v>585</v>
      </c>
      <c r="N1500" s="43" t="s">
        <v>539</v>
      </c>
      <c r="O1500" s="68" t="s">
        <v>326</v>
      </c>
      <c r="P1500" s="68" t="s">
        <v>2931</v>
      </c>
      <c r="Q1500" s="57" t="s">
        <v>2932</v>
      </c>
      <c r="R1500" s="35" t="s">
        <v>265</v>
      </c>
      <c r="S1500" s="57" t="str">
        <f>MID(Tabla1[[#This Row],[Aplicación]],6,2)</f>
        <v>06</v>
      </c>
      <c r="T1500" s="54" t="str">
        <f>VLOOKUP(Tabla1[[#This Row],[AREA]],Hoja1!A:B,2,FALSE)</f>
        <v>06. Educación y cultura</v>
      </c>
      <c r="U1500" s="57" t="str">
        <f>MID(Tabla1[[#This Row],[Aplicación]],9,4)</f>
        <v>3341</v>
      </c>
      <c r="V1500" s="54" t="str">
        <f>VLOOKUP(Tabla1[[#This Row],[PROGRAMA]],Hoja1!A:B,2,FALSE)</f>
        <v>3341. Coordinación de políticas culturales</v>
      </c>
      <c r="W1500" s="57" t="str">
        <f>MID(Tabla1[[#This Row],[Aplicación]],14,2)</f>
        <v>22</v>
      </c>
      <c r="X1500" s="57" t="str">
        <f>MID(Tabla1[[#This Row],[Aplicación]],14,6)</f>
        <v>22606</v>
      </c>
    </row>
    <row r="1501" spans="1:24" x14ac:dyDescent="0.25">
      <c r="A1501" s="60">
        <v>220240042727</v>
      </c>
      <c r="B1501" s="43" t="s">
        <v>390</v>
      </c>
      <c r="C1501" s="61">
        <v>45551</v>
      </c>
      <c r="D1501" s="60">
        <v>22024006443</v>
      </c>
      <c r="E1501" s="43" t="s">
        <v>3946</v>
      </c>
      <c r="F1501" s="62">
        <v>3388</v>
      </c>
      <c r="G1501" s="43" t="s">
        <v>3966</v>
      </c>
      <c r="H1501" s="43" t="s">
        <v>6051</v>
      </c>
      <c r="I1501" s="69" t="s">
        <v>2930</v>
      </c>
      <c r="J1501" s="43" t="s">
        <v>398</v>
      </c>
      <c r="K1501" s="43" t="s">
        <v>398</v>
      </c>
      <c r="L1501" s="43" t="s">
        <v>399</v>
      </c>
      <c r="M1501" s="43" t="s">
        <v>585</v>
      </c>
      <c r="N1501" s="43" t="s">
        <v>539</v>
      </c>
      <c r="O1501" s="68" t="s">
        <v>326</v>
      </c>
      <c r="P1501" s="68" t="s">
        <v>4838</v>
      </c>
      <c r="Q1501" s="57" t="str">
        <f>MID(Tabla1[[#This Row],[Aplicación]],14,1)</f>
        <v>2</v>
      </c>
      <c r="R1501" s="35" t="s">
        <v>265</v>
      </c>
      <c r="S1501" s="57" t="str">
        <f>MID(Tabla1[[#This Row],[Aplicación]],6,2)</f>
        <v>06</v>
      </c>
      <c r="T1501" s="54" t="str">
        <f>VLOOKUP(Tabla1[[#This Row],[AREA]],Hoja1!A:B,2,FALSE)</f>
        <v>06. Educación y cultura</v>
      </c>
      <c r="U1501" s="57" t="str">
        <f>MID(Tabla1[[#This Row],[Aplicación]],9,4)</f>
        <v>3341</v>
      </c>
      <c r="V1501" s="54" t="str">
        <f>VLOOKUP(Tabla1[[#This Row],[PROGRAMA]],Hoja1!A:B,2,FALSE)</f>
        <v>3341. Coordinación de políticas culturales</v>
      </c>
      <c r="W1501" s="57" t="str">
        <f>MID(Tabla1[[#This Row],[Aplicación]],14,2)</f>
        <v>22</v>
      </c>
      <c r="X1501" s="57" t="str">
        <f>MID(Tabla1[[#This Row],[Aplicación]],14,6)</f>
        <v>22606</v>
      </c>
    </row>
    <row r="1502" spans="1:24" x14ac:dyDescent="0.25">
      <c r="A1502" s="60">
        <v>220240003324</v>
      </c>
      <c r="B1502" s="43" t="s">
        <v>390</v>
      </c>
      <c r="C1502" s="61">
        <v>45345</v>
      </c>
      <c r="D1502" s="60">
        <v>22024001511</v>
      </c>
      <c r="E1502" s="43" t="s">
        <v>1260</v>
      </c>
      <c r="F1502" s="62">
        <v>30709.8</v>
      </c>
      <c r="G1502" s="43" t="s">
        <v>603</v>
      </c>
      <c r="H1502" s="43" t="s">
        <v>1626</v>
      </c>
      <c r="I1502" s="69">
        <v>220</v>
      </c>
      <c r="J1502" s="43" t="s">
        <v>604</v>
      </c>
      <c r="K1502" s="43" t="s">
        <v>599</v>
      </c>
      <c r="L1502" s="43" t="s">
        <v>413</v>
      </c>
      <c r="M1502" s="43" t="s">
        <v>395</v>
      </c>
      <c r="N1502" s="43" t="s">
        <v>396</v>
      </c>
      <c r="O1502" s="52" t="s">
        <v>321</v>
      </c>
      <c r="P1502" s="63" t="s">
        <v>276</v>
      </c>
      <c r="Q1502" s="57" t="str">
        <f>MID(Tabla1[[#This Row],[Aplicación]],14,1)</f>
        <v>2</v>
      </c>
      <c r="R1502" s="35" t="s">
        <v>265</v>
      </c>
      <c r="S1502" s="57" t="str">
        <f>MID(Tabla1[[#This Row],[Aplicación]],6,2)</f>
        <v>06</v>
      </c>
      <c r="T1502" s="54" t="str">
        <f>VLOOKUP(Tabla1[[#This Row],[AREA]],Hoja1!A:B,2,FALSE)</f>
        <v>06. Educación y cultura</v>
      </c>
      <c r="U1502" s="57" t="str">
        <f>MID(Tabla1[[#This Row],[Aplicación]],9,4)</f>
        <v>3341</v>
      </c>
      <c r="V1502" s="54" t="str">
        <f>VLOOKUP(Tabla1[[#This Row],[PROGRAMA]],Hoja1!A:B,2,FALSE)</f>
        <v>3341. Coordinación de políticas culturales</v>
      </c>
      <c r="W1502" s="57" t="str">
        <f>MID(Tabla1[[#This Row],[Aplicación]],14,2)</f>
        <v>22</v>
      </c>
      <c r="X1502" s="57" t="str">
        <f>MID(Tabla1[[#This Row],[Aplicación]],14,6)</f>
        <v>22609</v>
      </c>
    </row>
    <row r="1503" spans="1:24" x14ac:dyDescent="0.25">
      <c r="A1503" s="60">
        <v>220240003302</v>
      </c>
      <c r="B1503" s="43" t="s">
        <v>390</v>
      </c>
      <c r="C1503" s="61">
        <v>45345</v>
      </c>
      <c r="D1503" s="60">
        <v>22024001528</v>
      </c>
      <c r="E1503" s="43" t="s">
        <v>1260</v>
      </c>
      <c r="F1503" s="62">
        <v>21150.799999999999</v>
      </c>
      <c r="G1503" s="43" t="s">
        <v>625</v>
      </c>
      <c r="H1503" s="43" t="s">
        <v>1680</v>
      </c>
      <c r="I1503" s="69">
        <v>220</v>
      </c>
      <c r="J1503" s="43" t="s">
        <v>398</v>
      </c>
      <c r="K1503" s="43" t="s">
        <v>398</v>
      </c>
      <c r="L1503" s="43" t="s">
        <v>399</v>
      </c>
      <c r="M1503" s="43" t="s">
        <v>395</v>
      </c>
      <c r="N1503" s="43" t="s">
        <v>396</v>
      </c>
      <c r="O1503" s="52" t="s">
        <v>321</v>
      </c>
      <c r="P1503" s="63" t="s">
        <v>276</v>
      </c>
      <c r="Q1503" s="57" t="str">
        <f>MID(Tabla1[[#This Row],[Aplicación]],14,1)</f>
        <v>2</v>
      </c>
      <c r="R1503" s="35" t="s">
        <v>265</v>
      </c>
      <c r="S1503" s="57" t="str">
        <f>MID(Tabla1[[#This Row],[Aplicación]],6,2)</f>
        <v>06</v>
      </c>
      <c r="T1503" s="54" t="str">
        <f>VLOOKUP(Tabla1[[#This Row],[AREA]],Hoja1!A:B,2,FALSE)</f>
        <v>06. Educación y cultura</v>
      </c>
      <c r="U1503" s="57" t="str">
        <f>MID(Tabla1[[#This Row],[Aplicación]],9,4)</f>
        <v>3341</v>
      </c>
      <c r="V1503" s="54" t="str">
        <f>VLOOKUP(Tabla1[[#This Row],[PROGRAMA]],Hoja1!A:B,2,FALSE)</f>
        <v>3341. Coordinación de políticas culturales</v>
      </c>
      <c r="W1503" s="57" t="str">
        <f>MID(Tabla1[[#This Row],[Aplicación]],14,2)</f>
        <v>22</v>
      </c>
      <c r="X1503" s="57" t="str">
        <f>MID(Tabla1[[#This Row],[Aplicación]],14,6)</f>
        <v>22609</v>
      </c>
    </row>
    <row r="1504" spans="1:24" x14ac:dyDescent="0.25">
      <c r="A1504" s="60">
        <v>220240003303</v>
      </c>
      <c r="B1504" s="43" t="s">
        <v>390</v>
      </c>
      <c r="C1504" s="61">
        <v>45345</v>
      </c>
      <c r="D1504" s="60">
        <v>22024001529</v>
      </c>
      <c r="E1504" s="43" t="s">
        <v>1260</v>
      </c>
      <c r="F1504" s="62">
        <v>10164</v>
      </c>
      <c r="G1504" s="43" t="s">
        <v>17</v>
      </c>
      <c r="H1504" s="43" t="s">
        <v>1930</v>
      </c>
      <c r="I1504" s="69">
        <v>220</v>
      </c>
      <c r="J1504" s="43" t="s">
        <v>398</v>
      </c>
      <c r="K1504" s="43" t="s">
        <v>398</v>
      </c>
      <c r="L1504" s="43" t="s">
        <v>399</v>
      </c>
      <c r="M1504" s="43" t="s">
        <v>395</v>
      </c>
      <c r="N1504" s="43" t="s">
        <v>396</v>
      </c>
      <c r="O1504" s="52" t="s">
        <v>321</v>
      </c>
      <c r="P1504" s="63" t="s">
        <v>276</v>
      </c>
      <c r="Q1504" s="57" t="str">
        <f>MID(Tabla1[[#This Row],[Aplicación]],14,1)</f>
        <v>2</v>
      </c>
      <c r="R1504" s="35" t="s">
        <v>265</v>
      </c>
      <c r="S1504" s="57" t="str">
        <f>MID(Tabla1[[#This Row],[Aplicación]],6,2)</f>
        <v>06</v>
      </c>
      <c r="T1504" s="54" t="str">
        <f>VLOOKUP(Tabla1[[#This Row],[AREA]],Hoja1!A:B,2,FALSE)</f>
        <v>06. Educación y cultura</v>
      </c>
      <c r="U1504" s="57" t="str">
        <f>MID(Tabla1[[#This Row],[Aplicación]],9,4)</f>
        <v>3341</v>
      </c>
      <c r="V1504" s="54" t="str">
        <f>VLOOKUP(Tabla1[[#This Row],[PROGRAMA]],Hoja1!A:B,2,FALSE)</f>
        <v>3341. Coordinación de políticas culturales</v>
      </c>
      <c r="W1504" s="57" t="str">
        <f>MID(Tabla1[[#This Row],[Aplicación]],14,2)</f>
        <v>22</v>
      </c>
      <c r="X1504" s="57" t="str">
        <f>MID(Tabla1[[#This Row],[Aplicación]],14,6)</f>
        <v>22609</v>
      </c>
    </row>
    <row r="1505" spans="1:24" x14ac:dyDescent="0.25">
      <c r="A1505" s="60">
        <v>220240003305</v>
      </c>
      <c r="B1505" s="43" t="s">
        <v>390</v>
      </c>
      <c r="C1505" s="61">
        <v>45345</v>
      </c>
      <c r="D1505" s="60">
        <v>22024001531</v>
      </c>
      <c r="E1505" s="43" t="s">
        <v>1260</v>
      </c>
      <c r="F1505" s="62">
        <v>20933.490000000002</v>
      </c>
      <c r="G1505" s="43" t="s">
        <v>698</v>
      </c>
      <c r="H1505" s="43" t="s">
        <v>2061</v>
      </c>
      <c r="I1505" s="69">
        <v>220</v>
      </c>
      <c r="J1505" s="43" t="s">
        <v>398</v>
      </c>
      <c r="K1505" s="43" t="s">
        <v>398</v>
      </c>
      <c r="L1505" s="43" t="s">
        <v>399</v>
      </c>
      <c r="M1505" s="43" t="s">
        <v>395</v>
      </c>
      <c r="N1505" s="43" t="s">
        <v>396</v>
      </c>
      <c r="O1505" s="52" t="s">
        <v>321</v>
      </c>
      <c r="P1505" s="63" t="s">
        <v>276</v>
      </c>
      <c r="Q1505" s="57" t="str">
        <f>MID(Tabla1[[#This Row],[Aplicación]],14,1)</f>
        <v>2</v>
      </c>
      <c r="R1505" s="35" t="s">
        <v>265</v>
      </c>
      <c r="S1505" s="57" t="str">
        <f>MID(Tabla1[[#This Row],[Aplicación]],6,2)</f>
        <v>06</v>
      </c>
      <c r="T1505" s="54" t="str">
        <f>VLOOKUP(Tabla1[[#This Row],[AREA]],Hoja1!A:B,2,FALSE)</f>
        <v>06. Educación y cultura</v>
      </c>
      <c r="U1505" s="57" t="str">
        <f>MID(Tabla1[[#This Row],[Aplicación]],9,4)</f>
        <v>3341</v>
      </c>
      <c r="V1505" s="54" t="str">
        <f>VLOOKUP(Tabla1[[#This Row],[PROGRAMA]],Hoja1!A:B,2,FALSE)</f>
        <v>3341. Coordinación de políticas culturales</v>
      </c>
      <c r="W1505" s="57" t="str">
        <f>MID(Tabla1[[#This Row],[Aplicación]],14,2)</f>
        <v>22</v>
      </c>
      <c r="X1505" s="57" t="str">
        <f>MID(Tabla1[[#This Row],[Aplicación]],14,6)</f>
        <v>22609</v>
      </c>
    </row>
    <row r="1506" spans="1:24" x14ac:dyDescent="0.25">
      <c r="A1506" s="60">
        <v>220240003306</v>
      </c>
      <c r="B1506" s="43" t="s">
        <v>390</v>
      </c>
      <c r="C1506" s="61">
        <v>45345</v>
      </c>
      <c r="D1506" s="60">
        <v>22024001532</v>
      </c>
      <c r="E1506" s="43" t="s">
        <v>1260</v>
      </c>
      <c r="F1506" s="62">
        <v>19923.86</v>
      </c>
      <c r="G1506" s="43" t="s">
        <v>929</v>
      </c>
      <c r="H1506" s="43" t="s">
        <v>2879</v>
      </c>
      <c r="I1506" s="69">
        <v>220</v>
      </c>
      <c r="J1506" s="43" t="s">
        <v>398</v>
      </c>
      <c r="K1506" s="43" t="s">
        <v>398</v>
      </c>
      <c r="L1506" s="43" t="s">
        <v>399</v>
      </c>
      <c r="M1506" s="43" t="s">
        <v>395</v>
      </c>
      <c r="N1506" s="43" t="s">
        <v>396</v>
      </c>
      <c r="O1506" s="52" t="s">
        <v>321</v>
      </c>
      <c r="P1506" s="63" t="s">
        <v>276</v>
      </c>
      <c r="Q1506" s="57" t="str">
        <f>MID(Tabla1[[#This Row],[Aplicación]],14,1)</f>
        <v>2</v>
      </c>
      <c r="R1506" s="35" t="s">
        <v>265</v>
      </c>
      <c r="S1506" s="57" t="str">
        <f>MID(Tabla1[[#This Row],[Aplicación]],6,2)</f>
        <v>06</v>
      </c>
      <c r="T1506" s="54" t="str">
        <f>VLOOKUP(Tabla1[[#This Row],[AREA]],Hoja1!A:B,2,FALSE)</f>
        <v>06. Educación y cultura</v>
      </c>
      <c r="U1506" s="57" t="str">
        <f>MID(Tabla1[[#This Row],[Aplicación]],9,4)</f>
        <v>3341</v>
      </c>
      <c r="V1506" s="54" t="str">
        <f>VLOOKUP(Tabla1[[#This Row],[PROGRAMA]],Hoja1!A:B,2,FALSE)</f>
        <v>3341. Coordinación de políticas culturales</v>
      </c>
      <c r="W1506" s="57" t="str">
        <f>MID(Tabla1[[#This Row],[Aplicación]],14,2)</f>
        <v>22</v>
      </c>
      <c r="X1506" s="57" t="str">
        <f>MID(Tabla1[[#This Row],[Aplicación]],14,6)</f>
        <v>22609</v>
      </c>
    </row>
    <row r="1507" spans="1:24" x14ac:dyDescent="0.25">
      <c r="A1507" s="60">
        <v>220240008444</v>
      </c>
      <c r="B1507" s="43" t="s">
        <v>390</v>
      </c>
      <c r="C1507" s="61">
        <v>45373</v>
      </c>
      <c r="D1507" s="60">
        <v>22024003430</v>
      </c>
      <c r="E1507" s="43" t="s">
        <v>1490</v>
      </c>
      <c r="F1507" s="62">
        <v>15851</v>
      </c>
      <c r="G1507" s="43" t="s">
        <v>2778</v>
      </c>
      <c r="H1507" s="43" t="s">
        <v>2779</v>
      </c>
      <c r="I1507" s="69">
        <v>220</v>
      </c>
      <c r="J1507" s="43" t="s">
        <v>398</v>
      </c>
      <c r="K1507" s="43" t="s">
        <v>398</v>
      </c>
      <c r="L1507" s="43" t="s">
        <v>413</v>
      </c>
      <c r="M1507" s="43" t="s">
        <v>585</v>
      </c>
      <c r="N1507" s="43" t="s">
        <v>539</v>
      </c>
      <c r="O1507" s="52" t="s">
        <v>326</v>
      </c>
      <c r="P1507" s="63" t="s">
        <v>276</v>
      </c>
      <c r="Q1507" s="57" t="str">
        <f>MID(Tabla1[[#This Row],[Aplicación]],14,1)</f>
        <v>2</v>
      </c>
      <c r="R1507" s="35" t="s">
        <v>265</v>
      </c>
      <c r="S1507" s="57" t="str">
        <f>MID(Tabla1[[#This Row],[Aplicación]],6,2)</f>
        <v>06</v>
      </c>
      <c r="T1507" s="54" t="str">
        <f>VLOOKUP(Tabla1[[#This Row],[AREA]],Hoja1!A:B,2,FALSE)</f>
        <v>06. Educación y cultura</v>
      </c>
      <c r="U1507" s="57" t="str">
        <f>MID(Tabla1[[#This Row],[Aplicación]],9,4)</f>
        <v>3341</v>
      </c>
      <c r="V1507" s="54" t="str">
        <f>VLOOKUP(Tabla1[[#This Row],[PROGRAMA]],Hoja1!A:B,2,FALSE)</f>
        <v>3341. Coordinación de políticas culturales</v>
      </c>
      <c r="W1507" s="57" t="str">
        <f>MID(Tabla1[[#This Row],[Aplicación]],14,2)</f>
        <v>22</v>
      </c>
      <c r="X1507" s="57" t="str">
        <f>MID(Tabla1[[#This Row],[Aplicación]],14,6)</f>
        <v>22699</v>
      </c>
    </row>
    <row r="1508" spans="1:24" x14ac:dyDescent="0.25">
      <c r="A1508" s="60">
        <v>220240022329</v>
      </c>
      <c r="B1508" s="43" t="s">
        <v>390</v>
      </c>
      <c r="C1508" s="61">
        <v>45443</v>
      </c>
      <c r="D1508" s="60">
        <v>22024004805</v>
      </c>
      <c r="E1508" s="43" t="s">
        <v>1490</v>
      </c>
      <c r="F1508" s="62">
        <v>3500</v>
      </c>
      <c r="G1508" s="43" t="s">
        <v>3481</v>
      </c>
      <c r="H1508" s="43" t="s">
        <v>3482</v>
      </c>
      <c r="I1508" s="69" t="s">
        <v>2930</v>
      </c>
      <c r="J1508" s="43" t="s">
        <v>398</v>
      </c>
      <c r="K1508" s="43" t="s">
        <v>398</v>
      </c>
      <c r="L1508" s="43" t="s">
        <v>413</v>
      </c>
      <c r="M1508" s="43" t="s">
        <v>585</v>
      </c>
      <c r="N1508" s="43" t="s">
        <v>539</v>
      </c>
      <c r="O1508" s="68" t="s">
        <v>326</v>
      </c>
      <c r="P1508" s="68" t="s">
        <v>2931</v>
      </c>
      <c r="Q1508" s="57" t="s">
        <v>2932</v>
      </c>
      <c r="R1508" s="35" t="s">
        <v>265</v>
      </c>
      <c r="S1508" s="57" t="str">
        <f>MID(Tabla1[[#This Row],[Aplicación]],6,2)</f>
        <v>06</v>
      </c>
      <c r="T1508" s="54" t="str">
        <f>VLOOKUP(Tabla1[[#This Row],[AREA]],Hoja1!A:B,2,FALSE)</f>
        <v>06. Educación y cultura</v>
      </c>
      <c r="U1508" s="57" t="str">
        <f>MID(Tabla1[[#This Row],[Aplicación]],9,4)</f>
        <v>3341</v>
      </c>
      <c r="V1508" s="54" t="str">
        <f>VLOOKUP(Tabla1[[#This Row],[PROGRAMA]],Hoja1!A:B,2,FALSE)</f>
        <v>3341. Coordinación de políticas culturales</v>
      </c>
      <c r="W1508" s="57" t="str">
        <f>MID(Tabla1[[#This Row],[Aplicación]],14,2)</f>
        <v>22</v>
      </c>
      <c r="X1508" s="57" t="str">
        <f>MID(Tabla1[[#This Row],[Aplicación]],14,6)</f>
        <v>22699</v>
      </c>
    </row>
    <row r="1509" spans="1:24" x14ac:dyDescent="0.25">
      <c r="A1509" s="60">
        <v>220239000781</v>
      </c>
      <c r="B1509" s="43" t="s">
        <v>390</v>
      </c>
      <c r="C1509" s="61">
        <v>45292</v>
      </c>
      <c r="D1509" s="60">
        <v>22024001462</v>
      </c>
      <c r="E1509" s="43" t="s">
        <v>1491</v>
      </c>
      <c r="F1509" s="62">
        <v>7946.07</v>
      </c>
      <c r="G1509" s="43" t="s">
        <v>559</v>
      </c>
      <c r="H1509" s="43" t="s">
        <v>2858</v>
      </c>
      <c r="I1509" s="69">
        <v>220</v>
      </c>
      <c r="J1509" s="43" t="s">
        <v>398</v>
      </c>
      <c r="K1509" s="43" t="s">
        <v>398</v>
      </c>
      <c r="L1509" s="43" t="s">
        <v>399</v>
      </c>
      <c r="M1509" s="43" t="s">
        <v>395</v>
      </c>
      <c r="N1509" s="43" t="s">
        <v>396</v>
      </c>
      <c r="O1509" s="52" t="s">
        <v>321</v>
      </c>
      <c r="P1509" s="63" t="s">
        <v>276</v>
      </c>
      <c r="Q1509" s="57" t="str">
        <f>MID(Tabla1[[#This Row],[Aplicación]],14,1)</f>
        <v>2</v>
      </c>
      <c r="R1509" s="35" t="s">
        <v>265</v>
      </c>
      <c r="S1509" s="57" t="str">
        <f>MID(Tabla1[[#This Row],[Aplicación]],6,2)</f>
        <v>06</v>
      </c>
      <c r="T1509" s="54" t="str">
        <f>VLOOKUP(Tabla1[[#This Row],[AREA]],Hoja1!A:B,2,FALSE)</f>
        <v>06. Educación y cultura</v>
      </c>
      <c r="U1509" s="57" t="str">
        <f>MID(Tabla1[[#This Row],[Aplicación]],9,4)</f>
        <v>3341</v>
      </c>
      <c r="V1509" s="54" t="str">
        <f>VLOOKUP(Tabla1[[#This Row],[PROGRAMA]],Hoja1!A:B,2,FALSE)</f>
        <v>3341. Coordinación de políticas culturales</v>
      </c>
      <c r="W1509" s="57" t="str">
        <f>MID(Tabla1[[#This Row],[Aplicación]],14,2)</f>
        <v>22</v>
      </c>
      <c r="X1509" s="57" t="str">
        <f>MID(Tabla1[[#This Row],[Aplicación]],14,6)</f>
        <v>22700</v>
      </c>
    </row>
    <row r="1510" spans="1:24" x14ac:dyDescent="0.25">
      <c r="A1510" s="60">
        <v>220240005055</v>
      </c>
      <c r="B1510" s="43" t="s">
        <v>673</v>
      </c>
      <c r="C1510" s="61">
        <v>45358</v>
      </c>
      <c r="D1510" s="60">
        <v>22024001462</v>
      </c>
      <c r="E1510" s="43" t="s">
        <v>1491</v>
      </c>
      <c r="F1510" s="62">
        <v>-7946.07</v>
      </c>
      <c r="G1510" s="43" t="s">
        <v>559</v>
      </c>
      <c r="H1510" s="43" t="s">
        <v>2858</v>
      </c>
      <c r="I1510" s="69">
        <v>220</v>
      </c>
      <c r="J1510" s="43" t="s">
        <v>398</v>
      </c>
      <c r="K1510" s="43" t="s">
        <v>398</v>
      </c>
      <c r="L1510" s="43" t="s">
        <v>399</v>
      </c>
      <c r="M1510" s="43" t="s">
        <v>395</v>
      </c>
      <c r="N1510" s="43" t="s">
        <v>396</v>
      </c>
      <c r="O1510" s="52" t="s">
        <v>321</v>
      </c>
      <c r="P1510" s="63" t="s">
        <v>276</v>
      </c>
      <c r="Q1510" s="57" t="str">
        <f>MID(Tabla1[[#This Row],[Aplicación]],14,1)</f>
        <v>2</v>
      </c>
      <c r="R1510" s="35" t="s">
        <v>265</v>
      </c>
      <c r="S1510" s="57" t="str">
        <f>MID(Tabla1[[#This Row],[Aplicación]],6,2)</f>
        <v>06</v>
      </c>
      <c r="T1510" s="54" t="str">
        <f>VLOOKUP(Tabla1[[#This Row],[AREA]],Hoja1!A:B,2,FALSE)</f>
        <v>06. Educación y cultura</v>
      </c>
      <c r="U1510" s="57" t="str">
        <f>MID(Tabla1[[#This Row],[Aplicación]],9,4)</f>
        <v>3341</v>
      </c>
      <c r="V1510" s="54" t="str">
        <f>VLOOKUP(Tabla1[[#This Row],[PROGRAMA]],Hoja1!A:B,2,FALSE)</f>
        <v>3341. Coordinación de políticas culturales</v>
      </c>
      <c r="W1510" s="57" t="str">
        <f>MID(Tabla1[[#This Row],[Aplicación]],14,2)</f>
        <v>22</v>
      </c>
      <c r="X1510" s="57" t="str">
        <f>MID(Tabla1[[#This Row],[Aplicación]],14,6)</f>
        <v>22700</v>
      </c>
    </row>
    <row r="1511" spans="1:24" x14ac:dyDescent="0.25">
      <c r="A1511" s="60">
        <v>220239000351</v>
      </c>
      <c r="B1511" s="43" t="s">
        <v>390</v>
      </c>
      <c r="C1511" s="61">
        <v>45292</v>
      </c>
      <c r="D1511" s="60">
        <v>22024001441</v>
      </c>
      <c r="E1511" s="43" t="s">
        <v>1463</v>
      </c>
      <c r="F1511" s="62">
        <v>697.87</v>
      </c>
      <c r="G1511" s="43" t="s">
        <v>18</v>
      </c>
      <c r="H1511" s="43" t="s">
        <v>1038</v>
      </c>
      <c r="I1511" s="69">
        <v>220</v>
      </c>
      <c r="J1511" s="43" t="s">
        <v>398</v>
      </c>
      <c r="K1511" s="43" t="s">
        <v>398</v>
      </c>
      <c r="L1511" s="43" t="s">
        <v>399</v>
      </c>
      <c r="M1511" s="43" t="s">
        <v>585</v>
      </c>
      <c r="N1511" s="43" t="s">
        <v>539</v>
      </c>
      <c r="O1511" s="52" t="s">
        <v>326</v>
      </c>
      <c r="P1511" s="63" t="s">
        <v>276</v>
      </c>
      <c r="Q1511" s="57" t="str">
        <f>MID(Tabla1[[#This Row],[Aplicación]],14,1)</f>
        <v>2</v>
      </c>
      <c r="R1511" s="35" t="s">
        <v>265</v>
      </c>
      <c r="S1511" s="57" t="str">
        <f>MID(Tabla1[[#This Row],[Aplicación]],6,2)</f>
        <v>06</v>
      </c>
      <c r="T1511" s="54" t="str">
        <f>VLOOKUP(Tabla1[[#This Row],[AREA]],Hoja1!A:B,2,FALSE)</f>
        <v>06. Educación y cultura</v>
      </c>
      <c r="U1511" s="57" t="str">
        <f>MID(Tabla1[[#This Row],[Aplicación]],9,4)</f>
        <v>3341</v>
      </c>
      <c r="V1511" s="54" t="str">
        <f>VLOOKUP(Tabla1[[#This Row],[PROGRAMA]],Hoja1!A:B,2,FALSE)</f>
        <v>3341. Coordinación de políticas culturales</v>
      </c>
      <c r="W1511" s="57" t="str">
        <f>MID(Tabla1[[#This Row],[Aplicación]],14,2)</f>
        <v>22</v>
      </c>
      <c r="X1511" s="57" t="str">
        <f>MID(Tabla1[[#This Row],[Aplicación]],14,6)</f>
        <v>22701</v>
      </c>
    </row>
    <row r="1512" spans="1:24" x14ac:dyDescent="0.25">
      <c r="A1512" s="60">
        <v>220240003304</v>
      </c>
      <c r="B1512" s="43" t="s">
        <v>390</v>
      </c>
      <c r="C1512" s="61">
        <v>45345</v>
      </c>
      <c r="D1512" s="60">
        <v>22024001530</v>
      </c>
      <c r="E1512" s="43" t="s">
        <v>1463</v>
      </c>
      <c r="F1512" s="62">
        <v>12347.1</v>
      </c>
      <c r="G1512" s="43" t="s">
        <v>888</v>
      </c>
      <c r="H1512" s="43" t="s">
        <v>2658</v>
      </c>
      <c r="I1512" s="69">
        <v>220</v>
      </c>
      <c r="J1512" s="43" t="s">
        <v>398</v>
      </c>
      <c r="K1512" s="43" t="s">
        <v>398</v>
      </c>
      <c r="L1512" s="43" t="s">
        <v>399</v>
      </c>
      <c r="M1512" s="43" t="s">
        <v>395</v>
      </c>
      <c r="N1512" s="43" t="s">
        <v>396</v>
      </c>
      <c r="O1512" s="52" t="s">
        <v>321</v>
      </c>
      <c r="P1512" s="63" t="s">
        <v>276</v>
      </c>
      <c r="Q1512" s="57" t="str">
        <f>MID(Tabla1[[#This Row],[Aplicación]],14,1)</f>
        <v>2</v>
      </c>
      <c r="R1512" s="35" t="s">
        <v>265</v>
      </c>
      <c r="S1512" s="57" t="str">
        <f>MID(Tabla1[[#This Row],[Aplicación]],6,2)</f>
        <v>06</v>
      </c>
      <c r="T1512" s="54" t="str">
        <f>VLOOKUP(Tabla1[[#This Row],[AREA]],Hoja1!A:B,2,FALSE)</f>
        <v>06. Educación y cultura</v>
      </c>
      <c r="U1512" s="57" t="str">
        <f>MID(Tabla1[[#This Row],[Aplicación]],9,4)</f>
        <v>3341</v>
      </c>
      <c r="V1512" s="54" t="str">
        <f>VLOOKUP(Tabla1[[#This Row],[PROGRAMA]],Hoja1!A:B,2,FALSE)</f>
        <v>3341. Coordinación de políticas culturales</v>
      </c>
      <c r="W1512" s="57" t="str">
        <f>MID(Tabla1[[#This Row],[Aplicación]],14,2)</f>
        <v>22</v>
      </c>
      <c r="X1512" s="57" t="str">
        <f>MID(Tabla1[[#This Row],[Aplicación]],14,6)</f>
        <v>22701</v>
      </c>
    </row>
    <row r="1513" spans="1:24" x14ac:dyDescent="0.25">
      <c r="A1513" s="60">
        <v>220240005057</v>
      </c>
      <c r="B1513" s="43" t="s">
        <v>673</v>
      </c>
      <c r="C1513" s="61">
        <v>45358</v>
      </c>
      <c r="D1513" s="60">
        <v>22024001441</v>
      </c>
      <c r="E1513" s="43" t="s">
        <v>1463</v>
      </c>
      <c r="F1513" s="62">
        <v>-697.87</v>
      </c>
      <c r="G1513" s="43" t="s">
        <v>18</v>
      </c>
      <c r="H1513" s="43" t="s">
        <v>1038</v>
      </c>
      <c r="I1513" s="69">
        <v>220</v>
      </c>
      <c r="J1513" s="43" t="s">
        <v>398</v>
      </c>
      <c r="K1513" s="43" t="s">
        <v>398</v>
      </c>
      <c r="L1513" s="43" t="s">
        <v>399</v>
      </c>
      <c r="M1513" s="43" t="s">
        <v>585</v>
      </c>
      <c r="N1513" s="43" t="s">
        <v>539</v>
      </c>
      <c r="O1513" s="52" t="s">
        <v>326</v>
      </c>
      <c r="P1513" s="63" t="s">
        <v>276</v>
      </c>
      <c r="Q1513" s="57" t="str">
        <f>MID(Tabla1[[#This Row],[Aplicación]],14,1)</f>
        <v>2</v>
      </c>
      <c r="R1513" s="35" t="s">
        <v>265</v>
      </c>
      <c r="S1513" s="57" t="str">
        <f>MID(Tabla1[[#This Row],[Aplicación]],6,2)</f>
        <v>06</v>
      </c>
      <c r="T1513" s="54" t="str">
        <f>VLOOKUP(Tabla1[[#This Row],[AREA]],Hoja1!A:B,2,FALSE)</f>
        <v>06. Educación y cultura</v>
      </c>
      <c r="U1513" s="57" t="str">
        <f>MID(Tabla1[[#This Row],[Aplicación]],9,4)</f>
        <v>3341</v>
      </c>
      <c r="V1513" s="54" t="str">
        <f>VLOOKUP(Tabla1[[#This Row],[PROGRAMA]],Hoja1!A:B,2,FALSE)</f>
        <v>3341. Coordinación de políticas culturales</v>
      </c>
      <c r="W1513" s="57" t="str">
        <f>MID(Tabla1[[#This Row],[Aplicación]],14,2)</f>
        <v>22</v>
      </c>
      <c r="X1513" s="57" t="str">
        <f>MID(Tabla1[[#This Row],[Aplicación]],14,6)</f>
        <v>22701</v>
      </c>
    </row>
    <row r="1514" spans="1:24" x14ac:dyDescent="0.25">
      <c r="A1514" s="60">
        <v>220240026268</v>
      </c>
      <c r="B1514" s="43" t="s">
        <v>390</v>
      </c>
      <c r="C1514" s="61">
        <v>45464</v>
      </c>
      <c r="D1514" s="60">
        <v>22024005162</v>
      </c>
      <c r="E1514" s="43" t="s">
        <v>3098</v>
      </c>
      <c r="F1514" s="62">
        <v>7260</v>
      </c>
      <c r="G1514" s="43" t="s">
        <v>3099</v>
      </c>
      <c r="H1514" s="43" t="s">
        <v>3100</v>
      </c>
      <c r="I1514" s="69" t="s">
        <v>2930</v>
      </c>
      <c r="J1514" s="43" t="s">
        <v>3101</v>
      </c>
      <c r="K1514" s="43" t="s">
        <v>3101</v>
      </c>
      <c r="L1514" s="43" t="s">
        <v>399</v>
      </c>
      <c r="M1514" s="43" t="s">
        <v>585</v>
      </c>
      <c r="N1514" s="43" t="s">
        <v>539</v>
      </c>
      <c r="O1514" s="68" t="s">
        <v>326</v>
      </c>
      <c r="P1514" s="68" t="s">
        <v>2931</v>
      </c>
      <c r="Q1514" s="57" t="s">
        <v>2932</v>
      </c>
      <c r="R1514" s="35" t="s">
        <v>265</v>
      </c>
      <c r="S1514" s="57" t="str">
        <f>MID(Tabla1[[#This Row],[Aplicación]],6,2)</f>
        <v>06</v>
      </c>
      <c r="T1514" s="54" t="str">
        <f>VLOOKUP(Tabla1[[#This Row],[AREA]],Hoja1!A:B,2,FALSE)</f>
        <v>06. Educación y cultura</v>
      </c>
      <c r="U1514" s="57" t="str">
        <f>MID(Tabla1[[#This Row],[Aplicación]],9,4)</f>
        <v>3341</v>
      </c>
      <c r="V1514" s="54" t="str">
        <f>VLOOKUP(Tabla1[[#This Row],[PROGRAMA]],Hoja1!A:B,2,FALSE)</f>
        <v>3341. Coordinación de políticas culturales</v>
      </c>
      <c r="W1514" s="57" t="str">
        <f>MID(Tabla1[[#This Row],[Aplicación]],14,2)</f>
        <v>22</v>
      </c>
      <c r="X1514" s="57" t="str">
        <f>MID(Tabla1[[#This Row],[Aplicación]],14,6)</f>
        <v>22706</v>
      </c>
    </row>
    <row r="1515" spans="1:24" x14ac:dyDescent="0.25">
      <c r="A1515" s="60">
        <v>220239000363</v>
      </c>
      <c r="B1515" s="43" t="s">
        <v>390</v>
      </c>
      <c r="C1515" s="61">
        <v>45292</v>
      </c>
      <c r="D1515" s="60">
        <v>22024001443</v>
      </c>
      <c r="E1515" s="43" t="s">
        <v>1349</v>
      </c>
      <c r="F1515" s="62">
        <v>4598.3900000000003</v>
      </c>
      <c r="G1515" s="43" t="s">
        <v>887</v>
      </c>
      <c r="H1515" s="43" t="s">
        <v>1034</v>
      </c>
      <c r="I1515" s="69">
        <v>220</v>
      </c>
      <c r="J1515" s="43" t="s">
        <v>398</v>
      </c>
      <c r="K1515" s="43" t="s">
        <v>398</v>
      </c>
      <c r="L1515" s="43" t="s">
        <v>399</v>
      </c>
      <c r="M1515" s="43" t="s">
        <v>585</v>
      </c>
      <c r="N1515" s="43" t="s">
        <v>539</v>
      </c>
      <c r="O1515" s="52" t="s">
        <v>326</v>
      </c>
      <c r="P1515" s="63" t="s">
        <v>276</v>
      </c>
      <c r="Q1515" s="57" t="str">
        <f>MID(Tabla1[[#This Row],[Aplicación]],14,1)</f>
        <v>2</v>
      </c>
      <c r="R1515" s="35" t="s">
        <v>265</v>
      </c>
      <c r="S1515" s="57" t="str">
        <f>MID(Tabla1[[#This Row],[Aplicación]],6,2)</f>
        <v>06</v>
      </c>
      <c r="T1515" s="54" t="str">
        <f>VLOOKUP(Tabla1[[#This Row],[AREA]],Hoja1!A:B,2,FALSE)</f>
        <v>06. Educación y cultura</v>
      </c>
      <c r="U1515" s="57" t="str">
        <f>MID(Tabla1[[#This Row],[Aplicación]],9,4)</f>
        <v>3341</v>
      </c>
      <c r="V1515" s="54" t="str">
        <f>VLOOKUP(Tabla1[[#This Row],[PROGRAMA]],Hoja1!A:B,2,FALSE)</f>
        <v>3341. Coordinación de políticas culturales</v>
      </c>
      <c r="W1515" s="57" t="str">
        <f>MID(Tabla1[[#This Row],[Aplicación]],14,2)</f>
        <v>22</v>
      </c>
      <c r="X1515" s="57" t="str">
        <f>MID(Tabla1[[#This Row],[Aplicación]],14,6)</f>
        <v>22799</v>
      </c>
    </row>
    <row r="1516" spans="1:24" x14ac:dyDescent="0.25">
      <c r="A1516" s="60">
        <v>220209000660</v>
      </c>
      <c r="B1516" s="43" t="s">
        <v>390</v>
      </c>
      <c r="C1516" s="61">
        <v>45292</v>
      </c>
      <c r="D1516" s="60">
        <v>22024002974</v>
      </c>
      <c r="E1516" s="43" t="s">
        <v>1349</v>
      </c>
      <c r="F1516" s="62">
        <v>23307.29</v>
      </c>
      <c r="G1516" s="43" t="s">
        <v>564</v>
      </c>
      <c r="H1516" s="43" t="s">
        <v>565</v>
      </c>
      <c r="I1516" s="69">
        <v>220</v>
      </c>
      <c r="J1516" s="43" t="s">
        <v>537</v>
      </c>
      <c r="K1516" s="43" t="s">
        <v>537</v>
      </c>
      <c r="L1516" s="43" t="s">
        <v>399</v>
      </c>
      <c r="M1516" s="43" t="s">
        <v>395</v>
      </c>
      <c r="N1516" s="43" t="s">
        <v>396</v>
      </c>
      <c r="O1516" s="52" t="s">
        <v>321</v>
      </c>
      <c r="P1516" s="63" t="s">
        <v>276</v>
      </c>
      <c r="Q1516" s="57" t="str">
        <f>MID(Tabla1[[#This Row],[Aplicación]],14,1)</f>
        <v>2</v>
      </c>
      <c r="R1516" s="35" t="s">
        <v>265</v>
      </c>
      <c r="S1516" s="57" t="str">
        <f>MID(Tabla1[[#This Row],[Aplicación]],6,2)</f>
        <v>06</v>
      </c>
      <c r="T1516" s="54" t="str">
        <f>VLOOKUP(Tabla1[[#This Row],[AREA]],Hoja1!A:B,2,FALSE)</f>
        <v>06. Educación y cultura</v>
      </c>
      <c r="U1516" s="57" t="str">
        <f>MID(Tabla1[[#This Row],[Aplicación]],9,4)</f>
        <v>3341</v>
      </c>
      <c r="V1516" s="54" t="str">
        <f>VLOOKUP(Tabla1[[#This Row],[PROGRAMA]],Hoja1!A:B,2,FALSE)</f>
        <v>3341. Coordinación de políticas culturales</v>
      </c>
      <c r="W1516" s="57" t="str">
        <f>MID(Tabla1[[#This Row],[Aplicación]],14,2)</f>
        <v>22</v>
      </c>
      <c r="X1516" s="57" t="str">
        <f>MID(Tabla1[[#This Row],[Aplicación]],14,6)</f>
        <v>22799</v>
      </c>
    </row>
    <row r="1517" spans="1:24" x14ac:dyDescent="0.25">
      <c r="A1517" s="60">
        <v>220209000778</v>
      </c>
      <c r="B1517" s="43" t="s">
        <v>390</v>
      </c>
      <c r="C1517" s="61">
        <v>45292</v>
      </c>
      <c r="D1517" s="60">
        <v>22024002975</v>
      </c>
      <c r="E1517" s="43" t="s">
        <v>1349</v>
      </c>
      <c r="F1517" s="62">
        <v>14730.2</v>
      </c>
      <c r="G1517" s="43" t="s">
        <v>564</v>
      </c>
      <c r="H1517" s="43" t="s">
        <v>2040</v>
      </c>
      <c r="I1517" s="69">
        <v>220</v>
      </c>
      <c r="J1517" s="43" t="s">
        <v>537</v>
      </c>
      <c r="K1517" s="43" t="s">
        <v>537</v>
      </c>
      <c r="L1517" s="43" t="s">
        <v>399</v>
      </c>
      <c r="M1517" s="43" t="s">
        <v>395</v>
      </c>
      <c r="N1517" s="43" t="s">
        <v>396</v>
      </c>
      <c r="O1517" s="52" t="s">
        <v>321</v>
      </c>
      <c r="P1517" s="63" t="s">
        <v>276</v>
      </c>
      <c r="Q1517" s="57" t="str">
        <f>MID(Tabla1[[#This Row],[Aplicación]],14,1)</f>
        <v>2</v>
      </c>
      <c r="R1517" s="35" t="s">
        <v>265</v>
      </c>
      <c r="S1517" s="57" t="str">
        <f>MID(Tabla1[[#This Row],[Aplicación]],6,2)</f>
        <v>06</v>
      </c>
      <c r="T1517" s="54" t="str">
        <f>VLOOKUP(Tabla1[[#This Row],[AREA]],Hoja1!A:B,2,FALSE)</f>
        <v>06. Educación y cultura</v>
      </c>
      <c r="U1517" s="57" t="str">
        <f>MID(Tabla1[[#This Row],[Aplicación]],9,4)</f>
        <v>3341</v>
      </c>
      <c r="V1517" s="54" t="str">
        <f>VLOOKUP(Tabla1[[#This Row],[PROGRAMA]],Hoja1!A:B,2,FALSE)</f>
        <v>3341. Coordinación de políticas culturales</v>
      </c>
      <c r="W1517" s="57" t="str">
        <f>MID(Tabla1[[#This Row],[Aplicación]],14,2)</f>
        <v>22</v>
      </c>
      <c r="X1517" s="57" t="str">
        <f>MID(Tabla1[[#This Row],[Aplicación]],14,6)</f>
        <v>22799</v>
      </c>
    </row>
    <row r="1518" spans="1:24" x14ac:dyDescent="0.25">
      <c r="A1518" s="60">
        <v>220209000780</v>
      </c>
      <c r="B1518" s="43" t="s">
        <v>390</v>
      </c>
      <c r="C1518" s="61">
        <v>45292</v>
      </c>
      <c r="D1518" s="60">
        <v>22024002976</v>
      </c>
      <c r="E1518" s="43" t="s">
        <v>1349</v>
      </c>
      <c r="F1518" s="62">
        <v>4176.51</v>
      </c>
      <c r="G1518" s="43" t="s">
        <v>564</v>
      </c>
      <c r="H1518" s="43" t="s">
        <v>2043</v>
      </c>
      <c r="I1518" s="69">
        <v>220</v>
      </c>
      <c r="J1518" s="43" t="s">
        <v>537</v>
      </c>
      <c r="K1518" s="43" t="s">
        <v>537</v>
      </c>
      <c r="L1518" s="43" t="s">
        <v>399</v>
      </c>
      <c r="M1518" s="43" t="s">
        <v>395</v>
      </c>
      <c r="N1518" s="43" t="s">
        <v>396</v>
      </c>
      <c r="O1518" s="52" t="s">
        <v>321</v>
      </c>
      <c r="P1518" s="63" t="s">
        <v>276</v>
      </c>
      <c r="Q1518" s="57" t="str">
        <f>MID(Tabla1[[#This Row],[Aplicación]],14,1)</f>
        <v>2</v>
      </c>
      <c r="R1518" s="35" t="s">
        <v>265</v>
      </c>
      <c r="S1518" s="57" t="str">
        <f>MID(Tabla1[[#This Row],[Aplicación]],6,2)</f>
        <v>06</v>
      </c>
      <c r="T1518" s="54" t="str">
        <f>VLOOKUP(Tabla1[[#This Row],[AREA]],Hoja1!A:B,2,FALSE)</f>
        <v>06. Educación y cultura</v>
      </c>
      <c r="U1518" s="57" t="str">
        <f>MID(Tabla1[[#This Row],[Aplicación]],9,4)</f>
        <v>3341</v>
      </c>
      <c r="V1518" s="54" t="str">
        <f>VLOOKUP(Tabla1[[#This Row],[PROGRAMA]],Hoja1!A:B,2,FALSE)</f>
        <v>3341. Coordinación de políticas culturales</v>
      </c>
      <c r="W1518" s="57" t="str">
        <f>MID(Tabla1[[#This Row],[Aplicación]],14,2)</f>
        <v>22</v>
      </c>
      <c r="X1518" s="57" t="str">
        <f>MID(Tabla1[[#This Row],[Aplicación]],14,6)</f>
        <v>22799</v>
      </c>
    </row>
    <row r="1519" spans="1:24" x14ac:dyDescent="0.25">
      <c r="A1519" s="60">
        <v>220239000327</v>
      </c>
      <c r="B1519" s="43" t="s">
        <v>390</v>
      </c>
      <c r="C1519" s="61">
        <v>45292</v>
      </c>
      <c r="D1519" s="60">
        <v>22024001460</v>
      </c>
      <c r="E1519" s="43" t="s">
        <v>1349</v>
      </c>
      <c r="F1519" s="62">
        <v>6321.04</v>
      </c>
      <c r="G1519" s="43" t="s">
        <v>935</v>
      </c>
      <c r="H1519" s="43" t="s">
        <v>1030</v>
      </c>
      <c r="I1519" s="69">
        <v>220</v>
      </c>
      <c r="J1519" s="43" t="s">
        <v>398</v>
      </c>
      <c r="K1519" s="43" t="s">
        <v>398</v>
      </c>
      <c r="L1519" s="43" t="s">
        <v>399</v>
      </c>
      <c r="M1519" s="43" t="s">
        <v>395</v>
      </c>
      <c r="N1519" s="43" t="s">
        <v>396</v>
      </c>
      <c r="O1519" s="52" t="s">
        <v>321</v>
      </c>
      <c r="P1519" s="63" t="s">
        <v>276</v>
      </c>
      <c r="Q1519" s="57" t="str">
        <f>MID(Tabla1[[#This Row],[Aplicación]],14,1)</f>
        <v>2</v>
      </c>
      <c r="R1519" s="35" t="s">
        <v>265</v>
      </c>
      <c r="S1519" s="57" t="str">
        <f>MID(Tabla1[[#This Row],[Aplicación]],6,2)</f>
        <v>06</v>
      </c>
      <c r="T1519" s="54" t="str">
        <f>VLOOKUP(Tabla1[[#This Row],[AREA]],Hoja1!A:B,2,FALSE)</f>
        <v>06. Educación y cultura</v>
      </c>
      <c r="U1519" s="57" t="str">
        <f>MID(Tabla1[[#This Row],[Aplicación]],9,4)</f>
        <v>3341</v>
      </c>
      <c r="V1519" s="54" t="str">
        <f>VLOOKUP(Tabla1[[#This Row],[PROGRAMA]],Hoja1!A:B,2,FALSE)</f>
        <v>3341. Coordinación de políticas culturales</v>
      </c>
      <c r="W1519" s="57" t="str">
        <f>MID(Tabla1[[#This Row],[Aplicación]],14,2)</f>
        <v>22</v>
      </c>
      <c r="X1519" s="57" t="str">
        <f>MID(Tabla1[[#This Row],[Aplicación]],14,6)</f>
        <v>22799</v>
      </c>
    </row>
    <row r="1520" spans="1:24" x14ac:dyDescent="0.25">
      <c r="A1520" s="60">
        <v>220239000713</v>
      </c>
      <c r="B1520" s="43" t="s">
        <v>390</v>
      </c>
      <c r="C1520" s="61">
        <v>45292</v>
      </c>
      <c r="D1520" s="60">
        <v>22024001446</v>
      </c>
      <c r="E1520" s="43" t="s">
        <v>1349</v>
      </c>
      <c r="F1520" s="62">
        <v>1277.76</v>
      </c>
      <c r="G1520" s="43" t="s">
        <v>42</v>
      </c>
      <c r="H1520" s="43" t="s">
        <v>1124</v>
      </c>
      <c r="I1520" s="69">
        <v>220</v>
      </c>
      <c r="J1520" s="43" t="s">
        <v>398</v>
      </c>
      <c r="K1520" s="43" t="s">
        <v>398</v>
      </c>
      <c r="L1520" s="43" t="s">
        <v>399</v>
      </c>
      <c r="M1520" s="43" t="s">
        <v>585</v>
      </c>
      <c r="N1520" s="43" t="s">
        <v>539</v>
      </c>
      <c r="O1520" s="52" t="s">
        <v>326</v>
      </c>
      <c r="P1520" s="63" t="s">
        <v>276</v>
      </c>
      <c r="Q1520" s="57" t="str">
        <f>MID(Tabla1[[#This Row],[Aplicación]],14,1)</f>
        <v>2</v>
      </c>
      <c r="R1520" s="35" t="s">
        <v>265</v>
      </c>
      <c r="S1520" s="57" t="str">
        <f>MID(Tabla1[[#This Row],[Aplicación]],6,2)</f>
        <v>06</v>
      </c>
      <c r="T1520" s="54" t="str">
        <f>VLOOKUP(Tabla1[[#This Row],[AREA]],Hoja1!A:B,2,FALSE)</f>
        <v>06. Educación y cultura</v>
      </c>
      <c r="U1520" s="57" t="str">
        <f>MID(Tabla1[[#This Row],[Aplicación]],9,4)</f>
        <v>3341</v>
      </c>
      <c r="V1520" s="54" t="str">
        <f>VLOOKUP(Tabla1[[#This Row],[PROGRAMA]],Hoja1!A:B,2,FALSE)</f>
        <v>3341. Coordinación de políticas culturales</v>
      </c>
      <c r="W1520" s="57" t="str">
        <f>MID(Tabla1[[#This Row],[Aplicación]],14,2)</f>
        <v>22</v>
      </c>
      <c r="X1520" s="57" t="str">
        <f>MID(Tabla1[[#This Row],[Aplicación]],14,6)</f>
        <v>22799</v>
      </c>
    </row>
    <row r="1521" spans="1:24" x14ac:dyDescent="0.25">
      <c r="A1521" s="60">
        <v>220239000567</v>
      </c>
      <c r="B1521" s="43" t="s">
        <v>390</v>
      </c>
      <c r="C1521" s="61">
        <v>45292</v>
      </c>
      <c r="D1521" s="60">
        <v>22024001444</v>
      </c>
      <c r="E1521" s="43" t="s">
        <v>1349</v>
      </c>
      <c r="F1521" s="62">
        <v>278.3</v>
      </c>
      <c r="G1521" s="43" t="s">
        <v>69</v>
      </c>
      <c r="H1521" s="43" t="s">
        <v>2554</v>
      </c>
      <c r="I1521" s="69">
        <v>220</v>
      </c>
      <c r="J1521" s="43" t="s">
        <v>398</v>
      </c>
      <c r="K1521" s="43" t="s">
        <v>398</v>
      </c>
      <c r="L1521" s="43" t="s">
        <v>399</v>
      </c>
      <c r="M1521" s="43" t="s">
        <v>585</v>
      </c>
      <c r="N1521" s="43" t="s">
        <v>539</v>
      </c>
      <c r="O1521" s="52" t="s">
        <v>326</v>
      </c>
      <c r="P1521" s="63" t="s">
        <v>276</v>
      </c>
      <c r="Q1521" s="57" t="str">
        <f>MID(Tabla1[[#This Row],[Aplicación]],14,1)</f>
        <v>2</v>
      </c>
      <c r="R1521" s="35" t="s">
        <v>265</v>
      </c>
      <c r="S1521" s="57" t="str">
        <f>MID(Tabla1[[#This Row],[Aplicación]],6,2)</f>
        <v>06</v>
      </c>
      <c r="T1521" s="54" t="str">
        <f>VLOOKUP(Tabla1[[#This Row],[AREA]],Hoja1!A:B,2,FALSE)</f>
        <v>06. Educación y cultura</v>
      </c>
      <c r="U1521" s="57" t="str">
        <f>MID(Tabla1[[#This Row],[Aplicación]],9,4)</f>
        <v>3341</v>
      </c>
      <c r="V1521" s="54" t="str">
        <f>VLOOKUP(Tabla1[[#This Row],[PROGRAMA]],Hoja1!A:B,2,FALSE)</f>
        <v>3341. Coordinación de políticas culturales</v>
      </c>
      <c r="W1521" s="57" t="str">
        <f>MID(Tabla1[[#This Row],[Aplicación]],14,2)</f>
        <v>22</v>
      </c>
      <c r="X1521" s="57" t="str">
        <f>MID(Tabla1[[#This Row],[Aplicación]],14,6)</f>
        <v>22799</v>
      </c>
    </row>
    <row r="1522" spans="1:24" x14ac:dyDescent="0.25">
      <c r="A1522" s="60">
        <v>220239000642</v>
      </c>
      <c r="B1522" s="43" t="s">
        <v>390</v>
      </c>
      <c r="C1522" s="61">
        <v>45292</v>
      </c>
      <c r="D1522" s="60">
        <v>22024001445</v>
      </c>
      <c r="E1522" s="43" t="s">
        <v>1349</v>
      </c>
      <c r="F1522" s="62">
        <v>180.29</v>
      </c>
      <c r="G1522" s="43" t="s">
        <v>1019</v>
      </c>
      <c r="H1522" s="43" t="s">
        <v>2584</v>
      </c>
      <c r="I1522" s="69">
        <v>220</v>
      </c>
      <c r="J1522" s="43" t="s">
        <v>398</v>
      </c>
      <c r="K1522" s="43" t="s">
        <v>398</v>
      </c>
      <c r="L1522" s="43" t="s">
        <v>399</v>
      </c>
      <c r="M1522" s="43" t="s">
        <v>585</v>
      </c>
      <c r="N1522" s="43" t="s">
        <v>539</v>
      </c>
      <c r="O1522" s="52" t="s">
        <v>326</v>
      </c>
      <c r="P1522" s="63" t="s">
        <v>276</v>
      </c>
      <c r="Q1522" s="57" t="str">
        <f>MID(Tabla1[[#This Row],[Aplicación]],14,1)</f>
        <v>2</v>
      </c>
      <c r="R1522" s="35" t="s">
        <v>265</v>
      </c>
      <c r="S1522" s="57" t="str">
        <f>MID(Tabla1[[#This Row],[Aplicación]],6,2)</f>
        <v>06</v>
      </c>
      <c r="T1522" s="54" t="str">
        <f>VLOOKUP(Tabla1[[#This Row],[AREA]],Hoja1!A:B,2,FALSE)</f>
        <v>06. Educación y cultura</v>
      </c>
      <c r="U1522" s="57" t="str">
        <f>MID(Tabla1[[#This Row],[Aplicación]],9,4)</f>
        <v>3341</v>
      </c>
      <c r="V1522" s="54" t="str">
        <f>VLOOKUP(Tabla1[[#This Row],[PROGRAMA]],Hoja1!A:B,2,FALSE)</f>
        <v>3341. Coordinación de políticas culturales</v>
      </c>
      <c r="W1522" s="57" t="str">
        <f>MID(Tabla1[[#This Row],[Aplicación]],14,2)</f>
        <v>22</v>
      </c>
      <c r="X1522" s="57" t="str">
        <f>MID(Tabla1[[#This Row],[Aplicación]],14,6)</f>
        <v>22799</v>
      </c>
    </row>
    <row r="1523" spans="1:24" x14ac:dyDescent="0.25">
      <c r="A1523" s="60">
        <v>220240005058</v>
      </c>
      <c r="B1523" s="43" t="s">
        <v>673</v>
      </c>
      <c r="C1523" s="61">
        <v>45358</v>
      </c>
      <c r="D1523" s="60">
        <v>22024001444</v>
      </c>
      <c r="E1523" s="43" t="s">
        <v>1349</v>
      </c>
      <c r="F1523" s="62">
        <v>-278.3</v>
      </c>
      <c r="G1523" s="43" t="s">
        <v>69</v>
      </c>
      <c r="H1523" s="43" t="s">
        <v>2554</v>
      </c>
      <c r="I1523" s="69">
        <v>220</v>
      </c>
      <c r="J1523" s="43" t="s">
        <v>398</v>
      </c>
      <c r="K1523" s="43" t="s">
        <v>398</v>
      </c>
      <c r="L1523" s="43" t="s">
        <v>399</v>
      </c>
      <c r="M1523" s="43" t="s">
        <v>585</v>
      </c>
      <c r="N1523" s="43" t="s">
        <v>539</v>
      </c>
      <c r="O1523" s="52" t="s">
        <v>326</v>
      </c>
      <c r="P1523" s="63" t="s">
        <v>276</v>
      </c>
      <c r="Q1523" s="57" t="str">
        <f>MID(Tabla1[[#This Row],[Aplicación]],14,1)</f>
        <v>2</v>
      </c>
      <c r="R1523" s="35" t="s">
        <v>265</v>
      </c>
      <c r="S1523" s="57" t="str">
        <f>MID(Tabla1[[#This Row],[Aplicación]],6,2)</f>
        <v>06</v>
      </c>
      <c r="T1523" s="54" t="str">
        <f>VLOOKUP(Tabla1[[#This Row],[AREA]],Hoja1!A:B,2,FALSE)</f>
        <v>06. Educación y cultura</v>
      </c>
      <c r="U1523" s="57" t="str">
        <f>MID(Tabla1[[#This Row],[Aplicación]],9,4)</f>
        <v>3341</v>
      </c>
      <c r="V1523" s="54" t="str">
        <f>VLOOKUP(Tabla1[[#This Row],[PROGRAMA]],Hoja1!A:B,2,FALSE)</f>
        <v>3341. Coordinación de políticas culturales</v>
      </c>
      <c r="W1523" s="57" t="str">
        <f>MID(Tabla1[[#This Row],[Aplicación]],14,2)</f>
        <v>22</v>
      </c>
      <c r="X1523" s="57" t="str">
        <f>MID(Tabla1[[#This Row],[Aplicación]],14,6)</f>
        <v>22799</v>
      </c>
    </row>
    <row r="1524" spans="1:24" x14ac:dyDescent="0.25">
      <c r="A1524" s="60">
        <v>220240005056</v>
      </c>
      <c r="B1524" s="43" t="s">
        <v>673</v>
      </c>
      <c r="C1524" s="61">
        <v>45358</v>
      </c>
      <c r="D1524" s="60">
        <v>22024001460</v>
      </c>
      <c r="E1524" s="43" t="s">
        <v>1349</v>
      </c>
      <c r="F1524" s="62">
        <v>-6321.04</v>
      </c>
      <c r="G1524" s="43" t="s">
        <v>935</v>
      </c>
      <c r="H1524" s="43" t="s">
        <v>1030</v>
      </c>
      <c r="I1524" s="69">
        <v>220</v>
      </c>
      <c r="J1524" s="43" t="s">
        <v>398</v>
      </c>
      <c r="K1524" s="43" t="s">
        <v>398</v>
      </c>
      <c r="L1524" s="43" t="s">
        <v>399</v>
      </c>
      <c r="M1524" s="43" t="s">
        <v>395</v>
      </c>
      <c r="N1524" s="43" t="s">
        <v>396</v>
      </c>
      <c r="O1524" s="52" t="s">
        <v>321</v>
      </c>
      <c r="P1524" s="63" t="s">
        <v>276</v>
      </c>
      <c r="Q1524" s="57" t="str">
        <f>MID(Tabla1[[#This Row],[Aplicación]],14,1)</f>
        <v>2</v>
      </c>
      <c r="R1524" s="35" t="s">
        <v>265</v>
      </c>
      <c r="S1524" s="57" t="str">
        <f>MID(Tabla1[[#This Row],[Aplicación]],6,2)</f>
        <v>06</v>
      </c>
      <c r="T1524" s="54" t="str">
        <f>VLOOKUP(Tabla1[[#This Row],[AREA]],Hoja1!A:B,2,FALSE)</f>
        <v>06. Educación y cultura</v>
      </c>
      <c r="U1524" s="57" t="str">
        <f>MID(Tabla1[[#This Row],[Aplicación]],9,4)</f>
        <v>3341</v>
      </c>
      <c r="V1524" s="54" t="str">
        <f>VLOOKUP(Tabla1[[#This Row],[PROGRAMA]],Hoja1!A:B,2,FALSE)</f>
        <v>3341. Coordinación de políticas culturales</v>
      </c>
      <c r="W1524" s="57" t="str">
        <f>MID(Tabla1[[#This Row],[Aplicación]],14,2)</f>
        <v>22</v>
      </c>
      <c r="X1524" s="57" t="str">
        <f>MID(Tabla1[[#This Row],[Aplicación]],14,6)</f>
        <v>22799</v>
      </c>
    </row>
    <row r="1525" spans="1:24" x14ac:dyDescent="0.25">
      <c r="A1525" s="60">
        <v>220240005407</v>
      </c>
      <c r="B1525" s="43" t="s">
        <v>673</v>
      </c>
      <c r="C1525" s="61">
        <v>45363</v>
      </c>
      <c r="D1525" s="60">
        <v>22024002974</v>
      </c>
      <c r="E1525" s="43" t="s">
        <v>1349</v>
      </c>
      <c r="F1525" s="62">
        <v>-23307.29</v>
      </c>
      <c r="G1525" s="43" t="s">
        <v>564</v>
      </c>
      <c r="H1525" s="43" t="s">
        <v>565</v>
      </c>
      <c r="I1525" s="69">
        <v>220</v>
      </c>
      <c r="J1525" s="43" t="s">
        <v>537</v>
      </c>
      <c r="K1525" s="43" t="s">
        <v>537</v>
      </c>
      <c r="L1525" s="43" t="s">
        <v>399</v>
      </c>
      <c r="M1525" s="43" t="s">
        <v>395</v>
      </c>
      <c r="N1525" s="43" t="s">
        <v>396</v>
      </c>
      <c r="O1525" s="52" t="s">
        <v>321</v>
      </c>
      <c r="P1525" s="63" t="s">
        <v>276</v>
      </c>
      <c r="Q1525" s="57" t="str">
        <f>MID(Tabla1[[#This Row],[Aplicación]],14,1)</f>
        <v>2</v>
      </c>
      <c r="R1525" s="35" t="s">
        <v>265</v>
      </c>
      <c r="S1525" s="57" t="str">
        <f>MID(Tabla1[[#This Row],[Aplicación]],6,2)</f>
        <v>06</v>
      </c>
      <c r="T1525" s="54" t="str">
        <f>VLOOKUP(Tabla1[[#This Row],[AREA]],Hoja1!A:B,2,FALSE)</f>
        <v>06. Educación y cultura</v>
      </c>
      <c r="U1525" s="57" t="str">
        <f>MID(Tabla1[[#This Row],[Aplicación]],9,4)</f>
        <v>3341</v>
      </c>
      <c r="V1525" s="54" t="str">
        <f>VLOOKUP(Tabla1[[#This Row],[PROGRAMA]],Hoja1!A:B,2,FALSE)</f>
        <v>3341. Coordinación de políticas culturales</v>
      </c>
      <c r="W1525" s="57" t="str">
        <f>MID(Tabla1[[#This Row],[Aplicación]],14,2)</f>
        <v>22</v>
      </c>
      <c r="X1525" s="57" t="str">
        <f>MID(Tabla1[[#This Row],[Aplicación]],14,6)</f>
        <v>22799</v>
      </c>
    </row>
    <row r="1526" spans="1:24" x14ac:dyDescent="0.25">
      <c r="A1526" s="60">
        <v>220240005408</v>
      </c>
      <c r="B1526" s="43" t="s">
        <v>673</v>
      </c>
      <c r="C1526" s="61">
        <v>45363</v>
      </c>
      <c r="D1526" s="60">
        <v>22024002975</v>
      </c>
      <c r="E1526" s="43" t="s">
        <v>1349</v>
      </c>
      <c r="F1526" s="62">
        <v>-14730.2</v>
      </c>
      <c r="G1526" s="43" t="s">
        <v>564</v>
      </c>
      <c r="H1526" s="43" t="s">
        <v>2040</v>
      </c>
      <c r="I1526" s="69">
        <v>220</v>
      </c>
      <c r="J1526" s="43" t="s">
        <v>537</v>
      </c>
      <c r="K1526" s="43" t="s">
        <v>537</v>
      </c>
      <c r="L1526" s="43" t="s">
        <v>399</v>
      </c>
      <c r="M1526" s="43" t="s">
        <v>395</v>
      </c>
      <c r="N1526" s="43" t="s">
        <v>396</v>
      </c>
      <c r="O1526" s="52" t="s">
        <v>321</v>
      </c>
      <c r="P1526" s="63" t="s">
        <v>276</v>
      </c>
      <c r="Q1526" s="57" t="str">
        <f>MID(Tabla1[[#This Row],[Aplicación]],14,1)</f>
        <v>2</v>
      </c>
      <c r="R1526" s="35" t="s">
        <v>265</v>
      </c>
      <c r="S1526" s="57" t="str">
        <f>MID(Tabla1[[#This Row],[Aplicación]],6,2)</f>
        <v>06</v>
      </c>
      <c r="T1526" s="54" t="str">
        <f>VLOOKUP(Tabla1[[#This Row],[AREA]],Hoja1!A:B,2,FALSE)</f>
        <v>06. Educación y cultura</v>
      </c>
      <c r="U1526" s="57" t="str">
        <f>MID(Tabla1[[#This Row],[Aplicación]],9,4)</f>
        <v>3341</v>
      </c>
      <c r="V1526" s="54" t="str">
        <f>VLOOKUP(Tabla1[[#This Row],[PROGRAMA]],Hoja1!A:B,2,FALSE)</f>
        <v>3341. Coordinación de políticas culturales</v>
      </c>
      <c r="W1526" s="57" t="str">
        <f>MID(Tabla1[[#This Row],[Aplicación]],14,2)</f>
        <v>22</v>
      </c>
      <c r="X1526" s="57" t="str">
        <f>MID(Tabla1[[#This Row],[Aplicación]],14,6)</f>
        <v>22799</v>
      </c>
    </row>
    <row r="1527" spans="1:24" x14ac:dyDescent="0.25">
      <c r="A1527" s="60">
        <v>220240005409</v>
      </c>
      <c r="B1527" s="43" t="s">
        <v>673</v>
      </c>
      <c r="C1527" s="61">
        <v>45363</v>
      </c>
      <c r="D1527" s="60">
        <v>22024002976</v>
      </c>
      <c r="E1527" s="43" t="s">
        <v>1349</v>
      </c>
      <c r="F1527" s="62">
        <v>-4176.51</v>
      </c>
      <c r="G1527" s="43" t="s">
        <v>564</v>
      </c>
      <c r="H1527" s="43" t="s">
        <v>2043</v>
      </c>
      <c r="I1527" s="69">
        <v>220</v>
      </c>
      <c r="J1527" s="43" t="s">
        <v>537</v>
      </c>
      <c r="K1527" s="43" t="s">
        <v>537</v>
      </c>
      <c r="L1527" s="43" t="s">
        <v>399</v>
      </c>
      <c r="M1527" s="43" t="s">
        <v>395</v>
      </c>
      <c r="N1527" s="43" t="s">
        <v>396</v>
      </c>
      <c r="O1527" s="52" t="s">
        <v>321</v>
      </c>
      <c r="P1527" s="63" t="s">
        <v>276</v>
      </c>
      <c r="Q1527" s="57" t="str">
        <f>MID(Tabla1[[#This Row],[Aplicación]],14,1)</f>
        <v>2</v>
      </c>
      <c r="R1527" s="35" t="s">
        <v>265</v>
      </c>
      <c r="S1527" s="57" t="str">
        <f>MID(Tabla1[[#This Row],[Aplicación]],6,2)</f>
        <v>06</v>
      </c>
      <c r="T1527" s="54" t="str">
        <f>VLOOKUP(Tabla1[[#This Row],[AREA]],Hoja1!A:B,2,FALSE)</f>
        <v>06. Educación y cultura</v>
      </c>
      <c r="U1527" s="57" t="str">
        <f>MID(Tabla1[[#This Row],[Aplicación]],9,4)</f>
        <v>3341</v>
      </c>
      <c r="V1527" s="54" t="str">
        <f>VLOOKUP(Tabla1[[#This Row],[PROGRAMA]],Hoja1!A:B,2,FALSE)</f>
        <v>3341. Coordinación de políticas culturales</v>
      </c>
      <c r="W1527" s="57" t="str">
        <f>MID(Tabla1[[#This Row],[Aplicación]],14,2)</f>
        <v>22</v>
      </c>
      <c r="X1527" s="57" t="str">
        <f>MID(Tabla1[[#This Row],[Aplicación]],14,6)</f>
        <v>22799</v>
      </c>
    </row>
    <row r="1528" spans="1:24" x14ac:dyDescent="0.25">
      <c r="A1528" s="60">
        <v>220240021028</v>
      </c>
      <c r="B1528" s="43" t="s">
        <v>390</v>
      </c>
      <c r="C1528" s="61">
        <v>45436</v>
      </c>
      <c r="D1528" s="60">
        <v>22024004702</v>
      </c>
      <c r="E1528" s="43" t="s">
        <v>1349</v>
      </c>
      <c r="F1528" s="62">
        <v>3025</v>
      </c>
      <c r="G1528" s="43" t="s">
        <v>23</v>
      </c>
      <c r="H1528" s="43" t="s">
        <v>3664</v>
      </c>
      <c r="I1528" s="69" t="s">
        <v>2930</v>
      </c>
      <c r="J1528" s="43" t="s">
        <v>393</v>
      </c>
      <c r="K1528" s="43" t="s">
        <v>393</v>
      </c>
      <c r="L1528" s="43" t="s">
        <v>399</v>
      </c>
      <c r="M1528" s="43" t="s">
        <v>585</v>
      </c>
      <c r="N1528" s="43" t="s">
        <v>539</v>
      </c>
      <c r="O1528" s="68" t="s">
        <v>326</v>
      </c>
      <c r="P1528" s="68" t="s">
        <v>2931</v>
      </c>
      <c r="Q1528" s="57" t="s">
        <v>2932</v>
      </c>
      <c r="R1528" s="35" t="s">
        <v>265</v>
      </c>
      <c r="S1528" s="57" t="str">
        <f>MID(Tabla1[[#This Row],[Aplicación]],6,2)</f>
        <v>06</v>
      </c>
      <c r="T1528" s="54" t="str">
        <f>VLOOKUP(Tabla1[[#This Row],[AREA]],Hoja1!A:B,2,FALSE)</f>
        <v>06. Educación y cultura</v>
      </c>
      <c r="U1528" s="57" t="str">
        <f>MID(Tabla1[[#This Row],[Aplicación]],9,4)</f>
        <v>3341</v>
      </c>
      <c r="V1528" s="54" t="str">
        <f>VLOOKUP(Tabla1[[#This Row],[PROGRAMA]],Hoja1!A:B,2,FALSE)</f>
        <v>3341. Coordinación de políticas culturales</v>
      </c>
      <c r="W1528" s="57" t="str">
        <f>MID(Tabla1[[#This Row],[Aplicación]],14,2)</f>
        <v>22</v>
      </c>
      <c r="X1528" s="57" t="str">
        <f>MID(Tabla1[[#This Row],[Aplicación]],14,6)</f>
        <v>22799</v>
      </c>
    </row>
    <row r="1529" spans="1:24" x14ac:dyDescent="0.25">
      <c r="A1529" s="60">
        <v>220240013213</v>
      </c>
      <c r="B1529" s="43" t="s">
        <v>390</v>
      </c>
      <c r="C1529" s="61">
        <v>45408</v>
      </c>
      <c r="D1529" s="60">
        <v>22024004085</v>
      </c>
      <c r="E1529" s="43" t="s">
        <v>1349</v>
      </c>
      <c r="F1529" s="62">
        <v>3833.28</v>
      </c>
      <c r="G1529" s="43" t="s">
        <v>42</v>
      </c>
      <c r="H1529" s="43" t="s">
        <v>4249</v>
      </c>
      <c r="I1529" s="69" t="s">
        <v>2930</v>
      </c>
      <c r="J1529" s="43" t="s">
        <v>398</v>
      </c>
      <c r="K1529" s="43" t="s">
        <v>398</v>
      </c>
      <c r="L1529" s="43" t="s">
        <v>399</v>
      </c>
      <c r="M1529" s="43" t="s">
        <v>585</v>
      </c>
      <c r="N1529" s="43" t="s">
        <v>539</v>
      </c>
      <c r="O1529" s="68" t="s">
        <v>326</v>
      </c>
      <c r="P1529" s="68" t="s">
        <v>2931</v>
      </c>
      <c r="Q1529" s="57" t="s">
        <v>2932</v>
      </c>
      <c r="R1529" s="35" t="s">
        <v>265</v>
      </c>
      <c r="S1529" s="57" t="str">
        <f>MID(Tabla1[[#This Row],[Aplicación]],6,2)</f>
        <v>06</v>
      </c>
      <c r="T1529" s="54" t="str">
        <f>VLOOKUP(Tabla1[[#This Row],[AREA]],Hoja1!A:B,2,FALSE)</f>
        <v>06. Educación y cultura</v>
      </c>
      <c r="U1529" s="57" t="str">
        <f>MID(Tabla1[[#This Row],[Aplicación]],9,4)</f>
        <v>3341</v>
      </c>
      <c r="V1529" s="54" t="str">
        <f>VLOOKUP(Tabla1[[#This Row],[PROGRAMA]],Hoja1!A:B,2,FALSE)</f>
        <v>3341. Coordinación de políticas culturales</v>
      </c>
      <c r="W1529" s="57" t="str">
        <f>MID(Tabla1[[#This Row],[Aplicación]],14,2)</f>
        <v>22</v>
      </c>
      <c r="X1529" s="57" t="str">
        <f>MID(Tabla1[[#This Row],[Aplicación]],14,6)</f>
        <v>22799</v>
      </c>
    </row>
    <row r="1530" spans="1:24" x14ac:dyDescent="0.25">
      <c r="A1530" s="60">
        <v>220240034708</v>
      </c>
      <c r="B1530" s="43" t="s">
        <v>702</v>
      </c>
      <c r="C1530" s="61">
        <v>45503</v>
      </c>
      <c r="D1530" s="60">
        <v>22024003757</v>
      </c>
      <c r="E1530" s="43" t="s">
        <v>1349</v>
      </c>
      <c r="F1530" s="62">
        <v>1505.05</v>
      </c>
      <c r="G1530" s="43" t="s">
        <v>42</v>
      </c>
      <c r="H1530" s="43" t="s">
        <v>5105</v>
      </c>
      <c r="I1530" s="69" t="s">
        <v>2934</v>
      </c>
      <c r="J1530" s="43" t="s">
        <v>398</v>
      </c>
      <c r="K1530" s="43" t="s">
        <v>398</v>
      </c>
      <c r="L1530" s="43" t="s">
        <v>399</v>
      </c>
      <c r="M1530" s="43" t="s">
        <v>395</v>
      </c>
      <c r="N1530" s="43" t="s">
        <v>433</v>
      </c>
      <c r="O1530" s="68" t="s">
        <v>321</v>
      </c>
      <c r="P1530" s="68" t="s">
        <v>4838</v>
      </c>
      <c r="Q1530" s="57" t="str">
        <f>MID(Tabla1[[#This Row],[Aplicación]],14,1)</f>
        <v>2</v>
      </c>
      <c r="R1530" s="35" t="s">
        <v>265</v>
      </c>
      <c r="S1530" s="57" t="str">
        <f>MID(Tabla1[[#This Row],[Aplicación]],6,2)</f>
        <v>06</v>
      </c>
      <c r="T1530" s="54" t="str">
        <f>VLOOKUP(Tabla1[[#This Row],[AREA]],Hoja1!A:B,2,FALSE)</f>
        <v>06. Educación y cultura</v>
      </c>
      <c r="U1530" s="57" t="str">
        <f>MID(Tabla1[[#This Row],[Aplicación]],9,4)</f>
        <v>3341</v>
      </c>
      <c r="V1530" s="54" t="str">
        <f>VLOOKUP(Tabla1[[#This Row],[PROGRAMA]],Hoja1!A:B,2,FALSE)</f>
        <v>3341. Coordinación de políticas culturales</v>
      </c>
      <c r="W1530" s="57" t="str">
        <f>MID(Tabla1[[#This Row],[Aplicación]],14,2)</f>
        <v>22</v>
      </c>
      <c r="X1530" s="57" t="str">
        <f>MID(Tabla1[[#This Row],[Aplicación]],14,6)</f>
        <v>22799</v>
      </c>
    </row>
    <row r="1531" spans="1:24" x14ac:dyDescent="0.25">
      <c r="A1531" s="60">
        <v>220240028969</v>
      </c>
      <c r="B1531" s="43" t="s">
        <v>390</v>
      </c>
      <c r="C1531" s="61">
        <v>45476</v>
      </c>
      <c r="D1531" s="60">
        <v>22024005381</v>
      </c>
      <c r="E1531" s="43" t="s">
        <v>1349</v>
      </c>
      <c r="F1531" s="62">
        <v>7139</v>
      </c>
      <c r="G1531" s="43" t="s">
        <v>1880</v>
      </c>
      <c r="H1531" s="43" t="s">
        <v>5451</v>
      </c>
      <c r="I1531" s="69">
        <v>220</v>
      </c>
      <c r="J1531" s="43" t="s">
        <v>398</v>
      </c>
      <c r="K1531" s="43" t="s">
        <v>398</v>
      </c>
      <c r="L1531" s="43" t="s">
        <v>399</v>
      </c>
      <c r="M1531" s="43" t="s">
        <v>585</v>
      </c>
      <c r="N1531" s="43" t="s">
        <v>539</v>
      </c>
      <c r="O1531" s="68" t="s">
        <v>326</v>
      </c>
      <c r="P1531" s="68" t="s">
        <v>4838</v>
      </c>
      <c r="Q1531" s="57" t="str">
        <f>MID(Tabla1[[#This Row],[Aplicación]],14,1)</f>
        <v>2</v>
      </c>
      <c r="R1531" s="35" t="s">
        <v>265</v>
      </c>
      <c r="S1531" s="57" t="str">
        <f>MID(Tabla1[[#This Row],[Aplicación]],6,2)</f>
        <v>06</v>
      </c>
      <c r="T1531" s="54" t="str">
        <f>VLOOKUP(Tabla1[[#This Row],[AREA]],Hoja1!A:B,2,FALSE)</f>
        <v>06. Educación y cultura</v>
      </c>
      <c r="U1531" s="57" t="str">
        <f>MID(Tabla1[[#This Row],[Aplicación]],9,4)</f>
        <v>3341</v>
      </c>
      <c r="V1531" s="54" t="str">
        <f>VLOOKUP(Tabla1[[#This Row],[PROGRAMA]],Hoja1!A:B,2,FALSE)</f>
        <v>3341. Coordinación de políticas culturales</v>
      </c>
      <c r="W1531" s="57" t="str">
        <f>MID(Tabla1[[#This Row],[Aplicación]],14,2)</f>
        <v>22</v>
      </c>
      <c r="X1531" s="57" t="str">
        <f>MID(Tabla1[[#This Row],[Aplicación]],14,6)</f>
        <v>22799</v>
      </c>
    </row>
    <row r="1532" spans="1:24" x14ac:dyDescent="0.25">
      <c r="A1532" s="60">
        <v>220240026164</v>
      </c>
      <c r="B1532" s="43" t="s">
        <v>658</v>
      </c>
      <c r="C1532" s="61">
        <v>45463</v>
      </c>
      <c r="D1532" s="60">
        <v>22024003367</v>
      </c>
      <c r="E1532" s="43" t="s">
        <v>3106</v>
      </c>
      <c r="F1532" s="62">
        <v>426563.23</v>
      </c>
      <c r="G1532" s="43" t="s">
        <v>3107</v>
      </c>
      <c r="H1532" s="43" t="s">
        <v>3108</v>
      </c>
      <c r="I1532" s="69" t="s">
        <v>3109</v>
      </c>
      <c r="J1532" s="43" t="s">
        <v>398</v>
      </c>
      <c r="K1532" s="43" t="s">
        <v>398</v>
      </c>
      <c r="L1532" s="43" t="s">
        <v>3110</v>
      </c>
      <c r="M1532" s="43" t="s">
        <v>395</v>
      </c>
      <c r="N1532" s="43" t="s">
        <v>396</v>
      </c>
      <c r="O1532" s="68" t="s">
        <v>321</v>
      </c>
      <c r="P1532" s="68" t="s">
        <v>2931</v>
      </c>
      <c r="Q1532" s="57" t="s">
        <v>2932</v>
      </c>
      <c r="R1532" s="35" t="s">
        <v>265</v>
      </c>
      <c r="S1532" s="57" t="str">
        <f>MID(Tabla1[[#This Row],[Aplicación]],6,2)</f>
        <v>07</v>
      </c>
      <c r="T1532" s="54" t="str">
        <f>VLOOKUP(Tabla1[[#This Row],[AREA]],Hoja1!A:B,2,FALSE)</f>
        <v>07. Medio ambiente</v>
      </c>
      <c r="U1532" s="57" t="str">
        <f>MID(Tabla1[[#This Row],[Aplicación]],9,4)</f>
        <v>1623</v>
      </c>
      <c r="V1532" s="54" t="str">
        <f>VLOOKUP(Tabla1[[#This Row],[PROGRAMA]],Hoja1!A:B,2,FALSE)</f>
        <v>1623. Tratamiento de residuos</v>
      </c>
      <c r="W1532" s="57" t="str">
        <f>MID(Tabla1[[#This Row],[Aplicación]],14,2)</f>
        <v>22</v>
      </c>
      <c r="X1532" s="57" t="str">
        <f>MID(Tabla1[[#This Row],[Aplicación]],14,6)</f>
        <v>22700</v>
      </c>
    </row>
    <row r="1533" spans="1:24" x14ac:dyDescent="0.25">
      <c r="A1533" s="60">
        <v>220240023745</v>
      </c>
      <c r="B1533" s="43" t="s">
        <v>658</v>
      </c>
      <c r="C1533" s="61">
        <v>45456</v>
      </c>
      <c r="D1533" s="60">
        <v>22024003367</v>
      </c>
      <c r="E1533" s="43" t="s">
        <v>3106</v>
      </c>
      <c r="F1533" s="62">
        <v>422041.79</v>
      </c>
      <c r="G1533" s="43" t="s">
        <v>3107</v>
      </c>
      <c r="H1533" s="43" t="s">
        <v>3336</v>
      </c>
      <c r="I1533" s="69" t="s">
        <v>3109</v>
      </c>
      <c r="J1533" s="43" t="s">
        <v>398</v>
      </c>
      <c r="K1533" s="43" t="s">
        <v>398</v>
      </c>
      <c r="L1533" s="43" t="s">
        <v>3110</v>
      </c>
      <c r="M1533" s="43" t="s">
        <v>395</v>
      </c>
      <c r="N1533" s="43" t="s">
        <v>396</v>
      </c>
      <c r="O1533" s="68" t="s">
        <v>321</v>
      </c>
      <c r="P1533" s="68" t="s">
        <v>2931</v>
      </c>
      <c r="Q1533" s="57" t="s">
        <v>2932</v>
      </c>
      <c r="R1533" s="35" t="s">
        <v>265</v>
      </c>
      <c r="S1533" s="57" t="str">
        <f>MID(Tabla1[[#This Row],[Aplicación]],6,2)</f>
        <v>07</v>
      </c>
      <c r="T1533" s="54" t="str">
        <f>VLOOKUP(Tabla1[[#This Row],[AREA]],Hoja1!A:B,2,FALSE)</f>
        <v>07. Medio ambiente</v>
      </c>
      <c r="U1533" s="57" t="str">
        <f>MID(Tabla1[[#This Row],[Aplicación]],9,4)</f>
        <v>1623</v>
      </c>
      <c r="V1533" s="54" t="str">
        <f>VLOOKUP(Tabla1[[#This Row],[PROGRAMA]],Hoja1!A:B,2,FALSE)</f>
        <v>1623. Tratamiento de residuos</v>
      </c>
      <c r="W1533" s="57" t="str">
        <f>MID(Tabla1[[#This Row],[Aplicación]],14,2)</f>
        <v>22</v>
      </c>
      <c r="X1533" s="57" t="str">
        <f>MID(Tabla1[[#This Row],[Aplicación]],14,6)</f>
        <v>22700</v>
      </c>
    </row>
    <row r="1534" spans="1:24" x14ac:dyDescent="0.25">
      <c r="A1534" s="60">
        <v>220240023745</v>
      </c>
      <c r="B1534" s="43" t="s">
        <v>658</v>
      </c>
      <c r="C1534" s="61">
        <v>45456</v>
      </c>
      <c r="D1534" s="60">
        <v>22024003367</v>
      </c>
      <c r="E1534" s="43" t="s">
        <v>3106</v>
      </c>
      <c r="F1534" s="62">
        <v>422041.79</v>
      </c>
      <c r="G1534" s="43" t="s">
        <v>3107</v>
      </c>
      <c r="H1534" s="43" t="s">
        <v>3336</v>
      </c>
      <c r="I1534" s="69" t="s">
        <v>3109</v>
      </c>
      <c r="J1534" s="43" t="s">
        <v>398</v>
      </c>
      <c r="K1534" s="43" t="s">
        <v>398</v>
      </c>
      <c r="L1534" s="43" t="s">
        <v>3110</v>
      </c>
      <c r="M1534" s="43" t="s">
        <v>395</v>
      </c>
      <c r="N1534" s="43" t="s">
        <v>396</v>
      </c>
      <c r="O1534" s="68" t="s">
        <v>321</v>
      </c>
      <c r="P1534" s="68" t="s">
        <v>2931</v>
      </c>
      <c r="Q1534" s="57" t="s">
        <v>2932</v>
      </c>
      <c r="R1534" s="35" t="s">
        <v>265</v>
      </c>
      <c r="S1534" s="57" t="str">
        <f>MID(Tabla1[[#This Row],[Aplicación]],6,2)</f>
        <v>07</v>
      </c>
      <c r="T1534" s="54" t="str">
        <f>VLOOKUP(Tabla1[[#This Row],[AREA]],Hoja1!A:B,2,FALSE)</f>
        <v>07. Medio ambiente</v>
      </c>
      <c r="U1534" s="57" t="str">
        <f>MID(Tabla1[[#This Row],[Aplicación]],9,4)</f>
        <v>1623</v>
      </c>
      <c r="V1534" s="54" t="str">
        <f>VLOOKUP(Tabla1[[#This Row],[PROGRAMA]],Hoja1!A:B,2,FALSE)</f>
        <v>1623. Tratamiento de residuos</v>
      </c>
      <c r="W1534" s="57" t="str">
        <f>MID(Tabla1[[#This Row],[Aplicación]],14,2)</f>
        <v>22</v>
      </c>
      <c r="X1534" s="57" t="str">
        <f>MID(Tabla1[[#This Row],[Aplicación]],14,6)</f>
        <v>22700</v>
      </c>
    </row>
    <row r="1535" spans="1:24" x14ac:dyDescent="0.25">
      <c r="A1535" s="60">
        <v>220240012945</v>
      </c>
      <c r="B1535" s="43" t="s">
        <v>658</v>
      </c>
      <c r="C1535" s="61">
        <v>45407</v>
      </c>
      <c r="D1535" s="60">
        <v>22024003367</v>
      </c>
      <c r="E1535" s="43" t="s">
        <v>3106</v>
      </c>
      <c r="F1535" s="62">
        <v>422679.13</v>
      </c>
      <c r="G1535" s="43" t="s">
        <v>3107</v>
      </c>
      <c r="H1535" s="43" t="s">
        <v>4323</v>
      </c>
      <c r="I1535" s="69" t="s">
        <v>3109</v>
      </c>
      <c r="J1535" s="43" t="s">
        <v>398</v>
      </c>
      <c r="K1535" s="43" t="s">
        <v>398</v>
      </c>
      <c r="L1535" s="43" t="s">
        <v>3110</v>
      </c>
      <c r="M1535" s="43" t="s">
        <v>395</v>
      </c>
      <c r="N1535" s="43" t="s">
        <v>539</v>
      </c>
      <c r="O1535" s="68" t="s">
        <v>321</v>
      </c>
      <c r="P1535" s="68" t="s">
        <v>2931</v>
      </c>
      <c r="Q1535" s="57" t="s">
        <v>2932</v>
      </c>
      <c r="R1535" s="35" t="s">
        <v>265</v>
      </c>
      <c r="S1535" s="57" t="str">
        <f>MID(Tabla1[[#This Row],[Aplicación]],6,2)</f>
        <v>07</v>
      </c>
      <c r="T1535" s="54" t="str">
        <f>VLOOKUP(Tabla1[[#This Row],[AREA]],Hoja1!A:B,2,FALSE)</f>
        <v>07. Medio ambiente</v>
      </c>
      <c r="U1535" s="57" t="str">
        <f>MID(Tabla1[[#This Row],[Aplicación]],9,4)</f>
        <v>1623</v>
      </c>
      <c r="V1535" s="54" t="str">
        <f>VLOOKUP(Tabla1[[#This Row],[PROGRAMA]],Hoja1!A:B,2,FALSE)</f>
        <v>1623. Tratamiento de residuos</v>
      </c>
      <c r="W1535" s="57" t="str">
        <f>MID(Tabla1[[#This Row],[Aplicación]],14,2)</f>
        <v>22</v>
      </c>
      <c r="X1535" s="57" t="str">
        <f>MID(Tabla1[[#This Row],[Aplicación]],14,6)</f>
        <v>22700</v>
      </c>
    </row>
    <row r="1536" spans="1:24" x14ac:dyDescent="0.25">
      <c r="A1536" s="60">
        <v>220240011601</v>
      </c>
      <c r="B1536" s="43" t="s">
        <v>390</v>
      </c>
      <c r="C1536" s="61">
        <v>45397</v>
      </c>
      <c r="D1536" s="60">
        <v>22024004008</v>
      </c>
      <c r="E1536" s="43" t="s">
        <v>3106</v>
      </c>
      <c r="F1536" s="62">
        <v>7126.9</v>
      </c>
      <c r="G1536" s="43" t="s">
        <v>4410</v>
      </c>
      <c r="H1536" s="43" t="s">
        <v>4411</v>
      </c>
      <c r="I1536" s="69" t="s">
        <v>2930</v>
      </c>
      <c r="J1536" s="43" t="s">
        <v>4412</v>
      </c>
      <c r="K1536" s="43" t="s">
        <v>537</v>
      </c>
      <c r="L1536" s="43" t="s">
        <v>399</v>
      </c>
      <c r="M1536" s="43" t="s">
        <v>585</v>
      </c>
      <c r="N1536" s="43" t="s">
        <v>539</v>
      </c>
      <c r="O1536" s="68" t="s">
        <v>326</v>
      </c>
      <c r="P1536" s="68" t="s">
        <v>2931</v>
      </c>
      <c r="Q1536" s="57" t="s">
        <v>2932</v>
      </c>
      <c r="R1536" s="35" t="s">
        <v>265</v>
      </c>
      <c r="S1536" s="57" t="str">
        <f>MID(Tabla1[[#This Row],[Aplicación]],6,2)</f>
        <v>07</v>
      </c>
      <c r="T1536" s="54" t="str">
        <f>VLOOKUP(Tabla1[[#This Row],[AREA]],Hoja1!A:B,2,FALSE)</f>
        <v>07. Medio ambiente</v>
      </c>
      <c r="U1536" s="57" t="str">
        <f>MID(Tabla1[[#This Row],[Aplicación]],9,4)</f>
        <v>1623</v>
      </c>
      <c r="V1536" s="54" t="str">
        <f>VLOOKUP(Tabla1[[#This Row],[PROGRAMA]],Hoja1!A:B,2,FALSE)</f>
        <v>1623. Tratamiento de residuos</v>
      </c>
      <c r="W1536" s="57" t="str">
        <f>MID(Tabla1[[#This Row],[Aplicación]],14,2)</f>
        <v>22</v>
      </c>
      <c r="X1536" s="57" t="str">
        <f>MID(Tabla1[[#This Row],[Aplicación]],14,6)</f>
        <v>22700</v>
      </c>
    </row>
    <row r="1537" spans="1:24" x14ac:dyDescent="0.25">
      <c r="A1537" s="60">
        <v>220240011086</v>
      </c>
      <c r="B1537" s="43" t="s">
        <v>658</v>
      </c>
      <c r="C1537" s="61">
        <v>45393</v>
      </c>
      <c r="D1537" s="60">
        <v>22024003367</v>
      </c>
      <c r="E1537" s="43" t="s">
        <v>3106</v>
      </c>
      <c r="F1537" s="62">
        <v>405853.71</v>
      </c>
      <c r="G1537" s="43" t="s">
        <v>3107</v>
      </c>
      <c r="H1537" s="43" t="s">
        <v>4541</v>
      </c>
      <c r="I1537" s="69" t="s">
        <v>3109</v>
      </c>
      <c r="J1537" s="43" t="s">
        <v>398</v>
      </c>
      <c r="K1537" s="43" t="s">
        <v>398</v>
      </c>
      <c r="L1537" s="43" t="s">
        <v>3110</v>
      </c>
      <c r="M1537" s="43" t="s">
        <v>395</v>
      </c>
      <c r="N1537" s="43" t="s">
        <v>396</v>
      </c>
      <c r="O1537" s="68" t="s">
        <v>321</v>
      </c>
      <c r="P1537" s="68" t="s">
        <v>2931</v>
      </c>
      <c r="Q1537" s="57" t="s">
        <v>2932</v>
      </c>
      <c r="R1537" s="35" t="s">
        <v>265</v>
      </c>
      <c r="S1537" s="57" t="str">
        <f>MID(Tabla1[[#This Row],[Aplicación]],6,2)</f>
        <v>07</v>
      </c>
      <c r="T1537" s="54" t="str">
        <f>VLOOKUP(Tabla1[[#This Row],[AREA]],Hoja1!A:B,2,FALSE)</f>
        <v>07. Medio ambiente</v>
      </c>
      <c r="U1537" s="57" t="str">
        <f>MID(Tabla1[[#This Row],[Aplicación]],9,4)</f>
        <v>1623</v>
      </c>
      <c r="V1537" s="54" t="str">
        <f>VLOOKUP(Tabla1[[#This Row],[PROGRAMA]],Hoja1!A:B,2,FALSE)</f>
        <v>1623. Tratamiento de residuos</v>
      </c>
      <c r="W1537" s="57" t="str">
        <f>MID(Tabla1[[#This Row],[Aplicación]],14,2)</f>
        <v>22</v>
      </c>
      <c r="X1537" s="57" t="str">
        <f>MID(Tabla1[[#This Row],[Aplicación]],14,6)</f>
        <v>22700</v>
      </c>
    </row>
    <row r="1538" spans="1:24" x14ac:dyDescent="0.25">
      <c r="A1538" s="60">
        <v>220240009052</v>
      </c>
      <c r="B1538" s="43" t="s">
        <v>658</v>
      </c>
      <c r="C1538" s="61">
        <v>45383</v>
      </c>
      <c r="D1538" s="60">
        <v>22024003367</v>
      </c>
      <c r="E1538" s="43" t="s">
        <v>3106</v>
      </c>
      <c r="F1538" s="62">
        <v>291178.03999999998</v>
      </c>
      <c r="G1538" s="43" t="s">
        <v>3107</v>
      </c>
      <c r="H1538" s="43" t="s">
        <v>4764</v>
      </c>
      <c r="I1538" s="69" t="s">
        <v>3109</v>
      </c>
      <c r="J1538" s="43" t="s">
        <v>398</v>
      </c>
      <c r="K1538" s="43" t="s">
        <v>398</v>
      </c>
      <c r="L1538" s="43" t="s">
        <v>3110</v>
      </c>
      <c r="M1538" s="43" t="s">
        <v>395</v>
      </c>
      <c r="N1538" s="43" t="s">
        <v>396</v>
      </c>
      <c r="O1538" s="68" t="s">
        <v>321</v>
      </c>
      <c r="P1538" s="68" t="s">
        <v>2931</v>
      </c>
      <c r="Q1538" s="57" t="s">
        <v>2932</v>
      </c>
      <c r="R1538" s="35" t="s">
        <v>265</v>
      </c>
      <c r="S1538" s="57" t="str">
        <f>MID(Tabla1[[#This Row],[Aplicación]],6,2)</f>
        <v>07</v>
      </c>
      <c r="T1538" s="54" t="str">
        <f>VLOOKUP(Tabla1[[#This Row],[AREA]],Hoja1!A:B,2,FALSE)</f>
        <v>07. Medio ambiente</v>
      </c>
      <c r="U1538" s="57" t="str">
        <f>MID(Tabla1[[#This Row],[Aplicación]],9,4)</f>
        <v>1623</v>
      </c>
      <c r="V1538" s="54" t="str">
        <f>VLOOKUP(Tabla1[[#This Row],[PROGRAMA]],Hoja1!A:B,2,FALSE)</f>
        <v>1623. Tratamiento de residuos</v>
      </c>
      <c r="W1538" s="57" t="str">
        <f>MID(Tabla1[[#This Row],[Aplicación]],14,2)</f>
        <v>22</v>
      </c>
      <c r="X1538" s="57" t="str">
        <f>MID(Tabla1[[#This Row],[Aplicación]],14,6)</f>
        <v>22700</v>
      </c>
    </row>
    <row r="1539" spans="1:24" x14ac:dyDescent="0.25">
      <c r="A1539" s="60">
        <v>220240009053</v>
      </c>
      <c r="B1539" s="43" t="s">
        <v>658</v>
      </c>
      <c r="C1539" s="61">
        <v>45383</v>
      </c>
      <c r="D1539" s="60">
        <v>22024003367</v>
      </c>
      <c r="E1539" s="43" t="s">
        <v>3106</v>
      </c>
      <c r="F1539" s="62">
        <v>23712.720000000001</v>
      </c>
      <c r="G1539" s="43" t="s">
        <v>3107</v>
      </c>
      <c r="H1539" s="43" t="s">
        <v>4765</v>
      </c>
      <c r="I1539" s="69" t="s">
        <v>3109</v>
      </c>
      <c r="J1539" s="43" t="s">
        <v>398</v>
      </c>
      <c r="K1539" s="43" t="s">
        <v>398</v>
      </c>
      <c r="L1539" s="43" t="s">
        <v>3110</v>
      </c>
      <c r="M1539" s="43" t="s">
        <v>395</v>
      </c>
      <c r="N1539" s="43" t="s">
        <v>396</v>
      </c>
      <c r="O1539" s="68" t="s">
        <v>321</v>
      </c>
      <c r="P1539" s="68" t="s">
        <v>2931</v>
      </c>
      <c r="Q1539" s="57" t="s">
        <v>2932</v>
      </c>
      <c r="R1539" s="35" t="s">
        <v>265</v>
      </c>
      <c r="S1539" s="57" t="str">
        <f>MID(Tabla1[[#This Row],[Aplicación]],6,2)</f>
        <v>07</v>
      </c>
      <c r="T1539" s="54" t="str">
        <f>VLOOKUP(Tabla1[[#This Row],[AREA]],Hoja1!A:B,2,FALSE)</f>
        <v>07. Medio ambiente</v>
      </c>
      <c r="U1539" s="57" t="str">
        <f>MID(Tabla1[[#This Row],[Aplicación]],9,4)</f>
        <v>1623</v>
      </c>
      <c r="V1539" s="54" t="str">
        <f>VLOOKUP(Tabla1[[#This Row],[PROGRAMA]],Hoja1!A:B,2,FALSE)</f>
        <v>1623. Tratamiento de residuos</v>
      </c>
      <c r="W1539" s="57" t="str">
        <f>MID(Tabla1[[#This Row],[Aplicación]],14,2)</f>
        <v>22</v>
      </c>
      <c r="X1539" s="57" t="str">
        <f>MID(Tabla1[[#This Row],[Aplicación]],14,6)</f>
        <v>22700</v>
      </c>
    </row>
    <row r="1540" spans="1:24" x14ac:dyDescent="0.25">
      <c r="A1540" s="60">
        <v>220240034981</v>
      </c>
      <c r="B1540" s="43" t="s">
        <v>658</v>
      </c>
      <c r="C1540" s="61">
        <v>45504</v>
      </c>
      <c r="D1540" s="60">
        <v>22024003367</v>
      </c>
      <c r="E1540" s="43" t="s">
        <v>3106</v>
      </c>
      <c r="F1540" s="62">
        <v>419975.52</v>
      </c>
      <c r="G1540" s="43" t="s">
        <v>3107</v>
      </c>
      <c r="H1540" s="43" t="s">
        <v>5012</v>
      </c>
      <c r="I1540" s="69" t="s">
        <v>3109</v>
      </c>
      <c r="J1540" s="43" t="s">
        <v>398</v>
      </c>
      <c r="K1540" s="43" t="s">
        <v>398</v>
      </c>
      <c r="L1540" s="43" t="s">
        <v>401</v>
      </c>
      <c r="M1540" s="43" t="s">
        <v>395</v>
      </c>
      <c r="N1540" s="43" t="s">
        <v>396</v>
      </c>
      <c r="O1540" s="68" t="s">
        <v>321</v>
      </c>
      <c r="P1540" s="68" t="s">
        <v>4838</v>
      </c>
      <c r="Q1540" s="57" t="str">
        <f>MID(Tabla1[[#This Row],[Aplicación]],14,1)</f>
        <v>2</v>
      </c>
      <c r="R1540" s="35" t="s">
        <v>265</v>
      </c>
      <c r="S1540" s="57" t="str">
        <f>MID(Tabla1[[#This Row],[Aplicación]],6,2)</f>
        <v>07</v>
      </c>
      <c r="T1540" s="54" t="str">
        <f>VLOOKUP(Tabla1[[#This Row],[AREA]],Hoja1!A:B,2,FALSE)</f>
        <v>07. Medio ambiente</v>
      </c>
      <c r="U1540" s="57" t="str">
        <f>MID(Tabla1[[#This Row],[Aplicación]],9,4)</f>
        <v>1623</v>
      </c>
      <c r="V1540" s="54" t="str">
        <f>VLOOKUP(Tabla1[[#This Row],[PROGRAMA]],Hoja1!A:B,2,FALSE)</f>
        <v>1623. Tratamiento de residuos</v>
      </c>
      <c r="W1540" s="57" t="str">
        <f>MID(Tabla1[[#This Row],[Aplicación]],14,2)</f>
        <v>22</v>
      </c>
      <c r="X1540" s="57" t="str">
        <f>MID(Tabla1[[#This Row],[Aplicación]],14,6)</f>
        <v>22700</v>
      </c>
    </row>
    <row r="1541" spans="1:24" x14ac:dyDescent="0.25">
      <c r="A1541" s="60">
        <v>220240039623</v>
      </c>
      <c r="B1541" s="43" t="s">
        <v>658</v>
      </c>
      <c r="C1541" s="61">
        <v>45527</v>
      </c>
      <c r="D1541" s="60">
        <v>22024003367</v>
      </c>
      <c r="E1541" s="43" t="s">
        <v>3106</v>
      </c>
      <c r="F1541" s="62">
        <v>397614.32</v>
      </c>
      <c r="G1541" s="43" t="s">
        <v>3107</v>
      </c>
      <c r="H1541" s="43" t="s">
        <v>5991</v>
      </c>
      <c r="I1541" s="69">
        <v>250</v>
      </c>
      <c r="J1541" s="43" t="s">
        <v>398</v>
      </c>
      <c r="K1541" s="43" t="s">
        <v>398</v>
      </c>
      <c r="L1541" s="43" t="s">
        <v>401</v>
      </c>
      <c r="M1541" s="43" t="s">
        <v>395</v>
      </c>
      <c r="N1541" s="43" t="s">
        <v>396</v>
      </c>
      <c r="O1541" s="68" t="s">
        <v>321</v>
      </c>
      <c r="P1541" s="68" t="s">
        <v>4838</v>
      </c>
      <c r="Q1541" s="57" t="str">
        <f>MID(Tabla1[[#This Row],[Aplicación]],14,1)</f>
        <v>2</v>
      </c>
      <c r="R1541" s="35" t="s">
        <v>265</v>
      </c>
      <c r="S1541" s="57" t="str">
        <f>MID(Tabla1[[#This Row],[Aplicación]],6,2)</f>
        <v>07</v>
      </c>
      <c r="T1541" s="54" t="str">
        <f>VLOOKUP(Tabla1[[#This Row],[AREA]],Hoja1!A:B,2,FALSE)</f>
        <v>07. Medio ambiente</v>
      </c>
      <c r="U1541" s="57" t="str">
        <f>MID(Tabla1[[#This Row],[Aplicación]],9,4)</f>
        <v>1623</v>
      </c>
      <c r="V1541" s="54" t="str">
        <f>VLOOKUP(Tabla1[[#This Row],[PROGRAMA]],Hoja1!A:B,2,FALSE)</f>
        <v>1623. Tratamiento de residuos</v>
      </c>
      <c r="W1541" s="57" t="str">
        <f>MID(Tabla1[[#This Row],[Aplicación]],14,2)</f>
        <v>22</v>
      </c>
      <c r="X1541" s="57" t="str">
        <f>MID(Tabla1[[#This Row],[Aplicación]],14,6)</f>
        <v>22700</v>
      </c>
    </row>
    <row r="1542" spans="1:24" x14ac:dyDescent="0.25">
      <c r="A1542" s="60">
        <v>220240044727</v>
      </c>
      <c r="B1542" s="43" t="s">
        <v>658</v>
      </c>
      <c r="C1542" s="61">
        <v>45565</v>
      </c>
      <c r="D1542" s="60">
        <v>22024003367</v>
      </c>
      <c r="E1542" s="43" t="s">
        <v>3106</v>
      </c>
      <c r="F1542" s="62">
        <v>372576.34</v>
      </c>
      <c r="G1542" s="43" t="s">
        <v>3107</v>
      </c>
      <c r="H1542" s="43" t="s">
        <v>6223</v>
      </c>
      <c r="I1542" s="69" t="s">
        <v>3109</v>
      </c>
      <c r="J1542" s="43" t="s">
        <v>398</v>
      </c>
      <c r="K1542" s="43" t="s">
        <v>398</v>
      </c>
      <c r="L1542" s="43" t="s">
        <v>401</v>
      </c>
      <c r="M1542" s="43" t="s">
        <v>395</v>
      </c>
      <c r="N1542" s="43" t="s">
        <v>396</v>
      </c>
      <c r="O1542" s="68" t="s">
        <v>321</v>
      </c>
      <c r="P1542" s="68" t="s">
        <v>4838</v>
      </c>
      <c r="Q1542" s="57" t="str">
        <f>MID(Tabla1[[#This Row],[Aplicación]],14,1)</f>
        <v>2</v>
      </c>
      <c r="R1542" s="35" t="s">
        <v>265</v>
      </c>
      <c r="S1542" s="57" t="str">
        <f>MID(Tabla1[[#This Row],[Aplicación]],6,2)</f>
        <v>07</v>
      </c>
      <c r="T1542" s="54" t="str">
        <f>VLOOKUP(Tabla1[[#This Row],[AREA]],Hoja1!A:B,2,FALSE)</f>
        <v>07. Medio ambiente</v>
      </c>
      <c r="U1542" s="57" t="str">
        <f>MID(Tabla1[[#This Row],[Aplicación]],9,4)</f>
        <v>1623</v>
      </c>
      <c r="V1542" s="54" t="str">
        <f>VLOOKUP(Tabla1[[#This Row],[PROGRAMA]],Hoja1!A:B,2,FALSE)</f>
        <v>1623. Tratamiento de residuos</v>
      </c>
      <c r="W1542" s="57" t="str">
        <f>MID(Tabla1[[#This Row],[Aplicación]],14,2)</f>
        <v>22</v>
      </c>
      <c r="X1542" s="57" t="str">
        <f>MID(Tabla1[[#This Row],[Aplicación]],14,6)</f>
        <v>22700</v>
      </c>
    </row>
    <row r="1543" spans="1:24" x14ac:dyDescent="0.25">
      <c r="A1543" s="60">
        <v>220240018292</v>
      </c>
      <c r="B1543" s="43" t="s">
        <v>702</v>
      </c>
      <c r="C1543" s="61">
        <v>45429</v>
      </c>
      <c r="D1543" s="60">
        <v>22024000941</v>
      </c>
      <c r="E1543" s="43" t="s">
        <v>1452</v>
      </c>
      <c r="F1543" s="62">
        <v>7.25</v>
      </c>
      <c r="G1543" s="43" t="s">
        <v>82</v>
      </c>
      <c r="H1543" s="43" t="s">
        <v>3798</v>
      </c>
      <c r="I1543" s="69" t="s">
        <v>2934</v>
      </c>
      <c r="J1543" s="43" t="s">
        <v>398</v>
      </c>
      <c r="K1543" s="43" t="s">
        <v>398</v>
      </c>
      <c r="L1543" s="43" t="s">
        <v>413</v>
      </c>
      <c r="M1543" s="43" t="s">
        <v>395</v>
      </c>
      <c r="N1543" s="43" t="s">
        <v>396</v>
      </c>
      <c r="O1543" s="68" t="s">
        <v>325</v>
      </c>
      <c r="P1543" s="68" t="s">
        <v>2931</v>
      </c>
      <c r="Q1543" s="57" t="s">
        <v>2932</v>
      </c>
      <c r="R1543" s="35" t="s">
        <v>265</v>
      </c>
      <c r="S1543" s="57" t="str">
        <f>MID(Tabla1[[#This Row],[Aplicación]],6,2)</f>
        <v>06</v>
      </c>
      <c r="T1543" s="54" t="str">
        <f>VLOOKUP(Tabla1[[#This Row],[AREA]],Hoja1!A:B,2,FALSE)</f>
        <v>06. Educación y cultura</v>
      </c>
      <c r="U1543" s="57" t="str">
        <f>MID(Tabla1[[#This Row],[Aplicación]],9,4)</f>
        <v>3321</v>
      </c>
      <c r="V1543" s="54" t="str">
        <f>VLOOKUP(Tabla1[[#This Row],[PROGRAMA]],Hoja1!A:B,2,FALSE)</f>
        <v>3321. Bibliotecas públicas</v>
      </c>
      <c r="W1543" s="57" t="str">
        <f>MID(Tabla1[[#This Row],[Aplicación]],14,2)</f>
        <v>21</v>
      </c>
      <c r="X1543" s="57" t="str">
        <f>MID(Tabla1[[#This Row],[Aplicación]],14,6)</f>
        <v>212</v>
      </c>
    </row>
    <row r="1544" spans="1:24" x14ac:dyDescent="0.25">
      <c r="A1544" s="60">
        <v>220240013655</v>
      </c>
      <c r="B1544" s="43" t="s">
        <v>702</v>
      </c>
      <c r="C1544" s="61">
        <v>45412</v>
      </c>
      <c r="D1544" s="60">
        <v>22024000941</v>
      </c>
      <c r="E1544" s="43" t="s">
        <v>1452</v>
      </c>
      <c r="F1544" s="62">
        <v>38.03</v>
      </c>
      <c r="G1544" s="43" t="s">
        <v>697</v>
      </c>
      <c r="H1544" s="43" t="s">
        <v>4137</v>
      </c>
      <c r="I1544" s="69" t="s">
        <v>2934</v>
      </c>
      <c r="J1544" s="43" t="s">
        <v>537</v>
      </c>
      <c r="K1544" s="43" t="s">
        <v>537</v>
      </c>
      <c r="L1544" s="43" t="s">
        <v>413</v>
      </c>
      <c r="M1544" s="43" t="s">
        <v>395</v>
      </c>
      <c r="N1544" s="43" t="s">
        <v>396</v>
      </c>
      <c r="O1544" s="68" t="s">
        <v>325</v>
      </c>
      <c r="P1544" s="68" t="s">
        <v>2931</v>
      </c>
      <c r="Q1544" s="57" t="s">
        <v>2932</v>
      </c>
      <c r="R1544" s="35" t="s">
        <v>265</v>
      </c>
      <c r="S1544" s="57" t="str">
        <f>MID(Tabla1[[#This Row],[Aplicación]],6,2)</f>
        <v>06</v>
      </c>
      <c r="T1544" s="54" t="str">
        <f>VLOOKUP(Tabla1[[#This Row],[AREA]],Hoja1!A:B,2,FALSE)</f>
        <v>06. Educación y cultura</v>
      </c>
      <c r="U1544" s="57" t="str">
        <f>MID(Tabla1[[#This Row],[Aplicación]],9,4)</f>
        <v>3321</v>
      </c>
      <c r="V1544" s="54" t="str">
        <f>VLOOKUP(Tabla1[[#This Row],[PROGRAMA]],Hoja1!A:B,2,FALSE)</f>
        <v>3321. Bibliotecas públicas</v>
      </c>
      <c r="W1544" s="57" t="str">
        <f>MID(Tabla1[[#This Row],[Aplicación]],14,2)</f>
        <v>21</v>
      </c>
      <c r="X1544" s="57" t="str">
        <f>MID(Tabla1[[#This Row],[Aplicación]],14,6)</f>
        <v>212</v>
      </c>
    </row>
    <row r="1545" spans="1:24" x14ac:dyDescent="0.25">
      <c r="A1545" s="60">
        <v>220240013657</v>
      </c>
      <c r="B1545" s="43" t="s">
        <v>702</v>
      </c>
      <c r="C1545" s="61">
        <v>45412</v>
      </c>
      <c r="D1545" s="60">
        <v>22024000941</v>
      </c>
      <c r="E1545" s="43" t="s">
        <v>1452</v>
      </c>
      <c r="F1545" s="62">
        <v>41.38</v>
      </c>
      <c r="G1545" s="43" t="s">
        <v>852</v>
      </c>
      <c r="H1545" s="43" t="s">
        <v>4156</v>
      </c>
      <c r="I1545" s="69" t="s">
        <v>2934</v>
      </c>
      <c r="J1545" s="43" t="s">
        <v>398</v>
      </c>
      <c r="K1545" s="43" t="s">
        <v>398</v>
      </c>
      <c r="L1545" s="43" t="s">
        <v>413</v>
      </c>
      <c r="M1545" s="43" t="s">
        <v>395</v>
      </c>
      <c r="N1545" s="43" t="s">
        <v>396</v>
      </c>
      <c r="O1545" s="68" t="s">
        <v>325</v>
      </c>
      <c r="P1545" s="68" t="s">
        <v>2931</v>
      </c>
      <c r="Q1545" s="57" t="s">
        <v>2932</v>
      </c>
      <c r="R1545" s="35" t="s">
        <v>265</v>
      </c>
      <c r="S1545" s="57" t="str">
        <f>MID(Tabla1[[#This Row],[Aplicación]],6,2)</f>
        <v>06</v>
      </c>
      <c r="T1545" s="54" t="str">
        <f>VLOOKUP(Tabla1[[#This Row],[AREA]],Hoja1!A:B,2,FALSE)</f>
        <v>06. Educación y cultura</v>
      </c>
      <c r="U1545" s="57" t="str">
        <f>MID(Tabla1[[#This Row],[Aplicación]],9,4)</f>
        <v>3321</v>
      </c>
      <c r="V1545" s="54" t="str">
        <f>VLOOKUP(Tabla1[[#This Row],[PROGRAMA]],Hoja1!A:B,2,FALSE)</f>
        <v>3321. Bibliotecas públicas</v>
      </c>
      <c r="W1545" s="57" t="str">
        <f>MID(Tabla1[[#This Row],[Aplicación]],14,2)</f>
        <v>21</v>
      </c>
      <c r="X1545" s="57" t="str">
        <f>MID(Tabla1[[#This Row],[Aplicación]],14,6)</f>
        <v>212</v>
      </c>
    </row>
    <row r="1546" spans="1:24" x14ac:dyDescent="0.25">
      <c r="A1546" s="60">
        <v>220240008951</v>
      </c>
      <c r="B1546" s="43" t="s">
        <v>702</v>
      </c>
      <c r="C1546" s="61">
        <v>45383</v>
      </c>
      <c r="D1546" s="60">
        <v>22024000941</v>
      </c>
      <c r="E1546" s="43" t="s">
        <v>1452</v>
      </c>
      <c r="F1546" s="62">
        <v>142.72999999999999</v>
      </c>
      <c r="G1546" s="43" t="s">
        <v>764</v>
      </c>
      <c r="H1546" s="43" t="s">
        <v>4734</v>
      </c>
      <c r="I1546" s="69" t="s">
        <v>2934</v>
      </c>
      <c r="J1546" s="43" t="s">
        <v>398</v>
      </c>
      <c r="K1546" s="43" t="s">
        <v>398</v>
      </c>
      <c r="L1546" s="43" t="s">
        <v>413</v>
      </c>
      <c r="M1546" s="43" t="s">
        <v>395</v>
      </c>
      <c r="N1546" s="43" t="s">
        <v>396</v>
      </c>
      <c r="O1546" s="68" t="s">
        <v>325</v>
      </c>
      <c r="P1546" s="68" t="s">
        <v>2931</v>
      </c>
      <c r="Q1546" s="57" t="s">
        <v>2932</v>
      </c>
      <c r="R1546" s="35" t="s">
        <v>265</v>
      </c>
      <c r="S1546" s="57" t="str">
        <f>MID(Tabla1[[#This Row],[Aplicación]],6,2)</f>
        <v>06</v>
      </c>
      <c r="T1546" s="54" t="str">
        <f>VLOOKUP(Tabla1[[#This Row],[AREA]],Hoja1!A:B,2,FALSE)</f>
        <v>06. Educación y cultura</v>
      </c>
      <c r="U1546" s="57" t="str">
        <f>MID(Tabla1[[#This Row],[Aplicación]],9,4)</f>
        <v>3321</v>
      </c>
      <c r="V1546" s="54" t="str">
        <f>VLOOKUP(Tabla1[[#This Row],[PROGRAMA]],Hoja1!A:B,2,FALSE)</f>
        <v>3321. Bibliotecas públicas</v>
      </c>
      <c r="W1546" s="57" t="str">
        <f>MID(Tabla1[[#This Row],[Aplicación]],14,2)</f>
        <v>21</v>
      </c>
      <c r="X1546" s="57" t="str">
        <f>MID(Tabla1[[#This Row],[Aplicación]],14,6)</f>
        <v>212</v>
      </c>
    </row>
    <row r="1547" spans="1:24" x14ac:dyDescent="0.25">
      <c r="A1547" s="60">
        <v>220240008959</v>
      </c>
      <c r="B1547" s="43" t="s">
        <v>702</v>
      </c>
      <c r="C1547" s="61">
        <v>45383</v>
      </c>
      <c r="D1547" s="60">
        <v>22024000941</v>
      </c>
      <c r="E1547" s="43" t="s">
        <v>1452</v>
      </c>
      <c r="F1547" s="62">
        <v>70.42</v>
      </c>
      <c r="G1547" s="43" t="s">
        <v>764</v>
      </c>
      <c r="H1547" s="43" t="s">
        <v>4735</v>
      </c>
      <c r="I1547" s="69" t="s">
        <v>2934</v>
      </c>
      <c r="J1547" s="43" t="s">
        <v>398</v>
      </c>
      <c r="K1547" s="43" t="s">
        <v>398</v>
      </c>
      <c r="L1547" s="43" t="s">
        <v>413</v>
      </c>
      <c r="M1547" s="43" t="s">
        <v>395</v>
      </c>
      <c r="N1547" s="43" t="s">
        <v>396</v>
      </c>
      <c r="O1547" s="68" t="s">
        <v>325</v>
      </c>
      <c r="P1547" s="68" t="s">
        <v>2931</v>
      </c>
      <c r="Q1547" s="57" t="s">
        <v>2932</v>
      </c>
      <c r="R1547" s="35" t="s">
        <v>265</v>
      </c>
      <c r="S1547" s="57" t="str">
        <f>MID(Tabla1[[#This Row],[Aplicación]],6,2)</f>
        <v>06</v>
      </c>
      <c r="T1547" s="54" t="str">
        <f>VLOOKUP(Tabla1[[#This Row],[AREA]],Hoja1!A:B,2,FALSE)</f>
        <v>06. Educación y cultura</v>
      </c>
      <c r="U1547" s="57" t="str">
        <f>MID(Tabla1[[#This Row],[Aplicación]],9,4)</f>
        <v>3321</v>
      </c>
      <c r="V1547" s="54" t="str">
        <f>VLOOKUP(Tabla1[[#This Row],[PROGRAMA]],Hoja1!A:B,2,FALSE)</f>
        <v>3321. Bibliotecas públicas</v>
      </c>
      <c r="W1547" s="57" t="str">
        <f>MID(Tabla1[[#This Row],[Aplicación]],14,2)</f>
        <v>21</v>
      </c>
      <c r="X1547" s="57" t="str">
        <f>MID(Tabla1[[#This Row],[Aplicación]],14,6)</f>
        <v>212</v>
      </c>
    </row>
    <row r="1548" spans="1:24" x14ac:dyDescent="0.25">
      <c r="A1548" s="60">
        <v>220239000853</v>
      </c>
      <c r="B1548" s="43" t="s">
        <v>390</v>
      </c>
      <c r="C1548" s="61">
        <v>45292</v>
      </c>
      <c r="D1548" s="60">
        <v>22024001203</v>
      </c>
      <c r="E1548" s="43" t="s">
        <v>1322</v>
      </c>
      <c r="F1548" s="62">
        <v>21000</v>
      </c>
      <c r="G1548" s="43" t="s">
        <v>426</v>
      </c>
      <c r="H1548" s="43" t="s">
        <v>1757</v>
      </c>
      <c r="I1548" s="69">
        <v>220</v>
      </c>
      <c r="J1548" s="43" t="s">
        <v>427</v>
      </c>
      <c r="K1548" s="43" t="s">
        <v>428</v>
      </c>
      <c r="L1548" s="43" t="s">
        <v>413</v>
      </c>
      <c r="M1548" s="43" t="s">
        <v>395</v>
      </c>
      <c r="N1548" s="43" t="s">
        <v>396</v>
      </c>
      <c r="O1548" s="52" t="s">
        <v>321</v>
      </c>
      <c r="P1548" s="63" t="s">
        <v>276</v>
      </c>
      <c r="Q1548" s="57" t="str">
        <f>MID(Tabla1[[#This Row],[Aplicación]],14,1)</f>
        <v>2</v>
      </c>
      <c r="R1548" s="35" t="s">
        <v>265</v>
      </c>
      <c r="S1548" s="57" t="str">
        <f>MID(Tabla1[[#This Row],[Aplicación]],6,2)</f>
        <v>07</v>
      </c>
      <c r="T1548" s="54" t="str">
        <f>VLOOKUP(Tabla1[[#This Row],[AREA]],Hoja1!A:B,2,FALSE)</f>
        <v>07. Medio ambiente</v>
      </c>
      <c r="U1548" s="57" t="str">
        <f>MID(Tabla1[[#This Row],[Aplicación]],9,4)</f>
        <v>1701</v>
      </c>
      <c r="V1548" s="54" t="str">
        <f>VLOOKUP(Tabla1[[#This Row],[PROGRAMA]],Hoja1!A:B,2,FALSE)</f>
        <v>1701. Dirección del área de medio ambiente</v>
      </c>
      <c r="W1548" s="57" t="str">
        <f>MID(Tabla1[[#This Row],[Aplicación]],14,2)</f>
        <v>22</v>
      </c>
      <c r="X1548" s="57" t="str">
        <f>MID(Tabla1[[#This Row],[Aplicación]],14,6)</f>
        <v>22100</v>
      </c>
    </row>
    <row r="1549" spans="1:24" x14ac:dyDescent="0.25">
      <c r="A1549" s="60">
        <v>220189000209</v>
      </c>
      <c r="B1549" s="43" t="s">
        <v>390</v>
      </c>
      <c r="C1549" s="61">
        <v>45292</v>
      </c>
      <c r="D1549" s="60">
        <v>22024002971</v>
      </c>
      <c r="E1549" s="43" t="s">
        <v>1400</v>
      </c>
      <c r="F1549" s="62">
        <v>23206.78</v>
      </c>
      <c r="G1549" s="43" t="s">
        <v>621</v>
      </c>
      <c r="H1549" s="43" t="s">
        <v>622</v>
      </c>
      <c r="I1549" s="69">
        <v>220</v>
      </c>
      <c r="J1549" s="43" t="s">
        <v>393</v>
      </c>
      <c r="K1549" s="43" t="s">
        <v>393</v>
      </c>
      <c r="L1549" s="43" t="s">
        <v>413</v>
      </c>
      <c r="M1549" s="43" t="s">
        <v>395</v>
      </c>
      <c r="N1549" s="43" t="s">
        <v>396</v>
      </c>
      <c r="O1549" s="52" t="s">
        <v>321</v>
      </c>
      <c r="P1549" s="63" t="s">
        <v>276</v>
      </c>
      <c r="Q1549" s="57" t="str">
        <f>MID(Tabla1[[#This Row],[Aplicación]],14,1)</f>
        <v>2</v>
      </c>
      <c r="R1549" s="35" t="s">
        <v>265</v>
      </c>
      <c r="S1549" s="57" t="str">
        <f>MID(Tabla1[[#This Row],[Aplicación]],6,2)</f>
        <v>07</v>
      </c>
      <c r="T1549" s="54" t="str">
        <f>VLOOKUP(Tabla1[[#This Row],[AREA]],Hoja1!A:B,2,FALSE)</f>
        <v>07. Medio ambiente</v>
      </c>
      <c r="U1549" s="57" t="str">
        <f>MID(Tabla1[[#This Row],[Aplicación]],9,4)</f>
        <v>1701</v>
      </c>
      <c r="V1549" s="54" t="str">
        <f>VLOOKUP(Tabla1[[#This Row],[PROGRAMA]],Hoja1!A:B,2,FALSE)</f>
        <v>1701. Dirección del área de medio ambiente</v>
      </c>
      <c r="W1549" s="57" t="str">
        <f>MID(Tabla1[[#This Row],[Aplicación]],14,2)</f>
        <v>22</v>
      </c>
      <c r="X1549" s="57" t="str">
        <f>MID(Tabla1[[#This Row],[Aplicación]],14,6)</f>
        <v>22102</v>
      </c>
    </row>
    <row r="1550" spans="1:24" x14ac:dyDescent="0.25">
      <c r="A1550" s="60">
        <v>220240005347</v>
      </c>
      <c r="B1550" s="43" t="s">
        <v>390</v>
      </c>
      <c r="C1550" s="61">
        <v>45359</v>
      </c>
      <c r="D1550" s="60">
        <v>22024002185</v>
      </c>
      <c r="E1550" s="43" t="s">
        <v>1400</v>
      </c>
      <c r="F1550" s="62">
        <v>4954.96</v>
      </c>
      <c r="G1550" s="43" t="s">
        <v>621</v>
      </c>
      <c r="H1550" s="43" t="s">
        <v>2688</v>
      </c>
      <c r="I1550" s="69">
        <v>220</v>
      </c>
      <c r="J1550" s="43" t="s">
        <v>393</v>
      </c>
      <c r="K1550" s="43" t="s">
        <v>393</v>
      </c>
      <c r="L1550" s="43" t="s">
        <v>526</v>
      </c>
      <c r="M1550" s="43" t="s">
        <v>395</v>
      </c>
      <c r="N1550" s="43" t="s">
        <v>396</v>
      </c>
      <c r="O1550" s="52" t="s">
        <v>321</v>
      </c>
      <c r="P1550" s="63" t="s">
        <v>276</v>
      </c>
      <c r="Q1550" s="57" t="str">
        <f>MID(Tabla1[[#This Row],[Aplicación]],14,1)</f>
        <v>2</v>
      </c>
      <c r="R1550" s="35" t="s">
        <v>265</v>
      </c>
      <c r="S1550" s="57" t="str">
        <f>MID(Tabla1[[#This Row],[Aplicación]],6,2)</f>
        <v>07</v>
      </c>
      <c r="T1550" s="54" t="str">
        <f>VLOOKUP(Tabla1[[#This Row],[AREA]],Hoja1!A:B,2,FALSE)</f>
        <v>07. Medio ambiente</v>
      </c>
      <c r="U1550" s="57" t="str">
        <f>MID(Tabla1[[#This Row],[Aplicación]],9,4)</f>
        <v>1701</v>
      </c>
      <c r="V1550" s="54" t="str">
        <f>VLOOKUP(Tabla1[[#This Row],[PROGRAMA]],Hoja1!A:B,2,FALSE)</f>
        <v>1701. Dirección del área de medio ambiente</v>
      </c>
      <c r="W1550" s="57" t="str">
        <f>MID(Tabla1[[#This Row],[Aplicación]],14,2)</f>
        <v>22</v>
      </c>
      <c r="X1550" s="57" t="str">
        <f>MID(Tabla1[[#This Row],[Aplicación]],14,6)</f>
        <v>22102</v>
      </c>
    </row>
    <row r="1551" spans="1:24" x14ac:dyDescent="0.25">
      <c r="A1551" s="53">
        <v>220240007502</v>
      </c>
      <c r="B1551" s="45" t="s">
        <v>390</v>
      </c>
      <c r="C1551" s="50">
        <v>45371</v>
      </c>
      <c r="D1551" s="44">
        <v>22024002184</v>
      </c>
      <c r="E1551" s="45" t="s">
        <v>1400</v>
      </c>
      <c r="F1551" s="51">
        <v>12566.24</v>
      </c>
      <c r="G1551" s="45" t="s">
        <v>621</v>
      </c>
      <c r="H1551" s="45" t="s">
        <v>2876</v>
      </c>
      <c r="I1551" s="53">
        <v>220</v>
      </c>
      <c r="J1551" s="45" t="s">
        <v>393</v>
      </c>
      <c r="K1551" s="45" t="s">
        <v>393</v>
      </c>
      <c r="L1551" s="45" t="s">
        <v>526</v>
      </c>
      <c r="M1551" s="45" t="s">
        <v>395</v>
      </c>
      <c r="N1551" s="45" t="s">
        <v>396</v>
      </c>
      <c r="O1551" s="52" t="s">
        <v>321</v>
      </c>
      <c r="P1551" s="63" t="s">
        <v>276</v>
      </c>
      <c r="Q1551" s="57" t="str">
        <f>MID(Tabla1[[#This Row],[Aplicación]],14,1)</f>
        <v>2</v>
      </c>
      <c r="R1551" s="35" t="s">
        <v>265</v>
      </c>
      <c r="S1551" s="57" t="str">
        <f>MID(Tabla1[[#This Row],[Aplicación]],6,2)</f>
        <v>07</v>
      </c>
      <c r="T1551" s="54" t="str">
        <f>VLOOKUP(Tabla1[[#This Row],[AREA]],Hoja1!A:B,2,FALSE)</f>
        <v>07. Medio ambiente</v>
      </c>
      <c r="U1551" s="57" t="str">
        <f>MID(Tabla1[[#This Row],[Aplicación]],9,4)</f>
        <v>1701</v>
      </c>
      <c r="V1551" s="54" t="str">
        <f>VLOOKUP(Tabla1[[#This Row],[PROGRAMA]],Hoja1!A:B,2,FALSE)</f>
        <v>1701. Dirección del área de medio ambiente</v>
      </c>
      <c r="W1551" s="57" t="str">
        <f>MID(Tabla1[[#This Row],[Aplicación]],14,2)</f>
        <v>22</v>
      </c>
      <c r="X1551" s="57" t="str">
        <f>MID(Tabla1[[#This Row],[Aplicación]],14,6)</f>
        <v>22102</v>
      </c>
    </row>
    <row r="1552" spans="1:24" x14ac:dyDescent="0.25">
      <c r="A1552" s="60">
        <v>220240008955</v>
      </c>
      <c r="B1552" s="43" t="s">
        <v>702</v>
      </c>
      <c r="C1552" s="61">
        <v>45383</v>
      </c>
      <c r="D1552" s="60">
        <v>22024000941</v>
      </c>
      <c r="E1552" s="43" t="s">
        <v>1452</v>
      </c>
      <c r="F1552" s="62">
        <v>129.32</v>
      </c>
      <c r="G1552" s="43" t="s">
        <v>82</v>
      </c>
      <c r="H1552" s="43" t="s">
        <v>4736</v>
      </c>
      <c r="I1552" s="69" t="s">
        <v>2934</v>
      </c>
      <c r="J1552" s="43" t="s">
        <v>398</v>
      </c>
      <c r="K1552" s="43" t="s">
        <v>398</v>
      </c>
      <c r="L1552" s="43" t="s">
        <v>413</v>
      </c>
      <c r="M1552" s="43" t="s">
        <v>395</v>
      </c>
      <c r="N1552" s="43" t="s">
        <v>396</v>
      </c>
      <c r="O1552" s="68" t="s">
        <v>325</v>
      </c>
      <c r="P1552" s="68" t="s">
        <v>2931</v>
      </c>
      <c r="Q1552" s="57" t="s">
        <v>2932</v>
      </c>
      <c r="R1552" s="35" t="s">
        <v>265</v>
      </c>
      <c r="S1552" s="57" t="str">
        <f>MID(Tabla1[[#This Row],[Aplicación]],6,2)</f>
        <v>06</v>
      </c>
      <c r="T1552" s="54" t="str">
        <f>VLOOKUP(Tabla1[[#This Row],[AREA]],Hoja1!A:B,2,FALSE)</f>
        <v>06. Educación y cultura</v>
      </c>
      <c r="U1552" s="57" t="str">
        <f>MID(Tabla1[[#This Row],[Aplicación]],9,4)</f>
        <v>3321</v>
      </c>
      <c r="V1552" s="54" t="str">
        <f>VLOOKUP(Tabla1[[#This Row],[PROGRAMA]],Hoja1!A:B,2,FALSE)</f>
        <v>3321. Bibliotecas públicas</v>
      </c>
      <c r="W1552" s="57" t="str">
        <f>MID(Tabla1[[#This Row],[Aplicación]],14,2)</f>
        <v>21</v>
      </c>
      <c r="X1552" s="57" t="str">
        <f>MID(Tabla1[[#This Row],[Aplicación]],14,6)</f>
        <v>212</v>
      </c>
    </row>
    <row r="1553" spans="1:24" x14ac:dyDescent="0.25">
      <c r="A1553" s="60">
        <v>220240003376</v>
      </c>
      <c r="B1553" s="43" t="s">
        <v>390</v>
      </c>
      <c r="C1553" s="61">
        <v>45348</v>
      </c>
      <c r="D1553" s="60">
        <v>22024002450</v>
      </c>
      <c r="E1553" s="43" t="s">
        <v>1447</v>
      </c>
      <c r="F1553" s="62">
        <v>1577.93</v>
      </c>
      <c r="G1553" s="43" t="s">
        <v>861</v>
      </c>
      <c r="H1553" s="43" t="s">
        <v>2271</v>
      </c>
      <c r="I1553" s="69">
        <v>220</v>
      </c>
      <c r="J1553" s="43" t="s">
        <v>393</v>
      </c>
      <c r="K1553" s="43" t="s">
        <v>393</v>
      </c>
      <c r="L1553" s="43" t="s">
        <v>399</v>
      </c>
      <c r="M1553" s="43" t="s">
        <v>585</v>
      </c>
      <c r="N1553" s="43" t="s">
        <v>539</v>
      </c>
      <c r="O1553" s="52" t="s">
        <v>326</v>
      </c>
      <c r="P1553" s="63" t="s">
        <v>276</v>
      </c>
      <c r="Q1553" s="57" t="str">
        <f>MID(Tabla1[[#This Row],[Aplicación]],14,1)</f>
        <v>2</v>
      </c>
      <c r="R1553" s="35" t="s">
        <v>265</v>
      </c>
      <c r="S1553" s="57" t="str">
        <f>MID(Tabla1[[#This Row],[Aplicación]],6,2)</f>
        <v>07</v>
      </c>
      <c r="T1553" s="54" t="str">
        <f>VLOOKUP(Tabla1[[#This Row],[AREA]],Hoja1!A:B,2,FALSE)</f>
        <v>07. Medio ambiente</v>
      </c>
      <c r="U1553" s="57" t="str">
        <f>MID(Tabla1[[#This Row],[Aplicación]],9,4)</f>
        <v>1701</v>
      </c>
      <c r="V1553" s="54" t="str">
        <f>VLOOKUP(Tabla1[[#This Row],[PROGRAMA]],Hoja1!A:B,2,FALSE)</f>
        <v>1701. Dirección del área de medio ambiente</v>
      </c>
      <c r="W1553" s="57" t="str">
        <f>MID(Tabla1[[#This Row],[Aplicación]],14,2)</f>
        <v>22</v>
      </c>
      <c r="X1553" s="57" t="str">
        <f>MID(Tabla1[[#This Row],[Aplicación]],14,6)</f>
        <v>224</v>
      </c>
    </row>
    <row r="1554" spans="1:24" x14ac:dyDescent="0.25">
      <c r="A1554" s="60">
        <v>220240000734</v>
      </c>
      <c r="B1554" s="43" t="s">
        <v>390</v>
      </c>
      <c r="C1554" s="61">
        <v>45327</v>
      </c>
      <c r="D1554" s="60">
        <v>22024000068</v>
      </c>
      <c r="E1554" s="43" t="s">
        <v>1397</v>
      </c>
      <c r="F1554" s="62">
        <v>567.6</v>
      </c>
      <c r="G1554" s="43" t="s">
        <v>42</v>
      </c>
      <c r="H1554" s="43" t="s">
        <v>2019</v>
      </c>
      <c r="I1554" s="69">
        <v>220</v>
      </c>
      <c r="J1554" s="43" t="s">
        <v>398</v>
      </c>
      <c r="K1554" s="43" t="s">
        <v>398</v>
      </c>
      <c r="L1554" s="43" t="s">
        <v>399</v>
      </c>
      <c r="M1554" s="43" t="s">
        <v>585</v>
      </c>
      <c r="N1554" s="43" t="s">
        <v>539</v>
      </c>
      <c r="O1554" s="52" t="s">
        <v>326</v>
      </c>
      <c r="P1554" s="63" t="s">
        <v>276</v>
      </c>
      <c r="Q1554" s="57" t="str">
        <f>MID(Tabla1[[#This Row],[Aplicación]],14,1)</f>
        <v>2</v>
      </c>
      <c r="R1554" s="35" t="s">
        <v>265</v>
      </c>
      <c r="S1554" s="57" t="str">
        <f>MID(Tabla1[[#This Row],[Aplicación]],6,2)</f>
        <v>07</v>
      </c>
      <c r="T1554" s="54" t="str">
        <f>VLOOKUP(Tabla1[[#This Row],[AREA]],Hoja1!A:B,2,FALSE)</f>
        <v>07. Medio ambiente</v>
      </c>
      <c r="U1554" s="57" t="str">
        <f>MID(Tabla1[[#This Row],[Aplicación]],9,4)</f>
        <v>1701</v>
      </c>
      <c r="V1554" s="54" t="str">
        <f>VLOOKUP(Tabla1[[#This Row],[PROGRAMA]],Hoja1!A:B,2,FALSE)</f>
        <v>1701. Dirección del área de medio ambiente</v>
      </c>
      <c r="W1554" s="57" t="str">
        <f>MID(Tabla1[[#This Row],[Aplicación]],14,2)</f>
        <v>22</v>
      </c>
      <c r="X1554" s="57" t="str">
        <f>MID(Tabla1[[#This Row],[Aplicación]],14,6)</f>
        <v>22699</v>
      </c>
    </row>
    <row r="1555" spans="1:24" x14ac:dyDescent="0.25">
      <c r="A1555" s="60">
        <v>220239000782</v>
      </c>
      <c r="B1555" s="43" t="s">
        <v>390</v>
      </c>
      <c r="C1555" s="61">
        <v>45292</v>
      </c>
      <c r="D1555" s="60">
        <v>22024001226</v>
      </c>
      <c r="E1555" s="43" t="s">
        <v>1499</v>
      </c>
      <c r="F1555" s="62">
        <v>62334.2</v>
      </c>
      <c r="G1555" s="43" t="s">
        <v>558</v>
      </c>
      <c r="H1555" s="43" t="s">
        <v>2889</v>
      </c>
      <c r="I1555" s="69">
        <v>220</v>
      </c>
      <c r="J1555" s="43" t="s">
        <v>480</v>
      </c>
      <c r="K1555" s="43" t="s">
        <v>481</v>
      </c>
      <c r="L1555" s="43" t="s">
        <v>399</v>
      </c>
      <c r="M1555" s="43" t="s">
        <v>395</v>
      </c>
      <c r="N1555" s="43" t="s">
        <v>396</v>
      </c>
      <c r="O1555" s="52" t="s">
        <v>321</v>
      </c>
      <c r="P1555" s="63" t="s">
        <v>276</v>
      </c>
      <c r="Q1555" s="57" t="str">
        <f>MID(Tabla1[[#This Row],[Aplicación]],14,1)</f>
        <v>2</v>
      </c>
      <c r="R1555" s="35" t="s">
        <v>265</v>
      </c>
      <c r="S1555" s="57" t="str">
        <f>MID(Tabla1[[#This Row],[Aplicación]],6,2)</f>
        <v>07</v>
      </c>
      <c r="T1555" s="54" t="str">
        <f>VLOOKUP(Tabla1[[#This Row],[AREA]],Hoja1!A:B,2,FALSE)</f>
        <v>07. Medio ambiente</v>
      </c>
      <c r="U1555" s="57" t="str">
        <f>MID(Tabla1[[#This Row],[Aplicación]],9,4)</f>
        <v>1701</v>
      </c>
      <c r="V1555" s="54" t="str">
        <f>VLOOKUP(Tabla1[[#This Row],[PROGRAMA]],Hoja1!A:B,2,FALSE)</f>
        <v>1701. Dirección del área de medio ambiente</v>
      </c>
      <c r="W1555" s="57" t="str">
        <f>MID(Tabla1[[#This Row],[Aplicación]],14,2)</f>
        <v>22</v>
      </c>
      <c r="X1555" s="57" t="str">
        <f>MID(Tabla1[[#This Row],[Aplicación]],14,6)</f>
        <v>22700</v>
      </c>
    </row>
    <row r="1556" spans="1:24" x14ac:dyDescent="0.25">
      <c r="A1556" s="60">
        <v>220239000091</v>
      </c>
      <c r="B1556" s="43" t="s">
        <v>390</v>
      </c>
      <c r="C1556" s="61">
        <v>45292</v>
      </c>
      <c r="D1556" s="60">
        <v>22024001150</v>
      </c>
      <c r="E1556" s="43" t="s">
        <v>1497</v>
      </c>
      <c r="F1556" s="62">
        <v>20158.330000000002</v>
      </c>
      <c r="G1556" s="43" t="s">
        <v>894</v>
      </c>
      <c r="H1556" s="43" t="s">
        <v>2880</v>
      </c>
      <c r="I1556" s="69">
        <v>220</v>
      </c>
      <c r="J1556" s="43" t="s">
        <v>537</v>
      </c>
      <c r="K1556" s="43" t="s">
        <v>537</v>
      </c>
      <c r="L1556" s="43" t="s">
        <v>399</v>
      </c>
      <c r="M1556" s="43" t="s">
        <v>395</v>
      </c>
      <c r="N1556" s="43" t="s">
        <v>396</v>
      </c>
      <c r="O1556" s="52" t="s">
        <v>321</v>
      </c>
      <c r="P1556" s="63" t="s">
        <v>276</v>
      </c>
      <c r="Q1556" s="57" t="str">
        <f>MID(Tabla1[[#This Row],[Aplicación]],14,1)</f>
        <v>2</v>
      </c>
      <c r="R1556" s="35" t="s">
        <v>265</v>
      </c>
      <c r="S1556" s="57" t="str">
        <f>MID(Tabla1[[#This Row],[Aplicación]],6,2)</f>
        <v>07</v>
      </c>
      <c r="T1556" s="54" t="str">
        <f>VLOOKUP(Tabla1[[#This Row],[AREA]],Hoja1!A:B,2,FALSE)</f>
        <v>07. Medio ambiente</v>
      </c>
      <c r="U1556" s="57" t="str">
        <f>MID(Tabla1[[#This Row],[Aplicación]],9,4)</f>
        <v>1701</v>
      </c>
      <c r="V1556" s="54" t="str">
        <f>VLOOKUP(Tabla1[[#This Row],[PROGRAMA]],Hoja1!A:B,2,FALSE)</f>
        <v>1701. Dirección del área de medio ambiente</v>
      </c>
      <c r="W1556" s="57" t="str">
        <f>MID(Tabla1[[#This Row],[Aplicación]],14,2)</f>
        <v>22</v>
      </c>
      <c r="X1556" s="57" t="str">
        <f>MID(Tabla1[[#This Row],[Aplicación]],14,6)</f>
        <v>22706</v>
      </c>
    </row>
    <row r="1557" spans="1:24" x14ac:dyDescent="0.25">
      <c r="A1557" s="60">
        <v>220240021001</v>
      </c>
      <c r="B1557" s="43" t="s">
        <v>390</v>
      </c>
      <c r="C1557" s="61">
        <v>45436</v>
      </c>
      <c r="D1557" s="60">
        <v>22024004638</v>
      </c>
      <c r="E1557" s="43" t="s">
        <v>1497</v>
      </c>
      <c r="F1557" s="62">
        <v>16577</v>
      </c>
      <c r="G1557" s="43" t="s">
        <v>894</v>
      </c>
      <c r="H1557" s="43" t="s">
        <v>3661</v>
      </c>
      <c r="I1557" s="69" t="s">
        <v>2930</v>
      </c>
      <c r="J1557" s="43" t="s">
        <v>537</v>
      </c>
      <c r="K1557" s="43" t="s">
        <v>537</v>
      </c>
      <c r="L1557" s="43" t="s">
        <v>399</v>
      </c>
      <c r="M1557" s="43" t="s">
        <v>585</v>
      </c>
      <c r="N1557" s="43" t="s">
        <v>539</v>
      </c>
      <c r="O1557" s="68" t="s">
        <v>326</v>
      </c>
      <c r="P1557" s="68" t="s">
        <v>2931</v>
      </c>
      <c r="Q1557" s="57" t="s">
        <v>2932</v>
      </c>
      <c r="R1557" s="35" t="s">
        <v>265</v>
      </c>
      <c r="S1557" s="57" t="str">
        <f>MID(Tabla1[[#This Row],[Aplicación]],6,2)</f>
        <v>07</v>
      </c>
      <c r="T1557" s="54" t="str">
        <f>VLOOKUP(Tabla1[[#This Row],[AREA]],Hoja1!A:B,2,FALSE)</f>
        <v>07. Medio ambiente</v>
      </c>
      <c r="U1557" s="57" t="str">
        <f>MID(Tabla1[[#This Row],[Aplicación]],9,4)</f>
        <v>1701</v>
      </c>
      <c r="V1557" s="54" t="str">
        <f>VLOOKUP(Tabla1[[#This Row],[PROGRAMA]],Hoja1!A:B,2,FALSE)</f>
        <v>1701. Dirección del área de medio ambiente</v>
      </c>
      <c r="W1557" s="57" t="str">
        <f>MID(Tabla1[[#This Row],[Aplicación]],14,2)</f>
        <v>22</v>
      </c>
      <c r="X1557" s="57" t="str">
        <f>MID(Tabla1[[#This Row],[Aplicación]],14,6)</f>
        <v>22706</v>
      </c>
    </row>
    <row r="1558" spans="1:24" x14ac:dyDescent="0.25">
      <c r="A1558" s="60">
        <v>220239000092</v>
      </c>
      <c r="B1558" s="43" t="s">
        <v>390</v>
      </c>
      <c r="C1558" s="61">
        <v>45292</v>
      </c>
      <c r="D1558" s="60">
        <v>22024001151</v>
      </c>
      <c r="E1558" s="43" t="s">
        <v>1385</v>
      </c>
      <c r="F1558" s="62">
        <v>10485.32</v>
      </c>
      <c r="G1558" s="43" t="s">
        <v>670</v>
      </c>
      <c r="H1558" s="43" t="s">
        <v>1960</v>
      </c>
      <c r="I1558" s="69">
        <v>220</v>
      </c>
      <c r="J1558" s="43" t="s">
        <v>420</v>
      </c>
      <c r="K1558" s="43" t="s">
        <v>420</v>
      </c>
      <c r="L1558" s="43" t="s">
        <v>399</v>
      </c>
      <c r="M1558" s="43" t="s">
        <v>395</v>
      </c>
      <c r="N1558" s="43" t="s">
        <v>396</v>
      </c>
      <c r="O1558" s="52" t="s">
        <v>321</v>
      </c>
      <c r="P1558" s="63" t="s">
        <v>276</v>
      </c>
      <c r="Q1558" s="57" t="str">
        <f>MID(Tabla1[[#This Row],[Aplicación]],14,1)</f>
        <v>2</v>
      </c>
      <c r="R1558" s="35" t="s">
        <v>265</v>
      </c>
      <c r="S1558" s="57" t="str">
        <f>MID(Tabla1[[#This Row],[Aplicación]],6,2)</f>
        <v>07</v>
      </c>
      <c r="T1558" s="54" t="str">
        <f>VLOOKUP(Tabla1[[#This Row],[AREA]],Hoja1!A:B,2,FALSE)</f>
        <v>07. Medio ambiente</v>
      </c>
      <c r="U1558" s="57" t="str">
        <f>MID(Tabla1[[#This Row],[Aplicación]],9,4)</f>
        <v>1701</v>
      </c>
      <c r="V1558" s="54" t="str">
        <f>VLOOKUP(Tabla1[[#This Row],[PROGRAMA]],Hoja1!A:B,2,FALSE)</f>
        <v>1701. Dirección del área de medio ambiente</v>
      </c>
      <c r="W1558" s="57" t="str">
        <f>MID(Tabla1[[#This Row],[Aplicación]],14,2)</f>
        <v>22</v>
      </c>
      <c r="X1558" s="57" t="str">
        <f>MID(Tabla1[[#This Row],[Aplicación]],14,6)</f>
        <v>22799</v>
      </c>
    </row>
    <row r="1559" spans="1:24" x14ac:dyDescent="0.25">
      <c r="A1559" s="60">
        <v>220239000093</v>
      </c>
      <c r="B1559" s="43" t="s">
        <v>390</v>
      </c>
      <c r="C1559" s="61">
        <v>45292</v>
      </c>
      <c r="D1559" s="60">
        <v>22024001152</v>
      </c>
      <c r="E1559" s="43" t="s">
        <v>1385</v>
      </c>
      <c r="F1559" s="62">
        <v>11656</v>
      </c>
      <c r="G1559" s="43" t="s">
        <v>711</v>
      </c>
      <c r="H1559" s="43" t="s">
        <v>2086</v>
      </c>
      <c r="I1559" s="69">
        <v>220</v>
      </c>
      <c r="J1559" s="43" t="s">
        <v>398</v>
      </c>
      <c r="K1559" s="43" t="s">
        <v>398</v>
      </c>
      <c r="L1559" s="43" t="s">
        <v>399</v>
      </c>
      <c r="M1559" s="43" t="s">
        <v>395</v>
      </c>
      <c r="N1559" s="43" t="s">
        <v>396</v>
      </c>
      <c r="O1559" s="52" t="s">
        <v>321</v>
      </c>
      <c r="P1559" s="63" t="s">
        <v>276</v>
      </c>
      <c r="Q1559" s="57" t="str">
        <f>MID(Tabla1[[#This Row],[Aplicación]],14,1)</f>
        <v>2</v>
      </c>
      <c r="R1559" s="35" t="s">
        <v>265</v>
      </c>
      <c r="S1559" s="57" t="str">
        <f>MID(Tabla1[[#This Row],[Aplicación]],6,2)</f>
        <v>07</v>
      </c>
      <c r="T1559" s="54" t="str">
        <f>VLOOKUP(Tabla1[[#This Row],[AREA]],Hoja1!A:B,2,FALSE)</f>
        <v>07. Medio ambiente</v>
      </c>
      <c r="U1559" s="57" t="str">
        <f>MID(Tabla1[[#This Row],[Aplicación]],9,4)</f>
        <v>1701</v>
      </c>
      <c r="V1559" s="54" t="str">
        <f>VLOOKUP(Tabla1[[#This Row],[PROGRAMA]],Hoja1!A:B,2,FALSE)</f>
        <v>1701. Dirección del área de medio ambiente</v>
      </c>
      <c r="W1559" s="57" t="str">
        <f>MID(Tabla1[[#This Row],[Aplicación]],14,2)</f>
        <v>22</v>
      </c>
      <c r="X1559" s="57" t="str">
        <f>MID(Tabla1[[#This Row],[Aplicación]],14,6)</f>
        <v>22799</v>
      </c>
    </row>
    <row r="1560" spans="1:24" x14ac:dyDescent="0.25">
      <c r="A1560" s="60">
        <v>220240035250</v>
      </c>
      <c r="B1560" s="43" t="s">
        <v>390</v>
      </c>
      <c r="C1560" s="61">
        <v>45505</v>
      </c>
      <c r="D1560" s="60">
        <v>22024005846</v>
      </c>
      <c r="E1560" s="43" t="s">
        <v>1385</v>
      </c>
      <c r="F1560" s="62">
        <v>6025.8</v>
      </c>
      <c r="G1560" s="43" t="s">
        <v>670</v>
      </c>
      <c r="H1560" s="43" t="s">
        <v>5006</v>
      </c>
      <c r="I1560" s="69">
        <v>220</v>
      </c>
      <c r="J1560" s="43" t="s">
        <v>420</v>
      </c>
      <c r="K1560" s="43" t="s">
        <v>420</v>
      </c>
      <c r="L1560" s="43" t="s">
        <v>399</v>
      </c>
      <c r="M1560" s="43" t="s">
        <v>585</v>
      </c>
      <c r="N1560" s="43" t="s">
        <v>539</v>
      </c>
      <c r="O1560" s="68" t="s">
        <v>326</v>
      </c>
      <c r="P1560" s="68" t="s">
        <v>4838</v>
      </c>
      <c r="Q1560" s="57" t="str">
        <f>MID(Tabla1[[#This Row],[Aplicación]],14,1)</f>
        <v>2</v>
      </c>
      <c r="R1560" s="35" t="s">
        <v>265</v>
      </c>
      <c r="S1560" s="57" t="str">
        <f>MID(Tabla1[[#This Row],[Aplicación]],6,2)</f>
        <v>07</v>
      </c>
      <c r="T1560" s="54" t="str">
        <f>VLOOKUP(Tabla1[[#This Row],[AREA]],Hoja1!A:B,2,FALSE)</f>
        <v>07. Medio ambiente</v>
      </c>
      <c r="U1560" s="57" t="str">
        <f>MID(Tabla1[[#This Row],[Aplicación]],9,4)</f>
        <v>1701</v>
      </c>
      <c r="V1560" s="54" t="str">
        <f>VLOOKUP(Tabla1[[#This Row],[PROGRAMA]],Hoja1!A:B,2,FALSE)</f>
        <v>1701. Dirección del área de medio ambiente</v>
      </c>
      <c r="W1560" s="57" t="str">
        <f>MID(Tabla1[[#This Row],[Aplicación]],14,2)</f>
        <v>22</v>
      </c>
      <c r="X1560" s="57" t="str">
        <f>MID(Tabla1[[#This Row],[Aplicación]],14,6)</f>
        <v>22799</v>
      </c>
    </row>
    <row r="1561" spans="1:24" x14ac:dyDescent="0.25">
      <c r="A1561" s="60">
        <v>220240041731</v>
      </c>
      <c r="B1561" s="43" t="s">
        <v>390</v>
      </c>
      <c r="C1561" s="61">
        <v>45538</v>
      </c>
      <c r="D1561" s="60">
        <v>22024006306</v>
      </c>
      <c r="E1561" s="43" t="s">
        <v>1385</v>
      </c>
      <c r="F1561" s="62">
        <v>3811.5</v>
      </c>
      <c r="G1561" s="43" t="s">
        <v>5655</v>
      </c>
      <c r="H1561" s="43" t="s">
        <v>5656</v>
      </c>
      <c r="I1561" s="69">
        <v>220</v>
      </c>
      <c r="J1561" s="43" t="s">
        <v>398</v>
      </c>
      <c r="K1561" s="43" t="s">
        <v>398</v>
      </c>
      <c r="L1561" s="43" t="s">
        <v>399</v>
      </c>
      <c r="M1561" s="43" t="s">
        <v>585</v>
      </c>
      <c r="N1561" s="43" t="s">
        <v>539</v>
      </c>
      <c r="O1561" s="68" t="s">
        <v>326</v>
      </c>
      <c r="P1561" s="68" t="s">
        <v>4838</v>
      </c>
      <c r="Q1561" s="57" t="str">
        <f>MID(Tabla1[[#This Row],[Aplicación]],14,1)</f>
        <v>2</v>
      </c>
      <c r="R1561" s="35" t="s">
        <v>265</v>
      </c>
      <c r="S1561" s="57" t="str">
        <f>MID(Tabla1[[#This Row],[Aplicación]],6,2)</f>
        <v>07</v>
      </c>
      <c r="T1561" s="54" t="str">
        <f>VLOOKUP(Tabla1[[#This Row],[AREA]],Hoja1!A:B,2,FALSE)</f>
        <v>07. Medio ambiente</v>
      </c>
      <c r="U1561" s="57" t="str">
        <f>MID(Tabla1[[#This Row],[Aplicación]],9,4)</f>
        <v>1701</v>
      </c>
      <c r="V1561" s="54" t="str">
        <f>VLOOKUP(Tabla1[[#This Row],[PROGRAMA]],Hoja1!A:B,2,FALSE)</f>
        <v>1701. Dirección del área de medio ambiente</v>
      </c>
      <c r="W1561" s="57" t="str">
        <f>MID(Tabla1[[#This Row],[Aplicación]],14,2)</f>
        <v>22</v>
      </c>
      <c r="X1561" s="57" t="str">
        <f>MID(Tabla1[[#This Row],[Aplicación]],14,6)</f>
        <v>22799</v>
      </c>
    </row>
    <row r="1562" spans="1:24" x14ac:dyDescent="0.25">
      <c r="A1562" s="60">
        <v>220240009188</v>
      </c>
      <c r="B1562" s="43" t="s">
        <v>702</v>
      </c>
      <c r="C1562" s="61">
        <v>45383</v>
      </c>
      <c r="D1562" s="60">
        <v>22024000941</v>
      </c>
      <c r="E1562" s="43" t="s">
        <v>1452</v>
      </c>
      <c r="F1562" s="62">
        <v>39.94</v>
      </c>
      <c r="G1562" s="43" t="s">
        <v>82</v>
      </c>
      <c r="H1562" s="43" t="s">
        <v>4737</v>
      </c>
      <c r="I1562" s="69" t="s">
        <v>2934</v>
      </c>
      <c r="J1562" s="43" t="s">
        <v>398</v>
      </c>
      <c r="K1562" s="43" t="s">
        <v>398</v>
      </c>
      <c r="L1562" s="43" t="s">
        <v>413</v>
      </c>
      <c r="M1562" s="43" t="s">
        <v>395</v>
      </c>
      <c r="N1562" s="43" t="s">
        <v>396</v>
      </c>
      <c r="O1562" s="68" t="s">
        <v>325</v>
      </c>
      <c r="P1562" s="68" t="s">
        <v>2931</v>
      </c>
      <c r="Q1562" s="57" t="s">
        <v>2932</v>
      </c>
      <c r="R1562" s="35" t="s">
        <v>265</v>
      </c>
      <c r="S1562" s="57" t="str">
        <f>MID(Tabla1[[#This Row],[Aplicación]],6,2)</f>
        <v>06</v>
      </c>
      <c r="T1562" s="54" t="str">
        <f>VLOOKUP(Tabla1[[#This Row],[AREA]],Hoja1!A:B,2,FALSE)</f>
        <v>06. Educación y cultura</v>
      </c>
      <c r="U1562" s="57" t="str">
        <f>MID(Tabla1[[#This Row],[Aplicación]],9,4)</f>
        <v>3321</v>
      </c>
      <c r="V1562" s="54" t="str">
        <f>VLOOKUP(Tabla1[[#This Row],[PROGRAMA]],Hoja1!A:B,2,FALSE)</f>
        <v>3321. Bibliotecas públicas</v>
      </c>
      <c r="W1562" s="57" t="str">
        <f>MID(Tabla1[[#This Row],[Aplicación]],14,2)</f>
        <v>21</v>
      </c>
      <c r="X1562" s="57" t="str">
        <f>MID(Tabla1[[#This Row],[Aplicación]],14,6)</f>
        <v>212</v>
      </c>
    </row>
    <row r="1563" spans="1:24" x14ac:dyDescent="0.25">
      <c r="A1563" s="60">
        <v>220240009186</v>
      </c>
      <c r="B1563" s="43" t="s">
        <v>702</v>
      </c>
      <c r="C1563" s="61">
        <v>45383</v>
      </c>
      <c r="D1563" s="60">
        <v>22024000941</v>
      </c>
      <c r="E1563" s="43" t="s">
        <v>1452</v>
      </c>
      <c r="F1563" s="62">
        <v>23.29</v>
      </c>
      <c r="G1563" s="43" t="s">
        <v>82</v>
      </c>
      <c r="H1563" s="43" t="s">
        <v>4738</v>
      </c>
      <c r="I1563" s="69" t="s">
        <v>2934</v>
      </c>
      <c r="J1563" s="43" t="s">
        <v>398</v>
      </c>
      <c r="K1563" s="43" t="s">
        <v>398</v>
      </c>
      <c r="L1563" s="43" t="s">
        <v>413</v>
      </c>
      <c r="M1563" s="43" t="s">
        <v>395</v>
      </c>
      <c r="N1563" s="43" t="s">
        <v>396</v>
      </c>
      <c r="O1563" s="68" t="s">
        <v>325</v>
      </c>
      <c r="P1563" s="68" t="s">
        <v>2931</v>
      </c>
      <c r="Q1563" s="57" t="s">
        <v>2932</v>
      </c>
      <c r="R1563" s="35" t="s">
        <v>265</v>
      </c>
      <c r="S1563" s="57" t="str">
        <f>MID(Tabla1[[#This Row],[Aplicación]],6,2)</f>
        <v>06</v>
      </c>
      <c r="T1563" s="54" t="str">
        <f>VLOOKUP(Tabla1[[#This Row],[AREA]],Hoja1!A:B,2,FALSE)</f>
        <v>06. Educación y cultura</v>
      </c>
      <c r="U1563" s="57" t="str">
        <f>MID(Tabla1[[#This Row],[Aplicación]],9,4)</f>
        <v>3321</v>
      </c>
      <c r="V1563" s="54" t="str">
        <f>VLOOKUP(Tabla1[[#This Row],[PROGRAMA]],Hoja1!A:B,2,FALSE)</f>
        <v>3321. Bibliotecas públicas</v>
      </c>
      <c r="W1563" s="57" t="str">
        <f>MID(Tabla1[[#This Row],[Aplicación]],14,2)</f>
        <v>21</v>
      </c>
      <c r="X1563" s="57" t="str">
        <f>MID(Tabla1[[#This Row],[Aplicación]],14,6)</f>
        <v>212</v>
      </c>
    </row>
    <row r="1564" spans="1:24" x14ac:dyDescent="0.25">
      <c r="A1564" s="60">
        <v>220240009168</v>
      </c>
      <c r="B1564" s="43" t="s">
        <v>702</v>
      </c>
      <c r="C1564" s="61">
        <v>45383</v>
      </c>
      <c r="D1564" s="60">
        <v>22024000941</v>
      </c>
      <c r="E1564" s="43" t="s">
        <v>1452</v>
      </c>
      <c r="F1564" s="62">
        <v>22.68</v>
      </c>
      <c r="G1564" s="43" t="s">
        <v>82</v>
      </c>
      <c r="H1564" s="43" t="s">
        <v>4739</v>
      </c>
      <c r="I1564" s="69" t="s">
        <v>2934</v>
      </c>
      <c r="J1564" s="43" t="s">
        <v>398</v>
      </c>
      <c r="K1564" s="43" t="s">
        <v>398</v>
      </c>
      <c r="L1564" s="43" t="s">
        <v>413</v>
      </c>
      <c r="M1564" s="43" t="s">
        <v>395</v>
      </c>
      <c r="N1564" s="43" t="s">
        <v>396</v>
      </c>
      <c r="O1564" s="68" t="s">
        <v>325</v>
      </c>
      <c r="P1564" s="68" t="s">
        <v>2931</v>
      </c>
      <c r="Q1564" s="57" t="s">
        <v>2932</v>
      </c>
      <c r="R1564" s="35" t="s">
        <v>265</v>
      </c>
      <c r="S1564" s="57" t="str">
        <f>MID(Tabla1[[#This Row],[Aplicación]],6,2)</f>
        <v>06</v>
      </c>
      <c r="T1564" s="54" t="str">
        <f>VLOOKUP(Tabla1[[#This Row],[AREA]],Hoja1!A:B,2,FALSE)</f>
        <v>06. Educación y cultura</v>
      </c>
      <c r="U1564" s="57" t="str">
        <f>MID(Tabla1[[#This Row],[Aplicación]],9,4)</f>
        <v>3321</v>
      </c>
      <c r="V1564" s="54" t="str">
        <f>VLOOKUP(Tabla1[[#This Row],[PROGRAMA]],Hoja1!A:B,2,FALSE)</f>
        <v>3321. Bibliotecas públicas</v>
      </c>
      <c r="W1564" s="57" t="str">
        <f>MID(Tabla1[[#This Row],[Aplicación]],14,2)</f>
        <v>21</v>
      </c>
      <c r="X1564" s="57" t="str">
        <f>MID(Tabla1[[#This Row],[Aplicación]],14,6)</f>
        <v>212</v>
      </c>
    </row>
    <row r="1565" spans="1:24" x14ac:dyDescent="0.25">
      <c r="A1565" s="60">
        <v>220240008953</v>
      </c>
      <c r="B1565" s="43" t="s">
        <v>702</v>
      </c>
      <c r="C1565" s="61">
        <v>45383</v>
      </c>
      <c r="D1565" s="60">
        <v>22024000941</v>
      </c>
      <c r="E1565" s="43" t="s">
        <v>1452</v>
      </c>
      <c r="F1565" s="62">
        <v>19.760000000000002</v>
      </c>
      <c r="G1565" s="43" t="s">
        <v>82</v>
      </c>
      <c r="H1565" s="43" t="s">
        <v>4740</v>
      </c>
      <c r="I1565" s="69" t="s">
        <v>2934</v>
      </c>
      <c r="J1565" s="43" t="s">
        <v>398</v>
      </c>
      <c r="K1565" s="43" t="s">
        <v>398</v>
      </c>
      <c r="L1565" s="43" t="s">
        <v>413</v>
      </c>
      <c r="M1565" s="43" t="s">
        <v>395</v>
      </c>
      <c r="N1565" s="43" t="s">
        <v>396</v>
      </c>
      <c r="O1565" s="68" t="s">
        <v>325</v>
      </c>
      <c r="P1565" s="68" t="s">
        <v>2931</v>
      </c>
      <c r="Q1565" s="57" t="s">
        <v>2932</v>
      </c>
      <c r="R1565" s="35" t="s">
        <v>265</v>
      </c>
      <c r="S1565" s="57" t="str">
        <f>MID(Tabla1[[#This Row],[Aplicación]],6,2)</f>
        <v>06</v>
      </c>
      <c r="T1565" s="54" t="str">
        <f>VLOOKUP(Tabla1[[#This Row],[AREA]],Hoja1!A:B,2,FALSE)</f>
        <v>06. Educación y cultura</v>
      </c>
      <c r="U1565" s="57" t="str">
        <f>MID(Tabla1[[#This Row],[Aplicación]],9,4)</f>
        <v>3321</v>
      </c>
      <c r="V1565" s="54" t="str">
        <f>VLOOKUP(Tabla1[[#This Row],[PROGRAMA]],Hoja1!A:B,2,FALSE)</f>
        <v>3321. Bibliotecas públicas</v>
      </c>
      <c r="W1565" s="57" t="str">
        <f>MID(Tabla1[[#This Row],[Aplicación]],14,2)</f>
        <v>21</v>
      </c>
      <c r="X1565" s="57" t="str">
        <f>MID(Tabla1[[#This Row],[Aplicación]],14,6)</f>
        <v>212</v>
      </c>
    </row>
    <row r="1566" spans="1:24" x14ac:dyDescent="0.25">
      <c r="A1566" s="60">
        <v>220240008957</v>
      </c>
      <c r="B1566" s="43" t="s">
        <v>702</v>
      </c>
      <c r="C1566" s="61">
        <v>45383</v>
      </c>
      <c r="D1566" s="60">
        <v>22024000941</v>
      </c>
      <c r="E1566" s="43" t="s">
        <v>1452</v>
      </c>
      <c r="F1566" s="62">
        <v>17.190000000000001</v>
      </c>
      <c r="G1566" s="43" t="s">
        <v>82</v>
      </c>
      <c r="H1566" s="43" t="s">
        <v>4741</v>
      </c>
      <c r="I1566" s="69" t="s">
        <v>2934</v>
      </c>
      <c r="J1566" s="43" t="s">
        <v>398</v>
      </c>
      <c r="K1566" s="43" t="s">
        <v>398</v>
      </c>
      <c r="L1566" s="43" t="s">
        <v>413</v>
      </c>
      <c r="M1566" s="43" t="s">
        <v>395</v>
      </c>
      <c r="N1566" s="43" t="s">
        <v>396</v>
      </c>
      <c r="O1566" s="68" t="s">
        <v>325</v>
      </c>
      <c r="P1566" s="68" t="s">
        <v>2931</v>
      </c>
      <c r="Q1566" s="57" t="s">
        <v>2932</v>
      </c>
      <c r="R1566" s="35" t="s">
        <v>265</v>
      </c>
      <c r="S1566" s="57" t="str">
        <f>MID(Tabla1[[#This Row],[Aplicación]],6,2)</f>
        <v>06</v>
      </c>
      <c r="T1566" s="54" t="str">
        <f>VLOOKUP(Tabla1[[#This Row],[AREA]],Hoja1!A:B,2,FALSE)</f>
        <v>06. Educación y cultura</v>
      </c>
      <c r="U1566" s="57" t="str">
        <f>MID(Tabla1[[#This Row],[Aplicación]],9,4)</f>
        <v>3321</v>
      </c>
      <c r="V1566" s="54" t="str">
        <f>VLOOKUP(Tabla1[[#This Row],[PROGRAMA]],Hoja1!A:B,2,FALSE)</f>
        <v>3321. Bibliotecas públicas</v>
      </c>
      <c r="W1566" s="57" t="str">
        <f>MID(Tabla1[[#This Row],[Aplicación]],14,2)</f>
        <v>21</v>
      </c>
      <c r="X1566" s="57" t="str">
        <f>MID(Tabla1[[#This Row],[Aplicación]],14,6)</f>
        <v>212</v>
      </c>
    </row>
    <row r="1567" spans="1:24" x14ac:dyDescent="0.25">
      <c r="A1567" s="60">
        <v>220240009181</v>
      </c>
      <c r="B1567" s="43" t="s">
        <v>702</v>
      </c>
      <c r="C1567" s="61">
        <v>45383</v>
      </c>
      <c r="D1567" s="60">
        <v>22024000941</v>
      </c>
      <c r="E1567" s="43" t="s">
        <v>1452</v>
      </c>
      <c r="F1567" s="62">
        <v>18.03</v>
      </c>
      <c r="G1567" s="43" t="s">
        <v>815</v>
      </c>
      <c r="H1567" s="43" t="s">
        <v>4742</v>
      </c>
      <c r="I1567" s="69" t="s">
        <v>2934</v>
      </c>
      <c r="J1567" s="43" t="s">
        <v>398</v>
      </c>
      <c r="K1567" s="43" t="s">
        <v>398</v>
      </c>
      <c r="L1567" s="43" t="s">
        <v>413</v>
      </c>
      <c r="M1567" s="43" t="s">
        <v>395</v>
      </c>
      <c r="N1567" s="43" t="s">
        <v>396</v>
      </c>
      <c r="O1567" s="68" t="s">
        <v>325</v>
      </c>
      <c r="P1567" s="68" t="s">
        <v>2931</v>
      </c>
      <c r="Q1567" s="57" t="s">
        <v>2932</v>
      </c>
      <c r="R1567" s="35" t="s">
        <v>265</v>
      </c>
      <c r="S1567" s="57" t="str">
        <f>MID(Tabla1[[#This Row],[Aplicación]],6,2)</f>
        <v>06</v>
      </c>
      <c r="T1567" s="54" t="str">
        <f>VLOOKUP(Tabla1[[#This Row],[AREA]],Hoja1!A:B,2,FALSE)</f>
        <v>06. Educación y cultura</v>
      </c>
      <c r="U1567" s="57" t="str">
        <f>MID(Tabla1[[#This Row],[Aplicación]],9,4)</f>
        <v>3321</v>
      </c>
      <c r="V1567" s="54" t="str">
        <f>VLOOKUP(Tabla1[[#This Row],[PROGRAMA]],Hoja1!A:B,2,FALSE)</f>
        <v>3321. Bibliotecas públicas</v>
      </c>
      <c r="W1567" s="57" t="str">
        <f>MID(Tabla1[[#This Row],[Aplicación]],14,2)</f>
        <v>21</v>
      </c>
      <c r="X1567" s="57" t="str">
        <f>MID(Tabla1[[#This Row],[Aplicación]],14,6)</f>
        <v>212</v>
      </c>
    </row>
    <row r="1568" spans="1:24" x14ac:dyDescent="0.25">
      <c r="A1568" s="60">
        <v>220240035992</v>
      </c>
      <c r="B1568" s="43" t="s">
        <v>390</v>
      </c>
      <c r="C1568" s="61">
        <v>45511</v>
      </c>
      <c r="D1568" s="60">
        <v>22024005901</v>
      </c>
      <c r="E1568" s="43" t="s">
        <v>1452</v>
      </c>
      <c r="F1568" s="62">
        <v>200</v>
      </c>
      <c r="G1568" s="43" t="s">
        <v>86</v>
      </c>
      <c r="H1568" s="43" t="s">
        <v>4875</v>
      </c>
      <c r="I1568" s="69">
        <v>220</v>
      </c>
      <c r="J1568" s="43" t="s">
        <v>398</v>
      </c>
      <c r="K1568" s="43" t="s">
        <v>398</v>
      </c>
      <c r="L1568" s="43" t="s">
        <v>413</v>
      </c>
      <c r="M1568" s="43" t="s">
        <v>585</v>
      </c>
      <c r="N1568" s="43" t="s">
        <v>539</v>
      </c>
      <c r="O1568" s="68" t="s">
        <v>326</v>
      </c>
      <c r="P1568" s="68" t="s">
        <v>4838</v>
      </c>
      <c r="Q1568" s="57" t="str">
        <f>MID(Tabla1[[#This Row],[Aplicación]],14,1)</f>
        <v>2</v>
      </c>
      <c r="R1568" s="35" t="s">
        <v>265</v>
      </c>
      <c r="S1568" s="57" t="str">
        <f>MID(Tabla1[[#This Row],[Aplicación]],6,2)</f>
        <v>06</v>
      </c>
      <c r="T1568" s="54" t="str">
        <f>VLOOKUP(Tabla1[[#This Row],[AREA]],Hoja1!A:B,2,FALSE)</f>
        <v>06. Educación y cultura</v>
      </c>
      <c r="U1568" s="57" t="str">
        <f>MID(Tabla1[[#This Row],[Aplicación]],9,4)</f>
        <v>3321</v>
      </c>
      <c r="V1568" s="54" t="str">
        <f>VLOOKUP(Tabla1[[#This Row],[PROGRAMA]],Hoja1!A:B,2,FALSE)</f>
        <v>3321. Bibliotecas públicas</v>
      </c>
      <c r="W1568" s="57" t="str">
        <f>MID(Tabla1[[#This Row],[Aplicación]],14,2)</f>
        <v>21</v>
      </c>
      <c r="X1568" s="57" t="str">
        <f>MID(Tabla1[[#This Row],[Aplicación]],14,6)</f>
        <v>212</v>
      </c>
    </row>
    <row r="1569" spans="1:24" x14ac:dyDescent="0.25">
      <c r="A1569" s="60">
        <v>220240034937</v>
      </c>
      <c r="B1569" s="43" t="s">
        <v>702</v>
      </c>
      <c r="C1569" s="61">
        <v>45504</v>
      </c>
      <c r="D1569" s="60">
        <v>22024000941</v>
      </c>
      <c r="E1569" s="43" t="s">
        <v>1452</v>
      </c>
      <c r="F1569" s="62">
        <v>397.85</v>
      </c>
      <c r="G1569" s="43" t="s">
        <v>82</v>
      </c>
      <c r="H1569" s="43" t="s">
        <v>5034</v>
      </c>
      <c r="I1569" s="69" t="s">
        <v>2934</v>
      </c>
      <c r="J1569" s="43" t="s">
        <v>398</v>
      </c>
      <c r="K1569" s="43" t="s">
        <v>398</v>
      </c>
      <c r="L1569" s="43" t="s">
        <v>413</v>
      </c>
      <c r="M1569" s="43" t="s">
        <v>395</v>
      </c>
      <c r="N1569" s="43" t="s">
        <v>396</v>
      </c>
      <c r="O1569" s="68" t="s">
        <v>325</v>
      </c>
      <c r="P1569" s="68" t="s">
        <v>4838</v>
      </c>
      <c r="Q1569" s="57" t="str">
        <f>MID(Tabla1[[#This Row],[Aplicación]],14,1)</f>
        <v>2</v>
      </c>
      <c r="R1569" s="35" t="s">
        <v>265</v>
      </c>
      <c r="S1569" s="57" t="str">
        <f>MID(Tabla1[[#This Row],[Aplicación]],6,2)</f>
        <v>06</v>
      </c>
      <c r="T1569" s="54" t="str">
        <f>VLOOKUP(Tabla1[[#This Row],[AREA]],Hoja1!A:B,2,FALSE)</f>
        <v>06. Educación y cultura</v>
      </c>
      <c r="U1569" s="57" t="str">
        <f>MID(Tabla1[[#This Row],[Aplicación]],9,4)</f>
        <v>3321</v>
      </c>
      <c r="V1569" s="54" t="str">
        <f>VLOOKUP(Tabla1[[#This Row],[PROGRAMA]],Hoja1!A:B,2,FALSE)</f>
        <v>3321. Bibliotecas públicas</v>
      </c>
      <c r="W1569" s="57" t="str">
        <f>MID(Tabla1[[#This Row],[Aplicación]],14,2)</f>
        <v>21</v>
      </c>
      <c r="X1569" s="57" t="str">
        <f>MID(Tabla1[[#This Row],[Aplicación]],14,6)</f>
        <v>212</v>
      </c>
    </row>
    <row r="1570" spans="1:24" x14ac:dyDescent="0.25">
      <c r="A1570" s="60">
        <v>220240034939</v>
      </c>
      <c r="B1570" s="43" t="s">
        <v>702</v>
      </c>
      <c r="C1570" s="61">
        <v>45504</v>
      </c>
      <c r="D1570" s="60">
        <v>22024000941</v>
      </c>
      <c r="E1570" s="43" t="s">
        <v>1452</v>
      </c>
      <c r="F1570" s="62">
        <v>97.8</v>
      </c>
      <c r="G1570" s="43" t="s">
        <v>82</v>
      </c>
      <c r="H1570" s="43" t="s">
        <v>5056</v>
      </c>
      <c r="I1570" s="69" t="s">
        <v>2934</v>
      </c>
      <c r="J1570" s="43" t="s">
        <v>398</v>
      </c>
      <c r="K1570" s="43" t="s">
        <v>398</v>
      </c>
      <c r="L1570" s="43" t="s">
        <v>413</v>
      </c>
      <c r="M1570" s="43" t="s">
        <v>395</v>
      </c>
      <c r="N1570" s="43" t="s">
        <v>396</v>
      </c>
      <c r="O1570" s="68" t="s">
        <v>325</v>
      </c>
      <c r="P1570" s="68" t="s">
        <v>4838</v>
      </c>
      <c r="Q1570" s="57" t="str">
        <f>MID(Tabla1[[#This Row],[Aplicación]],14,1)</f>
        <v>2</v>
      </c>
      <c r="R1570" s="35" t="s">
        <v>265</v>
      </c>
      <c r="S1570" s="57" t="str">
        <f>MID(Tabla1[[#This Row],[Aplicación]],6,2)</f>
        <v>06</v>
      </c>
      <c r="T1570" s="54" t="str">
        <f>VLOOKUP(Tabla1[[#This Row],[AREA]],Hoja1!A:B,2,FALSE)</f>
        <v>06. Educación y cultura</v>
      </c>
      <c r="U1570" s="57" t="str">
        <f>MID(Tabla1[[#This Row],[Aplicación]],9,4)</f>
        <v>3321</v>
      </c>
      <c r="V1570" s="54" t="str">
        <f>VLOOKUP(Tabla1[[#This Row],[PROGRAMA]],Hoja1!A:B,2,FALSE)</f>
        <v>3321. Bibliotecas públicas</v>
      </c>
      <c r="W1570" s="57" t="str">
        <f>MID(Tabla1[[#This Row],[Aplicación]],14,2)</f>
        <v>21</v>
      </c>
      <c r="X1570" s="57" t="str">
        <f>MID(Tabla1[[#This Row],[Aplicación]],14,6)</f>
        <v>212</v>
      </c>
    </row>
    <row r="1571" spans="1:24" x14ac:dyDescent="0.25">
      <c r="A1571" s="60">
        <v>220240034941</v>
      </c>
      <c r="B1571" s="43" t="s">
        <v>702</v>
      </c>
      <c r="C1571" s="61">
        <v>45504</v>
      </c>
      <c r="D1571" s="60">
        <v>22024000941</v>
      </c>
      <c r="E1571" s="43" t="s">
        <v>1452</v>
      </c>
      <c r="F1571" s="62">
        <v>2.86</v>
      </c>
      <c r="G1571" s="43" t="s">
        <v>82</v>
      </c>
      <c r="H1571" s="43" t="s">
        <v>5067</v>
      </c>
      <c r="I1571" s="69" t="s">
        <v>2934</v>
      </c>
      <c r="J1571" s="43" t="s">
        <v>398</v>
      </c>
      <c r="K1571" s="43" t="s">
        <v>398</v>
      </c>
      <c r="L1571" s="43" t="s">
        <v>413</v>
      </c>
      <c r="M1571" s="43" t="s">
        <v>395</v>
      </c>
      <c r="N1571" s="43" t="s">
        <v>396</v>
      </c>
      <c r="O1571" s="68" t="s">
        <v>325</v>
      </c>
      <c r="P1571" s="68" t="s">
        <v>4838</v>
      </c>
      <c r="Q1571" s="57" t="str">
        <f>MID(Tabla1[[#This Row],[Aplicación]],14,1)</f>
        <v>2</v>
      </c>
      <c r="R1571" s="35" t="s">
        <v>265</v>
      </c>
      <c r="S1571" s="57" t="str">
        <f>MID(Tabla1[[#This Row],[Aplicación]],6,2)</f>
        <v>06</v>
      </c>
      <c r="T1571" s="54" t="str">
        <f>VLOOKUP(Tabla1[[#This Row],[AREA]],Hoja1!A:B,2,FALSE)</f>
        <v>06. Educación y cultura</v>
      </c>
      <c r="U1571" s="57" t="str">
        <f>MID(Tabla1[[#This Row],[Aplicación]],9,4)</f>
        <v>3321</v>
      </c>
      <c r="V1571" s="54" t="str">
        <f>VLOOKUP(Tabla1[[#This Row],[PROGRAMA]],Hoja1!A:B,2,FALSE)</f>
        <v>3321. Bibliotecas públicas</v>
      </c>
      <c r="W1571" s="57" t="str">
        <f>MID(Tabla1[[#This Row],[Aplicación]],14,2)</f>
        <v>21</v>
      </c>
      <c r="X1571" s="57" t="str">
        <f>MID(Tabla1[[#This Row],[Aplicación]],14,6)</f>
        <v>212</v>
      </c>
    </row>
    <row r="1572" spans="1:24" x14ac:dyDescent="0.25">
      <c r="A1572" s="60">
        <v>220240034933</v>
      </c>
      <c r="B1572" s="43" t="s">
        <v>702</v>
      </c>
      <c r="C1572" s="61">
        <v>45504</v>
      </c>
      <c r="D1572" s="60">
        <v>22024000941</v>
      </c>
      <c r="E1572" s="43" t="s">
        <v>1452</v>
      </c>
      <c r="F1572" s="62">
        <v>21.78</v>
      </c>
      <c r="G1572" s="43" t="s">
        <v>370</v>
      </c>
      <c r="H1572" s="43" t="s">
        <v>5075</v>
      </c>
      <c r="I1572" s="69" t="s">
        <v>2934</v>
      </c>
      <c r="J1572" s="43" t="s">
        <v>398</v>
      </c>
      <c r="K1572" s="43" t="s">
        <v>398</v>
      </c>
      <c r="L1572" s="43" t="s">
        <v>413</v>
      </c>
      <c r="M1572" s="43" t="s">
        <v>585</v>
      </c>
      <c r="N1572" s="43" t="s">
        <v>539</v>
      </c>
      <c r="O1572" s="68" t="s">
        <v>326</v>
      </c>
      <c r="P1572" s="68" t="s">
        <v>4838</v>
      </c>
      <c r="Q1572" s="57" t="str">
        <f>MID(Tabla1[[#This Row],[Aplicación]],14,1)</f>
        <v>2</v>
      </c>
      <c r="R1572" s="35" t="s">
        <v>265</v>
      </c>
      <c r="S1572" s="57" t="str">
        <f>MID(Tabla1[[#This Row],[Aplicación]],6,2)</f>
        <v>06</v>
      </c>
      <c r="T1572" s="54" t="str">
        <f>VLOOKUP(Tabla1[[#This Row],[AREA]],Hoja1!A:B,2,FALSE)</f>
        <v>06. Educación y cultura</v>
      </c>
      <c r="U1572" s="57" t="str">
        <f>MID(Tabla1[[#This Row],[Aplicación]],9,4)</f>
        <v>3321</v>
      </c>
      <c r="V1572" s="54" t="str">
        <f>VLOOKUP(Tabla1[[#This Row],[PROGRAMA]],Hoja1!A:B,2,FALSE)</f>
        <v>3321. Bibliotecas públicas</v>
      </c>
      <c r="W1572" s="57" t="str">
        <f>MID(Tabla1[[#This Row],[Aplicación]],14,2)</f>
        <v>21</v>
      </c>
      <c r="X1572" s="57" t="str">
        <f>MID(Tabla1[[#This Row],[Aplicación]],14,6)</f>
        <v>212</v>
      </c>
    </row>
    <row r="1573" spans="1:24" x14ac:dyDescent="0.25">
      <c r="A1573" s="60">
        <v>220240034170</v>
      </c>
      <c r="B1573" s="43" t="s">
        <v>702</v>
      </c>
      <c r="C1573" s="61">
        <v>45503</v>
      </c>
      <c r="D1573" s="60">
        <v>22024000941</v>
      </c>
      <c r="E1573" s="43" t="s">
        <v>1452</v>
      </c>
      <c r="F1573" s="62">
        <v>339.07</v>
      </c>
      <c r="G1573" s="43" t="s">
        <v>82</v>
      </c>
      <c r="H1573" s="43" t="s">
        <v>5091</v>
      </c>
      <c r="I1573" s="69" t="s">
        <v>2934</v>
      </c>
      <c r="J1573" s="43" t="s">
        <v>398</v>
      </c>
      <c r="K1573" s="43" t="s">
        <v>398</v>
      </c>
      <c r="L1573" s="43" t="s">
        <v>413</v>
      </c>
      <c r="M1573" s="43" t="s">
        <v>395</v>
      </c>
      <c r="N1573" s="43" t="s">
        <v>396</v>
      </c>
      <c r="O1573" s="68" t="s">
        <v>325</v>
      </c>
      <c r="P1573" s="68" t="s">
        <v>4838</v>
      </c>
      <c r="Q1573" s="57" t="str">
        <f>MID(Tabla1[[#This Row],[Aplicación]],14,1)</f>
        <v>2</v>
      </c>
      <c r="R1573" s="35" t="s">
        <v>265</v>
      </c>
      <c r="S1573" s="57" t="str">
        <f>MID(Tabla1[[#This Row],[Aplicación]],6,2)</f>
        <v>06</v>
      </c>
      <c r="T1573" s="54" t="str">
        <f>VLOOKUP(Tabla1[[#This Row],[AREA]],Hoja1!A:B,2,FALSE)</f>
        <v>06. Educación y cultura</v>
      </c>
      <c r="U1573" s="57" t="str">
        <f>MID(Tabla1[[#This Row],[Aplicación]],9,4)</f>
        <v>3321</v>
      </c>
      <c r="V1573" s="54" t="str">
        <f>VLOOKUP(Tabla1[[#This Row],[PROGRAMA]],Hoja1!A:B,2,FALSE)</f>
        <v>3321. Bibliotecas públicas</v>
      </c>
      <c r="W1573" s="57" t="str">
        <f>MID(Tabla1[[#This Row],[Aplicación]],14,2)</f>
        <v>21</v>
      </c>
      <c r="X1573" s="57" t="str">
        <f>MID(Tabla1[[#This Row],[Aplicación]],14,6)</f>
        <v>212</v>
      </c>
    </row>
    <row r="1574" spans="1:24" x14ac:dyDescent="0.25">
      <c r="A1574" s="60">
        <v>220240034162</v>
      </c>
      <c r="B1574" s="43" t="s">
        <v>702</v>
      </c>
      <c r="C1574" s="61">
        <v>45503</v>
      </c>
      <c r="D1574" s="60">
        <v>22024000941</v>
      </c>
      <c r="E1574" s="43" t="s">
        <v>1452</v>
      </c>
      <c r="F1574" s="62">
        <v>169.4</v>
      </c>
      <c r="G1574" s="43" t="s">
        <v>82</v>
      </c>
      <c r="H1574" s="43" t="s">
        <v>5096</v>
      </c>
      <c r="I1574" s="69" t="s">
        <v>2934</v>
      </c>
      <c r="J1574" s="43" t="s">
        <v>398</v>
      </c>
      <c r="K1574" s="43" t="s">
        <v>398</v>
      </c>
      <c r="L1574" s="43" t="s">
        <v>413</v>
      </c>
      <c r="M1574" s="43" t="s">
        <v>395</v>
      </c>
      <c r="N1574" s="43" t="s">
        <v>396</v>
      </c>
      <c r="O1574" s="68" t="s">
        <v>325</v>
      </c>
      <c r="P1574" s="68" t="s">
        <v>4838</v>
      </c>
      <c r="Q1574" s="57" t="str">
        <f>MID(Tabla1[[#This Row],[Aplicación]],14,1)</f>
        <v>2</v>
      </c>
      <c r="R1574" s="35" t="s">
        <v>265</v>
      </c>
      <c r="S1574" s="57" t="str">
        <f>MID(Tabla1[[#This Row],[Aplicación]],6,2)</f>
        <v>06</v>
      </c>
      <c r="T1574" s="54" t="str">
        <f>VLOOKUP(Tabla1[[#This Row],[AREA]],Hoja1!A:B,2,FALSE)</f>
        <v>06. Educación y cultura</v>
      </c>
      <c r="U1574" s="57" t="str">
        <f>MID(Tabla1[[#This Row],[Aplicación]],9,4)</f>
        <v>3321</v>
      </c>
      <c r="V1574" s="54" t="str">
        <f>VLOOKUP(Tabla1[[#This Row],[PROGRAMA]],Hoja1!A:B,2,FALSE)</f>
        <v>3321. Bibliotecas públicas</v>
      </c>
      <c r="W1574" s="57" t="str">
        <f>MID(Tabla1[[#This Row],[Aplicación]],14,2)</f>
        <v>21</v>
      </c>
      <c r="X1574" s="57" t="str">
        <f>MID(Tabla1[[#This Row],[Aplicación]],14,6)</f>
        <v>212</v>
      </c>
    </row>
    <row r="1575" spans="1:24" x14ac:dyDescent="0.25">
      <c r="A1575" s="60">
        <v>220240034152</v>
      </c>
      <c r="B1575" s="43" t="s">
        <v>702</v>
      </c>
      <c r="C1575" s="61">
        <v>45503</v>
      </c>
      <c r="D1575" s="60">
        <v>22024000941</v>
      </c>
      <c r="E1575" s="43" t="s">
        <v>1452</v>
      </c>
      <c r="F1575" s="62">
        <v>54.67</v>
      </c>
      <c r="G1575" s="43" t="s">
        <v>82</v>
      </c>
      <c r="H1575" s="43" t="s">
        <v>5107</v>
      </c>
      <c r="I1575" s="69" t="s">
        <v>2934</v>
      </c>
      <c r="J1575" s="43" t="s">
        <v>398</v>
      </c>
      <c r="K1575" s="43" t="s">
        <v>398</v>
      </c>
      <c r="L1575" s="43" t="s">
        <v>413</v>
      </c>
      <c r="M1575" s="43" t="s">
        <v>395</v>
      </c>
      <c r="N1575" s="43" t="s">
        <v>396</v>
      </c>
      <c r="O1575" s="68" t="s">
        <v>325</v>
      </c>
      <c r="P1575" s="68" t="s">
        <v>4838</v>
      </c>
      <c r="Q1575" s="57" t="str">
        <f>MID(Tabla1[[#This Row],[Aplicación]],14,1)</f>
        <v>2</v>
      </c>
      <c r="R1575" s="35" t="s">
        <v>265</v>
      </c>
      <c r="S1575" s="57" t="str">
        <f>MID(Tabla1[[#This Row],[Aplicación]],6,2)</f>
        <v>06</v>
      </c>
      <c r="T1575" s="54" t="str">
        <f>VLOOKUP(Tabla1[[#This Row],[AREA]],Hoja1!A:B,2,FALSE)</f>
        <v>06. Educación y cultura</v>
      </c>
      <c r="U1575" s="57" t="str">
        <f>MID(Tabla1[[#This Row],[Aplicación]],9,4)</f>
        <v>3321</v>
      </c>
      <c r="V1575" s="54" t="str">
        <f>VLOOKUP(Tabla1[[#This Row],[PROGRAMA]],Hoja1!A:B,2,FALSE)</f>
        <v>3321. Bibliotecas públicas</v>
      </c>
      <c r="W1575" s="57" t="str">
        <f>MID(Tabla1[[#This Row],[Aplicación]],14,2)</f>
        <v>21</v>
      </c>
      <c r="X1575" s="57" t="str">
        <f>MID(Tabla1[[#This Row],[Aplicación]],14,6)</f>
        <v>212</v>
      </c>
    </row>
    <row r="1576" spans="1:24" x14ac:dyDescent="0.25">
      <c r="A1576" s="60">
        <v>220240034160</v>
      </c>
      <c r="B1576" s="43" t="s">
        <v>702</v>
      </c>
      <c r="C1576" s="61">
        <v>45503</v>
      </c>
      <c r="D1576" s="60">
        <v>22024000941</v>
      </c>
      <c r="E1576" s="43" t="s">
        <v>1452</v>
      </c>
      <c r="F1576" s="62">
        <v>36.229999999999997</v>
      </c>
      <c r="G1576" s="43" t="s">
        <v>82</v>
      </c>
      <c r="H1576" s="43" t="s">
        <v>5109</v>
      </c>
      <c r="I1576" s="69" t="s">
        <v>2934</v>
      </c>
      <c r="J1576" s="43" t="s">
        <v>398</v>
      </c>
      <c r="K1576" s="43" t="s">
        <v>398</v>
      </c>
      <c r="L1576" s="43" t="s">
        <v>413</v>
      </c>
      <c r="M1576" s="43" t="s">
        <v>395</v>
      </c>
      <c r="N1576" s="43" t="s">
        <v>396</v>
      </c>
      <c r="O1576" s="68" t="s">
        <v>325</v>
      </c>
      <c r="P1576" s="68" t="s">
        <v>4838</v>
      </c>
      <c r="Q1576" s="57" t="str">
        <f>MID(Tabla1[[#This Row],[Aplicación]],14,1)</f>
        <v>2</v>
      </c>
      <c r="R1576" s="35" t="s">
        <v>265</v>
      </c>
      <c r="S1576" s="57" t="str">
        <f>MID(Tabla1[[#This Row],[Aplicación]],6,2)</f>
        <v>06</v>
      </c>
      <c r="T1576" s="54" t="str">
        <f>VLOOKUP(Tabla1[[#This Row],[AREA]],Hoja1!A:B,2,FALSE)</f>
        <v>06. Educación y cultura</v>
      </c>
      <c r="U1576" s="57" t="str">
        <f>MID(Tabla1[[#This Row],[Aplicación]],9,4)</f>
        <v>3321</v>
      </c>
      <c r="V1576" s="54" t="str">
        <f>VLOOKUP(Tabla1[[#This Row],[PROGRAMA]],Hoja1!A:B,2,FALSE)</f>
        <v>3321. Bibliotecas públicas</v>
      </c>
      <c r="W1576" s="57" t="str">
        <f>MID(Tabla1[[#This Row],[Aplicación]],14,2)</f>
        <v>21</v>
      </c>
      <c r="X1576" s="57" t="str">
        <f>MID(Tabla1[[#This Row],[Aplicación]],14,6)</f>
        <v>212</v>
      </c>
    </row>
    <row r="1577" spans="1:24" x14ac:dyDescent="0.25">
      <c r="A1577" s="60">
        <v>220240034166</v>
      </c>
      <c r="B1577" s="43" t="s">
        <v>702</v>
      </c>
      <c r="C1577" s="61">
        <v>45503</v>
      </c>
      <c r="D1577" s="60">
        <v>22024000941</v>
      </c>
      <c r="E1577" s="43" t="s">
        <v>1452</v>
      </c>
      <c r="F1577" s="62">
        <v>24.84</v>
      </c>
      <c r="G1577" s="43" t="s">
        <v>82</v>
      </c>
      <c r="H1577" s="43" t="s">
        <v>5110</v>
      </c>
      <c r="I1577" s="69" t="s">
        <v>2934</v>
      </c>
      <c r="J1577" s="43" t="s">
        <v>398</v>
      </c>
      <c r="K1577" s="43" t="s">
        <v>398</v>
      </c>
      <c r="L1577" s="43" t="s">
        <v>413</v>
      </c>
      <c r="M1577" s="43" t="s">
        <v>395</v>
      </c>
      <c r="N1577" s="43" t="s">
        <v>396</v>
      </c>
      <c r="O1577" s="68" t="s">
        <v>325</v>
      </c>
      <c r="P1577" s="68" t="s">
        <v>4838</v>
      </c>
      <c r="Q1577" s="57" t="str">
        <f>MID(Tabla1[[#This Row],[Aplicación]],14,1)</f>
        <v>2</v>
      </c>
      <c r="R1577" s="35" t="s">
        <v>265</v>
      </c>
      <c r="S1577" s="57" t="str">
        <f>MID(Tabla1[[#This Row],[Aplicación]],6,2)</f>
        <v>06</v>
      </c>
      <c r="T1577" s="54" t="str">
        <f>VLOOKUP(Tabla1[[#This Row],[AREA]],Hoja1!A:B,2,FALSE)</f>
        <v>06. Educación y cultura</v>
      </c>
      <c r="U1577" s="57" t="str">
        <f>MID(Tabla1[[#This Row],[Aplicación]],9,4)</f>
        <v>3321</v>
      </c>
      <c r="V1577" s="54" t="str">
        <f>VLOOKUP(Tabla1[[#This Row],[PROGRAMA]],Hoja1!A:B,2,FALSE)</f>
        <v>3321. Bibliotecas públicas</v>
      </c>
      <c r="W1577" s="57" t="str">
        <f>MID(Tabla1[[#This Row],[Aplicación]],14,2)</f>
        <v>21</v>
      </c>
      <c r="X1577" s="57" t="str">
        <f>MID(Tabla1[[#This Row],[Aplicación]],14,6)</f>
        <v>212</v>
      </c>
    </row>
    <row r="1578" spans="1:24" x14ac:dyDescent="0.25">
      <c r="A1578" s="60">
        <v>220240034174</v>
      </c>
      <c r="B1578" s="43" t="s">
        <v>702</v>
      </c>
      <c r="C1578" s="61">
        <v>45503</v>
      </c>
      <c r="D1578" s="60">
        <v>22024000941</v>
      </c>
      <c r="E1578" s="43" t="s">
        <v>1452</v>
      </c>
      <c r="F1578" s="62">
        <v>8.86</v>
      </c>
      <c r="G1578" s="43" t="s">
        <v>82</v>
      </c>
      <c r="H1578" s="43" t="s">
        <v>5111</v>
      </c>
      <c r="I1578" s="69" t="s">
        <v>2934</v>
      </c>
      <c r="J1578" s="43" t="s">
        <v>398</v>
      </c>
      <c r="K1578" s="43" t="s">
        <v>398</v>
      </c>
      <c r="L1578" s="43" t="s">
        <v>413</v>
      </c>
      <c r="M1578" s="43" t="s">
        <v>395</v>
      </c>
      <c r="N1578" s="43" t="s">
        <v>396</v>
      </c>
      <c r="O1578" s="68" t="s">
        <v>325</v>
      </c>
      <c r="P1578" s="68" t="s">
        <v>4838</v>
      </c>
      <c r="Q1578" s="57" t="str">
        <f>MID(Tabla1[[#This Row],[Aplicación]],14,1)</f>
        <v>2</v>
      </c>
      <c r="R1578" s="35" t="s">
        <v>265</v>
      </c>
      <c r="S1578" s="57" t="str">
        <f>MID(Tabla1[[#This Row],[Aplicación]],6,2)</f>
        <v>06</v>
      </c>
      <c r="T1578" s="54" t="str">
        <f>VLOOKUP(Tabla1[[#This Row],[AREA]],Hoja1!A:B,2,FALSE)</f>
        <v>06. Educación y cultura</v>
      </c>
      <c r="U1578" s="57" t="str">
        <f>MID(Tabla1[[#This Row],[Aplicación]],9,4)</f>
        <v>3321</v>
      </c>
      <c r="V1578" s="54" t="str">
        <f>VLOOKUP(Tabla1[[#This Row],[PROGRAMA]],Hoja1!A:B,2,FALSE)</f>
        <v>3321. Bibliotecas públicas</v>
      </c>
      <c r="W1578" s="57" t="str">
        <f>MID(Tabla1[[#This Row],[Aplicación]],14,2)</f>
        <v>21</v>
      </c>
      <c r="X1578" s="57" t="str">
        <f>MID(Tabla1[[#This Row],[Aplicación]],14,6)</f>
        <v>212</v>
      </c>
    </row>
    <row r="1579" spans="1:24" x14ac:dyDescent="0.25">
      <c r="A1579" s="60">
        <v>220240034154</v>
      </c>
      <c r="B1579" s="43" t="s">
        <v>702</v>
      </c>
      <c r="C1579" s="61">
        <v>45503</v>
      </c>
      <c r="D1579" s="60">
        <v>22024000941</v>
      </c>
      <c r="E1579" s="43" t="s">
        <v>1452</v>
      </c>
      <c r="F1579" s="62">
        <v>3.06</v>
      </c>
      <c r="G1579" s="43" t="s">
        <v>82</v>
      </c>
      <c r="H1579" s="43" t="s">
        <v>5113</v>
      </c>
      <c r="I1579" s="69" t="s">
        <v>2934</v>
      </c>
      <c r="J1579" s="43" t="s">
        <v>398</v>
      </c>
      <c r="K1579" s="43" t="s">
        <v>398</v>
      </c>
      <c r="L1579" s="43" t="s">
        <v>413</v>
      </c>
      <c r="M1579" s="43" t="s">
        <v>395</v>
      </c>
      <c r="N1579" s="43" t="s">
        <v>396</v>
      </c>
      <c r="O1579" s="68" t="s">
        <v>325</v>
      </c>
      <c r="P1579" s="68" t="s">
        <v>4838</v>
      </c>
      <c r="Q1579" s="57" t="str">
        <f>MID(Tabla1[[#This Row],[Aplicación]],14,1)</f>
        <v>2</v>
      </c>
      <c r="R1579" s="35" t="s">
        <v>265</v>
      </c>
      <c r="S1579" s="57" t="str">
        <f>MID(Tabla1[[#This Row],[Aplicación]],6,2)</f>
        <v>06</v>
      </c>
      <c r="T1579" s="54" t="str">
        <f>VLOOKUP(Tabla1[[#This Row],[AREA]],Hoja1!A:B,2,FALSE)</f>
        <v>06. Educación y cultura</v>
      </c>
      <c r="U1579" s="57" t="str">
        <f>MID(Tabla1[[#This Row],[Aplicación]],9,4)</f>
        <v>3321</v>
      </c>
      <c r="V1579" s="54" t="str">
        <f>VLOOKUP(Tabla1[[#This Row],[PROGRAMA]],Hoja1!A:B,2,FALSE)</f>
        <v>3321. Bibliotecas públicas</v>
      </c>
      <c r="W1579" s="57" t="str">
        <f>MID(Tabla1[[#This Row],[Aplicación]],14,2)</f>
        <v>21</v>
      </c>
      <c r="X1579" s="57" t="str">
        <f>MID(Tabla1[[#This Row],[Aplicación]],14,6)</f>
        <v>212</v>
      </c>
    </row>
    <row r="1580" spans="1:24" x14ac:dyDescent="0.25">
      <c r="A1580" s="60">
        <v>220240041111</v>
      </c>
      <c r="B1580" s="43" t="s">
        <v>702</v>
      </c>
      <c r="C1580" s="61">
        <v>45533</v>
      </c>
      <c r="D1580" s="60">
        <v>22024000941</v>
      </c>
      <c r="E1580" s="43" t="s">
        <v>1452</v>
      </c>
      <c r="F1580" s="62">
        <v>121.11</v>
      </c>
      <c r="G1580" s="43" t="s">
        <v>82</v>
      </c>
      <c r="H1580" s="43" t="s">
        <v>5739</v>
      </c>
      <c r="I1580" s="69">
        <v>300</v>
      </c>
      <c r="J1580" s="43" t="s">
        <v>398</v>
      </c>
      <c r="K1580" s="43" t="s">
        <v>398</v>
      </c>
      <c r="L1580" s="43" t="s">
        <v>413</v>
      </c>
      <c r="M1580" s="43" t="s">
        <v>395</v>
      </c>
      <c r="N1580" s="43" t="s">
        <v>396</v>
      </c>
      <c r="O1580" s="68" t="s">
        <v>325</v>
      </c>
      <c r="P1580" s="68" t="s">
        <v>4838</v>
      </c>
      <c r="Q1580" s="57" t="str">
        <f>MID(Tabla1[[#This Row],[Aplicación]],14,1)</f>
        <v>2</v>
      </c>
      <c r="R1580" s="35" t="s">
        <v>265</v>
      </c>
      <c r="S1580" s="57" t="str">
        <f>MID(Tabla1[[#This Row],[Aplicación]],6,2)</f>
        <v>06</v>
      </c>
      <c r="T1580" s="54" t="str">
        <f>VLOOKUP(Tabla1[[#This Row],[AREA]],Hoja1!A:B,2,FALSE)</f>
        <v>06. Educación y cultura</v>
      </c>
      <c r="U1580" s="57" t="str">
        <f>MID(Tabla1[[#This Row],[Aplicación]],9,4)</f>
        <v>3321</v>
      </c>
      <c r="V1580" s="54" t="str">
        <f>VLOOKUP(Tabla1[[#This Row],[PROGRAMA]],Hoja1!A:B,2,FALSE)</f>
        <v>3321. Bibliotecas públicas</v>
      </c>
      <c r="W1580" s="57" t="str">
        <f>MID(Tabla1[[#This Row],[Aplicación]],14,2)</f>
        <v>21</v>
      </c>
      <c r="X1580" s="57" t="str">
        <f>MID(Tabla1[[#This Row],[Aplicación]],14,6)</f>
        <v>212</v>
      </c>
    </row>
    <row r="1581" spans="1:24" x14ac:dyDescent="0.25">
      <c r="A1581" s="60">
        <v>220240041113</v>
      </c>
      <c r="B1581" s="43" t="s">
        <v>702</v>
      </c>
      <c r="C1581" s="61">
        <v>45533</v>
      </c>
      <c r="D1581" s="60">
        <v>22024000941</v>
      </c>
      <c r="E1581" s="43" t="s">
        <v>1452</v>
      </c>
      <c r="F1581" s="62">
        <v>29.22</v>
      </c>
      <c r="G1581" s="43" t="s">
        <v>82</v>
      </c>
      <c r="H1581" s="43" t="s">
        <v>5740</v>
      </c>
      <c r="I1581" s="69">
        <v>300</v>
      </c>
      <c r="J1581" s="43" t="s">
        <v>398</v>
      </c>
      <c r="K1581" s="43" t="s">
        <v>398</v>
      </c>
      <c r="L1581" s="43" t="s">
        <v>413</v>
      </c>
      <c r="M1581" s="43" t="s">
        <v>395</v>
      </c>
      <c r="N1581" s="43" t="s">
        <v>396</v>
      </c>
      <c r="O1581" s="68" t="s">
        <v>325</v>
      </c>
      <c r="P1581" s="68" t="s">
        <v>4838</v>
      </c>
      <c r="Q1581" s="57" t="str">
        <f>MID(Tabla1[[#This Row],[Aplicación]],14,1)</f>
        <v>2</v>
      </c>
      <c r="R1581" s="35" t="s">
        <v>265</v>
      </c>
      <c r="S1581" s="57" t="str">
        <f>MID(Tabla1[[#This Row],[Aplicación]],6,2)</f>
        <v>06</v>
      </c>
      <c r="T1581" s="54" t="str">
        <f>VLOOKUP(Tabla1[[#This Row],[AREA]],Hoja1!A:B,2,FALSE)</f>
        <v>06. Educación y cultura</v>
      </c>
      <c r="U1581" s="57" t="str">
        <f>MID(Tabla1[[#This Row],[Aplicación]],9,4)</f>
        <v>3321</v>
      </c>
      <c r="V1581" s="54" t="str">
        <f>VLOOKUP(Tabla1[[#This Row],[PROGRAMA]],Hoja1!A:B,2,FALSE)</f>
        <v>3321. Bibliotecas públicas</v>
      </c>
      <c r="W1581" s="57" t="str">
        <f>MID(Tabla1[[#This Row],[Aplicación]],14,2)</f>
        <v>21</v>
      </c>
      <c r="X1581" s="57" t="str">
        <f>MID(Tabla1[[#This Row],[Aplicación]],14,6)</f>
        <v>212</v>
      </c>
    </row>
    <row r="1582" spans="1:24" x14ac:dyDescent="0.25">
      <c r="A1582" s="60">
        <v>220240041115</v>
      </c>
      <c r="B1582" s="43" t="s">
        <v>702</v>
      </c>
      <c r="C1582" s="61">
        <v>45533</v>
      </c>
      <c r="D1582" s="60">
        <v>22024000941</v>
      </c>
      <c r="E1582" s="43" t="s">
        <v>1452</v>
      </c>
      <c r="F1582" s="62">
        <v>66.08</v>
      </c>
      <c r="G1582" s="43" t="s">
        <v>82</v>
      </c>
      <c r="H1582" s="43" t="s">
        <v>5741</v>
      </c>
      <c r="I1582" s="69">
        <v>300</v>
      </c>
      <c r="J1582" s="43" t="s">
        <v>398</v>
      </c>
      <c r="K1582" s="43" t="s">
        <v>398</v>
      </c>
      <c r="L1582" s="43" t="s">
        <v>413</v>
      </c>
      <c r="M1582" s="43" t="s">
        <v>395</v>
      </c>
      <c r="N1582" s="43" t="s">
        <v>396</v>
      </c>
      <c r="O1582" s="68" t="s">
        <v>325</v>
      </c>
      <c r="P1582" s="68" t="s">
        <v>4838</v>
      </c>
      <c r="Q1582" s="57" t="str">
        <f>MID(Tabla1[[#This Row],[Aplicación]],14,1)</f>
        <v>2</v>
      </c>
      <c r="R1582" s="35" t="s">
        <v>265</v>
      </c>
      <c r="S1582" s="57" t="str">
        <f>MID(Tabla1[[#This Row],[Aplicación]],6,2)</f>
        <v>06</v>
      </c>
      <c r="T1582" s="54" t="str">
        <f>VLOOKUP(Tabla1[[#This Row],[AREA]],Hoja1!A:B,2,FALSE)</f>
        <v>06. Educación y cultura</v>
      </c>
      <c r="U1582" s="57" t="str">
        <f>MID(Tabla1[[#This Row],[Aplicación]],9,4)</f>
        <v>3321</v>
      </c>
      <c r="V1582" s="54" t="str">
        <f>VLOOKUP(Tabla1[[#This Row],[PROGRAMA]],Hoja1!A:B,2,FALSE)</f>
        <v>3321. Bibliotecas públicas</v>
      </c>
      <c r="W1582" s="57" t="str">
        <f>MID(Tabla1[[#This Row],[Aplicación]],14,2)</f>
        <v>21</v>
      </c>
      <c r="X1582" s="57" t="str">
        <f>MID(Tabla1[[#This Row],[Aplicación]],14,6)</f>
        <v>212</v>
      </c>
    </row>
    <row r="1583" spans="1:24" x14ac:dyDescent="0.25">
      <c r="A1583" s="60">
        <v>220219001049</v>
      </c>
      <c r="B1583" s="43" t="s">
        <v>390</v>
      </c>
      <c r="C1583" s="61">
        <v>45292</v>
      </c>
      <c r="D1583" s="60">
        <v>22024002886</v>
      </c>
      <c r="E1583" s="43" t="s">
        <v>1179</v>
      </c>
      <c r="F1583" s="62">
        <v>390.52</v>
      </c>
      <c r="G1583" s="43" t="s">
        <v>429</v>
      </c>
      <c r="H1583" s="43" t="s">
        <v>461</v>
      </c>
      <c r="I1583" s="69">
        <v>220</v>
      </c>
      <c r="J1583" s="43" t="s">
        <v>398</v>
      </c>
      <c r="K1583" s="43" t="s">
        <v>398</v>
      </c>
      <c r="L1583" s="43" t="s">
        <v>413</v>
      </c>
      <c r="M1583" s="43" t="s">
        <v>395</v>
      </c>
      <c r="N1583" s="43" t="s">
        <v>396</v>
      </c>
      <c r="O1583" s="52" t="s">
        <v>321</v>
      </c>
      <c r="P1583" s="63" t="s">
        <v>276</v>
      </c>
      <c r="Q1583" s="57" t="str">
        <f>MID(Tabla1[[#This Row],[Aplicación]],14,1)</f>
        <v>2</v>
      </c>
      <c r="R1583" s="35" t="s">
        <v>265</v>
      </c>
      <c r="S1583" s="57" t="str">
        <f>MID(Tabla1[[#This Row],[Aplicación]],6,2)</f>
        <v>06</v>
      </c>
      <c r="T1583" s="54" t="str">
        <f>VLOOKUP(Tabla1[[#This Row],[AREA]],Hoja1!A:B,2,FALSE)</f>
        <v>06. Educación y cultura</v>
      </c>
      <c r="U1583" s="57" t="str">
        <f>MID(Tabla1[[#This Row],[Aplicación]],9,4)</f>
        <v>3321</v>
      </c>
      <c r="V1583" s="54" t="str">
        <f>VLOOKUP(Tabla1[[#This Row],[PROGRAMA]],Hoja1!A:B,2,FALSE)</f>
        <v>3321. Bibliotecas públicas</v>
      </c>
      <c r="W1583" s="57" t="str">
        <f>MID(Tabla1[[#This Row],[Aplicación]],14,2)</f>
        <v>21</v>
      </c>
      <c r="X1583" s="57" t="str">
        <f>MID(Tabla1[[#This Row],[Aplicación]],14,6)</f>
        <v>213</v>
      </c>
    </row>
    <row r="1584" spans="1:24" x14ac:dyDescent="0.25">
      <c r="A1584" s="60">
        <v>220240001328</v>
      </c>
      <c r="B1584" s="43" t="s">
        <v>390</v>
      </c>
      <c r="C1584" s="61">
        <v>45331</v>
      </c>
      <c r="D1584" s="60">
        <v>22024001478</v>
      </c>
      <c r="E1584" s="43" t="s">
        <v>1179</v>
      </c>
      <c r="F1584" s="62">
        <v>240.97</v>
      </c>
      <c r="G1584" s="43" t="s">
        <v>717</v>
      </c>
      <c r="H1584" s="43" t="s">
        <v>1825</v>
      </c>
      <c r="I1584" s="69">
        <v>220</v>
      </c>
      <c r="J1584" s="43" t="s">
        <v>719</v>
      </c>
      <c r="K1584" s="43" t="s">
        <v>720</v>
      </c>
      <c r="L1584" s="43" t="s">
        <v>399</v>
      </c>
      <c r="M1584" s="43" t="s">
        <v>585</v>
      </c>
      <c r="N1584" s="43" t="s">
        <v>539</v>
      </c>
      <c r="O1584" s="52" t="s">
        <v>326</v>
      </c>
      <c r="P1584" s="63" t="s">
        <v>276</v>
      </c>
      <c r="Q1584" s="57" t="str">
        <f>MID(Tabla1[[#This Row],[Aplicación]],14,1)</f>
        <v>2</v>
      </c>
      <c r="R1584" s="35" t="s">
        <v>265</v>
      </c>
      <c r="S1584" s="57" t="str">
        <f>MID(Tabla1[[#This Row],[Aplicación]],6,2)</f>
        <v>06</v>
      </c>
      <c r="T1584" s="54" t="str">
        <f>VLOOKUP(Tabla1[[#This Row],[AREA]],Hoja1!A:B,2,FALSE)</f>
        <v>06. Educación y cultura</v>
      </c>
      <c r="U1584" s="57" t="str">
        <f>MID(Tabla1[[#This Row],[Aplicación]],9,4)</f>
        <v>3321</v>
      </c>
      <c r="V1584" s="54" t="str">
        <f>VLOOKUP(Tabla1[[#This Row],[PROGRAMA]],Hoja1!A:B,2,FALSE)</f>
        <v>3321. Bibliotecas públicas</v>
      </c>
      <c r="W1584" s="57" t="str">
        <f>MID(Tabla1[[#This Row],[Aplicación]],14,2)</f>
        <v>21</v>
      </c>
      <c r="X1584" s="57" t="str">
        <f>MID(Tabla1[[#This Row],[Aplicación]],14,6)</f>
        <v>213</v>
      </c>
    </row>
    <row r="1585" spans="1:24" x14ac:dyDescent="0.25">
      <c r="A1585" s="60">
        <v>220239000660</v>
      </c>
      <c r="B1585" s="43" t="s">
        <v>390</v>
      </c>
      <c r="C1585" s="61">
        <v>45292</v>
      </c>
      <c r="D1585" s="60">
        <v>22024001261</v>
      </c>
      <c r="E1585" s="43" t="s">
        <v>1179</v>
      </c>
      <c r="F1585" s="62">
        <v>4398.92</v>
      </c>
      <c r="G1585" s="43" t="s">
        <v>39</v>
      </c>
      <c r="H1585" s="43" t="s">
        <v>1838</v>
      </c>
      <c r="I1585" s="69">
        <v>220</v>
      </c>
      <c r="J1585" s="43" t="s">
        <v>398</v>
      </c>
      <c r="K1585" s="43" t="s">
        <v>398</v>
      </c>
      <c r="L1585" s="43" t="s">
        <v>399</v>
      </c>
      <c r="M1585" s="43" t="s">
        <v>395</v>
      </c>
      <c r="N1585" s="43" t="s">
        <v>396</v>
      </c>
      <c r="O1585" s="52" t="s">
        <v>321</v>
      </c>
      <c r="P1585" s="63" t="s">
        <v>276</v>
      </c>
      <c r="Q1585" s="57" t="str">
        <f>MID(Tabla1[[#This Row],[Aplicación]],14,1)</f>
        <v>2</v>
      </c>
      <c r="R1585" s="35" t="s">
        <v>265</v>
      </c>
      <c r="S1585" s="57" t="str">
        <f>MID(Tabla1[[#This Row],[Aplicación]],6,2)</f>
        <v>06</v>
      </c>
      <c r="T1585" s="54" t="str">
        <f>VLOOKUP(Tabla1[[#This Row],[AREA]],Hoja1!A:B,2,FALSE)</f>
        <v>06. Educación y cultura</v>
      </c>
      <c r="U1585" s="57" t="str">
        <f>MID(Tabla1[[#This Row],[Aplicación]],9,4)</f>
        <v>3321</v>
      </c>
      <c r="V1585" s="54" t="str">
        <f>VLOOKUP(Tabla1[[#This Row],[PROGRAMA]],Hoja1!A:B,2,FALSE)</f>
        <v>3321. Bibliotecas públicas</v>
      </c>
      <c r="W1585" s="57" t="str">
        <f>MID(Tabla1[[#This Row],[Aplicación]],14,2)</f>
        <v>21</v>
      </c>
      <c r="X1585" s="57" t="str">
        <f>MID(Tabla1[[#This Row],[Aplicación]],14,6)</f>
        <v>213</v>
      </c>
    </row>
    <row r="1586" spans="1:24" x14ac:dyDescent="0.25">
      <c r="A1586" s="60">
        <v>220219001124</v>
      </c>
      <c r="B1586" s="43" t="s">
        <v>390</v>
      </c>
      <c r="C1586" s="61">
        <v>45292</v>
      </c>
      <c r="D1586" s="60">
        <v>22024001958</v>
      </c>
      <c r="E1586" s="43" t="s">
        <v>1179</v>
      </c>
      <c r="F1586" s="62">
        <v>57.16</v>
      </c>
      <c r="G1586" s="43" t="s">
        <v>16</v>
      </c>
      <c r="H1586" s="43" t="s">
        <v>654</v>
      </c>
      <c r="I1586" s="69">
        <v>220</v>
      </c>
      <c r="J1586" s="43" t="s">
        <v>398</v>
      </c>
      <c r="K1586" s="43" t="s">
        <v>398</v>
      </c>
      <c r="L1586" s="43" t="s">
        <v>399</v>
      </c>
      <c r="M1586" s="43" t="s">
        <v>395</v>
      </c>
      <c r="N1586" s="43" t="s">
        <v>396</v>
      </c>
      <c r="O1586" s="52" t="s">
        <v>321</v>
      </c>
      <c r="P1586" s="63" t="s">
        <v>276</v>
      </c>
      <c r="Q1586" s="57" t="str">
        <f>MID(Tabla1[[#This Row],[Aplicación]],14,1)</f>
        <v>2</v>
      </c>
      <c r="R1586" s="35" t="s">
        <v>265</v>
      </c>
      <c r="S1586" s="57" t="str">
        <f>MID(Tabla1[[#This Row],[Aplicación]],6,2)</f>
        <v>06</v>
      </c>
      <c r="T1586" s="54" t="str">
        <f>VLOOKUP(Tabla1[[#This Row],[AREA]],Hoja1!A:B,2,FALSE)</f>
        <v>06. Educación y cultura</v>
      </c>
      <c r="U1586" s="57" t="str">
        <f>MID(Tabla1[[#This Row],[Aplicación]],9,4)</f>
        <v>3321</v>
      </c>
      <c r="V1586" s="54" t="str">
        <f>VLOOKUP(Tabla1[[#This Row],[PROGRAMA]],Hoja1!A:B,2,FALSE)</f>
        <v>3321. Bibliotecas públicas</v>
      </c>
      <c r="W1586" s="57" t="str">
        <f>MID(Tabla1[[#This Row],[Aplicación]],14,2)</f>
        <v>21</v>
      </c>
      <c r="X1586" s="57" t="str">
        <f>MID(Tabla1[[#This Row],[Aplicación]],14,6)</f>
        <v>213</v>
      </c>
    </row>
    <row r="1587" spans="1:24" x14ac:dyDescent="0.25">
      <c r="A1587" s="60">
        <v>220240001329</v>
      </c>
      <c r="B1587" s="43" t="s">
        <v>390</v>
      </c>
      <c r="C1587" s="61">
        <v>45331</v>
      </c>
      <c r="D1587" s="60">
        <v>22024001479</v>
      </c>
      <c r="E1587" s="43" t="s">
        <v>1179</v>
      </c>
      <c r="F1587" s="62">
        <v>539.13</v>
      </c>
      <c r="G1587" s="43" t="s">
        <v>883</v>
      </c>
      <c r="H1587" s="43" t="s">
        <v>1952</v>
      </c>
      <c r="I1587" s="69">
        <v>220</v>
      </c>
      <c r="J1587" s="43" t="s">
        <v>398</v>
      </c>
      <c r="K1587" s="43" t="s">
        <v>398</v>
      </c>
      <c r="L1587" s="43" t="s">
        <v>399</v>
      </c>
      <c r="M1587" s="43" t="s">
        <v>585</v>
      </c>
      <c r="N1587" s="43" t="s">
        <v>539</v>
      </c>
      <c r="O1587" s="52" t="s">
        <v>326</v>
      </c>
      <c r="P1587" s="63" t="s">
        <v>276</v>
      </c>
      <c r="Q1587" s="57" t="str">
        <f>MID(Tabla1[[#This Row],[Aplicación]],14,1)</f>
        <v>2</v>
      </c>
      <c r="R1587" s="35" t="s">
        <v>265</v>
      </c>
      <c r="S1587" s="57" t="str">
        <f>MID(Tabla1[[#This Row],[Aplicación]],6,2)</f>
        <v>06</v>
      </c>
      <c r="T1587" s="54" t="str">
        <f>VLOOKUP(Tabla1[[#This Row],[AREA]],Hoja1!A:B,2,FALSE)</f>
        <v>06. Educación y cultura</v>
      </c>
      <c r="U1587" s="57" t="str">
        <f>MID(Tabla1[[#This Row],[Aplicación]],9,4)</f>
        <v>3321</v>
      </c>
      <c r="V1587" s="54" t="str">
        <f>VLOOKUP(Tabla1[[#This Row],[PROGRAMA]],Hoja1!A:B,2,FALSE)</f>
        <v>3321. Bibliotecas públicas</v>
      </c>
      <c r="W1587" s="57" t="str">
        <f>MID(Tabla1[[#This Row],[Aplicación]],14,2)</f>
        <v>21</v>
      </c>
      <c r="X1587" s="57" t="str">
        <f>MID(Tabla1[[#This Row],[Aplicación]],14,6)</f>
        <v>213</v>
      </c>
    </row>
    <row r="1588" spans="1:24" x14ac:dyDescent="0.25">
      <c r="A1588" s="60">
        <v>220239000973</v>
      </c>
      <c r="B1588" s="43" t="s">
        <v>390</v>
      </c>
      <c r="C1588" s="61">
        <v>45292</v>
      </c>
      <c r="D1588" s="60">
        <v>22024001885</v>
      </c>
      <c r="E1588" s="43" t="s">
        <v>1179</v>
      </c>
      <c r="F1588" s="62">
        <v>3360.48</v>
      </c>
      <c r="G1588" s="43" t="s">
        <v>429</v>
      </c>
      <c r="H1588" s="43" t="s">
        <v>1994</v>
      </c>
      <c r="I1588" s="69">
        <v>220</v>
      </c>
      <c r="J1588" s="43" t="s">
        <v>398</v>
      </c>
      <c r="K1588" s="43" t="s">
        <v>398</v>
      </c>
      <c r="L1588" s="43" t="s">
        <v>413</v>
      </c>
      <c r="M1588" s="43" t="s">
        <v>395</v>
      </c>
      <c r="N1588" s="43" t="s">
        <v>396</v>
      </c>
      <c r="O1588" s="52" t="s">
        <v>321</v>
      </c>
      <c r="P1588" s="63" t="s">
        <v>276</v>
      </c>
      <c r="Q1588" s="57" t="str">
        <f>MID(Tabla1[[#This Row],[Aplicación]],14,1)</f>
        <v>2</v>
      </c>
      <c r="R1588" s="35" t="s">
        <v>265</v>
      </c>
      <c r="S1588" s="57" t="str">
        <f>MID(Tabla1[[#This Row],[Aplicación]],6,2)</f>
        <v>06</v>
      </c>
      <c r="T1588" s="54" t="str">
        <f>VLOOKUP(Tabla1[[#This Row],[AREA]],Hoja1!A:B,2,FALSE)</f>
        <v>06. Educación y cultura</v>
      </c>
      <c r="U1588" s="57" t="str">
        <f>MID(Tabla1[[#This Row],[Aplicación]],9,4)</f>
        <v>3321</v>
      </c>
      <c r="V1588" s="54" t="str">
        <f>VLOOKUP(Tabla1[[#This Row],[PROGRAMA]],Hoja1!A:B,2,FALSE)</f>
        <v>3321. Bibliotecas públicas</v>
      </c>
      <c r="W1588" s="57" t="str">
        <f>MID(Tabla1[[#This Row],[Aplicación]],14,2)</f>
        <v>21</v>
      </c>
      <c r="X1588" s="57" t="str">
        <f>MID(Tabla1[[#This Row],[Aplicación]],14,6)</f>
        <v>213</v>
      </c>
    </row>
    <row r="1589" spans="1:24" x14ac:dyDescent="0.25">
      <c r="A1589" s="53">
        <v>220240001330</v>
      </c>
      <c r="B1589" s="45" t="s">
        <v>390</v>
      </c>
      <c r="C1589" s="50">
        <v>45331</v>
      </c>
      <c r="D1589" s="44">
        <v>22024001480</v>
      </c>
      <c r="E1589" s="45" t="s">
        <v>1179</v>
      </c>
      <c r="F1589" s="51">
        <v>750.85</v>
      </c>
      <c r="G1589" s="45" t="s">
        <v>18</v>
      </c>
      <c r="H1589" s="45" t="s">
        <v>2078</v>
      </c>
      <c r="I1589" s="53">
        <v>220</v>
      </c>
      <c r="J1589" s="45" t="s">
        <v>398</v>
      </c>
      <c r="K1589" s="45" t="s">
        <v>398</v>
      </c>
      <c r="L1589" s="45" t="s">
        <v>399</v>
      </c>
      <c r="M1589" s="45" t="s">
        <v>585</v>
      </c>
      <c r="N1589" s="45" t="s">
        <v>539</v>
      </c>
      <c r="O1589" s="52" t="s">
        <v>326</v>
      </c>
      <c r="P1589" s="63" t="s">
        <v>276</v>
      </c>
      <c r="Q1589" s="57" t="str">
        <f>MID(Tabla1[[#This Row],[Aplicación]],14,1)</f>
        <v>2</v>
      </c>
      <c r="R1589" s="35" t="s">
        <v>265</v>
      </c>
      <c r="S1589" s="57" t="str">
        <f>MID(Tabla1[[#This Row],[Aplicación]],6,2)</f>
        <v>06</v>
      </c>
      <c r="T1589" s="54" t="str">
        <f>VLOOKUP(Tabla1[[#This Row],[AREA]],Hoja1!A:B,2,FALSE)</f>
        <v>06. Educación y cultura</v>
      </c>
      <c r="U1589" s="57" t="str">
        <f>MID(Tabla1[[#This Row],[Aplicación]],9,4)</f>
        <v>3321</v>
      </c>
      <c r="V1589" s="54" t="str">
        <f>VLOOKUP(Tabla1[[#This Row],[PROGRAMA]],Hoja1!A:B,2,FALSE)</f>
        <v>3321. Bibliotecas públicas</v>
      </c>
      <c r="W1589" s="57" t="str">
        <f>MID(Tabla1[[#This Row],[Aplicación]],14,2)</f>
        <v>21</v>
      </c>
      <c r="X1589" s="57" t="str">
        <f>MID(Tabla1[[#This Row],[Aplicación]],14,6)</f>
        <v>213</v>
      </c>
    </row>
    <row r="1590" spans="1:24" x14ac:dyDescent="0.25">
      <c r="A1590" s="60">
        <v>220229000773</v>
      </c>
      <c r="B1590" s="43" t="s">
        <v>390</v>
      </c>
      <c r="C1590" s="61">
        <v>45292</v>
      </c>
      <c r="D1590" s="60">
        <v>22024002158</v>
      </c>
      <c r="E1590" s="43" t="s">
        <v>1399</v>
      </c>
      <c r="F1590" s="62">
        <v>4050.54</v>
      </c>
      <c r="G1590" s="43" t="s">
        <v>62</v>
      </c>
      <c r="H1590" s="43" t="s">
        <v>679</v>
      </c>
      <c r="I1590" s="69">
        <v>220</v>
      </c>
      <c r="J1590" s="43" t="s">
        <v>620</v>
      </c>
      <c r="K1590" s="43" t="s">
        <v>620</v>
      </c>
      <c r="L1590" s="43" t="s">
        <v>399</v>
      </c>
      <c r="M1590" s="43" t="s">
        <v>395</v>
      </c>
      <c r="N1590" s="43" t="s">
        <v>396</v>
      </c>
      <c r="O1590" s="52" t="s">
        <v>321</v>
      </c>
      <c r="P1590" s="63" t="s">
        <v>276</v>
      </c>
      <c r="Q1590" s="57" t="str">
        <f>MID(Tabla1[[#This Row],[Aplicación]],14,1)</f>
        <v>2</v>
      </c>
      <c r="R1590" s="35" t="s">
        <v>265</v>
      </c>
      <c r="S1590" s="57" t="str">
        <f>MID(Tabla1[[#This Row],[Aplicación]],6,2)</f>
        <v>06</v>
      </c>
      <c r="T1590" s="54" t="str">
        <f>VLOOKUP(Tabla1[[#This Row],[AREA]],Hoja1!A:B,2,FALSE)</f>
        <v>06. Educación y cultura</v>
      </c>
      <c r="U1590" s="57" t="str">
        <f>MID(Tabla1[[#This Row],[Aplicación]],9,4)</f>
        <v>3341</v>
      </c>
      <c r="V1590" s="54" t="str">
        <f>VLOOKUP(Tabla1[[#This Row],[PROGRAMA]],Hoja1!A:B,2,FALSE)</f>
        <v>3341. Coordinación de políticas culturales</v>
      </c>
      <c r="W1590" s="57" t="str">
        <f>MID(Tabla1[[#This Row],[Aplicación]],14,2)</f>
        <v>21</v>
      </c>
      <c r="X1590" s="57" t="str">
        <f>MID(Tabla1[[#This Row],[Aplicación]],14,6)</f>
        <v>213</v>
      </c>
    </row>
    <row r="1591" spans="1:24" x14ac:dyDescent="0.25">
      <c r="A1591" s="60">
        <v>220240002078</v>
      </c>
      <c r="B1591" s="43" t="s">
        <v>658</v>
      </c>
      <c r="C1591" s="61">
        <v>45343</v>
      </c>
      <c r="D1591" s="60">
        <v>22024001761</v>
      </c>
      <c r="E1591" s="43" t="s">
        <v>1399</v>
      </c>
      <c r="F1591" s="62">
        <v>587.46</v>
      </c>
      <c r="G1591" s="43" t="s">
        <v>62</v>
      </c>
      <c r="H1591" s="43" t="s">
        <v>2028</v>
      </c>
      <c r="I1591" s="69">
        <v>240</v>
      </c>
      <c r="J1591" s="43" t="s">
        <v>620</v>
      </c>
      <c r="K1591" s="43" t="s">
        <v>620</v>
      </c>
      <c r="L1591" s="43" t="s">
        <v>399</v>
      </c>
      <c r="M1591" s="43" t="s">
        <v>585</v>
      </c>
      <c r="N1591" s="43" t="s">
        <v>539</v>
      </c>
      <c r="O1591" s="52" t="s">
        <v>326</v>
      </c>
      <c r="P1591" s="63" t="s">
        <v>276</v>
      </c>
      <c r="Q1591" s="57" t="str">
        <f>MID(Tabla1[[#This Row],[Aplicación]],14,1)</f>
        <v>2</v>
      </c>
      <c r="R1591" s="35" t="s">
        <v>265</v>
      </c>
      <c r="S1591" s="57" t="str">
        <f>MID(Tabla1[[#This Row],[Aplicación]],6,2)</f>
        <v>06</v>
      </c>
      <c r="T1591" s="54" t="str">
        <f>VLOOKUP(Tabla1[[#This Row],[AREA]],Hoja1!A:B,2,FALSE)</f>
        <v>06. Educación y cultura</v>
      </c>
      <c r="U1591" s="57" t="str">
        <f>MID(Tabla1[[#This Row],[Aplicación]],9,4)</f>
        <v>3341</v>
      </c>
      <c r="V1591" s="54" t="str">
        <f>VLOOKUP(Tabla1[[#This Row],[PROGRAMA]],Hoja1!A:B,2,FALSE)</f>
        <v>3341. Coordinación de políticas culturales</v>
      </c>
      <c r="W1591" s="57" t="str">
        <f>MID(Tabla1[[#This Row],[Aplicación]],14,2)</f>
        <v>21</v>
      </c>
      <c r="X1591" s="57" t="str">
        <f>MID(Tabla1[[#This Row],[Aplicación]],14,6)</f>
        <v>213</v>
      </c>
    </row>
    <row r="1592" spans="1:24" x14ac:dyDescent="0.25">
      <c r="A1592" s="60">
        <v>220240023570</v>
      </c>
      <c r="B1592" s="43" t="s">
        <v>390</v>
      </c>
      <c r="C1592" s="61">
        <v>45450</v>
      </c>
      <c r="D1592" s="60">
        <v>22024004892</v>
      </c>
      <c r="E1592" s="43" t="s">
        <v>1399</v>
      </c>
      <c r="F1592" s="62">
        <v>5849.26</v>
      </c>
      <c r="G1592" s="43" t="s">
        <v>777</v>
      </c>
      <c r="H1592" s="43" t="s">
        <v>3407</v>
      </c>
      <c r="I1592" s="69" t="s">
        <v>2930</v>
      </c>
      <c r="J1592" s="43" t="s">
        <v>398</v>
      </c>
      <c r="K1592" s="43" t="s">
        <v>398</v>
      </c>
      <c r="L1592" s="43" t="s">
        <v>399</v>
      </c>
      <c r="M1592" s="43" t="s">
        <v>585</v>
      </c>
      <c r="N1592" s="43" t="s">
        <v>539</v>
      </c>
      <c r="O1592" s="68" t="s">
        <v>326</v>
      </c>
      <c r="P1592" s="68" t="s">
        <v>2931</v>
      </c>
      <c r="Q1592" s="57" t="s">
        <v>2932</v>
      </c>
      <c r="R1592" s="35" t="s">
        <v>265</v>
      </c>
      <c r="S1592" s="57" t="str">
        <f>MID(Tabla1[[#This Row],[Aplicación]],6,2)</f>
        <v>06</v>
      </c>
      <c r="T1592" s="54" t="str">
        <f>VLOOKUP(Tabla1[[#This Row],[AREA]],Hoja1!A:B,2,FALSE)</f>
        <v>06. Educación y cultura</v>
      </c>
      <c r="U1592" s="57" t="str">
        <f>MID(Tabla1[[#This Row],[Aplicación]],9,4)</f>
        <v>3341</v>
      </c>
      <c r="V1592" s="54" t="str">
        <f>VLOOKUP(Tabla1[[#This Row],[PROGRAMA]],Hoja1!A:B,2,FALSE)</f>
        <v>3341. Coordinación de políticas culturales</v>
      </c>
      <c r="W1592" s="57" t="str">
        <f>MID(Tabla1[[#This Row],[Aplicación]],14,2)</f>
        <v>21</v>
      </c>
      <c r="X1592" s="57" t="str">
        <f>MID(Tabla1[[#This Row],[Aplicación]],14,6)</f>
        <v>213</v>
      </c>
    </row>
    <row r="1593" spans="1:24" x14ac:dyDescent="0.25">
      <c r="A1593" s="60">
        <v>220240022002</v>
      </c>
      <c r="B1593" s="43" t="s">
        <v>658</v>
      </c>
      <c r="C1593" s="61">
        <v>45441</v>
      </c>
      <c r="D1593" s="60">
        <v>22024004651</v>
      </c>
      <c r="E1593" s="43" t="s">
        <v>1399</v>
      </c>
      <c r="F1593" s="62">
        <v>540.87</v>
      </c>
      <c r="G1593" s="43" t="s">
        <v>1019</v>
      </c>
      <c r="H1593" s="43" t="s">
        <v>3541</v>
      </c>
      <c r="I1593" s="69" t="s">
        <v>2951</v>
      </c>
      <c r="J1593" s="43" t="s">
        <v>398</v>
      </c>
      <c r="K1593" s="43" t="s">
        <v>398</v>
      </c>
      <c r="L1593" s="43" t="s">
        <v>399</v>
      </c>
      <c r="M1593" s="43" t="s">
        <v>585</v>
      </c>
      <c r="N1593" s="43" t="s">
        <v>539</v>
      </c>
      <c r="O1593" s="68" t="s">
        <v>326</v>
      </c>
      <c r="P1593" s="68" t="s">
        <v>2931</v>
      </c>
      <c r="Q1593" s="57" t="s">
        <v>2932</v>
      </c>
      <c r="R1593" s="35" t="s">
        <v>265</v>
      </c>
      <c r="S1593" s="57" t="str">
        <f>MID(Tabla1[[#This Row],[Aplicación]],6,2)</f>
        <v>06</v>
      </c>
      <c r="T1593" s="54" t="str">
        <f>VLOOKUP(Tabla1[[#This Row],[AREA]],Hoja1!A:B,2,FALSE)</f>
        <v>06. Educación y cultura</v>
      </c>
      <c r="U1593" s="57" t="str">
        <f>MID(Tabla1[[#This Row],[Aplicación]],9,4)</f>
        <v>3341</v>
      </c>
      <c r="V1593" s="54" t="str">
        <f>VLOOKUP(Tabla1[[#This Row],[PROGRAMA]],Hoja1!A:B,2,FALSE)</f>
        <v>3341. Coordinación de políticas culturales</v>
      </c>
      <c r="W1593" s="57" t="str">
        <f>MID(Tabla1[[#This Row],[Aplicación]],14,2)</f>
        <v>21</v>
      </c>
      <c r="X1593" s="57" t="str">
        <f>MID(Tabla1[[#This Row],[Aplicación]],14,6)</f>
        <v>213</v>
      </c>
    </row>
    <row r="1594" spans="1:24" x14ac:dyDescent="0.25">
      <c r="A1594" s="53">
        <v>220240000750</v>
      </c>
      <c r="B1594" s="45" t="s">
        <v>390</v>
      </c>
      <c r="C1594" s="50">
        <v>45327</v>
      </c>
      <c r="D1594" s="44">
        <v>22024000217</v>
      </c>
      <c r="E1594" s="45" t="s">
        <v>1413</v>
      </c>
      <c r="F1594" s="51">
        <v>897.82</v>
      </c>
      <c r="G1594" s="45" t="s">
        <v>709</v>
      </c>
      <c r="H1594" s="45" t="s">
        <v>2107</v>
      </c>
      <c r="I1594" s="53">
        <v>220</v>
      </c>
      <c r="J1594" s="45" t="s">
        <v>398</v>
      </c>
      <c r="K1594" s="45" t="s">
        <v>398</v>
      </c>
      <c r="L1594" s="45" t="s">
        <v>399</v>
      </c>
      <c r="M1594" s="45" t="s">
        <v>585</v>
      </c>
      <c r="N1594" s="45" t="s">
        <v>539</v>
      </c>
      <c r="O1594" s="52" t="s">
        <v>326</v>
      </c>
      <c r="P1594" s="63" t="s">
        <v>276</v>
      </c>
      <c r="Q1594" s="57" t="str">
        <f>MID(Tabla1[[#This Row],[Aplicación]],14,1)</f>
        <v>2</v>
      </c>
      <c r="R1594" s="35" t="s">
        <v>265</v>
      </c>
      <c r="S1594" s="57" t="str">
        <f>MID(Tabla1[[#This Row],[Aplicación]],6,2)</f>
        <v>07</v>
      </c>
      <c r="T1594" s="54" t="str">
        <f>VLOOKUP(Tabla1[[#This Row],[AREA]],Hoja1!A:B,2,FALSE)</f>
        <v>07. Medio ambiente</v>
      </c>
      <c r="U1594" s="57" t="str">
        <f>MID(Tabla1[[#This Row],[Aplicación]],9,4)</f>
        <v>1701</v>
      </c>
      <c r="V1594" s="54" t="str">
        <f>VLOOKUP(Tabla1[[#This Row],[PROGRAMA]],Hoja1!A:B,2,FALSE)</f>
        <v>1701. Dirección del área de medio ambiente</v>
      </c>
      <c r="W1594" s="57" t="str">
        <f>MID(Tabla1[[#This Row],[Aplicación]],14,2)</f>
        <v>21</v>
      </c>
      <c r="X1594" s="57" t="str">
        <f>MID(Tabla1[[#This Row],[Aplicación]],14,6)</f>
        <v>213</v>
      </c>
    </row>
    <row r="1595" spans="1:24" x14ac:dyDescent="0.25">
      <c r="A1595" s="60">
        <v>220240000718</v>
      </c>
      <c r="B1595" s="43" t="s">
        <v>390</v>
      </c>
      <c r="C1595" s="61">
        <v>45327</v>
      </c>
      <c r="D1595" s="60">
        <v>22024000023</v>
      </c>
      <c r="E1595" s="43" t="s">
        <v>1413</v>
      </c>
      <c r="F1595" s="62">
        <v>2333.36</v>
      </c>
      <c r="G1595" s="43" t="s">
        <v>33</v>
      </c>
      <c r="H1595" s="43" t="s">
        <v>2338</v>
      </c>
      <c r="I1595" s="69">
        <v>220</v>
      </c>
      <c r="J1595" s="43" t="s">
        <v>632</v>
      </c>
      <c r="K1595" s="43" t="s">
        <v>507</v>
      </c>
      <c r="L1595" s="43" t="s">
        <v>399</v>
      </c>
      <c r="M1595" s="43" t="s">
        <v>585</v>
      </c>
      <c r="N1595" s="43" t="s">
        <v>539</v>
      </c>
      <c r="O1595" s="52" t="s">
        <v>326</v>
      </c>
      <c r="P1595" s="63" t="s">
        <v>276</v>
      </c>
      <c r="Q1595" s="57" t="str">
        <f>MID(Tabla1[[#This Row],[Aplicación]],14,1)</f>
        <v>2</v>
      </c>
      <c r="R1595" s="35" t="s">
        <v>265</v>
      </c>
      <c r="S1595" s="57" t="str">
        <f>MID(Tabla1[[#This Row],[Aplicación]],6,2)</f>
        <v>07</v>
      </c>
      <c r="T1595" s="54" t="str">
        <f>VLOOKUP(Tabla1[[#This Row],[AREA]],Hoja1!A:B,2,FALSE)</f>
        <v>07. Medio ambiente</v>
      </c>
      <c r="U1595" s="57" t="str">
        <f>MID(Tabla1[[#This Row],[Aplicación]],9,4)</f>
        <v>1701</v>
      </c>
      <c r="V1595" s="54" t="str">
        <f>VLOOKUP(Tabla1[[#This Row],[PROGRAMA]],Hoja1!A:B,2,FALSE)</f>
        <v>1701. Dirección del área de medio ambiente</v>
      </c>
      <c r="W1595" s="57" t="str">
        <f>MID(Tabla1[[#This Row],[Aplicación]],14,2)</f>
        <v>21</v>
      </c>
      <c r="X1595" s="57" t="str">
        <f>MID(Tabla1[[#This Row],[Aplicación]],14,6)</f>
        <v>213</v>
      </c>
    </row>
    <row r="1596" spans="1:24" x14ac:dyDescent="0.25">
      <c r="A1596" s="60">
        <v>220240003049</v>
      </c>
      <c r="B1596" s="43" t="s">
        <v>390</v>
      </c>
      <c r="C1596" s="61">
        <v>45343</v>
      </c>
      <c r="D1596" s="60">
        <v>22024001695</v>
      </c>
      <c r="E1596" s="43" t="s">
        <v>1413</v>
      </c>
      <c r="F1596" s="62">
        <v>2885.81</v>
      </c>
      <c r="G1596" s="43" t="s">
        <v>18</v>
      </c>
      <c r="H1596" s="43" t="s">
        <v>2407</v>
      </c>
      <c r="I1596" s="69">
        <v>220</v>
      </c>
      <c r="J1596" s="43" t="s">
        <v>398</v>
      </c>
      <c r="K1596" s="43" t="s">
        <v>398</v>
      </c>
      <c r="L1596" s="43" t="s">
        <v>399</v>
      </c>
      <c r="M1596" s="43" t="s">
        <v>585</v>
      </c>
      <c r="N1596" s="43" t="s">
        <v>539</v>
      </c>
      <c r="O1596" s="52" t="s">
        <v>326</v>
      </c>
      <c r="P1596" s="63" t="s">
        <v>276</v>
      </c>
      <c r="Q1596" s="57" t="str">
        <f>MID(Tabla1[[#This Row],[Aplicación]],14,1)</f>
        <v>2</v>
      </c>
      <c r="R1596" s="35" t="s">
        <v>265</v>
      </c>
      <c r="S1596" s="57" t="str">
        <f>MID(Tabla1[[#This Row],[Aplicación]],6,2)</f>
        <v>07</v>
      </c>
      <c r="T1596" s="54" t="str">
        <f>VLOOKUP(Tabla1[[#This Row],[AREA]],Hoja1!A:B,2,FALSE)</f>
        <v>07. Medio ambiente</v>
      </c>
      <c r="U1596" s="57" t="str">
        <f>MID(Tabla1[[#This Row],[Aplicación]],9,4)</f>
        <v>1701</v>
      </c>
      <c r="V1596" s="54" t="str">
        <f>VLOOKUP(Tabla1[[#This Row],[PROGRAMA]],Hoja1!A:B,2,FALSE)</f>
        <v>1701. Dirección del área de medio ambiente</v>
      </c>
      <c r="W1596" s="57" t="str">
        <f>MID(Tabla1[[#This Row],[Aplicación]],14,2)</f>
        <v>21</v>
      </c>
      <c r="X1596" s="57" t="str">
        <f>MID(Tabla1[[#This Row],[Aplicación]],14,6)</f>
        <v>213</v>
      </c>
    </row>
    <row r="1597" spans="1:24" x14ac:dyDescent="0.25">
      <c r="A1597" s="60">
        <v>220240021004</v>
      </c>
      <c r="B1597" s="43" t="s">
        <v>390</v>
      </c>
      <c r="C1597" s="61">
        <v>45436</v>
      </c>
      <c r="D1597" s="60">
        <v>22024004655</v>
      </c>
      <c r="E1597" s="43" t="s">
        <v>1413</v>
      </c>
      <c r="F1597" s="62">
        <v>847</v>
      </c>
      <c r="G1597" s="43" t="s">
        <v>33</v>
      </c>
      <c r="H1597" s="43" t="s">
        <v>3672</v>
      </c>
      <c r="I1597" s="69" t="s">
        <v>2930</v>
      </c>
      <c r="J1597" s="43" t="s">
        <v>632</v>
      </c>
      <c r="K1597" s="43" t="s">
        <v>507</v>
      </c>
      <c r="L1597" s="43" t="s">
        <v>399</v>
      </c>
      <c r="M1597" s="43" t="s">
        <v>585</v>
      </c>
      <c r="N1597" s="43" t="s">
        <v>539</v>
      </c>
      <c r="O1597" s="68" t="s">
        <v>326</v>
      </c>
      <c r="P1597" s="68" t="s">
        <v>2931</v>
      </c>
      <c r="Q1597" s="57" t="s">
        <v>2932</v>
      </c>
      <c r="R1597" s="35" t="s">
        <v>265</v>
      </c>
      <c r="S1597" s="57" t="str">
        <f>MID(Tabla1[[#This Row],[Aplicación]],6,2)</f>
        <v>07</v>
      </c>
      <c r="T1597" s="54" t="str">
        <f>VLOOKUP(Tabla1[[#This Row],[AREA]],Hoja1!A:B,2,FALSE)</f>
        <v>07. Medio ambiente</v>
      </c>
      <c r="U1597" s="57" t="str">
        <f>MID(Tabla1[[#This Row],[Aplicación]],9,4)</f>
        <v>1701</v>
      </c>
      <c r="V1597" s="54" t="str">
        <f>VLOOKUP(Tabla1[[#This Row],[PROGRAMA]],Hoja1!A:B,2,FALSE)</f>
        <v>1701. Dirección del área de medio ambiente</v>
      </c>
      <c r="W1597" s="57" t="str">
        <f>MID(Tabla1[[#This Row],[Aplicación]],14,2)</f>
        <v>21</v>
      </c>
      <c r="X1597" s="57" t="str">
        <f>MID(Tabla1[[#This Row],[Aplicación]],14,6)</f>
        <v>213</v>
      </c>
    </row>
    <row r="1598" spans="1:24" x14ac:dyDescent="0.25">
      <c r="A1598" s="60">
        <v>220240018056</v>
      </c>
      <c r="B1598" s="43" t="s">
        <v>390</v>
      </c>
      <c r="C1598" s="61">
        <v>45429</v>
      </c>
      <c r="D1598" s="60">
        <v>22024004445</v>
      </c>
      <c r="E1598" s="43" t="s">
        <v>1413</v>
      </c>
      <c r="F1598" s="62">
        <v>100.8</v>
      </c>
      <c r="G1598" s="43" t="s">
        <v>919</v>
      </c>
      <c r="H1598" s="43" t="s">
        <v>3782</v>
      </c>
      <c r="I1598" s="69" t="s">
        <v>2930</v>
      </c>
      <c r="J1598" s="43" t="s">
        <v>732</v>
      </c>
      <c r="K1598" s="43" t="s">
        <v>393</v>
      </c>
      <c r="L1598" s="43" t="s">
        <v>399</v>
      </c>
      <c r="M1598" s="43" t="s">
        <v>585</v>
      </c>
      <c r="N1598" s="43" t="s">
        <v>539</v>
      </c>
      <c r="O1598" s="68" t="s">
        <v>326</v>
      </c>
      <c r="P1598" s="68" t="s">
        <v>2931</v>
      </c>
      <c r="Q1598" s="57" t="s">
        <v>2932</v>
      </c>
      <c r="R1598" s="35" t="s">
        <v>265</v>
      </c>
      <c r="S1598" s="57" t="str">
        <f>MID(Tabla1[[#This Row],[Aplicación]],6,2)</f>
        <v>07</v>
      </c>
      <c r="T1598" s="54" t="str">
        <f>VLOOKUP(Tabla1[[#This Row],[AREA]],Hoja1!A:B,2,FALSE)</f>
        <v>07. Medio ambiente</v>
      </c>
      <c r="U1598" s="57" t="str">
        <f>MID(Tabla1[[#This Row],[Aplicación]],9,4)</f>
        <v>1701</v>
      </c>
      <c r="V1598" s="54" t="str">
        <f>VLOOKUP(Tabla1[[#This Row],[PROGRAMA]],Hoja1!A:B,2,FALSE)</f>
        <v>1701. Dirección del área de medio ambiente</v>
      </c>
      <c r="W1598" s="57" t="str">
        <f>MID(Tabla1[[#This Row],[Aplicación]],14,2)</f>
        <v>21</v>
      </c>
      <c r="X1598" s="57" t="str">
        <f>MID(Tabla1[[#This Row],[Aplicación]],14,6)</f>
        <v>213</v>
      </c>
    </row>
    <row r="1599" spans="1:24" x14ac:dyDescent="0.25">
      <c r="A1599" s="60">
        <v>220240028951</v>
      </c>
      <c r="B1599" s="43" t="s">
        <v>390</v>
      </c>
      <c r="C1599" s="61">
        <v>45476</v>
      </c>
      <c r="D1599" s="60">
        <v>22024005099</v>
      </c>
      <c r="E1599" s="43" t="s">
        <v>5488</v>
      </c>
      <c r="F1599" s="62">
        <v>125000</v>
      </c>
      <c r="G1599" s="43" t="s">
        <v>5489</v>
      </c>
      <c r="H1599" s="43" t="s">
        <v>5490</v>
      </c>
      <c r="I1599" s="69">
        <v>220</v>
      </c>
      <c r="J1599" s="43" t="s">
        <v>393</v>
      </c>
      <c r="K1599" s="43" t="s">
        <v>393</v>
      </c>
      <c r="L1599" s="43" t="s">
        <v>399</v>
      </c>
      <c r="M1599" s="43" t="s">
        <v>395</v>
      </c>
      <c r="N1599" s="43" t="s">
        <v>396</v>
      </c>
      <c r="O1599" s="68" t="s">
        <v>325</v>
      </c>
      <c r="P1599" s="68" t="s">
        <v>4838</v>
      </c>
      <c r="Q1599" s="57" t="str">
        <f>MID(Tabla1[[#This Row],[Aplicación]],14,1)</f>
        <v>2</v>
      </c>
      <c r="R1599" s="35" t="s">
        <v>265</v>
      </c>
      <c r="S1599" s="57" t="str">
        <f>MID(Tabla1[[#This Row],[Aplicación]],6,2)</f>
        <v>07</v>
      </c>
      <c r="T1599" s="54" t="str">
        <f>VLOOKUP(Tabla1[[#This Row],[AREA]],Hoja1!A:B,2,FALSE)</f>
        <v>07. Medio ambiente</v>
      </c>
      <c r="U1599" s="57" t="str">
        <f>MID(Tabla1[[#This Row],[Aplicación]],9,4)</f>
        <v>1711</v>
      </c>
      <c r="V1599" s="54" t="str">
        <f>VLOOKUP(Tabla1[[#This Row],[PROGRAMA]],Hoja1!A:B,2,FALSE)</f>
        <v>1711. Parques y jardines</v>
      </c>
      <c r="W1599" s="57" t="str">
        <f>MID(Tabla1[[#This Row],[Aplicación]],14,2)</f>
        <v>21</v>
      </c>
      <c r="X1599" s="57" t="str">
        <f>MID(Tabla1[[#This Row],[Aplicación]],14,6)</f>
        <v>210</v>
      </c>
    </row>
    <row r="1600" spans="1:24" x14ac:dyDescent="0.25">
      <c r="A1600" s="60">
        <v>220240004424</v>
      </c>
      <c r="B1600" s="43" t="s">
        <v>702</v>
      </c>
      <c r="C1600" s="61">
        <v>45356</v>
      </c>
      <c r="D1600" s="60">
        <v>22024001637</v>
      </c>
      <c r="E1600" s="43" t="s">
        <v>1468</v>
      </c>
      <c r="F1600" s="62">
        <v>1872.33</v>
      </c>
      <c r="G1600" s="43" t="s">
        <v>775</v>
      </c>
      <c r="H1600" s="43" t="s">
        <v>2437</v>
      </c>
      <c r="I1600" s="69">
        <v>300</v>
      </c>
      <c r="J1600" s="43" t="s">
        <v>398</v>
      </c>
      <c r="K1600" s="43" t="s">
        <v>398</v>
      </c>
      <c r="L1600" s="43" t="s">
        <v>399</v>
      </c>
      <c r="M1600" s="43" t="s">
        <v>395</v>
      </c>
      <c r="N1600" s="43" t="s">
        <v>396</v>
      </c>
      <c r="O1600" s="52" t="s">
        <v>325</v>
      </c>
      <c r="P1600" s="63" t="s">
        <v>276</v>
      </c>
      <c r="Q1600" s="57" t="str">
        <f>MID(Tabla1[[#This Row],[Aplicación]],14,1)</f>
        <v>2</v>
      </c>
      <c r="R1600" s="35" t="s">
        <v>265</v>
      </c>
      <c r="S1600" s="57" t="str">
        <f>MID(Tabla1[[#This Row],[Aplicación]],6,2)</f>
        <v>07</v>
      </c>
      <c r="T1600" s="54" t="str">
        <f>VLOOKUP(Tabla1[[#This Row],[AREA]],Hoja1!A:B,2,FALSE)</f>
        <v>07. Medio ambiente</v>
      </c>
      <c r="U1600" s="57" t="str">
        <f>MID(Tabla1[[#This Row],[Aplicación]],9,4)</f>
        <v>1711</v>
      </c>
      <c r="V1600" s="54" t="str">
        <f>VLOOKUP(Tabla1[[#This Row],[PROGRAMA]],Hoja1!A:B,2,FALSE)</f>
        <v>1711. Parques y jardines</v>
      </c>
      <c r="W1600" s="57" t="str">
        <f>MID(Tabla1[[#This Row],[Aplicación]],14,2)</f>
        <v>21</v>
      </c>
      <c r="X1600" s="57" t="str">
        <f>MID(Tabla1[[#This Row],[Aplicación]],14,6)</f>
        <v>213</v>
      </c>
    </row>
    <row r="1601" spans="1:24" x14ac:dyDescent="0.25">
      <c r="A1601" s="60">
        <v>220240004346</v>
      </c>
      <c r="B1601" s="43" t="s">
        <v>702</v>
      </c>
      <c r="C1601" s="61">
        <v>45356</v>
      </c>
      <c r="D1601" s="60">
        <v>22024001637</v>
      </c>
      <c r="E1601" s="43" t="s">
        <v>1468</v>
      </c>
      <c r="F1601" s="62">
        <v>301.36</v>
      </c>
      <c r="G1601" s="43" t="s">
        <v>775</v>
      </c>
      <c r="H1601" s="43" t="s">
        <v>2438</v>
      </c>
      <c r="I1601" s="69">
        <v>300</v>
      </c>
      <c r="J1601" s="43" t="s">
        <v>398</v>
      </c>
      <c r="K1601" s="43" t="s">
        <v>398</v>
      </c>
      <c r="L1601" s="43" t="s">
        <v>399</v>
      </c>
      <c r="M1601" s="43" t="s">
        <v>395</v>
      </c>
      <c r="N1601" s="43" t="s">
        <v>396</v>
      </c>
      <c r="O1601" s="52" t="s">
        <v>325</v>
      </c>
      <c r="P1601" s="63" t="s">
        <v>276</v>
      </c>
      <c r="Q1601" s="57" t="str">
        <f>MID(Tabla1[[#This Row],[Aplicación]],14,1)</f>
        <v>2</v>
      </c>
      <c r="R1601" s="35" t="s">
        <v>265</v>
      </c>
      <c r="S1601" s="57" t="str">
        <f>MID(Tabla1[[#This Row],[Aplicación]],6,2)</f>
        <v>07</v>
      </c>
      <c r="T1601" s="54" t="str">
        <f>VLOOKUP(Tabla1[[#This Row],[AREA]],Hoja1!A:B,2,FALSE)</f>
        <v>07. Medio ambiente</v>
      </c>
      <c r="U1601" s="57" t="str">
        <f>MID(Tabla1[[#This Row],[Aplicación]],9,4)</f>
        <v>1711</v>
      </c>
      <c r="V1601" s="54" t="str">
        <f>VLOOKUP(Tabla1[[#This Row],[PROGRAMA]],Hoja1!A:B,2,FALSE)</f>
        <v>1711. Parques y jardines</v>
      </c>
      <c r="W1601" s="57" t="str">
        <f>MID(Tabla1[[#This Row],[Aplicación]],14,2)</f>
        <v>21</v>
      </c>
      <c r="X1601" s="57" t="str">
        <f>MID(Tabla1[[#This Row],[Aplicación]],14,6)</f>
        <v>213</v>
      </c>
    </row>
    <row r="1602" spans="1:24" x14ac:dyDescent="0.25">
      <c r="A1602" s="60">
        <v>220240004438</v>
      </c>
      <c r="B1602" s="43" t="s">
        <v>702</v>
      </c>
      <c r="C1602" s="61">
        <v>45356</v>
      </c>
      <c r="D1602" s="60">
        <v>22024001637</v>
      </c>
      <c r="E1602" s="43" t="s">
        <v>1468</v>
      </c>
      <c r="F1602" s="62">
        <v>155.58000000000001</v>
      </c>
      <c r="G1602" s="43" t="s">
        <v>775</v>
      </c>
      <c r="H1602" s="43" t="s">
        <v>2439</v>
      </c>
      <c r="I1602" s="69">
        <v>300</v>
      </c>
      <c r="J1602" s="43" t="s">
        <v>398</v>
      </c>
      <c r="K1602" s="43" t="s">
        <v>398</v>
      </c>
      <c r="L1602" s="43" t="s">
        <v>399</v>
      </c>
      <c r="M1602" s="43" t="s">
        <v>395</v>
      </c>
      <c r="N1602" s="43" t="s">
        <v>396</v>
      </c>
      <c r="O1602" s="52" t="s">
        <v>325</v>
      </c>
      <c r="P1602" s="63" t="s">
        <v>276</v>
      </c>
      <c r="Q1602" s="57" t="str">
        <f>MID(Tabla1[[#This Row],[Aplicación]],14,1)</f>
        <v>2</v>
      </c>
      <c r="R1602" s="35" t="s">
        <v>265</v>
      </c>
      <c r="S1602" s="57" t="str">
        <f>MID(Tabla1[[#This Row],[Aplicación]],6,2)</f>
        <v>07</v>
      </c>
      <c r="T1602" s="54" t="str">
        <f>VLOOKUP(Tabla1[[#This Row],[AREA]],Hoja1!A:B,2,FALSE)</f>
        <v>07. Medio ambiente</v>
      </c>
      <c r="U1602" s="57" t="str">
        <f>MID(Tabla1[[#This Row],[Aplicación]],9,4)</f>
        <v>1711</v>
      </c>
      <c r="V1602" s="54" t="str">
        <f>VLOOKUP(Tabla1[[#This Row],[PROGRAMA]],Hoja1!A:B,2,FALSE)</f>
        <v>1711. Parques y jardines</v>
      </c>
      <c r="W1602" s="57" t="str">
        <f>MID(Tabla1[[#This Row],[Aplicación]],14,2)</f>
        <v>21</v>
      </c>
      <c r="X1602" s="57" t="str">
        <f>MID(Tabla1[[#This Row],[Aplicación]],14,6)</f>
        <v>213</v>
      </c>
    </row>
    <row r="1603" spans="1:24" x14ac:dyDescent="0.25">
      <c r="A1603" s="60">
        <v>220240004334</v>
      </c>
      <c r="B1603" s="43" t="s">
        <v>702</v>
      </c>
      <c r="C1603" s="61">
        <v>45356</v>
      </c>
      <c r="D1603" s="60">
        <v>22024001637</v>
      </c>
      <c r="E1603" s="43" t="s">
        <v>1468</v>
      </c>
      <c r="F1603" s="62">
        <v>185.21</v>
      </c>
      <c r="G1603" s="43" t="s">
        <v>963</v>
      </c>
      <c r="H1603" s="43" t="s">
        <v>2466</v>
      </c>
      <c r="I1603" s="69">
        <v>300</v>
      </c>
      <c r="J1603" s="43" t="s">
        <v>420</v>
      </c>
      <c r="K1603" s="43" t="s">
        <v>420</v>
      </c>
      <c r="L1603" s="43" t="s">
        <v>399</v>
      </c>
      <c r="M1603" s="43" t="s">
        <v>395</v>
      </c>
      <c r="N1603" s="43" t="s">
        <v>396</v>
      </c>
      <c r="O1603" s="52" t="s">
        <v>325</v>
      </c>
      <c r="P1603" s="63" t="s">
        <v>276</v>
      </c>
      <c r="Q1603" s="57" t="str">
        <f>MID(Tabla1[[#This Row],[Aplicación]],14,1)</f>
        <v>2</v>
      </c>
      <c r="R1603" s="35" t="s">
        <v>265</v>
      </c>
      <c r="S1603" s="57" t="str">
        <f>MID(Tabla1[[#This Row],[Aplicación]],6,2)</f>
        <v>07</v>
      </c>
      <c r="T1603" s="54" t="str">
        <f>VLOOKUP(Tabla1[[#This Row],[AREA]],Hoja1!A:B,2,FALSE)</f>
        <v>07. Medio ambiente</v>
      </c>
      <c r="U1603" s="57" t="str">
        <f>MID(Tabla1[[#This Row],[Aplicación]],9,4)</f>
        <v>1711</v>
      </c>
      <c r="V1603" s="54" t="str">
        <f>VLOOKUP(Tabla1[[#This Row],[PROGRAMA]],Hoja1!A:B,2,FALSE)</f>
        <v>1711. Parques y jardines</v>
      </c>
      <c r="W1603" s="57" t="str">
        <f>MID(Tabla1[[#This Row],[Aplicación]],14,2)</f>
        <v>21</v>
      </c>
      <c r="X1603" s="57" t="str">
        <f>MID(Tabla1[[#This Row],[Aplicación]],14,6)</f>
        <v>213</v>
      </c>
    </row>
    <row r="1604" spans="1:24" x14ac:dyDescent="0.25">
      <c r="A1604" s="60">
        <v>220240004338</v>
      </c>
      <c r="B1604" s="43" t="s">
        <v>702</v>
      </c>
      <c r="C1604" s="61">
        <v>45356</v>
      </c>
      <c r="D1604" s="60">
        <v>22024001637</v>
      </c>
      <c r="E1604" s="43" t="s">
        <v>1468</v>
      </c>
      <c r="F1604" s="62">
        <v>2649.33</v>
      </c>
      <c r="G1604" s="43" t="s">
        <v>776</v>
      </c>
      <c r="H1604" s="43" t="s">
        <v>2476</v>
      </c>
      <c r="I1604" s="69">
        <v>300</v>
      </c>
      <c r="J1604" s="43" t="s">
        <v>398</v>
      </c>
      <c r="K1604" s="43" t="s">
        <v>398</v>
      </c>
      <c r="L1604" s="43" t="s">
        <v>399</v>
      </c>
      <c r="M1604" s="43" t="s">
        <v>395</v>
      </c>
      <c r="N1604" s="43" t="s">
        <v>396</v>
      </c>
      <c r="O1604" s="52" t="s">
        <v>325</v>
      </c>
      <c r="P1604" s="63" t="s">
        <v>276</v>
      </c>
      <c r="Q1604" s="57" t="str">
        <f>MID(Tabla1[[#This Row],[Aplicación]],14,1)</f>
        <v>2</v>
      </c>
      <c r="R1604" s="35" t="s">
        <v>265</v>
      </c>
      <c r="S1604" s="57" t="str">
        <f>MID(Tabla1[[#This Row],[Aplicación]],6,2)</f>
        <v>07</v>
      </c>
      <c r="T1604" s="54" t="str">
        <f>VLOOKUP(Tabla1[[#This Row],[AREA]],Hoja1!A:B,2,FALSE)</f>
        <v>07. Medio ambiente</v>
      </c>
      <c r="U1604" s="57" t="str">
        <f>MID(Tabla1[[#This Row],[Aplicación]],9,4)</f>
        <v>1711</v>
      </c>
      <c r="V1604" s="54" t="str">
        <f>VLOOKUP(Tabla1[[#This Row],[PROGRAMA]],Hoja1!A:B,2,FALSE)</f>
        <v>1711. Parques y jardines</v>
      </c>
      <c r="W1604" s="57" t="str">
        <f>MID(Tabla1[[#This Row],[Aplicación]],14,2)</f>
        <v>21</v>
      </c>
      <c r="X1604" s="57" t="str">
        <f>MID(Tabla1[[#This Row],[Aplicación]],14,6)</f>
        <v>213</v>
      </c>
    </row>
    <row r="1605" spans="1:24" x14ac:dyDescent="0.25">
      <c r="A1605" s="60">
        <v>220240004436</v>
      </c>
      <c r="B1605" s="43" t="s">
        <v>702</v>
      </c>
      <c r="C1605" s="61">
        <v>45356</v>
      </c>
      <c r="D1605" s="60">
        <v>22024001637</v>
      </c>
      <c r="E1605" s="43" t="s">
        <v>1468</v>
      </c>
      <c r="F1605" s="62">
        <v>1793.05</v>
      </c>
      <c r="G1605" s="43" t="s">
        <v>776</v>
      </c>
      <c r="H1605" s="43" t="s">
        <v>2477</v>
      </c>
      <c r="I1605" s="69">
        <v>300</v>
      </c>
      <c r="J1605" s="43" t="s">
        <v>398</v>
      </c>
      <c r="K1605" s="43" t="s">
        <v>398</v>
      </c>
      <c r="L1605" s="43" t="s">
        <v>399</v>
      </c>
      <c r="M1605" s="43" t="s">
        <v>395</v>
      </c>
      <c r="N1605" s="43" t="s">
        <v>396</v>
      </c>
      <c r="O1605" s="52" t="s">
        <v>325</v>
      </c>
      <c r="P1605" s="63" t="s">
        <v>276</v>
      </c>
      <c r="Q1605" s="57" t="str">
        <f>MID(Tabla1[[#This Row],[Aplicación]],14,1)</f>
        <v>2</v>
      </c>
      <c r="R1605" s="35" t="s">
        <v>265</v>
      </c>
      <c r="S1605" s="57" t="str">
        <f>MID(Tabla1[[#This Row],[Aplicación]],6,2)</f>
        <v>07</v>
      </c>
      <c r="T1605" s="54" t="str">
        <f>VLOOKUP(Tabla1[[#This Row],[AREA]],Hoja1!A:B,2,FALSE)</f>
        <v>07. Medio ambiente</v>
      </c>
      <c r="U1605" s="57" t="str">
        <f>MID(Tabla1[[#This Row],[Aplicación]],9,4)</f>
        <v>1711</v>
      </c>
      <c r="V1605" s="54" t="str">
        <f>VLOOKUP(Tabla1[[#This Row],[PROGRAMA]],Hoja1!A:B,2,FALSE)</f>
        <v>1711. Parques y jardines</v>
      </c>
      <c r="W1605" s="57" t="str">
        <f>MID(Tabla1[[#This Row],[Aplicación]],14,2)</f>
        <v>21</v>
      </c>
      <c r="X1605" s="57" t="str">
        <f>MID(Tabla1[[#This Row],[Aplicación]],14,6)</f>
        <v>213</v>
      </c>
    </row>
    <row r="1606" spans="1:24" x14ac:dyDescent="0.25">
      <c r="A1606" s="60">
        <v>220240004434</v>
      </c>
      <c r="B1606" s="43" t="s">
        <v>702</v>
      </c>
      <c r="C1606" s="61">
        <v>45356</v>
      </c>
      <c r="D1606" s="60">
        <v>22024001637</v>
      </c>
      <c r="E1606" s="43" t="s">
        <v>1468</v>
      </c>
      <c r="F1606" s="62">
        <v>685.56</v>
      </c>
      <c r="G1606" s="43" t="s">
        <v>776</v>
      </c>
      <c r="H1606" s="43" t="s">
        <v>2484</v>
      </c>
      <c r="I1606" s="69">
        <v>300</v>
      </c>
      <c r="J1606" s="43" t="s">
        <v>398</v>
      </c>
      <c r="K1606" s="43" t="s">
        <v>398</v>
      </c>
      <c r="L1606" s="43" t="s">
        <v>399</v>
      </c>
      <c r="M1606" s="43" t="s">
        <v>395</v>
      </c>
      <c r="N1606" s="43" t="s">
        <v>396</v>
      </c>
      <c r="O1606" s="52" t="s">
        <v>325</v>
      </c>
      <c r="P1606" s="63" t="s">
        <v>276</v>
      </c>
      <c r="Q1606" s="57" t="str">
        <f>MID(Tabla1[[#This Row],[Aplicación]],14,1)</f>
        <v>2</v>
      </c>
      <c r="R1606" s="35" t="s">
        <v>265</v>
      </c>
      <c r="S1606" s="57" t="str">
        <f>MID(Tabla1[[#This Row],[Aplicación]],6,2)</f>
        <v>07</v>
      </c>
      <c r="T1606" s="54" t="str">
        <f>VLOOKUP(Tabla1[[#This Row],[AREA]],Hoja1!A:B,2,FALSE)</f>
        <v>07. Medio ambiente</v>
      </c>
      <c r="U1606" s="57" t="str">
        <f>MID(Tabla1[[#This Row],[Aplicación]],9,4)</f>
        <v>1711</v>
      </c>
      <c r="V1606" s="54" t="str">
        <f>VLOOKUP(Tabla1[[#This Row],[PROGRAMA]],Hoja1!A:B,2,FALSE)</f>
        <v>1711. Parques y jardines</v>
      </c>
      <c r="W1606" s="57" t="str">
        <f>MID(Tabla1[[#This Row],[Aplicación]],14,2)</f>
        <v>21</v>
      </c>
      <c r="X1606" s="57" t="str">
        <f>MID(Tabla1[[#This Row],[Aplicación]],14,6)</f>
        <v>213</v>
      </c>
    </row>
    <row r="1607" spans="1:24" x14ac:dyDescent="0.25">
      <c r="A1607" s="60">
        <v>220240004336</v>
      </c>
      <c r="B1607" s="43" t="s">
        <v>702</v>
      </c>
      <c r="C1607" s="61">
        <v>45356</v>
      </c>
      <c r="D1607" s="60">
        <v>22024001637</v>
      </c>
      <c r="E1607" s="43" t="s">
        <v>1468</v>
      </c>
      <c r="F1607" s="62">
        <v>584.36</v>
      </c>
      <c r="G1607" s="43" t="s">
        <v>776</v>
      </c>
      <c r="H1607" s="43" t="s">
        <v>2485</v>
      </c>
      <c r="I1607" s="69">
        <v>300</v>
      </c>
      <c r="J1607" s="43" t="s">
        <v>398</v>
      </c>
      <c r="K1607" s="43" t="s">
        <v>398</v>
      </c>
      <c r="L1607" s="43" t="s">
        <v>399</v>
      </c>
      <c r="M1607" s="43" t="s">
        <v>395</v>
      </c>
      <c r="N1607" s="43" t="s">
        <v>396</v>
      </c>
      <c r="O1607" s="52" t="s">
        <v>325</v>
      </c>
      <c r="P1607" s="63" t="s">
        <v>276</v>
      </c>
      <c r="Q1607" s="57" t="str">
        <f>MID(Tabla1[[#This Row],[Aplicación]],14,1)</f>
        <v>2</v>
      </c>
      <c r="R1607" s="35" t="s">
        <v>265</v>
      </c>
      <c r="S1607" s="57" t="str">
        <f>MID(Tabla1[[#This Row],[Aplicación]],6,2)</f>
        <v>07</v>
      </c>
      <c r="T1607" s="54" t="str">
        <f>VLOOKUP(Tabla1[[#This Row],[AREA]],Hoja1!A:B,2,FALSE)</f>
        <v>07. Medio ambiente</v>
      </c>
      <c r="U1607" s="57" t="str">
        <f>MID(Tabla1[[#This Row],[Aplicación]],9,4)</f>
        <v>1711</v>
      </c>
      <c r="V1607" s="54" t="str">
        <f>VLOOKUP(Tabla1[[#This Row],[PROGRAMA]],Hoja1!A:B,2,FALSE)</f>
        <v>1711. Parques y jardines</v>
      </c>
      <c r="W1607" s="57" t="str">
        <f>MID(Tabla1[[#This Row],[Aplicación]],14,2)</f>
        <v>21</v>
      </c>
      <c r="X1607" s="57" t="str">
        <f>MID(Tabla1[[#This Row],[Aplicación]],14,6)</f>
        <v>213</v>
      </c>
    </row>
    <row r="1608" spans="1:24" x14ac:dyDescent="0.25">
      <c r="A1608" s="60">
        <v>220240004332</v>
      </c>
      <c r="B1608" s="43" t="s">
        <v>702</v>
      </c>
      <c r="C1608" s="61">
        <v>45356</v>
      </c>
      <c r="D1608" s="60">
        <v>22024001637</v>
      </c>
      <c r="E1608" s="43" t="s">
        <v>1468</v>
      </c>
      <c r="F1608" s="62">
        <v>201.71</v>
      </c>
      <c r="G1608" s="43" t="s">
        <v>776</v>
      </c>
      <c r="H1608" s="43" t="s">
        <v>2495</v>
      </c>
      <c r="I1608" s="69">
        <v>300</v>
      </c>
      <c r="J1608" s="43" t="s">
        <v>398</v>
      </c>
      <c r="K1608" s="43" t="s">
        <v>398</v>
      </c>
      <c r="L1608" s="43" t="s">
        <v>399</v>
      </c>
      <c r="M1608" s="43" t="s">
        <v>395</v>
      </c>
      <c r="N1608" s="43" t="s">
        <v>396</v>
      </c>
      <c r="O1608" s="52" t="s">
        <v>325</v>
      </c>
      <c r="P1608" s="63" t="s">
        <v>276</v>
      </c>
      <c r="Q1608" s="57" t="str">
        <f>MID(Tabla1[[#This Row],[Aplicación]],14,1)</f>
        <v>2</v>
      </c>
      <c r="R1608" s="35" t="s">
        <v>265</v>
      </c>
      <c r="S1608" s="57" t="str">
        <f>MID(Tabla1[[#This Row],[Aplicación]],6,2)</f>
        <v>07</v>
      </c>
      <c r="T1608" s="54" t="str">
        <f>VLOOKUP(Tabla1[[#This Row],[AREA]],Hoja1!A:B,2,FALSE)</f>
        <v>07. Medio ambiente</v>
      </c>
      <c r="U1608" s="57" t="str">
        <f>MID(Tabla1[[#This Row],[Aplicación]],9,4)</f>
        <v>1711</v>
      </c>
      <c r="V1608" s="54" t="str">
        <f>VLOOKUP(Tabla1[[#This Row],[PROGRAMA]],Hoja1!A:B,2,FALSE)</f>
        <v>1711. Parques y jardines</v>
      </c>
      <c r="W1608" s="57" t="str">
        <f>MID(Tabla1[[#This Row],[Aplicación]],14,2)</f>
        <v>21</v>
      </c>
      <c r="X1608" s="57" t="str">
        <f>MID(Tabla1[[#This Row],[Aplicación]],14,6)</f>
        <v>213</v>
      </c>
    </row>
    <row r="1609" spans="1:24" x14ac:dyDescent="0.25">
      <c r="A1609" s="60">
        <v>220240004340</v>
      </c>
      <c r="B1609" s="43" t="s">
        <v>702</v>
      </c>
      <c r="C1609" s="61">
        <v>45356</v>
      </c>
      <c r="D1609" s="60">
        <v>22024001637</v>
      </c>
      <c r="E1609" s="43" t="s">
        <v>1468</v>
      </c>
      <c r="F1609" s="62">
        <v>400.32</v>
      </c>
      <c r="G1609" s="43" t="s">
        <v>777</v>
      </c>
      <c r="H1609" s="43" t="s">
        <v>2850</v>
      </c>
      <c r="I1609" s="69">
        <v>300</v>
      </c>
      <c r="J1609" s="43" t="s">
        <v>398</v>
      </c>
      <c r="K1609" s="43" t="s">
        <v>398</v>
      </c>
      <c r="L1609" s="43" t="s">
        <v>399</v>
      </c>
      <c r="M1609" s="43" t="s">
        <v>395</v>
      </c>
      <c r="N1609" s="43" t="s">
        <v>396</v>
      </c>
      <c r="O1609" s="52" t="s">
        <v>325</v>
      </c>
      <c r="P1609" s="63" t="s">
        <v>276</v>
      </c>
      <c r="Q1609" s="57" t="str">
        <f>MID(Tabla1[[#This Row],[Aplicación]],14,1)</f>
        <v>2</v>
      </c>
      <c r="R1609" s="35" t="s">
        <v>265</v>
      </c>
      <c r="S1609" s="57" t="str">
        <f>MID(Tabla1[[#This Row],[Aplicación]],6,2)</f>
        <v>07</v>
      </c>
      <c r="T1609" s="54" t="str">
        <f>VLOOKUP(Tabla1[[#This Row],[AREA]],Hoja1!A:B,2,FALSE)</f>
        <v>07. Medio ambiente</v>
      </c>
      <c r="U1609" s="57" t="str">
        <f>MID(Tabla1[[#This Row],[Aplicación]],9,4)</f>
        <v>1711</v>
      </c>
      <c r="V1609" s="54" t="str">
        <f>VLOOKUP(Tabla1[[#This Row],[PROGRAMA]],Hoja1!A:B,2,FALSE)</f>
        <v>1711. Parques y jardines</v>
      </c>
      <c r="W1609" s="57" t="str">
        <f>MID(Tabla1[[#This Row],[Aplicación]],14,2)</f>
        <v>21</v>
      </c>
      <c r="X1609" s="57" t="str">
        <f>MID(Tabla1[[#This Row],[Aplicación]],14,6)</f>
        <v>213</v>
      </c>
    </row>
    <row r="1610" spans="1:24" x14ac:dyDescent="0.25">
      <c r="A1610" s="60">
        <v>220240004344</v>
      </c>
      <c r="B1610" s="43" t="s">
        <v>702</v>
      </c>
      <c r="C1610" s="61">
        <v>45356</v>
      </c>
      <c r="D1610" s="60">
        <v>22024001637</v>
      </c>
      <c r="E1610" s="43" t="s">
        <v>1468</v>
      </c>
      <c r="F1610" s="62">
        <v>302.98</v>
      </c>
      <c r="G1610" s="43" t="s">
        <v>777</v>
      </c>
      <c r="H1610" s="43" t="s">
        <v>2851</v>
      </c>
      <c r="I1610" s="69">
        <v>300</v>
      </c>
      <c r="J1610" s="43" t="s">
        <v>398</v>
      </c>
      <c r="K1610" s="43" t="s">
        <v>398</v>
      </c>
      <c r="L1610" s="43" t="s">
        <v>399</v>
      </c>
      <c r="M1610" s="43" t="s">
        <v>395</v>
      </c>
      <c r="N1610" s="43" t="s">
        <v>396</v>
      </c>
      <c r="O1610" s="52" t="s">
        <v>325</v>
      </c>
      <c r="P1610" s="63" t="s">
        <v>276</v>
      </c>
      <c r="Q1610" s="57" t="str">
        <f>MID(Tabla1[[#This Row],[Aplicación]],14,1)</f>
        <v>2</v>
      </c>
      <c r="R1610" s="35" t="s">
        <v>265</v>
      </c>
      <c r="S1610" s="57" t="str">
        <f>MID(Tabla1[[#This Row],[Aplicación]],6,2)</f>
        <v>07</v>
      </c>
      <c r="T1610" s="54" t="str">
        <f>VLOOKUP(Tabla1[[#This Row],[AREA]],Hoja1!A:B,2,FALSE)</f>
        <v>07. Medio ambiente</v>
      </c>
      <c r="U1610" s="57" t="str">
        <f>MID(Tabla1[[#This Row],[Aplicación]],9,4)</f>
        <v>1711</v>
      </c>
      <c r="V1610" s="54" t="str">
        <f>VLOOKUP(Tabla1[[#This Row],[PROGRAMA]],Hoja1!A:B,2,FALSE)</f>
        <v>1711. Parques y jardines</v>
      </c>
      <c r="W1610" s="57" t="str">
        <f>MID(Tabla1[[#This Row],[Aplicación]],14,2)</f>
        <v>21</v>
      </c>
      <c r="X1610" s="57" t="str">
        <f>MID(Tabla1[[#This Row],[Aplicación]],14,6)</f>
        <v>213</v>
      </c>
    </row>
    <row r="1611" spans="1:24" x14ac:dyDescent="0.25">
      <c r="A1611" s="60">
        <v>220240004426</v>
      </c>
      <c r="B1611" s="43" t="s">
        <v>702</v>
      </c>
      <c r="C1611" s="61">
        <v>45356</v>
      </c>
      <c r="D1611" s="60">
        <v>22024001637</v>
      </c>
      <c r="E1611" s="43" t="s">
        <v>1468</v>
      </c>
      <c r="F1611" s="62">
        <v>177.7</v>
      </c>
      <c r="G1611" s="43" t="s">
        <v>777</v>
      </c>
      <c r="H1611" s="43" t="s">
        <v>2896</v>
      </c>
      <c r="I1611" s="69">
        <v>300</v>
      </c>
      <c r="J1611" s="43" t="s">
        <v>398</v>
      </c>
      <c r="K1611" s="43" t="s">
        <v>398</v>
      </c>
      <c r="L1611" s="43" t="s">
        <v>399</v>
      </c>
      <c r="M1611" s="43" t="s">
        <v>395</v>
      </c>
      <c r="N1611" s="43" t="s">
        <v>396</v>
      </c>
      <c r="O1611" s="52" t="s">
        <v>325</v>
      </c>
      <c r="P1611" s="63" t="s">
        <v>276</v>
      </c>
      <c r="Q1611" s="57" t="str">
        <f>MID(Tabla1[[#This Row],[Aplicación]],14,1)</f>
        <v>2</v>
      </c>
      <c r="R1611" s="35" t="s">
        <v>265</v>
      </c>
      <c r="S1611" s="57" t="str">
        <f>MID(Tabla1[[#This Row],[Aplicación]],6,2)</f>
        <v>07</v>
      </c>
      <c r="T1611" s="54" t="str">
        <f>VLOOKUP(Tabla1[[#This Row],[AREA]],Hoja1!A:B,2,FALSE)</f>
        <v>07. Medio ambiente</v>
      </c>
      <c r="U1611" s="57" t="str">
        <f>MID(Tabla1[[#This Row],[Aplicación]],9,4)</f>
        <v>1711</v>
      </c>
      <c r="V1611" s="54" t="str">
        <f>VLOOKUP(Tabla1[[#This Row],[PROGRAMA]],Hoja1!A:B,2,FALSE)</f>
        <v>1711. Parques y jardines</v>
      </c>
      <c r="W1611" s="57" t="str">
        <f>MID(Tabla1[[#This Row],[Aplicación]],14,2)</f>
        <v>21</v>
      </c>
      <c r="X1611" s="57" t="str">
        <f>MID(Tabla1[[#This Row],[Aplicación]],14,6)</f>
        <v>213</v>
      </c>
    </row>
    <row r="1612" spans="1:24" x14ac:dyDescent="0.25">
      <c r="A1612" s="60">
        <v>220240004348</v>
      </c>
      <c r="B1612" s="43" t="s">
        <v>702</v>
      </c>
      <c r="C1612" s="61">
        <v>45356</v>
      </c>
      <c r="D1612" s="60">
        <v>22024001637</v>
      </c>
      <c r="E1612" s="43" t="s">
        <v>1468</v>
      </c>
      <c r="F1612" s="62">
        <v>112.12</v>
      </c>
      <c r="G1612" s="43" t="s">
        <v>777</v>
      </c>
      <c r="H1612" s="43" t="s">
        <v>2897</v>
      </c>
      <c r="I1612" s="69">
        <v>300</v>
      </c>
      <c r="J1612" s="43" t="s">
        <v>398</v>
      </c>
      <c r="K1612" s="43" t="s">
        <v>398</v>
      </c>
      <c r="L1612" s="43" t="s">
        <v>399</v>
      </c>
      <c r="M1612" s="43" t="s">
        <v>395</v>
      </c>
      <c r="N1612" s="43" t="s">
        <v>396</v>
      </c>
      <c r="O1612" s="52" t="s">
        <v>325</v>
      </c>
      <c r="P1612" s="63" t="s">
        <v>276</v>
      </c>
      <c r="Q1612" s="57" t="str">
        <f>MID(Tabla1[[#This Row],[Aplicación]],14,1)</f>
        <v>2</v>
      </c>
      <c r="R1612" s="35" t="s">
        <v>265</v>
      </c>
      <c r="S1612" s="57" t="str">
        <f>MID(Tabla1[[#This Row],[Aplicación]],6,2)</f>
        <v>07</v>
      </c>
      <c r="T1612" s="54" t="str">
        <f>VLOOKUP(Tabla1[[#This Row],[AREA]],Hoja1!A:B,2,FALSE)</f>
        <v>07. Medio ambiente</v>
      </c>
      <c r="U1612" s="57" t="str">
        <f>MID(Tabla1[[#This Row],[Aplicación]],9,4)</f>
        <v>1711</v>
      </c>
      <c r="V1612" s="54" t="str">
        <f>VLOOKUP(Tabla1[[#This Row],[PROGRAMA]],Hoja1!A:B,2,FALSE)</f>
        <v>1711. Parques y jardines</v>
      </c>
      <c r="W1612" s="57" t="str">
        <f>MID(Tabla1[[#This Row],[Aplicación]],14,2)</f>
        <v>21</v>
      </c>
      <c r="X1612" s="57" t="str">
        <f>MID(Tabla1[[#This Row],[Aplicación]],14,6)</f>
        <v>213</v>
      </c>
    </row>
    <row r="1613" spans="1:24" x14ac:dyDescent="0.25">
      <c r="A1613" s="60">
        <v>220240004342</v>
      </c>
      <c r="B1613" s="43" t="s">
        <v>702</v>
      </c>
      <c r="C1613" s="61">
        <v>45356</v>
      </c>
      <c r="D1613" s="60">
        <v>22024001637</v>
      </c>
      <c r="E1613" s="43" t="s">
        <v>1468</v>
      </c>
      <c r="F1613" s="62">
        <v>98.2</v>
      </c>
      <c r="G1613" s="43" t="s">
        <v>777</v>
      </c>
      <c r="H1613" s="43" t="s">
        <v>2898</v>
      </c>
      <c r="I1613" s="69">
        <v>300</v>
      </c>
      <c r="J1613" s="43" t="s">
        <v>398</v>
      </c>
      <c r="K1613" s="43" t="s">
        <v>398</v>
      </c>
      <c r="L1613" s="43" t="s">
        <v>399</v>
      </c>
      <c r="M1613" s="43" t="s">
        <v>395</v>
      </c>
      <c r="N1613" s="43" t="s">
        <v>396</v>
      </c>
      <c r="O1613" s="52" t="s">
        <v>325</v>
      </c>
      <c r="P1613" s="63" t="s">
        <v>276</v>
      </c>
      <c r="Q1613" s="57" t="str">
        <f>MID(Tabla1[[#This Row],[Aplicación]],14,1)</f>
        <v>2</v>
      </c>
      <c r="R1613" s="35" t="s">
        <v>265</v>
      </c>
      <c r="S1613" s="57" t="str">
        <f>MID(Tabla1[[#This Row],[Aplicación]],6,2)</f>
        <v>07</v>
      </c>
      <c r="T1613" s="54" t="str">
        <f>VLOOKUP(Tabla1[[#This Row],[AREA]],Hoja1!A:B,2,FALSE)</f>
        <v>07. Medio ambiente</v>
      </c>
      <c r="U1613" s="57" t="str">
        <f>MID(Tabla1[[#This Row],[Aplicación]],9,4)</f>
        <v>1711</v>
      </c>
      <c r="V1613" s="54" t="str">
        <f>VLOOKUP(Tabla1[[#This Row],[PROGRAMA]],Hoja1!A:B,2,FALSE)</f>
        <v>1711. Parques y jardines</v>
      </c>
      <c r="W1613" s="57" t="str">
        <f>MID(Tabla1[[#This Row],[Aplicación]],14,2)</f>
        <v>21</v>
      </c>
      <c r="X1613" s="57" t="str">
        <f>MID(Tabla1[[#This Row],[Aplicación]],14,6)</f>
        <v>213</v>
      </c>
    </row>
    <row r="1614" spans="1:24" x14ac:dyDescent="0.25">
      <c r="A1614" s="60">
        <v>220240026033</v>
      </c>
      <c r="B1614" s="43" t="s">
        <v>702</v>
      </c>
      <c r="C1614" s="61">
        <v>45463</v>
      </c>
      <c r="D1614" s="60">
        <v>22024001637</v>
      </c>
      <c r="E1614" s="43" t="s">
        <v>1468</v>
      </c>
      <c r="F1614" s="62">
        <v>482.12</v>
      </c>
      <c r="G1614" s="43" t="s">
        <v>775</v>
      </c>
      <c r="H1614" s="43" t="s">
        <v>3117</v>
      </c>
      <c r="I1614" s="69" t="s">
        <v>2934</v>
      </c>
      <c r="J1614" s="43" t="s">
        <v>398</v>
      </c>
      <c r="K1614" s="43" t="s">
        <v>398</v>
      </c>
      <c r="L1614" s="43" t="s">
        <v>399</v>
      </c>
      <c r="M1614" s="43" t="s">
        <v>395</v>
      </c>
      <c r="N1614" s="43" t="s">
        <v>396</v>
      </c>
      <c r="O1614" s="68" t="s">
        <v>325</v>
      </c>
      <c r="P1614" s="68" t="s">
        <v>2931</v>
      </c>
      <c r="Q1614" s="57" t="s">
        <v>2932</v>
      </c>
      <c r="R1614" s="35" t="s">
        <v>265</v>
      </c>
      <c r="S1614" s="57" t="str">
        <f>MID(Tabla1[[#This Row],[Aplicación]],6,2)</f>
        <v>07</v>
      </c>
      <c r="T1614" s="54" t="str">
        <f>VLOOKUP(Tabla1[[#This Row],[AREA]],Hoja1!A:B,2,FALSE)</f>
        <v>07. Medio ambiente</v>
      </c>
      <c r="U1614" s="57" t="str">
        <f>MID(Tabla1[[#This Row],[Aplicación]],9,4)</f>
        <v>1711</v>
      </c>
      <c r="V1614" s="54" t="str">
        <f>VLOOKUP(Tabla1[[#This Row],[PROGRAMA]],Hoja1!A:B,2,FALSE)</f>
        <v>1711. Parques y jardines</v>
      </c>
      <c r="W1614" s="57" t="str">
        <f>MID(Tabla1[[#This Row],[Aplicación]],14,2)</f>
        <v>21</v>
      </c>
      <c r="X1614" s="57" t="str">
        <f>MID(Tabla1[[#This Row],[Aplicación]],14,6)</f>
        <v>213</v>
      </c>
    </row>
    <row r="1615" spans="1:24" x14ac:dyDescent="0.25">
      <c r="A1615" s="60">
        <v>220240026060</v>
      </c>
      <c r="B1615" s="43" t="s">
        <v>702</v>
      </c>
      <c r="C1615" s="61">
        <v>45463</v>
      </c>
      <c r="D1615" s="60">
        <v>22024001637</v>
      </c>
      <c r="E1615" s="43" t="s">
        <v>1468</v>
      </c>
      <c r="F1615" s="62">
        <v>710.46</v>
      </c>
      <c r="G1615" s="43" t="s">
        <v>775</v>
      </c>
      <c r="H1615" s="43" t="s">
        <v>3118</v>
      </c>
      <c r="I1615" s="69" t="s">
        <v>2934</v>
      </c>
      <c r="J1615" s="43" t="s">
        <v>398</v>
      </c>
      <c r="K1615" s="43" t="s">
        <v>398</v>
      </c>
      <c r="L1615" s="43" t="s">
        <v>399</v>
      </c>
      <c r="M1615" s="43" t="s">
        <v>395</v>
      </c>
      <c r="N1615" s="43" t="s">
        <v>396</v>
      </c>
      <c r="O1615" s="68" t="s">
        <v>325</v>
      </c>
      <c r="P1615" s="68" t="s">
        <v>2931</v>
      </c>
      <c r="Q1615" s="57" t="s">
        <v>2932</v>
      </c>
      <c r="R1615" s="35" t="s">
        <v>265</v>
      </c>
      <c r="S1615" s="57" t="str">
        <f>MID(Tabla1[[#This Row],[Aplicación]],6,2)</f>
        <v>07</v>
      </c>
      <c r="T1615" s="54" t="str">
        <f>VLOOKUP(Tabla1[[#This Row],[AREA]],Hoja1!A:B,2,FALSE)</f>
        <v>07. Medio ambiente</v>
      </c>
      <c r="U1615" s="57" t="str">
        <f>MID(Tabla1[[#This Row],[Aplicación]],9,4)</f>
        <v>1711</v>
      </c>
      <c r="V1615" s="54" t="str">
        <f>VLOOKUP(Tabla1[[#This Row],[PROGRAMA]],Hoja1!A:B,2,FALSE)</f>
        <v>1711. Parques y jardines</v>
      </c>
      <c r="W1615" s="57" t="str">
        <f>MID(Tabla1[[#This Row],[Aplicación]],14,2)</f>
        <v>21</v>
      </c>
      <c r="X1615" s="57" t="str">
        <f>MID(Tabla1[[#This Row],[Aplicación]],14,6)</f>
        <v>213</v>
      </c>
    </row>
    <row r="1616" spans="1:24" x14ac:dyDescent="0.25">
      <c r="A1616" s="60">
        <v>220240026031</v>
      </c>
      <c r="B1616" s="43" t="s">
        <v>702</v>
      </c>
      <c r="C1616" s="61">
        <v>45463</v>
      </c>
      <c r="D1616" s="60">
        <v>22024001637</v>
      </c>
      <c r="E1616" s="43" t="s">
        <v>1468</v>
      </c>
      <c r="F1616" s="62">
        <v>678.7</v>
      </c>
      <c r="G1616" s="43" t="s">
        <v>776</v>
      </c>
      <c r="H1616" s="43" t="s">
        <v>3122</v>
      </c>
      <c r="I1616" s="69" t="s">
        <v>2934</v>
      </c>
      <c r="J1616" s="43" t="s">
        <v>398</v>
      </c>
      <c r="K1616" s="43" t="s">
        <v>398</v>
      </c>
      <c r="L1616" s="43" t="s">
        <v>399</v>
      </c>
      <c r="M1616" s="43" t="s">
        <v>395</v>
      </c>
      <c r="N1616" s="43" t="s">
        <v>396</v>
      </c>
      <c r="O1616" s="68" t="s">
        <v>325</v>
      </c>
      <c r="P1616" s="68" t="s">
        <v>2931</v>
      </c>
      <c r="Q1616" s="57" t="s">
        <v>2932</v>
      </c>
      <c r="R1616" s="35" t="s">
        <v>265</v>
      </c>
      <c r="S1616" s="57" t="str">
        <f>MID(Tabla1[[#This Row],[Aplicación]],6,2)</f>
        <v>07</v>
      </c>
      <c r="T1616" s="54" t="str">
        <f>VLOOKUP(Tabla1[[#This Row],[AREA]],Hoja1!A:B,2,FALSE)</f>
        <v>07. Medio ambiente</v>
      </c>
      <c r="U1616" s="57" t="str">
        <f>MID(Tabla1[[#This Row],[Aplicación]],9,4)</f>
        <v>1711</v>
      </c>
      <c r="V1616" s="54" t="str">
        <f>VLOOKUP(Tabla1[[#This Row],[PROGRAMA]],Hoja1!A:B,2,FALSE)</f>
        <v>1711. Parques y jardines</v>
      </c>
      <c r="W1616" s="57" t="str">
        <f>MID(Tabla1[[#This Row],[Aplicación]],14,2)</f>
        <v>21</v>
      </c>
      <c r="X1616" s="57" t="str">
        <f>MID(Tabla1[[#This Row],[Aplicación]],14,6)</f>
        <v>213</v>
      </c>
    </row>
    <row r="1617" spans="1:24" x14ac:dyDescent="0.25">
      <c r="A1617" s="60">
        <v>220240026035</v>
      </c>
      <c r="B1617" s="43" t="s">
        <v>702</v>
      </c>
      <c r="C1617" s="61">
        <v>45463</v>
      </c>
      <c r="D1617" s="60">
        <v>22024001637</v>
      </c>
      <c r="E1617" s="43" t="s">
        <v>1468</v>
      </c>
      <c r="F1617" s="62">
        <v>257.39999999999998</v>
      </c>
      <c r="G1617" s="43" t="s">
        <v>777</v>
      </c>
      <c r="H1617" s="43" t="s">
        <v>3128</v>
      </c>
      <c r="I1617" s="69" t="s">
        <v>2934</v>
      </c>
      <c r="J1617" s="43" t="s">
        <v>398</v>
      </c>
      <c r="K1617" s="43" t="s">
        <v>398</v>
      </c>
      <c r="L1617" s="43" t="s">
        <v>399</v>
      </c>
      <c r="M1617" s="43" t="s">
        <v>395</v>
      </c>
      <c r="N1617" s="43" t="s">
        <v>396</v>
      </c>
      <c r="O1617" s="68" t="s">
        <v>325</v>
      </c>
      <c r="P1617" s="68" t="s">
        <v>2931</v>
      </c>
      <c r="Q1617" s="57" t="s">
        <v>2932</v>
      </c>
      <c r="R1617" s="35" t="s">
        <v>265</v>
      </c>
      <c r="S1617" s="57" t="str">
        <f>MID(Tabla1[[#This Row],[Aplicación]],6,2)</f>
        <v>07</v>
      </c>
      <c r="T1617" s="54" t="str">
        <f>VLOOKUP(Tabla1[[#This Row],[AREA]],Hoja1!A:B,2,FALSE)</f>
        <v>07. Medio ambiente</v>
      </c>
      <c r="U1617" s="57" t="str">
        <f>MID(Tabla1[[#This Row],[Aplicación]],9,4)</f>
        <v>1711</v>
      </c>
      <c r="V1617" s="54" t="str">
        <f>VLOOKUP(Tabla1[[#This Row],[PROGRAMA]],Hoja1!A:B,2,FALSE)</f>
        <v>1711. Parques y jardines</v>
      </c>
      <c r="W1617" s="57" t="str">
        <f>MID(Tabla1[[#This Row],[Aplicación]],14,2)</f>
        <v>21</v>
      </c>
      <c r="X1617" s="57" t="str">
        <f>MID(Tabla1[[#This Row],[Aplicación]],14,6)</f>
        <v>213</v>
      </c>
    </row>
    <row r="1618" spans="1:24" x14ac:dyDescent="0.25">
      <c r="A1618" s="60">
        <v>220240024221</v>
      </c>
      <c r="B1618" s="43" t="s">
        <v>702</v>
      </c>
      <c r="C1618" s="61">
        <v>45461</v>
      </c>
      <c r="D1618" s="60">
        <v>22024001637</v>
      </c>
      <c r="E1618" s="43" t="s">
        <v>1468</v>
      </c>
      <c r="F1618" s="62">
        <v>223.66</v>
      </c>
      <c r="G1618" s="43" t="s">
        <v>775</v>
      </c>
      <c r="H1618" s="43" t="s">
        <v>3208</v>
      </c>
      <c r="I1618" s="69" t="s">
        <v>2934</v>
      </c>
      <c r="J1618" s="43" t="s">
        <v>398</v>
      </c>
      <c r="K1618" s="43" t="s">
        <v>398</v>
      </c>
      <c r="L1618" s="43" t="s">
        <v>399</v>
      </c>
      <c r="M1618" s="43" t="s">
        <v>395</v>
      </c>
      <c r="N1618" s="43" t="s">
        <v>396</v>
      </c>
      <c r="O1618" s="68" t="s">
        <v>325</v>
      </c>
      <c r="P1618" s="68" t="s">
        <v>2931</v>
      </c>
      <c r="Q1618" s="57" t="s">
        <v>2932</v>
      </c>
      <c r="R1618" s="35" t="s">
        <v>265</v>
      </c>
      <c r="S1618" s="57" t="str">
        <f>MID(Tabla1[[#This Row],[Aplicación]],6,2)</f>
        <v>07</v>
      </c>
      <c r="T1618" s="54" t="str">
        <f>VLOOKUP(Tabla1[[#This Row],[AREA]],Hoja1!A:B,2,FALSE)</f>
        <v>07. Medio ambiente</v>
      </c>
      <c r="U1618" s="57" t="str">
        <f>MID(Tabla1[[#This Row],[Aplicación]],9,4)</f>
        <v>1711</v>
      </c>
      <c r="V1618" s="54" t="str">
        <f>VLOOKUP(Tabla1[[#This Row],[PROGRAMA]],Hoja1!A:B,2,FALSE)</f>
        <v>1711. Parques y jardines</v>
      </c>
      <c r="W1618" s="57" t="str">
        <f>MID(Tabla1[[#This Row],[Aplicación]],14,2)</f>
        <v>21</v>
      </c>
      <c r="X1618" s="57" t="str">
        <f>MID(Tabla1[[#This Row],[Aplicación]],14,6)</f>
        <v>213</v>
      </c>
    </row>
    <row r="1619" spans="1:24" x14ac:dyDescent="0.25">
      <c r="A1619" s="60">
        <v>220240024294</v>
      </c>
      <c r="B1619" s="43" t="s">
        <v>702</v>
      </c>
      <c r="C1619" s="61">
        <v>45461</v>
      </c>
      <c r="D1619" s="60">
        <v>22024001637</v>
      </c>
      <c r="E1619" s="43" t="s">
        <v>1468</v>
      </c>
      <c r="F1619" s="62">
        <v>22.86</v>
      </c>
      <c r="G1619" s="43" t="s">
        <v>775</v>
      </c>
      <c r="H1619" s="43" t="s">
        <v>3209</v>
      </c>
      <c r="I1619" s="69" t="s">
        <v>2934</v>
      </c>
      <c r="J1619" s="43" t="s">
        <v>398</v>
      </c>
      <c r="K1619" s="43" t="s">
        <v>398</v>
      </c>
      <c r="L1619" s="43" t="s">
        <v>399</v>
      </c>
      <c r="M1619" s="43" t="s">
        <v>395</v>
      </c>
      <c r="N1619" s="43" t="s">
        <v>396</v>
      </c>
      <c r="O1619" s="68" t="s">
        <v>325</v>
      </c>
      <c r="P1619" s="68" t="s">
        <v>2931</v>
      </c>
      <c r="Q1619" s="57" t="s">
        <v>2932</v>
      </c>
      <c r="R1619" s="35" t="s">
        <v>265</v>
      </c>
      <c r="S1619" s="57" t="str">
        <f>MID(Tabla1[[#This Row],[Aplicación]],6,2)</f>
        <v>07</v>
      </c>
      <c r="T1619" s="54" t="str">
        <f>VLOOKUP(Tabla1[[#This Row],[AREA]],Hoja1!A:B,2,FALSE)</f>
        <v>07. Medio ambiente</v>
      </c>
      <c r="U1619" s="57" t="str">
        <f>MID(Tabla1[[#This Row],[Aplicación]],9,4)</f>
        <v>1711</v>
      </c>
      <c r="V1619" s="54" t="str">
        <f>VLOOKUP(Tabla1[[#This Row],[PROGRAMA]],Hoja1!A:B,2,FALSE)</f>
        <v>1711. Parques y jardines</v>
      </c>
      <c r="W1619" s="57" t="str">
        <f>MID(Tabla1[[#This Row],[Aplicación]],14,2)</f>
        <v>21</v>
      </c>
      <c r="X1619" s="57" t="str">
        <f>MID(Tabla1[[#This Row],[Aplicación]],14,6)</f>
        <v>213</v>
      </c>
    </row>
    <row r="1620" spans="1:24" x14ac:dyDescent="0.25">
      <c r="A1620" s="60">
        <v>220240024296</v>
      </c>
      <c r="B1620" s="43" t="s">
        <v>702</v>
      </c>
      <c r="C1620" s="61">
        <v>45461</v>
      </c>
      <c r="D1620" s="60">
        <v>22024001637</v>
      </c>
      <c r="E1620" s="43" t="s">
        <v>1468</v>
      </c>
      <c r="F1620" s="62">
        <v>10.09</v>
      </c>
      <c r="G1620" s="43" t="s">
        <v>775</v>
      </c>
      <c r="H1620" s="43" t="s">
        <v>3210</v>
      </c>
      <c r="I1620" s="69" t="s">
        <v>2934</v>
      </c>
      <c r="J1620" s="43" t="s">
        <v>398</v>
      </c>
      <c r="K1620" s="43" t="s">
        <v>398</v>
      </c>
      <c r="L1620" s="43" t="s">
        <v>399</v>
      </c>
      <c r="M1620" s="43" t="s">
        <v>395</v>
      </c>
      <c r="N1620" s="43" t="s">
        <v>396</v>
      </c>
      <c r="O1620" s="68" t="s">
        <v>325</v>
      </c>
      <c r="P1620" s="68" t="s">
        <v>2931</v>
      </c>
      <c r="Q1620" s="57" t="s">
        <v>2932</v>
      </c>
      <c r="R1620" s="35" t="s">
        <v>265</v>
      </c>
      <c r="S1620" s="57" t="str">
        <f>MID(Tabla1[[#This Row],[Aplicación]],6,2)</f>
        <v>07</v>
      </c>
      <c r="T1620" s="54" t="str">
        <f>VLOOKUP(Tabla1[[#This Row],[AREA]],Hoja1!A:B,2,FALSE)</f>
        <v>07. Medio ambiente</v>
      </c>
      <c r="U1620" s="57" t="str">
        <f>MID(Tabla1[[#This Row],[Aplicación]],9,4)</f>
        <v>1711</v>
      </c>
      <c r="V1620" s="54" t="str">
        <f>VLOOKUP(Tabla1[[#This Row],[PROGRAMA]],Hoja1!A:B,2,FALSE)</f>
        <v>1711. Parques y jardines</v>
      </c>
      <c r="W1620" s="57" t="str">
        <f>MID(Tabla1[[#This Row],[Aplicación]],14,2)</f>
        <v>21</v>
      </c>
      <c r="X1620" s="57" t="str">
        <f>MID(Tabla1[[#This Row],[Aplicación]],14,6)</f>
        <v>213</v>
      </c>
    </row>
    <row r="1621" spans="1:24" x14ac:dyDescent="0.25">
      <c r="A1621" s="60">
        <v>220240024298</v>
      </c>
      <c r="B1621" s="43" t="s">
        <v>702</v>
      </c>
      <c r="C1621" s="61">
        <v>45461</v>
      </c>
      <c r="D1621" s="60">
        <v>22024001637</v>
      </c>
      <c r="E1621" s="43" t="s">
        <v>1468</v>
      </c>
      <c r="F1621" s="62">
        <v>896.38</v>
      </c>
      <c r="G1621" s="43" t="s">
        <v>775</v>
      </c>
      <c r="H1621" s="43" t="s">
        <v>3211</v>
      </c>
      <c r="I1621" s="69" t="s">
        <v>2934</v>
      </c>
      <c r="J1621" s="43" t="s">
        <v>398</v>
      </c>
      <c r="K1621" s="43" t="s">
        <v>398</v>
      </c>
      <c r="L1621" s="43" t="s">
        <v>399</v>
      </c>
      <c r="M1621" s="43" t="s">
        <v>395</v>
      </c>
      <c r="N1621" s="43" t="s">
        <v>396</v>
      </c>
      <c r="O1621" s="68" t="s">
        <v>325</v>
      </c>
      <c r="P1621" s="68" t="s">
        <v>2931</v>
      </c>
      <c r="Q1621" s="57" t="s">
        <v>2932</v>
      </c>
      <c r="R1621" s="35" t="s">
        <v>265</v>
      </c>
      <c r="S1621" s="57" t="str">
        <f>MID(Tabla1[[#This Row],[Aplicación]],6,2)</f>
        <v>07</v>
      </c>
      <c r="T1621" s="54" t="str">
        <f>VLOOKUP(Tabla1[[#This Row],[AREA]],Hoja1!A:B,2,FALSE)</f>
        <v>07. Medio ambiente</v>
      </c>
      <c r="U1621" s="57" t="str">
        <f>MID(Tabla1[[#This Row],[Aplicación]],9,4)</f>
        <v>1711</v>
      </c>
      <c r="V1621" s="54" t="str">
        <f>VLOOKUP(Tabla1[[#This Row],[PROGRAMA]],Hoja1!A:B,2,FALSE)</f>
        <v>1711. Parques y jardines</v>
      </c>
      <c r="W1621" s="57" t="str">
        <f>MID(Tabla1[[#This Row],[Aplicación]],14,2)</f>
        <v>21</v>
      </c>
      <c r="X1621" s="57" t="str">
        <f>MID(Tabla1[[#This Row],[Aplicación]],14,6)</f>
        <v>213</v>
      </c>
    </row>
    <row r="1622" spans="1:24" x14ac:dyDescent="0.25">
      <c r="A1622" s="60">
        <v>220240024219</v>
      </c>
      <c r="B1622" s="43" t="s">
        <v>702</v>
      </c>
      <c r="C1622" s="61">
        <v>45461</v>
      </c>
      <c r="D1622" s="60">
        <v>22024001637</v>
      </c>
      <c r="E1622" s="43" t="s">
        <v>1468</v>
      </c>
      <c r="F1622" s="62">
        <v>541.64</v>
      </c>
      <c r="G1622" s="43" t="s">
        <v>963</v>
      </c>
      <c r="H1622" s="43" t="s">
        <v>3215</v>
      </c>
      <c r="I1622" s="69" t="s">
        <v>2934</v>
      </c>
      <c r="J1622" s="43" t="s">
        <v>420</v>
      </c>
      <c r="K1622" s="43" t="s">
        <v>420</v>
      </c>
      <c r="L1622" s="43" t="s">
        <v>399</v>
      </c>
      <c r="M1622" s="43" t="s">
        <v>395</v>
      </c>
      <c r="N1622" s="43" t="s">
        <v>396</v>
      </c>
      <c r="O1622" s="68" t="s">
        <v>325</v>
      </c>
      <c r="P1622" s="68" t="s">
        <v>2931</v>
      </c>
      <c r="Q1622" s="57" t="s">
        <v>2932</v>
      </c>
      <c r="R1622" s="35" t="s">
        <v>265</v>
      </c>
      <c r="S1622" s="57" t="str">
        <f>MID(Tabla1[[#This Row],[Aplicación]],6,2)</f>
        <v>07</v>
      </c>
      <c r="T1622" s="54" t="str">
        <f>VLOOKUP(Tabla1[[#This Row],[AREA]],Hoja1!A:B,2,FALSE)</f>
        <v>07. Medio ambiente</v>
      </c>
      <c r="U1622" s="57" t="str">
        <f>MID(Tabla1[[#This Row],[Aplicación]],9,4)</f>
        <v>1711</v>
      </c>
      <c r="V1622" s="54" t="str">
        <f>VLOOKUP(Tabla1[[#This Row],[PROGRAMA]],Hoja1!A:B,2,FALSE)</f>
        <v>1711. Parques y jardines</v>
      </c>
      <c r="W1622" s="57" t="str">
        <f>MID(Tabla1[[#This Row],[Aplicación]],14,2)</f>
        <v>21</v>
      </c>
      <c r="X1622" s="57" t="str">
        <f>MID(Tabla1[[#This Row],[Aplicación]],14,6)</f>
        <v>213</v>
      </c>
    </row>
    <row r="1623" spans="1:24" x14ac:dyDescent="0.25">
      <c r="A1623" s="60">
        <v>220240024300</v>
      </c>
      <c r="B1623" s="43" t="s">
        <v>702</v>
      </c>
      <c r="C1623" s="61">
        <v>45461</v>
      </c>
      <c r="D1623" s="60">
        <v>22024001637</v>
      </c>
      <c r="E1623" s="43" t="s">
        <v>1468</v>
      </c>
      <c r="F1623" s="62">
        <v>595.36</v>
      </c>
      <c r="G1623" s="43" t="s">
        <v>963</v>
      </c>
      <c r="H1623" s="43" t="s">
        <v>3216</v>
      </c>
      <c r="I1623" s="69" t="s">
        <v>2934</v>
      </c>
      <c r="J1623" s="43" t="s">
        <v>420</v>
      </c>
      <c r="K1623" s="43" t="s">
        <v>420</v>
      </c>
      <c r="L1623" s="43" t="s">
        <v>399</v>
      </c>
      <c r="M1623" s="43" t="s">
        <v>395</v>
      </c>
      <c r="N1623" s="43" t="s">
        <v>396</v>
      </c>
      <c r="O1623" s="68" t="s">
        <v>325</v>
      </c>
      <c r="P1623" s="68" t="s">
        <v>2931</v>
      </c>
      <c r="Q1623" s="57" t="s">
        <v>2932</v>
      </c>
      <c r="R1623" s="35" t="s">
        <v>265</v>
      </c>
      <c r="S1623" s="57" t="str">
        <f>MID(Tabla1[[#This Row],[Aplicación]],6,2)</f>
        <v>07</v>
      </c>
      <c r="T1623" s="54" t="str">
        <f>VLOOKUP(Tabla1[[#This Row],[AREA]],Hoja1!A:B,2,FALSE)</f>
        <v>07. Medio ambiente</v>
      </c>
      <c r="U1623" s="57" t="str">
        <f>MID(Tabla1[[#This Row],[Aplicación]],9,4)</f>
        <v>1711</v>
      </c>
      <c r="V1623" s="54" t="str">
        <f>VLOOKUP(Tabla1[[#This Row],[PROGRAMA]],Hoja1!A:B,2,FALSE)</f>
        <v>1711. Parques y jardines</v>
      </c>
      <c r="W1623" s="57" t="str">
        <f>MID(Tabla1[[#This Row],[Aplicación]],14,2)</f>
        <v>21</v>
      </c>
      <c r="X1623" s="57" t="str">
        <f>MID(Tabla1[[#This Row],[Aplicación]],14,6)</f>
        <v>213</v>
      </c>
    </row>
    <row r="1624" spans="1:24" x14ac:dyDescent="0.25">
      <c r="A1624" s="60">
        <v>220240024225</v>
      </c>
      <c r="B1624" s="43" t="s">
        <v>702</v>
      </c>
      <c r="C1624" s="61">
        <v>45461</v>
      </c>
      <c r="D1624" s="60">
        <v>22024001637</v>
      </c>
      <c r="E1624" s="43" t="s">
        <v>1468</v>
      </c>
      <c r="F1624" s="62">
        <v>1567.14</v>
      </c>
      <c r="G1624" s="43" t="s">
        <v>776</v>
      </c>
      <c r="H1624" s="43" t="s">
        <v>3219</v>
      </c>
      <c r="I1624" s="69" t="s">
        <v>2934</v>
      </c>
      <c r="J1624" s="43" t="s">
        <v>398</v>
      </c>
      <c r="K1624" s="43" t="s">
        <v>398</v>
      </c>
      <c r="L1624" s="43" t="s">
        <v>399</v>
      </c>
      <c r="M1624" s="43" t="s">
        <v>395</v>
      </c>
      <c r="N1624" s="43" t="s">
        <v>396</v>
      </c>
      <c r="O1624" s="68" t="s">
        <v>325</v>
      </c>
      <c r="P1624" s="68" t="s">
        <v>2931</v>
      </c>
      <c r="Q1624" s="57" t="s">
        <v>2932</v>
      </c>
      <c r="R1624" s="35" t="s">
        <v>265</v>
      </c>
      <c r="S1624" s="57" t="str">
        <f>MID(Tabla1[[#This Row],[Aplicación]],6,2)</f>
        <v>07</v>
      </c>
      <c r="T1624" s="54" t="str">
        <f>VLOOKUP(Tabla1[[#This Row],[AREA]],Hoja1!A:B,2,FALSE)</f>
        <v>07. Medio ambiente</v>
      </c>
      <c r="U1624" s="57" t="str">
        <f>MID(Tabla1[[#This Row],[Aplicación]],9,4)</f>
        <v>1711</v>
      </c>
      <c r="V1624" s="54" t="str">
        <f>VLOOKUP(Tabla1[[#This Row],[PROGRAMA]],Hoja1!A:B,2,FALSE)</f>
        <v>1711. Parques y jardines</v>
      </c>
      <c r="W1624" s="57" t="str">
        <f>MID(Tabla1[[#This Row],[Aplicación]],14,2)</f>
        <v>21</v>
      </c>
      <c r="X1624" s="57" t="str">
        <f>MID(Tabla1[[#This Row],[Aplicación]],14,6)</f>
        <v>213</v>
      </c>
    </row>
    <row r="1625" spans="1:24" x14ac:dyDescent="0.25">
      <c r="A1625" s="60">
        <v>220240024223</v>
      </c>
      <c r="B1625" s="43" t="s">
        <v>702</v>
      </c>
      <c r="C1625" s="61">
        <v>45461</v>
      </c>
      <c r="D1625" s="60">
        <v>22024001637</v>
      </c>
      <c r="E1625" s="43" t="s">
        <v>1468</v>
      </c>
      <c r="F1625" s="62">
        <v>60.12</v>
      </c>
      <c r="G1625" s="43" t="s">
        <v>836</v>
      </c>
      <c r="H1625" s="43" t="s">
        <v>3282</v>
      </c>
      <c r="I1625" s="69" t="s">
        <v>2934</v>
      </c>
      <c r="J1625" s="43" t="s">
        <v>592</v>
      </c>
      <c r="K1625" s="43" t="s">
        <v>398</v>
      </c>
      <c r="L1625" s="43" t="s">
        <v>399</v>
      </c>
      <c r="M1625" s="43" t="s">
        <v>395</v>
      </c>
      <c r="N1625" s="43" t="s">
        <v>396</v>
      </c>
      <c r="O1625" s="68" t="s">
        <v>325</v>
      </c>
      <c r="P1625" s="68" t="s">
        <v>2931</v>
      </c>
      <c r="Q1625" s="57" t="s">
        <v>2932</v>
      </c>
      <c r="R1625" s="35" t="s">
        <v>265</v>
      </c>
      <c r="S1625" s="57" t="str">
        <f>MID(Tabla1[[#This Row],[Aplicación]],6,2)</f>
        <v>07</v>
      </c>
      <c r="T1625" s="54" t="str">
        <f>VLOOKUP(Tabla1[[#This Row],[AREA]],Hoja1!A:B,2,FALSE)</f>
        <v>07. Medio ambiente</v>
      </c>
      <c r="U1625" s="57" t="str">
        <f>MID(Tabla1[[#This Row],[Aplicación]],9,4)</f>
        <v>1711</v>
      </c>
      <c r="V1625" s="54" t="str">
        <f>VLOOKUP(Tabla1[[#This Row],[PROGRAMA]],Hoja1!A:B,2,FALSE)</f>
        <v>1711. Parques y jardines</v>
      </c>
      <c r="W1625" s="57" t="str">
        <f>MID(Tabla1[[#This Row],[Aplicación]],14,2)</f>
        <v>21</v>
      </c>
      <c r="X1625" s="57" t="str">
        <f>MID(Tabla1[[#This Row],[Aplicación]],14,6)</f>
        <v>213</v>
      </c>
    </row>
    <row r="1626" spans="1:24" x14ac:dyDescent="0.25">
      <c r="A1626" s="60">
        <v>220240023796</v>
      </c>
      <c r="B1626" s="43" t="s">
        <v>702</v>
      </c>
      <c r="C1626" s="61">
        <v>45456</v>
      </c>
      <c r="D1626" s="60">
        <v>22024001637</v>
      </c>
      <c r="E1626" s="43" t="s">
        <v>1468</v>
      </c>
      <c r="F1626" s="62">
        <v>9.98</v>
      </c>
      <c r="G1626" s="43" t="s">
        <v>81</v>
      </c>
      <c r="H1626" s="43" t="s">
        <v>3300</v>
      </c>
      <c r="I1626" s="69" t="s">
        <v>2934</v>
      </c>
      <c r="J1626" s="43" t="s">
        <v>398</v>
      </c>
      <c r="K1626" s="43" t="s">
        <v>398</v>
      </c>
      <c r="L1626" s="43" t="s">
        <v>399</v>
      </c>
      <c r="M1626" s="43" t="s">
        <v>395</v>
      </c>
      <c r="N1626" s="43" t="s">
        <v>396</v>
      </c>
      <c r="O1626" s="68" t="s">
        <v>325</v>
      </c>
      <c r="P1626" s="68" t="s">
        <v>2931</v>
      </c>
      <c r="Q1626" s="57" t="s">
        <v>2932</v>
      </c>
      <c r="R1626" s="35" t="s">
        <v>265</v>
      </c>
      <c r="S1626" s="57" t="str">
        <f>MID(Tabla1[[#This Row],[Aplicación]],6,2)</f>
        <v>07</v>
      </c>
      <c r="T1626" s="54" t="str">
        <f>VLOOKUP(Tabla1[[#This Row],[AREA]],Hoja1!A:B,2,FALSE)</f>
        <v>07. Medio ambiente</v>
      </c>
      <c r="U1626" s="57" t="str">
        <f>MID(Tabla1[[#This Row],[Aplicación]],9,4)</f>
        <v>1711</v>
      </c>
      <c r="V1626" s="54" t="str">
        <f>VLOOKUP(Tabla1[[#This Row],[PROGRAMA]],Hoja1!A:B,2,FALSE)</f>
        <v>1711. Parques y jardines</v>
      </c>
      <c r="W1626" s="57" t="str">
        <f>MID(Tabla1[[#This Row],[Aplicación]],14,2)</f>
        <v>21</v>
      </c>
      <c r="X1626" s="57" t="str">
        <f>MID(Tabla1[[#This Row],[Aplicación]],14,6)</f>
        <v>213</v>
      </c>
    </row>
    <row r="1627" spans="1:24" x14ac:dyDescent="0.25">
      <c r="A1627" s="60">
        <v>220240023798</v>
      </c>
      <c r="B1627" s="43" t="s">
        <v>702</v>
      </c>
      <c r="C1627" s="61">
        <v>45456</v>
      </c>
      <c r="D1627" s="60">
        <v>22024001637</v>
      </c>
      <c r="E1627" s="43" t="s">
        <v>1468</v>
      </c>
      <c r="F1627" s="62">
        <v>56.65</v>
      </c>
      <c r="G1627" s="43" t="s">
        <v>81</v>
      </c>
      <c r="H1627" s="43" t="s">
        <v>3303</v>
      </c>
      <c r="I1627" s="69" t="s">
        <v>2934</v>
      </c>
      <c r="J1627" s="43" t="s">
        <v>398</v>
      </c>
      <c r="K1627" s="43" t="s">
        <v>398</v>
      </c>
      <c r="L1627" s="43" t="s">
        <v>399</v>
      </c>
      <c r="M1627" s="43" t="s">
        <v>395</v>
      </c>
      <c r="N1627" s="43" t="s">
        <v>396</v>
      </c>
      <c r="O1627" s="68" t="s">
        <v>325</v>
      </c>
      <c r="P1627" s="68" t="s">
        <v>2931</v>
      </c>
      <c r="Q1627" s="57" t="s">
        <v>2932</v>
      </c>
      <c r="R1627" s="35" t="s">
        <v>265</v>
      </c>
      <c r="S1627" s="57" t="str">
        <f>MID(Tabla1[[#This Row],[Aplicación]],6,2)</f>
        <v>07</v>
      </c>
      <c r="T1627" s="54" t="str">
        <f>VLOOKUP(Tabla1[[#This Row],[AREA]],Hoja1!A:B,2,FALSE)</f>
        <v>07. Medio ambiente</v>
      </c>
      <c r="U1627" s="57" t="str">
        <f>MID(Tabla1[[#This Row],[Aplicación]],9,4)</f>
        <v>1711</v>
      </c>
      <c r="V1627" s="54" t="str">
        <f>VLOOKUP(Tabla1[[#This Row],[PROGRAMA]],Hoja1!A:B,2,FALSE)</f>
        <v>1711. Parques y jardines</v>
      </c>
      <c r="W1627" s="57" t="str">
        <f>MID(Tabla1[[#This Row],[Aplicación]],14,2)</f>
        <v>21</v>
      </c>
      <c r="X1627" s="57" t="str">
        <f>MID(Tabla1[[#This Row],[Aplicación]],14,6)</f>
        <v>213</v>
      </c>
    </row>
    <row r="1628" spans="1:24" x14ac:dyDescent="0.25">
      <c r="A1628" s="60">
        <v>220240023800</v>
      </c>
      <c r="B1628" s="43" t="s">
        <v>702</v>
      </c>
      <c r="C1628" s="61">
        <v>45456</v>
      </c>
      <c r="D1628" s="60">
        <v>22024001637</v>
      </c>
      <c r="E1628" s="43" t="s">
        <v>1468</v>
      </c>
      <c r="F1628" s="62">
        <v>79.86</v>
      </c>
      <c r="G1628" s="43" t="s">
        <v>777</v>
      </c>
      <c r="H1628" s="43" t="s">
        <v>3308</v>
      </c>
      <c r="I1628" s="69" t="s">
        <v>2934</v>
      </c>
      <c r="J1628" s="43" t="s">
        <v>398</v>
      </c>
      <c r="K1628" s="43" t="s">
        <v>398</v>
      </c>
      <c r="L1628" s="43" t="s">
        <v>399</v>
      </c>
      <c r="M1628" s="43" t="s">
        <v>395</v>
      </c>
      <c r="N1628" s="43" t="s">
        <v>396</v>
      </c>
      <c r="O1628" s="68" t="s">
        <v>325</v>
      </c>
      <c r="P1628" s="68" t="s">
        <v>2931</v>
      </c>
      <c r="Q1628" s="57" t="s">
        <v>2932</v>
      </c>
      <c r="R1628" s="35" t="s">
        <v>265</v>
      </c>
      <c r="S1628" s="57" t="str">
        <f>MID(Tabla1[[#This Row],[Aplicación]],6,2)</f>
        <v>07</v>
      </c>
      <c r="T1628" s="54" t="str">
        <f>VLOOKUP(Tabla1[[#This Row],[AREA]],Hoja1!A:B,2,FALSE)</f>
        <v>07. Medio ambiente</v>
      </c>
      <c r="U1628" s="57" t="str">
        <f>MID(Tabla1[[#This Row],[Aplicación]],9,4)</f>
        <v>1711</v>
      </c>
      <c r="V1628" s="54" t="str">
        <f>VLOOKUP(Tabla1[[#This Row],[PROGRAMA]],Hoja1!A:B,2,FALSE)</f>
        <v>1711. Parques y jardines</v>
      </c>
      <c r="W1628" s="57" t="str">
        <f>MID(Tabla1[[#This Row],[Aplicación]],14,2)</f>
        <v>21</v>
      </c>
      <c r="X1628" s="57" t="str">
        <f>MID(Tabla1[[#This Row],[Aplicación]],14,6)</f>
        <v>213</v>
      </c>
    </row>
    <row r="1629" spans="1:24" x14ac:dyDescent="0.25">
      <c r="A1629" s="60">
        <v>220240023721</v>
      </c>
      <c r="B1629" s="43" t="s">
        <v>702</v>
      </c>
      <c r="C1629" s="61">
        <v>45456</v>
      </c>
      <c r="D1629" s="60">
        <v>22024001637</v>
      </c>
      <c r="E1629" s="43" t="s">
        <v>1468</v>
      </c>
      <c r="F1629" s="62">
        <v>226.89</v>
      </c>
      <c r="G1629" s="43" t="s">
        <v>963</v>
      </c>
      <c r="H1629" s="43" t="s">
        <v>3315</v>
      </c>
      <c r="I1629" s="69" t="s">
        <v>2934</v>
      </c>
      <c r="J1629" s="43" t="s">
        <v>420</v>
      </c>
      <c r="K1629" s="43" t="s">
        <v>420</v>
      </c>
      <c r="L1629" s="43" t="s">
        <v>399</v>
      </c>
      <c r="M1629" s="43" t="s">
        <v>395</v>
      </c>
      <c r="N1629" s="43" t="s">
        <v>396</v>
      </c>
      <c r="O1629" s="68" t="s">
        <v>325</v>
      </c>
      <c r="P1629" s="68" t="s">
        <v>2931</v>
      </c>
      <c r="Q1629" s="57" t="s">
        <v>2932</v>
      </c>
      <c r="R1629" s="35" t="s">
        <v>265</v>
      </c>
      <c r="S1629" s="57" t="str">
        <f>MID(Tabla1[[#This Row],[Aplicación]],6,2)</f>
        <v>07</v>
      </c>
      <c r="T1629" s="54" t="str">
        <f>VLOOKUP(Tabla1[[#This Row],[AREA]],Hoja1!A:B,2,FALSE)</f>
        <v>07. Medio ambiente</v>
      </c>
      <c r="U1629" s="57" t="str">
        <f>MID(Tabla1[[#This Row],[Aplicación]],9,4)</f>
        <v>1711</v>
      </c>
      <c r="V1629" s="54" t="str">
        <f>VLOOKUP(Tabla1[[#This Row],[PROGRAMA]],Hoja1!A:B,2,FALSE)</f>
        <v>1711. Parques y jardines</v>
      </c>
      <c r="W1629" s="57" t="str">
        <f>MID(Tabla1[[#This Row],[Aplicación]],14,2)</f>
        <v>21</v>
      </c>
      <c r="X1629" s="57" t="str">
        <f>MID(Tabla1[[#This Row],[Aplicación]],14,6)</f>
        <v>213</v>
      </c>
    </row>
    <row r="1630" spans="1:24" x14ac:dyDescent="0.25">
      <c r="A1630" s="60">
        <v>220240023767</v>
      </c>
      <c r="B1630" s="43" t="s">
        <v>702</v>
      </c>
      <c r="C1630" s="61">
        <v>45456</v>
      </c>
      <c r="D1630" s="60">
        <v>22024001637</v>
      </c>
      <c r="E1630" s="43" t="s">
        <v>1468</v>
      </c>
      <c r="F1630" s="62">
        <v>244.38</v>
      </c>
      <c r="G1630" s="43" t="s">
        <v>776</v>
      </c>
      <c r="H1630" s="43" t="s">
        <v>3317</v>
      </c>
      <c r="I1630" s="69" t="s">
        <v>2934</v>
      </c>
      <c r="J1630" s="43" t="s">
        <v>398</v>
      </c>
      <c r="K1630" s="43" t="s">
        <v>398</v>
      </c>
      <c r="L1630" s="43" t="s">
        <v>399</v>
      </c>
      <c r="M1630" s="43" t="s">
        <v>395</v>
      </c>
      <c r="N1630" s="43" t="s">
        <v>396</v>
      </c>
      <c r="O1630" s="68" t="s">
        <v>325</v>
      </c>
      <c r="P1630" s="68" t="s">
        <v>2931</v>
      </c>
      <c r="Q1630" s="57" t="s">
        <v>2932</v>
      </c>
      <c r="R1630" s="35" t="s">
        <v>265</v>
      </c>
      <c r="S1630" s="57" t="str">
        <f>MID(Tabla1[[#This Row],[Aplicación]],6,2)</f>
        <v>07</v>
      </c>
      <c r="T1630" s="54" t="str">
        <f>VLOOKUP(Tabla1[[#This Row],[AREA]],Hoja1!A:B,2,FALSE)</f>
        <v>07. Medio ambiente</v>
      </c>
      <c r="U1630" s="57" t="str">
        <f>MID(Tabla1[[#This Row],[Aplicación]],9,4)</f>
        <v>1711</v>
      </c>
      <c r="V1630" s="54" t="str">
        <f>VLOOKUP(Tabla1[[#This Row],[PROGRAMA]],Hoja1!A:B,2,FALSE)</f>
        <v>1711. Parques y jardines</v>
      </c>
      <c r="W1630" s="57" t="str">
        <f>MID(Tabla1[[#This Row],[Aplicación]],14,2)</f>
        <v>21</v>
      </c>
      <c r="X1630" s="57" t="str">
        <f>MID(Tabla1[[#This Row],[Aplicación]],14,6)</f>
        <v>213</v>
      </c>
    </row>
    <row r="1631" spans="1:24" x14ac:dyDescent="0.25">
      <c r="A1631" s="60">
        <v>220240023767</v>
      </c>
      <c r="B1631" s="43" t="s">
        <v>702</v>
      </c>
      <c r="C1631" s="61">
        <v>45456</v>
      </c>
      <c r="D1631" s="60">
        <v>22024001637</v>
      </c>
      <c r="E1631" s="43" t="s">
        <v>1468</v>
      </c>
      <c r="F1631" s="62">
        <v>244.38</v>
      </c>
      <c r="G1631" s="43" t="s">
        <v>776</v>
      </c>
      <c r="H1631" s="43" t="s">
        <v>3317</v>
      </c>
      <c r="I1631" s="69" t="s">
        <v>2934</v>
      </c>
      <c r="J1631" s="43" t="s">
        <v>398</v>
      </c>
      <c r="K1631" s="43" t="s">
        <v>398</v>
      </c>
      <c r="L1631" s="43" t="s">
        <v>399</v>
      </c>
      <c r="M1631" s="43" t="s">
        <v>395</v>
      </c>
      <c r="N1631" s="43" t="s">
        <v>396</v>
      </c>
      <c r="O1631" s="68" t="s">
        <v>325</v>
      </c>
      <c r="P1631" s="68" t="s">
        <v>2931</v>
      </c>
      <c r="Q1631" s="57" t="s">
        <v>2932</v>
      </c>
      <c r="R1631" s="35" t="s">
        <v>265</v>
      </c>
      <c r="S1631" s="57" t="str">
        <f>MID(Tabla1[[#This Row],[Aplicación]],6,2)</f>
        <v>07</v>
      </c>
      <c r="T1631" s="54" t="str">
        <f>VLOOKUP(Tabla1[[#This Row],[AREA]],Hoja1!A:B,2,FALSE)</f>
        <v>07. Medio ambiente</v>
      </c>
      <c r="U1631" s="57" t="str">
        <f>MID(Tabla1[[#This Row],[Aplicación]],9,4)</f>
        <v>1711</v>
      </c>
      <c r="V1631" s="54" t="str">
        <f>VLOOKUP(Tabla1[[#This Row],[PROGRAMA]],Hoja1!A:B,2,FALSE)</f>
        <v>1711. Parques y jardines</v>
      </c>
      <c r="W1631" s="57" t="str">
        <f>MID(Tabla1[[#This Row],[Aplicación]],14,2)</f>
        <v>21</v>
      </c>
      <c r="X1631" s="57" t="str">
        <f>MID(Tabla1[[#This Row],[Aplicación]],14,6)</f>
        <v>213</v>
      </c>
    </row>
    <row r="1632" spans="1:24" x14ac:dyDescent="0.25">
      <c r="A1632" s="60">
        <v>220240023721</v>
      </c>
      <c r="B1632" s="43" t="s">
        <v>702</v>
      </c>
      <c r="C1632" s="61">
        <v>45456</v>
      </c>
      <c r="D1632" s="60">
        <v>22024001637</v>
      </c>
      <c r="E1632" s="43" t="s">
        <v>1468</v>
      </c>
      <c r="F1632" s="62">
        <v>226.89</v>
      </c>
      <c r="G1632" s="43" t="s">
        <v>963</v>
      </c>
      <c r="H1632" s="43" t="s">
        <v>3315</v>
      </c>
      <c r="I1632" s="69" t="s">
        <v>2934</v>
      </c>
      <c r="J1632" s="43" t="s">
        <v>420</v>
      </c>
      <c r="K1632" s="43" t="s">
        <v>420</v>
      </c>
      <c r="L1632" s="43" t="s">
        <v>399</v>
      </c>
      <c r="M1632" s="43" t="s">
        <v>395</v>
      </c>
      <c r="N1632" s="43" t="s">
        <v>396</v>
      </c>
      <c r="O1632" s="68" t="s">
        <v>325</v>
      </c>
      <c r="P1632" s="68" t="s">
        <v>2931</v>
      </c>
      <c r="Q1632" s="57" t="s">
        <v>2932</v>
      </c>
      <c r="R1632" s="35" t="s">
        <v>265</v>
      </c>
      <c r="S1632" s="57" t="str">
        <f>MID(Tabla1[[#This Row],[Aplicación]],6,2)</f>
        <v>07</v>
      </c>
      <c r="T1632" s="54" t="str">
        <f>VLOOKUP(Tabla1[[#This Row],[AREA]],Hoja1!A:B,2,FALSE)</f>
        <v>07. Medio ambiente</v>
      </c>
      <c r="U1632" s="57" t="str">
        <f>MID(Tabla1[[#This Row],[Aplicación]],9,4)</f>
        <v>1711</v>
      </c>
      <c r="V1632" s="54" t="str">
        <f>VLOOKUP(Tabla1[[#This Row],[PROGRAMA]],Hoja1!A:B,2,FALSE)</f>
        <v>1711. Parques y jardines</v>
      </c>
      <c r="W1632" s="57" t="str">
        <f>MID(Tabla1[[#This Row],[Aplicación]],14,2)</f>
        <v>21</v>
      </c>
      <c r="X1632" s="57" t="str">
        <f>MID(Tabla1[[#This Row],[Aplicación]],14,6)</f>
        <v>213</v>
      </c>
    </row>
    <row r="1633" spans="1:24" x14ac:dyDescent="0.25">
      <c r="A1633" s="60">
        <v>220240023800</v>
      </c>
      <c r="B1633" s="43" t="s">
        <v>702</v>
      </c>
      <c r="C1633" s="61">
        <v>45456</v>
      </c>
      <c r="D1633" s="60">
        <v>22024001637</v>
      </c>
      <c r="E1633" s="43" t="s">
        <v>1468</v>
      </c>
      <c r="F1633" s="62">
        <v>79.86</v>
      </c>
      <c r="G1633" s="43" t="s">
        <v>777</v>
      </c>
      <c r="H1633" s="43" t="s">
        <v>3308</v>
      </c>
      <c r="I1633" s="69" t="s">
        <v>2934</v>
      </c>
      <c r="J1633" s="43" t="s">
        <v>398</v>
      </c>
      <c r="K1633" s="43" t="s">
        <v>398</v>
      </c>
      <c r="L1633" s="43" t="s">
        <v>399</v>
      </c>
      <c r="M1633" s="43" t="s">
        <v>395</v>
      </c>
      <c r="N1633" s="43" t="s">
        <v>396</v>
      </c>
      <c r="O1633" s="68" t="s">
        <v>325</v>
      </c>
      <c r="P1633" s="68" t="s">
        <v>2931</v>
      </c>
      <c r="Q1633" s="57" t="s">
        <v>2932</v>
      </c>
      <c r="R1633" s="35" t="s">
        <v>265</v>
      </c>
      <c r="S1633" s="57" t="str">
        <f>MID(Tabla1[[#This Row],[Aplicación]],6,2)</f>
        <v>07</v>
      </c>
      <c r="T1633" s="54" t="str">
        <f>VLOOKUP(Tabla1[[#This Row],[AREA]],Hoja1!A:B,2,FALSE)</f>
        <v>07. Medio ambiente</v>
      </c>
      <c r="U1633" s="57" t="str">
        <f>MID(Tabla1[[#This Row],[Aplicación]],9,4)</f>
        <v>1711</v>
      </c>
      <c r="V1633" s="54" t="str">
        <f>VLOOKUP(Tabla1[[#This Row],[PROGRAMA]],Hoja1!A:B,2,FALSE)</f>
        <v>1711. Parques y jardines</v>
      </c>
      <c r="W1633" s="57" t="str">
        <f>MID(Tabla1[[#This Row],[Aplicación]],14,2)</f>
        <v>21</v>
      </c>
      <c r="X1633" s="57" t="str">
        <f>MID(Tabla1[[#This Row],[Aplicación]],14,6)</f>
        <v>213</v>
      </c>
    </row>
    <row r="1634" spans="1:24" x14ac:dyDescent="0.25">
      <c r="A1634" s="60">
        <v>220240023798</v>
      </c>
      <c r="B1634" s="43" t="s">
        <v>702</v>
      </c>
      <c r="C1634" s="61">
        <v>45456</v>
      </c>
      <c r="D1634" s="60">
        <v>22024001637</v>
      </c>
      <c r="E1634" s="43" t="s">
        <v>1468</v>
      </c>
      <c r="F1634" s="62">
        <v>56.65</v>
      </c>
      <c r="G1634" s="43" t="s">
        <v>81</v>
      </c>
      <c r="H1634" s="43" t="s">
        <v>3303</v>
      </c>
      <c r="I1634" s="69" t="s">
        <v>2934</v>
      </c>
      <c r="J1634" s="43" t="s">
        <v>398</v>
      </c>
      <c r="K1634" s="43" t="s">
        <v>398</v>
      </c>
      <c r="L1634" s="43" t="s">
        <v>399</v>
      </c>
      <c r="M1634" s="43" t="s">
        <v>395</v>
      </c>
      <c r="N1634" s="43" t="s">
        <v>396</v>
      </c>
      <c r="O1634" s="68" t="s">
        <v>325</v>
      </c>
      <c r="P1634" s="68" t="s">
        <v>2931</v>
      </c>
      <c r="Q1634" s="57" t="s">
        <v>2932</v>
      </c>
      <c r="R1634" s="35" t="s">
        <v>265</v>
      </c>
      <c r="S1634" s="57" t="str">
        <f>MID(Tabla1[[#This Row],[Aplicación]],6,2)</f>
        <v>07</v>
      </c>
      <c r="T1634" s="54" t="str">
        <f>VLOOKUP(Tabla1[[#This Row],[AREA]],Hoja1!A:B,2,FALSE)</f>
        <v>07. Medio ambiente</v>
      </c>
      <c r="U1634" s="57" t="str">
        <f>MID(Tabla1[[#This Row],[Aplicación]],9,4)</f>
        <v>1711</v>
      </c>
      <c r="V1634" s="54" t="str">
        <f>VLOOKUP(Tabla1[[#This Row],[PROGRAMA]],Hoja1!A:B,2,FALSE)</f>
        <v>1711. Parques y jardines</v>
      </c>
      <c r="W1634" s="57" t="str">
        <f>MID(Tabla1[[#This Row],[Aplicación]],14,2)</f>
        <v>21</v>
      </c>
      <c r="X1634" s="57" t="str">
        <f>MID(Tabla1[[#This Row],[Aplicación]],14,6)</f>
        <v>213</v>
      </c>
    </row>
    <row r="1635" spans="1:24" x14ac:dyDescent="0.25">
      <c r="A1635" s="60">
        <v>220240023796</v>
      </c>
      <c r="B1635" s="43" t="s">
        <v>702</v>
      </c>
      <c r="C1635" s="61">
        <v>45456</v>
      </c>
      <c r="D1635" s="60">
        <v>22024001637</v>
      </c>
      <c r="E1635" s="43" t="s">
        <v>1468</v>
      </c>
      <c r="F1635" s="62">
        <v>9.98</v>
      </c>
      <c r="G1635" s="43" t="s">
        <v>81</v>
      </c>
      <c r="H1635" s="43" t="s">
        <v>3300</v>
      </c>
      <c r="I1635" s="69" t="s">
        <v>2934</v>
      </c>
      <c r="J1635" s="43" t="s">
        <v>398</v>
      </c>
      <c r="K1635" s="43" t="s">
        <v>398</v>
      </c>
      <c r="L1635" s="43" t="s">
        <v>399</v>
      </c>
      <c r="M1635" s="43" t="s">
        <v>395</v>
      </c>
      <c r="N1635" s="43" t="s">
        <v>396</v>
      </c>
      <c r="O1635" s="68" t="s">
        <v>325</v>
      </c>
      <c r="P1635" s="68" t="s">
        <v>2931</v>
      </c>
      <c r="Q1635" s="57" t="s">
        <v>2932</v>
      </c>
      <c r="R1635" s="35" t="s">
        <v>265</v>
      </c>
      <c r="S1635" s="57" t="str">
        <f>MID(Tabla1[[#This Row],[Aplicación]],6,2)</f>
        <v>07</v>
      </c>
      <c r="T1635" s="54" t="str">
        <f>VLOOKUP(Tabla1[[#This Row],[AREA]],Hoja1!A:B,2,FALSE)</f>
        <v>07. Medio ambiente</v>
      </c>
      <c r="U1635" s="57" t="str">
        <f>MID(Tabla1[[#This Row],[Aplicación]],9,4)</f>
        <v>1711</v>
      </c>
      <c r="V1635" s="54" t="str">
        <f>VLOOKUP(Tabla1[[#This Row],[PROGRAMA]],Hoja1!A:B,2,FALSE)</f>
        <v>1711. Parques y jardines</v>
      </c>
      <c r="W1635" s="57" t="str">
        <f>MID(Tabla1[[#This Row],[Aplicación]],14,2)</f>
        <v>21</v>
      </c>
      <c r="X1635" s="57" t="str">
        <f>MID(Tabla1[[#This Row],[Aplicación]],14,6)</f>
        <v>213</v>
      </c>
    </row>
    <row r="1636" spans="1:24" x14ac:dyDescent="0.25">
      <c r="A1636" s="60">
        <v>220240022332</v>
      </c>
      <c r="B1636" s="43" t="s">
        <v>390</v>
      </c>
      <c r="C1636" s="61">
        <v>45443</v>
      </c>
      <c r="D1636" s="60">
        <v>22024004842</v>
      </c>
      <c r="E1636" s="43" t="s">
        <v>1468</v>
      </c>
      <c r="F1636" s="62">
        <v>1000</v>
      </c>
      <c r="G1636" s="43" t="s">
        <v>3463</v>
      </c>
      <c r="H1636" s="43" t="s">
        <v>3464</v>
      </c>
      <c r="I1636" s="69" t="s">
        <v>2930</v>
      </c>
      <c r="J1636" s="43" t="s">
        <v>3465</v>
      </c>
      <c r="K1636" s="43" t="s">
        <v>678</v>
      </c>
      <c r="L1636" s="43" t="s">
        <v>399</v>
      </c>
      <c r="M1636" s="43" t="s">
        <v>585</v>
      </c>
      <c r="N1636" s="43" t="s">
        <v>539</v>
      </c>
      <c r="O1636" s="68" t="s">
        <v>326</v>
      </c>
      <c r="P1636" s="68" t="s">
        <v>2931</v>
      </c>
      <c r="Q1636" s="57" t="s">
        <v>2932</v>
      </c>
      <c r="R1636" s="35" t="s">
        <v>265</v>
      </c>
      <c r="S1636" s="57" t="str">
        <f>MID(Tabla1[[#This Row],[Aplicación]],6,2)</f>
        <v>07</v>
      </c>
      <c r="T1636" s="54" t="str">
        <f>VLOOKUP(Tabla1[[#This Row],[AREA]],Hoja1!A:B,2,FALSE)</f>
        <v>07. Medio ambiente</v>
      </c>
      <c r="U1636" s="57" t="str">
        <f>MID(Tabla1[[#This Row],[Aplicación]],9,4)</f>
        <v>1711</v>
      </c>
      <c r="V1636" s="54" t="str">
        <f>VLOOKUP(Tabla1[[#This Row],[PROGRAMA]],Hoja1!A:B,2,FALSE)</f>
        <v>1711. Parques y jardines</v>
      </c>
      <c r="W1636" s="57" t="str">
        <f>MID(Tabla1[[#This Row],[Aplicación]],14,2)</f>
        <v>21</v>
      </c>
      <c r="X1636" s="57" t="str">
        <f>MID(Tabla1[[#This Row],[Aplicación]],14,6)</f>
        <v>213</v>
      </c>
    </row>
    <row r="1637" spans="1:24" x14ac:dyDescent="0.25">
      <c r="A1637" s="60">
        <v>220240019794</v>
      </c>
      <c r="B1637" s="43" t="s">
        <v>702</v>
      </c>
      <c r="C1637" s="61">
        <v>45435</v>
      </c>
      <c r="D1637" s="60">
        <v>22024001637</v>
      </c>
      <c r="E1637" s="43" t="s">
        <v>1468</v>
      </c>
      <c r="F1637" s="62">
        <v>548.69000000000005</v>
      </c>
      <c r="G1637" s="43" t="s">
        <v>963</v>
      </c>
      <c r="H1637" s="43" t="s">
        <v>3711</v>
      </c>
      <c r="I1637" s="69" t="s">
        <v>2934</v>
      </c>
      <c r="J1637" s="43" t="s">
        <v>420</v>
      </c>
      <c r="K1637" s="43" t="s">
        <v>420</v>
      </c>
      <c r="L1637" s="43" t="s">
        <v>399</v>
      </c>
      <c r="M1637" s="43" t="s">
        <v>395</v>
      </c>
      <c r="N1637" s="43" t="s">
        <v>396</v>
      </c>
      <c r="O1637" s="68" t="s">
        <v>325</v>
      </c>
      <c r="P1637" s="68" t="s">
        <v>2931</v>
      </c>
      <c r="Q1637" s="57" t="s">
        <v>2932</v>
      </c>
      <c r="R1637" s="35" t="s">
        <v>265</v>
      </c>
      <c r="S1637" s="57" t="str">
        <f>MID(Tabla1[[#This Row],[Aplicación]],6,2)</f>
        <v>07</v>
      </c>
      <c r="T1637" s="54" t="str">
        <f>VLOOKUP(Tabla1[[#This Row],[AREA]],Hoja1!A:B,2,FALSE)</f>
        <v>07. Medio ambiente</v>
      </c>
      <c r="U1637" s="57" t="str">
        <f>MID(Tabla1[[#This Row],[Aplicación]],9,4)</f>
        <v>1711</v>
      </c>
      <c r="V1637" s="54" t="str">
        <f>VLOOKUP(Tabla1[[#This Row],[PROGRAMA]],Hoja1!A:B,2,FALSE)</f>
        <v>1711. Parques y jardines</v>
      </c>
      <c r="W1637" s="57" t="str">
        <f>MID(Tabla1[[#This Row],[Aplicación]],14,2)</f>
        <v>21</v>
      </c>
      <c r="X1637" s="57" t="str">
        <f>MID(Tabla1[[#This Row],[Aplicación]],14,6)</f>
        <v>213</v>
      </c>
    </row>
    <row r="1638" spans="1:24" x14ac:dyDescent="0.25">
      <c r="A1638" s="60">
        <v>220240019797</v>
      </c>
      <c r="B1638" s="43" t="s">
        <v>702</v>
      </c>
      <c r="C1638" s="61">
        <v>45435</v>
      </c>
      <c r="D1638" s="60">
        <v>22024001637</v>
      </c>
      <c r="E1638" s="43" t="s">
        <v>1468</v>
      </c>
      <c r="F1638" s="62">
        <v>593.16999999999996</v>
      </c>
      <c r="G1638" s="43" t="s">
        <v>776</v>
      </c>
      <c r="H1638" s="43" t="s">
        <v>3721</v>
      </c>
      <c r="I1638" s="69" t="s">
        <v>2934</v>
      </c>
      <c r="J1638" s="43" t="s">
        <v>398</v>
      </c>
      <c r="K1638" s="43" t="s">
        <v>398</v>
      </c>
      <c r="L1638" s="43" t="s">
        <v>399</v>
      </c>
      <c r="M1638" s="43" t="s">
        <v>395</v>
      </c>
      <c r="N1638" s="43" t="s">
        <v>396</v>
      </c>
      <c r="O1638" s="68" t="s">
        <v>325</v>
      </c>
      <c r="P1638" s="68" t="s">
        <v>2931</v>
      </c>
      <c r="Q1638" s="57" t="s">
        <v>2932</v>
      </c>
      <c r="R1638" s="35" t="s">
        <v>265</v>
      </c>
      <c r="S1638" s="57" t="str">
        <f>MID(Tabla1[[#This Row],[Aplicación]],6,2)</f>
        <v>07</v>
      </c>
      <c r="T1638" s="54" t="str">
        <f>VLOOKUP(Tabla1[[#This Row],[AREA]],Hoja1!A:B,2,FALSE)</f>
        <v>07. Medio ambiente</v>
      </c>
      <c r="U1638" s="57" t="str">
        <f>MID(Tabla1[[#This Row],[Aplicación]],9,4)</f>
        <v>1711</v>
      </c>
      <c r="V1638" s="54" t="str">
        <f>VLOOKUP(Tabla1[[#This Row],[PROGRAMA]],Hoja1!A:B,2,FALSE)</f>
        <v>1711. Parques y jardines</v>
      </c>
      <c r="W1638" s="57" t="str">
        <f>MID(Tabla1[[#This Row],[Aplicación]],14,2)</f>
        <v>21</v>
      </c>
      <c r="X1638" s="57" t="str">
        <f>MID(Tabla1[[#This Row],[Aplicación]],14,6)</f>
        <v>213</v>
      </c>
    </row>
    <row r="1639" spans="1:24" x14ac:dyDescent="0.25">
      <c r="A1639" s="60">
        <v>220240016371</v>
      </c>
      <c r="B1639" s="43" t="s">
        <v>702</v>
      </c>
      <c r="C1639" s="61">
        <v>45426</v>
      </c>
      <c r="D1639" s="60">
        <v>22024001637</v>
      </c>
      <c r="E1639" s="43" t="s">
        <v>1468</v>
      </c>
      <c r="F1639" s="62">
        <v>1192.46</v>
      </c>
      <c r="G1639" s="43" t="s">
        <v>963</v>
      </c>
      <c r="H1639" s="43" t="s">
        <v>3950</v>
      </c>
      <c r="I1639" s="69" t="s">
        <v>2934</v>
      </c>
      <c r="J1639" s="43" t="s">
        <v>420</v>
      </c>
      <c r="K1639" s="43" t="s">
        <v>420</v>
      </c>
      <c r="L1639" s="43" t="s">
        <v>399</v>
      </c>
      <c r="M1639" s="43" t="s">
        <v>395</v>
      </c>
      <c r="N1639" s="43" t="s">
        <v>396</v>
      </c>
      <c r="O1639" s="68" t="s">
        <v>325</v>
      </c>
      <c r="P1639" s="68" t="s">
        <v>2931</v>
      </c>
      <c r="Q1639" s="57" t="s">
        <v>2932</v>
      </c>
      <c r="R1639" s="35" t="s">
        <v>265</v>
      </c>
      <c r="S1639" s="57" t="str">
        <f>MID(Tabla1[[#This Row],[Aplicación]],6,2)</f>
        <v>07</v>
      </c>
      <c r="T1639" s="54" t="str">
        <f>VLOOKUP(Tabla1[[#This Row],[AREA]],Hoja1!A:B,2,FALSE)</f>
        <v>07. Medio ambiente</v>
      </c>
      <c r="U1639" s="57" t="str">
        <f>MID(Tabla1[[#This Row],[Aplicación]],9,4)</f>
        <v>1711</v>
      </c>
      <c r="V1639" s="54" t="str">
        <f>VLOOKUP(Tabla1[[#This Row],[PROGRAMA]],Hoja1!A:B,2,FALSE)</f>
        <v>1711. Parques y jardines</v>
      </c>
      <c r="W1639" s="57" t="str">
        <f>MID(Tabla1[[#This Row],[Aplicación]],14,2)</f>
        <v>21</v>
      </c>
      <c r="X1639" s="57" t="str">
        <f>MID(Tabla1[[#This Row],[Aplicación]],14,6)</f>
        <v>213</v>
      </c>
    </row>
    <row r="1640" spans="1:24" x14ac:dyDescent="0.25">
      <c r="A1640" s="60">
        <v>220240016470</v>
      </c>
      <c r="B1640" s="43" t="s">
        <v>702</v>
      </c>
      <c r="C1640" s="61">
        <v>45426</v>
      </c>
      <c r="D1640" s="60">
        <v>22024001637</v>
      </c>
      <c r="E1640" s="43" t="s">
        <v>1468</v>
      </c>
      <c r="F1640" s="62">
        <v>759.94</v>
      </c>
      <c r="G1640" s="43" t="s">
        <v>963</v>
      </c>
      <c r="H1640" s="43" t="s">
        <v>3951</v>
      </c>
      <c r="I1640" s="69" t="s">
        <v>2934</v>
      </c>
      <c r="J1640" s="43" t="s">
        <v>420</v>
      </c>
      <c r="K1640" s="43" t="s">
        <v>420</v>
      </c>
      <c r="L1640" s="43" t="s">
        <v>399</v>
      </c>
      <c r="M1640" s="43" t="s">
        <v>395</v>
      </c>
      <c r="N1640" s="43" t="s">
        <v>396</v>
      </c>
      <c r="O1640" s="68" t="s">
        <v>325</v>
      </c>
      <c r="P1640" s="68" t="s">
        <v>2931</v>
      </c>
      <c r="Q1640" s="57" t="s">
        <v>2932</v>
      </c>
      <c r="R1640" s="35" t="s">
        <v>265</v>
      </c>
      <c r="S1640" s="57" t="str">
        <f>MID(Tabla1[[#This Row],[Aplicación]],6,2)</f>
        <v>07</v>
      </c>
      <c r="T1640" s="54" t="str">
        <f>VLOOKUP(Tabla1[[#This Row],[AREA]],Hoja1!A:B,2,FALSE)</f>
        <v>07. Medio ambiente</v>
      </c>
      <c r="U1640" s="57" t="str">
        <f>MID(Tabla1[[#This Row],[Aplicación]],9,4)</f>
        <v>1711</v>
      </c>
      <c r="V1640" s="54" t="str">
        <f>VLOOKUP(Tabla1[[#This Row],[PROGRAMA]],Hoja1!A:B,2,FALSE)</f>
        <v>1711. Parques y jardines</v>
      </c>
      <c r="W1640" s="57" t="str">
        <f>MID(Tabla1[[#This Row],[Aplicación]],14,2)</f>
        <v>21</v>
      </c>
      <c r="X1640" s="57" t="str">
        <f>MID(Tabla1[[#This Row],[Aplicación]],14,6)</f>
        <v>213</v>
      </c>
    </row>
    <row r="1641" spans="1:24" x14ac:dyDescent="0.25">
      <c r="A1641" s="60">
        <v>220240016633</v>
      </c>
      <c r="B1641" s="43" t="s">
        <v>702</v>
      </c>
      <c r="C1641" s="61">
        <v>45426</v>
      </c>
      <c r="D1641" s="60">
        <v>22024001637</v>
      </c>
      <c r="E1641" s="43" t="s">
        <v>1468</v>
      </c>
      <c r="F1641" s="62">
        <v>987</v>
      </c>
      <c r="G1641" s="43" t="s">
        <v>775</v>
      </c>
      <c r="H1641" s="43" t="s">
        <v>3974</v>
      </c>
      <c r="I1641" s="69" t="s">
        <v>2934</v>
      </c>
      <c r="J1641" s="43" t="s">
        <v>398</v>
      </c>
      <c r="K1641" s="43" t="s">
        <v>398</v>
      </c>
      <c r="L1641" s="43" t="s">
        <v>399</v>
      </c>
      <c r="M1641" s="43" t="s">
        <v>395</v>
      </c>
      <c r="N1641" s="43" t="s">
        <v>396</v>
      </c>
      <c r="O1641" s="68" t="s">
        <v>325</v>
      </c>
      <c r="P1641" s="68" t="s">
        <v>2931</v>
      </c>
      <c r="Q1641" s="57" t="s">
        <v>2932</v>
      </c>
      <c r="R1641" s="35" t="s">
        <v>265</v>
      </c>
      <c r="S1641" s="57" t="str">
        <f>MID(Tabla1[[#This Row],[Aplicación]],6,2)</f>
        <v>07</v>
      </c>
      <c r="T1641" s="54" t="str">
        <f>VLOOKUP(Tabla1[[#This Row],[AREA]],Hoja1!A:B,2,FALSE)</f>
        <v>07. Medio ambiente</v>
      </c>
      <c r="U1641" s="57" t="str">
        <f>MID(Tabla1[[#This Row],[Aplicación]],9,4)</f>
        <v>1711</v>
      </c>
      <c r="V1641" s="54" t="str">
        <f>VLOOKUP(Tabla1[[#This Row],[PROGRAMA]],Hoja1!A:B,2,FALSE)</f>
        <v>1711. Parques y jardines</v>
      </c>
      <c r="W1641" s="57" t="str">
        <f>MID(Tabla1[[#This Row],[Aplicación]],14,2)</f>
        <v>21</v>
      </c>
      <c r="X1641" s="57" t="str">
        <f>MID(Tabla1[[#This Row],[Aplicación]],14,6)</f>
        <v>213</v>
      </c>
    </row>
    <row r="1642" spans="1:24" x14ac:dyDescent="0.25">
      <c r="A1642" s="60">
        <v>220240016476</v>
      </c>
      <c r="B1642" s="43" t="s">
        <v>702</v>
      </c>
      <c r="C1642" s="61">
        <v>45426</v>
      </c>
      <c r="D1642" s="60">
        <v>22024001637</v>
      </c>
      <c r="E1642" s="43" t="s">
        <v>1468</v>
      </c>
      <c r="F1642" s="62">
        <v>834.82</v>
      </c>
      <c r="G1642" s="43" t="s">
        <v>776</v>
      </c>
      <c r="H1642" s="43" t="s">
        <v>3978</v>
      </c>
      <c r="I1642" s="69" t="s">
        <v>2934</v>
      </c>
      <c r="J1642" s="43" t="s">
        <v>398</v>
      </c>
      <c r="K1642" s="43" t="s">
        <v>398</v>
      </c>
      <c r="L1642" s="43" t="s">
        <v>399</v>
      </c>
      <c r="M1642" s="43" t="s">
        <v>395</v>
      </c>
      <c r="N1642" s="43" t="s">
        <v>396</v>
      </c>
      <c r="O1642" s="68" t="s">
        <v>325</v>
      </c>
      <c r="P1642" s="68" t="s">
        <v>2931</v>
      </c>
      <c r="Q1642" s="57" t="s">
        <v>2932</v>
      </c>
      <c r="R1642" s="35" t="s">
        <v>265</v>
      </c>
      <c r="S1642" s="57" t="str">
        <f>MID(Tabla1[[#This Row],[Aplicación]],6,2)</f>
        <v>07</v>
      </c>
      <c r="T1642" s="54" t="str">
        <f>VLOOKUP(Tabla1[[#This Row],[AREA]],Hoja1!A:B,2,FALSE)</f>
        <v>07. Medio ambiente</v>
      </c>
      <c r="U1642" s="57" t="str">
        <f>MID(Tabla1[[#This Row],[Aplicación]],9,4)</f>
        <v>1711</v>
      </c>
      <c r="V1642" s="54" t="str">
        <f>VLOOKUP(Tabla1[[#This Row],[PROGRAMA]],Hoja1!A:B,2,FALSE)</f>
        <v>1711. Parques y jardines</v>
      </c>
      <c r="W1642" s="57" t="str">
        <f>MID(Tabla1[[#This Row],[Aplicación]],14,2)</f>
        <v>21</v>
      </c>
      <c r="X1642" s="57" t="str">
        <f>MID(Tabla1[[#This Row],[Aplicación]],14,6)</f>
        <v>213</v>
      </c>
    </row>
    <row r="1643" spans="1:24" x14ac:dyDescent="0.25">
      <c r="A1643" s="60">
        <v>220240016621</v>
      </c>
      <c r="B1643" s="43" t="s">
        <v>702</v>
      </c>
      <c r="C1643" s="61">
        <v>45426</v>
      </c>
      <c r="D1643" s="60">
        <v>22024001637</v>
      </c>
      <c r="E1643" s="43" t="s">
        <v>1468</v>
      </c>
      <c r="F1643" s="62">
        <v>889.07</v>
      </c>
      <c r="G1643" s="43" t="s">
        <v>776</v>
      </c>
      <c r="H1643" s="43" t="s">
        <v>3979</v>
      </c>
      <c r="I1643" s="69" t="s">
        <v>2934</v>
      </c>
      <c r="J1643" s="43" t="s">
        <v>398</v>
      </c>
      <c r="K1643" s="43" t="s">
        <v>398</v>
      </c>
      <c r="L1643" s="43" t="s">
        <v>399</v>
      </c>
      <c r="M1643" s="43" t="s">
        <v>395</v>
      </c>
      <c r="N1643" s="43" t="s">
        <v>396</v>
      </c>
      <c r="O1643" s="68" t="s">
        <v>325</v>
      </c>
      <c r="P1643" s="68" t="s">
        <v>2931</v>
      </c>
      <c r="Q1643" s="57" t="s">
        <v>2932</v>
      </c>
      <c r="R1643" s="35" t="s">
        <v>265</v>
      </c>
      <c r="S1643" s="57" t="str">
        <f>MID(Tabla1[[#This Row],[Aplicación]],6,2)</f>
        <v>07</v>
      </c>
      <c r="T1643" s="54" t="str">
        <f>VLOOKUP(Tabla1[[#This Row],[AREA]],Hoja1!A:B,2,FALSE)</f>
        <v>07. Medio ambiente</v>
      </c>
      <c r="U1643" s="57" t="str">
        <f>MID(Tabla1[[#This Row],[Aplicación]],9,4)</f>
        <v>1711</v>
      </c>
      <c r="V1643" s="54" t="str">
        <f>VLOOKUP(Tabla1[[#This Row],[PROGRAMA]],Hoja1!A:B,2,FALSE)</f>
        <v>1711. Parques y jardines</v>
      </c>
      <c r="W1643" s="57" t="str">
        <f>MID(Tabla1[[#This Row],[Aplicación]],14,2)</f>
        <v>21</v>
      </c>
      <c r="X1643" s="57" t="str">
        <f>MID(Tabla1[[#This Row],[Aplicación]],14,6)</f>
        <v>213</v>
      </c>
    </row>
    <row r="1644" spans="1:24" x14ac:dyDescent="0.25">
      <c r="A1644" s="60">
        <v>220240016466</v>
      </c>
      <c r="B1644" s="43" t="s">
        <v>702</v>
      </c>
      <c r="C1644" s="61">
        <v>45426</v>
      </c>
      <c r="D1644" s="60">
        <v>22024001637</v>
      </c>
      <c r="E1644" s="43" t="s">
        <v>1468</v>
      </c>
      <c r="F1644" s="62">
        <v>49.01</v>
      </c>
      <c r="G1644" s="43" t="s">
        <v>777</v>
      </c>
      <c r="H1644" s="43" t="s">
        <v>3989</v>
      </c>
      <c r="I1644" s="69" t="s">
        <v>2934</v>
      </c>
      <c r="J1644" s="43" t="s">
        <v>398</v>
      </c>
      <c r="K1644" s="43" t="s">
        <v>398</v>
      </c>
      <c r="L1644" s="43" t="s">
        <v>399</v>
      </c>
      <c r="M1644" s="43" t="s">
        <v>395</v>
      </c>
      <c r="N1644" s="43" t="s">
        <v>396</v>
      </c>
      <c r="O1644" s="68" t="s">
        <v>325</v>
      </c>
      <c r="P1644" s="68" t="s">
        <v>2931</v>
      </c>
      <c r="Q1644" s="57" t="s">
        <v>2932</v>
      </c>
      <c r="R1644" s="35" t="s">
        <v>265</v>
      </c>
      <c r="S1644" s="57" t="str">
        <f>MID(Tabla1[[#This Row],[Aplicación]],6,2)</f>
        <v>07</v>
      </c>
      <c r="T1644" s="54" t="str">
        <f>VLOOKUP(Tabla1[[#This Row],[AREA]],Hoja1!A:B,2,FALSE)</f>
        <v>07. Medio ambiente</v>
      </c>
      <c r="U1644" s="57" t="str">
        <f>MID(Tabla1[[#This Row],[Aplicación]],9,4)</f>
        <v>1711</v>
      </c>
      <c r="V1644" s="54" t="str">
        <f>VLOOKUP(Tabla1[[#This Row],[PROGRAMA]],Hoja1!A:B,2,FALSE)</f>
        <v>1711. Parques y jardines</v>
      </c>
      <c r="W1644" s="57" t="str">
        <f>MID(Tabla1[[#This Row],[Aplicación]],14,2)</f>
        <v>21</v>
      </c>
      <c r="X1644" s="57" t="str">
        <f>MID(Tabla1[[#This Row],[Aplicación]],14,6)</f>
        <v>213</v>
      </c>
    </row>
    <row r="1645" spans="1:24" x14ac:dyDescent="0.25">
      <c r="A1645" s="60">
        <v>220240016635</v>
      </c>
      <c r="B1645" s="43" t="s">
        <v>702</v>
      </c>
      <c r="C1645" s="61">
        <v>45426</v>
      </c>
      <c r="D1645" s="60">
        <v>22024001637</v>
      </c>
      <c r="E1645" s="43" t="s">
        <v>1468</v>
      </c>
      <c r="F1645" s="62">
        <v>237.11</v>
      </c>
      <c r="G1645" s="43" t="s">
        <v>777</v>
      </c>
      <c r="H1645" s="43" t="s">
        <v>3990</v>
      </c>
      <c r="I1645" s="69" t="s">
        <v>2934</v>
      </c>
      <c r="J1645" s="43" t="s">
        <v>398</v>
      </c>
      <c r="K1645" s="43" t="s">
        <v>398</v>
      </c>
      <c r="L1645" s="43" t="s">
        <v>399</v>
      </c>
      <c r="M1645" s="43" t="s">
        <v>395</v>
      </c>
      <c r="N1645" s="43" t="s">
        <v>396</v>
      </c>
      <c r="O1645" s="68" t="s">
        <v>325</v>
      </c>
      <c r="P1645" s="68" t="s">
        <v>2931</v>
      </c>
      <c r="Q1645" s="57" t="s">
        <v>2932</v>
      </c>
      <c r="R1645" s="35" t="s">
        <v>265</v>
      </c>
      <c r="S1645" s="57" t="str">
        <f>MID(Tabla1[[#This Row],[Aplicación]],6,2)</f>
        <v>07</v>
      </c>
      <c r="T1645" s="54" t="str">
        <f>VLOOKUP(Tabla1[[#This Row],[AREA]],Hoja1!A:B,2,FALSE)</f>
        <v>07. Medio ambiente</v>
      </c>
      <c r="U1645" s="57" t="str">
        <f>MID(Tabla1[[#This Row],[Aplicación]],9,4)</f>
        <v>1711</v>
      </c>
      <c r="V1645" s="54" t="str">
        <f>VLOOKUP(Tabla1[[#This Row],[PROGRAMA]],Hoja1!A:B,2,FALSE)</f>
        <v>1711. Parques y jardines</v>
      </c>
      <c r="W1645" s="57" t="str">
        <f>MID(Tabla1[[#This Row],[Aplicación]],14,2)</f>
        <v>21</v>
      </c>
      <c r="X1645" s="57" t="str">
        <f>MID(Tabla1[[#This Row],[Aplicación]],14,6)</f>
        <v>213</v>
      </c>
    </row>
    <row r="1646" spans="1:24" x14ac:dyDescent="0.25">
      <c r="A1646" s="60">
        <v>220240016637</v>
      </c>
      <c r="B1646" s="43" t="s">
        <v>702</v>
      </c>
      <c r="C1646" s="61">
        <v>45426</v>
      </c>
      <c r="D1646" s="60">
        <v>22024001637</v>
      </c>
      <c r="E1646" s="43" t="s">
        <v>1468</v>
      </c>
      <c r="F1646" s="62">
        <v>239.11</v>
      </c>
      <c r="G1646" s="43" t="s">
        <v>777</v>
      </c>
      <c r="H1646" s="43" t="s">
        <v>3991</v>
      </c>
      <c r="I1646" s="69" t="s">
        <v>2934</v>
      </c>
      <c r="J1646" s="43" t="s">
        <v>398</v>
      </c>
      <c r="K1646" s="43" t="s">
        <v>398</v>
      </c>
      <c r="L1646" s="43" t="s">
        <v>399</v>
      </c>
      <c r="M1646" s="43" t="s">
        <v>395</v>
      </c>
      <c r="N1646" s="43" t="s">
        <v>396</v>
      </c>
      <c r="O1646" s="68" t="s">
        <v>325</v>
      </c>
      <c r="P1646" s="68" t="s">
        <v>2931</v>
      </c>
      <c r="Q1646" s="57" t="s">
        <v>2932</v>
      </c>
      <c r="R1646" s="35" t="s">
        <v>265</v>
      </c>
      <c r="S1646" s="57" t="str">
        <f>MID(Tabla1[[#This Row],[Aplicación]],6,2)</f>
        <v>07</v>
      </c>
      <c r="T1646" s="54" t="str">
        <f>VLOOKUP(Tabla1[[#This Row],[AREA]],Hoja1!A:B,2,FALSE)</f>
        <v>07. Medio ambiente</v>
      </c>
      <c r="U1646" s="57" t="str">
        <f>MID(Tabla1[[#This Row],[Aplicación]],9,4)</f>
        <v>1711</v>
      </c>
      <c r="V1646" s="54" t="str">
        <f>VLOOKUP(Tabla1[[#This Row],[PROGRAMA]],Hoja1!A:B,2,FALSE)</f>
        <v>1711. Parques y jardines</v>
      </c>
      <c r="W1646" s="57" t="str">
        <f>MID(Tabla1[[#This Row],[Aplicación]],14,2)</f>
        <v>21</v>
      </c>
      <c r="X1646" s="57" t="str">
        <f>MID(Tabla1[[#This Row],[Aplicación]],14,6)</f>
        <v>213</v>
      </c>
    </row>
    <row r="1647" spans="1:24" x14ac:dyDescent="0.25">
      <c r="A1647" s="60">
        <v>220240013732</v>
      </c>
      <c r="B1647" s="43" t="s">
        <v>702</v>
      </c>
      <c r="C1647" s="61">
        <v>45412</v>
      </c>
      <c r="D1647" s="60">
        <v>22024001637</v>
      </c>
      <c r="E1647" s="43" t="s">
        <v>1468</v>
      </c>
      <c r="F1647" s="62">
        <v>41.19</v>
      </c>
      <c r="G1647" s="43" t="s">
        <v>777</v>
      </c>
      <c r="H1647" s="43" t="s">
        <v>4163</v>
      </c>
      <c r="I1647" s="69" t="s">
        <v>2934</v>
      </c>
      <c r="J1647" s="43" t="s">
        <v>398</v>
      </c>
      <c r="K1647" s="43" t="s">
        <v>398</v>
      </c>
      <c r="L1647" s="43" t="s">
        <v>399</v>
      </c>
      <c r="M1647" s="43" t="s">
        <v>395</v>
      </c>
      <c r="N1647" s="43" t="s">
        <v>396</v>
      </c>
      <c r="O1647" s="68" t="s">
        <v>325</v>
      </c>
      <c r="P1647" s="68" t="s">
        <v>2931</v>
      </c>
      <c r="Q1647" s="57" t="s">
        <v>2932</v>
      </c>
      <c r="R1647" s="35" t="s">
        <v>265</v>
      </c>
      <c r="S1647" s="57" t="str">
        <f>MID(Tabla1[[#This Row],[Aplicación]],6,2)</f>
        <v>07</v>
      </c>
      <c r="T1647" s="54" t="str">
        <f>VLOOKUP(Tabla1[[#This Row],[AREA]],Hoja1!A:B,2,FALSE)</f>
        <v>07. Medio ambiente</v>
      </c>
      <c r="U1647" s="57" t="str">
        <f>MID(Tabla1[[#This Row],[Aplicación]],9,4)</f>
        <v>1711</v>
      </c>
      <c r="V1647" s="54" t="str">
        <f>VLOOKUP(Tabla1[[#This Row],[PROGRAMA]],Hoja1!A:B,2,FALSE)</f>
        <v>1711. Parques y jardines</v>
      </c>
      <c r="W1647" s="57" t="str">
        <f>MID(Tabla1[[#This Row],[Aplicación]],14,2)</f>
        <v>21</v>
      </c>
      <c r="X1647" s="57" t="str">
        <f>MID(Tabla1[[#This Row],[Aplicación]],14,6)</f>
        <v>213</v>
      </c>
    </row>
    <row r="1648" spans="1:24" x14ac:dyDescent="0.25">
      <c r="A1648" s="60">
        <v>220240012791</v>
      </c>
      <c r="B1648" s="43" t="s">
        <v>702</v>
      </c>
      <c r="C1648" s="61">
        <v>45407</v>
      </c>
      <c r="D1648" s="60">
        <v>22024001637</v>
      </c>
      <c r="E1648" s="43" t="s">
        <v>1468</v>
      </c>
      <c r="F1648" s="62">
        <v>984.42</v>
      </c>
      <c r="G1648" s="43" t="s">
        <v>776</v>
      </c>
      <c r="H1648" s="43" t="s">
        <v>4320</v>
      </c>
      <c r="I1648" s="69" t="s">
        <v>2934</v>
      </c>
      <c r="J1648" s="43" t="s">
        <v>398</v>
      </c>
      <c r="K1648" s="43" t="s">
        <v>398</v>
      </c>
      <c r="L1648" s="43" t="s">
        <v>399</v>
      </c>
      <c r="M1648" s="43" t="s">
        <v>395</v>
      </c>
      <c r="N1648" s="43" t="s">
        <v>396</v>
      </c>
      <c r="O1648" s="68" t="s">
        <v>325</v>
      </c>
      <c r="P1648" s="68" t="s">
        <v>2931</v>
      </c>
      <c r="Q1648" s="57" t="s">
        <v>2932</v>
      </c>
      <c r="R1648" s="35" t="s">
        <v>265</v>
      </c>
      <c r="S1648" s="57" t="str">
        <f>MID(Tabla1[[#This Row],[Aplicación]],6,2)</f>
        <v>07</v>
      </c>
      <c r="T1648" s="54" t="str">
        <f>VLOOKUP(Tabla1[[#This Row],[AREA]],Hoja1!A:B,2,FALSE)</f>
        <v>07. Medio ambiente</v>
      </c>
      <c r="U1648" s="57" t="str">
        <f>MID(Tabla1[[#This Row],[Aplicación]],9,4)</f>
        <v>1711</v>
      </c>
      <c r="V1648" s="54" t="str">
        <f>VLOOKUP(Tabla1[[#This Row],[PROGRAMA]],Hoja1!A:B,2,FALSE)</f>
        <v>1711. Parques y jardines</v>
      </c>
      <c r="W1648" s="57" t="str">
        <f>MID(Tabla1[[#This Row],[Aplicación]],14,2)</f>
        <v>21</v>
      </c>
      <c r="X1648" s="57" t="str">
        <f>MID(Tabla1[[#This Row],[Aplicación]],14,6)</f>
        <v>213</v>
      </c>
    </row>
    <row r="1649" spans="1:24" x14ac:dyDescent="0.25">
      <c r="A1649" s="60">
        <v>220240012789</v>
      </c>
      <c r="B1649" s="43" t="s">
        <v>702</v>
      </c>
      <c r="C1649" s="61">
        <v>45407</v>
      </c>
      <c r="D1649" s="60">
        <v>22024001637</v>
      </c>
      <c r="E1649" s="43" t="s">
        <v>1468</v>
      </c>
      <c r="F1649" s="62">
        <v>221.39</v>
      </c>
      <c r="G1649" s="43" t="s">
        <v>81</v>
      </c>
      <c r="H1649" s="43" t="s">
        <v>4322</v>
      </c>
      <c r="I1649" s="69" t="s">
        <v>2934</v>
      </c>
      <c r="J1649" s="43" t="s">
        <v>398</v>
      </c>
      <c r="K1649" s="43" t="s">
        <v>398</v>
      </c>
      <c r="L1649" s="43" t="s">
        <v>399</v>
      </c>
      <c r="M1649" s="43" t="s">
        <v>395</v>
      </c>
      <c r="N1649" s="43" t="s">
        <v>396</v>
      </c>
      <c r="O1649" s="68" t="s">
        <v>325</v>
      </c>
      <c r="P1649" s="68" t="s">
        <v>2931</v>
      </c>
      <c r="Q1649" s="57" t="s">
        <v>2932</v>
      </c>
      <c r="R1649" s="35" t="s">
        <v>265</v>
      </c>
      <c r="S1649" s="57" t="str">
        <f>MID(Tabla1[[#This Row],[Aplicación]],6,2)</f>
        <v>07</v>
      </c>
      <c r="T1649" s="54" t="str">
        <f>VLOOKUP(Tabla1[[#This Row],[AREA]],Hoja1!A:B,2,FALSE)</f>
        <v>07. Medio ambiente</v>
      </c>
      <c r="U1649" s="57" t="str">
        <f>MID(Tabla1[[#This Row],[Aplicación]],9,4)</f>
        <v>1711</v>
      </c>
      <c r="V1649" s="54" t="str">
        <f>VLOOKUP(Tabla1[[#This Row],[PROGRAMA]],Hoja1!A:B,2,FALSE)</f>
        <v>1711. Parques y jardines</v>
      </c>
      <c r="W1649" s="57" t="str">
        <f>MID(Tabla1[[#This Row],[Aplicación]],14,2)</f>
        <v>21</v>
      </c>
      <c r="X1649" s="57" t="str">
        <f>MID(Tabla1[[#This Row],[Aplicación]],14,6)</f>
        <v>213</v>
      </c>
    </row>
    <row r="1650" spans="1:24" x14ac:dyDescent="0.25">
      <c r="A1650" s="60">
        <v>220240012787</v>
      </c>
      <c r="B1650" s="43" t="s">
        <v>702</v>
      </c>
      <c r="C1650" s="61">
        <v>45407</v>
      </c>
      <c r="D1650" s="60">
        <v>22024001637</v>
      </c>
      <c r="E1650" s="43" t="s">
        <v>1468</v>
      </c>
      <c r="F1650" s="62">
        <v>124.71</v>
      </c>
      <c r="G1650" s="43" t="s">
        <v>777</v>
      </c>
      <c r="H1650" s="43" t="s">
        <v>4325</v>
      </c>
      <c r="I1650" s="69" t="s">
        <v>2934</v>
      </c>
      <c r="J1650" s="43" t="s">
        <v>398</v>
      </c>
      <c r="K1650" s="43" t="s">
        <v>398</v>
      </c>
      <c r="L1650" s="43" t="s">
        <v>399</v>
      </c>
      <c r="M1650" s="43" t="s">
        <v>395</v>
      </c>
      <c r="N1650" s="43" t="s">
        <v>396</v>
      </c>
      <c r="O1650" s="68" t="s">
        <v>325</v>
      </c>
      <c r="P1650" s="68" t="s">
        <v>2931</v>
      </c>
      <c r="Q1650" s="57" t="s">
        <v>2932</v>
      </c>
      <c r="R1650" s="35" t="s">
        <v>265</v>
      </c>
      <c r="S1650" s="57" t="str">
        <f>MID(Tabla1[[#This Row],[Aplicación]],6,2)</f>
        <v>07</v>
      </c>
      <c r="T1650" s="54" t="str">
        <f>VLOOKUP(Tabla1[[#This Row],[AREA]],Hoja1!A:B,2,FALSE)</f>
        <v>07. Medio ambiente</v>
      </c>
      <c r="U1650" s="57" t="str">
        <f>MID(Tabla1[[#This Row],[Aplicación]],9,4)</f>
        <v>1711</v>
      </c>
      <c r="V1650" s="54" t="str">
        <f>VLOOKUP(Tabla1[[#This Row],[PROGRAMA]],Hoja1!A:B,2,FALSE)</f>
        <v>1711. Parques y jardines</v>
      </c>
      <c r="W1650" s="57" t="str">
        <f>MID(Tabla1[[#This Row],[Aplicación]],14,2)</f>
        <v>21</v>
      </c>
      <c r="X1650" s="57" t="str">
        <f>MID(Tabla1[[#This Row],[Aplicación]],14,6)</f>
        <v>213</v>
      </c>
    </row>
    <row r="1651" spans="1:24" x14ac:dyDescent="0.25">
      <c r="A1651" s="60">
        <v>220240011166</v>
      </c>
      <c r="B1651" s="43" t="s">
        <v>702</v>
      </c>
      <c r="C1651" s="61">
        <v>45393</v>
      </c>
      <c r="D1651" s="60">
        <v>22024001637</v>
      </c>
      <c r="E1651" s="43" t="s">
        <v>1468</v>
      </c>
      <c r="F1651" s="62">
        <v>967.96</v>
      </c>
      <c r="G1651" s="43" t="s">
        <v>776</v>
      </c>
      <c r="H1651" s="43" t="s">
        <v>4536</v>
      </c>
      <c r="I1651" s="69" t="s">
        <v>2934</v>
      </c>
      <c r="J1651" s="43" t="s">
        <v>398</v>
      </c>
      <c r="K1651" s="43" t="s">
        <v>398</v>
      </c>
      <c r="L1651" s="43" t="s">
        <v>399</v>
      </c>
      <c r="M1651" s="43" t="s">
        <v>395</v>
      </c>
      <c r="N1651" s="43" t="s">
        <v>396</v>
      </c>
      <c r="O1651" s="68" t="s">
        <v>325</v>
      </c>
      <c r="P1651" s="68" t="s">
        <v>2931</v>
      </c>
      <c r="Q1651" s="57" t="s">
        <v>2932</v>
      </c>
      <c r="R1651" s="35" t="s">
        <v>265</v>
      </c>
      <c r="S1651" s="57" t="str">
        <f>MID(Tabla1[[#This Row],[Aplicación]],6,2)</f>
        <v>07</v>
      </c>
      <c r="T1651" s="54" t="str">
        <f>VLOOKUP(Tabla1[[#This Row],[AREA]],Hoja1!A:B,2,FALSE)</f>
        <v>07. Medio ambiente</v>
      </c>
      <c r="U1651" s="57" t="str">
        <f>MID(Tabla1[[#This Row],[Aplicación]],9,4)</f>
        <v>1711</v>
      </c>
      <c r="V1651" s="54" t="str">
        <f>VLOOKUP(Tabla1[[#This Row],[PROGRAMA]],Hoja1!A:B,2,FALSE)</f>
        <v>1711. Parques y jardines</v>
      </c>
      <c r="W1651" s="57" t="str">
        <f>MID(Tabla1[[#This Row],[Aplicación]],14,2)</f>
        <v>21</v>
      </c>
      <c r="X1651" s="57" t="str">
        <f>MID(Tabla1[[#This Row],[Aplicación]],14,6)</f>
        <v>213</v>
      </c>
    </row>
    <row r="1652" spans="1:24" x14ac:dyDescent="0.25">
      <c r="A1652" s="60">
        <v>220240011161</v>
      </c>
      <c r="B1652" s="43" t="s">
        <v>702</v>
      </c>
      <c r="C1652" s="61">
        <v>45393</v>
      </c>
      <c r="D1652" s="60">
        <v>22024001637</v>
      </c>
      <c r="E1652" s="43" t="s">
        <v>1468</v>
      </c>
      <c r="F1652" s="62">
        <v>864.71</v>
      </c>
      <c r="G1652" s="43" t="s">
        <v>776</v>
      </c>
      <c r="H1652" s="43" t="s">
        <v>4537</v>
      </c>
      <c r="I1652" s="69" t="s">
        <v>2934</v>
      </c>
      <c r="J1652" s="43" t="s">
        <v>398</v>
      </c>
      <c r="K1652" s="43" t="s">
        <v>398</v>
      </c>
      <c r="L1652" s="43" t="s">
        <v>399</v>
      </c>
      <c r="M1652" s="43" t="s">
        <v>395</v>
      </c>
      <c r="N1652" s="43" t="s">
        <v>396</v>
      </c>
      <c r="O1652" s="68" t="s">
        <v>325</v>
      </c>
      <c r="P1652" s="68" t="s">
        <v>2931</v>
      </c>
      <c r="Q1652" s="57" t="s">
        <v>2932</v>
      </c>
      <c r="R1652" s="35" t="s">
        <v>265</v>
      </c>
      <c r="S1652" s="57" t="str">
        <f>MID(Tabla1[[#This Row],[Aplicación]],6,2)</f>
        <v>07</v>
      </c>
      <c r="T1652" s="54" t="str">
        <f>VLOOKUP(Tabla1[[#This Row],[AREA]],Hoja1!A:B,2,FALSE)</f>
        <v>07. Medio ambiente</v>
      </c>
      <c r="U1652" s="57" t="str">
        <f>MID(Tabla1[[#This Row],[Aplicación]],9,4)</f>
        <v>1711</v>
      </c>
      <c r="V1652" s="54" t="str">
        <f>VLOOKUP(Tabla1[[#This Row],[PROGRAMA]],Hoja1!A:B,2,FALSE)</f>
        <v>1711. Parques y jardines</v>
      </c>
      <c r="W1652" s="57" t="str">
        <f>MID(Tabla1[[#This Row],[Aplicación]],14,2)</f>
        <v>21</v>
      </c>
      <c r="X1652" s="57" t="str">
        <f>MID(Tabla1[[#This Row],[Aplicación]],14,6)</f>
        <v>213</v>
      </c>
    </row>
    <row r="1653" spans="1:24" x14ac:dyDescent="0.25">
      <c r="A1653" s="60">
        <v>220240008941</v>
      </c>
      <c r="B1653" s="43" t="s">
        <v>702</v>
      </c>
      <c r="C1653" s="61">
        <v>45383</v>
      </c>
      <c r="D1653" s="60">
        <v>22024001637</v>
      </c>
      <c r="E1653" s="43" t="s">
        <v>1468</v>
      </c>
      <c r="F1653" s="62">
        <v>983.56</v>
      </c>
      <c r="G1653" s="43" t="s">
        <v>776</v>
      </c>
      <c r="H1653" s="43" t="s">
        <v>4754</v>
      </c>
      <c r="I1653" s="69" t="s">
        <v>2934</v>
      </c>
      <c r="J1653" s="43" t="s">
        <v>398</v>
      </c>
      <c r="K1653" s="43" t="s">
        <v>398</v>
      </c>
      <c r="L1653" s="43" t="s">
        <v>399</v>
      </c>
      <c r="M1653" s="43" t="s">
        <v>395</v>
      </c>
      <c r="N1653" s="43" t="s">
        <v>396</v>
      </c>
      <c r="O1653" s="68" t="s">
        <v>325</v>
      </c>
      <c r="P1653" s="68" t="s">
        <v>2931</v>
      </c>
      <c r="Q1653" s="57" t="s">
        <v>2932</v>
      </c>
      <c r="R1653" s="35" t="s">
        <v>265</v>
      </c>
      <c r="S1653" s="57" t="str">
        <f>MID(Tabla1[[#This Row],[Aplicación]],6,2)</f>
        <v>07</v>
      </c>
      <c r="T1653" s="54" t="str">
        <f>VLOOKUP(Tabla1[[#This Row],[AREA]],Hoja1!A:B,2,FALSE)</f>
        <v>07. Medio ambiente</v>
      </c>
      <c r="U1653" s="57" t="str">
        <f>MID(Tabla1[[#This Row],[Aplicación]],9,4)</f>
        <v>1711</v>
      </c>
      <c r="V1653" s="54" t="str">
        <f>VLOOKUP(Tabla1[[#This Row],[PROGRAMA]],Hoja1!A:B,2,FALSE)</f>
        <v>1711. Parques y jardines</v>
      </c>
      <c r="W1653" s="57" t="str">
        <f>MID(Tabla1[[#This Row],[Aplicación]],14,2)</f>
        <v>21</v>
      </c>
      <c r="X1653" s="57" t="str">
        <f>MID(Tabla1[[#This Row],[Aplicación]],14,6)</f>
        <v>213</v>
      </c>
    </row>
    <row r="1654" spans="1:24" x14ac:dyDescent="0.25">
      <c r="A1654" s="60">
        <v>220240008933</v>
      </c>
      <c r="B1654" s="43" t="s">
        <v>702</v>
      </c>
      <c r="C1654" s="61">
        <v>45383</v>
      </c>
      <c r="D1654" s="60">
        <v>22024001637</v>
      </c>
      <c r="E1654" s="43" t="s">
        <v>1468</v>
      </c>
      <c r="F1654" s="62">
        <v>954.15</v>
      </c>
      <c r="G1654" s="43" t="s">
        <v>776</v>
      </c>
      <c r="H1654" s="43" t="s">
        <v>4755</v>
      </c>
      <c r="I1654" s="69" t="s">
        <v>2934</v>
      </c>
      <c r="J1654" s="43" t="s">
        <v>398</v>
      </c>
      <c r="K1654" s="43" t="s">
        <v>398</v>
      </c>
      <c r="L1654" s="43" t="s">
        <v>399</v>
      </c>
      <c r="M1654" s="43" t="s">
        <v>395</v>
      </c>
      <c r="N1654" s="43" t="s">
        <v>396</v>
      </c>
      <c r="O1654" s="68" t="s">
        <v>325</v>
      </c>
      <c r="P1654" s="68" t="s">
        <v>2931</v>
      </c>
      <c r="Q1654" s="57" t="s">
        <v>2932</v>
      </c>
      <c r="R1654" s="35" t="s">
        <v>265</v>
      </c>
      <c r="S1654" s="57" t="str">
        <f>MID(Tabla1[[#This Row],[Aplicación]],6,2)</f>
        <v>07</v>
      </c>
      <c r="T1654" s="54" t="str">
        <f>VLOOKUP(Tabla1[[#This Row],[AREA]],Hoja1!A:B,2,FALSE)</f>
        <v>07. Medio ambiente</v>
      </c>
      <c r="U1654" s="57" t="str">
        <f>MID(Tabla1[[#This Row],[Aplicación]],9,4)</f>
        <v>1711</v>
      </c>
      <c r="V1654" s="54" t="str">
        <f>VLOOKUP(Tabla1[[#This Row],[PROGRAMA]],Hoja1!A:B,2,FALSE)</f>
        <v>1711. Parques y jardines</v>
      </c>
      <c r="W1654" s="57" t="str">
        <f>MID(Tabla1[[#This Row],[Aplicación]],14,2)</f>
        <v>21</v>
      </c>
      <c r="X1654" s="57" t="str">
        <f>MID(Tabla1[[#This Row],[Aplicación]],14,6)</f>
        <v>213</v>
      </c>
    </row>
    <row r="1655" spans="1:24" x14ac:dyDescent="0.25">
      <c r="A1655" s="60">
        <v>220240008994</v>
      </c>
      <c r="B1655" s="43" t="s">
        <v>702</v>
      </c>
      <c r="C1655" s="61">
        <v>45383</v>
      </c>
      <c r="D1655" s="60">
        <v>22024001637</v>
      </c>
      <c r="E1655" s="43" t="s">
        <v>1468</v>
      </c>
      <c r="F1655" s="62">
        <v>945.06</v>
      </c>
      <c r="G1655" s="43" t="s">
        <v>776</v>
      </c>
      <c r="H1655" s="43" t="s">
        <v>4756</v>
      </c>
      <c r="I1655" s="69" t="s">
        <v>2934</v>
      </c>
      <c r="J1655" s="43" t="s">
        <v>398</v>
      </c>
      <c r="K1655" s="43" t="s">
        <v>398</v>
      </c>
      <c r="L1655" s="43" t="s">
        <v>399</v>
      </c>
      <c r="M1655" s="43" t="s">
        <v>395</v>
      </c>
      <c r="N1655" s="43" t="s">
        <v>396</v>
      </c>
      <c r="O1655" s="68" t="s">
        <v>325</v>
      </c>
      <c r="P1655" s="68" t="s">
        <v>2931</v>
      </c>
      <c r="Q1655" s="57" t="s">
        <v>2932</v>
      </c>
      <c r="R1655" s="35" t="s">
        <v>265</v>
      </c>
      <c r="S1655" s="57" t="str">
        <f>MID(Tabla1[[#This Row],[Aplicación]],6,2)</f>
        <v>07</v>
      </c>
      <c r="T1655" s="54" t="str">
        <f>VLOOKUP(Tabla1[[#This Row],[AREA]],Hoja1!A:B,2,FALSE)</f>
        <v>07. Medio ambiente</v>
      </c>
      <c r="U1655" s="57" t="str">
        <f>MID(Tabla1[[#This Row],[Aplicación]],9,4)</f>
        <v>1711</v>
      </c>
      <c r="V1655" s="54" t="str">
        <f>VLOOKUP(Tabla1[[#This Row],[PROGRAMA]],Hoja1!A:B,2,FALSE)</f>
        <v>1711. Parques y jardines</v>
      </c>
      <c r="W1655" s="57" t="str">
        <f>MID(Tabla1[[#This Row],[Aplicación]],14,2)</f>
        <v>21</v>
      </c>
      <c r="X1655" s="57" t="str">
        <f>MID(Tabla1[[#This Row],[Aplicación]],14,6)</f>
        <v>213</v>
      </c>
    </row>
    <row r="1656" spans="1:24" x14ac:dyDescent="0.25">
      <c r="A1656" s="60">
        <v>220240009064</v>
      </c>
      <c r="B1656" s="43" t="s">
        <v>702</v>
      </c>
      <c r="C1656" s="61">
        <v>45383</v>
      </c>
      <c r="D1656" s="60">
        <v>22024001637</v>
      </c>
      <c r="E1656" s="43" t="s">
        <v>1468</v>
      </c>
      <c r="F1656" s="62">
        <v>220.69</v>
      </c>
      <c r="G1656" s="43" t="s">
        <v>776</v>
      </c>
      <c r="H1656" s="43" t="s">
        <v>4759</v>
      </c>
      <c r="I1656" s="69" t="s">
        <v>2934</v>
      </c>
      <c r="J1656" s="43" t="s">
        <v>398</v>
      </c>
      <c r="K1656" s="43" t="s">
        <v>398</v>
      </c>
      <c r="L1656" s="43" t="s">
        <v>399</v>
      </c>
      <c r="M1656" s="43" t="s">
        <v>395</v>
      </c>
      <c r="N1656" s="43" t="s">
        <v>396</v>
      </c>
      <c r="O1656" s="68" t="s">
        <v>325</v>
      </c>
      <c r="P1656" s="68" t="s">
        <v>2931</v>
      </c>
      <c r="Q1656" s="57" t="s">
        <v>2932</v>
      </c>
      <c r="R1656" s="35" t="s">
        <v>265</v>
      </c>
      <c r="S1656" s="57" t="str">
        <f>MID(Tabla1[[#This Row],[Aplicación]],6,2)</f>
        <v>07</v>
      </c>
      <c r="T1656" s="54" t="str">
        <f>VLOOKUP(Tabla1[[#This Row],[AREA]],Hoja1!A:B,2,FALSE)</f>
        <v>07. Medio ambiente</v>
      </c>
      <c r="U1656" s="57" t="str">
        <f>MID(Tabla1[[#This Row],[Aplicación]],9,4)</f>
        <v>1711</v>
      </c>
      <c r="V1656" s="54" t="str">
        <f>VLOOKUP(Tabla1[[#This Row],[PROGRAMA]],Hoja1!A:B,2,FALSE)</f>
        <v>1711. Parques y jardines</v>
      </c>
      <c r="W1656" s="57" t="str">
        <f>MID(Tabla1[[#This Row],[Aplicación]],14,2)</f>
        <v>21</v>
      </c>
      <c r="X1656" s="57" t="str">
        <f>MID(Tabla1[[#This Row],[Aplicación]],14,6)</f>
        <v>213</v>
      </c>
    </row>
    <row r="1657" spans="1:24" x14ac:dyDescent="0.25">
      <c r="A1657" s="60">
        <v>220240009071</v>
      </c>
      <c r="B1657" s="43" t="s">
        <v>702</v>
      </c>
      <c r="C1657" s="61">
        <v>45383</v>
      </c>
      <c r="D1657" s="60">
        <v>22024001637</v>
      </c>
      <c r="E1657" s="43" t="s">
        <v>1468</v>
      </c>
      <c r="F1657" s="62">
        <v>162.53</v>
      </c>
      <c r="G1657" s="43" t="s">
        <v>777</v>
      </c>
      <c r="H1657" s="43" t="s">
        <v>4775</v>
      </c>
      <c r="I1657" s="69" t="s">
        <v>2934</v>
      </c>
      <c r="J1657" s="43" t="s">
        <v>398</v>
      </c>
      <c r="K1657" s="43" t="s">
        <v>398</v>
      </c>
      <c r="L1657" s="43" t="s">
        <v>399</v>
      </c>
      <c r="M1657" s="43" t="s">
        <v>395</v>
      </c>
      <c r="N1657" s="43" t="s">
        <v>396</v>
      </c>
      <c r="O1657" s="68" t="s">
        <v>325</v>
      </c>
      <c r="P1657" s="68" t="s">
        <v>2931</v>
      </c>
      <c r="Q1657" s="57" t="s">
        <v>2932</v>
      </c>
      <c r="R1657" s="35" t="s">
        <v>265</v>
      </c>
      <c r="S1657" s="57" t="str">
        <f>MID(Tabla1[[#This Row],[Aplicación]],6,2)</f>
        <v>07</v>
      </c>
      <c r="T1657" s="54" t="str">
        <f>VLOOKUP(Tabla1[[#This Row],[AREA]],Hoja1!A:B,2,FALSE)</f>
        <v>07. Medio ambiente</v>
      </c>
      <c r="U1657" s="57" t="str">
        <f>MID(Tabla1[[#This Row],[Aplicación]],9,4)</f>
        <v>1711</v>
      </c>
      <c r="V1657" s="54" t="str">
        <f>VLOOKUP(Tabla1[[#This Row],[PROGRAMA]],Hoja1!A:B,2,FALSE)</f>
        <v>1711. Parques y jardines</v>
      </c>
      <c r="W1657" s="57" t="str">
        <f>MID(Tabla1[[#This Row],[Aplicación]],14,2)</f>
        <v>21</v>
      </c>
      <c r="X1657" s="57" t="str">
        <f>MID(Tabla1[[#This Row],[Aplicación]],14,6)</f>
        <v>213</v>
      </c>
    </row>
    <row r="1658" spans="1:24" x14ac:dyDescent="0.25">
      <c r="A1658" s="60">
        <v>220240009069</v>
      </c>
      <c r="B1658" s="43" t="s">
        <v>702</v>
      </c>
      <c r="C1658" s="61">
        <v>45383</v>
      </c>
      <c r="D1658" s="60">
        <v>22024001637</v>
      </c>
      <c r="E1658" s="43" t="s">
        <v>1468</v>
      </c>
      <c r="F1658" s="62">
        <v>156.53</v>
      </c>
      <c r="G1658" s="43" t="s">
        <v>777</v>
      </c>
      <c r="H1658" s="43" t="s">
        <v>4776</v>
      </c>
      <c r="I1658" s="69" t="s">
        <v>2934</v>
      </c>
      <c r="J1658" s="43" t="s">
        <v>398</v>
      </c>
      <c r="K1658" s="43" t="s">
        <v>398</v>
      </c>
      <c r="L1658" s="43" t="s">
        <v>399</v>
      </c>
      <c r="M1658" s="43" t="s">
        <v>395</v>
      </c>
      <c r="N1658" s="43" t="s">
        <v>396</v>
      </c>
      <c r="O1658" s="68" t="s">
        <v>325</v>
      </c>
      <c r="P1658" s="68" t="s">
        <v>2931</v>
      </c>
      <c r="Q1658" s="57" t="s">
        <v>2932</v>
      </c>
      <c r="R1658" s="35" t="s">
        <v>265</v>
      </c>
      <c r="S1658" s="57" t="str">
        <f>MID(Tabla1[[#This Row],[Aplicación]],6,2)</f>
        <v>07</v>
      </c>
      <c r="T1658" s="54" t="str">
        <f>VLOOKUP(Tabla1[[#This Row],[AREA]],Hoja1!A:B,2,FALSE)</f>
        <v>07. Medio ambiente</v>
      </c>
      <c r="U1658" s="57" t="str">
        <f>MID(Tabla1[[#This Row],[Aplicación]],9,4)</f>
        <v>1711</v>
      </c>
      <c r="V1658" s="54" t="str">
        <f>VLOOKUP(Tabla1[[#This Row],[PROGRAMA]],Hoja1!A:B,2,FALSE)</f>
        <v>1711. Parques y jardines</v>
      </c>
      <c r="W1658" s="57" t="str">
        <f>MID(Tabla1[[#This Row],[Aplicación]],14,2)</f>
        <v>21</v>
      </c>
      <c r="X1658" s="57" t="str">
        <f>MID(Tabla1[[#This Row],[Aplicación]],14,6)</f>
        <v>213</v>
      </c>
    </row>
    <row r="1659" spans="1:24" x14ac:dyDescent="0.25">
      <c r="A1659" s="60">
        <v>220240036123</v>
      </c>
      <c r="B1659" s="43" t="s">
        <v>702</v>
      </c>
      <c r="C1659" s="61">
        <v>45511</v>
      </c>
      <c r="D1659" s="60">
        <v>22024001637</v>
      </c>
      <c r="E1659" s="43" t="s">
        <v>1468</v>
      </c>
      <c r="F1659" s="62">
        <v>931.49</v>
      </c>
      <c r="G1659" s="43" t="s">
        <v>777</v>
      </c>
      <c r="H1659" s="43" t="s">
        <v>4888</v>
      </c>
      <c r="I1659" s="69">
        <v>300</v>
      </c>
      <c r="J1659" s="43" t="s">
        <v>398</v>
      </c>
      <c r="K1659" s="43" t="s">
        <v>398</v>
      </c>
      <c r="L1659" s="43" t="s">
        <v>399</v>
      </c>
      <c r="M1659" s="43" t="s">
        <v>395</v>
      </c>
      <c r="N1659" s="43" t="s">
        <v>396</v>
      </c>
      <c r="O1659" s="68" t="s">
        <v>325</v>
      </c>
      <c r="P1659" s="68" t="s">
        <v>4838</v>
      </c>
      <c r="Q1659" s="57" t="str">
        <f>MID(Tabla1[[#This Row],[Aplicación]],14,1)</f>
        <v>2</v>
      </c>
      <c r="R1659" s="35" t="s">
        <v>265</v>
      </c>
      <c r="S1659" s="57" t="str">
        <f>MID(Tabla1[[#This Row],[Aplicación]],6,2)</f>
        <v>07</v>
      </c>
      <c r="T1659" s="54" t="str">
        <f>VLOOKUP(Tabla1[[#This Row],[AREA]],Hoja1!A:B,2,FALSE)</f>
        <v>07. Medio ambiente</v>
      </c>
      <c r="U1659" s="57" t="str">
        <f>MID(Tabla1[[#This Row],[Aplicación]],9,4)</f>
        <v>1711</v>
      </c>
      <c r="V1659" s="54" t="str">
        <f>VLOOKUP(Tabla1[[#This Row],[PROGRAMA]],Hoja1!A:B,2,FALSE)</f>
        <v>1711. Parques y jardines</v>
      </c>
      <c r="W1659" s="57" t="str">
        <f>MID(Tabla1[[#This Row],[Aplicación]],14,2)</f>
        <v>21</v>
      </c>
      <c r="X1659" s="57" t="str">
        <f>MID(Tabla1[[#This Row],[Aplicación]],14,6)</f>
        <v>213</v>
      </c>
    </row>
    <row r="1660" spans="1:24" x14ac:dyDescent="0.25">
      <c r="A1660" s="60">
        <v>220240036133</v>
      </c>
      <c r="B1660" s="43" t="s">
        <v>702</v>
      </c>
      <c r="C1660" s="61">
        <v>45511</v>
      </c>
      <c r="D1660" s="60">
        <v>22024001637</v>
      </c>
      <c r="E1660" s="43" t="s">
        <v>1468</v>
      </c>
      <c r="F1660" s="62">
        <v>412.02</v>
      </c>
      <c r="G1660" s="43" t="s">
        <v>776</v>
      </c>
      <c r="H1660" s="43" t="s">
        <v>4893</v>
      </c>
      <c r="I1660" s="69">
        <v>300</v>
      </c>
      <c r="J1660" s="43" t="s">
        <v>398</v>
      </c>
      <c r="K1660" s="43" t="s">
        <v>398</v>
      </c>
      <c r="L1660" s="43" t="s">
        <v>399</v>
      </c>
      <c r="M1660" s="43" t="s">
        <v>395</v>
      </c>
      <c r="N1660" s="43" t="s">
        <v>396</v>
      </c>
      <c r="O1660" s="68" t="s">
        <v>325</v>
      </c>
      <c r="P1660" s="68" t="s">
        <v>4838</v>
      </c>
      <c r="Q1660" s="57" t="str">
        <f>MID(Tabla1[[#This Row],[Aplicación]],14,1)</f>
        <v>2</v>
      </c>
      <c r="R1660" s="35" t="s">
        <v>265</v>
      </c>
      <c r="S1660" s="57" t="str">
        <f>MID(Tabla1[[#This Row],[Aplicación]],6,2)</f>
        <v>07</v>
      </c>
      <c r="T1660" s="54" t="str">
        <f>VLOOKUP(Tabla1[[#This Row],[AREA]],Hoja1!A:B,2,FALSE)</f>
        <v>07. Medio ambiente</v>
      </c>
      <c r="U1660" s="57" t="str">
        <f>MID(Tabla1[[#This Row],[Aplicación]],9,4)</f>
        <v>1711</v>
      </c>
      <c r="V1660" s="54" t="str">
        <f>VLOOKUP(Tabla1[[#This Row],[PROGRAMA]],Hoja1!A:B,2,FALSE)</f>
        <v>1711. Parques y jardines</v>
      </c>
      <c r="W1660" s="57" t="str">
        <f>MID(Tabla1[[#This Row],[Aplicación]],14,2)</f>
        <v>21</v>
      </c>
      <c r="X1660" s="57" t="str">
        <f>MID(Tabla1[[#This Row],[Aplicación]],14,6)</f>
        <v>213</v>
      </c>
    </row>
    <row r="1661" spans="1:24" x14ac:dyDescent="0.25">
      <c r="A1661" s="60">
        <v>220240034158</v>
      </c>
      <c r="B1661" s="43" t="s">
        <v>702</v>
      </c>
      <c r="C1661" s="61">
        <v>45503</v>
      </c>
      <c r="D1661" s="60">
        <v>22024001637</v>
      </c>
      <c r="E1661" s="43" t="s">
        <v>1468</v>
      </c>
      <c r="F1661" s="62">
        <v>2749.57</v>
      </c>
      <c r="G1661" s="43" t="s">
        <v>963</v>
      </c>
      <c r="H1661" s="43" t="s">
        <v>5079</v>
      </c>
      <c r="I1661" s="69" t="s">
        <v>2934</v>
      </c>
      <c r="J1661" s="43" t="s">
        <v>420</v>
      </c>
      <c r="K1661" s="43" t="s">
        <v>420</v>
      </c>
      <c r="L1661" s="43" t="s">
        <v>399</v>
      </c>
      <c r="M1661" s="43" t="s">
        <v>395</v>
      </c>
      <c r="N1661" s="43" t="s">
        <v>396</v>
      </c>
      <c r="O1661" s="68" t="s">
        <v>325</v>
      </c>
      <c r="P1661" s="68" t="s">
        <v>4838</v>
      </c>
      <c r="Q1661" s="57" t="str">
        <f>MID(Tabla1[[#This Row],[Aplicación]],14,1)</f>
        <v>2</v>
      </c>
      <c r="R1661" s="35" t="s">
        <v>265</v>
      </c>
      <c r="S1661" s="57" t="str">
        <f>MID(Tabla1[[#This Row],[Aplicación]],6,2)</f>
        <v>07</v>
      </c>
      <c r="T1661" s="54" t="str">
        <f>VLOOKUP(Tabla1[[#This Row],[AREA]],Hoja1!A:B,2,FALSE)</f>
        <v>07. Medio ambiente</v>
      </c>
      <c r="U1661" s="57" t="str">
        <f>MID(Tabla1[[#This Row],[Aplicación]],9,4)</f>
        <v>1711</v>
      </c>
      <c r="V1661" s="54" t="str">
        <f>VLOOKUP(Tabla1[[#This Row],[PROGRAMA]],Hoja1!A:B,2,FALSE)</f>
        <v>1711. Parques y jardines</v>
      </c>
      <c r="W1661" s="57" t="str">
        <f>MID(Tabla1[[#This Row],[Aplicación]],14,2)</f>
        <v>21</v>
      </c>
      <c r="X1661" s="57" t="str">
        <f>MID(Tabla1[[#This Row],[Aplicación]],14,6)</f>
        <v>213</v>
      </c>
    </row>
    <row r="1662" spans="1:24" x14ac:dyDescent="0.25">
      <c r="A1662" s="60">
        <v>220240030841</v>
      </c>
      <c r="B1662" s="43" t="s">
        <v>702</v>
      </c>
      <c r="C1662" s="61">
        <v>45489</v>
      </c>
      <c r="D1662" s="60">
        <v>22024001637</v>
      </c>
      <c r="E1662" s="43" t="s">
        <v>1468</v>
      </c>
      <c r="F1662" s="62">
        <v>437.69</v>
      </c>
      <c r="G1662" s="43" t="s">
        <v>775</v>
      </c>
      <c r="H1662" s="43" t="s">
        <v>5279</v>
      </c>
      <c r="I1662" s="69">
        <v>300</v>
      </c>
      <c r="J1662" s="43" t="s">
        <v>398</v>
      </c>
      <c r="K1662" s="43" t="s">
        <v>398</v>
      </c>
      <c r="L1662" s="43" t="s">
        <v>399</v>
      </c>
      <c r="M1662" s="43" t="s">
        <v>395</v>
      </c>
      <c r="N1662" s="43" t="s">
        <v>396</v>
      </c>
      <c r="O1662" s="68" t="s">
        <v>325</v>
      </c>
      <c r="P1662" s="68" t="s">
        <v>4838</v>
      </c>
      <c r="Q1662" s="57" t="str">
        <f>MID(Tabla1[[#This Row],[Aplicación]],14,1)</f>
        <v>2</v>
      </c>
      <c r="R1662" s="35" t="s">
        <v>265</v>
      </c>
      <c r="S1662" s="57" t="str">
        <f>MID(Tabla1[[#This Row],[Aplicación]],6,2)</f>
        <v>07</v>
      </c>
      <c r="T1662" s="54" t="str">
        <f>VLOOKUP(Tabla1[[#This Row],[AREA]],Hoja1!A:B,2,FALSE)</f>
        <v>07. Medio ambiente</v>
      </c>
      <c r="U1662" s="57" t="str">
        <f>MID(Tabla1[[#This Row],[Aplicación]],9,4)</f>
        <v>1711</v>
      </c>
      <c r="V1662" s="54" t="str">
        <f>VLOOKUP(Tabla1[[#This Row],[PROGRAMA]],Hoja1!A:B,2,FALSE)</f>
        <v>1711. Parques y jardines</v>
      </c>
      <c r="W1662" s="57" t="str">
        <f>MID(Tabla1[[#This Row],[Aplicación]],14,2)</f>
        <v>21</v>
      </c>
      <c r="X1662" s="57" t="str">
        <f>MID(Tabla1[[#This Row],[Aplicación]],14,6)</f>
        <v>213</v>
      </c>
    </row>
    <row r="1663" spans="1:24" x14ac:dyDescent="0.25">
      <c r="A1663" s="60">
        <v>220240030873</v>
      </c>
      <c r="B1663" s="43" t="s">
        <v>702</v>
      </c>
      <c r="C1663" s="61">
        <v>45489</v>
      </c>
      <c r="D1663" s="60">
        <v>22024001637</v>
      </c>
      <c r="E1663" s="43" t="s">
        <v>1468</v>
      </c>
      <c r="F1663" s="62">
        <v>75.760000000000005</v>
      </c>
      <c r="G1663" s="43" t="s">
        <v>776</v>
      </c>
      <c r="H1663" s="43" t="s">
        <v>5291</v>
      </c>
      <c r="I1663" s="69">
        <v>300</v>
      </c>
      <c r="J1663" s="43" t="s">
        <v>398</v>
      </c>
      <c r="K1663" s="43" t="s">
        <v>398</v>
      </c>
      <c r="L1663" s="43" t="s">
        <v>399</v>
      </c>
      <c r="M1663" s="43" t="s">
        <v>395</v>
      </c>
      <c r="N1663" s="43" t="s">
        <v>396</v>
      </c>
      <c r="O1663" s="68" t="s">
        <v>325</v>
      </c>
      <c r="P1663" s="68" t="s">
        <v>4838</v>
      </c>
      <c r="Q1663" s="57" t="str">
        <f>MID(Tabla1[[#This Row],[Aplicación]],14,1)</f>
        <v>2</v>
      </c>
      <c r="R1663" s="35" t="s">
        <v>265</v>
      </c>
      <c r="S1663" s="57" t="str">
        <f>MID(Tabla1[[#This Row],[Aplicación]],6,2)</f>
        <v>07</v>
      </c>
      <c r="T1663" s="54" t="str">
        <f>VLOOKUP(Tabla1[[#This Row],[AREA]],Hoja1!A:B,2,FALSE)</f>
        <v>07. Medio ambiente</v>
      </c>
      <c r="U1663" s="57" t="str">
        <f>MID(Tabla1[[#This Row],[Aplicación]],9,4)</f>
        <v>1711</v>
      </c>
      <c r="V1663" s="54" t="str">
        <f>VLOOKUP(Tabla1[[#This Row],[PROGRAMA]],Hoja1!A:B,2,FALSE)</f>
        <v>1711. Parques y jardines</v>
      </c>
      <c r="W1663" s="57" t="str">
        <f>MID(Tabla1[[#This Row],[Aplicación]],14,2)</f>
        <v>21</v>
      </c>
      <c r="X1663" s="57" t="str">
        <f>MID(Tabla1[[#This Row],[Aplicación]],14,6)</f>
        <v>213</v>
      </c>
    </row>
    <row r="1664" spans="1:24" x14ac:dyDescent="0.25">
      <c r="A1664" s="60">
        <v>220240030849</v>
      </c>
      <c r="B1664" s="43" t="s">
        <v>702</v>
      </c>
      <c r="C1664" s="61">
        <v>45489</v>
      </c>
      <c r="D1664" s="60">
        <v>22024001637</v>
      </c>
      <c r="E1664" s="43" t="s">
        <v>1468</v>
      </c>
      <c r="F1664" s="62">
        <v>74.540000000000006</v>
      </c>
      <c r="G1664" s="43" t="s">
        <v>81</v>
      </c>
      <c r="H1664" s="43" t="s">
        <v>5307</v>
      </c>
      <c r="I1664" s="69">
        <v>300</v>
      </c>
      <c r="J1664" s="43" t="s">
        <v>398</v>
      </c>
      <c r="K1664" s="43" t="s">
        <v>398</v>
      </c>
      <c r="L1664" s="43" t="s">
        <v>399</v>
      </c>
      <c r="M1664" s="43" t="s">
        <v>395</v>
      </c>
      <c r="N1664" s="43" t="s">
        <v>396</v>
      </c>
      <c r="O1664" s="68" t="s">
        <v>325</v>
      </c>
      <c r="P1664" s="68" t="s">
        <v>4838</v>
      </c>
      <c r="Q1664" s="57" t="str">
        <f>MID(Tabla1[[#This Row],[Aplicación]],14,1)</f>
        <v>2</v>
      </c>
      <c r="R1664" s="35" t="s">
        <v>265</v>
      </c>
      <c r="S1664" s="57" t="str">
        <f>MID(Tabla1[[#This Row],[Aplicación]],6,2)</f>
        <v>07</v>
      </c>
      <c r="T1664" s="54" t="str">
        <f>VLOOKUP(Tabla1[[#This Row],[AREA]],Hoja1!A:B,2,FALSE)</f>
        <v>07. Medio ambiente</v>
      </c>
      <c r="U1664" s="57" t="str">
        <f>MID(Tabla1[[#This Row],[Aplicación]],9,4)</f>
        <v>1711</v>
      </c>
      <c r="V1664" s="54" t="str">
        <f>VLOOKUP(Tabla1[[#This Row],[PROGRAMA]],Hoja1!A:B,2,FALSE)</f>
        <v>1711. Parques y jardines</v>
      </c>
      <c r="W1664" s="57" t="str">
        <f>MID(Tabla1[[#This Row],[Aplicación]],14,2)</f>
        <v>21</v>
      </c>
      <c r="X1664" s="57" t="str">
        <f>MID(Tabla1[[#This Row],[Aplicación]],14,6)</f>
        <v>213</v>
      </c>
    </row>
    <row r="1665" spans="1:24" x14ac:dyDescent="0.25">
      <c r="A1665" s="60">
        <v>220240028559</v>
      </c>
      <c r="B1665" s="43" t="s">
        <v>702</v>
      </c>
      <c r="C1665" s="61">
        <v>45474</v>
      </c>
      <c r="D1665" s="60">
        <v>22024001637</v>
      </c>
      <c r="E1665" s="43" t="s">
        <v>1468</v>
      </c>
      <c r="F1665" s="62">
        <v>334.99</v>
      </c>
      <c r="G1665" s="43" t="s">
        <v>776</v>
      </c>
      <c r="H1665" s="43" t="s">
        <v>5545</v>
      </c>
      <c r="I1665" s="69">
        <v>300</v>
      </c>
      <c r="J1665" s="43" t="s">
        <v>398</v>
      </c>
      <c r="K1665" s="43" t="s">
        <v>398</v>
      </c>
      <c r="L1665" s="43" t="s">
        <v>399</v>
      </c>
      <c r="M1665" s="43" t="s">
        <v>395</v>
      </c>
      <c r="N1665" s="43" t="s">
        <v>396</v>
      </c>
      <c r="O1665" s="68" t="s">
        <v>325</v>
      </c>
      <c r="P1665" s="68" t="s">
        <v>4838</v>
      </c>
      <c r="Q1665" s="57" t="str">
        <f>MID(Tabla1[[#This Row],[Aplicación]],14,1)</f>
        <v>2</v>
      </c>
      <c r="R1665" s="35" t="s">
        <v>265</v>
      </c>
      <c r="S1665" s="57" t="str">
        <f>MID(Tabla1[[#This Row],[Aplicación]],6,2)</f>
        <v>07</v>
      </c>
      <c r="T1665" s="54" t="str">
        <f>VLOOKUP(Tabla1[[#This Row],[AREA]],Hoja1!A:B,2,FALSE)</f>
        <v>07. Medio ambiente</v>
      </c>
      <c r="U1665" s="57" t="str">
        <f>MID(Tabla1[[#This Row],[Aplicación]],9,4)</f>
        <v>1711</v>
      </c>
      <c r="V1665" s="54" t="str">
        <f>VLOOKUP(Tabla1[[#This Row],[PROGRAMA]],Hoja1!A:B,2,FALSE)</f>
        <v>1711. Parques y jardines</v>
      </c>
      <c r="W1665" s="57" t="str">
        <f>MID(Tabla1[[#This Row],[Aplicación]],14,2)</f>
        <v>21</v>
      </c>
      <c r="X1665" s="57" t="str">
        <f>MID(Tabla1[[#This Row],[Aplicación]],14,6)</f>
        <v>213</v>
      </c>
    </row>
    <row r="1666" spans="1:24" x14ac:dyDescent="0.25">
      <c r="A1666" s="60">
        <v>220240028557</v>
      </c>
      <c r="B1666" s="43" t="s">
        <v>702</v>
      </c>
      <c r="C1666" s="61">
        <v>45474</v>
      </c>
      <c r="D1666" s="60">
        <v>22024001637</v>
      </c>
      <c r="E1666" s="43" t="s">
        <v>1468</v>
      </c>
      <c r="F1666" s="62">
        <v>152.94</v>
      </c>
      <c r="G1666" s="43" t="s">
        <v>777</v>
      </c>
      <c r="H1666" s="43" t="s">
        <v>5561</v>
      </c>
      <c r="I1666" s="69">
        <v>300</v>
      </c>
      <c r="J1666" s="43" t="s">
        <v>398</v>
      </c>
      <c r="K1666" s="43" t="s">
        <v>398</v>
      </c>
      <c r="L1666" s="43" t="s">
        <v>399</v>
      </c>
      <c r="M1666" s="43" t="s">
        <v>395</v>
      </c>
      <c r="N1666" s="43" t="s">
        <v>396</v>
      </c>
      <c r="O1666" s="68" t="s">
        <v>325</v>
      </c>
      <c r="P1666" s="68" t="s">
        <v>4838</v>
      </c>
      <c r="Q1666" s="57" t="str">
        <f>MID(Tabla1[[#This Row],[Aplicación]],14,1)</f>
        <v>2</v>
      </c>
      <c r="R1666" s="35" t="s">
        <v>265</v>
      </c>
      <c r="S1666" s="57" t="str">
        <f>MID(Tabla1[[#This Row],[Aplicación]],6,2)</f>
        <v>07</v>
      </c>
      <c r="T1666" s="54" t="str">
        <f>VLOOKUP(Tabla1[[#This Row],[AREA]],Hoja1!A:B,2,FALSE)</f>
        <v>07. Medio ambiente</v>
      </c>
      <c r="U1666" s="57" t="str">
        <f>MID(Tabla1[[#This Row],[Aplicación]],9,4)</f>
        <v>1711</v>
      </c>
      <c r="V1666" s="54" t="str">
        <f>VLOOKUP(Tabla1[[#This Row],[PROGRAMA]],Hoja1!A:B,2,FALSE)</f>
        <v>1711. Parques y jardines</v>
      </c>
      <c r="W1666" s="57" t="str">
        <f>MID(Tabla1[[#This Row],[Aplicación]],14,2)</f>
        <v>21</v>
      </c>
      <c r="X1666" s="57" t="str">
        <f>MID(Tabla1[[#This Row],[Aplicación]],14,6)</f>
        <v>213</v>
      </c>
    </row>
    <row r="1667" spans="1:24" x14ac:dyDescent="0.25">
      <c r="A1667" s="60">
        <v>220240041730</v>
      </c>
      <c r="B1667" s="43" t="s">
        <v>390</v>
      </c>
      <c r="C1667" s="61">
        <v>45538</v>
      </c>
      <c r="D1667" s="60">
        <v>22024006086</v>
      </c>
      <c r="E1667" s="43" t="s">
        <v>1468</v>
      </c>
      <c r="F1667" s="62">
        <v>5000</v>
      </c>
      <c r="G1667" s="43" t="s">
        <v>83</v>
      </c>
      <c r="H1667" s="43" t="s">
        <v>5630</v>
      </c>
      <c r="I1667" s="69">
        <v>220</v>
      </c>
      <c r="J1667" s="43" t="s">
        <v>770</v>
      </c>
      <c r="K1667" s="43" t="s">
        <v>398</v>
      </c>
      <c r="L1667" s="43" t="s">
        <v>399</v>
      </c>
      <c r="M1667" s="43" t="s">
        <v>585</v>
      </c>
      <c r="N1667" s="43" t="s">
        <v>539</v>
      </c>
      <c r="O1667" s="68" t="s">
        <v>326</v>
      </c>
      <c r="P1667" s="68" t="s">
        <v>4838</v>
      </c>
      <c r="Q1667" s="57" t="str">
        <f>MID(Tabla1[[#This Row],[Aplicación]],14,1)</f>
        <v>2</v>
      </c>
      <c r="R1667" s="35" t="s">
        <v>265</v>
      </c>
      <c r="S1667" s="57" t="str">
        <f>MID(Tabla1[[#This Row],[Aplicación]],6,2)</f>
        <v>07</v>
      </c>
      <c r="T1667" s="54" t="str">
        <f>VLOOKUP(Tabla1[[#This Row],[AREA]],Hoja1!A:B,2,FALSE)</f>
        <v>07. Medio ambiente</v>
      </c>
      <c r="U1667" s="57" t="str">
        <f>MID(Tabla1[[#This Row],[Aplicación]],9,4)</f>
        <v>1711</v>
      </c>
      <c r="V1667" s="54" t="str">
        <f>VLOOKUP(Tabla1[[#This Row],[PROGRAMA]],Hoja1!A:B,2,FALSE)</f>
        <v>1711. Parques y jardines</v>
      </c>
      <c r="W1667" s="57" t="str">
        <f>MID(Tabla1[[#This Row],[Aplicación]],14,2)</f>
        <v>21</v>
      </c>
      <c r="X1667" s="57" t="str">
        <f>MID(Tabla1[[#This Row],[Aplicación]],14,6)</f>
        <v>213</v>
      </c>
    </row>
    <row r="1668" spans="1:24" x14ac:dyDescent="0.25">
      <c r="A1668" s="60">
        <v>220240037384</v>
      </c>
      <c r="B1668" s="43" t="s">
        <v>702</v>
      </c>
      <c r="C1668" s="61">
        <v>45518</v>
      </c>
      <c r="D1668" s="60">
        <v>22024001637</v>
      </c>
      <c r="E1668" s="43" t="s">
        <v>1468</v>
      </c>
      <c r="F1668" s="62">
        <v>3111.96</v>
      </c>
      <c r="G1668" s="43" t="s">
        <v>775</v>
      </c>
      <c r="H1668" s="43" t="s">
        <v>5651</v>
      </c>
      <c r="I1668" s="69">
        <v>300</v>
      </c>
      <c r="J1668" s="43" t="s">
        <v>398</v>
      </c>
      <c r="K1668" s="43" t="s">
        <v>398</v>
      </c>
      <c r="L1668" s="43" t="s">
        <v>399</v>
      </c>
      <c r="M1668" s="43" t="s">
        <v>395</v>
      </c>
      <c r="N1668" s="43" t="s">
        <v>396</v>
      </c>
      <c r="O1668" s="68" t="s">
        <v>325</v>
      </c>
      <c r="P1668" s="68" t="s">
        <v>4838</v>
      </c>
      <c r="Q1668" s="57" t="str">
        <f>MID(Tabla1[[#This Row],[Aplicación]],14,1)</f>
        <v>2</v>
      </c>
      <c r="R1668" s="35" t="s">
        <v>265</v>
      </c>
      <c r="S1668" s="57" t="str">
        <f>MID(Tabla1[[#This Row],[Aplicación]],6,2)</f>
        <v>07</v>
      </c>
      <c r="T1668" s="54" t="str">
        <f>VLOOKUP(Tabla1[[#This Row],[AREA]],Hoja1!A:B,2,FALSE)</f>
        <v>07. Medio ambiente</v>
      </c>
      <c r="U1668" s="57" t="str">
        <f>MID(Tabla1[[#This Row],[Aplicación]],9,4)</f>
        <v>1711</v>
      </c>
      <c r="V1668" s="54" t="str">
        <f>VLOOKUP(Tabla1[[#This Row],[PROGRAMA]],Hoja1!A:B,2,FALSE)</f>
        <v>1711. Parques y jardines</v>
      </c>
      <c r="W1668" s="57" t="str">
        <f>MID(Tabla1[[#This Row],[Aplicación]],14,2)</f>
        <v>21</v>
      </c>
      <c r="X1668" s="57" t="str">
        <f>MID(Tabla1[[#This Row],[Aplicación]],14,6)</f>
        <v>213</v>
      </c>
    </row>
    <row r="1669" spans="1:24" x14ac:dyDescent="0.25">
      <c r="A1669" s="60">
        <v>220240037386</v>
      </c>
      <c r="B1669" s="43" t="s">
        <v>702</v>
      </c>
      <c r="C1669" s="61">
        <v>45518</v>
      </c>
      <c r="D1669" s="60">
        <v>22024001637</v>
      </c>
      <c r="E1669" s="43" t="s">
        <v>1468</v>
      </c>
      <c r="F1669" s="62">
        <v>371.93</v>
      </c>
      <c r="G1669" s="43" t="s">
        <v>776</v>
      </c>
      <c r="H1669" s="43" t="s">
        <v>5719</v>
      </c>
      <c r="I1669" s="69">
        <v>300</v>
      </c>
      <c r="J1669" s="43" t="s">
        <v>398</v>
      </c>
      <c r="K1669" s="43" t="s">
        <v>398</v>
      </c>
      <c r="L1669" s="43" t="s">
        <v>399</v>
      </c>
      <c r="M1669" s="43" t="s">
        <v>395</v>
      </c>
      <c r="N1669" s="43" t="s">
        <v>396</v>
      </c>
      <c r="O1669" s="68" t="s">
        <v>325</v>
      </c>
      <c r="P1669" s="68" t="s">
        <v>4838</v>
      </c>
      <c r="Q1669" s="57" t="str">
        <f>MID(Tabla1[[#This Row],[Aplicación]],14,1)</f>
        <v>2</v>
      </c>
      <c r="R1669" s="35" t="s">
        <v>265</v>
      </c>
      <c r="S1669" s="57" t="str">
        <f>MID(Tabla1[[#This Row],[Aplicación]],6,2)</f>
        <v>07</v>
      </c>
      <c r="T1669" s="54" t="str">
        <f>VLOOKUP(Tabla1[[#This Row],[AREA]],Hoja1!A:B,2,FALSE)</f>
        <v>07. Medio ambiente</v>
      </c>
      <c r="U1669" s="57" t="str">
        <f>MID(Tabla1[[#This Row],[Aplicación]],9,4)</f>
        <v>1711</v>
      </c>
      <c r="V1669" s="54" t="str">
        <f>VLOOKUP(Tabla1[[#This Row],[PROGRAMA]],Hoja1!A:B,2,FALSE)</f>
        <v>1711. Parques y jardines</v>
      </c>
      <c r="W1669" s="57" t="str">
        <f>MID(Tabla1[[#This Row],[Aplicación]],14,2)</f>
        <v>21</v>
      </c>
      <c r="X1669" s="57" t="str">
        <f>MID(Tabla1[[#This Row],[Aplicación]],14,6)</f>
        <v>213</v>
      </c>
    </row>
    <row r="1670" spans="1:24" x14ac:dyDescent="0.25">
      <c r="A1670" s="60">
        <v>220240037388</v>
      </c>
      <c r="B1670" s="43" t="s">
        <v>702</v>
      </c>
      <c r="C1670" s="61">
        <v>45518</v>
      </c>
      <c r="D1670" s="60">
        <v>22024001637</v>
      </c>
      <c r="E1670" s="43" t="s">
        <v>1468</v>
      </c>
      <c r="F1670" s="62">
        <v>3533.13</v>
      </c>
      <c r="G1670" s="43" t="s">
        <v>776</v>
      </c>
      <c r="H1670" s="43" t="s">
        <v>5720</v>
      </c>
      <c r="I1670" s="69">
        <v>300</v>
      </c>
      <c r="J1670" s="43" t="s">
        <v>398</v>
      </c>
      <c r="K1670" s="43" t="s">
        <v>398</v>
      </c>
      <c r="L1670" s="43" t="s">
        <v>399</v>
      </c>
      <c r="M1670" s="43" t="s">
        <v>395</v>
      </c>
      <c r="N1670" s="43" t="s">
        <v>396</v>
      </c>
      <c r="O1670" s="68" t="s">
        <v>325</v>
      </c>
      <c r="P1670" s="68" t="s">
        <v>4838</v>
      </c>
      <c r="Q1670" s="57" t="str">
        <f>MID(Tabla1[[#This Row],[Aplicación]],14,1)</f>
        <v>2</v>
      </c>
      <c r="R1670" s="35" t="s">
        <v>265</v>
      </c>
      <c r="S1670" s="57" t="str">
        <f>MID(Tabla1[[#This Row],[Aplicación]],6,2)</f>
        <v>07</v>
      </c>
      <c r="T1670" s="54" t="str">
        <f>VLOOKUP(Tabla1[[#This Row],[AREA]],Hoja1!A:B,2,FALSE)</f>
        <v>07. Medio ambiente</v>
      </c>
      <c r="U1670" s="57" t="str">
        <f>MID(Tabla1[[#This Row],[Aplicación]],9,4)</f>
        <v>1711</v>
      </c>
      <c r="V1670" s="54" t="str">
        <f>VLOOKUP(Tabla1[[#This Row],[PROGRAMA]],Hoja1!A:B,2,FALSE)</f>
        <v>1711. Parques y jardines</v>
      </c>
      <c r="W1670" s="57" t="str">
        <f>MID(Tabla1[[#This Row],[Aplicación]],14,2)</f>
        <v>21</v>
      </c>
      <c r="X1670" s="57" t="str">
        <f>MID(Tabla1[[#This Row],[Aplicación]],14,6)</f>
        <v>213</v>
      </c>
    </row>
    <row r="1671" spans="1:24" x14ac:dyDescent="0.25">
      <c r="A1671" s="60">
        <v>220240037334</v>
      </c>
      <c r="B1671" s="43" t="s">
        <v>702</v>
      </c>
      <c r="C1671" s="61">
        <v>45518</v>
      </c>
      <c r="D1671" s="60">
        <v>22024001637</v>
      </c>
      <c r="E1671" s="43" t="s">
        <v>1468</v>
      </c>
      <c r="F1671" s="62">
        <v>44.59</v>
      </c>
      <c r="G1671" s="43" t="s">
        <v>81</v>
      </c>
      <c r="H1671" s="43" t="s">
        <v>5751</v>
      </c>
      <c r="I1671" s="69">
        <v>300</v>
      </c>
      <c r="J1671" s="43" t="s">
        <v>398</v>
      </c>
      <c r="K1671" s="43" t="s">
        <v>398</v>
      </c>
      <c r="L1671" s="43" t="s">
        <v>399</v>
      </c>
      <c r="M1671" s="43" t="s">
        <v>395</v>
      </c>
      <c r="N1671" s="43" t="s">
        <v>396</v>
      </c>
      <c r="O1671" s="68" t="s">
        <v>325</v>
      </c>
      <c r="P1671" s="68" t="s">
        <v>4838</v>
      </c>
      <c r="Q1671" s="57" t="str">
        <f>MID(Tabla1[[#This Row],[Aplicación]],14,1)</f>
        <v>2</v>
      </c>
      <c r="R1671" s="35" t="s">
        <v>265</v>
      </c>
      <c r="S1671" s="57" t="str">
        <f>MID(Tabla1[[#This Row],[Aplicación]],6,2)</f>
        <v>07</v>
      </c>
      <c r="T1671" s="54" t="str">
        <f>VLOOKUP(Tabla1[[#This Row],[AREA]],Hoja1!A:B,2,FALSE)</f>
        <v>07. Medio ambiente</v>
      </c>
      <c r="U1671" s="57" t="str">
        <f>MID(Tabla1[[#This Row],[Aplicación]],9,4)</f>
        <v>1711</v>
      </c>
      <c r="V1671" s="54" t="str">
        <f>VLOOKUP(Tabla1[[#This Row],[PROGRAMA]],Hoja1!A:B,2,FALSE)</f>
        <v>1711. Parques y jardines</v>
      </c>
      <c r="W1671" s="57" t="str">
        <f>MID(Tabla1[[#This Row],[Aplicación]],14,2)</f>
        <v>21</v>
      </c>
      <c r="X1671" s="57" t="str">
        <f>MID(Tabla1[[#This Row],[Aplicación]],14,6)</f>
        <v>213</v>
      </c>
    </row>
    <row r="1672" spans="1:24" x14ac:dyDescent="0.25">
      <c r="A1672" s="60">
        <v>220240037336</v>
      </c>
      <c r="B1672" s="43" t="s">
        <v>702</v>
      </c>
      <c r="C1672" s="61">
        <v>45518</v>
      </c>
      <c r="D1672" s="60">
        <v>22024001637</v>
      </c>
      <c r="E1672" s="43" t="s">
        <v>1468</v>
      </c>
      <c r="F1672" s="62">
        <v>257.62</v>
      </c>
      <c r="G1672" s="43" t="s">
        <v>81</v>
      </c>
      <c r="H1672" s="43" t="s">
        <v>5752</v>
      </c>
      <c r="I1672" s="69">
        <v>300</v>
      </c>
      <c r="J1672" s="43" t="s">
        <v>398</v>
      </c>
      <c r="K1672" s="43" t="s">
        <v>398</v>
      </c>
      <c r="L1672" s="43" t="s">
        <v>399</v>
      </c>
      <c r="M1672" s="43" t="s">
        <v>395</v>
      </c>
      <c r="N1672" s="43" t="s">
        <v>396</v>
      </c>
      <c r="O1672" s="68" t="s">
        <v>325</v>
      </c>
      <c r="P1672" s="68" t="s">
        <v>4838</v>
      </c>
      <c r="Q1672" s="57" t="str">
        <f>MID(Tabla1[[#This Row],[Aplicación]],14,1)</f>
        <v>2</v>
      </c>
      <c r="R1672" s="35" t="s">
        <v>265</v>
      </c>
      <c r="S1672" s="57" t="str">
        <f>MID(Tabla1[[#This Row],[Aplicación]],6,2)</f>
        <v>07</v>
      </c>
      <c r="T1672" s="54" t="str">
        <f>VLOOKUP(Tabla1[[#This Row],[AREA]],Hoja1!A:B,2,FALSE)</f>
        <v>07. Medio ambiente</v>
      </c>
      <c r="U1672" s="57" t="str">
        <f>MID(Tabla1[[#This Row],[Aplicación]],9,4)</f>
        <v>1711</v>
      </c>
      <c r="V1672" s="54" t="str">
        <f>VLOOKUP(Tabla1[[#This Row],[PROGRAMA]],Hoja1!A:B,2,FALSE)</f>
        <v>1711. Parques y jardines</v>
      </c>
      <c r="W1672" s="57" t="str">
        <f>MID(Tabla1[[#This Row],[Aplicación]],14,2)</f>
        <v>21</v>
      </c>
      <c r="X1672" s="57" t="str">
        <f>MID(Tabla1[[#This Row],[Aplicación]],14,6)</f>
        <v>213</v>
      </c>
    </row>
    <row r="1673" spans="1:24" x14ac:dyDescent="0.25">
      <c r="A1673" s="60">
        <v>220240042917</v>
      </c>
      <c r="B1673" s="43" t="s">
        <v>390</v>
      </c>
      <c r="C1673" s="61">
        <v>45554</v>
      </c>
      <c r="D1673" s="60">
        <v>22024004842</v>
      </c>
      <c r="E1673" s="43" t="s">
        <v>1468</v>
      </c>
      <c r="F1673" s="62">
        <v>507.47</v>
      </c>
      <c r="G1673" s="43" t="s">
        <v>3463</v>
      </c>
      <c r="H1673" s="43" t="s">
        <v>6001</v>
      </c>
      <c r="I1673" s="69" t="s">
        <v>2930</v>
      </c>
      <c r="J1673" s="43" t="s">
        <v>3465</v>
      </c>
      <c r="K1673" s="43" t="s">
        <v>678</v>
      </c>
      <c r="L1673" s="43" t="s">
        <v>399</v>
      </c>
      <c r="M1673" s="43" t="s">
        <v>585</v>
      </c>
      <c r="N1673" s="43" t="s">
        <v>539</v>
      </c>
      <c r="O1673" s="68" t="s">
        <v>326</v>
      </c>
      <c r="P1673" s="68" t="s">
        <v>4838</v>
      </c>
      <c r="Q1673" s="57" t="str">
        <f>MID(Tabla1[[#This Row],[Aplicación]],14,1)</f>
        <v>2</v>
      </c>
      <c r="R1673" s="35" t="s">
        <v>265</v>
      </c>
      <c r="S1673" s="57" t="str">
        <f>MID(Tabla1[[#This Row],[Aplicación]],6,2)</f>
        <v>07</v>
      </c>
      <c r="T1673" s="54" t="str">
        <f>VLOOKUP(Tabla1[[#This Row],[AREA]],Hoja1!A:B,2,FALSE)</f>
        <v>07. Medio ambiente</v>
      </c>
      <c r="U1673" s="57" t="str">
        <f>MID(Tabla1[[#This Row],[Aplicación]],9,4)</f>
        <v>1711</v>
      </c>
      <c r="V1673" s="54" t="str">
        <f>VLOOKUP(Tabla1[[#This Row],[PROGRAMA]],Hoja1!A:B,2,FALSE)</f>
        <v>1711. Parques y jardines</v>
      </c>
      <c r="W1673" s="57" t="str">
        <f>MID(Tabla1[[#This Row],[Aplicación]],14,2)</f>
        <v>21</v>
      </c>
      <c r="X1673" s="57" t="str">
        <f>MID(Tabla1[[#This Row],[Aplicación]],14,6)</f>
        <v>213</v>
      </c>
    </row>
    <row r="1674" spans="1:24" x14ac:dyDescent="0.25">
      <c r="A1674" s="60">
        <v>220240044661</v>
      </c>
      <c r="B1674" s="43" t="s">
        <v>702</v>
      </c>
      <c r="C1674" s="61">
        <v>45565</v>
      </c>
      <c r="D1674" s="60">
        <v>22024001637</v>
      </c>
      <c r="E1674" s="43" t="s">
        <v>1468</v>
      </c>
      <c r="F1674" s="62">
        <v>93.65</v>
      </c>
      <c r="G1674" s="43" t="s">
        <v>775</v>
      </c>
      <c r="H1674" s="43" t="s">
        <v>6046</v>
      </c>
      <c r="I1674" s="69" t="s">
        <v>2934</v>
      </c>
      <c r="J1674" s="43" t="s">
        <v>398</v>
      </c>
      <c r="K1674" s="43" t="s">
        <v>398</v>
      </c>
      <c r="L1674" s="43" t="s">
        <v>399</v>
      </c>
      <c r="M1674" s="43" t="s">
        <v>395</v>
      </c>
      <c r="N1674" s="43" t="s">
        <v>396</v>
      </c>
      <c r="O1674" s="68" t="s">
        <v>325</v>
      </c>
      <c r="P1674" s="68" t="s">
        <v>4838</v>
      </c>
      <c r="Q1674" s="57" t="str">
        <f>MID(Tabla1[[#This Row],[Aplicación]],14,1)</f>
        <v>2</v>
      </c>
      <c r="R1674" s="35" t="s">
        <v>265</v>
      </c>
      <c r="S1674" s="57" t="str">
        <f>MID(Tabla1[[#This Row],[Aplicación]],6,2)</f>
        <v>07</v>
      </c>
      <c r="T1674" s="54" t="str">
        <f>VLOOKUP(Tabla1[[#This Row],[AREA]],Hoja1!A:B,2,FALSE)</f>
        <v>07. Medio ambiente</v>
      </c>
      <c r="U1674" s="57" t="str">
        <f>MID(Tabla1[[#This Row],[Aplicación]],9,4)</f>
        <v>1711</v>
      </c>
      <c r="V1674" s="54" t="str">
        <f>VLOOKUP(Tabla1[[#This Row],[PROGRAMA]],Hoja1!A:B,2,FALSE)</f>
        <v>1711. Parques y jardines</v>
      </c>
      <c r="W1674" s="57" t="str">
        <f>MID(Tabla1[[#This Row],[Aplicación]],14,2)</f>
        <v>21</v>
      </c>
      <c r="X1674" s="57" t="str">
        <f>MID(Tabla1[[#This Row],[Aplicación]],14,6)</f>
        <v>213</v>
      </c>
    </row>
    <row r="1675" spans="1:24" x14ac:dyDescent="0.25">
      <c r="A1675" s="60">
        <v>220240044663</v>
      </c>
      <c r="B1675" s="43" t="s">
        <v>702</v>
      </c>
      <c r="C1675" s="61">
        <v>45565</v>
      </c>
      <c r="D1675" s="60">
        <v>22024001637</v>
      </c>
      <c r="E1675" s="43" t="s">
        <v>1468</v>
      </c>
      <c r="F1675" s="62">
        <v>18.91</v>
      </c>
      <c r="G1675" s="43" t="s">
        <v>775</v>
      </c>
      <c r="H1675" s="43" t="s">
        <v>6047</v>
      </c>
      <c r="I1675" s="69" t="s">
        <v>2934</v>
      </c>
      <c r="J1675" s="43" t="s">
        <v>398</v>
      </c>
      <c r="K1675" s="43" t="s">
        <v>398</v>
      </c>
      <c r="L1675" s="43" t="s">
        <v>399</v>
      </c>
      <c r="M1675" s="43" t="s">
        <v>395</v>
      </c>
      <c r="N1675" s="43" t="s">
        <v>396</v>
      </c>
      <c r="O1675" s="68" t="s">
        <v>325</v>
      </c>
      <c r="P1675" s="68" t="s">
        <v>4838</v>
      </c>
      <c r="Q1675" s="57" t="str">
        <f>MID(Tabla1[[#This Row],[Aplicación]],14,1)</f>
        <v>2</v>
      </c>
      <c r="R1675" s="35" t="s">
        <v>265</v>
      </c>
      <c r="S1675" s="57" t="str">
        <f>MID(Tabla1[[#This Row],[Aplicación]],6,2)</f>
        <v>07</v>
      </c>
      <c r="T1675" s="54" t="str">
        <f>VLOOKUP(Tabla1[[#This Row],[AREA]],Hoja1!A:B,2,FALSE)</f>
        <v>07. Medio ambiente</v>
      </c>
      <c r="U1675" s="57" t="str">
        <f>MID(Tabla1[[#This Row],[Aplicación]],9,4)</f>
        <v>1711</v>
      </c>
      <c r="V1675" s="54" t="str">
        <f>VLOOKUP(Tabla1[[#This Row],[PROGRAMA]],Hoja1!A:B,2,FALSE)</f>
        <v>1711. Parques y jardines</v>
      </c>
      <c r="W1675" s="57" t="str">
        <f>MID(Tabla1[[#This Row],[Aplicación]],14,2)</f>
        <v>21</v>
      </c>
      <c r="X1675" s="57" t="str">
        <f>MID(Tabla1[[#This Row],[Aplicación]],14,6)</f>
        <v>213</v>
      </c>
    </row>
    <row r="1676" spans="1:24" x14ac:dyDescent="0.25">
      <c r="A1676" s="60">
        <v>220240044481</v>
      </c>
      <c r="B1676" s="43" t="s">
        <v>702</v>
      </c>
      <c r="C1676" s="61">
        <v>45565</v>
      </c>
      <c r="D1676" s="60">
        <v>22024001637</v>
      </c>
      <c r="E1676" s="43" t="s">
        <v>1468</v>
      </c>
      <c r="F1676" s="62">
        <v>168.9</v>
      </c>
      <c r="G1676" s="43" t="s">
        <v>963</v>
      </c>
      <c r="H1676" s="43" t="s">
        <v>6062</v>
      </c>
      <c r="I1676" s="69" t="s">
        <v>2934</v>
      </c>
      <c r="J1676" s="43" t="s">
        <v>420</v>
      </c>
      <c r="K1676" s="43" t="s">
        <v>420</v>
      </c>
      <c r="L1676" s="43" t="s">
        <v>399</v>
      </c>
      <c r="M1676" s="43" t="s">
        <v>395</v>
      </c>
      <c r="N1676" s="43" t="s">
        <v>396</v>
      </c>
      <c r="O1676" s="68" t="s">
        <v>325</v>
      </c>
      <c r="P1676" s="68" t="s">
        <v>4838</v>
      </c>
      <c r="Q1676" s="57" t="str">
        <f>MID(Tabla1[[#This Row],[Aplicación]],14,1)</f>
        <v>2</v>
      </c>
      <c r="R1676" s="35" t="s">
        <v>265</v>
      </c>
      <c r="S1676" s="57" t="str">
        <f>MID(Tabla1[[#This Row],[Aplicación]],6,2)</f>
        <v>07</v>
      </c>
      <c r="T1676" s="54" t="str">
        <f>VLOOKUP(Tabla1[[#This Row],[AREA]],Hoja1!A:B,2,FALSE)</f>
        <v>07. Medio ambiente</v>
      </c>
      <c r="U1676" s="57" t="str">
        <f>MID(Tabla1[[#This Row],[Aplicación]],9,4)</f>
        <v>1711</v>
      </c>
      <c r="V1676" s="54" t="str">
        <f>VLOOKUP(Tabla1[[#This Row],[PROGRAMA]],Hoja1!A:B,2,FALSE)</f>
        <v>1711. Parques y jardines</v>
      </c>
      <c r="W1676" s="57" t="str">
        <f>MID(Tabla1[[#This Row],[Aplicación]],14,2)</f>
        <v>21</v>
      </c>
      <c r="X1676" s="57" t="str">
        <f>MID(Tabla1[[#This Row],[Aplicación]],14,6)</f>
        <v>213</v>
      </c>
    </row>
    <row r="1677" spans="1:24" x14ac:dyDescent="0.25">
      <c r="A1677" s="60">
        <v>220240044707</v>
      </c>
      <c r="B1677" s="43" t="s">
        <v>702</v>
      </c>
      <c r="C1677" s="61">
        <v>45565</v>
      </c>
      <c r="D1677" s="60">
        <v>22024001637</v>
      </c>
      <c r="E1677" s="43" t="s">
        <v>1468</v>
      </c>
      <c r="F1677" s="62">
        <v>1023.51</v>
      </c>
      <c r="G1677" s="43" t="s">
        <v>776</v>
      </c>
      <c r="H1677" s="43" t="s">
        <v>6073</v>
      </c>
      <c r="I1677" s="69" t="s">
        <v>2934</v>
      </c>
      <c r="J1677" s="43" t="s">
        <v>398</v>
      </c>
      <c r="K1677" s="43" t="s">
        <v>398</v>
      </c>
      <c r="L1677" s="43" t="s">
        <v>399</v>
      </c>
      <c r="M1677" s="43" t="s">
        <v>395</v>
      </c>
      <c r="N1677" s="43" t="s">
        <v>396</v>
      </c>
      <c r="O1677" s="68" t="s">
        <v>325</v>
      </c>
      <c r="P1677" s="68" t="s">
        <v>4838</v>
      </c>
      <c r="Q1677" s="57" t="str">
        <f>MID(Tabla1[[#This Row],[Aplicación]],14,1)</f>
        <v>2</v>
      </c>
      <c r="R1677" s="35" t="s">
        <v>265</v>
      </c>
      <c r="S1677" s="57" t="str">
        <f>MID(Tabla1[[#This Row],[Aplicación]],6,2)</f>
        <v>07</v>
      </c>
      <c r="T1677" s="54" t="str">
        <f>VLOOKUP(Tabla1[[#This Row],[AREA]],Hoja1!A:B,2,FALSE)</f>
        <v>07. Medio ambiente</v>
      </c>
      <c r="U1677" s="57" t="str">
        <f>MID(Tabla1[[#This Row],[Aplicación]],9,4)</f>
        <v>1711</v>
      </c>
      <c r="V1677" s="54" t="str">
        <f>VLOOKUP(Tabla1[[#This Row],[PROGRAMA]],Hoja1!A:B,2,FALSE)</f>
        <v>1711. Parques y jardines</v>
      </c>
      <c r="W1677" s="57" t="str">
        <f>MID(Tabla1[[#This Row],[Aplicación]],14,2)</f>
        <v>21</v>
      </c>
      <c r="X1677" s="57" t="str">
        <f>MID(Tabla1[[#This Row],[Aplicación]],14,6)</f>
        <v>213</v>
      </c>
    </row>
    <row r="1678" spans="1:24" x14ac:dyDescent="0.25">
      <c r="A1678" s="60">
        <v>220240044705</v>
      </c>
      <c r="B1678" s="43" t="s">
        <v>702</v>
      </c>
      <c r="C1678" s="61">
        <v>45565</v>
      </c>
      <c r="D1678" s="60">
        <v>22024001637</v>
      </c>
      <c r="E1678" s="43" t="s">
        <v>1468</v>
      </c>
      <c r="F1678" s="62">
        <v>535.13</v>
      </c>
      <c r="G1678" s="43" t="s">
        <v>776</v>
      </c>
      <c r="H1678" s="43" t="s">
        <v>6078</v>
      </c>
      <c r="I1678" s="69" t="s">
        <v>2934</v>
      </c>
      <c r="J1678" s="43" t="s">
        <v>398</v>
      </c>
      <c r="K1678" s="43" t="s">
        <v>398</v>
      </c>
      <c r="L1678" s="43" t="s">
        <v>399</v>
      </c>
      <c r="M1678" s="43" t="s">
        <v>395</v>
      </c>
      <c r="N1678" s="43" t="s">
        <v>396</v>
      </c>
      <c r="O1678" s="68" t="s">
        <v>325</v>
      </c>
      <c r="P1678" s="68" t="s">
        <v>4838</v>
      </c>
      <c r="Q1678" s="57" t="str">
        <f>MID(Tabla1[[#This Row],[Aplicación]],14,1)</f>
        <v>2</v>
      </c>
      <c r="R1678" s="35" t="s">
        <v>265</v>
      </c>
      <c r="S1678" s="57" t="str">
        <f>MID(Tabla1[[#This Row],[Aplicación]],6,2)</f>
        <v>07</v>
      </c>
      <c r="T1678" s="54" t="str">
        <f>VLOOKUP(Tabla1[[#This Row],[AREA]],Hoja1!A:B,2,FALSE)</f>
        <v>07. Medio ambiente</v>
      </c>
      <c r="U1678" s="57" t="str">
        <f>MID(Tabla1[[#This Row],[Aplicación]],9,4)</f>
        <v>1711</v>
      </c>
      <c r="V1678" s="54" t="str">
        <f>VLOOKUP(Tabla1[[#This Row],[PROGRAMA]],Hoja1!A:B,2,FALSE)</f>
        <v>1711. Parques y jardines</v>
      </c>
      <c r="W1678" s="57" t="str">
        <f>MID(Tabla1[[#This Row],[Aplicación]],14,2)</f>
        <v>21</v>
      </c>
      <c r="X1678" s="57" t="str">
        <f>MID(Tabla1[[#This Row],[Aplicación]],14,6)</f>
        <v>213</v>
      </c>
    </row>
    <row r="1679" spans="1:24" x14ac:dyDescent="0.25">
      <c r="A1679" s="60">
        <v>220240044623</v>
      </c>
      <c r="B1679" s="43" t="s">
        <v>702</v>
      </c>
      <c r="C1679" s="61">
        <v>45565</v>
      </c>
      <c r="D1679" s="60">
        <v>22024001637</v>
      </c>
      <c r="E1679" s="43" t="s">
        <v>1468</v>
      </c>
      <c r="F1679" s="62">
        <v>120.06</v>
      </c>
      <c r="G1679" s="43" t="s">
        <v>81</v>
      </c>
      <c r="H1679" s="43" t="s">
        <v>6101</v>
      </c>
      <c r="I1679" s="69" t="s">
        <v>2934</v>
      </c>
      <c r="J1679" s="43" t="s">
        <v>398</v>
      </c>
      <c r="K1679" s="43" t="s">
        <v>398</v>
      </c>
      <c r="L1679" s="43" t="s">
        <v>399</v>
      </c>
      <c r="M1679" s="43" t="s">
        <v>395</v>
      </c>
      <c r="N1679" s="43" t="s">
        <v>396</v>
      </c>
      <c r="O1679" s="68" t="s">
        <v>325</v>
      </c>
      <c r="P1679" s="68" t="s">
        <v>4838</v>
      </c>
      <c r="Q1679" s="57" t="str">
        <f>MID(Tabla1[[#This Row],[Aplicación]],14,1)</f>
        <v>2</v>
      </c>
      <c r="R1679" s="35" t="s">
        <v>265</v>
      </c>
      <c r="S1679" s="57" t="str">
        <f>MID(Tabla1[[#This Row],[Aplicación]],6,2)</f>
        <v>07</v>
      </c>
      <c r="T1679" s="54" t="str">
        <f>VLOOKUP(Tabla1[[#This Row],[AREA]],Hoja1!A:B,2,FALSE)</f>
        <v>07. Medio ambiente</v>
      </c>
      <c r="U1679" s="57" t="str">
        <f>MID(Tabla1[[#This Row],[Aplicación]],9,4)</f>
        <v>1711</v>
      </c>
      <c r="V1679" s="54" t="str">
        <f>VLOOKUP(Tabla1[[#This Row],[PROGRAMA]],Hoja1!A:B,2,FALSE)</f>
        <v>1711. Parques y jardines</v>
      </c>
      <c r="W1679" s="57" t="str">
        <f>MID(Tabla1[[#This Row],[Aplicación]],14,2)</f>
        <v>21</v>
      </c>
      <c r="X1679" s="57" t="str">
        <f>MID(Tabla1[[#This Row],[Aplicación]],14,6)</f>
        <v>213</v>
      </c>
    </row>
    <row r="1680" spans="1:24" x14ac:dyDescent="0.25">
      <c r="A1680" s="60">
        <v>220240004380</v>
      </c>
      <c r="B1680" s="43" t="s">
        <v>702</v>
      </c>
      <c r="C1680" s="61">
        <v>45356</v>
      </c>
      <c r="D1680" s="60">
        <v>22024001638</v>
      </c>
      <c r="E1680" s="43" t="s">
        <v>1424</v>
      </c>
      <c r="F1680" s="62">
        <v>362</v>
      </c>
      <c r="G1680" s="43" t="s">
        <v>952</v>
      </c>
      <c r="H1680" s="43" t="s">
        <v>2163</v>
      </c>
      <c r="I1680" s="69">
        <v>300</v>
      </c>
      <c r="J1680" s="43" t="s">
        <v>699</v>
      </c>
      <c r="K1680" s="43" t="s">
        <v>398</v>
      </c>
      <c r="L1680" s="43" t="s">
        <v>399</v>
      </c>
      <c r="M1680" s="43" t="s">
        <v>395</v>
      </c>
      <c r="N1680" s="43" t="s">
        <v>396</v>
      </c>
      <c r="O1680" s="52" t="s">
        <v>325</v>
      </c>
      <c r="P1680" s="63" t="s">
        <v>276</v>
      </c>
      <c r="Q1680" s="57" t="str">
        <f>MID(Tabla1[[#This Row],[Aplicación]],14,1)</f>
        <v>2</v>
      </c>
      <c r="R1680" s="35" t="s">
        <v>265</v>
      </c>
      <c r="S1680" s="57" t="str">
        <f>MID(Tabla1[[#This Row],[Aplicación]],6,2)</f>
        <v>07</v>
      </c>
      <c r="T1680" s="54" t="str">
        <f>VLOOKUP(Tabla1[[#This Row],[AREA]],Hoja1!A:B,2,FALSE)</f>
        <v>07. Medio ambiente</v>
      </c>
      <c r="U1680" s="57" t="str">
        <f>MID(Tabla1[[#This Row],[Aplicación]],9,4)</f>
        <v>1711</v>
      </c>
      <c r="V1680" s="54" t="str">
        <f>VLOOKUP(Tabla1[[#This Row],[PROGRAMA]],Hoja1!A:B,2,FALSE)</f>
        <v>1711. Parques y jardines</v>
      </c>
      <c r="W1680" s="57" t="str">
        <f>MID(Tabla1[[#This Row],[Aplicación]],14,2)</f>
        <v>21</v>
      </c>
      <c r="X1680" s="57" t="str">
        <f>MID(Tabla1[[#This Row],[Aplicación]],14,6)</f>
        <v>214</v>
      </c>
    </row>
    <row r="1681" spans="1:24" x14ac:dyDescent="0.25">
      <c r="A1681" s="60">
        <v>220240004378</v>
      </c>
      <c r="B1681" s="43" t="s">
        <v>702</v>
      </c>
      <c r="C1681" s="61">
        <v>45356</v>
      </c>
      <c r="D1681" s="60">
        <v>22024001638</v>
      </c>
      <c r="E1681" s="43" t="s">
        <v>1424</v>
      </c>
      <c r="F1681" s="62">
        <v>346.28</v>
      </c>
      <c r="G1681" s="43" t="s">
        <v>952</v>
      </c>
      <c r="H1681" s="43" t="s">
        <v>2164</v>
      </c>
      <c r="I1681" s="69">
        <v>300</v>
      </c>
      <c r="J1681" s="43" t="s">
        <v>699</v>
      </c>
      <c r="K1681" s="43" t="s">
        <v>398</v>
      </c>
      <c r="L1681" s="43" t="s">
        <v>399</v>
      </c>
      <c r="M1681" s="43" t="s">
        <v>395</v>
      </c>
      <c r="N1681" s="43" t="s">
        <v>396</v>
      </c>
      <c r="O1681" s="52" t="s">
        <v>325</v>
      </c>
      <c r="P1681" s="63" t="s">
        <v>276</v>
      </c>
      <c r="Q1681" s="57" t="str">
        <f>MID(Tabla1[[#This Row],[Aplicación]],14,1)</f>
        <v>2</v>
      </c>
      <c r="R1681" s="35" t="s">
        <v>265</v>
      </c>
      <c r="S1681" s="57" t="str">
        <f>MID(Tabla1[[#This Row],[Aplicación]],6,2)</f>
        <v>07</v>
      </c>
      <c r="T1681" s="54" t="str">
        <f>VLOOKUP(Tabla1[[#This Row],[AREA]],Hoja1!A:B,2,FALSE)</f>
        <v>07. Medio ambiente</v>
      </c>
      <c r="U1681" s="57" t="str">
        <f>MID(Tabla1[[#This Row],[Aplicación]],9,4)</f>
        <v>1711</v>
      </c>
      <c r="V1681" s="54" t="str">
        <f>VLOOKUP(Tabla1[[#This Row],[PROGRAMA]],Hoja1!A:B,2,FALSE)</f>
        <v>1711. Parques y jardines</v>
      </c>
      <c r="W1681" s="57" t="str">
        <f>MID(Tabla1[[#This Row],[Aplicación]],14,2)</f>
        <v>21</v>
      </c>
      <c r="X1681" s="57" t="str">
        <f>MID(Tabla1[[#This Row],[Aplicación]],14,6)</f>
        <v>214</v>
      </c>
    </row>
    <row r="1682" spans="1:24" x14ac:dyDescent="0.25">
      <c r="A1682" s="60">
        <v>220240004428</v>
      </c>
      <c r="B1682" s="43" t="s">
        <v>702</v>
      </c>
      <c r="C1682" s="61">
        <v>45356</v>
      </c>
      <c r="D1682" s="60">
        <v>22024001638</v>
      </c>
      <c r="E1682" s="43" t="s">
        <v>1424</v>
      </c>
      <c r="F1682" s="62">
        <v>1728.87</v>
      </c>
      <c r="G1682" s="43" t="s">
        <v>810</v>
      </c>
      <c r="H1682" s="43" t="s">
        <v>2165</v>
      </c>
      <c r="I1682" s="69">
        <v>300</v>
      </c>
      <c r="J1682" s="43" t="s">
        <v>398</v>
      </c>
      <c r="K1682" s="43" t="s">
        <v>398</v>
      </c>
      <c r="L1682" s="43" t="s">
        <v>399</v>
      </c>
      <c r="M1682" s="43" t="s">
        <v>395</v>
      </c>
      <c r="N1682" s="43" t="s">
        <v>396</v>
      </c>
      <c r="O1682" s="52" t="s">
        <v>325</v>
      </c>
      <c r="P1682" s="63" t="s">
        <v>276</v>
      </c>
      <c r="Q1682" s="57" t="str">
        <f>MID(Tabla1[[#This Row],[Aplicación]],14,1)</f>
        <v>2</v>
      </c>
      <c r="R1682" s="35" t="s">
        <v>265</v>
      </c>
      <c r="S1682" s="57" t="str">
        <f>MID(Tabla1[[#This Row],[Aplicación]],6,2)</f>
        <v>07</v>
      </c>
      <c r="T1682" s="54" t="str">
        <f>VLOOKUP(Tabla1[[#This Row],[AREA]],Hoja1!A:B,2,FALSE)</f>
        <v>07. Medio ambiente</v>
      </c>
      <c r="U1682" s="57" t="str">
        <f>MID(Tabla1[[#This Row],[Aplicación]],9,4)</f>
        <v>1711</v>
      </c>
      <c r="V1682" s="54" t="str">
        <f>VLOOKUP(Tabla1[[#This Row],[PROGRAMA]],Hoja1!A:B,2,FALSE)</f>
        <v>1711. Parques y jardines</v>
      </c>
      <c r="W1682" s="57" t="str">
        <f>MID(Tabla1[[#This Row],[Aplicación]],14,2)</f>
        <v>21</v>
      </c>
      <c r="X1682" s="57" t="str">
        <f>MID(Tabla1[[#This Row],[Aplicación]],14,6)</f>
        <v>214</v>
      </c>
    </row>
    <row r="1683" spans="1:24" x14ac:dyDescent="0.25">
      <c r="A1683" s="60">
        <v>220240004432</v>
      </c>
      <c r="B1683" s="43" t="s">
        <v>702</v>
      </c>
      <c r="C1683" s="61">
        <v>45356</v>
      </c>
      <c r="D1683" s="60">
        <v>22024001638</v>
      </c>
      <c r="E1683" s="43" t="s">
        <v>1424</v>
      </c>
      <c r="F1683" s="62">
        <v>1706.54</v>
      </c>
      <c r="G1683" s="43" t="s">
        <v>766</v>
      </c>
      <c r="H1683" s="43" t="s">
        <v>2363</v>
      </c>
      <c r="I1683" s="69">
        <v>300</v>
      </c>
      <c r="J1683" s="43" t="s">
        <v>398</v>
      </c>
      <c r="K1683" s="43" t="s">
        <v>398</v>
      </c>
      <c r="L1683" s="43" t="s">
        <v>399</v>
      </c>
      <c r="M1683" s="43" t="s">
        <v>395</v>
      </c>
      <c r="N1683" s="43" t="s">
        <v>396</v>
      </c>
      <c r="O1683" s="52" t="s">
        <v>325</v>
      </c>
      <c r="P1683" s="63" t="s">
        <v>276</v>
      </c>
      <c r="Q1683" s="57" t="str">
        <f>MID(Tabla1[[#This Row],[Aplicación]],14,1)</f>
        <v>2</v>
      </c>
      <c r="R1683" s="35" t="s">
        <v>265</v>
      </c>
      <c r="S1683" s="57" t="str">
        <f>MID(Tabla1[[#This Row],[Aplicación]],6,2)</f>
        <v>07</v>
      </c>
      <c r="T1683" s="54" t="str">
        <f>VLOOKUP(Tabla1[[#This Row],[AREA]],Hoja1!A:B,2,FALSE)</f>
        <v>07. Medio ambiente</v>
      </c>
      <c r="U1683" s="57" t="str">
        <f>MID(Tabla1[[#This Row],[Aplicación]],9,4)</f>
        <v>1711</v>
      </c>
      <c r="V1683" s="54" t="str">
        <f>VLOOKUP(Tabla1[[#This Row],[PROGRAMA]],Hoja1!A:B,2,FALSE)</f>
        <v>1711. Parques y jardines</v>
      </c>
      <c r="W1683" s="57" t="str">
        <f>MID(Tabla1[[#This Row],[Aplicación]],14,2)</f>
        <v>21</v>
      </c>
      <c r="X1683" s="57" t="str">
        <f>MID(Tabla1[[#This Row],[Aplicación]],14,6)</f>
        <v>214</v>
      </c>
    </row>
    <row r="1684" spans="1:24" x14ac:dyDescent="0.25">
      <c r="A1684" s="60">
        <v>220240004360</v>
      </c>
      <c r="B1684" s="43" t="s">
        <v>702</v>
      </c>
      <c r="C1684" s="61">
        <v>45356</v>
      </c>
      <c r="D1684" s="60">
        <v>22024001638</v>
      </c>
      <c r="E1684" s="43" t="s">
        <v>1424</v>
      </c>
      <c r="F1684" s="62">
        <v>516.14</v>
      </c>
      <c r="G1684" s="43" t="s">
        <v>766</v>
      </c>
      <c r="H1684" s="43" t="s">
        <v>2366</v>
      </c>
      <c r="I1684" s="69">
        <v>300</v>
      </c>
      <c r="J1684" s="43" t="s">
        <v>398</v>
      </c>
      <c r="K1684" s="43" t="s">
        <v>398</v>
      </c>
      <c r="L1684" s="43" t="s">
        <v>399</v>
      </c>
      <c r="M1684" s="43" t="s">
        <v>395</v>
      </c>
      <c r="N1684" s="43" t="s">
        <v>396</v>
      </c>
      <c r="O1684" s="52" t="s">
        <v>325</v>
      </c>
      <c r="P1684" s="63" t="s">
        <v>276</v>
      </c>
      <c r="Q1684" s="57" t="str">
        <f>MID(Tabla1[[#This Row],[Aplicación]],14,1)</f>
        <v>2</v>
      </c>
      <c r="R1684" s="35" t="s">
        <v>265</v>
      </c>
      <c r="S1684" s="57" t="str">
        <f>MID(Tabla1[[#This Row],[Aplicación]],6,2)</f>
        <v>07</v>
      </c>
      <c r="T1684" s="54" t="str">
        <f>VLOOKUP(Tabla1[[#This Row],[AREA]],Hoja1!A:B,2,FALSE)</f>
        <v>07. Medio ambiente</v>
      </c>
      <c r="U1684" s="57" t="str">
        <f>MID(Tabla1[[#This Row],[Aplicación]],9,4)</f>
        <v>1711</v>
      </c>
      <c r="V1684" s="54" t="str">
        <f>VLOOKUP(Tabla1[[#This Row],[PROGRAMA]],Hoja1!A:B,2,FALSE)</f>
        <v>1711. Parques y jardines</v>
      </c>
      <c r="W1684" s="57" t="str">
        <f>MID(Tabla1[[#This Row],[Aplicación]],14,2)</f>
        <v>21</v>
      </c>
      <c r="X1684" s="57" t="str">
        <f>MID(Tabla1[[#This Row],[Aplicación]],14,6)</f>
        <v>214</v>
      </c>
    </row>
    <row r="1685" spans="1:24" x14ac:dyDescent="0.25">
      <c r="A1685" s="60">
        <v>220240004368</v>
      </c>
      <c r="B1685" s="43" t="s">
        <v>702</v>
      </c>
      <c r="C1685" s="61">
        <v>45356</v>
      </c>
      <c r="D1685" s="60">
        <v>22024001638</v>
      </c>
      <c r="E1685" s="43" t="s">
        <v>1424</v>
      </c>
      <c r="F1685" s="62">
        <v>264.42</v>
      </c>
      <c r="G1685" s="43" t="s">
        <v>766</v>
      </c>
      <c r="H1685" s="43" t="s">
        <v>2368</v>
      </c>
      <c r="I1685" s="69">
        <v>300</v>
      </c>
      <c r="J1685" s="43" t="s">
        <v>398</v>
      </c>
      <c r="K1685" s="43" t="s">
        <v>398</v>
      </c>
      <c r="L1685" s="43" t="s">
        <v>399</v>
      </c>
      <c r="M1685" s="43" t="s">
        <v>395</v>
      </c>
      <c r="N1685" s="43" t="s">
        <v>396</v>
      </c>
      <c r="O1685" s="52" t="s">
        <v>325</v>
      </c>
      <c r="P1685" s="63" t="s">
        <v>276</v>
      </c>
      <c r="Q1685" s="57" t="str">
        <f>MID(Tabla1[[#This Row],[Aplicación]],14,1)</f>
        <v>2</v>
      </c>
      <c r="R1685" s="35" t="s">
        <v>265</v>
      </c>
      <c r="S1685" s="57" t="str">
        <f>MID(Tabla1[[#This Row],[Aplicación]],6,2)</f>
        <v>07</v>
      </c>
      <c r="T1685" s="54" t="str">
        <f>VLOOKUP(Tabla1[[#This Row],[AREA]],Hoja1!A:B,2,FALSE)</f>
        <v>07. Medio ambiente</v>
      </c>
      <c r="U1685" s="57" t="str">
        <f>MID(Tabla1[[#This Row],[Aplicación]],9,4)</f>
        <v>1711</v>
      </c>
      <c r="V1685" s="54" t="str">
        <f>VLOOKUP(Tabla1[[#This Row],[PROGRAMA]],Hoja1!A:B,2,FALSE)</f>
        <v>1711. Parques y jardines</v>
      </c>
      <c r="W1685" s="57" t="str">
        <f>MID(Tabla1[[#This Row],[Aplicación]],14,2)</f>
        <v>21</v>
      </c>
      <c r="X1685" s="57" t="str">
        <f>MID(Tabla1[[#This Row],[Aplicación]],14,6)</f>
        <v>214</v>
      </c>
    </row>
    <row r="1686" spans="1:24" x14ac:dyDescent="0.25">
      <c r="A1686" s="60">
        <v>220240004358</v>
      </c>
      <c r="B1686" s="43" t="s">
        <v>702</v>
      </c>
      <c r="C1686" s="61">
        <v>45356</v>
      </c>
      <c r="D1686" s="60">
        <v>22024001638</v>
      </c>
      <c r="E1686" s="43" t="s">
        <v>1424</v>
      </c>
      <c r="F1686" s="62">
        <v>139.76</v>
      </c>
      <c r="G1686" s="43" t="s">
        <v>766</v>
      </c>
      <c r="H1686" s="43" t="s">
        <v>2370</v>
      </c>
      <c r="I1686" s="69">
        <v>300</v>
      </c>
      <c r="J1686" s="43" t="s">
        <v>398</v>
      </c>
      <c r="K1686" s="43" t="s">
        <v>398</v>
      </c>
      <c r="L1686" s="43" t="s">
        <v>399</v>
      </c>
      <c r="M1686" s="43" t="s">
        <v>395</v>
      </c>
      <c r="N1686" s="43" t="s">
        <v>396</v>
      </c>
      <c r="O1686" s="52" t="s">
        <v>325</v>
      </c>
      <c r="P1686" s="63" t="s">
        <v>276</v>
      </c>
      <c r="Q1686" s="57" t="str">
        <f>MID(Tabla1[[#This Row],[Aplicación]],14,1)</f>
        <v>2</v>
      </c>
      <c r="R1686" s="35" t="s">
        <v>265</v>
      </c>
      <c r="S1686" s="57" t="str">
        <f>MID(Tabla1[[#This Row],[Aplicación]],6,2)</f>
        <v>07</v>
      </c>
      <c r="T1686" s="54" t="str">
        <f>VLOOKUP(Tabla1[[#This Row],[AREA]],Hoja1!A:B,2,FALSE)</f>
        <v>07. Medio ambiente</v>
      </c>
      <c r="U1686" s="57" t="str">
        <f>MID(Tabla1[[#This Row],[Aplicación]],9,4)</f>
        <v>1711</v>
      </c>
      <c r="V1686" s="54" t="str">
        <f>VLOOKUP(Tabla1[[#This Row],[PROGRAMA]],Hoja1!A:B,2,FALSE)</f>
        <v>1711. Parques y jardines</v>
      </c>
      <c r="W1686" s="57" t="str">
        <f>MID(Tabla1[[#This Row],[Aplicación]],14,2)</f>
        <v>21</v>
      </c>
      <c r="X1686" s="57" t="str">
        <f>MID(Tabla1[[#This Row],[Aplicación]],14,6)</f>
        <v>214</v>
      </c>
    </row>
    <row r="1687" spans="1:24" x14ac:dyDescent="0.25">
      <c r="A1687" s="60">
        <v>220240004352</v>
      </c>
      <c r="B1687" s="43" t="s">
        <v>702</v>
      </c>
      <c r="C1687" s="61">
        <v>45356</v>
      </c>
      <c r="D1687" s="60">
        <v>22024001638</v>
      </c>
      <c r="E1687" s="43" t="s">
        <v>1424</v>
      </c>
      <c r="F1687" s="62">
        <v>1259.1199999999999</v>
      </c>
      <c r="G1687" s="43" t="s">
        <v>767</v>
      </c>
      <c r="H1687" s="43" t="s">
        <v>2443</v>
      </c>
      <c r="I1687" s="69">
        <v>300</v>
      </c>
      <c r="J1687" s="43" t="s">
        <v>398</v>
      </c>
      <c r="K1687" s="43" t="s">
        <v>398</v>
      </c>
      <c r="L1687" s="43" t="s">
        <v>399</v>
      </c>
      <c r="M1687" s="43" t="s">
        <v>395</v>
      </c>
      <c r="N1687" s="43" t="s">
        <v>396</v>
      </c>
      <c r="O1687" s="52" t="s">
        <v>325</v>
      </c>
      <c r="P1687" s="63" t="s">
        <v>276</v>
      </c>
      <c r="Q1687" s="57" t="str">
        <f>MID(Tabla1[[#This Row],[Aplicación]],14,1)</f>
        <v>2</v>
      </c>
      <c r="R1687" s="35" t="s">
        <v>265</v>
      </c>
      <c r="S1687" s="57" t="str">
        <f>MID(Tabla1[[#This Row],[Aplicación]],6,2)</f>
        <v>07</v>
      </c>
      <c r="T1687" s="54" t="str">
        <f>VLOOKUP(Tabla1[[#This Row],[AREA]],Hoja1!A:B,2,FALSE)</f>
        <v>07. Medio ambiente</v>
      </c>
      <c r="U1687" s="57" t="str">
        <f>MID(Tabla1[[#This Row],[Aplicación]],9,4)</f>
        <v>1711</v>
      </c>
      <c r="V1687" s="54" t="str">
        <f>VLOOKUP(Tabla1[[#This Row],[PROGRAMA]],Hoja1!A:B,2,FALSE)</f>
        <v>1711. Parques y jardines</v>
      </c>
      <c r="W1687" s="57" t="str">
        <f>MID(Tabla1[[#This Row],[Aplicación]],14,2)</f>
        <v>21</v>
      </c>
      <c r="X1687" s="57" t="str">
        <f>MID(Tabla1[[#This Row],[Aplicación]],14,6)</f>
        <v>214</v>
      </c>
    </row>
    <row r="1688" spans="1:24" x14ac:dyDescent="0.25">
      <c r="A1688" s="60">
        <v>220240004364</v>
      </c>
      <c r="B1688" s="43" t="s">
        <v>702</v>
      </c>
      <c r="C1688" s="61">
        <v>45356</v>
      </c>
      <c r="D1688" s="60">
        <v>22024001638</v>
      </c>
      <c r="E1688" s="43" t="s">
        <v>1424</v>
      </c>
      <c r="F1688" s="62">
        <v>1208.2</v>
      </c>
      <c r="G1688" s="43" t="s">
        <v>767</v>
      </c>
      <c r="H1688" s="43" t="s">
        <v>2444</v>
      </c>
      <c r="I1688" s="69">
        <v>300</v>
      </c>
      <c r="J1688" s="43" t="s">
        <v>398</v>
      </c>
      <c r="K1688" s="43" t="s">
        <v>398</v>
      </c>
      <c r="L1688" s="43" t="s">
        <v>399</v>
      </c>
      <c r="M1688" s="43" t="s">
        <v>395</v>
      </c>
      <c r="N1688" s="43" t="s">
        <v>396</v>
      </c>
      <c r="O1688" s="52" t="s">
        <v>325</v>
      </c>
      <c r="P1688" s="63" t="s">
        <v>276</v>
      </c>
      <c r="Q1688" s="57" t="str">
        <f>MID(Tabla1[[#This Row],[Aplicación]],14,1)</f>
        <v>2</v>
      </c>
      <c r="R1688" s="35" t="s">
        <v>265</v>
      </c>
      <c r="S1688" s="57" t="str">
        <f>MID(Tabla1[[#This Row],[Aplicación]],6,2)</f>
        <v>07</v>
      </c>
      <c r="T1688" s="54" t="str">
        <f>VLOOKUP(Tabla1[[#This Row],[AREA]],Hoja1!A:B,2,FALSE)</f>
        <v>07. Medio ambiente</v>
      </c>
      <c r="U1688" s="57" t="str">
        <f>MID(Tabla1[[#This Row],[Aplicación]],9,4)</f>
        <v>1711</v>
      </c>
      <c r="V1688" s="54" t="str">
        <f>VLOOKUP(Tabla1[[#This Row],[PROGRAMA]],Hoja1!A:B,2,FALSE)</f>
        <v>1711. Parques y jardines</v>
      </c>
      <c r="W1688" s="57" t="str">
        <f>MID(Tabla1[[#This Row],[Aplicación]],14,2)</f>
        <v>21</v>
      </c>
      <c r="X1688" s="57" t="str">
        <f>MID(Tabla1[[#This Row],[Aplicación]],14,6)</f>
        <v>214</v>
      </c>
    </row>
    <row r="1689" spans="1:24" x14ac:dyDescent="0.25">
      <c r="A1689" s="60">
        <v>220240004374</v>
      </c>
      <c r="B1689" s="43" t="s">
        <v>702</v>
      </c>
      <c r="C1689" s="61">
        <v>45356</v>
      </c>
      <c r="D1689" s="60">
        <v>22024001638</v>
      </c>
      <c r="E1689" s="43" t="s">
        <v>1424</v>
      </c>
      <c r="F1689" s="62">
        <v>833.34</v>
      </c>
      <c r="G1689" s="43" t="s">
        <v>767</v>
      </c>
      <c r="H1689" s="43" t="s">
        <v>2445</v>
      </c>
      <c r="I1689" s="69">
        <v>300</v>
      </c>
      <c r="J1689" s="43" t="s">
        <v>398</v>
      </c>
      <c r="K1689" s="43" t="s">
        <v>398</v>
      </c>
      <c r="L1689" s="43" t="s">
        <v>399</v>
      </c>
      <c r="M1689" s="43" t="s">
        <v>395</v>
      </c>
      <c r="N1689" s="43" t="s">
        <v>396</v>
      </c>
      <c r="O1689" s="52" t="s">
        <v>325</v>
      </c>
      <c r="P1689" s="63" t="s">
        <v>276</v>
      </c>
      <c r="Q1689" s="57" t="str">
        <f>MID(Tabla1[[#This Row],[Aplicación]],14,1)</f>
        <v>2</v>
      </c>
      <c r="R1689" s="35" t="s">
        <v>265</v>
      </c>
      <c r="S1689" s="57" t="str">
        <f>MID(Tabla1[[#This Row],[Aplicación]],6,2)</f>
        <v>07</v>
      </c>
      <c r="T1689" s="54" t="str">
        <f>VLOOKUP(Tabla1[[#This Row],[AREA]],Hoja1!A:B,2,FALSE)</f>
        <v>07. Medio ambiente</v>
      </c>
      <c r="U1689" s="57" t="str">
        <f>MID(Tabla1[[#This Row],[Aplicación]],9,4)</f>
        <v>1711</v>
      </c>
      <c r="V1689" s="54" t="str">
        <f>VLOOKUP(Tabla1[[#This Row],[PROGRAMA]],Hoja1!A:B,2,FALSE)</f>
        <v>1711. Parques y jardines</v>
      </c>
      <c r="W1689" s="57" t="str">
        <f>MID(Tabla1[[#This Row],[Aplicación]],14,2)</f>
        <v>21</v>
      </c>
      <c r="X1689" s="57" t="str">
        <f>MID(Tabla1[[#This Row],[Aplicación]],14,6)</f>
        <v>214</v>
      </c>
    </row>
    <row r="1690" spans="1:24" x14ac:dyDescent="0.25">
      <c r="A1690" s="60">
        <v>220240004356</v>
      </c>
      <c r="B1690" s="43" t="s">
        <v>702</v>
      </c>
      <c r="C1690" s="61">
        <v>45356</v>
      </c>
      <c r="D1690" s="60">
        <v>22024001638</v>
      </c>
      <c r="E1690" s="43" t="s">
        <v>1424</v>
      </c>
      <c r="F1690" s="62">
        <v>793.64</v>
      </c>
      <c r="G1690" s="43" t="s">
        <v>767</v>
      </c>
      <c r="H1690" s="43" t="s">
        <v>2446</v>
      </c>
      <c r="I1690" s="69">
        <v>300</v>
      </c>
      <c r="J1690" s="43" t="s">
        <v>398</v>
      </c>
      <c r="K1690" s="43" t="s">
        <v>398</v>
      </c>
      <c r="L1690" s="43" t="s">
        <v>399</v>
      </c>
      <c r="M1690" s="43" t="s">
        <v>395</v>
      </c>
      <c r="N1690" s="43" t="s">
        <v>396</v>
      </c>
      <c r="O1690" s="52" t="s">
        <v>325</v>
      </c>
      <c r="P1690" s="63" t="s">
        <v>276</v>
      </c>
      <c r="Q1690" s="57" t="str">
        <f>MID(Tabla1[[#This Row],[Aplicación]],14,1)</f>
        <v>2</v>
      </c>
      <c r="R1690" s="35" t="s">
        <v>265</v>
      </c>
      <c r="S1690" s="57" t="str">
        <f>MID(Tabla1[[#This Row],[Aplicación]],6,2)</f>
        <v>07</v>
      </c>
      <c r="T1690" s="54" t="str">
        <f>VLOOKUP(Tabla1[[#This Row],[AREA]],Hoja1!A:B,2,FALSE)</f>
        <v>07. Medio ambiente</v>
      </c>
      <c r="U1690" s="57" t="str">
        <f>MID(Tabla1[[#This Row],[Aplicación]],9,4)</f>
        <v>1711</v>
      </c>
      <c r="V1690" s="54" t="str">
        <f>VLOOKUP(Tabla1[[#This Row],[PROGRAMA]],Hoja1!A:B,2,FALSE)</f>
        <v>1711. Parques y jardines</v>
      </c>
      <c r="W1690" s="57" t="str">
        <f>MID(Tabla1[[#This Row],[Aplicación]],14,2)</f>
        <v>21</v>
      </c>
      <c r="X1690" s="57" t="str">
        <f>MID(Tabla1[[#This Row],[Aplicación]],14,6)</f>
        <v>214</v>
      </c>
    </row>
    <row r="1691" spans="1:24" x14ac:dyDescent="0.25">
      <c r="A1691" s="53">
        <v>220240004354</v>
      </c>
      <c r="B1691" s="45" t="s">
        <v>702</v>
      </c>
      <c r="C1691" s="50">
        <v>45356</v>
      </c>
      <c r="D1691" s="44">
        <v>22024001638</v>
      </c>
      <c r="E1691" s="45" t="s">
        <v>1424</v>
      </c>
      <c r="F1691" s="51">
        <v>691.04</v>
      </c>
      <c r="G1691" s="45" t="s">
        <v>767</v>
      </c>
      <c r="H1691" s="45" t="s">
        <v>2448</v>
      </c>
      <c r="I1691" s="53">
        <v>300</v>
      </c>
      <c r="J1691" s="45" t="s">
        <v>398</v>
      </c>
      <c r="K1691" s="45" t="s">
        <v>398</v>
      </c>
      <c r="L1691" s="45" t="s">
        <v>399</v>
      </c>
      <c r="M1691" s="45" t="s">
        <v>395</v>
      </c>
      <c r="N1691" s="45" t="s">
        <v>396</v>
      </c>
      <c r="O1691" s="52" t="s">
        <v>325</v>
      </c>
      <c r="P1691" s="63" t="s">
        <v>276</v>
      </c>
      <c r="Q1691" s="57" t="str">
        <f>MID(Tabla1[[#This Row],[Aplicación]],14,1)</f>
        <v>2</v>
      </c>
      <c r="R1691" s="35" t="s">
        <v>265</v>
      </c>
      <c r="S1691" s="57" t="str">
        <f>MID(Tabla1[[#This Row],[Aplicación]],6,2)</f>
        <v>07</v>
      </c>
      <c r="T1691" s="54" t="str">
        <f>VLOOKUP(Tabla1[[#This Row],[AREA]],Hoja1!A:B,2,FALSE)</f>
        <v>07. Medio ambiente</v>
      </c>
      <c r="U1691" s="57" t="str">
        <f>MID(Tabla1[[#This Row],[Aplicación]],9,4)</f>
        <v>1711</v>
      </c>
      <c r="V1691" s="54" t="str">
        <f>VLOOKUP(Tabla1[[#This Row],[PROGRAMA]],Hoja1!A:B,2,FALSE)</f>
        <v>1711. Parques y jardines</v>
      </c>
      <c r="W1691" s="57" t="str">
        <f>MID(Tabla1[[#This Row],[Aplicación]],14,2)</f>
        <v>21</v>
      </c>
      <c r="X1691" s="57" t="str">
        <f>MID(Tabla1[[#This Row],[Aplicación]],14,6)</f>
        <v>214</v>
      </c>
    </row>
    <row r="1692" spans="1:24" x14ac:dyDescent="0.25">
      <c r="A1692" s="60">
        <v>220240004430</v>
      </c>
      <c r="B1692" s="43" t="s">
        <v>702</v>
      </c>
      <c r="C1692" s="61">
        <v>45356</v>
      </c>
      <c r="D1692" s="60">
        <v>22024001638</v>
      </c>
      <c r="E1692" s="43" t="s">
        <v>1424</v>
      </c>
      <c r="F1692" s="62">
        <v>160.74</v>
      </c>
      <c r="G1692" s="43" t="s">
        <v>767</v>
      </c>
      <c r="H1692" s="43" t="s">
        <v>2450</v>
      </c>
      <c r="I1692" s="69">
        <v>300</v>
      </c>
      <c r="J1692" s="43" t="s">
        <v>398</v>
      </c>
      <c r="K1692" s="43" t="s">
        <v>398</v>
      </c>
      <c r="L1692" s="43" t="s">
        <v>399</v>
      </c>
      <c r="M1692" s="43" t="s">
        <v>395</v>
      </c>
      <c r="N1692" s="43" t="s">
        <v>396</v>
      </c>
      <c r="O1692" s="52" t="s">
        <v>325</v>
      </c>
      <c r="P1692" s="63" t="s">
        <v>276</v>
      </c>
      <c r="Q1692" s="57" t="str">
        <f>MID(Tabla1[[#This Row],[Aplicación]],14,1)</f>
        <v>2</v>
      </c>
      <c r="R1692" s="35" t="s">
        <v>265</v>
      </c>
      <c r="S1692" s="57" t="str">
        <f>MID(Tabla1[[#This Row],[Aplicación]],6,2)</f>
        <v>07</v>
      </c>
      <c r="T1692" s="54" t="str">
        <f>VLOOKUP(Tabla1[[#This Row],[AREA]],Hoja1!A:B,2,FALSE)</f>
        <v>07. Medio ambiente</v>
      </c>
      <c r="U1692" s="57" t="str">
        <f>MID(Tabla1[[#This Row],[Aplicación]],9,4)</f>
        <v>1711</v>
      </c>
      <c r="V1692" s="54" t="str">
        <f>VLOOKUP(Tabla1[[#This Row],[PROGRAMA]],Hoja1!A:B,2,FALSE)</f>
        <v>1711. Parques y jardines</v>
      </c>
      <c r="W1692" s="57" t="str">
        <f>MID(Tabla1[[#This Row],[Aplicación]],14,2)</f>
        <v>21</v>
      </c>
      <c r="X1692" s="57" t="str">
        <f>MID(Tabla1[[#This Row],[Aplicación]],14,6)</f>
        <v>214</v>
      </c>
    </row>
    <row r="1693" spans="1:24" x14ac:dyDescent="0.25">
      <c r="A1693" s="60">
        <v>220240004382</v>
      </c>
      <c r="B1693" s="43" t="s">
        <v>702</v>
      </c>
      <c r="C1693" s="61">
        <v>45356</v>
      </c>
      <c r="D1693" s="60">
        <v>22024001638</v>
      </c>
      <c r="E1693" s="43" t="s">
        <v>1424</v>
      </c>
      <c r="F1693" s="62">
        <v>188.01</v>
      </c>
      <c r="G1693" s="43" t="s">
        <v>768</v>
      </c>
      <c r="H1693" s="43" t="s">
        <v>2589</v>
      </c>
      <c r="I1693" s="69">
        <v>300</v>
      </c>
      <c r="J1693" s="43" t="s">
        <v>398</v>
      </c>
      <c r="K1693" s="43" t="s">
        <v>398</v>
      </c>
      <c r="L1693" s="43" t="s">
        <v>399</v>
      </c>
      <c r="M1693" s="43" t="s">
        <v>395</v>
      </c>
      <c r="N1693" s="43" t="s">
        <v>396</v>
      </c>
      <c r="O1693" s="52" t="s">
        <v>325</v>
      </c>
      <c r="P1693" s="63" t="s">
        <v>276</v>
      </c>
      <c r="Q1693" s="57" t="str">
        <f>MID(Tabla1[[#This Row],[Aplicación]],14,1)</f>
        <v>2</v>
      </c>
      <c r="R1693" s="35" t="s">
        <v>265</v>
      </c>
      <c r="S1693" s="57" t="str">
        <f>MID(Tabla1[[#This Row],[Aplicación]],6,2)</f>
        <v>07</v>
      </c>
      <c r="T1693" s="54" t="str">
        <f>VLOOKUP(Tabla1[[#This Row],[AREA]],Hoja1!A:B,2,FALSE)</f>
        <v>07. Medio ambiente</v>
      </c>
      <c r="U1693" s="57" t="str">
        <f>MID(Tabla1[[#This Row],[Aplicación]],9,4)</f>
        <v>1711</v>
      </c>
      <c r="V1693" s="54" t="str">
        <f>VLOOKUP(Tabla1[[#This Row],[PROGRAMA]],Hoja1!A:B,2,FALSE)</f>
        <v>1711. Parques y jardines</v>
      </c>
      <c r="W1693" s="57" t="str">
        <f>MID(Tabla1[[#This Row],[Aplicación]],14,2)</f>
        <v>21</v>
      </c>
      <c r="X1693" s="57" t="str">
        <f>MID(Tabla1[[#This Row],[Aplicación]],14,6)</f>
        <v>214</v>
      </c>
    </row>
    <row r="1694" spans="1:24" x14ac:dyDescent="0.25">
      <c r="A1694" s="60">
        <v>220240004350</v>
      </c>
      <c r="B1694" s="43" t="s">
        <v>702</v>
      </c>
      <c r="C1694" s="61">
        <v>45356</v>
      </c>
      <c r="D1694" s="60">
        <v>22024001638</v>
      </c>
      <c r="E1694" s="43" t="s">
        <v>1424</v>
      </c>
      <c r="F1694" s="62">
        <v>101.82</v>
      </c>
      <c r="G1694" s="43" t="s">
        <v>768</v>
      </c>
      <c r="H1694" s="43" t="s">
        <v>2590</v>
      </c>
      <c r="I1694" s="69">
        <v>300</v>
      </c>
      <c r="J1694" s="43" t="s">
        <v>398</v>
      </c>
      <c r="K1694" s="43" t="s">
        <v>398</v>
      </c>
      <c r="L1694" s="43" t="s">
        <v>399</v>
      </c>
      <c r="M1694" s="43" t="s">
        <v>395</v>
      </c>
      <c r="N1694" s="43" t="s">
        <v>396</v>
      </c>
      <c r="O1694" s="52" t="s">
        <v>325</v>
      </c>
      <c r="P1694" s="63" t="s">
        <v>276</v>
      </c>
      <c r="Q1694" s="57" t="str">
        <f>MID(Tabla1[[#This Row],[Aplicación]],14,1)</f>
        <v>2</v>
      </c>
      <c r="R1694" s="35" t="s">
        <v>265</v>
      </c>
      <c r="S1694" s="57" t="str">
        <f>MID(Tabla1[[#This Row],[Aplicación]],6,2)</f>
        <v>07</v>
      </c>
      <c r="T1694" s="54" t="str">
        <f>VLOOKUP(Tabla1[[#This Row],[AREA]],Hoja1!A:B,2,FALSE)</f>
        <v>07. Medio ambiente</v>
      </c>
      <c r="U1694" s="57" t="str">
        <f>MID(Tabla1[[#This Row],[Aplicación]],9,4)</f>
        <v>1711</v>
      </c>
      <c r="V1694" s="54" t="str">
        <f>VLOOKUP(Tabla1[[#This Row],[PROGRAMA]],Hoja1!A:B,2,FALSE)</f>
        <v>1711. Parques y jardines</v>
      </c>
      <c r="W1694" s="57" t="str">
        <f>MID(Tabla1[[#This Row],[Aplicación]],14,2)</f>
        <v>21</v>
      </c>
      <c r="X1694" s="57" t="str">
        <f>MID(Tabla1[[#This Row],[Aplicación]],14,6)</f>
        <v>214</v>
      </c>
    </row>
    <row r="1695" spans="1:24" x14ac:dyDescent="0.25">
      <c r="A1695" s="60">
        <v>220240024290</v>
      </c>
      <c r="B1695" s="43" t="s">
        <v>702</v>
      </c>
      <c r="C1695" s="61">
        <v>45461</v>
      </c>
      <c r="D1695" s="60">
        <v>22024001638</v>
      </c>
      <c r="E1695" s="43" t="s">
        <v>1424</v>
      </c>
      <c r="F1695" s="62">
        <v>962.82</v>
      </c>
      <c r="G1695" s="43" t="s">
        <v>766</v>
      </c>
      <c r="H1695" s="43" t="s">
        <v>3202</v>
      </c>
      <c r="I1695" s="69" t="s">
        <v>2934</v>
      </c>
      <c r="J1695" s="43" t="s">
        <v>398</v>
      </c>
      <c r="K1695" s="43" t="s">
        <v>398</v>
      </c>
      <c r="L1695" s="43" t="s">
        <v>399</v>
      </c>
      <c r="M1695" s="43" t="s">
        <v>395</v>
      </c>
      <c r="N1695" s="43" t="s">
        <v>396</v>
      </c>
      <c r="O1695" s="68" t="s">
        <v>325</v>
      </c>
      <c r="P1695" s="68" t="s">
        <v>2931</v>
      </c>
      <c r="Q1695" s="57" t="s">
        <v>2932</v>
      </c>
      <c r="R1695" s="35" t="s">
        <v>265</v>
      </c>
      <c r="S1695" s="57" t="str">
        <f>MID(Tabla1[[#This Row],[Aplicación]],6,2)</f>
        <v>07</v>
      </c>
      <c r="T1695" s="54" t="str">
        <f>VLOOKUP(Tabla1[[#This Row],[AREA]],Hoja1!A:B,2,FALSE)</f>
        <v>07. Medio ambiente</v>
      </c>
      <c r="U1695" s="57" t="str">
        <f>MID(Tabla1[[#This Row],[Aplicación]],9,4)</f>
        <v>1711</v>
      </c>
      <c r="V1695" s="54" t="str">
        <f>VLOOKUP(Tabla1[[#This Row],[PROGRAMA]],Hoja1!A:B,2,FALSE)</f>
        <v>1711. Parques y jardines</v>
      </c>
      <c r="W1695" s="57" t="str">
        <f>MID(Tabla1[[#This Row],[Aplicación]],14,2)</f>
        <v>21</v>
      </c>
      <c r="X1695" s="57" t="str">
        <f>MID(Tabla1[[#This Row],[Aplicación]],14,6)</f>
        <v>214</v>
      </c>
    </row>
    <row r="1696" spans="1:24" x14ac:dyDescent="0.25">
      <c r="A1696" s="60">
        <v>220240024292</v>
      </c>
      <c r="B1696" s="43" t="s">
        <v>702</v>
      </c>
      <c r="C1696" s="61">
        <v>45461</v>
      </c>
      <c r="D1696" s="60">
        <v>22024001638</v>
      </c>
      <c r="E1696" s="43" t="s">
        <v>1424</v>
      </c>
      <c r="F1696" s="62">
        <v>999.42</v>
      </c>
      <c r="G1696" s="43" t="s">
        <v>766</v>
      </c>
      <c r="H1696" s="43" t="s">
        <v>3203</v>
      </c>
      <c r="I1696" s="69" t="s">
        <v>2934</v>
      </c>
      <c r="J1696" s="43" t="s">
        <v>398</v>
      </c>
      <c r="K1696" s="43" t="s">
        <v>398</v>
      </c>
      <c r="L1696" s="43" t="s">
        <v>399</v>
      </c>
      <c r="M1696" s="43" t="s">
        <v>395</v>
      </c>
      <c r="N1696" s="43" t="s">
        <v>396</v>
      </c>
      <c r="O1696" s="68" t="s">
        <v>325</v>
      </c>
      <c r="P1696" s="68" t="s">
        <v>2931</v>
      </c>
      <c r="Q1696" s="57" t="s">
        <v>2932</v>
      </c>
      <c r="R1696" s="35" t="s">
        <v>265</v>
      </c>
      <c r="S1696" s="57" t="str">
        <f>MID(Tabla1[[#This Row],[Aplicación]],6,2)</f>
        <v>07</v>
      </c>
      <c r="T1696" s="54" t="str">
        <f>VLOOKUP(Tabla1[[#This Row],[AREA]],Hoja1!A:B,2,FALSE)</f>
        <v>07. Medio ambiente</v>
      </c>
      <c r="U1696" s="57" t="str">
        <f>MID(Tabla1[[#This Row],[Aplicación]],9,4)</f>
        <v>1711</v>
      </c>
      <c r="V1696" s="54" t="str">
        <f>VLOOKUP(Tabla1[[#This Row],[PROGRAMA]],Hoja1!A:B,2,FALSE)</f>
        <v>1711. Parques y jardines</v>
      </c>
      <c r="W1696" s="57" t="str">
        <f>MID(Tabla1[[#This Row],[Aplicación]],14,2)</f>
        <v>21</v>
      </c>
      <c r="X1696" s="57" t="str">
        <f>MID(Tabla1[[#This Row],[Aplicación]],14,6)</f>
        <v>214</v>
      </c>
    </row>
    <row r="1697" spans="1:24" x14ac:dyDescent="0.25">
      <c r="A1697" s="60">
        <v>220240023719</v>
      </c>
      <c r="B1697" s="43" t="s">
        <v>702</v>
      </c>
      <c r="C1697" s="61">
        <v>45456</v>
      </c>
      <c r="D1697" s="60">
        <v>22024001638</v>
      </c>
      <c r="E1697" s="43" t="s">
        <v>1424</v>
      </c>
      <c r="F1697" s="62">
        <v>264.45999999999998</v>
      </c>
      <c r="G1697" s="43" t="s">
        <v>3318</v>
      </c>
      <c r="H1697" s="43" t="s">
        <v>3319</v>
      </c>
      <c r="I1697" s="69" t="s">
        <v>2934</v>
      </c>
      <c r="J1697" s="43" t="s">
        <v>398</v>
      </c>
      <c r="K1697" s="43" t="s">
        <v>398</v>
      </c>
      <c r="L1697" s="43" t="s">
        <v>399</v>
      </c>
      <c r="M1697" s="43" t="s">
        <v>395</v>
      </c>
      <c r="N1697" s="43" t="s">
        <v>396</v>
      </c>
      <c r="O1697" s="68" t="s">
        <v>325</v>
      </c>
      <c r="P1697" s="68" t="s">
        <v>2931</v>
      </c>
      <c r="Q1697" s="57" t="s">
        <v>2932</v>
      </c>
      <c r="R1697" s="35" t="s">
        <v>265</v>
      </c>
      <c r="S1697" s="57" t="str">
        <f>MID(Tabla1[[#This Row],[Aplicación]],6,2)</f>
        <v>07</v>
      </c>
      <c r="T1697" s="54" t="str">
        <f>VLOOKUP(Tabla1[[#This Row],[AREA]],Hoja1!A:B,2,FALSE)</f>
        <v>07. Medio ambiente</v>
      </c>
      <c r="U1697" s="57" t="str">
        <f>MID(Tabla1[[#This Row],[Aplicación]],9,4)</f>
        <v>1711</v>
      </c>
      <c r="V1697" s="54" t="str">
        <f>VLOOKUP(Tabla1[[#This Row],[PROGRAMA]],Hoja1!A:B,2,FALSE)</f>
        <v>1711. Parques y jardines</v>
      </c>
      <c r="W1697" s="57" t="str">
        <f>MID(Tabla1[[#This Row],[Aplicación]],14,2)</f>
        <v>21</v>
      </c>
      <c r="X1697" s="57" t="str">
        <f>MID(Tabla1[[#This Row],[Aplicación]],14,6)</f>
        <v>214</v>
      </c>
    </row>
    <row r="1698" spans="1:24" x14ac:dyDescent="0.25">
      <c r="A1698" s="60">
        <v>220240023703</v>
      </c>
      <c r="B1698" s="43" t="s">
        <v>702</v>
      </c>
      <c r="C1698" s="61">
        <v>45456</v>
      </c>
      <c r="D1698" s="60">
        <v>22024001630</v>
      </c>
      <c r="E1698" s="43" t="s">
        <v>1424</v>
      </c>
      <c r="F1698" s="62">
        <v>775.56</v>
      </c>
      <c r="G1698" s="43" t="s">
        <v>816</v>
      </c>
      <c r="H1698" s="43" t="s">
        <v>3328</v>
      </c>
      <c r="I1698" s="69" t="s">
        <v>2934</v>
      </c>
      <c r="J1698" s="43" t="s">
        <v>398</v>
      </c>
      <c r="K1698" s="43" t="s">
        <v>398</v>
      </c>
      <c r="L1698" s="43" t="s">
        <v>413</v>
      </c>
      <c r="M1698" s="43" t="s">
        <v>395</v>
      </c>
      <c r="N1698" s="43" t="s">
        <v>396</v>
      </c>
      <c r="O1698" s="68" t="s">
        <v>325</v>
      </c>
      <c r="P1698" s="68" t="s">
        <v>2931</v>
      </c>
      <c r="Q1698" s="57" t="s">
        <v>2932</v>
      </c>
      <c r="R1698" s="35" t="s">
        <v>265</v>
      </c>
      <c r="S1698" s="57" t="str">
        <f>MID(Tabla1[[#This Row],[Aplicación]],6,2)</f>
        <v>07</v>
      </c>
      <c r="T1698" s="54" t="str">
        <f>VLOOKUP(Tabla1[[#This Row],[AREA]],Hoja1!A:B,2,FALSE)</f>
        <v>07. Medio ambiente</v>
      </c>
      <c r="U1698" s="57" t="str">
        <f>MID(Tabla1[[#This Row],[Aplicación]],9,4)</f>
        <v>1711</v>
      </c>
      <c r="V1698" s="54" t="str">
        <f>VLOOKUP(Tabla1[[#This Row],[PROGRAMA]],Hoja1!A:B,2,FALSE)</f>
        <v>1711. Parques y jardines</v>
      </c>
      <c r="W1698" s="57" t="str">
        <f>MID(Tabla1[[#This Row],[Aplicación]],14,2)</f>
        <v>21</v>
      </c>
      <c r="X1698" s="57" t="str">
        <f>MID(Tabla1[[#This Row],[Aplicación]],14,6)</f>
        <v>214</v>
      </c>
    </row>
    <row r="1699" spans="1:24" x14ac:dyDescent="0.25">
      <c r="A1699" s="60">
        <v>220240023761</v>
      </c>
      <c r="B1699" s="43" t="s">
        <v>702</v>
      </c>
      <c r="C1699" s="61">
        <v>45456</v>
      </c>
      <c r="D1699" s="60">
        <v>22024001638</v>
      </c>
      <c r="E1699" s="43" t="s">
        <v>1424</v>
      </c>
      <c r="F1699" s="62">
        <v>2517.77</v>
      </c>
      <c r="G1699" s="43" t="s">
        <v>768</v>
      </c>
      <c r="H1699" s="43" t="s">
        <v>3334</v>
      </c>
      <c r="I1699" s="69" t="s">
        <v>2934</v>
      </c>
      <c r="J1699" s="43" t="s">
        <v>398</v>
      </c>
      <c r="K1699" s="43" t="s">
        <v>398</v>
      </c>
      <c r="L1699" s="43" t="s">
        <v>399</v>
      </c>
      <c r="M1699" s="43" t="s">
        <v>395</v>
      </c>
      <c r="N1699" s="43" t="s">
        <v>396</v>
      </c>
      <c r="O1699" s="68" t="s">
        <v>325</v>
      </c>
      <c r="P1699" s="68" t="s">
        <v>2931</v>
      </c>
      <c r="Q1699" s="57" t="s">
        <v>2932</v>
      </c>
      <c r="R1699" s="35" t="s">
        <v>265</v>
      </c>
      <c r="S1699" s="57" t="str">
        <f>MID(Tabla1[[#This Row],[Aplicación]],6,2)</f>
        <v>07</v>
      </c>
      <c r="T1699" s="54" t="str">
        <f>VLOOKUP(Tabla1[[#This Row],[AREA]],Hoja1!A:B,2,FALSE)</f>
        <v>07. Medio ambiente</v>
      </c>
      <c r="U1699" s="57" t="str">
        <f>MID(Tabla1[[#This Row],[Aplicación]],9,4)</f>
        <v>1711</v>
      </c>
      <c r="V1699" s="54" t="str">
        <f>VLOOKUP(Tabla1[[#This Row],[PROGRAMA]],Hoja1!A:B,2,FALSE)</f>
        <v>1711. Parques y jardines</v>
      </c>
      <c r="W1699" s="57" t="str">
        <f>MID(Tabla1[[#This Row],[Aplicación]],14,2)</f>
        <v>21</v>
      </c>
      <c r="X1699" s="57" t="str">
        <f>MID(Tabla1[[#This Row],[Aplicación]],14,6)</f>
        <v>214</v>
      </c>
    </row>
    <row r="1700" spans="1:24" x14ac:dyDescent="0.25">
      <c r="A1700" s="60">
        <v>220240023765</v>
      </c>
      <c r="B1700" s="43" t="s">
        <v>702</v>
      </c>
      <c r="C1700" s="61">
        <v>45456</v>
      </c>
      <c r="D1700" s="60">
        <v>22024001638</v>
      </c>
      <c r="E1700" s="43" t="s">
        <v>1424</v>
      </c>
      <c r="F1700" s="62">
        <v>2997.18</v>
      </c>
      <c r="G1700" s="43" t="s">
        <v>766</v>
      </c>
      <c r="H1700" s="43" t="s">
        <v>3335</v>
      </c>
      <c r="I1700" s="69" t="s">
        <v>2934</v>
      </c>
      <c r="J1700" s="43" t="s">
        <v>398</v>
      </c>
      <c r="K1700" s="43" t="s">
        <v>398</v>
      </c>
      <c r="L1700" s="43" t="s">
        <v>399</v>
      </c>
      <c r="M1700" s="43" t="s">
        <v>395</v>
      </c>
      <c r="N1700" s="43" t="s">
        <v>396</v>
      </c>
      <c r="O1700" s="68" t="s">
        <v>325</v>
      </c>
      <c r="P1700" s="68" t="s">
        <v>2931</v>
      </c>
      <c r="Q1700" s="57" t="s">
        <v>2932</v>
      </c>
      <c r="R1700" s="35" t="s">
        <v>265</v>
      </c>
      <c r="S1700" s="57" t="str">
        <f>MID(Tabla1[[#This Row],[Aplicación]],6,2)</f>
        <v>07</v>
      </c>
      <c r="T1700" s="54" t="str">
        <f>VLOOKUP(Tabla1[[#This Row],[AREA]],Hoja1!A:B,2,FALSE)</f>
        <v>07. Medio ambiente</v>
      </c>
      <c r="U1700" s="57" t="str">
        <f>MID(Tabla1[[#This Row],[Aplicación]],9,4)</f>
        <v>1711</v>
      </c>
      <c r="V1700" s="54" t="str">
        <f>VLOOKUP(Tabla1[[#This Row],[PROGRAMA]],Hoja1!A:B,2,FALSE)</f>
        <v>1711. Parques y jardines</v>
      </c>
      <c r="W1700" s="57" t="str">
        <f>MID(Tabla1[[#This Row],[Aplicación]],14,2)</f>
        <v>21</v>
      </c>
      <c r="X1700" s="57" t="str">
        <f>MID(Tabla1[[#This Row],[Aplicación]],14,6)</f>
        <v>214</v>
      </c>
    </row>
    <row r="1701" spans="1:24" x14ac:dyDescent="0.25">
      <c r="A1701" s="60">
        <v>220240023765</v>
      </c>
      <c r="B1701" s="43" t="s">
        <v>702</v>
      </c>
      <c r="C1701" s="61">
        <v>45456</v>
      </c>
      <c r="D1701" s="60">
        <v>22024001638</v>
      </c>
      <c r="E1701" s="43" t="s">
        <v>1424</v>
      </c>
      <c r="F1701" s="62">
        <v>2997.18</v>
      </c>
      <c r="G1701" s="43" t="s">
        <v>766</v>
      </c>
      <c r="H1701" s="43" t="s">
        <v>3335</v>
      </c>
      <c r="I1701" s="69" t="s">
        <v>2934</v>
      </c>
      <c r="J1701" s="43" t="s">
        <v>398</v>
      </c>
      <c r="K1701" s="43" t="s">
        <v>398</v>
      </c>
      <c r="L1701" s="43" t="s">
        <v>399</v>
      </c>
      <c r="M1701" s="43" t="s">
        <v>395</v>
      </c>
      <c r="N1701" s="43" t="s">
        <v>396</v>
      </c>
      <c r="O1701" s="68" t="s">
        <v>325</v>
      </c>
      <c r="P1701" s="68" t="s">
        <v>2931</v>
      </c>
      <c r="Q1701" s="57" t="s">
        <v>2932</v>
      </c>
      <c r="R1701" s="35" t="s">
        <v>265</v>
      </c>
      <c r="S1701" s="57" t="str">
        <f>MID(Tabla1[[#This Row],[Aplicación]],6,2)</f>
        <v>07</v>
      </c>
      <c r="T1701" s="54" t="str">
        <f>VLOOKUP(Tabla1[[#This Row],[AREA]],Hoja1!A:B,2,FALSE)</f>
        <v>07. Medio ambiente</v>
      </c>
      <c r="U1701" s="57" t="str">
        <f>MID(Tabla1[[#This Row],[Aplicación]],9,4)</f>
        <v>1711</v>
      </c>
      <c r="V1701" s="54" t="str">
        <f>VLOOKUP(Tabla1[[#This Row],[PROGRAMA]],Hoja1!A:B,2,FALSE)</f>
        <v>1711. Parques y jardines</v>
      </c>
      <c r="W1701" s="57" t="str">
        <f>MID(Tabla1[[#This Row],[Aplicación]],14,2)</f>
        <v>21</v>
      </c>
      <c r="X1701" s="57" t="str">
        <f>MID(Tabla1[[#This Row],[Aplicación]],14,6)</f>
        <v>214</v>
      </c>
    </row>
    <row r="1702" spans="1:24" x14ac:dyDescent="0.25">
      <c r="A1702" s="60">
        <v>220240023761</v>
      </c>
      <c r="B1702" s="43" t="s">
        <v>702</v>
      </c>
      <c r="C1702" s="61">
        <v>45456</v>
      </c>
      <c r="D1702" s="60">
        <v>22024001638</v>
      </c>
      <c r="E1702" s="43" t="s">
        <v>1424</v>
      </c>
      <c r="F1702" s="62">
        <v>2517.77</v>
      </c>
      <c r="G1702" s="43" t="s">
        <v>768</v>
      </c>
      <c r="H1702" s="43" t="s">
        <v>3334</v>
      </c>
      <c r="I1702" s="69" t="s">
        <v>2934</v>
      </c>
      <c r="J1702" s="43" t="s">
        <v>398</v>
      </c>
      <c r="K1702" s="43" t="s">
        <v>398</v>
      </c>
      <c r="L1702" s="43" t="s">
        <v>399</v>
      </c>
      <c r="M1702" s="43" t="s">
        <v>395</v>
      </c>
      <c r="N1702" s="43" t="s">
        <v>396</v>
      </c>
      <c r="O1702" s="68" t="s">
        <v>325</v>
      </c>
      <c r="P1702" s="68" t="s">
        <v>2931</v>
      </c>
      <c r="Q1702" s="57" t="s">
        <v>2932</v>
      </c>
      <c r="R1702" s="35" t="s">
        <v>265</v>
      </c>
      <c r="S1702" s="57" t="str">
        <f>MID(Tabla1[[#This Row],[Aplicación]],6,2)</f>
        <v>07</v>
      </c>
      <c r="T1702" s="54" t="str">
        <f>VLOOKUP(Tabla1[[#This Row],[AREA]],Hoja1!A:B,2,FALSE)</f>
        <v>07. Medio ambiente</v>
      </c>
      <c r="U1702" s="57" t="str">
        <f>MID(Tabla1[[#This Row],[Aplicación]],9,4)</f>
        <v>1711</v>
      </c>
      <c r="V1702" s="54" t="str">
        <f>VLOOKUP(Tabla1[[#This Row],[PROGRAMA]],Hoja1!A:B,2,FALSE)</f>
        <v>1711. Parques y jardines</v>
      </c>
      <c r="W1702" s="57" t="str">
        <f>MID(Tabla1[[#This Row],[Aplicación]],14,2)</f>
        <v>21</v>
      </c>
      <c r="X1702" s="57" t="str">
        <f>MID(Tabla1[[#This Row],[Aplicación]],14,6)</f>
        <v>214</v>
      </c>
    </row>
    <row r="1703" spans="1:24" x14ac:dyDescent="0.25">
      <c r="A1703" s="60">
        <v>220240023703</v>
      </c>
      <c r="B1703" s="43" t="s">
        <v>702</v>
      </c>
      <c r="C1703" s="61">
        <v>45456</v>
      </c>
      <c r="D1703" s="60">
        <v>22024001630</v>
      </c>
      <c r="E1703" s="43" t="s">
        <v>1424</v>
      </c>
      <c r="F1703" s="62">
        <v>775.56</v>
      </c>
      <c r="G1703" s="43" t="s">
        <v>816</v>
      </c>
      <c r="H1703" s="43" t="s">
        <v>3328</v>
      </c>
      <c r="I1703" s="69" t="s">
        <v>2934</v>
      </c>
      <c r="J1703" s="43" t="s">
        <v>398</v>
      </c>
      <c r="K1703" s="43" t="s">
        <v>398</v>
      </c>
      <c r="L1703" s="43" t="s">
        <v>413</v>
      </c>
      <c r="M1703" s="43" t="s">
        <v>395</v>
      </c>
      <c r="N1703" s="43" t="s">
        <v>396</v>
      </c>
      <c r="O1703" s="68" t="s">
        <v>325</v>
      </c>
      <c r="P1703" s="68" t="s">
        <v>2931</v>
      </c>
      <c r="Q1703" s="57" t="s">
        <v>2932</v>
      </c>
      <c r="R1703" s="35" t="s">
        <v>265</v>
      </c>
      <c r="S1703" s="57" t="str">
        <f>MID(Tabla1[[#This Row],[Aplicación]],6,2)</f>
        <v>07</v>
      </c>
      <c r="T1703" s="54" t="str">
        <f>VLOOKUP(Tabla1[[#This Row],[AREA]],Hoja1!A:B,2,FALSE)</f>
        <v>07. Medio ambiente</v>
      </c>
      <c r="U1703" s="57" t="str">
        <f>MID(Tabla1[[#This Row],[Aplicación]],9,4)</f>
        <v>1711</v>
      </c>
      <c r="V1703" s="54" t="str">
        <f>VLOOKUP(Tabla1[[#This Row],[PROGRAMA]],Hoja1!A:B,2,FALSE)</f>
        <v>1711. Parques y jardines</v>
      </c>
      <c r="W1703" s="57" t="str">
        <f>MID(Tabla1[[#This Row],[Aplicación]],14,2)</f>
        <v>21</v>
      </c>
      <c r="X1703" s="57" t="str">
        <f>MID(Tabla1[[#This Row],[Aplicación]],14,6)</f>
        <v>214</v>
      </c>
    </row>
    <row r="1704" spans="1:24" x14ac:dyDescent="0.25">
      <c r="A1704" s="60">
        <v>220240023719</v>
      </c>
      <c r="B1704" s="43" t="s">
        <v>702</v>
      </c>
      <c r="C1704" s="61">
        <v>45456</v>
      </c>
      <c r="D1704" s="60">
        <v>22024001638</v>
      </c>
      <c r="E1704" s="43" t="s">
        <v>1424</v>
      </c>
      <c r="F1704" s="62">
        <v>264.45999999999998</v>
      </c>
      <c r="G1704" s="43" t="s">
        <v>3318</v>
      </c>
      <c r="H1704" s="43" t="s">
        <v>3319</v>
      </c>
      <c r="I1704" s="69" t="s">
        <v>2934</v>
      </c>
      <c r="J1704" s="43" t="s">
        <v>398</v>
      </c>
      <c r="K1704" s="43" t="s">
        <v>398</v>
      </c>
      <c r="L1704" s="43" t="s">
        <v>399</v>
      </c>
      <c r="M1704" s="43" t="s">
        <v>395</v>
      </c>
      <c r="N1704" s="43" t="s">
        <v>396</v>
      </c>
      <c r="O1704" s="68" t="s">
        <v>325</v>
      </c>
      <c r="P1704" s="68" t="s">
        <v>2931</v>
      </c>
      <c r="Q1704" s="57" t="s">
        <v>2932</v>
      </c>
      <c r="R1704" s="35" t="s">
        <v>265</v>
      </c>
      <c r="S1704" s="57" t="str">
        <f>MID(Tabla1[[#This Row],[Aplicación]],6,2)</f>
        <v>07</v>
      </c>
      <c r="T1704" s="54" t="str">
        <f>VLOOKUP(Tabla1[[#This Row],[AREA]],Hoja1!A:B,2,FALSE)</f>
        <v>07. Medio ambiente</v>
      </c>
      <c r="U1704" s="57" t="str">
        <f>MID(Tabla1[[#This Row],[Aplicación]],9,4)</f>
        <v>1711</v>
      </c>
      <c r="V1704" s="54" t="str">
        <f>VLOOKUP(Tabla1[[#This Row],[PROGRAMA]],Hoja1!A:B,2,FALSE)</f>
        <v>1711. Parques y jardines</v>
      </c>
      <c r="W1704" s="57" t="str">
        <f>MID(Tabla1[[#This Row],[Aplicación]],14,2)</f>
        <v>21</v>
      </c>
      <c r="X1704" s="57" t="str">
        <f>MID(Tabla1[[#This Row],[Aplicación]],14,6)</f>
        <v>214</v>
      </c>
    </row>
    <row r="1705" spans="1:24" x14ac:dyDescent="0.25">
      <c r="A1705" s="60">
        <v>220240021862</v>
      </c>
      <c r="B1705" s="43" t="s">
        <v>702</v>
      </c>
      <c r="C1705" s="61">
        <v>45441</v>
      </c>
      <c r="D1705" s="60">
        <v>22024001638</v>
      </c>
      <c r="E1705" s="43" t="s">
        <v>1424</v>
      </c>
      <c r="F1705" s="62">
        <v>214.82</v>
      </c>
      <c r="G1705" s="43" t="s">
        <v>765</v>
      </c>
      <c r="H1705" s="43" t="s">
        <v>3511</v>
      </c>
      <c r="I1705" s="69" t="s">
        <v>2934</v>
      </c>
      <c r="J1705" s="43" t="s">
        <v>398</v>
      </c>
      <c r="K1705" s="43" t="s">
        <v>398</v>
      </c>
      <c r="L1705" s="43" t="s">
        <v>399</v>
      </c>
      <c r="M1705" s="43" t="s">
        <v>395</v>
      </c>
      <c r="N1705" s="43" t="s">
        <v>396</v>
      </c>
      <c r="O1705" s="68" t="s">
        <v>325</v>
      </c>
      <c r="P1705" s="68" t="s">
        <v>2931</v>
      </c>
      <c r="Q1705" s="57" t="s">
        <v>2932</v>
      </c>
      <c r="R1705" s="35" t="s">
        <v>265</v>
      </c>
      <c r="S1705" s="57" t="str">
        <f>MID(Tabla1[[#This Row],[Aplicación]],6,2)</f>
        <v>07</v>
      </c>
      <c r="T1705" s="54" t="str">
        <f>VLOOKUP(Tabla1[[#This Row],[AREA]],Hoja1!A:B,2,FALSE)</f>
        <v>07. Medio ambiente</v>
      </c>
      <c r="U1705" s="57" t="str">
        <f>MID(Tabla1[[#This Row],[Aplicación]],9,4)</f>
        <v>1711</v>
      </c>
      <c r="V1705" s="54" t="str">
        <f>VLOOKUP(Tabla1[[#This Row],[PROGRAMA]],Hoja1!A:B,2,FALSE)</f>
        <v>1711. Parques y jardines</v>
      </c>
      <c r="W1705" s="57" t="str">
        <f>MID(Tabla1[[#This Row],[Aplicación]],14,2)</f>
        <v>21</v>
      </c>
      <c r="X1705" s="57" t="str">
        <f>MID(Tabla1[[#This Row],[Aplicación]],14,6)</f>
        <v>214</v>
      </c>
    </row>
    <row r="1706" spans="1:24" x14ac:dyDescent="0.25">
      <c r="A1706" s="60">
        <v>220240021864</v>
      </c>
      <c r="B1706" s="43" t="s">
        <v>702</v>
      </c>
      <c r="C1706" s="61">
        <v>45441</v>
      </c>
      <c r="D1706" s="60">
        <v>22024001638</v>
      </c>
      <c r="E1706" s="43" t="s">
        <v>1424</v>
      </c>
      <c r="F1706" s="62">
        <v>95.98</v>
      </c>
      <c r="G1706" s="43" t="s">
        <v>765</v>
      </c>
      <c r="H1706" s="43" t="s">
        <v>3512</v>
      </c>
      <c r="I1706" s="69" t="s">
        <v>2934</v>
      </c>
      <c r="J1706" s="43" t="s">
        <v>398</v>
      </c>
      <c r="K1706" s="43" t="s">
        <v>398</v>
      </c>
      <c r="L1706" s="43" t="s">
        <v>399</v>
      </c>
      <c r="M1706" s="43" t="s">
        <v>395</v>
      </c>
      <c r="N1706" s="43" t="s">
        <v>396</v>
      </c>
      <c r="O1706" s="68" t="s">
        <v>325</v>
      </c>
      <c r="P1706" s="68" t="s">
        <v>2931</v>
      </c>
      <c r="Q1706" s="57" t="s">
        <v>2932</v>
      </c>
      <c r="R1706" s="35" t="s">
        <v>265</v>
      </c>
      <c r="S1706" s="57" t="str">
        <f>MID(Tabla1[[#This Row],[Aplicación]],6,2)</f>
        <v>07</v>
      </c>
      <c r="T1706" s="54" t="str">
        <f>VLOOKUP(Tabla1[[#This Row],[AREA]],Hoja1!A:B,2,FALSE)</f>
        <v>07. Medio ambiente</v>
      </c>
      <c r="U1706" s="57" t="str">
        <f>MID(Tabla1[[#This Row],[Aplicación]],9,4)</f>
        <v>1711</v>
      </c>
      <c r="V1706" s="54" t="str">
        <f>VLOOKUP(Tabla1[[#This Row],[PROGRAMA]],Hoja1!A:B,2,FALSE)</f>
        <v>1711. Parques y jardines</v>
      </c>
      <c r="W1706" s="57" t="str">
        <f>MID(Tabla1[[#This Row],[Aplicación]],14,2)</f>
        <v>21</v>
      </c>
      <c r="X1706" s="57" t="str">
        <f>MID(Tabla1[[#This Row],[Aplicación]],14,6)</f>
        <v>214</v>
      </c>
    </row>
    <row r="1707" spans="1:24" x14ac:dyDescent="0.25">
      <c r="A1707" s="60">
        <v>220240021860</v>
      </c>
      <c r="B1707" s="43" t="s">
        <v>702</v>
      </c>
      <c r="C1707" s="61">
        <v>45441</v>
      </c>
      <c r="D1707" s="60">
        <v>22024001638</v>
      </c>
      <c r="E1707" s="43" t="s">
        <v>1424</v>
      </c>
      <c r="F1707" s="62">
        <v>17.420000000000002</v>
      </c>
      <c r="G1707" s="43" t="s">
        <v>768</v>
      </c>
      <c r="H1707" s="43" t="s">
        <v>3539</v>
      </c>
      <c r="I1707" s="69" t="s">
        <v>2934</v>
      </c>
      <c r="J1707" s="43" t="s">
        <v>398</v>
      </c>
      <c r="K1707" s="43" t="s">
        <v>398</v>
      </c>
      <c r="L1707" s="43" t="s">
        <v>399</v>
      </c>
      <c r="M1707" s="43" t="s">
        <v>395</v>
      </c>
      <c r="N1707" s="43" t="s">
        <v>396</v>
      </c>
      <c r="O1707" s="68" t="s">
        <v>325</v>
      </c>
      <c r="P1707" s="68" t="s">
        <v>2931</v>
      </c>
      <c r="Q1707" s="57" t="s">
        <v>2932</v>
      </c>
      <c r="R1707" s="35" t="s">
        <v>265</v>
      </c>
      <c r="S1707" s="57" t="str">
        <f>MID(Tabla1[[#This Row],[Aplicación]],6,2)</f>
        <v>07</v>
      </c>
      <c r="T1707" s="54" t="str">
        <f>VLOOKUP(Tabla1[[#This Row],[AREA]],Hoja1!A:B,2,FALSE)</f>
        <v>07. Medio ambiente</v>
      </c>
      <c r="U1707" s="57" t="str">
        <f>MID(Tabla1[[#This Row],[Aplicación]],9,4)</f>
        <v>1711</v>
      </c>
      <c r="V1707" s="54" t="str">
        <f>VLOOKUP(Tabla1[[#This Row],[PROGRAMA]],Hoja1!A:B,2,FALSE)</f>
        <v>1711. Parques y jardines</v>
      </c>
      <c r="W1707" s="57" t="str">
        <f>MID(Tabla1[[#This Row],[Aplicación]],14,2)</f>
        <v>21</v>
      </c>
      <c r="X1707" s="57" t="str">
        <f>MID(Tabla1[[#This Row],[Aplicación]],14,6)</f>
        <v>214</v>
      </c>
    </row>
    <row r="1708" spans="1:24" x14ac:dyDescent="0.25">
      <c r="A1708" s="60">
        <v>220240019801</v>
      </c>
      <c r="B1708" s="43" t="s">
        <v>702</v>
      </c>
      <c r="C1708" s="61">
        <v>45435</v>
      </c>
      <c r="D1708" s="60">
        <v>22024001638</v>
      </c>
      <c r="E1708" s="43" t="s">
        <v>1424</v>
      </c>
      <c r="F1708" s="62">
        <v>291.69</v>
      </c>
      <c r="G1708" s="43" t="s">
        <v>768</v>
      </c>
      <c r="H1708" s="43" t="s">
        <v>3726</v>
      </c>
      <c r="I1708" s="69" t="s">
        <v>2934</v>
      </c>
      <c r="J1708" s="43" t="s">
        <v>398</v>
      </c>
      <c r="K1708" s="43" t="s">
        <v>398</v>
      </c>
      <c r="L1708" s="43" t="s">
        <v>399</v>
      </c>
      <c r="M1708" s="43" t="s">
        <v>395</v>
      </c>
      <c r="N1708" s="43" t="s">
        <v>396</v>
      </c>
      <c r="O1708" s="68" t="s">
        <v>325</v>
      </c>
      <c r="P1708" s="68" t="s">
        <v>2931</v>
      </c>
      <c r="Q1708" s="57" t="s">
        <v>2932</v>
      </c>
      <c r="R1708" s="35" t="s">
        <v>265</v>
      </c>
      <c r="S1708" s="57" t="str">
        <f>MID(Tabla1[[#This Row],[Aplicación]],6,2)</f>
        <v>07</v>
      </c>
      <c r="T1708" s="54" t="str">
        <f>VLOOKUP(Tabla1[[#This Row],[AREA]],Hoja1!A:B,2,FALSE)</f>
        <v>07. Medio ambiente</v>
      </c>
      <c r="U1708" s="57" t="str">
        <f>MID(Tabla1[[#This Row],[Aplicación]],9,4)</f>
        <v>1711</v>
      </c>
      <c r="V1708" s="54" t="str">
        <f>VLOOKUP(Tabla1[[#This Row],[PROGRAMA]],Hoja1!A:B,2,FALSE)</f>
        <v>1711. Parques y jardines</v>
      </c>
      <c r="W1708" s="57" t="str">
        <f>MID(Tabla1[[#This Row],[Aplicación]],14,2)</f>
        <v>21</v>
      </c>
      <c r="X1708" s="57" t="str">
        <f>MID(Tabla1[[#This Row],[Aplicación]],14,6)</f>
        <v>214</v>
      </c>
    </row>
    <row r="1709" spans="1:24" x14ac:dyDescent="0.25">
      <c r="A1709" s="60">
        <v>220240016361</v>
      </c>
      <c r="B1709" s="43" t="s">
        <v>702</v>
      </c>
      <c r="C1709" s="61">
        <v>45426</v>
      </c>
      <c r="D1709" s="60">
        <v>22024001638</v>
      </c>
      <c r="E1709" s="43" t="s">
        <v>1424</v>
      </c>
      <c r="F1709" s="62">
        <v>227.04</v>
      </c>
      <c r="G1709" s="43" t="s">
        <v>765</v>
      </c>
      <c r="H1709" s="43" t="s">
        <v>3968</v>
      </c>
      <c r="I1709" s="69" t="s">
        <v>2934</v>
      </c>
      <c r="J1709" s="43" t="s">
        <v>398</v>
      </c>
      <c r="K1709" s="43" t="s">
        <v>398</v>
      </c>
      <c r="L1709" s="43" t="s">
        <v>399</v>
      </c>
      <c r="M1709" s="43" t="s">
        <v>395</v>
      </c>
      <c r="N1709" s="43" t="s">
        <v>396</v>
      </c>
      <c r="O1709" s="68" t="s">
        <v>325</v>
      </c>
      <c r="P1709" s="68" t="s">
        <v>2931</v>
      </c>
      <c r="Q1709" s="57" t="s">
        <v>2932</v>
      </c>
      <c r="R1709" s="35" t="s">
        <v>265</v>
      </c>
      <c r="S1709" s="57" t="str">
        <f>MID(Tabla1[[#This Row],[Aplicación]],6,2)</f>
        <v>07</v>
      </c>
      <c r="T1709" s="54" t="str">
        <f>VLOOKUP(Tabla1[[#This Row],[AREA]],Hoja1!A:B,2,FALSE)</f>
        <v>07. Medio ambiente</v>
      </c>
      <c r="U1709" s="57" t="str">
        <f>MID(Tabla1[[#This Row],[Aplicación]],9,4)</f>
        <v>1711</v>
      </c>
      <c r="V1709" s="54" t="str">
        <f>VLOOKUP(Tabla1[[#This Row],[PROGRAMA]],Hoja1!A:B,2,FALSE)</f>
        <v>1711. Parques y jardines</v>
      </c>
      <c r="W1709" s="57" t="str">
        <f>MID(Tabla1[[#This Row],[Aplicación]],14,2)</f>
        <v>21</v>
      </c>
      <c r="X1709" s="57" t="str">
        <f>MID(Tabla1[[#This Row],[Aplicación]],14,6)</f>
        <v>214</v>
      </c>
    </row>
    <row r="1710" spans="1:24" x14ac:dyDescent="0.25">
      <c r="A1710" s="60">
        <v>220240016627</v>
      </c>
      <c r="B1710" s="43" t="s">
        <v>702</v>
      </c>
      <c r="C1710" s="61">
        <v>45426</v>
      </c>
      <c r="D1710" s="60">
        <v>22024001638</v>
      </c>
      <c r="E1710" s="43" t="s">
        <v>1424</v>
      </c>
      <c r="F1710" s="62">
        <v>493.17</v>
      </c>
      <c r="G1710" s="43" t="s">
        <v>765</v>
      </c>
      <c r="H1710" s="43" t="s">
        <v>3969</v>
      </c>
      <c r="I1710" s="69" t="s">
        <v>2934</v>
      </c>
      <c r="J1710" s="43" t="s">
        <v>398</v>
      </c>
      <c r="K1710" s="43" t="s">
        <v>398</v>
      </c>
      <c r="L1710" s="43" t="s">
        <v>399</v>
      </c>
      <c r="M1710" s="43" t="s">
        <v>395</v>
      </c>
      <c r="N1710" s="43" t="s">
        <v>396</v>
      </c>
      <c r="O1710" s="68" t="s">
        <v>325</v>
      </c>
      <c r="P1710" s="68" t="s">
        <v>2931</v>
      </c>
      <c r="Q1710" s="57" t="s">
        <v>2932</v>
      </c>
      <c r="R1710" s="35" t="s">
        <v>265</v>
      </c>
      <c r="S1710" s="57" t="str">
        <f>MID(Tabla1[[#This Row],[Aplicación]],6,2)</f>
        <v>07</v>
      </c>
      <c r="T1710" s="54" t="str">
        <f>VLOOKUP(Tabla1[[#This Row],[AREA]],Hoja1!A:B,2,FALSE)</f>
        <v>07. Medio ambiente</v>
      </c>
      <c r="U1710" s="57" t="str">
        <f>MID(Tabla1[[#This Row],[Aplicación]],9,4)</f>
        <v>1711</v>
      </c>
      <c r="V1710" s="54" t="str">
        <f>VLOOKUP(Tabla1[[#This Row],[PROGRAMA]],Hoja1!A:B,2,FALSE)</f>
        <v>1711. Parques y jardines</v>
      </c>
      <c r="W1710" s="57" t="str">
        <f>MID(Tabla1[[#This Row],[Aplicación]],14,2)</f>
        <v>21</v>
      </c>
      <c r="X1710" s="57" t="str">
        <f>MID(Tabla1[[#This Row],[Aplicación]],14,6)</f>
        <v>214</v>
      </c>
    </row>
    <row r="1711" spans="1:24" x14ac:dyDescent="0.25">
      <c r="A1711" s="60">
        <v>220240016365</v>
      </c>
      <c r="B1711" s="43" t="s">
        <v>702</v>
      </c>
      <c r="C1711" s="61">
        <v>45426</v>
      </c>
      <c r="D1711" s="60">
        <v>22024001638</v>
      </c>
      <c r="E1711" s="43" t="s">
        <v>1424</v>
      </c>
      <c r="F1711" s="62">
        <v>132.08000000000001</v>
      </c>
      <c r="G1711" s="43" t="s">
        <v>766</v>
      </c>
      <c r="H1711" s="43" t="s">
        <v>3970</v>
      </c>
      <c r="I1711" s="69" t="s">
        <v>2934</v>
      </c>
      <c r="J1711" s="43" t="s">
        <v>398</v>
      </c>
      <c r="K1711" s="43" t="s">
        <v>398</v>
      </c>
      <c r="L1711" s="43" t="s">
        <v>399</v>
      </c>
      <c r="M1711" s="43" t="s">
        <v>395</v>
      </c>
      <c r="N1711" s="43" t="s">
        <v>396</v>
      </c>
      <c r="O1711" s="68" t="s">
        <v>325</v>
      </c>
      <c r="P1711" s="68" t="s">
        <v>2931</v>
      </c>
      <c r="Q1711" s="57" t="s">
        <v>2932</v>
      </c>
      <c r="R1711" s="35" t="s">
        <v>265</v>
      </c>
      <c r="S1711" s="57" t="str">
        <f>MID(Tabla1[[#This Row],[Aplicación]],6,2)</f>
        <v>07</v>
      </c>
      <c r="T1711" s="54" t="str">
        <f>VLOOKUP(Tabla1[[#This Row],[AREA]],Hoja1!A:B,2,FALSE)</f>
        <v>07. Medio ambiente</v>
      </c>
      <c r="U1711" s="57" t="str">
        <f>MID(Tabla1[[#This Row],[Aplicación]],9,4)</f>
        <v>1711</v>
      </c>
      <c r="V1711" s="54" t="str">
        <f>VLOOKUP(Tabla1[[#This Row],[PROGRAMA]],Hoja1!A:B,2,FALSE)</f>
        <v>1711. Parques y jardines</v>
      </c>
      <c r="W1711" s="57" t="str">
        <f>MID(Tabla1[[#This Row],[Aplicación]],14,2)</f>
        <v>21</v>
      </c>
      <c r="X1711" s="57" t="str">
        <f>MID(Tabla1[[#This Row],[Aplicación]],14,6)</f>
        <v>214</v>
      </c>
    </row>
    <row r="1712" spans="1:24" x14ac:dyDescent="0.25">
      <c r="A1712" s="60">
        <v>220240016367</v>
      </c>
      <c r="B1712" s="43" t="s">
        <v>702</v>
      </c>
      <c r="C1712" s="61">
        <v>45426</v>
      </c>
      <c r="D1712" s="60">
        <v>22024001638</v>
      </c>
      <c r="E1712" s="43" t="s">
        <v>1424</v>
      </c>
      <c r="F1712" s="62">
        <v>703.95</v>
      </c>
      <c r="G1712" s="43" t="s">
        <v>766</v>
      </c>
      <c r="H1712" s="43" t="s">
        <v>3971</v>
      </c>
      <c r="I1712" s="69" t="s">
        <v>2934</v>
      </c>
      <c r="J1712" s="43" t="s">
        <v>398</v>
      </c>
      <c r="K1712" s="43" t="s">
        <v>398</v>
      </c>
      <c r="L1712" s="43" t="s">
        <v>399</v>
      </c>
      <c r="M1712" s="43" t="s">
        <v>395</v>
      </c>
      <c r="N1712" s="43" t="s">
        <v>396</v>
      </c>
      <c r="O1712" s="68" t="s">
        <v>325</v>
      </c>
      <c r="P1712" s="68" t="s">
        <v>2931</v>
      </c>
      <c r="Q1712" s="57" t="s">
        <v>2932</v>
      </c>
      <c r="R1712" s="35" t="s">
        <v>265</v>
      </c>
      <c r="S1712" s="57" t="str">
        <f>MID(Tabla1[[#This Row],[Aplicación]],6,2)</f>
        <v>07</v>
      </c>
      <c r="T1712" s="54" t="str">
        <f>VLOOKUP(Tabla1[[#This Row],[AREA]],Hoja1!A:B,2,FALSE)</f>
        <v>07. Medio ambiente</v>
      </c>
      <c r="U1712" s="57" t="str">
        <f>MID(Tabla1[[#This Row],[Aplicación]],9,4)</f>
        <v>1711</v>
      </c>
      <c r="V1712" s="54" t="str">
        <f>VLOOKUP(Tabla1[[#This Row],[PROGRAMA]],Hoja1!A:B,2,FALSE)</f>
        <v>1711. Parques y jardines</v>
      </c>
      <c r="W1712" s="57" t="str">
        <f>MID(Tabla1[[#This Row],[Aplicación]],14,2)</f>
        <v>21</v>
      </c>
      <c r="X1712" s="57" t="str">
        <f>MID(Tabla1[[#This Row],[Aplicación]],14,6)</f>
        <v>214</v>
      </c>
    </row>
    <row r="1713" spans="1:24" x14ac:dyDescent="0.25">
      <c r="A1713" s="60">
        <v>220240016472</v>
      </c>
      <c r="B1713" s="43" t="s">
        <v>702</v>
      </c>
      <c r="C1713" s="61">
        <v>45426</v>
      </c>
      <c r="D1713" s="60">
        <v>22024001638</v>
      </c>
      <c r="E1713" s="43" t="s">
        <v>1424</v>
      </c>
      <c r="F1713" s="62">
        <v>205.72</v>
      </c>
      <c r="G1713" s="43" t="s">
        <v>766</v>
      </c>
      <c r="H1713" s="43" t="s">
        <v>3972</v>
      </c>
      <c r="I1713" s="69" t="s">
        <v>2934</v>
      </c>
      <c r="J1713" s="43" t="s">
        <v>398</v>
      </c>
      <c r="K1713" s="43" t="s">
        <v>398</v>
      </c>
      <c r="L1713" s="43" t="s">
        <v>399</v>
      </c>
      <c r="M1713" s="43" t="s">
        <v>395</v>
      </c>
      <c r="N1713" s="43" t="s">
        <v>396</v>
      </c>
      <c r="O1713" s="68" t="s">
        <v>325</v>
      </c>
      <c r="P1713" s="68" t="s">
        <v>2931</v>
      </c>
      <c r="Q1713" s="57" t="s">
        <v>2932</v>
      </c>
      <c r="R1713" s="35" t="s">
        <v>265</v>
      </c>
      <c r="S1713" s="57" t="str">
        <f>MID(Tabla1[[#This Row],[Aplicación]],6,2)</f>
        <v>07</v>
      </c>
      <c r="T1713" s="54" t="str">
        <f>VLOOKUP(Tabla1[[#This Row],[AREA]],Hoja1!A:B,2,FALSE)</f>
        <v>07. Medio ambiente</v>
      </c>
      <c r="U1713" s="57" t="str">
        <f>MID(Tabla1[[#This Row],[Aplicación]],9,4)</f>
        <v>1711</v>
      </c>
      <c r="V1713" s="54" t="str">
        <f>VLOOKUP(Tabla1[[#This Row],[PROGRAMA]],Hoja1!A:B,2,FALSE)</f>
        <v>1711. Parques y jardines</v>
      </c>
      <c r="W1713" s="57" t="str">
        <f>MID(Tabla1[[#This Row],[Aplicación]],14,2)</f>
        <v>21</v>
      </c>
      <c r="X1713" s="57" t="str">
        <f>MID(Tabla1[[#This Row],[Aplicación]],14,6)</f>
        <v>214</v>
      </c>
    </row>
    <row r="1714" spans="1:24" x14ac:dyDescent="0.25">
      <c r="A1714" s="44">
        <v>220239000850</v>
      </c>
      <c r="B1714" s="45" t="s">
        <v>390</v>
      </c>
      <c r="C1714" s="50">
        <v>45292</v>
      </c>
      <c r="D1714" s="44">
        <v>22024001200</v>
      </c>
      <c r="E1714" s="45" t="s">
        <v>1217</v>
      </c>
      <c r="F1714" s="51">
        <v>340000</v>
      </c>
      <c r="G1714" s="45" t="s">
        <v>426</v>
      </c>
      <c r="H1714" s="45" t="s">
        <v>631</v>
      </c>
      <c r="I1714" s="53">
        <v>220</v>
      </c>
      <c r="J1714" s="45" t="s">
        <v>427</v>
      </c>
      <c r="K1714" s="45" t="s">
        <v>428</v>
      </c>
      <c r="L1714" s="45" t="s">
        <v>413</v>
      </c>
      <c r="M1714" s="45" t="s">
        <v>395</v>
      </c>
      <c r="N1714" s="45" t="s">
        <v>396</v>
      </c>
      <c r="O1714" s="52" t="s">
        <v>321</v>
      </c>
      <c r="P1714" s="63" t="s">
        <v>276</v>
      </c>
      <c r="Q1714" s="57" t="str">
        <f>MID(Tabla1[[#This Row],[Aplicación]],14,1)</f>
        <v>2</v>
      </c>
      <c r="R1714" s="35" t="s">
        <v>265</v>
      </c>
      <c r="S1714" s="57" t="str">
        <f>MID(Tabla1[[#This Row],[Aplicación]],6,2)</f>
        <v>07</v>
      </c>
      <c r="T1714" s="54" t="str">
        <f>VLOOKUP(Tabla1[[#This Row],[AREA]],Hoja1!A:B,2,FALSE)</f>
        <v>07. Medio ambiente</v>
      </c>
      <c r="U1714" s="57" t="str">
        <f>MID(Tabla1[[#This Row],[Aplicación]],9,4)</f>
        <v>1711</v>
      </c>
      <c r="V1714" s="54" t="str">
        <f>VLOOKUP(Tabla1[[#This Row],[PROGRAMA]],Hoja1!A:B,2,FALSE)</f>
        <v>1711. Parques y jardines</v>
      </c>
      <c r="W1714" s="57" t="str">
        <f>MID(Tabla1[[#This Row],[Aplicación]],14,2)</f>
        <v>22</v>
      </c>
      <c r="X1714" s="57" t="str">
        <f>MID(Tabla1[[#This Row],[Aplicación]],14,6)</f>
        <v>22100</v>
      </c>
    </row>
    <row r="1715" spans="1:24" x14ac:dyDescent="0.25">
      <c r="A1715" s="44">
        <v>220239000893</v>
      </c>
      <c r="B1715" s="45" t="s">
        <v>390</v>
      </c>
      <c r="C1715" s="50">
        <v>45292</v>
      </c>
      <c r="D1715" s="44">
        <v>22024001292</v>
      </c>
      <c r="E1715" s="45" t="s">
        <v>1263</v>
      </c>
      <c r="F1715" s="51">
        <v>80000</v>
      </c>
      <c r="G1715" s="45" t="s">
        <v>12</v>
      </c>
      <c r="H1715" s="45" t="s">
        <v>1639</v>
      </c>
      <c r="I1715" s="53">
        <v>220</v>
      </c>
      <c r="J1715" s="45" t="s">
        <v>393</v>
      </c>
      <c r="K1715" s="45" t="s">
        <v>393</v>
      </c>
      <c r="L1715" s="45" t="s">
        <v>413</v>
      </c>
      <c r="M1715" s="45" t="s">
        <v>395</v>
      </c>
      <c r="N1715" s="45" t="s">
        <v>396</v>
      </c>
      <c r="O1715" s="52" t="s">
        <v>321</v>
      </c>
      <c r="P1715" s="63" t="s">
        <v>276</v>
      </c>
      <c r="Q1715" s="57" t="str">
        <f>MID(Tabla1[[#This Row],[Aplicación]],14,1)</f>
        <v>2</v>
      </c>
      <c r="R1715" s="35" t="s">
        <v>265</v>
      </c>
      <c r="S1715" s="57" t="str">
        <f>MID(Tabla1[[#This Row],[Aplicación]],6,2)</f>
        <v>07</v>
      </c>
      <c r="T1715" s="54" t="str">
        <f>VLOOKUP(Tabla1[[#This Row],[AREA]],Hoja1!A:B,2,FALSE)</f>
        <v>07. Medio ambiente</v>
      </c>
      <c r="U1715" s="57" t="str">
        <f>MID(Tabla1[[#This Row],[Aplicación]],9,4)</f>
        <v>1711</v>
      </c>
      <c r="V1715" s="54" t="str">
        <f>VLOOKUP(Tabla1[[#This Row],[PROGRAMA]],Hoja1!A:B,2,FALSE)</f>
        <v>1711. Parques y jardines</v>
      </c>
      <c r="W1715" s="57" t="str">
        <f>MID(Tabla1[[#This Row],[Aplicación]],14,2)</f>
        <v>22</v>
      </c>
      <c r="X1715" s="57" t="str">
        <f>MID(Tabla1[[#This Row],[Aplicación]],14,6)</f>
        <v>22103</v>
      </c>
    </row>
    <row r="1716" spans="1:24" x14ac:dyDescent="0.25">
      <c r="A1716" s="60">
        <v>220229000570</v>
      </c>
      <c r="B1716" s="43" t="s">
        <v>390</v>
      </c>
      <c r="C1716" s="61">
        <v>45292</v>
      </c>
      <c r="D1716" s="60">
        <v>22024002731</v>
      </c>
      <c r="E1716" s="43" t="s">
        <v>1263</v>
      </c>
      <c r="F1716" s="62">
        <v>40000</v>
      </c>
      <c r="G1716" s="43" t="s">
        <v>582</v>
      </c>
      <c r="H1716" s="43" t="s">
        <v>589</v>
      </c>
      <c r="I1716" s="69">
        <v>220</v>
      </c>
      <c r="J1716" s="43" t="s">
        <v>393</v>
      </c>
      <c r="K1716" s="43" t="s">
        <v>393</v>
      </c>
      <c r="L1716" s="43" t="s">
        <v>413</v>
      </c>
      <c r="M1716" s="43" t="s">
        <v>395</v>
      </c>
      <c r="N1716" s="43" t="s">
        <v>396</v>
      </c>
      <c r="O1716" s="52" t="s">
        <v>321</v>
      </c>
      <c r="P1716" s="63" t="s">
        <v>276</v>
      </c>
      <c r="Q1716" s="57" t="str">
        <f>MID(Tabla1[[#This Row],[Aplicación]],14,1)</f>
        <v>2</v>
      </c>
      <c r="R1716" s="35" t="s">
        <v>265</v>
      </c>
      <c r="S1716" s="57" t="str">
        <f>MID(Tabla1[[#This Row],[Aplicación]],6,2)</f>
        <v>07</v>
      </c>
      <c r="T1716" s="54" t="str">
        <f>VLOOKUP(Tabla1[[#This Row],[AREA]],Hoja1!A:B,2,FALSE)</f>
        <v>07. Medio ambiente</v>
      </c>
      <c r="U1716" s="57" t="str">
        <f>MID(Tabla1[[#This Row],[Aplicación]],9,4)</f>
        <v>1711</v>
      </c>
      <c r="V1716" s="54" t="str">
        <f>VLOOKUP(Tabla1[[#This Row],[PROGRAMA]],Hoja1!A:B,2,FALSE)</f>
        <v>1711. Parques y jardines</v>
      </c>
      <c r="W1716" s="57" t="str">
        <f>MID(Tabla1[[#This Row],[Aplicación]],14,2)</f>
        <v>22</v>
      </c>
      <c r="X1716" s="57" t="str">
        <f>MID(Tabla1[[#This Row],[Aplicación]],14,6)</f>
        <v>22103</v>
      </c>
    </row>
    <row r="1717" spans="1:24" x14ac:dyDescent="0.25">
      <c r="A1717" s="60">
        <v>220240024275</v>
      </c>
      <c r="B1717" s="43" t="s">
        <v>702</v>
      </c>
      <c r="C1717" s="61">
        <v>45461</v>
      </c>
      <c r="D1717" s="60">
        <v>22024001631</v>
      </c>
      <c r="E1717" s="43" t="s">
        <v>3235</v>
      </c>
      <c r="F1717" s="62">
        <v>594.03</v>
      </c>
      <c r="G1717" s="43" t="s">
        <v>3236</v>
      </c>
      <c r="H1717" s="43" t="s">
        <v>3237</v>
      </c>
      <c r="I1717" s="69" t="s">
        <v>2934</v>
      </c>
      <c r="J1717" s="43" t="s">
        <v>824</v>
      </c>
      <c r="K1717" s="43" t="s">
        <v>398</v>
      </c>
      <c r="L1717" s="43" t="s">
        <v>413</v>
      </c>
      <c r="M1717" s="43" t="s">
        <v>395</v>
      </c>
      <c r="N1717" s="43" t="s">
        <v>396</v>
      </c>
      <c r="O1717" s="68" t="s">
        <v>325</v>
      </c>
      <c r="P1717" s="68" t="s">
        <v>2931</v>
      </c>
      <c r="Q1717" s="57" t="s">
        <v>2932</v>
      </c>
      <c r="R1717" s="35" t="s">
        <v>265</v>
      </c>
      <c r="S1717" s="57" t="str">
        <f>MID(Tabla1[[#This Row],[Aplicación]],6,2)</f>
        <v>07</v>
      </c>
      <c r="T1717" s="54" t="str">
        <f>VLOOKUP(Tabla1[[#This Row],[AREA]],Hoja1!A:B,2,FALSE)</f>
        <v>07. Medio ambiente</v>
      </c>
      <c r="U1717" s="57" t="str">
        <f>MID(Tabla1[[#This Row],[Aplicación]],9,4)</f>
        <v>1711</v>
      </c>
      <c r="V1717" s="54" t="str">
        <f>VLOOKUP(Tabla1[[#This Row],[PROGRAMA]],Hoja1!A:B,2,FALSE)</f>
        <v>1711. Parques y jardines</v>
      </c>
      <c r="W1717" s="57" t="str">
        <f>MID(Tabla1[[#This Row],[Aplicación]],14,2)</f>
        <v>22</v>
      </c>
      <c r="X1717" s="57" t="str">
        <f>MID(Tabla1[[#This Row],[Aplicación]],14,6)</f>
        <v>22106</v>
      </c>
    </row>
    <row r="1718" spans="1:24" x14ac:dyDescent="0.25">
      <c r="A1718" s="60">
        <v>220240024277</v>
      </c>
      <c r="B1718" s="43" t="s">
        <v>702</v>
      </c>
      <c r="C1718" s="61">
        <v>45461</v>
      </c>
      <c r="D1718" s="60">
        <v>22024001631</v>
      </c>
      <c r="E1718" s="43" t="s">
        <v>3235</v>
      </c>
      <c r="F1718" s="62">
        <v>543.5</v>
      </c>
      <c r="G1718" s="43" t="s">
        <v>3236</v>
      </c>
      <c r="H1718" s="43" t="s">
        <v>3238</v>
      </c>
      <c r="I1718" s="69" t="s">
        <v>2934</v>
      </c>
      <c r="J1718" s="43" t="s">
        <v>824</v>
      </c>
      <c r="K1718" s="43" t="s">
        <v>398</v>
      </c>
      <c r="L1718" s="43" t="s">
        <v>413</v>
      </c>
      <c r="M1718" s="43" t="s">
        <v>395</v>
      </c>
      <c r="N1718" s="43" t="s">
        <v>396</v>
      </c>
      <c r="O1718" s="68" t="s">
        <v>325</v>
      </c>
      <c r="P1718" s="68" t="s">
        <v>2931</v>
      </c>
      <c r="Q1718" s="57" t="s">
        <v>2932</v>
      </c>
      <c r="R1718" s="35" t="s">
        <v>265</v>
      </c>
      <c r="S1718" s="57" t="str">
        <f>MID(Tabla1[[#This Row],[Aplicación]],6,2)</f>
        <v>07</v>
      </c>
      <c r="T1718" s="54" t="str">
        <f>VLOOKUP(Tabla1[[#This Row],[AREA]],Hoja1!A:B,2,FALSE)</f>
        <v>07. Medio ambiente</v>
      </c>
      <c r="U1718" s="57" t="str">
        <f>MID(Tabla1[[#This Row],[Aplicación]],9,4)</f>
        <v>1711</v>
      </c>
      <c r="V1718" s="54" t="str">
        <f>VLOOKUP(Tabla1[[#This Row],[PROGRAMA]],Hoja1!A:B,2,FALSE)</f>
        <v>1711. Parques y jardines</v>
      </c>
      <c r="W1718" s="57" t="str">
        <f>MID(Tabla1[[#This Row],[Aplicación]],14,2)</f>
        <v>22</v>
      </c>
      <c r="X1718" s="57" t="str">
        <f>MID(Tabla1[[#This Row],[Aplicación]],14,6)</f>
        <v>22106</v>
      </c>
    </row>
    <row r="1719" spans="1:24" x14ac:dyDescent="0.25">
      <c r="A1719" s="60">
        <v>220240024279</v>
      </c>
      <c r="B1719" s="43" t="s">
        <v>702</v>
      </c>
      <c r="C1719" s="61">
        <v>45461</v>
      </c>
      <c r="D1719" s="60">
        <v>22024001631</v>
      </c>
      <c r="E1719" s="43" t="s">
        <v>3235</v>
      </c>
      <c r="F1719" s="62">
        <v>99.97</v>
      </c>
      <c r="G1719" s="43" t="s">
        <v>3236</v>
      </c>
      <c r="H1719" s="43" t="s">
        <v>3239</v>
      </c>
      <c r="I1719" s="69" t="s">
        <v>2934</v>
      </c>
      <c r="J1719" s="43" t="s">
        <v>824</v>
      </c>
      <c r="K1719" s="43" t="s">
        <v>398</v>
      </c>
      <c r="L1719" s="43" t="s">
        <v>413</v>
      </c>
      <c r="M1719" s="43" t="s">
        <v>395</v>
      </c>
      <c r="N1719" s="43" t="s">
        <v>396</v>
      </c>
      <c r="O1719" s="68" t="s">
        <v>325</v>
      </c>
      <c r="P1719" s="68" t="s">
        <v>2931</v>
      </c>
      <c r="Q1719" s="57" t="s">
        <v>2932</v>
      </c>
      <c r="R1719" s="35" t="s">
        <v>265</v>
      </c>
      <c r="S1719" s="57" t="str">
        <f>MID(Tabla1[[#This Row],[Aplicación]],6,2)</f>
        <v>07</v>
      </c>
      <c r="T1719" s="54" t="str">
        <f>VLOOKUP(Tabla1[[#This Row],[AREA]],Hoja1!A:B,2,FALSE)</f>
        <v>07. Medio ambiente</v>
      </c>
      <c r="U1719" s="57" t="str">
        <f>MID(Tabla1[[#This Row],[Aplicación]],9,4)</f>
        <v>1711</v>
      </c>
      <c r="V1719" s="54" t="str">
        <f>VLOOKUP(Tabla1[[#This Row],[PROGRAMA]],Hoja1!A:B,2,FALSE)</f>
        <v>1711. Parques y jardines</v>
      </c>
      <c r="W1719" s="57" t="str">
        <f>MID(Tabla1[[#This Row],[Aplicación]],14,2)</f>
        <v>22</v>
      </c>
      <c r="X1719" s="57" t="str">
        <f>MID(Tabla1[[#This Row],[Aplicación]],14,6)</f>
        <v>22106</v>
      </c>
    </row>
    <row r="1720" spans="1:24" x14ac:dyDescent="0.25">
      <c r="A1720" s="60">
        <v>220240024282</v>
      </c>
      <c r="B1720" s="43" t="s">
        <v>702</v>
      </c>
      <c r="C1720" s="61">
        <v>45461</v>
      </c>
      <c r="D1720" s="60">
        <v>22024001631</v>
      </c>
      <c r="E1720" s="43" t="s">
        <v>3235</v>
      </c>
      <c r="F1720" s="62">
        <v>826.32</v>
      </c>
      <c r="G1720" s="43" t="s">
        <v>3236</v>
      </c>
      <c r="H1720" s="43" t="s">
        <v>3240</v>
      </c>
      <c r="I1720" s="69" t="s">
        <v>2934</v>
      </c>
      <c r="J1720" s="43" t="s">
        <v>824</v>
      </c>
      <c r="K1720" s="43" t="s">
        <v>398</v>
      </c>
      <c r="L1720" s="43" t="s">
        <v>413</v>
      </c>
      <c r="M1720" s="43" t="s">
        <v>395</v>
      </c>
      <c r="N1720" s="43" t="s">
        <v>396</v>
      </c>
      <c r="O1720" s="68" t="s">
        <v>325</v>
      </c>
      <c r="P1720" s="68" t="s">
        <v>2931</v>
      </c>
      <c r="Q1720" s="57" t="s">
        <v>2932</v>
      </c>
      <c r="R1720" s="35" t="s">
        <v>265</v>
      </c>
      <c r="S1720" s="57" t="str">
        <f>MID(Tabla1[[#This Row],[Aplicación]],6,2)</f>
        <v>07</v>
      </c>
      <c r="T1720" s="54" t="str">
        <f>VLOOKUP(Tabla1[[#This Row],[AREA]],Hoja1!A:B,2,FALSE)</f>
        <v>07. Medio ambiente</v>
      </c>
      <c r="U1720" s="57" t="str">
        <f>MID(Tabla1[[#This Row],[Aplicación]],9,4)</f>
        <v>1711</v>
      </c>
      <c r="V1720" s="54" t="str">
        <f>VLOOKUP(Tabla1[[#This Row],[PROGRAMA]],Hoja1!A:B,2,FALSE)</f>
        <v>1711. Parques y jardines</v>
      </c>
      <c r="W1720" s="57" t="str">
        <f>MID(Tabla1[[#This Row],[Aplicación]],14,2)</f>
        <v>22</v>
      </c>
      <c r="X1720" s="57" t="str">
        <f>MID(Tabla1[[#This Row],[Aplicación]],14,6)</f>
        <v>22106</v>
      </c>
    </row>
    <row r="1721" spans="1:24" x14ac:dyDescent="0.25">
      <c r="A1721" s="60">
        <v>220240024284</v>
      </c>
      <c r="B1721" s="43" t="s">
        <v>702</v>
      </c>
      <c r="C1721" s="61">
        <v>45461</v>
      </c>
      <c r="D1721" s="60">
        <v>22024001631</v>
      </c>
      <c r="E1721" s="43" t="s">
        <v>3235</v>
      </c>
      <c r="F1721" s="62">
        <v>732.78</v>
      </c>
      <c r="G1721" s="43" t="s">
        <v>3236</v>
      </c>
      <c r="H1721" s="43" t="s">
        <v>3241</v>
      </c>
      <c r="I1721" s="69" t="s">
        <v>2934</v>
      </c>
      <c r="J1721" s="43" t="s">
        <v>824</v>
      </c>
      <c r="K1721" s="43" t="s">
        <v>398</v>
      </c>
      <c r="L1721" s="43" t="s">
        <v>413</v>
      </c>
      <c r="M1721" s="43" t="s">
        <v>395</v>
      </c>
      <c r="N1721" s="43" t="s">
        <v>396</v>
      </c>
      <c r="O1721" s="68" t="s">
        <v>325</v>
      </c>
      <c r="P1721" s="68" t="s">
        <v>2931</v>
      </c>
      <c r="Q1721" s="57" t="s">
        <v>2932</v>
      </c>
      <c r="R1721" s="35" t="s">
        <v>265</v>
      </c>
      <c r="S1721" s="57" t="str">
        <f>MID(Tabla1[[#This Row],[Aplicación]],6,2)</f>
        <v>07</v>
      </c>
      <c r="T1721" s="54" t="str">
        <f>VLOOKUP(Tabla1[[#This Row],[AREA]],Hoja1!A:B,2,FALSE)</f>
        <v>07. Medio ambiente</v>
      </c>
      <c r="U1721" s="57" t="str">
        <f>MID(Tabla1[[#This Row],[Aplicación]],9,4)</f>
        <v>1711</v>
      </c>
      <c r="V1721" s="54" t="str">
        <f>VLOOKUP(Tabla1[[#This Row],[PROGRAMA]],Hoja1!A:B,2,FALSE)</f>
        <v>1711. Parques y jardines</v>
      </c>
      <c r="W1721" s="57" t="str">
        <f>MID(Tabla1[[#This Row],[Aplicación]],14,2)</f>
        <v>22</v>
      </c>
      <c r="X1721" s="57" t="str">
        <f>MID(Tabla1[[#This Row],[Aplicación]],14,6)</f>
        <v>22106</v>
      </c>
    </row>
    <row r="1722" spans="1:24" x14ac:dyDescent="0.25">
      <c r="A1722" s="60">
        <v>220240022333</v>
      </c>
      <c r="B1722" s="43" t="s">
        <v>390</v>
      </c>
      <c r="C1722" s="61">
        <v>45443</v>
      </c>
      <c r="D1722" s="60">
        <v>22024004846</v>
      </c>
      <c r="E1722" s="43" t="s">
        <v>3235</v>
      </c>
      <c r="F1722" s="62">
        <v>1000</v>
      </c>
      <c r="G1722" s="43" t="s">
        <v>65</v>
      </c>
      <c r="H1722" s="43" t="s">
        <v>3478</v>
      </c>
      <c r="I1722" s="69" t="s">
        <v>2930</v>
      </c>
      <c r="J1722" s="43" t="s">
        <v>398</v>
      </c>
      <c r="K1722" s="43" t="s">
        <v>398</v>
      </c>
      <c r="L1722" s="43" t="s">
        <v>413</v>
      </c>
      <c r="M1722" s="43" t="s">
        <v>585</v>
      </c>
      <c r="N1722" s="43" t="s">
        <v>539</v>
      </c>
      <c r="O1722" s="68" t="s">
        <v>326</v>
      </c>
      <c r="P1722" s="68" t="s">
        <v>2931</v>
      </c>
      <c r="Q1722" s="57" t="s">
        <v>2932</v>
      </c>
      <c r="R1722" s="35" t="s">
        <v>265</v>
      </c>
      <c r="S1722" s="57" t="str">
        <f>MID(Tabla1[[#This Row],[Aplicación]],6,2)</f>
        <v>07</v>
      </c>
      <c r="T1722" s="54" t="str">
        <f>VLOOKUP(Tabla1[[#This Row],[AREA]],Hoja1!A:B,2,FALSE)</f>
        <v>07. Medio ambiente</v>
      </c>
      <c r="U1722" s="57" t="str">
        <f>MID(Tabla1[[#This Row],[Aplicación]],9,4)</f>
        <v>1711</v>
      </c>
      <c r="V1722" s="54" t="str">
        <f>VLOOKUP(Tabla1[[#This Row],[PROGRAMA]],Hoja1!A:B,2,FALSE)</f>
        <v>1711. Parques y jardines</v>
      </c>
      <c r="W1722" s="57" t="str">
        <f>MID(Tabla1[[#This Row],[Aplicación]],14,2)</f>
        <v>22</v>
      </c>
      <c r="X1722" s="57" t="str">
        <f>MID(Tabla1[[#This Row],[Aplicación]],14,6)</f>
        <v>22106</v>
      </c>
    </row>
    <row r="1723" spans="1:24" x14ac:dyDescent="0.25">
      <c r="A1723" s="60">
        <v>220240036125</v>
      </c>
      <c r="B1723" s="43" t="s">
        <v>702</v>
      </c>
      <c r="C1723" s="61">
        <v>45511</v>
      </c>
      <c r="D1723" s="60">
        <v>22024001631</v>
      </c>
      <c r="E1723" s="43" t="s">
        <v>3235</v>
      </c>
      <c r="F1723" s="62">
        <v>102.38</v>
      </c>
      <c r="G1723" s="43" t="s">
        <v>3236</v>
      </c>
      <c r="H1723" s="43" t="s">
        <v>4889</v>
      </c>
      <c r="I1723" s="69">
        <v>300</v>
      </c>
      <c r="J1723" s="43" t="s">
        <v>824</v>
      </c>
      <c r="K1723" s="43" t="s">
        <v>398</v>
      </c>
      <c r="L1723" s="43" t="s">
        <v>413</v>
      </c>
      <c r="M1723" s="43" t="s">
        <v>395</v>
      </c>
      <c r="N1723" s="43" t="s">
        <v>396</v>
      </c>
      <c r="O1723" s="68" t="s">
        <v>325</v>
      </c>
      <c r="P1723" s="68" t="s">
        <v>4838</v>
      </c>
      <c r="Q1723" s="57" t="str">
        <f>MID(Tabla1[[#This Row],[Aplicación]],14,1)</f>
        <v>2</v>
      </c>
      <c r="R1723" s="35" t="s">
        <v>265</v>
      </c>
      <c r="S1723" s="57" t="str">
        <f>MID(Tabla1[[#This Row],[Aplicación]],6,2)</f>
        <v>07</v>
      </c>
      <c r="T1723" s="54" t="str">
        <f>VLOOKUP(Tabla1[[#This Row],[AREA]],Hoja1!A:B,2,FALSE)</f>
        <v>07. Medio ambiente</v>
      </c>
      <c r="U1723" s="57" t="str">
        <f>MID(Tabla1[[#This Row],[Aplicación]],9,4)</f>
        <v>1711</v>
      </c>
      <c r="V1723" s="54" t="str">
        <f>VLOOKUP(Tabla1[[#This Row],[PROGRAMA]],Hoja1!A:B,2,FALSE)</f>
        <v>1711. Parques y jardines</v>
      </c>
      <c r="W1723" s="57" t="str">
        <f>MID(Tabla1[[#This Row],[Aplicación]],14,2)</f>
        <v>22</v>
      </c>
      <c r="X1723" s="57" t="str">
        <f>MID(Tabla1[[#This Row],[Aplicación]],14,6)</f>
        <v>22106</v>
      </c>
    </row>
    <row r="1724" spans="1:24" x14ac:dyDescent="0.25">
      <c r="A1724" s="60">
        <v>220240034156</v>
      </c>
      <c r="B1724" s="43" t="s">
        <v>702</v>
      </c>
      <c r="C1724" s="61">
        <v>45503</v>
      </c>
      <c r="D1724" s="60">
        <v>22024001631</v>
      </c>
      <c r="E1724" s="43" t="s">
        <v>3235</v>
      </c>
      <c r="F1724" s="62">
        <v>335.69</v>
      </c>
      <c r="G1724" s="43" t="s">
        <v>3236</v>
      </c>
      <c r="H1724" s="43" t="s">
        <v>5092</v>
      </c>
      <c r="I1724" s="69" t="s">
        <v>2934</v>
      </c>
      <c r="J1724" s="43" t="s">
        <v>824</v>
      </c>
      <c r="K1724" s="43" t="s">
        <v>398</v>
      </c>
      <c r="L1724" s="43" t="s">
        <v>413</v>
      </c>
      <c r="M1724" s="43" t="s">
        <v>395</v>
      </c>
      <c r="N1724" s="43" t="s">
        <v>396</v>
      </c>
      <c r="O1724" s="68" t="s">
        <v>325</v>
      </c>
      <c r="P1724" s="68" t="s">
        <v>4838</v>
      </c>
      <c r="Q1724" s="57" t="str">
        <f>MID(Tabla1[[#This Row],[Aplicación]],14,1)</f>
        <v>2</v>
      </c>
      <c r="R1724" s="35" t="s">
        <v>265</v>
      </c>
      <c r="S1724" s="57" t="str">
        <f>MID(Tabla1[[#This Row],[Aplicación]],6,2)</f>
        <v>07</v>
      </c>
      <c r="T1724" s="54" t="str">
        <f>VLOOKUP(Tabla1[[#This Row],[AREA]],Hoja1!A:B,2,FALSE)</f>
        <v>07. Medio ambiente</v>
      </c>
      <c r="U1724" s="57" t="str">
        <f>MID(Tabla1[[#This Row],[Aplicación]],9,4)</f>
        <v>1711</v>
      </c>
      <c r="V1724" s="54" t="str">
        <f>VLOOKUP(Tabla1[[#This Row],[PROGRAMA]],Hoja1!A:B,2,FALSE)</f>
        <v>1711. Parques y jardines</v>
      </c>
      <c r="W1724" s="57" t="str">
        <f>MID(Tabla1[[#This Row],[Aplicación]],14,2)</f>
        <v>22</v>
      </c>
      <c r="X1724" s="57" t="str">
        <f>MID(Tabla1[[#This Row],[Aplicación]],14,6)</f>
        <v>22106</v>
      </c>
    </row>
    <row r="1725" spans="1:24" x14ac:dyDescent="0.25">
      <c r="A1725" s="60">
        <v>220240032362</v>
      </c>
      <c r="B1725" s="43" t="s">
        <v>702</v>
      </c>
      <c r="C1725" s="61">
        <v>45497</v>
      </c>
      <c r="D1725" s="60">
        <v>22024001631</v>
      </c>
      <c r="E1725" s="43" t="s">
        <v>3235</v>
      </c>
      <c r="F1725" s="62">
        <v>660.48</v>
      </c>
      <c r="G1725" s="43" t="s">
        <v>3236</v>
      </c>
      <c r="H1725" s="43" t="s">
        <v>5138</v>
      </c>
      <c r="I1725" s="69" t="s">
        <v>2934</v>
      </c>
      <c r="J1725" s="43" t="s">
        <v>824</v>
      </c>
      <c r="K1725" s="43" t="s">
        <v>398</v>
      </c>
      <c r="L1725" s="43" t="s">
        <v>413</v>
      </c>
      <c r="M1725" s="43" t="s">
        <v>395</v>
      </c>
      <c r="N1725" s="43" t="s">
        <v>396</v>
      </c>
      <c r="O1725" s="68" t="s">
        <v>325</v>
      </c>
      <c r="P1725" s="68" t="s">
        <v>4838</v>
      </c>
      <c r="Q1725" s="57" t="str">
        <f>MID(Tabla1[[#This Row],[Aplicación]],14,1)</f>
        <v>2</v>
      </c>
      <c r="R1725" s="35" t="s">
        <v>265</v>
      </c>
      <c r="S1725" s="57" t="str">
        <f>MID(Tabla1[[#This Row],[Aplicación]],6,2)</f>
        <v>07</v>
      </c>
      <c r="T1725" s="54" t="str">
        <f>VLOOKUP(Tabla1[[#This Row],[AREA]],Hoja1!A:B,2,FALSE)</f>
        <v>07. Medio ambiente</v>
      </c>
      <c r="U1725" s="57" t="str">
        <f>MID(Tabla1[[#This Row],[Aplicación]],9,4)</f>
        <v>1711</v>
      </c>
      <c r="V1725" s="54" t="str">
        <f>VLOOKUP(Tabla1[[#This Row],[PROGRAMA]],Hoja1!A:B,2,FALSE)</f>
        <v>1711. Parques y jardines</v>
      </c>
      <c r="W1725" s="57" t="str">
        <f>MID(Tabla1[[#This Row],[Aplicación]],14,2)</f>
        <v>22</v>
      </c>
      <c r="X1725" s="57" t="str">
        <f>MID(Tabla1[[#This Row],[Aplicación]],14,6)</f>
        <v>22106</v>
      </c>
    </row>
    <row r="1726" spans="1:24" x14ac:dyDescent="0.25">
      <c r="A1726" s="60">
        <v>220240028547</v>
      </c>
      <c r="B1726" s="43" t="s">
        <v>702</v>
      </c>
      <c r="C1726" s="61">
        <v>45474</v>
      </c>
      <c r="D1726" s="60">
        <v>22024001631</v>
      </c>
      <c r="E1726" s="43" t="s">
        <v>3235</v>
      </c>
      <c r="F1726" s="62">
        <v>198.07</v>
      </c>
      <c r="G1726" s="43" t="s">
        <v>3236</v>
      </c>
      <c r="H1726" s="43" t="s">
        <v>5547</v>
      </c>
      <c r="I1726" s="69">
        <v>300</v>
      </c>
      <c r="J1726" s="43" t="s">
        <v>824</v>
      </c>
      <c r="K1726" s="43" t="s">
        <v>398</v>
      </c>
      <c r="L1726" s="43" t="s">
        <v>413</v>
      </c>
      <c r="M1726" s="43" t="s">
        <v>395</v>
      </c>
      <c r="N1726" s="43" t="s">
        <v>396</v>
      </c>
      <c r="O1726" s="68" t="s">
        <v>325</v>
      </c>
      <c r="P1726" s="68" t="s">
        <v>4838</v>
      </c>
      <c r="Q1726" s="57" t="str">
        <f>MID(Tabla1[[#This Row],[Aplicación]],14,1)</f>
        <v>2</v>
      </c>
      <c r="R1726" s="35" t="s">
        <v>265</v>
      </c>
      <c r="S1726" s="57" t="str">
        <f>MID(Tabla1[[#This Row],[Aplicación]],6,2)</f>
        <v>07</v>
      </c>
      <c r="T1726" s="54" t="str">
        <f>VLOOKUP(Tabla1[[#This Row],[AREA]],Hoja1!A:B,2,FALSE)</f>
        <v>07. Medio ambiente</v>
      </c>
      <c r="U1726" s="57" t="str">
        <f>MID(Tabla1[[#This Row],[Aplicación]],9,4)</f>
        <v>1711</v>
      </c>
      <c r="V1726" s="54" t="str">
        <f>VLOOKUP(Tabla1[[#This Row],[PROGRAMA]],Hoja1!A:B,2,FALSE)</f>
        <v>1711. Parques y jardines</v>
      </c>
      <c r="W1726" s="57" t="str">
        <f>MID(Tabla1[[#This Row],[Aplicación]],14,2)</f>
        <v>22</v>
      </c>
      <c r="X1726" s="57" t="str">
        <f>MID(Tabla1[[#This Row],[Aplicación]],14,6)</f>
        <v>22106</v>
      </c>
    </row>
    <row r="1727" spans="1:24" x14ac:dyDescent="0.25">
      <c r="A1727" s="60">
        <v>220240028549</v>
      </c>
      <c r="B1727" s="43" t="s">
        <v>702</v>
      </c>
      <c r="C1727" s="61">
        <v>45474</v>
      </c>
      <c r="D1727" s="60">
        <v>22024001631</v>
      </c>
      <c r="E1727" s="43" t="s">
        <v>3235</v>
      </c>
      <c r="F1727" s="62">
        <v>543.5</v>
      </c>
      <c r="G1727" s="43" t="s">
        <v>3236</v>
      </c>
      <c r="H1727" s="43" t="s">
        <v>3238</v>
      </c>
      <c r="I1727" s="69">
        <v>300</v>
      </c>
      <c r="J1727" s="43" t="s">
        <v>824</v>
      </c>
      <c r="K1727" s="43" t="s">
        <v>398</v>
      </c>
      <c r="L1727" s="43" t="s">
        <v>413</v>
      </c>
      <c r="M1727" s="43" t="s">
        <v>395</v>
      </c>
      <c r="N1727" s="43" t="s">
        <v>396</v>
      </c>
      <c r="O1727" s="68" t="s">
        <v>325</v>
      </c>
      <c r="P1727" s="68" t="s">
        <v>4838</v>
      </c>
      <c r="Q1727" s="57" t="str">
        <f>MID(Tabla1[[#This Row],[Aplicación]],14,1)</f>
        <v>2</v>
      </c>
      <c r="R1727" s="35" t="s">
        <v>265</v>
      </c>
      <c r="S1727" s="57" t="str">
        <f>MID(Tabla1[[#This Row],[Aplicación]],6,2)</f>
        <v>07</v>
      </c>
      <c r="T1727" s="54" t="str">
        <f>VLOOKUP(Tabla1[[#This Row],[AREA]],Hoja1!A:B,2,FALSE)</f>
        <v>07. Medio ambiente</v>
      </c>
      <c r="U1727" s="57" t="str">
        <f>MID(Tabla1[[#This Row],[Aplicación]],9,4)</f>
        <v>1711</v>
      </c>
      <c r="V1727" s="54" t="str">
        <f>VLOOKUP(Tabla1[[#This Row],[PROGRAMA]],Hoja1!A:B,2,FALSE)</f>
        <v>1711. Parques y jardines</v>
      </c>
      <c r="W1727" s="57" t="str">
        <f>MID(Tabla1[[#This Row],[Aplicación]],14,2)</f>
        <v>22</v>
      </c>
      <c r="X1727" s="57" t="str">
        <f>MID(Tabla1[[#This Row],[Aplicación]],14,6)</f>
        <v>22106</v>
      </c>
    </row>
    <row r="1728" spans="1:24" x14ac:dyDescent="0.25">
      <c r="A1728" s="60">
        <v>220240038362</v>
      </c>
      <c r="B1728" s="43" t="s">
        <v>702</v>
      </c>
      <c r="C1728" s="61">
        <v>45523</v>
      </c>
      <c r="D1728" s="60">
        <v>22024001631</v>
      </c>
      <c r="E1728" s="43" t="s">
        <v>3235</v>
      </c>
      <c r="F1728" s="62">
        <v>401.98</v>
      </c>
      <c r="G1728" s="43" t="s">
        <v>3236</v>
      </c>
      <c r="H1728" s="43" t="s">
        <v>5750</v>
      </c>
      <c r="I1728" s="69">
        <v>300</v>
      </c>
      <c r="J1728" s="43" t="s">
        <v>824</v>
      </c>
      <c r="K1728" s="43" t="s">
        <v>398</v>
      </c>
      <c r="L1728" s="43" t="s">
        <v>413</v>
      </c>
      <c r="M1728" s="43" t="s">
        <v>395</v>
      </c>
      <c r="N1728" s="43" t="s">
        <v>396</v>
      </c>
      <c r="O1728" s="68" t="s">
        <v>325</v>
      </c>
      <c r="P1728" s="68" t="s">
        <v>4838</v>
      </c>
      <c r="Q1728" s="57" t="str">
        <f>MID(Tabla1[[#This Row],[Aplicación]],14,1)</f>
        <v>2</v>
      </c>
      <c r="R1728" s="35" t="s">
        <v>265</v>
      </c>
      <c r="S1728" s="57" t="str">
        <f>MID(Tabla1[[#This Row],[Aplicación]],6,2)</f>
        <v>07</v>
      </c>
      <c r="T1728" s="54" t="str">
        <f>VLOOKUP(Tabla1[[#This Row],[AREA]],Hoja1!A:B,2,FALSE)</f>
        <v>07. Medio ambiente</v>
      </c>
      <c r="U1728" s="57" t="str">
        <f>MID(Tabla1[[#This Row],[Aplicación]],9,4)</f>
        <v>1711</v>
      </c>
      <c r="V1728" s="54" t="str">
        <f>VLOOKUP(Tabla1[[#This Row],[PROGRAMA]],Hoja1!A:B,2,FALSE)</f>
        <v>1711. Parques y jardines</v>
      </c>
      <c r="W1728" s="57" t="str">
        <f>MID(Tabla1[[#This Row],[Aplicación]],14,2)</f>
        <v>22</v>
      </c>
      <c r="X1728" s="57" t="str">
        <f>MID(Tabla1[[#This Row],[Aplicación]],14,6)</f>
        <v>22106</v>
      </c>
    </row>
    <row r="1729" spans="1:24" x14ac:dyDescent="0.25">
      <c r="A1729" s="60">
        <v>220240044558</v>
      </c>
      <c r="B1729" s="43" t="s">
        <v>702</v>
      </c>
      <c r="C1729" s="61">
        <v>45565</v>
      </c>
      <c r="D1729" s="60">
        <v>22024001631</v>
      </c>
      <c r="E1729" s="43" t="s">
        <v>3235</v>
      </c>
      <c r="F1729" s="62">
        <v>173.84</v>
      </c>
      <c r="G1729" s="43" t="s">
        <v>3236</v>
      </c>
      <c r="H1729" s="43" t="s">
        <v>6089</v>
      </c>
      <c r="I1729" s="69" t="s">
        <v>2934</v>
      </c>
      <c r="J1729" s="43" t="s">
        <v>824</v>
      </c>
      <c r="K1729" s="43" t="s">
        <v>398</v>
      </c>
      <c r="L1729" s="43" t="s">
        <v>413</v>
      </c>
      <c r="M1729" s="43" t="s">
        <v>395</v>
      </c>
      <c r="N1729" s="43" t="s">
        <v>396</v>
      </c>
      <c r="O1729" s="68" t="s">
        <v>325</v>
      </c>
      <c r="P1729" s="68" t="s">
        <v>4838</v>
      </c>
      <c r="Q1729" s="57" t="str">
        <f>MID(Tabla1[[#This Row],[Aplicación]],14,1)</f>
        <v>2</v>
      </c>
      <c r="R1729" s="35" t="s">
        <v>265</v>
      </c>
      <c r="S1729" s="57" t="str">
        <f>MID(Tabla1[[#This Row],[Aplicación]],6,2)</f>
        <v>07</v>
      </c>
      <c r="T1729" s="54" t="str">
        <f>VLOOKUP(Tabla1[[#This Row],[AREA]],Hoja1!A:B,2,FALSE)</f>
        <v>07. Medio ambiente</v>
      </c>
      <c r="U1729" s="57" t="str">
        <f>MID(Tabla1[[#This Row],[Aplicación]],9,4)</f>
        <v>1711</v>
      </c>
      <c r="V1729" s="54" t="str">
        <f>VLOOKUP(Tabla1[[#This Row],[PROGRAMA]],Hoja1!A:B,2,FALSE)</f>
        <v>1711. Parques y jardines</v>
      </c>
      <c r="W1729" s="57" t="str">
        <f>MID(Tabla1[[#This Row],[Aplicación]],14,2)</f>
        <v>22</v>
      </c>
      <c r="X1729" s="57" t="str">
        <f>MID(Tabla1[[#This Row],[Aplicación]],14,6)</f>
        <v>22106</v>
      </c>
    </row>
    <row r="1730" spans="1:24" x14ac:dyDescent="0.25">
      <c r="A1730" s="60">
        <v>220240042916</v>
      </c>
      <c r="B1730" s="43" t="s">
        <v>390</v>
      </c>
      <c r="C1730" s="61">
        <v>45554</v>
      </c>
      <c r="D1730" s="60">
        <v>22024004846</v>
      </c>
      <c r="E1730" s="43" t="s">
        <v>3235</v>
      </c>
      <c r="F1730" s="62">
        <v>1000</v>
      </c>
      <c r="G1730" s="43" t="s">
        <v>65</v>
      </c>
      <c r="H1730" s="43" t="s">
        <v>6166</v>
      </c>
      <c r="I1730" s="69" t="s">
        <v>2930</v>
      </c>
      <c r="J1730" s="43" t="s">
        <v>398</v>
      </c>
      <c r="K1730" s="43" t="s">
        <v>398</v>
      </c>
      <c r="L1730" s="43" t="s">
        <v>413</v>
      </c>
      <c r="M1730" s="43" t="s">
        <v>585</v>
      </c>
      <c r="N1730" s="43" t="s">
        <v>539</v>
      </c>
      <c r="O1730" s="68" t="s">
        <v>326</v>
      </c>
      <c r="P1730" s="68" t="s">
        <v>4838</v>
      </c>
      <c r="Q1730" s="57" t="str">
        <f>MID(Tabla1[[#This Row],[Aplicación]],14,1)</f>
        <v>2</v>
      </c>
      <c r="R1730" s="35" t="s">
        <v>265</v>
      </c>
      <c r="S1730" s="57" t="str">
        <f>MID(Tabla1[[#This Row],[Aplicación]],6,2)</f>
        <v>07</v>
      </c>
      <c r="T1730" s="54" t="str">
        <f>VLOOKUP(Tabla1[[#This Row],[AREA]],Hoja1!A:B,2,FALSE)</f>
        <v>07. Medio ambiente</v>
      </c>
      <c r="U1730" s="57" t="str">
        <f>MID(Tabla1[[#This Row],[Aplicación]],9,4)</f>
        <v>1711</v>
      </c>
      <c r="V1730" s="54" t="str">
        <f>VLOOKUP(Tabla1[[#This Row],[PROGRAMA]],Hoja1!A:B,2,FALSE)</f>
        <v>1711. Parques y jardines</v>
      </c>
      <c r="W1730" s="57" t="str">
        <f>MID(Tabla1[[#This Row],[Aplicación]],14,2)</f>
        <v>22</v>
      </c>
      <c r="X1730" s="57" t="str">
        <f>MID(Tabla1[[#This Row],[Aplicación]],14,6)</f>
        <v>22106</v>
      </c>
    </row>
    <row r="1731" spans="1:24" x14ac:dyDescent="0.25">
      <c r="A1731" s="60">
        <v>220240038480</v>
      </c>
      <c r="B1731" s="43" t="s">
        <v>390</v>
      </c>
      <c r="C1731" s="61">
        <v>45524</v>
      </c>
      <c r="D1731" s="60">
        <v>22024006021</v>
      </c>
      <c r="E1731" s="43" t="s">
        <v>5834</v>
      </c>
      <c r="F1731" s="62">
        <v>834.23</v>
      </c>
      <c r="G1731" s="43" t="s">
        <v>52</v>
      </c>
      <c r="H1731" s="43" t="s">
        <v>5835</v>
      </c>
      <c r="I1731" s="69">
        <v>220</v>
      </c>
      <c r="J1731" s="43" t="s">
        <v>398</v>
      </c>
      <c r="K1731" s="43" t="s">
        <v>398</v>
      </c>
      <c r="L1731" s="43" t="s">
        <v>413</v>
      </c>
      <c r="M1731" s="43" t="s">
        <v>585</v>
      </c>
      <c r="N1731" s="43" t="s">
        <v>539</v>
      </c>
      <c r="O1731" s="68" t="s">
        <v>326</v>
      </c>
      <c r="P1731" s="68" t="s">
        <v>4838</v>
      </c>
      <c r="Q1731" s="57" t="str">
        <f>MID(Tabla1[[#This Row],[Aplicación]],14,1)</f>
        <v>2</v>
      </c>
      <c r="R1731" s="35" t="s">
        <v>265</v>
      </c>
      <c r="S1731" s="57" t="str">
        <f>MID(Tabla1[[#This Row],[Aplicación]],6,2)</f>
        <v>07</v>
      </c>
      <c r="T1731" s="54" t="str">
        <f>VLOOKUP(Tabla1[[#This Row],[AREA]],Hoja1!A:B,2,FALSE)</f>
        <v>07. Medio ambiente</v>
      </c>
      <c r="U1731" s="57" t="str">
        <f>MID(Tabla1[[#This Row],[Aplicación]],9,4)</f>
        <v>1711</v>
      </c>
      <c r="V1731" s="54" t="str">
        <f>VLOOKUP(Tabla1[[#This Row],[PROGRAMA]],Hoja1!A:B,2,FALSE)</f>
        <v>1711. Parques y jardines</v>
      </c>
      <c r="W1731" s="57" t="str">
        <f>MID(Tabla1[[#This Row],[Aplicación]],14,2)</f>
        <v>22</v>
      </c>
      <c r="X1731" s="57" t="str">
        <f>MID(Tabla1[[#This Row],[Aplicación]],14,6)</f>
        <v>22110</v>
      </c>
    </row>
    <row r="1732" spans="1:24" x14ac:dyDescent="0.25">
      <c r="A1732" s="60">
        <v>220240004461</v>
      </c>
      <c r="B1732" s="43" t="s">
        <v>702</v>
      </c>
      <c r="C1732" s="61">
        <v>45356</v>
      </c>
      <c r="D1732" s="60">
        <v>22024001633</v>
      </c>
      <c r="E1732" s="43" t="s">
        <v>1427</v>
      </c>
      <c r="F1732" s="62">
        <v>317.60000000000002</v>
      </c>
      <c r="G1732" s="43" t="s">
        <v>764</v>
      </c>
      <c r="H1732" s="43" t="s">
        <v>2183</v>
      </c>
      <c r="I1732" s="69">
        <v>300</v>
      </c>
      <c r="J1732" s="43" t="s">
        <v>398</v>
      </c>
      <c r="K1732" s="43" t="s">
        <v>398</v>
      </c>
      <c r="L1732" s="43" t="s">
        <v>413</v>
      </c>
      <c r="M1732" s="43" t="s">
        <v>395</v>
      </c>
      <c r="N1732" s="43" t="s">
        <v>396</v>
      </c>
      <c r="O1732" s="52" t="s">
        <v>325</v>
      </c>
      <c r="P1732" s="63" t="s">
        <v>276</v>
      </c>
      <c r="Q1732" s="57" t="str">
        <f>MID(Tabla1[[#This Row],[Aplicación]],14,1)</f>
        <v>2</v>
      </c>
      <c r="R1732" s="35" t="s">
        <v>265</v>
      </c>
      <c r="S1732" s="57" t="str">
        <f>MID(Tabla1[[#This Row],[Aplicación]],6,2)</f>
        <v>07</v>
      </c>
      <c r="T1732" s="54" t="str">
        <f>VLOOKUP(Tabla1[[#This Row],[AREA]],Hoja1!A:B,2,FALSE)</f>
        <v>07. Medio ambiente</v>
      </c>
      <c r="U1732" s="57" t="str">
        <f>MID(Tabla1[[#This Row],[Aplicación]],9,4)</f>
        <v>1711</v>
      </c>
      <c r="V1732" s="54" t="str">
        <f>VLOOKUP(Tabla1[[#This Row],[PROGRAMA]],Hoja1!A:B,2,FALSE)</f>
        <v>1711. Parques y jardines</v>
      </c>
      <c r="W1732" s="57" t="str">
        <f>MID(Tabla1[[#This Row],[Aplicación]],14,2)</f>
        <v>22</v>
      </c>
      <c r="X1732" s="57" t="str">
        <f>MID(Tabla1[[#This Row],[Aplicación]],14,6)</f>
        <v>22199</v>
      </c>
    </row>
    <row r="1733" spans="1:24" x14ac:dyDescent="0.25">
      <c r="A1733" s="60">
        <v>220240004463</v>
      </c>
      <c r="B1733" s="43" t="s">
        <v>702</v>
      </c>
      <c r="C1733" s="61">
        <v>45356</v>
      </c>
      <c r="D1733" s="60">
        <v>22024001633</v>
      </c>
      <c r="E1733" s="43" t="s">
        <v>1427</v>
      </c>
      <c r="F1733" s="62">
        <v>97.39</v>
      </c>
      <c r="G1733" s="43" t="s">
        <v>764</v>
      </c>
      <c r="H1733" s="43" t="s">
        <v>2337</v>
      </c>
      <c r="I1733" s="69">
        <v>300</v>
      </c>
      <c r="J1733" s="43" t="s">
        <v>398</v>
      </c>
      <c r="K1733" s="43" t="s">
        <v>398</v>
      </c>
      <c r="L1733" s="43" t="s">
        <v>413</v>
      </c>
      <c r="M1733" s="43" t="s">
        <v>395</v>
      </c>
      <c r="N1733" s="43" t="s">
        <v>396</v>
      </c>
      <c r="O1733" s="52" t="s">
        <v>325</v>
      </c>
      <c r="P1733" s="63" t="s">
        <v>276</v>
      </c>
      <c r="Q1733" s="57" t="str">
        <f>MID(Tabla1[[#This Row],[Aplicación]],14,1)</f>
        <v>2</v>
      </c>
      <c r="R1733" s="35" t="s">
        <v>265</v>
      </c>
      <c r="S1733" s="57" t="str">
        <f>MID(Tabla1[[#This Row],[Aplicación]],6,2)</f>
        <v>07</v>
      </c>
      <c r="T1733" s="54" t="str">
        <f>VLOOKUP(Tabla1[[#This Row],[AREA]],Hoja1!A:B,2,FALSE)</f>
        <v>07. Medio ambiente</v>
      </c>
      <c r="U1733" s="57" t="str">
        <f>MID(Tabla1[[#This Row],[Aplicación]],9,4)</f>
        <v>1711</v>
      </c>
      <c r="V1733" s="54" t="str">
        <f>VLOOKUP(Tabla1[[#This Row],[PROGRAMA]],Hoja1!A:B,2,FALSE)</f>
        <v>1711. Parques y jardines</v>
      </c>
      <c r="W1733" s="57" t="str">
        <f>MID(Tabla1[[#This Row],[Aplicación]],14,2)</f>
        <v>22</v>
      </c>
      <c r="X1733" s="57" t="str">
        <f>MID(Tabla1[[#This Row],[Aplicación]],14,6)</f>
        <v>22199</v>
      </c>
    </row>
    <row r="1734" spans="1:24" x14ac:dyDescent="0.25">
      <c r="A1734" s="60">
        <v>220240004467</v>
      </c>
      <c r="B1734" s="43" t="s">
        <v>702</v>
      </c>
      <c r="C1734" s="61">
        <v>45356</v>
      </c>
      <c r="D1734" s="60">
        <v>22024001633</v>
      </c>
      <c r="E1734" s="43" t="s">
        <v>1427</v>
      </c>
      <c r="F1734" s="62">
        <v>922.63</v>
      </c>
      <c r="G1734" s="43" t="s">
        <v>681</v>
      </c>
      <c r="H1734" s="43" t="s">
        <v>2470</v>
      </c>
      <c r="I1734" s="69">
        <v>300</v>
      </c>
      <c r="J1734" s="43" t="s">
        <v>398</v>
      </c>
      <c r="K1734" s="43" t="s">
        <v>398</v>
      </c>
      <c r="L1734" s="43" t="s">
        <v>413</v>
      </c>
      <c r="M1734" s="43" t="s">
        <v>395</v>
      </c>
      <c r="N1734" s="43" t="s">
        <v>396</v>
      </c>
      <c r="O1734" s="52" t="s">
        <v>325</v>
      </c>
      <c r="P1734" s="63" t="s">
        <v>276</v>
      </c>
      <c r="Q1734" s="57" t="str">
        <f>MID(Tabla1[[#This Row],[Aplicación]],14,1)</f>
        <v>2</v>
      </c>
      <c r="R1734" s="35" t="s">
        <v>265</v>
      </c>
      <c r="S1734" s="57" t="str">
        <f>MID(Tabla1[[#This Row],[Aplicación]],6,2)</f>
        <v>07</v>
      </c>
      <c r="T1734" s="54" t="str">
        <f>VLOOKUP(Tabla1[[#This Row],[AREA]],Hoja1!A:B,2,FALSE)</f>
        <v>07. Medio ambiente</v>
      </c>
      <c r="U1734" s="57" t="str">
        <f>MID(Tabla1[[#This Row],[Aplicación]],9,4)</f>
        <v>1711</v>
      </c>
      <c r="V1734" s="54" t="str">
        <f>VLOOKUP(Tabla1[[#This Row],[PROGRAMA]],Hoja1!A:B,2,FALSE)</f>
        <v>1711. Parques y jardines</v>
      </c>
      <c r="W1734" s="57" t="str">
        <f>MID(Tabla1[[#This Row],[Aplicación]],14,2)</f>
        <v>22</v>
      </c>
      <c r="X1734" s="57" t="str">
        <f>MID(Tabla1[[#This Row],[Aplicación]],14,6)</f>
        <v>22199</v>
      </c>
    </row>
    <row r="1735" spans="1:24" x14ac:dyDescent="0.25">
      <c r="A1735" s="60">
        <v>220240004471</v>
      </c>
      <c r="B1735" s="43" t="s">
        <v>702</v>
      </c>
      <c r="C1735" s="61">
        <v>45356</v>
      </c>
      <c r="D1735" s="60">
        <v>22024001633</v>
      </c>
      <c r="E1735" s="43" t="s">
        <v>1427</v>
      </c>
      <c r="F1735" s="62">
        <v>862.34</v>
      </c>
      <c r="G1735" s="43" t="s">
        <v>776</v>
      </c>
      <c r="H1735" s="43" t="s">
        <v>2483</v>
      </c>
      <c r="I1735" s="69">
        <v>300</v>
      </c>
      <c r="J1735" s="43" t="s">
        <v>398</v>
      </c>
      <c r="K1735" s="43" t="s">
        <v>398</v>
      </c>
      <c r="L1735" s="43" t="s">
        <v>413</v>
      </c>
      <c r="M1735" s="43" t="s">
        <v>395</v>
      </c>
      <c r="N1735" s="43" t="s">
        <v>396</v>
      </c>
      <c r="O1735" s="52" t="s">
        <v>325</v>
      </c>
      <c r="P1735" s="63" t="s">
        <v>276</v>
      </c>
      <c r="Q1735" s="57" t="str">
        <f>MID(Tabla1[[#This Row],[Aplicación]],14,1)</f>
        <v>2</v>
      </c>
      <c r="R1735" s="35" t="s">
        <v>265</v>
      </c>
      <c r="S1735" s="57" t="str">
        <f>MID(Tabla1[[#This Row],[Aplicación]],6,2)</f>
        <v>07</v>
      </c>
      <c r="T1735" s="54" t="str">
        <f>VLOOKUP(Tabla1[[#This Row],[AREA]],Hoja1!A:B,2,FALSE)</f>
        <v>07. Medio ambiente</v>
      </c>
      <c r="U1735" s="57" t="str">
        <f>MID(Tabla1[[#This Row],[Aplicación]],9,4)</f>
        <v>1711</v>
      </c>
      <c r="V1735" s="54" t="str">
        <f>VLOOKUP(Tabla1[[#This Row],[PROGRAMA]],Hoja1!A:B,2,FALSE)</f>
        <v>1711. Parques y jardines</v>
      </c>
      <c r="W1735" s="57" t="str">
        <f>MID(Tabla1[[#This Row],[Aplicación]],14,2)</f>
        <v>22</v>
      </c>
      <c r="X1735" s="57" t="str">
        <f>MID(Tabla1[[#This Row],[Aplicación]],14,6)</f>
        <v>22199</v>
      </c>
    </row>
    <row r="1736" spans="1:24" x14ac:dyDescent="0.25">
      <c r="A1736" s="60">
        <v>220240004455</v>
      </c>
      <c r="B1736" s="43" t="s">
        <v>702</v>
      </c>
      <c r="C1736" s="61">
        <v>45356</v>
      </c>
      <c r="D1736" s="60">
        <v>22024001633</v>
      </c>
      <c r="E1736" s="43" t="s">
        <v>1427</v>
      </c>
      <c r="F1736" s="62">
        <v>538.62</v>
      </c>
      <c r="G1736" s="43" t="s">
        <v>776</v>
      </c>
      <c r="H1736" s="43" t="s">
        <v>2487</v>
      </c>
      <c r="I1736" s="69">
        <v>300</v>
      </c>
      <c r="J1736" s="43" t="s">
        <v>398</v>
      </c>
      <c r="K1736" s="43" t="s">
        <v>398</v>
      </c>
      <c r="L1736" s="43" t="s">
        <v>413</v>
      </c>
      <c r="M1736" s="43" t="s">
        <v>395</v>
      </c>
      <c r="N1736" s="43" t="s">
        <v>396</v>
      </c>
      <c r="O1736" s="52" t="s">
        <v>325</v>
      </c>
      <c r="P1736" s="63" t="s">
        <v>276</v>
      </c>
      <c r="Q1736" s="57" t="str">
        <f>MID(Tabla1[[#This Row],[Aplicación]],14,1)</f>
        <v>2</v>
      </c>
      <c r="R1736" s="35" t="s">
        <v>265</v>
      </c>
      <c r="S1736" s="57" t="str">
        <f>MID(Tabla1[[#This Row],[Aplicación]],6,2)</f>
        <v>07</v>
      </c>
      <c r="T1736" s="54" t="str">
        <f>VLOOKUP(Tabla1[[#This Row],[AREA]],Hoja1!A:B,2,FALSE)</f>
        <v>07. Medio ambiente</v>
      </c>
      <c r="U1736" s="57" t="str">
        <f>MID(Tabla1[[#This Row],[Aplicación]],9,4)</f>
        <v>1711</v>
      </c>
      <c r="V1736" s="54" t="str">
        <f>VLOOKUP(Tabla1[[#This Row],[PROGRAMA]],Hoja1!A:B,2,FALSE)</f>
        <v>1711. Parques y jardines</v>
      </c>
      <c r="W1736" s="57" t="str">
        <f>MID(Tabla1[[#This Row],[Aplicación]],14,2)</f>
        <v>22</v>
      </c>
      <c r="X1736" s="57" t="str">
        <f>MID(Tabla1[[#This Row],[Aplicación]],14,6)</f>
        <v>22199</v>
      </c>
    </row>
    <row r="1737" spans="1:24" x14ac:dyDescent="0.25">
      <c r="A1737" s="60">
        <v>220240004449</v>
      </c>
      <c r="B1737" s="43" t="s">
        <v>702</v>
      </c>
      <c r="C1737" s="61">
        <v>45356</v>
      </c>
      <c r="D1737" s="60">
        <v>22024001633</v>
      </c>
      <c r="E1737" s="43" t="s">
        <v>1427</v>
      </c>
      <c r="F1737" s="62">
        <v>318.35000000000002</v>
      </c>
      <c r="G1737" s="43" t="s">
        <v>776</v>
      </c>
      <c r="H1737" s="43" t="s">
        <v>2492</v>
      </c>
      <c r="I1737" s="69">
        <v>300</v>
      </c>
      <c r="J1737" s="43" t="s">
        <v>398</v>
      </c>
      <c r="K1737" s="43" t="s">
        <v>398</v>
      </c>
      <c r="L1737" s="43" t="s">
        <v>413</v>
      </c>
      <c r="M1737" s="43" t="s">
        <v>395</v>
      </c>
      <c r="N1737" s="43" t="s">
        <v>396</v>
      </c>
      <c r="O1737" s="52" t="s">
        <v>325</v>
      </c>
      <c r="P1737" s="63" t="s">
        <v>276</v>
      </c>
      <c r="Q1737" s="57" t="str">
        <f>MID(Tabla1[[#This Row],[Aplicación]],14,1)</f>
        <v>2</v>
      </c>
      <c r="R1737" s="35" t="s">
        <v>265</v>
      </c>
      <c r="S1737" s="57" t="str">
        <f>MID(Tabla1[[#This Row],[Aplicación]],6,2)</f>
        <v>07</v>
      </c>
      <c r="T1737" s="54" t="str">
        <f>VLOOKUP(Tabla1[[#This Row],[AREA]],Hoja1!A:B,2,FALSE)</f>
        <v>07. Medio ambiente</v>
      </c>
      <c r="U1737" s="57" t="str">
        <f>MID(Tabla1[[#This Row],[Aplicación]],9,4)</f>
        <v>1711</v>
      </c>
      <c r="V1737" s="54" t="str">
        <f>VLOOKUP(Tabla1[[#This Row],[PROGRAMA]],Hoja1!A:B,2,FALSE)</f>
        <v>1711. Parques y jardines</v>
      </c>
      <c r="W1737" s="57" t="str">
        <f>MID(Tabla1[[#This Row],[Aplicación]],14,2)</f>
        <v>22</v>
      </c>
      <c r="X1737" s="57" t="str">
        <f>MID(Tabla1[[#This Row],[Aplicación]],14,6)</f>
        <v>22199</v>
      </c>
    </row>
    <row r="1738" spans="1:24" x14ac:dyDescent="0.25">
      <c r="A1738" s="60">
        <v>220240004473</v>
      </c>
      <c r="B1738" s="43" t="s">
        <v>702</v>
      </c>
      <c r="C1738" s="61">
        <v>45356</v>
      </c>
      <c r="D1738" s="60">
        <v>22024001633</v>
      </c>
      <c r="E1738" s="43" t="s">
        <v>1427</v>
      </c>
      <c r="F1738" s="62">
        <v>249.55</v>
      </c>
      <c r="G1738" s="43" t="s">
        <v>776</v>
      </c>
      <c r="H1738" s="43" t="s">
        <v>2494</v>
      </c>
      <c r="I1738" s="69">
        <v>300</v>
      </c>
      <c r="J1738" s="43" t="s">
        <v>398</v>
      </c>
      <c r="K1738" s="43" t="s">
        <v>398</v>
      </c>
      <c r="L1738" s="43" t="s">
        <v>413</v>
      </c>
      <c r="M1738" s="43" t="s">
        <v>395</v>
      </c>
      <c r="N1738" s="43" t="s">
        <v>396</v>
      </c>
      <c r="O1738" s="52" t="s">
        <v>325</v>
      </c>
      <c r="P1738" s="63" t="s">
        <v>276</v>
      </c>
      <c r="Q1738" s="57" t="str">
        <f>MID(Tabla1[[#This Row],[Aplicación]],14,1)</f>
        <v>2</v>
      </c>
      <c r="R1738" s="35" t="s">
        <v>265</v>
      </c>
      <c r="S1738" s="57" t="str">
        <f>MID(Tabla1[[#This Row],[Aplicación]],6,2)</f>
        <v>07</v>
      </c>
      <c r="T1738" s="54" t="str">
        <f>VLOOKUP(Tabla1[[#This Row],[AREA]],Hoja1!A:B,2,FALSE)</f>
        <v>07. Medio ambiente</v>
      </c>
      <c r="U1738" s="57" t="str">
        <f>MID(Tabla1[[#This Row],[Aplicación]],9,4)</f>
        <v>1711</v>
      </c>
      <c r="V1738" s="54" t="str">
        <f>VLOOKUP(Tabla1[[#This Row],[PROGRAMA]],Hoja1!A:B,2,FALSE)</f>
        <v>1711. Parques y jardines</v>
      </c>
      <c r="W1738" s="57" t="str">
        <f>MID(Tabla1[[#This Row],[Aplicación]],14,2)</f>
        <v>22</v>
      </c>
      <c r="X1738" s="57" t="str">
        <f>MID(Tabla1[[#This Row],[Aplicación]],14,6)</f>
        <v>22199</v>
      </c>
    </row>
    <row r="1739" spans="1:24" x14ac:dyDescent="0.25">
      <c r="A1739" s="60">
        <v>220240004451</v>
      </c>
      <c r="B1739" s="43" t="s">
        <v>702</v>
      </c>
      <c r="C1739" s="61">
        <v>45356</v>
      </c>
      <c r="D1739" s="60">
        <v>22024001633</v>
      </c>
      <c r="E1739" s="43" t="s">
        <v>1427</v>
      </c>
      <c r="F1739" s="62">
        <v>138.82</v>
      </c>
      <c r="G1739" s="43" t="s">
        <v>776</v>
      </c>
      <c r="H1739" s="43" t="s">
        <v>2498</v>
      </c>
      <c r="I1739" s="69">
        <v>300</v>
      </c>
      <c r="J1739" s="43" t="s">
        <v>398</v>
      </c>
      <c r="K1739" s="43" t="s">
        <v>398</v>
      </c>
      <c r="L1739" s="43" t="s">
        <v>413</v>
      </c>
      <c r="M1739" s="43" t="s">
        <v>395</v>
      </c>
      <c r="N1739" s="43" t="s">
        <v>396</v>
      </c>
      <c r="O1739" s="52" t="s">
        <v>325</v>
      </c>
      <c r="P1739" s="63" t="s">
        <v>276</v>
      </c>
      <c r="Q1739" s="57" t="str">
        <f>MID(Tabla1[[#This Row],[Aplicación]],14,1)</f>
        <v>2</v>
      </c>
      <c r="R1739" s="35" t="s">
        <v>265</v>
      </c>
      <c r="S1739" s="57" t="str">
        <f>MID(Tabla1[[#This Row],[Aplicación]],6,2)</f>
        <v>07</v>
      </c>
      <c r="T1739" s="54" t="str">
        <f>VLOOKUP(Tabla1[[#This Row],[AREA]],Hoja1!A:B,2,FALSE)</f>
        <v>07. Medio ambiente</v>
      </c>
      <c r="U1739" s="57" t="str">
        <f>MID(Tabla1[[#This Row],[Aplicación]],9,4)</f>
        <v>1711</v>
      </c>
      <c r="V1739" s="54" t="str">
        <f>VLOOKUP(Tabla1[[#This Row],[PROGRAMA]],Hoja1!A:B,2,FALSE)</f>
        <v>1711. Parques y jardines</v>
      </c>
      <c r="W1739" s="57" t="str">
        <f>MID(Tabla1[[#This Row],[Aplicación]],14,2)</f>
        <v>22</v>
      </c>
      <c r="X1739" s="57" t="str">
        <f>MID(Tabla1[[#This Row],[Aplicación]],14,6)</f>
        <v>22199</v>
      </c>
    </row>
    <row r="1740" spans="1:24" x14ac:dyDescent="0.25">
      <c r="A1740" s="60">
        <v>220240004459</v>
      </c>
      <c r="B1740" s="43" t="s">
        <v>702</v>
      </c>
      <c r="C1740" s="61">
        <v>45356</v>
      </c>
      <c r="D1740" s="60">
        <v>22024001633</v>
      </c>
      <c r="E1740" s="43" t="s">
        <v>1427</v>
      </c>
      <c r="F1740" s="62">
        <v>31.91</v>
      </c>
      <c r="G1740" s="43" t="s">
        <v>776</v>
      </c>
      <c r="H1740" s="43" t="s">
        <v>2508</v>
      </c>
      <c r="I1740" s="69">
        <v>300</v>
      </c>
      <c r="J1740" s="43" t="s">
        <v>398</v>
      </c>
      <c r="K1740" s="43" t="s">
        <v>398</v>
      </c>
      <c r="L1740" s="43" t="s">
        <v>413</v>
      </c>
      <c r="M1740" s="43" t="s">
        <v>395</v>
      </c>
      <c r="N1740" s="43" t="s">
        <v>396</v>
      </c>
      <c r="O1740" s="52" t="s">
        <v>325</v>
      </c>
      <c r="P1740" s="63" t="s">
        <v>276</v>
      </c>
      <c r="Q1740" s="57" t="str">
        <f>MID(Tabla1[[#This Row],[Aplicación]],14,1)</f>
        <v>2</v>
      </c>
      <c r="R1740" s="35" t="s">
        <v>265</v>
      </c>
      <c r="S1740" s="57" t="str">
        <f>MID(Tabla1[[#This Row],[Aplicación]],6,2)</f>
        <v>07</v>
      </c>
      <c r="T1740" s="54" t="str">
        <f>VLOOKUP(Tabla1[[#This Row],[AREA]],Hoja1!A:B,2,FALSE)</f>
        <v>07. Medio ambiente</v>
      </c>
      <c r="U1740" s="57">
        <v>1302</v>
      </c>
      <c r="V1740" s="54" t="str">
        <f>VLOOKUP(Tabla1[[#This Row],[PROGRAMA]],Hoja1!A:B,2,FALSE)</f>
        <v>1302. Dirección del área de salud pública y seguridad ciudadana</v>
      </c>
      <c r="W1740" s="57" t="str">
        <f>MID(Tabla1[[#This Row],[Aplicación]],14,2)</f>
        <v>22</v>
      </c>
      <c r="X1740" s="57" t="str">
        <f>MID(Tabla1[[#This Row],[Aplicación]],14,6)</f>
        <v>22199</v>
      </c>
    </row>
    <row r="1741" spans="1:24" x14ac:dyDescent="0.25">
      <c r="A1741" s="60">
        <v>220240004453</v>
      </c>
      <c r="B1741" s="43" t="s">
        <v>702</v>
      </c>
      <c r="C1741" s="61">
        <v>45356</v>
      </c>
      <c r="D1741" s="60">
        <v>22024001633</v>
      </c>
      <c r="E1741" s="43" t="s">
        <v>1427</v>
      </c>
      <c r="F1741" s="62">
        <v>3235.37</v>
      </c>
      <c r="G1741" s="43" t="s">
        <v>82</v>
      </c>
      <c r="H1741" s="43" t="s">
        <v>2591</v>
      </c>
      <c r="I1741" s="69">
        <v>300</v>
      </c>
      <c r="J1741" s="43" t="s">
        <v>398</v>
      </c>
      <c r="K1741" s="43" t="s">
        <v>398</v>
      </c>
      <c r="L1741" s="43" t="s">
        <v>413</v>
      </c>
      <c r="M1741" s="43" t="s">
        <v>395</v>
      </c>
      <c r="N1741" s="43" t="s">
        <v>396</v>
      </c>
      <c r="O1741" s="52" t="s">
        <v>325</v>
      </c>
      <c r="P1741" s="63" t="s">
        <v>276</v>
      </c>
      <c r="Q1741" s="57" t="str">
        <f>MID(Tabla1[[#This Row],[Aplicación]],14,1)</f>
        <v>2</v>
      </c>
      <c r="R1741" s="35" t="s">
        <v>265</v>
      </c>
      <c r="S1741" s="57" t="str">
        <f>MID(Tabla1[[#This Row],[Aplicación]],6,2)</f>
        <v>07</v>
      </c>
      <c r="T1741" s="54" t="str">
        <f>VLOOKUP(Tabla1[[#This Row],[AREA]],Hoja1!A:B,2,FALSE)</f>
        <v>07. Medio ambiente</v>
      </c>
      <c r="U1741" s="57" t="str">
        <f>MID(Tabla1[[#This Row],[Aplicación]],9,4)</f>
        <v>1711</v>
      </c>
      <c r="V1741" s="54" t="str">
        <f>VLOOKUP(Tabla1[[#This Row],[PROGRAMA]],Hoja1!A:B,2,FALSE)</f>
        <v>1711. Parques y jardines</v>
      </c>
      <c r="W1741" s="57" t="str">
        <f>MID(Tabla1[[#This Row],[Aplicación]],14,2)</f>
        <v>22</v>
      </c>
      <c r="X1741" s="57" t="str">
        <f>MID(Tabla1[[#This Row],[Aplicación]],14,6)</f>
        <v>22199</v>
      </c>
    </row>
    <row r="1742" spans="1:24" x14ac:dyDescent="0.25">
      <c r="A1742" s="60">
        <v>220240004475</v>
      </c>
      <c r="B1742" s="43" t="s">
        <v>702</v>
      </c>
      <c r="C1742" s="61">
        <v>45356</v>
      </c>
      <c r="D1742" s="60">
        <v>22024001633</v>
      </c>
      <c r="E1742" s="43" t="s">
        <v>1427</v>
      </c>
      <c r="F1742" s="62">
        <v>914.31</v>
      </c>
      <c r="G1742" s="43" t="s">
        <v>82</v>
      </c>
      <c r="H1742" s="43" t="s">
        <v>2592</v>
      </c>
      <c r="I1742" s="69">
        <v>300</v>
      </c>
      <c r="J1742" s="43" t="s">
        <v>398</v>
      </c>
      <c r="K1742" s="43" t="s">
        <v>398</v>
      </c>
      <c r="L1742" s="43" t="s">
        <v>413</v>
      </c>
      <c r="M1742" s="43" t="s">
        <v>395</v>
      </c>
      <c r="N1742" s="43" t="s">
        <v>396</v>
      </c>
      <c r="O1742" s="52" t="s">
        <v>325</v>
      </c>
      <c r="P1742" s="63" t="s">
        <v>276</v>
      </c>
      <c r="Q1742" s="57" t="str">
        <f>MID(Tabla1[[#This Row],[Aplicación]],14,1)</f>
        <v>2</v>
      </c>
      <c r="R1742" s="35" t="s">
        <v>265</v>
      </c>
      <c r="S1742" s="57" t="str">
        <f>MID(Tabla1[[#This Row],[Aplicación]],6,2)</f>
        <v>07</v>
      </c>
      <c r="T1742" s="54" t="str">
        <f>VLOOKUP(Tabla1[[#This Row],[AREA]],Hoja1!A:B,2,FALSE)</f>
        <v>07. Medio ambiente</v>
      </c>
      <c r="U1742" s="57" t="str">
        <f>MID(Tabla1[[#This Row],[Aplicación]],9,4)</f>
        <v>1711</v>
      </c>
      <c r="V1742" s="54" t="str">
        <f>VLOOKUP(Tabla1[[#This Row],[PROGRAMA]],Hoja1!A:B,2,FALSE)</f>
        <v>1711. Parques y jardines</v>
      </c>
      <c r="W1742" s="57" t="str">
        <f>MID(Tabla1[[#This Row],[Aplicación]],14,2)</f>
        <v>22</v>
      </c>
      <c r="X1742" s="57" t="str">
        <f>MID(Tabla1[[#This Row],[Aplicación]],14,6)</f>
        <v>22199</v>
      </c>
    </row>
    <row r="1743" spans="1:24" x14ac:dyDescent="0.25">
      <c r="A1743" s="60">
        <v>220240004469</v>
      </c>
      <c r="B1743" s="43" t="s">
        <v>702</v>
      </c>
      <c r="C1743" s="61">
        <v>45356</v>
      </c>
      <c r="D1743" s="60">
        <v>22024001633</v>
      </c>
      <c r="E1743" s="43" t="s">
        <v>1427</v>
      </c>
      <c r="F1743" s="62">
        <v>1006.12</v>
      </c>
      <c r="G1743" s="43" t="s">
        <v>52</v>
      </c>
      <c r="H1743" s="43" t="s">
        <v>2607</v>
      </c>
      <c r="I1743" s="69">
        <v>300</v>
      </c>
      <c r="J1743" s="43" t="s">
        <v>398</v>
      </c>
      <c r="K1743" s="43" t="s">
        <v>398</v>
      </c>
      <c r="L1743" s="43" t="s">
        <v>413</v>
      </c>
      <c r="M1743" s="43" t="s">
        <v>585</v>
      </c>
      <c r="N1743" s="43" t="s">
        <v>539</v>
      </c>
      <c r="O1743" s="52" t="s">
        <v>326</v>
      </c>
      <c r="P1743" s="63" t="s">
        <v>276</v>
      </c>
      <c r="Q1743" s="57" t="str">
        <f>MID(Tabla1[[#This Row],[Aplicación]],14,1)</f>
        <v>2</v>
      </c>
      <c r="R1743" s="35" t="s">
        <v>265</v>
      </c>
      <c r="S1743" s="57" t="str">
        <f>MID(Tabla1[[#This Row],[Aplicación]],6,2)</f>
        <v>07</v>
      </c>
      <c r="T1743" s="54" t="str">
        <f>VLOOKUP(Tabla1[[#This Row],[AREA]],Hoja1!A:B,2,FALSE)</f>
        <v>07. Medio ambiente</v>
      </c>
      <c r="U1743" s="57" t="str">
        <f>MID(Tabla1[[#This Row],[Aplicación]],9,4)</f>
        <v>1711</v>
      </c>
      <c r="V1743" s="54" t="str">
        <f>VLOOKUP(Tabla1[[#This Row],[PROGRAMA]],Hoja1!A:B,2,FALSE)</f>
        <v>1711. Parques y jardines</v>
      </c>
      <c r="W1743" s="57" t="str">
        <f>MID(Tabla1[[#This Row],[Aplicación]],14,2)</f>
        <v>22</v>
      </c>
      <c r="X1743" s="57" t="str">
        <f>MID(Tabla1[[#This Row],[Aplicación]],14,6)</f>
        <v>22199</v>
      </c>
    </row>
    <row r="1744" spans="1:24" x14ac:dyDescent="0.25">
      <c r="A1744" s="60">
        <v>220240004457</v>
      </c>
      <c r="B1744" s="43" t="s">
        <v>702</v>
      </c>
      <c r="C1744" s="61">
        <v>45356</v>
      </c>
      <c r="D1744" s="60">
        <v>22024001633</v>
      </c>
      <c r="E1744" s="43" t="s">
        <v>1427</v>
      </c>
      <c r="F1744" s="62">
        <v>8.86</v>
      </c>
      <c r="G1744" s="43" t="s">
        <v>697</v>
      </c>
      <c r="H1744" s="43" t="s">
        <v>2722</v>
      </c>
      <c r="I1744" s="69">
        <v>300</v>
      </c>
      <c r="J1744" s="43" t="s">
        <v>537</v>
      </c>
      <c r="K1744" s="43" t="s">
        <v>537</v>
      </c>
      <c r="L1744" s="43" t="s">
        <v>413</v>
      </c>
      <c r="M1744" s="43" t="s">
        <v>395</v>
      </c>
      <c r="N1744" s="43" t="s">
        <v>396</v>
      </c>
      <c r="O1744" s="52" t="s">
        <v>325</v>
      </c>
      <c r="P1744" s="63" t="s">
        <v>276</v>
      </c>
      <c r="Q1744" s="57" t="str">
        <f>MID(Tabla1[[#This Row],[Aplicación]],14,1)</f>
        <v>2</v>
      </c>
      <c r="R1744" s="35" t="s">
        <v>265</v>
      </c>
      <c r="S1744" s="57" t="str">
        <f>MID(Tabla1[[#This Row],[Aplicación]],6,2)</f>
        <v>07</v>
      </c>
      <c r="T1744" s="54" t="str">
        <f>VLOOKUP(Tabla1[[#This Row],[AREA]],Hoja1!A:B,2,FALSE)</f>
        <v>07. Medio ambiente</v>
      </c>
      <c r="U1744" s="57" t="str">
        <f>MID(Tabla1[[#This Row],[Aplicación]],9,4)</f>
        <v>1711</v>
      </c>
      <c r="V1744" s="54" t="str">
        <f>VLOOKUP(Tabla1[[#This Row],[PROGRAMA]],Hoja1!A:B,2,FALSE)</f>
        <v>1711. Parques y jardines</v>
      </c>
      <c r="W1744" s="57" t="str">
        <f>MID(Tabla1[[#This Row],[Aplicación]],14,2)</f>
        <v>22</v>
      </c>
      <c r="X1744" s="57" t="str">
        <f>MID(Tabla1[[#This Row],[Aplicación]],14,6)</f>
        <v>22199</v>
      </c>
    </row>
    <row r="1745" spans="1:24" x14ac:dyDescent="0.25">
      <c r="A1745" s="60">
        <v>220240004465</v>
      </c>
      <c r="B1745" s="43" t="s">
        <v>702</v>
      </c>
      <c r="C1745" s="61">
        <v>45356</v>
      </c>
      <c r="D1745" s="60">
        <v>22024001633</v>
      </c>
      <c r="E1745" s="43" t="s">
        <v>1427</v>
      </c>
      <c r="F1745" s="62">
        <v>9.9</v>
      </c>
      <c r="G1745" s="43" t="s">
        <v>838</v>
      </c>
      <c r="H1745" s="43" t="s">
        <v>2803</v>
      </c>
      <c r="I1745" s="69">
        <v>300</v>
      </c>
      <c r="J1745" s="43" t="s">
        <v>398</v>
      </c>
      <c r="K1745" s="43" t="s">
        <v>398</v>
      </c>
      <c r="L1745" s="43" t="s">
        <v>413</v>
      </c>
      <c r="M1745" s="43" t="s">
        <v>395</v>
      </c>
      <c r="N1745" s="43" t="s">
        <v>396</v>
      </c>
      <c r="O1745" s="52" t="s">
        <v>325</v>
      </c>
      <c r="P1745" s="63" t="s">
        <v>276</v>
      </c>
      <c r="Q1745" s="57" t="str">
        <f>MID(Tabla1[[#This Row],[Aplicación]],14,1)</f>
        <v>2</v>
      </c>
      <c r="R1745" s="35" t="s">
        <v>265</v>
      </c>
      <c r="S1745" s="57" t="str">
        <f>MID(Tabla1[[#This Row],[Aplicación]],6,2)</f>
        <v>07</v>
      </c>
      <c r="T1745" s="54" t="str">
        <f>VLOOKUP(Tabla1[[#This Row],[AREA]],Hoja1!A:B,2,FALSE)</f>
        <v>07. Medio ambiente</v>
      </c>
      <c r="U1745" s="57" t="str">
        <f>MID(Tabla1[[#This Row],[Aplicación]],9,4)</f>
        <v>1711</v>
      </c>
      <c r="V1745" s="54" t="str">
        <f>VLOOKUP(Tabla1[[#This Row],[PROGRAMA]],Hoja1!A:B,2,FALSE)</f>
        <v>1711. Parques y jardines</v>
      </c>
      <c r="W1745" s="57" t="str">
        <f>MID(Tabla1[[#This Row],[Aplicación]],14,2)</f>
        <v>22</v>
      </c>
      <c r="X1745" s="57" t="str">
        <f>MID(Tabla1[[#This Row],[Aplicación]],14,6)</f>
        <v>22199</v>
      </c>
    </row>
    <row r="1746" spans="1:24" x14ac:dyDescent="0.25">
      <c r="A1746" s="60">
        <v>220240026754</v>
      </c>
      <c r="B1746" s="43" t="s">
        <v>702</v>
      </c>
      <c r="C1746" s="61">
        <v>45468</v>
      </c>
      <c r="D1746" s="60">
        <v>22024001633</v>
      </c>
      <c r="E1746" s="43" t="s">
        <v>1427</v>
      </c>
      <c r="F1746" s="62">
        <v>981.75</v>
      </c>
      <c r="G1746" s="43" t="s">
        <v>2999</v>
      </c>
      <c r="H1746" s="43" t="s">
        <v>3000</v>
      </c>
      <c r="I1746" s="69" t="s">
        <v>2934</v>
      </c>
      <c r="J1746" s="43" t="s">
        <v>3001</v>
      </c>
      <c r="K1746" s="43" t="s">
        <v>398</v>
      </c>
      <c r="L1746" s="43" t="s">
        <v>413</v>
      </c>
      <c r="M1746" s="43" t="s">
        <v>395</v>
      </c>
      <c r="N1746" s="43" t="s">
        <v>396</v>
      </c>
      <c r="O1746" s="68" t="s">
        <v>325</v>
      </c>
      <c r="P1746" s="68" t="s">
        <v>2931</v>
      </c>
      <c r="Q1746" s="57" t="s">
        <v>2932</v>
      </c>
      <c r="R1746" s="35" t="s">
        <v>265</v>
      </c>
      <c r="S1746" s="57" t="str">
        <f>MID(Tabla1[[#This Row],[Aplicación]],6,2)</f>
        <v>07</v>
      </c>
      <c r="T1746" s="54" t="str">
        <f>VLOOKUP(Tabla1[[#This Row],[AREA]],Hoja1!A:B,2,FALSE)</f>
        <v>07. Medio ambiente</v>
      </c>
      <c r="U1746" s="57" t="str">
        <f>MID(Tabla1[[#This Row],[Aplicación]],9,4)</f>
        <v>1711</v>
      </c>
      <c r="V1746" s="54" t="str">
        <f>VLOOKUP(Tabla1[[#This Row],[PROGRAMA]],Hoja1!A:B,2,FALSE)</f>
        <v>1711. Parques y jardines</v>
      </c>
      <c r="W1746" s="57" t="str">
        <f>MID(Tabla1[[#This Row],[Aplicación]],14,2)</f>
        <v>22</v>
      </c>
      <c r="X1746" s="57" t="str">
        <f>MID(Tabla1[[#This Row],[Aplicación]],14,6)</f>
        <v>22199</v>
      </c>
    </row>
    <row r="1747" spans="1:24" x14ac:dyDescent="0.25">
      <c r="A1747" s="60">
        <v>220240026756</v>
      </c>
      <c r="B1747" s="43" t="s">
        <v>702</v>
      </c>
      <c r="C1747" s="61">
        <v>45468</v>
      </c>
      <c r="D1747" s="60">
        <v>22024001633</v>
      </c>
      <c r="E1747" s="43" t="s">
        <v>1427</v>
      </c>
      <c r="F1747" s="62">
        <v>561</v>
      </c>
      <c r="G1747" s="43" t="s">
        <v>2999</v>
      </c>
      <c r="H1747" s="43" t="s">
        <v>3002</v>
      </c>
      <c r="I1747" s="69" t="s">
        <v>2934</v>
      </c>
      <c r="J1747" s="43" t="s">
        <v>3001</v>
      </c>
      <c r="K1747" s="43" t="s">
        <v>398</v>
      </c>
      <c r="L1747" s="43" t="s">
        <v>413</v>
      </c>
      <c r="M1747" s="43" t="s">
        <v>395</v>
      </c>
      <c r="N1747" s="43" t="s">
        <v>396</v>
      </c>
      <c r="O1747" s="68" t="s">
        <v>325</v>
      </c>
      <c r="P1747" s="68" t="s">
        <v>2931</v>
      </c>
      <c r="Q1747" s="57" t="s">
        <v>2932</v>
      </c>
      <c r="R1747" s="35" t="s">
        <v>265</v>
      </c>
      <c r="S1747" s="57" t="str">
        <f>MID(Tabla1[[#This Row],[Aplicación]],6,2)</f>
        <v>07</v>
      </c>
      <c r="T1747" s="54" t="str">
        <f>VLOOKUP(Tabla1[[#This Row],[AREA]],Hoja1!A:B,2,FALSE)</f>
        <v>07. Medio ambiente</v>
      </c>
      <c r="U1747" s="57" t="str">
        <f>MID(Tabla1[[#This Row],[Aplicación]],9,4)</f>
        <v>1711</v>
      </c>
      <c r="V1747" s="54" t="str">
        <f>VLOOKUP(Tabla1[[#This Row],[PROGRAMA]],Hoja1!A:B,2,FALSE)</f>
        <v>1711. Parques y jardines</v>
      </c>
      <c r="W1747" s="57" t="str">
        <f>MID(Tabla1[[#This Row],[Aplicación]],14,2)</f>
        <v>22</v>
      </c>
      <c r="X1747" s="57" t="str">
        <f>MID(Tabla1[[#This Row],[Aplicación]],14,6)</f>
        <v>22199</v>
      </c>
    </row>
    <row r="1748" spans="1:24" x14ac:dyDescent="0.25">
      <c r="A1748" s="60">
        <v>220240026760</v>
      </c>
      <c r="B1748" s="43" t="s">
        <v>702</v>
      </c>
      <c r="C1748" s="61">
        <v>45468</v>
      </c>
      <c r="D1748" s="60">
        <v>22024001633</v>
      </c>
      <c r="E1748" s="43" t="s">
        <v>1427</v>
      </c>
      <c r="F1748" s="62">
        <v>156.55000000000001</v>
      </c>
      <c r="G1748" s="43" t="s">
        <v>57</v>
      </c>
      <c r="H1748" s="43" t="s">
        <v>3009</v>
      </c>
      <c r="I1748" s="69" t="s">
        <v>2934</v>
      </c>
      <c r="J1748" s="43" t="s">
        <v>398</v>
      </c>
      <c r="K1748" s="43" t="s">
        <v>398</v>
      </c>
      <c r="L1748" s="43" t="s">
        <v>413</v>
      </c>
      <c r="M1748" s="43" t="s">
        <v>395</v>
      </c>
      <c r="N1748" s="43" t="s">
        <v>396</v>
      </c>
      <c r="O1748" s="68" t="s">
        <v>325</v>
      </c>
      <c r="P1748" s="68" t="s">
        <v>2931</v>
      </c>
      <c r="Q1748" s="57" t="s">
        <v>2932</v>
      </c>
      <c r="R1748" s="35" t="s">
        <v>265</v>
      </c>
      <c r="S1748" s="57" t="str">
        <f>MID(Tabla1[[#This Row],[Aplicación]],6,2)</f>
        <v>07</v>
      </c>
      <c r="T1748" s="54" t="str">
        <f>VLOOKUP(Tabla1[[#This Row],[AREA]],Hoja1!A:B,2,FALSE)</f>
        <v>07. Medio ambiente</v>
      </c>
      <c r="U1748" s="57" t="str">
        <f>MID(Tabla1[[#This Row],[Aplicación]],9,4)</f>
        <v>1711</v>
      </c>
      <c r="V1748" s="54" t="str">
        <f>VLOOKUP(Tabla1[[#This Row],[PROGRAMA]],Hoja1!A:B,2,FALSE)</f>
        <v>1711. Parques y jardines</v>
      </c>
      <c r="W1748" s="57" t="str">
        <f>MID(Tabla1[[#This Row],[Aplicación]],14,2)</f>
        <v>22</v>
      </c>
      <c r="X1748" s="57" t="str">
        <f>MID(Tabla1[[#This Row],[Aplicación]],14,6)</f>
        <v>22199</v>
      </c>
    </row>
    <row r="1749" spans="1:24" x14ac:dyDescent="0.25">
      <c r="A1749" s="60">
        <v>220240026762</v>
      </c>
      <c r="B1749" s="43" t="s">
        <v>702</v>
      </c>
      <c r="C1749" s="61">
        <v>45468</v>
      </c>
      <c r="D1749" s="60">
        <v>22024001633</v>
      </c>
      <c r="E1749" s="43" t="s">
        <v>1427</v>
      </c>
      <c r="F1749" s="62">
        <v>1067.22</v>
      </c>
      <c r="G1749" s="43" t="s">
        <v>57</v>
      </c>
      <c r="H1749" s="43" t="s">
        <v>3010</v>
      </c>
      <c r="I1749" s="69" t="s">
        <v>2934</v>
      </c>
      <c r="J1749" s="43" t="s">
        <v>398</v>
      </c>
      <c r="K1749" s="43" t="s">
        <v>398</v>
      </c>
      <c r="L1749" s="43" t="s">
        <v>413</v>
      </c>
      <c r="M1749" s="43" t="s">
        <v>395</v>
      </c>
      <c r="N1749" s="43" t="s">
        <v>396</v>
      </c>
      <c r="O1749" s="68" t="s">
        <v>325</v>
      </c>
      <c r="P1749" s="68" t="s">
        <v>2931</v>
      </c>
      <c r="Q1749" s="57" t="s">
        <v>2932</v>
      </c>
      <c r="R1749" s="35" t="s">
        <v>265</v>
      </c>
      <c r="S1749" s="57" t="str">
        <f>MID(Tabla1[[#This Row],[Aplicación]],6,2)</f>
        <v>07</v>
      </c>
      <c r="T1749" s="54" t="str">
        <f>VLOOKUP(Tabla1[[#This Row],[AREA]],Hoja1!A:B,2,FALSE)</f>
        <v>07. Medio ambiente</v>
      </c>
      <c r="U1749" s="57" t="str">
        <f>MID(Tabla1[[#This Row],[Aplicación]],9,4)</f>
        <v>1711</v>
      </c>
      <c r="V1749" s="54" t="str">
        <f>VLOOKUP(Tabla1[[#This Row],[PROGRAMA]],Hoja1!A:B,2,FALSE)</f>
        <v>1711. Parques y jardines</v>
      </c>
      <c r="W1749" s="57" t="str">
        <f>MID(Tabla1[[#This Row],[Aplicación]],14,2)</f>
        <v>22</v>
      </c>
      <c r="X1749" s="57" t="str">
        <f>MID(Tabla1[[#This Row],[Aplicación]],14,6)</f>
        <v>22199</v>
      </c>
    </row>
    <row r="1750" spans="1:24" x14ac:dyDescent="0.25">
      <c r="A1750" s="60">
        <v>220240026766</v>
      </c>
      <c r="B1750" s="43" t="s">
        <v>702</v>
      </c>
      <c r="C1750" s="61">
        <v>45468</v>
      </c>
      <c r="D1750" s="60">
        <v>22024001633</v>
      </c>
      <c r="E1750" s="43" t="s">
        <v>1427</v>
      </c>
      <c r="F1750" s="62">
        <v>250.85</v>
      </c>
      <c r="G1750" s="43" t="s">
        <v>82</v>
      </c>
      <c r="H1750" s="43" t="s">
        <v>3025</v>
      </c>
      <c r="I1750" s="69" t="s">
        <v>2934</v>
      </c>
      <c r="J1750" s="43" t="s">
        <v>398</v>
      </c>
      <c r="K1750" s="43" t="s">
        <v>398</v>
      </c>
      <c r="L1750" s="43" t="s">
        <v>413</v>
      </c>
      <c r="M1750" s="43" t="s">
        <v>395</v>
      </c>
      <c r="N1750" s="43" t="s">
        <v>396</v>
      </c>
      <c r="O1750" s="68" t="s">
        <v>325</v>
      </c>
      <c r="P1750" s="68" t="s">
        <v>2931</v>
      </c>
      <c r="Q1750" s="57" t="s">
        <v>2932</v>
      </c>
      <c r="R1750" s="35" t="s">
        <v>265</v>
      </c>
      <c r="S1750" s="57" t="str">
        <f>MID(Tabla1[[#This Row],[Aplicación]],6,2)</f>
        <v>07</v>
      </c>
      <c r="T1750" s="54" t="str">
        <f>VLOOKUP(Tabla1[[#This Row],[AREA]],Hoja1!A:B,2,FALSE)</f>
        <v>07. Medio ambiente</v>
      </c>
      <c r="U1750" s="57" t="str">
        <f>MID(Tabla1[[#This Row],[Aplicación]],9,4)</f>
        <v>1711</v>
      </c>
      <c r="V1750" s="54" t="str">
        <f>VLOOKUP(Tabla1[[#This Row],[PROGRAMA]],Hoja1!A:B,2,FALSE)</f>
        <v>1711. Parques y jardines</v>
      </c>
      <c r="W1750" s="57" t="str">
        <f>MID(Tabla1[[#This Row],[Aplicación]],14,2)</f>
        <v>22</v>
      </c>
      <c r="X1750" s="57" t="str">
        <f>MID(Tabla1[[#This Row],[Aplicación]],14,6)</f>
        <v>22199</v>
      </c>
    </row>
    <row r="1751" spans="1:24" x14ac:dyDescent="0.25">
      <c r="A1751" s="60">
        <v>220240026768</v>
      </c>
      <c r="B1751" s="43" t="s">
        <v>702</v>
      </c>
      <c r="C1751" s="61">
        <v>45468</v>
      </c>
      <c r="D1751" s="60">
        <v>22024001633</v>
      </c>
      <c r="E1751" s="43" t="s">
        <v>1427</v>
      </c>
      <c r="F1751" s="62">
        <v>388.88</v>
      </c>
      <c r="G1751" s="43" t="s">
        <v>82</v>
      </c>
      <c r="H1751" s="43" t="s">
        <v>3026</v>
      </c>
      <c r="I1751" s="69" t="s">
        <v>2934</v>
      </c>
      <c r="J1751" s="43" t="s">
        <v>398</v>
      </c>
      <c r="K1751" s="43" t="s">
        <v>398</v>
      </c>
      <c r="L1751" s="43" t="s">
        <v>413</v>
      </c>
      <c r="M1751" s="43" t="s">
        <v>395</v>
      </c>
      <c r="N1751" s="43" t="s">
        <v>396</v>
      </c>
      <c r="O1751" s="68" t="s">
        <v>325</v>
      </c>
      <c r="P1751" s="68" t="s">
        <v>2931</v>
      </c>
      <c r="Q1751" s="57" t="s">
        <v>2932</v>
      </c>
      <c r="R1751" s="35" t="s">
        <v>265</v>
      </c>
      <c r="S1751" s="57" t="str">
        <f>MID(Tabla1[[#This Row],[Aplicación]],6,2)</f>
        <v>07</v>
      </c>
      <c r="T1751" s="54" t="str">
        <f>VLOOKUP(Tabla1[[#This Row],[AREA]],Hoja1!A:B,2,FALSE)</f>
        <v>07. Medio ambiente</v>
      </c>
      <c r="U1751" s="57" t="str">
        <f>MID(Tabla1[[#This Row],[Aplicación]],9,4)</f>
        <v>1711</v>
      </c>
      <c r="V1751" s="54" t="str">
        <f>VLOOKUP(Tabla1[[#This Row],[PROGRAMA]],Hoja1!A:B,2,FALSE)</f>
        <v>1711. Parques y jardines</v>
      </c>
      <c r="W1751" s="57" t="str">
        <f>MID(Tabla1[[#This Row],[Aplicación]],14,2)</f>
        <v>22</v>
      </c>
      <c r="X1751" s="57" t="str">
        <f>MID(Tabla1[[#This Row],[Aplicación]],14,6)</f>
        <v>22199</v>
      </c>
    </row>
    <row r="1752" spans="1:24" x14ac:dyDescent="0.25">
      <c r="A1752" s="60">
        <v>220240026758</v>
      </c>
      <c r="B1752" s="43" t="s">
        <v>702</v>
      </c>
      <c r="C1752" s="61">
        <v>45468</v>
      </c>
      <c r="D1752" s="60">
        <v>22024001633</v>
      </c>
      <c r="E1752" s="43" t="s">
        <v>1427</v>
      </c>
      <c r="F1752" s="62">
        <v>34.5</v>
      </c>
      <c r="G1752" s="43" t="s">
        <v>81</v>
      </c>
      <c r="H1752" s="43" t="s">
        <v>3034</v>
      </c>
      <c r="I1752" s="69" t="s">
        <v>2934</v>
      </c>
      <c r="J1752" s="43" t="s">
        <v>398</v>
      </c>
      <c r="K1752" s="43" t="s">
        <v>398</v>
      </c>
      <c r="L1752" s="43" t="s">
        <v>413</v>
      </c>
      <c r="M1752" s="43" t="s">
        <v>395</v>
      </c>
      <c r="N1752" s="43" t="s">
        <v>396</v>
      </c>
      <c r="O1752" s="68" t="s">
        <v>325</v>
      </c>
      <c r="P1752" s="68" t="s">
        <v>2931</v>
      </c>
      <c r="Q1752" s="57" t="s">
        <v>2932</v>
      </c>
      <c r="R1752" s="35" t="s">
        <v>265</v>
      </c>
      <c r="S1752" s="57" t="str">
        <f>MID(Tabla1[[#This Row],[Aplicación]],6,2)</f>
        <v>07</v>
      </c>
      <c r="T1752" s="54" t="str">
        <f>VLOOKUP(Tabla1[[#This Row],[AREA]],Hoja1!A:B,2,FALSE)</f>
        <v>07. Medio ambiente</v>
      </c>
      <c r="U1752" s="57" t="str">
        <f>MID(Tabla1[[#This Row],[Aplicación]],9,4)</f>
        <v>1711</v>
      </c>
      <c r="V1752" s="54" t="str">
        <f>VLOOKUP(Tabla1[[#This Row],[PROGRAMA]],Hoja1!A:B,2,FALSE)</f>
        <v>1711. Parques y jardines</v>
      </c>
      <c r="W1752" s="57" t="str">
        <f>MID(Tabla1[[#This Row],[Aplicación]],14,2)</f>
        <v>22</v>
      </c>
      <c r="X1752" s="57" t="str">
        <f>MID(Tabla1[[#This Row],[Aplicación]],14,6)</f>
        <v>22199</v>
      </c>
    </row>
    <row r="1753" spans="1:24" x14ac:dyDescent="0.25">
      <c r="A1753" s="60">
        <v>220240026777</v>
      </c>
      <c r="B1753" s="43" t="s">
        <v>390</v>
      </c>
      <c r="C1753" s="61">
        <v>45468</v>
      </c>
      <c r="D1753" s="60">
        <v>22024005223</v>
      </c>
      <c r="E1753" s="43" t="s">
        <v>1427</v>
      </c>
      <c r="F1753" s="62">
        <v>83.57</v>
      </c>
      <c r="G1753" s="43" t="s">
        <v>822</v>
      </c>
      <c r="H1753" s="43" t="s">
        <v>3036</v>
      </c>
      <c r="I1753" s="69" t="s">
        <v>2930</v>
      </c>
      <c r="J1753" s="43" t="s">
        <v>398</v>
      </c>
      <c r="K1753" s="43" t="s">
        <v>398</v>
      </c>
      <c r="L1753" s="43" t="s">
        <v>413</v>
      </c>
      <c r="M1753" s="43" t="s">
        <v>585</v>
      </c>
      <c r="N1753" s="43" t="s">
        <v>539</v>
      </c>
      <c r="O1753" s="68" t="s">
        <v>326</v>
      </c>
      <c r="P1753" s="68" t="s">
        <v>2931</v>
      </c>
      <c r="Q1753" s="57" t="s">
        <v>2932</v>
      </c>
      <c r="R1753" s="35" t="s">
        <v>265</v>
      </c>
      <c r="S1753" s="57" t="str">
        <f>MID(Tabla1[[#This Row],[Aplicación]],6,2)</f>
        <v>07</v>
      </c>
      <c r="T1753" s="54" t="str">
        <f>VLOOKUP(Tabla1[[#This Row],[AREA]],Hoja1!A:B,2,FALSE)</f>
        <v>07. Medio ambiente</v>
      </c>
      <c r="U1753" s="57" t="str">
        <f>MID(Tabla1[[#This Row],[Aplicación]],9,4)</f>
        <v>1711</v>
      </c>
      <c r="V1753" s="54" t="str">
        <f>VLOOKUP(Tabla1[[#This Row],[PROGRAMA]],Hoja1!A:B,2,FALSE)</f>
        <v>1711. Parques y jardines</v>
      </c>
      <c r="W1753" s="57" t="str">
        <f>MID(Tabla1[[#This Row],[Aplicación]],14,2)</f>
        <v>22</v>
      </c>
      <c r="X1753" s="57" t="str">
        <f>MID(Tabla1[[#This Row],[Aplicación]],14,6)</f>
        <v>22199</v>
      </c>
    </row>
    <row r="1754" spans="1:24" x14ac:dyDescent="0.25">
      <c r="A1754" s="60">
        <v>220240026764</v>
      </c>
      <c r="B1754" s="43" t="s">
        <v>702</v>
      </c>
      <c r="C1754" s="61">
        <v>45468</v>
      </c>
      <c r="D1754" s="60">
        <v>22024001633</v>
      </c>
      <c r="E1754" s="43" t="s">
        <v>1427</v>
      </c>
      <c r="F1754" s="62">
        <v>204.55</v>
      </c>
      <c r="G1754" s="43" t="s">
        <v>838</v>
      </c>
      <c r="H1754" s="43" t="s">
        <v>3046</v>
      </c>
      <c r="I1754" s="69" t="s">
        <v>2934</v>
      </c>
      <c r="J1754" s="43" t="s">
        <v>398</v>
      </c>
      <c r="K1754" s="43" t="s">
        <v>398</v>
      </c>
      <c r="L1754" s="43" t="s">
        <v>413</v>
      </c>
      <c r="M1754" s="43" t="s">
        <v>395</v>
      </c>
      <c r="N1754" s="43" t="s">
        <v>396</v>
      </c>
      <c r="O1754" s="68" t="s">
        <v>325</v>
      </c>
      <c r="P1754" s="68" t="s">
        <v>2931</v>
      </c>
      <c r="Q1754" s="57" t="s">
        <v>2932</v>
      </c>
      <c r="R1754" s="35" t="s">
        <v>265</v>
      </c>
      <c r="S1754" s="57" t="str">
        <f>MID(Tabla1[[#This Row],[Aplicación]],6,2)</f>
        <v>07</v>
      </c>
      <c r="T1754" s="54" t="str">
        <f>VLOOKUP(Tabla1[[#This Row],[AREA]],Hoja1!A:B,2,FALSE)</f>
        <v>07. Medio ambiente</v>
      </c>
      <c r="U1754" s="57" t="str">
        <f>MID(Tabla1[[#This Row],[Aplicación]],9,4)</f>
        <v>1711</v>
      </c>
      <c r="V1754" s="54" t="str">
        <f>VLOOKUP(Tabla1[[#This Row],[PROGRAMA]],Hoja1!A:B,2,FALSE)</f>
        <v>1711. Parques y jardines</v>
      </c>
      <c r="W1754" s="57" t="str">
        <f>MID(Tabla1[[#This Row],[Aplicación]],14,2)</f>
        <v>22</v>
      </c>
      <c r="X1754" s="57" t="str">
        <f>MID(Tabla1[[#This Row],[Aplicación]],14,6)</f>
        <v>22199</v>
      </c>
    </row>
    <row r="1755" spans="1:24" x14ac:dyDescent="0.25">
      <c r="A1755" s="60">
        <v>220240026027</v>
      </c>
      <c r="B1755" s="43" t="s">
        <v>702</v>
      </c>
      <c r="C1755" s="61">
        <v>45463</v>
      </c>
      <c r="D1755" s="60">
        <v>22024001633</v>
      </c>
      <c r="E1755" s="43" t="s">
        <v>1427</v>
      </c>
      <c r="F1755" s="62">
        <v>842.66</v>
      </c>
      <c r="G1755" s="43" t="s">
        <v>681</v>
      </c>
      <c r="H1755" s="43" t="s">
        <v>3119</v>
      </c>
      <c r="I1755" s="69" t="s">
        <v>2934</v>
      </c>
      <c r="J1755" s="43" t="s">
        <v>398</v>
      </c>
      <c r="K1755" s="43" t="s">
        <v>398</v>
      </c>
      <c r="L1755" s="43" t="s">
        <v>413</v>
      </c>
      <c r="M1755" s="43" t="s">
        <v>395</v>
      </c>
      <c r="N1755" s="43" t="s">
        <v>396</v>
      </c>
      <c r="O1755" s="68" t="s">
        <v>325</v>
      </c>
      <c r="P1755" s="68" t="s">
        <v>2931</v>
      </c>
      <c r="Q1755" s="57" t="s">
        <v>2932</v>
      </c>
      <c r="R1755" s="35" t="s">
        <v>265</v>
      </c>
      <c r="S1755" s="57" t="str">
        <f>MID(Tabla1[[#This Row],[Aplicación]],6,2)</f>
        <v>07</v>
      </c>
      <c r="T1755" s="54" t="str">
        <f>VLOOKUP(Tabla1[[#This Row],[AREA]],Hoja1!A:B,2,FALSE)</f>
        <v>07. Medio ambiente</v>
      </c>
      <c r="U1755" s="57" t="str">
        <f>MID(Tabla1[[#This Row],[Aplicación]],9,4)</f>
        <v>1711</v>
      </c>
      <c r="V1755" s="54" t="str">
        <f>VLOOKUP(Tabla1[[#This Row],[PROGRAMA]],Hoja1!A:B,2,FALSE)</f>
        <v>1711. Parques y jardines</v>
      </c>
      <c r="W1755" s="57" t="str">
        <f>MID(Tabla1[[#This Row],[Aplicación]],14,2)</f>
        <v>22</v>
      </c>
      <c r="X1755" s="57" t="str">
        <f>MID(Tabla1[[#This Row],[Aplicación]],14,6)</f>
        <v>22199</v>
      </c>
    </row>
    <row r="1756" spans="1:24" x14ac:dyDescent="0.25">
      <c r="A1756" s="60">
        <v>220240026029</v>
      </c>
      <c r="B1756" s="43" t="s">
        <v>702</v>
      </c>
      <c r="C1756" s="61">
        <v>45463</v>
      </c>
      <c r="D1756" s="60">
        <v>22024001633</v>
      </c>
      <c r="E1756" s="43" t="s">
        <v>1427</v>
      </c>
      <c r="F1756" s="62">
        <v>464.18</v>
      </c>
      <c r="G1756" s="43" t="s">
        <v>776</v>
      </c>
      <c r="H1756" s="43" t="s">
        <v>3121</v>
      </c>
      <c r="I1756" s="69" t="s">
        <v>2934</v>
      </c>
      <c r="J1756" s="43" t="s">
        <v>398</v>
      </c>
      <c r="K1756" s="43" t="s">
        <v>398</v>
      </c>
      <c r="L1756" s="43" t="s">
        <v>413</v>
      </c>
      <c r="M1756" s="43" t="s">
        <v>395</v>
      </c>
      <c r="N1756" s="43" t="s">
        <v>396</v>
      </c>
      <c r="O1756" s="68" t="s">
        <v>325</v>
      </c>
      <c r="P1756" s="68" t="s">
        <v>2931</v>
      </c>
      <c r="Q1756" s="57" t="s">
        <v>2932</v>
      </c>
      <c r="R1756" s="35" t="s">
        <v>265</v>
      </c>
      <c r="S1756" s="57" t="str">
        <f>MID(Tabla1[[#This Row],[Aplicación]],6,2)</f>
        <v>07</v>
      </c>
      <c r="T1756" s="54" t="str">
        <f>VLOOKUP(Tabla1[[#This Row],[AREA]],Hoja1!A:B,2,FALSE)</f>
        <v>07. Medio ambiente</v>
      </c>
      <c r="U1756" s="57" t="str">
        <f>MID(Tabla1[[#This Row],[Aplicación]],9,4)</f>
        <v>1711</v>
      </c>
      <c r="V1756" s="54" t="str">
        <f>VLOOKUP(Tabla1[[#This Row],[PROGRAMA]],Hoja1!A:B,2,FALSE)</f>
        <v>1711. Parques y jardines</v>
      </c>
      <c r="W1756" s="57" t="str">
        <f>MID(Tabla1[[#This Row],[Aplicación]],14,2)</f>
        <v>22</v>
      </c>
      <c r="X1756" s="57" t="str">
        <f>MID(Tabla1[[#This Row],[Aplicación]],14,6)</f>
        <v>22199</v>
      </c>
    </row>
    <row r="1757" spans="1:24" x14ac:dyDescent="0.25">
      <c r="A1757" s="60">
        <v>220240026056</v>
      </c>
      <c r="B1757" s="43" t="s">
        <v>702</v>
      </c>
      <c r="C1757" s="61">
        <v>45463</v>
      </c>
      <c r="D1757" s="60">
        <v>22024001633</v>
      </c>
      <c r="E1757" s="43" t="s">
        <v>1427</v>
      </c>
      <c r="F1757" s="62">
        <v>221.87</v>
      </c>
      <c r="G1757" s="43" t="s">
        <v>776</v>
      </c>
      <c r="H1757" s="43" t="s">
        <v>3123</v>
      </c>
      <c r="I1757" s="69" t="s">
        <v>2934</v>
      </c>
      <c r="J1757" s="43" t="s">
        <v>398</v>
      </c>
      <c r="K1757" s="43" t="s">
        <v>398</v>
      </c>
      <c r="L1757" s="43" t="s">
        <v>413</v>
      </c>
      <c r="M1757" s="43" t="s">
        <v>395</v>
      </c>
      <c r="N1757" s="43" t="s">
        <v>396</v>
      </c>
      <c r="O1757" s="68" t="s">
        <v>325</v>
      </c>
      <c r="P1757" s="68" t="s">
        <v>2931</v>
      </c>
      <c r="Q1757" s="57" t="s">
        <v>2932</v>
      </c>
      <c r="R1757" s="35" t="s">
        <v>265</v>
      </c>
      <c r="S1757" s="57" t="str">
        <f>MID(Tabla1[[#This Row],[Aplicación]],6,2)</f>
        <v>07</v>
      </c>
      <c r="T1757" s="54" t="str">
        <f>VLOOKUP(Tabla1[[#This Row],[AREA]],Hoja1!A:B,2,FALSE)</f>
        <v>07. Medio ambiente</v>
      </c>
      <c r="U1757" s="57" t="str">
        <f>MID(Tabla1[[#This Row],[Aplicación]],9,4)</f>
        <v>1711</v>
      </c>
      <c r="V1757" s="54" t="str">
        <f>VLOOKUP(Tabla1[[#This Row],[PROGRAMA]],Hoja1!A:B,2,FALSE)</f>
        <v>1711. Parques y jardines</v>
      </c>
      <c r="W1757" s="57" t="str">
        <f>MID(Tabla1[[#This Row],[Aplicación]],14,2)</f>
        <v>22</v>
      </c>
      <c r="X1757" s="57" t="str">
        <f>MID(Tabla1[[#This Row],[Aplicación]],14,6)</f>
        <v>22199</v>
      </c>
    </row>
    <row r="1758" spans="1:24" x14ac:dyDescent="0.25">
      <c r="A1758" s="60">
        <v>220240026058</v>
      </c>
      <c r="B1758" s="43" t="s">
        <v>702</v>
      </c>
      <c r="C1758" s="61">
        <v>45463</v>
      </c>
      <c r="D1758" s="60">
        <v>22024001633</v>
      </c>
      <c r="E1758" s="43" t="s">
        <v>1427</v>
      </c>
      <c r="F1758" s="62">
        <v>12.95</v>
      </c>
      <c r="G1758" s="43" t="s">
        <v>804</v>
      </c>
      <c r="H1758" s="43" t="s">
        <v>3126</v>
      </c>
      <c r="I1758" s="69" t="s">
        <v>2934</v>
      </c>
      <c r="J1758" s="43" t="s">
        <v>398</v>
      </c>
      <c r="K1758" s="43" t="s">
        <v>398</v>
      </c>
      <c r="L1758" s="43" t="s">
        <v>413</v>
      </c>
      <c r="M1758" s="43" t="s">
        <v>395</v>
      </c>
      <c r="N1758" s="43" t="s">
        <v>396</v>
      </c>
      <c r="O1758" s="68" t="s">
        <v>325</v>
      </c>
      <c r="P1758" s="68" t="s">
        <v>2931</v>
      </c>
      <c r="Q1758" s="57" t="s">
        <v>2932</v>
      </c>
      <c r="R1758" s="35" t="s">
        <v>265</v>
      </c>
      <c r="S1758" s="57" t="str">
        <f>MID(Tabla1[[#This Row],[Aplicación]],6,2)</f>
        <v>07</v>
      </c>
      <c r="T1758" s="54" t="str">
        <f>VLOOKUP(Tabla1[[#This Row],[AREA]],Hoja1!A:B,2,FALSE)</f>
        <v>07. Medio ambiente</v>
      </c>
      <c r="U1758" s="57" t="str">
        <f>MID(Tabla1[[#This Row],[Aplicación]],9,4)</f>
        <v>1711</v>
      </c>
      <c r="V1758" s="54" t="str">
        <f>VLOOKUP(Tabla1[[#This Row],[PROGRAMA]],Hoja1!A:B,2,FALSE)</f>
        <v>1711. Parques y jardines</v>
      </c>
      <c r="W1758" s="57" t="str">
        <f>MID(Tabla1[[#This Row],[Aplicación]],14,2)</f>
        <v>22</v>
      </c>
      <c r="X1758" s="57" t="str">
        <f>MID(Tabla1[[#This Row],[Aplicación]],14,6)</f>
        <v>22199</v>
      </c>
    </row>
    <row r="1759" spans="1:24" x14ac:dyDescent="0.25">
      <c r="A1759" s="60">
        <v>220240023710</v>
      </c>
      <c r="B1759" s="43" t="s">
        <v>702</v>
      </c>
      <c r="C1759" s="61">
        <v>45456</v>
      </c>
      <c r="D1759" s="60">
        <v>22024001633</v>
      </c>
      <c r="E1759" s="43" t="s">
        <v>1427</v>
      </c>
      <c r="F1759" s="62">
        <v>36.72</v>
      </c>
      <c r="G1759" s="43" t="s">
        <v>81</v>
      </c>
      <c r="H1759" s="43" t="s">
        <v>3302</v>
      </c>
      <c r="I1759" s="69" t="s">
        <v>2934</v>
      </c>
      <c r="J1759" s="43" t="s">
        <v>398</v>
      </c>
      <c r="K1759" s="43" t="s">
        <v>398</v>
      </c>
      <c r="L1759" s="43" t="s">
        <v>413</v>
      </c>
      <c r="M1759" s="43" t="s">
        <v>395</v>
      </c>
      <c r="N1759" s="43" t="s">
        <v>396</v>
      </c>
      <c r="O1759" s="68" t="s">
        <v>325</v>
      </c>
      <c r="P1759" s="68" t="s">
        <v>2931</v>
      </c>
      <c r="Q1759" s="57" t="s">
        <v>2932</v>
      </c>
      <c r="R1759" s="35" t="s">
        <v>265</v>
      </c>
      <c r="S1759" s="57" t="str">
        <f>MID(Tabla1[[#This Row],[Aplicación]],6,2)</f>
        <v>07</v>
      </c>
      <c r="T1759" s="54" t="str">
        <f>VLOOKUP(Tabla1[[#This Row],[AREA]],Hoja1!A:B,2,FALSE)</f>
        <v>07. Medio ambiente</v>
      </c>
      <c r="U1759" s="57" t="str">
        <f>MID(Tabla1[[#This Row],[Aplicación]],9,4)</f>
        <v>1711</v>
      </c>
      <c r="V1759" s="54" t="str">
        <f>VLOOKUP(Tabla1[[#This Row],[PROGRAMA]],Hoja1!A:B,2,FALSE)</f>
        <v>1711. Parques y jardines</v>
      </c>
      <c r="W1759" s="57" t="str">
        <f>MID(Tabla1[[#This Row],[Aplicación]],14,2)</f>
        <v>22</v>
      </c>
      <c r="X1759" s="57" t="str">
        <f>MID(Tabla1[[#This Row],[Aplicación]],14,6)</f>
        <v>22199</v>
      </c>
    </row>
    <row r="1760" spans="1:24" x14ac:dyDescent="0.25">
      <c r="A1760" s="60">
        <v>220240023705</v>
      </c>
      <c r="B1760" s="43" t="s">
        <v>702</v>
      </c>
      <c r="C1760" s="61">
        <v>45456</v>
      </c>
      <c r="D1760" s="60">
        <v>22024001633</v>
      </c>
      <c r="E1760" s="43" t="s">
        <v>1427</v>
      </c>
      <c r="F1760" s="62">
        <v>57.29</v>
      </c>
      <c r="G1760" s="43" t="s">
        <v>81</v>
      </c>
      <c r="H1760" s="43" t="s">
        <v>3305</v>
      </c>
      <c r="I1760" s="69" t="s">
        <v>2934</v>
      </c>
      <c r="J1760" s="43" t="s">
        <v>398</v>
      </c>
      <c r="K1760" s="43" t="s">
        <v>398</v>
      </c>
      <c r="L1760" s="43" t="s">
        <v>413</v>
      </c>
      <c r="M1760" s="43" t="s">
        <v>395</v>
      </c>
      <c r="N1760" s="43" t="s">
        <v>396</v>
      </c>
      <c r="O1760" s="68" t="s">
        <v>325</v>
      </c>
      <c r="P1760" s="68" t="s">
        <v>2931</v>
      </c>
      <c r="Q1760" s="57" t="s">
        <v>2932</v>
      </c>
      <c r="R1760" s="35" t="s">
        <v>265</v>
      </c>
      <c r="S1760" s="57" t="str">
        <f>MID(Tabla1[[#This Row],[Aplicación]],6,2)</f>
        <v>07</v>
      </c>
      <c r="T1760" s="54" t="str">
        <f>VLOOKUP(Tabla1[[#This Row],[AREA]],Hoja1!A:B,2,FALSE)</f>
        <v>07. Medio ambiente</v>
      </c>
      <c r="U1760" s="57" t="str">
        <f>MID(Tabla1[[#This Row],[Aplicación]],9,4)</f>
        <v>1711</v>
      </c>
      <c r="V1760" s="54" t="str">
        <f>VLOOKUP(Tabla1[[#This Row],[PROGRAMA]],Hoja1!A:B,2,FALSE)</f>
        <v>1711. Parques y jardines</v>
      </c>
      <c r="W1760" s="57" t="str">
        <f>MID(Tabla1[[#This Row],[Aplicación]],14,2)</f>
        <v>22</v>
      </c>
      <c r="X1760" s="57" t="str">
        <f>MID(Tabla1[[#This Row],[Aplicación]],14,6)</f>
        <v>22199</v>
      </c>
    </row>
    <row r="1761" spans="1:24" x14ac:dyDescent="0.25">
      <c r="A1761" s="60">
        <v>220240023707</v>
      </c>
      <c r="B1761" s="43" t="s">
        <v>702</v>
      </c>
      <c r="C1761" s="61">
        <v>45456</v>
      </c>
      <c r="D1761" s="60">
        <v>22024001633</v>
      </c>
      <c r="E1761" s="43" t="s">
        <v>1427</v>
      </c>
      <c r="F1761" s="62">
        <v>68.81</v>
      </c>
      <c r="G1761" s="43" t="s">
        <v>81</v>
      </c>
      <c r="H1761" s="43" t="s">
        <v>3307</v>
      </c>
      <c r="I1761" s="69" t="s">
        <v>2934</v>
      </c>
      <c r="J1761" s="43" t="s">
        <v>398</v>
      </c>
      <c r="K1761" s="43" t="s">
        <v>398</v>
      </c>
      <c r="L1761" s="43" t="s">
        <v>413</v>
      </c>
      <c r="M1761" s="43" t="s">
        <v>395</v>
      </c>
      <c r="N1761" s="43" t="s">
        <v>396</v>
      </c>
      <c r="O1761" s="68" t="s">
        <v>325</v>
      </c>
      <c r="P1761" s="68" t="s">
        <v>2931</v>
      </c>
      <c r="Q1761" s="57" t="s">
        <v>2932</v>
      </c>
      <c r="R1761" s="35" t="s">
        <v>265</v>
      </c>
      <c r="S1761" s="57" t="str">
        <f>MID(Tabla1[[#This Row],[Aplicación]],6,2)</f>
        <v>07</v>
      </c>
      <c r="T1761" s="54" t="str">
        <f>VLOOKUP(Tabla1[[#This Row],[AREA]],Hoja1!A:B,2,FALSE)</f>
        <v>07. Medio ambiente</v>
      </c>
      <c r="U1761" s="57" t="str">
        <f>MID(Tabla1[[#This Row],[Aplicación]],9,4)</f>
        <v>1711</v>
      </c>
      <c r="V1761" s="54" t="str">
        <f>VLOOKUP(Tabla1[[#This Row],[PROGRAMA]],Hoja1!A:B,2,FALSE)</f>
        <v>1711. Parques y jardines</v>
      </c>
      <c r="W1761" s="57" t="str">
        <f>MID(Tabla1[[#This Row],[Aplicación]],14,2)</f>
        <v>22</v>
      </c>
      <c r="X1761" s="57" t="str">
        <f>MID(Tabla1[[#This Row],[Aplicación]],14,6)</f>
        <v>22199</v>
      </c>
    </row>
    <row r="1762" spans="1:24" x14ac:dyDescent="0.25">
      <c r="A1762" s="60">
        <v>220240023712</v>
      </c>
      <c r="B1762" s="43" t="s">
        <v>702</v>
      </c>
      <c r="C1762" s="61">
        <v>45456</v>
      </c>
      <c r="D1762" s="60">
        <v>22024001633</v>
      </c>
      <c r="E1762" s="43" t="s">
        <v>1427</v>
      </c>
      <c r="F1762" s="62">
        <v>96.33</v>
      </c>
      <c r="G1762" s="43" t="s">
        <v>40</v>
      </c>
      <c r="H1762" s="43" t="s">
        <v>3310</v>
      </c>
      <c r="I1762" s="69" t="s">
        <v>2934</v>
      </c>
      <c r="J1762" s="43" t="s">
        <v>398</v>
      </c>
      <c r="K1762" s="43" t="s">
        <v>398</v>
      </c>
      <c r="L1762" s="43" t="s">
        <v>413</v>
      </c>
      <c r="M1762" s="43" t="s">
        <v>395</v>
      </c>
      <c r="N1762" s="43" t="s">
        <v>396</v>
      </c>
      <c r="O1762" s="68" t="s">
        <v>325</v>
      </c>
      <c r="P1762" s="68" t="s">
        <v>2931</v>
      </c>
      <c r="Q1762" s="57" t="s">
        <v>2932</v>
      </c>
      <c r="R1762" s="35" t="s">
        <v>265</v>
      </c>
      <c r="S1762" s="57" t="str">
        <f>MID(Tabla1[[#This Row],[Aplicación]],6,2)</f>
        <v>07</v>
      </c>
      <c r="T1762" s="54" t="str">
        <f>VLOOKUP(Tabla1[[#This Row],[AREA]],Hoja1!A:B,2,FALSE)</f>
        <v>07. Medio ambiente</v>
      </c>
      <c r="U1762" s="57" t="str">
        <f>MID(Tabla1[[#This Row],[Aplicación]],9,4)</f>
        <v>1711</v>
      </c>
      <c r="V1762" s="54" t="str">
        <f>VLOOKUP(Tabla1[[#This Row],[PROGRAMA]],Hoja1!A:B,2,FALSE)</f>
        <v>1711. Parques y jardines</v>
      </c>
      <c r="W1762" s="57" t="str">
        <f>MID(Tabla1[[#This Row],[Aplicación]],14,2)</f>
        <v>22</v>
      </c>
      <c r="X1762" s="57" t="str">
        <f>MID(Tabla1[[#This Row],[Aplicación]],14,6)</f>
        <v>22199</v>
      </c>
    </row>
    <row r="1763" spans="1:24" x14ac:dyDescent="0.25">
      <c r="A1763" s="60">
        <v>220240023716</v>
      </c>
      <c r="B1763" s="43" t="s">
        <v>702</v>
      </c>
      <c r="C1763" s="61">
        <v>45456</v>
      </c>
      <c r="D1763" s="60">
        <v>22024001633</v>
      </c>
      <c r="E1763" s="43" t="s">
        <v>1427</v>
      </c>
      <c r="F1763" s="62">
        <v>112.6</v>
      </c>
      <c r="G1763" s="43" t="s">
        <v>838</v>
      </c>
      <c r="H1763" s="43" t="s">
        <v>3311</v>
      </c>
      <c r="I1763" s="69" t="s">
        <v>2934</v>
      </c>
      <c r="J1763" s="43" t="s">
        <v>398</v>
      </c>
      <c r="K1763" s="43" t="s">
        <v>398</v>
      </c>
      <c r="L1763" s="43" t="s">
        <v>413</v>
      </c>
      <c r="M1763" s="43" t="s">
        <v>395</v>
      </c>
      <c r="N1763" s="43" t="s">
        <v>396</v>
      </c>
      <c r="O1763" s="68" t="s">
        <v>325</v>
      </c>
      <c r="P1763" s="68" t="s">
        <v>2931</v>
      </c>
      <c r="Q1763" s="57" t="s">
        <v>2932</v>
      </c>
      <c r="R1763" s="35" t="s">
        <v>265</v>
      </c>
      <c r="S1763" s="57" t="str">
        <f>MID(Tabla1[[#This Row],[Aplicación]],6,2)</f>
        <v>07</v>
      </c>
      <c r="T1763" s="54" t="str">
        <f>VLOOKUP(Tabla1[[#This Row],[AREA]],Hoja1!A:B,2,FALSE)</f>
        <v>07. Medio ambiente</v>
      </c>
      <c r="U1763" s="57" t="str">
        <f>MID(Tabla1[[#This Row],[Aplicación]],9,4)</f>
        <v>1711</v>
      </c>
      <c r="V1763" s="54" t="str">
        <f>VLOOKUP(Tabla1[[#This Row],[PROGRAMA]],Hoja1!A:B,2,FALSE)</f>
        <v>1711. Parques y jardines</v>
      </c>
      <c r="W1763" s="57" t="str">
        <f>MID(Tabla1[[#This Row],[Aplicación]],14,2)</f>
        <v>22</v>
      </c>
      <c r="X1763" s="57" t="str">
        <f>MID(Tabla1[[#This Row],[Aplicación]],14,6)</f>
        <v>22199</v>
      </c>
    </row>
    <row r="1764" spans="1:24" x14ac:dyDescent="0.25">
      <c r="A1764" s="60">
        <v>220240023804</v>
      </c>
      <c r="B1764" s="43" t="s">
        <v>702</v>
      </c>
      <c r="C1764" s="61">
        <v>45456</v>
      </c>
      <c r="D1764" s="60">
        <v>22024001633</v>
      </c>
      <c r="E1764" s="43" t="s">
        <v>1427</v>
      </c>
      <c r="F1764" s="62">
        <v>140.22999999999999</v>
      </c>
      <c r="G1764" s="43" t="s">
        <v>82</v>
      </c>
      <c r="H1764" s="43" t="s">
        <v>3312</v>
      </c>
      <c r="I1764" s="69" t="s">
        <v>2934</v>
      </c>
      <c r="J1764" s="43" t="s">
        <v>398</v>
      </c>
      <c r="K1764" s="43" t="s">
        <v>398</v>
      </c>
      <c r="L1764" s="43" t="s">
        <v>413</v>
      </c>
      <c r="M1764" s="43" t="s">
        <v>395</v>
      </c>
      <c r="N1764" s="43" t="s">
        <v>396</v>
      </c>
      <c r="O1764" s="68" t="s">
        <v>325</v>
      </c>
      <c r="P1764" s="68" t="s">
        <v>2931</v>
      </c>
      <c r="Q1764" s="57" t="s">
        <v>2932</v>
      </c>
      <c r="R1764" s="35" t="s">
        <v>265</v>
      </c>
      <c r="S1764" s="57" t="str">
        <f>MID(Tabla1[[#This Row],[Aplicación]],6,2)</f>
        <v>07</v>
      </c>
      <c r="T1764" s="54" t="str">
        <f>VLOOKUP(Tabla1[[#This Row],[AREA]],Hoja1!A:B,2,FALSE)</f>
        <v>07. Medio ambiente</v>
      </c>
      <c r="U1764" s="57" t="str">
        <f>MID(Tabla1[[#This Row],[Aplicación]],9,4)</f>
        <v>1711</v>
      </c>
      <c r="V1764" s="54" t="str">
        <f>VLOOKUP(Tabla1[[#This Row],[PROGRAMA]],Hoja1!A:B,2,FALSE)</f>
        <v>1711. Parques y jardines</v>
      </c>
      <c r="W1764" s="57" t="str">
        <f>MID(Tabla1[[#This Row],[Aplicación]],14,2)</f>
        <v>22</v>
      </c>
      <c r="X1764" s="57" t="str">
        <f>MID(Tabla1[[#This Row],[Aplicación]],14,6)</f>
        <v>22199</v>
      </c>
    </row>
    <row r="1765" spans="1:24" x14ac:dyDescent="0.25">
      <c r="A1765" s="60">
        <v>220240023714</v>
      </c>
      <c r="B1765" s="43" t="s">
        <v>702</v>
      </c>
      <c r="C1765" s="61">
        <v>45456</v>
      </c>
      <c r="D1765" s="60">
        <v>22024001633</v>
      </c>
      <c r="E1765" s="43" t="s">
        <v>1427</v>
      </c>
      <c r="F1765" s="62">
        <v>145.02000000000001</v>
      </c>
      <c r="G1765" s="43" t="s">
        <v>57</v>
      </c>
      <c r="H1765" s="43" t="s">
        <v>3313</v>
      </c>
      <c r="I1765" s="69" t="s">
        <v>2934</v>
      </c>
      <c r="J1765" s="43" t="s">
        <v>398</v>
      </c>
      <c r="K1765" s="43" t="s">
        <v>398</v>
      </c>
      <c r="L1765" s="43" t="s">
        <v>413</v>
      </c>
      <c r="M1765" s="43" t="s">
        <v>395</v>
      </c>
      <c r="N1765" s="43" t="s">
        <v>396</v>
      </c>
      <c r="O1765" s="68" t="s">
        <v>325</v>
      </c>
      <c r="P1765" s="68" t="s">
        <v>2931</v>
      </c>
      <c r="Q1765" s="57" t="s">
        <v>2932</v>
      </c>
      <c r="R1765" s="35" t="s">
        <v>265</v>
      </c>
      <c r="S1765" s="57" t="str">
        <f>MID(Tabla1[[#This Row],[Aplicación]],6,2)</f>
        <v>07</v>
      </c>
      <c r="T1765" s="54" t="str">
        <f>VLOOKUP(Tabla1[[#This Row],[AREA]],Hoja1!A:B,2,FALSE)</f>
        <v>07. Medio ambiente</v>
      </c>
      <c r="U1765" s="57" t="str">
        <f>MID(Tabla1[[#This Row],[Aplicación]],9,4)</f>
        <v>1711</v>
      </c>
      <c r="V1765" s="54" t="str">
        <f>VLOOKUP(Tabla1[[#This Row],[PROGRAMA]],Hoja1!A:B,2,FALSE)</f>
        <v>1711. Parques y jardines</v>
      </c>
      <c r="W1765" s="57" t="str">
        <f>MID(Tabla1[[#This Row],[Aplicación]],14,2)</f>
        <v>22</v>
      </c>
      <c r="X1765" s="57" t="str">
        <f>MID(Tabla1[[#This Row],[Aplicación]],14,6)</f>
        <v>22199</v>
      </c>
    </row>
    <row r="1766" spans="1:24" x14ac:dyDescent="0.25">
      <c r="A1766" s="60">
        <v>220240023814</v>
      </c>
      <c r="B1766" s="43" t="s">
        <v>702</v>
      </c>
      <c r="C1766" s="61">
        <v>45456</v>
      </c>
      <c r="D1766" s="60">
        <v>22024001633</v>
      </c>
      <c r="E1766" s="43" t="s">
        <v>1427</v>
      </c>
      <c r="F1766" s="62">
        <v>291.92</v>
      </c>
      <c r="G1766" s="43" t="s">
        <v>3320</v>
      </c>
      <c r="H1766" s="43" t="s">
        <v>3321</v>
      </c>
      <c r="I1766" s="69" t="s">
        <v>2934</v>
      </c>
      <c r="J1766" s="43" t="s">
        <v>398</v>
      </c>
      <c r="K1766" s="43" t="s">
        <v>398</v>
      </c>
      <c r="L1766" s="43" t="s">
        <v>413</v>
      </c>
      <c r="M1766" s="43" t="s">
        <v>395</v>
      </c>
      <c r="N1766" s="43" t="s">
        <v>396</v>
      </c>
      <c r="O1766" s="68" t="s">
        <v>325</v>
      </c>
      <c r="P1766" s="68" t="s">
        <v>2931</v>
      </c>
      <c r="Q1766" s="57" t="s">
        <v>2932</v>
      </c>
      <c r="R1766" s="35" t="s">
        <v>265</v>
      </c>
      <c r="S1766" s="57" t="str">
        <f>MID(Tabla1[[#This Row],[Aplicación]],6,2)</f>
        <v>07</v>
      </c>
      <c r="T1766" s="54" t="str">
        <f>VLOOKUP(Tabla1[[#This Row],[AREA]],Hoja1!A:B,2,FALSE)</f>
        <v>07. Medio ambiente</v>
      </c>
      <c r="U1766" s="57" t="str">
        <f>MID(Tabla1[[#This Row],[Aplicación]],9,4)</f>
        <v>1711</v>
      </c>
      <c r="V1766" s="54" t="str">
        <f>VLOOKUP(Tabla1[[#This Row],[PROGRAMA]],Hoja1!A:B,2,FALSE)</f>
        <v>1711. Parques y jardines</v>
      </c>
      <c r="W1766" s="57" t="str">
        <f>MID(Tabla1[[#This Row],[Aplicación]],14,2)</f>
        <v>22</v>
      </c>
      <c r="X1766" s="57" t="str">
        <f>MID(Tabla1[[#This Row],[Aplicación]],14,6)</f>
        <v>22199</v>
      </c>
    </row>
    <row r="1767" spans="1:24" x14ac:dyDescent="0.25">
      <c r="A1767" s="60">
        <v>220240023700</v>
      </c>
      <c r="B1767" s="43" t="s">
        <v>702</v>
      </c>
      <c r="C1767" s="61">
        <v>45456</v>
      </c>
      <c r="D1767" s="60">
        <v>22024001633</v>
      </c>
      <c r="E1767" s="43" t="s">
        <v>1427</v>
      </c>
      <c r="F1767" s="62">
        <v>308.52999999999997</v>
      </c>
      <c r="G1767" s="43" t="s">
        <v>776</v>
      </c>
      <c r="H1767" s="43" t="s">
        <v>3322</v>
      </c>
      <c r="I1767" s="69" t="s">
        <v>2934</v>
      </c>
      <c r="J1767" s="43" t="s">
        <v>398</v>
      </c>
      <c r="K1767" s="43" t="s">
        <v>398</v>
      </c>
      <c r="L1767" s="43" t="s">
        <v>413</v>
      </c>
      <c r="M1767" s="43" t="s">
        <v>395</v>
      </c>
      <c r="N1767" s="43" t="s">
        <v>396</v>
      </c>
      <c r="O1767" s="68" t="s">
        <v>325</v>
      </c>
      <c r="P1767" s="68" t="s">
        <v>2931</v>
      </c>
      <c r="Q1767" s="57" t="s">
        <v>2932</v>
      </c>
      <c r="R1767" s="35" t="s">
        <v>265</v>
      </c>
      <c r="S1767" s="57" t="str">
        <f>MID(Tabla1[[#This Row],[Aplicación]],6,2)</f>
        <v>07</v>
      </c>
      <c r="T1767" s="54" t="str">
        <f>VLOOKUP(Tabla1[[#This Row],[AREA]],Hoja1!A:B,2,FALSE)</f>
        <v>07. Medio ambiente</v>
      </c>
      <c r="U1767" s="57" t="str">
        <f>MID(Tabla1[[#This Row],[Aplicación]],9,4)</f>
        <v>1711</v>
      </c>
      <c r="V1767" s="54" t="str">
        <f>VLOOKUP(Tabla1[[#This Row],[PROGRAMA]],Hoja1!A:B,2,FALSE)</f>
        <v>1711. Parques y jardines</v>
      </c>
      <c r="W1767" s="57" t="str">
        <f>MID(Tabla1[[#This Row],[Aplicación]],14,2)</f>
        <v>22</v>
      </c>
      <c r="X1767" s="57" t="str">
        <f>MID(Tabla1[[#This Row],[Aplicación]],14,6)</f>
        <v>22199</v>
      </c>
    </row>
    <row r="1768" spans="1:24" x14ac:dyDescent="0.25">
      <c r="A1768" s="60">
        <v>220240023810</v>
      </c>
      <c r="B1768" s="43" t="s">
        <v>702</v>
      </c>
      <c r="C1768" s="61">
        <v>45456</v>
      </c>
      <c r="D1768" s="60">
        <v>22024001633</v>
      </c>
      <c r="E1768" s="43" t="s">
        <v>1427</v>
      </c>
      <c r="F1768" s="62">
        <v>331.06</v>
      </c>
      <c r="G1768" s="43" t="s">
        <v>764</v>
      </c>
      <c r="H1768" s="43" t="s">
        <v>3323</v>
      </c>
      <c r="I1768" s="69" t="s">
        <v>2934</v>
      </c>
      <c r="J1768" s="43" t="s">
        <v>398</v>
      </c>
      <c r="K1768" s="43" t="s">
        <v>398</v>
      </c>
      <c r="L1768" s="43" t="s">
        <v>413</v>
      </c>
      <c r="M1768" s="43" t="s">
        <v>395</v>
      </c>
      <c r="N1768" s="43" t="s">
        <v>396</v>
      </c>
      <c r="O1768" s="68" t="s">
        <v>325</v>
      </c>
      <c r="P1768" s="68" t="s">
        <v>2931</v>
      </c>
      <c r="Q1768" s="57" t="s">
        <v>2932</v>
      </c>
      <c r="R1768" s="35" t="s">
        <v>265</v>
      </c>
      <c r="S1768" s="57" t="str">
        <f>MID(Tabla1[[#This Row],[Aplicación]],6,2)</f>
        <v>07</v>
      </c>
      <c r="T1768" s="54" t="str">
        <f>VLOOKUP(Tabla1[[#This Row],[AREA]],Hoja1!A:B,2,FALSE)</f>
        <v>07. Medio ambiente</v>
      </c>
      <c r="U1768" s="57" t="str">
        <f>MID(Tabla1[[#This Row],[Aplicación]],9,4)</f>
        <v>1711</v>
      </c>
      <c r="V1768" s="54" t="str">
        <f>VLOOKUP(Tabla1[[#This Row],[PROGRAMA]],Hoja1!A:B,2,FALSE)</f>
        <v>1711. Parques y jardines</v>
      </c>
      <c r="W1768" s="57" t="str">
        <f>MID(Tabla1[[#This Row],[Aplicación]],14,2)</f>
        <v>22</v>
      </c>
      <c r="X1768" s="57" t="str">
        <f>MID(Tabla1[[#This Row],[Aplicación]],14,6)</f>
        <v>22199</v>
      </c>
    </row>
    <row r="1769" spans="1:24" x14ac:dyDescent="0.25">
      <c r="A1769" s="60">
        <v>220240023806</v>
      </c>
      <c r="B1769" s="43" t="s">
        <v>702</v>
      </c>
      <c r="C1769" s="61">
        <v>45456</v>
      </c>
      <c r="D1769" s="60">
        <v>22024001633</v>
      </c>
      <c r="E1769" s="43" t="s">
        <v>1427</v>
      </c>
      <c r="F1769" s="62">
        <v>354.22</v>
      </c>
      <c r="G1769" s="43" t="s">
        <v>82</v>
      </c>
      <c r="H1769" s="43" t="s">
        <v>3324</v>
      </c>
      <c r="I1769" s="69" t="s">
        <v>2934</v>
      </c>
      <c r="J1769" s="43" t="s">
        <v>398</v>
      </c>
      <c r="K1769" s="43" t="s">
        <v>398</v>
      </c>
      <c r="L1769" s="43" t="s">
        <v>413</v>
      </c>
      <c r="M1769" s="43" t="s">
        <v>395</v>
      </c>
      <c r="N1769" s="43" t="s">
        <v>396</v>
      </c>
      <c r="O1769" s="68" t="s">
        <v>325</v>
      </c>
      <c r="P1769" s="68" t="s">
        <v>2931</v>
      </c>
      <c r="Q1769" s="57" t="s">
        <v>2932</v>
      </c>
      <c r="R1769" s="35" t="s">
        <v>265</v>
      </c>
      <c r="S1769" s="57" t="str">
        <f>MID(Tabla1[[#This Row],[Aplicación]],6,2)</f>
        <v>07</v>
      </c>
      <c r="T1769" s="54" t="str">
        <f>VLOOKUP(Tabla1[[#This Row],[AREA]],Hoja1!A:B,2,FALSE)</f>
        <v>07. Medio ambiente</v>
      </c>
      <c r="U1769" s="57" t="str">
        <f>MID(Tabla1[[#This Row],[Aplicación]],9,4)</f>
        <v>1711</v>
      </c>
      <c r="V1769" s="54" t="str">
        <f>VLOOKUP(Tabla1[[#This Row],[PROGRAMA]],Hoja1!A:B,2,FALSE)</f>
        <v>1711. Parques y jardines</v>
      </c>
      <c r="W1769" s="57" t="str">
        <f>MID(Tabla1[[#This Row],[Aplicación]],14,2)</f>
        <v>22</v>
      </c>
      <c r="X1769" s="57" t="str">
        <f>MID(Tabla1[[#This Row],[Aplicación]],14,6)</f>
        <v>22199</v>
      </c>
    </row>
    <row r="1770" spans="1:24" x14ac:dyDescent="0.25">
      <c r="A1770" s="60">
        <v>220240023812</v>
      </c>
      <c r="B1770" s="43" t="s">
        <v>702</v>
      </c>
      <c r="C1770" s="61">
        <v>45456</v>
      </c>
      <c r="D1770" s="60">
        <v>22024001633</v>
      </c>
      <c r="E1770" s="43" t="s">
        <v>1427</v>
      </c>
      <c r="F1770" s="62">
        <v>549.75</v>
      </c>
      <c r="G1770" s="43" t="s">
        <v>776</v>
      </c>
      <c r="H1770" s="43" t="s">
        <v>3326</v>
      </c>
      <c r="I1770" s="69" t="s">
        <v>2934</v>
      </c>
      <c r="J1770" s="43" t="s">
        <v>398</v>
      </c>
      <c r="K1770" s="43" t="s">
        <v>398</v>
      </c>
      <c r="L1770" s="43" t="s">
        <v>413</v>
      </c>
      <c r="M1770" s="43" t="s">
        <v>395</v>
      </c>
      <c r="N1770" s="43" t="s">
        <v>396</v>
      </c>
      <c r="O1770" s="68" t="s">
        <v>325</v>
      </c>
      <c r="P1770" s="68" t="s">
        <v>2931</v>
      </c>
      <c r="Q1770" s="57" t="s">
        <v>2932</v>
      </c>
      <c r="R1770" s="35" t="s">
        <v>265</v>
      </c>
      <c r="S1770" s="57" t="str">
        <f>MID(Tabla1[[#This Row],[Aplicación]],6,2)</f>
        <v>07</v>
      </c>
      <c r="T1770" s="54" t="str">
        <f>VLOOKUP(Tabla1[[#This Row],[AREA]],Hoja1!A:B,2,FALSE)</f>
        <v>07. Medio ambiente</v>
      </c>
      <c r="U1770" s="57" t="str">
        <f>MID(Tabla1[[#This Row],[Aplicación]],9,4)</f>
        <v>1711</v>
      </c>
      <c r="V1770" s="54" t="str">
        <f>VLOOKUP(Tabla1[[#This Row],[PROGRAMA]],Hoja1!A:B,2,FALSE)</f>
        <v>1711. Parques y jardines</v>
      </c>
      <c r="W1770" s="57" t="str">
        <f>MID(Tabla1[[#This Row],[Aplicación]],14,2)</f>
        <v>22</v>
      </c>
      <c r="X1770" s="57" t="str">
        <f>MID(Tabla1[[#This Row],[Aplicación]],14,6)</f>
        <v>22199</v>
      </c>
    </row>
    <row r="1771" spans="1:24" x14ac:dyDescent="0.25">
      <c r="A1771" s="60">
        <v>220240023812</v>
      </c>
      <c r="B1771" s="43" t="s">
        <v>702</v>
      </c>
      <c r="C1771" s="61">
        <v>45456</v>
      </c>
      <c r="D1771" s="60">
        <v>22024001633</v>
      </c>
      <c r="E1771" s="43" t="s">
        <v>1427</v>
      </c>
      <c r="F1771" s="62">
        <v>549.75</v>
      </c>
      <c r="G1771" s="43" t="s">
        <v>776</v>
      </c>
      <c r="H1771" s="43" t="s">
        <v>3326</v>
      </c>
      <c r="I1771" s="69" t="s">
        <v>2934</v>
      </c>
      <c r="J1771" s="43" t="s">
        <v>398</v>
      </c>
      <c r="K1771" s="43" t="s">
        <v>398</v>
      </c>
      <c r="L1771" s="43" t="s">
        <v>413</v>
      </c>
      <c r="M1771" s="43" t="s">
        <v>395</v>
      </c>
      <c r="N1771" s="43" t="s">
        <v>396</v>
      </c>
      <c r="O1771" s="68" t="s">
        <v>325</v>
      </c>
      <c r="P1771" s="68" t="s">
        <v>2931</v>
      </c>
      <c r="Q1771" s="57" t="s">
        <v>2932</v>
      </c>
      <c r="R1771" s="35" t="s">
        <v>265</v>
      </c>
      <c r="S1771" s="57" t="str">
        <f>MID(Tabla1[[#This Row],[Aplicación]],6,2)</f>
        <v>07</v>
      </c>
      <c r="T1771" s="54" t="str">
        <f>VLOOKUP(Tabla1[[#This Row],[AREA]],Hoja1!A:B,2,FALSE)</f>
        <v>07. Medio ambiente</v>
      </c>
      <c r="U1771" s="57" t="str">
        <f>MID(Tabla1[[#This Row],[Aplicación]],9,4)</f>
        <v>1711</v>
      </c>
      <c r="V1771" s="54" t="str">
        <f>VLOOKUP(Tabla1[[#This Row],[PROGRAMA]],Hoja1!A:B,2,FALSE)</f>
        <v>1711. Parques y jardines</v>
      </c>
      <c r="W1771" s="57" t="str">
        <f>MID(Tabla1[[#This Row],[Aplicación]],14,2)</f>
        <v>22</v>
      </c>
      <c r="X1771" s="57" t="str">
        <f>MID(Tabla1[[#This Row],[Aplicación]],14,6)</f>
        <v>22199</v>
      </c>
    </row>
    <row r="1772" spans="1:24" x14ac:dyDescent="0.25">
      <c r="A1772" s="60">
        <v>220240023806</v>
      </c>
      <c r="B1772" s="43" t="s">
        <v>702</v>
      </c>
      <c r="C1772" s="61">
        <v>45456</v>
      </c>
      <c r="D1772" s="60">
        <v>22024001633</v>
      </c>
      <c r="E1772" s="43" t="s">
        <v>1427</v>
      </c>
      <c r="F1772" s="62">
        <v>354.22</v>
      </c>
      <c r="G1772" s="43" t="s">
        <v>82</v>
      </c>
      <c r="H1772" s="43" t="s">
        <v>3324</v>
      </c>
      <c r="I1772" s="69" t="s">
        <v>2934</v>
      </c>
      <c r="J1772" s="43" t="s">
        <v>398</v>
      </c>
      <c r="K1772" s="43" t="s">
        <v>398</v>
      </c>
      <c r="L1772" s="43" t="s">
        <v>413</v>
      </c>
      <c r="M1772" s="43" t="s">
        <v>395</v>
      </c>
      <c r="N1772" s="43" t="s">
        <v>396</v>
      </c>
      <c r="O1772" s="68" t="s">
        <v>325</v>
      </c>
      <c r="P1772" s="68" t="s">
        <v>2931</v>
      </c>
      <c r="Q1772" s="57" t="s">
        <v>2932</v>
      </c>
      <c r="R1772" s="35" t="s">
        <v>265</v>
      </c>
      <c r="S1772" s="57" t="str">
        <f>MID(Tabla1[[#This Row],[Aplicación]],6,2)</f>
        <v>07</v>
      </c>
      <c r="T1772" s="54" t="str">
        <f>VLOOKUP(Tabla1[[#This Row],[AREA]],Hoja1!A:B,2,FALSE)</f>
        <v>07. Medio ambiente</v>
      </c>
      <c r="U1772" s="57" t="str">
        <f>MID(Tabla1[[#This Row],[Aplicación]],9,4)</f>
        <v>1711</v>
      </c>
      <c r="V1772" s="54" t="str">
        <f>VLOOKUP(Tabla1[[#This Row],[PROGRAMA]],Hoja1!A:B,2,FALSE)</f>
        <v>1711. Parques y jardines</v>
      </c>
      <c r="W1772" s="57" t="str">
        <f>MID(Tabla1[[#This Row],[Aplicación]],14,2)</f>
        <v>22</v>
      </c>
      <c r="X1772" s="57" t="str">
        <f>MID(Tabla1[[#This Row],[Aplicación]],14,6)</f>
        <v>22199</v>
      </c>
    </row>
    <row r="1773" spans="1:24" x14ac:dyDescent="0.25">
      <c r="A1773" s="60">
        <v>220240023810</v>
      </c>
      <c r="B1773" s="43" t="s">
        <v>702</v>
      </c>
      <c r="C1773" s="61">
        <v>45456</v>
      </c>
      <c r="D1773" s="60">
        <v>22024001633</v>
      </c>
      <c r="E1773" s="43" t="s">
        <v>1427</v>
      </c>
      <c r="F1773" s="62">
        <v>331.06</v>
      </c>
      <c r="G1773" s="43" t="s">
        <v>764</v>
      </c>
      <c r="H1773" s="43" t="s">
        <v>3323</v>
      </c>
      <c r="I1773" s="69" t="s">
        <v>2934</v>
      </c>
      <c r="J1773" s="43" t="s">
        <v>398</v>
      </c>
      <c r="K1773" s="43" t="s">
        <v>398</v>
      </c>
      <c r="L1773" s="43" t="s">
        <v>413</v>
      </c>
      <c r="M1773" s="43" t="s">
        <v>395</v>
      </c>
      <c r="N1773" s="43" t="s">
        <v>396</v>
      </c>
      <c r="O1773" s="68" t="s">
        <v>325</v>
      </c>
      <c r="P1773" s="68" t="s">
        <v>2931</v>
      </c>
      <c r="Q1773" s="57" t="s">
        <v>2932</v>
      </c>
      <c r="R1773" s="35" t="s">
        <v>265</v>
      </c>
      <c r="S1773" s="57" t="str">
        <f>MID(Tabla1[[#This Row],[Aplicación]],6,2)</f>
        <v>07</v>
      </c>
      <c r="T1773" s="54" t="str">
        <f>VLOOKUP(Tabla1[[#This Row],[AREA]],Hoja1!A:B,2,FALSE)</f>
        <v>07. Medio ambiente</v>
      </c>
      <c r="U1773" s="57" t="str">
        <f>MID(Tabla1[[#This Row],[Aplicación]],9,4)</f>
        <v>1711</v>
      </c>
      <c r="V1773" s="54" t="str">
        <f>VLOOKUP(Tabla1[[#This Row],[PROGRAMA]],Hoja1!A:B,2,FALSE)</f>
        <v>1711. Parques y jardines</v>
      </c>
      <c r="W1773" s="57" t="str">
        <f>MID(Tabla1[[#This Row],[Aplicación]],14,2)</f>
        <v>22</v>
      </c>
      <c r="X1773" s="57" t="str">
        <f>MID(Tabla1[[#This Row],[Aplicación]],14,6)</f>
        <v>22199</v>
      </c>
    </row>
    <row r="1774" spans="1:24" x14ac:dyDescent="0.25">
      <c r="A1774" s="60">
        <v>220240023700</v>
      </c>
      <c r="B1774" s="43" t="s">
        <v>702</v>
      </c>
      <c r="C1774" s="61">
        <v>45456</v>
      </c>
      <c r="D1774" s="60">
        <v>22024001633</v>
      </c>
      <c r="E1774" s="43" t="s">
        <v>1427</v>
      </c>
      <c r="F1774" s="62">
        <v>308.52999999999997</v>
      </c>
      <c r="G1774" s="43" t="s">
        <v>776</v>
      </c>
      <c r="H1774" s="43" t="s">
        <v>3322</v>
      </c>
      <c r="I1774" s="69" t="s">
        <v>2934</v>
      </c>
      <c r="J1774" s="43" t="s">
        <v>398</v>
      </c>
      <c r="K1774" s="43" t="s">
        <v>398</v>
      </c>
      <c r="L1774" s="43" t="s">
        <v>413</v>
      </c>
      <c r="M1774" s="43" t="s">
        <v>395</v>
      </c>
      <c r="N1774" s="43" t="s">
        <v>396</v>
      </c>
      <c r="O1774" s="68" t="s">
        <v>325</v>
      </c>
      <c r="P1774" s="68" t="s">
        <v>2931</v>
      </c>
      <c r="Q1774" s="57" t="s">
        <v>2932</v>
      </c>
      <c r="R1774" s="35" t="s">
        <v>265</v>
      </c>
      <c r="S1774" s="57" t="str">
        <f>MID(Tabla1[[#This Row],[Aplicación]],6,2)</f>
        <v>07</v>
      </c>
      <c r="T1774" s="54" t="str">
        <f>VLOOKUP(Tabla1[[#This Row],[AREA]],Hoja1!A:B,2,FALSE)</f>
        <v>07. Medio ambiente</v>
      </c>
      <c r="U1774" s="57" t="str">
        <f>MID(Tabla1[[#This Row],[Aplicación]],9,4)</f>
        <v>1711</v>
      </c>
      <c r="V1774" s="54" t="str">
        <f>VLOOKUP(Tabla1[[#This Row],[PROGRAMA]],Hoja1!A:B,2,FALSE)</f>
        <v>1711. Parques y jardines</v>
      </c>
      <c r="W1774" s="57" t="str">
        <f>MID(Tabla1[[#This Row],[Aplicación]],14,2)</f>
        <v>22</v>
      </c>
      <c r="X1774" s="57" t="str">
        <f>MID(Tabla1[[#This Row],[Aplicación]],14,6)</f>
        <v>22199</v>
      </c>
    </row>
    <row r="1775" spans="1:24" x14ac:dyDescent="0.25">
      <c r="A1775" s="60">
        <v>220240023814</v>
      </c>
      <c r="B1775" s="43" t="s">
        <v>702</v>
      </c>
      <c r="C1775" s="61">
        <v>45456</v>
      </c>
      <c r="D1775" s="60">
        <v>22024001633</v>
      </c>
      <c r="E1775" s="43" t="s">
        <v>1427</v>
      </c>
      <c r="F1775" s="62">
        <v>291.92</v>
      </c>
      <c r="G1775" s="43" t="s">
        <v>3320</v>
      </c>
      <c r="H1775" s="43" t="s">
        <v>3321</v>
      </c>
      <c r="I1775" s="69" t="s">
        <v>2934</v>
      </c>
      <c r="J1775" s="43" t="s">
        <v>398</v>
      </c>
      <c r="K1775" s="43" t="s">
        <v>398</v>
      </c>
      <c r="L1775" s="43" t="s">
        <v>413</v>
      </c>
      <c r="M1775" s="43" t="s">
        <v>395</v>
      </c>
      <c r="N1775" s="43" t="s">
        <v>396</v>
      </c>
      <c r="O1775" s="68" t="s">
        <v>325</v>
      </c>
      <c r="P1775" s="68" t="s">
        <v>2931</v>
      </c>
      <c r="Q1775" s="57" t="s">
        <v>2932</v>
      </c>
      <c r="R1775" s="35" t="s">
        <v>265</v>
      </c>
      <c r="S1775" s="57" t="str">
        <f>MID(Tabla1[[#This Row],[Aplicación]],6,2)</f>
        <v>07</v>
      </c>
      <c r="T1775" s="54" t="str">
        <f>VLOOKUP(Tabla1[[#This Row],[AREA]],Hoja1!A:B,2,FALSE)</f>
        <v>07. Medio ambiente</v>
      </c>
      <c r="U1775" s="57" t="str">
        <f>MID(Tabla1[[#This Row],[Aplicación]],9,4)</f>
        <v>1711</v>
      </c>
      <c r="V1775" s="54" t="str">
        <f>VLOOKUP(Tabla1[[#This Row],[PROGRAMA]],Hoja1!A:B,2,FALSE)</f>
        <v>1711. Parques y jardines</v>
      </c>
      <c r="W1775" s="57" t="str">
        <f>MID(Tabla1[[#This Row],[Aplicación]],14,2)</f>
        <v>22</v>
      </c>
      <c r="X1775" s="57" t="str">
        <f>MID(Tabla1[[#This Row],[Aplicación]],14,6)</f>
        <v>22199</v>
      </c>
    </row>
    <row r="1776" spans="1:24" x14ac:dyDescent="0.25">
      <c r="A1776" s="60">
        <v>220240023714</v>
      </c>
      <c r="B1776" s="43" t="s">
        <v>702</v>
      </c>
      <c r="C1776" s="61">
        <v>45456</v>
      </c>
      <c r="D1776" s="60">
        <v>22024001633</v>
      </c>
      <c r="E1776" s="43" t="s">
        <v>1427</v>
      </c>
      <c r="F1776" s="62">
        <v>145.02000000000001</v>
      </c>
      <c r="G1776" s="43" t="s">
        <v>57</v>
      </c>
      <c r="H1776" s="43" t="s">
        <v>3313</v>
      </c>
      <c r="I1776" s="69" t="s">
        <v>2934</v>
      </c>
      <c r="J1776" s="43" t="s">
        <v>398</v>
      </c>
      <c r="K1776" s="43" t="s">
        <v>398</v>
      </c>
      <c r="L1776" s="43" t="s">
        <v>413</v>
      </c>
      <c r="M1776" s="43" t="s">
        <v>395</v>
      </c>
      <c r="N1776" s="43" t="s">
        <v>396</v>
      </c>
      <c r="O1776" s="68" t="s">
        <v>325</v>
      </c>
      <c r="P1776" s="68" t="s">
        <v>2931</v>
      </c>
      <c r="Q1776" s="57" t="s">
        <v>2932</v>
      </c>
      <c r="R1776" s="35" t="s">
        <v>265</v>
      </c>
      <c r="S1776" s="57" t="str">
        <f>MID(Tabla1[[#This Row],[Aplicación]],6,2)</f>
        <v>07</v>
      </c>
      <c r="T1776" s="54" t="str">
        <f>VLOOKUP(Tabla1[[#This Row],[AREA]],Hoja1!A:B,2,FALSE)</f>
        <v>07. Medio ambiente</v>
      </c>
      <c r="U1776" s="57" t="str">
        <f>MID(Tabla1[[#This Row],[Aplicación]],9,4)</f>
        <v>1711</v>
      </c>
      <c r="V1776" s="54" t="str">
        <f>VLOOKUP(Tabla1[[#This Row],[PROGRAMA]],Hoja1!A:B,2,FALSE)</f>
        <v>1711. Parques y jardines</v>
      </c>
      <c r="W1776" s="57" t="str">
        <f>MID(Tabla1[[#This Row],[Aplicación]],14,2)</f>
        <v>22</v>
      </c>
      <c r="X1776" s="57" t="str">
        <f>MID(Tabla1[[#This Row],[Aplicación]],14,6)</f>
        <v>22199</v>
      </c>
    </row>
    <row r="1777" spans="1:24" x14ac:dyDescent="0.25">
      <c r="A1777" s="60">
        <v>220240023804</v>
      </c>
      <c r="B1777" s="43" t="s">
        <v>702</v>
      </c>
      <c r="C1777" s="61">
        <v>45456</v>
      </c>
      <c r="D1777" s="60">
        <v>22024001633</v>
      </c>
      <c r="E1777" s="43" t="s">
        <v>1427</v>
      </c>
      <c r="F1777" s="62">
        <v>140.22999999999999</v>
      </c>
      <c r="G1777" s="43" t="s">
        <v>82</v>
      </c>
      <c r="H1777" s="43" t="s">
        <v>3312</v>
      </c>
      <c r="I1777" s="69" t="s">
        <v>2934</v>
      </c>
      <c r="J1777" s="43" t="s">
        <v>398</v>
      </c>
      <c r="K1777" s="43" t="s">
        <v>398</v>
      </c>
      <c r="L1777" s="43" t="s">
        <v>413</v>
      </c>
      <c r="M1777" s="43" t="s">
        <v>395</v>
      </c>
      <c r="N1777" s="43" t="s">
        <v>396</v>
      </c>
      <c r="O1777" s="68" t="s">
        <v>325</v>
      </c>
      <c r="P1777" s="68" t="s">
        <v>2931</v>
      </c>
      <c r="Q1777" s="57" t="s">
        <v>2932</v>
      </c>
      <c r="R1777" s="35" t="s">
        <v>265</v>
      </c>
      <c r="S1777" s="57" t="str">
        <f>MID(Tabla1[[#This Row],[Aplicación]],6,2)</f>
        <v>07</v>
      </c>
      <c r="T1777" s="54" t="str">
        <f>VLOOKUP(Tabla1[[#This Row],[AREA]],Hoja1!A:B,2,FALSE)</f>
        <v>07. Medio ambiente</v>
      </c>
      <c r="U1777" s="57" t="str">
        <f>MID(Tabla1[[#This Row],[Aplicación]],9,4)</f>
        <v>1711</v>
      </c>
      <c r="V1777" s="54" t="str">
        <f>VLOOKUP(Tabla1[[#This Row],[PROGRAMA]],Hoja1!A:B,2,FALSE)</f>
        <v>1711. Parques y jardines</v>
      </c>
      <c r="W1777" s="57" t="str">
        <f>MID(Tabla1[[#This Row],[Aplicación]],14,2)</f>
        <v>22</v>
      </c>
      <c r="X1777" s="57" t="str">
        <f>MID(Tabla1[[#This Row],[Aplicación]],14,6)</f>
        <v>22199</v>
      </c>
    </row>
    <row r="1778" spans="1:24" x14ac:dyDescent="0.25">
      <c r="A1778" s="60">
        <v>220240023716</v>
      </c>
      <c r="B1778" s="43" t="s">
        <v>702</v>
      </c>
      <c r="C1778" s="61">
        <v>45456</v>
      </c>
      <c r="D1778" s="60">
        <v>22024001633</v>
      </c>
      <c r="E1778" s="43" t="s">
        <v>1427</v>
      </c>
      <c r="F1778" s="62">
        <v>112.6</v>
      </c>
      <c r="G1778" s="43" t="s">
        <v>838</v>
      </c>
      <c r="H1778" s="43" t="s">
        <v>3311</v>
      </c>
      <c r="I1778" s="69" t="s">
        <v>2934</v>
      </c>
      <c r="J1778" s="43" t="s">
        <v>398</v>
      </c>
      <c r="K1778" s="43" t="s">
        <v>398</v>
      </c>
      <c r="L1778" s="43" t="s">
        <v>413</v>
      </c>
      <c r="M1778" s="43" t="s">
        <v>395</v>
      </c>
      <c r="N1778" s="43" t="s">
        <v>396</v>
      </c>
      <c r="O1778" s="68" t="s">
        <v>325</v>
      </c>
      <c r="P1778" s="68" t="s">
        <v>2931</v>
      </c>
      <c r="Q1778" s="57" t="s">
        <v>2932</v>
      </c>
      <c r="R1778" s="35" t="s">
        <v>265</v>
      </c>
      <c r="S1778" s="57" t="str">
        <f>MID(Tabla1[[#This Row],[Aplicación]],6,2)</f>
        <v>07</v>
      </c>
      <c r="T1778" s="54" t="str">
        <f>VLOOKUP(Tabla1[[#This Row],[AREA]],Hoja1!A:B,2,FALSE)</f>
        <v>07. Medio ambiente</v>
      </c>
      <c r="U1778" s="57" t="str">
        <f>MID(Tabla1[[#This Row],[Aplicación]],9,4)</f>
        <v>1711</v>
      </c>
      <c r="V1778" s="54" t="str">
        <f>VLOOKUP(Tabla1[[#This Row],[PROGRAMA]],Hoja1!A:B,2,FALSE)</f>
        <v>1711. Parques y jardines</v>
      </c>
      <c r="W1778" s="57" t="str">
        <f>MID(Tabla1[[#This Row],[Aplicación]],14,2)</f>
        <v>22</v>
      </c>
      <c r="X1778" s="57" t="str">
        <f>MID(Tabla1[[#This Row],[Aplicación]],14,6)</f>
        <v>22199</v>
      </c>
    </row>
    <row r="1779" spans="1:24" x14ac:dyDescent="0.25">
      <c r="A1779" s="60">
        <v>220240023712</v>
      </c>
      <c r="B1779" s="43" t="s">
        <v>702</v>
      </c>
      <c r="C1779" s="61">
        <v>45456</v>
      </c>
      <c r="D1779" s="60">
        <v>22024001633</v>
      </c>
      <c r="E1779" s="43" t="s">
        <v>1427</v>
      </c>
      <c r="F1779" s="62">
        <v>96.33</v>
      </c>
      <c r="G1779" s="43" t="s">
        <v>40</v>
      </c>
      <c r="H1779" s="43" t="s">
        <v>3310</v>
      </c>
      <c r="I1779" s="69" t="s">
        <v>2934</v>
      </c>
      <c r="J1779" s="43" t="s">
        <v>398</v>
      </c>
      <c r="K1779" s="43" t="s">
        <v>398</v>
      </c>
      <c r="L1779" s="43" t="s">
        <v>413</v>
      </c>
      <c r="M1779" s="43" t="s">
        <v>395</v>
      </c>
      <c r="N1779" s="43" t="s">
        <v>396</v>
      </c>
      <c r="O1779" s="68" t="s">
        <v>325</v>
      </c>
      <c r="P1779" s="68" t="s">
        <v>2931</v>
      </c>
      <c r="Q1779" s="57" t="s">
        <v>2932</v>
      </c>
      <c r="R1779" s="35" t="s">
        <v>265</v>
      </c>
      <c r="S1779" s="57" t="str">
        <f>MID(Tabla1[[#This Row],[Aplicación]],6,2)</f>
        <v>07</v>
      </c>
      <c r="T1779" s="54" t="str">
        <f>VLOOKUP(Tabla1[[#This Row],[AREA]],Hoja1!A:B,2,FALSE)</f>
        <v>07. Medio ambiente</v>
      </c>
      <c r="U1779" s="57" t="str">
        <f>MID(Tabla1[[#This Row],[Aplicación]],9,4)</f>
        <v>1711</v>
      </c>
      <c r="V1779" s="54" t="str">
        <f>VLOOKUP(Tabla1[[#This Row],[PROGRAMA]],Hoja1!A:B,2,FALSE)</f>
        <v>1711. Parques y jardines</v>
      </c>
      <c r="W1779" s="57" t="str">
        <f>MID(Tabla1[[#This Row],[Aplicación]],14,2)</f>
        <v>22</v>
      </c>
      <c r="X1779" s="57" t="str">
        <f>MID(Tabla1[[#This Row],[Aplicación]],14,6)</f>
        <v>22199</v>
      </c>
    </row>
    <row r="1780" spans="1:24" x14ac:dyDescent="0.25">
      <c r="A1780" s="60">
        <v>220240023707</v>
      </c>
      <c r="B1780" s="43" t="s">
        <v>702</v>
      </c>
      <c r="C1780" s="61">
        <v>45456</v>
      </c>
      <c r="D1780" s="60">
        <v>22024001633</v>
      </c>
      <c r="E1780" s="43" t="s">
        <v>1427</v>
      </c>
      <c r="F1780" s="62">
        <v>68.81</v>
      </c>
      <c r="G1780" s="43" t="s">
        <v>81</v>
      </c>
      <c r="H1780" s="43" t="s">
        <v>3307</v>
      </c>
      <c r="I1780" s="69" t="s">
        <v>2934</v>
      </c>
      <c r="J1780" s="43" t="s">
        <v>398</v>
      </c>
      <c r="K1780" s="43" t="s">
        <v>398</v>
      </c>
      <c r="L1780" s="43" t="s">
        <v>413</v>
      </c>
      <c r="M1780" s="43" t="s">
        <v>395</v>
      </c>
      <c r="N1780" s="43" t="s">
        <v>396</v>
      </c>
      <c r="O1780" s="68" t="s">
        <v>325</v>
      </c>
      <c r="P1780" s="68" t="s">
        <v>2931</v>
      </c>
      <c r="Q1780" s="57" t="s">
        <v>2932</v>
      </c>
      <c r="R1780" s="35" t="s">
        <v>265</v>
      </c>
      <c r="S1780" s="57" t="str">
        <f>MID(Tabla1[[#This Row],[Aplicación]],6,2)</f>
        <v>07</v>
      </c>
      <c r="T1780" s="54" t="str">
        <f>VLOOKUP(Tabla1[[#This Row],[AREA]],Hoja1!A:B,2,FALSE)</f>
        <v>07. Medio ambiente</v>
      </c>
      <c r="U1780" s="57" t="str">
        <f>MID(Tabla1[[#This Row],[Aplicación]],9,4)</f>
        <v>1711</v>
      </c>
      <c r="V1780" s="54" t="str">
        <f>VLOOKUP(Tabla1[[#This Row],[PROGRAMA]],Hoja1!A:B,2,FALSE)</f>
        <v>1711. Parques y jardines</v>
      </c>
      <c r="W1780" s="57" t="str">
        <f>MID(Tabla1[[#This Row],[Aplicación]],14,2)</f>
        <v>22</v>
      </c>
      <c r="X1780" s="57" t="str">
        <f>MID(Tabla1[[#This Row],[Aplicación]],14,6)</f>
        <v>22199</v>
      </c>
    </row>
    <row r="1781" spans="1:24" x14ac:dyDescent="0.25">
      <c r="A1781" s="60">
        <v>220240023705</v>
      </c>
      <c r="B1781" s="43" t="s">
        <v>702</v>
      </c>
      <c r="C1781" s="61">
        <v>45456</v>
      </c>
      <c r="D1781" s="60">
        <v>22024001633</v>
      </c>
      <c r="E1781" s="43" t="s">
        <v>1427</v>
      </c>
      <c r="F1781" s="62">
        <v>57.29</v>
      </c>
      <c r="G1781" s="43" t="s">
        <v>81</v>
      </c>
      <c r="H1781" s="43" t="s">
        <v>3305</v>
      </c>
      <c r="I1781" s="69" t="s">
        <v>2934</v>
      </c>
      <c r="J1781" s="43" t="s">
        <v>398</v>
      </c>
      <c r="K1781" s="43" t="s">
        <v>398</v>
      </c>
      <c r="L1781" s="43" t="s">
        <v>413</v>
      </c>
      <c r="M1781" s="43" t="s">
        <v>395</v>
      </c>
      <c r="N1781" s="43" t="s">
        <v>396</v>
      </c>
      <c r="O1781" s="68" t="s">
        <v>325</v>
      </c>
      <c r="P1781" s="68" t="s">
        <v>2931</v>
      </c>
      <c r="Q1781" s="57" t="s">
        <v>2932</v>
      </c>
      <c r="R1781" s="35" t="s">
        <v>265</v>
      </c>
      <c r="S1781" s="57" t="str">
        <f>MID(Tabla1[[#This Row],[Aplicación]],6,2)</f>
        <v>07</v>
      </c>
      <c r="T1781" s="54" t="str">
        <f>VLOOKUP(Tabla1[[#This Row],[AREA]],Hoja1!A:B,2,FALSE)</f>
        <v>07. Medio ambiente</v>
      </c>
      <c r="U1781" s="57" t="str">
        <f>MID(Tabla1[[#This Row],[Aplicación]],9,4)</f>
        <v>1711</v>
      </c>
      <c r="V1781" s="54" t="str">
        <f>VLOOKUP(Tabla1[[#This Row],[PROGRAMA]],Hoja1!A:B,2,FALSE)</f>
        <v>1711. Parques y jardines</v>
      </c>
      <c r="W1781" s="57" t="str">
        <f>MID(Tabla1[[#This Row],[Aplicación]],14,2)</f>
        <v>22</v>
      </c>
      <c r="X1781" s="57" t="str">
        <f>MID(Tabla1[[#This Row],[Aplicación]],14,6)</f>
        <v>22199</v>
      </c>
    </row>
    <row r="1782" spans="1:24" x14ac:dyDescent="0.25">
      <c r="A1782" s="60">
        <v>220240023710</v>
      </c>
      <c r="B1782" s="43" t="s">
        <v>702</v>
      </c>
      <c r="C1782" s="61">
        <v>45456</v>
      </c>
      <c r="D1782" s="60">
        <v>22024001633</v>
      </c>
      <c r="E1782" s="43" t="s">
        <v>1427</v>
      </c>
      <c r="F1782" s="62">
        <v>36.72</v>
      </c>
      <c r="G1782" s="43" t="s">
        <v>81</v>
      </c>
      <c r="H1782" s="43" t="s">
        <v>3302</v>
      </c>
      <c r="I1782" s="69" t="s">
        <v>2934</v>
      </c>
      <c r="J1782" s="43" t="s">
        <v>398</v>
      </c>
      <c r="K1782" s="43" t="s">
        <v>398</v>
      </c>
      <c r="L1782" s="43" t="s">
        <v>413</v>
      </c>
      <c r="M1782" s="43" t="s">
        <v>395</v>
      </c>
      <c r="N1782" s="43" t="s">
        <v>396</v>
      </c>
      <c r="O1782" s="68" t="s">
        <v>325</v>
      </c>
      <c r="P1782" s="68" t="s">
        <v>2931</v>
      </c>
      <c r="Q1782" s="57" t="s">
        <v>2932</v>
      </c>
      <c r="R1782" s="35" t="s">
        <v>265</v>
      </c>
      <c r="S1782" s="57" t="str">
        <f>MID(Tabla1[[#This Row],[Aplicación]],6,2)</f>
        <v>07</v>
      </c>
      <c r="T1782" s="54" t="str">
        <f>VLOOKUP(Tabla1[[#This Row],[AREA]],Hoja1!A:B,2,FALSE)</f>
        <v>07. Medio ambiente</v>
      </c>
      <c r="U1782" s="57" t="str">
        <f>MID(Tabla1[[#This Row],[Aplicación]],9,4)</f>
        <v>1711</v>
      </c>
      <c r="V1782" s="54" t="str">
        <f>VLOOKUP(Tabla1[[#This Row],[PROGRAMA]],Hoja1!A:B,2,FALSE)</f>
        <v>1711. Parques y jardines</v>
      </c>
      <c r="W1782" s="57" t="str">
        <f>MID(Tabla1[[#This Row],[Aplicación]],14,2)</f>
        <v>22</v>
      </c>
      <c r="X1782" s="57" t="str">
        <f>MID(Tabla1[[#This Row],[Aplicación]],14,6)</f>
        <v>22199</v>
      </c>
    </row>
    <row r="1783" spans="1:24" x14ac:dyDescent="0.25">
      <c r="A1783" s="60">
        <v>220240022331</v>
      </c>
      <c r="B1783" s="43" t="s">
        <v>390</v>
      </c>
      <c r="C1783" s="61">
        <v>45443</v>
      </c>
      <c r="D1783" s="60">
        <v>22024004833</v>
      </c>
      <c r="E1783" s="43" t="s">
        <v>1427</v>
      </c>
      <c r="F1783" s="62">
        <v>3.3</v>
      </c>
      <c r="G1783" s="43" t="s">
        <v>86</v>
      </c>
      <c r="H1783" s="43" t="s">
        <v>3486</v>
      </c>
      <c r="I1783" s="69" t="s">
        <v>2930</v>
      </c>
      <c r="J1783" s="43" t="s">
        <v>398</v>
      </c>
      <c r="K1783" s="43" t="s">
        <v>398</v>
      </c>
      <c r="L1783" s="43" t="s">
        <v>413</v>
      </c>
      <c r="M1783" s="43" t="s">
        <v>585</v>
      </c>
      <c r="N1783" s="43" t="s">
        <v>539</v>
      </c>
      <c r="O1783" s="68" t="s">
        <v>326</v>
      </c>
      <c r="P1783" s="68" t="s">
        <v>2931</v>
      </c>
      <c r="Q1783" s="57" t="s">
        <v>2932</v>
      </c>
      <c r="R1783" s="35" t="s">
        <v>265</v>
      </c>
      <c r="S1783" s="57" t="str">
        <f>MID(Tabla1[[#This Row],[Aplicación]],6,2)</f>
        <v>07</v>
      </c>
      <c r="T1783" s="54" t="str">
        <f>VLOOKUP(Tabla1[[#This Row],[AREA]],Hoja1!A:B,2,FALSE)</f>
        <v>07. Medio ambiente</v>
      </c>
      <c r="U1783" s="57" t="str">
        <f>MID(Tabla1[[#This Row],[Aplicación]],9,4)</f>
        <v>1711</v>
      </c>
      <c r="V1783" s="54" t="str">
        <f>VLOOKUP(Tabla1[[#This Row],[PROGRAMA]],Hoja1!A:B,2,FALSE)</f>
        <v>1711. Parques y jardines</v>
      </c>
      <c r="W1783" s="57" t="str">
        <f>MID(Tabla1[[#This Row],[Aplicación]],14,2)</f>
        <v>22</v>
      </c>
      <c r="X1783" s="57" t="str">
        <f>MID(Tabla1[[#This Row],[Aplicación]],14,6)</f>
        <v>22199</v>
      </c>
    </row>
    <row r="1784" spans="1:24" x14ac:dyDescent="0.25">
      <c r="A1784" s="60">
        <v>220240021854</v>
      </c>
      <c r="B1784" s="43" t="s">
        <v>702</v>
      </c>
      <c r="C1784" s="61">
        <v>45441</v>
      </c>
      <c r="D1784" s="60">
        <v>22024001633</v>
      </c>
      <c r="E1784" s="43" t="s">
        <v>1427</v>
      </c>
      <c r="F1784" s="62">
        <v>741.51</v>
      </c>
      <c r="G1784" s="43" t="s">
        <v>82</v>
      </c>
      <c r="H1784" s="43" t="s">
        <v>3540</v>
      </c>
      <c r="I1784" s="69" t="s">
        <v>2934</v>
      </c>
      <c r="J1784" s="43" t="s">
        <v>398</v>
      </c>
      <c r="K1784" s="43" t="s">
        <v>398</v>
      </c>
      <c r="L1784" s="43" t="s">
        <v>413</v>
      </c>
      <c r="M1784" s="43" t="s">
        <v>395</v>
      </c>
      <c r="N1784" s="43" t="s">
        <v>396</v>
      </c>
      <c r="O1784" s="68" t="s">
        <v>325</v>
      </c>
      <c r="P1784" s="68" t="s">
        <v>2931</v>
      </c>
      <c r="Q1784" s="57" t="s">
        <v>2932</v>
      </c>
      <c r="R1784" s="35" t="s">
        <v>265</v>
      </c>
      <c r="S1784" s="57" t="str">
        <f>MID(Tabla1[[#This Row],[Aplicación]],6,2)</f>
        <v>07</v>
      </c>
      <c r="T1784" s="54" t="str">
        <f>VLOOKUP(Tabla1[[#This Row],[AREA]],Hoja1!A:B,2,FALSE)</f>
        <v>07. Medio ambiente</v>
      </c>
      <c r="U1784" s="57" t="str">
        <f>MID(Tabla1[[#This Row],[Aplicación]],9,4)</f>
        <v>1711</v>
      </c>
      <c r="V1784" s="54" t="str">
        <f>VLOOKUP(Tabla1[[#This Row],[PROGRAMA]],Hoja1!A:B,2,FALSE)</f>
        <v>1711. Parques y jardines</v>
      </c>
      <c r="W1784" s="57" t="str">
        <f>MID(Tabla1[[#This Row],[Aplicación]],14,2)</f>
        <v>22</v>
      </c>
      <c r="X1784" s="57" t="str">
        <f>MID(Tabla1[[#This Row],[Aplicación]],14,6)</f>
        <v>22199</v>
      </c>
    </row>
    <row r="1785" spans="1:24" x14ac:dyDescent="0.25">
      <c r="A1785" s="60">
        <v>220240021857</v>
      </c>
      <c r="B1785" s="43" t="s">
        <v>702</v>
      </c>
      <c r="C1785" s="61">
        <v>45441</v>
      </c>
      <c r="D1785" s="60">
        <v>22024001633</v>
      </c>
      <c r="E1785" s="43" t="s">
        <v>1427</v>
      </c>
      <c r="F1785" s="62">
        <v>1.49</v>
      </c>
      <c r="G1785" s="43" t="s">
        <v>804</v>
      </c>
      <c r="H1785" s="43" t="s">
        <v>3568</v>
      </c>
      <c r="I1785" s="69" t="s">
        <v>2934</v>
      </c>
      <c r="J1785" s="43" t="s">
        <v>398</v>
      </c>
      <c r="K1785" s="43" t="s">
        <v>398</v>
      </c>
      <c r="L1785" s="43" t="s">
        <v>413</v>
      </c>
      <c r="M1785" s="43" t="s">
        <v>395</v>
      </c>
      <c r="N1785" s="43" t="s">
        <v>396</v>
      </c>
      <c r="O1785" s="68" t="s">
        <v>325</v>
      </c>
      <c r="P1785" s="68" t="s">
        <v>2931</v>
      </c>
      <c r="Q1785" s="57" t="s">
        <v>2932</v>
      </c>
      <c r="R1785" s="35" t="s">
        <v>265</v>
      </c>
      <c r="S1785" s="57" t="str">
        <f>MID(Tabla1[[#This Row],[Aplicación]],6,2)</f>
        <v>07</v>
      </c>
      <c r="T1785" s="54" t="str">
        <f>VLOOKUP(Tabla1[[#This Row],[AREA]],Hoja1!A:B,2,FALSE)</f>
        <v>07. Medio ambiente</v>
      </c>
      <c r="U1785" s="57" t="str">
        <f>MID(Tabla1[[#This Row],[Aplicación]],9,4)</f>
        <v>1711</v>
      </c>
      <c r="V1785" s="54" t="str">
        <f>VLOOKUP(Tabla1[[#This Row],[PROGRAMA]],Hoja1!A:B,2,FALSE)</f>
        <v>1711. Parques y jardines</v>
      </c>
      <c r="W1785" s="57" t="str">
        <f>MID(Tabla1[[#This Row],[Aplicación]],14,2)</f>
        <v>22</v>
      </c>
      <c r="X1785" s="57" t="str">
        <f>MID(Tabla1[[#This Row],[Aplicación]],14,6)</f>
        <v>22199</v>
      </c>
    </row>
    <row r="1786" spans="1:24" x14ac:dyDescent="0.25">
      <c r="A1786" s="60">
        <v>220240019778</v>
      </c>
      <c r="B1786" s="43" t="s">
        <v>702</v>
      </c>
      <c r="C1786" s="61">
        <v>45435</v>
      </c>
      <c r="D1786" s="60">
        <v>22024001633</v>
      </c>
      <c r="E1786" s="43" t="s">
        <v>1427</v>
      </c>
      <c r="F1786" s="62">
        <v>261.36</v>
      </c>
      <c r="G1786" s="43" t="s">
        <v>57</v>
      </c>
      <c r="H1786" s="43" t="s">
        <v>3715</v>
      </c>
      <c r="I1786" s="69" t="s">
        <v>2934</v>
      </c>
      <c r="J1786" s="43" t="s">
        <v>398</v>
      </c>
      <c r="K1786" s="43" t="s">
        <v>398</v>
      </c>
      <c r="L1786" s="43" t="s">
        <v>413</v>
      </c>
      <c r="M1786" s="43" t="s">
        <v>395</v>
      </c>
      <c r="N1786" s="43" t="s">
        <v>396</v>
      </c>
      <c r="O1786" s="68" t="s">
        <v>325</v>
      </c>
      <c r="P1786" s="68" t="s">
        <v>2931</v>
      </c>
      <c r="Q1786" s="57" t="s">
        <v>2932</v>
      </c>
      <c r="R1786" s="35" t="s">
        <v>265</v>
      </c>
      <c r="S1786" s="57" t="str">
        <f>MID(Tabla1[[#This Row],[Aplicación]],6,2)</f>
        <v>07</v>
      </c>
      <c r="T1786" s="54" t="str">
        <f>VLOOKUP(Tabla1[[#This Row],[AREA]],Hoja1!A:B,2,FALSE)</f>
        <v>07. Medio ambiente</v>
      </c>
      <c r="U1786" s="57" t="str">
        <f>MID(Tabla1[[#This Row],[Aplicación]],9,4)</f>
        <v>1711</v>
      </c>
      <c r="V1786" s="54" t="str">
        <f>VLOOKUP(Tabla1[[#This Row],[PROGRAMA]],Hoja1!A:B,2,FALSE)</f>
        <v>1711. Parques y jardines</v>
      </c>
      <c r="W1786" s="57" t="str">
        <f>MID(Tabla1[[#This Row],[Aplicación]],14,2)</f>
        <v>22</v>
      </c>
      <c r="X1786" s="57" t="str">
        <f>MID(Tabla1[[#This Row],[Aplicación]],14,6)</f>
        <v>22199</v>
      </c>
    </row>
    <row r="1787" spans="1:24" x14ac:dyDescent="0.25">
      <c r="A1787" s="60">
        <v>220240019805</v>
      </c>
      <c r="B1787" s="43" t="s">
        <v>702</v>
      </c>
      <c r="C1787" s="61">
        <v>45435</v>
      </c>
      <c r="D1787" s="60">
        <v>22024001633</v>
      </c>
      <c r="E1787" s="43" t="s">
        <v>1427</v>
      </c>
      <c r="F1787" s="62">
        <v>136.79</v>
      </c>
      <c r="G1787" s="43" t="s">
        <v>41</v>
      </c>
      <c r="H1787" s="43" t="s">
        <v>3716</v>
      </c>
      <c r="I1787" s="69" t="s">
        <v>2934</v>
      </c>
      <c r="J1787" s="43" t="s">
        <v>398</v>
      </c>
      <c r="K1787" s="43" t="s">
        <v>398</v>
      </c>
      <c r="L1787" s="43" t="s">
        <v>413</v>
      </c>
      <c r="M1787" s="43" t="s">
        <v>395</v>
      </c>
      <c r="N1787" s="43" t="s">
        <v>396</v>
      </c>
      <c r="O1787" s="68" t="s">
        <v>325</v>
      </c>
      <c r="P1787" s="68" t="s">
        <v>2931</v>
      </c>
      <c r="Q1787" s="57" t="s">
        <v>2932</v>
      </c>
      <c r="R1787" s="35" t="s">
        <v>265</v>
      </c>
      <c r="S1787" s="57" t="str">
        <f>MID(Tabla1[[#This Row],[Aplicación]],6,2)</f>
        <v>07</v>
      </c>
      <c r="T1787" s="54" t="str">
        <f>VLOOKUP(Tabla1[[#This Row],[AREA]],Hoja1!A:B,2,FALSE)</f>
        <v>07. Medio ambiente</v>
      </c>
      <c r="U1787" s="57" t="str">
        <f>MID(Tabla1[[#This Row],[Aplicación]],9,4)</f>
        <v>1711</v>
      </c>
      <c r="V1787" s="54" t="str">
        <f>VLOOKUP(Tabla1[[#This Row],[PROGRAMA]],Hoja1!A:B,2,FALSE)</f>
        <v>1711. Parques y jardines</v>
      </c>
      <c r="W1787" s="57" t="str">
        <f>MID(Tabla1[[#This Row],[Aplicación]],14,2)</f>
        <v>22</v>
      </c>
      <c r="X1787" s="57" t="str">
        <f>MID(Tabla1[[#This Row],[Aplicación]],14,6)</f>
        <v>22199</v>
      </c>
    </row>
    <row r="1788" spans="1:24" x14ac:dyDescent="0.25">
      <c r="A1788" s="60">
        <v>220240019790</v>
      </c>
      <c r="B1788" s="43" t="s">
        <v>702</v>
      </c>
      <c r="C1788" s="61">
        <v>45435</v>
      </c>
      <c r="D1788" s="60">
        <v>22024001633</v>
      </c>
      <c r="E1788" s="43" t="s">
        <v>1427</v>
      </c>
      <c r="F1788" s="62">
        <v>356.04</v>
      </c>
      <c r="G1788" s="43" t="s">
        <v>681</v>
      </c>
      <c r="H1788" s="43" t="s">
        <v>3717</v>
      </c>
      <c r="I1788" s="69" t="s">
        <v>2934</v>
      </c>
      <c r="J1788" s="43" t="s">
        <v>398</v>
      </c>
      <c r="K1788" s="43" t="s">
        <v>398</v>
      </c>
      <c r="L1788" s="43" t="s">
        <v>413</v>
      </c>
      <c r="M1788" s="43" t="s">
        <v>395</v>
      </c>
      <c r="N1788" s="43" t="s">
        <v>396</v>
      </c>
      <c r="O1788" s="68" t="s">
        <v>325</v>
      </c>
      <c r="P1788" s="68" t="s">
        <v>2931</v>
      </c>
      <c r="Q1788" s="57" t="s">
        <v>2932</v>
      </c>
      <c r="R1788" s="35" t="s">
        <v>265</v>
      </c>
      <c r="S1788" s="57" t="str">
        <f>MID(Tabla1[[#This Row],[Aplicación]],6,2)</f>
        <v>07</v>
      </c>
      <c r="T1788" s="54" t="str">
        <f>VLOOKUP(Tabla1[[#This Row],[AREA]],Hoja1!A:B,2,FALSE)</f>
        <v>07. Medio ambiente</v>
      </c>
      <c r="U1788" s="57" t="str">
        <f>MID(Tabla1[[#This Row],[Aplicación]],9,4)</f>
        <v>1711</v>
      </c>
      <c r="V1788" s="54" t="str">
        <f>VLOOKUP(Tabla1[[#This Row],[PROGRAMA]],Hoja1!A:B,2,FALSE)</f>
        <v>1711. Parques y jardines</v>
      </c>
      <c r="W1788" s="57" t="str">
        <f>MID(Tabla1[[#This Row],[Aplicación]],14,2)</f>
        <v>22</v>
      </c>
      <c r="X1788" s="57" t="str">
        <f>MID(Tabla1[[#This Row],[Aplicación]],14,6)</f>
        <v>22199</v>
      </c>
    </row>
    <row r="1789" spans="1:24" x14ac:dyDescent="0.25">
      <c r="A1789" s="60">
        <v>220240019808</v>
      </c>
      <c r="B1789" s="43" t="s">
        <v>702</v>
      </c>
      <c r="C1789" s="61">
        <v>45435</v>
      </c>
      <c r="D1789" s="60">
        <v>22024001633</v>
      </c>
      <c r="E1789" s="43" t="s">
        <v>1427</v>
      </c>
      <c r="F1789" s="62">
        <v>893.65</v>
      </c>
      <c r="G1789" s="43" t="s">
        <v>776</v>
      </c>
      <c r="H1789" s="43" t="s">
        <v>3719</v>
      </c>
      <c r="I1789" s="69" t="s">
        <v>2934</v>
      </c>
      <c r="J1789" s="43" t="s">
        <v>398</v>
      </c>
      <c r="K1789" s="43" t="s">
        <v>398</v>
      </c>
      <c r="L1789" s="43" t="s">
        <v>413</v>
      </c>
      <c r="M1789" s="43" t="s">
        <v>395</v>
      </c>
      <c r="N1789" s="43" t="s">
        <v>396</v>
      </c>
      <c r="O1789" s="68" t="s">
        <v>325</v>
      </c>
      <c r="P1789" s="68" t="s">
        <v>2931</v>
      </c>
      <c r="Q1789" s="57" t="s">
        <v>2932</v>
      </c>
      <c r="R1789" s="35" t="s">
        <v>265</v>
      </c>
      <c r="S1789" s="57" t="str">
        <f>MID(Tabla1[[#This Row],[Aplicación]],6,2)</f>
        <v>07</v>
      </c>
      <c r="T1789" s="54" t="str">
        <f>VLOOKUP(Tabla1[[#This Row],[AREA]],Hoja1!A:B,2,FALSE)</f>
        <v>07. Medio ambiente</v>
      </c>
      <c r="U1789" s="57" t="str">
        <f>MID(Tabla1[[#This Row],[Aplicación]],9,4)</f>
        <v>1711</v>
      </c>
      <c r="V1789" s="54" t="str">
        <f>VLOOKUP(Tabla1[[#This Row],[PROGRAMA]],Hoja1!A:B,2,FALSE)</f>
        <v>1711. Parques y jardines</v>
      </c>
      <c r="W1789" s="57" t="str">
        <f>MID(Tabla1[[#This Row],[Aplicación]],14,2)</f>
        <v>22</v>
      </c>
      <c r="X1789" s="57" t="str">
        <f>MID(Tabla1[[#This Row],[Aplicación]],14,6)</f>
        <v>22199</v>
      </c>
    </row>
    <row r="1790" spans="1:24" x14ac:dyDescent="0.25">
      <c r="A1790" s="60">
        <v>220240019803</v>
      </c>
      <c r="B1790" s="43" t="s">
        <v>702</v>
      </c>
      <c r="C1790" s="61">
        <v>45435</v>
      </c>
      <c r="D1790" s="60">
        <v>22024001633</v>
      </c>
      <c r="E1790" s="43" t="s">
        <v>1427</v>
      </c>
      <c r="F1790" s="62">
        <v>745.54</v>
      </c>
      <c r="G1790" s="43" t="s">
        <v>776</v>
      </c>
      <c r="H1790" s="43" t="s">
        <v>3720</v>
      </c>
      <c r="I1790" s="69" t="s">
        <v>2934</v>
      </c>
      <c r="J1790" s="43" t="s">
        <v>398</v>
      </c>
      <c r="K1790" s="43" t="s">
        <v>398</v>
      </c>
      <c r="L1790" s="43" t="s">
        <v>413</v>
      </c>
      <c r="M1790" s="43" t="s">
        <v>395</v>
      </c>
      <c r="N1790" s="43" t="s">
        <v>396</v>
      </c>
      <c r="O1790" s="68" t="s">
        <v>325</v>
      </c>
      <c r="P1790" s="68" t="s">
        <v>2931</v>
      </c>
      <c r="Q1790" s="57" t="s">
        <v>2932</v>
      </c>
      <c r="R1790" s="35" t="s">
        <v>265</v>
      </c>
      <c r="S1790" s="57" t="str">
        <f>MID(Tabla1[[#This Row],[Aplicación]],6,2)</f>
        <v>07</v>
      </c>
      <c r="T1790" s="54" t="str">
        <f>VLOOKUP(Tabla1[[#This Row],[AREA]],Hoja1!A:B,2,FALSE)</f>
        <v>07. Medio ambiente</v>
      </c>
      <c r="U1790" s="57" t="str">
        <f>MID(Tabla1[[#This Row],[Aplicación]],9,4)</f>
        <v>1711</v>
      </c>
      <c r="V1790" s="54" t="str">
        <f>VLOOKUP(Tabla1[[#This Row],[PROGRAMA]],Hoja1!A:B,2,FALSE)</f>
        <v>1711. Parques y jardines</v>
      </c>
      <c r="W1790" s="57" t="str">
        <f>MID(Tabla1[[#This Row],[Aplicación]],14,2)</f>
        <v>22</v>
      </c>
      <c r="X1790" s="57" t="str">
        <f>MID(Tabla1[[#This Row],[Aplicación]],14,6)</f>
        <v>22199</v>
      </c>
    </row>
    <row r="1791" spans="1:24" x14ac:dyDescent="0.25">
      <c r="A1791" s="60">
        <v>220240019776</v>
      </c>
      <c r="B1791" s="43" t="s">
        <v>702</v>
      </c>
      <c r="C1791" s="61">
        <v>45435</v>
      </c>
      <c r="D1791" s="60">
        <v>22024001633</v>
      </c>
      <c r="E1791" s="43" t="s">
        <v>1427</v>
      </c>
      <c r="F1791" s="62">
        <v>574.79</v>
      </c>
      <c r="G1791" s="43" t="s">
        <v>776</v>
      </c>
      <c r="H1791" s="43" t="s">
        <v>3722</v>
      </c>
      <c r="I1791" s="69" t="s">
        <v>2934</v>
      </c>
      <c r="J1791" s="43" t="s">
        <v>398</v>
      </c>
      <c r="K1791" s="43" t="s">
        <v>398</v>
      </c>
      <c r="L1791" s="43" t="s">
        <v>413</v>
      </c>
      <c r="M1791" s="43" t="s">
        <v>395</v>
      </c>
      <c r="N1791" s="43" t="s">
        <v>396</v>
      </c>
      <c r="O1791" s="68" t="s">
        <v>325</v>
      </c>
      <c r="P1791" s="68" t="s">
        <v>2931</v>
      </c>
      <c r="Q1791" s="57" t="s">
        <v>2932</v>
      </c>
      <c r="R1791" s="35" t="s">
        <v>265</v>
      </c>
      <c r="S1791" s="57" t="str">
        <f>MID(Tabla1[[#This Row],[Aplicación]],6,2)</f>
        <v>07</v>
      </c>
      <c r="T1791" s="54" t="str">
        <f>VLOOKUP(Tabla1[[#This Row],[AREA]],Hoja1!A:B,2,FALSE)</f>
        <v>07. Medio ambiente</v>
      </c>
      <c r="U1791" s="57" t="str">
        <f>MID(Tabla1[[#This Row],[Aplicación]],9,4)</f>
        <v>1711</v>
      </c>
      <c r="V1791" s="54" t="str">
        <f>VLOOKUP(Tabla1[[#This Row],[PROGRAMA]],Hoja1!A:B,2,FALSE)</f>
        <v>1711. Parques y jardines</v>
      </c>
      <c r="W1791" s="57" t="str">
        <f>MID(Tabla1[[#This Row],[Aplicación]],14,2)</f>
        <v>22</v>
      </c>
      <c r="X1791" s="57" t="str">
        <f>MID(Tabla1[[#This Row],[Aplicación]],14,6)</f>
        <v>22199</v>
      </c>
    </row>
    <row r="1792" spans="1:24" x14ac:dyDescent="0.25">
      <c r="A1792" s="60">
        <v>220240019785</v>
      </c>
      <c r="B1792" s="43" t="s">
        <v>702</v>
      </c>
      <c r="C1792" s="61">
        <v>45435</v>
      </c>
      <c r="D1792" s="60">
        <v>22024001633</v>
      </c>
      <c r="E1792" s="43" t="s">
        <v>1427</v>
      </c>
      <c r="F1792" s="62">
        <v>191.07</v>
      </c>
      <c r="G1792" s="43" t="s">
        <v>776</v>
      </c>
      <c r="H1792" s="43" t="s">
        <v>3723</v>
      </c>
      <c r="I1792" s="69" t="s">
        <v>2934</v>
      </c>
      <c r="J1792" s="43" t="s">
        <v>398</v>
      </c>
      <c r="K1792" s="43" t="s">
        <v>398</v>
      </c>
      <c r="L1792" s="43" t="s">
        <v>413</v>
      </c>
      <c r="M1792" s="43" t="s">
        <v>395</v>
      </c>
      <c r="N1792" s="43" t="s">
        <v>396</v>
      </c>
      <c r="O1792" s="68" t="s">
        <v>325</v>
      </c>
      <c r="P1792" s="68" t="s">
        <v>2931</v>
      </c>
      <c r="Q1792" s="57" t="s">
        <v>2932</v>
      </c>
      <c r="R1792" s="35" t="s">
        <v>265</v>
      </c>
      <c r="S1792" s="57" t="str">
        <f>MID(Tabla1[[#This Row],[Aplicación]],6,2)</f>
        <v>07</v>
      </c>
      <c r="T1792" s="54" t="str">
        <f>VLOOKUP(Tabla1[[#This Row],[AREA]],Hoja1!A:B,2,FALSE)</f>
        <v>07. Medio ambiente</v>
      </c>
      <c r="U1792" s="57" t="str">
        <f>MID(Tabla1[[#This Row],[Aplicación]],9,4)</f>
        <v>1711</v>
      </c>
      <c r="V1792" s="54" t="str">
        <f>VLOOKUP(Tabla1[[#This Row],[PROGRAMA]],Hoja1!A:B,2,FALSE)</f>
        <v>1711. Parques y jardines</v>
      </c>
      <c r="W1792" s="57" t="str">
        <f>MID(Tabla1[[#This Row],[Aplicación]],14,2)</f>
        <v>22</v>
      </c>
      <c r="X1792" s="57" t="str">
        <f>MID(Tabla1[[#This Row],[Aplicación]],14,6)</f>
        <v>22199</v>
      </c>
    </row>
    <row r="1793" spans="1:24" x14ac:dyDescent="0.25">
      <c r="A1793" s="60">
        <v>220240019787</v>
      </c>
      <c r="B1793" s="43" t="s">
        <v>702</v>
      </c>
      <c r="C1793" s="61">
        <v>45435</v>
      </c>
      <c r="D1793" s="60">
        <v>22024001633</v>
      </c>
      <c r="E1793" s="43" t="s">
        <v>1427</v>
      </c>
      <c r="F1793" s="62">
        <v>124.71</v>
      </c>
      <c r="G1793" s="43" t="s">
        <v>776</v>
      </c>
      <c r="H1793" s="43" t="s">
        <v>3724</v>
      </c>
      <c r="I1793" s="69" t="s">
        <v>2934</v>
      </c>
      <c r="J1793" s="43" t="s">
        <v>398</v>
      </c>
      <c r="K1793" s="43" t="s">
        <v>398</v>
      </c>
      <c r="L1793" s="43" t="s">
        <v>413</v>
      </c>
      <c r="M1793" s="43" t="s">
        <v>395</v>
      </c>
      <c r="N1793" s="43" t="s">
        <v>396</v>
      </c>
      <c r="O1793" s="68" t="s">
        <v>325</v>
      </c>
      <c r="P1793" s="68" t="s">
        <v>2931</v>
      </c>
      <c r="Q1793" s="57" t="s">
        <v>2932</v>
      </c>
      <c r="R1793" s="35" t="s">
        <v>265</v>
      </c>
      <c r="S1793" s="57" t="str">
        <f>MID(Tabla1[[#This Row],[Aplicación]],6,2)</f>
        <v>07</v>
      </c>
      <c r="T1793" s="54" t="str">
        <f>VLOOKUP(Tabla1[[#This Row],[AREA]],Hoja1!A:B,2,FALSE)</f>
        <v>07. Medio ambiente</v>
      </c>
      <c r="U1793" s="57" t="str">
        <f>MID(Tabla1[[#This Row],[Aplicación]],9,4)</f>
        <v>1711</v>
      </c>
      <c r="V1793" s="54" t="str">
        <f>VLOOKUP(Tabla1[[#This Row],[PROGRAMA]],Hoja1!A:B,2,FALSE)</f>
        <v>1711. Parques y jardines</v>
      </c>
      <c r="W1793" s="57" t="str">
        <f>MID(Tabla1[[#This Row],[Aplicación]],14,2)</f>
        <v>22</v>
      </c>
      <c r="X1793" s="57" t="str">
        <f>MID(Tabla1[[#This Row],[Aplicación]],14,6)</f>
        <v>22199</v>
      </c>
    </row>
    <row r="1794" spans="1:24" x14ac:dyDescent="0.25">
      <c r="A1794" s="60">
        <v>220240019782</v>
      </c>
      <c r="B1794" s="43" t="s">
        <v>702</v>
      </c>
      <c r="C1794" s="61">
        <v>45435</v>
      </c>
      <c r="D1794" s="60">
        <v>22024001633</v>
      </c>
      <c r="E1794" s="43" t="s">
        <v>1427</v>
      </c>
      <c r="F1794" s="62">
        <v>420.49</v>
      </c>
      <c r="G1794" s="43" t="s">
        <v>82</v>
      </c>
      <c r="H1794" s="43" t="s">
        <v>3727</v>
      </c>
      <c r="I1794" s="69" t="s">
        <v>2934</v>
      </c>
      <c r="J1794" s="43" t="s">
        <v>398</v>
      </c>
      <c r="K1794" s="43" t="s">
        <v>398</v>
      </c>
      <c r="L1794" s="43" t="s">
        <v>413</v>
      </c>
      <c r="M1794" s="43" t="s">
        <v>395</v>
      </c>
      <c r="N1794" s="43" t="s">
        <v>396</v>
      </c>
      <c r="O1794" s="68" t="s">
        <v>325</v>
      </c>
      <c r="P1794" s="68" t="s">
        <v>2931</v>
      </c>
      <c r="Q1794" s="57" t="s">
        <v>2932</v>
      </c>
      <c r="R1794" s="35" t="s">
        <v>265</v>
      </c>
      <c r="S1794" s="57" t="str">
        <f>MID(Tabla1[[#This Row],[Aplicación]],6,2)</f>
        <v>07</v>
      </c>
      <c r="T1794" s="54" t="str">
        <f>VLOOKUP(Tabla1[[#This Row],[AREA]],Hoja1!A:B,2,FALSE)</f>
        <v>07. Medio ambiente</v>
      </c>
      <c r="U1794" s="57" t="str">
        <f>MID(Tabla1[[#This Row],[Aplicación]],9,4)</f>
        <v>1711</v>
      </c>
      <c r="V1794" s="54" t="str">
        <f>VLOOKUP(Tabla1[[#This Row],[PROGRAMA]],Hoja1!A:B,2,FALSE)</f>
        <v>1711. Parques y jardines</v>
      </c>
      <c r="W1794" s="57" t="str">
        <f>MID(Tabla1[[#This Row],[Aplicación]],14,2)</f>
        <v>22</v>
      </c>
      <c r="X1794" s="57" t="str">
        <f>MID(Tabla1[[#This Row],[Aplicación]],14,6)</f>
        <v>22199</v>
      </c>
    </row>
    <row r="1795" spans="1:24" x14ac:dyDescent="0.25">
      <c r="A1795" s="60">
        <v>220240019780</v>
      </c>
      <c r="B1795" s="43" t="s">
        <v>702</v>
      </c>
      <c r="C1795" s="61">
        <v>45435</v>
      </c>
      <c r="D1795" s="60">
        <v>22024001633</v>
      </c>
      <c r="E1795" s="43" t="s">
        <v>1427</v>
      </c>
      <c r="F1795" s="62">
        <v>139.09</v>
      </c>
      <c r="G1795" s="43" t="s">
        <v>82</v>
      </c>
      <c r="H1795" s="43" t="s">
        <v>3728</v>
      </c>
      <c r="I1795" s="69" t="s">
        <v>2934</v>
      </c>
      <c r="J1795" s="43" t="s">
        <v>398</v>
      </c>
      <c r="K1795" s="43" t="s">
        <v>398</v>
      </c>
      <c r="L1795" s="43" t="s">
        <v>413</v>
      </c>
      <c r="M1795" s="43" t="s">
        <v>395</v>
      </c>
      <c r="N1795" s="43" t="s">
        <v>396</v>
      </c>
      <c r="O1795" s="68" t="s">
        <v>325</v>
      </c>
      <c r="P1795" s="68" t="s">
        <v>2931</v>
      </c>
      <c r="Q1795" s="57" t="s">
        <v>2932</v>
      </c>
      <c r="R1795" s="35" t="s">
        <v>265</v>
      </c>
      <c r="S1795" s="57" t="str">
        <f>MID(Tabla1[[#This Row],[Aplicación]],6,2)</f>
        <v>07</v>
      </c>
      <c r="T1795" s="54" t="str">
        <f>VLOOKUP(Tabla1[[#This Row],[AREA]],Hoja1!A:B,2,FALSE)</f>
        <v>07. Medio ambiente</v>
      </c>
      <c r="U1795" s="57" t="str">
        <f>MID(Tabla1[[#This Row],[Aplicación]],9,4)</f>
        <v>1711</v>
      </c>
      <c r="V1795" s="54" t="str">
        <f>VLOOKUP(Tabla1[[#This Row],[PROGRAMA]],Hoja1!A:B,2,FALSE)</f>
        <v>1711. Parques y jardines</v>
      </c>
      <c r="W1795" s="57" t="str">
        <f>MID(Tabla1[[#This Row],[Aplicación]],14,2)</f>
        <v>22</v>
      </c>
      <c r="X1795" s="57" t="str">
        <f>MID(Tabla1[[#This Row],[Aplicación]],14,6)</f>
        <v>22199</v>
      </c>
    </row>
    <row r="1796" spans="1:24" x14ac:dyDescent="0.25">
      <c r="A1796" s="60">
        <v>220240019773</v>
      </c>
      <c r="B1796" s="43" t="s">
        <v>702</v>
      </c>
      <c r="C1796" s="61">
        <v>45435</v>
      </c>
      <c r="D1796" s="60">
        <v>22024001633</v>
      </c>
      <c r="E1796" s="43" t="s">
        <v>1427</v>
      </c>
      <c r="F1796" s="62">
        <v>544.97</v>
      </c>
      <c r="G1796" s="43" t="s">
        <v>815</v>
      </c>
      <c r="H1796" s="43" t="s">
        <v>3730</v>
      </c>
      <c r="I1796" s="69" t="s">
        <v>2934</v>
      </c>
      <c r="J1796" s="43" t="s">
        <v>398</v>
      </c>
      <c r="K1796" s="43" t="s">
        <v>398</v>
      </c>
      <c r="L1796" s="43" t="s">
        <v>413</v>
      </c>
      <c r="M1796" s="43" t="s">
        <v>395</v>
      </c>
      <c r="N1796" s="43" t="s">
        <v>396</v>
      </c>
      <c r="O1796" s="68" t="s">
        <v>325</v>
      </c>
      <c r="P1796" s="68" t="s">
        <v>2931</v>
      </c>
      <c r="Q1796" s="57" t="s">
        <v>2932</v>
      </c>
      <c r="R1796" s="35" t="s">
        <v>265</v>
      </c>
      <c r="S1796" s="57" t="str">
        <f>MID(Tabla1[[#This Row],[Aplicación]],6,2)</f>
        <v>07</v>
      </c>
      <c r="T1796" s="54" t="str">
        <f>VLOOKUP(Tabla1[[#This Row],[AREA]],Hoja1!A:B,2,FALSE)</f>
        <v>07. Medio ambiente</v>
      </c>
      <c r="U1796" s="57" t="str">
        <f>MID(Tabla1[[#This Row],[Aplicación]],9,4)</f>
        <v>1711</v>
      </c>
      <c r="V1796" s="54" t="str">
        <f>VLOOKUP(Tabla1[[#This Row],[PROGRAMA]],Hoja1!A:B,2,FALSE)</f>
        <v>1711. Parques y jardines</v>
      </c>
      <c r="W1796" s="57" t="str">
        <f>MID(Tabla1[[#This Row],[Aplicación]],14,2)</f>
        <v>22</v>
      </c>
      <c r="X1796" s="57" t="str">
        <f>MID(Tabla1[[#This Row],[Aplicación]],14,6)</f>
        <v>22199</v>
      </c>
    </row>
    <row r="1797" spans="1:24" x14ac:dyDescent="0.25">
      <c r="A1797" s="60">
        <v>220240016571</v>
      </c>
      <c r="B1797" s="43" t="s">
        <v>702</v>
      </c>
      <c r="C1797" s="61">
        <v>45426</v>
      </c>
      <c r="D1797" s="60">
        <v>22024001633</v>
      </c>
      <c r="E1797" s="43" t="s">
        <v>1427</v>
      </c>
      <c r="F1797" s="62">
        <v>642.76</v>
      </c>
      <c r="G1797" s="43" t="s">
        <v>57</v>
      </c>
      <c r="H1797" s="43" t="s">
        <v>3975</v>
      </c>
      <c r="I1797" s="69" t="s">
        <v>2934</v>
      </c>
      <c r="J1797" s="43" t="s">
        <v>398</v>
      </c>
      <c r="K1797" s="43" t="s">
        <v>398</v>
      </c>
      <c r="L1797" s="43" t="s">
        <v>413</v>
      </c>
      <c r="M1797" s="43" t="s">
        <v>395</v>
      </c>
      <c r="N1797" s="43" t="s">
        <v>396</v>
      </c>
      <c r="O1797" s="68" t="s">
        <v>325</v>
      </c>
      <c r="P1797" s="68" t="s">
        <v>2931</v>
      </c>
      <c r="Q1797" s="57" t="s">
        <v>2932</v>
      </c>
      <c r="R1797" s="35" t="s">
        <v>265</v>
      </c>
      <c r="S1797" s="57" t="str">
        <f>MID(Tabla1[[#This Row],[Aplicación]],6,2)</f>
        <v>07</v>
      </c>
      <c r="T1797" s="54" t="str">
        <f>VLOOKUP(Tabla1[[#This Row],[AREA]],Hoja1!A:B,2,FALSE)</f>
        <v>07. Medio ambiente</v>
      </c>
      <c r="U1797" s="57" t="str">
        <f>MID(Tabla1[[#This Row],[Aplicación]],9,4)</f>
        <v>1711</v>
      </c>
      <c r="V1797" s="54" t="str">
        <f>VLOOKUP(Tabla1[[#This Row],[PROGRAMA]],Hoja1!A:B,2,FALSE)</f>
        <v>1711. Parques y jardines</v>
      </c>
      <c r="W1797" s="57" t="str">
        <f>MID(Tabla1[[#This Row],[Aplicación]],14,2)</f>
        <v>22</v>
      </c>
      <c r="X1797" s="57" t="str">
        <f>MID(Tabla1[[#This Row],[Aplicación]],14,6)</f>
        <v>22199</v>
      </c>
    </row>
    <row r="1798" spans="1:24" x14ac:dyDescent="0.25">
      <c r="A1798" s="60">
        <v>220240016458</v>
      </c>
      <c r="B1798" s="43" t="s">
        <v>702</v>
      </c>
      <c r="C1798" s="61">
        <v>45426</v>
      </c>
      <c r="D1798" s="60">
        <v>22024001633</v>
      </c>
      <c r="E1798" s="43" t="s">
        <v>1427</v>
      </c>
      <c r="F1798" s="62">
        <v>560.22</v>
      </c>
      <c r="G1798" s="43" t="s">
        <v>681</v>
      </c>
      <c r="H1798" s="43" t="s">
        <v>3976</v>
      </c>
      <c r="I1798" s="69" t="s">
        <v>2934</v>
      </c>
      <c r="J1798" s="43" t="s">
        <v>398</v>
      </c>
      <c r="K1798" s="43" t="s">
        <v>398</v>
      </c>
      <c r="L1798" s="43" t="s">
        <v>413</v>
      </c>
      <c r="M1798" s="43" t="s">
        <v>395</v>
      </c>
      <c r="N1798" s="43" t="s">
        <v>396</v>
      </c>
      <c r="O1798" s="68" t="s">
        <v>325</v>
      </c>
      <c r="P1798" s="68" t="s">
        <v>2931</v>
      </c>
      <c r="Q1798" s="57" t="s">
        <v>2932</v>
      </c>
      <c r="R1798" s="35" t="s">
        <v>265</v>
      </c>
      <c r="S1798" s="57" t="str">
        <f>MID(Tabla1[[#This Row],[Aplicación]],6,2)</f>
        <v>07</v>
      </c>
      <c r="T1798" s="54" t="str">
        <f>VLOOKUP(Tabla1[[#This Row],[AREA]],Hoja1!A:B,2,FALSE)</f>
        <v>07. Medio ambiente</v>
      </c>
      <c r="U1798" s="57" t="str">
        <f>MID(Tabla1[[#This Row],[Aplicación]],9,4)</f>
        <v>1711</v>
      </c>
      <c r="V1798" s="54" t="str">
        <f>VLOOKUP(Tabla1[[#This Row],[PROGRAMA]],Hoja1!A:B,2,FALSE)</f>
        <v>1711. Parques y jardines</v>
      </c>
      <c r="W1798" s="57" t="str">
        <f>MID(Tabla1[[#This Row],[Aplicación]],14,2)</f>
        <v>22</v>
      </c>
      <c r="X1798" s="57" t="str">
        <f>MID(Tabla1[[#This Row],[Aplicación]],14,6)</f>
        <v>22199</v>
      </c>
    </row>
    <row r="1799" spans="1:24" x14ac:dyDescent="0.25">
      <c r="A1799" s="60">
        <v>220240016373</v>
      </c>
      <c r="B1799" s="43" t="s">
        <v>702</v>
      </c>
      <c r="C1799" s="61">
        <v>45426</v>
      </c>
      <c r="D1799" s="60">
        <v>22024001633</v>
      </c>
      <c r="E1799" s="43" t="s">
        <v>1427</v>
      </c>
      <c r="F1799" s="62">
        <v>494.06</v>
      </c>
      <c r="G1799" s="43" t="s">
        <v>776</v>
      </c>
      <c r="H1799" s="43" t="s">
        <v>3977</v>
      </c>
      <c r="I1799" s="69" t="s">
        <v>2934</v>
      </c>
      <c r="J1799" s="43" t="s">
        <v>398</v>
      </c>
      <c r="K1799" s="43" t="s">
        <v>398</v>
      </c>
      <c r="L1799" s="43" t="s">
        <v>413</v>
      </c>
      <c r="M1799" s="43" t="s">
        <v>395</v>
      </c>
      <c r="N1799" s="43" t="s">
        <v>396</v>
      </c>
      <c r="O1799" s="68" t="s">
        <v>325</v>
      </c>
      <c r="P1799" s="68" t="s">
        <v>2931</v>
      </c>
      <c r="Q1799" s="57" t="s">
        <v>2932</v>
      </c>
      <c r="R1799" s="35" t="s">
        <v>265</v>
      </c>
      <c r="S1799" s="57" t="str">
        <f>MID(Tabla1[[#This Row],[Aplicación]],6,2)</f>
        <v>07</v>
      </c>
      <c r="T1799" s="54" t="str">
        <f>VLOOKUP(Tabla1[[#This Row],[AREA]],Hoja1!A:B,2,FALSE)</f>
        <v>07. Medio ambiente</v>
      </c>
      <c r="U1799" s="57" t="str">
        <f>MID(Tabla1[[#This Row],[Aplicación]],9,4)</f>
        <v>1711</v>
      </c>
      <c r="V1799" s="54" t="str">
        <f>VLOOKUP(Tabla1[[#This Row],[PROGRAMA]],Hoja1!A:B,2,FALSE)</f>
        <v>1711. Parques y jardines</v>
      </c>
      <c r="W1799" s="57" t="str">
        <f>MID(Tabla1[[#This Row],[Aplicación]],14,2)</f>
        <v>22</v>
      </c>
      <c r="X1799" s="57" t="str">
        <f>MID(Tabla1[[#This Row],[Aplicación]],14,6)</f>
        <v>22199</v>
      </c>
    </row>
    <row r="1800" spans="1:24" x14ac:dyDescent="0.25">
      <c r="A1800" s="60">
        <v>220240016375</v>
      </c>
      <c r="B1800" s="43" t="s">
        <v>702</v>
      </c>
      <c r="C1800" s="61">
        <v>45426</v>
      </c>
      <c r="D1800" s="60">
        <v>22024001633</v>
      </c>
      <c r="E1800" s="43" t="s">
        <v>1427</v>
      </c>
      <c r="F1800" s="62">
        <v>213.15</v>
      </c>
      <c r="G1800" s="43" t="s">
        <v>815</v>
      </c>
      <c r="H1800" s="43" t="s">
        <v>3983</v>
      </c>
      <c r="I1800" s="69" t="s">
        <v>2934</v>
      </c>
      <c r="J1800" s="43" t="s">
        <v>398</v>
      </c>
      <c r="K1800" s="43" t="s">
        <v>398</v>
      </c>
      <c r="L1800" s="43" t="s">
        <v>413</v>
      </c>
      <c r="M1800" s="43" t="s">
        <v>395</v>
      </c>
      <c r="N1800" s="43" t="s">
        <v>396</v>
      </c>
      <c r="O1800" s="68" t="s">
        <v>325</v>
      </c>
      <c r="P1800" s="68" t="s">
        <v>2931</v>
      </c>
      <c r="Q1800" s="57" t="s">
        <v>2932</v>
      </c>
      <c r="R1800" s="35" t="s">
        <v>265</v>
      </c>
      <c r="S1800" s="57" t="str">
        <f>MID(Tabla1[[#This Row],[Aplicación]],6,2)</f>
        <v>07</v>
      </c>
      <c r="T1800" s="54" t="str">
        <f>VLOOKUP(Tabla1[[#This Row],[AREA]],Hoja1!A:B,2,FALSE)</f>
        <v>07. Medio ambiente</v>
      </c>
      <c r="U1800" s="57" t="str">
        <f>MID(Tabla1[[#This Row],[Aplicación]],9,4)</f>
        <v>1711</v>
      </c>
      <c r="V1800" s="54" t="str">
        <f>VLOOKUP(Tabla1[[#This Row],[PROGRAMA]],Hoja1!A:B,2,FALSE)</f>
        <v>1711. Parques y jardines</v>
      </c>
      <c r="W1800" s="57" t="str">
        <f>MID(Tabla1[[#This Row],[Aplicación]],14,2)</f>
        <v>22</v>
      </c>
      <c r="X1800" s="57" t="str">
        <f>MID(Tabla1[[#This Row],[Aplicación]],14,6)</f>
        <v>22199</v>
      </c>
    </row>
    <row r="1801" spans="1:24" x14ac:dyDescent="0.25">
      <c r="A1801" s="60">
        <v>220240016478</v>
      </c>
      <c r="B1801" s="43" t="s">
        <v>702</v>
      </c>
      <c r="C1801" s="61">
        <v>45426</v>
      </c>
      <c r="D1801" s="60">
        <v>22024001633</v>
      </c>
      <c r="E1801" s="43" t="s">
        <v>1427</v>
      </c>
      <c r="F1801" s="62">
        <v>232.37</v>
      </c>
      <c r="G1801" s="43" t="s">
        <v>84</v>
      </c>
      <c r="H1801" s="43" t="s">
        <v>3988</v>
      </c>
      <c r="I1801" s="69" t="s">
        <v>2934</v>
      </c>
      <c r="J1801" s="43" t="s">
        <v>398</v>
      </c>
      <c r="K1801" s="43" t="s">
        <v>398</v>
      </c>
      <c r="L1801" s="43" t="s">
        <v>413</v>
      </c>
      <c r="M1801" s="43" t="s">
        <v>395</v>
      </c>
      <c r="N1801" s="43" t="s">
        <v>396</v>
      </c>
      <c r="O1801" s="68" t="s">
        <v>325</v>
      </c>
      <c r="P1801" s="68" t="s">
        <v>2931</v>
      </c>
      <c r="Q1801" s="57" t="s">
        <v>2932</v>
      </c>
      <c r="R1801" s="35" t="s">
        <v>265</v>
      </c>
      <c r="S1801" s="57" t="str">
        <f>MID(Tabla1[[#This Row],[Aplicación]],6,2)</f>
        <v>07</v>
      </c>
      <c r="T1801" s="54" t="str">
        <f>VLOOKUP(Tabla1[[#This Row],[AREA]],Hoja1!A:B,2,FALSE)</f>
        <v>07. Medio ambiente</v>
      </c>
      <c r="U1801" s="57" t="str">
        <f>MID(Tabla1[[#This Row],[Aplicación]],9,4)</f>
        <v>1711</v>
      </c>
      <c r="V1801" s="54" t="str">
        <f>VLOOKUP(Tabla1[[#This Row],[PROGRAMA]],Hoja1!A:B,2,FALSE)</f>
        <v>1711. Parques y jardines</v>
      </c>
      <c r="W1801" s="57" t="str">
        <f>MID(Tabla1[[#This Row],[Aplicación]],14,2)</f>
        <v>22</v>
      </c>
      <c r="X1801" s="57" t="str">
        <f>MID(Tabla1[[#This Row],[Aplicación]],14,6)</f>
        <v>22199</v>
      </c>
    </row>
    <row r="1802" spans="1:24" x14ac:dyDescent="0.25">
      <c r="A1802" s="60">
        <v>220240013728</v>
      </c>
      <c r="B1802" s="43" t="s">
        <v>702</v>
      </c>
      <c r="C1802" s="61">
        <v>45412</v>
      </c>
      <c r="D1802" s="60">
        <v>22024001633</v>
      </c>
      <c r="E1802" s="43" t="s">
        <v>1427</v>
      </c>
      <c r="F1802" s="62">
        <v>439.07</v>
      </c>
      <c r="G1802" s="43" t="s">
        <v>776</v>
      </c>
      <c r="H1802" s="43" t="s">
        <v>4159</v>
      </c>
      <c r="I1802" s="69" t="s">
        <v>2934</v>
      </c>
      <c r="J1802" s="43" t="s">
        <v>398</v>
      </c>
      <c r="K1802" s="43" t="s">
        <v>398</v>
      </c>
      <c r="L1802" s="43" t="s">
        <v>413</v>
      </c>
      <c r="M1802" s="43" t="s">
        <v>395</v>
      </c>
      <c r="N1802" s="43" t="s">
        <v>396</v>
      </c>
      <c r="O1802" s="68" t="s">
        <v>325</v>
      </c>
      <c r="P1802" s="68" t="s">
        <v>2931</v>
      </c>
      <c r="Q1802" s="57" t="s">
        <v>2932</v>
      </c>
      <c r="R1802" s="35" t="s">
        <v>265</v>
      </c>
      <c r="S1802" s="57" t="str">
        <f>MID(Tabla1[[#This Row],[Aplicación]],6,2)</f>
        <v>07</v>
      </c>
      <c r="T1802" s="54" t="str">
        <f>VLOOKUP(Tabla1[[#This Row],[AREA]],Hoja1!A:B,2,FALSE)</f>
        <v>07. Medio ambiente</v>
      </c>
      <c r="U1802" s="57" t="str">
        <f>MID(Tabla1[[#This Row],[Aplicación]],9,4)</f>
        <v>1711</v>
      </c>
      <c r="V1802" s="54" t="str">
        <f>VLOOKUP(Tabla1[[#This Row],[PROGRAMA]],Hoja1!A:B,2,FALSE)</f>
        <v>1711. Parques y jardines</v>
      </c>
      <c r="W1802" s="57" t="str">
        <f>MID(Tabla1[[#This Row],[Aplicación]],14,2)</f>
        <v>22</v>
      </c>
      <c r="X1802" s="57" t="str">
        <f>MID(Tabla1[[#This Row],[Aplicación]],14,6)</f>
        <v>22199</v>
      </c>
    </row>
    <row r="1803" spans="1:24" x14ac:dyDescent="0.25">
      <c r="A1803" s="60">
        <v>220240013725</v>
      </c>
      <c r="B1803" s="43" t="s">
        <v>702</v>
      </c>
      <c r="C1803" s="61">
        <v>45412</v>
      </c>
      <c r="D1803" s="60">
        <v>22024001633</v>
      </c>
      <c r="E1803" s="43" t="s">
        <v>1427</v>
      </c>
      <c r="F1803" s="62">
        <v>200.05</v>
      </c>
      <c r="G1803" s="43" t="s">
        <v>3320</v>
      </c>
      <c r="H1803" s="43" t="s">
        <v>4161</v>
      </c>
      <c r="I1803" s="69" t="s">
        <v>2934</v>
      </c>
      <c r="J1803" s="43" t="s">
        <v>398</v>
      </c>
      <c r="K1803" s="43" t="s">
        <v>398</v>
      </c>
      <c r="L1803" s="43" t="s">
        <v>413</v>
      </c>
      <c r="M1803" s="43" t="s">
        <v>395</v>
      </c>
      <c r="N1803" s="43" t="s">
        <v>396</v>
      </c>
      <c r="O1803" s="68" t="s">
        <v>325</v>
      </c>
      <c r="P1803" s="68" t="s">
        <v>2931</v>
      </c>
      <c r="Q1803" s="57" t="s">
        <v>2932</v>
      </c>
      <c r="R1803" s="35" t="s">
        <v>265</v>
      </c>
      <c r="S1803" s="57" t="str">
        <f>MID(Tabla1[[#This Row],[Aplicación]],6,2)</f>
        <v>07</v>
      </c>
      <c r="T1803" s="54" t="str">
        <f>VLOOKUP(Tabla1[[#This Row],[AREA]],Hoja1!A:B,2,FALSE)</f>
        <v>07. Medio ambiente</v>
      </c>
      <c r="U1803" s="57" t="str">
        <f>MID(Tabla1[[#This Row],[Aplicación]],9,4)</f>
        <v>1711</v>
      </c>
      <c r="V1803" s="54" t="str">
        <f>VLOOKUP(Tabla1[[#This Row],[PROGRAMA]],Hoja1!A:B,2,FALSE)</f>
        <v>1711. Parques y jardines</v>
      </c>
      <c r="W1803" s="57" t="str">
        <f>MID(Tabla1[[#This Row],[Aplicación]],14,2)</f>
        <v>22</v>
      </c>
      <c r="X1803" s="57" t="str">
        <f>MID(Tabla1[[#This Row],[Aplicación]],14,6)</f>
        <v>22199</v>
      </c>
    </row>
    <row r="1804" spans="1:24" x14ac:dyDescent="0.25">
      <c r="A1804" s="60">
        <v>220240013730</v>
      </c>
      <c r="B1804" s="43" t="s">
        <v>702</v>
      </c>
      <c r="C1804" s="61">
        <v>45412</v>
      </c>
      <c r="D1804" s="60">
        <v>22024001633</v>
      </c>
      <c r="E1804" s="43" t="s">
        <v>1427</v>
      </c>
      <c r="F1804" s="62">
        <v>0.74</v>
      </c>
      <c r="G1804" s="43" t="s">
        <v>804</v>
      </c>
      <c r="H1804" s="43" t="s">
        <v>4162</v>
      </c>
      <c r="I1804" s="69" t="s">
        <v>2934</v>
      </c>
      <c r="J1804" s="43" t="s">
        <v>398</v>
      </c>
      <c r="K1804" s="43" t="s">
        <v>398</v>
      </c>
      <c r="L1804" s="43" t="s">
        <v>413</v>
      </c>
      <c r="M1804" s="43" t="s">
        <v>395</v>
      </c>
      <c r="N1804" s="43" t="s">
        <v>396</v>
      </c>
      <c r="O1804" s="68" t="s">
        <v>325</v>
      </c>
      <c r="P1804" s="68" t="s">
        <v>2931</v>
      </c>
      <c r="Q1804" s="57" t="s">
        <v>2932</v>
      </c>
      <c r="R1804" s="35" t="s">
        <v>265</v>
      </c>
      <c r="S1804" s="57" t="str">
        <f>MID(Tabla1[[#This Row],[Aplicación]],6,2)</f>
        <v>07</v>
      </c>
      <c r="T1804" s="54" t="str">
        <f>VLOOKUP(Tabla1[[#This Row],[AREA]],Hoja1!A:B,2,FALSE)</f>
        <v>07. Medio ambiente</v>
      </c>
      <c r="U1804" s="57" t="str">
        <f>MID(Tabla1[[#This Row],[Aplicación]],9,4)</f>
        <v>1711</v>
      </c>
      <c r="V1804" s="54" t="str">
        <f>VLOOKUP(Tabla1[[#This Row],[PROGRAMA]],Hoja1!A:B,2,FALSE)</f>
        <v>1711. Parques y jardines</v>
      </c>
      <c r="W1804" s="57" t="str">
        <f>MID(Tabla1[[#This Row],[Aplicación]],14,2)</f>
        <v>22</v>
      </c>
      <c r="X1804" s="57" t="str">
        <f>MID(Tabla1[[#This Row],[Aplicación]],14,6)</f>
        <v>22199</v>
      </c>
    </row>
    <row r="1805" spans="1:24" x14ac:dyDescent="0.25">
      <c r="A1805" s="60">
        <v>220240012785</v>
      </c>
      <c r="B1805" s="43" t="s">
        <v>702</v>
      </c>
      <c r="C1805" s="61">
        <v>45407</v>
      </c>
      <c r="D1805" s="60">
        <v>22024001633</v>
      </c>
      <c r="E1805" s="43" t="s">
        <v>1427</v>
      </c>
      <c r="F1805" s="62">
        <v>70.28</v>
      </c>
      <c r="G1805" s="43" t="s">
        <v>764</v>
      </c>
      <c r="H1805" s="43" t="s">
        <v>4317</v>
      </c>
      <c r="I1805" s="69" t="s">
        <v>2934</v>
      </c>
      <c r="J1805" s="43" t="s">
        <v>398</v>
      </c>
      <c r="K1805" s="43" t="s">
        <v>398</v>
      </c>
      <c r="L1805" s="43" t="s">
        <v>413</v>
      </c>
      <c r="M1805" s="43" t="s">
        <v>395</v>
      </c>
      <c r="N1805" s="43" t="s">
        <v>396</v>
      </c>
      <c r="O1805" s="68" t="s">
        <v>325</v>
      </c>
      <c r="P1805" s="68" t="s">
        <v>2931</v>
      </c>
      <c r="Q1805" s="57" t="s">
        <v>2932</v>
      </c>
      <c r="R1805" s="35" t="s">
        <v>265</v>
      </c>
      <c r="S1805" s="57" t="str">
        <f>MID(Tabla1[[#This Row],[Aplicación]],6,2)</f>
        <v>07</v>
      </c>
      <c r="T1805" s="54" t="str">
        <f>VLOOKUP(Tabla1[[#This Row],[AREA]],Hoja1!A:B,2,FALSE)</f>
        <v>07. Medio ambiente</v>
      </c>
      <c r="U1805" s="57" t="str">
        <f>MID(Tabla1[[#This Row],[Aplicación]],9,4)</f>
        <v>1711</v>
      </c>
      <c r="V1805" s="54" t="str">
        <f>VLOOKUP(Tabla1[[#This Row],[PROGRAMA]],Hoja1!A:B,2,FALSE)</f>
        <v>1711. Parques y jardines</v>
      </c>
      <c r="W1805" s="57" t="str">
        <f>MID(Tabla1[[#This Row],[Aplicación]],14,2)</f>
        <v>22</v>
      </c>
      <c r="X1805" s="57" t="str">
        <f>MID(Tabla1[[#This Row],[Aplicación]],14,6)</f>
        <v>22199</v>
      </c>
    </row>
    <row r="1806" spans="1:24" x14ac:dyDescent="0.25">
      <c r="A1806" s="60">
        <v>220240012779</v>
      </c>
      <c r="B1806" s="43" t="s">
        <v>702</v>
      </c>
      <c r="C1806" s="61">
        <v>45407</v>
      </c>
      <c r="D1806" s="60">
        <v>22024001633</v>
      </c>
      <c r="E1806" s="43" t="s">
        <v>1427</v>
      </c>
      <c r="F1806" s="62">
        <v>5.28</v>
      </c>
      <c r="G1806" s="43" t="s">
        <v>764</v>
      </c>
      <c r="H1806" s="43" t="s">
        <v>4318</v>
      </c>
      <c r="I1806" s="69" t="s">
        <v>2934</v>
      </c>
      <c r="J1806" s="43" t="s">
        <v>398</v>
      </c>
      <c r="K1806" s="43" t="s">
        <v>398</v>
      </c>
      <c r="L1806" s="43" t="s">
        <v>413</v>
      </c>
      <c r="M1806" s="43" t="s">
        <v>395</v>
      </c>
      <c r="N1806" s="43" t="s">
        <v>396</v>
      </c>
      <c r="O1806" s="68" t="s">
        <v>325</v>
      </c>
      <c r="P1806" s="68" t="s">
        <v>2931</v>
      </c>
      <c r="Q1806" s="57" t="s">
        <v>2932</v>
      </c>
      <c r="R1806" s="35" t="s">
        <v>265</v>
      </c>
      <c r="S1806" s="57" t="str">
        <f>MID(Tabla1[[#This Row],[Aplicación]],6,2)</f>
        <v>07</v>
      </c>
      <c r="T1806" s="54" t="str">
        <f>VLOOKUP(Tabla1[[#This Row],[AREA]],Hoja1!A:B,2,FALSE)</f>
        <v>07. Medio ambiente</v>
      </c>
      <c r="U1806" s="57" t="str">
        <f>MID(Tabla1[[#This Row],[Aplicación]],9,4)</f>
        <v>1711</v>
      </c>
      <c r="V1806" s="54" t="str">
        <f>VLOOKUP(Tabla1[[#This Row],[PROGRAMA]],Hoja1!A:B,2,FALSE)</f>
        <v>1711. Parques y jardines</v>
      </c>
      <c r="W1806" s="57" t="str">
        <f>MID(Tabla1[[#This Row],[Aplicación]],14,2)</f>
        <v>22</v>
      </c>
      <c r="X1806" s="57" t="str">
        <f>MID(Tabla1[[#This Row],[Aplicación]],14,6)</f>
        <v>22199</v>
      </c>
    </row>
    <row r="1807" spans="1:24" x14ac:dyDescent="0.25">
      <c r="A1807" s="60">
        <v>220240012781</v>
      </c>
      <c r="B1807" s="43" t="s">
        <v>702</v>
      </c>
      <c r="C1807" s="61">
        <v>45407</v>
      </c>
      <c r="D1807" s="60">
        <v>22024001633</v>
      </c>
      <c r="E1807" s="43" t="s">
        <v>1427</v>
      </c>
      <c r="F1807" s="62">
        <v>160.24</v>
      </c>
      <c r="G1807" s="43" t="s">
        <v>41</v>
      </c>
      <c r="H1807" s="43" t="s">
        <v>4319</v>
      </c>
      <c r="I1807" s="69" t="s">
        <v>2934</v>
      </c>
      <c r="J1807" s="43" t="s">
        <v>398</v>
      </c>
      <c r="K1807" s="43" t="s">
        <v>398</v>
      </c>
      <c r="L1807" s="43" t="s">
        <v>413</v>
      </c>
      <c r="M1807" s="43" t="s">
        <v>395</v>
      </c>
      <c r="N1807" s="43" t="s">
        <v>396</v>
      </c>
      <c r="O1807" s="68" t="s">
        <v>325</v>
      </c>
      <c r="P1807" s="68" t="s">
        <v>2931</v>
      </c>
      <c r="Q1807" s="57" t="s">
        <v>2932</v>
      </c>
      <c r="R1807" s="35" t="s">
        <v>265</v>
      </c>
      <c r="S1807" s="57" t="str">
        <f>MID(Tabla1[[#This Row],[Aplicación]],6,2)</f>
        <v>07</v>
      </c>
      <c r="T1807" s="54" t="str">
        <f>VLOOKUP(Tabla1[[#This Row],[AREA]],Hoja1!A:B,2,FALSE)</f>
        <v>07. Medio ambiente</v>
      </c>
      <c r="U1807" s="57" t="str">
        <f>MID(Tabla1[[#This Row],[Aplicación]],9,4)</f>
        <v>1711</v>
      </c>
      <c r="V1807" s="54" t="str">
        <f>VLOOKUP(Tabla1[[#This Row],[PROGRAMA]],Hoja1!A:B,2,FALSE)</f>
        <v>1711. Parques y jardines</v>
      </c>
      <c r="W1807" s="57" t="str">
        <f>MID(Tabla1[[#This Row],[Aplicación]],14,2)</f>
        <v>22</v>
      </c>
      <c r="X1807" s="57" t="str">
        <f>MID(Tabla1[[#This Row],[Aplicación]],14,6)</f>
        <v>22199</v>
      </c>
    </row>
    <row r="1808" spans="1:24" x14ac:dyDescent="0.25">
      <c r="A1808" s="60">
        <v>220240012783</v>
      </c>
      <c r="B1808" s="43" t="s">
        <v>702</v>
      </c>
      <c r="C1808" s="61">
        <v>45407</v>
      </c>
      <c r="D1808" s="60">
        <v>22024001633</v>
      </c>
      <c r="E1808" s="43" t="s">
        <v>1427</v>
      </c>
      <c r="F1808" s="62">
        <v>31.47</v>
      </c>
      <c r="G1808" s="43" t="s">
        <v>815</v>
      </c>
      <c r="H1808" s="43" t="s">
        <v>4324</v>
      </c>
      <c r="I1808" s="69" t="s">
        <v>2934</v>
      </c>
      <c r="J1808" s="43" t="s">
        <v>398</v>
      </c>
      <c r="K1808" s="43" t="s">
        <v>398</v>
      </c>
      <c r="L1808" s="43" t="s">
        <v>413</v>
      </c>
      <c r="M1808" s="43" t="s">
        <v>395</v>
      </c>
      <c r="N1808" s="43" t="s">
        <v>396</v>
      </c>
      <c r="O1808" s="68" t="s">
        <v>325</v>
      </c>
      <c r="P1808" s="68" t="s">
        <v>2931</v>
      </c>
      <c r="Q1808" s="57" t="s">
        <v>2932</v>
      </c>
      <c r="R1808" s="35" t="s">
        <v>265</v>
      </c>
      <c r="S1808" s="57" t="str">
        <f>MID(Tabla1[[#This Row],[Aplicación]],6,2)</f>
        <v>07</v>
      </c>
      <c r="T1808" s="54" t="str">
        <f>VLOOKUP(Tabla1[[#This Row],[AREA]],Hoja1!A:B,2,FALSE)</f>
        <v>07. Medio ambiente</v>
      </c>
      <c r="U1808" s="57" t="str">
        <f>MID(Tabla1[[#This Row],[Aplicación]],9,4)</f>
        <v>1711</v>
      </c>
      <c r="V1808" s="54" t="str">
        <f>VLOOKUP(Tabla1[[#This Row],[PROGRAMA]],Hoja1!A:B,2,FALSE)</f>
        <v>1711. Parques y jardines</v>
      </c>
      <c r="W1808" s="57" t="str">
        <f>MID(Tabla1[[#This Row],[Aplicación]],14,2)</f>
        <v>22</v>
      </c>
      <c r="X1808" s="57" t="str">
        <f>MID(Tabla1[[#This Row],[Aplicación]],14,6)</f>
        <v>22199</v>
      </c>
    </row>
    <row r="1809" spans="1:24" x14ac:dyDescent="0.25">
      <c r="A1809" s="60">
        <v>220240011146</v>
      </c>
      <c r="B1809" s="43" t="s">
        <v>702</v>
      </c>
      <c r="C1809" s="61">
        <v>45393</v>
      </c>
      <c r="D1809" s="60">
        <v>22024001633</v>
      </c>
      <c r="E1809" s="43" t="s">
        <v>1427</v>
      </c>
      <c r="F1809" s="62">
        <v>39.22</v>
      </c>
      <c r="G1809" s="43" t="s">
        <v>676</v>
      </c>
      <c r="H1809" s="43" t="s">
        <v>4535</v>
      </c>
      <c r="I1809" s="69" t="s">
        <v>2934</v>
      </c>
      <c r="J1809" s="43" t="s">
        <v>398</v>
      </c>
      <c r="K1809" s="43" t="s">
        <v>398</v>
      </c>
      <c r="L1809" s="43" t="s">
        <v>413</v>
      </c>
      <c r="M1809" s="43" t="s">
        <v>395</v>
      </c>
      <c r="N1809" s="43" t="s">
        <v>396</v>
      </c>
      <c r="O1809" s="68" t="s">
        <v>325</v>
      </c>
      <c r="P1809" s="68" t="s">
        <v>2931</v>
      </c>
      <c r="Q1809" s="57" t="s">
        <v>2932</v>
      </c>
      <c r="R1809" s="35" t="s">
        <v>265</v>
      </c>
      <c r="S1809" s="57" t="str">
        <f>MID(Tabla1[[#This Row],[Aplicación]],6,2)</f>
        <v>07</v>
      </c>
      <c r="T1809" s="54" t="str">
        <f>VLOOKUP(Tabla1[[#This Row],[AREA]],Hoja1!A:B,2,FALSE)</f>
        <v>07. Medio ambiente</v>
      </c>
      <c r="U1809" s="57" t="str">
        <f>MID(Tabla1[[#This Row],[Aplicación]],9,4)</f>
        <v>1711</v>
      </c>
      <c r="V1809" s="54" t="str">
        <f>VLOOKUP(Tabla1[[#This Row],[PROGRAMA]],Hoja1!A:B,2,FALSE)</f>
        <v>1711. Parques y jardines</v>
      </c>
      <c r="W1809" s="57" t="str">
        <f>MID(Tabla1[[#This Row],[Aplicación]],14,2)</f>
        <v>22</v>
      </c>
      <c r="X1809" s="57" t="str">
        <f>MID(Tabla1[[#This Row],[Aplicación]],14,6)</f>
        <v>22199</v>
      </c>
    </row>
    <row r="1810" spans="1:24" x14ac:dyDescent="0.25">
      <c r="A1810" s="60">
        <v>220240011156</v>
      </c>
      <c r="B1810" s="43" t="s">
        <v>702</v>
      </c>
      <c r="C1810" s="61">
        <v>45393</v>
      </c>
      <c r="D1810" s="60">
        <v>22024001633</v>
      </c>
      <c r="E1810" s="43" t="s">
        <v>1427</v>
      </c>
      <c r="F1810" s="62">
        <v>633.07000000000005</v>
      </c>
      <c r="G1810" s="43" t="s">
        <v>776</v>
      </c>
      <c r="H1810" s="43" t="s">
        <v>4538</v>
      </c>
      <c r="I1810" s="69" t="s">
        <v>2934</v>
      </c>
      <c r="J1810" s="43" t="s">
        <v>398</v>
      </c>
      <c r="K1810" s="43" t="s">
        <v>398</v>
      </c>
      <c r="L1810" s="43" t="s">
        <v>413</v>
      </c>
      <c r="M1810" s="43" t="s">
        <v>395</v>
      </c>
      <c r="N1810" s="43" t="s">
        <v>396</v>
      </c>
      <c r="O1810" s="68" t="s">
        <v>325</v>
      </c>
      <c r="P1810" s="68" t="s">
        <v>2931</v>
      </c>
      <c r="Q1810" s="57" t="s">
        <v>2932</v>
      </c>
      <c r="R1810" s="35" t="s">
        <v>265</v>
      </c>
      <c r="S1810" s="57" t="str">
        <f>MID(Tabla1[[#This Row],[Aplicación]],6,2)</f>
        <v>07</v>
      </c>
      <c r="T1810" s="54" t="str">
        <f>VLOOKUP(Tabla1[[#This Row],[AREA]],Hoja1!A:B,2,FALSE)</f>
        <v>07. Medio ambiente</v>
      </c>
      <c r="U1810" s="57" t="str">
        <f>MID(Tabla1[[#This Row],[Aplicación]],9,4)</f>
        <v>1711</v>
      </c>
      <c r="V1810" s="54" t="str">
        <f>VLOOKUP(Tabla1[[#This Row],[PROGRAMA]],Hoja1!A:B,2,FALSE)</f>
        <v>1711. Parques y jardines</v>
      </c>
      <c r="W1810" s="57" t="str">
        <f>MID(Tabla1[[#This Row],[Aplicación]],14,2)</f>
        <v>22</v>
      </c>
      <c r="X1810" s="57" t="str">
        <f>MID(Tabla1[[#This Row],[Aplicación]],14,6)</f>
        <v>22199</v>
      </c>
    </row>
    <row r="1811" spans="1:24" x14ac:dyDescent="0.25">
      <c r="A1811" s="60">
        <v>220240011153</v>
      </c>
      <c r="B1811" s="43" t="s">
        <v>702</v>
      </c>
      <c r="C1811" s="61">
        <v>45393</v>
      </c>
      <c r="D1811" s="60">
        <v>22024001633</v>
      </c>
      <c r="E1811" s="43" t="s">
        <v>1427</v>
      </c>
      <c r="F1811" s="62">
        <v>605.39</v>
      </c>
      <c r="G1811" s="43" t="s">
        <v>776</v>
      </c>
      <c r="H1811" s="43" t="s">
        <v>4539</v>
      </c>
      <c r="I1811" s="69" t="s">
        <v>2934</v>
      </c>
      <c r="J1811" s="43" t="s">
        <v>398</v>
      </c>
      <c r="K1811" s="43" t="s">
        <v>398</v>
      </c>
      <c r="L1811" s="43" t="s">
        <v>413</v>
      </c>
      <c r="M1811" s="43" t="s">
        <v>395</v>
      </c>
      <c r="N1811" s="43" t="s">
        <v>396</v>
      </c>
      <c r="O1811" s="68" t="s">
        <v>325</v>
      </c>
      <c r="P1811" s="68" t="s">
        <v>2931</v>
      </c>
      <c r="Q1811" s="57" t="s">
        <v>2932</v>
      </c>
      <c r="R1811" s="35" t="s">
        <v>265</v>
      </c>
      <c r="S1811" s="57" t="str">
        <f>MID(Tabla1[[#This Row],[Aplicación]],6,2)</f>
        <v>07</v>
      </c>
      <c r="T1811" s="54" t="str">
        <f>VLOOKUP(Tabla1[[#This Row],[AREA]],Hoja1!A:B,2,FALSE)</f>
        <v>07. Medio ambiente</v>
      </c>
      <c r="U1811" s="57" t="str">
        <f>MID(Tabla1[[#This Row],[Aplicación]],9,4)</f>
        <v>1711</v>
      </c>
      <c r="V1811" s="54" t="str">
        <f>VLOOKUP(Tabla1[[#This Row],[PROGRAMA]],Hoja1!A:B,2,FALSE)</f>
        <v>1711. Parques y jardines</v>
      </c>
      <c r="W1811" s="57" t="str">
        <f>MID(Tabla1[[#This Row],[Aplicación]],14,2)</f>
        <v>22</v>
      </c>
      <c r="X1811" s="57" t="str">
        <f>MID(Tabla1[[#This Row],[Aplicación]],14,6)</f>
        <v>22199</v>
      </c>
    </row>
    <row r="1812" spans="1:24" x14ac:dyDescent="0.25">
      <c r="A1812" s="60">
        <v>220240011151</v>
      </c>
      <c r="B1812" s="43" t="s">
        <v>702</v>
      </c>
      <c r="C1812" s="61">
        <v>45393</v>
      </c>
      <c r="D1812" s="60">
        <v>22024001633</v>
      </c>
      <c r="E1812" s="43" t="s">
        <v>1427</v>
      </c>
      <c r="F1812" s="62">
        <v>388.06</v>
      </c>
      <c r="G1812" s="43" t="s">
        <v>82</v>
      </c>
      <c r="H1812" s="43" t="s">
        <v>4540</v>
      </c>
      <c r="I1812" s="69" t="s">
        <v>2934</v>
      </c>
      <c r="J1812" s="43" t="s">
        <v>398</v>
      </c>
      <c r="K1812" s="43" t="s">
        <v>398</v>
      </c>
      <c r="L1812" s="43" t="s">
        <v>413</v>
      </c>
      <c r="M1812" s="43" t="s">
        <v>395</v>
      </c>
      <c r="N1812" s="43" t="s">
        <v>396</v>
      </c>
      <c r="O1812" s="68" t="s">
        <v>325</v>
      </c>
      <c r="P1812" s="68" t="s">
        <v>2931</v>
      </c>
      <c r="Q1812" s="57" t="s">
        <v>2932</v>
      </c>
      <c r="R1812" s="35" t="s">
        <v>265</v>
      </c>
      <c r="S1812" s="57" t="str">
        <f>MID(Tabla1[[#This Row],[Aplicación]],6,2)</f>
        <v>07</v>
      </c>
      <c r="T1812" s="54" t="str">
        <f>VLOOKUP(Tabla1[[#This Row],[AREA]],Hoja1!A:B,2,FALSE)</f>
        <v>07. Medio ambiente</v>
      </c>
      <c r="U1812" s="57" t="str">
        <f>MID(Tabla1[[#This Row],[Aplicación]],9,4)</f>
        <v>1711</v>
      </c>
      <c r="V1812" s="54" t="str">
        <f>VLOOKUP(Tabla1[[#This Row],[PROGRAMA]],Hoja1!A:B,2,FALSE)</f>
        <v>1711. Parques y jardines</v>
      </c>
      <c r="W1812" s="57" t="str">
        <f>MID(Tabla1[[#This Row],[Aplicación]],14,2)</f>
        <v>22</v>
      </c>
      <c r="X1812" s="57" t="str">
        <f>MID(Tabla1[[#This Row],[Aplicación]],14,6)</f>
        <v>22199</v>
      </c>
    </row>
    <row r="1813" spans="1:24" x14ac:dyDescent="0.25">
      <c r="A1813" s="60">
        <v>220240008947</v>
      </c>
      <c r="B1813" s="43" t="s">
        <v>702</v>
      </c>
      <c r="C1813" s="61">
        <v>45383</v>
      </c>
      <c r="D1813" s="60">
        <v>22024001633</v>
      </c>
      <c r="E1813" s="43" t="s">
        <v>1427</v>
      </c>
      <c r="F1813" s="62">
        <v>12.1</v>
      </c>
      <c r="G1813" s="43" t="s">
        <v>697</v>
      </c>
      <c r="H1813" s="43" t="s">
        <v>4136</v>
      </c>
      <c r="I1813" s="69" t="s">
        <v>2934</v>
      </c>
      <c r="J1813" s="43" t="s">
        <v>537</v>
      </c>
      <c r="K1813" s="43" t="s">
        <v>537</v>
      </c>
      <c r="L1813" s="43" t="s">
        <v>413</v>
      </c>
      <c r="M1813" s="43" t="s">
        <v>395</v>
      </c>
      <c r="N1813" s="43" t="s">
        <v>396</v>
      </c>
      <c r="O1813" s="68" t="s">
        <v>325</v>
      </c>
      <c r="P1813" s="68" t="s">
        <v>2931</v>
      </c>
      <c r="Q1813" s="57" t="s">
        <v>2932</v>
      </c>
      <c r="R1813" s="35" t="s">
        <v>265</v>
      </c>
      <c r="S1813" s="57" t="str">
        <f>MID(Tabla1[[#This Row],[Aplicación]],6,2)</f>
        <v>07</v>
      </c>
      <c r="T1813" s="54" t="str">
        <f>VLOOKUP(Tabla1[[#This Row],[AREA]],Hoja1!A:B,2,FALSE)</f>
        <v>07. Medio ambiente</v>
      </c>
      <c r="U1813" s="57" t="str">
        <f>MID(Tabla1[[#This Row],[Aplicación]],9,4)</f>
        <v>1711</v>
      </c>
      <c r="V1813" s="54" t="str">
        <f>VLOOKUP(Tabla1[[#This Row],[PROGRAMA]],Hoja1!A:B,2,FALSE)</f>
        <v>1711. Parques y jardines</v>
      </c>
      <c r="W1813" s="57" t="str">
        <f>MID(Tabla1[[#This Row],[Aplicación]],14,2)</f>
        <v>22</v>
      </c>
      <c r="X1813" s="57" t="str">
        <f>MID(Tabla1[[#This Row],[Aplicación]],14,6)</f>
        <v>22199</v>
      </c>
    </row>
    <row r="1814" spans="1:24" x14ac:dyDescent="0.25">
      <c r="A1814" s="60">
        <v>220240008982</v>
      </c>
      <c r="B1814" s="43" t="s">
        <v>702</v>
      </c>
      <c r="C1814" s="61">
        <v>45383</v>
      </c>
      <c r="D1814" s="60">
        <v>22024001633</v>
      </c>
      <c r="E1814" s="43" t="s">
        <v>1427</v>
      </c>
      <c r="F1814" s="62">
        <v>1108.8900000000001</v>
      </c>
      <c r="G1814" s="43" t="s">
        <v>2999</v>
      </c>
      <c r="H1814" s="43" t="s">
        <v>4743</v>
      </c>
      <c r="I1814" s="69" t="s">
        <v>2934</v>
      </c>
      <c r="J1814" s="43" t="s">
        <v>3001</v>
      </c>
      <c r="K1814" s="43" t="s">
        <v>398</v>
      </c>
      <c r="L1814" s="43" t="s">
        <v>413</v>
      </c>
      <c r="M1814" s="43" t="s">
        <v>395</v>
      </c>
      <c r="N1814" s="43" t="s">
        <v>396</v>
      </c>
      <c r="O1814" s="68" t="s">
        <v>325</v>
      </c>
      <c r="P1814" s="68" t="s">
        <v>2931</v>
      </c>
      <c r="Q1814" s="57" t="s">
        <v>2932</v>
      </c>
      <c r="R1814" s="35" t="s">
        <v>265</v>
      </c>
      <c r="S1814" s="57" t="str">
        <f>MID(Tabla1[[#This Row],[Aplicación]],6,2)</f>
        <v>07</v>
      </c>
      <c r="T1814" s="54" t="str">
        <f>VLOOKUP(Tabla1[[#This Row],[AREA]],Hoja1!A:B,2,FALSE)</f>
        <v>07. Medio ambiente</v>
      </c>
      <c r="U1814" s="57" t="str">
        <f>MID(Tabla1[[#This Row],[Aplicación]],9,4)</f>
        <v>1711</v>
      </c>
      <c r="V1814" s="54" t="str">
        <f>VLOOKUP(Tabla1[[#This Row],[PROGRAMA]],Hoja1!A:B,2,FALSE)</f>
        <v>1711. Parques y jardines</v>
      </c>
      <c r="W1814" s="57" t="str">
        <f>MID(Tabla1[[#This Row],[Aplicación]],14,2)</f>
        <v>22</v>
      </c>
      <c r="X1814" s="57" t="str">
        <f>MID(Tabla1[[#This Row],[Aplicación]],14,6)</f>
        <v>22199</v>
      </c>
    </row>
    <row r="1815" spans="1:24" x14ac:dyDescent="0.25">
      <c r="A1815" s="60">
        <v>220240008988</v>
      </c>
      <c r="B1815" s="43" t="s">
        <v>702</v>
      </c>
      <c r="C1815" s="61">
        <v>45383</v>
      </c>
      <c r="D1815" s="60">
        <v>22024001633</v>
      </c>
      <c r="E1815" s="43" t="s">
        <v>1427</v>
      </c>
      <c r="F1815" s="62">
        <v>1096.52</v>
      </c>
      <c r="G1815" s="43" t="s">
        <v>2999</v>
      </c>
      <c r="H1815" s="43" t="s">
        <v>4744</v>
      </c>
      <c r="I1815" s="69" t="s">
        <v>2934</v>
      </c>
      <c r="J1815" s="43" t="s">
        <v>3001</v>
      </c>
      <c r="K1815" s="43" t="s">
        <v>398</v>
      </c>
      <c r="L1815" s="43" t="s">
        <v>413</v>
      </c>
      <c r="M1815" s="43" t="s">
        <v>395</v>
      </c>
      <c r="N1815" s="43" t="s">
        <v>396</v>
      </c>
      <c r="O1815" s="68" t="s">
        <v>325</v>
      </c>
      <c r="P1815" s="68" t="s">
        <v>2931</v>
      </c>
      <c r="Q1815" s="57" t="s">
        <v>2932</v>
      </c>
      <c r="R1815" s="35" t="s">
        <v>265</v>
      </c>
      <c r="S1815" s="57" t="str">
        <f>MID(Tabla1[[#This Row],[Aplicación]],6,2)</f>
        <v>07</v>
      </c>
      <c r="T1815" s="54" t="str">
        <f>VLOOKUP(Tabla1[[#This Row],[AREA]],Hoja1!A:B,2,FALSE)</f>
        <v>07. Medio ambiente</v>
      </c>
      <c r="U1815" s="57" t="str">
        <f>MID(Tabla1[[#This Row],[Aplicación]],9,4)</f>
        <v>1711</v>
      </c>
      <c r="V1815" s="54" t="str">
        <f>VLOOKUP(Tabla1[[#This Row],[PROGRAMA]],Hoja1!A:B,2,FALSE)</f>
        <v>1711. Parques y jardines</v>
      </c>
      <c r="W1815" s="57" t="str">
        <f>MID(Tabla1[[#This Row],[Aplicación]],14,2)</f>
        <v>22</v>
      </c>
      <c r="X1815" s="57" t="str">
        <f>MID(Tabla1[[#This Row],[Aplicación]],14,6)</f>
        <v>22199</v>
      </c>
    </row>
    <row r="1816" spans="1:24" x14ac:dyDescent="0.25">
      <c r="A1816" s="60">
        <v>220240008980</v>
      </c>
      <c r="B1816" s="43" t="s">
        <v>702</v>
      </c>
      <c r="C1816" s="61">
        <v>45383</v>
      </c>
      <c r="D1816" s="60">
        <v>22024001633</v>
      </c>
      <c r="E1816" s="43" t="s">
        <v>1427</v>
      </c>
      <c r="F1816" s="62">
        <v>1093.72</v>
      </c>
      <c r="G1816" s="43" t="s">
        <v>2999</v>
      </c>
      <c r="H1816" s="43" t="s">
        <v>4745</v>
      </c>
      <c r="I1816" s="69" t="s">
        <v>2934</v>
      </c>
      <c r="J1816" s="43" t="s">
        <v>3001</v>
      </c>
      <c r="K1816" s="43" t="s">
        <v>398</v>
      </c>
      <c r="L1816" s="43" t="s">
        <v>413</v>
      </c>
      <c r="M1816" s="43" t="s">
        <v>395</v>
      </c>
      <c r="N1816" s="43" t="s">
        <v>396</v>
      </c>
      <c r="O1816" s="68" t="s">
        <v>325</v>
      </c>
      <c r="P1816" s="68" t="s">
        <v>2931</v>
      </c>
      <c r="Q1816" s="57" t="s">
        <v>2932</v>
      </c>
      <c r="R1816" s="35" t="s">
        <v>265</v>
      </c>
      <c r="S1816" s="57" t="str">
        <f>MID(Tabla1[[#This Row],[Aplicación]],6,2)</f>
        <v>07</v>
      </c>
      <c r="T1816" s="54" t="str">
        <f>VLOOKUP(Tabla1[[#This Row],[AREA]],Hoja1!A:B,2,FALSE)</f>
        <v>07. Medio ambiente</v>
      </c>
      <c r="U1816" s="57" t="str">
        <f>MID(Tabla1[[#This Row],[Aplicación]],9,4)</f>
        <v>1711</v>
      </c>
      <c r="V1816" s="54" t="str">
        <f>VLOOKUP(Tabla1[[#This Row],[PROGRAMA]],Hoja1!A:B,2,FALSE)</f>
        <v>1711. Parques y jardines</v>
      </c>
      <c r="W1816" s="57" t="str">
        <f>MID(Tabla1[[#This Row],[Aplicación]],14,2)</f>
        <v>22</v>
      </c>
      <c r="X1816" s="57" t="str">
        <f>MID(Tabla1[[#This Row],[Aplicación]],14,6)</f>
        <v>22199</v>
      </c>
    </row>
    <row r="1817" spans="1:24" x14ac:dyDescent="0.25">
      <c r="A1817" s="60">
        <v>220240008984</v>
      </c>
      <c r="B1817" s="43" t="s">
        <v>702</v>
      </c>
      <c r="C1817" s="61">
        <v>45383</v>
      </c>
      <c r="D1817" s="60">
        <v>22024001633</v>
      </c>
      <c r="E1817" s="43" t="s">
        <v>1427</v>
      </c>
      <c r="F1817" s="62">
        <v>1093.72</v>
      </c>
      <c r="G1817" s="43" t="s">
        <v>2999</v>
      </c>
      <c r="H1817" s="43" t="s">
        <v>4745</v>
      </c>
      <c r="I1817" s="69" t="s">
        <v>2934</v>
      </c>
      <c r="J1817" s="43" t="s">
        <v>3001</v>
      </c>
      <c r="K1817" s="43" t="s">
        <v>398</v>
      </c>
      <c r="L1817" s="43" t="s">
        <v>413</v>
      </c>
      <c r="M1817" s="43" t="s">
        <v>395</v>
      </c>
      <c r="N1817" s="43" t="s">
        <v>396</v>
      </c>
      <c r="O1817" s="68" t="s">
        <v>325</v>
      </c>
      <c r="P1817" s="68" t="s">
        <v>2931</v>
      </c>
      <c r="Q1817" s="57" t="s">
        <v>2932</v>
      </c>
      <c r="R1817" s="35" t="s">
        <v>265</v>
      </c>
      <c r="S1817" s="57" t="str">
        <f>MID(Tabla1[[#This Row],[Aplicación]],6,2)</f>
        <v>07</v>
      </c>
      <c r="T1817" s="54" t="str">
        <f>VLOOKUP(Tabla1[[#This Row],[AREA]],Hoja1!A:B,2,FALSE)</f>
        <v>07. Medio ambiente</v>
      </c>
      <c r="U1817" s="57" t="str">
        <f>MID(Tabla1[[#This Row],[Aplicación]],9,4)</f>
        <v>1711</v>
      </c>
      <c r="V1817" s="54" t="str">
        <f>VLOOKUP(Tabla1[[#This Row],[PROGRAMA]],Hoja1!A:B,2,FALSE)</f>
        <v>1711. Parques y jardines</v>
      </c>
      <c r="W1817" s="57" t="str">
        <f>MID(Tabla1[[#This Row],[Aplicación]],14,2)</f>
        <v>22</v>
      </c>
      <c r="X1817" s="57" t="str">
        <f>MID(Tabla1[[#This Row],[Aplicación]],14,6)</f>
        <v>22199</v>
      </c>
    </row>
    <row r="1818" spans="1:24" x14ac:dyDescent="0.25">
      <c r="A1818" s="60">
        <v>220240008986</v>
      </c>
      <c r="B1818" s="43" t="s">
        <v>702</v>
      </c>
      <c r="C1818" s="61">
        <v>45383</v>
      </c>
      <c r="D1818" s="60">
        <v>22024001633</v>
      </c>
      <c r="E1818" s="43" t="s">
        <v>1427</v>
      </c>
      <c r="F1818" s="62">
        <v>213.95</v>
      </c>
      <c r="G1818" s="43" t="s">
        <v>2999</v>
      </c>
      <c r="H1818" s="43" t="s">
        <v>4746</v>
      </c>
      <c r="I1818" s="69" t="s">
        <v>2934</v>
      </c>
      <c r="J1818" s="43" t="s">
        <v>3001</v>
      </c>
      <c r="K1818" s="43" t="s">
        <v>398</v>
      </c>
      <c r="L1818" s="43" t="s">
        <v>413</v>
      </c>
      <c r="M1818" s="43" t="s">
        <v>395</v>
      </c>
      <c r="N1818" s="43" t="s">
        <v>396</v>
      </c>
      <c r="O1818" s="68" t="s">
        <v>325</v>
      </c>
      <c r="P1818" s="68" t="s">
        <v>2931</v>
      </c>
      <c r="Q1818" s="57" t="s">
        <v>2932</v>
      </c>
      <c r="R1818" s="35" t="s">
        <v>265</v>
      </c>
      <c r="S1818" s="57" t="str">
        <f>MID(Tabla1[[#This Row],[Aplicación]],6,2)</f>
        <v>07</v>
      </c>
      <c r="T1818" s="54" t="str">
        <f>VLOOKUP(Tabla1[[#This Row],[AREA]],Hoja1!A:B,2,FALSE)</f>
        <v>07. Medio ambiente</v>
      </c>
      <c r="U1818" s="57" t="str">
        <f>MID(Tabla1[[#This Row],[Aplicación]],9,4)</f>
        <v>1711</v>
      </c>
      <c r="V1818" s="54" t="str">
        <f>VLOOKUP(Tabla1[[#This Row],[PROGRAMA]],Hoja1!A:B,2,FALSE)</f>
        <v>1711. Parques y jardines</v>
      </c>
      <c r="W1818" s="57" t="str">
        <f>MID(Tabla1[[#This Row],[Aplicación]],14,2)</f>
        <v>22</v>
      </c>
      <c r="X1818" s="57" t="str">
        <f>MID(Tabla1[[#This Row],[Aplicación]],14,6)</f>
        <v>22199</v>
      </c>
    </row>
    <row r="1819" spans="1:24" x14ac:dyDescent="0.25">
      <c r="A1819" s="60">
        <v>220240008949</v>
      </c>
      <c r="B1819" s="43" t="s">
        <v>702</v>
      </c>
      <c r="C1819" s="61">
        <v>45383</v>
      </c>
      <c r="D1819" s="60">
        <v>22024001633</v>
      </c>
      <c r="E1819" s="43" t="s">
        <v>1427</v>
      </c>
      <c r="F1819" s="62">
        <v>54.99</v>
      </c>
      <c r="G1819" s="43" t="s">
        <v>764</v>
      </c>
      <c r="H1819" s="43" t="s">
        <v>4749</v>
      </c>
      <c r="I1819" s="69" t="s">
        <v>2934</v>
      </c>
      <c r="J1819" s="43" t="s">
        <v>398</v>
      </c>
      <c r="K1819" s="43" t="s">
        <v>398</v>
      </c>
      <c r="L1819" s="43" t="s">
        <v>413</v>
      </c>
      <c r="M1819" s="43" t="s">
        <v>395</v>
      </c>
      <c r="N1819" s="43" t="s">
        <v>396</v>
      </c>
      <c r="O1819" s="68" t="s">
        <v>325</v>
      </c>
      <c r="P1819" s="68" t="s">
        <v>2931</v>
      </c>
      <c r="Q1819" s="57" t="s">
        <v>2932</v>
      </c>
      <c r="R1819" s="35" t="s">
        <v>265</v>
      </c>
      <c r="S1819" s="57" t="str">
        <f>MID(Tabla1[[#This Row],[Aplicación]],6,2)</f>
        <v>07</v>
      </c>
      <c r="T1819" s="54" t="str">
        <f>VLOOKUP(Tabla1[[#This Row],[AREA]],Hoja1!A:B,2,FALSE)</f>
        <v>07. Medio ambiente</v>
      </c>
      <c r="U1819" s="57" t="str">
        <f>MID(Tabla1[[#This Row],[Aplicación]],9,4)</f>
        <v>1711</v>
      </c>
      <c r="V1819" s="54" t="str">
        <f>VLOOKUP(Tabla1[[#This Row],[PROGRAMA]],Hoja1!A:B,2,FALSE)</f>
        <v>1711. Parques y jardines</v>
      </c>
      <c r="W1819" s="57" t="str">
        <f>MID(Tabla1[[#This Row],[Aplicación]],14,2)</f>
        <v>22</v>
      </c>
      <c r="X1819" s="57" t="str">
        <f>MID(Tabla1[[#This Row],[Aplicación]],14,6)</f>
        <v>22199</v>
      </c>
    </row>
    <row r="1820" spans="1:24" x14ac:dyDescent="0.25">
      <c r="A1820" s="60">
        <v>220240009056</v>
      </c>
      <c r="B1820" s="43" t="s">
        <v>702</v>
      </c>
      <c r="C1820" s="61">
        <v>45383</v>
      </c>
      <c r="D1820" s="60">
        <v>22024001633</v>
      </c>
      <c r="E1820" s="43" t="s">
        <v>1427</v>
      </c>
      <c r="F1820" s="62">
        <v>8.42</v>
      </c>
      <c r="G1820" s="43" t="s">
        <v>764</v>
      </c>
      <c r="H1820" s="43" t="s">
        <v>2351</v>
      </c>
      <c r="I1820" s="69" t="s">
        <v>2934</v>
      </c>
      <c r="J1820" s="43" t="s">
        <v>398</v>
      </c>
      <c r="K1820" s="43" t="s">
        <v>398</v>
      </c>
      <c r="L1820" s="43" t="s">
        <v>413</v>
      </c>
      <c r="M1820" s="43" t="s">
        <v>395</v>
      </c>
      <c r="N1820" s="43" t="s">
        <v>396</v>
      </c>
      <c r="O1820" s="68" t="s">
        <v>325</v>
      </c>
      <c r="P1820" s="68" t="s">
        <v>2931</v>
      </c>
      <c r="Q1820" s="57" t="s">
        <v>2932</v>
      </c>
      <c r="R1820" s="35" t="s">
        <v>265</v>
      </c>
      <c r="S1820" s="57" t="str">
        <f>MID(Tabla1[[#This Row],[Aplicación]],6,2)</f>
        <v>07</v>
      </c>
      <c r="T1820" s="54" t="str">
        <f>VLOOKUP(Tabla1[[#This Row],[AREA]],Hoja1!A:B,2,FALSE)</f>
        <v>07. Medio ambiente</v>
      </c>
      <c r="U1820" s="57" t="str">
        <f>MID(Tabla1[[#This Row],[Aplicación]],9,4)</f>
        <v>1711</v>
      </c>
      <c r="V1820" s="54" t="str">
        <f>VLOOKUP(Tabla1[[#This Row],[PROGRAMA]],Hoja1!A:B,2,FALSE)</f>
        <v>1711. Parques y jardines</v>
      </c>
      <c r="W1820" s="57" t="str">
        <f>MID(Tabla1[[#This Row],[Aplicación]],14,2)</f>
        <v>22</v>
      </c>
      <c r="X1820" s="57" t="str">
        <f>MID(Tabla1[[#This Row],[Aplicación]],14,6)</f>
        <v>22199</v>
      </c>
    </row>
    <row r="1821" spans="1:24" x14ac:dyDescent="0.25">
      <c r="A1821" s="60">
        <v>220240009062</v>
      </c>
      <c r="B1821" s="43" t="s">
        <v>702</v>
      </c>
      <c r="C1821" s="61">
        <v>45383</v>
      </c>
      <c r="D1821" s="60">
        <v>22024001633</v>
      </c>
      <c r="E1821" s="43" t="s">
        <v>1427</v>
      </c>
      <c r="F1821" s="62">
        <v>279.83999999999997</v>
      </c>
      <c r="G1821" s="43" t="s">
        <v>681</v>
      </c>
      <c r="H1821" s="43" t="s">
        <v>4752</v>
      </c>
      <c r="I1821" s="69" t="s">
        <v>2934</v>
      </c>
      <c r="J1821" s="43" t="s">
        <v>398</v>
      </c>
      <c r="K1821" s="43" t="s">
        <v>398</v>
      </c>
      <c r="L1821" s="43" t="s">
        <v>413</v>
      </c>
      <c r="M1821" s="43" t="s">
        <v>395</v>
      </c>
      <c r="N1821" s="43" t="s">
        <v>396</v>
      </c>
      <c r="O1821" s="68" t="s">
        <v>325</v>
      </c>
      <c r="P1821" s="68" t="s">
        <v>2931</v>
      </c>
      <c r="Q1821" s="57" t="s">
        <v>2932</v>
      </c>
      <c r="R1821" s="35" t="s">
        <v>265</v>
      </c>
      <c r="S1821" s="57" t="str">
        <f>MID(Tabla1[[#This Row],[Aplicación]],6,2)</f>
        <v>07</v>
      </c>
      <c r="T1821" s="54" t="str">
        <f>VLOOKUP(Tabla1[[#This Row],[AREA]],Hoja1!A:B,2,FALSE)</f>
        <v>07. Medio ambiente</v>
      </c>
      <c r="U1821" s="57" t="str">
        <f>MID(Tabla1[[#This Row],[Aplicación]],9,4)</f>
        <v>1711</v>
      </c>
      <c r="V1821" s="54" t="str">
        <f>VLOOKUP(Tabla1[[#This Row],[PROGRAMA]],Hoja1!A:B,2,FALSE)</f>
        <v>1711. Parques y jardines</v>
      </c>
      <c r="W1821" s="57" t="str">
        <f>MID(Tabla1[[#This Row],[Aplicación]],14,2)</f>
        <v>22</v>
      </c>
      <c r="X1821" s="57" t="str">
        <f>MID(Tabla1[[#This Row],[Aplicación]],14,6)</f>
        <v>22199</v>
      </c>
    </row>
    <row r="1822" spans="1:24" x14ac:dyDescent="0.25">
      <c r="A1822" s="60">
        <v>220240008923</v>
      </c>
      <c r="B1822" s="43" t="s">
        <v>702</v>
      </c>
      <c r="C1822" s="61">
        <v>45383</v>
      </c>
      <c r="D1822" s="60">
        <v>22024001633</v>
      </c>
      <c r="E1822" s="43" t="s">
        <v>1427</v>
      </c>
      <c r="F1822" s="62">
        <v>122.25</v>
      </c>
      <c r="G1822" s="43" t="s">
        <v>681</v>
      </c>
      <c r="H1822" s="43" t="s">
        <v>4753</v>
      </c>
      <c r="I1822" s="69" t="s">
        <v>2934</v>
      </c>
      <c r="J1822" s="43" t="s">
        <v>398</v>
      </c>
      <c r="K1822" s="43" t="s">
        <v>398</v>
      </c>
      <c r="L1822" s="43" t="s">
        <v>413</v>
      </c>
      <c r="M1822" s="43" t="s">
        <v>395</v>
      </c>
      <c r="N1822" s="43" t="s">
        <v>396</v>
      </c>
      <c r="O1822" s="68" t="s">
        <v>325</v>
      </c>
      <c r="P1822" s="68" t="s">
        <v>2931</v>
      </c>
      <c r="Q1822" s="57" t="s">
        <v>2932</v>
      </c>
      <c r="R1822" s="35" t="s">
        <v>265</v>
      </c>
      <c r="S1822" s="57" t="str">
        <f>MID(Tabla1[[#This Row],[Aplicación]],6,2)</f>
        <v>07</v>
      </c>
      <c r="T1822" s="54" t="str">
        <f>VLOOKUP(Tabla1[[#This Row],[AREA]],Hoja1!A:B,2,FALSE)</f>
        <v>07. Medio ambiente</v>
      </c>
      <c r="U1822" s="57" t="str">
        <f>MID(Tabla1[[#This Row],[Aplicación]],9,4)</f>
        <v>1711</v>
      </c>
      <c r="V1822" s="54" t="str">
        <f>VLOOKUP(Tabla1[[#This Row],[PROGRAMA]],Hoja1!A:B,2,FALSE)</f>
        <v>1711. Parques y jardines</v>
      </c>
      <c r="W1822" s="57" t="str">
        <f>MID(Tabla1[[#This Row],[Aplicación]],14,2)</f>
        <v>22</v>
      </c>
      <c r="X1822" s="57" t="str">
        <f>MID(Tabla1[[#This Row],[Aplicación]],14,6)</f>
        <v>22199</v>
      </c>
    </row>
    <row r="1823" spans="1:24" x14ac:dyDescent="0.25">
      <c r="A1823" s="60">
        <v>220240008935</v>
      </c>
      <c r="B1823" s="43" t="s">
        <v>702</v>
      </c>
      <c r="C1823" s="61">
        <v>45383</v>
      </c>
      <c r="D1823" s="60">
        <v>22024001633</v>
      </c>
      <c r="E1823" s="43" t="s">
        <v>1427</v>
      </c>
      <c r="F1823" s="62">
        <v>351.71</v>
      </c>
      <c r="G1823" s="43" t="s">
        <v>776</v>
      </c>
      <c r="H1823" s="43" t="s">
        <v>4757</v>
      </c>
      <c r="I1823" s="69" t="s">
        <v>2934</v>
      </c>
      <c r="J1823" s="43" t="s">
        <v>398</v>
      </c>
      <c r="K1823" s="43" t="s">
        <v>398</v>
      </c>
      <c r="L1823" s="43" t="s">
        <v>413</v>
      </c>
      <c r="M1823" s="43" t="s">
        <v>395</v>
      </c>
      <c r="N1823" s="43" t="s">
        <v>396</v>
      </c>
      <c r="O1823" s="68" t="s">
        <v>325</v>
      </c>
      <c r="P1823" s="68" t="s">
        <v>2931</v>
      </c>
      <c r="Q1823" s="57" t="s">
        <v>2932</v>
      </c>
      <c r="R1823" s="35" t="s">
        <v>265</v>
      </c>
      <c r="S1823" s="57" t="str">
        <f>MID(Tabla1[[#This Row],[Aplicación]],6,2)</f>
        <v>07</v>
      </c>
      <c r="T1823" s="54" t="str">
        <f>VLOOKUP(Tabla1[[#This Row],[AREA]],Hoja1!A:B,2,FALSE)</f>
        <v>07. Medio ambiente</v>
      </c>
      <c r="U1823" s="57" t="str">
        <f>MID(Tabla1[[#This Row],[Aplicación]],9,4)</f>
        <v>1711</v>
      </c>
      <c r="V1823" s="54" t="str">
        <f>VLOOKUP(Tabla1[[#This Row],[PROGRAMA]],Hoja1!A:B,2,FALSE)</f>
        <v>1711. Parques y jardines</v>
      </c>
      <c r="W1823" s="57" t="str">
        <f>MID(Tabla1[[#This Row],[Aplicación]],14,2)</f>
        <v>22</v>
      </c>
      <c r="X1823" s="57" t="str">
        <f>MID(Tabla1[[#This Row],[Aplicación]],14,6)</f>
        <v>22199</v>
      </c>
    </row>
    <row r="1824" spans="1:24" x14ac:dyDescent="0.25">
      <c r="A1824" s="60">
        <v>220240008921</v>
      </c>
      <c r="B1824" s="43" t="s">
        <v>702</v>
      </c>
      <c r="C1824" s="61">
        <v>45383</v>
      </c>
      <c r="D1824" s="60">
        <v>22024001633</v>
      </c>
      <c r="E1824" s="43" t="s">
        <v>1427</v>
      </c>
      <c r="F1824" s="62">
        <v>343.37</v>
      </c>
      <c r="G1824" s="43" t="s">
        <v>776</v>
      </c>
      <c r="H1824" s="43" t="s">
        <v>4758</v>
      </c>
      <c r="I1824" s="69" t="s">
        <v>2934</v>
      </c>
      <c r="J1824" s="43" t="s">
        <v>398</v>
      </c>
      <c r="K1824" s="43" t="s">
        <v>398</v>
      </c>
      <c r="L1824" s="43" t="s">
        <v>413</v>
      </c>
      <c r="M1824" s="43" t="s">
        <v>395</v>
      </c>
      <c r="N1824" s="43" t="s">
        <v>396</v>
      </c>
      <c r="O1824" s="68" t="s">
        <v>325</v>
      </c>
      <c r="P1824" s="68" t="s">
        <v>2931</v>
      </c>
      <c r="Q1824" s="57" t="s">
        <v>2932</v>
      </c>
      <c r="R1824" s="35" t="s">
        <v>265</v>
      </c>
      <c r="S1824" s="57" t="str">
        <f>MID(Tabla1[[#This Row],[Aplicación]],6,2)</f>
        <v>07</v>
      </c>
      <c r="T1824" s="54" t="str">
        <f>VLOOKUP(Tabla1[[#This Row],[AREA]],Hoja1!A:B,2,FALSE)</f>
        <v>07. Medio ambiente</v>
      </c>
      <c r="U1824" s="57" t="str">
        <f>MID(Tabla1[[#This Row],[Aplicación]],9,4)</f>
        <v>1711</v>
      </c>
      <c r="V1824" s="54" t="str">
        <f>VLOOKUP(Tabla1[[#This Row],[PROGRAMA]],Hoja1!A:B,2,FALSE)</f>
        <v>1711. Parques y jardines</v>
      </c>
      <c r="W1824" s="57" t="str">
        <f>MID(Tabla1[[#This Row],[Aplicación]],14,2)</f>
        <v>22</v>
      </c>
      <c r="X1824" s="57" t="str">
        <f>MID(Tabla1[[#This Row],[Aplicación]],14,6)</f>
        <v>22199</v>
      </c>
    </row>
    <row r="1825" spans="1:24" x14ac:dyDescent="0.25">
      <c r="A1825" s="60">
        <v>220240008990</v>
      </c>
      <c r="B1825" s="43" t="s">
        <v>702</v>
      </c>
      <c r="C1825" s="61">
        <v>45383</v>
      </c>
      <c r="D1825" s="60">
        <v>22024001633</v>
      </c>
      <c r="E1825" s="43" t="s">
        <v>1427</v>
      </c>
      <c r="F1825" s="62">
        <v>852.53</v>
      </c>
      <c r="G1825" s="43" t="s">
        <v>82</v>
      </c>
      <c r="H1825" s="43" t="s">
        <v>4761</v>
      </c>
      <c r="I1825" s="69" t="s">
        <v>2934</v>
      </c>
      <c r="J1825" s="43" t="s">
        <v>398</v>
      </c>
      <c r="K1825" s="43" t="s">
        <v>398</v>
      </c>
      <c r="L1825" s="43" t="s">
        <v>413</v>
      </c>
      <c r="M1825" s="43" t="s">
        <v>395</v>
      </c>
      <c r="N1825" s="43" t="s">
        <v>396</v>
      </c>
      <c r="O1825" s="68" t="s">
        <v>325</v>
      </c>
      <c r="P1825" s="68" t="s">
        <v>2931</v>
      </c>
      <c r="Q1825" s="57" t="s">
        <v>2932</v>
      </c>
      <c r="R1825" s="35" t="s">
        <v>265</v>
      </c>
      <c r="S1825" s="57" t="str">
        <f>MID(Tabla1[[#This Row],[Aplicación]],6,2)</f>
        <v>07</v>
      </c>
      <c r="T1825" s="54" t="str">
        <f>VLOOKUP(Tabla1[[#This Row],[AREA]],Hoja1!A:B,2,FALSE)</f>
        <v>07. Medio ambiente</v>
      </c>
      <c r="U1825" s="57" t="str">
        <f>MID(Tabla1[[#This Row],[Aplicación]],9,4)</f>
        <v>1711</v>
      </c>
      <c r="V1825" s="54" t="str">
        <f>VLOOKUP(Tabla1[[#This Row],[PROGRAMA]],Hoja1!A:B,2,FALSE)</f>
        <v>1711. Parques y jardines</v>
      </c>
      <c r="W1825" s="57" t="str">
        <f>MID(Tabla1[[#This Row],[Aplicación]],14,2)</f>
        <v>22</v>
      </c>
      <c r="X1825" s="57" t="str">
        <f>MID(Tabla1[[#This Row],[Aplicación]],14,6)</f>
        <v>22199</v>
      </c>
    </row>
    <row r="1826" spans="1:24" x14ac:dyDescent="0.25">
      <c r="A1826" s="60">
        <v>220240008943</v>
      </c>
      <c r="B1826" s="43" t="s">
        <v>702</v>
      </c>
      <c r="C1826" s="61">
        <v>45383</v>
      </c>
      <c r="D1826" s="60">
        <v>22024001633</v>
      </c>
      <c r="E1826" s="43" t="s">
        <v>1427</v>
      </c>
      <c r="F1826" s="62">
        <v>572.25</v>
      </c>
      <c r="G1826" s="43" t="s">
        <v>82</v>
      </c>
      <c r="H1826" s="43" t="s">
        <v>4762</v>
      </c>
      <c r="I1826" s="69" t="s">
        <v>2934</v>
      </c>
      <c r="J1826" s="43" t="s">
        <v>398</v>
      </c>
      <c r="K1826" s="43" t="s">
        <v>398</v>
      </c>
      <c r="L1826" s="43" t="s">
        <v>413</v>
      </c>
      <c r="M1826" s="43" t="s">
        <v>395</v>
      </c>
      <c r="N1826" s="43" t="s">
        <v>396</v>
      </c>
      <c r="O1826" s="68" t="s">
        <v>325</v>
      </c>
      <c r="P1826" s="68" t="s">
        <v>2931</v>
      </c>
      <c r="Q1826" s="57" t="s">
        <v>2932</v>
      </c>
      <c r="R1826" s="35" t="s">
        <v>265</v>
      </c>
      <c r="S1826" s="57" t="str">
        <f>MID(Tabla1[[#This Row],[Aplicación]],6,2)</f>
        <v>07</v>
      </c>
      <c r="T1826" s="54" t="str">
        <f>VLOOKUP(Tabla1[[#This Row],[AREA]],Hoja1!A:B,2,FALSE)</f>
        <v>07. Medio ambiente</v>
      </c>
      <c r="U1826" s="57" t="str">
        <f>MID(Tabla1[[#This Row],[Aplicación]],9,4)</f>
        <v>1711</v>
      </c>
      <c r="V1826" s="54" t="str">
        <f>VLOOKUP(Tabla1[[#This Row],[PROGRAMA]],Hoja1!A:B,2,FALSE)</f>
        <v>1711. Parques y jardines</v>
      </c>
      <c r="W1826" s="57" t="str">
        <f>MID(Tabla1[[#This Row],[Aplicación]],14,2)</f>
        <v>22</v>
      </c>
      <c r="X1826" s="57" t="str">
        <f>MID(Tabla1[[#This Row],[Aplicación]],14,6)</f>
        <v>22199</v>
      </c>
    </row>
    <row r="1827" spans="1:24" x14ac:dyDescent="0.25">
      <c r="A1827" s="60">
        <v>220240008976</v>
      </c>
      <c r="B1827" s="43" t="s">
        <v>702</v>
      </c>
      <c r="C1827" s="61">
        <v>45383</v>
      </c>
      <c r="D1827" s="60">
        <v>22024001633</v>
      </c>
      <c r="E1827" s="43" t="s">
        <v>1427</v>
      </c>
      <c r="F1827" s="62">
        <v>235.54</v>
      </c>
      <c r="G1827" s="43" t="s">
        <v>81</v>
      </c>
      <c r="H1827" s="43" t="s">
        <v>4766</v>
      </c>
      <c r="I1827" s="69" t="s">
        <v>2934</v>
      </c>
      <c r="J1827" s="43" t="s">
        <v>398</v>
      </c>
      <c r="K1827" s="43" t="s">
        <v>398</v>
      </c>
      <c r="L1827" s="43" t="s">
        <v>413</v>
      </c>
      <c r="M1827" s="43" t="s">
        <v>395</v>
      </c>
      <c r="N1827" s="43" t="s">
        <v>396</v>
      </c>
      <c r="O1827" s="68" t="s">
        <v>325</v>
      </c>
      <c r="P1827" s="68" t="s">
        <v>2931</v>
      </c>
      <c r="Q1827" s="57" t="s">
        <v>2932</v>
      </c>
      <c r="R1827" s="35" t="s">
        <v>265</v>
      </c>
      <c r="S1827" s="57" t="str">
        <f>MID(Tabla1[[#This Row],[Aplicación]],6,2)</f>
        <v>07</v>
      </c>
      <c r="T1827" s="54" t="str">
        <f>VLOOKUP(Tabla1[[#This Row],[AREA]],Hoja1!A:B,2,FALSE)</f>
        <v>07. Medio ambiente</v>
      </c>
      <c r="U1827" s="57" t="str">
        <f>MID(Tabla1[[#This Row],[Aplicación]],9,4)</f>
        <v>1711</v>
      </c>
      <c r="V1827" s="54" t="str">
        <f>VLOOKUP(Tabla1[[#This Row],[PROGRAMA]],Hoja1!A:B,2,FALSE)</f>
        <v>1711. Parques y jardines</v>
      </c>
      <c r="W1827" s="57" t="str">
        <f>MID(Tabla1[[#This Row],[Aplicación]],14,2)</f>
        <v>22</v>
      </c>
      <c r="X1827" s="57" t="str">
        <f>MID(Tabla1[[#This Row],[Aplicación]],14,6)</f>
        <v>22199</v>
      </c>
    </row>
    <row r="1828" spans="1:24" x14ac:dyDescent="0.25">
      <c r="A1828" s="60">
        <v>220240009058</v>
      </c>
      <c r="B1828" s="43" t="s">
        <v>702</v>
      </c>
      <c r="C1828" s="61">
        <v>45383</v>
      </c>
      <c r="D1828" s="60">
        <v>22024001633</v>
      </c>
      <c r="E1828" s="43" t="s">
        <v>1427</v>
      </c>
      <c r="F1828" s="62">
        <v>78.709999999999994</v>
      </c>
      <c r="G1828" s="43" t="s">
        <v>81</v>
      </c>
      <c r="H1828" s="43" t="s">
        <v>4767</v>
      </c>
      <c r="I1828" s="69" t="s">
        <v>2934</v>
      </c>
      <c r="J1828" s="43" t="s">
        <v>398</v>
      </c>
      <c r="K1828" s="43" t="s">
        <v>398</v>
      </c>
      <c r="L1828" s="43" t="s">
        <v>413</v>
      </c>
      <c r="M1828" s="43" t="s">
        <v>395</v>
      </c>
      <c r="N1828" s="43" t="s">
        <v>396</v>
      </c>
      <c r="O1828" s="68" t="s">
        <v>325</v>
      </c>
      <c r="P1828" s="68" t="s">
        <v>2931</v>
      </c>
      <c r="Q1828" s="57" t="s">
        <v>2932</v>
      </c>
      <c r="R1828" s="35" t="s">
        <v>265</v>
      </c>
      <c r="S1828" s="57" t="str">
        <f>MID(Tabla1[[#This Row],[Aplicación]],6,2)</f>
        <v>07</v>
      </c>
      <c r="T1828" s="54" t="str">
        <f>VLOOKUP(Tabla1[[#This Row],[AREA]],Hoja1!A:B,2,FALSE)</f>
        <v>07. Medio ambiente</v>
      </c>
      <c r="U1828" s="57" t="str">
        <f>MID(Tabla1[[#This Row],[Aplicación]],9,4)</f>
        <v>1711</v>
      </c>
      <c r="V1828" s="54" t="str">
        <f>VLOOKUP(Tabla1[[#This Row],[PROGRAMA]],Hoja1!A:B,2,FALSE)</f>
        <v>1711. Parques y jardines</v>
      </c>
      <c r="W1828" s="57" t="str">
        <f>MID(Tabla1[[#This Row],[Aplicación]],14,2)</f>
        <v>22</v>
      </c>
      <c r="X1828" s="57" t="str">
        <f>MID(Tabla1[[#This Row],[Aplicación]],14,6)</f>
        <v>22199</v>
      </c>
    </row>
    <row r="1829" spans="1:24" x14ac:dyDescent="0.25">
      <c r="A1829" s="60">
        <v>220240009067</v>
      </c>
      <c r="B1829" s="43" t="s">
        <v>702</v>
      </c>
      <c r="C1829" s="61">
        <v>45383</v>
      </c>
      <c r="D1829" s="60">
        <v>22024001633</v>
      </c>
      <c r="E1829" s="43" t="s">
        <v>1427</v>
      </c>
      <c r="F1829" s="62">
        <v>12.12</v>
      </c>
      <c r="G1829" s="43" t="s">
        <v>804</v>
      </c>
      <c r="H1829" s="43" t="s">
        <v>4768</v>
      </c>
      <c r="I1829" s="69" t="s">
        <v>2934</v>
      </c>
      <c r="J1829" s="43" t="s">
        <v>398</v>
      </c>
      <c r="K1829" s="43" t="s">
        <v>398</v>
      </c>
      <c r="L1829" s="43" t="s">
        <v>413</v>
      </c>
      <c r="M1829" s="43" t="s">
        <v>395</v>
      </c>
      <c r="N1829" s="43" t="s">
        <v>396</v>
      </c>
      <c r="O1829" s="68" t="s">
        <v>325</v>
      </c>
      <c r="P1829" s="68" t="s">
        <v>2931</v>
      </c>
      <c r="Q1829" s="57" t="s">
        <v>2932</v>
      </c>
      <c r="R1829" s="35" t="s">
        <v>265</v>
      </c>
      <c r="S1829" s="57" t="str">
        <f>MID(Tabla1[[#This Row],[Aplicación]],6,2)</f>
        <v>07</v>
      </c>
      <c r="T1829" s="54" t="str">
        <f>VLOOKUP(Tabla1[[#This Row],[AREA]],Hoja1!A:B,2,FALSE)</f>
        <v>07. Medio ambiente</v>
      </c>
      <c r="U1829" s="57" t="str">
        <f>MID(Tabla1[[#This Row],[Aplicación]],9,4)</f>
        <v>1711</v>
      </c>
      <c r="V1829" s="54" t="str">
        <f>VLOOKUP(Tabla1[[#This Row],[PROGRAMA]],Hoja1!A:B,2,FALSE)</f>
        <v>1711. Parques y jardines</v>
      </c>
      <c r="W1829" s="57" t="str">
        <f>MID(Tabla1[[#This Row],[Aplicación]],14,2)</f>
        <v>22</v>
      </c>
      <c r="X1829" s="57" t="str">
        <f>MID(Tabla1[[#This Row],[Aplicación]],14,6)</f>
        <v>22199</v>
      </c>
    </row>
    <row r="1830" spans="1:24" x14ac:dyDescent="0.25">
      <c r="A1830" s="60">
        <v>220240008996</v>
      </c>
      <c r="B1830" s="43" t="s">
        <v>702</v>
      </c>
      <c r="C1830" s="61">
        <v>45383</v>
      </c>
      <c r="D1830" s="60">
        <v>22024001633</v>
      </c>
      <c r="E1830" s="43" t="s">
        <v>1427</v>
      </c>
      <c r="F1830" s="62">
        <v>102.14</v>
      </c>
      <c r="G1830" s="43" t="s">
        <v>838</v>
      </c>
      <c r="H1830" s="43" t="s">
        <v>4769</v>
      </c>
      <c r="I1830" s="69" t="s">
        <v>2934</v>
      </c>
      <c r="J1830" s="43" t="s">
        <v>398</v>
      </c>
      <c r="K1830" s="43" t="s">
        <v>398</v>
      </c>
      <c r="L1830" s="43" t="s">
        <v>413</v>
      </c>
      <c r="M1830" s="43" t="s">
        <v>395</v>
      </c>
      <c r="N1830" s="43" t="s">
        <v>396</v>
      </c>
      <c r="O1830" s="68" t="s">
        <v>325</v>
      </c>
      <c r="P1830" s="68" t="s">
        <v>2931</v>
      </c>
      <c r="Q1830" s="57" t="s">
        <v>2932</v>
      </c>
      <c r="R1830" s="35" t="s">
        <v>265</v>
      </c>
      <c r="S1830" s="57" t="str">
        <f>MID(Tabla1[[#This Row],[Aplicación]],6,2)</f>
        <v>07</v>
      </c>
      <c r="T1830" s="54" t="str">
        <f>VLOOKUP(Tabla1[[#This Row],[AREA]],Hoja1!A:B,2,FALSE)</f>
        <v>07. Medio ambiente</v>
      </c>
      <c r="U1830" s="57" t="str">
        <f>MID(Tabla1[[#This Row],[Aplicación]],9,4)</f>
        <v>1711</v>
      </c>
      <c r="V1830" s="54" t="str">
        <f>VLOOKUP(Tabla1[[#This Row],[PROGRAMA]],Hoja1!A:B,2,FALSE)</f>
        <v>1711. Parques y jardines</v>
      </c>
      <c r="W1830" s="57" t="str">
        <f>MID(Tabla1[[#This Row],[Aplicación]],14,2)</f>
        <v>22</v>
      </c>
      <c r="X1830" s="57" t="str">
        <f>MID(Tabla1[[#This Row],[Aplicación]],14,6)</f>
        <v>22199</v>
      </c>
    </row>
    <row r="1831" spans="1:24" x14ac:dyDescent="0.25">
      <c r="A1831" s="60">
        <v>220240036127</v>
      </c>
      <c r="B1831" s="43" t="s">
        <v>702</v>
      </c>
      <c r="C1831" s="61">
        <v>45511</v>
      </c>
      <c r="D1831" s="60">
        <v>22024001633</v>
      </c>
      <c r="E1831" s="43" t="s">
        <v>1427</v>
      </c>
      <c r="F1831" s="62">
        <v>27.98</v>
      </c>
      <c r="G1831" s="43" t="s">
        <v>82</v>
      </c>
      <c r="H1831" s="43" t="s">
        <v>4890</v>
      </c>
      <c r="I1831" s="69">
        <v>300</v>
      </c>
      <c r="J1831" s="43" t="s">
        <v>398</v>
      </c>
      <c r="K1831" s="43" t="s">
        <v>398</v>
      </c>
      <c r="L1831" s="43" t="s">
        <v>413</v>
      </c>
      <c r="M1831" s="43" t="s">
        <v>395</v>
      </c>
      <c r="N1831" s="43" t="s">
        <v>396</v>
      </c>
      <c r="O1831" s="68" t="s">
        <v>325</v>
      </c>
      <c r="P1831" s="68" t="s">
        <v>4838</v>
      </c>
      <c r="Q1831" s="57" t="str">
        <f>MID(Tabla1[[#This Row],[Aplicación]],14,1)</f>
        <v>2</v>
      </c>
      <c r="R1831" s="35" t="s">
        <v>265</v>
      </c>
      <c r="S1831" s="57" t="str">
        <f>MID(Tabla1[[#This Row],[Aplicación]],6,2)</f>
        <v>07</v>
      </c>
      <c r="T1831" s="54" t="str">
        <f>VLOOKUP(Tabla1[[#This Row],[AREA]],Hoja1!A:B,2,FALSE)</f>
        <v>07. Medio ambiente</v>
      </c>
      <c r="U1831" s="57" t="str">
        <f>MID(Tabla1[[#This Row],[Aplicación]],9,4)</f>
        <v>1711</v>
      </c>
      <c r="V1831" s="54" t="str">
        <f>VLOOKUP(Tabla1[[#This Row],[PROGRAMA]],Hoja1!A:B,2,FALSE)</f>
        <v>1711. Parques y jardines</v>
      </c>
      <c r="W1831" s="57" t="str">
        <f>MID(Tabla1[[#This Row],[Aplicación]],14,2)</f>
        <v>22</v>
      </c>
      <c r="X1831" s="57" t="str">
        <f>MID(Tabla1[[#This Row],[Aplicación]],14,6)</f>
        <v>22199</v>
      </c>
    </row>
    <row r="1832" spans="1:24" x14ac:dyDescent="0.25">
      <c r="A1832" s="60">
        <v>220240036129</v>
      </c>
      <c r="B1832" s="43" t="s">
        <v>702</v>
      </c>
      <c r="C1832" s="61">
        <v>45511</v>
      </c>
      <c r="D1832" s="60">
        <v>22024001633</v>
      </c>
      <c r="E1832" s="43" t="s">
        <v>1427</v>
      </c>
      <c r="F1832" s="62">
        <v>77.2</v>
      </c>
      <c r="G1832" s="43" t="s">
        <v>82</v>
      </c>
      <c r="H1832" s="43" t="s">
        <v>4891</v>
      </c>
      <c r="I1832" s="69">
        <v>300</v>
      </c>
      <c r="J1832" s="43" t="s">
        <v>398</v>
      </c>
      <c r="K1832" s="43" t="s">
        <v>398</v>
      </c>
      <c r="L1832" s="43" t="s">
        <v>413</v>
      </c>
      <c r="M1832" s="43" t="s">
        <v>395</v>
      </c>
      <c r="N1832" s="43" t="s">
        <v>396</v>
      </c>
      <c r="O1832" s="68" t="s">
        <v>325</v>
      </c>
      <c r="P1832" s="68" t="s">
        <v>4838</v>
      </c>
      <c r="Q1832" s="57" t="str">
        <f>MID(Tabla1[[#This Row],[Aplicación]],14,1)</f>
        <v>2</v>
      </c>
      <c r="R1832" s="35" t="s">
        <v>265</v>
      </c>
      <c r="S1832" s="57" t="str">
        <f>MID(Tabla1[[#This Row],[Aplicación]],6,2)</f>
        <v>07</v>
      </c>
      <c r="T1832" s="54" t="str">
        <f>VLOOKUP(Tabla1[[#This Row],[AREA]],Hoja1!A:B,2,FALSE)</f>
        <v>07. Medio ambiente</v>
      </c>
      <c r="U1832" s="57" t="str">
        <f>MID(Tabla1[[#This Row],[Aplicación]],9,4)</f>
        <v>1711</v>
      </c>
      <c r="V1832" s="54" t="str">
        <f>VLOOKUP(Tabla1[[#This Row],[PROGRAMA]],Hoja1!A:B,2,FALSE)</f>
        <v>1711. Parques y jardines</v>
      </c>
      <c r="W1832" s="57" t="str">
        <f>MID(Tabla1[[#This Row],[Aplicación]],14,2)</f>
        <v>22</v>
      </c>
      <c r="X1832" s="57" t="str">
        <f>MID(Tabla1[[#This Row],[Aplicación]],14,6)</f>
        <v>22199</v>
      </c>
    </row>
    <row r="1833" spans="1:24" x14ac:dyDescent="0.25">
      <c r="A1833" s="60">
        <v>220240036131</v>
      </c>
      <c r="B1833" s="43" t="s">
        <v>702</v>
      </c>
      <c r="C1833" s="61">
        <v>45511</v>
      </c>
      <c r="D1833" s="60">
        <v>22024001633</v>
      </c>
      <c r="E1833" s="43" t="s">
        <v>1427</v>
      </c>
      <c r="F1833" s="62">
        <v>863.06</v>
      </c>
      <c r="G1833" s="43" t="s">
        <v>776</v>
      </c>
      <c r="H1833" s="43" t="s">
        <v>4892</v>
      </c>
      <c r="I1833" s="69">
        <v>300</v>
      </c>
      <c r="J1833" s="43" t="s">
        <v>398</v>
      </c>
      <c r="K1833" s="43" t="s">
        <v>398</v>
      </c>
      <c r="L1833" s="43" t="s">
        <v>413</v>
      </c>
      <c r="M1833" s="43" t="s">
        <v>395</v>
      </c>
      <c r="N1833" s="43" t="s">
        <v>396</v>
      </c>
      <c r="O1833" s="68" t="s">
        <v>325</v>
      </c>
      <c r="P1833" s="68" t="s">
        <v>4838</v>
      </c>
      <c r="Q1833" s="57" t="str">
        <f>MID(Tabla1[[#This Row],[Aplicación]],14,1)</f>
        <v>2</v>
      </c>
      <c r="R1833" s="35" t="s">
        <v>265</v>
      </c>
      <c r="S1833" s="57" t="str">
        <f>MID(Tabla1[[#This Row],[Aplicación]],6,2)</f>
        <v>07</v>
      </c>
      <c r="T1833" s="54" t="str">
        <f>VLOOKUP(Tabla1[[#This Row],[AREA]],Hoja1!A:B,2,FALSE)</f>
        <v>07. Medio ambiente</v>
      </c>
      <c r="U1833" s="57" t="str">
        <f>MID(Tabla1[[#This Row],[Aplicación]],9,4)</f>
        <v>1711</v>
      </c>
      <c r="V1833" s="54" t="str">
        <f>VLOOKUP(Tabla1[[#This Row],[PROGRAMA]],Hoja1!A:B,2,FALSE)</f>
        <v>1711. Parques y jardines</v>
      </c>
      <c r="W1833" s="57" t="str">
        <f>MID(Tabla1[[#This Row],[Aplicación]],14,2)</f>
        <v>22</v>
      </c>
      <c r="X1833" s="57" t="str">
        <f>MID(Tabla1[[#This Row],[Aplicación]],14,6)</f>
        <v>22199</v>
      </c>
    </row>
    <row r="1834" spans="1:24" x14ac:dyDescent="0.25">
      <c r="A1834" s="60">
        <v>220240034150</v>
      </c>
      <c r="B1834" s="43" t="s">
        <v>702</v>
      </c>
      <c r="C1834" s="61">
        <v>45503</v>
      </c>
      <c r="D1834" s="60">
        <v>22024001633</v>
      </c>
      <c r="E1834" s="43" t="s">
        <v>1427</v>
      </c>
      <c r="F1834" s="62">
        <v>617.76</v>
      </c>
      <c r="G1834" s="43" t="s">
        <v>5084</v>
      </c>
      <c r="H1834" s="43" t="s">
        <v>4744</v>
      </c>
      <c r="I1834" s="69" t="s">
        <v>2934</v>
      </c>
      <c r="J1834" s="43" t="s">
        <v>3001</v>
      </c>
      <c r="K1834" s="43" t="s">
        <v>398</v>
      </c>
      <c r="L1834" s="43" t="s">
        <v>413</v>
      </c>
      <c r="M1834" s="43" t="s">
        <v>395</v>
      </c>
      <c r="N1834" s="43" t="s">
        <v>396</v>
      </c>
      <c r="O1834" s="68" t="s">
        <v>325</v>
      </c>
      <c r="P1834" s="68" t="s">
        <v>4838</v>
      </c>
      <c r="Q1834" s="57" t="str">
        <f>MID(Tabla1[[#This Row],[Aplicación]],14,1)</f>
        <v>2</v>
      </c>
      <c r="R1834" s="35" t="s">
        <v>265</v>
      </c>
      <c r="S1834" s="57" t="str">
        <f>MID(Tabla1[[#This Row],[Aplicación]],6,2)</f>
        <v>07</v>
      </c>
      <c r="T1834" s="54" t="str">
        <f>VLOOKUP(Tabla1[[#This Row],[AREA]],Hoja1!A:B,2,FALSE)</f>
        <v>07. Medio ambiente</v>
      </c>
      <c r="U1834" s="57" t="str">
        <f>MID(Tabla1[[#This Row],[Aplicación]],9,4)</f>
        <v>1711</v>
      </c>
      <c r="V1834" s="54" t="str">
        <f>VLOOKUP(Tabla1[[#This Row],[PROGRAMA]],Hoja1!A:B,2,FALSE)</f>
        <v>1711. Parques y jardines</v>
      </c>
      <c r="W1834" s="57" t="str">
        <f>MID(Tabla1[[#This Row],[Aplicación]],14,2)</f>
        <v>22</v>
      </c>
      <c r="X1834" s="57" t="str">
        <f>MID(Tabla1[[#This Row],[Aplicación]],14,6)</f>
        <v>22199</v>
      </c>
    </row>
    <row r="1835" spans="1:24" x14ac:dyDescent="0.25">
      <c r="A1835" s="60">
        <v>220240032364</v>
      </c>
      <c r="B1835" s="43" t="s">
        <v>702</v>
      </c>
      <c r="C1835" s="61">
        <v>45497</v>
      </c>
      <c r="D1835" s="60">
        <v>22024001633</v>
      </c>
      <c r="E1835" s="43" t="s">
        <v>1427</v>
      </c>
      <c r="F1835" s="62">
        <v>17.399999999999999</v>
      </c>
      <c r="G1835" s="43" t="s">
        <v>57</v>
      </c>
      <c r="H1835" s="43" t="s">
        <v>5173</v>
      </c>
      <c r="I1835" s="69" t="s">
        <v>2934</v>
      </c>
      <c r="J1835" s="43" t="s">
        <v>398</v>
      </c>
      <c r="K1835" s="43" t="s">
        <v>398</v>
      </c>
      <c r="L1835" s="43" t="s">
        <v>413</v>
      </c>
      <c r="M1835" s="43" t="s">
        <v>395</v>
      </c>
      <c r="N1835" s="43" t="s">
        <v>396</v>
      </c>
      <c r="O1835" s="68" t="s">
        <v>325</v>
      </c>
      <c r="P1835" s="68" t="s">
        <v>4838</v>
      </c>
      <c r="Q1835" s="57" t="str">
        <f>MID(Tabla1[[#This Row],[Aplicación]],14,1)</f>
        <v>2</v>
      </c>
      <c r="R1835" s="35" t="s">
        <v>265</v>
      </c>
      <c r="S1835" s="57" t="str">
        <f>MID(Tabla1[[#This Row],[Aplicación]],6,2)</f>
        <v>07</v>
      </c>
      <c r="T1835" s="54" t="str">
        <f>VLOOKUP(Tabla1[[#This Row],[AREA]],Hoja1!A:B,2,FALSE)</f>
        <v>07. Medio ambiente</v>
      </c>
      <c r="U1835" s="57" t="str">
        <f>MID(Tabla1[[#This Row],[Aplicación]],9,4)</f>
        <v>1711</v>
      </c>
      <c r="V1835" s="54" t="str">
        <f>VLOOKUP(Tabla1[[#This Row],[PROGRAMA]],Hoja1!A:B,2,FALSE)</f>
        <v>1711. Parques y jardines</v>
      </c>
      <c r="W1835" s="57" t="str">
        <f>MID(Tabla1[[#This Row],[Aplicación]],14,2)</f>
        <v>22</v>
      </c>
      <c r="X1835" s="57" t="str">
        <f>MID(Tabla1[[#This Row],[Aplicación]],14,6)</f>
        <v>22199</v>
      </c>
    </row>
    <row r="1836" spans="1:24" x14ac:dyDescent="0.25">
      <c r="A1836" s="60">
        <v>220240032371</v>
      </c>
      <c r="B1836" s="43" t="s">
        <v>702</v>
      </c>
      <c r="C1836" s="61">
        <v>45497</v>
      </c>
      <c r="D1836" s="60">
        <v>22024001633</v>
      </c>
      <c r="E1836" s="43" t="s">
        <v>1427</v>
      </c>
      <c r="F1836" s="62">
        <v>3.73</v>
      </c>
      <c r="G1836" s="43" t="s">
        <v>41</v>
      </c>
      <c r="H1836" s="43" t="s">
        <v>5177</v>
      </c>
      <c r="I1836" s="69" t="s">
        <v>2934</v>
      </c>
      <c r="J1836" s="43" t="s">
        <v>398</v>
      </c>
      <c r="K1836" s="43" t="s">
        <v>398</v>
      </c>
      <c r="L1836" s="43" t="s">
        <v>413</v>
      </c>
      <c r="M1836" s="43" t="s">
        <v>395</v>
      </c>
      <c r="N1836" s="43" t="s">
        <v>396</v>
      </c>
      <c r="O1836" s="68" t="s">
        <v>325</v>
      </c>
      <c r="P1836" s="68" t="s">
        <v>4838</v>
      </c>
      <c r="Q1836" s="57" t="str">
        <f>MID(Tabla1[[#This Row],[Aplicación]],14,1)</f>
        <v>2</v>
      </c>
      <c r="R1836" s="35" t="s">
        <v>265</v>
      </c>
      <c r="S1836" s="57" t="str">
        <f>MID(Tabla1[[#This Row],[Aplicación]],6,2)</f>
        <v>07</v>
      </c>
      <c r="T1836" s="54" t="str">
        <f>VLOOKUP(Tabla1[[#This Row],[AREA]],Hoja1!A:B,2,FALSE)</f>
        <v>07. Medio ambiente</v>
      </c>
      <c r="U1836" s="57" t="str">
        <f>MID(Tabla1[[#This Row],[Aplicación]],9,4)</f>
        <v>1711</v>
      </c>
      <c r="V1836" s="54" t="str">
        <f>VLOOKUP(Tabla1[[#This Row],[PROGRAMA]],Hoja1!A:B,2,FALSE)</f>
        <v>1711. Parques y jardines</v>
      </c>
      <c r="W1836" s="57" t="str">
        <f>MID(Tabla1[[#This Row],[Aplicación]],14,2)</f>
        <v>22</v>
      </c>
      <c r="X1836" s="57" t="str">
        <f>MID(Tabla1[[#This Row],[Aplicación]],14,6)</f>
        <v>22199</v>
      </c>
    </row>
    <row r="1837" spans="1:24" x14ac:dyDescent="0.25">
      <c r="A1837" s="60">
        <v>220240030822</v>
      </c>
      <c r="B1837" s="43" t="s">
        <v>702</v>
      </c>
      <c r="C1837" s="61">
        <v>45489</v>
      </c>
      <c r="D1837" s="60">
        <v>22024001633</v>
      </c>
      <c r="E1837" s="43" t="s">
        <v>1427</v>
      </c>
      <c r="F1837" s="62">
        <v>10.64</v>
      </c>
      <c r="G1837" s="43" t="s">
        <v>764</v>
      </c>
      <c r="H1837" s="43" t="s">
        <v>5275</v>
      </c>
      <c r="I1837" s="69">
        <v>300</v>
      </c>
      <c r="J1837" s="43" t="s">
        <v>398</v>
      </c>
      <c r="K1837" s="43" t="s">
        <v>398</v>
      </c>
      <c r="L1837" s="43" t="s">
        <v>413</v>
      </c>
      <c r="M1837" s="43" t="s">
        <v>395</v>
      </c>
      <c r="N1837" s="43" t="s">
        <v>396</v>
      </c>
      <c r="O1837" s="68" t="s">
        <v>325</v>
      </c>
      <c r="P1837" s="68" t="s">
        <v>4838</v>
      </c>
      <c r="Q1837" s="57" t="str">
        <f>MID(Tabla1[[#This Row],[Aplicación]],14,1)</f>
        <v>2</v>
      </c>
      <c r="R1837" s="35" t="s">
        <v>265</v>
      </c>
      <c r="S1837" s="57" t="str">
        <f>MID(Tabla1[[#This Row],[Aplicación]],6,2)</f>
        <v>07</v>
      </c>
      <c r="T1837" s="54" t="str">
        <f>VLOOKUP(Tabla1[[#This Row],[AREA]],Hoja1!A:B,2,FALSE)</f>
        <v>07. Medio ambiente</v>
      </c>
      <c r="U1837" s="57" t="str">
        <f>MID(Tabla1[[#This Row],[Aplicación]],9,4)</f>
        <v>1711</v>
      </c>
      <c r="V1837" s="54" t="str">
        <f>VLOOKUP(Tabla1[[#This Row],[PROGRAMA]],Hoja1!A:B,2,FALSE)</f>
        <v>1711. Parques y jardines</v>
      </c>
      <c r="W1837" s="57" t="str">
        <f>MID(Tabla1[[#This Row],[Aplicación]],14,2)</f>
        <v>22</v>
      </c>
      <c r="X1837" s="57" t="str">
        <f>MID(Tabla1[[#This Row],[Aplicación]],14,6)</f>
        <v>22199</v>
      </c>
    </row>
    <row r="1838" spans="1:24" x14ac:dyDescent="0.25">
      <c r="A1838" s="60">
        <v>220240030883</v>
      </c>
      <c r="B1838" s="43" t="s">
        <v>702</v>
      </c>
      <c r="C1838" s="61">
        <v>45489</v>
      </c>
      <c r="D1838" s="60">
        <v>22024001633</v>
      </c>
      <c r="E1838" s="43" t="s">
        <v>1427</v>
      </c>
      <c r="F1838" s="62">
        <v>8.0299999999999994</v>
      </c>
      <c r="G1838" s="43" t="s">
        <v>764</v>
      </c>
      <c r="H1838" s="43" t="s">
        <v>5277</v>
      </c>
      <c r="I1838" s="69">
        <v>300</v>
      </c>
      <c r="J1838" s="43" t="s">
        <v>398</v>
      </c>
      <c r="K1838" s="43" t="s">
        <v>398</v>
      </c>
      <c r="L1838" s="43" t="s">
        <v>413</v>
      </c>
      <c r="M1838" s="43" t="s">
        <v>395</v>
      </c>
      <c r="N1838" s="43" t="s">
        <v>396</v>
      </c>
      <c r="O1838" s="68" t="s">
        <v>325</v>
      </c>
      <c r="P1838" s="68" t="s">
        <v>4838</v>
      </c>
      <c r="Q1838" s="57" t="str">
        <f>MID(Tabla1[[#This Row],[Aplicación]],14,1)</f>
        <v>2</v>
      </c>
      <c r="R1838" s="35" t="s">
        <v>265</v>
      </c>
      <c r="S1838" s="57" t="str">
        <f>MID(Tabla1[[#This Row],[Aplicación]],6,2)</f>
        <v>07</v>
      </c>
      <c r="T1838" s="54" t="str">
        <f>VLOOKUP(Tabla1[[#This Row],[AREA]],Hoja1!A:B,2,FALSE)</f>
        <v>07. Medio ambiente</v>
      </c>
      <c r="U1838" s="57" t="str">
        <f>MID(Tabla1[[#This Row],[Aplicación]],9,4)</f>
        <v>1711</v>
      </c>
      <c r="V1838" s="54" t="str">
        <f>VLOOKUP(Tabla1[[#This Row],[PROGRAMA]],Hoja1!A:B,2,FALSE)</f>
        <v>1711. Parques y jardines</v>
      </c>
      <c r="W1838" s="57" t="str">
        <f>MID(Tabla1[[#This Row],[Aplicación]],14,2)</f>
        <v>22</v>
      </c>
      <c r="X1838" s="57" t="str">
        <f>MID(Tabla1[[#This Row],[Aplicación]],14,6)</f>
        <v>22199</v>
      </c>
    </row>
    <row r="1839" spans="1:24" x14ac:dyDescent="0.25">
      <c r="A1839" s="60">
        <v>220240030897</v>
      </c>
      <c r="B1839" s="43" t="s">
        <v>702</v>
      </c>
      <c r="C1839" s="61">
        <v>45489</v>
      </c>
      <c r="D1839" s="60">
        <v>22024001633</v>
      </c>
      <c r="E1839" s="43" t="s">
        <v>1427</v>
      </c>
      <c r="F1839" s="62">
        <v>163.83000000000001</v>
      </c>
      <c r="G1839" s="43" t="s">
        <v>764</v>
      </c>
      <c r="H1839" s="43" t="s">
        <v>5278</v>
      </c>
      <c r="I1839" s="69">
        <v>300</v>
      </c>
      <c r="J1839" s="43" t="s">
        <v>398</v>
      </c>
      <c r="K1839" s="43" t="s">
        <v>398</v>
      </c>
      <c r="L1839" s="43" t="s">
        <v>413</v>
      </c>
      <c r="M1839" s="43" t="s">
        <v>395</v>
      </c>
      <c r="N1839" s="43" t="s">
        <v>396</v>
      </c>
      <c r="O1839" s="68" t="s">
        <v>325</v>
      </c>
      <c r="P1839" s="68" t="s">
        <v>4838</v>
      </c>
      <c r="Q1839" s="57" t="str">
        <f>MID(Tabla1[[#This Row],[Aplicación]],14,1)</f>
        <v>2</v>
      </c>
      <c r="R1839" s="35" t="s">
        <v>265</v>
      </c>
      <c r="S1839" s="57" t="str">
        <f>MID(Tabla1[[#This Row],[Aplicación]],6,2)</f>
        <v>07</v>
      </c>
      <c r="T1839" s="54" t="str">
        <f>VLOOKUP(Tabla1[[#This Row],[AREA]],Hoja1!A:B,2,FALSE)</f>
        <v>07. Medio ambiente</v>
      </c>
      <c r="U1839" s="57" t="str">
        <f>MID(Tabla1[[#This Row],[Aplicación]],9,4)</f>
        <v>1711</v>
      </c>
      <c r="V1839" s="54" t="str">
        <f>VLOOKUP(Tabla1[[#This Row],[PROGRAMA]],Hoja1!A:B,2,FALSE)</f>
        <v>1711. Parques y jardines</v>
      </c>
      <c r="W1839" s="57" t="str">
        <f>MID(Tabla1[[#This Row],[Aplicación]],14,2)</f>
        <v>22</v>
      </c>
      <c r="X1839" s="57" t="str">
        <f>MID(Tabla1[[#This Row],[Aplicación]],14,6)</f>
        <v>22199</v>
      </c>
    </row>
    <row r="1840" spans="1:24" x14ac:dyDescent="0.25">
      <c r="A1840" s="60">
        <v>220240030830</v>
      </c>
      <c r="B1840" s="43" t="s">
        <v>702</v>
      </c>
      <c r="C1840" s="61">
        <v>45489</v>
      </c>
      <c r="D1840" s="60">
        <v>22024001633</v>
      </c>
      <c r="E1840" s="43" t="s">
        <v>1427</v>
      </c>
      <c r="F1840" s="62">
        <v>267.29000000000002</v>
      </c>
      <c r="G1840" s="43" t="s">
        <v>57</v>
      </c>
      <c r="H1840" s="43" t="s">
        <v>5280</v>
      </c>
      <c r="I1840" s="69">
        <v>300</v>
      </c>
      <c r="J1840" s="43" t="s">
        <v>398</v>
      </c>
      <c r="K1840" s="43" t="s">
        <v>398</v>
      </c>
      <c r="L1840" s="43" t="s">
        <v>413</v>
      </c>
      <c r="M1840" s="43" t="s">
        <v>395</v>
      </c>
      <c r="N1840" s="43" t="s">
        <v>396</v>
      </c>
      <c r="O1840" s="68" t="s">
        <v>325</v>
      </c>
      <c r="P1840" s="68" t="s">
        <v>4838</v>
      </c>
      <c r="Q1840" s="57" t="str">
        <f>MID(Tabla1[[#This Row],[Aplicación]],14,1)</f>
        <v>2</v>
      </c>
      <c r="R1840" s="35" t="s">
        <v>265</v>
      </c>
      <c r="S1840" s="57" t="str">
        <f>MID(Tabla1[[#This Row],[Aplicación]],6,2)</f>
        <v>07</v>
      </c>
      <c r="T1840" s="54" t="str">
        <f>VLOOKUP(Tabla1[[#This Row],[AREA]],Hoja1!A:B,2,FALSE)</f>
        <v>07. Medio ambiente</v>
      </c>
      <c r="U1840" s="57" t="str">
        <f>MID(Tabla1[[#This Row],[Aplicación]],9,4)</f>
        <v>1711</v>
      </c>
      <c r="V1840" s="54" t="str">
        <f>VLOOKUP(Tabla1[[#This Row],[PROGRAMA]],Hoja1!A:B,2,FALSE)</f>
        <v>1711. Parques y jardines</v>
      </c>
      <c r="W1840" s="57" t="str">
        <f>MID(Tabla1[[#This Row],[Aplicación]],14,2)</f>
        <v>22</v>
      </c>
      <c r="X1840" s="57" t="str">
        <f>MID(Tabla1[[#This Row],[Aplicación]],14,6)</f>
        <v>22199</v>
      </c>
    </row>
    <row r="1841" spans="1:24" x14ac:dyDescent="0.25">
      <c r="A1841" s="60">
        <v>220240030832</v>
      </c>
      <c r="B1841" s="43" t="s">
        <v>702</v>
      </c>
      <c r="C1841" s="61">
        <v>45489</v>
      </c>
      <c r="D1841" s="60">
        <v>22024001633</v>
      </c>
      <c r="E1841" s="43" t="s">
        <v>1427</v>
      </c>
      <c r="F1841" s="62">
        <v>527.86</v>
      </c>
      <c r="G1841" s="43" t="s">
        <v>57</v>
      </c>
      <c r="H1841" s="43" t="s">
        <v>5281</v>
      </c>
      <c r="I1841" s="69">
        <v>300</v>
      </c>
      <c r="J1841" s="43" t="s">
        <v>398</v>
      </c>
      <c r="K1841" s="43" t="s">
        <v>398</v>
      </c>
      <c r="L1841" s="43" t="s">
        <v>413</v>
      </c>
      <c r="M1841" s="43" t="s">
        <v>395</v>
      </c>
      <c r="N1841" s="43" t="s">
        <v>396</v>
      </c>
      <c r="O1841" s="68" t="s">
        <v>325</v>
      </c>
      <c r="P1841" s="68" t="s">
        <v>4838</v>
      </c>
      <c r="Q1841" s="57" t="str">
        <f>MID(Tabla1[[#This Row],[Aplicación]],14,1)</f>
        <v>2</v>
      </c>
      <c r="R1841" s="35" t="s">
        <v>265</v>
      </c>
      <c r="S1841" s="57" t="str">
        <f>MID(Tabla1[[#This Row],[Aplicación]],6,2)</f>
        <v>07</v>
      </c>
      <c r="T1841" s="54" t="str">
        <f>VLOOKUP(Tabla1[[#This Row],[AREA]],Hoja1!A:B,2,FALSE)</f>
        <v>07. Medio ambiente</v>
      </c>
      <c r="U1841" s="57" t="str">
        <f>MID(Tabla1[[#This Row],[Aplicación]],9,4)</f>
        <v>1711</v>
      </c>
      <c r="V1841" s="54" t="str">
        <f>VLOOKUP(Tabla1[[#This Row],[PROGRAMA]],Hoja1!A:B,2,FALSE)</f>
        <v>1711. Parques y jardines</v>
      </c>
      <c r="W1841" s="57" t="str">
        <f>MID(Tabla1[[#This Row],[Aplicación]],14,2)</f>
        <v>22</v>
      </c>
      <c r="X1841" s="57" t="str">
        <f>MID(Tabla1[[#This Row],[Aplicación]],14,6)</f>
        <v>22199</v>
      </c>
    </row>
    <row r="1842" spans="1:24" x14ac:dyDescent="0.25">
      <c r="A1842" s="60">
        <v>220240030877</v>
      </c>
      <c r="B1842" s="43" t="s">
        <v>702</v>
      </c>
      <c r="C1842" s="61">
        <v>45489</v>
      </c>
      <c r="D1842" s="60">
        <v>22024001633</v>
      </c>
      <c r="E1842" s="43" t="s">
        <v>1427</v>
      </c>
      <c r="F1842" s="62">
        <v>1325.46</v>
      </c>
      <c r="G1842" s="43" t="s">
        <v>681</v>
      </c>
      <c r="H1842" s="43" t="s">
        <v>5287</v>
      </c>
      <c r="I1842" s="69">
        <v>300</v>
      </c>
      <c r="J1842" s="43" t="s">
        <v>398</v>
      </c>
      <c r="K1842" s="43" t="s">
        <v>398</v>
      </c>
      <c r="L1842" s="43" t="s">
        <v>413</v>
      </c>
      <c r="M1842" s="43" t="s">
        <v>395</v>
      </c>
      <c r="N1842" s="43" t="s">
        <v>396</v>
      </c>
      <c r="O1842" s="68" t="s">
        <v>325</v>
      </c>
      <c r="P1842" s="68" t="s">
        <v>4838</v>
      </c>
      <c r="Q1842" s="57" t="str">
        <f>MID(Tabla1[[#This Row],[Aplicación]],14,1)</f>
        <v>2</v>
      </c>
      <c r="R1842" s="35" t="s">
        <v>265</v>
      </c>
      <c r="S1842" s="57" t="str">
        <f>MID(Tabla1[[#This Row],[Aplicación]],6,2)</f>
        <v>07</v>
      </c>
      <c r="T1842" s="54" t="str">
        <f>VLOOKUP(Tabla1[[#This Row],[AREA]],Hoja1!A:B,2,FALSE)</f>
        <v>07. Medio ambiente</v>
      </c>
      <c r="U1842" s="57" t="str">
        <f>MID(Tabla1[[#This Row],[Aplicación]],9,4)</f>
        <v>1711</v>
      </c>
      <c r="V1842" s="54" t="str">
        <f>VLOOKUP(Tabla1[[#This Row],[PROGRAMA]],Hoja1!A:B,2,FALSE)</f>
        <v>1711. Parques y jardines</v>
      </c>
      <c r="W1842" s="57" t="str">
        <f>MID(Tabla1[[#This Row],[Aplicación]],14,2)</f>
        <v>22</v>
      </c>
      <c r="X1842" s="57" t="str">
        <f>MID(Tabla1[[#This Row],[Aplicación]],14,6)</f>
        <v>22199</v>
      </c>
    </row>
    <row r="1843" spans="1:24" x14ac:dyDescent="0.25">
      <c r="A1843" s="60">
        <v>220240030820</v>
      </c>
      <c r="B1843" s="43" t="s">
        <v>702</v>
      </c>
      <c r="C1843" s="61">
        <v>45489</v>
      </c>
      <c r="D1843" s="60">
        <v>22024001633</v>
      </c>
      <c r="E1843" s="43" t="s">
        <v>1427</v>
      </c>
      <c r="F1843" s="62">
        <v>1293.44</v>
      </c>
      <c r="G1843" s="43" t="s">
        <v>776</v>
      </c>
      <c r="H1843" s="43" t="s">
        <v>5289</v>
      </c>
      <c r="I1843" s="69">
        <v>300</v>
      </c>
      <c r="J1843" s="43" t="s">
        <v>398</v>
      </c>
      <c r="K1843" s="43" t="s">
        <v>398</v>
      </c>
      <c r="L1843" s="43" t="s">
        <v>413</v>
      </c>
      <c r="M1843" s="43" t="s">
        <v>395</v>
      </c>
      <c r="N1843" s="43" t="s">
        <v>396</v>
      </c>
      <c r="O1843" s="68" t="s">
        <v>325</v>
      </c>
      <c r="P1843" s="68" t="s">
        <v>4838</v>
      </c>
      <c r="Q1843" s="57" t="str">
        <f>MID(Tabla1[[#This Row],[Aplicación]],14,1)</f>
        <v>2</v>
      </c>
      <c r="R1843" s="35" t="s">
        <v>265</v>
      </c>
      <c r="S1843" s="57" t="str">
        <f>MID(Tabla1[[#This Row],[Aplicación]],6,2)</f>
        <v>07</v>
      </c>
      <c r="T1843" s="54" t="str">
        <f>VLOOKUP(Tabla1[[#This Row],[AREA]],Hoja1!A:B,2,FALSE)</f>
        <v>07. Medio ambiente</v>
      </c>
      <c r="U1843" s="57" t="str">
        <f>MID(Tabla1[[#This Row],[Aplicación]],9,4)</f>
        <v>1711</v>
      </c>
      <c r="V1843" s="54" t="str">
        <f>VLOOKUP(Tabla1[[#This Row],[PROGRAMA]],Hoja1!A:B,2,FALSE)</f>
        <v>1711. Parques y jardines</v>
      </c>
      <c r="W1843" s="57" t="str">
        <f>MID(Tabla1[[#This Row],[Aplicación]],14,2)</f>
        <v>22</v>
      </c>
      <c r="X1843" s="57" t="str">
        <f>MID(Tabla1[[#This Row],[Aplicación]],14,6)</f>
        <v>22199</v>
      </c>
    </row>
    <row r="1844" spans="1:24" x14ac:dyDescent="0.25">
      <c r="A1844" s="60">
        <v>220240030824</v>
      </c>
      <c r="B1844" s="43" t="s">
        <v>702</v>
      </c>
      <c r="C1844" s="61">
        <v>45489</v>
      </c>
      <c r="D1844" s="60">
        <v>22024001633</v>
      </c>
      <c r="E1844" s="43" t="s">
        <v>1427</v>
      </c>
      <c r="F1844" s="62">
        <v>142.44</v>
      </c>
      <c r="G1844" s="43" t="s">
        <v>776</v>
      </c>
      <c r="H1844" s="43" t="s">
        <v>5290</v>
      </c>
      <c r="I1844" s="69">
        <v>300</v>
      </c>
      <c r="J1844" s="43" t="s">
        <v>398</v>
      </c>
      <c r="K1844" s="43" t="s">
        <v>398</v>
      </c>
      <c r="L1844" s="43" t="s">
        <v>413</v>
      </c>
      <c r="M1844" s="43" t="s">
        <v>395</v>
      </c>
      <c r="N1844" s="43" t="s">
        <v>396</v>
      </c>
      <c r="O1844" s="68" t="s">
        <v>325</v>
      </c>
      <c r="P1844" s="68" t="s">
        <v>4838</v>
      </c>
      <c r="Q1844" s="57" t="str">
        <f>MID(Tabla1[[#This Row],[Aplicación]],14,1)</f>
        <v>2</v>
      </c>
      <c r="R1844" s="35" t="s">
        <v>265</v>
      </c>
      <c r="S1844" s="57" t="str">
        <f>MID(Tabla1[[#This Row],[Aplicación]],6,2)</f>
        <v>07</v>
      </c>
      <c r="T1844" s="54" t="str">
        <f>VLOOKUP(Tabla1[[#This Row],[AREA]],Hoja1!A:B,2,FALSE)</f>
        <v>07. Medio ambiente</v>
      </c>
      <c r="U1844" s="57" t="str">
        <f>MID(Tabla1[[#This Row],[Aplicación]],9,4)</f>
        <v>1711</v>
      </c>
      <c r="V1844" s="54" t="str">
        <f>VLOOKUP(Tabla1[[#This Row],[PROGRAMA]],Hoja1!A:B,2,FALSE)</f>
        <v>1711. Parques y jardines</v>
      </c>
      <c r="W1844" s="57" t="str">
        <f>MID(Tabla1[[#This Row],[Aplicación]],14,2)</f>
        <v>22</v>
      </c>
      <c r="X1844" s="57" t="str">
        <f>MID(Tabla1[[#This Row],[Aplicación]],14,6)</f>
        <v>22199</v>
      </c>
    </row>
    <row r="1845" spans="1:24" x14ac:dyDescent="0.25">
      <c r="A1845" s="60">
        <v>220240030875</v>
      </c>
      <c r="B1845" s="43" t="s">
        <v>702</v>
      </c>
      <c r="C1845" s="61">
        <v>45489</v>
      </c>
      <c r="D1845" s="60">
        <v>22024001633</v>
      </c>
      <c r="E1845" s="43" t="s">
        <v>1427</v>
      </c>
      <c r="F1845" s="62">
        <v>324.81</v>
      </c>
      <c r="G1845" s="43" t="s">
        <v>776</v>
      </c>
      <c r="H1845" s="43" t="s">
        <v>5292</v>
      </c>
      <c r="I1845" s="69">
        <v>300</v>
      </c>
      <c r="J1845" s="43" t="s">
        <v>398</v>
      </c>
      <c r="K1845" s="43" t="s">
        <v>398</v>
      </c>
      <c r="L1845" s="43" t="s">
        <v>413</v>
      </c>
      <c r="M1845" s="43" t="s">
        <v>395</v>
      </c>
      <c r="N1845" s="43" t="s">
        <v>396</v>
      </c>
      <c r="O1845" s="68" t="s">
        <v>325</v>
      </c>
      <c r="P1845" s="68" t="s">
        <v>4838</v>
      </c>
      <c r="Q1845" s="57" t="str">
        <f>MID(Tabla1[[#This Row],[Aplicación]],14,1)</f>
        <v>2</v>
      </c>
      <c r="R1845" s="35" t="s">
        <v>265</v>
      </c>
      <c r="S1845" s="57" t="str">
        <f>MID(Tabla1[[#This Row],[Aplicación]],6,2)</f>
        <v>07</v>
      </c>
      <c r="T1845" s="54" t="str">
        <f>VLOOKUP(Tabla1[[#This Row],[AREA]],Hoja1!A:B,2,FALSE)</f>
        <v>07. Medio ambiente</v>
      </c>
      <c r="U1845" s="57" t="str">
        <f>MID(Tabla1[[#This Row],[Aplicación]],9,4)</f>
        <v>1711</v>
      </c>
      <c r="V1845" s="54" t="str">
        <f>VLOOKUP(Tabla1[[#This Row],[PROGRAMA]],Hoja1!A:B,2,FALSE)</f>
        <v>1711. Parques y jardines</v>
      </c>
      <c r="W1845" s="57" t="str">
        <f>MID(Tabla1[[#This Row],[Aplicación]],14,2)</f>
        <v>22</v>
      </c>
      <c r="X1845" s="57" t="str">
        <f>MID(Tabla1[[#This Row],[Aplicación]],14,6)</f>
        <v>22199</v>
      </c>
    </row>
    <row r="1846" spans="1:24" x14ac:dyDescent="0.25">
      <c r="A1846" s="60">
        <v>220240030851</v>
      </c>
      <c r="B1846" s="43" t="s">
        <v>702</v>
      </c>
      <c r="C1846" s="61">
        <v>45489</v>
      </c>
      <c r="D1846" s="60">
        <v>22024001633</v>
      </c>
      <c r="E1846" s="43" t="s">
        <v>1427</v>
      </c>
      <c r="F1846" s="62">
        <v>38.6</v>
      </c>
      <c r="G1846" s="43" t="s">
        <v>82</v>
      </c>
      <c r="H1846" s="43" t="s">
        <v>5299</v>
      </c>
      <c r="I1846" s="69">
        <v>300</v>
      </c>
      <c r="J1846" s="43" t="s">
        <v>398</v>
      </c>
      <c r="K1846" s="43" t="s">
        <v>398</v>
      </c>
      <c r="L1846" s="43" t="s">
        <v>413</v>
      </c>
      <c r="M1846" s="43" t="s">
        <v>395</v>
      </c>
      <c r="N1846" s="43" t="s">
        <v>396</v>
      </c>
      <c r="O1846" s="68" t="s">
        <v>325</v>
      </c>
      <c r="P1846" s="68" t="s">
        <v>4838</v>
      </c>
      <c r="Q1846" s="57" t="str">
        <f>MID(Tabla1[[#This Row],[Aplicación]],14,1)</f>
        <v>2</v>
      </c>
      <c r="R1846" s="35" t="s">
        <v>265</v>
      </c>
      <c r="S1846" s="57" t="str">
        <f>MID(Tabla1[[#This Row],[Aplicación]],6,2)</f>
        <v>07</v>
      </c>
      <c r="T1846" s="54" t="str">
        <f>VLOOKUP(Tabla1[[#This Row],[AREA]],Hoja1!A:B,2,FALSE)</f>
        <v>07. Medio ambiente</v>
      </c>
      <c r="U1846" s="57" t="str">
        <f>MID(Tabla1[[#This Row],[Aplicación]],9,4)</f>
        <v>1711</v>
      </c>
      <c r="V1846" s="54" t="str">
        <f>VLOOKUP(Tabla1[[#This Row],[PROGRAMA]],Hoja1!A:B,2,FALSE)</f>
        <v>1711. Parques y jardines</v>
      </c>
      <c r="W1846" s="57" t="str">
        <f>MID(Tabla1[[#This Row],[Aplicación]],14,2)</f>
        <v>22</v>
      </c>
      <c r="X1846" s="57" t="str">
        <f>MID(Tabla1[[#This Row],[Aplicación]],14,6)</f>
        <v>22199</v>
      </c>
    </row>
    <row r="1847" spans="1:24" x14ac:dyDescent="0.25">
      <c r="A1847" s="60">
        <v>220240030853</v>
      </c>
      <c r="B1847" s="43" t="s">
        <v>702</v>
      </c>
      <c r="C1847" s="61">
        <v>45489</v>
      </c>
      <c r="D1847" s="60">
        <v>22024001633</v>
      </c>
      <c r="E1847" s="43" t="s">
        <v>1427</v>
      </c>
      <c r="F1847" s="62">
        <v>436.82</v>
      </c>
      <c r="G1847" s="43" t="s">
        <v>82</v>
      </c>
      <c r="H1847" s="43" t="s">
        <v>5300</v>
      </c>
      <c r="I1847" s="69">
        <v>300</v>
      </c>
      <c r="J1847" s="43" t="s">
        <v>398</v>
      </c>
      <c r="K1847" s="43" t="s">
        <v>398</v>
      </c>
      <c r="L1847" s="43" t="s">
        <v>413</v>
      </c>
      <c r="M1847" s="43" t="s">
        <v>395</v>
      </c>
      <c r="N1847" s="43" t="s">
        <v>396</v>
      </c>
      <c r="O1847" s="68" t="s">
        <v>325</v>
      </c>
      <c r="P1847" s="68" t="s">
        <v>4838</v>
      </c>
      <c r="Q1847" s="57" t="str">
        <f>MID(Tabla1[[#This Row],[Aplicación]],14,1)</f>
        <v>2</v>
      </c>
      <c r="R1847" s="35" t="s">
        <v>265</v>
      </c>
      <c r="S1847" s="57" t="str">
        <f>MID(Tabla1[[#This Row],[Aplicación]],6,2)</f>
        <v>07</v>
      </c>
      <c r="T1847" s="54" t="str">
        <f>VLOOKUP(Tabla1[[#This Row],[AREA]],Hoja1!A:B,2,FALSE)</f>
        <v>07. Medio ambiente</v>
      </c>
      <c r="U1847" s="57" t="str">
        <f>MID(Tabla1[[#This Row],[Aplicación]],9,4)</f>
        <v>1711</v>
      </c>
      <c r="V1847" s="54" t="str">
        <f>VLOOKUP(Tabla1[[#This Row],[PROGRAMA]],Hoja1!A:B,2,FALSE)</f>
        <v>1711. Parques y jardines</v>
      </c>
      <c r="W1847" s="57" t="str">
        <f>MID(Tabla1[[#This Row],[Aplicación]],14,2)</f>
        <v>22</v>
      </c>
      <c r="X1847" s="57" t="str">
        <f>MID(Tabla1[[#This Row],[Aplicación]],14,6)</f>
        <v>22199</v>
      </c>
    </row>
    <row r="1848" spans="1:24" x14ac:dyDescent="0.25">
      <c r="A1848" s="60">
        <v>220240030855</v>
      </c>
      <c r="B1848" s="43" t="s">
        <v>702</v>
      </c>
      <c r="C1848" s="61">
        <v>45489</v>
      </c>
      <c r="D1848" s="60">
        <v>22024001633</v>
      </c>
      <c r="E1848" s="43" t="s">
        <v>1427</v>
      </c>
      <c r="F1848" s="62">
        <v>597.20000000000005</v>
      </c>
      <c r="G1848" s="43" t="s">
        <v>82</v>
      </c>
      <c r="H1848" s="43" t="s">
        <v>5301</v>
      </c>
      <c r="I1848" s="69">
        <v>300</v>
      </c>
      <c r="J1848" s="43" t="s">
        <v>398</v>
      </c>
      <c r="K1848" s="43" t="s">
        <v>398</v>
      </c>
      <c r="L1848" s="43" t="s">
        <v>413</v>
      </c>
      <c r="M1848" s="43" t="s">
        <v>395</v>
      </c>
      <c r="N1848" s="43" t="s">
        <v>396</v>
      </c>
      <c r="O1848" s="68" t="s">
        <v>325</v>
      </c>
      <c r="P1848" s="68" t="s">
        <v>4838</v>
      </c>
      <c r="Q1848" s="57" t="str">
        <f>MID(Tabla1[[#This Row],[Aplicación]],14,1)</f>
        <v>2</v>
      </c>
      <c r="R1848" s="35" t="s">
        <v>265</v>
      </c>
      <c r="S1848" s="57" t="str">
        <f>MID(Tabla1[[#This Row],[Aplicación]],6,2)</f>
        <v>07</v>
      </c>
      <c r="T1848" s="54" t="str">
        <f>VLOOKUP(Tabla1[[#This Row],[AREA]],Hoja1!A:B,2,FALSE)</f>
        <v>07. Medio ambiente</v>
      </c>
      <c r="U1848" s="57" t="str">
        <f>MID(Tabla1[[#This Row],[Aplicación]],9,4)</f>
        <v>1711</v>
      </c>
      <c r="V1848" s="54" t="str">
        <f>VLOOKUP(Tabla1[[#This Row],[PROGRAMA]],Hoja1!A:B,2,FALSE)</f>
        <v>1711. Parques y jardines</v>
      </c>
      <c r="W1848" s="57" t="str">
        <f>MID(Tabla1[[#This Row],[Aplicación]],14,2)</f>
        <v>22</v>
      </c>
      <c r="X1848" s="57" t="str">
        <f>MID(Tabla1[[#This Row],[Aplicación]],14,6)</f>
        <v>22199</v>
      </c>
    </row>
    <row r="1849" spans="1:24" x14ac:dyDescent="0.25">
      <c r="A1849" s="60">
        <v>220240030857</v>
      </c>
      <c r="B1849" s="43" t="s">
        <v>702</v>
      </c>
      <c r="C1849" s="61">
        <v>45489</v>
      </c>
      <c r="D1849" s="60">
        <v>22024001633</v>
      </c>
      <c r="E1849" s="43" t="s">
        <v>1427</v>
      </c>
      <c r="F1849" s="62">
        <v>175.03</v>
      </c>
      <c r="G1849" s="43" t="s">
        <v>82</v>
      </c>
      <c r="H1849" s="43" t="s">
        <v>5303</v>
      </c>
      <c r="I1849" s="69">
        <v>300</v>
      </c>
      <c r="J1849" s="43" t="s">
        <v>398</v>
      </c>
      <c r="K1849" s="43" t="s">
        <v>398</v>
      </c>
      <c r="L1849" s="43" t="s">
        <v>413</v>
      </c>
      <c r="M1849" s="43" t="s">
        <v>395</v>
      </c>
      <c r="N1849" s="43" t="s">
        <v>396</v>
      </c>
      <c r="O1849" s="68" t="s">
        <v>325</v>
      </c>
      <c r="P1849" s="68" t="s">
        <v>4838</v>
      </c>
      <c r="Q1849" s="57" t="str">
        <f>MID(Tabla1[[#This Row],[Aplicación]],14,1)</f>
        <v>2</v>
      </c>
      <c r="R1849" s="35" t="s">
        <v>265</v>
      </c>
      <c r="S1849" s="57" t="str">
        <f>MID(Tabla1[[#This Row],[Aplicación]],6,2)</f>
        <v>07</v>
      </c>
      <c r="T1849" s="54" t="str">
        <f>VLOOKUP(Tabla1[[#This Row],[AREA]],Hoja1!A:B,2,FALSE)</f>
        <v>07. Medio ambiente</v>
      </c>
      <c r="U1849" s="57" t="str">
        <f>MID(Tabla1[[#This Row],[Aplicación]],9,4)</f>
        <v>1711</v>
      </c>
      <c r="V1849" s="54" t="str">
        <f>VLOOKUP(Tabla1[[#This Row],[PROGRAMA]],Hoja1!A:B,2,FALSE)</f>
        <v>1711. Parques y jardines</v>
      </c>
      <c r="W1849" s="57" t="str">
        <f>MID(Tabla1[[#This Row],[Aplicación]],14,2)</f>
        <v>22</v>
      </c>
      <c r="X1849" s="57" t="str">
        <f>MID(Tabla1[[#This Row],[Aplicación]],14,6)</f>
        <v>22199</v>
      </c>
    </row>
    <row r="1850" spans="1:24" x14ac:dyDescent="0.25">
      <c r="A1850" s="60">
        <v>220240030859</v>
      </c>
      <c r="B1850" s="43" t="s">
        <v>702</v>
      </c>
      <c r="C1850" s="61">
        <v>45489</v>
      </c>
      <c r="D1850" s="60">
        <v>22024001633</v>
      </c>
      <c r="E1850" s="43" t="s">
        <v>1427</v>
      </c>
      <c r="F1850" s="62">
        <v>174.24</v>
      </c>
      <c r="G1850" s="43" t="s">
        <v>82</v>
      </c>
      <c r="H1850" s="43" t="s">
        <v>5304</v>
      </c>
      <c r="I1850" s="69">
        <v>300</v>
      </c>
      <c r="J1850" s="43" t="s">
        <v>398</v>
      </c>
      <c r="K1850" s="43" t="s">
        <v>398</v>
      </c>
      <c r="L1850" s="43" t="s">
        <v>413</v>
      </c>
      <c r="M1850" s="43" t="s">
        <v>395</v>
      </c>
      <c r="N1850" s="43" t="s">
        <v>396</v>
      </c>
      <c r="O1850" s="68" t="s">
        <v>325</v>
      </c>
      <c r="P1850" s="68" t="s">
        <v>4838</v>
      </c>
      <c r="Q1850" s="57" t="str">
        <f>MID(Tabla1[[#This Row],[Aplicación]],14,1)</f>
        <v>2</v>
      </c>
      <c r="R1850" s="35" t="s">
        <v>265</v>
      </c>
      <c r="S1850" s="57" t="str">
        <f>MID(Tabla1[[#This Row],[Aplicación]],6,2)</f>
        <v>07</v>
      </c>
      <c r="T1850" s="54" t="str">
        <f>VLOOKUP(Tabla1[[#This Row],[AREA]],Hoja1!A:B,2,FALSE)</f>
        <v>07. Medio ambiente</v>
      </c>
      <c r="U1850" s="57" t="str">
        <f>MID(Tabla1[[#This Row],[Aplicación]],9,4)</f>
        <v>1711</v>
      </c>
      <c r="V1850" s="54" t="str">
        <f>VLOOKUP(Tabla1[[#This Row],[PROGRAMA]],Hoja1!A:B,2,FALSE)</f>
        <v>1711. Parques y jardines</v>
      </c>
      <c r="W1850" s="57" t="str">
        <f>MID(Tabla1[[#This Row],[Aplicación]],14,2)</f>
        <v>22</v>
      </c>
      <c r="X1850" s="57" t="str">
        <f>MID(Tabla1[[#This Row],[Aplicación]],14,6)</f>
        <v>22199</v>
      </c>
    </row>
    <row r="1851" spans="1:24" x14ac:dyDescent="0.25">
      <c r="A1851" s="60">
        <v>220240030879</v>
      </c>
      <c r="B1851" s="43" t="s">
        <v>702</v>
      </c>
      <c r="C1851" s="61">
        <v>45489</v>
      </c>
      <c r="D1851" s="60">
        <v>22024001633</v>
      </c>
      <c r="E1851" s="43" t="s">
        <v>1427</v>
      </c>
      <c r="F1851" s="62">
        <v>23.7</v>
      </c>
      <c r="G1851" s="43" t="s">
        <v>81</v>
      </c>
      <c r="H1851" s="43" t="s">
        <v>5309</v>
      </c>
      <c r="I1851" s="69">
        <v>300</v>
      </c>
      <c r="J1851" s="43" t="s">
        <v>398</v>
      </c>
      <c r="K1851" s="43" t="s">
        <v>398</v>
      </c>
      <c r="L1851" s="43" t="s">
        <v>413</v>
      </c>
      <c r="M1851" s="43" t="s">
        <v>395</v>
      </c>
      <c r="N1851" s="43" t="s">
        <v>396</v>
      </c>
      <c r="O1851" s="68" t="s">
        <v>325</v>
      </c>
      <c r="P1851" s="68" t="s">
        <v>4838</v>
      </c>
      <c r="Q1851" s="57" t="str">
        <f>MID(Tabla1[[#This Row],[Aplicación]],14,1)</f>
        <v>2</v>
      </c>
      <c r="R1851" s="35" t="s">
        <v>265</v>
      </c>
      <c r="S1851" s="57" t="str">
        <f>MID(Tabla1[[#This Row],[Aplicación]],6,2)</f>
        <v>07</v>
      </c>
      <c r="T1851" s="54" t="str">
        <f>VLOOKUP(Tabla1[[#This Row],[AREA]],Hoja1!A:B,2,FALSE)</f>
        <v>07. Medio ambiente</v>
      </c>
      <c r="U1851" s="57" t="str">
        <f>MID(Tabla1[[#This Row],[Aplicación]],9,4)</f>
        <v>1711</v>
      </c>
      <c r="V1851" s="54" t="str">
        <f>VLOOKUP(Tabla1[[#This Row],[PROGRAMA]],Hoja1!A:B,2,FALSE)</f>
        <v>1711. Parques y jardines</v>
      </c>
      <c r="W1851" s="57" t="str">
        <f>MID(Tabla1[[#This Row],[Aplicación]],14,2)</f>
        <v>22</v>
      </c>
      <c r="X1851" s="57" t="str">
        <f>MID(Tabla1[[#This Row],[Aplicación]],14,6)</f>
        <v>22199</v>
      </c>
    </row>
    <row r="1852" spans="1:24" x14ac:dyDescent="0.25">
      <c r="A1852" s="60">
        <v>220240030826</v>
      </c>
      <c r="B1852" s="43" t="s">
        <v>702</v>
      </c>
      <c r="C1852" s="61">
        <v>45489</v>
      </c>
      <c r="D1852" s="60">
        <v>22024001633</v>
      </c>
      <c r="E1852" s="43" t="s">
        <v>1427</v>
      </c>
      <c r="F1852" s="62">
        <v>484.73</v>
      </c>
      <c r="G1852" s="43" t="s">
        <v>3320</v>
      </c>
      <c r="H1852" s="43" t="s">
        <v>5311</v>
      </c>
      <c r="I1852" s="69">
        <v>300</v>
      </c>
      <c r="J1852" s="43" t="s">
        <v>398</v>
      </c>
      <c r="K1852" s="43" t="s">
        <v>398</v>
      </c>
      <c r="L1852" s="43" t="s">
        <v>413</v>
      </c>
      <c r="M1852" s="43" t="s">
        <v>395</v>
      </c>
      <c r="N1852" s="43" t="s">
        <v>396</v>
      </c>
      <c r="O1852" s="68" t="s">
        <v>325</v>
      </c>
      <c r="P1852" s="68" t="s">
        <v>4838</v>
      </c>
      <c r="Q1852" s="57" t="str">
        <f>MID(Tabla1[[#This Row],[Aplicación]],14,1)</f>
        <v>2</v>
      </c>
      <c r="R1852" s="35" t="s">
        <v>265</v>
      </c>
      <c r="S1852" s="57" t="str">
        <f>MID(Tabla1[[#This Row],[Aplicación]],6,2)</f>
        <v>07</v>
      </c>
      <c r="T1852" s="54" t="str">
        <f>VLOOKUP(Tabla1[[#This Row],[AREA]],Hoja1!A:B,2,FALSE)</f>
        <v>07. Medio ambiente</v>
      </c>
      <c r="U1852" s="57" t="str">
        <f>MID(Tabla1[[#This Row],[Aplicación]],9,4)</f>
        <v>1711</v>
      </c>
      <c r="V1852" s="54" t="str">
        <f>VLOOKUP(Tabla1[[#This Row],[PROGRAMA]],Hoja1!A:B,2,FALSE)</f>
        <v>1711. Parques y jardines</v>
      </c>
      <c r="W1852" s="57" t="str">
        <f>MID(Tabla1[[#This Row],[Aplicación]],14,2)</f>
        <v>22</v>
      </c>
      <c r="X1852" s="57" t="str">
        <f>MID(Tabla1[[#This Row],[Aplicación]],14,6)</f>
        <v>22199</v>
      </c>
    </row>
    <row r="1853" spans="1:24" x14ac:dyDescent="0.25">
      <c r="A1853" s="60">
        <v>220240030865</v>
      </c>
      <c r="B1853" s="43" t="s">
        <v>702</v>
      </c>
      <c r="C1853" s="61">
        <v>45489</v>
      </c>
      <c r="D1853" s="60">
        <v>22024001633</v>
      </c>
      <c r="E1853" s="43" t="s">
        <v>1427</v>
      </c>
      <c r="F1853" s="62">
        <v>129.41</v>
      </c>
      <c r="G1853" s="43" t="s">
        <v>815</v>
      </c>
      <c r="H1853" s="43" t="s">
        <v>5313</v>
      </c>
      <c r="I1853" s="69">
        <v>300</v>
      </c>
      <c r="J1853" s="43" t="s">
        <v>398</v>
      </c>
      <c r="K1853" s="43" t="s">
        <v>398</v>
      </c>
      <c r="L1853" s="43" t="s">
        <v>413</v>
      </c>
      <c r="M1853" s="43" t="s">
        <v>395</v>
      </c>
      <c r="N1853" s="43" t="s">
        <v>396</v>
      </c>
      <c r="O1853" s="68" t="s">
        <v>325</v>
      </c>
      <c r="P1853" s="68" t="s">
        <v>4838</v>
      </c>
      <c r="Q1853" s="57" t="str">
        <f>MID(Tabla1[[#This Row],[Aplicación]],14,1)</f>
        <v>2</v>
      </c>
      <c r="R1853" s="35" t="s">
        <v>265</v>
      </c>
      <c r="S1853" s="57" t="str">
        <f>MID(Tabla1[[#This Row],[Aplicación]],6,2)</f>
        <v>07</v>
      </c>
      <c r="T1853" s="54" t="str">
        <f>VLOOKUP(Tabla1[[#This Row],[AREA]],Hoja1!A:B,2,FALSE)</f>
        <v>07. Medio ambiente</v>
      </c>
      <c r="U1853" s="57" t="str">
        <f>MID(Tabla1[[#This Row],[Aplicación]],9,4)</f>
        <v>1711</v>
      </c>
      <c r="V1853" s="54" t="str">
        <f>VLOOKUP(Tabla1[[#This Row],[PROGRAMA]],Hoja1!A:B,2,FALSE)</f>
        <v>1711. Parques y jardines</v>
      </c>
      <c r="W1853" s="57" t="str">
        <f>MID(Tabla1[[#This Row],[Aplicación]],14,2)</f>
        <v>22</v>
      </c>
      <c r="X1853" s="57" t="str">
        <f>MID(Tabla1[[#This Row],[Aplicación]],14,6)</f>
        <v>22199</v>
      </c>
    </row>
    <row r="1854" spans="1:24" x14ac:dyDescent="0.25">
      <c r="A1854" s="60">
        <v>220240030881</v>
      </c>
      <c r="B1854" s="43" t="s">
        <v>702</v>
      </c>
      <c r="C1854" s="61">
        <v>45489</v>
      </c>
      <c r="D1854" s="60">
        <v>22024001633</v>
      </c>
      <c r="E1854" s="43" t="s">
        <v>1427</v>
      </c>
      <c r="F1854" s="62">
        <v>1530.69</v>
      </c>
      <c r="G1854" s="43" t="s">
        <v>815</v>
      </c>
      <c r="H1854" s="43" t="s">
        <v>5314</v>
      </c>
      <c r="I1854" s="69">
        <v>300</v>
      </c>
      <c r="J1854" s="43" t="s">
        <v>398</v>
      </c>
      <c r="K1854" s="43" t="s">
        <v>398</v>
      </c>
      <c r="L1854" s="43" t="s">
        <v>413</v>
      </c>
      <c r="M1854" s="43" t="s">
        <v>395</v>
      </c>
      <c r="N1854" s="43" t="s">
        <v>396</v>
      </c>
      <c r="O1854" s="68" t="s">
        <v>325</v>
      </c>
      <c r="P1854" s="68" t="s">
        <v>4838</v>
      </c>
      <c r="Q1854" s="57" t="str">
        <f>MID(Tabla1[[#This Row],[Aplicación]],14,1)</f>
        <v>2</v>
      </c>
      <c r="R1854" s="35" t="s">
        <v>265</v>
      </c>
      <c r="S1854" s="57" t="str">
        <f>MID(Tabla1[[#This Row],[Aplicación]],6,2)</f>
        <v>07</v>
      </c>
      <c r="T1854" s="54" t="str">
        <f>VLOOKUP(Tabla1[[#This Row],[AREA]],Hoja1!A:B,2,FALSE)</f>
        <v>07. Medio ambiente</v>
      </c>
      <c r="U1854" s="57" t="str">
        <f>MID(Tabla1[[#This Row],[Aplicación]],9,4)</f>
        <v>1711</v>
      </c>
      <c r="V1854" s="54" t="str">
        <f>VLOOKUP(Tabla1[[#This Row],[PROGRAMA]],Hoja1!A:B,2,FALSE)</f>
        <v>1711. Parques y jardines</v>
      </c>
      <c r="W1854" s="57" t="str">
        <f>MID(Tabla1[[#This Row],[Aplicación]],14,2)</f>
        <v>22</v>
      </c>
      <c r="X1854" s="57" t="str">
        <f>MID(Tabla1[[#This Row],[Aplicación]],14,6)</f>
        <v>22199</v>
      </c>
    </row>
    <row r="1855" spans="1:24" x14ac:dyDescent="0.25">
      <c r="A1855" s="60">
        <v>220240030828</v>
      </c>
      <c r="B1855" s="43" t="s">
        <v>702</v>
      </c>
      <c r="C1855" s="61">
        <v>45489</v>
      </c>
      <c r="D1855" s="60">
        <v>22024001633</v>
      </c>
      <c r="E1855" s="43" t="s">
        <v>1427</v>
      </c>
      <c r="F1855" s="62">
        <v>265.98</v>
      </c>
      <c r="G1855" s="43" t="s">
        <v>84</v>
      </c>
      <c r="H1855" s="43" t="s">
        <v>5321</v>
      </c>
      <c r="I1855" s="69">
        <v>300</v>
      </c>
      <c r="J1855" s="43" t="s">
        <v>398</v>
      </c>
      <c r="K1855" s="43" t="s">
        <v>398</v>
      </c>
      <c r="L1855" s="43" t="s">
        <v>413</v>
      </c>
      <c r="M1855" s="43" t="s">
        <v>395</v>
      </c>
      <c r="N1855" s="43" t="s">
        <v>396</v>
      </c>
      <c r="O1855" s="68" t="s">
        <v>325</v>
      </c>
      <c r="P1855" s="68" t="s">
        <v>4838</v>
      </c>
      <c r="Q1855" s="57" t="str">
        <f>MID(Tabla1[[#This Row],[Aplicación]],14,1)</f>
        <v>2</v>
      </c>
      <c r="R1855" s="35" t="s">
        <v>265</v>
      </c>
      <c r="S1855" s="57" t="str">
        <f>MID(Tabla1[[#This Row],[Aplicación]],6,2)</f>
        <v>07</v>
      </c>
      <c r="T1855" s="54" t="str">
        <f>VLOOKUP(Tabla1[[#This Row],[AREA]],Hoja1!A:B,2,FALSE)</f>
        <v>07. Medio ambiente</v>
      </c>
      <c r="U1855" s="57" t="str">
        <f>MID(Tabla1[[#This Row],[Aplicación]],9,4)</f>
        <v>1711</v>
      </c>
      <c r="V1855" s="54" t="str">
        <f>VLOOKUP(Tabla1[[#This Row],[PROGRAMA]],Hoja1!A:B,2,FALSE)</f>
        <v>1711. Parques y jardines</v>
      </c>
      <c r="W1855" s="57" t="str">
        <f>MID(Tabla1[[#This Row],[Aplicación]],14,2)</f>
        <v>22</v>
      </c>
      <c r="X1855" s="57" t="str">
        <f>MID(Tabla1[[#This Row],[Aplicación]],14,6)</f>
        <v>22199</v>
      </c>
    </row>
    <row r="1856" spans="1:24" x14ac:dyDescent="0.25">
      <c r="A1856" s="60">
        <v>220240039615</v>
      </c>
      <c r="B1856" s="43" t="s">
        <v>702</v>
      </c>
      <c r="C1856" s="61">
        <v>45527</v>
      </c>
      <c r="D1856" s="60">
        <v>22024001633</v>
      </c>
      <c r="E1856" s="43" t="s">
        <v>1427</v>
      </c>
      <c r="F1856" s="62">
        <v>1287.71</v>
      </c>
      <c r="G1856" s="43" t="s">
        <v>57</v>
      </c>
      <c r="H1856" s="43" t="s">
        <v>5652</v>
      </c>
      <c r="I1856" s="69">
        <v>300</v>
      </c>
      <c r="J1856" s="43" t="s">
        <v>398</v>
      </c>
      <c r="K1856" s="43" t="s">
        <v>398</v>
      </c>
      <c r="L1856" s="43" t="s">
        <v>413</v>
      </c>
      <c r="M1856" s="43" t="s">
        <v>395</v>
      </c>
      <c r="N1856" s="43" t="s">
        <v>396</v>
      </c>
      <c r="O1856" s="68" t="s">
        <v>325</v>
      </c>
      <c r="P1856" s="68" t="s">
        <v>4838</v>
      </c>
      <c r="Q1856" s="57" t="str">
        <f>MID(Tabla1[[#This Row],[Aplicación]],14,1)</f>
        <v>2</v>
      </c>
      <c r="R1856" s="35" t="s">
        <v>265</v>
      </c>
      <c r="S1856" s="57" t="str">
        <f>MID(Tabla1[[#This Row],[Aplicación]],6,2)</f>
        <v>07</v>
      </c>
      <c r="T1856" s="54" t="str">
        <f>VLOOKUP(Tabla1[[#This Row],[AREA]],Hoja1!A:B,2,FALSE)</f>
        <v>07. Medio ambiente</v>
      </c>
      <c r="U1856" s="57" t="str">
        <f>MID(Tabla1[[#This Row],[Aplicación]],9,4)</f>
        <v>1711</v>
      </c>
      <c r="V1856" s="54" t="str">
        <f>VLOOKUP(Tabla1[[#This Row],[PROGRAMA]],Hoja1!A:B,2,FALSE)</f>
        <v>1711. Parques y jardines</v>
      </c>
      <c r="W1856" s="57" t="str">
        <f>MID(Tabla1[[#This Row],[Aplicación]],14,2)</f>
        <v>22</v>
      </c>
      <c r="X1856" s="57" t="str">
        <f>MID(Tabla1[[#This Row],[Aplicación]],14,6)</f>
        <v>22199</v>
      </c>
    </row>
    <row r="1857" spans="1:24" x14ac:dyDescent="0.25">
      <c r="A1857" s="60">
        <v>220240037394</v>
      </c>
      <c r="B1857" s="43" t="s">
        <v>702</v>
      </c>
      <c r="C1857" s="61">
        <v>45518</v>
      </c>
      <c r="D1857" s="60">
        <v>22024001633</v>
      </c>
      <c r="E1857" s="43" t="s">
        <v>1427</v>
      </c>
      <c r="F1857" s="62">
        <v>643.6</v>
      </c>
      <c r="G1857" s="43" t="s">
        <v>681</v>
      </c>
      <c r="H1857" s="43" t="s">
        <v>5689</v>
      </c>
      <c r="I1857" s="69">
        <v>300</v>
      </c>
      <c r="J1857" s="43" t="s">
        <v>398</v>
      </c>
      <c r="K1857" s="43" t="s">
        <v>398</v>
      </c>
      <c r="L1857" s="43" t="s">
        <v>413</v>
      </c>
      <c r="M1857" s="43" t="s">
        <v>395</v>
      </c>
      <c r="N1857" s="43" t="s">
        <v>396</v>
      </c>
      <c r="O1857" s="68" t="s">
        <v>325</v>
      </c>
      <c r="P1857" s="68" t="s">
        <v>4838</v>
      </c>
      <c r="Q1857" s="57" t="str">
        <f>MID(Tabla1[[#This Row],[Aplicación]],14,1)</f>
        <v>2</v>
      </c>
      <c r="R1857" s="35" t="s">
        <v>265</v>
      </c>
      <c r="S1857" s="57" t="str">
        <f>MID(Tabla1[[#This Row],[Aplicación]],6,2)</f>
        <v>07</v>
      </c>
      <c r="T1857" s="54" t="str">
        <f>VLOOKUP(Tabla1[[#This Row],[AREA]],Hoja1!A:B,2,FALSE)</f>
        <v>07. Medio ambiente</v>
      </c>
      <c r="U1857" s="57" t="str">
        <f>MID(Tabla1[[#This Row],[Aplicación]],9,4)</f>
        <v>1711</v>
      </c>
      <c r="V1857" s="54" t="str">
        <f>VLOOKUP(Tabla1[[#This Row],[PROGRAMA]],Hoja1!A:B,2,FALSE)</f>
        <v>1711. Parques y jardines</v>
      </c>
      <c r="W1857" s="57" t="str">
        <f>MID(Tabla1[[#This Row],[Aplicación]],14,2)</f>
        <v>22</v>
      </c>
      <c r="X1857" s="57" t="str">
        <f>MID(Tabla1[[#This Row],[Aplicación]],14,6)</f>
        <v>22199</v>
      </c>
    </row>
    <row r="1858" spans="1:24" x14ac:dyDescent="0.25">
      <c r="A1858" s="60">
        <v>220240039613</v>
      </c>
      <c r="B1858" s="43" t="s">
        <v>702</v>
      </c>
      <c r="C1858" s="61">
        <v>45527</v>
      </c>
      <c r="D1858" s="60">
        <v>22024001633</v>
      </c>
      <c r="E1858" s="43" t="s">
        <v>1427</v>
      </c>
      <c r="F1858" s="62">
        <v>420.77</v>
      </c>
      <c r="G1858" s="43" t="s">
        <v>681</v>
      </c>
      <c r="H1858" s="43" t="s">
        <v>5690</v>
      </c>
      <c r="I1858" s="69">
        <v>300</v>
      </c>
      <c r="J1858" s="43" t="s">
        <v>398</v>
      </c>
      <c r="K1858" s="43" t="s">
        <v>398</v>
      </c>
      <c r="L1858" s="43" t="s">
        <v>413</v>
      </c>
      <c r="M1858" s="43" t="s">
        <v>395</v>
      </c>
      <c r="N1858" s="43" t="s">
        <v>396</v>
      </c>
      <c r="O1858" s="68" t="s">
        <v>325</v>
      </c>
      <c r="P1858" s="68" t="s">
        <v>4838</v>
      </c>
      <c r="Q1858" s="57" t="str">
        <f>MID(Tabla1[[#This Row],[Aplicación]],14,1)</f>
        <v>2</v>
      </c>
      <c r="R1858" s="35" t="s">
        <v>265</v>
      </c>
      <c r="S1858" s="57" t="str">
        <f>MID(Tabla1[[#This Row],[Aplicación]],6,2)</f>
        <v>07</v>
      </c>
      <c r="T1858" s="54" t="str">
        <f>VLOOKUP(Tabla1[[#This Row],[AREA]],Hoja1!A:B,2,FALSE)</f>
        <v>07. Medio ambiente</v>
      </c>
      <c r="U1858" s="57" t="str">
        <f>MID(Tabla1[[#This Row],[Aplicación]],9,4)</f>
        <v>1711</v>
      </c>
      <c r="V1858" s="54" t="str">
        <f>VLOOKUP(Tabla1[[#This Row],[PROGRAMA]],Hoja1!A:B,2,FALSE)</f>
        <v>1711. Parques y jardines</v>
      </c>
      <c r="W1858" s="57" t="str">
        <f>MID(Tabla1[[#This Row],[Aplicación]],14,2)</f>
        <v>22</v>
      </c>
      <c r="X1858" s="57" t="str">
        <f>MID(Tabla1[[#This Row],[Aplicación]],14,6)</f>
        <v>22199</v>
      </c>
    </row>
    <row r="1859" spans="1:24" x14ac:dyDescent="0.25">
      <c r="A1859" s="60">
        <v>220240037316</v>
      </c>
      <c r="B1859" s="43" t="s">
        <v>702</v>
      </c>
      <c r="C1859" s="61">
        <v>45518</v>
      </c>
      <c r="D1859" s="60">
        <v>22024001633</v>
      </c>
      <c r="E1859" s="43" t="s">
        <v>1427</v>
      </c>
      <c r="F1859" s="62">
        <v>792</v>
      </c>
      <c r="G1859" s="43" t="s">
        <v>4946</v>
      </c>
      <c r="H1859" s="43" t="s">
        <v>5694</v>
      </c>
      <c r="I1859" s="69">
        <v>300</v>
      </c>
      <c r="J1859" s="43" t="s">
        <v>705</v>
      </c>
      <c r="K1859" s="43" t="s">
        <v>393</v>
      </c>
      <c r="L1859" s="43" t="s">
        <v>413</v>
      </c>
      <c r="M1859" s="43" t="s">
        <v>395</v>
      </c>
      <c r="N1859" s="43" t="s">
        <v>396</v>
      </c>
      <c r="O1859" s="68" t="s">
        <v>325</v>
      </c>
      <c r="P1859" s="68" t="s">
        <v>4838</v>
      </c>
      <c r="Q1859" s="57" t="str">
        <f>MID(Tabla1[[#This Row],[Aplicación]],14,1)</f>
        <v>2</v>
      </c>
      <c r="R1859" s="35" t="s">
        <v>265</v>
      </c>
      <c r="S1859" s="57" t="str">
        <f>MID(Tabla1[[#This Row],[Aplicación]],6,2)</f>
        <v>07</v>
      </c>
      <c r="T1859" s="54" t="str">
        <f>VLOOKUP(Tabla1[[#This Row],[AREA]],Hoja1!A:B,2,FALSE)</f>
        <v>07. Medio ambiente</v>
      </c>
      <c r="U1859" s="57" t="str">
        <f>MID(Tabla1[[#This Row],[Aplicación]],9,4)</f>
        <v>1711</v>
      </c>
      <c r="V1859" s="54" t="str">
        <f>VLOOKUP(Tabla1[[#This Row],[PROGRAMA]],Hoja1!A:B,2,FALSE)</f>
        <v>1711. Parques y jardines</v>
      </c>
      <c r="W1859" s="57" t="str">
        <f>MID(Tabla1[[#This Row],[Aplicación]],14,2)</f>
        <v>22</v>
      </c>
      <c r="X1859" s="57" t="str">
        <f>MID(Tabla1[[#This Row],[Aplicación]],14,6)</f>
        <v>22199</v>
      </c>
    </row>
    <row r="1860" spans="1:24" x14ac:dyDescent="0.25">
      <c r="A1860" s="60">
        <v>220240037318</v>
      </c>
      <c r="B1860" s="43" t="s">
        <v>702</v>
      </c>
      <c r="C1860" s="61">
        <v>45518</v>
      </c>
      <c r="D1860" s="60">
        <v>22024001633</v>
      </c>
      <c r="E1860" s="43" t="s">
        <v>1427</v>
      </c>
      <c r="F1860" s="62">
        <v>792</v>
      </c>
      <c r="G1860" s="43" t="s">
        <v>4946</v>
      </c>
      <c r="H1860" s="43" t="s">
        <v>5695</v>
      </c>
      <c r="I1860" s="69">
        <v>300</v>
      </c>
      <c r="J1860" s="43" t="s">
        <v>705</v>
      </c>
      <c r="K1860" s="43" t="s">
        <v>393</v>
      </c>
      <c r="L1860" s="43" t="s">
        <v>413</v>
      </c>
      <c r="M1860" s="43" t="s">
        <v>395</v>
      </c>
      <c r="N1860" s="43" t="s">
        <v>396</v>
      </c>
      <c r="O1860" s="68" t="s">
        <v>325</v>
      </c>
      <c r="P1860" s="68" t="s">
        <v>4838</v>
      </c>
      <c r="Q1860" s="57" t="str">
        <f>MID(Tabla1[[#This Row],[Aplicación]],14,1)</f>
        <v>2</v>
      </c>
      <c r="R1860" s="35" t="s">
        <v>265</v>
      </c>
      <c r="S1860" s="57" t="str">
        <f>MID(Tabla1[[#This Row],[Aplicación]],6,2)</f>
        <v>07</v>
      </c>
      <c r="T1860" s="54" t="str">
        <f>VLOOKUP(Tabla1[[#This Row],[AREA]],Hoja1!A:B,2,FALSE)</f>
        <v>07. Medio ambiente</v>
      </c>
      <c r="U1860" s="57" t="str">
        <f>MID(Tabla1[[#This Row],[Aplicación]],9,4)</f>
        <v>1711</v>
      </c>
      <c r="V1860" s="54" t="str">
        <f>VLOOKUP(Tabla1[[#This Row],[PROGRAMA]],Hoja1!A:B,2,FALSE)</f>
        <v>1711. Parques y jardines</v>
      </c>
      <c r="W1860" s="57" t="str">
        <f>MID(Tabla1[[#This Row],[Aplicación]],14,2)</f>
        <v>22</v>
      </c>
      <c r="X1860" s="57" t="str">
        <f>MID(Tabla1[[#This Row],[Aplicación]],14,6)</f>
        <v>22199</v>
      </c>
    </row>
    <row r="1861" spans="1:24" x14ac:dyDescent="0.25">
      <c r="A1861" s="60">
        <v>220240037320</v>
      </c>
      <c r="B1861" s="43" t="s">
        <v>702</v>
      </c>
      <c r="C1861" s="61">
        <v>45518</v>
      </c>
      <c r="D1861" s="60">
        <v>22024001633</v>
      </c>
      <c r="E1861" s="43" t="s">
        <v>1427</v>
      </c>
      <c r="F1861" s="62">
        <v>187</v>
      </c>
      <c r="G1861" s="43" t="s">
        <v>4946</v>
      </c>
      <c r="H1861" s="43" t="s">
        <v>5696</v>
      </c>
      <c r="I1861" s="69">
        <v>300</v>
      </c>
      <c r="J1861" s="43" t="s">
        <v>705</v>
      </c>
      <c r="K1861" s="43" t="s">
        <v>393</v>
      </c>
      <c r="L1861" s="43" t="s">
        <v>413</v>
      </c>
      <c r="M1861" s="43" t="s">
        <v>395</v>
      </c>
      <c r="N1861" s="43" t="s">
        <v>396</v>
      </c>
      <c r="O1861" s="68" t="s">
        <v>325</v>
      </c>
      <c r="P1861" s="68" t="s">
        <v>4838</v>
      </c>
      <c r="Q1861" s="57" t="str">
        <f>MID(Tabla1[[#This Row],[Aplicación]],14,1)</f>
        <v>2</v>
      </c>
      <c r="R1861" s="35" t="s">
        <v>265</v>
      </c>
      <c r="S1861" s="57" t="str">
        <f>MID(Tabla1[[#This Row],[Aplicación]],6,2)</f>
        <v>07</v>
      </c>
      <c r="T1861" s="54" t="str">
        <f>VLOOKUP(Tabla1[[#This Row],[AREA]],Hoja1!A:B,2,FALSE)</f>
        <v>07. Medio ambiente</v>
      </c>
      <c r="U1861" s="57" t="str">
        <f>MID(Tabla1[[#This Row],[Aplicación]],9,4)</f>
        <v>1711</v>
      </c>
      <c r="V1861" s="54" t="str">
        <f>VLOOKUP(Tabla1[[#This Row],[PROGRAMA]],Hoja1!A:B,2,FALSE)</f>
        <v>1711. Parques y jardines</v>
      </c>
      <c r="W1861" s="57" t="str">
        <f>MID(Tabla1[[#This Row],[Aplicación]],14,2)</f>
        <v>22</v>
      </c>
      <c r="X1861" s="57" t="str">
        <f>MID(Tabla1[[#This Row],[Aplicación]],14,6)</f>
        <v>22199</v>
      </c>
    </row>
    <row r="1862" spans="1:24" x14ac:dyDescent="0.25">
      <c r="A1862" s="60">
        <v>220240037390</v>
      </c>
      <c r="B1862" s="43" t="s">
        <v>702</v>
      </c>
      <c r="C1862" s="61">
        <v>45518</v>
      </c>
      <c r="D1862" s="60">
        <v>22024001633</v>
      </c>
      <c r="E1862" s="43" t="s">
        <v>1427</v>
      </c>
      <c r="F1862" s="62">
        <v>356.18</v>
      </c>
      <c r="G1862" s="43" t="s">
        <v>776</v>
      </c>
      <c r="H1862" s="43" t="s">
        <v>5721</v>
      </c>
      <c r="I1862" s="69">
        <v>300</v>
      </c>
      <c r="J1862" s="43" t="s">
        <v>398</v>
      </c>
      <c r="K1862" s="43" t="s">
        <v>398</v>
      </c>
      <c r="L1862" s="43" t="s">
        <v>413</v>
      </c>
      <c r="M1862" s="43" t="s">
        <v>395</v>
      </c>
      <c r="N1862" s="43" t="s">
        <v>396</v>
      </c>
      <c r="O1862" s="68" t="s">
        <v>325</v>
      </c>
      <c r="P1862" s="68" t="s">
        <v>4838</v>
      </c>
      <c r="Q1862" s="57" t="str">
        <f>MID(Tabla1[[#This Row],[Aplicación]],14,1)</f>
        <v>2</v>
      </c>
      <c r="R1862" s="35" t="s">
        <v>265</v>
      </c>
      <c r="S1862" s="57" t="str">
        <f>MID(Tabla1[[#This Row],[Aplicación]],6,2)</f>
        <v>07</v>
      </c>
      <c r="T1862" s="54" t="str">
        <f>VLOOKUP(Tabla1[[#This Row],[AREA]],Hoja1!A:B,2,FALSE)</f>
        <v>07. Medio ambiente</v>
      </c>
      <c r="U1862" s="57" t="str">
        <f>MID(Tabla1[[#This Row],[Aplicación]],9,4)</f>
        <v>1711</v>
      </c>
      <c r="V1862" s="54" t="str">
        <f>VLOOKUP(Tabla1[[#This Row],[PROGRAMA]],Hoja1!A:B,2,FALSE)</f>
        <v>1711. Parques y jardines</v>
      </c>
      <c r="W1862" s="57" t="str">
        <f>MID(Tabla1[[#This Row],[Aplicación]],14,2)</f>
        <v>22</v>
      </c>
      <c r="X1862" s="57" t="str">
        <f>MID(Tabla1[[#This Row],[Aplicación]],14,6)</f>
        <v>22199</v>
      </c>
    </row>
    <row r="1863" spans="1:24" x14ac:dyDescent="0.25">
      <c r="A1863" s="60">
        <v>220240037392</v>
      </c>
      <c r="B1863" s="43" t="s">
        <v>702</v>
      </c>
      <c r="C1863" s="61">
        <v>45518</v>
      </c>
      <c r="D1863" s="60">
        <v>22024001633</v>
      </c>
      <c r="E1863" s="43" t="s">
        <v>1427</v>
      </c>
      <c r="F1863" s="62">
        <v>46.61</v>
      </c>
      <c r="G1863" s="43" t="s">
        <v>776</v>
      </c>
      <c r="H1863" s="43" t="s">
        <v>5722</v>
      </c>
      <c r="I1863" s="69">
        <v>300</v>
      </c>
      <c r="J1863" s="43" t="s">
        <v>398</v>
      </c>
      <c r="K1863" s="43" t="s">
        <v>398</v>
      </c>
      <c r="L1863" s="43" t="s">
        <v>413</v>
      </c>
      <c r="M1863" s="43" t="s">
        <v>395</v>
      </c>
      <c r="N1863" s="43" t="s">
        <v>396</v>
      </c>
      <c r="O1863" s="68" t="s">
        <v>325</v>
      </c>
      <c r="P1863" s="68" t="s">
        <v>4838</v>
      </c>
      <c r="Q1863" s="57" t="str">
        <f>MID(Tabla1[[#This Row],[Aplicación]],14,1)</f>
        <v>2</v>
      </c>
      <c r="R1863" s="35" t="s">
        <v>265</v>
      </c>
      <c r="S1863" s="57" t="str">
        <f>MID(Tabla1[[#This Row],[Aplicación]],6,2)</f>
        <v>07</v>
      </c>
      <c r="T1863" s="54" t="str">
        <f>VLOOKUP(Tabla1[[#This Row],[AREA]],Hoja1!A:B,2,FALSE)</f>
        <v>07. Medio ambiente</v>
      </c>
      <c r="U1863" s="57" t="str">
        <f>MID(Tabla1[[#This Row],[Aplicación]],9,4)</f>
        <v>1711</v>
      </c>
      <c r="V1863" s="54" t="str">
        <f>VLOOKUP(Tabla1[[#This Row],[PROGRAMA]],Hoja1!A:B,2,FALSE)</f>
        <v>1711. Parques y jardines</v>
      </c>
      <c r="W1863" s="57" t="str">
        <f>MID(Tabla1[[#This Row],[Aplicación]],14,2)</f>
        <v>22</v>
      </c>
      <c r="X1863" s="57" t="str">
        <f>MID(Tabla1[[#This Row],[Aplicación]],14,6)</f>
        <v>22199</v>
      </c>
    </row>
    <row r="1864" spans="1:24" x14ac:dyDescent="0.25">
      <c r="A1864" s="60">
        <v>220240042066</v>
      </c>
      <c r="B1864" s="43" t="s">
        <v>702</v>
      </c>
      <c r="C1864" s="61">
        <v>45541</v>
      </c>
      <c r="D1864" s="60">
        <v>22024001633</v>
      </c>
      <c r="E1864" s="43" t="s">
        <v>1427</v>
      </c>
      <c r="F1864" s="62">
        <v>3.85</v>
      </c>
      <c r="G1864" s="43" t="s">
        <v>82</v>
      </c>
      <c r="H1864" s="43" t="s">
        <v>5742</v>
      </c>
      <c r="I1864" s="69">
        <v>300</v>
      </c>
      <c r="J1864" s="43" t="s">
        <v>398</v>
      </c>
      <c r="K1864" s="43" t="s">
        <v>398</v>
      </c>
      <c r="L1864" s="43" t="s">
        <v>413</v>
      </c>
      <c r="M1864" s="43" t="s">
        <v>395</v>
      </c>
      <c r="N1864" s="43" t="s">
        <v>396</v>
      </c>
      <c r="O1864" s="68" t="s">
        <v>325</v>
      </c>
      <c r="P1864" s="68" t="s">
        <v>4838</v>
      </c>
      <c r="Q1864" s="57" t="str">
        <f>MID(Tabla1[[#This Row],[Aplicación]],14,1)</f>
        <v>2</v>
      </c>
      <c r="R1864" s="35" t="s">
        <v>265</v>
      </c>
      <c r="S1864" s="57" t="str">
        <f>MID(Tabla1[[#This Row],[Aplicación]],6,2)</f>
        <v>07</v>
      </c>
      <c r="T1864" s="54" t="str">
        <f>VLOOKUP(Tabla1[[#This Row],[AREA]],Hoja1!A:B,2,FALSE)</f>
        <v>07. Medio ambiente</v>
      </c>
      <c r="U1864" s="57" t="str">
        <f>MID(Tabla1[[#This Row],[Aplicación]],9,4)</f>
        <v>1711</v>
      </c>
      <c r="V1864" s="54" t="str">
        <f>VLOOKUP(Tabla1[[#This Row],[PROGRAMA]],Hoja1!A:B,2,FALSE)</f>
        <v>1711. Parques y jardines</v>
      </c>
      <c r="W1864" s="57" t="str">
        <f>MID(Tabla1[[#This Row],[Aplicación]],14,2)</f>
        <v>22</v>
      </c>
      <c r="X1864" s="57" t="str">
        <f>MID(Tabla1[[#This Row],[Aplicación]],14,6)</f>
        <v>22199</v>
      </c>
    </row>
    <row r="1865" spans="1:24" x14ac:dyDescent="0.25">
      <c r="A1865" s="60">
        <v>220240042074</v>
      </c>
      <c r="B1865" s="43" t="s">
        <v>702</v>
      </c>
      <c r="C1865" s="61">
        <v>45541</v>
      </c>
      <c r="D1865" s="60">
        <v>22024001633</v>
      </c>
      <c r="E1865" s="43" t="s">
        <v>1427</v>
      </c>
      <c r="F1865" s="62">
        <v>69.349999999999994</v>
      </c>
      <c r="G1865" s="43" t="s">
        <v>82</v>
      </c>
      <c r="H1865" s="43" t="s">
        <v>5743</v>
      </c>
      <c r="I1865" s="69">
        <v>300</v>
      </c>
      <c r="J1865" s="43" t="s">
        <v>398</v>
      </c>
      <c r="K1865" s="43" t="s">
        <v>398</v>
      </c>
      <c r="L1865" s="43" t="s">
        <v>413</v>
      </c>
      <c r="M1865" s="43" t="s">
        <v>395</v>
      </c>
      <c r="N1865" s="43" t="s">
        <v>396</v>
      </c>
      <c r="O1865" s="68" t="s">
        <v>325</v>
      </c>
      <c r="P1865" s="68" t="s">
        <v>4838</v>
      </c>
      <c r="Q1865" s="57" t="str">
        <f>MID(Tabla1[[#This Row],[Aplicación]],14,1)</f>
        <v>2</v>
      </c>
      <c r="R1865" s="35" t="s">
        <v>265</v>
      </c>
      <c r="S1865" s="57" t="str">
        <f>MID(Tabla1[[#This Row],[Aplicación]],6,2)</f>
        <v>07</v>
      </c>
      <c r="T1865" s="54" t="str">
        <f>VLOOKUP(Tabla1[[#This Row],[AREA]],Hoja1!A:B,2,FALSE)</f>
        <v>07. Medio ambiente</v>
      </c>
      <c r="U1865" s="57" t="str">
        <f>MID(Tabla1[[#This Row],[Aplicación]],9,4)</f>
        <v>1711</v>
      </c>
      <c r="V1865" s="54" t="str">
        <f>VLOOKUP(Tabla1[[#This Row],[PROGRAMA]],Hoja1!A:B,2,FALSE)</f>
        <v>1711. Parques y jardines</v>
      </c>
      <c r="W1865" s="57" t="str">
        <f>MID(Tabla1[[#This Row],[Aplicación]],14,2)</f>
        <v>22</v>
      </c>
      <c r="X1865" s="57" t="str">
        <f>MID(Tabla1[[#This Row],[Aplicación]],14,6)</f>
        <v>22199</v>
      </c>
    </row>
    <row r="1866" spans="1:24" x14ac:dyDescent="0.25">
      <c r="A1866" s="60">
        <v>220240042076</v>
      </c>
      <c r="B1866" s="43" t="s">
        <v>702</v>
      </c>
      <c r="C1866" s="61">
        <v>45541</v>
      </c>
      <c r="D1866" s="60">
        <v>22024001633</v>
      </c>
      <c r="E1866" s="43" t="s">
        <v>1427</v>
      </c>
      <c r="F1866" s="62">
        <v>597.20000000000005</v>
      </c>
      <c r="G1866" s="43" t="s">
        <v>82</v>
      </c>
      <c r="H1866" s="43" t="s">
        <v>5744</v>
      </c>
      <c r="I1866" s="69">
        <v>300</v>
      </c>
      <c r="J1866" s="43" t="s">
        <v>398</v>
      </c>
      <c r="K1866" s="43" t="s">
        <v>398</v>
      </c>
      <c r="L1866" s="43" t="s">
        <v>413</v>
      </c>
      <c r="M1866" s="43" t="s">
        <v>395</v>
      </c>
      <c r="N1866" s="43" t="s">
        <v>396</v>
      </c>
      <c r="O1866" s="68" t="s">
        <v>325</v>
      </c>
      <c r="P1866" s="68" t="s">
        <v>4838</v>
      </c>
      <c r="Q1866" s="57" t="str">
        <f>MID(Tabla1[[#This Row],[Aplicación]],14,1)</f>
        <v>2</v>
      </c>
      <c r="R1866" s="35" t="s">
        <v>265</v>
      </c>
      <c r="S1866" s="57" t="str">
        <f>MID(Tabla1[[#This Row],[Aplicación]],6,2)</f>
        <v>07</v>
      </c>
      <c r="T1866" s="54" t="str">
        <f>VLOOKUP(Tabla1[[#This Row],[AREA]],Hoja1!A:B,2,FALSE)</f>
        <v>07. Medio ambiente</v>
      </c>
      <c r="U1866" s="57" t="str">
        <f>MID(Tabla1[[#This Row],[Aplicación]],9,4)</f>
        <v>1711</v>
      </c>
      <c r="V1866" s="54" t="str">
        <f>VLOOKUP(Tabla1[[#This Row],[PROGRAMA]],Hoja1!A:B,2,FALSE)</f>
        <v>1711. Parques y jardines</v>
      </c>
      <c r="W1866" s="57" t="str">
        <f>MID(Tabla1[[#This Row],[Aplicación]],14,2)</f>
        <v>22</v>
      </c>
      <c r="X1866" s="57" t="str">
        <f>MID(Tabla1[[#This Row],[Aplicación]],14,6)</f>
        <v>22199</v>
      </c>
    </row>
    <row r="1867" spans="1:24" x14ac:dyDescent="0.25">
      <c r="A1867" s="60">
        <v>220240041091</v>
      </c>
      <c r="B1867" s="43" t="s">
        <v>702</v>
      </c>
      <c r="C1867" s="61">
        <v>45533</v>
      </c>
      <c r="D1867" s="60">
        <v>22024001633</v>
      </c>
      <c r="E1867" s="43" t="s">
        <v>1427</v>
      </c>
      <c r="F1867" s="62">
        <v>62.12</v>
      </c>
      <c r="G1867" s="43" t="s">
        <v>81</v>
      </c>
      <c r="H1867" s="43" t="s">
        <v>5796</v>
      </c>
      <c r="I1867" s="69">
        <v>300</v>
      </c>
      <c r="J1867" s="43" t="s">
        <v>398</v>
      </c>
      <c r="K1867" s="43" t="s">
        <v>398</v>
      </c>
      <c r="L1867" s="43" t="s">
        <v>413</v>
      </c>
      <c r="M1867" s="43" t="s">
        <v>395</v>
      </c>
      <c r="N1867" s="43" t="s">
        <v>396</v>
      </c>
      <c r="O1867" s="68" t="s">
        <v>325</v>
      </c>
      <c r="P1867" s="68" t="s">
        <v>4838</v>
      </c>
      <c r="Q1867" s="57" t="str">
        <f>MID(Tabla1[[#This Row],[Aplicación]],14,1)</f>
        <v>2</v>
      </c>
      <c r="R1867" s="35" t="s">
        <v>265</v>
      </c>
      <c r="S1867" s="57" t="str">
        <f>MID(Tabla1[[#This Row],[Aplicación]],6,2)</f>
        <v>07</v>
      </c>
      <c r="T1867" s="54" t="str">
        <f>VLOOKUP(Tabla1[[#This Row],[AREA]],Hoja1!A:B,2,FALSE)</f>
        <v>07. Medio ambiente</v>
      </c>
      <c r="U1867" s="57" t="str">
        <f>MID(Tabla1[[#This Row],[Aplicación]],9,4)</f>
        <v>1711</v>
      </c>
      <c r="V1867" s="54" t="str">
        <f>VLOOKUP(Tabla1[[#This Row],[PROGRAMA]],Hoja1!A:B,2,FALSE)</f>
        <v>1711. Parques y jardines</v>
      </c>
      <c r="W1867" s="57" t="str">
        <f>MID(Tabla1[[#This Row],[Aplicación]],14,2)</f>
        <v>22</v>
      </c>
      <c r="X1867" s="57" t="str">
        <f>MID(Tabla1[[#This Row],[Aplicación]],14,6)</f>
        <v>22199</v>
      </c>
    </row>
    <row r="1868" spans="1:24" x14ac:dyDescent="0.25">
      <c r="A1868" s="60">
        <v>220240041093</v>
      </c>
      <c r="B1868" s="43" t="s">
        <v>702</v>
      </c>
      <c r="C1868" s="61">
        <v>45533</v>
      </c>
      <c r="D1868" s="60">
        <v>22024001633</v>
      </c>
      <c r="E1868" s="43" t="s">
        <v>1427</v>
      </c>
      <c r="F1868" s="62">
        <v>221.76</v>
      </c>
      <c r="G1868" s="43" t="s">
        <v>81</v>
      </c>
      <c r="H1868" s="43" t="s">
        <v>5797</v>
      </c>
      <c r="I1868" s="69">
        <v>300</v>
      </c>
      <c r="J1868" s="43" t="s">
        <v>398</v>
      </c>
      <c r="K1868" s="43" t="s">
        <v>398</v>
      </c>
      <c r="L1868" s="43" t="s">
        <v>413</v>
      </c>
      <c r="M1868" s="43" t="s">
        <v>395</v>
      </c>
      <c r="N1868" s="43" t="s">
        <v>396</v>
      </c>
      <c r="O1868" s="68" t="s">
        <v>325</v>
      </c>
      <c r="P1868" s="68" t="s">
        <v>4838</v>
      </c>
      <c r="Q1868" s="57" t="str">
        <f>MID(Tabla1[[#This Row],[Aplicación]],14,1)</f>
        <v>2</v>
      </c>
      <c r="R1868" s="35" t="s">
        <v>265</v>
      </c>
      <c r="S1868" s="57" t="str">
        <f>MID(Tabla1[[#This Row],[Aplicación]],6,2)</f>
        <v>07</v>
      </c>
      <c r="T1868" s="54" t="str">
        <f>VLOOKUP(Tabla1[[#This Row],[AREA]],Hoja1!A:B,2,FALSE)</f>
        <v>07. Medio ambiente</v>
      </c>
      <c r="U1868" s="57" t="str">
        <f>MID(Tabla1[[#This Row],[Aplicación]],9,4)</f>
        <v>1711</v>
      </c>
      <c r="V1868" s="54" t="str">
        <f>VLOOKUP(Tabla1[[#This Row],[PROGRAMA]],Hoja1!A:B,2,FALSE)</f>
        <v>1711. Parques y jardines</v>
      </c>
      <c r="W1868" s="57" t="str">
        <f>MID(Tabla1[[#This Row],[Aplicación]],14,2)</f>
        <v>22</v>
      </c>
      <c r="X1868" s="57" t="str">
        <f>MID(Tabla1[[#This Row],[Aplicación]],14,6)</f>
        <v>22199</v>
      </c>
    </row>
    <row r="1869" spans="1:24" x14ac:dyDescent="0.25">
      <c r="A1869" s="60">
        <v>220240037306</v>
      </c>
      <c r="B1869" s="43" t="s">
        <v>702</v>
      </c>
      <c r="C1869" s="61">
        <v>45518</v>
      </c>
      <c r="D1869" s="60">
        <v>22024001633</v>
      </c>
      <c r="E1869" s="43" t="s">
        <v>1427</v>
      </c>
      <c r="F1869" s="62">
        <v>2079</v>
      </c>
      <c r="G1869" s="43" t="s">
        <v>876</v>
      </c>
      <c r="H1869" s="43" t="s">
        <v>5848</v>
      </c>
      <c r="I1869" s="69">
        <v>300</v>
      </c>
      <c r="J1869" s="43" t="s">
        <v>398</v>
      </c>
      <c r="K1869" s="43" t="s">
        <v>398</v>
      </c>
      <c r="L1869" s="43" t="s">
        <v>413</v>
      </c>
      <c r="M1869" s="43" t="s">
        <v>395</v>
      </c>
      <c r="N1869" s="43" t="s">
        <v>396</v>
      </c>
      <c r="O1869" s="68" t="s">
        <v>325</v>
      </c>
      <c r="P1869" s="68" t="s">
        <v>4838</v>
      </c>
      <c r="Q1869" s="57" t="str">
        <f>MID(Tabla1[[#This Row],[Aplicación]],14,1)</f>
        <v>2</v>
      </c>
      <c r="R1869" s="35" t="s">
        <v>265</v>
      </c>
      <c r="S1869" s="57" t="str">
        <f>MID(Tabla1[[#This Row],[Aplicación]],6,2)</f>
        <v>07</v>
      </c>
      <c r="T1869" s="54" t="str">
        <f>VLOOKUP(Tabla1[[#This Row],[AREA]],Hoja1!A:B,2,FALSE)</f>
        <v>07. Medio ambiente</v>
      </c>
      <c r="U1869" s="57" t="str">
        <f>MID(Tabla1[[#This Row],[Aplicación]],9,4)</f>
        <v>1711</v>
      </c>
      <c r="V1869" s="54" t="str">
        <f>VLOOKUP(Tabla1[[#This Row],[PROGRAMA]],Hoja1!A:B,2,FALSE)</f>
        <v>1711. Parques y jardines</v>
      </c>
      <c r="W1869" s="57" t="str">
        <f>MID(Tabla1[[#This Row],[Aplicación]],14,2)</f>
        <v>22</v>
      </c>
      <c r="X1869" s="57" t="str">
        <f>MID(Tabla1[[#This Row],[Aplicación]],14,6)</f>
        <v>22199</v>
      </c>
    </row>
    <row r="1870" spans="1:24" x14ac:dyDescent="0.25">
      <c r="A1870" s="60">
        <v>220240037308</v>
      </c>
      <c r="B1870" s="43" t="s">
        <v>702</v>
      </c>
      <c r="C1870" s="61">
        <v>45518</v>
      </c>
      <c r="D1870" s="60">
        <v>22024001633</v>
      </c>
      <c r="E1870" s="43" t="s">
        <v>1427</v>
      </c>
      <c r="F1870" s="62">
        <v>242</v>
      </c>
      <c r="G1870" s="43" t="s">
        <v>876</v>
      </c>
      <c r="H1870" s="43" t="s">
        <v>5849</v>
      </c>
      <c r="I1870" s="69">
        <v>300</v>
      </c>
      <c r="J1870" s="43" t="s">
        <v>398</v>
      </c>
      <c r="K1870" s="43" t="s">
        <v>398</v>
      </c>
      <c r="L1870" s="43" t="s">
        <v>413</v>
      </c>
      <c r="M1870" s="43" t="s">
        <v>395</v>
      </c>
      <c r="N1870" s="43" t="s">
        <v>396</v>
      </c>
      <c r="O1870" s="68" t="s">
        <v>325</v>
      </c>
      <c r="P1870" s="68" t="s">
        <v>4838</v>
      </c>
      <c r="Q1870" s="57" t="str">
        <f>MID(Tabla1[[#This Row],[Aplicación]],14,1)</f>
        <v>2</v>
      </c>
      <c r="R1870" s="35" t="s">
        <v>265</v>
      </c>
      <c r="S1870" s="57" t="str">
        <f>MID(Tabla1[[#This Row],[Aplicación]],6,2)</f>
        <v>07</v>
      </c>
      <c r="T1870" s="54" t="str">
        <f>VLOOKUP(Tabla1[[#This Row],[AREA]],Hoja1!A:B,2,FALSE)</f>
        <v>07. Medio ambiente</v>
      </c>
      <c r="U1870" s="57" t="str">
        <f>MID(Tabla1[[#This Row],[Aplicación]],9,4)</f>
        <v>1711</v>
      </c>
      <c r="V1870" s="54" t="str">
        <f>VLOOKUP(Tabla1[[#This Row],[PROGRAMA]],Hoja1!A:B,2,FALSE)</f>
        <v>1711. Parques y jardines</v>
      </c>
      <c r="W1870" s="57" t="str">
        <f>MID(Tabla1[[#This Row],[Aplicación]],14,2)</f>
        <v>22</v>
      </c>
      <c r="X1870" s="57" t="str">
        <f>MID(Tabla1[[#This Row],[Aplicación]],14,6)</f>
        <v>22199</v>
      </c>
    </row>
    <row r="1871" spans="1:24" x14ac:dyDescent="0.25">
      <c r="A1871" s="60">
        <v>220240037310</v>
      </c>
      <c r="B1871" s="43" t="s">
        <v>702</v>
      </c>
      <c r="C1871" s="61">
        <v>45518</v>
      </c>
      <c r="D1871" s="60">
        <v>22024001633</v>
      </c>
      <c r="E1871" s="43" t="s">
        <v>1427</v>
      </c>
      <c r="F1871" s="62">
        <v>742.5</v>
      </c>
      <c r="G1871" s="43" t="s">
        <v>876</v>
      </c>
      <c r="H1871" s="43" t="s">
        <v>5850</v>
      </c>
      <c r="I1871" s="69">
        <v>300</v>
      </c>
      <c r="J1871" s="43" t="s">
        <v>398</v>
      </c>
      <c r="K1871" s="43" t="s">
        <v>398</v>
      </c>
      <c r="L1871" s="43" t="s">
        <v>413</v>
      </c>
      <c r="M1871" s="43" t="s">
        <v>395</v>
      </c>
      <c r="N1871" s="43" t="s">
        <v>396</v>
      </c>
      <c r="O1871" s="68" t="s">
        <v>325</v>
      </c>
      <c r="P1871" s="68" t="s">
        <v>4838</v>
      </c>
      <c r="Q1871" s="57" t="str">
        <f>MID(Tabla1[[#This Row],[Aplicación]],14,1)</f>
        <v>2</v>
      </c>
      <c r="R1871" s="35" t="s">
        <v>265</v>
      </c>
      <c r="S1871" s="57" t="str">
        <f>MID(Tabla1[[#This Row],[Aplicación]],6,2)</f>
        <v>07</v>
      </c>
      <c r="T1871" s="54" t="str">
        <f>VLOOKUP(Tabla1[[#This Row],[AREA]],Hoja1!A:B,2,FALSE)</f>
        <v>07. Medio ambiente</v>
      </c>
      <c r="U1871" s="57" t="str">
        <f>MID(Tabla1[[#This Row],[Aplicación]],9,4)</f>
        <v>1711</v>
      </c>
      <c r="V1871" s="54" t="str">
        <f>VLOOKUP(Tabla1[[#This Row],[PROGRAMA]],Hoja1!A:B,2,FALSE)</f>
        <v>1711. Parques y jardines</v>
      </c>
      <c r="W1871" s="57" t="str">
        <f>MID(Tabla1[[#This Row],[Aplicación]],14,2)</f>
        <v>22</v>
      </c>
      <c r="X1871" s="57" t="str">
        <f>MID(Tabla1[[#This Row],[Aplicación]],14,6)</f>
        <v>22199</v>
      </c>
    </row>
    <row r="1872" spans="1:24" x14ac:dyDescent="0.25">
      <c r="A1872" s="60">
        <v>220240037312</v>
      </c>
      <c r="B1872" s="43" t="s">
        <v>702</v>
      </c>
      <c r="C1872" s="61">
        <v>45518</v>
      </c>
      <c r="D1872" s="60">
        <v>22024001633</v>
      </c>
      <c r="E1872" s="43" t="s">
        <v>1427</v>
      </c>
      <c r="F1872" s="62">
        <v>247.5</v>
      </c>
      <c r="G1872" s="43" t="s">
        <v>876</v>
      </c>
      <c r="H1872" s="43" t="s">
        <v>5851</v>
      </c>
      <c r="I1872" s="69">
        <v>300</v>
      </c>
      <c r="J1872" s="43" t="s">
        <v>398</v>
      </c>
      <c r="K1872" s="43" t="s">
        <v>398</v>
      </c>
      <c r="L1872" s="43" t="s">
        <v>413</v>
      </c>
      <c r="M1872" s="43" t="s">
        <v>395</v>
      </c>
      <c r="N1872" s="43" t="s">
        <v>396</v>
      </c>
      <c r="O1872" s="68" t="s">
        <v>325</v>
      </c>
      <c r="P1872" s="68" t="s">
        <v>4838</v>
      </c>
      <c r="Q1872" s="57" t="str">
        <f>MID(Tabla1[[#This Row],[Aplicación]],14,1)</f>
        <v>2</v>
      </c>
      <c r="R1872" s="35" t="s">
        <v>265</v>
      </c>
      <c r="S1872" s="57" t="str">
        <f>MID(Tabla1[[#This Row],[Aplicación]],6,2)</f>
        <v>07</v>
      </c>
      <c r="T1872" s="54" t="str">
        <f>VLOOKUP(Tabla1[[#This Row],[AREA]],Hoja1!A:B,2,FALSE)</f>
        <v>07. Medio ambiente</v>
      </c>
      <c r="U1872" s="57" t="str">
        <f>MID(Tabla1[[#This Row],[Aplicación]],9,4)</f>
        <v>1711</v>
      </c>
      <c r="V1872" s="54" t="str">
        <f>VLOOKUP(Tabla1[[#This Row],[PROGRAMA]],Hoja1!A:B,2,FALSE)</f>
        <v>1711. Parques y jardines</v>
      </c>
      <c r="W1872" s="57" t="str">
        <f>MID(Tabla1[[#This Row],[Aplicación]],14,2)</f>
        <v>22</v>
      </c>
      <c r="X1872" s="57" t="str">
        <f>MID(Tabla1[[#This Row],[Aplicación]],14,6)</f>
        <v>22199</v>
      </c>
    </row>
    <row r="1873" spans="1:24" x14ac:dyDescent="0.25">
      <c r="A1873" s="60">
        <v>220240037314</v>
      </c>
      <c r="B1873" s="43" t="s">
        <v>702</v>
      </c>
      <c r="C1873" s="61">
        <v>45518</v>
      </c>
      <c r="D1873" s="60">
        <v>22024001633</v>
      </c>
      <c r="E1873" s="43" t="s">
        <v>1427</v>
      </c>
      <c r="F1873" s="62">
        <v>1463.55</v>
      </c>
      <c r="G1873" s="43" t="s">
        <v>876</v>
      </c>
      <c r="H1873" s="43" t="s">
        <v>5852</v>
      </c>
      <c r="I1873" s="69">
        <v>300</v>
      </c>
      <c r="J1873" s="43" t="s">
        <v>398</v>
      </c>
      <c r="K1873" s="43" t="s">
        <v>398</v>
      </c>
      <c r="L1873" s="43" t="s">
        <v>413</v>
      </c>
      <c r="M1873" s="43" t="s">
        <v>395</v>
      </c>
      <c r="N1873" s="43" t="s">
        <v>396</v>
      </c>
      <c r="O1873" s="68" t="s">
        <v>325</v>
      </c>
      <c r="P1873" s="68" t="s">
        <v>4838</v>
      </c>
      <c r="Q1873" s="57" t="str">
        <f>MID(Tabla1[[#This Row],[Aplicación]],14,1)</f>
        <v>2</v>
      </c>
      <c r="R1873" s="35" t="s">
        <v>265</v>
      </c>
      <c r="S1873" s="57" t="str">
        <f>MID(Tabla1[[#This Row],[Aplicación]],6,2)</f>
        <v>07</v>
      </c>
      <c r="T1873" s="54" t="str">
        <f>VLOOKUP(Tabla1[[#This Row],[AREA]],Hoja1!A:B,2,FALSE)</f>
        <v>07. Medio ambiente</v>
      </c>
      <c r="U1873" s="57" t="str">
        <f>MID(Tabla1[[#This Row],[Aplicación]],9,4)</f>
        <v>1711</v>
      </c>
      <c r="V1873" s="54" t="str">
        <f>VLOOKUP(Tabla1[[#This Row],[PROGRAMA]],Hoja1!A:B,2,FALSE)</f>
        <v>1711. Parques y jardines</v>
      </c>
      <c r="W1873" s="57" t="str">
        <f>MID(Tabla1[[#This Row],[Aplicación]],14,2)</f>
        <v>22</v>
      </c>
      <c r="X1873" s="57" t="str">
        <f>MID(Tabla1[[#This Row],[Aplicación]],14,6)</f>
        <v>22199</v>
      </c>
    </row>
    <row r="1874" spans="1:24" x14ac:dyDescent="0.25">
      <c r="A1874" s="60">
        <v>220240037322</v>
      </c>
      <c r="B1874" s="43" t="s">
        <v>702</v>
      </c>
      <c r="C1874" s="61">
        <v>45518</v>
      </c>
      <c r="D1874" s="60">
        <v>22024001633</v>
      </c>
      <c r="E1874" s="43" t="s">
        <v>1427</v>
      </c>
      <c r="F1874" s="62">
        <v>190.08</v>
      </c>
      <c r="G1874" s="43" t="s">
        <v>876</v>
      </c>
      <c r="H1874" s="43" t="s">
        <v>5853</v>
      </c>
      <c r="I1874" s="69">
        <v>300</v>
      </c>
      <c r="J1874" s="43" t="s">
        <v>398</v>
      </c>
      <c r="K1874" s="43" t="s">
        <v>398</v>
      </c>
      <c r="L1874" s="43" t="s">
        <v>413</v>
      </c>
      <c r="M1874" s="43" t="s">
        <v>395</v>
      </c>
      <c r="N1874" s="43" t="s">
        <v>396</v>
      </c>
      <c r="O1874" s="68" t="s">
        <v>325</v>
      </c>
      <c r="P1874" s="68" t="s">
        <v>4838</v>
      </c>
      <c r="Q1874" s="57" t="str">
        <f>MID(Tabla1[[#This Row],[Aplicación]],14,1)</f>
        <v>2</v>
      </c>
      <c r="R1874" s="35" t="s">
        <v>265</v>
      </c>
      <c r="S1874" s="57" t="str">
        <f>MID(Tabla1[[#This Row],[Aplicación]],6,2)</f>
        <v>07</v>
      </c>
      <c r="T1874" s="54" t="str">
        <f>VLOOKUP(Tabla1[[#This Row],[AREA]],Hoja1!A:B,2,FALSE)</f>
        <v>07. Medio ambiente</v>
      </c>
      <c r="U1874" s="57" t="str">
        <f>MID(Tabla1[[#This Row],[Aplicación]],9,4)</f>
        <v>1711</v>
      </c>
      <c r="V1874" s="54" t="str">
        <f>VLOOKUP(Tabla1[[#This Row],[PROGRAMA]],Hoja1!A:B,2,FALSE)</f>
        <v>1711. Parques y jardines</v>
      </c>
      <c r="W1874" s="57" t="str">
        <f>MID(Tabla1[[#This Row],[Aplicación]],14,2)</f>
        <v>22</v>
      </c>
      <c r="X1874" s="57" t="str">
        <f>MID(Tabla1[[#This Row],[Aplicación]],14,6)</f>
        <v>22199</v>
      </c>
    </row>
    <row r="1875" spans="1:24" x14ac:dyDescent="0.25">
      <c r="A1875" s="60">
        <v>220240037324</v>
      </c>
      <c r="B1875" s="43" t="s">
        <v>702</v>
      </c>
      <c r="C1875" s="61">
        <v>45518</v>
      </c>
      <c r="D1875" s="60">
        <v>22024001633</v>
      </c>
      <c r="E1875" s="43" t="s">
        <v>1427</v>
      </c>
      <c r="F1875" s="62">
        <v>174.24</v>
      </c>
      <c r="G1875" s="43" t="s">
        <v>876</v>
      </c>
      <c r="H1875" s="43" t="s">
        <v>5854</v>
      </c>
      <c r="I1875" s="69">
        <v>300</v>
      </c>
      <c r="J1875" s="43" t="s">
        <v>398</v>
      </c>
      <c r="K1875" s="43" t="s">
        <v>398</v>
      </c>
      <c r="L1875" s="43" t="s">
        <v>413</v>
      </c>
      <c r="M1875" s="43" t="s">
        <v>395</v>
      </c>
      <c r="N1875" s="43" t="s">
        <v>396</v>
      </c>
      <c r="O1875" s="68" t="s">
        <v>325</v>
      </c>
      <c r="P1875" s="68" t="s">
        <v>4838</v>
      </c>
      <c r="Q1875" s="57" t="str">
        <f>MID(Tabla1[[#This Row],[Aplicación]],14,1)</f>
        <v>2</v>
      </c>
      <c r="R1875" s="35" t="s">
        <v>265</v>
      </c>
      <c r="S1875" s="57" t="str">
        <f>MID(Tabla1[[#This Row],[Aplicación]],6,2)</f>
        <v>07</v>
      </c>
      <c r="T1875" s="54" t="str">
        <f>VLOOKUP(Tabla1[[#This Row],[AREA]],Hoja1!A:B,2,FALSE)</f>
        <v>07. Medio ambiente</v>
      </c>
      <c r="U1875" s="57" t="str">
        <f>MID(Tabla1[[#This Row],[Aplicación]],9,4)</f>
        <v>1711</v>
      </c>
      <c r="V1875" s="54" t="str">
        <f>VLOOKUP(Tabla1[[#This Row],[PROGRAMA]],Hoja1!A:B,2,FALSE)</f>
        <v>1711. Parques y jardines</v>
      </c>
      <c r="W1875" s="57" t="str">
        <f>MID(Tabla1[[#This Row],[Aplicación]],14,2)</f>
        <v>22</v>
      </c>
      <c r="X1875" s="57" t="str">
        <f>MID(Tabla1[[#This Row],[Aplicación]],14,6)</f>
        <v>22199</v>
      </c>
    </row>
    <row r="1876" spans="1:24" x14ac:dyDescent="0.25">
      <c r="A1876" s="60">
        <v>220240037326</v>
      </c>
      <c r="B1876" s="43" t="s">
        <v>702</v>
      </c>
      <c r="C1876" s="61">
        <v>45518</v>
      </c>
      <c r="D1876" s="60">
        <v>22024001633</v>
      </c>
      <c r="E1876" s="43" t="s">
        <v>1427</v>
      </c>
      <c r="F1876" s="62">
        <v>72.23</v>
      </c>
      <c r="G1876" s="43" t="s">
        <v>876</v>
      </c>
      <c r="H1876" s="43" t="s">
        <v>5855</v>
      </c>
      <c r="I1876" s="69">
        <v>300</v>
      </c>
      <c r="J1876" s="43" t="s">
        <v>398</v>
      </c>
      <c r="K1876" s="43" t="s">
        <v>398</v>
      </c>
      <c r="L1876" s="43" t="s">
        <v>413</v>
      </c>
      <c r="M1876" s="43" t="s">
        <v>395</v>
      </c>
      <c r="N1876" s="43" t="s">
        <v>396</v>
      </c>
      <c r="O1876" s="68" t="s">
        <v>325</v>
      </c>
      <c r="P1876" s="68" t="s">
        <v>4838</v>
      </c>
      <c r="Q1876" s="57" t="str">
        <f>MID(Tabla1[[#This Row],[Aplicación]],14,1)</f>
        <v>2</v>
      </c>
      <c r="R1876" s="35" t="s">
        <v>265</v>
      </c>
      <c r="S1876" s="57" t="str">
        <f>MID(Tabla1[[#This Row],[Aplicación]],6,2)</f>
        <v>07</v>
      </c>
      <c r="T1876" s="54" t="str">
        <f>VLOOKUP(Tabla1[[#This Row],[AREA]],Hoja1!A:B,2,FALSE)</f>
        <v>07. Medio ambiente</v>
      </c>
      <c r="U1876" s="57" t="str">
        <f>MID(Tabla1[[#This Row],[Aplicación]],9,4)</f>
        <v>1711</v>
      </c>
      <c r="V1876" s="54" t="str">
        <f>VLOOKUP(Tabla1[[#This Row],[PROGRAMA]],Hoja1!A:B,2,FALSE)</f>
        <v>1711. Parques y jardines</v>
      </c>
      <c r="W1876" s="57" t="str">
        <f>MID(Tabla1[[#This Row],[Aplicación]],14,2)</f>
        <v>22</v>
      </c>
      <c r="X1876" s="57" t="str">
        <f>MID(Tabla1[[#This Row],[Aplicación]],14,6)</f>
        <v>22199</v>
      </c>
    </row>
    <row r="1877" spans="1:24" x14ac:dyDescent="0.25">
      <c r="A1877" s="60">
        <v>220240037328</v>
      </c>
      <c r="B1877" s="43" t="s">
        <v>702</v>
      </c>
      <c r="C1877" s="61">
        <v>45518</v>
      </c>
      <c r="D1877" s="60">
        <v>22024001633</v>
      </c>
      <c r="E1877" s="43" t="s">
        <v>1427</v>
      </c>
      <c r="F1877" s="62">
        <v>195.48</v>
      </c>
      <c r="G1877" s="43" t="s">
        <v>876</v>
      </c>
      <c r="H1877" s="43" t="s">
        <v>5856</v>
      </c>
      <c r="I1877" s="69">
        <v>300</v>
      </c>
      <c r="J1877" s="43" t="s">
        <v>398</v>
      </c>
      <c r="K1877" s="43" t="s">
        <v>398</v>
      </c>
      <c r="L1877" s="43" t="s">
        <v>413</v>
      </c>
      <c r="M1877" s="43" t="s">
        <v>395</v>
      </c>
      <c r="N1877" s="43" t="s">
        <v>396</v>
      </c>
      <c r="O1877" s="68" t="s">
        <v>325</v>
      </c>
      <c r="P1877" s="68" t="s">
        <v>4838</v>
      </c>
      <c r="Q1877" s="57" t="str">
        <f>MID(Tabla1[[#This Row],[Aplicación]],14,1)</f>
        <v>2</v>
      </c>
      <c r="R1877" s="35" t="s">
        <v>265</v>
      </c>
      <c r="S1877" s="57" t="str">
        <f>MID(Tabla1[[#This Row],[Aplicación]],6,2)</f>
        <v>07</v>
      </c>
      <c r="T1877" s="54" t="str">
        <f>VLOOKUP(Tabla1[[#This Row],[AREA]],Hoja1!A:B,2,FALSE)</f>
        <v>07. Medio ambiente</v>
      </c>
      <c r="U1877" s="57" t="str">
        <f>MID(Tabla1[[#This Row],[Aplicación]],9,4)</f>
        <v>1711</v>
      </c>
      <c r="V1877" s="54" t="str">
        <f>VLOOKUP(Tabla1[[#This Row],[PROGRAMA]],Hoja1!A:B,2,FALSE)</f>
        <v>1711. Parques y jardines</v>
      </c>
      <c r="W1877" s="57" t="str">
        <f>MID(Tabla1[[#This Row],[Aplicación]],14,2)</f>
        <v>22</v>
      </c>
      <c r="X1877" s="57" t="str">
        <f>MID(Tabla1[[#This Row],[Aplicación]],14,6)</f>
        <v>22199</v>
      </c>
    </row>
    <row r="1878" spans="1:24" x14ac:dyDescent="0.25">
      <c r="A1878" s="60">
        <v>220240037330</v>
      </c>
      <c r="B1878" s="43" t="s">
        <v>702</v>
      </c>
      <c r="C1878" s="61">
        <v>45518</v>
      </c>
      <c r="D1878" s="60">
        <v>22024001633</v>
      </c>
      <c r="E1878" s="43" t="s">
        <v>1427</v>
      </c>
      <c r="F1878" s="62">
        <v>72.599999999999994</v>
      </c>
      <c r="G1878" s="43" t="s">
        <v>876</v>
      </c>
      <c r="H1878" s="43" t="s">
        <v>5857</v>
      </c>
      <c r="I1878" s="69">
        <v>300</v>
      </c>
      <c r="J1878" s="43" t="s">
        <v>398</v>
      </c>
      <c r="K1878" s="43" t="s">
        <v>398</v>
      </c>
      <c r="L1878" s="43" t="s">
        <v>413</v>
      </c>
      <c r="M1878" s="43" t="s">
        <v>395</v>
      </c>
      <c r="N1878" s="43" t="s">
        <v>396</v>
      </c>
      <c r="O1878" s="68" t="s">
        <v>325</v>
      </c>
      <c r="P1878" s="68" t="s">
        <v>4838</v>
      </c>
      <c r="Q1878" s="57" t="str">
        <f>MID(Tabla1[[#This Row],[Aplicación]],14,1)</f>
        <v>2</v>
      </c>
      <c r="R1878" s="35" t="s">
        <v>265</v>
      </c>
      <c r="S1878" s="57" t="str">
        <f>MID(Tabla1[[#This Row],[Aplicación]],6,2)</f>
        <v>07</v>
      </c>
      <c r="T1878" s="54" t="str">
        <f>VLOOKUP(Tabla1[[#This Row],[AREA]],Hoja1!A:B,2,FALSE)</f>
        <v>07. Medio ambiente</v>
      </c>
      <c r="U1878" s="57" t="str">
        <f>MID(Tabla1[[#This Row],[Aplicación]],9,4)</f>
        <v>1711</v>
      </c>
      <c r="V1878" s="54" t="str">
        <f>VLOOKUP(Tabla1[[#This Row],[PROGRAMA]],Hoja1!A:B,2,FALSE)</f>
        <v>1711. Parques y jardines</v>
      </c>
      <c r="W1878" s="57" t="str">
        <f>MID(Tabla1[[#This Row],[Aplicación]],14,2)</f>
        <v>22</v>
      </c>
      <c r="X1878" s="57" t="str">
        <f>MID(Tabla1[[#This Row],[Aplicación]],14,6)</f>
        <v>22199</v>
      </c>
    </row>
    <row r="1879" spans="1:24" x14ac:dyDescent="0.25">
      <c r="A1879" s="60">
        <v>220240038314</v>
      </c>
      <c r="B1879" s="43" t="s">
        <v>702</v>
      </c>
      <c r="C1879" s="61">
        <v>45523</v>
      </c>
      <c r="D1879" s="60">
        <v>22024001633</v>
      </c>
      <c r="E1879" s="43" t="s">
        <v>1427</v>
      </c>
      <c r="F1879" s="62">
        <v>3.63</v>
      </c>
      <c r="G1879" s="43" t="s">
        <v>804</v>
      </c>
      <c r="H1879" s="43" t="s">
        <v>5860</v>
      </c>
      <c r="I1879" s="69">
        <v>300</v>
      </c>
      <c r="J1879" s="43" t="s">
        <v>398</v>
      </c>
      <c r="K1879" s="43" t="s">
        <v>398</v>
      </c>
      <c r="L1879" s="43" t="s">
        <v>413</v>
      </c>
      <c r="M1879" s="43" t="s">
        <v>395</v>
      </c>
      <c r="N1879" s="43" t="s">
        <v>396</v>
      </c>
      <c r="O1879" s="68" t="s">
        <v>325</v>
      </c>
      <c r="P1879" s="68" t="s">
        <v>4838</v>
      </c>
      <c r="Q1879" s="57" t="str">
        <f>MID(Tabla1[[#This Row],[Aplicación]],14,1)</f>
        <v>2</v>
      </c>
      <c r="R1879" s="35" t="s">
        <v>265</v>
      </c>
      <c r="S1879" s="57" t="str">
        <f>MID(Tabla1[[#This Row],[Aplicación]],6,2)</f>
        <v>07</v>
      </c>
      <c r="T1879" s="54" t="str">
        <f>VLOOKUP(Tabla1[[#This Row],[AREA]],Hoja1!A:B,2,FALSE)</f>
        <v>07. Medio ambiente</v>
      </c>
      <c r="U1879" s="57" t="str">
        <f>MID(Tabla1[[#This Row],[Aplicación]],9,4)</f>
        <v>1711</v>
      </c>
      <c r="V1879" s="54" t="str">
        <f>VLOOKUP(Tabla1[[#This Row],[PROGRAMA]],Hoja1!A:B,2,FALSE)</f>
        <v>1711. Parques y jardines</v>
      </c>
      <c r="W1879" s="57" t="str">
        <f>MID(Tabla1[[#This Row],[Aplicación]],14,2)</f>
        <v>22</v>
      </c>
      <c r="X1879" s="57" t="str">
        <f>MID(Tabla1[[#This Row],[Aplicación]],14,6)</f>
        <v>22199</v>
      </c>
    </row>
    <row r="1880" spans="1:24" x14ac:dyDescent="0.25">
      <c r="A1880" s="60">
        <v>220240038479</v>
      </c>
      <c r="B1880" s="43" t="s">
        <v>390</v>
      </c>
      <c r="C1880" s="61">
        <v>45524</v>
      </c>
      <c r="D1880" s="60">
        <v>22024006020</v>
      </c>
      <c r="E1880" s="43" t="s">
        <v>1427</v>
      </c>
      <c r="F1880" s="62">
        <v>189.53</v>
      </c>
      <c r="G1880" s="43" t="s">
        <v>4474</v>
      </c>
      <c r="H1880" s="43" t="s">
        <v>5927</v>
      </c>
      <c r="I1880" s="69">
        <v>220</v>
      </c>
      <c r="J1880" s="43" t="s">
        <v>398</v>
      </c>
      <c r="K1880" s="43" t="s">
        <v>398</v>
      </c>
      <c r="L1880" s="43" t="s">
        <v>413</v>
      </c>
      <c r="M1880" s="43" t="s">
        <v>585</v>
      </c>
      <c r="N1880" s="43" t="s">
        <v>539</v>
      </c>
      <c r="O1880" s="68" t="s">
        <v>326</v>
      </c>
      <c r="P1880" s="68" t="s">
        <v>4838</v>
      </c>
      <c r="Q1880" s="57" t="str">
        <f>MID(Tabla1[[#This Row],[Aplicación]],14,1)</f>
        <v>2</v>
      </c>
      <c r="R1880" s="35" t="s">
        <v>265</v>
      </c>
      <c r="S1880" s="57" t="str">
        <f>MID(Tabla1[[#This Row],[Aplicación]],6,2)</f>
        <v>07</v>
      </c>
      <c r="T1880" s="54" t="str">
        <f>VLOOKUP(Tabla1[[#This Row],[AREA]],Hoja1!A:B,2,FALSE)</f>
        <v>07. Medio ambiente</v>
      </c>
      <c r="U1880" s="57" t="str">
        <f>MID(Tabla1[[#This Row],[Aplicación]],9,4)</f>
        <v>1711</v>
      </c>
      <c r="V1880" s="54" t="str">
        <f>VLOOKUP(Tabla1[[#This Row],[PROGRAMA]],Hoja1!A:B,2,FALSE)</f>
        <v>1711. Parques y jardines</v>
      </c>
      <c r="W1880" s="57" t="str">
        <f>MID(Tabla1[[#This Row],[Aplicación]],14,2)</f>
        <v>22</v>
      </c>
      <c r="X1880" s="57" t="str">
        <f>MID(Tabla1[[#This Row],[Aplicación]],14,6)</f>
        <v>22199</v>
      </c>
    </row>
    <row r="1881" spans="1:24" x14ac:dyDescent="0.25">
      <c r="A1881" s="60">
        <v>220240044556</v>
      </c>
      <c r="B1881" s="43" t="s">
        <v>702</v>
      </c>
      <c r="C1881" s="61">
        <v>45565</v>
      </c>
      <c r="D1881" s="60">
        <v>22024001633</v>
      </c>
      <c r="E1881" s="43" t="s">
        <v>1427</v>
      </c>
      <c r="F1881" s="62">
        <v>972.15</v>
      </c>
      <c r="G1881" s="43" t="s">
        <v>5084</v>
      </c>
      <c r="H1881" s="43" t="s">
        <v>5999</v>
      </c>
      <c r="I1881" s="69" t="s">
        <v>2934</v>
      </c>
      <c r="J1881" s="43" t="s">
        <v>3001</v>
      </c>
      <c r="K1881" s="43" t="s">
        <v>398</v>
      </c>
      <c r="L1881" s="43" t="s">
        <v>413</v>
      </c>
      <c r="M1881" s="43" t="s">
        <v>395</v>
      </c>
      <c r="N1881" s="43" t="s">
        <v>396</v>
      </c>
      <c r="O1881" s="68" t="s">
        <v>325</v>
      </c>
      <c r="P1881" s="68" t="s">
        <v>4838</v>
      </c>
      <c r="Q1881" s="57" t="str">
        <f>MID(Tabla1[[#This Row],[Aplicación]],14,1)</f>
        <v>2</v>
      </c>
      <c r="R1881" s="35" t="s">
        <v>265</v>
      </c>
      <c r="S1881" s="57" t="str">
        <f>MID(Tabla1[[#This Row],[Aplicación]],6,2)</f>
        <v>07</v>
      </c>
      <c r="T1881" s="54" t="str">
        <f>VLOOKUP(Tabla1[[#This Row],[AREA]],Hoja1!A:B,2,FALSE)</f>
        <v>07. Medio ambiente</v>
      </c>
      <c r="U1881" s="57" t="str">
        <f>MID(Tabla1[[#This Row],[Aplicación]],9,4)</f>
        <v>1711</v>
      </c>
      <c r="V1881" s="54" t="str">
        <f>VLOOKUP(Tabla1[[#This Row],[PROGRAMA]],Hoja1!A:B,2,FALSE)</f>
        <v>1711. Parques y jardines</v>
      </c>
      <c r="W1881" s="57" t="str">
        <f>MID(Tabla1[[#This Row],[Aplicación]],14,2)</f>
        <v>22</v>
      </c>
      <c r="X1881" s="57" t="str">
        <f>MID(Tabla1[[#This Row],[Aplicación]],14,6)</f>
        <v>22199</v>
      </c>
    </row>
    <row r="1882" spans="1:24" x14ac:dyDescent="0.25">
      <c r="A1882" s="60">
        <v>220240044721</v>
      </c>
      <c r="B1882" s="43" t="s">
        <v>702</v>
      </c>
      <c r="C1882" s="61">
        <v>45565</v>
      </c>
      <c r="D1882" s="60">
        <v>22024001633</v>
      </c>
      <c r="E1882" s="43" t="s">
        <v>1427</v>
      </c>
      <c r="F1882" s="62">
        <v>28.25</v>
      </c>
      <c r="G1882" s="43" t="s">
        <v>764</v>
      </c>
      <c r="H1882" s="43" t="s">
        <v>6029</v>
      </c>
      <c r="I1882" s="69" t="s">
        <v>2934</v>
      </c>
      <c r="J1882" s="43" t="s">
        <v>398</v>
      </c>
      <c r="K1882" s="43" t="s">
        <v>398</v>
      </c>
      <c r="L1882" s="43" t="s">
        <v>413</v>
      </c>
      <c r="M1882" s="43" t="s">
        <v>395</v>
      </c>
      <c r="N1882" s="43" t="s">
        <v>396</v>
      </c>
      <c r="O1882" s="68" t="s">
        <v>325</v>
      </c>
      <c r="P1882" s="68" t="s">
        <v>4838</v>
      </c>
      <c r="Q1882" s="57" t="str">
        <f>MID(Tabla1[[#This Row],[Aplicación]],14,1)</f>
        <v>2</v>
      </c>
      <c r="R1882" s="35" t="s">
        <v>265</v>
      </c>
      <c r="S1882" s="57" t="str">
        <f>MID(Tabla1[[#This Row],[Aplicación]],6,2)</f>
        <v>07</v>
      </c>
      <c r="T1882" s="54" t="str">
        <f>VLOOKUP(Tabla1[[#This Row],[AREA]],Hoja1!A:B,2,FALSE)</f>
        <v>07. Medio ambiente</v>
      </c>
      <c r="U1882" s="57" t="str">
        <f>MID(Tabla1[[#This Row],[Aplicación]],9,4)</f>
        <v>1711</v>
      </c>
      <c r="V1882" s="54" t="str">
        <f>VLOOKUP(Tabla1[[#This Row],[PROGRAMA]],Hoja1!A:B,2,FALSE)</f>
        <v>1711. Parques y jardines</v>
      </c>
      <c r="W1882" s="57" t="str">
        <f>MID(Tabla1[[#This Row],[Aplicación]],14,2)</f>
        <v>22</v>
      </c>
      <c r="X1882" s="57" t="str">
        <f>MID(Tabla1[[#This Row],[Aplicación]],14,6)</f>
        <v>22199</v>
      </c>
    </row>
    <row r="1883" spans="1:24" x14ac:dyDescent="0.25">
      <c r="A1883" s="60">
        <v>220240044546</v>
      </c>
      <c r="B1883" s="43" t="s">
        <v>702</v>
      </c>
      <c r="C1883" s="61">
        <v>45565</v>
      </c>
      <c r="D1883" s="60">
        <v>22024001633</v>
      </c>
      <c r="E1883" s="43" t="s">
        <v>1427</v>
      </c>
      <c r="F1883" s="62">
        <v>27.83</v>
      </c>
      <c r="G1883" s="43" t="s">
        <v>764</v>
      </c>
      <c r="H1883" s="43" t="s">
        <v>6030</v>
      </c>
      <c r="I1883" s="69" t="s">
        <v>2934</v>
      </c>
      <c r="J1883" s="43" t="s">
        <v>398</v>
      </c>
      <c r="K1883" s="43" t="s">
        <v>398</v>
      </c>
      <c r="L1883" s="43" t="s">
        <v>413</v>
      </c>
      <c r="M1883" s="43" t="s">
        <v>395</v>
      </c>
      <c r="N1883" s="43" t="s">
        <v>396</v>
      </c>
      <c r="O1883" s="68" t="s">
        <v>325</v>
      </c>
      <c r="P1883" s="68" t="s">
        <v>4838</v>
      </c>
      <c r="Q1883" s="57" t="str">
        <f>MID(Tabla1[[#This Row],[Aplicación]],14,1)</f>
        <v>2</v>
      </c>
      <c r="R1883" s="35" t="s">
        <v>265</v>
      </c>
      <c r="S1883" s="57" t="str">
        <f>MID(Tabla1[[#This Row],[Aplicación]],6,2)</f>
        <v>07</v>
      </c>
      <c r="T1883" s="54" t="str">
        <f>VLOOKUP(Tabla1[[#This Row],[AREA]],Hoja1!A:B,2,FALSE)</f>
        <v>07. Medio ambiente</v>
      </c>
      <c r="U1883" s="57" t="str">
        <f>MID(Tabla1[[#This Row],[Aplicación]],9,4)</f>
        <v>1711</v>
      </c>
      <c r="V1883" s="54" t="str">
        <f>VLOOKUP(Tabla1[[#This Row],[PROGRAMA]],Hoja1!A:B,2,FALSE)</f>
        <v>1711. Parques y jardines</v>
      </c>
      <c r="W1883" s="57" t="str">
        <f>MID(Tabla1[[#This Row],[Aplicación]],14,2)</f>
        <v>22</v>
      </c>
      <c r="X1883" s="57" t="str">
        <f>MID(Tabla1[[#This Row],[Aplicación]],14,6)</f>
        <v>22199</v>
      </c>
    </row>
    <row r="1884" spans="1:24" x14ac:dyDescent="0.25">
      <c r="A1884" s="60">
        <v>220240044544</v>
      </c>
      <c r="B1884" s="43" t="s">
        <v>702</v>
      </c>
      <c r="C1884" s="61">
        <v>45565</v>
      </c>
      <c r="D1884" s="60">
        <v>22024001633</v>
      </c>
      <c r="E1884" s="43" t="s">
        <v>1427</v>
      </c>
      <c r="F1884" s="62">
        <v>13.27</v>
      </c>
      <c r="G1884" s="43" t="s">
        <v>764</v>
      </c>
      <c r="H1884" s="43" t="s">
        <v>6034</v>
      </c>
      <c r="I1884" s="69" t="s">
        <v>2934</v>
      </c>
      <c r="J1884" s="43" t="s">
        <v>398</v>
      </c>
      <c r="K1884" s="43" t="s">
        <v>398</v>
      </c>
      <c r="L1884" s="43" t="s">
        <v>413</v>
      </c>
      <c r="M1884" s="43" t="s">
        <v>395</v>
      </c>
      <c r="N1884" s="43" t="s">
        <v>396</v>
      </c>
      <c r="O1884" s="68" t="s">
        <v>325</v>
      </c>
      <c r="P1884" s="68" t="s">
        <v>4838</v>
      </c>
      <c r="Q1884" s="57" t="str">
        <f>MID(Tabla1[[#This Row],[Aplicación]],14,1)</f>
        <v>2</v>
      </c>
      <c r="R1884" s="35" t="s">
        <v>265</v>
      </c>
      <c r="S1884" s="57" t="str">
        <f>MID(Tabla1[[#This Row],[Aplicación]],6,2)</f>
        <v>07</v>
      </c>
      <c r="T1884" s="54" t="str">
        <f>VLOOKUP(Tabla1[[#This Row],[AREA]],Hoja1!A:B,2,FALSE)</f>
        <v>07. Medio ambiente</v>
      </c>
      <c r="U1884" s="57" t="str">
        <f>MID(Tabla1[[#This Row],[Aplicación]],9,4)</f>
        <v>1711</v>
      </c>
      <c r="V1884" s="54" t="str">
        <f>VLOOKUP(Tabla1[[#This Row],[PROGRAMA]],Hoja1!A:B,2,FALSE)</f>
        <v>1711. Parques y jardines</v>
      </c>
      <c r="W1884" s="57" t="str">
        <f>MID(Tabla1[[#This Row],[Aplicación]],14,2)</f>
        <v>22</v>
      </c>
      <c r="X1884" s="57" t="str">
        <f>MID(Tabla1[[#This Row],[Aplicación]],14,6)</f>
        <v>22199</v>
      </c>
    </row>
    <row r="1885" spans="1:24" x14ac:dyDescent="0.25">
      <c r="A1885" s="60">
        <v>220240044665</v>
      </c>
      <c r="B1885" s="43" t="s">
        <v>702</v>
      </c>
      <c r="C1885" s="61">
        <v>45565</v>
      </c>
      <c r="D1885" s="60">
        <v>22024001633</v>
      </c>
      <c r="E1885" s="43" t="s">
        <v>1427</v>
      </c>
      <c r="F1885" s="62">
        <v>501.46</v>
      </c>
      <c r="G1885" s="43" t="s">
        <v>57</v>
      </c>
      <c r="H1885" s="43" t="s">
        <v>6048</v>
      </c>
      <c r="I1885" s="69" t="s">
        <v>2934</v>
      </c>
      <c r="J1885" s="43" t="s">
        <v>398</v>
      </c>
      <c r="K1885" s="43" t="s">
        <v>398</v>
      </c>
      <c r="L1885" s="43" t="s">
        <v>413</v>
      </c>
      <c r="M1885" s="43" t="s">
        <v>395</v>
      </c>
      <c r="N1885" s="43" t="s">
        <v>396</v>
      </c>
      <c r="O1885" s="68" t="s">
        <v>325</v>
      </c>
      <c r="P1885" s="68" t="s">
        <v>4838</v>
      </c>
      <c r="Q1885" s="57" t="str">
        <f>MID(Tabla1[[#This Row],[Aplicación]],14,1)</f>
        <v>2</v>
      </c>
      <c r="R1885" s="35" t="s">
        <v>265</v>
      </c>
      <c r="S1885" s="57" t="str">
        <f>MID(Tabla1[[#This Row],[Aplicación]],6,2)</f>
        <v>07</v>
      </c>
      <c r="T1885" s="54" t="str">
        <f>VLOOKUP(Tabla1[[#This Row],[AREA]],Hoja1!A:B,2,FALSE)</f>
        <v>07. Medio ambiente</v>
      </c>
      <c r="U1885" s="57" t="str">
        <f>MID(Tabla1[[#This Row],[Aplicación]],9,4)</f>
        <v>1711</v>
      </c>
      <c r="V1885" s="54" t="str">
        <f>VLOOKUP(Tabla1[[#This Row],[PROGRAMA]],Hoja1!A:B,2,FALSE)</f>
        <v>1711. Parques y jardines</v>
      </c>
      <c r="W1885" s="57" t="str">
        <f>MID(Tabla1[[#This Row],[Aplicación]],14,2)</f>
        <v>22</v>
      </c>
      <c r="X1885" s="57" t="str">
        <f>MID(Tabla1[[#This Row],[Aplicación]],14,6)</f>
        <v>22199</v>
      </c>
    </row>
    <row r="1886" spans="1:24" x14ac:dyDescent="0.25">
      <c r="A1886" s="60">
        <v>220240044550</v>
      </c>
      <c r="B1886" s="43" t="s">
        <v>702</v>
      </c>
      <c r="C1886" s="61">
        <v>45565</v>
      </c>
      <c r="D1886" s="60">
        <v>22024001633</v>
      </c>
      <c r="E1886" s="43" t="s">
        <v>1427</v>
      </c>
      <c r="F1886" s="62">
        <v>607.07000000000005</v>
      </c>
      <c r="G1886" s="43" t="s">
        <v>681</v>
      </c>
      <c r="H1886" s="43" t="s">
        <v>6068</v>
      </c>
      <c r="I1886" s="69" t="s">
        <v>2934</v>
      </c>
      <c r="J1886" s="43" t="s">
        <v>398</v>
      </c>
      <c r="K1886" s="43" t="s">
        <v>398</v>
      </c>
      <c r="L1886" s="43" t="s">
        <v>413</v>
      </c>
      <c r="M1886" s="43" t="s">
        <v>395</v>
      </c>
      <c r="N1886" s="43" t="s">
        <v>396</v>
      </c>
      <c r="O1886" s="68" t="s">
        <v>325</v>
      </c>
      <c r="P1886" s="68" t="s">
        <v>4838</v>
      </c>
      <c r="Q1886" s="57" t="str">
        <f>MID(Tabla1[[#This Row],[Aplicación]],14,1)</f>
        <v>2</v>
      </c>
      <c r="R1886" s="35" t="s">
        <v>265</v>
      </c>
      <c r="S1886" s="57" t="str">
        <f>MID(Tabla1[[#This Row],[Aplicación]],6,2)</f>
        <v>07</v>
      </c>
      <c r="T1886" s="54" t="str">
        <f>VLOOKUP(Tabla1[[#This Row],[AREA]],Hoja1!A:B,2,FALSE)</f>
        <v>07. Medio ambiente</v>
      </c>
      <c r="U1886" s="57" t="str">
        <f>MID(Tabla1[[#This Row],[Aplicación]],9,4)</f>
        <v>1711</v>
      </c>
      <c r="V1886" s="54" t="str">
        <f>VLOOKUP(Tabla1[[#This Row],[PROGRAMA]],Hoja1!A:B,2,FALSE)</f>
        <v>1711. Parques y jardines</v>
      </c>
      <c r="W1886" s="57" t="str">
        <f>MID(Tabla1[[#This Row],[Aplicación]],14,2)</f>
        <v>22</v>
      </c>
      <c r="X1886" s="57" t="str">
        <f>MID(Tabla1[[#This Row],[Aplicación]],14,6)</f>
        <v>22199</v>
      </c>
    </row>
    <row r="1887" spans="1:24" x14ac:dyDescent="0.25">
      <c r="A1887" s="60">
        <v>220240044552</v>
      </c>
      <c r="B1887" s="43" t="s">
        <v>702</v>
      </c>
      <c r="C1887" s="61">
        <v>45565</v>
      </c>
      <c r="D1887" s="60">
        <v>22024001633</v>
      </c>
      <c r="E1887" s="43" t="s">
        <v>1427</v>
      </c>
      <c r="F1887" s="62">
        <v>835.61</v>
      </c>
      <c r="G1887" s="43" t="s">
        <v>776</v>
      </c>
      <c r="H1887" s="43" t="s">
        <v>6074</v>
      </c>
      <c r="I1887" s="69" t="s">
        <v>2934</v>
      </c>
      <c r="J1887" s="43" t="s">
        <v>398</v>
      </c>
      <c r="K1887" s="43" t="s">
        <v>398</v>
      </c>
      <c r="L1887" s="43" t="s">
        <v>413</v>
      </c>
      <c r="M1887" s="43" t="s">
        <v>395</v>
      </c>
      <c r="N1887" s="43" t="s">
        <v>396</v>
      </c>
      <c r="O1887" s="68" t="s">
        <v>325</v>
      </c>
      <c r="P1887" s="68" t="s">
        <v>4838</v>
      </c>
      <c r="Q1887" s="57" t="str">
        <f>MID(Tabla1[[#This Row],[Aplicación]],14,1)</f>
        <v>2</v>
      </c>
      <c r="R1887" s="35" t="s">
        <v>265</v>
      </c>
      <c r="S1887" s="57" t="str">
        <f>MID(Tabla1[[#This Row],[Aplicación]],6,2)</f>
        <v>07</v>
      </c>
      <c r="T1887" s="54" t="str">
        <f>VLOOKUP(Tabla1[[#This Row],[AREA]],Hoja1!A:B,2,FALSE)</f>
        <v>07. Medio ambiente</v>
      </c>
      <c r="U1887" s="57" t="str">
        <f>MID(Tabla1[[#This Row],[Aplicación]],9,4)</f>
        <v>1711</v>
      </c>
      <c r="V1887" s="54" t="str">
        <f>VLOOKUP(Tabla1[[#This Row],[PROGRAMA]],Hoja1!A:B,2,FALSE)</f>
        <v>1711. Parques y jardines</v>
      </c>
      <c r="W1887" s="57" t="str">
        <f>MID(Tabla1[[#This Row],[Aplicación]],14,2)</f>
        <v>22</v>
      </c>
      <c r="X1887" s="57" t="str">
        <f>MID(Tabla1[[#This Row],[Aplicación]],14,6)</f>
        <v>22199</v>
      </c>
    </row>
    <row r="1888" spans="1:24" x14ac:dyDescent="0.25">
      <c r="A1888" s="60">
        <v>220240044554</v>
      </c>
      <c r="B1888" s="43" t="s">
        <v>702</v>
      </c>
      <c r="C1888" s="61">
        <v>45565</v>
      </c>
      <c r="D1888" s="60">
        <v>22024001633</v>
      </c>
      <c r="E1888" s="43" t="s">
        <v>1427</v>
      </c>
      <c r="F1888" s="62">
        <v>748.59</v>
      </c>
      <c r="G1888" s="43" t="s">
        <v>776</v>
      </c>
      <c r="H1888" s="43" t="s">
        <v>6075</v>
      </c>
      <c r="I1888" s="69" t="s">
        <v>2934</v>
      </c>
      <c r="J1888" s="43" t="s">
        <v>398</v>
      </c>
      <c r="K1888" s="43" t="s">
        <v>398</v>
      </c>
      <c r="L1888" s="43" t="s">
        <v>413</v>
      </c>
      <c r="M1888" s="43" t="s">
        <v>395</v>
      </c>
      <c r="N1888" s="43" t="s">
        <v>396</v>
      </c>
      <c r="O1888" s="68" t="s">
        <v>325</v>
      </c>
      <c r="P1888" s="68" t="s">
        <v>4838</v>
      </c>
      <c r="Q1888" s="57" t="str">
        <f>MID(Tabla1[[#This Row],[Aplicación]],14,1)</f>
        <v>2</v>
      </c>
      <c r="R1888" s="35" t="s">
        <v>265</v>
      </c>
      <c r="S1888" s="57" t="str">
        <f>MID(Tabla1[[#This Row],[Aplicación]],6,2)</f>
        <v>07</v>
      </c>
      <c r="T1888" s="54" t="str">
        <f>VLOOKUP(Tabla1[[#This Row],[AREA]],Hoja1!A:B,2,FALSE)</f>
        <v>07. Medio ambiente</v>
      </c>
      <c r="U1888" s="57" t="str">
        <f>MID(Tabla1[[#This Row],[Aplicación]],9,4)</f>
        <v>1711</v>
      </c>
      <c r="V1888" s="54" t="str">
        <f>VLOOKUP(Tabla1[[#This Row],[PROGRAMA]],Hoja1!A:B,2,FALSE)</f>
        <v>1711. Parques y jardines</v>
      </c>
      <c r="W1888" s="57" t="str">
        <f>MID(Tabla1[[#This Row],[Aplicación]],14,2)</f>
        <v>22</v>
      </c>
      <c r="X1888" s="57" t="str">
        <f>MID(Tabla1[[#This Row],[Aplicación]],14,6)</f>
        <v>22199</v>
      </c>
    </row>
    <row r="1889" spans="1:24" x14ac:dyDescent="0.25">
      <c r="A1889" s="60">
        <v>220240044699</v>
      </c>
      <c r="B1889" s="43" t="s">
        <v>702</v>
      </c>
      <c r="C1889" s="61">
        <v>45565</v>
      </c>
      <c r="D1889" s="60">
        <v>22024001633</v>
      </c>
      <c r="E1889" s="43" t="s">
        <v>1427</v>
      </c>
      <c r="F1889" s="62">
        <v>567.70000000000005</v>
      </c>
      <c r="G1889" s="43" t="s">
        <v>776</v>
      </c>
      <c r="H1889" s="43" t="s">
        <v>6077</v>
      </c>
      <c r="I1889" s="69" t="s">
        <v>2934</v>
      </c>
      <c r="J1889" s="43" t="s">
        <v>398</v>
      </c>
      <c r="K1889" s="43" t="s">
        <v>398</v>
      </c>
      <c r="L1889" s="43" t="s">
        <v>413</v>
      </c>
      <c r="M1889" s="43" t="s">
        <v>395</v>
      </c>
      <c r="N1889" s="43" t="s">
        <v>396</v>
      </c>
      <c r="O1889" s="68" t="s">
        <v>325</v>
      </c>
      <c r="P1889" s="68" t="s">
        <v>4838</v>
      </c>
      <c r="Q1889" s="57" t="str">
        <f>MID(Tabla1[[#This Row],[Aplicación]],14,1)</f>
        <v>2</v>
      </c>
      <c r="R1889" s="35" t="s">
        <v>265</v>
      </c>
      <c r="S1889" s="57" t="str">
        <f>MID(Tabla1[[#This Row],[Aplicación]],6,2)</f>
        <v>07</v>
      </c>
      <c r="T1889" s="54" t="str">
        <f>VLOOKUP(Tabla1[[#This Row],[AREA]],Hoja1!A:B,2,FALSE)</f>
        <v>07. Medio ambiente</v>
      </c>
      <c r="U1889" s="57" t="str">
        <f>MID(Tabla1[[#This Row],[Aplicación]],9,4)</f>
        <v>1711</v>
      </c>
      <c r="V1889" s="54" t="str">
        <f>VLOOKUP(Tabla1[[#This Row],[PROGRAMA]],Hoja1!A:B,2,FALSE)</f>
        <v>1711. Parques y jardines</v>
      </c>
      <c r="W1889" s="57" t="str">
        <f>MID(Tabla1[[#This Row],[Aplicación]],14,2)</f>
        <v>22</v>
      </c>
      <c r="X1889" s="57" t="str">
        <f>MID(Tabla1[[#This Row],[Aplicación]],14,6)</f>
        <v>22199</v>
      </c>
    </row>
    <row r="1890" spans="1:24" x14ac:dyDescent="0.25">
      <c r="A1890" s="60">
        <v>220240044701</v>
      </c>
      <c r="B1890" s="43" t="s">
        <v>702</v>
      </c>
      <c r="C1890" s="61">
        <v>45565</v>
      </c>
      <c r="D1890" s="60">
        <v>22024001633</v>
      </c>
      <c r="E1890" s="43" t="s">
        <v>1427</v>
      </c>
      <c r="F1890" s="62">
        <v>491.73</v>
      </c>
      <c r="G1890" s="43" t="s">
        <v>776</v>
      </c>
      <c r="H1890" s="43" t="s">
        <v>6079</v>
      </c>
      <c r="I1890" s="69" t="s">
        <v>2934</v>
      </c>
      <c r="J1890" s="43" t="s">
        <v>398</v>
      </c>
      <c r="K1890" s="43" t="s">
        <v>398</v>
      </c>
      <c r="L1890" s="43" t="s">
        <v>413</v>
      </c>
      <c r="M1890" s="43" t="s">
        <v>395</v>
      </c>
      <c r="N1890" s="43" t="s">
        <v>396</v>
      </c>
      <c r="O1890" s="68" t="s">
        <v>325</v>
      </c>
      <c r="P1890" s="68" t="s">
        <v>4838</v>
      </c>
      <c r="Q1890" s="57" t="str">
        <f>MID(Tabla1[[#This Row],[Aplicación]],14,1)</f>
        <v>2</v>
      </c>
      <c r="R1890" s="35" t="s">
        <v>265</v>
      </c>
      <c r="S1890" s="57" t="str">
        <f>MID(Tabla1[[#This Row],[Aplicación]],6,2)</f>
        <v>07</v>
      </c>
      <c r="T1890" s="54" t="str">
        <f>VLOOKUP(Tabla1[[#This Row],[AREA]],Hoja1!A:B,2,FALSE)</f>
        <v>07. Medio ambiente</v>
      </c>
      <c r="U1890" s="57" t="str">
        <f>MID(Tabla1[[#This Row],[Aplicación]],9,4)</f>
        <v>1711</v>
      </c>
      <c r="V1890" s="54" t="str">
        <f>VLOOKUP(Tabla1[[#This Row],[PROGRAMA]],Hoja1!A:B,2,FALSE)</f>
        <v>1711. Parques y jardines</v>
      </c>
      <c r="W1890" s="57" t="str">
        <f>MID(Tabla1[[#This Row],[Aplicación]],14,2)</f>
        <v>22</v>
      </c>
      <c r="X1890" s="57" t="str">
        <f>MID(Tabla1[[#This Row],[Aplicación]],14,6)</f>
        <v>22199</v>
      </c>
    </row>
    <row r="1891" spans="1:24" x14ac:dyDescent="0.25">
      <c r="A1891" s="60">
        <v>220240044548</v>
      </c>
      <c r="B1891" s="43" t="s">
        <v>702</v>
      </c>
      <c r="C1891" s="61">
        <v>45565</v>
      </c>
      <c r="D1891" s="60">
        <v>22024001633</v>
      </c>
      <c r="E1891" s="43" t="s">
        <v>1427</v>
      </c>
      <c r="F1891" s="62">
        <v>297.85000000000002</v>
      </c>
      <c r="G1891" s="43" t="s">
        <v>82</v>
      </c>
      <c r="H1891" s="43" t="s">
        <v>6084</v>
      </c>
      <c r="I1891" s="69" t="s">
        <v>2934</v>
      </c>
      <c r="J1891" s="43" t="s">
        <v>398</v>
      </c>
      <c r="K1891" s="43" t="s">
        <v>398</v>
      </c>
      <c r="L1891" s="43" t="s">
        <v>413</v>
      </c>
      <c r="M1891" s="43" t="s">
        <v>395</v>
      </c>
      <c r="N1891" s="43" t="s">
        <v>396</v>
      </c>
      <c r="O1891" s="68" t="s">
        <v>325</v>
      </c>
      <c r="P1891" s="68" t="s">
        <v>4838</v>
      </c>
      <c r="Q1891" s="57" t="str">
        <f>MID(Tabla1[[#This Row],[Aplicación]],14,1)</f>
        <v>2</v>
      </c>
      <c r="R1891" s="35" t="s">
        <v>265</v>
      </c>
      <c r="S1891" s="57" t="str">
        <f>MID(Tabla1[[#This Row],[Aplicación]],6,2)</f>
        <v>07</v>
      </c>
      <c r="T1891" s="54" t="str">
        <f>VLOOKUP(Tabla1[[#This Row],[AREA]],Hoja1!A:B,2,FALSE)</f>
        <v>07. Medio ambiente</v>
      </c>
      <c r="U1891" s="57" t="str">
        <f>MID(Tabla1[[#This Row],[Aplicación]],9,4)</f>
        <v>1711</v>
      </c>
      <c r="V1891" s="54" t="str">
        <f>VLOOKUP(Tabla1[[#This Row],[PROGRAMA]],Hoja1!A:B,2,FALSE)</f>
        <v>1711. Parques y jardines</v>
      </c>
      <c r="W1891" s="57" t="str">
        <f>MID(Tabla1[[#This Row],[Aplicación]],14,2)</f>
        <v>22</v>
      </c>
      <c r="X1891" s="57" t="str">
        <f>MID(Tabla1[[#This Row],[Aplicación]],14,6)</f>
        <v>22199</v>
      </c>
    </row>
    <row r="1892" spans="1:24" x14ac:dyDescent="0.25">
      <c r="A1892" s="60">
        <v>220240044618</v>
      </c>
      <c r="B1892" s="43" t="s">
        <v>702</v>
      </c>
      <c r="C1892" s="61">
        <v>45565</v>
      </c>
      <c r="D1892" s="60">
        <v>22024001633</v>
      </c>
      <c r="E1892" s="43" t="s">
        <v>1427</v>
      </c>
      <c r="F1892" s="62">
        <v>6.38</v>
      </c>
      <c r="G1892" s="43" t="s">
        <v>82</v>
      </c>
      <c r="H1892" s="43" t="s">
        <v>6086</v>
      </c>
      <c r="I1892" s="69" t="s">
        <v>2934</v>
      </c>
      <c r="J1892" s="43" t="s">
        <v>398</v>
      </c>
      <c r="K1892" s="43" t="s">
        <v>398</v>
      </c>
      <c r="L1892" s="43" t="s">
        <v>413</v>
      </c>
      <c r="M1892" s="43" t="s">
        <v>395</v>
      </c>
      <c r="N1892" s="43" t="s">
        <v>396</v>
      </c>
      <c r="O1892" s="68" t="s">
        <v>325</v>
      </c>
      <c r="P1892" s="68" t="s">
        <v>4838</v>
      </c>
      <c r="Q1892" s="57" t="str">
        <f>MID(Tabla1[[#This Row],[Aplicación]],14,1)</f>
        <v>2</v>
      </c>
      <c r="R1892" s="35" t="s">
        <v>265</v>
      </c>
      <c r="S1892" s="57" t="str">
        <f>MID(Tabla1[[#This Row],[Aplicación]],6,2)</f>
        <v>07</v>
      </c>
      <c r="T1892" s="54" t="str">
        <f>VLOOKUP(Tabla1[[#This Row],[AREA]],Hoja1!A:B,2,FALSE)</f>
        <v>07. Medio ambiente</v>
      </c>
      <c r="U1892" s="57" t="str">
        <f>MID(Tabla1[[#This Row],[Aplicación]],9,4)</f>
        <v>1711</v>
      </c>
      <c r="V1892" s="54" t="str">
        <f>VLOOKUP(Tabla1[[#This Row],[PROGRAMA]],Hoja1!A:B,2,FALSE)</f>
        <v>1711. Parques y jardines</v>
      </c>
      <c r="W1892" s="57" t="str">
        <f>MID(Tabla1[[#This Row],[Aplicación]],14,2)</f>
        <v>22</v>
      </c>
      <c r="X1892" s="57" t="str">
        <f>MID(Tabla1[[#This Row],[Aplicación]],14,6)</f>
        <v>22199</v>
      </c>
    </row>
    <row r="1893" spans="1:24" x14ac:dyDescent="0.25">
      <c r="A1893" s="60">
        <v>220240044667</v>
      </c>
      <c r="B1893" s="43" t="s">
        <v>702</v>
      </c>
      <c r="C1893" s="61">
        <v>45565</v>
      </c>
      <c r="D1893" s="60">
        <v>22024001633</v>
      </c>
      <c r="E1893" s="43" t="s">
        <v>1427</v>
      </c>
      <c r="F1893" s="62">
        <v>528.64</v>
      </c>
      <c r="G1893" s="43" t="s">
        <v>81</v>
      </c>
      <c r="H1893" s="43" t="s">
        <v>6095</v>
      </c>
      <c r="I1893" s="69" t="s">
        <v>2934</v>
      </c>
      <c r="J1893" s="43" t="s">
        <v>398</v>
      </c>
      <c r="K1893" s="43" t="s">
        <v>398</v>
      </c>
      <c r="L1893" s="43" t="s">
        <v>413</v>
      </c>
      <c r="M1893" s="43" t="s">
        <v>395</v>
      </c>
      <c r="N1893" s="43" t="s">
        <v>396</v>
      </c>
      <c r="O1893" s="68" t="s">
        <v>325</v>
      </c>
      <c r="P1893" s="68" t="s">
        <v>4838</v>
      </c>
      <c r="Q1893" s="57" t="str">
        <f>MID(Tabla1[[#This Row],[Aplicación]],14,1)</f>
        <v>2</v>
      </c>
      <c r="R1893" s="35" t="s">
        <v>265</v>
      </c>
      <c r="S1893" s="57" t="str">
        <f>MID(Tabla1[[#This Row],[Aplicación]],6,2)</f>
        <v>07</v>
      </c>
      <c r="T1893" s="54" t="str">
        <f>VLOOKUP(Tabla1[[#This Row],[AREA]],Hoja1!A:B,2,FALSE)</f>
        <v>07. Medio ambiente</v>
      </c>
      <c r="U1893" s="57" t="str">
        <f>MID(Tabla1[[#This Row],[Aplicación]],9,4)</f>
        <v>1711</v>
      </c>
      <c r="V1893" s="54" t="str">
        <f>VLOOKUP(Tabla1[[#This Row],[PROGRAMA]],Hoja1!A:B,2,FALSE)</f>
        <v>1711. Parques y jardines</v>
      </c>
      <c r="W1893" s="57" t="str">
        <f>MID(Tabla1[[#This Row],[Aplicación]],14,2)</f>
        <v>22</v>
      </c>
      <c r="X1893" s="57" t="str">
        <f>MID(Tabla1[[#This Row],[Aplicación]],14,6)</f>
        <v>22199</v>
      </c>
    </row>
    <row r="1894" spans="1:24" x14ac:dyDescent="0.25">
      <c r="A1894" s="60">
        <v>220240044669</v>
      </c>
      <c r="B1894" s="43" t="s">
        <v>702</v>
      </c>
      <c r="C1894" s="61">
        <v>45565</v>
      </c>
      <c r="D1894" s="60">
        <v>22024001633</v>
      </c>
      <c r="E1894" s="43" t="s">
        <v>1427</v>
      </c>
      <c r="F1894" s="62">
        <v>364.59</v>
      </c>
      <c r="G1894" s="43" t="s">
        <v>81</v>
      </c>
      <c r="H1894" s="43" t="s">
        <v>6097</v>
      </c>
      <c r="I1894" s="69" t="s">
        <v>2934</v>
      </c>
      <c r="J1894" s="43" t="s">
        <v>398</v>
      </c>
      <c r="K1894" s="43" t="s">
        <v>398</v>
      </c>
      <c r="L1894" s="43" t="s">
        <v>413</v>
      </c>
      <c r="M1894" s="43" t="s">
        <v>395</v>
      </c>
      <c r="N1894" s="43" t="s">
        <v>396</v>
      </c>
      <c r="O1894" s="68" t="s">
        <v>325</v>
      </c>
      <c r="P1894" s="68" t="s">
        <v>4838</v>
      </c>
      <c r="Q1894" s="57" t="str">
        <f>MID(Tabla1[[#This Row],[Aplicación]],14,1)</f>
        <v>2</v>
      </c>
      <c r="R1894" s="35" t="s">
        <v>265</v>
      </c>
      <c r="S1894" s="57" t="str">
        <f>MID(Tabla1[[#This Row],[Aplicación]],6,2)</f>
        <v>07</v>
      </c>
      <c r="T1894" s="54" t="str">
        <f>VLOOKUP(Tabla1[[#This Row],[AREA]],Hoja1!A:B,2,FALSE)</f>
        <v>07. Medio ambiente</v>
      </c>
      <c r="U1894" s="57" t="str">
        <f>MID(Tabla1[[#This Row],[Aplicación]],9,4)</f>
        <v>1711</v>
      </c>
      <c r="V1894" s="54" t="str">
        <f>VLOOKUP(Tabla1[[#This Row],[PROGRAMA]],Hoja1!A:B,2,FALSE)</f>
        <v>1711. Parques y jardines</v>
      </c>
      <c r="W1894" s="57" t="str">
        <f>MID(Tabla1[[#This Row],[Aplicación]],14,2)</f>
        <v>22</v>
      </c>
      <c r="X1894" s="57" t="str">
        <f>MID(Tabla1[[#This Row],[Aplicación]],14,6)</f>
        <v>22199</v>
      </c>
    </row>
    <row r="1895" spans="1:24" x14ac:dyDescent="0.25">
      <c r="A1895" s="60">
        <v>220240044671</v>
      </c>
      <c r="B1895" s="43" t="s">
        <v>702</v>
      </c>
      <c r="C1895" s="61">
        <v>45565</v>
      </c>
      <c r="D1895" s="60">
        <v>22024001633</v>
      </c>
      <c r="E1895" s="43" t="s">
        <v>1427</v>
      </c>
      <c r="F1895" s="62">
        <v>187.22</v>
      </c>
      <c r="G1895" s="43" t="s">
        <v>81</v>
      </c>
      <c r="H1895" s="43" t="s">
        <v>6100</v>
      </c>
      <c r="I1895" s="69" t="s">
        <v>2934</v>
      </c>
      <c r="J1895" s="43" t="s">
        <v>398</v>
      </c>
      <c r="K1895" s="43" t="s">
        <v>398</v>
      </c>
      <c r="L1895" s="43" t="s">
        <v>413</v>
      </c>
      <c r="M1895" s="43" t="s">
        <v>395</v>
      </c>
      <c r="N1895" s="43" t="s">
        <v>396</v>
      </c>
      <c r="O1895" s="68" t="s">
        <v>325</v>
      </c>
      <c r="P1895" s="68" t="s">
        <v>4838</v>
      </c>
      <c r="Q1895" s="57" t="str">
        <f>MID(Tabla1[[#This Row],[Aplicación]],14,1)</f>
        <v>2</v>
      </c>
      <c r="R1895" s="35" t="s">
        <v>265</v>
      </c>
      <c r="S1895" s="57" t="str">
        <f>MID(Tabla1[[#This Row],[Aplicación]],6,2)</f>
        <v>07</v>
      </c>
      <c r="T1895" s="54" t="str">
        <f>VLOOKUP(Tabla1[[#This Row],[AREA]],Hoja1!A:B,2,FALSE)</f>
        <v>07. Medio ambiente</v>
      </c>
      <c r="U1895" s="57" t="str">
        <f>MID(Tabla1[[#This Row],[Aplicación]],9,4)</f>
        <v>1711</v>
      </c>
      <c r="V1895" s="54" t="str">
        <f>VLOOKUP(Tabla1[[#This Row],[PROGRAMA]],Hoja1!A:B,2,FALSE)</f>
        <v>1711. Parques y jardines</v>
      </c>
      <c r="W1895" s="57" t="str">
        <f>MID(Tabla1[[#This Row],[Aplicación]],14,2)</f>
        <v>22</v>
      </c>
      <c r="X1895" s="57" t="str">
        <f>MID(Tabla1[[#This Row],[Aplicación]],14,6)</f>
        <v>22199</v>
      </c>
    </row>
    <row r="1896" spans="1:24" x14ac:dyDescent="0.25">
      <c r="A1896" s="60">
        <v>220240044703</v>
      </c>
      <c r="B1896" s="43" t="s">
        <v>702</v>
      </c>
      <c r="C1896" s="61">
        <v>45565</v>
      </c>
      <c r="D1896" s="60">
        <v>22024001633</v>
      </c>
      <c r="E1896" s="43" t="s">
        <v>1427</v>
      </c>
      <c r="F1896" s="62">
        <v>136.13</v>
      </c>
      <c r="G1896" s="43" t="s">
        <v>876</v>
      </c>
      <c r="H1896" s="43" t="s">
        <v>6144</v>
      </c>
      <c r="I1896" s="69" t="s">
        <v>2934</v>
      </c>
      <c r="J1896" s="43" t="s">
        <v>398</v>
      </c>
      <c r="K1896" s="43" t="s">
        <v>398</v>
      </c>
      <c r="L1896" s="43" t="s">
        <v>413</v>
      </c>
      <c r="M1896" s="43" t="s">
        <v>395</v>
      </c>
      <c r="N1896" s="43" t="s">
        <v>396</v>
      </c>
      <c r="O1896" s="68" t="s">
        <v>325</v>
      </c>
      <c r="P1896" s="68" t="s">
        <v>4838</v>
      </c>
      <c r="Q1896" s="57" t="str">
        <f>MID(Tabla1[[#This Row],[Aplicación]],14,1)</f>
        <v>2</v>
      </c>
      <c r="R1896" s="35" t="s">
        <v>265</v>
      </c>
      <c r="S1896" s="57" t="str">
        <f>MID(Tabla1[[#This Row],[Aplicación]],6,2)</f>
        <v>07</v>
      </c>
      <c r="T1896" s="54" t="str">
        <f>VLOOKUP(Tabla1[[#This Row],[AREA]],Hoja1!A:B,2,FALSE)</f>
        <v>07. Medio ambiente</v>
      </c>
      <c r="U1896" s="57" t="str">
        <f>MID(Tabla1[[#This Row],[Aplicación]],9,4)</f>
        <v>1711</v>
      </c>
      <c r="V1896" s="54" t="str">
        <f>VLOOKUP(Tabla1[[#This Row],[PROGRAMA]],Hoja1!A:B,2,FALSE)</f>
        <v>1711. Parques y jardines</v>
      </c>
      <c r="W1896" s="57" t="str">
        <f>MID(Tabla1[[#This Row],[Aplicación]],14,2)</f>
        <v>22</v>
      </c>
      <c r="X1896" s="57" t="str">
        <f>MID(Tabla1[[#This Row],[Aplicación]],14,6)</f>
        <v>22199</v>
      </c>
    </row>
    <row r="1897" spans="1:24" x14ac:dyDescent="0.25">
      <c r="A1897" s="60">
        <v>220240026778</v>
      </c>
      <c r="B1897" s="43" t="s">
        <v>390</v>
      </c>
      <c r="C1897" s="61">
        <v>45468</v>
      </c>
      <c r="D1897" s="60">
        <v>22024005227</v>
      </c>
      <c r="E1897" s="43" t="s">
        <v>3048</v>
      </c>
      <c r="F1897" s="62">
        <v>1604.46</v>
      </c>
      <c r="G1897" s="43" t="s">
        <v>3049</v>
      </c>
      <c r="H1897" s="43" t="s">
        <v>3050</v>
      </c>
      <c r="I1897" s="69" t="s">
        <v>2930</v>
      </c>
      <c r="J1897" s="43" t="s">
        <v>699</v>
      </c>
      <c r="K1897" s="43" t="s">
        <v>398</v>
      </c>
      <c r="L1897" s="43" t="s">
        <v>399</v>
      </c>
      <c r="M1897" s="43" t="s">
        <v>585</v>
      </c>
      <c r="N1897" s="43" t="s">
        <v>539</v>
      </c>
      <c r="O1897" s="68" t="s">
        <v>326</v>
      </c>
      <c r="P1897" s="68" t="s">
        <v>2931</v>
      </c>
      <c r="Q1897" s="57" t="s">
        <v>2932</v>
      </c>
      <c r="R1897" s="35" t="s">
        <v>265</v>
      </c>
      <c r="S1897" s="57" t="str">
        <f>MID(Tabla1[[#This Row],[Aplicación]],6,2)</f>
        <v>07</v>
      </c>
      <c r="T1897" s="54" t="str">
        <f>VLOOKUP(Tabla1[[#This Row],[AREA]],Hoja1!A:B,2,FALSE)</f>
        <v>07. Medio ambiente</v>
      </c>
      <c r="U1897" s="57" t="str">
        <f>MID(Tabla1[[#This Row],[Aplicación]],9,4)</f>
        <v>1711</v>
      </c>
      <c r="V1897" s="54" t="str">
        <f>VLOOKUP(Tabla1[[#This Row],[PROGRAMA]],Hoja1!A:B,2,FALSE)</f>
        <v>1711. Parques y jardines</v>
      </c>
      <c r="W1897" s="57" t="str">
        <f>MID(Tabla1[[#This Row],[Aplicación]],14,2)</f>
        <v>22</v>
      </c>
      <c r="X1897" s="57" t="str">
        <f>MID(Tabla1[[#This Row],[Aplicación]],14,6)</f>
        <v>22699</v>
      </c>
    </row>
    <row r="1898" spans="1:24" x14ac:dyDescent="0.25">
      <c r="A1898" s="60">
        <v>220239000783</v>
      </c>
      <c r="B1898" s="43" t="s">
        <v>390</v>
      </c>
      <c r="C1898" s="61">
        <v>45292</v>
      </c>
      <c r="D1898" s="60">
        <v>22024001227</v>
      </c>
      <c r="E1898" s="43" t="s">
        <v>1467</v>
      </c>
      <c r="F1898" s="62">
        <v>18102.810000000001</v>
      </c>
      <c r="G1898" s="43" t="s">
        <v>19</v>
      </c>
      <c r="H1898" s="43" t="s">
        <v>2428</v>
      </c>
      <c r="I1898" s="69">
        <v>220</v>
      </c>
      <c r="J1898" s="43" t="s">
        <v>398</v>
      </c>
      <c r="K1898" s="43" t="s">
        <v>398</v>
      </c>
      <c r="L1898" s="43" t="s">
        <v>399</v>
      </c>
      <c r="M1898" s="43" t="s">
        <v>395</v>
      </c>
      <c r="N1898" s="43" t="s">
        <v>396</v>
      </c>
      <c r="O1898" s="52" t="s">
        <v>321</v>
      </c>
      <c r="P1898" s="63" t="s">
        <v>276</v>
      </c>
      <c r="Q1898" s="57" t="str">
        <f>MID(Tabla1[[#This Row],[Aplicación]],14,1)</f>
        <v>2</v>
      </c>
      <c r="R1898" s="35" t="s">
        <v>265</v>
      </c>
      <c r="S1898" s="57" t="str">
        <f>MID(Tabla1[[#This Row],[Aplicación]],6,2)</f>
        <v>07</v>
      </c>
      <c r="T1898" s="54" t="str">
        <f>VLOOKUP(Tabla1[[#This Row],[AREA]],Hoja1!A:B,2,FALSE)</f>
        <v>07. Medio ambiente</v>
      </c>
      <c r="U1898" s="57" t="str">
        <f>MID(Tabla1[[#This Row],[Aplicación]],9,4)</f>
        <v>1711</v>
      </c>
      <c r="V1898" s="54" t="str">
        <f>VLOOKUP(Tabla1[[#This Row],[PROGRAMA]],Hoja1!A:B,2,FALSE)</f>
        <v>1711. Parques y jardines</v>
      </c>
      <c r="W1898" s="57" t="str">
        <f>MID(Tabla1[[#This Row],[Aplicación]],14,2)</f>
        <v>22</v>
      </c>
      <c r="X1898" s="57" t="str">
        <f>MID(Tabla1[[#This Row],[Aplicación]],14,6)</f>
        <v>22700</v>
      </c>
    </row>
    <row r="1899" spans="1:24" x14ac:dyDescent="0.25">
      <c r="A1899" s="60">
        <v>220239000518</v>
      </c>
      <c r="B1899" s="43" t="s">
        <v>390</v>
      </c>
      <c r="C1899" s="61">
        <v>45292</v>
      </c>
      <c r="D1899" s="60">
        <v>22024001120</v>
      </c>
      <c r="E1899" s="43" t="s">
        <v>1199</v>
      </c>
      <c r="F1899" s="62">
        <v>655612.65</v>
      </c>
      <c r="G1899" s="43" t="s">
        <v>402</v>
      </c>
      <c r="H1899" s="43" t="s">
        <v>1530</v>
      </c>
      <c r="I1899" s="69">
        <v>220</v>
      </c>
      <c r="J1899" s="43" t="s">
        <v>403</v>
      </c>
      <c r="K1899" s="43" t="s">
        <v>393</v>
      </c>
      <c r="L1899" s="43" t="s">
        <v>399</v>
      </c>
      <c r="M1899" s="43" t="s">
        <v>395</v>
      </c>
      <c r="N1899" s="43" t="s">
        <v>396</v>
      </c>
      <c r="O1899" s="52" t="s">
        <v>321</v>
      </c>
      <c r="P1899" s="63" t="s">
        <v>276</v>
      </c>
      <c r="Q1899" s="57" t="str">
        <f>MID(Tabla1[[#This Row],[Aplicación]],14,1)</f>
        <v>2</v>
      </c>
      <c r="R1899" s="35" t="s">
        <v>265</v>
      </c>
      <c r="S1899" s="57" t="str">
        <f>MID(Tabla1[[#This Row],[Aplicación]],6,2)</f>
        <v>07</v>
      </c>
      <c r="T1899" s="54" t="str">
        <f>VLOOKUP(Tabla1[[#This Row],[AREA]],Hoja1!A:B,2,FALSE)</f>
        <v>07. Medio ambiente</v>
      </c>
      <c r="U1899" s="57" t="str">
        <f>MID(Tabla1[[#This Row],[Aplicación]],9,4)</f>
        <v>1711</v>
      </c>
      <c r="V1899" s="54" t="str">
        <f>VLOOKUP(Tabla1[[#This Row],[PROGRAMA]],Hoja1!A:B,2,FALSE)</f>
        <v>1711. Parques y jardines</v>
      </c>
      <c r="W1899" s="57" t="str">
        <f>MID(Tabla1[[#This Row],[Aplicación]],14,2)</f>
        <v>22</v>
      </c>
      <c r="X1899" s="57" t="str">
        <f>MID(Tabla1[[#This Row],[Aplicación]],14,6)</f>
        <v>22799</v>
      </c>
    </row>
    <row r="1900" spans="1:24" x14ac:dyDescent="0.25">
      <c r="A1900" s="44">
        <v>220239000142</v>
      </c>
      <c r="B1900" s="45" t="s">
        <v>390</v>
      </c>
      <c r="C1900" s="50">
        <v>45292</v>
      </c>
      <c r="D1900" s="44">
        <v>22024001062</v>
      </c>
      <c r="E1900" s="45" t="s">
        <v>1199</v>
      </c>
      <c r="F1900" s="51">
        <v>252983.4</v>
      </c>
      <c r="G1900" s="45" t="s">
        <v>941</v>
      </c>
      <c r="H1900" s="45" t="s">
        <v>1561</v>
      </c>
      <c r="I1900" s="53">
        <v>220</v>
      </c>
      <c r="J1900" s="45" t="s">
        <v>393</v>
      </c>
      <c r="K1900" s="45" t="s">
        <v>393</v>
      </c>
      <c r="L1900" s="45" t="s">
        <v>399</v>
      </c>
      <c r="M1900" s="45" t="s">
        <v>395</v>
      </c>
      <c r="N1900" s="45" t="s">
        <v>396</v>
      </c>
      <c r="O1900" s="52" t="s">
        <v>321</v>
      </c>
      <c r="P1900" s="63" t="s">
        <v>276</v>
      </c>
      <c r="Q1900" s="57" t="str">
        <f>MID(Tabla1[[#This Row],[Aplicación]],14,1)</f>
        <v>2</v>
      </c>
      <c r="R1900" s="35" t="s">
        <v>265</v>
      </c>
      <c r="S1900" s="57" t="str">
        <f>MID(Tabla1[[#This Row],[Aplicación]],6,2)</f>
        <v>07</v>
      </c>
      <c r="T1900" s="54" t="str">
        <f>VLOOKUP(Tabla1[[#This Row],[AREA]],Hoja1!A:B,2,FALSE)</f>
        <v>07. Medio ambiente</v>
      </c>
      <c r="U1900" s="57" t="str">
        <f>MID(Tabla1[[#This Row],[Aplicación]],9,4)</f>
        <v>1711</v>
      </c>
      <c r="V1900" s="54" t="str">
        <f>VLOOKUP(Tabla1[[#This Row],[PROGRAMA]],Hoja1!A:B,2,FALSE)</f>
        <v>1711. Parques y jardines</v>
      </c>
      <c r="W1900" s="57" t="str">
        <f>MID(Tabla1[[#This Row],[Aplicación]],14,2)</f>
        <v>22</v>
      </c>
      <c r="X1900" s="57" t="str">
        <f>MID(Tabla1[[#This Row],[Aplicación]],14,6)</f>
        <v>22799</v>
      </c>
    </row>
    <row r="1901" spans="1:24" x14ac:dyDescent="0.25">
      <c r="A1901" s="44">
        <v>220239000141</v>
      </c>
      <c r="B1901" s="45" t="s">
        <v>390</v>
      </c>
      <c r="C1901" s="50">
        <v>45292</v>
      </c>
      <c r="D1901" s="44">
        <v>22024001061</v>
      </c>
      <c r="E1901" s="45" t="s">
        <v>1199</v>
      </c>
      <c r="F1901" s="51">
        <v>248486.85</v>
      </c>
      <c r="G1901" s="45" t="s">
        <v>942</v>
      </c>
      <c r="H1901" s="45" t="s">
        <v>1562</v>
      </c>
      <c r="I1901" s="53">
        <v>220</v>
      </c>
      <c r="J1901" s="45" t="s">
        <v>599</v>
      </c>
      <c r="K1901" s="45" t="s">
        <v>599</v>
      </c>
      <c r="L1901" s="45" t="s">
        <v>399</v>
      </c>
      <c r="M1901" s="45" t="s">
        <v>395</v>
      </c>
      <c r="N1901" s="45" t="s">
        <v>396</v>
      </c>
      <c r="O1901" s="52" t="s">
        <v>321</v>
      </c>
      <c r="P1901" s="63" t="s">
        <v>276</v>
      </c>
      <c r="Q1901" s="57" t="str">
        <f>MID(Tabla1[[#This Row],[Aplicación]],14,1)</f>
        <v>2</v>
      </c>
      <c r="R1901" s="35" t="s">
        <v>265</v>
      </c>
      <c r="S1901" s="57" t="str">
        <f>MID(Tabla1[[#This Row],[Aplicación]],6,2)</f>
        <v>07</v>
      </c>
      <c r="T1901" s="54" t="str">
        <f>VLOOKUP(Tabla1[[#This Row],[AREA]],Hoja1!A:B,2,FALSE)</f>
        <v>07. Medio ambiente</v>
      </c>
      <c r="U1901" s="57" t="str">
        <f>MID(Tabla1[[#This Row],[Aplicación]],9,4)</f>
        <v>1711</v>
      </c>
      <c r="V1901" s="54" t="str">
        <f>VLOOKUP(Tabla1[[#This Row],[PROGRAMA]],Hoja1!A:B,2,FALSE)</f>
        <v>1711. Parques y jardines</v>
      </c>
      <c r="W1901" s="57" t="str">
        <f>MID(Tabla1[[#This Row],[Aplicación]],14,2)</f>
        <v>22</v>
      </c>
      <c r="X1901" s="57" t="str">
        <f>MID(Tabla1[[#This Row],[Aplicación]],14,6)</f>
        <v>22799</v>
      </c>
    </row>
    <row r="1902" spans="1:24" x14ac:dyDescent="0.25">
      <c r="A1902" s="60">
        <v>220240041809</v>
      </c>
      <c r="B1902" s="43" t="s">
        <v>390</v>
      </c>
      <c r="C1902" s="61">
        <v>45540</v>
      </c>
      <c r="D1902" s="60">
        <v>22024006307</v>
      </c>
      <c r="E1902" s="43" t="s">
        <v>1199</v>
      </c>
      <c r="F1902" s="62">
        <v>423.5</v>
      </c>
      <c r="G1902" s="43" t="s">
        <v>5893</v>
      </c>
      <c r="H1902" s="43" t="s">
        <v>5894</v>
      </c>
      <c r="I1902" s="69">
        <v>220</v>
      </c>
      <c r="J1902" s="43" t="s">
        <v>685</v>
      </c>
      <c r="K1902" s="43" t="s">
        <v>398</v>
      </c>
      <c r="L1902" s="43" t="s">
        <v>399</v>
      </c>
      <c r="M1902" s="43" t="s">
        <v>585</v>
      </c>
      <c r="N1902" s="43" t="s">
        <v>539</v>
      </c>
      <c r="O1902" s="68" t="s">
        <v>326</v>
      </c>
      <c r="P1902" s="68" t="s">
        <v>4838</v>
      </c>
      <c r="Q1902" s="57" t="str">
        <f>MID(Tabla1[[#This Row],[Aplicación]],14,1)</f>
        <v>2</v>
      </c>
      <c r="R1902" s="35" t="s">
        <v>265</v>
      </c>
      <c r="S1902" s="57" t="str">
        <f>MID(Tabla1[[#This Row],[Aplicación]],6,2)</f>
        <v>07</v>
      </c>
      <c r="T1902" s="54" t="str">
        <f>VLOOKUP(Tabla1[[#This Row],[AREA]],Hoja1!A:B,2,FALSE)</f>
        <v>07. Medio ambiente</v>
      </c>
      <c r="U1902" s="57" t="str">
        <f>MID(Tabla1[[#This Row],[Aplicación]],9,4)</f>
        <v>1711</v>
      </c>
      <c r="V1902" s="54" t="str">
        <f>VLOOKUP(Tabla1[[#This Row],[PROGRAMA]],Hoja1!A:B,2,FALSE)</f>
        <v>1711. Parques y jardines</v>
      </c>
      <c r="W1902" s="57" t="str">
        <f>MID(Tabla1[[#This Row],[Aplicación]],14,2)</f>
        <v>22</v>
      </c>
      <c r="X1902" s="57" t="str">
        <f>MID(Tabla1[[#This Row],[Aplicación]],14,6)</f>
        <v>22799</v>
      </c>
    </row>
    <row r="1903" spans="1:24" x14ac:dyDescent="0.25">
      <c r="A1903" s="60">
        <v>220240016623</v>
      </c>
      <c r="B1903" s="43" t="s">
        <v>702</v>
      </c>
      <c r="C1903" s="61">
        <v>45426</v>
      </c>
      <c r="D1903" s="60">
        <v>22024001638</v>
      </c>
      <c r="E1903" s="43" t="s">
        <v>1424</v>
      </c>
      <c r="F1903" s="62">
        <v>845.27</v>
      </c>
      <c r="G1903" s="43" t="s">
        <v>766</v>
      </c>
      <c r="H1903" s="43" t="s">
        <v>3973</v>
      </c>
      <c r="I1903" s="69" t="s">
        <v>2934</v>
      </c>
      <c r="J1903" s="43" t="s">
        <v>398</v>
      </c>
      <c r="K1903" s="43" t="s">
        <v>398</v>
      </c>
      <c r="L1903" s="43" t="s">
        <v>399</v>
      </c>
      <c r="M1903" s="43" t="s">
        <v>395</v>
      </c>
      <c r="N1903" s="43" t="s">
        <v>396</v>
      </c>
      <c r="O1903" s="68" t="s">
        <v>325</v>
      </c>
      <c r="P1903" s="68" t="s">
        <v>2931</v>
      </c>
      <c r="Q1903" s="57" t="s">
        <v>2932</v>
      </c>
      <c r="R1903" s="35" t="s">
        <v>265</v>
      </c>
      <c r="S1903" s="57" t="str">
        <f>MID(Tabla1[[#This Row],[Aplicación]],6,2)</f>
        <v>07</v>
      </c>
      <c r="T1903" s="54" t="str">
        <f>VLOOKUP(Tabla1[[#This Row],[AREA]],Hoja1!A:B,2,FALSE)</f>
        <v>07. Medio ambiente</v>
      </c>
      <c r="U1903" s="57" t="str">
        <f>MID(Tabla1[[#This Row],[Aplicación]],9,4)</f>
        <v>1711</v>
      </c>
      <c r="V1903" s="54" t="str">
        <f>VLOOKUP(Tabla1[[#This Row],[PROGRAMA]],Hoja1!A:B,2,FALSE)</f>
        <v>1711. Parques y jardines</v>
      </c>
      <c r="W1903" s="57" t="str">
        <f>MID(Tabla1[[#This Row],[Aplicación]],14,2)</f>
        <v>21</v>
      </c>
      <c r="X1903" s="57" t="str">
        <f>MID(Tabla1[[#This Row],[Aplicación]],14,6)</f>
        <v>214</v>
      </c>
    </row>
    <row r="1904" spans="1:24" x14ac:dyDescent="0.25">
      <c r="A1904" s="60">
        <v>220240016468</v>
      </c>
      <c r="B1904" s="43" t="s">
        <v>702</v>
      </c>
      <c r="C1904" s="61">
        <v>45426</v>
      </c>
      <c r="D1904" s="60">
        <v>22024001638</v>
      </c>
      <c r="E1904" s="43" t="s">
        <v>1424</v>
      </c>
      <c r="F1904" s="62">
        <v>234.43</v>
      </c>
      <c r="G1904" s="43" t="s">
        <v>768</v>
      </c>
      <c r="H1904" s="43" t="s">
        <v>3980</v>
      </c>
      <c r="I1904" s="69" t="s">
        <v>2934</v>
      </c>
      <c r="J1904" s="43" t="s">
        <v>398</v>
      </c>
      <c r="K1904" s="43" t="s">
        <v>398</v>
      </c>
      <c r="L1904" s="43" t="s">
        <v>399</v>
      </c>
      <c r="M1904" s="43" t="s">
        <v>395</v>
      </c>
      <c r="N1904" s="43" t="s">
        <v>396</v>
      </c>
      <c r="O1904" s="68" t="s">
        <v>325</v>
      </c>
      <c r="P1904" s="68" t="s">
        <v>2931</v>
      </c>
      <c r="Q1904" s="57" t="s">
        <v>2932</v>
      </c>
      <c r="R1904" s="35" t="s">
        <v>265</v>
      </c>
      <c r="S1904" s="57" t="str">
        <f>MID(Tabla1[[#This Row],[Aplicación]],6,2)</f>
        <v>07</v>
      </c>
      <c r="T1904" s="54" t="str">
        <f>VLOOKUP(Tabla1[[#This Row],[AREA]],Hoja1!A:B,2,FALSE)</f>
        <v>07. Medio ambiente</v>
      </c>
      <c r="U1904" s="57" t="str">
        <f>MID(Tabla1[[#This Row],[Aplicación]],9,4)</f>
        <v>1711</v>
      </c>
      <c r="V1904" s="54" t="str">
        <f>VLOOKUP(Tabla1[[#This Row],[PROGRAMA]],Hoja1!A:B,2,FALSE)</f>
        <v>1711. Parques y jardines</v>
      </c>
      <c r="W1904" s="57" t="str">
        <f>MID(Tabla1[[#This Row],[Aplicación]],14,2)</f>
        <v>21</v>
      </c>
      <c r="X1904" s="57" t="str">
        <f>MID(Tabla1[[#This Row],[Aplicación]],14,6)</f>
        <v>214</v>
      </c>
    </row>
    <row r="1905" spans="1:24" x14ac:dyDescent="0.25">
      <c r="A1905" s="60">
        <v>220240016625</v>
      </c>
      <c r="B1905" s="43" t="s">
        <v>702</v>
      </c>
      <c r="C1905" s="61">
        <v>45426</v>
      </c>
      <c r="D1905" s="60">
        <v>22024001638</v>
      </c>
      <c r="E1905" s="43" t="s">
        <v>1424</v>
      </c>
      <c r="F1905" s="62">
        <v>408.48</v>
      </c>
      <c r="G1905" s="43" t="s">
        <v>768</v>
      </c>
      <c r="H1905" s="43" t="s">
        <v>3981</v>
      </c>
      <c r="I1905" s="69" t="s">
        <v>2934</v>
      </c>
      <c r="J1905" s="43" t="s">
        <v>398</v>
      </c>
      <c r="K1905" s="43" t="s">
        <v>398</v>
      </c>
      <c r="L1905" s="43" t="s">
        <v>399</v>
      </c>
      <c r="M1905" s="43" t="s">
        <v>395</v>
      </c>
      <c r="N1905" s="43" t="s">
        <v>396</v>
      </c>
      <c r="O1905" s="68" t="s">
        <v>325</v>
      </c>
      <c r="P1905" s="68" t="s">
        <v>2931</v>
      </c>
      <c r="Q1905" s="57" t="s">
        <v>2932</v>
      </c>
      <c r="R1905" s="35" t="s">
        <v>265</v>
      </c>
      <c r="S1905" s="57" t="str">
        <f>MID(Tabla1[[#This Row],[Aplicación]],6,2)</f>
        <v>07</v>
      </c>
      <c r="T1905" s="54" t="str">
        <f>VLOOKUP(Tabla1[[#This Row],[AREA]],Hoja1!A:B,2,FALSE)</f>
        <v>07. Medio ambiente</v>
      </c>
      <c r="U1905" s="57" t="str">
        <f>MID(Tabla1[[#This Row],[Aplicación]],9,4)</f>
        <v>1711</v>
      </c>
      <c r="V1905" s="54" t="str">
        <f>VLOOKUP(Tabla1[[#This Row],[PROGRAMA]],Hoja1!A:B,2,FALSE)</f>
        <v>1711. Parques y jardines</v>
      </c>
      <c r="W1905" s="57" t="str">
        <f>MID(Tabla1[[#This Row],[Aplicación]],14,2)</f>
        <v>21</v>
      </c>
      <c r="X1905" s="57" t="str">
        <f>MID(Tabla1[[#This Row],[Aplicación]],14,6)</f>
        <v>214</v>
      </c>
    </row>
    <row r="1906" spans="1:24" x14ac:dyDescent="0.25">
      <c r="A1906" s="60">
        <v>220240016629</v>
      </c>
      <c r="B1906" s="43" t="s">
        <v>702</v>
      </c>
      <c r="C1906" s="61">
        <v>45426</v>
      </c>
      <c r="D1906" s="60">
        <v>22024001638</v>
      </c>
      <c r="E1906" s="43" t="s">
        <v>1424</v>
      </c>
      <c r="F1906" s="62">
        <v>1100.93</v>
      </c>
      <c r="G1906" s="43" t="s">
        <v>768</v>
      </c>
      <c r="H1906" s="43" t="s">
        <v>3982</v>
      </c>
      <c r="I1906" s="69" t="s">
        <v>2934</v>
      </c>
      <c r="J1906" s="43" t="s">
        <v>398</v>
      </c>
      <c r="K1906" s="43" t="s">
        <v>398</v>
      </c>
      <c r="L1906" s="43" t="s">
        <v>399</v>
      </c>
      <c r="M1906" s="43" t="s">
        <v>395</v>
      </c>
      <c r="N1906" s="43" t="s">
        <v>396</v>
      </c>
      <c r="O1906" s="68" t="s">
        <v>325</v>
      </c>
      <c r="P1906" s="68" t="s">
        <v>2931</v>
      </c>
      <c r="Q1906" s="57" t="s">
        <v>2932</v>
      </c>
      <c r="R1906" s="35" t="s">
        <v>265</v>
      </c>
      <c r="S1906" s="57" t="str">
        <f>MID(Tabla1[[#This Row],[Aplicación]],6,2)</f>
        <v>07</v>
      </c>
      <c r="T1906" s="54" t="str">
        <f>VLOOKUP(Tabla1[[#This Row],[AREA]],Hoja1!A:B,2,FALSE)</f>
        <v>07. Medio ambiente</v>
      </c>
      <c r="U1906" s="57" t="str">
        <f>MID(Tabla1[[#This Row],[Aplicación]],9,4)</f>
        <v>1711</v>
      </c>
      <c r="V1906" s="54" t="str">
        <f>VLOOKUP(Tabla1[[#This Row],[PROGRAMA]],Hoja1!A:B,2,FALSE)</f>
        <v>1711. Parques y jardines</v>
      </c>
      <c r="W1906" s="57" t="str">
        <f>MID(Tabla1[[#This Row],[Aplicación]],14,2)</f>
        <v>21</v>
      </c>
      <c r="X1906" s="57" t="str">
        <f>MID(Tabla1[[#This Row],[Aplicación]],14,6)</f>
        <v>214</v>
      </c>
    </row>
    <row r="1907" spans="1:24" x14ac:dyDescent="0.25">
      <c r="A1907" s="60">
        <v>220240016363</v>
      </c>
      <c r="B1907" s="43" t="s">
        <v>702</v>
      </c>
      <c r="C1907" s="61">
        <v>45426</v>
      </c>
      <c r="D1907" s="60">
        <v>22024001638</v>
      </c>
      <c r="E1907" s="43" t="s">
        <v>1424</v>
      </c>
      <c r="F1907" s="62">
        <v>9.68</v>
      </c>
      <c r="G1907" s="43" t="s">
        <v>3318</v>
      </c>
      <c r="H1907" s="43" t="s">
        <v>3984</v>
      </c>
      <c r="I1907" s="69" t="s">
        <v>2934</v>
      </c>
      <c r="J1907" s="43" t="s">
        <v>398</v>
      </c>
      <c r="K1907" s="43" t="s">
        <v>398</v>
      </c>
      <c r="L1907" s="43" t="s">
        <v>399</v>
      </c>
      <c r="M1907" s="43" t="s">
        <v>395</v>
      </c>
      <c r="N1907" s="43" t="s">
        <v>396</v>
      </c>
      <c r="O1907" s="68" t="s">
        <v>325</v>
      </c>
      <c r="P1907" s="68" t="s">
        <v>2931</v>
      </c>
      <c r="Q1907" s="57" t="s">
        <v>2932</v>
      </c>
      <c r="R1907" s="35" t="s">
        <v>265</v>
      </c>
      <c r="S1907" s="57" t="str">
        <f>MID(Tabla1[[#This Row],[Aplicación]],6,2)</f>
        <v>07</v>
      </c>
      <c r="T1907" s="54" t="str">
        <f>VLOOKUP(Tabla1[[#This Row],[AREA]],Hoja1!A:B,2,FALSE)</f>
        <v>07. Medio ambiente</v>
      </c>
      <c r="U1907" s="57" t="str">
        <f>MID(Tabla1[[#This Row],[Aplicación]],9,4)</f>
        <v>1711</v>
      </c>
      <c r="V1907" s="54" t="str">
        <f>VLOOKUP(Tabla1[[#This Row],[PROGRAMA]],Hoja1!A:B,2,FALSE)</f>
        <v>1711. Parques y jardines</v>
      </c>
      <c r="W1907" s="57" t="str">
        <f>MID(Tabla1[[#This Row],[Aplicación]],14,2)</f>
        <v>21</v>
      </c>
      <c r="X1907" s="57" t="str">
        <f>MID(Tabla1[[#This Row],[Aplicación]],14,6)</f>
        <v>214</v>
      </c>
    </row>
    <row r="1908" spans="1:24" x14ac:dyDescent="0.25">
      <c r="A1908" s="60">
        <v>220240016462</v>
      </c>
      <c r="B1908" s="43" t="s">
        <v>702</v>
      </c>
      <c r="C1908" s="61">
        <v>45426</v>
      </c>
      <c r="D1908" s="60">
        <v>22024001638</v>
      </c>
      <c r="E1908" s="43" t="s">
        <v>1424</v>
      </c>
      <c r="F1908" s="62">
        <v>40.29</v>
      </c>
      <c r="G1908" s="43" t="s">
        <v>3318</v>
      </c>
      <c r="H1908" s="43" t="s">
        <v>3985</v>
      </c>
      <c r="I1908" s="69" t="s">
        <v>2934</v>
      </c>
      <c r="J1908" s="43" t="s">
        <v>398</v>
      </c>
      <c r="K1908" s="43" t="s">
        <v>398</v>
      </c>
      <c r="L1908" s="43" t="s">
        <v>399</v>
      </c>
      <c r="M1908" s="43" t="s">
        <v>395</v>
      </c>
      <c r="N1908" s="43" t="s">
        <v>396</v>
      </c>
      <c r="O1908" s="68" t="s">
        <v>325</v>
      </c>
      <c r="P1908" s="68" t="s">
        <v>2931</v>
      </c>
      <c r="Q1908" s="57" t="s">
        <v>2932</v>
      </c>
      <c r="R1908" s="35" t="s">
        <v>265</v>
      </c>
      <c r="S1908" s="57" t="str">
        <f>MID(Tabla1[[#This Row],[Aplicación]],6,2)</f>
        <v>07</v>
      </c>
      <c r="T1908" s="54" t="str">
        <f>VLOOKUP(Tabla1[[#This Row],[AREA]],Hoja1!A:B,2,FALSE)</f>
        <v>07. Medio ambiente</v>
      </c>
      <c r="U1908" s="57" t="str">
        <f>MID(Tabla1[[#This Row],[Aplicación]],9,4)</f>
        <v>1711</v>
      </c>
      <c r="V1908" s="54" t="str">
        <f>VLOOKUP(Tabla1[[#This Row],[PROGRAMA]],Hoja1!A:B,2,FALSE)</f>
        <v>1711. Parques y jardines</v>
      </c>
      <c r="W1908" s="57" t="str">
        <f>MID(Tabla1[[#This Row],[Aplicación]],14,2)</f>
        <v>21</v>
      </c>
      <c r="X1908" s="57" t="str">
        <f>MID(Tabla1[[#This Row],[Aplicación]],14,6)</f>
        <v>214</v>
      </c>
    </row>
    <row r="1909" spans="1:24" x14ac:dyDescent="0.25">
      <c r="A1909" s="60">
        <v>220240016573</v>
      </c>
      <c r="B1909" s="43" t="s">
        <v>702</v>
      </c>
      <c r="C1909" s="61">
        <v>45426</v>
      </c>
      <c r="D1909" s="60">
        <v>22024001638</v>
      </c>
      <c r="E1909" s="43" t="s">
        <v>1424</v>
      </c>
      <c r="F1909" s="62">
        <v>934.27</v>
      </c>
      <c r="G1909" s="43" t="s">
        <v>3318</v>
      </c>
      <c r="H1909" s="43" t="s">
        <v>3986</v>
      </c>
      <c r="I1909" s="69" t="s">
        <v>2934</v>
      </c>
      <c r="J1909" s="43" t="s">
        <v>398</v>
      </c>
      <c r="K1909" s="43" t="s">
        <v>398</v>
      </c>
      <c r="L1909" s="43" t="s">
        <v>399</v>
      </c>
      <c r="M1909" s="43" t="s">
        <v>395</v>
      </c>
      <c r="N1909" s="43" t="s">
        <v>396</v>
      </c>
      <c r="O1909" s="68" t="s">
        <v>325</v>
      </c>
      <c r="P1909" s="68" t="s">
        <v>2931</v>
      </c>
      <c r="Q1909" s="57" t="s">
        <v>2932</v>
      </c>
      <c r="R1909" s="35" t="s">
        <v>265</v>
      </c>
      <c r="S1909" s="57" t="str">
        <f>MID(Tabla1[[#This Row],[Aplicación]],6,2)</f>
        <v>07</v>
      </c>
      <c r="T1909" s="54" t="str">
        <f>VLOOKUP(Tabla1[[#This Row],[AREA]],Hoja1!A:B,2,FALSE)</f>
        <v>07. Medio ambiente</v>
      </c>
      <c r="U1909" s="57" t="str">
        <f>MID(Tabla1[[#This Row],[Aplicación]],9,4)</f>
        <v>1711</v>
      </c>
      <c r="V1909" s="54" t="str">
        <f>VLOOKUP(Tabla1[[#This Row],[PROGRAMA]],Hoja1!A:B,2,FALSE)</f>
        <v>1711. Parques y jardines</v>
      </c>
      <c r="W1909" s="57" t="str">
        <f>MID(Tabla1[[#This Row],[Aplicación]],14,2)</f>
        <v>21</v>
      </c>
      <c r="X1909" s="57" t="str">
        <f>MID(Tabla1[[#This Row],[Aplicación]],14,6)</f>
        <v>214</v>
      </c>
    </row>
    <row r="1910" spans="1:24" x14ac:dyDescent="0.25">
      <c r="A1910" s="60">
        <v>220240016369</v>
      </c>
      <c r="B1910" s="43" t="s">
        <v>702</v>
      </c>
      <c r="C1910" s="61">
        <v>45426</v>
      </c>
      <c r="D1910" s="60">
        <v>22024001630</v>
      </c>
      <c r="E1910" s="43" t="s">
        <v>1424</v>
      </c>
      <c r="F1910" s="62">
        <v>9.81</v>
      </c>
      <c r="G1910" s="43" t="s">
        <v>816</v>
      </c>
      <c r="H1910" s="43" t="s">
        <v>3987</v>
      </c>
      <c r="I1910" s="69" t="s">
        <v>2934</v>
      </c>
      <c r="J1910" s="43" t="s">
        <v>398</v>
      </c>
      <c r="K1910" s="43" t="s">
        <v>398</v>
      </c>
      <c r="L1910" s="43" t="s">
        <v>413</v>
      </c>
      <c r="M1910" s="43" t="s">
        <v>395</v>
      </c>
      <c r="N1910" s="43" t="s">
        <v>396</v>
      </c>
      <c r="O1910" s="68" t="s">
        <v>325</v>
      </c>
      <c r="P1910" s="68" t="s">
        <v>2931</v>
      </c>
      <c r="Q1910" s="57" t="s">
        <v>2932</v>
      </c>
      <c r="R1910" s="35" t="s">
        <v>265</v>
      </c>
      <c r="S1910" s="57" t="str">
        <f>MID(Tabla1[[#This Row],[Aplicación]],6,2)</f>
        <v>07</v>
      </c>
      <c r="T1910" s="54" t="str">
        <f>VLOOKUP(Tabla1[[#This Row],[AREA]],Hoja1!A:B,2,FALSE)</f>
        <v>07. Medio ambiente</v>
      </c>
      <c r="U1910" s="57" t="str">
        <f>MID(Tabla1[[#This Row],[Aplicación]],9,4)</f>
        <v>1711</v>
      </c>
      <c r="V1910" s="54" t="str">
        <f>VLOOKUP(Tabla1[[#This Row],[PROGRAMA]],Hoja1!A:B,2,FALSE)</f>
        <v>1711. Parques y jardines</v>
      </c>
      <c r="W1910" s="57" t="str">
        <f>MID(Tabla1[[#This Row],[Aplicación]],14,2)</f>
        <v>21</v>
      </c>
      <c r="X1910" s="57" t="str">
        <f>MID(Tabla1[[#This Row],[Aplicación]],14,6)</f>
        <v>214</v>
      </c>
    </row>
    <row r="1911" spans="1:24" x14ac:dyDescent="0.25">
      <c r="A1911" s="60">
        <v>220240012793</v>
      </c>
      <c r="B1911" s="43" t="s">
        <v>702</v>
      </c>
      <c r="C1911" s="61">
        <v>45407</v>
      </c>
      <c r="D1911" s="60">
        <v>22024001638</v>
      </c>
      <c r="E1911" s="43" t="s">
        <v>1424</v>
      </c>
      <c r="F1911" s="62">
        <v>339.26</v>
      </c>
      <c r="G1911" s="43" t="s">
        <v>768</v>
      </c>
      <c r="H1911" s="43" t="s">
        <v>4321</v>
      </c>
      <c r="I1911" s="69" t="s">
        <v>2934</v>
      </c>
      <c r="J1911" s="43" t="s">
        <v>398</v>
      </c>
      <c r="K1911" s="43" t="s">
        <v>398</v>
      </c>
      <c r="L1911" s="43" t="s">
        <v>399</v>
      </c>
      <c r="M1911" s="43" t="s">
        <v>395</v>
      </c>
      <c r="N1911" s="43" t="s">
        <v>396</v>
      </c>
      <c r="O1911" s="68" t="s">
        <v>325</v>
      </c>
      <c r="P1911" s="68" t="s">
        <v>2931</v>
      </c>
      <c r="Q1911" s="57" t="s">
        <v>2932</v>
      </c>
      <c r="R1911" s="35" t="s">
        <v>265</v>
      </c>
      <c r="S1911" s="57" t="str">
        <f>MID(Tabla1[[#This Row],[Aplicación]],6,2)</f>
        <v>07</v>
      </c>
      <c r="T1911" s="54" t="str">
        <f>VLOOKUP(Tabla1[[#This Row],[AREA]],Hoja1!A:B,2,FALSE)</f>
        <v>07. Medio ambiente</v>
      </c>
      <c r="U1911" s="57" t="str">
        <f>MID(Tabla1[[#This Row],[Aplicación]],9,4)</f>
        <v>1711</v>
      </c>
      <c r="V1911" s="54" t="str">
        <f>VLOOKUP(Tabla1[[#This Row],[PROGRAMA]],Hoja1!A:B,2,FALSE)</f>
        <v>1711. Parques y jardines</v>
      </c>
      <c r="W1911" s="57" t="str">
        <f>MID(Tabla1[[#This Row],[Aplicación]],14,2)</f>
        <v>21</v>
      </c>
      <c r="X1911" s="57" t="str">
        <f>MID(Tabla1[[#This Row],[Aplicación]],14,6)</f>
        <v>214</v>
      </c>
    </row>
    <row r="1912" spans="1:24" x14ac:dyDescent="0.25">
      <c r="A1912" s="60">
        <v>220240011149</v>
      </c>
      <c r="B1912" s="43" t="s">
        <v>702</v>
      </c>
      <c r="C1912" s="61">
        <v>45393</v>
      </c>
      <c r="D1912" s="60">
        <v>22024001638</v>
      </c>
      <c r="E1912" s="43" t="s">
        <v>1424</v>
      </c>
      <c r="F1912" s="62">
        <v>310.49</v>
      </c>
      <c r="G1912" s="43" t="s">
        <v>3318</v>
      </c>
      <c r="H1912" s="43" t="s">
        <v>4542</v>
      </c>
      <c r="I1912" s="69" t="s">
        <v>2934</v>
      </c>
      <c r="J1912" s="43" t="s">
        <v>398</v>
      </c>
      <c r="K1912" s="43" t="s">
        <v>398</v>
      </c>
      <c r="L1912" s="43" t="s">
        <v>399</v>
      </c>
      <c r="M1912" s="43" t="s">
        <v>395</v>
      </c>
      <c r="N1912" s="43" t="s">
        <v>396</v>
      </c>
      <c r="O1912" s="68" t="s">
        <v>325</v>
      </c>
      <c r="P1912" s="68" t="s">
        <v>2931</v>
      </c>
      <c r="Q1912" s="57" t="s">
        <v>2932</v>
      </c>
      <c r="R1912" s="35" t="s">
        <v>265</v>
      </c>
      <c r="S1912" s="57" t="str">
        <f>MID(Tabla1[[#This Row],[Aplicación]],6,2)</f>
        <v>07</v>
      </c>
      <c r="T1912" s="54" t="str">
        <f>VLOOKUP(Tabla1[[#This Row],[AREA]],Hoja1!A:B,2,FALSE)</f>
        <v>07. Medio ambiente</v>
      </c>
      <c r="U1912" s="57" t="str">
        <f>MID(Tabla1[[#This Row],[Aplicación]],9,4)</f>
        <v>1711</v>
      </c>
      <c r="V1912" s="54" t="str">
        <f>VLOOKUP(Tabla1[[#This Row],[PROGRAMA]],Hoja1!A:B,2,FALSE)</f>
        <v>1711. Parques y jardines</v>
      </c>
      <c r="W1912" s="57" t="str">
        <f>MID(Tabla1[[#This Row],[Aplicación]],14,2)</f>
        <v>21</v>
      </c>
      <c r="X1912" s="57" t="str">
        <f>MID(Tabla1[[#This Row],[Aplicación]],14,6)</f>
        <v>214</v>
      </c>
    </row>
    <row r="1913" spans="1:24" x14ac:dyDescent="0.25">
      <c r="A1913" s="60">
        <v>220239000854</v>
      </c>
      <c r="B1913" s="43" t="s">
        <v>390</v>
      </c>
      <c r="C1913" s="61">
        <v>45292</v>
      </c>
      <c r="D1913" s="60">
        <v>22024001204</v>
      </c>
      <c r="E1913" s="43" t="s">
        <v>1340</v>
      </c>
      <c r="F1913" s="62">
        <v>15500</v>
      </c>
      <c r="G1913" s="43" t="s">
        <v>426</v>
      </c>
      <c r="H1913" s="43" t="s">
        <v>1807</v>
      </c>
      <c r="I1913" s="69">
        <v>220</v>
      </c>
      <c r="J1913" s="43" t="s">
        <v>427</v>
      </c>
      <c r="K1913" s="43" t="s">
        <v>428</v>
      </c>
      <c r="L1913" s="43" t="s">
        <v>413</v>
      </c>
      <c r="M1913" s="43" t="s">
        <v>395</v>
      </c>
      <c r="N1913" s="43" t="s">
        <v>396</v>
      </c>
      <c r="O1913" s="52" t="s">
        <v>321</v>
      </c>
      <c r="P1913" s="63" t="s">
        <v>276</v>
      </c>
      <c r="Q1913" s="57" t="str">
        <f>MID(Tabla1[[#This Row],[Aplicación]],14,1)</f>
        <v>2</v>
      </c>
      <c r="R1913" s="35" t="s">
        <v>265</v>
      </c>
      <c r="S1913" s="57" t="str">
        <f>MID(Tabla1[[#This Row],[Aplicación]],6,2)</f>
        <v>07</v>
      </c>
      <c r="T1913" s="54" t="str">
        <f>VLOOKUP(Tabla1[[#This Row],[AREA]],Hoja1!A:B,2,FALSE)</f>
        <v>07. Medio ambiente</v>
      </c>
      <c r="U1913" s="57" t="str">
        <f>MID(Tabla1[[#This Row],[Aplicación]],9,4)</f>
        <v>1721</v>
      </c>
      <c r="V1913" s="54" t="str">
        <f>VLOOKUP(Tabla1[[#This Row],[PROGRAMA]],Hoja1!A:B,2,FALSE)</f>
        <v>1721. Protección del medio ambiente</v>
      </c>
      <c r="W1913" s="57" t="str">
        <f>MID(Tabla1[[#This Row],[Aplicación]],14,2)</f>
        <v>22</v>
      </c>
      <c r="X1913" s="57" t="str">
        <f>MID(Tabla1[[#This Row],[Aplicación]],14,6)</f>
        <v>22100</v>
      </c>
    </row>
    <row r="1914" spans="1:24" x14ac:dyDescent="0.25">
      <c r="A1914" s="60">
        <v>220229000572</v>
      </c>
      <c r="B1914" s="43" t="s">
        <v>390</v>
      </c>
      <c r="C1914" s="61">
        <v>45292</v>
      </c>
      <c r="D1914" s="60">
        <v>22024002733</v>
      </c>
      <c r="E1914" s="43" t="s">
        <v>1430</v>
      </c>
      <c r="F1914" s="62">
        <v>1000</v>
      </c>
      <c r="G1914" s="43" t="s">
        <v>582</v>
      </c>
      <c r="H1914" s="43" t="s">
        <v>870</v>
      </c>
      <c r="I1914" s="69">
        <v>220</v>
      </c>
      <c r="J1914" s="43" t="s">
        <v>393</v>
      </c>
      <c r="K1914" s="43" t="s">
        <v>393</v>
      </c>
      <c r="L1914" s="43" t="s">
        <v>399</v>
      </c>
      <c r="M1914" s="43" t="s">
        <v>395</v>
      </c>
      <c r="N1914" s="43" t="s">
        <v>396</v>
      </c>
      <c r="O1914" s="52" t="s">
        <v>321</v>
      </c>
      <c r="P1914" s="63" t="s">
        <v>276</v>
      </c>
      <c r="Q1914" s="57" t="str">
        <f>MID(Tabla1[[#This Row],[Aplicación]],14,1)</f>
        <v>2</v>
      </c>
      <c r="R1914" s="35" t="s">
        <v>265</v>
      </c>
      <c r="S1914" s="57" t="str">
        <f>MID(Tabla1[[#This Row],[Aplicación]],6,2)</f>
        <v>07</v>
      </c>
      <c r="T1914" s="54" t="str">
        <f>VLOOKUP(Tabla1[[#This Row],[AREA]],Hoja1!A:B,2,FALSE)</f>
        <v>07. Medio ambiente</v>
      </c>
      <c r="U1914" s="57" t="str">
        <f>MID(Tabla1[[#This Row],[Aplicación]],9,4)</f>
        <v>1721</v>
      </c>
      <c r="V1914" s="54" t="str">
        <f>VLOOKUP(Tabla1[[#This Row],[PROGRAMA]],Hoja1!A:B,2,FALSE)</f>
        <v>1721. Protección del medio ambiente</v>
      </c>
      <c r="W1914" s="57" t="str">
        <f>MID(Tabla1[[#This Row],[Aplicación]],14,2)</f>
        <v>22</v>
      </c>
      <c r="X1914" s="57" t="str">
        <f>MID(Tabla1[[#This Row],[Aplicación]],14,6)</f>
        <v>22103</v>
      </c>
    </row>
    <row r="1915" spans="1:24" x14ac:dyDescent="0.25">
      <c r="A1915" s="53">
        <v>220240005348</v>
      </c>
      <c r="B1915" s="45" t="s">
        <v>390</v>
      </c>
      <c r="C1915" s="50">
        <v>45359</v>
      </c>
      <c r="D1915" s="44">
        <v>22024002250</v>
      </c>
      <c r="E1915" s="45" t="s">
        <v>1363</v>
      </c>
      <c r="F1915" s="51">
        <v>417.45</v>
      </c>
      <c r="G1915" s="45" t="s">
        <v>26</v>
      </c>
      <c r="H1915" s="45" t="s">
        <v>1885</v>
      </c>
      <c r="I1915" s="53">
        <v>220</v>
      </c>
      <c r="J1915" s="45" t="s">
        <v>398</v>
      </c>
      <c r="K1915" s="45" t="s">
        <v>398</v>
      </c>
      <c r="L1915" s="45" t="s">
        <v>399</v>
      </c>
      <c r="M1915" s="45" t="s">
        <v>585</v>
      </c>
      <c r="N1915" s="45" t="s">
        <v>539</v>
      </c>
      <c r="O1915" s="52" t="s">
        <v>326</v>
      </c>
      <c r="P1915" s="63" t="s">
        <v>276</v>
      </c>
      <c r="Q1915" s="57" t="str">
        <f>MID(Tabla1[[#This Row],[Aplicación]],14,1)</f>
        <v>2</v>
      </c>
      <c r="R1915" s="35" t="s">
        <v>265</v>
      </c>
      <c r="S1915" s="57" t="str">
        <f>MID(Tabla1[[#This Row],[Aplicación]],6,2)</f>
        <v>07</v>
      </c>
      <c r="T1915" s="54" t="str">
        <f>VLOOKUP(Tabla1[[#This Row],[AREA]],Hoja1!A:B,2,FALSE)</f>
        <v>07. Medio ambiente</v>
      </c>
      <c r="U1915" s="57" t="str">
        <f>MID(Tabla1[[#This Row],[Aplicación]],9,4)</f>
        <v>1721</v>
      </c>
      <c r="V1915" s="54" t="str">
        <f>VLOOKUP(Tabla1[[#This Row],[PROGRAMA]],Hoja1!A:B,2,FALSE)</f>
        <v>1721. Protección del medio ambiente</v>
      </c>
      <c r="W1915" s="57" t="str">
        <f>MID(Tabla1[[#This Row],[Aplicación]],14,2)</f>
        <v>22</v>
      </c>
      <c r="X1915" s="57" t="str">
        <f>MID(Tabla1[[#This Row],[Aplicación]],14,6)</f>
        <v>22112</v>
      </c>
    </row>
    <row r="1916" spans="1:24" x14ac:dyDescent="0.25">
      <c r="A1916" s="53">
        <v>220240003363</v>
      </c>
      <c r="B1916" s="45" t="s">
        <v>390</v>
      </c>
      <c r="C1916" s="50">
        <v>45348</v>
      </c>
      <c r="D1916" s="44">
        <v>22024002341</v>
      </c>
      <c r="E1916" s="45" t="s">
        <v>1363</v>
      </c>
      <c r="F1916" s="51">
        <v>952.88</v>
      </c>
      <c r="G1916" s="45" t="s">
        <v>26</v>
      </c>
      <c r="H1916" s="45" t="s">
        <v>2115</v>
      </c>
      <c r="I1916" s="53">
        <v>220</v>
      </c>
      <c r="J1916" s="45" t="s">
        <v>398</v>
      </c>
      <c r="K1916" s="45" t="s">
        <v>398</v>
      </c>
      <c r="L1916" s="45" t="s">
        <v>399</v>
      </c>
      <c r="M1916" s="45" t="s">
        <v>585</v>
      </c>
      <c r="N1916" s="45" t="s">
        <v>539</v>
      </c>
      <c r="O1916" s="52" t="s">
        <v>326</v>
      </c>
      <c r="P1916" s="63" t="s">
        <v>276</v>
      </c>
      <c r="Q1916" s="57" t="str">
        <f>MID(Tabla1[[#This Row],[Aplicación]],14,1)</f>
        <v>2</v>
      </c>
      <c r="R1916" s="35" t="s">
        <v>265</v>
      </c>
      <c r="S1916" s="57" t="str">
        <f>MID(Tabla1[[#This Row],[Aplicación]],6,2)</f>
        <v>07</v>
      </c>
      <c r="T1916" s="54" t="str">
        <f>VLOOKUP(Tabla1[[#This Row],[AREA]],Hoja1!A:B,2,FALSE)</f>
        <v>07. Medio ambiente</v>
      </c>
      <c r="U1916" s="57" t="str">
        <f>MID(Tabla1[[#This Row],[Aplicación]],9,4)</f>
        <v>1721</v>
      </c>
      <c r="V1916" s="54" t="str">
        <f>VLOOKUP(Tabla1[[#This Row],[PROGRAMA]],Hoja1!A:B,2,FALSE)</f>
        <v>1721. Protección del medio ambiente</v>
      </c>
      <c r="W1916" s="57" t="str">
        <f>MID(Tabla1[[#This Row],[Aplicación]],14,2)</f>
        <v>22</v>
      </c>
      <c r="X1916" s="57" t="str">
        <f>MID(Tabla1[[#This Row],[Aplicación]],14,6)</f>
        <v>22112</v>
      </c>
    </row>
    <row r="1917" spans="1:24" x14ac:dyDescent="0.25">
      <c r="A1917" s="44">
        <v>220240003356</v>
      </c>
      <c r="B1917" s="45" t="s">
        <v>390</v>
      </c>
      <c r="C1917" s="50">
        <v>45348</v>
      </c>
      <c r="D1917" s="44">
        <v>22024002294</v>
      </c>
      <c r="E1917" s="45" t="s">
        <v>1363</v>
      </c>
      <c r="F1917" s="51">
        <v>1815</v>
      </c>
      <c r="G1917" s="45" t="s">
        <v>377</v>
      </c>
      <c r="H1917" s="45" t="s">
        <v>2260</v>
      </c>
      <c r="I1917" s="53">
        <v>220</v>
      </c>
      <c r="J1917" s="45" t="s">
        <v>393</v>
      </c>
      <c r="K1917" s="45" t="s">
        <v>393</v>
      </c>
      <c r="L1917" s="45" t="s">
        <v>399</v>
      </c>
      <c r="M1917" s="45" t="s">
        <v>585</v>
      </c>
      <c r="N1917" s="45" t="s">
        <v>539</v>
      </c>
      <c r="O1917" s="52" t="s">
        <v>326</v>
      </c>
      <c r="P1917" s="63" t="s">
        <v>276</v>
      </c>
      <c r="Q1917" s="57" t="str">
        <f>MID(Tabla1[[#This Row],[Aplicación]],14,1)</f>
        <v>2</v>
      </c>
      <c r="R1917" s="35" t="s">
        <v>265</v>
      </c>
      <c r="S1917" s="57" t="str">
        <f>MID(Tabla1[[#This Row],[Aplicación]],6,2)</f>
        <v>07</v>
      </c>
      <c r="T1917" s="54" t="str">
        <f>VLOOKUP(Tabla1[[#This Row],[AREA]],Hoja1!A:B,2,FALSE)</f>
        <v>07. Medio ambiente</v>
      </c>
      <c r="U1917" s="57" t="str">
        <f>MID(Tabla1[[#This Row],[Aplicación]],9,4)</f>
        <v>1721</v>
      </c>
      <c r="V1917" s="54" t="str">
        <f>VLOOKUP(Tabla1[[#This Row],[PROGRAMA]],Hoja1!A:B,2,FALSE)</f>
        <v>1721. Protección del medio ambiente</v>
      </c>
      <c r="W1917" s="57" t="str">
        <f>MID(Tabla1[[#This Row],[Aplicación]],14,2)</f>
        <v>22</v>
      </c>
      <c r="X1917" s="57" t="str">
        <f>MID(Tabla1[[#This Row],[Aplicación]],14,6)</f>
        <v>22112</v>
      </c>
    </row>
    <row r="1918" spans="1:24" x14ac:dyDescent="0.25">
      <c r="A1918" s="60">
        <v>220240023645</v>
      </c>
      <c r="B1918" s="43" t="s">
        <v>390</v>
      </c>
      <c r="C1918" s="61">
        <v>45454</v>
      </c>
      <c r="D1918" s="60">
        <v>22024004962</v>
      </c>
      <c r="E1918" s="43" t="s">
        <v>1363</v>
      </c>
      <c r="F1918" s="62">
        <v>3630</v>
      </c>
      <c r="G1918" s="43" t="s">
        <v>3346</v>
      </c>
      <c r="H1918" s="43" t="s">
        <v>3347</v>
      </c>
      <c r="I1918" s="69" t="s">
        <v>2930</v>
      </c>
      <c r="J1918" s="43" t="s">
        <v>537</v>
      </c>
      <c r="K1918" s="43" t="s">
        <v>537</v>
      </c>
      <c r="L1918" s="43" t="s">
        <v>413</v>
      </c>
      <c r="M1918" s="43" t="s">
        <v>585</v>
      </c>
      <c r="N1918" s="43" t="s">
        <v>539</v>
      </c>
      <c r="O1918" s="68" t="s">
        <v>326</v>
      </c>
      <c r="P1918" s="68" t="s">
        <v>2931</v>
      </c>
      <c r="Q1918" s="57" t="s">
        <v>2932</v>
      </c>
      <c r="R1918" s="35" t="s">
        <v>265</v>
      </c>
      <c r="S1918" s="57" t="str">
        <f>MID(Tabla1[[#This Row],[Aplicación]],6,2)</f>
        <v>07</v>
      </c>
      <c r="T1918" s="54" t="str">
        <f>VLOOKUP(Tabla1[[#This Row],[AREA]],Hoja1!A:B,2,FALSE)</f>
        <v>07. Medio ambiente</v>
      </c>
      <c r="U1918" s="57" t="str">
        <f>MID(Tabla1[[#This Row],[Aplicación]],9,4)</f>
        <v>1721</v>
      </c>
      <c r="V1918" s="54" t="str">
        <f>VLOOKUP(Tabla1[[#This Row],[PROGRAMA]],Hoja1!A:B,2,FALSE)</f>
        <v>1721. Protección del medio ambiente</v>
      </c>
      <c r="W1918" s="57" t="str">
        <f>MID(Tabla1[[#This Row],[Aplicación]],14,2)</f>
        <v>22</v>
      </c>
      <c r="X1918" s="57" t="str">
        <f>MID(Tabla1[[#This Row],[Aplicación]],14,6)</f>
        <v>22112</v>
      </c>
    </row>
    <row r="1919" spans="1:24" x14ac:dyDescent="0.25">
      <c r="A1919" s="60">
        <v>220240022336</v>
      </c>
      <c r="B1919" s="43" t="s">
        <v>390</v>
      </c>
      <c r="C1919" s="61">
        <v>45443</v>
      </c>
      <c r="D1919" s="60">
        <v>22024004810</v>
      </c>
      <c r="E1919" s="43" t="s">
        <v>1363</v>
      </c>
      <c r="F1919" s="62">
        <v>112.92</v>
      </c>
      <c r="G1919" s="43" t="s">
        <v>3346</v>
      </c>
      <c r="H1919" s="43" t="s">
        <v>3462</v>
      </c>
      <c r="I1919" s="69" t="s">
        <v>2930</v>
      </c>
      <c r="J1919" s="43" t="s">
        <v>537</v>
      </c>
      <c r="K1919" s="43" t="s">
        <v>537</v>
      </c>
      <c r="L1919" s="43" t="s">
        <v>413</v>
      </c>
      <c r="M1919" s="43" t="s">
        <v>585</v>
      </c>
      <c r="N1919" s="43" t="s">
        <v>539</v>
      </c>
      <c r="O1919" s="68" t="s">
        <v>326</v>
      </c>
      <c r="P1919" s="68" t="s">
        <v>2931</v>
      </c>
      <c r="Q1919" s="57" t="s">
        <v>2932</v>
      </c>
      <c r="R1919" s="35" t="s">
        <v>265</v>
      </c>
      <c r="S1919" s="57" t="str">
        <f>MID(Tabla1[[#This Row],[Aplicación]],6,2)</f>
        <v>07</v>
      </c>
      <c r="T1919" s="54" t="str">
        <f>VLOOKUP(Tabla1[[#This Row],[AREA]],Hoja1!A:B,2,FALSE)</f>
        <v>07. Medio ambiente</v>
      </c>
      <c r="U1919" s="57" t="str">
        <f>MID(Tabla1[[#This Row],[Aplicación]],9,4)</f>
        <v>1721</v>
      </c>
      <c r="V1919" s="54" t="str">
        <f>VLOOKUP(Tabla1[[#This Row],[PROGRAMA]],Hoja1!A:B,2,FALSE)</f>
        <v>1721. Protección del medio ambiente</v>
      </c>
      <c r="W1919" s="57" t="str">
        <f>MID(Tabla1[[#This Row],[Aplicación]],14,2)</f>
        <v>22</v>
      </c>
      <c r="X1919" s="57" t="str">
        <f>MID(Tabla1[[#This Row],[Aplicación]],14,6)</f>
        <v>22112</v>
      </c>
    </row>
    <row r="1920" spans="1:24" x14ac:dyDescent="0.25">
      <c r="A1920" s="60">
        <v>220240021009</v>
      </c>
      <c r="B1920" s="43" t="s">
        <v>390</v>
      </c>
      <c r="C1920" s="61">
        <v>45436</v>
      </c>
      <c r="D1920" s="60">
        <v>22024004657</v>
      </c>
      <c r="E1920" s="43" t="s">
        <v>1363</v>
      </c>
      <c r="F1920" s="62">
        <v>90.15</v>
      </c>
      <c r="G1920" s="43" t="s">
        <v>3667</v>
      </c>
      <c r="H1920" s="43" t="s">
        <v>3668</v>
      </c>
      <c r="I1920" s="69" t="s">
        <v>2930</v>
      </c>
      <c r="J1920" s="43" t="s">
        <v>748</v>
      </c>
      <c r="K1920" s="43" t="s">
        <v>393</v>
      </c>
      <c r="L1920" s="43" t="s">
        <v>413</v>
      </c>
      <c r="M1920" s="43" t="s">
        <v>585</v>
      </c>
      <c r="N1920" s="43" t="s">
        <v>539</v>
      </c>
      <c r="O1920" s="68" t="s">
        <v>326</v>
      </c>
      <c r="P1920" s="68" t="s">
        <v>2931</v>
      </c>
      <c r="Q1920" s="57" t="s">
        <v>2932</v>
      </c>
      <c r="R1920" s="35" t="s">
        <v>265</v>
      </c>
      <c r="S1920" s="57" t="str">
        <f>MID(Tabla1[[#This Row],[Aplicación]],6,2)</f>
        <v>07</v>
      </c>
      <c r="T1920" s="54" t="str">
        <f>VLOOKUP(Tabla1[[#This Row],[AREA]],Hoja1!A:B,2,FALSE)</f>
        <v>07. Medio ambiente</v>
      </c>
      <c r="U1920" s="57" t="str">
        <f>MID(Tabla1[[#This Row],[Aplicación]],9,4)</f>
        <v>1721</v>
      </c>
      <c r="V1920" s="54" t="str">
        <f>VLOOKUP(Tabla1[[#This Row],[PROGRAMA]],Hoja1!A:B,2,FALSE)</f>
        <v>1721. Protección del medio ambiente</v>
      </c>
      <c r="W1920" s="57" t="str">
        <f>MID(Tabla1[[#This Row],[Aplicación]],14,2)</f>
        <v>22</v>
      </c>
      <c r="X1920" s="57" t="str">
        <f>MID(Tabla1[[#This Row],[Aplicación]],14,6)</f>
        <v>22112</v>
      </c>
    </row>
    <row r="1921" spans="1:24" x14ac:dyDescent="0.25">
      <c r="A1921" s="60">
        <v>220240019689</v>
      </c>
      <c r="B1921" s="43" t="s">
        <v>702</v>
      </c>
      <c r="C1921" s="61">
        <v>45435</v>
      </c>
      <c r="D1921" s="60">
        <v>22024002262</v>
      </c>
      <c r="E1921" s="43" t="s">
        <v>1363</v>
      </c>
      <c r="F1921" s="62">
        <v>232.3</v>
      </c>
      <c r="G1921" s="43" t="s">
        <v>84</v>
      </c>
      <c r="H1921" s="43" t="s">
        <v>3733</v>
      </c>
      <c r="I1921" s="69" t="s">
        <v>2934</v>
      </c>
      <c r="J1921" s="43" t="s">
        <v>398</v>
      </c>
      <c r="K1921" s="43" t="s">
        <v>398</v>
      </c>
      <c r="L1921" s="43" t="s">
        <v>413</v>
      </c>
      <c r="M1921" s="43" t="s">
        <v>395</v>
      </c>
      <c r="N1921" s="43" t="s">
        <v>396</v>
      </c>
      <c r="O1921" s="68" t="s">
        <v>325</v>
      </c>
      <c r="P1921" s="68" t="s">
        <v>2931</v>
      </c>
      <c r="Q1921" s="57" t="s">
        <v>2932</v>
      </c>
      <c r="R1921" s="35" t="s">
        <v>265</v>
      </c>
      <c r="S1921" s="57" t="str">
        <f>MID(Tabla1[[#This Row],[Aplicación]],6,2)</f>
        <v>07</v>
      </c>
      <c r="T1921" s="54" t="str">
        <f>VLOOKUP(Tabla1[[#This Row],[AREA]],Hoja1!A:B,2,FALSE)</f>
        <v>07. Medio ambiente</v>
      </c>
      <c r="U1921" s="57" t="str">
        <f>MID(Tabla1[[#This Row],[Aplicación]],9,4)</f>
        <v>1721</v>
      </c>
      <c r="V1921" s="54" t="str">
        <f>VLOOKUP(Tabla1[[#This Row],[PROGRAMA]],Hoja1!A:B,2,FALSE)</f>
        <v>1721. Protección del medio ambiente</v>
      </c>
      <c r="W1921" s="57" t="str">
        <f>MID(Tabla1[[#This Row],[Aplicación]],14,2)</f>
        <v>22</v>
      </c>
      <c r="X1921" s="57" t="str">
        <f>MID(Tabla1[[#This Row],[Aplicación]],14,6)</f>
        <v>22112</v>
      </c>
    </row>
    <row r="1922" spans="1:24" x14ac:dyDescent="0.25">
      <c r="A1922" s="60">
        <v>220240016337</v>
      </c>
      <c r="B1922" s="43" t="s">
        <v>390</v>
      </c>
      <c r="C1922" s="61">
        <v>45422</v>
      </c>
      <c r="D1922" s="60">
        <v>22024004415</v>
      </c>
      <c r="E1922" s="43" t="s">
        <v>1363</v>
      </c>
      <c r="F1922" s="62">
        <v>1719.48</v>
      </c>
      <c r="G1922" s="43" t="s">
        <v>3346</v>
      </c>
      <c r="H1922" s="43" t="s">
        <v>4053</v>
      </c>
      <c r="I1922" s="69" t="s">
        <v>2930</v>
      </c>
      <c r="J1922" s="43" t="s">
        <v>537</v>
      </c>
      <c r="K1922" s="43" t="s">
        <v>537</v>
      </c>
      <c r="L1922" s="43" t="s">
        <v>413</v>
      </c>
      <c r="M1922" s="43" t="s">
        <v>585</v>
      </c>
      <c r="N1922" s="43" t="s">
        <v>539</v>
      </c>
      <c r="O1922" s="68" t="s">
        <v>326</v>
      </c>
      <c r="P1922" s="68" t="s">
        <v>2931</v>
      </c>
      <c r="Q1922" s="57" t="s">
        <v>2932</v>
      </c>
      <c r="R1922" s="35" t="s">
        <v>265</v>
      </c>
      <c r="S1922" s="57" t="str">
        <f>MID(Tabla1[[#This Row],[Aplicación]],6,2)</f>
        <v>07</v>
      </c>
      <c r="T1922" s="54" t="str">
        <f>VLOOKUP(Tabla1[[#This Row],[AREA]],Hoja1!A:B,2,FALSE)</f>
        <v>07. Medio ambiente</v>
      </c>
      <c r="U1922" s="57" t="str">
        <f>MID(Tabla1[[#This Row],[Aplicación]],9,4)</f>
        <v>1721</v>
      </c>
      <c r="V1922" s="54" t="str">
        <f>VLOOKUP(Tabla1[[#This Row],[PROGRAMA]],Hoja1!A:B,2,FALSE)</f>
        <v>1721. Protección del medio ambiente</v>
      </c>
      <c r="W1922" s="57" t="str">
        <f>MID(Tabla1[[#This Row],[Aplicación]],14,2)</f>
        <v>22</v>
      </c>
      <c r="X1922" s="57" t="str">
        <f>MID(Tabla1[[#This Row],[Aplicación]],14,6)</f>
        <v>22112</v>
      </c>
    </row>
    <row r="1923" spans="1:24" x14ac:dyDescent="0.25">
      <c r="A1923" s="60">
        <v>220240013828</v>
      </c>
      <c r="B1923" s="43" t="s">
        <v>702</v>
      </c>
      <c r="C1923" s="61">
        <v>45412</v>
      </c>
      <c r="D1923" s="60">
        <v>22024002262</v>
      </c>
      <c r="E1923" s="43" t="s">
        <v>1363</v>
      </c>
      <c r="F1923" s="62">
        <v>1137.6400000000001</v>
      </c>
      <c r="G1923" s="43" t="s">
        <v>764</v>
      </c>
      <c r="H1923" s="43" t="s">
        <v>4158</v>
      </c>
      <c r="I1923" s="69" t="s">
        <v>2934</v>
      </c>
      <c r="J1923" s="43" t="s">
        <v>398</v>
      </c>
      <c r="K1923" s="43" t="s">
        <v>398</v>
      </c>
      <c r="L1923" s="43" t="s">
        <v>413</v>
      </c>
      <c r="M1923" s="43" t="s">
        <v>395</v>
      </c>
      <c r="N1923" s="43" t="s">
        <v>396</v>
      </c>
      <c r="O1923" s="68" t="s">
        <v>325</v>
      </c>
      <c r="P1923" s="68" t="s">
        <v>2931</v>
      </c>
      <c r="Q1923" s="57" t="s">
        <v>2932</v>
      </c>
      <c r="R1923" s="35" t="s">
        <v>265</v>
      </c>
      <c r="S1923" s="57" t="str">
        <f>MID(Tabla1[[#This Row],[Aplicación]],6,2)</f>
        <v>07</v>
      </c>
      <c r="T1923" s="54" t="str">
        <f>VLOOKUP(Tabla1[[#This Row],[AREA]],Hoja1!A:B,2,FALSE)</f>
        <v>07. Medio ambiente</v>
      </c>
      <c r="U1923" s="57" t="str">
        <f>MID(Tabla1[[#This Row],[Aplicación]],9,4)</f>
        <v>1721</v>
      </c>
      <c r="V1923" s="54" t="str">
        <f>VLOOKUP(Tabla1[[#This Row],[PROGRAMA]],Hoja1!A:B,2,FALSE)</f>
        <v>1721. Protección del medio ambiente</v>
      </c>
      <c r="W1923" s="57" t="str">
        <f>MID(Tabla1[[#This Row],[Aplicación]],14,2)</f>
        <v>22</v>
      </c>
      <c r="X1923" s="57" t="str">
        <f>MID(Tabla1[[#This Row],[Aplicación]],14,6)</f>
        <v>22112</v>
      </c>
    </row>
    <row r="1924" spans="1:24" x14ac:dyDescent="0.25">
      <c r="A1924" s="60">
        <v>220240011980</v>
      </c>
      <c r="B1924" s="43" t="s">
        <v>390</v>
      </c>
      <c r="C1924" s="61">
        <v>45399</v>
      </c>
      <c r="D1924" s="60">
        <v>22024003989</v>
      </c>
      <c r="E1924" s="43" t="s">
        <v>1363</v>
      </c>
      <c r="F1924" s="62">
        <v>937.21</v>
      </c>
      <c r="G1924" s="43" t="s">
        <v>69</v>
      </c>
      <c r="H1924" s="43" t="s">
        <v>4385</v>
      </c>
      <c r="I1924" s="69" t="s">
        <v>2930</v>
      </c>
      <c r="J1924" s="43" t="s">
        <v>398</v>
      </c>
      <c r="K1924" s="43" t="s">
        <v>398</v>
      </c>
      <c r="L1924" s="43" t="s">
        <v>413</v>
      </c>
      <c r="M1924" s="43" t="s">
        <v>585</v>
      </c>
      <c r="N1924" s="43" t="s">
        <v>539</v>
      </c>
      <c r="O1924" s="68" t="s">
        <v>326</v>
      </c>
      <c r="P1924" s="68" t="s">
        <v>2931</v>
      </c>
      <c r="Q1924" s="57" t="s">
        <v>2932</v>
      </c>
      <c r="R1924" s="35" t="s">
        <v>265</v>
      </c>
      <c r="S1924" s="57" t="str">
        <f>MID(Tabla1[[#This Row],[Aplicación]],6,2)</f>
        <v>07</v>
      </c>
      <c r="T1924" s="54" t="str">
        <f>VLOOKUP(Tabla1[[#This Row],[AREA]],Hoja1!A:B,2,FALSE)</f>
        <v>07. Medio ambiente</v>
      </c>
      <c r="U1924" s="57" t="str">
        <f>MID(Tabla1[[#This Row],[Aplicación]],9,4)</f>
        <v>1721</v>
      </c>
      <c r="V1924" s="54" t="str">
        <f>VLOOKUP(Tabla1[[#This Row],[PROGRAMA]],Hoja1!A:B,2,FALSE)</f>
        <v>1721. Protección del medio ambiente</v>
      </c>
      <c r="W1924" s="57" t="str">
        <f>MID(Tabla1[[#This Row],[Aplicación]],14,2)</f>
        <v>22</v>
      </c>
      <c r="X1924" s="57" t="str">
        <f>MID(Tabla1[[#This Row],[Aplicación]],14,6)</f>
        <v>22112</v>
      </c>
    </row>
    <row r="1925" spans="1:24" x14ac:dyDescent="0.25">
      <c r="A1925" s="60">
        <v>220240009156</v>
      </c>
      <c r="B1925" s="43" t="s">
        <v>702</v>
      </c>
      <c r="C1925" s="61">
        <v>45383</v>
      </c>
      <c r="D1925" s="60">
        <v>22024002262</v>
      </c>
      <c r="E1925" s="43" t="s">
        <v>1363</v>
      </c>
      <c r="F1925" s="62">
        <v>20.59</v>
      </c>
      <c r="G1925" s="43" t="s">
        <v>697</v>
      </c>
      <c r="H1925" s="43" t="s">
        <v>4722</v>
      </c>
      <c r="I1925" s="69" t="s">
        <v>2934</v>
      </c>
      <c r="J1925" s="43" t="s">
        <v>537</v>
      </c>
      <c r="K1925" s="43" t="s">
        <v>537</v>
      </c>
      <c r="L1925" s="43" t="s">
        <v>413</v>
      </c>
      <c r="M1925" s="43" t="s">
        <v>395</v>
      </c>
      <c r="N1925" s="43" t="s">
        <v>396</v>
      </c>
      <c r="O1925" s="68" t="s">
        <v>325</v>
      </c>
      <c r="P1925" s="68" t="s">
        <v>2931</v>
      </c>
      <c r="Q1925" s="57" t="s">
        <v>2932</v>
      </c>
      <c r="R1925" s="35" t="s">
        <v>265</v>
      </c>
      <c r="S1925" s="57" t="str">
        <f>MID(Tabla1[[#This Row],[Aplicación]],6,2)</f>
        <v>07</v>
      </c>
      <c r="T1925" s="54" t="str">
        <f>VLOOKUP(Tabla1[[#This Row],[AREA]],Hoja1!A:B,2,FALSE)</f>
        <v>07. Medio ambiente</v>
      </c>
      <c r="U1925" s="57" t="str">
        <f>MID(Tabla1[[#This Row],[Aplicación]],9,4)</f>
        <v>1721</v>
      </c>
      <c r="V1925" s="54" t="str">
        <f>VLOOKUP(Tabla1[[#This Row],[PROGRAMA]],Hoja1!A:B,2,FALSE)</f>
        <v>1721. Protección del medio ambiente</v>
      </c>
      <c r="W1925" s="57" t="str">
        <f>MID(Tabla1[[#This Row],[Aplicación]],14,2)</f>
        <v>22</v>
      </c>
      <c r="X1925" s="57" t="str">
        <f>MID(Tabla1[[#This Row],[Aplicación]],14,6)</f>
        <v>22112</v>
      </c>
    </row>
    <row r="1926" spans="1:24" x14ac:dyDescent="0.25">
      <c r="A1926" s="60">
        <v>220240009199</v>
      </c>
      <c r="B1926" s="43" t="s">
        <v>702</v>
      </c>
      <c r="C1926" s="61">
        <v>45383</v>
      </c>
      <c r="D1926" s="60">
        <v>22024002262</v>
      </c>
      <c r="E1926" s="43" t="s">
        <v>1363</v>
      </c>
      <c r="F1926" s="62">
        <v>719.95</v>
      </c>
      <c r="G1926" s="43" t="s">
        <v>764</v>
      </c>
      <c r="H1926" s="43" t="s">
        <v>4748</v>
      </c>
      <c r="I1926" s="69" t="s">
        <v>2934</v>
      </c>
      <c r="J1926" s="43" t="s">
        <v>398</v>
      </c>
      <c r="K1926" s="43" t="s">
        <v>398</v>
      </c>
      <c r="L1926" s="43" t="s">
        <v>413</v>
      </c>
      <c r="M1926" s="43" t="s">
        <v>395</v>
      </c>
      <c r="N1926" s="43" t="s">
        <v>396</v>
      </c>
      <c r="O1926" s="68" t="s">
        <v>325</v>
      </c>
      <c r="P1926" s="68" t="s">
        <v>2931</v>
      </c>
      <c r="Q1926" s="57" t="s">
        <v>2932</v>
      </c>
      <c r="R1926" s="35" t="s">
        <v>265</v>
      </c>
      <c r="S1926" s="57" t="str">
        <f>MID(Tabla1[[#This Row],[Aplicación]],6,2)</f>
        <v>07</v>
      </c>
      <c r="T1926" s="54" t="str">
        <f>VLOOKUP(Tabla1[[#This Row],[AREA]],Hoja1!A:B,2,FALSE)</f>
        <v>07. Medio ambiente</v>
      </c>
      <c r="U1926" s="57" t="str">
        <f>MID(Tabla1[[#This Row],[Aplicación]],9,4)</f>
        <v>1721</v>
      </c>
      <c r="V1926" s="54" t="str">
        <f>VLOOKUP(Tabla1[[#This Row],[PROGRAMA]],Hoja1!A:B,2,FALSE)</f>
        <v>1721. Protección del medio ambiente</v>
      </c>
      <c r="W1926" s="57" t="str">
        <f>MID(Tabla1[[#This Row],[Aplicación]],14,2)</f>
        <v>22</v>
      </c>
      <c r="X1926" s="57" t="str">
        <f>MID(Tabla1[[#This Row],[Aplicación]],14,6)</f>
        <v>22112</v>
      </c>
    </row>
    <row r="1927" spans="1:24" x14ac:dyDescent="0.25">
      <c r="A1927" s="60">
        <v>220240031026</v>
      </c>
      <c r="B1927" s="43" t="s">
        <v>702</v>
      </c>
      <c r="C1927" s="61">
        <v>45490</v>
      </c>
      <c r="D1927" s="60">
        <v>22024002262</v>
      </c>
      <c r="E1927" s="43" t="s">
        <v>1363</v>
      </c>
      <c r="F1927" s="62">
        <v>719.95</v>
      </c>
      <c r="G1927" s="43" t="s">
        <v>764</v>
      </c>
      <c r="H1927" s="43" t="s">
        <v>4748</v>
      </c>
      <c r="I1927" s="69">
        <v>300</v>
      </c>
      <c r="J1927" s="43" t="s">
        <v>398</v>
      </c>
      <c r="K1927" s="43" t="s">
        <v>398</v>
      </c>
      <c r="L1927" s="43" t="s">
        <v>413</v>
      </c>
      <c r="M1927" s="43" t="s">
        <v>395</v>
      </c>
      <c r="N1927" s="43" t="s">
        <v>396</v>
      </c>
      <c r="O1927" s="68" t="s">
        <v>325</v>
      </c>
      <c r="P1927" s="68" t="s">
        <v>4838</v>
      </c>
      <c r="Q1927" s="57" t="str">
        <f>MID(Tabla1[[#This Row],[Aplicación]],14,1)</f>
        <v>2</v>
      </c>
      <c r="R1927" s="35" t="s">
        <v>265</v>
      </c>
      <c r="S1927" s="57" t="str">
        <f>MID(Tabla1[[#This Row],[Aplicación]],6,2)</f>
        <v>07</v>
      </c>
      <c r="T1927" s="54" t="str">
        <f>VLOOKUP(Tabla1[[#This Row],[AREA]],Hoja1!A:B,2,FALSE)</f>
        <v>07. Medio ambiente</v>
      </c>
      <c r="U1927" s="57" t="str">
        <f>MID(Tabla1[[#This Row],[Aplicación]],9,4)</f>
        <v>1721</v>
      </c>
      <c r="V1927" s="54" t="str">
        <f>VLOOKUP(Tabla1[[#This Row],[PROGRAMA]],Hoja1!A:B,2,FALSE)</f>
        <v>1721. Protección del medio ambiente</v>
      </c>
      <c r="W1927" s="57" t="str">
        <f>MID(Tabla1[[#This Row],[Aplicación]],14,2)</f>
        <v>22</v>
      </c>
      <c r="X1927" s="57" t="str">
        <f>MID(Tabla1[[#This Row],[Aplicación]],14,6)</f>
        <v>22112</v>
      </c>
    </row>
    <row r="1928" spans="1:24" x14ac:dyDescent="0.25">
      <c r="A1928" s="60">
        <v>220240041810</v>
      </c>
      <c r="B1928" s="43" t="s">
        <v>390</v>
      </c>
      <c r="C1928" s="61">
        <v>45540</v>
      </c>
      <c r="D1928" s="60">
        <v>22024006424</v>
      </c>
      <c r="E1928" s="43" t="s">
        <v>1363</v>
      </c>
      <c r="F1928" s="62">
        <v>417.45</v>
      </c>
      <c r="G1928" s="43" t="s">
        <v>26</v>
      </c>
      <c r="H1928" s="43" t="s">
        <v>5895</v>
      </c>
      <c r="I1928" s="69">
        <v>220</v>
      </c>
      <c r="J1928" s="43" t="s">
        <v>398</v>
      </c>
      <c r="K1928" s="43" t="s">
        <v>398</v>
      </c>
      <c r="L1928" s="43" t="s">
        <v>413</v>
      </c>
      <c r="M1928" s="43" t="s">
        <v>585</v>
      </c>
      <c r="N1928" s="43" t="s">
        <v>539</v>
      </c>
      <c r="O1928" s="68" t="s">
        <v>326</v>
      </c>
      <c r="P1928" s="68" t="s">
        <v>4838</v>
      </c>
      <c r="Q1928" s="57" t="str">
        <f>MID(Tabla1[[#This Row],[Aplicación]],14,1)</f>
        <v>2</v>
      </c>
      <c r="R1928" s="35" t="s">
        <v>265</v>
      </c>
      <c r="S1928" s="57" t="str">
        <f>MID(Tabla1[[#This Row],[Aplicación]],6,2)</f>
        <v>07</v>
      </c>
      <c r="T1928" s="54" t="str">
        <f>VLOOKUP(Tabla1[[#This Row],[AREA]],Hoja1!A:B,2,FALSE)</f>
        <v>07. Medio ambiente</v>
      </c>
      <c r="U1928" s="57" t="str">
        <f>MID(Tabla1[[#This Row],[Aplicación]],9,4)</f>
        <v>1721</v>
      </c>
      <c r="V1928" s="54" t="str">
        <f>VLOOKUP(Tabla1[[#This Row],[PROGRAMA]],Hoja1!A:B,2,FALSE)</f>
        <v>1721. Protección del medio ambiente</v>
      </c>
      <c r="W1928" s="57" t="str">
        <f>MID(Tabla1[[#This Row],[Aplicación]],14,2)</f>
        <v>22</v>
      </c>
      <c r="X1928" s="57" t="str">
        <f>MID(Tabla1[[#This Row],[Aplicación]],14,6)</f>
        <v>22112</v>
      </c>
    </row>
    <row r="1929" spans="1:24" x14ac:dyDescent="0.25">
      <c r="A1929" s="60">
        <v>220240042805</v>
      </c>
      <c r="B1929" s="43" t="s">
        <v>390</v>
      </c>
      <c r="C1929" s="61">
        <v>45553</v>
      </c>
      <c r="D1929" s="60">
        <v>22024006584</v>
      </c>
      <c r="E1929" s="43" t="s">
        <v>1363</v>
      </c>
      <c r="F1929" s="62">
        <v>119.79</v>
      </c>
      <c r="G1929" s="43" t="s">
        <v>6130</v>
      </c>
      <c r="H1929" s="43" t="s">
        <v>6131</v>
      </c>
      <c r="I1929" s="69" t="s">
        <v>2930</v>
      </c>
      <c r="J1929" s="43" t="s">
        <v>398</v>
      </c>
      <c r="K1929" s="43" t="s">
        <v>398</v>
      </c>
      <c r="L1929" s="43" t="s">
        <v>413</v>
      </c>
      <c r="M1929" s="43" t="s">
        <v>585</v>
      </c>
      <c r="N1929" s="43" t="s">
        <v>539</v>
      </c>
      <c r="O1929" s="68" t="s">
        <v>326</v>
      </c>
      <c r="P1929" s="68" t="s">
        <v>4838</v>
      </c>
      <c r="Q1929" s="57" t="str">
        <f>MID(Tabla1[[#This Row],[Aplicación]],14,1)</f>
        <v>2</v>
      </c>
      <c r="R1929" s="35" t="s">
        <v>265</v>
      </c>
      <c r="S1929" s="57" t="str">
        <f>MID(Tabla1[[#This Row],[Aplicación]],6,2)</f>
        <v>07</v>
      </c>
      <c r="T1929" s="54" t="str">
        <f>VLOOKUP(Tabla1[[#This Row],[AREA]],Hoja1!A:B,2,FALSE)</f>
        <v>07. Medio ambiente</v>
      </c>
      <c r="U1929" s="57" t="str">
        <f>MID(Tabla1[[#This Row],[Aplicación]],9,4)</f>
        <v>1721</v>
      </c>
      <c r="V1929" s="54" t="str">
        <f>VLOOKUP(Tabla1[[#This Row],[PROGRAMA]],Hoja1!A:B,2,FALSE)</f>
        <v>1721. Protección del medio ambiente</v>
      </c>
      <c r="W1929" s="57" t="str">
        <f>MID(Tabla1[[#This Row],[Aplicación]],14,2)</f>
        <v>22</v>
      </c>
      <c r="X1929" s="57" t="str">
        <f>MID(Tabla1[[#This Row],[Aplicación]],14,6)</f>
        <v>22112</v>
      </c>
    </row>
    <row r="1930" spans="1:24" x14ac:dyDescent="0.25">
      <c r="A1930" s="60">
        <v>220240026264</v>
      </c>
      <c r="B1930" s="43" t="s">
        <v>390</v>
      </c>
      <c r="C1930" s="61">
        <v>45464</v>
      </c>
      <c r="D1930" s="60">
        <v>22024005134</v>
      </c>
      <c r="E1930" s="43" t="s">
        <v>3076</v>
      </c>
      <c r="F1930" s="62">
        <v>416.7</v>
      </c>
      <c r="G1930" s="43" t="s">
        <v>3077</v>
      </c>
      <c r="H1930" s="43" t="s">
        <v>3078</v>
      </c>
      <c r="I1930" s="69" t="s">
        <v>2930</v>
      </c>
      <c r="J1930" s="43" t="s">
        <v>393</v>
      </c>
      <c r="K1930" s="43" t="s">
        <v>393</v>
      </c>
      <c r="L1930" s="43" t="s">
        <v>413</v>
      </c>
      <c r="M1930" s="43" t="s">
        <v>585</v>
      </c>
      <c r="N1930" s="43" t="s">
        <v>539</v>
      </c>
      <c r="O1930" s="68" t="s">
        <v>326</v>
      </c>
      <c r="P1930" s="68" t="s">
        <v>2931</v>
      </c>
      <c r="Q1930" s="57" t="s">
        <v>2932</v>
      </c>
      <c r="R1930" s="35" t="s">
        <v>265</v>
      </c>
      <c r="S1930" s="57" t="str">
        <f>MID(Tabla1[[#This Row],[Aplicación]],6,2)</f>
        <v>07</v>
      </c>
      <c r="T1930" s="54" t="str">
        <f>VLOOKUP(Tabla1[[#This Row],[AREA]],Hoja1!A:B,2,FALSE)</f>
        <v>07. Medio ambiente</v>
      </c>
      <c r="U1930" s="57" t="str">
        <f>MID(Tabla1[[#This Row],[Aplicación]],9,4)</f>
        <v>1721</v>
      </c>
      <c r="V1930" s="54" t="str">
        <f>VLOOKUP(Tabla1[[#This Row],[PROGRAMA]],Hoja1!A:B,2,FALSE)</f>
        <v>1721. Protección del medio ambiente</v>
      </c>
      <c r="W1930" s="57" t="str">
        <f>MID(Tabla1[[#This Row],[Aplicación]],14,2)</f>
        <v>22</v>
      </c>
      <c r="X1930" s="57" t="str">
        <f>MID(Tabla1[[#This Row],[Aplicación]],14,6)</f>
        <v>22199</v>
      </c>
    </row>
    <row r="1931" spans="1:24" x14ac:dyDescent="0.25">
      <c r="A1931" s="60">
        <v>220240013830</v>
      </c>
      <c r="B1931" s="43" t="s">
        <v>702</v>
      </c>
      <c r="C1931" s="61">
        <v>45412</v>
      </c>
      <c r="D1931" s="60">
        <v>22024002263</v>
      </c>
      <c r="E1931" s="43" t="s">
        <v>3076</v>
      </c>
      <c r="F1931" s="62">
        <v>71.75</v>
      </c>
      <c r="G1931" s="43" t="s">
        <v>776</v>
      </c>
      <c r="H1931" s="43" t="s">
        <v>4160</v>
      </c>
      <c r="I1931" s="69" t="s">
        <v>2934</v>
      </c>
      <c r="J1931" s="43" t="s">
        <v>398</v>
      </c>
      <c r="K1931" s="43" t="s">
        <v>398</v>
      </c>
      <c r="L1931" s="43" t="s">
        <v>413</v>
      </c>
      <c r="M1931" s="43" t="s">
        <v>395</v>
      </c>
      <c r="N1931" s="43" t="s">
        <v>396</v>
      </c>
      <c r="O1931" s="68" t="s">
        <v>325</v>
      </c>
      <c r="P1931" s="68" t="s">
        <v>2931</v>
      </c>
      <c r="Q1931" s="57" t="s">
        <v>2932</v>
      </c>
      <c r="R1931" s="35" t="s">
        <v>265</v>
      </c>
      <c r="S1931" s="57" t="str">
        <f>MID(Tabla1[[#This Row],[Aplicación]],6,2)</f>
        <v>07</v>
      </c>
      <c r="T1931" s="54" t="str">
        <f>VLOOKUP(Tabla1[[#This Row],[AREA]],Hoja1!A:B,2,FALSE)</f>
        <v>07. Medio ambiente</v>
      </c>
      <c r="U1931" s="57" t="str">
        <f>MID(Tabla1[[#This Row],[Aplicación]],9,4)</f>
        <v>1721</v>
      </c>
      <c r="V1931" s="54" t="str">
        <f>VLOOKUP(Tabla1[[#This Row],[PROGRAMA]],Hoja1!A:B,2,FALSE)</f>
        <v>1721. Protección del medio ambiente</v>
      </c>
      <c r="W1931" s="57" t="str">
        <f>MID(Tabla1[[#This Row],[Aplicación]],14,2)</f>
        <v>22</v>
      </c>
      <c r="X1931" s="57" t="str">
        <f>MID(Tabla1[[#This Row],[Aplicación]],14,6)</f>
        <v>22199</v>
      </c>
    </row>
    <row r="1932" spans="1:24" x14ac:dyDescent="0.25">
      <c r="A1932" s="60">
        <v>220240009154</v>
      </c>
      <c r="B1932" s="43" t="s">
        <v>702</v>
      </c>
      <c r="C1932" s="61">
        <v>45383</v>
      </c>
      <c r="D1932" s="60">
        <v>22024002263</v>
      </c>
      <c r="E1932" s="43" t="s">
        <v>3076</v>
      </c>
      <c r="F1932" s="62">
        <v>279.79000000000002</v>
      </c>
      <c r="G1932" s="43" t="s">
        <v>82</v>
      </c>
      <c r="H1932" s="43" t="s">
        <v>4763</v>
      </c>
      <c r="I1932" s="69" t="s">
        <v>2934</v>
      </c>
      <c r="J1932" s="43" t="s">
        <v>398</v>
      </c>
      <c r="K1932" s="43" t="s">
        <v>398</v>
      </c>
      <c r="L1932" s="43" t="s">
        <v>413</v>
      </c>
      <c r="M1932" s="43" t="s">
        <v>395</v>
      </c>
      <c r="N1932" s="43" t="s">
        <v>396</v>
      </c>
      <c r="O1932" s="68" t="s">
        <v>325</v>
      </c>
      <c r="P1932" s="68" t="s">
        <v>2931</v>
      </c>
      <c r="Q1932" s="57" t="s">
        <v>2932</v>
      </c>
      <c r="R1932" s="35" t="s">
        <v>265</v>
      </c>
      <c r="S1932" s="57" t="str">
        <f>MID(Tabla1[[#This Row],[Aplicación]],6,2)</f>
        <v>07</v>
      </c>
      <c r="T1932" s="54" t="str">
        <f>VLOOKUP(Tabla1[[#This Row],[AREA]],Hoja1!A:B,2,FALSE)</f>
        <v>07. Medio ambiente</v>
      </c>
      <c r="U1932" s="57" t="str">
        <f>MID(Tabla1[[#This Row],[Aplicación]],9,4)</f>
        <v>1721</v>
      </c>
      <c r="V1932" s="54" t="str">
        <f>VLOOKUP(Tabla1[[#This Row],[PROGRAMA]],Hoja1!A:B,2,FALSE)</f>
        <v>1721. Protección del medio ambiente</v>
      </c>
      <c r="W1932" s="57" t="str">
        <f>MID(Tabla1[[#This Row],[Aplicación]],14,2)</f>
        <v>22</v>
      </c>
      <c r="X1932" s="57" t="str">
        <f>MID(Tabla1[[#This Row],[Aplicación]],14,6)</f>
        <v>22199</v>
      </c>
    </row>
    <row r="1933" spans="1:24" x14ac:dyDescent="0.25">
      <c r="A1933" s="60">
        <v>220240009152</v>
      </c>
      <c r="B1933" s="43" t="s">
        <v>702</v>
      </c>
      <c r="C1933" s="61">
        <v>45383</v>
      </c>
      <c r="D1933" s="60">
        <v>22024002263</v>
      </c>
      <c r="E1933" s="43" t="s">
        <v>3076</v>
      </c>
      <c r="F1933" s="62">
        <v>57.12</v>
      </c>
      <c r="G1933" s="43" t="s">
        <v>84</v>
      </c>
      <c r="H1933" s="43" t="s">
        <v>4774</v>
      </c>
      <c r="I1933" s="69" t="s">
        <v>2934</v>
      </c>
      <c r="J1933" s="43" t="s">
        <v>398</v>
      </c>
      <c r="K1933" s="43" t="s">
        <v>398</v>
      </c>
      <c r="L1933" s="43" t="s">
        <v>413</v>
      </c>
      <c r="M1933" s="43" t="s">
        <v>395</v>
      </c>
      <c r="N1933" s="43" t="s">
        <v>396</v>
      </c>
      <c r="O1933" s="68" t="s">
        <v>325</v>
      </c>
      <c r="P1933" s="68" t="s">
        <v>2931</v>
      </c>
      <c r="Q1933" s="57" t="s">
        <v>2932</v>
      </c>
      <c r="R1933" s="35" t="s">
        <v>265</v>
      </c>
      <c r="S1933" s="57" t="str">
        <f>MID(Tabla1[[#This Row],[Aplicación]],6,2)</f>
        <v>07</v>
      </c>
      <c r="T1933" s="54" t="str">
        <f>VLOOKUP(Tabla1[[#This Row],[AREA]],Hoja1!A:B,2,FALSE)</f>
        <v>07. Medio ambiente</v>
      </c>
      <c r="U1933" s="57" t="str">
        <f>MID(Tabla1[[#This Row],[Aplicación]],9,4)</f>
        <v>1721</v>
      </c>
      <c r="V1933" s="54" t="str">
        <f>VLOOKUP(Tabla1[[#This Row],[PROGRAMA]],Hoja1!A:B,2,FALSE)</f>
        <v>1721. Protección del medio ambiente</v>
      </c>
      <c r="W1933" s="57" t="str">
        <f>MID(Tabla1[[#This Row],[Aplicación]],14,2)</f>
        <v>22</v>
      </c>
      <c r="X1933" s="57" t="str">
        <f>MID(Tabla1[[#This Row],[Aplicación]],14,6)</f>
        <v>22199</v>
      </c>
    </row>
    <row r="1934" spans="1:24" x14ac:dyDescent="0.25">
      <c r="A1934" s="60">
        <v>220240043003</v>
      </c>
      <c r="B1934" s="43" t="s">
        <v>390</v>
      </c>
      <c r="C1934" s="61">
        <v>45555</v>
      </c>
      <c r="D1934" s="60">
        <v>22024006694</v>
      </c>
      <c r="E1934" s="43" t="s">
        <v>3076</v>
      </c>
      <c r="F1934" s="62">
        <v>327.91</v>
      </c>
      <c r="G1934" s="43" t="s">
        <v>6161</v>
      </c>
      <c r="H1934" s="43" t="s">
        <v>6162</v>
      </c>
      <c r="I1934" s="69" t="s">
        <v>2930</v>
      </c>
      <c r="J1934" s="43" t="s">
        <v>6163</v>
      </c>
      <c r="K1934" s="43" t="s">
        <v>537</v>
      </c>
      <c r="L1934" s="43" t="s">
        <v>413</v>
      </c>
      <c r="M1934" s="43" t="s">
        <v>585</v>
      </c>
      <c r="N1934" s="43" t="s">
        <v>539</v>
      </c>
      <c r="O1934" s="68" t="s">
        <v>326</v>
      </c>
      <c r="P1934" s="68" t="s">
        <v>4838</v>
      </c>
      <c r="Q1934" s="57" t="str">
        <f>MID(Tabla1[[#This Row],[Aplicación]],14,1)</f>
        <v>2</v>
      </c>
      <c r="R1934" s="35" t="s">
        <v>265</v>
      </c>
      <c r="S1934" s="57" t="str">
        <f>MID(Tabla1[[#This Row],[Aplicación]],6,2)</f>
        <v>07</v>
      </c>
      <c r="T1934" s="54" t="str">
        <f>VLOOKUP(Tabla1[[#This Row],[AREA]],Hoja1!A:B,2,FALSE)</f>
        <v>07. Medio ambiente</v>
      </c>
      <c r="U1934" s="57" t="str">
        <f>MID(Tabla1[[#This Row],[Aplicación]],9,4)</f>
        <v>1721</v>
      </c>
      <c r="V1934" s="54" t="str">
        <f>VLOOKUP(Tabla1[[#This Row],[PROGRAMA]],Hoja1!A:B,2,FALSE)</f>
        <v>1721. Protección del medio ambiente</v>
      </c>
      <c r="W1934" s="57" t="str">
        <f>MID(Tabla1[[#This Row],[Aplicación]],14,2)</f>
        <v>22</v>
      </c>
      <c r="X1934" s="57" t="str">
        <f>MID(Tabla1[[#This Row],[Aplicación]],14,6)</f>
        <v>22199</v>
      </c>
    </row>
    <row r="1935" spans="1:24" x14ac:dyDescent="0.25">
      <c r="A1935" s="60">
        <v>220240003030</v>
      </c>
      <c r="B1935" s="43" t="s">
        <v>390</v>
      </c>
      <c r="C1935" s="61">
        <v>45343</v>
      </c>
      <c r="D1935" s="60">
        <v>22024001647</v>
      </c>
      <c r="E1935" s="43" t="s">
        <v>1379</v>
      </c>
      <c r="F1935" s="62">
        <v>484</v>
      </c>
      <c r="G1935" s="43" t="s">
        <v>73</v>
      </c>
      <c r="H1935" s="43" t="s">
        <v>1933</v>
      </c>
      <c r="I1935" s="69">
        <v>220</v>
      </c>
      <c r="J1935" s="43" t="s">
        <v>398</v>
      </c>
      <c r="K1935" s="43" t="s">
        <v>398</v>
      </c>
      <c r="L1935" s="43" t="s">
        <v>399</v>
      </c>
      <c r="M1935" s="43" t="s">
        <v>585</v>
      </c>
      <c r="N1935" s="43" t="s">
        <v>539</v>
      </c>
      <c r="O1935" s="52" t="s">
        <v>326</v>
      </c>
      <c r="P1935" s="63" t="s">
        <v>276</v>
      </c>
      <c r="Q1935" s="57" t="str">
        <f>MID(Tabla1[[#This Row],[Aplicación]],14,1)</f>
        <v>2</v>
      </c>
      <c r="R1935" s="35" t="s">
        <v>265</v>
      </c>
      <c r="S1935" s="57" t="str">
        <f>MID(Tabla1[[#This Row],[Aplicación]],6,2)</f>
        <v>07</v>
      </c>
      <c r="T1935" s="54" t="str">
        <f>VLOOKUP(Tabla1[[#This Row],[AREA]],Hoja1!A:B,2,FALSE)</f>
        <v>07. Medio ambiente</v>
      </c>
      <c r="U1935" s="57" t="str">
        <f>MID(Tabla1[[#This Row],[Aplicación]],9,4)</f>
        <v>1721</v>
      </c>
      <c r="V1935" s="54" t="str">
        <f>VLOOKUP(Tabla1[[#This Row],[PROGRAMA]],Hoja1!A:B,2,FALSE)</f>
        <v>1721. Protección del medio ambiente</v>
      </c>
      <c r="W1935" s="57" t="str">
        <f>MID(Tabla1[[#This Row],[Aplicación]],14,2)</f>
        <v>22</v>
      </c>
      <c r="X1935" s="57" t="str">
        <f>MID(Tabla1[[#This Row],[Aplicación]],14,6)</f>
        <v>223</v>
      </c>
    </row>
    <row r="1936" spans="1:24" x14ac:dyDescent="0.25">
      <c r="A1936" s="60">
        <v>220240021010</v>
      </c>
      <c r="B1936" s="43" t="s">
        <v>390</v>
      </c>
      <c r="C1936" s="61">
        <v>45436</v>
      </c>
      <c r="D1936" s="60">
        <v>22024004664</v>
      </c>
      <c r="E1936" s="43" t="s">
        <v>3686</v>
      </c>
      <c r="F1936" s="62">
        <v>1113.2</v>
      </c>
      <c r="G1936" s="43" t="s">
        <v>3687</v>
      </c>
      <c r="H1936" s="43" t="s">
        <v>3688</v>
      </c>
      <c r="I1936" s="69" t="s">
        <v>2930</v>
      </c>
      <c r="J1936" s="43" t="s">
        <v>398</v>
      </c>
      <c r="K1936" s="43" t="s">
        <v>398</v>
      </c>
      <c r="L1936" s="43" t="s">
        <v>399</v>
      </c>
      <c r="M1936" s="43" t="s">
        <v>585</v>
      </c>
      <c r="N1936" s="43" t="s">
        <v>539</v>
      </c>
      <c r="O1936" s="68" t="s">
        <v>326</v>
      </c>
      <c r="P1936" s="68" t="s">
        <v>2931</v>
      </c>
      <c r="Q1936" s="57" t="s">
        <v>2932</v>
      </c>
      <c r="R1936" s="35" t="s">
        <v>265</v>
      </c>
      <c r="S1936" s="57" t="str">
        <f>MID(Tabla1[[#This Row],[Aplicación]],6,2)</f>
        <v>07</v>
      </c>
      <c r="T1936" s="54" t="str">
        <f>VLOOKUP(Tabla1[[#This Row],[AREA]],Hoja1!A:B,2,FALSE)</f>
        <v>07. Medio ambiente</v>
      </c>
      <c r="U1936" s="57" t="str">
        <f>MID(Tabla1[[#This Row],[Aplicación]],9,4)</f>
        <v>1721</v>
      </c>
      <c r="V1936" s="54" t="str">
        <f>VLOOKUP(Tabla1[[#This Row],[PROGRAMA]],Hoja1!A:B,2,FALSE)</f>
        <v>1721. Protección del medio ambiente</v>
      </c>
      <c r="W1936" s="57" t="str">
        <f>MID(Tabla1[[#This Row],[Aplicación]],14,2)</f>
        <v>22</v>
      </c>
      <c r="X1936" s="57" t="str">
        <f>MID(Tabla1[[#This Row],[Aplicación]],14,6)</f>
        <v>22700</v>
      </c>
    </row>
    <row r="1937" spans="1:24" x14ac:dyDescent="0.25">
      <c r="A1937" s="60">
        <v>220240003055</v>
      </c>
      <c r="B1937" s="43" t="s">
        <v>390</v>
      </c>
      <c r="C1937" s="61">
        <v>45343</v>
      </c>
      <c r="D1937" s="60">
        <v>22024001687</v>
      </c>
      <c r="E1937" s="43" t="s">
        <v>1416</v>
      </c>
      <c r="F1937" s="62">
        <v>2424.84</v>
      </c>
      <c r="G1937" s="43" t="s">
        <v>2118</v>
      </c>
      <c r="H1937" s="43" t="s">
        <v>2119</v>
      </c>
      <c r="I1937" s="69">
        <v>220</v>
      </c>
      <c r="J1937" s="43" t="s">
        <v>393</v>
      </c>
      <c r="K1937" s="43" t="s">
        <v>393</v>
      </c>
      <c r="L1937" s="43" t="s">
        <v>399</v>
      </c>
      <c r="M1937" s="43" t="s">
        <v>585</v>
      </c>
      <c r="N1937" s="43" t="s">
        <v>539</v>
      </c>
      <c r="O1937" s="52" t="s">
        <v>326</v>
      </c>
      <c r="P1937" s="63" t="s">
        <v>276</v>
      </c>
      <c r="Q1937" s="57" t="str">
        <f>MID(Tabla1[[#This Row],[Aplicación]],14,1)</f>
        <v>2</v>
      </c>
      <c r="R1937" s="35" t="s">
        <v>265</v>
      </c>
      <c r="S1937" s="57" t="str">
        <f>MID(Tabla1[[#This Row],[Aplicación]],6,2)</f>
        <v>07</v>
      </c>
      <c r="T1937" s="54" t="str">
        <f>VLOOKUP(Tabla1[[#This Row],[AREA]],Hoja1!A:B,2,FALSE)</f>
        <v>07. Medio ambiente</v>
      </c>
      <c r="U1937" s="57" t="str">
        <f>MID(Tabla1[[#This Row],[Aplicación]],9,4)</f>
        <v>1721</v>
      </c>
      <c r="V1937" s="54" t="str">
        <f>VLOOKUP(Tabla1[[#This Row],[PROGRAMA]],Hoja1!A:B,2,FALSE)</f>
        <v>1721. Protección del medio ambiente</v>
      </c>
      <c r="W1937" s="57" t="str">
        <f>MID(Tabla1[[#This Row],[Aplicación]],14,2)</f>
        <v>22</v>
      </c>
      <c r="X1937" s="57" t="str">
        <f>MID(Tabla1[[#This Row],[Aplicación]],14,6)</f>
        <v>22706</v>
      </c>
    </row>
    <row r="1938" spans="1:24" x14ac:dyDescent="0.25">
      <c r="A1938" s="60">
        <v>220240003032</v>
      </c>
      <c r="B1938" s="43" t="s">
        <v>390</v>
      </c>
      <c r="C1938" s="61">
        <v>45343</v>
      </c>
      <c r="D1938" s="60">
        <v>22024001649</v>
      </c>
      <c r="E1938" s="43" t="s">
        <v>1416</v>
      </c>
      <c r="F1938" s="62">
        <v>1633.5</v>
      </c>
      <c r="G1938" s="43" t="s">
        <v>753</v>
      </c>
      <c r="H1938" s="43" t="s">
        <v>2248</v>
      </c>
      <c r="I1938" s="69">
        <v>220</v>
      </c>
      <c r="J1938" s="43" t="s">
        <v>420</v>
      </c>
      <c r="K1938" s="43" t="s">
        <v>420</v>
      </c>
      <c r="L1938" s="43" t="s">
        <v>399</v>
      </c>
      <c r="M1938" s="43" t="s">
        <v>585</v>
      </c>
      <c r="N1938" s="43" t="s">
        <v>539</v>
      </c>
      <c r="O1938" s="52" t="s">
        <v>326</v>
      </c>
      <c r="P1938" s="63" t="s">
        <v>276</v>
      </c>
      <c r="Q1938" s="57" t="str">
        <f>MID(Tabla1[[#This Row],[Aplicación]],14,1)</f>
        <v>2</v>
      </c>
      <c r="R1938" s="35" t="s">
        <v>265</v>
      </c>
      <c r="S1938" s="57" t="str">
        <f>MID(Tabla1[[#This Row],[Aplicación]],6,2)</f>
        <v>07</v>
      </c>
      <c r="T1938" s="54" t="str">
        <f>VLOOKUP(Tabla1[[#This Row],[AREA]],Hoja1!A:B,2,FALSE)</f>
        <v>07. Medio ambiente</v>
      </c>
      <c r="U1938" s="57" t="str">
        <f>MID(Tabla1[[#This Row],[Aplicación]],9,4)</f>
        <v>1721</v>
      </c>
      <c r="V1938" s="54" t="str">
        <f>VLOOKUP(Tabla1[[#This Row],[PROGRAMA]],Hoja1!A:B,2,FALSE)</f>
        <v>1721. Protección del medio ambiente</v>
      </c>
      <c r="W1938" s="57" t="str">
        <f>MID(Tabla1[[#This Row],[Aplicación]],14,2)</f>
        <v>22</v>
      </c>
      <c r="X1938" s="57" t="str">
        <f>MID(Tabla1[[#This Row],[Aplicación]],14,6)</f>
        <v>22706</v>
      </c>
    </row>
    <row r="1939" spans="1:24" x14ac:dyDescent="0.25">
      <c r="A1939" s="60">
        <v>220240000827</v>
      </c>
      <c r="B1939" s="43" t="s">
        <v>390</v>
      </c>
      <c r="C1939" s="61">
        <v>45330</v>
      </c>
      <c r="D1939" s="60">
        <v>22024000937</v>
      </c>
      <c r="E1939" s="43" t="s">
        <v>1416</v>
      </c>
      <c r="F1939" s="62">
        <v>1754.5</v>
      </c>
      <c r="G1939" s="43" t="s">
        <v>290</v>
      </c>
      <c r="H1939" s="43" t="s">
        <v>2257</v>
      </c>
      <c r="I1939" s="69">
        <v>220</v>
      </c>
      <c r="J1939" s="43" t="s">
        <v>755</v>
      </c>
      <c r="K1939" s="43" t="s">
        <v>481</v>
      </c>
      <c r="L1939" s="43" t="s">
        <v>399</v>
      </c>
      <c r="M1939" s="43" t="s">
        <v>585</v>
      </c>
      <c r="N1939" s="43" t="s">
        <v>539</v>
      </c>
      <c r="O1939" s="52" t="s">
        <v>326</v>
      </c>
      <c r="P1939" s="63" t="s">
        <v>276</v>
      </c>
      <c r="Q1939" s="57" t="str">
        <f>MID(Tabla1[[#This Row],[Aplicación]],14,1)</f>
        <v>2</v>
      </c>
      <c r="R1939" s="35" t="s">
        <v>265</v>
      </c>
      <c r="S1939" s="57" t="str">
        <f>MID(Tabla1[[#This Row],[Aplicación]],6,2)</f>
        <v>07</v>
      </c>
      <c r="T1939" s="54" t="str">
        <f>VLOOKUP(Tabla1[[#This Row],[AREA]],Hoja1!A:B,2,FALSE)</f>
        <v>07. Medio ambiente</v>
      </c>
      <c r="U1939" s="57" t="str">
        <f>MID(Tabla1[[#This Row],[Aplicación]],9,4)</f>
        <v>1721</v>
      </c>
      <c r="V1939" s="54" t="str">
        <f>VLOOKUP(Tabla1[[#This Row],[PROGRAMA]],Hoja1!A:B,2,FALSE)</f>
        <v>1721. Protección del medio ambiente</v>
      </c>
      <c r="W1939" s="57" t="str">
        <f>MID(Tabla1[[#This Row],[Aplicación]],14,2)</f>
        <v>22</v>
      </c>
      <c r="X1939" s="57" t="str">
        <f>MID(Tabla1[[#This Row],[Aplicación]],14,6)</f>
        <v>22706</v>
      </c>
    </row>
    <row r="1940" spans="1:24" x14ac:dyDescent="0.25">
      <c r="A1940" s="60">
        <v>220240013245</v>
      </c>
      <c r="B1940" s="43" t="s">
        <v>390</v>
      </c>
      <c r="C1940" s="61">
        <v>45408</v>
      </c>
      <c r="D1940" s="60">
        <v>22024004256</v>
      </c>
      <c r="E1940" s="43" t="s">
        <v>1416</v>
      </c>
      <c r="F1940" s="62">
        <v>1605.14</v>
      </c>
      <c r="G1940" s="43" t="s">
        <v>4250</v>
      </c>
      <c r="H1940" s="43" t="s">
        <v>4251</v>
      </c>
      <c r="I1940" s="69" t="s">
        <v>2930</v>
      </c>
      <c r="J1940" s="43" t="s">
        <v>398</v>
      </c>
      <c r="K1940" s="43" t="s">
        <v>398</v>
      </c>
      <c r="L1940" s="43" t="s">
        <v>399</v>
      </c>
      <c r="M1940" s="43" t="s">
        <v>585</v>
      </c>
      <c r="N1940" s="43" t="s">
        <v>539</v>
      </c>
      <c r="O1940" s="68" t="s">
        <v>326</v>
      </c>
      <c r="P1940" s="68" t="s">
        <v>2931</v>
      </c>
      <c r="Q1940" s="57" t="s">
        <v>2932</v>
      </c>
      <c r="R1940" s="35" t="s">
        <v>265</v>
      </c>
      <c r="S1940" s="57" t="str">
        <f>MID(Tabla1[[#This Row],[Aplicación]],6,2)</f>
        <v>07</v>
      </c>
      <c r="T1940" s="54" t="str">
        <f>VLOOKUP(Tabla1[[#This Row],[AREA]],Hoja1!A:B,2,FALSE)</f>
        <v>07. Medio ambiente</v>
      </c>
      <c r="U1940" s="57" t="str">
        <f>MID(Tabla1[[#This Row],[Aplicación]],9,4)</f>
        <v>1721</v>
      </c>
      <c r="V1940" s="54" t="str">
        <f>VLOOKUP(Tabla1[[#This Row],[PROGRAMA]],Hoja1!A:B,2,FALSE)</f>
        <v>1721. Protección del medio ambiente</v>
      </c>
      <c r="W1940" s="57" t="str">
        <f>MID(Tabla1[[#This Row],[Aplicación]],14,2)</f>
        <v>22</v>
      </c>
      <c r="X1940" s="57" t="str">
        <f>MID(Tabla1[[#This Row],[Aplicación]],14,6)</f>
        <v>22706</v>
      </c>
    </row>
    <row r="1941" spans="1:24" x14ac:dyDescent="0.25">
      <c r="A1941" s="44">
        <v>220240007503</v>
      </c>
      <c r="B1941" s="45" t="s">
        <v>390</v>
      </c>
      <c r="C1941" s="50">
        <v>45371</v>
      </c>
      <c r="D1941" s="44">
        <v>22024002342</v>
      </c>
      <c r="E1941" s="45" t="s">
        <v>1337</v>
      </c>
      <c r="F1941" s="51">
        <v>169.4</v>
      </c>
      <c r="G1941" s="45" t="s">
        <v>339</v>
      </c>
      <c r="H1941" s="45" t="s">
        <v>1794</v>
      </c>
      <c r="I1941" s="53">
        <v>220</v>
      </c>
      <c r="J1941" s="45" t="s">
        <v>398</v>
      </c>
      <c r="K1941" s="45" t="s">
        <v>398</v>
      </c>
      <c r="L1941" s="45" t="s">
        <v>399</v>
      </c>
      <c r="M1941" s="45" t="s">
        <v>585</v>
      </c>
      <c r="N1941" s="45" t="s">
        <v>539</v>
      </c>
      <c r="O1941" s="52" t="s">
        <v>326</v>
      </c>
      <c r="P1941" s="63" t="s">
        <v>276</v>
      </c>
      <c r="Q1941" s="57" t="str">
        <f>MID(Tabla1[[#This Row],[Aplicación]],14,1)</f>
        <v>2</v>
      </c>
      <c r="R1941" s="35" t="s">
        <v>265</v>
      </c>
      <c r="S1941" s="57" t="str">
        <f>MID(Tabla1[[#This Row],[Aplicación]],6,2)</f>
        <v>07</v>
      </c>
      <c r="T1941" s="54" t="str">
        <f>VLOOKUP(Tabla1[[#This Row],[AREA]],Hoja1!A:B,2,FALSE)</f>
        <v>07. Medio ambiente</v>
      </c>
      <c r="U1941" s="57" t="str">
        <f>MID(Tabla1[[#This Row],[Aplicación]],9,4)</f>
        <v>1721</v>
      </c>
      <c r="V1941" s="54" t="str">
        <f>VLOOKUP(Tabla1[[#This Row],[PROGRAMA]],Hoja1!A:B,2,FALSE)</f>
        <v>1721. Protección del medio ambiente</v>
      </c>
      <c r="W1941" s="57" t="str">
        <f>MID(Tabla1[[#This Row],[Aplicación]],14,2)</f>
        <v>22</v>
      </c>
      <c r="X1941" s="57" t="str">
        <f>MID(Tabla1[[#This Row],[Aplicación]],14,6)</f>
        <v>22799</v>
      </c>
    </row>
    <row r="1942" spans="1:24" x14ac:dyDescent="0.25">
      <c r="A1942" s="60">
        <v>220240004050</v>
      </c>
      <c r="B1942" s="43" t="s">
        <v>390</v>
      </c>
      <c r="C1942" s="61">
        <v>45353</v>
      </c>
      <c r="D1942" s="60">
        <v>22024002295</v>
      </c>
      <c r="E1942" s="43" t="s">
        <v>1337</v>
      </c>
      <c r="F1942" s="62">
        <v>14096.5</v>
      </c>
      <c r="G1942" s="43" t="s">
        <v>1081</v>
      </c>
      <c r="H1942" s="43" t="s">
        <v>1877</v>
      </c>
      <c r="I1942" s="69">
        <v>220</v>
      </c>
      <c r="J1942" s="43" t="s">
        <v>487</v>
      </c>
      <c r="K1942" s="43" t="s">
        <v>398</v>
      </c>
      <c r="L1942" s="43" t="s">
        <v>399</v>
      </c>
      <c r="M1942" s="43" t="s">
        <v>585</v>
      </c>
      <c r="N1942" s="43" t="s">
        <v>539</v>
      </c>
      <c r="O1942" s="52" t="s">
        <v>326</v>
      </c>
      <c r="P1942" s="63" t="s">
        <v>276</v>
      </c>
      <c r="Q1942" s="57" t="str">
        <f>MID(Tabla1[[#This Row],[Aplicación]],14,1)</f>
        <v>2</v>
      </c>
      <c r="R1942" s="35" t="s">
        <v>265</v>
      </c>
      <c r="S1942" s="57" t="str">
        <f>MID(Tabla1[[#This Row],[Aplicación]],6,2)</f>
        <v>07</v>
      </c>
      <c r="T1942" s="54" t="str">
        <f>VLOOKUP(Tabla1[[#This Row],[AREA]],Hoja1!A:B,2,FALSE)</f>
        <v>07. Medio ambiente</v>
      </c>
      <c r="U1942" s="57" t="str">
        <f>MID(Tabla1[[#This Row],[Aplicación]],9,4)</f>
        <v>1721</v>
      </c>
      <c r="V1942" s="54" t="str">
        <f>VLOOKUP(Tabla1[[#This Row],[PROGRAMA]],Hoja1!A:B,2,FALSE)</f>
        <v>1721. Protección del medio ambiente</v>
      </c>
      <c r="W1942" s="57" t="str">
        <f>MID(Tabla1[[#This Row],[Aplicación]],14,2)</f>
        <v>22</v>
      </c>
      <c r="X1942" s="57" t="str">
        <f>MID(Tabla1[[#This Row],[Aplicación]],14,6)</f>
        <v>22799</v>
      </c>
    </row>
    <row r="1943" spans="1:24" x14ac:dyDescent="0.25">
      <c r="A1943" s="60">
        <v>220240000744</v>
      </c>
      <c r="B1943" s="43" t="s">
        <v>390</v>
      </c>
      <c r="C1943" s="61">
        <v>45327</v>
      </c>
      <c r="D1943" s="60">
        <v>22024000439</v>
      </c>
      <c r="E1943" s="43" t="s">
        <v>1337</v>
      </c>
      <c r="F1943" s="62">
        <v>389.62</v>
      </c>
      <c r="G1943" s="43" t="s">
        <v>1065</v>
      </c>
      <c r="H1943" s="43" t="s">
        <v>1883</v>
      </c>
      <c r="I1943" s="69">
        <v>220</v>
      </c>
      <c r="J1943" s="43" t="s">
        <v>705</v>
      </c>
      <c r="K1943" s="43" t="s">
        <v>393</v>
      </c>
      <c r="L1943" s="43" t="s">
        <v>399</v>
      </c>
      <c r="M1943" s="43" t="s">
        <v>585</v>
      </c>
      <c r="N1943" s="43" t="s">
        <v>539</v>
      </c>
      <c r="O1943" s="52" t="s">
        <v>326</v>
      </c>
      <c r="P1943" s="63" t="s">
        <v>276</v>
      </c>
      <c r="Q1943" s="57" t="str">
        <f>MID(Tabla1[[#This Row],[Aplicación]],14,1)</f>
        <v>2</v>
      </c>
      <c r="R1943" s="35" t="s">
        <v>265</v>
      </c>
      <c r="S1943" s="57" t="str">
        <f>MID(Tabla1[[#This Row],[Aplicación]],6,2)</f>
        <v>07</v>
      </c>
      <c r="T1943" s="54" t="str">
        <f>VLOOKUP(Tabla1[[#This Row],[AREA]],Hoja1!A:B,2,FALSE)</f>
        <v>07. Medio ambiente</v>
      </c>
      <c r="U1943" s="57" t="str">
        <f>MID(Tabla1[[#This Row],[Aplicación]],9,4)</f>
        <v>1721</v>
      </c>
      <c r="V1943" s="54" t="str">
        <f>VLOOKUP(Tabla1[[#This Row],[PROGRAMA]],Hoja1!A:B,2,FALSE)</f>
        <v>1721. Protección del medio ambiente</v>
      </c>
      <c r="W1943" s="57" t="str">
        <f>MID(Tabla1[[#This Row],[Aplicación]],14,2)</f>
        <v>22</v>
      </c>
      <c r="X1943" s="57" t="str">
        <f>MID(Tabla1[[#This Row],[Aplicación]],14,6)</f>
        <v>22799</v>
      </c>
    </row>
    <row r="1944" spans="1:24" x14ac:dyDescent="0.25">
      <c r="A1944" s="60">
        <v>220229000775</v>
      </c>
      <c r="B1944" s="43" t="s">
        <v>390</v>
      </c>
      <c r="C1944" s="61">
        <v>45292</v>
      </c>
      <c r="D1944" s="60">
        <v>22024002056</v>
      </c>
      <c r="E1944" s="43" t="s">
        <v>1337</v>
      </c>
      <c r="F1944" s="62">
        <v>7643.16</v>
      </c>
      <c r="G1944" s="43" t="s">
        <v>377</v>
      </c>
      <c r="H1944" s="43" t="s">
        <v>682</v>
      </c>
      <c r="I1944" s="69">
        <v>220</v>
      </c>
      <c r="J1944" s="43" t="s">
        <v>393</v>
      </c>
      <c r="K1944" s="43" t="s">
        <v>393</v>
      </c>
      <c r="L1944" s="43" t="s">
        <v>399</v>
      </c>
      <c r="M1944" s="43" t="s">
        <v>395</v>
      </c>
      <c r="N1944" s="43" t="s">
        <v>396</v>
      </c>
      <c r="O1944" s="52" t="s">
        <v>321</v>
      </c>
      <c r="P1944" s="63" t="s">
        <v>276</v>
      </c>
      <c r="Q1944" s="57" t="str">
        <f>MID(Tabla1[[#This Row],[Aplicación]],14,1)</f>
        <v>2</v>
      </c>
      <c r="R1944" s="35" t="s">
        <v>265</v>
      </c>
      <c r="S1944" s="57" t="str">
        <f>MID(Tabla1[[#This Row],[Aplicación]],6,2)</f>
        <v>07</v>
      </c>
      <c r="T1944" s="54" t="str">
        <f>VLOOKUP(Tabla1[[#This Row],[AREA]],Hoja1!A:B,2,FALSE)</f>
        <v>07. Medio ambiente</v>
      </c>
      <c r="U1944" s="57" t="str">
        <f>MID(Tabla1[[#This Row],[Aplicación]],9,4)</f>
        <v>1721</v>
      </c>
      <c r="V1944" s="54" t="str">
        <f>VLOOKUP(Tabla1[[#This Row],[PROGRAMA]],Hoja1!A:B,2,FALSE)</f>
        <v>1721. Protección del medio ambiente</v>
      </c>
      <c r="W1944" s="57" t="str">
        <f>MID(Tabla1[[#This Row],[Aplicación]],14,2)</f>
        <v>22</v>
      </c>
      <c r="X1944" s="57" t="str">
        <f>MID(Tabla1[[#This Row],[Aplicación]],14,6)</f>
        <v>22799</v>
      </c>
    </row>
    <row r="1945" spans="1:24" x14ac:dyDescent="0.25">
      <c r="A1945" s="60">
        <v>220229000777</v>
      </c>
      <c r="B1945" s="43" t="s">
        <v>390</v>
      </c>
      <c r="C1945" s="61">
        <v>45292</v>
      </c>
      <c r="D1945" s="60">
        <v>22024002793</v>
      </c>
      <c r="E1945" s="43" t="s">
        <v>1337</v>
      </c>
      <c r="F1945" s="62">
        <v>5937.67</v>
      </c>
      <c r="G1945" s="43" t="s">
        <v>377</v>
      </c>
      <c r="H1945" s="43" t="s">
        <v>683</v>
      </c>
      <c r="I1945" s="69">
        <v>220</v>
      </c>
      <c r="J1945" s="43" t="s">
        <v>393</v>
      </c>
      <c r="K1945" s="43" t="s">
        <v>393</v>
      </c>
      <c r="L1945" s="43" t="s">
        <v>399</v>
      </c>
      <c r="M1945" s="43" t="s">
        <v>395</v>
      </c>
      <c r="N1945" s="43" t="s">
        <v>396</v>
      </c>
      <c r="O1945" s="52" t="s">
        <v>321</v>
      </c>
      <c r="P1945" s="63" t="s">
        <v>276</v>
      </c>
      <c r="Q1945" s="57" t="str">
        <f>MID(Tabla1[[#This Row],[Aplicación]],14,1)</f>
        <v>2</v>
      </c>
      <c r="R1945" s="35" t="s">
        <v>265</v>
      </c>
      <c r="S1945" s="57" t="str">
        <f>MID(Tabla1[[#This Row],[Aplicación]],6,2)</f>
        <v>07</v>
      </c>
      <c r="T1945" s="54" t="str">
        <f>VLOOKUP(Tabla1[[#This Row],[AREA]],Hoja1!A:B,2,FALSE)</f>
        <v>07. Medio ambiente</v>
      </c>
      <c r="U1945" s="57" t="str">
        <f>MID(Tabla1[[#This Row],[Aplicación]],9,4)</f>
        <v>1721</v>
      </c>
      <c r="V1945" s="54" t="str">
        <f>VLOOKUP(Tabla1[[#This Row],[PROGRAMA]],Hoja1!A:B,2,FALSE)</f>
        <v>1721. Protección del medio ambiente</v>
      </c>
      <c r="W1945" s="57" t="str">
        <f>MID(Tabla1[[#This Row],[Aplicación]],14,2)</f>
        <v>22</v>
      </c>
      <c r="X1945" s="57" t="str">
        <f>MID(Tabla1[[#This Row],[Aplicación]],14,6)</f>
        <v>22799</v>
      </c>
    </row>
    <row r="1946" spans="1:24" x14ac:dyDescent="0.25">
      <c r="A1946" s="60">
        <v>220240006633</v>
      </c>
      <c r="B1946" s="43" t="s">
        <v>390</v>
      </c>
      <c r="C1946" s="61">
        <v>45365</v>
      </c>
      <c r="D1946" s="60">
        <v>22024003318</v>
      </c>
      <c r="E1946" s="43" t="s">
        <v>1337</v>
      </c>
      <c r="F1946" s="62">
        <v>758.43</v>
      </c>
      <c r="G1946" s="43" t="s">
        <v>377</v>
      </c>
      <c r="H1946" s="43" t="s">
        <v>2027</v>
      </c>
      <c r="I1946" s="69">
        <v>220</v>
      </c>
      <c r="J1946" s="43" t="s">
        <v>393</v>
      </c>
      <c r="K1946" s="43" t="s">
        <v>393</v>
      </c>
      <c r="L1946" s="43" t="s">
        <v>399</v>
      </c>
      <c r="M1946" s="43" t="s">
        <v>395</v>
      </c>
      <c r="N1946" s="43" t="s">
        <v>433</v>
      </c>
      <c r="O1946" s="52" t="s">
        <v>321</v>
      </c>
      <c r="P1946" s="63" t="s">
        <v>276</v>
      </c>
      <c r="Q1946" s="57" t="str">
        <f>MID(Tabla1[[#This Row],[Aplicación]],14,1)</f>
        <v>2</v>
      </c>
      <c r="R1946" s="35" t="s">
        <v>265</v>
      </c>
      <c r="S1946" s="57" t="str">
        <f>MID(Tabla1[[#This Row],[Aplicación]],6,2)</f>
        <v>07</v>
      </c>
      <c r="T1946" s="54" t="str">
        <f>VLOOKUP(Tabla1[[#This Row],[AREA]],Hoja1!A:B,2,FALSE)</f>
        <v>07. Medio ambiente</v>
      </c>
      <c r="U1946" s="57" t="str">
        <f>MID(Tabla1[[#This Row],[Aplicación]],9,4)</f>
        <v>1721</v>
      </c>
      <c r="V1946" s="54" t="str">
        <f>VLOOKUP(Tabla1[[#This Row],[PROGRAMA]],Hoja1!A:B,2,FALSE)</f>
        <v>1721. Protección del medio ambiente</v>
      </c>
      <c r="W1946" s="57" t="str">
        <f>MID(Tabla1[[#This Row],[Aplicación]],14,2)</f>
        <v>22</v>
      </c>
      <c r="X1946" s="57" t="str">
        <f>MID(Tabla1[[#This Row],[Aplicación]],14,6)</f>
        <v>22799</v>
      </c>
    </row>
    <row r="1947" spans="1:24" x14ac:dyDescent="0.25">
      <c r="A1947" s="60">
        <v>220229000790</v>
      </c>
      <c r="B1947" s="43" t="s">
        <v>390</v>
      </c>
      <c r="C1947" s="61">
        <v>45292</v>
      </c>
      <c r="D1947" s="60">
        <v>22024002060</v>
      </c>
      <c r="E1947" s="43" t="s">
        <v>1337</v>
      </c>
      <c r="F1947" s="62">
        <v>17787</v>
      </c>
      <c r="G1947" s="43" t="s">
        <v>845</v>
      </c>
      <c r="H1947" s="43" t="s">
        <v>846</v>
      </c>
      <c r="I1947" s="69">
        <v>220</v>
      </c>
      <c r="J1947" s="43" t="s">
        <v>537</v>
      </c>
      <c r="K1947" s="43" t="s">
        <v>537</v>
      </c>
      <c r="L1947" s="43" t="s">
        <v>399</v>
      </c>
      <c r="M1947" s="43" t="s">
        <v>395</v>
      </c>
      <c r="N1947" s="43" t="s">
        <v>396</v>
      </c>
      <c r="O1947" s="52" t="s">
        <v>321</v>
      </c>
      <c r="P1947" s="63" t="s">
        <v>276</v>
      </c>
      <c r="Q1947" s="57" t="str">
        <f>MID(Tabla1[[#This Row],[Aplicación]],14,1)</f>
        <v>2</v>
      </c>
      <c r="R1947" s="35" t="s">
        <v>265</v>
      </c>
      <c r="S1947" s="57" t="str">
        <f>MID(Tabla1[[#This Row],[Aplicación]],6,2)</f>
        <v>07</v>
      </c>
      <c r="T1947" s="54" t="str">
        <f>VLOOKUP(Tabla1[[#This Row],[AREA]],Hoja1!A:B,2,FALSE)</f>
        <v>07. Medio ambiente</v>
      </c>
      <c r="U1947" s="57" t="str">
        <f>MID(Tabla1[[#This Row],[Aplicación]],9,4)</f>
        <v>1721</v>
      </c>
      <c r="V1947" s="54" t="str">
        <f>VLOOKUP(Tabla1[[#This Row],[PROGRAMA]],Hoja1!A:B,2,FALSE)</f>
        <v>1721. Protección del medio ambiente</v>
      </c>
      <c r="W1947" s="57" t="str">
        <f>MID(Tabla1[[#This Row],[Aplicación]],14,2)</f>
        <v>22</v>
      </c>
      <c r="X1947" s="57" t="str">
        <f>MID(Tabla1[[#This Row],[Aplicación]],14,6)</f>
        <v>22799</v>
      </c>
    </row>
    <row r="1948" spans="1:24" x14ac:dyDescent="0.25">
      <c r="A1948" s="60">
        <v>220240003345</v>
      </c>
      <c r="B1948" s="43" t="s">
        <v>390</v>
      </c>
      <c r="C1948" s="61">
        <v>45348</v>
      </c>
      <c r="D1948" s="60">
        <v>22024002292</v>
      </c>
      <c r="E1948" s="43" t="s">
        <v>1337</v>
      </c>
      <c r="F1948" s="62">
        <v>242</v>
      </c>
      <c r="G1948" s="43" t="s">
        <v>388</v>
      </c>
      <c r="H1948" s="43" t="s">
        <v>2602</v>
      </c>
      <c r="I1948" s="69">
        <v>220</v>
      </c>
      <c r="J1948" s="43" t="s">
        <v>398</v>
      </c>
      <c r="K1948" s="43" t="s">
        <v>398</v>
      </c>
      <c r="L1948" s="43" t="s">
        <v>399</v>
      </c>
      <c r="M1948" s="43" t="s">
        <v>585</v>
      </c>
      <c r="N1948" s="43" t="s">
        <v>539</v>
      </c>
      <c r="O1948" s="52" t="s">
        <v>326</v>
      </c>
      <c r="P1948" s="63" t="s">
        <v>276</v>
      </c>
      <c r="Q1948" s="57" t="str">
        <f>MID(Tabla1[[#This Row],[Aplicación]],14,1)</f>
        <v>2</v>
      </c>
      <c r="R1948" s="35" t="s">
        <v>265</v>
      </c>
      <c r="S1948" s="57" t="str">
        <f>MID(Tabla1[[#This Row],[Aplicación]],6,2)</f>
        <v>07</v>
      </c>
      <c r="T1948" s="54" t="str">
        <f>VLOOKUP(Tabla1[[#This Row],[AREA]],Hoja1!A:B,2,FALSE)</f>
        <v>07. Medio ambiente</v>
      </c>
      <c r="U1948" s="57" t="str">
        <f>MID(Tabla1[[#This Row],[Aplicación]],9,4)</f>
        <v>1721</v>
      </c>
      <c r="V1948" s="54" t="str">
        <f>VLOOKUP(Tabla1[[#This Row],[PROGRAMA]],Hoja1!A:B,2,FALSE)</f>
        <v>1721. Protección del medio ambiente</v>
      </c>
      <c r="W1948" s="57" t="str">
        <f>MID(Tabla1[[#This Row],[Aplicación]],14,2)</f>
        <v>22</v>
      </c>
      <c r="X1948" s="57" t="str">
        <f>MID(Tabla1[[#This Row],[Aplicación]],14,6)</f>
        <v>22799</v>
      </c>
    </row>
    <row r="1949" spans="1:24" x14ac:dyDescent="0.25">
      <c r="A1949" s="60">
        <v>220240003355</v>
      </c>
      <c r="B1949" s="43" t="s">
        <v>390</v>
      </c>
      <c r="C1949" s="61">
        <v>45348</v>
      </c>
      <c r="D1949" s="60">
        <v>22024002283</v>
      </c>
      <c r="E1949" s="43" t="s">
        <v>1337</v>
      </c>
      <c r="F1949" s="62">
        <v>5989.5</v>
      </c>
      <c r="G1949" s="43" t="s">
        <v>1069</v>
      </c>
      <c r="H1949" s="43" t="s">
        <v>2603</v>
      </c>
      <c r="I1949" s="69">
        <v>220</v>
      </c>
      <c r="J1949" s="43" t="s">
        <v>499</v>
      </c>
      <c r="K1949" s="43" t="s">
        <v>499</v>
      </c>
      <c r="L1949" s="43" t="s">
        <v>399</v>
      </c>
      <c r="M1949" s="43" t="s">
        <v>585</v>
      </c>
      <c r="N1949" s="43" t="s">
        <v>539</v>
      </c>
      <c r="O1949" s="52" t="s">
        <v>326</v>
      </c>
      <c r="P1949" s="63" t="s">
        <v>276</v>
      </c>
      <c r="Q1949" s="57" t="str">
        <f>MID(Tabla1[[#This Row],[Aplicación]],14,1)</f>
        <v>2</v>
      </c>
      <c r="R1949" s="35" t="s">
        <v>265</v>
      </c>
      <c r="S1949" s="57" t="str">
        <f>MID(Tabla1[[#This Row],[Aplicación]],6,2)</f>
        <v>07</v>
      </c>
      <c r="T1949" s="54" t="str">
        <f>VLOOKUP(Tabla1[[#This Row],[AREA]],Hoja1!A:B,2,FALSE)</f>
        <v>07. Medio ambiente</v>
      </c>
      <c r="U1949" s="57" t="str">
        <f>MID(Tabla1[[#This Row],[Aplicación]],9,4)</f>
        <v>1721</v>
      </c>
      <c r="V1949" s="54" t="str">
        <f>VLOOKUP(Tabla1[[#This Row],[PROGRAMA]],Hoja1!A:B,2,FALSE)</f>
        <v>1721. Protección del medio ambiente</v>
      </c>
      <c r="W1949" s="57" t="str">
        <f>MID(Tabla1[[#This Row],[Aplicación]],14,2)</f>
        <v>22</v>
      </c>
      <c r="X1949" s="57" t="str">
        <f>MID(Tabla1[[#This Row],[Aplicación]],14,6)</f>
        <v>22799</v>
      </c>
    </row>
    <row r="1950" spans="1:24" x14ac:dyDescent="0.25">
      <c r="A1950" s="60">
        <v>220240005346</v>
      </c>
      <c r="B1950" s="43" t="s">
        <v>702</v>
      </c>
      <c r="C1950" s="61">
        <v>45359</v>
      </c>
      <c r="D1950" s="60">
        <v>22024001616</v>
      </c>
      <c r="E1950" s="43" t="s">
        <v>1337</v>
      </c>
      <c r="F1950" s="62">
        <v>20706.25</v>
      </c>
      <c r="G1950" s="43" t="s">
        <v>68</v>
      </c>
      <c r="H1950" s="43" t="s">
        <v>2670</v>
      </c>
      <c r="I1950" s="69">
        <v>300</v>
      </c>
      <c r="J1950" s="43" t="s">
        <v>480</v>
      </c>
      <c r="K1950" s="43" t="s">
        <v>481</v>
      </c>
      <c r="L1950" s="43" t="s">
        <v>399</v>
      </c>
      <c r="M1950" s="43" t="s">
        <v>395</v>
      </c>
      <c r="N1950" s="43" t="s">
        <v>396</v>
      </c>
      <c r="O1950" s="52" t="s">
        <v>321</v>
      </c>
      <c r="P1950" s="63" t="s">
        <v>276</v>
      </c>
      <c r="Q1950" s="57" t="str">
        <f>MID(Tabla1[[#This Row],[Aplicación]],14,1)</f>
        <v>2</v>
      </c>
      <c r="R1950" s="35" t="s">
        <v>265</v>
      </c>
      <c r="S1950" s="57" t="str">
        <f>MID(Tabla1[[#This Row],[Aplicación]],6,2)</f>
        <v>07</v>
      </c>
      <c r="T1950" s="54" t="str">
        <f>VLOOKUP(Tabla1[[#This Row],[AREA]],Hoja1!A:B,2,FALSE)</f>
        <v>07. Medio ambiente</v>
      </c>
      <c r="U1950" s="57" t="str">
        <f>MID(Tabla1[[#This Row],[Aplicación]],9,4)</f>
        <v>1721</v>
      </c>
      <c r="V1950" s="54" t="str">
        <f>VLOOKUP(Tabla1[[#This Row],[PROGRAMA]],Hoja1!A:B,2,FALSE)</f>
        <v>1721. Protección del medio ambiente</v>
      </c>
      <c r="W1950" s="57" t="str">
        <f>MID(Tabla1[[#This Row],[Aplicación]],14,2)</f>
        <v>22</v>
      </c>
      <c r="X1950" s="57" t="str">
        <f>MID(Tabla1[[#This Row],[Aplicación]],14,6)</f>
        <v>22799</v>
      </c>
    </row>
    <row r="1951" spans="1:24" x14ac:dyDescent="0.25">
      <c r="A1951" s="60">
        <v>220240024906</v>
      </c>
      <c r="B1951" s="43" t="s">
        <v>390</v>
      </c>
      <c r="C1951" s="61">
        <v>45462</v>
      </c>
      <c r="D1951" s="60">
        <v>22024005059</v>
      </c>
      <c r="E1951" s="43" t="s">
        <v>1337</v>
      </c>
      <c r="F1951" s="62">
        <v>73.14</v>
      </c>
      <c r="G1951" s="43" t="s">
        <v>69</v>
      </c>
      <c r="H1951" s="43" t="s">
        <v>3134</v>
      </c>
      <c r="I1951" s="69" t="s">
        <v>2930</v>
      </c>
      <c r="J1951" s="43" t="s">
        <v>398</v>
      </c>
      <c r="K1951" s="43" t="s">
        <v>398</v>
      </c>
      <c r="L1951" s="43" t="s">
        <v>399</v>
      </c>
      <c r="M1951" s="43" t="s">
        <v>585</v>
      </c>
      <c r="N1951" s="43" t="s">
        <v>539</v>
      </c>
      <c r="O1951" s="68" t="s">
        <v>326</v>
      </c>
      <c r="P1951" s="68" t="s">
        <v>2931</v>
      </c>
      <c r="Q1951" s="57" t="s">
        <v>2932</v>
      </c>
      <c r="R1951" s="35" t="s">
        <v>265</v>
      </c>
      <c r="S1951" s="57" t="str">
        <f>MID(Tabla1[[#This Row],[Aplicación]],6,2)</f>
        <v>07</v>
      </c>
      <c r="T1951" s="54" t="str">
        <f>VLOOKUP(Tabla1[[#This Row],[AREA]],Hoja1!A:B,2,FALSE)</f>
        <v>07. Medio ambiente</v>
      </c>
      <c r="U1951" s="57" t="str">
        <f>MID(Tabla1[[#This Row],[Aplicación]],9,4)</f>
        <v>1721</v>
      </c>
      <c r="V1951" s="54" t="str">
        <f>VLOOKUP(Tabla1[[#This Row],[PROGRAMA]],Hoja1!A:B,2,FALSE)</f>
        <v>1721. Protección del medio ambiente</v>
      </c>
      <c r="W1951" s="57" t="str">
        <f>MID(Tabla1[[#This Row],[Aplicación]],14,2)</f>
        <v>22</v>
      </c>
      <c r="X1951" s="57" t="str">
        <f>MID(Tabla1[[#This Row],[Aplicación]],14,6)</f>
        <v>22799</v>
      </c>
    </row>
    <row r="1952" spans="1:24" x14ac:dyDescent="0.25">
      <c r="A1952" s="60">
        <v>220240024908</v>
      </c>
      <c r="B1952" s="43" t="s">
        <v>390</v>
      </c>
      <c r="C1952" s="61">
        <v>45462</v>
      </c>
      <c r="D1952" s="60">
        <v>22024005062</v>
      </c>
      <c r="E1952" s="43" t="s">
        <v>1337</v>
      </c>
      <c r="F1952" s="62">
        <v>200</v>
      </c>
      <c r="G1952" s="43" t="s">
        <v>3150</v>
      </c>
      <c r="H1952" s="43" t="s">
        <v>3151</v>
      </c>
      <c r="I1952" s="69" t="s">
        <v>2930</v>
      </c>
      <c r="J1952" s="43" t="s">
        <v>592</v>
      </c>
      <c r="K1952" s="43" t="s">
        <v>398</v>
      </c>
      <c r="L1952" s="43" t="s">
        <v>399</v>
      </c>
      <c r="M1952" s="43" t="s">
        <v>585</v>
      </c>
      <c r="N1952" s="43" t="s">
        <v>539</v>
      </c>
      <c r="O1952" s="68" t="s">
        <v>326</v>
      </c>
      <c r="P1952" s="68" t="s">
        <v>2931</v>
      </c>
      <c r="Q1952" s="57" t="s">
        <v>2932</v>
      </c>
      <c r="R1952" s="35" t="s">
        <v>265</v>
      </c>
      <c r="S1952" s="57" t="str">
        <f>MID(Tabla1[[#This Row],[Aplicación]],6,2)</f>
        <v>07</v>
      </c>
      <c r="T1952" s="54" t="str">
        <f>VLOOKUP(Tabla1[[#This Row],[AREA]],Hoja1!A:B,2,FALSE)</f>
        <v>07. Medio ambiente</v>
      </c>
      <c r="U1952" s="57" t="str">
        <f>MID(Tabla1[[#This Row],[Aplicación]],9,4)</f>
        <v>1721</v>
      </c>
      <c r="V1952" s="54" t="str">
        <f>VLOOKUP(Tabla1[[#This Row],[PROGRAMA]],Hoja1!A:B,2,FALSE)</f>
        <v>1721. Protección del medio ambiente</v>
      </c>
      <c r="W1952" s="57" t="str">
        <f>MID(Tabla1[[#This Row],[Aplicación]],14,2)</f>
        <v>22</v>
      </c>
      <c r="X1952" s="57" t="str">
        <f>MID(Tabla1[[#This Row],[Aplicación]],14,6)</f>
        <v>22799</v>
      </c>
    </row>
    <row r="1953" spans="1:24" x14ac:dyDescent="0.25">
      <c r="A1953" s="60">
        <v>220240023644</v>
      </c>
      <c r="B1953" s="43" t="s">
        <v>390</v>
      </c>
      <c r="C1953" s="61">
        <v>45454</v>
      </c>
      <c r="D1953" s="60">
        <v>22024004961</v>
      </c>
      <c r="E1953" s="43" t="s">
        <v>1337</v>
      </c>
      <c r="F1953" s="62">
        <v>5808</v>
      </c>
      <c r="G1953" s="43" t="s">
        <v>3350</v>
      </c>
      <c r="H1953" s="43" t="s">
        <v>3351</v>
      </c>
      <c r="I1953" s="69" t="s">
        <v>2930</v>
      </c>
      <c r="J1953" s="43" t="s">
        <v>3352</v>
      </c>
      <c r="K1953" s="43" t="s">
        <v>393</v>
      </c>
      <c r="L1953" s="43" t="s">
        <v>399</v>
      </c>
      <c r="M1953" s="43" t="s">
        <v>585</v>
      </c>
      <c r="N1953" s="43" t="s">
        <v>539</v>
      </c>
      <c r="O1953" s="68" t="s">
        <v>326</v>
      </c>
      <c r="P1953" s="68" t="s">
        <v>2931</v>
      </c>
      <c r="Q1953" s="57" t="s">
        <v>2932</v>
      </c>
      <c r="R1953" s="35" t="s">
        <v>265</v>
      </c>
      <c r="S1953" s="57" t="str">
        <f>MID(Tabla1[[#This Row],[Aplicación]],6,2)</f>
        <v>07</v>
      </c>
      <c r="T1953" s="54" t="str">
        <f>VLOOKUP(Tabla1[[#This Row],[AREA]],Hoja1!A:B,2,FALSE)</f>
        <v>07. Medio ambiente</v>
      </c>
      <c r="U1953" s="57" t="str">
        <f>MID(Tabla1[[#This Row],[Aplicación]],9,4)</f>
        <v>1721</v>
      </c>
      <c r="V1953" s="54" t="str">
        <f>VLOOKUP(Tabla1[[#This Row],[PROGRAMA]],Hoja1!A:B,2,FALSE)</f>
        <v>1721. Protección del medio ambiente</v>
      </c>
      <c r="W1953" s="57" t="str">
        <f>MID(Tabla1[[#This Row],[Aplicación]],14,2)</f>
        <v>22</v>
      </c>
      <c r="X1953" s="57" t="str">
        <f>MID(Tabla1[[#This Row],[Aplicación]],14,6)</f>
        <v>22799</v>
      </c>
    </row>
    <row r="1954" spans="1:24" x14ac:dyDescent="0.25">
      <c r="A1954" s="60">
        <v>220240021011</v>
      </c>
      <c r="B1954" s="43" t="s">
        <v>390</v>
      </c>
      <c r="C1954" s="61">
        <v>45436</v>
      </c>
      <c r="D1954" s="60">
        <v>22024004701</v>
      </c>
      <c r="E1954" s="43" t="s">
        <v>1337</v>
      </c>
      <c r="F1954" s="62">
        <v>701.8</v>
      </c>
      <c r="G1954" s="43" t="s">
        <v>3689</v>
      </c>
      <c r="H1954" s="43" t="s">
        <v>3690</v>
      </c>
      <c r="I1954" s="69" t="s">
        <v>2930</v>
      </c>
      <c r="J1954" s="43" t="s">
        <v>398</v>
      </c>
      <c r="K1954" s="43" t="s">
        <v>398</v>
      </c>
      <c r="L1954" s="43" t="s">
        <v>399</v>
      </c>
      <c r="M1954" s="43" t="s">
        <v>585</v>
      </c>
      <c r="N1954" s="43" t="s">
        <v>539</v>
      </c>
      <c r="O1954" s="68" t="s">
        <v>326</v>
      </c>
      <c r="P1954" s="68" t="s">
        <v>2931</v>
      </c>
      <c r="Q1954" s="57" t="s">
        <v>2932</v>
      </c>
      <c r="R1954" s="35" t="s">
        <v>265</v>
      </c>
      <c r="S1954" s="57" t="str">
        <f>MID(Tabla1[[#This Row],[Aplicación]],6,2)</f>
        <v>07</v>
      </c>
      <c r="T1954" s="54" t="str">
        <f>VLOOKUP(Tabla1[[#This Row],[AREA]],Hoja1!A:B,2,FALSE)</f>
        <v>07. Medio ambiente</v>
      </c>
      <c r="U1954" s="57" t="str">
        <f>MID(Tabla1[[#This Row],[Aplicación]],9,4)</f>
        <v>1721</v>
      </c>
      <c r="V1954" s="54" t="str">
        <f>VLOOKUP(Tabla1[[#This Row],[PROGRAMA]],Hoja1!A:B,2,FALSE)</f>
        <v>1721. Protección del medio ambiente</v>
      </c>
      <c r="W1954" s="57" t="str">
        <f>MID(Tabla1[[#This Row],[Aplicación]],14,2)</f>
        <v>22</v>
      </c>
      <c r="X1954" s="57" t="str">
        <f>MID(Tabla1[[#This Row],[Aplicación]],14,6)</f>
        <v>22799</v>
      </c>
    </row>
    <row r="1955" spans="1:24" x14ac:dyDescent="0.25">
      <c r="A1955" s="60">
        <v>220240018058</v>
      </c>
      <c r="B1955" s="43" t="s">
        <v>390</v>
      </c>
      <c r="C1955" s="61">
        <v>45429</v>
      </c>
      <c r="D1955" s="60">
        <v>22024004565</v>
      </c>
      <c r="E1955" s="43" t="s">
        <v>1337</v>
      </c>
      <c r="F1955" s="62">
        <v>912.34</v>
      </c>
      <c r="G1955" s="43" t="s">
        <v>3803</v>
      </c>
      <c r="H1955" s="43" t="s">
        <v>3804</v>
      </c>
      <c r="I1955" s="69" t="s">
        <v>2930</v>
      </c>
      <c r="J1955" s="43" t="s">
        <v>398</v>
      </c>
      <c r="K1955" s="43" t="s">
        <v>398</v>
      </c>
      <c r="L1955" s="43" t="s">
        <v>401</v>
      </c>
      <c r="M1955" s="43" t="s">
        <v>585</v>
      </c>
      <c r="N1955" s="43" t="s">
        <v>539</v>
      </c>
      <c r="O1955" s="68" t="s">
        <v>326</v>
      </c>
      <c r="P1955" s="68" t="s">
        <v>2931</v>
      </c>
      <c r="Q1955" s="57" t="s">
        <v>2932</v>
      </c>
      <c r="R1955" s="35" t="s">
        <v>265</v>
      </c>
      <c r="S1955" s="57" t="str">
        <f>MID(Tabla1[[#This Row],[Aplicación]],6,2)</f>
        <v>07</v>
      </c>
      <c r="T1955" s="54" t="str">
        <f>VLOOKUP(Tabla1[[#This Row],[AREA]],Hoja1!A:B,2,FALSE)</f>
        <v>07. Medio ambiente</v>
      </c>
      <c r="U1955" s="57" t="str">
        <f>MID(Tabla1[[#This Row],[Aplicación]],9,4)</f>
        <v>1721</v>
      </c>
      <c r="V1955" s="54" t="str">
        <f>VLOOKUP(Tabla1[[#This Row],[PROGRAMA]],Hoja1!A:B,2,FALSE)</f>
        <v>1721. Protección del medio ambiente</v>
      </c>
      <c r="W1955" s="57" t="str">
        <f>MID(Tabla1[[#This Row],[Aplicación]],14,2)</f>
        <v>22</v>
      </c>
      <c r="X1955" s="57" t="str">
        <f>MID(Tabla1[[#This Row],[Aplicación]],14,6)</f>
        <v>22799</v>
      </c>
    </row>
    <row r="1956" spans="1:24" x14ac:dyDescent="0.25">
      <c r="A1956" s="60">
        <v>220240011974</v>
      </c>
      <c r="B1956" s="43" t="s">
        <v>390</v>
      </c>
      <c r="C1956" s="61">
        <v>45399</v>
      </c>
      <c r="D1956" s="60">
        <v>22024004050</v>
      </c>
      <c r="E1956" s="43" t="s">
        <v>1337</v>
      </c>
      <c r="F1956" s="62">
        <v>181.5</v>
      </c>
      <c r="G1956" s="43" t="s">
        <v>3667</v>
      </c>
      <c r="H1956" s="43" t="s">
        <v>4379</v>
      </c>
      <c r="I1956" s="69" t="s">
        <v>2930</v>
      </c>
      <c r="J1956" s="43" t="s">
        <v>748</v>
      </c>
      <c r="K1956" s="43" t="s">
        <v>393</v>
      </c>
      <c r="L1956" s="43" t="s">
        <v>399</v>
      </c>
      <c r="M1956" s="43" t="s">
        <v>585</v>
      </c>
      <c r="N1956" s="43" t="s">
        <v>539</v>
      </c>
      <c r="O1956" s="68" t="s">
        <v>326</v>
      </c>
      <c r="P1956" s="68" t="s">
        <v>2931</v>
      </c>
      <c r="Q1956" s="57" t="s">
        <v>2932</v>
      </c>
      <c r="R1956" s="35" t="s">
        <v>265</v>
      </c>
      <c r="S1956" s="57" t="str">
        <f>MID(Tabla1[[#This Row],[Aplicación]],6,2)</f>
        <v>07</v>
      </c>
      <c r="T1956" s="54" t="str">
        <f>VLOOKUP(Tabla1[[#This Row],[AREA]],Hoja1!A:B,2,FALSE)</f>
        <v>07. Medio ambiente</v>
      </c>
      <c r="U1956" s="57" t="str">
        <f>MID(Tabla1[[#This Row],[Aplicación]],9,4)</f>
        <v>1721</v>
      </c>
      <c r="V1956" s="54" t="str">
        <f>VLOOKUP(Tabla1[[#This Row],[PROGRAMA]],Hoja1!A:B,2,FALSE)</f>
        <v>1721. Protección del medio ambiente</v>
      </c>
      <c r="W1956" s="57" t="str">
        <f>MID(Tabla1[[#This Row],[Aplicación]],14,2)</f>
        <v>22</v>
      </c>
      <c r="X1956" s="57" t="str">
        <f>MID(Tabla1[[#This Row],[Aplicación]],14,6)</f>
        <v>22799</v>
      </c>
    </row>
    <row r="1957" spans="1:24" x14ac:dyDescent="0.25">
      <c r="A1957" s="60">
        <v>220240028976</v>
      </c>
      <c r="B1957" s="43" t="s">
        <v>390</v>
      </c>
      <c r="C1957" s="61">
        <v>45476</v>
      </c>
      <c r="D1957" s="60">
        <v>22024005248</v>
      </c>
      <c r="E1957" s="43" t="s">
        <v>1337</v>
      </c>
      <c r="F1957" s="62">
        <v>750</v>
      </c>
      <c r="G1957" s="43" t="s">
        <v>5495</v>
      </c>
      <c r="H1957" s="43" t="s">
        <v>5496</v>
      </c>
      <c r="I1957" s="69">
        <v>220</v>
      </c>
      <c r="J1957" s="43" t="s">
        <v>5497</v>
      </c>
      <c r="K1957" s="43" t="s">
        <v>5497</v>
      </c>
      <c r="L1957" s="43" t="s">
        <v>399</v>
      </c>
      <c r="M1957" s="43" t="s">
        <v>585</v>
      </c>
      <c r="N1957" s="43" t="s">
        <v>539</v>
      </c>
      <c r="O1957" s="68" t="s">
        <v>326</v>
      </c>
      <c r="P1957" s="68" t="s">
        <v>4838</v>
      </c>
      <c r="Q1957" s="57" t="str">
        <f>MID(Tabla1[[#This Row],[Aplicación]],14,1)</f>
        <v>2</v>
      </c>
      <c r="R1957" s="35" t="s">
        <v>265</v>
      </c>
      <c r="S1957" s="57" t="str">
        <f>MID(Tabla1[[#This Row],[Aplicación]],6,2)</f>
        <v>07</v>
      </c>
      <c r="T1957" s="54" t="str">
        <f>VLOOKUP(Tabla1[[#This Row],[AREA]],Hoja1!A:B,2,FALSE)</f>
        <v>07. Medio ambiente</v>
      </c>
      <c r="U1957" s="57" t="str">
        <f>MID(Tabla1[[#This Row],[Aplicación]],9,4)</f>
        <v>1721</v>
      </c>
      <c r="V1957" s="54" t="str">
        <f>VLOOKUP(Tabla1[[#This Row],[PROGRAMA]],Hoja1!A:B,2,FALSE)</f>
        <v>1721. Protección del medio ambiente</v>
      </c>
      <c r="W1957" s="57" t="str">
        <f>MID(Tabla1[[#This Row],[Aplicación]],14,2)</f>
        <v>22</v>
      </c>
      <c r="X1957" s="57" t="str">
        <f>MID(Tabla1[[#This Row],[Aplicación]],14,6)</f>
        <v>22799</v>
      </c>
    </row>
    <row r="1958" spans="1:24" x14ac:dyDescent="0.25">
      <c r="A1958" s="60">
        <v>220240039303</v>
      </c>
      <c r="B1958" s="43" t="s">
        <v>390</v>
      </c>
      <c r="C1958" s="61">
        <v>45525</v>
      </c>
      <c r="D1958" s="60">
        <v>22024006080</v>
      </c>
      <c r="E1958" s="43" t="s">
        <v>1337</v>
      </c>
      <c r="F1958" s="62">
        <v>6999.54</v>
      </c>
      <c r="G1958" s="43" t="s">
        <v>5607</v>
      </c>
      <c r="H1958" s="43" t="s">
        <v>5608</v>
      </c>
      <c r="I1958" s="69">
        <v>220</v>
      </c>
      <c r="J1958" s="43" t="s">
        <v>5609</v>
      </c>
      <c r="K1958" s="43" t="s">
        <v>414</v>
      </c>
      <c r="L1958" s="43" t="s">
        <v>399</v>
      </c>
      <c r="M1958" s="43" t="s">
        <v>585</v>
      </c>
      <c r="N1958" s="43" t="s">
        <v>539</v>
      </c>
      <c r="O1958" s="68" t="s">
        <v>326</v>
      </c>
      <c r="P1958" s="68" t="s">
        <v>4838</v>
      </c>
      <c r="Q1958" s="57" t="str">
        <f>MID(Tabla1[[#This Row],[Aplicación]],14,1)</f>
        <v>2</v>
      </c>
      <c r="R1958" s="35" t="s">
        <v>265</v>
      </c>
      <c r="S1958" s="57" t="str">
        <f>MID(Tabla1[[#This Row],[Aplicación]],6,2)</f>
        <v>07</v>
      </c>
      <c r="T1958" s="54" t="str">
        <f>VLOOKUP(Tabla1[[#This Row],[AREA]],Hoja1!A:B,2,FALSE)</f>
        <v>07. Medio ambiente</v>
      </c>
      <c r="U1958" s="57" t="str">
        <f>MID(Tabla1[[#This Row],[Aplicación]],9,4)</f>
        <v>1721</v>
      </c>
      <c r="V1958" s="54" t="str">
        <f>VLOOKUP(Tabla1[[#This Row],[PROGRAMA]],Hoja1!A:B,2,FALSE)</f>
        <v>1721. Protección del medio ambiente</v>
      </c>
      <c r="W1958" s="57" t="str">
        <f>MID(Tabla1[[#This Row],[Aplicación]],14,2)</f>
        <v>22</v>
      </c>
      <c r="X1958" s="57" t="str">
        <f>MID(Tabla1[[#This Row],[Aplicación]],14,6)</f>
        <v>22799</v>
      </c>
    </row>
    <row r="1959" spans="1:24" x14ac:dyDescent="0.25">
      <c r="A1959" s="60">
        <v>220240038478</v>
      </c>
      <c r="B1959" s="43" t="s">
        <v>390</v>
      </c>
      <c r="C1959" s="61">
        <v>45524</v>
      </c>
      <c r="D1959" s="60">
        <v>22024005849</v>
      </c>
      <c r="E1959" s="43" t="s">
        <v>1337</v>
      </c>
      <c r="F1959" s="62">
        <v>828.85</v>
      </c>
      <c r="G1959" s="43" t="s">
        <v>5706</v>
      </c>
      <c r="H1959" s="43" t="s">
        <v>5707</v>
      </c>
      <c r="I1959" s="69">
        <v>220</v>
      </c>
      <c r="J1959" s="43" t="s">
        <v>398</v>
      </c>
      <c r="K1959" s="43" t="s">
        <v>398</v>
      </c>
      <c r="L1959" s="43" t="s">
        <v>413</v>
      </c>
      <c r="M1959" s="43" t="s">
        <v>585</v>
      </c>
      <c r="N1959" s="43" t="s">
        <v>539</v>
      </c>
      <c r="O1959" s="68" t="s">
        <v>326</v>
      </c>
      <c r="P1959" s="68" t="s">
        <v>4838</v>
      </c>
      <c r="Q1959" s="57" t="str">
        <f>MID(Tabla1[[#This Row],[Aplicación]],14,1)</f>
        <v>2</v>
      </c>
      <c r="R1959" s="35" t="s">
        <v>265</v>
      </c>
      <c r="S1959" s="57" t="str">
        <f>MID(Tabla1[[#This Row],[Aplicación]],6,2)</f>
        <v>07</v>
      </c>
      <c r="T1959" s="54" t="str">
        <f>VLOOKUP(Tabla1[[#This Row],[AREA]],Hoja1!A:B,2,FALSE)</f>
        <v>07. Medio ambiente</v>
      </c>
      <c r="U1959" s="57" t="str">
        <f>MID(Tabla1[[#This Row],[Aplicación]],9,4)</f>
        <v>1721</v>
      </c>
      <c r="V1959" s="54" t="str">
        <f>VLOOKUP(Tabla1[[#This Row],[PROGRAMA]],Hoja1!A:B,2,FALSE)</f>
        <v>1721. Protección del medio ambiente</v>
      </c>
      <c r="W1959" s="57" t="str">
        <f>MID(Tabla1[[#This Row],[Aplicación]],14,2)</f>
        <v>22</v>
      </c>
      <c r="X1959" s="57" t="str">
        <f>MID(Tabla1[[#This Row],[Aplicación]],14,6)</f>
        <v>22799</v>
      </c>
    </row>
    <row r="1960" spans="1:24" x14ac:dyDescent="0.25">
      <c r="A1960" s="60">
        <v>220240008927</v>
      </c>
      <c r="B1960" s="43" t="s">
        <v>702</v>
      </c>
      <c r="C1960" s="61">
        <v>45383</v>
      </c>
      <c r="D1960" s="60">
        <v>22024001638</v>
      </c>
      <c r="E1960" s="43" t="s">
        <v>1424</v>
      </c>
      <c r="F1960" s="62">
        <v>34.909999999999997</v>
      </c>
      <c r="G1960" s="43" t="s">
        <v>952</v>
      </c>
      <c r="H1960" s="43" t="s">
        <v>4747</v>
      </c>
      <c r="I1960" s="69" t="s">
        <v>2934</v>
      </c>
      <c r="J1960" s="43" t="s">
        <v>699</v>
      </c>
      <c r="K1960" s="43" t="s">
        <v>398</v>
      </c>
      <c r="L1960" s="43" t="s">
        <v>399</v>
      </c>
      <c r="M1960" s="43" t="s">
        <v>395</v>
      </c>
      <c r="N1960" s="43" t="s">
        <v>396</v>
      </c>
      <c r="O1960" s="68" t="s">
        <v>325</v>
      </c>
      <c r="P1960" s="68" t="s">
        <v>2931</v>
      </c>
      <c r="Q1960" s="57" t="s">
        <v>2932</v>
      </c>
      <c r="R1960" s="35" t="s">
        <v>265</v>
      </c>
      <c r="S1960" s="57" t="str">
        <f>MID(Tabla1[[#This Row],[Aplicación]],6,2)</f>
        <v>07</v>
      </c>
      <c r="T1960" s="54" t="str">
        <f>VLOOKUP(Tabla1[[#This Row],[AREA]],Hoja1!A:B,2,FALSE)</f>
        <v>07. Medio ambiente</v>
      </c>
      <c r="U1960" s="57" t="str">
        <f>MID(Tabla1[[#This Row],[Aplicación]],9,4)</f>
        <v>1711</v>
      </c>
      <c r="V1960" s="54" t="str">
        <f>VLOOKUP(Tabla1[[#This Row],[PROGRAMA]],Hoja1!A:B,2,FALSE)</f>
        <v>1711. Parques y jardines</v>
      </c>
      <c r="W1960" s="57" t="str">
        <f>MID(Tabla1[[#This Row],[Aplicación]],14,2)</f>
        <v>21</v>
      </c>
      <c r="X1960" s="57" t="str">
        <f>MID(Tabla1[[#This Row],[Aplicación]],14,6)</f>
        <v>214</v>
      </c>
    </row>
    <row r="1961" spans="1:24" x14ac:dyDescent="0.25">
      <c r="A1961" s="60">
        <v>220240008939</v>
      </c>
      <c r="B1961" s="43" t="s">
        <v>702</v>
      </c>
      <c r="C1961" s="61">
        <v>45383</v>
      </c>
      <c r="D1961" s="60">
        <v>22024001638</v>
      </c>
      <c r="E1961" s="43" t="s">
        <v>1424</v>
      </c>
      <c r="F1961" s="62">
        <v>200.03</v>
      </c>
      <c r="G1961" s="43" t="s">
        <v>766</v>
      </c>
      <c r="H1961" s="43" t="s">
        <v>4750</v>
      </c>
      <c r="I1961" s="69" t="s">
        <v>2934</v>
      </c>
      <c r="J1961" s="43" t="s">
        <v>398</v>
      </c>
      <c r="K1961" s="43" t="s">
        <v>398</v>
      </c>
      <c r="L1961" s="43" t="s">
        <v>399</v>
      </c>
      <c r="M1961" s="43" t="s">
        <v>395</v>
      </c>
      <c r="N1961" s="43" t="s">
        <v>396</v>
      </c>
      <c r="O1961" s="68" t="s">
        <v>325</v>
      </c>
      <c r="P1961" s="68" t="s">
        <v>2931</v>
      </c>
      <c r="Q1961" s="57" t="s">
        <v>2932</v>
      </c>
      <c r="R1961" s="35" t="s">
        <v>265</v>
      </c>
      <c r="S1961" s="57" t="str">
        <f>MID(Tabla1[[#This Row],[Aplicación]],6,2)</f>
        <v>07</v>
      </c>
      <c r="T1961" s="54" t="str">
        <f>VLOOKUP(Tabla1[[#This Row],[AREA]],Hoja1!A:B,2,FALSE)</f>
        <v>07. Medio ambiente</v>
      </c>
      <c r="U1961" s="57" t="str">
        <f>MID(Tabla1[[#This Row],[Aplicación]],9,4)</f>
        <v>1711</v>
      </c>
      <c r="V1961" s="54" t="str">
        <f>VLOOKUP(Tabla1[[#This Row],[PROGRAMA]],Hoja1!A:B,2,FALSE)</f>
        <v>1711. Parques y jardines</v>
      </c>
      <c r="W1961" s="57" t="str">
        <f>MID(Tabla1[[#This Row],[Aplicación]],14,2)</f>
        <v>21</v>
      </c>
      <c r="X1961" s="57" t="str">
        <f>MID(Tabla1[[#This Row],[Aplicación]],14,6)</f>
        <v>214</v>
      </c>
    </row>
    <row r="1962" spans="1:24" x14ac:dyDescent="0.25">
      <c r="A1962" s="60">
        <v>220240012073</v>
      </c>
      <c r="B1962" s="43" t="s">
        <v>390</v>
      </c>
      <c r="C1962" s="61">
        <v>45401</v>
      </c>
      <c r="D1962" s="60">
        <v>22024004003</v>
      </c>
      <c r="E1962" s="43" t="s">
        <v>4347</v>
      </c>
      <c r="F1962" s="62">
        <v>1573</v>
      </c>
      <c r="G1962" s="43" t="s">
        <v>4348</v>
      </c>
      <c r="H1962" s="43" t="s">
        <v>4349</v>
      </c>
      <c r="I1962" s="69" t="s">
        <v>2930</v>
      </c>
      <c r="J1962" s="43" t="s">
        <v>398</v>
      </c>
      <c r="K1962" s="43" t="s">
        <v>398</v>
      </c>
      <c r="L1962" s="43" t="s">
        <v>399</v>
      </c>
      <c r="M1962" s="43" t="s">
        <v>585</v>
      </c>
      <c r="N1962" s="43" t="s">
        <v>539</v>
      </c>
      <c r="O1962" s="68" t="s">
        <v>326</v>
      </c>
      <c r="P1962" s="68" t="s">
        <v>2931</v>
      </c>
      <c r="Q1962" s="57" t="s">
        <v>2932</v>
      </c>
      <c r="R1962" s="35" t="s">
        <v>265</v>
      </c>
      <c r="S1962" s="57" t="str">
        <f>MID(Tabla1[[#This Row],[Aplicación]],6,2)</f>
        <v>08</v>
      </c>
      <c r="T1962" s="54" t="str">
        <f>VLOOKUP(Tabla1[[#This Row],[AREA]],Hoja1!A:B,2,FALSE)</f>
        <v>08. Tráfico y movilidad</v>
      </c>
      <c r="U1962" s="57" t="str">
        <f>MID(Tabla1[[#This Row],[Aplicación]],9,4)</f>
        <v>1301</v>
      </c>
      <c r="V1962" s="54" t="str">
        <f>VLOOKUP(Tabla1[[#This Row],[PROGRAMA]],Hoja1!A:B,2,FALSE)</f>
        <v>1301. Dirección del área de tráfico y movilidad</v>
      </c>
      <c r="W1962" s="57" t="str">
        <f>MID(Tabla1[[#This Row],[Aplicación]],14,2)</f>
        <v>22</v>
      </c>
      <c r="X1962" s="57" t="str">
        <f>MID(Tabla1[[#This Row],[Aplicación]],14,6)</f>
        <v>22602</v>
      </c>
    </row>
    <row r="1963" spans="1:24" x14ac:dyDescent="0.25">
      <c r="A1963" s="60">
        <v>220240042559</v>
      </c>
      <c r="B1963" s="43" t="s">
        <v>390</v>
      </c>
      <c r="C1963" s="61">
        <v>45548</v>
      </c>
      <c r="D1963" s="60">
        <v>22024006518</v>
      </c>
      <c r="E1963" s="43" t="s">
        <v>4347</v>
      </c>
      <c r="F1963" s="62">
        <v>7018</v>
      </c>
      <c r="G1963" s="43" t="s">
        <v>3734</v>
      </c>
      <c r="H1963" s="43" t="s">
        <v>6167</v>
      </c>
      <c r="I1963" s="69" t="s">
        <v>2930</v>
      </c>
      <c r="J1963" s="43" t="s">
        <v>398</v>
      </c>
      <c r="K1963" s="43" t="s">
        <v>398</v>
      </c>
      <c r="L1963" s="43" t="s">
        <v>413</v>
      </c>
      <c r="M1963" s="43" t="s">
        <v>585</v>
      </c>
      <c r="N1963" s="43" t="s">
        <v>539</v>
      </c>
      <c r="O1963" s="68" t="s">
        <v>326</v>
      </c>
      <c r="P1963" s="68" t="s">
        <v>4838</v>
      </c>
      <c r="Q1963" s="57" t="str">
        <f>MID(Tabla1[[#This Row],[Aplicación]],14,1)</f>
        <v>2</v>
      </c>
      <c r="R1963" s="35" t="s">
        <v>265</v>
      </c>
      <c r="S1963" s="57" t="str">
        <f>MID(Tabla1[[#This Row],[Aplicación]],6,2)</f>
        <v>08</v>
      </c>
      <c r="T1963" s="54" t="str">
        <f>VLOOKUP(Tabla1[[#This Row],[AREA]],Hoja1!A:B,2,FALSE)</f>
        <v>08. Tráfico y movilidad</v>
      </c>
      <c r="U1963" s="57" t="str">
        <f>MID(Tabla1[[#This Row],[Aplicación]],9,4)</f>
        <v>1301</v>
      </c>
      <c r="V1963" s="54" t="str">
        <f>VLOOKUP(Tabla1[[#This Row],[PROGRAMA]],Hoja1!A:B,2,FALSE)</f>
        <v>1301. Dirección del área de tráfico y movilidad</v>
      </c>
      <c r="W1963" s="57" t="str">
        <f>MID(Tabla1[[#This Row],[Aplicación]],14,2)</f>
        <v>22</v>
      </c>
      <c r="X1963" s="57" t="str">
        <f>MID(Tabla1[[#This Row],[Aplicación]],14,6)</f>
        <v>22602</v>
      </c>
    </row>
    <row r="1964" spans="1:24" x14ac:dyDescent="0.25">
      <c r="A1964" s="60">
        <v>220239000031</v>
      </c>
      <c r="B1964" s="43" t="s">
        <v>390</v>
      </c>
      <c r="C1964" s="61">
        <v>45292</v>
      </c>
      <c r="D1964" s="60">
        <v>22024001148</v>
      </c>
      <c r="E1964" s="43" t="s">
        <v>1373</v>
      </c>
      <c r="F1964" s="62">
        <v>81.069999999999993</v>
      </c>
      <c r="G1964" s="43" t="s">
        <v>1137</v>
      </c>
      <c r="H1964" s="43" t="s">
        <v>1915</v>
      </c>
      <c r="I1964" s="69">
        <v>220</v>
      </c>
      <c r="J1964" s="43" t="s">
        <v>1138</v>
      </c>
      <c r="K1964" s="43" t="s">
        <v>486</v>
      </c>
      <c r="L1964" s="43" t="s">
        <v>413</v>
      </c>
      <c r="M1964" s="43" t="s">
        <v>585</v>
      </c>
      <c r="N1964" s="43" t="s">
        <v>539</v>
      </c>
      <c r="O1964" s="52" t="s">
        <v>326</v>
      </c>
      <c r="P1964" s="63" t="s">
        <v>276</v>
      </c>
      <c r="Q1964" s="57" t="str">
        <f>MID(Tabla1[[#This Row],[Aplicación]],14,1)</f>
        <v>2</v>
      </c>
      <c r="R1964" s="35" t="s">
        <v>265</v>
      </c>
      <c r="S1964" s="57" t="str">
        <f>MID(Tabla1[[#This Row],[Aplicación]],6,2)</f>
        <v>08</v>
      </c>
      <c r="T1964" s="54" t="str">
        <f>VLOOKUP(Tabla1[[#This Row],[AREA]],Hoja1!A:B,2,FALSE)</f>
        <v>08. Tráfico y movilidad</v>
      </c>
      <c r="U1964" s="57" t="str">
        <f>MID(Tabla1[[#This Row],[Aplicación]],9,4)</f>
        <v>1301</v>
      </c>
      <c r="V1964" s="54" t="str">
        <f>VLOOKUP(Tabla1[[#This Row],[PROGRAMA]],Hoja1!A:B,2,FALSE)</f>
        <v>1301. Dirección del área de tráfico y movilidad</v>
      </c>
      <c r="W1964" s="57" t="str">
        <f>MID(Tabla1[[#This Row],[Aplicación]],14,2)</f>
        <v>22</v>
      </c>
      <c r="X1964" s="57" t="str">
        <f>MID(Tabla1[[#This Row],[Aplicación]],14,6)</f>
        <v>22699</v>
      </c>
    </row>
    <row r="1965" spans="1:24" x14ac:dyDescent="0.25">
      <c r="A1965" s="60">
        <v>220240003065</v>
      </c>
      <c r="B1965" s="43" t="s">
        <v>390</v>
      </c>
      <c r="C1965" s="61">
        <v>45343</v>
      </c>
      <c r="D1965" s="60">
        <v>22024001765</v>
      </c>
      <c r="E1965" s="43" t="s">
        <v>1373</v>
      </c>
      <c r="F1965" s="62">
        <v>529.98</v>
      </c>
      <c r="G1965" s="43" t="s">
        <v>1137</v>
      </c>
      <c r="H1965" s="43" t="s">
        <v>1951</v>
      </c>
      <c r="I1965" s="69">
        <v>220</v>
      </c>
      <c r="J1965" s="43" t="s">
        <v>1138</v>
      </c>
      <c r="K1965" s="43" t="s">
        <v>486</v>
      </c>
      <c r="L1965" s="43" t="s">
        <v>413</v>
      </c>
      <c r="M1965" s="43" t="s">
        <v>585</v>
      </c>
      <c r="N1965" s="43" t="s">
        <v>539</v>
      </c>
      <c r="O1965" s="52" t="s">
        <v>326</v>
      </c>
      <c r="P1965" s="63" t="s">
        <v>276</v>
      </c>
      <c r="Q1965" s="57" t="str">
        <f>MID(Tabla1[[#This Row],[Aplicación]],14,1)</f>
        <v>2</v>
      </c>
      <c r="R1965" s="35" t="s">
        <v>265</v>
      </c>
      <c r="S1965" s="57" t="str">
        <f>MID(Tabla1[[#This Row],[Aplicación]],6,2)</f>
        <v>08</v>
      </c>
      <c r="T1965" s="54" t="str">
        <f>VLOOKUP(Tabla1[[#This Row],[AREA]],Hoja1!A:B,2,FALSE)</f>
        <v>08. Tráfico y movilidad</v>
      </c>
      <c r="U1965" s="57" t="str">
        <f>MID(Tabla1[[#This Row],[Aplicación]],9,4)</f>
        <v>1301</v>
      </c>
      <c r="V1965" s="54" t="str">
        <f>VLOOKUP(Tabla1[[#This Row],[PROGRAMA]],Hoja1!A:B,2,FALSE)</f>
        <v>1301. Dirección del área de tráfico y movilidad</v>
      </c>
      <c r="W1965" s="57" t="str">
        <f>MID(Tabla1[[#This Row],[Aplicación]],14,2)</f>
        <v>22</v>
      </c>
      <c r="X1965" s="57" t="str">
        <f>MID(Tabla1[[#This Row],[Aplicación]],14,6)</f>
        <v>22699</v>
      </c>
    </row>
    <row r="1966" spans="1:24" x14ac:dyDescent="0.25">
      <c r="A1966" s="60">
        <v>220240021724</v>
      </c>
      <c r="B1966" s="43" t="s">
        <v>390</v>
      </c>
      <c r="C1966" s="61">
        <v>45440</v>
      </c>
      <c r="D1966" s="60">
        <v>22024004724</v>
      </c>
      <c r="E1966" s="43" t="s">
        <v>1373</v>
      </c>
      <c r="F1966" s="62">
        <v>381.44</v>
      </c>
      <c r="G1966" s="43" t="s">
        <v>35</v>
      </c>
      <c r="H1966" s="43" t="s">
        <v>3633</v>
      </c>
      <c r="I1966" s="69" t="s">
        <v>2930</v>
      </c>
      <c r="J1966" s="43" t="s">
        <v>398</v>
      </c>
      <c r="K1966" s="43" t="s">
        <v>398</v>
      </c>
      <c r="L1966" s="43" t="s">
        <v>413</v>
      </c>
      <c r="M1966" s="43" t="s">
        <v>585</v>
      </c>
      <c r="N1966" s="43" t="s">
        <v>539</v>
      </c>
      <c r="O1966" s="68" t="s">
        <v>326</v>
      </c>
      <c r="P1966" s="68" t="s">
        <v>2931</v>
      </c>
      <c r="Q1966" s="57" t="s">
        <v>2932</v>
      </c>
      <c r="R1966" s="35" t="s">
        <v>265</v>
      </c>
      <c r="S1966" s="57" t="str">
        <f>MID(Tabla1[[#This Row],[Aplicación]],6,2)</f>
        <v>08</v>
      </c>
      <c r="T1966" s="54" t="str">
        <f>VLOOKUP(Tabla1[[#This Row],[AREA]],Hoja1!A:B,2,FALSE)</f>
        <v>08. Tráfico y movilidad</v>
      </c>
      <c r="U1966" s="57" t="str">
        <f>MID(Tabla1[[#This Row],[Aplicación]],9,4)</f>
        <v>1301</v>
      </c>
      <c r="V1966" s="54" t="str">
        <f>VLOOKUP(Tabla1[[#This Row],[PROGRAMA]],Hoja1!A:B,2,FALSE)</f>
        <v>1301. Dirección del área de tráfico y movilidad</v>
      </c>
      <c r="W1966" s="57" t="str">
        <f>MID(Tabla1[[#This Row],[Aplicación]],14,2)</f>
        <v>22</v>
      </c>
      <c r="X1966" s="57" t="str">
        <f>MID(Tabla1[[#This Row],[Aplicación]],14,6)</f>
        <v>22699</v>
      </c>
    </row>
    <row r="1967" spans="1:24" x14ac:dyDescent="0.25">
      <c r="A1967" s="60">
        <v>220240021723</v>
      </c>
      <c r="B1967" s="43" t="s">
        <v>390</v>
      </c>
      <c r="C1967" s="61">
        <v>45440</v>
      </c>
      <c r="D1967" s="60">
        <v>22024004553</v>
      </c>
      <c r="E1967" s="43" t="s">
        <v>1373</v>
      </c>
      <c r="F1967" s="62">
        <v>284.29000000000002</v>
      </c>
      <c r="G1967" s="43" t="s">
        <v>332</v>
      </c>
      <c r="H1967" s="43" t="s">
        <v>3633</v>
      </c>
      <c r="I1967" s="69" t="s">
        <v>2930</v>
      </c>
      <c r="J1967" s="43" t="s">
        <v>398</v>
      </c>
      <c r="K1967" s="43" t="s">
        <v>398</v>
      </c>
      <c r="L1967" s="43" t="s">
        <v>413</v>
      </c>
      <c r="M1967" s="43" t="s">
        <v>585</v>
      </c>
      <c r="N1967" s="43" t="s">
        <v>539</v>
      </c>
      <c r="O1967" s="68" t="s">
        <v>326</v>
      </c>
      <c r="P1967" s="68" t="s">
        <v>2931</v>
      </c>
      <c r="Q1967" s="57" t="s">
        <v>2932</v>
      </c>
      <c r="R1967" s="35" t="s">
        <v>265</v>
      </c>
      <c r="S1967" s="57" t="str">
        <f>MID(Tabla1[[#This Row],[Aplicación]],6,2)</f>
        <v>08</v>
      </c>
      <c r="T1967" s="54" t="str">
        <f>VLOOKUP(Tabla1[[#This Row],[AREA]],Hoja1!A:B,2,FALSE)</f>
        <v>08. Tráfico y movilidad</v>
      </c>
      <c r="U1967" s="57" t="str">
        <f>MID(Tabla1[[#This Row],[Aplicación]],9,4)</f>
        <v>1301</v>
      </c>
      <c r="V1967" s="54" t="str">
        <f>VLOOKUP(Tabla1[[#This Row],[PROGRAMA]],Hoja1!A:B,2,FALSE)</f>
        <v>1301. Dirección del área de tráfico y movilidad</v>
      </c>
      <c r="W1967" s="57" t="str">
        <f>MID(Tabla1[[#This Row],[Aplicación]],14,2)</f>
        <v>22</v>
      </c>
      <c r="X1967" s="57" t="str">
        <f>MID(Tabla1[[#This Row],[Aplicación]],14,6)</f>
        <v>22699</v>
      </c>
    </row>
    <row r="1968" spans="1:24" x14ac:dyDescent="0.25">
      <c r="A1968" s="60">
        <v>220240003336</v>
      </c>
      <c r="B1968" s="43" t="s">
        <v>390</v>
      </c>
      <c r="C1968" s="61">
        <v>45348</v>
      </c>
      <c r="D1968" s="60">
        <v>22024002425</v>
      </c>
      <c r="E1968" s="43" t="s">
        <v>1402</v>
      </c>
      <c r="F1968" s="62">
        <v>605</v>
      </c>
      <c r="G1968" s="43" t="s">
        <v>1091</v>
      </c>
      <c r="H1968" s="43" t="s">
        <v>2036</v>
      </c>
      <c r="I1968" s="69">
        <v>220</v>
      </c>
      <c r="J1968" s="43" t="s">
        <v>616</v>
      </c>
      <c r="K1968" s="43" t="s">
        <v>398</v>
      </c>
      <c r="L1968" s="43" t="s">
        <v>399</v>
      </c>
      <c r="M1968" s="43" t="s">
        <v>585</v>
      </c>
      <c r="N1968" s="43" t="s">
        <v>539</v>
      </c>
      <c r="O1968" s="52" t="s">
        <v>326</v>
      </c>
      <c r="P1968" s="63" t="s">
        <v>276</v>
      </c>
      <c r="Q1968" s="57" t="str">
        <f>MID(Tabla1[[#This Row],[Aplicación]],14,1)</f>
        <v>2</v>
      </c>
      <c r="R1968" s="35" t="s">
        <v>265</v>
      </c>
      <c r="S1968" s="57" t="str">
        <f>MID(Tabla1[[#This Row],[Aplicación]],6,2)</f>
        <v>08</v>
      </c>
      <c r="T1968" s="54" t="str">
        <f>VLOOKUP(Tabla1[[#This Row],[AREA]],Hoja1!A:B,2,FALSE)</f>
        <v>08. Tráfico y movilidad</v>
      </c>
      <c r="U1968" s="57" t="str">
        <f>MID(Tabla1[[#This Row],[Aplicación]],9,4)</f>
        <v>1301</v>
      </c>
      <c r="V1968" s="54" t="str">
        <f>VLOOKUP(Tabla1[[#This Row],[PROGRAMA]],Hoja1!A:B,2,FALSE)</f>
        <v>1301. Dirección del área de tráfico y movilidad</v>
      </c>
      <c r="W1968" s="57" t="str">
        <f>MID(Tabla1[[#This Row],[Aplicación]],14,2)</f>
        <v>22</v>
      </c>
      <c r="X1968" s="57" t="str">
        <f>MID(Tabla1[[#This Row],[Aplicación]],14,6)</f>
        <v>22706</v>
      </c>
    </row>
    <row r="1969" spans="1:24" x14ac:dyDescent="0.25">
      <c r="A1969" s="60">
        <v>220240003337</v>
      </c>
      <c r="B1969" s="43" t="s">
        <v>390</v>
      </c>
      <c r="C1969" s="61">
        <v>45348</v>
      </c>
      <c r="D1969" s="60">
        <v>22024002426</v>
      </c>
      <c r="E1969" s="43" t="s">
        <v>1402</v>
      </c>
      <c r="F1969" s="62">
        <v>605</v>
      </c>
      <c r="G1969" s="43" t="s">
        <v>2037</v>
      </c>
      <c r="H1969" s="43" t="s">
        <v>2038</v>
      </c>
      <c r="I1969" s="69">
        <v>220</v>
      </c>
      <c r="J1969" s="43" t="s">
        <v>685</v>
      </c>
      <c r="K1969" s="43" t="s">
        <v>398</v>
      </c>
      <c r="L1969" s="43" t="s">
        <v>399</v>
      </c>
      <c r="M1969" s="43" t="s">
        <v>585</v>
      </c>
      <c r="N1969" s="43" t="s">
        <v>539</v>
      </c>
      <c r="O1969" s="52" t="s">
        <v>326</v>
      </c>
      <c r="P1969" s="63" t="s">
        <v>276</v>
      </c>
      <c r="Q1969" s="57" t="str">
        <f>MID(Tabla1[[#This Row],[Aplicación]],14,1)</f>
        <v>2</v>
      </c>
      <c r="R1969" s="35" t="s">
        <v>265</v>
      </c>
      <c r="S1969" s="57" t="str">
        <f>MID(Tabla1[[#This Row],[Aplicación]],6,2)</f>
        <v>08</v>
      </c>
      <c r="T1969" s="54" t="str">
        <f>VLOOKUP(Tabla1[[#This Row],[AREA]],Hoja1!A:B,2,FALSE)</f>
        <v>08. Tráfico y movilidad</v>
      </c>
      <c r="U1969" s="57" t="str">
        <f>MID(Tabla1[[#This Row],[Aplicación]],9,4)</f>
        <v>1301</v>
      </c>
      <c r="V1969" s="54" t="str">
        <f>VLOOKUP(Tabla1[[#This Row],[PROGRAMA]],Hoja1!A:B,2,FALSE)</f>
        <v>1301. Dirección del área de tráfico y movilidad</v>
      </c>
      <c r="W1969" s="57" t="str">
        <f>MID(Tabla1[[#This Row],[Aplicación]],14,2)</f>
        <v>22</v>
      </c>
      <c r="X1969" s="57" t="str">
        <f>MID(Tabla1[[#This Row],[Aplicación]],14,6)</f>
        <v>22706</v>
      </c>
    </row>
    <row r="1970" spans="1:24" x14ac:dyDescent="0.25">
      <c r="A1970" s="60">
        <v>220240003335</v>
      </c>
      <c r="B1970" s="43" t="s">
        <v>390</v>
      </c>
      <c r="C1970" s="61">
        <v>45348</v>
      </c>
      <c r="D1970" s="60">
        <v>22024001651</v>
      </c>
      <c r="E1970" s="43" t="s">
        <v>1402</v>
      </c>
      <c r="F1970" s="62">
        <v>16903.7</v>
      </c>
      <c r="G1970" s="43" t="s">
        <v>2568</v>
      </c>
      <c r="H1970" s="43" t="s">
        <v>2569</v>
      </c>
      <c r="I1970" s="69">
        <v>220</v>
      </c>
      <c r="J1970" s="43" t="s">
        <v>410</v>
      </c>
      <c r="K1970" s="43" t="s">
        <v>410</v>
      </c>
      <c r="L1970" s="43" t="s">
        <v>399</v>
      </c>
      <c r="M1970" s="43" t="s">
        <v>585</v>
      </c>
      <c r="N1970" s="43" t="s">
        <v>539</v>
      </c>
      <c r="O1970" s="52" t="s">
        <v>326</v>
      </c>
      <c r="P1970" s="63" t="s">
        <v>276</v>
      </c>
      <c r="Q1970" s="57" t="str">
        <f>MID(Tabla1[[#This Row],[Aplicación]],14,1)</f>
        <v>2</v>
      </c>
      <c r="R1970" s="35" t="s">
        <v>265</v>
      </c>
      <c r="S1970" s="57" t="str">
        <f>MID(Tabla1[[#This Row],[Aplicación]],6,2)</f>
        <v>08</v>
      </c>
      <c r="T1970" s="54" t="str">
        <f>VLOOKUP(Tabla1[[#This Row],[AREA]],Hoja1!A:B,2,FALSE)</f>
        <v>08. Tráfico y movilidad</v>
      </c>
      <c r="U1970" s="57" t="str">
        <f>MID(Tabla1[[#This Row],[Aplicación]],9,4)</f>
        <v>1301</v>
      </c>
      <c r="V1970" s="54" t="str">
        <f>VLOOKUP(Tabla1[[#This Row],[PROGRAMA]],Hoja1!A:B,2,FALSE)</f>
        <v>1301. Dirección del área de tráfico y movilidad</v>
      </c>
      <c r="W1970" s="57" t="str">
        <f>MID(Tabla1[[#This Row],[Aplicación]],14,2)</f>
        <v>22</v>
      </c>
      <c r="X1970" s="57" t="str">
        <f>MID(Tabla1[[#This Row],[Aplicación]],14,6)</f>
        <v>22706</v>
      </c>
    </row>
    <row r="1971" spans="1:24" x14ac:dyDescent="0.25">
      <c r="A1971" s="60">
        <v>220240008937</v>
      </c>
      <c r="B1971" s="43" t="s">
        <v>702</v>
      </c>
      <c r="C1971" s="61">
        <v>45383</v>
      </c>
      <c r="D1971" s="60">
        <v>22024001638</v>
      </c>
      <c r="E1971" s="43" t="s">
        <v>1424</v>
      </c>
      <c r="F1971" s="62">
        <v>64.67</v>
      </c>
      <c r="G1971" s="43" t="s">
        <v>766</v>
      </c>
      <c r="H1971" s="43" t="s">
        <v>4751</v>
      </c>
      <c r="I1971" s="69" t="s">
        <v>2934</v>
      </c>
      <c r="J1971" s="43" t="s">
        <v>398</v>
      </c>
      <c r="K1971" s="43" t="s">
        <v>398</v>
      </c>
      <c r="L1971" s="43" t="s">
        <v>399</v>
      </c>
      <c r="M1971" s="43" t="s">
        <v>395</v>
      </c>
      <c r="N1971" s="43" t="s">
        <v>396</v>
      </c>
      <c r="O1971" s="68" t="s">
        <v>325</v>
      </c>
      <c r="P1971" s="68" t="s">
        <v>2931</v>
      </c>
      <c r="Q1971" s="57" t="s">
        <v>2932</v>
      </c>
      <c r="R1971" s="35" t="s">
        <v>265</v>
      </c>
      <c r="S1971" s="57" t="str">
        <f>MID(Tabla1[[#This Row],[Aplicación]],6,2)</f>
        <v>07</v>
      </c>
      <c r="T1971" s="54" t="str">
        <f>VLOOKUP(Tabla1[[#This Row],[AREA]],Hoja1!A:B,2,FALSE)</f>
        <v>07. Medio ambiente</v>
      </c>
      <c r="U1971" s="57" t="str">
        <f>MID(Tabla1[[#This Row],[Aplicación]],9,4)</f>
        <v>1711</v>
      </c>
      <c r="V1971" s="54" t="str">
        <f>VLOOKUP(Tabla1[[#This Row],[PROGRAMA]],Hoja1!A:B,2,FALSE)</f>
        <v>1711. Parques y jardines</v>
      </c>
      <c r="W1971" s="57" t="str">
        <f>MID(Tabla1[[#This Row],[Aplicación]],14,2)</f>
        <v>21</v>
      </c>
      <c r="X1971" s="57" t="str">
        <f>MID(Tabla1[[#This Row],[Aplicación]],14,6)</f>
        <v>214</v>
      </c>
    </row>
    <row r="1972" spans="1:24" x14ac:dyDescent="0.25">
      <c r="A1972" s="60">
        <v>220240008945</v>
      </c>
      <c r="B1972" s="43" t="s">
        <v>702</v>
      </c>
      <c r="C1972" s="61">
        <v>45383</v>
      </c>
      <c r="D1972" s="60">
        <v>22024001638</v>
      </c>
      <c r="E1972" s="43" t="s">
        <v>1424</v>
      </c>
      <c r="F1972" s="62">
        <v>328.85</v>
      </c>
      <c r="G1972" s="43" t="s">
        <v>768</v>
      </c>
      <c r="H1972" s="43" t="s">
        <v>4760</v>
      </c>
      <c r="I1972" s="69" t="s">
        <v>2934</v>
      </c>
      <c r="J1972" s="43" t="s">
        <v>398</v>
      </c>
      <c r="K1972" s="43" t="s">
        <v>398</v>
      </c>
      <c r="L1972" s="43" t="s">
        <v>399</v>
      </c>
      <c r="M1972" s="43" t="s">
        <v>395</v>
      </c>
      <c r="N1972" s="43" t="s">
        <v>396</v>
      </c>
      <c r="O1972" s="68" t="s">
        <v>325</v>
      </c>
      <c r="P1972" s="68" t="s">
        <v>2931</v>
      </c>
      <c r="Q1972" s="57" t="s">
        <v>2932</v>
      </c>
      <c r="R1972" s="35" t="s">
        <v>265</v>
      </c>
      <c r="S1972" s="57" t="str">
        <f>MID(Tabla1[[#This Row],[Aplicación]],6,2)</f>
        <v>07</v>
      </c>
      <c r="T1972" s="54" t="str">
        <f>VLOOKUP(Tabla1[[#This Row],[AREA]],Hoja1!A:B,2,FALSE)</f>
        <v>07. Medio ambiente</v>
      </c>
      <c r="U1972" s="57" t="str">
        <f>MID(Tabla1[[#This Row],[Aplicación]],9,4)</f>
        <v>1711</v>
      </c>
      <c r="V1972" s="54" t="str">
        <f>VLOOKUP(Tabla1[[#This Row],[PROGRAMA]],Hoja1!A:B,2,FALSE)</f>
        <v>1711. Parques y jardines</v>
      </c>
      <c r="W1972" s="57" t="str">
        <f>MID(Tabla1[[#This Row],[Aplicación]],14,2)</f>
        <v>21</v>
      </c>
      <c r="X1972" s="57" t="str">
        <f>MID(Tabla1[[#This Row],[Aplicación]],14,6)</f>
        <v>214</v>
      </c>
    </row>
    <row r="1973" spans="1:24" x14ac:dyDescent="0.25">
      <c r="A1973" s="60">
        <v>220240008931</v>
      </c>
      <c r="B1973" s="43" t="s">
        <v>702</v>
      </c>
      <c r="C1973" s="61">
        <v>45383</v>
      </c>
      <c r="D1973" s="60">
        <v>22024001638</v>
      </c>
      <c r="E1973" s="43" t="s">
        <v>1424</v>
      </c>
      <c r="F1973" s="62">
        <v>34.36</v>
      </c>
      <c r="G1973" s="43" t="s">
        <v>3318</v>
      </c>
      <c r="H1973" s="43" t="s">
        <v>4770</v>
      </c>
      <c r="I1973" s="69" t="s">
        <v>2934</v>
      </c>
      <c r="J1973" s="43" t="s">
        <v>398</v>
      </c>
      <c r="K1973" s="43" t="s">
        <v>398</v>
      </c>
      <c r="L1973" s="43" t="s">
        <v>399</v>
      </c>
      <c r="M1973" s="43" t="s">
        <v>395</v>
      </c>
      <c r="N1973" s="43" t="s">
        <v>396</v>
      </c>
      <c r="O1973" s="68" t="s">
        <v>325</v>
      </c>
      <c r="P1973" s="68" t="s">
        <v>2931</v>
      </c>
      <c r="Q1973" s="57" t="s">
        <v>2932</v>
      </c>
      <c r="R1973" s="35" t="s">
        <v>265</v>
      </c>
      <c r="S1973" s="57" t="str">
        <f>MID(Tabla1[[#This Row],[Aplicación]],6,2)</f>
        <v>07</v>
      </c>
      <c r="T1973" s="54" t="str">
        <f>VLOOKUP(Tabla1[[#This Row],[AREA]],Hoja1!A:B,2,FALSE)</f>
        <v>07. Medio ambiente</v>
      </c>
      <c r="U1973" s="57" t="str">
        <f>MID(Tabla1[[#This Row],[Aplicación]],9,4)</f>
        <v>1711</v>
      </c>
      <c r="V1973" s="54" t="str">
        <f>VLOOKUP(Tabla1[[#This Row],[PROGRAMA]],Hoja1!A:B,2,FALSE)</f>
        <v>1711. Parques y jardines</v>
      </c>
      <c r="W1973" s="57" t="str">
        <f>MID(Tabla1[[#This Row],[Aplicación]],14,2)</f>
        <v>21</v>
      </c>
      <c r="X1973" s="57" t="str">
        <f>MID(Tabla1[[#This Row],[Aplicación]],14,6)</f>
        <v>214</v>
      </c>
    </row>
    <row r="1974" spans="1:24" x14ac:dyDescent="0.25">
      <c r="A1974" s="60">
        <v>220240008929</v>
      </c>
      <c r="B1974" s="43" t="s">
        <v>702</v>
      </c>
      <c r="C1974" s="61">
        <v>45383</v>
      </c>
      <c r="D1974" s="60">
        <v>22024001638</v>
      </c>
      <c r="E1974" s="43" t="s">
        <v>1424</v>
      </c>
      <c r="F1974" s="62">
        <v>30.17</v>
      </c>
      <c r="G1974" s="43" t="s">
        <v>3318</v>
      </c>
      <c r="H1974" s="43" t="s">
        <v>4771</v>
      </c>
      <c r="I1974" s="69" t="s">
        <v>2934</v>
      </c>
      <c r="J1974" s="43" t="s">
        <v>398</v>
      </c>
      <c r="K1974" s="43" t="s">
        <v>398</v>
      </c>
      <c r="L1974" s="43" t="s">
        <v>399</v>
      </c>
      <c r="M1974" s="43" t="s">
        <v>395</v>
      </c>
      <c r="N1974" s="43" t="s">
        <v>396</v>
      </c>
      <c r="O1974" s="68" t="s">
        <v>325</v>
      </c>
      <c r="P1974" s="68" t="s">
        <v>2931</v>
      </c>
      <c r="Q1974" s="57" t="s">
        <v>2932</v>
      </c>
      <c r="R1974" s="35" t="s">
        <v>265</v>
      </c>
      <c r="S1974" s="57" t="str">
        <f>MID(Tabla1[[#This Row],[Aplicación]],6,2)</f>
        <v>07</v>
      </c>
      <c r="T1974" s="54" t="str">
        <f>VLOOKUP(Tabla1[[#This Row],[AREA]],Hoja1!A:B,2,FALSE)</f>
        <v>07. Medio ambiente</v>
      </c>
      <c r="U1974" s="57" t="str">
        <f>MID(Tabla1[[#This Row],[Aplicación]],9,4)</f>
        <v>1711</v>
      </c>
      <c r="V1974" s="54" t="str">
        <f>VLOOKUP(Tabla1[[#This Row],[PROGRAMA]],Hoja1!A:B,2,FALSE)</f>
        <v>1711. Parques y jardines</v>
      </c>
      <c r="W1974" s="57" t="str">
        <f>MID(Tabla1[[#This Row],[Aplicación]],14,2)</f>
        <v>21</v>
      </c>
      <c r="X1974" s="57" t="str">
        <f>MID(Tabla1[[#This Row],[Aplicación]],14,6)</f>
        <v>214</v>
      </c>
    </row>
    <row r="1975" spans="1:24" x14ac:dyDescent="0.25">
      <c r="A1975" s="60">
        <v>220240008992</v>
      </c>
      <c r="B1975" s="43" t="s">
        <v>702</v>
      </c>
      <c r="C1975" s="61">
        <v>45383</v>
      </c>
      <c r="D1975" s="60">
        <v>22024001630</v>
      </c>
      <c r="E1975" s="43" t="s">
        <v>1424</v>
      </c>
      <c r="F1975" s="62">
        <v>644.41999999999996</v>
      </c>
      <c r="G1975" s="43" t="s">
        <v>816</v>
      </c>
      <c r="H1975" s="43" t="s">
        <v>4772</v>
      </c>
      <c r="I1975" s="69" t="s">
        <v>2934</v>
      </c>
      <c r="J1975" s="43" t="s">
        <v>398</v>
      </c>
      <c r="K1975" s="43" t="s">
        <v>398</v>
      </c>
      <c r="L1975" s="43" t="s">
        <v>413</v>
      </c>
      <c r="M1975" s="43" t="s">
        <v>395</v>
      </c>
      <c r="N1975" s="43" t="s">
        <v>396</v>
      </c>
      <c r="O1975" s="68" t="s">
        <v>325</v>
      </c>
      <c r="P1975" s="68" t="s">
        <v>2931</v>
      </c>
      <c r="Q1975" s="57" t="s">
        <v>2932</v>
      </c>
      <c r="R1975" s="35" t="s">
        <v>265</v>
      </c>
      <c r="S1975" s="57" t="str">
        <f>MID(Tabla1[[#This Row],[Aplicación]],6,2)</f>
        <v>07</v>
      </c>
      <c r="T1975" s="54" t="str">
        <f>VLOOKUP(Tabla1[[#This Row],[AREA]],Hoja1!A:B,2,FALSE)</f>
        <v>07. Medio ambiente</v>
      </c>
      <c r="U1975" s="57" t="str">
        <f>MID(Tabla1[[#This Row],[Aplicación]],9,4)</f>
        <v>1711</v>
      </c>
      <c r="V1975" s="54" t="str">
        <f>VLOOKUP(Tabla1[[#This Row],[PROGRAMA]],Hoja1!A:B,2,FALSE)</f>
        <v>1711. Parques y jardines</v>
      </c>
      <c r="W1975" s="57" t="str">
        <f>MID(Tabla1[[#This Row],[Aplicación]],14,2)</f>
        <v>21</v>
      </c>
      <c r="X1975" s="57" t="str">
        <f>MID(Tabla1[[#This Row],[Aplicación]],14,6)</f>
        <v>214</v>
      </c>
    </row>
    <row r="1976" spans="1:24" x14ac:dyDescent="0.25">
      <c r="A1976" s="60">
        <v>220240008925</v>
      </c>
      <c r="B1976" s="43" t="s">
        <v>702</v>
      </c>
      <c r="C1976" s="61">
        <v>45383</v>
      </c>
      <c r="D1976" s="60">
        <v>22024001630</v>
      </c>
      <c r="E1976" s="43" t="s">
        <v>1424</v>
      </c>
      <c r="F1976" s="62">
        <v>499.99</v>
      </c>
      <c r="G1976" s="43" t="s">
        <v>816</v>
      </c>
      <c r="H1976" s="43" t="s">
        <v>4773</v>
      </c>
      <c r="I1976" s="69" t="s">
        <v>2934</v>
      </c>
      <c r="J1976" s="43" t="s">
        <v>398</v>
      </c>
      <c r="K1976" s="43" t="s">
        <v>398</v>
      </c>
      <c r="L1976" s="43" t="s">
        <v>413</v>
      </c>
      <c r="M1976" s="43" t="s">
        <v>395</v>
      </c>
      <c r="N1976" s="43" t="s">
        <v>396</v>
      </c>
      <c r="O1976" s="68" t="s">
        <v>325</v>
      </c>
      <c r="P1976" s="68" t="s">
        <v>2931</v>
      </c>
      <c r="Q1976" s="57" t="s">
        <v>2932</v>
      </c>
      <c r="R1976" s="35" t="s">
        <v>265</v>
      </c>
      <c r="S1976" s="57" t="str">
        <f>MID(Tabla1[[#This Row],[Aplicación]],6,2)</f>
        <v>07</v>
      </c>
      <c r="T1976" s="54" t="str">
        <f>VLOOKUP(Tabla1[[#This Row],[AREA]],Hoja1!A:B,2,FALSE)</f>
        <v>07. Medio ambiente</v>
      </c>
      <c r="U1976" s="57" t="str">
        <f>MID(Tabla1[[#This Row],[Aplicación]],9,4)</f>
        <v>1711</v>
      </c>
      <c r="V1976" s="54" t="str">
        <f>VLOOKUP(Tabla1[[#This Row],[PROGRAMA]],Hoja1!A:B,2,FALSE)</f>
        <v>1711. Parques y jardines</v>
      </c>
      <c r="W1976" s="57" t="str">
        <f>MID(Tabla1[[#This Row],[Aplicación]],14,2)</f>
        <v>21</v>
      </c>
      <c r="X1976" s="57" t="str">
        <f>MID(Tabla1[[#This Row],[Aplicación]],14,6)</f>
        <v>214</v>
      </c>
    </row>
    <row r="1977" spans="1:24" x14ac:dyDescent="0.25">
      <c r="A1977" s="60">
        <v>220240034191</v>
      </c>
      <c r="B1977" s="43" t="s">
        <v>702</v>
      </c>
      <c r="C1977" s="61">
        <v>45503</v>
      </c>
      <c r="D1977" s="60">
        <v>22024001638</v>
      </c>
      <c r="E1977" s="43" t="s">
        <v>1424</v>
      </c>
      <c r="F1977" s="62">
        <v>316.01</v>
      </c>
      <c r="G1977" s="43" t="s">
        <v>3318</v>
      </c>
      <c r="H1977" s="43" t="s">
        <v>5095</v>
      </c>
      <c r="I1977" s="69" t="s">
        <v>2934</v>
      </c>
      <c r="J1977" s="43" t="s">
        <v>398</v>
      </c>
      <c r="K1977" s="43" t="s">
        <v>398</v>
      </c>
      <c r="L1977" s="43" t="s">
        <v>399</v>
      </c>
      <c r="M1977" s="43" t="s">
        <v>395</v>
      </c>
      <c r="N1977" s="43" t="s">
        <v>396</v>
      </c>
      <c r="O1977" s="68" t="s">
        <v>325</v>
      </c>
      <c r="P1977" s="68" t="s">
        <v>4838</v>
      </c>
      <c r="Q1977" s="57" t="str">
        <f>MID(Tabla1[[#This Row],[Aplicación]],14,1)</f>
        <v>2</v>
      </c>
      <c r="R1977" s="35" t="s">
        <v>265</v>
      </c>
      <c r="S1977" s="57" t="str">
        <f>MID(Tabla1[[#This Row],[Aplicación]],6,2)</f>
        <v>07</v>
      </c>
      <c r="T1977" s="54" t="str">
        <f>VLOOKUP(Tabla1[[#This Row],[AREA]],Hoja1!A:B,2,FALSE)</f>
        <v>07. Medio ambiente</v>
      </c>
      <c r="U1977" s="57" t="str">
        <f>MID(Tabla1[[#This Row],[Aplicación]],9,4)</f>
        <v>1711</v>
      </c>
      <c r="V1977" s="54" t="str">
        <f>VLOOKUP(Tabla1[[#This Row],[PROGRAMA]],Hoja1!A:B,2,FALSE)</f>
        <v>1711. Parques y jardines</v>
      </c>
      <c r="W1977" s="57" t="str">
        <f>MID(Tabla1[[#This Row],[Aplicación]],14,2)</f>
        <v>21</v>
      </c>
      <c r="X1977" s="57" t="str">
        <f>MID(Tabla1[[#This Row],[Aplicación]],14,6)</f>
        <v>214</v>
      </c>
    </row>
    <row r="1978" spans="1:24" x14ac:dyDescent="0.25">
      <c r="A1978" s="60">
        <v>220240034193</v>
      </c>
      <c r="B1978" s="43" t="s">
        <v>702</v>
      </c>
      <c r="C1978" s="61">
        <v>45503</v>
      </c>
      <c r="D1978" s="60">
        <v>22024001638</v>
      </c>
      <c r="E1978" s="43" t="s">
        <v>1424</v>
      </c>
      <c r="F1978" s="62">
        <v>37.51</v>
      </c>
      <c r="G1978" s="43" t="s">
        <v>836</v>
      </c>
      <c r="H1978" s="43" t="s">
        <v>5108</v>
      </c>
      <c r="I1978" s="69" t="s">
        <v>2934</v>
      </c>
      <c r="J1978" s="43" t="s">
        <v>592</v>
      </c>
      <c r="K1978" s="43" t="s">
        <v>398</v>
      </c>
      <c r="L1978" s="43" t="s">
        <v>399</v>
      </c>
      <c r="M1978" s="43" t="s">
        <v>395</v>
      </c>
      <c r="N1978" s="43" t="s">
        <v>396</v>
      </c>
      <c r="O1978" s="68" t="s">
        <v>325</v>
      </c>
      <c r="P1978" s="68" t="s">
        <v>4838</v>
      </c>
      <c r="Q1978" s="57" t="str">
        <f>MID(Tabla1[[#This Row],[Aplicación]],14,1)</f>
        <v>2</v>
      </c>
      <c r="R1978" s="35" t="s">
        <v>265</v>
      </c>
      <c r="S1978" s="57" t="str">
        <f>MID(Tabla1[[#This Row],[Aplicación]],6,2)</f>
        <v>07</v>
      </c>
      <c r="T1978" s="54" t="str">
        <f>VLOOKUP(Tabla1[[#This Row],[AREA]],Hoja1!A:B,2,FALSE)</f>
        <v>07. Medio ambiente</v>
      </c>
      <c r="U1978" s="57" t="str">
        <f>MID(Tabla1[[#This Row],[Aplicación]],9,4)</f>
        <v>1711</v>
      </c>
      <c r="V1978" s="54" t="str">
        <f>VLOOKUP(Tabla1[[#This Row],[PROGRAMA]],Hoja1!A:B,2,FALSE)</f>
        <v>1711. Parques y jardines</v>
      </c>
      <c r="W1978" s="57" t="str">
        <f>MID(Tabla1[[#This Row],[Aplicación]],14,2)</f>
        <v>21</v>
      </c>
      <c r="X1978" s="57" t="str">
        <f>MID(Tabla1[[#This Row],[Aplicación]],14,6)</f>
        <v>214</v>
      </c>
    </row>
    <row r="1979" spans="1:24" x14ac:dyDescent="0.25">
      <c r="A1979" s="60">
        <v>220240032358</v>
      </c>
      <c r="B1979" s="43" t="s">
        <v>702</v>
      </c>
      <c r="C1979" s="61">
        <v>45497</v>
      </c>
      <c r="D1979" s="60">
        <v>22024001638</v>
      </c>
      <c r="E1979" s="43" t="s">
        <v>1424</v>
      </c>
      <c r="F1979" s="62">
        <v>1712.78</v>
      </c>
      <c r="G1979" s="43" t="s">
        <v>766</v>
      </c>
      <c r="H1979" s="43" t="s">
        <v>5131</v>
      </c>
      <c r="I1979" s="69" t="s">
        <v>2934</v>
      </c>
      <c r="J1979" s="43" t="s">
        <v>398</v>
      </c>
      <c r="K1979" s="43" t="s">
        <v>398</v>
      </c>
      <c r="L1979" s="43" t="s">
        <v>399</v>
      </c>
      <c r="M1979" s="43" t="s">
        <v>395</v>
      </c>
      <c r="N1979" s="43" t="s">
        <v>396</v>
      </c>
      <c r="O1979" s="68" t="s">
        <v>325</v>
      </c>
      <c r="P1979" s="68" t="s">
        <v>4838</v>
      </c>
      <c r="Q1979" s="57" t="str">
        <f>MID(Tabla1[[#This Row],[Aplicación]],14,1)</f>
        <v>2</v>
      </c>
      <c r="R1979" s="35" t="s">
        <v>265</v>
      </c>
      <c r="S1979" s="57" t="str">
        <f>MID(Tabla1[[#This Row],[Aplicación]],6,2)</f>
        <v>07</v>
      </c>
      <c r="T1979" s="54" t="str">
        <f>VLOOKUP(Tabla1[[#This Row],[AREA]],Hoja1!A:B,2,FALSE)</f>
        <v>07. Medio ambiente</v>
      </c>
      <c r="U1979" s="57" t="str">
        <f>MID(Tabla1[[#This Row],[Aplicación]],9,4)</f>
        <v>1711</v>
      </c>
      <c r="V1979" s="54" t="str">
        <f>VLOOKUP(Tabla1[[#This Row],[PROGRAMA]],Hoja1!A:B,2,FALSE)</f>
        <v>1711. Parques y jardines</v>
      </c>
      <c r="W1979" s="57" t="str">
        <f>MID(Tabla1[[#This Row],[Aplicación]],14,2)</f>
        <v>21</v>
      </c>
      <c r="X1979" s="57" t="str">
        <f>MID(Tabla1[[#This Row],[Aplicación]],14,6)</f>
        <v>214</v>
      </c>
    </row>
    <row r="1980" spans="1:24" x14ac:dyDescent="0.25">
      <c r="A1980" s="60">
        <v>220240032360</v>
      </c>
      <c r="B1980" s="43" t="s">
        <v>702</v>
      </c>
      <c r="C1980" s="61">
        <v>45497</v>
      </c>
      <c r="D1980" s="60">
        <v>22024001638</v>
      </c>
      <c r="E1980" s="43" t="s">
        <v>1424</v>
      </c>
      <c r="F1980" s="62">
        <v>430.07</v>
      </c>
      <c r="G1980" s="43" t="s">
        <v>766</v>
      </c>
      <c r="H1980" s="43" t="s">
        <v>5143</v>
      </c>
      <c r="I1980" s="69" t="s">
        <v>2934</v>
      </c>
      <c r="J1980" s="43" t="s">
        <v>398</v>
      </c>
      <c r="K1980" s="43" t="s">
        <v>398</v>
      </c>
      <c r="L1980" s="43" t="s">
        <v>399</v>
      </c>
      <c r="M1980" s="43" t="s">
        <v>395</v>
      </c>
      <c r="N1980" s="43" t="s">
        <v>396</v>
      </c>
      <c r="O1980" s="68" t="s">
        <v>325</v>
      </c>
      <c r="P1980" s="68" t="s">
        <v>4838</v>
      </c>
      <c r="Q1980" s="57" t="str">
        <f>MID(Tabla1[[#This Row],[Aplicación]],14,1)</f>
        <v>2</v>
      </c>
      <c r="R1980" s="35" t="s">
        <v>265</v>
      </c>
      <c r="S1980" s="57" t="str">
        <f>MID(Tabla1[[#This Row],[Aplicación]],6,2)</f>
        <v>07</v>
      </c>
      <c r="T1980" s="54" t="str">
        <f>VLOOKUP(Tabla1[[#This Row],[AREA]],Hoja1!A:B,2,FALSE)</f>
        <v>07. Medio ambiente</v>
      </c>
      <c r="U1980" s="57" t="str">
        <f>MID(Tabla1[[#This Row],[Aplicación]],9,4)</f>
        <v>1711</v>
      </c>
      <c r="V1980" s="54" t="str">
        <f>VLOOKUP(Tabla1[[#This Row],[PROGRAMA]],Hoja1!A:B,2,FALSE)</f>
        <v>1711. Parques y jardines</v>
      </c>
      <c r="W1980" s="57" t="str">
        <f>MID(Tabla1[[#This Row],[Aplicación]],14,2)</f>
        <v>21</v>
      </c>
      <c r="X1980" s="57" t="str">
        <f>MID(Tabla1[[#This Row],[Aplicación]],14,6)</f>
        <v>214</v>
      </c>
    </row>
    <row r="1981" spans="1:24" x14ac:dyDescent="0.25">
      <c r="A1981" s="60">
        <v>220240032369</v>
      </c>
      <c r="B1981" s="43" t="s">
        <v>702</v>
      </c>
      <c r="C1981" s="61">
        <v>45497</v>
      </c>
      <c r="D1981" s="60">
        <v>22024001630</v>
      </c>
      <c r="E1981" s="43" t="s">
        <v>1424</v>
      </c>
      <c r="F1981" s="62">
        <v>104.8</v>
      </c>
      <c r="G1981" s="43" t="s">
        <v>816</v>
      </c>
      <c r="H1981" s="43" t="s">
        <v>5160</v>
      </c>
      <c r="I1981" s="69" t="s">
        <v>2934</v>
      </c>
      <c r="J1981" s="43" t="s">
        <v>398</v>
      </c>
      <c r="K1981" s="43" t="s">
        <v>398</v>
      </c>
      <c r="L1981" s="43" t="s">
        <v>413</v>
      </c>
      <c r="M1981" s="43" t="s">
        <v>395</v>
      </c>
      <c r="N1981" s="43" t="s">
        <v>396</v>
      </c>
      <c r="O1981" s="68" t="s">
        <v>325</v>
      </c>
      <c r="P1981" s="68" t="s">
        <v>4838</v>
      </c>
      <c r="Q1981" s="57" t="str">
        <f>MID(Tabla1[[#This Row],[Aplicación]],14,1)</f>
        <v>2</v>
      </c>
      <c r="R1981" s="35" t="s">
        <v>265</v>
      </c>
      <c r="S1981" s="57" t="str">
        <f>MID(Tabla1[[#This Row],[Aplicación]],6,2)</f>
        <v>07</v>
      </c>
      <c r="T1981" s="54" t="str">
        <f>VLOOKUP(Tabla1[[#This Row],[AREA]],Hoja1!A:B,2,FALSE)</f>
        <v>07. Medio ambiente</v>
      </c>
      <c r="U1981" s="57" t="str">
        <f>MID(Tabla1[[#This Row],[Aplicación]],9,4)</f>
        <v>1711</v>
      </c>
      <c r="V1981" s="54" t="str">
        <f>VLOOKUP(Tabla1[[#This Row],[PROGRAMA]],Hoja1!A:B,2,FALSE)</f>
        <v>1711. Parques y jardines</v>
      </c>
      <c r="W1981" s="57" t="str">
        <f>MID(Tabla1[[#This Row],[Aplicación]],14,2)</f>
        <v>21</v>
      </c>
      <c r="X1981" s="57" t="str">
        <f>MID(Tabla1[[#This Row],[Aplicación]],14,6)</f>
        <v>214</v>
      </c>
    </row>
    <row r="1982" spans="1:24" x14ac:dyDescent="0.25">
      <c r="A1982" s="60">
        <v>220240032356</v>
      </c>
      <c r="B1982" s="43" t="s">
        <v>702</v>
      </c>
      <c r="C1982" s="61">
        <v>45497</v>
      </c>
      <c r="D1982" s="60">
        <v>22024001638</v>
      </c>
      <c r="E1982" s="43" t="s">
        <v>1424</v>
      </c>
      <c r="F1982" s="62">
        <v>12.1</v>
      </c>
      <c r="G1982" s="43" t="s">
        <v>3318</v>
      </c>
      <c r="H1982" s="43" t="s">
        <v>5174</v>
      </c>
      <c r="I1982" s="69" t="s">
        <v>2934</v>
      </c>
      <c r="J1982" s="43" t="s">
        <v>398</v>
      </c>
      <c r="K1982" s="43" t="s">
        <v>398</v>
      </c>
      <c r="L1982" s="43" t="s">
        <v>399</v>
      </c>
      <c r="M1982" s="43" t="s">
        <v>395</v>
      </c>
      <c r="N1982" s="43" t="s">
        <v>396</v>
      </c>
      <c r="O1982" s="68" t="s">
        <v>325</v>
      </c>
      <c r="P1982" s="68" t="s">
        <v>4838</v>
      </c>
      <c r="Q1982" s="57" t="str">
        <f>MID(Tabla1[[#This Row],[Aplicación]],14,1)</f>
        <v>2</v>
      </c>
      <c r="R1982" s="35" t="s">
        <v>265</v>
      </c>
      <c r="S1982" s="57" t="str">
        <f>MID(Tabla1[[#This Row],[Aplicación]],6,2)</f>
        <v>07</v>
      </c>
      <c r="T1982" s="54" t="str">
        <f>VLOOKUP(Tabla1[[#This Row],[AREA]],Hoja1!A:B,2,FALSE)</f>
        <v>07. Medio ambiente</v>
      </c>
      <c r="U1982" s="57" t="str">
        <f>MID(Tabla1[[#This Row],[Aplicación]],9,4)</f>
        <v>1711</v>
      </c>
      <c r="V1982" s="54" t="str">
        <f>VLOOKUP(Tabla1[[#This Row],[PROGRAMA]],Hoja1!A:B,2,FALSE)</f>
        <v>1711. Parques y jardines</v>
      </c>
      <c r="W1982" s="57" t="str">
        <f>MID(Tabla1[[#This Row],[Aplicación]],14,2)</f>
        <v>21</v>
      </c>
      <c r="X1982" s="57" t="str">
        <f>MID(Tabla1[[#This Row],[Aplicación]],14,6)</f>
        <v>214</v>
      </c>
    </row>
    <row r="1983" spans="1:24" x14ac:dyDescent="0.25">
      <c r="A1983" s="60">
        <v>220240030899</v>
      </c>
      <c r="B1983" s="43" t="s">
        <v>702</v>
      </c>
      <c r="C1983" s="61">
        <v>45489</v>
      </c>
      <c r="D1983" s="60">
        <v>22024001638</v>
      </c>
      <c r="E1983" s="43" t="s">
        <v>1424</v>
      </c>
      <c r="F1983" s="62">
        <v>1000</v>
      </c>
      <c r="G1983" s="43" t="s">
        <v>952</v>
      </c>
      <c r="H1983" s="43" t="s">
        <v>5272</v>
      </c>
      <c r="I1983" s="69">
        <v>300</v>
      </c>
      <c r="J1983" s="43" t="s">
        <v>699</v>
      </c>
      <c r="K1983" s="43" t="s">
        <v>398</v>
      </c>
      <c r="L1983" s="43" t="s">
        <v>399</v>
      </c>
      <c r="M1983" s="43" t="s">
        <v>395</v>
      </c>
      <c r="N1983" s="43" t="s">
        <v>396</v>
      </c>
      <c r="O1983" s="68" t="s">
        <v>325</v>
      </c>
      <c r="P1983" s="68" t="s">
        <v>4838</v>
      </c>
      <c r="Q1983" s="57" t="str">
        <f>MID(Tabla1[[#This Row],[Aplicación]],14,1)</f>
        <v>2</v>
      </c>
      <c r="R1983" s="35" t="s">
        <v>265</v>
      </c>
      <c r="S1983" s="57" t="str">
        <f>MID(Tabla1[[#This Row],[Aplicación]],6,2)</f>
        <v>07</v>
      </c>
      <c r="T1983" s="54" t="str">
        <f>VLOOKUP(Tabla1[[#This Row],[AREA]],Hoja1!A:B,2,FALSE)</f>
        <v>07. Medio ambiente</v>
      </c>
      <c r="U1983" s="57" t="str">
        <f>MID(Tabla1[[#This Row],[Aplicación]],9,4)</f>
        <v>1711</v>
      </c>
      <c r="V1983" s="54" t="str">
        <f>VLOOKUP(Tabla1[[#This Row],[PROGRAMA]],Hoja1!A:B,2,FALSE)</f>
        <v>1711. Parques y jardines</v>
      </c>
      <c r="W1983" s="57" t="str">
        <f>MID(Tabla1[[#This Row],[Aplicación]],14,2)</f>
        <v>21</v>
      </c>
      <c r="X1983" s="57" t="str">
        <f>MID(Tabla1[[#This Row],[Aplicación]],14,6)</f>
        <v>214</v>
      </c>
    </row>
    <row r="1984" spans="1:24" x14ac:dyDescent="0.25">
      <c r="A1984" s="60">
        <v>220240030843</v>
      </c>
      <c r="B1984" s="43" t="s">
        <v>702</v>
      </c>
      <c r="C1984" s="61">
        <v>45489</v>
      </c>
      <c r="D1984" s="60">
        <v>22024001638</v>
      </c>
      <c r="E1984" s="43" t="s">
        <v>1424</v>
      </c>
      <c r="F1984" s="62">
        <v>196.2</v>
      </c>
      <c r="G1984" s="43" t="s">
        <v>767</v>
      </c>
      <c r="H1984" s="43" t="s">
        <v>5285</v>
      </c>
      <c r="I1984" s="69">
        <v>300</v>
      </c>
      <c r="J1984" s="43" t="s">
        <v>398</v>
      </c>
      <c r="K1984" s="43" t="s">
        <v>398</v>
      </c>
      <c r="L1984" s="43" t="s">
        <v>399</v>
      </c>
      <c r="M1984" s="43" t="s">
        <v>395</v>
      </c>
      <c r="N1984" s="43" t="s">
        <v>396</v>
      </c>
      <c r="O1984" s="68" t="s">
        <v>325</v>
      </c>
      <c r="P1984" s="68" t="s">
        <v>4838</v>
      </c>
      <c r="Q1984" s="57" t="str">
        <f>MID(Tabla1[[#This Row],[Aplicación]],14,1)</f>
        <v>2</v>
      </c>
      <c r="R1984" s="35" t="s">
        <v>265</v>
      </c>
      <c r="S1984" s="57" t="str">
        <f>MID(Tabla1[[#This Row],[Aplicación]],6,2)</f>
        <v>07</v>
      </c>
      <c r="T1984" s="54" t="str">
        <f>VLOOKUP(Tabla1[[#This Row],[AREA]],Hoja1!A:B,2,FALSE)</f>
        <v>07. Medio ambiente</v>
      </c>
      <c r="U1984" s="57" t="str">
        <f>MID(Tabla1[[#This Row],[Aplicación]],9,4)</f>
        <v>1711</v>
      </c>
      <c r="V1984" s="54" t="str">
        <f>VLOOKUP(Tabla1[[#This Row],[PROGRAMA]],Hoja1!A:B,2,FALSE)</f>
        <v>1711. Parques y jardines</v>
      </c>
      <c r="W1984" s="57" t="str">
        <f>MID(Tabla1[[#This Row],[Aplicación]],14,2)</f>
        <v>21</v>
      </c>
      <c r="X1984" s="57" t="str">
        <f>MID(Tabla1[[#This Row],[Aplicación]],14,6)</f>
        <v>214</v>
      </c>
    </row>
    <row r="1985" spans="1:24" x14ac:dyDescent="0.25">
      <c r="A1985" s="60">
        <v>220239000855</v>
      </c>
      <c r="B1985" s="43" t="s">
        <v>390</v>
      </c>
      <c r="C1985" s="61">
        <v>45292</v>
      </c>
      <c r="D1985" s="60">
        <v>22024001206</v>
      </c>
      <c r="E1985" s="43" t="s">
        <v>1233</v>
      </c>
      <c r="F1985" s="62">
        <v>210000</v>
      </c>
      <c r="G1985" s="43" t="s">
        <v>426</v>
      </c>
      <c r="H1985" s="43" t="s">
        <v>1573</v>
      </c>
      <c r="I1985" s="69">
        <v>220</v>
      </c>
      <c r="J1985" s="43" t="s">
        <v>427</v>
      </c>
      <c r="K1985" s="43" t="s">
        <v>428</v>
      </c>
      <c r="L1985" s="43" t="s">
        <v>413</v>
      </c>
      <c r="M1985" s="43" t="s">
        <v>395</v>
      </c>
      <c r="N1985" s="43" t="s">
        <v>396</v>
      </c>
      <c r="O1985" s="52" t="s">
        <v>321</v>
      </c>
      <c r="P1985" s="63" t="s">
        <v>276</v>
      </c>
      <c r="Q1985" s="57" t="str">
        <f>MID(Tabla1[[#This Row],[Aplicación]],14,1)</f>
        <v>2</v>
      </c>
      <c r="R1985" s="35" t="s">
        <v>265</v>
      </c>
      <c r="S1985" s="57" t="str">
        <f>MID(Tabla1[[#This Row],[Aplicación]],6,2)</f>
        <v>08</v>
      </c>
      <c r="T1985" s="54" t="str">
        <f>VLOOKUP(Tabla1[[#This Row],[AREA]],Hoja1!A:B,2,FALSE)</f>
        <v>08. Tráfico y movilidad</v>
      </c>
      <c r="U1985" s="57" t="str">
        <f>MID(Tabla1[[#This Row],[Aplicación]],9,4)</f>
        <v>1341</v>
      </c>
      <c r="V1985" s="54" t="str">
        <f>VLOOKUP(Tabla1[[#This Row],[PROGRAMA]],Hoja1!A:B,2,FALSE)</f>
        <v>1341. Movilidad</v>
      </c>
      <c r="W1985" s="57" t="str">
        <f>MID(Tabla1[[#This Row],[Aplicación]],14,2)</f>
        <v>22</v>
      </c>
      <c r="X1985" s="57" t="str">
        <f>MID(Tabla1[[#This Row],[Aplicación]],14,6)</f>
        <v>22100</v>
      </c>
    </row>
    <row r="1986" spans="1:24" x14ac:dyDescent="0.25">
      <c r="A1986" s="60">
        <v>220229000566</v>
      </c>
      <c r="B1986" s="43" t="s">
        <v>390</v>
      </c>
      <c r="C1986" s="61">
        <v>45292</v>
      </c>
      <c r="D1986" s="60">
        <v>22024002726</v>
      </c>
      <c r="E1986" s="43" t="s">
        <v>1415</v>
      </c>
      <c r="F1986" s="62">
        <v>2000</v>
      </c>
      <c r="G1986" s="43" t="s">
        <v>582</v>
      </c>
      <c r="H1986" s="43" t="s">
        <v>868</v>
      </c>
      <c r="I1986" s="69">
        <v>220</v>
      </c>
      <c r="J1986" s="43" t="s">
        <v>393</v>
      </c>
      <c r="K1986" s="43" t="s">
        <v>393</v>
      </c>
      <c r="L1986" s="43" t="s">
        <v>413</v>
      </c>
      <c r="M1986" s="43" t="s">
        <v>395</v>
      </c>
      <c r="N1986" s="43" t="s">
        <v>396</v>
      </c>
      <c r="O1986" s="52" t="s">
        <v>321</v>
      </c>
      <c r="P1986" s="63" t="s">
        <v>276</v>
      </c>
      <c r="Q1986" s="57" t="str">
        <f>MID(Tabla1[[#This Row],[Aplicación]],14,1)</f>
        <v>2</v>
      </c>
      <c r="R1986" s="35" t="s">
        <v>265</v>
      </c>
      <c r="S1986" s="57" t="str">
        <f>MID(Tabla1[[#This Row],[Aplicación]],6,2)</f>
        <v>08</v>
      </c>
      <c r="T1986" s="54" t="str">
        <f>VLOOKUP(Tabla1[[#This Row],[AREA]],Hoja1!A:B,2,FALSE)</f>
        <v>08. Tráfico y movilidad</v>
      </c>
      <c r="U1986" s="57" t="str">
        <f>MID(Tabla1[[#This Row],[Aplicación]],9,4)</f>
        <v>1341</v>
      </c>
      <c r="V1986" s="54" t="str">
        <f>VLOOKUP(Tabla1[[#This Row],[PROGRAMA]],Hoja1!A:B,2,FALSE)</f>
        <v>1341. Movilidad</v>
      </c>
      <c r="W1986" s="57" t="str">
        <f>MID(Tabla1[[#This Row],[Aplicación]],14,2)</f>
        <v>22</v>
      </c>
      <c r="X1986" s="57" t="str">
        <f>MID(Tabla1[[#This Row],[Aplicación]],14,6)</f>
        <v>22103</v>
      </c>
    </row>
    <row r="1987" spans="1:24" x14ac:dyDescent="0.25">
      <c r="A1987" s="60">
        <v>220240042914</v>
      </c>
      <c r="B1987" s="43" t="s">
        <v>390</v>
      </c>
      <c r="C1987" s="61">
        <v>45554</v>
      </c>
      <c r="D1987" s="60">
        <v>22024006620</v>
      </c>
      <c r="E1987" s="43" t="s">
        <v>6014</v>
      </c>
      <c r="F1987" s="62">
        <v>7260</v>
      </c>
      <c r="G1987" s="43" t="s">
        <v>25</v>
      </c>
      <c r="H1987" s="43" t="s">
        <v>6015</v>
      </c>
      <c r="I1987" s="69" t="s">
        <v>2930</v>
      </c>
      <c r="J1987" s="43" t="s">
        <v>398</v>
      </c>
      <c r="K1987" s="43" t="s">
        <v>398</v>
      </c>
      <c r="L1987" s="43" t="s">
        <v>399</v>
      </c>
      <c r="M1987" s="43" t="s">
        <v>395</v>
      </c>
      <c r="N1987" s="43" t="s">
        <v>396</v>
      </c>
      <c r="O1987" s="68" t="s">
        <v>325</v>
      </c>
      <c r="P1987" s="68" t="s">
        <v>4838</v>
      </c>
      <c r="Q1987" s="57" t="str">
        <f>MID(Tabla1[[#This Row],[Aplicación]],14,1)</f>
        <v>2</v>
      </c>
      <c r="R1987" s="35" t="s">
        <v>265</v>
      </c>
      <c r="S1987" s="57" t="str">
        <f>MID(Tabla1[[#This Row],[Aplicación]],6,2)</f>
        <v>08</v>
      </c>
      <c r="T1987" s="54" t="str">
        <f>VLOOKUP(Tabla1[[#This Row],[AREA]],Hoja1!A:B,2,FALSE)</f>
        <v>08. Tráfico y movilidad</v>
      </c>
      <c r="U1987" s="57" t="str">
        <f>MID(Tabla1[[#This Row],[Aplicación]],9,4)</f>
        <v>1341</v>
      </c>
      <c r="V1987" s="54" t="str">
        <f>VLOOKUP(Tabla1[[#This Row],[PROGRAMA]],Hoja1!A:B,2,FALSE)</f>
        <v>1341. Movilidad</v>
      </c>
      <c r="W1987" s="57" t="str">
        <f>MID(Tabla1[[#This Row],[Aplicación]],14,2)</f>
        <v>22</v>
      </c>
      <c r="X1987" s="57" t="str">
        <f>MID(Tabla1[[#This Row],[Aplicación]],14,6)</f>
        <v>22602</v>
      </c>
    </row>
    <row r="1988" spans="1:24" x14ac:dyDescent="0.25">
      <c r="A1988" s="60">
        <v>220240008406</v>
      </c>
      <c r="B1988" s="43" t="s">
        <v>390</v>
      </c>
      <c r="C1988" s="61">
        <v>45373</v>
      </c>
      <c r="D1988" s="60">
        <v>22024003361</v>
      </c>
      <c r="E1988" s="43" t="s">
        <v>1356</v>
      </c>
      <c r="F1988" s="62">
        <v>326.05</v>
      </c>
      <c r="G1988" s="43" t="s">
        <v>726</v>
      </c>
      <c r="H1988" s="43" t="s">
        <v>1856</v>
      </c>
      <c r="I1988" s="69">
        <v>220</v>
      </c>
      <c r="J1988" s="43" t="s">
        <v>398</v>
      </c>
      <c r="K1988" s="43" t="s">
        <v>398</v>
      </c>
      <c r="L1988" s="43" t="s">
        <v>399</v>
      </c>
      <c r="M1988" s="43" t="s">
        <v>585</v>
      </c>
      <c r="N1988" s="43" t="s">
        <v>539</v>
      </c>
      <c r="O1988" s="52" t="s">
        <v>326</v>
      </c>
      <c r="P1988" s="63" t="s">
        <v>276</v>
      </c>
      <c r="Q1988" s="57" t="str">
        <f>MID(Tabla1[[#This Row],[Aplicación]],14,1)</f>
        <v>2</v>
      </c>
      <c r="R1988" s="35" t="s">
        <v>265</v>
      </c>
      <c r="S1988" s="57" t="str">
        <f>MID(Tabla1[[#This Row],[Aplicación]],6,2)</f>
        <v>08</v>
      </c>
      <c r="T1988" s="54" t="str">
        <f>VLOOKUP(Tabla1[[#This Row],[AREA]],Hoja1!A:B,2,FALSE)</f>
        <v>08. Tráfico y movilidad</v>
      </c>
      <c r="U1988" s="57" t="str">
        <f>MID(Tabla1[[#This Row],[Aplicación]],9,4)</f>
        <v>1341</v>
      </c>
      <c r="V1988" s="54" t="str">
        <f>VLOOKUP(Tabla1[[#This Row],[PROGRAMA]],Hoja1!A:B,2,FALSE)</f>
        <v>1341. Movilidad</v>
      </c>
      <c r="W1988" s="57" t="str">
        <f>MID(Tabla1[[#This Row],[Aplicación]],14,2)</f>
        <v>22</v>
      </c>
      <c r="X1988" s="57" t="str">
        <f>MID(Tabla1[[#This Row],[Aplicación]],14,6)</f>
        <v>22606</v>
      </c>
    </row>
    <row r="1989" spans="1:24" x14ac:dyDescent="0.25">
      <c r="A1989" s="60">
        <v>220240000821</v>
      </c>
      <c r="B1989" s="43" t="s">
        <v>390</v>
      </c>
      <c r="C1989" s="61">
        <v>45330</v>
      </c>
      <c r="D1989" s="60">
        <v>22024001009</v>
      </c>
      <c r="E1989" s="43" t="s">
        <v>1334</v>
      </c>
      <c r="F1989" s="62">
        <v>145.19999999999999</v>
      </c>
      <c r="G1989" s="43" t="s">
        <v>713</v>
      </c>
      <c r="H1989" s="43" t="s">
        <v>1785</v>
      </c>
      <c r="I1989" s="69">
        <v>220</v>
      </c>
      <c r="J1989" s="43" t="s">
        <v>398</v>
      </c>
      <c r="K1989" s="43" t="s">
        <v>398</v>
      </c>
      <c r="L1989" s="43" t="s">
        <v>399</v>
      </c>
      <c r="M1989" s="43" t="s">
        <v>585</v>
      </c>
      <c r="N1989" s="43" t="s">
        <v>539</v>
      </c>
      <c r="O1989" s="52" t="s">
        <v>326</v>
      </c>
      <c r="P1989" s="63" t="s">
        <v>276</v>
      </c>
      <c r="Q1989" s="57" t="str">
        <f>MID(Tabla1[[#This Row],[Aplicación]],14,1)</f>
        <v>2</v>
      </c>
      <c r="R1989" s="35" t="s">
        <v>265</v>
      </c>
      <c r="S1989" s="57" t="str">
        <f>MID(Tabla1[[#This Row],[Aplicación]],6,2)</f>
        <v>08</v>
      </c>
      <c r="T1989" s="54" t="str">
        <f>VLOOKUP(Tabla1[[#This Row],[AREA]],Hoja1!A:B,2,FALSE)</f>
        <v>08. Tráfico y movilidad</v>
      </c>
      <c r="U1989" s="57" t="str">
        <f>MID(Tabla1[[#This Row],[Aplicación]],9,4)</f>
        <v>1341</v>
      </c>
      <c r="V1989" s="54" t="str">
        <f>VLOOKUP(Tabla1[[#This Row],[PROGRAMA]],Hoja1!A:B,2,FALSE)</f>
        <v>1341. Movilidad</v>
      </c>
      <c r="W1989" s="57" t="str">
        <f>MID(Tabla1[[#This Row],[Aplicación]],14,2)</f>
        <v>22</v>
      </c>
      <c r="X1989" s="57" t="str">
        <f>MID(Tabla1[[#This Row],[Aplicación]],14,6)</f>
        <v>22699</v>
      </c>
    </row>
    <row r="1990" spans="1:24" x14ac:dyDescent="0.25">
      <c r="A1990" s="60">
        <v>220240027197</v>
      </c>
      <c r="B1990" s="43" t="s">
        <v>702</v>
      </c>
      <c r="C1990" s="61">
        <v>45469</v>
      </c>
      <c r="D1990" s="60">
        <v>22024002471</v>
      </c>
      <c r="E1990" s="43" t="s">
        <v>1334</v>
      </c>
      <c r="F1990" s="62">
        <v>40.97</v>
      </c>
      <c r="G1990" s="43" t="s">
        <v>57</v>
      </c>
      <c r="H1990" s="43" t="s">
        <v>2941</v>
      </c>
      <c r="I1990" s="69" t="s">
        <v>2934</v>
      </c>
      <c r="J1990" s="43" t="s">
        <v>398</v>
      </c>
      <c r="K1990" s="43" t="s">
        <v>398</v>
      </c>
      <c r="L1990" s="43" t="s">
        <v>413</v>
      </c>
      <c r="M1990" s="43" t="s">
        <v>395</v>
      </c>
      <c r="N1990" s="43" t="s">
        <v>396</v>
      </c>
      <c r="O1990" s="68" t="s">
        <v>325</v>
      </c>
      <c r="P1990" s="68" t="s">
        <v>2931</v>
      </c>
      <c r="Q1990" s="57" t="s">
        <v>2932</v>
      </c>
      <c r="R1990" s="35" t="s">
        <v>265</v>
      </c>
      <c r="S1990" s="57" t="str">
        <f>MID(Tabla1[[#This Row],[Aplicación]],6,2)</f>
        <v>08</v>
      </c>
      <c r="T1990" s="54" t="str">
        <f>VLOOKUP(Tabla1[[#This Row],[AREA]],Hoja1!A:B,2,FALSE)</f>
        <v>08. Tráfico y movilidad</v>
      </c>
      <c r="U1990" s="57" t="str">
        <f>MID(Tabla1[[#This Row],[Aplicación]],9,4)</f>
        <v>1341</v>
      </c>
      <c r="V1990" s="54" t="str">
        <f>VLOOKUP(Tabla1[[#This Row],[PROGRAMA]],Hoja1!A:B,2,FALSE)</f>
        <v>1341. Movilidad</v>
      </c>
      <c r="W1990" s="57" t="str">
        <f>MID(Tabla1[[#This Row],[Aplicación]],14,2)</f>
        <v>22</v>
      </c>
      <c r="X1990" s="57" t="str">
        <f>MID(Tabla1[[#This Row],[Aplicación]],14,6)</f>
        <v>22699</v>
      </c>
    </row>
    <row r="1991" spans="1:24" x14ac:dyDescent="0.25">
      <c r="A1991" s="60">
        <v>220240034855</v>
      </c>
      <c r="B1991" s="43" t="s">
        <v>702</v>
      </c>
      <c r="C1991" s="61">
        <v>45504</v>
      </c>
      <c r="D1991" s="60">
        <v>22024002471</v>
      </c>
      <c r="E1991" s="43" t="s">
        <v>1334</v>
      </c>
      <c r="F1991" s="62">
        <v>7.64</v>
      </c>
      <c r="G1991" s="43" t="s">
        <v>57</v>
      </c>
      <c r="H1991" s="43" t="s">
        <v>5045</v>
      </c>
      <c r="I1991" s="69" t="s">
        <v>2934</v>
      </c>
      <c r="J1991" s="43" t="s">
        <v>398</v>
      </c>
      <c r="K1991" s="43" t="s">
        <v>398</v>
      </c>
      <c r="L1991" s="43" t="s">
        <v>413</v>
      </c>
      <c r="M1991" s="43" t="s">
        <v>395</v>
      </c>
      <c r="N1991" s="43" t="s">
        <v>396</v>
      </c>
      <c r="O1991" s="68" t="s">
        <v>325</v>
      </c>
      <c r="P1991" s="68" t="s">
        <v>4838</v>
      </c>
      <c r="Q1991" s="57" t="str">
        <f>MID(Tabla1[[#This Row],[Aplicación]],14,1)</f>
        <v>2</v>
      </c>
      <c r="R1991" s="35" t="s">
        <v>265</v>
      </c>
      <c r="S1991" s="57" t="str">
        <f>MID(Tabla1[[#This Row],[Aplicación]],6,2)</f>
        <v>08</v>
      </c>
      <c r="T1991" s="54" t="str">
        <f>VLOOKUP(Tabla1[[#This Row],[AREA]],Hoja1!A:B,2,FALSE)</f>
        <v>08. Tráfico y movilidad</v>
      </c>
      <c r="U1991" s="57" t="str">
        <f>MID(Tabla1[[#This Row],[Aplicación]],9,4)</f>
        <v>1341</v>
      </c>
      <c r="V1991" s="54" t="str">
        <f>VLOOKUP(Tabla1[[#This Row],[PROGRAMA]],Hoja1!A:B,2,FALSE)</f>
        <v>1341. Movilidad</v>
      </c>
      <c r="W1991" s="57" t="str">
        <f>MID(Tabla1[[#This Row],[Aplicación]],14,2)</f>
        <v>22</v>
      </c>
      <c r="X1991" s="57" t="str">
        <f>MID(Tabla1[[#This Row],[Aplicación]],14,6)</f>
        <v>22699</v>
      </c>
    </row>
    <row r="1992" spans="1:24" x14ac:dyDescent="0.25">
      <c r="A1992" s="60">
        <v>220240038240</v>
      </c>
      <c r="B1992" s="43" t="s">
        <v>702</v>
      </c>
      <c r="C1992" s="61">
        <v>45523</v>
      </c>
      <c r="D1992" s="60">
        <v>22024002471</v>
      </c>
      <c r="E1992" s="43" t="s">
        <v>1334</v>
      </c>
      <c r="F1992" s="62">
        <v>44.93</v>
      </c>
      <c r="G1992" s="43" t="s">
        <v>838</v>
      </c>
      <c r="H1992" s="43" t="s">
        <v>5915</v>
      </c>
      <c r="I1992" s="69">
        <v>300</v>
      </c>
      <c r="J1992" s="43" t="s">
        <v>398</v>
      </c>
      <c r="K1992" s="43" t="s">
        <v>398</v>
      </c>
      <c r="L1992" s="43" t="s">
        <v>413</v>
      </c>
      <c r="M1992" s="43" t="s">
        <v>395</v>
      </c>
      <c r="N1992" s="43" t="s">
        <v>396</v>
      </c>
      <c r="O1992" s="68" t="s">
        <v>325</v>
      </c>
      <c r="P1992" s="68" t="s">
        <v>4838</v>
      </c>
      <c r="Q1992" s="57" t="str">
        <f>MID(Tabla1[[#This Row],[Aplicación]],14,1)</f>
        <v>2</v>
      </c>
      <c r="R1992" s="35" t="s">
        <v>265</v>
      </c>
      <c r="S1992" s="57" t="str">
        <f>MID(Tabla1[[#This Row],[Aplicación]],6,2)</f>
        <v>08</v>
      </c>
      <c r="T1992" s="54" t="str">
        <f>VLOOKUP(Tabla1[[#This Row],[AREA]],Hoja1!A:B,2,FALSE)</f>
        <v>08. Tráfico y movilidad</v>
      </c>
      <c r="U1992" s="57" t="str">
        <f>MID(Tabla1[[#This Row],[Aplicación]],9,4)</f>
        <v>1341</v>
      </c>
      <c r="V1992" s="54" t="str">
        <f>VLOOKUP(Tabla1[[#This Row],[PROGRAMA]],Hoja1!A:B,2,FALSE)</f>
        <v>1341. Movilidad</v>
      </c>
      <c r="W1992" s="57" t="str">
        <f>MID(Tabla1[[#This Row],[Aplicación]],14,2)</f>
        <v>22</v>
      </c>
      <c r="X1992" s="57" t="str">
        <f>MID(Tabla1[[#This Row],[Aplicación]],14,6)</f>
        <v>22699</v>
      </c>
    </row>
    <row r="1993" spans="1:24" x14ac:dyDescent="0.25">
      <c r="A1993" s="60">
        <v>220179000024</v>
      </c>
      <c r="B1993" s="43" t="s">
        <v>390</v>
      </c>
      <c r="C1993" s="61">
        <v>45292</v>
      </c>
      <c r="D1993" s="60">
        <v>22024001717</v>
      </c>
      <c r="E1993" s="43" t="s">
        <v>1144</v>
      </c>
      <c r="F1993" s="62">
        <v>3087691.92</v>
      </c>
      <c r="G1993" s="43" t="s">
        <v>391</v>
      </c>
      <c r="H1993" s="43" t="s">
        <v>392</v>
      </c>
      <c r="I1993" s="69">
        <v>220</v>
      </c>
      <c r="J1993" s="43" t="s">
        <v>393</v>
      </c>
      <c r="K1993" s="43" t="s">
        <v>393</v>
      </c>
      <c r="L1993" s="43" t="s">
        <v>394</v>
      </c>
      <c r="M1993" s="43" t="s">
        <v>395</v>
      </c>
      <c r="N1993" s="43" t="s">
        <v>396</v>
      </c>
      <c r="O1993" s="52" t="s">
        <v>321</v>
      </c>
      <c r="P1993" s="63" t="s">
        <v>276</v>
      </c>
      <c r="Q1993" s="57" t="str">
        <f>MID(Tabla1[[#This Row],[Aplicación]],14,1)</f>
        <v>2</v>
      </c>
      <c r="R1993" s="35" t="s">
        <v>265</v>
      </c>
      <c r="S1993" s="57" t="str">
        <f>MID(Tabla1[[#This Row],[Aplicación]],6,2)</f>
        <v>08</v>
      </c>
      <c r="T1993" s="54" t="str">
        <f>VLOOKUP(Tabla1[[#This Row],[AREA]],Hoja1!A:B,2,FALSE)</f>
        <v>08. Tráfico y movilidad</v>
      </c>
      <c r="U1993" s="57" t="str">
        <f>MID(Tabla1[[#This Row],[Aplicación]],9,4)</f>
        <v>1341</v>
      </c>
      <c r="V1993" s="54" t="str">
        <f>VLOOKUP(Tabla1[[#This Row],[PROGRAMA]],Hoja1!A:B,2,FALSE)</f>
        <v>1341. Movilidad</v>
      </c>
      <c r="W1993" s="57" t="str">
        <f>MID(Tabla1[[#This Row],[Aplicación]],14,2)</f>
        <v>22</v>
      </c>
      <c r="X1993" s="57" t="str">
        <f>MID(Tabla1[[#This Row],[Aplicación]],14,6)</f>
        <v>22799</v>
      </c>
    </row>
    <row r="1994" spans="1:24" x14ac:dyDescent="0.25">
      <c r="A1994" s="60">
        <v>220199000334</v>
      </c>
      <c r="B1994" s="43" t="s">
        <v>390</v>
      </c>
      <c r="C1994" s="61">
        <v>45292</v>
      </c>
      <c r="D1994" s="60">
        <v>22024002972</v>
      </c>
      <c r="E1994" s="43" t="s">
        <v>1144</v>
      </c>
      <c r="F1994" s="62">
        <v>406016.97</v>
      </c>
      <c r="G1994" s="43" t="s">
        <v>391</v>
      </c>
      <c r="H1994" s="43" t="s">
        <v>471</v>
      </c>
      <c r="I1994" s="69">
        <v>220</v>
      </c>
      <c r="J1994" s="43" t="s">
        <v>393</v>
      </c>
      <c r="K1994" s="43" t="s">
        <v>393</v>
      </c>
      <c r="L1994" s="43" t="s">
        <v>394</v>
      </c>
      <c r="M1994" s="43" t="s">
        <v>395</v>
      </c>
      <c r="N1994" s="43" t="s">
        <v>396</v>
      </c>
      <c r="O1994" s="52" t="s">
        <v>321</v>
      </c>
      <c r="P1994" s="63" t="s">
        <v>276</v>
      </c>
      <c r="Q1994" s="57" t="str">
        <f>MID(Tabla1[[#This Row],[Aplicación]],14,1)</f>
        <v>2</v>
      </c>
      <c r="R1994" s="35" t="s">
        <v>265</v>
      </c>
      <c r="S1994" s="57" t="str">
        <f>MID(Tabla1[[#This Row],[Aplicación]],6,2)</f>
        <v>08</v>
      </c>
      <c r="T1994" s="54" t="str">
        <f>VLOOKUP(Tabla1[[#This Row],[AREA]],Hoja1!A:B,2,FALSE)</f>
        <v>08. Tráfico y movilidad</v>
      </c>
      <c r="U1994" s="57" t="str">
        <f>MID(Tabla1[[#This Row],[Aplicación]],9,4)</f>
        <v>1341</v>
      </c>
      <c r="V1994" s="54" t="str">
        <f>VLOOKUP(Tabla1[[#This Row],[PROGRAMA]],Hoja1!A:B,2,FALSE)</f>
        <v>1341. Movilidad</v>
      </c>
      <c r="W1994" s="57" t="str">
        <f>MID(Tabla1[[#This Row],[Aplicación]],14,2)</f>
        <v>22</v>
      </c>
      <c r="X1994" s="57" t="str">
        <f>MID(Tabla1[[#This Row],[Aplicación]],14,6)</f>
        <v>22799</v>
      </c>
    </row>
    <row r="1995" spans="1:24" x14ac:dyDescent="0.25">
      <c r="A1995" s="60">
        <v>220239000088</v>
      </c>
      <c r="B1995" s="43" t="s">
        <v>390</v>
      </c>
      <c r="C1995" s="61">
        <v>45292</v>
      </c>
      <c r="D1995" s="60">
        <v>22024001535</v>
      </c>
      <c r="E1995" s="43" t="s">
        <v>1144</v>
      </c>
      <c r="F1995" s="62">
        <v>373709.03</v>
      </c>
      <c r="G1995" s="43" t="s">
        <v>391</v>
      </c>
      <c r="H1995" s="43" t="s">
        <v>945</v>
      </c>
      <c r="I1995" s="69">
        <v>220</v>
      </c>
      <c r="J1995" s="43" t="s">
        <v>393</v>
      </c>
      <c r="K1995" s="43" t="s">
        <v>393</v>
      </c>
      <c r="L1995" s="43" t="s">
        <v>394</v>
      </c>
      <c r="M1995" s="43" t="s">
        <v>395</v>
      </c>
      <c r="N1995" s="43" t="s">
        <v>396</v>
      </c>
      <c r="O1995" s="52" t="s">
        <v>321</v>
      </c>
      <c r="P1995" s="63" t="s">
        <v>276</v>
      </c>
      <c r="Q1995" s="57" t="str">
        <f>MID(Tabla1[[#This Row],[Aplicación]],14,1)</f>
        <v>2</v>
      </c>
      <c r="R1995" s="35" t="s">
        <v>265</v>
      </c>
      <c r="S1995" s="57" t="str">
        <f>MID(Tabla1[[#This Row],[Aplicación]],6,2)</f>
        <v>08</v>
      </c>
      <c r="T1995" s="54" t="str">
        <f>VLOOKUP(Tabla1[[#This Row],[AREA]],Hoja1!A:B,2,FALSE)</f>
        <v>08. Tráfico y movilidad</v>
      </c>
      <c r="U1995" s="57" t="str">
        <f>MID(Tabla1[[#This Row],[Aplicación]],9,4)</f>
        <v>1341</v>
      </c>
      <c r="V1995" s="54" t="str">
        <f>VLOOKUP(Tabla1[[#This Row],[PROGRAMA]],Hoja1!A:B,2,FALSE)</f>
        <v>1341. Movilidad</v>
      </c>
      <c r="W1995" s="57" t="str">
        <f>MID(Tabla1[[#This Row],[Aplicación]],14,2)</f>
        <v>22</v>
      </c>
      <c r="X1995" s="57" t="str">
        <f>MID(Tabla1[[#This Row],[Aplicación]],14,6)</f>
        <v>22799</v>
      </c>
    </row>
    <row r="1996" spans="1:24" x14ac:dyDescent="0.25">
      <c r="A1996" s="60">
        <v>220240042915</v>
      </c>
      <c r="B1996" s="43" t="s">
        <v>390</v>
      </c>
      <c r="C1996" s="61">
        <v>45554</v>
      </c>
      <c r="D1996" s="60">
        <v>22024006613</v>
      </c>
      <c r="E1996" s="43" t="s">
        <v>1144</v>
      </c>
      <c r="F1996" s="62">
        <v>6836.5</v>
      </c>
      <c r="G1996" s="43" t="s">
        <v>6153</v>
      </c>
      <c r="H1996" s="43" t="s">
        <v>6154</v>
      </c>
      <c r="I1996" s="69" t="s">
        <v>2930</v>
      </c>
      <c r="J1996" s="43" t="s">
        <v>398</v>
      </c>
      <c r="K1996" s="43" t="s">
        <v>398</v>
      </c>
      <c r="L1996" s="43" t="s">
        <v>413</v>
      </c>
      <c r="M1996" s="43" t="s">
        <v>585</v>
      </c>
      <c r="N1996" s="43" t="s">
        <v>539</v>
      </c>
      <c r="O1996" s="68" t="s">
        <v>326</v>
      </c>
      <c r="P1996" s="68" t="s">
        <v>4838</v>
      </c>
      <c r="Q1996" s="57" t="str">
        <f>MID(Tabla1[[#This Row],[Aplicación]],14,1)</f>
        <v>2</v>
      </c>
      <c r="R1996" s="35" t="s">
        <v>265</v>
      </c>
      <c r="S1996" s="57" t="str">
        <f>MID(Tabla1[[#This Row],[Aplicación]],6,2)</f>
        <v>08</v>
      </c>
      <c r="T1996" s="54" t="str">
        <f>VLOOKUP(Tabla1[[#This Row],[AREA]],Hoja1!A:B,2,FALSE)</f>
        <v>08. Tráfico y movilidad</v>
      </c>
      <c r="U1996" s="57" t="str">
        <f>MID(Tabla1[[#This Row],[Aplicación]],9,4)</f>
        <v>1341</v>
      </c>
      <c r="V1996" s="54" t="str">
        <f>VLOOKUP(Tabla1[[#This Row],[PROGRAMA]],Hoja1!A:B,2,FALSE)</f>
        <v>1341. Movilidad</v>
      </c>
      <c r="W1996" s="57" t="str">
        <f>MID(Tabla1[[#This Row],[Aplicación]],14,2)</f>
        <v>22</v>
      </c>
      <c r="X1996" s="57" t="str">
        <f>MID(Tabla1[[#This Row],[Aplicación]],14,6)</f>
        <v>22799</v>
      </c>
    </row>
    <row r="1997" spans="1:24" x14ac:dyDescent="0.25">
      <c r="A1997" s="60">
        <v>220240030871</v>
      </c>
      <c r="B1997" s="43" t="s">
        <v>702</v>
      </c>
      <c r="C1997" s="61">
        <v>45489</v>
      </c>
      <c r="D1997" s="60">
        <v>22024001638</v>
      </c>
      <c r="E1997" s="43" t="s">
        <v>1424</v>
      </c>
      <c r="F1997" s="62">
        <v>130.57</v>
      </c>
      <c r="G1997" s="43" t="s">
        <v>767</v>
      </c>
      <c r="H1997" s="43" t="s">
        <v>5286</v>
      </c>
      <c r="I1997" s="69">
        <v>300</v>
      </c>
      <c r="J1997" s="43" t="s">
        <v>398</v>
      </c>
      <c r="K1997" s="43" t="s">
        <v>398</v>
      </c>
      <c r="L1997" s="43" t="s">
        <v>399</v>
      </c>
      <c r="M1997" s="43" t="s">
        <v>395</v>
      </c>
      <c r="N1997" s="43" t="s">
        <v>396</v>
      </c>
      <c r="O1997" s="68" t="s">
        <v>325</v>
      </c>
      <c r="P1997" s="68" t="s">
        <v>4838</v>
      </c>
      <c r="Q1997" s="57" t="str">
        <f>MID(Tabla1[[#This Row],[Aplicación]],14,1)</f>
        <v>2</v>
      </c>
      <c r="R1997" s="35" t="s">
        <v>265</v>
      </c>
      <c r="S1997" s="57" t="str">
        <f>MID(Tabla1[[#This Row],[Aplicación]],6,2)</f>
        <v>07</v>
      </c>
      <c r="T1997" s="54" t="str">
        <f>VLOOKUP(Tabla1[[#This Row],[AREA]],Hoja1!A:B,2,FALSE)</f>
        <v>07. Medio ambiente</v>
      </c>
      <c r="U1997" s="57" t="str">
        <f>MID(Tabla1[[#This Row],[Aplicación]],9,4)</f>
        <v>1711</v>
      </c>
      <c r="V1997" s="54" t="str">
        <f>VLOOKUP(Tabla1[[#This Row],[PROGRAMA]],Hoja1!A:B,2,FALSE)</f>
        <v>1711. Parques y jardines</v>
      </c>
      <c r="W1997" s="57" t="str">
        <f>MID(Tabla1[[#This Row],[Aplicación]],14,2)</f>
        <v>21</v>
      </c>
      <c r="X1997" s="57" t="str">
        <f>MID(Tabla1[[#This Row],[Aplicación]],14,6)</f>
        <v>214</v>
      </c>
    </row>
    <row r="1998" spans="1:24" x14ac:dyDescent="0.25">
      <c r="A1998" s="60">
        <v>220240030845</v>
      </c>
      <c r="B1998" s="43" t="s">
        <v>702</v>
      </c>
      <c r="C1998" s="61">
        <v>45489</v>
      </c>
      <c r="D1998" s="60">
        <v>22024001638</v>
      </c>
      <c r="E1998" s="43" t="s">
        <v>1424</v>
      </c>
      <c r="F1998" s="62">
        <v>809.65</v>
      </c>
      <c r="G1998" s="43" t="s">
        <v>768</v>
      </c>
      <c r="H1998" s="43" t="s">
        <v>5294</v>
      </c>
      <c r="I1998" s="69">
        <v>300</v>
      </c>
      <c r="J1998" s="43" t="s">
        <v>398</v>
      </c>
      <c r="K1998" s="43" t="s">
        <v>398</v>
      </c>
      <c r="L1998" s="43" t="s">
        <v>399</v>
      </c>
      <c r="M1998" s="43" t="s">
        <v>395</v>
      </c>
      <c r="N1998" s="43" t="s">
        <v>396</v>
      </c>
      <c r="O1998" s="68" t="s">
        <v>325</v>
      </c>
      <c r="P1998" s="68" t="s">
        <v>4838</v>
      </c>
      <c r="Q1998" s="57" t="str">
        <f>MID(Tabla1[[#This Row],[Aplicación]],14,1)</f>
        <v>2</v>
      </c>
      <c r="R1998" s="35" t="s">
        <v>265</v>
      </c>
      <c r="S1998" s="57" t="str">
        <f>MID(Tabla1[[#This Row],[Aplicación]],6,2)</f>
        <v>07</v>
      </c>
      <c r="T1998" s="54" t="str">
        <f>VLOOKUP(Tabla1[[#This Row],[AREA]],Hoja1!A:B,2,FALSE)</f>
        <v>07. Medio ambiente</v>
      </c>
      <c r="U1998" s="57" t="str">
        <f>MID(Tabla1[[#This Row],[Aplicación]],9,4)</f>
        <v>1711</v>
      </c>
      <c r="V1998" s="54" t="str">
        <f>VLOOKUP(Tabla1[[#This Row],[PROGRAMA]],Hoja1!A:B,2,FALSE)</f>
        <v>1711. Parques y jardines</v>
      </c>
      <c r="W1998" s="57" t="str">
        <f>MID(Tabla1[[#This Row],[Aplicación]],14,2)</f>
        <v>21</v>
      </c>
      <c r="X1998" s="57" t="str">
        <f>MID(Tabla1[[#This Row],[Aplicación]],14,6)</f>
        <v>214</v>
      </c>
    </row>
    <row r="1999" spans="1:24" x14ac:dyDescent="0.25">
      <c r="A1999" s="60">
        <v>220240030847</v>
      </c>
      <c r="B1999" s="43" t="s">
        <v>702</v>
      </c>
      <c r="C1999" s="61">
        <v>45489</v>
      </c>
      <c r="D1999" s="60">
        <v>22024001638</v>
      </c>
      <c r="E1999" s="43" t="s">
        <v>1424</v>
      </c>
      <c r="F1999" s="62">
        <v>1009.16</v>
      </c>
      <c r="G1999" s="43" t="s">
        <v>3318</v>
      </c>
      <c r="H1999" s="43" t="s">
        <v>5317</v>
      </c>
      <c r="I1999" s="69">
        <v>300</v>
      </c>
      <c r="J1999" s="43" t="s">
        <v>398</v>
      </c>
      <c r="K1999" s="43" t="s">
        <v>398</v>
      </c>
      <c r="L1999" s="43" t="s">
        <v>399</v>
      </c>
      <c r="M1999" s="43" t="s">
        <v>395</v>
      </c>
      <c r="N1999" s="43" t="s">
        <v>396</v>
      </c>
      <c r="O1999" s="68" t="s">
        <v>325</v>
      </c>
      <c r="P1999" s="68" t="s">
        <v>4838</v>
      </c>
      <c r="Q1999" s="57" t="str">
        <f>MID(Tabla1[[#This Row],[Aplicación]],14,1)</f>
        <v>2</v>
      </c>
      <c r="R1999" s="35" t="s">
        <v>265</v>
      </c>
      <c r="S1999" s="57" t="str">
        <f>MID(Tabla1[[#This Row],[Aplicación]],6,2)</f>
        <v>07</v>
      </c>
      <c r="T1999" s="54" t="str">
        <f>VLOOKUP(Tabla1[[#This Row],[AREA]],Hoja1!A:B,2,FALSE)</f>
        <v>07. Medio ambiente</v>
      </c>
      <c r="U1999" s="57" t="str">
        <f>MID(Tabla1[[#This Row],[Aplicación]],9,4)</f>
        <v>1711</v>
      </c>
      <c r="V1999" s="54" t="str">
        <f>VLOOKUP(Tabla1[[#This Row],[PROGRAMA]],Hoja1!A:B,2,FALSE)</f>
        <v>1711. Parques y jardines</v>
      </c>
      <c r="W1999" s="57" t="str">
        <f>MID(Tabla1[[#This Row],[Aplicación]],14,2)</f>
        <v>21</v>
      </c>
      <c r="X1999" s="57" t="str">
        <f>MID(Tabla1[[#This Row],[Aplicación]],14,6)</f>
        <v>214</v>
      </c>
    </row>
    <row r="2000" spans="1:24" x14ac:dyDescent="0.25">
      <c r="A2000" s="60">
        <v>220240028555</v>
      </c>
      <c r="B2000" s="43" t="s">
        <v>702</v>
      </c>
      <c r="C2000" s="61">
        <v>45474</v>
      </c>
      <c r="D2000" s="60">
        <v>22024001638</v>
      </c>
      <c r="E2000" s="43" t="s">
        <v>1424</v>
      </c>
      <c r="F2000" s="62">
        <v>86.31</v>
      </c>
      <c r="G2000" s="43" t="s">
        <v>3318</v>
      </c>
      <c r="H2000" s="43" t="s">
        <v>5555</v>
      </c>
      <c r="I2000" s="69">
        <v>300</v>
      </c>
      <c r="J2000" s="43" t="s">
        <v>398</v>
      </c>
      <c r="K2000" s="43" t="s">
        <v>398</v>
      </c>
      <c r="L2000" s="43" t="s">
        <v>399</v>
      </c>
      <c r="M2000" s="43" t="s">
        <v>395</v>
      </c>
      <c r="N2000" s="43" t="s">
        <v>396</v>
      </c>
      <c r="O2000" s="68" t="s">
        <v>325</v>
      </c>
      <c r="P2000" s="68" t="s">
        <v>4838</v>
      </c>
      <c r="Q2000" s="57" t="str">
        <f>MID(Tabla1[[#This Row],[Aplicación]],14,1)</f>
        <v>2</v>
      </c>
      <c r="R2000" s="35" t="s">
        <v>265</v>
      </c>
      <c r="S2000" s="57" t="str">
        <f>MID(Tabla1[[#This Row],[Aplicación]],6,2)</f>
        <v>07</v>
      </c>
      <c r="T2000" s="54" t="str">
        <f>VLOOKUP(Tabla1[[#This Row],[AREA]],Hoja1!A:B,2,FALSE)</f>
        <v>07. Medio ambiente</v>
      </c>
      <c r="U2000" s="57" t="str">
        <f>MID(Tabla1[[#This Row],[Aplicación]],9,4)</f>
        <v>1711</v>
      </c>
      <c r="V2000" s="54" t="str">
        <f>VLOOKUP(Tabla1[[#This Row],[PROGRAMA]],Hoja1!A:B,2,FALSE)</f>
        <v>1711. Parques y jardines</v>
      </c>
      <c r="W2000" s="57" t="str">
        <f>MID(Tabla1[[#This Row],[Aplicación]],14,2)</f>
        <v>21</v>
      </c>
      <c r="X2000" s="57" t="str">
        <f>MID(Tabla1[[#This Row],[Aplicación]],14,6)</f>
        <v>214</v>
      </c>
    </row>
    <row r="2001" spans="1:24" x14ac:dyDescent="0.25">
      <c r="A2001" s="60">
        <v>220240037332</v>
      </c>
      <c r="B2001" s="43" t="s">
        <v>702</v>
      </c>
      <c r="C2001" s="61">
        <v>45518</v>
      </c>
      <c r="D2001" s="60">
        <v>22024001638</v>
      </c>
      <c r="E2001" s="43" t="s">
        <v>1424</v>
      </c>
      <c r="F2001" s="62">
        <v>602.41999999999996</v>
      </c>
      <c r="G2001" s="43" t="s">
        <v>767</v>
      </c>
      <c r="H2001" s="43" t="s">
        <v>5661</v>
      </c>
      <c r="I2001" s="69">
        <v>300</v>
      </c>
      <c r="J2001" s="43" t="s">
        <v>398</v>
      </c>
      <c r="K2001" s="43" t="s">
        <v>398</v>
      </c>
      <c r="L2001" s="43" t="s">
        <v>399</v>
      </c>
      <c r="M2001" s="43" t="s">
        <v>395</v>
      </c>
      <c r="N2001" s="43" t="s">
        <v>396</v>
      </c>
      <c r="O2001" s="68" t="s">
        <v>325</v>
      </c>
      <c r="P2001" s="68" t="s">
        <v>4838</v>
      </c>
      <c r="Q2001" s="57" t="str">
        <f>MID(Tabla1[[#This Row],[Aplicación]],14,1)</f>
        <v>2</v>
      </c>
      <c r="R2001" s="35" t="s">
        <v>265</v>
      </c>
      <c r="S2001" s="57" t="str">
        <f>MID(Tabla1[[#This Row],[Aplicación]],6,2)</f>
        <v>07</v>
      </c>
      <c r="T2001" s="54" t="str">
        <f>VLOOKUP(Tabla1[[#This Row],[AREA]],Hoja1!A:B,2,FALSE)</f>
        <v>07. Medio ambiente</v>
      </c>
      <c r="U2001" s="57" t="str">
        <f>MID(Tabla1[[#This Row],[Aplicación]],9,4)</f>
        <v>1711</v>
      </c>
      <c r="V2001" s="54" t="str">
        <f>VLOOKUP(Tabla1[[#This Row],[PROGRAMA]],Hoja1!A:B,2,FALSE)</f>
        <v>1711. Parques y jardines</v>
      </c>
      <c r="W2001" s="57" t="str">
        <f>MID(Tabla1[[#This Row],[Aplicación]],14,2)</f>
        <v>21</v>
      </c>
      <c r="X2001" s="57" t="str">
        <f>MID(Tabla1[[#This Row],[Aplicación]],14,6)</f>
        <v>214</v>
      </c>
    </row>
    <row r="2002" spans="1:24" x14ac:dyDescent="0.25">
      <c r="A2002" s="60">
        <v>220240038312</v>
      </c>
      <c r="B2002" s="43" t="s">
        <v>702</v>
      </c>
      <c r="C2002" s="61">
        <v>45523</v>
      </c>
      <c r="D2002" s="60">
        <v>22024001638</v>
      </c>
      <c r="E2002" s="43" t="s">
        <v>1424</v>
      </c>
      <c r="F2002" s="62">
        <v>440</v>
      </c>
      <c r="G2002" s="43" t="s">
        <v>3318</v>
      </c>
      <c r="H2002" s="43" t="s">
        <v>5923</v>
      </c>
      <c r="I2002" s="69">
        <v>300</v>
      </c>
      <c r="J2002" s="43" t="s">
        <v>398</v>
      </c>
      <c r="K2002" s="43" t="s">
        <v>398</v>
      </c>
      <c r="L2002" s="43" t="s">
        <v>399</v>
      </c>
      <c r="M2002" s="43" t="s">
        <v>395</v>
      </c>
      <c r="N2002" s="43" t="s">
        <v>396</v>
      </c>
      <c r="O2002" s="68" t="s">
        <v>325</v>
      </c>
      <c r="P2002" s="68" t="s">
        <v>4838</v>
      </c>
      <c r="Q2002" s="57" t="str">
        <f>MID(Tabla1[[#This Row],[Aplicación]],14,1)</f>
        <v>2</v>
      </c>
      <c r="R2002" s="35" t="s">
        <v>265</v>
      </c>
      <c r="S2002" s="57" t="str">
        <f>MID(Tabla1[[#This Row],[Aplicación]],6,2)</f>
        <v>07</v>
      </c>
      <c r="T2002" s="54" t="str">
        <f>VLOOKUP(Tabla1[[#This Row],[AREA]],Hoja1!A:B,2,FALSE)</f>
        <v>07. Medio ambiente</v>
      </c>
      <c r="U2002" s="57" t="str">
        <f>MID(Tabla1[[#This Row],[Aplicación]],9,4)</f>
        <v>1711</v>
      </c>
      <c r="V2002" s="54" t="str">
        <f>VLOOKUP(Tabla1[[#This Row],[PROGRAMA]],Hoja1!A:B,2,FALSE)</f>
        <v>1711. Parques y jardines</v>
      </c>
      <c r="W2002" s="57" t="str">
        <f>MID(Tabla1[[#This Row],[Aplicación]],14,2)</f>
        <v>21</v>
      </c>
      <c r="X2002" s="57" t="str">
        <f>MID(Tabla1[[#This Row],[Aplicación]],14,6)</f>
        <v>214</v>
      </c>
    </row>
    <row r="2003" spans="1:24" x14ac:dyDescent="0.25">
      <c r="A2003" s="60">
        <v>220240038316</v>
      </c>
      <c r="B2003" s="43" t="s">
        <v>702</v>
      </c>
      <c r="C2003" s="61">
        <v>45523</v>
      </c>
      <c r="D2003" s="60">
        <v>22024001630</v>
      </c>
      <c r="E2003" s="43" t="s">
        <v>1424</v>
      </c>
      <c r="F2003" s="62">
        <v>204.71</v>
      </c>
      <c r="G2003" s="43" t="s">
        <v>816</v>
      </c>
      <c r="H2003" s="43" t="s">
        <v>5935</v>
      </c>
      <c r="I2003" s="69">
        <v>300</v>
      </c>
      <c r="J2003" s="43" t="s">
        <v>398</v>
      </c>
      <c r="K2003" s="43" t="s">
        <v>398</v>
      </c>
      <c r="L2003" s="43" t="s">
        <v>399</v>
      </c>
      <c r="M2003" s="43" t="s">
        <v>395</v>
      </c>
      <c r="N2003" s="43" t="s">
        <v>396</v>
      </c>
      <c r="O2003" s="68" t="s">
        <v>325</v>
      </c>
      <c r="P2003" s="68" t="s">
        <v>4838</v>
      </c>
      <c r="Q2003" s="57" t="str">
        <f>MID(Tabla1[[#This Row],[Aplicación]],14,1)</f>
        <v>2</v>
      </c>
      <c r="R2003" s="35" t="s">
        <v>265</v>
      </c>
      <c r="S2003" s="57" t="str">
        <f>MID(Tabla1[[#This Row],[Aplicación]],6,2)</f>
        <v>07</v>
      </c>
      <c r="T2003" s="54" t="str">
        <f>VLOOKUP(Tabla1[[#This Row],[AREA]],Hoja1!A:B,2,FALSE)</f>
        <v>07. Medio ambiente</v>
      </c>
      <c r="U2003" s="57" t="str">
        <f>MID(Tabla1[[#This Row],[Aplicación]],9,4)</f>
        <v>1711</v>
      </c>
      <c r="V2003" s="54" t="str">
        <f>VLOOKUP(Tabla1[[#This Row],[PROGRAMA]],Hoja1!A:B,2,FALSE)</f>
        <v>1711. Parques y jardines</v>
      </c>
      <c r="W2003" s="57" t="str">
        <f>MID(Tabla1[[#This Row],[Aplicación]],14,2)</f>
        <v>21</v>
      </c>
      <c r="X2003" s="57" t="str">
        <f>MID(Tabla1[[#This Row],[Aplicación]],14,6)</f>
        <v>214</v>
      </c>
    </row>
    <row r="2004" spans="1:24" x14ac:dyDescent="0.25">
      <c r="A2004" s="60">
        <v>220240038481</v>
      </c>
      <c r="B2004" s="43" t="s">
        <v>390</v>
      </c>
      <c r="C2004" s="61">
        <v>45524</v>
      </c>
      <c r="D2004" s="60">
        <v>22024006022</v>
      </c>
      <c r="E2004" s="43" t="s">
        <v>1424</v>
      </c>
      <c r="F2004" s="62">
        <v>60.02</v>
      </c>
      <c r="G2004" s="43" t="s">
        <v>3150</v>
      </c>
      <c r="H2004" s="43" t="s">
        <v>5964</v>
      </c>
      <c r="I2004" s="69">
        <v>220</v>
      </c>
      <c r="J2004" s="43" t="s">
        <v>592</v>
      </c>
      <c r="K2004" s="43" t="s">
        <v>398</v>
      </c>
      <c r="L2004" s="43" t="s">
        <v>399</v>
      </c>
      <c r="M2004" s="43" t="s">
        <v>585</v>
      </c>
      <c r="N2004" s="43" t="s">
        <v>539</v>
      </c>
      <c r="O2004" s="68" t="s">
        <v>326</v>
      </c>
      <c r="P2004" s="68" t="s">
        <v>4838</v>
      </c>
      <c r="Q2004" s="57" t="str">
        <f>MID(Tabla1[[#This Row],[Aplicación]],14,1)</f>
        <v>2</v>
      </c>
      <c r="R2004" s="35" t="s">
        <v>265</v>
      </c>
      <c r="S2004" s="57" t="str">
        <f>MID(Tabla1[[#This Row],[Aplicación]],6,2)</f>
        <v>07</v>
      </c>
      <c r="T2004" s="54" t="str">
        <f>VLOOKUP(Tabla1[[#This Row],[AREA]],Hoja1!A:B,2,FALSE)</f>
        <v>07. Medio ambiente</v>
      </c>
      <c r="U2004" s="57" t="str">
        <f>MID(Tabla1[[#This Row],[Aplicación]],9,4)</f>
        <v>1711</v>
      </c>
      <c r="V2004" s="54" t="str">
        <f>VLOOKUP(Tabla1[[#This Row],[PROGRAMA]],Hoja1!A:B,2,FALSE)</f>
        <v>1711. Parques y jardines</v>
      </c>
      <c r="W2004" s="57" t="str">
        <f>MID(Tabla1[[#This Row],[Aplicación]],14,2)</f>
        <v>21</v>
      </c>
      <c r="X2004" s="57" t="str">
        <f>MID(Tabla1[[#This Row],[Aplicación]],14,6)</f>
        <v>214</v>
      </c>
    </row>
    <row r="2005" spans="1:24" x14ac:dyDescent="0.25">
      <c r="A2005" s="60">
        <v>220240044479</v>
      </c>
      <c r="B2005" s="43" t="s">
        <v>702</v>
      </c>
      <c r="C2005" s="61">
        <v>45565</v>
      </c>
      <c r="D2005" s="60">
        <v>22024001638</v>
      </c>
      <c r="E2005" s="43" t="s">
        <v>1424</v>
      </c>
      <c r="F2005" s="62">
        <v>75.819999999999993</v>
      </c>
      <c r="G2005" s="43" t="s">
        <v>766</v>
      </c>
      <c r="H2005" s="43" t="s">
        <v>6043</v>
      </c>
      <c r="I2005" s="69" t="s">
        <v>2934</v>
      </c>
      <c r="J2005" s="43" t="s">
        <v>398</v>
      </c>
      <c r="K2005" s="43" t="s">
        <v>398</v>
      </c>
      <c r="L2005" s="43" t="s">
        <v>399</v>
      </c>
      <c r="M2005" s="43" t="s">
        <v>395</v>
      </c>
      <c r="N2005" s="43" t="s">
        <v>396</v>
      </c>
      <c r="O2005" s="68" t="s">
        <v>325</v>
      </c>
      <c r="P2005" s="68" t="s">
        <v>4838</v>
      </c>
      <c r="Q2005" s="57" t="str">
        <f>MID(Tabla1[[#This Row],[Aplicación]],14,1)</f>
        <v>2</v>
      </c>
      <c r="R2005" s="35" t="s">
        <v>265</v>
      </c>
      <c r="S2005" s="57" t="str">
        <f>MID(Tabla1[[#This Row],[Aplicación]],6,2)</f>
        <v>07</v>
      </c>
      <c r="T2005" s="54" t="str">
        <f>VLOOKUP(Tabla1[[#This Row],[AREA]],Hoja1!A:B,2,FALSE)</f>
        <v>07. Medio ambiente</v>
      </c>
      <c r="U2005" s="57" t="str">
        <f>MID(Tabla1[[#This Row],[Aplicación]],9,4)</f>
        <v>1711</v>
      </c>
      <c r="V2005" s="54" t="str">
        <f>VLOOKUP(Tabla1[[#This Row],[PROGRAMA]],Hoja1!A:B,2,FALSE)</f>
        <v>1711. Parques y jardines</v>
      </c>
      <c r="W2005" s="57" t="str">
        <f>MID(Tabla1[[#This Row],[Aplicación]],14,2)</f>
        <v>21</v>
      </c>
      <c r="X2005" s="57" t="str">
        <f>MID(Tabla1[[#This Row],[Aplicación]],14,6)</f>
        <v>214</v>
      </c>
    </row>
    <row r="2006" spans="1:24" x14ac:dyDescent="0.25">
      <c r="A2006" s="60">
        <v>220240044659</v>
      </c>
      <c r="B2006" s="43" t="s">
        <v>702</v>
      </c>
      <c r="C2006" s="61">
        <v>45565</v>
      </c>
      <c r="D2006" s="60">
        <v>22024001638</v>
      </c>
      <c r="E2006" s="43" t="s">
        <v>1424</v>
      </c>
      <c r="F2006" s="62">
        <v>225.7</v>
      </c>
      <c r="G2006" s="43" t="s">
        <v>768</v>
      </c>
      <c r="H2006" s="43" t="s">
        <v>6083</v>
      </c>
      <c r="I2006" s="69" t="s">
        <v>2934</v>
      </c>
      <c r="J2006" s="43" t="s">
        <v>398</v>
      </c>
      <c r="K2006" s="43" t="s">
        <v>398</v>
      </c>
      <c r="L2006" s="43" t="s">
        <v>399</v>
      </c>
      <c r="M2006" s="43" t="s">
        <v>395</v>
      </c>
      <c r="N2006" s="43" t="s">
        <v>396</v>
      </c>
      <c r="O2006" s="68" t="s">
        <v>325</v>
      </c>
      <c r="P2006" s="68" t="s">
        <v>4838</v>
      </c>
      <c r="Q2006" s="57" t="str">
        <f>MID(Tabla1[[#This Row],[Aplicación]],14,1)</f>
        <v>2</v>
      </c>
      <c r="R2006" s="35" t="s">
        <v>265</v>
      </c>
      <c r="S2006" s="57" t="str">
        <f>MID(Tabla1[[#This Row],[Aplicación]],6,2)</f>
        <v>07</v>
      </c>
      <c r="T2006" s="54" t="str">
        <f>VLOOKUP(Tabla1[[#This Row],[AREA]],Hoja1!A:B,2,FALSE)</f>
        <v>07. Medio ambiente</v>
      </c>
      <c r="U2006" s="57" t="str">
        <f>MID(Tabla1[[#This Row],[Aplicación]],9,4)</f>
        <v>1711</v>
      </c>
      <c r="V2006" s="54" t="str">
        <f>VLOOKUP(Tabla1[[#This Row],[PROGRAMA]],Hoja1!A:B,2,FALSE)</f>
        <v>1711. Parques y jardines</v>
      </c>
      <c r="W2006" s="57" t="str">
        <f>MID(Tabla1[[#This Row],[Aplicación]],14,2)</f>
        <v>21</v>
      </c>
      <c r="X2006" s="57" t="str">
        <f>MID(Tabla1[[#This Row],[Aplicación]],14,6)</f>
        <v>214</v>
      </c>
    </row>
    <row r="2007" spans="1:24" x14ac:dyDescent="0.25">
      <c r="A2007" s="60">
        <v>220240044560</v>
      </c>
      <c r="B2007" s="43" t="s">
        <v>702</v>
      </c>
      <c r="C2007" s="61">
        <v>45565</v>
      </c>
      <c r="D2007" s="60">
        <v>22024001630</v>
      </c>
      <c r="E2007" s="43" t="s">
        <v>1424</v>
      </c>
      <c r="F2007" s="62">
        <v>126.2</v>
      </c>
      <c r="G2007" s="43" t="s">
        <v>816</v>
      </c>
      <c r="H2007" s="43" t="s">
        <v>6186</v>
      </c>
      <c r="I2007" s="69" t="s">
        <v>2934</v>
      </c>
      <c r="J2007" s="43" t="s">
        <v>398</v>
      </c>
      <c r="K2007" s="43" t="s">
        <v>398</v>
      </c>
      <c r="L2007" s="43" t="s">
        <v>413</v>
      </c>
      <c r="M2007" s="43" t="s">
        <v>395</v>
      </c>
      <c r="N2007" s="43" t="s">
        <v>396</v>
      </c>
      <c r="O2007" s="68" t="s">
        <v>325</v>
      </c>
      <c r="P2007" s="68" t="s">
        <v>4838</v>
      </c>
      <c r="Q2007" s="57" t="str">
        <f>MID(Tabla1[[#This Row],[Aplicación]],14,1)</f>
        <v>2</v>
      </c>
      <c r="R2007" s="35" t="s">
        <v>265</v>
      </c>
      <c r="S2007" s="57" t="str">
        <f>MID(Tabla1[[#This Row],[Aplicación]],6,2)</f>
        <v>07</v>
      </c>
      <c r="T2007" s="54" t="str">
        <f>VLOOKUP(Tabla1[[#This Row],[AREA]],Hoja1!A:B,2,FALSE)</f>
        <v>07. Medio ambiente</v>
      </c>
      <c r="U2007" s="57" t="str">
        <f>MID(Tabla1[[#This Row],[Aplicación]],9,4)</f>
        <v>1711</v>
      </c>
      <c r="V2007" s="54" t="str">
        <f>VLOOKUP(Tabla1[[#This Row],[PROGRAMA]],Hoja1!A:B,2,FALSE)</f>
        <v>1711. Parques y jardines</v>
      </c>
      <c r="W2007" s="57" t="str">
        <f>MID(Tabla1[[#This Row],[Aplicación]],14,2)</f>
        <v>21</v>
      </c>
      <c r="X2007" s="57" t="str">
        <f>MID(Tabla1[[#This Row],[Aplicación]],14,6)</f>
        <v>214</v>
      </c>
    </row>
    <row r="2008" spans="1:24" x14ac:dyDescent="0.25">
      <c r="A2008" s="60">
        <v>220219001133</v>
      </c>
      <c r="B2008" s="43" t="s">
        <v>390</v>
      </c>
      <c r="C2008" s="61">
        <v>45292</v>
      </c>
      <c r="D2008" s="60">
        <v>22024001966</v>
      </c>
      <c r="E2008" s="43" t="s">
        <v>1409</v>
      </c>
      <c r="F2008" s="62">
        <v>211.06</v>
      </c>
      <c r="G2008" s="43" t="s">
        <v>717</v>
      </c>
      <c r="H2008" s="43" t="s">
        <v>718</v>
      </c>
      <c r="I2008" s="69">
        <v>220</v>
      </c>
      <c r="J2008" s="43" t="s">
        <v>719</v>
      </c>
      <c r="K2008" s="43" t="s">
        <v>720</v>
      </c>
      <c r="L2008" s="43" t="s">
        <v>399</v>
      </c>
      <c r="M2008" s="43" t="s">
        <v>395</v>
      </c>
      <c r="N2008" s="43" t="s">
        <v>396</v>
      </c>
      <c r="O2008" s="52" t="s">
        <v>321</v>
      </c>
      <c r="P2008" s="63" t="s">
        <v>276</v>
      </c>
      <c r="Q2008" s="57" t="str">
        <f>MID(Tabla1[[#This Row],[Aplicación]],14,1)</f>
        <v>2</v>
      </c>
      <c r="R2008" s="35" t="s">
        <v>265</v>
      </c>
      <c r="S2008" s="57" t="str">
        <f>MID(Tabla1[[#This Row],[Aplicación]],6,2)</f>
        <v>07</v>
      </c>
      <c r="T2008" s="54" t="str">
        <f>VLOOKUP(Tabla1[[#This Row],[AREA]],Hoja1!A:B,2,FALSE)</f>
        <v>07. Medio ambiente</v>
      </c>
      <c r="U2008" s="57" t="str">
        <f>MID(Tabla1[[#This Row],[Aplicación]],9,4)</f>
        <v>1721</v>
      </c>
      <c r="V2008" s="54" t="str">
        <f>VLOOKUP(Tabla1[[#This Row],[PROGRAMA]],Hoja1!A:B,2,FALSE)</f>
        <v>1721. Protección del medio ambiente</v>
      </c>
      <c r="W2008" s="57" t="str">
        <f>MID(Tabla1[[#This Row],[Aplicación]],14,2)</f>
        <v>21</v>
      </c>
      <c r="X2008" s="57" t="str">
        <f>MID(Tabla1[[#This Row],[Aplicación]],14,6)</f>
        <v>213</v>
      </c>
    </row>
    <row r="2009" spans="1:24" x14ac:dyDescent="0.25">
      <c r="A2009" s="60">
        <v>220240004075</v>
      </c>
      <c r="B2009" s="43" t="s">
        <v>390</v>
      </c>
      <c r="C2009" s="61">
        <v>45353</v>
      </c>
      <c r="D2009" s="60">
        <v>22024002790</v>
      </c>
      <c r="E2009" s="43" t="s">
        <v>1409</v>
      </c>
      <c r="F2009" s="62">
        <v>824.24</v>
      </c>
      <c r="G2009" s="43" t="s">
        <v>18</v>
      </c>
      <c r="H2009" s="43" t="s">
        <v>2093</v>
      </c>
      <c r="I2009" s="69">
        <v>220</v>
      </c>
      <c r="J2009" s="43" t="s">
        <v>398</v>
      </c>
      <c r="K2009" s="43" t="s">
        <v>398</v>
      </c>
      <c r="L2009" s="43" t="s">
        <v>399</v>
      </c>
      <c r="M2009" s="43" t="s">
        <v>585</v>
      </c>
      <c r="N2009" s="43" t="s">
        <v>539</v>
      </c>
      <c r="O2009" s="52" t="s">
        <v>326</v>
      </c>
      <c r="P2009" s="63" t="s">
        <v>276</v>
      </c>
      <c r="Q2009" s="57" t="str">
        <f>MID(Tabla1[[#This Row],[Aplicación]],14,1)</f>
        <v>2</v>
      </c>
      <c r="R2009" s="35" t="s">
        <v>265</v>
      </c>
      <c r="S2009" s="57" t="str">
        <f>MID(Tabla1[[#This Row],[Aplicación]],6,2)</f>
        <v>07</v>
      </c>
      <c r="T2009" s="54" t="str">
        <f>VLOOKUP(Tabla1[[#This Row],[AREA]],Hoja1!A:B,2,FALSE)</f>
        <v>07. Medio ambiente</v>
      </c>
      <c r="U2009" s="57" t="str">
        <f>MID(Tabla1[[#This Row],[Aplicación]],9,4)</f>
        <v>1721</v>
      </c>
      <c r="V2009" s="54" t="str">
        <f>VLOOKUP(Tabla1[[#This Row],[PROGRAMA]],Hoja1!A:B,2,FALSE)</f>
        <v>1721. Protección del medio ambiente</v>
      </c>
      <c r="W2009" s="57" t="str">
        <f>MID(Tabla1[[#This Row],[Aplicación]],14,2)</f>
        <v>21</v>
      </c>
      <c r="X2009" s="57" t="str">
        <f>MID(Tabla1[[#This Row],[Aplicación]],14,6)</f>
        <v>213</v>
      </c>
    </row>
    <row r="2010" spans="1:24" x14ac:dyDescent="0.25">
      <c r="A2010" s="60">
        <v>220239000881</v>
      </c>
      <c r="B2010" s="43" t="s">
        <v>390</v>
      </c>
      <c r="C2010" s="61">
        <v>45292</v>
      </c>
      <c r="D2010" s="60">
        <v>22024001280</v>
      </c>
      <c r="E2010" s="43" t="s">
        <v>1409</v>
      </c>
      <c r="F2010" s="62">
        <v>3872</v>
      </c>
      <c r="G2010" s="43" t="s">
        <v>793</v>
      </c>
      <c r="H2010" s="43" t="s">
        <v>2094</v>
      </c>
      <c r="I2010" s="69">
        <v>220</v>
      </c>
      <c r="J2010" s="43" t="s">
        <v>393</v>
      </c>
      <c r="K2010" s="43" t="s">
        <v>393</v>
      </c>
      <c r="L2010" s="43" t="s">
        <v>413</v>
      </c>
      <c r="M2010" s="43" t="s">
        <v>395</v>
      </c>
      <c r="N2010" s="43" t="s">
        <v>396</v>
      </c>
      <c r="O2010" s="52" t="s">
        <v>321</v>
      </c>
      <c r="P2010" s="63" t="s">
        <v>276</v>
      </c>
      <c r="Q2010" s="57" t="str">
        <f>MID(Tabla1[[#This Row],[Aplicación]],14,1)</f>
        <v>2</v>
      </c>
      <c r="R2010" s="35" t="s">
        <v>265</v>
      </c>
      <c r="S2010" s="57" t="str">
        <f>MID(Tabla1[[#This Row],[Aplicación]],6,2)</f>
        <v>07</v>
      </c>
      <c r="T2010" s="54" t="str">
        <f>VLOOKUP(Tabla1[[#This Row],[AREA]],Hoja1!A:B,2,FALSE)</f>
        <v>07. Medio ambiente</v>
      </c>
      <c r="U2010" s="57" t="str">
        <f>MID(Tabla1[[#This Row],[Aplicación]],9,4)</f>
        <v>1721</v>
      </c>
      <c r="V2010" s="54" t="str">
        <f>VLOOKUP(Tabla1[[#This Row],[PROGRAMA]],Hoja1!A:B,2,FALSE)</f>
        <v>1721. Protección del medio ambiente</v>
      </c>
      <c r="W2010" s="57" t="str">
        <f>MID(Tabla1[[#This Row],[Aplicación]],14,2)</f>
        <v>21</v>
      </c>
      <c r="X2010" s="57" t="str">
        <f>MID(Tabla1[[#This Row],[Aplicación]],14,6)</f>
        <v>213</v>
      </c>
    </row>
    <row r="2011" spans="1:24" x14ac:dyDescent="0.25">
      <c r="A2011" s="60">
        <v>220240000748</v>
      </c>
      <c r="B2011" s="43" t="s">
        <v>390</v>
      </c>
      <c r="C2011" s="61">
        <v>45327</v>
      </c>
      <c r="D2011" s="60">
        <v>22024000105</v>
      </c>
      <c r="E2011" s="43" t="s">
        <v>1409</v>
      </c>
      <c r="F2011" s="62">
        <v>2541</v>
      </c>
      <c r="G2011" s="43" t="s">
        <v>709</v>
      </c>
      <c r="H2011" s="43" t="s">
        <v>2390</v>
      </c>
      <c r="I2011" s="69">
        <v>220</v>
      </c>
      <c r="J2011" s="43" t="s">
        <v>398</v>
      </c>
      <c r="K2011" s="43" t="s">
        <v>398</v>
      </c>
      <c r="L2011" s="43" t="s">
        <v>399</v>
      </c>
      <c r="M2011" s="43" t="s">
        <v>585</v>
      </c>
      <c r="N2011" s="43" t="s">
        <v>539</v>
      </c>
      <c r="O2011" s="52" t="s">
        <v>326</v>
      </c>
      <c r="P2011" s="63" t="s">
        <v>276</v>
      </c>
      <c r="Q2011" s="57" t="str">
        <f>MID(Tabla1[[#This Row],[Aplicación]],14,1)</f>
        <v>2</v>
      </c>
      <c r="R2011" s="35" t="s">
        <v>265</v>
      </c>
      <c r="S2011" s="57" t="str">
        <f>MID(Tabla1[[#This Row],[Aplicación]],6,2)</f>
        <v>07</v>
      </c>
      <c r="T2011" s="54" t="str">
        <f>VLOOKUP(Tabla1[[#This Row],[AREA]],Hoja1!A:B,2,FALSE)</f>
        <v>07. Medio ambiente</v>
      </c>
      <c r="U2011" s="57" t="str">
        <f>MID(Tabla1[[#This Row],[Aplicación]],9,4)</f>
        <v>1721</v>
      </c>
      <c r="V2011" s="54" t="str">
        <f>VLOOKUP(Tabla1[[#This Row],[PROGRAMA]],Hoja1!A:B,2,FALSE)</f>
        <v>1721. Protección del medio ambiente</v>
      </c>
      <c r="W2011" s="57" t="str">
        <f>MID(Tabla1[[#This Row],[Aplicación]],14,2)</f>
        <v>21</v>
      </c>
      <c r="X2011" s="57" t="str">
        <f>MID(Tabla1[[#This Row],[Aplicación]],14,6)</f>
        <v>213</v>
      </c>
    </row>
    <row r="2012" spans="1:24" x14ac:dyDescent="0.25">
      <c r="A2012" s="60">
        <v>220240000735</v>
      </c>
      <c r="B2012" s="43" t="s">
        <v>390</v>
      </c>
      <c r="C2012" s="61">
        <v>45327</v>
      </c>
      <c r="D2012" s="60">
        <v>22024000109</v>
      </c>
      <c r="E2012" s="43" t="s">
        <v>1404</v>
      </c>
      <c r="F2012" s="62">
        <v>622.84</v>
      </c>
      <c r="G2012" s="43" t="s">
        <v>334</v>
      </c>
      <c r="H2012" s="43" t="s">
        <v>2049</v>
      </c>
      <c r="I2012" s="69">
        <v>220</v>
      </c>
      <c r="J2012" s="43" t="s">
        <v>398</v>
      </c>
      <c r="K2012" s="43" t="s">
        <v>398</v>
      </c>
      <c r="L2012" s="43" t="s">
        <v>399</v>
      </c>
      <c r="M2012" s="43" t="s">
        <v>585</v>
      </c>
      <c r="N2012" s="43" t="s">
        <v>539</v>
      </c>
      <c r="O2012" s="52" t="s">
        <v>326</v>
      </c>
      <c r="P2012" s="63" t="s">
        <v>276</v>
      </c>
      <c r="Q2012" s="57" t="str">
        <f>MID(Tabla1[[#This Row],[Aplicación]],14,1)</f>
        <v>2</v>
      </c>
      <c r="R2012" s="35" t="s">
        <v>265</v>
      </c>
      <c r="S2012" s="57" t="str">
        <f>MID(Tabla1[[#This Row],[Aplicación]],6,2)</f>
        <v>07</v>
      </c>
      <c r="T2012" s="54" t="str">
        <f>VLOOKUP(Tabla1[[#This Row],[AREA]],Hoja1!A:B,2,FALSE)</f>
        <v>07. Medio ambiente</v>
      </c>
      <c r="U2012" s="57" t="str">
        <f>MID(Tabla1[[#This Row],[Aplicación]],9,4)</f>
        <v>1721</v>
      </c>
      <c r="V2012" s="54" t="str">
        <f>VLOOKUP(Tabla1[[#This Row],[PROGRAMA]],Hoja1!A:B,2,FALSE)</f>
        <v>1721. Protección del medio ambiente</v>
      </c>
      <c r="W2012" s="57" t="str">
        <f>MID(Tabla1[[#This Row],[Aplicación]],14,2)</f>
        <v>21</v>
      </c>
      <c r="X2012" s="57" t="str">
        <f>MID(Tabla1[[#This Row],[Aplicación]],14,6)</f>
        <v>214</v>
      </c>
    </row>
    <row r="2013" spans="1:24" x14ac:dyDescent="0.25">
      <c r="A2013" s="60">
        <v>220240027615</v>
      </c>
      <c r="B2013" s="43" t="s">
        <v>390</v>
      </c>
      <c r="C2013" s="61">
        <v>45469</v>
      </c>
      <c r="D2013" s="60">
        <v>22024005164</v>
      </c>
      <c r="E2013" s="43" t="s">
        <v>1404</v>
      </c>
      <c r="F2013" s="62">
        <v>45.47</v>
      </c>
      <c r="G2013" s="43" t="s">
        <v>334</v>
      </c>
      <c r="H2013" s="43" t="s">
        <v>2949</v>
      </c>
      <c r="I2013" s="69" t="s">
        <v>2930</v>
      </c>
      <c r="J2013" s="43" t="s">
        <v>398</v>
      </c>
      <c r="K2013" s="43" t="s">
        <v>398</v>
      </c>
      <c r="L2013" s="43" t="s">
        <v>413</v>
      </c>
      <c r="M2013" s="43" t="s">
        <v>585</v>
      </c>
      <c r="N2013" s="43" t="s">
        <v>539</v>
      </c>
      <c r="O2013" s="68" t="s">
        <v>326</v>
      </c>
      <c r="P2013" s="68" t="s">
        <v>2931</v>
      </c>
      <c r="Q2013" s="57" t="s">
        <v>2932</v>
      </c>
      <c r="R2013" s="35" t="s">
        <v>265</v>
      </c>
      <c r="S2013" s="57" t="str">
        <f>MID(Tabla1[[#This Row],[Aplicación]],6,2)</f>
        <v>07</v>
      </c>
      <c r="T2013" s="54" t="str">
        <f>VLOOKUP(Tabla1[[#This Row],[AREA]],Hoja1!A:B,2,FALSE)</f>
        <v>07. Medio ambiente</v>
      </c>
      <c r="U2013" s="57" t="str">
        <f>MID(Tabla1[[#This Row],[Aplicación]],9,4)</f>
        <v>1721</v>
      </c>
      <c r="V2013" s="54" t="str">
        <f>VLOOKUP(Tabla1[[#This Row],[PROGRAMA]],Hoja1!A:B,2,FALSE)</f>
        <v>1721. Protección del medio ambiente</v>
      </c>
      <c r="W2013" s="57" t="str">
        <f>MID(Tabla1[[#This Row],[Aplicación]],14,2)</f>
        <v>21</v>
      </c>
      <c r="X2013" s="57" t="str">
        <f>MID(Tabla1[[#This Row],[Aplicación]],14,6)</f>
        <v>214</v>
      </c>
    </row>
    <row r="2014" spans="1:24" x14ac:dyDescent="0.25">
      <c r="A2014" s="60">
        <v>220240024907</v>
      </c>
      <c r="B2014" s="43" t="s">
        <v>390</v>
      </c>
      <c r="C2014" s="61">
        <v>45462</v>
      </c>
      <c r="D2014" s="60">
        <v>22024005060</v>
      </c>
      <c r="E2014" s="43" t="s">
        <v>1404</v>
      </c>
      <c r="F2014" s="62">
        <v>96.8</v>
      </c>
      <c r="G2014" s="43" t="s">
        <v>334</v>
      </c>
      <c r="H2014" s="43" t="s">
        <v>3138</v>
      </c>
      <c r="I2014" s="69" t="s">
        <v>2930</v>
      </c>
      <c r="J2014" s="43" t="s">
        <v>398</v>
      </c>
      <c r="K2014" s="43" t="s">
        <v>398</v>
      </c>
      <c r="L2014" s="43" t="s">
        <v>413</v>
      </c>
      <c r="M2014" s="43" t="s">
        <v>585</v>
      </c>
      <c r="N2014" s="43" t="s">
        <v>539</v>
      </c>
      <c r="O2014" s="68" t="s">
        <v>326</v>
      </c>
      <c r="P2014" s="68" t="s">
        <v>2931</v>
      </c>
      <c r="Q2014" s="57" t="s">
        <v>2932</v>
      </c>
      <c r="R2014" s="35" t="s">
        <v>265</v>
      </c>
      <c r="S2014" s="57" t="str">
        <f>MID(Tabla1[[#This Row],[Aplicación]],6,2)</f>
        <v>07</v>
      </c>
      <c r="T2014" s="54" t="str">
        <f>VLOOKUP(Tabla1[[#This Row],[AREA]],Hoja1!A:B,2,FALSE)</f>
        <v>07. Medio ambiente</v>
      </c>
      <c r="U2014" s="57" t="str">
        <f>MID(Tabla1[[#This Row],[Aplicación]],9,4)</f>
        <v>1721</v>
      </c>
      <c r="V2014" s="54" t="str">
        <f>VLOOKUP(Tabla1[[#This Row],[PROGRAMA]],Hoja1!A:B,2,FALSE)</f>
        <v>1721. Protección del medio ambiente</v>
      </c>
      <c r="W2014" s="57" t="str">
        <f>MID(Tabla1[[#This Row],[Aplicación]],14,2)</f>
        <v>21</v>
      </c>
      <c r="X2014" s="57" t="str">
        <f>MID(Tabla1[[#This Row],[Aplicación]],14,6)</f>
        <v>214</v>
      </c>
    </row>
    <row r="2015" spans="1:24" x14ac:dyDescent="0.25">
      <c r="A2015" s="60">
        <v>220239000964</v>
      </c>
      <c r="B2015" s="43" t="s">
        <v>390</v>
      </c>
      <c r="C2015" s="61">
        <v>45292</v>
      </c>
      <c r="D2015" s="60">
        <v>22024001877</v>
      </c>
      <c r="E2015" s="43" t="s">
        <v>1387</v>
      </c>
      <c r="F2015" s="62">
        <v>5000</v>
      </c>
      <c r="G2015" s="43" t="s">
        <v>429</v>
      </c>
      <c r="H2015" s="43" t="s">
        <v>1985</v>
      </c>
      <c r="I2015" s="69">
        <v>220</v>
      </c>
      <c r="J2015" s="43" t="s">
        <v>398</v>
      </c>
      <c r="K2015" s="43" t="s">
        <v>398</v>
      </c>
      <c r="L2015" s="43" t="s">
        <v>399</v>
      </c>
      <c r="M2015" s="43" t="s">
        <v>395</v>
      </c>
      <c r="N2015" s="43" t="s">
        <v>396</v>
      </c>
      <c r="O2015" s="52" t="s">
        <v>321</v>
      </c>
      <c r="P2015" s="63" t="s">
        <v>276</v>
      </c>
      <c r="Q2015" s="57" t="str">
        <f>MID(Tabla1[[#This Row],[Aplicación]],14,1)</f>
        <v>2</v>
      </c>
      <c r="R2015" s="35" t="s">
        <v>265</v>
      </c>
      <c r="S2015" s="57" t="str">
        <f>MID(Tabla1[[#This Row],[Aplicación]],6,2)</f>
        <v>08</v>
      </c>
      <c r="T2015" s="54" t="str">
        <f>VLOOKUP(Tabla1[[#This Row],[AREA]],Hoja1!A:B,2,FALSE)</f>
        <v>08. Tráfico y movilidad</v>
      </c>
      <c r="U2015" s="57" t="str">
        <f>MID(Tabla1[[#This Row],[Aplicación]],9,4)</f>
        <v>1301</v>
      </c>
      <c r="V2015" s="54" t="str">
        <f>VLOOKUP(Tabla1[[#This Row],[PROGRAMA]],Hoja1!A:B,2,FALSE)</f>
        <v>1301. Dirección del área de tráfico y movilidad</v>
      </c>
      <c r="W2015" s="57" t="str">
        <f>MID(Tabla1[[#This Row],[Aplicación]],14,2)</f>
        <v>21</v>
      </c>
      <c r="X2015" s="57" t="str">
        <f>MID(Tabla1[[#This Row],[Aplicación]],14,6)</f>
        <v>213</v>
      </c>
    </row>
    <row r="2016" spans="1:24" x14ac:dyDescent="0.25">
      <c r="A2016" s="60">
        <v>220219001023</v>
      </c>
      <c r="B2016" s="43" t="s">
        <v>390</v>
      </c>
      <c r="C2016" s="61">
        <v>45292</v>
      </c>
      <c r="D2016" s="60">
        <v>22024001927</v>
      </c>
      <c r="E2016" s="43" t="s">
        <v>1165</v>
      </c>
      <c r="F2016" s="62">
        <v>70</v>
      </c>
      <c r="G2016" s="43" t="s">
        <v>429</v>
      </c>
      <c r="H2016" s="43" t="s">
        <v>444</v>
      </c>
      <c r="I2016" s="69">
        <v>220</v>
      </c>
      <c r="J2016" s="43" t="s">
        <v>398</v>
      </c>
      <c r="K2016" s="43" t="s">
        <v>398</v>
      </c>
      <c r="L2016" s="43" t="s">
        <v>413</v>
      </c>
      <c r="M2016" s="43" t="s">
        <v>395</v>
      </c>
      <c r="N2016" s="43" t="s">
        <v>396</v>
      </c>
      <c r="O2016" s="52" t="s">
        <v>321</v>
      </c>
      <c r="P2016" s="63" t="s">
        <v>276</v>
      </c>
      <c r="Q2016" s="57" t="str">
        <f>MID(Tabla1[[#This Row],[Aplicación]],14,1)</f>
        <v>2</v>
      </c>
      <c r="R2016" s="35" t="s">
        <v>265</v>
      </c>
      <c r="S2016" s="57" t="str">
        <f>MID(Tabla1[[#This Row],[Aplicación]],6,2)</f>
        <v>08</v>
      </c>
      <c r="T2016" s="54" t="str">
        <f>VLOOKUP(Tabla1[[#This Row],[AREA]],Hoja1!A:B,2,FALSE)</f>
        <v>08. Tráfico y movilidad</v>
      </c>
      <c r="U2016" s="57" t="str">
        <f>MID(Tabla1[[#This Row],[Aplicación]],9,4)</f>
        <v>1341</v>
      </c>
      <c r="V2016" s="54" t="str">
        <f>VLOOKUP(Tabla1[[#This Row],[PROGRAMA]],Hoja1!A:B,2,FALSE)</f>
        <v>1341. Movilidad</v>
      </c>
      <c r="W2016" s="57" t="str">
        <f>MID(Tabla1[[#This Row],[Aplicación]],14,2)</f>
        <v>21</v>
      </c>
      <c r="X2016" s="57" t="str">
        <f>MID(Tabla1[[#This Row],[Aplicación]],14,6)</f>
        <v>213</v>
      </c>
    </row>
    <row r="2017" spans="1:24" x14ac:dyDescent="0.25">
      <c r="A2017" s="60">
        <v>220219001024</v>
      </c>
      <c r="B2017" s="43" t="s">
        <v>390</v>
      </c>
      <c r="C2017" s="61">
        <v>45292</v>
      </c>
      <c r="D2017" s="60">
        <v>22024001928</v>
      </c>
      <c r="E2017" s="43" t="s">
        <v>1165</v>
      </c>
      <c r="F2017" s="62">
        <v>30</v>
      </c>
      <c r="G2017" s="43" t="s">
        <v>429</v>
      </c>
      <c r="H2017" s="43" t="s">
        <v>445</v>
      </c>
      <c r="I2017" s="69">
        <v>220</v>
      </c>
      <c r="J2017" s="43" t="s">
        <v>398</v>
      </c>
      <c r="K2017" s="43" t="s">
        <v>398</v>
      </c>
      <c r="L2017" s="43" t="s">
        <v>413</v>
      </c>
      <c r="M2017" s="43" t="s">
        <v>395</v>
      </c>
      <c r="N2017" s="43" t="s">
        <v>396</v>
      </c>
      <c r="O2017" s="52" t="s">
        <v>321</v>
      </c>
      <c r="P2017" s="63" t="s">
        <v>276</v>
      </c>
      <c r="Q2017" s="57" t="str">
        <f>MID(Tabla1[[#This Row],[Aplicación]],14,1)</f>
        <v>2</v>
      </c>
      <c r="R2017" s="35" t="s">
        <v>265</v>
      </c>
      <c r="S2017" s="57" t="str">
        <f>MID(Tabla1[[#This Row],[Aplicación]],6,2)</f>
        <v>08</v>
      </c>
      <c r="T2017" s="54" t="str">
        <f>VLOOKUP(Tabla1[[#This Row],[AREA]],Hoja1!A:B,2,FALSE)</f>
        <v>08. Tráfico y movilidad</v>
      </c>
      <c r="U2017" s="57" t="str">
        <f>MID(Tabla1[[#This Row],[Aplicación]],9,4)</f>
        <v>1341</v>
      </c>
      <c r="V2017" s="54" t="str">
        <f>VLOOKUP(Tabla1[[#This Row],[PROGRAMA]],Hoja1!A:B,2,FALSE)</f>
        <v>1341. Movilidad</v>
      </c>
      <c r="W2017" s="57" t="str">
        <f>MID(Tabla1[[#This Row],[Aplicación]],14,2)</f>
        <v>21</v>
      </c>
      <c r="X2017" s="57" t="str">
        <f>MID(Tabla1[[#This Row],[Aplicación]],14,6)</f>
        <v>213</v>
      </c>
    </row>
    <row r="2018" spans="1:24" x14ac:dyDescent="0.25">
      <c r="A2018" s="60">
        <v>220239000967</v>
      </c>
      <c r="B2018" s="43" t="s">
        <v>390</v>
      </c>
      <c r="C2018" s="61">
        <v>45292</v>
      </c>
      <c r="D2018" s="60">
        <v>22024001880</v>
      </c>
      <c r="E2018" s="43" t="s">
        <v>1165</v>
      </c>
      <c r="F2018" s="62">
        <v>620</v>
      </c>
      <c r="G2018" s="43" t="s">
        <v>429</v>
      </c>
      <c r="H2018" s="43" t="s">
        <v>1988</v>
      </c>
      <c r="I2018" s="69">
        <v>220</v>
      </c>
      <c r="J2018" s="43" t="s">
        <v>398</v>
      </c>
      <c r="K2018" s="43" t="s">
        <v>398</v>
      </c>
      <c r="L2018" s="43" t="s">
        <v>413</v>
      </c>
      <c r="M2018" s="43" t="s">
        <v>395</v>
      </c>
      <c r="N2018" s="43" t="s">
        <v>396</v>
      </c>
      <c r="O2018" s="52" t="s">
        <v>321</v>
      </c>
      <c r="P2018" s="63" t="s">
        <v>276</v>
      </c>
      <c r="Q2018" s="57" t="str">
        <f>MID(Tabla1[[#This Row],[Aplicación]],14,1)</f>
        <v>2</v>
      </c>
      <c r="R2018" s="35" t="s">
        <v>265</v>
      </c>
      <c r="S2018" s="57" t="str">
        <f>MID(Tabla1[[#This Row],[Aplicación]],6,2)</f>
        <v>08</v>
      </c>
      <c r="T2018" s="54" t="str">
        <f>VLOOKUP(Tabla1[[#This Row],[AREA]],Hoja1!A:B,2,FALSE)</f>
        <v>08. Tráfico y movilidad</v>
      </c>
      <c r="U2018" s="57" t="str">
        <f>MID(Tabla1[[#This Row],[Aplicación]],9,4)</f>
        <v>1341</v>
      </c>
      <c r="V2018" s="54" t="str">
        <f>VLOOKUP(Tabla1[[#This Row],[PROGRAMA]],Hoja1!A:B,2,FALSE)</f>
        <v>1341. Movilidad</v>
      </c>
      <c r="W2018" s="57" t="str">
        <f>MID(Tabla1[[#This Row],[Aplicación]],14,2)</f>
        <v>21</v>
      </c>
      <c r="X2018" s="57" t="str">
        <f>MID(Tabla1[[#This Row],[Aplicación]],14,6)</f>
        <v>213</v>
      </c>
    </row>
    <row r="2019" spans="1:24" x14ac:dyDescent="0.25">
      <c r="A2019" s="60">
        <v>220239000968</v>
      </c>
      <c r="B2019" s="43" t="s">
        <v>390</v>
      </c>
      <c r="C2019" s="61">
        <v>45292</v>
      </c>
      <c r="D2019" s="60">
        <v>22024001881</v>
      </c>
      <c r="E2019" s="43" t="s">
        <v>1165</v>
      </c>
      <c r="F2019" s="62">
        <v>250</v>
      </c>
      <c r="G2019" s="43" t="s">
        <v>429</v>
      </c>
      <c r="H2019" s="43" t="s">
        <v>1989</v>
      </c>
      <c r="I2019" s="69">
        <v>220</v>
      </c>
      <c r="J2019" s="43" t="s">
        <v>398</v>
      </c>
      <c r="K2019" s="43" t="s">
        <v>398</v>
      </c>
      <c r="L2019" s="43" t="s">
        <v>413</v>
      </c>
      <c r="M2019" s="43" t="s">
        <v>395</v>
      </c>
      <c r="N2019" s="43" t="s">
        <v>396</v>
      </c>
      <c r="O2019" s="52" t="s">
        <v>321</v>
      </c>
      <c r="P2019" s="63" t="s">
        <v>276</v>
      </c>
      <c r="Q2019" s="57" t="str">
        <f>MID(Tabla1[[#This Row],[Aplicación]],14,1)</f>
        <v>2</v>
      </c>
      <c r="R2019" s="35" t="s">
        <v>265</v>
      </c>
      <c r="S2019" s="57" t="str">
        <f>MID(Tabla1[[#This Row],[Aplicación]],6,2)</f>
        <v>08</v>
      </c>
      <c r="T2019" s="54" t="str">
        <f>VLOOKUP(Tabla1[[#This Row],[AREA]],Hoja1!A:B,2,FALSE)</f>
        <v>08. Tráfico y movilidad</v>
      </c>
      <c r="U2019" s="57" t="str">
        <f>MID(Tabla1[[#This Row],[Aplicación]],9,4)</f>
        <v>1341</v>
      </c>
      <c r="V2019" s="54" t="str">
        <f>VLOOKUP(Tabla1[[#This Row],[PROGRAMA]],Hoja1!A:B,2,FALSE)</f>
        <v>1341. Movilidad</v>
      </c>
      <c r="W2019" s="57" t="str">
        <f>MID(Tabla1[[#This Row],[Aplicación]],14,2)</f>
        <v>21</v>
      </c>
      <c r="X2019" s="57" t="str">
        <f>MID(Tabla1[[#This Row],[Aplicación]],14,6)</f>
        <v>213</v>
      </c>
    </row>
    <row r="2020" spans="1:24" x14ac:dyDescent="0.25">
      <c r="A2020" s="60">
        <v>220240043822</v>
      </c>
      <c r="B2020" s="43" t="s">
        <v>658</v>
      </c>
      <c r="C2020" s="61">
        <v>45560</v>
      </c>
      <c r="D2020" s="60">
        <v>22024004029</v>
      </c>
      <c r="E2020" s="43" t="s">
        <v>1165</v>
      </c>
      <c r="F2020" s="62">
        <v>138.44</v>
      </c>
      <c r="G2020" s="43" t="s">
        <v>429</v>
      </c>
      <c r="H2020" s="43" t="s">
        <v>6003</v>
      </c>
      <c r="I2020" s="69" t="s">
        <v>2951</v>
      </c>
      <c r="J2020" s="43" t="s">
        <v>398</v>
      </c>
      <c r="K2020" s="43" t="s">
        <v>398</v>
      </c>
      <c r="L2020" s="43" t="s">
        <v>399</v>
      </c>
      <c r="M2020" s="43" t="s">
        <v>395</v>
      </c>
      <c r="N2020" s="43" t="s">
        <v>396</v>
      </c>
      <c r="O2020" s="68" t="s">
        <v>321</v>
      </c>
      <c r="P2020" s="68" t="s">
        <v>4838</v>
      </c>
      <c r="Q2020" s="57" t="str">
        <f>MID(Tabla1[[#This Row],[Aplicación]],14,1)</f>
        <v>2</v>
      </c>
      <c r="R2020" s="35" t="s">
        <v>265</v>
      </c>
      <c r="S2020" s="57" t="str">
        <f>MID(Tabla1[[#This Row],[Aplicación]],6,2)</f>
        <v>08</v>
      </c>
      <c r="T2020" s="54" t="str">
        <f>VLOOKUP(Tabla1[[#This Row],[AREA]],Hoja1!A:B,2,FALSE)</f>
        <v>08. Tráfico y movilidad</v>
      </c>
      <c r="U2020" s="57" t="str">
        <f>MID(Tabla1[[#This Row],[Aplicación]],9,4)</f>
        <v>1341</v>
      </c>
      <c r="V2020" s="54" t="str">
        <f>VLOOKUP(Tabla1[[#This Row],[PROGRAMA]],Hoja1!A:B,2,FALSE)</f>
        <v>1341. Movilidad</v>
      </c>
      <c r="W2020" s="57" t="str">
        <f>MID(Tabla1[[#This Row],[Aplicación]],14,2)</f>
        <v>21</v>
      </c>
      <c r="X2020" s="57" t="str">
        <f>MID(Tabla1[[#This Row],[Aplicación]],14,6)</f>
        <v>213</v>
      </c>
    </row>
    <row r="2021" spans="1:24" x14ac:dyDescent="0.25">
      <c r="A2021" s="53">
        <v>220240007509</v>
      </c>
      <c r="B2021" s="45" t="s">
        <v>390</v>
      </c>
      <c r="C2021" s="50">
        <v>45371</v>
      </c>
      <c r="D2021" s="44">
        <v>22024003320</v>
      </c>
      <c r="E2021" s="45" t="s">
        <v>1328</v>
      </c>
      <c r="F2021" s="51">
        <v>130.62</v>
      </c>
      <c r="G2021" s="45" t="s">
        <v>895</v>
      </c>
      <c r="H2021" s="45" t="s">
        <v>1772</v>
      </c>
      <c r="I2021" s="53">
        <v>220</v>
      </c>
      <c r="J2021" s="45" t="s">
        <v>398</v>
      </c>
      <c r="K2021" s="45" t="s">
        <v>398</v>
      </c>
      <c r="L2021" s="45" t="s">
        <v>413</v>
      </c>
      <c r="M2021" s="45" t="s">
        <v>585</v>
      </c>
      <c r="N2021" s="45" t="s">
        <v>539</v>
      </c>
      <c r="O2021" s="52" t="s">
        <v>326</v>
      </c>
      <c r="P2021" s="63" t="s">
        <v>276</v>
      </c>
      <c r="Q2021" s="57" t="str">
        <f>MID(Tabla1[[#This Row],[Aplicación]],14,1)</f>
        <v>2</v>
      </c>
      <c r="R2021" s="35" t="s">
        <v>265</v>
      </c>
      <c r="S2021" s="57" t="str">
        <f>MID(Tabla1[[#This Row],[Aplicación]],6,2)</f>
        <v>08</v>
      </c>
      <c r="T2021" s="54" t="str">
        <f>VLOOKUP(Tabla1[[#This Row],[AREA]],Hoja1!A:B,2,FALSE)</f>
        <v>08. Tráfico y movilidad</v>
      </c>
      <c r="U2021" s="57" t="str">
        <f>MID(Tabla1[[#This Row],[Aplicación]],9,4)</f>
        <v>1341</v>
      </c>
      <c r="V2021" s="54" t="str">
        <f>VLOOKUP(Tabla1[[#This Row],[PROGRAMA]],Hoja1!A:B,2,FALSE)</f>
        <v>1341. Movilidad</v>
      </c>
      <c r="W2021" s="57" t="str">
        <f>MID(Tabla1[[#This Row],[Aplicación]],14,2)</f>
        <v>21</v>
      </c>
      <c r="X2021" s="57" t="str">
        <f>MID(Tabla1[[#This Row],[Aplicación]],14,6)</f>
        <v>214</v>
      </c>
    </row>
    <row r="2022" spans="1:24" x14ac:dyDescent="0.25">
      <c r="A2022" s="60">
        <v>220240022086</v>
      </c>
      <c r="B2022" s="43" t="s">
        <v>702</v>
      </c>
      <c r="C2022" s="61">
        <v>45441</v>
      </c>
      <c r="D2022" s="60">
        <v>22024004042</v>
      </c>
      <c r="E2022" s="43" t="s">
        <v>1328</v>
      </c>
      <c r="F2022" s="62">
        <v>19.36</v>
      </c>
      <c r="G2022" s="43" t="s">
        <v>750</v>
      </c>
      <c r="H2022" s="43" t="s">
        <v>3542</v>
      </c>
      <c r="I2022" s="69" t="s">
        <v>2934</v>
      </c>
      <c r="J2022" s="43" t="s">
        <v>398</v>
      </c>
      <c r="K2022" s="43" t="s">
        <v>398</v>
      </c>
      <c r="L2022" s="43" t="s">
        <v>399</v>
      </c>
      <c r="M2022" s="43" t="s">
        <v>395</v>
      </c>
      <c r="N2022" s="43" t="s">
        <v>396</v>
      </c>
      <c r="O2022" s="68" t="s">
        <v>325</v>
      </c>
      <c r="P2022" s="68" t="s">
        <v>2931</v>
      </c>
      <c r="Q2022" s="57" t="s">
        <v>2932</v>
      </c>
      <c r="R2022" s="35" t="s">
        <v>265</v>
      </c>
      <c r="S2022" s="57" t="str">
        <f>MID(Tabla1[[#This Row],[Aplicación]],6,2)</f>
        <v>08</v>
      </c>
      <c r="T2022" s="54" t="str">
        <f>VLOOKUP(Tabla1[[#This Row],[AREA]],Hoja1!A:B,2,FALSE)</f>
        <v>08. Tráfico y movilidad</v>
      </c>
      <c r="U2022" s="57" t="str">
        <f>MID(Tabla1[[#This Row],[Aplicación]],9,4)</f>
        <v>1341</v>
      </c>
      <c r="V2022" s="54" t="str">
        <f>VLOOKUP(Tabla1[[#This Row],[PROGRAMA]],Hoja1!A:B,2,FALSE)</f>
        <v>1341. Movilidad</v>
      </c>
      <c r="W2022" s="57" t="str">
        <f>MID(Tabla1[[#This Row],[Aplicación]],14,2)</f>
        <v>21</v>
      </c>
      <c r="X2022" s="57" t="str">
        <f>MID(Tabla1[[#This Row],[Aplicación]],14,6)</f>
        <v>214</v>
      </c>
    </row>
    <row r="2023" spans="1:24" x14ac:dyDescent="0.25">
      <c r="A2023" s="60">
        <v>220240022088</v>
      </c>
      <c r="B2023" s="43" t="s">
        <v>702</v>
      </c>
      <c r="C2023" s="61">
        <v>45441</v>
      </c>
      <c r="D2023" s="60">
        <v>22024004042</v>
      </c>
      <c r="E2023" s="43" t="s">
        <v>1328</v>
      </c>
      <c r="F2023" s="62">
        <v>28</v>
      </c>
      <c r="G2023" s="43" t="s">
        <v>750</v>
      </c>
      <c r="H2023" s="43" t="s">
        <v>3543</v>
      </c>
      <c r="I2023" s="69" t="s">
        <v>2934</v>
      </c>
      <c r="J2023" s="43" t="s">
        <v>398</v>
      </c>
      <c r="K2023" s="43" t="s">
        <v>398</v>
      </c>
      <c r="L2023" s="43" t="s">
        <v>399</v>
      </c>
      <c r="M2023" s="43" t="s">
        <v>395</v>
      </c>
      <c r="N2023" s="43" t="s">
        <v>396</v>
      </c>
      <c r="O2023" s="68" t="s">
        <v>325</v>
      </c>
      <c r="P2023" s="68" t="s">
        <v>2931</v>
      </c>
      <c r="Q2023" s="57" t="s">
        <v>2932</v>
      </c>
      <c r="R2023" s="35" t="s">
        <v>265</v>
      </c>
      <c r="S2023" s="57" t="str">
        <f>MID(Tabla1[[#This Row],[Aplicación]],6,2)</f>
        <v>08</v>
      </c>
      <c r="T2023" s="54" t="str">
        <f>VLOOKUP(Tabla1[[#This Row],[AREA]],Hoja1!A:B,2,FALSE)</f>
        <v>08. Tráfico y movilidad</v>
      </c>
      <c r="U2023" s="57" t="str">
        <f>MID(Tabla1[[#This Row],[Aplicación]],9,4)</f>
        <v>1341</v>
      </c>
      <c r="V2023" s="54" t="str">
        <f>VLOOKUP(Tabla1[[#This Row],[PROGRAMA]],Hoja1!A:B,2,FALSE)</f>
        <v>1341. Movilidad</v>
      </c>
      <c r="W2023" s="57" t="str">
        <f>MID(Tabla1[[#This Row],[Aplicación]],14,2)</f>
        <v>21</v>
      </c>
      <c r="X2023" s="57" t="str">
        <f>MID(Tabla1[[#This Row],[Aplicación]],14,6)</f>
        <v>214</v>
      </c>
    </row>
    <row r="2024" spans="1:24" x14ac:dyDescent="0.25">
      <c r="A2024" s="60">
        <v>220240022090</v>
      </c>
      <c r="B2024" s="43" t="s">
        <v>702</v>
      </c>
      <c r="C2024" s="61">
        <v>45441</v>
      </c>
      <c r="D2024" s="60">
        <v>22024004042</v>
      </c>
      <c r="E2024" s="43" t="s">
        <v>1328</v>
      </c>
      <c r="F2024" s="62">
        <v>34.99</v>
      </c>
      <c r="G2024" s="43" t="s">
        <v>750</v>
      </c>
      <c r="H2024" s="43" t="s">
        <v>3544</v>
      </c>
      <c r="I2024" s="69" t="s">
        <v>2934</v>
      </c>
      <c r="J2024" s="43" t="s">
        <v>398</v>
      </c>
      <c r="K2024" s="43" t="s">
        <v>398</v>
      </c>
      <c r="L2024" s="43" t="s">
        <v>399</v>
      </c>
      <c r="M2024" s="43" t="s">
        <v>395</v>
      </c>
      <c r="N2024" s="43" t="s">
        <v>396</v>
      </c>
      <c r="O2024" s="68" t="s">
        <v>325</v>
      </c>
      <c r="P2024" s="68" t="s">
        <v>2931</v>
      </c>
      <c r="Q2024" s="57" t="s">
        <v>2932</v>
      </c>
      <c r="R2024" s="35" t="s">
        <v>265</v>
      </c>
      <c r="S2024" s="57" t="str">
        <f>MID(Tabla1[[#This Row],[Aplicación]],6,2)</f>
        <v>08</v>
      </c>
      <c r="T2024" s="54" t="str">
        <f>VLOOKUP(Tabla1[[#This Row],[AREA]],Hoja1!A:B,2,FALSE)</f>
        <v>08. Tráfico y movilidad</v>
      </c>
      <c r="U2024" s="57" t="str">
        <f>MID(Tabla1[[#This Row],[Aplicación]],9,4)</f>
        <v>1341</v>
      </c>
      <c r="V2024" s="54" t="str">
        <f>VLOOKUP(Tabla1[[#This Row],[PROGRAMA]],Hoja1!A:B,2,FALSE)</f>
        <v>1341. Movilidad</v>
      </c>
      <c r="W2024" s="57" t="str">
        <f>MID(Tabla1[[#This Row],[Aplicación]],14,2)</f>
        <v>21</v>
      </c>
      <c r="X2024" s="57" t="str">
        <f>MID(Tabla1[[#This Row],[Aplicación]],14,6)</f>
        <v>214</v>
      </c>
    </row>
    <row r="2025" spans="1:24" x14ac:dyDescent="0.25">
      <c r="A2025" s="60">
        <v>220240022092</v>
      </c>
      <c r="B2025" s="43" t="s">
        <v>702</v>
      </c>
      <c r="C2025" s="61">
        <v>45441</v>
      </c>
      <c r="D2025" s="60">
        <v>22024004042</v>
      </c>
      <c r="E2025" s="43" t="s">
        <v>1328</v>
      </c>
      <c r="F2025" s="62">
        <v>28</v>
      </c>
      <c r="G2025" s="43" t="s">
        <v>750</v>
      </c>
      <c r="H2025" s="43" t="s">
        <v>3545</v>
      </c>
      <c r="I2025" s="69" t="s">
        <v>2934</v>
      </c>
      <c r="J2025" s="43" t="s">
        <v>398</v>
      </c>
      <c r="K2025" s="43" t="s">
        <v>398</v>
      </c>
      <c r="L2025" s="43" t="s">
        <v>399</v>
      </c>
      <c r="M2025" s="43" t="s">
        <v>395</v>
      </c>
      <c r="N2025" s="43" t="s">
        <v>396</v>
      </c>
      <c r="O2025" s="68" t="s">
        <v>325</v>
      </c>
      <c r="P2025" s="68" t="s">
        <v>2931</v>
      </c>
      <c r="Q2025" s="57" t="s">
        <v>2932</v>
      </c>
      <c r="R2025" s="35" t="s">
        <v>265</v>
      </c>
      <c r="S2025" s="57" t="str">
        <f>MID(Tabla1[[#This Row],[Aplicación]],6,2)</f>
        <v>08</v>
      </c>
      <c r="T2025" s="54" t="str">
        <f>VLOOKUP(Tabla1[[#This Row],[AREA]],Hoja1!A:B,2,FALSE)</f>
        <v>08. Tráfico y movilidad</v>
      </c>
      <c r="U2025" s="57" t="str">
        <f>MID(Tabla1[[#This Row],[Aplicación]],9,4)</f>
        <v>1341</v>
      </c>
      <c r="V2025" s="54" t="str">
        <f>VLOOKUP(Tabla1[[#This Row],[PROGRAMA]],Hoja1!A:B,2,FALSE)</f>
        <v>1341. Movilidad</v>
      </c>
      <c r="W2025" s="57" t="str">
        <f>MID(Tabla1[[#This Row],[Aplicación]],14,2)</f>
        <v>21</v>
      </c>
      <c r="X2025" s="57" t="str">
        <f>MID(Tabla1[[#This Row],[Aplicación]],14,6)</f>
        <v>214</v>
      </c>
    </row>
    <row r="2026" spans="1:24" x14ac:dyDescent="0.25">
      <c r="A2026" s="60">
        <v>220240004064</v>
      </c>
      <c r="B2026" s="43" t="s">
        <v>390</v>
      </c>
      <c r="C2026" s="61">
        <v>45353</v>
      </c>
      <c r="D2026" s="60">
        <v>22024002565</v>
      </c>
      <c r="E2026" s="43" t="s">
        <v>1454</v>
      </c>
      <c r="F2026" s="62">
        <v>2420</v>
      </c>
      <c r="G2026" s="43" t="s">
        <v>328</v>
      </c>
      <c r="H2026" s="43" t="s">
        <v>2343</v>
      </c>
      <c r="I2026" s="69">
        <v>220</v>
      </c>
      <c r="J2026" s="43" t="s">
        <v>537</v>
      </c>
      <c r="K2026" s="43" t="s">
        <v>537</v>
      </c>
      <c r="L2026" s="43" t="s">
        <v>413</v>
      </c>
      <c r="M2026" s="43" t="s">
        <v>585</v>
      </c>
      <c r="N2026" s="43" t="s">
        <v>539</v>
      </c>
      <c r="O2026" s="52" t="s">
        <v>326</v>
      </c>
      <c r="P2026" s="63" t="s">
        <v>276</v>
      </c>
      <c r="Q2026" s="57" t="str">
        <f>MID(Tabla1[[#This Row],[Aplicación]],14,1)</f>
        <v>2</v>
      </c>
      <c r="R2026" s="35" t="s">
        <v>265</v>
      </c>
      <c r="S2026" s="57" t="str">
        <f>MID(Tabla1[[#This Row],[Aplicación]],6,2)</f>
        <v>08</v>
      </c>
      <c r="T2026" s="54" t="str">
        <f>VLOOKUP(Tabla1[[#This Row],[AREA]],Hoja1!A:B,2,FALSE)</f>
        <v>08. Tráfico y movilidad</v>
      </c>
      <c r="U2026" s="57" t="str">
        <f>MID(Tabla1[[#This Row],[Aplicación]],9,4)</f>
        <v>1532</v>
      </c>
      <c r="V2026" s="54" t="str">
        <f>VLOOKUP(Tabla1[[#This Row],[PROGRAMA]],Hoja1!A:B,2,FALSE)</f>
        <v>1532. Pavimentación vias públicas y otros servicios urbanísticos</v>
      </c>
      <c r="W2026" s="57" t="str">
        <f>MID(Tabla1[[#This Row],[Aplicación]],14,2)</f>
        <v>21</v>
      </c>
      <c r="X2026" s="57" t="str">
        <f>MID(Tabla1[[#This Row],[Aplicación]],14,6)</f>
        <v>210</v>
      </c>
    </row>
    <row r="2027" spans="1:24" x14ac:dyDescent="0.25">
      <c r="A2027" s="60">
        <v>220240003689</v>
      </c>
      <c r="B2027" s="43" t="s">
        <v>390</v>
      </c>
      <c r="C2027" s="61">
        <v>45351</v>
      </c>
      <c r="D2027" s="60">
        <v>22024002443</v>
      </c>
      <c r="E2027" s="43" t="s">
        <v>1454</v>
      </c>
      <c r="F2027" s="62">
        <v>4950</v>
      </c>
      <c r="G2027" s="43" t="s">
        <v>293</v>
      </c>
      <c r="H2027" s="43" t="s">
        <v>2577</v>
      </c>
      <c r="I2027" s="69">
        <v>220</v>
      </c>
      <c r="J2027" s="43" t="s">
        <v>398</v>
      </c>
      <c r="K2027" s="43" t="s">
        <v>398</v>
      </c>
      <c r="L2027" s="43" t="s">
        <v>413</v>
      </c>
      <c r="M2027" s="43" t="s">
        <v>585</v>
      </c>
      <c r="N2027" s="43" t="s">
        <v>539</v>
      </c>
      <c r="O2027" s="52" t="s">
        <v>326</v>
      </c>
      <c r="P2027" s="63" t="s">
        <v>276</v>
      </c>
      <c r="Q2027" s="57" t="str">
        <f>MID(Tabla1[[#This Row],[Aplicación]],14,1)</f>
        <v>2</v>
      </c>
      <c r="R2027" s="35" t="s">
        <v>265</v>
      </c>
      <c r="S2027" s="57" t="str">
        <f>MID(Tabla1[[#This Row],[Aplicación]],6,2)</f>
        <v>08</v>
      </c>
      <c r="T2027" s="54" t="str">
        <f>VLOOKUP(Tabla1[[#This Row],[AREA]],Hoja1!A:B,2,FALSE)</f>
        <v>08. Tráfico y movilidad</v>
      </c>
      <c r="U2027" s="57" t="str">
        <f>MID(Tabla1[[#This Row],[Aplicación]],9,4)</f>
        <v>1532</v>
      </c>
      <c r="V2027" s="54" t="str">
        <f>VLOOKUP(Tabla1[[#This Row],[PROGRAMA]],Hoja1!A:B,2,FALSE)</f>
        <v>1532. Pavimentación vias públicas y otros servicios urbanísticos</v>
      </c>
      <c r="W2027" s="57" t="str">
        <f>MID(Tabla1[[#This Row],[Aplicación]],14,2)</f>
        <v>21</v>
      </c>
      <c r="X2027" s="57" t="str">
        <f>MID(Tabla1[[#This Row],[Aplicación]],14,6)</f>
        <v>210</v>
      </c>
    </row>
    <row r="2028" spans="1:24" x14ac:dyDescent="0.25">
      <c r="A2028" s="60">
        <v>220240003375</v>
      </c>
      <c r="B2028" s="43" t="s">
        <v>390</v>
      </c>
      <c r="C2028" s="61">
        <v>45348</v>
      </c>
      <c r="D2028" s="60">
        <v>22024002461</v>
      </c>
      <c r="E2028" s="43" t="s">
        <v>1454</v>
      </c>
      <c r="F2028" s="62">
        <v>6655</v>
      </c>
      <c r="G2028" s="43" t="s">
        <v>379</v>
      </c>
      <c r="H2028" s="43" t="s">
        <v>2659</v>
      </c>
      <c r="I2028" s="69">
        <v>220</v>
      </c>
      <c r="J2028" s="43" t="s">
        <v>842</v>
      </c>
      <c r="K2028" s="43" t="s">
        <v>398</v>
      </c>
      <c r="L2028" s="43" t="s">
        <v>413</v>
      </c>
      <c r="M2028" s="43" t="s">
        <v>585</v>
      </c>
      <c r="N2028" s="43" t="s">
        <v>539</v>
      </c>
      <c r="O2028" s="52" t="s">
        <v>326</v>
      </c>
      <c r="P2028" s="63" t="s">
        <v>276</v>
      </c>
      <c r="Q2028" s="57" t="str">
        <f>MID(Tabla1[[#This Row],[Aplicación]],14,1)</f>
        <v>2</v>
      </c>
      <c r="R2028" s="35" t="s">
        <v>265</v>
      </c>
      <c r="S2028" s="57" t="str">
        <f>MID(Tabla1[[#This Row],[Aplicación]],6,2)</f>
        <v>08</v>
      </c>
      <c r="T2028" s="54" t="str">
        <f>VLOOKUP(Tabla1[[#This Row],[AREA]],Hoja1!A:B,2,FALSE)</f>
        <v>08. Tráfico y movilidad</v>
      </c>
      <c r="U2028" s="57" t="str">
        <f>MID(Tabla1[[#This Row],[Aplicación]],9,4)</f>
        <v>1532</v>
      </c>
      <c r="V2028" s="54" t="str">
        <f>VLOOKUP(Tabla1[[#This Row],[PROGRAMA]],Hoja1!A:B,2,FALSE)</f>
        <v>1532. Pavimentación vias públicas y otros servicios urbanísticos</v>
      </c>
      <c r="W2028" s="57" t="str">
        <f>MID(Tabla1[[#This Row],[Aplicación]],14,2)</f>
        <v>21</v>
      </c>
      <c r="X2028" s="57" t="str">
        <f>MID(Tabla1[[#This Row],[Aplicación]],14,6)</f>
        <v>210</v>
      </c>
    </row>
    <row r="2029" spans="1:24" x14ac:dyDescent="0.25">
      <c r="A2029" s="60">
        <v>220240025254</v>
      </c>
      <c r="B2029" s="43" t="s">
        <v>390</v>
      </c>
      <c r="C2029" s="61">
        <v>45462</v>
      </c>
      <c r="D2029" s="60">
        <v>22024005064</v>
      </c>
      <c r="E2029" s="43" t="s">
        <v>1454</v>
      </c>
      <c r="F2029" s="62">
        <v>36.299999999999997</v>
      </c>
      <c r="G2029" s="43" t="s">
        <v>370</v>
      </c>
      <c r="H2029" s="43" t="s">
        <v>3130</v>
      </c>
      <c r="I2029" s="69" t="s">
        <v>2930</v>
      </c>
      <c r="J2029" s="43" t="s">
        <v>398</v>
      </c>
      <c r="K2029" s="43" t="s">
        <v>398</v>
      </c>
      <c r="L2029" s="43" t="s">
        <v>413</v>
      </c>
      <c r="M2029" s="43" t="s">
        <v>585</v>
      </c>
      <c r="N2029" s="43" t="s">
        <v>539</v>
      </c>
      <c r="O2029" s="68" t="s">
        <v>326</v>
      </c>
      <c r="P2029" s="68" t="s">
        <v>2931</v>
      </c>
      <c r="Q2029" s="57" t="s">
        <v>2932</v>
      </c>
      <c r="R2029" s="35" t="s">
        <v>265</v>
      </c>
      <c r="S2029" s="57" t="str">
        <f>MID(Tabla1[[#This Row],[Aplicación]],6,2)</f>
        <v>08</v>
      </c>
      <c r="T2029" s="54" t="str">
        <f>VLOOKUP(Tabla1[[#This Row],[AREA]],Hoja1!A:B,2,FALSE)</f>
        <v>08. Tráfico y movilidad</v>
      </c>
      <c r="U2029" s="57" t="str">
        <f>MID(Tabla1[[#This Row],[Aplicación]],9,4)</f>
        <v>1532</v>
      </c>
      <c r="V2029" s="54" t="str">
        <f>VLOOKUP(Tabla1[[#This Row],[PROGRAMA]],Hoja1!A:B,2,FALSE)</f>
        <v>1532. Pavimentación vias públicas y otros servicios urbanísticos</v>
      </c>
      <c r="W2029" s="57" t="str">
        <f>MID(Tabla1[[#This Row],[Aplicación]],14,2)</f>
        <v>21</v>
      </c>
      <c r="X2029" s="57" t="str">
        <f>MID(Tabla1[[#This Row],[Aplicación]],14,6)</f>
        <v>210</v>
      </c>
    </row>
    <row r="2030" spans="1:24" x14ac:dyDescent="0.25">
      <c r="A2030" s="60">
        <v>220240024543</v>
      </c>
      <c r="B2030" s="43" t="s">
        <v>702</v>
      </c>
      <c r="C2030" s="61">
        <v>45461</v>
      </c>
      <c r="D2030" s="60">
        <v>22024003039</v>
      </c>
      <c r="E2030" s="43" t="s">
        <v>1454</v>
      </c>
      <c r="F2030" s="62">
        <v>1721.18</v>
      </c>
      <c r="G2030" s="43" t="s">
        <v>681</v>
      </c>
      <c r="H2030" s="43" t="s">
        <v>3217</v>
      </c>
      <c r="I2030" s="69" t="s">
        <v>2934</v>
      </c>
      <c r="J2030" s="43" t="s">
        <v>398</v>
      </c>
      <c r="K2030" s="43" t="s">
        <v>398</v>
      </c>
      <c r="L2030" s="43" t="s">
        <v>413</v>
      </c>
      <c r="M2030" s="43" t="s">
        <v>395</v>
      </c>
      <c r="N2030" s="43" t="s">
        <v>396</v>
      </c>
      <c r="O2030" s="68" t="s">
        <v>325</v>
      </c>
      <c r="P2030" s="68" t="s">
        <v>2931</v>
      </c>
      <c r="Q2030" s="57" t="s">
        <v>2932</v>
      </c>
      <c r="R2030" s="35" t="s">
        <v>265</v>
      </c>
      <c r="S2030" s="57" t="str">
        <f>MID(Tabla1[[#This Row],[Aplicación]],6,2)</f>
        <v>08</v>
      </c>
      <c r="T2030" s="54" t="str">
        <f>VLOOKUP(Tabla1[[#This Row],[AREA]],Hoja1!A:B,2,FALSE)</f>
        <v>08. Tráfico y movilidad</v>
      </c>
      <c r="U2030" s="57" t="str">
        <f>MID(Tabla1[[#This Row],[Aplicación]],9,4)</f>
        <v>1532</v>
      </c>
      <c r="V2030" s="54" t="str">
        <f>VLOOKUP(Tabla1[[#This Row],[PROGRAMA]],Hoja1!A:B,2,FALSE)</f>
        <v>1532. Pavimentación vias públicas y otros servicios urbanísticos</v>
      </c>
      <c r="W2030" s="57" t="str">
        <f>MID(Tabla1[[#This Row],[Aplicación]],14,2)</f>
        <v>21</v>
      </c>
      <c r="X2030" s="57" t="str">
        <f>MID(Tabla1[[#This Row],[Aplicación]],14,6)</f>
        <v>210</v>
      </c>
    </row>
    <row r="2031" spans="1:24" x14ac:dyDescent="0.25">
      <c r="A2031" s="60">
        <v>220240022210</v>
      </c>
      <c r="B2031" s="43" t="s">
        <v>702</v>
      </c>
      <c r="C2031" s="61">
        <v>45441</v>
      </c>
      <c r="D2031" s="60">
        <v>22024003039</v>
      </c>
      <c r="E2031" s="43" t="s">
        <v>1454</v>
      </c>
      <c r="F2031" s="62">
        <v>791.67</v>
      </c>
      <c r="G2031" s="43" t="s">
        <v>41</v>
      </c>
      <c r="H2031" s="43" t="s">
        <v>3526</v>
      </c>
      <c r="I2031" s="69" t="s">
        <v>2934</v>
      </c>
      <c r="J2031" s="43" t="s">
        <v>398</v>
      </c>
      <c r="K2031" s="43" t="s">
        <v>398</v>
      </c>
      <c r="L2031" s="43" t="s">
        <v>413</v>
      </c>
      <c r="M2031" s="43" t="s">
        <v>395</v>
      </c>
      <c r="N2031" s="43" t="s">
        <v>396</v>
      </c>
      <c r="O2031" s="68" t="s">
        <v>325</v>
      </c>
      <c r="P2031" s="68" t="s">
        <v>2931</v>
      </c>
      <c r="Q2031" s="57" t="s">
        <v>2932</v>
      </c>
      <c r="R2031" s="35" t="s">
        <v>265</v>
      </c>
      <c r="S2031" s="57" t="str">
        <f>MID(Tabla1[[#This Row],[Aplicación]],6,2)</f>
        <v>08</v>
      </c>
      <c r="T2031" s="54" t="str">
        <f>VLOOKUP(Tabla1[[#This Row],[AREA]],Hoja1!A:B,2,FALSE)</f>
        <v>08. Tráfico y movilidad</v>
      </c>
      <c r="U2031" s="57" t="str">
        <f>MID(Tabla1[[#This Row],[Aplicación]],9,4)</f>
        <v>1532</v>
      </c>
      <c r="V2031" s="54" t="str">
        <f>VLOOKUP(Tabla1[[#This Row],[PROGRAMA]],Hoja1!A:B,2,FALSE)</f>
        <v>1532. Pavimentación vias públicas y otros servicios urbanísticos</v>
      </c>
      <c r="W2031" s="57" t="str">
        <f>MID(Tabla1[[#This Row],[Aplicación]],14,2)</f>
        <v>21</v>
      </c>
      <c r="X2031" s="57" t="str">
        <f>MID(Tabla1[[#This Row],[Aplicación]],14,6)</f>
        <v>210</v>
      </c>
    </row>
    <row r="2032" spans="1:24" x14ac:dyDescent="0.25">
      <c r="A2032" s="60">
        <v>220240022099</v>
      </c>
      <c r="B2032" s="43" t="s">
        <v>702</v>
      </c>
      <c r="C2032" s="61">
        <v>45441</v>
      </c>
      <c r="D2032" s="60">
        <v>22024003039</v>
      </c>
      <c r="E2032" s="43" t="s">
        <v>1454</v>
      </c>
      <c r="F2032" s="62">
        <v>1379.99</v>
      </c>
      <c r="G2032" s="43" t="s">
        <v>681</v>
      </c>
      <c r="H2032" s="43" t="s">
        <v>3530</v>
      </c>
      <c r="I2032" s="69" t="s">
        <v>2934</v>
      </c>
      <c r="J2032" s="43" t="s">
        <v>398</v>
      </c>
      <c r="K2032" s="43" t="s">
        <v>398</v>
      </c>
      <c r="L2032" s="43" t="s">
        <v>413</v>
      </c>
      <c r="M2032" s="43" t="s">
        <v>395</v>
      </c>
      <c r="N2032" s="43" t="s">
        <v>396</v>
      </c>
      <c r="O2032" s="68" t="s">
        <v>325</v>
      </c>
      <c r="P2032" s="68" t="s">
        <v>2931</v>
      </c>
      <c r="Q2032" s="57" t="s">
        <v>2932</v>
      </c>
      <c r="R2032" s="35" t="s">
        <v>265</v>
      </c>
      <c r="S2032" s="57" t="str">
        <f>MID(Tabla1[[#This Row],[Aplicación]],6,2)</f>
        <v>08</v>
      </c>
      <c r="T2032" s="54" t="str">
        <f>VLOOKUP(Tabla1[[#This Row],[AREA]],Hoja1!A:B,2,FALSE)</f>
        <v>08. Tráfico y movilidad</v>
      </c>
      <c r="U2032" s="57" t="str">
        <f>MID(Tabla1[[#This Row],[Aplicación]],9,4)</f>
        <v>1532</v>
      </c>
      <c r="V2032" s="54" t="str">
        <f>VLOOKUP(Tabla1[[#This Row],[PROGRAMA]],Hoja1!A:B,2,FALSE)</f>
        <v>1532. Pavimentación vias públicas y otros servicios urbanísticos</v>
      </c>
      <c r="W2032" s="57" t="str">
        <f>MID(Tabla1[[#This Row],[Aplicación]],14,2)</f>
        <v>21</v>
      </c>
      <c r="X2032" s="57" t="str">
        <f>MID(Tabla1[[#This Row],[Aplicación]],14,6)</f>
        <v>210</v>
      </c>
    </row>
    <row r="2033" spans="1:24" x14ac:dyDescent="0.25">
      <c r="A2033" s="60">
        <v>220240022128</v>
      </c>
      <c r="B2033" s="43" t="s">
        <v>702</v>
      </c>
      <c r="C2033" s="61">
        <v>45441</v>
      </c>
      <c r="D2033" s="60">
        <v>22024003039</v>
      </c>
      <c r="E2033" s="43" t="s">
        <v>1454</v>
      </c>
      <c r="F2033" s="62">
        <v>632.66999999999996</v>
      </c>
      <c r="G2033" s="43" t="s">
        <v>3581</v>
      </c>
      <c r="H2033" s="43" t="s">
        <v>3582</v>
      </c>
      <c r="I2033" s="69" t="s">
        <v>2934</v>
      </c>
      <c r="J2033" s="43" t="s">
        <v>398</v>
      </c>
      <c r="K2033" s="43" t="s">
        <v>398</v>
      </c>
      <c r="L2033" s="43" t="s">
        <v>413</v>
      </c>
      <c r="M2033" s="43" t="s">
        <v>395</v>
      </c>
      <c r="N2033" s="43" t="s">
        <v>396</v>
      </c>
      <c r="O2033" s="68" t="s">
        <v>325</v>
      </c>
      <c r="P2033" s="68" t="s">
        <v>2931</v>
      </c>
      <c r="Q2033" s="57" t="s">
        <v>2932</v>
      </c>
      <c r="R2033" s="35" t="s">
        <v>265</v>
      </c>
      <c r="S2033" s="57" t="str">
        <f>MID(Tabla1[[#This Row],[Aplicación]],6,2)</f>
        <v>08</v>
      </c>
      <c r="T2033" s="54" t="str">
        <f>VLOOKUP(Tabla1[[#This Row],[AREA]],Hoja1!A:B,2,FALSE)</f>
        <v>08. Tráfico y movilidad</v>
      </c>
      <c r="U2033" s="57" t="str">
        <f>MID(Tabla1[[#This Row],[Aplicación]],9,4)</f>
        <v>1532</v>
      </c>
      <c r="V2033" s="54" t="str">
        <f>VLOOKUP(Tabla1[[#This Row],[PROGRAMA]],Hoja1!A:B,2,FALSE)</f>
        <v>1532. Pavimentación vias públicas y otros servicios urbanísticos</v>
      </c>
      <c r="W2033" s="57" t="str">
        <f>MID(Tabla1[[#This Row],[Aplicación]],14,2)</f>
        <v>21</v>
      </c>
      <c r="X2033" s="57" t="str">
        <f>MID(Tabla1[[#This Row],[Aplicación]],14,6)</f>
        <v>210</v>
      </c>
    </row>
    <row r="2034" spans="1:24" x14ac:dyDescent="0.25">
      <c r="A2034" s="60">
        <v>220240022205</v>
      </c>
      <c r="B2034" s="43" t="s">
        <v>702</v>
      </c>
      <c r="C2034" s="61">
        <v>45441</v>
      </c>
      <c r="D2034" s="60">
        <v>22024003039</v>
      </c>
      <c r="E2034" s="43" t="s">
        <v>1454</v>
      </c>
      <c r="F2034" s="62">
        <v>949.44</v>
      </c>
      <c r="G2034" s="43" t="s">
        <v>886</v>
      </c>
      <c r="H2034" s="43" t="s">
        <v>3584</v>
      </c>
      <c r="I2034" s="69" t="s">
        <v>2934</v>
      </c>
      <c r="J2034" s="43" t="s">
        <v>398</v>
      </c>
      <c r="K2034" s="43" t="s">
        <v>398</v>
      </c>
      <c r="L2034" s="43" t="s">
        <v>413</v>
      </c>
      <c r="M2034" s="43" t="s">
        <v>395</v>
      </c>
      <c r="N2034" s="43" t="s">
        <v>396</v>
      </c>
      <c r="O2034" s="68" t="s">
        <v>325</v>
      </c>
      <c r="P2034" s="68" t="s">
        <v>2931</v>
      </c>
      <c r="Q2034" s="57" t="s">
        <v>2932</v>
      </c>
      <c r="R2034" s="35" t="s">
        <v>265</v>
      </c>
      <c r="S2034" s="57" t="str">
        <f>MID(Tabla1[[#This Row],[Aplicación]],6,2)</f>
        <v>08</v>
      </c>
      <c r="T2034" s="54" t="str">
        <f>VLOOKUP(Tabla1[[#This Row],[AREA]],Hoja1!A:B,2,FALSE)</f>
        <v>08. Tráfico y movilidad</v>
      </c>
      <c r="U2034" s="57" t="str">
        <f>MID(Tabla1[[#This Row],[Aplicación]],9,4)</f>
        <v>1532</v>
      </c>
      <c r="V2034" s="54" t="str">
        <f>VLOOKUP(Tabla1[[#This Row],[PROGRAMA]],Hoja1!A:B,2,FALSE)</f>
        <v>1532. Pavimentación vias públicas y otros servicios urbanísticos</v>
      </c>
      <c r="W2034" s="57" t="str">
        <f>MID(Tabla1[[#This Row],[Aplicación]],14,2)</f>
        <v>21</v>
      </c>
      <c r="X2034" s="57" t="str">
        <f>MID(Tabla1[[#This Row],[Aplicación]],14,6)</f>
        <v>210</v>
      </c>
    </row>
    <row r="2035" spans="1:24" x14ac:dyDescent="0.25">
      <c r="A2035" s="60">
        <v>220240021553</v>
      </c>
      <c r="B2035" s="43" t="s">
        <v>702</v>
      </c>
      <c r="C2035" s="61">
        <v>45440</v>
      </c>
      <c r="D2035" s="60">
        <v>22024003039</v>
      </c>
      <c r="E2035" s="43" t="s">
        <v>1454</v>
      </c>
      <c r="F2035" s="62">
        <v>5517.49</v>
      </c>
      <c r="G2035" s="43" t="s">
        <v>886</v>
      </c>
      <c r="H2035" s="43" t="s">
        <v>3654</v>
      </c>
      <c r="I2035" s="69" t="s">
        <v>2934</v>
      </c>
      <c r="J2035" s="43" t="s">
        <v>398</v>
      </c>
      <c r="K2035" s="43" t="s">
        <v>398</v>
      </c>
      <c r="L2035" s="43" t="s">
        <v>413</v>
      </c>
      <c r="M2035" s="43" t="s">
        <v>395</v>
      </c>
      <c r="N2035" s="43" t="s">
        <v>396</v>
      </c>
      <c r="O2035" s="68" t="s">
        <v>325</v>
      </c>
      <c r="P2035" s="68" t="s">
        <v>2931</v>
      </c>
      <c r="Q2035" s="57" t="s">
        <v>2932</v>
      </c>
      <c r="R2035" s="35" t="s">
        <v>265</v>
      </c>
      <c r="S2035" s="57" t="str">
        <f>MID(Tabla1[[#This Row],[Aplicación]],6,2)</f>
        <v>08</v>
      </c>
      <c r="T2035" s="54" t="str">
        <f>VLOOKUP(Tabla1[[#This Row],[AREA]],Hoja1!A:B,2,FALSE)</f>
        <v>08. Tráfico y movilidad</v>
      </c>
      <c r="U2035" s="57" t="str">
        <f>MID(Tabla1[[#This Row],[Aplicación]],9,4)</f>
        <v>1532</v>
      </c>
      <c r="V2035" s="54" t="str">
        <f>VLOOKUP(Tabla1[[#This Row],[PROGRAMA]],Hoja1!A:B,2,FALSE)</f>
        <v>1532. Pavimentación vias públicas y otros servicios urbanísticos</v>
      </c>
      <c r="W2035" s="57" t="str">
        <f>MID(Tabla1[[#This Row],[Aplicación]],14,2)</f>
        <v>21</v>
      </c>
      <c r="X2035" s="57" t="str">
        <f>MID(Tabla1[[#This Row],[Aplicación]],14,6)</f>
        <v>210</v>
      </c>
    </row>
    <row r="2036" spans="1:24" x14ac:dyDescent="0.25">
      <c r="A2036" s="60">
        <v>220240015755</v>
      </c>
      <c r="B2036" s="43" t="s">
        <v>702</v>
      </c>
      <c r="C2036" s="61">
        <v>45420</v>
      </c>
      <c r="D2036" s="60">
        <v>22024003039</v>
      </c>
      <c r="E2036" s="43" t="s">
        <v>1454</v>
      </c>
      <c r="F2036" s="62">
        <v>1145.18</v>
      </c>
      <c r="G2036" s="43" t="s">
        <v>852</v>
      </c>
      <c r="H2036" s="43" t="s">
        <v>4082</v>
      </c>
      <c r="I2036" s="69" t="s">
        <v>2934</v>
      </c>
      <c r="J2036" s="43" t="s">
        <v>398</v>
      </c>
      <c r="K2036" s="43" t="s">
        <v>398</v>
      </c>
      <c r="L2036" s="43" t="s">
        <v>413</v>
      </c>
      <c r="M2036" s="43" t="s">
        <v>395</v>
      </c>
      <c r="N2036" s="43" t="s">
        <v>396</v>
      </c>
      <c r="O2036" s="68" t="s">
        <v>325</v>
      </c>
      <c r="P2036" s="68" t="s">
        <v>2931</v>
      </c>
      <c r="Q2036" s="57" t="s">
        <v>2932</v>
      </c>
      <c r="R2036" s="35" t="s">
        <v>265</v>
      </c>
      <c r="S2036" s="57" t="str">
        <f>MID(Tabla1[[#This Row],[Aplicación]],6,2)</f>
        <v>08</v>
      </c>
      <c r="T2036" s="54" t="str">
        <f>VLOOKUP(Tabla1[[#This Row],[AREA]],Hoja1!A:B,2,FALSE)</f>
        <v>08. Tráfico y movilidad</v>
      </c>
      <c r="U2036" s="57" t="str">
        <f>MID(Tabla1[[#This Row],[Aplicación]],9,4)</f>
        <v>1532</v>
      </c>
      <c r="V2036" s="54" t="str">
        <f>VLOOKUP(Tabla1[[#This Row],[PROGRAMA]],Hoja1!A:B,2,FALSE)</f>
        <v>1532. Pavimentación vias públicas y otros servicios urbanísticos</v>
      </c>
      <c r="W2036" s="57" t="str">
        <f>MID(Tabla1[[#This Row],[Aplicación]],14,2)</f>
        <v>21</v>
      </c>
      <c r="X2036" s="57" t="str">
        <f>MID(Tabla1[[#This Row],[Aplicación]],14,6)</f>
        <v>210</v>
      </c>
    </row>
    <row r="2037" spans="1:24" x14ac:dyDescent="0.25">
      <c r="A2037" s="60">
        <v>220240011071</v>
      </c>
      <c r="B2037" s="43" t="s">
        <v>702</v>
      </c>
      <c r="C2037" s="61">
        <v>45393</v>
      </c>
      <c r="D2037" s="60">
        <v>22024003039</v>
      </c>
      <c r="E2037" s="43" t="s">
        <v>1454</v>
      </c>
      <c r="F2037" s="62">
        <v>358.61</v>
      </c>
      <c r="G2037" s="43" t="s">
        <v>41</v>
      </c>
      <c r="H2037" s="43" t="s">
        <v>4545</v>
      </c>
      <c r="I2037" s="69" t="s">
        <v>2934</v>
      </c>
      <c r="J2037" s="43" t="s">
        <v>398</v>
      </c>
      <c r="K2037" s="43" t="s">
        <v>398</v>
      </c>
      <c r="L2037" s="43" t="s">
        <v>413</v>
      </c>
      <c r="M2037" s="43" t="s">
        <v>395</v>
      </c>
      <c r="N2037" s="43" t="s">
        <v>396</v>
      </c>
      <c r="O2037" s="68" t="s">
        <v>325</v>
      </c>
      <c r="P2037" s="68" t="s">
        <v>2931</v>
      </c>
      <c r="Q2037" s="57" t="s">
        <v>2932</v>
      </c>
      <c r="R2037" s="35" t="s">
        <v>265</v>
      </c>
      <c r="S2037" s="57" t="str">
        <f>MID(Tabla1[[#This Row],[Aplicación]],6,2)</f>
        <v>08</v>
      </c>
      <c r="T2037" s="54" t="str">
        <f>VLOOKUP(Tabla1[[#This Row],[AREA]],Hoja1!A:B,2,FALSE)</f>
        <v>08. Tráfico y movilidad</v>
      </c>
      <c r="U2037" s="57" t="str">
        <f>MID(Tabla1[[#This Row],[Aplicación]],9,4)</f>
        <v>1532</v>
      </c>
      <c r="V2037" s="54" t="str">
        <f>VLOOKUP(Tabla1[[#This Row],[PROGRAMA]],Hoja1!A:B,2,FALSE)</f>
        <v>1532. Pavimentación vias públicas y otros servicios urbanísticos</v>
      </c>
      <c r="W2037" s="57" t="str">
        <f>MID(Tabla1[[#This Row],[Aplicación]],14,2)</f>
        <v>21</v>
      </c>
      <c r="X2037" s="57" t="str">
        <f>MID(Tabla1[[#This Row],[Aplicación]],14,6)</f>
        <v>210</v>
      </c>
    </row>
    <row r="2038" spans="1:24" x14ac:dyDescent="0.25">
      <c r="A2038" s="60">
        <v>220240011075</v>
      </c>
      <c r="B2038" s="43" t="s">
        <v>702</v>
      </c>
      <c r="C2038" s="61">
        <v>45393</v>
      </c>
      <c r="D2038" s="60">
        <v>22024003039</v>
      </c>
      <c r="E2038" s="43" t="s">
        <v>1454</v>
      </c>
      <c r="F2038" s="62">
        <v>1927.38</v>
      </c>
      <c r="G2038" s="43" t="s">
        <v>681</v>
      </c>
      <c r="H2038" s="43" t="s">
        <v>4546</v>
      </c>
      <c r="I2038" s="69" t="s">
        <v>2934</v>
      </c>
      <c r="J2038" s="43" t="s">
        <v>398</v>
      </c>
      <c r="K2038" s="43" t="s">
        <v>398</v>
      </c>
      <c r="L2038" s="43" t="s">
        <v>413</v>
      </c>
      <c r="M2038" s="43" t="s">
        <v>395</v>
      </c>
      <c r="N2038" s="43" t="s">
        <v>396</v>
      </c>
      <c r="O2038" s="68" t="s">
        <v>325</v>
      </c>
      <c r="P2038" s="68" t="s">
        <v>2931</v>
      </c>
      <c r="Q2038" s="57" t="s">
        <v>2932</v>
      </c>
      <c r="R2038" s="35" t="s">
        <v>265</v>
      </c>
      <c r="S2038" s="57" t="str">
        <f>MID(Tabla1[[#This Row],[Aplicación]],6,2)</f>
        <v>08</v>
      </c>
      <c r="T2038" s="54" t="str">
        <f>VLOOKUP(Tabla1[[#This Row],[AREA]],Hoja1!A:B,2,FALSE)</f>
        <v>08. Tráfico y movilidad</v>
      </c>
      <c r="U2038" s="57" t="str">
        <f>MID(Tabla1[[#This Row],[Aplicación]],9,4)</f>
        <v>1532</v>
      </c>
      <c r="V2038" s="54" t="str">
        <f>VLOOKUP(Tabla1[[#This Row],[PROGRAMA]],Hoja1!A:B,2,FALSE)</f>
        <v>1532. Pavimentación vias públicas y otros servicios urbanísticos</v>
      </c>
      <c r="W2038" s="57" t="str">
        <f>MID(Tabla1[[#This Row],[Aplicación]],14,2)</f>
        <v>21</v>
      </c>
      <c r="X2038" s="57" t="str">
        <f>MID(Tabla1[[#This Row],[Aplicación]],14,6)</f>
        <v>210</v>
      </c>
    </row>
    <row r="2039" spans="1:24" x14ac:dyDescent="0.25">
      <c r="A2039" s="60">
        <v>220240011069</v>
      </c>
      <c r="B2039" s="43" t="s">
        <v>702</v>
      </c>
      <c r="C2039" s="61">
        <v>45393</v>
      </c>
      <c r="D2039" s="60">
        <v>22024003039</v>
      </c>
      <c r="E2039" s="43" t="s">
        <v>1454</v>
      </c>
      <c r="F2039" s="62">
        <v>1602.86</v>
      </c>
      <c r="G2039" s="43" t="s">
        <v>852</v>
      </c>
      <c r="H2039" s="43" t="s">
        <v>4547</v>
      </c>
      <c r="I2039" s="69" t="s">
        <v>2934</v>
      </c>
      <c r="J2039" s="43" t="s">
        <v>398</v>
      </c>
      <c r="K2039" s="43" t="s">
        <v>398</v>
      </c>
      <c r="L2039" s="43" t="s">
        <v>413</v>
      </c>
      <c r="M2039" s="43" t="s">
        <v>395</v>
      </c>
      <c r="N2039" s="43" t="s">
        <v>396</v>
      </c>
      <c r="O2039" s="68" t="s">
        <v>325</v>
      </c>
      <c r="P2039" s="68" t="s">
        <v>2931</v>
      </c>
      <c r="Q2039" s="57" t="s">
        <v>2932</v>
      </c>
      <c r="R2039" s="35" t="s">
        <v>265</v>
      </c>
      <c r="S2039" s="57" t="str">
        <f>MID(Tabla1[[#This Row],[Aplicación]],6,2)</f>
        <v>08</v>
      </c>
      <c r="T2039" s="54" t="str">
        <f>VLOOKUP(Tabla1[[#This Row],[AREA]],Hoja1!A:B,2,FALSE)</f>
        <v>08. Tráfico y movilidad</v>
      </c>
      <c r="U2039" s="57" t="str">
        <f>MID(Tabla1[[#This Row],[Aplicación]],9,4)</f>
        <v>1532</v>
      </c>
      <c r="V2039" s="54" t="str">
        <f>VLOOKUP(Tabla1[[#This Row],[PROGRAMA]],Hoja1!A:B,2,FALSE)</f>
        <v>1532. Pavimentación vias públicas y otros servicios urbanísticos</v>
      </c>
      <c r="W2039" s="57" t="str">
        <f>MID(Tabla1[[#This Row],[Aplicación]],14,2)</f>
        <v>21</v>
      </c>
      <c r="X2039" s="57" t="str">
        <f>MID(Tabla1[[#This Row],[Aplicación]],14,6)</f>
        <v>210</v>
      </c>
    </row>
    <row r="2040" spans="1:24" x14ac:dyDescent="0.25">
      <c r="A2040" s="60">
        <v>220240011081</v>
      </c>
      <c r="B2040" s="43" t="s">
        <v>702</v>
      </c>
      <c r="C2040" s="61">
        <v>45393</v>
      </c>
      <c r="D2040" s="60">
        <v>22024003039</v>
      </c>
      <c r="E2040" s="43" t="s">
        <v>1454</v>
      </c>
      <c r="F2040" s="62">
        <v>642.09</v>
      </c>
      <c r="G2040" s="43" t="s">
        <v>3581</v>
      </c>
      <c r="H2040" s="43" t="s">
        <v>4549</v>
      </c>
      <c r="I2040" s="69" t="s">
        <v>2934</v>
      </c>
      <c r="J2040" s="43" t="s">
        <v>398</v>
      </c>
      <c r="K2040" s="43" t="s">
        <v>398</v>
      </c>
      <c r="L2040" s="43" t="s">
        <v>413</v>
      </c>
      <c r="M2040" s="43" t="s">
        <v>395</v>
      </c>
      <c r="N2040" s="43" t="s">
        <v>396</v>
      </c>
      <c r="O2040" s="68" t="s">
        <v>325</v>
      </c>
      <c r="P2040" s="68" t="s">
        <v>2931</v>
      </c>
      <c r="Q2040" s="57" t="s">
        <v>2932</v>
      </c>
      <c r="R2040" s="35" t="s">
        <v>265</v>
      </c>
      <c r="S2040" s="57" t="str">
        <f>MID(Tabla1[[#This Row],[Aplicación]],6,2)</f>
        <v>08</v>
      </c>
      <c r="T2040" s="54" t="str">
        <f>VLOOKUP(Tabla1[[#This Row],[AREA]],Hoja1!A:B,2,FALSE)</f>
        <v>08. Tráfico y movilidad</v>
      </c>
      <c r="U2040" s="57" t="str">
        <f>MID(Tabla1[[#This Row],[Aplicación]],9,4)</f>
        <v>1532</v>
      </c>
      <c r="V2040" s="54" t="str">
        <f>VLOOKUP(Tabla1[[#This Row],[PROGRAMA]],Hoja1!A:B,2,FALSE)</f>
        <v>1532. Pavimentación vias públicas y otros servicios urbanísticos</v>
      </c>
      <c r="W2040" s="57" t="str">
        <f>MID(Tabla1[[#This Row],[Aplicación]],14,2)</f>
        <v>21</v>
      </c>
      <c r="X2040" s="57" t="str">
        <f>MID(Tabla1[[#This Row],[Aplicación]],14,6)</f>
        <v>210</v>
      </c>
    </row>
    <row r="2041" spans="1:24" x14ac:dyDescent="0.25">
      <c r="A2041" s="60">
        <v>220240034053</v>
      </c>
      <c r="B2041" s="43" t="s">
        <v>702</v>
      </c>
      <c r="C2041" s="61">
        <v>45503</v>
      </c>
      <c r="D2041" s="60">
        <v>22024003039</v>
      </c>
      <c r="E2041" s="43" t="s">
        <v>1454</v>
      </c>
      <c r="F2041" s="62">
        <v>87.45</v>
      </c>
      <c r="G2041" s="43" t="s">
        <v>764</v>
      </c>
      <c r="H2041" s="43" t="s">
        <v>5106</v>
      </c>
      <c r="I2041" s="69" t="s">
        <v>2934</v>
      </c>
      <c r="J2041" s="43" t="s">
        <v>398</v>
      </c>
      <c r="K2041" s="43" t="s">
        <v>398</v>
      </c>
      <c r="L2041" s="43" t="s">
        <v>413</v>
      </c>
      <c r="M2041" s="43" t="s">
        <v>395</v>
      </c>
      <c r="N2041" s="43" t="s">
        <v>396</v>
      </c>
      <c r="O2041" s="68" t="s">
        <v>325</v>
      </c>
      <c r="P2041" s="68" t="s">
        <v>4838</v>
      </c>
      <c r="Q2041" s="57" t="str">
        <f>MID(Tabla1[[#This Row],[Aplicación]],14,1)</f>
        <v>2</v>
      </c>
      <c r="R2041" s="35" t="s">
        <v>265</v>
      </c>
      <c r="S2041" s="57" t="str">
        <f>MID(Tabla1[[#This Row],[Aplicación]],6,2)</f>
        <v>08</v>
      </c>
      <c r="T2041" s="54" t="str">
        <f>VLOOKUP(Tabla1[[#This Row],[AREA]],Hoja1!A:B,2,FALSE)</f>
        <v>08. Tráfico y movilidad</v>
      </c>
      <c r="U2041" s="57" t="str">
        <f>MID(Tabla1[[#This Row],[Aplicación]],9,4)</f>
        <v>1532</v>
      </c>
      <c r="V2041" s="54" t="str">
        <f>VLOOKUP(Tabla1[[#This Row],[PROGRAMA]],Hoja1!A:B,2,FALSE)</f>
        <v>1532. Pavimentación vias públicas y otros servicios urbanísticos</v>
      </c>
      <c r="W2041" s="57" t="str">
        <f>MID(Tabla1[[#This Row],[Aplicación]],14,2)</f>
        <v>21</v>
      </c>
      <c r="X2041" s="57" t="str">
        <f>MID(Tabla1[[#This Row],[Aplicación]],14,6)</f>
        <v>210</v>
      </c>
    </row>
    <row r="2042" spans="1:24" x14ac:dyDescent="0.25">
      <c r="A2042" s="60">
        <v>220240030885</v>
      </c>
      <c r="B2042" s="43" t="s">
        <v>702</v>
      </c>
      <c r="C2042" s="61">
        <v>45489</v>
      </c>
      <c r="D2042" s="60">
        <v>22024003039</v>
      </c>
      <c r="E2042" s="43" t="s">
        <v>1454</v>
      </c>
      <c r="F2042" s="62">
        <v>1018.17</v>
      </c>
      <c r="G2042" s="43" t="s">
        <v>681</v>
      </c>
      <c r="H2042" s="43" t="s">
        <v>5288</v>
      </c>
      <c r="I2042" s="69">
        <v>300</v>
      </c>
      <c r="J2042" s="43" t="s">
        <v>398</v>
      </c>
      <c r="K2042" s="43" t="s">
        <v>398</v>
      </c>
      <c r="L2042" s="43" t="s">
        <v>413</v>
      </c>
      <c r="M2042" s="43" t="s">
        <v>395</v>
      </c>
      <c r="N2042" s="43" t="s">
        <v>396</v>
      </c>
      <c r="O2042" s="68" t="s">
        <v>325</v>
      </c>
      <c r="P2042" s="68" t="s">
        <v>4838</v>
      </c>
      <c r="Q2042" s="57" t="str">
        <f>MID(Tabla1[[#This Row],[Aplicación]],14,1)</f>
        <v>2</v>
      </c>
      <c r="R2042" s="35" t="s">
        <v>265</v>
      </c>
      <c r="S2042" s="57" t="str">
        <f>MID(Tabla1[[#This Row],[Aplicación]],6,2)</f>
        <v>08</v>
      </c>
      <c r="T2042" s="54" t="str">
        <f>VLOOKUP(Tabla1[[#This Row],[AREA]],Hoja1!A:B,2,FALSE)</f>
        <v>08. Tráfico y movilidad</v>
      </c>
      <c r="U2042" s="57" t="str">
        <f>MID(Tabla1[[#This Row],[Aplicación]],9,4)</f>
        <v>1532</v>
      </c>
      <c r="V2042" s="54" t="str">
        <f>VLOOKUP(Tabla1[[#This Row],[PROGRAMA]],Hoja1!A:B,2,FALSE)</f>
        <v>1532. Pavimentación vias públicas y otros servicios urbanísticos</v>
      </c>
      <c r="W2042" s="57" t="str">
        <f>MID(Tabla1[[#This Row],[Aplicación]],14,2)</f>
        <v>21</v>
      </c>
      <c r="X2042" s="57" t="str">
        <f>MID(Tabla1[[#This Row],[Aplicación]],14,6)</f>
        <v>210</v>
      </c>
    </row>
    <row r="2043" spans="1:24" x14ac:dyDescent="0.25">
      <c r="A2043" s="60">
        <v>220240037382</v>
      </c>
      <c r="B2043" s="43" t="s">
        <v>702</v>
      </c>
      <c r="C2043" s="61">
        <v>45518</v>
      </c>
      <c r="D2043" s="60">
        <v>22024003039</v>
      </c>
      <c r="E2043" s="43" t="s">
        <v>1454</v>
      </c>
      <c r="F2043" s="62">
        <v>1198.46</v>
      </c>
      <c r="G2043" s="43" t="s">
        <v>681</v>
      </c>
      <c r="H2043" s="43" t="s">
        <v>5688</v>
      </c>
      <c r="I2043" s="69">
        <v>300</v>
      </c>
      <c r="J2043" s="43" t="s">
        <v>398</v>
      </c>
      <c r="K2043" s="43" t="s">
        <v>398</v>
      </c>
      <c r="L2043" s="43" t="s">
        <v>413</v>
      </c>
      <c r="M2043" s="43" t="s">
        <v>395</v>
      </c>
      <c r="N2043" s="43" t="s">
        <v>396</v>
      </c>
      <c r="O2043" s="68" t="s">
        <v>325</v>
      </c>
      <c r="P2043" s="68" t="s">
        <v>4838</v>
      </c>
      <c r="Q2043" s="57" t="str">
        <f>MID(Tabla1[[#This Row],[Aplicación]],14,1)</f>
        <v>2</v>
      </c>
      <c r="R2043" s="35" t="s">
        <v>265</v>
      </c>
      <c r="S2043" s="57" t="str">
        <f>MID(Tabla1[[#This Row],[Aplicación]],6,2)</f>
        <v>08</v>
      </c>
      <c r="T2043" s="54" t="str">
        <f>VLOOKUP(Tabla1[[#This Row],[AREA]],Hoja1!A:B,2,FALSE)</f>
        <v>08. Tráfico y movilidad</v>
      </c>
      <c r="U2043" s="57" t="str">
        <f>MID(Tabla1[[#This Row],[Aplicación]],9,4)</f>
        <v>1532</v>
      </c>
      <c r="V2043" s="54" t="str">
        <f>VLOOKUP(Tabla1[[#This Row],[PROGRAMA]],Hoja1!A:B,2,FALSE)</f>
        <v>1532. Pavimentación vias públicas y otros servicios urbanísticos</v>
      </c>
      <c r="W2043" s="57" t="str">
        <f>MID(Tabla1[[#This Row],[Aplicación]],14,2)</f>
        <v>21</v>
      </c>
      <c r="X2043" s="57" t="str">
        <f>MID(Tabla1[[#This Row],[Aplicación]],14,6)</f>
        <v>210</v>
      </c>
    </row>
    <row r="2044" spans="1:24" x14ac:dyDescent="0.25">
      <c r="A2044" s="60">
        <v>220240044477</v>
      </c>
      <c r="B2044" s="43" t="s">
        <v>702</v>
      </c>
      <c r="C2044" s="61">
        <v>45565</v>
      </c>
      <c r="D2044" s="60">
        <v>22024003039</v>
      </c>
      <c r="E2044" s="43" t="s">
        <v>1454</v>
      </c>
      <c r="F2044" s="62">
        <v>692.16</v>
      </c>
      <c r="G2044" s="43" t="s">
        <v>41</v>
      </c>
      <c r="H2044" s="43" t="s">
        <v>6056</v>
      </c>
      <c r="I2044" s="69" t="s">
        <v>2934</v>
      </c>
      <c r="J2044" s="43" t="s">
        <v>398</v>
      </c>
      <c r="K2044" s="43" t="s">
        <v>398</v>
      </c>
      <c r="L2044" s="43" t="s">
        <v>413</v>
      </c>
      <c r="M2044" s="43" t="s">
        <v>395</v>
      </c>
      <c r="N2044" s="43" t="s">
        <v>396</v>
      </c>
      <c r="O2044" s="68" t="s">
        <v>325</v>
      </c>
      <c r="P2044" s="68" t="s">
        <v>4838</v>
      </c>
      <c r="Q2044" s="57" t="str">
        <f>MID(Tabla1[[#This Row],[Aplicación]],14,1)</f>
        <v>2</v>
      </c>
      <c r="R2044" s="35" t="s">
        <v>265</v>
      </c>
      <c r="S2044" s="57" t="str">
        <f>MID(Tabla1[[#This Row],[Aplicación]],6,2)</f>
        <v>08</v>
      </c>
      <c r="T2044" s="54" t="str">
        <f>VLOOKUP(Tabla1[[#This Row],[AREA]],Hoja1!A:B,2,FALSE)</f>
        <v>08. Tráfico y movilidad</v>
      </c>
      <c r="U2044" s="57" t="str">
        <f>MID(Tabla1[[#This Row],[Aplicación]],9,4)</f>
        <v>1532</v>
      </c>
      <c r="V2044" s="54" t="str">
        <f>VLOOKUP(Tabla1[[#This Row],[PROGRAMA]],Hoja1!A:B,2,FALSE)</f>
        <v>1532. Pavimentación vias públicas y otros servicios urbanísticos</v>
      </c>
      <c r="W2044" s="57" t="str">
        <f>MID(Tabla1[[#This Row],[Aplicación]],14,2)</f>
        <v>21</v>
      </c>
      <c r="X2044" s="57" t="str">
        <f>MID(Tabla1[[#This Row],[Aplicación]],14,6)</f>
        <v>210</v>
      </c>
    </row>
    <row r="2045" spans="1:24" x14ac:dyDescent="0.25">
      <c r="A2045" s="60">
        <v>220240042962</v>
      </c>
      <c r="B2045" s="43" t="s">
        <v>702</v>
      </c>
      <c r="C2045" s="61">
        <v>45554</v>
      </c>
      <c r="D2045" s="60">
        <v>22024003039</v>
      </c>
      <c r="E2045" s="43" t="s">
        <v>1454</v>
      </c>
      <c r="F2045" s="62">
        <v>2294.34</v>
      </c>
      <c r="G2045" s="43" t="s">
        <v>852</v>
      </c>
      <c r="H2045" s="43" t="s">
        <v>6087</v>
      </c>
      <c r="I2045" s="69" t="s">
        <v>2934</v>
      </c>
      <c r="J2045" s="43" t="s">
        <v>398</v>
      </c>
      <c r="K2045" s="43" t="s">
        <v>398</v>
      </c>
      <c r="L2045" s="43" t="s">
        <v>413</v>
      </c>
      <c r="M2045" s="43" t="s">
        <v>395</v>
      </c>
      <c r="N2045" s="43" t="s">
        <v>396</v>
      </c>
      <c r="O2045" s="68" t="s">
        <v>325</v>
      </c>
      <c r="P2045" s="68" t="s">
        <v>4838</v>
      </c>
      <c r="Q2045" s="57" t="str">
        <f>MID(Tabla1[[#This Row],[Aplicación]],14,1)</f>
        <v>2</v>
      </c>
      <c r="R2045" s="35" t="s">
        <v>265</v>
      </c>
      <c r="S2045" s="57" t="str">
        <f>MID(Tabla1[[#This Row],[Aplicación]],6,2)</f>
        <v>08</v>
      </c>
      <c r="T2045" s="54" t="str">
        <f>VLOOKUP(Tabla1[[#This Row],[AREA]],Hoja1!A:B,2,FALSE)</f>
        <v>08. Tráfico y movilidad</v>
      </c>
      <c r="U2045" s="57" t="str">
        <f>MID(Tabla1[[#This Row],[Aplicación]],9,4)</f>
        <v>1532</v>
      </c>
      <c r="V2045" s="54" t="str">
        <f>VLOOKUP(Tabla1[[#This Row],[PROGRAMA]],Hoja1!A:B,2,FALSE)</f>
        <v>1532. Pavimentación vias públicas y otros servicios urbanísticos</v>
      </c>
      <c r="W2045" s="57" t="str">
        <f>MID(Tabla1[[#This Row],[Aplicación]],14,2)</f>
        <v>21</v>
      </c>
      <c r="X2045" s="57" t="str">
        <f>MID(Tabla1[[#This Row],[Aplicación]],14,6)</f>
        <v>210</v>
      </c>
    </row>
    <row r="2046" spans="1:24" x14ac:dyDescent="0.25">
      <c r="A2046" s="60">
        <v>220240044524</v>
      </c>
      <c r="B2046" s="43" t="s">
        <v>702</v>
      </c>
      <c r="C2046" s="61">
        <v>45565</v>
      </c>
      <c r="D2046" s="60">
        <v>22024003039</v>
      </c>
      <c r="E2046" s="43" t="s">
        <v>1454</v>
      </c>
      <c r="F2046" s="62">
        <v>2356.96</v>
      </c>
      <c r="G2046" s="43" t="s">
        <v>6145</v>
      </c>
      <c r="H2046" s="43" t="s">
        <v>6146</v>
      </c>
      <c r="I2046" s="69" t="s">
        <v>2934</v>
      </c>
      <c r="J2046" s="43" t="s">
        <v>6147</v>
      </c>
      <c r="K2046" s="43" t="s">
        <v>666</v>
      </c>
      <c r="L2046" s="43" t="s">
        <v>413</v>
      </c>
      <c r="M2046" s="43" t="s">
        <v>395</v>
      </c>
      <c r="N2046" s="43" t="s">
        <v>396</v>
      </c>
      <c r="O2046" s="68" t="s">
        <v>325</v>
      </c>
      <c r="P2046" s="68" t="s">
        <v>4838</v>
      </c>
      <c r="Q2046" s="57" t="str">
        <f>MID(Tabla1[[#This Row],[Aplicación]],14,1)</f>
        <v>2</v>
      </c>
      <c r="R2046" s="35" t="s">
        <v>265</v>
      </c>
      <c r="S2046" s="57" t="str">
        <f>MID(Tabla1[[#This Row],[Aplicación]],6,2)</f>
        <v>08</v>
      </c>
      <c r="T2046" s="54" t="str">
        <f>VLOOKUP(Tabla1[[#This Row],[AREA]],Hoja1!A:B,2,FALSE)</f>
        <v>08. Tráfico y movilidad</v>
      </c>
      <c r="U2046" s="57" t="str">
        <f>MID(Tabla1[[#This Row],[Aplicación]],9,4)</f>
        <v>1532</v>
      </c>
      <c r="V2046" s="54" t="str">
        <f>VLOOKUP(Tabla1[[#This Row],[PROGRAMA]],Hoja1!A:B,2,FALSE)</f>
        <v>1532. Pavimentación vias públicas y otros servicios urbanísticos</v>
      </c>
      <c r="W2046" s="57" t="str">
        <f>MID(Tabla1[[#This Row],[Aplicación]],14,2)</f>
        <v>21</v>
      </c>
      <c r="X2046" s="57" t="str">
        <f>MID(Tabla1[[#This Row],[Aplicación]],14,6)</f>
        <v>210</v>
      </c>
    </row>
    <row r="2047" spans="1:24" x14ac:dyDescent="0.25">
      <c r="A2047" s="60">
        <v>220240044723</v>
      </c>
      <c r="B2047" s="43" t="s">
        <v>702</v>
      </c>
      <c r="C2047" s="61">
        <v>45565</v>
      </c>
      <c r="D2047" s="60">
        <v>22024003039</v>
      </c>
      <c r="E2047" s="43" t="s">
        <v>1454</v>
      </c>
      <c r="F2047" s="62">
        <v>88.45</v>
      </c>
      <c r="G2047" s="43" t="s">
        <v>815</v>
      </c>
      <c r="H2047" s="43" t="s">
        <v>6156</v>
      </c>
      <c r="I2047" s="69" t="s">
        <v>2934</v>
      </c>
      <c r="J2047" s="43" t="s">
        <v>398</v>
      </c>
      <c r="K2047" s="43" t="s">
        <v>398</v>
      </c>
      <c r="L2047" s="43" t="s">
        <v>413</v>
      </c>
      <c r="M2047" s="43" t="s">
        <v>395</v>
      </c>
      <c r="N2047" s="43" t="s">
        <v>396</v>
      </c>
      <c r="O2047" s="68" t="s">
        <v>325</v>
      </c>
      <c r="P2047" s="68" t="s">
        <v>4838</v>
      </c>
      <c r="Q2047" s="57" t="str">
        <f>MID(Tabla1[[#This Row],[Aplicación]],14,1)</f>
        <v>2</v>
      </c>
      <c r="R2047" s="35" t="s">
        <v>265</v>
      </c>
      <c r="S2047" s="57" t="str">
        <f>MID(Tabla1[[#This Row],[Aplicación]],6,2)</f>
        <v>08</v>
      </c>
      <c r="T2047" s="54" t="str">
        <f>VLOOKUP(Tabla1[[#This Row],[AREA]],Hoja1!A:B,2,FALSE)</f>
        <v>08. Tráfico y movilidad</v>
      </c>
      <c r="U2047" s="57" t="str">
        <f>MID(Tabla1[[#This Row],[Aplicación]],9,4)</f>
        <v>1532</v>
      </c>
      <c r="V2047" s="54" t="str">
        <f>VLOOKUP(Tabla1[[#This Row],[PROGRAMA]],Hoja1!A:B,2,FALSE)</f>
        <v>1532. Pavimentación vias públicas y otros servicios urbanísticos</v>
      </c>
      <c r="W2047" s="57" t="str">
        <f>MID(Tabla1[[#This Row],[Aplicación]],14,2)</f>
        <v>21</v>
      </c>
      <c r="X2047" s="57" t="str">
        <f>MID(Tabla1[[#This Row],[Aplicación]],14,6)</f>
        <v>210</v>
      </c>
    </row>
    <row r="2048" spans="1:24" x14ac:dyDescent="0.25">
      <c r="A2048" s="60">
        <v>220240044521</v>
      </c>
      <c r="B2048" s="43" t="s">
        <v>702</v>
      </c>
      <c r="C2048" s="61">
        <v>45565</v>
      </c>
      <c r="D2048" s="60">
        <v>22024003039</v>
      </c>
      <c r="E2048" s="43" t="s">
        <v>1454</v>
      </c>
      <c r="F2048" s="62">
        <v>1625.99</v>
      </c>
      <c r="G2048" s="43" t="s">
        <v>886</v>
      </c>
      <c r="H2048" s="43" t="s">
        <v>6187</v>
      </c>
      <c r="I2048" s="69" t="s">
        <v>2934</v>
      </c>
      <c r="J2048" s="43" t="s">
        <v>398</v>
      </c>
      <c r="K2048" s="43" t="s">
        <v>398</v>
      </c>
      <c r="L2048" s="43" t="s">
        <v>413</v>
      </c>
      <c r="M2048" s="43" t="s">
        <v>395</v>
      </c>
      <c r="N2048" s="43" t="s">
        <v>396</v>
      </c>
      <c r="O2048" s="68" t="s">
        <v>325</v>
      </c>
      <c r="P2048" s="68" t="s">
        <v>4838</v>
      </c>
      <c r="Q2048" s="57" t="str">
        <f>MID(Tabla1[[#This Row],[Aplicación]],14,1)</f>
        <v>2</v>
      </c>
      <c r="R2048" s="35" t="s">
        <v>265</v>
      </c>
      <c r="S2048" s="57" t="str">
        <f>MID(Tabla1[[#This Row],[Aplicación]],6,2)</f>
        <v>08</v>
      </c>
      <c r="T2048" s="54" t="str">
        <f>VLOOKUP(Tabla1[[#This Row],[AREA]],Hoja1!A:B,2,FALSE)</f>
        <v>08. Tráfico y movilidad</v>
      </c>
      <c r="U2048" s="57" t="str">
        <f>MID(Tabla1[[#This Row],[Aplicación]],9,4)</f>
        <v>1532</v>
      </c>
      <c r="V2048" s="54" t="str">
        <f>VLOOKUP(Tabla1[[#This Row],[PROGRAMA]],Hoja1!A:B,2,FALSE)</f>
        <v>1532. Pavimentación vias públicas y otros servicios urbanísticos</v>
      </c>
      <c r="W2048" s="57" t="str">
        <f>MID(Tabla1[[#This Row],[Aplicación]],14,2)</f>
        <v>21</v>
      </c>
      <c r="X2048" s="57" t="str">
        <f>MID(Tabla1[[#This Row],[Aplicación]],14,6)</f>
        <v>210</v>
      </c>
    </row>
    <row r="2049" spans="1:24" x14ac:dyDescent="0.25">
      <c r="A2049" s="60">
        <v>220240044697</v>
      </c>
      <c r="B2049" s="43" t="s">
        <v>702</v>
      </c>
      <c r="C2049" s="61">
        <v>45565</v>
      </c>
      <c r="D2049" s="60">
        <v>22024003039</v>
      </c>
      <c r="E2049" s="43" t="s">
        <v>1454</v>
      </c>
      <c r="F2049" s="62">
        <v>1625.99</v>
      </c>
      <c r="G2049" s="43" t="s">
        <v>886</v>
      </c>
      <c r="H2049" s="43" t="s">
        <v>6188</v>
      </c>
      <c r="I2049" s="69" t="s">
        <v>2934</v>
      </c>
      <c r="J2049" s="43" t="s">
        <v>398</v>
      </c>
      <c r="K2049" s="43" t="s">
        <v>398</v>
      </c>
      <c r="L2049" s="43" t="s">
        <v>413</v>
      </c>
      <c r="M2049" s="43" t="s">
        <v>395</v>
      </c>
      <c r="N2049" s="43" t="s">
        <v>396</v>
      </c>
      <c r="O2049" s="68" t="s">
        <v>325</v>
      </c>
      <c r="P2049" s="68" t="s">
        <v>4838</v>
      </c>
      <c r="Q2049" s="57" t="str">
        <f>MID(Tabla1[[#This Row],[Aplicación]],14,1)</f>
        <v>2</v>
      </c>
      <c r="R2049" s="35" t="s">
        <v>265</v>
      </c>
      <c r="S2049" s="57" t="str">
        <f>MID(Tabla1[[#This Row],[Aplicación]],6,2)</f>
        <v>08</v>
      </c>
      <c r="T2049" s="54" t="str">
        <f>VLOOKUP(Tabla1[[#This Row],[AREA]],Hoja1!A:B,2,FALSE)</f>
        <v>08. Tráfico y movilidad</v>
      </c>
      <c r="U2049" s="57" t="str">
        <f>MID(Tabla1[[#This Row],[Aplicación]],9,4)</f>
        <v>1532</v>
      </c>
      <c r="V2049" s="54" t="str">
        <f>VLOOKUP(Tabla1[[#This Row],[PROGRAMA]],Hoja1!A:B,2,FALSE)</f>
        <v>1532. Pavimentación vias públicas y otros servicios urbanísticos</v>
      </c>
      <c r="W2049" s="57" t="str">
        <f>MID(Tabla1[[#This Row],[Aplicación]],14,2)</f>
        <v>21</v>
      </c>
      <c r="X2049" s="57" t="str">
        <f>MID(Tabla1[[#This Row],[Aplicación]],14,6)</f>
        <v>210</v>
      </c>
    </row>
    <row r="2050" spans="1:24" x14ac:dyDescent="0.25">
      <c r="A2050" s="60">
        <v>220239000982</v>
      </c>
      <c r="B2050" s="43" t="s">
        <v>390</v>
      </c>
      <c r="C2050" s="61">
        <v>45292</v>
      </c>
      <c r="D2050" s="60">
        <v>22024001892</v>
      </c>
      <c r="E2050" s="43" t="s">
        <v>1390</v>
      </c>
      <c r="F2050" s="62">
        <v>2350</v>
      </c>
      <c r="G2050" s="43" t="s">
        <v>429</v>
      </c>
      <c r="H2050" s="43" t="s">
        <v>2002</v>
      </c>
      <c r="I2050" s="69">
        <v>220</v>
      </c>
      <c r="J2050" s="43" t="s">
        <v>398</v>
      </c>
      <c r="K2050" s="43" t="s">
        <v>398</v>
      </c>
      <c r="L2050" s="43" t="s">
        <v>399</v>
      </c>
      <c r="M2050" s="43" t="s">
        <v>395</v>
      </c>
      <c r="N2050" s="43" t="s">
        <v>396</v>
      </c>
      <c r="O2050" s="52" t="s">
        <v>321</v>
      </c>
      <c r="P2050" s="63" t="s">
        <v>276</v>
      </c>
      <c r="Q2050" s="57" t="str">
        <f>MID(Tabla1[[#This Row],[Aplicación]],14,1)</f>
        <v>2</v>
      </c>
      <c r="R2050" s="35" t="s">
        <v>265</v>
      </c>
      <c r="S2050" s="57" t="str">
        <f>MID(Tabla1[[#This Row],[Aplicación]],6,2)</f>
        <v>08</v>
      </c>
      <c r="T2050" s="54" t="str">
        <f>VLOOKUP(Tabla1[[#This Row],[AREA]],Hoja1!A:B,2,FALSE)</f>
        <v>08. Tráfico y movilidad</v>
      </c>
      <c r="U2050" s="57" t="str">
        <f>MID(Tabla1[[#This Row],[Aplicación]],9,4)</f>
        <v>1532</v>
      </c>
      <c r="V2050" s="54" t="str">
        <f>VLOOKUP(Tabla1[[#This Row],[PROGRAMA]],Hoja1!A:B,2,FALSE)</f>
        <v>1532. Pavimentación vias públicas y otros servicios urbanísticos</v>
      </c>
      <c r="W2050" s="57" t="str">
        <f>MID(Tabla1[[#This Row],[Aplicación]],14,2)</f>
        <v>21</v>
      </c>
      <c r="X2050" s="57" t="str">
        <f>MID(Tabla1[[#This Row],[Aplicación]],14,6)</f>
        <v>213</v>
      </c>
    </row>
    <row r="2051" spans="1:24" x14ac:dyDescent="0.25">
      <c r="A2051" s="60">
        <v>220240003041</v>
      </c>
      <c r="B2051" s="43" t="s">
        <v>390</v>
      </c>
      <c r="C2051" s="61">
        <v>45343</v>
      </c>
      <c r="D2051" s="60">
        <v>22024001604</v>
      </c>
      <c r="E2051" s="43" t="s">
        <v>1390</v>
      </c>
      <c r="F2051" s="62">
        <v>882.82</v>
      </c>
      <c r="G2051" s="43" t="s">
        <v>18</v>
      </c>
      <c r="H2051" s="43" t="s">
        <v>2105</v>
      </c>
      <c r="I2051" s="69">
        <v>220</v>
      </c>
      <c r="J2051" s="43" t="s">
        <v>398</v>
      </c>
      <c r="K2051" s="43" t="s">
        <v>398</v>
      </c>
      <c r="L2051" s="43" t="s">
        <v>399</v>
      </c>
      <c r="M2051" s="43" t="s">
        <v>585</v>
      </c>
      <c r="N2051" s="43" t="s">
        <v>539</v>
      </c>
      <c r="O2051" s="52" t="s">
        <v>326</v>
      </c>
      <c r="P2051" s="63" t="s">
        <v>276</v>
      </c>
      <c r="Q2051" s="57" t="str">
        <f>MID(Tabla1[[#This Row],[Aplicación]],14,1)</f>
        <v>2</v>
      </c>
      <c r="R2051" s="35" t="s">
        <v>265</v>
      </c>
      <c r="S2051" s="57" t="str">
        <f>MID(Tabla1[[#This Row],[Aplicación]],6,2)</f>
        <v>08</v>
      </c>
      <c r="T2051" s="54" t="str">
        <f>VLOOKUP(Tabla1[[#This Row],[AREA]],Hoja1!A:B,2,FALSE)</f>
        <v>08. Tráfico y movilidad</v>
      </c>
      <c r="U2051" s="57" t="str">
        <f>MID(Tabla1[[#This Row],[Aplicación]],9,4)</f>
        <v>1532</v>
      </c>
      <c r="V2051" s="54" t="str">
        <f>VLOOKUP(Tabla1[[#This Row],[PROGRAMA]],Hoja1!A:B,2,FALSE)</f>
        <v>1532. Pavimentación vias públicas y otros servicios urbanísticos</v>
      </c>
      <c r="W2051" s="57" t="str">
        <f>MID(Tabla1[[#This Row],[Aplicación]],14,2)</f>
        <v>21</v>
      </c>
      <c r="X2051" s="57" t="str">
        <f>MID(Tabla1[[#This Row],[Aplicación]],14,6)</f>
        <v>213</v>
      </c>
    </row>
    <row r="2052" spans="1:24" x14ac:dyDescent="0.25">
      <c r="A2052" s="60">
        <v>220240001668</v>
      </c>
      <c r="B2052" s="43" t="s">
        <v>390</v>
      </c>
      <c r="C2052" s="61">
        <v>45341</v>
      </c>
      <c r="D2052" s="60">
        <v>22024000099</v>
      </c>
      <c r="E2052" s="43" t="s">
        <v>1390</v>
      </c>
      <c r="F2052" s="62">
        <v>2904</v>
      </c>
      <c r="G2052" s="43" t="s">
        <v>352</v>
      </c>
      <c r="H2052" s="43" t="s">
        <v>2410</v>
      </c>
      <c r="I2052" s="69">
        <v>220</v>
      </c>
      <c r="J2052" s="43" t="s">
        <v>398</v>
      </c>
      <c r="K2052" s="43" t="s">
        <v>398</v>
      </c>
      <c r="L2052" s="43" t="s">
        <v>399</v>
      </c>
      <c r="M2052" s="43" t="s">
        <v>585</v>
      </c>
      <c r="N2052" s="43" t="s">
        <v>539</v>
      </c>
      <c r="O2052" s="52" t="s">
        <v>326</v>
      </c>
      <c r="P2052" s="63" t="s">
        <v>276</v>
      </c>
      <c r="Q2052" s="57" t="str">
        <f>MID(Tabla1[[#This Row],[Aplicación]],14,1)</f>
        <v>2</v>
      </c>
      <c r="R2052" s="35" t="s">
        <v>265</v>
      </c>
      <c r="S2052" s="57" t="str">
        <f>MID(Tabla1[[#This Row],[Aplicación]],6,2)</f>
        <v>08</v>
      </c>
      <c r="T2052" s="54" t="str">
        <f>VLOOKUP(Tabla1[[#This Row],[AREA]],Hoja1!A:B,2,FALSE)</f>
        <v>08. Tráfico y movilidad</v>
      </c>
      <c r="U2052" s="57" t="str">
        <f>MID(Tabla1[[#This Row],[Aplicación]],9,4)</f>
        <v>1532</v>
      </c>
      <c r="V2052" s="54" t="str">
        <f>VLOOKUP(Tabla1[[#This Row],[PROGRAMA]],Hoja1!A:B,2,FALSE)</f>
        <v>1532. Pavimentación vias públicas y otros servicios urbanísticos</v>
      </c>
      <c r="W2052" s="57" t="str">
        <f>MID(Tabla1[[#This Row],[Aplicación]],14,2)</f>
        <v>21</v>
      </c>
      <c r="X2052" s="57" t="str">
        <f>MID(Tabla1[[#This Row],[Aplicación]],14,6)</f>
        <v>213</v>
      </c>
    </row>
    <row r="2053" spans="1:24" x14ac:dyDescent="0.25">
      <c r="A2053" s="60">
        <v>220240022933</v>
      </c>
      <c r="B2053" s="43" t="s">
        <v>390</v>
      </c>
      <c r="C2053" s="61">
        <v>45449</v>
      </c>
      <c r="D2053" s="60">
        <v>22024004870</v>
      </c>
      <c r="E2053" s="43" t="s">
        <v>1390</v>
      </c>
      <c r="F2053" s="62">
        <v>640.33000000000004</v>
      </c>
      <c r="G2053" s="43" t="s">
        <v>16</v>
      </c>
      <c r="H2053" s="43" t="s">
        <v>3426</v>
      </c>
      <c r="I2053" s="69" t="s">
        <v>2930</v>
      </c>
      <c r="J2053" s="43" t="s">
        <v>398</v>
      </c>
      <c r="K2053" s="43" t="s">
        <v>398</v>
      </c>
      <c r="L2053" s="43" t="s">
        <v>399</v>
      </c>
      <c r="M2053" s="43" t="s">
        <v>585</v>
      </c>
      <c r="N2053" s="43" t="s">
        <v>539</v>
      </c>
      <c r="O2053" s="68" t="s">
        <v>326</v>
      </c>
      <c r="P2053" s="68" t="s">
        <v>2931</v>
      </c>
      <c r="Q2053" s="57" t="s">
        <v>2932</v>
      </c>
      <c r="R2053" s="35" t="s">
        <v>265</v>
      </c>
      <c r="S2053" s="57" t="str">
        <f>MID(Tabla1[[#This Row],[Aplicación]],6,2)</f>
        <v>08</v>
      </c>
      <c r="T2053" s="54" t="str">
        <f>VLOOKUP(Tabla1[[#This Row],[AREA]],Hoja1!A:B,2,FALSE)</f>
        <v>08. Tráfico y movilidad</v>
      </c>
      <c r="U2053" s="57" t="str">
        <f>MID(Tabla1[[#This Row],[Aplicación]],9,4)</f>
        <v>1532</v>
      </c>
      <c r="V2053" s="54" t="str">
        <f>VLOOKUP(Tabla1[[#This Row],[PROGRAMA]],Hoja1!A:B,2,FALSE)</f>
        <v>1532. Pavimentación vias públicas y otros servicios urbanísticos</v>
      </c>
      <c r="W2053" s="57" t="str">
        <f>MID(Tabla1[[#This Row],[Aplicación]],14,2)</f>
        <v>21</v>
      </c>
      <c r="X2053" s="57" t="str">
        <f>MID(Tabla1[[#This Row],[Aplicación]],14,6)</f>
        <v>213</v>
      </c>
    </row>
    <row r="2054" spans="1:24" x14ac:dyDescent="0.25">
      <c r="A2054" s="60">
        <v>220240016668</v>
      </c>
      <c r="B2054" s="43" t="s">
        <v>390</v>
      </c>
      <c r="C2054" s="61">
        <v>45426</v>
      </c>
      <c r="D2054" s="60">
        <v>22024004309</v>
      </c>
      <c r="E2054" s="43" t="s">
        <v>1390</v>
      </c>
      <c r="F2054" s="62">
        <v>424.11</v>
      </c>
      <c r="G2054" s="43" t="s">
        <v>352</v>
      </c>
      <c r="H2054" s="43" t="s">
        <v>3994</v>
      </c>
      <c r="I2054" s="69" t="s">
        <v>2930</v>
      </c>
      <c r="J2054" s="43" t="s">
        <v>398</v>
      </c>
      <c r="K2054" s="43" t="s">
        <v>398</v>
      </c>
      <c r="L2054" s="43" t="s">
        <v>399</v>
      </c>
      <c r="M2054" s="43" t="s">
        <v>585</v>
      </c>
      <c r="N2054" s="43" t="s">
        <v>539</v>
      </c>
      <c r="O2054" s="68" t="s">
        <v>326</v>
      </c>
      <c r="P2054" s="68" t="s">
        <v>2931</v>
      </c>
      <c r="Q2054" s="57" t="s">
        <v>2932</v>
      </c>
      <c r="R2054" s="35" t="s">
        <v>265</v>
      </c>
      <c r="S2054" s="57" t="str">
        <f>MID(Tabla1[[#This Row],[Aplicación]],6,2)</f>
        <v>08</v>
      </c>
      <c r="T2054" s="54" t="str">
        <f>VLOOKUP(Tabla1[[#This Row],[AREA]],Hoja1!A:B,2,FALSE)</f>
        <v>08. Tráfico y movilidad</v>
      </c>
      <c r="U2054" s="57" t="str">
        <f>MID(Tabla1[[#This Row],[Aplicación]],9,4)</f>
        <v>1532</v>
      </c>
      <c r="V2054" s="54" t="str">
        <f>VLOOKUP(Tabla1[[#This Row],[PROGRAMA]],Hoja1!A:B,2,FALSE)</f>
        <v>1532. Pavimentación vias públicas y otros servicios urbanísticos</v>
      </c>
      <c r="W2054" s="57" t="str">
        <f>MID(Tabla1[[#This Row],[Aplicación]],14,2)</f>
        <v>21</v>
      </c>
      <c r="X2054" s="57" t="str">
        <f>MID(Tabla1[[#This Row],[Aplicación]],14,6)</f>
        <v>213</v>
      </c>
    </row>
    <row r="2055" spans="1:24" x14ac:dyDescent="0.25">
      <c r="A2055" s="60">
        <v>220240011073</v>
      </c>
      <c r="B2055" s="43" t="s">
        <v>702</v>
      </c>
      <c r="C2055" s="61">
        <v>45393</v>
      </c>
      <c r="D2055" s="60">
        <v>22024003362</v>
      </c>
      <c r="E2055" s="43" t="s">
        <v>1390</v>
      </c>
      <c r="F2055" s="62">
        <v>144.18</v>
      </c>
      <c r="G2055" s="43" t="s">
        <v>81</v>
      </c>
      <c r="H2055" s="43" t="s">
        <v>4548</v>
      </c>
      <c r="I2055" s="69" t="s">
        <v>2934</v>
      </c>
      <c r="J2055" s="43" t="s">
        <v>398</v>
      </c>
      <c r="K2055" s="43" t="s">
        <v>398</v>
      </c>
      <c r="L2055" s="43" t="s">
        <v>399</v>
      </c>
      <c r="M2055" s="43" t="s">
        <v>395</v>
      </c>
      <c r="N2055" s="43" t="s">
        <v>396</v>
      </c>
      <c r="O2055" s="68" t="s">
        <v>325</v>
      </c>
      <c r="P2055" s="68" t="s">
        <v>2931</v>
      </c>
      <c r="Q2055" s="57" t="s">
        <v>2932</v>
      </c>
      <c r="R2055" s="35" t="s">
        <v>265</v>
      </c>
      <c r="S2055" s="57" t="str">
        <f>MID(Tabla1[[#This Row],[Aplicación]],6,2)</f>
        <v>08</v>
      </c>
      <c r="T2055" s="54" t="str">
        <f>VLOOKUP(Tabla1[[#This Row],[AREA]],Hoja1!A:B,2,FALSE)</f>
        <v>08. Tráfico y movilidad</v>
      </c>
      <c r="U2055" s="57" t="str">
        <f>MID(Tabla1[[#This Row],[Aplicación]],9,4)</f>
        <v>1532</v>
      </c>
      <c r="V2055" s="54" t="str">
        <f>VLOOKUP(Tabla1[[#This Row],[PROGRAMA]],Hoja1!A:B,2,FALSE)</f>
        <v>1532. Pavimentación vias públicas y otros servicios urbanísticos</v>
      </c>
      <c r="W2055" s="57" t="str">
        <f>MID(Tabla1[[#This Row],[Aplicación]],14,2)</f>
        <v>21</v>
      </c>
      <c r="X2055" s="57" t="str">
        <f>MID(Tabla1[[#This Row],[Aplicación]],14,6)</f>
        <v>213</v>
      </c>
    </row>
    <row r="2056" spans="1:24" x14ac:dyDescent="0.25">
      <c r="A2056" s="60">
        <v>220240041174</v>
      </c>
      <c r="B2056" s="43" t="s">
        <v>702</v>
      </c>
      <c r="C2056" s="61">
        <v>45533</v>
      </c>
      <c r="D2056" s="60">
        <v>22024003362</v>
      </c>
      <c r="E2056" s="43" t="s">
        <v>1390</v>
      </c>
      <c r="F2056" s="62">
        <v>621.83000000000004</v>
      </c>
      <c r="G2056" s="43" t="s">
        <v>3581</v>
      </c>
      <c r="H2056" s="43" t="s">
        <v>5940</v>
      </c>
      <c r="I2056" s="69">
        <v>300</v>
      </c>
      <c r="J2056" s="43" t="s">
        <v>398</v>
      </c>
      <c r="K2056" s="43" t="s">
        <v>398</v>
      </c>
      <c r="L2056" s="43" t="s">
        <v>399</v>
      </c>
      <c r="M2056" s="43" t="s">
        <v>395</v>
      </c>
      <c r="N2056" s="43" t="s">
        <v>396</v>
      </c>
      <c r="O2056" s="68" t="s">
        <v>325</v>
      </c>
      <c r="P2056" s="68" t="s">
        <v>4838</v>
      </c>
      <c r="Q2056" s="57" t="str">
        <f>MID(Tabla1[[#This Row],[Aplicación]],14,1)</f>
        <v>2</v>
      </c>
      <c r="R2056" s="35" t="s">
        <v>265</v>
      </c>
      <c r="S2056" s="57" t="str">
        <f>MID(Tabla1[[#This Row],[Aplicación]],6,2)</f>
        <v>08</v>
      </c>
      <c r="T2056" s="54" t="str">
        <f>VLOOKUP(Tabla1[[#This Row],[AREA]],Hoja1!A:B,2,FALSE)</f>
        <v>08. Tráfico y movilidad</v>
      </c>
      <c r="U2056" s="57" t="str">
        <f>MID(Tabla1[[#This Row],[Aplicación]],9,4)</f>
        <v>1532</v>
      </c>
      <c r="V2056" s="54" t="str">
        <f>VLOOKUP(Tabla1[[#This Row],[PROGRAMA]],Hoja1!A:B,2,FALSE)</f>
        <v>1532. Pavimentación vias públicas y otros servicios urbanísticos</v>
      </c>
      <c r="W2056" s="57" t="str">
        <f>MID(Tabla1[[#This Row],[Aplicación]],14,2)</f>
        <v>21</v>
      </c>
      <c r="X2056" s="57" t="str">
        <f>MID(Tabla1[[#This Row],[Aplicación]],14,6)</f>
        <v>213</v>
      </c>
    </row>
    <row r="2057" spans="1:24" x14ac:dyDescent="0.25">
      <c r="A2057" s="53">
        <v>220239000851</v>
      </c>
      <c r="B2057" s="45" t="s">
        <v>390</v>
      </c>
      <c r="C2057" s="50">
        <v>45292</v>
      </c>
      <c r="D2057" s="44">
        <v>22024001201</v>
      </c>
      <c r="E2057" s="45" t="s">
        <v>1331</v>
      </c>
      <c r="F2057" s="51">
        <v>18500</v>
      </c>
      <c r="G2057" s="45" t="s">
        <v>426</v>
      </c>
      <c r="H2057" s="45" t="s">
        <v>1780</v>
      </c>
      <c r="I2057" s="53">
        <v>220</v>
      </c>
      <c r="J2057" s="45" t="s">
        <v>427</v>
      </c>
      <c r="K2057" s="45" t="s">
        <v>428</v>
      </c>
      <c r="L2057" s="45" t="s">
        <v>413</v>
      </c>
      <c r="M2057" s="45" t="s">
        <v>395</v>
      </c>
      <c r="N2057" s="45" t="s">
        <v>396</v>
      </c>
      <c r="O2057" s="52" t="s">
        <v>321</v>
      </c>
      <c r="P2057" s="63" t="s">
        <v>276</v>
      </c>
      <c r="Q2057" s="57" t="str">
        <f>MID(Tabla1[[#This Row],[Aplicación]],14,1)</f>
        <v>2</v>
      </c>
      <c r="R2057" s="35" t="s">
        <v>265</v>
      </c>
      <c r="S2057" s="57" t="str">
        <f>MID(Tabla1[[#This Row],[Aplicación]],6,2)</f>
        <v>08</v>
      </c>
      <c r="T2057" s="54" t="str">
        <f>VLOOKUP(Tabla1[[#This Row],[AREA]],Hoja1!A:B,2,FALSE)</f>
        <v>08. Tráfico y movilidad</v>
      </c>
      <c r="U2057" s="57" t="str">
        <f>MID(Tabla1[[#This Row],[Aplicación]],9,4)</f>
        <v>1532</v>
      </c>
      <c r="V2057" s="54" t="str">
        <f>VLOOKUP(Tabla1[[#This Row],[PROGRAMA]],Hoja1!A:B,2,FALSE)</f>
        <v>1532. Pavimentación vias públicas y otros servicios urbanísticos</v>
      </c>
      <c r="W2057" s="57" t="str">
        <f>MID(Tabla1[[#This Row],[Aplicación]],14,2)</f>
        <v>22</v>
      </c>
      <c r="X2057" s="57" t="str">
        <f>MID(Tabla1[[#This Row],[Aplicación]],14,6)</f>
        <v>22100</v>
      </c>
    </row>
    <row r="2058" spans="1:24" x14ac:dyDescent="0.25">
      <c r="A2058" s="60">
        <v>220239000870</v>
      </c>
      <c r="B2058" s="43" t="s">
        <v>390</v>
      </c>
      <c r="C2058" s="61">
        <v>45292</v>
      </c>
      <c r="D2058" s="60">
        <v>22024001291</v>
      </c>
      <c r="E2058" s="43" t="s">
        <v>1380</v>
      </c>
      <c r="F2058" s="62">
        <v>37952.5</v>
      </c>
      <c r="G2058" s="43" t="s">
        <v>30</v>
      </c>
      <c r="H2058" s="43" t="s">
        <v>1939</v>
      </c>
      <c r="I2058" s="69">
        <v>220</v>
      </c>
      <c r="J2058" s="43" t="s">
        <v>398</v>
      </c>
      <c r="K2058" s="43" t="s">
        <v>398</v>
      </c>
      <c r="L2058" s="43" t="s">
        <v>413</v>
      </c>
      <c r="M2058" s="43" t="s">
        <v>395</v>
      </c>
      <c r="N2058" s="43" t="s">
        <v>396</v>
      </c>
      <c r="O2058" s="52" t="s">
        <v>321</v>
      </c>
      <c r="P2058" s="63" t="s">
        <v>276</v>
      </c>
      <c r="Q2058" s="57" t="str">
        <f>MID(Tabla1[[#This Row],[Aplicación]],14,1)</f>
        <v>2</v>
      </c>
      <c r="R2058" s="35" t="s">
        <v>265</v>
      </c>
      <c r="S2058" s="57" t="str">
        <f>MID(Tabla1[[#This Row],[Aplicación]],6,2)</f>
        <v>08</v>
      </c>
      <c r="T2058" s="54" t="str">
        <f>VLOOKUP(Tabla1[[#This Row],[AREA]],Hoja1!A:B,2,FALSE)</f>
        <v>08. Tráfico y movilidad</v>
      </c>
      <c r="U2058" s="57" t="str">
        <f>MID(Tabla1[[#This Row],[Aplicación]],9,4)</f>
        <v>1532</v>
      </c>
      <c r="V2058" s="54" t="str">
        <f>VLOOKUP(Tabla1[[#This Row],[PROGRAMA]],Hoja1!A:B,2,FALSE)</f>
        <v>1532. Pavimentación vias públicas y otros servicios urbanísticos</v>
      </c>
      <c r="W2058" s="57" t="str">
        <f>MID(Tabla1[[#This Row],[Aplicación]],14,2)</f>
        <v>22</v>
      </c>
      <c r="X2058" s="57" t="str">
        <f>MID(Tabla1[[#This Row],[Aplicación]],14,6)</f>
        <v>22103</v>
      </c>
    </row>
    <row r="2059" spans="1:24" x14ac:dyDescent="0.25">
      <c r="A2059" s="60">
        <v>220240001377</v>
      </c>
      <c r="B2059" s="43" t="s">
        <v>390</v>
      </c>
      <c r="C2059" s="61">
        <v>45331</v>
      </c>
      <c r="D2059" s="60">
        <v>22024001234</v>
      </c>
      <c r="E2059" s="43" t="s">
        <v>1380</v>
      </c>
      <c r="F2059" s="62">
        <v>2420</v>
      </c>
      <c r="G2059" s="43" t="s">
        <v>12</v>
      </c>
      <c r="H2059" s="43" t="s">
        <v>2120</v>
      </c>
      <c r="I2059" s="69">
        <v>220</v>
      </c>
      <c r="J2059" s="43" t="s">
        <v>393</v>
      </c>
      <c r="K2059" s="43" t="s">
        <v>393</v>
      </c>
      <c r="L2059" s="43" t="s">
        <v>413</v>
      </c>
      <c r="M2059" s="43" t="s">
        <v>585</v>
      </c>
      <c r="N2059" s="43" t="s">
        <v>539</v>
      </c>
      <c r="O2059" s="52" t="s">
        <v>326</v>
      </c>
      <c r="P2059" s="63" t="s">
        <v>276</v>
      </c>
      <c r="Q2059" s="57" t="str">
        <f>MID(Tabla1[[#This Row],[Aplicación]],14,1)</f>
        <v>2</v>
      </c>
      <c r="R2059" s="35" t="s">
        <v>265</v>
      </c>
      <c r="S2059" s="57" t="str">
        <f>MID(Tabla1[[#This Row],[Aplicación]],6,2)</f>
        <v>08</v>
      </c>
      <c r="T2059" s="54" t="str">
        <f>VLOOKUP(Tabla1[[#This Row],[AREA]],Hoja1!A:B,2,FALSE)</f>
        <v>08. Tráfico y movilidad</v>
      </c>
      <c r="U2059" s="57" t="str">
        <f>MID(Tabla1[[#This Row],[Aplicación]],9,4)</f>
        <v>1532</v>
      </c>
      <c r="V2059" s="54" t="str">
        <f>VLOOKUP(Tabla1[[#This Row],[PROGRAMA]],Hoja1!A:B,2,FALSE)</f>
        <v>1532. Pavimentación vias públicas y otros servicios urbanísticos</v>
      </c>
      <c r="W2059" s="57" t="str">
        <f>MID(Tabla1[[#This Row],[Aplicación]],14,2)</f>
        <v>22</v>
      </c>
      <c r="X2059" s="57" t="str">
        <f>MID(Tabla1[[#This Row],[Aplicación]],14,6)</f>
        <v>22103</v>
      </c>
    </row>
    <row r="2060" spans="1:24" x14ac:dyDescent="0.25">
      <c r="A2060" s="60">
        <v>220240001381</v>
      </c>
      <c r="B2060" s="43" t="s">
        <v>390</v>
      </c>
      <c r="C2060" s="61">
        <v>45331</v>
      </c>
      <c r="D2060" s="60">
        <v>22024001428</v>
      </c>
      <c r="E2060" s="43" t="s">
        <v>1380</v>
      </c>
      <c r="F2060" s="62">
        <v>2381.2800000000002</v>
      </c>
      <c r="G2060" s="43" t="s">
        <v>30</v>
      </c>
      <c r="H2060" s="43" t="s">
        <v>2139</v>
      </c>
      <c r="I2060" s="69">
        <v>220</v>
      </c>
      <c r="J2060" s="43" t="s">
        <v>398</v>
      </c>
      <c r="K2060" s="43" t="s">
        <v>398</v>
      </c>
      <c r="L2060" s="43" t="s">
        <v>413</v>
      </c>
      <c r="M2060" s="43" t="s">
        <v>585</v>
      </c>
      <c r="N2060" s="43" t="s">
        <v>539</v>
      </c>
      <c r="O2060" s="52" t="s">
        <v>326</v>
      </c>
      <c r="P2060" s="63" t="s">
        <v>276</v>
      </c>
      <c r="Q2060" s="57" t="str">
        <f>MID(Tabla1[[#This Row],[Aplicación]],14,1)</f>
        <v>2</v>
      </c>
      <c r="R2060" s="35" t="s">
        <v>265</v>
      </c>
      <c r="S2060" s="57" t="str">
        <f>MID(Tabla1[[#This Row],[Aplicación]],6,2)</f>
        <v>08</v>
      </c>
      <c r="T2060" s="54" t="str">
        <f>VLOOKUP(Tabla1[[#This Row],[AREA]],Hoja1!A:B,2,FALSE)</f>
        <v>08. Tráfico y movilidad</v>
      </c>
      <c r="U2060" s="57" t="str">
        <f>MID(Tabla1[[#This Row],[Aplicación]],9,4)</f>
        <v>1532</v>
      </c>
      <c r="V2060" s="54" t="str">
        <f>VLOOKUP(Tabla1[[#This Row],[PROGRAMA]],Hoja1!A:B,2,FALSE)</f>
        <v>1532. Pavimentación vias públicas y otros servicios urbanísticos</v>
      </c>
      <c r="W2060" s="57" t="str">
        <f>MID(Tabla1[[#This Row],[Aplicación]],14,2)</f>
        <v>22</v>
      </c>
      <c r="X2060" s="57" t="str">
        <f>MID(Tabla1[[#This Row],[Aplicación]],14,6)</f>
        <v>22103</v>
      </c>
    </row>
    <row r="2061" spans="1:24" x14ac:dyDescent="0.25">
      <c r="A2061" s="60">
        <v>220229000569</v>
      </c>
      <c r="B2061" s="43" t="s">
        <v>390</v>
      </c>
      <c r="C2061" s="61">
        <v>45292</v>
      </c>
      <c r="D2061" s="60">
        <v>22024002730</v>
      </c>
      <c r="E2061" s="43" t="s">
        <v>1380</v>
      </c>
      <c r="F2061" s="62">
        <v>5000</v>
      </c>
      <c r="G2061" s="43" t="s">
        <v>582</v>
      </c>
      <c r="H2061" s="43" t="s">
        <v>867</v>
      </c>
      <c r="I2061" s="69">
        <v>220</v>
      </c>
      <c r="J2061" s="43" t="s">
        <v>393</v>
      </c>
      <c r="K2061" s="43" t="s">
        <v>393</v>
      </c>
      <c r="L2061" s="43" t="s">
        <v>413</v>
      </c>
      <c r="M2061" s="43" t="s">
        <v>395</v>
      </c>
      <c r="N2061" s="43" t="s">
        <v>396</v>
      </c>
      <c r="O2061" s="52" t="s">
        <v>321</v>
      </c>
      <c r="P2061" s="63" t="s">
        <v>276</v>
      </c>
      <c r="Q2061" s="57" t="str">
        <f>MID(Tabla1[[#This Row],[Aplicación]],14,1)</f>
        <v>2</v>
      </c>
      <c r="R2061" s="35" t="s">
        <v>265</v>
      </c>
      <c r="S2061" s="57" t="str">
        <f>MID(Tabla1[[#This Row],[Aplicación]],6,2)</f>
        <v>08</v>
      </c>
      <c r="T2061" s="54" t="str">
        <f>VLOOKUP(Tabla1[[#This Row],[AREA]],Hoja1!A:B,2,FALSE)</f>
        <v>08. Tráfico y movilidad</v>
      </c>
      <c r="U2061" s="57" t="str">
        <f>MID(Tabla1[[#This Row],[Aplicación]],9,4)</f>
        <v>1532</v>
      </c>
      <c r="V2061" s="54" t="str">
        <f>VLOOKUP(Tabla1[[#This Row],[PROGRAMA]],Hoja1!A:B,2,FALSE)</f>
        <v>1532. Pavimentación vias públicas y otros servicios urbanísticos</v>
      </c>
      <c r="W2061" s="57" t="str">
        <f>MID(Tabla1[[#This Row],[Aplicación]],14,2)</f>
        <v>22</v>
      </c>
      <c r="X2061" s="57" t="str">
        <f>MID(Tabla1[[#This Row],[Aplicación]],14,6)</f>
        <v>22103</v>
      </c>
    </row>
    <row r="2062" spans="1:24" x14ac:dyDescent="0.25">
      <c r="A2062" s="60">
        <v>220240007174</v>
      </c>
      <c r="B2062" s="43" t="s">
        <v>390</v>
      </c>
      <c r="C2062" s="61">
        <v>45369</v>
      </c>
      <c r="D2062" s="60">
        <v>22024003225</v>
      </c>
      <c r="E2062" s="43" t="s">
        <v>1380</v>
      </c>
      <c r="F2062" s="62">
        <v>1996.5</v>
      </c>
      <c r="G2062" s="43" t="s">
        <v>30</v>
      </c>
      <c r="H2062" s="43" t="s">
        <v>2207</v>
      </c>
      <c r="I2062" s="69">
        <v>220</v>
      </c>
      <c r="J2062" s="43" t="s">
        <v>398</v>
      </c>
      <c r="K2062" s="43" t="s">
        <v>398</v>
      </c>
      <c r="L2062" s="43" t="s">
        <v>413</v>
      </c>
      <c r="M2062" s="43" t="s">
        <v>585</v>
      </c>
      <c r="N2062" s="43" t="s">
        <v>539</v>
      </c>
      <c r="O2062" s="52" t="s">
        <v>326</v>
      </c>
      <c r="P2062" s="63" t="s">
        <v>276</v>
      </c>
      <c r="Q2062" s="57" t="str">
        <f>MID(Tabla1[[#This Row],[Aplicación]],14,1)</f>
        <v>2</v>
      </c>
      <c r="R2062" s="35" t="s">
        <v>265</v>
      </c>
      <c r="S2062" s="57" t="str">
        <f>MID(Tabla1[[#This Row],[Aplicación]],6,2)</f>
        <v>08</v>
      </c>
      <c r="T2062" s="54" t="str">
        <f>VLOOKUP(Tabla1[[#This Row],[AREA]],Hoja1!A:B,2,FALSE)</f>
        <v>08. Tráfico y movilidad</v>
      </c>
      <c r="U2062" s="57" t="str">
        <f>MID(Tabla1[[#This Row],[Aplicación]],9,4)</f>
        <v>1532</v>
      </c>
      <c r="V2062" s="54" t="str">
        <f>VLOOKUP(Tabla1[[#This Row],[PROGRAMA]],Hoja1!A:B,2,FALSE)</f>
        <v>1532. Pavimentación vias públicas y otros servicios urbanísticos</v>
      </c>
      <c r="W2062" s="57" t="str">
        <f>MID(Tabla1[[#This Row],[Aplicación]],14,2)</f>
        <v>22</v>
      </c>
      <c r="X2062" s="57" t="str">
        <f>MID(Tabla1[[#This Row],[Aplicación]],14,6)</f>
        <v>22103</v>
      </c>
    </row>
    <row r="2063" spans="1:24" x14ac:dyDescent="0.25">
      <c r="A2063" s="60">
        <v>220240023684</v>
      </c>
      <c r="B2063" s="43" t="s">
        <v>390</v>
      </c>
      <c r="C2063" s="61">
        <v>45455</v>
      </c>
      <c r="D2063" s="60">
        <v>22024004872</v>
      </c>
      <c r="E2063" s="43" t="s">
        <v>1380</v>
      </c>
      <c r="F2063" s="62">
        <v>2250.6</v>
      </c>
      <c r="G2063" s="43" t="s">
        <v>30</v>
      </c>
      <c r="H2063" s="43" t="s">
        <v>3338</v>
      </c>
      <c r="I2063" s="69" t="s">
        <v>2930</v>
      </c>
      <c r="J2063" s="43" t="s">
        <v>398</v>
      </c>
      <c r="K2063" s="43" t="s">
        <v>398</v>
      </c>
      <c r="L2063" s="43" t="s">
        <v>413</v>
      </c>
      <c r="M2063" s="43" t="s">
        <v>585</v>
      </c>
      <c r="N2063" s="43" t="s">
        <v>539</v>
      </c>
      <c r="O2063" s="68" t="s">
        <v>326</v>
      </c>
      <c r="P2063" s="68" t="s">
        <v>2931</v>
      </c>
      <c r="Q2063" s="57" t="s">
        <v>2932</v>
      </c>
      <c r="R2063" s="35" t="s">
        <v>265</v>
      </c>
      <c r="S2063" s="57" t="str">
        <f>MID(Tabla1[[#This Row],[Aplicación]],6,2)</f>
        <v>08</v>
      </c>
      <c r="T2063" s="54" t="str">
        <f>VLOOKUP(Tabla1[[#This Row],[AREA]],Hoja1!A:B,2,FALSE)</f>
        <v>08. Tráfico y movilidad</v>
      </c>
      <c r="U2063" s="57" t="str">
        <f>MID(Tabla1[[#This Row],[Aplicación]],9,4)</f>
        <v>1532</v>
      </c>
      <c r="V2063" s="54" t="str">
        <f>VLOOKUP(Tabla1[[#This Row],[PROGRAMA]],Hoja1!A:B,2,FALSE)</f>
        <v>1532. Pavimentación vias públicas y otros servicios urbanísticos</v>
      </c>
      <c r="W2063" s="57" t="str">
        <f>MID(Tabla1[[#This Row],[Aplicación]],14,2)</f>
        <v>22</v>
      </c>
      <c r="X2063" s="57" t="str">
        <f>MID(Tabla1[[#This Row],[Aplicación]],14,6)</f>
        <v>22103</v>
      </c>
    </row>
    <row r="2064" spans="1:24" x14ac:dyDescent="0.25">
      <c r="A2064" s="60">
        <v>220240020992</v>
      </c>
      <c r="B2064" s="43" t="s">
        <v>390</v>
      </c>
      <c r="C2064" s="61">
        <v>45436</v>
      </c>
      <c r="D2064" s="60">
        <v>22024004155</v>
      </c>
      <c r="E2064" s="43" t="s">
        <v>1380</v>
      </c>
      <c r="F2064" s="62">
        <v>2439.36</v>
      </c>
      <c r="G2064" s="43" t="s">
        <v>30</v>
      </c>
      <c r="H2064" s="43" t="s">
        <v>3681</v>
      </c>
      <c r="I2064" s="69" t="s">
        <v>2930</v>
      </c>
      <c r="J2064" s="43" t="s">
        <v>398</v>
      </c>
      <c r="K2064" s="43" t="s">
        <v>398</v>
      </c>
      <c r="L2064" s="43" t="s">
        <v>413</v>
      </c>
      <c r="M2064" s="43" t="s">
        <v>585</v>
      </c>
      <c r="N2064" s="43" t="s">
        <v>539</v>
      </c>
      <c r="O2064" s="68" t="s">
        <v>326</v>
      </c>
      <c r="P2064" s="68" t="s">
        <v>2931</v>
      </c>
      <c r="Q2064" s="57" t="s">
        <v>2932</v>
      </c>
      <c r="R2064" s="35" t="s">
        <v>265</v>
      </c>
      <c r="S2064" s="57" t="str">
        <f>MID(Tabla1[[#This Row],[Aplicación]],6,2)</f>
        <v>08</v>
      </c>
      <c r="T2064" s="54" t="str">
        <f>VLOOKUP(Tabla1[[#This Row],[AREA]],Hoja1!A:B,2,FALSE)</f>
        <v>08. Tráfico y movilidad</v>
      </c>
      <c r="U2064" s="57" t="str">
        <f>MID(Tabla1[[#This Row],[Aplicación]],9,4)</f>
        <v>1532</v>
      </c>
      <c r="V2064" s="54" t="str">
        <f>VLOOKUP(Tabla1[[#This Row],[PROGRAMA]],Hoja1!A:B,2,FALSE)</f>
        <v>1532. Pavimentación vias públicas y otros servicios urbanísticos</v>
      </c>
      <c r="W2064" s="57" t="str">
        <f>MID(Tabla1[[#This Row],[Aplicación]],14,2)</f>
        <v>22</v>
      </c>
      <c r="X2064" s="57" t="str">
        <f>MID(Tabla1[[#This Row],[Aplicación]],14,6)</f>
        <v>22103</v>
      </c>
    </row>
    <row r="2065" spans="1:24" x14ac:dyDescent="0.25">
      <c r="A2065" s="60">
        <v>220240022928</v>
      </c>
      <c r="B2065" s="43" t="s">
        <v>390</v>
      </c>
      <c r="C2065" s="61">
        <v>45449</v>
      </c>
      <c r="D2065" s="60">
        <v>22024004631</v>
      </c>
      <c r="E2065" s="43" t="s">
        <v>3413</v>
      </c>
      <c r="F2065" s="62">
        <v>15978.03</v>
      </c>
      <c r="G2065" s="43" t="s">
        <v>3414</v>
      </c>
      <c r="H2065" s="43" t="s">
        <v>3415</v>
      </c>
      <c r="I2065" s="69" t="s">
        <v>2930</v>
      </c>
      <c r="J2065" s="43" t="s">
        <v>398</v>
      </c>
      <c r="K2065" s="43" t="s">
        <v>398</v>
      </c>
      <c r="L2065" s="43" t="s">
        <v>413</v>
      </c>
      <c r="M2065" s="43" t="s">
        <v>585</v>
      </c>
      <c r="N2065" s="43" t="s">
        <v>539</v>
      </c>
      <c r="O2065" s="68" t="s">
        <v>326</v>
      </c>
      <c r="P2065" s="68" t="s">
        <v>2931</v>
      </c>
      <c r="Q2065" s="57" t="s">
        <v>2932</v>
      </c>
      <c r="R2065" s="35" t="s">
        <v>265</v>
      </c>
      <c r="S2065" s="57" t="str">
        <f>MID(Tabla1[[#This Row],[Aplicación]],6,2)</f>
        <v>08</v>
      </c>
      <c r="T2065" s="54" t="str">
        <f>VLOOKUP(Tabla1[[#This Row],[AREA]],Hoja1!A:B,2,FALSE)</f>
        <v>08. Tráfico y movilidad</v>
      </c>
      <c r="U2065" s="57" t="str">
        <f>MID(Tabla1[[#This Row],[Aplicación]],9,4)</f>
        <v>1532</v>
      </c>
      <c r="V2065" s="54" t="str">
        <f>VLOOKUP(Tabla1[[#This Row],[PROGRAMA]],Hoja1!A:B,2,FALSE)</f>
        <v>1532. Pavimentación vias públicas y otros servicios urbanísticos</v>
      </c>
      <c r="W2065" s="57" t="str">
        <f>MID(Tabla1[[#This Row],[Aplicación]],14,2)</f>
        <v>22</v>
      </c>
      <c r="X2065" s="57" t="str">
        <f>MID(Tabla1[[#This Row],[Aplicación]],14,6)</f>
        <v>22104</v>
      </c>
    </row>
    <row r="2066" spans="1:24" x14ac:dyDescent="0.25">
      <c r="A2066" s="60">
        <v>220240038473</v>
      </c>
      <c r="B2066" s="43" t="s">
        <v>390</v>
      </c>
      <c r="C2066" s="61">
        <v>45524</v>
      </c>
      <c r="D2066" s="60">
        <v>22024005994</v>
      </c>
      <c r="E2066" s="43" t="s">
        <v>3413</v>
      </c>
      <c r="F2066" s="62">
        <v>479.89</v>
      </c>
      <c r="G2066" s="43" t="s">
        <v>3414</v>
      </c>
      <c r="H2066" s="43" t="s">
        <v>5883</v>
      </c>
      <c r="I2066" s="69">
        <v>220</v>
      </c>
      <c r="J2066" s="43" t="s">
        <v>398</v>
      </c>
      <c r="K2066" s="43" t="s">
        <v>398</v>
      </c>
      <c r="L2066" s="43" t="s">
        <v>413</v>
      </c>
      <c r="M2066" s="43" t="s">
        <v>585</v>
      </c>
      <c r="N2066" s="43" t="s">
        <v>539</v>
      </c>
      <c r="O2066" s="68" t="s">
        <v>326</v>
      </c>
      <c r="P2066" s="68" t="s">
        <v>4838</v>
      </c>
      <c r="Q2066" s="57" t="str">
        <f>MID(Tabla1[[#This Row],[Aplicación]],14,1)</f>
        <v>2</v>
      </c>
      <c r="R2066" s="35" t="s">
        <v>265</v>
      </c>
      <c r="S2066" s="57" t="str">
        <f>MID(Tabla1[[#This Row],[Aplicación]],6,2)</f>
        <v>08</v>
      </c>
      <c r="T2066" s="54" t="str">
        <f>VLOOKUP(Tabla1[[#This Row],[AREA]],Hoja1!A:B,2,FALSE)</f>
        <v>08. Tráfico y movilidad</v>
      </c>
      <c r="U2066" s="57" t="str">
        <f>MID(Tabla1[[#This Row],[Aplicación]],9,4)</f>
        <v>1532</v>
      </c>
      <c r="V2066" s="54" t="str">
        <f>VLOOKUP(Tabla1[[#This Row],[PROGRAMA]],Hoja1!A:B,2,FALSE)</f>
        <v>1532. Pavimentación vias públicas y otros servicios urbanísticos</v>
      </c>
      <c r="W2066" s="57" t="str">
        <f>MID(Tabla1[[#This Row],[Aplicación]],14,2)</f>
        <v>22</v>
      </c>
      <c r="X2066" s="57" t="str">
        <f>MID(Tabla1[[#This Row],[Aplicación]],14,6)</f>
        <v>22104</v>
      </c>
    </row>
    <row r="2067" spans="1:24" x14ac:dyDescent="0.25">
      <c r="A2067" s="60">
        <v>220240003372</v>
      </c>
      <c r="B2067" s="43" t="s">
        <v>390</v>
      </c>
      <c r="C2067" s="61">
        <v>45348</v>
      </c>
      <c r="D2067" s="60">
        <v>22024002439</v>
      </c>
      <c r="E2067" s="43" t="s">
        <v>1421</v>
      </c>
      <c r="F2067" s="62">
        <v>1100</v>
      </c>
      <c r="G2067" s="43" t="s">
        <v>93</v>
      </c>
      <c r="H2067" s="43" t="s">
        <v>2143</v>
      </c>
      <c r="I2067" s="69">
        <v>220</v>
      </c>
      <c r="J2067" s="43" t="s">
        <v>398</v>
      </c>
      <c r="K2067" s="43" t="s">
        <v>398</v>
      </c>
      <c r="L2067" s="43" t="s">
        <v>413</v>
      </c>
      <c r="M2067" s="43" t="s">
        <v>585</v>
      </c>
      <c r="N2067" s="43" t="s">
        <v>539</v>
      </c>
      <c r="O2067" s="52" t="s">
        <v>326</v>
      </c>
      <c r="P2067" s="63" t="s">
        <v>276</v>
      </c>
      <c r="Q2067" s="57" t="str">
        <f>MID(Tabla1[[#This Row],[Aplicación]],14,1)</f>
        <v>2</v>
      </c>
      <c r="R2067" s="35" t="s">
        <v>265</v>
      </c>
      <c r="S2067" s="57" t="str">
        <f>MID(Tabla1[[#This Row],[Aplicación]],6,2)</f>
        <v>08</v>
      </c>
      <c r="T2067" s="54" t="str">
        <f>VLOOKUP(Tabla1[[#This Row],[AREA]],Hoja1!A:B,2,FALSE)</f>
        <v>08. Tráfico y movilidad</v>
      </c>
      <c r="U2067" s="57" t="str">
        <f>MID(Tabla1[[#This Row],[Aplicación]],9,4)</f>
        <v>1532</v>
      </c>
      <c r="V2067" s="54" t="str">
        <f>VLOOKUP(Tabla1[[#This Row],[PROGRAMA]],Hoja1!A:B,2,FALSE)</f>
        <v>1532. Pavimentación vias públicas y otros servicios urbanísticos</v>
      </c>
      <c r="W2067" s="57" t="str">
        <f>MID(Tabla1[[#This Row],[Aplicación]],14,2)</f>
        <v>22</v>
      </c>
      <c r="X2067" s="57" t="str">
        <f>MID(Tabla1[[#This Row],[Aplicación]],14,6)</f>
        <v>22199</v>
      </c>
    </row>
    <row r="2068" spans="1:24" x14ac:dyDescent="0.25">
      <c r="A2068" s="60">
        <v>220240003690</v>
      </c>
      <c r="B2068" s="43" t="s">
        <v>390</v>
      </c>
      <c r="C2068" s="61">
        <v>45351</v>
      </c>
      <c r="D2068" s="60">
        <v>22024002460</v>
      </c>
      <c r="E2068" s="43" t="s">
        <v>1421</v>
      </c>
      <c r="F2068" s="62">
        <v>2420</v>
      </c>
      <c r="G2068" s="43" t="s">
        <v>74</v>
      </c>
      <c r="H2068" s="43" t="s">
        <v>2374</v>
      </c>
      <c r="I2068" s="69">
        <v>220</v>
      </c>
      <c r="J2068" s="43" t="s">
        <v>537</v>
      </c>
      <c r="K2068" s="43" t="s">
        <v>537</v>
      </c>
      <c r="L2068" s="43" t="s">
        <v>413</v>
      </c>
      <c r="M2068" s="43" t="s">
        <v>585</v>
      </c>
      <c r="N2068" s="43" t="s">
        <v>539</v>
      </c>
      <c r="O2068" s="52" t="s">
        <v>326</v>
      </c>
      <c r="P2068" s="63" t="s">
        <v>276</v>
      </c>
      <c r="Q2068" s="57" t="str">
        <f>MID(Tabla1[[#This Row],[Aplicación]],14,1)</f>
        <v>2</v>
      </c>
      <c r="R2068" s="35" t="s">
        <v>265</v>
      </c>
      <c r="S2068" s="57" t="str">
        <f>MID(Tabla1[[#This Row],[Aplicación]],6,2)</f>
        <v>08</v>
      </c>
      <c r="T2068" s="54" t="str">
        <f>VLOOKUP(Tabla1[[#This Row],[AREA]],Hoja1!A:B,2,FALSE)</f>
        <v>08. Tráfico y movilidad</v>
      </c>
      <c r="U2068" s="57" t="str">
        <f>MID(Tabla1[[#This Row],[Aplicación]],9,4)</f>
        <v>1532</v>
      </c>
      <c r="V2068" s="54" t="str">
        <f>VLOOKUP(Tabla1[[#This Row],[PROGRAMA]],Hoja1!A:B,2,FALSE)</f>
        <v>1532. Pavimentación vias públicas y otros servicios urbanísticos</v>
      </c>
      <c r="W2068" s="57" t="str">
        <f>MID(Tabla1[[#This Row],[Aplicación]],14,2)</f>
        <v>22</v>
      </c>
      <c r="X2068" s="57" t="str">
        <f>MID(Tabla1[[#This Row],[Aplicación]],14,6)</f>
        <v>22199</v>
      </c>
    </row>
    <row r="2069" spans="1:24" x14ac:dyDescent="0.25">
      <c r="A2069" s="60">
        <v>220240023952</v>
      </c>
      <c r="B2069" s="43" t="s">
        <v>390</v>
      </c>
      <c r="C2069" s="61">
        <v>45460</v>
      </c>
      <c r="D2069" s="60">
        <v>22024005046</v>
      </c>
      <c r="E2069" s="43" t="s">
        <v>1421</v>
      </c>
      <c r="F2069" s="62">
        <v>677.3</v>
      </c>
      <c r="G2069" s="43" t="s">
        <v>676</v>
      </c>
      <c r="H2069" s="43" t="s">
        <v>3283</v>
      </c>
      <c r="I2069" s="69" t="s">
        <v>2930</v>
      </c>
      <c r="J2069" s="43" t="s">
        <v>398</v>
      </c>
      <c r="K2069" s="43" t="s">
        <v>398</v>
      </c>
      <c r="L2069" s="43" t="s">
        <v>413</v>
      </c>
      <c r="M2069" s="43" t="s">
        <v>585</v>
      </c>
      <c r="N2069" s="43" t="s">
        <v>539</v>
      </c>
      <c r="O2069" s="68" t="s">
        <v>326</v>
      </c>
      <c r="P2069" s="68" t="s">
        <v>2931</v>
      </c>
      <c r="Q2069" s="57" t="s">
        <v>2932</v>
      </c>
      <c r="R2069" s="35" t="s">
        <v>265</v>
      </c>
      <c r="S2069" s="57" t="str">
        <f>MID(Tabla1[[#This Row],[Aplicación]],6,2)</f>
        <v>08</v>
      </c>
      <c r="T2069" s="54" t="str">
        <f>VLOOKUP(Tabla1[[#This Row],[AREA]],Hoja1!A:B,2,FALSE)</f>
        <v>08. Tráfico y movilidad</v>
      </c>
      <c r="U2069" s="57" t="str">
        <f>MID(Tabla1[[#This Row],[Aplicación]],9,4)</f>
        <v>1532</v>
      </c>
      <c r="V2069" s="54" t="str">
        <f>VLOOKUP(Tabla1[[#This Row],[PROGRAMA]],Hoja1!A:B,2,FALSE)</f>
        <v>1532. Pavimentación vias públicas y otros servicios urbanísticos</v>
      </c>
      <c r="W2069" s="57" t="str">
        <f>MID(Tabla1[[#This Row],[Aplicación]],14,2)</f>
        <v>22</v>
      </c>
      <c r="X2069" s="57" t="str">
        <f>MID(Tabla1[[#This Row],[Aplicación]],14,6)</f>
        <v>22199</v>
      </c>
    </row>
    <row r="2070" spans="1:24" x14ac:dyDescent="0.25">
      <c r="A2070" s="60">
        <v>220240023685</v>
      </c>
      <c r="B2070" s="43" t="s">
        <v>673</v>
      </c>
      <c r="C2070" s="61">
        <v>45455</v>
      </c>
      <c r="D2070" s="60">
        <v>22024003576</v>
      </c>
      <c r="E2070" s="43" t="s">
        <v>1421</v>
      </c>
      <c r="F2070" s="62">
        <v>-1710.58</v>
      </c>
      <c r="G2070" s="43" t="s">
        <v>354</v>
      </c>
      <c r="H2070" s="43" t="s">
        <v>3337</v>
      </c>
      <c r="I2070" s="69" t="s">
        <v>2930</v>
      </c>
      <c r="J2070" s="43" t="s">
        <v>499</v>
      </c>
      <c r="K2070" s="43" t="s">
        <v>499</v>
      </c>
      <c r="L2070" s="43" t="s">
        <v>413</v>
      </c>
      <c r="M2070" s="43" t="s">
        <v>585</v>
      </c>
      <c r="N2070" s="43" t="s">
        <v>539</v>
      </c>
      <c r="O2070" s="68" t="s">
        <v>326</v>
      </c>
      <c r="P2070" s="68" t="s">
        <v>2931</v>
      </c>
      <c r="Q2070" s="57" t="s">
        <v>2932</v>
      </c>
      <c r="R2070" s="35" t="s">
        <v>265</v>
      </c>
      <c r="S2070" s="57" t="str">
        <f>MID(Tabla1[[#This Row],[Aplicación]],6,2)</f>
        <v>08</v>
      </c>
      <c r="T2070" s="54" t="str">
        <f>VLOOKUP(Tabla1[[#This Row],[AREA]],Hoja1!A:B,2,FALSE)</f>
        <v>08. Tráfico y movilidad</v>
      </c>
      <c r="U2070" s="57" t="str">
        <f>MID(Tabla1[[#This Row],[Aplicación]],9,4)</f>
        <v>1532</v>
      </c>
      <c r="V2070" s="54" t="str">
        <f>VLOOKUP(Tabla1[[#This Row],[PROGRAMA]],Hoja1!A:B,2,FALSE)</f>
        <v>1532. Pavimentación vias públicas y otros servicios urbanísticos</v>
      </c>
      <c r="W2070" s="57" t="str">
        <f>MID(Tabla1[[#This Row],[Aplicación]],14,2)</f>
        <v>22</v>
      </c>
      <c r="X2070" s="57" t="str">
        <f>MID(Tabla1[[#This Row],[Aplicación]],14,6)</f>
        <v>22199</v>
      </c>
    </row>
    <row r="2071" spans="1:24" x14ac:dyDescent="0.25">
      <c r="A2071" s="60">
        <v>220240021722</v>
      </c>
      <c r="B2071" s="43" t="s">
        <v>390</v>
      </c>
      <c r="C2071" s="61">
        <v>45440</v>
      </c>
      <c r="D2071" s="60">
        <v>22024004311</v>
      </c>
      <c r="E2071" s="43" t="s">
        <v>1421</v>
      </c>
      <c r="F2071" s="62">
        <v>296.81</v>
      </c>
      <c r="G2071" s="43" t="s">
        <v>3638</v>
      </c>
      <c r="H2071" s="43" t="s">
        <v>3639</v>
      </c>
      <c r="I2071" s="69" t="s">
        <v>2930</v>
      </c>
      <c r="J2071" s="43" t="s">
        <v>398</v>
      </c>
      <c r="K2071" s="43" t="s">
        <v>398</v>
      </c>
      <c r="L2071" s="43" t="s">
        <v>413</v>
      </c>
      <c r="M2071" s="43" t="s">
        <v>585</v>
      </c>
      <c r="N2071" s="43" t="s">
        <v>539</v>
      </c>
      <c r="O2071" s="68" t="s">
        <v>326</v>
      </c>
      <c r="P2071" s="68" t="s">
        <v>2931</v>
      </c>
      <c r="Q2071" s="57" t="s">
        <v>2932</v>
      </c>
      <c r="R2071" s="35" t="s">
        <v>265</v>
      </c>
      <c r="S2071" s="57" t="str">
        <f>MID(Tabla1[[#This Row],[Aplicación]],6,2)</f>
        <v>08</v>
      </c>
      <c r="T2071" s="54" t="str">
        <f>VLOOKUP(Tabla1[[#This Row],[AREA]],Hoja1!A:B,2,FALSE)</f>
        <v>08. Tráfico y movilidad</v>
      </c>
      <c r="U2071" s="57" t="str">
        <f>MID(Tabla1[[#This Row],[Aplicación]],9,4)</f>
        <v>1532</v>
      </c>
      <c r="V2071" s="54" t="str">
        <f>VLOOKUP(Tabla1[[#This Row],[PROGRAMA]],Hoja1!A:B,2,FALSE)</f>
        <v>1532. Pavimentación vias públicas y otros servicios urbanísticos</v>
      </c>
      <c r="W2071" s="57" t="str">
        <f>MID(Tabla1[[#This Row],[Aplicación]],14,2)</f>
        <v>22</v>
      </c>
      <c r="X2071" s="57" t="str">
        <f>MID(Tabla1[[#This Row],[Aplicación]],14,6)</f>
        <v>22199</v>
      </c>
    </row>
    <row r="2072" spans="1:24" x14ac:dyDescent="0.25">
      <c r="A2072" s="60">
        <v>220240016667</v>
      </c>
      <c r="B2072" s="43" t="s">
        <v>390</v>
      </c>
      <c r="C2072" s="61">
        <v>45426</v>
      </c>
      <c r="D2072" s="60">
        <v>22024004299</v>
      </c>
      <c r="E2072" s="43" t="s">
        <v>1421</v>
      </c>
      <c r="F2072" s="62">
        <v>1923.9</v>
      </c>
      <c r="G2072" s="43" t="s">
        <v>354</v>
      </c>
      <c r="H2072" s="43" t="s">
        <v>3938</v>
      </c>
      <c r="I2072" s="69" t="s">
        <v>2930</v>
      </c>
      <c r="J2072" s="43" t="s">
        <v>499</v>
      </c>
      <c r="K2072" s="43" t="s">
        <v>499</v>
      </c>
      <c r="L2072" s="43" t="s">
        <v>413</v>
      </c>
      <c r="M2072" s="43" t="s">
        <v>585</v>
      </c>
      <c r="N2072" s="43" t="s">
        <v>539</v>
      </c>
      <c r="O2072" s="68" t="s">
        <v>326</v>
      </c>
      <c r="P2072" s="68" t="s">
        <v>2931</v>
      </c>
      <c r="Q2072" s="57" t="s">
        <v>2932</v>
      </c>
      <c r="R2072" s="35" t="s">
        <v>265</v>
      </c>
      <c r="S2072" s="57" t="str">
        <f>MID(Tabla1[[#This Row],[Aplicación]],6,2)</f>
        <v>08</v>
      </c>
      <c r="T2072" s="54" t="str">
        <f>VLOOKUP(Tabla1[[#This Row],[AREA]],Hoja1!A:B,2,FALSE)</f>
        <v>08. Tráfico y movilidad</v>
      </c>
      <c r="U2072" s="57" t="str">
        <f>MID(Tabla1[[#This Row],[Aplicación]],9,4)</f>
        <v>1532</v>
      </c>
      <c r="V2072" s="54" t="str">
        <f>VLOOKUP(Tabla1[[#This Row],[PROGRAMA]],Hoja1!A:B,2,FALSE)</f>
        <v>1532. Pavimentación vias públicas y otros servicios urbanísticos</v>
      </c>
      <c r="W2072" s="57" t="str">
        <f>MID(Tabla1[[#This Row],[Aplicación]],14,2)</f>
        <v>22</v>
      </c>
      <c r="X2072" s="57" t="str">
        <f>MID(Tabla1[[#This Row],[Aplicación]],14,6)</f>
        <v>22199</v>
      </c>
    </row>
    <row r="2073" spans="1:24" x14ac:dyDescent="0.25">
      <c r="A2073" s="60">
        <v>220240010758</v>
      </c>
      <c r="B2073" s="43" t="s">
        <v>390</v>
      </c>
      <c r="C2073" s="61">
        <v>45385</v>
      </c>
      <c r="D2073" s="60">
        <v>22024003576</v>
      </c>
      <c r="E2073" s="43" t="s">
        <v>1421</v>
      </c>
      <c r="F2073" s="62">
        <v>1710.58</v>
      </c>
      <c r="G2073" s="43" t="s">
        <v>354</v>
      </c>
      <c r="H2073" s="43" t="s">
        <v>3938</v>
      </c>
      <c r="I2073" s="69" t="s">
        <v>2930</v>
      </c>
      <c r="J2073" s="43" t="s">
        <v>499</v>
      </c>
      <c r="K2073" s="43" t="s">
        <v>499</v>
      </c>
      <c r="L2073" s="43" t="s">
        <v>413</v>
      </c>
      <c r="M2073" s="43" t="s">
        <v>585</v>
      </c>
      <c r="N2073" s="43" t="s">
        <v>539</v>
      </c>
      <c r="O2073" s="68" t="s">
        <v>326</v>
      </c>
      <c r="P2073" s="68" t="s">
        <v>2931</v>
      </c>
      <c r="Q2073" s="57" t="s">
        <v>2932</v>
      </c>
      <c r="R2073" s="35" t="s">
        <v>265</v>
      </c>
      <c r="S2073" s="57" t="str">
        <f>MID(Tabla1[[#This Row],[Aplicación]],6,2)</f>
        <v>08</v>
      </c>
      <c r="T2073" s="54" t="str">
        <f>VLOOKUP(Tabla1[[#This Row],[AREA]],Hoja1!A:B,2,FALSE)</f>
        <v>08. Tráfico y movilidad</v>
      </c>
      <c r="U2073" s="57" t="str">
        <f>MID(Tabla1[[#This Row],[Aplicación]],9,4)</f>
        <v>1532</v>
      </c>
      <c r="V2073" s="54" t="str">
        <f>VLOOKUP(Tabla1[[#This Row],[PROGRAMA]],Hoja1!A:B,2,FALSE)</f>
        <v>1532. Pavimentación vias públicas y otros servicios urbanísticos</v>
      </c>
      <c r="W2073" s="57" t="str">
        <f>MID(Tabla1[[#This Row],[Aplicación]],14,2)</f>
        <v>22</v>
      </c>
      <c r="X2073" s="57" t="str">
        <f>MID(Tabla1[[#This Row],[Aplicación]],14,6)</f>
        <v>22199</v>
      </c>
    </row>
    <row r="2074" spans="1:24" x14ac:dyDescent="0.25">
      <c r="A2074" s="60">
        <v>220240039297</v>
      </c>
      <c r="B2074" s="43" t="s">
        <v>390</v>
      </c>
      <c r="C2074" s="61">
        <v>45525</v>
      </c>
      <c r="D2074" s="60">
        <v>22024006063</v>
      </c>
      <c r="E2074" s="43" t="s">
        <v>1421</v>
      </c>
      <c r="F2074" s="62">
        <v>7245.24</v>
      </c>
      <c r="G2074" s="43" t="s">
        <v>5592</v>
      </c>
      <c r="H2074" s="43" t="s">
        <v>5593</v>
      </c>
      <c r="I2074" s="69">
        <v>220</v>
      </c>
      <c r="J2074" s="43" t="s">
        <v>5457</v>
      </c>
      <c r="K2074" s="43" t="s">
        <v>537</v>
      </c>
      <c r="L2074" s="43" t="s">
        <v>413</v>
      </c>
      <c r="M2074" s="43" t="s">
        <v>585</v>
      </c>
      <c r="N2074" s="43" t="s">
        <v>539</v>
      </c>
      <c r="O2074" s="68" t="s">
        <v>326</v>
      </c>
      <c r="P2074" s="68" t="s">
        <v>4838</v>
      </c>
      <c r="Q2074" s="57" t="str">
        <f>MID(Tabla1[[#This Row],[Aplicación]],14,1)</f>
        <v>2</v>
      </c>
      <c r="R2074" s="35" t="s">
        <v>265</v>
      </c>
      <c r="S2074" s="57" t="str">
        <f>MID(Tabla1[[#This Row],[Aplicación]],6,2)</f>
        <v>08</v>
      </c>
      <c r="T2074" s="54" t="str">
        <f>VLOOKUP(Tabla1[[#This Row],[AREA]],Hoja1!A:B,2,FALSE)</f>
        <v>08. Tráfico y movilidad</v>
      </c>
      <c r="U2074" s="57" t="str">
        <f>MID(Tabla1[[#This Row],[Aplicación]],9,4)</f>
        <v>1532</v>
      </c>
      <c r="V2074" s="54" t="str">
        <f>VLOOKUP(Tabla1[[#This Row],[PROGRAMA]],Hoja1!A:B,2,FALSE)</f>
        <v>1532. Pavimentación vias públicas y otros servicios urbanísticos</v>
      </c>
      <c r="W2074" s="57" t="str">
        <f>MID(Tabla1[[#This Row],[Aplicación]],14,2)</f>
        <v>22</v>
      </c>
      <c r="X2074" s="57" t="str">
        <f>MID(Tabla1[[#This Row],[Aplicación]],14,6)</f>
        <v>22199</v>
      </c>
    </row>
    <row r="2075" spans="1:24" x14ac:dyDescent="0.25">
      <c r="A2075" s="60">
        <v>220240039298</v>
      </c>
      <c r="B2075" s="43" t="s">
        <v>390</v>
      </c>
      <c r="C2075" s="61">
        <v>45525</v>
      </c>
      <c r="D2075" s="60">
        <v>22024006064</v>
      </c>
      <c r="E2075" s="43" t="s">
        <v>1421</v>
      </c>
      <c r="F2075" s="62">
        <v>6720</v>
      </c>
      <c r="G2075" s="43" t="s">
        <v>514</v>
      </c>
      <c r="H2075" s="43" t="s">
        <v>5610</v>
      </c>
      <c r="I2075" s="69">
        <v>220</v>
      </c>
      <c r="J2075" s="43" t="s">
        <v>398</v>
      </c>
      <c r="K2075" s="43" t="s">
        <v>398</v>
      </c>
      <c r="L2075" s="43" t="s">
        <v>413</v>
      </c>
      <c r="M2075" s="43" t="s">
        <v>585</v>
      </c>
      <c r="N2075" s="43" t="s">
        <v>539</v>
      </c>
      <c r="O2075" s="68" t="s">
        <v>326</v>
      </c>
      <c r="P2075" s="68" t="s">
        <v>4838</v>
      </c>
      <c r="Q2075" s="57" t="str">
        <f>MID(Tabla1[[#This Row],[Aplicación]],14,1)</f>
        <v>2</v>
      </c>
      <c r="R2075" s="35" t="s">
        <v>265</v>
      </c>
      <c r="S2075" s="57" t="str">
        <f>MID(Tabla1[[#This Row],[Aplicación]],6,2)</f>
        <v>08</v>
      </c>
      <c r="T2075" s="54" t="str">
        <f>VLOOKUP(Tabla1[[#This Row],[AREA]],Hoja1!A:B,2,FALSE)</f>
        <v>08. Tráfico y movilidad</v>
      </c>
      <c r="U2075" s="57" t="str">
        <f>MID(Tabla1[[#This Row],[Aplicación]],9,4)</f>
        <v>1532</v>
      </c>
      <c r="V2075" s="54" t="str">
        <f>VLOOKUP(Tabla1[[#This Row],[PROGRAMA]],Hoja1!A:B,2,FALSE)</f>
        <v>1532. Pavimentación vias públicas y otros servicios urbanísticos</v>
      </c>
      <c r="W2075" s="57" t="str">
        <f>MID(Tabla1[[#This Row],[Aplicación]],14,2)</f>
        <v>22</v>
      </c>
      <c r="X2075" s="57" t="str">
        <f>MID(Tabla1[[#This Row],[Aplicación]],14,6)</f>
        <v>22199</v>
      </c>
    </row>
    <row r="2076" spans="1:24" x14ac:dyDescent="0.25">
      <c r="A2076" s="60">
        <v>220239000769</v>
      </c>
      <c r="B2076" s="43" t="s">
        <v>390</v>
      </c>
      <c r="C2076" s="61">
        <v>45292</v>
      </c>
      <c r="D2076" s="60">
        <v>22024001214</v>
      </c>
      <c r="E2076" s="43" t="s">
        <v>1418</v>
      </c>
      <c r="F2076" s="62">
        <v>6161.09</v>
      </c>
      <c r="G2076" s="43" t="s">
        <v>42</v>
      </c>
      <c r="H2076" s="43" t="s">
        <v>2132</v>
      </c>
      <c r="I2076" s="69">
        <v>220</v>
      </c>
      <c r="J2076" s="43" t="s">
        <v>398</v>
      </c>
      <c r="K2076" s="43" t="s">
        <v>398</v>
      </c>
      <c r="L2076" s="43" t="s">
        <v>399</v>
      </c>
      <c r="M2076" s="43" t="s">
        <v>395</v>
      </c>
      <c r="N2076" s="43" t="s">
        <v>396</v>
      </c>
      <c r="O2076" s="52" t="s">
        <v>321</v>
      </c>
      <c r="P2076" s="63" t="s">
        <v>276</v>
      </c>
      <c r="Q2076" s="57" t="str">
        <f>MID(Tabla1[[#This Row],[Aplicación]],14,1)</f>
        <v>2</v>
      </c>
      <c r="R2076" s="35" t="s">
        <v>265</v>
      </c>
      <c r="S2076" s="57" t="str">
        <f>MID(Tabla1[[#This Row],[Aplicación]],6,2)</f>
        <v>08</v>
      </c>
      <c r="T2076" s="54" t="str">
        <f>VLOOKUP(Tabla1[[#This Row],[AREA]],Hoja1!A:B,2,FALSE)</f>
        <v>08. Tráfico y movilidad</v>
      </c>
      <c r="U2076" s="57" t="str">
        <f>MID(Tabla1[[#This Row],[Aplicación]],9,4)</f>
        <v>1532</v>
      </c>
      <c r="V2076" s="54" t="str">
        <f>VLOOKUP(Tabla1[[#This Row],[PROGRAMA]],Hoja1!A:B,2,FALSE)</f>
        <v>1532. Pavimentación vias públicas y otros servicios urbanísticos</v>
      </c>
      <c r="W2076" s="57" t="str">
        <f>MID(Tabla1[[#This Row],[Aplicación]],14,2)</f>
        <v>22</v>
      </c>
      <c r="X2076" s="57" t="str">
        <f>MID(Tabla1[[#This Row],[Aplicación]],14,6)</f>
        <v>22700</v>
      </c>
    </row>
    <row r="2077" spans="1:24" x14ac:dyDescent="0.25">
      <c r="A2077" s="60">
        <v>220240041807</v>
      </c>
      <c r="B2077" s="43" t="s">
        <v>390</v>
      </c>
      <c r="C2077" s="61">
        <v>45540</v>
      </c>
      <c r="D2077" s="60">
        <v>22024006285</v>
      </c>
      <c r="E2077" s="43" t="s">
        <v>5839</v>
      </c>
      <c r="F2077" s="62">
        <v>665.5</v>
      </c>
      <c r="G2077" s="43" t="s">
        <v>3055</v>
      </c>
      <c r="H2077" s="43" t="s">
        <v>5840</v>
      </c>
      <c r="I2077" s="69">
        <v>220</v>
      </c>
      <c r="J2077" s="43" t="s">
        <v>616</v>
      </c>
      <c r="K2077" s="43" t="s">
        <v>398</v>
      </c>
      <c r="L2077" s="43" t="s">
        <v>399</v>
      </c>
      <c r="M2077" s="43" t="s">
        <v>585</v>
      </c>
      <c r="N2077" s="43" t="s">
        <v>539</v>
      </c>
      <c r="O2077" s="68" t="s">
        <v>326</v>
      </c>
      <c r="P2077" s="68" t="s">
        <v>4838</v>
      </c>
      <c r="Q2077" s="57" t="str">
        <f>MID(Tabla1[[#This Row],[Aplicación]],14,1)</f>
        <v>2</v>
      </c>
      <c r="R2077" s="35" t="s">
        <v>265</v>
      </c>
      <c r="S2077" s="57" t="str">
        <f>MID(Tabla1[[#This Row],[Aplicación]],6,2)</f>
        <v>08</v>
      </c>
      <c r="T2077" s="54" t="str">
        <f>VLOOKUP(Tabla1[[#This Row],[AREA]],Hoja1!A:B,2,FALSE)</f>
        <v>08. Tráfico y movilidad</v>
      </c>
      <c r="U2077" s="57" t="str">
        <f>MID(Tabla1[[#This Row],[Aplicación]],9,4)</f>
        <v>1532</v>
      </c>
      <c r="V2077" s="54" t="str">
        <f>VLOOKUP(Tabla1[[#This Row],[PROGRAMA]],Hoja1!A:B,2,FALSE)</f>
        <v>1532. Pavimentación vias públicas y otros servicios urbanísticos</v>
      </c>
      <c r="W2077" s="57" t="str">
        <f>MID(Tabla1[[#This Row],[Aplicación]],14,2)</f>
        <v>22</v>
      </c>
      <c r="X2077" s="57" t="str">
        <f>MID(Tabla1[[#This Row],[Aplicación]],14,6)</f>
        <v>22706</v>
      </c>
    </row>
    <row r="2078" spans="1:24" x14ac:dyDescent="0.25">
      <c r="A2078" s="60">
        <v>220240007173</v>
      </c>
      <c r="B2078" s="43" t="s">
        <v>390</v>
      </c>
      <c r="C2078" s="61">
        <v>45369</v>
      </c>
      <c r="D2078" s="60">
        <v>22024002500</v>
      </c>
      <c r="E2078" s="43" t="s">
        <v>1306</v>
      </c>
      <c r="F2078" s="62">
        <v>1573</v>
      </c>
      <c r="G2078" s="43" t="s">
        <v>908</v>
      </c>
      <c r="H2078" s="43" t="s">
        <v>2857</v>
      </c>
      <c r="I2078" s="69">
        <v>220</v>
      </c>
      <c r="J2078" s="43" t="s">
        <v>616</v>
      </c>
      <c r="K2078" s="43" t="s">
        <v>398</v>
      </c>
      <c r="L2078" s="43" t="s">
        <v>399</v>
      </c>
      <c r="M2078" s="43" t="s">
        <v>585</v>
      </c>
      <c r="N2078" s="43" t="s">
        <v>539</v>
      </c>
      <c r="O2078" s="52" t="s">
        <v>326</v>
      </c>
      <c r="P2078" s="63" t="s">
        <v>276</v>
      </c>
      <c r="Q2078" s="57" t="str">
        <f>MID(Tabla1[[#This Row],[Aplicación]],14,1)</f>
        <v>2</v>
      </c>
      <c r="R2078" s="35" t="s">
        <v>265</v>
      </c>
      <c r="S2078" s="57" t="str">
        <f>MID(Tabla1[[#This Row],[Aplicación]],6,2)</f>
        <v>08</v>
      </c>
      <c r="T2078" s="54" t="str">
        <f>VLOOKUP(Tabla1[[#This Row],[AREA]],Hoja1!A:B,2,FALSE)</f>
        <v>08. Tráfico y movilidad</v>
      </c>
      <c r="U2078" s="57" t="str">
        <f>MID(Tabla1[[#This Row],[Aplicación]],9,4)</f>
        <v>1532</v>
      </c>
      <c r="V2078" s="54" t="str">
        <f>VLOOKUP(Tabla1[[#This Row],[PROGRAMA]],Hoja1!A:B,2,FALSE)</f>
        <v>1532. Pavimentación vias públicas y otros servicios urbanísticos</v>
      </c>
      <c r="W2078" s="57" t="str">
        <f>MID(Tabla1[[#This Row],[Aplicación]],14,2)</f>
        <v>21</v>
      </c>
      <c r="X2078" s="57" t="str">
        <f>MID(Tabla1[[#This Row],[Aplicación]],14,6)</f>
        <v>214</v>
      </c>
    </row>
    <row r="2079" spans="1:24" x14ac:dyDescent="0.25">
      <c r="A2079" s="60">
        <v>220240027317</v>
      </c>
      <c r="B2079" s="43" t="s">
        <v>702</v>
      </c>
      <c r="C2079" s="61">
        <v>45469</v>
      </c>
      <c r="D2079" s="60">
        <v>22024003059</v>
      </c>
      <c r="E2079" s="43" t="s">
        <v>1306</v>
      </c>
      <c r="F2079" s="62">
        <v>110.11</v>
      </c>
      <c r="G2079" s="43" t="s">
        <v>812</v>
      </c>
      <c r="H2079" s="43" t="s">
        <v>2961</v>
      </c>
      <c r="I2079" s="69" t="s">
        <v>2934</v>
      </c>
      <c r="J2079" s="43" t="s">
        <v>398</v>
      </c>
      <c r="K2079" s="43" t="s">
        <v>398</v>
      </c>
      <c r="L2079" s="43" t="s">
        <v>399</v>
      </c>
      <c r="M2079" s="43" t="s">
        <v>395</v>
      </c>
      <c r="N2079" s="43" t="s">
        <v>396</v>
      </c>
      <c r="O2079" s="68" t="s">
        <v>325</v>
      </c>
      <c r="P2079" s="68" t="s">
        <v>2931</v>
      </c>
      <c r="Q2079" s="57" t="s">
        <v>2932</v>
      </c>
      <c r="R2079" s="35" t="s">
        <v>265</v>
      </c>
      <c r="S2079" s="57" t="str">
        <f>MID(Tabla1[[#This Row],[Aplicación]],6,2)</f>
        <v>08</v>
      </c>
      <c r="T2079" s="54" t="str">
        <f>VLOOKUP(Tabla1[[#This Row],[AREA]],Hoja1!A:B,2,FALSE)</f>
        <v>08. Tráfico y movilidad</v>
      </c>
      <c r="U2079" s="57" t="str">
        <f>MID(Tabla1[[#This Row],[Aplicación]],9,4)</f>
        <v>1532</v>
      </c>
      <c r="V2079" s="54" t="str">
        <f>VLOOKUP(Tabla1[[#This Row],[PROGRAMA]],Hoja1!A:B,2,FALSE)</f>
        <v>1532. Pavimentación vias públicas y otros servicios urbanísticos</v>
      </c>
      <c r="W2079" s="57" t="str">
        <f>MID(Tabla1[[#This Row],[Aplicación]],14,2)</f>
        <v>21</v>
      </c>
      <c r="X2079" s="57" t="str">
        <f>MID(Tabla1[[#This Row],[Aplicación]],14,6)</f>
        <v>214</v>
      </c>
    </row>
    <row r="2080" spans="1:24" x14ac:dyDescent="0.25">
      <c r="A2080" s="60">
        <v>220240024166</v>
      </c>
      <c r="B2080" s="43" t="s">
        <v>702</v>
      </c>
      <c r="C2080" s="61">
        <v>45461</v>
      </c>
      <c r="D2080" s="60">
        <v>22024003059</v>
      </c>
      <c r="E2080" s="43" t="s">
        <v>1306</v>
      </c>
      <c r="F2080" s="62">
        <v>27.53</v>
      </c>
      <c r="G2080" s="43" t="s">
        <v>81</v>
      </c>
      <c r="H2080" s="43" t="s">
        <v>3242</v>
      </c>
      <c r="I2080" s="69" t="s">
        <v>2934</v>
      </c>
      <c r="J2080" s="43" t="s">
        <v>398</v>
      </c>
      <c r="K2080" s="43" t="s">
        <v>398</v>
      </c>
      <c r="L2080" s="43" t="s">
        <v>399</v>
      </c>
      <c r="M2080" s="43" t="s">
        <v>395</v>
      </c>
      <c r="N2080" s="43" t="s">
        <v>396</v>
      </c>
      <c r="O2080" s="68" t="s">
        <v>325</v>
      </c>
      <c r="P2080" s="68" t="s">
        <v>2931</v>
      </c>
      <c r="Q2080" s="57" t="s">
        <v>2932</v>
      </c>
      <c r="R2080" s="35" t="s">
        <v>265</v>
      </c>
      <c r="S2080" s="57" t="str">
        <f>MID(Tabla1[[#This Row],[Aplicación]],6,2)</f>
        <v>08</v>
      </c>
      <c r="T2080" s="54" t="str">
        <f>VLOOKUP(Tabla1[[#This Row],[AREA]],Hoja1!A:B,2,FALSE)</f>
        <v>08. Tráfico y movilidad</v>
      </c>
      <c r="U2080" s="57" t="str">
        <f>MID(Tabla1[[#This Row],[Aplicación]],9,4)</f>
        <v>1532</v>
      </c>
      <c r="V2080" s="54" t="str">
        <f>VLOOKUP(Tabla1[[#This Row],[PROGRAMA]],Hoja1!A:B,2,FALSE)</f>
        <v>1532. Pavimentación vias públicas y otros servicios urbanísticos</v>
      </c>
      <c r="W2080" s="57" t="str">
        <f>MID(Tabla1[[#This Row],[Aplicación]],14,2)</f>
        <v>21</v>
      </c>
      <c r="X2080" s="57" t="str">
        <f>MID(Tabla1[[#This Row],[Aplicación]],14,6)</f>
        <v>214</v>
      </c>
    </row>
    <row r="2081" spans="1:24" x14ac:dyDescent="0.25">
      <c r="A2081" s="60">
        <v>220240024168</v>
      </c>
      <c r="B2081" s="43" t="s">
        <v>702</v>
      </c>
      <c r="C2081" s="61">
        <v>45461</v>
      </c>
      <c r="D2081" s="60">
        <v>22024003059</v>
      </c>
      <c r="E2081" s="43" t="s">
        <v>1306</v>
      </c>
      <c r="F2081" s="62">
        <v>145.83000000000001</v>
      </c>
      <c r="G2081" s="43" t="s">
        <v>81</v>
      </c>
      <c r="H2081" s="43" t="s">
        <v>3243</v>
      </c>
      <c r="I2081" s="69" t="s">
        <v>2934</v>
      </c>
      <c r="J2081" s="43" t="s">
        <v>398</v>
      </c>
      <c r="K2081" s="43" t="s">
        <v>398</v>
      </c>
      <c r="L2081" s="43" t="s">
        <v>399</v>
      </c>
      <c r="M2081" s="43" t="s">
        <v>395</v>
      </c>
      <c r="N2081" s="43" t="s">
        <v>396</v>
      </c>
      <c r="O2081" s="68" t="s">
        <v>325</v>
      </c>
      <c r="P2081" s="68" t="s">
        <v>2931</v>
      </c>
      <c r="Q2081" s="57" t="s">
        <v>2932</v>
      </c>
      <c r="R2081" s="35" t="s">
        <v>265</v>
      </c>
      <c r="S2081" s="57" t="str">
        <f>MID(Tabla1[[#This Row],[Aplicación]],6,2)</f>
        <v>08</v>
      </c>
      <c r="T2081" s="54" t="str">
        <f>VLOOKUP(Tabla1[[#This Row],[AREA]],Hoja1!A:B,2,FALSE)</f>
        <v>08. Tráfico y movilidad</v>
      </c>
      <c r="U2081" s="57" t="str">
        <f>MID(Tabla1[[#This Row],[Aplicación]],9,4)</f>
        <v>1532</v>
      </c>
      <c r="V2081" s="54" t="str">
        <f>VLOOKUP(Tabla1[[#This Row],[PROGRAMA]],Hoja1!A:B,2,FALSE)</f>
        <v>1532. Pavimentación vias públicas y otros servicios urbanísticos</v>
      </c>
      <c r="W2081" s="57" t="str">
        <f>MID(Tabla1[[#This Row],[Aplicación]],14,2)</f>
        <v>21</v>
      </c>
      <c r="X2081" s="57" t="str">
        <f>MID(Tabla1[[#This Row],[Aplicación]],14,6)</f>
        <v>214</v>
      </c>
    </row>
    <row r="2082" spans="1:24" x14ac:dyDescent="0.25">
      <c r="A2082" s="60">
        <v>220240024170</v>
      </c>
      <c r="B2082" s="43" t="s">
        <v>702</v>
      </c>
      <c r="C2082" s="61">
        <v>45461</v>
      </c>
      <c r="D2082" s="60">
        <v>22024003059</v>
      </c>
      <c r="E2082" s="43" t="s">
        <v>1306</v>
      </c>
      <c r="F2082" s="62">
        <v>35.57</v>
      </c>
      <c r="G2082" s="43" t="s">
        <v>81</v>
      </c>
      <c r="H2082" s="43" t="s">
        <v>3244</v>
      </c>
      <c r="I2082" s="69" t="s">
        <v>2934</v>
      </c>
      <c r="J2082" s="43" t="s">
        <v>398</v>
      </c>
      <c r="K2082" s="43" t="s">
        <v>398</v>
      </c>
      <c r="L2082" s="43" t="s">
        <v>399</v>
      </c>
      <c r="M2082" s="43" t="s">
        <v>395</v>
      </c>
      <c r="N2082" s="43" t="s">
        <v>396</v>
      </c>
      <c r="O2082" s="68" t="s">
        <v>325</v>
      </c>
      <c r="P2082" s="68" t="s">
        <v>2931</v>
      </c>
      <c r="Q2082" s="57" t="s">
        <v>2932</v>
      </c>
      <c r="R2082" s="35" t="s">
        <v>265</v>
      </c>
      <c r="S2082" s="57" t="str">
        <f>MID(Tabla1[[#This Row],[Aplicación]],6,2)</f>
        <v>08</v>
      </c>
      <c r="T2082" s="54" t="str">
        <f>VLOOKUP(Tabla1[[#This Row],[AREA]],Hoja1!A:B,2,FALSE)</f>
        <v>08. Tráfico y movilidad</v>
      </c>
      <c r="U2082" s="57" t="str">
        <f>MID(Tabla1[[#This Row],[Aplicación]],9,4)</f>
        <v>1532</v>
      </c>
      <c r="V2082" s="54" t="str">
        <f>VLOOKUP(Tabla1[[#This Row],[PROGRAMA]],Hoja1!A:B,2,FALSE)</f>
        <v>1532. Pavimentación vias públicas y otros servicios urbanísticos</v>
      </c>
      <c r="W2082" s="57" t="str">
        <f>MID(Tabla1[[#This Row],[Aplicación]],14,2)</f>
        <v>21</v>
      </c>
      <c r="X2082" s="57" t="str">
        <f>MID(Tabla1[[#This Row],[Aplicación]],14,6)</f>
        <v>214</v>
      </c>
    </row>
    <row r="2083" spans="1:24" x14ac:dyDescent="0.25">
      <c r="A2083" s="60">
        <v>220240023846</v>
      </c>
      <c r="B2083" s="43" t="s">
        <v>702</v>
      </c>
      <c r="C2083" s="61">
        <v>45456</v>
      </c>
      <c r="D2083" s="60">
        <v>22024003059</v>
      </c>
      <c r="E2083" s="43" t="s">
        <v>1306</v>
      </c>
      <c r="F2083" s="62">
        <v>585.03</v>
      </c>
      <c r="G2083" s="43" t="s">
        <v>812</v>
      </c>
      <c r="H2083" s="43" t="s">
        <v>3327</v>
      </c>
      <c r="I2083" s="69" t="s">
        <v>2934</v>
      </c>
      <c r="J2083" s="43" t="s">
        <v>398</v>
      </c>
      <c r="K2083" s="43" t="s">
        <v>398</v>
      </c>
      <c r="L2083" s="43" t="s">
        <v>399</v>
      </c>
      <c r="M2083" s="43" t="s">
        <v>395</v>
      </c>
      <c r="N2083" s="43" t="s">
        <v>396</v>
      </c>
      <c r="O2083" s="68" t="s">
        <v>325</v>
      </c>
      <c r="P2083" s="68" t="s">
        <v>2931</v>
      </c>
      <c r="Q2083" s="57" t="s">
        <v>2932</v>
      </c>
      <c r="R2083" s="35" t="s">
        <v>265</v>
      </c>
      <c r="S2083" s="57" t="str">
        <f>MID(Tabla1[[#This Row],[Aplicación]],6,2)</f>
        <v>08</v>
      </c>
      <c r="T2083" s="54" t="str">
        <f>VLOOKUP(Tabla1[[#This Row],[AREA]],Hoja1!A:B,2,FALSE)</f>
        <v>08. Tráfico y movilidad</v>
      </c>
      <c r="U2083" s="57" t="str">
        <f>MID(Tabla1[[#This Row],[Aplicación]],9,4)</f>
        <v>1532</v>
      </c>
      <c r="V2083" s="54" t="str">
        <f>VLOOKUP(Tabla1[[#This Row],[PROGRAMA]],Hoja1!A:B,2,FALSE)</f>
        <v>1532. Pavimentación vias públicas y otros servicios urbanísticos</v>
      </c>
      <c r="W2083" s="57" t="str">
        <f>MID(Tabla1[[#This Row],[Aplicación]],14,2)</f>
        <v>21</v>
      </c>
      <c r="X2083" s="57" t="str">
        <f>MID(Tabla1[[#This Row],[Aplicación]],14,6)</f>
        <v>214</v>
      </c>
    </row>
    <row r="2084" spans="1:24" x14ac:dyDescent="0.25">
      <c r="A2084" s="60">
        <v>220240023846</v>
      </c>
      <c r="B2084" s="43" t="s">
        <v>702</v>
      </c>
      <c r="C2084" s="61">
        <v>45456</v>
      </c>
      <c r="D2084" s="60">
        <v>22024003059</v>
      </c>
      <c r="E2084" s="43" t="s">
        <v>1306</v>
      </c>
      <c r="F2084" s="62">
        <v>585.03</v>
      </c>
      <c r="G2084" s="43" t="s">
        <v>812</v>
      </c>
      <c r="H2084" s="43" t="s">
        <v>3327</v>
      </c>
      <c r="I2084" s="69" t="s">
        <v>2934</v>
      </c>
      <c r="J2084" s="43" t="s">
        <v>398</v>
      </c>
      <c r="K2084" s="43" t="s">
        <v>398</v>
      </c>
      <c r="L2084" s="43" t="s">
        <v>399</v>
      </c>
      <c r="M2084" s="43" t="s">
        <v>395</v>
      </c>
      <c r="N2084" s="43" t="s">
        <v>396</v>
      </c>
      <c r="O2084" s="68" t="s">
        <v>325</v>
      </c>
      <c r="P2084" s="68" t="s">
        <v>2931</v>
      </c>
      <c r="Q2084" s="57" t="s">
        <v>2932</v>
      </c>
      <c r="R2084" s="35" t="s">
        <v>265</v>
      </c>
      <c r="S2084" s="57" t="str">
        <f>MID(Tabla1[[#This Row],[Aplicación]],6,2)</f>
        <v>08</v>
      </c>
      <c r="T2084" s="54" t="str">
        <f>VLOOKUP(Tabla1[[#This Row],[AREA]],Hoja1!A:B,2,FALSE)</f>
        <v>08. Tráfico y movilidad</v>
      </c>
      <c r="U2084" s="57" t="str">
        <f>MID(Tabla1[[#This Row],[Aplicación]],9,4)</f>
        <v>1532</v>
      </c>
      <c r="V2084" s="54" t="str">
        <f>VLOOKUP(Tabla1[[#This Row],[PROGRAMA]],Hoja1!A:B,2,FALSE)</f>
        <v>1532. Pavimentación vias públicas y otros servicios urbanísticos</v>
      </c>
      <c r="W2084" s="57" t="str">
        <f>MID(Tabla1[[#This Row],[Aplicación]],14,2)</f>
        <v>21</v>
      </c>
      <c r="X2084" s="57" t="str">
        <f>MID(Tabla1[[#This Row],[Aplicación]],14,6)</f>
        <v>214</v>
      </c>
    </row>
    <row r="2085" spans="1:24" x14ac:dyDescent="0.25">
      <c r="A2085" s="60">
        <v>220240022208</v>
      </c>
      <c r="B2085" s="43" t="s">
        <v>702</v>
      </c>
      <c r="C2085" s="61">
        <v>45441</v>
      </c>
      <c r="D2085" s="60">
        <v>22024003059</v>
      </c>
      <c r="E2085" s="43" t="s">
        <v>1306</v>
      </c>
      <c r="F2085" s="62">
        <v>205.23</v>
      </c>
      <c r="G2085" s="43" t="s">
        <v>81</v>
      </c>
      <c r="H2085" s="43" t="s">
        <v>3556</v>
      </c>
      <c r="I2085" s="69" t="s">
        <v>2934</v>
      </c>
      <c r="J2085" s="43" t="s">
        <v>398</v>
      </c>
      <c r="K2085" s="43" t="s">
        <v>398</v>
      </c>
      <c r="L2085" s="43" t="s">
        <v>399</v>
      </c>
      <c r="M2085" s="43" t="s">
        <v>395</v>
      </c>
      <c r="N2085" s="43" t="s">
        <v>396</v>
      </c>
      <c r="O2085" s="68" t="s">
        <v>325</v>
      </c>
      <c r="P2085" s="68" t="s">
        <v>2931</v>
      </c>
      <c r="Q2085" s="57" t="s">
        <v>2932</v>
      </c>
      <c r="R2085" s="35" t="s">
        <v>265</v>
      </c>
      <c r="S2085" s="57" t="str">
        <f>MID(Tabla1[[#This Row],[Aplicación]],6,2)</f>
        <v>08</v>
      </c>
      <c r="T2085" s="54" t="str">
        <f>VLOOKUP(Tabla1[[#This Row],[AREA]],Hoja1!A:B,2,FALSE)</f>
        <v>08. Tráfico y movilidad</v>
      </c>
      <c r="U2085" s="57" t="str">
        <f>MID(Tabla1[[#This Row],[Aplicación]],9,4)</f>
        <v>1532</v>
      </c>
      <c r="V2085" s="54" t="str">
        <f>VLOOKUP(Tabla1[[#This Row],[PROGRAMA]],Hoja1!A:B,2,FALSE)</f>
        <v>1532. Pavimentación vias públicas y otros servicios urbanísticos</v>
      </c>
      <c r="W2085" s="57" t="str">
        <f>MID(Tabla1[[#This Row],[Aplicación]],14,2)</f>
        <v>21</v>
      </c>
      <c r="X2085" s="57" t="str">
        <f>MID(Tabla1[[#This Row],[Aplicación]],14,6)</f>
        <v>214</v>
      </c>
    </row>
    <row r="2086" spans="1:24" x14ac:dyDescent="0.25">
      <c r="A2086" s="60">
        <v>220240022097</v>
      </c>
      <c r="B2086" s="43" t="s">
        <v>702</v>
      </c>
      <c r="C2086" s="61">
        <v>45441</v>
      </c>
      <c r="D2086" s="60">
        <v>22024003059</v>
      </c>
      <c r="E2086" s="43" t="s">
        <v>1306</v>
      </c>
      <c r="F2086" s="62">
        <v>107.61</v>
      </c>
      <c r="G2086" s="43" t="s">
        <v>81</v>
      </c>
      <c r="H2086" s="43" t="s">
        <v>3558</v>
      </c>
      <c r="I2086" s="69" t="s">
        <v>2934</v>
      </c>
      <c r="J2086" s="43" t="s">
        <v>398</v>
      </c>
      <c r="K2086" s="43" t="s">
        <v>398</v>
      </c>
      <c r="L2086" s="43" t="s">
        <v>399</v>
      </c>
      <c r="M2086" s="43" t="s">
        <v>395</v>
      </c>
      <c r="N2086" s="43" t="s">
        <v>396</v>
      </c>
      <c r="O2086" s="68" t="s">
        <v>325</v>
      </c>
      <c r="P2086" s="68" t="s">
        <v>2931</v>
      </c>
      <c r="Q2086" s="57" t="s">
        <v>2932</v>
      </c>
      <c r="R2086" s="35" t="s">
        <v>265</v>
      </c>
      <c r="S2086" s="57" t="str">
        <f>MID(Tabla1[[#This Row],[Aplicación]],6,2)</f>
        <v>08</v>
      </c>
      <c r="T2086" s="54" t="str">
        <f>VLOOKUP(Tabla1[[#This Row],[AREA]],Hoja1!A:B,2,FALSE)</f>
        <v>08. Tráfico y movilidad</v>
      </c>
      <c r="U2086" s="57" t="str">
        <f>MID(Tabla1[[#This Row],[Aplicación]],9,4)</f>
        <v>1532</v>
      </c>
      <c r="V2086" s="54" t="str">
        <f>VLOOKUP(Tabla1[[#This Row],[PROGRAMA]],Hoja1!A:B,2,FALSE)</f>
        <v>1532. Pavimentación vias públicas y otros servicios urbanísticos</v>
      </c>
      <c r="W2086" s="57" t="str">
        <f>MID(Tabla1[[#This Row],[Aplicación]],14,2)</f>
        <v>21</v>
      </c>
      <c r="X2086" s="57" t="str">
        <f>MID(Tabla1[[#This Row],[Aplicación]],14,6)</f>
        <v>214</v>
      </c>
    </row>
    <row r="2087" spans="1:24" x14ac:dyDescent="0.25">
      <c r="A2087" s="60">
        <v>220240021606</v>
      </c>
      <c r="B2087" s="43" t="s">
        <v>702</v>
      </c>
      <c r="C2087" s="61">
        <v>45440</v>
      </c>
      <c r="D2087" s="60">
        <v>22024003059</v>
      </c>
      <c r="E2087" s="43" t="s">
        <v>1306</v>
      </c>
      <c r="F2087" s="62">
        <v>112.24</v>
      </c>
      <c r="G2087" s="43" t="s">
        <v>766</v>
      </c>
      <c r="H2087" s="43" t="s">
        <v>3605</v>
      </c>
      <c r="I2087" s="69" t="s">
        <v>2934</v>
      </c>
      <c r="J2087" s="43" t="s">
        <v>398</v>
      </c>
      <c r="K2087" s="43" t="s">
        <v>398</v>
      </c>
      <c r="L2087" s="43" t="s">
        <v>399</v>
      </c>
      <c r="M2087" s="43" t="s">
        <v>395</v>
      </c>
      <c r="N2087" s="43" t="s">
        <v>396</v>
      </c>
      <c r="O2087" s="68" t="s">
        <v>325</v>
      </c>
      <c r="P2087" s="68" t="s">
        <v>2931</v>
      </c>
      <c r="Q2087" s="57" t="s">
        <v>2932</v>
      </c>
      <c r="R2087" s="35" t="s">
        <v>265</v>
      </c>
      <c r="S2087" s="57" t="str">
        <f>MID(Tabla1[[#This Row],[Aplicación]],6,2)</f>
        <v>08</v>
      </c>
      <c r="T2087" s="54" t="str">
        <f>VLOOKUP(Tabla1[[#This Row],[AREA]],Hoja1!A:B,2,FALSE)</f>
        <v>08. Tráfico y movilidad</v>
      </c>
      <c r="U2087" s="57" t="str">
        <f>MID(Tabla1[[#This Row],[Aplicación]],9,4)</f>
        <v>1532</v>
      </c>
      <c r="V2087" s="54" t="str">
        <f>VLOOKUP(Tabla1[[#This Row],[PROGRAMA]],Hoja1!A:B,2,FALSE)</f>
        <v>1532. Pavimentación vias públicas y otros servicios urbanísticos</v>
      </c>
      <c r="W2087" s="57" t="str">
        <f>MID(Tabla1[[#This Row],[Aplicación]],14,2)</f>
        <v>21</v>
      </c>
      <c r="X2087" s="57" t="str">
        <f>MID(Tabla1[[#This Row],[Aplicación]],14,6)</f>
        <v>214</v>
      </c>
    </row>
    <row r="2088" spans="1:24" x14ac:dyDescent="0.25">
      <c r="A2088" s="60">
        <v>220240021000</v>
      </c>
      <c r="B2088" s="43" t="s">
        <v>390</v>
      </c>
      <c r="C2088" s="61">
        <v>45436</v>
      </c>
      <c r="D2088" s="60">
        <v>22024004632</v>
      </c>
      <c r="E2088" s="43" t="s">
        <v>1306</v>
      </c>
      <c r="F2088" s="62">
        <v>1462.94</v>
      </c>
      <c r="G2088" s="43" t="s">
        <v>3684</v>
      </c>
      <c r="H2088" s="43" t="s">
        <v>3685</v>
      </c>
      <c r="I2088" s="69" t="s">
        <v>2930</v>
      </c>
      <c r="J2088" s="43" t="s">
        <v>398</v>
      </c>
      <c r="K2088" s="43" t="s">
        <v>398</v>
      </c>
      <c r="L2088" s="43" t="s">
        <v>399</v>
      </c>
      <c r="M2088" s="43" t="s">
        <v>585</v>
      </c>
      <c r="N2088" s="43" t="s">
        <v>539</v>
      </c>
      <c r="O2088" s="68" t="s">
        <v>326</v>
      </c>
      <c r="P2088" s="68" t="s">
        <v>2931</v>
      </c>
      <c r="Q2088" s="57" t="s">
        <v>2932</v>
      </c>
      <c r="R2088" s="35" t="s">
        <v>265</v>
      </c>
      <c r="S2088" s="57" t="str">
        <f>MID(Tabla1[[#This Row],[Aplicación]],6,2)</f>
        <v>08</v>
      </c>
      <c r="T2088" s="54" t="str">
        <f>VLOOKUP(Tabla1[[#This Row],[AREA]],Hoja1!A:B,2,FALSE)</f>
        <v>08. Tráfico y movilidad</v>
      </c>
      <c r="U2088" s="57" t="str">
        <f>MID(Tabla1[[#This Row],[Aplicación]],9,4)</f>
        <v>1532</v>
      </c>
      <c r="V2088" s="54" t="str">
        <f>VLOOKUP(Tabla1[[#This Row],[PROGRAMA]],Hoja1!A:B,2,FALSE)</f>
        <v>1532. Pavimentación vias públicas y otros servicios urbanísticos</v>
      </c>
      <c r="W2088" s="57" t="str">
        <f>MID(Tabla1[[#This Row],[Aplicación]],14,2)</f>
        <v>21</v>
      </c>
      <c r="X2088" s="57" t="str">
        <f>MID(Tabla1[[#This Row],[Aplicación]],14,6)</f>
        <v>214</v>
      </c>
    </row>
    <row r="2089" spans="1:24" x14ac:dyDescent="0.25">
      <c r="A2089" s="44">
        <v>220239000852</v>
      </c>
      <c r="B2089" s="45" t="s">
        <v>390</v>
      </c>
      <c r="C2089" s="50">
        <v>45292</v>
      </c>
      <c r="D2089" s="44">
        <v>22024001202</v>
      </c>
      <c r="E2089" s="45" t="s">
        <v>1145</v>
      </c>
      <c r="F2089" s="51">
        <v>2550000</v>
      </c>
      <c r="G2089" s="45" t="s">
        <v>426</v>
      </c>
      <c r="H2089" s="45" t="s">
        <v>1503</v>
      </c>
      <c r="I2089" s="53">
        <v>220</v>
      </c>
      <c r="J2089" s="45" t="s">
        <v>427</v>
      </c>
      <c r="K2089" s="45" t="s">
        <v>428</v>
      </c>
      <c r="L2089" s="45" t="s">
        <v>413</v>
      </c>
      <c r="M2089" s="45" t="s">
        <v>395</v>
      </c>
      <c r="N2089" s="45" t="s">
        <v>396</v>
      </c>
      <c r="O2089" s="52" t="s">
        <v>321</v>
      </c>
      <c r="P2089" s="63" t="s">
        <v>276</v>
      </c>
      <c r="Q2089" s="57" t="str">
        <f>MID(Tabla1[[#This Row],[Aplicación]],14,1)</f>
        <v>2</v>
      </c>
      <c r="R2089" s="35" t="s">
        <v>265</v>
      </c>
      <c r="S2089" s="57" t="str">
        <f>MID(Tabla1[[#This Row],[Aplicación]],6,2)</f>
        <v>08</v>
      </c>
      <c r="T2089" s="54" t="str">
        <f>VLOOKUP(Tabla1[[#This Row],[AREA]],Hoja1!A:B,2,FALSE)</f>
        <v>08. Tráfico y movilidad</v>
      </c>
      <c r="U2089" s="57" t="str">
        <f>MID(Tabla1[[#This Row],[Aplicación]],9,4)</f>
        <v>1651</v>
      </c>
      <c r="V2089" s="54" t="str">
        <f>VLOOKUP(Tabla1[[#This Row],[PROGRAMA]],Hoja1!A:B,2,FALSE)</f>
        <v>1651. Alumbrado público</v>
      </c>
      <c r="W2089" s="57" t="str">
        <f>MID(Tabla1[[#This Row],[Aplicación]],14,2)</f>
        <v>22</v>
      </c>
      <c r="X2089" s="57" t="str">
        <f>MID(Tabla1[[#This Row],[Aplicación]],14,6)</f>
        <v>22100</v>
      </c>
    </row>
    <row r="2090" spans="1:24" x14ac:dyDescent="0.25">
      <c r="A2090" s="60">
        <v>220240027296</v>
      </c>
      <c r="B2090" s="43" t="s">
        <v>702</v>
      </c>
      <c r="C2090" s="61">
        <v>45469</v>
      </c>
      <c r="D2090" s="60">
        <v>22024003042</v>
      </c>
      <c r="E2090" s="43" t="s">
        <v>2936</v>
      </c>
      <c r="F2090" s="62">
        <v>2190.4</v>
      </c>
      <c r="G2090" s="43" t="s">
        <v>764</v>
      </c>
      <c r="H2090" s="43" t="s">
        <v>2937</v>
      </c>
      <c r="I2090" s="69" t="s">
        <v>2934</v>
      </c>
      <c r="J2090" s="43" t="s">
        <v>398</v>
      </c>
      <c r="K2090" s="43" t="s">
        <v>398</v>
      </c>
      <c r="L2090" s="43" t="s">
        <v>413</v>
      </c>
      <c r="M2090" s="43" t="s">
        <v>395</v>
      </c>
      <c r="N2090" s="43" t="s">
        <v>396</v>
      </c>
      <c r="O2090" s="68" t="s">
        <v>325</v>
      </c>
      <c r="P2090" s="68" t="s">
        <v>2931</v>
      </c>
      <c r="Q2090" s="57" t="s">
        <v>2932</v>
      </c>
      <c r="R2090" s="35" t="s">
        <v>265</v>
      </c>
      <c r="S2090" s="57" t="str">
        <f>MID(Tabla1[[#This Row],[Aplicación]],6,2)</f>
        <v>08</v>
      </c>
      <c r="T2090" s="54" t="str">
        <f>VLOOKUP(Tabla1[[#This Row],[AREA]],Hoja1!A:B,2,FALSE)</f>
        <v>08. Tráfico y movilidad</v>
      </c>
      <c r="U2090" s="57" t="str">
        <f>MID(Tabla1[[#This Row],[Aplicación]],9,4)</f>
        <v>1651</v>
      </c>
      <c r="V2090" s="54" t="str">
        <f>VLOOKUP(Tabla1[[#This Row],[PROGRAMA]],Hoja1!A:B,2,FALSE)</f>
        <v>1651. Alumbrado público</v>
      </c>
      <c r="W2090" s="57" t="str">
        <f>MID(Tabla1[[#This Row],[Aplicación]],14,2)</f>
        <v>22</v>
      </c>
      <c r="X2090" s="57" t="str">
        <f>MID(Tabla1[[#This Row],[Aplicación]],14,6)</f>
        <v>22199</v>
      </c>
    </row>
    <row r="2091" spans="1:24" x14ac:dyDescent="0.25">
      <c r="A2091" s="60">
        <v>220240016306</v>
      </c>
      <c r="B2091" s="43" t="s">
        <v>702</v>
      </c>
      <c r="C2091" s="61">
        <v>45421</v>
      </c>
      <c r="D2091" s="60">
        <v>22024003042</v>
      </c>
      <c r="E2091" s="43" t="s">
        <v>2936</v>
      </c>
      <c r="F2091" s="62">
        <v>697.42</v>
      </c>
      <c r="G2091" s="43" t="s">
        <v>84</v>
      </c>
      <c r="H2091" s="43" t="s">
        <v>4065</v>
      </c>
      <c r="I2091" s="69" t="s">
        <v>2934</v>
      </c>
      <c r="J2091" s="43" t="s">
        <v>398</v>
      </c>
      <c r="K2091" s="43" t="s">
        <v>398</v>
      </c>
      <c r="L2091" s="43" t="s">
        <v>413</v>
      </c>
      <c r="M2091" s="43" t="s">
        <v>395</v>
      </c>
      <c r="N2091" s="43" t="s">
        <v>396</v>
      </c>
      <c r="O2091" s="68" t="s">
        <v>325</v>
      </c>
      <c r="P2091" s="68" t="s">
        <v>2931</v>
      </c>
      <c r="Q2091" s="57" t="s">
        <v>2932</v>
      </c>
      <c r="R2091" s="35" t="s">
        <v>265</v>
      </c>
      <c r="S2091" s="57" t="str">
        <f>MID(Tabla1[[#This Row],[Aplicación]],6,2)</f>
        <v>08</v>
      </c>
      <c r="T2091" s="54" t="str">
        <f>VLOOKUP(Tabla1[[#This Row],[AREA]],Hoja1!A:B,2,FALSE)</f>
        <v>08. Tráfico y movilidad</v>
      </c>
      <c r="U2091" s="57" t="str">
        <f>MID(Tabla1[[#This Row],[Aplicación]],9,4)</f>
        <v>1651</v>
      </c>
      <c r="V2091" s="54" t="str">
        <f>VLOOKUP(Tabla1[[#This Row],[PROGRAMA]],Hoja1!A:B,2,FALSE)</f>
        <v>1651. Alumbrado público</v>
      </c>
      <c r="W2091" s="57" t="str">
        <f>MID(Tabla1[[#This Row],[Aplicación]],14,2)</f>
        <v>22</v>
      </c>
      <c r="X2091" s="57" t="str">
        <f>MID(Tabla1[[#This Row],[Aplicación]],14,6)</f>
        <v>22199</v>
      </c>
    </row>
    <row r="2092" spans="1:24" x14ac:dyDescent="0.25">
      <c r="A2092" s="60">
        <v>220240012773</v>
      </c>
      <c r="B2092" s="43" t="s">
        <v>702</v>
      </c>
      <c r="C2092" s="61">
        <v>45407</v>
      </c>
      <c r="D2092" s="60">
        <v>22024003042</v>
      </c>
      <c r="E2092" s="43" t="s">
        <v>2936</v>
      </c>
      <c r="F2092" s="62">
        <v>847.79</v>
      </c>
      <c r="G2092" s="43" t="s">
        <v>764</v>
      </c>
      <c r="H2092" s="43" t="s">
        <v>4326</v>
      </c>
      <c r="I2092" s="69" t="s">
        <v>2934</v>
      </c>
      <c r="J2092" s="43" t="s">
        <v>398</v>
      </c>
      <c r="K2092" s="43" t="s">
        <v>398</v>
      </c>
      <c r="L2092" s="43" t="s">
        <v>413</v>
      </c>
      <c r="M2092" s="43" t="s">
        <v>395</v>
      </c>
      <c r="N2092" s="43" t="s">
        <v>396</v>
      </c>
      <c r="O2092" s="68" t="s">
        <v>325</v>
      </c>
      <c r="P2092" s="68" t="s">
        <v>2931</v>
      </c>
      <c r="Q2092" s="57" t="s">
        <v>2932</v>
      </c>
      <c r="R2092" s="35" t="s">
        <v>265</v>
      </c>
      <c r="S2092" s="57" t="str">
        <f>MID(Tabla1[[#This Row],[Aplicación]],6,2)</f>
        <v>08</v>
      </c>
      <c r="T2092" s="54" t="str">
        <f>VLOOKUP(Tabla1[[#This Row],[AREA]],Hoja1!A:B,2,FALSE)</f>
        <v>08. Tráfico y movilidad</v>
      </c>
      <c r="U2092" s="57" t="str">
        <f>MID(Tabla1[[#This Row],[Aplicación]],9,4)</f>
        <v>1651</v>
      </c>
      <c r="V2092" s="54" t="str">
        <f>VLOOKUP(Tabla1[[#This Row],[PROGRAMA]],Hoja1!A:B,2,FALSE)</f>
        <v>1651. Alumbrado público</v>
      </c>
      <c r="W2092" s="57" t="str">
        <f>MID(Tabla1[[#This Row],[Aplicación]],14,2)</f>
        <v>22</v>
      </c>
      <c r="X2092" s="57" t="str">
        <f>MID(Tabla1[[#This Row],[Aplicación]],14,6)</f>
        <v>22199</v>
      </c>
    </row>
    <row r="2093" spans="1:24" x14ac:dyDescent="0.25">
      <c r="A2093" s="60">
        <v>220240039548</v>
      </c>
      <c r="B2093" s="43" t="s">
        <v>702</v>
      </c>
      <c r="C2093" s="61">
        <v>45527</v>
      </c>
      <c r="D2093" s="60">
        <v>22024003042</v>
      </c>
      <c r="E2093" s="43" t="s">
        <v>2936</v>
      </c>
      <c r="F2093" s="62">
        <v>327.52</v>
      </c>
      <c r="G2093" s="43" t="s">
        <v>764</v>
      </c>
      <c r="H2093" s="43" t="s">
        <v>5621</v>
      </c>
      <c r="I2093" s="69">
        <v>300</v>
      </c>
      <c r="J2093" s="43" t="s">
        <v>398</v>
      </c>
      <c r="K2093" s="43" t="s">
        <v>398</v>
      </c>
      <c r="L2093" s="43" t="s">
        <v>413</v>
      </c>
      <c r="M2093" s="43" t="s">
        <v>395</v>
      </c>
      <c r="N2093" s="43" t="s">
        <v>396</v>
      </c>
      <c r="O2093" s="68" t="s">
        <v>325</v>
      </c>
      <c r="P2093" s="68" t="s">
        <v>4838</v>
      </c>
      <c r="Q2093" s="57" t="str">
        <f>MID(Tabla1[[#This Row],[Aplicación]],14,1)</f>
        <v>2</v>
      </c>
      <c r="R2093" s="35" t="s">
        <v>265</v>
      </c>
      <c r="S2093" s="57" t="str">
        <f>MID(Tabla1[[#This Row],[Aplicación]],6,2)</f>
        <v>08</v>
      </c>
      <c r="T2093" s="54" t="str">
        <f>VLOOKUP(Tabla1[[#This Row],[AREA]],Hoja1!A:B,2,FALSE)</f>
        <v>08. Tráfico y movilidad</v>
      </c>
      <c r="U2093" s="57" t="str">
        <f>MID(Tabla1[[#This Row],[Aplicación]],9,4)</f>
        <v>1651</v>
      </c>
      <c r="V2093" s="54" t="str">
        <f>VLOOKUP(Tabla1[[#This Row],[PROGRAMA]],Hoja1!A:B,2,FALSE)</f>
        <v>1651. Alumbrado público</v>
      </c>
      <c r="W2093" s="57" t="str">
        <f>MID(Tabla1[[#This Row],[Aplicación]],14,2)</f>
        <v>22</v>
      </c>
      <c r="X2093" s="57" t="str">
        <f>MID(Tabla1[[#This Row],[Aplicación]],14,6)</f>
        <v>22199</v>
      </c>
    </row>
    <row r="2094" spans="1:24" x14ac:dyDescent="0.25">
      <c r="A2094" s="60">
        <v>220240038323</v>
      </c>
      <c r="B2094" s="43" t="s">
        <v>702</v>
      </c>
      <c r="C2094" s="61">
        <v>45523</v>
      </c>
      <c r="D2094" s="60">
        <v>22024003042</v>
      </c>
      <c r="E2094" s="43" t="s">
        <v>2936</v>
      </c>
      <c r="F2094" s="62">
        <v>54.85</v>
      </c>
      <c r="G2094" s="43" t="s">
        <v>3581</v>
      </c>
      <c r="H2094" s="43" t="s">
        <v>5939</v>
      </c>
      <c r="I2094" s="69">
        <v>300</v>
      </c>
      <c r="J2094" s="43" t="s">
        <v>398</v>
      </c>
      <c r="K2094" s="43" t="s">
        <v>398</v>
      </c>
      <c r="L2094" s="43" t="s">
        <v>413</v>
      </c>
      <c r="M2094" s="43" t="s">
        <v>395</v>
      </c>
      <c r="N2094" s="43" t="s">
        <v>396</v>
      </c>
      <c r="O2094" s="68" t="s">
        <v>325</v>
      </c>
      <c r="P2094" s="68" t="s">
        <v>4838</v>
      </c>
      <c r="Q2094" s="57" t="str">
        <f>MID(Tabla1[[#This Row],[Aplicación]],14,1)</f>
        <v>2</v>
      </c>
      <c r="R2094" s="35" t="s">
        <v>265</v>
      </c>
      <c r="S2094" s="57" t="str">
        <f>MID(Tabla1[[#This Row],[Aplicación]],6,2)</f>
        <v>08</v>
      </c>
      <c r="T2094" s="54" t="str">
        <f>VLOOKUP(Tabla1[[#This Row],[AREA]],Hoja1!A:B,2,FALSE)</f>
        <v>08. Tráfico y movilidad</v>
      </c>
      <c r="U2094" s="57" t="str">
        <f>MID(Tabla1[[#This Row],[Aplicación]],9,4)</f>
        <v>1651</v>
      </c>
      <c r="V2094" s="54" t="str">
        <f>VLOOKUP(Tabla1[[#This Row],[PROGRAMA]],Hoja1!A:B,2,FALSE)</f>
        <v>1651. Alumbrado público</v>
      </c>
      <c r="W2094" s="57" t="str">
        <f>MID(Tabla1[[#This Row],[Aplicación]],14,2)</f>
        <v>22</v>
      </c>
      <c r="X2094" s="57" t="str">
        <f>MID(Tabla1[[#This Row],[Aplicación]],14,6)</f>
        <v>22199</v>
      </c>
    </row>
    <row r="2095" spans="1:24" x14ac:dyDescent="0.25">
      <c r="A2095" s="60">
        <v>220240016669</v>
      </c>
      <c r="B2095" s="43" t="s">
        <v>390</v>
      </c>
      <c r="C2095" s="61">
        <v>45426</v>
      </c>
      <c r="D2095" s="60">
        <v>22024004376</v>
      </c>
      <c r="E2095" s="43" t="s">
        <v>3992</v>
      </c>
      <c r="F2095" s="62">
        <v>170</v>
      </c>
      <c r="G2095" s="43" t="s">
        <v>83</v>
      </c>
      <c r="H2095" s="43" t="s">
        <v>3993</v>
      </c>
      <c r="I2095" s="69" t="s">
        <v>2930</v>
      </c>
      <c r="J2095" s="43" t="s">
        <v>770</v>
      </c>
      <c r="K2095" s="43" t="s">
        <v>398</v>
      </c>
      <c r="L2095" s="43" t="s">
        <v>399</v>
      </c>
      <c r="M2095" s="43" t="s">
        <v>585</v>
      </c>
      <c r="N2095" s="43" t="s">
        <v>539</v>
      </c>
      <c r="O2095" s="68" t="s">
        <v>326</v>
      </c>
      <c r="P2095" s="68" t="s">
        <v>2931</v>
      </c>
      <c r="Q2095" s="57" t="s">
        <v>2932</v>
      </c>
      <c r="R2095" s="35" t="s">
        <v>265</v>
      </c>
      <c r="S2095" s="57" t="str">
        <f>MID(Tabla1[[#This Row],[Aplicación]],6,2)</f>
        <v>08</v>
      </c>
      <c r="T2095" s="54" t="str">
        <f>VLOOKUP(Tabla1[[#This Row],[AREA]],Hoja1!A:B,2,FALSE)</f>
        <v>08. Tráfico y movilidad</v>
      </c>
      <c r="U2095" s="57" t="str">
        <f>MID(Tabla1[[#This Row],[Aplicación]],9,4)</f>
        <v>1651</v>
      </c>
      <c r="V2095" s="54" t="str">
        <f>VLOOKUP(Tabla1[[#This Row],[PROGRAMA]],Hoja1!A:B,2,FALSE)</f>
        <v>1651. Alumbrado público</v>
      </c>
      <c r="W2095" s="57" t="str">
        <f>MID(Tabla1[[#This Row],[Aplicación]],14,2)</f>
        <v>22</v>
      </c>
      <c r="X2095" s="57" t="str">
        <f>MID(Tabla1[[#This Row],[Aplicación]],14,6)</f>
        <v>22606</v>
      </c>
    </row>
    <row r="2096" spans="1:24" x14ac:dyDescent="0.25">
      <c r="A2096" s="60">
        <v>220239000770</v>
      </c>
      <c r="B2096" s="43" t="s">
        <v>390</v>
      </c>
      <c r="C2096" s="61">
        <v>45292</v>
      </c>
      <c r="D2096" s="60">
        <v>22024001215</v>
      </c>
      <c r="E2096" s="43" t="s">
        <v>1419</v>
      </c>
      <c r="F2096" s="62">
        <v>1087.25</v>
      </c>
      <c r="G2096" s="43" t="s">
        <v>42</v>
      </c>
      <c r="H2096" s="43" t="s">
        <v>2137</v>
      </c>
      <c r="I2096" s="69">
        <v>220</v>
      </c>
      <c r="J2096" s="43" t="s">
        <v>398</v>
      </c>
      <c r="K2096" s="43" t="s">
        <v>398</v>
      </c>
      <c r="L2096" s="43" t="s">
        <v>399</v>
      </c>
      <c r="M2096" s="43" t="s">
        <v>395</v>
      </c>
      <c r="N2096" s="43" t="s">
        <v>396</v>
      </c>
      <c r="O2096" s="52" t="s">
        <v>321</v>
      </c>
      <c r="P2096" s="63" t="s">
        <v>276</v>
      </c>
      <c r="Q2096" s="57" t="str">
        <f>MID(Tabla1[[#This Row],[Aplicación]],14,1)</f>
        <v>2</v>
      </c>
      <c r="R2096" s="35" t="s">
        <v>265</v>
      </c>
      <c r="S2096" s="57" t="str">
        <f>MID(Tabla1[[#This Row],[Aplicación]],6,2)</f>
        <v>08</v>
      </c>
      <c r="T2096" s="54" t="str">
        <f>VLOOKUP(Tabla1[[#This Row],[AREA]],Hoja1!A:B,2,FALSE)</f>
        <v>08. Tráfico y movilidad</v>
      </c>
      <c r="U2096" s="57" t="str">
        <f>MID(Tabla1[[#This Row],[Aplicación]],9,4)</f>
        <v>1651</v>
      </c>
      <c r="V2096" s="54" t="str">
        <f>VLOOKUP(Tabla1[[#This Row],[PROGRAMA]],Hoja1!A:B,2,FALSE)</f>
        <v>1651. Alumbrado público</v>
      </c>
      <c r="W2096" s="57" t="str">
        <f>MID(Tabla1[[#This Row],[Aplicación]],14,2)</f>
        <v>22</v>
      </c>
      <c r="X2096" s="57" t="str">
        <f>MID(Tabla1[[#This Row],[Aplicación]],14,6)</f>
        <v>22700</v>
      </c>
    </row>
    <row r="2097" spans="1:24" x14ac:dyDescent="0.25">
      <c r="A2097" s="60">
        <v>220240017451</v>
      </c>
      <c r="B2097" s="43" t="s">
        <v>390</v>
      </c>
      <c r="C2097" s="61">
        <v>45427</v>
      </c>
      <c r="D2097" s="60">
        <v>22024004426</v>
      </c>
      <c r="E2097" s="43" t="s">
        <v>1306</v>
      </c>
      <c r="F2097" s="62">
        <v>86.7</v>
      </c>
      <c r="G2097" s="43" t="s">
        <v>3911</v>
      </c>
      <c r="H2097" s="43" t="s">
        <v>3912</v>
      </c>
      <c r="I2097" s="69" t="s">
        <v>2930</v>
      </c>
      <c r="J2097" s="43" t="s">
        <v>398</v>
      </c>
      <c r="K2097" s="43" t="s">
        <v>398</v>
      </c>
      <c r="L2097" s="43" t="s">
        <v>399</v>
      </c>
      <c r="M2097" s="43" t="s">
        <v>585</v>
      </c>
      <c r="N2097" s="43" t="s">
        <v>539</v>
      </c>
      <c r="O2097" s="68" t="s">
        <v>326</v>
      </c>
      <c r="P2097" s="68" t="s">
        <v>2931</v>
      </c>
      <c r="Q2097" s="57" t="s">
        <v>2932</v>
      </c>
      <c r="R2097" s="35" t="s">
        <v>265</v>
      </c>
      <c r="S2097" s="57" t="str">
        <f>MID(Tabla1[[#This Row],[Aplicación]],6,2)</f>
        <v>08</v>
      </c>
      <c r="T2097" s="54" t="str">
        <f>VLOOKUP(Tabla1[[#This Row],[AREA]],Hoja1!A:B,2,FALSE)</f>
        <v>08. Tráfico y movilidad</v>
      </c>
      <c r="U2097" s="57" t="str">
        <f>MID(Tabla1[[#This Row],[Aplicación]],9,4)</f>
        <v>1532</v>
      </c>
      <c r="V2097" s="54" t="str">
        <f>VLOOKUP(Tabla1[[#This Row],[PROGRAMA]],Hoja1!A:B,2,FALSE)</f>
        <v>1532. Pavimentación vias públicas y otros servicios urbanísticos</v>
      </c>
      <c r="W2097" s="57" t="str">
        <f>MID(Tabla1[[#This Row],[Aplicación]],14,2)</f>
        <v>21</v>
      </c>
      <c r="X2097" s="57" t="str">
        <f>MID(Tabla1[[#This Row],[Aplicación]],14,6)</f>
        <v>214</v>
      </c>
    </row>
    <row r="2098" spans="1:24" x14ac:dyDescent="0.25">
      <c r="A2098" s="60">
        <v>220240015760</v>
      </c>
      <c r="B2098" s="43" t="s">
        <v>702</v>
      </c>
      <c r="C2098" s="61">
        <v>45420</v>
      </c>
      <c r="D2098" s="60">
        <v>22024003059</v>
      </c>
      <c r="E2098" s="43" t="s">
        <v>1306</v>
      </c>
      <c r="F2098" s="62">
        <v>239.79</v>
      </c>
      <c r="G2098" s="43" t="s">
        <v>81</v>
      </c>
      <c r="H2098" s="43" t="s">
        <v>4083</v>
      </c>
      <c r="I2098" s="69" t="s">
        <v>2934</v>
      </c>
      <c r="J2098" s="43" t="s">
        <v>398</v>
      </c>
      <c r="K2098" s="43" t="s">
        <v>398</v>
      </c>
      <c r="L2098" s="43" t="s">
        <v>399</v>
      </c>
      <c r="M2098" s="43" t="s">
        <v>395</v>
      </c>
      <c r="N2098" s="43" t="s">
        <v>396</v>
      </c>
      <c r="O2098" s="68" t="s">
        <v>325</v>
      </c>
      <c r="P2098" s="68" t="s">
        <v>2931</v>
      </c>
      <c r="Q2098" s="57" t="s">
        <v>2932</v>
      </c>
      <c r="R2098" s="35" t="s">
        <v>265</v>
      </c>
      <c r="S2098" s="57" t="str">
        <f>MID(Tabla1[[#This Row],[Aplicación]],6,2)</f>
        <v>08</v>
      </c>
      <c r="T2098" s="54" t="str">
        <f>VLOOKUP(Tabla1[[#This Row],[AREA]],Hoja1!A:B,2,FALSE)</f>
        <v>08. Tráfico y movilidad</v>
      </c>
      <c r="U2098" s="57" t="str">
        <f>MID(Tabla1[[#This Row],[Aplicación]],9,4)</f>
        <v>1532</v>
      </c>
      <c r="V2098" s="54" t="str">
        <f>VLOOKUP(Tabla1[[#This Row],[PROGRAMA]],Hoja1!A:B,2,FALSE)</f>
        <v>1532. Pavimentación vias públicas y otros servicios urbanísticos</v>
      </c>
      <c r="W2098" s="57" t="str">
        <f>MID(Tabla1[[#This Row],[Aplicación]],14,2)</f>
        <v>21</v>
      </c>
      <c r="X2098" s="57" t="str">
        <f>MID(Tabla1[[#This Row],[Aplicación]],14,6)</f>
        <v>214</v>
      </c>
    </row>
    <row r="2099" spans="1:24" x14ac:dyDescent="0.25">
      <c r="A2099" s="60">
        <v>220240011077</v>
      </c>
      <c r="B2099" s="43" t="s">
        <v>702</v>
      </c>
      <c r="C2099" s="61">
        <v>45393</v>
      </c>
      <c r="D2099" s="60">
        <v>22024003059</v>
      </c>
      <c r="E2099" s="43" t="s">
        <v>1306</v>
      </c>
      <c r="F2099" s="62">
        <v>326.7</v>
      </c>
      <c r="G2099" s="43" t="s">
        <v>766</v>
      </c>
      <c r="H2099" s="43" t="s">
        <v>4543</v>
      </c>
      <c r="I2099" s="69" t="s">
        <v>2934</v>
      </c>
      <c r="J2099" s="43" t="s">
        <v>398</v>
      </c>
      <c r="K2099" s="43" t="s">
        <v>398</v>
      </c>
      <c r="L2099" s="43" t="s">
        <v>399</v>
      </c>
      <c r="M2099" s="43" t="s">
        <v>395</v>
      </c>
      <c r="N2099" s="43" t="s">
        <v>396</v>
      </c>
      <c r="O2099" s="68" t="s">
        <v>325</v>
      </c>
      <c r="P2099" s="68" t="s">
        <v>2931</v>
      </c>
      <c r="Q2099" s="57" t="s">
        <v>2932</v>
      </c>
      <c r="R2099" s="35" t="s">
        <v>265</v>
      </c>
      <c r="S2099" s="57" t="str">
        <f>MID(Tabla1[[#This Row],[Aplicación]],6,2)</f>
        <v>08</v>
      </c>
      <c r="T2099" s="54" t="str">
        <f>VLOOKUP(Tabla1[[#This Row],[AREA]],Hoja1!A:B,2,FALSE)</f>
        <v>08. Tráfico y movilidad</v>
      </c>
      <c r="U2099" s="57" t="str">
        <f>MID(Tabla1[[#This Row],[Aplicación]],9,4)</f>
        <v>1532</v>
      </c>
      <c r="V2099" s="54" t="str">
        <f>VLOOKUP(Tabla1[[#This Row],[PROGRAMA]],Hoja1!A:B,2,FALSE)</f>
        <v>1532. Pavimentación vias públicas y otros servicios urbanísticos</v>
      </c>
      <c r="W2099" s="57" t="str">
        <f>MID(Tabla1[[#This Row],[Aplicación]],14,2)</f>
        <v>21</v>
      </c>
      <c r="X2099" s="57" t="str">
        <f>MID(Tabla1[[#This Row],[Aplicación]],14,6)</f>
        <v>214</v>
      </c>
    </row>
    <row r="2100" spans="1:24" x14ac:dyDescent="0.25">
      <c r="A2100" s="60">
        <v>220240011083</v>
      </c>
      <c r="B2100" s="43" t="s">
        <v>702</v>
      </c>
      <c r="C2100" s="61">
        <v>45393</v>
      </c>
      <c r="D2100" s="60">
        <v>22024003059</v>
      </c>
      <c r="E2100" s="43" t="s">
        <v>1306</v>
      </c>
      <c r="F2100" s="62">
        <v>204.91</v>
      </c>
      <c r="G2100" s="43" t="s">
        <v>766</v>
      </c>
      <c r="H2100" s="43" t="s">
        <v>4544</v>
      </c>
      <c r="I2100" s="69" t="s">
        <v>2934</v>
      </c>
      <c r="J2100" s="43" t="s">
        <v>398</v>
      </c>
      <c r="K2100" s="43" t="s">
        <v>398</v>
      </c>
      <c r="L2100" s="43" t="s">
        <v>399</v>
      </c>
      <c r="M2100" s="43" t="s">
        <v>395</v>
      </c>
      <c r="N2100" s="43" t="s">
        <v>396</v>
      </c>
      <c r="O2100" s="68" t="s">
        <v>325</v>
      </c>
      <c r="P2100" s="68" t="s">
        <v>2931</v>
      </c>
      <c r="Q2100" s="57" t="s">
        <v>2932</v>
      </c>
      <c r="R2100" s="35" t="s">
        <v>265</v>
      </c>
      <c r="S2100" s="57" t="str">
        <f>MID(Tabla1[[#This Row],[Aplicación]],6,2)</f>
        <v>08</v>
      </c>
      <c r="T2100" s="54" t="str">
        <f>VLOOKUP(Tabla1[[#This Row],[AREA]],Hoja1!A:B,2,FALSE)</f>
        <v>08. Tráfico y movilidad</v>
      </c>
      <c r="U2100" s="57" t="str">
        <f>MID(Tabla1[[#This Row],[Aplicación]],9,4)</f>
        <v>1532</v>
      </c>
      <c r="V2100" s="54" t="str">
        <f>VLOOKUP(Tabla1[[#This Row],[PROGRAMA]],Hoja1!A:B,2,FALSE)</f>
        <v>1532. Pavimentación vias públicas y otros servicios urbanísticos</v>
      </c>
      <c r="W2100" s="57" t="str">
        <f>MID(Tabla1[[#This Row],[Aplicación]],14,2)</f>
        <v>21</v>
      </c>
      <c r="X2100" s="57" t="str">
        <f>MID(Tabla1[[#This Row],[Aplicación]],14,6)</f>
        <v>214</v>
      </c>
    </row>
    <row r="2101" spans="1:24" x14ac:dyDescent="0.25">
      <c r="A2101" s="60">
        <v>220240030813</v>
      </c>
      <c r="B2101" s="43" t="s">
        <v>702</v>
      </c>
      <c r="C2101" s="61">
        <v>45489</v>
      </c>
      <c r="D2101" s="60">
        <v>22024003059</v>
      </c>
      <c r="E2101" s="43" t="s">
        <v>1306</v>
      </c>
      <c r="F2101" s="62">
        <v>774.44</v>
      </c>
      <c r="G2101" s="43" t="s">
        <v>952</v>
      </c>
      <c r="H2101" s="43" t="s">
        <v>5271</v>
      </c>
      <c r="I2101" s="69">
        <v>300</v>
      </c>
      <c r="J2101" s="43" t="s">
        <v>699</v>
      </c>
      <c r="K2101" s="43" t="s">
        <v>398</v>
      </c>
      <c r="L2101" s="43" t="s">
        <v>399</v>
      </c>
      <c r="M2101" s="43" t="s">
        <v>395</v>
      </c>
      <c r="N2101" s="43" t="s">
        <v>396</v>
      </c>
      <c r="O2101" s="68" t="s">
        <v>325</v>
      </c>
      <c r="P2101" s="68" t="s">
        <v>4838</v>
      </c>
      <c r="Q2101" s="57" t="str">
        <f>MID(Tabla1[[#This Row],[Aplicación]],14,1)</f>
        <v>2</v>
      </c>
      <c r="R2101" s="35" t="s">
        <v>265</v>
      </c>
      <c r="S2101" s="57" t="str">
        <f>MID(Tabla1[[#This Row],[Aplicación]],6,2)</f>
        <v>08</v>
      </c>
      <c r="T2101" s="54" t="str">
        <f>VLOOKUP(Tabla1[[#This Row],[AREA]],Hoja1!A:B,2,FALSE)</f>
        <v>08. Tráfico y movilidad</v>
      </c>
      <c r="U2101" s="57" t="str">
        <f>MID(Tabla1[[#This Row],[Aplicación]],9,4)</f>
        <v>1532</v>
      </c>
      <c r="V2101" s="54" t="str">
        <f>VLOOKUP(Tabla1[[#This Row],[PROGRAMA]],Hoja1!A:B,2,FALSE)</f>
        <v>1532. Pavimentación vias públicas y otros servicios urbanísticos</v>
      </c>
      <c r="W2101" s="57" t="str">
        <f>MID(Tabla1[[#This Row],[Aplicación]],14,2)</f>
        <v>21</v>
      </c>
      <c r="X2101" s="57" t="str">
        <f>MID(Tabla1[[#This Row],[Aplicación]],14,6)</f>
        <v>214</v>
      </c>
    </row>
    <row r="2102" spans="1:24" x14ac:dyDescent="0.25">
      <c r="A2102" s="60">
        <v>220240040096</v>
      </c>
      <c r="B2102" s="43" t="s">
        <v>702</v>
      </c>
      <c r="C2102" s="61">
        <v>45530</v>
      </c>
      <c r="D2102" s="60">
        <v>22024003059</v>
      </c>
      <c r="E2102" s="43" t="s">
        <v>1306</v>
      </c>
      <c r="F2102" s="62">
        <v>394.57</v>
      </c>
      <c r="G2102" s="43" t="s">
        <v>766</v>
      </c>
      <c r="H2102" s="43" t="s">
        <v>5643</v>
      </c>
      <c r="I2102" s="69">
        <v>300</v>
      </c>
      <c r="J2102" s="43" t="s">
        <v>398</v>
      </c>
      <c r="K2102" s="43" t="s">
        <v>398</v>
      </c>
      <c r="L2102" s="43" t="s">
        <v>399</v>
      </c>
      <c r="M2102" s="43" t="s">
        <v>395</v>
      </c>
      <c r="N2102" s="43" t="s">
        <v>396</v>
      </c>
      <c r="O2102" s="68" t="s">
        <v>325</v>
      </c>
      <c r="P2102" s="68" t="s">
        <v>4838</v>
      </c>
      <c r="Q2102" s="57" t="str">
        <f>MID(Tabla1[[#This Row],[Aplicación]],14,1)</f>
        <v>2</v>
      </c>
      <c r="R2102" s="35" t="s">
        <v>265</v>
      </c>
      <c r="S2102" s="57" t="str">
        <f>MID(Tabla1[[#This Row],[Aplicación]],6,2)</f>
        <v>08</v>
      </c>
      <c r="T2102" s="54" t="str">
        <f>VLOOKUP(Tabla1[[#This Row],[AREA]],Hoja1!A:B,2,FALSE)</f>
        <v>08. Tráfico y movilidad</v>
      </c>
      <c r="U2102" s="57" t="str">
        <f>MID(Tabla1[[#This Row],[Aplicación]],9,4)</f>
        <v>1532</v>
      </c>
      <c r="V2102" s="54" t="str">
        <f>VLOOKUP(Tabla1[[#This Row],[PROGRAMA]],Hoja1!A:B,2,FALSE)</f>
        <v>1532. Pavimentación vias públicas y otros servicios urbanísticos</v>
      </c>
      <c r="W2102" s="57" t="str">
        <f>MID(Tabla1[[#This Row],[Aplicación]],14,2)</f>
        <v>21</v>
      </c>
      <c r="X2102" s="57" t="str">
        <f>MID(Tabla1[[#This Row],[Aplicación]],14,6)</f>
        <v>214</v>
      </c>
    </row>
    <row r="2103" spans="1:24" x14ac:dyDescent="0.25">
      <c r="A2103" s="60">
        <v>220240040098</v>
      </c>
      <c r="B2103" s="43" t="s">
        <v>702</v>
      </c>
      <c r="C2103" s="61">
        <v>45530</v>
      </c>
      <c r="D2103" s="60">
        <v>22024003059</v>
      </c>
      <c r="E2103" s="43" t="s">
        <v>1306</v>
      </c>
      <c r="F2103" s="62">
        <v>701.86</v>
      </c>
      <c r="G2103" s="43" t="s">
        <v>766</v>
      </c>
      <c r="H2103" s="43" t="s">
        <v>5644</v>
      </c>
      <c r="I2103" s="69">
        <v>300</v>
      </c>
      <c r="J2103" s="43" t="s">
        <v>398</v>
      </c>
      <c r="K2103" s="43" t="s">
        <v>398</v>
      </c>
      <c r="L2103" s="43" t="s">
        <v>399</v>
      </c>
      <c r="M2103" s="43" t="s">
        <v>395</v>
      </c>
      <c r="N2103" s="43" t="s">
        <v>396</v>
      </c>
      <c r="O2103" s="68" t="s">
        <v>325</v>
      </c>
      <c r="P2103" s="68" t="s">
        <v>4838</v>
      </c>
      <c r="Q2103" s="57" t="str">
        <f>MID(Tabla1[[#This Row],[Aplicación]],14,1)</f>
        <v>2</v>
      </c>
      <c r="R2103" s="35" t="s">
        <v>265</v>
      </c>
      <c r="S2103" s="57" t="str">
        <f>MID(Tabla1[[#This Row],[Aplicación]],6,2)</f>
        <v>08</v>
      </c>
      <c r="T2103" s="54" t="str">
        <f>VLOOKUP(Tabla1[[#This Row],[AREA]],Hoja1!A:B,2,FALSE)</f>
        <v>08. Tráfico y movilidad</v>
      </c>
      <c r="U2103" s="57" t="str">
        <f>MID(Tabla1[[#This Row],[Aplicación]],9,4)</f>
        <v>1532</v>
      </c>
      <c r="V2103" s="54" t="str">
        <f>VLOOKUP(Tabla1[[#This Row],[PROGRAMA]],Hoja1!A:B,2,FALSE)</f>
        <v>1532. Pavimentación vias públicas y otros servicios urbanísticos</v>
      </c>
      <c r="W2103" s="57" t="str">
        <f>MID(Tabla1[[#This Row],[Aplicación]],14,2)</f>
        <v>21</v>
      </c>
      <c r="X2103" s="57" t="str">
        <f>MID(Tabla1[[#This Row],[Aplicación]],14,6)</f>
        <v>214</v>
      </c>
    </row>
    <row r="2104" spans="1:24" x14ac:dyDescent="0.25">
      <c r="A2104" s="60">
        <v>220240040100</v>
      </c>
      <c r="B2104" s="43" t="s">
        <v>702</v>
      </c>
      <c r="C2104" s="61">
        <v>45530</v>
      </c>
      <c r="D2104" s="60">
        <v>22024003059</v>
      </c>
      <c r="E2104" s="43" t="s">
        <v>1306</v>
      </c>
      <c r="F2104" s="62">
        <v>733.13</v>
      </c>
      <c r="G2104" s="43" t="s">
        <v>766</v>
      </c>
      <c r="H2104" s="43" t="s">
        <v>5645</v>
      </c>
      <c r="I2104" s="69">
        <v>300</v>
      </c>
      <c r="J2104" s="43" t="s">
        <v>398</v>
      </c>
      <c r="K2104" s="43" t="s">
        <v>398</v>
      </c>
      <c r="L2104" s="43" t="s">
        <v>399</v>
      </c>
      <c r="M2104" s="43" t="s">
        <v>395</v>
      </c>
      <c r="N2104" s="43" t="s">
        <v>396</v>
      </c>
      <c r="O2104" s="68" t="s">
        <v>325</v>
      </c>
      <c r="P2104" s="68" t="s">
        <v>4838</v>
      </c>
      <c r="Q2104" s="57" t="str">
        <f>MID(Tabla1[[#This Row],[Aplicación]],14,1)</f>
        <v>2</v>
      </c>
      <c r="R2104" s="35" t="s">
        <v>265</v>
      </c>
      <c r="S2104" s="57" t="str">
        <f>MID(Tabla1[[#This Row],[Aplicación]],6,2)</f>
        <v>08</v>
      </c>
      <c r="T2104" s="54" t="str">
        <f>VLOOKUP(Tabla1[[#This Row],[AREA]],Hoja1!A:B,2,FALSE)</f>
        <v>08. Tráfico y movilidad</v>
      </c>
      <c r="U2104" s="57" t="str">
        <f>MID(Tabla1[[#This Row],[Aplicación]],9,4)</f>
        <v>1532</v>
      </c>
      <c r="V2104" s="54" t="str">
        <f>VLOOKUP(Tabla1[[#This Row],[PROGRAMA]],Hoja1!A:B,2,FALSE)</f>
        <v>1532. Pavimentación vias públicas y otros servicios urbanísticos</v>
      </c>
      <c r="W2104" s="57" t="str">
        <f>MID(Tabla1[[#This Row],[Aplicación]],14,2)</f>
        <v>21</v>
      </c>
      <c r="X2104" s="57" t="str">
        <f>MID(Tabla1[[#This Row],[Aplicación]],14,6)</f>
        <v>214</v>
      </c>
    </row>
    <row r="2105" spans="1:24" x14ac:dyDescent="0.25">
      <c r="A2105" s="60">
        <v>220240042060</v>
      </c>
      <c r="B2105" s="43" t="s">
        <v>702</v>
      </c>
      <c r="C2105" s="61">
        <v>45541</v>
      </c>
      <c r="D2105" s="60">
        <v>22024003059</v>
      </c>
      <c r="E2105" s="43" t="s">
        <v>1306</v>
      </c>
      <c r="F2105" s="62">
        <v>197.81</v>
      </c>
      <c r="G2105" s="43" t="s">
        <v>835</v>
      </c>
      <c r="H2105" s="43" t="s">
        <v>5993</v>
      </c>
      <c r="I2105" s="69">
        <v>300</v>
      </c>
      <c r="J2105" s="43" t="s">
        <v>398</v>
      </c>
      <c r="K2105" s="43" t="s">
        <v>398</v>
      </c>
      <c r="L2105" s="43" t="s">
        <v>399</v>
      </c>
      <c r="M2105" s="43" t="s">
        <v>395</v>
      </c>
      <c r="N2105" s="43" t="s">
        <v>396</v>
      </c>
      <c r="O2105" s="68" t="s">
        <v>325</v>
      </c>
      <c r="P2105" s="68" t="s">
        <v>4838</v>
      </c>
      <c r="Q2105" s="57" t="str">
        <f>MID(Tabla1[[#This Row],[Aplicación]],14,1)</f>
        <v>2</v>
      </c>
      <c r="R2105" s="35" t="s">
        <v>265</v>
      </c>
      <c r="S2105" s="57" t="str">
        <f>MID(Tabla1[[#This Row],[Aplicación]],6,2)</f>
        <v>08</v>
      </c>
      <c r="T2105" s="54" t="str">
        <f>VLOOKUP(Tabla1[[#This Row],[AREA]],Hoja1!A:B,2,FALSE)</f>
        <v>08. Tráfico y movilidad</v>
      </c>
      <c r="U2105" s="57" t="str">
        <f>MID(Tabla1[[#This Row],[Aplicación]],9,4)</f>
        <v>1532</v>
      </c>
      <c r="V2105" s="54" t="str">
        <f>VLOOKUP(Tabla1[[#This Row],[PROGRAMA]],Hoja1!A:B,2,FALSE)</f>
        <v>1532. Pavimentación vias públicas y otros servicios urbanísticos</v>
      </c>
      <c r="W2105" s="57" t="str">
        <f>MID(Tabla1[[#This Row],[Aplicación]],14,2)</f>
        <v>21</v>
      </c>
      <c r="X2105" s="57" t="str">
        <f>MID(Tabla1[[#This Row],[Aplicación]],14,6)</f>
        <v>214</v>
      </c>
    </row>
    <row r="2106" spans="1:24" x14ac:dyDescent="0.25">
      <c r="A2106" s="60">
        <v>220240044682</v>
      </c>
      <c r="B2106" s="43" t="s">
        <v>702</v>
      </c>
      <c r="C2106" s="61">
        <v>45565</v>
      </c>
      <c r="D2106" s="60">
        <v>22024003059</v>
      </c>
      <c r="E2106" s="43" t="s">
        <v>1306</v>
      </c>
      <c r="F2106" s="62">
        <v>114.99</v>
      </c>
      <c r="G2106" s="43" t="s">
        <v>81</v>
      </c>
      <c r="H2106" s="43" t="s">
        <v>6102</v>
      </c>
      <c r="I2106" s="69" t="s">
        <v>2934</v>
      </c>
      <c r="J2106" s="43" t="s">
        <v>398</v>
      </c>
      <c r="K2106" s="43" t="s">
        <v>398</v>
      </c>
      <c r="L2106" s="43" t="s">
        <v>399</v>
      </c>
      <c r="M2106" s="43" t="s">
        <v>395</v>
      </c>
      <c r="N2106" s="43" t="s">
        <v>396</v>
      </c>
      <c r="O2106" s="68" t="s">
        <v>325</v>
      </c>
      <c r="P2106" s="68" t="s">
        <v>4838</v>
      </c>
      <c r="Q2106" s="57" t="str">
        <f>MID(Tabla1[[#This Row],[Aplicación]],14,1)</f>
        <v>2</v>
      </c>
      <c r="R2106" s="35" t="s">
        <v>265</v>
      </c>
      <c r="S2106" s="57" t="str">
        <f>MID(Tabla1[[#This Row],[Aplicación]],6,2)</f>
        <v>08</v>
      </c>
      <c r="T2106" s="54" t="str">
        <f>VLOOKUP(Tabla1[[#This Row],[AREA]],Hoja1!A:B,2,FALSE)</f>
        <v>08. Tráfico y movilidad</v>
      </c>
      <c r="U2106" s="57" t="str">
        <f>MID(Tabla1[[#This Row],[Aplicación]],9,4)</f>
        <v>1532</v>
      </c>
      <c r="V2106" s="54" t="str">
        <f>VLOOKUP(Tabla1[[#This Row],[PROGRAMA]],Hoja1!A:B,2,FALSE)</f>
        <v>1532. Pavimentación vias públicas y otros servicios urbanísticos</v>
      </c>
      <c r="W2106" s="57" t="str">
        <f>MID(Tabla1[[#This Row],[Aplicación]],14,2)</f>
        <v>21</v>
      </c>
      <c r="X2106" s="57" t="str">
        <f>MID(Tabla1[[#This Row],[Aplicación]],14,6)</f>
        <v>214</v>
      </c>
    </row>
    <row r="2107" spans="1:24" x14ac:dyDescent="0.25">
      <c r="A2107" s="60">
        <v>220240044680</v>
      </c>
      <c r="B2107" s="43" t="s">
        <v>702</v>
      </c>
      <c r="C2107" s="61">
        <v>45565</v>
      </c>
      <c r="D2107" s="60">
        <v>22024003059</v>
      </c>
      <c r="E2107" s="43" t="s">
        <v>1306</v>
      </c>
      <c r="F2107" s="62">
        <v>41.93</v>
      </c>
      <c r="G2107" s="43" t="s">
        <v>81</v>
      </c>
      <c r="H2107" s="43" t="s">
        <v>6105</v>
      </c>
      <c r="I2107" s="69" t="s">
        <v>2934</v>
      </c>
      <c r="J2107" s="43" t="s">
        <v>398</v>
      </c>
      <c r="K2107" s="43" t="s">
        <v>398</v>
      </c>
      <c r="L2107" s="43" t="s">
        <v>399</v>
      </c>
      <c r="M2107" s="43" t="s">
        <v>395</v>
      </c>
      <c r="N2107" s="43" t="s">
        <v>396</v>
      </c>
      <c r="O2107" s="68" t="s">
        <v>325</v>
      </c>
      <c r="P2107" s="68" t="s">
        <v>4838</v>
      </c>
      <c r="Q2107" s="57" t="str">
        <f>MID(Tabla1[[#This Row],[Aplicación]],14,1)</f>
        <v>2</v>
      </c>
      <c r="R2107" s="35" t="s">
        <v>265</v>
      </c>
      <c r="S2107" s="57" t="str">
        <f>MID(Tabla1[[#This Row],[Aplicación]],6,2)</f>
        <v>08</v>
      </c>
      <c r="T2107" s="54" t="str">
        <f>VLOOKUP(Tabla1[[#This Row],[AREA]],Hoja1!A:B,2,FALSE)</f>
        <v>08. Tráfico y movilidad</v>
      </c>
      <c r="U2107" s="57" t="str">
        <f>MID(Tabla1[[#This Row],[Aplicación]],9,4)</f>
        <v>1532</v>
      </c>
      <c r="V2107" s="54" t="str">
        <f>VLOOKUP(Tabla1[[#This Row],[PROGRAMA]],Hoja1!A:B,2,FALSE)</f>
        <v>1532. Pavimentación vias públicas y otros servicios urbanísticos</v>
      </c>
      <c r="W2107" s="57" t="str">
        <f>MID(Tabla1[[#This Row],[Aplicación]],14,2)</f>
        <v>21</v>
      </c>
      <c r="X2107" s="57" t="str">
        <f>MID(Tabla1[[#This Row],[Aplicación]],14,6)</f>
        <v>214</v>
      </c>
    </row>
    <row r="2108" spans="1:24" x14ac:dyDescent="0.25">
      <c r="A2108" s="60">
        <v>220240044684</v>
      </c>
      <c r="B2108" s="43" t="s">
        <v>702</v>
      </c>
      <c r="C2108" s="61">
        <v>45565</v>
      </c>
      <c r="D2108" s="60">
        <v>22024003059</v>
      </c>
      <c r="E2108" s="43" t="s">
        <v>1306</v>
      </c>
      <c r="F2108" s="62">
        <v>21.34</v>
      </c>
      <c r="G2108" s="43" t="s">
        <v>81</v>
      </c>
      <c r="H2108" s="43" t="s">
        <v>6108</v>
      </c>
      <c r="I2108" s="69" t="s">
        <v>2934</v>
      </c>
      <c r="J2108" s="43" t="s">
        <v>398</v>
      </c>
      <c r="K2108" s="43" t="s">
        <v>398</v>
      </c>
      <c r="L2108" s="43" t="s">
        <v>399</v>
      </c>
      <c r="M2108" s="43" t="s">
        <v>395</v>
      </c>
      <c r="N2108" s="43" t="s">
        <v>396</v>
      </c>
      <c r="O2108" s="68" t="s">
        <v>325</v>
      </c>
      <c r="P2108" s="68" t="s">
        <v>4838</v>
      </c>
      <c r="Q2108" s="57" t="str">
        <f>MID(Tabla1[[#This Row],[Aplicación]],14,1)</f>
        <v>2</v>
      </c>
      <c r="R2108" s="35" t="s">
        <v>265</v>
      </c>
      <c r="S2108" s="57" t="str">
        <f>MID(Tabla1[[#This Row],[Aplicación]],6,2)</f>
        <v>08</v>
      </c>
      <c r="T2108" s="54" t="str">
        <f>VLOOKUP(Tabla1[[#This Row],[AREA]],Hoja1!A:B,2,FALSE)</f>
        <v>08. Tráfico y movilidad</v>
      </c>
      <c r="U2108" s="57" t="str">
        <f>MID(Tabla1[[#This Row],[Aplicación]],9,4)</f>
        <v>1532</v>
      </c>
      <c r="V2108" s="54" t="str">
        <f>VLOOKUP(Tabla1[[#This Row],[PROGRAMA]],Hoja1!A:B,2,FALSE)</f>
        <v>1532. Pavimentación vias públicas y otros servicios urbanísticos</v>
      </c>
      <c r="W2108" s="57" t="str">
        <f>MID(Tabla1[[#This Row],[Aplicación]],14,2)</f>
        <v>21</v>
      </c>
      <c r="X2108" s="57" t="str">
        <f>MID(Tabla1[[#This Row],[Aplicación]],14,6)</f>
        <v>214</v>
      </c>
    </row>
    <row r="2109" spans="1:24" x14ac:dyDescent="0.25">
      <c r="A2109" s="60">
        <v>220239000446</v>
      </c>
      <c r="B2109" s="43" t="s">
        <v>390</v>
      </c>
      <c r="C2109" s="61">
        <v>45292</v>
      </c>
      <c r="D2109" s="60">
        <v>22024001254</v>
      </c>
      <c r="E2109" s="43" t="s">
        <v>1343</v>
      </c>
      <c r="F2109" s="62">
        <v>25121.49</v>
      </c>
      <c r="G2109" s="43" t="s">
        <v>697</v>
      </c>
      <c r="H2109" s="43" t="s">
        <v>1814</v>
      </c>
      <c r="I2109" s="69">
        <v>220</v>
      </c>
      <c r="J2109" s="43" t="s">
        <v>537</v>
      </c>
      <c r="K2109" s="43" t="s">
        <v>537</v>
      </c>
      <c r="L2109" s="43" t="s">
        <v>413</v>
      </c>
      <c r="M2109" s="43" t="s">
        <v>395</v>
      </c>
      <c r="N2109" s="43" t="s">
        <v>396</v>
      </c>
      <c r="O2109" s="52" t="s">
        <v>321</v>
      </c>
      <c r="P2109" s="63" t="s">
        <v>276</v>
      </c>
      <c r="Q2109" s="57" t="str">
        <f>MID(Tabla1[[#This Row],[Aplicación]],14,1)</f>
        <v>2</v>
      </c>
      <c r="R2109" s="35" t="s">
        <v>265</v>
      </c>
      <c r="S2109" s="57" t="str">
        <f>MID(Tabla1[[#This Row],[Aplicación]],6,2)</f>
        <v>08</v>
      </c>
      <c r="T2109" s="54" t="str">
        <f>VLOOKUP(Tabla1[[#This Row],[AREA]],Hoja1!A:B,2,FALSE)</f>
        <v>08. Tráfico y movilidad</v>
      </c>
      <c r="U2109" s="57" t="str">
        <f>MID(Tabla1[[#This Row],[Aplicación]],9,4)</f>
        <v>1651</v>
      </c>
      <c r="V2109" s="54" t="str">
        <f>VLOOKUP(Tabla1[[#This Row],[PROGRAMA]],Hoja1!A:B,2,FALSE)</f>
        <v>1651. Alumbrado público</v>
      </c>
      <c r="W2109" s="57" t="str">
        <f>MID(Tabla1[[#This Row],[Aplicación]],14,2)</f>
        <v>21</v>
      </c>
      <c r="X2109" s="57" t="str">
        <f>MID(Tabla1[[#This Row],[Aplicación]],14,6)</f>
        <v>213</v>
      </c>
    </row>
    <row r="2110" spans="1:24" x14ac:dyDescent="0.25">
      <c r="A2110" s="60">
        <v>220239000447</v>
      </c>
      <c r="B2110" s="43" t="s">
        <v>390</v>
      </c>
      <c r="C2110" s="61">
        <v>45292</v>
      </c>
      <c r="D2110" s="60">
        <v>22024001255</v>
      </c>
      <c r="E2110" s="43" t="s">
        <v>1343</v>
      </c>
      <c r="F2110" s="62">
        <v>34384.18</v>
      </c>
      <c r="G2110" s="43" t="s">
        <v>600</v>
      </c>
      <c r="H2110" s="43" t="s">
        <v>2689</v>
      </c>
      <c r="I2110" s="69">
        <v>220</v>
      </c>
      <c r="J2110" s="43" t="s">
        <v>601</v>
      </c>
      <c r="K2110" s="43" t="s">
        <v>393</v>
      </c>
      <c r="L2110" s="43" t="s">
        <v>413</v>
      </c>
      <c r="M2110" s="43" t="s">
        <v>395</v>
      </c>
      <c r="N2110" s="43" t="s">
        <v>396</v>
      </c>
      <c r="O2110" s="52" t="s">
        <v>321</v>
      </c>
      <c r="P2110" s="63" t="s">
        <v>276</v>
      </c>
      <c r="Q2110" s="57" t="str">
        <f>MID(Tabla1[[#This Row],[Aplicación]],14,1)</f>
        <v>2</v>
      </c>
      <c r="R2110" s="35" t="s">
        <v>265</v>
      </c>
      <c r="S2110" s="57" t="str">
        <f>MID(Tabla1[[#This Row],[Aplicación]],6,2)</f>
        <v>08</v>
      </c>
      <c r="T2110" s="54" t="str">
        <f>VLOOKUP(Tabla1[[#This Row],[AREA]],Hoja1!A:B,2,FALSE)</f>
        <v>08. Tráfico y movilidad</v>
      </c>
      <c r="U2110" s="57" t="str">
        <f>MID(Tabla1[[#This Row],[Aplicación]],9,4)</f>
        <v>1651</v>
      </c>
      <c r="V2110" s="54" t="str">
        <f>VLOOKUP(Tabla1[[#This Row],[PROGRAMA]],Hoja1!A:B,2,FALSE)</f>
        <v>1651. Alumbrado público</v>
      </c>
      <c r="W2110" s="57" t="str">
        <f>MID(Tabla1[[#This Row],[Aplicación]],14,2)</f>
        <v>21</v>
      </c>
      <c r="X2110" s="57" t="str">
        <f>MID(Tabla1[[#This Row],[Aplicación]],14,6)</f>
        <v>213</v>
      </c>
    </row>
    <row r="2111" spans="1:24" x14ac:dyDescent="0.25">
      <c r="A2111" s="60">
        <v>220240043131</v>
      </c>
      <c r="B2111" s="43" t="s">
        <v>390</v>
      </c>
      <c r="C2111" s="61">
        <v>45558</v>
      </c>
      <c r="D2111" s="60">
        <v>22024006653</v>
      </c>
      <c r="E2111" s="43" t="s">
        <v>1343</v>
      </c>
      <c r="F2111" s="62">
        <v>1851</v>
      </c>
      <c r="G2111" s="43" t="s">
        <v>6150</v>
      </c>
      <c r="H2111" s="43" t="s">
        <v>6151</v>
      </c>
      <c r="I2111" s="69" t="s">
        <v>2930</v>
      </c>
      <c r="J2111" s="43" t="s">
        <v>398</v>
      </c>
      <c r="K2111" s="43" t="s">
        <v>398</v>
      </c>
      <c r="L2111" s="43" t="s">
        <v>413</v>
      </c>
      <c r="M2111" s="43" t="s">
        <v>585</v>
      </c>
      <c r="N2111" s="43" t="s">
        <v>539</v>
      </c>
      <c r="O2111" s="68" t="s">
        <v>326</v>
      </c>
      <c r="P2111" s="68" t="s">
        <v>4838</v>
      </c>
      <c r="Q2111" s="57" t="str">
        <f>MID(Tabla1[[#This Row],[Aplicación]],14,1)</f>
        <v>2</v>
      </c>
      <c r="R2111" s="35" t="s">
        <v>265</v>
      </c>
      <c r="S2111" s="57" t="str">
        <f>MID(Tabla1[[#This Row],[Aplicación]],6,2)</f>
        <v>08</v>
      </c>
      <c r="T2111" s="54" t="str">
        <f>VLOOKUP(Tabla1[[#This Row],[AREA]],Hoja1!A:B,2,FALSE)</f>
        <v>08. Tráfico y movilidad</v>
      </c>
      <c r="U2111" s="57" t="str">
        <f>MID(Tabla1[[#This Row],[Aplicación]],9,4)</f>
        <v>1651</v>
      </c>
      <c r="V2111" s="54" t="str">
        <f>VLOOKUP(Tabla1[[#This Row],[PROGRAMA]],Hoja1!A:B,2,FALSE)</f>
        <v>1651. Alumbrado público</v>
      </c>
      <c r="W2111" s="57" t="str">
        <f>MID(Tabla1[[#This Row],[Aplicación]],14,2)</f>
        <v>21</v>
      </c>
      <c r="X2111" s="57" t="str">
        <f>MID(Tabla1[[#This Row],[Aplicación]],14,6)</f>
        <v>213</v>
      </c>
    </row>
    <row r="2112" spans="1:24" x14ac:dyDescent="0.25">
      <c r="A2112" s="60">
        <v>220240001380</v>
      </c>
      <c r="B2112" s="43" t="s">
        <v>390</v>
      </c>
      <c r="C2112" s="61">
        <v>45331</v>
      </c>
      <c r="D2112" s="60">
        <v>22024001400</v>
      </c>
      <c r="E2112" s="43" t="s">
        <v>1307</v>
      </c>
      <c r="F2112" s="62">
        <v>44.44</v>
      </c>
      <c r="G2112" s="43" t="s">
        <v>895</v>
      </c>
      <c r="H2112" s="43" t="s">
        <v>1721</v>
      </c>
      <c r="I2112" s="69">
        <v>220</v>
      </c>
      <c r="J2112" s="43" t="s">
        <v>398</v>
      </c>
      <c r="K2112" s="43" t="s">
        <v>398</v>
      </c>
      <c r="L2112" s="43" t="s">
        <v>399</v>
      </c>
      <c r="M2112" s="43" t="s">
        <v>585</v>
      </c>
      <c r="N2112" s="43" t="s">
        <v>539</v>
      </c>
      <c r="O2112" s="52" t="s">
        <v>326</v>
      </c>
      <c r="P2112" s="63" t="s">
        <v>276</v>
      </c>
      <c r="Q2112" s="57" t="str">
        <f>MID(Tabla1[[#This Row],[Aplicación]],14,1)</f>
        <v>2</v>
      </c>
      <c r="R2112" s="35" t="s">
        <v>265</v>
      </c>
      <c r="S2112" s="57" t="str">
        <f>MID(Tabla1[[#This Row],[Aplicación]],6,2)</f>
        <v>08</v>
      </c>
      <c r="T2112" s="54" t="str">
        <f>VLOOKUP(Tabla1[[#This Row],[AREA]],Hoja1!A:B,2,FALSE)</f>
        <v>08. Tráfico y movilidad</v>
      </c>
      <c r="U2112" s="57" t="str">
        <f>MID(Tabla1[[#This Row],[Aplicación]],9,4)</f>
        <v>1651</v>
      </c>
      <c r="V2112" s="54" t="str">
        <f>VLOOKUP(Tabla1[[#This Row],[PROGRAMA]],Hoja1!A:B,2,FALSE)</f>
        <v>1651. Alumbrado público</v>
      </c>
      <c r="W2112" s="57" t="str">
        <f>MID(Tabla1[[#This Row],[Aplicación]],14,2)</f>
        <v>21</v>
      </c>
      <c r="X2112" s="57" t="str">
        <f>MID(Tabla1[[#This Row],[Aplicación]],14,6)</f>
        <v>214</v>
      </c>
    </row>
    <row r="2113" spans="1:24" x14ac:dyDescent="0.25">
      <c r="A2113" s="60">
        <v>220240027319</v>
      </c>
      <c r="B2113" s="43" t="s">
        <v>702</v>
      </c>
      <c r="C2113" s="61">
        <v>45469</v>
      </c>
      <c r="D2113" s="60">
        <v>22024003065</v>
      </c>
      <c r="E2113" s="43" t="s">
        <v>1307</v>
      </c>
      <c r="F2113" s="62">
        <v>24.2</v>
      </c>
      <c r="G2113" s="43" t="s">
        <v>812</v>
      </c>
      <c r="H2113" s="43" t="s">
        <v>2962</v>
      </c>
      <c r="I2113" s="69" t="s">
        <v>2934</v>
      </c>
      <c r="J2113" s="43" t="s">
        <v>398</v>
      </c>
      <c r="K2113" s="43" t="s">
        <v>398</v>
      </c>
      <c r="L2113" s="43" t="s">
        <v>399</v>
      </c>
      <c r="M2113" s="43" t="s">
        <v>395</v>
      </c>
      <c r="N2113" s="43" t="s">
        <v>396</v>
      </c>
      <c r="O2113" s="68" t="s">
        <v>325</v>
      </c>
      <c r="P2113" s="68" t="s">
        <v>2931</v>
      </c>
      <c r="Q2113" s="57" t="s">
        <v>2932</v>
      </c>
      <c r="R2113" s="35" t="s">
        <v>265</v>
      </c>
      <c r="S2113" s="57" t="str">
        <f>MID(Tabla1[[#This Row],[Aplicación]],6,2)</f>
        <v>08</v>
      </c>
      <c r="T2113" s="54" t="str">
        <f>VLOOKUP(Tabla1[[#This Row],[AREA]],Hoja1!A:B,2,FALSE)</f>
        <v>08. Tráfico y movilidad</v>
      </c>
      <c r="U2113" s="57" t="str">
        <f>MID(Tabla1[[#This Row],[Aplicación]],9,4)</f>
        <v>1651</v>
      </c>
      <c r="V2113" s="54" t="str">
        <f>VLOOKUP(Tabla1[[#This Row],[PROGRAMA]],Hoja1!A:B,2,FALSE)</f>
        <v>1651. Alumbrado público</v>
      </c>
      <c r="W2113" s="57" t="str">
        <f>MID(Tabla1[[#This Row],[Aplicación]],14,2)</f>
        <v>21</v>
      </c>
      <c r="X2113" s="57" t="str">
        <f>MID(Tabla1[[#This Row],[Aplicación]],14,6)</f>
        <v>214</v>
      </c>
    </row>
    <row r="2114" spans="1:24" x14ac:dyDescent="0.25">
      <c r="A2114" s="60">
        <v>220240016250</v>
      </c>
      <c r="B2114" s="43" t="s">
        <v>702</v>
      </c>
      <c r="C2114" s="61">
        <v>45421</v>
      </c>
      <c r="D2114" s="60">
        <v>22024003065</v>
      </c>
      <c r="E2114" s="43" t="s">
        <v>1307</v>
      </c>
      <c r="F2114" s="62">
        <v>400.47</v>
      </c>
      <c r="G2114" s="43" t="s">
        <v>766</v>
      </c>
      <c r="H2114" s="43" t="s">
        <v>4064</v>
      </c>
      <c r="I2114" s="69" t="s">
        <v>2934</v>
      </c>
      <c r="J2114" s="43" t="s">
        <v>398</v>
      </c>
      <c r="K2114" s="43" t="s">
        <v>398</v>
      </c>
      <c r="L2114" s="43" t="s">
        <v>399</v>
      </c>
      <c r="M2114" s="43" t="s">
        <v>395</v>
      </c>
      <c r="N2114" s="43" t="s">
        <v>396</v>
      </c>
      <c r="O2114" s="68" t="s">
        <v>325</v>
      </c>
      <c r="P2114" s="68" t="s">
        <v>2931</v>
      </c>
      <c r="Q2114" s="57" t="s">
        <v>2932</v>
      </c>
      <c r="R2114" s="35" t="s">
        <v>265</v>
      </c>
      <c r="S2114" s="57" t="str">
        <f>MID(Tabla1[[#This Row],[Aplicación]],6,2)</f>
        <v>08</v>
      </c>
      <c r="T2114" s="54" t="str">
        <f>VLOOKUP(Tabla1[[#This Row],[AREA]],Hoja1!A:B,2,FALSE)</f>
        <v>08. Tráfico y movilidad</v>
      </c>
      <c r="U2114" s="57" t="str">
        <f>MID(Tabla1[[#This Row],[Aplicación]],9,4)</f>
        <v>1651</v>
      </c>
      <c r="V2114" s="54" t="str">
        <f>VLOOKUP(Tabla1[[#This Row],[PROGRAMA]],Hoja1!A:B,2,FALSE)</f>
        <v>1651. Alumbrado público</v>
      </c>
      <c r="W2114" s="57" t="str">
        <f>MID(Tabla1[[#This Row],[Aplicación]],14,2)</f>
        <v>21</v>
      </c>
      <c r="X2114" s="57" t="str">
        <f>MID(Tabla1[[#This Row],[Aplicación]],14,6)</f>
        <v>214</v>
      </c>
    </row>
    <row r="2115" spans="1:24" x14ac:dyDescent="0.25">
      <c r="A2115" s="60">
        <v>220240012777</v>
      </c>
      <c r="B2115" s="43" t="s">
        <v>702</v>
      </c>
      <c r="C2115" s="61">
        <v>45407</v>
      </c>
      <c r="D2115" s="60">
        <v>22024003065</v>
      </c>
      <c r="E2115" s="43" t="s">
        <v>1307</v>
      </c>
      <c r="F2115" s="62">
        <v>1281</v>
      </c>
      <c r="G2115" s="43" t="s">
        <v>766</v>
      </c>
      <c r="H2115" s="43" t="s">
        <v>4327</v>
      </c>
      <c r="I2115" s="69" t="s">
        <v>2934</v>
      </c>
      <c r="J2115" s="43" t="s">
        <v>398</v>
      </c>
      <c r="K2115" s="43" t="s">
        <v>398</v>
      </c>
      <c r="L2115" s="43" t="s">
        <v>399</v>
      </c>
      <c r="M2115" s="43" t="s">
        <v>395</v>
      </c>
      <c r="N2115" s="43" t="s">
        <v>396</v>
      </c>
      <c r="O2115" s="68" t="s">
        <v>325</v>
      </c>
      <c r="P2115" s="68" t="s">
        <v>2931</v>
      </c>
      <c r="Q2115" s="57" t="s">
        <v>2932</v>
      </c>
      <c r="R2115" s="35" t="s">
        <v>265</v>
      </c>
      <c r="S2115" s="57" t="str">
        <f>MID(Tabla1[[#This Row],[Aplicación]],6,2)</f>
        <v>08</v>
      </c>
      <c r="T2115" s="54" t="str">
        <f>VLOOKUP(Tabla1[[#This Row],[AREA]],Hoja1!A:B,2,FALSE)</f>
        <v>08. Tráfico y movilidad</v>
      </c>
      <c r="U2115" s="57" t="str">
        <f>MID(Tabla1[[#This Row],[Aplicación]],9,4)</f>
        <v>1651</v>
      </c>
      <c r="V2115" s="54" t="str">
        <f>VLOOKUP(Tabla1[[#This Row],[PROGRAMA]],Hoja1!A:B,2,FALSE)</f>
        <v>1651. Alumbrado público</v>
      </c>
      <c r="W2115" s="57" t="str">
        <f>MID(Tabla1[[#This Row],[Aplicación]],14,2)</f>
        <v>21</v>
      </c>
      <c r="X2115" s="57" t="str">
        <f>MID(Tabla1[[#This Row],[Aplicación]],14,6)</f>
        <v>214</v>
      </c>
    </row>
    <row r="2116" spans="1:24" x14ac:dyDescent="0.25">
      <c r="A2116" s="60">
        <v>220240012775</v>
      </c>
      <c r="B2116" s="43" t="s">
        <v>702</v>
      </c>
      <c r="C2116" s="61">
        <v>45407</v>
      </c>
      <c r="D2116" s="60">
        <v>22024003065</v>
      </c>
      <c r="E2116" s="43" t="s">
        <v>1307</v>
      </c>
      <c r="F2116" s="62">
        <v>39.57</v>
      </c>
      <c r="G2116" s="43" t="s">
        <v>895</v>
      </c>
      <c r="H2116" s="43" t="s">
        <v>4328</v>
      </c>
      <c r="I2116" s="69" t="s">
        <v>2934</v>
      </c>
      <c r="J2116" s="43" t="s">
        <v>398</v>
      </c>
      <c r="K2116" s="43" t="s">
        <v>398</v>
      </c>
      <c r="L2116" s="43" t="s">
        <v>399</v>
      </c>
      <c r="M2116" s="43" t="s">
        <v>585</v>
      </c>
      <c r="N2116" s="43" t="s">
        <v>539</v>
      </c>
      <c r="O2116" s="68" t="s">
        <v>326</v>
      </c>
      <c r="P2116" s="68" t="s">
        <v>2931</v>
      </c>
      <c r="Q2116" s="57" t="s">
        <v>2932</v>
      </c>
      <c r="R2116" s="35" t="s">
        <v>265</v>
      </c>
      <c r="S2116" s="57" t="str">
        <f>MID(Tabla1[[#This Row],[Aplicación]],6,2)</f>
        <v>08</v>
      </c>
      <c r="T2116" s="54" t="str">
        <f>VLOOKUP(Tabla1[[#This Row],[AREA]],Hoja1!A:B,2,FALSE)</f>
        <v>08. Tráfico y movilidad</v>
      </c>
      <c r="U2116" s="57" t="str">
        <f>MID(Tabla1[[#This Row],[Aplicación]],9,4)</f>
        <v>1651</v>
      </c>
      <c r="V2116" s="54" t="str">
        <f>VLOOKUP(Tabla1[[#This Row],[PROGRAMA]],Hoja1!A:B,2,FALSE)</f>
        <v>1651. Alumbrado público</v>
      </c>
      <c r="W2116" s="57" t="str">
        <f>MID(Tabla1[[#This Row],[Aplicación]],14,2)</f>
        <v>21</v>
      </c>
      <c r="X2116" s="57" t="str">
        <f>MID(Tabla1[[#This Row],[Aplicación]],14,6)</f>
        <v>214</v>
      </c>
    </row>
    <row r="2117" spans="1:24" x14ac:dyDescent="0.25">
      <c r="A2117" s="60">
        <v>220240030815</v>
      </c>
      <c r="B2117" s="43" t="s">
        <v>702</v>
      </c>
      <c r="C2117" s="61">
        <v>45489</v>
      </c>
      <c r="D2117" s="60">
        <v>22024003065</v>
      </c>
      <c r="E2117" s="43" t="s">
        <v>1307</v>
      </c>
      <c r="F2117" s="62">
        <v>667.92</v>
      </c>
      <c r="G2117" s="43" t="s">
        <v>5322</v>
      </c>
      <c r="H2117" s="43" t="s">
        <v>5323</v>
      </c>
      <c r="I2117" s="69">
        <v>300</v>
      </c>
      <c r="J2117" s="43" t="s">
        <v>5324</v>
      </c>
      <c r="K2117" s="43" t="s">
        <v>398</v>
      </c>
      <c r="L2117" s="43" t="s">
        <v>399</v>
      </c>
      <c r="M2117" s="43" t="s">
        <v>585</v>
      </c>
      <c r="N2117" s="43" t="s">
        <v>539</v>
      </c>
      <c r="O2117" s="68" t="s">
        <v>326</v>
      </c>
      <c r="P2117" s="68" t="s">
        <v>4838</v>
      </c>
      <c r="Q2117" s="57" t="str">
        <f>MID(Tabla1[[#This Row],[Aplicación]],14,1)</f>
        <v>2</v>
      </c>
      <c r="R2117" s="35" t="s">
        <v>265</v>
      </c>
      <c r="S2117" s="57" t="str">
        <f>MID(Tabla1[[#This Row],[Aplicación]],6,2)</f>
        <v>08</v>
      </c>
      <c r="T2117" s="54" t="str">
        <f>VLOOKUP(Tabla1[[#This Row],[AREA]],Hoja1!A:B,2,FALSE)</f>
        <v>08. Tráfico y movilidad</v>
      </c>
      <c r="U2117" s="57" t="str">
        <f>MID(Tabla1[[#This Row],[Aplicación]],9,4)</f>
        <v>1651</v>
      </c>
      <c r="V2117" s="54" t="str">
        <f>VLOOKUP(Tabla1[[#This Row],[PROGRAMA]],Hoja1!A:B,2,FALSE)</f>
        <v>1651. Alumbrado público</v>
      </c>
      <c r="W2117" s="57" t="str">
        <f>MID(Tabla1[[#This Row],[Aplicación]],14,2)</f>
        <v>21</v>
      </c>
      <c r="X2117" s="57" t="str">
        <f>MID(Tabla1[[#This Row],[Aplicación]],14,6)</f>
        <v>214</v>
      </c>
    </row>
    <row r="2118" spans="1:24" x14ac:dyDescent="0.25">
      <c r="A2118" s="60">
        <v>220240038321</v>
      </c>
      <c r="B2118" s="43" t="s">
        <v>702</v>
      </c>
      <c r="C2118" s="61">
        <v>45523</v>
      </c>
      <c r="D2118" s="60">
        <v>22024003065</v>
      </c>
      <c r="E2118" s="43" t="s">
        <v>1307</v>
      </c>
      <c r="F2118" s="62">
        <v>781.53</v>
      </c>
      <c r="G2118" s="43" t="s">
        <v>766</v>
      </c>
      <c r="H2118" s="43" t="s">
        <v>5641</v>
      </c>
      <c r="I2118" s="69">
        <v>300</v>
      </c>
      <c r="J2118" s="43" t="s">
        <v>398</v>
      </c>
      <c r="K2118" s="43" t="s">
        <v>398</v>
      </c>
      <c r="L2118" s="43" t="s">
        <v>399</v>
      </c>
      <c r="M2118" s="43" t="s">
        <v>395</v>
      </c>
      <c r="N2118" s="43" t="s">
        <v>396</v>
      </c>
      <c r="O2118" s="68" t="s">
        <v>325</v>
      </c>
      <c r="P2118" s="68" t="s">
        <v>4838</v>
      </c>
      <c r="Q2118" s="57" t="str">
        <f>MID(Tabla1[[#This Row],[Aplicación]],14,1)</f>
        <v>2</v>
      </c>
      <c r="R2118" s="35" t="s">
        <v>265</v>
      </c>
      <c r="S2118" s="57" t="str">
        <f>MID(Tabla1[[#This Row],[Aplicación]],6,2)</f>
        <v>08</v>
      </c>
      <c r="T2118" s="54" t="str">
        <f>VLOOKUP(Tabla1[[#This Row],[AREA]],Hoja1!A:B,2,FALSE)</f>
        <v>08. Tráfico y movilidad</v>
      </c>
      <c r="U2118" s="57" t="str">
        <f>MID(Tabla1[[#This Row],[Aplicación]],9,4)</f>
        <v>1651</v>
      </c>
      <c r="V2118" s="54" t="str">
        <f>VLOOKUP(Tabla1[[#This Row],[PROGRAMA]],Hoja1!A:B,2,FALSE)</f>
        <v>1651. Alumbrado público</v>
      </c>
      <c r="W2118" s="57" t="str">
        <f>MID(Tabla1[[#This Row],[Aplicación]],14,2)</f>
        <v>21</v>
      </c>
      <c r="X2118" s="57" t="str">
        <f>MID(Tabla1[[#This Row],[Aplicación]],14,6)</f>
        <v>214</v>
      </c>
    </row>
    <row r="2119" spans="1:24" x14ac:dyDescent="0.25">
      <c r="A2119" s="60">
        <v>220240039550</v>
      </c>
      <c r="B2119" s="43" t="s">
        <v>702</v>
      </c>
      <c r="C2119" s="61">
        <v>45527</v>
      </c>
      <c r="D2119" s="60">
        <v>22024003065</v>
      </c>
      <c r="E2119" s="43" t="s">
        <v>1307</v>
      </c>
      <c r="F2119" s="62">
        <v>479.16</v>
      </c>
      <c r="G2119" s="43" t="s">
        <v>812</v>
      </c>
      <c r="H2119" s="43" t="s">
        <v>5867</v>
      </c>
      <c r="I2119" s="69">
        <v>300</v>
      </c>
      <c r="J2119" s="43" t="s">
        <v>398</v>
      </c>
      <c r="K2119" s="43" t="s">
        <v>398</v>
      </c>
      <c r="L2119" s="43" t="s">
        <v>399</v>
      </c>
      <c r="M2119" s="43" t="s">
        <v>395</v>
      </c>
      <c r="N2119" s="43" t="s">
        <v>396</v>
      </c>
      <c r="O2119" s="68" t="s">
        <v>325</v>
      </c>
      <c r="P2119" s="68" t="s">
        <v>4838</v>
      </c>
      <c r="Q2119" s="57" t="str">
        <f>MID(Tabla1[[#This Row],[Aplicación]],14,1)</f>
        <v>2</v>
      </c>
      <c r="R2119" s="35" t="s">
        <v>265</v>
      </c>
      <c r="S2119" s="57" t="str">
        <f>MID(Tabla1[[#This Row],[Aplicación]],6,2)</f>
        <v>08</v>
      </c>
      <c r="T2119" s="54" t="str">
        <f>VLOOKUP(Tabla1[[#This Row],[AREA]],Hoja1!A:B,2,FALSE)</f>
        <v>08. Tráfico y movilidad</v>
      </c>
      <c r="U2119" s="57" t="str">
        <f>MID(Tabla1[[#This Row],[Aplicación]],9,4)</f>
        <v>1651</v>
      </c>
      <c r="V2119" s="54" t="str">
        <f>VLOOKUP(Tabla1[[#This Row],[PROGRAMA]],Hoja1!A:B,2,FALSE)</f>
        <v>1651. Alumbrado público</v>
      </c>
      <c r="W2119" s="57" t="str">
        <f>MID(Tabla1[[#This Row],[Aplicación]],14,2)</f>
        <v>21</v>
      </c>
      <c r="X2119" s="57" t="str">
        <f>MID(Tabla1[[#This Row],[Aplicación]],14,6)</f>
        <v>214</v>
      </c>
    </row>
    <row r="2120" spans="1:24" x14ac:dyDescent="0.25">
      <c r="A2120" s="60">
        <v>220240008614</v>
      </c>
      <c r="B2120" s="43" t="s">
        <v>702</v>
      </c>
      <c r="C2120" s="61">
        <v>45377</v>
      </c>
      <c r="D2120" s="60">
        <v>22024002564</v>
      </c>
      <c r="E2120" s="43" t="s">
        <v>1299</v>
      </c>
      <c r="F2120" s="62">
        <v>107.31</v>
      </c>
      <c r="G2120" s="43" t="s">
        <v>86</v>
      </c>
      <c r="H2120" s="43" t="s">
        <v>1072</v>
      </c>
      <c r="I2120" s="69">
        <v>300</v>
      </c>
      <c r="J2120" s="43" t="s">
        <v>398</v>
      </c>
      <c r="K2120" s="43" t="s">
        <v>398</v>
      </c>
      <c r="L2120" s="43" t="s">
        <v>413</v>
      </c>
      <c r="M2120" s="43" t="s">
        <v>585</v>
      </c>
      <c r="N2120" s="43" t="s">
        <v>539</v>
      </c>
      <c r="O2120" s="52" t="s">
        <v>326</v>
      </c>
      <c r="P2120" s="63" t="s">
        <v>276</v>
      </c>
      <c r="Q2120" s="57" t="str">
        <f>MID(Tabla1[[#This Row],[Aplicación]],14,1)</f>
        <v>2</v>
      </c>
      <c r="R2120" s="35" t="s">
        <v>265</v>
      </c>
      <c r="S2120" s="57" t="str">
        <f>MID(Tabla1[[#This Row],[Aplicación]],6,2)</f>
        <v>09</v>
      </c>
      <c r="T2120" s="54" t="str">
        <f>VLOOKUP(Tabla1[[#This Row],[AREA]],Hoja1!A:B,2,FALSE)</f>
        <v>09. Turismo, eventos y marca ciudad</v>
      </c>
      <c r="U2120" s="57" t="str">
        <f>MID(Tabla1[[#This Row],[Aplicación]],9,4)</f>
        <v>4321</v>
      </c>
      <c r="V2120" s="54" t="str">
        <f>VLOOKUP(Tabla1[[#This Row],[PROGRAMA]],Hoja1!A:B,2,FALSE)</f>
        <v>4321. Turismo</v>
      </c>
      <c r="W2120" s="57" t="str">
        <f>MID(Tabla1[[#This Row],[Aplicación]],14,2)</f>
        <v>21</v>
      </c>
      <c r="X2120" s="57" t="str">
        <f>MID(Tabla1[[#This Row],[Aplicación]],14,6)</f>
        <v>213</v>
      </c>
    </row>
    <row r="2121" spans="1:24" x14ac:dyDescent="0.25">
      <c r="A2121" s="60">
        <v>220240006631</v>
      </c>
      <c r="B2121" s="43" t="s">
        <v>390</v>
      </c>
      <c r="C2121" s="61">
        <v>45365</v>
      </c>
      <c r="D2121" s="60">
        <v>22024003316</v>
      </c>
      <c r="E2121" s="43" t="s">
        <v>1299</v>
      </c>
      <c r="F2121" s="62">
        <v>74.709999999999994</v>
      </c>
      <c r="G2121" s="43" t="s">
        <v>62</v>
      </c>
      <c r="H2121" s="43" t="s">
        <v>1732</v>
      </c>
      <c r="I2121" s="69">
        <v>220</v>
      </c>
      <c r="J2121" s="43" t="s">
        <v>620</v>
      </c>
      <c r="K2121" s="43" t="s">
        <v>620</v>
      </c>
      <c r="L2121" s="43" t="s">
        <v>399</v>
      </c>
      <c r="M2121" s="43" t="s">
        <v>585</v>
      </c>
      <c r="N2121" s="43" t="s">
        <v>539</v>
      </c>
      <c r="O2121" s="52" t="s">
        <v>326</v>
      </c>
      <c r="P2121" s="63" t="s">
        <v>276</v>
      </c>
      <c r="Q2121" s="57" t="str">
        <f>MID(Tabla1[[#This Row],[Aplicación]],14,1)</f>
        <v>2</v>
      </c>
      <c r="R2121" s="35" t="s">
        <v>265</v>
      </c>
      <c r="S2121" s="57" t="str">
        <f>MID(Tabla1[[#This Row],[Aplicación]],6,2)</f>
        <v>09</v>
      </c>
      <c r="T2121" s="54" t="str">
        <f>VLOOKUP(Tabla1[[#This Row],[AREA]],Hoja1!A:B,2,FALSE)</f>
        <v>09. Turismo, eventos y marca ciudad</v>
      </c>
      <c r="U2121" s="57" t="str">
        <f>MID(Tabla1[[#This Row],[Aplicación]],9,4)</f>
        <v>4321</v>
      </c>
      <c r="V2121" s="54" t="str">
        <f>VLOOKUP(Tabla1[[#This Row],[PROGRAMA]],Hoja1!A:B,2,FALSE)</f>
        <v>4321. Turismo</v>
      </c>
      <c r="W2121" s="57" t="str">
        <f>MID(Tabla1[[#This Row],[Aplicación]],14,2)</f>
        <v>21</v>
      </c>
      <c r="X2121" s="57" t="str">
        <f>MID(Tabla1[[#This Row],[Aplicación]],14,6)</f>
        <v>213</v>
      </c>
    </row>
    <row r="2122" spans="1:24" x14ac:dyDescent="0.25">
      <c r="A2122" s="44">
        <v>220240005061</v>
      </c>
      <c r="B2122" s="45" t="s">
        <v>390</v>
      </c>
      <c r="C2122" s="50">
        <v>45358</v>
      </c>
      <c r="D2122" s="44">
        <v>22024002493</v>
      </c>
      <c r="E2122" s="45" t="s">
        <v>1266</v>
      </c>
      <c r="F2122" s="51">
        <v>75000</v>
      </c>
      <c r="G2122" s="45" t="s">
        <v>426</v>
      </c>
      <c r="H2122" s="45" t="s">
        <v>1645</v>
      </c>
      <c r="I2122" s="53">
        <v>220</v>
      </c>
      <c r="J2122" s="45" t="s">
        <v>427</v>
      </c>
      <c r="K2122" s="49" t="s">
        <v>428</v>
      </c>
      <c r="L2122" s="45" t="s">
        <v>413</v>
      </c>
      <c r="M2122" s="45" t="s">
        <v>395</v>
      </c>
      <c r="N2122" s="45" t="s">
        <v>396</v>
      </c>
      <c r="O2122" s="52" t="s">
        <v>321</v>
      </c>
      <c r="P2122" s="63" t="s">
        <v>276</v>
      </c>
      <c r="Q2122" s="57" t="str">
        <f>MID(Tabla1[[#This Row],[Aplicación]],14,1)</f>
        <v>2</v>
      </c>
      <c r="R2122" s="35" t="s">
        <v>265</v>
      </c>
      <c r="S2122" s="57" t="str">
        <f>MID(Tabla1[[#This Row],[Aplicación]],6,2)</f>
        <v>09</v>
      </c>
      <c r="T2122" s="54" t="str">
        <f>VLOOKUP(Tabla1[[#This Row],[AREA]],Hoja1!A:B,2,FALSE)</f>
        <v>09. Turismo, eventos y marca ciudad</v>
      </c>
      <c r="U2122" s="57" t="str">
        <f>MID(Tabla1[[#This Row],[Aplicación]],9,4)</f>
        <v>4321</v>
      </c>
      <c r="V2122" s="54" t="str">
        <f>VLOOKUP(Tabla1[[#This Row],[PROGRAMA]],Hoja1!A:B,2,FALSE)</f>
        <v>4321. Turismo</v>
      </c>
      <c r="W2122" s="57" t="str">
        <f>MID(Tabla1[[#This Row],[Aplicación]],14,2)</f>
        <v>22</v>
      </c>
      <c r="X2122" s="57" t="str">
        <f>MID(Tabla1[[#This Row],[Aplicación]],14,6)</f>
        <v>22100</v>
      </c>
    </row>
    <row r="2123" spans="1:24" x14ac:dyDescent="0.25">
      <c r="A2123" s="60">
        <v>220239000848</v>
      </c>
      <c r="B2123" s="43" t="s">
        <v>390</v>
      </c>
      <c r="C2123" s="61">
        <v>45292</v>
      </c>
      <c r="D2123" s="60">
        <v>22024001198</v>
      </c>
      <c r="E2123" s="43" t="s">
        <v>1266</v>
      </c>
      <c r="F2123" s="62">
        <v>27000</v>
      </c>
      <c r="G2123" s="43" t="s">
        <v>426</v>
      </c>
      <c r="H2123" s="43" t="s">
        <v>1743</v>
      </c>
      <c r="I2123" s="69">
        <v>220</v>
      </c>
      <c r="J2123" s="43" t="s">
        <v>427</v>
      </c>
      <c r="K2123" s="43" t="s">
        <v>428</v>
      </c>
      <c r="L2123" s="43" t="s">
        <v>413</v>
      </c>
      <c r="M2123" s="43" t="s">
        <v>395</v>
      </c>
      <c r="N2123" s="43" t="s">
        <v>396</v>
      </c>
      <c r="O2123" s="52" t="s">
        <v>321</v>
      </c>
      <c r="P2123" s="63" t="s">
        <v>276</v>
      </c>
      <c r="Q2123" s="57" t="str">
        <f>MID(Tabla1[[#This Row],[Aplicación]],14,1)</f>
        <v>2</v>
      </c>
      <c r="R2123" s="35" t="s">
        <v>265</v>
      </c>
      <c r="S2123" s="57" t="str">
        <f>MID(Tabla1[[#This Row],[Aplicación]],6,2)</f>
        <v>09</v>
      </c>
      <c r="T2123" s="54" t="str">
        <f>VLOOKUP(Tabla1[[#This Row],[AREA]],Hoja1!A:B,2,FALSE)</f>
        <v>09. Turismo, eventos y marca ciudad</v>
      </c>
      <c r="U2123" s="57" t="str">
        <f>MID(Tabla1[[#This Row],[Aplicación]],9,4)</f>
        <v>4321</v>
      </c>
      <c r="V2123" s="54" t="str">
        <f>VLOOKUP(Tabla1[[#This Row],[PROGRAMA]],Hoja1!A:B,2,FALSE)</f>
        <v>4321. Turismo</v>
      </c>
      <c r="W2123" s="57" t="str">
        <f>MID(Tabla1[[#This Row],[Aplicación]],14,2)</f>
        <v>22</v>
      </c>
      <c r="X2123" s="57" t="str">
        <f>MID(Tabla1[[#This Row],[Aplicación]],14,6)</f>
        <v>22100</v>
      </c>
    </row>
    <row r="2124" spans="1:24" x14ac:dyDescent="0.25">
      <c r="A2124" s="60">
        <v>220240042729</v>
      </c>
      <c r="B2124" s="43" t="s">
        <v>390</v>
      </c>
      <c r="C2124" s="61">
        <v>45551</v>
      </c>
      <c r="D2124" s="60">
        <v>22024006462</v>
      </c>
      <c r="E2124" s="43" t="s">
        <v>6226</v>
      </c>
      <c r="F2124" s="62">
        <v>257.7</v>
      </c>
      <c r="G2124" s="43" t="s">
        <v>940</v>
      </c>
      <c r="H2124" s="43" t="s">
        <v>6227</v>
      </c>
      <c r="I2124" s="69" t="s">
        <v>2930</v>
      </c>
      <c r="J2124" s="43" t="s">
        <v>537</v>
      </c>
      <c r="K2124" s="43" t="s">
        <v>537</v>
      </c>
      <c r="L2124" s="43" t="s">
        <v>399</v>
      </c>
      <c r="M2124" s="43" t="s">
        <v>585</v>
      </c>
      <c r="N2124" s="43" t="s">
        <v>539</v>
      </c>
      <c r="O2124" s="68" t="s">
        <v>326</v>
      </c>
      <c r="P2124" s="68" t="s">
        <v>4838</v>
      </c>
      <c r="Q2124" s="57" t="str">
        <f>MID(Tabla1[[#This Row],[Aplicación]],14,1)</f>
        <v>2</v>
      </c>
      <c r="R2124" s="35" t="s">
        <v>265</v>
      </c>
      <c r="S2124" s="57" t="str">
        <f>MID(Tabla1[[#This Row],[Aplicación]],6,2)</f>
        <v>09</v>
      </c>
      <c r="T2124" s="54" t="str">
        <f>VLOOKUP(Tabla1[[#This Row],[AREA]],Hoja1!A:B,2,FALSE)</f>
        <v>09. Turismo, eventos y marca ciudad</v>
      </c>
      <c r="U2124" s="57" t="str">
        <f>MID(Tabla1[[#This Row],[Aplicación]],9,4)</f>
        <v>4321</v>
      </c>
      <c r="V2124" s="54" t="str">
        <f>VLOOKUP(Tabla1[[#This Row],[PROGRAMA]],Hoja1!A:B,2,FALSE)</f>
        <v>4321. Turismo</v>
      </c>
      <c r="W2124" s="57" t="str">
        <f>MID(Tabla1[[#This Row],[Aplicación]],14,2)</f>
        <v>22</v>
      </c>
      <c r="X2124" s="57" t="str">
        <f>MID(Tabla1[[#This Row],[Aplicación]],14,6)</f>
        <v>224</v>
      </c>
    </row>
    <row r="2125" spans="1:24" x14ac:dyDescent="0.25">
      <c r="A2125" s="60">
        <v>220240010960</v>
      </c>
      <c r="B2125" s="43" t="s">
        <v>390</v>
      </c>
      <c r="C2125" s="61">
        <v>45387</v>
      </c>
      <c r="D2125" s="60">
        <v>22024003724</v>
      </c>
      <c r="E2125" s="43" t="s">
        <v>4639</v>
      </c>
      <c r="F2125" s="62">
        <v>1500</v>
      </c>
      <c r="G2125" s="43" t="s">
        <v>4640</v>
      </c>
      <c r="H2125" s="43" t="s">
        <v>4641</v>
      </c>
      <c r="I2125" s="69" t="s">
        <v>2930</v>
      </c>
      <c r="J2125" s="43" t="s">
        <v>398</v>
      </c>
      <c r="K2125" s="43" t="s">
        <v>398</v>
      </c>
      <c r="L2125" s="43" t="s">
        <v>399</v>
      </c>
      <c r="M2125" s="43" t="s">
        <v>585</v>
      </c>
      <c r="N2125" s="43" t="s">
        <v>539</v>
      </c>
      <c r="O2125" s="68" t="s">
        <v>326</v>
      </c>
      <c r="P2125" s="68" t="s">
        <v>2931</v>
      </c>
      <c r="Q2125" s="57" t="s">
        <v>2932</v>
      </c>
      <c r="R2125" s="35" t="s">
        <v>265</v>
      </c>
      <c r="S2125" s="57" t="str">
        <f>MID(Tabla1[[#This Row],[Aplicación]],6,2)</f>
        <v>09</v>
      </c>
      <c r="T2125" s="54" t="str">
        <f>VLOOKUP(Tabla1[[#This Row],[AREA]],Hoja1!A:B,2,FALSE)</f>
        <v>09. Turismo, eventos y marca ciudad</v>
      </c>
      <c r="U2125" s="57" t="str">
        <f>MID(Tabla1[[#This Row],[Aplicación]],9,4)</f>
        <v>4321</v>
      </c>
      <c r="V2125" s="54" t="str">
        <f>VLOOKUP(Tabla1[[#This Row],[PROGRAMA]],Hoja1!A:B,2,FALSE)</f>
        <v>4321. Turismo</v>
      </c>
      <c r="W2125" s="57" t="str">
        <f>MID(Tabla1[[#This Row],[Aplicación]],14,2)</f>
        <v>22</v>
      </c>
      <c r="X2125" s="57" t="str">
        <f>MID(Tabla1[[#This Row],[Aplicación]],14,6)</f>
        <v>22602</v>
      </c>
    </row>
    <row r="2126" spans="1:24" x14ac:dyDescent="0.25">
      <c r="A2126" s="44">
        <v>220239000742</v>
      </c>
      <c r="B2126" s="45" t="s">
        <v>390</v>
      </c>
      <c r="C2126" s="50">
        <v>45292</v>
      </c>
      <c r="D2126" s="44">
        <v>22024001408</v>
      </c>
      <c r="E2126" s="45" t="s">
        <v>1258</v>
      </c>
      <c r="F2126" s="51">
        <v>9698</v>
      </c>
      <c r="G2126" s="45" t="s">
        <v>1119</v>
      </c>
      <c r="H2126" s="45" t="s">
        <v>1621</v>
      </c>
      <c r="I2126" s="53">
        <v>220</v>
      </c>
      <c r="J2126" s="45" t="s">
        <v>398</v>
      </c>
      <c r="K2126" s="45" t="s">
        <v>398</v>
      </c>
      <c r="L2126" s="45" t="s">
        <v>399</v>
      </c>
      <c r="M2126" s="45" t="s">
        <v>585</v>
      </c>
      <c r="N2126" s="45" t="s">
        <v>539</v>
      </c>
      <c r="O2126" s="52" t="s">
        <v>326</v>
      </c>
      <c r="P2126" s="63" t="s">
        <v>276</v>
      </c>
      <c r="Q2126" s="57" t="str">
        <f>MID(Tabla1[[#This Row],[Aplicación]],14,1)</f>
        <v>2</v>
      </c>
      <c r="R2126" s="35" t="s">
        <v>265</v>
      </c>
      <c r="S2126" s="57" t="str">
        <f>MID(Tabla1[[#This Row],[Aplicación]],6,2)</f>
        <v>09</v>
      </c>
      <c r="T2126" s="54" t="str">
        <f>VLOOKUP(Tabla1[[#This Row],[AREA]],Hoja1!A:B,2,FALSE)</f>
        <v>09. Turismo, eventos y marca ciudad</v>
      </c>
      <c r="U2126" s="57" t="str">
        <f>MID(Tabla1[[#This Row],[Aplicación]],9,4)</f>
        <v>4321</v>
      </c>
      <c r="V2126" s="54" t="str">
        <f>VLOOKUP(Tabla1[[#This Row],[PROGRAMA]],Hoja1!A:B,2,FALSE)</f>
        <v>4321. Turismo</v>
      </c>
      <c r="W2126" s="57" t="str">
        <f>MID(Tabla1[[#This Row],[Aplicación]],14,2)</f>
        <v>22</v>
      </c>
      <c r="X2126" s="57" t="str">
        <f>MID(Tabla1[[#This Row],[Aplicación]],14,6)</f>
        <v>22609</v>
      </c>
    </row>
    <row r="2127" spans="1:24" x14ac:dyDescent="0.25">
      <c r="A2127" s="60">
        <v>220240001393</v>
      </c>
      <c r="B2127" s="43" t="s">
        <v>390</v>
      </c>
      <c r="C2127" s="61">
        <v>45334</v>
      </c>
      <c r="D2127" s="60">
        <v>22024000469</v>
      </c>
      <c r="E2127" s="43" t="s">
        <v>1258</v>
      </c>
      <c r="F2127" s="62">
        <v>17545</v>
      </c>
      <c r="G2127" s="43" t="s">
        <v>2866</v>
      </c>
      <c r="H2127" s="43" t="s">
        <v>2867</v>
      </c>
      <c r="I2127" s="69">
        <v>220</v>
      </c>
      <c r="J2127" s="43" t="s">
        <v>398</v>
      </c>
      <c r="K2127" s="43" t="s">
        <v>398</v>
      </c>
      <c r="L2127" s="43" t="s">
        <v>399</v>
      </c>
      <c r="M2127" s="43" t="s">
        <v>585</v>
      </c>
      <c r="N2127" s="43" t="s">
        <v>539</v>
      </c>
      <c r="O2127" s="52" t="s">
        <v>326</v>
      </c>
      <c r="P2127" s="63" t="s">
        <v>276</v>
      </c>
      <c r="Q2127" s="57" t="str">
        <f>MID(Tabla1[[#This Row],[Aplicación]],14,1)</f>
        <v>2</v>
      </c>
      <c r="R2127" s="35" t="s">
        <v>265</v>
      </c>
      <c r="S2127" s="57" t="str">
        <f>MID(Tabla1[[#This Row],[Aplicación]],6,2)</f>
        <v>09</v>
      </c>
      <c r="T2127" s="54" t="str">
        <f>VLOOKUP(Tabla1[[#This Row],[AREA]],Hoja1!A:B,2,FALSE)</f>
        <v>09. Turismo, eventos y marca ciudad</v>
      </c>
      <c r="U2127" s="57" t="str">
        <f>MID(Tabla1[[#This Row],[Aplicación]],9,4)</f>
        <v>4321</v>
      </c>
      <c r="V2127" s="54" t="str">
        <f>VLOOKUP(Tabla1[[#This Row],[PROGRAMA]],Hoja1!A:B,2,FALSE)</f>
        <v>4321. Turismo</v>
      </c>
      <c r="W2127" s="57" t="str">
        <f>MID(Tabla1[[#This Row],[Aplicación]],14,2)</f>
        <v>22</v>
      </c>
      <c r="X2127" s="57" t="str">
        <f>MID(Tabla1[[#This Row],[Aplicación]],14,6)</f>
        <v>22609</v>
      </c>
    </row>
    <row r="2128" spans="1:24" x14ac:dyDescent="0.25">
      <c r="A2128" s="60">
        <v>220240023950</v>
      </c>
      <c r="B2128" s="43" t="s">
        <v>390</v>
      </c>
      <c r="C2128" s="61">
        <v>45460</v>
      </c>
      <c r="D2128" s="60">
        <v>22024004959</v>
      </c>
      <c r="E2128" s="43" t="s">
        <v>1258</v>
      </c>
      <c r="F2128" s="62">
        <v>12100</v>
      </c>
      <c r="G2128" s="43" t="s">
        <v>780</v>
      </c>
      <c r="H2128" s="43" t="s">
        <v>3285</v>
      </c>
      <c r="I2128" s="69" t="s">
        <v>2930</v>
      </c>
      <c r="J2128" s="43" t="s">
        <v>398</v>
      </c>
      <c r="K2128" s="43" t="s">
        <v>398</v>
      </c>
      <c r="L2128" s="43" t="s">
        <v>399</v>
      </c>
      <c r="M2128" s="43" t="s">
        <v>585</v>
      </c>
      <c r="N2128" s="43" t="s">
        <v>539</v>
      </c>
      <c r="O2128" s="68" t="s">
        <v>326</v>
      </c>
      <c r="P2128" s="68" t="s">
        <v>2931</v>
      </c>
      <c r="Q2128" s="57" t="s">
        <v>2932</v>
      </c>
      <c r="R2128" s="35" t="s">
        <v>265</v>
      </c>
      <c r="S2128" s="57" t="str">
        <f>MID(Tabla1[[#This Row],[Aplicación]],6,2)</f>
        <v>09</v>
      </c>
      <c r="T2128" s="54" t="str">
        <f>VLOOKUP(Tabla1[[#This Row],[AREA]],Hoja1!A:B,2,FALSE)</f>
        <v>09. Turismo, eventos y marca ciudad</v>
      </c>
      <c r="U2128" s="57" t="str">
        <f>MID(Tabla1[[#This Row],[Aplicación]],9,4)</f>
        <v>4321</v>
      </c>
      <c r="V2128" s="54" t="str">
        <f>VLOOKUP(Tabla1[[#This Row],[PROGRAMA]],Hoja1!A:B,2,FALSE)</f>
        <v>4321. Turismo</v>
      </c>
      <c r="W2128" s="57" t="str">
        <f>MID(Tabla1[[#This Row],[Aplicación]],14,2)</f>
        <v>22</v>
      </c>
      <c r="X2128" s="57" t="str">
        <f>MID(Tabla1[[#This Row],[Aplicación]],14,6)</f>
        <v>22609</v>
      </c>
    </row>
    <row r="2129" spans="1:24" x14ac:dyDescent="0.25">
      <c r="A2129" s="60">
        <v>220240004051</v>
      </c>
      <c r="B2129" s="43" t="s">
        <v>390</v>
      </c>
      <c r="C2129" s="61">
        <v>45353</v>
      </c>
      <c r="D2129" s="60">
        <v>22024002312</v>
      </c>
      <c r="E2129" s="43" t="s">
        <v>1428</v>
      </c>
      <c r="F2129" s="62">
        <v>1219.68</v>
      </c>
      <c r="G2129" s="43" t="s">
        <v>2187</v>
      </c>
      <c r="H2129" s="43" t="s">
        <v>2188</v>
      </c>
      <c r="I2129" s="69">
        <v>220</v>
      </c>
      <c r="J2129" s="43" t="s">
        <v>393</v>
      </c>
      <c r="K2129" s="43" t="s">
        <v>393</v>
      </c>
      <c r="L2129" s="43" t="s">
        <v>399</v>
      </c>
      <c r="M2129" s="43" t="s">
        <v>585</v>
      </c>
      <c r="N2129" s="43" t="s">
        <v>539</v>
      </c>
      <c r="O2129" s="52" t="s">
        <v>326</v>
      </c>
      <c r="P2129" s="63" t="s">
        <v>276</v>
      </c>
      <c r="Q2129" s="57" t="str">
        <f>MID(Tabla1[[#This Row],[Aplicación]],14,1)</f>
        <v>2</v>
      </c>
      <c r="R2129" s="35" t="s">
        <v>265</v>
      </c>
      <c r="S2129" s="57" t="str">
        <f>MID(Tabla1[[#This Row],[Aplicación]],6,2)</f>
        <v>09</v>
      </c>
      <c r="T2129" s="54" t="str">
        <f>VLOOKUP(Tabla1[[#This Row],[AREA]],Hoja1!A:B,2,FALSE)</f>
        <v>09. Turismo, eventos y marca ciudad</v>
      </c>
      <c r="U2129" s="57" t="str">
        <f>MID(Tabla1[[#This Row],[Aplicación]],9,4)</f>
        <v>4321</v>
      </c>
      <c r="V2129" s="54" t="str">
        <f>VLOOKUP(Tabla1[[#This Row],[PROGRAMA]],Hoja1!A:B,2,FALSE)</f>
        <v>4321. Turismo</v>
      </c>
      <c r="W2129" s="57" t="str">
        <f>MID(Tabla1[[#This Row],[Aplicación]],14,2)</f>
        <v>22</v>
      </c>
      <c r="X2129" s="57" t="str">
        <f>MID(Tabla1[[#This Row],[Aplicación]],14,6)</f>
        <v>22699</v>
      </c>
    </row>
    <row r="2130" spans="1:24" x14ac:dyDescent="0.25">
      <c r="A2130" s="60">
        <v>220240000753</v>
      </c>
      <c r="B2130" s="43" t="s">
        <v>390</v>
      </c>
      <c r="C2130" s="61">
        <v>45327</v>
      </c>
      <c r="D2130" s="60">
        <v>22024000457</v>
      </c>
      <c r="E2130" s="43" t="s">
        <v>1428</v>
      </c>
      <c r="F2130" s="62">
        <v>1815</v>
      </c>
      <c r="G2130" s="43" t="s">
        <v>730</v>
      </c>
      <c r="H2130" s="43" t="s">
        <v>2259</v>
      </c>
      <c r="I2130" s="69">
        <v>220</v>
      </c>
      <c r="J2130" s="43" t="s">
        <v>398</v>
      </c>
      <c r="K2130" s="43" t="s">
        <v>398</v>
      </c>
      <c r="L2130" s="43" t="s">
        <v>399</v>
      </c>
      <c r="M2130" s="43" t="s">
        <v>585</v>
      </c>
      <c r="N2130" s="43" t="s">
        <v>539</v>
      </c>
      <c r="O2130" s="52" t="s">
        <v>326</v>
      </c>
      <c r="P2130" s="63" t="s">
        <v>276</v>
      </c>
      <c r="Q2130" s="57" t="str">
        <f>MID(Tabla1[[#This Row],[Aplicación]],14,1)</f>
        <v>2</v>
      </c>
      <c r="R2130" s="35" t="s">
        <v>265</v>
      </c>
      <c r="S2130" s="57" t="str">
        <f>MID(Tabla1[[#This Row],[Aplicación]],6,2)</f>
        <v>09</v>
      </c>
      <c r="T2130" s="54" t="str">
        <f>VLOOKUP(Tabla1[[#This Row],[AREA]],Hoja1!A:B,2,FALSE)</f>
        <v>09. Turismo, eventos y marca ciudad</v>
      </c>
      <c r="U2130" s="57" t="str">
        <f>MID(Tabla1[[#This Row],[Aplicación]],9,4)</f>
        <v>4321</v>
      </c>
      <c r="V2130" s="54" t="str">
        <f>VLOOKUP(Tabla1[[#This Row],[PROGRAMA]],Hoja1!A:B,2,FALSE)</f>
        <v>4321. Turismo</v>
      </c>
      <c r="W2130" s="57" t="str">
        <f>MID(Tabla1[[#This Row],[Aplicación]],14,2)</f>
        <v>22</v>
      </c>
      <c r="X2130" s="57" t="str">
        <f>MID(Tabla1[[#This Row],[Aplicación]],14,6)</f>
        <v>22699</v>
      </c>
    </row>
    <row r="2131" spans="1:24" x14ac:dyDescent="0.25">
      <c r="A2131" s="60">
        <v>220240000814</v>
      </c>
      <c r="B2131" s="43" t="s">
        <v>390</v>
      </c>
      <c r="C2131" s="61">
        <v>45330</v>
      </c>
      <c r="D2131" s="60">
        <v>22024000884</v>
      </c>
      <c r="E2131" s="43" t="s">
        <v>1428</v>
      </c>
      <c r="F2131" s="62">
        <v>2238.5</v>
      </c>
      <c r="G2131" s="43" t="s">
        <v>953</v>
      </c>
      <c r="H2131" s="43" t="s">
        <v>2318</v>
      </c>
      <c r="I2131" s="69">
        <v>220</v>
      </c>
      <c r="J2131" s="43" t="s">
        <v>506</v>
      </c>
      <c r="K2131" s="43" t="s">
        <v>506</v>
      </c>
      <c r="L2131" s="43" t="s">
        <v>399</v>
      </c>
      <c r="M2131" s="43" t="s">
        <v>585</v>
      </c>
      <c r="N2131" s="43" t="s">
        <v>539</v>
      </c>
      <c r="O2131" s="52" t="s">
        <v>326</v>
      </c>
      <c r="P2131" s="63" t="s">
        <v>276</v>
      </c>
      <c r="Q2131" s="57" t="str">
        <f>MID(Tabla1[[#This Row],[Aplicación]],14,1)</f>
        <v>2</v>
      </c>
      <c r="R2131" s="35" t="s">
        <v>265</v>
      </c>
      <c r="S2131" s="57" t="str">
        <f>MID(Tabla1[[#This Row],[Aplicación]],6,2)</f>
        <v>09</v>
      </c>
      <c r="T2131" s="54" t="str">
        <f>VLOOKUP(Tabla1[[#This Row],[AREA]],Hoja1!A:B,2,FALSE)</f>
        <v>09. Turismo, eventos y marca ciudad</v>
      </c>
      <c r="U2131" s="57" t="str">
        <f>MID(Tabla1[[#This Row],[Aplicación]],9,4)</f>
        <v>4321</v>
      </c>
      <c r="V2131" s="54" t="str">
        <f>VLOOKUP(Tabla1[[#This Row],[PROGRAMA]],Hoja1!A:B,2,FALSE)</f>
        <v>4321. Turismo</v>
      </c>
      <c r="W2131" s="57" t="str">
        <f>MID(Tabla1[[#This Row],[Aplicación]],14,2)</f>
        <v>22</v>
      </c>
      <c r="X2131" s="57" t="str">
        <f>MID(Tabla1[[#This Row],[Aplicación]],14,6)</f>
        <v>22699</v>
      </c>
    </row>
    <row r="2132" spans="1:24" x14ac:dyDescent="0.25">
      <c r="A2132" s="60">
        <v>220240023563</v>
      </c>
      <c r="B2132" s="43" t="s">
        <v>390</v>
      </c>
      <c r="C2132" s="61">
        <v>45450</v>
      </c>
      <c r="D2132" s="60">
        <v>22024004952</v>
      </c>
      <c r="E2132" s="43" t="s">
        <v>1428</v>
      </c>
      <c r="F2132" s="62">
        <v>1936</v>
      </c>
      <c r="G2132" s="43" t="s">
        <v>3373</v>
      </c>
      <c r="H2132" s="43" t="s">
        <v>3374</v>
      </c>
      <c r="I2132" s="69" t="s">
        <v>2930</v>
      </c>
      <c r="J2132" s="43" t="s">
        <v>3053</v>
      </c>
      <c r="K2132" s="43" t="s">
        <v>398</v>
      </c>
      <c r="L2132" s="43" t="s">
        <v>413</v>
      </c>
      <c r="M2132" s="43" t="s">
        <v>585</v>
      </c>
      <c r="N2132" s="43" t="s">
        <v>539</v>
      </c>
      <c r="O2132" s="68" t="s">
        <v>326</v>
      </c>
      <c r="P2132" s="68" t="s">
        <v>2931</v>
      </c>
      <c r="Q2132" s="57" t="s">
        <v>2932</v>
      </c>
      <c r="R2132" s="35" t="s">
        <v>265</v>
      </c>
      <c r="S2132" s="57" t="str">
        <f>MID(Tabla1[[#This Row],[Aplicación]],6,2)</f>
        <v>09</v>
      </c>
      <c r="T2132" s="54" t="str">
        <f>VLOOKUP(Tabla1[[#This Row],[AREA]],Hoja1!A:B,2,FALSE)</f>
        <v>09. Turismo, eventos y marca ciudad</v>
      </c>
      <c r="U2132" s="57" t="str">
        <f>MID(Tabla1[[#This Row],[Aplicación]],9,4)</f>
        <v>4321</v>
      </c>
      <c r="V2132" s="54" t="str">
        <f>VLOOKUP(Tabla1[[#This Row],[PROGRAMA]],Hoja1!A:B,2,FALSE)</f>
        <v>4321. Turismo</v>
      </c>
      <c r="W2132" s="57" t="str">
        <f>MID(Tabla1[[#This Row],[Aplicación]],14,2)</f>
        <v>22</v>
      </c>
      <c r="X2132" s="57" t="str">
        <f>MID(Tabla1[[#This Row],[Aplicación]],14,6)</f>
        <v>22699</v>
      </c>
    </row>
    <row r="2133" spans="1:24" x14ac:dyDescent="0.25">
      <c r="A2133" s="60">
        <v>220240023564</v>
      </c>
      <c r="B2133" s="43" t="s">
        <v>390</v>
      </c>
      <c r="C2133" s="61">
        <v>45450</v>
      </c>
      <c r="D2133" s="60">
        <v>22024004953</v>
      </c>
      <c r="E2133" s="43" t="s">
        <v>1428</v>
      </c>
      <c r="F2133" s="62">
        <v>242</v>
      </c>
      <c r="G2133" s="43" t="s">
        <v>19</v>
      </c>
      <c r="H2133" s="43" t="s">
        <v>3394</v>
      </c>
      <c r="I2133" s="69" t="s">
        <v>2930</v>
      </c>
      <c r="J2133" s="43" t="s">
        <v>398</v>
      </c>
      <c r="K2133" s="43" t="s">
        <v>398</v>
      </c>
      <c r="L2133" s="43" t="s">
        <v>399</v>
      </c>
      <c r="M2133" s="43" t="s">
        <v>585</v>
      </c>
      <c r="N2133" s="43" t="s">
        <v>539</v>
      </c>
      <c r="O2133" s="68" t="s">
        <v>326</v>
      </c>
      <c r="P2133" s="68" t="s">
        <v>2931</v>
      </c>
      <c r="Q2133" s="57" t="s">
        <v>2932</v>
      </c>
      <c r="R2133" s="35" t="s">
        <v>265</v>
      </c>
      <c r="S2133" s="57" t="str">
        <f>MID(Tabla1[[#This Row],[Aplicación]],6,2)</f>
        <v>09</v>
      </c>
      <c r="T2133" s="54" t="str">
        <f>VLOOKUP(Tabla1[[#This Row],[AREA]],Hoja1!A:B,2,FALSE)</f>
        <v>09. Turismo, eventos y marca ciudad</v>
      </c>
      <c r="U2133" s="57" t="str">
        <f>MID(Tabla1[[#This Row],[Aplicación]],9,4)</f>
        <v>4321</v>
      </c>
      <c r="V2133" s="54" t="str">
        <f>VLOOKUP(Tabla1[[#This Row],[PROGRAMA]],Hoja1!A:B,2,FALSE)</f>
        <v>4321. Turismo</v>
      </c>
      <c r="W2133" s="57" t="str">
        <f>MID(Tabla1[[#This Row],[Aplicación]],14,2)</f>
        <v>22</v>
      </c>
      <c r="X2133" s="57" t="str">
        <f>MID(Tabla1[[#This Row],[Aplicación]],14,6)</f>
        <v>22699</v>
      </c>
    </row>
    <row r="2134" spans="1:24" x14ac:dyDescent="0.25">
      <c r="A2134" s="60">
        <v>220240041392</v>
      </c>
      <c r="B2134" s="43" t="s">
        <v>390</v>
      </c>
      <c r="C2134" s="61">
        <v>45537</v>
      </c>
      <c r="D2134" s="60">
        <v>22024006227</v>
      </c>
      <c r="E2134" s="43" t="s">
        <v>1428</v>
      </c>
      <c r="F2134" s="62">
        <v>2018</v>
      </c>
      <c r="G2134" s="43" t="s">
        <v>2661</v>
      </c>
      <c r="H2134" s="43" t="s">
        <v>5682</v>
      </c>
      <c r="I2134" s="69">
        <v>220</v>
      </c>
      <c r="J2134" s="43" t="s">
        <v>427</v>
      </c>
      <c r="K2134" s="43" t="s">
        <v>427</v>
      </c>
      <c r="L2134" s="43" t="s">
        <v>399</v>
      </c>
      <c r="M2134" s="43" t="s">
        <v>585</v>
      </c>
      <c r="N2134" s="43" t="s">
        <v>539</v>
      </c>
      <c r="O2134" s="68" t="s">
        <v>326</v>
      </c>
      <c r="P2134" s="68" t="s">
        <v>4838</v>
      </c>
      <c r="Q2134" s="57" t="str">
        <f>MID(Tabla1[[#This Row],[Aplicación]],14,1)</f>
        <v>2</v>
      </c>
      <c r="R2134" s="35" t="s">
        <v>265</v>
      </c>
      <c r="S2134" s="57" t="str">
        <f>MID(Tabla1[[#This Row],[Aplicación]],6,2)</f>
        <v>09</v>
      </c>
      <c r="T2134" s="54" t="str">
        <f>VLOOKUP(Tabla1[[#This Row],[AREA]],Hoja1!A:B,2,FALSE)</f>
        <v>09. Turismo, eventos y marca ciudad</v>
      </c>
      <c r="U2134" s="57" t="str">
        <f>MID(Tabla1[[#This Row],[Aplicación]],9,4)</f>
        <v>4321</v>
      </c>
      <c r="V2134" s="54" t="str">
        <f>VLOOKUP(Tabla1[[#This Row],[PROGRAMA]],Hoja1!A:B,2,FALSE)</f>
        <v>4321. Turismo</v>
      </c>
      <c r="W2134" s="57" t="str">
        <f>MID(Tabla1[[#This Row],[Aplicación]],14,2)</f>
        <v>22</v>
      </c>
      <c r="X2134" s="57" t="str">
        <f>MID(Tabla1[[#This Row],[Aplicación]],14,6)</f>
        <v>22699</v>
      </c>
    </row>
    <row r="2135" spans="1:24" x14ac:dyDescent="0.25">
      <c r="A2135" s="60">
        <v>220240039290</v>
      </c>
      <c r="B2135" s="43" t="s">
        <v>390</v>
      </c>
      <c r="C2135" s="61">
        <v>45525</v>
      </c>
      <c r="D2135" s="60">
        <v>22024006042</v>
      </c>
      <c r="E2135" s="43" t="s">
        <v>1428</v>
      </c>
      <c r="F2135" s="62">
        <v>1026.08</v>
      </c>
      <c r="G2135" s="43" t="s">
        <v>999</v>
      </c>
      <c r="H2135" s="43" t="s">
        <v>5814</v>
      </c>
      <c r="I2135" s="69">
        <v>220</v>
      </c>
      <c r="J2135" s="43" t="s">
        <v>616</v>
      </c>
      <c r="K2135" s="43" t="s">
        <v>398</v>
      </c>
      <c r="L2135" s="43" t="s">
        <v>452</v>
      </c>
      <c r="M2135" s="43" t="s">
        <v>585</v>
      </c>
      <c r="N2135" s="43" t="s">
        <v>539</v>
      </c>
      <c r="O2135" s="68" t="s">
        <v>326</v>
      </c>
      <c r="P2135" s="68" t="s">
        <v>4838</v>
      </c>
      <c r="Q2135" s="57" t="str">
        <f>MID(Tabla1[[#This Row],[Aplicación]],14,1)</f>
        <v>2</v>
      </c>
      <c r="R2135" s="35" t="s">
        <v>265</v>
      </c>
      <c r="S2135" s="57" t="str">
        <f>MID(Tabla1[[#This Row],[Aplicación]],6,2)</f>
        <v>09</v>
      </c>
      <c r="T2135" s="54" t="str">
        <f>VLOOKUP(Tabla1[[#This Row],[AREA]],Hoja1!A:B,2,FALSE)</f>
        <v>09. Turismo, eventos y marca ciudad</v>
      </c>
      <c r="U2135" s="57" t="str">
        <f>MID(Tabla1[[#This Row],[Aplicación]],9,4)</f>
        <v>4321</v>
      </c>
      <c r="V2135" s="54" t="str">
        <f>VLOOKUP(Tabla1[[#This Row],[PROGRAMA]],Hoja1!A:B,2,FALSE)</f>
        <v>4321. Turismo</v>
      </c>
      <c r="W2135" s="57" t="str">
        <f>MID(Tabla1[[#This Row],[Aplicación]],14,2)</f>
        <v>22</v>
      </c>
      <c r="X2135" s="57" t="str">
        <f>MID(Tabla1[[#This Row],[Aplicación]],14,6)</f>
        <v>22699</v>
      </c>
    </row>
    <row r="2136" spans="1:24" x14ac:dyDescent="0.25">
      <c r="A2136" s="60">
        <v>220240044328</v>
      </c>
      <c r="B2136" s="43" t="s">
        <v>390</v>
      </c>
      <c r="C2136" s="61">
        <v>45562</v>
      </c>
      <c r="D2136" s="60">
        <v>22024006227</v>
      </c>
      <c r="E2136" s="43" t="s">
        <v>1428</v>
      </c>
      <c r="F2136" s="62">
        <v>0.28000000000000003</v>
      </c>
      <c r="G2136" s="43" t="s">
        <v>2661</v>
      </c>
      <c r="H2136" s="43" t="s">
        <v>6000</v>
      </c>
      <c r="I2136" s="69" t="s">
        <v>2930</v>
      </c>
      <c r="J2136" s="43" t="s">
        <v>427</v>
      </c>
      <c r="K2136" s="43" t="s">
        <v>427</v>
      </c>
      <c r="L2136" s="43" t="s">
        <v>399</v>
      </c>
      <c r="M2136" s="43" t="s">
        <v>585</v>
      </c>
      <c r="N2136" s="43" t="s">
        <v>539</v>
      </c>
      <c r="O2136" s="68" t="s">
        <v>326</v>
      </c>
      <c r="P2136" s="68" t="s">
        <v>4838</v>
      </c>
      <c r="Q2136" s="57" t="str">
        <f>MID(Tabla1[[#This Row],[Aplicación]],14,1)</f>
        <v>2</v>
      </c>
      <c r="R2136" s="35" t="s">
        <v>265</v>
      </c>
      <c r="S2136" s="57" t="str">
        <f>MID(Tabla1[[#This Row],[Aplicación]],6,2)</f>
        <v>09</v>
      </c>
      <c r="T2136" s="54" t="str">
        <f>VLOOKUP(Tabla1[[#This Row],[AREA]],Hoja1!A:B,2,FALSE)</f>
        <v>09. Turismo, eventos y marca ciudad</v>
      </c>
      <c r="U2136" s="57" t="str">
        <f>MID(Tabla1[[#This Row],[Aplicación]],9,4)</f>
        <v>4321</v>
      </c>
      <c r="V2136" s="54" t="str">
        <f>VLOOKUP(Tabla1[[#This Row],[PROGRAMA]],Hoja1!A:B,2,FALSE)</f>
        <v>4321. Turismo</v>
      </c>
      <c r="W2136" s="57" t="str">
        <f>MID(Tabla1[[#This Row],[Aplicación]],14,2)</f>
        <v>22</v>
      </c>
      <c r="X2136" s="57" t="str">
        <f>MID(Tabla1[[#This Row],[Aplicación]],14,6)</f>
        <v>22699</v>
      </c>
    </row>
    <row r="2137" spans="1:24" x14ac:dyDescent="0.25">
      <c r="A2137" s="60">
        <v>220240003048</v>
      </c>
      <c r="B2137" s="43" t="s">
        <v>390</v>
      </c>
      <c r="C2137" s="61">
        <v>45343</v>
      </c>
      <c r="D2137" s="60">
        <v>22024001657</v>
      </c>
      <c r="E2137" s="43" t="s">
        <v>1444</v>
      </c>
      <c r="F2137" s="62">
        <v>1646.33</v>
      </c>
      <c r="G2137" s="43" t="s">
        <v>999</v>
      </c>
      <c r="H2137" s="43" t="s">
        <v>2249</v>
      </c>
      <c r="I2137" s="69">
        <v>220</v>
      </c>
      <c r="J2137" s="43" t="s">
        <v>616</v>
      </c>
      <c r="K2137" s="43" t="s">
        <v>398</v>
      </c>
      <c r="L2137" s="43" t="s">
        <v>399</v>
      </c>
      <c r="M2137" s="43" t="s">
        <v>585</v>
      </c>
      <c r="N2137" s="43" t="s">
        <v>539</v>
      </c>
      <c r="O2137" s="52" t="s">
        <v>326</v>
      </c>
      <c r="P2137" s="63" t="s">
        <v>276</v>
      </c>
      <c r="Q2137" s="57" t="str">
        <f>MID(Tabla1[[#This Row],[Aplicación]],14,1)</f>
        <v>2</v>
      </c>
      <c r="R2137" s="35" t="s">
        <v>265</v>
      </c>
      <c r="S2137" s="57" t="str">
        <f>MID(Tabla1[[#This Row],[Aplicación]],6,2)</f>
        <v>09</v>
      </c>
      <c r="T2137" s="54" t="str">
        <f>VLOOKUP(Tabla1[[#This Row],[AREA]],Hoja1!A:B,2,FALSE)</f>
        <v>09. Turismo, eventos y marca ciudad</v>
      </c>
      <c r="U2137" s="57" t="str">
        <f>MID(Tabla1[[#This Row],[Aplicación]],9,4)</f>
        <v>4321</v>
      </c>
      <c r="V2137" s="54" t="str">
        <f>VLOOKUP(Tabla1[[#This Row],[PROGRAMA]],Hoja1!A:B,2,FALSE)</f>
        <v>4321. Turismo</v>
      </c>
      <c r="W2137" s="57" t="str">
        <f>MID(Tabla1[[#This Row],[Aplicación]],14,2)</f>
        <v>22</v>
      </c>
      <c r="X2137" s="57" t="str">
        <f>MID(Tabla1[[#This Row],[Aplicación]],14,6)</f>
        <v>22700</v>
      </c>
    </row>
    <row r="2138" spans="1:24" x14ac:dyDescent="0.25">
      <c r="A2138" s="60">
        <v>220240005064</v>
      </c>
      <c r="B2138" s="43" t="s">
        <v>390</v>
      </c>
      <c r="C2138" s="61">
        <v>45358</v>
      </c>
      <c r="D2138" s="60">
        <v>22024002498</v>
      </c>
      <c r="E2138" s="43" t="s">
        <v>1444</v>
      </c>
      <c r="F2138" s="62">
        <v>7946.07</v>
      </c>
      <c r="G2138" s="43" t="s">
        <v>559</v>
      </c>
      <c r="H2138" s="43" t="s">
        <v>2861</v>
      </c>
      <c r="I2138" s="69">
        <v>220</v>
      </c>
      <c r="J2138" s="43" t="s">
        <v>398</v>
      </c>
      <c r="K2138" s="43" t="s">
        <v>398</v>
      </c>
      <c r="L2138" s="43" t="s">
        <v>399</v>
      </c>
      <c r="M2138" s="43" t="s">
        <v>395</v>
      </c>
      <c r="N2138" s="43" t="s">
        <v>396</v>
      </c>
      <c r="O2138" s="52" t="s">
        <v>321</v>
      </c>
      <c r="P2138" s="63" t="s">
        <v>276</v>
      </c>
      <c r="Q2138" s="57" t="str">
        <f>MID(Tabla1[[#This Row],[Aplicación]],14,1)</f>
        <v>2</v>
      </c>
      <c r="R2138" s="35" t="s">
        <v>265</v>
      </c>
      <c r="S2138" s="57" t="str">
        <f>MID(Tabla1[[#This Row],[Aplicación]],6,2)</f>
        <v>09</v>
      </c>
      <c r="T2138" s="54" t="str">
        <f>VLOOKUP(Tabla1[[#This Row],[AREA]],Hoja1!A:B,2,FALSE)</f>
        <v>09. Turismo, eventos y marca ciudad</v>
      </c>
      <c r="U2138" s="57" t="str">
        <f>MID(Tabla1[[#This Row],[Aplicación]],9,4)</f>
        <v>4321</v>
      </c>
      <c r="V2138" s="54" t="str">
        <f>VLOOKUP(Tabla1[[#This Row],[PROGRAMA]],Hoja1!A:B,2,FALSE)</f>
        <v>4321. Turismo</v>
      </c>
      <c r="W2138" s="57" t="str">
        <f>MID(Tabla1[[#This Row],[Aplicación]],14,2)</f>
        <v>22</v>
      </c>
      <c r="X2138" s="57" t="str">
        <f>MID(Tabla1[[#This Row],[Aplicación]],14,6)</f>
        <v>22700</v>
      </c>
    </row>
    <row r="2139" spans="1:24" x14ac:dyDescent="0.25">
      <c r="A2139" s="60">
        <v>220229000795</v>
      </c>
      <c r="B2139" s="43" t="s">
        <v>390</v>
      </c>
      <c r="C2139" s="61">
        <v>45292</v>
      </c>
      <c r="D2139" s="60">
        <v>22024002061</v>
      </c>
      <c r="E2139" s="43" t="s">
        <v>1299</v>
      </c>
      <c r="F2139" s="62">
        <v>2666.01</v>
      </c>
      <c r="G2139" s="43" t="s">
        <v>62</v>
      </c>
      <c r="H2139" s="43" t="s">
        <v>680</v>
      </c>
      <c r="I2139" s="69">
        <v>220</v>
      </c>
      <c r="J2139" s="43" t="s">
        <v>620</v>
      </c>
      <c r="K2139" s="43" t="s">
        <v>620</v>
      </c>
      <c r="L2139" s="43" t="s">
        <v>399</v>
      </c>
      <c r="M2139" s="43" t="s">
        <v>395</v>
      </c>
      <c r="N2139" s="43" t="s">
        <v>396</v>
      </c>
      <c r="O2139" s="52" t="s">
        <v>321</v>
      </c>
      <c r="P2139" s="63" t="s">
        <v>276</v>
      </c>
      <c r="Q2139" s="57" t="str">
        <f>MID(Tabla1[[#This Row],[Aplicación]],14,1)</f>
        <v>2</v>
      </c>
      <c r="R2139" s="35" t="s">
        <v>265</v>
      </c>
      <c r="S2139" s="57" t="str">
        <f>MID(Tabla1[[#This Row],[Aplicación]],6,2)</f>
        <v>09</v>
      </c>
      <c r="T2139" s="54" t="str">
        <f>VLOOKUP(Tabla1[[#This Row],[AREA]],Hoja1!A:B,2,FALSE)</f>
        <v>09. Turismo, eventos y marca ciudad</v>
      </c>
      <c r="U2139" s="57" t="str">
        <f>MID(Tabla1[[#This Row],[Aplicación]],9,4)</f>
        <v>4321</v>
      </c>
      <c r="V2139" s="54" t="str">
        <f>VLOOKUP(Tabla1[[#This Row],[PROGRAMA]],Hoja1!A:B,2,FALSE)</f>
        <v>4321. Turismo</v>
      </c>
      <c r="W2139" s="57" t="str">
        <f>MID(Tabla1[[#This Row],[Aplicación]],14,2)</f>
        <v>21</v>
      </c>
      <c r="X2139" s="57" t="str">
        <f>MID(Tabla1[[#This Row],[Aplicación]],14,6)</f>
        <v>213</v>
      </c>
    </row>
    <row r="2140" spans="1:24" x14ac:dyDescent="0.25">
      <c r="A2140" s="60">
        <v>220239000352</v>
      </c>
      <c r="B2140" s="43" t="s">
        <v>390</v>
      </c>
      <c r="C2140" s="61">
        <v>45292</v>
      </c>
      <c r="D2140" s="60">
        <v>22024001539</v>
      </c>
      <c r="E2140" s="43" t="s">
        <v>1408</v>
      </c>
      <c r="F2140" s="62">
        <v>598.95000000000005</v>
      </c>
      <c r="G2140" s="43" t="s">
        <v>18</v>
      </c>
      <c r="H2140" s="43" t="s">
        <v>1040</v>
      </c>
      <c r="I2140" s="69">
        <v>220</v>
      </c>
      <c r="J2140" s="43" t="s">
        <v>398</v>
      </c>
      <c r="K2140" s="43" t="s">
        <v>398</v>
      </c>
      <c r="L2140" s="43" t="s">
        <v>399</v>
      </c>
      <c r="M2140" s="43" t="s">
        <v>585</v>
      </c>
      <c r="N2140" s="43" t="s">
        <v>539</v>
      </c>
      <c r="O2140" s="52" t="s">
        <v>326</v>
      </c>
      <c r="P2140" s="63" t="s">
        <v>276</v>
      </c>
      <c r="Q2140" s="57" t="str">
        <f>MID(Tabla1[[#This Row],[Aplicación]],14,1)</f>
        <v>2</v>
      </c>
      <c r="R2140" s="35" t="s">
        <v>265</v>
      </c>
      <c r="S2140" s="57" t="str">
        <f>MID(Tabla1[[#This Row],[Aplicación]],6,2)</f>
        <v>09</v>
      </c>
      <c r="T2140" s="54" t="str">
        <f>VLOOKUP(Tabla1[[#This Row],[AREA]],Hoja1!A:B,2,FALSE)</f>
        <v>09. Turismo, eventos y marca ciudad</v>
      </c>
      <c r="U2140" s="57" t="str">
        <f>MID(Tabla1[[#This Row],[Aplicación]],9,4)</f>
        <v>4321</v>
      </c>
      <c r="V2140" s="54" t="str">
        <f>VLOOKUP(Tabla1[[#This Row],[PROGRAMA]],Hoja1!A:B,2,FALSE)</f>
        <v>4321. Turismo</v>
      </c>
      <c r="W2140" s="57" t="str">
        <f>MID(Tabla1[[#This Row],[Aplicación]],14,2)</f>
        <v>22</v>
      </c>
      <c r="X2140" s="57" t="str">
        <f>MID(Tabla1[[#This Row],[Aplicación]],14,6)</f>
        <v>22701</v>
      </c>
    </row>
    <row r="2141" spans="1:24" x14ac:dyDescent="0.25">
      <c r="A2141" s="60">
        <v>220240039627</v>
      </c>
      <c r="B2141" s="43" t="s">
        <v>390</v>
      </c>
      <c r="C2141" s="61">
        <v>45527</v>
      </c>
      <c r="D2141" s="60">
        <v>22024006092</v>
      </c>
      <c r="E2141" s="43" t="s">
        <v>1408</v>
      </c>
      <c r="F2141" s="62">
        <v>576.66999999999996</v>
      </c>
      <c r="G2141" s="43" t="s">
        <v>18</v>
      </c>
      <c r="H2141" s="43" t="s">
        <v>5845</v>
      </c>
      <c r="I2141" s="69">
        <v>220</v>
      </c>
      <c r="J2141" s="43" t="s">
        <v>398</v>
      </c>
      <c r="K2141" s="43" t="s">
        <v>398</v>
      </c>
      <c r="L2141" s="43" t="s">
        <v>399</v>
      </c>
      <c r="M2141" s="43" t="s">
        <v>585</v>
      </c>
      <c r="N2141" s="43" t="s">
        <v>539</v>
      </c>
      <c r="O2141" s="68" t="s">
        <v>326</v>
      </c>
      <c r="P2141" s="68" t="s">
        <v>4838</v>
      </c>
      <c r="Q2141" s="57" t="str">
        <f>MID(Tabla1[[#This Row],[Aplicación]],14,1)</f>
        <v>2</v>
      </c>
      <c r="R2141" s="35" t="s">
        <v>265</v>
      </c>
      <c r="S2141" s="57" t="str">
        <f>MID(Tabla1[[#This Row],[Aplicación]],6,2)</f>
        <v>09</v>
      </c>
      <c r="T2141" s="54" t="str">
        <f>VLOOKUP(Tabla1[[#This Row],[AREA]],Hoja1!A:B,2,FALSE)</f>
        <v>09. Turismo, eventos y marca ciudad</v>
      </c>
      <c r="U2141" s="57" t="str">
        <f>MID(Tabla1[[#This Row],[Aplicación]],9,4)</f>
        <v>4321</v>
      </c>
      <c r="V2141" s="54" t="str">
        <f>VLOOKUP(Tabla1[[#This Row],[PROGRAMA]],Hoja1!A:B,2,FALSE)</f>
        <v>4321. Turismo</v>
      </c>
      <c r="W2141" s="57" t="str">
        <f>MID(Tabla1[[#This Row],[Aplicación]],14,2)</f>
        <v>22</v>
      </c>
      <c r="X2141" s="57" t="str">
        <f>MID(Tabla1[[#This Row],[Aplicación]],14,6)</f>
        <v>22701</v>
      </c>
    </row>
    <row r="2142" spans="1:24" x14ac:dyDescent="0.25">
      <c r="A2142" s="60">
        <v>220239000826</v>
      </c>
      <c r="B2142" s="43" t="s">
        <v>390</v>
      </c>
      <c r="C2142" s="61">
        <v>45292</v>
      </c>
      <c r="D2142" s="60">
        <v>22024001337</v>
      </c>
      <c r="E2142" s="43" t="s">
        <v>1244</v>
      </c>
      <c r="F2142" s="62">
        <v>15125</v>
      </c>
      <c r="G2142" s="43" t="s">
        <v>1591</v>
      </c>
      <c r="H2142" s="43" t="s">
        <v>1592</v>
      </c>
      <c r="I2142" s="69">
        <v>220</v>
      </c>
      <c r="J2142" s="43" t="s">
        <v>864</v>
      </c>
      <c r="K2142" s="43" t="s">
        <v>864</v>
      </c>
      <c r="L2142" s="43" t="s">
        <v>399</v>
      </c>
      <c r="M2142" s="43" t="s">
        <v>585</v>
      </c>
      <c r="N2142" s="43" t="s">
        <v>539</v>
      </c>
      <c r="O2142" s="52" t="s">
        <v>326</v>
      </c>
      <c r="P2142" s="63" t="s">
        <v>276</v>
      </c>
      <c r="Q2142" s="57" t="str">
        <f>MID(Tabla1[[#This Row],[Aplicación]],14,1)</f>
        <v>2</v>
      </c>
      <c r="R2142" s="35" t="s">
        <v>265</v>
      </c>
      <c r="S2142" s="57" t="str">
        <f>MID(Tabla1[[#This Row],[Aplicación]],6,2)</f>
        <v>09</v>
      </c>
      <c r="T2142" s="54" t="str">
        <f>VLOOKUP(Tabla1[[#This Row],[AREA]],Hoja1!A:B,2,FALSE)</f>
        <v>09. Turismo, eventos y marca ciudad</v>
      </c>
      <c r="U2142" s="57" t="str">
        <f>MID(Tabla1[[#This Row],[Aplicación]],9,4)</f>
        <v>4321</v>
      </c>
      <c r="V2142" s="54" t="str">
        <f>VLOOKUP(Tabla1[[#This Row],[PROGRAMA]],Hoja1!A:B,2,FALSE)</f>
        <v>4321. Turismo</v>
      </c>
      <c r="W2142" s="57" t="str">
        <f>MID(Tabla1[[#This Row],[Aplicación]],14,2)</f>
        <v>22</v>
      </c>
      <c r="X2142" s="57" t="str">
        <f>MID(Tabla1[[#This Row],[Aplicación]],14,6)</f>
        <v>22799</v>
      </c>
    </row>
    <row r="2143" spans="1:24" x14ac:dyDescent="0.25">
      <c r="A2143" s="53">
        <v>220240005062</v>
      </c>
      <c r="B2143" s="45" t="s">
        <v>390</v>
      </c>
      <c r="C2143" s="50">
        <v>45358</v>
      </c>
      <c r="D2143" s="44">
        <v>22024002494</v>
      </c>
      <c r="E2143" s="45" t="s">
        <v>1244</v>
      </c>
      <c r="F2143" s="51">
        <v>278.3</v>
      </c>
      <c r="G2143" s="45" t="s">
        <v>69</v>
      </c>
      <c r="H2143" s="45" t="s">
        <v>1846</v>
      </c>
      <c r="I2143" s="53">
        <v>220</v>
      </c>
      <c r="J2143" s="45" t="s">
        <v>398</v>
      </c>
      <c r="K2143" s="45" t="s">
        <v>398</v>
      </c>
      <c r="L2143" s="45" t="s">
        <v>399</v>
      </c>
      <c r="M2143" s="45" t="s">
        <v>585</v>
      </c>
      <c r="N2143" s="45" t="s">
        <v>539</v>
      </c>
      <c r="O2143" s="52" t="s">
        <v>326</v>
      </c>
      <c r="P2143" s="63" t="s">
        <v>276</v>
      </c>
      <c r="Q2143" s="57" t="str">
        <f>MID(Tabla1[[#This Row],[Aplicación]],14,1)</f>
        <v>2</v>
      </c>
      <c r="R2143" s="35" t="s">
        <v>265</v>
      </c>
      <c r="S2143" s="57" t="str">
        <f>MID(Tabla1[[#This Row],[Aplicación]],6,2)</f>
        <v>09</v>
      </c>
      <c r="T2143" s="54" t="str">
        <f>VLOOKUP(Tabla1[[#This Row],[AREA]],Hoja1!A:B,2,FALSE)</f>
        <v>09. Turismo, eventos y marca ciudad</v>
      </c>
      <c r="U2143" s="57" t="str">
        <f>MID(Tabla1[[#This Row],[Aplicación]],9,4)</f>
        <v>4321</v>
      </c>
      <c r="V2143" s="54" t="str">
        <f>VLOOKUP(Tabla1[[#This Row],[PROGRAMA]],Hoja1!A:B,2,FALSE)</f>
        <v>4321. Turismo</v>
      </c>
      <c r="W2143" s="57" t="str">
        <f>MID(Tabla1[[#This Row],[Aplicación]],14,2)</f>
        <v>22</v>
      </c>
      <c r="X2143" s="57" t="str">
        <f>MID(Tabla1[[#This Row],[Aplicación]],14,6)</f>
        <v>22799</v>
      </c>
    </row>
    <row r="2144" spans="1:24" x14ac:dyDescent="0.25">
      <c r="A2144" s="60">
        <v>220229000021</v>
      </c>
      <c r="B2144" s="43" t="s">
        <v>390</v>
      </c>
      <c r="C2144" s="61">
        <v>45292</v>
      </c>
      <c r="D2144" s="60">
        <v>22024003309</v>
      </c>
      <c r="E2144" s="43" t="s">
        <v>1244</v>
      </c>
      <c r="F2144" s="62">
        <v>1270.5</v>
      </c>
      <c r="G2144" s="43" t="s">
        <v>619</v>
      </c>
      <c r="H2144" s="43" t="s">
        <v>651</v>
      </c>
      <c r="I2144" s="69">
        <v>220</v>
      </c>
      <c r="J2144" s="43" t="s">
        <v>906</v>
      </c>
      <c r="K2144" s="43" t="s">
        <v>427</v>
      </c>
      <c r="L2144" s="43" t="s">
        <v>399</v>
      </c>
      <c r="M2144" s="43" t="s">
        <v>395</v>
      </c>
      <c r="N2144" s="43" t="s">
        <v>396</v>
      </c>
      <c r="O2144" s="52" t="s">
        <v>321</v>
      </c>
      <c r="P2144" s="63" t="s">
        <v>276</v>
      </c>
      <c r="Q2144" s="57" t="str">
        <f>MID(Tabla1[[#This Row],[Aplicación]],14,1)</f>
        <v>2</v>
      </c>
      <c r="R2144" s="35" t="s">
        <v>265</v>
      </c>
      <c r="S2144" s="57" t="str">
        <f>MID(Tabla1[[#This Row],[Aplicación]],6,2)</f>
        <v>09</v>
      </c>
      <c r="T2144" s="54" t="str">
        <f>VLOOKUP(Tabla1[[#This Row],[AREA]],Hoja1!A:B,2,FALSE)</f>
        <v>09. Turismo, eventos y marca ciudad</v>
      </c>
      <c r="U2144" s="57" t="str">
        <f>MID(Tabla1[[#This Row],[Aplicación]],9,4)</f>
        <v>4321</v>
      </c>
      <c r="V2144" s="54" t="str">
        <f>VLOOKUP(Tabla1[[#This Row],[PROGRAMA]],Hoja1!A:B,2,FALSE)</f>
        <v>4321. Turismo</v>
      </c>
      <c r="W2144" s="57" t="str">
        <f>MID(Tabla1[[#This Row],[Aplicación]],14,2)</f>
        <v>22</v>
      </c>
      <c r="X2144" s="57" t="str">
        <f>MID(Tabla1[[#This Row],[Aplicación]],14,6)</f>
        <v>22799</v>
      </c>
    </row>
    <row r="2145" spans="1:24" x14ac:dyDescent="0.25">
      <c r="A2145" s="60">
        <v>220239000438</v>
      </c>
      <c r="B2145" s="43" t="s">
        <v>390</v>
      </c>
      <c r="C2145" s="61">
        <v>45292</v>
      </c>
      <c r="D2145" s="60">
        <v>22024001308</v>
      </c>
      <c r="E2145" s="43" t="s">
        <v>1244</v>
      </c>
      <c r="F2145" s="62">
        <v>2964.5</v>
      </c>
      <c r="G2145" s="43" t="s">
        <v>1057</v>
      </c>
      <c r="H2145" s="43" t="s">
        <v>1058</v>
      </c>
      <c r="I2145" s="69">
        <v>220</v>
      </c>
      <c r="J2145" s="43" t="s">
        <v>507</v>
      </c>
      <c r="K2145" s="43" t="s">
        <v>507</v>
      </c>
      <c r="L2145" s="43" t="s">
        <v>399</v>
      </c>
      <c r="M2145" s="43" t="s">
        <v>585</v>
      </c>
      <c r="N2145" s="43" t="s">
        <v>539</v>
      </c>
      <c r="O2145" s="52" t="s">
        <v>326</v>
      </c>
      <c r="P2145" s="63" t="s">
        <v>276</v>
      </c>
      <c r="Q2145" s="57" t="str">
        <f>MID(Tabla1[[#This Row],[Aplicación]],14,1)</f>
        <v>2</v>
      </c>
      <c r="R2145" s="35" t="s">
        <v>265</v>
      </c>
      <c r="S2145" s="57" t="str">
        <f>MID(Tabla1[[#This Row],[Aplicación]],6,2)</f>
        <v>09</v>
      </c>
      <c r="T2145" s="54" t="str">
        <f>VLOOKUP(Tabla1[[#This Row],[AREA]],Hoja1!A:B,2,FALSE)</f>
        <v>09. Turismo, eventos y marca ciudad</v>
      </c>
      <c r="U2145" s="57" t="str">
        <f>MID(Tabla1[[#This Row],[Aplicación]],9,4)</f>
        <v>4321</v>
      </c>
      <c r="V2145" s="54" t="str">
        <f>VLOOKUP(Tabla1[[#This Row],[PROGRAMA]],Hoja1!A:B,2,FALSE)</f>
        <v>4321. Turismo</v>
      </c>
      <c r="W2145" s="57" t="str">
        <f>MID(Tabla1[[#This Row],[Aplicación]],14,2)</f>
        <v>22</v>
      </c>
      <c r="X2145" s="57" t="str">
        <f>MID(Tabla1[[#This Row],[Aplicación]],14,6)</f>
        <v>22799</v>
      </c>
    </row>
    <row r="2146" spans="1:24" x14ac:dyDescent="0.25">
      <c r="A2146" s="60">
        <v>220239000353</v>
      </c>
      <c r="B2146" s="43" t="s">
        <v>390</v>
      </c>
      <c r="C2146" s="61">
        <v>45292</v>
      </c>
      <c r="D2146" s="60">
        <v>22024001050</v>
      </c>
      <c r="E2146" s="43" t="s">
        <v>1244</v>
      </c>
      <c r="F2146" s="62">
        <v>2329.25</v>
      </c>
      <c r="G2146" s="43" t="s">
        <v>887</v>
      </c>
      <c r="H2146" s="43" t="s">
        <v>1035</v>
      </c>
      <c r="I2146" s="69">
        <v>220</v>
      </c>
      <c r="J2146" s="43" t="s">
        <v>398</v>
      </c>
      <c r="K2146" s="43" t="s">
        <v>398</v>
      </c>
      <c r="L2146" s="43" t="s">
        <v>399</v>
      </c>
      <c r="M2146" s="43" t="s">
        <v>585</v>
      </c>
      <c r="N2146" s="43" t="s">
        <v>539</v>
      </c>
      <c r="O2146" s="52" t="s">
        <v>326</v>
      </c>
      <c r="P2146" s="63" t="s">
        <v>276</v>
      </c>
      <c r="Q2146" s="57" t="str">
        <f>MID(Tabla1[[#This Row],[Aplicación]],14,1)</f>
        <v>2</v>
      </c>
      <c r="R2146" s="35" t="s">
        <v>265</v>
      </c>
      <c r="S2146" s="57" t="str">
        <f>MID(Tabla1[[#This Row],[Aplicación]],6,2)</f>
        <v>09</v>
      </c>
      <c r="T2146" s="54" t="str">
        <f>VLOOKUP(Tabla1[[#This Row],[AREA]],Hoja1!A:B,2,FALSE)</f>
        <v>09. Turismo, eventos y marca ciudad</v>
      </c>
      <c r="U2146" s="57" t="str">
        <f>MID(Tabla1[[#This Row],[Aplicación]],9,4)</f>
        <v>4321</v>
      </c>
      <c r="V2146" s="54" t="str">
        <f>VLOOKUP(Tabla1[[#This Row],[PROGRAMA]],Hoja1!A:B,2,FALSE)</f>
        <v>4321. Turismo</v>
      </c>
      <c r="W2146" s="57" t="str">
        <f>MID(Tabla1[[#This Row],[Aplicación]],14,2)</f>
        <v>22</v>
      </c>
      <c r="X2146" s="57" t="str">
        <f>MID(Tabla1[[#This Row],[Aplicación]],14,6)</f>
        <v>22799</v>
      </c>
    </row>
    <row r="2147" spans="1:24" x14ac:dyDescent="0.25">
      <c r="A2147" s="60">
        <v>220240000815</v>
      </c>
      <c r="B2147" s="43" t="s">
        <v>390</v>
      </c>
      <c r="C2147" s="61">
        <v>45330</v>
      </c>
      <c r="D2147" s="60">
        <v>22024000938</v>
      </c>
      <c r="E2147" s="43" t="s">
        <v>1244</v>
      </c>
      <c r="F2147" s="62">
        <v>2504.6999999999998</v>
      </c>
      <c r="G2147" s="43" t="s">
        <v>69</v>
      </c>
      <c r="H2147" s="43" t="s">
        <v>2385</v>
      </c>
      <c r="I2147" s="69">
        <v>220</v>
      </c>
      <c r="J2147" s="43" t="s">
        <v>398</v>
      </c>
      <c r="K2147" s="43" t="s">
        <v>398</v>
      </c>
      <c r="L2147" s="43" t="s">
        <v>399</v>
      </c>
      <c r="M2147" s="43" t="s">
        <v>585</v>
      </c>
      <c r="N2147" s="43" t="s">
        <v>539</v>
      </c>
      <c r="O2147" s="52" t="s">
        <v>326</v>
      </c>
      <c r="P2147" s="63" t="s">
        <v>276</v>
      </c>
      <c r="Q2147" s="57" t="str">
        <f>MID(Tabla1[[#This Row],[Aplicación]],14,1)</f>
        <v>2</v>
      </c>
      <c r="R2147" s="35" t="s">
        <v>265</v>
      </c>
      <c r="S2147" s="57" t="str">
        <f>MID(Tabla1[[#This Row],[Aplicación]],6,2)</f>
        <v>09</v>
      </c>
      <c r="T2147" s="54" t="str">
        <f>VLOOKUP(Tabla1[[#This Row],[AREA]],Hoja1!A:B,2,FALSE)</f>
        <v>09. Turismo, eventos y marca ciudad</v>
      </c>
      <c r="U2147" s="57" t="str">
        <f>MID(Tabla1[[#This Row],[Aplicación]],9,4)</f>
        <v>4321</v>
      </c>
      <c r="V2147" s="54" t="str">
        <f>VLOOKUP(Tabla1[[#This Row],[PROGRAMA]],Hoja1!A:B,2,FALSE)</f>
        <v>4321. Turismo</v>
      </c>
      <c r="W2147" s="57" t="str">
        <f>MID(Tabla1[[#This Row],[Aplicación]],14,2)</f>
        <v>22</v>
      </c>
      <c r="X2147" s="57" t="str">
        <f>MID(Tabla1[[#This Row],[Aplicación]],14,6)</f>
        <v>22799</v>
      </c>
    </row>
    <row r="2148" spans="1:24" x14ac:dyDescent="0.25">
      <c r="A2148" s="60">
        <v>220240008430</v>
      </c>
      <c r="B2148" s="43" t="s">
        <v>390</v>
      </c>
      <c r="C2148" s="61">
        <v>45373</v>
      </c>
      <c r="D2148" s="60">
        <v>22024003681</v>
      </c>
      <c r="E2148" s="43" t="s">
        <v>1244</v>
      </c>
      <c r="F2148" s="62">
        <v>6897</v>
      </c>
      <c r="G2148" s="43" t="s">
        <v>2661</v>
      </c>
      <c r="H2148" s="43" t="s">
        <v>2662</v>
      </c>
      <c r="I2148" s="69">
        <v>220</v>
      </c>
      <c r="J2148" s="43" t="s">
        <v>427</v>
      </c>
      <c r="K2148" s="43" t="s">
        <v>427</v>
      </c>
      <c r="L2148" s="43" t="s">
        <v>399</v>
      </c>
      <c r="M2148" s="43" t="s">
        <v>585</v>
      </c>
      <c r="N2148" s="43" t="s">
        <v>539</v>
      </c>
      <c r="O2148" s="52" t="s">
        <v>326</v>
      </c>
      <c r="P2148" s="63" t="s">
        <v>276</v>
      </c>
      <c r="Q2148" s="57" t="str">
        <f>MID(Tabla1[[#This Row],[Aplicación]],14,1)</f>
        <v>2</v>
      </c>
      <c r="R2148" s="35" t="s">
        <v>265</v>
      </c>
      <c r="S2148" s="57" t="str">
        <f>MID(Tabla1[[#This Row],[Aplicación]],6,2)</f>
        <v>09</v>
      </c>
      <c r="T2148" s="54" t="str">
        <f>VLOOKUP(Tabla1[[#This Row],[AREA]],Hoja1!A:B,2,FALSE)</f>
        <v>09. Turismo, eventos y marca ciudad</v>
      </c>
      <c r="U2148" s="57" t="str">
        <f>MID(Tabla1[[#This Row],[Aplicación]],9,4)</f>
        <v>4321</v>
      </c>
      <c r="V2148" s="54" t="str">
        <f>VLOOKUP(Tabla1[[#This Row],[PROGRAMA]],Hoja1!A:B,2,FALSE)</f>
        <v>4321. Turismo</v>
      </c>
      <c r="W2148" s="57" t="str">
        <f>MID(Tabla1[[#This Row],[Aplicación]],14,2)</f>
        <v>22</v>
      </c>
      <c r="X2148" s="57" t="str">
        <f>MID(Tabla1[[#This Row],[Aplicación]],14,6)</f>
        <v>22799</v>
      </c>
    </row>
    <row r="2149" spans="1:24" x14ac:dyDescent="0.25">
      <c r="A2149" s="60">
        <v>220240005063</v>
      </c>
      <c r="B2149" s="43" t="s">
        <v>390</v>
      </c>
      <c r="C2149" s="61">
        <v>45358</v>
      </c>
      <c r="D2149" s="60">
        <v>22024002495</v>
      </c>
      <c r="E2149" s="43" t="s">
        <v>1244</v>
      </c>
      <c r="F2149" s="62">
        <v>6321.04</v>
      </c>
      <c r="G2149" s="43" t="s">
        <v>935</v>
      </c>
      <c r="H2149" s="43" t="s">
        <v>2667</v>
      </c>
      <c r="I2149" s="69">
        <v>220</v>
      </c>
      <c r="J2149" s="43" t="s">
        <v>398</v>
      </c>
      <c r="K2149" s="43" t="s">
        <v>398</v>
      </c>
      <c r="L2149" s="43" t="s">
        <v>399</v>
      </c>
      <c r="M2149" s="43" t="s">
        <v>395</v>
      </c>
      <c r="N2149" s="43" t="s">
        <v>396</v>
      </c>
      <c r="O2149" s="52" t="s">
        <v>321</v>
      </c>
      <c r="P2149" s="63" t="s">
        <v>276</v>
      </c>
      <c r="Q2149" s="57" t="str">
        <f>MID(Tabla1[[#This Row],[Aplicación]],14,1)</f>
        <v>2</v>
      </c>
      <c r="R2149" s="35" t="s">
        <v>265</v>
      </c>
      <c r="S2149" s="57" t="str">
        <f>MID(Tabla1[[#This Row],[Aplicación]],6,2)</f>
        <v>09</v>
      </c>
      <c r="T2149" s="54" t="str">
        <f>VLOOKUP(Tabla1[[#This Row],[AREA]],Hoja1!A:B,2,FALSE)</f>
        <v>09. Turismo, eventos y marca ciudad</v>
      </c>
      <c r="U2149" s="57" t="str">
        <f>MID(Tabla1[[#This Row],[Aplicación]],9,4)</f>
        <v>4321</v>
      </c>
      <c r="V2149" s="54" t="str">
        <f>VLOOKUP(Tabla1[[#This Row],[PROGRAMA]],Hoja1!A:B,2,FALSE)</f>
        <v>4321. Turismo</v>
      </c>
      <c r="W2149" s="57" t="str">
        <f>MID(Tabla1[[#This Row],[Aplicación]],14,2)</f>
        <v>22</v>
      </c>
      <c r="X2149" s="57" t="str">
        <f>MID(Tabla1[[#This Row],[Aplicación]],14,6)</f>
        <v>22799</v>
      </c>
    </row>
    <row r="2150" spans="1:24" x14ac:dyDescent="0.25">
      <c r="A2150" s="60">
        <v>220240001388</v>
      </c>
      <c r="B2150" s="43" t="s">
        <v>390</v>
      </c>
      <c r="C2150" s="61">
        <v>45333</v>
      </c>
      <c r="D2150" s="60">
        <v>22024000592</v>
      </c>
      <c r="E2150" s="43" t="s">
        <v>1244</v>
      </c>
      <c r="F2150" s="62">
        <v>14333.66</v>
      </c>
      <c r="G2150" s="43" t="s">
        <v>2197</v>
      </c>
      <c r="H2150" s="43" t="s">
        <v>2765</v>
      </c>
      <c r="I2150" s="69">
        <v>220</v>
      </c>
      <c r="J2150" s="43" t="s">
        <v>398</v>
      </c>
      <c r="K2150" s="43" t="s">
        <v>398</v>
      </c>
      <c r="L2150" s="43" t="s">
        <v>399</v>
      </c>
      <c r="M2150" s="43" t="s">
        <v>585</v>
      </c>
      <c r="N2150" s="43" t="s">
        <v>539</v>
      </c>
      <c r="O2150" s="52" t="s">
        <v>326</v>
      </c>
      <c r="P2150" s="63" t="s">
        <v>276</v>
      </c>
      <c r="Q2150" s="57" t="str">
        <f>MID(Tabla1[[#This Row],[Aplicación]],14,1)</f>
        <v>2</v>
      </c>
      <c r="R2150" s="35" t="s">
        <v>265</v>
      </c>
      <c r="S2150" s="57" t="str">
        <f>MID(Tabla1[[#This Row],[Aplicación]],6,2)</f>
        <v>09</v>
      </c>
      <c r="T2150" s="54" t="str">
        <f>VLOOKUP(Tabla1[[#This Row],[AREA]],Hoja1!A:B,2,FALSE)</f>
        <v>09. Turismo, eventos y marca ciudad</v>
      </c>
      <c r="U2150" s="57" t="str">
        <f>MID(Tabla1[[#This Row],[Aplicación]],9,4)</f>
        <v>4321</v>
      </c>
      <c r="V2150" s="54" t="str">
        <f>VLOOKUP(Tabla1[[#This Row],[PROGRAMA]],Hoja1!A:B,2,FALSE)</f>
        <v>4321. Turismo</v>
      </c>
      <c r="W2150" s="57" t="str">
        <f>MID(Tabla1[[#This Row],[Aplicación]],14,2)</f>
        <v>22</v>
      </c>
      <c r="X2150" s="57" t="str">
        <f>MID(Tabla1[[#This Row],[Aplicación]],14,6)</f>
        <v>22799</v>
      </c>
    </row>
    <row r="2151" spans="1:24" x14ac:dyDescent="0.25">
      <c r="A2151" s="60">
        <v>220240005918</v>
      </c>
      <c r="B2151" s="43" t="s">
        <v>390</v>
      </c>
      <c r="C2151" s="61">
        <v>45364</v>
      </c>
      <c r="D2151" s="60">
        <v>22024003355</v>
      </c>
      <c r="E2151" s="43" t="s">
        <v>1244</v>
      </c>
      <c r="F2151" s="62">
        <v>42214</v>
      </c>
      <c r="G2151" s="43" t="s">
        <v>564</v>
      </c>
      <c r="H2151" s="43" t="s">
        <v>2772</v>
      </c>
      <c r="I2151" s="69">
        <v>220</v>
      </c>
      <c r="J2151" s="43" t="s">
        <v>537</v>
      </c>
      <c r="K2151" s="43" t="s">
        <v>537</v>
      </c>
      <c r="L2151" s="43" t="s">
        <v>399</v>
      </c>
      <c r="M2151" s="43" t="s">
        <v>395</v>
      </c>
      <c r="N2151" s="43" t="s">
        <v>396</v>
      </c>
      <c r="O2151" s="52" t="s">
        <v>321</v>
      </c>
      <c r="P2151" s="63" t="s">
        <v>276</v>
      </c>
      <c r="Q2151" s="57" t="str">
        <f>MID(Tabla1[[#This Row],[Aplicación]],14,1)</f>
        <v>2</v>
      </c>
      <c r="R2151" s="35" t="s">
        <v>265</v>
      </c>
      <c r="S2151" s="57" t="str">
        <f>MID(Tabla1[[#This Row],[Aplicación]],6,2)</f>
        <v>09</v>
      </c>
      <c r="T2151" s="54" t="str">
        <f>VLOOKUP(Tabla1[[#This Row],[AREA]],Hoja1!A:B,2,FALSE)</f>
        <v>09. Turismo, eventos y marca ciudad</v>
      </c>
      <c r="U2151" s="57" t="str">
        <f>MID(Tabla1[[#This Row],[Aplicación]],9,4)</f>
        <v>4321</v>
      </c>
      <c r="V2151" s="54" t="str">
        <f>VLOOKUP(Tabla1[[#This Row],[PROGRAMA]],Hoja1!A:B,2,FALSE)</f>
        <v>4321. Turismo</v>
      </c>
      <c r="W2151" s="57" t="str">
        <f>MID(Tabla1[[#This Row],[Aplicación]],14,2)</f>
        <v>22</v>
      </c>
      <c r="X2151" s="57" t="str">
        <f>MID(Tabla1[[#This Row],[Aplicación]],14,6)</f>
        <v>22799</v>
      </c>
    </row>
    <row r="2152" spans="1:24" x14ac:dyDescent="0.25">
      <c r="A2152" s="60">
        <v>220240027845</v>
      </c>
      <c r="B2152" s="43" t="s">
        <v>390</v>
      </c>
      <c r="C2152" s="61">
        <v>45470</v>
      </c>
      <c r="D2152" s="60">
        <v>22024005302</v>
      </c>
      <c r="E2152" s="43" t="s">
        <v>1244</v>
      </c>
      <c r="F2152" s="62">
        <v>1706.1</v>
      </c>
      <c r="G2152" s="43" t="s">
        <v>935</v>
      </c>
      <c r="H2152" s="43" t="s">
        <v>4814</v>
      </c>
      <c r="I2152" s="69" t="s">
        <v>2930</v>
      </c>
      <c r="J2152" s="43" t="s">
        <v>398</v>
      </c>
      <c r="K2152" s="43" t="s">
        <v>398</v>
      </c>
      <c r="L2152" s="43" t="s">
        <v>399</v>
      </c>
      <c r="M2152" s="43" t="s">
        <v>585</v>
      </c>
      <c r="N2152" s="43" t="s">
        <v>539</v>
      </c>
      <c r="O2152" s="68" t="s">
        <v>326</v>
      </c>
      <c r="P2152" s="68" t="s">
        <v>2931</v>
      </c>
      <c r="Q2152" s="57" t="s">
        <v>2932</v>
      </c>
      <c r="R2152" s="35" t="s">
        <v>265</v>
      </c>
      <c r="S2152" s="57" t="str">
        <f>MID(Tabla1[[#This Row],[Aplicación]],6,2)</f>
        <v>09</v>
      </c>
      <c r="T2152" s="54" t="str">
        <f>VLOOKUP(Tabla1[[#This Row],[AREA]],Hoja1!A:B,2,FALSE)</f>
        <v>09. Turismo, eventos y marca ciudad</v>
      </c>
      <c r="U2152" s="57" t="str">
        <f>MID(Tabla1[[#This Row],[Aplicación]],9,4)</f>
        <v>4321</v>
      </c>
      <c r="V2152" s="54" t="str">
        <f>VLOOKUP(Tabla1[[#This Row],[PROGRAMA]],Hoja1!A:B,2,FALSE)</f>
        <v>4321. Turismo</v>
      </c>
      <c r="W2152" s="57" t="str">
        <f>MID(Tabla1[[#This Row],[Aplicación]],14,2)</f>
        <v>22</v>
      </c>
      <c r="X2152" s="57" t="str">
        <f>MID(Tabla1[[#This Row],[Aplicación]],14,6)</f>
        <v>22799</v>
      </c>
    </row>
    <row r="2153" spans="1:24" x14ac:dyDescent="0.25">
      <c r="A2153" s="60">
        <v>220240035121</v>
      </c>
      <c r="B2153" s="43" t="s">
        <v>390</v>
      </c>
      <c r="C2153" s="61">
        <v>45505</v>
      </c>
      <c r="D2153" s="60">
        <v>22024005045</v>
      </c>
      <c r="E2153" s="43" t="s">
        <v>1244</v>
      </c>
      <c r="F2153" s="62">
        <v>5324</v>
      </c>
      <c r="G2153" s="43" t="s">
        <v>935</v>
      </c>
      <c r="H2153" s="43" t="s">
        <v>4995</v>
      </c>
      <c r="I2153" s="69">
        <v>220</v>
      </c>
      <c r="J2153" s="43" t="s">
        <v>398</v>
      </c>
      <c r="K2153" s="43" t="s">
        <v>398</v>
      </c>
      <c r="L2153" s="43" t="s">
        <v>399</v>
      </c>
      <c r="M2153" s="43" t="s">
        <v>395</v>
      </c>
      <c r="N2153" s="43" t="s">
        <v>396</v>
      </c>
      <c r="O2153" s="68" t="s">
        <v>321</v>
      </c>
      <c r="P2153" s="68" t="s">
        <v>4838</v>
      </c>
      <c r="Q2153" s="57" t="str">
        <f>MID(Tabla1[[#This Row],[Aplicación]],14,1)</f>
        <v>2</v>
      </c>
      <c r="R2153" s="35" t="s">
        <v>265</v>
      </c>
      <c r="S2153" s="57" t="str">
        <f>MID(Tabla1[[#This Row],[Aplicación]],6,2)</f>
        <v>09</v>
      </c>
      <c r="T2153" s="54" t="str">
        <f>VLOOKUP(Tabla1[[#This Row],[AREA]],Hoja1!A:B,2,FALSE)</f>
        <v>09. Turismo, eventos y marca ciudad</v>
      </c>
      <c r="U2153" s="57" t="str">
        <f>MID(Tabla1[[#This Row],[Aplicación]],9,4)</f>
        <v>4321</v>
      </c>
      <c r="V2153" s="54" t="str">
        <f>VLOOKUP(Tabla1[[#This Row],[PROGRAMA]],Hoja1!A:B,2,FALSE)</f>
        <v>4321. Turismo</v>
      </c>
      <c r="W2153" s="57" t="str">
        <f>MID(Tabla1[[#This Row],[Aplicación]],14,2)</f>
        <v>22</v>
      </c>
      <c r="X2153" s="57" t="str">
        <f>MID(Tabla1[[#This Row],[Aplicación]],14,6)</f>
        <v>22799</v>
      </c>
    </row>
    <row r="2154" spans="1:24" x14ac:dyDescent="0.25">
      <c r="A2154" s="60">
        <v>220240034979</v>
      </c>
      <c r="B2154" s="43" t="s">
        <v>390</v>
      </c>
      <c r="C2154" s="61">
        <v>45504</v>
      </c>
      <c r="D2154" s="60">
        <v>22024005810</v>
      </c>
      <c r="E2154" s="43" t="s">
        <v>1244</v>
      </c>
      <c r="F2154" s="62">
        <v>2516.8000000000002</v>
      </c>
      <c r="G2154" s="43" t="s">
        <v>5046</v>
      </c>
      <c r="H2154" s="43" t="s">
        <v>5047</v>
      </c>
      <c r="I2154" s="69" t="s">
        <v>2930</v>
      </c>
      <c r="J2154" s="43" t="s">
        <v>398</v>
      </c>
      <c r="K2154" s="43" t="s">
        <v>398</v>
      </c>
      <c r="L2154" s="43" t="s">
        <v>399</v>
      </c>
      <c r="M2154" s="43" t="s">
        <v>585</v>
      </c>
      <c r="N2154" s="43" t="s">
        <v>539</v>
      </c>
      <c r="O2154" s="68" t="s">
        <v>326</v>
      </c>
      <c r="P2154" s="68" t="s">
        <v>4838</v>
      </c>
      <c r="Q2154" s="57" t="str">
        <f>MID(Tabla1[[#This Row],[Aplicación]],14,1)</f>
        <v>2</v>
      </c>
      <c r="R2154" s="35" t="s">
        <v>265</v>
      </c>
      <c r="S2154" s="57" t="str">
        <f>MID(Tabla1[[#This Row],[Aplicación]],6,2)</f>
        <v>09</v>
      </c>
      <c r="T2154" s="54" t="str">
        <f>VLOOKUP(Tabla1[[#This Row],[AREA]],Hoja1!A:B,2,FALSE)</f>
        <v>09. Turismo, eventos y marca ciudad</v>
      </c>
      <c r="U2154" s="57" t="str">
        <f>MID(Tabla1[[#This Row],[Aplicación]],9,4)</f>
        <v>4321</v>
      </c>
      <c r="V2154" s="54" t="str">
        <f>VLOOKUP(Tabla1[[#This Row],[PROGRAMA]],Hoja1!A:B,2,FALSE)</f>
        <v>4321. Turismo</v>
      </c>
      <c r="W2154" s="57" t="str">
        <f>MID(Tabla1[[#This Row],[Aplicación]],14,2)</f>
        <v>22</v>
      </c>
      <c r="X2154" s="57" t="str">
        <f>MID(Tabla1[[#This Row],[Aplicación]],14,6)</f>
        <v>22799</v>
      </c>
    </row>
    <row r="2155" spans="1:24" x14ac:dyDescent="0.25">
      <c r="A2155" s="60">
        <v>220240042518</v>
      </c>
      <c r="B2155" s="43" t="s">
        <v>390</v>
      </c>
      <c r="C2155" s="61">
        <v>45547</v>
      </c>
      <c r="D2155" s="60">
        <v>22024006479</v>
      </c>
      <c r="E2155" s="43" t="s">
        <v>1244</v>
      </c>
      <c r="F2155" s="62">
        <v>16940</v>
      </c>
      <c r="G2155" s="43" t="s">
        <v>2254</v>
      </c>
      <c r="H2155" s="43" t="s">
        <v>6042</v>
      </c>
      <c r="I2155" s="69" t="s">
        <v>2930</v>
      </c>
      <c r="J2155" s="43" t="s">
        <v>398</v>
      </c>
      <c r="K2155" s="43" t="s">
        <v>398</v>
      </c>
      <c r="L2155" s="43" t="s">
        <v>452</v>
      </c>
      <c r="M2155" s="43" t="s">
        <v>585</v>
      </c>
      <c r="N2155" s="43" t="s">
        <v>539</v>
      </c>
      <c r="O2155" s="68" t="s">
        <v>326</v>
      </c>
      <c r="P2155" s="68" t="s">
        <v>4838</v>
      </c>
      <c r="Q2155" s="57" t="str">
        <f>MID(Tabla1[[#This Row],[Aplicación]],14,1)</f>
        <v>2</v>
      </c>
      <c r="R2155" s="35" t="s">
        <v>265</v>
      </c>
      <c r="S2155" s="57" t="str">
        <f>MID(Tabla1[[#This Row],[Aplicación]],6,2)</f>
        <v>09</v>
      </c>
      <c r="T2155" s="54" t="str">
        <f>VLOOKUP(Tabla1[[#This Row],[AREA]],Hoja1!A:B,2,FALSE)</f>
        <v>09. Turismo, eventos y marca ciudad</v>
      </c>
      <c r="U2155" s="57" t="str">
        <f>MID(Tabla1[[#This Row],[Aplicación]],9,4)</f>
        <v>4321</v>
      </c>
      <c r="V2155" s="54" t="str">
        <f>VLOOKUP(Tabla1[[#This Row],[PROGRAMA]],Hoja1!A:B,2,FALSE)</f>
        <v>4321. Turismo</v>
      </c>
      <c r="W2155" s="57" t="str">
        <f>MID(Tabla1[[#This Row],[Aplicación]],14,2)</f>
        <v>22</v>
      </c>
      <c r="X2155" s="57" t="str">
        <f>MID(Tabla1[[#This Row],[Aplicación]],14,6)</f>
        <v>22799</v>
      </c>
    </row>
    <row r="2156" spans="1:24" x14ac:dyDescent="0.25">
      <c r="A2156" s="60">
        <v>220240042730</v>
      </c>
      <c r="B2156" s="43" t="s">
        <v>390</v>
      </c>
      <c r="C2156" s="61">
        <v>45551</v>
      </c>
      <c r="D2156" s="60">
        <v>22024006463</v>
      </c>
      <c r="E2156" s="43" t="s">
        <v>1244</v>
      </c>
      <c r="F2156" s="62">
        <v>665.5</v>
      </c>
      <c r="G2156" s="43" t="s">
        <v>887</v>
      </c>
      <c r="H2156" s="43" t="s">
        <v>6208</v>
      </c>
      <c r="I2156" s="69" t="s">
        <v>2930</v>
      </c>
      <c r="J2156" s="43" t="s">
        <v>398</v>
      </c>
      <c r="K2156" s="43" t="s">
        <v>398</v>
      </c>
      <c r="L2156" s="43" t="s">
        <v>399</v>
      </c>
      <c r="M2156" s="43" t="s">
        <v>585</v>
      </c>
      <c r="N2156" s="43" t="s">
        <v>539</v>
      </c>
      <c r="O2156" s="68" t="s">
        <v>326</v>
      </c>
      <c r="P2156" s="68" t="s">
        <v>4838</v>
      </c>
      <c r="Q2156" s="57" t="str">
        <f>MID(Tabla1[[#This Row],[Aplicación]],14,1)</f>
        <v>2</v>
      </c>
      <c r="R2156" s="35" t="s">
        <v>265</v>
      </c>
      <c r="S2156" s="57" t="str">
        <f>MID(Tabla1[[#This Row],[Aplicación]],6,2)</f>
        <v>09</v>
      </c>
      <c r="T2156" s="54" t="str">
        <f>VLOOKUP(Tabla1[[#This Row],[AREA]],Hoja1!A:B,2,FALSE)</f>
        <v>09. Turismo, eventos y marca ciudad</v>
      </c>
      <c r="U2156" s="57" t="str">
        <f>MID(Tabla1[[#This Row],[Aplicación]],9,4)</f>
        <v>4321</v>
      </c>
      <c r="V2156" s="54" t="str">
        <f>VLOOKUP(Tabla1[[#This Row],[PROGRAMA]],Hoja1!A:B,2,FALSE)</f>
        <v>4321. Turismo</v>
      </c>
      <c r="W2156" s="57" t="str">
        <f>MID(Tabla1[[#This Row],[Aplicación]],14,2)</f>
        <v>22</v>
      </c>
      <c r="X2156" s="57" t="str">
        <f>MID(Tabla1[[#This Row],[Aplicación]],14,6)</f>
        <v>22799</v>
      </c>
    </row>
    <row r="2157" spans="1:24" x14ac:dyDescent="0.25">
      <c r="A2157" s="60">
        <v>220240042728</v>
      </c>
      <c r="B2157" s="43" t="s">
        <v>390</v>
      </c>
      <c r="C2157" s="61">
        <v>45551</v>
      </c>
      <c r="D2157" s="60">
        <v>22024006454</v>
      </c>
      <c r="E2157" s="43" t="s">
        <v>1244</v>
      </c>
      <c r="F2157" s="62">
        <v>94.38</v>
      </c>
      <c r="G2157" s="43" t="s">
        <v>5884</v>
      </c>
      <c r="H2157" s="43" t="s">
        <v>6209</v>
      </c>
      <c r="I2157" s="69" t="s">
        <v>2930</v>
      </c>
      <c r="J2157" s="43" t="s">
        <v>398</v>
      </c>
      <c r="K2157" s="43" t="s">
        <v>398</v>
      </c>
      <c r="L2157" s="43" t="s">
        <v>452</v>
      </c>
      <c r="M2157" s="43" t="s">
        <v>585</v>
      </c>
      <c r="N2157" s="43" t="s">
        <v>539</v>
      </c>
      <c r="O2157" s="68" t="s">
        <v>326</v>
      </c>
      <c r="P2157" s="68" t="s">
        <v>4838</v>
      </c>
      <c r="Q2157" s="57" t="str">
        <f>MID(Tabla1[[#This Row],[Aplicación]],14,1)</f>
        <v>2</v>
      </c>
      <c r="R2157" s="35" t="s">
        <v>265</v>
      </c>
      <c r="S2157" s="57" t="str">
        <f>MID(Tabla1[[#This Row],[Aplicación]],6,2)</f>
        <v>09</v>
      </c>
      <c r="T2157" s="54" t="str">
        <f>VLOOKUP(Tabla1[[#This Row],[AREA]],Hoja1!A:B,2,FALSE)</f>
        <v>09. Turismo, eventos y marca ciudad</v>
      </c>
      <c r="U2157" s="57" t="str">
        <f>MID(Tabla1[[#This Row],[Aplicación]],9,4)</f>
        <v>4321</v>
      </c>
      <c r="V2157" s="54" t="str">
        <f>VLOOKUP(Tabla1[[#This Row],[PROGRAMA]],Hoja1!A:B,2,FALSE)</f>
        <v>4321. Turismo</v>
      </c>
      <c r="W2157" s="57" t="str">
        <f>MID(Tabla1[[#This Row],[Aplicación]],14,2)</f>
        <v>22</v>
      </c>
      <c r="X2157" s="57" t="str">
        <f>MID(Tabla1[[#This Row],[Aplicación]],14,6)</f>
        <v>22799</v>
      </c>
    </row>
    <row r="2158" spans="1:24" x14ac:dyDescent="0.25">
      <c r="A2158" s="60">
        <v>220240004071</v>
      </c>
      <c r="B2158" s="43" t="s">
        <v>390</v>
      </c>
      <c r="C2158" s="61">
        <v>45353</v>
      </c>
      <c r="D2158" s="60">
        <v>22024002836</v>
      </c>
      <c r="E2158" s="43" t="s">
        <v>1299</v>
      </c>
      <c r="F2158" s="62">
        <v>877.25</v>
      </c>
      <c r="G2158" s="43" t="s">
        <v>286</v>
      </c>
      <c r="H2158" s="43" t="s">
        <v>2102</v>
      </c>
      <c r="I2158" s="69">
        <v>220</v>
      </c>
      <c r="J2158" s="43" t="s">
        <v>398</v>
      </c>
      <c r="K2158" s="43" t="s">
        <v>398</v>
      </c>
      <c r="L2158" s="43" t="s">
        <v>399</v>
      </c>
      <c r="M2158" s="43" t="s">
        <v>585</v>
      </c>
      <c r="N2158" s="43" t="s">
        <v>539</v>
      </c>
      <c r="O2158" s="52" t="s">
        <v>326</v>
      </c>
      <c r="P2158" s="63" t="s">
        <v>276</v>
      </c>
      <c r="Q2158" s="57" t="str">
        <f>MID(Tabla1[[#This Row],[Aplicación]],14,1)</f>
        <v>2</v>
      </c>
      <c r="R2158" s="35" t="s">
        <v>265</v>
      </c>
      <c r="S2158" s="57" t="str">
        <f>MID(Tabla1[[#This Row],[Aplicación]],6,2)</f>
        <v>09</v>
      </c>
      <c r="T2158" s="54" t="str">
        <f>VLOOKUP(Tabla1[[#This Row],[AREA]],Hoja1!A:B,2,FALSE)</f>
        <v>09. Turismo, eventos y marca ciudad</v>
      </c>
      <c r="U2158" s="57" t="str">
        <f>MID(Tabla1[[#This Row],[Aplicación]],9,4)</f>
        <v>4321</v>
      </c>
      <c r="V2158" s="54" t="str">
        <f>VLOOKUP(Tabla1[[#This Row],[PROGRAMA]],Hoja1!A:B,2,FALSE)</f>
        <v>4321. Turismo</v>
      </c>
      <c r="W2158" s="57" t="str">
        <f>MID(Tabla1[[#This Row],[Aplicación]],14,2)</f>
        <v>21</v>
      </c>
      <c r="X2158" s="57" t="str">
        <f>MID(Tabla1[[#This Row],[Aplicación]],14,6)</f>
        <v>213</v>
      </c>
    </row>
    <row r="2159" spans="1:24" x14ac:dyDescent="0.25">
      <c r="A2159" s="60">
        <v>220240004066</v>
      </c>
      <c r="B2159" s="43" t="s">
        <v>390</v>
      </c>
      <c r="C2159" s="61">
        <v>45353</v>
      </c>
      <c r="D2159" s="60">
        <v>22024002590</v>
      </c>
      <c r="E2159" s="43" t="s">
        <v>1299</v>
      </c>
      <c r="F2159" s="62">
        <v>1476.2</v>
      </c>
      <c r="G2159" s="43" t="s">
        <v>923</v>
      </c>
      <c r="H2159" s="43" t="s">
        <v>2221</v>
      </c>
      <c r="I2159" s="69">
        <v>220</v>
      </c>
      <c r="J2159" s="43" t="s">
        <v>398</v>
      </c>
      <c r="K2159" s="43" t="s">
        <v>398</v>
      </c>
      <c r="L2159" s="43" t="s">
        <v>399</v>
      </c>
      <c r="M2159" s="43" t="s">
        <v>585</v>
      </c>
      <c r="N2159" s="43" t="s">
        <v>539</v>
      </c>
      <c r="O2159" s="52" t="s">
        <v>326</v>
      </c>
      <c r="P2159" s="63" t="s">
        <v>276</v>
      </c>
      <c r="Q2159" s="57" t="str">
        <f>MID(Tabla1[[#This Row],[Aplicación]],14,1)</f>
        <v>2</v>
      </c>
      <c r="R2159" s="35" t="s">
        <v>265</v>
      </c>
      <c r="S2159" s="57" t="str">
        <f>MID(Tabla1[[#This Row],[Aplicación]],6,2)</f>
        <v>09</v>
      </c>
      <c r="T2159" s="54" t="str">
        <f>VLOOKUP(Tabla1[[#This Row],[AREA]],Hoja1!A:B,2,FALSE)</f>
        <v>09. Turismo, eventos y marca ciudad</v>
      </c>
      <c r="U2159" s="57" t="str">
        <f>MID(Tabla1[[#This Row],[Aplicación]],9,4)</f>
        <v>4321</v>
      </c>
      <c r="V2159" s="54" t="str">
        <f>VLOOKUP(Tabla1[[#This Row],[PROGRAMA]],Hoja1!A:B,2,FALSE)</f>
        <v>4321. Turismo</v>
      </c>
      <c r="W2159" s="57" t="str">
        <f>MID(Tabla1[[#This Row],[Aplicación]],14,2)</f>
        <v>21</v>
      </c>
      <c r="X2159" s="57" t="str">
        <f>MID(Tabla1[[#This Row],[Aplicación]],14,6)</f>
        <v>213</v>
      </c>
    </row>
    <row r="2160" spans="1:24" x14ac:dyDescent="0.25">
      <c r="A2160" s="60">
        <v>220209000052</v>
      </c>
      <c r="B2160" s="43" t="s">
        <v>390</v>
      </c>
      <c r="C2160" s="61">
        <v>45292</v>
      </c>
      <c r="D2160" s="60">
        <v>22024003310</v>
      </c>
      <c r="E2160" s="43" t="s">
        <v>1288</v>
      </c>
      <c r="F2160" s="62">
        <v>3403.12</v>
      </c>
      <c r="G2160" s="43" t="s">
        <v>613</v>
      </c>
      <c r="H2160" s="43" t="s">
        <v>626</v>
      </c>
      <c r="I2160" s="69">
        <v>220</v>
      </c>
      <c r="J2160" s="43" t="s">
        <v>410</v>
      </c>
      <c r="K2160" s="43" t="s">
        <v>410</v>
      </c>
      <c r="L2160" s="43" t="s">
        <v>399</v>
      </c>
      <c r="M2160" s="43" t="s">
        <v>395</v>
      </c>
      <c r="N2160" s="43" t="s">
        <v>396</v>
      </c>
      <c r="O2160" s="52" t="s">
        <v>321</v>
      </c>
      <c r="P2160" s="63" t="s">
        <v>276</v>
      </c>
      <c r="Q2160" s="57" t="str">
        <f>MID(Tabla1[[#This Row],[Aplicación]],14,1)</f>
        <v>2</v>
      </c>
      <c r="R2160" s="35" t="s">
        <v>265</v>
      </c>
      <c r="S2160" s="57" t="str">
        <f>MID(Tabla1[[#This Row],[Aplicación]],6,2)</f>
        <v>09</v>
      </c>
      <c r="T2160" s="54" t="str">
        <f>VLOOKUP(Tabla1[[#This Row],[AREA]],Hoja1!A:B,2,FALSE)</f>
        <v>09. Turismo, eventos y marca ciudad</v>
      </c>
      <c r="U2160" s="57" t="str">
        <f>MID(Tabla1[[#This Row],[Aplicación]],9,4)</f>
        <v>4322</v>
      </c>
      <c r="V2160" s="54" t="str">
        <f>VLOOKUP(Tabla1[[#This Row],[PROGRAMA]],Hoja1!A:B,2,FALSE)</f>
        <v>4332. Dirección del área de turismo, eventos y marca ciudad</v>
      </c>
      <c r="W2160" s="57" t="str">
        <f>MID(Tabla1[[#This Row],[Aplicación]],14,2)</f>
        <v>22</v>
      </c>
      <c r="X2160" s="57" t="str">
        <f>MID(Tabla1[[#This Row],[Aplicación]],14,6)</f>
        <v>22706</v>
      </c>
    </row>
    <row r="2161" spans="1:24" x14ac:dyDescent="0.25">
      <c r="A2161" s="60">
        <v>220209000289</v>
      </c>
      <c r="B2161" s="43" t="s">
        <v>390</v>
      </c>
      <c r="C2161" s="61">
        <v>45292</v>
      </c>
      <c r="D2161" s="60">
        <v>22024003312</v>
      </c>
      <c r="E2161" s="43" t="s">
        <v>1288</v>
      </c>
      <c r="F2161" s="62">
        <v>831.88</v>
      </c>
      <c r="G2161" s="43" t="s">
        <v>613</v>
      </c>
      <c r="H2161" s="43" t="s">
        <v>1687</v>
      </c>
      <c r="I2161" s="69">
        <v>220</v>
      </c>
      <c r="J2161" s="43" t="s">
        <v>410</v>
      </c>
      <c r="K2161" s="43" t="s">
        <v>410</v>
      </c>
      <c r="L2161" s="43" t="s">
        <v>399</v>
      </c>
      <c r="M2161" s="43" t="s">
        <v>395</v>
      </c>
      <c r="N2161" s="43" t="s">
        <v>396</v>
      </c>
      <c r="O2161" s="52" t="s">
        <v>321</v>
      </c>
      <c r="P2161" s="63" t="s">
        <v>276</v>
      </c>
      <c r="Q2161" s="57" t="str">
        <f>MID(Tabla1[[#This Row],[Aplicación]],14,1)</f>
        <v>2</v>
      </c>
      <c r="R2161" s="35" t="s">
        <v>265</v>
      </c>
      <c r="S2161" s="57" t="str">
        <f>MID(Tabla1[[#This Row],[Aplicación]],6,2)</f>
        <v>09</v>
      </c>
      <c r="T2161" s="54" t="str">
        <f>VLOOKUP(Tabla1[[#This Row],[AREA]],Hoja1!A:B,2,FALSE)</f>
        <v>09. Turismo, eventos y marca ciudad</v>
      </c>
      <c r="U2161" s="57" t="str">
        <f>MID(Tabla1[[#This Row],[Aplicación]],9,4)</f>
        <v>4322</v>
      </c>
      <c r="V2161" s="54" t="str">
        <f>VLOOKUP(Tabla1[[#This Row],[PROGRAMA]],Hoja1!A:B,2,FALSE)</f>
        <v>4332. Dirección del área de turismo, eventos y marca ciudad</v>
      </c>
      <c r="W2161" s="57" t="str">
        <f>MID(Tabla1[[#This Row],[Aplicación]],14,2)</f>
        <v>22</v>
      </c>
      <c r="X2161" s="57" t="str">
        <f>MID(Tabla1[[#This Row],[Aplicación]],14,6)</f>
        <v>22706</v>
      </c>
    </row>
    <row r="2162" spans="1:24" x14ac:dyDescent="0.25">
      <c r="A2162" s="60">
        <v>220209000288</v>
      </c>
      <c r="B2162" s="43" t="s">
        <v>390</v>
      </c>
      <c r="C2162" s="61">
        <v>45292</v>
      </c>
      <c r="D2162" s="60">
        <v>22024003311</v>
      </c>
      <c r="E2162" s="43" t="s">
        <v>1288</v>
      </c>
      <c r="F2162" s="62">
        <v>425.13</v>
      </c>
      <c r="G2162" s="43" t="s">
        <v>292</v>
      </c>
      <c r="H2162" s="43" t="s">
        <v>1886</v>
      </c>
      <c r="I2162" s="69">
        <v>220</v>
      </c>
      <c r="J2162" s="43" t="s">
        <v>487</v>
      </c>
      <c r="K2162" s="43" t="s">
        <v>398</v>
      </c>
      <c r="L2162" s="43" t="s">
        <v>399</v>
      </c>
      <c r="M2162" s="43" t="s">
        <v>395</v>
      </c>
      <c r="N2162" s="43" t="s">
        <v>396</v>
      </c>
      <c r="O2162" s="52" t="s">
        <v>321</v>
      </c>
      <c r="P2162" s="63" t="s">
        <v>276</v>
      </c>
      <c r="Q2162" s="57" t="str">
        <f>MID(Tabla1[[#This Row],[Aplicación]],14,1)</f>
        <v>2</v>
      </c>
      <c r="R2162" s="35" t="s">
        <v>265</v>
      </c>
      <c r="S2162" s="57" t="str">
        <f>MID(Tabla1[[#This Row],[Aplicación]],6,2)</f>
        <v>09</v>
      </c>
      <c r="T2162" s="54" t="str">
        <f>VLOOKUP(Tabla1[[#This Row],[AREA]],Hoja1!A:B,2,FALSE)</f>
        <v>09. Turismo, eventos y marca ciudad</v>
      </c>
      <c r="U2162" s="57" t="str">
        <f>MID(Tabla1[[#This Row],[Aplicación]],9,4)</f>
        <v>4322</v>
      </c>
      <c r="V2162" s="54" t="str">
        <f>VLOOKUP(Tabla1[[#This Row],[PROGRAMA]],Hoja1!A:B,2,FALSE)</f>
        <v>4332. Dirección del área de turismo, eventos y marca ciudad</v>
      </c>
      <c r="W2162" s="57" t="str">
        <f>MID(Tabla1[[#This Row],[Aplicación]],14,2)</f>
        <v>22</v>
      </c>
      <c r="X2162" s="57" t="str">
        <f>MID(Tabla1[[#This Row],[Aplicación]],14,6)</f>
        <v>22706</v>
      </c>
    </row>
    <row r="2163" spans="1:24" x14ac:dyDescent="0.25">
      <c r="A2163" s="60">
        <v>220229000579</v>
      </c>
      <c r="B2163" s="43" t="s">
        <v>390</v>
      </c>
      <c r="C2163" s="61">
        <v>45292</v>
      </c>
      <c r="D2163" s="60">
        <v>22024003313</v>
      </c>
      <c r="E2163" s="43" t="s">
        <v>1288</v>
      </c>
      <c r="F2163" s="62">
        <v>1562.06</v>
      </c>
      <c r="G2163" s="43" t="s">
        <v>2197</v>
      </c>
      <c r="H2163" s="43" t="s">
        <v>712</v>
      </c>
      <c r="I2163" s="69">
        <v>220</v>
      </c>
      <c r="J2163" s="43" t="s">
        <v>398</v>
      </c>
      <c r="K2163" s="43" t="s">
        <v>398</v>
      </c>
      <c r="L2163" s="43" t="s">
        <v>399</v>
      </c>
      <c r="M2163" s="43" t="s">
        <v>395</v>
      </c>
      <c r="N2163" s="43" t="s">
        <v>396</v>
      </c>
      <c r="O2163" s="52" t="s">
        <v>321</v>
      </c>
      <c r="P2163" s="63" t="s">
        <v>276</v>
      </c>
      <c r="Q2163" s="57" t="str">
        <f>MID(Tabla1[[#This Row],[Aplicación]],14,1)</f>
        <v>2</v>
      </c>
      <c r="R2163" s="35" t="s">
        <v>265</v>
      </c>
      <c r="S2163" s="57" t="str">
        <f>MID(Tabla1[[#This Row],[Aplicación]],6,2)</f>
        <v>09</v>
      </c>
      <c r="T2163" s="54" t="str">
        <f>VLOOKUP(Tabla1[[#This Row],[AREA]],Hoja1!A:B,2,FALSE)</f>
        <v>09. Turismo, eventos y marca ciudad</v>
      </c>
      <c r="U2163" s="57" t="str">
        <f>MID(Tabla1[[#This Row],[Aplicación]],9,4)</f>
        <v>4322</v>
      </c>
      <c r="V2163" s="54" t="str">
        <f>VLOOKUP(Tabla1[[#This Row],[PROGRAMA]],Hoja1!A:B,2,FALSE)</f>
        <v>4332. Dirección del área de turismo, eventos y marca ciudad</v>
      </c>
      <c r="W2163" s="57" t="str">
        <f>MID(Tabla1[[#This Row],[Aplicación]],14,2)</f>
        <v>22</v>
      </c>
      <c r="X2163" s="57" t="str">
        <f>MID(Tabla1[[#This Row],[Aplicación]],14,6)</f>
        <v>22706</v>
      </c>
    </row>
    <row r="2164" spans="1:24" x14ac:dyDescent="0.25">
      <c r="A2164" s="60">
        <v>220239000074</v>
      </c>
      <c r="B2164" s="43" t="s">
        <v>390</v>
      </c>
      <c r="C2164" s="61">
        <v>45292</v>
      </c>
      <c r="D2164" s="60">
        <v>22024001107</v>
      </c>
      <c r="E2164" s="43" t="s">
        <v>1374</v>
      </c>
      <c r="F2164" s="62">
        <v>2047.62</v>
      </c>
      <c r="G2164" s="43" t="s">
        <v>977</v>
      </c>
      <c r="H2164" s="43" t="s">
        <v>1917</v>
      </c>
      <c r="I2164" s="69">
        <v>220</v>
      </c>
      <c r="J2164" s="43" t="s">
        <v>398</v>
      </c>
      <c r="K2164" s="43" t="s">
        <v>398</v>
      </c>
      <c r="L2164" s="43" t="s">
        <v>399</v>
      </c>
      <c r="M2164" s="43" t="s">
        <v>395</v>
      </c>
      <c r="N2164" s="43" t="s">
        <v>396</v>
      </c>
      <c r="O2164" s="52" t="s">
        <v>321</v>
      </c>
      <c r="P2164" s="63" t="s">
        <v>276</v>
      </c>
      <c r="Q2164" s="57" t="str">
        <f>MID(Tabla1[[#This Row],[Aplicación]],14,1)</f>
        <v>2</v>
      </c>
      <c r="R2164" s="35" t="s">
        <v>265</v>
      </c>
      <c r="S2164" s="57" t="str">
        <f>MID(Tabla1[[#This Row],[Aplicación]],6,2)</f>
        <v>09</v>
      </c>
      <c r="T2164" s="54" t="str">
        <f>VLOOKUP(Tabla1[[#This Row],[AREA]],Hoja1!A:B,2,FALSE)</f>
        <v>09. Turismo, eventos y marca ciudad</v>
      </c>
      <c r="U2164" s="57" t="str">
        <f>MID(Tabla1[[#This Row],[Aplicación]],9,4)</f>
        <v>4322</v>
      </c>
      <c r="V2164" s="54" t="str">
        <f>VLOOKUP(Tabla1[[#This Row],[PROGRAMA]],Hoja1!A:B,2,FALSE)</f>
        <v>4332. Dirección del área de turismo, eventos y marca ciudad</v>
      </c>
      <c r="W2164" s="57" t="str">
        <f>MID(Tabla1[[#This Row],[Aplicación]],14,2)</f>
        <v>22</v>
      </c>
      <c r="X2164" s="57" t="str">
        <f>MID(Tabla1[[#This Row],[Aplicación]],14,6)</f>
        <v>22799</v>
      </c>
    </row>
    <row r="2165" spans="1:24" x14ac:dyDescent="0.25">
      <c r="A2165" s="60">
        <v>220239000330</v>
      </c>
      <c r="B2165" s="43" t="s">
        <v>390</v>
      </c>
      <c r="C2165" s="61">
        <v>45292</v>
      </c>
      <c r="D2165" s="60">
        <v>22024001302</v>
      </c>
      <c r="E2165" s="43" t="s">
        <v>1374</v>
      </c>
      <c r="F2165" s="62">
        <v>32246.5</v>
      </c>
      <c r="G2165" s="43" t="s">
        <v>55</v>
      </c>
      <c r="H2165" s="43" t="s">
        <v>2194</v>
      </c>
      <c r="I2165" s="69">
        <v>220</v>
      </c>
      <c r="J2165" s="43" t="s">
        <v>575</v>
      </c>
      <c r="K2165" s="43" t="s">
        <v>398</v>
      </c>
      <c r="L2165" s="43" t="s">
        <v>399</v>
      </c>
      <c r="M2165" s="43" t="s">
        <v>395</v>
      </c>
      <c r="N2165" s="43" t="s">
        <v>396</v>
      </c>
      <c r="O2165" s="52" t="s">
        <v>325</v>
      </c>
      <c r="P2165" s="63" t="s">
        <v>276</v>
      </c>
      <c r="Q2165" s="57" t="str">
        <f>MID(Tabla1[[#This Row],[Aplicación]],14,1)</f>
        <v>2</v>
      </c>
      <c r="R2165" s="35" t="s">
        <v>265</v>
      </c>
      <c r="S2165" s="57" t="str">
        <f>MID(Tabla1[[#This Row],[Aplicación]],6,2)</f>
        <v>09</v>
      </c>
      <c r="T2165" s="54" t="str">
        <f>VLOOKUP(Tabla1[[#This Row],[AREA]],Hoja1!A:B,2,FALSE)</f>
        <v>09. Turismo, eventos y marca ciudad</v>
      </c>
      <c r="U2165" s="57" t="str">
        <f>MID(Tabla1[[#This Row],[Aplicación]],9,4)</f>
        <v>4322</v>
      </c>
      <c r="V2165" s="54" t="str">
        <f>VLOOKUP(Tabla1[[#This Row],[PROGRAMA]],Hoja1!A:B,2,FALSE)</f>
        <v>4332. Dirección del área de turismo, eventos y marca ciudad</v>
      </c>
      <c r="W2165" s="57" t="str">
        <f>MID(Tabla1[[#This Row],[Aplicación]],14,2)</f>
        <v>22</v>
      </c>
      <c r="X2165" s="57" t="str">
        <f>MID(Tabla1[[#This Row],[Aplicación]],14,6)</f>
        <v>22799</v>
      </c>
    </row>
    <row r="2166" spans="1:24" x14ac:dyDescent="0.25">
      <c r="A2166" s="60">
        <v>220239000864</v>
      </c>
      <c r="B2166" s="43" t="s">
        <v>390</v>
      </c>
      <c r="C2166" s="61">
        <v>45292</v>
      </c>
      <c r="D2166" s="60">
        <v>22024001124</v>
      </c>
      <c r="E2166" s="43" t="s">
        <v>1374</v>
      </c>
      <c r="F2166" s="62">
        <v>17424</v>
      </c>
      <c r="G2166" s="43" t="s">
        <v>826</v>
      </c>
      <c r="H2166" s="43" t="s">
        <v>2432</v>
      </c>
      <c r="I2166" s="69">
        <v>220</v>
      </c>
      <c r="J2166" s="43" t="s">
        <v>398</v>
      </c>
      <c r="K2166" s="43" t="s">
        <v>398</v>
      </c>
      <c r="L2166" s="43" t="s">
        <v>399</v>
      </c>
      <c r="M2166" s="43" t="s">
        <v>395</v>
      </c>
      <c r="N2166" s="43" t="s">
        <v>396</v>
      </c>
      <c r="O2166" s="52" t="s">
        <v>321</v>
      </c>
      <c r="P2166" s="63" t="s">
        <v>276</v>
      </c>
      <c r="Q2166" s="57" t="str">
        <f>MID(Tabla1[[#This Row],[Aplicación]],14,1)</f>
        <v>2</v>
      </c>
      <c r="R2166" s="35" t="s">
        <v>265</v>
      </c>
      <c r="S2166" s="57" t="str">
        <f>MID(Tabla1[[#This Row],[Aplicación]],6,2)</f>
        <v>09</v>
      </c>
      <c r="T2166" s="54" t="str">
        <f>VLOOKUP(Tabla1[[#This Row],[AREA]],Hoja1!A:B,2,FALSE)</f>
        <v>09. Turismo, eventos y marca ciudad</v>
      </c>
      <c r="U2166" s="57" t="str">
        <f>MID(Tabla1[[#This Row],[Aplicación]],9,4)</f>
        <v>4322</v>
      </c>
      <c r="V2166" s="54" t="str">
        <f>VLOOKUP(Tabla1[[#This Row],[PROGRAMA]],Hoja1!A:B,2,FALSE)</f>
        <v>4332. Dirección del área de turismo, eventos y marca ciudad</v>
      </c>
      <c r="W2166" s="57" t="str">
        <f>MID(Tabla1[[#This Row],[Aplicación]],14,2)</f>
        <v>22</v>
      </c>
      <c r="X2166" s="57" t="str">
        <f>MID(Tabla1[[#This Row],[Aplicación]],14,6)</f>
        <v>22799</v>
      </c>
    </row>
    <row r="2167" spans="1:24" x14ac:dyDescent="0.25">
      <c r="A2167" s="60">
        <v>220240033665</v>
      </c>
      <c r="B2167" s="43" t="s">
        <v>390</v>
      </c>
      <c r="C2167" s="61">
        <v>45499</v>
      </c>
      <c r="D2167" s="60">
        <v>22024005108</v>
      </c>
      <c r="E2167" s="43" t="s">
        <v>1374</v>
      </c>
      <c r="F2167" s="62">
        <v>27285.5</v>
      </c>
      <c r="G2167" s="43" t="s">
        <v>55</v>
      </c>
      <c r="H2167" s="43" t="s">
        <v>5116</v>
      </c>
      <c r="I2167" s="69" t="s">
        <v>2930</v>
      </c>
      <c r="J2167" s="43" t="s">
        <v>575</v>
      </c>
      <c r="K2167" s="43" t="s">
        <v>398</v>
      </c>
      <c r="L2167" s="43" t="s">
        <v>399</v>
      </c>
      <c r="M2167" s="43" t="s">
        <v>395</v>
      </c>
      <c r="N2167" s="43" t="s">
        <v>396</v>
      </c>
      <c r="O2167" s="68" t="s">
        <v>321</v>
      </c>
      <c r="P2167" s="68" t="s">
        <v>4838</v>
      </c>
      <c r="Q2167" s="57" t="str">
        <f>MID(Tabla1[[#This Row],[Aplicación]],14,1)</f>
        <v>2</v>
      </c>
      <c r="R2167" s="35" t="s">
        <v>265</v>
      </c>
      <c r="S2167" s="57" t="str">
        <f>MID(Tabla1[[#This Row],[Aplicación]],6,2)</f>
        <v>09</v>
      </c>
      <c r="T2167" s="54" t="str">
        <f>VLOOKUP(Tabla1[[#This Row],[AREA]],Hoja1!A:B,2,FALSE)</f>
        <v>09. Turismo, eventos y marca ciudad</v>
      </c>
      <c r="U2167" s="57" t="str">
        <f>MID(Tabla1[[#This Row],[Aplicación]],9,4)</f>
        <v>4322</v>
      </c>
      <c r="V2167" s="54" t="str">
        <f>VLOOKUP(Tabla1[[#This Row],[PROGRAMA]],Hoja1!A:B,2,FALSE)</f>
        <v>4332. Dirección del área de turismo, eventos y marca ciudad</v>
      </c>
      <c r="W2167" s="57" t="str">
        <f>MID(Tabla1[[#This Row],[Aplicación]],14,2)</f>
        <v>22</v>
      </c>
      <c r="X2167" s="57" t="str">
        <f>MID(Tabla1[[#This Row],[Aplicación]],14,6)</f>
        <v>22799</v>
      </c>
    </row>
    <row r="2168" spans="1:24" x14ac:dyDescent="0.25">
      <c r="A2168" s="60">
        <v>220240008612</v>
      </c>
      <c r="B2168" s="43" t="s">
        <v>702</v>
      </c>
      <c r="C2168" s="61">
        <v>45377</v>
      </c>
      <c r="D2168" s="60">
        <v>22024002564</v>
      </c>
      <c r="E2168" s="43" t="s">
        <v>1299</v>
      </c>
      <c r="F2168" s="62">
        <v>18.170000000000002</v>
      </c>
      <c r="G2168" s="43" t="s">
        <v>81</v>
      </c>
      <c r="H2168" s="43" t="s">
        <v>1072</v>
      </c>
      <c r="I2168" s="69">
        <v>300</v>
      </c>
      <c r="J2168" s="43" t="s">
        <v>398</v>
      </c>
      <c r="K2168" s="43" t="s">
        <v>398</v>
      </c>
      <c r="L2168" s="43" t="s">
        <v>413</v>
      </c>
      <c r="M2168" s="43" t="s">
        <v>395</v>
      </c>
      <c r="N2168" s="43" t="s">
        <v>396</v>
      </c>
      <c r="O2168" s="52" t="s">
        <v>325</v>
      </c>
      <c r="P2168" s="63" t="s">
        <v>276</v>
      </c>
      <c r="Q2168" s="57" t="str">
        <f>MID(Tabla1[[#This Row],[Aplicación]],14,1)</f>
        <v>2</v>
      </c>
      <c r="R2168" s="35" t="s">
        <v>265</v>
      </c>
      <c r="S2168" s="57" t="str">
        <f>MID(Tabla1[[#This Row],[Aplicación]],6,2)</f>
        <v>09</v>
      </c>
      <c r="T2168" s="54" t="str">
        <f>VLOOKUP(Tabla1[[#This Row],[AREA]],Hoja1!A:B,2,FALSE)</f>
        <v>09. Turismo, eventos y marca ciudad</v>
      </c>
      <c r="U2168" s="57" t="str">
        <f>MID(Tabla1[[#This Row],[Aplicación]],9,4)</f>
        <v>4321</v>
      </c>
      <c r="V2168" s="54" t="str">
        <f>VLOOKUP(Tabla1[[#This Row],[PROGRAMA]],Hoja1!A:B,2,FALSE)</f>
        <v>4321. Turismo</v>
      </c>
      <c r="W2168" s="57" t="str">
        <f>MID(Tabla1[[#This Row],[Aplicación]],14,2)</f>
        <v>21</v>
      </c>
      <c r="X2168" s="57" t="str">
        <f>MID(Tabla1[[#This Row],[Aplicación]],14,6)</f>
        <v>213</v>
      </c>
    </row>
    <row r="2169" spans="1:24" x14ac:dyDescent="0.25">
      <c r="A2169" s="60">
        <v>220240023741</v>
      </c>
      <c r="B2169" s="43" t="s">
        <v>702</v>
      </c>
      <c r="C2169" s="61">
        <v>45456</v>
      </c>
      <c r="D2169" s="60">
        <v>22024002564</v>
      </c>
      <c r="E2169" s="43" t="s">
        <v>1299</v>
      </c>
      <c r="F2169" s="62">
        <v>86.79</v>
      </c>
      <c r="G2169" s="43" t="s">
        <v>81</v>
      </c>
      <c r="H2169" s="43" t="s">
        <v>3309</v>
      </c>
      <c r="I2169" s="69" t="s">
        <v>2934</v>
      </c>
      <c r="J2169" s="43" t="s">
        <v>398</v>
      </c>
      <c r="K2169" s="43" t="s">
        <v>398</v>
      </c>
      <c r="L2169" s="43" t="s">
        <v>413</v>
      </c>
      <c r="M2169" s="43" t="s">
        <v>395</v>
      </c>
      <c r="N2169" s="43" t="s">
        <v>396</v>
      </c>
      <c r="O2169" s="68" t="s">
        <v>325</v>
      </c>
      <c r="P2169" s="68" t="s">
        <v>2931</v>
      </c>
      <c r="Q2169" s="57" t="s">
        <v>2932</v>
      </c>
      <c r="R2169" s="35" t="s">
        <v>265</v>
      </c>
      <c r="S2169" s="57" t="str">
        <f>MID(Tabla1[[#This Row],[Aplicación]],6,2)</f>
        <v>09</v>
      </c>
      <c r="T2169" s="54" t="str">
        <f>VLOOKUP(Tabla1[[#This Row],[AREA]],Hoja1!A:B,2,FALSE)</f>
        <v>09. Turismo, eventos y marca ciudad</v>
      </c>
      <c r="U2169" s="57" t="str">
        <f>MID(Tabla1[[#This Row],[Aplicación]],9,4)</f>
        <v>4321</v>
      </c>
      <c r="V2169" s="54" t="str">
        <f>VLOOKUP(Tabla1[[#This Row],[PROGRAMA]],Hoja1!A:B,2,FALSE)</f>
        <v>4321. Turismo</v>
      </c>
      <c r="W2169" s="57" t="str">
        <f>MID(Tabla1[[#This Row],[Aplicación]],14,2)</f>
        <v>21</v>
      </c>
      <c r="X2169" s="57" t="str">
        <f>MID(Tabla1[[#This Row],[Aplicación]],14,6)</f>
        <v>213</v>
      </c>
    </row>
    <row r="2170" spans="1:24" x14ac:dyDescent="0.25">
      <c r="A2170" s="60">
        <v>220240023758</v>
      </c>
      <c r="B2170" s="43" t="s">
        <v>702</v>
      </c>
      <c r="C2170" s="61">
        <v>45456</v>
      </c>
      <c r="D2170" s="60">
        <v>22024002564</v>
      </c>
      <c r="E2170" s="43" t="s">
        <v>1299</v>
      </c>
      <c r="F2170" s="62">
        <v>232.16</v>
      </c>
      <c r="G2170" s="43" t="s">
        <v>838</v>
      </c>
      <c r="H2170" s="43" t="s">
        <v>3316</v>
      </c>
      <c r="I2170" s="69" t="s">
        <v>2934</v>
      </c>
      <c r="J2170" s="43" t="s">
        <v>398</v>
      </c>
      <c r="K2170" s="43" t="s">
        <v>398</v>
      </c>
      <c r="L2170" s="43" t="s">
        <v>413</v>
      </c>
      <c r="M2170" s="43" t="s">
        <v>395</v>
      </c>
      <c r="N2170" s="43" t="s">
        <v>396</v>
      </c>
      <c r="O2170" s="68" t="s">
        <v>325</v>
      </c>
      <c r="P2170" s="68" t="s">
        <v>2931</v>
      </c>
      <c r="Q2170" s="57" t="s">
        <v>2932</v>
      </c>
      <c r="R2170" s="35" t="s">
        <v>265</v>
      </c>
      <c r="S2170" s="57" t="str">
        <f>MID(Tabla1[[#This Row],[Aplicación]],6,2)</f>
        <v>09</v>
      </c>
      <c r="T2170" s="54" t="str">
        <f>VLOOKUP(Tabla1[[#This Row],[AREA]],Hoja1!A:B,2,FALSE)</f>
        <v>09. Turismo, eventos y marca ciudad</v>
      </c>
      <c r="U2170" s="57" t="str">
        <f>MID(Tabla1[[#This Row],[Aplicación]],9,4)</f>
        <v>4321</v>
      </c>
      <c r="V2170" s="54" t="str">
        <f>VLOOKUP(Tabla1[[#This Row],[PROGRAMA]],Hoja1!A:B,2,FALSE)</f>
        <v>4321. Turismo</v>
      </c>
      <c r="W2170" s="57" t="str">
        <f>MID(Tabla1[[#This Row],[Aplicación]],14,2)</f>
        <v>21</v>
      </c>
      <c r="X2170" s="57" t="str">
        <f>MID(Tabla1[[#This Row],[Aplicación]],14,6)</f>
        <v>213</v>
      </c>
    </row>
    <row r="2171" spans="1:24" x14ac:dyDescent="0.25">
      <c r="A2171" s="60">
        <v>220240023758</v>
      </c>
      <c r="B2171" s="43" t="s">
        <v>702</v>
      </c>
      <c r="C2171" s="61">
        <v>45456</v>
      </c>
      <c r="D2171" s="60">
        <v>22024002564</v>
      </c>
      <c r="E2171" s="43" t="s">
        <v>1299</v>
      </c>
      <c r="F2171" s="62">
        <v>232.16</v>
      </c>
      <c r="G2171" s="43" t="s">
        <v>838</v>
      </c>
      <c r="H2171" s="43" t="s">
        <v>3316</v>
      </c>
      <c r="I2171" s="69" t="s">
        <v>2934</v>
      </c>
      <c r="J2171" s="43" t="s">
        <v>398</v>
      </c>
      <c r="K2171" s="43" t="s">
        <v>398</v>
      </c>
      <c r="L2171" s="43" t="s">
        <v>413</v>
      </c>
      <c r="M2171" s="43" t="s">
        <v>395</v>
      </c>
      <c r="N2171" s="43" t="s">
        <v>396</v>
      </c>
      <c r="O2171" s="68" t="s">
        <v>325</v>
      </c>
      <c r="P2171" s="68" t="s">
        <v>2931</v>
      </c>
      <c r="Q2171" s="57" t="s">
        <v>2932</v>
      </c>
      <c r="R2171" s="35" t="s">
        <v>265</v>
      </c>
      <c r="S2171" s="57" t="str">
        <f>MID(Tabla1[[#This Row],[Aplicación]],6,2)</f>
        <v>09</v>
      </c>
      <c r="T2171" s="54" t="str">
        <f>VLOOKUP(Tabla1[[#This Row],[AREA]],Hoja1!A:B,2,FALSE)</f>
        <v>09. Turismo, eventos y marca ciudad</v>
      </c>
      <c r="U2171" s="57" t="str">
        <f>MID(Tabla1[[#This Row],[Aplicación]],9,4)</f>
        <v>4321</v>
      </c>
      <c r="V2171" s="54" t="str">
        <f>VLOOKUP(Tabla1[[#This Row],[PROGRAMA]],Hoja1!A:B,2,FALSE)</f>
        <v>4321. Turismo</v>
      </c>
      <c r="W2171" s="57" t="str">
        <f>MID(Tabla1[[#This Row],[Aplicación]],14,2)</f>
        <v>21</v>
      </c>
      <c r="X2171" s="57" t="str">
        <f>MID(Tabla1[[#This Row],[Aplicación]],14,6)</f>
        <v>213</v>
      </c>
    </row>
    <row r="2172" spans="1:24" x14ac:dyDescent="0.25">
      <c r="A2172" s="60">
        <v>220240023741</v>
      </c>
      <c r="B2172" s="43" t="s">
        <v>702</v>
      </c>
      <c r="C2172" s="61">
        <v>45456</v>
      </c>
      <c r="D2172" s="60">
        <v>22024002564</v>
      </c>
      <c r="E2172" s="43" t="s">
        <v>1299</v>
      </c>
      <c r="F2172" s="62">
        <v>86.79</v>
      </c>
      <c r="G2172" s="43" t="s">
        <v>81</v>
      </c>
      <c r="H2172" s="43" t="s">
        <v>3309</v>
      </c>
      <c r="I2172" s="69" t="s">
        <v>2934</v>
      </c>
      <c r="J2172" s="43" t="s">
        <v>398</v>
      </c>
      <c r="K2172" s="43" t="s">
        <v>398</v>
      </c>
      <c r="L2172" s="43" t="s">
        <v>413</v>
      </c>
      <c r="M2172" s="43" t="s">
        <v>395</v>
      </c>
      <c r="N2172" s="43" t="s">
        <v>396</v>
      </c>
      <c r="O2172" s="68" t="s">
        <v>325</v>
      </c>
      <c r="P2172" s="68" t="s">
        <v>2931</v>
      </c>
      <c r="Q2172" s="57" t="s">
        <v>2932</v>
      </c>
      <c r="R2172" s="35" t="s">
        <v>265</v>
      </c>
      <c r="S2172" s="57" t="str">
        <f>MID(Tabla1[[#This Row],[Aplicación]],6,2)</f>
        <v>09</v>
      </c>
      <c r="T2172" s="54" t="str">
        <f>VLOOKUP(Tabla1[[#This Row],[AREA]],Hoja1!A:B,2,FALSE)</f>
        <v>09. Turismo, eventos y marca ciudad</v>
      </c>
      <c r="U2172" s="57" t="str">
        <f>MID(Tabla1[[#This Row],[Aplicación]],9,4)</f>
        <v>4321</v>
      </c>
      <c r="V2172" s="54" t="str">
        <f>VLOOKUP(Tabla1[[#This Row],[PROGRAMA]],Hoja1!A:B,2,FALSE)</f>
        <v>4321. Turismo</v>
      </c>
      <c r="W2172" s="57" t="str">
        <f>MID(Tabla1[[#This Row],[Aplicación]],14,2)</f>
        <v>21</v>
      </c>
      <c r="X2172" s="57" t="str">
        <f>MID(Tabla1[[#This Row],[Aplicación]],14,6)</f>
        <v>213</v>
      </c>
    </row>
    <row r="2173" spans="1:24" x14ac:dyDescent="0.25">
      <c r="A2173" s="60">
        <v>220240023555</v>
      </c>
      <c r="B2173" s="43" t="s">
        <v>390</v>
      </c>
      <c r="C2173" s="61">
        <v>45450</v>
      </c>
      <c r="D2173" s="60">
        <v>22024004855</v>
      </c>
      <c r="E2173" s="43" t="s">
        <v>1299</v>
      </c>
      <c r="F2173" s="62">
        <v>3260.95</v>
      </c>
      <c r="G2173" s="43" t="s">
        <v>723</v>
      </c>
      <c r="H2173" s="43" t="s">
        <v>3366</v>
      </c>
      <c r="I2173" s="69" t="s">
        <v>2930</v>
      </c>
      <c r="J2173" s="43" t="s">
        <v>398</v>
      </c>
      <c r="K2173" s="43" t="s">
        <v>398</v>
      </c>
      <c r="L2173" s="43" t="s">
        <v>399</v>
      </c>
      <c r="M2173" s="43" t="s">
        <v>585</v>
      </c>
      <c r="N2173" s="43" t="s">
        <v>539</v>
      </c>
      <c r="O2173" s="68" t="s">
        <v>326</v>
      </c>
      <c r="P2173" s="68" t="s">
        <v>2931</v>
      </c>
      <c r="Q2173" s="57" t="s">
        <v>2932</v>
      </c>
      <c r="R2173" s="35" t="s">
        <v>265</v>
      </c>
      <c r="S2173" s="57" t="str">
        <f>MID(Tabla1[[#This Row],[Aplicación]],6,2)</f>
        <v>09</v>
      </c>
      <c r="T2173" s="54" t="str">
        <f>VLOOKUP(Tabla1[[#This Row],[AREA]],Hoja1!A:B,2,FALSE)</f>
        <v>09. Turismo, eventos y marca ciudad</v>
      </c>
      <c r="U2173" s="57" t="str">
        <f>MID(Tabla1[[#This Row],[Aplicación]],9,4)</f>
        <v>4321</v>
      </c>
      <c r="V2173" s="54" t="str">
        <f>VLOOKUP(Tabla1[[#This Row],[PROGRAMA]],Hoja1!A:B,2,FALSE)</f>
        <v>4321. Turismo</v>
      </c>
      <c r="W2173" s="57" t="str">
        <f>MID(Tabla1[[#This Row],[Aplicación]],14,2)</f>
        <v>21</v>
      </c>
      <c r="X2173" s="57" t="str">
        <f>MID(Tabla1[[#This Row],[Aplicación]],14,6)</f>
        <v>213</v>
      </c>
    </row>
    <row r="2174" spans="1:24" x14ac:dyDescent="0.25">
      <c r="A2174" s="60">
        <v>220240023556</v>
      </c>
      <c r="B2174" s="43" t="s">
        <v>390</v>
      </c>
      <c r="C2174" s="61">
        <v>45450</v>
      </c>
      <c r="D2174" s="60">
        <v>22024004865</v>
      </c>
      <c r="E2174" s="43" t="s">
        <v>1299</v>
      </c>
      <c r="F2174" s="62">
        <v>210.26</v>
      </c>
      <c r="G2174" s="43" t="s">
        <v>62</v>
      </c>
      <c r="H2174" s="43" t="s">
        <v>3396</v>
      </c>
      <c r="I2174" s="69" t="s">
        <v>2930</v>
      </c>
      <c r="J2174" s="43" t="s">
        <v>620</v>
      </c>
      <c r="K2174" s="43" t="s">
        <v>620</v>
      </c>
      <c r="L2174" s="43" t="s">
        <v>399</v>
      </c>
      <c r="M2174" s="43" t="s">
        <v>585</v>
      </c>
      <c r="N2174" s="43" t="s">
        <v>539</v>
      </c>
      <c r="O2174" s="68" t="s">
        <v>326</v>
      </c>
      <c r="P2174" s="68" t="s">
        <v>2931</v>
      </c>
      <c r="Q2174" s="57" t="s">
        <v>2932</v>
      </c>
      <c r="R2174" s="35" t="s">
        <v>265</v>
      </c>
      <c r="S2174" s="57" t="str">
        <f>MID(Tabla1[[#This Row],[Aplicación]],6,2)</f>
        <v>09</v>
      </c>
      <c r="T2174" s="54" t="str">
        <f>VLOOKUP(Tabla1[[#This Row],[AREA]],Hoja1!A:B,2,FALSE)</f>
        <v>09. Turismo, eventos y marca ciudad</v>
      </c>
      <c r="U2174" s="57" t="str">
        <f>MID(Tabla1[[#This Row],[Aplicación]],9,4)</f>
        <v>4321</v>
      </c>
      <c r="V2174" s="54" t="str">
        <f>VLOOKUP(Tabla1[[#This Row],[PROGRAMA]],Hoja1!A:B,2,FALSE)</f>
        <v>4321. Turismo</v>
      </c>
      <c r="W2174" s="57" t="str">
        <f>MID(Tabla1[[#This Row],[Aplicación]],14,2)</f>
        <v>21</v>
      </c>
      <c r="X2174" s="57" t="str">
        <f>MID(Tabla1[[#This Row],[Aplicación]],14,6)</f>
        <v>213</v>
      </c>
    </row>
    <row r="2175" spans="1:24" x14ac:dyDescent="0.25">
      <c r="A2175" s="60">
        <v>220240022326</v>
      </c>
      <c r="B2175" s="43" t="s">
        <v>390</v>
      </c>
      <c r="C2175" s="61">
        <v>45443</v>
      </c>
      <c r="D2175" s="60">
        <v>22024004807</v>
      </c>
      <c r="E2175" s="43" t="s">
        <v>1299</v>
      </c>
      <c r="F2175" s="62">
        <v>81.86</v>
      </c>
      <c r="G2175" s="43" t="s">
        <v>62</v>
      </c>
      <c r="H2175" s="43" t="s">
        <v>3461</v>
      </c>
      <c r="I2175" s="69" t="s">
        <v>2930</v>
      </c>
      <c r="J2175" s="43" t="s">
        <v>620</v>
      </c>
      <c r="K2175" s="43" t="s">
        <v>620</v>
      </c>
      <c r="L2175" s="43" t="s">
        <v>399</v>
      </c>
      <c r="M2175" s="43" t="s">
        <v>585</v>
      </c>
      <c r="N2175" s="43" t="s">
        <v>539</v>
      </c>
      <c r="O2175" s="68" t="s">
        <v>326</v>
      </c>
      <c r="P2175" s="68" t="s">
        <v>2931</v>
      </c>
      <c r="Q2175" s="57" t="s">
        <v>2932</v>
      </c>
      <c r="R2175" s="35" t="s">
        <v>265</v>
      </c>
      <c r="S2175" s="57" t="str">
        <f>MID(Tabla1[[#This Row],[Aplicación]],6,2)</f>
        <v>09</v>
      </c>
      <c r="T2175" s="54" t="str">
        <f>VLOOKUP(Tabla1[[#This Row],[AREA]],Hoja1!A:B,2,FALSE)</f>
        <v>09. Turismo, eventos y marca ciudad</v>
      </c>
      <c r="U2175" s="57" t="str">
        <f>MID(Tabla1[[#This Row],[Aplicación]],9,4)</f>
        <v>4321</v>
      </c>
      <c r="V2175" s="54" t="str">
        <f>VLOOKUP(Tabla1[[#This Row],[PROGRAMA]],Hoja1!A:B,2,FALSE)</f>
        <v>4321. Turismo</v>
      </c>
      <c r="W2175" s="57" t="str">
        <f>MID(Tabla1[[#This Row],[Aplicación]],14,2)</f>
        <v>21</v>
      </c>
      <c r="X2175" s="57" t="str">
        <f>MID(Tabla1[[#This Row],[Aplicación]],14,6)</f>
        <v>213</v>
      </c>
    </row>
    <row r="2176" spans="1:24" x14ac:dyDescent="0.25">
      <c r="A2176" s="60">
        <v>220240017470</v>
      </c>
      <c r="B2176" s="43" t="s">
        <v>390</v>
      </c>
      <c r="C2176" s="61">
        <v>45427</v>
      </c>
      <c r="D2176" s="60">
        <v>22024004462</v>
      </c>
      <c r="E2176" s="43" t="s">
        <v>1299</v>
      </c>
      <c r="F2176" s="62">
        <v>160.99</v>
      </c>
      <c r="G2176" s="43" t="s">
        <v>62</v>
      </c>
      <c r="H2176" s="43" t="s">
        <v>3877</v>
      </c>
      <c r="I2176" s="69" t="s">
        <v>2930</v>
      </c>
      <c r="J2176" s="43" t="s">
        <v>620</v>
      </c>
      <c r="K2176" s="43" t="s">
        <v>620</v>
      </c>
      <c r="L2176" s="43" t="s">
        <v>399</v>
      </c>
      <c r="M2176" s="43" t="s">
        <v>585</v>
      </c>
      <c r="N2176" s="43" t="s">
        <v>539</v>
      </c>
      <c r="O2176" s="68" t="s">
        <v>326</v>
      </c>
      <c r="P2176" s="68" t="s">
        <v>2931</v>
      </c>
      <c r="Q2176" s="57" t="s">
        <v>2932</v>
      </c>
      <c r="R2176" s="35" t="s">
        <v>265</v>
      </c>
      <c r="S2176" s="57" t="str">
        <f>MID(Tabla1[[#This Row],[Aplicación]],6,2)</f>
        <v>09</v>
      </c>
      <c r="T2176" s="54" t="str">
        <f>VLOOKUP(Tabla1[[#This Row],[AREA]],Hoja1!A:B,2,FALSE)</f>
        <v>09. Turismo, eventos y marca ciudad</v>
      </c>
      <c r="U2176" s="57" t="str">
        <f>MID(Tabla1[[#This Row],[Aplicación]],9,4)</f>
        <v>4321</v>
      </c>
      <c r="V2176" s="54" t="str">
        <f>VLOOKUP(Tabla1[[#This Row],[PROGRAMA]],Hoja1!A:B,2,FALSE)</f>
        <v>4321. Turismo</v>
      </c>
      <c r="W2176" s="57" t="str">
        <f>MID(Tabla1[[#This Row],[Aplicación]],14,2)</f>
        <v>21</v>
      </c>
      <c r="X2176" s="57" t="str">
        <f>MID(Tabla1[[#This Row],[Aplicación]],14,6)</f>
        <v>213</v>
      </c>
    </row>
    <row r="2177" spans="1:24" x14ac:dyDescent="0.25">
      <c r="A2177" s="60">
        <v>220240017469</v>
      </c>
      <c r="B2177" s="43" t="s">
        <v>390</v>
      </c>
      <c r="C2177" s="61">
        <v>45427</v>
      </c>
      <c r="D2177" s="60">
        <v>22024004460</v>
      </c>
      <c r="E2177" s="43" t="s">
        <v>1299</v>
      </c>
      <c r="F2177" s="62">
        <v>589.6</v>
      </c>
      <c r="G2177" s="43" t="s">
        <v>3891</v>
      </c>
      <c r="H2177" s="43" t="s">
        <v>3892</v>
      </c>
      <c r="I2177" s="69" t="s">
        <v>2930</v>
      </c>
      <c r="J2177" s="43" t="s">
        <v>3893</v>
      </c>
      <c r="K2177" s="43" t="s">
        <v>393</v>
      </c>
      <c r="L2177" s="43" t="s">
        <v>399</v>
      </c>
      <c r="M2177" s="43" t="s">
        <v>585</v>
      </c>
      <c r="N2177" s="43" t="s">
        <v>539</v>
      </c>
      <c r="O2177" s="68" t="s">
        <v>326</v>
      </c>
      <c r="P2177" s="68" t="s">
        <v>2931</v>
      </c>
      <c r="Q2177" s="57" t="s">
        <v>2932</v>
      </c>
      <c r="R2177" s="35" t="s">
        <v>265</v>
      </c>
      <c r="S2177" s="57" t="str">
        <f>MID(Tabla1[[#This Row],[Aplicación]],6,2)</f>
        <v>09</v>
      </c>
      <c r="T2177" s="54" t="str">
        <f>VLOOKUP(Tabla1[[#This Row],[AREA]],Hoja1!A:B,2,FALSE)</f>
        <v>09. Turismo, eventos y marca ciudad</v>
      </c>
      <c r="U2177" s="57" t="str">
        <f>MID(Tabla1[[#This Row],[Aplicación]],9,4)</f>
        <v>4321</v>
      </c>
      <c r="V2177" s="54" t="str">
        <f>VLOOKUP(Tabla1[[#This Row],[PROGRAMA]],Hoja1!A:B,2,FALSE)</f>
        <v>4321. Turismo</v>
      </c>
      <c r="W2177" s="57" t="str">
        <f>MID(Tabla1[[#This Row],[Aplicación]],14,2)</f>
        <v>21</v>
      </c>
      <c r="X2177" s="57" t="str">
        <f>MID(Tabla1[[#This Row],[Aplicación]],14,6)</f>
        <v>213</v>
      </c>
    </row>
    <row r="2178" spans="1:24" x14ac:dyDescent="0.25">
      <c r="A2178" s="60">
        <v>220240015746</v>
      </c>
      <c r="B2178" s="43" t="s">
        <v>702</v>
      </c>
      <c r="C2178" s="61">
        <v>45420</v>
      </c>
      <c r="D2178" s="60">
        <v>22024002564</v>
      </c>
      <c r="E2178" s="43" t="s">
        <v>1299</v>
      </c>
      <c r="F2178" s="62">
        <v>44.42</v>
      </c>
      <c r="G2178" s="43" t="s">
        <v>764</v>
      </c>
      <c r="H2178" s="43" t="s">
        <v>4084</v>
      </c>
      <c r="I2178" s="69" t="s">
        <v>2934</v>
      </c>
      <c r="J2178" s="43" t="s">
        <v>398</v>
      </c>
      <c r="K2178" s="43" t="s">
        <v>398</v>
      </c>
      <c r="L2178" s="43" t="s">
        <v>413</v>
      </c>
      <c r="M2178" s="43" t="s">
        <v>395</v>
      </c>
      <c r="N2178" s="43" t="s">
        <v>396</v>
      </c>
      <c r="O2178" s="68" t="s">
        <v>325</v>
      </c>
      <c r="P2178" s="68" t="s">
        <v>2931</v>
      </c>
      <c r="Q2178" s="57" t="s">
        <v>2932</v>
      </c>
      <c r="R2178" s="35" t="s">
        <v>265</v>
      </c>
      <c r="S2178" s="57" t="str">
        <f>MID(Tabla1[[#This Row],[Aplicación]],6,2)</f>
        <v>09</v>
      </c>
      <c r="T2178" s="54" t="str">
        <f>VLOOKUP(Tabla1[[#This Row],[AREA]],Hoja1!A:B,2,FALSE)</f>
        <v>09. Turismo, eventos y marca ciudad</v>
      </c>
      <c r="U2178" s="57" t="str">
        <f>MID(Tabla1[[#This Row],[Aplicación]],9,4)</f>
        <v>4321</v>
      </c>
      <c r="V2178" s="54" t="str">
        <f>VLOOKUP(Tabla1[[#This Row],[PROGRAMA]],Hoja1!A:B,2,FALSE)</f>
        <v>4321. Turismo</v>
      </c>
      <c r="W2178" s="57" t="str">
        <f>MID(Tabla1[[#This Row],[Aplicación]],14,2)</f>
        <v>21</v>
      </c>
      <c r="X2178" s="57" t="str">
        <f>MID(Tabla1[[#This Row],[Aplicación]],14,6)</f>
        <v>213</v>
      </c>
    </row>
    <row r="2179" spans="1:24" x14ac:dyDescent="0.25">
      <c r="A2179" s="60">
        <v>220240015791</v>
      </c>
      <c r="B2179" s="43" t="s">
        <v>702</v>
      </c>
      <c r="C2179" s="61">
        <v>45420</v>
      </c>
      <c r="D2179" s="60">
        <v>22024002564</v>
      </c>
      <c r="E2179" s="43" t="s">
        <v>1299</v>
      </c>
      <c r="F2179" s="62">
        <v>373.58</v>
      </c>
      <c r="G2179" s="43" t="s">
        <v>82</v>
      </c>
      <c r="H2179" s="43" t="s">
        <v>4085</v>
      </c>
      <c r="I2179" s="69" t="s">
        <v>2934</v>
      </c>
      <c r="J2179" s="43" t="s">
        <v>398</v>
      </c>
      <c r="K2179" s="43" t="s">
        <v>398</v>
      </c>
      <c r="L2179" s="43" t="s">
        <v>413</v>
      </c>
      <c r="M2179" s="43" t="s">
        <v>395</v>
      </c>
      <c r="N2179" s="43" t="s">
        <v>396</v>
      </c>
      <c r="O2179" s="68" t="s">
        <v>325</v>
      </c>
      <c r="P2179" s="68" t="s">
        <v>2931</v>
      </c>
      <c r="Q2179" s="57" t="s">
        <v>2932</v>
      </c>
      <c r="R2179" s="35" t="s">
        <v>265</v>
      </c>
      <c r="S2179" s="57" t="str">
        <f>MID(Tabla1[[#This Row],[Aplicación]],6,2)</f>
        <v>09</v>
      </c>
      <c r="T2179" s="54" t="str">
        <f>VLOOKUP(Tabla1[[#This Row],[AREA]],Hoja1!A:B,2,FALSE)</f>
        <v>09. Turismo, eventos y marca ciudad</v>
      </c>
      <c r="U2179" s="57" t="str">
        <f>MID(Tabla1[[#This Row],[Aplicación]],9,4)</f>
        <v>4321</v>
      </c>
      <c r="V2179" s="54" t="str">
        <f>VLOOKUP(Tabla1[[#This Row],[PROGRAMA]],Hoja1!A:B,2,FALSE)</f>
        <v>4321. Turismo</v>
      </c>
      <c r="W2179" s="57" t="str">
        <f>MID(Tabla1[[#This Row],[Aplicación]],14,2)</f>
        <v>21</v>
      </c>
      <c r="X2179" s="57" t="str">
        <f>MID(Tabla1[[#This Row],[Aplicación]],14,6)</f>
        <v>213</v>
      </c>
    </row>
    <row r="2180" spans="1:24" x14ac:dyDescent="0.25">
      <c r="A2180" s="60">
        <v>220240015793</v>
      </c>
      <c r="B2180" s="43" t="s">
        <v>702</v>
      </c>
      <c r="C2180" s="61">
        <v>45420</v>
      </c>
      <c r="D2180" s="60">
        <v>22024002564</v>
      </c>
      <c r="E2180" s="43" t="s">
        <v>1299</v>
      </c>
      <c r="F2180" s="62">
        <v>30.55</v>
      </c>
      <c r="G2180" s="43" t="s">
        <v>886</v>
      </c>
      <c r="H2180" s="43" t="s">
        <v>4086</v>
      </c>
      <c r="I2180" s="69" t="s">
        <v>2934</v>
      </c>
      <c r="J2180" s="43" t="s">
        <v>398</v>
      </c>
      <c r="K2180" s="43" t="s">
        <v>398</v>
      </c>
      <c r="L2180" s="43" t="s">
        <v>413</v>
      </c>
      <c r="M2180" s="43" t="s">
        <v>395</v>
      </c>
      <c r="N2180" s="43" t="s">
        <v>396</v>
      </c>
      <c r="O2180" s="68" t="s">
        <v>325</v>
      </c>
      <c r="P2180" s="68" t="s">
        <v>2931</v>
      </c>
      <c r="Q2180" s="57" t="s">
        <v>2932</v>
      </c>
      <c r="R2180" s="35" t="s">
        <v>265</v>
      </c>
      <c r="S2180" s="57" t="str">
        <f>MID(Tabla1[[#This Row],[Aplicación]],6,2)</f>
        <v>09</v>
      </c>
      <c r="T2180" s="54" t="str">
        <f>VLOOKUP(Tabla1[[#This Row],[AREA]],Hoja1!A:B,2,FALSE)</f>
        <v>09. Turismo, eventos y marca ciudad</v>
      </c>
      <c r="U2180" s="57" t="str">
        <f>MID(Tabla1[[#This Row],[Aplicación]],9,4)</f>
        <v>4321</v>
      </c>
      <c r="V2180" s="54" t="str">
        <f>VLOOKUP(Tabla1[[#This Row],[PROGRAMA]],Hoja1!A:B,2,FALSE)</f>
        <v>4321. Turismo</v>
      </c>
      <c r="W2180" s="57" t="str">
        <f>MID(Tabla1[[#This Row],[Aplicación]],14,2)</f>
        <v>21</v>
      </c>
      <c r="X2180" s="57" t="str">
        <f>MID(Tabla1[[#This Row],[Aplicación]],14,6)</f>
        <v>213</v>
      </c>
    </row>
    <row r="2181" spans="1:24" x14ac:dyDescent="0.25">
      <c r="A2181" s="60">
        <v>220240012546</v>
      </c>
      <c r="B2181" s="43" t="s">
        <v>390</v>
      </c>
      <c r="C2181" s="61">
        <v>45407</v>
      </c>
      <c r="D2181" s="60">
        <v>22024004080</v>
      </c>
      <c r="E2181" s="43" t="s">
        <v>1299</v>
      </c>
      <c r="F2181" s="62">
        <v>7901.81</v>
      </c>
      <c r="G2181" s="43" t="s">
        <v>62</v>
      </c>
      <c r="H2181" s="43" t="s">
        <v>4281</v>
      </c>
      <c r="I2181" s="69" t="s">
        <v>2930</v>
      </c>
      <c r="J2181" s="43" t="s">
        <v>620</v>
      </c>
      <c r="K2181" s="43" t="s">
        <v>620</v>
      </c>
      <c r="L2181" s="43" t="s">
        <v>399</v>
      </c>
      <c r="M2181" s="43" t="s">
        <v>395</v>
      </c>
      <c r="N2181" s="43" t="s">
        <v>396</v>
      </c>
      <c r="O2181" s="68" t="s">
        <v>321</v>
      </c>
      <c r="P2181" s="68" t="s">
        <v>2931</v>
      </c>
      <c r="Q2181" s="57" t="s">
        <v>2932</v>
      </c>
      <c r="R2181" s="35" t="s">
        <v>265</v>
      </c>
      <c r="S2181" s="57" t="str">
        <f>MID(Tabla1[[#This Row],[Aplicación]],6,2)</f>
        <v>09</v>
      </c>
      <c r="T2181" s="54" t="str">
        <f>VLOOKUP(Tabla1[[#This Row],[AREA]],Hoja1!A:B,2,FALSE)</f>
        <v>09. Turismo, eventos y marca ciudad</v>
      </c>
      <c r="U2181" s="57" t="str">
        <f>MID(Tabla1[[#This Row],[Aplicación]],9,4)</f>
        <v>4321</v>
      </c>
      <c r="V2181" s="54" t="str">
        <f>VLOOKUP(Tabla1[[#This Row],[PROGRAMA]],Hoja1!A:B,2,FALSE)</f>
        <v>4321. Turismo</v>
      </c>
      <c r="W2181" s="57" t="str">
        <f>MID(Tabla1[[#This Row],[Aplicación]],14,2)</f>
        <v>21</v>
      </c>
      <c r="X2181" s="57" t="str">
        <f>MID(Tabla1[[#This Row],[Aplicación]],14,6)</f>
        <v>213</v>
      </c>
    </row>
    <row r="2182" spans="1:24" x14ac:dyDescent="0.25">
      <c r="A2182" s="60">
        <v>220240027687</v>
      </c>
      <c r="B2182" s="43" t="s">
        <v>390</v>
      </c>
      <c r="C2182" s="61">
        <v>45470</v>
      </c>
      <c r="D2182" s="60">
        <v>22024005118</v>
      </c>
      <c r="E2182" s="43" t="s">
        <v>1299</v>
      </c>
      <c r="F2182" s="62">
        <v>2158.16</v>
      </c>
      <c r="G2182" s="43" t="s">
        <v>4822</v>
      </c>
      <c r="H2182" s="43" t="s">
        <v>4823</v>
      </c>
      <c r="I2182" s="69" t="s">
        <v>2930</v>
      </c>
      <c r="J2182" s="43" t="s">
        <v>728</v>
      </c>
      <c r="K2182" s="43" t="s">
        <v>398</v>
      </c>
      <c r="L2182" s="43" t="s">
        <v>399</v>
      </c>
      <c r="M2182" s="43" t="s">
        <v>585</v>
      </c>
      <c r="N2182" s="43" t="s">
        <v>539</v>
      </c>
      <c r="O2182" s="68" t="s">
        <v>326</v>
      </c>
      <c r="P2182" s="68" t="s">
        <v>2931</v>
      </c>
      <c r="Q2182" s="57" t="s">
        <v>2932</v>
      </c>
      <c r="R2182" s="35" t="s">
        <v>265</v>
      </c>
      <c r="S2182" s="57" t="str">
        <f>MID(Tabla1[[#This Row],[Aplicación]],6,2)</f>
        <v>09</v>
      </c>
      <c r="T2182" s="54" t="str">
        <f>VLOOKUP(Tabla1[[#This Row],[AREA]],Hoja1!A:B,2,FALSE)</f>
        <v>09. Turismo, eventos y marca ciudad</v>
      </c>
      <c r="U2182" s="57" t="str">
        <f>MID(Tabla1[[#This Row],[Aplicación]],9,4)</f>
        <v>4321</v>
      </c>
      <c r="V2182" s="54" t="str">
        <f>VLOOKUP(Tabla1[[#This Row],[PROGRAMA]],Hoja1!A:B,2,FALSE)</f>
        <v>4321. Turismo</v>
      </c>
      <c r="W2182" s="57" t="str">
        <f>MID(Tabla1[[#This Row],[Aplicación]],14,2)</f>
        <v>21</v>
      </c>
      <c r="X2182" s="57" t="str">
        <f>MID(Tabla1[[#This Row],[Aplicación]],14,6)</f>
        <v>213</v>
      </c>
    </row>
    <row r="2183" spans="1:24" x14ac:dyDescent="0.25">
      <c r="A2183" s="60">
        <v>220240032253</v>
      </c>
      <c r="B2183" s="43" t="s">
        <v>702</v>
      </c>
      <c r="C2183" s="61">
        <v>45497</v>
      </c>
      <c r="D2183" s="60">
        <v>22024002564</v>
      </c>
      <c r="E2183" s="43" t="s">
        <v>1299</v>
      </c>
      <c r="F2183" s="62">
        <v>63.94</v>
      </c>
      <c r="G2183" s="43" t="s">
        <v>81</v>
      </c>
      <c r="H2183" s="43" t="s">
        <v>5163</v>
      </c>
      <c r="I2183" s="69" t="s">
        <v>2934</v>
      </c>
      <c r="J2183" s="43" t="s">
        <v>398</v>
      </c>
      <c r="K2183" s="43" t="s">
        <v>398</v>
      </c>
      <c r="L2183" s="43" t="s">
        <v>413</v>
      </c>
      <c r="M2183" s="43" t="s">
        <v>395</v>
      </c>
      <c r="N2183" s="43" t="s">
        <v>396</v>
      </c>
      <c r="O2183" s="68" t="s">
        <v>325</v>
      </c>
      <c r="P2183" s="68" t="s">
        <v>4838</v>
      </c>
      <c r="Q2183" s="57" t="str">
        <f>MID(Tabla1[[#This Row],[Aplicación]],14,1)</f>
        <v>2</v>
      </c>
      <c r="R2183" s="35" t="s">
        <v>265</v>
      </c>
      <c r="S2183" s="57" t="str">
        <f>MID(Tabla1[[#This Row],[Aplicación]],6,2)</f>
        <v>09</v>
      </c>
      <c r="T2183" s="54" t="str">
        <f>VLOOKUP(Tabla1[[#This Row],[AREA]],Hoja1!A:B,2,FALSE)</f>
        <v>09. Turismo, eventos y marca ciudad</v>
      </c>
      <c r="U2183" s="57" t="str">
        <f>MID(Tabla1[[#This Row],[Aplicación]],9,4)</f>
        <v>4321</v>
      </c>
      <c r="V2183" s="54" t="str">
        <f>VLOOKUP(Tabla1[[#This Row],[PROGRAMA]],Hoja1!A:B,2,FALSE)</f>
        <v>4321. Turismo</v>
      </c>
      <c r="W2183" s="57" t="str">
        <f>MID(Tabla1[[#This Row],[Aplicación]],14,2)</f>
        <v>21</v>
      </c>
      <c r="X2183" s="57" t="str">
        <f>MID(Tabla1[[#This Row],[Aplicación]],14,6)</f>
        <v>213</v>
      </c>
    </row>
    <row r="2184" spans="1:24" x14ac:dyDescent="0.25">
      <c r="A2184" s="60">
        <v>220240032193</v>
      </c>
      <c r="B2184" s="43" t="s">
        <v>702</v>
      </c>
      <c r="C2184" s="61">
        <v>45497</v>
      </c>
      <c r="D2184" s="60">
        <v>22024002564</v>
      </c>
      <c r="E2184" s="43" t="s">
        <v>1299</v>
      </c>
      <c r="F2184" s="62">
        <v>60.67</v>
      </c>
      <c r="G2184" s="43" t="s">
        <v>86</v>
      </c>
      <c r="H2184" s="43" t="s">
        <v>5179</v>
      </c>
      <c r="I2184" s="69" t="s">
        <v>2934</v>
      </c>
      <c r="J2184" s="43" t="s">
        <v>398</v>
      </c>
      <c r="K2184" s="43" t="s">
        <v>398</v>
      </c>
      <c r="L2184" s="43" t="s">
        <v>413</v>
      </c>
      <c r="M2184" s="43" t="s">
        <v>585</v>
      </c>
      <c r="N2184" s="43" t="s">
        <v>539</v>
      </c>
      <c r="O2184" s="68" t="s">
        <v>326</v>
      </c>
      <c r="P2184" s="68" t="s">
        <v>4838</v>
      </c>
      <c r="Q2184" s="57" t="str">
        <f>MID(Tabla1[[#This Row],[Aplicación]],14,1)</f>
        <v>2</v>
      </c>
      <c r="R2184" s="35" t="s">
        <v>265</v>
      </c>
      <c r="S2184" s="57" t="str">
        <f>MID(Tabla1[[#This Row],[Aplicación]],6,2)</f>
        <v>09</v>
      </c>
      <c r="T2184" s="54" t="str">
        <f>VLOOKUP(Tabla1[[#This Row],[AREA]],Hoja1!A:B,2,FALSE)</f>
        <v>09. Turismo, eventos y marca ciudad</v>
      </c>
      <c r="U2184" s="57" t="str">
        <f>MID(Tabla1[[#This Row],[Aplicación]],9,4)</f>
        <v>4321</v>
      </c>
      <c r="V2184" s="54" t="str">
        <f>VLOOKUP(Tabla1[[#This Row],[PROGRAMA]],Hoja1!A:B,2,FALSE)</f>
        <v>4321. Turismo</v>
      </c>
      <c r="W2184" s="57" t="str">
        <f>MID(Tabla1[[#This Row],[Aplicación]],14,2)</f>
        <v>21</v>
      </c>
      <c r="X2184" s="57" t="str">
        <f>MID(Tabla1[[#This Row],[Aplicación]],14,6)</f>
        <v>213</v>
      </c>
    </row>
    <row r="2185" spans="1:24" x14ac:dyDescent="0.25">
      <c r="A2185" s="60">
        <v>220240029221</v>
      </c>
      <c r="B2185" s="43" t="s">
        <v>390</v>
      </c>
      <c r="C2185" s="61">
        <v>45477</v>
      </c>
      <c r="D2185" s="60">
        <v>22024005301</v>
      </c>
      <c r="E2185" s="43" t="s">
        <v>1299</v>
      </c>
      <c r="F2185" s="62">
        <v>3588.21</v>
      </c>
      <c r="G2185" s="43" t="s">
        <v>69</v>
      </c>
      <c r="H2185" s="43" t="s">
        <v>5434</v>
      </c>
      <c r="I2185" s="69">
        <v>220</v>
      </c>
      <c r="J2185" s="43" t="s">
        <v>398</v>
      </c>
      <c r="K2185" s="43" t="s">
        <v>398</v>
      </c>
      <c r="L2185" s="43" t="s">
        <v>399</v>
      </c>
      <c r="M2185" s="43" t="s">
        <v>585</v>
      </c>
      <c r="N2185" s="43" t="s">
        <v>539</v>
      </c>
      <c r="O2185" s="68" t="s">
        <v>326</v>
      </c>
      <c r="P2185" s="68" t="s">
        <v>4838</v>
      </c>
      <c r="Q2185" s="57" t="str">
        <f>MID(Tabla1[[#This Row],[Aplicación]],14,1)</f>
        <v>2</v>
      </c>
      <c r="R2185" s="35" t="s">
        <v>265</v>
      </c>
      <c r="S2185" s="57" t="str">
        <f>MID(Tabla1[[#This Row],[Aplicación]],6,2)</f>
        <v>09</v>
      </c>
      <c r="T2185" s="54" t="str">
        <f>VLOOKUP(Tabla1[[#This Row],[AREA]],Hoja1!A:B,2,FALSE)</f>
        <v>09. Turismo, eventos y marca ciudad</v>
      </c>
      <c r="U2185" s="57" t="str">
        <f>MID(Tabla1[[#This Row],[Aplicación]],9,4)</f>
        <v>4321</v>
      </c>
      <c r="V2185" s="54" t="str">
        <f>VLOOKUP(Tabla1[[#This Row],[PROGRAMA]],Hoja1!A:B,2,FALSE)</f>
        <v>4321. Turismo</v>
      </c>
      <c r="W2185" s="57" t="str">
        <f>MID(Tabla1[[#This Row],[Aplicación]],14,2)</f>
        <v>21</v>
      </c>
      <c r="X2185" s="57" t="str">
        <f>MID(Tabla1[[#This Row],[Aplicación]],14,6)</f>
        <v>213</v>
      </c>
    </row>
    <row r="2186" spans="1:24" x14ac:dyDescent="0.25">
      <c r="A2186" s="60">
        <v>220240044571</v>
      </c>
      <c r="B2186" s="43" t="s">
        <v>702</v>
      </c>
      <c r="C2186" s="61">
        <v>45565</v>
      </c>
      <c r="D2186" s="60">
        <v>22024002564</v>
      </c>
      <c r="E2186" s="43" t="s">
        <v>1299</v>
      </c>
      <c r="F2186" s="62">
        <v>120.36</v>
      </c>
      <c r="G2186" s="43" t="s">
        <v>993</v>
      </c>
      <c r="H2186" s="43" t="s">
        <v>6152</v>
      </c>
      <c r="I2186" s="69" t="s">
        <v>2934</v>
      </c>
      <c r="J2186" s="43" t="s">
        <v>398</v>
      </c>
      <c r="K2186" s="43" t="s">
        <v>398</v>
      </c>
      <c r="L2186" s="43" t="s">
        <v>413</v>
      </c>
      <c r="M2186" s="43" t="s">
        <v>585</v>
      </c>
      <c r="N2186" s="43" t="s">
        <v>539</v>
      </c>
      <c r="O2186" s="68" t="s">
        <v>326</v>
      </c>
      <c r="P2186" s="68" t="s">
        <v>4838</v>
      </c>
      <c r="Q2186" s="57" t="str">
        <f>MID(Tabla1[[#This Row],[Aplicación]],14,1)</f>
        <v>2</v>
      </c>
      <c r="R2186" s="35" t="s">
        <v>265</v>
      </c>
      <c r="S2186" s="57" t="str">
        <f>MID(Tabla1[[#This Row],[Aplicación]],6,2)</f>
        <v>09</v>
      </c>
      <c r="T2186" s="54" t="str">
        <f>VLOOKUP(Tabla1[[#This Row],[AREA]],Hoja1!A:B,2,FALSE)</f>
        <v>09. Turismo, eventos y marca ciudad</v>
      </c>
      <c r="U2186" s="57" t="str">
        <f>MID(Tabla1[[#This Row],[Aplicación]],9,4)</f>
        <v>4321</v>
      </c>
      <c r="V2186" s="54" t="str">
        <f>VLOOKUP(Tabla1[[#This Row],[PROGRAMA]],Hoja1!A:B,2,FALSE)</f>
        <v>4321. Turismo</v>
      </c>
      <c r="W2186" s="57" t="str">
        <f>MID(Tabla1[[#This Row],[Aplicación]],14,2)</f>
        <v>21</v>
      </c>
      <c r="X2186" s="57" t="str">
        <f>MID(Tabla1[[#This Row],[Aplicación]],14,6)</f>
        <v>213</v>
      </c>
    </row>
    <row r="2187" spans="1:24" x14ac:dyDescent="0.25">
      <c r="A2187" s="60">
        <v>220240044573</v>
      </c>
      <c r="B2187" s="43" t="s">
        <v>702</v>
      </c>
      <c r="C2187" s="61">
        <v>45565</v>
      </c>
      <c r="D2187" s="60">
        <v>22024002564</v>
      </c>
      <c r="E2187" s="43" t="s">
        <v>1299</v>
      </c>
      <c r="F2187" s="62">
        <v>289.98</v>
      </c>
      <c r="G2187" s="43" t="s">
        <v>827</v>
      </c>
      <c r="H2187" s="43" t="s">
        <v>6194</v>
      </c>
      <c r="I2187" s="69" t="s">
        <v>2934</v>
      </c>
      <c r="J2187" s="43" t="s">
        <v>398</v>
      </c>
      <c r="K2187" s="43" t="s">
        <v>398</v>
      </c>
      <c r="L2187" s="43" t="s">
        <v>413</v>
      </c>
      <c r="M2187" s="43" t="s">
        <v>395</v>
      </c>
      <c r="N2187" s="43" t="s">
        <v>396</v>
      </c>
      <c r="O2187" s="68" t="s">
        <v>325</v>
      </c>
      <c r="P2187" s="68" t="s">
        <v>4838</v>
      </c>
      <c r="Q2187" s="57" t="str">
        <f>MID(Tabla1[[#This Row],[Aplicación]],14,1)</f>
        <v>2</v>
      </c>
      <c r="R2187" s="35" t="s">
        <v>265</v>
      </c>
      <c r="S2187" s="57" t="str">
        <f>MID(Tabla1[[#This Row],[Aplicación]],6,2)</f>
        <v>09</v>
      </c>
      <c r="T2187" s="54" t="str">
        <f>VLOOKUP(Tabla1[[#This Row],[AREA]],Hoja1!A:B,2,FALSE)</f>
        <v>09. Turismo, eventos y marca ciudad</v>
      </c>
      <c r="U2187" s="57" t="str">
        <f>MID(Tabla1[[#This Row],[Aplicación]],9,4)</f>
        <v>4321</v>
      </c>
      <c r="V2187" s="54" t="str">
        <f>VLOOKUP(Tabla1[[#This Row],[PROGRAMA]],Hoja1!A:B,2,FALSE)</f>
        <v>4321. Turismo</v>
      </c>
      <c r="W2187" s="57" t="str">
        <f>MID(Tabla1[[#This Row],[Aplicación]],14,2)</f>
        <v>21</v>
      </c>
      <c r="X2187" s="57" t="str">
        <f>MID(Tabla1[[#This Row],[Aplicación]],14,6)</f>
        <v>213</v>
      </c>
    </row>
    <row r="2188" spans="1:24" x14ac:dyDescent="0.25">
      <c r="A2188" s="60">
        <v>220219001006</v>
      </c>
      <c r="B2188" s="43" t="s">
        <v>390</v>
      </c>
      <c r="C2188" s="61">
        <v>45292</v>
      </c>
      <c r="D2188" s="60">
        <v>22024001920</v>
      </c>
      <c r="E2188" s="43" t="s">
        <v>1157</v>
      </c>
      <c r="F2188" s="62">
        <v>307</v>
      </c>
      <c r="G2188" s="43" t="s">
        <v>429</v>
      </c>
      <c r="H2188" s="43" t="s">
        <v>435</v>
      </c>
      <c r="I2188" s="69">
        <v>220</v>
      </c>
      <c r="J2188" s="43" t="s">
        <v>398</v>
      </c>
      <c r="K2188" s="43" t="s">
        <v>398</v>
      </c>
      <c r="L2188" s="43" t="s">
        <v>413</v>
      </c>
      <c r="M2188" s="43" t="s">
        <v>395</v>
      </c>
      <c r="N2188" s="43" t="s">
        <v>396</v>
      </c>
      <c r="O2188" s="52" t="s">
        <v>321</v>
      </c>
      <c r="P2188" s="63" t="s">
        <v>276</v>
      </c>
      <c r="Q2188" s="57" t="str">
        <f>MID(Tabla1[[#This Row],[Aplicación]],14,1)</f>
        <v>2</v>
      </c>
      <c r="R2188" s="35" t="s">
        <v>265</v>
      </c>
      <c r="S2188" s="57" t="str">
        <f>MID(Tabla1[[#This Row],[Aplicación]],6,2)</f>
        <v>09</v>
      </c>
      <c r="T2188" s="54" t="str">
        <f>VLOOKUP(Tabla1[[#This Row],[AREA]],Hoja1!A:B,2,FALSE)</f>
        <v>09. Turismo, eventos y marca ciudad</v>
      </c>
      <c r="U2188" s="57" t="str">
        <f>MID(Tabla1[[#This Row],[Aplicación]],9,4)</f>
        <v>4322</v>
      </c>
      <c r="V2188" s="54" t="str">
        <f>VLOOKUP(Tabla1[[#This Row],[PROGRAMA]],Hoja1!A:B,2,FALSE)</f>
        <v>4332. Dirección del área de turismo, eventos y marca ciudad</v>
      </c>
      <c r="W2188" s="57" t="str">
        <f>MID(Tabla1[[#This Row],[Aplicación]],14,2)</f>
        <v>21</v>
      </c>
      <c r="X2188" s="57" t="str">
        <f>MID(Tabla1[[#This Row],[Aplicación]],14,6)</f>
        <v>213</v>
      </c>
    </row>
    <row r="2189" spans="1:24" x14ac:dyDescent="0.25">
      <c r="A2189" s="60">
        <v>220239000974</v>
      </c>
      <c r="B2189" s="43" t="s">
        <v>390</v>
      </c>
      <c r="C2189" s="61">
        <v>45292</v>
      </c>
      <c r="D2189" s="60">
        <v>22024001910</v>
      </c>
      <c r="E2189" s="43" t="s">
        <v>1157</v>
      </c>
      <c r="F2189" s="62">
        <v>2641.77</v>
      </c>
      <c r="G2189" s="43" t="s">
        <v>429</v>
      </c>
      <c r="H2189" s="43" t="s">
        <v>1995</v>
      </c>
      <c r="I2189" s="69">
        <v>220</v>
      </c>
      <c r="J2189" s="43" t="s">
        <v>398</v>
      </c>
      <c r="K2189" s="43" t="s">
        <v>398</v>
      </c>
      <c r="L2189" s="43" t="s">
        <v>413</v>
      </c>
      <c r="M2189" s="43" t="s">
        <v>395</v>
      </c>
      <c r="N2189" s="43" t="s">
        <v>396</v>
      </c>
      <c r="O2189" s="52" t="s">
        <v>321</v>
      </c>
      <c r="P2189" s="63" t="s">
        <v>276</v>
      </c>
      <c r="Q2189" s="57" t="str">
        <f>MID(Tabla1[[#This Row],[Aplicación]],14,1)</f>
        <v>2</v>
      </c>
      <c r="R2189" s="35" t="s">
        <v>265</v>
      </c>
      <c r="S2189" s="57" t="str">
        <f>MID(Tabla1[[#This Row],[Aplicación]],6,2)</f>
        <v>09</v>
      </c>
      <c r="T2189" s="54" t="str">
        <f>VLOOKUP(Tabla1[[#This Row],[AREA]],Hoja1!A:B,2,FALSE)</f>
        <v>09. Turismo, eventos y marca ciudad</v>
      </c>
      <c r="U2189" s="57" t="str">
        <f>MID(Tabla1[[#This Row],[Aplicación]],9,4)</f>
        <v>4322</v>
      </c>
      <c r="V2189" s="54" t="str">
        <f>VLOOKUP(Tabla1[[#This Row],[PROGRAMA]],Hoja1!A:B,2,FALSE)</f>
        <v>4332. Dirección del área de turismo, eventos y marca ciudad</v>
      </c>
      <c r="W2189" s="57" t="str">
        <f>MID(Tabla1[[#This Row],[Aplicación]],14,2)</f>
        <v>21</v>
      </c>
      <c r="X2189" s="57" t="str">
        <f>MID(Tabla1[[#This Row],[Aplicación]],14,6)</f>
        <v>213</v>
      </c>
    </row>
    <row r="2190" spans="1:24" x14ac:dyDescent="0.25">
      <c r="A2190" s="60">
        <v>220240003381</v>
      </c>
      <c r="B2190" s="43" t="s">
        <v>390</v>
      </c>
      <c r="C2190" s="61">
        <v>45350</v>
      </c>
      <c r="D2190" s="60">
        <v>22024001564</v>
      </c>
      <c r="E2190" s="43" t="s">
        <v>1287</v>
      </c>
      <c r="F2190" s="62">
        <v>0.01</v>
      </c>
      <c r="G2190" s="43" t="s">
        <v>86</v>
      </c>
      <c r="H2190" s="43" t="s">
        <v>1686</v>
      </c>
      <c r="I2190" s="69">
        <v>220</v>
      </c>
      <c r="J2190" s="43" t="s">
        <v>398</v>
      </c>
      <c r="K2190" s="43" t="s">
        <v>398</v>
      </c>
      <c r="L2190" s="43" t="s">
        <v>413</v>
      </c>
      <c r="M2190" s="43" t="s">
        <v>585</v>
      </c>
      <c r="N2190" s="43" t="s">
        <v>539</v>
      </c>
      <c r="O2190" s="52" t="s">
        <v>326</v>
      </c>
      <c r="P2190" s="63" t="s">
        <v>276</v>
      </c>
      <c r="Q2190" s="57" t="str">
        <f>MID(Tabla1[[#This Row],[Aplicación]],14,1)</f>
        <v>2</v>
      </c>
      <c r="R2190" s="35" t="s">
        <v>265</v>
      </c>
      <c r="S2190" s="57" t="str">
        <f>MID(Tabla1[[#This Row],[Aplicación]],6,2)</f>
        <v>10</v>
      </c>
      <c r="T2190" s="54" t="str">
        <f>VLOOKUP(Tabla1[[#This Row],[AREA]],Hoja1!A:B,2,FALSE)</f>
        <v>10. Personas mayores, familia y servicios sociales</v>
      </c>
      <c r="U2190" s="57" t="str">
        <f>MID(Tabla1[[#This Row],[Aplicación]],9,4)</f>
        <v>2311</v>
      </c>
      <c r="V2190" s="54" t="str">
        <f>VLOOKUP(Tabla1[[#This Row],[PROGRAMA]],Hoja1!A:B,2,FALSE)</f>
        <v>2311. Intervención social</v>
      </c>
      <c r="W2190" s="57" t="str">
        <f>MID(Tabla1[[#This Row],[Aplicación]],14,2)</f>
        <v>21</v>
      </c>
      <c r="X2190" s="57" t="str">
        <f>MID(Tabla1[[#This Row],[Aplicación]],14,6)</f>
        <v>212</v>
      </c>
    </row>
    <row r="2191" spans="1:24" x14ac:dyDescent="0.25">
      <c r="A2191" s="53">
        <v>220240000773</v>
      </c>
      <c r="B2191" s="45" t="s">
        <v>390</v>
      </c>
      <c r="C2191" s="50">
        <v>45329</v>
      </c>
      <c r="D2191" s="44">
        <v>22024000591</v>
      </c>
      <c r="E2191" s="45" t="s">
        <v>1287</v>
      </c>
      <c r="F2191" s="51">
        <v>137.63999999999999</v>
      </c>
      <c r="G2191" s="45" t="s">
        <v>1127</v>
      </c>
      <c r="H2191" s="45" t="s">
        <v>1779</v>
      </c>
      <c r="I2191" s="53">
        <v>220</v>
      </c>
      <c r="J2191" s="45" t="s">
        <v>398</v>
      </c>
      <c r="K2191" s="45" t="s">
        <v>398</v>
      </c>
      <c r="L2191" s="45" t="s">
        <v>399</v>
      </c>
      <c r="M2191" s="45" t="s">
        <v>585</v>
      </c>
      <c r="N2191" s="45" t="s">
        <v>539</v>
      </c>
      <c r="O2191" s="52" t="s">
        <v>326</v>
      </c>
      <c r="P2191" s="63" t="s">
        <v>276</v>
      </c>
      <c r="Q2191" s="57" t="str">
        <f>MID(Tabla1[[#This Row],[Aplicación]],14,1)</f>
        <v>2</v>
      </c>
      <c r="R2191" s="35" t="s">
        <v>265</v>
      </c>
      <c r="S2191" s="57" t="str">
        <f>MID(Tabla1[[#This Row],[Aplicación]],6,2)</f>
        <v>10</v>
      </c>
      <c r="T2191" s="54" t="str">
        <f>VLOOKUP(Tabla1[[#This Row],[AREA]],Hoja1!A:B,2,FALSE)</f>
        <v>10. Personas mayores, familia y servicios sociales</v>
      </c>
      <c r="U2191" s="57" t="str">
        <f>MID(Tabla1[[#This Row],[Aplicación]],9,4)</f>
        <v>2311</v>
      </c>
      <c r="V2191" s="54" t="str">
        <f>VLOOKUP(Tabla1[[#This Row],[PROGRAMA]],Hoja1!A:B,2,FALSE)</f>
        <v>2311. Intervención social</v>
      </c>
      <c r="W2191" s="57" t="str">
        <f>MID(Tabla1[[#This Row],[Aplicación]],14,2)</f>
        <v>21</v>
      </c>
      <c r="X2191" s="57" t="str">
        <f>MID(Tabla1[[#This Row],[Aplicación]],14,6)</f>
        <v>212</v>
      </c>
    </row>
    <row r="2192" spans="1:24" x14ac:dyDescent="0.25">
      <c r="A2192" s="60">
        <v>220240003703</v>
      </c>
      <c r="B2192" s="43" t="s">
        <v>390</v>
      </c>
      <c r="C2192" s="61">
        <v>45351</v>
      </c>
      <c r="D2192" s="60">
        <v>22024002583</v>
      </c>
      <c r="E2192" s="43" t="s">
        <v>1287</v>
      </c>
      <c r="F2192" s="62">
        <v>137.88</v>
      </c>
      <c r="G2192" s="43" t="s">
        <v>330</v>
      </c>
      <c r="H2192" s="43" t="s">
        <v>1783</v>
      </c>
      <c r="I2192" s="69">
        <v>220</v>
      </c>
      <c r="J2192" s="43" t="s">
        <v>398</v>
      </c>
      <c r="K2192" s="43" t="s">
        <v>398</v>
      </c>
      <c r="L2192" s="43" t="s">
        <v>399</v>
      </c>
      <c r="M2192" s="43" t="s">
        <v>585</v>
      </c>
      <c r="N2192" s="43" t="s">
        <v>539</v>
      </c>
      <c r="O2192" s="52" t="s">
        <v>326</v>
      </c>
      <c r="P2192" s="63" t="s">
        <v>276</v>
      </c>
      <c r="Q2192" s="57" t="str">
        <f>MID(Tabla1[[#This Row],[Aplicación]],14,1)</f>
        <v>2</v>
      </c>
      <c r="R2192" s="35" t="s">
        <v>265</v>
      </c>
      <c r="S2192" s="57" t="str">
        <f>MID(Tabla1[[#This Row],[Aplicación]],6,2)</f>
        <v>10</v>
      </c>
      <c r="T2192" s="54" t="str">
        <f>VLOOKUP(Tabla1[[#This Row],[AREA]],Hoja1!A:B,2,FALSE)</f>
        <v>10. Personas mayores, familia y servicios sociales</v>
      </c>
      <c r="U2192" s="57" t="str">
        <f>MID(Tabla1[[#This Row],[Aplicación]],9,4)</f>
        <v>2311</v>
      </c>
      <c r="V2192" s="54" t="str">
        <f>VLOOKUP(Tabla1[[#This Row],[PROGRAMA]],Hoja1!A:B,2,FALSE)</f>
        <v>2311. Intervención social</v>
      </c>
      <c r="W2192" s="57" t="str">
        <f>MID(Tabla1[[#This Row],[Aplicación]],14,2)</f>
        <v>21</v>
      </c>
      <c r="X2192" s="57" t="str">
        <f>MID(Tabla1[[#This Row],[Aplicación]],14,6)</f>
        <v>212</v>
      </c>
    </row>
    <row r="2193" spans="1:24" x14ac:dyDescent="0.25">
      <c r="A2193" s="60">
        <v>220240003029</v>
      </c>
      <c r="B2193" s="43" t="s">
        <v>390</v>
      </c>
      <c r="C2193" s="61">
        <v>45343</v>
      </c>
      <c r="D2193" s="60">
        <v>22024001564</v>
      </c>
      <c r="E2193" s="43" t="s">
        <v>1287</v>
      </c>
      <c r="F2193" s="62">
        <v>343.53</v>
      </c>
      <c r="G2193" s="43" t="s">
        <v>86</v>
      </c>
      <c r="H2193" s="43" t="s">
        <v>1864</v>
      </c>
      <c r="I2193" s="69">
        <v>220</v>
      </c>
      <c r="J2193" s="43" t="s">
        <v>398</v>
      </c>
      <c r="K2193" s="43" t="s">
        <v>398</v>
      </c>
      <c r="L2193" s="43" t="s">
        <v>413</v>
      </c>
      <c r="M2193" s="43" t="s">
        <v>585</v>
      </c>
      <c r="N2193" s="43" t="s">
        <v>539</v>
      </c>
      <c r="O2193" s="52" t="s">
        <v>326</v>
      </c>
      <c r="P2193" s="63" t="s">
        <v>276</v>
      </c>
      <c r="Q2193" s="57" t="str">
        <f>MID(Tabla1[[#This Row],[Aplicación]],14,1)</f>
        <v>2</v>
      </c>
      <c r="R2193" s="35" t="s">
        <v>265</v>
      </c>
      <c r="S2193" s="57" t="str">
        <f>MID(Tabla1[[#This Row],[Aplicación]],6,2)</f>
        <v>10</v>
      </c>
      <c r="T2193" s="54" t="str">
        <f>VLOOKUP(Tabla1[[#This Row],[AREA]],Hoja1!A:B,2,FALSE)</f>
        <v>10. Personas mayores, familia y servicios sociales</v>
      </c>
      <c r="U2193" s="57" t="str">
        <f>MID(Tabla1[[#This Row],[Aplicación]],9,4)</f>
        <v>2311</v>
      </c>
      <c r="V2193" s="54" t="str">
        <f>VLOOKUP(Tabla1[[#This Row],[PROGRAMA]],Hoja1!A:B,2,FALSE)</f>
        <v>2311. Intervención social</v>
      </c>
      <c r="W2193" s="57" t="str">
        <f>MID(Tabla1[[#This Row],[Aplicación]],14,2)</f>
        <v>21</v>
      </c>
      <c r="X2193" s="57" t="str">
        <f>MID(Tabla1[[#This Row],[Aplicación]],14,6)</f>
        <v>212</v>
      </c>
    </row>
    <row r="2194" spans="1:24" x14ac:dyDescent="0.25">
      <c r="A2194" s="60">
        <v>220240000741</v>
      </c>
      <c r="B2194" s="43" t="s">
        <v>390</v>
      </c>
      <c r="C2194" s="61">
        <v>45327</v>
      </c>
      <c r="D2194" s="60">
        <v>22024000085</v>
      </c>
      <c r="E2194" s="43" t="s">
        <v>1287</v>
      </c>
      <c r="F2194" s="62">
        <v>479.77</v>
      </c>
      <c r="G2194" s="43" t="s">
        <v>1127</v>
      </c>
      <c r="H2194" s="43" t="s">
        <v>1925</v>
      </c>
      <c r="I2194" s="69">
        <v>220</v>
      </c>
      <c r="J2194" s="43" t="s">
        <v>398</v>
      </c>
      <c r="K2194" s="43" t="s">
        <v>398</v>
      </c>
      <c r="L2194" s="43" t="s">
        <v>399</v>
      </c>
      <c r="M2194" s="43" t="s">
        <v>585</v>
      </c>
      <c r="N2194" s="43" t="s">
        <v>539</v>
      </c>
      <c r="O2194" s="52" t="s">
        <v>326</v>
      </c>
      <c r="P2194" s="63" t="s">
        <v>276</v>
      </c>
      <c r="Q2194" s="57" t="str">
        <f>MID(Tabla1[[#This Row],[Aplicación]],14,1)</f>
        <v>2</v>
      </c>
      <c r="R2194" s="35" t="s">
        <v>265</v>
      </c>
      <c r="S2194" s="57" t="str">
        <f>MID(Tabla1[[#This Row],[Aplicación]],6,2)</f>
        <v>10</v>
      </c>
      <c r="T2194" s="54" t="str">
        <f>VLOOKUP(Tabla1[[#This Row],[AREA]],Hoja1!A:B,2,FALSE)</f>
        <v>10. Personas mayores, familia y servicios sociales</v>
      </c>
      <c r="U2194" s="57" t="str">
        <f>MID(Tabla1[[#This Row],[Aplicación]],9,4)</f>
        <v>2311</v>
      </c>
      <c r="V2194" s="54" t="str">
        <f>VLOOKUP(Tabla1[[#This Row],[PROGRAMA]],Hoja1!A:B,2,FALSE)</f>
        <v>2311. Intervención social</v>
      </c>
      <c r="W2194" s="57" t="str">
        <f>MID(Tabla1[[#This Row],[Aplicación]],14,2)</f>
        <v>21</v>
      </c>
      <c r="X2194" s="57" t="str">
        <f>MID(Tabla1[[#This Row],[Aplicación]],14,6)</f>
        <v>212</v>
      </c>
    </row>
    <row r="2195" spans="1:24" x14ac:dyDescent="0.25">
      <c r="A2195" s="60">
        <v>220240000752</v>
      </c>
      <c r="B2195" s="43" t="s">
        <v>390</v>
      </c>
      <c r="C2195" s="61">
        <v>45327</v>
      </c>
      <c r="D2195" s="60">
        <v>22024000428</v>
      </c>
      <c r="E2195" s="43" t="s">
        <v>1287</v>
      </c>
      <c r="F2195" s="62">
        <v>550.54999999999995</v>
      </c>
      <c r="G2195" s="43" t="s">
        <v>97</v>
      </c>
      <c r="H2195" s="43" t="s">
        <v>1961</v>
      </c>
      <c r="I2195" s="69">
        <v>220</v>
      </c>
      <c r="J2195" s="43" t="s">
        <v>398</v>
      </c>
      <c r="K2195" s="43" t="s">
        <v>398</v>
      </c>
      <c r="L2195" s="43" t="s">
        <v>399</v>
      </c>
      <c r="M2195" s="43" t="s">
        <v>585</v>
      </c>
      <c r="N2195" s="43" t="s">
        <v>539</v>
      </c>
      <c r="O2195" s="52" t="s">
        <v>326</v>
      </c>
      <c r="P2195" s="63" t="s">
        <v>276</v>
      </c>
      <c r="Q2195" s="57" t="str">
        <f>MID(Tabla1[[#This Row],[Aplicación]],14,1)</f>
        <v>2</v>
      </c>
      <c r="R2195" s="35" t="s">
        <v>265</v>
      </c>
      <c r="S2195" s="57" t="str">
        <f>MID(Tabla1[[#This Row],[Aplicación]],6,2)</f>
        <v>10</v>
      </c>
      <c r="T2195" s="54" t="str">
        <f>VLOOKUP(Tabla1[[#This Row],[AREA]],Hoja1!A:B,2,FALSE)</f>
        <v>10. Personas mayores, familia y servicios sociales</v>
      </c>
      <c r="U2195" s="57" t="str">
        <f>MID(Tabla1[[#This Row],[Aplicación]],9,4)</f>
        <v>2311</v>
      </c>
      <c r="V2195" s="54" t="str">
        <f>VLOOKUP(Tabla1[[#This Row],[PROGRAMA]],Hoja1!A:B,2,FALSE)</f>
        <v>2311. Intervención social</v>
      </c>
      <c r="W2195" s="57" t="str">
        <f>MID(Tabla1[[#This Row],[Aplicación]],14,2)</f>
        <v>21</v>
      </c>
      <c r="X2195" s="57" t="str">
        <f>MID(Tabla1[[#This Row],[Aplicación]],14,6)</f>
        <v>212</v>
      </c>
    </row>
    <row r="2196" spans="1:24" x14ac:dyDescent="0.25">
      <c r="A2196" s="53">
        <v>220240003701</v>
      </c>
      <c r="B2196" s="45" t="s">
        <v>390</v>
      </c>
      <c r="C2196" s="50">
        <v>45351</v>
      </c>
      <c r="D2196" s="44">
        <v>22024002505</v>
      </c>
      <c r="E2196" s="45" t="s">
        <v>1287</v>
      </c>
      <c r="F2196" s="51">
        <v>1422.96</v>
      </c>
      <c r="G2196" s="45" t="s">
        <v>43</v>
      </c>
      <c r="H2196" s="45" t="s">
        <v>2214</v>
      </c>
      <c r="I2196" s="53">
        <v>220</v>
      </c>
      <c r="J2196" s="45" t="s">
        <v>398</v>
      </c>
      <c r="K2196" s="45" t="s">
        <v>398</v>
      </c>
      <c r="L2196" s="45" t="s">
        <v>413</v>
      </c>
      <c r="M2196" s="45" t="s">
        <v>585</v>
      </c>
      <c r="N2196" s="45" t="s">
        <v>539</v>
      </c>
      <c r="O2196" s="52" t="s">
        <v>326</v>
      </c>
      <c r="P2196" s="63" t="s">
        <v>276</v>
      </c>
      <c r="Q2196" s="57" t="str">
        <f>MID(Tabla1[[#This Row],[Aplicación]],14,1)</f>
        <v>2</v>
      </c>
      <c r="R2196" s="35" t="s">
        <v>265</v>
      </c>
      <c r="S2196" s="57" t="str">
        <f>MID(Tabla1[[#This Row],[Aplicación]],6,2)</f>
        <v>10</v>
      </c>
      <c r="T2196" s="54" t="str">
        <f>VLOOKUP(Tabla1[[#This Row],[AREA]],Hoja1!A:B,2,FALSE)</f>
        <v>10. Personas mayores, familia y servicios sociales</v>
      </c>
      <c r="U2196" s="57" t="str">
        <f>MID(Tabla1[[#This Row],[Aplicación]],9,4)</f>
        <v>2311</v>
      </c>
      <c r="V2196" s="54" t="str">
        <f>VLOOKUP(Tabla1[[#This Row],[PROGRAMA]],Hoja1!A:B,2,FALSE)</f>
        <v>2311. Intervención social</v>
      </c>
      <c r="W2196" s="57" t="str">
        <f>MID(Tabla1[[#This Row],[Aplicación]],14,2)</f>
        <v>21</v>
      </c>
      <c r="X2196" s="57" t="str">
        <f>MID(Tabla1[[#This Row],[Aplicación]],14,6)</f>
        <v>212</v>
      </c>
    </row>
    <row r="2197" spans="1:24" x14ac:dyDescent="0.25">
      <c r="A2197" s="44">
        <v>220240000743</v>
      </c>
      <c r="B2197" s="45" t="s">
        <v>390</v>
      </c>
      <c r="C2197" s="50">
        <v>45327</v>
      </c>
      <c r="D2197" s="44">
        <v>22024000421</v>
      </c>
      <c r="E2197" s="45" t="s">
        <v>1287</v>
      </c>
      <c r="F2197" s="51">
        <v>1445.95</v>
      </c>
      <c r="G2197" s="45" t="s">
        <v>358</v>
      </c>
      <c r="H2197" s="45" t="s">
        <v>2215</v>
      </c>
      <c r="I2197" s="53">
        <v>220</v>
      </c>
      <c r="J2197" s="45" t="s">
        <v>420</v>
      </c>
      <c r="K2197" s="45" t="s">
        <v>420</v>
      </c>
      <c r="L2197" s="45" t="s">
        <v>399</v>
      </c>
      <c r="M2197" s="45" t="s">
        <v>585</v>
      </c>
      <c r="N2197" s="45" t="s">
        <v>539</v>
      </c>
      <c r="O2197" s="52" t="s">
        <v>326</v>
      </c>
      <c r="P2197" s="63" t="s">
        <v>276</v>
      </c>
      <c r="Q2197" s="57" t="str">
        <f>MID(Tabla1[[#This Row],[Aplicación]],14,1)</f>
        <v>2</v>
      </c>
      <c r="R2197" s="35" t="s">
        <v>265</v>
      </c>
      <c r="S2197" s="57" t="str">
        <f>MID(Tabla1[[#This Row],[Aplicación]],6,2)</f>
        <v>10</v>
      </c>
      <c r="T2197" s="54" t="str">
        <f>VLOOKUP(Tabla1[[#This Row],[AREA]],Hoja1!A:B,2,FALSE)</f>
        <v>10. Personas mayores, familia y servicios sociales</v>
      </c>
      <c r="U2197" s="57" t="str">
        <f>MID(Tabla1[[#This Row],[Aplicación]],9,4)</f>
        <v>2311</v>
      </c>
      <c r="V2197" s="54" t="str">
        <f>VLOOKUP(Tabla1[[#This Row],[PROGRAMA]],Hoja1!A:B,2,FALSE)</f>
        <v>2311. Intervención social</v>
      </c>
      <c r="W2197" s="57" t="str">
        <f>MID(Tabla1[[#This Row],[Aplicación]],14,2)</f>
        <v>21</v>
      </c>
      <c r="X2197" s="57" t="str">
        <f>MID(Tabla1[[#This Row],[Aplicación]],14,6)</f>
        <v>212</v>
      </c>
    </row>
    <row r="2198" spans="1:24" x14ac:dyDescent="0.25">
      <c r="A2198" s="60">
        <v>220240006784</v>
      </c>
      <c r="B2198" s="43" t="s">
        <v>702</v>
      </c>
      <c r="C2198" s="61">
        <v>45369</v>
      </c>
      <c r="D2198" s="60">
        <v>22024000437</v>
      </c>
      <c r="E2198" s="43" t="s">
        <v>1287</v>
      </c>
      <c r="F2198" s="62">
        <v>241.89</v>
      </c>
      <c r="G2198" s="43" t="s">
        <v>764</v>
      </c>
      <c r="H2198" s="43" t="s">
        <v>2327</v>
      </c>
      <c r="I2198" s="69">
        <v>300</v>
      </c>
      <c r="J2198" s="43" t="s">
        <v>398</v>
      </c>
      <c r="K2198" s="43" t="s">
        <v>398</v>
      </c>
      <c r="L2198" s="43" t="s">
        <v>413</v>
      </c>
      <c r="M2198" s="43" t="s">
        <v>395</v>
      </c>
      <c r="N2198" s="43" t="s">
        <v>396</v>
      </c>
      <c r="O2198" s="52" t="s">
        <v>325</v>
      </c>
      <c r="P2198" s="63" t="s">
        <v>276</v>
      </c>
      <c r="Q2198" s="57" t="str">
        <f>MID(Tabla1[[#This Row],[Aplicación]],14,1)</f>
        <v>2</v>
      </c>
      <c r="R2198" s="35" t="s">
        <v>265</v>
      </c>
      <c r="S2198" s="57" t="str">
        <f>MID(Tabla1[[#This Row],[Aplicación]],6,2)</f>
        <v>10</v>
      </c>
      <c r="T2198" s="54" t="str">
        <f>VLOOKUP(Tabla1[[#This Row],[AREA]],Hoja1!A:B,2,FALSE)</f>
        <v>10. Personas mayores, familia y servicios sociales</v>
      </c>
      <c r="U2198" s="57" t="str">
        <f>MID(Tabla1[[#This Row],[Aplicación]],9,4)</f>
        <v>2311</v>
      </c>
      <c r="V2198" s="54" t="str">
        <f>VLOOKUP(Tabla1[[#This Row],[PROGRAMA]],Hoja1!A:B,2,FALSE)</f>
        <v>2311. Intervención social</v>
      </c>
      <c r="W2198" s="57" t="str">
        <f>MID(Tabla1[[#This Row],[Aplicación]],14,2)</f>
        <v>21</v>
      </c>
      <c r="X2198" s="57" t="str">
        <f>MID(Tabla1[[#This Row],[Aplicación]],14,6)</f>
        <v>212</v>
      </c>
    </row>
    <row r="2199" spans="1:24" x14ac:dyDescent="0.25">
      <c r="A2199" s="60">
        <v>220240006845</v>
      </c>
      <c r="B2199" s="43" t="s">
        <v>702</v>
      </c>
      <c r="C2199" s="61">
        <v>45369</v>
      </c>
      <c r="D2199" s="60">
        <v>22024000437</v>
      </c>
      <c r="E2199" s="43" t="s">
        <v>1287</v>
      </c>
      <c r="F2199" s="62">
        <v>130.19999999999999</v>
      </c>
      <c r="G2199" s="43" t="s">
        <v>764</v>
      </c>
      <c r="H2199" s="43" t="s">
        <v>2334</v>
      </c>
      <c r="I2199" s="69">
        <v>300</v>
      </c>
      <c r="J2199" s="43" t="s">
        <v>398</v>
      </c>
      <c r="K2199" s="43" t="s">
        <v>398</v>
      </c>
      <c r="L2199" s="43" t="s">
        <v>413</v>
      </c>
      <c r="M2199" s="43" t="s">
        <v>395</v>
      </c>
      <c r="N2199" s="43" t="s">
        <v>396</v>
      </c>
      <c r="O2199" s="52" t="s">
        <v>325</v>
      </c>
      <c r="P2199" s="63" t="s">
        <v>276</v>
      </c>
      <c r="Q2199" s="57" t="str">
        <f>MID(Tabla1[[#This Row],[Aplicación]],14,1)</f>
        <v>2</v>
      </c>
      <c r="R2199" s="35" t="s">
        <v>265</v>
      </c>
      <c r="S2199" s="57" t="str">
        <f>MID(Tabla1[[#This Row],[Aplicación]],6,2)</f>
        <v>10</v>
      </c>
      <c r="T2199" s="54" t="str">
        <f>VLOOKUP(Tabla1[[#This Row],[AREA]],Hoja1!A:B,2,FALSE)</f>
        <v>10. Personas mayores, familia y servicios sociales</v>
      </c>
      <c r="U2199" s="57" t="str">
        <f>MID(Tabla1[[#This Row],[Aplicación]],9,4)</f>
        <v>2311</v>
      </c>
      <c r="V2199" s="54" t="str">
        <f>VLOOKUP(Tabla1[[#This Row],[PROGRAMA]],Hoja1!A:B,2,FALSE)</f>
        <v>2311. Intervención social</v>
      </c>
      <c r="W2199" s="57" t="str">
        <f>MID(Tabla1[[#This Row],[Aplicación]],14,2)</f>
        <v>21</v>
      </c>
      <c r="X2199" s="57" t="str">
        <f>MID(Tabla1[[#This Row],[Aplicación]],14,6)</f>
        <v>212</v>
      </c>
    </row>
    <row r="2200" spans="1:24" x14ac:dyDescent="0.25">
      <c r="A2200" s="60">
        <v>220240007686</v>
      </c>
      <c r="B2200" s="43" t="s">
        <v>702</v>
      </c>
      <c r="C2200" s="61">
        <v>45372</v>
      </c>
      <c r="D2200" s="60">
        <v>22024000437</v>
      </c>
      <c r="E2200" s="43" t="s">
        <v>1287</v>
      </c>
      <c r="F2200" s="62">
        <v>14.25</v>
      </c>
      <c r="G2200" s="43" t="s">
        <v>764</v>
      </c>
      <c r="H2200" s="43" t="s">
        <v>2349</v>
      </c>
      <c r="I2200" s="69">
        <v>300</v>
      </c>
      <c r="J2200" s="43" t="s">
        <v>398</v>
      </c>
      <c r="K2200" s="43" t="s">
        <v>398</v>
      </c>
      <c r="L2200" s="43" t="s">
        <v>413</v>
      </c>
      <c r="M2200" s="43" t="s">
        <v>395</v>
      </c>
      <c r="N2200" s="43" t="s">
        <v>396</v>
      </c>
      <c r="O2200" s="52" t="s">
        <v>325</v>
      </c>
      <c r="P2200" s="63" t="s">
        <v>276</v>
      </c>
      <c r="Q2200" s="57" t="str">
        <f>MID(Tabla1[[#This Row],[Aplicación]],14,1)</f>
        <v>2</v>
      </c>
      <c r="R2200" s="35" t="s">
        <v>265</v>
      </c>
      <c r="S2200" s="57" t="str">
        <f>MID(Tabla1[[#This Row],[Aplicación]],6,2)</f>
        <v>10</v>
      </c>
      <c r="T2200" s="54" t="str">
        <f>VLOOKUP(Tabla1[[#This Row],[AREA]],Hoja1!A:B,2,FALSE)</f>
        <v>10. Personas mayores, familia y servicios sociales</v>
      </c>
      <c r="U2200" s="57" t="str">
        <f>MID(Tabla1[[#This Row],[Aplicación]],9,4)</f>
        <v>2311</v>
      </c>
      <c r="V2200" s="54" t="str">
        <f>VLOOKUP(Tabla1[[#This Row],[PROGRAMA]],Hoja1!A:B,2,FALSE)</f>
        <v>2311. Intervención social</v>
      </c>
      <c r="W2200" s="57" t="str">
        <f>MID(Tabla1[[#This Row],[Aplicación]],14,2)</f>
        <v>21</v>
      </c>
      <c r="X2200" s="57" t="str">
        <f>MID(Tabla1[[#This Row],[Aplicación]],14,6)</f>
        <v>212</v>
      </c>
    </row>
    <row r="2201" spans="1:24" x14ac:dyDescent="0.25">
      <c r="A2201" s="60">
        <v>220240000739</v>
      </c>
      <c r="B2201" s="43" t="s">
        <v>390</v>
      </c>
      <c r="C2201" s="61">
        <v>45327</v>
      </c>
      <c r="D2201" s="60">
        <v>22024000084</v>
      </c>
      <c r="E2201" s="43" t="s">
        <v>1287</v>
      </c>
      <c r="F2201" s="62">
        <v>3000</v>
      </c>
      <c r="G2201" s="43" t="s">
        <v>86</v>
      </c>
      <c r="H2201" s="43" t="s">
        <v>2412</v>
      </c>
      <c r="I2201" s="69">
        <v>220</v>
      </c>
      <c r="J2201" s="43" t="s">
        <v>398</v>
      </c>
      <c r="K2201" s="43" t="s">
        <v>398</v>
      </c>
      <c r="L2201" s="43" t="s">
        <v>413</v>
      </c>
      <c r="M2201" s="43" t="s">
        <v>585</v>
      </c>
      <c r="N2201" s="43" t="s">
        <v>539</v>
      </c>
      <c r="O2201" s="52" t="s">
        <v>326</v>
      </c>
      <c r="P2201" s="63" t="s">
        <v>276</v>
      </c>
      <c r="Q2201" s="57" t="str">
        <f>MID(Tabla1[[#This Row],[Aplicación]],14,1)</f>
        <v>2</v>
      </c>
      <c r="R2201" s="35" t="s">
        <v>265</v>
      </c>
      <c r="S2201" s="57" t="str">
        <f>MID(Tabla1[[#This Row],[Aplicación]],6,2)</f>
        <v>10</v>
      </c>
      <c r="T2201" s="54" t="str">
        <f>VLOOKUP(Tabla1[[#This Row],[AREA]],Hoja1!A:B,2,FALSE)</f>
        <v>10. Personas mayores, familia y servicios sociales</v>
      </c>
      <c r="U2201" s="57" t="str">
        <f>MID(Tabla1[[#This Row],[Aplicación]],9,4)</f>
        <v>2311</v>
      </c>
      <c r="V2201" s="54" t="str">
        <f>VLOOKUP(Tabla1[[#This Row],[PROGRAMA]],Hoja1!A:B,2,FALSE)</f>
        <v>2311. Intervención social</v>
      </c>
      <c r="W2201" s="57" t="str">
        <f>MID(Tabla1[[#This Row],[Aplicación]],14,2)</f>
        <v>21</v>
      </c>
      <c r="X2201" s="57" t="str">
        <f>MID(Tabla1[[#This Row],[Aplicación]],14,6)</f>
        <v>212</v>
      </c>
    </row>
    <row r="2202" spans="1:24" x14ac:dyDescent="0.25">
      <c r="A2202" s="60">
        <v>220240007776</v>
      </c>
      <c r="B2202" s="43" t="s">
        <v>702</v>
      </c>
      <c r="C2202" s="61">
        <v>45372</v>
      </c>
      <c r="D2202" s="60">
        <v>22024000437</v>
      </c>
      <c r="E2202" s="43" t="s">
        <v>1287</v>
      </c>
      <c r="F2202" s="62">
        <v>98.75</v>
      </c>
      <c r="G2202" s="43" t="s">
        <v>41</v>
      </c>
      <c r="H2202" s="43" t="s">
        <v>2460</v>
      </c>
      <c r="I2202" s="69">
        <v>300</v>
      </c>
      <c r="J2202" s="43" t="s">
        <v>398</v>
      </c>
      <c r="K2202" s="43" t="s">
        <v>398</v>
      </c>
      <c r="L2202" s="43" t="s">
        <v>413</v>
      </c>
      <c r="M2202" s="43" t="s">
        <v>395</v>
      </c>
      <c r="N2202" s="43" t="s">
        <v>396</v>
      </c>
      <c r="O2202" s="52" t="s">
        <v>325</v>
      </c>
      <c r="P2202" s="63" t="s">
        <v>276</v>
      </c>
      <c r="Q2202" s="57" t="str">
        <f>MID(Tabla1[[#This Row],[Aplicación]],14,1)</f>
        <v>2</v>
      </c>
      <c r="R2202" s="35" t="s">
        <v>265</v>
      </c>
      <c r="S2202" s="57" t="str">
        <f>MID(Tabla1[[#This Row],[Aplicación]],6,2)</f>
        <v>10</v>
      </c>
      <c r="T2202" s="54" t="str">
        <f>VLOOKUP(Tabla1[[#This Row],[AREA]],Hoja1!A:B,2,FALSE)</f>
        <v>10. Personas mayores, familia y servicios sociales</v>
      </c>
      <c r="U2202" s="57" t="str">
        <f>MID(Tabla1[[#This Row],[Aplicación]],9,4)</f>
        <v>2311</v>
      </c>
      <c r="V2202" s="54" t="str">
        <f>VLOOKUP(Tabla1[[#This Row],[PROGRAMA]],Hoja1!A:B,2,FALSE)</f>
        <v>2311. Intervención social</v>
      </c>
      <c r="W2202" s="57" t="str">
        <f>MID(Tabla1[[#This Row],[Aplicación]],14,2)</f>
        <v>21</v>
      </c>
      <c r="X2202" s="57" t="str">
        <f>MID(Tabla1[[#This Row],[Aplicación]],14,6)</f>
        <v>212</v>
      </c>
    </row>
    <row r="2203" spans="1:24" x14ac:dyDescent="0.25">
      <c r="A2203" s="60">
        <v>220240006782</v>
      </c>
      <c r="B2203" s="43" t="s">
        <v>702</v>
      </c>
      <c r="C2203" s="61">
        <v>45369</v>
      </c>
      <c r="D2203" s="60">
        <v>22024000437</v>
      </c>
      <c r="E2203" s="43" t="s">
        <v>1287</v>
      </c>
      <c r="F2203" s="62">
        <v>346.12</v>
      </c>
      <c r="G2203" s="43" t="s">
        <v>776</v>
      </c>
      <c r="H2203" s="43" t="s">
        <v>2491</v>
      </c>
      <c r="I2203" s="69">
        <v>300</v>
      </c>
      <c r="J2203" s="43" t="s">
        <v>398</v>
      </c>
      <c r="K2203" s="43" t="s">
        <v>398</v>
      </c>
      <c r="L2203" s="43" t="s">
        <v>413</v>
      </c>
      <c r="M2203" s="43" t="s">
        <v>395</v>
      </c>
      <c r="N2203" s="43" t="s">
        <v>396</v>
      </c>
      <c r="O2203" s="52" t="s">
        <v>325</v>
      </c>
      <c r="P2203" s="63" t="s">
        <v>276</v>
      </c>
      <c r="Q2203" s="57" t="str">
        <f>MID(Tabla1[[#This Row],[Aplicación]],14,1)</f>
        <v>2</v>
      </c>
      <c r="R2203" s="35" t="s">
        <v>265</v>
      </c>
      <c r="S2203" s="57" t="str">
        <f>MID(Tabla1[[#This Row],[Aplicación]],6,2)</f>
        <v>10</v>
      </c>
      <c r="T2203" s="54" t="str">
        <f>VLOOKUP(Tabla1[[#This Row],[AREA]],Hoja1!A:B,2,FALSE)</f>
        <v>10. Personas mayores, familia y servicios sociales</v>
      </c>
      <c r="U2203" s="57" t="str">
        <f>MID(Tabla1[[#This Row],[Aplicación]],9,4)</f>
        <v>2311</v>
      </c>
      <c r="V2203" s="54" t="str">
        <f>VLOOKUP(Tabla1[[#This Row],[PROGRAMA]],Hoja1!A:B,2,FALSE)</f>
        <v>2311. Intervención social</v>
      </c>
      <c r="W2203" s="57" t="str">
        <f>MID(Tabla1[[#This Row],[Aplicación]],14,2)</f>
        <v>21</v>
      </c>
      <c r="X2203" s="57" t="str">
        <f>MID(Tabla1[[#This Row],[Aplicación]],14,6)</f>
        <v>212</v>
      </c>
    </row>
    <row r="2204" spans="1:24" x14ac:dyDescent="0.25">
      <c r="A2204" s="60">
        <v>220240006790</v>
      </c>
      <c r="B2204" s="43" t="s">
        <v>702</v>
      </c>
      <c r="C2204" s="61">
        <v>45369</v>
      </c>
      <c r="D2204" s="60">
        <v>22024000436</v>
      </c>
      <c r="E2204" s="43" t="s">
        <v>1287</v>
      </c>
      <c r="F2204" s="62">
        <v>45.3</v>
      </c>
      <c r="G2204" s="43" t="s">
        <v>776</v>
      </c>
      <c r="H2204" s="43" t="s">
        <v>2507</v>
      </c>
      <c r="I2204" s="69">
        <v>300</v>
      </c>
      <c r="J2204" s="43" t="s">
        <v>398</v>
      </c>
      <c r="K2204" s="43" t="s">
        <v>398</v>
      </c>
      <c r="L2204" s="43" t="s">
        <v>413</v>
      </c>
      <c r="M2204" s="43" t="s">
        <v>395</v>
      </c>
      <c r="N2204" s="43" t="s">
        <v>396</v>
      </c>
      <c r="O2204" s="52" t="s">
        <v>325</v>
      </c>
      <c r="P2204" s="63" t="s">
        <v>276</v>
      </c>
      <c r="Q2204" s="57" t="str">
        <f>MID(Tabla1[[#This Row],[Aplicación]],14,1)</f>
        <v>2</v>
      </c>
      <c r="R2204" s="35" t="s">
        <v>265</v>
      </c>
      <c r="S2204" s="57" t="str">
        <f>MID(Tabla1[[#This Row],[Aplicación]],6,2)</f>
        <v>10</v>
      </c>
      <c r="T2204" s="54" t="str">
        <f>VLOOKUP(Tabla1[[#This Row],[AREA]],Hoja1!A:B,2,FALSE)</f>
        <v>10. Personas mayores, familia y servicios sociales</v>
      </c>
      <c r="U2204" s="57" t="str">
        <f>MID(Tabla1[[#This Row],[Aplicación]],9,4)</f>
        <v>2311</v>
      </c>
      <c r="V2204" s="54" t="str">
        <f>VLOOKUP(Tabla1[[#This Row],[PROGRAMA]],Hoja1!A:B,2,FALSE)</f>
        <v>2311. Intervención social</v>
      </c>
      <c r="W2204" s="57" t="str">
        <f>MID(Tabla1[[#This Row],[Aplicación]],14,2)</f>
        <v>21</v>
      </c>
      <c r="X2204" s="57" t="str">
        <f>MID(Tabla1[[#This Row],[Aplicación]],14,6)</f>
        <v>212</v>
      </c>
    </row>
    <row r="2205" spans="1:24" x14ac:dyDescent="0.25">
      <c r="A2205" s="60">
        <v>220240003027</v>
      </c>
      <c r="B2205" s="43" t="s">
        <v>390</v>
      </c>
      <c r="C2205" s="61">
        <v>45343</v>
      </c>
      <c r="D2205" s="60">
        <v>22024001546</v>
      </c>
      <c r="E2205" s="43" t="s">
        <v>1287</v>
      </c>
      <c r="F2205" s="62">
        <v>4091.67</v>
      </c>
      <c r="G2205" s="43" t="s">
        <v>1059</v>
      </c>
      <c r="H2205" s="43" t="s">
        <v>2547</v>
      </c>
      <c r="I2205" s="69">
        <v>220</v>
      </c>
      <c r="J2205" s="43" t="s">
        <v>398</v>
      </c>
      <c r="K2205" s="43" t="s">
        <v>398</v>
      </c>
      <c r="L2205" s="43" t="s">
        <v>399</v>
      </c>
      <c r="M2205" s="43" t="s">
        <v>585</v>
      </c>
      <c r="N2205" s="43" t="s">
        <v>539</v>
      </c>
      <c r="O2205" s="52" t="s">
        <v>326</v>
      </c>
      <c r="P2205" s="63" t="s">
        <v>276</v>
      </c>
      <c r="Q2205" s="57" t="str">
        <f>MID(Tabla1[[#This Row],[Aplicación]],14,1)</f>
        <v>2</v>
      </c>
      <c r="R2205" s="35" t="s">
        <v>265</v>
      </c>
      <c r="S2205" s="57" t="str">
        <f>MID(Tabla1[[#This Row],[Aplicación]],6,2)</f>
        <v>10</v>
      </c>
      <c r="T2205" s="54" t="str">
        <f>VLOOKUP(Tabla1[[#This Row],[AREA]],Hoja1!A:B,2,FALSE)</f>
        <v>10. Personas mayores, familia y servicios sociales</v>
      </c>
      <c r="U2205" s="57" t="str">
        <f>MID(Tabla1[[#This Row],[Aplicación]],9,4)</f>
        <v>2311</v>
      </c>
      <c r="V2205" s="54" t="str">
        <f>VLOOKUP(Tabla1[[#This Row],[PROGRAMA]],Hoja1!A:B,2,FALSE)</f>
        <v>2311. Intervención social</v>
      </c>
      <c r="W2205" s="57" t="str">
        <f>MID(Tabla1[[#This Row],[Aplicación]],14,2)</f>
        <v>21</v>
      </c>
      <c r="X2205" s="57" t="str">
        <f>MID(Tabla1[[#This Row],[Aplicación]],14,6)</f>
        <v>212</v>
      </c>
    </row>
    <row r="2206" spans="1:24" x14ac:dyDescent="0.25">
      <c r="A2206" s="60">
        <v>220240003028</v>
      </c>
      <c r="B2206" s="43" t="s">
        <v>390</v>
      </c>
      <c r="C2206" s="61">
        <v>45343</v>
      </c>
      <c r="D2206" s="60">
        <v>22024001555</v>
      </c>
      <c r="E2206" s="43" t="s">
        <v>1287</v>
      </c>
      <c r="F2206" s="62">
        <v>245.53</v>
      </c>
      <c r="G2206" s="43" t="s">
        <v>1114</v>
      </c>
      <c r="H2206" s="43" t="s">
        <v>2581</v>
      </c>
      <c r="I2206" s="69">
        <v>220</v>
      </c>
      <c r="J2206" s="43" t="s">
        <v>685</v>
      </c>
      <c r="K2206" s="43" t="s">
        <v>398</v>
      </c>
      <c r="L2206" s="43" t="s">
        <v>399</v>
      </c>
      <c r="M2206" s="43" t="s">
        <v>585</v>
      </c>
      <c r="N2206" s="43" t="s">
        <v>539</v>
      </c>
      <c r="O2206" s="52" t="s">
        <v>326</v>
      </c>
      <c r="P2206" s="63" t="s">
        <v>276</v>
      </c>
      <c r="Q2206" s="57" t="str">
        <f>MID(Tabla1[[#This Row],[Aplicación]],14,1)</f>
        <v>2</v>
      </c>
      <c r="R2206" s="35" t="s">
        <v>265</v>
      </c>
      <c r="S2206" s="57" t="str">
        <f>MID(Tabla1[[#This Row],[Aplicación]],6,2)</f>
        <v>10</v>
      </c>
      <c r="T2206" s="54" t="str">
        <f>VLOOKUP(Tabla1[[#This Row],[AREA]],Hoja1!A:B,2,FALSE)</f>
        <v>10. Personas mayores, familia y servicios sociales</v>
      </c>
      <c r="U2206" s="57" t="str">
        <f>MID(Tabla1[[#This Row],[Aplicación]],9,4)</f>
        <v>2311</v>
      </c>
      <c r="V2206" s="54" t="str">
        <f>VLOOKUP(Tabla1[[#This Row],[PROGRAMA]],Hoja1!A:B,2,FALSE)</f>
        <v>2311. Intervención social</v>
      </c>
      <c r="W2206" s="57" t="str">
        <f>MID(Tabla1[[#This Row],[Aplicación]],14,2)</f>
        <v>21</v>
      </c>
      <c r="X2206" s="57" t="str">
        <f>MID(Tabla1[[#This Row],[Aplicación]],14,6)</f>
        <v>212</v>
      </c>
    </row>
    <row r="2207" spans="1:24" x14ac:dyDescent="0.25">
      <c r="A2207" s="60">
        <v>220240006786</v>
      </c>
      <c r="B2207" s="43" t="s">
        <v>702</v>
      </c>
      <c r="C2207" s="61">
        <v>45369</v>
      </c>
      <c r="D2207" s="60">
        <v>22024000437</v>
      </c>
      <c r="E2207" s="43" t="s">
        <v>1287</v>
      </c>
      <c r="F2207" s="62">
        <v>32.340000000000003</v>
      </c>
      <c r="G2207" s="43" t="s">
        <v>82</v>
      </c>
      <c r="H2207" s="43" t="s">
        <v>2644</v>
      </c>
      <c r="I2207" s="69">
        <v>300</v>
      </c>
      <c r="J2207" s="43" t="s">
        <v>398</v>
      </c>
      <c r="K2207" s="43" t="s">
        <v>398</v>
      </c>
      <c r="L2207" s="43" t="s">
        <v>413</v>
      </c>
      <c r="M2207" s="43" t="s">
        <v>395</v>
      </c>
      <c r="N2207" s="43" t="s">
        <v>396</v>
      </c>
      <c r="O2207" s="52" t="s">
        <v>325</v>
      </c>
      <c r="P2207" s="63" t="s">
        <v>276</v>
      </c>
      <c r="Q2207" s="57" t="str">
        <f>MID(Tabla1[[#This Row],[Aplicación]],14,1)</f>
        <v>2</v>
      </c>
      <c r="R2207" s="35" t="s">
        <v>265</v>
      </c>
      <c r="S2207" s="57" t="str">
        <f>MID(Tabla1[[#This Row],[Aplicación]],6,2)</f>
        <v>10</v>
      </c>
      <c r="T2207" s="54" t="str">
        <f>VLOOKUP(Tabla1[[#This Row],[AREA]],Hoja1!A:B,2,FALSE)</f>
        <v>10. Personas mayores, familia y servicios sociales</v>
      </c>
      <c r="U2207" s="57" t="str">
        <f>MID(Tabla1[[#This Row],[Aplicación]],9,4)</f>
        <v>2311</v>
      </c>
      <c r="V2207" s="54" t="str">
        <f>VLOOKUP(Tabla1[[#This Row],[PROGRAMA]],Hoja1!A:B,2,FALSE)</f>
        <v>2311. Intervención social</v>
      </c>
      <c r="W2207" s="57" t="str">
        <f>MID(Tabla1[[#This Row],[Aplicación]],14,2)</f>
        <v>21</v>
      </c>
      <c r="X2207" s="57" t="str">
        <f>MID(Tabla1[[#This Row],[Aplicación]],14,6)</f>
        <v>212</v>
      </c>
    </row>
    <row r="2208" spans="1:24" x14ac:dyDescent="0.25">
      <c r="A2208" s="60">
        <v>220240006798</v>
      </c>
      <c r="B2208" s="43" t="s">
        <v>702</v>
      </c>
      <c r="C2208" s="61">
        <v>45369</v>
      </c>
      <c r="D2208" s="60">
        <v>22024000437</v>
      </c>
      <c r="E2208" s="43" t="s">
        <v>1287</v>
      </c>
      <c r="F2208" s="62">
        <v>23.15</v>
      </c>
      <c r="G2208" s="43" t="s">
        <v>81</v>
      </c>
      <c r="H2208" s="43" t="s">
        <v>2711</v>
      </c>
      <c r="I2208" s="69">
        <v>300</v>
      </c>
      <c r="J2208" s="43" t="s">
        <v>398</v>
      </c>
      <c r="K2208" s="43" t="s">
        <v>398</v>
      </c>
      <c r="L2208" s="43" t="s">
        <v>413</v>
      </c>
      <c r="M2208" s="43" t="s">
        <v>395</v>
      </c>
      <c r="N2208" s="43" t="s">
        <v>396</v>
      </c>
      <c r="O2208" s="52" t="s">
        <v>325</v>
      </c>
      <c r="P2208" s="63" t="s">
        <v>276</v>
      </c>
      <c r="Q2208" s="57" t="str">
        <f>MID(Tabla1[[#This Row],[Aplicación]],14,1)</f>
        <v>2</v>
      </c>
      <c r="R2208" s="35" t="s">
        <v>265</v>
      </c>
      <c r="S2208" s="57" t="str">
        <f>MID(Tabla1[[#This Row],[Aplicación]],6,2)</f>
        <v>10</v>
      </c>
      <c r="T2208" s="54" t="str">
        <f>VLOOKUP(Tabla1[[#This Row],[AREA]],Hoja1!A:B,2,FALSE)</f>
        <v>10. Personas mayores, familia y servicios sociales</v>
      </c>
      <c r="U2208" s="57" t="str">
        <f>MID(Tabla1[[#This Row],[Aplicación]],9,4)</f>
        <v>2311</v>
      </c>
      <c r="V2208" s="54" t="str">
        <f>VLOOKUP(Tabla1[[#This Row],[PROGRAMA]],Hoja1!A:B,2,FALSE)</f>
        <v>2311. Intervención social</v>
      </c>
      <c r="W2208" s="57" t="str">
        <f>MID(Tabla1[[#This Row],[Aplicación]],14,2)</f>
        <v>21</v>
      </c>
      <c r="X2208" s="57" t="str">
        <f>MID(Tabla1[[#This Row],[Aplicación]],14,6)</f>
        <v>212</v>
      </c>
    </row>
    <row r="2209" spans="1:24" x14ac:dyDescent="0.25">
      <c r="A2209" s="60">
        <v>220240006788</v>
      </c>
      <c r="B2209" s="43" t="s">
        <v>702</v>
      </c>
      <c r="C2209" s="61">
        <v>45369</v>
      </c>
      <c r="D2209" s="60">
        <v>22024000437</v>
      </c>
      <c r="E2209" s="43" t="s">
        <v>1287</v>
      </c>
      <c r="F2209" s="62">
        <v>64.34</v>
      </c>
      <c r="G2209" s="43" t="s">
        <v>697</v>
      </c>
      <c r="H2209" s="43" t="s">
        <v>2718</v>
      </c>
      <c r="I2209" s="69">
        <v>300</v>
      </c>
      <c r="J2209" s="43" t="s">
        <v>537</v>
      </c>
      <c r="K2209" s="43" t="s">
        <v>537</v>
      </c>
      <c r="L2209" s="43" t="s">
        <v>413</v>
      </c>
      <c r="M2209" s="43" t="s">
        <v>395</v>
      </c>
      <c r="N2209" s="43" t="s">
        <v>396</v>
      </c>
      <c r="O2209" s="52" t="s">
        <v>325</v>
      </c>
      <c r="P2209" s="63" t="s">
        <v>276</v>
      </c>
      <c r="Q2209" s="57" t="str">
        <f>MID(Tabla1[[#This Row],[Aplicación]],14,1)</f>
        <v>2</v>
      </c>
      <c r="R2209" s="35" t="s">
        <v>265</v>
      </c>
      <c r="S2209" s="57" t="str">
        <f>MID(Tabla1[[#This Row],[Aplicación]],6,2)</f>
        <v>10</v>
      </c>
      <c r="T2209" s="54" t="str">
        <f>VLOOKUP(Tabla1[[#This Row],[AREA]],Hoja1!A:B,2,FALSE)</f>
        <v>10. Personas mayores, familia y servicios sociales</v>
      </c>
      <c r="U2209" s="57" t="str">
        <f>MID(Tabla1[[#This Row],[Aplicación]],9,4)</f>
        <v>2311</v>
      </c>
      <c r="V2209" s="54" t="str">
        <f>VLOOKUP(Tabla1[[#This Row],[PROGRAMA]],Hoja1!A:B,2,FALSE)</f>
        <v>2311. Intervención social</v>
      </c>
      <c r="W2209" s="57" t="str">
        <f>MID(Tabla1[[#This Row],[Aplicación]],14,2)</f>
        <v>21</v>
      </c>
      <c r="X2209" s="57" t="str">
        <f>MID(Tabla1[[#This Row],[Aplicación]],14,6)</f>
        <v>212</v>
      </c>
    </row>
    <row r="2210" spans="1:24" x14ac:dyDescent="0.25">
      <c r="A2210" s="60">
        <v>220240006792</v>
      </c>
      <c r="B2210" s="43" t="s">
        <v>702</v>
      </c>
      <c r="C2210" s="61">
        <v>45369</v>
      </c>
      <c r="D2210" s="60">
        <v>22024000437</v>
      </c>
      <c r="E2210" s="43" t="s">
        <v>1287</v>
      </c>
      <c r="F2210" s="62">
        <v>8.64</v>
      </c>
      <c r="G2210" s="43" t="s">
        <v>815</v>
      </c>
      <c r="H2210" s="43" t="s">
        <v>2791</v>
      </c>
      <c r="I2210" s="69">
        <v>300</v>
      </c>
      <c r="J2210" s="43" t="s">
        <v>398</v>
      </c>
      <c r="K2210" s="43" t="s">
        <v>398</v>
      </c>
      <c r="L2210" s="43" t="s">
        <v>413</v>
      </c>
      <c r="M2210" s="43" t="s">
        <v>395</v>
      </c>
      <c r="N2210" s="43" t="s">
        <v>396</v>
      </c>
      <c r="O2210" s="52" t="s">
        <v>325</v>
      </c>
      <c r="P2210" s="63" t="s">
        <v>276</v>
      </c>
      <c r="Q2210" s="57" t="str">
        <f>MID(Tabla1[[#This Row],[Aplicación]],14,1)</f>
        <v>2</v>
      </c>
      <c r="R2210" s="35" t="s">
        <v>265</v>
      </c>
      <c r="S2210" s="57" t="str">
        <f>MID(Tabla1[[#This Row],[Aplicación]],6,2)</f>
        <v>10</v>
      </c>
      <c r="T2210" s="54" t="str">
        <f>VLOOKUP(Tabla1[[#This Row],[AREA]],Hoja1!A:B,2,FALSE)</f>
        <v>10. Personas mayores, familia y servicios sociales</v>
      </c>
      <c r="U2210" s="57" t="str">
        <f>MID(Tabla1[[#This Row],[Aplicación]],9,4)</f>
        <v>2311</v>
      </c>
      <c r="V2210" s="54" t="str">
        <f>VLOOKUP(Tabla1[[#This Row],[PROGRAMA]],Hoja1!A:B,2,FALSE)</f>
        <v>2311. Intervención social</v>
      </c>
      <c r="W2210" s="57" t="str">
        <f>MID(Tabla1[[#This Row],[Aplicación]],14,2)</f>
        <v>21</v>
      </c>
      <c r="X2210" s="57" t="str">
        <f>MID(Tabla1[[#This Row],[Aplicación]],14,6)</f>
        <v>212</v>
      </c>
    </row>
    <row r="2211" spans="1:24" x14ac:dyDescent="0.25">
      <c r="A2211" s="60">
        <v>220240006796</v>
      </c>
      <c r="B2211" s="43" t="s">
        <v>702</v>
      </c>
      <c r="C2211" s="61">
        <v>45369</v>
      </c>
      <c r="D2211" s="60">
        <v>22024000437</v>
      </c>
      <c r="E2211" s="43" t="s">
        <v>1287</v>
      </c>
      <c r="F2211" s="62">
        <v>66.56</v>
      </c>
      <c r="G2211" s="43" t="s">
        <v>886</v>
      </c>
      <c r="H2211" s="43" t="s">
        <v>2818</v>
      </c>
      <c r="I2211" s="69">
        <v>300</v>
      </c>
      <c r="J2211" s="43" t="s">
        <v>398</v>
      </c>
      <c r="K2211" s="43" t="s">
        <v>398</v>
      </c>
      <c r="L2211" s="43" t="s">
        <v>413</v>
      </c>
      <c r="M2211" s="43" t="s">
        <v>395</v>
      </c>
      <c r="N2211" s="43" t="s">
        <v>396</v>
      </c>
      <c r="O2211" s="52" t="s">
        <v>325</v>
      </c>
      <c r="P2211" s="63" t="s">
        <v>276</v>
      </c>
      <c r="Q2211" s="57" t="str">
        <f>MID(Tabla1[[#This Row],[Aplicación]],14,1)</f>
        <v>2</v>
      </c>
      <c r="R2211" s="35" t="s">
        <v>265</v>
      </c>
      <c r="S2211" s="57" t="str">
        <f>MID(Tabla1[[#This Row],[Aplicación]],6,2)</f>
        <v>10</v>
      </c>
      <c r="T2211" s="54" t="str">
        <f>VLOOKUP(Tabla1[[#This Row],[AREA]],Hoja1!A:B,2,FALSE)</f>
        <v>10. Personas mayores, familia y servicios sociales</v>
      </c>
      <c r="U2211" s="57" t="str">
        <f>MID(Tabla1[[#This Row],[Aplicación]],9,4)</f>
        <v>2311</v>
      </c>
      <c r="V2211" s="54" t="str">
        <f>VLOOKUP(Tabla1[[#This Row],[PROGRAMA]],Hoja1!A:B,2,FALSE)</f>
        <v>2311. Intervención social</v>
      </c>
      <c r="W2211" s="57" t="str">
        <f>MID(Tabla1[[#This Row],[Aplicación]],14,2)</f>
        <v>21</v>
      </c>
      <c r="X2211" s="57" t="str">
        <f>MID(Tabla1[[#This Row],[Aplicación]],14,6)</f>
        <v>212</v>
      </c>
    </row>
    <row r="2212" spans="1:24" x14ac:dyDescent="0.25">
      <c r="A2212" s="60">
        <v>220240026714</v>
      </c>
      <c r="B2212" s="43" t="s">
        <v>702</v>
      </c>
      <c r="C2212" s="61">
        <v>45468</v>
      </c>
      <c r="D2212" s="60">
        <v>22024000437</v>
      </c>
      <c r="E2212" s="43" t="s">
        <v>1287</v>
      </c>
      <c r="F2212" s="62">
        <v>24.78</v>
      </c>
      <c r="G2212" s="43" t="s">
        <v>764</v>
      </c>
      <c r="H2212" s="43" t="s">
        <v>3006</v>
      </c>
      <c r="I2212" s="69" t="s">
        <v>2934</v>
      </c>
      <c r="J2212" s="43" t="s">
        <v>398</v>
      </c>
      <c r="K2212" s="43" t="s">
        <v>398</v>
      </c>
      <c r="L2212" s="43" t="s">
        <v>413</v>
      </c>
      <c r="M2212" s="43" t="s">
        <v>395</v>
      </c>
      <c r="N2212" s="43" t="s">
        <v>396</v>
      </c>
      <c r="O2212" s="68" t="s">
        <v>325</v>
      </c>
      <c r="P2212" s="68" t="s">
        <v>2931</v>
      </c>
      <c r="Q2212" s="57" t="s">
        <v>2932</v>
      </c>
      <c r="R2212" s="35" t="s">
        <v>265</v>
      </c>
      <c r="S2212" s="57" t="str">
        <f>MID(Tabla1[[#This Row],[Aplicación]],6,2)</f>
        <v>10</v>
      </c>
      <c r="T2212" s="54" t="str">
        <f>VLOOKUP(Tabla1[[#This Row],[AREA]],Hoja1!A:B,2,FALSE)</f>
        <v>10. Personas mayores, familia y servicios sociales</v>
      </c>
      <c r="U2212" s="57" t="str">
        <f>MID(Tabla1[[#This Row],[Aplicación]],9,4)</f>
        <v>2311</v>
      </c>
      <c r="V2212" s="54" t="str">
        <f>VLOOKUP(Tabla1[[#This Row],[PROGRAMA]],Hoja1!A:B,2,FALSE)</f>
        <v>2311. Intervención social</v>
      </c>
      <c r="W2212" s="57" t="str">
        <f>MID(Tabla1[[#This Row],[Aplicación]],14,2)</f>
        <v>21</v>
      </c>
      <c r="X2212" s="57" t="str">
        <f>MID(Tabla1[[#This Row],[Aplicación]],14,6)</f>
        <v>212</v>
      </c>
    </row>
    <row r="2213" spans="1:24" x14ac:dyDescent="0.25">
      <c r="A2213" s="60">
        <v>220240026598</v>
      </c>
      <c r="B2213" s="43" t="s">
        <v>702</v>
      </c>
      <c r="C2213" s="61">
        <v>45468</v>
      </c>
      <c r="D2213" s="60">
        <v>22024000436</v>
      </c>
      <c r="E2213" s="43" t="s">
        <v>1287</v>
      </c>
      <c r="F2213" s="62">
        <v>4.1500000000000004</v>
      </c>
      <c r="G2213" s="43" t="s">
        <v>776</v>
      </c>
      <c r="H2213" s="43" t="s">
        <v>3017</v>
      </c>
      <c r="I2213" s="69" t="s">
        <v>2934</v>
      </c>
      <c r="J2213" s="43" t="s">
        <v>398</v>
      </c>
      <c r="K2213" s="43" t="s">
        <v>398</v>
      </c>
      <c r="L2213" s="43" t="s">
        <v>413</v>
      </c>
      <c r="M2213" s="43" t="s">
        <v>395</v>
      </c>
      <c r="N2213" s="43" t="s">
        <v>396</v>
      </c>
      <c r="O2213" s="68" t="s">
        <v>325</v>
      </c>
      <c r="P2213" s="68" t="s">
        <v>2931</v>
      </c>
      <c r="Q2213" s="57" t="s">
        <v>2932</v>
      </c>
      <c r="R2213" s="35" t="s">
        <v>265</v>
      </c>
      <c r="S2213" s="57" t="str">
        <f>MID(Tabla1[[#This Row],[Aplicación]],6,2)</f>
        <v>10</v>
      </c>
      <c r="T2213" s="54" t="str">
        <f>VLOOKUP(Tabla1[[#This Row],[AREA]],Hoja1!A:B,2,FALSE)</f>
        <v>10. Personas mayores, familia y servicios sociales</v>
      </c>
      <c r="U2213" s="57" t="str">
        <f>MID(Tabla1[[#This Row],[Aplicación]],9,4)</f>
        <v>2311</v>
      </c>
      <c r="V2213" s="54" t="str">
        <f>VLOOKUP(Tabla1[[#This Row],[PROGRAMA]],Hoja1!A:B,2,FALSE)</f>
        <v>2311. Intervención social</v>
      </c>
      <c r="W2213" s="57" t="str">
        <f>MID(Tabla1[[#This Row],[Aplicación]],14,2)</f>
        <v>21</v>
      </c>
      <c r="X2213" s="57" t="str">
        <f>MID(Tabla1[[#This Row],[Aplicación]],14,6)</f>
        <v>212</v>
      </c>
    </row>
    <row r="2214" spans="1:24" x14ac:dyDescent="0.25">
      <c r="A2214" s="60">
        <v>220240026598</v>
      </c>
      <c r="B2214" s="43" t="s">
        <v>702</v>
      </c>
      <c r="C2214" s="61">
        <v>45468</v>
      </c>
      <c r="D2214" s="60">
        <v>22024000437</v>
      </c>
      <c r="E2214" s="43" t="s">
        <v>1287</v>
      </c>
      <c r="F2214" s="62">
        <v>30.71</v>
      </c>
      <c r="G2214" s="43" t="s">
        <v>776</v>
      </c>
      <c r="H2214" s="43" t="s">
        <v>3017</v>
      </c>
      <c r="I2214" s="69" t="s">
        <v>2934</v>
      </c>
      <c r="J2214" s="43" t="s">
        <v>398</v>
      </c>
      <c r="K2214" s="43" t="s">
        <v>398</v>
      </c>
      <c r="L2214" s="43" t="s">
        <v>413</v>
      </c>
      <c r="M2214" s="43" t="s">
        <v>395</v>
      </c>
      <c r="N2214" s="43" t="s">
        <v>396</v>
      </c>
      <c r="O2214" s="68" t="s">
        <v>325</v>
      </c>
      <c r="P2214" s="68" t="s">
        <v>2931</v>
      </c>
      <c r="Q2214" s="57" t="s">
        <v>2932</v>
      </c>
      <c r="R2214" s="35" t="s">
        <v>265</v>
      </c>
      <c r="S2214" s="57" t="str">
        <f>MID(Tabla1[[#This Row],[Aplicación]],6,2)</f>
        <v>10</v>
      </c>
      <c r="T2214" s="54" t="str">
        <f>VLOOKUP(Tabla1[[#This Row],[AREA]],Hoja1!A:B,2,FALSE)</f>
        <v>10. Personas mayores, familia y servicios sociales</v>
      </c>
      <c r="U2214" s="57" t="str">
        <f>MID(Tabla1[[#This Row],[Aplicación]],9,4)</f>
        <v>2311</v>
      </c>
      <c r="V2214" s="54" t="str">
        <f>VLOOKUP(Tabla1[[#This Row],[PROGRAMA]],Hoja1!A:B,2,FALSE)</f>
        <v>2311. Intervención social</v>
      </c>
      <c r="W2214" s="57" t="str">
        <f>MID(Tabla1[[#This Row],[Aplicación]],14,2)</f>
        <v>21</v>
      </c>
      <c r="X2214" s="57" t="str">
        <f>MID(Tabla1[[#This Row],[Aplicación]],14,6)</f>
        <v>212</v>
      </c>
    </row>
    <row r="2215" spans="1:24" x14ac:dyDescent="0.25">
      <c r="A2215" s="60">
        <v>220240026673</v>
      </c>
      <c r="B2215" s="43" t="s">
        <v>702</v>
      </c>
      <c r="C2215" s="61">
        <v>45468</v>
      </c>
      <c r="D2215" s="60">
        <v>22024000437</v>
      </c>
      <c r="E2215" s="43" t="s">
        <v>1287</v>
      </c>
      <c r="F2215" s="62">
        <v>25.7</v>
      </c>
      <c r="G2215" s="43" t="s">
        <v>776</v>
      </c>
      <c r="H2215" s="43" t="s">
        <v>3018</v>
      </c>
      <c r="I2215" s="69" t="s">
        <v>2934</v>
      </c>
      <c r="J2215" s="43" t="s">
        <v>398</v>
      </c>
      <c r="K2215" s="43" t="s">
        <v>398</v>
      </c>
      <c r="L2215" s="43" t="s">
        <v>413</v>
      </c>
      <c r="M2215" s="43" t="s">
        <v>395</v>
      </c>
      <c r="N2215" s="43" t="s">
        <v>396</v>
      </c>
      <c r="O2215" s="68" t="s">
        <v>325</v>
      </c>
      <c r="P2215" s="68" t="s">
        <v>2931</v>
      </c>
      <c r="Q2215" s="57" t="s">
        <v>2932</v>
      </c>
      <c r="R2215" s="35" t="s">
        <v>265</v>
      </c>
      <c r="S2215" s="57" t="str">
        <f>MID(Tabla1[[#This Row],[Aplicación]],6,2)</f>
        <v>10</v>
      </c>
      <c r="T2215" s="54" t="str">
        <f>VLOOKUP(Tabla1[[#This Row],[AREA]],Hoja1!A:B,2,FALSE)</f>
        <v>10. Personas mayores, familia y servicios sociales</v>
      </c>
      <c r="U2215" s="57" t="str">
        <f>MID(Tabla1[[#This Row],[Aplicación]],9,4)</f>
        <v>2311</v>
      </c>
      <c r="V2215" s="54" t="str">
        <f>VLOOKUP(Tabla1[[#This Row],[PROGRAMA]],Hoja1!A:B,2,FALSE)</f>
        <v>2311. Intervención social</v>
      </c>
      <c r="W2215" s="57" t="str">
        <f>MID(Tabla1[[#This Row],[Aplicación]],14,2)</f>
        <v>21</v>
      </c>
      <c r="X2215" s="57" t="str">
        <f>MID(Tabla1[[#This Row],[Aplicación]],14,6)</f>
        <v>212</v>
      </c>
    </row>
    <row r="2216" spans="1:24" x14ac:dyDescent="0.25">
      <c r="A2216" s="60">
        <v>220240026600</v>
      </c>
      <c r="B2216" s="43" t="s">
        <v>702</v>
      </c>
      <c r="C2216" s="61">
        <v>45468</v>
      </c>
      <c r="D2216" s="60">
        <v>22024000437</v>
      </c>
      <c r="E2216" s="43" t="s">
        <v>1287</v>
      </c>
      <c r="F2216" s="62">
        <v>109.42</v>
      </c>
      <c r="G2216" s="43" t="s">
        <v>82</v>
      </c>
      <c r="H2216" s="43" t="s">
        <v>3022</v>
      </c>
      <c r="I2216" s="69" t="s">
        <v>2934</v>
      </c>
      <c r="J2216" s="43" t="s">
        <v>398</v>
      </c>
      <c r="K2216" s="43" t="s">
        <v>398</v>
      </c>
      <c r="L2216" s="43" t="s">
        <v>413</v>
      </c>
      <c r="M2216" s="43" t="s">
        <v>395</v>
      </c>
      <c r="N2216" s="43" t="s">
        <v>396</v>
      </c>
      <c r="O2216" s="68" t="s">
        <v>325</v>
      </c>
      <c r="P2216" s="68" t="s">
        <v>2931</v>
      </c>
      <c r="Q2216" s="57" t="s">
        <v>2932</v>
      </c>
      <c r="R2216" s="35" t="s">
        <v>265</v>
      </c>
      <c r="S2216" s="57" t="str">
        <f>MID(Tabla1[[#This Row],[Aplicación]],6,2)</f>
        <v>10</v>
      </c>
      <c r="T2216" s="54" t="str">
        <f>VLOOKUP(Tabla1[[#This Row],[AREA]],Hoja1!A:B,2,FALSE)</f>
        <v>10. Personas mayores, familia y servicios sociales</v>
      </c>
      <c r="U2216" s="57" t="str">
        <f>MID(Tabla1[[#This Row],[Aplicación]],9,4)</f>
        <v>2311</v>
      </c>
      <c r="V2216" s="54" t="str">
        <f>VLOOKUP(Tabla1[[#This Row],[PROGRAMA]],Hoja1!A:B,2,FALSE)</f>
        <v>2311. Intervención social</v>
      </c>
      <c r="W2216" s="57" t="str">
        <f>MID(Tabla1[[#This Row],[Aplicación]],14,2)</f>
        <v>21</v>
      </c>
      <c r="X2216" s="57" t="str">
        <f>MID(Tabla1[[#This Row],[Aplicación]],14,6)</f>
        <v>212</v>
      </c>
    </row>
    <row r="2217" spans="1:24" x14ac:dyDescent="0.25">
      <c r="A2217" s="60">
        <v>220240026602</v>
      </c>
      <c r="B2217" s="43" t="s">
        <v>702</v>
      </c>
      <c r="C2217" s="61">
        <v>45468</v>
      </c>
      <c r="D2217" s="60">
        <v>22024000437</v>
      </c>
      <c r="E2217" s="43" t="s">
        <v>1287</v>
      </c>
      <c r="F2217" s="62">
        <v>53.72</v>
      </c>
      <c r="G2217" s="43" t="s">
        <v>697</v>
      </c>
      <c r="H2217" s="43" t="s">
        <v>3038</v>
      </c>
      <c r="I2217" s="69" t="s">
        <v>2934</v>
      </c>
      <c r="J2217" s="43" t="s">
        <v>537</v>
      </c>
      <c r="K2217" s="43" t="s">
        <v>537</v>
      </c>
      <c r="L2217" s="43" t="s">
        <v>413</v>
      </c>
      <c r="M2217" s="43" t="s">
        <v>395</v>
      </c>
      <c r="N2217" s="43" t="s">
        <v>396</v>
      </c>
      <c r="O2217" s="68" t="s">
        <v>325</v>
      </c>
      <c r="P2217" s="68" t="s">
        <v>2931</v>
      </c>
      <c r="Q2217" s="57" t="s">
        <v>2932</v>
      </c>
      <c r="R2217" s="35" t="s">
        <v>265</v>
      </c>
      <c r="S2217" s="57" t="str">
        <f>MID(Tabla1[[#This Row],[Aplicación]],6,2)</f>
        <v>10</v>
      </c>
      <c r="T2217" s="54" t="str">
        <f>VLOOKUP(Tabla1[[#This Row],[AREA]],Hoja1!A:B,2,FALSE)</f>
        <v>10. Personas mayores, familia y servicios sociales</v>
      </c>
      <c r="U2217" s="57" t="str">
        <f>MID(Tabla1[[#This Row],[Aplicación]],9,4)</f>
        <v>2311</v>
      </c>
      <c r="V2217" s="54" t="str">
        <f>VLOOKUP(Tabla1[[#This Row],[PROGRAMA]],Hoja1!A:B,2,FALSE)</f>
        <v>2311. Intervención social</v>
      </c>
      <c r="W2217" s="57" t="str">
        <f>MID(Tabla1[[#This Row],[Aplicación]],14,2)</f>
        <v>21</v>
      </c>
      <c r="X2217" s="57" t="str">
        <f>MID(Tabla1[[#This Row],[Aplicación]],14,6)</f>
        <v>212</v>
      </c>
    </row>
    <row r="2218" spans="1:24" x14ac:dyDescent="0.25">
      <c r="A2218" s="60">
        <v>220240026716</v>
      </c>
      <c r="B2218" s="43" t="s">
        <v>702</v>
      </c>
      <c r="C2218" s="61">
        <v>45468</v>
      </c>
      <c r="D2218" s="60">
        <v>22024000437</v>
      </c>
      <c r="E2218" s="43" t="s">
        <v>1287</v>
      </c>
      <c r="F2218" s="62">
        <v>595.82000000000005</v>
      </c>
      <c r="G2218" s="43" t="s">
        <v>815</v>
      </c>
      <c r="H2218" s="43" t="s">
        <v>3044</v>
      </c>
      <c r="I2218" s="69" t="s">
        <v>2934</v>
      </c>
      <c r="J2218" s="43" t="s">
        <v>398</v>
      </c>
      <c r="K2218" s="43" t="s">
        <v>398</v>
      </c>
      <c r="L2218" s="43" t="s">
        <v>413</v>
      </c>
      <c r="M2218" s="43" t="s">
        <v>395</v>
      </c>
      <c r="N2218" s="43" t="s">
        <v>396</v>
      </c>
      <c r="O2218" s="68" t="s">
        <v>325</v>
      </c>
      <c r="P2218" s="68" t="s">
        <v>2931</v>
      </c>
      <c r="Q2218" s="57" t="s">
        <v>2932</v>
      </c>
      <c r="R2218" s="35" t="s">
        <v>265</v>
      </c>
      <c r="S2218" s="57" t="str">
        <f>MID(Tabla1[[#This Row],[Aplicación]],6,2)</f>
        <v>10</v>
      </c>
      <c r="T2218" s="54" t="str">
        <f>VLOOKUP(Tabla1[[#This Row],[AREA]],Hoja1!A:B,2,FALSE)</f>
        <v>10. Personas mayores, familia y servicios sociales</v>
      </c>
      <c r="U2218" s="57" t="str">
        <f>MID(Tabla1[[#This Row],[Aplicación]],9,4)</f>
        <v>2311</v>
      </c>
      <c r="V2218" s="54" t="str">
        <f>VLOOKUP(Tabla1[[#This Row],[PROGRAMA]],Hoja1!A:B,2,FALSE)</f>
        <v>2311. Intervención social</v>
      </c>
      <c r="W2218" s="57" t="str">
        <f>MID(Tabla1[[#This Row],[Aplicación]],14,2)</f>
        <v>21</v>
      </c>
      <c r="X2218" s="57" t="str">
        <f>MID(Tabla1[[#This Row],[Aplicación]],14,6)</f>
        <v>212</v>
      </c>
    </row>
    <row r="2219" spans="1:24" x14ac:dyDescent="0.25">
      <c r="A2219" s="60">
        <v>220240025810</v>
      </c>
      <c r="B2219" s="43" t="s">
        <v>390</v>
      </c>
      <c r="C2219" s="61">
        <v>45462</v>
      </c>
      <c r="D2219" s="60">
        <v>22024005155</v>
      </c>
      <c r="E2219" s="43" t="s">
        <v>1287</v>
      </c>
      <c r="F2219" s="62">
        <v>43.09</v>
      </c>
      <c r="G2219" s="43" t="s">
        <v>90</v>
      </c>
      <c r="H2219" s="43" t="s">
        <v>3131</v>
      </c>
      <c r="I2219" s="69" t="s">
        <v>2930</v>
      </c>
      <c r="J2219" s="43" t="s">
        <v>398</v>
      </c>
      <c r="K2219" s="43" t="s">
        <v>398</v>
      </c>
      <c r="L2219" s="43" t="s">
        <v>413</v>
      </c>
      <c r="M2219" s="43" t="s">
        <v>585</v>
      </c>
      <c r="N2219" s="43" t="s">
        <v>539</v>
      </c>
      <c r="O2219" s="68" t="s">
        <v>326</v>
      </c>
      <c r="P2219" s="68" t="s">
        <v>2931</v>
      </c>
      <c r="Q2219" s="57" t="s">
        <v>2932</v>
      </c>
      <c r="R2219" s="35" t="s">
        <v>265</v>
      </c>
      <c r="S2219" s="57" t="str">
        <f>MID(Tabla1[[#This Row],[Aplicación]],6,2)</f>
        <v>10</v>
      </c>
      <c r="T2219" s="54" t="str">
        <f>VLOOKUP(Tabla1[[#This Row],[AREA]],Hoja1!A:B,2,FALSE)</f>
        <v>10. Personas mayores, familia y servicios sociales</v>
      </c>
      <c r="U2219" s="57" t="str">
        <f>MID(Tabla1[[#This Row],[Aplicación]],9,4)</f>
        <v>2311</v>
      </c>
      <c r="V2219" s="54" t="str">
        <f>VLOOKUP(Tabla1[[#This Row],[PROGRAMA]],Hoja1!A:B,2,FALSE)</f>
        <v>2311. Intervención social</v>
      </c>
      <c r="W2219" s="57" t="str">
        <f>MID(Tabla1[[#This Row],[Aplicación]],14,2)</f>
        <v>21</v>
      </c>
      <c r="X2219" s="57" t="str">
        <f>MID(Tabla1[[#This Row],[Aplicación]],14,6)</f>
        <v>212</v>
      </c>
    </row>
    <row r="2220" spans="1:24" x14ac:dyDescent="0.25">
      <c r="A2220" s="60">
        <v>220240025794</v>
      </c>
      <c r="B2220" s="43" t="s">
        <v>390</v>
      </c>
      <c r="C2220" s="61">
        <v>45462</v>
      </c>
      <c r="D2220" s="60">
        <v>22024005044</v>
      </c>
      <c r="E2220" s="43" t="s">
        <v>1287</v>
      </c>
      <c r="F2220" s="62">
        <v>76.790000000000006</v>
      </c>
      <c r="G2220" s="43" t="s">
        <v>993</v>
      </c>
      <c r="H2220" s="43" t="s">
        <v>3137</v>
      </c>
      <c r="I2220" s="69" t="s">
        <v>2930</v>
      </c>
      <c r="J2220" s="43" t="s">
        <v>398</v>
      </c>
      <c r="K2220" s="43" t="s">
        <v>398</v>
      </c>
      <c r="L2220" s="43" t="s">
        <v>399</v>
      </c>
      <c r="M2220" s="43" t="s">
        <v>585</v>
      </c>
      <c r="N2220" s="43" t="s">
        <v>539</v>
      </c>
      <c r="O2220" s="68" t="s">
        <v>326</v>
      </c>
      <c r="P2220" s="68" t="s">
        <v>2931</v>
      </c>
      <c r="Q2220" s="57" t="s">
        <v>2932</v>
      </c>
      <c r="R2220" s="35" t="s">
        <v>265</v>
      </c>
      <c r="S2220" s="57" t="str">
        <f>MID(Tabla1[[#This Row],[Aplicación]],6,2)</f>
        <v>10</v>
      </c>
      <c r="T2220" s="54" t="str">
        <f>VLOOKUP(Tabla1[[#This Row],[AREA]],Hoja1!A:B,2,FALSE)</f>
        <v>10. Personas mayores, familia y servicios sociales</v>
      </c>
      <c r="U2220" s="57" t="str">
        <f>MID(Tabla1[[#This Row],[Aplicación]],9,4)</f>
        <v>2311</v>
      </c>
      <c r="V2220" s="54" t="str">
        <f>VLOOKUP(Tabla1[[#This Row],[PROGRAMA]],Hoja1!A:B,2,FALSE)</f>
        <v>2311. Intervención social</v>
      </c>
      <c r="W2220" s="57" t="str">
        <f>MID(Tabla1[[#This Row],[Aplicación]],14,2)</f>
        <v>21</v>
      </c>
      <c r="X2220" s="57" t="str">
        <f>MID(Tabla1[[#This Row],[Aplicación]],14,6)</f>
        <v>212</v>
      </c>
    </row>
    <row r="2221" spans="1:24" x14ac:dyDescent="0.25">
      <c r="A2221" s="60">
        <v>220240025797</v>
      </c>
      <c r="B2221" s="43" t="s">
        <v>390</v>
      </c>
      <c r="C2221" s="61">
        <v>45462</v>
      </c>
      <c r="D2221" s="60">
        <v>22024005071</v>
      </c>
      <c r="E2221" s="43" t="s">
        <v>1287</v>
      </c>
      <c r="F2221" s="62">
        <v>108.9</v>
      </c>
      <c r="G2221" s="43" t="s">
        <v>3143</v>
      </c>
      <c r="H2221" s="43" t="s">
        <v>3144</v>
      </c>
      <c r="I2221" s="69" t="s">
        <v>2930</v>
      </c>
      <c r="J2221" s="43" t="s">
        <v>398</v>
      </c>
      <c r="K2221" s="43" t="s">
        <v>398</v>
      </c>
      <c r="L2221" s="43" t="s">
        <v>399</v>
      </c>
      <c r="M2221" s="43" t="s">
        <v>585</v>
      </c>
      <c r="N2221" s="43" t="s">
        <v>539</v>
      </c>
      <c r="O2221" s="68" t="s">
        <v>326</v>
      </c>
      <c r="P2221" s="68" t="s">
        <v>2931</v>
      </c>
      <c r="Q2221" s="57" t="s">
        <v>2932</v>
      </c>
      <c r="R2221" s="35" t="s">
        <v>265</v>
      </c>
      <c r="S2221" s="57" t="str">
        <f>MID(Tabla1[[#This Row],[Aplicación]],6,2)</f>
        <v>10</v>
      </c>
      <c r="T2221" s="54" t="str">
        <f>VLOOKUP(Tabla1[[#This Row],[AREA]],Hoja1!A:B,2,FALSE)</f>
        <v>10. Personas mayores, familia y servicios sociales</v>
      </c>
      <c r="U2221" s="57" t="str">
        <f>MID(Tabla1[[#This Row],[Aplicación]],9,4)</f>
        <v>2311</v>
      </c>
      <c r="V2221" s="54" t="str">
        <f>VLOOKUP(Tabla1[[#This Row],[PROGRAMA]],Hoja1!A:B,2,FALSE)</f>
        <v>2311. Intervención social</v>
      </c>
      <c r="W2221" s="57" t="str">
        <f>MID(Tabla1[[#This Row],[Aplicación]],14,2)</f>
        <v>21</v>
      </c>
      <c r="X2221" s="57" t="str">
        <f>MID(Tabla1[[#This Row],[Aplicación]],14,6)</f>
        <v>212</v>
      </c>
    </row>
    <row r="2222" spans="1:24" x14ac:dyDescent="0.25">
      <c r="A2222" s="60">
        <v>220240024217</v>
      </c>
      <c r="B2222" s="43" t="s">
        <v>702</v>
      </c>
      <c r="C2222" s="61">
        <v>45461</v>
      </c>
      <c r="D2222" s="60">
        <v>22024000437</v>
      </c>
      <c r="E2222" s="43" t="s">
        <v>1287</v>
      </c>
      <c r="F2222" s="62">
        <v>595.77</v>
      </c>
      <c r="G2222" s="43" t="s">
        <v>852</v>
      </c>
      <c r="H2222" s="43" t="s">
        <v>3233</v>
      </c>
      <c r="I2222" s="69" t="s">
        <v>2934</v>
      </c>
      <c r="J2222" s="43" t="s">
        <v>398</v>
      </c>
      <c r="K2222" s="43" t="s">
        <v>398</v>
      </c>
      <c r="L2222" s="43" t="s">
        <v>413</v>
      </c>
      <c r="M2222" s="43" t="s">
        <v>395</v>
      </c>
      <c r="N2222" s="43" t="s">
        <v>396</v>
      </c>
      <c r="O2222" s="68" t="s">
        <v>325</v>
      </c>
      <c r="P2222" s="68" t="s">
        <v>2931</v>
      </c>
      <c r="Q2222" s="57" t="s">
        <v>2932</v>
      </c>
      <c r="R2222" s="35" t="s">
        <v>265</v>
      </c>
      <c r="S2222" s="57" t="str">
        <f>MID(Tabla1[[#This Row],[Aplicación]],6,2)</f>
        <v>10</v>
      </c>
      <c r="T2222" s="54" t="str">
        <f>VLOOKUP(Tabla1[[#This Row],[AREA]],Hoja1!A:B,2,FALSE)</f>
        <v>10. Personas mayores, familia y servicios sociales</v>
      </c>
      <c r="U2222" s="57" t="str">
        <f>MID(Tabla1[[#This Row],[Aplicación]],9,4)</f>
        <v>2311</v>
      </c>
      <c r="V2222" s="54" t="str">
        <f>VLOOKUP(Tabla1[[#This Row],[PROGRAMA]],Hoja1!A:B,2,FALSE)</f>
        <v>2311. Intervención social</v>
      </c>
      <c r="W2222" s="57" t="str">
        <f>MID(Tabla1[[#This Row],[Aplicación]],14,2)</f>
        <v>21</v>
      </c>
      <c r="X2222" s="57" t="str">
        <f>MID(Tabla1[[#This Row],[Aplicación]],14,6)</f>
        <v>212</v>
      </c>
    </row>
    <row r="2223" spans="1:24" x14ac:dyDescent="0.25">
      <c r="A2223" s="60">
        <v>220240024215</v>
      </c>
      <c r="B2223" s="43" t="s">
        <v>702</v>
      </c>
      <c r="C2223" s="61">
        <v>45461</v>
      </c>
      <c r="D2223" s="60">
        <v>22024000437</v>
      </c>
      <c r="E2223" s="43" t="s">
        <v>1287</v>
      </c>
      <c r="F2223" s="62">
        <v>369.05</v>
      </c>
      <c r="G2223" s="43" t="s">
        <v>20</v>
      </c>
      <c r="H2223" s="43" t="s">
        <v>3280</v>
      </c>
      <c r="I2223" s="69" t="s">
        <v>2934</v>
      </c>
      <c r="J2223" s="43" t="s">
        <v>398</v>
      </c>
      <c r="K2223" s="43" t="s">
        <v>398</v>
      </c>
      <c r="L2223" s="43" t="s">
        <v>413</v>
      </c>
      <c r="M2223" s="43" t="s">
        <v>395</v>
      </c>
      <c r="N2223" s="43" t="s">
        <v>396</v>
      </c>
      <c r="O2223" s="68" t="s">
        <v>325</v>
      </c>
      <c r="P2223" s="68" t="s">
        <v>2931</v>
      </c>
      <c r="Q2223" s="57" t="s">
        <v>2932</v>
      </c>
      <c r="R2223" s="35" t="s">
        <v>265</v>
      </c>
      <c r="S2223" s="57" t="str">
        <f>MID(Tabla1[[#This Row],[Aplicación]],6,2)</f>
        <v>10</v>
      </c>
      <c r="T2223" s="54" t="str">
        <f>VLOOKUP(Tabla1[[#This Row],[AREA]],Hoja1!A:B,2,FALSE)</f>
        <v>10. Personas mayores, familia y servicios sociales</v>
      </c>
      <c r="U2223" s="57" t="str">
        <f>MID(Tabla1[[#This Row],[Aplicación]],9,4)</f>
        <v>2311</v>
      </c>
      <c r="V2223" s="54" t="str">
        <f>VLOOKUP(Tabla1[[#This Row],[PROGRAMA]],Hoja1!A:B,2,FALSE)</f>
        <v>2311. Intervención social</v>
      </c>
      <c r="W2223" s="57" t="str">
        <f>MID(Tabla1[[#This Row],[Aplicación]],14,2)</f>
        <v>21</v>
      </c>
      <c r="X2223" s="57" t="str">
        <f>MID(Tabla1[[#This Row],[Aplicación]],14,6)</f>
        <v>212</v>
      </c>
    </row>
    <row r="2224" spans="1:24" x14ac:dyDescent="0.25">
      <c r="A2224" s="60">
        <v>220240023569</v>
      </c>
      <c r="B2224" s="43" t="s">
        <v>390</v>
      </c>
      <c r="C2224" s="61">
        <v>45450</v>
      </c>
      <c r="D2224" s="60">
        <v>22024004886</v>
      </c>
      <c r="E2224" s="43" t="s">
        <v>1287</v>
      </c>
      <c r="F2224" s="62">
        <v>404.3</v>
      </c>
      <c r="G2224" s="43" t="s">
        <v>370</v>
      </c>
      <c r="H2224" s="43" t="s">
        <v>3391</v>
      </c>
      <c r="I2224" s="69" t="s">
        <v>2930</v>
      </c>
      <c r="J2224" s="43" t="s">
        <v>398</v>
      </c>
      <c r="K2224" s="43" t="s">
        <v>398</v>
      </c>
      <c r="L2224" s="43" t="s">
        <v>413</v>
      </c>
      <c r="M2224" s="43" t="s">
        <v>585</v>
      </c>
      <c r="N2224" s="43" t="s">
        <v>539</v>
      </c>
      <c r="O2224" s="68" t="s">
        <v>326</v>
      </c>
      <c r="P2224" s="68" t="s">
        <v>2931</v>
      </c>
      <c r="Q2224" s="57" t="s">
        <v>2932</v>
      </c>
      <c r="R2224" s="35" t="s">
        <v>265</v>
      </c>
      <c r="S2224" s="57" t="str">
        <f>MID(Tabla1[[#This Row],[Aplicación]],6,2)</f>
        <v>10</v>
      </c>
      <c r="T2224" s="54" t="str">
        <f>VLOOKUP(Tabla1[[#This Row],[AREA]],Hoja1!A:B,2,FALSE)</f>
        <v>10. Personas mayores, familia y servicios sociales</v>
      </c>
      <c r="U2224" s="57" t="str">
        <f>MID(Tabla1[[#This Row],[Aplicación]],9,4)</f>
        <v>2311</v>
      </c>
      <c r="V2224" s="54" t="str">
        <f>VLOOKUP(Tabla1[[#This Row],[PROGRAMA]],Hoja1!A:B,2,FALSE)</f>
        <v>2311. Intervención social</v>
      </c>
      <c r="W2224" s="57" t="str">
        <f>MID(Tabla1[[#This Row],[Aplicación]],14,2)</f>
        <v>21</v>
      </c>
      <c r="X2224" s="57" t="str">
        <f>MID(Tabla1[[#This Row],[Aplicación]],14,6)</f>
        <v>212</v>
      </c>
    </row>
    <row r="2225" spans="1:24" x14ac:dyDescent="0.25">
      <c r="A2225" s="60">
        <v>220240023565</v>
      </c>
      <c r="B2225" s="43" t="s">
        <v>390</v>
      </c>
      <c r="C2225" s="61">
        <v>45450</v>
      </c>
      <c r="D2225" s="60">
        <v>22024004866</v>
      </c>
      <c r="E2225" s="43" t="s">
        <v>1287</v>
      </c>
      <c r="F2225" s="62">
        <v>290.39999999999998</v>
      </c>
      <c r="G2225" s="43" t="s">
        <v>3143</v>
      </c>
      <c r="H2225" s="43" t="s">
        <v>3393</v>
      </c>
      <c r="I2225" s="69" t="s">
        <v>2930</v>
      </c>
      <c r="J2225" s="43" t="s">
        <v>398</v>
      </c>
      <c r="K2225" s="43" t="s">
        <v>398</v>
      </c>
      <c r="L2225" s="43" t="s">
        <v>399</v>
      </c>
      <c r="M2225" s="43" t="s">
        <v>585</v>
      </c>
      <c r="N2225" s="43" t="s">
        <v>539</v>
      </c>
      <c r="O2225" s="68" t="s">
        <v>326</v>
      </c>
      <c r="P2225" s="68" t="s">
        <v>2931</v>
      </c>
      <c r="Q2225" s="57" t="s">
        <v>2932</v>
      </c>
      <c r="R2225" s="35" t="s">
        <v>265</v>
      </c>
      <c r="S2225" s="57" t="str">
        <f>MID(Tabla1[[#This Row],[Aplicación]],6,2)</f>
        <v>10</v>
      </c>
      <c r="T2225" s="54" t="str">
        <f>VLOOKUP(Tabla1[[#This Row],[AREA]],Hoja1!A:B,2,FALSE)</f>
        <v>10. Personas mayores, familia y servicios sociales</v>
      </c>
      <c r="U2225" s="57" t="str">
        <f>MID(Tabla1[[#This Row],[Aplicación]],9,4)</f>
        <v>2311</v>
      </c>
      <c r="V2225" s="54" t="str">
        <f>VLOOKUP(Tabla1[[#This Row],[PROGRAMA]],Hoja1!A:B,2,FALSE)</f>
        <v>2311. Intervención social</v>
      </c>
      <c r="W2225" s="57" t="str">
        <f>MID(Tabla1[[#This Row],[Aplicación]],14,2)</f>
        <v>21</v>
      </c>
      <c r="X2225" s="57" t="str">
        <f>MID(Tabla1[[#This Row],[Aplicación]],14,6)</f>
        <v>212</v>
      </c>
    </row>
    <row r="2226" spans="1:24" x14ac:dyDescent="0.25">
      <c r="A2226" s="60">
        <v>220240022141</v>
      </c>
      <c r="B2226" s="43" t="s">
        <v>702</v>
      </c>
      <c r="C2226" s="61">
        <v>45441</v>
      </c>
      <c r="D2226" s="60">
        <v>22024000437</v>
      </c>
      <c r="E2226" s="43" t="s">
        <v>1287</v>
      </c>
      <c r="F2226" s="62">
        <v>50.12</v>
      </c>
      <c r="G2226" s="43" t="s">
        <v>815</v>
      </c>
      <c r="H2226" s="43" t="s">
        <v>3574</v>
      </c>
      <c r="I2226" s="69" t="s">
        <v>2934</v>
      </c>
      <c r="J2226" s="43" t="s">
        <v>398</v>
      </c>
      <c r="K2226" s="43" t="s">
        <v>398</v>
      </c>
      <c r="L2226" s="43" t="s">
        <v>413</v>
      </c>
      <c r="M2226" s="43" t="s">
        <v>395</v>
      </c>
      <c r="N2226" s="43" t="s">
        <v>396</v>
      </c>
      <c r="O2226" s="68" t="s">
        <v>325</v>
      </c>
      <c r="P2226" s="68" t="s">
        <v>2931</v>
      </c>
      <c r="Q2226" s="57" t="s">
        <v>2932</v>
      </c>
      <c r="R2226" s="35" t="s">
        <v>265</v>
      </c>
      <c r="S2226" s="57" t="str">
        <f>MID(Tabla1[[#This Row],[Aplicación]],6,2)</f>
        <v>10</v>
      </c>
      <c r="T2226" s="54" t="str">
        <f>VLOOKUP(Tabla1[[#This Row],[AREA]],Hoja1!A:B,2,FALSE)</f>
        <v>10. Personas mayores, familia y servicios sociales</v>
      </c>
      <c r="U2226" s="57" t="str">
        <f>MID(Tabla1[[#This Row],[Aplicación]],9,4)</f>
        <v>2311</v>
      </c>
      <c r="V2226" s="54" t="str">
        <f>VLOOKUP(Tabla1[[#This Row],[PROGRAMA]],Hoja1!A:B,2,FALSE)</f>
        <v>2311. Intervención social</v>
      </c>
      <c r="W2226" s="57" t="str">
        <f>MID(Tabla1[[#This Row],[Aplicación]],14,2)</f>
        <v>21</v>
      </c>
      <c r="X2226" s="57" t="str">
        <f>MID(Tabla1[[#This Row],[Aplicación]],14,6)</f>
        <v>212</v>
      </c>
    </row>
    <row r="2227" spans="1:24" x14ac:dyDescent="0.25">
      <c r="A2227" s="60">
        <v>220240022030</v>
      </c>
      <c r="B2227" s="43" t="s">
        <v>702</v>
      </c>
      <c r="C2227" s="61">
        <v>45441</v>
      </c>
      <c r="D2227" s="60">
        <v>22024000437</v>
      </c>
      <c r="E2227" s="43" t="s">
        <v>1287</v>
      </c>
      <c r="F2227" s="62">
        <v>44.98</v>
      </c>
      <c r="G2227" s="43" t="s">
        <v>838</v>
      </c>
      <c r="H2227" s="43" t="s">
        <v>3576</v>
      </c>
      <c r="I2227" s="69" t="s">
        <v>2934</v>
      </c>
      <c r="J2227" s="43" t="s">
        <v>398</v>
      </c>
      <c r="K2227" s="43" t="s">
        <v>398</v>
      </c>
      <c r="L2227" s="43" t="s">
        <v>413</v>
      </c>
      <c r="M2227" s="43" t="s">
        <v>395</v>
      </c>
      <c r="N2227" s="43" t="s">
        <v>396</v>
      </c>
      <c r="O2227" s="68" t="s">
        <v>325</v>
      </c>
      <c r="P2227" s="68" t="s">
        <v>2931</v>
      </c>
      <c r="Q2227" s="57" t="s">
        <v>2932</v>
      </c>
      <c r="R2227" s="35" t="s">
        <v>265</v>
      </c>
      <c r="S2227" s="57" t="str">
        <f>MID(Tabla1[[#This Row],[Aplicación]],6,2)</f>
        <v>10</v>
      </c>
      <c r="T2227" s="54" t="str">
        <f>VLOOKUP(Tabla1[[#This Row],[AREA]],Hoja1!A:B,2,FALSE)</f>
        <v>10. Personas mayores, familia y servicios sociales</v>
      </c>
      <c r="U2227" s="57" t="str">
        <f>MID(Tabla1[[#This Row],[Aplicación]],9,4)</f>
        <v>2311</v>
      </c>
      <c r="V2227" s="54" t="str">
        <f>VLOOKUP(Tabla1[[#This Row],[PROGRAMA]],Hoja1!A:B,2,FALSE)</f>
        <v>2311. Intervención social</v>
      </c>
      <c r="W2227" s="57" t="str">
        <f>MID(Tabla1[[#This Row],[Aplicación]],14,2)</f>
        <v>21</v>
      </c>
      <c r="X2227" s="57" t="str">
        <f>MID(Tabla1[[#This Row],[Aplicación]],14,6)</f>
        <v>212</v>
      </c>
    </row>
    <row r="2228" spans="1:24" x14ac:dyDescent="0.25">
      <c r="A2228" s="60">
        <v>220240022116</v>
      </c>
      <c r="B2228" s="43" t="s">
        <v>702</v>
      </c>
      <c r="C2228" s="61">
        <v>45441</v>
      </c>
      <c r="D2228" s="60">
        <v>22024000437</v>
      </c>
      <c r="E2228" s="43" t="s">
        <v>1287</v>
      </c>
      <c r="F2228" s="62">
        <v>32.6</v>
      </c>
      <c r="G2228" s="43" t="s">
        <v>40</v>
      </c>
      <c r="H2228" s="43" t="s">
        <v>3585</v>
      </c>
      <c r="I2228" s="69" t="s">
        <v>2934</v>
      </c>
      <c r="J2228" s="43" t="s">
        <v>398</v>
      </c>
      <c r="K2228" s="43" t="s">
        <v>398</v>
      </c>
      <c r="L2228" s="43" t="s">
        <v>413</v>
      </c>
      <c r="M2228" s="43" t="s">
        <v>395</v>
      </c>
      <c r="N2228" s="43" t="s">
        <v>396</v>
      </c>
      <c r="O2228" s="68" t="s">
        <v>325</v>
      </c>
      <c r="P2228" s="68" t="s">
        <v>2931</v>
      </c>
      <c r="Q2228" s="57" t="s">
        <v>2932</v>
      </c>
      <c r="R2228" s="35" t="s">
        <v>265</v>
      </c>
      <c r="S2228" s="57" t="str">
        <f>MID(Tabla1[[#This Row],[Aplicación]],6,2)</f>
        <v>10</v>
      </c>
      <c r="T2228" s="54" t="str">
        <f>VLOOKUP(Tabla1[[#This Row],[AREA]],Hoja1!A:B,2,FALSE)</f>
        <v>10. Personas mayores, familia y servicios sociales</v>
      </c>
      <c r="U2228" s="57" t="str">
        <f>MID(Tabla1[[#This Row],[Aplicación]],9,4)</f>
        <v>2311</v>
      </c>
      <c r="V2228" s="54" t="str">
        <f>VLOOKUP(Tabla1[[#This Row],[PROGRAMA]],Hoja1!A:B,2,FALSE)</f>
        <v>2311. Intervención social</v>
      </c>
      <c r="W2228" s="57" t="str">
        <f>MID(Tabla1[[#This Row],[Aplicación]],14,2)</f>
        <v>21</v>
      </c>
      <c r="X2228" s="57" t="str">
        <f>MID(Tabla1[[#This Row],[Aplicación]],14,6)</f>
        <v>212</v>
      </c>
    </row>
    <row r="2229" spans="1:24" x14ac:dyDescent="0.25">
      <c r="A2229" s="60">
        <v>220240018369</v>
      </c>
      <c r="B2229" s="43" t="s">
        <v>702</v>
      </c>
      <c r="C2229" s="61">
        <v>45429</v>
      </c>
      <c r="D2229" s="60">
        <v>22024000437</v>
      </c>
      <c r="E2229" s="43" t="s">
        <v>1287</v>
      </c>
      <c r="F2229" s="62">
        <v>11.02</v>
      </c>
      <c r="G2229" s="43" t="s">
        <v>697</v>
      </c>
      <c r="H2229" s="43" t="s">
        <v>3779</v>
      </c>
      <c r="I2229" s="69" t="s">
        <v>2934</v>
      </c>
      <c r="J2229" s="43" t="s">
        <v>537</v>
      </c>
      <c r="K2229" s="43" t="s">
        <v>537</v>
      </c>
      <c r="L2229" s="43" t="s">
        <v>413</v>
      </c>
      <c r="M2229" s="43" t="s">
        <v>395</v>
      </c>
      <c r="N2229" s="43" t="s">
        <v>396</v>
      </c>
      <c r="O2229" s="68" t="s">
        <v>325</v>
      </c>
      <c r="P2229" s="68" t="s">
        <v>2931</v>
      </c>
      <c r="Q2229" s="57" t="s">
        <v>2932</v>
      </c>
      <c r="R2229" s="35" t="s">
        <v>265</v>
      </c>
      <c r="S2229" s="57" t="str">
        <f>MID(Tabla1[[#This Row],[Aplicación]],6,2)</f>
        <v>10</v>
      </c>
      <c r="T2229" s="54" t="str">
        <f>VLOOKUP(Tabla1[[#This Row],[AREA]],Hoja1!A:B,2,FALSE)</f>
        <v>10. Personas mayores, familia y servicios sociales</v>
      </c>
      <c r="U2229" s="57" t="str">
        <f>MID(Tabla1[[#This Row],[Aplicación]],9,4)</f>
        <v>2311</v>
      </c>
      <c r="V2229" s="54" t="str">
        <f>VLOOKUP(Tabla1[[#This Row],[PROGRAMA]],Hoja1!A:B,2,FALSE)</f>
        <v>2311. Intervención social</v>
      </c>
      <c r="W2229" s="57" t="str">
        <f>MID(Tabla1[[#This Row],[Aplicación]],14,2)</f>
        <v>21</v>
      </c>
      <c r="X2229" s="57" t="str">
        <f>MID(Tabla1[[#This Row],[Aplicación]],14,6)</f>
        <v>212</v>
      </c>
    </row>
    <row r="2230" spans="1:24" x14ac:dyDescent="0.25">
      <c r="A2230" s="60">
        <v>220240018062</v>
      </c>
      <c r="B2230" s="43" t="s">
        <v>390</v>
      </c>
      <c r="C2230" s="61">
        <v>45429</v>
      </c>
      <c r="D2230" s="60">
        <v>22024004322</v>
      </c>
      <c r="E2230" s="43" t="s">
        <v>1287</v>
      </c>
      <c r="F2230" s="62">
        <v>51.43</v>
      </c>
      <c r="G2230" s="43" t="s">
        <v>723</v>
      </c>
      <c r="H2230" s="43" t="s">
        <v>3806</v>
      </c>
      <c r="I2230" s="69" t="s">
        <v>2930</v>
      </c>
      <c r="J2230" s="43" t="s">
        <v>398</v>
      </c>
      <c r="K2230" s="43" t="s">
        <v>398</v>
      </c>
      <c r="L2230" s="43" t="s">
        <v>399</v>
      </c>
      <c r="M2230" s="43" t="s">
        <v>585</v>
      </c>
      <c r="N2230" s="43" t="s">
        <v>539</v>
      </c>
      <c r="O2230" s="68" t="s">
        <v>326</v>
      </c>
      <c r="P2230" s="68" t="s">
        <v>2931</v>
      </c>
      <c r="Q2230" s="57" t="s">
        <v>2932</v>
      </c>
      <c r="R2230" s="35" t="s">
        <v>265</v>
      </c>
      <c r="S2230" s="57" t="str">
        <f>MID(Tabla1[[#This Row],[Aplicación]],6,2)</f>
        <v>10</v>
      </c>
      <c r="T2230" s="54" t="str">
        <f>VLOOKUP(Tabla1[[#This Row],[AREA]],Hoja1!A:B,2,FALSE)</f>
        <v>10. Personas mayores, familia y servicios sociales</v>
      </c>
      <c r="U2230" s="57" t="str">
        <f>MID(Tabla1[[#This Row],[Aplicación]],9,4)</f>
        <v>2311</v>
      </c>
      <c r="V2230" s="54" t="str">
        <f>VLOOKUP(Tabla1[[#This Row],[PROGRAMA]],Hoja1!A:B,2,FALSE)</f>
        <v>2311. Intervención social</v>
      </c>
      <c r="W2230" s="57" t="str">
        <f>MID(Tabla1[[#This Row],[Aplicación]],14,2)</f>
        <v>21</v>
      </c>
      <c r="X2230" s="57" t="str">
        <f>MID(Tabla1[[#This Row],[Aplicación]],14,6)</f>
        <v>212</v>
      </c>
    </row>
    <row r="2231" spans="1:24" x14ac:dyDescent="0.25">
      <c r="A2231" s="60">
        <v>220240018053</v>
      </c>
      <c r="B2231" s="43" t="s">
        <v>390</v>
      </c>
      <c r="C2231" s="61">
        <v>45429</v>
      </c>
      <c r="D2231" s="60">
        <v>22024004322</v>
      </c>
      <c r="E2231" s="43" t="s">
        <v>1287</v>
      </c>
      <c r="F2231" s="62">
        <v>205.7</v>
      </c>
      <c r="G2231" s="43" t="s">
        <v>723</v>
      </c>
      <c r="H2231" s="43" t="s">
        <v>3810</v>
      </c>
      <c r="I2231" s="69" t="s">
        <v>2930</v>
      </c>
      <c r="J2231" s="43" t="s">
        <v>398</v>
      </c>
      <c r="K2231" s="43" t="s">
        <v>398</v>
      </c>
      <c r="L2231" s="43" t="s">
        <v>399</v>
      </c>
      <c r="M2231" s="43" t="s">
        <v>585</v>
      </c>
      <c r="N2231" s="43" t="s">
        <v>539</v>
      </c>
      <c r="O2231" s="68" t="s">
        <v>326</v>
      </c>
      <c r="P2231" s="68" t="s">
        <v>2931</v>
      </c>
      <c r="Q2231" s="57" t="s">
        <v>2932</v>
      </c>
      <c r="R2231" s="35" t="s">
        <v>265</v>
      </c>
      <c r="S2231" s="57" t="str">
        <f>MID(Tabla1[[#This Row],[Aplicación]],6,2)</f>
        <v>10</v>
      </c>
      <c r="T2231" s="54" t="str">
        <f>VLOOKUP(Tabla1[[#This Row],[AREA]],Hoja1!A:B,2,FALSE)</f>
        <v>10. Personas mayores, familia y servicios sociales</v>
      </c>
      <c r="U2231" s="57" t="str">
        <f>MID(Tabla1[[#This Row],[Aplicación]],9,4)</f>
        <v>2311</v>
      </c>
      <c r="V2231" s="54" t="str">
        <f>VLOOKUP(Tabla1[[#This Row],[PROGRAMA]],Hoja1!A:B,2,FALSE)</f>
        <v>2311. Intervención social</v>
      </c>
      <c r="W2231" s="57" t="str">
        <f>MID(Tabla1[[#This Row],[Aplicación]],14,2)</f>
        <v>21</v>
      </c>
      <c r="X2231" s="57" t="str">
        <f>MID(Tabla1[[#This Row],[Aplicación]],14,6)</f>
        <v>212</v>
      </c>
    </row>
    <row r="2232" spans="1:24" x14ac:dyDescent="0.25">
      <c r="A2232" s="60">
        <v>220240018076</v>
      </c>
      <c r="B2232" s="43" t="s">
        <v>702</v>
      </c>
      <c r="C2232" s="61">
        <v>45429</v>
      </c>
      <c r="D2232" s="60">
        <v>22024000437</v>
      </c>
      <c r="E2232" s="43" t="s">
        <v>1287</v>
      </c>
      <c r="F2232" s="62">
        <v>24.53</v>
      </c>
      <c r="G2232" s="43" t="s">
        <v>764</v>
      </c>
      <c r="H2232" s="43" t="s">
        <v>3815</v>
      </c>
      <c r="I2232" s="69" t="s">
        <v>2934</v>
      </c>
      <c r="J2232" s="43" t="s">
        <v>398</v>
      </c>
      <c r="K2232" s="43" t="s">
        <v>398</v>
      </c>
      <c r="L2232" s="43" t="s">
        <v>413</v>
      </c>
      <c r="M2232" s="43" t="s">
        <v>395</v>
      </c>
      <c r="N2232" s="43" t="s">
        <v>396</v>
      </c>
      <c r="O2232" s="68" t="s">
        <v>325</v>
      </c>
      <c r="P2232" s="68" t="s">
        <v>2931</v>
      </c>
      <c r="Q2232" s="57" t="s">
        <v>2932</v>
      </c>
      <c r="R2232" s="35" t="s">
        <v>265</v>
      </c>
      <c r="S2232" s="57" t="str">
        <f>MID(Tabla1[[#This Row],[Aplicación]],6,2)</f>
        <v>10</v>
      </c>
      <c r="T2232" s="54" t="str">
        <f>VLOOKUP(Tabla1[[#This Row],[AREA]],Hoja1!A:B,2,FALSE)</f>
        <v>10. Personas mayores, familia y servicios sociales</v>
      </c>
      <c r="U2232" s="57" t="str">
        <f>MID(Tabla1[[#This Row],[Aplicación]],9,4)</f>
        <v>2311</v>
      </c>
      <c r="V2232" s="54" t="str">
        <f>VLOOKUP(Tabla1[[#This Row],[PROGRAMA]],Hoja1!A:B,2,FALSE)</f>
        <v>2311. Intervención social</v>
      </c>
      <c r="W2232" s="57" t="str">
        <f>MID(Tabla1[[#This Row],[Aplicación]],14,2)</f>
        <v>21</v>
      </c>
      <c r="X2232" s="57" t="str">
        <f>MID(Tabla1[[#This Row],[Aplicación]],14,6)</f>
        <v>212</v>
      </c>
    </row>
    <row r="2233" spans="1:24" x14ac:dyDescent="0.25">
      <c r="A2233" s="60">
        <v>220240018371</v>
      </c>
      <c r="B2233" s="43" t="s">
        <v>702</v>
      </c>
      <c r="C2233" s="61">
        <v>45429</v>
      </c>
      <c r="D2233" s="60">
        <v>22024000437</v>
      </c>
      <c r="E2233" s="43" t="s">
        <v>1287</v>
      </c>
      <c r="F2233" s="62">
        <v>9.8000000000000007</v>
      </c>
      <c r="G2233" s="43" t="s">
        <v>764</v>
      </c>
      <c r="H2233" s="43" t="s">
        <v>3817</v>
      </c>
      <c r="I2233" s="69" t="s">
        <v>2934</v>
      </c>
      <c r="J2233" s="43" t="s">
        <v>398</v>
      </c>
      <c r="K2233" s="43" t="s">
        <v>398</v>
      </c>
      <c r="L2233" s="43" t="s">
        <v>413</v>
      </c>
      <c r="M2233" s="43" t="s">
        <v>395</v>
      </c>
      <c r="N2233" s="43" t="s">
        <v>396</v>
      </c>
      <c r="O2233" s="68" t="s">
        <v>325</v>
      </c>
      <c r="P2233" s="68" t="s">
        <v>2931</v>
      </c>
      <c r="Q2233" s="57" t="s">
        <v>2932</v>
      </c>
      <c r="R2233" s="35" t="s">
        <v>265</v>
      </c>
      <c r="S2233" s="57" t="str">
        <f>MID(Tabla1[[#This Row],[Aplicación]],6,2)</f>
        <v>10</v>
      </c>
      <c r="T2233" s="54" t="str">
        <f>VLOOKUP(Tabla1[[#This Row],[AREA]],Hoja1!A:B,2,FALSE)</f>
        <v>10. Personas mayores, familia y servicios sociales</v>
      </c>
      <c r="U2233" s="57" t="str">
        <f>MID(Tabla1[[#This Row],[Aplicación]],9,4)</f>
        <v>2311</v>
      </c>
      <c r="V2233" s="54" t="str">
        <f>VLOOKUP(Tabla1[[#This Row],[PROGRAMA]],Hoja1!A:B,2,FALSE)</f>
        <v>2311. Intervención social</v>
      </c>
      <c r="W2233" s="57" t="str">
        <f>MID(Tabla1[[#This Row],[Aplicación]],14,2)</f>
        <v>21</v>
      </c>
      <c r="X2233" s="57" t="str">
        <f>MID(Tabla1[[#This Row],[Aplicación]],14,6)</f>
        <v>212</v>
      </c>
    </row>
    <row r="2234" spans="1:24" x14ac:dyDescent="0.25">
      <c r="A2234" s="60">
        <v>220240017938</v>
      </c>
      <c r="B2234" s="43" t="s">
        <v>390</v>
      </c>
      <c r="C2234" s="61">
        <v>45428</v>
      </c>
      <c r="D2234" s="60">
        <v>22024004304</v>
      </c>
      <c r="E2234" s="43" t="s">
        <v>1287</v>
      </c>
      <c r="F2234" s="62">
        <v>86.19</v>
      </c>
      <c r="G2234" s="43" t="s">
        <v>90</v>
      </c>
      <c r="H2234" s="43" t="s">
        <v>3874</v>
      </c>
      <c r="I2234" s="69" t="s">
        <v>2930</v>
      </c>
      <c r="J2234" s="43" t="s">
        <v>398</v>
      </c>
      <c r="K2234" s="43" t="s">
        <v>398</v>
      </c>
      <c r="L2234" s="43" t="s">
        <v>413</v>
      </c>
      <c r="M2234" s="43" t="s">
        <v>585</v>
      </c>
      <c r="N2234" s="43" t="s">
        <v>539</v>
      </c>
      <c r="O2234" s="68" t="s">
        <v>326</v>
      </c>
      <c r="P2234" s="68" t="s">
        <v>2931</v>
      </c>
      <c r="Q2234" s="57" t="s">
        <v>2932</v>
      </c>
      <c r="R2234" s="35" t="s">
        <v>265</v>
      </c>
      <c r="S2234" s="57" t="str">
        <f>MID(Tabla1[[#This Row],[Aplicación]],6,2)</f>
        <v>10</v>
      </c>
      <c r="T2234" s="54" t="str">
        <f>VLOOKUP(Tabla1[[#This Row],[AREA]],Hoja1!A:B,2,FALSE)</f>
        <v>10. Personas mayores, familia y servicios sociales</v>
      </c>
      <c r="U2234" s="57" t="str">
        <f>MID(Tabla1[[#This Row],[Aplicación]],9,4)</f>
        <v>2311</v>
      </c>
      <c r="V2234" s="54" t="str">
        <f>VLOOKUP(Tabla1[[#This Row],[PROGRAMA]],Hoja1!A:B,2,FALSE)</f>
        <v>2311. Intervención social</v>
      </c>
      <c r="W2234" s="57" t="str">
        <f>MID(Tabla1[[#This Row],[Aplicación]],14,2)</f>
        <v>21</v>
      </c>
      <c r="X2234" s="57" t="str">
        <f>MID(Tabla1[[#This Row],[Aplicación]],14,6)</f>
        <v>212</v>
      </c>
    </row>
    <row r="2235" spans="1:24" x14ac:dyDescent="0.25">
      <c r="A2235" s="60">
        <v>220240012958</v>
      </c>
      <c r="B2235" s="43" t="s">
        <v>702</v>
      </c>
      <c r="C2235" s="61">
        <v>45407</v>
      </c>
      <c r="D2235" s="60">
        <v>22024000437</v>
      </c>
      <c r="E2235" s="43" t="s">
        <v>1287</v>
      </c>
      <c r="F2235" s="62">
        <v>221.77</v>
      </c>
      <c r="G2235" s="43" t="s">
        <v>41</v>
      </c>
      <c r="H2235" s="43" t="s">
        <v>4329</v>
      </c>
      <c r="I2235" s="69" t="s">
        <v>2934</v>
      </c>
      <c r="J2235" s="43" t="s">
        <v>398</v>
      </c>
      <c r="K2235" s="43" t="s">
        <v>398</v>
      </c>
      <c r="L2235" s="43" t="s">
        <v>413</v>
      </c>
      <c r="M2235" s="43" t="s">
        <v>395</v>
      </c>
      <c r="N2235" s="43" t="s">
        <v>396</v>
      </c>
      <c r="O2235" s="68" t="s">
        <v>325</v>
      </c>
      <c r="P2235" s="68" t="s">
        <v>2931</v>
      </c>
      <c r="Q2235" s="57" t="s">
        <v>2932</v>
      </c>
      <c r="R2235" s="35" t="s">
        <v>265</v>
      </c>
      <c r="S2235" s="57" t="str">
        <f>MID(Tabla1[[#This Row],[Aplicación]],6,2)</f>
        <v>10</v>
      </c>
      <c r="T2235" s="54" t="str">
        <f>VLOOKUP(Tabla1[[#This Row],[AREA]],Hoja1!A:B,2,FALSE)</f>
        <v>10. Personas mayores, familia y servicios sociales</v>
      </c>
      <c r="U2235" s="57" t="str">
        <f>MID(Tabla1[[#This Row],[Aplicación]],9,4)</f>
        <v>2311</v>
      </c>
      <c r="V2235" s="54" t="str">
        <f>VLOOKUP(Tabla1[[#This Row],[PROGRAMA]],Hoja1!A:B,2,FALSE)</f>
        <v>2311. Intervención social</v>
      </c>
      <c r="W2235" s="57" t="str">
        <f>MID(Tabla1[[#This Row],[Aplicación]],14,2)</f>
        <v>21</v>
      </c>
      <c r="X2235" s="57" t="str">
        <f>MID(Tabla1[[#This Row],[Aplicación]],14,6)</f>
        <v>212</v>
      </c>
    </row>
    <row r="2236" spans="1:24" x14ac:dyDescent="0.25">
      <c r="A2236" s="60">
        <v>220240012871</v>
      </c>
      <c r="B2236" s="43" t="s">
        <v>702</v>
      </c>
      <c r="C2236" s="61">
        <v>45407</v>
      </c>
      <c r="D2236" s="60">
        <v>22024000437</v>
      </c>
      <c r="E2236" s="43" t="s">
        <v>1287</v>
      </c>
      <c r="F2236" s="62">
        <v>58.25</v>
      </c>
      <c r="G2236" s="43" t="s">
        <v>776</v>
      </c>
      <c r="H2236" s="43" t="s">
        <v>4330</v>
      </c>
      <c r="I2236" s="69" t="s">
        <v>2934</v>
      </c>
      <c r="J2236" s="43" t="s">
        <v>398</v>
      </c>
      <c r="K2236" s="43" t="s">
        <v>398</v>
      </c>
      <c r="L2236" s="43" t="s">
        <v>413</v>
      </c>
      <c r="M2236" s="43" t="s">
        <v>395</v>
      </c>
      <c r="N2236" s="43" t="s">
        <v>396</v>
      </c>
      <c r="O2236" s="68" t="s">
        <v>325</v>
      </c>
      <c r="P2236" s="68" t="s">
        <v>2931</v>
      </c>
      <c r="Q2236" s="57" t="s">
        <v>2932</v>
      </c>
      <c r="R2236" s="35" t="s">
        <v>265</v>
      </c>
      <c r="S2236" s="57" t="str">
        <f>MID(Tabla1[[#This Row],[Aplicación]],6,2)</f>
        <v>10</v>
      </c>
      <c r="T2236" s="54" t="str">
        <f>VLOOKUP(Tabla1[[#This Row],[AREA]],Hoja1!A:B,2,FALSE)</f>
        <v>10. Personas mayores, familia y servicios sociales</v>
      </c>
      <c r="U2236" s="57" t="str">
        <f>MID(Tabla1[[#This Row],[Aplicación]],9,4)</f>
        <v>2311</v>
      </c>
      <c r="V2236" s="54" t="str">
        <f>VLOOKUP(Tabla1[[#This Row],[PROGRAMA]],Hoja1!A:B,2,FALSE)</f>
        <v>2311. Intervención social</v>
      </c>
      <c r="W2236" s="57" t="str">
        <f>MID(Tabla1[[#This Row],[Aplicación]],14,2)</f>
        <v>21</v>
      </c>
      <c r="X2236" s="57" t="str">
        <f>MID(Tabla1[[#This Row],[Aplicación]],14,6)</f>
        <v>212</v>
      </c>
    </row>
    <row r="2237" spans="1:24" x14ac:dyDescent="0.25">
      <c r="A2237" s="60">
        <v>220240012873</v>
      </c>
      <c r="B2237" s="43" t="s">
        <v>702</v>
      </c>
      <c r="C2237" s="61">
        <v>45407</v>
      </c>
      <c r="D2237" s="60">
        <v>22024000437</v>
      </c>
      <c r="E2237" s="43" t="s">
        <v>1287</v>
      </c>
      <c r="F2237" s="62">
        <v>16.84</v>
      </c>
      <c r="G2237" s="43" t="s">
        <v>776</v>
      </c>
      <c r="H2237" s="43" t="s">
        <v>4331</v>
      </c>
      <c r="I2237" s="69" t="s">
        <v>2934</v>
      </c>
      <c r="J2237" s="43" t="s">
        <v>398</v>
      </c>
      <c r="K2237" s="43" t="s">
        <v>398</v>
      </c>
      <c r="L2237" s="43" t="s">
        <v>413</v>
      </c>
      <c r="M2237" s="43" t="s">
        <v>395</v>
      </c>
      <c r="N2237" s="43" t="s">
        <v>396</v>
      </c>
      <c r="O2237" s="68" t="s">
        <v>325</v>
      </c>
      <c r="P2237" s="68" t="s">
        <v>2931</v>
      </c>
      <c r="Q2237" s="57" t="s">
        <v>2932</v>
      </c>
      <c r="R2237" s="35" t="s">
        <v>265</v>
      </c>
      <c r="S2237" s="57" t="str">
        <f>MID(Tabla1[[#This Row],[Aplicación]],6,2)</f>
        <v>10</v>
      </c>
      <c r="T2237" s="54" t="str">
        <f>VLOOKUP(Tabla1[[#This Row],[AREA]],Hoja1!A:B,2,FALSE)</f>
        <v>10. Personas mayores, familia y servicios sociales</v>
      </c>
      <c r="U2237" s="57" t="str">
        <f>MID(Tabla1[[#This Row],[Aplicación]],9,4)</f>
        <v>2311</v>
      </c>
      <c r="V2237" s="54" t="str">
        <f>VLOOKUP(Tabla1[[#This Row],[PROGRAMA]],Hoja1!A:B,2,FALSE)</f>
        <v>2311. Intervención social</v>
      </c>
      <c r="W2237" s="57" t="str">
        <f>MID(Tabla1[[#This Row],[Aplicación]],14,2)</f>
        <v>21</v>
      </c>
      <c r="X2237" s="57" t="str">
        <f>MID(Tabla1[[#This Row],[Aplicación]],14,6)</f>
        <v>212</v>
      </c>
    </row>
    <row r="2238" spans="1:24" x14ac:dyDescent="0.25">
      <c r="A2238" s="60">
        <v>220240012800</v>
      </c>
      <c r="B2238" s="43" t="s">
        <v>702</v>
      </c>
      <c r="C2238" s="61">
        <v>45407</v>
      </c>
      <c r="D2238" s="60">
        <v>22024000437</v>
      </c>
      <c r="E2238" s="43" t="s">
        <v>1287</v>
      </c>
      <c r="F2238" s="62">
        <v>3.18</v>
      </c>
      <c r="G2238" s="43" t="s">
        <v>82</v>
      </c>
      <c r="H2238" s="43" t="s">
        <v>4333</v>
      </c>
      <c r="I2238" s="69" t="s">
        <v>2934</v>
      </c>
      <c r="J2238" s="43" t="s">
        <v>398</v>
      </c>
      <c r="K2238" s="43" t="s">
        <v>398</v>
      </c>
      <c r="L2238" s="43" t="s">
        <v>413</v>
      </c>
      <c r="M2238" s="43" t="s">
        <v>395</v>
      </c>
      <c r="N2238" s="43" t="s">
        <v>396</v>
      </c>
      <c r="O2238" s="68" t="s">
        <v>325</v>
      </c>
      <c r="P2238" s="68" t="s">
        <v>2931</v>
      </c>
      <c r="Q2238" s="57" t="s">
        <v>2932</v>
      </c>
      <c r="R2238" s="35" t="s">
        <v>265</v>
      </c>
      <c r="S2238" s="57" t="str">
        <f>MID(Tabla1[[#This Row],[Aplicación]],6,2)</f>
        <v>10</v>
      </c>
      <c r="T2238" s="54" t="str">
        <f>VLOOKUP(Tabla1[[#This Row],[AREA]],Hoja1!A:B,2,FALSE)</f>
        <v>10. Personas mayores, familia y servicios sociales</v>
      </c>
      <c r="U2238" s="57" t="str">
        <f>MID(Tabla1[[#This Row],[Aplicación]],9,4)</f>
        <v>2311</v>
      </c>
      <c r="V2238" s="54" t="str">
        <f>VLOOKUP(Tabla1[[#This Row],[PROGRAMA]],Hoja1!A:B,2,FALSE)</f>
        <v>2311. Intervención social</v>
      </c>
      <c r="W2238" s="57" t="str">
        <f>MID(Tabla1[[#This Row],[Aplicación]],14,2)</f>
        <v>21</v>
      </c>
      <c r="X2238" s="57" t="str">
        <f>MID(Tabla1[[#This Row],[Aplicación]],14,6)</f>
        <v>212</v>
      </c>
    </row>
    <row r="2239" spans="1:24" x14ac:dyDescent="0.25">
      <c r="A2239" s="60">
        <v>220240012903</v>
      </c>
      <c r="B2239" s="43" t="s">
        <v>702</v>
      </c>
      <c r="C2239" s="61">
        <v>45407</v>
      </c>
      <c r="D2239" s="60">
        <v>22024000437</v>
      </c>
      <c r="E2239" s="43" t="s">
        <v>1287</v>
      </c>
      <c r="F2239" s="62">
        <v>68.150000000000006</v>
      </c>
      <c r="G2239" s="43" t="s">
        <v>852</v>
      </c>
      <c r="H2239" s="43" t="s">
        <v>4334</v>
      </c>
      <c r="I2239" s="69" t="s">
        <v>2934</v>
      </c>
      <c r="J2239" s="43" t="s">
        <v>398</v>
      </c>
      <c r="K2239" s="43" t="s">
        <v>398</v>
      </c>
      <c r="L2239" s="43" t="s">
        <v>413</v>
      </c>
      <c r="M2239" s="43" t="s">
        <v>395</v>
      </c>
      <c r="N2239" s="43" t="s">
        <v>396</v>
      </c>
      <c r="O2239" s="68" t="s">
        <v>325</v>
      </c>
      <c r="P2239" s="68" t="s">
        <v>2931</v>
      </c>
      <c r="Q2239" s="57" t="s">
        <v>2932</v>
      </c>
      <c r="R2239" s="35" t="s">
        <v>265</v>
      </c>
      <c r="S2239" s="57" t="str">
        <f>MID(Tabla1[[#This Row],[Aplicación]],6,2)</f>
        <v>10</v>
      </c>
      <c r="T2239" s="54" t="str">
        <f>VLOOKUP(Tabla1[[#This Row],[AREA]],Hoja1!A:B,2,FALSE)</f>
        <v>10. Personas mayores, familia y servicios sociales</v>
      </c>
      <c r="U2239" s="57" t="str">
        <f>MID(Tabla1[[#This Row],[Aplicación]],9,4)</f>
        <v>2311</v>
      </c>
      <c r="V2239" s="54" t="str">
        <f>VLOOKUP(Tabla1[[#This Row],[PROGRAMA]],Hoja1!A:B,2,FALSE)</f>
        <v>2311. Intervención social</v>
      </c>
      <c r="W2239" s="57" t="str">
        <f>MID(Tabla1[[#This Row],[Aplicación]],14,2)</f>
        <v>21</v>
      </c>
      <c r="X2239" s="57" t="str">
        <f>MID(Tabla1[[#This Row],[Aplicación]],14,6)</f>
        <v>212</v>
      </c>
    </row>
    <row r="2240" spans="1:24" x14ac:dyDescent="0.25">
      <c r="A2240" s="60">
        <v>220240012975</v>
      </c>
      <c r="B2240" s="43" t="s">
        <v>702</v>
      </c>
      <c r="C2240" s="61">
        <v>45407</v>
      </c>
      <c r="D2240" s="60">
        <v>22024000437</v>
      </c>
      <c r="E2240" s="43" t="s">
        <v>1287</v>
      </c>
      <c r="F2240" s="62">
        <v>151.25</v>
      </c>
      <c r="G2240" s="43" t="s">
        <v>20</v>
      </c>
      <c r="H2240" s="43" t="s">
        <v>4335</v>
      </c>
      <c r="I2240" s="69" t="s">
        <v>2934</v>
      </c>
      <c r="J2240" s="43" t="s">
        <v>398</v>
      </c>
      <c r="K2240" s="43" t="s">
        <v>398</v>
      </c>
      <c r="L2240" s="43" t="s">
        <v>413</v>
      </c>
      <c r="M2240" s="43" t="s">
        <v>395</v>
      </c>
      <c r="N2240" s="43" t="s">
        <v>396</v>
      </c>
      <c r="O2240" s="68" t="s">
        <v>325</v>
      </c>
      <c r="P2240" s="68" t="s">
        <v>2931</v>
      </c>
      <c r="Q2240" s="57" t="s">
        <v>2932</v>
      </c>
      <c r="R2240" s="35" t="s">
        <v>265</v>
      </c>
      <c r="S2240" s="57" t="str">
        <f>MID(Tabla1[[#This Row],[Aplicación]],6,2)</f>
        <v>10</v>
      </c>
      <c r="T2240" s="54" t="str">
        <f>VLOOKUP(Tabla1[[#This Row],[AREA]],Hoja1!A:B,2,FALSE)</f>
        <v>10. Personas mayores, familia y servicios sociales</v>
      </c>
      <c r="U2240" s="57" t="str">
        <f>MID(Tabla1[[#This Row],[Aplicación]],9,4)</f>
        <v>2311</v>
      </c>
      <c r="V2240" s="54" t="str">
        <f>VLOOKUP(Tabla1[[#This Row],[PROGRAMA]],Hoja1!A:B,2,FALSE)</f>
        <v>2311. Intervención social</v>
      </c>
      <c r="W2240" s="57" t="str">
        <f>MID(Tabla1[[#This Row],[Aplicación]],14,2)</f>
        <v>21</v>
      </c>
      <c r="X2240" s="57" t="str">
        <f>MID(Tabla1[[#This Row],[Aplicación]],14,6)</f>
        <v>212</v>
      </c>
    </row>
    <row r="2241" spans="1:24" x14ac:dyDescent="0.25">
      <c r="A2241" s="60">
        <v>220240009021</v>
      </c>
      <c r="B2241" s="43" t="s">
        <v>702</v>
      </c>
      <c r="C2241" s="61">
        <v>45383</v>
      </c>
      <c r="D2241" s="60">
        <v>22024000437</v>
      </c>
      <c r="E2241" s="43" t="s">
        <v>1287</v>
      </c>
      <c r="F2241" s="62">
        <v>66.739999999999995</v>
      </c>
      <c r="G2241" s="43" t="s">
        <v>776</v>
      </c>
      <c r="H2241" s="43" t="s">
        <v>4777</v>
      </c>
      <c r="I2241" s="69" t="s">
        <v>2934</v>
      </c>
      <c r="J2241" s="43" t="s">
        <v>398</v>
      </c>
      <c r="K2241" s="43" t="s">
        <v>398</v>
      </c>
      <c r="L2241" s="43" t="s">
        <v>413</v>
      </c>
      <c r="M2241" s="43" t="s">
        <v>395</v>
      </c>
      <c r="N2241" s="43" t="s">
        <v>396</v>
      </c>
      <c r="O2241" s="68" t="s">
        <v>325</v>
      </c>
      <c r="P2241" s="68" t="s">
        <v>2931</v>
      </c>
      <c r="Q2241" s="57" t="s">
        <v>2932</v>
      </c>
      <c r="R2241" s="35" t="s">
        <v>265</v>
      </c>
      <c r="S2241" s="57" t="str">
        <f>MID(Tabla1[[#This Row],[Aplicación]],6,2)</f>
        <v>10</v>
      </c>
      <c r="T2241" s="54" t="str">
        <f>VLOOKUP(Tabla1[[#This Row],[AREA]],Hoja1!A:B,2,FALSE)</f>
        <v>10. Personas mayores, familia y servicios sociales</v>
      </c>
      <c r="U2241" s="57" t="str">
        <f>MID(Tabla1[[#This Row],[Aplicación]],9,4)</f>
        <v>2311</v>
      </c>
      <c r="V2241" s="54" t="str">
        <f>VLOOKUP(Tabla1[[#This Row],[PROGRAMA]],Hoja1!A:B,2,FALSE)</f>
        <v>2311. Intervención social</v>
      </c>
      <c r="W2241" s="57" t="str">
        <f>MID(Tabla1[[#This Row],[Aplicación]],14,2)</f>
        <v>21</v>
      </c>
      <c r="X2241" s="57" t="str">
        <f>MID(Tabla1[[#This Row],[Aplicación]],14,6)</f>
        <v>212</v>
      </c>
    </row>
    <row r="2242" spans="1:24" x14ac:dyDescent="0.25">
      <c r="A2242" s="60">
        <v>220240036400</v>
      </c>
      <c r="B2242" s="43" t="s">
        <v>390</v>
      </c>
      <c r="C2242" s="61">
        <v>45512</v>
      </c>
      <c r="D2242" s="60">
        <v>22024005953</v>
      </c>
      <c r="E2242" s="43" t="s">
        <v>1287</v>
      </c>
      <c r="F2242" s="62">
        <v>284.35000000000002</v>
      </c>
      <c r="G2242" s="43" t="s">
        <v>26</v>
      </c>
      <c r="H2242" s="43" t="s">
        <v>4848</v>
      </c>
      <c r="I2242" s="69">
        <v>220</v>
      </c>
      <c r="J2242" s="43" t="s">
        <v>398</v>
      </c>
      <c r="K2242" s="43" t="s">
        <v>398</v>
      </c>
      <c r="L2242" s="43" t="s">
        <v>399</v>
      </c>
      <c r="M2242" s="43" t="s">
        <v>585</v>
      </c>
      <c r="N2242" s="43" t="s">
        <v>539</v>
      </c>
      <c r="O2242" s="68" t="s">
        <v>326</v>
      </c>
      <c r="P2242" s="68" t="s">
        <v>4838</v>
      </c>
      <c r="Q2242" s="57" t="str">
        <f>MID(Tabla1[[#This Row],[Aplicación]],14,1)</f>
        <v>2</v>
      </c>
      <c r="R2242" s="35" t="s">
        <v>265</v>
      </c>
      <c r="S2242" s="57" t="str">
        <f>MID(Tabla1[[#This Row],[Aplicación]],6,2)</f>
        <v>10</v>
      </c>
      <c r="T2242" s="54" t="str">
        <f>VLOOKUP(Tabla1[[#This Row],[AREA]],Hoja1!A:B,2,FALSE)</f>
        <v>10. Personas mayores, familia y servicios sociales</v>
      </c>
      <c r="U2242" s="57" t="str">
        <f>MID(Tabla1[[#This Row],[Aplicación]],9,4)</f>
        <v>2311</v>
      </c>
      <c r="V2242" s="54" t="str">
        <f>VLOOKUP(Tabla1[[#This Row],[PROGRAMA]],Hoja1!A:B,2,FALSE)</f>
        <v>2311. Intervención social</v>
      </c>
      <c r="W2242" s="57" t="str">
        <f>MID(Tabla1[[#This Row],[Aplicación]],14,2)</f>
        <v>21</v>
      </c>
      <c r="X2242" s="57" t="str">
        <f>MID(Tabla1[[#This Row],[Aplicación]],14,6)</f>
        <v>212</v>
      </c>
    </row>
    <row r="2243" spans="1:24" x14ac:dyDescent="0.25">
      <c r="A2243" s="60">
        <v>220240036110</v>
      </c>
      <c r="B2243" s="43" t="s">
        <v>702</v>
      </c>
      <c r="C2243" s="61">
        <v>45511</v>
      </c>
      <c r="D2243" s="60">
        <v>22024000436</v>
      </c>
      <c r="E2243" s="43" t="s">
        <v>1287</v>
      </c>
      <c r="F2243" s="62">
        <v>242.85</v>
      </c>
      <c r="G2243" s="43" t="s">
        <v>764</v>
      </c>
      <c r="H2243" s="43" t="s">
        <v>4886</v>
      </c>
      <c r="I2243" s="69">
        <v>300</v>
      </c>
      <c r="J2243" s="43" t="s">
        <v>398</v>
      </c>
      <c r="K2243" s="43" t="s">
        <v>398</v>
      </c>
      <c r="L2243" s="43" t="s">
        <v>413</v>
      </c>
      <c r="M2243" s="43" t="s">
        <v>395</v>
      </c>
      <c r="N2243" s="43" t="s">
        <v>396</v>
      </c>
      <c r="O2243" s="68" t="s">
        <v>325</v>
      </c>
      <c r="P2243" s="68" t="s">
        <v>4838</v>
      </c>
      <c r="Q2243" s="57" t="str">
        <f>MID(Tabla1[[#This Row],[Aplicación]],14,1)</f>
        <v>2</v>
      </c>
      <c r="R2243" s="35" t="s">
        <v>265</v>
      </c>
      <c r="S2243" s="57" t="str">
        <f>MID(Tabla1[[#This Row],[Aplicación]],6,2)</f>
        <v>10</v>
      </c>
      <c r="T2243" s="54" t="str">
        <f>VLOOKUP(Tabla1[[#This Row],[AREA]],Hoja1!A:B,2,FALSE)</f>
        <v>10. Personas mayores, familia y servicios sociales</v>
      </c>
      <c r="U2243" s="57" t="str">
        <f>MID(Tabla1[[#This Row],[Aplicación]],9,4)</f>
        <v>2311</v>
      </c>
      <c r="V2243" s="54" t="str">
        <f>VLOOKUP(Tabla1[[#This Row],[PROGRAMA]],Hoja1!A:B,2,FALSE)</f>
        <v>2311. Intervención social</v>
      </c>
      <c r="W2243" s="57" t="str">
        <f>MID(Tabla1[[#This Row],[Aplicación]],14,2)</f>
        <v>21</v>
      </c>
      <c r="X2243" s="57" t="str">
        <f>MID(Tabla1[[#This Row],[Aplicación]],14,6)</f>
        <v>212</v>
      </c>
    </row>
    <row r="2244" spans="1:24" x14ac:dyDescent="0.25">
      <c r="A2244" s="60">
        <v>220240036112</v>
      </c>
      <c r="B2244" s="43" t="s">
        <v>702</v>
      </c>
      <c r="C2244" s="61">
        <v>45511</v>
      </c>
      <c r="D2244" s="60">
        <v>22024000437</v>
      </c>
      <c r="E2244" s="43" t="s">
        <v>1287</v>
      </c>
      <c r="F2244" s="62">
        <v>25.31</v>
      </c>
      <c r="G2244" s="43" t="s">
        <v>764</v>
      </c>
      <c r="H2244" s="43" t="s">
        <v>4887</v>
      </c>
      <c r="I2244" s="69">
        <v>300</v>
      </c>
      <c r="J2244" s="43" t="s">
        <v>398</v>
      </c>
      <c r="K2244" s="43" t="s">
        <v>398</v>
      </c>
      <c r="L2244" s="43" t="s">
        <v>413</v>
      </c>
      <c r="M2244" s="43" t="s">
        <v>395</v>
      </c>
      <c r="N2244" s="43" t="s">
        <v>396</v>
      </c>
      <c r="O2244" s="68" t="s">
        <v>325</v>
      </c>
      <c r="P2244" s="68" t="s">
        <v>4838</v>
      </c>
      <c r="Q2244" s="57" t="str">
        <f>MID(Tabla1[[#This Row],[Aplicación]],14,1)</f>
        <v>2</v>
      </c>
      <c r="R2244" s="35" t="s">
        <v>265</v>
      </c>
      <c r="S2244" s="57" t="str">
        <f>MID(Tabla1[[#This Row],[Aplicación]],6,2)</f>
        <v>10</v>
      </c>
      <c r="T2244" s="54" t="str">
        <f>VLOOKUP(Tabla1[[#This Row],[AREA]],Hoja1!A:B,2,FALSE)</f>
        <v>10. Personas mayores, familia y servicios sociales</v>
      </c>
      <c r="U2244" s="57" t="str">
        <f>MID(Tabla1[[#This Row],[Aplicación]],9,4)</f>
        <v>2311</v>
      </c>
      <c r="V2244" s="54" t="str">
        <f>VLOOKUP(Tabla1[[#This Row],[PROGRAMA]],Hoja1!A:B,2,FALSE)</f>
        <v>2311. Intervención social</v>
      </c>
      <c r="W2244" s="57" t="str">
        <f>MID(Tabla1[[#This Row],[Aplicación]],14,2)</f>
        <v>21</v>
      </c>
      <c r="X2244" s="57" t="str">
        <f>MID(Tabla1[[#This Row],[Aplicación]],14,6)</f>
        <v>212</v>
      </c>
    </row>
    <row r="2245" spans="1:24" x14ac:dyDescent="0.25">
      <c r="A2245" s="60">
        <v>220240034743</v>
      </c>
      <c r="B2245" s="43" t="s">
        <v>702</v>
      </c>
      <c r="C2245" s="61">
        <v>45504</v>
      </c>
      <c r="D2245" s="60">
        <v>22024000437</v>
      </c>
      <c r="E2245" s="43" t="s">
        <v>1287</v>
      </c>
      <c r="F2245" s="62">
        <v>570.15</v>
      </c>
      <c r="G2245" s="43" t="s">
        <v>815</v>
      </c>
      <c r="H2245" s="43" t="s">
        <v>5028</v>
      </c>
      <c r="I2245" s="69" t="s">
        <v>2934</v>
      </c>
      <c r="J2245" s="43" t="s">
        <v>398</v>
      </c>
      <c r="K2245" s="43" t="s">
        <v>398</v>
      </c>
      <c r="L2245" s="43" t="s">
        <v>413</v>
      </c>
      <c r="M2245" s="43" t="s">
        <v>395</v>
      </c>
      <c r="N2245" s="43" t="s">
        <v>396</v>
      </c>
      <c r="O2245" s="68" t="s">
        <v>325</v>
      </c>
      <c r="P2245" s="68" t="s">
        <v>4838</v>
      </c>
      <c r="Q2245" s="57" t="str">
        <f>MID(Tabla1[[#This Row],[Aplicación]],14,1)</f>
        <v>2</v>
      </c>
      <c r="R2245" s="35" t="s">
        <v>265</v>
      </c>
      <c r="S2245" s="57" t="str">
        <f>MID(Tabla1[[#This Row],[Aplicación]],6,2)</f>
        <v>10</v>
      </c>
      <c r="T2245" s="54" t="str">
        <f>VLOOKUP(Tabla1[[#This Row],[AREA]],Hoja1!A:B,2,FALSE)</f>
        <v>10. Personas mayores, familia y servicios sociales</v>
      </c>
      <c r="U2245" s="57" t="str">
        <f>MID(Tabla1[[#This Row],[Aplicación]],9,4)</f>
        <v>2311</v>
      </c>
      <c r="V2245" s="54" t="str">
        <f>VLOOKUP(Tabla1[[#This Row],[PROGRAMA]],Hoja1!A:B,2,FALSE)</f>
        <v>2311. Intervención social</v>
      </c>
      <c r="W2245" s="57" t="str">
        <f>MID(Tabla1[[#This Row],[Aplicación]],14,2)</f>
        <v>21</v>
      </c>
      <c r="X2245" s="57" t="str">
        <f>MID(Tabla1[[#This Row],[Aplicación]],14,6)</f>
        <v>212</v>
      </c>
    </row>
    <row r="2246" spans="1:24" x14ac:dyDescent="0.25">
      <c r="A2246" s="60">
        <v>220240034741</v>
      </c>
      <c r="B2246" s="43" t="s">
        <v>702</v>
      </c>
      <c r="C2246" s="61">
        <v>45504</v>
      </c>
      <c r="D2246" s="60">
        <v>22024000437</v>
      </c>
      <c r="E2246" s="43" t="s">
        <v>1287</v>
      </c>
      <c r="F2246" s="62">
        <v>69.27</v>
      </c>
      <c r="G2246" s="43" t="s">
        <v>776</v>
      </c>
      <c r="H2246" s="43" t="s">
        <v>5058</v>
      </c>
      <c r="I2246" s="69" t="s">
        <v>2934</v>
      </c>
      <c r="J2246" s="43" t="s">
        <v>398</v>
      </c>
      <c r="K2246" s="43" t="s">
        <v>398</v>
      </c>
      <c r="L2246" s="43" t="s">
        <v>413</v>
      </c>
      <c r="M2246" s="43" t="s">
        <v>395</v>
      </c>
      <c r="N2246" s="43" t="s">
        <v>396</v>
      </c>
      <c r="O2246" s="68" t="s">
        <v>325</v>
      </c>
      <c r="P2246" s="68" t="s">
        <v>4838</v>
      </c>
      <c r="Q2246" s="57" t="str">
        <f>MID(Tabla1[[#This Row],[Aplicación]],14,1)</f>
        <v>2</v>
      </c>
      <c r="R2246" s="35" t="s">
        <v>265</v>
      </c>
      <c r="S2246" s="57" t="str">
        <f>MID(Tabla1[[#This Row],[Aplicación]],6,2)</f>
        <v>10</v>
      </c>
      <c r="T2246" s="54" t="str">
        <f>VLOOKUP(Tabla1[[#This Row],[AREA]],Hoja1!A:B,2,FALSE)</f>
        <v>10. Personas mayores, familia y servicios sociales</v>
      </c>
      <c r="U2246" s="57" t="str">
        <f>MID(Tabla1[[#This Row],[Aplicación]],9,4)</f>
        <v>2311</v>
      </c>
      <c r="V2246" s="54" t="str">
        <f>VLOOKUP(Tabla1[[#This Row],[PROGRAMA]],Hoja1!A:B,2,FALSE)</f>
        <v>2311. Intervención social</v>
      </c>
      <c r="W2246" s="57" t="str">
        <f>MID(Tabla1[[#This Row],[Aplicación]],14,2)</f>
        <v>21</v>
      </c>
      <c r="X2246" s="57" t="str">
        <f>MID(Tabla1[[#This Row],[Aplicación]],14,6)</f>
        <v>212</v>
      </c>
    </row>
    <row r="2247" spans="1:24" x14ac:dyDescent="0.25">
      <c r="A2247" s="60">
        <v>220240034745</v>
      </c>
      <c r="B2247" s="43" t="s">
        <v>702</v>
      </c>
      <c r="C2247" s="61">
        <v>45504</v>
      </c>
      <c r="D2247" s="60">
        <v>22024000437</v>
      </c>
      <c r="E2247" s="43" t="s">
        <v>1287</v>
      </c>
      <c r="F2247" s="62">
        <v>63.94</v>
      </c>
      <c r="G2247" s="43" t="s">
        <v>82</v>
      </c>
      <c r="H2247" s="43" t="s">
        <v>5059</v>
      </c>
      <c r="I2247" s="69" t="s">
        <v>2934</v>
      </c>
      <c r="J2247" s="43" t="s">
        <v>398</v>
      </c>
      <c r="K2247" s="43" t="s">
        <v>398</v>
      </c>
      <c r="L2247" s="43" t="s">
        <v>413</v>
      </c>
      <c r="M2247" s="43" t="s">
        <v>395</v>
      </c>
      <c r="N2247" s="43" t="s">
        <v>396</v>
      </c>
      <c r="O2247" s="68" t="s">
        <v>325</v>
      </c>
      <c r="P2247" s="68" t="s">
        <v>4838</v>
      </c>
      <c r="Q2247" s="57" t="str">
        <f>MID(Tabla1[[#This Row],[Aplicación]],14,1)</f>
        <v>2</v>
      </c>
      <c r="R2247" s="35" t="s">
        <v>265</v>
      </c>
      <c r="S2247" s="57" t="str">
        <f>MID(Tabla1[[#This Row],[Aplicación]],6,2)</f>
        <v>10</v>
      </c>
      <c r="T2247" s="54" t="str">
        <f>VLOOKUP(Tabla1[[#This Row],[AREA]],Hoja1!A:B,2,FALSE)</f>
        <v>10. Personas mayores, familia y servicios sociales</v>
      </c>
      <c r="U2247" s="57" t="str">
        <f>MID(Tabla1[[#This Row],[Aplicación]],9,4)</f>
        <v>2311</v>
      </c>
      <c r="V2247" s="54" t="str">
        <f>VLOOKUP(Tabla1[[#This Row],[PROGRAMA]],Hoja1!A:B,2,FALSE)</f>
        <v>2311. Intervención social</v>
      </c>
      <c r="W2247" s="57" t="str">
        <f>MID(Tabla1[[#This Row],[Aplicación]],14,2)</f>
        <v>21</v>
      </c>
      <c r="X2247" s="57" t="str">
        <f>MID(Tabla1[[#This Row],[Aplicación]],14,6)</f>
        <v>212</v>
      </c>
    </row>
    <row r="2248" spans="1:24" x14ac:dyDescent="0.25">
      <c r="A2248" s="60">
        <v>220240034757</v>
      </c>
      <c r="B2248" s="43" t="s">
        <v>702</v>
      </c>
      <c r="C2248" s="61">
        <v>45504</v>
      </c>
      <c r="D2248" s="60">
        <v>22024000437</v>
      </c>
      <c r="E2248" s="43" t="s">
        <v>1287</v>
      </c>
      <c r="F2248" s="62">
        <v>62.19</v>
      </c>
      <c r="G2248" s="43" t="s">
        <v>40</v>
      </c>
      <c r="H2248" s="43" t="s">
        <v>5060</v>
      </c>
      <c r="I2248" s="69" t="s">
        <v>2934</v>
      </c>
      <c r="J2248" s="43" t="s">
        <v>398</v>
      </c>
      <c r="K2248" s="43" t="s">
        <v>398</v>
      </c>
      <c r="L2248" s="43" t="s">
        <v>413</v>
      </c>
      <c r="M2248" s="43" t="s">
        <v>395</v>
      </c>
      <c r="N2248" s="43" t="s">
        <v>396</v>
      </c>
      <c r="O2248" s="68" t="s">
        <v>325</v>
      </c>
      <c r="P2248" s="68" t="s">
        <v>4838</v>
      </c>
      <c r="Q2248" s="57" t="str">
        <f>MID(Tabla1[[#This Row],[Aplicación]],14,1)</f>
        <v>2</v>
      </c>
      <c r="R2248" s="35" t="s">
        <v>265</v>
      </c>
      <c r="S2248" s="57" t="str">
        <f>MID(Tabla1[[#This Row],[Aplicación]],6,2)</f>
        <v>10</v>
      </c>
      <c r="T2248" s="54" t="str">
        <f>VLOOKUP(Tabla1[[#This Row],[AREA]],Hoja1!A:B,2,FALSE)</f>
        <v>10. Personas mayores, familia y servicios sociales</v>
      </c>
      <c r="U2248" s="57" t="str">
        <f>MID(Tabla1[[#This Row],[Aplicación]],9,4)</f>
        <v>2311</v>
      </c>
      <c r="V2248" s="54" t="str">
        <f>VLOOKUP(Tabla1[[#This Row],[PROGRAMA]],Hoja1!A:B,2,FALSE)</f>
        <v>2311. Intervención social</v>
      </c>
      <c r="W2248" s="57" t="str">
        <f>MID(Tabla1[[#This Row],[Aplicación]],14,2)</f>
        <v>21</v>
      </c>
      <c r="X2248" s="57" t="str">
        <f>MID(Tabla1[[#This Row],[Aplicación]],14,6)</f>
        <v>212</v>
      </c>
    </row>
    <row r="2249" spans="1:24" x14ac:dyDescent="0.25">
      <c r="A2249" s="60">
        <v>220240034753</v>
      </c>
      <c r="B2249" s="43" t="s">
        <v>702</v>
      </c>
      <c r="C2249" s="61">
        <v>45504</v>
      </c>
      <c r="D2249" s="60">
        <v>22024000437</v>
      </c>
      <c r="E2249" s="43" t="s">
        <v>1287</v>
      </c>
      <c r="F2249" s="62">
        <v>33.020000000000003</v>
      </c>
      <c r="G2249" s="43" t="s">
        <v>764</v>
      </c>
      <c r="H2249" s="43" t="s">
        <v>5062</v>
      </c>
      <c r="I2249" s="69" t="s">
        <v>2934</v>
      </c>
      <c r="J2249" s="43" t="s">
        <v>398</v>
      </c>
      <c r="K2249" s="43" t="s">
        <v>398</v>
      </c>
      <c r="L2249" s="43" t="s">
        <v>413</v>
      </c>
      <c r="M2249" s="43" t="s">
        <v>395</v>
      </c>
      <c r="N2249" s="43" t="s">
        <v>396</v>
      </c>
      <c r="O2249" s="68" t="s">
        <v>325</v>
      </c>
      <c r="P2249" s="68" t="s">
        <v>4838</v>
      </c>
      <c r="Q2249" s="57" t="str">
        <f>MID(Tabla1[[#This Row],[Aplicación]],14,1)</f>
        <v>2</v>
      </c>
      <c r="R2249" s="35" t="s">
        <v>265</v>
      </c>
      <c r="S2249" s="57" t="str">
        <f>MID(Tabla1[[#This Row],[Aplicación]],6,2)</f>
        <v>10</v>
      </c>
      <c r="T2249" s="54" t="str">
        <f>VLOOKUP(Tabla1[[#This Row],[AREA]],Hoja1!A:B,2,FALSE)</f>
        <v>10. Personas mayores, familia y servicios sociales</v>
      </c>
      <c r="U2249" s="57" t="str">
        <f>MID(Tabla1[[#This Row],[Aplicación]],9,4)</f>
        <v>2311</v>
      </c>
      <c r="V2249" s="54" t="str">
        <f>VLOOKUP(Tabla1[[#This Row],[PROGRAMA]],Hoja1!A:B,2,FALSE)</f>
        <v>2311. Intervención social</v>
      </c>
      <c r="W2249" s="57" t="str">
        <f>MID(Tabla1[[#This Row],[Aplicación]],14,2)</f>
        <v>21</v>
      </c>
      <c r="X2249" s="57" t="str">
        <f>MID(Tabla1[[#This Row],[Aplicación]],14,6)</f>
        <v>212</v>
      </c>
    </row>
    <row r="2250" spans="1:24" x14ac:dyDescent="0.25">
      <c r="A2250" s="60">
        <v>220240034755</v>
      </c>
      <c r="B2250" s="43" t="s">
        <v>702</v>
      </c>
      <c r="C2250" s="61">
        <v>45504</v>
      </c>
      <c r="D2250" s="60">
        <v>22024000437</v>
      </c>
      <c r="E2250" s="43" t="s">
        <v>1287</v>
      </c>
      <c r="F2250" s="62">
        <v>24.64</v>
      </c>
      <c r="G2250" s="43" t="s">
        <v>764</v>
      </c>
      <c r="H2250" s="43" t="s">
        <v>5064</v>
      </c>
      <c r="I2250" s="69" t="s">
        <v>2934</v>
      </c>
      <c r="J2250" s="43" t="s">
        <v>398</v>
      </c>
      <c r="K2250" s="43" t="s">
        <v>398</v>
      </c>
      <c r="L2250" s="43" t="s">
        <v>413</v>
      </c>
      <c r="M2250" s="43" t="s">
        <v>395</v>
      </c>
      <c r="N2250" s="43" t="s">
        <v>396</v>
      </c>
      <c r="O2250" s="68" t="s">
        <v>325</v>
      </c>
      <c r="P2250" s="68" t="s">
        <v>4838</v>
      </c>
      <c r="Q2250" s="57" t="str">
        <f>MID(Tabla1[[#This Row],[Aplicación]],14,1)</f>
        <v>2</v>
      </c>
      <c r="R2250" s="35" t="s">
        <v>265</v>
      </c>
      <c r="S2250" s="57" t="str">
        <f>MID(Tabla1[[#This Row],[Aplicación]],6,2)</f>
        <v>10</v>
      </c>
      <c r="T2250" s="54" t="str">
        <f>VLOOKUP(Tabla1[[#This Row],[AREA]],Hoja1!A:B,2,FALSE)</f>
        <v>10. Personas mayores, familia y servicios sociales</v>
      </c>
      <c r="U2250" s="57" t="str">
        <f>MID(Tabla1[[#This Row],[Aplicación]],9,4)</f>
        <v>2311</v>
      </c>
      <c r="V2250" s="54" t="str">
        <f>VLOOKUP(Tabla1[[#This Row],[PROGRAMA]],Hoja1!A:B,2,FALSE)</f>
        <v>2311. Intervención social</v>
      </c>
      <c r="W2250" s="57" t="str">
        <f>MID(Tabla1[[#This Row],[Aplicación]],14,2)</f>
        <v>21</v>
      </c>
      <c r="X2250" s="57" t="str">
        <f>MID(Tabla1[[#This Row],[Aplicación]],14,6)</f>
        <v>212</v>
      </c>
    </row>
    <row r="2251" spans="1:24" x14ac:dyDescent="0.25">
      <c r="A2251" s="60">
        <v>220240029147</v>
      </c>
      <c r="B2251" s="43" t="s">
        <v>702</v>
      </c>
      <c r="C2251" s="61">
        <v>45476</v>
      </c>
      <c r="D2251" s="60">
        <v>22024000437</v>
      </c>
      <c r="E2251" s="43" t="s">
        <v>1287</v>
      </c>
      <c r="F2251" s="62">
        <v>104.74</v>
      </c>
      <c r="G2251" s="43" t="s">
        <v>764</v>
      </c>
      <c r="H2251" s="43" t="s">
        <v>5459</v>
      </c>
      <c r="I2251" s="69">
        <v>300</v>
      </c>
      <c r="J2251" s="43" t="s">
        <v>398</v>
      </c>
      <c r="K2251" s="43" t="s">
        <v>398</v>
      </c>
      <c r="L2251" s="43" t="s">
        <v>413</v>
      </c>
      <c r="M2251" s="43" t="s">
        <v>395</v>
      </c>
      <c r="N2251" s="43" t="s">
        <v>396</v>
      </c>
      <c r="O2251" s="68" t="s">
        <v>325</v>
      </c>
      <c r="P2251" s="68" t="s">
        <v>4838</v>
      </c>
      <c r="Q2251" s="57" t="str">
        <f>MID(Tabla1[[#This Row],[Aplicación]],14,1)</f>
        <v>2</v>
      </c>
      <c r="R2251" s="35" t="s">
        <v>265</v>
      </c>
      <c r="S2251" s="57" t="str">
        <f>MID(Tabla1[[#This Row],[Aplicación]],6,2)</f>
        <v>10</v>
      </c>
      <c r="T2251" s="54" t="str">
        <f>VLOOKUP(Tabla1[[#This Row],[AREA]],Hoja1!A:B,2,FALSE)</f>
        <v>10. Personas mayores, familia y servicios sociales</v>
      </c>
      <c r="U2251" s="57" t="str">
        <f>MID(Tabla1[[#This Row],[Aplicación]],9,4)</f>
        <v>2311</v>
      </c>
      <c r="V2251" s="54" t="str">
        <f>VLOOKUP(Tabla1[[#This Row],[PROGRAMA]],Hoja1!A:B,2,FALSE)</f>
        <v>2311. Intervención social</v>
      </c>
      <c r="W2251" s="57" t="str">
        <f>MID(Tabla1[[#This Row],[Aplicación]],14,2)</f>
        <v>21</v>
      </c>
      <c r="X2251" s="57" t="str">
        <f>MID(Tabla1[[#This Row],[Aplicación]],14,6)</f>
        <v>212</v>
      </c>
    </row>
    <row r="2252" spans="1:24" x14ac:dyDescent="0.25">
      <c r="A2252" s="60">
        <v>220240029162</v>
      </c>
      <c r="B2252" s="43" t="s">
        <v>702</v>
      </c>
      <c r="C2252" s="61">
        <v>45476</v>
      </c>
      <c r="D2252" s="60">
        <v>22024000437</v>
      </c>
      <c r="E2252" s="43" t="s">
        <v>1287</v>
      </c>
      <c r="F2252" s="62">
        <v>131.84</v>
      </c>
      <c r="G2252" s="43" t="s">
        <v>764</v>
      </c>
      <c r="H2252" s="43" t="s">
        <v>5460</v>
      </c>
      <c r="I2252" s="69">
        <v>300</v>
      </c>
      <c r="J2252" s="43" t="s">
        <v>398</v>
      </c>
      <c r="K2252" s="43" t="s">
        <v>398</v>
      </c>
      <c r="L2252" s="43" t="s">
        <v>413</v>
      </c>
      <c r="M2252" s="43" t="s">
        <v>395</v>
      </c>
      <c r="N2252" s="43" t="s">
        <v>396</v>
      </c>
      <c r="O2252" s="68" t="s">
        <v>325</v>
      </c>
      <c r="P2252" s="68" t="s">
        <v>4838</v>
      </c>
      <c r="Q2252" s="57" t="str">
        <f>MID(Tabla1[[#This Row],[Aplicación]],14,1)</f>
        <v>2</v>
      </c>
      <c r="R2252" s="35" t="s">
        <v>265</v>
      </c>
      <c r="S2252" s="57" t="str">
        <f>MID(Tabla1[[#This Row],[Aplicación]],6,2)</f>
        <v>10</v>
      </c>
      <c r="T2252" s="54" t="str">
        <f>VLOOKUP(Tabla1[[#This Row],[AREA]],Hoja1!A:B,2,FALSE)</f>
        <v>10. Personas mayores, familia y servicios sociales</v>
      </c>
      <c r="U2252" s="57" t="str">
        <f>MID(Tabla1[[#This Row],[Aplicación]],9,4)</f>
        <v>2311</v>
      </c>
      <c r="V2252" s="54" t="str">
        <f>VLOOKUP(Tabla1[[#This Row],[PROGRAMA]],Hoja1!A:B,2,FALSE)</f>
        <v>2311. Intervención social</v>
      </c>
      <c r="W2252" s="57" t="str">
        <f>MID(Tabla1[[#This Row],[Aplicación]],14,2)</f>
        <v>21</v>
      </c>
      <c r="X2252" s="57" t="str">
        <f>MID(Tabla1[[#This Row],[Aplicación]],14,6)</f>
        <v>212</v>
      </c>
    </row>
    <row r="2253" spans="1:24" x14ac:dyDescent="0.25">
      <c r="A2253" s="60">
        <v>220240028504</v>
      </c>
      <c r="B2253" s="43" t="s">
        <v>702</v>
      </c>
      <c r="C2253" s="61">
        <v>45474</v>
      </c>
      <c r="D2253" s="60">
        <v>22024000437</v>
      </c>
      <c r="E2253" s="43" t="s">
        <v>1287</v>
      </c>
      <c r="F2253" s="62">
        <v>17.22</v>
      </c>
      <c r="G2253" s="43" t="s">
        <v>764</v>
      </c>
      <c r="H2253" s="43" t="s">
        <v>5536</v>
      </c>
      <c r="I2253" s="69">
        <v>300</v>
      </c>
      <c r="J2253" s="43" t="s">
        <v>398</v>
      </c>
      <c r="K2253" s="43" t="s">
        <v>398</v>
      </c>
      <c r="L2253" s="43" t="s">
        <v>413</v>
      </c>
      <c r="M2253" s="43" t="s">
        <v>395</v>
      </c>
      <c r="N2253" s="43" t="s">
        <v>396</v>
      </c>
      <c r="O2253" s="68" t="s">
        <v>325</v>
      </c>
      <c r="P2253" s="68" t="s">
        <v>4838</v>
      </c>
      <c r="Q2253" s="57" t="str">
        <f>MID(Tabla1[[#This Row],[Aplicación]],14,1)</f>
        <v>2</v>
      </c>
      <c r="R2253" s="35" t="s">
        <v>265</v>
      </c>
      <c r="S2253" s="57" t="str">
        <f>MID(Tabla1[[#This Row],[Aplicación]],6,2)</f>
        <v>10</v>
      </c>
      <c r="T2253" s="54" t="str">
        <f>VLOOKUP(Tabla1[[#This Row],[AREA]],Hoja1!A:B,2,FALSE)</f>
        <v>10. Personas mayores, familia y servicios sociales</v>
      </c>
      <c r="U2253" s="57" t="str">
        <f>MID(Tabla1[[#This Row],[Aplicación]],9,4)</f>
        <v>2311</v>
      </c>
      <c r="V2253" s="54" t="str">
        <f>VLOOKUP(Tabla1[[#This Row],[PROGRAMA]],Hoja1!A:B,2,FALSE)</f>
        <v>2311. Intervención social</v>
      </c>
      <c r="W2253" s="57" t="str">
        <f>MID(Tabla1[[#This Row],[Aplicación]],14,2)</f>
        <v>21</v>
      </c>
      <c r="X2253" s="57" t="str">
        <f>MID(Tabla1[[#This Row],[Aplicación]],14,6)</f>
        <v>212</v>
      </c>
    </row>
    <row r="2254" spans="1:24" x14ac:dyDescent="0.25">
      <c r="A2254" s="60">
        <v>220240028506</v>
      </c>
      <c r="B2254" s="43" t="s">
        <v>702</v>
      </c>
      <c r="C2254" s="61">
        <v>45474</v>
      </c>
      <c r="D2254" s="60">
        <v>22024000437</v>
      </c>
      <c r="E2254" s="43" t="s">
        <v>1287</v>
      </c>
      <c r="F2254" s="62">
        <v>9.2200000000000006</v>
      </c>
      <c r="G2254" s="43" t="s">
        <v>81</v>
      </c>
      <c r="H2254" s="43" t="s">
        <v>5549</v>
      </c>
      <c r="I2254" s="69">
        <v>300</v>
      </c>
      <c r="J2254" s="43" t="s">
        <v>398</v>
      </c>
      <c r="K2254" s="43" t="s">
        <v>398</v>
      </c>
      <c r="L2254" s="43" t="s">
        <v>413</v>
      </c>
      <c r="M2254" s="43" t="s">
        <v>395</v>
      </c>
      <c r="N2254" s="43" t="s">
        <v>396</v>
      </c>
      <c r="O2254" s="68" t="s">
        <v>325</v>
      </c>
      <c r="P2254" s="68" t="s">
        <v>4838</v>
      </c>
      <c r="Q2254" s="57" t="str">
        <f>MID(Tabla1[[#This Row],[Aplicación]],14,1)</f>
        <v>2</v>
      </c>
      <c r="R2254" s="35" t="s">
        <v>265</v>
      </c>
      <c r="S2254" s="57" t="str">
        <f>MID(Tabla1[[#This Row],[Aplicación]],6,2)</f>
        <v>10</v>
      </c>
      <c r="T2254" s="54" t="str">
        <f>VLOOKUP(Tabla1[[#This Row],[AREA]],Hoja1!A:B,2,FALSE)</f>
        <v>10. Personas mayores, familia y servicios sociales</v>
      </c>
      <c r="U2254" s="57" t="str">
        <f>MID(Tabla1[[#This Row],[Aplicación]],9,4)</f>
        <v>2311</v>
      </c>
      <c r="V2254" s="54" t="str">
        <f>VLOOKUP(Tabla1[[#This Row],[PROGRAMA]],Hoja1!A:B,2,FALSE)</f>
        <v>2311. Intervención social</v>
      </c>
      <c r="W2254" s="57" t="str">
        <f>MID(Tabla1[[#This Row],[Aplicación]],14,2)</f>
        <v>21</v>
      </c>
      <c r="X2254" s="57" t="str">
        <f>MID(Tabla1[[#This Row],[Aplicación]],14,6)</f>
        <v>212</v>
      </c>
    </row>
    <row r="2255" spans="1:24" x14ac:dyDescent="0.25">
      <c r="A2255" s="60">
        <v>220240041017</v>
      </c>
      <c r="B2255" s="43" t="s">
        <v>702</v>
      </c>
      <c r="C2255" s="61">
        <v>45533</v>
      </c>
      <c r="D2255" s="60">
        <v>22024000437</v>
      </c>
      <c r="E2255" s="43" t="s">
        <v>1287</v>
      </c>
      <c r="F2255" s="62">
        <v>62.77</v>
      </c>
      <c r="G2255" s="43" t="s">
        <v>41</v>
      </c>
      <c r="H2255" s="43" t="s">
        <v>5670</v>
      </c>
      <c r="I2255" s="69">
        <v>300</v>
      </c>
      <c r="J2255" s="43" t="s">
        <v>398</v>
      </c>
      <c r="K2255" s="43" t="s">
        <v>398</v>
      </c>
      <c r="L2255" s="43" t="s">
        <v>413</v>
      </c>
      <c r="M2255" s="43" t="s">
        <v>395</v>
      </c>
      <c r="N2255" s="43" t="s">
        <v>396</v>
      </c>
      <c r="O2255" s="68" t="s">
        <v>325</v>
      </c>
      <c r="P2255" s="68" t="s">
        <v>4838</v>
      </c>
      <c r="Q2255" s="57" t="str">
        <f>MID(Tabla1[[#This Row],[Aplicación]],14,1)</f>
        <v>2</v>
      </c>
      <c r="R2255" s="35" t="s">
        <v>265</v>
      </c>
      <c r="S2255" s="57" t="str">
        <f>MID(Tabla1[[#This Row],[Aplicación]],6,2)</f>
        <v>10</v>
      </c>
      <c r="T2255" s="54" t="str">
        <f>VLOOKUP(Tabla1[[#This Row],[AREA]],Hoja1!A:B,2,FALSE)</f>
        <v>10. Personas mayores, familia y servicios sociales</v>
      </c>
      <c r="U2255" s="57" t="str">
        <f>MID(Tabla1[[#This Row],[Aplicación]],9,4)</f>
        <v>2311</v>
      </c>
      <c r="V2255" s="54" t="str">
        <f>VLOOKUP(Tabla1[[#This Row],[PROGRAMA]],Hoja1!A:B,2,FALSE)</f>
        <v>2311. Intervención social</v>
      </c>
      <c r="W2255" s="57" t="str">
        <f>MID(Tabla1[[#This Row],[Aplicación]],14,2)</f>
        <v>21</v>
      </c>
      <c r="X2255" s="57" t="str">
        <f>MID(Tabla1[[#This Row],[Aplicación]],14,6)</f>
        <v>212</v>
      </c>
    </row>
    <row r="2256" spans="1:24" x14ac:dyDescent="0.25">
      <c r="A2256" s="60">
        <v>220240041020</v>
      </c>
      <c r="B2256" s="43" t="s">
        <v>702</v>
      </c>
      <c r="C2256" s="61">
        <v>45533</v>
      </c>
      <c r="D2256" s="60">
        <v>22024000437</v>
      </c>
      <c r="E2256" s="43" t="s">
        <v>1287</v>
      </c>
      <c r="F2256" s="62">
        <v>67.03</v>
      </c>
      <c r="G2256" s="43" t="s">
        <v>41</v>
      </c>
      <c r="H2256" s="43" t="s">
        <v>5671</v>
      </c>
      <c r="I2256" s="69">
        <v>300</v>
      </c>
      <c r="J2256" s="43" t="s">
        <v>398</v>
      </c>
      <c r="K2256" s="43" t="s">
        <v>398</v>
      </c>
      <c r="L2256" s="43" t="s">
        <v>413</v>
      </c>
      <c r="M2256" s="43" t="s">
        <v>395</v>
      </c>
      <c r="N2256" s="43" t="s">
        <v>396</v>
      </c>
      <c r="O2256" s="68" t="s">
        <v>325</v>
      </c>
      <c r="P2256" s="68" t="s">
        <v>4838</v>
      </c>
      <c r="Q2256" s="57" t="str">
        <f>MID(Tabla1[[#This Row],[Aplicación]],14,1)</f>
        <v>2</v>
      </c>
      <c r="R2256" s="35" t="s">
        <v>265</v>
      </c>
      <c r="S2256" s="57" t="str">
        <f>MID(Tabla1[[#This Row],[Aplicación]],6,2)</f>
        <v>10</v>
      </c>
      <c r="T2256" s="54" t="str">
        <f>VLOOKUP(Tabla1[[#This Row],[AREA]],Hoja1!A:B,2,FALSE)</f>
        <v>10. Personas mayores, familia y servicios sociales</v>
      </c>
      <c r="U2256" s="57" t="str">
        <f>MID(Tabla1[[#This Row],[Aplicación]],9,4)</f>
        <v>2311</v>
      </c>
      <c r="V2256" s="54" t="str">
        <f>VLOOKUP(Tabla1[[#This Row],[PROGRAMA]],Hoja1!A:B,2,FALSE)</f>
        <v>2311. Intervención social</v>
      </c>
      <c r="W2256" s="57" t="str">
        <f>MID(Tabla1[[#This Row],[Aplicación]],14,2)</f>
        <v>21</v>
      </c>
      <c r="X2256" s="57" t="str">
        <f>MID(Tabla1[[#This Row],[Aplicación]],14,6)</f>
        <v>212</v>
      </c>
    </row>
    <row r="2257" spans="1:24" x14ac:dyDescent="0.25">
      <c r="A2257" s="60">
        <v>220240040210</v>
      </c>
      <c r="B2257" s="43" t="s">
        <v>702</v>
      </c>
      <c r="C2257" s="61">
        <v>45530</v>
      </c>
      <c r="D2257" s="60">
        <v>22024000437</v>
      </c>
      <c r="E2257" s="43" t="s">
        <v>1287</v>
      </c>
      <c r="F2257" s="62">
        <v>62.75</v>
      </c>
      <c r="G2257" s="43" t="s">
        <v>82</v>
      </c>
      <c r="H2257" s="43" t="s">
        <v>5737</v>
      </c>
      <c r="I2257" s="69">
        <v>300</v>
      </c>
      <c r="J2257" s="43" t="s">
        <v>398</v>
      </c>
      <c r="K2257" s="43" t="s">
        <v>398</v>
      </c>
      <c r="L2257" s="43" t="s">
        <v>413</v>
      </c>
      <c r="M2257" s="43" t="s">
        <v>395</v>
      </c>
      <c r="N2257" s="43" t="s">
        <v>396</v>
      </c>
      <c r="O2257" s="68" t="s">
        <v>325</v>
      </c>
      <c r="P2257" s="68" t="s">
        <v>4838</v>
      </c>
      <c r="Q2257" s="57" t="str">
        <f>MID(Tabla1[[#This Row],[Aplicación]],14,1)</f>
        <v>2</v>
      </c>
      <c r="R2257" s="35" t="s">
        <v>265</v>
      </c>
      <c r="S2257" s="57" t="str">
        <f>MID(Tabla1[[#This Row],[Aplicación]],6,2)</f>
        <v>10</v>
      </c>
      <c r="T2257" s="54" t="str">
        <f>VLOOKUP(Tabla1[[#This Row],[AREA]],Hoja1!A:B,2,FALSE)</f>
        <v>10. Personas mayores, familia y servicios sociales</v>
      </c>
      <c r="U2257" s="57" t="str">
        <f>MID(Tabla1[[#This Row],[Aplicación]],9,4)</f>
        <v>2311</v>
      </c>
      <c r="V2257" s="54" t="str">
        <f>VLOOKUP(Tabla1[[#This Row],[PROGRAMA]],Hoja1!A:B,2,FALSE)</f>
        <v>2311. Intervención social</v>
      </c>
      <c r="W2257" s="57" t="str">
        <f>MID(Tabla1[[#This Row],[Aplicación]],14,2)</f>
        <v>21</v>
      </c>
      <c r="X2257" s="57" t="str">
        <f>MID(Tabla1[[#This Row],[Aplicación]],14,6)</f>
        <v>212</v>
      </c>
    </row>
    <row r="2258" spans="1:24" x14ac:dyDescent="0.25">
      <c r="A2258" s="60">
        <v>220240042095</v>
      </c>
      <c r="B2258" s="43" t="s">
        <v>702</v>
      </c>
      <c r="C2258" s="61">
        <v>45541</v>
      </c>
      <c r="D2258" s="60">
        <v>22024000437</v>
      </c>
      <c r="E2258" s="43" t="s">
        <v>1287</v>
      </c>
      <c r="F2258" s="62">
        <v>250.89</v>
      </c>
      <c r="G2258" s="43" t="s">
        <v>815</v>
      </c>
      <c r="H2258" s="43" t="s">
        <v>5903</v>
      </c>
      <c r="I2258" s="69">
        <v>300</v>
      </c>
      <c r="J2258" s="43" t="s">
        <v>398</v>
      </c>
      <c r="K2258" s="43" t="s">
        <v>398</v>
      </c>
      <c r="L2258" s="43" t="s">
        <v>413</v>
      </c>
      <c r="M2258" s="43" t="s">
        <v>395</v>
      </c>
      <c r="N2258" s="43" t="s">
        <v>396</v>
      </c>
      <c r="O2258" s="68" t="s">
        <v>325</v>
      </c>
      <c r="P2258" s="68" t="s">
        <v>4838</v>
      </c>
      <c r="Q2258" s="57" t="str">
        <f>MID(Tabla1[[#This Row],[Aplicación]],14,1)</f>
        <v>2</v>
      </c>
      <c r="R2258" s="35" t="s">
        <v>265</v>
      </c>
      <c r="S2258" s="57" t="str">
        <f>MID(Tabla1[[#This Row],[Aplicación]],6,2)</f>
        <v>10</v>
      </c>
      <c r="T2258" s="54" t="str">
        <f>VLOOKUP(Tabla1[[#This Row],[AREA]],Hoja1!A:B,2,FALSE)</f>
        <v>10. Personas mayores, familia y servicios sociales</v>
      </c>
      <c r="U2258" s="57" t="str">
        <f>MID(Tabla1[[#This Row],[Aplicación]],9,4)</f>
        <v>2311</v>
      </c>
      <c r="V2258" s="54" t="str">
        <f>VLOOKUP(Tabla1[[#This Row],[PROGRAMA]],Hoja1!A:B,2,FALSE)</f>
        <v>2311. Intervención social</v>
      </c>
      <c r="W2258" s="57" t="str">
        <f>MID(Tabla1[[#This Row],[Aplicación]],14,2)</f>
        <v>21</v>
      </c>
      <c r="X2258" s="57" t="str">
        <f>MID(Tabla1[[#This Row],[Aplicación]],14,6)</f>
        <v>212</v>
      </c>
    </row>
    <row r="2259" spans="1:24" x14ac:dyDescent="0.25">
      <c r="A2259" s="60">
        <v>220240042090</v>
      </c>
      <c r="B2259" s="43" t="s">
        <v>702</v>
      </c>
      <c r="C2259" s="61">
        <v>45541</v>
      </c>
      <c r="D2259" s="60">
        <v>22024000437</v>
      </c>
      <c r="E2259" s="43" t="s">
        <v>1287</v>
      </c>
      <c r="F2259" s="62">
        <v>33.86</v>
      </c>
      <c r="G2259" s="43" t="s">
        <v>838</v>
      </c>
      <c r="H2259" s="43" t="s">
        <v>5917</v>
      </c>
      <c r="I2259" s="69">
        <v>300</v>
      </c>
      <c r="J2259" s="43" t="s">
        <v>398</v>
      </c>
      <c r="K2259" s="43" t="s">
        <v>398</v>
      </c>
      <c r="L2259" s="43" t="s">
        <v>413</v>
      </c>
      <c r="M2259" s="43" t="s">
        <v>395</v>
      </c>
      <c r="N2259" s="43" t="s">
        <v>396</v>
      </c>
      <c r="O2259" s="68" t="s">
        <v>325</v>
      </c>
      <c r="P2259" s="68" t="s">
        <v>4838</v>
      </c>
      <c r="Q2259" s="57" t="str">
        <f>MID(Tabla1[[#This Row],[Aplicación]],14,1)</f>
        <v>2</v>
      </c>
      <c r="R2259" s="35" t="s">
        <v>265</v>
      </c>
      <c r="S2259" s="57" t="str">
        <f>MID(Tabla1[[#This Row],[Aplicación]],6,2)</f>
        <v>10</v>
      </c>
      <c r="T2259" s="54" t="str">
        <f>VLOOKUP(Tabla1[[#This Row],[AREA]],Hoja1!A:B,2,FALSE)</f>
        <v>10. Personas mayores, familia y servicios sociales</v>
      </c>
      <c r="U2259" s="57" t="str">
        <f>MID(Tabla1[[#This Row],[Aplicación]],9,4)</f>
        <v>2311</v>
      </c>
      <c r="V2259" s="54" t="str">
        <f>VLOOKUP(Tabla1[[#This Row],[PROGRAMA]],Hoja1!A:B,2,FALSE)</f>
        <v>2311. Intervención social</v>
      </c>
      <c r="W2259" s="57" t="str">
        <f>MID(Tabla1[[#This Row],[Aplicación]],14,2)</f>
        <v>21</v>
      </c>
      <c r="X2259" s="57" t="str">
        <f>MID(Tabla1[[#This Row],[Aplicación]],14,6)</f>
        <v>212</v>
      </c>
    </row>
    <row r="2260" spans="1:24" x14ac:dyDescent="0.25">
      <c r="A2260" s="60">
        <v>220240042454</v>
      </c>
      <c r="B2260" s="43" t="s">
        <v>390</v>
      </c>
      <c r="C2260" s="61">
        <v>45546</v>
      </c>
      <c r="D2260" s="60">
        <v>22024006453</v>
      </c>
      <c r="E2260" s="43" t="s">
        <v>1287</v>
      </c>
      <c r="F2260" s="62">
        <v>517.88</v>
      </c>
      <c r="G2260" s="43" t="s">
        <v>20</v>
      </c>
      <c r="H2260" s="43" t="s">
        <v>5987</v>
      </c>
      <c r="I2260" s="69">
        <v>220</v>
      </c>
      <c r="J2260" s="43" t="s">
        <v>398</v>
      </c>
      <c r="K2260" s="43" t="s">
        <v>398</v>
      </c>
      <c r="L2260" s="43" t="s">
        <v>399</v>
      </c>
      <c r="M2260" s="43" t="s">
        <v>585</v>
      </c>
      <c r="N2260" s="43" t="s">
        <v>539</v>
      </c>
      <c r="O2260" s="68" t="s">
        <v>326</v>
      </c>
      <c r="P2260" s="68" t="s">
        <v>4838</v>
      </c>
      <c r="Q2260" s="57" t="str">
        <f>MID(Tabla1[[#This Row],[Aplicación]],14,1)</f>
        <v>2</v>
      </c>
      <c r="R2260" s="35" t="s">
        <v>265</v>
      </c>
      <c r="S2260" s="57" t="str">
        <f>MID(Tabla1[[#This Row],[Aplicación]],6,2)</f>
        <v>10</v>
      </c>
      <c r="T2260" s="54" t="str">
        <f>VLOOKUP(Tabla1[[#This Row],[AREA]],Hoja1!A:B,2,FALSE)</f>
        <v>10. Personas mayores, familia y servicios sociales</v>
      </c>
      <c r="U2260" s="57" t="str">
        <f>MID(Tabla1[[#This Row],[Aplicación]],9,4)</f>
        <v>2311</v>
      </c>
      <c r="V2260" s="54" t="str">
        <f>VLOOKUP(Tabla1[[#This Row],[PROGRAMA]],Hoja1!A:B,2,FALSE)</f>
        <v>2311. Intervención social</v>
      </c>
      <c r="W2260" s="57" t="str">
        <f>MID(Tabla1[[#This Row],[Aplicación]],14,2)</f>
        <v>21</v>
      </c>
      <c r="X2260" s="57" t="str">
        <f>MID(Tabla1[[#This Row],[Aplicación]],14,6)</f>
        <v>212</v>
      </c>
    </row>
    <row r="2261" spans="1:24" x14ac:dyDescent="0.25">
      <c r="A2261" s="60">
        <v>220240043908</v>
      </c>
      <c r="B2261" s="43" t="s">
        <v>702</v>
      </c>
      <c r="C2261" s="61">
        <v>45560</v>
      </c>
      <c r="D2261" s="60">
        <v>22024000437</v>
      </c>
      <c r="E2261" s="43" t="s">
        <v>1287</v>
      </c>
      <c r="F2261" s="62">
        <v>25.88</v>
      </c>
      <c r="G2261" s="43" t="s">
        <v>776</v>
      </c>
      <c r="H2261" s="43" t="s">
        <v>6082</v>
      </c>
      <c r="I2261" s="69" t="s">
        <v>2934</v>
      </c>
      <c r="J2261" s="43" t="s">
        <v>398</v>
      </c>
      <c r="K2261" s="43" t="s">
        <v>398</v>
      </c>
      <c r="L2261" s="43" t="s">
        <v>413</v>
      </c>
      <c r="M2261" s="43" t="s">
        <v>395</v>
      </c>
      <c r="N2261" s="43" t="s">
        <v>396</v>
      </c>
      <c r="O2261" s="68" t="s">
        <v>325</v>
      </c>
      <c r="P2261" s="68" t="s">
        <v>4838</v>
      </c>
      <c r="Q2261" s="57" t="str">
        <f>MID(Tabla1[[#This Row],[Aplicación]],14,1)</f>
        <v>2</v>
      </c>
      <c r="R2261" s="35" t="s">
        <v>265</v>
      </c>
      <c r="S2261" s="57" t="str">
        <f>MID(Tabla1[[#This Row],[Aplicación]],6,2)</f>
        <v>10</v>
      </c>
      <c r="T2261" s="54" t="str">
        <f>VLOOKUP(Tabla1[[#This Row],[AREA]],Hoja1!A:B,2,FALSE)</f>
        <v>10. Personas mayores, familia y servicios sociales</v>
      </c>
      <c r="U2261" s="57" t="str">
        <f>MID(Tabla1[[#This Row],[Aplicación]],9,4)</f>
        <v>2311</v>
      </c>
      <c r="V2261" s="54" t="str">
        <f>VLOOKUP(Tabla1[[#This Row],[PROGRAMA]],Hoja1!A:B,2,FALSE)</f>
        <v>2311. Intervención social</v>
      </c>
      <c r="W2261" s="57" t="str">
        <f>MID(Tabla1[[#This Row],[Aplicación]],14,2)</f>
        <v>21</v>
      </c>
      <c r="X2261" s="57" t="str">
        <f>MID(Tabla1[[#This Row],[Aplicación]],14,6)</f>
        <v>212</v>
      </c>
    </row>
    <row r="2262" spans="1:24" x14ac:dyDescent="0.25">
      <c r="A2262" s="60">
        <v>220219001011</v>
      </c>
      <c r="B2262" s="43" t="s">
        <v>390</v>
      </c>
      <c r="C2262" s="61">
        <v>45292</v>
      </c>
      <c r="D2262" s="60">
        <v>22024001924</v>
      </c>
      <c r="E2262" s="43" t="s">
        <v>1160</v>
      </c>
      <c r="F2262" s="62">
        <v>2961.96</v>
      </c>
      <c r="G2262" s="43" t="s">
        <v>429</v>
      </c>
      <c r="H2262" s="43" t="s">
        <v>439</v>
      </c>
      <c r="I2262" s="69">
        <v>220</v>
      </c>
      <c r="J2262" s="43" t="s">
        <v>398</v>
      </c>
      <c r="K2262" s="43" t="s">
        <v>398</v>
      </c>
      <c r="L2262" s="43" t="s">
        <v>413</v>
      </c>
      <c r="M2262" s="43" t="s">
        <v>395</v>
      </c>
      <c r="N2262" s="43" t="s">
        <v>396</v>
      </c>
      <c r="O2262" s="52" t="s">
        <v>321</v>
      </c>
      <c r="P2262" s="63" t="s">
        <v>276</v>
      </c>
      <c r="Q2262" s="57" t="str">
        <f>MID(Tabla1[[#This Row],[Aplicación]],14,1)</f>
        <v>2</v>
      </c>
      <c r="R2262" s="35" t="s">
        <v>265</v>
      </c>
      <c r="S2262" s="57" t="str">
        <f>MID(Tabla1[[#This Row],[Aplicación]],6,2)</f>
        <v>10</v>
      </c>
      <c r="T2262" s="54" t="str">
        <f>VLOOKUP(Tabla1[[#This Row],[AREA]],Hoja1!A:B,2,FALSE)</f>
        <v>10. Personas mayores, familia y servicios sociales</v>
      </c>
      <c r="U2262" s="57" t="str">
        <f>MID(Tabla1[[#This Row],[Aplicación]],9,4)</f>
        <v>2311</v>
      </c>
      <c r="V2262" s="54" t="str">
        <f>VLOOKUP(Tabla1[[#This Row],[PROGRAMA]],Hoja1!A:B,2,FALSE)</f>
        <v>2311. Intervención social</v>
      </c>
      <c r="W2262" s="57" t="str">
        <f>MID(Tabla1[[#This Row],[Aplicación]],14,2)</f>
        <v>21</v>
      </c>
      <c r="X2262" s="57" t="str">
        <f>MID(Tabla1[[#This Row],[Aplicación]],14,6)</f>
        <v>213</v>
      </c>
    </row>
    <row r="2263" spans="1:24" x14ac:dyDescent="0.25">
      <c r="A2263" s="60">
        <v>220219001012</v>
      </c>
      <c r="B2263" s="43" t="s">
        <v>390</v>
      </c>
      <c r="C2263" s="61">
        <v>45292</v>
      </c>
      <c r="D2263" s="60">
        <v>22024001925</v>
      </c>
      <c r="E2263" s="43" t="s">
        <v>1160</v>
      </c>
      <c r="F2263" s="62">
        <v>79.37</v>
      </c>
      <c r="G2263" s="43" t="s">
        <v>429</v>
      </c>
      <c r="H2263" s="43" t="s">
        <v>440</v>
      </c>
      <c r="I2263" s="69">
        <v>220</v>
      </c>
      <c r="J2263" s="43" t="s">
        <v>398</v>
      </c>
      <c r="K2263" s="43" t="s">
        <v>398</v>
      </c>
      <c r="L2263" s="43" t="s">
        <v>413</v>
      </c>
      <c r="M2263" s="43" t="s">
        <v>395</v>
      </c>
      <c r="N2263" s="43" t="s">
        <v>396</v>
      </c>
      <c r="O2263" s="52" t="s">
        <v>321</v>
      </c>
      <c r="P2263" s="63" t="s">
        <v>276</v>
      </c>
      <c r="Q2263" s="57" t="str">
        <f>MID(Tabla1[[#This Row],[Aplicación]],14,1)</f>
        <v>2</v>
      </c>
      <c r="R2263" s="35" t="s">
        <v>265</v>
      </c>
      <c r="S2263" s="57" t="str">
        <f>MID(Tabla1[[#This Row],[Aplicación]],6,2)</f>
        <v>10</v>
      </c>
      <c r="T2263" s="54" t="str">
        <f>VLOOKUP(Tabla1[[#This Row],[AREA]],Hoja1!A:B,2,FALSE)</f>
        <v>10. Personas mayores, familia y servicios sociales</v>
      </c>
      <c r="U2263" s="57" t="str">
        <f>MID(Tabla1[[#This Row],[Aplicación]],9,4)</f>
        <v>2311</v>
      </c>
      <c r="V2263" s="54" t="str">
        <f>VLOOKUP(Tabla1[[#This Row],[PROGRAMA]],Hoja1!A:B,2,FALSE)</f>
        <v>2311. Intervención social</v>
      </c>
      <c r="W2263" s="57" t="str">
        <f>MID(Tabla1[[#This Row],[Aplicación]],14,2)</f>
        <v>21</v>
      </c>
      <c r="X2263" s="57" t="str">
        <f>MID(Tabla1[[#This Row],[Aplicación]],14,6)</f>
        <v>213</v>
      </c>
    </row>
    <row r="2264" spans="1:24" x14ac:dyDescent="0.25">
      <c r="A2264" s="60">
        <v>220219001054</v>
      </c>
      <c r="B2264" s="43" t="s">
        <v>390</v>
      </c>
      <c r="C2264" s="61">
        <v>45292</v>
      </c>
      <c r="D2264" s="60">
        <v>22024002467</v>
      </c>
      <c r="E2264" s="43" t="s">
        <v>1160</v>
      </c>
      <c r="F2264" s="62">
        <v>55.43</v>
      </c>
      <c r="G2264" s="43" t="s">
        <v>429</v>
      </c>
      <c r="H2264" s="43" t="s">
        <v>463</v>
      </c>
      <c r="I2264" s="69">
        <v>220</v>
      </c>
      <c r="J2264" s="43" t="s">
        <v>398</v>
      </c>
      <c r="K2264" s="43" t="s">
        <v>398</v>
      </c>
      <c r="L2264" s="43" t="s">
        <v>399</v>
      </c>
      <c r="M2264" s="43" t="s">
        <v>395</v>
      </c>
      <c r="N2264" s="43" t="s">
        <v>396</v>
      </c>
      <c r="O2264" s="52" t="s">
        <v>321</v>
      </c>
      <c r="P2264" s="63" t="s">
        <v>276</v>
      </c>
      <c r="Q2264" s="57" t="str">
        <f>MID(Tabla1[[#This Row],[Aplicación]],14,1)</f>
        <v>2</v>
      </c>
      <c r="R2264" s="35" t="s">
        <v>265</v>
      </c>
      <c r="S2264" s="57" t="str">
        <f>MID(Tabla1[[#This Row],[Aplicación]],6,2)</f>
        <v>10</v>
      </c>
      <c r="T2264" s="54" t="str">
        <f>VLOOKUP(Tabla1[[#This Row],[AREA]],Hoja1!A:B,2,FALSE)</f>
        <v>10. Personas mayores, familia y servicios sociales</v>
      </c>
      <c r="U2264" s="57" t="str">
        <f>MID(Tabla1[[#This Row],[Aplicación]],9,4)</f>
        <v>2311</v>
      </c>
      <c r="V2264" s="54" t="str">
        <f>VLOOKUP(Tabla1[[#This Row],[PROGRAMA]],Hoja1!A:B,2,FALSE)</f>
        <v>2311. Intervención social</v>
      </c>
      <c r="W2264" s="57" t="str">
        <f>MID(Tabla1[[#This Row],[Aplicación]],14,2)</f>
        <v>21</v>
      </c>
      <c r="X2264" s="57" t="str">
        <f>MID(Tabla1[[#This Row],[Aplicación]],14,6)</f>
        <v>213</v>
      </c>
    </row>
    <row r="2265" spans="1:24" x14ac:dyDescent="0.25">
      <c r="A2265" s="44">
        <v>220240005071</v>
      </c>
      <c r="B2265" s="45" t="s">
        <v>390</v>
      </c>
      <c r="C2265" s="50">
        <v>45358</v>
      </c>
      <c r="D2265" s="44">
        <v>22024002894</v>
      </c>
      <c r="E2265" s="45" t="s">
        <v>1160</v>
      </c>
      <c r="F2265" s="51">
        <v>36.299999999999997</v>
      </c>
      <c r="G2265" s="45" t="s">
        <v>14</v>
      </c>
      <c r="H2265" s="45" t="s">
        <v>1711</v>
      </c>
      <c r="I2265" s="53">
        <v>220</v>
      </c>
      <c r="J2265" s="45" t="s">
        <v>398</v>
      </c>
      <c r="K2265" s="45" t="s">
        <v>398</v>
      </c>
      <c r="L2265" s="45" t="s">
        <v>399</v>
      </c>
      <c r="M2265" s="45" t="s">
        <v>585</v>
      </c>
      <c r="N2265" s="45" t="s">
        <v>539</v>
      </c>
      <c r="O2265" s="52" t="s">
        <v>326</v>
      </c>
      <c r="P2265" s="63" t="s">
        <v>276</v>
      </c>
      <c r="Q2265" s="57" t="str">
        <f>MID(Tabla1[[#This Row],[Aplicación]],14,1)</f>
        <v>2</v>
      </c>
      <c r="R2265" s="35" t="s">
        <v>265</v>
      </c>
      <c r="S2265" s="57" t="str">
        <f>MID(Tabla1[[#This Row],[Aplicación]],6,2)</f>
        <v>10</v>
      </c>
      <c r="T2265" s="54" t="str">
        <f>VLOOKUP(Tabla1[[#This Row],[AREA]],Hoja1!A:B,2,FALSE)</f>
        <v>10. Personas mayores, familia y servicios sociales</v>
      </c>
      <c r="U2265" s="57" t="str">
        <f>MID(Tabla1[[#This Row],[Aplicación]],9,4)</f>
        <v>2311</v>
      </c>
      <c r="V2265" s="54" t="str">
        <f>VLOOKUP(Tabla1[[#This Row],[PROGRAMA]],Hoja1!A:B,2,FALSE)</f>
        <v>2311. Intervención social</v>
      </c>
      <c r="W2265" s="57" t="str">
        <f>MID(Tabla1[[#This Row],[Aplicación]],14,2)</f>
        <v>21</v>
      </c>
      <c r="X2265" s="57" t="str">
        <f>MID(Tabla1[[#This Row],[Aplicación]],14,6)</f>
        <v>213</v>
      </c>
    </row>
    <row r="2266" spans="1:24" x14ac:dyDescent="0.25">
      <c r="A2266" s="60">
        <v>220239000734</v>
      </c>
      <c r="B2266" s="43" t="s">
        <v>390</v>
      </c>
      <c r="C2266" s="61">
        <v>45292</v>
      </c>
      <c r="D2266" s="60">
        <v>22024001271</v>
      </c>
      <c r="E2266" s="43" t="s">
        <v>1160</v>
      </c>
      <c r="F2266" s="62">
        <v>847.98</v>
      </c>
      <c r="G2266" s="43" t="s">
        <v>14</v>
      </c>
      <c r="H2266" s="43" t="s">
        <v>1775</v>
      </c>
      <c r="I2266" s="69">
        <v>220</v>
      </c>
      <c r="J2266" s="43" t="s">
        <v>398</v>
      </c>
      <c r="K2266" s="43" t="s">
        <v>398</v>
      </c>
      <c r="L2266" s="43" t="s">
        <v>399</v>
      </c>
      <c r="M2266" s="43" t="s">
        <v>585</v>
      </c>
      <c r="N2266" s="43" t="s">
        <v>539</v>
      </c>
      <c r="O2266" s="52" t="s">
        <v>326</v>
      </c>
      <c r="P2266" s="63" t="s">
        <v>276</v>
      </c>
      <c r="Q2266" s="57" t="str">
        <f>MID(Tabla1[[#This Row],[Aplicación]],14,1)</f>
        <v>2</v>
      </c>
      <c r="R2266" s="35" t="s">
        <v>265</v>
      </c>
      <c r="S2266" s="57" t="str">
        <f>MID(Tabla1[[#This Row],[Aplicación]],6,2)</f>
        <v>10</v>
      </c>
      <c r="T2266" s="54" t="str">
        <f>VLOOKUP(Tabla1[[#This Row],[AREA]],Hoja1!A:B,2,FALSE)</f>
        <v>10. Personas mayores, familia y servicios sociales</v>
      </c>
      <c r="U2266" s="57" t="str">
        <f>MID(Tabla1[[#This Row],[Aplicación]],9,4)</f>
        <v>2311</v>
      </c>
      <c r="V2266" s="54" t="str">
        <f>VLOOKUP(Tabla1[[#This Row],[PROGRAMA]],Hoja1!A:B,2,FALSE)</f>
        <v>2311. Intervención social</v>
      </c>
      <c r="W2266" s="57" t="str">
        <f>MID(Tabla1[[#This Row],[Aplicación]],14,2)</f>
        <v>21</v>
      </c>
      <c r="X2266" s="57" t="str">
        <f>MID(Tabla1[[#This Row],[Aplicación]],14,6)</f>
        <v>213</v>
      </c>
    </row>
    <row r="2267" spans="1:24" x14ac:dyDescent="0.25">
      <c r="A2267" s="60">
        <v>220240000754</v>
      </c>
      <c r="B2267" s="43" t="s">
        <v>390</v>
      </c>
      <c r="C2267" s="61">
        <v>45327</v>
      </c>
      <c r="D2267" s="60">
        <v>22024000461</v>
      </c>
      <c r="E2267" s="43" t="s">
        <v>1160</v>
      </c>
      <c r="F2267" s="62">
        <v>159.36000000000001</v>
      </c>
      <c r="G2267" s="43" t="s">
        <v>985</v>
      </c>
      <c r="H2267" s="43" t="s">
        <v>1789</v>
      </c>
      <c r="I2267" s="69">
        <v>220</v>
      </c>
      <c r="J2267" s="43" t="s">
        <v>398</v>
      </c>
      <c r="K2267" s="43" t="s">
        <v>398</v>
      </c>
      <c r="L2267" s="43" t="s">
        <v>399</v>
      </c>
      <c r="M2267" s="43" t="s">
        <v>585</v>
      </c>
      <c r="N2267" s="43" t="s">
        <v>539</v>
      </c>
      <c r="O2267" s="52" t="s">
        <v>326</v>
      </c>
      <c r="P2267" s="63" t="s">
        <v>276</v>
      </c>
      <c r="Q2267" s="57" t="str">
        <f>MID(Tabla1[[#This Row],[Aplicación]],14,1)</f>
        <v>2</v>
      </c>
      <c r="R2267" s="35" t="s">
        <v>265</v>
      </c>
      <c r="S2267" s="57" t="str">
        <f>MID(Tabla1[[#This Row],[Aplicación]],6,2)</f>
        <v>10</v>
      </c>
      <c r="T2267" s="54" t="str">
        <f>VLOOKUP(Tabla1[[#This Row],[AREA]],Hoja1!A:B,2,FALSE)</f>
        <v>10. Personas mayores, familia y servicios sociales</v>
      </c>
      <c r="U2267" s="57" t="str">
        <f>MID(Tabla1[[#This Row],[Aplicación]],9,4)</f>
        <v>2311</v>
      </c>
      <c r="V2267" s="54" t="str">
        <f>VLOOKUP(Tabla1[[#This Row],[PROGRAMA]],Hoja1!A:B,2,FALSE)</f>
        <v>2311. Intervención social</v>
      </c>
      <c r="W2267" s="57" t="str">
        <f>MID(Tabla1[[#This Row],[Aplicación]],14,2)</f>
        <v>21</v>
      </c>
      <c r="X2267" s="57" t="str">
        <f>MID(Tabla1[[#This Row],[Aplicación]],14,6)</f>
        <v>213</v>
      </c>
    </row>
    <row r="2268" spans="1:24" x14ac:dyDescent="0.25">
      <c r="A2268" s="60">
        <v>220239000845</v>
      </c>
      <c r="B2268" s="43" t="s">
        <v>390</v>
      </c>
      <c r="C2268" s="61">
        <v>45292</v>
      </c>
      <c r="D2268" s="60">
        <v>22024001196</v>
      </c>
      <c r="E2268" s="43" t="s">
        <v>1297</v>
      </c>
      <c r="F2268" s="62">
        <v>41200</v>
      </c>
      <c r="G2268" s="43" t="s">
        <v>426</v>
      </c>
      <c r="H2268" s="43" t="s">
        <v>1701</v>
      </c>
      <c r="I2268" s="69">
        <v>220</v>
      </c>
      <c r="J2268" s="43" t="s">
        <v>427</v>
      </c>
      <c r="K2268" s="43" t="s">
        <v>428</v>
      </c>
      <c r="L2268" s="43" t="s">
        <v>413</v>
      </c>
      <c r="M2268" s="43" t="s">
        <v>395</v>
      </c>
      <c r="N2268" s="43" t="s">
        <v>396</v>
      </c>
      <c r="O2268" s="52" t="s">
        <v>321</v>
      </c>
      <c r="P2268" s="63" t="s">
        <v>276</v>
      </c>
      <c r="Q2268" s="57" t="str">
        <f>MID(Tabla1[[#This Row],[Aplicación]],14,1)</f>
        <v>2</v>
      </c>
      <c r="R2268" s="35" t="s">
        <v>265</v>
      </c>
      <c r="S2268" s="57" t="str">
        <f>MID(Tabla1[[#This Row],[Aplicación]],6,2)</f>
        <v>10</v>
      </c>
      <c r="T2268" s="54" t="str">
        <f>VLOOKUP(Tabla1[[#This Row],[AREA]],Hoja1!A:B,2,FALSE)</f>
        <v>10. Personas mayores, familia y servicios sociales</v>
      </c>
      <c r="U2268" s="57" t="str">
        <f>MID(Tabla1[[#This Row],[Aplicación]],9,4)</f>
        <v>2311</v>
      </c>
      <c r="V2268" s="54" t="str">
        <f>VLOOKUP(Tabla1[[#This Row],[PROGRAMA]],Hoja1!A:B,2,FALSE)</f>
        <v>2311. Intervención social</v>
      </c>
      <c r="W2268" s="57" t="str">
        <f>MID(Tabla1[[#This Row],[Aplicación]],14,2)</f>
        <v>22</v>
      </c>
      <c r="X2268" s="57" t="str">
        <f>MID(Tabla1[[#This Row],[Aplicación]],14,6)</f>
        <v>22100</v>
      </c>
    </row>
    <row r="2269" spans="1:24" x14ac:dyDescent="0.25">
      <c r="A2269" s="60">
        <v>220239000844</v>
      </c>
      <c r="B2269" s="43" t="s">
        <v>390</v>
      </c>
      <c r="C2269" s="61">
        <v>45292</v>
      </c>
      <c r="D2269" s="60">
        <v>22024001195</v>
      </c>
      <c r="E2269" s="43" t="s">
        <v>1297</v>
      </c>
      <c r="F2269" s="62">
        <v>8800</v>
      </c>
      <c r="G2269" s="43" t="s">
        <v>426</v>
      </c>
      <c r="H2269" s="43" t="s">
        <v>1858</v>
      </c>
      <c r="I2269" s="69">
        <v>220</v>
      </c>
      <c r="J2269" s="43" t="s">
        <v>427</v>
      </c>
      <c r="K2269" s="43" t="s">
        <v>428</v>
      </c>
      <c r="L2269" s="43" t="s">
        <v>413</v>
      </c>
      <c r="M2269" s="43" t="s">
        <v>395</v>
      </c>
      <c r="N2269" s="43" t="s">
        <v>396</v>
      </c>
      <c r="O2269" s="52" t="s">
        <v>321</v>
      </c>
      <c r="P2269" s="63" t="s">
        <v>276</v>
      </c>
      <c r="Q2269" s="57" t="str">
        <f>MID(Tabla1[[#This Row],[Aplicación]],14,1)</f>
        <v>2</v>
      </c>
      <c r="R2269" s="35" t="s">
        <v>265</v>
      </c>
      <c r="S2269" s="57" t="str">
        <f>MID(Tabla1[[#This Row],[Aplicación]],6,2)</f>
        <v>10</v>
      </c>
      <c r="T2269" s="54" t="str">
        <f>VLOOKUP(Tabla1[[#This Row],[AREA]],Hoja1!A:B,2,FALSE)</f>
        <v>10. Personas mayores, familia y servicios sociales</v>
      </c>
      <c r="U2269" s="57" t="str">
        <f>MID(Tabla1[[#This Row],[Aplicación]],9,4)</f>
        <v>2311</v>
      </c>
      <c r="V2269" s="54" t="str">
        <f>VLOOKUP(Tabla1[[#This Row],[PROGRAMA]],Hoja1!A:B,2,FALSE)</f>
        <v>2311. Intervención social</v>
      </c>
      <c r="W2269" s="57" t="str">
        <f>MID(Tabla1[[#This Row],[Aplicación]],14,2)</f>
        <v>22</v>
      </c>
      <c r="X2269" s="57" t="str">
        <f>MID(Tabla1[[#This Row],[Aplicación]],14,6)</f>
        <v>22100</v>
      </c>
    </row>
    <row r="2270" spans="1:24" x14ac:dyDescent="0.25">
      <c r="A2270" s="60">
        <v>220239000425</v>
      </c>
      <c r="B2270" s="43" t="s">
        <v>390</v>
      </c>
      <c r="C2270" s="61">
        <v>45292</v>
      </c>
      <c r="D2270" s="60">
        <v>22024001099</v>
      </c>
      <c r="E2270" s="43" t="s">
        <v>1284</v>
      </c>
      <c r="F2270" s="62">
        <v>48000</v>
      </c>
      <c r="G2270" s="43" t="s">
        <v>15</v>
      </c>
      <c r="H2270" s="43" t="s">
        <v>1679</v>
      </c>
      <c r="I2270" s="69">
        <v>220</v>
      </c>
      <c r="J2270" s="43" t="s">
        <v>537</v>
      </c>
      <c r="K2270" s="43" t="s">
        <v>537</v>
      </c>
      <c r="L2270" s="43" t="s">
        <v>413</v>
      </c>
      <c r="M2270" s="43" t="s">
        <v>395</v>
      </c>
      <c r="N2270" s="43" t="s">
        <v>396</v>
      </c>
      <c r="O2270" s="52" t="s">
        <v>321</v>
      </c>
      <c r="P2270" s="63" t="s">
        <v>276</v>
      </c>
      <c r="Q2270" s="57" t="str">
        <f>MID(Tabla1[[#This Row],[Aplicación]],14,1)</f>
        <v>2</v>
      </c>
      <c r="R2270" s="35" t="s">
        <v>265</v>
      </c>
      <c r="S2270" s="57" t="str">
        <f>MID(Tabla1[[#This Row],[Aplicación]],6,2)</f>
        <v>10</v>
      </c>
      <c r="T2270" s="54" t="str">
        <f>VLOOKUP(Tabla1[[#This Row],[AREA]],Hoja1!A:B,2,FALSE)</f>
        <v>10. Personas mayores, familia y servicios sociales</v>
      </c>
      <c r="U2270" s="57" t="str">
        <f>MID(Tabla1[[#This Row],[Aplicación]],9,4)</f>
        <v>2311</v>
      </c>
      <c r="V2270" s="54" t="str">
        <f>VLOOKUP(Tabla1[[#This Row],[PROGRAMA]],Hoja1!A:B,2,FALSE)</f>
        <v>2311. Intervención social</v>
      </c>
      <c r="W2270" s="57" t="str">
        <f>MID(Tabla1[[#This Row],[Aplicación]],14,2)</f>
        <v>22</v>
      </c>
      <c r="X2270" s="57" t="str">
        <f>MID(Tabla1[[#This Row],[Aplicación]],14,6)</f>
        <v>22102</v>
      </c>
    </row>
    <row r="2271" spans="1:24" x14ac:dyDescent="0.25">
      <c r="A2271" s="60">
        <v>220239000424</v>
      </c>
      <c r="B2271" s="43" t="s">
        <v>390</v>
      </c>
      <c r="C2271" s="61">
        <v>45292</v>
      </c>
      <c r="D2271" s="60">
        <v>22024001098</v>
      </c>
      <c r="E2271" s="43" t="s">
        <v>1284</v>
      </c>
      <c r="F2271" s="62">
        <v>12000</v>
      </c>
      <c r="G2271" s="43" t="s">
        <v>15</v>
      </c>
      <c r="H2271" s="43" t="s">
        <v>1835</v>
      </c>
      <c r="I2271" s="69">
        <v>220</v>
      </c>
      <c r="J2271" s="43" t="s">
        <v>537</v>
      </c>
      <c r="K2271" s="43" t="s">
        <v>537</v>
      </c>
      <c r="L2271" s="43" t="s">
        <v>413</v>
      </c>
      <c r="M2271" s="43" t="s">
        <v>395</v>
      </c>
      <c r="N2271" s="43" t="s">
        <v>396</v>
      </c>
      <c r="O2271" s="52" t="s">
        <v>321</v>
      </c>
      <c r="P2271" s="63" t="s">
        <v>276</v>
      </c>
      <c r="Q2271" s="57" t="str">
        <f>MID(Tabla1[[#This Row],[Aplicación]],14,1)</f>
        <v>2</v>
      </c>
      <c r="R2271" s="35" t="s">
        <v>265</v>
      </c>
      <c r="S2271" s="57" t="str">
        <f>MID(Tabla1[[#This Row],[Aplicación]],6,2)</f>
        <v>10</v>
      </c>
      <c r="T2271" s="54" t="str">
        <f>VLOOKUP(Tabla1[[#This Row],[AREA]],Hoja1!A:B,2,FALSE)</f>
        <v>10. Personas mayores, familia y servicios sociales</v>
      </c>
      <c r="U2271" s="57" t="str">
        <f>MID(Tabla1[[#This Row],[Aplicación]],9,4)</f>
        <v>2311</v>
      </c>
      <c r="V2271" s="54" t="str">
        <f>VLOOKUP(Tabla1[[#This Row],[PROGRAMA]],Hoja1!A:B,2,FALSE)</f>
        <v>2311. Intervención social</v>
      </c>
      <c r="W2271" s="57" t="str">
        <f>MID(Tabla1[[#This Row],[Aplicación]],14,2)</f>
        <v>22</v>
      </c>
      <c r="X2271" s="57" t="str">
        <f>MID(Tabla1[[#This Row],[Aplicación]],14,6)</f>
        <v>22102</v>
      </c>
    </row>
    <row r="2272" spans="1:24" x14ac:dyDescent="0.25">
      <c r="A2272" s="60">
        <v>220240011938</v>
      </c>
      <c r="B2272" s="43" t="s">
        <v>390</v>
      </c>
      <c r="C2272" s="61">
        <v>45399</v>
      </c>
      <c r="D2272" s="60">
        <v>22024003947</v>
      </c>
      <c r="E2272" s="43" t="s">
        <v>1284</v>
      </c>
      <c r="F2272" s="62">
        <v>767.8</v>
      </c>
      <c r="G2272" s="43" t="s">
        <v>15</v>
      </c>
      <c r="H2272" s="43" t="s">
        <v>4368</v>
      </c>
      <c r="I2272" s="69" t="s">
        <v>2930</v>
      </c>
      <c r="J2272" s="43" t="s">
        <v>537</v>
      </c>
      <c r="K2272" s="43" t="s">
        <v>537</v>
      </c>
      <c r="L2272" s="43" t="s">
        <v>413</v>
      </c>
      <c r="M2272" s="43" t="s">
        <v>585</v>
      </c>
      <c r="N2272" s="43" t="s">
        <v>539</v>
      </c>
      <c r="O2272" s="68" t="s">
        <v>326</v>
      </c>
      <c r="P2272" s="68" t="s">
        <v>2931</v>
      </c>
      <c r="Q2272" s="57" t="s">
        <v>2932</v>
      </c>
      <c r="R2272" s="35" t="s">
        <v>265</v>
      </c>
      <c r="S2272" s="57" t="str">
        <f>MID(Tabla1[[#This Row],[Aplicación]],6,2)</f>
        <v>10</v>
      </c>
      <c r="T2272" s="54" t="str">
        <f>VLOOKUP(Tabla1[[#This Row],[AREA]],Hoja1!A:B,2,FALSE)</f>
        <v>10. Personas mayores, familia y servicios sociales</v>
      </c>
      <c r="U2272" s="57" t="str">
        <f>MID(Tabla1[[#This Row],[Aplicación]],9,4)</f>
        <v>2311</v>
      </c>
      <c r="V2272" s="54" t="str">
        <f>VLOOKUP(Tabla1[[#This Row],[PROGRAMA]],Hoja1!A:B,2,FALSE)</f>
        <v>2311. Intervención social</v>
      </c>
      <c r="W2272" s="57" t="str">
        <f>MID(Tabla1[[#This Row],[Aplicación]],14,2)</f>
        <v>22</v>
      </c>
      <c r="X2272" s="57" t="str">
        <f>MID(Tabla1[[#This Row],[Aplicación]],14,6)</f>
        <v>22102</v>
      </c>
    </row>
    <row r="2273" spans="1:24" x14ac:dyDescent="0.25">
      <c r="A2273" s="60">
        <v>220240001326</v>
      </c>
      <c r="B2273" s="43" t="s">
        <v>702</v>
      </c>
      <c r="C2273" s="61">
        <v>45331</v>
      </c>
      <c r="D2273" s="60">
        <v>22024000010</v>
      </c>
      <c r="E2273" s="43" t="s">
        <v>1478</v>
      </c>
      <c r="F2273" s="62">
        <v>1072.27</v>
      </c>
      <c r="G2273" s="43" t="s">
        <v>2543</v>
      </c>
      <c r="H2273" s="43" t="s">
        <v>2562</v>
      </c>
      <c r="I2273" s="69">
        <v>300</v>
      </c>
      <c r="J2273" s="43" t="s">
        <v>2545</v>
      </c>
      <c r="K2273" s="43" t="s">
        <v>2546</v>
      </c>
      <c r="L2273" s="43" t="s">
        <v>413</v>
      </c>
      <c r="M2273" s="43" t="s">
        <v>395</v>
      </c>
      <c r="N2273" s="43" t="s">
        <v>396</v>
      </c>
      <c r="O2273" s="52" t="s">
        <v>321</v>
      </c>
      <c r="P2273" s="63" t="s">
        <v>276</v>
      </c>
      <c r="Q2273" s="57" t="str">
        <f>MID(Tabla1[[#This Row],[Aplicación]],14,1)</f>
        <v>2</v>
      </c>
      <c r="R2273" s="35" t="s">
        <v>265</v>
      </c>
      <c r="S2273" s="57" t="str">
        <f>MID(Tabla1[[#This Row],[Aplicación]],6,2)</f>
        <v>10</v>
      </c>
      <c r="T2273" s="54" t="str">
        <f>VLOOKUP(Tabla1[[#This Row],[AREA]],Hoja1!A:B,2,FALSE)</f>
        <v>10. Personas mayores, familia y servicios sociales</v>
      </c>
      <c r="U2273" s="57" t="str">
        <f>MID(Tabla1[[#This Row],[Aplicación]],9,4)</f>
        <v>2311</v>
      </c>
      <c r="V2273" s="54" t="str">
        <f>VLOOKUP(Tabla1[[#This Row],[PROGRAMA]],Hoja1!A:B,2,FALSE)</f>
        <v>2311. Intervención social</v>
      </c>
      <c r="W2273" s="57" t="str">
        <f>MID(Tabla1[[#This Row],[Aplicación]],14,2)</f>
        <v>22</v>
      </c>
      <c r="X2273" s="57" t="str">
        <f>MID(Tabla1[[#This Row],[Aplicación]],14,6)</f>
        <v>22104</v>
      </c>
    </row>
    <row r="2274" spans="1:24" x14ac:dyDescent="0.25">
      <c r="A2274" s="60">
        <v>220240039626</v>
      </c>
      <c r="B2274" s="43" t="s">
        <v>390</v>
      </c>
      <c r="C2274" s="61">
        <v>45527</v>
      </c>
      <c r="D2274" s="60">
        <v>22024006054</v>
      </c>
      <c r="E2274" s="43" t="s">
        <v>5970</v>
      </c>
      <c r="F2274" s="62">
        <v>30</v>
      </c>
      <c r="G2274" s="43" t="s">
        <v>5971</v>
      </c>
      <c r="H2274" s="43" t="s">
        <v>5972</v>
      </c>
      <c r="I2274" s="69">
        <v>220</v>
      </c>
      <c r="J2274" s="43" t="s">
        <v>398</v>
      </c>
      <c r="K2274" s="43" t="s">
        <v>398</v>
      </c>
      <c r="L2274" s="43" t="s">
        <v>413</v>
      </c>
      <c r="M2274" s="43" t="s">
        <v>585</v>
      </c>
      <c r="N2274" s="43" t="s">
        <v>539</v>
      </c>
      <c r="O2274" s="68" t="s">
        <v>326</v>
      </c>
      <c r="P2274" s="68" t="s">
        <v>4838</v>
      </c>
      <c r="Q2274" s="57" t="str">
        <f>MID(Tabla1[[#This Row],[Aplicación]],14,1)</f>
        <v>2</v>
      </c>
      <c r="R2274" s="35" t="s">
        <v>265</v>
      </c>
      <c r="S2274" s="57" t="str">
        <f>MID(Tabla1[[#This Row],[Aplicación]],6,2)</f>
        <v>10</v>
      </c>
      <c r="T2274" s="54" t="str">
        <f>VLOOKUP(Tabla1[[#This Row],[AREA]],Hoja1!A:B,2,FALSE)</f>
        <v>10. Personas mayores, familia y servicios sociales</v>
      </c>
      <c r="U2274" s="57" t="str">
        <f>MID(Tabla1[[#This Row],[Aplicación]],9,4)</f>
        <v>2311</v>
      </c>
      <c r="V2274" s="54" t="str">
        <f>VLOOKUP(Tabla1[[#This Row],[PROGRAMA]],Hoja1!A:B,2,FALSE)</f>
        <v>2311. Intervención social</v>
      </c>
      <c r="W2274" s="57" t="str">
        <f>MID(Tabla1[[#This Row],[Aplicación]],14,2)</f>
        <v>22</v>
      </c>
      <c r="X2274" s="57" t="str">
        <f>MID(Tabla1[[#This Row],[Aplicación]],14,6)</f>
        <v>22199</v>
      </c>
    </row>
    <row r="2275" spans="1:24" x14ac:dyDescent="0.25">
      <c r="A2275" s="60">
        <v>220240010745</v>
      </c>
      <c r="B2275" s="43" t="s">
        <v>390</v>
      </c>
      <c r="C2275" s="61">
        <v>45385</v>
      </c>
      <c r="D2275" s="60">
        <v>22024003596</v>
      </c>
      <c r="E2275" s="43" t="s">
        <v>4697</v>
      </c>
      <c r="F2275" s="62">
        <v>3000</v>
      </c>
      <c r="G2275" s="43" t="s">
        <v>4698</v>
      </c>
      <c r="H2275" s="43" t="s">
        <v>4699</v>
      </c>
      <c r="I2275" s="69" t="s">
        <v>2930</v>
      </c>
      <c r="J2275" s="43" t="s">
        <v>398</v>
      </c>
      <c r="K2275" s="43" t="s">
        <v>700</v>
      </c>
      <c r="L2275" s="43" t="s">
        <v>399</v>
      </c>
      <c r="M2275" s="43" t="s">
        <v>585</v>
      </c>
      <c r="N2275" s="43" t="s">
        <v>539</v>
      </c>
      <c r="O2275" s="68" t="s">
        <v>326</v>
      </c>
      <c r="P2275" s="68" t="s">
        <v>2931</v>
      </c>
      <c r="Q2275" s="57" t="s">
        <v>2932</v>
      </c>
      <c r="R2275" s="35" t="s">
        <v>265</v>
      </c>
      <c r="S2275" s="57" t="str">
        <f>MID(Tabla1[[#This Row],[Aplicación]],6,2)</f>
        <v>10</v>
      </c>
      <c r="T2275" s="54" t="str">
        <f>VLOOKUP(Tabla1[[#This Row],[AREA]],Hoja1!A:B,2,FALSE)</f>
        <v>10. Personas mayores, familia y servicios sociales</v>
      </c>
      <c r="U2275" s="57" t="str">
        <f>MID(Tabla1[[#This Row],[Aplicación]],9,4)</f>
        <v>2311</v>
      </c>
      <c r="V2275" s="54" t="str">
        <f>VLOOKUP(Tabla1[[#This Row],[PROGRAMA]],Hoja1!A:B,2,FALSE)</f>
        <v>2311. Intervención social</v>
      </c>
      <c r="W2275" s="57" t="str">
        <f>MID(Tabla1[[#This Row],[Aplicación]],14,2)</f>
        <v>22</v>
      </c>
      <c r="X2275" s="57" t="str">
        <f>MID(Tabla1[[#This Row],[Aplicación]],14,6)</f>
        <v>22616</v>
      </c>
    </row>
    <row r="2276" spans="1:24" x14ac:dyDescent="0.25">
      <c r="A2276" s="60">
        <v>220240044427</v>
      </c>
      <c r="B2276" s="43" t="s">
        <v>390</v>
      </c>
      <c r="C2276" s="61">
        <v>45562</v>
      </c>
      <c r="D2276" s="60">
        <v>22024006720</v>
      </c>
      <c r="E2276" s="43" t="s">
        <v>4697</v>
      </c>
      <c r="F2276" s="62">
        <v>2500</v>
      </c>
      <c r="G2276" s="43" t="s">
        <v>6010</v>
      </c>
      <c r="H2276" s="43" t="s">
        <v>6011</v>
      </c>
      <c r="I2276" s="69" t="s">
        <v>2930</v>
      </c>
      <c r="J2276" s="43" t="s">
        <v>537</v>
      </c>
      <c r="K2276" s="43" t="s">
        <v>537</v>
      </c>
      <c r="L2276" s="43" t="s">
        <v>452</v>
      </c>
      <c r="M2276" s="43" t="s">
        <v>585</v>
      </c>
      <c r="N2276" s="43" t="s">
        <v>539</v>
      </c>
      <c r="O2276" s="68" t="s">
        <v>326</v>
      </c>
      <c r="P2276" s="68" t="s">
        <v>4838</v>
      </c>
      <c r="Q2276" s="57" t="str">
        <f>MID(Tabla1[[#This Row],[Aplicación]],14,1)</f>
        <v>2</v>
      </c>
      <c r="R2276" s="35" t="s">
        <v>265</v>
      </c>
      <c r="S2276" s="57" t="str">
        <f>MID(Tabla1[[#This Row],[Aplicación]],6,2)</f>
        <v>10</v>
      </c>
      <c r="T2276" s="54" t="str">
        <f>VLOOKUP(Tabla1[[#This Row],[AREA]],Hoja1!A:B,2,FALSE)</f>
        <v>10. Personas mayores, familia y servicios sociales</v>
      </c>
      <c r="U2276" s="57" t="str">
        <f>MID(Tabla1[[#This Row],[Aplicación]],9,4)</f>
        <v>2311</v>
      </c>
      <c r="V2276" s="54" t="str">
        <f>VLOOKUP(Tabla1[[#This Row],[PROGRAMA]],Hoja1!A:B,2,FALSE)</f>
        <v>2311. Intervención social</v>
      </c>
      <c r="W2276" s="57" t="str">
        <f>MID(Tabla1[[#This Row],[Aplicación]],14,2)</f>
        <v>22</v>
      </c>
      <c r="X2276" s="57" t="str">
        <f>MID(Tabla1[[#This Row],[Aplicación]],14,6)</f>
        <v>22616</v>
      </c>
    </row>
    <row r="2277" spans="1:24" x14ac:dyDescent="0.25">
      <c r="A2277" s="60">
        <v>220240003370</v>
      </c>
      <c r="B2277" s="43" t="s">
        <v>390</v>
      </c>
      <c r="C2277" s="61">
        <v>45348</v>
      </c>
      <c r="D2277" s="60">
        <v>22024002488</v>
      </c>
      <c r="E2277" s="43" t="s">
        <v>1461</v>
      </c>
      <c r="F2277" s="62">
        <v>2876.78</v>
      </c>
      <c r="G2277" s="43" t="s">
        <v>935</v>
      </c>
      <c r="H2277" s="43" t="s">
        <v>2404</v>
      </c>
      <c r="I2277" s="69">
        <v>220</v>
      </c>
      <c r="J2277" s="43" t="s">
        <v>398</v>
      </c>
      <c r="K2277" s="43" t="s">
        <v>398</v>
      </c>
      <c r="L2277" s="43" t="s">
        <v>399</v>
      </c>
      <c r="M2277" s="43" t="s">
        <v>585</v>
      </c>
      <c r="N2277" s="43" t="s">
        <v>539</v>
      </c>
      <c r="O2277" s="52" t="s">
        <v>326</v>
      </c>
      <c r="P2277" s="63" t="s">
        <v>276</v>
      </c>
      <c r="Q2277" s="57" t="str">
        <f>MID(Tabla1[[#This Row],[Aplicación]],14,1)</f>
        <v>2</v>
      </c>
      <c r="R2277" s="35" t="s">
        <v>265</v>
      </c>
      <c r="S2277" s="57" t="str">
        <f>MID(Tabla1[[#This Row],[Aplicación]],6,2)</f>
        <v>10</v>
      </c>
      <c r="T2277" s="54" t="str">
        <f>VLOOKUP(Tabla1[[#This Row],[AREA]],Hoja1!A:B,2,FALSE)</f>
        <v>10. Personas mayores, familia y servicios sociales</v>
      </c>
      <c r="U2277" s="57" t="str">
        <f>MID(Tabla1[[#This Row],[Aplicación]],9,4)</f>
        <v>2311</v>
      </c>
      <c r="V2277" s="54" t="str">
        <f>VLOOKUP(Tabla1[[#This Row],[PROGRAMA]],Hoja1!A:B,2,FALSE)</f>
        <v>2311. Intervención social</v>
      </c>
      <c r="W2277" s="57" t="str">
        <f>MID(Tabla1[[#This Row],[Aplicación]],14,2)</f>
        <v>22</v>
      </c>
      <c r="X2277" s="57" t="str">
        <f>MID(Tabla1[[#This Row],[Aplicación]],14,6)</f>
        <v>22699</v>
      </c>
    </row>
    <row r="2278" spans="1:24" x14ac:dyDescent="0.25">
      <c r="A2278" s="60">
        <v>220240023566</v>
      </c>
      <c r="B2278" s="43" t="s">
        <v>390</v>
      </c>
      <c r="C2278" s="61">
        <v>45450</v>
      </c>
      <c r="D2278" s="60">
        <v>22024004879</v>
      </c>
      <c r="E2278" s="43" t="s">
        <v>1461</v>
      </c>
      <c r="F2278" s="62">
        <v>114.95</v>
      </c>
      <c r="G2278" s="43" t="s">
        <v>934</v>
      </c>
      <c r="H2278" s="43" t="s">
        <v>3404</v>
      </c>
      <c r="I2278" s="69" t="s">
        <v>2930</v>
      </c>
      <c r="J2278" s="43" t="s">
        <v>398</v>
      </c>
      <c r="K2278" s="43" t="s">
        <v>398</v>
      </c>
      <c r="L2278" s="43" t="s">
        <v>399</v>
      </c>
      <c r="M2278" s="43" t="s">
        <v>585</v>
      </c>
      <c r="N2278" s="43" t="s">
        <v>539</v>
      </c>
      <c r="O2278" s="68" t="s">
        <v>326</v>
      </c>
      <c r="P2278" s="68" t="s">
        <v>2931</v>
      </c>
      <c r="Q2278" s="57" t="s">
        <v>2932</v>
      </c>
      <c r="R2278" s="35" t="s">
        <v>265</v>
      </c>
      <c r="S2278" s="57" t="str">
        <f>MID(Tabla1[[#This Row],[Aplicación]],6,2)</f>
        <v>10</v>
      </c>
      <c r="T2278" s="54" t="str">
        <f>VLOOKUP(Tabla1[[#This Row],[AREA]],Hoja1!A:B,2,FALSE)</f>
        <v>10. Personas mayores, familia y servicios sociales</v>
      </c>
      <c r="U2278" s="57" t="str">
        <f>MID(Tabla1[[#This Row],[Aplicación]],9,4)</f>
        <v>2311</v>
      </c>
      <c r="V2278" s="54" t="str">
        <f>VLOOKUP(Tabla1[[#This Row],[PROGRAMA]],Hoja1!A:B,2,FALSE)</f>
        <v>2311. Intervención social</v>
      </c>
      <c r="W2278" s="57" t="str">
        <f>MID(Tabla1[[#This Row],[Aplicación]],14,2)</f>
        <v>22</v>
      </c>
      <c r="X2278" s="57" t="str">
        <f>MID(Tabla1[[#This Row],[Aplicación]],14,6)</f>
        <v>22699</v>
      </c>
    </row>
    <row r="2279" spans="1:24" x14ac:dyDescent="0.25">
      <c r="A2279" s="60">
        <v>220240011054</v>
      </c>
      <c r="B2279" s="43" t="s">
        <v>390</v>
      </c>
      <c r="C2279" s="61">
        <v>45392</v>
      </c>
      <c r="D2279" s="60">
        <v>22024003945</v>
      </c>
      <c r="E2279" s="43" t="s">
        <v>1461</v>
      </c>
      <c r="F2279" s="62">
        <v>500</v>
      </c>
      <c r="G2279" s="43" t="s">
        <v>4604</v>
      </c>
      <c r="H2279" s="43" t="s">
        <v>4605</v>
      </c>
      <c r="I2279" s="69" t="s">
        <v>2930</v>
      </c>
      <c r="J2279" s="43" t="s">
        <v>398</v>
      </c>
      <c r="K2279" s="43" t="s">
        <v>398</v>
      </c>
      <c r="L2279" s="43" t="s">
        <v>399</v>
      </c>
      <c r="M2279" s="43" t="s">
        <v>585</v>
      </c>
      <c r="N2279" s="43" t="s">
        <v>539</v>
      </c>
      <c r="O2279" s="68" t="s">
        <v>326</v>
      </c>
      <c r="P2279" s="68" t="s">
        <v>2931</v>
      </c>
      <c r="Q2279" s="57" t="s">
        <v>2932</v>
      </c>
      <c r="R2279" s="35" t="s">
        <v>265</v>
      </c>
      <c r="S2279" s="57" t="str">
        <f>MID(Tabla1[[#This Row],[Aplicación]],6,2)</f>
        <v>10</v>
      </c>
      <c r="T2279" s="54" t="str">
        <f>VLOOKUP(Tabla1[[#This Row],[AREA]],Hoja1!A:B,2,FALSE)</f>
        <v>10. Personas mayores, familia y servicios sociales</v>
      </c>
      <c r="U2279" s="57" t="str">
        <f>MID(Tabla1[[#This Row],[Aplicación]],9,4)</f>
        <v>2311</v>
      </c>
      <c r="V2279" s="54" t="str">
        <f>VLOOKUP(Tabla1[[#This Row],[PROGRAMA]],Hoja1!A:B,2,FALSE)</f>
        <v>2311. Intervención social</v>
      </c>
      <c r="W2279" s="57" t="str">
        <f>MID(Tabla1[[#This Row],[Aplicación]],14,2)</f>
        <v>22</v>
      </c>
      <c r="X2279" s="57" t="str">
        <f>MID(Tabla1[[#This Row],[Aplicación]],14,6)</f>
        <v>22699</v>
      </c>
    </row>
    <row r="2280" spans="1:24" x14ac:dyDescent="0.25">
      <c r="A2280" s="60">
        <v>220240030109</v>
      </c>
      <c r="B2280" s="43" t="s">
        <v>390</v>
      </c>
      <c r="C2280" s="61">
        <v>45482</v>
      </c>
      <c r="D2280" s="60">
        <v>22024005410</v>
      </c>
      <c r="E2280" s="43" t="s">
        <v>1461</v>
      </c>
      <c r="F2280" s="62">
        <v>613.6</v>
      </c>
      <c r="G2280" s="43" t="s">
        <v>98</v>
      </c>
      <c r="H2280" s="43" t="s">
        <v>5394</v>
      </c>
      <c r="I2280" s="69">
        <v>220</v>
      </c>
      <c r="J2280" s="43" t="s">
        <v>398</v>
      </c>
      <c r="K2280" s="43" t="s">
        <v>398</v>
      </c>
      <c r="L2280" s="43" t="s">
        <v>452</v>
      </c>
      <c r="M2280" s="43" t="s">
        <v>585</v>
      </c>
      <c r="N2280" s="43" t="s">
        <v>539</v>
      </c>
      <c r="O2280" s="68" t="s">
        <v>326</v>
      </c>
      <c r="P2280" s="68" t="s">
        <v>4838</v>
      </c>
      <c r="Q2280" s="57" t="str">
        <f>MID(Tabla1[[#This Row],[Aplicación]],14,1)</f>
        <v>2</v>
      </c>
      <c r="R2280" s="35" t="s">
        <v>265</v>
      </c>
      <c r="S2280" s="57" t="str">
        <f>MID(Tabla1[[#This Row],[Aplicación]],6,2)</f>
        <v>10</v>
      </c>
      <c r="T2280" s="54" t="str">
        <f>VLOOKUP(Tabla1[[#This Row],[AREA]],Hoja1!A:B,2,FALSE)</f>
        <v>10. Personas mayores, familia y servicios sociales</v>
      </c>
      <c r="U2280" s="57" t="str">
        <f>MID(Tabla1[[#This Row],[Aplicación]],9,4)</f>
        <v>2311</v>
      </c>
      <c r="V2280" s="54" t="str">
        <f>VLOOKUP(Tabla1[[#This Row],[PROGRAMA]],Hoja1!A:B,2,FALSE)</f>
        <v>2311. Intervención social</v>
      </c>
      <c r="W2280" s="57" t="str">
        <f>MID(Tabla1[[#This Row],[Aplicación]],14,2)</f>
        <v>22</v>
      </c>
      <c r="X2280" s="57" t="str">
        <f>MID(Tabla1[[#This Row],[Aplicación]],14,6)</f>
        <v>22699</v>
      </c>
    </row>
    <row r="2281" spans="1:24" x14ac:dyDescent="0.25">
      <c r="A2281" s="60">
        <v>220239000775</v>
      </c>
      <c r="B2281" s="43" t="s">
        <v>390</v>
      </c>
      <c r="C2281" s="61">
        <v>45292</v>
      </c>
      <c r="D2281" s="60">
        <v>22024001220</v>
      </c>
      <c r="E2281" s="43" t="s">
        <v>1276</v>
      </c>
      <c r="F2281" s="62">
        <v>57032.33</v>
      </c>
      <c r="G2281" s="43" t="s">
        <v>562</v>
      </c>
      <c r="H2281" s="43" t="s">
        <v>1664</v>
      </c>
      <c r="I2281" s="69">
        <v>220</v>
      </c>
      <c r="J2281" s="43" t="s">
        <v>398</v>
      </c>
      <c r="K2281" s="43" t="s">
        <v>398</v>
      </c>
      <c r="L2281" s="43" t="s">
        <v>399</v>
      </c>
      <c r="M2281" s="43" t="s">
        <v>395</v>
      </c>
      <c r="N2281" s="43" t="s">
        <v>396</v>
      </c>
      <c r="O2281" s="52" t="s">
        <v>321</v>
      </c>
      <c r="P2281" s="63" t="s">
        <v>276</v>
      </c>
      <c r="Q2281" s="57" t="str">
        <f>MID(Tabla1[[#This Row],[Aplicación]],14,1)</f>
        <v>2</v>
      </c>
      <c r="R2281" s="35" t="s">
        <v>265</v>
      </c>
      <c r="S2281" s="57" t="str">
        <f>MID(Tabla1[[#This Row],[Aplicación]],6,2)</f>
        <v>10</v>
      </c>
      <c r="T2281" s="54" t="str">
        <f>VLOOKUP(Tabla1[[#This Row],[AREA]],Hoja1!A:B,2,FALSE)</f>
        <v>10. Personas mayores, familia y servicios sociales</v>
      </c>
      <c r="U2281" s="57" t="str">
        <f>MID(Tabla1[[#This Row],[Aplicación]],9,4)</f>
        <v>2311</v>
      </c>
      <c r="V2281" s="54" t="str">
        <f>VLOOKUP(Tabla1[[#This Row],[PROGRAMA]],Hoja1!A:B,2,FALSE)</f>
        <v>2311. Intervención social</v>
      </c>
      <c r="W2281" s="57" t="str">
        <f>MID(Tabla1[[#This Row],[Aplicación]],14,2)</f>
        <v>22</v>
      </c>
      <c r="X2281" s="57" t="str">
        <f>MID(Tabla1[[#This Row],[Aplicación]],14,6)</f>
        <v>22700</v>
      </c>
    </row>
    <row r="2282" spans="1:24" x14ac:dyDescent="0.25">
      <c r="A2282" s="60">
        <v>220239000777</v>
      </c>
      <c r="B2282" s="43" t="s">
        <v>390</v>
      </c>
      <c r="C2282" s="61">
        <v>45292</v>
      </c>
      <c r="D2282" s="60">
        <v>22024001222</v>
      </c>
      <c r="E2282" s="43" t="s">
        <v>1276</v>
      </c>
      <c r="F2282" s="62">
        <v>7237.16</v>
      </c>
      <c r="G2282" s="43" t="s">
        <v>562</v>
      </c>
      <c r="H2282" s="43" t="s">
        <v>1740</v>
      </c>
      <c r="I2282" s="69">
        <v>220</v>
      </c>
      <c r="J2282" s="43" t="s">
        <v>398</v>
      </c>
      <c r="K2282" s="43" t="s">
        <v>398</v>
      </c>
      <c r="L2282" s="43" t="s">
        <v>399</v>
      </c>
      <c r="M2282" s="43" t="s">
        <v>395</v>
      </c>
      <c r="N2282" s="43" t="s">
        <v>396</v>
      </c>
      <c r="O2282" s="52" t="s">
        <v>321</v>
      </c>
      <c r="P2282" s="63" t="s">
        <v>276</v>
      </c>
      <c r="Q2282" s="57" t="str">
        <f>MID(Tabla1[[#This Row],[Aplicación]],14,1)</f>
        <v>2</v>
      </c>
      <c r="R2282" s="35" t="s">
        <v>265</v>
      </c>
      <c r="S2282" s="57" t="str">
        <f>MID(Tabla1[[#This Row],[Aplicación]],6,2)</f>
        <v>10</v>
      </c>
      <c r="T2282" s="54" t="str">
        <f>VLOOKUP(Tabla1[[#This Row],[AREA]],Hoja1!A:B,2,FALSE)</f>
        <v>10. Personas mayores, familia y servicios sociales</v>
      </c>
      <c r="U2282" s="57" t="str">
        <f>MID(Tabla1[[#This Row],[Aplicación]],9,4)</f>
        <v>2311</v>
      </c>
      <c r="V2282" s="54" t="str">
        <f>VLOOKUP(Tabla1[[#This Row],[PROGRAMA]],Hoja1!A:B,2,FALSE)</f>
        <v>2311. Intervención social</v>
      </c>
      <c r="W2282" s="57" t="str">
        <f>MID(Tabla1[[#This Row],[Aplicación]],14,2)</f>
        <v>22</v>
      </c>
      <c r="X2282" s="57" t="str">
        <f>MID(Tabla1[[#This Row],[Aplicación]],14,6)</f>
        <v>22700</v>
      </c>
    </row>
    <row r="2283" spans="1:24" x14ac:dyDescent="0.25">
      <c r="A2283" s="60">
        <v>220239000776</v>
      </c>
      <c r="B2283" s="43" t="s">
        <v>390</v>
      </c>
      <c r="C2283" s="61">
        <v>45292</v>
      </c>
      <c r="D2283" s="60">
        <v>22024001221</v>
      </c>
      <c r="E2283" s="43" t="s">
        <v>1276</v>
      </c>
      <c r="F2283" s="62">
        <v>3535.76</v>
      </c>
      <c r="G2283" s="43" t="s">
        <v>562</v>
      </c>
      <c r="H2283" s="43" t="s">
        <v>1741</v>
      </c>
      <c r="I2283" s="69">
        <v>220</v>
      </c>
      <c r="J2283" s="43" t="s">
        <v>398</v>
      </c>
      <c r="K2283" s="43" t="s">
        <v>398</v>
      </c>
      <c r="L2283" s="43" t="s">
        <v>399</v>
      </c>
      <c r="M2283" s="43" t="s">
        <v>395</v>
      </c>
      <c r="N2283" s="43" t="s">
        <v>396</v>
      </c>
      <c r="O2283" s="52" t="s">
        <v>321</v>
      </c>
      <c r="P2283" s="63" t="s">
        <v>276</v>
      </c>
      <c r="Q2283" s="57" t="str">
        <f>MID(Tabla1[[#This Row],[Aplicación]],14,1)</f>
        <v>2</v>
      </c>
      <c r="R2283" s="35" t="s">
        <v>265</v>
      </c>
      <c r="S2283" s="57" t="str">
        <f>MID(Tabla1[[#This Row],[Aplicación]],6,2)</f>
        <v>10</v>
      </c>
      <c r="T2283" s="54" t="str">
        <f>VLOOKUP(Tabla1[[#This Row],[AREA]],Hoja1!A:B,2,FALSE)</f>
        <v>10. Personas mayores, familia y servicios sociales</v>
      </c>
      <c r="U2283" s="57" t="str">
        <f>MID(Tabla1[[#This Row],[Aplicación]],9,4)</f>
        <v>2311</v>
      </c>
      <c r="V2283" s="54" t="str">
        <f>VLOOKUP(Tabla1[[#This Row],[PROGRAMA]],Hoja1!A:B,2,FALSE)</f>
        <v>2311. Intervención social</v>
      </c>
      <c r="W2283" s="57" t="str">
        <f>MID(Tabla1[[#This Row],[Aplicación]],14,2)</f>
        <v>22</v>
      </c>
      <c r="X2283" s="57" t="str">
        <f>MID(Tabla1[[#This Row],[Aplicación]],14,6)</f>
        <v>22700</v>
      </c>
    </row>
    <row r="2284" spans="1:24" x14ac:dyDescent="0.25">
      <c r="A2284" s="60">
        <v>220240000738</v>
      </c>
      <c r="B2284" s="43" t="s">
        <v>390</v>
      </c>
      <c r="C2284" s="61">
        <v>45327</v>
      </c>
      <c r="D2284" s="60">
        <v>22024000083</v>
      </c>
      <c r="E2284" s="43" t="s">
        <v>1276</v>
      </c>
      <c r="F2284" s="62">
        <v>2254.23</v>
      </c>
      <c r="G2284" s="43" t="s">
        <v>400</v>
      </c>
      <c r="H2284" s="43" t="s">
        <v>2320</v>
      </c>
      <c r="I2284" s="69">
        <v>220</v>
      </c>
      <c r="J2284" s="43" t="s">
        <v>393</v>
      </c>
      <c r="K2284" s="43" t="s">
        <v>393</v>
      </c>
      <c r="L2284" s="43" t="s">
        <v>399</v>
      </c>
      <c r="M2284" s="43" t="s">
        <v>585</v>
      </c>
      <c r="N2284" s="43" t="s">
        <v>539</v>
      </c>
      <c r="O2284" s="52" t="s">
        <v>326</v>
      </c>
      <c r="P2284" s="63" t="s">
        <v>276</v>
      </c>
      <c r="Q2284" s="57" t="str">
        <f>MID(Tabla1[[#This Row],[Aplicación]],14,1)</f>
        <v>2</v>
      </c>
      <c r="R2284" s="35" t="s">
        <v>265</v>
      </c>
      <c r="S2284" s="57" t="str">
        <f>MID(Tabla1[[#This Row],[Aplicación]],6,2)</f>
        <v>10</v>
      </c>
      <c r="T2284" s="54" t="str">
        <f>VLOOKUP(Tabla1[[#This Row],[AREA]],Hoja1!A:B,2,FALSE)</f>
        <v>10. Personas mayores, familia y servicios sociales</v>
      </c>
      <c r="U2284" s="57" t="str">
        <f>MID(Tabla1[[#This Row],[Aplicación]],9,4)</f>
        <v>2311</v>
      </c>
      <c r="V2284" s="54" t="str">
        <f>VLOOKUP(Tabla1[[#This Row],[PROGRAMA]],Hoja1!A:B,2,FALSE)</f>
        <v>2311. Intervención social</v>
      </c>
      <c r="W2284" s="57" t="str">
        <f>MID(Tabla1[[#This Row],[Aplicación]],14,2)</f>
        <v>22</v>
      </c>
      <c r="X2284" s="57" t="str">
        <f>MID(Tabla1[[#This Row],[Aplicación]],14,6)</f>
        <v>22700</v>
      </c>
    </row>
    <row r="2285" spans="1:24" x14ac:dyDescent="0.25">
      <c r="A2285" s="60">
        <v>220240013253</v>
      </c>
      <c r="B2285" s="43" t="s">
        <v>390</v>
      </c>
      <c r="C2285" s="61">
        <v>45408</v>
      </c>
      <c r="D2285" s="60">
        <v>22024004187</v>
      </c>
      <c r="E2285" s="43" t="s">
        <v>1276</v>
      </c>
      <c r="F2285" s="62">
        <v>2090.88</v>
      </c>
      <c r="G2285" s="43" t="s">
        <v>4270</v>
      </c>
      <c r="H2285" s="43" t="s">
        <v>4271</v>
      </c>
      <c r="I2285" s="69" t="s">
        <v>2930</v>
      </c>
      <c r="J2285" s="43" t="s">
        <v>616</v>
      </c>
      <c r="K2285" s="43" t="s">
        <v>398</v>
      </c>
      <c r="L2285" s="43" t="s">
        <v>399</v>
      </c>
      <c r="M2285" s="43" t="s">
        <v>585</v>
      </c>
      <c r="N2285" s="43" t="s">
        <v>539</v>
      </c>
      <c r="O2285" s="68" t="s">
        <v>326</v>
      </c>
      <c r="P2285" s="68" t="s">
        <v>2931</v>
      </c>
      <c r="Q2285" s="57" t="s">
        <v>2932</v>
      </c>
      <c r="R2285" s="35" t="s">
        <v>265</v>
      </c>
      <c r="S2285" s="57" t="str">
        <f>MID(Tabla1[[#This Row],[Aplicación]],6,2)</f>
        <v>10</v>
      </c>
      <c r="T2285" s="54" t="str">
        <f>VLOOKUP(Tabla1[[#This Row],[AREA]],Hoja1!A:B,2,FALSE)</f>
        <v>10. Personas mayores, familia y servicios sociales</v>
      </c>
      <c r="U2285" s="57" t="str">
        <f>MID(Tabla1[[#This Row],[Aplicación]],9,4)</f>
        <v>2311</v>
      </c>
      <c r="V2285" s="54" t="str">
        <f>VLOOKUP(Tabla1[[#This Row],[PROGRAMA]],Hoja1!A:B,2,FALSE)</f>
        <v>2311. Intervención social</v>
      </c>
      <c r="W2285" s="57" t="str">
        <f>MID(Tabla1[[#This Row],[Aplicación]],14,2)</f>
        <v>22</v>
      </c>
      <c r="X2285" s="57" t="str">
        <f>MID(Tabla1[[#This Row],[Aplicación]],14,6)</f>
        <v>22700</v>
      </c>
    </row>
    <row r="2286" spans="1:24" x14ac:dyDescent="0.25">
      <c r="A2286" s="60">
        <v>220240035982</v>
      </c>
      <c r="B2286" s="43" t="s">
        <v>390</v>
      </c>
      <c r="C2286" s="61">
        <v>45511</v>
      </c>
      <c r="D2286" s="60">
        <v>22024005841</v>
      </c>
      <c r="E2286" s="43" t="s">
        <v>1276</v>
      </c>
      <c r="F2286" s="62">
        <v>827.64</v>
      </c>
      <c r="G2286" s="43" t="s">
        <v>4270</v>
      </c>
      <c r="H2286" s="43" t="s">
        <v>4908</v>
      </c>
      <c r="I2286" s="69">
        <v>220</v>
      </c>
      <c r="J2286" s="43" t="s">
        <v>616</v>
      </c>
      <c r="K2286" s="43" t="s">
        <v>398</v>
      </c>
      <c r="L2286" s="43" t="s">
        <v>399</v>
      </c>
      <c r="M2286" s="43" t="s">
        <v>585</v>
      </c>
      <c r="N2286" s="43" t="s">
        <v>539</v>
      </c>
      <c r="O2286" s="68" t="s">
        <v>326</v>
      </c>
      <c r="P2286" s="68" t="s">
        <v>4838</v>
      </c>
      <c r="Q2286" s="57" t="str">
        <f>MID(Tabla1[[#This Row],[Aplicación]],14,1)</f>
        <v>2</v>
      </c>
      <c r="R2286" s="35" t="s">
        <v>265</v>
      </c>
      <c r="S2286" s="57" t="str">
        <f>MID(Tabla1[[#This Row],[Aplicación]],6,2)</f>
        <v>10</v>
      </c>
      <c r="T2286" s="54" t="str">
        <f>VLOOKUP(Tabla1[[#This Row],[AREA]],Hoja1!A:B,2,FALSE)</f>
        <v>10. Personas mayores, familia y servicios sociales</v>
      </c>
      <c r="U2286" s="57" t="str">
        <f>MID(Tabla1[[#This Row],[Aplicación]],9,4)</f>
        <v>2311</v>
      </c>
      <c r="V2286" s="54" t="str">
        <f>VLOOKUP(Tabla1[[#This Row],[PROGRAMA]],Hoja1!A:B,2,FALSE)</f>
        <v>2311. Intervención social</v>
      </c>
      <c r="W2286" s="57" t="str">
        <f>MID(Tabla1[[#This Row],[Aplicación]],14,2)</f>
        <v>22</v>
      </c>
      <c r="X2286" s="57" t="str">
        <f>MID(Tabla1[[#This Row],[Aplicación]],14,6)</f>
        <v>22700</v>
      </c>
    </row>
    <row r="2287" spans="1:24" x14ac:dyDescent="0.25">
      <c r="A2287" s="60">
        <v>220239000185</v>
      </c>
      <c r="B2287" s="43" t="s">
        <v>390</v>
      </c>
      <c r="C2287" s="61">
        <v>45292</v>
      </c>
      <c r="D2287" s="60">
        <v>22024001158</v>
      </c>
      <c r="E2287" s="43" t="s">
        <v>1407</v>
      </c>
      <c r="F2287" s="62">
        <v>3025</v>
      </c>
      <c r="G2287" s="43" t="s">
        <v>751</v>
      </c>
      <c r="H2287" s="43" t="s">
        <v>2065</v>
      </c>
      <c r="I2287" s="69">
        <v>220</v>
      </c>
      <c r="J2287" s="43" t="s">
        <v>398</v>
      </c>
      <c r="K2287" s="43" t="s">
        <v>398</v>
      </c>
      <c r="L2287" s="43" t="s">
        <v>399</v>
      </c>
      <c r="M2287" s="43" t="s">
        <v>395</v>
      </c>
      <c r="N2287" s="43" t="s">
        <v>396</v>
      </c>
      <c r="O2287" s="52" t="s">
        <v>321</v>
      </c>
      <c r="P2287" s="63" t="s">
        <v>276</v>
      </c>
      <c r="Q2287" s="57" t="str">
        <f>MID(Tabla1[[#This Row],[Aplicación]],14,1)</f>
        <v>2</v>
      </c>
      <c r="R2287" s="35" t="s">
        <v>265</v>
      </c>
      <c r="S2287" s="57" t="str">
        <f>MID(Tabla1[[#This Row],[Aplicación]],6,2)</f>
        <v>10</v>
      </c>
      <c r="T2287" s="54" t="str">
        <f>VLOOKUP(Tabla1[[#This Row],[AREA]],Hoja1!A:B,2,FALSE)</f>
        <v>10. Personas mayores, familia y servicios sociales</v>
      </c>
      <c r="U2287" s="57" t="str">
        <f>MID(Tabla1[[#This Row],[Aplicación]],9,4)</f>
        <v>2311</v>
      </c>
      <c r="V2287" s="54" t="str">
        <f>VLOOKUP(Tabla1[[#This Row],[PROGRAMA]],Hoja1!A:B,2,FALSE)</f>
        <v>2311. Intervención social</v>
      </c>
      <c r="W2287" s="57" t="str">
        <f>MID(Tabla1[[#This Row],[Aplicación]],14,2)</f>
        <v>22</v>
      </c>
      <c r="X2287" s="57" t="str">
        <f>MID(Tabla1[[#This Row],[Aplicación]],14,6)</f>
        <v>22706</v>
      </c>
    </row>
    <row r="2288" spans="1:24" x14ac:dyDescent="0.25">
      <c r="A2288" s="60">
        <v>220240003319</v>
      </c>
      <c r="B2288" s="43" t="s">
        <v>390</v>
      </c>
      <c r="C2288" s="61">
        <v>45345</v>
      </c>
      <c r="D2288" s="60">
        <v>22024000890</v>
      </c>
      <c r="E2288" s="43" t="s">
        <v>1407</v>
      </c>
      <c r="F2288" s="62">
        <v>6.06</v>
      </c>
      <c r="G2288" s="43" t="s">
        <v>300</v>
      </c>
      <c r="H2288" s="43" t="s">
        <v>2606</v>
      </c>
      <c r="I2288" s="69">
        <v>220</v>
      </c>
      <c r="J2288" s="43" t="s">
        <v>398</v>
      </c>
      <c r="K2288" s="43" t="s">
        <v>398</v>
      </c>
      <c r="L2288" s="43" t="s">
        <v>399</v>
      </c>
      <c r="M2288" s="43" t="s">
        <v>585</v>
      </c>
      <c r="N2288" s="43" t="s">
        <v>539</v>
      </c>
      <c r="O2288" s="52" t="s">
        <v>326</v>
      </c>
      <c r="P2288" s="63" t="s">
        <v>276</v>
      </c>
      <c r="Q2288" s="57" t="str">
        <f>MID(Tabla1[[#This Row],[Aplicación]],14,1)</f>
        <v>2</v>
      </c>
      <c r="R2288" s="35" t="s">
        <v>265</v>
      </c>
      <c r="S2288" s="57" t="str">
        <f>MID(Tabla1[[#This Row],[Aplicación]],6,2)</f>
        <v>10</v>
      </c>
      <c r="T2288" s="54" t="str">
        <f>VLOOKUP(Tabla1[[#This Row],[AREA]],Hoja1!A:B,2,FALSE)</f>
        <v>10. Personas mayores, familia y servicios sociales</v>
      </c>
      <c r="U2288" s="57" t="str">
        <f>MID(Tabla1[[#This Row],[Aplicación]],9,4)</f>
        <v>2311</v>
      </c>
      <c r="V2288" s="54" t="str">
        <f>VLOOKUP(Tabla1[[#This Row],[PROGRAMA]],Hoja1!A:B,2,FALSE)</f>
        <v>2311. Intervención social</v>
      </c>
      <c r="W2288" s="57" t="str">
        <f>MID(Tabla1[[#This Row],[Aplicación]],14,2)</f>
        <v>22</v>
      </c>
      <c r="X2288" s="57" t="str">
        <f>MID(Tabla1[[#This Row],[Aplicación]],14,6)</f>
        <v>22706</v>
      </c>
    </row>
    <row r="2289" spans="1:24" x14ac:dyDescent="0.25">
      <c r="A2289" s="60">
        <v>220240022937</v>
      </c>
      <c r="B2289" s="43" t="s">
        <v>702</v>
      </c>
      <c r="C2289" s="61">
        <v>45449</v>
      </c>
      <c r="D2289" s="60">
        <v>22024002454</v>
      </c>
      <c r="E2289" s="43" t="s">
        <v>1407</v>
      </c>
      <c r="F2289" s="62">
        <v>3993</v>
      </c>
      <c r="G2289" s="43" t="s">
        <v>751</v>
      </c>
      <c r="H2289" s="43" t="s">
        <v>3427</v>
      </c>
      <c r="I2289" s="69" t="s">
        <v>2934</v>
      </c>
      <c r="J2289" s="43" t="s">
        <v>398</v>
      </c>
      <c r="K2289" s="43" t="s">
        <v>398</v>
      </c>
      <c r="L2289" s="43" t="s">
        <v>399</v>
      </c>
      <c r="M2289" s="43" t="s">
        <v>538</v>
      </c>
      <c r="N2289" s="43" t="s">
        <v>539</v>
      </c>
      <c r="O2289" s="68" t="s">
        <v>323</v>
      </c>
      <c r="P2289" s="68" t="s">
        <v>2931</v>
      </c>
      <c r="Q2289" s="57" t="s">
        <v>2932</v>
      </c>
      <c r="R2289" s="35" t="s">
        <v>265</v>
      </c>
      <c r="S2289" s="57" t="str">
        <f>MID(Tabla1[[#This Row],[Aplicación]],6,2)</f>
        <v>10</v>
      </c>
      <c r="T2289" s="54" t="str">
        <f>VLOOKUP(Tabla1[[#This Row],[AREA]],Hoja1!A:B,2,FALSE)</f>
        <v>10. Personas mayores, familia y servicios sociales</v>
      </c>
      <c r="U2289" s="57" t="str">
        <f>MID(Tabla1[[#This Row],[Aplicación]],9,4)</f>
        <v>2311</v>
      </c>
      <c r="V2289" s="54" t="str">
        <f>VLOOKUP(Tabla1[[#This Row],[PROGRAMA]],Hoja1!A:B,2,FALSE)</f>
        <v>2311. Intervención social</v>
      </c>
      <c r="W2289" s="57" t="str">
        <f>MID(Tabla1[[#This Row],[Aplicación]],14,2)</f>
        <v>22</v>
      </c>
      <c r="X2289" s="57" t="str">
        <f>MID(Tabla1[[#This Row],[Aplicación]],14,6)</f>
        <v>22706</v>
      </c>
    </row>
    <row r="2290" spans="1:24" x14ac:dyDescent="0.25">
      <c r="A2290" s="60">
        <v>220239000761</v>
      </c>
      <c r="B2290" s="43" t="s">
        <v>390</v>
      </c>
      <c r="C2290" s="61">
        <v>45292</v>
      </c>
      <c r="D2290" s="60">
        <v>22024001330</v>
      </c>
      <c r="E2290" s="43" t="s">
        <v>1141</v>
      </c>
      <c r="F2290" s="62">
        <v>5500000</v>
      </c>
      <c r="G2290" s="43" t="s">
        <v>397</v>
      </c>
      <c r="H2290" s="43" t="s">
        <v>1501</v>
      </c>
      <c r="I2290" s="69">
        <v>220</v>
      </c>
      <c r="J2290" s="43" t="s">
        <v>398</v>
      </c>
      <c r="K2290" s="43" t="s">
        <v>398</v>
      </c>
      <c r="L2290" s="43" t="s">
        <v>399</v>
      </c>
      <c r="M2290" s="43" t="s">
        <v>395</v>
      </c>
      <c r="N2290" s="43" t="s">
        <v>396</v>
      </c>
      <c r="O2290" s="52" t="s">
        <v>321</v>
      </c>
      <c r="P2290" s="63" t="s">
        <v>276</v>
      </c>
      <c r="Q2290" s="57" t="str">
        <f>MID(Tabla1[[#This Row],[Aplicación]],14,1)</f>
        <v>2</v>
      </c>
      <c r="R2290" s="35" t="s">
        <v>265</v>
      </c>
      <c r="S2290" s="57" t="str">
        <f>MID(Tabla1[[#This Row],[Aplicación]],6,2)</f>
        <v>10</v>
      </c>
      <c r="T2290" s="54" t="str">
        <f>VLOOKUP(Tabla1[[#This Row],[AREA]],Hoja1!A:B,2,FALSE)</f>
        <v>10. Personas mayores, familia y servicios sociales</v>
      </c>
      <c r="U2290" s="57" t="str">
        <f>MID(Tabla1[[#This Row],[Aplicación]],9,4)</f>
        <v>2311</v>
      </c>
      <c r="V2290" s="54" t="str">
        <f>VLOOKUP(Tabla1[[#This Row],[PROGRAMA]],Hoja1!A:B,2,FALSE)</f>
        <v>2311. Intervención social</v>
      </c>
      <c r="W2290" s="57" t="str">
        <f>MID(Tabla1[[#This Row],[Aplicación]],14,2)</f>
        <v>22</v>
      </c>
      <c r="X2290" s="57" t="str">
        <f>MID(Tabla1[[#This Row],[Aplicación]],14,6)</f>
        <v>22799</v>
      </c>
    </row>
    <row r="2291" spans="1:24" x14ac:dyDescent="0.25">
      <c r="A2291" s="60">
        <v>220239000416</v>
      </c>
      <c r="B2291" s="43" t="s">
        <v>390</v>
      </c>
      <c r="C2291" s="61">
        <v>45292</v>
      </c>
      <c r="D2291" s="60">
        <v>22024001305</v>
      </c>
      <c r="E2291" s="43" t="s">
        <v>1141</v>
      </c>
      <c r="F2291" s="62">
        <v>1670000</v>
      </c>
      <c r="G2291" s="43" t="s">
        <v>397</v>
      </c>
      <c r="H2291" s="43" t="s">
        <v>1506</v>
      </c>
      <c r="I2291" s="69">
        <v>220</v>
      </c>
      <c r="J2291" s="43" t="s">
        <v>398</v>
      </c>
      <c r="K2291" s="43" t="s">
        <v>398</v>
      </c>
      <c r="L2291" s="43" t="s">
        <v>399</v>
      </c>
      <c r="M2291" s="43" t="s">
        <v>395</v>
      </c>
      <c r="N2291" s="43" t="s">
        <v>396</v>
      </c>
      <c r="O2291" s="52" t="s">
        <v>321</v>
      </c>
      <c r="P2291" s="63" t="s">
        <v>276</v>
      </c>
      <c r="Q2291" s="57" t="str">
        <f>MID(Tabla1[[#This Row],[Aplicación]],14,1)</f>
        <v>2</v>
      </c>
      <c r="R2291" s="35" t="s">
        <v>265</v>
      </c>
      <c r="S2291" s="57" t="str">
        <f>MID(Tabla1[[#This Row],[Aplicación]],6,2)</f>
        <v>10</v>
      </c>
      <c r="T2291" s="54" t="str">
        <f>VLOOKUP(Tabla1[[#This Row],[AREA]],Hoja1!A:B,2,FALSE)</f>
        <v>10. Personas mayores, familia y servicios sociales</v>
      </c>
      <c r="U2291" s="57" t="str">
        <f>MID(Tabla1[[#This Row],[Aplicación]],9,4)</f>
        <v>2311</v>
      </c>
      <c r="V2291" s="54" t="str">
        <f>VLOOKUP(Tabla1[[#This Row],[PROGRAMA]],Hoja1!A:B,2,FALSE)</f>
        <v>2311. Intervención social</v>
      </c>
      <c r="W2291" s="57" t="str">
        <f>MID(Tabla1[[#This Row],[Aplicación]],14,2)</f>
        <v>22</v>
      </c>
      <c r="X2291" s="57" t="str">
        <f>MID(Tabla1[[#This Row],[Aplicación]],14,6)</f>
        <v>22799</v>
      </c>
    </row>
    <row r="2292" spans="1:24" x14ac:dyDescent="0.25">
      <c r="A2292" s="60">
        <v>220239000629</v>
      </c>
      <c r="B2292" s="43" t="s">
        <v>390</v>
      </c>
      <c r="C2292" s="61">
        <v>45292</v>
      </c>
      <c r="D2292" s="60">
        <v>22024001121</v>
      </c>
      <c r="E2292" s="43" t="s">
        <v>1141</v>
      </c>
      <c r="F2292" s="62">
        <v>913816.21</v>
      </c>
      <c r="G2292" s="43" t="s">
        <v>520</v>
      </c>
      <c r="H2292" s="43" t="s">
        <v>1521</v>
      </c>
      <c r="I2292" s="69">
        <v>220</v>
      </c>
      <c r="J2292" s="43" t="s">
        <v>398</v>
      </c>
      <c r="K2292" s="43" t="s">
        <v>398</v>
      </c>
      <c r="L2292" s="43" t="s">
        <v>399</v>
      </c>
      <c r="M2292" s="43" t="s">
        <v>395</v>
      </c>
      <c r="N2292" s="43" t="s">
        <v>396</v>
      </c>
      <c r="O2292" s="52" t="s">
        <v>321</v>
      </c>
      <c r="P2292" s="63" t="s">
        <v>276</v>
      </c>
      <c r="Q2292" s="57" t="str">
        <f>MID(Tabla1[[#This Row],[Aplicación]],14,1)</f>
        <v>2</v>
      </c>
      <c r="R2292" s="35" t="s">
        <v>265</v>
      </c>
      <c r="S2292" s="57" t="str">
        <f>MID(Tabla1[[#This Row],[Aplicación]],6,2)</f>
        <v>10</v>
      </c>
      <c r="T2292" s="54" t="str">
        <f>VLOOKUP(Tabla1[[#This Row],[AREA]],Hoja1!A:B,2,FALSE)</f>
        <v>10. Personas mayores, familia y servicios sociales</v>
      </c>
      <c r="U2292" s="57" t="str">
        <f>MID(Tabla1[[#This Row],[Aplicación]],9,4)</f>
        <v>2311</v>
      </c>
      <c r="V2292" s="54" t="str">
        <f>VLOOKUP(Tabla1[[#This Row],[PROGRAMA]],Hoja1!A:B,2,FALSE)</f>
        <v>2311. Intervención social</v>
      </c>
      <c r="W2292" s="57" t="str">
        <f>MID(Tabla1[[#This Row],[Aplicación]],14,2)</f>
        <v>22</v>
      </c>
      <c r="X2292" s="57" t="str">
        <f>MID(Tabla1[[#This Row],[Aplicación]],14,6)</f>
        <v>22799</v>
      </c>
    </row>
    <row r="2293" spans="1:24" x14ac:dyDescent="0.25">
      <c r="A2293" s="60">
        <v>220239000762</v>
      </c>
      <c r="B2293" s="43" t="s">
        <v>390</v>
      </c>
      <c r="C2293" s="61">
        <v>45292</v>
      </c>
      <c r="D2293" s="60">
        <v>22024001331</v>
      </c>
      <c r="E2293" s="43" t="s">
        <v>1141</v>
      </c>
      <c r="F2293" s="62">
        <v>560000</v>
      </c>
      <c r="G2293" s="43" t="s">
        <v>418</v>
      </c>
      <c r="H2293" s="43" t="s">
        <v>1531</v>
      </c>
      <c r="I2293" s="69">
        <v>220</v>
      </c>
      <c r="J2293" s="43" t="s">
        <v>419</v>
      </c>
      <c r="K2293" s="43" t="s">
        <v>420</v>
      </c>
      <c r="L2293" s="43" t="s">
        <v>399</v>
      </c>
      <c r="M2293" s="43" t="s">
        <v>395</v>
      </c>
      <c r="N2293" s="43" t="s">
        <v>396</v>
      </c>
      <c r="O2293" s="52" t="s">
        <v>321</v>
      </c>
      <c r="P2293" s="63" t="s">
        <v>276</v>
      </c>
      <c r="Q2293" s="57" t="str">
        <f>MID(Tabla1[[#This Row],[Aplicación]],14,1)</f>
        <v>2</v>
      </c>
      <c r="R2293" s="35" t="s">
        <v>265</v>
      </c>
      <c r="S2293" s="57" t="str">
        <f>MID(Tabla1[[#This Row],[Aplicación]],6,2)</f>
        <v>10</v>
      </c>
      <c r="T2293" s="54" t="str">
        <f>VLOOKUP(Tabla1[[#This Row],[AREA]],Hoja1!A:B,2,FALSE)</f>
        <v>10. Personas mayores, familia y servicios sociales</v>
      </c>
      <c r="U2293" s="57" t="str">
        <f>MID(Tabla1[[#This Row],[Aplicación]],9,4)</f>
        <v>2311</v>
      </c>
      <c r="V2293" s="54" t="str">
        <f>VLOOKUP(Tabla1[[#This Row],[PROGRAMA]],Hoja1!A:B,2,FALSE)</f>
        <v>2311. Intervención social</v>
      </c>
      <c r="W2293" s="57" t="str">
        <f>MID(Tabla1[[#This Row],[Aplicación]],14,2)</f>
        <v>22</v>
      </c>
      <c r="X2293" s="57" t="str">
        <f>MID(Tabla1[[#This Row],[Aplicación]],14,6)</f>
        <v>22799</v>
      </c>
    </row>
    <row r="2294" spans="1:24" x14ac:dyDescent="0.25">
      <c r="A2294" s="60">
        <v>220239000763</v>
      </c>
      <c r="B2294" s="43" t="s">
        <v>390</v>
      </c>
      <c r="C2294" s="61">
        <v>45292</v>
      </c>
      <c r="D2294" s="60">
        <v>22024001332</v>
      </c>
      <c r="E2294" s="43" t="s">
        <v>1141</v>
      </c>
      <c r="F2294" s="62">
        <v>310000</v>
      </c>
      <c r="G2294" s="43" t="s">
        <v>418</v>
      </c>
      <c r="H2294" s="43" t="s">
        <v>1551</v>
      </c>
      <c r="I2294" s="69">
        <v>220</v>
      </c>
      <c r="J2294" s="43" t="s">
        <v>419</v>
      </c>
      <c r="K2294" s="43" t="s">
        <v>420</v>
      </c>
      <c r="L2294" s="43" t="s">
        <v>399</v>
      </c>
      <c r="M2294" s="43" t="s">
        <v>395</v>
      </c>
      <c r="N2294" s="43" t="s">
        <v>396</v>
      </c>
      <c r="O2294" s="52" t="s">
        <v>321</v>
      </c>
      <c r="P2294" s="63" t="s">
        <v>276</v>
      </c>
      <c r="Q2294" s="57" t="str">
        <f>MID(Tabla1[[#This Row],[Aplicación]],14,1)</f>
        <v>2</v>
      </c>
      <c r="R2294" s="35" t="s">
        <v>265</v>
      </c>
      <c r="S2294" s="57" t="str">
        <f>MID(Tabla1[[#This Row],[Aplicación]],6,2)</f>
        <v>10</v>
      </c>
      <c r="T2294" s="54" t="str">
        <f>VLOOKUP(Tabla1[[#This Row],[AREA]],Hoja1!A:B,2,FALSE)</f>
        <v>10. Personas mayores, familia y servicios sociales</v>
      </c>
      <c r="U2294" s="57" t="str">
        <f>MID(Tabla1[[#This Row],[Aplicación]],9,4)</f>
        <v>2311</v>
      </c>
      <c r="V2294" s="54" t="str">
        <f>VLOOKUP(Tabla1[[#This Row],[PROGRAMA]],Hoja1!A:B,2,FALSE)</f>
        <v>2311. Intervención social</v>
      </c>
      <c r="W2294" s="57" t="str">
        <f>MID(Tabla1[[#This Row],[Aplicación]],14,2)</f>
        <v>22</v>
      </c>
      <c r="X2294" s="57" t="str">
        <f>MID(Tabla1[[#This Row],[Aplicación]],14,6)</f>
        <v>22799</v>
      </c>
    </row>
    <row r="2295" spans="1:24" x14ac:dyDescent="0.25">
      <c r="A2295" s="60">
        <v>220219000122</v>
      </c>
      <c r="B2295" s="43" t="s">
        <v>390</v>
      </c>
      <c r="C2295" s="61">
        <v>45292</v>
      </c>
      <c r="D2295" s="60">
        <v>22024001727</v>
      </c>
      <c r="E2295" s="43" t="s">
        <v>1141</v>
      </c>
      <c r="F2295" s="62">
        <v>163945.04999999999</v>
      </c>
      <c r="G2295" s="43" t="s">
        <v>281</v>
      </c>
      <c r="H2295" s="43" t="s">
        <v>417</v>
      </c>
      <c r="I2295" s="69">
        <v>220</v>
      </c>
      <c r="J2295" s="43" t="s">
        <v>398</v>
      </c>
      <c r="K2295" s="43" t="s">
        <v>398</v>
      </c>
      <c r="L2295" s="43" t="s">
        <v>399</v>
      </c>
      <c r="M2295" s="43" t="s">
        <v>395</v>
      </c>
      <c r="N2295" s="43" t="s">
        <v>396</v>
      </c>
      <c r="O2295" s="52" t="s">
        <v>321</v>
      </c>
      <c r="P2295" s="63" t="s">
        <v>276</v>
      </c>
      <c r="Q2295" s="57" t="str">
        <f>MID(Tabla1[[#This Row],[Aplicación]],14,1)</f>
        <v>2</v>
      </c>
      <c r="R2295" s="35" t="s">
        <v>265</v>
      </c>
      <c r="S2295" s="57" t="str">
        <f>MID(Tabla1[[#This Row],[Aplicación]],6,2)</f>
        <v>10</v>
      </c>
      <c r="T2295" s="54" t="str">
        <f>VLOOKUP(Tabla1[[#This Row],[AREA]],Hoja1!A:B,2,FALSE)</f>
        <v>10. Personas mayores, familia y servicios sociales</v>
      </c>
      <c r="U2295" s="57" t="str">
        <f>MID(Tabla1[[#This Row],[Aplicación]],9,4)</f>
        <v>2311</v>
      </c>
      <c r="V2295" s="54" t="str">
        <f>VLOOKUP(Tabla1[[#This Row],[PROGRAMA]],Hoja1!A:B,2,FALSE)</f>
        <v>2311. Intervención social</v>
      </c>
      <c r="W2295" s="57" t="str">
        <f>MID(Tabla1[[#This Row],[Aplicación]],14,2)</f>
        <v>22</v>
      </c>
      <c r="X2295" s="57" t="str">
        <f>MID(Tabla1[[#This Row],[Aplicación]],14,6)</f>
        <v>22799</v>
      </c>
    </row>
    <row r="2296" spans="1:24" x14ac:dyDescent="0.25">
      <c r="A2296" s="60">
        <v>220239000417</v>
      </c>
      <c r="B2296" s="43" t="s">
        <v>390</v>
      </c>
      <c r="C2296" s="61">
        <v>45292</v>
      </c>
      <c r="D2296" s="60">
        <v>22024001306</v>
      </c>
      <c r="E2296" s="43" t="s">
        <v>1141</v>
      </c>
      <c r="F2296" s="62">
        <v>137000</v>
      </c>
      <c r="G2296" s="43" t="s">
        <v>418</v>
      </c>
      <c r="H2296" s="43" t="s">
        <v>1594</v>
      </c>
      <c r="I2296" s="69">
        <v>220</v>
      </c>
      <c r="J2296" s="43" t="s">
        <v>419</v>
      </c>
      <c r="K2296" s="43" t="s">
        <v>420</v>
      </c>
      <c r="L2296" s="43" t="s">
        <v>399</v>
      </c>
      <c r="M2296" s="43" t="s">
        <v>395</v>
      </c>
      <c r="N2296" s="43" t="s">
        <v>396</v>
      </c>
      <c r="O2296" s="52" t="s">
        <v>321</v>
      </c>
      <c r="P2296" s="63" t="s">
        <v>276</v>
      </c>
      <c r="Q2296" s="57" t="str">
        <f>MID(Tabla1[[#This Row],[Aplicación]],14,1)</f>
        <v>2</v>
      </c>
      <c r="R2296" s="35" t="s">
        <v>265</v>
      </c>
      <c r="S2296" s="57" t="str">
        <f>MID(Tabla1[[#This Row],[Aplicación]],6,2)</f>
        <v>10</v>
      </c>
      <c r="T2296" s="54" t="str">
        <f>VLOOKUP(Tabla1[[#This Row],[AREA]],Hoja1!A:B,2,FALSE)</f>
        <v>10. Personas mayores, familia y servicios sociales</v>
      </c>
      <c r="U2296" s="57" t="str">
        <f>MID(Tabla1[[#This Row],[Aplicación]],9,4)</f>
        <v>2311</v>
      </c>
      <c r="V2296" s="54" t="str">
        <f>VLOOKUP(Tabla1[[#This Row],[PROGRAMA]],Hoja1!A:B,2,FALSE)</f>
        <v>2311. Intervención social</v>
      </c>
      <c r="W2296" s="57" t="str">
        <f>MID(Tabla1[[#This Row],[Aplicación]],14,2)</f>
        <v>22</v>
      </c>
      <c r="X2296" s="57" t="str">
        <f>MID(Tabla1[[#This Row],[Aplicación]],14,6)</f>
        <v>22799</v>
      </c>
    </row>
    <row r="2297" spans="1:24" x14ac:dyDescent="0.25">
      <c r="A2297" s="60">
        <v>220240006652</v>
      </c>
      <c r="B2297" s="43" t="s">
        <v>390</v>
      </c>
      <c r="C2297" s="61">
        <v>45365</v>
      </c>
      <c r="D2297" s="60">
        <v>22024001757</v>
      </c>
      <c r="E2297" s="43" t="s">
        <v>1141</v>
      </c>
      <c r="F2297" s="62">
        <v>122026.31</v>
      </c>
      <c r="G2297" s="43" t="s">
        <v>281</v>
      </c>
      <c r="H2297" s="43" t="s">
        <v>1598</v>
      </c>
      <c r="I2297" s="69">
        <v>220</v>
      </c>
      <c r="J2297" s="43" t="s">
        <v>398</v>
      </c>
      <c r="K2297" s="43" t="s">
        <v>398</v>
      </c>
      <c r="L2297" s="43" t="s">
        <v>399</v>
      </c>
      <c r="M2297" s="43" t="s">
        <v>395</v>
      </c>
      <c r="N2297" s="43" t="s">
        <v>396</v>
      </c>
      <c r="O2297" s="52" t="s">
        <v>321</v>
      </c>
      <c r="P2297" s="63" t="s">
        <v>276</v>
      </c>
      <c r="Q2297" s="57" t="str">
        <f>MID(Tabla1[[#This Row],[Aplicación]],14,1)</f>
        <v>2</v>
      </c>
      <c r="R2297" s="35" t="s">
        <v>265</v>
      </c>
      <c r="S2297" s="57" t="str">
        <f>MID(Tabla1[[#This Row],[Aplicación]],6,2)</f>
        <v>10</v>
      </c>
      <c r="T2297" s="54" t="str">
        <f>VLOOKUP(Tabla1[[#This Row],[AREA]],Hoja1!A:B,2,FALSE)</f>
        <v>10. Personas mayores, familia y servicios sociales</v>
      </c>
      <c r="U2297" s="57" t="str">
        <f>MID(Tabla1[[#This Row],[Aplicación]],9,4)</f>
        <v>2311</v>
      </c>
      <c r="V2297" s="54" t="str">
        <f>VLOOKUP(Tabla1[[#This Row],[PROGRAMA]],Hoja1!A:B,2,FALSE)</f>
        <v>2311. Intervención social</v>
      </c>
      <c r="W2297" s="57" t="str">
        <f>MID(Tabla1[[#This Row],[Aplicación]],14,2)</f>
        <v>22</v>
      </c>
      <c r="X2297" s="57" t="str">
        <f>MID(Tabla1[[#This Row],[Aplicación]],14,6)</f>
        <v>22799</v>
      </c>
    </row>
    <row r="2298" spans="1:24" x14ac:dyDescent="0.25">
      <c r="A2298" s="60">
        <v>220239000469</v>
      </c>
      <c r="B2298" s="43" t="s">
        <v>390</v>
      </c>
      <c r="C2298" s="61">
        <v>45292</v>
      </c>
      <c r="D2298" s="60">
        <v>22024001132</v>
      </c>
      <c r="E2298" s="43" t="s">
        <v>1141</v>
      </c>
      <c r="F2298" s="62">
        <v>108089.7</v>
      </c>
      <c r="G2298" s="43" t="s">
        <v>1052</v>
      </c>
      <c r="H2298" s="43" t="s">
        <v>1606</v>
      </c>
      <c r="I2298" s="69">
        <v>220</v>
      </c>
      <c r="J2298" s="43" t="s">
        <v>393</v>
      </c>
      <c r="K2298" s="43" t="s">
        <v>393</v>
      </c>
      <c r="L2298" s="43" t="s">
        <v>399</v>
      </c>
      <c r="M2298" s="43" t="s">
        <v>395</v>
      </c>
      <c r="N2298" s="43" t="s">
        <v>396</v>
      </c>
      <c r="O2298" s="52" t="s">
        <v>321</v>
      </c>
      <c r="P2298" s="63" t="s">
        <v>276</v>
      </c>
      <c r="Q2298" s="57" t="str">
        <f>MID(Tabla1[[#This Row],[Aplicación]],14,1)</f>
        <v>2</v>
      </c>
      <c r="R2298" s="35" t="s">
        <v>265</v>
      </c>
      <c r="S2298" s="57" t="str">
        <f>MID(Tabla1[[#This Row],[Aplicación]],6,2)</f>
        <v>10</v>
      </c>
      <c r="T2298" s="54" t="str">
        <f>VLOOKUP(Tabla1[[#This Row],[AREA]],Hoja1!A:B,2,FALSE)</f>
        <v>10. Personas mayores, familia y servicios sociales</v>
      </c>
      <c r="U2298" s="57" t="str">
        <f>MID(Tabla1[[#This Row],[Aplicación]],9,4)</f>
        <v>2311</v>
      </c>
      <c r="V2298" s="54" t="str">
        <f>VLOOKUP(Tabla1[[#This Row],[PROGRAMA]],Hoja1!A:B,2,FALSE)</f>
        <v>2311. Intervención social</v>
      </c>
      <c r="W2298" s="57" t="str">
        <f>MID(Tabla1[[#This Row],[Aplicación]],14,2)</f>
        <v>22</v>
      </c>
      <c r="X2298" s="57" t="str">
        <f>MID(Tabla1[[#This Row],[Aplicación]],14,6)</f>
        <v>22799</v>
      </c>
    </row>
    <row r="2299" spans="1:24" x14ac:dyDescent="0.25">
      <c r="A2299" s="60">
        <v>220239000325</v>
      </c>
      <c r="B2299" s="43" t="s">
        <v>390</v>
      </c>
      <c r="C2299" s="61">
        <v>45292</v>
      </c>
      <c r="D2299" s="60">
        <v>22024001087</v>
      </c>
      <c r="E2299" s="43" t="s">
        <v>1141</v>
      </c>
      <c r="F2299" s="62">
        <v>69017.600000000006</v>
      </c>
      <c r="G2299" s="43" t="s">
        <v>1016</v>
      </c>
      <c r="H2299" s="43" t="s">
        <v>1651</v>
      </c>
      <c r="I2299" s="69">
        <v>220</v>
      </c>
      <c r="J2299" s="43" t="s">
        <v>398</v>
      </c>
      <c r="K2299" s="43" t="s">
        <v>398</v>
      </c>
      <c r="L2299" s="43" t="s">
        <v>399</v>
      </c>
      <c r="M2299" s="43" t="s">
        <v>395</v>
      </c>
      <c r="N2299" s="43" t="s">
        <v>396</v>
      </c>
      <c r="O2299" s="52" t="s">
        <v>321</v>
      </c>
      <c r="P2299" s="63" t="s">
        <v>276</v>
      </c>
      <c r="Q2299" s="57" t="str">
        <f>MID(Tabla1[[#This Row],[Aplicación]],14,1)</f>
        <v>2</v>
      </c>
      <c r="R2299" s="35" t="s">
        <v>265</v>
      </c>
      <c r="S2299" s="57" t="str">
        <f>MID(Tabla1[[#This Row],[Aplicación]],6,2)</f>
        <v>10</v>
      </c>
      <c r="T2299" s="54" t="str">
        <f>VLOOKUP(Tabla1[[#This Row],[AREA]],Hoja1!A:B,2,FALSE)</f>
        <v>10. Personas mayores, familia y servicios sociales</v>
      </c>
      <c r="U2299" s="57" t="str">
        <f>MID(Tabla1[[#This Row],[Aplicación]],9,4)</f>
        <v>2311</v>
      </c>
      <c r="V2299" s="54" t="str">
        <f>VLOOKUP(Tabla1[[#This Row],[PROGRAMA]],Hoja1!A:B,2,FALSE)</f>
        <v>2311. Intervención social</v>
      </c>
      <c r="W2299" s="57" t="str">
        <f>MID(Tabla1[[#This Row],[Aplicación]],14,2)</f>
        <v>22</v>
      </c>
      <c r="X2299" s="57" t="str">
        <f>MID(Tabla1[[#This Row],[Aplicación]],14,6)</f>
        <v>22799</v>
      </c>
    </row>
    <row r="2300" spans="1:24" x14ac:dyDescent="0.25">
      <c r="A2300" s="44">
        <v>220229000821</v>
      </c>
      <c r="B2300" s="45" t="s">
        <v>390</v>
      </c>
      <c r="C2300" s="50">
        <v>45292</v>
      </c>
      <c r="D2300" s="44">
        <v>22024002066</v>
      </c>
      <c r="E2300" s="45" t="s">
        <v>1141</v>
      </c>
      <c r="F2300" s="51">
        <v>56948.71</v>
      </c>
      <c r="G2300" s="45" t="s">
        <v>491</v>
      </c>
      <c r="H2300" s="45" t="s">
        <v>492</v>
      </c>
      <c r="I2300" s="53">
        <v>220</v>
      </c>
      <c r="J2300" s="45" t="s">
        <v>398</v>
      </c>
      <c r="K2300" s="45" t="s">
        <v>398</v>
      </c>
      <c r="L2300" s="45" t="s">
        <v>399</v>
      </c>
      <c r="M2300" s="45" t="s">
        <v>395</v>
      </c>
      <c r="N2300" s="45" t="s">
        <v>396</v>
      </c>
      <c r="O2300" s="52" t="s">
        <v>321</v>
      </c>
      <c r="P2300" s="63" t="s">
        <v>276</v>
      </c>
      <c r="Q2300" s="57" t="str">
        <f>MID(Tabla1[[#This Row],[Aplicación]],14,1)</f>
        <v>2</v>
      </c>
      <c r="R2300" s="35" t="s">
        <v>265</v>
      </c>
      <c r="S2300" s="57" t="str">
        <f>MID(Tabla1[[#This Row],[Aplicación]],6,2)</f>
        <v>10</v>
      </c>
      <c r="T2300" s="54" t="str">
        <f>VLOOKUP(Tabla1[[#This Row],[AREA]],Hoja1!A:B,2,FALSE)</f>
        <v>10. Personas mayores, familia y servicios sociales</v>
      </c>
      <c r="U2300" s="57" t="str">
        <f>MID(Tabla1[[#This Row],[Aplicación]],9,4)</f>
        <v>2311</v>
      </c>
      <c r="V2300" s="54" t="str">
        <f>VLOOKUP(Tabla1[[#This Row],[PROGRAMA]],Hoja1!A:B,2,FALSE)</f>
        <v>2311. Intervención social</v>
      </c>
      <c r="W2300" s="57" t="str">
        <f>MID(Tabla1[[#This Row],[Aplicación]],14,2)</f>
        <v>22</v>
      </c>
      <c r="X2300" s="57" t="str">
        <f>MID(Tabla1[[#This Row],[Aplicación]],14,6)</f>
        <v>22799</v>
      </c>
    </row>
    <row r="2301" spans="1:24" x14ac:dyDescent="0.25">
      <c r="A2301" s="44">
        <v>220239000324</v>
      </c>
      <c r="B2301" s="45" t="s">
        <v>390</v>
      </c>
      <c r="C2301" s="50">
        <v>45292</v>
      </c>
      <c r="D2301" s="44">
        <v>22024001086</v>
      </c>
      <c r="E2301" s="45" t="s">
        <v>1141</v>
      </c>
      <c r="F2301" s="51">
        <v>5882.4</v>
      </c>
      <c r="G2301" s="45" t="s">
        <v>1016</v>
      </c>
      <c r="H2301" s="45" t="s">
        <v>1709</v>
      </c>
      <c r="I2301" s="53">
        <v>220</v>
      </c>
      <c r="J2301" s="45" t="s">
        <v>398</v>
      </c>
      <c r="K2301" s="45" t="s">
        <v>398</v>
      </c>
      <c r="L2301" s="45" t="s">
        <v>399</v>
      </c>
      <c r="M2301" s="45" t="s">
        <v>395</v>
      </c>
      <c r="N2301" s="45" t="s">
        <v>396</v>
      </c>
      <c r="O2301" s="52" t="s">
        <v>321</v>
      </c>
      <c r="P2301" s="63" t="s">
        <v>276</v>
      </c>
      <c r="Q2301" s="57" t="str">
        <f>MID(Tabla1[[#This Row],[Aplicación]],14,1)</f>
        <v>2</v>
      </c>
      <c r="R2301" s="35" t="s">
        <v>265</v>
      </c>
      <c r="S2301" s="57" t="str">
        <f>MID(Tabla1[[#This Row],[Aplicación]],6,2)</f>
        <v>10</v>
      </c>
      <c r="T2301" s="54" t="str">
        <f>VLOOKUP(Tabla1[[#This Row],[AREA]],Hoja1!A:B,2,FALSE)</f>
        <v>10. Personas mayores, familia y servicios sociales</v>
      </c>
      <c r="U2301" s="57" t="str">
        <f>MID(Tabla1[[#This Row],[Aplicación]],9,4)</f>
        <v>2311</v>
      </c>
      <c r="V2301" s="54" t="str">
        <f>VLOOKUP(Tabla1[[#This Row],[PROGRAMA]],Hoja1!A:B,2,FALSE)</f>
        <v>2311. Intervención social</v>
      </c>
      <c r="W2301" s="57" t="str">
        <f>MID(Tabla1[[#This Row],[Aplicación]],14,2)</f>
        <v>22</v>
      </c>
      <c r="X2301" s="57" t="str">
        <f>MID(Tabla1[[#This Row],[Aplicación]],14,6)</f>
        <v>22799</v>
      </c>
    </row>
    <row r="2302" spans="1:24" x14ac:dyDescent="0.25">
      <c r="A2302" s="60">
        <v>220219000658</v>
      </c>
      <c r="B2302" s="43" t="s">
        <v>390</v>
      </c>
      <c r="C2302" s="61">
        <v>45292</v>
      </c>
      <c r="D2302" s="60">
        <v>22024001728</v>
      </c>
      <c r="E2302" s="43" t="s">
        <v>1141</v>
      </c>
      <c r="F2302" s="62">
        <v>19094.419999999998</v>
      </c>
      <c r="G2302" s="43" t="s">
        <v>281</v>
      </c>
      <c r="H2302" s="43" t="s">
        <v>553</v>
      </c>
      <c r="I2302" s="69">
        <v>220</v>
      </c>
      <c r="J2302" s="43" t="s">
        <v>398</v>
      </c>
      <c r="K2302" s="43" t="s">
        <v>398</v>
      </c>
      <c r="L2302" s="43" t="s">
        <v>399</v>
      </c>
      <c r="M2302" s="43" t="s">
        <v>395</v>
      </c>
      <c r="N2302" s="43" t="s">
        <v>396</v>
      </c>
      <c r="O2302" s="52" t="s">
        <v>321</v>
      </c>
      <c r="P2302" s="63" t="s">
        <v>276</v>
      </c>
      <c r="Q2302" s="57" t="str">
        <f>MID(Tabla1[[#This Row],[Aplicación]],14,1)</f>
        <v>2</v>
      </c>
      <c r="R2302" s="35" t="s">
        <v>265</v>
      </c>
      <c r="S2302" s="57" t="str">
        <f>MID(Tabla1[[#This Row],[Aplicación]],6,2)</f>
        <v>10</v>
      </c>
      <c r="T2302" s="54" t="str">
        <f>VLOOKUP(Tabla1[[#This Row],[AREA]],Hoja1!A:B,2,FALSE)</f>
        <v>10. Personas mayores, familia y servicios sociales</v>
      </c>
      <c r="U2302" s="57" t="str">
        <f>MID(Tabla1[[#This Row],[Aplicación]],9,4)</f>
        <v>2311</v>
      </c>
      <c r="V2302" s="54" t="str">
        <f>VLOOKUP(Tabla1[[#This Row],[PROGRAMA]],Hoja1!A:B,2,FALSE)</f>
        <v>2311. Intervención social</v>
      </c>
      <c r="W2302" s="57" t="str">
        <f>MID(Tabla1[[#This Row],[Aplicación]],14,2)</f>
        <v>22</v>
      </c>
      <c r="X2302" s="57" t="str">
        <f>MID(Tabla1[[#This Row],[Aplicación]],14,6)</f>
        <v>22799</v>
      </c>
    </row>
    <row r="2303" spans="1:24" x14ac:dyDescent="0.25">
      <c r="A2303" s="60">
        <v>220239000192</v>
      </c>
      <c r="B2303" s="43" t="s">
        <v>390</v>
      </c>
      <c r="C2303" s="61">
        <v>45292</v>
      </c>
      <c r="D2303" s="60">
        <v>22024001163</v>
      </c>
      <c r="E2303" s="43" t="s">
        <v>1141</v>
      </c>
      <c r="F2303" s="62">
        <v>461.37</v>
      </c>
      <c r="G2303" s="43" t="s">
        <v>739</v>
      </c>
      <c r="H2303" s="43" t="s">
        <v>2145</v>
      </c>
      <c r="I2303" s="69">
        <v>220</v>
      </c>
      <c r="J2303" s="43" t="s">
        <v>398</v>
      </c>
      <c r="K2303" s="43" t="s">
        <v>398</v>
      </c>
      <c r="L2303" s="43" t="s">
        <v>399</v>
      </c>
      <c r="M2303" s="43" t="s">
        <v>395</v>
      </c>
      <c r="N2303" s="43" t="s">
        <v>396</v>
      </c>
      <c r="O2303" s="52" t="s">
        <v>321</v>
      </c>
      <c r="P2303" s="63" t="s">
        <v>276</v>
      </c>
      <c r="Q2303" s="57" t="str">
        <f>MID(Tabla1[[#This Row],[Aplicación]],14,1)</f>
        <v>2</v>
      </c>
      <c r="R2303" s="35" t="s">
        <v>265</v>
      </c>
      <c r="S2303" s="57" t="str">
        <f>MID(Tabla1[[#This Row],[Aplicación]],6,2)</f>
        <v>10</v>
      </c>
      <c r="T2303" s="54" t="str">
        <f>VLOOKUP(Tabla1[[#This Row],[AREA]],Hoja1!A:B,2,FALSE)</f>
        <v>10. Personas mayores, familia y servicios sociales</v>
      </c>
      <c r="U2303" s="57" t="str">
        <f>MID(Tabla1[[#This Row],[Aplicación]],9,4)</f>
        <v>2311</v>
      </c>
      <c r="V2303" s="54" t="str">
        <f>VLOOKUP(Tabla1[[#This Row],[PROGRAMA]],Hoja1!A:B,2,FALSE)</f>
        <v>2311. Intervención social</v>
      </c>
      <c r="W2303" s="57" t="str">
        <f>MID(Tabla1[[#This Row],[Aplicación]],14,2)</f>
        <v>22</v>
      </c>
      <c r="X2303" s="57" t="str">
        <f>MID(Tabla1[[#This Row],[Aplicación]],14,6)</f>
        <v>22799</v>
      </c>
    </row>
    <row r="2304" spans="1:24" x14ac:dyDescent="0.25">
      <c r="A2304" s="60">
        <v>220239000100</v>
      </c>
      <c r="B2304" s="43" t="s">
        <v>390</v>
      </c>
      <c r="C2304" s="61">
        <v>45292</v>
      </c>
      <c r="D2304" s="60">
        <v>22024001153</v>
      </c>
      <c r="E2304" s="43" t="s">
        <v>1141</v>
      </c>
      <c r="F2304" s="62">
        <v>1704.04</v>
      </c>
      <c r="G2304" s="43" t="s">
        <v>739</v>
      </c>
      <c r="H2304" s="43" t="s">
        <v>965</v>
      </c>
      <c r="I2304" s="69">
        <v>220</v>
      </c>
      <c r="J2304" s="43" t="s">
        <v>398</v>
      </c>
      <c r="K2304" s="43" t="s">
        <v>398</v>
      </c>
      <c r="L2304" s="43" t="s">
        <v>399</v>
      </c>
      <c r="M2304" s="43" t="s">
        <v>585</v>
      </c>
      <c r="N2304" s="43" t="s">
        <v>539</v>
      </c>
      <c r="O2304" s="52" t="s">
        <v>326</v>
      </c>
      <c r="P2304" s="63" t="s">
        <v>276</v>
      </c>
      <c r="Q2304" s="57" t="str">
        <f>MID(Tabla1[[#This Row],[Aplicación]],14,1)</f>
        <v>2</v>
      </c>
      <c r="R2304" s="35" t="s">
        <v>265</v>
      </c>
      <c r="S2304" s="57" t="str">
        <f>MID(Tabla1[[#This Row],[Aplicación]],6,2)</f>
        <v>10</v>
      </c>
      <c r="T2304" s="54" t="str">
        <f>VLOOKUP(Tabla1[[#This Row],[AREA]],Hoja1!A:B,2,FALSE)</f>
        <v>10. Personas mayores, familia y servicios sociales</v>
      </c>
      <c r="U2304" s="57">
        <v>4312</v>
      </c>
      <c r="V2304" s="54" t="str">
        <f>VLOOKUP(Tabla1[[#This Row],[PROGRAMA]],Hoja1!A:B,2,FALSE)</f>
        <v>4312. Mercados</v>
      </c>
      <c r="W2304" s="57">
        <v>22</v>
      </c>
      <c r="X2304" s="57">
        <v>22602</v>
      </c>
    </row>
    <row r="2305" spans="1:24" x14ac:dyDescent="0.25">
      <c r="A2305" s="60">
        <v>220239000086</v>
      </c>
      <c r="B2305" s="43" t="s">
        <v>390</v>
      </c>
      <c r="C2305" s="61">
        <v>45292</v>
      </c>
      <c r="D2305" s="60">
        <v>22024001149</v>
      </c>
      <c r="E2305" s="43" t="s">
        <v>1141</v>
      </c>
      <c r="F2305" s="62">
        <v>18606.75</v>
      </c>
      <c r="G2305" s="43" t="s">
        <v>281</v>
      </c>
      <c r="H2305" s="43" t="s">
        <v>975</v>
      </c>
      <c r="I2305" s="69">
        <v>220</v>
      </c>
      <c r="J2305" s="43" t="s">
        <v>398</v>
      </c>
      <c r="K2305" s="43" t="s">
        <v>398</v>
      </c>
      <c r="L2305" s="43" t="s">
        <v>399</v>
      </c>
      <c r="M2305" s="43" t="s">
        <v>395</v>
      </c>
      <c r="N2305" s="43" t="s">
        <v>396</v>
      </c>
      <c r="O2305" s="52" t="s">
        <v>321</v>
      </c>
      <c r="P2305" s="63" t="s">
        <v>276</v>
      </c>
      <c r="Q2305" s="57" t="str">
        <f>MID(Tabla1[[#This Row],[Aplicación]],14,1)</f>
        <v>2</v>
      </c>
      <c r="R2305" s="35" t="s">
        <v>265</v>
      </c>
      <c r="S2305" s="57" t="str">
        <f>MID(Tabla1[[#This Row],[Aplicación]],6,2)</f>
        <v>10</v>
      </c>
      <c r="T2305" s="54" t="str">
        <f>VLOOKUP(Tabla1[[#This Row],[AREA]],Hoja1!A:B,2,FALSE)</f>
        <v>10. Personas mayores, familia y servicios sociales</v>
      </c>
      <c r="U2305" s="57" t="str">
        <f>MID(Tabla1[[#This Row],[Aplicación]],9,4)</f>
        <v>2311</v>
      </c>
      <c r="V2305" s="54" t="str">
        <f>VLOOKUP(Tabla1[[#This Row],[PROGRAMA]],Hoja1!A:B,2,FALSE)</f>
        <v>2311. Intervención social</v>
      </c>
      <c r="W2305" s="57" t="str">
        <f>MID(Tabla1[[#This Row],[Aplicación]],14,2)</f>
        <v>22</v>
      </c>
      <c r="X2305" s="57" t="str">
        <f>MID(Tabla1[[#This Row],[Aplicación]],14,6)</f>
        <v>22799</v>
      </c>
    </row>
    <row r="2306" spans="1:24" x14ac:dyDescent="0.25">
      <c r="A2306" s="60">
        <v>220239000249</v>
      </c>
      <c r="B2306" s="43" t="s">
        <v>390</v>
      </c>
      <c r="C2306" s="61">
        <v>45292</v>
      </c>
      <c r="D2306" s="60">
        <v>22024001537</v>
      </c>
      <c r="E2306" s="43" t="s">
        <v>1141</v>
      </c>
      <c r="F2306" s="62">
        <v>7536.23</v>
      </c>
      <c r="G2306" s="43" t="s">
        <v>491</v>
      </c>
      <c r="H2306" s="43" t="s">
        <v>2294</v>
      </c>
      <c r="I2306" s="69">
        <v>220</v>
      </c>
      <c r="J2306" s="43" t="s">
        <v>398</v>
      </c>
      <c r="K2306" s="43" t="s">
        <v>398</v>
      </c>
      <c r="L2306" s="43" t="s">
        <v>399</v>
      </c>
      <c r="M2306" s="43" t="s">
        <v>395</v>
      </c>
      <c r="N2306" s="43" t="s">
        <v>396</v>
      </c>
      <c r="O2306" s="52" t="s">
        <v>321</v>
      </c>
      <c r="P2306" s="63" t="s">
        <v>276</v>
      </c>
      <c r="Q2306" s="57" t="str">
        <f>MID(Tabla1[[#This Row],[Aplicación]],14,1)</f>
        <v>2</v>
      </c>
      <c r="R2306" s="35" t="s">
        <v>265</v>
      </c>
      <c r="S2306" s="57" t="str">
        <f>MID(Tabla1[[#This Row],[Aplicación]],6,2)</f>
        <v>10</v>
      </c>
      <c r="T2306" s="54" t="str">
        <f>VLOOKUP(Tabla1[[#This Row],[AREA]],Hoja1!A:B,2,FALSE)</f>
        <v>10. Personas mayores, familia y servicios sociales</v>
      </c>
      <c r="U2306" s="57" t="str">
        <f>MID(Tabla1[[#This Row],[Aplicación]],9,4)</f>
        <v>2311</v>
      </c>
      <c r="V2306" s="54" t="str">
        <f>VLOOKUP(Tabla1[[#This Row],[PROGRAMA]],Hoja1!A:B,2,FALSE)</f>
        <v>2311. Intervención social</v>
      </c>
      <c r="W2306" s="57" t="str">
        <f>MID(Tabla1[[#This Row],[Aplicación]],14,2)</f>
        <v>22</v>
      </c>
      <c r="X2306" s="57" t="str">
        <f>MID(Tabla1[[#This Row],[Aplicación]],14,6)</f>
        <v>22799</v>
      </c>
    </row>
    <row r="2307" spans="1:24" x14ac:dyDescent="0.25">
      <c r="A2307" s="60">
        <v>220239000443</v>
      </c>
      <c r="B2307" s="43" t="s">
        <v>390</v>
      </c>
      <c r="C2307" s="61">
        <v>45292</v>
      </c>
      <c r="D2307" s="60">
        <v>22024001131</v>
      </c>
      <c r="E2307" s="43" t="s">
        <v>1141</v>
      </c>
      <c r="F2307" s="62">
        <v>14256</v>
      </c>
      <c r="G2307" s="43" t="s">
        <v>520</v>
      </c>
      <c r="H2307" s="43" t="s">
        <v>2304</v>
      </c>
      <c r="I2307" s="69">
        <v>220</v>
      </c>
      <c r="J2307" s="43" t="s">
        <v>398</v>
      </c>
      <c r="K2307" s="43" t="s">
        <v>398</v>
      </c>
      <c r="L2307" s="43" t="s">
        <v>399</v>
      </c>
      <c r="M2307" s="43" t="s">
        <v>395</v>
      </c>
      <c r="N2307" s="43" t="s">
        <v>396</v>
      </c>
      <c r="O2307" s="52" t="s">
        <v>321</v>
      </c>
      <c r="P2307" s="63" t="s">
        <v>276</v>
      </c>
      <c r="Q2307" s="57" t="str">
        <f>MID(Tabla1[[#This Row],[Aplicación]],14,1)</f>
        <v>2</v>
      </c>
      <c r="R2307" s="35" t="s">
        <v>265</v>
      </c>
      <c r="S2307" s="57" t="str">
        <f>MID(Tabla1[[#This Row],[Aplicación]],6,2)</f>
        <v>10</v>
      </c>
      <c r="T2307" s="54" t="str">
        <f>VLOOKUP(Tabla1[[#This Row],[AREA]],Hoja1!A:B,2,FALSE)</f>
        <v>10. Personas mayores, familia y servicios sociales</v>
      </c>
      <c r="U2307" s="57" t="str">
        <f>MID(Tabla1[[#This Row],[Aplicación]],9,4)</f>
        <v>2311</v>
      </c>
      <c r="V2307" s="54" t="str">
        <f>VLOOKUP(Tabla1[[#This Row],[PROGRAMA]],Hoja1!A:B,2,FALSE)</f>
        <v>2311. Intervención social</v>
      </c>
      <c r="W2307" s="57" t="str">
        <f>MID(Tabla1[[#This Row],[Aplicación]],14,2)</f>
        <v>22</v>
      </c>
      <c r="X2307" s="57" t="str">
        <f>MID(Tabla1[[#This Row],[Aplicación]],14,6)</f>
        <v>22799</v>
      </c>
    </row>
    <row r="2308" spans="1:24" x14ac:dyDescent="0.25">
      <c r="A2308" s="60">
        <v>220239000470</v>
      </c>
      <c r="B2308" s="43" t="s">
        <v>390</v>
      </c>
      <c r="C2308" s="61">
        <v>45292</v>
      </c>
      <c r="D2308" s="60">
        <v>22024001133</v>
      </c>
      <c r="E2308" s="43" t="s">
        <v>1141</v>
      </c>
      <c r="F2308" s="62">
        <v>42200</v>
      </c>
      <c r="G2308" s="43" t="s">
        <v>1052</v>
      </c>
      <c r="H2308" s="43" t="s">
        <v>2315</v>
      </c>
      <c r="I2308" s="69">
        <v>220</v>
      </c>
      <c r="J2308" s="43" t="s">
        <v>393</v>
      </c>
      <c r="K2308" s="43" t="s">
        <v>393</v>
      </c>
      <c r="L2308" s="43" t="s">
        <v>399</v>
      </c>
      <c r="M2308" s="43" t="s">
        <v>395</v>
      </c>
      <c r="N2308" s="43" t="s">
        <v>396</v>
      </c>
      <c r="O2308" s="52" t="s">
        <v>321</v>
      </c>
      <c r="P2308" s="63" t="s">
        <v>276</v>
      </c>
      <c r="Q2308" s="57" t="str">
        <f>MID(Tabla1[[#This Row],[Aplicación]],14,1)</f>
        <v>2</v>
      </c>
      <c r="R2308" s="35" t="s">
        <v>265</v>
      </c>
      <c r="S2308" s="57" t="str">
        <f>MID(Tabla1[[#This Row],[Aplicación]],6,2)</f>
        <v>10</v>
      </c>
      <c r="T2308" s="54" t="str">
        <f>VLOOKUP(Tabla1[[#This Row],[AREA]],Hoja1!A:B,2,FALSE)</f>
        <v>10. Personas mayores, familia y servicios sociales</v>
      </c>
      <c r="U2308" s="57" t="str">
        <f>MID(Tabla1[[#This Row],[Aplicación]],9,4)</f>
        <v>2311</v>
      </c>
      <c r="V2308" s="54" t="str">
        <f>VLOOKUP(Tabla1[[#This Row],[PROGRAMA]],Hoja1!A:B,2,FALSE)</f>
        <v>2311. Intervención social</v>
      </c>
      <c r="W2308" s="57" t="str">
        <f>MID(Tabla1[[#This Row],[Aplicación]],14,2)</f>
        <v>22</v>
      </c>
      <c r="X2308" s="57" t="str">
        <f>MID(Tabla1[[#This Row],[Aplicación]],14,6)</f>
        <v>22799</v>
      </c>
    </row>
    <row r="2309" spans="1:24" x14ac:dyDescent="0.25">
      <c r="A2309" s="60">
        <v>220239000471</v>
      </c>
      <c r="B2309" s="43" t="s">
        <v>390</v>
      </c>
      <c r="C2309" s="61">
        <v>45292</v>
      </c>
      <c r="D2309" s="60">
        <v>22024001310</v>
      </c>
      <c r="E2309" s="43" t="s">
        <v>1141</v>
      </c>
      <c r="F2309" s="62">
        <v>29167.360000000001</v>
      </c>
      <c r="G2309" s="43" t="s">
        <v>1052</v>
      </c>
      <c r="H2309" s="43" t="s">
        <v>2325</v>
      </c>
      <c r="I2309" s="69">
        <v>220</v>
      </c>
      <c r="J2309" s="43" t="s">
        <v>393</v>
      </c>
      <c r="K2309" s="43" t="s">
        <v>393</v>
      </c>
      <c r="L2309" s="43" t="s">
        <v>399</v>
      </c>
      <c r="M2309" s="43" t="s">
        <v>395</v>
      </c>
      <c r="N2309" s="43" t="s">
        <v>396</v>
      </c>
      <c r="O2309" s="52" t="s">
        <v>321</v>
      </c>
      <c r="P2309" s="63" t="s">
        <v>276</v>
      </c>
      <c r="Q2309" s="57" t="str">
        <f>MID(Tabla1[[#This Row],[Aplicación]],14,1)</f>
        <v>2</v>
      </c>
      <c r="R2309" s="35" t="s">
        <v>265</v>
      </c>
      <c r="S2309" s="57" t="str">
        <f>MID(Tabla1[[#This Row],[Aplicación]],6,2)</f>
        <v>10</v>
      </c>
      <c r="T2309" s="54" t="str">
        <f>VLOOKUP(Tabla1[[#This Row],[AREA]],Hoja1!A:B,2,FALSE)</f>
        <v>10. Personas mayores, familia y servicios sociales</v>
      </c>
      <c r="U2309" s="57" t="str">
        <f>MID(Tabla1[[#This Row],[Aplicación]],9,4)</f>
        <v>2311</v>
      </c>
      <c r="V2309" s="54" t="str">
        <f>VLOOKUP(Tabla1[[#This Row],[PROGRAMA]],Hoja1!A:B,2,FALSE)</f>
        <v>2311. Intervención social</v>
      </c>
      <c r="W2309" s="57" t="str">
        <f>MID(Tabla1[[#This Row],[Aplicación]],14,2)</f>
        <v>22</v>
      </c>
      <c r="X2309" s="57" t="str">
        <f>MID(Tabla1[[#This Row],[Aplicación]],14,6)</f>
        <v>22799</v>
      </c>
    </row>
    <row r="2310" spans="1:24" x14ac:dyDescent="0.25">
      <c r="A2310" s="60">
        <v>220239000630</v>
      </c>
      <c r="B2310" s="43" t="s">
        <v>390</v>
      </c>
      <c r="C2310" s="61">
        <v>45292</v>
      </c>
      <c r="D2310" s="60">
        <v>22024001122</v>
      </c>
      <c r="E2310" s="43" t="s">
        <v>1141</v>
      </c>
      <c r="F2310" s="62">
        <v>24523.8</v>
      </c>
      <c r="G2310" s="43" t="s">
        <v>520</v>
      </c>
      <c r="H2310" s="43" t="s">
        <v>2424</v>
      </c>
      <c r="I2310" s="69">
        <v>220</v>
      </c>
      <c r="J2310" s="43" t="s">
        <v>398</v>
      </c>
      <c r="K2310" s="43" t="s">
        <v>398</v>
      </c>
      <c r="L2310" s="43" t="s">
        <v>399</v>
      </c>
      <c r="M2310" s="43" t="s">
        <v>395</v>
      </c>
      <c r="N2310" s="43" t="s">
        <v>396</v>
      </c>
      <c r="O2310" s="52" t="s">
        <v>321</v>
      </c>
      <c r="P2310" s="63" t="s">
        <v>276</v>
      </c>
      <c r="Q2310" s="57" t="str">
        <f>MID(Tabla1[[#This Row],[Aplicación]],14,1)</f>
        <v>2</v>
      </c>
      <c r="R2310" s="35" t="s">
        <v>265</v>
      </c>
      <c r="S2310" s="57" t="str">
        <f>MID(Tabla1[[#This Row],[Aplicación]],6,2)</f>
        <v>10</v>
      </c>
      <c r="T2310" s="54" t="str">
        <f>VLOOKUP(Tabla1[[#This Row],[AREA]],Hoja1!A:B,2,FALSE)</f>
        <v>10. Personas mayores, familia y servicios sociales</v>
      </c>
      <c r="U2310" s="57" t="str">
        <f>MID(Tabla1[[#This Row],[Aplicación]],9,4)</f>
        <v>2311</v>
      </c>
      <c r="V2310" s="54" t="str">
        <f>VLOOKUP(Tabla1[[#This Row],[PROGRAMA]],Hoja1!A:B,2,FALSE)</f>
        <v>2311. Intervención social</v>
      </c>
      <c r="W2310" s="57" t="str">
        <f>MID(Tabla1[[#This Row],[Aplicación]],14,2)</f>
        <v>22</v>
      </c>
      <c r="X2310" s="57" t="str">
        <f>MID(Tabla1[[#This Row],[Aplicación]],14,6)</f>
        <v>22799</v>
      </c>
    </row>
    <row r="2311" spans="1:24" x14ac:dyDescent="0.25">
      <c r="A2311" s="60">
        <v>220240026272</v>
      </c>
      <c r="B2311" s="43" t="s">
        <v>702</v>
      </c>
      <c r="C2311" s="61">
        <v>45464</v>
      </c>
      <c r="D2311" s="60">
        <v>22024001598</v>
      </c>
      <c r="E2311" s="43" t="s">
        <v>1141</v>
      </c>
      <c r="F2311" s="62">
        <v>271530.28000000003</v>
      </c>
      <c r="G2311" s="43" t="s">
        <v>3081</v>
      </c>
      <c r="H2311" s="43" t="s">
        <v>3082</v>
      </c>
      <c r="I2311" s="69" t="s">
        <v>2934</v>
      </c>
      <c r="J2311" s="43" t="s">
        <v>398</v>
      </c>
      <c r="K2311" s="43" t="s">
        <v>398</v>
      </c>
      <c r="L2311" s="43" t="s">
        <v>399</v>
      </c>
      <c r="M2311" s="43" t="s">
        <v>395</v>
      </c>
      <c r="N2311" s="43" t="s">
        <v>396</v>
      </c>
      <c r="O2311" s="68" t="s">
        <v>321</v>
      </c>
      <c r="P2311" s="68" t="s">
        <v>2931</v>
      </c>
      <c r="Q2311" s="57" t="s">
        <v>2932</v>
      </c>
      <c r="R2311" s="35" t="s">
        <v>265</v>
      </c>
      <c r="S2311" s="57" t="str">
        <f>MID(Tabla1[[#This Row],[Aplicación]],6,2)</f>
        <v>10</v>
      </c>
      <c r="T2311" s="54" t="str">
        <f>VLOOKUP(Tabla1[[#This Row],[AREA]],Hoja1!A:B,2,FALSE)</f>
        <v>10. Personas mayores, familia y servicios sociales</v>
      </c>
      <c r="U2311" s="57" t="str">
        <f>MID(Tabla1[[#This Row],[Aplicación]],9,4)</f>
        <v>2311</v>
      </c>
      <c r="V2311" s="54" t="str">
        <f>VLOOKUP(Tabla1[[#This Row],[PROGRAMA]],Hoja1!A:B,2,FALSE)</f>
        <v>2311. Intervención social</v>
      </c>
      <c r="W2311" s="57" t="str">
        <f>MID(Tabla1[[#This Row],[Aplicación]],14,2)</f>
        <v>22</v>
      </c>
      <c r="X2311" s="57" t="str">
        <f>MID(Tabla1[[#This Row],[Aplicación]],14,6)</f>
        <v>22799</v>
      </c>
    </row>
    <row r="2312" spans="1:24" x14ac:dyDescent="0.25">
      <c r="A2312" s="60">
        <v>220240023591</v>
      </c>
      <c r="B2312" s="43" t="s">
        <v>702</v>
      </c>
      <c r="C2312" s="61">
        <v>45453</v>
      </c>
      <c r="D2312" s="60">
        <v>22024001610</v>
      </c>
      <c r="E2312" s="43" t="s">
        <v>1141</v>
      </c>
      <c r="F2312" s="62">
        <v>12262000</v>
      </c>
      <c r="G2312" s="43" t="s">
        <v>3353</v>
      </c>
      <c r="H2312" s="43" t="s">
        <v>3354</v>
      </c>
      <c r="I2312" s="69" t="s">
        <v>2934</v>
      </c>
      <c r="J2312" s="43" t="s">
        <v>398</v>
      </c>
      <c r="K2312" s="43" t="s">
        <v>398</v>
      </c>
      <c r="L2312" s="43" t="s">
        <v>399</v>
      </c>
      <c r="M2312" s="43" t="s">
        <v>395</v>
      </c>
      <c r="N2312" s="43" t="s">
        <v>396</v>
      </c>
      <c r="O2312" s="68" t="s">
        <v>321</v>
      </c>
      <c r="P2312" s="68" t="s">
        <v>2931</v>
      </c>
      <c r="Q2312" s="57" t="s">
        <v>2932</v>
      </c>
      <c r="R2312" s="35" t="s">
        <v>265</v>
      </c>
      <c r="S2312" s="57" t="str">
        <f>MID(Tabla1[[#This Row],[Aplicación]],6,2)</f>
        <v>10</v>
      </c>
      <c r="T2312" s="54" t="str">
        <f>VLOOKUP(Tabla1[[#This Row],[AREA]],Hoja1!A:B,2,FALSE)</f>
        <v>10. Personas mayores, familia y servicios sociales</v>
      </c>
      <c r="U2312" s="57" t="str">
        <f>MID(Tabla1[[#This Row],[Aplicación]],9,4)</f>
        <v>2311</v>
      </c>
      <c r="V2312" s="54" t="str">
        <f>VLOOKUP(Tabla1[[#This Row],[PROGRAMA]],Hoja1!A:B,2,FALSE)</f>
        <v>2311. Intervención social</v>
      </c>
      <c r="W2312" s="57" t="str">
        <f>MID(Tabla1[[#This Row],[Aplicación]],14,2)</f>
        <v>22</v>
      </c>
      <c r="X2312" s="57" t="str">
        <f>MID(Tabla1[[#This Row],[Aplicación]],14,6)</f>
        <v>22799</v>
      </c>
    </row>
    <row r="2313" spans="1:24" x14ac:dyDescent="0.25">
      <c r="A2313" s="60">
        <v>220240022583</v>
      </c>
      <c r="B2313" s="43" t="s">
        <v>4835</v>
      </c>
      <c r="C2313" s="61">
        <v>45447</v>
      </c>
      <c r="D2313" s="60">
        <v>22024001331</v>
      </c>
      <c r="E2313" s="43" t="s">
        <v>1141</v>
      </c>
      <c r="F2313" s="62">
        <v>-5434.41</v>
      </c>
      <c r="G2313" s="43" t="s">
        <v>418</v>
      </c>
      <c r="H2313" s="43" t="s">
        <v>3438</v>
      </c>
      <c r="I2313" s="69" t="s">
        <v>3439</v>
      </c>
      <c r="J2313" s="43" t="s">
        <v>419</v>
      </c>
      <c r="K2313" s="43" t="s">
        <v>420</v>
      </c>
      <c r="L2313" s="43" t="s">
        <v>399</v>
      </c>
      <c r="M2313" s="43" t="s">
        <v>395</v>
      </c>
      <c r="N2313" s="43" t="s">
        <v>396</v>
      </c>
      <c r="O2313" s="68" t="s">
        <v>321</v>
      </c>
      <c r="P2313" s="68" t="s">
        <v>2931</v>
      </c>
      <c r="Q2313" s="57" t="s">
        <v>2932</v>
      </c>
      <c r="R2313" s="35" t="s">
        <v>265</v>
      </c>
      <c r="S2313" s="57" t="str">
        <f>MID(Tabla1[[#This Row],[Aplicación]],6,2)</f>
        <v>10</v>
      </c>
      <c r="T2313" s="54" t="str">
        <f>VLOOKUP(Tabla1[[#This Row],[AREA]],Hoja1!A:B,2,FALSE)</f>
        <v>10. Personas mayores, familia y servicios sociales</v>
      </c>
      <c r="U2313" s="57" t="str">
        <f>MID(Tabla1[[#This Row],[Aplicación]],9,4)</f>
        <v>2311</v>
      </c>
      <c r="V2313" s="54" t="str">
        <f>VLOOKUP(Tabla1[[#This Row],[PROGRAMA]],Hoja1!A:B,2,FALSE)</f>
        <v>2311. Intervención social</v>
      </c>
      <c r="W2313" s="57" t="str">
        <f>MID(Tabla1[[#This Row],[Aplicación]],14,2)</f>
        <v>22</v>
      </c>
      <c r="X2313" s="57" t="str">
        <f>MID(Tabla1[[#This Row],[Aplicación]],14,6)</f>
        <v>22799</v>
      </c>
    </row>
    <row r="2314" spans="1:24" x14ac:dyDescent="0.25">
      <c r="A2314" s="60">
        <v>220240022425</v>
      </c>
      <c r="B2314" s="43" t="s">
        <v>702</v>
      </c>
      <c r="C2314" s="61">
        <v>45446</v>
      </c>
      <c r="D2314" s="60">
        <v>22024001615</v>
      </c>
      <c r="E2314" s="43" t="s">
        <v>1141</v>
      </c>
      <c r="F2314" s="62">
        <v>492184</v>
      </c>
      <c r="G2314" s="43" t="s">
        <v>3453</v>
      </c>
      <c r="H2314" s="43" t="s">
        <v>3454</v>
      </c>
      <c r="I2314" s="69" t="s">
        <v>2934</v>
      </c>
      <c r="J2314" s="43" t="s">
        <v>398</v>
      </c>
      <c r="K2314" s="43" t="s">
        <v>398</v>
      </c>
      <c r="L2314" s="43" t="s">
        <v>399</v>
      </c>
      <c r="M2314" s="43" t="s">
        <v>395</v>
      </c>
      <c r="N2314" s="43" t="s">
        <v>396</v>
      </c>
      <c r="O2314" s="68" t="s">
        <v>321</v>
      </c>
      <c r="P2314" s="68" t="s">
        <v>2931</v>
      </c>
      <c r="Q2314" s="57" t="s">
        <v>2932</v>
      </c>
      <c r="R2314" s="35" t="s">
        <v>265</v>
      </c>
      <c r="S2314" s="57" t="str">
        <f>MID(Tabla1[[#This Row],[Aplicación]],6,2)</f>
        <v>10</v>
      </c>
      <c r="T2314" s="54" t="str">
        <f>VLOOKUP(Tabla1[[#This Row],[AREA]],Hoja1!A:B,2,FALSE)</f>
        <v>10. Personas mayores, familia y servicios sociales</v>
      </c>
      <c r="U2314" s="57" t="str">
        <f>MID(Tabla1[[#This Row],[Aplicación]],9,4)</f>
        <v>2311</v>
      </c>
      <c r="V2314" s="54" t="str">
        <f>VLOOKUP(Tabla1[[#This Row],[PROGRAMA]],Hoja1!A:B,2,FALSE)</f>
        <v>2311. Intervención social</v>
      </c>
      <c r="W2314" s="57" t="str">
        <f>MID(Tabla1[[#This Row],[Aplicación]],14,2)</f>
        <v>22</v>
      </c>
      <c r="X2314" s="57" t="str">
        <f>MID(Tabla1[[#This Row],[Aplicación]],14,6)</f>
        <v>22799</v>
      </c>
    </row>
    <row r="2315" spans="1:24" x14ac:dyDescent="0.25">
      <c r="A2315" s="60">
        <v>220240020990</v>
      </c>
      <c r="B2315" s="43" t="s">
        <v>673</v>
      </c>
      <c r="C2315" s="61">
        <v>45436</v>
      </c>
      <c r="D2315" s="60">
        <v>22024001537</v>
      </c>
      <c r="E2315" s="43" t="s">
        <v>1141</v>
      </c>
      <c r="F2315" s="62">
        <v>-4703.1899999999996</v>
      </c>
      <c r="G2315" s="43" t="s">
        <v>491</v>
      </c>
      <c r="H2315" s="43" t="s">
        <v>3698</v>
      </c>
      <c r="I2315" s="69" t="s">
        <v>2930</v>
      </c>
      <c r="J2315" s="43" t="s">
        <v>398</v>
      </c>
      <c r="K2315" s="43" t="s">
        <v>398</v>
      </c>
      <c r="L2315" s="43" t="s">
        <v>399</v>
      </c>
      <c r="M2315" s="43" t="s">
        <v>395</v>
      </c>
      <c r="N2315" s="43" t="s">
        <v>396</v>
      </c>
      <c r="O2315" s="68" t="s">
        <v>321</v>
      </c>
      <c r="P2315" s="68" t="s">
        <v>2931</v>
      </c>
      <c r="Q2315" s="57" t="s">
        <v>2932</v>
      </c>
      <c r="R2315" s="35" t="s">
        <v>265</v>
      </c>
      <c r="S2315" s="57" t="str">
        <f>MID(Tabla1[[#This Row],[Aplicación]],6,2)</f>
        <v>10</v>
      </c>
      <c r="T2315" s="54" t="str">
        <f>VLOOKUP(Tabla1[[#This Row],[AREA]],Hoja1!A:B,2,FALSE)</f>
        <v>10. Personas mayores, familia y servicios sociales</v>
      </c>
      <c r="U2315" s="57" t="str">
        <f>MID(Tabla1[[#This Row],[Aplicación]],9,4)</f>
        <v>2311</v>
      </c>
      <c r="V2315" s="54" t="str">
        <f>VLOOKUP(Tabla1[[#This Row],[PROGRAMA]],Hoja1!A:B,2,FALSE)</f>
        <v>2311. Intervención social</v>
      </c>
      <c r="W2315" s="57" t="str">
        <f>MID(Tabla1[[#This Row],[Aplicación]],14,2)</f>
        <v>22</v>
      </c>
      <c r="X2315" s="57" t="str">
        <f>MID(Tabla1[[#This Row],[Aplicación]],14,6)</f>
        <v>22799</v>
      </c>
    </row>
    <row r="2316" spans="1:24" x14ac:dyDescent="0.25">
      <c r="A2316" s="60">
        <v>220240018535</v>
      </c>
      <c r="B2316" s="43" t="s">
        <v>390</v>
      </c>
      <c r="C2316" s="61">
        <v>45432</v>
      </c>
      <c r="D2316" s="60">
        <v>22024001330</v>
      </c>
      <c r="E2316" s="43" t="s">
        <v>1141</v>
      </c>
      <c r="F2316" s="62">
        <v>400000</v>
      </c>
      <c r="G2316" s="43" t="s">
        <v>397</v>
      </c>
      <c r="H2316" s="43" t="s">
        <v>3776</v>
      </c>
      <c r="I2316" s="69" t="s">
        <v>2930</v>
      </c>
      <c r="J2316" s="43" t="s">
        <v>398</v>
      </c>
      <c r="K2316" s="43" t="s">
        <v>398</v>
      </c>
      <c r="L2316" s="43" t="s">
        <v>399</v>
      </c>
      <c r="M2316" s="43" t="s">
        <v>395</v>
      </c>
      <c r="N2316" s="43" t="s">
        <v>396</v>
      </c>
      <c r="O2316" s="68" t="s">
        <v>321</v>
      </c>
      <c r="P2316" s="68" t="s">
        <v>2931</v>
      </c>
      <c r="Q2316" s="57" t="s">
        <v>2932</v>
      </c>
      <c r="R2316" s="35" t="s">
        <v>265</v>
      </c>
      <c r="S2316" s="57" t="str">
        <f>MID(Tabla1[[#This Row],[Aplicación]],6,2)</f>
        <v>10</v>
      </c>
      <c r="T2316" s="54" t="str">
        <f>VLOOKUP(Tabla1[[#This Row],[AREA]],Hoja1!A:B,2,FALSE)</f>
        <v>10. Personas mayores, familia y servicios sociales</v>
      </c>
      <c r="U2316" s="57" t="str">
        <f>MID(Tabla1[[#This Row],[Aplicación]],9,4)</f>
        <v>2311</v>
      </c>
      <c r="V2316" s="54" t="str">
        <f>VLOOKUP(Tabla1[[#This Row],[PROGRAMA]],Hoja1!A:B,2,FALSE)</f>
        <v>2311. Intervención social</v>
      </c>
      <c r="W2316" s="57" t="str">
        <f>MID(Tabla1[[#This Row],[Aplicación]],14,2)</f>
        <v>22</v>
      </c>
      <c r="X2316" s="57" t="str">
        <f>MID(Tabla1[[#This Row],[Aplicación]],14,6)</f>
        <v>22799</v>
      </c>
    </row>
    <row r="2317" spans="1:24" x14ac:dyDescent="0.25">
      <c r="A2317" s="60">
        <v>220240018050</v>
      </c>
      <c r="B2317" s="43" t="s">
        <v>702</v>
      </c>
      <c r="C2317" s="61">
        <v>45429</v>
      </c>
      <c r="D2317" s="60">
        <v>22024001611</v>
      </c>
      <c r="E2317" s="43" t="s">
        <v>1141</v>
      </c>
      <c r="F2317" s="62">
        <v>1031000</v>
      </c>
      <c r="G2317" s="43" t="s">
        <v>418</v>
      </c>
      <c r="H2317" s="43" t="s">
        <v>3787</v>
      </c>
      <c r="I2317" s="69" t="s">
        <v>2934</v>
      </c>
      <c r="J2317" s="43" t="s">
        <v>419</v>
      </c>
      <c r="K2317" s="43" t="s">
        <v>420</v>
      </c>
      <c r="L2317" s="43" t="s">
        <v>399</v>
      </c>
      <c r="M2317" s="43" t="s">
        <v>395</v>
      </c>
      <c r="N2317" s="43" t="s">
        <v>396</v>
      </c>
      <c r="O2317" s="68" t="s">
        <v>321</v>
      </c>
      <c r="P2317" s="68" t="s">
        <v>2931</v>
      </c>
      <c r="Q2317" s="57" t="s">
        <v>2932</v>
      </c>
      <c r="R2317" s="35" t="s">
        <v>265</v>
      </c>
      <c r="S2317" s="57" t="str">
        <f>MID(Tabla1[[#This Row],[Aplicación]],6,2)</f>
        <v>10</v>
      </c>
      <c r="T2317" s="54" t="str">
        <f>VLOOKUP(Tabla1[[#This Row],[AREA]],Hoja1!A:B,2,FALSE)</f>
        <v>10. Personas mayores, familia y servicios sociales</v>
      </c>
      <c r="U2317" s="57" t="str">
        <f>MID(Tabla1[[#This Row],[Aplicación]],9,4)</f>
        <v>2311</v>
      </c>
      <c r="V2317" s="54" t="str">
        <f>VLOOKUP(Tabla1[[#This Row],[PROGRAMA]],Hoja1!A:B,2,FALSE)</f>
        <v>2311. Intervención social</v>
      </c>
      <c r="W2317" s="57" t="str">
        <f>MID(Tabla1[[#This Row],[Aplicación]],14,2)</f>
        <v>22</v>
      </c>
      <c r="X2317" s="57" t="str">
        <f>MID(Tabla1[[#This Row],[Aplicación]],14,6)</f>
        <v>22799</v>
      </c>
    </row>
    <row r="2318" spans="1:24" x14ac:dyDescent="0.25">
      <c r="A2318" s="60">
        <v>220240018082</v>
      </c>
      <c r="B2318" s="43" t="s">
        <v>658</v>
      </c>
      <c r="C2318" s="61">
        <v>45429</v>
      </c>
      <c r="D2318" s="60">
        <v>22024004323</v>
      </c>
      <c r="E2318" s="43" t="s">
        <v>1141</v>
      </c>
      <c r="F2318" s="62">
        <v>114.16</v>
      </c>
      <c r="G2318" s="43" t="s">
        <v>739</v>
      </c>
      <c r="H2318" s="43" t="s">
        <v>3809</v>
      </c>
      <c r="I2318" s="69" t="s">
        <v>2951</v>
      </c>
      <c r="J2318" s="43" t="s">
        <v>398</v>
      </c>
      <c r="K2318" s="43" t="s">
        <v>398</v>
      </c>
      <c r="L2318" s="43" t="s">
        <v>399</v>
      </c>
      <c r="M2318" s="43" t="s">
        <v>585</v>
      </c>
      <c r="N2318" s="43" t="s">
        <v>539</v>
      </c>
      <c r="O2318" s="68" t="s">
        <v>326</v>
      </c>
      <c r="P2318" s="68" t="s">
        <v>2931</v>
      </c>
      <c r="Q2318" s="57" t="s">
        <v>2932</v>
      </c>
      <c r="R2318" s="35" t="s">
        <v>265</v>
      </c>
      <c r="S2318" s="57" t="str">
        <f>MID(Tabla1[[#This Row],[Aplicación]],6,2)</f>
        <v>10</v>
      </c>
      <c r="T2318" s="54" t="str">
        <f>VLOOKUP(Tabla1[[#This Row],[AREA]],Hoja1!A:B,2,FALSE)</f>
        <v>10. Personas mayores, familia y servicios sociales</v>
      </c>
      <c r="U2318" s="57" t="str">
        <f>MID(Tabla1[[#This Row],[Aplicación]],9,4)</f>
        <v>2311</v>
      </c>
      <c r="V2318" s="54" t="str">
        <f>VLOOKUP(Tabla1[[#This Row],[PROGRAMA]],Hoja1!A:B,2,FALSE)</f>
        <v>2311. Intervención social</v>
      </c>
      <c r="W2318" s="57" t="str">
        <f>MID(Tabla1[[#This Row],[Aplicación]],14,2)</f>
        <v>22</v>
      </c>
      <c r="X2318" s="57" t="str">
        <f>MID(Tabla1[[#This Row],[Aplicación]],14,6)</f>
        <v>22799</v>
      </c>
    </row>
    <row r="2319" spans="1:24" x14ac:dyDescent="0.25">
      <c r="A2319" s="60">
        <v>220240011053</v>
      </c>
      <c r="B2319" s="43" t="s">
        <v>390</v>
      </c>
      <c r="C2319" s="61">
        <v>45392</v>
      </c>
      <c r="D2319" s="60">
        <v>22024003931</v>
      </c>
      <c r="E2319" s="43" t="s">
        <v>1141</v>
      </c>
      <c r="F2319" s="62">
        <v>3984</v>
      </c>
      <c r="G2319" s="43" t="s">
        <v>281</v>
      </c>
      <c r="H2319" s="43" t="s">
        <v>4610</v>
      </c>
      <c r="I2319" s="69" t="s">
        <v>2930</v>
      </c>
      <c r="J2319" s="43" t="s">
        <v>398</v>
      </c>
      <c r="K2319" s="43" t="s">
        <v>398</v>
      </c>
      <c r="L2319" s="43" t="s">
        <v>399</v>
      </c>
      <c r="M2319" s="43" t="s">
        <v>585</v>
      </c>
      <c r="N2319" s="43" t="s">
        <v>539</v>
      </c>
      <c r="O2319" s="68" t="s">
        <v>326</v>
      </c>
      <c r="P2319" s="68" t="s">
        <v>2931</v>
      </c>
      <c r="Q2319" s="57" t="s">
        <v>2932</v>
      </c>
      <c r="R2319" s="35" t="s">
        <v>265</v>
      </c>
      <c r="S2319" s="57" t="str">
        <f>MID(Tabla1[[#This Row],[Aplicación]],6,2)</f>
        <v>10</v>
      </c>
      <c r="T2319" s="54" t="str">
        <f>VLOOKUP(Tabla1[[#This Row],[AREA]],Hoja1!A:B,2,FALSE)</f>
        <v>10. Personas mayores, familia y servicios sociales</v>
      </c>
      <c r="U2319" s="57" t="str">
        <f>MID(Tabla1[[#This Row],[Aplicación]],9,4)</f>
        <v>2311</v>
      </c>
      <c r="V2319" s="54" t="str">
        <f>VLOOKUP(Tabla1[[#This Row],[PROGRAMA]],Hoja1!A:B,2,FALSE)</f>
        <v>2311. Intervención social</v>
      </c>
      <c r="W2319" s="57" t="str">
        <f>MID(Tabla1[[#This Row],[Aplicación]],14,2)</f>
        <v>22</v>
      </c>
      <c r="X2319" s="57" t="str">
        <f>MID(Tabla1[[#This Row],[Aplicación]],14,6)</f>
        <v>22799</v>
      </c>
    </row>
    <row r="2320" spans="1:24" x14ac:dyDescent="0.25">
      <c r="A2320" s="60">
        <v>220240011046</v>
      </c>
      <c r="B2320" s="43" t="s">
        <v>390</v>
      </c>
      <c r="C2320" s="61">
        <v>45392</v>
      </c>
      <c r="D2320" s="60">
        <v>22024003854</v>
      </c>
      <c r="E2320" s="43" t="s">
        <v>1141</v>
      </c>
      <c r="F2320" s="62">
        <v>4742.66</v>
      </c>
      <c r="G2320" s="43" t="s">
        <v>739</v>
      </c>
      <c r="H2320" s="43" t="s">
        <v>4612</v>
      </c>
      <c r="I2320" s="69" t="s">
        <v>2930</v>
      </c>
      <c r="J2320" s="43" t="s">
        <v>398</v>
      </c>
      <c r="K2320" s="43" t="s">
        <v>398</v>
      </c>
      <c r="L2320" s="43" t="s">
        <v>399</v>
      </c>
      <c r="M2320" s="43" t="s">
        <v>585</v>
      </c>
      <c r="N2320" s="43" t="s">
        <v>539</v>
      </c>
      <c r="O2320" s="68" t="s">
        <v>326</v>
      </c>
      <c r="P2320" s="68" t="s">
        <v>2931</v>
      </c>
      <c r="Q2320" s="57" t="s">
        <v>2932</v>
      </c>
      <c r="R2320" s="35" t="s">
        <v>265</v>
      </c>
      <c r="S2320" s="57" t="str">
        <f>MID(Tabla1[[#This Row],[Aplicación]],6,2)</f>
        <v>10</v>
      </c>
      <c r="T2320" s="54" t="str">
        <f>VLOOKUP(Tabla1[[#This Row],[AREA]],Hoja1!A:B,2,FALSE)</f>
        <v>10. Personas mayores, familia y servicios sociales</v>
      </c>
      <c r="U2320" s="57" t="str">
        <f>MID(Tabla1[[#This Row],[Aplicación]],9,4)</f>
        <v>2311</v>
      </c>
      <c r="V2320" s="54" t="str">
        <f>VLOOKUP(Tabla1[[#This Row],[PROGRAMA]],Hoja1!A:B,2,FALSE)</f>
        <v>2311. Intervención social</v>
      </c>
      <c r="W2320" s="57" t="str">
        <f>MID(Tabla1[[#This Row],[Aplicación]],14,2)</f>
        <v>22</v>
      </c>
      <c r="X2320" s="57" t="str">
        <f>MID(Tabla1[[#This Row],[Aplicación]],14,6)</f>
        <v>22799</v>
      </c>
    </row>
    <row r="2321" spans="1:24" x14ac:dyDescent="0.25">
      <c r="A2321" s="60">
        <v>220240010734</v>
      </c>
      <c r="B2321" s="43" t="s">
        <v>390</v>
      </c>
      <c r="C2321" s="61">
        <v>45385</v>
      </c>
      <c r="D2321" s="60">
        <v>22024001163</v>
      </c>
      <c r="E2321" s="43" t="s">
        <v>1141</v>
      </c>
      <c r="F2321" s="62">
        <v>550.17999999999995</v>
      </c>
      <c r="G2321" s="43" t="s">
        <v>739</v>
      </c>
      <c r="H2321" s="43" t="s">
        <v>4702</v>
      </c>
      <c r="I2321" s="69" t="s">
        <v>2930</v>
      </c>
      <c r="J2321" s="43" t="s">
        <v>398</v>
      </c>
      <c r="K2321" s="43" t="s">
        <v>398</v>
      </c>
      <c r="L2321" s="43" t="s">
        <v>399</v>
      </c>
      <c r="M2321" s="43" t="s">
        <v>395</v>
      </c>
      <c r="N2321" s="43" t="s">
        <v>396</v>
      </c>
      <c r="O2321" s="68" t="s">
        <v>321</v>
      </c>
      <c r="P2321" s="68" t="s">
        <v>2931</v>
      </c>
      <c r="Q2321" s="57" t="s">
        <v>2932</v>
      </c>
      <c r="R2321" s="35" t="s">
        <v>265</v>
      </c>
      <c r="S2321" s="57" t="str">
        <f>MID(Tabla1[[#This Row],[Aplicación]],6,2)</f>
        <v>10</v>
      </c>
      <c r="T2321" s="54" t="str">
        <f>VLOOKUP(Tabla1[[#This Row],[AREA]],Hoja1!A:B,2,FALSE)</f>
        <v>10. Personas mayores, familia y servicios sociales</v>
      </c>
      <c r="U2321" s="57" t="str">
        <f>MID(Tabla1[[#This Row],[Aplicación]],9,4)</f>
        <v>2311</v>
      </c>
      <c r="V2321" s="54" t="str">
        <f>VLOOKUP(Tabla1[[#This Row],[PROGRAMA]],Hoja1!A:B,2,FALSE)</f>
        <v>2311. Intervención social</v>
      </c>
      <c r="W2321" s="57" t="str">
        <f>MID(Tabla1[[#This Row],[Aplicación]],14,2)</f>
        <v>22</v>
      </c>
      <c r="X2321" s="57" t="str">
        <f>MID(Tabla1[[#This Row],[Aplicación]],14,6)</f>
        <v>22799</v>
      </c>
    </row>
    <row r="2322" spans="1:24" x14ac:dyDescent="0.25">
      <c r="A2322" s="60">
        <v>220240035354</v>
      </c>
      <c r="B2322" s="43" t="s">
        <v>4836</v>
      </c>
      <c r="C2322" s="61">
        <v>45509</v>
      </c>
      <c r="D2322" s="60">
        <v>22024001598</v>
      </c>
      <c r="E2322" s="43" t="s">
        <v>1141</v>
      </c>
      <c r="F2322" s="62">
        <v>-9051.01</v>
      </c>
      <c r="G2322" s="43" t="s">
        <v>3081</v>
      </c>
      <c r="H2322" s="43" t="s">
        <v>4980</v>
      </c>
      <c r="I2322" s="69">
        <v>300</v>
      </c>
      <c r="J2322" s="43" t="s">
        <v>398</v>
      </c>
      <c r="K2322" s="43" t="s">
        <v>398</v>
      </c>
      <c r="L2322" s="43" t="s">
        <v>399</v>
      </c>
      <c r="M2322" s="43" t="s">
        <v>395</v>
      </c>
      <c r="N2322" s="43" t="s">
        <v>396</v>
      </c>
      <c r="O2322" s="68" t="s">
        <v>321</v>
      </c>
      <c r="P2322" s="68" t="s">
        <v>4838</v>
      </c>
      <c r="Q2322" s="57" t="str">
        <f>MID(Tabla1[[#This Row],[Aplicación]],14,1)</f>
        <v>2</v>
      </c>
      <c r="R2322" s="35" t="s">
        <v>265</v>
      </c>
      <c r="S2322" s="57" t="str">
        <f>MID(Tabla1[[#This Row],[Aplicación]],6,2)</f>
        <v>10</v>
      </c>
      <c r="T2322" s="54" t="str">
        <f>VLOOKUP(Tabla1[[#This Row],[AREA]],Hoja1!A:B,2,FALSE)</f>
        <v>10. Personas mayores, familia y servicios sociales</v>
      </c>
      <c r="U2322" s="57" t="str">
        <f>MID(Tabla1[[#This Row],[Aplicación]],9,4)</f>
        <v>2311</v>
      </c>
      <c r="V2322" s="54" t="str">
        <f>VLOOKUP(Tabla1[[#This Row],[PROGRAMA]],Hoja1!A:B,2,FALSE)</f>
        <v>2311. Intervención social</v>
      </c>
      <c r="W2322" s="57" t="str">
        <f>MID(Tabla1[[#This Row],[Aplicación]],14,2)</f>
        <v>22</v>
      </c>
      <c r="X2322" s="57" t="str">
        <f>MID(Tabla1[[#This Row],[Aplicación]],14,6)</f>
        <v>22799</v>
      </c>
    </row>
    <row r="2323" spans="1:24" x14ac:dyDescent="0.25">
      <c r="A2323" s="60">
        <v>220240034703</v>
      </c>
      <c r="B2323" s="43" t="s">
        <v>702</v>
      </c>
      <c r="C2323" s="61">
        <v>45503</v>
      </c>
      <c r="D2323" s="60">
        <v>22024003671</v>
      </c>
      <c r="E2323" s="43" t="s">
        <v>1141</v>
      </c>
      <c r="F2323" s="62">
        <v>407.35</v>
      </c>
      <c r="G2323" s="43" t="s">
        <v>739</v>
      </c>
      <c r="H2323" s="43" t="s">
        <v>5115</v>
      </c>
      <c r="I2323" s="69" t="s">
        <v>2934</v>
      </c>
      <c r="J2323" s="43" t="s">
        <v>398</v>
      </c>
      <c r="K2323" s="43" t="s">
        <v>398</v>
      </c>
      <c r="L2323" s="43" t="s">
        <v>399</v>
      </c>
      <c r="M2323" s="43" t="s">
        <v>395</v>
      </c>
      <c r="N2323" s="43" t="s">
        <v>396</v>
      </c>
      <c r="O2323" s="68" t="s">
        <v>321</v>
      </c>
      <c r="P2323" s="68" t="s">
        <v>4838</v>
      </c>
      <c r="Q2323" s="57" t="str">
        <f>MID(Tabla1[[#This Row],[Aplicación]],14,1)</f>
        <v>2</v>
      </c>
      <c r="R2323" s="35" t="s">
        <v>265</v>
      </c>
      <c r="S2323" s="57" t="str">
        <f>MID(Tabla1[[#This Row],[Aplicación]],6,2)</f>
        <v>10</v>
      </c>
      <c r="T2323" s="54" t="str">
        <f>VLOOKUP(Tabla1[[#This Row],[AREA]],Hoja1!A:B,2,FALSE)</f>
        <v>10. Personas mayores, familia y servicios sociales</v>
      </c>
      <c r="U2323" s="57" t="str">
        <f>MID(Tabla1[[#This Row],[Aplicación]],9,4)</f>
        <v>2311</v>
      </c>
      <c r="V2323" s="54" t="str">
        <f>VLOOKUP(Tabla1[[#This Row],[PROGRAMA]],Hoja1!A:B,2,FALSE)</f>
        <v>2311. Intervención social</v>
      </c>
      <c r="W2323" s="57" t="str">
        <f>MID(Tabla1[[#This Row],[Aplicación]],14,2)</f>
        <v>22</v>
      </c>
      <c r="X2323" s="57" t="str">
        <f>MID(Tabla1[[#This Row],[Aplicación]],14,6)</f>
        <v>22799</v>
      </c>
    </row>
    <row r="2324" spans="1:24" x14ac:dyDescent="0.25">
      <c r="A2324" s="60">
        <v>220240044122</v>
      </c>
      <c r="B2324" s="43" t="s">
        <v>390</v>
      </c>
      <c r="C2324" s="61">
        <v>45561</v>
      </c>
      <c r="D2324" s="60">
        <v>22024001132</v>
      </c>
      <c r="E2324" s="43" t="s">
        <v>1141</v>
      </c>
      <c r="F2324" s="62">
        <v>45742.94</v>
      </c>
      <c r="G2324" s="43" t="s">
        <v>1052</v>
      </c>
      <c r="H2324" s="43" t="s">
        <v>6201</v>
      </c>
      <c r="I2324" s="69" t="s">
        <v>2930</v>
      </c>
      <c r="J2324" s="43" t="s">
        <v>393</v>
      </c>
      <c r="K2324" s="43" t="s">
        <v>393</v>
      </c>
      <c r="L2324" s="43" t="s">
        <v>399</v>
      </c>
      <c r="M2324" s="43" t="s">
        <v>395</v>
      </c>
      <c r="N2324" s="43" t="s">
        <v>396</v>
      </c>
      <c r="O2324" s="68" t="s">
        <v>321</v>
      </c>
      <c r="P2324" s="68" t="s">
        <v>4838</v>
      </c>
      <c r="Q2324" s="57" t="str">
        <f>MID(Tabla1[[#This Row],[Aplicación]],14,1)</f>
        <v>2</v>
      </c>
      <c r="R2324" s="35" t="s">
        <v>265</v>
      </c>
      <c r="S2324" s="57" t="str">
        <f>MID(Tabla1[[#This Row],[Aplicación]],6,2)</f>
        <v>10</v>
      </c>
      <c r="T2324" s="54" t="str">
        <f>VLOOKUP(Tabla1[[#This Row],[AREA]],Hoja1!A:B,2,FALSE)</f>
        <v>10. Personas mayores, familia y servicios sociales</v>
      </c>
      <c r="U2324" s="57" t="str">
        <f>MID(Tabla1[[#This Row],[Aplicación]],9,4)</f>
        <v>2311</v>
      </c>
      <c r="V2324" s="54" t="str">
        <f>VLOOKUP(Tabla1[[#This Row],[PROGRAMA]],Hoja1!A:B,2,FALSE)</f>
        <v>2311. Intervención social</v>
      </c>
      <c r="W2324" s="57" t="str">
        <f>MID(Tabla1[[#This Row],[Aplicación]],14,2)</f>
        <v>22</v>
      </c>
      <c r="X2324" s="57" t="str">
        <f>MID(Tabla1[[#This Row],[Aplicación]],14,6)</f>
        <v>22799</v>
      </c>
    </row>
    <row r="2325" spans="1:24" x14ac:dyDescent="0.25">
      <c r="A2325" s="60">
        <v>220240044123</v>
      </c>
      <c r="B2325" s="43" t="s">
        <v>390</v>
      </c>
      <c r="C2325" s="61">
        <v>45561</v>
      </c>
      <c r="D2325" s="60">
        <v>22024003926</v>
      </c>
      <c r="E2325" s="43" t="s">
        <v>1141</v>
      </c>
      <c r="F2325" s="62">
        <v>16800</v>
      </c>
      <c r="G2325" s="43" t="s">
        <v>1052</v>
      </c>
      <c r="H2325" s="43" t="s">
        <v>6202</v>
      </c>
      <c r="I2325" s="69" t="s">
        <v>2930</v>
      </c>
      <c r="J2325" s="43" t="s">
        <v>393</v>
      </c>
      <c r="K2325" s="43" t="s">
        <v>393</v>
      </c>
      <c r="L2325" s="43" t="s">
        <v>399</v>
      </c>
      <c r="M2325" s="43" t="s">
        <v>395</v>
      </c>
      <c r="N2325" s="43" t="s">
        <v>396</v>
      </c>
      <c r="O2325" s="68" t="s">
        <v>321</v>
      </c>
      <c r="P2325" s="68" t="s">
        <v>4838</v>
      </c>
      <c r="Q2325" s="57" t="str">
        <f>MID(Tabla1[[#This Row],[Aplicación]],14,1)</f>
        <v>2</v>
      </c>
      <c r="R2325" s="35" t="s">
        <v>265</v>
      </c>
      <c r="S2325" s="57" t="str">
        <f>MID(Tabla1[[#This Row],[Aplicación]],6,2)</f>
        <v>10</v>
      </c>
      <c r="T2325" s="54" t="str">
        <f>VLOOKUP(Tabla1[[#This Row],[AREA]],Hoja1!A:B,2,FALSE)</f>
        <v>10. Personas mayores, familia y servicios sociales</v>
      </c>
      <c r="U2325" s="57" t="str">
        <f>MID(Tabla1[[#This Row],[Aplicación]],9,4)</f>
        <v>2311</v>
      </c>
      <c r="V2325" s="54" t="str">
        <f>VLOOKUP(Tabla1[[#This Row],[PROGRAMA]],Hoja1!A:B,2,FALSE)</f>
        <v>2311. Intervención social</v>
      </c>
      <c r="W2325" s="57" t="str">
        <f>MID(Tabla1[[#This Row],[Aplicación]],14,2)</f>
        <v>22</v>
      </c>
      <c r="X2325" s="57" t="str">
        <f>MID(Tabla1[[#This Row],[Aplicación]],14,6)</f>
        <v>22799</v>
      </c>
    </row>
    <row r="2326" spans="1:24" x14ac:dyDescent="0.25">
      <c r="A2326" s="60">
        <v>220240001375</v>
      </c>
      <c r="B2326" s="43" t="s">
        <v>390</v>
      </c>
      <c r="C2326" s="61">
        <v>45331</v>
      </c>
      <c r="D2326" s="60">
        <v>22024001021</v>
      </c>
      <c r="E2326" s="43" t="s">
        <v>1160</v>
      </c>
      <c r="F2326" s="62">
        <v>431.93</v>
      </c>
      <c r="G2326" s="43" t="s">
        <v>985</v>
      </c>
      <c r="H2326" s="43" t="s">
        <v>1894</v>
      </c>
      <c r="I2326" s="69">
        <v>220</v>
      </c>
      <c r="J2326" s="43" t="s">
        <v>398</v>
      </c>
      <c r="K2326" s="43" t="s">
        <v>398</v>
      </c>
      <c r="L2326" s="43" t="s">
        <v>399</v>
      </c>
      <c r="M2326" s="43" t="s">
        <v>585</v>
      </c>
      <c r="N2326" s="43" t="s">
        <v>539</v>
      </c>
      <c r="O2326" s="52" t="s">
        <v>326</v>
      </c>
      <c r="P2326" s="63" t="s">
        <v>276</v>
      </c>
      <c r="Q2326" s="57" t="str">
        <f>MID(Tabla1[[#This Row],[Aplicación]],14,1)</f>
        <v>2</v>
      </c>
      <c r="R2326" s="35" t="s">
        <v>265</v>
      </c>
      <c r="S2326" s="57" t="str">
        <f>MID(Tabla1[[#This Row],[Aplicación]],6,2)</f>
        <v>10</v>
      </c>
      <c r="T2326" s="54" t="str">
        <f>VLOOKUP(Tabla1[[#This Row],[AREA]],Hoja1!A:B,2,FALSE)</f>
        <v>10. Personas mayores, familia y servicios sociales</v>
      </c>
      <c r="U2326" s="57" t="str">
        <f>MID(Tabla1[[#This Row],[Aplicación]],9,4)</f>
        <v>2311</v>
      </c>
      <c r="V2326" s="54" t="str">
        <f>VLOOKUP(Tabla1[[#This Row],[PROGRAMA]],Hoja1!A:B,2,FALSE)</f>
        <v>2311. Intervención social</v>
      </c>
      <c r="W2326" s="57" t="str">
        <f>MID(Tabla1[[#This Row],[Aplicación]],14,2)</f>
        <v>21</v>
      </c>
      <c r="X2326" s="57" t="str">
        <f>MID(Tabla1[[#This Row],[Aplicación]],14,6)</f>
        <v>213</v>
      </c>
    </row>
    <row r="2327" spans="1:24" x14ac:dyDescent="0.25">
      <c r="A2327" s="60">
        <v>220239000947</v>
      </c>
      <c r="B2327" s="43" t="s">
        <v>390</v>
      </c>
      <c r="C2327" s="61">
        <v>45292</v>
      </c>
      <c r="D2327" s="60">
        <v>22024001861</v>
      </c>
      <c r="E2327" s="43" t="s">
        <v>1160</v>
      </c>
      <c r="F2327" s="62">
        <v>25489.3</v>
      </c>
      <c r="G2327" s="43" t="s">
        <v>429</v>
      </c>
      <c r="H2327" s="43" t="s">
        <v>1968</v>
      </c>
      <c r="I2327" s="69">
        <v>220</v>
      </c>
      <c r="J2327" s="43" t="s">
        <v>398</v>
      </c>
      <c r="K2327" s="43" t="s">
        <v>398</v>
      </c>
      <c r="L2327" s="43" t="s">
        <v>413</v>
      </c>
      <c r="M2327" s="43" t="s">
        <v>395</v>
      </c>
      <c r="N2327" s="43" t="s">
        <v>396</v>
      </c>
      <c r="O2327" s="52" t="s">
        <v>321</v>
      </c>
      <c r="P2327" s="63" t="s">
        <v>276</v>
      </c>
      <c r="Q2327" s="57" t="str">
        <f>MID(Tabla1[[#This Row],[Aplicación]],14,1)</f>
        <v>2</v>
      </c>
      <c r="R2327" s="35" t="s">
        <v>265</v>
      </c>
      <c r="S2327" s="57" t="str">
        <f>MID(Tabla1[[#This Row],[Aplicación]],6,2)</f>
        <v>10</v>
      </c>
      <c r="T2327" s="54" t="str">
        <f>VLOOKUP(Tabla1[[#This Row],[AREA]],Hoja1!A:B,2,FALSE)</f>
        <v>10. Personas mayores, familia y servicios sociales</v>
      </c>
      <c r="U2327" s="57" t="str">
        <f>MID(Tabla1[[#This Row],[Aplicación]],9,4)</f>
        <v>2311</v>
      </c>
      <c r="V2327" s="54" t="str">
        <f>VLOOKUP(Tabla1[[#This Row],[PROGRAMA]],Hoja1!A:B,2,FALSE)</f>
        <v>2311. Intervención social</v>
      </c>
      <c r="W2327" s="57" t="str">
        <f>MID(Tabla1[[#This Row],[Aplicación]],14,2)</f>
        <v>21</v>
      </c>
      <c r="X2327" s="57" t="str">
        <f>MID(Tabla1[[#This Row],[Aplicación]],14,6)</f>
        <v>213</v>
      </c>
    </row>
    <row r="2328" spans="1:24" x14ac:dyDescent="0.25">
      <c r="A2328" s="60">
        <v>220239000948</v>
      </c>
      <c r="B2328" s="43" t="s">
        <v>390</v>
      </c>
      <c r="C2328" s="61">
        <v>45292</v>
      </c>
      <c r="D2328" s="60">
        <v>22024001862</v>
      </c>
      <c r="E2328" s="43" t="s">
        <v>1160</v>
      </c>
      <c r="F2328" s="62">
        <v>682.93</v>
      </c>
      <c r="G2328" s="43" t="s">
        <v>429</v>
      </c>
      <c r="H2328" s="43" t="s">
        <v>1969</v>
      </c>
      <c r="I2328" s="69">
        <v>220</v>
      </c>
      <c r="J2328" s="43" t="s">
        <v>398</v>
      </c>
      <c r="K2328" s="43" t="s">
        <v>398</v>
      </c>
      <c r="L2328" s="43" t="s">
        <v>413</v>
      </c>
      <c r="M2328" s="43" t="s">
        <v>395</v>
      </c>
      <c r="N2328" s="43" t="s">
        <v>396</v>
      </c>
      <c r="O2328" s="52" t="s">
        <v>321</v>
      </c>
      <c r="P2328" s="63" t="s">
        <v>276</v>
      </c>
      <c r="Q2328" s="57" t="str">
        <f>MID(Tabla1[[#This Row],[Aplicación]],14,1)</f>
        <v>2</v>
      </c>
      <c r="R2328" s="35" t="s">
        <v>265</v>
      </c>
      <c r="S2328" s="57" t="str">
        <f>MID(Tabla1[[#This Row],[Aplicación]],6,2)</f>
        <v>10</v>
      </c>
      <c r="T2328" s="54" t="str">
        <f>VLOOKUP(Tabla1[[#This Row],[AREA]],Hoja1!A:B,2,FALSE)</f>
        <v>10. Personas mayores, familia y servicios sociales</v>
      </c>
      <c r="U2328" s="57" t="str">
        <f>MID(Tabla1[[#This Row],[Aplicación]],9,4)</f>
        <v>2311</v>
      </c>
      <c r="V2328" s="54" t="str">
        <f>VLOOKUP(Tabla1[[#This Row],[PROGRAMA]],Hoja1!A:B,2,FALSE)</f>
        <v>2311. Intervención social</v>
      </c>
      <c r="W2328" s="57" t="str">
        <f>MID(Tabla1[[#This Row],[Aplicación]],14,2)</f>
        <v>21</v>
      </c>
      <c r="X2328" s="57" t="str">
        <f>MID(Tabla1[[#This Row],[Aplicación]],14,6)</f>
        <v>213</v>
      </c>
    </row>
    <row r="2329" spans="1:24" x14ac:dyDescent="0.25">
      <c r="A2329" s="60">
        <v>220239000955</v>
      </c>
      <c r="B2329" s="43" t="s">
        <v>390</v>
      </c>
      <c r="C2329" s="61">
        <v>45292</v>
      </c>
      <c r="D2329" s="60">
        <v>22024002468</v>
      </c>
      <c r="E2329" s="43" t="s">
        <v>1160</v>
      </c>
      <c r="F2329" s="62">
        <v>476.97</v>
      </c>
      <c r="G2329" s="43" t="s">
        <v>429</v>
      </c>
      <c r="H2329" s="43" t="s">
        <v>1976</v>
      </c>
      <c r="I2329" s="69">
        <v>220</v>
      </c>
      <c r="J2329" s="43" t="s">
        <v>398</v>
      </c>
      <c r="K2329" s="43" t="s">
        <v>398</v>
      </c>
      <c r="L2329" s="43" t="s">
        <v>413</v>
      </c>
      <c r="M2329" s="43" t="s">
        <v>395</v>
      </c>
      <c r="N2329" s="43" t="s">
        <v>396</v>
      </c>
      <c r="O2329" s="52" t="s">
        <v>321</v>
      </c>
      <c r="P2329" s="63" t="s">
        <v>276</v>
      </c>
      <c r="Q2329" s="57" t="str">
        <f>MID(Tabla1[[#This Row],[Aplicación]],14,1)</f>
        <v>2</v>
      </c>
      <c r="R2329" s="35" t="s">
        <v>265</v>
      </c>
      <c r="S2329" s="57" t="str">
        <f>MID(Tabla1[[#This Row],[Aplicación]],6,2)</f>
        <v>10</v>
      </c>
      <c r="T2329" s="54" t="str">
        <f>VLOOKUP(Tabla1[[#This Row],[AREA]],Hoja1!A:B,2,FALSE)</f>
        <v>10. Personas mayores, familia y servicios sociales</v>
      </c>
      <c r="U2329" s="57" t="str">
        <f>MID(Tabla1[[#This Row],[Aplicación]],9,4)</f>
        <v>2311</v>
      </c>
      <c r="V2329" s="54" t="str">
        <f>VLOOKUP(Tabla1[[#This Row],[PROGRAMA]],Hoja1!A:B,2,FALSE)</f>
        <v>2311. Intervención social</v>
      </c>
      <c r="W2329" s="57" t="str">
        <f>MID(Tabla1[[#This Row],[Aplicación]],14,2)</f>
        <v>21</v>
      </c>
      <c r="X2329" s="57" t="str">
        <f>MID(Tabla1[[#This Row],[Aplicación]],14,6)</f>
        <v>213</v>
      </c>
    </row>
    <row r="2330" spans="1:24" x14ac:dyDescent="0.25">
      <c r="A2330" s="60">
        <v>220239000745</v>
      </c>
      <c r="B2330" s="43" t="s">
        <v>390</v>
      </c>
      <c r="C2330" s="61">
        <v>45292</v>
      </c>
      <c r="D2330" s="60">
        <v>22024001279</v>
      </c>
      <c r="E2330" s="43" t="s">
        <v>1160</v>
      </c>
      <c r="F2330" s="62">
        <v>2603.9899999999998</v>
      </c>
      <c r="G2330" s="43" t="s">
        <v>18</v>
      </c>
      <c r="H2330" s="43" t="s">
        <v>2072</v>
      </c>
      <c r="I2330" s="69">
        <v>220</v>
      </c>
      <c r="J2330" s="43" t="s">
        <v>398</v>
      </c>
      <c r="K2330" s="43" t="s">
        <v>398</v>
      </c>
      <c r="L2330" s="43" t="s">
        <v>399</v>
      </c>
      <c r="M2330" s="43" t="s">
        <v>585</v>
      </c>
      <c r="N2330" s="43" t="s">
        <v>539</v>
      </c>
      <c r="O2330" s="52" t="s">
        <v>326</v>
      </c>
      <c r="P2330" s="63" t="s">
        <v>276</v>
      </c>
      <c r="Q2330" s="57" t="str">
        <f>MID(Tabla1[[#This Row],[Aplicación]],14,1)</f>
        <v>2</v>
      </c>
      <c r="R2330" s="35" t="s">
        <v>265</v>
      </c>
      <c r="S2330" s="57" t="str">
        <f>MID(Tabla1[[#This Row],[Aplicación]],6,2)</f>
        <v>10</v>
      </c>
      <c r="T2330" s="54" t="str">
        <f>VLOOKUP(Tabla1[[#This Row],[AREA]],Hoja1!A:B,2,FALSE)</f>
        <v>10. Personas mayores, familia y servicios sociales</v>
      </c>
      <c r="U2330" s="57" t="str">
        <f>MID(Tabla1[[#This Row],[Aplicación]],9,4)</f>
        <v>2311</v>
      </c>
      <c r="V2330" s="54" t="str">
        <f>VLOOKUP(Tabla1[[#This Row],[PROGRAMA]],Hoja1!A:B,2,FALSE)</f>
        <v>2311. Intervención social</v>
      </c>
      <c r="W2330" s="57" t="str">
        <f>MID(Tabla1[[#This Row],[Aplicación]],14,2)</f>
        <v>21</v>
      </c>
      <c r="X2330" s="57" t="str">
        <f>MID(Tabla1[[#This Row],[Aplicación]],14,6)</f>
        <v>213</v>
      </c>
    </row>
    <row r="2331" spans="1:24" x14ac:dyDescent="0.25">
      <c r="A2331" s="53">
        <v>220219001131</v>
      </c>
      <c r="B2331" s="45" t="s">
        <v>390</v>
      </c>
      <c r="C2331" s="50">
        <v>45292</v>
      </c>
      <c r="D2331" s="44">
        <v>22024001964</v>
      </c>
      <c r="E2331" s="45" t="s">
        <v>1160</v>
      </c>
      <c r="F2331" s="51">
        <v>1287.8599999999999</v>
      </c>
      <c r="G2331" s="45" t="s">
        <v>717</v>
      </c>
      <c r="H2331" s="45" t="s">
        <v>786</v>
      </c>
      <c r="I2331" s="53">
        <v>220</v>
      </c>
      <c r="J2331" s="45" t="s">
        <v>719</v>
      </c>
      <c r="K2331" s="45" t="s">
        <v>720</v>
      </c>
      <c r="L2331" s="45" t="s">
        <v>399</v>
      </c>
      <c r="M2331" s="45" t="s">
        <v>395</v>
      </c>
      <c r="N2331" s="45" t="s">
        <v>396</v>
      </c>
      <c r="O2331" s="52" t="s">
        <v>321</v>
      </c>
      <c r="P2331" s="63" t="s">
        <v>276</v>
      </c>
      <c r="Q2331" s="57" t="str">
        <f>MID(Tabla1[[#This Row],[Aplicación]],14,1)</f>
        <v>2</v>
      </c>
      <c r="R2331" s="35" t="s">
        <v>265</v>
      </c>
      <c r="S2331" s="57" t="str">
        <f>MID(Tabla1[[#This Row],[Aplicación]],6,2)</f>
        <v>10</v>
      </c>
      <c r="T2331" s="54" t="str">
        <f>VLOOKUP(Tabla1[[#This Row],[AREA]],Hoja1!A:B,2,FALSE)</f>
        <v>10. Personas mayores, familia y servicios sociales</v>
      </c>
      <c r="U2331" s="57" t="str">
        <f>MID(Tabla1[[#This Row],[Aplicación]],9,4)</f>
        <v>2311</v>
      </c>
      <c r="V2331" s="54" t="str">
        <f>VLOOKUP(Tabla1[[#This Row],[PROGRAMA]],Hoja1!A:B,2,FALSE)</f>
        <v>2311. Intervención social</v>
      </c>
      <c r="W2331" s="57" t="str">
        <f>MID(Tabla1[[#This Row],[Aplicación]],14,2)</f>
        <v>21</v>
      </c>
      <c r="X2331" s="57" t="str">
        <f>MID(Tabla1[[#This Row],[Aplicación]],14,6)</f>
        <v>213</v>
      </c>
    </row>
    <row r="2332" spans="1:24" x14ac:dyDescent="0.25">
      <c r="A2332" s="60">
        <v>220240000813</v>
      </c>
      <c r="B2332" s="43" t="s">
        <v>390</v>
      </c>
      <c r="C2332" s="61">
        <v>45330</v>
      </c>
      <c r="D2332" s="60">
        <v>22024000867</v>
      </c>
      <c r="E2332" s="43" t="s">
        <v>1160</v>
      </c>
      <c r="F2332" s="62">
        <v>1000</v>
      </c>
      <c r="G2332" s="43" t="s">
        <v>1127</v>
      </c>
      <c r="H2332" s="43" t="s">
        <v>2134</v>
      </c>
      <c r="I2332" s="69">
        <v>220</v>
      </c>
      <c r="J2332" s="43" t="s">
        <v>398</v>
      </c>
      <c r="K2332" s="43" t="s">
        <v>398</v>
      </c>
      <c r="L2332" s="43" t="s">
        <v>399</v>
      </c>
      <c r="M2332" s="43" t="s">
        <v>585</v>
      </c>
      <c r="N2332" s="43" t="s">
        <v>539</v>
      </c>
      <c r="O2332" s="52" t="s">
        <v>326</v>
      </c>
      <c r="P2332" s="63" t="s">
        <v>276</v>
      </c>
      <c r="Q2332" s="57" t="str">
        <f>MID(Tabla1[[#This Row],[Aplicación]],14,1)</f>
        <v>2</v>
      </c>
      <c r="R2332" s="35" t="s">
        <v>265</v>
      </c>
      <c r="S2332" s="57" t="str">
        <f>MID(Tabla1[[#This Row],[Aplicación]],6,2)</f>
        <v>10</v>
      </c>
      <c r="T2332" s="54" t="str">
        <f>VLOOKUP(Tabla1[[#This Row],[AREA]],Hoja1!A:B,2,FALSE)</f>
        <v>10. Personas mayores, familia y servicios sociales</v>
      </c>
      <c r="U2332" s="57" t="str">
        <f>MID(Tabla1[[#This Row],[Aplicación]],9,4)</f>
        <v>2311</v>
      </c>
      <c r="V2332" s="54" t="str">
        <f>VLOOKUP(Tabla1[[#This Row],[PROGRAMA]],Hoja1!A:B,2,FALSE)</f>
        <v>2311. Intervención social</v>
      </c>
      <c r="W2332" s="57" t="str">
        <f>MID(Tabla1[[#This Row],[Aplicación]],14,2)</f>
        <v>21</v>
      </c>
      <c r="X2332" s="57" t="str">
        <f>MID(Tabla1[[#This Row],[Aplicación]],14,6)</f>
        <v>213</v>
      </c>
    </row>
    <row r="2333" spans="1:24" x14ac:dyDescent="0.25">
      <c r="A2333" s="60">
        <v>220239000735</v>
      </c>
      <c r="B2333" s="43" t="s">
        <v>390</v>
      </c>
      <c r="C2333" s="61">
        <v>45292</v>
      </c>
      <c r="D2333" s="60">
        <v>22024001272</v>
      </c>
      <c r="E2333" s="43" t="s">
        <v>1160</v>
      </c>
      <c r="F2333" s="62">
        <v>290.39999999999998</v>
      </c>
      <c r="G2333" s="43" t="s">
        <v>20</v>
      </c>
      <c r="H2333" s="43" t="s">
        <v>2596</v>
      </c>
      <c r="I2333" s="69">
        <v>220</v>
      </c>
      <c r="J2333" s="43" t="s">
        <v>398</v>
      </c>
      <c r="K2333" s="43" t="s">
        <v>398</v>
      </c>
      <c r="L2333" s="43" t="s">
        <v>399</v>
      </c>
      <c r="M2333" s="43" t="s">
        <v>585</v>
      </c>
      <c r="N2333" s="43" t="s">
        <v>539</v>
      </c>
      <c r="O2333" s="52" t="s">
        <v>326</v>
      </c>
      <c r="P2333" s="63" t="s">
        <v>276</v>
      </c>
      <c r="Q2333" s="57" t="str">
        <f>MID(Tabla1[[#This Row],[Aplicación]],14,1)</f>
        <v>2</v>
      </c>
      <c r="R2333" s="35" t="s">
        <v>265</v>
      </c>
      <c r="S2333" s="57" t="str">
        <f>MID(Tabla1[[#This Row],[Aplicación]],6,2)</f>
        <v>10</v>
      </c>
      <c r="T2333" s="54" t="str">
        <f>VLOOKUP(Tabla1[[#This Row],[AREA]],Hoja1!A:B,2,FALSE)</f>
        <v>10. Personas mayores, familia y servicios sociales</v>
      </c>
      <c r="U2333" s="57" t="str">
        <f>MID(Tabla1[[#This Row],[Aplicación]],9,4)</f>
        <v>2311</v>
      </c>
      <c r="V2333" s="54" t="str">
        <f>VLOOKUP(Tabla1[[#This Row],[PROGRAMA]],Hoja1!A:B,2,FALSE)</f>
        <v>2311. Intervención social</v>
      </c>
      <c r="W2333" s="57" t="str">
        <f>MID(Tabla1[[#This Row],[Aplicación]],14,2)</f>
        <v>21</v>
      </c>
      <c r="X2333" s="57" t="str">
        <f>MID(Tabla1[[#This Row],[Aplicación]],14,6)</f>
        <v>213</v>
      </c>
    </row>
    <row r="2334" spans="1:24" x14ac:dyDescent="0.25">
      <c r="A2334" s="60">
        <v>220239000736</v>
      </c>
      <c r="B2334" s="43" t="s">
        <v>390</v>
      </c>
      <c r="C2334" s="61">
        <v>45292</v>
      </c>
      <c r="D2334" s="60">
        <v>22024001273</v>
      </c>
      <c r="E2334" s="43" t="s">
        <v>1160</v>
      </c>
      <c r="F2334" s="62">
        <v>2323.1999999999998</v>
      </c>
      <c r="G2334" s="43" t="s">
        <v>20</v>
      </c>
      <c r="H2334" s="43" t="s">
        <v>2613</v>
      </c>
      <c r="I2334" s="69">
        <v>220</v>
      </c>
      <c r="J2334" s="43" t="s">
        <v>398</v>
      </c>
      <c r="K2334" s="43" t="s">
        <v>398</v>
      </c>
      <c r="L2334" s="43" t="s">
        <v>399</v>
      </c>
      <c r="M2334" s="43" t="s">
        <v>585</v>
      </c>
      <c r="N2334" s="43" t="s">
        <v>539</v>
      </c>
      <c r="O2334" s="52" t="s">
        <v>326</v>
      </c>
      <c r="P2334" s="63" t="s">
        <v>276</v>
      </c>
      <c r="Q2334" s="57" t="str">
        <f>MID(Tabla1[[#This Row],[Aplicación]],14,1)</f>
        <v>2</v>
      </c>
      <c r="R2334" s="35" t="s">
        <v>265</v>
      </c>
      <c r="S2334" s="57" t="str">
        <f>MID(Tabla1[[#This Row],[Aplicación]],6,2)</f>
        <v>10</v>
      </c>
      <c r="T2334" s="54" t="str">
        <f>VLOOKUP(Tabla1[[#This Row],[AREA]],Hoja1!A:B,2,FALSE)</f>
        <v>10. Personas mayores, familia y servicios sociales</v>
      </c>
      <c r="U2334" s="57" t="str">
        <f>MID(Tabla1[[#This Row],[Aplicación]],9,4)</f>
        <v>2311</v>
      </c>
      <c r="V2334" s="54" t="str">
        <f>VLOOKUP(Tabla1[[#This Row],[PROGRAMA]],Hoja1!A:B,2,FALSE)</f>
        <v>2311. Intervención social</v>
      </c>
      <c r="W2334" s="57" t="str">
        <f>MID(Tabla1[[#This Row],[Aplicación]],14,2)</f>
        <v>21</v>
      </c>
      <c r="X2334" s="57" t="str">
        <f>MID(Tabla1[[#This Row],[Aplicación]],14,6)</f>
        <v>213</v>
      </c>
    </row>
    <row r="2335" spans="1:24" x14ac:dyDescent="0.25">
      <c r="A2335" s="60">
        <v>220240025800</v>
      </c>
      <c r="B2335" s="43" t="s">
        <v>390</v>
      </c>
      <c r="C2335" s="61">
        <v>45462</v>
      </c>
      <c r="D2335" s="60">
        <v>22024005094</v>
      </c>
      <c r="E2335" s="43" t="s">
        <v>1160</v>
      </c>
      <c r="F2335" s="62">
        <v>242</v>
      </c>
      <c r="G2335" s="43" t="s">
        <v>14</v>
      </c>
      <c r="H2335" s="43" t="s">
        <v>3153</v>
      </c>
      <c r="I2335" s="69" t="s">
        <v>2930</v>
      </c>
      <c r="J2335" s="43" t="s">
        <v>398</v>
      </c>
      <c r="K2335" s="43" t="s">
        <v>398</v>
      </c>
      <c r="L2335" s="43" t="s">
        <v>399</v>
      </c>
      <c r="M2335" s="43" t="s">
        <v>585</v>
      </c>
      <c r="N2335" s="43" t="s">
        <v>539</v>
      </c>
      <c r="O2335" s="68" t="s">
        <v>326</v>
      </c>
      <c r="P2335" s="68" t="s">
        <v>2931</v>
      </c>
      <c r="Q2335" s="57" t="s">
        <v>2932</v>
      </c>
      <c r="R2335" s="35" t="s">
        <v>265</v>
      </c>
      <c r="S2335" s="57" t="str">
        <f>MID(Tabla1[[#This Row],[Aplicación]],6,2)</f>
        <v>10</v>
      </c>
      <c r="T2335" s="54" t="str">
        <f>VLOOKUP(Tabla1[[#This Row],[AREA]],Hoja1!A:B,2,FALSE)</f>
        <v>10. Personas mayores, familia y servicios sociales</v>
      </c>
      <c r="U2335" s="57" t="str">
        <f>MID(Tabla1[[#This Row],[Aplicación]],9,4)</f>
        <v>2311</v>
      </c>
      <c r="V2335" s="54" t="str">
        <f>VLOOKUP(Tabla1[[#This Row],[PROGRAMA]],Hoja1!A:B,2,FALSE)</f>
        <v>2311. Intervención social</v>
      </c>
      <c r="W2335" s="57" t="str">
        <f>MID(Tabla1[[#This Row],[Aplicación]],14,2)</f>
        <v>21</v>
      </c>
      <c r="X2335" s="57" t="str">
        <f>MID(Tabla1[[#This Row],[Aplicación]],14,6)</f>
        <v>213</v>
      </c>
    </row>
    <row r="2336" spans="1:24" x14ac:dyDescent="0.25">
      <c r="A2336" s="60">
        <v>220240025796</v>
      </c>
      <c r="B2336" s="43" t="s">
        <v>390</v>
      </c>
      <c r="C2336" s="61">
        <v>45462</v>
      </c>
      <c r="D2336" s="60">
        <v>22024005056</v>
      </c>
      <c r="E2336" s="43" t="s">
        <v>1160</v>
      </c>
      <c r="F2336" s="62">
        <v>5371.19</v>
      </c>
      <c r="G2336" s="43" t="s">
        <v>20</v>
      </c>
      <c r="H2336" s="43" t="s">
        <v>3185</v>
      </c>
      <c r="I2336" s="69" t="s">
        <v>2930</v>
      </c>
      <c r="J2336" s="43" t="s">
        <v>398</v>
      </c>
      <c r="K2336" s="43" t="s">
        <v>398</v>
      </c>
      <c r="L2336" s="43" t="s">
        <v>399</v>
      </c>
      <c r="M2336" s="43" t="s">
        <v>585</v>
      </c>
      <c r="N2336" s="43" t="s">
        <v>539</v>
      </c>
      <c r="O2336" s="68" t="s">
        <v>326</v>
      </c>
      <c r="P2336" s="68" t="s">
        <v>2931</v>
      </c>
      <c r="Q2336" s="57" t="s">
        <v>2932</v>
      </c>
      <c r="R2336" s="35" t="s">
        <v>265</v>
      </c>
      <c r="S2336" s="57" t="str">
        <f>MID(Tabla1[[#This Row],[Aplicación]],6,2)</f>
        <v>10</v>
      </c>
      <c r="T2336" s="54" t="str">
        <f>VLOOKUP(Tabla1[[#This Row],[AREA]],Hoja1!A:B,2,FALSE)</f>
        <v>10. Personas mayores, familia y servicios sociales</v>
      </c>
      <c r="U2336" s="57" t="str">
        <f>MID(Tabla1[[#This Row],[Aplicación]],9,4)</f>
        <v>2311</v>
      </c>
      <c r="V2336" s="54" t="str">
        <f>VLOOKUP(Tabla1[[#This Row],[PROGRAMA]],Hoja1!A:B,2,FALSE)</f>
        <v>2311. Intervención social</v>
      </c>
      <c r="W2336" s="57" t="str">
        <f>MID(Tabla1[[#This Row],[Aplicación]],14,2)</f>
        <v>21</v>
      </c>
      <c r="X2336" s="57" t="str">
        <f>MID(Tabla1[[#This Row],[Aplicación]],14,6)</f>
        <v>213</v>
      </c>
    </row>
    <row r="2337" spans="1:24" x14ac:dyDescent="0.25">
      <c r="A2337" s="60">
        <v>220240023935</v>
      </c>
      <c r="B2337" s="43" t="s">
        <v>390</v>
      </c>
      <c r="C2337" s="61">
        <v>45457</v>
      </c>
      <c r="D2337" s="60">
        <v>22024004956</v>
      </c>
      <c r="E2337" s="43" t="s">
        <v>1160</v>
      </c>
      <c r="F2337" s="62">
        <v>489.08</v>
      </c>
      <c r="G2337" s="43" t="s">
        <v>3295</v>
      </c>
      <c r="H2337" s="43" t="s">
        <v>3296</v>
      </c>
      <c r="I2337" s="69" t="s">
        <v>2930</v>
      </c>
      <c r="J2337" s="43" t="s">
        <v>398</v>
      </c>
      <c r="K2337" s="43" t="s">
        <v>398</v>
      </c>
      <c r="L2337" s="43" t="s">
        <v>399</v>
      </c>
      <c r="M2337" s="43" t="s">
        <v>585</v>
      </c>
      <c r="N2337" s="43" t="s">
        <v>539</v>
      </c>
      <c r="O2337" s="68" t="s">
        <v>326</v>
      </c>
      <c r="P2337" s="68" t="s">
        <v>2931</v>
      </c>
      <c r="Q2337" s="57" t="s">
        <v>2932</v>
      </c>
      <c r="R2337" s="35" t="s">
        <v>265</v>
      </c>
      <c r="S2337" s="57" t="str">
        <f>MID(Tabla1[[#This Row],[Aplicación]],6,2)</f>
        <v>10</v>
      </c>
      <c r="T2337" s="54" t="str">
        <f>VLOOKUP(Tabla1[[#This Row],[AREA]],Hoja1!A:B,2,FALSE)</f>
        <v>10. Personas mayores, familia y servicios sociales</v>
      </c>
      <c r="U2337" s="57" t="str">
        <f>MID(Tabla1[[#This Row],[Aplicación]],9,4)</f>
        <v>2311</v>
      </c>
      <c r="V2337" s="54" t="str">
        <f>VLOOKUP(Tabla1[[#This Row],[PROGRAMA]],Hoja1!A:B,2,FALSE)</f>
        <v>2311. Intervención social</v>
      </c>
      <c r="W2337" s="57" t="str">
        <f>MID(Tabla1[[#This Row],[Aplicación]],14,2)</f>
        <v>21</v>
      </c>
      <c r="X2337" s="57" t="str">
        <f>MID(Tabla1[[#This Row],[Aplicación]],14,6)</f>
        <v>213</v>
      </c>
    </row>
    <row r="2338" spans="1:24" x14ac:dyDescent="0.25">
      <c r="A2338" s="60">
        <v>220240018060</v>
      </c>
      <c r="B2338" s="43" t="s">
        <v>390</v>
      </c>
      <c r="C2338" s="61">
        <v>45429</v>
      </c>
      <c r="D2338" s="60">
        <v>22024004486</v>
      </c>
      <c r="E2338" s="43" t="s">
        <v>1160</v>
      </c>
      <c r="F2338" s="62">
        <v>75</v>
      </c>
      <c r="G2338" s="43" t="s">
        <v>3295</v>
      </c>
      <c r="H2338" s="43" t="s">
        <v>3807</v>
      </c>
      <c r="I2338" s="69" t="s">
        <v>2930</v>
      </c>
      <c r="J2338" s="43" t="s">
        <v>398</v>
      </c>
      <c r="K2338" s="43" t="s">
        <v>398</v>
      </c>
      <c r="L2338" s="43" t="s">
        <v>399</v>
      </c>
      <c r="M2338" s="43" t="s">
        <v>585</v>
      </c>
      <c r="N2338" s="43" t="s">
        <v>539</v>
      </c>
      <c r="O2338" s="68" t="s">
        <v>326</v>
      </c>
      <c r="P2338" s="68" t="s">
        <v>2931</v>
      </c>
      <c r="Q2338" s="57" t="s">
        <v>2932</v>
      </c>
      <c r="R2338" s="35" t="s">
        <v>265</v>
      </c>
      <c r="S2338" s="57" t="str">
        <f>MID(Tabla1[[#This Row],[Aplicación]],6,2)</f>
        <v>10</v>
      </c>
      <c r="T2338" s="54" t="str">
        <f>VLOOKUP(Tabla1[[#This Row],[AREA]],Hoja1!A:B,2,FALSE)</f>
        <v>10. Personas mayores, familia y servicios sociales</v>
      </c>
      <c r="U2338" s="57" t="str">
        <f>MID(Tabla1[[#This Row],[Aplicación]],9,4)</f>
        <v>2311</v>
      </c>
      <c r="V2338" s="54" t="str">
        <f>VLOOKUP(Tabla1[[#This Row],[PROGRAMA]],Hoja1!A:B,2,FALSE)</f>
        <v>2311. Intervención social</v>
      </c>
      <c r="W2338" s="57" t="str">
        <f>MID(Tabla1[[#This Row],[Aplicación]],14,2)</f>
        <v>21</v>
      </c>
      <c r="X2338" s="57" t="str">
        <f>MID(Tabla1[[#This Row],[Aplicación]],14,6)</f>
        <v>213</v>
      </c>
    </row>
    <row r="2339" spans="1:24" x14ac:dyDescent="0.25">
      <c r="A2339" s="60">
        <v>220240018061</v>
      </c>
      <c r="B2339" s="43" t="s">
        <v>390</v>
      </c>
      <c r="C2339" s="61">
        <v>45429</v>
      </c>
      <c r="D2339" s="60">
        <v>22024004556</v>
      </c>
      <c r="E2339" s="43" t="s">
        <v>1160</v>
      </c>
      <c r="F2339" s="62">
        <v>79.92</v>
      </c>
      <c r="G2339" s="43" t="s">
        <v>3295</v>
      </c>
      <c r="H2339" s="43" t="s">
        <v>3808</v>
      </c>
      <c r="I2339" s="69" t="s">
        <v>2930</v>
      </c>
      <c r="J2339" s="43" t="s">
        <v>398</v>
      </c>
      <c r="K2339" s="43" t="s">
        <v>398</v>
      </c>
      <c r="L2339" s="43" t="s">
        <v>399</v>
      </c>
      <c r="M2339" s="43" t="s">
        <v>585</v>
      </c>
      <c r="N2339" s="43" t="s">
        <v>539</v>
      </c>
      <c r="O2339" s="68" t="s">
        <v>326</v>
      </c>
      <c r="P2339" s="68" t="s">
        <v>2931</v>
      </c>
      <c r="Q2339" s="57" t="s">
        <v>2932</v>
      </c>
      <c r="R2339" s="35" t="s">
        <v>265</v>
      </c>
      <c r="S2339" s="57" t="str">
        <f>MID(Tabla1[[#This Row],[Aplicación]],6,2)</f>
        <v>10</v>
      </c>
      <c r="T2339" s="54" t="str">
        <f>VLOOKUP(Tabla1[[#This Row],[AREA]],Hoja1!A:B,2,FALSE)</f>
        <v>10. Personas mayores, familia y servicios sociales</v>
      </c>
      <c r="U2339" s="57" t="str">
        <f>MID(Tabla1[[#This Row],[Aplicación]],9,4)</f>
        <v>2311</v>
      </c>
      <c r="V2339" s="54" t="str">
        <f>VLOOKUP(Tabla1[[#This Row],[PROGRAMA]],Hoja1!A:B,2,FALSE)</f>
        <v>2311. Intervención social</v>
      </c>
      <c r="W2339" s="57" t="str">
        <f>MID(Tabla1[[#This Row],[Aplicación]],14,2)</f>
        <v>21</v>
      </c>
      <c r="X2339" s="57" t="str">
        <f>MID(Tabla1[[#This Row],[Aplicación]],14,6)</f>
        <v>213</v>
      </c>
    </row>
    <row r="2340" spans="1:24" x14ac:dyDescent="0.25">
      <c r="A2340" s="60">
        <v>220240018052</v>
      </c>
      <c r="B2340" s="43" t="s">
        <v>390</v>
      </c>
      <c r="C2340" s="61">
        <v>45429</v>
      </c>
      <c r="D2340" s="60">
        <v>22024004312</v>
      </c>
      <c r="E2340" s="43" t="s">
        <v>1160</v>
      </c>
      <c r="F2340" s="62">
        <v>665.5</v>
      </c>
      <c r="G2340" s="43" t="s">
        <v>3811</v>
      </c>
      <c r="H2340" s="43" t="s">
        <v>3812</v>
      </c>
      <c r="I2340" s="69" t="s">
        <v>2930</v>
      </c>
      <c r="J2340" s="43" t="s">
        <v>398</v>
      </c>
      <c r="K2340" s="43" t="s">
        <v>398</v>
      </c>
      <c r="L2340" s="43" t="s">
        <v>399</v>
      </c>
      <c r="M2340" s="43" t="s">
        <v>585</v>
      </c>
      <c r="N2340" s="43" t="s">
        <v>539</v>
      </c>
      <c r="O2340" s="68" t="s">
        <v>326</v>
      </c>
      <c r="P2340" s="68" t="s">
        <v>2931</v>
      </c>
      <c r="Q2340" s="57" t="s">
        <v>2932</v>
      </c>
      <c r="R2340" s="35" t="s">
        <v>265</v>
      </c>
      <c r="S2340" s="57" t="str">
        <f>MID(Tabla1[[#This Row],[Aplicación]],6,2)</f>
        <v>10</v>
      </c>
      <c r="T2340" s="54" t="str">
        <f>VLOOKUP(Tabla1[[#This Row],[AREA]],Hoja1!A:B,2,FALSE)</f>
        <v>10. Personas mayores, familia y servicios sociales</v>
      </c>
      <c r="U2340" s="57" t="str">
        <f>MID(Tabla1[[#This Row],[Aplicación]],9,4)</f>
        <v>2311</v>
      </c>
      <c r="V2340" s="54" t="str">
        <f>VLOOKUP(Tabla1[[#This Row],[PROGRAMA]],Hoja1!A:B,2,FALSE)</f>
        <v>2311. Intervención social</v>
      </c>
      <c r="W2340" s="57" t="str">
        <f>MID(Tabla1[[#This Row],[Aplicación]],14,2)</f>
        <v>21</v>
      </c>
      <c r="X2340" s="57" t="str">
        <f>MID(Tabla1[[#This Row],[Aplicación]],14,6)</f>
        <v>213</v>
      </c>
    </row>
    <row r="2341" spans="1:24" x14ac:dyDescent="0.25">
      <c r="A2341" s="60">
        <v>220240011970</v>
      </c>
      <c r="B2341" s="43" t="s">
        <v>390</v>
      </c>
      <c r="C2341" s="61">
        <v>45399</v>
      </c>
      <c r="D2341" s="60">
        <v>22024004079</v>
      </c>
      <c r="E2341" s="43" t="s">
        <v>1160</v>
      </c>
      <c r="F2341" s="62">
        <v>94.38</v>
      </c>
      <c r="G2341" s="43" t="s">
        <v>717</v>
      </c>
      <c r="H2341" s="43" t="s">
        <v>4373</v>
      </c>
      <c r="I2341" s="69" t="s">
        <v>2930</v>
      </c>
      <c r="J2341" s="43" t="s">
        <v>719</v>
      </c>
      <c r="K2341" s="43" t="s">
        <v>720</v>
      </c>
      <c r="L2341" s="43" t="s">
        <v>399</v>
      </c>
      <c r="M2341" s="43" t="s">
        <v>585</v>
      </c>
      <c r="N2341" s="43" t="s">
        <v>539</v>
      </c>
      <c r="O2341" s="68" t="s">
        <v>326</v>
      </c>
      <c r="P2341" s="68" t="s">
        <v>2931</v>
      </c>
      <c r="Q2341" s="57" t="s">
        <v>2932</v>
      </c>
      <c r="R2341" s="35" t="s">
        <v>265</v>
      </c>
      <c r="S2341" s="57" t="str">
        <f>MID(Tabla1[[#This Row],[Aplicación]],6,2)</f>
        <v>10</v>
      </c>
      <c r="T2341" s="54" t="str">
        <f>VLOOKUP(Tabla1[[#This Row],[AREA]],Hoja1!A:B,2,FALSE)</f>
        <v>10. Personas mayores, familia y servicios sociales</v>
      </c>
      <c r="U2341" s="57" t="str">
        <f>MID(Tabla1[[#This Row],[Aplicación]],9,4)</f>
        <v>2311</v>
      </c>
      <c r="V2341" s="54" t="str">
        <f>VLOOKUP(Tabla1[[#This Row],[PROGRAMA]],Hoja1!A:B,2,FALSE)</f>
        <v>2311. Intervención social</v>
      </c>
      <c r="W2341" s="57" t="str">
        <f>MID(Tabla1[[#This Row],[Aplicación]],14,2)</f>
        <v>21</v>
      </c>
      <c r="X2341" s="57" t="str">
        <f>MID(Tabla1[[#This Row],[Aplicación]],14,6)</f>
        <v>213</v>
      </c>
    </row>
    <row r="2342" spans="1:24" x14ac:dyDescent="0.25">
      <c r="A2342" s="60">
        <v>220240011966</v>
      </c>
      <c r="B2342" s="43" t="s">
        <v>390</v>
      </c>
      <c r="C2342" s="61">
        <v>45399</v>
      </c>
      <c r="D2342" s="60">
        <v>22024004066</v>
      </c>
      <c r="E2342" s="43" t="s">
        <v>1160</v>
      </c>
      <c r="F2342" s="62">
        <v>325</v>
      </c>
      <c r="G2342" s="43" t="s">
        <v>4391</v>
      </c>
      <c r="H2342" s="43" t="s">
        <v>4392</v>
      </c>
      <c r="I2342" s="69" t="s">
        <v>2930</v>
      </c>
      <c r="J2342" s="43" t="s">
        <v>398</v>
      </c>
      <c r="K2342" s="43" t="s">
        <v>398</v>
      </c>
      <c r="L2342" s="43" t="s">
        <v>399</v>
      </c>
      <c r="M2342" s="43" t="s">
        <v>585</v>
      </c>
      <c r="N2342" s="43" t="s">
        <v>539</v>
      </c>
      <c r="O2342" s="68" t="s">
        <v>326</v>
      </c>
      <c r="P2342" s="68" t="s">
        <v>2931</v>
      </c>
      <c r="Q2342" s="57" t="s">
        <v>2932</v>
      </c>
      <c r="R2342" s="35" t="s">
        <v>265</v>
      </c>
      <c r="S2342" s="57" t="str">
        <f>MID(Tabla1[[#This Row],[Aplicación]],6,2)</f>
        <v>10</v>
      </c>
      <c r="T2342" s="54" t="str">
        <f>VLOOKUP(Tabla1[[#This Row],[AREA]],Hoja1!A:B,2,FALSE)</f>
        <v>10. Personas mayores, familia y servicios sociales</v>
      </c>
      <c r="U2342" s="57" t="str">
        <f>MID(Tabla1[[#This Row],[Aplicación]],9,4)</f>
        <v>2311</v>
      </c>
      <c r="V2342" s="54" t="str">
        <f>VLOOKUP(Tabla1[[#This Row],[PROGRAMA]],Hoja1!A:B,2,FALSE)</f>
        <v>2311. Intervención social</v>
      </c>
      <c r="W2342" s="57" t="str">
        <f>MID(Tabla1[[#This Row],[Aplicación]],14,2)</f>
        <v>21</v>
      </c>
      <c r="X2342" s="57" t="str">
        <f>MID(Tabla1[[#This Row],[Aplicación]],14,6)</f>
        <v>213</v>
      </c>
    </row>
    <row r="2343" spans="1:24" x14ac:dyDescent="0.25">
      <c r="A2343" s="60">
        <v>220240027834</v>
      </c>
      <c r="B2343" s="43" t="s">
        <v>390</v>
      </c>
      <c r="C2343" s="61">
        <v>45470</v>
      </c>
      <c r="D2343" s="60">
        <v>22024005199</v>
      </c>
      <c r="E2343" s="43" t="s">
        <v>1160</v>
      </c>
      <c r="F2343" s="62">
        <v>199.65</v>
      </c>
      <c r="G2343" s="43" t="s">
        <v>20</v>
      </c>
      <c r="H2343" s="43" t="s">
        <v>4829</v>
      </c>
      <c r="I2343" s="69" t="s">
        <v>2930</v>
      </c>
      <c r="J2343" s="43" t="s">
        <v>398</v>
      </c>
      <c r="K2343" s="43" t="s">
        <v>398</v>
      </c>
      <c r="L2343" s="43" t="s">
        <v>399</v>
      </c>
      <c r="M2343" s="43" t="s">
        <v>585</v>
      </c>
      <c r="N2343" s="43" t="s">
        <v>539</v>
      </c>
      <c r="O2343" s="68" t="s">
        <v>326</v>
      </c>
      <c r="P2343" s="68" t="s">
        <v>2931</v>
      </c>
      <c r="Q2343" s="57" t="s">
        <v>2932</v>
      </c>
      <c r="R2343" s="35" t="s">
        <v>265</v>
      </c>
      <c r="S2343" s="57" t="str">
        <f>MID(Tabla1[[#This Row],[Aplicación]],6,2)</f>
        <v>10</v>
      </c>
      <c r="T2343" s="54" t="str">
        <f>VLOOKUP(Tabla1[[#This Row],[AREA]],Hoja1!A:B,2,FALSE)</f>
        <v>10. Personas mayores, familia y servicios sociales</v>
      </c>
      <c r="U2343" s="57" t="str">
        <f>MID(Tabla1[[#This Row],[Aplicación]],9,4)</f>
        <v>2311</v>
      </c>
      <c r="V2343" s="54" t="str">
        <f>VLOOKUP(Tabla1[[#This Row],[PROGRAMA]],Hoja1!A:B,2,FALSE)</f>
        <v>2311. Intervención social</v>
      </c>
      <c r="W2343" s="57" t="str">
        <f>MID(Tabla1[[#This Row],[Aplicación]],14,2)</f>
        <v>21</v>
      </c>
      <c r="X2343" s="57" t="str">
        <f>MID(Tabla1[[#This Row],[Aplicación]],14,6)</f>
        <v>213</v>
      </c>
    </row>
    <row r="2344" spans="1:24" x14ac:dyDescent="0.25">
      <c r="A2344" s="60">
        <v>220240028964</v>
      </c>
      <c r="B2344" s="43" t="s">
        <v>390</v>
      </c>
      <c r="C2344" s="61">
        <v>45476</v>
      </c>
      <c r="D2344" s="60">
        <v>22024005283</v>
      </c>
      <c r="E2344" s="43" t="s">
        <v>1160</v>
      </c>
      <c r="F2344" s="62">
        <v>1485.88</v>
      </c>
      <c r="G2344" s="43" t="s">
        <v>14</v>
      </c>
      <c r="H2344" s="43" t="s">
        <v>5481</v>
      </c>
      <c r="I2344" s="69">
        <v>220</v>
      </c>
      <c r="J2344" s="43" t="s">
        <v>398</v>
      </c>
      <c r="K2344" s="43" t="s">
        <v>398</v>
      </c>
      <c r="L2344" s="43" t="s">
        <v>399</v>
      </c>
      <c r="M2344" s="43" t="s">
        <v>585</v>
      </c>
      <c r="N2344" s="43" t="s">
        <v>539</v>
      </c>
      <c r="O2344" s="68" t="s">
        <v>326</v>
      </c>
      <c r="P2344" s="68" t="s">
        <v>4838</v>
      </c>
      <c r="Q2344" s="57" t="str">
        <f>MID(Tabla1[[#This Row],[Aplicación]],14,1)</f>
        <v>2</v>
      </c>
      <c r="R2344" s="35" t="s">
        <v>265</v>
      </c>
      <c r="S2344" s="57" t="str">
        <f>MID(Tabla1[[#This Row],[Aplicación]],6,2)</f>
        <v>10</v>
      </c>
      <c r="T2344" s="54" t="str">
        <f>VLOOKUP(Tabla1[[#This Row],[AREA]],Hoja1!A:B,2,FALSE)</f>
        <v>10. Personas mayores, familia y servicios sociales</v>
      </c>
      <c r="U2344" s="57" t="str">
        <f>MID(Tabla1[[#This Row],[Aplicación]],9,4)</f>
        <v>2311</v>
      </c>
      <c r="V2344" s="54" t="str">
        <f>VLOOKUP(Tabla1[[#This Row],[PROGRAMA]],Hoja1!A:B,2,FALSE)</f>
        <v>2311. Intervención social</v>
      </c>
      <c r="W2344" s="57" t="str">
        <f>MID(Tabla1[[#This Row],[Aplicación]],14,2)</f>
        <v>21</v>
      </c>
      <c r="X2344" s="57" t="str">
        <f>MID(Tabla1[[#This Row],[Aplicación]],14,6)</f>
        <v>213</v>
      </c>
    </row>
    <row r="2345" spans="1:24" x14ac:dyDescent="0.25">
      <c r="A2345" s="60">
        <v>220240043928</v>
      </c>
      <c r="B2345" s="43" t="s">
        <v>390</v>
      </c>
      <c r="C2345" s="61">
        <v>45560</v>
      </c>
      <c r="D2345" s="60">
        <v>22024006628</v>
      </c>
      <c r="E2345" s="43" t="s">
        <v>1160</v>
      </c>
      <c r="F2345" s="62">
        <v>577.41</v>
      </c>
      <c r="G2345" s="43" t="s">
        <v>3295</v>
      </c>
      <c r="H2345" s="43" t="s">
        <v>6217</v>
      </c>
      <c r="I2345" s="69" t="s">
        <v>2930</v>
      </c>
      <c r="J2345" s="43" t="s">
        <v>398</v>
      </c>
      <c r="K2345" s="43" t="s">
        <v>398</v>
      </c>
      <c r="L2345" s="43" t="s">
        <v>399</v>
      </c>
      <c r="M2345" s="43" t="s">
        <v>585</v>
      </c>
      <c r="N2345" s="43" t="s">
        <v>539</v>
      </c>
      <c r="O2345" s="68" t="s">
        <v>326</v>
      </c>
      <c r="P2345" s="68" t="s">
        <v>4838</v>
      </c>
      <c r="Q2345" s="57" t="str">
        <f>MID(Tabla1[[#This Row],[Aplicación]],14,1)</f>
        <v>2</v>
      </c>
      <c r="R2345" s="35" t="s">
        <v>265</v>
      </c>
      <c r="S2345" s="57" t="str">
        <f>MID(Tabla1[[#This Row],[Aplicación]],6,2)</f>
        <v>10</v>
      </c>
      <c r="T2345" s="54" t="str">
        <f>VLOOKUP(Tabla1[[#This Row],[AREA]],Hoja1!A:B,2,FALSE)</f>
        <v>10. Personas mayores, familia y servicios sociales</v>
      </c>
      <c r="U2345" s="57" t="str">
        <f>MID(Tabla1[[#This Row],[Aplicación]],9,4)</f>
        <v>2311</v>
      </c>
      <c r="V2345" s="54" t="str">
        <f>VLOOKUP(Tabla1[[#This Row],[PROGRAMA]],Hoja1!A:B,2,FALSE)</f>
        <v>2311. Intervención social</v>
      </c>
      <c r="W2345" s="57" t="str">
        <f>MID(Tabla1[[#This Row],[Aplicación]],14,2)</f>
        <v>21</v>
      </c>
      <c r="X2345" s="57" t="str">
        <f>MID(Tabla1[[#This Row],[Aplicación]],14,6)</f>
        <v>213</v>
      </c>
    </row>
    <row r="2346" spans="1:24" x14ac:dyDescent="0.25">
      <c r="A2346" s="60">
        <v>220240043927</v>
      </c>
      <c r="B2346" s="43" t="s">
        <v>390</v>
      </c>
      <c r="C2346" s="61">
        <v>45560</v>
      </c>
      <c r="D2346" s="60">
        <v>22024006627</v>
      </c>
      <c r="E2346" s="43" t="s">
        <v>1160</v>
      </c>
      <c r="F2346" s="62">
        <v>155.27000000000001</v>
      </c>
      <c r="G2346" s="43" t="s">
        <v>3295</v>
      </c>
      <c r="H2346" s="43" t="s">
        <v>6218</v>
      </c>
      <c r="I2346" s="69" t="s">
        <v>2930</v>
      </c>
      <c r="J2346" s="43" t="s">
        <v>398</v>
      </c>
      <c r="K2346" s="43" t="s">
        <v>398</v>
      </c>
      <c r="L2346" s="43" t="s">
        <v>399</v>
      </c>
      <c r="M2346" s="43" t="s">
        <v>585</v>
      </c>
      <c r="N2346" s="43" t="s">
        <v>539</v>
      </c>
      <c r="O2346" s="68" t="s">
        <v>326</v>
      </c>
      <c r="P2346" s="68" t="s">
        <v>4838</v>
      </c>
      <c r="Q2346" s="57" t="str">
        <f>MID(Tabla1[[#This Row],[Aplicación]],14,1)</f>
        <v>2</v>
      </c>
      <c r="R2346" s="35" t="s">
        <v>265</v>
      </c>
      <c r="S2346" s="57" t="str">
        <f>MID(Tabla1[[#This Row],[Aplicación]],6,2)</f>
        <v>10</v>
      </c>
      <c r="T2346" s="54" t="str">
        <f>VLOOKUP(Tabla1[[#This Row],[AREA]],Hoja1!A:B,2,FALSE)</f>
        <v>10. Personas mayores, familia y servicios sociales</v>
      </c>
      <c r="U2346" s="57" t="str">
        <f>MID(Tabla1[[#This Row],[Aplicación]],9,4)</f>
        <v>2311</v>
      </c>
      <c r="V2346" s="54" t="str">
        <f>VLOOKUP(Tabla1[[#This Row],[PROGRAMA]],Hoja1!A:B,2,FALSE)</f>
        <v>2311. Intervención social</v>
      </c>
      <c r="W2346" s="57" t="str">
        <f>MID(Tabla1[[#This Row],[Aplicación]],14,2)</f>
        <v>21</v>
      </c>
      <c r="X2346" s="57" t="str">
        <f>MID(Tabla1[[#This Row],[Aplicación]],14,6)</f>
        <v>213</v>
      </c>
    </row>
    <row r="2347" spans="1:24" x14ac:dyDescent="0.25">
      <c r="A2347" s="60">
        <v>220240006627</v>
      </c>
      <c r="B2347" s="43" t="s">
        <v>390</v>
      </c>
      <c r="C2347" s="61">
        <v>45365</v>
      </c>
      <c r="D2347" s="60">
        <v>22024003284</v>
      </c>
      <c r="E2347" s="43" t="s">
        <v>1323</v>
      </c>
      <c r="F2347" s="62">
        <v>105.12</v>
      </c>
      <c r="G2347" s="43" t="s">
        <v>86</v>
      </c>
      <c r="H2347" s="43" t="s">
        <v>1761</v>
      </c>
      <c r="I2347" s="69">
        <v>220</v>
      </c>
      <c r="J2347" s="43" t="s">
        <v>398</v>
      </c>
      <c r="K2347" s="43" t="s">
        <v>398</v>
      </c>
      <c r="L2347" s="43" t="s">
        <v>413</v>
      </c>
      <c r="M2347" s="43" t="s">
        <v>585</v>
      </c>
      <c r="N2347" s="43" t="s">
        <v>539</v>
      </c>
      <c r="O2347" s="52" t="s">
        <v>326</v>
      </c>
      <c r="P2347" s="63" t="s">
        <v>276</v>
      </c>
      <c r="Q2347" s="57" t="str">
        <f>MID(Tabla1[[#This Row],[Aplicación]],14,1)</f>
        <v>2</v>
      </c>
      <c r="R2347" s="35" t="s">
        <v>265</v>
      </c>
      <c r="S2347" s="57" t="str">
        <f>MID(Tabla1[[#This Row],[Aplicación]],6,2)</f>
        <v>10</v>
      </c>
      <c r="T2347" s="54" t="str">
        <f>VLOOKUP(Tabla1[[#This Row],[AREA]],Hoja1!A:B,2,FALSE)</f>
        <v>10. Personas mayores, familia y servicios sociales</v>
      </c>
      <c r="U2347" s="57" t="str">
        <f>MID(Tabla1[[#This Row],[Aplicación]],9,4)</f>
        <v>2312</v>
      </c>
      <c r="V2347" s="54" t="str">
        <f>VLOOKUP(Tabla1[[#This Row],[PROGRAMA]],Hoja1!A:B,2,FALSE)</f>
        <v>2312. Iniciativas sociales</v>
      </c>
      <c r="W2347" s="57" t="str">
        <f>MID(Tabla1[[#This Row],[Aplicación]],14,2)</f>
        <v>21</v>
      </c>
      <c r="X2347" s="57" t="str">
        <f>MID(Tabla1[[#This Row],[Aplicación]],14,6)</f>
        <v>212</v>
      </c>
    </row>
    <row r="2348" spans="1:24" x14ac:dyDescent="0.25">
      <c r="A2348" s="44">
        <v>220240003369</v>
      </c>
      <c r="B2348" s="45" t="s">
        <v>390</v>
      </c>
      <c r="C2348" s="50">
        <v>45348</v>
      </c>
      <c r="D2348" s="44">
        <v>22024002356</v>
      </c>
      <c r="E2348" s="45" t="s">
        <v>1323</v>
      </c>
      <c r="F2348" s="51">
        <v>205.7</v>
      </c>
      <c r="G2348" s="45" t="s">
        <v>723</v>
      </c>
      <c r="H2348" s="45" t="s">
        <v>1818</v>
      </c>
      <c r="I2348" s="53">
        <v>220</v>
      </c>
      <c r="J2348" s="45" t="s">
        <v>398</v>
      </c>
      <c r="K2348" s="45" t="s">
        <v>398</v>
      </c>
      <c r="L2348" s="45" t="s">
        <v>399</v>
      </c>
      <c r="M2348" s="45" t="s">
        <v>585</v>
      </c>
      <c r="N2348" s="45" t="s">
        <v>539</v>
      </c>
      <c r="O2348" s="52" t="s">
        <v>326</v>
      </c>
      <c r="P2348" s="63" t="s">
        <v>276</v>
      </c>
      <c r="Q2348" s="57" t="str">
        <f>MID(Tabla1[[#This Row],[Aplicación]],14,1)</f>
        <v>2</v>
      </c>
      <c r="R2348" s="35" t="s">
        <v>265</v>
      </c>
      <c r="S2348" s="57" t="str">
        <f>MID(Tabla1[[#This Row],[Aplicación]],6,2)</f>
        <v>10</v>
      </c>
      <c r="T2348" s="54" t="str">
        <f>VLOOKUP(Tabla1[[#This Row],[AREA]],Hoja1!A:B,2,FALSE)</f>
        <v>10. Personas mayores, familia y servicios sociales</v>
      </c>
      <c r="U2348" s="57" t="str">
        <f>MID(Tabla1[[#This Row],[Aplicación]],9,4)</f>
        <v>2312</v>
      </c>
      <c r="V2348" s="54" t="str">
        <f>VLOOKUP(Tabla1[[#This Row],[PROGRAMA]],Hoja1!A:B,2,FALSE)</f>
        <v>2312. Iniciativas sociales</v>
      </c>
      <c r="W2348" s="57" t="str">
        <f>MID(Tabla1[[#This Row],[Aplicación]],14,2)</f>
        <v>21</v>
      </c>
      <c r="X2348" s="57" t="str">
        <f>MID(Tabla1[[#This Row],[Aplicación]],14,6)</f>
        <v>212</v>
      </c>
    </row>
    <row r="2349" spans="1:24" x14ac:dyDescent="0.25">
      <c r="A2349" s="60">
        <v>220240003576</v>
      </c>
      <c r="B2349" s="43" t="s">
        <v>702</v>
      </c>
      <c r="C2349" s="61">
        <v>45350</v>
      </c>
      <c r="D2349" s="60">
        <v>22024000484</v>
      </c>
      <c r="E2349" s="43" t="s">
        <v>1323</v>
      </c>
      <c r="F2349" s="62">
        <v>374.18</v>
      </c>
      <c r="G2349" s="43" t="s">
        <v>764</v>
      </c>
      <c r="H2349" s="43" t="s">
        <v>2180</v>
      </c>
      <c r="I2349" s="69">
        <v>300</v>
      </c>
      <c r="J2349" s="43" t="s">
        <v>398</v>
      </c>
      <c r="K2349" s="43" t="s">
        <v>398</v>
      </c>
      <c r="L2349" s="43" t="s">
        <v>413</v>
      </c>
      <c r="M2349" s="43" t="s">
        <v>395</v>
      </c>
      <c r="N2349" s="43" t="s">
        <v>396</v>
      </c>
      <c r="O2349" s="52" t="s">
        <v>325</v>
      </c>
      <c r="P2349" s="63" t="s">
        <v>276</v>
      </c>
      <c r="Q2349" s="57" t="str">
        <f>MID(Tabla1[[#This Row],[Aplicación]],14,1)</f>
        <v>2</v>
      </c>
      <c r="R2349" s="35" t="s">
        <v>265</v>
      </c>
      <c r="S2349" s="57" t="str">
        <f>MID(Tabla1[[#This Row],[Aplicación]],6,2)</f>
        <v>10</v>
      </c>
      <c r="T2349" s="54" t="str">
        <f>VLOOKUP(Tabla1[[#This Row],[AREA]],Hoja1!A:B,2,FALSE)</f>
        <v>10. Personas mayores, familia y servicios sociales</v>
      </c>
      <c r="U2349" s="57" t="str">
        <f>MID(Tabla1[[#This Row],[Aplicación]],9,4)</f>
        <v>2312</v>
      </c>
      <c r="V2349" s="54" t="str">
        <f>VLOOKUP(Tabla1[[#This Row],[PROGRAMA]],Hoja1!A:B,2,FALSE)</f>
        <v>2312. Iniciativas sociales</v>
      </c>
      <c r="W2349" s="57" t="str">
        <f>MID(Tabla1[[#This Row],[Aplicación]],14,2)</f>
        <v>21</v>
      </c>
      <c r="X2349" s="57" t="str">
        <f>MID(Tabla1[[#This Row],[Aplicación]],14,6)</f>
        <v>212</v>
      </c>
    </row>
    <row r="2350" spans="1:24" x14ac:dyDescent="0.25">
      <c r="A2350" s="60">
        <v>220240006807</v>
      </c>
      <c r="B2350" s="43" t="s">
        <v>702</v>
      </c>
      <c r="C2350" s="61">
        <v>45369</v>
      </c>
      <c r="D2350" s="60">
        <v>22024000485</v>
      </c>
      <c r="E2350" s="43" t="s">
        <v>1323</v>
      </c>
      <c r="F2350" s="62">
        <v>205.26</v>
      </c>
      <c r="G2350" s="43" t="s">
        <v>764</v>
      </c>
      <c r="H2350" s="43" t="s">
        <v>2328</v>
      </c>
      <c r="I2350" s="69">
        <v>300</v>
      </c>
      <c r="J2350" s="43" t="s">
        <v>398</v>
      </c>
      <c r="K2350" s="43" t="s">
        <v>398</v>
      </c>
      <c r="L2350" s="43" t="s">
        <v>413</v>
      </c>
      <c r="M2350" s="43" t="s">
        <v>395</v>
      </c>
      <c r="N2350" s="43" t="s">
        <v>396</v>
      </c>
      <c r="O2350" s="52" t="s">
        <v>325</v>
      </c>
      <c r="P2350" s="63" t="s">
        <v>276</v>
      </c>
      <c r="Q2350" s="57" t="str">
        <f>MID(Tabla1[[#This Row],[Aplicación]],14,1)</f>
        <v>2</v>
      </c>
      <c r="R2350" s="35" t="s">
        <v>265</v>
      </c>
      <c r="S2350" s="57" t="str">
        <f>MID(Tabla1[[#This Row],[Aplicación]],6,2)</f>
        <v>10</v>
      </c>
      <c r="T2350" s="54" t="str">
        <f>VLOOKUP(Tabla1[[#This Row],[AREA]],Hoja1!A:B,2,FALSE)</f>
        <v>10. Personas mayores, familia y servicios sociales</v>
      </c>
      <c r="U2350" s="57" t="str">
        <f>MID(Tabla1[[#This Row],[Aplicación]],9,4)</f>
        <v>2312</v>
      </c>
      <c r="V2350" s="54" t="str">
        <f>VLOOKUP(Tabla1[[#This Row],[PROGRAMA]],Hoja1!A:B,2,FALSE)</f>
        <v>2312. Iniciativas sociales</v>
      </c>
      <c r="W2350" s="57" t="str">
        <f>MID(Tabla1[[#This Row],[Aplicación]],14,2)</f>
        <v>21</v>
      </c>
      <c r="X2350" s="57" t="str">
        <f>MID(Tabla1[[#This Row],[Aplicación]],14,6)</f>
        <v>212</v>
      </c>
    </row>
    <row r="2351" spans="1:24" x14ac:dyDescent="0.25">
      <c r="A2351" s="60">
        <v>220240003566</v>
      </c>
      <c r="B2351" s="43" t="s">
        <v>702</v>
      </c>
      <c r="C2351" s="61">
        <v>45350</v>
      </c>
      <c r="D2351" s="60">
        <v>22024000485</v>
      </c>
      <c r="E2351" s="43" t="s">
        <v>1323</v>
      </c>
      <c r="F2351" s="62">
        <v>112.59</v>
      </c>
      <c r="G2351" s="43" t="s">
        <v>764</v>
      </c>
      <c r="H2351" s="43" t="s">
        <v>2335</v>
      </c>
      <c r="I2351" s="69">
        <v>300</v>
      </c>
      <c r="J2351" s="43" t="s">
        <v>398</v>
      </c>
      <c r="K2351" s="43" t="s">
        <v>398</v>
      </c>
      <c r="L2351" s="43" t="s">
        <v>413</v>
      </c>
      <c r="M2351" s="43" t="s">
        <v>395</v>
      </c>
      <c r="N2351" s="43" t="s">
        <v>396</v>
      </c>
      <c r="O2351" s="52" t="s">
        <v>325</v>
      </c>
      <c r="P2351" s="63" t="s">
        <v>276</v>
      </c>
      <c r="Q2351" s="57" t="str">
        <f>MID(Tabla1[[#This Row],[Aplicación]],14,1)</f>
        <v>2</v>
      </c>
      <c r="R2351" s="35" t="s">
        <v>265</v>
      </c>
      <c r="S2351" s="57" t="str">
        <f>MID(Tabla1[[#This Row],[Aplicación]],6,2)</f>
        <v>10</v>
      </c>
      <c r="T2351" s="54" t="str">
        <f>VLOOKUP(Tabla1[[#This Row],[AREA]],Hoja1!A:B,2,FALSE)</f>
        <v>10. Personas mayores, familia y servicios sociales</v>
      </c>
      <c r="U2351" s="57" t="str">
        <f>MID(Tabla1[[#This Row],[Aplicación]],9,4)</f>
        <v>2312</v>
      </c>
      <c r="V2351" s="54" t="str">
        <f>VLOOKUP(Tabla1[[#This Row],[PROGRAMA]],Hoja1!A:B,2,FALSE)</f>
        <v>2312. Iniciativas sociales</v>
      </c>
      <c r="W2351" s="57" t="str">
        <f>MID(Tabla1[[#This Row],[Aplicación]],14,2)</f>
        <v>21</v>
      </c>
      <c r="X2351" s="57" t="str">
        <f>MID(Tabla1[[#This Row],[Aplicación]],14,6)</f>
        <v>212</v>
      </c>
    </row>
    <row r="2352" spans="1:24" x14ac:dyDescent="0.25">
      <c r="A2352" s="60">
        <v>220240003576</v>
      </c>
      <c r="B2352" s="43" t="s">
        <v>702</v>
      </c>
      <c r="C2352" s="61">
        <v>45350</v>
      </c>
      <c r="D2352" s="60">
        <v>22024000485</v>
      </c>
      <c r="E2352" s="43" t="s">
        <v>1323</v>
      </c>
      <c r="F2352" s="62">
        <v>85.1</v>
      </c>
      <c r="G2352" s="43" t="s">
        <v>764</v>
      </c>
      <c r="H2352" s="43" t="s">
        <v>2180</v>
      </c>
      <c r="I2352" s="69">
        <v>300</v>
      </c>
      <c r="J2352" s="43" t="s">
        <v>398</v>
      </c>
      <c r="K2352" s="43" t="s">
        <v>398</v>
      </c>
      <c r="L2352" s="43" t="s">
        <v>413</v>
      </c>
      <c r="M2352" s="43" t="s">
        <v>395</v>
      </c>
      <c r="N2352" s="43" t="s">
        <v>396</v>
      </c>
      <c r="O2352" s="52" t="s">
        <v>325</v>
      </c>
      <c r="P2352" s="63" t="s">
        <v>276</v>
      </c>
      <c r="Q2352" s="57" t="str">
        <f>MID(Tabla1[[#This Row],[Aplicación]],14,1)</f>
        <v>2</v>
      </c>
      <c r="R2352" s="35" t="s">
        <v>265</v>
      </c>
      <c r="S2352" s="57" t="str">
        <f>MID(Tabla1[[#This Row],[Aplicación]],6,2)</f>
        <v>10</v>
      </c>
      <c r="T2352" s="54" t="str">
        <f>VLOOKUP(Tabla1[[#This Row],[AREA]],Hoja1!A:B,2,FALSE)</f>
        <v>10. Personas mayores, familia y servicios sociales</v>
      </c>
      <c r="U2352" s="57" t="str">
        <f>MID(Tabla1[[#This Row],[Aplicación]],9,4)</f>
        <v>2312</v>
      </c>
      <c r="V2352" s="54" t="str">
        <f>VLOOKUP(Tabla1[[#This Row],[PROGRAMA]],Hoja1!A:B,2,FALSE)</f>
        <v>2312. Iniciativas sociales</v>
      </c>
      <c r="W2352" s="57" t="str">
        <f>MID(Tabla1[[#This Row],[Aplicación]],14,2)</f>
        <v>21</v>
      </c>
      <c r="X2352" s="57" t="str">
        <f>MID(Tabla1[[#This Row],[Aplicación]],14,6)</f>
        <v>212</v>
      </c>
    </row>
    <row r="2353" spans="1:24" x14ac:dyDescent="0.25">
      <c r="A2353" s="60">
        <v>220240003560</v>
      </c>
      <c r="B2353" s="43" t="s">
        <v>702</v>
      </c>
      <c r="C2353" s="61">
        <v>45350</v>
      </c>
      <c r="D2353" s="60">
        <v>22024000484</v>
      </c>
      <c r="E2353" s="43" t="s">
        <v>1323</v>
      </c>
      <c r="F2353" s="62">
        <v>46.85</v>
      </c>
      <c r="G2353" s="43" t="s">
        <v>764</v>
      </c>
      <c r="H2353" s="43" t="s">
        <v>2342</v>
      </c>
      <c r="I2353" s="69">
        <v>300</v>
      </c>
      <c r="J2353" s="43" t="s">
        <v>398</v>
      </c>
      <c r="K2353" s="43" t="s">
        <v>398</v>
      </c>
      <c r="L2353" s="43" t="s">
        <v>413</v>
      </c>
      <c r="M2353" s="43" t="s">
        <v>395</v>
      </c>
      <c r="N2353" s="43" t="s">
        <v>396</v>
      </c>
      <c r="O2353" s="52" t="s">
        <v>325</v>
      </c>
      <c r="P2353" s="63" t="s">
        <v>276</v>
      </c>
      <c r="Q2353" s="57" t="str">
        <f>MID(Tabla1[[#This Row],[Aplicación]],14,1)</f>
        <v>2</v>
      </c>
      <c r="R2353" s="35" t="s">
        <v>265</v>
      </c>
      <c r="S2353" s="57" t="str">
        <f>MID(Tabla1[[#This Row],[Aplicación]],6,2)</f>
        <v>10</v>
      </c>
      <c r="T2353" s="54" t="str">
        <f>VLOOKUP(Tabla1[[#This Row],[AREA]],Hoja1!A:B,2,FALSE)</f>
        <v>10. Personas mayores, familia y servicios sociales</v>
      </c>
      <c r="U2353" s="57" t="str">
        <f>MID(Tabla1[[#This Row],[Aplicación]],9,4)</f>
        <v>2312</v>
      </c>
      <c r="V2353" s="54" t="str">
        <f>VLOOKUP(Tabla1[[#This Row],[PROGRAMA]],Hoja1!A:B,2,FALSE)</f>
        <v>2312. Iniciativas sociales</v>
      </c>
      <c r="W2353" s="57" t="str">
        <f>MID(Tabla1[[#This Row],[Aplicación]],14,2)</f>
        <v>21</v>
      </c>
      <c r="X2353" s="57" t="str">
        <f>MID(Tabla1[[#This Row],[Aplicación]],14,6)</f>
        <v>212</v>
      </c>
    </row>
    <row r="2354" spans="1:24" x14ac:dyDescent="0.25">
      <c r="A2354" s="60">
        <v>220240003560</v>
      </c>
      <c r="B2354" s="43" t="s">
        <v>702</v>
      </c>
      <c r="C2354" s="61">
        <v>45350</v>
      </c>
      <c r="D2354" s="60">
        <v>22024000485</v>
      </c>
      <c r="E2354" s="43" t="s">
        <v>1323</v>
      </c>
      <c r="F2354" s="62">
        <v>30.76</v>
      </c>
      <c r="G2354" s="43" t="s">
        <v>764</v>
      </c>
      <c r="H2354" s="43" t="s">
        <v>2342</v>
      </c>
      <c r="I2354" s="69">
        <v>300</v>
      </c>
      <c r="J2354" s="43" t="s">
        <v>398</v>
      </c>
      <c r="K2354" s="43" t="s">
        <v>398</v>
      </c>
      <c r="L2354" s="43" t="s">
        <v>413</v>
      </c>
      <c r="M2354" s="43" t="s">
        <v>395</v>
      </c>
      <c r="N2354" s="43" t="s">
        <v>396</v>
      </c>
      <c r="O2354" s="52" t="s">
        <v>325</v>
      </c>
      <c r="P2354" s="63" t="s">
        <v>276</v>
      </c>
      <c r="Q2354" s="57" t="str">
        <f>MID(Tabla1[[#This Row],[Aplicación]],14,1)</f>
        <v>2</v>
      </c>
      <c r="R2354" s="35" t="s">
        <v>265</v>
      </c>
      <c r="S2354" s="57" t="str">
        <f>MID(Tabla1[[#This Row],[Aplicación]],6,2)</f>
        <v>10</v>
      </c>
      <c r="T2354" s="54" t="str">
        <f>VLOOKUP(Tabla1[[#This Row],[AREA]],Hoja1!A:B,2,FALSE)</f>
        <v>10. Personas mayores, familia y servicios sociales</v>
      </c>
      <c r="U2354" s="57" t="str">
        <f>MID(Tabla1[[#This Row],[Aplicación]],9,4)</f>
        <v>2312</v>
      </c>
      <c r="V2354" s="54" t="str">
        <f>VLOOKUP(Tabla1[[#This Row],[PROGRAMA]],Hoja1!A:B,2,FALSE)</f>
        <v>2312. Iniciativas sociales</v>
      </c>
      <c r="W2354" s="57" t="str">
        <f>MID(Tabla1[[#This Row],[Aplicación]],14,2)</f>
        <v>21</v>
      </c>
      <c r="X2354" s="57" t="str">
        <f>MID(Tabla1[[#This Row],[Aplicación]],14,6)</f>
        <v>212</v>
      </c>
    </row>
    <row r="2355" spans="1:24" x14ac:dyDescent="0.25">
      <c r="A2355" s="60">
        <v>220240006807</v>
      </c>
      <c r="B2355" s="43" t="s">
        <v>702</v>
      </c>
      <c r="C2355" s="61">
        <v>45369</v>
      </c>
      <c r="D2355" s="60">
        <v>22024000484</v>
      </c>
      <c r="E2355" s="43" t="s">
        <v>1323</v>
      </c>
      <c r="F2355" s="62">
        <v>18.98</v>
      </c>
      <c r="G2355" s="43" t="s">
        <v>764</v>
      </c>
      <c r="H2355" s="43" t="s">
        <v>2328</v>
      </c>
      <c r="I2355" s="69">
        <v>300</v>
      </c>
      <c r="J2355" s="43" t="s">
        <v>398</v>
      </c>
      <c r="K2355" s="43" t="s">
        <v>398</v>
      </c>
      <c r="L2355" s="43" t="s">
        <v>413</v>
      </c>
      <c r="M2355" s="43" t="s">
        <v>395</v>
      </c>
      <c r="N2355" s="43" t="s">
        <v>396</v>
      </c>
      <c r="O2355" s="52" t="s">
        <v>325</v>
      </c>
      <c r="P2355" s="63" t="s">
        <v>276</v>
      </c>
      <c r="Q2355" s="57" t="str">
        <f>MID(Tabla1[[#This Row],[Aplicación]],14,1)</f>
        <v>2</v>
      </c>
      <c r="R2355" s="35" t="s">
        <v>265</v>
      </c>
      <c r="S2355" s="57" t="str">
        <f>MID(Tabla1[[#This Row],[Aplicación]],6,2)</f>
        <v>10</v>
      </c>
      <c r="T2355" s="54" t="str">
        <f>VLOOKUP(Tabla1[[#This Row],[AREA]],Hoja1!A:B,2,FALSE)</f>
        <v>10. Personas mayores, familia y servicios sociales</v>
      </c>
      <c r="U2355" s="57" t="str">
        <f>MID(Tabla1[[#This Row],[Aplicación]],9,4)</f>
        <v>2312</v>
      </c>
      <c r="V2355" s="54" t="str">
        <f>VLOOKUP(Tabla1[[#This Row],[PROGRAMA]],Hoja1!A:B,2,FALSE)</f>
        <v>2312. Iniciativas sociales</v>
      </c>
      <c r="W2355" s="57" t="str">
        <f>MID(Tabla1[[#This Row],[Aplicación]],14,2)</f>
        <v>21</v>
      </c>
      <c r="X2355" s="57" t="str">
        <f>MID(Tabla1[[#This Row],[Aplicación]],14,6)</f>
        <v>212</v>
      </c>
    </row>
    <row r="2356" spans="1:24" x14ac:dyDescent="0.25">
      <c r="A2356" s="60">
        <v>220240003570</v>
      </c>
      <c r="B2356" s="43" t="s">
        <v>702</v>
      </c>
      <c r="C2356" s="61">
        <v>45350</v>
      </c>
      <c r="D2356" s="60">
        <v>22024000485</v>
      </c>
      <c r="E2356" s="43" t="s">
        <v>1323</v>
      </c>
      <c r="F2356" s="62">
        <v>44.64</v>
      </c>
      <c r="G2356" s="43" t="s">
        <v>676</v>
      </c>
      <c r="H2356" s="43" t="s">
        <v>2474</v>
      </c>
      <c r="I2356" s="69">
        <v>300</v>
      </c>
      <c r="J2356" s="43" t="s">
        <v>398</v>
      </c>
      <c r="K2356" s="43" t="s">
        <v>398</v>
      </c>
      <c r="L2356" s="43" t="s">
        <v>413</v>
      </c>
      <c r="M2356" s="43" t="s">
        <v>395</v>
      </c>
      <c r="N2356" s="43" t="s">
        <v>396</v>
      </c>
      <c r="O2356" s="52" t="s">
        <v>325</v>
      </c>
      <c r="P2356" s="63" t="s">
        <v>276</v>
      </c>
      <c r="Q2356" s="57" t="str">
        <f>MID(Tabla1[[#This Row],[Aplicación]],14,1)</f>
        <v>2</v>
      </c>
      <c r="R2356" s="35" t="s">
        <v>265</v>
      </c>
      <c r="S2356" s="57" t="str">
        <f>MID(Tabla1[[#This Row],[Aplicación]],6,2)</f>
        <v>10</v>
      </c>
      <c r="T2356" s="54" t="str">
        <f>VLOOKUP(Tabla1[[#This Row],[AREA]],Hoja1!A:B,2,FALSE)</f>
        <v>10. Personas mayores, familia y servicios sociales</v>
      </c>
      <c r="U2356" s="57" t="str">
        <f>MID(Tabla1[[#This Row],[Aplicación]],9,4)</f>
        <v>2312</v>
      </c>
      <c r="V2356" s="54" t="str">
        <f>VLOOKUP(Tabla1[[#This Row],[PROGRAMA]],Hoja1!A:B,2,FALSE)</f>
        <v>2312. Iniciativas sociales</v>
      </c>
      <c r="W2356" s="57" t="str">
        <f>MID(Tabla1[[#This Row],[Aplicación]],14,2)</f>
        <v>21</v>
      </c>
      <c r="X2356" s="57" t="str">
        <f>MID(Tabla1[[#This Row],[Aplicación]],14,6)</f>
        <v>212</v>
      </c>
    </row>
    <row r="2357" spans="1:24" x14ac:dyDescent="0.25">
      <c r="A2357" s="60">
        <v>220240003574</v>
      </c>
      <c r="B2357" s="43" t="s">
        <v>702</v>
      </c>
      <c r="C2357" s="61">
        <v>45350</v>
      </c>
      <c r="D2357" s="60">
        <v>22024000485</v>
      </c>
      <c r="E2357" s="43" t="s">
        <v>1323</v>
      </c>
      <c r="F2357" s="62">
        <v>165.37</v>
      </c>
      <c r="G2357" s="43" t="s">
        <v>776</v>
      </c>
      <c r="H2357" s="43" t="s">
        <v>2497</v>
      </c>
      <c r="I2357" s="69">
        <v>300</v>
      </c>
      <c r="J2357" s="43" t="s">
        <v>398</v>
      </c>
      <c r="K2357" s="43" t="s">
        <v>398</v>
      </c>
      <c r="L2357" s="43" t="s">
        <v>413</v>
      </c>
      <c r="M2357" s="43" t="s">
        <v>395</v>
      </c>
      <c r="N2357" s="43" t="s">
        <v>396</v>
      </c>
      <c r="O2357" s="52" t="s">
        <v>325</v>
      </c>
      <c r="P2357" s="63" t="s">
        <v>276</v>
      </c>
      <c r="Q2357" s="57" t="str">
        <f>MID(Tabla1[[#This Row],[Aplicación]],14,1)</f>
        <v>2</v>
      </c>
      <c r="R2357" s="35" t="s">
        <v>265</v>
      </c>
      <c r="S2357" s="57" t="str">
        <f>MID(Tabla1[[#This Row],[Aplicación]],6,2)</f>
        <v>10</v>
      </c>
      <c r="T2357" s="54" t="str">
        <f>VLOOKUP(Tabla1[[#This Row],[AREA]],Hoja1!A:B,2,FALSE)</f>
        <v>10. Personas mayores, familia y servicios sociales</v>
      </c>
      <c r="U2357" s="57" t="str">
        <f>MID(Tabla1[[#This Row],[Aplicación]],9,4)</f>
        <v>2312</v>
      </c>
      <c r="V2357" s="54" t="str">
        <f>VLOOKUP(Tabla1[[#This Row],[PROGRAMA]],Hoja1!A:B,2,FALSE)</f>
        <v>2312. Iniciativas sociales</v>
      </c>
      <c r="W2357" s="57" t="str">
        <f>MID(Tabla1[[#This Row],[Aplicación]],14,2)</f>
        <v>21</v>
      </c>
      <c r="X2357" s="57" t="str">
        <f>MID(Tabla1[[#This Row],[Aplicación]],14,6)</f>
        <v>212</v>
      </c>
    </row>
    <row r="2358" spans="1:24" x14ac:dyDescent="0.25">
      <c r="A2358" s="60">
        <v>220240003557</v>
      </c>
      <c r="B2358" s="43" t="s">
        <v>702</v>
      </c>
      <c r="C2358" s="61">
        <v>45350</v>
      </c>
      <c r="D2358" s="60">
        <v>22024000485</v>
      </c>
      <c r="E2358" s="43" t="s">
        <v>1323</v>
      </c>
      <c r="F2358" s="62">
        <v>80.709999999999994</v>
      </c>
      <c r="G2358" s="43" t="s">
        <v>776</v>
      </c>
      <c r="H2358" s="43" t="s">
        <v>2504</v>
      </c>
      <c r="I2358" s="69">
        <v>300</v>
      </c>
      <c r="J2358" s="43" t="s">
        <v>398</v>
      </c>
      <c r="K2358" s="43" t="s">
        <v>398</v>
      </c>
      <c r="L2358" s="43" t="s">
        <v>413</v>
      </c>
      <c r="M2358" s="43" t="s">
        <v>395</v>
      </c>
      <c r="N2358" s="43" t="s">
        <v>396</v>
      </c>
      <c r="O2358" s="52" t="s">
        <v>325</v>
      </c>
      <c r="P2358" s="63" t="s">
        <v>276</v>
      </c>
      <c r="Q2358" s="57" t="str">
        <f>MID(Tabla1[[#This Row],[Aplicación]],14,1)</f>
        <v>2</v>
      </c>
      <c r="R2358" s="35" t="s">
        <v>265</v>
      </c>
      <c r="S2358" s="57" t="str">
        <f>MID(Tabla1[[#This Row],[Aplicación]],6,2)</f>
        <v>10</v>
      </c>
      <c r="T2358" s="54" t="str">
        <f>VLOOKUP(Tabla1[[#This Row],[AREA]],Hoja1!A:B,2,FALSE)</f>
        <v>10. Personas mayores, familia y servicios sociales</v>
      </c>
      <c r="U2358" s="57" t="str">
        <f>MID(Tabla1[[#This Row],[Aplicación]],9,4)</f>
        <v>2312</v>
      </c>
      <c r="V2358" s="54" t="str">
        <f>VLOOKUP(Tabla1[[#This Row],[PROGRAMA]],Hoja1!A:B,2,FALSE)</f>
        <v>2312. Iniciativas sociales</v>
      </c>
      <c r="W2358" s="57" t="str">
        <f>MID(Tabla1[[#This Row],[Aplicación]],14,2)</f>
        <v>21</v>
      </c>
      <c r="X2358" s="57" t="str">
        <f>MID(Tabla1[[#This Row],[Aplicación]],14,6)</f>
        <v>212</v>
      </c>
    </row>
    <row r="2359" spans="1:24" x14ac:dyDescent="0.25">
      <c r="A2359" s="60">
        <v>220240007712</v>
      </c>
      <c r="B2359" s="43" t="s">
        <v>702</v>
      </c>
      <c r="C2359" s="61">
        <v>45372</v>
      </c>
      <c r="D2359" s="60">
        <v>22024000485</v>
      </c>
      <c r="E2359" s="43" t="s">
        <v>1323</v>
      </c>
      <c r="F2359" s="62">
        <v>18.36</v>
      </c>
      <c r="G2359" s="43" t="s">
        <v>776</v>
      </c>
      <c r="H2359" s="43" t="s">
        <v>2509</v>
      </c>
      <c r="I2359" s="69">
        <v>300</v>
      </c>
      <c r="J2359" s="43" t="s">
        <v>398</v>
      </c>
      <c r="K2359" s="43" t="s">
        <v>398</v>
      </c>
      <c r="L2359" s="43" t="s">
        <v>413</v>
      </c>
      <c r="M2359" s="43" t="s">
        <v>395</v>
      </c>
      <c r="N2359" s="43" t="s">
        <v>396</v>
      </c>
      <c r="O2359" s="52" t="s">
        <v>325</v>
      </c>
      <c r="P2359" s="63" t="s">
        <v>276</v>
      </c>
      <c r="Q2359" s="57" t="str">
        <f>MID(Tabla1[[#This Row],[Aplicación]],14,1)</f>
        <v>2</v>
      </c>
      <c r="R2359" s="35" t="s">
        <v>265</v>
      </c>
      <c r="S2359" s="57" t="str">
        <f>MID(Tabla1[[#This Row],[Aplicación]],6,2)</f>
        <v>10</v>
      </c>
      <c r="T2359" s="54" t="str">
        <f>VLOOKUP(Tabla1[[#This Row],[AREA]],Hoja1!A:B,2,FALSE)</f>
        <v>10. Personas mayores, familia y servicios sociales</v>
      </c>
      <c r="U2359" s="57" t="str">
        <f>MID(Tabla1[[#This Row],[Aplicación]],9,4)</f>
        <v>2312</v>
      </c>
      <c r="V2359" s="54" t="str">
        <f>VLOOKUP(Tabla1[[#This Row],[PROGRAMA]],Hoja1!A:B,2,FALSE)</f>
        <v>2312. Iniciativas sociales</v>
      </c>
      <c r="W2359" s="57" t="str">
        <f>MID(Tabla1[[#This Row],[Aplicación]],14,2)</f>
        <v>21</v>
      </c>
      <c r="X2359" s="57" t="str">
        <f>MID(Tabla1[[#This Row],[Aplicación]],14,6)</f>
        <v>212</v>
      </c>
    </row>
    <row r="2360" spans="1:24" x14ac:dyDescent="0.25">
      <c r="A2360" s="60">
        <v>220240003021</v>
      </c>
      <c r="B2360" s="43" t="s">
        <v>390</v>
      </c>
      <c r="C2360" s="61">
        <v>45343</v>
      </c>
      <c r="D2360" s="60">
        <v>22024000463</v>
      </c>
      <c r="E2360" s="43" t="s">
        <v>1323</v>
      </c>
      <c r="F2360" s="62">
        <v>300.39</v>
      </c>
      <c r="G2360" s="43" t="s">
        <v>83</v>
      </c>
      <c r="H2360" s="43" t="s">
        <v>2551</v>
      </c>
      <c r="I2360" s="69">
        <v>220</v>
      </c>
      <c r="J2360" s="43" t="s">
        <v>770</v>
      </c>
      <c r="K2360" s="43" t="s">
        <v>398</v>
      </c>
      <c r="L2360" s="43" t="s">
        <v>399</v>
      </c>
      <c r="M2360" s="43" t="s">
        <v>585</v>
      </c>
      <c r="N2360" s="43" t="s">
        <v>539</v>
      </c>
      <c r="O2360" s="52" t="s">
        <v>326</v>
      </c>
      <c r="P2360" s="63" t="s">
        <v>276</v>
      </c>
      <c r="Q2360" s="57" t="str">
        <f>MID(Tabla1[[#This Row],[Aplicación]],14,1)</f>
        <v>2</v>
      </c>
      <c r="R2360" s="35" t="s">
        <v>265</v>
      </c>
      <c r="S2360" s="57" t="str">
        <f>MID(Tabla1[[#This Row],[Aplicación]],6,2)</f>
        <v>10</v>
      </c>
      <c r="T2360" s="54" t="str">
        <f>VLOOKUP(Tabla1[[#This Row],[AREA]],Hoja1!A:B,2,FALSE)</f>
        <v>10. Personas mayores, familia y servicios sociales</v>
      </c>
      <c r="U2360" s="57" t="str">
        <f>MID(Tabla1[[#This Row],[Aplicación]],9,4)</f>
        <v>2312</v>
      </c>
      <c r="V2360" s="54" t="str">
        <f>VLOOKUP(Tabla1[[#This Row],[PROGRAMA]],Hoja1!A:B,2,FALSE)</f>
        <v>2312. Iniciativas sociales</v>
      </c>
      <c r="W2360" s="57" t="str">
        <f>MID(Tabla1[[#This Row],[Aplicación]],14,2)</f>
        <v>21</v>
      </c>
      <c r="X2360" s="57" t="str">
        <f>MID(Tabla1[[#This Row],[Aplicación]],14,6)</f>
        <v>212</v>
      </c>
    </row>
    <row r="2361" spans="1:24" x14ac:dyDescent="0.25">
      <c r="A2361" s="60">
        <v>220240003568</v>
      </c>
      <c r="B2361" s="43" t="s">
        <v>702</v>
      </c>
      <c r="C2361" s="61">
        <v>45350</v>
      </c>
      <c r="D2361" s="60">
        <v>22024000484</v>
      </c>
      <c r="E2361" s="43" t="s">
        <v>1323</v>
      </c>
      <c r="F2361" s="62">
        <v>86.98</v>
      </c>
      <c r="G2361" s="43" t="s">
        <v>82</v>
      </c>
      <c r="H2361" s="43" t="s">
        <v>2629</v>
      </c>
      <c r="I2361" s="69">
        <v>300</v>
      </c>
      <c r="J2361" s="43" t="s">
        <v>398</v>
      </c>
      <c r="K2361" s="43" t="s">
        <v>398</v>
      </c>
      <c r="L2361" s="43" t="s">
        <v>413</v>
      </c>
      <c r="M2361" s="43" t="s">
        <v>395</v>
      </c>
      <c r="N2361" s="43" t="s">
        <v>396</v>
      </c>
      <c r="O2361" s="52" t="s">
        <v>325</v>
      </c>
      <c r="P2361" s="63" t="s">
        <v>276</v>
      </c>
      <c r="Q2361" s="57" t="str">
        <f>MID(Tabla1[[#This Row],[Aplicación]],14,1)</f>
        <v>2</v>
      </c>
      <c r="R2361" s="35" t="s">
        <v>265</v>
      </c>
      <c r="S2361" s="57" t="str">
        <f>MID(Tabla1[[#This Row],[Aplicación]],6,2)</f>
        <v>10</v>
      </c>
      <c r="T2361" s="54" t="str">
        <f>VLOOKUP(Tabla1[[#This Row],[AREA]],Hoja1!A:B,2,FALSE)</f>
        <v>10. Personas mayores, familia y servicios sociales</v>
      </c>
      <c r="U2361" s="57" t="str">
        <f>MID(Tabla1[[#This Row],[Aplicación]],9,4)</f>
        <v>2312</v>
      </c>
      <c r="V2361" s="54" t="str">
        <f>VLOOKUP(Tabla1[[#This Row],[PROGRAMA]],Hoja1!A:B,2,FALSE)</f>
        <v>2312. Iniciativas sociales</v>
      </c>
      <c r="W2361" s="57" t="str">
        <f>MID(Tabla1[[#This Row],[Aplicación]],14,2)</f>
        <v>21</v>
      </c>
      <c r="X2361" s="57" t="str">
        <f>MID(Tabla1[[#This Row],[Aplicación]],14,6)</f>
        <v>212</v>
      </c>
    </row>
    <row r="2362" spans="1:24" x14ac:dyDescent="0.25">
      <c r="A2362" s="60">
        <v>220240007706</v>
      </c>
      <c r="B2362" s="43" t="s">
        <v>702</v>
      </c>
      <c r="C2362" s="61">
        <v>45372</v>
      </c>
      <c r="D2362" s="60">
        <v>22024000485</v>
      </c>
      <c r="E2362" s="43" t="s">
        <v>1323</v>
      </c>
      <c r="F2362" s="62">
        <v>81.99</v>
      </c>
      <c r="G2362" s="43" t="s">
        <v>82</v>
      </c>
      <c r="H2362" s="43" t="s">
        <v>2632</v>
      </c>
      <c r="I2362" s="69">
        <v>300</v>
      </c>
      <c r="J2362" s="43" t="s">
        <v>398</v>
      </c>
      <c r="K2362" s="43" t="s">
        <v>398</v>
      </c>
      <c r="L2362" s="43" t="s">
        <v>413</v>
      </c>
      <c r="M2362" s="43" t="s">
        <v>395</v>
      </c>
      <c r="N2362" s="43" t="s">
        <v>396</v>
      </c>
      <c r="O2362" s="52" t="s">
        <v>325</v>
      </c>
      <c r="P2362" s="63" t="s">
        <v>276</v>
      </c>
      <c r="Q2362" s="57" t="str">
        <f>MID(Tabla1[[#This Row],[Aplicación]],14,1)</f>
        <v>2</v>
      </c>
      <c r="R2362" s="35" t="s">
        <v>265</v>
      </c>
      <c r="S2362" s="57" t="str">
        <f>MID(Tabla1[[#This Row],[Aplicación]],6,2)</f>
        <v>10</v>
      </c>
      <c r="T2362" s="54" t="str">
        <f>VLOOKUP(Tabla1[[#This Row],[AREA]],Hoja1!A:B,2,FALSE)</f>
        <v>10. Personas mayores, familia y servicios sociales</v>
      </c>
      <c r="U2362" s="57" t="str">
        <f>MID(Tabla1[[#This Row],[Aplicación]],9,4)</f>
        <v>2312</v>
      </c>
      <c r="V2362" s="54" t="str">
        <f>VLOOKUP(Tabla1[[#This Row],[PROGRAMA]],Hoja1!A:B,2,FALSE)</f>
        <v>2312. Iniciativas sociales</v>
      </c>
      <c r="W2362" s="57" t="str">
        <f>MID(Tabla1[[#This Row],[Aplicación]],14,2)</f>
        <v>21</v>
      </c>
      <c r="X2362" s="57" t="str">
        <f>MID(Tabla1[[#This Row],[Aplicación]],14,6)</f>
        <v>212</v>
      </c>
    </row>
    <row r="2363" spans="1:24" x14ac:dyDescent="0.25">
      <c r="A2363" s="60">
        <v>220240003568</v>
      </c>
      <c r="B2363" s="43" t="s">
        <v>702</v>
      </c>
      <c r="C2363" s="61">
        <v>45350</v>
      </c>
      <c r="D2363" s="60">
        <v>22024000485</v>
      </c>
      <c r="E2363" s="43" t="s">
        <v>1323</v>
      </c>
      <c r="F2363" s="62">
        <v>68.67</v>
      </c>
      <c r="G2363" s="43" t="s">
        <v>82</v>
      </c>
      <c r="H2363" s="43" t="s">
        <v>2629</v>
      </c>
      <c r="I2363" s="69">
        <v>300</v>
      </c>
      <c r="J2363" s="43" t="s">
        <v>398</v>
      </c>
      <c r="K2363" s="43" t="s">
        <v>398</v>
      </c>
      <c r="L2363" s="43" t="s">
        <v>413</v>
      </c>
      <c r="M2363" s="43" t="s">
        <v>395</v>
      </c>
      <c r="N2363" s="43" t="s">
        <v>396</v>
      </c>
      <c r="O2363" s="52" t="s">
        <v>325</v>
      </c>
      <c r="P2363" s="63" t="s">
        <v>276</v>
      </c>
      <c r="Q2363" s="57" t="str">
        <f>MID(Tabla1[[#This Row],[Aplicación]],14,1)</f>
        <v>2</v>
      </c>
      <c r="R2363" s="35" t="s">
        <v>265</v>
      </c>
      <c r="S2363" s="57" t="str">
        <f>MID(Tabla1[[#This Row],[Aplicación]],6,2)</f>
        <v>10</v>
      </c>
      <c r="T2363" s="54" t="str">
        <f>VLOOKUP(Tabla1[[#This Row],[AREA]],Hoja1!A:B,2,FALSE)</f>
        <v>10. Personas mayores, familia y servicios sociales</v>
      </c>
      <c r="U2363" s="57" t="str">
        <f>MID(Tabla1[[#This Row],[Aplicación]],9,4)</f>
        <v>2312</v>
      </c>
      <c r="V2363" s="54" t="str">
        <f>VLOOKUP(Tabla1[[#This Row],[PROGRAMA]],Hoja1!A:B,2,FALSE)</f>
        <v>2312. Iniciativas sociales</v>
      </c>
      <c r="W2363" s="57" t="str">
        <f>MID(Tabla1[[#This Row],[Aplicación]],14,2)</f>
        <v>21</v>
      </c>
      <c r="X2363" s="57" t="str">
        <f>MID(Tabla1[[#This Row],[Aplicación]],14,6)</f>
        <v>212</v>
      </c>
    </row>
    <row r="2364" spans="1:24" x14ac:dyDescent="0.25">
      <c r="A2364" s="60">
        <v>220240007704</v>
      </c>
      <c r="B2364" s="43" t="s">
        <v>702</v>
      </c>
      <c r="C2364" s="61">
        <v>45372</v>
      </c>
      <c r="D2364" s="60">
        <v>22024000484</v>
      </c>
      <c r="E2364" s="43" t="s">
        <v>1323</v>
      </c>
      <c r="F2364" s="62">
        <v>12.44</v>
      </c>
      <c r="G2364" s="43" t="s">
        <v>81</v>
      </c>
      <c r="H2364" s="43" t="s">
        <v>2714</v>
      </c>
      <c r="I2364" s="69">
        <v>300</v>
      </c>
      <c r="J2364" s="43" t="s">
        <v>398</v>
      </c>
      <c r="K2364" s="43" t="s">
        <v>398</v>
      </c>
      <c r="L2364" s="43" t="s">
        <v>413</v>
      </c>
      <c r="M2364" s="43" t="s">
        <v>395</v>
      </c>
      <c r="N2364" s="43" t="s">
        <v>396</v>
      </c>
      <c r="O2364" s="52" t="s">
        <v>325</v>
      </c>
      <c r="P2364" s="63" t="s">
        <v>276</v>
      </c>
      <c r="Q2364" s="57" t="str">
        <f>MID(Tabla1[[#This Row],[Aplicación]],14,1)</f>
        <v>2</v>
      </c>
      <c r="R2364" s="35" t="s">
        <v>265</v>
      </c>
      <c r="S2364" s="57" t="str">
        <f>MID(Tabla1[[#This Row],[Aplicación]],6,2)</f>
        <v>10</v>
      </c>
      <c r="T2364" s="54" t="str">
        <f>VLOOKUP(Tabla1[[#This Row],[AREA]],Hoja1!A:B,2,FALSE)</f>
        <v>10. Personas mayores, familia y servicios sociales</v>
      </c>
      <c r="U2364" s="57" t="str">
        <f>MID(Tabla1[[#This Row],[Aplicación]],9,4)</f>
        <v>2312</v>
      </c>
      <c r="V2364" s="54" t="str">
        <f>VLOOKUP(Tabla1[[#This Row],[PROGRAMA]],Hoja1!A:B,2,FALSE)</f>
        <v>2312. Iniciativas sociales</v>
      </c>
      <c r="W2364" s="57" t="str">
        <f>MID(Tabla1[[#This Row],[Aplicación]],14,2)</f>
        <v>21</v>
      </c>
      <c r="X2364" s="57" t="str">
        <f>MID(Tabla1[[#This Row],[Aplicación]],14,6)</f>
        <v>212</v>
      </c>
    </row>
    <row r="2365" spans="1:24" x14ac:dyDescent="0.25">
      <c r="A2365" s="60">
        <v>220240003572</v>
      </c>
      <c r="B2365" s="43" t="s">
        <v>702</v>
      </c>
      <c r="C2365" s="61">
        <v>45350</v>
      </c>
      <c r="D2365" s="60">
        <v>22024000485</v>
      </c>
      <c r="E2365" s="43" t="s">
        <v>1323</v>
      </c>
      <c r="F2365" s="62">
        <v>20.61</v>
      </c>
      <c r="G2365" s="43" t="s">
        <v>697</v>
      </c>
      <c r="H2365" s="43" t="s">
        <v>2719</v>
      </c>
      <c r="I2365" s="69">
        <v>300</v>
      </c>
      <c r="J2365" s="43" t="s">
        <v>537</v>
      </c>
      <c r="K2365" s="43" t="s">
        <v>537</v>
      </c>
      <c r="L2365" s="43" t="s">
        <v>413</v>
      </c>
      <c r="M2365" s="43" t="s">
        <v>395</v>
      </c>
      <c r="N2365" s="43" t="s">
        <v>396</v>
      </c>
      <c r="O2365" s="52" t="s">
        <v>325</v>
      </c>
      <c r="P2365" s="63" t="s">
        <v>276</v>
      </c>
      <c r="Q2365" s="57" t="str">
        <f>MID(Tabla1[[#This Row],[Aplicación]],14,1)</f>
        <v>2</v>
      </c>
      <c r="R2365" s="35" t="s">
        <v>265</v>
      </c>
      <c r="S2365" s="57" t="str">
        <f>MID(Tabla1[[#This Row],[Aplicación]],6,2)</f>
        <v>10</v>
      </c>
      <c r="T2365" s="54" t="str">
        <f>VLOOKUP(Tabla1[[#This Row],[AREA]],Hoja1!A:B,2,FALSE)</f>
        <v>10. Personas mayores, familia y servicios sociales</v>
      </c>
      <c r="U2365" s="57" t="str">
        <f>MID(Tabla1[[#This Row],[Aplicación]],9,4)</f>
        <v>2312</v>
      </c>
      <c r="V2365" s="54" t="str">
        <f>VLOOKUP(Tabla1[[#This Row],[PROGRAMA]],Hoja1!A:B,2,FALSE)</f>
        <v>2312. Iniciativas sociales</v>
      </c>
      <c r="W2365" s="57" t="str">
        <f>MID(Tabla1[[#This Row],[Aplicación]],14,2)</f>
        <v>21</v>
      </c>
      <c r="X2365" s="57" t="str">
        <f>MID(Tabla1[[#This Row],[Aplicación]],14,6)</f>
        <v>212</v>
      </c>
    </row>
    <row r="2366" spans="1:24" x14ac:dyDescent="0.25">
      <c r="A2366" s="60">
        <v>220240003578</v>
      </c>
      <c r="B2366" s="43" t="s">
        <v>702</v>
      </c>
      <c r="C2366" s="61">
        <v>45350</v>
      </c>
      <c r="D2366" s="60">
        <v>22024000485</v>
      </c>
      <c r="E2366" s="43" t="s">
        <v>1323</v>
      </c>
      <c r="F2366" s="62">
        <v>35.090000000000003</v>
      </c>
      <c r="G2366" s="43" t="s">
        <v>886</v>
      </c>
      <c r="H2366" s="43" t="s">
        <v>2819</v>
      </c>
      <c r="I2366" s="69">
        <v>300</v>
      </c>
      <c r="J2366" s="43" t="s">
        <v>398</v>
      </c>
      <c r="K2366" s="43" t="s">
        <v>398</v>
      </c>
      <c r="L2366" s="43" t="s">
        <v>413</v>
      </c>
      <c r="M2366" s="43" t="s">
        <v>395</v>
      </c>
      <c r="N2366" s="43" t="s">
        <v>396</v>
      </c>
      <c r="O2366" s="52" t="s">
        <v>325</v>
      </c>
      <c r="P2366" s="63" t="s">
        <v>276</v>
      </c>
      <c r="Q2366" s="57" t="str">
        <f>MID(Tabla1[[#This Row],[Aplicación]],14,1)</f>
        <v>2</v>
      </c>
      <c r="R2366" s="35" t="s">
        <v>265</v>
      </c>
      <c r="S2366" s="57" t="str">
        <f>MID(Tabla1[[#This Row],[Aplicación]],6,2)</f>
        <v>10</v>
      </c>
      <c r="T2366" s="54" t="str">
        <f>VLOOKUP(Tabla1[[#This Row],[AREA]],Hoja1!A:B,2,FALSE)</f>
        <v>10. Personas mayores, familia y servicios sociales</v>
      </c>
      <c r="U2366" s="57" t="str">
        <f>MID(Tabla1[[#This Row],[Aplicación]],9,4)</f>
        <v>2312</v>
      </c>
      <c r="V2366" s="54" t="str">
        <f>VLOOKUP(Tabla1[[#This Row],[PROGRAMA]],Hoja1!A:B,2,FALSE)</f>
        <v>2312. Iniciativas sociales</v>
      </c>
      <c r="W2366" s="57" t="str">
        <f>MID(Tabla1[[#This Row],[Aplicación]],14,2)</f>
        <v>21</v>
      </c>
      <c r="X2366" s="57" t="str">
        <f>MID(Tabla1[[#This Row],[Aplicación]],14,6)</f>
        <v>212</v>
      </c>
    </row>
    <row r="2367" spans="1:24" x14ac:dyDescent="0.25">
      <c r="A2367" s="60">
        <v>220240027209</v>
      </c>
      <c r="B2367" s="43" t="s">
        <v>702</v>
      </c>
      <c r="C2367" s="61">
        <v>45469</v>
      </c>
      <c r="D2367" s="60">
        <v>22024000484</v>
      </c>
      <c r="E2367" s="43" t="s">
        <v>1323</v>
      </c>
      <c r="F2367" s="62">
        <v>82.41</v>
      </c>
      <c r="G2367" s="43" t="s">
        <v>838</v>
      </c>
      <c r="H2367" s="43" t="s">
        <v>2966</v>
      </c>
      <c r="I2367" s="69" t="s">
        <v>2934</v>
      </c>
      <c r="J2367" s="43" t="s">
        <v>398</v>
      </c>
      <c r="K2367" s="43" t="s">
        <v>398</v>
      </c>
      <c r="L2367" s="43" t="s">
        <v>413</v>
      </c>
      <c r="M2367" s="43" t="s">
        <v>395</v>
      </c>
      <c r="N2367" s="43" t="s">
        <v>396</v>
      </c>
      <c r="O2367" s="68" t="s">
        <v>325</v>
      </c>
      <c r="P2367" s="68" t="s">
        <v>2931</v>
      </c>
      <c r="Q2367" s="57" t="s">
        <v>2932</v>
      </c>
      <c r="R2367" s="35" t="s">
        <v>265</v>
      </c>
      <c r="S2367" s="57" t="str">
        <f>MID(Tabla1[[#This Row],[Aplicación]],6,2)</f>
        <v>10</v>
      </c>
      <c r="T2367" s="54" t="str">
        <f>VLOOKUP(Tabla1[[#This Row],[AREA]],Hoja1!A:B,2,FALSE)</f>
        <v>10. Personas mayores, familia y servicios sociales</v>
      </c>
      <c r="U2367" s="57" t="str">
        <f>MID(Tabla1[[#This Row],[Aplicación]],9,4)</f>
        <v>2312</v>
      </c>
      <c r="V2367" s="54" t="str">
        <f>VLOOKUP(Tabla1[[#This Row],[PROGRAMA]],Hoja1!A:B,2,FALSE)</f>
        <v>2312. Iniciativas sociales</v>
      </c>
      <c r="W2367" s="57" t="str">
        <f>MID(Tabla1[[#This Row],[Aplicación]],14,2)</f>
        <v>21</v>
      </c>
      <c r="X2367" s="57" t="str">
        <f>MID(Tabla1[[#This Row],[Aplicación]],14,6)</f>
        <v>212</v>
      </c>
    </row>
    <row r="2368" spans="1:24" x14ac:dyDescent="0.25">
      <c r="A2368" s="60">
        <v>220240027169</v>
      </c>
      <c r="B2368" s="43" t="s">
        <v>702</v>
      </c>
      <c r="C2368" s="61">
        <v>45469</v>
      </c>
      <c r="D2368" s="60">
        <v>22024000484</v>
      </c>
      <c r="E2368" s="43" t="s">
        <v>1323</v>
      </c>
      <c r="F2368" s="62">
        <v>75.56</v>
      </c>
      <c r="G2368" s="43" t="s">
        <v>40</v>
      </c>
      <c r="H2368" s="43" t="s">
        <v>2978</v>
      </c>
      <c r="I2368" s="69" t="s">
        <v>2934</v>
      </c>
      <c r="J2368" s="43" t="s">
        <v>398</v>
      </c>
      <c r="K2368" s="43" t="s">
        <v>398</v>
      </c>
      <c r="L2368" s="43" t="s">
        <v>413</v>
      </c>
      <c r="M2368" s="43" t="s">
        <v>395</v>
      </c>
      <c r="N2368" s="43" t="s">
        <v>396</v>
      </c>
      <c r="O2368" s="68" t="s">
        <v>325</v>
      </c>
      <c r="P2368" s="68" t="s">
        <v>2931</v>
      </c>
      <c r="Q2368" s="57" t="s">
        <v>2932</v>
      </c>
      <c r="R2368" s="35" t="s">
        <v>265</v>
      </c>
      <c r="S2368" s="57" t="str">
        <f>MID(Tabla1[[#This Row],[Aplicación]],6,2)</f>
        <v>10</v>
      </c>
      <c r="T2368" s="54" t="str">
        <f>VLOOKUP(Tabla1[[#This Row],[AREA]],Hoja1!A:B,2,FALSE)</f>
        <v>10. Personas mayores, familia y servicios sociales</v>
      </c>
      <c r="U2368" s="57" t="str">
        <f>MID(Tabla1[[#This Row],[Aplicación]],9,4)</f>
        <v>2312</v>
      </c>
      <c r="V2368" s="54" t="str">
        <f>VLOOKUP(Tabla1[[#This Row],[PROGRAMA]],Hoja1!A:B,2,FALSE)</f>
        <v>2312. Iniciativas sociales</v>
      </c>
      <c r="W2368" s="57" t="str">
        <f>MID(Tabla1[[#This Row],[Aplicación]],14,2)</f>
        <v>21</v>
      </c>
      <c r="X2368" s="57" t="str">
        <f>MID(Tabla1[[#This Row],[Aplicación]],14,6)</f>
        <v>212</v>
      </c>
    </row>
    <row r="2369" spans="1:24" x14ac:dyDescent="0.25">
      <c r="A2369" s="60">
        <v>220240027171</v>
      </c>
      <c r="B2369" s="43" t="s">
        <v>702</v>
      </c>
      <c r="C2369" s="61">
        <v>45469</v>
      </c>
      <c r="D2369" s="60">
        <v>22024000484</v>
      </c>
      <c r="E2369" s="43" t="s">
        <v>1323</v>
      </c>
      <c r="F2369" s="62">
        <v>24.54</v>
      </c>
      <c r="G2369" s="43" t="s">
        <v>40</v>
      </c>
      <c r="H2369" s="43" t="s">
        <v>2979</v>
      </c>
      <c r="I2369" s="69" t="s">
        <v>2934</v>
      </c>
      <c r="J2369" s="43" t="s">
        <v>398</v>
      </c>
      <c r="K2369" s="43" t="s">
        <v>398</v>
      </c>
      <c r="L2369" s="43" t="s">
        <v>413</v>
      </c>
      <c r="M2369" s="43" t="s">
        <v>395</v>
      </c>
      <c r="N2369" s="43" t="s">
        <v>396</v>
      </c>
      <c r="O2369" s="68" t="s">
        <v>325</v>
      </c>
      <c r="P2369" s="68" t="s">
        <v>2931</v>
      </c>
      <c r="Q2369" s="57" t="s">
        <v>2932</v>
      </c>
      <c r="R2369" s="35" t="s">
        <v>265</v>
      </c>
      <c r="S2369" s="57" t="str">
        <f>MID(Tabla1[[#This Row],[Aplicación]],6,2)</f>
        <v>10</v>
      </c>
      <c r="T2369" s="54" t="str">
        <f>VLOOKUP(Tabla1[[#This Row],[AREA]],Hoja1!A:B,2,FALSE)</f>
        <v>10. Personas mayores, familia y servicios sociales</v>
      </c>
      <c r="U2369" s="57" t="str">
        <f>MID(Tabla1[[#This Row],[Aplicación]],9,4)</f>
        <v>2312</v>
      </c>
      <c r="V2369" s="54" t="str">
        <f>VLOOKUP(Tabla1[[#This Row],[PROGRAMA]],Hoja1!A:B,2,FALSE)</f>
        <v>2312. Iniciativas sociales</v>
      </c>
      <c r="W2369" s="57" t="str">
        <f>MID(Tabla1[[#This Row],[Aplicación]],14,2)</f>
        <v>21</v>
      </c>
      <c r="X2369" s="57" t="str">
        <f>MID(Tabla1[[#This Row],[Aplicación]],14,6)</f>
        <v>212</v>
      </c>
    </row>
    <row r="2370" spans="1:24" x14ac:dyDescent="0.25">
      <c r="A2370" s="60">
        <v>220240026627</v>
      </c>
      <c r="B2370" s="43" t="s">
        <v>702</v>
      </c>
      <c r="C2370" s="61">
        <v>45468</v>
      </c>
      <c r="D2370" s="60">
        <v>22024000484</v>
      </c>
      <c r="E2370" s="43" t="s">
        <v>1323</v>
      </c>
      <c r="F2370" s="62">
        <v>27.62</v>
      </c>
      <c r="G2370" s="43" t="s">
        <v>764</v>
      </c>
      <c r="H2370" s="43" t="s">
        <v>3004</v>
      </c>
      <c r="I2370" s="69" t="s">
        <v>2934</v>
      </c>
      <c r="J2370" s="43" t="s">
        <v>398</v>
      </c>
      <c r="K2370" s="43" t="s">
        <v>398</v>
      </c>
      <c r="L2370" s="43" t="s">
        <v>413</v>
      </c>
      <c r="M2370" s="43" t="s">
        <v>395</v>
      </c>
      <c r="N2370" s="43" t="s">
        <v>396</v>
      </c>
      <c r="O2370" s="68" t="s">
        <v>325</v>
      </c>
      <c r="P2370" s="68" t="s">
        <v>2931</v>
      </c>
      <c r="Q2370" s="57" t="s">
        <v>2932</v>
      </c>
      <c r="R2370" s="35" t="s">
        <v>265</v>
      </c>
      <c r="S2370" s="57" t="str">
        <f>MID(Tabla1[[#This Row],[Aplicación]],6,2)</f>
        <v>10</v>
      </c>
      <c r="T2370" s="54" t="str">
        <f>VLOOKUP(Tabla1[[#This Row],[AREA]],Hoja1!A:B,2,FALSE)</f>
        <v>10. Personas mayores, familia y servicios sociales</v>
      </c>
      <c r="U2370" s="57" t="str">
        <f>MID(Tabla1[[#This Row],[Aplicación]],9,4)</f>
        <v>2312</v>
      </c>
      <c r="V2370" s="54" t="str">
        <f>VLOOKUP(Tabla1[[#This Row],[PROGRAMA]],Hoja1!A:B,2,FALSE)</f>
        <v>2312. Iniciativas sociales</v>
      </c>
      <c r="W2370" s="57" t="str">
        <f>MID(Tabla1[[#This Row],[Aplicación]],14,2)</f>
        <v>21</v>
      </c>
      <c r="X2370" s="57" t="str">
        <f>MID(Tabla1[[#This Row],[Aplicación]],14,6)</f>
        <v>212</v>
      </c>
    </row>
    <row r="2371" spans="1:24" x14ac:dyDescent="0.25">
      <c r="A2371" s="60">
        <v>220240026668</v>
      </c>
      <c r="B2371" s="43" t="s">
        <v>702</v>
      </c>
      <c r="C2371" s="61">
        <v>45468</v>
      </c>
      <c r="D2371" s="60">
        <v>22024000484</v>
      </c>
      <c r="E2371" s="43" t="s">
        <v>1323</v>
      </c>
      <c r="F2371" s="62">
        <v>10.08</v>
      </c>
      <c r="G2371" s="43" t="s">
        <v>40</v>
      </c>
      <c r="H2371" s="43" t="s">
        <v>3051</v>
      </c>
      <c r="I2371" s="69" t="s">
        <v>2934</v>
      </c>
      <c r="J2371" s="43" t="s">
        <v>398</v>
      </c>
      <c r="K2371" s="43" t="s">
        <v>398</v>
      </c>
      <c r="L2371" s="43" t="s">
        <v>413</v>
      </c>
      <c r="M2371" s="43" t="s">
        <v>395</v>
      </c>
      <c r="N2371" s="43" t="s">
        <v>396</v>
      </c>
      <c r="O2371" s="68" t="s">
        <v>325</v>
      </c>
      <c r="P2371" s="68" t="s">
        <v>2931</v>
      </c>
      <c r="Q2371" s="57" t="s">
        <v>2932</v>
      </c>
      <c r="R2371" s="35" t="s">
        <v>265</v>
      </c>
      <c r="S2371" s="57" t="str">
        <f>MID(Tabla1[[#This Row],[Aplicación]],6,2)</f>
        <v>10</v>
      </c>
      <c r="T2371" s="54" t="str">
        <f>VLOOKUP(Tabla1[[#This Row],[AREA]],Hoja1!A:B,2,FALSE)</f>
        <v>10. Personas mayores, familia y servicios sociales</v>
      </c>
      <c r="U2371" s="57" t="str">
        <f>MID(Tabla1[[#This Row],[Aplicación]],9,4)</f>
        <v>2312</v>
      </c>
      <c r="V2371" s="54" t="str">
        <f>VLOOKUP(Tabla1[[#This Row],[PROGRAMA]],Hoja1!A:B,2,FALSE)</f>
        <v>2312. Iniciativas sociales</v>
      </c>
      <c r="W2371" s="57" t="str">
        <f>MID(Tabla1[[#This Row],[Aplicación]],14,2)</f>
        <v>21</v>
      </c>
      <c r="X2371" s="57" t="str">
        <f>MID(Tabla1[[#This Row],[Aplicación]],14,6)</f>
        <v>212</v>
      </c>
    </row>
    <row r="2372" spans="1:24" x14ac:dyDescent="0.25">
      <c r="A2372" s="60">
        <v>220240025799</v>
      </c>
      <c r="B2372" s="43" t="s">
        <v>390</v>
      </c>
      <c r="C2372" s="61">
        <v>45462</v>
      </c>
      <c r="D2372" s="60">
        <v>22024005087</v>
      </c>
      <c r="E2372" s="43" t="s">
        <v>1323</v>
      </c>
      <c r="F2372" s="62">
        <v>104.5</v>
      </c>
      <c r="G2372" s="43" t="s">
        <v>92</v>
      </c>
      <c r="H2372" s="43" t="s">
        <v>3142</v>
      </c>
      <c r="I2372" s="69" t="s">
        <v>2930</v>
      </c>
      <c r="J2372" s="43" t="s">
        <v>731</v>
      </c>
      <c r="K2372" s="43" t="s">
        <v>398</v>
      </c>
      <c r="L2372" s="43" t="s">
        <v>399</v>
      </c>
      <c r="M2372" s="43" t="s">
        <v>585</v>
      </c>
      <c r="N2372" s="43" t="s">
        <v>539</v>
      </c>
      <c r="O2372" s="68" t="s">
        <v>326</v>
      </c>
      <c r="P2372" s="68" t="s">
        <v>2931</v>
      </c>
      <c r="Q2372" s="57" t="s">
        <v>2932</v>
      </c>
      <c r="R2372" s="35" t="s">
        <v>265</v>
      </c>
      <c r="S2372" s="57" t="str">
        <f>MID(Tabla1[[#This Row],[Aplicación]],6,2)</f>
        <v>10</v>
      </c>
      <c r="T2372" s="54" t="str">
        <f>VLOOKUP(Tabla1[[#This Row],[AREA]],Hoja1!A:B,2,FALSE)</f>
        <v>10. Personas mayores, familia y servicios sociales</v>
      </c>
      <c r="U2372" s="57" t="str">
        <f>MID(Tabla1[[#This Row],[Aplicación]],9,4)</f>
        <v>2312</v>
      </c>
      <c r="V2372" s="54" t="str">
        <f>VLOOKUP(Tabla1[[#This Row],[PROGRAMA]],Hoja1!A:B,2,FALSE)</f>
        <v>2312. Iniciativas sociales</v>
      </c>
      <c r="W2372" s="57" t="str">
        <f>MID(Tabla1[[#This Row],[Aplicación]],14,2)</f>
        <v>21</v>
      </c>
      <c r="X2372" s="57" t="str">
        <f>MID(Tabla1[[#This Row],[Aplicación]],14,6)</f>
        <v>212</v>
      </c>
    </row>
    <row r="2373" spans="1:24" x14ac:dyDescent="0.25">
      <c r="A2373" s="60">
        <v>220240024202</v>
      </c>
      <c r="B2373" s="43" t="s">
        <v>702</v>
      </c>
      <c r="C2373" s="61">
        <v>45461</v>
      </c>
      <c r="D2373" s="60">
        <v>22024000484</v>
      </c>
      <c r="E2373" s="43" t="s">
        <v>1323</v>
      </c>
      <c r="F2373" s="62">
        <v>164.08</v>
      </c>
      <c r="G2373" s="43" t="s">
        <v>776</v>
      </c>
      <c r="H2373" s="43" t="s">
        <v>3218</v>
      </c>
      <c r="I2373" s="69" t="s">
        <v>2934</v>
      </c>
      <c r="J2373" s="43" t="s">
        <v>398</v>
      </c>
      <c r="K2373" s="43" t="s">
        <v>398</v>
      </c>
      <c r="L2373" s="43" t="s">
        <v>413</v>
      </c>
      <c r="M2373" s="43" t="s">
        <v>395</v>
      </c>
      <c r="N2373" s="43" t="s">
        <v>396</v>
      </c>
      <c r="O2373" s="68" t="s">
        <v>325</v>
      </c>
      <c r="P2373" s="68" t="s">
        <v>2931</v>
      </c>
      <c r="Q2373" s="57" t="s">
        <v>2932</v>
      </c>
      <c r="R2373" s="35" t="s">
        <v>265</v>
      </c>
      <c r="S2373" s="57" t="str">
        <f>MID(Tabla1[[#This Row],[Aplicación]],6,2)</f>
        <v>10</v>
      </c>
      <c r="T2373" s="54" t="str">
        <f>VLOOKUP(Tabla1[[#This Row],[AREA]],Hoja1!A:B,2,FALSE)</f>
        <v>10. Personas mayores, familia y servicios sociales</v>
      </c>
      <c r="U2373" s="57" t="str">
        <f>MID(Tabla1[[#This Row],[Aplicación]],9,4)</f>
        <v>2312</v>
      </c>
      <c r="V2373" s="54" t="str">
        <f>VLOOKUP(Tabla1[[#This Row],[PROGRAMA]],Hoja1!A:B,2,FALSE)</f>
        <v>2312. Iniciativas sociales</v>
      </c>
      <c r="W2373" s="57" t="str">
        <f>MID(Tabla1[[#This Row],[Aplicación]],14,2)</f>
        <v>21</v>
      </c>
      <c r="X2373" s="57" t="str">
        <f>MID(Tabla1[[#This Row],[Aplicación]],14,6)</f>
        <v>212</v>
      </c>
    </row>
    <row r="2374" spans="1:24" x14ac:dyDescent="0.25">
      <c r="A2374" s="60">
        <v>220240024233</v>
      </c>
      <c r="B2374" s="43" t="s">
        <v>702</v>
      </c>
      <c r="C2374" s="61">
        <v>45461</v>
      </c>
      <c r="D2374" s="60">
        <v>22024000484</v>
      </c>
      <c r="E2374" s="43" t="s">
        <v>1323</v>
      </c>
      <c r="F2374" s="62">
        <v>126.22</v>
      </c>
      <c r="G2374" s="43" t="s">
        <v>82</v>
      </c>
      <c r="H2374" s="43" t="s">
        <v>3223</v>
      </c>
      <c r="I2374" s="69" t="s">
        <v>2934</v>
      </c>
      <c r="J2374" s="43" t="s">
        <v>398</v>
      </c>
      <c r="K2374" s="43" t="s">
        <v>398</v>
      </c>
      <c r="L2374" s="43" t="s">
        <v>413</v>
      </c>
      <c r="M2374" s="43" t="s">
        <v>395</v>
      </c>
      <c r="N2374" s="43" t="s">
        <v>396</v>
      </c>
      <c r="O2374" s="68" t="s">
        <v>325</v>
      </c>
      <c r="P2374" s="68" t="s">
        <v>2931</v>
      </c>
      <c r="Q2374" s="57" t="s">
        <v>2932</v>
      </c>
      <c r="R2374" s="35" t="s">
        <v>265</v>
      </c>
      <c r="S2374" s="57" t="str">
        <f>MID(Tabla1[[#This Row],[Aplicación]],6,2)</f>
        <v>10</v>
      </c>
      <c r="T2374" s="54" t="str">
        <f>VLOOKUP(Tabla1[[#This Row],[AREA]],Hoja1!A:B,2,FALSE)</f>
        <v>10. Personas mayores, familia y servicios sociales</v>
      </c>
      <c r="U2374" s="57" t="str">
        <f>MID(Tabla1[[#This Row],[Aplicación]],9,4)</f>
        <v>2312</v>
      </c>
      <c r="V2374" s="54" t="str">
        <f>VLOOKUP(Tabla1[[#This Row],[PROGRAMA]],Hoja1!A:B,2,FALSE)</f>
        <v>2312. Iniciativas sociales</v>
      </c>
      <c r="W2374" s="57" t="str">
        <f>MID(Tabla1[[#This Row],[Aplicación]],14,2)</f>
        <v>21</v>
      </c>
      <c r="X2374" s="57" t="str">
        <f>MID(Tabla1[[#This Row],[Aplicación]],14,6)</f>
        <v>212</v>
      </c>
    </row>
    <row r="2375" spans="1:24" x14ac:dyDescent="0.25">
      <c r="A2375" s="60">
        <v>220240024233</v>
      </c>
      <c r="B2375" s="43" t="s">
        <v>702</v>
      </c>
      <c r="C2375" s="61">
        <v>45461</v>
      </c>
      <c r="D2375" s="60">
        <v>22024000485</v>
      </c>
      <c r="E2375" s="43" t="s">
        <v>1323</v>
      </c>
      <c r="F2375" s="62">
        <v>45.3</v>
      </c>
      <c r="G2375" s="43" t="s">
        <v>82</v>
      </c>
      <c r="H2375" s="43" t="s">
        <v>3223</v>
      </c>
      <c r="I2375" s="69" t="s">
        <v>2934</v>
      </c>
      <c r="J2375" s="43" t="s">
        <v>398</v>
      </c>
      <c r="K2375" s="43" t="s">
        <v>398</v>
      </c>
      <c r="L2375" s="43" t="s">
        <v>413</v>
      </c>
      <c r="M2375" s="43" t="s">
        <v>395</v>
      </c>
      <c r="N2375" s="43" t="s">
        <v>396</v>
      </c>
      <c r="O2375" s="68" t="s">
        <v>325</v>
      </c>
      <c r="P2375" s="68" t="s">
        <v>2931</v>
      </c>
      <c r="Q2375" s="57" t="s">
        <v>2932</v>
      </c>
      <c r="R2375" s="35" t="s">
        <v>265</v>
      </c>
      <c r="S2375" s="57" t="str">
        <f>MID(Tabla1[[#This Row],[Aplicación]],6,2)</f>
        <v>10</v>
      </c>
      <c r="T2375" s="54" t="str">
        <f>VLOOKUP(Tabla1[[#This Row],[AREA]],Hoja1!A:B,2,FALSE)</f>
        <v>10. Personas mayores, familia y servicios sociales</v>
      </c>
      <c r="U2375" s="57" t="str">
        <f>MID(Tabla1[[#This Row],[Aplicación]],9,4)</f>
        <v>2312</v>
      </c>
      <c r="V2375" s="54" t="str">
        <f>VLOOKUP(Tabla1[[#This Row],[PROGRAMA]],Hoja1!A:B,2,FALSE)</f>
        <v>2312. Iniciativas sociales</v>
      </c>
      <c r="W2375" s="57" t="str">
        <f>MID(Tabla1[[#This Row],[Aplicación]],14,2)</f>
        <v>21</v>
      </c>
      <c r="X2375" s="57" t="str">
        <f>MID(Tabla1[[#This Row],[Aplicación]],14,6)</f>
        <v>212</v>
      </c>
    </row>
    <row r="2376" spans="1:24" x14ac:dyDescent="0.25">
      <c r="A2376" s="60">
        <v>220240024206</v>
      </c>
      <c r="B2376" s="43" t="s">
        <v>702</v>
      </c>
      <c r="C2376" s="61">
        <v>45461</v>
      </c>
      <c r="D2376" s="60">
        <v>22024000484</v>
      </c>
      <c r="E2376" s="43" t="s">
        <v>1323</v>
      </c>
      <c r="F2376" s="62">
        <v>85.6</v>
      </c>
      <c r="G2376" s="43" t="s">
        <v>81</v>
      </c>
      <c r="H2376" s="43" t="s">
        <v>3245</v>
      </c>
      <c r="I2376" s="69" t="s">
        <v>2934</v>
      </c>
      <c r="J2376" s="43" t="s">
        <v>398</v>
      </c>
      <c r="K2376" s="43" t="s">
        <v>398</v>
      </c>
      <c r="L2376" s="43" t="s">
        <v>413</v>
      </c>
      <c r="M2376" s="43" t="s">
        <v>395</v>
      </c>
      <c r="N2376" s="43" t="s">
        <v>396</v>
      </c>
      <c r="O2376" s="68" t="s">
        <v>325</v>
      </c>
      <c r="P2376" s="68" t="s">
        <v>2931</v>
      </c>
      <c r="Q2376" s="57" t="s">
        <v>2932</v>
      </c>
      <c r="R2376" s="35" t="s">
        <v>265</v>
      </c>
      <c r="S2376" s="57" t="str">
        <f>MID(Tabla1[[#This Row],[Aplicación]],6,2)</f>
        <v>10</v>
      </c>
      <c r="T2376" s="54" t="str">
        <f>VLOOKUP(Tabla1[[#This Row],[AREA]],Hoja1!A:B,2,FALSE)</f>
        <v>10. Personas mayores, familia y servicios sociales</v>
      </c>
      <c r="U2376" s="57" t="str">
        <f>MID(Tabla1[[#This Row],[Aplicación]],9,4)</f>
        <v>2312</v>
      </c>
      <c r="V2376" s="54" t="str">
        <f>VLOOKUP(Tabla1[[#This Row],[PROGRAMA]],Hoja1!A:B,2,FALSE)</f>
        <v>2312. Iniciativas sociales</v>
      </c>
      <c r="W2376" s="57" t="str">
        <f>MID(Tabla1[[#This Row],[Aplicación]],14,2)</f>
        <v>21</v>
      </c>
      <c r="X2376" s="57" t="str">
        <f>MID(Tabla1[[#This Row],[Aplicación]],14,6)</f>
        <v>212</v>
      </c>
    </row>
    <row r="2377" spans="1:24" x14ac:dyDescent="0.25">
      <c r="A2377" s="60">
        <v>220240024208</v>
      </c>
      <c r="B2377" s="43" t="s">
        <v>702</v>
      </c>
      <c r="C2377" s="61">
        <v>45461</v>
      </c>
      <c r="D2377" s="60">
        <v>22024000484</v>
      </c>
      <c r="E2377" s="43" t="s">
        <v>1323</v>
      </c>
      <c r="F2377" s="62">
        <v>298.47000000000003</v>
      </c>
      <c r="G2377" s="43" t="s">
        <v>886</v>
      </c>
      <c r="H2377" s="43" t="s">
        <v>3265</v>
      </c>
      <c r="I2377" s="69" t="s">
        <v>2934</v>
      </c>
      <c r="J2377" s="43" t="s">
        <v>398</v>
      </c>
      <c r="K2377" s="43" t="s">
        <v>398</v>
      </c>
      <c r="L2377" s="43" t="s">
        <v>413</v>
      </c>
      <c r="M2377" s="43" t="s">
        <v>395</v>
      </c>
      <c r="N2377" s="43" t="s">
        <v>396</v>
      </c>
      <c r="O2377" s="68" t="s">
        <v>325</v>
      </c>
      <c r="P2377" s="68" t="s">
        <v>2931</v>
      </c>
      <c r="Q2377" s="57" t="s">
        <v>2932</v>
      </c>
      <c r="R2377" s="35" t="s">
        <v>265</v>
      </c>
      <c r="S2377" s="57" t="str">
        <f>MID(Tabla1[[#This Row],[Aplicación]],6,2)</f>
        <v>10</v>
      </c>
      <c r="T2377" s="54" t="str">
        <f>VLOOKUP(Tabla1[[#This Row],[AREA]],Hoja1!A:B,2,FALSE)</f>
        <v>10. Personas mayores, familia y servicios sociales</v>
      </c>
      <c r="U2377" s="57" t="str">
        <f>MID(Tabla1[[#This Row],[Aplicación]],9,4)</f>
        <v>2312</v>
      </c>
      <c r="V2377" s="54" t="str">
        <f>VLOOKUP(Tabla1[[#This Row],[PROGRAMA]],Hoja1!A:B,2,FALSE)</f>
        <v>2312. Iniciativas sociales</v>
      </c>
      <c r="W2377" s="57" t="str">
        <f>MID(Tabla1[[#This Row],[Aplicación]],14,2)</f>
        <v>21</v>
      </c>
      <c r="X2377" s="57" t="str">
        <f>MID(Tabla1[[#This Row],[Aplicación]],14,6)</f>
        <v>212</v>
      </c>
    </row>
    <row r="2378" spans="1:24" x14ac:dyDescent="0.25">
      <c r="A2378" s="60">
        <v>220240024204</v>
      </c>
      <c r="B2378" s="43" t="s">
        <v>702</v>
      </c>
      <c r="C2378" s="61">
        <v>45461</v>
      </c>
      <c r="D2378" s="60">
        <v>22024000484</v>
      </c>
      <c r="E2378" s="43" t="s">
        <v>1323</v>
      </c>
      <c r="F2378" s="62">
        <v>48.4</v>
      </c>
      <c r="G2378" s="43" t="s">
        <v>817</v>
      </c>
      <c r="H2378" s="43" t="s">
        <v>3270</v>
      </c>
      <c r="I2378" s="69" t="s">
        <v>2934</v>
      </c>
      <c r="J2378" s="43" t="s">
        <v>818</v>
      </c>
      <c r="K2378" s="43" t="s">
        <v>678</v>
      </c>
      <c r="L2378" s="43" t="s">
        <v>413</v>
      </c>
      <c r="M2378" s="43" t="s">
        <v>585</v>
      </c>
      <c r="N2378" s="43" t="s">
        <v>539</v>
      </c>
      <c r="O2378" s="68" t="s">
        <v>326</v>
      </c>
      <c r="P2378" s="68" t="s">
        <v>2931</v>
      </c>
      <c r="Q2378" s="57" t="s">
        <v>2932</v>
      </c>
      <c r="R2378" s="35" t="s">
        <v>265</v>
      </c>
      <c r="S2378" s="57" t="str">
        <f>MID(Tabla1[[#This Row],[Aplicación]],6,2)</f>
        <v>10</v>
      </c>
      <c r="T2378" s="54" t="str">
        <f>VLOOKUP(Tabla1[[#This Row],[AREA]],Hoja1!A:B,2,FALSE)</f>
        <v>10. Personas mayores, familia y servicios sociales</v>
      </c>
      <c r="U2378" s="57" t="str">
        <f>MID(Tabla1[[#This Row],[Aplicación]],9,4)</f>
        <v>2312</v>
      </c>
      <c r="V2378" s="54" t="str">
        <f>VLOOKUP(Tabla1[[#This Row],[PROGRAMA]],Hoja1!A:B,2,FALSE)</f>
        <v>2312. Iniciativas sociales</v>
      </c>
      <c r="W2378" s="57" t="str">
        <f>MID(Tabla1[[#This Row],[Aplicación]],14,2)</f>
        <v>21</v>
      </c>
      <c r="X2378" s="57" t="str">
        <f>MID(Tabla1[[#This Row],[Aplicación]],14,6)</f>
        <v>212</v>
      </c>
    </row>
    <row r="2379" spans="1:24" x14ac:dyDescent="0.25">
      <c r="A2379" s="60">
        <v>220240022323</v>
      </c>
      <c r="B2379" s="43" t="s">
        <v>390</v>
      </c>
      <c r="C2379" s="61">
        <v>45443</v>
      </c>
      <c r="D2379" s="60">
        <v>22024003786</v>
      </c>
      <c r="E2379" s="43" t="s">
        <v>1323</v>
      </c>
      <c r="F2379" s="62">
        <v>605</v>
      </c>
      <c r="G2379" s="43" t="s">
        <v>86</v>
      </c>
      <c r="H2379" s="43" t="s">
        <v>3480</v>
      </c>
      <c r="I2379" s="69" t="s">
        <v>2930</v>
      </c>
      <c r="J2379" s="43" t="s">
        <v>398</v>
      </c>
      <c r="K2379" s="43" t="s">
        <v>398</v>
      </c>
      <c r="L2379" s="43" t="s">
        <v>413</v>
      </c>
      <c r="M2379" s="43" t="s">
        <v>585</v>
      </c>
      <c r="N2379" s="43" t="s">
        <v>539</v>
      </c>
      <c r="O2379" s="68" t="s">
        <v>326</v>
      </c>
      <c r="P2379" s="68" t="s">
        <v>2931</v>
      </c>
      <c r="Q2379" s="57" t="s">
        <v>2932</v>
      </c>
      <c r="R2379" s="35" t="s">
        <v>265</v>
      </c>
      <c r="S2379" s="57" t="str">
        <f>MID(Tabla1[[#This Row],[Aplicación]],6,2)</f>
        <v>10</v>
      </c>
      <c r="T2379" s="54" t="str">
        <f>VLOOKUP(Tabla1[[#This Row],[AREA]],Hoja1!A:B,2,FALSE)</f>
        <v>10. Personas mayores, familia y servicios sociales</v>
      </c>
      <c r="U2379" s="57" t="str">
        <f>MID(Tabla1[[#This Row],[Aplicación]],9,4)</f>
        <v>2312</v>
      </c>
      <c r="V2379" s="54" t="str">
        <f>VLOOKUP(Tabla1[[#This Row],[PROGRAMA]],Hoja1!A:B,2,FALSE)</f>
        <v>2312. Iniciativas sociales</v>
      </c>
      <c r="W2379" s="57" t="str">
        <f>MID(Tabla1[[#This Row],[Aplicación]],14,2)</f>
        <v>21</v>
      </c>
      <c r="X2379" s="57" t="str">
        <f>MID(Tabla1[[#This Row],[Aplicación]],14,6)</f>
        <v>212</v>
      </c>
    </row>
    <row r="2380" spans="1:24" x14ac:dyDescent="0.25">
      <c r="A2380" s="60">
        <v>220240021018</v>
      </c>
      <c r="B2380" s="43" t="s">
        <v>390</v>
      </c>
      <c r="C2380" s="61">
        <v>45436</v>
      </c>
      <c r="D2380" s="60">
        <v>22024004693</v>
      </c>
      <c r="E2380" s="43" t="s">
        <v>1323</v>
      </c>
      <c r="F2380" s="62">
        <v>411.4</v>
      </c>
      <c r="G2380" s="43" t="s">
        <v>723</v>
      </c>
      <c r="H2380" s="43" t="s">
        <v>3693</v>
      </c>
      <c r="I2380" s="69" t="s">
        <v>2930</v>
      </c>
      <c r="J2380" s="43" t="s">
        <v>398</v>
      </c>
      <c r="K2380" s="43" t="s">
        <v>398</v>
      </c>
      <c r="L2380" s="43" t="s">
        <v>399</v>
      </c>
      <c r="M2380" s="43" t="s">
        <v>585</v>
      </c>
      <c r="N2380" s="43" t="s">
        <v>539</v>
      </c>
      <c r="O2380" s="68" t="s">
        <v>326</v>
      </c>
      <c r="P2380" s="68" t="s">
        <v>2931</v>
      </c>
      <c r="Q2380" s="57" t="s">
        <v>2932</v>
      </c>
      <c r="R2380" s="35" t="s">
        <v>265</v>
      </c>
      <c r="S2380" s="57" t="str">
        <f>MID(Tabla1[[#This Row],[Aplicación]],6,2)</f>
        <v>10</v>
      </c>
      <c r="T2380" s="54" t="str">
        <f>VLOOKUP(Tabla1[[#This Row],[AREA]],Hoja1!A:B,2,FALSE)</f>
        <v>10. Personas mayores, familia y servicios sociales</v>
      </c>
      <c r="U2380" s="57" t="str">
        <f>MID(Tabla1[[#This Row],[Aplicación]],9,4)</f>
        <v>2312</v>
      </c>
      <c r="V2380" s="54" t="str">
        <f>VLOOKUP(Tabla1[[#This Row],[PROGRAMA]],Hoja1!A:B,2,FALSE)</f>
        <v>2312. Iniciativas sociales</v>
      </c>
      <c r="W2380" s="57" t="str">
        <f>MID(Tabla1[[#This Row],[Aplicación]],14,2)</f>
        <v>21</v>
      </c>
      <c r="X2380" s="57" t="str">
        <f>MID(Tabla1[[#This Row],[Aplicación]],14,6)</f>
        <v>212</v>
      </c>
    </row>
    <row r="2381" spans="1:24" x14ac:dyDescent="0.25">
      <c r="A2381" s="60">
        <v>220240018270</v>
      </c>
      <c r="B2381" s="43" t="s">
        <v>702</v>
      </c>
      <c r="C2381" s="61">
        <v>45429</v>
      </c>
      <c r="D2381" s="60">
        <v>22024000484</v>
      </c>
      <c r="E2381" s="43" t="s">
        <v>1323</v>
      </c>
      <c r="F2381" s="62">
        <v>51.33</v>
      </c>
      <c r="G2381" s="43" t="s">
        <v>697</v>
      </c>
      <c r="H2381" s="43" t="s">
        <v>3778</v>
      </c>
      <c r="I2381" s="69" t="s">
        <v>2934</v>
      </c>
      <c r="J2381" s="43" t="s">
        <v>537</v>
      </c>
      <c r="K2381" s="43" t="s">
        <v>537</v>
      </c>
      <c r="L2381" s="43" t="s">
        <v>413</v>
      </c>
      <c r="M2381" s="43" t="s">
        <v>395</v>
      </c>
      <c r="N2381" s="43" t="s">
        <v>396</v>
      </c>
      <c r="O2381" s="68" t="s">
        <v>325</v>
      </c>
      <c r="P2381" s="68" t="s">
        <v>2931</v>
      </c>
      <c r="Q2381" s="57" t="s">
        <v>2932</v>
      </c>
      <c r="R2381" s="35" t="s">
        <v>265</v>
      </c>
      <c r="S2381" s="57" t="str">
        <f>MID(Tabla1[[#This Row],[Aplicación]],6,2)</f>
        <v>10</v>
      </c>
      <c r="T2381" s="54" t="str">
        <f>VLOOKUP(Tabla1[[#This Row],[AREA]],Hoja1!A:B,2,FALSE)</f>
        <v>10. Personas mayores, familia y servicios sociales</v>
      </c>
      <c r="U2381" s="57" t="str">
        <f>MID(Tabla1[[#This Row],[Aplicación]],9,4)</f>
        <v>2312</v>
      </c>
      <c r="V2381" s="54" t="str">
        <f>VLOOKUP(Tabla1[[#This Row],[PROGRAMA]],Hoja1!A:B,2,FALSE)</f>
        <v>2312. Iniciativas sociales</v>
      </c>
      <c r="W2381" s="57" t="str">
        <f>MID(Tabla1[[#This Row],[Aplicación]],14,2)</f>
        <v>21</v>
      </c>
      <c r="X2381" s="57" t="str">
        <f>MID(Tabla1[[#This Row],[Aplicación]],14,6)</f>
        <v>212</v>
      </c>
    </row>
    <row r="2382" spans="1:24" x14ac:dyDescent="0.25">
      <c r="A2382" s="60">
        <v>220240018069</v>
      </c>
      <c r="B2382" s="43" t="s">
        <v>702</v>
      </c>
      <c r="C2382" s="61">
        <v>45429</v>
      </c>
      <c r="D2382" s="60">
        <v>22024000484</v>
      </c>
      <c r="E2382" s="43" t="s">
        <v>1323</v>
      </c>
      <c r="F2382" s="62">
        <v>133.54</v>
      </c>
      <c r="G2382" s="43" t="s">
        <v>764</v>
      </c>
      <c r="H2382" s="43" t="s">
        <v>3813</v>
      </c>
      <c r="I2382" s="69" t="s">
        <v>2934</v>
      </c>
      <c r="J2382" s="43" t="s">
        <v>398</v>
      </c>
      <c r="K2382" s="43" t="s">
        <v>398</v>
      </c>
      <c r="L2382" s="43" t="s">
        <v>413</v>
      </c>
      <c r="M2382" s="43" t="s">
        <v>395</v>
      </c>
      <c r="N2382" s="43" t="s">
        <v>396</v>
      </c>
      <c r="O2382" s="68" t="s">
        <v>325</v>
      </c>
      <c r="P2382" s="68" t="s">
        <v>2931</v>
      </c>
      <c r="Q2382" s="57" t="s">
        <v>2932</v>
      </c>
      <c r="R2382" s="35" t="s">
        <v>265</v>
      </c>
      <c r="S2382" s="57" t="str">
        <f>MID(Tabla1[[#This Row],[Aplicación]],6,2)</f>
        <v>10</v>
      </c>
      <c r="T2382" s="54" t="str">
        <f>VLOOKUP(Tabla1[[#This Row],[AREA]],Hoja1!A:B,2,FALSE)</f>
        <v>10. Personas mayores, familia y servicios sociales</v>
      </c>
      <c r="U2382" s="57" t="str">
        <f>MID(Tabla1[[#This Row],[Aplicación]],9,4)</f>
        <v>2312</v>
      </c>
      <c r="V2382" s="54" t="str">
        <f>VLOOKUP(Tabla1[[#This Row],[PROGRAMA]],Hoja1!A:B,2,FALSE)</f>
        <v>2312. Iniciativas sociales</v>
      </c>
      <c r="W2382" s="57" t="str">
        <f>MID(Tabla1[[#This Row],[Aplicación]],14,2)</f>
        <v>21</v>
      </c>
      <c r="X2382" s="57" t="str">
        <f>MID(Tabla1[[#This Row],[Aplicación]],14,6)</f>
        <v>212</v>
      </c>
    </row>
    <row r="2383" spans="1:24" x14ac:dyDescent="0.25">
      <c r="A2383" s="60">
        <v>220240018069</v>
      </c>
      <c r="B2383" s="43" t="s">
        <v>702</v>
      </c>
      <c r="C2383" s="61">
        <v>45429</v>
      </c>
      <c r="D2383" s="60">
        <v>22024000485</v>
      </c>
      <c r="E2383" s="43" t="s">
        <v>1323</v>
      </c>
      <c r="F2383" s="62">
        <v>3.12</v>
      </c>
      <c r="G2383" s="43" t="s">
        <v>764</v>
      </c>
      <c r="H2383" s="43" t="s">
        <v>3813</v>
      </c>
      <c r="I2383" s="69" t="s">
        <v>2934</v>
      </c>
      <c r="J2383" s="43" t="s">
        <v>398</v>
      </c>
      <c r="K2383" s="43" t="s">
        <v>398</v>
      </c>
      <c r="L2383" s="43" t="s">
        <v>413</v>
      </c>
      <c r="M2383" s="43" t="s">
        <v>395</v>
      </c>
      <c r="N2383" s="43" t="s">
        <v>396</v>
      </c>
      <c r="O2383" s="68" t="s">
        <v>325</v>
      </c>
      <c r="P2383" s="68" t="s">
        <v>2931</v>
      </c>
      <c r="Q2383" s="57" t="s">
        <v>2932</v>
      </c>
      <c r="R2383" s="35" t="s">
        <v>265</v>
      </c>
      <c r="S2383" s="57" t="str">
        <f>MID(Tabla1[[#This Row],[Aplicación]],6,2)</f>
        <v>10</v>
      </c>
      <c r="T2383" s="54" t="str">
        <f>VLOOKUP(Tabla1[[#This Row],[AREA]],Hoja1!A:B,2,FALSE)</f>
        <v>10. Personas mayores, familia y servicios sociales</v>
      </c>
      <c r="U2383" s="57" t="str">
        <f>MID(Tabla1[[#This Row],[Aplicación]],9,4)</f>
        <v>2312</v>
      </c>
      <c r="V2383" s="54" t="str">
        <f>VLOOKUP(Tabla1[[#This Row],[PROGRAMA]],Hoja1!A:B,2,FALSE)</f>
        <v>2312. Iniciativas sociales</v>
      </c>
      <c r="W2383" s="57" t="str">
        <f>MID(Tabla1[[#This Row],[Aplicación]],14,2)</f>
        <v>21</v>
      </c>
      <c r="X2383" s="57" t="str">
        <f>MID(Tabla1[[#This Row],[Aplicación]],14,6)</f>
        <v>212</v>
      </c>
    </row>
    <row r="2384" spans="1:24" x14ac:dyDescent="0.25">
      <c r="A2384" s="60">
        <v>220240018272</v>
      </c>
      <c r="B2384" s="43" t="s">
        <v>702</v>
      </c>
      <c r="C2384" s="61">
        <v>45429</v>
      </c>
      <c r="D2384" s="60">
        <v>22024000485</v>
      </c>
      <c r="E2384" s="43" t="s">
        <v>1323</v>
      </c>
      <c r="F2384" s="62">
        <v>65.16</v>
      </c>
      <c r="G2384" s="43" t="s">
        <v>764</v>
      </c>
      <c r="H2384" s="43" t="s">
        <v>3816</v>
      </c>
      <c r="I2384" s="69" t="s">
        <v>2934</v>
      </c>
      <c r="J2384" s="43" t="s">
        <v>398</v>
      </c>
      <c r="K2384" s="43" t="s">
        <v>398</v>
      </c>
      <c r="L2384" s="43" t="s">
        <v>413</v>
      </c>
      <c r="M2384" s="43" t="s">
        <v>395</v>
      </c>
      <c r="N2384" s="43" t="s">
        <v>396</v>
      </c>
      <c r="O2384" s="68" t="s">
        <v>325</v>
      </c>
      <c r="P2384" s="68" t="s">
        <v>2931</v>
      </c>
      <c r="Q2384" s="57" t="s">
        <v>2932</v>
      </c>
      <c r="R2384" s="35" t="s">
        <v>265</v>
      </c>
      <c r="S2384" s="57" t="str">
        <f>MID(Tabla1[[#This Row],[Aplicación]],6,2)</f>
        <v>10</v>
      </c>
      <c r="T2384" s="54" t="str">
        <f>VLOOKUP(Tabla1[[#This Row],[AREA]],Hoja1!A:B,2,FALSE)</f>
        <v>10. Personas mayores, familia y servicios sociales</v>
      </c>
      <c r="U2384" s="57" t="str">
        <f>MID(Tabla1[[#This Row],[Aplicación]],9,4)</f>
        <v>2312</v>
      </c>
      <c r="V2384" s="54" t="str">
        <f>VLOOKUP(Tabla1[[#This Row],[PROGRAMA]],Hoja1!A:B,2,FALSE)</f>
        <v>2312. Iniciativas sociales</v>
      </c>
      <c r="W2384" s="57" t="str">
        <f>MID(Tabla1[[#This Row],[Aplicación]],14,2)</f>
        <v>21</v>
      </c>
      <c r="X2384" s="57" t="str">
        <f>MID(Tabla1[[#This Row],[Aplicación]],14,6)</f>
        <v>212</v>
      </c>
    </row>
    <row r="2385" spans="1:24" x14ac:dyDescent="0.25">
      <c r="A2385" s="60">
        <v>220240018071</v>
      </c>
      <c r="B2385" s="43" t="s">
        <v>702</v>
      </c>
      <c r="C2385" s="61">
        <v>45429</v>
      </c>
      <c r="D2385" s="60">
        <v>22024000485</v>
      </c>
      <c r="E2385" s="43" t="s">
        <v>1323</v>
      </c>
      <c r="F2385" s="62">
        <v>107.27</v>
      </c>
      <c r="G2385" s="43" t="s">
        <v>676</v>
      </c>
      <c r="H2385" s="43" t="s">
        <v>3821</v>
      </c>
      <c r="I2385" s="69" t="s">
        <v>2934</v>
      </c>
      <c r="J2385" s="43" t="s">
        <v>398</v>
      </c>
      <c r="K2385" s="43" t="s">
        <v>398</v>
      </c>
      <c r="L2385" s="43" t="s">
        <v>413</v>
      </c>
      <c r="M2385" s="43" t="s">
        <v>395</v>
      </c>
      <c r="N2385" s="43" t="s">
        <v>396</v>
      </c>
      <c r="O2385" s="68" t="s">
        <v>325</v>
      </c>
      <c r="P2385" s="68" t="s">
        <v>2931</v>
      </c>
      <c r="Q2385" s="57" t="s">
        <v>2932</v>
      </c>
      <c r="R2385" s="35" t="s">
        <v>265</v>
      </c>
      <c r="S2385" s="57" t="str">
        <f>MID(Tabla1[[#This Row],[Aplicación]],6,2)</f>
        <v>10</v>
      </c>
      <c r="T2385" s="54" t="str">
        <f>VLOOKUP(Tabla1[[#This Row],[AREA]],Hoja1!A:B,2,FALSE)</f>
        <v>10. Personas mayores, familia y servicios sociales</v>
      </c>
      <c r="U2385" s="57" t="str">
        <f>MID(Tabla1[[#This Row],[Aplicación]],9,4)</f>
        <v>2312</v>
      </c>
      <c r="V2385" s="54" t="str">
        <f>VLOOKUP(Tabla1[[#This Row],[PROGRAMA]],Hoja1!A:B,2,FALSE)</f>
        <v>2312. Iniciativas sociales</v>
      </c>
      <c r="W2385" s="57" t="str">
        <f>MID(Tabla1[[#This Row],[Aplicación]],14,2)</f>
        <v>21</v>
      </c>
      <c r="X2385" s="57" t="str">
        <f>MID(Tabla1[[#This Row],[Aplicación]],14,6)</f>
        <v>212</v>
      </c>
    </row>
    <row r="2386" spans="1:24" x14ac:dyDescent="0.25">
      <c r="A2386" s="60">
        <v>220240018274</v>
      </c>
      <c r="B2386" s="43" t="s">
        <v>702</v>
      </c>
      <c r="C2386" s="61">
        <v>45429</v>
      </c>
      <c r="D2386" s="60">
        <v>22024000484</v>
      </c>
      <c r="E2386" s="43" t="s">
        <v>1323</v>
      </c>
      <c r="F2386" s="62">
        <v>189.36</v>
      </c>
      <c r="G2386" s="43" t="s">
        <v>776</v>
      </c>
      <c r="H2386" s="43" t="s">
        <v>3823</v>
      </c>
      <c r="I2386" s="69" t="s">
        <v>2934</v>
      </c>
      <c r="J2386" s="43" t="s">
        <v>398</v>
      </c>
      <c r="K2386" s="43" t="s">
        <v>398</v>
      </c>
      <c r="L2386" s="43" t="s">
        <v>413</v>
      </c>
      <c r="M2386" s="43" t="s">
        <v>395</v>
      </c>
      <c r="N2386" s="43" t="s">
        <v>396</v>
      </c>
      <c r="O2386" s="68" t="s">
        <v>325</v>
      </c>
      <c r="P2386" s="68" t="s">
        <v>2931</v>
      </c>
      <c r="Q2386" s="57" t="s">
        <v>2932</v>
      </c>
      <c r="R2386" s="35" t="s">
        <v>265</v>
      </c>
      <c r="S2386" s="57" t="str">
        <f>MID(Tabla1[[#This Row],[Aplicación]],6,2)</f>
        <v>10</v>
      </c>
      <c r="T2386" s="54" t="str">
        <f>VLOOKUP(Tabla1[[#This Row],[AREA]],Hoja1!A:B,2,FALSE)</f>
        <v>10. Personas mayores, familia y servicios sociales</v>
      </c>
      <c r="U2386" s="57" t="str">
        <f>MID(Tabla1[[#This Row],[Aplicación]],9,4)</f>
        <v>2312</v>
      </c>
      <c r="V2386" s="54" t="str">
        <f>VLOOKUP(Tabla1[[#This Row],[PROGRAMA]],Hoja1!A:B,2,FALSE)</f>
        <v>2312. Iniciativas sociales</v>
      </c>
      <c r="W2386" s="57" t="str">
        <f>MID(Tabla1[[#This Row],[Aplicación]],14,2)</f>
        <v>21</v>
      </c>
      <c r="X2386" s="57" t="str">
        <f>MID(Tabla1[[#This Row],[Aplicación]],14,6)</f>
        <v>212</v>
      </c>
    </row>
    <row r="2387" spans="1:24" x14ac:dyDescent="0.25">
      <c r="A2387" s="60">
        <v>220240018274</v>
      </c>
      <c r="B2387" s="43" t="s">
        <v>702</v>
      </c>
      <c r="C2387" s="61">
        <v>45429</v>
      </c>
      <c r="D2387" s="60">
        <v>22024000485</v>
      </c>
      <c r="E2387" s="43" t="s">
        <v>1323</v>
      </c>
      <c r="F2387" s="62">
        <v>700.35</v>
      </c>
      <c r="G2387" s="43" t="s">
        <v>776</v>
      </c>
      <c r="H2387" s="43" t="s">
        <v>3823</v>
      </c>
      <c r="I2387" s="69" t="s">
        <v>2934</v>
      </c>
      <c r="J2387" s="43" t="s">
        <v>398</v>
      </c>
      <c r="K2387" s="43" t="s">
        <v>398</v>
      </c>
      <c r="L2387" s="43" t="s">
        <v>413</v>
      </c>
      <c r="M2387" s="43" t="s">
        <v>395</v>
      </c>
      <c r="N2387" s="43" t="s">
        <v>396</v>
      </c>
      <c r="O2387" s="68" t="s">
        <v>325</v>
      </c>
      <c r="P2387" s="68" t="s">
        <v>2931</v>
      </c>
      <c r="Q2387" s="57" t="s">
        <v>2932</v>
      </c>
      <c r="R2387" s="35" t="s">
        <v>265</v>
      </c>
      <c r="S2387" s="57" t="str">
        <f>MID(Tabla1[[#This Row],[Aplicación]],6,2)</f>
        <v>10</v>
      </c>
      <c r="T2387" s="54" t="str">
        <f>VLOOKUP(Tabla1[[#This Row],[AREA]],Hoja1!A:B,2,FALSE)</f>
        <v>10. Personas mayores, familia y servicios sociales</v>
      </c>
      <c r="U2387" s="57" t="str">
        <f>MID(Tabla1[[#This Row],[Aplicación]],9,4)</f>
        <v>2312</v>
      </c>
      <c r="V2387" s="54" t="str">
        <f>VLOOKUP(Tabla1[[#This Row],[PROGRAMA]],Hoja1!A:B,2,FALSE)</f>
        <v>2312. Iniciativas sociales</v>
      </c>
      <c r="W2387" s="57" t="str">
        <f>MID(Tabla1[[#This Row],[Aplicación]],14,2)</f>
        <v>21</v>
      </c>
      <c r="X2387" s="57" t="str">
        <f>MID(Tabla1[[#This Row],[Aplicación]],14,6)</f>
        <v>212</v>
      </c>
    </row>
    <row r="2388" spans="1:24" x14ac:dyDescent="0.25">
      <c r="A2388" s="60">
        <v>220240018210</v>
      </c>
      <c r="B2388" s="43" t="s">
        <v>702</v>
      </c>
      <c r="C2388" s="61">
        <v>45429</v>
      </c>
      <c r="D2388" s="60">
        <v>22024000484</v>
      </c>
      <c r="E2388" s="43" t="s">
        <v>1323</v>
      </c>
      <c r="F2388" s="62">
        <v>365.9</v>
      </c>
      <c r="G2388" s="43" t="s">
        <v>886</v>
      </c>
      <c r="H2388" s="43" t="s">
        <v>3825</v>
      </c>
      <c r="I2388" s="69" t="s">
        <v>2934</v>
      </c>
      <c r="J2388" s="43" t="s">
        <v>398</v>
      </c>
      <c r="K2388" s="43" t="s">
        <v>398</v>
      </c>
      <c r="L2388" s="43" t="s">
        <v>413</v>
      </c>
      <c r="M2388" s="43" t="s">
        <v>395</v>
      </c>
      <c r="N2388" s="43" t="s">
        <v>396</v>
      </c>
      <c r="O2388" s="68" t="s">
        <v>325</v>
      </c>
      <c r="P2388" s="68" t="s">
        <v>2931</v>
      </c>
      <c r="Q2388" s="57" t="s">
        <v>2932</v>
      </c>
      <c r="R2388" s="35" t="s">
        <v>265</v>
      </c>
      <c r="S2388" s="57" t="str">
        <f>MID(Tabla1[[#This Row],[Aplicación]],6,2)</f>
        <v>10</v>
      </c>
      <c r="T2388" s="54" t="str">
        <f>VLOOKUP(Tabla1[[#This Row],[AREA]],Hoja1!A:B,2,FALSE)</f>
        <v>10. Personas mayores, familia y servicios sociales</v>
      </c>
      <c r="U2388" s="57" t="str">
        <f>MID(Tabla1[[#This Row],[Aplicación]],9,4)</f>
        <v>2312</v>
      </c>
      <c r="V2388" s="54" t="str">
        <f>VLOOKUP(Tabla1[[#This Row],[PROGRAMA]],Hoja1!A:B,2,FALSE)</f>
        <v>2312. Iniciativas sociales</v>
      </c>
      <c r="W2388" s="57" t="str">
        <f>MID(Tabla1[[#This Row],[Aplicación]],14,2)</f>
        <v>21</v>
      </c>
      <c r="X2388" s="57" t="str">
        <f>MID(Tabla1[[#This Row],[Aplicación]],14,6)</f>
        <v>212</v>
      </c>
    </row>
    <row r="2389" spans="1:24" x14ac:dyDescent="0.25">
      <c r="A2389" s="60">
        <v>220240017446</v>
      </c>
      <c r="B2389" s="43" t="s">
        <v>390</v>
      </c>
      <c r="C2389" s="61">
        <v>45427</v>
      </c>
      <c r="D2389" s="60">
        <v>22024004372</v>
      </c>
      <c r="E2389" s="43" t="s">
        <v>1323</v>
      </c>
      <c r="F2389" s="62">
        <v>205.7</v>
      </c>
      <c r="G2389" s="43" t="s">
        <v>723</v>
      </c>
      <c r="H2389" s="43" t="s">
        <v>3916</v>
      </c>
      <c r="I2389" s="69" t="s">
        <v>2930</v>
      </c>
      <c r="J2389" s="43" t="s">
        <v>398</v>
      </c>
      <c r="K2389" s="43" t="s">
        <v>398</v>
      </c>
      <c r="L2389" s="43" t="s">
        <v>399</v>
      </c>
      <c r="M2389" s="43" t="s">
        <v>585</v>
      </c>
      <c r="N2389" s="43" t="s">
        <v>539</v>
      </c>
      <c r="O2389" s="68" t="s">
        <v>326</v>
      </c>
      <c r="P2389" s="68" t="s">
        <v>2931</v>
      </c>
      <c r="Q2389" s="57" t="s">
        <v>2932</v>
      </c>
      <c r="R2389" s="35" t="s">
        <v>265</v>
      </c>
      <c r="S2389" s="57" t="str">
        <f>MID(Tabla1[[#This Row],[Aplicación]],6,2)</f>
        <v>10</v>
      </c>
      <c r="T2389" s="54" t="str">
        <f>VLOOKUP(Tabla1[[#This Row],[AREA]],Hoja1!A:B,2,FALSE)</f>
        <v>10. Personas mayores, familia y servicios sociales</v>
      </c>
      <c r="U2389" s="57" t="str">
        <f>MID(Tabla1[[#This Row],[Aplicación]],9,4)</f>
        <v>2312</v>
      </c>
      <c r="V2389" s="54" t="str">
        <f>VLOOKUP(Tabla1[[#This Row],[PROGRAMA]],Hoja1!A:B,2,FALSE)</f>
        <v>2312. Iniciativas sociales</v>
      </c>
      <c r="W2389" s="57" t="str">
        <f>MID(Tabla1[[#This Row],[Aplicación]],14,2)</f>
        <v>21</v>
      </c>
      <c r="X2389" s="57" t="str">
        <f>MID(Tabla1[[#This Row],[Aplicación]],14,6)</f>
        <v>212</v>
      </c>
    </row>
    <row r="2390" spans="1:24" x14ac:dyDescent="0.25">
      <c r="A2390" s="60">
        <v>220240013668</v>
      </c>
      <c r="B2390" s="43" t="s">
        <v>702</v>
      </c>
      <c r="C2390" s="61">
        <v>45412</v>
      </c>
      <c r="D2390" s="60">
        <v>22024000485</v>
      </c>
      <c r="E2390" s="43" t="s">
        <v>1323</v>
      </c>
      <c r="F2390" s="62">
        <v>41.71</v>
      </c>
      <c r="G2390" s="43" t="s">
        <v>776</v>
      </c>
      <c r="H2390" s="43" t="s">
        <v>4164</v>
      </c>
      <c r="I2390" s="69" t="s">
        <v>2934</v>
      </c>
      <c r="J2390" s="43" t="s">
        <v>398</v>
      </c>
      <c r="K2390" s="43" t="s">
        <v>398</v>
      </c>
      <c r="L2390" s="43" t="s">
        <v>413</v>
      </c>
      <c r="M2390" s="43" t="s">
        <v>395</v>
      </c>
      <c r="N2390" s="43" t="s">
        <v>396</v>
      </c>
      <c r="O2390" s="68" t="s">
        <v>325</v>
      </c>
      <c r="P2390" s="68" t="s">
        <v>2931</v>
      </c>
      <c r="Q2390" s="57" t="s">
        <v>2932</v>
      </c>
      <c r="R2390" s="35" t="s">
        <v>265</v>
      </c>
      <c r="S2390" s="57" t="str">
        <f>MID(Tabla1[[#This Row],[Aplicación]],6,2)</f>
        <v>10</v>
      </c>
      <c r="T2390" s="54" t="str">
        <f>VLOOKUP(Tabla1[[#This Row],[AREA]],Hoja1!A:B,2,FALSE)</f>
        <v>10. Personas mayores, familia y servicios sociales</v>
      </c>
      <c r="U2390" s="57" t="str">
        <f>MID(Tabla1[[#This Row],[Aplicación]],9,4)</f>
        <v>2312</v>
      </c>
      <c r="V2390" s="54" t="str">
        <f>VLOOKUP(Tabla1[[#This Row],[PROGRAMA]],Hoja1!A:B,2,FALSE)</f>
        <v>2312. Iniciativas sociales</v>
      </c>
      <c r="W2390" s="57" t="str">
        <f>MID(Tabla1[[#This Row],[Aplicación]],14,2)</f>
        <v>21</v>
      </c>
      <c r="X2390" s="57" t="str">
        <f>MID(Tabla1[[#This Row],[Aplicación]],14,6)</f>
        <v>212</v>
      </c>
    </row>
    <row r="2391" spans="1:24" x14ac:dyDescent="0.25">
      <c r="A2391" s="60">
        <v>220240013668</v>
      </c>
      <c r="B2391" s="43" t="s">
        <v>702</v>
      </c>
      <c r="C2391" s="61">
        <v>45412</v>
      </c>
      <c r="D2391" s="60">
        <v>22024000484</v>
      </c>
      <c r="E2391" s="43" t="s">
        <v>1323</v>
      </c>
      <c r="F2391" s="62">
        <v>23.27</v>
      </c>
      <c r="G2391" s="43" t="s">
        <v>776</v>
      </c>
      <c r="H2391" s="43" t="s">
        <v>4164</v>
      </c>
      <c r="I2391" s="69" t="s">
        <v>2934</v>
      </c>
      <c r="J2391" s="43" t="s">
        <v>398</v>
      </c>
      <c r="K2391" s="43" t="s">
        <v>398</v>
      </c>
      <c r="L2391" s="43" t="s">
        <v>413</v>
      </c>
      <c r="M2391" s="43" t="s">
        <v>395</v>
      </c>
      <c r="N2391" s="43" t="s">
        <v>396</v>
      </c>
      <c r="O2391" s="68" t="s">
        <v>325</v>
      </c>
      <c r="P2391" s="68" t="s">
        <v>2931</v>
      </c>
      <c r="Q2391" s="57" t="s">
        <v>2932</v>
      </c>
      <c r="R2391" s="35" t="s">
        <v>265</v>
      </c>
      <c r="S2391" s="57" t="str">
        <f>MID(Tabla1[[#This Row],[Aplicación]],6,2)</f>
        <v>10</v>
      </c>
      <c r="T2391" s="54" t="str">
        <f>VLOOKUP(Tabla1[[#This Row],[AREA]],Hoja1!A:B,2,FALSE)</f>
        <v>10. Personas mayores, familia y servicios sociales</v>
      </c>
      <c r="U2391" s="57" t="str">
        <f>MID(Tabla1[[#This Row],[Aplicación]],9,4)</f>
        <v>2312</v>
      </c>
      <c r="V2391" s="54" t="str">
        <f>VLOOKUP(Tabla1[[#This Row],[PROGRAMA]],Hoja1!A:B,2,FALSE)</f>
        <v>2312. Iniciativas sociales</v>
      </c>
      <c r="W2391" s="57" t="str">
        <f>MID(Tabla1[[#This Row],[Aplicación]],14,2)</f>
        <v>21</v>
      </c>
      <c r="X2391" s="57" t="str">
        <f>MID(Tabla1[[#This Row],[Aplicación]],14,6)</f>
        <v>212</v>
      </c>
    </row>
    <row r="2392" spans="1:24" x14ac:dyDescent="0.25">
      <c r="A2392" s="60">
        <v>220240013764</v>
      </c>
      <c r="B2392" s="43" t="s">
        <v>702</v>
      </c>
      <c r="C2392" s="61">
        <v>45412</v>
      </c>
      <c r="D2392" s="60">
        <v>22024000484</v>
      </c>
      <c r="E2392" s="43" t="s">
        <v>1323</v>
      </c>
      <c r="F2392" s="62">
        <v>60.74</v>
      </c>
      <c r="G2392" s="43" t="s">
        <v>82</v>
      </c>
      <c r="H2392" s="43" t="s">
        <v>4165</v>
      </c>
      <c r="I2392" s="69" t="s">
        <v>2934</v>
      </c>
      <c r="J2392" s="43" t="s">
        <v>398</v>
      </c>
      <c r="K2392" s="43" t="s">
        <v>398</v>
      </c>
      <c r="L2392" s="43" t="s">
        <v>413</v>
      </c>
      <c r="M2392" s="43" t="s">
        <v>395</v>
      </c>
      <c r="N2392" s="43" t="s">
        <v>396</v>
      </c>
      <c r="O2392" s="68" t="s">
        <v>325</v>
      </c>
      <c r="P2392" s="68" t="s">
        <v>2931</v>
      </c>
      <c r="Q2392" s="57" t="s">
        <v>2932</v>
      </c>
      <c r="R2392" s="35" t="s">
        <v>265</v>
      </c>
      <c r="S2392" s="57" t="str">
        <f>MID(Tabla1[[#This Row],[Aplicación]],6,2)</f>
        <v>10</v>
      </c>
      <c r="T2392" s="54" t="str">
        <f>VLOOKUP(Tabla1[[#This Row],[AREA]],Hoja1!A:B,2,FALSE)</f>
        <v>10. Personas mayores, familia y servicios sociales</v>
      </c>
      <c r="U2392" s="57" t="str">
        <f>MID(Tabla1[[#This Row],[Aplicación]],9,4)</f>
        <v>2312</v>
      </c>
      <c r="V2392" s="54" t="str">
        <f>VLOOKUP(Tabla1[[#This Row],[PROGRAMA]],Hoja1!A:B,2,FALSE)</f>
        <v>2312. Iniciativas sociales</v>
      </c>
      <c r="W2392" s="57" t="str">
        <f>MID(Tabla1[[#This Row],[Aplicación]],14,2)</f>
        <v>21</v>
      </c>
      <c r="X2392" s="57" t="str">
        <f>MID(Tabla1[[#This Row],[Aplicación]],14,6)</f>
        <v>212</v>
      </c>
    </row>
    <row r="2393" spans="1:24" x14ac:dyDescent="0.25">
      <c r="A2393" s="60">
        <v>220240013754</v>
      </c>
      <c r="B2393" s="43" t="s">
        <v>702</v>
      </c>
      <c r="C2393" s="61">
        <v>45412</v>
      </c>
      <c r="D2393" s="60">
        <v>22024000485</v>
      </c>
      <c r="E2393" s="43" t="s">
        <v>1323</v>
      </c>
      <c r="F2393" s="62">
        <v>24.66</v>
      </c>
      <c r="G2393" s="43" t="s">
        <v>82</v>
      </c>
      <c r="H2393" s="43" t="s">
        <v>4166</v>
      </c>
      <c r="I2393" s="69" t="s">
        <v>2934</v>
      </c>
      <c r="J2393" s="43" t="s">
        <v>398</v>
      </c>
      <c r="K2393" s="43" t="s">
        <v>398</v>
      </c>
      <c r="L2393" s="43" t="s">
        <v>413</v>
      </c>
      <c r="M2393" s="43" t="s">
        <v>395</v>
      </c>
      <c r="N2393" s="43" t="s">
        <v>396</v>
      </c>
      <c r="O2393" s="68" t="s">
        <v>325</v>
      </c>
      <c r="P2393" s="68" t="s">
        <v>2931</v>
      </c>
      <c r="Q2393" s="57" t="s">
        <v>2932</v>
      </c>
      <c r="R2393" s="35" t="s">
        <v>265</v>
      </c>
      <c r="S2393" s="57" t="str">
        <f>MID(Tabla1[[#This Row],[Aplicación]],6,2)</f>
        <v>10</v>
      </c>
      <c r="T2393" s="54" t="str">
        <f>VLOOKUP(Tabla1[[#This Row],[AREA]],Hoja1!A:B,2,FALSE)</f>
        <v>10. Personas mayores, familia y servicios sociales</v>
      </c>
      <c r="U2393" s="57" t="str">
        <f>MID(Tabla1[[#This Row],[Aplicación]],9,4)</f>
        <v>2312</v>
      </c>
      <c r="V2393" s="54" t="str">
        <f>VLOOKUP(Tabla1[[#This Row],[PROGRAMA]],Hoja1!A:B,2,FALSE)</f>
        <v>2312. Iniciativas sociales</v>
      </c>
      <c r="W2393" s="57" t="str">
        <f>MID(Tabla1[[#This Row],[Aplicación]],14,2)</f>
        <v>21</v>
      </c>
      <c r="X2393" s="57" t="str">
        <f>MID(Tabla1[[#This Row],[Aplicación]],14,6)</f>
        <v>212</v>
      </c>
    </row>
    <row r="2394" spans="1:24" x14ac:dyDescent="0.25">
      <c r="A2394" s="60">
        <v>220240013774</v>
      </c>
      <c r="B2394" s="43" t="s">
        <v>702</v>
      </c>
      <c r="C2394" s="61">
        <v>45412</v>
      </c>
      <c r="D2394" s="60">
        <v>22024000485</v>
      </c>
      <c r="E2394" s="43" t="s">
        <v>1323</v>
      </c>
      <c r="F2394" s="62">
        <v>16.25</v>
      </c>
      <c r="G2394" s="43" t="s">
        <v>838</v>
      </c>
      <c r="H2394" s="43" t="s">
        <v>4167</v>
      </c>
      <c r="I2394" s="69" t="s">
        <v>2934</v>
      </c>
      <c r="J2394" s="43" t="s">
        <v>398</v>
      </c>
      <c r="K2394" s="43" t="s">
        <v>398</v>
      </c>
      <c r="L2394" s="43" t="s">
        <v>413</v>
      </c>
      <c r="M2394" s="43" t="s">
        <v>395</v>
      </c>
      <c r="N2394" s="43" t="s">
        <v>396</v>
      </c>
      <c r="O2394" s="68" t="s">
        <v>325</v>
      </c>
      <c r="P2394" s="68" t="s">
        <v>2931</v>
      </c>
      <c r="Q2394" s="57" t="s">
        <v>2932</v>
      </c>
      <c r="R2394" s="35" t="s">
        <v>265</v>
      </c>
      <c r="S2394" s="57" t="str">
        <f>MID(Tabla1[[#This Row],[Aplicación]],6,2)</f>
        <v>10</v>
      </c>
      <c r="T2394" s="54" t="str">
        <f>VLOOKUP(Tabla1[[#This Row],[AREA]],Hoja1!A:B,2,FALSE)</f>
        <v>10. Personas mayores, familia y servicios sociales</v>
      </c>
      <c r="U2394" s="57" t="str">
        <f>MID(Tabla1[[#This Row],[Aplicación]],9,4)</f>
        <v>2312</v>
      </c>
      <c r="V2394" s="54" t="str">
        <f>VLOOKUP(Tabla1[[#This Row],[PROGRAMA]],Hoja1!A:B,2,FALSE)</f>
        <v>2312. Iniciativas sociales</v>
      </c>
      <c r="W2394" s="57" t="str">
        <f>MID(Tabla1[[#This Row],[Aplicación]],14,2)</f>
        <v>21</v>
      </c>
      <c r="X2394" s="57" t="str">
        <f>MID(Tabla1[[#This Row],[Aplicación]],14,6)</f>
        <v>212</v>
      </c>
    </row>
    <row r="2395" spans="1:24" x14ac:dyDescent="0.25">
      <c r="A2395" s="60">
        <v>220240012827</v>
      </c>
      <c r="B2395" s="43" t="s">
        <v>702</v>
      </c>
      <c r="C2395" s="61">
        <v>45407</v>
      </c>
      <c r="D2395" s="60">
        <v>22024000484</v>
      </c>
      <c r="E2395" s="43" t="s">
        <v>1323</v>
      </c>
      <c r="F2395" s="62">
        <v>16.059999999999999</v>
      </c>
      <c r="G2395" s="43" t="s">
        <v>82</v>
      </c>
      <c r="H2395" s="43" t="s">
        <v>4332</v>
      </c>
      <c r="I2395" s="69" t="s">
        <v>2934</v>
      </c>
      <c r="J2395" s="43" t="s">
        <v>398</v>
      </c>
      <c r="K2395" s="43" t="s">
        <v>398</v>
      </c>
      <c r="L2395" s="43" t="s">
        <v>413</v>
      </c>
      <c r="M2395" s="43" t="s">
        <v>395</v>
      </c>
      <c r="N2395" s="43" t="s">
        <v>396</v>
      </c>
      <c r="O2395" s="68" t="s">
        <v>325</v>
      </c>
      <c r="P2395" s="68" t="s">
        <v>2931</v>
      </c>
      <c r="Q2395" s="57" t="s">
        <v>2932</v>
      </c>
      <c r="R2395" s="35" t="s">
        <v>265</v>
      </c>
      <c r="S2395" s="57" t="str">
        <f>MID(Tabla1[[#This Row],[Aplicación]],6,2)</f>
        <v>10</v>
      </c>
      <c r="T2395" s="54" t="str">
        <f>VLOOKUP(Tabla1[[#This Row],[AREA]],Hoja1!A:B,2,FALSE)</f>
        <v>10. Personas mayores, familia y servicios sociales</v>
      </c>
      <c r="U2395" s="57" t="str">
        <f>MID(Tabla1[[#This Row],[Aplicación]],9,4)</f>
        <v>2312</v>
      </c>
      <c r="V2395" s="54" t="str">
        <f>VLOOKUP(Tabla1[[#This Row],[PROGRAMA]],Hoja1!A:B,2,FALSE)</f>
        <v>2312. Iniciativas sociales</v>
      </c>
      <c r="W2395" s="57" t="str">
        <f>MID(Tabla1[[#This Row],[Aplicación]],14,2)</f>
        <v>21</v>
      </c>
      <c r="X2395" s="57" t="str">
        <f>MID(Tabla1[[#This Row],[Aplicación]],14,6)</f>
        <v>212</v>
      </c>
    </row>
    <row r="2396" spans="1:24" x14ac:dyDescent="0.25">
      <c r="A2396" s="60">
        <v>220240012827</v>
      </c>
      <c r="B2396" s="43" t="s">
        <v>702</v>
      </c>
      <c r="C2396" s="61">
        <v>45407</v>
      </c>
      <c r="D2396" s="60">
        <v>22024000485</v>
      </c>
      <c r="E2396" s="43" t="s">
        <v>1323</v>
      </c>
      <c r="F2396" s="62">
        <v>16.05</v>
      </c>
      <c r="G2396" s="43" t="s">
        <v>82</v>
      </c>
      <c r="H2396" s="43" t="s">
        <v>4332</v>
      </c>
      <c r="I2396" s="69" t="s">
        <v>2934</v>
      </c>
      <c r="J2396" s="43" t="s">
        <v>398</v>
      </c>
      <c r="K2396" s="43" t="s">
        <v>398</v>
      </c>
      <c r="L2396" s="43" t="s">
        <v>413</v>
      </c>
      <c r="M2396" s="43" t="s">
        <v>395</v>
      </c>
      <c r="N2396" s="43" t="s">
        <v>396</v>
      </c>
      <c r="O2396" s="68" t="s">
        <v>325</v>
      </c>
      <c r="P2396" s="68" t="s">
        <v>2931</v>
      </c>
      <c r="Q2396" s="57" t="s">
        <v>2932</v>
      </c>
      <c r="R2396" s="35" t="s">
        <v>265</v>
      </c>
      <c r="S2396" s="57" t="str">
        <f>MID(Tabla1[[#This Row],[Aplicación]],6,2)</f>
        <v>10</v>
      </c>
      <c r="T2396" s="54" t="str">
        <f>VLOOKUP(Tabla1[[#This Row],[AREA]],Hoja1!A:B,2,FALSE)</f>
        <v>10. Personas mayores, familia y servicios sociales</v>
      </c>
      <c r="U2396" s="57" t="str">
        <f>MID(Tabla1[[#This Row],[Aplicación]],9,4)</f>
        <v>2312</v>
      </c>
      <c r="V2396" s="54" t="str">
        <f>VLOOKUP(Tabla1[[#This Row],[PROGRAMA]],Hoja1!A:B,2,FALSE)</f>
        <v>2312. Iniciativas sociales</v>
      </c>
      <c r="W2396" s="57" t="str">
        <f>MID(Tabla1[[#This Row],[Aplicación]],14,2)</f>
        <v>21</v>
      </c>
      <c r="X2396" s="57" t="str">
        <f>MID(Tabla1[[#This Row],[Aplicación]],14,6)</f>
        <v>212</v>
      </c>
    </row>
    <row r="2397" spans="1:24" x14ac:dyDescent="0.25">
      <c r="A2397" s="60">
        <v>220240011132</v>
      </c>
      <c r="B2397" s="43" t="s">
        <v>702</v>
      </c>
      <c r="C2397" s="61">
        <v>45393</v>
      </c>
      <c r="D2397" s="60">
        <v>22024000485</v>
      </c>
      <c r="E2397" s="43" t="s">
        <v>1323</v>
      </c>
      <c r="F2397" s="62">
        <v>253.13</v>
      </c>
      <c r="G2397" s="43" t="s">
        <v>697</v>
      </c>
      <c r="H2397" s="43" t="s">
        <v>4504</v>
      </c>
      <c r="I2397" s="69" t="s">
        <v>2934</v>
      </c>
      <c r="J2397" s="43" t="s">
        <v>537</v>
      </c>
      <c r="K2397" s="43" t="s">
        <v>537</v>
      </c>
      <c r="L2397" s="43" t="s">
        <v>413</v>
      </c>
      <c r="M2397" s="43" t="s">
        <v>395</v>
      </c>
      <c r="N2397" s="43" t="s">
        <v>396</v>
      </c>
      <c r="O2397" s="68" t="s">
        <v>325</v>
      </c>
      <c r="P2397" s="68" t="s">
        <v>2931</v>
      </c>
      <c r="Q2397" s="57" t="s">
        <v>2932</v>
      </c>
      <c r="R2397" s="35" t="s">
        <v>265</v>
      </c>
      <c r="S2397" s="57" t="str">
        <f>MID(Tabla1[[#This Row],[Aplicación]],6,2)</f>
        <v>10</v>
      </c>
      <c r="T2397" s="54" t="str">
        <f>VLOOKUP(Tabla1[[#This Row],[AREA]],Hoja1!A:B,2,FALSE)</f>
        <v>10. Personas mayores, familia y servicios sociales</v>
      </c>
      <c r="U2397" s="57" t="str">
        <f>MID(Tabla1[[#This Row],[Aplicación]],9,4)</f>
        <v>2312</v>
      </c>
      <c r="V2397" s="54" t="str">
        <f>VLOOKUP(Tabla1[[#This Row],[PROGRAMA]],Hoja1!A:B,2,FALSE)</f>
        <v>2312. Iniciativas sociales</v>
      </c>
      <c r="W2397" s="57" t="str">
        <f>MID(Tabla1[[#This Row],[Aplicación]],14,2)</f>
        <v>21</v>
      </c>
      <c r="X2397" s="57" t="str">
        <f>MID(Tabla1[[#This Row],[Aplicación]],14,6)</f>
        <v>212</v>
      </c>
    </row>
    <row r="2398" spans="1:24" x14ac:dyDescent="0.25">
      <c r="A2398" s="60">
        <v>220240011163</v>
      </c>
      <c r="B2398" s="43" t="s">
        <v>702</v>
      </c>
      <c r="C2398" s="61">
        <v>45393</v>
      </c>
      <c r="D2398" s="60">
        <v>22024000485</v>
      </c>
      <c r="E2398" s="43" t="s">
        <v>1323</v>
      </c>
      <c r="F2398" s="62">
        <v>22.87</v>
      </c>
      <c r="G2398" s="43" t="s">
        <v>676</v>
      </c>
      <c r="H2398" s="43" t="s">
        <v>4550</v>
      </c>
      <c r="I2398" s="69" t="s">
        <v>2934</v>
      </c>
      <c r="J2398" s="43" t="s">
        <v>398</v>
      </c>
      <c r="K2398" s="43" t="s">
        <v>398</v>
      </c>
      <c r="L2398" s="43" t="s">
        <v>413</v>
      </c>
      <c r="M2398" s="43" t="s">
        <v>395</v>
      </c>
      <c r="N2398" s="43" t="s">
        <v>396</v>
      </c>
      <c r="O2398" s="68" t="s">
        <v>325</v>
      </c>
      <c r="P2398" s="68" t="s">
        <v>2931</v>
      </c>
      <c r="Q2398" s="57" t="s">
        <v>2932</v>
      </c>
      <c r="R2398" s="35" t="s">
        <v>265</v>
      </c>
      <c r="S2398" s="57" t="str">
        <f>MID(Tabla1[[#This Row],[Aplicación]],6,2)</f>
        <v>10</v>
      </c>
      <c r="T2398" s="54" t="str">
        <f>VLOOKUP(Tabla1[[#This Row],[AREA]],Hoja1!A:B,2,FALSE)</f>
        <v>10. Personas mayores, familia y servicios sociales</v>
      </c>
      <c r="U2398" s="57" t="str">
        <f>MID(Tabla1[[#This Row],[Aplicación]],9,4)</f>
        <v>2312</v>
      </c>
      <c r="V2398" s="54" t="str">
        <f>VLOOKUP(Tabla1[[#This Row],[PROGRAMA]],Hoja1!A:B,2,FALSE)</f>
        <v>2312. Iniciativas sociales</v>
      </c>
      <c r="W2398" s="57" t="str">
        <f>MID(Tabla1[[#This Row],[Aplicación]],14,2)</f>
        <v>21</v>
      </c>
      <c r="X2398" s="57" t="str">
        <f>MID(Tabla1[[#This Row],[Aplicación]],14,6)</f>
        <v>212</v>
      </c>
    </row>
    <row r="2399" spans="1:24" x14ac:dyDescent="0.25">
      <c r="A2399" s="60">
        <v>220240011159</v>
      </c>
      <c r="B2399" s="43" t="s">
        <v>702</v>
      </c>
      <c r="C2399" s="61">
        <v>45393</v>
      </c>
      <c r="D2399" s="60">
        <v>22024000485</v>
      </c>
      <c r="E2399" s="43" t="s">
        <v>1323</v>
      </c>
      <c r="F2399" s="62">
        <v>43.62</v>
      </c>
      <c r="G2399" s="43" t="s">
        <v>776</v>
      </c>
      <c r="H2399" s="43" t="s">
        <v>4551</v>
      </c>
      <c r="I2399" s="69" t="s">
        <v>2934</v>
      </c>
      <c r="J2399" s="43" t="s">
        <v>398</v>
      </c>
      <c r="K2399" s="43" t="s">
        <v>398</v>
      </c>
      <c r="L2399" s="43" t="s">
        <v>413</v>
      </c>
      <c r="M2399" s="43" t="s">
        <v>395</v>
      </c>
      <c r="N2399" s="43" t="s">
        <v>396</v>
      </c>
      <c r="O2399" s="68" t="s">
        <v>325</v>
      </c>
      <c r="P2399" s="68" t="s">
        <v>2931</v>
      </c>
      <c r="Q2399" s="57" t="s">
        <v>2932</v>
      </c>
      <c r="R2399" s="35" t="s">
        <v>265</v>
      </c>
      <c r="S2399" s="57" t="str">
        <f>MID(Tabla1[[#This Row],[Aplicación]],6,2)</f>
        <v>10</v>
      </c>
      <c r="T2399" s="54" t="str">
        <f>VLOOKUP(Tabla1[[#This Row],[AREA]],Hoja1!A:B,2,FALSE)</f>
        <v>10. Personas mayores, familia y servicios sociales</v>
      </c>
      <c r="U2399" s="57" t="str">
        <f>MID(Tabla1[[#This Row],[Aplicación]],9,4)</f>
        <v>2312</v>
      </c>
      <c r="V2399" s="54" t="str">
        <f>VLOOKUP(Tabla1[[#This Row],[PROGRAMA]],Hoja1!A:B,2,FALSE)</f>
        <v>2312. Iniciativas sociales</v>
      </c>
      <c r="W2399" s="57" t="str">
        <f>MID(Tabla1[[#This Row],[Aplicación]],14,2)</f>
        <v>21</v>
      </c>
      <c r="X2399" s="57" t="str">
        <f>MID(Tabla1[[#This Row],[Aplicación]],14,6)</f>
        <v>212</v>
      </c>
    </row>
    <row r="2400" spans="1:24" x14ac:dyDescent="0.25">
      <c r="A2400" s="60">
        <v>220240010753</v>
      </c>
      <c r="B2400" s="43" t="s">
        <v>390</v>
      </c>
      <c r="C2400" s="61">
        <v>45385</v>
      </c>
      <c r="D2400" s="60">
        <v>22024003787</v>
      </c>
      <c r="E2400" s="43" t="s">
        <v>1323</v>
      </c>
      <c r="F2400" s="62">
        <v>300</v>
      </c>
      <c r="G2400" s="43" t="s">
        <v>86</v>
      </c>
      <c r="H2400" s="43" t="s">
        <v>4686</v>
      </c>
      <c r="I2400" s="69" t="s">
        <v>2930</v>
      </c>
      <c r="J2400" s="43" t="s">
        <v>398</v>
      </c>
      <c r="K2400" s="43" t="s">
        <v>398</v>
      </c>
      <c r="L2400" s="43" t="s">
        <v>413</v>
      </c>
      <c r="M2400" s="43" t="s">
        <v>585</v>
      </c>
      <c r="N2400" s="43" t="s">
        <v>539</v>
      </c>
      <c r="O2400" s="68" t="s">
        <v>326</v>
      </c>
      <c r="P2400" s="68" t="s">
        <v>2931</v>
      </c>
      <c r="Q2400" s="57" t="s">
        <v>2932</v>
      </c>
      <c r="R2400" s="35" t="s">
        <v>265</v>
      </c>
      <c r="S2400" s="57" t="str">
        <f>MID(Tabla1[[#This Row],[Aplicación]],6,2)</f>
        <v>10</v>
      </c>
      <c r="T2400" s="54" t="str">
        <f>VLOOKUP(Tabla1[[#This Row],[AREA]],Hoja1!A:B,2,FALSE)</f>
        <v>10. Personas mayores, familia y servicios sociales</v>
      </c>
      <c r="U2400" s="57" t="str">
        <f>MID(Tabla1[[#This Row],[Aplicación]],9,4)</f>
        <v>2312</v>
      </c>
      <c r="V2400" s="54" t="str">
        <f>VLOOKUP(Tabla1[[#This Row],[PROGRAMA]],Hoja1!A:B,2,FALSE)</f>
        <v>2312. Iniciativas sociales</v>
      </c>
      <c r="W2400" s="57" t="str">
        <f>MID(Tabla1[[#This Row],[Aplicación]],14,2)</f>
        <v>21</v>
      </c>
      <c r="X2400" s="57" t="str">
        <f>MID(Tabla1[[#This Row],[Aplicación]],14,6)</f>
        <v>212</v>
      </c>
    </row>
    <row r="2401" spans="1:24" x14ac:dyDescent="0.25">
      <c r="A2401" s="60">
        <v>220240010753</v>
      </c>
      <c r="B2401" s="43" t="s">
        <v>390</v>
      </c>
      <c r="C2401" s="61">
        <v>45385</v>
      </c>
      <c r="D2401" s="60">
        <v>22024003786</v>
      </c>
      <c r="E2401" s="43" t="s">
        <v>1323</v>
      </c>
      <c r="F2401" s="62">
        <v>200</v>
      </c>
      <c r="G2401" s="43" t="s">
        <v>86</v>
      </c>
      <c r="H2401" s="43" t="s">
        <v>4686</v>
      </c>
      <c r="I2401" s="69" t="s">
        <v>2930</v>
      </c>
      <c r="J2401" s="43" t="s">
        <v>398</v>
      </c>
      <c r="K2401" s="43" t="s">
        <v>398</v>
      </c>
      <c r="L2401" s="43" t="s">
        <v>413</v>
      </c>
      <c r="M2401" s="43" t="s">
        <v>585</v>
      </c>
      <c r="N2401" s="43" t="s">
        <v>539</v>
      </c>
      <c r="O2401" s="68" t="s">
        <v>326</v>
      </c>
      <c r="P2401" s="68" t="s">
        <v>2931</v>
      </c>
      <c r="Q2401" s="57" t="s">
        <v>2932</v>
      </c>
      <c r="R2401" s="35" t="s">
        <v>265</v>
      </c>
      <c r="S2401" s="57" t="str">
        <f>MID(Tabla1[[#This Row],[Aplicación]],6,2)</f>
        <v>10</v>
      </c>
      <c r="T2401" s="54" t="str">
        <f>VLOOKUP(Tabla1[[#This Row],[AREA]],Hoja1!A:B,2,FALSE)</f>
        <v>10. Personas mayores, familia y servicios sociales</v>
      </c>
      <c r="U2401" s="57" t="str">
        <f>MID(Tabla1[[#This Row],[Aplicación]],9,4)</f>
        <v>2312</v>
      </c>
      <c r="V2401" s="54" t="str">
        <f>VLOOKUP(Tabla1[[#This Row],[PROGRAMA]],Hoja1!A:B,2,FALSE)</f>
        <v>2312. Iniciativas sociales</v>
      </c>
      <c r="W2401" s="57" t="str">
        <f>MID(Tabla1[[#This Row],[Aplicación]],14,2)</f>
        <v>21</v>
      </c>
      <c r="X2401" s="57" t="str">
        <f>MID(Tabla1[[#This Row],[Aplicación]],14,6)</f>
        <v>212</v>
      </c>
    </row>
    <row r="2402" spans="1:24" x14ac:dyDescent="0.25">
      <c r="A2402" s="60">
        <v>220240036104</v>
      </c>
      <c r="B2402" s="43" t="s">
        <v>702</v>
      </c>
      <c r="C2402" s="61">
        <v>45511</v>
      </c>
      <c r="D2402" s="60">
        <v>22024000485</v>
      </c>
      <c r="E2402" s="43" t="s">
        <v>1323</v>
      </c>
      <c r="F2402" s="62">
        <v>16.29</v>
      </c>
      <c r="G2402" s="43" t="s">
        <v>764</v>
      </c>
      <c r="H2402" s="43" t="s">
        <v>4885</v>
      </c>
      <c r="I2402" s="69">
        <v>300</v>
      </c>
      <c r="J2402" s="43" t="s">
        <v>398</v>
      </c>
      <c r="K2402" s="43" t="s">
        <v>398</v>
      </c>
      <c r="L2402" s="43" t="s">
        <v>413</v>
      </c>
      <c r="M2402" s="43" t="s">
        <v>395</v>
      </c>
      <c r="N2402" s="43" t="s">
        <v>396</v>
      </c>
      <c r="O2402" s="68" t="s">
        <v>325</v>
      </c>
      <c r="P2402" s="68" t="s">
        <v>4838</v>
      </c>
      <c r="Q2402" s="57" t="str">
        <f>MID(Tabla1[[#This Row],[Aplicación]],14,1)</f>
        <v>2</v>
      </c>
      <c r="R2402" s="35" t="s">
        <v>265</v>
      </c>
      <c r="S2402" s="57" t="str">
        <f>MID(Tabla1[[#This Row],[Aplicación]],6,2)</f>
        <v>10</v>
      </c>
      <c r="T2402" s="54" t="str">
        <f>VLOOKUP(Tabla1[[#This Row],[AREA]],Hoja1!A:B,2,FALSE)</f>
        <v>10. Personas mayores, familia y servicios sociales</v>
      </c>
      <c r="U2402" s="57" t="str">
        <f>MID(Tabla1[[#This Row],[Aplicación]],9,4)</f>
        <v>2312</v>
      </c>
      <c r="V2402" s="54" t="str">
        <f>VLOOKUP(Tabla1[[#This Row],[PROGRAMA]],Hoja1!A:B,2,FALSE)</f>
        <v>2312. Iniciativas sociales</v>
      </c>
      <c r="W2402" s="57" t="str">
        <f>MID(Tabla1[[#This Row],[Aplicación]],14,2)</f>
        <v>21</v>
      </c>
      <c r="X2402" s="57" t="str">
        <f>MID(Tabla1[[#This Row],[Aplicación]],14,6)</f>
        <v>212</v>
      </c>
    </row>
    <row r="2403" spans="1:24" x14ac:dyDescent="0.25">
      <c r="A2403" s="60">
        <v>220240031148</v>
      </c>
      <c r="B2403" s="43" t="s">
        <v>702</v>
      </c>
      <c r="C2403" s="61">
        <v>45490</v>
      </c>
      <c r="D2403" s="60">
        <v>22024000485</v>
      </c>
      <c r="E2403" s="43" t="s">
        <v>1323</v>
      </c>
      <c r="F2403" s="62">
        <v>256.39999999999998</v>
      </c>
      <c r="G2403" s="43" t="s">
        <v>764</v>
      </c>
      <c r="H2403" s="43" t="s">
        <v>5189</v>
      </c>
      <c r="I2403" s="69">
        <v>300</v>
      </c>
      <c r="J2403" s="43" t="s">
        <v>398</v>
      </c>
      <c r="K2403" s="43" t="s">
        <v>398</v>
      </c>
      <c r="L2403" s="43" t="s">
        <v>413</v>
      </c>
      <c r="M2403" s="43" t="s">
        <v>395</v>
      </c>
      <c r="N2403" s="43" t="s">
        <v>396</v>
      </c>
      <c r="O2403" s="68" t="s">
        <v>325</v>
      </c>
      <c r="P2403" s="68" t="s">
        <v>4838</v>
      </c>
      <c r="Q2403" s="57" t="str">
        <f>MID(Tabla1[[#This Row],[Aplicación]],14,1)</f>
        <v>2</v>
      </c>
      <c r="R2403" s="35" t="s">
        <v>265</v>
      </c>
      <c r="S2403" s="57" t="str">
        <f>MID(Tabla1[[#This Row],[Aplicación]],6,2)</f>
        <v>10</v>
      </c>
      <c r="T2403" s="54" t="str">
        <f>VLOOKUP(Tabla1[[#This Row],[AREA]],Hoja1!A:B,2,FALSE)</f>
        <v>10. Personas mayores, familia y servicios sociales</v>
      </c>
      <c r="U2403" s="57" t="str">
        <f>MID(Tabla1[[#This Row],[Aplicación]],9,4)</f>
        <v>2312</v>
      </c>
      <c r="V2403" s="54" t="str">
        <f>VLOOKUP(Tabla1[[#This Row],[PROGRAMA]],Hoja1!A:B,2,FALSE)</f>
        <v>2312. Iniciativas sociales</v>
      </c>
      <c r="W2403" s="57" t="str">
        <f>MID(Tabla1[[#This Row],[Aplicación]],14,2)</f>
        <v>21</v>
      </c>
      <c r="X2403" s="57" t="str">
        <f>MID(Tabla1[[#This Row],[Aplicación]],14,6)</f>
        <v>212</v>
      </c>
    </row>
    <row r="2404" spans="1:24" x14ac:dyDescent="0.25">
      <c r="A2404" s="60">
        <v>220240031028</v>
      </c>
      <c r="B2404" s="43" t="s">
        <v>702</v>
      </c>
      <c r="C2404" s="61">
        <v>45490</v>
      </c>
      <c r="D2404" s="60">
        <v>22024000485</v>
      </c>
      <c r="E2404" s="43" t="s">
        <v>1323</v>
      </c>
      <c r="F2404" s="62">
        <v>6.35</v>
      </c>
      <c r="G2404" s="43" t="s">
        <v>82</v>
      </c>
      <c r="H2404" s="43" t="s">
        <v>5212</v>
      </c>
      <c r="I2404" s="69">
        <v>300</v>
      </c>
      <c r="J2404" s="43" t="s">
        <v>398</v>
      </c>
      <c r="K2404" s="43" t="s">
        <v>398</v>
      </c>
      <c r="L2404" s="43" t="s">
        <v>413</v>
      </c>
      <c r="M2404" s="43" t="s">
        <v>395</v>
      </c>
      <c r="N2404" s="43" t="s">
        <v>396</v>
      </c>
      <c r="O2404" s="68" t="s">
        <v>325</v>
      </c>
      <c r="P2404" s="68" t="s">
        <v>4838</v>
      </c>
      <c r="Q2404" s="57" t="str">
        <f>MID(Tabla1[[#This Row],[Aplicación]],14,1)</f>
        <v>2</v>
      </c>
      <c r="R2404" s="35" t="s">
        <v>265</v>
      </c>
      <c r="S2404" s="57" t="str">
        <f>MID(Tabla1[[#This Row],[Aplicación]],6,2)</f>
        <v>10</v>
      </c>
      <c r="T2404" s="54" t="str">
        <f>VLOOKUP(Tabla1[[#This Row],[AREA]],Hoja1!A:B,2,FALSE)</f>
        <v>10. Personas mayores, familia y servicios sociales</v>
      </c>
      <c r="U2404" s="57" t="str">
        <f>MID(Tabla1[[#This Row],[Aplicación]],9,4)</f>
        <v>2312</v>
      </c>
      <c r="V2404" s="54" t="str">
        <f>VLOOKUP(Tabla1[[#This Row],[PROGRAMA]],Hoja1!A:B,2,FALSE)</f>
        <v>2312. Iniciativas sociales</v>
      </c>
      <c r="W2404" s="57" t="str">
        <f>MID(Tabla1[[#This Row],[Aplicación]],14,2)</f>
        <v>21</v>
      </c>
      <c r="X2404" s="57" t="str">
        <f>MID(Tabla1[[#This Row],[Aplicación]],14,6)</f>
        <v>212</v>
      </c>
    </row>
    <row r="2405" spans="1:24" x14ac:dyDescent="0.25">
      <c r="A2405" s="60">
        <v>220240031030</v>
      </c>
      <c r="B2405" s="43" t="s">
        <v>702</v>
      </c>
      <c r="C2405" s="61">
        <v>45490</v>
      </c>
      <c r="D2405" s="60">
        <v>22024000484</v>
      </c>
      <c r="E2405" s="43" t="s">
        <v>1323</v>
      </c>
      <c r="F2405" s="62">
        <v>20.88</v>
      </c>
      <c r="G2405" s="43" t="s">
        <v>82</v>
      </c>
      <c r="H2405" s="43" t="s">
        <v>5213</v>
      </c>
      <c r="I2405" s="69">
        <v>300</v>
      </c>
      <c r="J2405" s="43" t="s">
        <v>398</v>
      </c>
      <c r="K2405" s="43" t="s">
        <v>398</v>
      </c>
      <c r="L2405" s="43" t="s">
        <v>413</v>
      </c>
      <c r="M2405" s="43" t="s">
        <v>395</v>
      </c>
      <c r="N2405" s="43" t="s">
        <v>396</v>
      </c>
      <c r="O2405" s="68" t="s">
        <v>325</v>
      </c>
      <c r="P2405" s="68" t="s">
        <v>4838</v>
      </c>
      <c r="Q2405" s="57" t="str">
        <f>MID(Tabla1[[#This Row],[Aplicación]],14,1)</f>
        <v>2</v>
      </c>
      <c r="R2405" s="35" t="s">
        <v>265</v>
      </c>
      <c r="S2405" s="57" t="str">
        <f>MID(Tabla1[[#This Row],[Aplicación]],6,2)</f>
        <v>10</v>
      </c>
      <c r="T2405" s="54" t="str">
        <f>VLOOKUP(Tabla1[[#This Row],[AREA]],Hoja1!A:B,2,FALSE)</f>
        <v>10. Personas mayores, familia y servicios sociales</v>
      </c>
      <c r="U2405" s="57" t="str">
        <f>MID(Tabla1[[#This Row],[Aplicación]],9,4)</f>
        <v>2312</v>
      </c>
      <c r="V2405" s="54" t="str">
        <f>VLOOKUP(Tabla1[[#This Row],[PROGRAMA]],Hoja1!A:B,2,FALSE)</f>
        <v>2312. Iniciativas sociales</v>
      </c>
      <c r="W2405" s="57" t="str">
        <f>MID(Tabla1[[#This Row],[Aplicación]],14,2)</f>
        <v>21</v>
      </c>
      <c r="X2405" s="57" t="str">
        <f>MID(Tabla1[[#This Row],[Aplicación]],14,6)</f>
        <v>212</v>
      </c>
    </row>
    <row r="2406" spans="1:24" x14ac:dyDescent="0.25">
      <c r="A2406" s="60">
        <v>220240031032</v>
      </c>
      <c r="B2406" s="43" t="s">
        <v>702</v>
      </c>
      <c r="C2406" s="61">
        <v>45490</v>
      </c>
      <c r="D2406" s="60">
        <v>22024000485</v>
      </c>
      <c r="E2406" s="43" t="s">
        <v>1323</v>
      </c>
      <c r="F2406" s="62">
        <v>6.35</v>
      </c>
      <c r="G2406" s="43" t="s">
        <v>82</v>
      </c>
      <c r="H2406" s="43" t="s">
        <v>5216</v>
      </c>
      <c r="I2406" s="69">
        <v>300</v>
      </c>
      <c r="J2406" s="43" t="s">
        <v>398</v>
      </c>
      <c r="K2406" s="43" t="s">
        <v>398</v>
      </c>
      <c r="L2406" s="43" t="s">
        <v>413</v>
      </c>
      <c r="M2406" s="43" t="s">
        <v>395</v>
      </c>
      <c r="N2406" s="43" t="s">
        <v>396</v>
      </c>
      <c r="O2406" s="68" t="s">
        <v>325</v>
      </c>
      <c r="P2406" s="68" t="s">
        <v>4838</v>
      </c>
      <c r="Q2406" s="57" t="str">
        <f>MID(Tabla1[[#This Row],[Aplicación]],14,1)</f>
        <v>2</v>
      </c>
      <c r="R2406" s="35" t="s">
        <v>265</v>
      </c>
      <c r="S2406" s="57" t="str">
        <f>MID(Tabla1[[#This Row],[Aplicación]],6,2)</f>
        <v>10</v>
      </c>
      <c r="T2406" s="54" t="str">
        <f>VLOOKUP(Tabla1[[#This Row],[AREA]],Hoja1!A:B,2,FALSE)</f>
        <v>10. Personas mayores, familia y servicios sociales</v>
      </c>
      <c r="U2406" s="57" t="str">
        <f>MID(Tabla1[[#This Row],[Aplicación]],9,4)</f>
        <v>2312</v>
      </c>
      <c r="V2406" s="54" t="str">
        <f>VLOOKUP(Tabla1[[#This Row],[PROGRAMA]],Hoja1!A:B,2,FALSE)</f>
        <v>2312. Iniciativas sociales</v>
      </c>
      <c r="W2406" s="57" t="str">
        <f>MID(Tabla1[[#This Row],[Aplicación]],14,2)</f>
        <v>21</v>
      </c>
      <c r="X2406" s="57" t="str">
        <f>MID(Tabla1[[#This Row],[Aplicación]],14,6)</f>
        <v>212</v>
      </c>
    </row>
    <row r="2407" spans="1:24" x14ac:dyDescent="0.25">
      <c r="A2407" s="60">
        <v>220240031109</v>
      </c>
      <c r="B2407" s="43" t="s">
        <v>702</v>
      </c>
      <c r="C2407" s="61">
        <v>45490</v>
      </c>
      <c r="D2407" s="60">
        <v>22024000485</v>
      </c>
      <c r="E2407" s="43" t="s">
        <v>1323</v>
      </c>
      <c r="F2407" s="62">
        <v>36.369999999999997</v>
      </c>
      <c r="G2407" s="43" t="s">
        <v>697</v>
      </c>
      <c r="H2407" s="43" t="s">
        <v>5242</v>
      </c>
      <c r="I2407" s="69">
        <v>300</v>
      </c>
      <c r="J2407" s="43" t="s">
        <v>537</v>
      </c>
      <c r="K2407" s="43" t="s">
        <v>537</v>
      </c>
      <c r="L2407" s="43" t="s">
        <v>413</v>
      </c>
      <c r="M2407" s="43" t="s">
        <v>395</v>
      </c>
      <c r="N2407" s="43" t="s">
        <v>396</v>
      </c>
      <c r="O2407" s="68" t="s">
        <v>325</v>
      </c>
      <c r="P2407" s="68" t="s">
        <v>4838</v>
      </c>
      <c r="Q2407" s="57" t="str">
        <f>MID(Tabla1[[#This Row],[Aplicación]],14,1)</f>
        <v>2</v>
      </c>
      <c r="R2407" s="35" t="s">
        <v>265</v>
      </c>
      <c r="S2407" s="57" t="str">
        <f>MID(Tabla1[[#This Row],[Aplicación]],6,2)</f>
        <v>10</v>
      </c>
      <c r="T2407" s="54" t="str">
        <f>VLOOKUP(Tabla1[[#This Row],[AREA]],Hoja1!A:B,2,FALSE)</f>
        <v>10. Personas mayores, familia y servicios sociales</v>
      </c>
      <c r="U2407" s="57" t="str">
        <f>MID(Tabla1[[#This Row],[Aplicación]],9,4)</f>
        <v>2312</v>
      </c>
      <c r="V2407" s="54" t="str">
        <f>VLOOKUP(Tabla1[[#This Row],[PROGRAMA]],Hoja1!A:B,2,FALSE)</f>
        <v>2312. Iniciativas sociales</v>
      </c>
      <c r="W2407" s="57" t="str">
        <f>MID(Tabla1[[#This Row],[Aplicación]],14,2)</f>
        <v>21</v>
      </c>
      <c r="X2407" s="57" t="str">
        <f>MID(Tabla1[[#This Row],[Aplicación]],14,6)</f>
        <v>212</v>
      </c>
    </row>
    <row r="2408" spans="1:24" x14ac:dyDescent="0.25">
      <c r="A2408" s="60">
        <v>220240030389</v>
      </c>
      <c r="B2408" s="43" t="s">
        <v>702</v>
      </c>
      <c r="C2408" s="61">
        <v>45485</v>
      </c>
      <c r="D2408" s="60">
        <v>22024000485</v>
      </c>
      <c r="E2408" s="43" t="s">
        <v>1323</v>
      </c>
      <c r="F2408" s="62">
        <v>54.01</v>
      </c>
      <c r="G2408" s="43" t="s">
        <v>681</v>
      </c>
      <c r="H2408" s="43" t="s">
        <v>5363</v>
      </c>
      <c r="I2408" s="69">
        <v>300</v>
      </c>
      <c r="J2408" s="43" t="s">
        <v>398</v>
      </c>
      <c r="K2408" s="43" t="s">
        <v>398</v>
      </c>
      <c r="L2408" s="43" t="s">
        <v>413</v>
      </c>
      <c r="M2408" s="43" t="s">
        <v>395</v>
      </c>
      <c r="N2408" s="43" t="s">
        <v>396</v>
      </c>
      <c r="O2408" s="68" t="s">
        <v>325</v>
      </c>
      <c r="P2408" s="68" t="s">
        <v>4838</v>
      </c>
      <c r="Q2408" s="57" t="str">
        <f>MID(Tabla1[[#This Row],[Aplicación]],14,1)</f>
        <v>2</v>
      </c>
      <c r="R2408" s="35" t="s">
        <v>265</v>
      </c>
      <c r="S2408" s="57" t="str">
        <f>MID(Tabla1[[#This Row],[Aplicación]],6,2)</f>
        <v>10</v>
      </c>
      <c r="T2408" s="54" t="str">
        <f>VLOOKUP(Tabla1[[#This Row],[AREA]],Hoja1!A:B,2,FALSE)</f>
        <v>10. Personas mayores, familia y servicios sociales</v>
      </c>
      <c r="U2408" s="57" t="str">
        <f>MID(Tabla1[[#This Row],[Aplicación]],9,4)</f>
        <v>2312</v>
      </c>
      <c r="V2408" s="54" t="str">
        <f>VLOOKUP(Tabla1[[#This Row],[PROGRAMA]],Hoja1!A:B,2,FALSE)</f>
        <v>2312. Iniciativas sociales</v>
      </c>
      <c r="W2408" s="57" t="str">
        <f>MID(Tabla1[[#This Row],[Aplicación]],14,2)</f>
        <v>21</v>
      </c>
      <c r="X2408" s="57" t="str">
        <f>MID(Tabla1[[#This Row],[Aplicación]],14,6)</f>
        <v>212</v>
      </c>
    </row>
    <row r="2409" spans="1:24" x14ac:dyDescent="0.25">
      <c r="A2409" s="60">
        <v>220240030387</v>
      </c>
      <c r="B2409" s="43" t="s">
        <v>702</v>
      </c>
      <c r="C2409" s="61">
        <v>45485</v>
      </c>
      <c r="D2409" s="60">
        <v>22024000484</v>
      </c>
      <c r="E2409" s="43" t="s">
        <v>1323</v>
      </c>
      <c r="F2409" s="62">
        <v>32.44</v>
      </c>
      <c r="G2409" s="43" t="s">
        <v>776</v>
      </c>
      <c r="H2409" s="43" t="s">
        <v>5367</v>
      </c>
      <c r="I2409" s="69">
        <v>300</v>
      </c>
      <c r="J2409" s="43" t="s">
        <v>398</v>
      </c>
      <c r="K2409" s="43" t="s">
        <v>398</v>
      </c>
      <c r="L2409" s="43" t="s">
        <v>413</v>
      </c>
      <c r="M2409" s="43" t="s">
        <v>395</v>
      </c>
      <c r="N2409" s="43" t="s">
        <v>396</v>
      </c>
      <c r="O2409" s="68" t="s">
        <v>325</v>
      </c>
      <c r="P2409" s="68" t="s">
        <v>4838</v>
      </c>
      <c r="Q2409" s="57" t="str">
        <f>MID(Tabla1[[#This Row],[Aplicación]],14,1)</f>
        <v>2</v>
      </c>
      <c r="R2409" s="35" t="s">
        <v>265</v>
      </c>
      <c r="S2409" s="57" t="str">
        <f>MID(Tabla1[[#This Row],[Aplicación]],6,2)</f>
        <v>10</v>
      </c>
      <c r="T2409" s="54" t="str">
        <f>VLOOKUP(Tabla1[[#This Row],[AREA]],Hoja1!A:B,2,FALSE)</f>
        <v>10. Personas mayores, familia y servicios sociales</v>
      </c>
      <c r="U2409" s="57" t="str">
        <f>MID(Tabla1[[#This Row],[Aplicación]],9,4)</f>
        <v>2312</v>
      </c>
      <c r="V2409" s="54" t="str">
        <f>VLOOKUP(Tabla1[[#This Row],[PROGRAMA]],Hoja1!A:B,2,FALSE)</f>
        <v>2312. Iniciativas sociales</v>
      </c>
      <c r="W2409" s="57" t="str">
        <f>MID(Tabla1[[#This Row],[Aplicación]],14,2)</f>
        <v>21</v>
      </c>
      <c r="X2409" s="57" t="str">
        <f>MID(Tabla1[[#This Row],[Aplicación]],14,6)</f>
        <v>212</v>
      </c>
    </row>
    <row r="2410" spans="1:24" x14ac:dyDescent="0.25">
      <c r="A2410" s="60">
        <v>220240029144</v>
      </c>
      <c r="B2410" s="43" t="s">
        <v>702</v>
      </c>
      <c r="C2410" s="61">
        <v>45476</v>
      </c>
      <c r="D2410" s="60">
        <v>22024000484</v>
      </c>
      <c r="E2410" s="43" t="s">
        <v>1323</v>
      </c>
      <c r="F2410" s="62">
        <v>360.99</v>
      </c>
      <c r="G2410" s="43" t="s">
        <v>764</v>
      </c>
      <c r="H2410" s="43" t="s">
        <v>5461</v>
      </c>
      <c r="I2410" s="69">
        <v>300</v>
      </c>
      <c r="J2410" s="43" t="s">
        <v>398</v>
      </c>
      <c r="K2410" s="43" t="s">
        <v>398</v>
      </c>
      <c r="L2410" s="43" t="s">
        <v>413</v>
      </c>
      <c r="M2410" s="43" t="s">
        <v>395</v>
      </c>
      <c r="N2410" s="43" t="s">
        <v>396</v>
      </c>
      <c r="O2410" s="68" t="s">
        <v>325</v>
      </c>
      <c r="P2410" s="68" t="s">
        <v>4838</v>
      </c>
      <c r="Q2410" s="57" t="str">
        <f>MID(Tabla1[[#This Row],[Aplicación]],14,1)</f>
        <v>2</v>
      </c>
      <c r="R2410" s="35" t="s">
        <v>265</v>
      </c>
      <c r="S2410" s="57" t="str">
        <f>MID(Tabla1[[#This Row],[Aplicación]],6,2)</f>
        <v>10</v>
      </c>
      <c r="T2410" s="54" t="str">
        <f>VLOOKUP(Tabla1[[#This Row],[AREA]],Hoja1!A:B,2,FALSE)</f>
        <v>10. Personas mayores, familia y servicios sociales</v>
      </c>
      <c r="U2410" s="57" t="str">
        <f>MID(Tabla1[[#This Row],[Aplicación]],9,4)</f>
        <v>2312</v>
      </c>
      <c r="V2410" s="54" t="str">
        <f>VLOOKUP(Tabla1[[#This Row],[PROGRAMA]],Hoja1!A:B,2,FALSE)</f>
        <v>2312. Iniciativas sociales</v>
      </c>
      <c r="W2410" s="57" t="str">
        <f>MID(Tabla1[[#This Row],[Aplicación]],14,2)</f>
        <v>21</v>
      </c>
      <c r="X2410" s="57" t="str">
        <f>MID(Tabla1[[#This Row],[Aplicación]],14,6)</f>
        <v>212</v>
      </c>
    </row>
    <row r="2411" spans="1:24" x14ac:dyDescent="0.25">
      <c r="A2411" s="60">
        <v>220240029144</v>
      </c>
      <c r="B2411" s="43" t="s">
        <v>702</v>
      </c>
      <c r="C2411" s="61">
        <v>45476</v>
      </c>
      <c r="D2411" s="60">
        <v>22024000485</v>
      </c>
      <c r="E2411" s="43" t="s">
        <v>1323</v>
      </c>
      <c r="F2411" s="62">
        <v>13.46</v>
      </c>
      <c r="G2411" s="43" t="s">
        <v>764</v>
      </c>
      <c r="H2411" s="43" t="s">
        <v>5461</v>
      </c>
      <c r="I2411" s="69">
        <v>300</v>
      </c>
      <c r="J2411" s="43" t="s">
        <v>398</v>
      </c>
      <c r="K2411" s="43" t="s">
        <v>398</v>
      </c>
      <c r="L2411" s="43" t="s">
        <v>413</v>
      </c>
      <c r="M2411" s="43" t="s">
        <v>395</v>
      </c>
      <c r="N2411" s="43" t="s">
        <v>396</v>
      </c>
      <c r="O2411" s="68" t="s">
        <v>325</v>
      </c>
      <c r="P2411" s="68" t="s">
        <v>4838</v>
      </c>
      <c r="Q2411" s="57" t="str">
        <f>MID(Tabla1[[#This Row],[Aplicación]],14,1)</f>
        <v>2</v>
      </c>
      <c r="R2411" s="35" t="s">
        <v>265</v>
      </c>
      <c r="S2411" s="57" t="str">
        <f>MID(Tabla1[[#This Row],[Aplicación]],6,2)</f>
        <v>10</v>
      </c>
      <c r="T2411" s="54" t="str">
        <f>VLOOKUP(Tabla1[[#This Row],[AREA]],Hoja1!A:B,2,FALSE)</f>
        <v>10. Personas mayores, familia y servicios sociales</v>
      </c>
      <c r="U2411" s="57" t="str">
        <f>MID(Tabla1[[#This Row],[Aplicación]],9,4)</f>
        <v>2312</v>
      </c>
      <c r="V2411" s="54" t="str">
        <f>VLOOKUP(Tabla1[[#This Row],[PROGRAMA]],Hoja1!A:B,2,FALSE)</f>
        <v>2312. Iniciativas sociales</v>
      </c>
      <c r="W2411" s="57" t="str">
        <f>MID(Tabla1[[#This Row],[Aplicación]],14,2)</f>
        <v>21</v>
      </c>
      <c r="X2411" s="57" t="str">
        <f>MID(Tabla1[[#This Row],[Aplicación]],14,6)</f>
        <v>212</v>
      </c>
    </row>
    <row r="2412" spans="1:24" x14ac:dyDescent="0.25">
      <c r="A2412" s="60">
        <v>220240040147</v>
      </c>
      <c r="B2412" s="43" t="s">
        <v>702</v>
      </c>
      <c r="C2412" s="61">
        <v>45530</v>
      </c>
      <c r="D2412" s="60">
        <v>22024000485</v>
      </c>
      <c r="E2412" s="43" t="s">
        <v>1323</v>
      </c>
      <c r="F2412" s="62">
        <v>25.26</v>
      </c>
      <c r="G2412" s="43" t="s">
        <v>776</v>
      </c>
      <c r="H2412" s="43" t="s">
        <v>5727</v>
      </c>
      <c r="I2412" s="69">
        <v>300</v>
      </c>
      <c r="J2412" s="43" t="s">
        <v>398</v>
      </c>
      <c r="K2412" s="43" t="s">
        <v>398</v>
      </c>
      <c r="L2412" s="43" t="s">
        <v>413</v>
      </c>
      <c r="M2412" s="43" t="s">
        <v>395</v>
      </c>
      <c r="N2412" s="43" t="s">
        <v>396</v>
      </c>
      <c r="O2412" s="68" t="s">
        <v>325</v>
      </c>
      <c r="P2412" s="68" t="s">
        <v>4838</v>
      </c>
      <c r="Q2412" s="57" t="str">
        <f>MID(Tabla1[[#This Row],[Aplicación]],14,1)</f>
        <v>2</v>
      </c>
      <c r="R2412" s="35" t="s">
        <v>265</v>
      </c>
      <c r="S2412" s="57" t="str">
        <f>MID(Tabla1[[#This Row],[Aplicación]],6,2)</f>
        <v>10</v>
      </c>
      <c r="T2412" s="54" t="str">
        <f>VLOOKUP(Tabla1[[#This Row],[AREA]],Hoja1!A:B,2,FALSE)</f>
        <v>10. Personas mayores, familia y servicios sociales</v>
      </c>
      <c r="U2412" s="57" t="str">
        <f>MID(Tabla1[[#This Row],[Aplicación]],9,4)</f>
        <v>2312</v>
      </c>
      <c r="V2412" s="54" t="str">
        <f>VLOOKUP(Tabla1[[#This Row],[PROGRAMA]],Hoja1!A:B,2,FALSE)</f>
        <v>2312. Iniciativas sociales</v>
      </c>
      <c r="W2412" s="57" t="str">
        <f>MID(Tabla1[[#This Row],[Aplicación]],14,2)</f>
        <v>21</v>
      </c>
      <c r="X2412" s="57" t="str">
        <f>MID(Tabla1[[#This Row],[Aplicación]],14,6)</f>
        <v>212</v>
      </c>
    </row>
    <row r="2413" spans="1:24" x14ac:dyDescent="0.25">
      <c r="A2413" s="60">
        <v>220240040120</v>
      </c>
      <c r="B2413" s="43" t="s">
        <v>702</v>
      </c>
      <c r="C2413" s="61">
        <v>45530</v>
      </c>
      <c r="D2413" s="60">
        <v>22024000485</v>
      </c>
      <c r="E2413" s="43" t="s">
        <v>1323</v>
      </c>
      <c r="F2413" s="62">
        <v>1851.3</v>
      </c>
      <c r="G2413" s="43" t="s">
        <v>82</v>
      </c>
      <c r="H2413" s="43" t="s">
        <v>5736</v>
      </c>
      <c r="I2413" s="69">
        <v>300</v>
      </c>
      <c r="J2413" s="43" t="s">
        <v>398</v>
      </c>
      <c r="K2413" s="43" t="s">
        <v>398</v>
      </c>
      <c r="L2413" s="43" t="s">
        <v>413</v>
      </c>
      <c r="M2413" s="43" t="s">
        <v>395</v>
      </c>
      <c r="N2413" s="43" t="s">
        <v>396</v>
      </c>
      <c r="O2413" s="68" t="s">
        <v>325</v>
      </c>
      <c r="P2413" s="68" t="s">
        <v>4838</v>
      </c>
      <c r="Q2413" s="57" t="str">
        <f>MID(Tabla1[[#This Row],[Aplicación]],14,1)</f>
        <v>2</v>
      </c>
      <c r="R2413" s="35" t="s">
        <v>265</v>
      </c>
      <c r="S2413" s="57" t="str">
        <f>MID(Tabla1[[#This Row],[Aplicación]],6,2)</f>
        <v>10</v>
      </c>
      <c r="T2413" s="54" t="str">
        <f>VLOOKUP(Tabla1[[#This Row],[AREA]],Hoja1!A:B,2,FALSE)</f>
        <v>10. Personas mayores, familia y servicios sociales</v>
      </c>
      <c r="U2413" s="57" t="str">
        <f>MID(Tabla1[[#This Row],[Aplicación]],9,4)</f>
        <v>2312</v>
      </c>
      <c r="V2413" s="54" t="str">
        <f>VLOOKUP(Tabla1[[#This Row],[PROGRAMA]],Hoja1!A:B,2,FALSE)</f>
        <v>2312. Iniciativas sociales</v>
      </c>
      <c r="W2413" s="57" t="str">
        <f>MID(Tabla1[[#This Row],[Aplicación]],14,2)</f>
        <v>21</v>
      </c>
      <c r="X2413" s="57" t="str">
        <f>MID(Tabla1[[#This Row],[Aplicación]],14,6)</f>
        <v>212</v>
      </c>
    </row>
    <row r="2414" spans="1:24" x14ac:dyDescent="0.25">
      <c r="A2414" s="60">
        <v>220240040166</v>
      </c>
      <c r="B2414" s="43" t="s">
        <v>702</v>
      </c>
      <c r="C2414" s="61">
        <v>45530</v>
      </c>
      <c r="D2414" s="60">
        <v>22024000484</v>
      </c>
      <c r="E2414" s="43" t="s">
        <v>1323</v>
      </c>
      <c r="F2414" s="62">
        <v>101.24</v>
      </c>
      <c r="G2414" s="43" t="s">
        <v>81</v>
      </c>
      <c r="H2414" s="43" t="s">
        <v>5790</v>
      </c>
      <c r="I2414" s="69">
        <v>300</v>
      </c>
      <c r="J2414" s="43" t="s">
        <v>398</v>
      </c>
      <c r="K2414" s="43" t="s">
        <v>398</v>
      </c>
      <c r="L2414" s="43" t="s">
        <v>413</v>
      </c>
      <c r="M2414" s="43" t="s">
        <v>395</v>
      </c>
      <c r="N2414" s="43" t="s">
        <v>396</v>
      </c>
      <c r="O2414" s="68" t="s">
        <v>325</v>
      </c>
      <c r="P2414" s="68" t="s">
        <v>4838</v>
      </c>
      <c r="Q2414" s="57" t="str">
        <f>MID(Tabla1[[#This Row],[Aplicación]],14,1)</f>
        <v>2</v>
      </c>
      <c r="R2414" s="35" t="s">
        <v>265</v>
      </c>
      <c r="S2414" s="57" t="str">
        <f>MID(Tabla1[[#This Row],[Aplicación]],6,2)</f>
        <v>10</v>
      </c>
      <c r="T2414" s="54" t="str">
        <f>VLOOKUP(Tabla1[[#This Row],[AREA]],Hoja1!A:B,2,FALSE)</f>
        <v>10. Personas mayores, familia y servicios sociales</v>
      </c>
      <c r="U2414" s="57" t="str">
        <f>MID(Tabla1[[#This Row],[Aplicación]],9,4)</f>
        <v>2312</v>
      </c>
      <c r="V2414" s="54" t="str">
        <f>VLOOKUP(Tabla1[[#This Row],[PROGRAMA]],Hoja1!A:B,2,FALSE)</f>
        <v>2312. Iniciativas sociales</v>
      </c>
      <c r="W2414" s="57" t="str">
        <f>MID(Tabla1[[#This Row],[Aplicación]],14,2)</f>
        <v>21</v>
      </c>
      <c r="X2414" s="57" t="str">
        <f>MID(Tabla1[[#This Row],[Aplicación]],14,6)</f>
        <v>212</v>
      </c>
    </row>
    <row r="2415" spans="1:24" x14ac:dyDescent="0.25">
      <c r="A2415" s="60">
        <v>220240040168</v>
      </c>
      <c r="B2415" s="43" t="s">
        <v>702</v>
      </c>
      <c r="C2415" s="61">
        <v>45530</v>
      </c>
      <c r="D2415" s="60">
        <v>22024000484</v>
      </c>
      <c r="E2415" s="43" t="s">
        <v>1323</v>
      </c>
      <c r="F2415" s="62">
        <v>26.18</v>
      </c>
      <c r="G2415" s="43" t="s">
        <v>81</v>
      </c>
      <c r="H2415" s="43" t="s">
        <v>5791</v>
      </c>
      <c r="I2415" s="69">
        <v>300</v>
      </c>
      <c r="J2415" s="43" t="s">
        <v>398</v>
      </c>
      <c r="K2415" s="43" t="s">
        <v>398</v>
      </c>
      <c r="L2415" s="43" t="s">
        <v>413</v>
      </c>
      <c r="M2415" s="43" t="s">
        <v>395</v>
      </c>
      <c r="N2415" s="43" t="s">
        <v>396</v>
      </c>
      <c r="O2415" s="68" t="s">
        <v>325</v>
      </c>
      <c r="P2415" s="68" t="s">
        <v>4838</v>
      </c>
      <c r="Q2415" s="57" t="str">
        <f>MID(Tabla1[[#This Row],[Aplicación]],14,1)</f>
        <v>2</v>
      </c>
      <c r="R2415" s="35" t="s">
        <v>265</v>
      </c>
      <c r="S2415" s="57" t="str">
        <f>MID(Tabla1[[#This Row],[Aplicación]],6,2)</f>
        <v>10</v>
      </c>
      <c r="T2415" s="54" t="str">
        <f>VLOOKUP(Tabla1[[#This Row],[AREA]],Hoja1!A:B,2,FALSE)</f>
        <v>10. Personas mayores, familia y servicios sociales</v>
      </c>
      <c r="U2415" s="57" t="str">
        <f>MID(Tabla1[[#This Row],[Aplicación]],9,4)</f>
        <v>2312</v>
      </c>
      <c r="V2415" s="54" t="str">
        <f>VLOOKUP(Tabla1[[#This Row],[PROGRAMA]],Hoja1!A:B,2,FALSE)</f>
        <v>2312. Iniciativas sociales</v>
      </c>
      <c r="W2415" s="57" t="str">
        <f>MID(Tabla1[[#This Row],[Aplicación]],14,2)</f>
        <v>21</v>
      </c>
      <c r="X2415" s="57" t="str">
        <f>MID(Tabla1[[#This Row],[Aplicación]],14,6)</f>
        <v>212</v>
      </c>
    </row>
    <row r="2416" spans="1:24" x14ac:dyDescent="0.25">
      <c r="A2416" s="60">
        <v>220240040899</v>
      </c>
      <c r="B2416" s="43" t="s">
        <v>390</v>
      </c>
      <c r="C2416" s="61">
        <v>45531</v>
      </c>
      <c r="D2416" s="60">
        <v>22024006068</v>
      </c>
      <c r="E2416" s="43" t="s">
        <v>1323</v>
      </c>
      <c r="F2416" s="62">
        <v>6.05</v>
      </c>
      <c r="G2416" s="43" t="s">
        <v>370</v>
      </c>
      <c r="H2416" s="43" t="s">
        <v>5990</v>
      </c>
      <c r="I2416" s="69">
        <v>220</v>
      </c>
      <c r="J2416" s="43" t="s">
        <v>398</v>
      </c>
      <c r="K2416" s="43" t="s">
        <v>398</v>
      </c>
      <c r="L2416" s="43" t="s">
        <v>413</v>
      </c>
      <c r="M2416" s="43" t="s">
        <v>585</v>
      </c>
      <c r="N2416" s="43" t="s">
        <v>539</v>
      </c>
      <c r="O2416" s="68" t="s">
        <v>326</v>
      </c>
      <c r="P2416" s="68" t="s">
        <v>4838</v>
      </c>
      <c r="Q2416" s="57" t="str">
        <f>MID(Tabla1[[#This Row],[Aplicación]],14,1)</f>
        <v>2</v>
      </c>
      <c r="R2416" s="35" t="s">
        <v>265</v>
      </c>
      <c r="S2416" s="57" t="str">
        <f>MID(Tabla1[[#This Row],[Aplicación]],6,2)</f>
        <v>10</v>
      </c>
      <c r="T2416" s="54" t="str">
        <f>VLOOKUP(Tabla1[[#This Row],[AREA]],Hoja1!A:B,2,FALSE)</f>
        <v>10. Personas mayores, familia y servicios sociales</v>
      </c>
      <c r="U2416" s="57" t="str">
        <f>MID(Tabla1[[#This Row],[Aplicación]],9,4)</f>
        <v>2312</v>
      </c>
      <c r="V2416" s="54" t="str">
        <f>VLOOKUP(Tabla1[[#This Row],[PROGRAMA]],Hoja1!A:B,2,FALSE)</f>
        <v>2312. Iniciativas sociales</v>
      </c>
      <c r="W2416" s="57" t="str">
        <f>MID(Tabla1[[#This Row],[Aplicación]],14,2)</f>
        <v>21</v>
      </c>
      <c r="X2416" s="57" t="str">
        <f>MID(Tabla1[[#This Row],[Aplicación]],14,6)</f>
        <v>212</v>
      </c>
    </row>
    <row r="2417" spans="1:24" x14ac:dyDescent="0.25">
      <c r="A2417" s="60">
        <v>220240043930</v>
      </c>
      <c r="B2417" s="43" t="s">
        <v>390</v>
      </c>
      <c r="C2417" s="61">
        <v>45560</v>
      </c>
      <c r="D2417" s="60">
        <v>22024006697</v>
      </c>
      <c r="E2417" s="43" t="s">
        <v>1323</v>
      </c>
      <c r="F2417" s="62">
        <v>35.090000000000003</v>
      </c>
      <c r="G2417" s="43" t="s">
        <v>370</v>
      </c>
      <c r="H2417" s="43" t="s">
        <v>6002</v>
      </c>
      <c r="I2417" s="69" t="s">
        <v>2930</v>
      </c>
      <c r="J2417" s="43" t="s">
        <v>398</v>
      </c>
      <c r="K2417" s="43" t="s">
        <v>398</v>
      </c>
      <c r="L2417" s="43" t="s">
        <v>413</v>
      </c>
      <c r="M2417" s="43" t="s">
        <v>585</v>
      </c>
      <c r="N2417" s="43" t="s">
        <v>539</v>
      </c>
      <c r="O2417" s="68" t="s">
        <v>326</v>
      </c>
      <c r="P2417" s="68" t="s">
        <v>4838</v>
      </c>
      <c r="Q2417" s="57" t="str">
        <f>MID(Tabla1[[#This Row],[Aplicación]],14,1)</f>
        <v>2</v>
      </c>
      <c r="R2417" s="35" t="s">
        <v>265</v>
      </c>
      <c r="S2417" s="57" t="str">
        <f>MID(Tabla1[[#This Row],[Aplicación]],6,2)</f>
        <v>10</v>
      </c>
      <c r="T2417" s="54" t="str">
        <f>VLOOKUP(Tabla1[[#This Row],[AREA]],Hoja1!A:B,2,FALSE)</f>
        <v>10. Personas mayores, familia y servicios sociales</v>
      </c>
      <c r="U2417" s="57" t="str">
        <f>MID(Tabla1[[#This Row],[Aplicación]],9,4)</f>
        <v>2312</v>
      </c>
      <c r="V2417" s="54" t="str">
        <f>VLOOKUP(Tabla1[[#This Row],[PROGRAMA]],Hoja1!A:B,2,FALSE)</f>
        <v>2312. Iniciativas sociales</v>
      </c>
      <c r="W2417" s="57" t="str">
        <f>MID(Tabla1[[#This Row],[Aplicación]],14,2)</f>
        <v>21</v>
      </c>
      <c r="X2417" s="57" t="str">
        <f>MID(Tabla1[[#This Row],[Aplicación]],14,6)</f>
        <v>212</v>
      </c>
    </row>
    <row r="2418" spans="1:24" x14ac:dyDescent="0.25">
      <c r="A2418" s="44">
        <v>220219001008</v>
      </c>
      <c r="B2418" s="45" t="s">
        <v>390</v>
      </c>
      <c r="C2418" s="50">
        <v>45292</v>
      </c>
      <c r="D2418" s="44">
        <v>22024001921</v>
      </c>
      <c r="E2418" s="45" t="s">
        <v>1158</v>
      </c>
      <c r="F2418" s="51">
        <v>559.19000000000005</v>
      </c>
      <c r="G2418" s="45" t="s">
        <v>429</v>
      </c>
      <c r="H2418" s="45" t="s">
        <v>436</v>
      </c>
      <c r="I2418" s="53">
        <v>220</v>
      </c>
      <c r="J2418" s="45" t="s">
        <v>398</v>
      </c>
      <c r="K2418" s="45" t="s">
        <v>398</v>
      </c>
      <c r="L2418" s="45" t="s">
        <v>399</v>
      </c>
      <c r="M2418" s="45" t="s">
        <v>395</v>
      </c>
      <c r="N2418" s="45" t="s">
        <v>396</v>
      </c>
      <c r="O2418" s="52" t="s">
        <v>321</v>
      </c>
      <c r="P2418" s="63" t="s">
        <v>276</v>
      </c>
      <c r="Q2418" s="57" t="str">
        <f>MID(Tabla1[[#This Row],[Aplicación]],14,1)</f>
        <v>2</v>
      </c>
      <c r="R2418" s="35" t="s">
        <v>265</v>
      </c>
      <c r="S2418" s="57" t="str">
        <f>MID(Tabla1[[#This Row],[Aplicación]],6,2)</f>
        <v>10</v>
      </c>
      <c r="T2418" s="54" t="str">
        <f>VLOOKUP(Tabla1[[#This Row],[AREA]],Hoja1!A:B,2,FALSE)</f>
        <v>10. Personas mayores, familia y servicios sociales</v>
      </c>
      <c r="U2418" s="57" t="str">
        <f>MID(Tabla1[[#This Row],[Aplicación]],9,4)</f>
        <v>2312</v>
      </c>
      <c r="V2418" s="54" t="str">
        <f>VLOOKUP(Tabla1[[#This Row],[PROGRAMA]],Hoja1!A:B,2,FALSE)</f>
        <v>2312. Iniciativas sociales</v>
      </c>
      <c r="W2418" s="57" t="str">
        <f>MID(Tabla1[[#This Row],[Aplicación]],14,2)</f>
        <v>21</v>
      </c>
      <c r="X2418" s="57" t="str">
        <f>MID(Tabla1[[#This Row],[Aplicación]],14,6)</f>
        <v>213</v>
      </c>
    </row>
    <row r="2419" spans="1:24" x14ac:dyDescent="0.25">
      <c r="A2419" s="60">
        <v>220219001009</v>
      </c>
      <c r="B2419" s="43" t="s">
        <v>390</v>
      </c>
      <c r="C2419" s="61">
        <v>45292</v>
      </c>
      <c r="D2419" s="60">
        <v>22024001922</v>
      </c>
      <c r="E2419" s="43" t="s">
        <v>1158</v>
      </c>
      <c r="F2419" s="62">
        <v>991.42</v>
      </c>
      <c r="G2419" s="43" t="s">
        <v>429</v>
      </c>
      <c r="H2419" s="43" t="s">
        <v>437</v>
      </c>
      <c r="I2419" s="69">
        <v>220</v>
      </c>
      <c r="J2419" s="43" t="s">
        <v>398</v>
      </c>
      <c r="K2419" s="43" t="s">
        <v>398</v>
      </c>
      <c r="L2419" s="43" t="s">
        <v>399</v>
      </c>
      <c r="M2419" s="43" t="s">
        <v>395</v>
      </c>
      <c r="N2419" s="43" t="s">
        <v>396</v>
      </c>
      <c r="O2419" s="52" t="s">
        <v>321</v>
      </c>
      <c r="P2419" s="63" t="s">
        <v>276</v>
      </c>
      <c r="Q2419" s="57" t="str">
        <f>MID(Tabla1[[#This Row],[Aplicación]],14,1)</f>
        <v>2</v>
      </c>
      <c r="R2419" s="35" t="s">
        <v>265</v>
      </c>
      <c r="S2419" s="57" t="str">
        <f>MID(Tabla1[[#This Row],[Aplicación]],6,2)</f>
        <v>10</v>
      </c>
      <c r="T2419" s="54" t="str">
        <f>VLOOKUP(Tabla1[[#This Row],[AREA]],Hoja1!A:B,2,FALSE)</f>
        <v>10. Personas mayores, familia y servicios sociales</v>
      </c>
      <c r="U2419" s="57" t="str">
        <f>MID(Tabla1[[#This Row],[Aplicación]],9,4)</f>
        <v>2312</v>
      </c>
      <c r="V2419" s="54" t="str">
        <f>VLOOKUP(Tabla1[[#This Row],[PROGRAMA]],Hoja1!A:B,2,FALSE)</f>
        <v>2312. Iniciativas sociales</v>
      </c>
      <c r="W2419" s="57" t="str">
        <f>MID(Tabla1[[#This Row],[Aplicación]],14,2)</f>
        <v>21</v>
      </c>
      <c r="X2419" s="57" t="str">
        <f>MID(Tabla1[[#This Row],[Aplicación]],14,6)</f>
        <v>213</v>
      </c>
    </row>
    <row r="2420" spans="1:24" x14ac:dyDescent="0.25">
      <c r="A2420" s="60">
        <v>220240000730</v>
      </c>
      <c r="B2420" s="43" t="s">
        <v>390</v>
      </c>
      <c r="C2420" s="61">
        <v>45327</v>
      </c>
      <c r="D2420" s="60">
        <v>22024000066</v>
      </c>
      <c r="E2420" s="43" t="s">
        <v>1158</v>
      </c>
      <c r="F2420" s="62">
        <v>34.26</v>
      </c>
      <c r="G2420" s="43" t="s">
        <v>18</v>
      </c>
      <c r="H2420" s="43" t="s">
        <v>1703</v>
      </c>
      <c r="I2420" s="69">
        <v>220</v>
      </c>
      <c r="J2420" s="43" t="s">
        <v>398</v>
      </c>
      <c r="K2420" s="43" t="s">
        <v>398</v>
      </c>
      <c r="L2420" s="43" t="s">
        <v>413</v>
      </c>
      <c r="M2420" s="43" t="s">
        <v>585</v>
      </c>
      <c r="N2420" s="43" t="s">
        <v>539</v>
      </c>
      <c r="O2420" s="52" t="s">
        <v>326</v>
      </c>
      <c r="P2420" s="63" t="s">
        <v>276</v>
      </c>
      <c r="Q2420" s="57" t="str">
        <f>MID(Tabla1[[#This Row],[Aplicación]],14,1)</f>
        <v>2</v>
      </c>
      <c r="R2420" s="35" t="s">
        <v>265</v>
      </c>
      <c r="S2420" s="57" t="str">
        <f>MID(Tabla1[[#This Row],[Aplicación]],6,2)</f>
        <v>10</v>
      </c>
      <c r="T2420" s="54" t="str">
        <f>VLOOKUP(Tabla1[[#This Row],[AREA]],Hoja1!A:B,2,FALSE)</f>
        <v>10. Personas mayores, familia y servicios sociales</v>
      </c>
      <c r="U2420" s="57" t="str">
        <f>MID(Tabla1[[#This Row],[Aplicación]],9,4)</f>
        <v>2312</v>
      </c>
      <c r="V2420" s="54" t="str">
        <f>VLOOKUP(Tabla1[[#This Row],[PROGRAMA]],Hoja1!A:B,2,FALSE)</f>
        <v>2312. Iniciativas sociales</v>
      </c>
      <c r="W2420" s="57" t="str">
        <f>MID(Tabla1[[#This Row],[Aplicación]],14,2)</f>
        <v>21</v>
      </c>
      <c r="X2420" s="57" t="str">
        <f>MID(Tabla1[[#This Row],[Aplicación]],14,6)</f>
        <v>213</v>
      </c>
    </row>
    <row r="2421" spans="1:24" x14ac:dyDescent="0.25">
      <c r="A2421" s="44">
        <v>220240000730</v>
      </c>
      <c r="B2421" s="45" t="s">
        <v>390</v>
      </c>
      <c r="C2421" s="50">
        <v>45327</v>
      </c>
      <c r="D2421" s="44">
        <v>22024000065</v>
      </c>
      <c r="E2421" s="45" t="s">
        <v>1158</v>
      </c>
      <c r="F2421" s="51">
        <v>34.26</v>
      </c>
      <c r="G2421" s="45" t="s">
        <v>18</v>
      </c>
      <c r="H2421" s="45" t="s">
        <v>1703</v>
      </c>
      <c r="I2421" s="53">
        <v>220</v>
      </c>
      <c r="J2421" s="45" t="s">
        <v>398</v>
      </c>
      <c r="K2421" s="45" t="s">
        <v>398</v>
      </c>
      <c r="L2421" s="45" t="s">
        <v>413</v>
      </c>
      <c r="M2421" s="45" t="s">
        <v>585</v>
      </c>
      <c r="N2421" s="45" t="s">
        <v>539</v>
      </c>
      <c r="O2421" s="52" t="s">
        <v>326</v>
      </c>
      <c r="P2421" s="63" t="s">
        <v>276</v>
      </c>
      <c r="Q2421" s="57" t="str">
        <f>MID(Tabla1[[#This Row],[Aplicación]],14,1)</f>
        <v>2</v>
      </c>
      <c r="R2421" s="35" t="s">
        <v>265</v>
      </c>
      <c r="S2421" s="57" t="str">
        <f>MID(Tabla1[[#This Row],[Aplicación]],6,2)</f>
        <v>10</v>
      </c>
      <c r="T2421" s="54" t="str">
        <f>VLOOKUP(Tabla1[[#This Row],[AREA]],Hoja1!A:B,2,FALSE)</f>
        <v>10. Personas mayores, familia y servicios sociales</v>
      </c>
      <c r="U2421" s="57" t="str">
        <f>MID(Tabla1[[#This Row],[Aplicación]],9,4)</f>
        <v>2312</v>
      </c>
      <c r="V2421" s="54" t="str">
        <f>VLOOKUP(Tabla1[[#This Row],[PROGRAMA]],Hoja1!A:B,2,FALSE)</f>
        <v>2312. Iniciativas sociales</v>
      </c>
      <c r="W2421" s="57" t="str">
        <f>MID(Tabla1[[#This Row],[Aplicación]],14,2)</f>
        <v>21</v>
      </c>
      <c r="X2421" s="57" t="str">
        <f>MID(Tabla1[[#This Row],[Aplicación]],14,6)</f>
        <v>213</v>
      </c>
    </row>
    <row r="2422" spans="1:24" x14ac:dyDescent="0.25">
      <c r="A2422" s="60">
        <v>220239000882</v>
      </c>
      <c r="B2422" s="43" t="s">
        <v>390</v>
      </c>
      <c r="C2422" s="61">
        <v>45292</v>
      </c>
      <c r="D2422" s="60">
        <v>22024001281</v>
      </c>
      <c r="E2422" s="43" t="s">
        <v>1158</v>
      </c>
      <c r="F2422" s="62">
        <v>5420.8</v>
      </c>
      <c r="G2422" s="43" t="s">
        <v>329</v>
      </c>
      <c r="H2422" s="43" t="s">
        <v>1815</v>
      </c>
      <c r="I2422" s="69">
        <v>220</v>
      </c>
      <c r="J2422" s="43" t="s">
        <v>728</v>
      </c>
      <c r="K2422" s="43" t="s">
        <v>398</v>
      </c>
      <c r="L2422" s="43" t="s">
        <v>399</v>
      </c>
      <c r="M2422" s="43" t="s">
        <v>585</v>
      </c>
      <c r="N2422" s="43" t="s">
        <v>539</v>
      </c>
      <c r="O2422" s="52" t="s">
        <v>326</v>
      </c>
      <c r="P2422" s="63" t="s">
        <v>276</v>
      </c>
      <c r="Q2422" s="57" t="str">
        <f>MID(Tabla1[[#This Row],[Aplicación]],14,1)</f>
        <v>2</v>
      </c>
      <c r="R2422" s="35" t="s">
        <v>265</v>
      </c>
      <c r="S2422" s="57" t="str">
        <f>MID(Tabla1[[#This Row],[Aplicación]],6,2)</f>
        <v>10</v>
      </c>
      <c r="T2422" s="54" t="str">
        <f>VLOOKUP(Tabla1[[#This Row],[AREA]],Hoja1!A:B,2,FALSE)</f>
        <v>10. Personas mayores, familia y servicios sociales</v>
      </c>
      <c r="U2422" s="57" t="str">
        <f>MID(Tabla1[[#This Row],[Aplicación]],9,4)</f>
        <v>2312</v>
      </c>
      <c r="V2422" s="54" t="str">
        <f>VLOOKUP(Tabla1[[#This Row],[PROGRAMA]],Hoja1!A:B,2,FALSE)</f>
        <v>2312. Iniciativas sociales</v>
      </c>
      <c r="W2422" s="57" t="str">
        <f>MID(Tabla1[[#This Row],[Aplicación]],14,2)</f>
        <v>21</v>
      </c>
      <c r="X2422" s="57" t="str">
        <f>MID(Tabla1[[#This Row],[Aplicación]],14,6)</f>
        <v>213</v>
      </c>
    </row>
    <row r="2423" spans="1:24" x14ac:dyDescent="0.25">
      <c r="A2423" s="60">
        <v>220240001370</v>
      </c>
      <c r="B2423" s="43" t="s">
        <v>390</v>
      </c>
      <c r="C2423" s="61">
        <v>45331</v>
      </c>
      <c r="D2423" s="60">
        <v>22024001484</v>
      </c>
      <c r="E2423" s="43" t="s">
        <v>1158</v>
      </c>
      <c r="F2423" s="62">
        <v>240.79</v>
      </c>
      <c r="G2423" s="43" t="s">
        <v>967</v>
      </c>
      <c r="H2423" s="43" t="s">
        <v>1824</v>
      </c>
      <c r="I2423" s="69">
        <v>220</v>
      </c>
      <c r="J2423" s="43" t="s">
        <v>685</v>
      </c>
      <c r="K2423" s="43" t="s">
        <v>398</v>
      </c>
      <c r="L2423" s="43" t="s">
        <v>399</v>
      </c>
      <c r="M2423" s="43" t="s">
        <v>585</v>
      </c>
      <c r="N2423" s="43" t="s">
        <v>539</v>
      </c>
      <c r="O2423" s="52" t="s">
        <v>326</v>
      </c>
      <c r="P2423" s="63" t="s">
        <v>276</v>
      </c>
      <c r="Q2423" s="57" t="str">
        <f>MID(Tabla1[[#This Row],[Aplicación]],14,1)</f>
        <v>2</v>
      </c>
      <c r="R2423" s="35" t="s">
        <v>265</v>
      </c>
      <c r="S2423" s="57" t="str">
        <f>MID(Tabla1[[#This Row],[Aplicación]],6,2)</f>
        <v>10</v>
      </c>
      <c r="T2423" s="54" t="str">
        <f>VLOOKUP(Tabla1[[#This Row],[AREA]],Hoja1!A:B,2,FALSE)</f>
        <v>10. Personas mayores, familia y servicios sociales</v>
      </c>
      <c r="U2423" s="57" t="str">
        <f>MID(Tabla1[[#This Row],[Aplicación]],9,4)</f>
        <v>2312</v>
      </c>
      <c r="V2423" s="54" t="str">
        <f>VLOOKUP(Tabla1[[#This Row],[PROGRAMA]],Hoja1!A:B,2,FALSE)</f>
        <v>2312. Iniciativas sociales</v>
      </c>
      <c r="W2423" s="57" t="str">
        <f>MID(Tabla1[[#This Row],[Aplicación]],14,2)</f>
        <v>21</v>
      </c>
      <c r="X2423" s="57" t="str">
        <f>MID(Tabla1[[#This Row],[Aplicación]],14,6)</f>
        <v>213</v>
      </c>
    </row>
    <row r="2424" spans="1:24" x14ac:dyDescent="0.25">
      <c r="A2424" s="60">
        <v>220240001371</v>
      </c>
      <c r="B2424" s="43" t="s">
        <v>390</v>
      </c>
      <c r="C2424" s="61">
        <v>45331</v>
      </c>
      <c r="D2424" s="60">
        <v>22024001485</v>
      </c>
      <c r="E2424" s="43" t="s">
        <v>1158</v>
      </c>
      <c r="F2424" s="62">
        <v>240.97</v>
      </c>
      <c r="G2424" s="43" t="s">
        <v>717</v>
      </c>
      <c r="H2424" s="43" t="s">
        <v>1826</v>
      </c>
      <c r="I2424" s="69">
        <v>220</v>
      </c>
      <c r="J2424" s="43" t="s">
        <v>719</v>
      </c>
      <c r="K2424" s="43" t="s">
        <v>720</v>
      </c>
      <c r="L2424" s="43" t="s">
        <v>399</v>
      </c>
      <c r="M2424" s="43" t="s">
        <v>585</v>
      </c>
      <c r="N2424" s="43" t="s">
        <v>539</v>
      </c>
      <c r="O2424" s="52" t="s">
        <v>326</v>
      </c>
      <c r="P2424" s="63" t="s">
        <v>276</v>
      </c>
      <c r="Q2424" s="57" t="str">
        <f>MID(Tabla1[[#This Row],[Aplicación]],14,1)</f>
        <v>2</v>
      </c>
      <c r="R2424" s="35" t="s">
        <v>265</v>
      </c>
      <c r="S2424" s="57" t="str">
        <f>MID(Tabla1[[#This Row],[Aplicación]],6,2)</f>
        <v>10</v>
      </c>
      <c r="T2424" s="54" t="str">
        <f>VLOOKUP(Tabla1[[#This Row],[AREA]],Hoja1!A:B,2,FALSE)</f>
        <v>10. Personas mayores, familia y servicios sociales</v>
      </c>
      <c r="U2424" s="57" t="str">
        <f>MID(Tabla1[[#This Row],[Aplicación]],9,4)</f>
        <v>2312</v>
      </c>
      <c r="V2424" s="54" t="str">
        <f>VLOOKUP(Tabla1[[#This Row],[PROGRAMA]],Hoja1!A:B,2,FALSE)</f>
        <v>2312. Iniciativas sociales</v>
      </c>
      <c r="W2424" s="57" t="str">
        <f>MID(Tabla1[[#This Row],[Aplicación]],14,2)</f>
        <v>21</v>
      </c>
      <c r="X2424" s="57" t="str">
        <f>MID(Tabla1[[#This Row],[Aplicación]],14,6)</f>
        <v>213</v>
      </c>
    </row>
    <row r="2425" spans="1:24" x14ac:dyDescent="0.25">
      <c r="A2425" s="60">
        <v>220240000742</v>
      </c>
      <c r="B2425" s="43" t="s">
        <v>390</v>
      </c>
      <c r="C2425" s="61">
        <v>45327</v>
      </c>
      <c r="D2425" s="60">
        <v>22024000116</v>
      </c>
      <c r="E2425" s="43" t="s">
        <v>1158</v>
      </c>
      <c r="F2425" s="62">
        <v>242</v>
      </c>
      <c r="G2425" s="43" t="s">
        <v>769</v>
      </c>
      <c r="H2425" s="43" t="s">
        <v>1827</v>
      </c>
      <c r="I2425" s="69">
        <v>220</v>
      </c>
      <c r="J2425" s="43" t="s">
        <v>398</v>
      </c>
      <c r="K2425" s="43" t="s">
        <v>398</v>
      </c>
      <c r="L2425" s="43" t="s">
        <v>399</v>
      </c>
      <c r="M2425" s="43" t="s">
        <v>585</v>
      </c>
      <c r="N2425" s="43" t="s">
        <v>539</v>
      </c>
      <c r="O2425" s="52" t="s">
        <v>326</v>
      </c>
      <c r="P2425" s="63" t="s">
        <v>276</v>
      </c>
      <c r="Q2425" s="57" t="str">
        <f>MID(Tabla1[[#This Row],[Aplicación]],14,1)</f>
        <v>2</v>
      </c>
      <c r="R2425" s="35" t="s">
        <v>265</v>
      </c>
      <c r="S2425" s="57" t="str">
        <f>MID(Tabla1[[#This Row],[Aplicación]],6,2)</f>
        <v>10</v>
      </c>
      <c r="T2425" s="54" t="str">
        <f>VLOOKUP(Tabla1[[#This Row],[AREA]],Hoja1!A:B,2,FALSE)</f>
        <v>10. Personas mayores, familia y servicios sociales</v>
      </c>
      <c r="U2425" s="57" t="str">
        <f>MID(Tabla1[[#This Row],[Aplicación]],9,4)</f>
        <v>2312</v>
      </c>
      <c r="V2425" s="54" t="str">
        <f>VLOOKUP(Tabla1[[#This Row],[PROGRAMA]],Hoja1!A:B,2,FALSE)</f>
        <v>2312. Iniciativas sociales</v>
      </c>
      <c r="W2425" s="57" t="str">
        <f>MID(Tabla1[[#This Row],[Aplicación]],14,2)</f>
        <v>21</v>
      </c>
      <c r="X2425" s="57" t="str">
        <f>MID(Tabla1[[#This Row],[Aplicación]],14,6)</f>
        <v>213</v>
      </c>
    </row>
    <row r="2426" spans="1:24" x14ac:dyDescent="0.25">
      <c r="A2426" s="53">
        <v>220240000729</v>
      </c>
      <c r="B2426" s="45" t="s">
        <v>390</v>
      </c>
      <c r="C2426" s="50">
        <v>45327</v>
      </c>
      <c r="D2426" s="44">
        <v>22024000035</v>
      </c>
      <c r="E2426" s="45" t="s">
        <v>1158</v>
      </c>
      <c r="F2426" s="51">
        <v>248.05</v>
      </c>
      <c r="G2426" s="45" t="s">
        <v>14</v>
      </c>
      <c r="H2426" s="45" t="s">
        <v>1829</v>
      </c>
      <c r="I2426" s="53">
        <v>220</v>
      </c>
      <c r="J2426" s="45" t="s">
        <v>398</v>
      </c>
      <c r="K2426" s="45" t="s">
        <v>398</v>
      </c>
      <c r="L2426" s="45" t="s">
        <v>399</v>
      </c>
      <c r="M2426" s="45" t="s">
        <v>585</v>
      </c>
      <c r="N2426" s="45" t="s">
        <v>539</v>
      </c>
      <c r="O2426" s="52" t="s">
        <v>326</v>
      </c>
      <c r="P2426" s="63" t="s">
        <v>276</v>
      </c>
      <c r="Q2426" s="57" t="str">
        <f>MID(Tabla1[[#This Row],[Aplicación]],14,1)</f>
        <v>2</v>
      </c>
      <c r="R2426" s="35" t="s">
        <v>265</v>
      </c>
      <c r="S2426" s="57" t="str">
        <f>MID(Tabla1[[#This Row],[Aplicación]],6,2)</f>
        <v>10</v>
      </c>
      <c r="T2426" s="54" t="str">
        <f>VLOOKUP(Tabla1[[#This Row],[AREA]],Hoja1!A:B,2,FALSE)</f>
        <v>10. Personas mayores, familia y servicios sociales</v>
      </c>
      <c r="U2426" s="57" t="str">
        <f>MID(Tabla1[[#This Row],[Aplicación]],9,4)</f>
        <v>2312</v>
      </c>
      <c r="V2426" s="54" t="str">
        <f>VLOOKUP(Tabla1[[#This Row],[PROGRAMA]],Hoja1!A:B,2,FALSE)</f>
        <v>2312. Iniciativas sociales</v>
      </c>
      <c r="W2426" s="57" t="str">
        <f>MID(Tabla1[[#This Row],[Aplicación]],14,2)</f>
        <v>21</v>
      </c>
      <c r="X2426" s="57" t="str">
        <f>MID(Tabla1[[#This Row],[Aplicación]],14,6)</f>
        <v>213</v>
      </c>
    </row>
    <row r="2427" spans="1:24" x14ac:dyDescent="0.25">
      <c r="A2427" s="60">
        <v>220240000742</v>
      </c>
      <c r="B2427" s="43" t="s">
        <v>390</v>
      </c>
      <c r="C2427" s="61">
        <v>45327</v>
      </c>
      <c r="D2427" s="60">
        <v>22024000115</v>
      </c>
      <c r="E2427" s="43" t="s">
        <v>1158</v>
      </c>
      <c r="F2427" s="62">
        <v>254.1</v>
      </c>
      <c r="G2427" s="43" t="s">
        <v>769</v>
      </c>
      <c r="H2427" s="43" t="s">
        <v>1827</v>
      </c>
      <c r="I2427" s="69">
        <v>220</v>
      </c>
      <c r="J2427" s="43" t="s">
        <v>398</v>
      </c>
      <c r="K2427" s="43" t="s">
        <v>398</v>
      </c>
      <c r="L2427" s="43" t="s">
        <v>399</v>
      </c>
      <c r="M2427" s="43" t="s">
        <v>585</v>
      </c>
      <c r="N2427" s="43" t="s">
        <v>539</v>
      </c>
      <c r="O2427" s="52" t="s">
        <v>326</v>
      </c>
      <c r="P2427" s="63" t="s">
        <v>276</v>
      </c>
      <c r="Q2427" s="57" t="str">
        <f>MID(Tabla1[[#This Row],[Aplicación]],14,1)</f>
        <v>2</v>
      </c>
      <c r="R2427" s="35" t="s">
        <v>265</v>
      </c>
      <c r="S2427" s="57" t="str">
        <f>MID(Tabla1[[#This Row],[Aplicación]],6,2)</f>
        <v>10</v>
      </c>
      <c r="T2427" s="54" t="str">
        <f>VLOOKUP(Tabla1[[#This Row],[AREA]],Hoja1!A:B,2,FALSE)</f>
        <v>10. Personas mayores, familia y servicios sociales</v>
      </c>
      <c r="U2427" s="57" t="str">
        <f>MID(Tabla1[[#This Row],[Aplicación]],9,4)</f>
        <v>2312</v>
      </c>
      <c r="V2427" s="54" t="str">
        <f>VLOOKUP(Tabla1[[#This Row],[PROGRAMA]],Hoja1!A:B,2,FALSE)</f>
        <v>2312. Iniciativas sociales</v>
      </c>
      <c r="W2427" s="57" t="str">
        <f>MID(Tabla1[[#This Row],[Aplicación]],14,2)</f>
        <v>21</v>
      </c>
      <c r="X2427" s="57" t="str">
        <f>MID(Tabla1[[#This Row],[Aplicación]],14,6)</f>
        <v>213</v>
      </c>
    </row>
    <row r="2428" spans="1:24" x14ac:dyDescent="0.25">
      <c r="A2428" s="60">
        <v>220239000949</v>
      </c>
      <c r="B2428" s="43" t="s">
        <v>390</v>
      </c>
      <c r="C2428" s="61">
        <v>45292</v>
      </c>
      <c r="D2428" s="60">
        <v>22024001863</v>
      </c>
      <c r="E2428" s="43" t="s">
        <v>1158</v>
      </c>
      <c r="F2428" s="62">
        <v>5032.74</v>
      </c>
      <c r="G2428" s="43" t="s">
        <v>429</v>
      </c>
      <c r="H2428" s="43" t="s">
        <v>1970</v>
      </c>
      <c r="I2428" s="69">
        <v>220</v>
      </c>
      <c r="J2428" s="43" t="s">
        <v>398</v>
      </c>
      <c r="K2428" s="43" t="s">
        <v>398</v>
      </c>
      <c r="L2428" s="43" t="s">
        <v>399</v>
      </c>
      <c r="M2428" s="43" t="s">
        <v>395</v>
      </c>
      <c r="N2428" s="43" t="s">
        <v>396</v>
      </c>
      <c r="O2428" s="52" t="s">
        <v>321</v>
      </c>
      <c r="P2428" s="63" t="s">
        <v>276</v>
      </c>
      <c r="Q2428" s="57" t="str">
        <f>MID(Tabla1[[#This Row],[Aplicación]],14,1)</f>
        <v>2</v>
      </c>
      <c r="R2428" s="35" t="s">
        <v>265</v>
      </c>
      <c r="S2428" s="57" t="str">
        <f>MID(Tabla1[[#This Row],[Aplicación]],6,2)</f>
        <v>10</v>
      </c>
      <c r="T2428" s="54" t="str">
        <f>VLOOKUP(Tabla1[[#This Row],[AREA]],Hoja1!A:B,2,FALSE)</f>
        <v>10. Personas mayores, familia y servicios sociales</v>
      </c>
      <c r="U2428" s="57" t="str">
        <f>MID(Tabla1[[#This Row],[Aplicación]],9,4)</f>
        <v>2312</v>
      </c>
      <c r="V2428" s="54" t="str">
        <f>VLOOKUP(Tabla1[[#This Row],[PROGRAMA]],Hoja1!A:B,2,FALSE)</f>
        <v>2312. Iniciativas sociales</v>
      </c>
      <c r="W2428" s="57" t="str">
        <f>MID(Tabla1[[#This Row],[Aplicación]],14,2)</f>
        <v>21</v>
      </c>
      <c r="X2428" s="57" t="str">
        <f>MID(Tabla1[[#This Row],[Aplicación]],14,6)</f>
        <v>213</v>
      </c>
    </row>
    <row r="2429" spans="1:24" x14ac:dyDescent="0.25">
      <c r="A2429" s="60">
        <v>220239000950</v>
      </c>
      <c r="B2429" s="43" t="s">
        <v>390</v>
      </c>
      <c r="C2429" s="61">
        <v>45292</v>
      </c>
      <c r="D2429" s="60">
        <v>22024001864</v>
      </c>
      <c r="E2429" s="43" t="s">
        <v>1158</v>
      </c>
      <c r="F2429" s="62">
        <v>8922.7999999999993</v>
      </c>
      <c r="G2429" s="43" t="s">
        <v>429</v>
      </c>
      <c r="H2429" s="43" t="s">
        <v>1971</v>
      </c>
      <c r="I2429" s="69">
        <v>220</v>
      </c>
      <c r="J2429" s="43" t="s">
        <v>398</v>
      </c>
      <c r="K2429" s="43" t="s">
        <v>398</v>
      </c>
      <c r="L2429" s="43" t="s">
        <v>399</v>
      </c>
      <c r="M2429" s="43" t="s">
        <v>395</v>
      </c>
      <c r="N2429" s="43" t="s">
        <v>396</v>
      </c>
      <c r="O2429" s="52" t="s">
        <v>321</v>
      </c>
      <c r="P2429" s="63" t="s">
        <v>276</v>
      </c>
      <c r="Q2429" s="57" t="str">
        <f>MID(Tabla1[[#This Row],[Aplicación]],14,1)</f>
        <v>2</v>
      </c>
      <c r="R2429" s="35" t="s">
        <v>265</v>
      </c>
      <c r="S2429" s="57" t="str">
        <f>MID(Tabla1[[#This Row],[Aplicación]],6,2)</f>
        <v>10</v>
      </c>
      <c r="T2429" s="54" t="str">
        <f>VLOOKUP(Tabla1[[#This Row],[AREA]],Hoja1!A:B,2,FALSE)</f>
        <v>10. Personas mayores, familia y servicios sociales</v>
      </c>
      <c r="U2429" s="57" t="str">
        <f>MID(Tabla1[[#This Row],[Aplicación]],9,4)</f>
        <v>2312</v>
      </c>
      <c r="V2429" s="54" t="str">
        <f>VLOOKUP(Tabla1[[#This Row],[PROGRAMA]],Hoja1!A:B,2,FALSE)</f>
        <v>2312. Iniciativas sociales</v>
      </c>
      <c r="W2429" s="57" t="str">
        <f>MID(Tabla1[[#This Row],[Aplicación]],14,2)</f>
        <v>21</v>
      </c>
      <c r="X2429" s="57" t="str">
        <f>MID(Tabla1[[#This Row],[Aplicación]],14,6)</f>
        <v>213</v>
      </c>
    </row>
    <row r="2430" spans="1:24" x14ac:dyDescent="0.25">
      <c r="A2430" s="60">
        <v>220239000883</v>
      </c>
      <c r="B2430" s="43" t="s">
        <v>390</v>
      </c>
      <c r="C2430" s="61">
        <v>45292</v>
      </c>
      <c r="D2430" s="60">
        <v>22024001282</v>
      </c>
      <c r="E2430" s="43" t="s">
        <v>1158</v>
      </c>
      <c r="F2430" s="62">
        <v>3388</v>
      </c>
      <c r="G2430" s="43" t="s">
        <v>329</v>
      </c>
      <c r="H2430" s="43" t="s">
        <v>2048</v>
      </c>
      <c r="I2430" s="69">
        <v>220</v>
      </c>
      <c r="J2430" s="43" t="s">
        <v>728</v>
      </c>
      <c r="K2430" s="43" t="s">
        <v>398</v>
      </c>
      <c r="L2430" s="43" t="s">
        <v>399</v>
      </c>
      <c r="M2430" s="43" t="s">
        <v>585</v>
      </c>
      <c r="N2430" s="43" t="s">
        <v>539</v>
      </c>
      <c r="O2430" s="52" t="s">
        <v>326</v>
      </c>
      <c r="P2430" s="63" t="s">
        <v>276</v>
      </c>
      <c r="Q2430" s="57" t="str">
        <f>MID(Tabla1[[#This Row],[Aplicación]],14,1)</f>
        <v>2</v>
      </c>
      <c r="R2430" s="35" t="s">
        <v>265</v>
      </c>
      <c r="S2430" s="57" t="str">
        <f>MID(Tabla1[[#This Row],[Aplicación]],6,2)</f>
        <v>10</v>
      </c>
      <c r="T2430" s="54" t="str">
        <f>VLOOKUP(Tabla1[[#This Row],[AREA]],Hoja1!A:B,2,FALSE)</f>
        <v>10. Personas mayores, familia y servicios sociales</v>
      </c>
      <c r="U2430" s="57" t="str">
        <f>MID(Tabla1[[#This Row],[Aplicación]],9,4)</f>
        <v>2312</v>
      </c>
      <c r="V2430" s="54" t="str">
        <f>VLOOKUP(Tabla1[[#This Row],[PROGRAMA]],Hoja1!A:B,2,FALSE)</f>
        <v>2312. Iniciativas sociales</v>
      </c>
      <c r="W2430" s="57" t="str">
        <f>MID(Tabla1[[#This Row],[Aplicación]],14,2)</f>
        <v>21</v>
      </c>
      <c r="X2430" s="57" t="str">
        <f>MID(Tabla1[[#This Row],[Aplicación]],14,6)</f>
        <v>213</v>
      </c>
    </row>
    <row r="2431" spans="1:24" x14ac:dyDescent="0.25">
      <c r="A2431" s="60">
        <v>220239000655</v>
      </c>
      <c r="B2431" s="43" t="s">
        <v>390</v>
      </c>
      <c r="C2431" s="61">
        <v>45292</v>
      </c>
      <c r="D2431" s="60">
        <v>22024001256</v>
      </c>
      <c r="E2431" s="43" t="s">
        <v>1158</v>
      </c>
      <c r="F2431" s="62">
        <v>771.38</v>
      </c>
      <c r="G2431" s="43" t="s">
        <v>54</v>
      </c>
      <c r="H2431" s="43" t="s">
        <v>2057</v>
      </c>
      <c r="I2431" s="69">
        <v>220</v>
      </c>
      <c r="J2431" s="43" t="s">
        <v>398</v>
      </c>
      <c r="K2431" s="43" t="s">
        <v>398</v>
      </c>
      <c r="L2431" s="43" t="s">
        <v>399</v>
      </c>
      <c r="M2431" s="43" t="s">
        <v>395</v>
      </c>
      <c r="N2431" s="43" t="s">
        <v>396</v>
      </c>
      <c r="O2431" s="52" t="s">
        <v>321</v>
      </c>
      <c r="P2431" s="63" t="s">
        <v>276</v>
      </c>
      <c r="Q2431" s="57" t="str">
        <f>MID(Tabla1[[#This Row],[Aplicación]],14,1)</f>
        <v>2</v>
      </c>
      <c r="R2431" s="35" t="s">
        <v>265</v>
      </c>
      <c r="S2431" s="57" t="str">
        <f>MID(Tabla1[[#This Row],[Aplicación]],6,2)</f>
        <v>10</v>
      </c>
      <c r="T2431" s="54" t="str">
        <f>VLOOKUP(Tabla1[[#This Row],[AREA]],Hoja1!A:B,2,FALSE)</f>
        <v>10. Personas mayores, familia y servicios sociales</v>
      </c>
      <c r="U2431" s="57" t="str">
        <f>MID(Tabla1[[#This Row],[Aplicación]],9,4)</f>
        <v>2312</v>
      </c>
      <c r="V2431" s="54" t="str">
        <f>VLOOKUP(Tabla1[[#This Row],[PROGRAMA]],Hoja1!A:B,2,FALSE)</f>
        <v>2312. Iniciativas sociales</v>
      </c>
      <c r="W2431" s="57" t="str">
        <f>MID(Tabla1[[#This Row],[Aplicación]],14,2)</f>
        <v>21</v>
      </c>
      <c r="X2431" s="57" t="str">
        <f>MID(Tabla1[[#This Row],[Aplicación]],14,6)</f>
        <v>213</v>
      </c>
    </row>
    <row r="2432" spans="1:24" x14ac:dyDescent="0.25">
      <c r="A2432" s="60">
        <v>220239000729</v>
      </c>
      <c r="B2432" s="43" t="s">
        <v>390</v>
      </c>
      <c r="C2432" s="61">
        <v>45292</v>
      </c>
      <c r="D2432" s="60">
        <v>22024001266</v>
      </c>
      <c r="E2432" s="43" t="s">
        <v>1158</v>
      </c>
      <c r="F2432" s="62">
        <v>2967.89</v>
      </c>
      <c r="G2432" s="43" t="s">
        <v>14</v>
      </c>
      <c r="H2432" s="43" t="s">
        <v>2066</v>
      </c>
      <c r="I2432" s="69">
        <v>220</v>
      </c>
      <c r="J2432" s="43" t="s">
        <v>398</v>
      </c>
      <c r="K2432" s="43" t="s">
        <v>398</v>
      </c>
      <c r="L2432" s="43" t="s">
        <v>399</v>
      </c>
      <c r="M2432" s="43" t="s">
        <v>585</v>
      </c>
      <c r="N2432" s="43" t="s">
        <v>539</v>
      </c>
      <c r="O2432" s="52" t="s">
        <v>326</v>
      </c>
      <c r="P2432" s="63" t="s">
        <v>276</v>
      </c>
      <c r="Q2432" s="57" t="str">
        <f>MID(Tabla1[[#This Row],[Aplicación]],14,1)</f>
        <v>2</v>
      </c>
      <c r="R2432" s="35" t="s">
        <v>265</v>
      </c>
      <c r="S2432" s="57" t="str">
        <f>MID(Tabla1[[#This Row],[Aplicación]],6,2)</f>
        <v>10</v>
      </c>
      <c r="T2432" s="54" t="str">
        <f>VLOOKUP(Tabla1[[#This Row],[AREA]],Hoja1!A:B,2,FALSE)</f>
        <v>10. Personas mayores, familia y servicios sociales</v>
      </c>
      <c r="U2432" s="57" t="str">
        <f>MID(Tabla1[[#This Row],[Aplicación]],9,4)</f>
        <v>2312</v>
      </c>
      <c r="V2432" s="54" t="str">
        <f>VLOOKUP(Tabla1[[#This Row],[PROGRAMA]],Hoja1!A:B,2,FALSE)</f>
        <v>2312. Iniciativas sociales</v>
      </c>
      <c r="W2432" s="57" t="str">
        <f>MID(Tabla1[[#This Row],[Aplicación]],14,2)</f>
        <v>21</v>
      </c>
      <c r="X2432" s="57" t="str">
        <f>MID(Tabla1[[#This Row],[Aplicación]],14,6)</f>
        <v>213</v>
      </c>
    </row>
    <row r="2433" spans="1:24" x14ac:dyDescent="0.25">
      <c r="A2433" s="60">
        <v>220239000738</v>
      </c>
      <c r="B2433" s="43" t="s">
        <v>390</v>
      </c>
      <c r="C2433" s="61">
        <v>45292</v>
      </c>
      <c r="D2433" s="60">
        <v>22024001275</v>
      </c>
      <c r="E2433" s="43" t="s">
        <v>1158</v>
      </c>
      <c r="F2433" s="62">
        <v>2715.19</v>
      </c>
      <c r="G2433" s="43" t="s">
        <v>18</v>
      </c>
      <c r="H2433" s="43" t="s">
        <v>2071</v>
      </c>
      <c r="I2433" s="69">
        <v>220</v>
      </c>
      <c r="J2433" s="43" t="s">
        <v>398</v>
      </c>
      <c r="K2433" s="43" t="s">
        <v>398</v>
      </c>
      <c r="L2433" s="43" t="s">
        <v>399</v>
      </c>
      <c r="M2433" s="43" t="s">
        <v>585</v>
      </c>
      <c r="N2433" s="43" t="s">
        <v>539</v>
      </c>
      <c r="O2433" s="52" t="s">
        <v>326</v>
      </c>
      <c r="P2433" s="63" t="s">
        <v>276</v>
      </c>
      <c r="Q2433" s="57" t="str">
        <f>MID(Tabla1[[#This Row],[Aplicación]],14,1)</f>
        <v>2</v>
      </c>
      <c r="R2433" s="35" t="s">
        <v>265</v>
      </c>
      <c r="S2433" s="57" t="str">
        <f>MID(Tabla1[[#This Row],[Aplicación]],6,2)</f>
        <v>10</v>
      </c>
      <c r="T2433" s="54" t="str">
        <f>VLOOKUP(Tabla1[[#This Row],[AREA]],Hoja1!A:B,2,FALSE)</f>
        <v>10. Personas mayores, familia y servicios sociales</v>
      </c>
      <c r="U2433" s="57" t="str">
        <f>MID(Tabla1[[#This Row],[Aplicación]],9,4)</f>
        <v>2312</v>
      </c>
      <c r="V2433" s="54" t="str">
        <f>VLOOKUP(Tabla1[[#This Row],[PROGRAMA]],Hoja1!A:B,2,FALSE)</f>
        <v>2312. Iniciativas sociales</v>
      </c>
      <c r="W2433" s="57" t="str">
        <f>MID(Tabla1[[#This Row],[Aplicación]],14,2)</f>
        <v>21</v>
      </c>
      <c r="X2433" s="57" t="str">
        <f>MID(Tabla1[[#This Row],[Aplicación]],14,6)</f>
        <v>213</v>
      </c>
    </row>
    <row r="2434" spans="1:24" x14ac:dyDescent="0.25">
      <c r="A2434" s="53">
        <v>220219001132</v>
      </c>
      <c r="B2434" s="45" t="s">
        <v>390</v>
      </c>
      <c r="C2434" s="50">
        <v>45292</v>
      </c>
      <c r="D2434" s="44">
        <v>22024001965</v>
      </c>
      <c r="E2434" s="45" t="s">
        <v>1158</v>
      </c>
      <c r="F2434" s="51">
        <v>3237.52</v>
      </c>
      <c r="G2434" s="45" t="s">
        <v>717</v>
      </c>
      <c r="H2434" s="45" t="s">
        <v>922</v>
      </c>
      <c r="I2434" s="53">
        <v>220</v>
      </c>
      <c r="J2434" s="45" t="s">
        <v>719</v>
      </c>
      <c r="K2434" s="45" t="s">
        <v>720</v>
      </c>
      <c r="L2434" s="45" t="s">
        <v>399</v>
      </c>
      <c r="M2434" s="45" t="s">
        <v>395</v>
      </c>
      <c r="N2434" s="45" t="s">
        <v>396</v>
      </c>
      <c r="O2434" s="52" t="s">
        <v>321</v>
      </c>
      <c r="P2434" s="63" t="s">
        <v>276</v>
      </c>
      <c r="Q2434" s="57" t="str">
        <f>MID(Tabla1[[#This Row],[Aplicación]],14,1)</f>
        <v>2</v>
      </c>
      <c r="R2434" s="35" t="s">
        <v>265</v>
      </c>
      <c r="S2434" s="57" t="str">
        <f>MID(Tabla1[[#This Row],[Aplicación]],6,2)</f>
        <v>10</v>
      </c>
      <c r="T2434" s="54" t="str">
        <f>VLOOKUP(Tabla1[[#This Row],[AREA]],Hoja1!A:B,2,FALSE)</f>
        <v>10. Personas mayores, familia y servicios sociales</v>
      </c>
      <c r="U2434" s="57" t="str">
        <f>MID(Tabla1[[#This Row],[Aplicación]],9,4)</f>
        <v>2312</v>
      </c>
      <c r="V2434" s="54" t="str">
        <f>VLOOKUP(Tabla1[[#This Row],[PROGRAMA]],Hoja1!A:B,2,FALSE)</f>
        <v>2312. Iniciativas sociales</v>
      </c>
      <c r="W2434" s="57" t="str">
        <f>MID(Tabla1[[#This Row],[Aplicación]],14,2)</f>
        <v>21</v>
      </c>
      <c r="X2434" s="57" t="str">
        <f>MID(Tabla1[[#This Row],[Aplicación]],14,6)</f>
        <v>213</v>
      </c>
    </row>
    <row r="2435" spans="1:24" x14ac:dyDescent="0.25">
      <c r="A2435" s="60">
        <v>220240003033</v>
      </c>
      <c r="B2435" s="43" t="s">
        <v>390</v>
      </c>
      <c r="C2435" s="61">
        <v>45343</v>
      </c>
      <c r="D2435" s="60">
        <v>22024001650</v>
      </c>
      <c r="E2435" s="43" t="s">
        <v>1158</v>
      </c>
      <c r="F2435" s="62">
        <v>844.58</v>
      </c>
      <c r="G2435" s="43" t="s">
        <v>14</v>
      </c>
      <c r="H2435" s="43" t="s">
        <v>2097</v>
      </c>
      <c r="I2435" s="69">
        <v>220</v>
      </c>
      <c r="J2435" s="43" t="s">
        <v>398</v>
      </c>
      <c r="K2435" s="43" t="s">
        <v>398</v>
      </c>
      <c r="L2435" s="43" t="s">
        <v>399</v>
      </c>
      <c r="M2435" s="43" t="s">
        <v>585</v>
      </c>
      <c r="N2435" s="43" t="s">
        <v>539</v>
      </c>
      <c r="O2435" s="52" t="s">
        <v>326</v>
      </c>
      <c r="P2435" s="63" t="s">
        <v>276</v>
      </c>
      <c r="Q2435" s="57" t="str">
        <f>MID(Tabla1[[#This Row],[Aplicación]],14,1)</f>
        <v>2</v>
      </c>
      <c r="R2435" s="35" t="s">
        <v>265</v>
      </c>
      <c r="S2435" s="57" t="str">
        <f>MID(Tabla1[[#This Row],[Aplicación]],6,2)</f>
        <v>10</v>
      </c>
      <c r="T2435" s="54" t="str">
        <f>VLOOKUP(Tabla1[[#This Row],[AREA]],Hoja1!A:B,2,FALSE)</f>
        <v>10. Personas mayores, familia y servicios sociales</v>
      </c>
      <c r="U2435" s="57" t="str">
        <f>MID(Tabla1[[#This Row],[Aplicación]],9,4)</f>
        <v>2312</v>
      </c>
      <c r="V2435" s="54" t="str">
        <f>VLOOKUP(Tabla1[[#This Row],[PROGRAMA]],Hoja1!A:B,2,FALSE)</f>
        <v>2312. Iniciativas sociales</v>
      </c>
      <c r="W2435" s="57" t="str">
        <f>MID(Tabla1[[#This Row],[Aplicación]],14,2)</f>
        <v>21</v>
      </c>
      <c r="X2435" s="57" t="str">
        <f>MID(Tabla1[[#This Row],[Aplicación]],14,6)</f>
        <v>213</v>
      </c>
    </row>
    <row r="2436" spans="1:24" x14ac:dyDescent="0.25">
      <c r="A2436" s="44">
        <v>220239000728</v>
      </c>
      <c r="B2436" s="45" t="s">
        <v>390</v>
      </c>
      <c r="C2436" s="50">
        <v>45292</v>
      </c>
      <c r="D2436" s="44">
        <v>22024001265</v>
      </c>
      <c r="E2436" s="45" t="s">
        <v>1158</v>
      </c>
      <c r="F2436" s="51">
        <v>1959.72</v>
      </c>
      <c r="G2436" s="45" t="s">
        <v>14</v>
      </c>
      <c r="H2436" s="45" t="s">
        <v>2213</v>
      </c>
      <c r="I2436" s="53">
        <v>220</v>
      </c>
      <c r="J2436" s="45" t="s">
        <v>398</v>
      </c>
      <c r="K2436" s="45" t="s">
        <v>398</v>
      </c>
      <c r="L2436" s="45" t="s">
        <v>399</v>
      </c>
      <c r="M2436" s="45" t="s">
        <v>585</v>
      </c>
      <c r="N2436" s="45" t="s">
        <v>539</v>
      </c>
      <c r="O2436" s="52" t="s">
        <v>326</v>
      </c>
      <c r="P2436" s="63" t="s">
        <v>276</v>
      </c>
      <c r="Q2436" s="57" t="str">
        <f>MID(Tabla1[[#This Row],[Aplicación]],14,1)</f>
        <v>2</v>
      </c>
      <c r="R2436" s="35" t="s">
        <v>265</v>
      </c>
      <c r="S2436" s="57" t="str">
        <f>MID(Tabla1[[#This Row],[Aplicación]],6,2)</f>
        <v>10</v>
      </c>
      <c r="T2436" s="54" t="str">
        <f>VLOOKUP(Tabla1[[#This Row],[AREA]],Hoja1!A:B,2,FALSE)</f>
        <v>10. Personas mayores, familia y servicios sociales</v>
      </c>
      <c r="U2436" s="57" t="str">
        <f>MID(Tabla1[[#This Row],[Aplicación]],9,4)</f>
        <v>2312</v>
      </c>
      <c r="V2436" s="54" t="str">
        <f>VLOOKUP(Tabla1[[#This Row],[PROGRAMA]],Hoja1!A:B,2,FALSE)</f>
        <v>2312. Iniciativas sociales</v>
      </c>
      <c r="W2436" s="57" t="str">
        <f>MID(Tabla1[[#This Row],[Aplicación]],14,2)</f>
        <v>21</v>
      </c>
      <c r="X2436" s="57" t="str">
        <f>MID(Tabla1[[#This Row],[Aplicación]],14,6)</f>
        <v>213</v>
      </c>
    </row>
    <row r="2437" spans="1:24" x14ac:dyDescent="0.25">
      <c r="A2437" s="60">
        <v>220239000737</v>
      </c>
      <c r="B2437" s="43" t="s">
        <v>390</v>
      </c>
      <c r="C2437" s="61">
        <v>45292</v>
      </c>
      <c r="D2437" s="60">
        <v>22024001274</v>
      </c>
      <c r="E2437" s="43" t="s">
        <v>1158</v>
      </c>
      <c r="F2437" s="62">
        <v>1822.92</v>
      </c>
      <c r="G2437" s="43" t="s">
        <v>18</v>
      </c>
      <c r="H2437" s="43" t="s">
        <v>2250</v>
      </c>
      <c r="I2437" s="69">
        <v>220</v>
      </c>
      <c r="J2437" s="43" t="s">
        <v>398</v>
      </c>
      <c r="K2437" s="43" t="s">
        <v>398</v>
      </c>
      <c r="L2437" s="43" t="s">
        <v>399</v>
      </c>
      <c r="M2437" s="43" t="s">
        <v>585</v>
      </c>
      <c r="N2437" s="43" t="s">
        <v>539</v>
      </c>
      <c r="O2437" s="52" t="s">
        <v>326</v>
      </c>
      <c r="P2437" s="63" t="s">
        <v>276</v>
      </c>
      <c r="Q2437" s="57" t="str">
        <f>MID(Tabla1[[#This Row],[Aplicación]],14,1)</f>
        <v>2</v>
      </c>
      <c r="R2437" s="35" t="s">
        <v>265</v>
      </c>
      <c r="S2437" s="57" t="str">
        <f>MID(Tabla1[[#This Row],[Aplicación]],6,2)</f>
        <v>10</v>
      </c>
      <c r="T2437" s="54" t="str">
        <f>VLOOKUP(Tabla1[[#This Row],[AREA]],Hoja1!A:B,2,FALSE)</f>
        <v>10. Personas mayores, familia y servicios sociales</v>
      </c>
      <c r="U2437" s="57" t="str">
        <f>MID(Tabla1[[#This Row],[Aplicación]],9,4)</f>
        <v>2312</v>
      </c>
      <c r="V2437" s="54" t="str">
        <f>VLOOKUP(Tabla1[[#This Row],[PROGRAMA]],Hoja1!A:B,2,FALSE)</f>
        <v>2312. Iniciativas sociales</v>
      </c>
      <c r="W2437" s="57" t="str">
        <f>MID(Tabla1[[#This Row],[Aplicación]],14,2)</f>
        <v>21</v>
      </c>
      <c r="X2437" s="57" t="str">
        <f>MID(Tabla1[[#This Row],[Aplicación]],14,6)</f>
        <v>213</v>
      </c>
    </row>
    <row r="2438" spans="1:24" x14ac:dyDescent="0.25">
      <c r="A2438" s="60">
        <v>220239000708</v>
      </c>
      <c r="B2438" s="43" t="s">
        <v>390</v>
      </c>
      <c r="C2438" s="61">
        <v>45292</v>
      </c>
      <c r="D2438" s="60">
        <v>22024001264</v>
      </c>
      <c r="E2438" s="43" t="s">
        <v>1158</v>
      </c>
      <c r="F2438" s="62">
        <v>968</v>
      </c>
      <c r="G2438" s="43" t="s">
        <v>2375</v>
      </c>
      <c r="H2438" s="43" t="s">
        <v>2376</v>
      </c>
      <c r="I2438" s="69">
        <v>220</v>
      </c>
      <c r="J2438" s="43" t="s">
        <v>486</v>
      </c>
      <c r="K2438" s="43" t="s">
        <v>486</v>
      </c>
      <c r="L2438" s="43" t="s">
        <v>399</v>
      </c>
      <c r="M2438" s="43" t="s">
        <v>585</v>
      </c>
      <c r="N2438" s="43" t="s">
        <v>539</v>
      </c>
      <c r="O2438" s="52" t="s">
        <v>326</v>
      </c>
      <c r="P2438" s="63" t="s">
        <v>276</v>
      </c>
      <c r="Q2438" s="57" t="str">
        <f>MID(Tabla1[[#This Row],[Aplicación]],14,1)</f>
        <v>2</v>
      </c>
      <c r="R2438" s="35" t="s">
        <v>265</v>
      </c>
      <c r="S2438" s="57" t="str">
        <f>MID(Tabla1[[#This Row],[Aplicación]],6,2)</f>
        <v>10</v>
      </c>
      <c r="T2438" s="54" t="str">
        <f>VLOOKUP(Tabla1[[#This Row],[AREA]],Hoja1!A:B,2,FALSE)</f>
        <v>10. Personas mayores, familia y servicios sociales</v>
      </c>
      <c r="U2438" s="57" t="str">
        <f>MID(Tabla1[[#This Row],[Aplicación]],9,4)</f>
        <v>2312</v>
      </c>
      <c r="V2438" s="54" t="str">
        <f>VLOOKUP(Tabla1[[#This Row],[PROGRAMA]],Hoja1!A:B,2,FALSE)</f>
        <v>2312. Iniciativas sociales</v>
      </c>
      <c r="W2438" s="57" t="str">
        <f>MID(Tabla1[[#This Row],[Aplicación]],14,2)</f>
        <v>21</v>
      </c>
      <c r="X2438" s="57" t="str">
        <f>MID(Tabla1[[#This Row],[Aplicación]],14,6)</f>
        <v>213</v>
      </c>
    </row>
    <row r="2439" spans="1:24" x14ac:dyDescent="0.25">
      <c r="A2439" s="60">
        <v>220239000707</v>
      </c>
      <c r="B2439" s="43" t="s">
        <v>390</v>
      </c>
      <c r="C2439" s="61">
        <v>45292</v>
      </c>
      <c r="D2439" s="60">
        <v>22024001263</v>
      </c>
      <c r="E2439" s="43" t="s">
        <v>1158</v>
      </c>
      <c r="F2439" s="62">
        <v>605</v>
      </c>
      <c r="G2439" s="43" t="s">
        <v>2375</v>
      </c>
      <c r="H2439" s="43" t="s">
        <v>2518</v>
      </c>
      <c r="I2439" s="69">
        <v>220</v>
      </c>
      <c r="J2439" s="43" t="s">
        <v>486</v>
      </c>
      <c r="K2439" s="43" t="s">
        <v>486</v>
      </c>
      <c r="L2439" s="43" t="s">
        <v>399</v>
      </c>
      <c r="M2439" s="43" t="s">
        <v>585</v>
      </c>
      <c r="N2439" s="43" t="s">
        <v>539</v>
      </c>
      <c r="O2439" s="52" t="s">
        <v>326</v>
      </c>
      <c r="P2439" s="63" t="s">
        <v>276</v>
      </c>
      <c r="Q2439" s="57" t="str">
        <f>MID(Tabla1[[#This Row],[Aplicación]],14,1)</f>
        <v>2</v>
      </c>
      <c r="R2439" s="35" t="s">
        <v>265</v>
      </c>
      <c r="S2439" s="57" t="str">
        <f>MID(Tabla1[[#This Row],[Aplicación]],6,2)</f>
        <v>10</v>
      </c>
      <c r="T2439" s="54" t="str">
        <f>VLOOKUP(Tabla1[[#This Row],[AREA]],Hoja1!A:B,2,FALSE)</f>
        <v>10. Personas mayores, familia y servicios sociales</v>
      </c>
      <c r="U2439" s="57" t="str">
        <f>MID(Tabla1[[#This Row],[Aplicación]],9,4)</f>
        <v>2312</v>
      </c>
      <c r="V2439" s="54" t="str">
        <f>VLOOKUP(Tabla1[[#This Row],[PROGRAMA]],Hoja1!A:B,2,FALSE)</f>
        <v>2312. Iniciativas sociales</v>
      </c>
      <c r="W2439" s="57" t="str">
        <f>MID(Tabla1[[#This Row],[Aplicación]],14,2)</f>
        <v>21</v>
      </c>
      <c r="X2439" s="57" t="str">
        <f>MID(Tabla1[[#This Row],[Aplicación]],14,6)</f>
        <v>213</v>
      </c>
    </row>
    <row r="2440" spans="1:24" x14ac:dyDescent="0.25">
      <c r="A2440" s="60">
        <v>220239000902</v>
      </c>
      <c r="B2440" s="43" t="s">
        <v>390</v>
      </c>
      <c r="C2440" s="61">
        <v>45292</v>
      </c>
      <c r="D2440" s="60">
        <v>22024001283</v>
      </c>
      <c r="E2440" s="43" t="s">
        <v>1158</v>
      </c>
      <c r="F2440" s="62">
        <v>387.7</v>
      </c>
      <c r="G2440" s="43" t="s">
        <v>883</v>
      </c>
      <c r="H2440" s="43" t="s">
        <v>2549</v>
      </c>
      <c r="I2440" s="69">
        <v>220</v>
      </c>
      <c r="J2440" s="43" t="s">
        <v>398</v>
      </c>
      <c r="K2440" s="43" t="s">
        <v>398</v>
      </c>
      <c r="L2440" s="43" t="s">
        <v>399</v>
      </c>
      <c r="M2440" s="43" t="s">
        <v>585</v>
      </c>
      <c r="N2440" s="43" t="s">
        <v>539</v>
      </c>
      <c r="O2440" s="52" t="s">
        <v>326</v>
      </c>
      <c r="P2440" s="63" t="s">
        <v>276</v>
      </c>
      <c r="Q2440" s="57" t="str">
        <f>MID(Tabla1[[#This Row],[Aplicación]],14,1)</f>
        <v>2</v>
      </c>
      <c r="R2440" s="35" t="s">
        <v>265</v>
      </c>
      <c r="S2440" s="57" t="str">
        <f>MID(Tabla1[[#This Row],[Aplicación]],6,2)</f>
        <v>10</v>
      </c>
      <c r="T2440" s="54" t="str">
        <f>VLOOKUP(Tabla1[[#This Row],[AREA]],Hoja1!A:B,2,FALSE)</f>
        <v>10. Personas mayores, familia y servicios sociales</v>
      </c>
      <c r="U2440" s="57" t="str">
        <f>MID(Tabla1[[#This Row],[Aplicación]],9,4)</f>
        <v>2312</v>
      </c>
      <c r="V2440" s="54" t="str">
        <f>VLOOKUP(Tabla1[[#This Row],[PROGRAMA]],Hoja1!A:B,2,FALSE)</f>
        <v>2312. Iniciativas sociales</v>
      </c>
      <c r="W2440" s="57" t="str">
        <f>MID(Tabla1[[#This Row],[Aplicación]],14,2)</f>
        <v>21</v>
      </c>
      <c r="X2440" s="57" t="str">
        <f>MID(Tabla1[[#This Row],[Aplicación]],14,6)</f>
        <v>213</v>
      </c>
    </row>
    <row r="2441" spans="1:24" x14ac:dyDescent="0.25">
      <c r="A2441" s="60">
        <v>220239000730</v>
      </c>
      <c r="B2441" s="43" t="s">
        <v>390</v>
      </c>
      <c r="C2441" s="61">
        <v>45292</v>
      </c>
      <c r="D2441" s="60">
        <v>22024001267</v>
      </c>
      <c r="E2441" s="43" t="s">
        <v>1158</v>
      </c>
      <c r="F2441" s="62">
        <v>2758.8</v>
      </c>
      <c r="G2441" s="43" t="s">
        <v>20</v>
      </c>
      <c r="H2441" s="43" t="s">
        <v>2572</v>
      </c>
      <c r="I2441" s="69">
        <v>220</v>
      </c>
      <c r="J2441" s="43" t="s">
        <v>398</v>
      </c>
      <c r="K2441" s="43" t="s">
        <v>398</v>
      </c>
      <c r="L2441" s="43" t="s">
        <v>399</v>
      </c>
      <c r="M2441" s="43" t="s">
        <v>585</v>
      </c>
      <c r="N2441" s="43" t="s">
        <v>539</v>
      </c>
      <c r="O2441" s="52" t="s">
        <v>326</v>
      </c>
      <c r="P2441" s="63" t="s">
        <v>276</v>
      </c>
      <c r="Q2441" s="57" t="str">
        <f>MID(Tabla1[[#This Row],[Aplicación]],14,1)</f>
        <v>2</v>
      </c>
      <c r="R2441" s="35" t="s">
        <v>265</v>
      </c>
      <c r="S2441" s="57" t="str">
        <f>MID(Tabla1[[#This Row],[Aplicación]],6,2)</f>
        <v>10</v>
      </c>
      <c r="T2441" s="54" t="str">
        <f>VLOOKUP(Tabla1[[#This Row],[AREA]],Hoja1!A:B,2,FALSE)</f>
        <v>10. Personas mayores, familia y servicios sociales</v>
      </c>
      <c r="U2441" s="57" t="str">
        <f>MID(Tabla1[[#This Row],[Aplicación]],9,4)</f>
        <v>2312</v>
      </c>
      <c r="V2441" s="54" t="str">
        <f>VLOOKUP(Tabla1[[#This Row],[PROGRAMA]],Hoja1!A:B,2,FALSE)</f>
        <v>2312. Iniciativas sociales</v>
      </c>
      <c r="W2441" s="57" t="str">
        <f>MID(Tabla1[[#This Row],[Aplicación]],14,2)</f>
        <v>21</v>
      </c>
      <c r="X2441" s="57" t="str">
        <f>MID(Tabla1[[#This Row],[Aplicación]],14,6)</f>
        <v>213</v>
      </c>
    </row>
    <row r="2442" spans="1:24" x14ac:dyDescent="0.25">
      <c r="A2442" s="60">
        <v>220239000731</v>
      </c>
      <c r="B2442" s="43" t="s">
        <v>390</v>
      </c>
      <c r="C2442" s="61">
        <v>45292</v>
      </c>
      <c r="D2442" s="60">
        <v>22024001268</v>
      </c>
      <c r="E2442" s="43" t="s">
        <v>1158</v>
      </c>
      <c r="F2442" s="62">
        <v>3310.56</v>
      </c>
      <c r="G2442" s="43" t="s">
        <v>20</v>
      </c>
      <c r="H2442" s="43" t="s">
        <v>2579</v>
      </c>
      <c r="I2442" s="69">
        <v>220</v>
      </c>
      <c r="J2442" s="43" t="s">
        <v>398</v>
      </c>
      <c r="K2442" s="43" t="s">
        <v>398</v>
      </c>
      <c r="L2442" s="43" t="s">
        <v>399</v>
      </c>
      <c r="M2442" s="43" t="s">
        <v>585</v>
      </c>
      <c r="N2442" s="43" t="s">
        <v>539</v>
      </c>
      <c r="O2442" s="52" t="s">
        <v>326</v>
      </c>
      <c r="P2442" s="63" t="s">
        <v>276</v>
      </c>
      <c r="Q2442" s="57" t="str">
        <f>MID(Tabla1[[#This Row],[Aplicación]],14,1)</f>
        <v>2</v>
      </c>
      <c r="R2442" s="35" t="s">
        <v>265</v>
      </c>
      <c r="S2442" s="57" t="str">
        <f>MID(Tabla1[[#This Row],[Aplicación]],6,2)</f>
        <v>10</v>
      </c>
      <c r="T2442" s="54" t="str">
        <f>VLOOKUP(Tabla1[[#This Row],[AREA]],Hoja1!A:B,2,FALSE)</f>
        <v>10. Personas mayores, familia y servicios sociales</v>
      </c>
      <c r="U2442" s="57" t="str">
        <f>MID(Tabla1[[#This Row],[Aplicación]],9,4)</f>
        <v>2312</v>
      </c>
      <c r="V2442" s="54" t="str">
        <f>VLOOKUP(Tabla1[[#This Row],[PROGRAMA]],Hoja1!A:B,2,FALSE)</f>
        <v>2312. Iniciativas sociales</v>
      </c>
      <c r="W2442" s="57" t="str">
        <f>MID(Tabla1[[#This Row],[Aplicación]],14,2)</f>
        <v>21</v>
      </c>
      <c r="X2442" s="57" t="str">
        <f>MID(Tabla1[[#This Row],[Aplicación]],14,6)</f>
        <v>213</v>
      </c>
    </row>
    <row r="2443" spans="1:24" x14ac:dyDescent="0.25">
      <c r="A2443" s="60">
        <v>220240005398</v>
      </c>
      <c r="B2443" s="43" t="s">
        <v>673</v>
      </c>
      <c r="C2443" s="61">
        <v>45363</v>
      </c>
      <c r="D2443" s="60">
        <v>22024001965</v>
      </c>
      <c r="E2443" s="43" t="s">
        <v>1158</v>
      </c>
      <c r="F2443" s="62">
        <v>-3237.52</v>
      </c>
      <c r="G2443" s="43" t="s">
        <v>717</v>
      </c>
      <c r="H2443" s="43" t="s">
        <v>2695</v>
      </c>
      <c r="I2443" s="69">
        <v>220</v>
      </c>
      <c r="J2443" s="43" t="s">
        <v>719</v>
      </c>
      <c r="K2443" s="43" t="s">
        <v>720</v>
      </c>
      <c r="L2443" s="43" t="s">
        <v>399</v>
      </c>
      <c r="M2443" s="43" t="s">
        <v>395</v>
      </c>
      <c r="N2443" s="43" t="s">
        <v>396</v>
      </c>
      <c r="O2443" s="52" t="s">
        <v>321</v>
      </c>
      <c r="P2443" s="63" t="s">
        <v>276</v>
      </c>
      <c r="Q2443" s="57" t="str">
        <f>MID(Tabla1[[#This Row],[Aplicación]],14,1)</f>
        <v>2</v>
      </c>
      <c r="R2443" s="35" t="s">
        <v>265</v>
      </c>
      <c r="S2443" s="57" t="str">
        <f>MID(Tabla1[[#This Row],[Aplicación]],6,2)</f>
        <v>10</v>
      </c>
      <c r="T2443" s="54" t="str">
        <f>VLOOKUP(Tabla1[[#This Row],[AREA]],Hoja1!A:B,2,FALSE)</f>
        <v>10. Personas mayores, familia y servicios sociales</v>
      </c>
      <c r="U2443" s="57" t="str">
        <f>MID(Tabla1[[#This Row],[Aplicación]],9,4)</f>
        <v>2312</v>
      </c>
      <c r="V2443" s="54" t="str">
        <f>VLOOKUP(Tabla1[[#This Row],[PROGRAMA]],Hoja1!A:B,2,FALSE)</f>
        <v>2312. Iniciativas sociales</v>
      </c>
      <c r="W2443" s="57" t="str">
        <f>MID(Tabla1[[#This Row],[Aplicación]],14,2)</f>
        <v>21</v>
      </c>
      <c r="X2443" s="57" t="str">
        <f>MID(Tabla1[[#This Row],[Aplicación]],14,6)</f>
        <v>213</v>
      </c>
    </row>
    <row r="2444" spans="1:24" x14ac:dyDescent="0.25">
      <c r="A2444" s="60">
        <v>220240005399</v>
      </c>
      <c r="B2444" s="43" t="s">
        <v>390</v>
      </c>
      <c r="C2444" s="61">
        <v>45363</v>
      </c>
      <c r="D2444" s="60">
        <v>22024001965</v>
      </c>
      <c r="E2444" s="43" t="s">
        <v>1158</v>
      </c>
      <c r="F2444" s="62">
        <v>1888.55</v>
      </c>
      <c r="G2444" s="43" t="s">
        <v>717</v>
      </c>
      <c r="H2444" s="43" t="s">
        <v>2753</v>
      </c>
      <c r="I2444" s="69">
        <v>220</v>
      </c>
      <c r="J2444" s="43" t="s">
        <v>719</v>
      </c>
      <c r="K2444" s="43" t="s">
        <v>720</v>
      </c>
      <c r="L2444" s="43" t="s">
        <v>399</v>
      </c>
      <c r="M2444" s="43" t="s">
        <v>395</v>
      </c>
      <c r="N2444" s="43" t="s">
        <v>396</v>
      </c>
      <c r="O2444" s="52" t="s">
        <v>321</v>
      </c>
      <c r="P2444" s="63" t="s">
        <v>276</v>
      </c>
      <c r="Q2444" s="57" t="str">
        <f>MID(Tabla1[[#This Row],[Aplicación]],14,1)</f>
        <v>2</v>
      </c>
      <c r="R2444" s="35" t="s">
        <v>265</v>
      </c>
      <c r="S2444" s="57" t="str">
        <f>MID(Tabla1[[#This Row],[Aplicación]],6,2)</f>
        <v>10</v>
      </c>
      <c r="T2444" s="54" t="str">
        <f>VLOOKUP(Tabla1[[#This Row],[AREA]],Hoja1!A:B,2,FALSE)</f>
        <v>10. Personas mayores, familia y servicios sociales</v>
      </c>
      <c r="U2444" s="57" t="str">
        <f>MID(Tabla1[[#This Row],[Aplicación]],9,4)</f>
        <v>2312</v>
      </c>
      <c r="V2444" s="54" t="str">
        <f>VLOOKUP(Tabla1[[#This Row],[PROGRAMA]],Hoja1!A:B,2,FALSE)</f>
        <v>2312. Iniciativas sociales</v>
      </c>
      <c r="W2444" s="57" t="str">
        <f>MID(Tabla1[[#This Row],[Aplicación]],14,2)</f>
        <v>21</v>
      </c>
      <c r="X2444" s="57" t="str">
        <f>MID(Tabla1[[#This Row],[Aplicación]],14,6)</f>
        <v>213</v>
      </c>
    </row>
    <row r="2445" spans="1:24" x14ac:dyDescent="0.25">
      <c r="A2445" s="60">
        <v>220240005399</v>
      </c>
      <c r="B2445" s="43" t="s">
        <v>390</v>
      </c>
      <c r="C2445" s="61">
        <v>45363</v>
      </c>
      <c r="D2445" s="60">
        <v>22024001263</v>
      </c>
      <c r="E2445" s="43" t="s">
        <v>1158</v>
      </c>
      <c r="F2445" s="62">
        <v>1348.97</v>
      </c>
      <c r="G2445" s="43" t="s">
        <v>717</v>
      </c>
      <c r="H2445" s="43" t="s">
        <v>2753</v>
      </c>
      <c r="I2445" s="69">
        <v>220</v>
      </c>
      <c r="J2445" s="43" t="s">
        <v>719</v>
      </c>
      <c r="K2445" s="43" t="s">
        <v>720</v>
      </c>
      <c r="L2445" s="43" t="s">
        <v>399</v>
      </c>
      <c r="M2445" s="43" t="s">
        <v>395</v>
      </c>
      <c r="N2445" s="43" t="s">
        <v>396</v>
      </c>
      <c r="O2445" s="52" t="s">
        <v>321</v>
      </c>
      <c r="P2445" s="63" t="s">
        <v>276</v>
      </c>
      <c r="Q2445" s="57" t="str">
        <f>MID(Tabla1[[#This Row],[Aplicación]],14,1)</f>
        <v>2</v>
      </c>
      <c r="R2445" s="35" t="s">
        <v>265</v>
      </c>
      <c r="S2445" s="57" t="str">
        <f>MID(Tabla1[[#This Row],[Aplicación]],6,2)</f>
        <v>10</v>
      </c>
      <c r="T2445" s="54" t="str">
        <f>VLOOKUP(Tabla1[[#This Row],[AREA]],Hoja1!A:B,2,FALSE)</f>
        <v>10. Personas mayores, familia y servicios sociales</v>
      </c>
      <c r="U2445" s="57" t="str">
        <f>MID(Tabla1[[#This Row],[Aplicación]],9,4)</f>
        <v>2312</v>
      </c>
      <c r="V2445" s="54" t="str">
        <f>VLOOKUP(Tabla1[[#This Row],[PROGRAMA]],Hoja1!A:B,2,FALSE)</f>
        <v>2312. Iniciativas sociales</v>
      </c>
      <c r="W2445" s="57" t="str">
        <f>MID(Tabla1[[#This Row],[Aplicación]],14,2)</f>
        <v>21</v>
      </c>
      <c r="X2445" s="57" t="str">
        <f>MID(Tabla1[[#This Row],[Aplicación]],14,6)</f>
        <v>213</v>
      </c>
    </row>
    <row r="2446" spans="1:24" x14ac:dyDescent="0.25">
      <c r="A2446" s="60">
        <v>220240005079</v>
      </c>
      <c r="B2446" s="43" t="s">
        <v>390</v>
      </c>
      <c r="C2446" s="61">
        <v>45358</v>
      </c>
      <c r="D2446" s="60">
        <v>22024002952</v>
      </c>
      <c r="E2446" s="43" t="s">
        <v>1158</v>
      </c>
      <c r="F2446" s="62">
        <v>225.06</v>
      </c>
      <c r="G2446" s="43" t="s">
        <v>20</v>
      </c>
      <c r="H2446" s="43" t="s">
        <v>2775</v>
      </c>
      <c r="I2446" s="69">
        <v>220</v>
      </c>
      <c r="J2446" s="43" t="s">
        <v>398</v>
      </c>
      <c r="K2446" s="43" t="s">
        <v>398</v>
      </c>
      <c r="L2446" s="43" t="s">
        <v>413</v>
      </c>
      <c r="M2446" s="43" t="s">
        <v>585</v>
      </c>
      <c r="N2446" s="43" t="s">
        <v>539</v>
      </c>
      <c r="O2446" s="52" t="s">
        <v>326</v>
      </c>
      <c r="P2446" s="63" t="s">
        <v>276</v>
      </c>
      <c r="Q2446" s="57" t="str">
        <f>MID(Tabla1[[#This Row],[Aplicación]],14,1)</f>
        <v>2</v>
      </c>
      <c r="R2446" s="35" t="s">
        <v>265</v>
      </c>
      <c r="S2446" s="57" t="str">
        <f>MID(Tabla1[[#This Row],[Aplicación]],6,2)</f>
        <v>10</v>
      </c>
      <c r="T2446" s="54" t="str">
        <f>VLOOKUP(Tabla1[[#This Row],[AREA]],Hoja1!A:B,2,FALSE)</f>
        <v>10. Personas mayores, familia y servicios sociales</v>
      </c>
      <c r="U2446" s="57" t="str">
        <f>MID(Tabla1[[#This Row],[Aplicación]],9,4)</f>
        <v>2312</v>
      </c>
      <c r="V2446" s="54" t="str">
        <f>VLOOKUP(Tabla1[[#This Row],[PROGRAMA]],Hoja1!A:B,2,FALSE)</f>
        <v>2312. Iniciativas sociales</v>
      </c>
      <c r="W2446" s="57" t="str">
        <f>MID(Tabla1[[#This Row],[Aplicación]],14,2)</f>
        <v>21</v>
      </c>
      <c r="X2446" s="57" t="str">
        <f>MID(Tabla1[[#This Row],[Aplicación]],14,6)</f>
        <v>213</v>
      </c>
    </row>
    <row r="2447" spans="1:24" x14ac:dyDescent="0.25">
      <c r="A2447" s="60">
        <v>220240025801</v>
      </c>
      <c r="B2447" s="43" t="s">
        <v>390</v>
      </c>
      <c r="C2447" s="61">
        <v>45462</v>
      </c>
      <c r="D2447" s="60">
        <v>22024005095</v>
      </c>
      <c r="E2447" s="43" t="s">
        <v>1158</v>
      </c>
      <c r="F2447" s="62">
        <v>242</v>
      </c>
      <c r="G2447" s="43" t="s">
        <v>14</v>
      </c>
      <c r="H2447" s="43" t="s">
        <v>3154</v>
      </c>
      <c r="I2447" s="69" t="s">
        <v>2930</v>
      </c>
      <c r="J2447" s="43" t="s">
        <v>398</v>
      </c>
      <c r="K2447" s="43" t="s">
        <v>398</v>
      </c>
      <c r="L2447" s="43" t="s">
        <v>399</v>
      </c>
      <c r="M2447" s="43" t="s">
        <v>585</v>
      </c>
      <c r="N2447" s="43" t="s">
        <v>539</v>
      </c>
      <c r="O2447" s="68" t="s">
        <v>326</v>
      </c>
      <c r="P2447" s="68" t="s">
        <v>2931</v>
      </c>
      <c r="Q2447" s="57" t="s">
        <v>2932</v>
      </c>
      <c r="R2447" s="35" t="s">
        <v>265</v>
      </c>
      <c r="S2447" s="57" t="str">
        <f>MID(Tabla1[[#This Row],[Aplicación]],6,2)</f>
        <v>10</v>
      </c>
      <c r="T2447" s="54" t="str">
        <f>VLOOKUP(Tabla1[[#This Row],[AREA]],Hoja1!A:B,2,FALSE)</f>
        <v>10. Personas mayores, familia y servicios sociales</v>
      </c>
      <c r="U2447" s="57" t="str">
        <f>MID(Tabla1[[#This Row],[Aplicación]],9,4)</f>
        <v>2312</v>
      </c>
      <c r="V2447" s="54" t="str">
        <f>VLOOKUP(Tabla1[[#This Row],[PROGRAMA]],Hoja1!A:B,2,FALSE)</f>
        <v>2312. Iniciativas sociales</v>
      </c>
      <c r="W2447" s="57" t="str">
        <f>MID(Tabla1[[#This Row],[Aplicación]],14,2)</f>
        <v>21</v>
      </c>
      <c r="X2447" s="57" t="str">
        <f>MID(Tabla1[[#This Row],[Aplicación]],14,6)</f>
        <v>213</v>
      </c>
    </row>
    <row r="2448" spans="1:24" x14ac:dyDescent="0.25">
      <c r="A2448" s="60">
        <v>220240025801</v>
      </c>
      <c r="B2448" s="43" t="s">
        <v>390</v>
      </c>
      <c r="C2448" s="61">
        <v>45462</v>
      </c>
      <c r="D2448" s="60">
        <v>22024005096</v>
      </c>
      <c r="E2448" s="43" t="s">
        <v>1158</v>
      </c>
      <c r="F2448" s="62">
        <v>484</v>
      </c>
      <c r="G2448" s="43" t="s">
        <v>14</v>
      </c>
      <c r="H2448" s="43" t="s">
        <v>3154</v>
      </c>
      <c r="I2448" s="69" t="s">
        <v>2930</v>
      </c>
      <c r="J2448" s="43" t="s">
        <v>398</v>
      </c>
      <c r="K2448" s="43" t="s">
        <v>398</v>
      </c>
      <c r="L2448" s="43" t="s">
        <v>399</v>
      </c>
      <c r="M2448" s="43" t="s">
        <v>585</v>
      </c>
      <c r="N2448" s="43" t="s">
        <v>539</v>
      </c>
      <c r="O2448" s="68" t="s">
        <v>326</v>
      </c>
      <c r="P2448" s="68" t="s">
        <v>2931</v>
      </c>
      <c r="Q2448" s="57" t="s">
        <v>2932</v>
      </c>
      <c r="R2448" s="35" t="s">
        <v>265</v>
      </c>
      <c r="S2448" s="57" t="str">
        <f>MID(Tabla1[[#This Row],[Aplicación]],6,2)</f>
        <v>10</v>
      </c>
      <c r="T2448" s="54" t="str">
        <f>VLOOKUP(Tabla1[[#This Row],[AREA]],Hoja1!A:B,2,FALSE)</f>
        <v>10. Personas mayores, familia y servicios sociales</v>
      </c>
      <c r="U2448" s="57" t="str">
        <f>MID(Tabla1[[#This Row],[Aplicación]],9,4)</f>
        <v>2312</v>
      </c>
      <c r="V2448" s="54" t="str">
        <f>VLOOKUP(Tabla1[[#This Row],[PROGRAMA]],Hoja1!A:B,2,FALSE)</f>
        <v>2312. Iniciativas sociales</v>
      </c>
      <c r="W2448" s="57" t="str">
        <f>MID(Tabla1[[#This Row],[Aplicación]],14,2)</f>
        <v>21</v>
      </c>
      <c r="X2448" s="57" t="str">
        <f>MID(Tabla1[[#This Row],[Aplicación]],14,6)</f>
        <v>213</v>
      </c>
    </row>
    <row r="2449" spans="1:24" x14ac:dyDescent="0.25">
      <c r="A2449" s="60">
        <v>220240021732</v>
      </c>
      <c r="B2449" s="43" t="s">
        <v>390</v>
      </c>
      <c r="C2449" s="61">
        <v>45440</v>
      </c>
      <c r="D2449" s="60">
        <v>22024004654</v>
      </c>
      <c r="E2449" s="43" t="s">
        <v>1158</v>
      </c>
      <c r="F2449" s="62">
        <v>136.75</v>
      </c>
      <c r="G2449" s="43" t="s">
        <v>3644</v>
      </c>
      <c r="H2449" s="43" t="s">
        <v>3645</v>
      </c>
      <c r="I2449" s="69" t="s">
        <v>2930</v>
      </c>
      <c r="J2449" s="43" t="s">
        <v>398</v>
      </c>
      <c r="K2449" s="43" t="s">
        <v>398</v>
      </c>
      <c r="L2449" s="43" t="s">
        <v>399</v>
      </c>
      <c r="M2449" s="43" t="s">
        <v>585</v>
      </c>
      <c r="N2449" s="43" t="s">
        <v>539</v>
      </c>
      <c r="O2449" s="68" t="s">
        <v>326</v>
      </c>
      <c r="P2449" s="68" t="s">
        <v>2931</v>
      </c>
      <c r="Q2449" s="57" t="s">
        <v>2932</v>
      </c>
      <c r="R2449" s="35" t="s">
        <v>265</v>
      </c>
      <c r="S2449" s="57" t="str">
        <f>MID(Tabla1[[#This Row],[Aplicación]],6,2)</f>
        <v>10</v>
      </c>
      <c r="T2449" s="54" t="str">
        <f>VLOOKUP(Tabla1[[#This Row],[AREA]],Hoja1!A:B,2,FALSE)</f>
        <v>10. Personas mayores, familia y servicios sociales</v>
      </c>
      <c r="U2449" s="57" t="str">
        <f>MID(Tabla1[[#This Row],[Aplicación]],9,4)</f>
        <v>2312</v>
      </c>
      <c r="V2449" s="54" t="str">
        <f>VLOOKUP(Tabla1[[#This Row],[PROGRAMA]],Hoja1!A:B,2,FALSE)</f>
        <v>2312. Iniciativas sociales</v>
      </c>
      <c r="W2449" s="57" t="str">
        <f>MID(Tabla1[[#This Row],[Aplicación]],14,2)</f>
        <v>21</v>
      </c>
      <c r="X2449" s="57" t="str">
        <f>MID(Tabla1[[#This Row],[Aplicación]],14,6)</f>
        <v>213</v>
      </c>
    </row>
    <row r="2450" spans="1:24" x14ac:dyDescent="0.25">
      <c r="A2450" s="60">
        <v>220239000190</v>
      </c>
      <c r="B2450" s="43" t="s">
        <v>390</v>
      </c>
      <c r="C2450" s="61">
        <v>45292</v>
      </c>
      <c r="D2450" s="60">
        <v>22024001162</v>
      </c>
      <c r="E2450" s="43" t="s">
        <v>1453</v>
      </c>
      <c r="F2450" s="62">
        <v>266.58999999999997</v>
      </c>
      <c r="G2450" s="43" t="s">
        <v>774</v>
      </c>
      <c r="H2450" s="43" t="s">
        <v>2573</v>
      </c>
      <c r="I2450" s="69">
        <v>220</v>
      </c>
      <c r="J2450" s="43" t="s">
        <v>393</v>
      </c>
      <c r="K2450" s="43" t="s">
        <v>393</v>
      </c>
      <c r="L2450" s="43" t="s">
        <v>399</v>
      </c>
      <c r="M2450" s="43" t="s">
        <v>585</v>
      </c>
      <c r="N2450" s="43" t="s">
        <v>539</v>
      </c>
      <c r="O2450" s="52" t="s">
        <v>326</v>
      </c>
      <c r="P2450" s="63" t="s">
        <v>276</v>
      </c>
      <c r="Q2450" s="57" t="str">
        <f>MID(Tabla1[[#This Row],[Aplicación]],14,1)</f>
        <v>2</v>
      </c>
      <c r="R2450" s="35" t="s">
        <v>265</v>
      </c>
      <c r="S2450" s="57" t="str">
        <f>MID(Tabla1[[#This Row],[Aplicación]],6,2)</f>
        <v>10</v>
      </c>
      <c r="T2450" s="54" t="str">
        <f>VLOOKUP(Tabla1[[#This Row],[AREA]],Hoja1!A:B,2,FALSE)</f>
        <v>10. Personas mayores, familia y servicios sociales</v>
      </c>
      <c r="U2450" s="57">
        <v>4314</v>
      </c>
      <c r="V2450" s="54" t="str">
        <f>VLOOKUP(Tabla1[[#This Row],[PROGRAMA]],Hoja1!A:B,2,FALSE)</f>
        <v>4314. Actuaciones en materia de comercio minorista</v>
      </c>
      <c r="W2450" s="57">
        <v>22</v>
      </c>
      <c r="X2450" s="57">
        <v>22799</v>
      </c>
    </row>
    <row r="2451" spans="1:24" x14ac:dyDescent="0.25">
      <c r="A2451" s="60">
        <v>220240021023</v>
      </c>
      <c r="B2451" s="43" t="s">
        <v>390</v>
      </c>
      <c r="C2451" s="61">
        <v>45436</v>
      </c>
      <c r="D2451" s="60">
        <v>22024004716</v>
      </c>
      <c r="E2451" s="43" t="s">
        <v>1158</v>
      </c>
      <c r="F2451" s="62">
        <v>88.34</v>
      </c>
      <c r="G2451" s="43" t="s">
        <v>3644</v>
      </c>
      <c r="H2451" s="43" t="s">
        <v>3700</v>
      </c>
      <c r="I2451" s="69" t="s">
        <v>2930</v>
      </c>
      <c r="J2451" s="43" t="s">
        <v>398</v>
      </c>
      <c r="K2451" s="43" t="s">
        <v>398</v>
      </c>
      <c r="L2451" s="43" t="s">
        <v>413</v>
      </c>
      <c r="M2451" s="43" t="s">
        <v>585</v>
      </c>
      <c r="N2451" s="43" t="s">
        <v>539</v>
      </c>
      <c r="O2451" s="68" t="s">
        <v>326</v>
      </c>
      <c r="P2451" s="68" t="s">
        <v>2931</v>
      </c>
      <c r="Q2451" s="57" t="s">
        <v>2932</v>
      </c>
      <c r="R2451" s="35" t="s">
        <v>265</v>
      </c>
      <c r="S2451" s="57" t="str">
        <f>MID(Tabla1[[#This Row],[Aplicación]],6,2)</f>
        <v>10</v>
      </c>
      <c r="T2451" s="54" t="str">
        <f>VLOOKUP(Tabla1[[#This Row],[AREA]],Hoja1!A:B,2,FALSE)</f>
        <v>10. Personas mayores, familia y servicios sociales</v>
      </c>
      <c r="U2451" s="57" t="str">
        <f>MID(Tabla1[[#This Row],[Aplicación]],9,4)</f>
        <v>2312</v>
      </c>
      <c r="V2451" s="54" t="str">
        <f>VLOOKUP(Tabla1[[#This Row],[PROGRAMA]],Hoja1!A:B,2,FALSE)</f>
        <v>2312. Iniciativas sociales</v>
      </c>
      <c r="W2451" s="57" t="str">
        <f>MID(Tabla1[[#This Row],[Aplicación]],14,2)</f>
        <v>21</v>
      </c>
      <c r="X2451" s="57" t="str">
        <f>MID(Tabla1[[#This Row],[Aplicación]],14,6)</f>
        <v>213</v>
      </c>
    </row>
    <row r="2452" spans="1:24" x14ac:dyDescent="0.25">
      <c r="A2452" s="60">
        <v>220240017458</v>
      </c>
      <c r="B2452" s="43" t="s">
        <v>390</v>
      </c>
      <c r="C2452" s="61">
        <v>45427</v>
      </c>
      <c r="D2452" s="60">
        <v>22024004501</v>
      </c>
      <c r="E2452" s="43" t="s">
        <v>1158</v>
      </c>
      <c r="F2452" s="62">
        <v>115</v>
      </c>
      <c r="G2452" s="43" t="s">
        <v>3913</v>
      </c>
      <c r="H2452" s="43" t="s">
        <v>3914</v>
      </c>
      <c r="I2452" s="69" t="s">
        <v>2930</v>
      </c>
      <c r="J2452" s="43" t="s">
        <v>398</v>
      </c>
      <c r="K2452" s="43" t="s">
        <v>398</v>
      </c>
      <c r="L2452" s="43" t="s">
        <v>399</v>
      </c>
      <c r="M2452" s="43" t="s">
        <v>585</v>
      </c>
      <c r="N2452" s="43" t="s">
        <v>539</v>
      </c>
      <c r="O2452" s="68" t="s">
        <v>326</v>
      </c>
      <c r="P2452" s="68" t="s">
        <v>2931</v>
      </c>
      <c r="Q2452" s="57" t="s">
        <v>2932</v>
      </c>
      <c r="R2452" s="35" t="s">
        <v>265</v>
      </c>
      <c r="S2452" s="57" t="str">
        <f>MID(Tabla1[[#This Row],[Aplicación]],6,2)</f>
        <v>10</v>
      </c>
      <c r="T2452" s="54" t="str">
        <f>VLOOKUP(Tabla1[[#This Row],[AREA]],Hoja1!A:B,2,FALSE)</f>
        <v>10. Personas mayores, familia y servicios sociales</v>
      </c>
      <c r="U2452" s="57" t="str">
        <f>MID(Tabla1[[#This Row],[Aplicación]],9,4)</f>
        <v>2312</v>
      </c>
      <c r="V2452" s="54" t="str">
        <f>VLOOKUP(Tabla1[[#This Row],[PROGRAMA]],Hoja1!A:B,2,FALSE)</f>
        <v>2312. Iniciativas sociales</v>
      </c>
      <c r="W2452" s="57" t="str">
        <f>MID(Tabla1[[#This Row],[Aplicación]],14,2)</f>
        <v>21</v>
      </c>
      <c r="X2452" s="57" t="str">
        <f>MID(Tabla1[[#This Row],[Aplicación]],14,6)</f>
        <v>213</v>
      </c>
    </row>
    <row r="2453" spans="1:24" x14ac:dyDescent="0.25">
      <c r="A2453" s="60">
        <v>220240002062</v>
      </c>
      <c r="B2453" s="43" t="s">
        <v>658</v>
      </c>
      <c r="C2453" s="61">
        <v>45343</v>
      </c>
      <c r="D2453" s="60">
        <v>22024001753</v>
      </c>
      <c r="E2453" s="43" t="s">
        <v>1378</v>
      </c>
      <c r="F2453" s="62">
        <v>1085</v>
      </c>
      <c r="G2453" s="43" t="s">
        <v>1028</v>
      </c>
      <c r="H2453" s="43" t="s">
        <v>1931</v>
      </c>
      <c r="I2453" s="69">
        <v>240</v>
      </c>
      <c r="J2453" s="43" t="s">
        <v>393</v>
      </c>
      <c r="K2453" s="43" t="s">
        <v>393</v>
      </c>
      <c r="L2453" s="43" t="s">
        <v>413</v>
      </c>
      <c r="M2453" s="43" t="s">
        <v>585</v>
      </c>
      <c r="N2453" s="43" t="s">
        <v>539</v>
      </c>
      <c r="O2453" s="52" t="s">
        <v>326</v>
      </c>
      <c r="P2453" s="63" t="s">
        <v>276</v>
      </c>
      <c r="Q2453" s="57" t="str">
        <f>MID(Tabla1[[#This Row],[Aplicación]],14,1)</f>
        <v>2</v>
      </c>
      <c r="R2453" s="35" t="s">
        <v>265</v>
      </c>
      <c r="S2453" s="57" t="str">
        <f>MID(Tabla1[[#This Row],[Aplicación]],6,2)</f>
        <v>10</v>
      </c>
      <c r="T2453" s="54" t="str">
        <f>VLOOKUP(Tabla1[[#This Row],[AREA]],Hoja1!A:B,2,FALSE)</f>
        <v>10. Personas mayores, familia y servicios sociales</v>
      </c>
      <c r="U2453" s="57" t="str">
        <f>MID(Tabla1[[#This Row],[Aplicación]],9,4)</f>
        <v>2312</v>
      </c>
      <c r="V2453" s="54" t="str">
        <f>VLOOKUP(Tabla1[[#This Row],[PROGRAMA]],Hoja1!A:B,2,FALSE)</f>
        <v>2312. Iniciativas sociales</v>
      </c>
      <c r="W2453" s="57" t="str">
        <f>MID(Tabla1[[#This Row],[Aplicación]],14,2)</f>
        <v>22</v>
      </c>
      <c r="X2453" s="57" t="str">
        <f>MID(Tabla1[[#This Row],[Aplicación]],14,6)</f>
        <v>22001</v>
      </c>
    </row>
    <row r="2454" spans="1:24" x14ac:dyDescent="0.25">
      <c r="A2454" s="60">
        <v>220240002063</v>
      </c>
      <c r="B2454" s="43" t="s">
        <v>658</v>
      </c>
      <c r="C2454" s="61">
        <v>45343</v>
      </c>
      <c r="D2454" s="60">
        <v>22024001752</v>
      </c>
      <c r="E2454" s="43" t="s">
        <v>1378</v>
      </c>
      <c r="F2454" s="62">
        <v>1085</v>
      </c>
      <c r="G2454" s="43" t="s">
        <v>1028</v>
      </c>
      <c r="H2454" s="43" t="s">
        <v>1931</v>
      </c>
      <c r="I2454" s="69">
        <v>240</v>
      </c>
      <c r="J2454" s="43" t="s">
        <v>393</v>
      </c>
      <c r="K2454" s="43" t="s">
        <v>393</v>
      </c>
      <c r="L2454" s="43" t="s">
        <v>413</v>
      </c>
      <c r="M2454" s="43" t="s">
        <v>585</v>
      </c>
      <c r="N2454" s="43" t="s">
        <v>539</v>
      </c>
      <c r="O2454" s="52" t="s">
        <v>326</v>
      </c>
      <c r="P2454" s="63" t="s">
        <v>276</v>
      </c>
      <c r="Q2454" s="57" t="str">
        <f>MID(Tabla1[[#This Row],[Aplicación]],14,1)</f>
        <v>2</v>
      </c>
      <c r="R2454" s="35" t="s">
        <v>265</v>
      </c>
      <c r="S2454" s="57" t="str">
        <f>MID(Tabla1[[#This Row],[Aplicación]],6,2)</f>
        <v>10</v>
      </c>
      <c r="T2454" s="54" t="str">
        <f>VLOOKUP(Tabla1[[#This Row],[AREA]],Hoja1!A:B,2,FALSE)</f>
        <v>10. Personas mayores, familia y servicios sociales</v>
      </c>
      <c r="U2454" s="57" t="str">
        <f>MID(Tabla1[[#This Row],[Aplicación]],9,4)</f>
        <v>2312</v>
      </c>
      <c r="V2454" s="54" t="str">
        <f>VLOOKUP(Tabla1[[#This Row],[PROGRAMA]],Hoja1!A:B,2,FALSE)</f>
        <v>2312. Iniciativas sociales</v>
      </c>
      <c r="W2454" s="57" t="str">
        <f>MID(Tabla1[[#This Row],[Aplicación]],14,2)</f>
        <v>22</v>
      </c>
      <c r="X2454" s="57" t="str">
        <f>MID(Tabla1[[#This Row],[Aplicación]],14,6)</f>
        <v>22001</v>
      </c>
    </row>
    <row r="2455" spans="1:24" x14ac:dyDescent="0.25">
      <c r="A2455" s="60">
        <v>220239000856</v>
      </c>
      <c r="B2455" s="43" t="s">
        <v>390</v>
      </c>
      <c r="C2455" s="61">
        <v>45292</v>
      </c>
      <c r="D2455" s="60">
        <v>22024001207</v>
      </c>
      <c r="E2455" s="43" t="s">
        <v>1286</v>
      </c>
      <c r="F2455" s="62">
        <v>6000</v>
      </c>
      <c r="G2455" s="43" t="s">
        <v>426</v>
      </c>
      <c r="H2455" s="43" t="s">
        <v>1685</v>
      </c>
      <c r="I2455" s="69">
        <v>220</v>
      </c>
      <c r="J2455" s="43" t="s">
        <v>427</v>
      </c>
      <c r="K2455" s="43" t="s">
        <v>428</v>
      </c>
      <c r="L2455" s="43" t="s">
        <v>413</v>
      </c>
      <c r="M2455" s="43" t="s">
        <v>395</v>
      </c>
      <c r="N2455" s="43" t="s">
        <v>396</v>
      </c>
      <c r="O2455" s="52" t="s">
        <v>321</v>
      </c>
      <c r="P2455" s="63" t="s">
        <v>276</v>
      </c>
      <c r="Q2455" s="57" t="str">
        <f>MID(Tabla1[[#This Row],[Aplicación]],14,1)</f>
        <v>2</v>
      </c>
      <c r="R2455" s="35" t="s">
        <v>265</v>
      </c>
      <c r="S2455" s="57" t="str">
        <f>MID(Tabla1[[#This Row],[Aplicación]],6,2)</f>
        <v>10</v>
      </c>
      <c r="T2455" s="54" t="str">
        <f>VLOOKUP(Tabla1[[#This Row],[AREA]],Hoja1!A:B,2,FALSE)</f>
        <v>10. Personas mayores, familia y servicios sociales</v>
      </c>
      <c r="U2455" s="57" t="str">
        <f>MID(Tabla1[[#This Row],[Aplicación]],9,4)</f>
        <v>2312</v>
      </c>
      <c r="V2455" s="54" t="str">
        <f>VLOOKUP(Tabla1[[#This Row],[PROGRAMA]],Hoja1!A:B,2,FALSE)</f>
        <v>2312. Iniciativas sociales</v>
      </c>
      <c r="W2455" s="57" t="str">
        <f>MID(Tabla1[[#This Row],[Aplicación]],14,2)</f>
        <v>22</v>
      </c>
      <c r="X2455" s="57" t="str">
        <f>MID(Tabla1[[#This Row],[Aplicación]],14,6)</f>
        <v>22100</v>
      </c>
    </row>
    <row r="2456" spans="1:24" x14ac:dyDescent="0.25">
      <c r="A2456" s="60">
        <v>220239000837</v>
      </c>
      <c r="B2456" s="43" t="s">
        <v>390</v>
      </c>
      <c r="C2456" s="61">
        <v>45292</v>
      </c>
      <c r="D2456" s="60">
        <v>22024001188</v>
      </c>
      <c r="E2456" s="43" t="s">
        <v>1286</v>
      </c>
      <c r="F2456" s="62">
        <v>125000</v>
      </c>
      <c r="G2456" s="43" t="s">
        <v>426</v>
      </c>
      <c r="H2456" s="43" t="s">
        <v>2189</v>
      </c>
      <c r="I2456" s="69">
        <v>220</v>
      </c>
      <c r="J2456" s="43" t="s">
        <v>427</v>
      </c>
      <c r="K2456" s="43" t="s">
        <v>428</v>
      </c>
      <c r="L2456" s="43" t="s">
        <v>413</v>
      </c>
      <c r="M2456" s="43" t="s">
        <v>395</v>
      </c>
      <c r="N2456" s="43" t="s">
        <v>396</v>
      </c>
      <c r="O2456" s="52" t="s">
        <v>321</v>
      </c>
      <c r="P2456" s="63" t="s">
        <v>276</v>
      </c>
      <c r="Q2456" s="57" t="str">
        <f>MID(Tabla1[[#This Row],[Aplicación]],14,1)</f>
        <v>2</v>
      </c>
      <c r="R2456" s="35" t="s">
        <v>265</v>
      </c>
      <c r="S2456" s="57" t="str">
        <f>MID(Tabla1[[#This Row],[Aplicación]],6,2)</f>
        <v>10</v>
      </c>
      <c r="T2456" s="54" t="str">
        <f>VLOOKUP(Tabla1[[#This Row],[AREA]],Hoja1!A:B,2,FALSE)</f>
        <v>10. Personas mayores, familia y servicios sociales</v>
      </c>
      <c r="U2456" s="57" t="str">
        <f>MID(Tabla1[[#This Row],[Aplicación]],9,4)</f>
        <v>2312</v>
      </c>
      <c r="V2456" s="54" t="str">
        <f>VLOOKUP(Tabla1[[#This Row],[PROGRAMA]],Hoja1!A:B,2,FALSE)</f>
        <v>2312. Iniciativas sociales</v>
      </c>
      <c r="W2456" s="57" t="str">
        <f>MID(Tabla1[[#This Row],[Aplicación]],14,2)</f>
        <v>22</v>
      </c>
      <c r="X2456" s="57" t="str">
        <f>MID(Tabla1[[#This Row],[Aplicación]],14,6)</f>
        <v>22100</v>
      </c>
    </row>
    <row r="2457" spans="1:24" x14ac:dyDescent="0.25">
      <c r="A2457" s="60">
        <v>220239000836</v>
      </c>
      <c r="B2457" s="43" t="s">
        <v>390</v>
      </c>
      <c r="C2457" s="61">
        <v>45292</v>
      </c>
      <c r="D2457" s="60">
        <v>22024001187</v>
      </c>
      <c r="E2457" s="43" t="s">
        <v>1286</v>
      </c>
      <c r="F2457" s="62">
        <v>55000</v>
      </c>
      <c r="G2457" s="43" t="s">
        <v>426</v>
      </c>
      <c r="H2457" s="43" t="s">
        <v>2190</v>
      </c>
      <c r="I2457" s="69">
        <v>220</v>
      </c>
      <c r="J2457" s="43" t="s">
        <v>427</v>
      </c>
      <c r="K2457" s="43" t="s">
        <v>428</v>
      </c>
      <c r="L2457" s="43" t="s">
        <v>413</v>
      </c>
      <c r="M2457" s="43" t="s">
        <v>395</v>
      </c>
      <c r="N2457" s="43" t="s">
        <v>396</v>
      </c>
      <c r="O2457" s="52" t="s">
        <v>321</v>
      </c>
      <c r="P2457" s="63" t="s">
        <v>276</v>
      </c>
      <c r="Q2457" s="57" t="str">
        <f>MID(Tabla1[[#This Row],[Aplicación]],14,1)</f>
        <v>2</v>
      </c>
      <c r="R2457" s="35" t="s">
        <v>265</v>
      </c>
      <c r="S2457" s="57" t="str">
        <f>MID(Tabla1[[#This Row],[Aplicación]],6,2)</f>
        <v>10</v>
      </c>
      <c r="T2457" s="54" t="str">
        <f>VLOOKUP(Tabla1[[#This Row],[AREA]],Hoja1!A:B,2,FALSE)</f>
        <v>10. Personas mayores, familia y servicios sociales</v>
      </c>
      <c r="U2457" s="57" t="str">
        <f>MID(Tabla1[[#This Row],[Aplicación]],9,4)</f>
        <v>2312</v>
      </c>
      <c r="V2457" s="54" t="str">
        <f>VLOOKUP(Tabla1[[#This Row],[PROGRAMA]],Hoja1!A:B,2,FALSE)</f>
        <v>2312. Iniciativas sociales</v>
      </c>
      <c r="W2457" s="57" t="str">
        <f>MID(Tabla1[[#This Row],[Aplicación]],14,2)</f>
        <v>22</v>
      </c>
      <c r="X2457" s="57" t="str">
        <f>MID(Tabla1[[#This Row],[Aplicación]],14,6)</f>
        <v>22100</v>
      </c>
    </row>
    <row r="2458" spans="1:24" x14ac:dyDescent="0.25">
      <c r="A2458" s="44">
        <v>220239000421</v>
      </c>
      <c r="B2458" s="45" t="s">
        <v>390</v>
      </c>
      <c r="C2458" s="50">
        <v>45292</v>
      </c>
      <c r="D2458" s="44">
        <v>22024001093</v>
      </c>
      <c r="E2458" s="45" t="s">
        <v>1268</v>
      </c>
      <c r="F2458" s="51">
        <v>74200</v>
      </c>
      <c r="G2458" s="45" t="s">
        <v>15</v>
      </c>
      <c r="H2458" s="45" t="s">
        <v>1646</v>
      </c>
      <c r="I2458" s="53">
        <v>220</v>
      </c>
      <c r="J2458" s="45" t="s">
        <v>537</v>
      </c>
      <c r="K2458" s="45" t="s">
        <v>537</v>
      </c>
      <c r="L2458" s="45" t="s">
        <v>413</v>
      </c>
      <c r="M2458" s="45" t="s">
        <v>395</v>
      </c>
      <c r="N2458" s="45" t="s">
        <v>396</v>
      </c>
      <c r="O2458" s="52" t="s">
        <v>321</v>
      </c>
      <c r="P2458" s="63" t="s">
        <v>276</v>
      </c>
      <c r="Q2458" s="57" t="str">
        <f>MID(Tabla1[[#This Row],[Aplicación]],14,1)</f>
        <v>2</v>
      </c>
      <c r="R2458" s="35" t="s">
        <v>265</v>
      </c>
      <c r="S2458" s="57" t="str">
        <f>MID(Tabla1[[#This Row],[Aplicación]],6,2)</f>
        <v>10</v>
      </c>
      <c r="T2458" s="54" t="str">
        <f>VLOOKUP(Tabla1[[#This Row],[AREA]],Hoja1!A:B,2,FALSE)</f>
        <v>10. Personas mayores, familia y servicios sociales</v>
      </c>
      <c r="U2458" s="57" t="str">
        <f>MID(Tabla1[[#This Row],[Aplicación]],9,4)</f>
        <v>2312</v>
      </c>
      <c r="V2458" s="54" t="str">
        <f>VLOOKUP(Tabla1[[#This Row],[PROGRAMA]],Hoja1!A:B,2,FALSE)</f>
        <v>2312. Iniciativas sociales</v>
      </c>
      <c r="W2458" s="57" t="str">
        <f>MID(Tabla1[[#This Row],[Aplicación]],14,2)</f>
        <v>22</v>
      </c>
      <c r="X2458" s="57" t="str">
        <f>MID(Tabla1[[#This Row],[Aplicación]],14,6)</f>
        <v>22102</v>
      </c>
    </row>
    <row r="2459" spans="1:24" x14ac:dyDescent="0.25">
      <c r="A2459" s="60">
        <v>220239000420</v>
      </c>
      <c r="B2459" s="43" t="s">
        <v>390</v>
      </c>
      <c r="C2459" s="61">
        <v>45292</v>
      </c>
      <c r="D2459" s="60">
        <v>22024001092</v>
      </c>
      <c r="E2459" s="43" t="s">
        <v>1268</v>
      </c>
      <c r="F2459" s="62">
        <v>59400</v>
      </c>
      <c r="G2459" s="43" t="s">
        <v>15</v>
      </c>
      <c r="H2459" s="43" t="s">
        <v>1662</v>
      </c>
      <c r="I2459" s="69">
        <v>220</v>
      </c>
      <c r="J2459" s="43" t="s">
        <v>537</v>
      </c>
      <c r="K2459" s="43" t="s">
        <v>537</v>
      </c>
      <c r="L2459" s="43" t="s">
        <v>413</v>
      </c>
      <c r="M2459" s="43" t="s">
        <v>395</v>
      </c>
      <c r="N2459" s="43" t="s">
        <v>396</v>
      </c>
      <c r="O2459" s="52" t="s">
        <v>321</v>
      </c>
      <c r="P2459" s="63" t="s">
        <v>276</v>
      </c>
      <c r="Q2459" s="57" t="str">
        <f>MID(Tabla1[[#This Row],[Aplicación]],14,1)</f>
        <v>2</v>
      </c>
      <c r="R2459" s="35" t="s">
        <v>265</v>
      </c>
      <c r="S2459" s="57" t="str">
        <f>MID(Tabla1[[#This Row],[Aplicación]],6,2)</f>
        <v>10</v>
      </c>
      <c r="T2459" s="54" t="str">
        <f>VLOOKUP(Tabla1[[#This Row],[AREA]],Hoja1!A:B,2,FALSE)</f>
        <v>10. Personas mayores, familia y servicios sociales</v>
      </c>
      <c r="U2459" s="57" t="str">
        <f>MID(Tabla1[[#This Row],[Aplicación]],9,4)</f>
        <v>2312</v>
      </c>
      <c r="V2459" s="54" t="str">
        <f>VLOOKUP(Tabla1[[#This Row],[PROGRAMA]],Hoja1!A:B,2,FALSE)</f>
        <v>2312. Iniciativas sociales</v>
      </c>
      <c r="W2459" s="57" t="str">
        <f>MID(Tabla1[[#This Row],[Aplicación]],14,2)</f>
        <v>22</v>
      </c>
      <c r="X2459" s="57" t="str">
        <f>MID(Tabla1[[#This Row],[Aplicación]],14,6)</f>
        <v>22102</v>
      </c>
    </row>
    <row r="2460" spans="1:24" x14ac:dyDescent="0.25">
      <c r="A2460" s="60">
        <v>220240001324</v>
      </c>
      <c r="B2460" s="43" t="s">
        <v>702</v>
      </c>
      <c r="C2460" s="61">
        <v>45331</v>
      </c>
      <c r="D2460" s="60">
        <v>22024000011</v>
      </c>
      <c r="E2460" s="43" t="s">
        <v>1477</v>
      </c>
      <c r="F2460" s="62">
        <v>1666.65</v>
      </c>
      <c r="G2460" s="43" t="s">
        <v>2543</v>
      </c>
      <c r="H2460" s="43" t="s">
        <v>2560</v>
      </c>
      <c r="I2460" s="69">
        <v>300</v>
      </c>
      <c r="J2460" s="43" t="s">
        <v>2545</v>
      </c>
      <c r="K2460" s="43" t="s">
        <v>2546</v>
      </c>
      <c r="L2460" s="43" t="s">
        <v>413</v>
      </c>
      <c r="M2460" s="43" t="s">
        <v>395</v>
      </c>
      <c r="N2460" s="43" t="s">
        <v>396</v>
      </c>
      <c r="O2460" s="52" t="s">
        <v>321</v>
      </c>
      <c r="P2460" s="63" t="s">
        <v>276</v>
      </c>
      <c r="Q2460" s="57" t="str">
        <f>MID(Tabla1[[#This Row],[Aplicación]],14,1)</f>
        <v>2</v>
      </c>
      <c r="R2460" s="35" t="s">
        <v>265</v>
      </c>
      <c r="S2460" s="57" t="str">
        <f>MID(Tabla1[[#This Row],[Aplicación]],6,2)</f>
        <v>10</v>
      </c>
      <c r="T2460" s="54" t="str">
        <f>VLOOKUP(Tabla1[[#This Row],[AREA]],Hoja1!A:B,2,FALSE)</f>
        <v>10. Personas mayores, familia y servicios sociales</v>
      </c>
      <c r="U2460" s="57" t="str">
        <f>MID(Tabla1[[#This Row],[Aplicación]],9,4)</f>
        <v>2312</v>
      </c>
      <c r="V2460" s="54" t="str">
        <f>VLOOKUP(Tabla1[[#This Row],[PROGRAMA]],Hoja1!A:B,2,FALSE)</f>
        <v>2312. Iniciativas sociales</v>
      </c>
      <c r="W2460" s="57" t="str">
        <f>MID(Tabla1[[#This Row],[Aplicación]],14,2)</f>
        <v>22</v>
      </c>
      <c r="X2460" s="57" t="str">
        <f>MID(Tabla1[[#This Row],[Aplicación]],14,6)</f>
        <v>22104</v>
      </c>
    </row>
    <row r="2461" spans="1:24" x14ac:dyDescent="0.25">
      <c r="A2461" s="60">
        <v>220240001325</v>
      </c>
      <c r="B2461" s="43" t="s">
        <v>702</v>
      </c>
      <c r="C2461" s="61">
        <v>45331</v>
      </c>
      <c r="D2461" s="60">
        <v>22024000012</v>
      </c>
      <c r="E2461" s="43" t="s">
        <v>1477</v>
      </c>
      <c r="F2461" s="62">
        <v>3333.28</v>
      </c>
      <c r="G2461" s="43" t="s">
        <v>2543</v>
      </c>
      <c r="H2461" s="43" t="s">
        <v>2561</v>
      </c>
      <c r="I2461" s="69">
        <v>300</v>
      </c>
      <c r="J2461" s="43" t="s">
        <v>2545</v>
      </c>
      <c r="K2461" s="43" t="s">
        <v>2546</v>
      </c>
      <c r="L2461" s="43" t="s">
        <v>413</v>
      </c>
      <c r="M2461" s="43" t="s">
        <v>395</v>
      </c>
      <c r="N2461" s="43" t="s">
        <v>396</v>
      </c>
      <c r="O2461" s="52" t="s">
        <v>321</v>
      </c>
      <c r="P2461" s="63" t="s">
        <v>276</v>
      </c>
      <c r="Q2461" s="57" t="str">
        <f>MID(Tabla1[[#This Row],[Aplicación]],14,1)</f>
        <v>2</v>
      </c>
      <c r="R2461" s="35" t="s">
        <v>265</v>
      </c>
      <c r="S2461" s="57" t="str">
        <f>MID(Tabla1[[#This Row],[Aplicación]],6,2)</f>
        <v>10</v>
      </c>
      <c r="T2461" s="54" t="str">
        <f>VLOOKUP(Tabla1[[#This Row],[AREA]],Hoja1!A:B,2,FALSE)</f>
        <v>10. Personas mayores, familia y servicios sociales</v>
      </c>
      <c r="U2461" s="57" t="str">
        <f>MID(Tabla1[[#This Row],[Aplicación]],9,4)</f>
        <v>2312</v>
      </c>
      <c r="V2461" s="54" t="str">
        <f>VLOOKUP(Tabla1[[#This Row],[PROGRAMA]],Hoja1!A:B,2,FALSE)</f>
        <v>2312. Iniciativas sociales</v>
      </c>
      <c r="W2461" s="57" t="str">
        <f>MID(Tabla1[[#This Row],[Aplicación]],14,2)</f>
        <v>22</v>
      </c>
      <c r="X2461" s="57" t="str">
        <f>MID(Tabla1[[#This Row],[Aplicación]],14,6)</f>
        <v>22104</v>
      </c>
    </row>
    <row r="2462" spans="1:24" x14ac:dyDescent="0.25">
      <c r="A2462" s="60">
        <v>220240006275</v>
      </c>
      <c r="B2462" s="43" t="s">
        <v>390</v>
      </c>
      <c r="C2462" s="61">
        <v>45364</v>
      </c>
      <c r="D2462" s="60">
        <v>22024003271</v>
      </c>
      <c r="E2462" s="43" t="s">
        <v>1304</v>
      </c>
      <c r="F2462" s="62">
        <v>37.520000000000003</v>
      </c>
      <c r="G2462" s="43" t="s">
        <v>1086</v>
      </c>
      <c r="H2462" s="43" t="s">
        <v>1712</v>
      </c>
      <c r="I2462" s="69">
        <v>220</v>
      </c>
      <c r="J2462" s="43" t="s">
        <v>398</v>
      </c>
      <c r="K2462" s="43" t="s">
        <v>398</v>
      </c>
      <c r="L2462" s="43" t="s">
        <v>413</v>
      </c>
      <c r="M2462" s="43" t="s">
        <v>585</v>
      </c>
      <c r="N2462" s="43" t="s">
        <v>539</v>
      </c>
      <c r="O2462" s="52" t="s">
        <v>326</v>
      </c>
      <c r="P2462" s="63" t="s">
        <v>276</v>
      </c>
      <c r="Q2462" s="57" t="str">
        <f>MID(Tabla1[[#This Row],[Aplicación]],14,1)</f>
        <v>2</v>
      </c>
      <c r="R2462" s="35" t="s">
        <v>265</v>
      </c>
      <c r="S2462" s="57" t="str">
        <f>MID(Tabla1[[#This Row],[Aplicación]],6,2)</f>
        <v>10</v>
      </c>
      <c r="T2462" s="54" t="str">
        <f>VLOOKUP(Tabla1[[#This Row],[AREA]],Hoja1!A:B,2,FALSE)</f>
        <v>10. Personas mayores, familia y servicios sociales</v>
      </c>
      <c r="U2462" s="57" t="str">
        <f>MID(Tabla1[[#This Row],[Aplicación]],9,4)</f>
        <v>2312</v>
      </c>
      <c r="V2462" s="54" t="str">
        <f>VLOOKUP(Tabla1[[#This Row],[PROGRAMA]],Hoja1!A:B,2,FALSE)</f>
        <v>2312. Iniciativas sociales</v>
      </c>
      <c r="W2462" s="57" t="str">
        <f>MID(Tabla1[[#This Row],[Aplicación]],14,2)</f>
        <v>22</v>
      </c>
      <c r="X2462" s="57" t="str">
        <f>MID(Tabla1[[#This Row],[Aplicación]],14,6)</f>
        <v>22199</v>
      </c>
    </row>
    <row r="2463" spans="1:24" x14ac:dyDescent="0.25">
      <c r="A2463" s="60">
        <v>220240000775</v>
      </c>
      <c r="B2463" s="43" t="s">
        <v>390</v>
      </c>
      <c r="C2463" s="61">
        <v>45329</v>
      </c>
      <c r="D2463" s="60">
        <v>22024000607</v>
      </c>
      <c r="E2463" s="43" t="s">
        <v>1304</v>
      </c>
      <c r="F2463" s="62">
        <v>86.3</v>
      </c>
      <c r="G2463" s="43" t="s">
        <v>1013</v>
      </c>
      <c r="H2463" s="43" t="s">
        <v>1747</v>
      </c>
      <c r="I2463" s="69">
        <v>220</v>
      </c>
      <c r="J2463" s="43" t="s">
        <v>398</v>
      </c>
      <c r="K2463" s="43" t="s">
        <v>398</v>
      </c>
      <c r="L2463" s="43" t="s">
        <v>413</v>
      </c>
      <c r="M2463" s="43" t="s">
        <v>585</v>
      </c>
      <c r="N2463" s="43" t="s">
        <v>539</v>
      </c>
      <c r="O2463" s="52" t="s">
        <v>326</v>
      </c>
      <c r="P2463" s="63" t="s">
        <v>276</v>
      </c>
      <c r="Q2463" s="57" t="str">
        <f>MID(Tabla1[[#This Row],[Aplicación]],14,1)</f>
        <v>2</v>
      </c>
      <c r="R2463" s="35" t="s">
        <v>265</v>
      </c>
      <c r="S2463" s="57" t="str">
        <f>MID(Tabla1[[#This Row],[Aplicación]],6,2)</f>
        <v>10</v>
      </c>
      <c r="T2463" s="54" t="str">
        <f>VLOOKUP(Tabla1[[#This Row],[AREA]],Hoja1!A:B,2,FALSE)</f>
        <v>10. Personas mayores, familia y servicios sociales</v>
      </c>
      <c r="U2463" s="57" t="str">
        <f>MID(Tabla1[[#This Row],[Aplicación]],9,4)</f>
        <v>2312</v>
      </c>
      <c r="V2463" s="54" t="str">
        <f>VLOOKUP(Tabla1[[#This Row],[PROGRAMA]],Hoja1!A:B,2,FALSE)</f>
        <v>2312. Iniciativas sociales</v>
      </c>
      <c r="W2463" s="57" t="str">
        <f>MID(Tabla1[[#This Row],[Aplicación]],14,2)</f>
        <v>22</v>
      </c>
      <c r="X2463" s="57" t="str">
        <f>MID(Tabla1[[#This Row],[Aplicación]],14,6)</f>
        <v>22199</v>
      </c>
    </row>
    <row r="2464" spans="1:24" x14ac:dyDescent="0.25">
      <c r="A2464" s="60">
        <v>220240021025</v>
      </c>
      <c r="B2464" s="43" t="s">
        <v>390</v>
      </c>
      <c r="C2464" s="61">
        <v>45436</v>
      </c>
      <c r="D2464" s="60">
        <v>22024004732</v>
      </c>
      <c r="E2464" s="43" t="s">
        <v>1304</v>
      </c>
      <c r="F2464" s="62">
        <v>391.32</v>
      </c>
      <c r="G2464" s="43" t="s">
        <v>3658</v>
      </c>
      <c r="H2464" s="43" t="s">
        <v>3659</v>
      </c>
      <c r="I2464" s="69" t="s">
        <v>2930</v>
      </c>
      <c r="J2464" s="43" t="s">
        <v>3660</v>
      </c>
      <c r="K2464" s="43" t="s">
        <v>980</v>
      </c>
      <c r="L2464" s="43" t="s">
        <v>413</v>
      </c>
      <c r="M2464" s="43" t="s">
        <v>585</v>
      </c>
      <c r="N2464" s="43" t="s">
        <v>539</v>
      </c>
      <c r="O2464" s="68" t="s">
        <v>326</v>
      </c>
      <c r="P2464" s="68" t="s">
        <v>2931</v>
      </c>
      <c r="Q2464" s="57" t="s">
        <v>2932</v>
      </c>
      <c r="R2464" s="35" t="s">
        <v>265</v>
      </c>
      <c r="S2464" s="57" t="str">
        <f>MID(Tabla1[[#This Row],[Aplicación]],6,2)</f>
        <v>10</v>
      </c>
      <c r="T2464" s="54" t="str">
        <f>VLOOKUP(Tabla1[[#This Row],[AREA]],Hoja1!A:B,2,FALSE)</f>
        <v>10. Personas mayores, familia y servicios sociales</v>
      </c>
      <c r="U2464" s="57" t="str">
        <f>MID(Tabla1[[#This Row],[Aplicación]],9,4)</f>
        <v>2312</v>
      </c>
      <c r="V2464" s="54" t="str">
        <f>VLOOKUP(Tabla1[[#This Row],[PROGRAMA]],Hoja1!A:B,2,FALSE)</f>
        <v>2312. Iniciativas sociales</v>
      </c>
      <c r="W2464" s="57" t="str">
        <f>MID(Tabla1[[#This Row],[Aplicación]],14,2)</f>
        <v>22</v>
      </c>
      <c r="X2464" s="57" t="str">
        <f>MID(Tabla1[[#This Row],[Aplicación]],14,6)</f>
        <v>22199</v>
      </c>
    </row>
    <row r="2465" spans="1:24" x14ac:dyDescent="0.25">
      <c r="A2465" s="60">
        <v>220240021025</v>
      </c>
      <c r="B2465" s="43" t="s">
        <v>390</v>
      </c>
      <c r="C2465" s="61">
        <v>45436</v>
      </c>
      <c r="D2465" s="60">
        <v>22024004731</v>
      </c>
      <c r="E2465" s="43" t="s">
        <v>1304</v>
      </c>
      <c r="F2465" s="62">
        <v>279.51</v>
      </c>
      <c r="G2465" s="43" t="s">
        <v>3658</v>
      </c>
      <c r="H2465" s="43" t="s">
        <v>3659</v>
      </c>
      <c r="I2465" s="69" t="s">
        <v>2930</v>
      </c>
      <c r="J2465" s="43" t="s">
        <v>3660</v>
      </c>
      <c r="K2465" s="43" t="s">
        <v>980</v>
      </c>
      <c r="L2465" s="43" t="s">
        <v>413</v>
      </c>
      <c r="M2465" s="43" t="s">
        <v>585</v>
      </c>
      <c r="N2465" s="43" t="s">
        <v>539</v>
      </c>
      <c r="O2465" s="68" t="s">
        <v>326</v>
      </c>
      <c r="P2465" s="68" t="s">
        <v>2931</v>
      </c>
      <c r="Q2465" s="57" t="s">
        <v>2932</v>
      </c>
      <c r="R2465" s="35" t="s">
        <v>265</v>
      </c>
      <c r="S2465" s="57" t="str">
        <f>MID(Tabla1[[#This Row],[Aplicación]],6,2)</f>
        <v>10</v>
      </c>
      <c r="T2465" s="54" t="str">
        <f>VLOOKUP(Tabla1[[#This Row],[AREA]],Hoja1!A:B,2,FALSE)</f>
        <v>10. Personas mayores, familia y servicios sociales</v>
      </c>
      <c r="U2465" s="57" t="str">
        <f>MID(Tabla1[[#This Row],[Aplicación]],9,4)</f>
        <v>2312</v>
      </c>
      <c r="V2465" s="54" t="str">
        <f>VLOOKUP(Tabla1[[#This Row],[PROGRAMA]],Hoja1!A:B,2,FALSE)</f>
        <v>2312. Iniciativas sociales</v>
      </c>
      <c r="W2465" s="57" t="str">
        <f>MID(Tabla1[[#This Row],[Aplicación]],14,2)</f>
        <v>22</v>
      </c>
      <c r="X2465" s="57" t="str">
        <f>MID(Tabla1[[#This Row],[Aplicación]],14,6)</f>
        <v>22199</v>
      </c>
    </row>
    <row r="2466" spans="1:24" x14ac:dyDescent="0.25">
      <c r="A2466" s="60">
        <v>220240021023</v>
      </c>
      <c r="B2466" s="43" t="s">
        <v>390</v>
      </c>
      <c r="C2466" s="61">
        <v>45436</v>
      </c>
      <c r="D2466" s="60">
        <v>22024004715</v>
      </c>
      <c r="E2466" s="43" t="s">
        <v>1304</v>
      </c>
      <c r="F2466" s="62">
        <v>104.06</v>
      </c>
      <c r="G2466" s="43" t="s">
        <v>3644</v>
      </c>
      <c r="H2466" s="43" t="s">
        <v>3700</v>
      </c>
      <c r="I2466" s="69" t="s">
        <v>2930</v>
      </c>
      <c r="J2466" s="43" t="s">
        <v>398</v>
      </c>
      <c r="K2466" s="43" t="s">
        <v>398</v>
      </c>
      <c r="L2466" s="43" t="s">
        <v>413</v>
      </c>
      <c r="M2466" s="43" t="s">
        <v>585</v>
      </c>
      <c r="N2466" s="43" t="s">
        <v>539</v>
      </c>
      <c r="O2466" s="68" t="s">
        <v>326</v>
      </c>
      <c r="P2466" s="68" t="s">
        <v>2931</v>
      </c>
      <c r="Q2466" s="57" t="s">
        <v>2932</v>
      </c>
      <c r="R2466" s="35" t="s">
        <v>265</v>
      </c>
      <c r="S2466" s="57" t="str">
        <f>MID(Tabla1[[#This Row],[Aplicación]],6,2)</f>
        <v>10</v>
      </c>
      <c r="T2466" s="54" t="str">
        <f>VLOOKUP(Tabla1[[#This Row],[AREA]],Hoja1!A:B,2,FALSE)</f>
        <v>10. Personas mayores, familia y servicios sociales</v>
      </c>
      <c r="U2466" s="57" t="str">
        <f>MID(Tabla1[[#This Row],[Aplicación]],9,4)</f>
        <v>2312</v>
      </c>
      <c r="V2466" s="54" t="str">
        <f>VLOOKUP(Tabla1[[#This Row],[PROGRAMA]],Hoja1!A:B,2,FALSE)</f>
        <v>2312. Iniciativas sociales</v>
      </c>
      <c r="W2466" s="57" t="str">
        <f>MID(Tabla1[[#This Row],[Aplicación]],14,2)</f>
        <v>22</v>
      </c>
      <c r="X2466" s="57" t="str">
        <f>MID(Tabla1[[#This Row],[Aplicación]],14,6)</f>
        <v>22199</v>
      </c>
    </row>
    <row r="2467" spans="1:24" x14ac:dyDescent="0.25">
      <c r="A2467" s="60">
        <v>220240031101</v>
      </c>
      <c r="B2467" s="43" t="s">
        <v>702</v>
      </c>
      <c r="C2467" s="61">
        <v>45490</v>
      </c>
      <c r="D2467" s="60">
        <v>22024000496</v>
      </c>
      <c r="E2467" s="43" t="s">
        <v>1304</v>
      </c>
      <c r="F2467" s="62">
        <v>37.44</v>
      </c>
      <c r="G2467" s="43" t="s">
        <v>82</v>
      </c>
      <c r="H2467" s="43" t="s">
        <v>5222</v>
      </c>
      <c r="I2467" s="69">
        <v>300</v>
      </c>
      <c r="J2467" s="43" t="s">
        <v>398</v>
      </c>
      <c r="K2467" s="43" t="s">
        <v>398</v>
      </c>
      <c r="L2467" s="43" t="s">
        <v>413</v>
      </c>
      <c r="M2467" s="43" t="s">
        <v>395</v>
      </c>
      <c r="N2467" s="43" t="s">
        <v>396</v>
      </c>
      <c r="O2467" s="68" t="s">
        <v>325</v>
      </c>
      <c r="P2467" s="68" t="s">
        <v>4838</v>
      </c>
      <c r="Q2467" s="57" t="str">
        <f>MID(Tabla1[[#This Row],[Aplicación]],14,1)</f>
        <v>2</v>
      </c>
      <c r="R2467" s="35" t="s">
        <v>265</v>
      </c>
      <c r="S2467" s="57" t="str">
        <f>MID(Tabla1[[#This Row],[Aplicación]],6,2)</f>
        <v>10</v>
      </c>
      <c r="T2467" s="54" t="str">
        <f>VLOOKUP(Tabla1[[#This Row],[AREA]],Hoja1!A:B,2,FALSE)</f>
        <v>10. Personas mayores, familia y servicios sociales</v>
      </c>
      <c r="U2467" s="57" t="str">
        <f>MID(Tabla1[[#This Row],[Aplicación]],9,4)</f>
        <v>2312</v>
      </c>
      <c r="V2467" s="54" t="str">
        <f>VLOOKUP(Tabla1[[#This Row],[PROGRAMA]],Hoja1!A:B,2,FALSE)</f>
        <v>2312. Iniciativas sociales</v>
      </c>
      <c r="W2467" s="57" t="str">
        <f>MID(Tabla1[[#This Row],[Aplicación]],14,2)</f>
        <v>22</v>
      </c>
      <c r="X2467" s="57" t="str">
        <f>MID(Tabla1[[#This Row],[Aplicación]],14,6)</f>
        <v>22199</v>
      </c>
    </row>
    <row r="2468" spans="1:24" x14ac:dyDescent="0.25">
      <c r="A2468" s="60">
        <v>220240043931</v>
      </c>
      <c r="B2468" s="43" t="s">
        <v>390</v>
      </c>
      <c r="C2468" s="61">
        <v>45560</v>
      </c>
      <c r="D2468" s="60">
        <v>22024006698</v>
      </c>
      <c r="E2468" s="43" t="s">
        <v>1304</v>
      </c>
      <c r="F2468" s="62">
        <v>440</v>
      </c>
      <c r="G2468" s="43" t="s">
        <v>6184</v>
      </c>
      <c r="H2468" s="43" t="s">
        <v>6185</v>
      </c>
      <c r="I2468" s="69" t="s">
        <v>2930</v>
      </c>
      <c r="J2468" s="43" t="s">
        <v>398</v>
      </c>
      <c r="K2468" s="43" t="s">
        <v>398</v>
      </c>
      <c r="L2468" s="43" t="s">
        <v>413</v>
      </c>
      <c r="M2468" s="43" t="s">
        <v>585</v>
      </c>
      <c r="N2468" s="43" t="s">
        <v>539</v>
      </c>
      <c r="O2468" s="68" t="s">
        <v>326</v>
      </c>
      <c r="P2468" s="68" t="s">
        <v>4838</v>
      </c>
      <c r="Q2468" s="57" t="str">
        <f>MID(Tabla1[[#This Row],[Aplicación]],14,1)</f>
        <v>2</v>
      </c>
      <c r="R2468" s="35" t="s">
        <v>265</v>
      </c>
      <c r="S2468" s="57" t="str">
        <f>MID(Tabla1[[#This Row],[Aplicación]],6,2)</f>
        <v>10</v>
      </c>
      <c r="T2468" s="54" t="str">
        <f>VLOOKUP(Tabla1[[#This Row],[AREA]],Hoja1!A:B,2,FALSE)</f>
        <v>10. Personas mayores, familia y servicios sociales</v>
      </c>
      <c r="U2468" s="57" t="str">
        <f>MID(Tabla1[[#This Row],[Aplicación]],9,4)</f>
        <v>2312</v>
      </c>
      <c r="V2468" s="54" t="str">
        <f>VLOOKUP(Tabla1[[#This Row],[PROGRAMA]],Hoja1!A:B,2,FALSE)</f>
        <v>2312. Iniciativas sociales</v>
      </c>
      <c r="W2468" s="57" t="str">
        <f>MID(Tabla1[[#This Row],[Aplicación]],14,2)</f>
        <v>22</v>
      </c>
      <c r="X2468" s="57" t="str">
        <f>MID(Tabla1[[#This Row],[Aplicación]],14,6)</f>
        <v>22199</v>
      </c>
    </row>
    <row r="2469" spans="1:24" x14ac:dyDescent="0.25">
      <c r="A2469" s="60">
        <v>220240042782</v>
      </c>
      <c r="B2469" s="43" t="s">
        <v>390</v>
      </c>
      <c r="C2469" s="61">
        <v>45553</v>
      </c>
      <c r="D2469" s="60">
        <v>22024006500</v>
      </c>
      <c r="E2469" s="43" t="s">
        <v>1304</v>
      </c>
      <c r="F2469" s="62">
        <v>37.51</v>
      </c>
      <c r="G2469" s="43" t="s">
        <v>1086</v>
      </c>
      <c r="H2469" s="43" t="s">
        <v>6190</v>
      </c>
      <c r="I2469" s="69" t="s">
        <v>2930</v>
      </c>
      <c r="J2469" s="43" t="s">
        <v>398</v>
      </c>
      <c r="K2469" s="43" t="s">
        <v>398</v>
      </c>
      <c r="L2469" s="43" t="s">
        <v>413</v>
      </c>
      <c r="M2469" s="43" t="s">
        <v>585</v>
      </c>
      <c r="N2469" s="43" t="s">
        <v>539</v>
      </c>
      <c r="O2469" s="68" t="s">
        <v>326</v>
      </c>
      <c r="P2469" s="68" t="s">
        <v>4838</v>
      </c>
      <c r="Q2469" s="57" t="str">
        <f>MID(Tabla1[[#This Row],[Aplicación]],14,1)</f>
        <v>2</v>
      </c>
      <c r="R2469" s="35" t="s">
        <v>265</v>
      </c>
      <c r="S2469" s="57" t="str">
        <f>MID(Tabla1[[#This Row],[Aplicación]],6,2)</f>
        <v>10</v>
      </c>
      <c r="T2469" s="54" t="str">
        <f>VLOOKUP(Tabla1[[#This Row],[AREA]],Hoja1!A:B,2,FALSE)</f>
        <v>10. Personas mayores, familia y servicios sociales</v>
      </c>
      <c r="U2469" s="57" t="str">
        <f>MID(Tabla1[[#This Row],[Aplicación]],9,4)</f>
        <v>2312</v>
      </c>
      <c r="V2469" s="54" t="str">
        <f>VLOOKUP(Tabla1[[#This Row],[PROGRAMA]],Hoja1!A:B,2,FALSE)</f>
        <v>2312. Iniciativas sociales</v>
      </c>
      <c r="W2469" s="57" t="str">
        <f>MID(Tabla1[[#This Row],[Aplicación]],14,2)</f>
        <v>22</v>
      </c>
      <c r="X2469" s="57" t="str">
        <f>MID(Tabla1[[#This Row],[Aplicación]],14,6)</f>
        <v>22199</v>
      </c>
    </row>
    <row r="2470" spans="1:24" x14ac:dyDescent="0.25">
      <c r="A2470" s="60">
        <v>220240021793</v>
      </c>
      <c r="B2470" s="43" t="s">
        <v>390</v>
      </c>
      <c r="C2470" s="61">
        <v>45441</v>
      </c>
      <c r="D2470" s="60">
        <v>22024004738</v>
      </c>
      <c r="E2470" s="43" t="s">
        <v>3553</v>
      </c>
      <c r="F2470" s="62">
        <v>247.04</v>
      </c>
      <c r="G2470" s="43" t="s">
        <v>3554</v>
      </c>
      <c r="H2470" s="43" t="s">
        <v>3555</v>
      </c>
      <c r="I2470" s="69" t="s">
        <v>2930</v>
      </c>
      <c r="J2470" s="43" t="s">
        <v>398</v>
      </c>
      <c r="K2470" s="43" t="s">
        <v>398</v>
      </c>
      <c r="L2470" s="43" t="s">
        <v>399</v>
      </c>
      <c r="M2470" s="43" t="s">
        <v>585</v>
      </c>
      <c r="N2470" s="43" t="s">
        <v>539</v>
      </c>
      <c r="O2470" s="68" t="s">
        <v>326</v>
      </c>
      <c r="P2470" s="68" t="s">
        <v>2931</v>
      </c>
      <c r="Q2470" s="57" t="s">
        <v>2932</v>
      </c>
      <c r="R2470" s="35" t="s">
        <v>265</v>
      </c>
      <c r="S2470" s="57" t="str">
        <f>MID(Tabla1[[#This Row],[Aplicación]],6,2)</f>
        <v>10</v>
      </c>
      <c r="T2470" s="54" t="str">
        <f>VLOOKUP(Tabla1[[#This Row],[AREA]],Hoja1!A:B,2,FALSE)</f>
        <v>10. Personas mayores, familia y servicios sociales</v>
      </c>
      <c r="U2470" s="57" t="str">
        <f>MID(Tabla1[[#This Row],[Aplicación]],9,4)</f>
        <v>2312</v>
      </c>
      <c r="V2470" s="54" t="str">
        <f>VLOOKUP(Tabla1[[#This Row],[PROGRAMA]],Hoja1!A:B,2,FALSE)</f>
        <v>2312. Iniciativas sociales</v>
      </c>
      <c r="W2470" s="57" t="str">
        <f>MID(Tabla1[[#This Row],[Aplicación]],14,2)</f>
        <v>22</v>
      </c>
      <c r="X2470" s="57" t="str">
        <f>MID(Tabla1[[#This Row],[Aplicación]],14,6)</f>
        <v>223</v>
      </c>
    </row>
    <row r="2471" spans="1:24" x14ac:dyDescent="0.25">
      <c r="A2471" s="60">
        <v>220240021793</v>
      </c>
      <c r="B2471" s="43" t="s">
        <v>390</v>
      </c>
      <c r="C2471" s="61">
        <v>45441</v>
      </c>
      <c r="D2471" s="60">
        <v>22024004737</v>
      </c>
      <c r="E2471" s="43" t="s">
        <v>3553</v>
      </c>
      <c r="F2471" s="62">
        <v>176.46</v>
      </c>
      <c r="G2471" s="43" t="s">
        <v>3554</v>
      </c>
      <c r="H2471" s="43" t="s">
        <v>3555</v>
      </c>
      <c r="I2471" s="69" t="s">
        <v>2930</v>
      </c>
      <c r="J2471" s="43" t="s">
        <v>398</v>
      </c>
      <c r="K2471" s="43" t="s">
        <v>398</v>
      </c>
      <c r="L2471" s="43" t="s">
        <v>399</v>
      </c>
      <c r="M2471" s="43" t="s">
        <v>585</v>
      </c>
      <c r="N2471" s="43" t="s">
        <v>539</v>
      </c>
      <c r="O2471" s="68" t="s">
        <v>326</v>
      </c>
      <c r="P2471" s="68" t="s">
        <v>2931</v>
      </c>
      <c r="Q2471" s="57" t="s">
        <v>2932</v>
      </c>
      <c r="R2471" s="35" t="s">
        <v>265</v>
      </c>
      <c r="S2471" s="57" t="str">
        <f>MID(Tabla1[[#This Row],[Aplicación]],6,2)</f>
        <v>10</v>
      </c>
      <c r="T2471" s="54" t="str">
        <f>VLOOKUP(Tabla1[[#This Row],[AREA]],Hoja1!A:B,2,FALSE)</f>
        <v>10. Personas mayores, familia y servicios sociales</v>
      </c>
      <c r="U2471" s="57" t="str">
        <f>MID(Tabla1[[#This Row],[Aplicación]],9,4)</f>
        <v>2312</v>
      </c>
      <c r="V2471" s="54" t="str">
        <f>VLOOKUP(Tabla1[[#This Row],[PROGRAMA]],Hoja1!A:B,2,FALSE)</f>
        <v>2312. Iniciativas sociales</v>
      </c>
      <c r="W2471" s="57" t="str">
        <f>MID(Tabla1[[#This Row],[Aplicación]],14,2)</f>
        <v>22</v>
      </c>
      <c r="X2471" s="57" t="str">
        <f>MID(Tabla1[[#This Row],[Aplicación]],14,6)</f>
        <v>223</v>
      </c>
    </row>
    <row r="2472" spans="1:24" x14ac:dyDescent="0.25">
      <c r="A2472" s="60">
        <v>220240022310</v>
      </c>
      <c r="B2472" s="43" t="s">
        <v>390</v>
      </c>
      <c r="C2472" s="61">
        <v>45443</v>
      </c>
      <c r="D2472" s="60">
        <v>22024004498</v>
      </c>
      <c r="E2472" s="43" t="s">
        <v>3484</v>
      </c>
      <c r="F2472" s="62">
        <v>423.5</v>
      </c>
      <c r="G2472" s="43" t="s">
        <v>837</v>
      </c>
      <c r="H2472" s="43" t="s">
        <v>3485</v>
      </c>
      <c r="I2472" s="69" t="s">
        <v>2930</v>
      </c>
      <c r="J2472" s="43" t="s">
        <v>398</v>
      </c>
      <c r="K2472" s="43" t="s">
        <v>398</v>
      </c>
      <c r="L2472" s="43" t="s">
        <v>399</v>
      </c>
      <c r="M2472" s="43" t="s">
        <v>395</v>
      </c>
      <c r="N2472" s="43" t="s">
        <v>396</v>
      </c>
      <c r="O2472" s="68" t="s">
        <v>325</v>
      </c>
      <c r="P2472" s="68" t="s">
        <v>2931</v>
      </c>
      <c r="Q2472" s="57" t="s">
        <v>2932</v>
      </c>
      <c r="R2472" s="35" t="s">
        <v>265</v>
      </c>
      <c r="S2472" s="57" t="str">
        <f>MID(Tabla1[[#This Row],[Aplicación]],6,2)</f>
        <v>10</v>
      </c>
      <c r="T2472" s="54" t="str">
        <f>VLOOKUP(Tabla1[[#This Row],[AREA]],Hoja1!A:B,2,FALSE)</f>
        <v>10. Personas mayores, familia y servicios sociales</v>
      </c>
      <c r="U2472" s="57" t="str">
        <f>MID(Tabla1[[#This Row],[Aplicación]],9,4)</f>
        <v>2312</v>
      </c>
      <c r="V2472" s="54" t="str">
        <f>VLOOKUP(Tabla1[[#This Row],[PROGRAMA]],Hoja1!A:B,2,FALSE)</f>
        <v>2312. Iniciativas sociales</v>
      </c>
      <c r="W2472" s="57" t="str">
        <f>MID(Tabla1[[#This Row],[Aplicación]],14,2)</f>
        <v>22</v>
      </c>
      <c r="X2472" s="57" t="str">
        <f>MID(Tabla1[[#This Row],[Aplicación]],14,6)</f>
        <v>22602</v>
      </c>
    </row>
    <row r="2473" spans="1:24" x14ac:dyDescent="0.25">
      <c r="A2473" s="60">
        <v>220239000666</v>
      </c>
      <c r="B2473" s="43" t="s">
        <v>390</v>
      </c>
      <c r="C2473" s="61">
        <v>45292</v>
      </c>
      <c r="D2473" s="60">
        <v>22024001396</v>
      </c>
      <c r="E2473" s="43" t="s">
        <v>1289</v>
      </c>
      <c r="F2473" s="62">
        <v>6000</v>
      </c>
      <c r="G2473" s="43" t="s">
        <v>1688</v>
      </c>
      <c r="H2473" s="43" t="s">
        <v>1689</v>
      </c>
      <c r="I2473" s="69">
        <v>220</v>
      </c>
      <c r="J2473" s="43" t="s">
        <v>393</v>
      </c>
      <c r="K2473" s="43" t="s">
        <v>393</v>
      </c>
      <c r="L2473" s="43" t="s">
        <v>399</v>
      </c>
      <c r="M2473" s="43" t="s">
        <v>585</v>
      </c>
      <c r="N2473" s="43" t="s">
        <v>539</v>
      </c>
      <c r="O2473" s="52" t="s">
        <v>326</v>
      </c>
      <c r="P2473" s="63" t="s">
        <v>276</v>
      </c>
      <c r="Q2473" s="57" t="str">
        <f>MID(Tabla1[[#This Row],[Aplicación]],14,1)</f>
        <v>2</v>
      </c>
      <c r="R2473" s="35" t="s">
        <v>265</v>
      </c>
      <c r="S2473" s="57" t="str">
        <f>MID(Tabla1[[#This Row],[Aplicación]],6,2)</f>
        <v>10</v>
      </c>
      <c r="T2473" s="54" t="str">
        <f>VLOOKUP(Tabla1[[#This Row],[AREA]],Hoja1!A:B,2,FALSE)</f>
        <v>10. Personas mayores, familia y servicios sociales</v>
      </c>
      <c r="U2473" s="57" t="str">
        <f>MID(Tabla1[[#This Row],[Aplicación]],9,4)</f>
        <v>2312</v>
      </c>
      <c r="V2473" s="54" t="str">
        <f>VLOOKUP(Tabla1[[#This Row],[PROGRAMA]],Hoja1!A:B,2,FALSE)</f>
        <v>2312. Iniciativas sociales</v>
      </c>
      <c r="W2473" s="57" t="str">
        <f>MID(Tabla1[[#This Row],[Aplicación]],14,2)</f>
        <v>22</v>
      </c>
      <c r="X2473" s="57" t="str">
        <f>MID(Tabla1[[#This Row],[Aplicación]],14,6)</f>
        <v>22606</v>
      </c>
    </row>
    <row r="2474" spans="1:24" x14ac:dyDescent="0.25">
      <c r="A2474" s="60">
        <v>220240013244</v>
      </c>
      <c r="B2474" s="43" t="s">
        <v>390</v>
      </c>
      <c r="C2474" s="61">
        <v>45408</v>
      </c>
      <c r="D2474" s="60">
        <v>22024004253</v>
      </c>
      <c r="E2474" s="43" t="s">
        <v>1158</v>
      </c>
      <c r="F2474" s="62">
        <v>36.909999999999997</v>
      </c>
      <c r="G2474" s="43" t="s">
        <v>2375</v>
      </c>
      <c r="H2474" s="43" t="s">
        <v>4234</v>
      </c>
      <c r="I2474" s="69" t="s">
        <v>2930</v>
      </c>
      <c r="J2474" s="43" t="s">
        <v>486</v>
      </c>
      <c r="K2474" s="43" t="s">
        <v>486</v>
      </c>
      <c r="L2474" s="43" t="s">
        <v>413</v>
      </c>
      <c r="M2474" s="43" t="s">
        <v>585</v>
      </c>
      <c r="N2474" s="43" t="s">
        <v>539</v>
      </c>
      <c r="O2474" s="68" t="s">
        <v>326</v>
      </c>
      <c r="P2474" s="68" t="s">
        <v>2931</v>
      </c>
      <c r="Q2474" s="57" t="s">
        <v>2932</v>
      </c>
      <c r="R2474" s="35" t="s">
        <v>265</v>
      </c>
      <c r="S2474" s="57" t="str">
        <f>MID(Tabla1[[#This Row],[Aplicación]],6,2)</f>
        <v>10</v>
      </c>
      <c r="T2474" s="54" t="str">
        <f>VLOOKUP(Tabla1[[#This Row],[AREA]],Hoja1!A:B,2,FALSE)</f>
        <v>10. Personas mayores, familia y servicios sociales</v>
      </c>
      <c r="U2474" s="57" t="str">
        <f>MID(Tabla1[[#This Row],[Aplicación]],9,4)</f>
        <v>2312</v>
      </c>
      <c r="V2474" s="54" t="str">
        <f>VLOOKUP(Tabla1[[#This Row],[PROGRAMA]],Hoja1!A:B,2,FALSE)</f>
        <v>2312. Iniciativas sociales</v>
      </c>
      <c r="W2474" s="57" t="str">
        <f>MID(Tabla1[[#This Row],[Aplicación]],14,2)</f>
        <v>21</v>
      </c>
      <c r="X2474" s="57" t="str">
        <f>MID(Tabla1[[#This Row],[Aplicación]],14,6)</f>
        <v>213</v>
      </c>
    </row>
    <row r="2475" spans="1:24" x14ac:dyDescent="0.25">
      <c r="A2475" s="60">
        <v>220240000828</v>
      </c>
      <c r="B2475" s="43" t="s">
        <v>390</v>
      </c>
      <c r="C2475" s="61">
        <v>45330</v>
      </c>
      <c r="D2475" s="60">
        <v>22024000943</v>
      </c>
      <c r="E2475" s="43" t="s">
        <v>1289</v>
      </c>
      <c r="F2475" s="62">
        <v>381.16</v>
      </c>
      <c r="G2475" s="43" t="s">
        <v>594</v>
      </c>
      <c r="H2475" s="43" t="s">
        <v>1879</v>
      </c>
      <c r="I2475" s="69">
        <v>220</v>
      </c>
      <c r="J2475" s="43" t="s">
        <v>398</v>
      </c>
      <c r="K2475" s="43" t="s">
        <v>398</v>
      </c>
      <c r="L2475" s="43" t="s">
        <v>399</v>
      </c>
      <c r="M2475" s="43" t="s">
        <v>585</v>
      </c>
      <c r="N2475" s="43" t="s">
        <v>539</v>
      </c>
      <c r="O2475" s="52" t="s">
        <v>326</v>
      </c>
      <c r="P2475" s="63" t="s">
        <v>276</v>
      </c>
      <c r="Q2475" s="57" t="str">
        <f>MID(Tabla1[[#This Row],[Aplicación]],14,1)</f>
        <v>2</v>
      </c>
      <c r="R2475" s="35" t="s">
        <v>265</v>
      </c>
      <c r="S2475" s="57" t="str">
        <f>MID(Tabla1[[#This Row],[Aplicación]],6,2)</f>
        <v>10</v>
      </c>
      <c r="T2475" s="54" t="str">
        <f>VLOOKUP(Tabla1[[#This Row],[AREA]],Hoja1!A:B,2,FALSE)</f>
        <v>10. Personas mayores, familia y servicios sociales</v>
      </c>
      <c r="U2475" s="57" t="str">
        <f>MID(Tabla1[[#This Row],[Aplicación]],9,4)</f>
        <v>2312</v>
      </c>
      <c r="V2475" s="54" t="str">
        <f>VLOOKUP(Tabla1[[#This Row],[PROGRAMA]],Hoja1!A:B,2,FALSE)</f>
        <v>2312. Iniciativas sociales</v>
      </c>
      <c r="W2475" s="57" t="str">
        <f>MID(Tabla1[[#This Row],[Aplicación]],14,2)</f>
        <v>22</v>
      </c>
      <c r="X2475" s="57" t="str">
        <f>MID(Tabla1[[#This Row],[Aplicación]],14,6)</f>
        <v>22606</v>
      </c>
    </row>
    <row r="2476" spans="1:24" x14ac:dyDescent="0.25">
      <c r="A2476" s="60">
        <v>220239000806</v>
      </c>
      <c r="B2476" s="43" t="s">
        <v>390</v>
      </c>
      <c r="C2476" s="61">
        <v>45292</v>
      </c>
      <c r="D2476" s="60">
        <v>22024001397</v>
      </c>
      <c r="E2476" s="43" t="s">
        <v>1289</v>
      </c>
      <c r="F2476" s="62">
        <v>1413.29</v>
      </c>
      <c r="G2476" s="43" t="s">
        <v>792</v>
      </c>
      <c r="H2476" s="43" t="s">
        <v>2279</v>
      </c>
      <c r="I2476" s="69">
        <v>220</v>
      </c>
      <c r="J2476" s="43" t="s">
        <v>398</v>
      </c>
      <c r="K2476" s="43" t="s">
        <v>398</v>
      </c>
      <c r="L2476" s="43" t="s">
        <v>399</v>
      </c>
      <c r="M2476" s="43" t="s">
        <v>585</v>
      </c>
      <c r="N2476" s="43" t="s">
        <v>539</v>
      </c>
      <c r="O2476" s="52" t="s">
        <v>326</v>
      </c>
      <c r="P2476" s="63" t="s">
        <v>276</v>
      </c>
      <c r="Q2476" s="57" t="str">
        <f>MID(Tabla1[[#This Row],[Aplicación]],14,1)</f>
        <v>2</v>
      </c>
      <c r="R2476" s="35" t="s">
        <v>265</v>
      </c>
      <c r="S2476" s="57" t="str">
        <f>MID(Tabla1[[#This Row],[Aplicación]],6,2)</f>
        <v>10</v>
      </c>
      <c r="T2476" s="54" t="str">
        <f>VLOOKUP(Tabla1[[#This Row],[AREA]],Hoja1!A:B,2,FALSE)</f>
        <v>10. Personas mayores, familia y servicios sociales</v>
      </c>
      <c r="U2476" s="57" t="str">
        <f>MID(Tabla1[[#This Row],[Aplicación]],9,4)</f>
        <v>2312</v>
      </c>
      <c r="V2476" s="54" t="str">
        <f>VLOOKUP(Tabla1[[#This Row],[PROGRAMA]],Hoja1!A:B,2,FALSE)</f>
        <v>2312. Iniciativas sociales</v>
      </c>
      <c r="W2476" s="57" t="str">
        <f>MID(Tabla1[[#This Row],[Aplicación]],14,2)</f>
        <v>22</v>
      </c>
      <c r="X2476" s="57" t="str">
        <f>MID(Tabla1[[#This Row],[Aplicación]],14,6)</f>
        <v>22606</v>
      </c>
    </row>
    <row r="2477" spans="1:24" x14ac:dyDescent="0.25">
      <c r="A2477" s="60">
        <v>220240025809</v>
      </c>
      <c r="B2477" s="43" t="s">
        <v>390</v>
      </c>
      <c r="C2477" s="61">
        <v>45462</v>
      </c>
      <c r="D2477" s="60">
        <v>22024005149</v>
      </c>
      <c r="E2477" s="43" t="s">
        <v>1289</v>
      </c>
      <c r="F2477" s="62">
        <v>3000</v>
      </c>
      <c r="G2477" s="43" t="s">
        <v>929</v>
      </c>
      <c r="H2477" s="43" t="s">
        <v>3169</v>
      </c>
      <c r="I2477" s="69" t="s">
        <v>2930</v>
      </c>
      <c r="J2477" s="43" t="s">
        <v>398</v>
      </c>
      <c r="K2477" s="43" t="s">
        <v>398</v>
      </c>
      <c r="L2477" s="43" t="s">
        <v>399</v>
      </c>
      <c r="M2477" s="43" t="s">
        <v>585</v>
      </c>
      <c r="N2477" s="43" t="s">
        <v>539</v>
      </c>
      <c r="O2477" s="68" t="s">
        <v>326</v>
      </c>
      <c r="P2477" s="68" t="s">
        <v>2931</v>
      </c>
      <c r="Q2477" s="57" t="s">
        <v>2932</v>
      </c>
      <c r="R2477" s="35" t="s">
        <v>265</v>
      </c>
      <c r="S2477" s="57" t="str">
        <f>MID(Tabla1[[#This Row],[Aplicación]],6,2)</f>
        <v>10</v>
      </c>
      <c r="T2477" s="54" t="str">
        <f>VLOOKUP(Tabla1[[#This Row],[AREA]],Hoja1!A:B,2,FALSE)</f>
        <v>10. Personas mayores, familia y servicios sociales</v>
      </c>
      <c r="U2477" s="57" t="str">
        <f>MID(Tabla1[[#This Row],[Aplicación]],9,4)</f>
        <v>2312</v>
      </c>
      <c r="V2477" s="54" t="str">
        <f>VLOOKUP(Tabla1[[#This Row],[PROGRAMA]],Hoja1!A:B,2,FALSE)</f>
        <v>2312. Iniciativas sociales</v>
      </c>
      <c r="W2477" s="57" t="str">
        <f>MID(Tabla1[[#This Row],[Aplicación]],14,2)</f>
        <v>22</v>
      </c>
      <c r="X2477" s="57" t="str">
        <f>MID(Tabla1[[#This Row],[Aplicación]],14,6)</f>
        <v>22606</v>
      </c>
    </row>
    <row r="2478" spans="1:24" x14ac:dyDescent="0.25">
      <c r="A2478" s="60">
        <v>220240019342</v>
      </c>
      <c r="B2478" s="43" t="s">
        <v>390</v>
      </c>
      <c r="C2478" s="61">
        <v>45433</v>
      </c>
      <c r="D2478" s="60">
        <v>22024004573</v>
      </c>
      <c r="E2478" s="43" t="s">
        <v>1289</v>
      </c>
      <c r="F2478" s="62">
        <v>304.27</v>
      </c>
      <c r="G2478" s="43" t="s">
        <v>3745</v>
      </c>
      <c r="H2478" s="43" t="s">
        <v>3746</v>
      </c>
      <c r="I2478" s="69" t="s">
        <v>2930</v>
      </c>
      <c r="J2478" s="43" t="s">
        <v>410</v>
      </c>
      <c r="K2478" s="43" t="s">
        <v>410</v>
      </c>
      <c r="L2478" s="43" t="s">
        <v>413</v>
      </c>
      <c r="M2478" s="43" t="s">
        <v>585</v>
      </c>
      <c r="N2478" s="43" t="s">
        <v>539</v>
      </c>
      <c r="O2478" s="68" t="s">
        <v>326</v>
      </c>
      <c r="P2478" s="68" t="s">
        <v>2931</v>
      </c>
      <c r="Q2478" s="57" t="s">
        <v>2932</v>
      </c>
      <c r="R2478" s="35" t="s">
        <v>265</v>
      </c>
      <c r="S2478" s="57" t="str">
        <f>MID(Tabla1[[#This Row],[Aplicación]],6,2)</f>
        <v>10</v>
      </c>
      <c r="T2478" s="54" t="str">
        <f>VLOOKUP(Tabla1[[#This Row],[AREA]],Hoja1!A:B,2,FALSE)</f>
        <v>10. Personas mayores, familia y servicios sociales</v>
      </c>
      <c r="U2478" s="57" t="str">
        <f>MID(Tabla1[[#This Row],[Aplicación]],9,4)</f>
        <v>2312</v>
      </c>
      <c r="V2478" s="54" t="str">
        <f>VLOOKUP(Tabla1[[#This Row],[PROGRAMA]],Hoja1!A:B,2,FALSE)</f>
        <v>2312. Iniciativas sociales</v>
      </c>
      <c r="W2478" s="57" t="str">
        <f>MID(Tabla1[[#This Row],[Aplicación]],14,2)</f>
        <v>22</v>
      </c>
      <c r="X2478" s="57" t="str">
        <f>MID(Tabla1[[#This Row],[Aplicación]],14,6)</f>
        <v>22606</v>
      </c>
    </row>
    <row r="2479" spans="1:24" x14ac:dyDescent="0.25">
      <c r="A2479" s="60">
        <v>220240017946</v>
      </c>
      <c r="B2479" s="43" t="s">
        <v>702</v>
      </c>
      <c r="C2479" s="61">
        <v>45428</v>
      </c>
      <c r="D2479" s="60">
        <v>22024001030</v>
      </c>
      <c r="E2479" s="43" t="s">
        <v>1289</v>
      </c>
      <c r="F2479" s="62">
        <v>19676.8</v>
      </c>
      <c r="G2479" s="43" t="s">
        <v>3875</v>
      </c>
      <c r="H2479" s="43" t="s">
        <v>3876</v>
      </c>
      <c r="I2479" s="69" t="s">
        <v>2934</v>
      </c>
      <c r="J2479" s="43" t="s">
        <v>398</v>
      </c>
      <c r="K2479" s="43" t="s">
        <v>398</v>
      </c>
      <c r="L2479" s="43" t="s">
        <v>399</v>
      </c>
      <c r="M2479" s="43" t="s">
        <v>395</v>
      </c>
      <c r="N2479" s="43" t="s">
        <v>396</v>
      </c>
      <c r="O2479" s="68" t="s">
        <v>321</v>
      </c>
      <c r="P2479" s="68" t="s">
        <v>2931</v>
      </c>
      <c r="Q2479" s="57" t="s">
        <v>2932</v>
      </c>
      <c r="R2479" s="35" t="s">
        <v>265</v>
      </c>
      <c r="S2479" s="57" t="str">
        <f>MID(Tabla1[[#This Row],[Aplicación]],6,2)</f>
        <v>10</v>
      </c>
      <c r="T2479" s="54" t="str">
        <f>VLOOKUP(Tabla1[[#This Row],[AREA]],Hoja1!A:B,2,FALSE)</f>
        <v>10. Personas mayores, familia y servicios sociales</v>
      </c>
      <c r="U2479" s="57" t="str">
        <f>MID(Tabla1[[#This Row],[Aplicación]],9,4)</f>
        <v>2312</v>
      </c>
      <c r="V2479" s="54" t="str">
        <f>VLOOKUP(Tabla1[[#This Row],[PROGRAMA]],Hoja1!A:B,2,FALSE)</f>
        <v>2312. Iniciativas sociales</v>
      </c>
      <c r="W2479" s="57" t="str">
        <f>MID(Tabla1[[#This Row],[Aplicación]],14,2)</f>
        <v>22</v>
      </c>
      <c r="X2479" s="57" t="str">
        <f>MID(Tabla1[[#This Row],[Aplicación]],14,6)</f>
        <v>22606</v>
      </c>
    </row>
    <row r="2480" spans="1:24" x14ac:dyDescent="0.25">
      <c r="A2480" s="60">
        <v>220240025808</v>
      </c>
      <c r="B2480" s="43" t="s">
        <v>390</v>
      </c>
      <c r="C2480" s="61">
        <v>45462</v>
      </c>
      <c r="D2480" s="60">
        <v>22024004158</v>
      </c>
      <c r="E2480" s="43" t="s">
        <v>3132</v>
      </c>
      <c r="F2480" s="62">
        <v>61.71</v>
      </c>
      <c r="G2480" s="43" t="s">
        <v>934</v>
      </c>
      <c r="H2480" s="43" t="s">
        <v>3133</v>
      </c>
      <c r="I2480" s="69" t="s">
        <v>2930</v>
      </c>
      <c r="J2480" s="43" t="s">
        <v>398</v>
      </c>
      <c r="K2480" s="43" t="s">
        <v>398</v>
      </c>
      <c r="L2480" s="43" t="s">
        <v>413</v>
      </c>
      <c r="M2480" s="43" t="s">
        <v>585</v>
      </c>
      <c r="N2480" s="43" t="s">
        <v>539</v>
      </c>
      <c r="O2480" s="68" t="s">
        <v>326</v>
      </c>
      <c r="P2480" s="68" t="s">
        <v>2931</v>
      </c>
      <c r="Q2480" s="57" t="s">
        <v>2932</v>
      </c>
      <c r="R2480" s="35" t="s">
        <v>265</v>
      </c>
      <c r="S2480" s="57" t="str">
        <f>MID(Tabla1[[#This Row],[Aplicación]],6,2)</f>
        <v>10</v>
      </c>
      <c r="T2480" s="54" t="str">
        <f>VLOOKUP(Tabla1[[#This Row],[AREA]],Hoja1!A:B,2,FALSE)</f>
        <v>10. Personas mayores, familia y servicios sociales</v>
      </c>
      <c r="U2480" s="57" t="str">
        <f>MID(Tabla1[[#This Row],[Aplicación]],9,4)</f>
        <v>2312</v>
      </c>
      <c r="V2480" s="54" t="str">
        <f>VLOOKUP(Tabla1[[#This Row],[PROGRAMA]],Hoja1!A:B,2,FALSE)</f>
        <v>2312. Iniciativas sociales</v>
      </c>
      <c r="W2480" s="57" t="str">
        <f>MID(Tabla1[[#This Row],[Aplicación]],14,2)</f>
        <v>22</v>
      </c>
      <c r="X2480" s="57" t="str">
        <f>MID(Tabla1[[#This Row],[Aplicación]],14,6)</f>
        <v>22612</v>
      </c>
    </row>
    <row r="2481" spans="1:24" x14ac:dyDescent="0.25">
      <c r="A2481" s="60">
        <v>220240022944</v>
      </c>
      <c r="B2481" s="43" t="s">
        <v>390</v>
      </c>
      <c r="C2481" s="61">
        <v>45449</v>
      </c>
      <c r="D2481" s="60">
        <v>22024004893</v>
      </c>
      <c r="E2481" s="43" t="s">
        <v>3132</v>
      </c>
      <c r="F2481" s="62">
        <v>4271.3</v>
      </c>
      <c r="G2481" s="43" t="s">
        <v>714</v>
      </c>
      <c r="H2481" s="43" t="s">
        <v>3417</v>
      </c>
      <c r="I2481" s="69" t="s">
        <v>2930</v>
      </c>
      <c r="J2481" s="43" t="s">
        <v>398</v>
      </c>
      <c r="K2481" s="43" t="s">
        <v>398</v>
      </c>
      <c r="L2481" s="43" t="s">
        <v>399</v>
      </c>
      <c r="M2481" s="43" t="s">
        <v>585</v>
      </c>
      <c r="N2481" s="43" t="s">
        <v>539</v>
      </c>
      <c r="O2481" s="68" t="s">
        <v>326</v>
      </c>
      <c r="P2481" s="68" t="s">
        <v>2931</v>
      </c>
      <c r="Q2481" s="57" t="s">
        <v>2932</v>
      </c>
      <c r="R2481" s="35" t="s">
        <v>265</v>
      </c>
      <c r="S2481" s="57" t="str">
        <f>MID(Tabla1[[#This Row],[Aplicación]],6,2)</f>
        <v>10</v>
      </c>
      <c r="T2481" s="54" t="str">
        <f>VLOOKUP(Tabla1[[#This Row],[AREA]],Hoja1!A:B,2,FALSE)</f>
        <v>10. Personas mayores, familia y servicios sociales</v>
      </c>
      <c r="U2481" s="57" t="str">
        <f>MID(Tabla1[[#This Row],[Aplicación]],9,4)</f>
        <v>2312</v>
      </c>
      <c r="V2481" s="54" t="str">
        <f>VLOOKUP(Tabla1[[#This Row],[PROGRAMA]],Hoja1!A:B,2,FALSE)</f>
        <v>2312. Iniciativas sociales</v>
      </c>
      <c r="W2481" s="57" t="str">
        <f>MID(Tabla1[[#This Row],[Aplicación]],14,2)</f>
        <v>22</v>
      </c>
      <c r="X2481" s="57" t="str">
        <f>MID(Tabla1[[#This Row],[Aplicación]],14,6)</f>
        <v>22612</v>
      </c>
    </row>
    <row r="2482" spans="1:24" x14ac:dyDescent="0.25">
      <c r="A2482" s="60">
        <v>220240021019</v>
      </c>
      <c r="B2482" s="43" t="s">
        <v>390</v>
      </c>
      <c r="C2482" s="61">
        <v>45436</v>
      </c>
      <c r="D2482" s="60">
        <v>22024004695</v>
      </c>
      <c r="E2482" s="43" t="s">
        <v>3132</v>
      </c>
      <c r="F2482" s="62">
        <v>1500</v>
      </c>
      <c r="G2482" s="43" t="s">
        <v>3682</v>
      </c>
      <c r="H2482" s="43" t="s">
        <v>3683</v>
      </c>
      <c r="I2482" s="69" t="s">
        <v>2930</v>
      </c>
      <c r="J2482" s="43" t="s">
        <v>398</v>
      </c>
      <c r="K2482" s="43" t="s">
        <v>398</v>
      </c>
      <c r="L2482" s="43" t="s">
        <v>399</v>
      </c>
      <c r="M2482" s="43" t="s">
        <v>585</v>
      </c>
      <c r="N2482" s="43" t="s">
        <v>539</v>
      </c>
      <c r="O2482" s="68" t="s">
        <v>326</v>
      </c>
      <c r="P2482" s="68" t="s">
        <v>2931</v>
      </c>
      <c r="Q2482" s="57" t="s">
        <v>2932</v>
      </c>
      <c r="R2482" s="35" t="s">
        <v>265</v>
      </c>
      <c r="S2482" s="57" t="str">
        <f>MID(Tabla1[[#This Row],[Aplicación]],6,2)</f>
        <v>10</v>
      </c>
      <c r="T2482" s="54" t="str">
        <f>VLOOKUP(Tabla1[[#This Row],[AREA]],Hoja1!A:B,2,FALSE)</f>
        <v>10. Personas mayores, familia y servicios sociales</v>
      </c>
      <c r="U2482" s="57" t="str">
        <f>MID(Tabla1[[#This Row],[Aplicación]],9,4)</f>
        <v>2312</v>
      </c>
      <c r="V2482" s="54" t="str">
        <f>VLOOKUP(Tabla1[[#This Row],[PROGRAMA]],Hoja1!A:B,2,FALSE)</f>
        <v>2312. Iniciativas sociales</v>
      </c>
      <c r="W2482" s="57" t="str">
        <f>MID(Tabla1[[#This Row],[Aplicación]],14,2)</f>
        <v>22</v>
      </c>
      <c r="X2482" s="57" t="str">
        <f>MID(Tabla1[[#This Row],[Aplicación]],14,6)</f>
        <v>22612</v>
      </c>
    </row>
    <row r="2483" spans="1:24" x14ac:dyDescent="0.25">
      <c r="A2483" s="60">
        <v>220240013218</v>
      </c>
      <c r="B2483" s="43" t="s">
        <v>390</v>
      </c>
      <c r="C2483" s="61">
        <v>45408</v>
      </c>
      <c r="D2483" s="60">
        <v>22024004158</v>
      </c>
      <c r="E2483" s="43" t="s">
        <v>3132</v>
      </c>
      <c r="F2483" s="62">
        <v>1863.4</v>
      </c>
      <c r="G2483" s="43" t="s">
        <v>934</v>
      </c>
      <c r="H2483" s="43" t="s">
        <v>4268</v>
      </c>
      <c r="I2483" s="69" t="s">
        <v>2930</v>
      </c>
      <c r="J2483" s="43" t="s">
        <v>398</v>
      </c>
      <c r="K2483" s="43" t="s">
        <v>398</v>
      </c>
      <c r="L2483" s="43" t="s">
        <v>413</v>
      </c>
      <c r="M2483" s="43" t="s">
        <v>585</v>
      </c>
      <c r="N2483" s="43" t="s">
        <v>539</v>
      </c>
      <c r="O2483" s="68" t="s">
        <v>326</v>
      </c>
      <c r="P2483" s="68" t="s">
        <v>2931</v>
      </c>
      <c r="Q2483" s="57" t="s">
        <v>2932</v>
      </c>
      <c r="R2483" s="35" t="s">
        <v>265</v>
      </c>
      <c r="S2483" s="57" t="str">
        <f>MID(Tabla1[[#This Row],[Aplicación]],6,2)</f>
        <v>10</v>
      </c>
      <c r="T2483" s="54" t="str">
        <f>VLOOKUP(Tabla1[[#This Row],[AREA]],Hoja1!A:B,2,FALSE)</f>
        <v>10. Personas mayores, familia y servicios sociales</v>
      </c>
      <c r="U2483" s="57" t="str">
        <f>MID(Tabla1[[#This Row],[Aplicación]],9,4)</f>
        <v>2312</v>
      </c>
      <c r="V2483" s="54" t="str">
        <f>VLOOKUP(Tabla1[[#This Row],[PROGRAMA]],Hoja1!A:B,2,FALSE)</f>
        <v>2312. Iniciativas sociales</v>
      </c>
      <c r="W2483" s="57" t="str">
        <f>MID(Tabla1[[#This Row],[Aplicación]],14,2)</f>
        <v>22</v>
      </c>
      <c r="X2483" s="57" t="str">
        <f>MID(Tabla1[[#This Row],[Aplicación]],14,6)</f>
        <v>22612</v>
      </c>
    </row>
    <row r="2484" spans="1:24" x14ac:dyDescent="0.25">
      <c r="A2484" s="60">
        <v>220240011964</v>
      </c>
      <c r="B2484" s="43" t="s">
        <v>390</v>
      </c>
      <c r="C2484" s="61">
        <v>45399</v>
      </c>
      <c r="D2484" s="60">
        <v>22024004057</v>
      </c>
      <c r="E2484" s="43" t="s">
        <v>3132</v>
      </c>
      <c r="F2484" s="62">
        <v>332</v>
      </c>
      <c r="G2484" s="43" t="s">
        <v>4387</v>
      </c>
      <c r="H2484" s="43" t="s">
        <v>4388</v>
      </c>
      <c r="I2484" s="69" t="s">
        <v>2930</v>
      </c>
      <c r="J2484" s="43" t="s">
        <v>398</v>
      </c>
      <c r="K2484" s="43" t="s">
        <v>398</v>
      </c>
      <c r="L2484" s="43" t="s">
        <v>399</v>
      </c>
      <c r="M2484" s="43" t="s">
        <v>585</v>
      </c>
      <c r="N2484" s="43" t="s">
        <v>539</v>
      </c>
      <c r="O2484" s="68" t="s">
        <v>326</v>
      </c>
      <c r="P2484" s="68" t="s">
        <v>2931</v>
      </c>
      <c r="Q2484" s="57" t="s">
        <v>2932</v>
      </c>
      <c r="R2484" s="35" t="s">
        <v>265</v>
      </c>
      <c r="S2484" s="57" t="str">
        <f>MID(Tabla1[[#This Row],[Aplicación]],6,2)</f>
        <v>10</v>
      </c>
      <c r="T2484" s="54" t="str">
        <f>VLOOKUP(Tabla1[[#This Row],[AREA]],Hoja1!A:B,2,FALSE)</f>
        <v>10. Personas mayores, familia y servicios sociales</v>
      </c>
      <c r="U2484" s="57" t="str">
        <f>MID(Tabla1[[#This Row],[Aplicación]],9,4)</f>
        <v>2312</v>
      </c>
      <c r="V2484" s="54" t="str">
        <f>VLOOKUP(Tabla1[[#This Row],[PROGRAMA]],Hoja1!A:B,2,FALSE)</f>
        <v>2312. Iniciativas sociales</v>
      </c>
      <c r="W2484" s="57" t="str">
        <f>MID(Tabla1[[#This Row],[Aplicación]],14,2)</f>
        <v>22</v>
      </c>
      <c r="X2484" s="57" t="str">
        <f>MID(Tabla1[[#This Row],[Aplicación]],14,6)</f>
        <v>22612</v>
      </c>
    </row>
    <row r="2485" spans="1:24" x14ac:dyDescent="0.25">
      <c r="A2485" s="60">
        <v>220240036390</v>
      </c>
      <c r="B2485" s="43" t="s">
        <v>390</v>
      </c>
      <c r="C2485" s="61">
        <v>45512</v>
      </c>
      <c r="D2485" s="60">
        <v>22024004158</v>
      </c>
      <c r="E2485" s="43" t="s">
        <v>3132</v>
      </c>
      <c r="F2485" s="62">
        <v>72.599999999999994</v>
      </c>
      <c r="G2485" s="43" t="s">
        <v>934</v>
      </c>
      <c r="H2485" s="43" t="s">
        <v>4842</v>
      </c>
      <c r="I2485" s="69">
        <v>220</v>
      </c>
      <c r="J2485" s="43" t="s">
        <v>398</v>
      </c>
      <c r="K2485" s="43" t="s">
        <v>398</v>
      </c>
      <c r="L2485" s="43" t="s">
        <v>413</v>
      </c>
      <c r="M2485" s="43" t="s">
        <v>585</v>
      </c>
      <c r="N2485" s="43" t="s">
        <v>539</v>
      </c>
      <c r="O2485" s="68" t="s">
        <v>326</v>
      </c>
      <c r="P2485" s="68" t="s">
        <v>4838</v>
      </c>
      <c r="Q2485" s="57" t="str">
        <f>MID(Tabla1[[#This Row],[Aplicación]],14,1)</f>
        <v>2</v>
      </c>
      <c r="R2485" s="35" t="s">
        <v>265</v>
      </c>
      <c r="S2485" s="57" t="str">
        <f>MID(Tabla1[[#This Row],[Aplicación]],6,2)</f>
        <v>10</v>
      </c>
      <c r="T2485" s="54" t="str">
        <f>VLOOKUP(Tabla1[[#This Row],[AREA]],Hoja1!A:B,2,FALSE)</f>
        <v>10. Personas mayores, familia y servicios sociales</v>
      </c>
      <c r="U2485" s="57" t="str">
        <f>MID(Tabla1[[#This Row],[Aplicación]],9,4)</f>
        <v>2312</v>
      </c>
      <c r="V2485" s="54" t="str">
        <f>VLOOKUP(Tabla1[[#This Row],[PROGRAMA]],Hoja1!A:B,2,FALSE)</f>
        <v>2312. Iniciativas sociales</v>
      </c>
      <c r="W2485" s="57" t="str">
        <f>MID(Tabla1[[#This Row],[Aplicación]],14,2)</f>
        <v>22</v>
      </c>
      <c r="X2485" s="57" t="str">
        <f>MID(Tabla1[[#This Row],[Aplicación]],14,6)</f>
        <v>22612</v>
      </c>
    </row>
    <row r="2486" spans="1:24" x14ac:dyDescent="0.25">
      <c r="A2486" s="60">
        <v>220240031297</v>
      </c>
      <c r="B2486" s="43" t="s">
        <v>390</v>
      </c>
      <c r="C2486" s="61">
        <v>45490</v>
      </c>
      <c r="D2486" s="60">
        <v>22024005686</v>
      </c>
      <c r="E2486" s="43" t="s">
        <v>3132</v>
      </c>
      <c r="F2486" s="62">
        <v>495</v>
      </c>
      <c r="G2486" s="43" t="s">
        <v>5267</v>
      </c>
      <c r="H2486" s="43" t="s">
        <v>5268</v>
      </c>
      <c r="I2486" s="69">
        <v>220</v>
      </c>
      <c r="J2486" s="43" t="s">
        <v>678</v>
      </c>
      <c r="K2486" s="43" t="s">
        <v>678</v>
      </c>
      <c r="L2486" s="43" t="s">
        <v>399</v>
      </c>
      <c r="M2486" s="43" t="s">
        <v>585</v>
      </c>
      <c r="N2486" s="43" t="s">
        <v>539</v>
      </c>
      <c r="O2486" s="68" t="s">
        <v>326</v>
      </c>
      <c r="P2486" s="68" t="s">
        <v>4838</v>
      </c>
      <c r="Q2486" s="57" t="str">
        <f>MID(Tabla1[[#This Row],[Aplicación]],14,1)</f>
        <v>2</v>
      </c>
      <c r="R2486" s="35" t="s">
        <v>265</v>
      </c>
      <c r="S2486" s="57" t="str">
        <f>MID(Tabla1[[#This Row],[Aplicación]],6,2)</f>
        <v>10</v>
      </c>
      <c r="T2486" s="54" t="str">
        <f>VLOOKUP(Tabla1[[#This Row],[AREA]],Hoja1!A:B,2,FALSE)</f>
        <v>10. Personas mayores, familia y servicios sociales</v>
      </c>
      <c r="U2486" s="57" t="str">
        <f>MID(Tabla1[[#This Row],[Aplicación]],9,4)</f>
        <v>2312</v>
      </c>
      <c r="V2486" s="54" t="str">
        <f>VLOOKUP(Tabla1[[#This Row],[PROGRAMA]],Hoja1!A:B,2,FALSE)</f>
        <v>2312. Iniciativas sociales</v>
      </c>
      <c r="W2486" s="57" t="str">
        <f>MID(Tabla1[[#This Row],[Aplicación]],14,2)</f>
        <v>22</v>
      </c>
      <c r="X2486" s="57" t="str">
        <f>MID(Tabla1[[#This Row],[Aplicación]],14,6)</f>
        <v>22612</v>
      </c>
    </row>
    <row r="2487" spans="1:24" x14ac:dyDescent="0.25">
      <c r="A2487" s="60">
        <v>220240043163</v>
      </c>
      <c r="B2487" s="43" t="s">
        <v>390</v>
      </c>
      <c r="C2487" s="61">
        <v>45558</v>
      </c>
      <c r="D2487" s="60">
        <v>22024006711</v>
      </c>
      <c r="E2487" s="43" t="s">
        <v>3132</v>
      </c>
      <c r="F2487" s="62">
        <v>250.77</v>
      </c>
      <c r="G2487" s="43" t="s">
        <v>714</v>
      </c>
      <c r="H2487" s="43" t="s">
        <v>6116</v>
      </c>
      <c r="I2487" s="69" t="s">
        <v>2930</v>
      </c>
      <c r="J2487" s="43" t="s">
        <v>398</v>
      </c>
      <c r="K2487" s="43" t="s">
        <v>398</v>
      </c>
      <c r="L2487" s="43" t="s">
        <v>399</v>
      </c>
      <c r="M2487" s="43" t="s">
        <v>585</v>
      </c>
      <c r="N2487" s="43" t="s">
        <v>539</v>
      </c>
      <c r="O2487" s="68" t="s">
        <v>326</v>
      </c>
      <c r="P2487" s="68" t="s">
        <v>4838</v>
      </c>
      <c r="Q2487" s="57" t="str">
        <f>MID(Tabla1[[#This Row],[Aplicación]],14,1)</f>
        <v>2</v>
      </c>
      <c r="R2487" s="35" t="s">
        <v>265</v>
      </c>
      <c r="S2487" s="57" t="str">
        <f>MID(Tabla1[[#This Row],[Aplicación]],6,2)</f>
        <v>10</v>
      </c>
      <c r="T2487" s="54" t="str">
        <f>VLOOKUP(Tabla1[[#This Row],[AREA]],Hoja1!A:B,2,FALSE)</f>
        <v>10. Personas mayores, familia y servicios sociales</v>
      </c>
      <c r="U2487" s="57" t="str">
        <f>MID(Tabla1[[#This Row],[Aplicación]],9,4)</f>
        <v>2312</v>
      </c>
      <c r="V2487" s="54" t="str">
        <f>VLOOKUP(Tabla1[[#This Row],[PROGRAMA]],Hoja1!A:B,2,FALSE)</f>
        <v>2312. Iniciativas sociales</v>
      </c>
      <c r="W2487" s="57" t="str">
        <f>MID(Tabla1[[#This Row],[Aplicación]],14,2)</f>
        <v>22</v>
      </c>
      <c r="X2487" s="57" t="str">
        <f>MID(Tabla1[[#This Row],[Aplicación]],14,6)</f>
        <v>22612</v>
      </c>
    </row>
    <row r="2488" spans="1:24" x14ac:dyDescent="0.25">
      <c r="A2488" s="60">
        <v>220240006271</v>
      </c>
      <c r="B2488" s="43" t="s">
        <v>390</v>
      </c>
      <c r="C2488" s="61">
        <v>45364</v>
      </c>
      <c r="D2488" s="60">
        <v>22024003117</v>
      </c>
      <c r="E2488" s="43" t="s">
        <v>1470</v>
      </c>
      <c r="F2488" s="62">
        <v>3520</v>
      </c>
      <c r="G2488" s="43" t="s">
        <v>2513</v>
      </c>
      <c r="H2488" s="43" t="s">
        <v>2514</v>
      </c>
      <c r="I2488" s="69">
        <v>220</v>
      </c>
      <c r="J2488" s="43" t="s">
        <v>2515</v>
      </c>
      <c r="K2488" s="43" t="s">
        <v>398</v>
      </c>
      <c r="L2488" s="43" t="s">
        <v>399</v>
      </c>
      <c r="M2488" s="43" t="s">
        <v>585</v>
      </c>
      <c r="N2488" s="43" t="s">
        <v>539</v>
      </c>
      <c r="O2488" s="52" t="s">
        <v>326</v>
      </c>
      <c r="P2488" s="63" t="s">
        <v>276</v>
      </c>
      <c r="Q2488" s="57" t="str">
        <f>MID(Tabla1[[#This Row],[Aplicación]],14,1)</f>
        <v>2</v>
      </c>
      <c r="R2488" s="35" t="s">
        <v>265</v>
      </c>
      <c r="S2488" s="57" t="str">
        <f>MID(Tabla1[[#This Row],[Aplicación]],6,2)</f>
        <v>10</v>
      </c>
      <c r="T2488" s="54" t="str">
        <f>VLOOKUP(Tabla1[[#This Row],[AREA]],Hoja1!A:B,2,FALSE)</f>
        <v>10. Personas mayores, familia y servicios sociales</v>
      </c>
      <c r="U2488" s="57" t="str">
        <f>MID(Tabla1[[#This Row],[Aplicación]],9,4)</f>
        <v>2312</v>
      </c>
      <c r="V2488" s="54" t="str">
        <f>VLOOKUP(Tabla1[[#This Row],[PROGRAMA]],Hoja1!A:B,2,FALSE)</f>
        <v>2312. Iniciativas sociales</v>
      </c>
      <c r="W2488" s="57" t="str">
        <f>MID(Tabla1[[#This Row],[Aplicación]],14,2)</f>
        <v>22</v>
      </c>
      <c r="X2488" s="57" t="str">
        <f>MID(Tabla1[[#This Row],[Aplicación]],14,6)</f>
        <v>22617</v>
      </c>
    </row>
    <row r="2489" spans="1:24" x14ac:dyDescent="0.25">
      <c r="A2489" s="60">
        <v>220240005080</v>
      </c>
      <c r="B2489" s="43" t="s">
        <v>390</v>
      </c>
      <c r="C2489" s="61">
        <v>45358</v>
      </c>
      <c r="D2489" s="60">
        <v>22024002993</v>
      </c>
      <c r="E2489" s="43" t="s">
        <v>1470</v>
      </c>
      <c r="F2489" s="62">
        <v>6000</v>
      </c>
      <c r="G2489" s="43" t="s">
        <v>1128</v>
      </c>
      <c r="H2489" s="43" t="s">
        <v>2608</v>
      </c>
      <c r="I2489" s="69">
        <v>220</v>
      </c>
      <c r="J2489" s="43" t="s">
        <v>1129</v>
      </c>
      <c r="K2489" s="43" t="s">
        <v>537</v>
      </c>
      <c r="L2489" s="43" t="s">
        <v>399</v>
      </c>
      <c r="M2489" s="43" t="s">
        <v>585</v>
      </c>
      <c r="N2489" s="43" t="s">
        <v>539</v>
      </c>
      <c r="O2489" s="52" t="s">
        <v>326</v>
      </c>
      <c r="P2489" s="63" t="s">
        <v>276</v>
      </c>
      <c r="Q2489" s="57" t="str">
        <f>MID(Tabla1[[#This Row],[Aplicación]],14,1)</f>
        <v>2</v>
      </c>
      <c r="R2489" s="35" t="s">
        <v>265</v>
      </c>
      <c r="S2489" s="57" t="str">
        <f>MID(Tabla1[[#This Row],[Aplicación]],6,2)</f>
        <v>10</v>
      </c>
      <c r="T2489" s="54" t="str">
        <f>VLOOKUP(Tabla1[[#This Row],[AREA]],Hoja1!A:B,2,FALSE)</f>
        <v>10. Personas mayores, familia y servicios sociales</v>
      </c>
      <c r="U2489" s="57" t="str">
        <f>MID(Tabla1[[#This Row],[Aplicación]],9,4)</f>
        <v>2312</v>
      </c>
      <c r="V2489" s="54" t="str">
        <f>VLOOKUP(Tabla1[[#This Row],[PROGRAMA]],Hoja1!A:B,2,FALSE)</f>
        <v>2312. Iniciativas sociales</v>
      </c>
      <c r="W2489" s="57" t="str">
        <f>MID(Tabla1[[#This Row],[Aplicación]],14,2)</f>
        <v>22</v>
      </c>
      <c r="X2489" s="57" t="str">
        <f>MID(Tabla1[[#This Row],[Aplicación]],14,6)</f>
        <v>22617</v>
      </c>
    </row>
    <row r="2490" spans="1:24" x14ac:dyDescent="0.25">
      <c r="A2490" s="60">
        <v>220240009183</v>
      </c>
      <c r="B2490" s="43" t="s">
        <v>658</v>
      </c>
      <c r="C2490" s="61">
        <v>45383</v>
      </c>
      <c r="D2490" s="60">
        <v>22024003761</v>
      </c>
      <c r="E2490" s="43" t="s">
        <v>1470</v>
      </c>
      <c r="F2490" s="62">
        <v>450</v>
      </c>
      <c r="G2490" s="43" t="s">
        <v>1128</v>
      </c>
      <c r="H2490" s="43" t="s">
        <v>4723</v>
      </c>
      <c r="I2490" s="69" t="s">
        <v>2951</v>
      </c>
      <c r="J2490" s="43" t="s">
        <v>1129</v>
      </c>
      <c r="K2490" s="43" t="s">
        <v>537</v>
      </c>
      <c r="L2490" s="43" t="s">
        <v>399</v>
      </c>
      <c r="M2490" s="43" t="s">
        <v>585</v>
      </c>
      <c r="N2490" s="43" t="s">
        <v>539</v>
      </c>
      <c r="O2490" s="68" t="s">
        <v>326</v>
      </c>
      <c r="P2490" s="68" t="s">
        <v>2931</v>
      </c>
      <c r="Q2490" s="57" t="s">
        <v>2932</v>
      </c>
      <c r="R2490" s="35" t="s">
        <v>265</v>
      </c>
      <c r="S2490" s="57" t="str">
        <f>MID(Tabla1[[#This Row],[Aplicación]],6,2)</f>
        <v>10</v>
      </c>
      <c r="T2490" s="54" t="str">
        <f>VLOOKUP(Tabla1[[#This Row],[AREA]],Hoja1!A:B,2,FALSE)</f>
        <v>10. Personas mayores, familia y servicios sociales</v>
      </c>
      <c r="U2490" s="57" t="str">
        <f>MID(Tabla1[[#This Row],[Aplicación]],9,4)</f>
        <v>2312</v>
      </c>
      <c r="V2490" s="54" t="str">
        <f>VLOOKUP(Tabla1[[#This Row],[PROGRAMA]],Hoja1!A:B,2,FALSE)</f>
        <v>2312. Iniciativas sociales</v>
      </c>
      <c r="W2490" s="57" t="str">
        <f>MID(Tabla1[[#This Row],[Aplicación]],14,2)</f>
        <v>22</v>
      </c>
      <c r="X2490" s="57" t="str">
        <f>MID(Tabla1[[#This Row],[Aplicación]],14,6)</f>
        <v>22617</v>
      </c>
    </row>
    <row r="2491" spans="1:24" x14ac:dyDescent="0.25">
      <c r="A2491" s="60">
        <v>220240000728</v>
      </c>
      <c r="B2491" s="43" t="s">
        <v>390</v>
      </c>
      <c r="C2491" s="61">
        <v>45327</v>
      </c>
      <c r="D2491" s="60">
        <v>22024000033</v>
      </c>
      <c r="E2491" s="43" t="s">
        <v>1313</v>
      </c>
      <c r="F2491" s="62">
        <v>60.47</v>
      </c>
      <c r="G2491" s="43" t="s">
        <v>714</v>
      </c>
      <c r="H2491" s="43" t="s">
        <v>1729</v>
      </c>
      <c r="I2491" s="69">
        <v>220</v>
      </c>
      <c r="J2491" s="43" t="s">
        <v>398</v>
      </c>
      <c r="K2491" s="43" t="s">
        <v>398</v>
      </c>
      <c r="L2491" s="43" t="s">
        <v>399</v>
      </c>
      <c r="M2491" s="43" t="s">
        <v>585</v>
      </c>
      <c r="N2491" s="43" t="s">
        <v>539</v>
      </c>
      <c r="O2491" s="52" t="s">
        <v>326</v>
      </c>
      <c r="P2491" s="63" t="s">
        <v>276</v>
      </c>
      <c r="Q2491" s="57" t="str">
        <f>MID(Tabla1[[#This Row],[Aplicación]],14,1)</f>
        <v>2</v>
      </c>
      <c r="R2491" s="35" t="s">
        <v>265</v>
      </c>
      <c r="S2491" s="57" t="str">
        <f>MID(Tabla1[[#This Row],[Aplicación]],6,2)</f>
        <v>10</v>
      </c>
      <c r="T2491" s="54" t="str">
        <f>VLOOKUP(Tabla1[[#This Row],[AREA]],Hoja1!A:B,2,FALSE)</f>
        <v>10. Personas mayores, familia y servicios sociales</v>
      </c>
      <c r="U2491" s="57" t="str">
        <f>MID(Tabla1[[#This Row],[Aplicación]],9,4)</f>
        <v>2312</v>
      </c>
      <c r="V2491" s="54" t="str">
        <f>VLOOKUP(Tabla1[[#This Row],[PROGRAMA]],Hoja1!A:B,2,FALSE)</f>
        <v>2312. Iniciativas sociales</v>
      </c>
      <c r="W2491" s="57" t="str">
        <f>MID(Tabla1[[#This Row],[Aplicación]],14,2)</f>
        <v>22</v>
      </c>
      <c r="X2491" s="57" t="str">
        <f>MID(Tabla1[[#This Row],[Aplicación]],14,6)</f>
        <v>22699</v>
      </c>
    </row>
    <row r="2492" spans="1:24" x14ac:dyDescent="0.25">
      <c r="A2492" s="60">
        <v>220240000728</v>
      </c>
      <c r="B2492" s="43" t="s">
        <v>390</v>
      </c>
      <c r="C2492" s="61">
        <v>45327</v>
      </c>
      <c r="D2492" s="60">
        <v>22024000034</v>
      </c>
      <c r="E2492" s="43" t="s">
        <v>1313</v>
      </c>
      <c r="F2492" s="62">
        <v>84.65</v>
      </c>
      <c r="G2492" s="43" t="s">
        <v>714</v>
      </c>
      <c r="H2492" s="43" t="s">
        <v>1729</v>
      </c>
      <c r="I2492" s="69">
        <v>220</v>
      </c>
      <c r="J2492" s="43" t="s">
        <v>398</v>
      </c>
      <c r="K2492" s="43" t="s">
        <v>398</v>
      </c>
      <c r="L2492" s="43" t="s">
        <v>399</v>
      </c>
      <c r="M2492" s="43" t="s">
        <v>585</v>
      </c>
      <c r="N2492" s="43" t="s">
        <v>539</v>
      </c>
      <c r="O2492" s="52" t="s">
        <v>326</v>
      </c>
      <c r="P2492" s="63" t="s">
        <v>276</v>
      </c>
      <c r="Q2492" s="57" t="str">
        <f>MID(Tabla1[[#This Row],[Aplicación]],14,1)</f>
        <v>2</v>
      </c>
      <c r="R2492" s="35" t="s">
        <v>265</v>
      </c>
      <c r="S2492" s="57" t="str">
        <f>MID(Tabla1[[#This Row],[Aplicación]],6,2)</f>
        <v>10</v>
      </c>
      <c r="T2492" s="54" t="str">
        <f>VLOOKUP(Tabla1[[#This Row],[AREA]],Hoja1!A:B,2,FALSE)</f>
        <v>10. Personas mayores, familia y servicios sociales</v>
      </c>
      <c r="U2492" s="57" t="str">
        <f>MID(Tabla1[[#This Row],[Aplicación]],9,4)</f>
        <v>2312</v>
      </c>
      <c r="V2492" s="54" t="str">
        <f>VLOOKUP(Tabla1[[#This Row],[PROGRAMA]],Hoja1!A:B,2,FALSE)</f>
        <v>2312. Iniciativas sociales</v>
      </c>
      <c r="W2492" s="57" t="str">
        <f>MID(Tabla1[[#This Row],[Aplicación]],14,2)</f>
        <v>22</v>
      </c>
      <c r="X2492" s="57" t="str">
        <f>MID(Tabla1[[#This Row],[Aplicación]],14,6)</f>
        <v>22699</v>
      </c>
    </row>
    <row r="2493" spans="1:24" x14ac:dyDescent="0.25">
      <c r="A2493" s="60">
        <v>220240000747</v>
      </c>
      <c r="B2493" s="43" t="s">
        <v>390</v>
      </c>
      <c r="C2493" s="61">
        <v>45327</v>
      </c>
      <c r="D2493" s="60">
        <v>22024000466</v>
      </c>
      <c r="E2493" s="43" t="s">
        <v>1313</v>
      </c>
      <c r="F2493" s="62">
        <v>97.5</v>
      </c>
      <c r="G2493" s="43" t="s">
        <v>98</v>
      </c>
      <c r="H2493" s="43" t="s">
        <v>1752</v>
      </c>
      <c r="I2493" s="69">
        <v>220</v>
      </c>
      <c r="J2493" s="43" t="s">
        <v>398</v>
      </c>
      <c r="K2493" s="43" t="s">
        <v>398</v>
      </c>
      <c r="L2493" s="43" t="s">
        <v>399</v>
      </c>
      <c r="M2493" s="43" t="s">
        <v>585</v>
      </c>
      <c r="N2493" s="43" t="s">
        <v>539</v>
      </c>
      <c r="O2493" s="52" t="s">
        <v>326</v>
      </c>
      <c r="P2493" s="63" t="s">
        <v>276</v>
      </c>
      <c r="Q2493" s="57" t="str">
        <f>MID(Tabla1[[#This Row],[Aplicación]],14,1)</f>
        <v>2</v>
      </c>
      <c r="R2493" s="35" t="s">
        <v>265</v>
      </c>
      <c r="S2493" s="57" t="str">
        <f>MID(Tabla1[[#This Row],[Aplicación]],6,2)</f>
        <v>10</v>
      </c>
      <c r="T2493" s="54" t="str">
        <f>VLOOKUP(Tabla1[[#This Row],[AREA]],Hoja1!A:B,2,FALSE)</f>
        <v>10. Personas mayores, familia y servicios sociales</v>
      </c>
      <c r="U2493" s="57" t="str">
        <f>MID(Tabla1[[#This Row],[Aplicación]],9,4)</f>
        <v>2312</v>
      </c>
      <c r="V2493" s="54" t="str">
        <f>VLOOKUP(Tabla1[[#This Row],[PROGRAMA]],Hoja1!A:B,2,FALSE)</f>
        <v>2312. Iniciativas sociales</v>
      </c>
      <c r="W2493" s="57" t="str">
        <f>MID(Tabla1[[#This Row],[Aplicación]],14,2)</f>
        <v>22</v>
      </c>
      <c r="X2493" s="57" t="str">
        <f>MID(Tabla1[[#This Row],[Aplicación]],14,6)</f>
        <v>22699</v>
      </c>
    </row>
    <row r="2494" spans="1:24" x14ac:dyDescent="0.25">
      <c r="A2494" s="60">
        <v>220239000692</v>
      </c>
      <c r="B2494" s="43" t="s">
        <v>390</v>
      </c>
      <c r="C2494" s="61">
        <v>45292</v>
      </c>
      <c r="D2494" s="60">
        <v>22024001369</v>
      </c>
      <c r="E2494" s="43" t="s">
        <v>1313</v>
      </c>
      <c r="F2494" s="62">
        <v>5445</v>
      </c>
      <c r="G2494" s="43" t="s">
        <v>615</v>
      </c>
      <c r="H2494" s="43" t="s">
        <v>1803</v>
      </c>
      <c r="I2494" s="69">
        <v>220</v>
      </c>
      <c r="J2494" s="43" t="s">
        <v>398</v>
      </c>
      <c r="K2494" s="43" t="s">
        <v>398</v>
      </c>
      <c r="L2494" s="43" t="s">
        <v>399</v>
      </c>
      <c r="M2494" s="43" t="s">
        <v>585</v>
      </c>
      <c r="N2494" s="43" t="s">
        <v>539</v>
      </c>
      <c r="O2494" s="52" t="s">
        <v>326</v>
      </c>
      <c r="P2494" s="63" t="s">
        <v>276</v>
      </c>
      <c r="Q2494" s="57" t="str">
        <f>MID(Tabla1[[#This Row],[Aplicación]],14,1)</f>
        <v>2</v>
      </c>
      <c r="R2494" s="35" t="s">
        <v>265</v>
      </c>
      <c r="S2494" s="57" t="str">
        <f>MID(Tabla1[[#This Row],[Aplicación]],6,2)</f>
        <v>10</v>
      </c>
      <c r="T2494" s="54" t="str">
        <f>VLOOKUP(Tabla1[[#This Row],[AREA]],Hoja1!A:B,2,FALSE)</f>
        <v>10. Personas mayores, familia y servicios sociales</v>
      </c>
      <c r="U2494" s="57" t="str">
        <f>MID(Tabla1[[#This Row],[Aplicación]],9,4)</f>
        <v>2312</v>
      </c>
      <c r="V2494" s="54" t="str">
        <f>VLOOKUP(Tabla1[[#This Row],[PROGRAMA]],Hoja1!A:B,2,FALSE)</f>
        <v>2312. Iniciativas sociales</v>
      </c>
      <c r="W2494" s="57" t="str">
        <f>MID(Tabla1[[#This Row],[Aplicación]],14,2)</f>
        <v>22</v>
      </c>
      <c r="X2494" s="57" t="str">
        <f>MID(Tabla1[[#This Row],[Aplicación]],14,6)</f>
        <v>22699</v>
      </c>
    </row>
    <row r="2495" spans="1:24" x14ac:dyDescent="0.25">
      <c r="A2495" s="44">
        <v>220239000690</v>
      </c>
      <c r="B2495" s="45" t="s">
        <v>390</v>
      </c>
      <c r="C2495" s="50">
        <v>45292</v>
      </c>
      <c r="D2495" s="44">
        <v>22024001367</v>
      </c>
      <c r="E2495" s="45" t="s">
        <v>1313</v>
      </c>
      <c r="F2495" s="51">
        <v>5445</v>
      </c>
      <c r="G2495" s="45" t="s">
        <v>644</v>
      </c>
      <c r="H2495" s="45" t="s">
        <v>1806</v>
      </c>
      <c r="I2495" s="53">
        <v>220</v>
      </c>
      <c r="J2495" s="45" t="s">
        <v>575</v>
      </c>
      <c r="K2495" s="45" t="s">
        <v>398</v>
      </c>
      <c r="L2495" s="45" t="s">
        <v>399</v>
      </c>
      <c r="M2495" s="45" t="s">
        <v>585</v>
      </c>
      <c r="N2495" s="45" t="s">
        <v>539</v>
      </c>
      <c r="O2495" s="52" t="s">
        <v>326</v>
      </c>
      <c r="P2495" s="63" t="s">
        <v>276</v>
      </c>
      <c r="Q2495" s="57" t="str">
        <f>MID(Tabla1[[#This Row],[Aplicación]],14,1)</f>
        <v>2</v>
      </c>
      <c r="R2495" s="35" t="s">
        <v>265</v>
      </c>
      <c r="S2495" s="57" t="str">
        <f>MID(Tabla1[[#This Row],[Aplicación]],6,2)</f>
        <v>10</v>
      </c>
      <c r="T2495" s="54" t="str">
        <f>VLOOKUP(Tabla1[[#This Row],[AREA]],Hoja1!A:B,2,FALSE)</f>
        <v>10. Personas mayores, familia y servicios sociales</v>
      </c>
      <c r="U2495" s="57" t="str">
        <f>MID(Tabla1[[#This Row],[Aplicación]],9,4)</f>
        <v>2312</v>
      </c>
      <c r="V2495" s="54" t="str">
        <f>VLOOKUP(Tabla1[[#This Row],[PROGRAMA]],Hoja1!A:B,2,FALSE)</f>
        <v>2312. Iniciativas sociales</v>
      </c>
      <c r="W2495" s="57" t="str">
        <f>MID(Tabla1[[#This Row],[Aplicación]],14,2)</f>
        <v>22</v>
      </c>
      <c r="X2495" s="57" t="str">
        <f>MID(Tabla1[[#This Row],[Aplicación]],14,6)</f>
        <v>22699</v>
      </c>
    </row>
    <row r="2496" spans="1:24" x14ac:dyDescent="0.25">
      <c r="A2496" s="60">
        <v>220240003675</v>
      </c>
      <c r="B2496" s="43" t="s">
        <v>390</v>
      </c>
      <c r="C2496" s="61">
        <v>45350</v>
      </c>
      <c r="D2496" s="60">
        <v>22024002501</v>
      </c>
      <c r="E2496" s="43" t="s">
        <v>1313</v>
      </c>
      <c r="F2496" s="62">
        <v>194.45</v>
      </c>
      <c r="G2496" s="43" t="s">
        <v>80</v>
      </c>
      <c r="H2496" s="43" t="s">
        <v>1811</v>
      </c>
      <c r="I2496" s="69">
        <v>220</v>
      </c>
      <c r="J2496" s="43" t="s">
        <v>398</v>
      </c>
      <c r="K2496" s="43" t="s">
        <v>398</v>
      </c>
      <c r="L2496" s="43" t="s">
        <v>413</v>
      </c>
      <c r="M2496" s="43" t="s">
        <v>585</v>
      </c>
      <c r="N2496" s="43" t="s">
        <v>539</v>
      </c>
      <c r="O2496" s="52" t="s">
        <v>326</v>
      </c>
      <c r="P2496" s="63" t="s">
        <v>276</v>
      </c>
      <c r="Q2496" s="57" t="str">
        <f>MID(Tabla1[[#This Row],[Aplicación]],14,1)</f>
        <v>2</v>
      </c>
      <c r="R2496" s="35" t="s">
        <v>265</v>
      </c>
      <c r="S2496" s="57" t="str">
        <f>MID(Tabla1[[#This Row],[Aplicación]],6,2)</f>
        <v>10</v>
      </c>
      <c r="T2496" s="54" t="str">
        <f>VLOOKUP(Tabla1[[#This Row],[AREA]],Hoja1!A:B,2,FALSE)</f>
        <v>10. Personas mayores, familia y servicios sociales</v>
      </c>
      <c r="U2496" s="57" t="str">
        <f>MID(Tabla1[[#This Row],[Aplicación]],9,4)</f>
        <v>2312</v>
      </c>
      <c r="V2496" s="54" t="str">
        <f>VLOOKUP(Tabla1[[#This Row],[PROGRAMA]],Hoja1!A:B,2,FALSE)</f>
        <v>2312. Iniciativas sociales</v>
      </c>
      <c r="W2496" s="57" t="str">
        <f>MID(Tabla1[[#This Row],[Aplicación]],14,2)</f>
        <v>22</v>
      </c>
      <c r="X2496" s="57" t="str">
        <f>MID(Tabla1[[#This Row],[Aplicación]],14,6)</f>
        <v>22699</v>
      </c>
    </row>
    <row r="2497" spans="1:24" x14ac:dyDescent="0.25">
      <c r="A2497" s="60">
        <v>220240000831</v>
      </c>
      <c r="B2497" s="43" t="s">
        <v>390</v>
      </c>
      <c r="C2497" s="61">
        <v>45330</v>
      </c>
      <c r="D2497" s="60">
        <v>22024000998</v>
      </c>
      <c r="E2497" s="43" t="s">
        <v>1313</v>
      </c>
      <c r="F2497" s="62">
        <v>195.51</v>
      </c>
      <c r="G2497" s="43" t="s">
        <v>1006</v>
      </c>
      <c r="H2497" s="43" t="s">
        <v>1813</v>
      </c>
      <c r="I2497" s="69">
        <v>220</v>
      </c>
      <c r="J2497" s="43" t="s">
        <v>398</v>
      </c>
      <c r="K2497" s="43" t="s">
        <v>398</v>
      </c>
      <c r="L2497" s="43" t="s">
        <v>413</v>
      </c>
      <c r="M2497" s="43" t="s">
        <v>585</v>
      </c>
      <c r="N2497" s="43" t="s">
        <v>539</v>
      </c>
      <c r="O2497" s="52" t="s">
        <v>326</v>
      </c>
      <c r="P2497" s="63" t="s">
        <v>276</v>
      </c>
      <c r="Q2497" s="57" t="str">
        <f>MID(Tabla1[[#This Row],[Aplicación]],14,1)</f>
        <v>2</v>
      </c>
      <c r="R2497" s="35" t="s">
        <v>265</v>
      </c>
      <c r="S2497" s="57" t="str">
        <f>MID(Tabla1[[#This Row],[Aplicación]],6,2)</f>
        <v>10</v>
      </c>
      <c r="T2497" s="54" t="str">
        <f>VLOOKUP(Tabla1[[#This Row],[AREA]],Hoja1!A:B,2,FALSE)</f>
        <v>10. Personas mayores, familia y servicios sociales</v>
      </c>
      <c r="U2497" s="57" t="str">
        <f>MID(Tabla1[[#This Row],[Aplicación]],9,4)</f>
        <v>2312</v>
      </c>
      <c r="V2497" s="54" t="str">
        <f>VLOOKUP(Tabla1[[#This Row],[PROGRAMA]],Hoja1!A:B,2,FALSE)</f>
        <v>2312. Iniciativas sociales</v>
      </c>
      <c r="W2497" s="57" t="str">
        <f>MID(Tabla1[[#This Row],[Aplicación]],14,2)</f>
        <v>22</v>
      </c>
      <c r="X2497" s="57" t="str">
        <f>MID(Tabla1[[#This Row],[Aplicación]],14,6)</f>
        <v>22699</v>
      </c>
    </row>
    <row r="2498" spans="1:24" x14ac:dyDescent="0.25">
      <c r="A2498" s="60">
        <v>220240003675</v>
      </c>
      <c r="B2498" s="43" t="s">
        <v>390</v>
      </c>
      <c r="C2498" s="61">
        <v>45350</v>
      </c>
      <c r="D2498" s="60">
        <v>22024002502</v>
      </c>
      <c r="E2498" s="43" t="s">
        <v>1313</v>
      </c>
      <c r="F2498" s="62">
        <v>272.25</v>
      </c>
      <c r="G2498" s="43" t="s">
        <v>80</v>
      </c>
      <c r="H2498" s="43" t="s">
        <v>1811</v>
      </c>
      <c r="I2498" s="69">
        <v>220</v>
      </c>
      <c r="J2498" s="43" t="s">
        <v>398</v>
      </c>
      <c r="K2498" s="43" t="s">
        <v>398</v>
      </c>
      <c r="L2498" s="43" t="s">
        <v>413</v>
      </c>
      <c r="M2498" s="43" t="s">
        <v>585</v>
      </c>
      <c r="N2498" s="43" t="s">
        <v>539</v>
      </c>
      <c r="O2498" s="52" t="s">
        <v>326</v>
      </c>
      <c r="P2498" s="63" t="s">
        <v>276</v>
      </c>
      <c r="Q2498" s="57" t="str">
        <f>MID(Tabla1[[#This Row],[Aplicación]],14,1)</f>
        <v>2</v>
      </c>
      <c r="R2498" s="35" t="s">
        <v>265</v>
      </c>
      <c r="S2498" s="57" t="str">
        <f>MID(Tabla1[[#This Row],[Aplicación]],6,2)</f>
        <v>10</v>
      </c>
      <c r="T2498" s="54" t="str">
        <f>VLOOKUP(Tabla1[[#This Row],[AREA]],Hoja1!A:B,2,FALSE)</f>
        <v>10. Personas mayores, familia y servicios sociales</v>
      </c>
      <c r="U2498" s="57" t="str">
        <f>MID(Tabla1[[#This Row],[Aplicación]],9,4)</f>
        <v>2312</v>
      </c>
      <c r="V2498" s="54" t="str">
        <f>VLOOKUP(Tabla1[[#This Row],[PROGRAMA]],Hoja1!A:B,2,FALSE)</f>
        <v>2312. Iniciativas sociales</v>
      </c>
      <c r="W2498" s="57" t="str">
        <f>MID(Tabla1[[#This Row],[Aplicación]],14,2)</f>
        <v>22</v>
      </c>
      <c r="X2498" s="57" t="str">
        <f>MID(Tabla1[[#This Row],[Aplicación]],14,6)</f>
        <v>22699</v>
      </c>
    </row>
    <row r="2499" spans="1:24" x14ac:dyDescent="0.25">
      <c r="A2499" s="44">
        <v>220240000831</v>
      </c>
      <c r="B2499" s="45" t="s">
        <v>390</v>
      </c>
      <c r="C2499" s="50">
        <v>45330</v>
      </c>
      <c r="D2499" s="44">
        <v>22024000999</v>
      </c>
      <c r="E2499" s="45" t="s">
        <v>1313</v>
      </c>
      <c r="F2499" s="51">
        <v>273.73</v>
      </c>
      <c r="G2499" s="45" t="s">
        <v>1006</v>
      </c>
      <c r="H2499" s="45" t="s">
        <v>1813</v>
      </c>
      <c r="I2499" s="53">
        <v>220</v>
      </c>
      <c r="J2499" s="45" t="s">
        <v>398</v>
      </c>
      <c r="K2499" s="45" t="s">
        <v>398</v>
      </c>
      <c r="L2499" s="45" t="s">
        <v>413</v>
      </c>
      <c r="M2499" s="45" t="s">
        <v>585</v>
      </c>
      <c r="N2499" s="45" t="s">
        <v>539</v>
      </c>
      <c r="O2499" s="52" t="s">
        <v>326</v>
      </c>
      <c r="P2499" s="63" t="s">
        <v>276</v>
      </c>
      <c r="Q2499" s="57" t="str">
        <f>MID(Tabla1[[#This Row],[Aplicación]],14,1)</f>
        <v>2</v>
      </c>
      <c r="R2499" s="35" t="s">
        <v>265</v>
      </c>
      <c r="S2499" s="57" t="str">
        <f>MID(Tabla1[[#This Row],[Aplicación]],6,2)</f>
        <v>10</v>
      </c>
      <c r="T2499" s="54" t="str">
        <f>VLOOKUP(Tabla1[[#This Row],[AREA]],Hoja1!A:B,2,FALSE)</f>
        <v>10. Personas mayores, familia y servicios sociales</v>
      </c>
      <c r="U2499" s="57" t="str">
        <f>MID(Tabla1[[#This Row],[Aplicación]],9,4)</f>
        <v>2312</v>
      </c>
      <c r="V2499" s="54" t="str">
        <f>VLOOKUP(Tabla1[[#This Row],[PROGRAMA]],Hoja1!A:B,2,FALSE)</f>
        <v>2312. Iniciativas sociales</v>
      </c>
      <c r="W2499" s="57" t="str">
        <f>MID(Tabla1[[#This Row],[Aplicación]],14,2)</f>
        <v>22</v>
      </c>
      <c r="X2499" s="57" t="str">
        <f>MID(Tabla1[[#This Row],[Aplicación]],14,6)</f>
        <v>22699</v>
      </c>
    </row>
    <row r="2500" spans="1:24" x14ac:dyDescent="0.25">
      <c r="A2500" s="60">
        <v>220239000691</v>
      </c>
      <c r="B2500" s="43" t="s">
        <v>390</v>
      </c>
      <c r="C2500" s="61">
        <v>45292</v>
      </c>
      <c r="D2500" s="60">
        <v>22024001368</v>
      </c>
      <c r="E2500" s="43" t="s">
        <v>1313</v>
      </c>
      <c r="F2500" s="62">
        <v>3267</v>
      </c>
      <c r="G2500" s="43" t="s">
        <v>615</v>
      </c>
      <c r="H2500" s="43" t="s">
        <v>2062</v>
      </c>
      <c r="I2500" s="69">
        <v>220</v>
      </c>
      <c r="J2500" s="43" t="s">
        <v>398</v>
      </c>
      <c r="K2500" s="43" t="s">
        <v>398</v>
      </c>
      <c r="L2500" s="43" t="s">
        <v>399</v>
      </c>
      <c r="M2500" s="43" t="s">
        <v>585</v>
      </c>
      <c r="N2500" s="43" t="s">
        <v>539</v>
      </c>
      <c r="O2500" s="52" t="s">
        <v>326</v>
      </c>
      <c r="P2500" s="63" t="s">
        <v>276</v>
      </c>
      <c r="Q2500" s="57" t="str">
        <f>MID(Tabla1[[#This Row],[Aplicación]],14,1)</f>
        <v>2</v>
      </c>
      <c r="R2500" s="35" t="s">
        <v>265</v>
      </c>
      <c r="S2500" s="57" t="str">
        <f>MID(Tabla1[[#This Row],[Aplicación]],6,2)</f>
        <v>10</v>
      </c>
      <c r="T2500" s="54" t="str">
        <f>VLOOKUP(Tabla1[[#This Row],[AREA]],Hoja1!A:B,2,FALSE)</f>
        <v>10. Personas mayores, familia y servicios sociales</v>
      </c>
      <c r="U2500" s="57" t="str">
        <f>MID(Tabla1[[#This Row],[Aplicación]],9,4)</f>
        <v>2312</v>
      </c>
      <c r="V2500" s="54" t="str">
        <f>VLOOKUP(Tabla1[[#This Row],[PROGRAMA]],Hoja1!A:B,2,FALSE)</f>
        <v>2312. Iniciativas sociales</v>
      </c>
      <c r="W2500" s="57" t="str">
        <f>MID(Tabla1[[#This Row],[Aplicación]],14,2)</f>
        <v>22</v>
      </c>
      <c r="X2500" s="57" t="str">
        <f>MID(Tabla1[[#This Row],[Aplicación]],14,6)</f>
        <v>22699</v>
      </c>
    </row>
    <row r="2501" spans="1:24" x14ac:dyDescent="0.25">
      <c r="A2501" s="60">
        <v>220239000689</v>
      </c>
      <c r="B2501" s="43" t="s">
        <v>390</v>
      </c>
      <c r="C2501" s="61">
        <v>45292</v>
      </c>
      <c r="D2501" s="60">
        <v>22024001366</v>
      </c>
      <c r="E2501" s="43" t="s">
        <v>1313</v>
      </c>
      <c r="F2501" s="62">
        <v>3267</v>
      </c>
      <c r="G2501" s="43" t="s">
        <v>644</v>
      </c>
      <c r="H2501" s="43" t="s">
        <v>2063</v>
      </c>
      <c r="I2501" s="69">
        <v>220</v>
      </c>
      <c r="J2501" s="43" t="s">
        <v>575</v>
      </c>
      <c r="K2501" s="43" t="s">
        <v>398</v>
      </c>
      <c r="L2501" s="43" t="s">
        <v>399</v>
      </c>
      <c r="M2501" s="43" t="s">
        <v>585</v>
      </c>
      <c r="N2501" s="43" t="s">
        <v>539</v>
      </c>
      <c r="O2501" s="52" t="s">
        <v>326</v>
      </c>
      <c r="P2501" s="63" t="s">
        <v>276</v>
      </c>
      <c r="Q2501" s="57" t="str">
        <f>MID(Tabla1[[#This Row],[Aplicación]],14,1)</f>
        <v>2</v>
      </c>
      <c r="R2501" s="35" t="s">
        <v>265</v>
      </c>
      <c r="S2501" s="57" t="str">
        <f>MID(Tabla1[[#This Row],[Aplicación]],6,2)</f>
        <v>10</v>
      </c>
      <c r="T2501" s="54" t="str">
        <f>VLOOKUP(Tabla1[[#This Row],[AREA]],Hoja1!A:B,2,FALSE)</f>
        <v>10. Personas mayores, familia y servicios sociales</v>
      </c>
      <c r="U2501" s="57" t="str">
        <f>MID(Tabla1[[#This Row],[Aplicación]],9,4)</f>
        <v>2312</v>
      </c>
      <c r="V2501" s="54" t="str">
        <f>VLOOKUP(Tabla1[[#This Row],[PROGRAMA]],Hoja1!A:B,2,FALSE)</f>
        <v>2312. Iniciativas sociales</v>
      </c>
      <c r="W2501" s="57" t="str">
        <f>MID(Tabla1[[#This Row],[Aplicación]],14,2)</f>
        <v>22</v>
      </c>
      <c r="X2501" s="57" t="str">
        <f>MID(Tabla1[[#This Row],[Aplicación]],14,6)</f>
        <v>22699</v>
      </c>
    </row>
    <row r="2502" spans="1:24" x14ac:dyDescent="0.25">
      <c r="A2502" s="53">
        <v>220240001369</v>
      </c>
      <c r="B2502" s="45" t="s">
        <v>390</v>
      </c>
      <c r="C2502" s="50">
        <v>45331</v>
      </c>
      <c r="D2502" s="44">
        <v>22024001482</v>
      </c>
      <c r="E2502" s="45" t="s">
        <v>1313</v>
      </c>
      <c r="F2502" s="51">
        <v>882.3</v>
      </c>
      <c r="G2502" s="45" t="s">
        <v>780</v>
      </c>
      <c r="H2502" s="45" t="s">
        <v>2104</v>
      </c>
      <c r="I2502" s="53">
        <v>220</v>
      </c>
      <c r="J2502" s="45" t="s">
        <v>398</v>
      </c>
      <c r="K2502" s="45" t="s">
        <v>398</v>
      </c>
      <c r="L2502" s="45" t="s">
        <v>399</v>
      </c>
      <c r="M2502" s="45" t="s">
        <v>585</v>
      </c>
      <c r="N2502" s="45" t="s">
        <v>539</v>
      </c>
      <c r="O2502" s="52" t="s">
        <v>326</v>
      </c>
      <c r="P2502" s="63" t="s">
        <v>276</v>
      </c>
      <c r="Q2502" s="57" t="str">
        <f>MID(Tabla1[[#This Row],[Aplicación]],14,1)</f>
        <v>2</v>
      </c>
      <c r="R2502" s="35" t="s">
        <v>265</v>
      </c>
      <c r="S2502" s="57" t="str">
        <f>MID(Tabla1[[#This Row],[Aplicación]],6,2)</f>
        <v>10</v>
      </c>
      <c r="T2502" s="54" t="str">
        <f>VLOOKUP(Tabla1[[#This Row],[AREA]],Hoja1!A:B,2,FALSE)</f>
        <v>10. Personas mayores, familia y servicios sociales</v>
      </c>
      <c r="U2502" s="57" t="str">
        <f>MID(Tabla1[[#This Row],[Aplicación]],9,4)</f>
        <v>2312</v>
      </c>
      <c r="V2502" s="54" t="str">
        <f>VLOOKUP(Tabla1[[#This Row],[PROGRAMA]],Hoja1!A:B,2,FALSE)</f>
        <v>2312. Iniciativas sociales</v>
      </c>
      <c r="W2502" s="57" t="str">
        <f>MID(Tabla1[[#This Row],[Aplicación]],14,2)</f>
        <v>22</v>
      </c>
      <c r="X2502" s="57" t="str">
        <f>MID(Tabla1[[#This Row],[Aplicación]],14,6)</f>
        <v>22699</v>
      </c>
    </row>
    <row r="2503" spans="1:24" x14ac:dyDescent="0.25">
      <c r="A2503" s="60">
        <v>220240001369</v>
      </c>
      <c r="B2503" s="43" t="s">
        <v>390</v>
      </c>
      <c r="C2503" s="61">
        <v>45331</v>
      </c>
      <c r="D2503" s="60">
        <v>22024001483</v>
      </c>
      <c r="E2503" s="43" t="s">
        <v>1313</v>
      </c>
      <c r="F2503" s="62">
        <v>1235.2</v>
      </c>
      <c r="G2503" s="43" t="s">
        <v>780</v>
      </c>
      <c r="H2503" s="43" t="s">
        <v>2104</v>
      </c>
      <c r="I2503" s="69">
        <v>220</v>
      </c>
      <c r="J2503" s="43" t="s">
        <v>398</v>
      </c>
      <c r="K2503" s="43" t="s">
        <v>398</v>
      </c>
      <c r="L2503" s="43" t="s">
        <v>399</v>
      </c>
      <c r="M2503" s="43" t="s">
        <v>585</v>
      </c>
      <c r="N2503" s="43" t="s">
        <v>539</v>
      </c>
      <c r="O2503" s="52" t="s">
        <v>326</v>
      </c>
      <c r="P2503" s="63" t="s">
        <v>276</v>
      </c>
      <c r="Q2503" s="57" t="str">
        <f>MID(Tabla1[[#This Row],[Aplicación]],14,1)</f>
        <v>2</v>
      </c>
      <c r="R2503" s="35" t="s">
        <v>265</v>
      </c>
      <c r="S2503" s="57" t="str">
        <f>MID(Tabla1[[#This Row],[Aplicación]],6,2)</f>
        <v>10</v>
      </c>
      <c r="T2503" s="54" t="str">
        <f>VLOOKUP(Tabla1[[#This Row],[AREA]],Hoja1!A:B,2,FALSE)</f>
        <v>10. Personas mayores, familia y servicios sociales</v>
      </c>
      <c r="U2503" s="57" t="str">
        <f>MID(Tabla1[[#This Row],[Aplicación]],9,4)</f>
        <v>2312</v>
      </c>
      <c r="V2503" s="54" t="str">
        <f>VLOOKUP(Tabla1[[#This Row],[PROGRAMA]],Hoja1!A:B,2,FALSE)</f>
        <v>2312. Iniciativas sociales</v>
      </c>
      <c r="W2503" s="57" t="str">
        <f>MID(Tabla1[[#This Row],[Aplicación]],14,2)</f>
        <v>22</v>
      </c>
      <c r="X2503" s="57" t="str">
        <f>MID(Tabla1[[#This Row],[Aplicación]],14,6)</f>
        <v>22699</v>
      </c>
    </row>
    <row r="2504" spans="1:24" x14ac:dyDescent="0.25">
      <c r="A2504" s="60">
        <v>220240006634</v>
      </c>
      <c r="B2504" s="43" t="s">
        <v>390</v>
      </c>
      <c r="C2504" s="61">
        <v>45365</v>
      </c>
      <c r="D2504" s="60">
        <v>22024003340</v>
      </c>
      <c r="E2504" s="43" t="s">
        <v>1313</v>
      </c>
      <c r="F2504" s="62">
        <v>1477.2</v>
      </c>
      <c r="G2504" s="43" t="s">
        <v>882</v>
      </c>
      <c r="H2504" s="43" t="s">
        <v>2225</v>
      </c>
      <c r="I2504" s="69">
        <v>220</v>
      </c>
      <c r="J2504" s="43" t="s">
        <v>616</v>
      </c>
      <c r="K2504" s="43" t="s">
        <v>398</v>
      </c>
      <c r="L2504" s="43" t="s">
        <v>413</v>
      </c>
      <c r="M2504" s="43" t="s">
        <v>585</v>
      </c>
      <c r="N2504" s="43" t="s">
        <v>539</v>
      </c>
      <c r="O2504" s="52" t="s">
        <v>326</v>
      </c>
      <c r="P2504" s="63" t="s">
        <v>276</v>
      </c>
      <c r="Q2504" s="57" t="str">
        <f>MID(Tabla1[[#This Row],[Aplicación]],14,1)</f>
        <v>2</v>
      </c>
      <c r="R2504" s="35" t="s">
        <v>265</v>
      </c>
      <c r="S2504" s="57" t="str">
        <f>MID(Tabla1[[#This Row],[Aplicación]],6,2)</f>
        <v>10</v>
      </c>
      <c r="T2504" s="54" t="str">
        <f>VLOOKUP(Tabla1[[#This Row],[AREA]],Hoja1!A:B,2,FALSE)</f>
        <v>10. Personas mayores, familia y servicios sociales</v>
      </c>
      <c r="U2504" s="57" t="str">
        <f>MID(Tabla1[[#This Row],[Aplicación]],9,4)</f>
        <v>2312</v>
      </c>
      <c r="V2504" s="54" t="str">
        <f>VLOOKUP(Tabla1[[#This Row],[PROGRAMA]],Hoja1!A:B,2,FALSE)</f>
        <v>2312. Iniciativas sociales</v>
      </c>
      <c r="W2504" s="57" t="str">
        <f>MID(Tabla1[[#This Row],[Aplicación]],14,2)</f>
        <v>22</v>
      </c>
      <c r="X2504" s="57" t="str">
        <f>MID(Tabla1[[#This Row],[Aplicación]],14,6)</f>
        <v>22699</v>
      </c>
    </row>
    <row r="2505" spans="1:24" x14ac:dyDescent="0.25">
      <c r="A2505" s="44">
        <v>220240000731</v>
      </c>
      <c r="B2505" s="45" t="s">
        <v>390</v>
      </c>
      <c r="C2505" s="50">
        <v>45327</v>
      </c>
      <c r="D2505" s="44">
        <v>22024000076</v>
      </c>
      <c r="E2505" s="45" t="s">
        <v>1313</v>
      </c>
      <c r="F2505" s="51">
        <v>1492.34</v>
      </c>
      <c r="G2505" s="45" t="s">
        <v>366</v>
      </c>
      <c r="H2505" s="45" t="s">
        <v>2228</v>
      </c>
      <c r="I2505" s="53">
        <v>220</v>
      </c>
      <c r="J2505" s="45" t="s">
        <v>398</v>
      </c>
      <c r="K2505" s="45" t="s">
        <v>398</v>
      </c>
      <c r="L2505" s="45" t="s">
        <v>413</v>
      </c>
      <c r="M2505" s="45" t="s">
        <v>585</v>
      </c>
      <c r="N2505" s="45" t="s">
        <v>539</v>
      </c>
      <c r="O2505" s="52" t="s">
        <v>326</v>
      </c>
      <c r="P2505" s="63" t="s">
        <v>276</v>
      </c>
      <c r="Q2505" s="57" t="str">
        <f>MID(Tabla1[[#This Row],[Aplicación]],14,1)</f>
        <v>2</v>
      </c>
      <c r="R2505" s="35" t="s">
        <v>265</v>
      </c>
      <c r="S2505" s="57" t="str">
        <f>MID(Tabla1[[#This Row],[Aplicación]],6,2)</f>
        <v>10</v>
      </c>
      <c r="T2505" s="54" t="str">
        <f>VLOOKUP(Tabla1[[#This Row],[AREA]],Hoja1!A:B,2,FALSE)</f>
        <v>10. Personas mayores, familia y servicios sociales</v>
      </c>
      <c r="U2505" s="57" t="str">
        <f>MID(Tabla1[[#This Row],[Aplicación]],9,4)</f>
        <v>2312</v>
      </c>
      <c r="V2505" s="54" t="str">
        <f>VLOOKUP(Tabla1[[#This Row],[PROGRAMA]],Hoja1!A:B,2,FALSE)</f>
        <v>2312. Iniciativas sociales</v>
      </c>
      <c r="W2505" s="57" t="str">
        <f>MID(Tabla1[[#This Row],[Aplicación]],14,2)</f>
        <v>22</v>
      </c>
      <c r="X2505" s="57" t="str">
        <f>MID(Tabla1[[#This Row],[Aplicación]],14,6)</f>
        <v>22699</v>
      </c>
    </row>
    <row r="2506" spans="1:24" x14ac:dyDescent="0.25">
      <c r="A2506" s="60">
        <v>220240006634</v>
      </c>
      <c r="B2506" s="43" t="s">
        <v>390</v>
      </c>
      <c r="C2506" s="61">
        <v>45365</v>
      </c>
      <c r="D2506" s="60">
        <v>22024003341</v>
      </c>
      <c r="E2506" s="43" t="s">
        <v>1313</v>
      </c>
      <c r="F2506" s="62">
        <v>2068.1</v>
      </c>
      <c r="G2506" s="43" t="s">
        <v>882</v>
      </c>
      <c r="H2506" s="43" t="s">
        <v>2225</v>
      </c>
      <c r="I2506" s="69">
        <v>220</v>
      </c>
      <c r="J2506" s="43" t="s">
        <v>616</v>
      </c>
      <c r="K2506" s="43" t="s">
        <v>398</v>
      </c>
      <c r="L2506" s="43" t="s">
        <v>413</v>
      </c>
      <c r="M2506" s="43" t="s">
        <v>585</v>
      </c>
      <c r="N2506" s="43" t="s">
        <v>539</v>
      </c>
      <c r="O2506" s="52" t="s">
        <v>326</v>
      </c>
      <c r="P2506" s="63" t="s">
        <v>276</v>
      </c>
      <c r="Q2506" s="57" t="str">
        <f>MID(Tabla1[[#This Row],[Aplicación]],14,1)</f>
        <v>2</v>
      </c>
      <c r="R2506" s="35" t="s">
        <v>265</v>
      </c>
      <c r="S2506" s="57" t="str">
        <f>MID(Tabla1[[#This Row],[Aplicación]],6,2)</f>
        <v>10</v>
      </c>
      <c r="T2506" s="54" t="str">
        <f>VLOOKUP(Tabla1[[#This Row],[AREA]],Hoja1!A:B,2,FALSE)</f>
        <v>10. Personas mayores, familia y servicios sociales</v>
      </c>
      <c r="U2506" s="57" t="str">
        <f>MID(Tabla1[[#This Row],[Aplicación]],9,4)</f>
        <v>2312</v>
      </c>
      <c r="V2506" s="54" t="str">
        <f>VLOOKUP(Tabla1[[#This Row],[PROGRAMA]],Hoja1!A:B,2,FALSE)</f>
        <v>2312. Iniciativas sociales</v>
      </c>
      <c r="W2506" s="57" t="str">
        <f>MID(Tabla1[[#This Row],[Aplicación]],14,2)</f>
        <v>22</v>
      </c>
      <c r="X2506" s="57" t="str">
        <f>MID(Tabla1[[#This Row],[Aplicación]],14,6)</f>
        <v>22699</v>
      </c>
    </row>
    <row r="2507" spans="1:24" x14ac:dyDescent="0.25">
      <c r="A2507" s="60">
        <v>220240000731</v>
      </c>
      <c r="B2507" s="43" t="s">
        <v>390</v>
      </c>
      <c r="C2507" s="61">
        <v>45327</v>
      </c>
      <c r="D2507" s="60">
        <v>22024000077</v>
      </c>
      <c r="E2507" s="43" t="s">
        <v>1313</v>
      </c>
      <c r="F2507" s="62">
        <v>2089.2600000000002</v>
      </c>
      <c r="G2507" s="43" t="s">
        <v>366</v>
      </c>
      <c r="H2507" s="43" t="s">
        <v>2228</v>
      </c>
      <c r="I2507" s="69">
        <v>220</v>
      </c>
      <c r="J2507" s="43" t="s">
        <v>398</v>
      </c>
      <c r="K2507" s="43" t="s">
        <v>398</v>
      </c>
      <c r="L2507" s="43" t="s">
        <v>413</v>
      </c>
      <c r="M2507" s="43" t="s">
        <v>585</v>
      </c>
      <c r="N2507" s="43" t="s">
        <v>539</v>
      </c>
      <c r="O2507" s="52" t="s">
        <v>326</v>
      </c>
      <c r="P2507" s="63" t="s">
        <v>276</v>
      </c>
      <c r="Q2507" s="57" t="str">
        <f>MID(Tabla1[[#This Row],[Aplicación]],14,1)</f>
        <v>2</v>
      </c>
      <c r="R2507" s="35" t="s">
        <v>265</v>
      </c>
      <c r="S2507" s="57" t="str">
        <f>MID(Tabla1[[#This Row],[Aplicación]],6,2)</f>
        <v>10</v>
      </c>
      <c r="T2507" s="54" t="str">
        <f>VLOOKUP(Tabla1[[#This Row],[AREA]],Hoja1!A:B,2,FALSE)</f>
        <v>10. Personas mayores, familia y servicios sociales</v>
      </c>
      <c r="U2507" s="57" t="str">
        <f>MID(Tabla1[[#This Row],[Aplicación]],9,4)</f>
        <v>2312</v>
      </c>
      <c r="V2507" s="54" t="str">
        <f>VLOOKUP(Tabla1[[#This Row],[PROGRAMA]],Hoja1!A:B,2,FALSE)</f>
        <v>2312. Iniciativas sociales</v>
      </c>
      <c r="W2507" s="57" t="str">
        <f>MID(Tabla1[[#This Row],[Aplicación]],14,2)</f>
        <v>22</v>
      </c>
      <c r="X2507" s="57" t="str">
        <f>MID(Tabla1[[#This Row],[Aplicación]],14,6)</f>
        <v>22699</v>
      </c>
    </row>
    <row r="2508" spans="1:24" x14ac:dyDescent="0.25">
      <c r="A2508" s="60">
        <v>220240025788</v>
      </c>
      <c r="B2508" s="43" t="s">
        <v>673</v>
      </c>
      <c r="C2508" s="61">
        <v>45462</v>
      </c>
      <c r="D2508" s="60">
        <v>22024003785</v>
      </c>
      <c r="E2508" s="43" t="s">
        <v>1313</v>
      </c>
      <c r="F2508" s="62">
        <v>-1235.2</v>
      </c>
      <c r="G2508" s="43" t="s">
        <v>780</v>
      </c>
      <c r="H2508" s="43" t="s">
        <v>3129</v>
      </c>
      <c r="I2508" s="69" t="s">
        <v>2930</v>
      </c>
      <c r="J2508" s="43" t="s">
        <v>398</v>
      </c>
      <c r="K2508" s="43" t="s">
        <v>398</v>
      </c>
      <c r="L2508" s="43" t="s">
        <v>399</v>
      </c>
      <c r="M2508" s="43" t="s">
        <v>585</v>
      </c>
      <c r="N2508" s="43" t="s">
        <v>539</v>
      </c>
      <c r="O2508" s="68" t="s">
        <v>326</v>
      </c>
      <c r="P2508" s="68" t="s">
        <v>2931</v>
      </c>
      <c r="Q2508" s="57" t="s">
        <v>2932</v>
      </c>
      <c r="R2508" s="35" t="s">
        <v>265</v>
      </c>
      <c r="S2508" s="57" t="str">
        <f>MID(Tabla1[[#This Row],[Aplicación]],6,2)</f>
        <v>10</v>
      </c>
      <c r="T2508" s="54" t="str">
        <f>VLOOKUP(Tabla1[[#This Row],[AREA]],Hoja1!A:B,2,FALSE)</f>
        <v>10. Personas mayores, familia y servicios sociales</v>
      </c>
      <c r="U2508" s="57" t="str">
        <f>MID(Tabla1[[#This Row],[Aplicación]],9,4)</f>
        <v>2312</v>
      </c>
      <c r="V2508" s="54" t="str">
        <f>VLOOKUP(Tabla1[[#This Row],[PROGRAMA]],Hoja1!A:B,2,FALSE)</f>
        <v>2312. Iniciativas sociales</v>
      </c>
      <c r="W2508" s="57" t="str">
        <f>MID(Tabla1[[#This Row],[Aplicación]],14,2)</f>
        <v>22</v>
      </c>
      <c r="X2508" s="57" t="str">
        <f>MID(Tabla1[[#This Row],[Aplicación]],14,6)</f>
        <v>22699</v>
      </c>
    </row>
    <row r="2509" spans="1:24" x14ac:dyDescent="0.25">
      <c r="A2509" s="60">
        <v>220240025788</v>
      </c>
      <c r="B2509" s="43" t="s">
        <v>673</v>
      </c>
      <c r="C2509" s="61">
        <v>45462</v>
      </c>
      <c r="D2509" s="60">
        <v>22024003784</v>
      </c>
      <c r="E2509" s="43" t="s">
        <v>1313</v>
      </c>
      <c r="F2509" s="62">
        <v>-882.3</v>
      </c>
      <c r="G2509" s="43" t="s">
        <v>780</v>
      </c>
      <c r="H2509" s="43" t="s">
        <v>3129</v>
      </c>
      <c r="I2509" s="69" t="s">
        <v>2930</v>
      </c>
      <c r="J2509" s="43" t="s">
        <v>398</v>
      </c>
      <c r="K2509" s="43" t="s">
        <v>398</v>
      </c>
      <c r="L2509" s="43" t="s">
        <v>399</v>
      </c>
      <c r="M2509" s="43" t="s">
        <v>585</v>
      </c>
      <c r="N2509" s="43" t="s">
        <v>539</v>
      </c>
      <c r="O2509" s="68" t="s">
        <v>326</v>
      </c>
      <c r="P2509" s="68" t="s">
        <v>2931</v>
      </c>
      <c r="Q2509" s="57" t="s">
        <v>2932</v>
      </c>
      <c r="R2509" s="35" t="s">
        <v>265</v>
      </c>
      <c r="S2509" s="57" t="str">
        <f>MID(Tabla1[[#This Row],[Aplicación]],6,2)</f>
        <v>10</v>
      </c>
      <c r="T2509" s="54" t="str">
        <f>VLOOKUP(Tabla1[[#This Row],[AREA]],Hoja1!A:B,2,FALSE)</f>
        <v>10. Personas mayores, familia y servicios sociales</v>
      </c>
      <c r="U2509" s="57" t="str">
        <f>MID(Tabla1[[#This Row],[Aplicación]],9,4)</f>
        <v>2312</v>
      </c>
      <c r="V2509" s="54" t="str">
        <f>VLOOKUP(Tabla1[[#This Row],[PROGRAMA]],Hoja1!A:B,2,FALSE)</f>
        <v>2312. Iniciativas sociales</v>
      </c>
      <c r="W2509" s="57" t="str">
        <f>MID(Tabla1[[#This Row],[Aplicación]],14,2)</f>
        <v>22</v>
      </c>
      <c r="X2509" s="57" t="str">
        <f>MID(Tabla1[[#This Row],[Aplicación]],14,6)</f>
        <v>22699</v>
      </c>
    </row>
    <row r="2510" spans="1:24" x14ac:dyDescent="0.25">
      <c r="A2510" s="60">
        <v>220240023574</v>
      </c>
      <c r="B2510" s="43" t="s">
        <v>390</v>
      </c>
      <c r="C2510" s="61">
        <v>45450</v>
      </c>
      <c r="D2510" s="60">
        <v>22024004930</v>
      </c>
      <c r="E2510" s="43" t="s">
        <v>1313</v>
      </c>
      <c r="F2510" s="62">
        <v>205.7</v>
      </c>
      <c r="G2510" s="43" t="s">
        <v>878</v>
      </c>
      <c r="H2510" s="43" t="s">
        <v>3397</v>
      </c>
      <c r="I2510" s="69" t="s">
        <v>2930</v>
      </c>
      <c r="J2510" s="43" t="s">
        <v>398</v>
      </c>
      <c r="K2510" s="43" t="s">
        <v>398</v>
      </c>
      <c r="L2510" s="43" t="s">
        <v>413</v>
      </c>
      <c r="M2510" s="43" t="s">
        <v>585</v>
      </c>
      <c r="N2510" s="43" t="s">
        <v>539</v>
      </c>
      <c r="O2510" s="68" t="s">
        <v>326</v>
      </c>
      <c r="P2510" s="68" t="s">
        <v>2931</v>
      </c>
      <c r="Q2510" s="57" t="s">
        <v>2932</v>
      </c>
      <c r="R2510" s="35" t="s">
        <v>265</v>
      </c>
      <c r="S2510" s="57" t="str">
        <f>MID(Tabla1[[#This Row],[Aplicación]],6,2)</f>
        <v>10</v>
      </c>
      <c r="T2510" s="54" t="str">
        <f>VLOOKUP(Tabla1[[#This Row],[AREA]],Hoja1!A:B,2,FALSE)</f>
        <v>10. Personas mayores, familia y servicios sociales</v>
      </c>
      <c r="U2510" s="57" t="str">
        <f>MID(Tabla1[[#This Row],[Aplicación]],9,4)</f>
        <v>2312</v>
      </c>
      <c r="V2510" s="54" t="str">
        <f>VLOOKUP(Tabla1[[#This Row],[PROGRAMA]],Hoja1!A:B,2,FALSE)</f>
        <v>2312. Iniciativas sociales</v>
      </c>
      <c r="W2510" s="57" t="str">
        <f>MID(Tabla1[[#This Row],[Aplicación]],14,2)</f>
        <v>22</v>
      </c>
      <c r="X2510" s="57" t="str">
        <f>MID(Tabla1[[#This Row],[Aplicación]],14,6)</f>
        <v>22699</v>
      </c>
    </row>
    <row r="2511" spans="1:24" x14ac:dyDescent="0.25">
      <c r="A2511" s="60">
        <v>220240022943</v>
      </c>
      <c r="B2511" s="43" t="s">
        <v>390</v>
      </c>
      <c r="C2511" s="61">
        <v>45449</v>
      </c>
      <c r="D2511" s="60">
        <v>22024004890</v>
      </c>
      <c r="E2511" s="43" t="s">
        <v>1313</v>
      </c>
      <c r="F2511" s="62">
        <v>3025</v>
      </c>
      <c r="G2511" s="43" t="s">
        <v>25</v>
      </c>
      <c r="H2511" s="43" t="s">
        <v>3425</v>
      </c>
      <c r="I2511" s="69" t="s">
        <v>2930</v>
      </c>
      <c r="J2511" s="43" t="s">
        <v>398</v>
      </c>
      <c r="K2511" s="43" t="s">
        <v>398</v>
      </c>
      <c r="L2511" s="43" t="s">
        <v>399</v>
      </c>
      <c r="M2511" s="43" t="s">
        <v>585</v>
      </c>
      <c r="N2511" s="43" t="s">
        <v>539</v>
      </c>
      <c r="O2511" s="68" t="s">
        <v>326</v>
      </c>
      <c r="P2511" s="68" t="s">
        <v>2931</v>
      </c>
      <c r="Q2511" s="57" t="s">
        <v>2932</v>
      </c>
      <c r="R2511" s="35" t="s">
        <v>265</v>
      </c>
      <c r="S2511" s="57" t="str">
        <f>MID(Tabla1[[#This Row],[Aplicación]],6,2)</f>
        <v>10</v>
      </c>
      <c r="T2511" s="54" t="str">
        <f>VLOOKUP(Tabla1[[#This Row],[AREA]],Hoja1!A:B,2,FALSE)</f>
        <v>10. Personas mayores, familia y servicios sociales</v>
      </c>
      <c r="U2511" s="57" t="str">
        <f>MID(Tabla1[[#This Row],[Aplicación]],9,4)</f>
        <v>2312</v>
      </c>
      <c r="V2511" s="54" t="str">
        <f>VLOOKUP(Tabla1[[#This Row],[PROGRAMA]],Hoja1!A:B,2,FALSE)</f>
        <v>2312. Iniciativas sociales</v>
      </c>
      <c r="W2511" s="57" t="str">
        <f>MID(Tabla1[[#This Row],[Aplicación]],14,2)</f>
        <v>22</v>
      </c>
      <c r="X2511" s="57" t="str">
        <f>MID(Tabla1[[#This Row],[Aplicación]],14,6)</f>
        <v>22699</v>
      </c>
    </row>
    <row r="2512" spans="1:24" x14ac:dyDescent="0.25">
      <c r="A2512" s="60">
        <v>220240022943</v>
      </c>
      <c r="B2512" s="43" t="s">
        <v>390</v>
      </c>
      <c r="C2512" s="61">
        <v>45449</v>
      </c>
      <c r="D2512" s="60">
        <v>22024004891</v>
      </c>
      <c r="E2512" s="43" t="s">
        <v>1313</v>
      </c>
      <c r="F2512" s="62">
        <v>4235</v>
      </c>
      <c r="G2512" s="43" t="s">
        <v>25</v>
      </c>
      <c r="H2512" s="43" t="s">
        <v>3425</v>
      </c>
      <c r="I2512" s="69" t="s">
        <v>2930</v>
      </c>
      <c r="J2512" s="43" t="s">
        <v>398</v>
      </c>
      <c r="K2512" s="43" t="s">
        <v>398</v>
      </c>
      <c r="L2512" s="43" t="s">
        <v>399</v>
      </c>
      <c r="M2512" s="43" t="s">
        <v>585</v>
      </c>
      <c r="N2512" s="43" t="s">
        <v>539</v>
      </c>
      <c r="O2512" s="68" t="s">
        <v>326</v>
      </c>
      <c r="P2512" s="68" t="s">
        <v>2931</v>
      </c>
      <c r="Q2512" s="57" t="s">
        <v>2932</v>
      </c>
      <c r="R2512" s="35" t="s">
        <v>265</v>
      </c>
      <c r="S2512" s="57" t="str">
        <f>MID(Tabla1[[#This Row],[Aplicación]],6,2)</f>
        <v>10</v>
      </c>
      <c r="T2512" s="54" t="str">
        <f>VLOOKUP(Tabla1[[#This Row],[AREA]],Hoja1!A:B,2,FALSE)</f>
        <v>10. Personas mayores, familia y servicios sociales</v>
      </c>
      <c r="U2512" s="57" t="str">
        <f>MID(Tabla1[[#This Row],[Aplicación]],9,4)</f>
        <v>2312</v>
      </c>
      <c r="V2512" s="54" t="str">
        <f>VLOOKUP(Tabla1[[#This Row],[PROGRAMA]],Hoja1!A:B,2,FALSE)</f>
        <v>2312. Iniciativas sociales</v>
      </c>
      <c r="W2512" s="57" t="str">
        <f>MID(Tabla1[[#This Row],[Aplicación]],14,2)</f>
        <v>22</v>
      </c>
      <c r="X2512" s="57" t="str">
        <f>MID(Tabla1[[#This Row],[Aplicación]],14,6)</f>
        <v>22699</v>
      </c>
    </row>
    <row r="2513" spans="1:24" x14ac:dyDescent="0.25">
      <c r="A2513" s="60">
        <v>220240022499</v>
      </c>
      <c r="B2513" s="43" t="s">
        <v>390</v>
      </c>
      <c r="C2513" s="61">
        <v>45446</v>
      </c>
      <c r="D2513" s="60">
        <v>22024004844</v>
      </c>
      <c r="E2513" s="43" t="s">
        <v>1313</v>
      </c>
      <c r="F2513" s="62">
        <v>118.59</v>
      </c>
      <c r="G2513" s="43" t="s">
        <v>80</v>
      </c>
      <c r="H2513" s="43" t="s">
        <v>3450</v>
      </c>
      <c r="I2513" s="69" t="s">
        <v>2930</v>
      </c>
      <c r="J2513" s="43" t="s">
        <v>398</v>
      </c>
      <c r="K2513" s="43" t="s">
        <v>398</v>
      </c>
      <c r="L2513" s="43" t="s">
        <v>399</v>
      </c>
      <c r="M2513" s="43" t="s">
        <v>585</v>
      </c>
      <c r="N2513" s="43" t="s">
        <v>539</v>
      </c>
      <c r="O2513" s="68" t="s">
        <v>326</v>
      </c>
      <c r="P2513" s="68" t="s">
        <v>2931</v>
      </c>
      <c r="Q2513" s="57" t="s">
        <v>2932</v>
      </c>
      <c r="R2513" s="35" t="s">
        <v>265</v>
      </c>
      <c r="S2513" s="57" t="str">
        <f>MID(Tabla1[[#This Row],[Aplicación]],6,2)</f>
        <v>10</v>
      </c>
      <c r="T2513" s="54" t="str">
        <f>VLOOKUP(Tabla1[[#This Row],[AREA]],Hoja1!A:B,2,FALSE)</f>
        <v>10. Personas mayores, familia y servicios sociales</v>
      </c>
      <c r="U2513" s="57" t="str">
        <f>MID(Tabla1[[#This Row],[Aplicación]],9,4)</f>
        <v>2312</v>
      </c>
      <c r="V2513" s="54" t="str">
        <f>VLOOKUP(Tabla1[[#This Row],[PROGRAMA]],Hoja1!A:B,2,FALSE)</f>
        <v>2312. Iniciativas sociales</v>
      </c>
      <c r="W2513" s="57" t="str">
        <f>MID(Tabla1[[#This Row],[Aplicación]],14,2)</f>
        <v>22</v>
      </c>
      <c r="X2513" s="57" t="str">
        <f>MID(Tabla1[[#This Row],[Aplicación]],14,6)</f>
        <v>22699</v>
      </c>
    </row>
    <row r="2514" spans="1:24" x14ac:dyDescent="0.25">
      <c r="A2514" s="60">
        <v>220240022499</v>
      </c>
      <c r="B2514" s="43" t="s">
        <v>390</v>
      </c>
      <c r="C2514" s="61">
        <v>45446</v>
      </c>
      <c r="D2514" s="60">
        <v>22024004843</v>
      </c>
      <c r="E2514" s="43" t="s">
        <v>1313</v>
      </c>
      <c r="F2514" s="62">
        <v>84.7</v>
      </c>
      <c r="G2514" s="43" t="s">
        <v>80</v>
      </c>
      <c r="H2514" s="43" t="s">
        <v>3450</v>
      </c>
      <c r="I2514" s="69" t="s">
        <v>2930</v>
      </c>
      <c r="J2514" s="43" t="s">
        <v>398</v>
      </c>
      <c r="K2514" s="43" t="s">
        <v>398</v>
      </c>
      <c r="L2514" s="43" t="s">
        <v>399</v>
      </c>
      <c r="M2514" s="43" t="s">
        <v>585</v>
      </c>
      <c r="N2514" s="43" t="s">
        <v>539</v>
      </c>
      <c r="O2514" s="68" t="s">
        <v>326</v>
      </c>
      <c r="P2514" s="68" t="s">
        <v>2931</v>
      </c>
      <c r="Q2514" s="57" t="s">
        <v>2932</v>
      </c>
      <c r="R2514" s="35" t="s">
        <v>265</v>
      </c>
      <c r="S2514" s="57" t="str">
        <f>MID(Tabla1[[#This Row],[Aplicación]],6,2)</f>
        <v>10</v>
      </c>
      <c r="T2514" s="54" t="str">
        <f>VLOOKUP(Tabla1[[#This Row],[AREA]],Hoja1!A:B,2,FALSE)</f>
        <v>10. Personas mayores, familia y servicios sociales</v>
      </c>
      <c r="U2514" s="57" t="str">
        <f>MID(Tabla1[[#This Row],[Aplicación]],9,4)</f>
        <v>2312</v>
      </c>
      <c r="V2514" s="54" t="str">
        <f>VLOOKUP(Tabla1[[#This Row],[PROGRAMA]],Hoja1!A:B,2,FALSE)</f>
        <v>2312. Iniciativas sociales</v>
      </c>
      <c r="W2514" s="57" t="str">
        <f>MID(Tabla1[[#This Row],[Aplicación]],14,2)</f>
        <v>22</v>
      </c>
      <c r="X2514" s="57" t="str">
        <f>MID(Tabla1[[#This Row],[Aplicación]],14,6)</f>
        <v>22699</v>
      </c>
    </row>
    <row r="2515" spans="1:24" x14ac:dyDescent="0.25">
      <c r="A2515" s="60">
        <v>220240021022</v>
      </c>
      <c r="B2515" s="43" t="s">
        <v>390</v>
      </c>
      <c r="C2515" s="61">
        <v>45436</v>
      </c>
      <c r="D2515" s="60">
        <v>22024004712</v>
      </c>
      <c r="E2515" s="43" t="s">
        <v>1313</v>
      </c>
      <c r="F2515" s="62">
        <v>367.03</v>
      </c>
      <c r="G2515" s="43" t="s">
        <v>878</v>
      </c>
      <c r="H2515" s="43" t="s">
        <v>3694</v>
      </c>
      <c r="I2515" s="69" t="s">
        <v>2930</v>
      </c>
      <c r="J2515" s="43" t="s">
        <v>398</v>
      </c>
      <c r="K2515" s="43" t="s">
        <v>398</v>
      </c>
      <c r="L2515" s="43" t="s">
        <v>413</v>
      </c>
      <c r="M2515" s="43" t="s">
        <v>585</v>
      </c>
      <c r="N2515" s="43" t="s">
        <v>539</v>
      </c>
      <c r="O2515" s="68" t="s">
        <v>326</v>
      </c>
      <c r="P2515" s="68" t="s">
        <v>2931</v>
      </c>
      <c r="Q2515" s="57" t="s">
        <v>2932</v>
      </c>
      <c r="R2515" s="35" t="s">
        <v>265</v>
      </c>
      <c r="S2515" s="57" t="str">
        <f>MID(Tabla1[[#This Row],[Aplicación]],6,2)</f>
        <v>10</v>
      </c>
      <c r="T2515" s="54" t="str">
        <f>VLOOKUP(Tabla1[[#This Row],[AREA]],Hoja1!A:B,2,FALSE)</f>
        <v>10. Personas mayores, familia y servicios sociales</v>
      </c>
      <c r="U2515" s="57" t="str">
        <f>MID(Tabla1[[#This Row],[Aplicación]],9,4)</f>
        <v>2312</v>
      </c>
      <c r="V2515" s="54" t="str">
        <f>VLOOKUP(Tabla1[[#This Row],[PROGRAMA]],Hoja1!A:B,2,FALSE)</f>
        <v>2312. Iniciativas sociales</v>
      </c>
      <c r="W2515" s="57" t="str">
        <f>MID(Tabla1[[#This Row],[Aplicación]],14,2)</f>
        <v>22</v>
      </c>
      <c r="X2515" s="57" t="str">
        <f>MID(Tabla1[[#This Row],[Aplicación]],14,6)</f>
        <v>22699</v>
      </c>
    </row>
    <row r="2516" spans="1:24" x14ac:dyDescent="0.25">
      <c r="A2516" s="60">
        <v>220240021022</v>
      </c>
      <c r="B2516" s="43" t="s">
        <v>390</v>
      </c>
      <c r="C2516" s="61">
        <v>45436</v>
      </c>
      <c r="D2516" s="60">
        <v>22024004711</v>
      </c>
      <c r="E2516" s="43" t="s">
        <v>1313</v>
      </c>
      <c r="F2516" s="62">
        <v>262.17</v>
      </c>
      <c r="G2516" s="43" t="s">
        <v>878</v>
      </c>
      <c r="H2516" s="43" t="s">
        <v>3694</v>
      </c>
      <c r="I2516" s="69" t="s">
        <v>2930</v>
      </c>
      <c r="J2516" s="43" t="s">
        <v>398</v>
      </c>
      <c r="K2516" s="43" t="s">
        <v>398</v>
      </c>
      <c r="L2516" s="43" t="s">
        <v>413</v>
      </c>
      <c r="M2516" s="43" t="s">
        <v>585</v>
      </c>
      <c r="N2516" s="43" t="s">
        <v>539</v>
      </c>
      <c r="O2516" s="68" t="s">
        <v>326</v>
      </c>
      <c r="P2516" s="68" t="s">
        <v>2931</v>
      </c>
      <c r="Q2516" s="57" t="s">
        <v>2932</v>
      </c>
      <c r="R2516" s="35" t="s">
        <v>265</v>
      </c>
      <c r="S2516" s="57" t="str">
        <f>MID(Tabla1[[#This Row],[Aplicación]],6,2)</f>
        <v>10</v>
      </c>
      <c r="T2516" s="54" t="str">
        <f>VLOOKUP(Tabla1[[#This Row],[AREA]],Hoja1!A:B,2,FALSE)</f>
        <v>10. Personas mayores, familia y servicios sociales</v>
      </c>
      <c r="U2516" s="57" t="str">
        <f>MID(Tabla1[[#This Row],[Aplicación]],9,4)</f>
        <v>2312</v>
      </c>
      <c r="V2516" s="54" t="str">
        <f>VLOOKUP(Tabla1[[#This Row],[PROGRAMA]],Hoja1!A:B,2,FALSE)</f>
        <v>2312. Iniciativas sociales</v>
      </c>
      <c r="W2516" s="57" t="str">
        <f>MID(Tabla1[[#This Row],[Aplicación]],14,2)</f>
        <v>22</v>
      </c>
      <c r="X2516" s="57" t="str">
        <f>MID(Tabla1[[#This Row],[Aplicación]],14,6)</f>
        <v>22699</v>
      </c>
    </row>
    <row r="2517" spans="1:24" x14ac:dyDescent="0.25">
      <c r="A2517" s="60">
        <v>220240021021</v>
      </c>
      <c r="B2517" s="43" t="s">
        <v>390</v>
      </c>
      <c r="C2517" s="61">
        <v>45436</v>
      </c>
      <c r="D2517" s="60">
        <v>22024004710</v>
      </c>
      <c r="E2517" s="43" t="s">
        <v>1313</v>
      </c>
      <c r="F2517" s="62">
        <v>114.95</v>
      </c>
      <c r="G2517" s="43" t="s">
        <v>934</v>
      </c>
      <c r="H2517" s="43" t="s">
        <v>3699</v>
      </c>
      <c r="I2517" s="69" t="s">
        <v>2930</v>
      </c>
      <c r="J2517" s="43" t="s">
        <v>398</v>
      </c>
      <c r="K2517" s="43" t="s">
        <v>398</v>
      </c>
      <c r="L2517" s="43" t="s">
        <v>399</v>
      </c>
      <c r="M2517" s="43" t="s">
        <v>585</v>
      </c>
      <c r="N2517" s="43" t="s">
        <v>539</v>
      </c>
      <c r="O2517" s="68" t="s">
        <v>326</v>
      </c>
      <c r="P2517" s="68" t="s">
        <v>2931</v>
      </c>
      <c r="Q2517" s="57" t="s">
        <v>2932</v>
      </c>
      <c r="R2517" s="35" t="s">
        <v>265</v>
      </c>
      <c r="S2517" s="57" t="str">
        <f>MID(Tabla1[[#This Row],[Aplicación]],6,2)</f>
        <v>10</v>
      </c>
      <c r="T2517" s="54" t="str">
        <f>VLOOKUP(Tabla1[[#This Row],[AREA]],Hoja1!A:B,2,FALSE)</f>
        <v>10. Personas mayores, familia y servicios sociales</v>
      </c>
      <c r="U2517" s="57" t="str">
        <f>MID(Tabla1[[#This Row],[Aplicación]],9,4)</f>
        <v>2312</v>
      </c>
      <c r="V2517" s="54" t="str">
        <f>VLOOKUP(Tabla1[[#This Row],[PROGRAMA]],Hoja1!A:B,2,FALSE)</f>
        <v>2312. Iniciativas sociales</v>
      </c>
      <c r="W2517" s="57" t="str">
        <f>MID(Tabla1[[#This Row],[Aplicación]],14,2)</f>
        <v>22</v>
      </c>
      <c r="X2517" s="57" t="str">
        <f>MID(Tabla1[[#This Row],[Aplicación]],14,6)</f>
        <v>22699</v>
      </c>
    </row>
    <row r="2518" spans="1:24" x14ac:dyDescent="0.25">
      <c r="A2518" s="60">
        <v>220240021024</v>
      </c>
      <c r="B2518" s="43" t="s">
        <v>390</v>
      </c>
      <c r="C2518" s="61">
        <v>45436</v>
      </c>
      <c r="D2518" s="60">
        <v>22024004723</v>
      </c>
      <c r="E2518" s="43" t="s">
        <v>1313</v>
      </c>
      <c r="F2518" s="62">
        <v>56.8</v>
      </c>
      <c r="G2518" s="43" t="s">
        <v>714</v>
      </c>
      <c r="H2518" s="43" t="s">
        <v>3702</v>
      </c>
      <c r="I2518" s="69" t="s">
        <v>2930</v>
      </c>
      <c r="J2518" s="43" t="s">
        <v>398</v>
      </c>
      <c r="K2518" s="43" t="s">
        <v>398</v>
      </c>
      <c r="L2518" s="43" t="s">
        <v>399</v>
      </c>
      <c r="M2518" s="43" t="s">
        <v>585</v>
      </c>
      <c r="N2518" s="43" t="s">
        <v>539</v>
      </c>
      <c r="O2518" s="68" t="s">
        <v>326</v>
      </c>
      <c r="P2518" s="68" t="s">
        <v>2931</v>
      </c>
      <c r="Q2518" s="57" t="s">
        <v>2932</v>
      </c>
      <c r="R2518" s="35" t="s">
        <v>265</v>
      </c>
      <c r="S2518" s="57" t="str">
        <f>MID(Tabla1[[#This Row],[Aplicación]],6,2)</f>
        <v>10</v>
      </c>
      <c r="T2518" s="54" t="str">
        <f>VLOOKUP(Tabla1[[#This Row],[AREA]],Hoja1!A:B,2,FALSE)</f>
        <v>10. Personas mayores, familia y servicios sociales</v>
      </c>
      <c r="U2518" s="57" t="str">
        <f>MID(Tabla1[[#This Row],[Aplicación]],9,4)</f>
        <v>2312</v>
      </c>
      <c r="V2518" s="54" t="str">
        <f>VLOOKUP(Tabla1[[#This Row],[PROGRAMA]],Hoja1!A:B,2,FALSE)</f>
        <v>2312. Iniciativas sociales</v>
      </c>
      <c r="W2518" s="57" t="str">
        <f>MID(Tabla1[[#This Row],[Aplicación]],14,2)</f>
        <v>22</v>
      </c>
      <c r="X2518" s="57" t="str">
        <f>MID(Tabla1[[#This Row],[Aplicación]],14,6)</f>
        <v>22699</v>
      </c>
    </row>
    <row r="2519" spans="1:24" x14ac:dyDescent="0.25">
      <c r="A2519" s="60">
        <v>220240021024</v>
      </c>
      <c r="B2519" s="43" t="s">
        <v>390</v>
      </c>
      <c r="C2519" s="61">
        <v>45436</v>
      </c>
      <c r="D2519" s="60">
        <v>22024004722</v>
      </c>
      <c r="E2519" s="43" t="s">
        <v>1313</v>
      </c>
      <c r="F2519" s="62">
        <v>40.58</v>
      </c>
      <c r="G2519" s="43" t="s">
        <v>714</v>
      </c>
      <c r="H2519" s="43" t="s">
        <v>3702</v>
      </c>
      <c r="I2519" s="69" t="s">
        <v>2930</v>
      </c>
      <c r="J2519" s="43" t="s">
        <v>398</v>
      </c>
      <c r="K2519" s="43" t="s">
        <v>398</v>
      </c>
      <c r="L2519" s="43" t="s">
        <v>399</v>
      </c>
      <c r="M2519" s="43" t="s">
        <v>585</v>
      </c>
      <c r="N2519" s="43" t="s">
        <v>539</v>
      </c>
      <c r="O2519" s="68" t="s">
        <v>326</v>
      </c>
      <c r="P2519" s="68" t="s">
        <v>2931</v>
      </c>
      <c r="Q2519" s="57" t="s">
        <v>2932</v>
      </c>
      <c r="R2519" s="35" t="s">
        <v>265</v>
      </c>
      <c r="S2519" s="57" t="str">
        <f>MID(Tabla1[[#This Row],[Aplicación]],6,2)</f>
        <v>10</v>
      </c>
      <c r="T2519" s="54" t="str">
        <f>VLOOKUP(Tabla1[[#This Row],[AREA]],Hoja1!A:B,2,FALSE)</f>
        <v>10. Personas mayores, familia y servicios sociales</v>
      </c>
      <c r="U2519" s="57" t="str">
        <f>MID(Tabla1[[#This Row],[Aplicación]],9,4)</f>
        <v>2312</v>
      </c>
      <c r="V2519" s="54" t="str">
        <f>VLOOKUP(Tabla1[[#This Row],[PROGRAMA]],Hoja1!A:B,2,FALSE)</f>
        <v>2312. Iniciativas sociales</v>
      </c>
      <c r="W2519" s="57" t="str">
        <f>MID(Tabla1[[#This Row],[Aplicación]],14,2)</f>
        <v>22</v>
      </c>
      <c r="X2519" s="57" t="str">
        <f>MID(Tabla1[[#This Row],[Aplicación]],14,6)</f>
        <v>22699</v>
      </c>
    </row>
    <row r="2520" spans="1:24" x14ac:dyDescent="0.25">
      <c r="A2520" s="60">
        <v>220240019340</v>
      </c>
      <c r="B2520" s="43" t="s">
        <v>390</v>
      </c>
      <c r="C2520" s="61">
        <v>45433</v>
      </c>
      <c r="D2520" s="60">
        <v>22024004572</v>
      </c>
      <c r="E2520" s="43" t="s">
        <v>1313</v>
      </c>
      <c r="F2520" s="62">
        <v>776.42</v>
      </c>
      <c r="G2520" s="43" t="s">
        <v>780</v>
      </c>
      <c r="H2520" s="43" t="s">
        <v>3129</v>
      </c>
      <c r="I2520" s="69" t="s">
        <v>2930</v>
      </c>
      <c r="J2520" s="43" t="s">
        <v>398</v>
      </c>
      <c r="K2520" s="43" t="s">
        <v>398</v>
      </c>
      <c r="L2520" s="43" t="s">
        <v>399</v>
      </c>
      <c r="M2520" s="43" t="s">
        <v>585</v>
      </c>
      <c r="N2520" s="43" t="s">
        <v>539</v>
      </c>
      <c r="O2520" s="68" t="s">
        <v>326</v>
      </c>
      <c r="P2520" s="68" t="s">
        <v>2931</v>
      </c>
      <c r="Q2520" s="57" t="s">
        <v>2932</v>
      </c>
      <c r="R2520" s="35" t="s">
        <v>265</v>
      </c>
      <c r="S2520" s="57" t="str">
        <f>MID(Tabla1[[#This Row],[Aplicación]],6,2)</f>
        <v>10</v>
      </c>
      <c r="T2520" s="54" t="str">
        <f>VLOOKUP(Tabla1[[#This Row],[AREA]],Hoja1!A:B,2,FALSE)</f>
        <v>10. Personas mayores, familia y servicios sociales</v>
      </c>
      <c r="U2520" s="57" t="str">
        <f>MID(Tabla1[[#This Row],[Aplicación]],9,4)</f>
        <v>2312</v>
      </c>
      <c r="V2520" s="54" t="str">
        <f>VLOOKUP(Tabla1[[#This Row],[PROGRAMA]],Hoja1!A:B,2,FALSE)</f>
        <v>2312. Iniciativas sociales</v>
      </c>
      <c r="W2520" s="57" t="str">
        <f>MID(Tabla1[[#This Row],[Aplicación]],14,2)</f>
        <v>22</v>
      </c>
      <c r="X2520" s="57" t="str">
        <f>MID(Tabla1[[#This Row],[Aplicación]],14,6)</f>
        <v>22699</v>
      </c>
    </row>
    <row r="2521" spans="1:24" x14ac:dyDescent="0.25">
      <c r="A2521" s="60">
        <v>220240019340</v>
      </c>
      <c r="B2521" s="43" t="s">
        <v>390</v>
      </c>
      <c r="C2521" s="61">
        <v>45433</v>
      </c>
      <c r="D2521" s="60">
        <v>22024004571</v>
      </c>
      <c r="E2521" s="43" t="s">
        <v>1313</v>
      </c>
      <c r="F2521" s="62">
        <v>554.58000000000004</v>
      </c>
      <c r="G2521" s="43" t="s">
        <v>780</v>
      </c>
      <c r="H2521" s="43" t="s">
        <v>3129</v>
      </c>
      <c r="I2521" s="69" t="s">
        <v>2930</v>
      </c>
      <c r="J2521" s="43" t="s">
        <v>398</v>
      </c>
      <c r="K2521" s="43" t="s">
        <v>398</v>
      </c>
      <c r="L2521" s="43" t="s">
        <v>399</v>
      </c>
      <c r="M2521" s="43" t="s">
        <v>585</v>
      </c>
      <c r="N2521" s="43" t="s">
        <v>539</v>
      </c>
      <c r="O2521" s="68" t="s">
        <v>326</v>
      </c>
      <c r="P2521" s="68" t="s">
        <v>2931</v>
      </c>
      <c r="Q2521" s="57" t="s">
        <v>2932</v>
      </c>
      <c r="R2521" s="35" t="s">
        <v>265</v>
      </c>
      <c r="S2521" s="57" t="str">
        <f>MID(Tabla1[[#This Row],[Aplicación]],6,2)</f>
        <v>10</v>
      </c>
      <c r="T2521" s="54" t="str">
        <f>VLOOKUP(Tabla1[[#This Row],[AREA]],Hoja1!A:B,2,FALSE)</f>
        <v>10. Personas mayores, familia y servicios sociales</v>
      </c>
      <c r="U2521" s="57" t="str">
        <f>MID(Tabla1[[#This Row],[Aplicación]],9,4)</f>
        <v>2312</v>
      </c>
      <c r="V2521" s="54" t="str">
        <f>VLOOKUP(Tabla1[[#This Row],[PROGRAMA]],Hoja1!A:B,2,FALSE)</f>
        <v>2312. Iniciativas sociales</v>
      </c>
      <c r="W2521" s="57" t="str">
        <f>MID(Tabla1[[#This Row],[Aplicación]],14,2)</f>
        <v>22</v>
      </c>
      <c r="X2521" s="57" t="str">
        <f>MID(Tabla1[[#This Row],[Aplicación]],14,6)</f>
        <v>22699</v>
      </c>
    </row>
    <row r="2522" spans="1:24" x14ac:dyDescent="0.25">
      <c r="A2522" s="60">
        <v>220240019344</v>
      </c>
      <c r="B2522" s="43" t="s">
        <v>390</v>
      </c>
      <c r="C2522" s="61">
        <v>45433</v>
      </c>
      <c r="D2522" s="60">
        <v>22024004599</v>
      </c>
      <c r="E2522" s="43" t="s">
        <v>1313</v>
      </c>
      <c r="F2522" s="62">
        <v>458.79</v>
      </c>
      <c r="G2522" s="43" t="s">
        <v>780</v>
      </c>
      <c r="H2522" s="43" t="s">
        <v>3759</v>
      </c>
      <c r="I2522" s="69" t="s">
        <v>2930</v>
      </c>
      <c r="J2522" s="43" t="s">
        <v>398</v>
      </c>
      <c r="K2522" s="43" t="s">
        <v>398</v>
      </c>
      <c r="L2522" s="43" t="s">
        <v>399</v>
      </c>
      <c r="M2522" s="43" t="s">
        <v>585</v>
      </c>
      <c r="N2522" s="43" t="s">
        <v>539</v>
      </c>
      <c r="O2522" s="68" t="s">
        <v>326</v>
      </c>
      <c r="P2522" s="68" t="s">
        <v>2931</v>
      </c>
      <c r="Q2522" s="57" t="s">
        <v>2932</v>
      </c>
      <c r="R2522" s="35" t="s">
        <v>265</v>
      </c>
      <c r="S2522" s="57" t="str">
        <f>MID(Tabla1[[#This Row],[Aplicación]],6,2)</f>
        <v>10</v>
      </c>
      <c r="T2522" s="54" t="str">
        <f>VLOOKUP(Tabla1[[#This Row],[AREA]],Hoja1!A:B,2,FALSE)</f>
        <v>10. Personas mayores, familia y servicios sociales</v>
      </c>
      <c r="U2522" s="57" t="str">
        <f>MID(Tabla1[[#This Row],[Aplicación]],9,4)</f>
        <v>2312</v>
      </c>
      <c r="V2522" s="54" t="str">
        <f>VLOOKUP(Tabla1[[#This Row],[PROGRAMA]],Hoja1!A:B,2,FALSE)</f>
        <v>2312. Iniciativas sociales</v>
      </c>
      <c r="W2522" s="57" t="str">
        <f>MID(Tabla1[[#This Row],[Aplicación]],14,2)</f>
        <v>22</v>
      </c>
      <c r="X2522" s="57" t="str">
        <f>MID(Tabla1[[#This Row],[Aplicación]],14,6)</f>
        <v>22699</v>
      </c>
    </row>
    <row r="2523" spans="1:24" x14ac:dyDescent="0.25">
      <c r="A2523" s="60">
        <v>220240019344</v>
      </c>
      <c r="B2523" s="43" t="s">
        <v>390</v>
      </c>
      <c r="C2523" s="61">
        <v>45433</v>
      </c>
      <c r="D2523" s="60">
        <v>22024004598</v>
      </c>
      <c r="E2523" s="43" t="s">
        <v>1313</v>
      </c>
      <c r="F2523" s="62">
        <v>327.71</v>
      </c>
      <c r="G2523" s="43" t="s">
        <v>780</v>
      </c>
      <c r="H2523" s="43" t="s">
        <v>3759</v>
      </c>
      <c r="I2523" s="69" t="s">
        <v>2930</v>
      </c>
      <c r="J2523" s="43" t="s">
        <v>398</v>
      </c>
      <c r="K2523" s="43" t="s">
        <v>398</v>
      </c>
      <c r="L2523" s="43" t="s">
        <v>399</v>
      </c>
      <c r="M2523" s="43" t="s">
        <v>585</v>
      </c>
      <c r="N2523" s="43" t="s">
        <v>539</v>
      </c>
      <c r="O2523" s="68" t="s">
        <v>326</v>
      </c>
      <c r="P2523" s="68" t="s">
        <v>2931</v>
      </c>
      <c r="Q2523" s="57" t="s">
        <v>2932</v>
      </c>
      <c r="R2523" s="35" t="s">
        <v>265</v>
      </c>
      <c r="S2523" s="57" t="str">
        <f>MID(Tabla1[[#This Row],[Aplicación]],6,2)</f>
        <v>10</v>
      </c>
      <c r="T2523" s="54" t="str">
        <f>VLOOKUP(Tabla1[[#This Row],[AREA]],Hoja1!A:B,2,FALSE)</f>
        <v>10. Personas mayores, familia y servicios sociales</v>
      </c>
      <c r="U2523" s="57" t="str">
        <f>MID(Tabla1[[#This Row],[Aplicación]],9,4)</f>
        <v>2312</v>
      </c>
      <c r="V2523" s="54" t="str">
        <f>VLOOKUP(Tabla1[[#This Row],[PROGRAMA]],Hoja1!A:B,2,FALSE)</f>
        <v>2312. Iniciativas sociales</v>
      </c>
      <c r="W2523" s="57" t="str">
        <f>MID(Tabla1[[#This Row],[Aplicación]],14,2)</f>
        <v>22</v>
      </c>
      <c r="X2523" s="57" t="str">
        <f>MID(Tabla1[[#This Row],[Aplicación]],14,6)</f>
        <v>22699</v>
      </c>
    </row>
    <row r="2524" spans="1:24" x14ac:dyDescent="0.25">
      <c r="A2524" s="60">
        <v>220240017445</v>
      </c>
      <c r="B2524" s="43" t="s">
        <v>390</v>
      </c>
      <c r="C2524" s="61">
        <v>45427</v>
      </c>
      <c r="D2524" s="60">
        <v>22024004313</v>
      </c>
      <c r="E2524" s="43" t="s">
        <v>1313</v>
      </c>
      <c r="F2524" s="62">
        <v>169.4</v>
      </c>
      <c r="G2524" s="43" t="s">
        <v>80</v>
      </c>
      <c r="H2524" s="43" t="s">
        <v>3915</v>
      </c>
      <c r="I2524" s="69" t="s">
        <v>2930</v>
      </c>
      <c r="J2524" s="43" t="s">
        <v>398</v>
      </c>
      <c r="K2524" s="43" t="s">
        <v>398</v>
      </c>
      <c r="L2524" s="43" t="s">
        <v>413</v>
      </c>
      <c r="M2524" s="43" t="s">
        <v>585</v>
      </c>
      <c r="N2524" s="43" t="s">
        <v>539</v>
      </c>
      <c r="O2524" s="68" t="s">
        <v>326</v>
      </c>
      <c r="P2524" s="68" t="s">
        <v>2931</v>
      </c>
      <c r="Q2524" s="57" t="s">
        <v>2932</v>
      </c>
      <c r="R2524" s="35" t="s">
        <v>265</v>
      </c>
      <c r="S2524" s="57" t="str">
        <f>MID(Tabla1[[#This Row],[Aplicación]],6,2)</f>
        <v>10</v>
      </c>
      <c r="T2524" s="54" t="str">
        <f>VLOOKUP(Tabla1[[#This Row],[AREA]],Hoja1!A:B,2,FALSE)</f>
        <v>10. Personas mayores, familia y servicios sociales</v>
      </c>
      <c r="U2524" s="57" t="str">
        <f>MID(Tabla1[[#This Row],[Aplicación]],9,4)</f>
        <v>2312</v>
      </c>
      <c r="V2524" s="54" t="str">
        <f>VLOOKUP(Tabla1[[#This Row],[PROGRAMA]],Hoja1!A:B,2,FALSE)</f>
        <v>2312. Iniciativas sociales</v>
      </c>
      <c r="W2524" s="57" t="str">
        <f>MID(Tabla1[[#This Row],[Aplicación]],14,2)</f>
        <v>22</v>
      </c>
      <c r="X2524" s="57" t="str">
        <f>MID(Tabla1[[#This Row],[Aplicación]],14,6)</f>
        <v>22699</v>
      </c>
    </row>
    <row r="2525" spans="1:24" x14ac:dyDescent="0.25">
      <c r="A2525" s="60">
        <v>220240017445</v>
      </c>
      <c r="B2525" s="43" t="s">
        <v>390</v>
      </c>
      <c r="C2525" s="61">
        <v>45427</v>
      </c>
      <c r="D2525" s="60">
        <v>22024004314</v>
      </c>
      <c r="E2525" s="43" t="s">
        <v>1313</v>
      </c>
      <c r="F2525" s="62">
        <v>237.16</v>
      </c>
      <c r="G2525" s="43" t="s">
        <v>80</v>
      </c>
      <c r="H2525" s="43" t="s">
        <v>3915</v>
      </c>
      <c r="I2525" s="69" t="s">
        <v>2930</v>
      </c>
      <c r="J2525" s="43" t="s">
        <v>398</v>
      </c>
      <c r="K2525" s="43" t="s">
        <v>398</v>
      </c>
      <c r="L2525" s="43" t="s">
        <v>413</v>
      </c>
      <c r="M2525" s="43" t="s">
        <v>585</v>
      </c>
      <c r="N2525" s="43" t="s">
        <v>539</v>
      </c>
      <c r="O2525" s="68" t="s">
        <v>326</v>
      </c>
      <c r="P2525" s="68" t="s">
        <v>2931</v>
      </c>
      <c r="Q2525" s="57" t="s">
        <v>2932</v>
      </c>
      <c r="R2525" s="35" t="s">
        <v>265</v>
      </c>
      <c r="S2525" s="57" t="str">
        <f>MID(Tabla1[[#This Row],[Aplicación]],6,2)</f>
        <v>10</v>
      </c>
      <c r="T2525" s="54" t="str">
        <f>VLOOKUP(Tabla1[[#This Row],[AREA]],Hoja1!A:B,2,FALSE)</f>
        <v>10. Personas mayores, familia y servicios sociales</v>
      </c>
      <c r="U2525" s="57" t="str">
        <f>MID(Tabla1[[#This Row],[Aplicación]],9,4)</f>
        <v>2312</v>
      </c>
      <c r="V2525" s="54" t="str">
        <f>VLOOKUP(Tabla1[[#This Row],[PROGRAMA]],Hoja1!A:B,2,FALSE)</f>
        <v>2312. Iniciativas sociales</v>
      </c>
      <c r="W2525" s="57" t="str">
        <f>MID(Tabla1[[#This Row],[Aplicación]],14,2)</f>
        <v>22</v>
      </c>
      <c r="X2525" s="57" t="str">
        <f>MID(Tabla1[[#This Row],[Aplicación]],14,6)</f>
        <v>22699</v>
      </c>
    </row>
    <row r="2526" spans="1:24" x14ac:dyDescent="0.25">
      <c r="A2526" s="60">
        <v>220240017455</v>
      </c>
      <c r="B2526" s="43" t="s">
        <v>390</v>
      </c>
      <c r="C2526" s="61">
        <v>45427</v>
      </c>
      <c r="D2526" s="60">
        <v>22024004480</v>
      </c>
      <c r="E2526" s="43" t="s">
        <v>1313</v>
      </c>
      <c r="F2526" s="62">
        <v>592.9</v>
      </c>
      <c r="G2526" s="43" t="s">
        <v>878</v>
      </c>
      <c r="H2526" s="43" t="s">
        <v>3920</v>
      </c>
      <c r="I2526" s="69" t="s">
        <v>2930</v>
      </c>
      <c r="J2526" s="43" t="s">
        <v>398</v>
      </c>
      <c r="K2526" s="43" t="s">
        <v>398</v>
      </c>
      <c r="L2526" s="43" t="s">
        <v>413</v>
      </c>
      <c r="M2526" s="43" t="s">
        <v>585</v>
      </c>
      <c r="N2526" s="43" t="s">
        <v>539</v>
      </c>
      <c r="O2526" s="68" t="s">
        <v>326</v>
      </c>
      <c r="P2526" s="68" t="s">
        <v>2931</v>
      </c>
      <c r="Q2526" s="57" t="s">
        <v>2932</v>
      </c>
      <c r="R2526" s="35" t="s">
        <v>265</v>
      </c>
      <c r="S2526" s="57" t="str">
        <f>MID(Tabla1[[#This Row],[Aplicación]],6,2)</f>
        <v>10</v>
      </c>
      <c r="T2526" s="54" t="str">
        <f>VLOOKUP(Tabla1[[#This Row],[AREA]],Hoja1!A:B,2,FALSE)</f>
        <v>10. Personas mayores, familia y servicios sociales</v>
      </c>
      <c r="U2526" s="57" t="str">
        <f>MID(Tabla1[[#This Row],[Aplicación]],9,4)</f>
        <v>2312</v>
      </c>
      <c r="V2526" s="54" t="str">
        <f>VLOOKUP(Tabla1[[#This Row],[PROGRAMA]],Hoja1!A:B,2,FALSE)</f>
        <v>2312. Iniciativas sociales</v>
      </c>
      <c r="W2526" s="57" t="str">
        <f>MID(Tabla1[[#This Row],[Aplicación]],14,2)</f>
        <v>22</v>
      </c>
      <c r="X2526" s="57" t="str">
        <f>MID(Tabla1[[#This Row],[Aplicación]],14,6)</f>
        <v>22699</v>
      </c>
    </row>
    <row r="2527" spans="1:24" x14ac:dyDescent="0.25">
      <c r="A2527" s="60">
        <v>220240017456</v>
      </c>
      <c r="B2527" s="43" t="s">
        <v>390</v>
      </c>
      <c r="C2527" s="61">
        <v>45427</v>
      </c>
      <c r="D2527" s="60">
        <v>22024004481</v>
      </c>
      <c r="E2527" s="43" t="s">
        <v>1313</v>
      </c>
      <c r="F2527" s="62">
        <v>1980.23</v>
      </c>
      <c r="G2527" s="43" t="s">
        <v>3928</v>
      </c>
      <c r="H2527" s="43" t="s">
        <v>3929</v>
      </c>
      <c r="I2527" s="69" t="s">
        <v>2930</v>
      </c>
      <c r="J2527" s="43" t="s">
        <v>398</v>
      </c>
      <c r="K2527" s="43" t="s">
        <v>398</v>
      </c>
      <c r="L2527" s="43" t="s">
        <v>413</v>
      </c>
      <c r="M2527" s="43" t="s">
        <v>585</v>
      </c>
      <c r="N2527" s="43" t="s">
        <v>539</v>
      </c>
      <c r="O2527" s="68" t="s">
        <v>326</v>
      </c>
      <c r="P2527" s="68" t="s">
        <v>2931</v>
      </c>
      <c r="Q2527" s="57" t="s">
        <v>2932</v>
      </c>
      <c r="R2527" s="35" t="s">
        <v>265</v>
      </c>
      <c r="S2527" s="57" t="str">
        <f>MID(Tabla1[[#This Row],[Aplicación]],6,2)</f>
        <v>10</v>
      </c>
      <c r="T2527" s="54" t="str">
        <f>VLOOKUP(Tabla1[[#This Row],[AREA]],Hoja1!A:B,2,FALSE)</f>
        <v>10. Personas mayores, familia y servicios sociales</v>
      </c>
      <c r="U2527" s="57" t="str">
        <f>MID(Tabla1[[#This Row],[Aplicación]],9,4)</f>
        <v>2312</v>
      </c>
      <c r="V2527" s="54" t="str">
        <f>VLOOKUP(Tabla1[[#This Row],[PROGRAMA]],Hoja1!A:B,2,FALSE)</f>
        <v>2312. Iniciativas sociales</v>
      </c>
      <c r="W2527" s="57" t="str">
        <f>MID(Tabla1[[#This Row],[Aplicación]],14,2)</f>
        <v>22</v>
      </c>
      <c r="X2527" s="57" t="str">
        <f>MID(Tabla1[[#This Row],[Aplicación]],14,6)</f>
        <v>22699</v>
      </c>
    </row>
    <row r="2528" spans="1:24" x14ac:dyDescent="0.25">
      <c r="A2528" s="60">
        <v>220240017457</v>
      </c>
      <c r="B2528" s="43" t="s">
        <v>390</v>
      </c>
      <c r="C2528" s="61">
        <v>45427</v>
      </c>
      <c r="D2528" s="60">
        <v>22024004482</v>
      </c>
      <c r="E2528" s="43" t="s">
        <v>1313</v>
      </c>
      <c r="F2528" s="62">
        <v>4852.1000000000004</v>
      </c>
      <c r="G2528" s="43" t="s">
        <v>3931</v>
      </c>
      <c r="H2528" s="43" t="s">
        <v>3932</v>
      </c>
      <c r="I2528" s="69" t="s">
        <v>2930</v>
      </c>
      <c r="J2528" s="43" t="s">
        <v>770</v>
      </c>
      <c r="K2528" s="43" t="s">
        <v>398</v>
      </c>
      <c r="L2528" s="43" t="s">
        <v>399</v>
      </c>
      <c r="M2528" s="43" t="s">
        <v>585</v>
      </c>
      <c r="N2528" s="43" t="s">
        <v>539</v>
      </c>
      <c r="O2528" s="68" t="s">
        <v>326</v>
      </c>
      <c r="P2528" s="68" t="s">
        <v>2931</v>
      </c>
      <c r="Q2528" s="57" t="s">
        <v>2932</v>
      </c>
      <c r="R2528" s="35" t="s">
        <v>265</v>
      </c>
      <c r="S2528" s="57" t="str">
        <f>MID(Tabla1[[#This Row],[Aplicación]],6,2)</f>
        <v>10</v>
      </c>
      <c r="T2528" s="54" t="str">
        <f>VLOOKUP(Tabla1[[#This Row],[AREA]],Hoja1!A:B,2,FALSE)</f>
        <v>10. Personas mayores, familia y servicios sociales</v>
      </c>
      <c r="U2528" s="57" t="str">
        <f>MID(Tabla1[[#This Row],[Aplicación]],9,4)</f>
        <v>2312</v>
      </c>
      <c r="V2528" s="54" t="str">
        <f>VLOOKUP(Tabla1[[#This Row],[PROGRAMA]],Hoja1!A:B,2,FALSE)</f>
        <v>2312. Iniciativas sociales</v>
      </c>
      <c r="W2528" s="57" t="str">
        <f>MID(Tabla1[[#This Row],[Aplicación]],14,2)</f>
        <v>22</v>
      </c>
      <c r="X2528" s="57" t="str">
        <f>MID(Tabla1[[#This Row],[Aplicación]],14,6)</f>
        <v>22699</v>
      </c>
    </row>
    <row r="2529" spans="1:24" x14ac:dyDescent="0.25">
      <c r="A2529" s="60">
        <v>220240013922</v>
      </c>
      <c r="B2529" s="43" t="s">
        <v>390</v>
      </c>
      <c r="C2529" s="61">
        <v>45414</v>
      </c>
      <c r="D2529" s="60">
        <v>22024004109</v>
      </c>
      <c r="E2529" s="43" t="s">
        <v>1313</v>
      </c>
      <c r="F2529" s="62">
        <v>2016.67</v>
      </c>
      <c r="G2529" s="43" t="s">
        <v>615</v>
      </c>
      <c r="H2529" s="43" t="s">
        <v>4134</v>
      </c>
      <c r="I2529" s="69" t="s">
        <v>2930</v>
      </c>
      <c r="J2529" s="43" t="s">
        <v>398</v>
      </c>
      <c r="K2529" s="43" t="s">
        <v>398</v>
      </c>
      <c r="L2529" s="43" t="s">
        <v>399</v>
      </c>
      <c r="M2529" s="43" t="s">
        <v>585</v>
      </c>
      <c r="N2529" s="43" t="s">
        <v>539</v>
      </c>
      <c r="O2529" s="68" t="s">
        <v>326</v>
      </c>
      <c r="P2529" s="68" t="s">
        <v>2931</v>
      </c>
      <c r="Q2529" s="57" t="s">
        <v>2932</v>
      </c>
      <c r="R2529" s="35" t="s">
        <v>265</v>
      </c>
      <c r="S2529" s="57" t="str">
        <f>MID(Tabla1[[#This Row],[Aplicación]],6,2)</f>
        <v>10</v>
      </c>
      <c r="T2529" s="54" t="str">
        <f>VLOOKUP(Tabla1[[#This Row],[AREA]],Hoja1!A:B,2,FALSE)</f>
        <v>10. Personas mayores, familia y servicios sociales</v>
      </c>
      <c r="U2529" s="57" t="str">
        <f>MID(Tabla1[[#This Row],[Aplicación]],9,4)</f>
        <v>2312</v>
      </c>
      <c r="V2529" s="54" t="str">
        <f>VLOOKUP(Tabla1[[#This Row],[PROGRAMA]],Hoja1!A:B,2,FALSE)</f>
        <v>2312. Iniciativas sociales</v>
      </c>
      <c r="W2529" s="57" t="str">
        <f>MID(Tabla1[[#This Row],[Aplicación]],14,2)</f>
        <v>22</v>
      </c>
      <c r="X2529" s="57" t="str">
        <f>MID(Tabla1[[#This Row],[Aplicación]],14,6)</f>
        <v>22699</v>
      </c>
    </row>
    <row r="2530" spans="1:24" x14ac:dyDescent="0.25">
      <c r="A2530" s="60">
        <v>220240013922</v>
      </c>
      <c r="B2530" s="43" t="s">
        <v>390</v>
      </c>
      <c r="C2530" s="61">
        <v>45414</v>
      </c>
      <c r="D2530" s="60">
        <v>22024004110</v>
      </c>
      <c r="E2530" s="43" t="s">
        <v>1313</v>
      </c>
      <c r="F2530" s="62">
        <v>2823.33</v>
      </c>
      <c r="G2530" s="43" t="s">
        <v>615</v>
      </c>
      <c r="H2530" s="43" t="s">
        <v>4134</v>
      </c>
      <c r="I2530" s="69" t="s">
        <v>2930</v>
      </c>
      <c r="J2530" s="43" t="s">
        <v>398</v>
      </c>
      <c r="K2530" s="43" t="s">
        <v>398</v>
      </c>
      <c r="L2530" s="43" t="s">
        <v>399</v>
      </c>
      <c r="M2530" s="43" t="s">
        <v>585</v>
      </c>
      <c r="N2530" s="43" t="s">
        <v>539</v>
      </c>
      <c r="O2530" s="68" t="s">
        <v>326</v>
      </c>
      <c r="P2530" s="68" t="s">
        <v>2931</v>
      </c>
      <c r="Q2530" s="57" t="s">
        <v>2932</v>
      </c>
      <c r="R2530" s="35" t="s">
        <v>265</v>
      </c>
      <c r="S2530" s="57" t="str">
        <f>MID(Tabla1[[#This Row],[Aplicación]],6,2)</f>
        <v>10</v>
      </c>
      <c r="T2530" s="54" t="str">
        <f>VLOOKUP(Tabla1[[#This Row],[AREA]],Hoja1!A:B,2,FALSE)</f>
        <v>10. Personas mayores, familia y servicios sociales</v>
      </c>
      <c r="U2530" s="57" t="str">
        <f>MID(Tabla1[[#This Row],[Aplicación]],9,4)</f>
        <v>2312</v>
      </c>
      <c r="V2530" s="54" t="str">
        <f>VLOOKUP(Tabla1[[#This Row],[PROGRAMA]],Hoja1!A:B,2,FALSE)</f>
        <v>2312. Iniciativas sociales</v>
      </c>
      <c r="W2530" s="57" t="str">
        <f>MID(Tabla1[[#This Row],[Aplicación]],14,2)</f>
        <v>22</v>
      </c>
      <c r="X2530" s="57" t="str">
        <f>MID(Tabla1[[#This Row],[Aplicación]],14,6)</f>
        <v>22699</v>
      </c>
    </row>
    <row r="2531" spans="1:24" x14ac:dyDescent="0.25">
      <c r="A2531" s="60">
        <v>220240013219</v>
      </c>
      <c r="B2531" s="43" t="s">
        <v>390</v>
      </c>
      <c r="C2531" s="61">
        <v>45408</v>
      </c>
      <c r="D2531" s="60">
        <v>22024004159</v>
      </c>
      <c r="E2531" s="43" t="s">
        <v>1313</v>
      </c>
      <c r="F2531" s="62">
        <v>239.59</v>
      </c>
      <c r="G2531" s="43" t="s">
        <v>3886</v>
      </c>
      <c r="H2531" s="43" t="s">
        <v>4226</v>
      </c>
      <c r="I2531" s="69" t="s">
        <v>2930</v>
      </c>
      <c r="J2531" s="43" t="s">
        <v>3888</v>
      </c>
      <c r="K2531" s="43" t="s">
        <v>678</v>
      </c>
      <c r="L2531" s="43" t="s">
        <v>399</v>
      </c>
      <c r="M2531" s="43" t="s">
        <v>585</v>
      </c>
      <c r="N2531" s="43" t="s">
        <v>539</v>
      </c>
      <c r="O2531" s="68" t="s">
        <v>326</v>
      </c>
      <c r="P2531" s="68" t="s">
        <v>2931</v>
      </c>
      <c r="Q2531" s="57" t="s">
        <v>2932</v>
      </c>
      <c r="R2531" s="35" t="s">
        <v>265</v>
      </c>
      <c r="S2531" s="57" t="str">
        <f>MID(Tabla1[[#This Row],[Aplicación]],6,2)</f>
        <v>10</v>
      </c>
      <c r="T2531" s="54" t="str">
        <f>VLOOKUP(Tabla1[[#This Row],[AREA]],Hoja1!A:B,2,FALSE)</f>
        <v>10. Personas mayores, familia y servicios sociales</v>
      </c>
      <c r="U2531" s="57" t="str">
        <f>MID(Tabla1[[#This Row],[Aplicación]],9,4)</f>
        <v>2312</v>
      </c>
      <c r="V2531" s="54" t="str">
        <f>VLOOKUP(Tabla1[[#This Row],[PROGRAMA]],Hoja1!A:B,2,FALSE)</f>
        <v>2312. Iniciativas sociales</v>
      </c>
      <c r="W2531" s="57" t="str">
        <f>MID(Tabla1[[#This Row],[Aplicación]],14,2)</f>
        <v>22</v>
      </c>
      <c r="X2531" s="57" t="str">
        <f>MID(Tabla1[[#This Row],[Aplicación]],14,6)</f>
        <v>22699</v>
      </c>
    </row>
    <row r="2532" spans="1:24" x14ac:dyDescent="0.25">
      <c r="A2532" s="60">
        <v>220240013219</v>
      </c>
      <c r="B2532" s="43" t="s">
        <v>390</v>
      </c>
      <c r="C2532" s="61">
        <v>45408</v>
      </c>
      <c r="D2532" s="60">
        <v>22024004160</v>
      </c>
      <c r="E2532" s="43" t="s">
        <v>1313</v>
      </c>
      <c r="F2532" s="62">
        <v>335.41</v>
      </c>
      <c r="G2532" s="43" t="s">
        <v>3886</v>
      </c>
      <c r="H2532" s="43" t="s">
        <v>4226</v>
      </c>
      <c r="I2532" s="69" t="s">
        <v>2930</v>
      </c>
      <c r="J2532" s="43" t="s">
        <v>3888</v>
      </c>
      <c r="K2532" s="43" t="s">
        <v>678</v>
      </c>
      <c r="L2532" s="43" t="s">
        <v>399</v>
      </c>
      <c r="M2532" s="43" t="s">
        <v>585</v>
      </c>
      <c r="N2532" s="43" t="s">
        <v>539</v>
      </c>
      <c r="O2532" s="68" t="s">
        <v>326</v>
      </c>
      <c r="P2532" s="68" t="s">
        <v>2931</v>
      </c>
      <c r="Q2532" s="57" t="s">
        <v>2932</v>
      </c>
      <c r="R2532" s="35" t="s">
        <v>265</v>
      </c>
      <c r="S2532" s="57" t="str">
        <f>MID(Tabla1[[#This Row],[Aplicación]],6,2)</f>
        <v>10</v>
      </c>
      <c r="T2532" s="54" t="str">
        <f>VLOOKUP(Tabla1[[#This Row],[AREA]],Hoja1!A:B,2,FALSE)</f>
        <v>10. Personas mayores, familia y servicios sociales</v>
      </c>
      <c r="U2532" s="57" t="str">
        <f>MID(Tabla1[[#This Row],[Aplicación]],9,4)</f>
        <v>2312</v>
      </c>
      <c r="V2532" s="54" t="str">
        <f>VLOOKUP(Tabla1[[#This Row],[PROGRAMA]],Hoja1!A:B,2,FALSE)</f>
        <v>2312. Iniciativas sociales</v>
      </c>
      <c r="W2532" s="57" t="str">
        <f>MID(Tabla1[[#This Row],[Aplicación]],14,2)</f>
        <v>22</v>
      </c>
      <c r="X2532" s="57" t="str">
        <f>MID(Tabla1[[#This Row],[Aplicación]],14,6)</f>
        <v>22699</v>
      </c>
    </row>
    <row r="2533" spans="1:24" x14ac:dyDescent="0.25">
      <c r="A2533" s="60">
        <v>220240013225</v>
      </c>
      <c r="B2533" s="43" t="s">
        <v>390</v>
      </c>
      <c r="C2533" s="61">
        <v>45408</v>
      </c>
      <c r="D2533" s="60">
        <v>22024004199</v>
      </c>
      <c r="E2533" s="43" t="s">
        <v>1313</v>
      </c>
      <c r="F2533" s="62">
        <v>204.17</v>
      </c>
      <c r="G2533" s="43" t="s">
        <v>4255</v>
      </c>
      <c r="H2533" s="43" t="s">
        <v>4256</v>
      </c>
      <c r="I2533" s="69" t="s">
        <v>2930</v>
      </c>
      <c r="J2533" s="43" t="s">
        <v>398</v>
      </c>
      <c r="K2533" s="43" t="s">
        <v>398</v>
      </c>
      <c r="L2533" s="43" t="s">
        <v>399</v>
      </c>
      <c r="M2533" s="43" t="s">
        <v>585</v>
      </c>
      <c r="N2533" s="43" t="s">
        <v>539</v>
      </c>
      <c r="O2533" s="68" t="s">
        <v>326</v>
      </c>
      <c r="P2533" s="68" t="s">
        <v>2931</v>
      </c>
      <c r="Q2533" s="57" t="s">
        <v>2932</v>
      </c>
      <c r="R2533" s="35" t="s">
        <v>265</v>
      </c>
      <c r="S2533" s="57" t="str">
        <f>MID(Tabla1[[#This Row],[Aplicación]],6,2)</f>
        <v>10</v>
      </c>
      <c r="T2533" s="54" t="str">
        <f>VLOOKUP(Tabla1[[#This Row],[AREA]],Hoja1!A:B,2,FALSE)</f>
        <v>10. Personas mayores, familia y servicios sociales</v>
      </c>
      <c r="U2533" s="57" t="str">
        <f>MID(Tabla1[[#This Row],[Aplicación]],9,4)</f>
        <v>2312</v>
      </c>
      <c r="V2533" s="54" t="str">
        <f>VLOOKUP(Tabla1[[#This Row],[PROGRAMA]],Hoja1!A:B,2,FALSE)</f>
        <v>2312. Iniciativas sociales</v>
      </c>
      <c r="W2533" s="57" t="str">
        <f>MID(Tabla1[[#This Row],[Aplicación]],14,2)</f>
        <v>22</v>
      </c>
      <c r="X2533" s="57" t="str">
        <f>MID(Tabla1[[#This Row],[Aplicación]],14,6)</f>
        <v>22699</v>
      </c>
    </row>
    <row r="2534" spans="1:24" x14ac:dyDescent="0.25">
      <c r="A2534" s="60">
        <v>220240013225</v>
      </c>
      <c r="B2534" s="43" t="s">
        <v>390</v>
      </c>
      <c r="C2534" s="61">
        <v>45408</v>
      </c>
      <c r="D2534" s="60">
        <v>22024004198</v>
      </c>
      <c r="E2534" s="43" t="s">
        <v>1313</v>
      </c>
      <c r="F2534" s="62">
        <v>145.83000000000001</v>
      </c>
      <c r="G2534" s="43" t="s">
        <v>4255</v>
      </c>
      <c r="H2534" s="43" t="s">
        <v>4256</v>
      </c>
      <c r="I2534" s="69" t="s">
        <v>2930</v>
      </c>
      <c r="J2534" s="43" t="s">
        <v>398</v>
      </c>
      <c r="K2534" s="43" t="s">
        <v>398</v>
      </c>
      <c r="L2534" s="43" t="s">
        <v>399</v>
      </c>
      <c r="M2534" s="43" t="s">
        <v>585</v>
      </c>
      <c r="N2534" s="43" t="s">
        <v>539</v>
      </c>
      <c r="O2534" s="68" t="s">
        <v>326</v>
      </c>
      <c r="P2534" s="68" t="s">
        <v>2931</v>
      </c>
      <c r="Q2534" s="57" t="s">
        <v>2932</v>
      </c>
      <c r="R2534" s="35" t="s">
        <v>265</v>
      </c>
      <c r="S2534" s="57" t="str">
        <f>MID(Tabla1[[#This Row],[Aplicación]],6,2)</f>
        <v>10</v>
      </c>
      <c r="T2534" s="54" t="str">
        <f>VLOOKUP(Tabla1[[#This Row],[AREA]],Hoja1!A:B,2,FALSE)</f>
        <v>10. Personas mayores, familia y servicios sociales</v>
      </c>
      <c r="U2534" s="57" t="str">
        <f>MID(Tabla1[[#This Row],[Aplicación]],9,4)</f>
        <v>2312</v>
      </c>
      <c r="V2534" s="54" t="str">
        <f>VLOOKUP(Tabla1[[#This Row],[PROGRAMA]],Hoja1!A:B,2,FALSE)</f>
        <v>2312. Iniciativas sociales</v>
      </c>
      <c r="W2534" s="57" t="str">
        <f>MID(Tabla1[[#This Row],[Aplicación]],14,2)</f>
        <v>22</v>
      </c>
      <c r="X2534" s="57" t="str">
        <f>MID(Tabla1[[#This Row],[Aplicación]],14,6)</f>
        <v>22699</v>
      </c>
    </row>
    <row r="2535" spans="1:24" x14ac:dyDescent="0.25">
      <c r="A2535" s="60">
        <v>220240013224</v>
      </c>
      <c r="B2535" s="43" t="s">
        <v>390</v>
      </c>
      <c r="C2535" s="61">
        <v>45408</v>
      </c>
      <c r="D2535" s="60">
        <v>22024004193</v>
      </c>
      <c r="E2535" s="43" t="s">
        <v>1313</v>
      </c>
      <c r="F2535" s="62">
        <v>250</v>
      </c>
      <c r="G2535" s="43" t="s">
        <v>644</v>
      </c>
      <c r="H2535" s="43" t="s">
        <v>4261</v>
      </c>
      <c r="I2535" s="69" t="s">
        <v>2930</v>
      </c>
      <c r="J2535" s="43" t="s">
        <v>575</v>
      </c>
      <c r="K2535" s="43" t="s">
        <v>398</v>
      </c>
      <c r="L2535" s="43" t="s">
        <v>399</v>
      </c>
      <c r="M2535" s="43" t="s">
        <v>585</v>
      </c>
      <c r="N2535" s="43" t="s">
        <v>539</v>
      </c>
      <c r="O2535" s="68" t="s">
        <v>326</v>
      </c>
      <c r="P2535" s="68" t="s">
        <v>2931</v>
      </c>
      <c r="Q2535" s="57" t="s">
        <v>2932</v>
      </c>
      <c r="R2535" s="35" t="s">
        <v>265</v>
      </c>
      <c r="S2535" s="57" t="str">
        <f>MID(Tabla1[[#This Row],[Aplicación]],6,2)</f>
        <v>10</v>
      </c>
      <c r="T2535" s="54" t="str">
        <f>VLOOKUP(Tabla1[[#This Row],[AREA]],Hoja1!A:B,2,FALSE)</f>
        <v>10. Personas mayores, familia y servicios sociales</v>
      </c>
      <c r="U2535" s="57" t="str">
        <f>MID(Tabla1[[#This Row],[Aplicación]],9,4)</f>
        <v>2312</v>
      </c>
      <c r="V2535" s="54" t="str">
        <f>VLOOKUP(Tabla1[[#This Row],[PROGRAMA]],Hoja1!A:B,2,FALSE)</f>
        <v>2312. Iniciativas sociales</v>
      </c>
      <c r="W2535" s="57" t="str">
        <f>MID(Tabla1[[#This Row],[Aplicación]],14,2)</f>
        <v>22</v>
      </c>
      <c r="X2535" s="57" t="str">
        <f>MID(Tabla1[[#This Row],[Aplicación]],14,6)</f>
        <v>22699</v>
      </c>
    </row>
    <row r="2536" spans="1:24" x14ac:dyDescent="0.25">
      <c r="A2536" s="60">
        <v>220240013224</v>
      </c>
      <c r="B2536" s="43" t="s">
        <v>390</v>
      </c>
      <c r="C2536" s="61">
        <v>45408</v>
      </c>
      <c r="D2536" s="60">
        <v>22024004194</v>
      </c>
      <c r="E2536" s="43" t="s">
        <v>1313</v>
      </c>
      <c r="F2536" s="62">
        <v>350</v>
      </c>
      <c r="G2536" s="43" t="s">
        <v>644</v>
      </c>
      <c r="H2536" s="43" t="s">
        <v>4261</v>
      </c>
      <c r="I2536" s="69" t="s">
        <v>2930</v>
      </c>
      <c r="J2536" s="43" t="s">
        <v>575</v>
      </c>
      <c r="K2536" s="43" t="s">
        <v>398</v>
      </c>
      <c r="L2536" s="43" t="s">
        <v>399</v>
      </c>
      <c r="M2536" s="43" t="s">
        <v>585</v>
      </c>
      <c r="N2536" s="43" t="s">
        <v>539</v>
      </c>
      <c r="O2536" s="68" t="s">
        <v>326</v>
      </c>
      <c r="P2536" s="68" t="s">
        <v>2931</v>
      </c>
      <c r="Q2536" s="57" t="s">
        <v>2932</v>
      </c>
      <c r="R2536" s="35" t="s">
        <v>265</v>
      </c>
      <c r="S2536" s="57" t="str">
        <f>MID(Tabla1[[#This Row],[Aplicación]],6,2)</f>
        <v>10</v>
      </c>
      <c r="T2536" s="54" t="str">
        <f>VLOOKUP(Tabla1[[#This Row],[AREA]],Hoja1!A:B,2,FALSE)</f>
        <v>10. Personas mayores, familia y servicios sociales</v>
      </c>
      <c r="U2536" s="57" t="str">
        <f>MID(Tabla1[[#This Row],[Aplicación]],9,4)</f>
        <v>2312</v>
      </c>
      <c r="V2536" s="54" t="str">
        <f>VLOOKUP(Tabla1[[#This Row],[PROGRAMA]],Hoja1!A:B,2,FALSE)</f>
        <v>2312. Iniciativas sociales</v>
      </c>
      <c r="W2536" s="57" t="str">
        <f>MID(Tabla1[[#This Row],[Aplicación]],14,2)</f>
        <v>22</v>
      </c>
      <c r="X2536" s="57" t="str">
        <f>MID(Tabla1[[#This Row],[Aplicación]],14,6)</f>
        <v>22699</v>
      </c>
    </row>
    <row r="2537" spans="1:24" x14ac:dyDescent="0.25">
      <c r="A2537" s="60">
        <v>220240013223</v>
      </c>
      <c r="B2537" s="43" t="s">
        <v>390</v>
      </c>
      <c r="C2537" s="61">
        <v>45408</v>
      </c>
      <c r="D2537" s="60">
        <v>22024004191</v>
      </c>
      <c r="E2537" s="43" t="s">
        <v>1313</v>
      </c>
      <c r="F2537" s="62">
        <v>1325</v>
      </c>
      <c r="G2537" s="43" t="s">
        <v>4263</v>
      </c>
      <c r="H2537" s="43" t="s">
        <v>4264</v>
      </c>
      <c r="I2537" s="69" t="s">
        <v>2930</v>
      </c>
      <c r="J2537" s="43" t="s">
        <v>398</v>
      </c>
      <c r="K2537" s="43" t="s">
        <v>398</v>
      </c>
      <c r="L2537" s="43" t="s">
        <v>399</v>
      </c>
      <c r="M2537" s="43" t="s">
        <v>585</v>
      </c>
      <c r="N2537" s="43" t="s">
        <v>539</v>
      </c>
      <c r="O2537" s="68" t="s">
        <v>326</v>
      </c>
      <c r="P2537" s="68" t="s">
        <v>2931</v>
      </c>
      <c r="Q2537" s="57" t="s">
        <v>2932</v>
      </c>
      <c r="R2537" s="35" t="s">
        <v>265</v>
      </c>
      <c r="S2537" s="57" t="str">
        <f>MID(Tabla1[[#This Row],[Aplicación]],6,2)</f>
        <v>10</v>
      </c>
      <c r="T2537" s="54" t="str">
        <f>VLOOKUP(Tabla1[[#This Row],[AREA]],Hoja1!A:B,2,FALSE)</f>
        <v>10. Personas mayores, familia y servicios sociales</v>
      </c>
      <c r="U2537" s="57" t="str">
        <f>MID(Tabla1[[#This Row],[Aplicación]],9,4)</f>
        <v>2312</v>
      </c>
      <c r="V2537" s="54" t="str">
        <f>VLOOKUP(Tabla1[[#This Row],[PROGRAMA]],Hoja1!A:B,2,FALSE)</f>
        <v>2312. Iniciativas sociales</v>
      </c>
      <c r="W2537" s="57" t="str">
        <f>MID(Tabla1[[#This Row],[Aplicación]],14,2)</f>
        <v>22</v>
      </c>
      <c r="X2537" s="57" t="str">
        <f>MID(Tabla1[[#This Row],[Aplicación]],14,6)</f>
        <v>22699</v>
      </c>
    </row>
    <row r="2538" spans="1:24" x14ac:dyDescent="0.25">
      <c r="A2538" s="60">
        <v>220240013221</v>
      </c>
      <c r="B2538" s="43" t="s">
        <v>390</v>
      </c>
      <c r="C2538" s="61">
        <v>45408</v>
      </c>
      <c r="D2538" s="60">
        <v>22024004182</v>
      </c>
      <c r="E2538" s="43" t="s">
        <v>1313</v>
      </c>
      <c r="F2538" s="62">
        <v>1787.54</v>
      </c>
      <c r="G2538" s="43" t="s">
        <v>91</v>
      </c>
      <c r="H2538" s="43" t="s">
        <v>4267</v>
      </c>
      <c r="I2538" s="69" t="s">
        <v>2930</v>
      </c>
      <c r="J2538" s="43" t="s">
        <v>398</v>
      </c>
      <c r="K2538" s="43" t="s">
        <v>398</v>
      </c>
      <c r="L2538" s="43" t="s">
        <v>413</v>
      </c>
      <c r="M2538" s="43" t="s">
        <v>585</v>
      </c>
      <c r="N2538" s="43" t="s">
        <v>539</v>
      </c>
      <c r="O2538" s="68" t="s">
        <v>326</v>
      </c>
      <c r="P2538" s="68" t="s">
        <v>2931</v>
      </c>
      <c r="Q2538" s="57" t="s">
        <v>2932</v>
      </c>
      <c r="R2538" s="35" t="s">
        <v>265</v>
      </c>
      <c r="S2538" s="57" t="str">
        <f>MID(Tabla1[[#This Row],[Aplicación]],6,2)</f>
        <v>10</v>
      </c>
      <c r="T2538" s="54" t="str">
        <f>VLOOKUP(Tabla1[[#This Row],[AREA]],Hoja1!A:B,2,FALSE)</f>
        <v>10. Personas mayores, familia y servicios sociales</v>
      </c>
      <c r="U2538" s="57" t="str">
        <f>MID(Tabla1[[#This Row],[Aplicación]],9,4)</f>
        <v>2312</v>
      </c>
      <c r="V2538" s="54" t="str">
        <f>VLOOKUP(Tabla1[[#This Row],[PROGRAMA]],Hoja1!A:B,2,FALSE)</f>
        <v>2312. Iniciativas sociales</v>
      </c>
      <c r="W2538" s="57" t="str">
        <f>MID(Tabla1[[#This Row],[Aplicación]],14,2)</f>
        <v>22</v>
      </c>
      <c r="X2538" s="57" t="str">
        <f>MID(Tabla1[[#This Row],[Aplicación]],14,6)</f>
        <v>22699</v>
      </c>
    </row>
    <row r="2539" spans="1:24" x14ac:dyDescent="0.25">
      <c r="A2539" s="60">
        <v>220240013223</v>
      </c>
      <c r="B2539" s="43" t="s">
        <v>390</v>
      </c>
      <c r="C2539" s="61">
        <v>45408</v>
      </c>
      <c r="D2539" s="60">
        <v>22024004192</v>
      </c>
      <c r="E2539" s="43" t="s">
        <v>1313</v>
      </c>
      <c r="F2539" s="62">
        <v>1855</v>
      </c>
      <c r="G2539" s="43" t="s">
        <v>4263</v>
      </c>
      <c r="H2539" s="43" t="s">
        <v>4264</v>
      </c>
      <c r="I2539" s="69" t="s">
        <v>2930</v>
      </c>
      <c r="J2539" s="43" t="s">
        <v>398</v>
      </c>
      <c r="K2539" s="43" t="s">
        <v>398</v>
      </c>
      <c r="L2539" s="43" t="s">
        <v>399</v>
      </c>
      <c r="M2539" s="43" t="s">
        <v>585</v>
      </c>
      <c r="N2539" s="43" t="s">
        <v>539</v>
      </c>
      <c r="O2539" s="68" t="s">
        <v>326</v>
      </c>
      <c r="P2539" s="68" t="s">
        <v>2931</v>
      </c>
      <c r="Q2539" s="57" t="s">
        <v>2932</v>
      </c>
      <c r="R2539" s="35" t="s">
        <v>265</v>
      </c>
      <c r="S2539" s="57" t="str">
        <f>MID(Tabla1[[#This Row],[Aplicación]],6,2)</f>
        <v>10</v>
      </c>
      <c r="T2539" s="54" t="str">
        <f>VLOOKUP(Tabla1[[#This Row],[AREA]],Hoja1!A:B,2,FALSE)</f>
        <v>10. Personas mayores, familia y servicios sociales</v>
      </c>
      <c r="U2539" s="57" t="str">
        <f>MID(Tabla1[[#This Row],[Aplicación]],9,4)</f>
        <v>2312</v>
      </c>
      <c r="V2539" s="54" t="str">
        <f>VLOOKUP(Tabla1[[#This Row],[PROGRAMA]],Hoja1!A:B,2,FALSE)</f>
        <v>2312. Iniciativas sociales</v>
      </c>
      <c r="W2539" s="57" t="str">
        <f>MID(Tabla1[[#This Row],[Aplicación]],14,2)</f>
        <v>22</v>
      </c>
      <c r="X2539" s="57" t="str">
        <f>MID(Tabla1[[#This Row],[Aplicación]],14,6)</f>
        <v>22699</v>
      </c>
    </row>
    <row r="2540" spans="1:24" x14ac:dyDescent="0.25">
      <c r="A2540" s="60">
        <v>220240013215</v>
      </c>
      <c r="B2540" s="43" t="s">
        <v>390</v>
      </c>
      <c r="C2540" s="61">
        <v>45408</v>
      </c>
      <c r="D2540" s="60">
        <v>22024004112</v>
      </c>
      <c r="E2540" s="43" t="s">
        <v>1313</v>
      </c>
      <c r="F2540" s="62">
        <v>2016.67</v>
      </c>
      <c r="G2540" s="43" t="s">
        <v>644</v>
      </c>
      <c r="H2540" s="43" t="s">
        <v>4269</v>
      </c>
      <c r="I2540" s="69" t="s">
        <v>2930</v>
      </c>
      <c r="J2540" s="43" t="s">
        <v>575</v>
      </c>
      <c r="K2540" s="43" t="s">
        <v>398</v>
      </c>
      <c r="L2540" s="43" t="s">
        <v>399</v>
      </c>
      <c r="M2540" s="43" t="s">
        <v>585</v>
      </c>
      <c r="N2540" s="43" t="s">
        <v>539</v>
      </c>
      <c r="O2540" s="68" t="s">
        <v>326</v>
      </c>
      <c r="P2540" s="68" t="s">
        <v>2931</v>
      </c>
      <c r="Q2540" s="57" t="s">
        <v>2932</v>
      </c>
      <c r="R2540" s="35" t="s">
        <v>265</v>
      </c>
      <c r="S2540" s="57" t="str">
        <f>MID(Tabla1[[#This Row],[Aplicación]],6,2)</f>
        <v>10</v>
      </c>
      <c r="T2540" s="54" t="str">
        <f>VLOOKUP(Tabla1[[#This Row],[AREA]],Hoja1!A:B,2,FALSE)</f>
        <v>10. Personas mayores, familia y servicios sociales</v>
      </c>
      <c r="U2540" s="57" t="str">
        <f>MID(Tabla1[[#This Row],[Aplicación]],9,4)</f>
        <v>2312</v>
      </c>
      <c r="V2540" s="54" t="str">
        <f>VLOOKUP(Tabla1[[#This Row],[PROGRAMA]],Hoja1!A:B,2,FALSE)</f>
        <v>2312. Iniciativas sociales</v>
      </c>
      <c r="W2540" s="57" t="str">
        <f>MID(Tabla1[[#This Row],[Aplicación]],14,2)</f>
        <v>22</v>
      </c>
      <c r="X2540" s="57" t="str">
        <f>MID(Tabla1[[#This Row],[Aplicación]],14,6)</f>
        <v>22699</v>
      </c>
    </row>
    <row r="2541" spans="1:24" x14ac:dyDescent="0.25">
      <c r="A2541" s="60">
        <v>220240013215</v>
      </c>
      <c r="B2541" s="43" t="s">
        <v>390</v>
      </c>
      <c r="C2541" s="61">
        <v>45408</v>
      </c>
      <c r="D2541" s="60">
        <v>22024004113</v>
      </c>
      <c r="E2541" s="43" t="s">
        <v>1313</v>
      </c>
      <c r="F2541" s="62">
        <v>2823.33</v>
      </c>
      <c r="G2541" s="43" t="s">
        <v>644</v>
      </c>
      <c r="H2541" s="43" t="s">
        <v>4269</v>
      </c>
      <c r="I2541" s="69" t="s">
        <v>2930</v>
      </c>
      <c r="J2541" s="43" t="s">
        <v>575</v>
      </c>
      <c r="K2541" s="43" t="s">
        <v>398</v>
      </c>
      <c r="L2541" s="43" t="s">
        <v>399</v>
      </c>
      <c r="M2541" s="43" t="s">
        <v>585</v>
      </c>
      <c r="N2541" s="43" t="s">
        <v>539</v>
      </c>
      <c r="O2541" s="68" t="s">
        <v>326</v>
      </c>
      <c r="P2541" s="68" t="s">
        <v>2931</v>
      </c>
      <c r="Q2541" s="57" t="s">
        <v>2932</v>
      </c>
      <c r="R2541" s="35" t="s">
        <v>265</v>
      </c>
      <c r="S2541" s="57" t="str">
        <f>MID(Tabla1[[#This Row],[Aplicación]],6,2)</f>
        <v>10</v>
      </c>
      <c r="T2541" s="54" t="str">
        <f>VLOOKUP(Tabla1[[#This Row],[AREA]],Hoja1!A:B,2,FALSE)</f>
        <v>10. Personas mayores, familia y servicios sociales</v>
      </c>
      <c r="U2541" s="57" t="str">
        <f>MID(Tabla1[[#This Row],[Aplicación]],9,4)</f>
        <v>2312</v>
      </c>
      <c r="V2541" s="54" t="str">
        <f>VLOOKUP(Tabla1[[#This Row],[PROGRAMA]],Hoja1!A:B,2,FALSE)</f>
        <v>2312. Iniciativas sociales</v>
      </c>
      <c r="W2541" s="57" t="str">
        <f>MID(Tabla1[[#This Row],[Aplicación]],14,2)</f>
        <v>22</v>
      </c>
      <c r="X2541" s="57" t="str">
        <f>MID(Tabla1[[#This Row],[Aplicación]],14,6)</f>
        <v>22699</v>
      </c>
    </row>
    <row r="2542" spans="1:24" x14ac:dyDescent="0.25">
      <c r="A2542" s="60">
        <v>220240011967</v>
      </c>
      <c r="B2542" s="43" t="s">
        <v>390</v>
      </c>
      <c r="C2542" s="61">
        <v>45399</v>
      </c>
      <c r="D2542" s="60">
        <v>22024004073</v>
      </c>
      <c r="E2542" s="43" t="s">
        <v>1313</v>
      </c>
      <c r="F2542" s="62">
        <v>147.72999999999999</v>
      </c>
      <c r="G2542" s="43" t="s">
        <v>1006</v>
      </c>
      <c r="H2542" s="43" t="s">
        <v>4390</v>
      </c>
      <c r="I2542" s="69" t="s">
        <v>2930</v>
      </c>
      <c r="J2542" s="43" t="s">
        <v>398</v>
      </c>
      <c r="K2542" s="43" t="s">
        <v>398</v>
      </c>
      <c r="L2542" s="43" t="s">
        <v>399</v>
      </c>
      <c r="M2542" s="43" t="s">
        <v>585</v>
      </c>
      <c r="N2542" s="43" t="s">
        <v>539</v>
      </c>
      <c r="O2542" s="68" t="s">
        <v>326</v>
      </c>
      <c r="P2542" s="68" t="s">
        <v>2931</v>
      </c>
      <c r="Q2542" s="57" t="s">
        <v>2932</v>
      </c>
      <c r="R2542" s="35" t="s">
        <v>265</v>
      </c>
      <c r="S2542" s="57" t="str">
        <f>MID(Tabla1[[#This Row],[Aplicación]],6,2)</f>
        <v>10</v>
      </c>
      <c r="T2542" s="54" t="str">
        <f>VLOOKUP(Tabla1[[#This Row],[AREA]],Hoja1!A:B,2,FALSE)</f>
        <v>10. Personas mayores, familia y servicios sociales</v>
      </c>
      <c r="U2542" s="57" t="str">
        <f>MID(Tabla1[[#This Row],[Aplicación]],9,4)</f>
        <v>2312</v>
      </c>
      <c r="V2542" s="54" t="str">
        <f>VLOOKUP(Tabla1[[#This Row],[PROGRAMA]],Hoja1!A:B,2,FALSE)</f>
        <v>2312. Iniciativas sociales</v>
      </c>
      <c r="W2542" s="57" t="str">
        <f>MID(Tabla1[[#This Row],[Aplicación]],14,2)</f>
        <v>22</v>
      </c>
      <c r="X2542" s="57" t="str">
        <f>MID(Tabla1[[#This Row],[Aplicación]],14,6)</f>
        <v>22699</v>
      </c>
    </row>
    <row r="2543" spans="1:24" x14ac:dyDescent="0.25">
      <c r="A2543" s="60">
        <v>220240011967</v>
      </c>
      <c r="B2543" s="43" t="s">
        <v>390</v>
      </c>
      <c r="C2543" s="61">
        <v>45399</v>
      </c>
      <c r="D2543" s="60">
        <v>22024004074</v>
      </c>
      <c r="E2543" s="43" t="s">
        <v>1313</v>
      </c>
      <c r="F2543" s="62">
        <v>206.82</v>
      </c>
      <c r="G2543" s="43" t="s">
        <v>1006</v>
      </c>
      <c r="H2543" s="43" t="s">
        <v>4390</v>
      </c>
      <c r="I2543" s="69" t="s">
        <v>2930</v>
      </c>
      <c r="J2543" s="43" t="s">
        <v>398</v>
      </c>
      <c r="K2543" s="43" t="s">
        <v>398</v>
      </c>
      <c r="L2543" s="43" t="s">
        <v>399</v>
      </c>
      <c r="M2543" s="43" t="s">
        <v>585</v>
      </c>
      <c r="N2543" s="43" t="s">
        <v>539</v>
      </c>
      <c r="O2543" s="68" t="s">
        <v>326</v>
      </c>
      <c r="P2543" s="68" t="s">
        <v>2931</v>
      </c>
      <c r="Q2543" s="57" t="s">
        <v>2932</v>
      </c>
      <c r="R2543" s="35" t="s">
        <v>265</v>
      </c>
      <c r="S2543" s="57" t="str">
        <f>MID(Tabla1[[#This Row],[Aplicación]],6,2)</f>
        <v>10</v>
      </c>
      <c r="T2543" s="54" t="str">
        <f>VLOOKUP(Tabla1[[#This Row],[AREA]],Hoja1!A:B,2,FALSE)</f>
        <v>10. Personas mayores, familia y servicios sociales</v>
      </c>
      <c r="U2543" s="57" t="str">
        <f>MID(Tabla1[[#This Row],[Aplicación]],9,4)</f>
        <v>2312</v>
      </c>
      <c r="V2543" s="54" t="str">
        <f>VLOOKUP(Tabla1[[#This Row],[PROGRAMA]],Hoja1!A:B,2,FALSE)</f>
        <v>2312. Iniciativas sociales</v>
      </c>
      <c r="W2543" s="57" t="str">
        <f>MID(Tabla1[[#This Row],[Aplicación]],14,2)</f>
        <v>22</v>
      </c>
      <c r="X2543" s="57" t="str">
        <f>MID(Tabla1[[#This Row],[Aplicación]],14,6)</f>
        <v>22699</v>
      </c>
    </row>
    <row r="2544" spans="1:24" x14ac:dyDescent="0.25">
      <c r="A2544" s="60">
        <v>220240011038</v>
      </c>
      <c r="B2544" s="43" t="s">
        <v>673</v>
      </c>
      <c r="C2544" s="61">
        <v>45392</v>
      </c>
      <c r="D2544" s="60">
        <v>22024000077</v>
      </c>
      <c r="E2544" s="43" t="s">
        <v>1313</v>
      </c>
      <c r="F2544" s="62">
        <v>-2089.2600000000002</v>
      </c>
      <c r="G2544" s="43" t="s">
        <v>366</v>
      </c>
      <c r="H2544" s="43" t="s">
        <v>4594</v>
      </c>
      <c r="I2544" s="69" t="s">
        <v>2930</v>
      </c>
      <c r="J2544" s="43" t="s">
        <v>398</v>
      </c>
      <c r="K2544" s="43" t="s">
        <v>398</v>
      </c>
      <c r="L2544" s="43" t="s">
        <v>413</v>
      </c>
      <c r="M2544" s="43" t="s">
        <v>585</v>
      </c>
      <c r="N2544" s="43" t="s">
        <v>539</v>
      </c>
      <c r="O2544" s="68" t="s">
        <v>326</v>
      </c>
      <c r="P2544" s="68" t="s">
        <v>2931</v>
      </c>
      <c r="Q2544" s="57" t="s">
        <v>2932</v>
      </c>
      <c r="R2544" s="35" t="s">
        <v>265</v>
      </c>
      <c r="S2544" s="57" t="str">
        <f>MID(Tabla1[[#This Row],[Aplicación]],6,2)</f>
        <v>10</v>
      </c>
      <c r="T2544" s="54" t="str">
        <f>VLOOKUP(Tabla1[[#This Row],[AREA]],Hoja1!A:B,2,FALSE)</f>
        <v>10. Personas mayores, familia y servicios sociales</v>
      </c>
      <c r="U2544" s="57" t="str">
        <f>MID(Tabla1[[#This Row],[Aplicación]],9,4)</f>
        <v>2312</v>
      </c>
      <c r="V2544" s="54" t="str">
        <f>VLOOKUP(Tabla1[[#This Row],[PROGRAMA]],Hoja1!A:B,2,FALSE)</f>
        <v>2312. Iniciativas sociales</v>
      </c>
      <c r="W2544" s="57" t="str">
        <f>MID(Tabla1[[#This Row],[Aplicación]],14,2)</f>
        <v>22</v>
      </c>
      <c r="X2544" s="57" t="str">
        <f>MID(Tabla1[[#This Row],[Aplicación]],14,6)</f>
        <v>22699</v>
      </c>
    </row>
    <row r="2545" spans="1:24" x14ac:dyDescent="0.25">
      <c r="A2545" s="60">
        <v>220240011038</v>
      </c>
      <c r="B2545" s="43" t="s">
        <v>673</v>
      </c>
      <c r="C2545" s="61">
        <v>45392</v>
      </c>
      <c r="D2545" s="60">
        <v>22024000076</v>
      </c>
      <c r="E2545" s="43" t="s">
        <v>1313</v>
      </c>
      <c r="F2545" s="62">
        <v>-1492.34</v>
      </c>
      <c r="G2545" s="43" t="s">
        <v>366</v>
      </c>
      <c r="H2545" s="43" t="s">
        <v>4594</v>
      </c>
      <c r="I2545" s="69" t="s">
        <v>2930</v>
      </c>
      <c r="J2545" s="43" t="s">
        <v>398</v>
      </c>
      <c r="K2545" s="43" t="s">
        <v>398</v>
      </c>
      <c r="L2545" s="43" t="s">
        <v>413</v>
      </c>
      <c r="M2545" s="43" t="s">
        <v>585</v>
      </c>
      <c r="N2545" s="43" t="s">
        <v>539</v>
      </c>
      <c r="O2545" s="68" t="s">
        <v>326</v>
      </c>
      <c r="P2545" s="68" t="s">
        <v>2931</v>
      </c>
      <c r="Q2545" s="57" t="s">
        <v>2932</v>
      </c>
      <c r="R2545" s="35" t="s">
        <v>265</v>
      </c>
      <c r="S2545" s="57" t="str">
        <f>MID(Tabla1[[#This Row],[Aplicación]],6,2)</f>
        <v>10</v>
      </c>
      <c r="T2545" s="54" t="str">
        <f>VLOOKUP(Tabla1[[#This Row],[AREA]],Hoja1!A:B,2,FALSE)</f>
        <v>10. Personas mayores, familia y servicios sociales</v>
      </c>
      <c r="U2545" s="57" t="str">
        <f>MID(Tabla1[[#This Row],[Aplicación]],9,4)</f>
        <v>2312</v>
      </c>
      <c r="V2545" s="54" t="str">
        <f>VLOOKUP(Tabla1[[#This Row],[PROGRAMA]],Hoja1!A:B,2,FALSE)</f>
        <v>2312. Iniciativas sociales</v>
      </c>
      <c r="W2545" s="57" t="str">
        <f>MID(Tabla1[[#This Row],[Aplicación]],14,2)</f>
        <v>22</v>
      </c>
      <c r="X2545" s="57" t="str">
        <f>MID(Tabla1[[#This Row],[Aplicación]],14,6)</f>
        <v>22699</v>
      </c>
    </row>
    <row r="2546" spans="1:24" x14ac:dyDescent="0.25">
      <c r="A2546" s="60">
        <v>220240010749</v>
      </c>
      <c r="B2546" s="43" t="s">
        <v>390</v>
      </c>
      <c r="C2546" s="61">
        <v>45385</v>
      </c>
      <c r="D2546" s="60">
        <v>22024003689</v>
      </c>
      <c r="E2546" s="43" t="s">
        <v>1313</v>
      </c>
      <c r="F2546" s="62">
        <v>829.34</v>
      </c>
      <c r="G2546" s="43" t="s">
        <v>4662</v>
      </c>
      <c r="H2546" s="43" t="s">
        <v>4663</v>
      </c>
      <c r="I2546" s="69" t="s">
        <v>2930</v>
      </c>
      <c r="J2546" s="43" t="s">
        <v>537</v>
      </c>
      <c r="K2546" s="43" t="s">
        <v>537</v>
      </c>
      <c r="L2546" s="43" t="s">
        <v>413</v>
      </c>
      <c r="M2546" s="43" t="s">
        <v>585</v>
      </c>
      <c r="N2546" s="43" t="s">
        <v>539</v>
      </c>
      <c r="O2546" s="68" t="s">
        <v>326</v>
      </c>
      <c r="P2546" s="68" t="s">
        <v>2931</v>
      </c>
      <c r="Q2546" s="57" t="s">
        <v>2932</v>
      </c>
      <c r="R2546" s="35" t="s">
        <v>265</v>
      </c>
      <c r="S2546" s="57" t="str">
        <f>MID(Tabla1[[#This Row],[Aplicación]],6,2)</f>
        <v>10</v>
      </c>
      <c r="T2546" s="54" t="str">
        <f>VLOOKUP(Tabla1[[#This Row],[AREA]],Hoja1!A:B,2,FALSE)</f>
        <v>10. Personas mayores, familia y servicios sociales</v>
      </c>
      <c r="U2546" s="57" t="str">
        <f>MID(Tabla1[[#This Row],[Aplicación]],9,4)</f>
        <v>2312</v>
      </c>
      <c r="V2546" s="54" t="str">
        <f>VLOOKUP(Tabla1[[#This Row],[PROGRAMA]],Hoja1!A:B,2,FALSE)</f>
        <v>2312. Iniciativas sociales</v>
      </c>
      <c r="W2546" s="57" t="str">
        <f>MID(Tabla1[[#This Row],[Aplicación]],14,2)</f>
        <v>22</v>
      </c>
      <c r="X2546" s="57" t="str">
        <f>MID(Tabla1[[#This Row],[Aplicación]],14,6)</f>
        <v>22699</v>
      </c>
    </row>
    <row r="2547" spans="1:24" x14ac:dyDescent="0.25">
      <c r="A2547" s="60">
        <v>220240010749</v>
      </c>
      <c r="B2547" s="43" t="s">
        <v>390</v>
      </c>
      <c r="C2547" s="61">
        <v>45385</v>
      </c>
      <c r="D2547" s="60">
        <v>22024003688</v>
      </c>
      <c r="E2547" s="43" t="s">
        <v>1313</v>
      </c>
      <c r="F2547" s="62">
        <v>414.68</v>
      </c>
      <c r="G2547" s="43" t="s">
        <v>4662</v>
      </c>
      <c r="H2547" s="43" t="s">
        <v>4663</v>
      </c>
      <c r="I2547" s="69" t="s">
        <v>2930</v>
      </c>
      <c r="J2547" s="43" t="s">
        <v>537</v>
      </c>
      <c r="K2547" s="43" t="s">
        <v>537</v>
      </c>
      <c r="L2547" s="43" t="s">
        <v>413</v>
      </c>
      <c r="M2547" s="43" t="s">
        <v>585</v>
      </c>
      <c r="N2547" s="43" t="s">
        <v>539</v>
      </c>
      <c r="O2547" s="68" t="s">
        <v>326</v>
      </c>
      <c r="P2547" s="68" t="s">
        <v>2931</v>
      </c>
      <c r="Q2547" s="57" t="s">
        <v>2932</v>
      </c>
      <c r="R2547" s="35" t="s">
        <v>265</v>
      </c>
      <c r="S2547" s="57" t="str">
        <f>MID(Tabla1[[#This Row],[Aplicación]],6,2)</f>
        <v>10</v>
      </c>
      <c r="T2547" s="54" t="str">
        <f>VLOOKUP(Tabla1[[#This Row],[AREA]],Hoja1!A:B,2,FALSE)</f>
        <v>10. Personas mayores, familia y servicios sociales</v>
      </c>
      <c r="U2547" s="57" t="str">
        <f>MID(Tabla1[[#This Row],[Aplicación]],9,4)</f>
        <v>2312</v>
      </c>
      <c r="V2547" s="54" t="str">
        <f>VLOOKUP(Tabla1[[#This Row],[PROGRAMA]],Hoja1!A:B,2,FALSE)</f>
        <v>2312. Iniciativas sociales</v>
      </c>
      <c r="W2547" s="57" t="str">
        <f>MID(Tabla1[[#This Row],[Aplicación]],14,2)</f>
        <v>22</v>
      </c>
      <c r="X2547" s="57" t="str">
        <f>MID(Tabla1[[#This Row],[Aplicación]],14,6)</f>
        <v>22699</v>
      </c>
    </row>
    <row r="2548" spans="1:24" x14ac:dyDescent="0.25">
      <c r="A2548" s="60">
        <v>220240010785</v>
      </c>
      <c r="B2548" s="43" t="s">
        <v>390</v>
      </c>
      <c r="C2548" s="61">
        <v>45385</v>
      </c>
      <c r="D2548" s="60">
        <v>22024003784</v>
      </c>
      <c r="E2548" s="43" t="s">
        <v>1313</v>
      </c>
      <c r="F2548" s="62">
        <v>882.3</v>
      </c>
      <c r="G2548" s="43" t="s">
        <v>780</v>
      </c>
      <c r="H2548" s="43" t="s">
        <v>3129</v>
      </c>
      <c r="I2548" s="69" t="s">
        <v>2930</v>
      </c>
      <c r="J2548" s="43" t="s">
        <v>398</v>
      </c>
      <c r="K2548" s="43" t="s">
        <v>398</v>
      </c>
      <c r="L2548" s="43" t="s">
        <v>399</v>
      </c>
      <c r="M2548" s="43" t="s">
        <v>585</v>
      </c>
      <c r="N2548" s="43" t="s">
        <v>539</v>
      </c>
      <c r="O2548" s="68" t="s">
        <v>326</v>
      </c>
      <c r="P2548" s="68" t="s">
        <v>2931</v>
      </c>
      <c r="Q2548" s="57" t="s">
        <v>2932</v>
      </c>
      <c r="R2548" s="35" t="s">
        <v>265</v>
      </c>
      <c r="S2548" s="57" t="str">
        <f>MID(Tabla1[[#This Row],[Aplicación]],6,2)</f>
        <v>10</v>
      </c>
      <c r="T2548" s="54" t="str">
        <f>VLOOKUP(Tabla1[[#This Row],[AREA]],Hoja1!A:B,2,FALSE)</f>
        <v>10. Personas mayores, familia y servicios sociales</v>
      </c>
      <c r="U2548" s="57" t="str">
        <f>MID(Tabla1[[#This Row],[Aplicación]],9,4)</f>
        <v>2312</v>
      </c>
      <c r="V2548" s="54" t="str">
        <f>VLOOKUP(Tabla1[[#This Row],[PROGRAMA]],Hoja1!A:B,2,FALSE)</f>
        <v>2312. Iniciativas sociales</v>
      </c>
      <c r="W2548" s="57" t="str">
        <f>MID(Tabla1[[#This Row],[Aplicación]],14,2)</f>
        <v>22</v>
      </c>
      <c r="X2548" s="57" t="str">
        <f>MID(Tabla1[[#This Row],[Aplicación]],14,6)</f>
        <v>22699</v>
      </c>
    </row>
    <row r="2549" spans="1:24" x14ac:dyDescent="0.25">
      <c r="A2549" s="60">
        <v>220240010785</v>
      </c>
      <c r="B2549" s="43" t="s">
        <v>390</v>
      </c>
      <c r="C2549" s="61">
        <v>45385</v>
      </c>
      <c r="D2549" s="60">
        <v>22024003785</v>
      </c>
      <c r="E2549" s="43" t="s">
        <v>1313</v>
      </c>
      <c r="F2549" s="62">
        <v>1235.2</v>
      </c>
      <c r="G2549" s="43" t="s">
        <v>780</v>
      </c>
      <c r="H2549" s="43" t="s">
        <v>3129</v>
      </c>
      <c r="I2549" s="69" t="s">
        <v>2930</v>
      </c>
      <c r="J2549" s="43" t="s">
        <v>398</v>
      </c>
      <c r="K2549" s="43" t="s">
        <v>398</v>
      </c>
      <c r="L2549" s="43" t="s">
        <v>399</v>
      </c>
      <c r="M2549" s="43" t="s">
        <v>585</v>
      </c>
      <c r="N2549" s="43" t="s">
        <v>539</v>
      </c>
      <c r="O2549" s="68" t="s">
        <v>326</v>
      </c>
      <c r="P2549" s="68" t="s">
        <v>2931</v>
      </c>
      <c r="Q2549" s="57" t="s">
        <v>2932</v>
      </c>
      <c r="R2549" s="35" t="s">
        <v>265</v>
      </c>
      <c r="S2549" s="57" t="str">
        <f>MID(Tabla1[[#This Row],[Aplicación]],6,2)</f>
        <v>10</v>
      </c>
      <c r="T2549" s="54" t="str">
        <f>VLOOKUP(Tabla1[[#This Row],[AREA]],Hoja1!A:B,2,FALSE)</f>
        <v>10. Personas mayores, familia y servicios sociales</v>
      </c>
      <c r="U2549" s="57" t="str">
        <f>MID(Tabla1[[#This Row],[Aplicación]],9,4)</f>
        <v>2312</v>
      </c>
      <c r="V2549" s="54" t="str">
        <f>VLOOKUP(Tabla1[[#This Row],[PROGRAMA]],Hoja1!A:B,2,FALSE)</f>
        <v>2312. Iniciativas sociales</v>
      </c>
      <c r="W2549" s="57" t="str">
        <f>MID(Tabla1[[#This Row],[Aplicación]],14,2)</f>
        <v>22</v>
      </c>
      <c r="X2549" s="57" t="str">
        <f>MID(Tabla1[[#This Row],[Aplicación]],14,6)</f>
        <v>22699</v>
      </c>
    </row>
    <row r="2550" spans="1:24" x14ac:dyDescent="0.25">
      <c r="A2550" s="60">
        <v>220240036391</v>
      </c>
      <c r="B2550" s="43" t="s">
        <v>390</v>
      </c>
      <c r="C2550" s="61">
        <v>45512</v>
      </c>
      <c r="D2550" s="60">
        <v>22024005906</v>
      </c>
      <c r="E2550" s="43" t="s">
        <v>1313</v>
      </c>
      <c r="F2550" s="62">
        <v>1302.52</v>
      </c>
      <c r="G2550" s="43" t="s">
        <v>4852</v>
      </c>
      <c r="H2550" s="43" t="s">
        <v>4853</v>
      </c>
      <c r="I2550" s="69">
        <v>220</v>
      </c>
      <c r="J2550" s="43" t="s">
        <v>398</v>
      </c>
      <c r="K2550" s="43" t="s">
        <v>398</v>
      </c>
      <c r="L2550" s="43" t="s">
        <v>399</v>
      </c>
      <c r="M2550" s="43" t="s">
        <v>585</v>
      </c>
      <c r="N2550" s="43" t="s">
        <v>539</v>
      </c>
      <c r="O2550" s="68" t="s">
        <v>326</v>
      </c>
      <c r="P2550" s="68" t="s">
        <v>4838</v>
      </c>
      <c r="Q2550" s="57" t="str">
        <f>MID(Tabla1[[#This Row],[Aplicación]],14,1)</f>
        <v>2</v>
      </c>
      <c r="R2550" s="35" t="s">
        <v>265</v>
      </c>
      <c r="S2550" s="57" t="str">
        <f>MID(Tabla1[[#This Row],[Aplicación]],6,2)</f>
        <v>10</v>
      </c>
      <c r="T2550" s="54" t="str">
        <f>VLOOKUP(Tabla1[[#This Row],[AREA]],Hoja1!A:B,2,FALSE)</f>
        <v>10. Personas mayores, familia y servicios sociales</v>
      </c>
      <c r="U2550" s="57" t="str">
        <f>MID(Tabla1[[#This Row],[Aplicación]],9,4)</f>
        <v>2312</v>
      </c>
      <c r="V2550" s="54" t="str">
        <f>VLOOKUP(Tabla1[[#This Row],[PROGRAMA]],Hoja1!A:B,2,FALSE)</f>
        <v>2312. Iniciativas sociales</v>
      </c>
      <c r="W2550" s="57" t="str">
        <f>MID(Tabla1[[#This Row],[Aplicación]],14,2)</f>
        <v>22</v>
      </c>
      <c r="X2550" s="57" t="str">
        <f>MID(Tabla1[[#This Row],[Aplicación]],14,6)</f>
        <v>22699</v>
      </c>
    </row>
    <row r="2551" spans="1:24" x14ac:dyDescent="0.25">
      <c r="A2551" s="60">
        <v>220240036391</v>
      </c>
      <c r="B2551" s="43" t="s">
        <v>390</v>
      </c>
      <c r="C2551" s="61">
        <v>45512</v>
      </c>
      <c r="D2551" s="60">
        <v>22024005907</v>
      </c>
      <c r="E2551" s="43" t="s">
        <v>1313</v>
      </c>
      <c r="F2551" s="62">
        <v>1823.52</v>
      </c>
      <c r="G2551" s="43" t="s">
        <v>4852</v>
      </c>
      <c r="H2551" s="43" t="s">
        <v>4853</v>
      </c>
      <c r="I2551" s="69">
        <v>220</v>
      </c>
      <c r="J2551" s="43" t="s">
        <v>398</v>
      </c>
      <c r="K2551" s="43" t="s">
        <v>398</v>
      </c>
      <c r="L2551" s="43" t="s">
        <v>399</v>
      </c>
      <c r="M2551" s="43" t="s">
        <v>585</v>
      </c>
      <c r="N2551" s="43" t="s">
        <v>539</v>
      </c>
      <c r="O2551" s="68" t="s">
        <v>326</v>
      </c>
      <c r="P2551" s="68" t="s">
        <v>4838</v>
      </c>
      <c r="Q2551" s="57" t="str">
        <f>MID(Tabla1[[#This Row],[Aplicación]],14,1)</f>
        <v>2</v>
      </c>
      <c r="R2551" s="35" t="s">
        <v>265</v>
      </c>
      <c r="S2551" s="57" t="str">
        <f>MID(Tabla1[[#This Row],[Aplicación]],6,2)</f>
        <v>10</v>
      </c>
      <c r="T2551" s="54" t="str">
        <f>VLOOKUP(Tabla1[[#This Row],[AREA]],Hoja1!A:B,2,FALSE)</f>
        <v>10. Personas mayores, familia y servicios sociales</v>
      </c>
      <c r="U2551" s="57" t="str">
        <f>MID(Tabla1[[#This Row],[Aplicación]],9,4)</f>
        <v>2312</v>
      </c>
      <c r="V2551" s="54" t="str">
        <f>VLOOKUP(Tabla1[[#This Row],[PROGRAMA]],Hoja1!A:B,2,FALSE)</f>
        <v>2312. Iniciativas sociales</v>
      </c>
      <c r="W2551" s="57" t="str">
        <f>MID(Tabla1[[#This Row],[Aplicación]],14,2)</f>
        <v>22</v>
      </c>
      <c r="X2551" s="57" t="str">
        <f>MID(Tabla1[[#This Row],[Aplicación]],14,6)</f>
        <v>22699</v>
      </c>
    </row>
    <row r="2552" spans="1:24" x14ac:dyDescent="0.25">
      <c r="A2552" s="60">
        <v>220240031293</v>
      </c>
      <c r="B2552" s="43" t="s">
        <v>390</v>
      </c>
      <c r="C2552" s="61">
        <v>45490</v>
      </c>
      <c r="D2552" s="60">
        <v>22024005444</v>
      </c>
      <c r="E2552" s="43" t="s">
        <v>1313</v>
      </c>
      <c r="F2552" s="62">
        <v>2444.1999999999998</v>
      </c>
      <c r="G2552" s="43" t="s">
        <v>5214</v>
      </c>
      <c r="H2552" s="43" t="s">
        <v>5215</v>
      </c>
      <c r="I2552" s="69">
        <v>220</v>
      </c>
      <c r="J2552" s="43" t="s">
        <v>666</v>
      </c>
      <c r="K2552" s="43" t="s">
        <v>666</v>
      </c>
      <c r="L2552" s="43" t="s">
        <v>399</v>
      </c>
      <c r="M2552" s="43" t="s">
        <v>585</v>
      </c>
      <c r="N2552" s="43" t="s">
        <v>539</v>
      </c>
      <c r="O2552" s="68" t="s">
        <v>326</v>
      </c>
      <c r="P2552" s="68" t="s">
        <v>4838</v>
      </c>
      <c r="Q2552" s="57" t="str">
        <f>MID(Tabla1[[#This Row],[Aplicación]],14,1)</f>
        <v>2</v>
      </c>
      <c r="R2552" s="35" t="s">
        <v>265</v>
      </c>
      <c r="S2552" s="57" t="str">
        <f>MID(Tabla1[[#This Row],[Aplicación]],6,2)</f>
        <v>10</v>
      </c>
      <c r="T2552" s="54" t="str">
        <f>VLOOKUP(Tabla1[[#This Row],[AREA]],Hoja1!A:B,2,FALSE)</f>
        <v>10. Personas mayores, familia y servicios sociales</v>
      </c>
      <c r="U2552" s="57" t="str">
        <f>MID(Tabla1[[#This Row],[Aplicación]],9,4)</f>
        <v>2312</v>
      </c>
      <c r="V2552" s="54" t="str">
        <f>VLOOKUP(Tabla1[[#This Row],[PROGRAMA]],Hoja1!A:B,2,FALSE)</f>
        <v>2312. Iniciativas sociales</v>
      </c>
      <c r="W2552" s="57" t="str">
        <f>MID(Tabla1[[#This Row],[Aplicación]],14,2)</f>
        <v>22</v>
      </c>
      <c r="X2552" s="57" t="str">
        <f>MID(Tabla1[[#This Row],[Aplicación]],14,6)</f>
        <v>22699</v>
      </c>
    </row>
    <row r="2553" spans="1:24" x14ac:dyDescent="0.25">
      <c r="A2553" s="60">
        <v>220240031293</v>
      </c>
      <c r="B2553" s="43" t="s">
        <v>390</v>
      </c>
      <c r="C2553" s="61">
        <v>45490</v>
      </c>
      <c r="D2553" s="60">
        <v>22024005443</v>
      </c>
      <c r="E2553" s="43" t="s">
        <v>1313</v>
      </c>
      <c r="F2553" s="62">
        <v>1222.0999999999999</v>
      </c>
      <c r="G2553" s="43" t="s">
        <v>5214</v>
      </c>
      <c r="H2553" s="43" t="s">
        <v>5215</v>
      </c>
      <c r="I2553" s="69">
        <v>220</v>
      </c>
      <c r="J2553" s="43" t="s">
        <v>666</v>
      </c>
      <c r="K2553" s="43" t="s">
        <v>666</v>
      </c>
      <c r="L2553" s="43" t="s">
        <v>399</v>
      </c>
      <c r="M2553" s="43" t="s">
        <v>585</v>
      </c>
      <c r="N2553" s="43" t="s">
        <v>539</v>
      </c>
      <c r="O2553" s="68" t="s">
        <v>326</v>
      </c>
      <c r="P2553" s="68" t="s">
        <v>4838</v>
      </c>
      <c r="Q2553" s="57" t="str">
        <f>MID(Tabla1[[#This Row],[Aplicación]],14,1)</f>
        <v>2</v>
      </c>
      <c r="R2553" s="35" t="s">
        <v>265</v>
      </c>
      <c r="S2553" s="57" t="str">
        <f>MID(Tabla1[[#This Row],[Aplicación]],6,2)</f>
        <v>10</v>
      </c>
      <c r="T2553" s="54" t="str">
        <f>VLOOKUP(Tabla1[[#This Row],[AREA]],Hoja1!A:B,2,FALSE)</f>
        <v>10. Personas mayores, familia y servicios sociales</v>
      </c>
      <c r="U2553" s="57" t="str">
        <f>MID(Tabla1[[#This Row],[Aplicación]],9,4)</f>
        <v>2312</v>
      </c>
      <c r="V2553" s="54" t="str">
        <f>VLOOKUP(Tabla1[[#This Row],[PROGRAMA]],Hoja1!A:B,2,FALSE)</f>
        <v>2312. Iniciativas sociales</v>
      </c>
      <c r="W2553" s="57" t="str">
        <f>MID(Tabla1[[#This Row],[Aplicación]],14,2)</f>
        <v>22</v>
      </c>
      <c r="X2553" s="57" t="str">
        <f>MID(Tabla1[[#This Row],[Aplicación]],14,6)</f>
        <v>22699</v>
      </c>
    </row>
    <row r="2554" spans="1:24" x14ac:dyDescent="0.25">
      <c r="A2554" s="60">
        <v>220240028963</v>
      </c>
      <c r="B2554" s="43" t="s">
        <v>390</v>
      </c>
      <c r="C2554" s="61">
        <v>45476</v>
      </c>
      <c r="D2554" s="60">
        <v>22024005282</v>
      </c>
      <c r="E2554" s="43" t="s">
        <v>1313</v>
      </c>
      <c r="F2554" s="62">
        <v>262.5</v>
      </c>
      <c r="G2554" s="43" t="s">
        <v>5514</v>
      </c>
      <c r="H2554" s="43" t="s">
        <v>5515</v>
      </c>
      <c r="I2554" s="69">
        <v>220</v>
      </c>
      <c r="J2554" s="43" t="s">
        <v>5516</v>
      </c>
      <c r="K2554" s="43" t="s">
        <v>806</v>
      </c>
      <c r="L2554" s="43" t="s">
        <v>399</v>
      </c>
      <c r="M2554" s="43" t="s">
        <v>585</v>
      </c>
      <c r="N2554" s="43" t="s">
        <v>539</v>
      </c>
      <c r="O2554" s="68" t="s">
        <v>326</v>
      </c>
      <c r="P2554" s="68" t="s">
        <v>4838</v>
      </c>
      <c r="Q2554" s="57" t="str">
        <f>MID(Tabla1[[#This Row],[Aplicación]],14,1)</f>
        <v>2</v>
      </c>
      <c r="R2554" s="35" t="s">
        <v>265</v>
      </c>
      <c r="S2554" s="57" t="str">
        <f>MID(Tabla1[[#This Row],[Aplicación]],6,2)</f>
        <v>10</v>
      </c>
      <c r="T2554" s="54" t="str">
        <f>VLOOKUP(Tabla1[[#This Row],[AREA]],Hoja1!A:B,2,FALSE)</f>
        <v>10. Personas mayores, familia y servicios sociales</v>
      </c>
      <c r="U2554" s="57" t="str">
        <f>MID(Tabla1[[#This Row],[Aplicación]],9,4)</f>
        <v>2312</v>
      </c>
      <c r="V2554" s="54" t="str">
        <f>VLOOKUP(Tabla1[[#This Row],[PROGRAMA]],Hoja1!A:B,2,FALSE)</f>
        <v>2312. Iniciativas sociales</v>
      </c>
      <c r="W2554" s="57" t="str">
        <f>MID(Tabla1[[#This Row],[Aplicación]],14,2)</f>
        <v>22</v>
      </c>
      <c r="X2554" s="57" t="str">
        <f>MID(Tabla1[[#This Row],[Aplicación]],14,6)</f>
        <v>22699</v>
      </c>
    </row>
    <row r="2555" spans="1:24" x14ac:dyDescent="0.25">
      <c r="A2555" s="60">
        <v>220240028963</v>
      </c>
      <c r="B2555" s="43" t="s">
        <v>390</v>
      </c>
      <c r="C2555" s="61">
        <v>45476</v>
      </c>
      <c r="D2555" s="60">
        <v>22024005281</v>
      </c>
      <c r="E2555" s="43" t="s">
        <v>1313</v>
      </c>
      <c r="F2555" s="62">
        <v>187.5</v>
      </c>
      <c r="G2555" s="43" t="s">
        <v>5514</v>
      </c>
      <c r="H2555" s="43" t="s">
        <v>5515</v>
      </c>
      <c r="I2555" s="69">
        <v>220</v>
      </c>
      <c r="J2555" s="43" t="s">
        <v>5516</v>
      </c>
      <c r="K2555" s="43" t="s">
        <v>806</v>
      </c>
      <c r="L2555" s="43" t="s">
        <v>399</v>
      </c>
      <c r="M2555" s="43" t="s">
        <v>585</v>
      </c>
      <c r="N2555" s="43" t="s">
        <v>539</v>
      </c>
      <c r="O2555" s="68" t="s">
        <v>326</v>
      </c>
      <c r="P2555" s="68" t="s">
        <v>4838</v>
      </c>
      <c r="Q2555" s="57" t="str">
        <f>MID(Tabla1[[#This Row],[Aplicación]],14,1)</f>
        <v>2</v>
      </c>
      <c r="R2555" s="35" t="s">
        <v>265</v>
      </c>
      <c r="S2555" s="57" t="str">
        <f>MID(Tabla1[[#This Row],[Aplicación]],6,2)</f>
        <v>10</v>
      </c>
      <c r="T2555" s="54" t="str">
        <f>VLOOKUP(Tabla1[[#This Row],[AREA]],Hoja1!A:B,2,FALSE)</f>
        <v>10. Personas mayores, familia y servicios sociales</v>
      </c>
      <c r="U2555" s="57" t="str">
        <f>MID(Tabla1[[#This Row],[Aplicación]],9,4)</f>
        <v>2312</v>
      </c>
      <c r="V2555" s="54" t="str">
        <f>VLOOKUP(Tabla1[[#This Row],[PROGRAMA]],Hoja1!A:B,2,FALSE)</f>
        <v>2312. Iniciativas sociales</v>
      </c>
      <c r="W2555" s="57" t="str">
        <f>MID(Tabla1[[#This Row],[Aplicación]],14,2)</f>
        <v>22</v>
      </c>
      <c r="X2555" s="57" t="str">
        <f>MID(Tabla1[[#This Row],[Aplicación]],14,6)</f>
        <v>22699</v>
      </c>
    </row>
    <row r="2556" spans="1:24" x14ac:dyDescent="0.25">
      <c r="A2556" s="60">
        <v>220240042789</v>
      </c>
      <c r="B2556" s="43" t="s">
        <v>390</v>
      </c>
      <c r="C2556" s="61">
        <v>45553</v>
      </c>
      <c r="D2556" s="60">
        <v>22024006546</v>
      </c>
      <c r="E2556" s="43" t="s">
        <v>1313</v>
      </c>
      <c r="F2556" s="62">
        <v>1337.05</v>
      </c>
      <c r="G2556" s="43" t="s">
        <v>934</v>
      </c>
      <c r="H2556" s="43" t="s">
        <v>6041</v>
      </c>
      <c r="I2556" s="69" t="s">
        <v>2930</v>
      </c>
      <c r="J2556" s="43" t="s">
        <v>398</v>
      </c>
      <c r="K2556" s="43" t="s">
        <v>398</v>
      </c>
      <c r="L2556" s="43" t="s">
        <v>399</v>
      </c>
      <c r="M2556" s="43" t="s">
        <v>585</v>
      </c>
      <c r="N2556" s="43" t="s">
        <v>539</v>
      </c>
      <c r="O2556" s="68" t="s">
        <v>326</v>
      </c>
      <c r="P2556" s="68" t="s">
        <v>4838</v>
      </c>
      <c r="Q2556" s="57" t="str">
        <f>MID(Tabla1[[#This Row],[Aplicación]],14,1)</f>
        <v>2</v>
      </c>
      <c r="R2556" s="35" t="s">
        <v>265</v>
      </c>
      <c r="S2556" s="57" t="str">
        <f>MID(Tabla1[[#This Row],[Aplicación]],6,2)</f>
        <v>10</v>
      </c>
      <c r="T2556" s="54" t="str">
        <f>VLOOKUP(Tabla1[[#This Row],[AREA]],Hoja1!A:B,2,FALSE)</f>
        <v>10. Personas mayores, familia y servicios sociales</v>
      </c>
      <c r="U2556" s="57" t="str">
        <f>MID(Tabla1[[#This Row],[Aplicación]],9,4)</f>
        <v>2312</v>
      </c>
      <c r="V2556" s="54" t="str">
        <f>VLOOKUP(Tabla1[[#This Row],[PROGRAMA]],Hoja1!A:B,2,FALSE)</f>
        <v>2312. Iniciativas sociales</v>
      </c>
      <c r="W2556" s="57" t="str">
        <f>MID(Tabla1[[#This Row],[Aplicación]],14,2)</f>
        <v>22</v>
      </c>
      <c r="X2556" s="57" t="str">
        <f>MID(Tabla1[[#This Row],[Aplicación]],14,6)</f>
        <v>22699</v>
      </c>
    </row>
    <row r="2557" spans="1:24" x14ac:dyDescent="0.25">
      <c r="A2557" s="60">
        <v>220240042926</v>
      </c>
      <c r="B2557" s="43" t="s">
        <v>390</v>
      </c>
      <c r="C2557" s="61">
        <v>45554</v>
      </c>
      <c r="D2557" s="60">
        <v>22024006576</v>
      </c>
      <c r="E2557" s="43" t="s">
        <v>1313</v>
      </c>
      <c r="F2557" s="62">
        <v>117</v>
      </c>
      <c r="G2557" s="43" t="s">
        <v>98</v>
      </c>
      <c r="H2557" s="43" t="s">
        <v>6115</v>
      </c>
      <c r="I2557" s="69" t="s">
        <v>2930</v>
      </c>
      <c r="J2557" s="43" t="s">
        <v>398</v>
      </c>
      <c r="K2557" s="43" t="s">
        <v>398</v>
      </c>
      <c r="L2557" s="43" t="s">
        <v>399</v>
      </c>
      <c r="M2557" s="43" t="s">
        <v>585</v>
      </c>
      <c r="N2557" s="43" t="s">
        <v>539</v>
      </c>
      <c r="O2557" s="68" t="s">
        <v>326</v>
      </c>
      <c r="P2557" s="68" t="s">
        <v>4838</v>
      </c>
      <c r="Q2557" s="57" t="str">
        <f>MID(Tabla1[[#This Row],[Aplicación]],14,1)</f>
        <v>2</v>
      </c>
      <c r="R2557" s="35" t="s">
        <v>265</v>
      </c>
      <c r="S2557" s="57" t="str">
        <f>MID(Tabla1[[#This Row],[Aplicación]],6,2)</f>
        <v>10</v>
      </c>
      <c r="T2557" s="54" t="str">
        <f>VLOOKUP(Tabla1[[#This Row],[AREA]],Hoja1!A:B,2,FALSE)</f>
        <v>10. Personas mayores, familia y servicios sociales</v>
      </c>
      <c r="U2557" s="57" t="str">
        <f>MID(Tabla1[[#This Row],[Aplicación]],9,4)</f>
        <v>2312</v>
      </c>
      <c r="V2557" s="54" t="str">
        <f>VLOOKUP(Tabla1[[#This Row],[PROGRAMA]],Hoja1!A:B,2,FALSE)</f>
        <v>2312. Iniciativas sociales</v>
      </c>
      <c r="W2557" s="57" t="str">
        <f>MID(Tabla1[[#This Row],[Aplicación]],14,2)</f>
        <v>22</v>
      </c>
      <c r="X2557" s="57" t="str">
        <f>MID(Tabla1[[#This Row],[Aplicación]],14,6)</f>
        <v>22699</v>
      </c>
    </row>
    <row r="2558" spans="1:24" x14ac:dyDescent="0.25">
      <c r="A2558" s="60">
        <v>220240043929</v>
      </c>
      <c r="B2558" s="43" t="s">
        <v>390</v>
      </c>
      <c r="C2558" s="61">
        <v>45560</v>
      </c>
      <c r="D2558" s="60">
        <v>22024006649</v>
      </c>
      <c r="E2558" s="43" t="s">
        <v>1313</v>
      </c>
      <c r="F2558" s="62">
        <v>200</v>
      </c>
      <c r="G2558" s="43" t="s">
        <v>617</v>
      </c>
      <c r="H2558" s="43" t="s">
        <v>6129</v>
      </c>
      <c r="I2558" s="69" t="s">
        <v>2930</v>
      </c>
      <c r="J2558" s="43" t="s">
        <v>398</v>
      </c>
      <c r="K2558" s="43" t="s">
        <v>398</v>
      </c>
      <c r="L2558" s="43" t="s">
        <v>399</v>
      </c>
      <c r="M2558" s="43" t="s">
        <v>585</v>
      </c>
      <c r="N2558" s="43" t="s">
        <v>539</v>
      </c>
      <c r="O2558" s="68" t="s">
        <v>326</v>
      </c>
      <c r="P2558" s="68" t="s">
        <v>4838</v>
      </c>
      <c r="Q2558" s="57" t="str">
        <f>MID(Tabla1[[#This Row],[Aplicación]],14,1)</f>
        <v>2</v>
      </c>
      <c r="R2558" s="35" t="s">
        <v>265</v>
      </c>
      <c r="S2558" s="57" t="str">
        <f>MID(Tabla1[[#This Row],[Aplicación]],6,2)</f>
        <v>10</v>
      </c>
      <c r="T2558" s="54" t="str">
        <f>VLOOKUP(Tabla1[[#This Row],[AREA]],Hoja1!A:B,2,FALSE)</f>
        <v>10. Personas mayores, familia y servicios sociales</v>
      </c>
      <c r="U2558" s="57" t="str">
        <f>MID(Tabla1[[#This Row],[Aplicación]],9,4)</f>
        <v>2312</v>
      </c>
      <c r="V2558" s="54" t="str">
        <f>VLOOKUP(Tabla1[[#This Row],[PROGRAMA]],Hoja1!A:B,2,FALSE)</f>
        <v>2312. Iniciativas sociales</v>
      </c>
      <c r="W2558" s="57" t="str">
        <f>MID(Tabla1[[#This Row],[Aplicación]],14,2)</f>
        <v>22</v>
      </c>
      <c r="X2558" s="57" t="str">
        <f>MID(Tabla1[[#This Row],[Aplicación]],14,6)</f>
        <v>22699</v>
      </c>
    </row>
    <row r="2559" spans="1:24" x14ac:dyDescent="0.25">
      <c r="A2559" s="60">
        <v>220240042792</v>
      </c>
      <c r="B2559" s="43" t="s">
        <v>390</v>
      </c>
      <c r="C2559" s="61">
        <v>45553</v>
      </c>
      <c r="D2559" s="60">
        <v>22024006554</v>
      </c>
      <c r="E2559" s="43" t="s">
        <v>1313</v>
      </c>
      <c r="F2559" s="62">
        <v>258.95</v>
      </c>
      <c r="G2559" s="43" t="s">
        <v>878</v>
      </c>
      <c r="H2559" s="43" t="s">
        <v>6193</v>
      </c>
      <c r="I2559" s="69" t="s">
        <v>2930</v>
      </c>
      <c r="J2559" s="43" t="s">
        <v>398</v>
      </c>
      <c r="K2559" s="43" t="s">
        <v>398</v>
      </c>
      <c r="L2559" s="43" t="s">
        <v>413</v>
      </c>
      <c r="M2559" s="43" t="s">
        <v>585</v>
      </c>
      <c r="N2559" s="43" t="s">
        <v>539</v>
      </c>
      <c r="O2559" s="68" t="s">
        <v>326</v>
      </c>
      <c r="P2559" s="68" t="s">
        <v>4838</v>
      </c>
      <c r="Q2559" s="57" t="str">
        <f>MID(Tabla1[[#This Row],[Aplicación]],14,1)</f>
        <v>2</v>
      </c>
      <c r="R2559" s="35" t="s">
        <v>265</v>
      </c>
      <c r="S2559" s="57" t="str">
        <f>MID(Tabla1[[#This Row],[Aplicación]],6,2)</f>
        <v>10</v>
      </c>
      <c r="T2559" s="54" t="str">
        <f>VLOOKUP(Tabla1[[#This Row],[AREA]],Hoja1!A:B,2,FALSE)</f>
        <v>10. Personas mayores, familia y servicios sociales</v>
      </c>
      <c r="U2559" s="57" t="str">
        <f>MID(Tabla1[[#This Row],[Aplicación]],9,4)</f>
        <v>2312</v>
      </c>
      <c r="V2559" s="54" t="str">
        <f>VLOOKUP(Tabla1[[#This Row],[PROGRAMA]],Hoja1!A:B,2,FALSE)</f>
        <v>2312. Iniciativas sociales</v>
      </c>
      <c r="W2559" s="57" t="str">
        <f>MID(Tabla1[[#This Row],[Aplicación]],14,2)</f>
        <v>22</v>
      </c>
      <c r="X2559" s="57" t="str">
        <f>MID(Tabla1[[#This Row],[Aplicación]],14,6)</f>
        <v>22699</v>
      </c>
    </row>
    <row r="2560" spans="1:24" x14ac:dyDescent="0.25">
      <c r="A2560" s="44">
        <v>220239000766</v>
      </c>
      <c r="B2560" s="45" t="s">
        <v>390</v>
      </c>
      <c r="C2560" s="50">
        <v>45292</v>
      </c>
      <c r="D2560" s="44">
        <v>22024001211</v>
      </c>
      <c r="E2560" s="45" t="s">
        <v>1417</v>
      </c>
      <c r="F2560" s="51">
        <v>218584.68</v>
      </c>
      <c r="G2560" s="45" t="s">
        <v>42</v>
      </c>
      <c r="H2560" s="45" t="s">
        <v>2127</v>
      </c>
      <c r="I2560" s="53">
        <v>220</v>
      </c>
      <c r="J2560" s="45" t="s">
        <v>398</v>
      </c>
      <c r="K2560" s="45" t="s">
        <v>398</v>
      </c>
      <c r="L2560" s="45" t="s">
        <v>399</v>
      </c>
      <c r="M2560" s="45" t="s">
        <v>395</v>
      </c>
      <c r="N2560" s="45" t="s">
        <v>396</v>
      </c>
      <c r="O2560" s="52" t="s">
        <v>321</v>
      </c>
      <c r="P2560" s="63" t="s">
        <v>276</v>
      </c>
      <c r="Q2560" s="57" t="str">
        <f>MID(Tabla1[[#This Row],[Aplicación]],14,1)</f>
        <v>2</v>
      </c>
      <c r="R2560" s="35" t="s">
        <v>265</v>
      </c>
      <c r="S2560" s="57" t="str">
        <f>MID(Tabla1[[#This Row],[Aplicación]],6,2)</f>
        <v>10</v>
      </c>
      <c r="T2560" s="54" t="str">
        <f>VLOOKUP(Tabla1[[#This Row],[AREA]],Hoja1!A:B,2,FALSE)</f>
        <v>10. Personas mayores, familia y servicios sociales</v>
      </c>
      <c r="U2560" s="57" t="str">
        <f>MID(Tabla1[[#This Row],[Aplicación]],9,4)</f>
        <v>2312</v>
      </c>
      <c r="V2560" s="54" t="str">
        <f>VLOOKUP(Tabla1[[#This Row],[PROGRAMA]],Hoja1!A:B,2,FALSE)</f>
        <v>2312. Iniciativas sociales</v>
      </c>
      <c r="W2560" s="57" t="str">
        <f>MID(Tabla1[[#This Row],[Aplicación]],14,2)</f>
        <v>22</v>
      </c>
      <c r="X2560" s="57" t="str">
        <f>MID(Tabla1[[#This Row],[Aplicación]],14,6)</f>
        <v>22700</v>
      </c>
    </row>
    <row r="2561" spans="1:24" x14ac:dyDescent="0.25">
      <c r="A2561" s="44">
        <v>220239000765</v>
      </c>
      <c r="B2561" s="45" t="s">
        <v>390</v>
      </c>
      <c r="C2561" s="50">
        <v>45292</v>
      </c>
      <c r="D2561" s="44">
        <v>22024001210</v>
      </c>
      <c r="E2561" s="45" t="s">
        <v>1417</v>
      </c>
      <c r="F2561" s="51">
        <v>179647.08</v>
      </c>
      <c r="G2561" s="45" t="s">
        <v>42</v>
      </c>
      <c r="H2561" s="45" t="s">
        <v>2128</v>
      </c>
      <c r="I2561" s="53">
        <v>220</v>
      </c>
      <c r="J2561" s="45" t="s">
        <v>398</v>
      </c>
      <c r="K2561" s="45" t="s">
        <v>398</v>
      </c>
      <c r="L2561" s="45" t="s">
        <v>399</v>
      </c>
      <c r="M2561" s="45" t="s">
        <v>395</v>
      </c>
      <c r="N2561" s="45" t="s">
        <v>396</v>
      </c>
      <c r="O2561" s="52" t="s">
        <v>321</v>
      </c>
      <c r="P2561" s="63" t="s">
        <v>276</v>
      </c>
      <c r="Q2561" s="57" t="str">
        <f>MID(Tabla1[[#This Row],[Aplicación]],14,1)</f>
        <v>2</v>
      </c>
      <c r="R2561" s="35" t="s">
        <v>265</v>
      </c>
      <c r="S2561" s="57" t="str">
        <f>MID(Tabla1[[#This Row],[Aplicación]],6,2)</f>
        <v>10</v>
      </c>
      <c r="T2561" s="54" t="str">
        <f>VLOOKUP(Tabla1[[#This Row],[AREA]],Hoja1!A:B,2,FALSE)</f>
        <v>10. Personas mayores, familia y servicios sociales</v>
      </c>
      <c r="U2561" s="57" t="str">
        <f>MID(Tabla1[[#This Row],[Aplicación]],9,4)</f>
        <v>2312</v>
      </c>
      <c r="V2561" s="54" t="str">
        <f>VLOOKUP(Tabla1[[#This Row],[PROGRAMA]],Hoja1!A:B,2,FALSE)</f>
        <v>2312. Iniciativas sociales</v>
      </c>
      <c r="W2561" s="57" t="str">
        <f>MID(Tabla1[[#This Row],[Aplicación]],14,2)</f>
        <v>22</v>
      </c>
      <c r="X2561" s="57" t="str">
        <f>MID(Tabla1[[#This Row],[Aplicación]],14,6)</f>
        <v>22700</v>
      </c>
    </row>
    <row r="2562" spans="1:24" x14ac:dyDescent="0.25">
      <c r="A2562" s="60">
        <v>220239000789</v>
      </c>
      <c r="B2562" s="43" t="s">
        <v>390</v>
      </c>
      <c r="C2562" s="61">
        <v>45292</v>
      </c>
      <c r="D2562" s="60">
        <v>22024001232</v>
      </c>
      <c r="E2562" s="43" t="s">
        <v>1417</v>
      </c>
      <c r="F2562" s="62">
        <v>7827.24</v>
      </c>
      <c r="G2562" s="43" t="s">
        <v>500</v>
      </c>
      <c r="H2562" s="43" t="s">
        <v>2599</v>
      </c>
      <c r="I2562" s="69">
        <v>220</v>
      </c>
      <c r="J2562" s="43" t="s">
        <v>393</v>
      </c>
      <c r="K2562" s="43" t="s">
        <v>393</v>
      </c>
      <c r="L2562" s="43" t="s">
        <v>399</v>
      </c>
      <c r="M2562" s="43" t="s">
        <v>395</v>
      </c>
      <c r="N2562" s="43" t="s">
        <v>396</v>
      </c>
      <c r="O2562" s="52" t="s">
        <v>321</v>
      </c>
      <c r="P2562" s="63" t="s">
        <v>276</v>
      </c>
      <c r="Q2562" s="57" t="str">
        <f>MID(Tabla1[[#This Row],[Aplicación]],14,1)</f>
        <v>2</v>
      </c>
      <c r="R2562" s="35" t="s">
        <v>265</v>
      </c>
      <c r="S2562" s="57" t="str">
        <f>MID(Tabla1[[#This Row],[Aplicación]],6,2)</f>
        <v>10</v>
      </c>
      <c r="T2562" s="54" t="str">
        <f>VLOOKUP(Tabla1[[#This Row],[AREA]],Hoja1!A:B,2,FALSE)</f>
        <v>10. Personas mayores, familia y servicios sociales</v>
      </c>
      <c r="U2562" s="57" t="str">
        <f>MID(Tabla1[[#This Row],[Aplicación]],9,4)</f>
        <v>2312</v>
      </c>
      <c r="V2562" s="54" t="str">
        <f>VLOOKUP(Tabla1[[#This Row],[PROGRAMA]],Hoja1!A:B,2,FALSE)</f>
        <v>2312. Iniciativas sociales</v>
      </c>
      <c r="W2562" s="57" t="str">
        <f>MID(Tabla1[[#This Row],[Aplicación]],14,2)</f>
        <v>22</v>
      </c>
      <c r="X2562" s="57" t="str">
        <f>MID(Tabla1[[#This Row],[Aplicación]],14,6)</f>
        <v>22700</v>
      </c>
    </row>
    <row r="2563" spans="1:24" x14ac:dyDescent="0.25">
      <c r="A2563" s="60">
        <v>220240027844</v>
      </c>
      <c r="B2563" s="43" t="s">
        <v>390</v>
      </c>
      <c r="C2563" s="61">
        <v>45470</v>
      </c>
      <c r="D2563" s="60">
        <v>22024005239</v>
      </c>
      <c r="E2563" s="43" t="s">
        <v>1417</v>
      </c>
      <c r="F2563" s="62">
        <v>1645.6</v>
      </c>
      <c r="G2563" s="43" t="s">
        <v>4812</v>
      </c>
      <c r="H2563" s="43" t="s">
        <v>4813</v>
      </c>
      <c r="I2563" s="69" t="s">
        <v>2930</v>
      </c>
      <c r="J2563" s="43" t="s">
        <v>398</v>
      </c>
      <c r="K2563" s="43" t="s">
        <v>398</v>
      </c>
      <c r="L2563" s="43" t="s">
        <v>399</v>
      </c>
      <c r="M2563" s="43" t="s">
        <v>585</v>
      </c>
      <c r="N2563" s="43" t="s">
        <v>539</v>
      </c>
      <c r="O2563" s="68" t="s">
        <v>326</v>
      </c>
      <c r="P2563" s="68" t="s">
        <v>2931</v>
      </c>
      <c r="Q2563" s="57" t="s">
        <v>2932</v>
      </c>
      <c r="R2563" s="35" t="s">
        <v>265</v>
      </c>
      <c r="S2563" s="57" t="str">
        <f>MID(Tabla1[[#This Row],[Aplicación]],6,2)</f>
        <v>10</v>
      </c>
      <c r="T2563" s="54" t="str">
        <f>VLOOKUP(Tabla1[[#This Row],[AREA]],Hoja1!A:B,2,FALSE)</f>
        <v>10. Personas mayores, familia y servicios sociales</v>
      </c>
      <c r="U2563" s="57" t="str">
        <f>MID(Tabla1[[#This Row],[Aplicación]],9,4)</f>
        <v>2312</v>
      </c>
      <c r="V2563" s="54" t="str">
        <f>VLOOKUP(Tabla1[[#This Row],[PROGRAMA]],Hoja1!A:B,2,FALSE)</f>
        <v>2312. Iniciativas sociales</v>
      </c>
      <c r="W2563" s="57" t="str">
        <f>MID(Tabla1[[#This Row],[Aplicación]],14,2)</f>
        <v>22</v>
      </c>
      <c r="X2563" s="57" t="str">
        <f>MID(Tabla1[[#This Row],[Aplicación]],14,6)</f>
        <v>22700</v>
      </c>
    </row>
    <row r="2564" spans="1:24" x14ac:dyDescent="0.25">
      <c r="A2564" s="60">
        <v>220229000814</v>
      </c>
      <c r="B2564" s="43" t="s">
        <v>390</v>
      </c>
      <c r="C2564" s="61">
        <v>45292</v>
      </c>
      <c r="D2564" s="60">
        <v>22024002063</v>
      </c>
      <c r="E2564" s="43" t="s">
        <v>1189</v>
      </c>
      <c r="F2564" s="62">
        <v>956256</v>
      </c>
      <c r="G2564" s="43" t="s">
        <v>1518</v>
      </c>
      <c r="H2564" s="43" t="s">
        <v>407</v>
      </c>
      <c r="I2564" s="69">
        <v>220</v>
      </c>
      <c r="J2564" s="43" t="s">
        <v>393</v>
      </c>
      <c r="K2564" s="43" t="s">
        <v>393</v>
      </c>
      <c r="L2564" s="43" t="s">
        <v>399</v>
      </c>
      <c r="M2564" s="43" t="s">
        <v>395</v>
      </c>
      <c r="N2564" s="43" t="s">
        <v>396</v>
      </c>
      <c r="O2564" s="52" t="s">
        <v>321</v>
      </c>
      <c r="P2564" s="63" t="s">
        <v>276</v>
      </c>
      <c r="Q2564" s="57" t="str">
        <f>MID(Tabla1[[#This Row],[Aplicación]],14,1)</f>
        <v>2</v>
      </c>
      <c r="R2564" s="35" t="s">
        <v>265</v>
      </c>
      <c r="S2564" s="57" t="str">
        <f>MID(Tabla1[[#This Row],[Aplicación]],6,2)</f>
        <v>10</v>
      </c>
      <c r="T2564" s="54" t="str">
        <f>VLOOKUP(Tabla1[[#This Row],[AREA]],Hoja1!A:B,2,FALSE)</f>
        <v>10. Personas mayores, familia y servicios sociales</v>
      </c>
      <c r="U2564" s="57" t="str">
        <f>MID(Tabla1[[#This Row],[Aplicación]],9,4)</f>
        <v>2312</v>
      </c>
      <c r="V2564" s="54" t="str">
        <f>VLOOKUP(Tabla1[[#This Row],[PROGRAMA]],Hoja1!A:B,2,FALSE)</f>
        <v>2312. Iniciativas sociales</v>
      </c>
      <c r="W2564" s="57" t="str">
        <f>MID(Tabla1[[#This Row],[Aplicación]],14,2)</f>
        <v>22</v>
      </c>
      <c r="X2564" s="57" t="str">
        <f>MID(Tabla1[[#This Row],[Aplicación]],14,6)</f>
        <v>22799</v>
      </c>
    </row>
    <row r="2565" spans="1:24" x14ac:dyDescent="0.25">
      <c r="A2565" s="60">
        <v>220239000415</v>
      </c>
      <c r="B2565" s="43" t="s">
        <v>390</v>
      </c>
      <c r="C2565" s="61">
        <v>45292</v>
      </c>
      <c r="D2565" s="60">
        <v>22024001304</v>
      </c>
      <c r="E2565" s="43" t="s">
        <v>1189</v>
      </c>
      <c r="F2565" s="62">
        <v>495000</v>
      </c>
      <c r="G2565" s="43" t="s">
        <v>490</v>
      </c>
      <c r="H2565" s="43" t="s">
        <v>1535</v>
      </c>
      <c r="I2565" s="69">
        <v>220</v>
      </c>
      <c r="J2565" s="43" t="s">
        <v>398</v>
      </c>
      <c r="K2565" s="43" t="s">
        <v>398</v>
      </c>
      <c r="L2565" s="43" t="s">
        <v>399</v>
      </c>
      <c r="M2565" s="43" t="s">
        <v>395</v>
      </c>
      <c r="N2565" s="43" t="s">
        <v>396</v>
      </c>
      <c r="O2565" s="52" t="s">
        <v>321</v>
      </c>
      <c r="P2565" s="63" t="s">
        <v>276</v>
      </c>
      <c r="Q2565" s="57" t="str">
        <f>MID(Tabla1[[#This Row],[Aplicación]],14,1)</f>
        <v>2</v>
      </c>
      <c r="R2565" s="35" t="s">
        <v>265</v>
      </c>
      <c r="S2565" s="57" t="str">
        <f>MID(Tabla1[[#This Row],[Aplicación]],6,2)</f>
        <v>10</v>
      </c>
      <c r="T2565" s="54" t="str">
        <f>VLOOKUP(Tabla1[[#This Row],[AREA]],Hoja1!A:B,2,FALSE)</f>
        <v>10. Personas mayores, familia y servicios sociales</v>
      </c>
      <c r="U2565" s="57" t="str">
        <f>MID(Tabla1[[#This Row],[Aplicación]],9,4)</f>
        <v>2312</v>
      </c>
      <c r="V2565" s="54" t="str">
        <f>VLOOKUP(Tabla1[[#This Row],[PROGRAMA]],Hoja1!A:B,2,FALSE)</f>
        <v>2312. Iniciativas sociales</v>
      </c>
      <c r="W2565" s="57" t="str">
        <f>MID(Tabla1[[#This Row],[Aplicación]],14,2)</f>
        <v>22</v>
      </c>
      <c r="X2565" s="57" t="str">
        <f>MID(Tabla1[[#This Row],[Aplicación]],14,6)</f>
        <v>22799</v>
      </c>
    </row>
    <row r="2566" spans="1:24" x14ac:dyDescent="0.25">
      <c r="A2566" s="44">
        <v>220239000321</v>
      </c>
      <c r="B2566" s="45" t="s">
        <v>390</v>
      </c>
      <c r="C2566" s="50">
        <v>45292</v>
      </c>
      <c r="D2566" s="44">
        <v>22024001083</v>
      </c>
      <c r="E2566" s="45" t="s">
        <v>1189</v>
      </c>
      <c r="F2566" s="51">
        <v>211125</v>
      </c>
      <c r="G2566" s="45" t="s">
        <v>541</v>
      </c>
      <c r="H2566" s="45" t="s">
        <v>1572</v>
      </c>
      <c r="I2566" s="53">
        <v>220</v>
      </c>
      <c r="J2566" s="45" t="s">
        <v>542</v>
      </c>
      <c r="K2566" s="45" t="s">
        <v>543</v>
      </c>
      <c r="L2566" s="45" t="s">
        <v>399</v>
      </c>
      <c r="M2566" s="45" t="s">
        <v>395</v>
      </c>
      <c r="N2566" s="45" t="s">
        <v>396</v>
      </c>
      <c r="O2566" s="52" t="s">
        <v>321</v>
      </c>
      <c r="P2566" s="63" t="s">
        <v>276</v>
      </c>
      <c r="Q2566" s="57" t="str">
        <f>MID(Tabla1[[#This Row],[Aplicación]],14,1)</f>
        <v>2</v>
      </c>
      <c r="R2566" s="35" t="s">
        <v>265</v>
      </c>
      <c r="S2566" s="57" t="str">
        <f>MID(Tabla1[[#This Row],[Aplicación]],6,2)</f>
        <v>10</v>
      </c>
      <c r="T2566" s="54" t="str">
        <f>VLOOKUP(Tabla1[[#This Row],[AREA]],Hoja1!A:B,2,FALSE)</f>
        <v>10. Personas mayores, familia y servicios sociales</v>
      </c>
      <c r="U2566" s="57" t="str">
        <f>MID(Tabla1[[#This Row],[Aplicación]],9,4)</f>
        <v>2312</v>
      </c>
      <c r="V2566" s="54" t="str">
        <f>VLOOKUP(Tabla1[[#This Row],[PROGRAMA]],Hoja1!A:B,2,FALSE)</f>
        <v>2312. Iniciativas sociales</v>
      </c>
      <c r="W2566" s="57" t="str">
        <f>MID(Tabla1[[#This Row],[Aplicación]],14,2)</f>
        <v>22</v>
      </c>
      <c r="X2566" s="57" t="str">
        <f>MID(Tabla1[[#This Row],[Aplicación]],14,6)</f>
        <v>22799</v>
      </c>
    </row>
    <row r="2567" spans="1:24" x14ac:dyDescent="0.25">
      <c r="A2567" s="44">
        <v>220239000037</v>
      </c>
      <c r="B2567" s="45" t="s">
        <v>390</v>
      </c>
      <c r="C2567" s="50">
        <v>45292</v>
      </c>
      <c r="D2567" s="44">
        <v>22024001052</v>
      </c>
      <c r="E2567" s="45" t="s">
        <v>1189</v>
      </c>
      <c r="F2567" s="51">
        <v>193802</v>
      </c>
      <c r="G2567" s="45" t="s">
        <v>515</v>
      </c>
      <c r="H2567" s="45" t="s">
        <v>1582</v>
      </c>
      <c r="I2567" s="53">
        <v>220</v>
      </c>
      <c r="J2567" s="45" t="s">
        <v>393</v>
      </c>
      <c r="K2567" s="45" t="s">
        <v>393</v>
      </c>
      <c r="L2567" s="45" t="s">
        <v>399</v>
      </c>
      <c r="M2567" s="45" t="s">
        <v>395</v>
      </c>
      <c r="N2567" s="45" t="s">
        <v>396</v>
      </c>
      <c r="O2567" s="52" t="s">
        <v>321</v>
      </c>
      <c r="P2567" s="63" t="s">
        <v>276</v>
      </c>
      <c r="Q2567" s="57" t="str">
        <f>MID(Tabla1[[#This Row],[Aplicación]],14,1)</f>
        <v>2</v>
      </c>
      <c r="R2567" s="35" t="s">
        <v>265</v>
      </c>
      <c r="S2567" s="57" t="str">
        <f>MID(Tabla1[[#This Row],[Aplicación]],6,2)</f>
        <v>10</v>
      </c>
      <c r="T2567" s="54" t="str">
        <f>VLOOKUP(Tabla1[[#This Row],[AREA]],Hoja1!A:B,2,FALSE)</f>
        <v>10. Personas mayores, familia y servicios sociales</v>
      </c>
      <c r="U2567" s="57" t="str">
        <f>MID(Tabla1[[#This Row],[Aplicación]],9,4)</f>
        <v>2312</v>
      </c>
      <c r="V2567" s="54" t="str">
        <f>VLOOKUP(Tabla1[[#This Row],[PROGRAMA]],Hoja1!A:B,2,FALSE)</f>
        <v>2312. Iniciativas sociales</v>
      </c>
      <c r="W2567" s="57" t="str">
        <f>MID(Tabla1[[#This Row],[Aplicación]],14,2)</f>
        <v>22</v>
      </c>
      <c r="X2567" s="57" t="str">
        <f>MID(Tabla1[[#This Row],[Aplicación]],14,6)</f>
        <v>22799</v>
      </c>
    </row>
    <row r="2568" spans="1:24" x14ac:dyDescent="0.25">
      <c r="A2568" s="60">
        <v>220239000320</v>
      </c>
      <c r="B2568" s="43" t="s">
        <v>390</v>
      </c>
      <c r="C2568" s="61">
        <v>45292</v>
      </c>
      <c r="D2568" s="60">
        <v>22024001082</v>
      </c>
      <c r="E2568" s="43" t="s">
        <v>1189</v>
      </c>
      <c r="F2568" s="62">
        <v>163875</v>
      </c>
      <c r="G2568" s="43" t="s">
        <v>541</v>
      </c>
      <c r="H2568" s="43" t="s">
        <v>1589</v>
      </c>
      <c r="I2568" s="69">
        <v>220</v>
      </c>
      <c r="J2568" s="43" t="s">
        <v>542</v>
      </c>
      <c r="K2568" s="43" t="s">
        <v>543</v>
      </c>
      <c r="L2568" s="43" t="s">
        <v>399</v>
      </c>
      <c r="M2568" s="43" t="s">
        <v>395</v>
      </c>
      <c r="N2568" s="43" t="s">
        <v>396</v>
      </c>
      <c r="O2568" s="52" t="s">
        <v>321</v>
      </c>
      <c r="P2568" s="63" t="s">
        <v>276</v>
      </c>
      <c r="Q2568" s="57" t="str">
        <f>MID(Tabla1[[#This Row],[Aplicación]],14,1)</f>
        <v>2</v>
      </c>
      <c r="R2568" s="35" t="s">
        <v>265</v>
      </c>
      <c r="S2568" s="57" t="str">
        <f>MID(Tabla1[[#This Row],[Aplicación]],6,2)</f>
        <v>10</v>
      </c>
      <c r="T2568" s="54" t="str">
        <f>VLOOKUP(Tabla1[[#This Row],[AREA]],Hoja1!A:B,2,FALSE)</f>
        <v>10. Personas mayores, familia y servicios sociales</v>
      </c>
      <c r="U2568" s="57" t="str">
        <f>MID(Tabla1[[#This Row],[Aplicación]],9,4)</f>
        <v>2312</v>
      </c>
      <c r="V2568" s="54" t="str">
        <f>VLOOKUP(Tabla1[[#This Row],[PROGRAMA]],Hoja1!A:B,2,FALSE)</f>
        <v>2312. Iniciativas sociales</v>
      </c>
      <c r="W2568" s="57" t="str">
        <f>MID(Tabla1[[#This Row],[Aplicación]],14,2)</f>
        <v>22</v>
      </c>
      <c r="X2568" s="57" t="str">
        <f>MID(Tabla1[[#This Row],[Aplicación]],14,6)</f>
        <v>22799</v>
      </c>
    </row>
    <row r="2569" spans="1:24" x14ac:dyDescent="0.25">
      <c r="A2569" s="60">
        <v>220229000739</v>
      </c>
      <c r="B2569" s="43" t="s">
        <v>390</v>
      </c>
      <c r="C2569" s="61">
        <v>45292</v>
      </c>
      <c r="D2569" s="60">
        <v>22024002052</v>
      </c>
      <c r="E2569" s="43" t="s">
        <v>1189</v>
      </c>
      <c r="F2569" s="62">
        <v>148561.92000000001</v>
      </c>
      <c r="G2569" s="43" t="s">
        <v>418</v>
      </c>
      <c r="H2569" s="43" t="s">
        <v>528</v>
      </c>
      <c r="I2569" s="69">
        <v>220</v>
      </c>
      <c r="J2569" s="43" t="s">
        <v>419</v>
      </c>
      <c r="K2569" s="43" t="s">
        <v>420</v>
      </c>
      <c r="L2569" s="43" t="s">
        <v>399</v>
      </c>
      <c r="M2569" s="43" t="s">
        <v>395</v>
      </c>
      <c r="N2569" s="43" t="s">
        <v>396</v>
      </c>
      <c r="O2569" s="52" t="s">
        <v>321</v>
      </c>
      <c r="P2569" s="63" t="s">
        <v>276</v>
      </c>
      <c r="Q2569" s="57" t="str">
        <f>MID(Tabla1[[#This Row],[Aplicación]],14,1)</f>
        <v>2</v>
      </c>
      <c r="R2569" s="35" t="s">
        <v>265</v>
      </c>
      <c r="S2569" s="57" t="str">
        <f>MID(Tabla1[[#This Row],[Aplicación]],6,2)</f>
        <v>10</v>
      </c>
      <c r="T2569" s="54" t="str">
        <f>VLOOKUP(Tabla1[[#This Row],[AREA]],Hoja1!A:B,2,FALSE)</f>
        <v>10. Personas mayores, familia y servicios sociales</v>
      </c>
      <c r="U2569" s="57" t="str">
        <f>MID(Tabla1[[#This Row],[Aplicación]],9,4)</f>
        <v>2312</v>
      </c>
      <c r="V2569" s="54" t="str">
        <f>VLOOKUP(Tabla1[[#This Row],[PROGRAMA]],Hoja1!A:B,2,FALSE)</f>
        <v>2312. Iniciativas sociales</v>
      </c>
      <c r="W2569" s="57" t="str">
        <f>MID(Tabla1[[#This Row],[Aplicación]],14,2)</f>
        <v>22</v>
      </c>
      <c r="X2569" s="57" t="str">
        <f>MID(Tabla1[[#This Row],[Aplicación]],14,6)</f>
        <v>22799</v>
      </c>
    </row>
    <row r="2570" spans="1:24" x14ac:dyDescent="0.25">
      <c r="A2570" s="60">
        <v>220229000815</v>
      </c>
      <c r="B2570" s="43" t="s">
        <v>390</v>
      </c>
      <c r="C2570" s="61">
        <v>45292</v>
      </c>
      <c r="D2570" s="60">
        <v>22024002064</v>
      </c>
      <c r="E2570" s="43" t="s">
        <v>1189</v>
      </c>
      <c r="F2570" s="62">
        <v>136608</v>
      </c>
      <c r="G2570" s="43" t="s">
        <v>1518</v>
      </c>
      <c r="H2570" s="43" t="s">
        <v>536</v>
      </c>
      <c r="I2570" s="69">
        <v>220</v>
      </c>
      <c r="J2570" s="43" t="s">
        <v>393</v>
      </c>
      <c r="K2570" s="43" t="s">
        <v>393</v>
      </c>
      <c r="L2570" s="43" t="s">
        <v>399</v>
      </c>
      <c r="M2570" s="43" t="s">
        <v>395</v>
      </c>
      <c r="N2570" s="43" t="s">
        <v>396</v>
      </c>
      <c r="O2570" s="52" t="s">
        <v>321</v>
      </c>
      <c r="P2570" s="63" t="s">
        <v>276</v>
      </c>
      <c r="Q2570" s="57" t="str">
        <f>MID(Tabla1[[#This Row],[Aplicación]],14,1)</f>
        <v>2</v>
      </c>
      <c r="R2570" s="35" t="s">
        <v>265</v>
      </c>
      <c r="S2570" s="57" t="str">
        <f>MID(Tabla1[[#This Row],[Aplicación]],6,2)</f>
        <v>10</v>
      </c>
      <c r="T2570" s="54" t="str">
        <f>VLOOKUP(Tabla1[[#This Row],[AREA]],Hoja1!A:B,2,FALSE)</f>
        <v>10. Personas mayores, familia y servicios sociales</v>
      </c>
      <c r="U2570" s="57" t="str">
        <f>MID(Tabla1[[#This Row],[Aplicación]],9,4)</f>
        <v>2312</v>
      </c>
      <c r="V2570" s="54" t="str">
        <f>VLOOKUP(Tabla1[[#This Row],[PROGRAMA]],Hoja1!A:B,2,FALSE)</f>
        <v>2312. Iniciativas sociales</v>
      </c>
      <c r="W2570" s="57" t="str">
        <f>MID(Tabla1[[#This Row],[Aplicación]],14,2)</f>
        <v>22</v>
      </c>
      <c r="X2570" s="57" t="str">
        <f>MID(Tabla1[[#This Row],[Aplicación]],14,6)</f>
        <v>22799</v>
      </c>
    </row>
    <row r="2571" spans="1:24" x14ac:dyDescent="0.25">
      <c r="A2571" s="60">
        <v>220239000442</v>
      </c>
      <c r="B2571" s="43" t="s">
        <v>390</v>
      </c>
      <c r="C2571" s="61">
        <v>45292</v>
      </c>
      <c r="D2571" s="60">
        <v>22024001113</v>
      </c>
      <c r="E2571" s="43" t="s">
        <v>1189</v>
      </c>
      <c r="F2571" s="62">
        <v>14924.36</v>
      </c>
      <c r="G2571" s="43" t="s">
        <v>947</v>
      </c>
      <c r="H2571" s="43" t="s">
        <v>1631</v>
      </c>
      <c r="I2571" s="69">
        <v>220</v>
      </c>
      <c r="J2571" s="43" t="s">
        <v>398</v>
      </c>
      <c r="K2571" s="43" t="s">
        <v>700</v>
      </c>
      <c r="L2571" s="43" t="s">
        <v>399</v>
      </c>
      <c r="M2571" s="43" t="s">
        <v>395</v>
      </c>
      <c r="N2571" s="43" t="s">
        <v>396</v>
      </c>
      <c r="O2571" s="52" t="s">
        <v>321</v>
      </c>
      <c r="P2571" s="63" t="s">
        <v>276</v>
      </c>
      <c r="Q2571" s="57" t="str">
        <f>MID(Tabla1[[#This Row],[Aplicación]],14,1)</f>
        <v>2</v>
      </c>
      <c r="R2571" s="35" t="s">
        <v>265</v>
      </c>
      <c r="S2571" s="57" t="str">
        <f>MID(Tabla1[[#This Row],[Aplicación]],6,2)</f>
        <v>10</v>
      </c>
      <c r="T2571" s="54" t="str">
        <f>VLOOKUP(Tabla1[[#This Row],[AREA]],Hoja1!A:B,2,FALSE)</f>
        <v>10. Personas mayores, familia y servicios sociales</v>
      </c>
      <c r="U2571" s="57" t="str">
        <f>MID(Tabla1[[#This Row],[Aplicación]],9,4)</f>
        <v>2312</v>
      </c>
      <c r="V2571" s="54" t="str">
        <f>VLOOKUP(Tabla1[[#This Row],[PROGRAMA]],Hoja1!A:B,2,FALSE)</f>
        <v>2312. Iniciativas sociales</v>
      </c>
      <c r="W2571" s="57" t="str">
        <f>MID(Tabla1[[#This Row],[Aplicación]],14,2)</f>
        <v>22</v>
      </c>
      <c r="X2571" s="57" t="str">
        <f>MID(Tabla1[[#This Row],[Aplicación]],14,6)</f>
        <v>22799</v>
      </c>
    </row>
    <row r="2572" spans="1:24" x14ac:dyDescent="0.25">
      <c r="A2572" s="60">
        <v>220240004870</v>
      </c>
      <c r="B2572" s="43" t="s">
        <v>673</v>
      </c>
      <c r="C2572" s="61">
        <v>45356</v>
      </c>
      <c r="D2572" s="60">
        <v>22024001113</v>
      </c>
      <c r="E2572" s="43" t="s">
        <v>1189</v>
      </c>
      <c r="F2572" s="62">
        <v>-14924.36</v>
      </c>
      <c r="G2572" s="43" t="s">
        <v>947</v>
      </c>
      <c r="H2572" s="43" t="s">
        <v>1644</v>
      </c>
      <c r="I2572" s="69">
        <v>220</v>
      </c>
      <c r="J2572" s="43" t="s">
        <v>398</v>
      </c>
      <c r="K2572" s="43" t="s">
        <v>700</v>
      </c>
      <c r="L2572" s="43" t="s">
        <v>399</v>
      </c>
      <c r="M2572" s="43" t="s">
        <v>395</v>
      </c>
      <c r="N2572" s="43" t="s">
        <v>396</v>
      </c>
      <c r="O2572" s="52" t="s">
        <v>321</v>
      </c>
      <c r="P2572" s="63" t="s">
        <v>276</v>
      </c>
      <c r="Q2572" s="57" t="str">
        <f>MID(Tabla1[[#This Row],[Aplicación]],14,1)</f>
        <v>2</v>
      </c>
      <c r="R2572" s="35" t="s">
        <v>265</v>
      </c>
      <c r="S2572" s="57" t="str">
        <f>MID(Tabla1[[#This Row],[Aplicación]],6,2)</f>
        <v>10</v>
      </c>
      <c r="T2572" s="54" t="str">
        <f>VLOOKUP(Tabla1[[#This Row],[AREA]],Hoja1!A:B,2,FALSE)</f>
        <v>10. Personas mayores, familia y servicios sociales</v>
      </c>
      <c r="U2572" s="57" t="str">
        <f>MID(Tabla1[[#This Row],[Aplicación]],9,4)</f>
        <v>2312</v>
      </c>
      <c r="V2572" s="54" t="str">
        <f>VLOOKUP(Tabla1[[#This Row],[PROGRAMA]],Hoja1!A:B,2,FALSE)</f>
        <v>2312. Iniciativas sociales</v>
      </c>
      <c r="W2572" s="57" t="str">
        <f>MID(Tabla1[[#This Row],[Aplicación]],14,2)</f>
        <v>22</v>
      </c>
      <c r="X2572" s="57" t="str">
        <f>MID(Tabla1[[#This Row],[Aplicación]],14,6)</f>
        <v>22799</v>
      </c>
    </row>
    <row r="2573" spans="1:24" x14ac:dyDescent="0.25">
      <c r="A2573" s="60">
        <v>220240000746</v>
      </c>
      <c r="B2573" s="43" t="s">
        <v>390</v>
      </c>
      <c r="C2573" s="61">
        <v>45327</v>
      </c>
      <c r="D2573" s="60">
        <v>22024000465</v>
      </c>
      <c r="E2573" s="43" t="s">
        <v>1189</v>
      </c>
      <c r="F2573" s="62">
        <v>43.34</v>
      </c>
      <c r="G2573" s="43" t="s">
        <v>1016</v>
      </c>
      <c r="H2573" s="43" t="s">
        <v>1716</v>
      </c>
      <c r="I2573" s="69">
        <v>220</v>
      </c>
      <c r="J2573" s="43" t="s">
        <v>398</v>
      </c>
      <c r="K2573" s="43" t="s">
        <v>398</v>
      </c>
      <c r="L2573" s="43" t="s">
        <v>399</v>
      </c>
      <c r="M2573" s="43" t="s">
        <v>585</v>
      </c>
      <c r="N2573" s="43" t="s">
        <v>539</v>
      </c>
      <c r="O2573" s="52" t="s">
        <v>326</v>
      </c>
      <c r="P2573" s="63" t="s">
        <v>276</v>
      </c>
      <c r="Q2573" s="57" t="str">
        <f>MID(Tabla1[[#This Row],[Aplicación]],14,1)</f>
        <v>2</v>
      </c>
      <c r="R2573" s="35" t="s">
        <v>265</v>
      </c>
      <c r="S2573" s="57" t="str">
        <f>MID(Tabla1[[#This Row],[Aplicación]],6,2)</f>
        <v>10</v>
      </c>
      <c r="T2573" s="54" t="str">
        <f>VLOOKUP(Tabla1[[#This Row],[AREA]],Hoja1!A:B,2,FALSE)</f>
        <v>10. Personas mayores, familia y servicios sociales</v>
      </c>
      <c r="U2573" s="57" t="str">
        <f>MID(Tabla1[[#This Row],[Aplicación]],9,4)</f>
        <v>2312</v>
      </c>
      <c r="V2573" s="54" t="str">
        <f>VLOOKUP(Tabla1[[#This Row],[PROGRAMA]],Hoja1!A:B,2,FALSE)</f>
        <v>2312. Iniciativas sociales</v>
      </c>
      <c r="W2573" s="57" t="str">
        <f>MID(Tabla1[[#This Row],[Aplicación]],14,2)</f>
        <v>22</v>
      </c>
      <c r="X2573" s="57" t="str">
        <f>MID(Tabla1[[#This Row],[Aplicación]],14,6)</f>
        <v>22799</v>
      </c>
    </row>
    <row r="2574" spans="1:24" x14ac:dyDescent="0.25">
      <c r="A2574" s="53">
        <v>220239000180</v>
      </c>
      <c r="B2574" s="45" t="s">
        <v>390</v>
      </c>
      <c r="C2574" s="50">
        <v>45292</v>
      </c>
      <c r="D2574" s="44">
        <v>22024001157</v>
      </c>
      <c r="E2574" s="45" t="s">
        <v>1189</v>
      </c>
      <c r="F2574" s="51">
        <v>10424</v>
      </c>
      <c r="G2574" s="45" t="s">
        <v>710</v>
      </c>
      <c r="H2574" s="45" t="s">
        <v>2080</v>
      </c>
      <c r="I2574" s="53">
        <v>220</v>
      </c>
      <c r="J2574" s="45" t="s">
        <v>398</v>
      </c>
      <c r="K2574" s="45" t="s">
        <v>398</v>
      </c>
      <c r="L2574" s="45" t="s">
        <v>399</v>
      </c>
      <c r="M2574" s="45" t="s">
        <v>395</v>
      </c>
      <c r="N2574" s="45" t="s">
        <v>396</v>
      </c>
      <c r="O2574" s="52" t="s">
        <v>321</v>
      </c>
      <c r="P2574" s="63" t="s">
        <v>276</v>
      </c>
      <c r="Q2574" s="57" t="str">
        <f>MID(Tabla1[[#This Row],[Aplicación]],14,1)</f>
        <v>2</v>
      </c>
      <c r="R2574" s="35" t="s">
        <v>265</v>
      </c>
      <c r="S2574" s="57" t="str">
        <f>MID(Tabla1[[#This Row],[Aplicación]],6,2)</f>
        <v>10</v>
      </c>
      <c r="T2574" s="54" t="str">
        <f>VLOOKUP(Tabla1[[#This Row],[AREA]],Hoja1!A:B,2,FALSE)</f>
        <v>10. Personas mayores, familia y servicios sociales</v>
      </c>
      <c r="U2574" s="57" t="str">
        <f>MID(Tabla1[[#This Row],[Aplicación]],9,4)</f>
        <v>2312</v>
      </c>
      <c r="V2574" s="54" t="str">
        <f>VLOOKUP(Tabla1[[#This Row],[PROGRAMA]],Hoja1!A:B,2,FALSE)</f>
        <v>2312. Iniciativas sociales</v>
      </c>
      <c r="W2574" s="57" t="str">
        <f>MID(Tabla1[[#This Row],[Aplicación]],14,2)</f>
        <v>22</v>
      </c>
      <c r="X2574" s="57" t="str">
        <f>MID(Tabla1[[#This Row],[Aplicación]],14,6)</f>
        <v>22799</v>
      </c>
    </row>
    <row r="2575" spans="1:24" x14ac:dyDescent="0.25">
      <c r="A2575" s="60">
        <v>220240004868</v>
      </c>
      <c r="B2575" s="43" t="s">
        <v>673</v>
      </c>
      <c r="C2575" s="61">
        <v>45356</v>
      </c>
      <c r="D2575" s="60">
        <v>22024001157</v>
      </c>
      <c r="E2575" s="43" t="s">
        <v>1189</v>
      </c>
      <c r="F2575" s="62">
        <v>-10424</v>
      </c>
      <c r="G2575" s="43" t="s">
        <v>710</v>
      </c>
      <c r="H2575" s="43" t="s">
        <v>2084</v>
      </c>
      <c r="I2575" s="69">
        <v>220</v>
      </c>
      <c r="J2575" s="43" t="s">
        <v>398</v>
      </c>
      <c r="K2575" s="43" t="s">
        <v>398</v>
      </c>
      <c r="L2575" s="43" t="s">
        <v>399</v>
      </c>
      <c r="M2575" s="43" t="s">
        <v>395</v>
      </c>
      <c r="N2575" s="43" t="s">
        <v>396</v>
      </c>
      <c r="O2575" s="52" t="s">
        <v>321</v>
      </c>
      <c r="P2575" s="63" t="s">
        <v>276</v>
      </c>
      <c r="Q2575" s="57" t="str">
        <f>MID(Tabla1[[#This Row],[Aplicación]],14,1)</f>
        <v>2</v>
      </c>
      <c r="R2575" s="35" t="s">
        <v>265</v>
      </c>
      <c r="S2575" s="57" t="str">
        <f>MID(Tabla1[[#This Row],[Aplicación]],6,2)</f>
        <v>10</v>
      </c>
      <c r="T2575" s="54" t="str">
        <f>VLOOKUP(Tabla1[[#This Row],[AREA]],Hoja1!A:B,2,FALSE)</f>
        <v>10. Personas mayores, familia y servicios sociales</v>
      </c>
      <c r="U2575" s="57" t="str">
        <f>MID(Tabla1[[#This Row],[Aplicación]],9,4)</f>
        <v>2312</v>
      </c>
      <c r="V2575" s="54" t="str">
        <f>VLOOKUP(Tabla1[[#This Row],[PROGRAMA]],Hoja1!A:B,2,FALSE)</f>
        <v>2312. Iniciativas sociales</v>
      </c>
      <c r="W2575" s="57" t="str">
        <f>MID(Tabla1[[#This Row],[Aplicación]],14,2)</f>
        <v>22</v>
      </c>
      <c r="X2575" s="57" t="str">
        <f>MID(Tabla1[[#This Row],[Aplicación]],14,6)</f>
        <v>22799</v>
      </c>
    </row>
    <row r="2576" spans="1:24" x14ac:dyDescent="0.25">
      <c r="A2576" s="60">
        <v>220239000193</v>
      </c>
      <c r="B2576" s="43" t="s">
        <v>390</v>
      </c>
      <c r="C2576" s="61">
        <v>45292</v>
      </c>
      <c r="D2576" s="60">
        <v>22024001164</v>
      </c>
      <c r="E2576" s="43" t="s">
        <v>1189</v>
      </c>
      <c r="F2576" s="62">
        <v>4966.6499999999996</v>
      </c>
      <c r="G2576" s="43" t="s">
        <v>739</v>
      </c>
      <c r="H2576" s="43" t="s">
        <v>2144</v>
      </c>
      <c r="I2576" s="69">
        <v>220</v>
      </c>
      <c r="J2576" s="43" t="s">
        <v>398</v>
      </c>
      <c r="K2576" s="43" t="s">
        <v>398</v>
      </c>
      <c r="L2576" s="43" t="s">
        <v>399</v>
      </c>
      <c r="M2576" s="43" t="s">
        <v>395</v>
      </c>
      <c r="N2576" s="43" t="s">
        <v>396</v>
      </c>
      <c r="O2576" s="52" t="s">
        <v>321</v>
      </c>
      <c r="P2576" s="63" t="s">
        <v>276</v>
      </c>
      <c r="Q2576" s="57" t="str">
        <f>MID(Tabla1[[#This Row],[Aplicación]],14,1)</f>
        <v>2</v>
      </c>
      <c r="R2576" s="35" t="s">
        <v>265</v>
      </c>
      <c r="S2576" s="57" t="str">
        <f>MID(Tabla1[[#This Row],[Aplicación]],6,2)</f>
        <v>10</v>
      </c>
      <c r="T2576" s="54" t="str">
        <f>VLOOKUP(Tabla1[[#This Row],[AREA]],Hoja1!A:B,2,FALSE)</f>
        <v>10. Personas mayores, familia y servicios sociales</v>
      </c>
      <c r="U2576" s="57" t="str">
        <f>MID(Tabla1[[#This Row],[Aplicación]],9,4)</f>
        <v>2312</v>
      </c>
      <c r="V2576" s="54" t="str">
        <f>VLOOKUP(Tabla1[[#This Row],[PROGRAMA]],Hoja1!A:B,2,FALSE)</f>
        <v>2312. Iniciativas sociales</v>
      </c>
      <c r="W2576" s="57" t="str">
        <f>MID(Tabla1[[#This Row],[Aplicación]],14,2)</f>
        <v>22</v>
      </c>
      <c r="X2576" s="57" t="str">
        <f>MID(Tabla1[[#This Row],[Aplicación]],14,6)</f>
        <v>22799</v>
      </c>
    </row>
    <row r="2577" spans="1:24" x14ac:dyDescent="0.25">
      <c r="A2577" s="60">
        <v>220229000738</v>
      </c>
      <c r="B2577" s="43" t="s">
        <v>390</v>
      </c>
      <c r="C2577" s="61">
        <v>45292</v>
      </c>
      <c r="D2577" s="60">
        <v>22024002712</v>
      </c>
      <c r="E2577" s="43" t="s">
        <v>1189</v>
      </c>
      <c r="F2577" s="62">
        <v>18570.240000000002</v>
      </c>
      <c r="G2577" s="43" t="s">
        <v>418</v>
      </c>
      <c r="H2577" s="43" t="s">
        <v>885</v>
      </c>
      <c r="I2577" s="69">
        <v>220</v>
      </c>
      <c r="J2577" s="43" t="s">
        <v>419</v>
      </c>
      <c r="K2577" s="43" t="s">
        <v>420</v>
      </c>
      <c r="L2577" s="43" t="s">
        <v>399</v>
      </c>
      <c r="M2577" s="43" t="s">
        <v>395</v>
      </c>
      <c r="N2577" s="43" t="s">
        <v>396</v>
      </c>
      <c r="O2577" s="52" t="s">
        <v>321</v>
      </c>
      <c r="P2577" s="63" t="s">
        <v>276</v>
      </c>
      <c r="Q2577" s="57" t="str">
        <f>MID(Tabla1[[#This Row],[Aplicación]],14,1)</f>
        <v>2</v>
      </c>
      <c r="R2577" s="35" t="s">
        <v>265</v>
      </c>
      <c r="S2577" s="57" t="str">
        <f>MID(Tabla1[[#This Row],[Aplicación]],6,2)</f>
        <v>10</v>
      </c>
      <c r="T2577" s="54" t="str">
        <f>VLOOKUP(Tabla1[[#This Row],[AREA]],Hoja1!A:B,2,FALSE)</f>
        <v>10. Personas mayores, familia y servicios sociales</v>
      </c>
      <c r="U2577" s="57" t="str">
        <f>MID(Tabla1[[#This Row],[Aplicación]],9,4)</f>
        <v>2312</v>
      </c>
      <c r="V2577" s="54" t="str">
        <f>VLOOKUP(Tabla1[[#This Row],[PROGRAMA]],Hoja1!A:B,2,FALSE)</f>
        <v>2312. Iniciativas sociales</v>
      </c>
      <c r="W2577" s="57" t="str">
        <f>MID(Tabla1[[#This Row],[Aplicación]],14,2)</f>
        <v>22</v>
      </c>
      <c r="X2577" s="57" t="str">
        <f>MID(Tabla1[[#This Row],[Aplicación]],14,6)</f>
        <v>22799</v>
      </c>
    </row>
    <row r="2578" spans="1:24" x14ac:dyDescent="0.25">
      <c r="A2578" s="60">
        <v>220239000439</v>
      </c>
      <c r="B2578" s="43" t="s">
        <v>390</v>
      </c>
      <c r="C2578" s="61">
        <v>45292</v>
      </c>
      <c r="D2578" s="60">
        <v>22024001110</v>
      </c>
      <c r="E2578" s="43" t="s">
        <v>1189</v>
      </c>
      <c r="F2578" s="62">
        <v>2376</v>
      </c>
      <c r="G2578" s="43" t="s">
        <v>520</v>
      </c>
      <c r="H2578" s="43" t="s">
        <v>2301</v>
      </c>
      <c r="I2578" s="69">
        <v>220</v>
      </c>
      <c r="J2578" s="43" t="s">
        <v>398</v>
      </c>
      <c r="K2578" s="43" t="s">
        <v>398</v>
      </c>
      <c r="L2578" s="43" t="s">
        <v>399</v>
      </c>
      <c r="M2578" s="43" t="s">
        <v>395</v>
      </c>
      <c r="N2578" s="43" t="s">
        <v>396</v>
      </c>
      <c r="O2578" s="52" t="s">
        <v>321</v>
      </c>
      <c r="P2578" s="63" t="s">
        <v>276</v>
      </c>
      <c r="Q2578" s="57" t="str">
        <f>MID(Tabla1[[#This Row],[Aplicación]],14,1)</f>
        <v>2</v>
      </c>
      <c r="R2578" s="35" t="s">
        <v>265</v>
      </c>
      <c r="S2578" s="57" t="str">
        <f>MID(Tabla1[[#This Row],[Aplicación]],6,2)</f>
        <v>10</v>
      </c>
      <c r="T2578" s="54" t="str">
        <f>VLOOKUP(Tabla1[[#This Row],[AREA]],Hoja1!A:B,2,FALSE)</f>
        <v>10. Personas mayores, familia y servicios sociales</v>
      </c>
      <c r="U2578" s="57" t="str">
        <f>MID(Tabla1[[#This Row],[Aplicación]],9,4)</f>
        <v>2312</v>
      </c>
      <c r="V2578" s="54" t="str">
        <f>VLOOKUP(Tabla1[[#This Row],[PROGRAMA]],Hoja1!A:B,2,FALSE)</f>
        <v>2312. Iniciativas sociales</v>
      </c>
      <c r="W2578" s="57" t="str">
        <f>MID(Tabla1[[#This Row],[Aplicación]],14,2)</f>
        <v>22</v>
      </c>
      <c r="X2578" s="57" t="str">
        <f>MID(Tabla1[[#This Row],[Aplicación]],14,6)</f>
        <v>22799</v>
      </c>
    </row>
    <row r="2579" spans="1:24" x14ac:dyDescent="0.25">
      <c r="A2579" s="60">
        <v>220239000440</v>
      </c>
      <c r="B2579" s="43" t="s">
        <v>390</v>
      </c>
      <c r="C2579" s="61">
        <v>45292</v>
      </c>
      <c r="D2579" s="60">
        <v>22024001111</v>
      </c>
      <c r="E2579" s="43" t="s">
        <v>1189</v>
      </c>
      <c r="F2579" s="62">
        <v>3801.6</v>
      </c>
      <c r="G2579" s="43" t="s">
        <v>520</v>
      </c>
      <c r="H2579" s="43" t="s">
        <v>2302</v>
      </c>
      <c r="I2579" s="69">
        <v>220</v>
      </c>
      <c r="J2579" s="43" t="s">
        <v>398</v>
      </c>
      <c r="K2579" s="43" t="s">
        <v>398</v>
      </c>
      <c r="L2579" s="43" t="s">
        <v>399</v>
      </c>
      <c r="M2579" s="43" t="s">
        <v>395</v>
      </c>
      <c r="N2579" s="43" t="s">
        <v>396</v>
      </c>
      <c r="O2579" s="52" t="s">
        <v>321</v>
      </c>
      <c r="P2579" s="63" t="s">
        <v>276</v>
      </c>
      <c r="Q2579" s="57" t="str">
        <f>MID(Tabla1[[#This Row],[Aplicación]],14,1)</f>
        <v>2</v>
      </c>
      <c r="R2579" s="35" t="s">
        <v>265</v>
      </c>
      <c r="S2579" s="57" t="str">
        <f>MID(Tabla1[[#This Row],[Aplicación]],6,2)</f>
        <v>10</v>
      </c>
      <c r="T2579" s="54" t="str">
        <f>VLOOKUP(Tabla1[[#This Row],[AREA]],Hoja1!A:B,2,FALSE)</f>
        <v>10. Personas mayores, familia y servicios sociales</v>
      </c>
      <c r="U2579" s="57" t="str">
        <f>MID(Tabla1[[#This Row],[Aplicación]],9,4)</f>
        <v>2312</v>
      </c>
      <c r="V2579" s="54" t="str">
        <f>VLOOKUP(Tabla1[[#This Row],[PROGRAMA]],Hoja1!A:B,2,FALSE)</f>
        <v>2312. Iniciativas sociales</v>
      </c>
      <c r="W2579" s="57" t="str">
        <f>MID(Tabla1[[#This Row],[Aplicación]],14,2)</f>
        <v>22</v>
      </c>
      <c r="X2579" s="57" t="str">
        <f>MID(Tabla1[[#This Row],[Aplicación]],14,6)</f>
        <v>22799</v>
      </c>
    </row>
    <row r="2580" spans="1:24" x14ac:dyDescent="0.25">
      <c r="A2580" s="60">
        <v>220239000441</v>
      </c>
      <c r="B2580" s="43" t="s">
        <v>390</v>
      </c>
      <c r="C2580" s="61">
        <v>45292</v>
      </c>
      <c r="D2580" s="60">
        <v>22024001112</v>
      </c>
      <c r="E2580" s="43" t="s">
        <v>1189</v>
      </c>
      <c r="F2580" s="62">
        <v>13233</v>
      </c>
      <c r="G2580" s="43" t="s">
        <v>710</v>
      </c>
      <c r="H2580" s="43" t="s">
        <v>2303</v>
      </c>
      <c r="I2580" s="69">
        <v>220</v>
      </c>
      <c r="J2580" s="43" t="s">
        <v>398</v>
      </c>
      <c r="K2580" s="43" t="s">
        <v>398</v>
      </c>
      <c r="L2580" s="43" t="s">
        <v>399</v>
      </c>
      <c r="M2580" s="43" t="s">
        <v>395</v>
      </c>
      <c r="N2580" s="43" t="s">
        <v>396</v>
      </c>
      <c r="O2580" s="52" t="s">
        <v>321</v>
      </c>
      <c r="P2580" s="63" t="s">
        <v>276</v>
      </c>
      <c r="Q2580" s="57" t="str">
        <f>MID(Tabla1[[#This Row],[Aplicación]],14,1)</f>
        <v>2</v>
      </c>
      <c r="R2580" s="35" t="s">
        <v>265</v>
      </c>
      <c r="S2580" s="57" t="str">
        <f>MID(Tabla1[[#This Row],[Aplicación]],6,2)</f>
        <v>10</v>
      </c>
      <c r="T2580" s="54" t="str">
        <f>VLOOKUP(Tabla1[[#This Row],[AREA]],Hoja1!A:B,2,FALSE)</f>
        <v>10. Personas mayores, familia y servicios sociales</v>
      </c>
      <c r="U2580" s="57" t="str">
        <f>MID(Tabla1[[#This Row],[Aplicación]],9,4)</f>
        <v>2312</v>
      </c>
      <c r="V2580" s="54" t="str">
        <f>VLOOKUP(Tabla1[[#This Row],[PROGRAMA]],Hoja1!A:B,2,FALSE)</f>
        <v>2312. Iniciativas sociales</v>
      </c>
      <c r="W2580" s="57" t="str">
        <f>MID(Tabla1[[#This Row],[Aplicación]],14,2)</f>
        <v>22</v>
      </c>
      <c r="X2580" s="57" t="str">
        <f>MID(Tabla1[[#This Row],[Aplicación]],14,6)</f>
        <v>22799</v>
      </c>
    </row>
    <row r="2581" spans="1:24" x14ac:dyDescent="0.25">
      <c r="A2581" s="60">
        <v>220239000710</v>
      </c>
      <c r="B2581" s="43" t="s">
        <v>390</v>
      </c>
      <c r="C2581" s="61">
        <v>45292</v>
      </c>
      <c r="D2581" s="60">
        <v>22024001327</v>
      </c>
      <c r="E2581" s="43" t="s">
        <v>1189</v>
      </c>
      <c r="F2581" s="62">
        <v>689.23</v>
      </c>
      <c r="G2581" s="43" t="s">
        <v>2375</v>
      </c>
      <c r="H2581" s="43" t="s">
        <v>2419</v>
      </c>
      <c r="I2581" s="69">
        <v>220</v>
      </c>
      <c r="J2581" s="43" t="s">
        <v>486</v>
      </c>
      <c r="K2581" s="43" t="s">
        <v>486</v>
      </c>
      <c r="L2581" s="43" t="s">
        <v>399</v>
      </c>
      <c r="M2581" s="43" t="s">
        <v>585</v>
      </c>
      <c r="N2581" s="43" t="s">
        <v>539</v>
      </c>
      <c r="O2581" s="52" t="s">
        <v>326</v>
      </c>
      <c r="P2581" s="63" t="s">
        <v>276</v>
      </c>
      <c r="Q2581" s="57" t="str">
        <f>MID(Tabla1[[#This Row],[Aplicación]],14,1)</f>
        <v>2</v>
      </c>
      <c r="R2581" s="35" t="s">
        <v>265</v>
      </c>
      <c r="S2581" s="57" t="str">
        <f>MID(Tabla1[[#This Row],[Aplicación]],6,2)</f>
        <v>10</v>
      </c>
      <c r="T2581" s="54" t="str">
        <f>VLOOKUP(Tabla1[[#This Row],[AREA]],Hoja1!A:B,2,FALSE)</f>
        <v>10. Personas mayores, familia y servicios sociales</v>
      </c>
      <c r="U2581" s="57" t="str">
        <f>MID(Tabla1[[#This Row],[Aplicación]],9,4)</f>
        <v>2312</v>
      </c>
      <c r="V2581" s="54" t="str">
        <f>VLOOKUP(Tabla1[[#This Row],[PROGRAMA]],Hoja1!A:B,2,FALSE)</f>
        <v>2312. Iniciativas sociales</v>
      </c>
      <c r="W2581" s="57" t="str">
        <f>MID(Tabla1[[#This Row],[Aplicación]],14,2)</f>
        <v>22</v>
      </c>
      <c r="X2581" s="57" t="str">
        <f>MID(Tabla1[[#This Row],[Aplicación]],14,6)</f>
        <v>22799</v>
      </c>
    </row>
    <row r="2582" spans="1:24" x14ac:dyDescent="0.25">
      <c r="A2582" s="60">
        <v>220239000709</v>
      </c>
      <c r="B2582" s="43" t="s">
        <v>390</v>
      </c>
      <c r="C2582" s="61">
        <v>45292</v>
      </c>
      <c r="D2582" s="60">
        <v>22024001326</v>
      </c>
      <c r="E2582" s="43" t="s">
        <v>1189</v>
      </c>
      <c r="F2582" s="62">
        <v>430.77</v>
      </c>
      <c r="G2582" s="43" t="s">
        <v>2375</v>
      </c>
      <c r="H2582" s="43" t="s">
        <v>2540</v>
      </c>
      <c r="I2582" s="69">
        <v>220</v>
      </c>
      <c r="J2582" s="43" t="s">
        <v>486</v>
      </c>
      <c r="K2582" s="43" t="s">
        <v>486</v>
      </c>
      <c r="L2582" s="43" t="s">
        <v>399</v>
      </c>
      <c r="M2582" s="43" t="s">
        <v>585</v>
      </c>
      <c r="N2582" s="43" t="s">
        <v>539</v>
      </c>
      <c r="O2582" s="52" t="s">
        <v>326</v>
      </c>
      <c r="P2582" s="63" t="s">
        <v>276</v>
      </c>
      <c r="Q2582" s="57" t="str">
        <f>MID(Tabla1[[#This Row],[Aplicación]],14,1)</f>
        <v>2</v>
      </c>
      <c r="R2582" s="35" t="s">
        <v>265</v>
      </c>
      <c r="S2582" s="57" t="str">
        <f>MID(Tabla1[[#This Row],[Aplicación]],6,2)</f>
        <v>10</v>
      </c>
      <c r="T2582" s="54" t="str">
        <f>VLOOKUP(Tabla1[[#This Row],[AREA]],Hoja1!A:B,2,FALSE)</f>
        <v>10. Personas mayores, familia y servicios sociales</v>
      </c>
      <c r="U2582" s="57" t="str">
        <f>MID(Tabla1[[#This Row],[Aplicación]],9,4)</f>
        <v>2312</v>
      </c>
      <c r="V2582" s="54" t="str">
        <f>VLOOKUP(Tabla1[[#This Row],[PROGRAMA]],Hoja1!A:B,2,FALSE)</f>
        <v>2312. Iniciativas sociales</v>
      </c>
      <c r="W2582" s="57" t="str">
        <f>MID(Tabla1[[#This Row],[Aplicación]],14,2)</f>
        <v>22</v>
      </c>
      <c r="X2582" s="57" t="str">
        <f>MID(Tabla1[[#This Row],[Aplicación]],14,6)</f>
        <v>22799</v>
      </c>
    </row>
    <row r="2583" spans="1:24" x14ac:dyDescent="0.25">
      <c r="A2583" s="60">
        <v>220240003341</v>
      </c>
      <c r="B2583" s="43" t="s">
        <v>390</v>
      </c>
      <c r="C2583" s="61">
        <v>45348</v>
      </c>
      <c r="D2583" s="60">
        <v>22024000451</v>
      </c>
      <c r="E2583" s="43" t="s">
        <v>1189</v>
      </c>
      <c r="F2583" s="62">
        <v>30008</v>
      </c>
      <c r="G2583" s="43" t="s">
        <v>1003</v>
      </c>
      <c r="H2583" s="43" t="s">
        <v>2570</v>
      </c>
      <c r="I2583" s="69">
        <v>220</v>
      </c>
      <c r="J2583" s="43" t="s">
        <v>398</v>
      </c>
      <c r="K2583" s="43" t="s">
        <v>398</v>
      </c>
      <c r="L2583" s="43" t="s">
        <v>399</v>
      </c>
      <c r="M2583" s="43" t="s">
        <v>395</v>
      </c>
      <c r="N2583" s="43" t="s">
        <v>396</v>
      </c>
      <c r="O2583" s="52" t="s">
        <v>321</v>
      </c>
      <c r="P2583" s="63" t="s">
        <v>276</v>
      </c>
      <c r="Q2583" s="57" t="str">
        <f>MID(Tabla1[[#This Row],[Aplicación]],14,1)</f>
        <v>2</v>
      </c>
      <c r="R2583" s="35" t="s">
        <v>265</v>
      </c>
      <c r="S2583" s="57" t="str">
        <f>MID(Tabla1[[#This Row],[Aplicación]],6,2)</f>
        <v>10</v>
      </c>
      <c r="T2583" s="54" t="str">
        <f>VLOOKUP(Tabla1[[#This Row],[AREA]],Hoja1!A:B,2,FALSE)</f>
        <v>10. Personas mayores, familia y servicios sociales</v>
      </c>
      <c r="U2583" s="57" t="str">
        <f>MID(Tabla1[[#This Row],[Aplicación]],9,4)</f>
        <v>2312</v>
      </c>
      <c r="V2583" s="54" t="str">
        <f>VLOOKUP(Tabla1[[#This Row],[PROGRAMA]],Hoja1!A:B,2,FALSE)</f>
        <v>2312. Iniciativas sociales</v>
      </c>
      <c r="W2583" s="57" t="str">
        <f>MID(Tabla1[[#This Row],[Aplicación]],14,2)</f>
        <v>22</v>
      </c>
      <c r="X2583" s="57" t="str">
        <f>MID(Tabla1[[#This Row],[Aplicación]],14,6)</f>
        <v>22799</v>
      </c>
    </row>
    <row r="2584" spans="1:24" x14ac:dyDescent="0.25">
      <c r="A2584" s="60">
        <v>220240004869</v>
      </c>
      <c r="B2584" s="43" t="s">
        <v>673</v>
      </c>
      <c r="C2584" s="61">
        <v>45356</v>
      </c>
      <c r="D2584" s="60">
        <v>22024001112</v>
      </c>
      <c r="E2584" s="43" t="s">
        <v>1189</v>
      </c>
      <c r="F2584" s="62">
        <v>-13233</v>
      </c>
      <c r="G2584" s="43" t="s">
        <v>710</v>
      </c>
      <c r="H2584" s="43" t="s">
        <v>2612</v>
      </c>
      <c r="I2584" s="69">
        <v>220</v>
      </c>
      <c r="J2584" s="43" t="s">
        <v>398</v>
      </c>
      <c r="K2584" s="43" t="s">
        <v>398</v>
      </c>
      <c r="L2584" s="43" t="s">
        <v>399</v>
      </c>
      <c r="M2584" s="43" t="s">
        <v>395</v>
      </c>
      <c r="N2584" s="43" t="s">
        <v>396</v>
      </c>
      <c r="O2584" s="52" t="s">
        <v>321</v>
      </c>
      <c r="P2584" s="63" t="s">
        <v>276</v>
      </c>
      <c r="Q2584" s="57" t="str">
        <f>MID(Tabla1[[#This Row],[Aplicación]],14,1)</f>
        <v>2</v>
      </c>
      <c r="R2584" s="35" t="s">
        <v>265</v>
      </c>
      <c r="S2584" s="57" t="str">
        <f>MID(Tabla1[[#This Row],[Aplicación]],6,2)</f>
        <v>10</v>
      </c>
      <c r="T2584" s="54" t="str">
        <f>VLOOKUP(Tabla1[[#This Row],[AREA]],Hoja1!A:B,2,FALSE)</f>
        <v>10. Personas mayores, familia y servicios sociales</v>
      </c>
      <c r="U2584" s="57" t="str">
        <f>MID(Tabla1[[#This Row],[Aplicación]],9,4)</f>
        <v>2312</v>
      </c>
      <c r="V2584" s="54" t="str">
        <f>VLOOKUP(Tabla1[[#This Row],[PROGRAMA]],Hoja1!A:B,2,FALSE)</f>
        <v>2312. Iniciativas sociales</v>
      </c>
      <c r="W2584" s="57" t="str">
        <f>MID(Tabla1[[#This Row],[Aplicación]],14,2)</f>
        <v>22</v>
      </c>
      <c r="X2584" s="57" t="str">
        <f>MID(Tabla1[[#This Row],[Aplicación]],14,6)</f>
        <v>22799</v>
      </c>
    </row>
    <row r="2585" spans="1:24" x14ac:dyDescent="0.25">
      <c r="A2585" s="60">
        <v>220239000801</v>
      </c>
      <c r="B2585" s="43" t="s">
        <v>390</v>
      </c>
      <c r="C2585" s="61">
        <v>45292</v>
      </c>
      <c r="D2585" s="60">
        <v>22024001334</v>
      </c>
      <c r="E2585" s="43" t="s">
        <v>1189</v>
      </c>
      <c r="F2585" s="62">
        <v>29425</v>
      </c>
      <c r="G2585" s="43" t="s">
        <v>924</v>
      </c>
      <c r="H2585" s="43" t="s">
        <v>2865</v>
      </c>
      <c r="I2585" s="69">
        <v>220</v>
      </c>
      <c r="J2585" s="43" t="s">
        <v>575</v>
      </c>
      <c r="K2585" s="43" t="s">
        <v>398</v>
      </c>
      <c r="L2585" s="43" t="s">
        <v>399</v>
      </c>
      <c r="M2585" s="43" t="s">
        <v>395</v>
      </c>
      <c r="N2585" s="43" t="s">
        <v>396</v>
      </c>
      <c r="O2585" s="52" t="s">
        <v>321</v>
      </c>
      <c r="P2585" s="63" t="s">
        <v>276</v>
      </c>
      <c r="Q2585" s="57" t="str">
        <f>MID(Tabla1[[#This Row],[Aplicación]],14,1)</f>
        <v>2</v>
      </c>
      <c r="R2585" s="35" t="s">
        <v>265</v>
      </c>
      <c r="S2585" s="57" t="str">
        <f>MID(Tabla1[[#This Row],[Aplicación]],6,2)</f>
        <v>10</v>
      </c>
      <c r="T2585" s="54" t="str">
        <f>VLOOKUP(Tabla1[[#This Row],[AREA]],Hoja1!A:B,2,FALSE)</f>
        <v>10. Personas mayores, familia y servicios sociales</v>
      </c>
      <c r="U2585" s="57" t="str">
        <f>MID(Tabla1[[#This Row],[Aplicación]],9,4)</f>
        <v>2312</v>
      </c>
      <c r="V2585" s="54" t="str">
        <f>VLOOKUP(Tabla1[[#This Row],[PROGRAMA]],Hoja1!A:B,2,FALSE)</f>
        <v>2312. Iniciativas sociales</v>
      </c>
      <c r="W2585" s="57" t="str">
        <f>MID(Tabla1[[#This Row],[Aplicación]],14,2)</f>
        <v>22</v>
      </c>
      <c r="X2585" s="57" t="str">
        <f>MID(Tabla1[[#This Row],[Aplicación]],14,6)</f>
        <v>22799</v>
      </c>
    </row>
    <row r="2586" spans="1:24" x14ac:dyDescent="0.25">
      <c r="A2586" s="60">
        <v>220229000820</v>
      </c>
      <c r="B2586" s="43" t="s">
        <v>390</v>
      </c>
      <c r="C2586" s="61">
        <v>45292</v>
      </c>
      <c r="D2586" s="60">
        <v>22024002065</v>
      </c>
      <c r="E2586" s="43" t="s">
        <v>1189</v>
      </c>
      <c r="F2586" s="62">
        <v>5885</v>
      </c>
      <c r="G2586" s="43" t="s">
        <v>924</v>
      </c>
      <c r="H2586" s="43" t="s">
        <v>925</v>
      </c>
      <c r="I2586" s="69">
        <v>220</v>
      </c>
      <c r="J2586" s="43" t="s">
        <v>575</v>
      </c>
      <c r="K2586" s="43" t="s">
        <v>398</v>
      </c>
      <c r="L2586" s="43" t="s">
        <v>399</v>
      </c>
      <c r="M2586" s="43" t="s">
        <v>395</v>
      </c>
      <c r="N2586" s="43" t="s">
        <v>396</v>
      </c>
      <c r="O2586" s="52" t="s">
        <v>321</v>
      </c>
      <c r="P2586" s="63" t="s">
        <v>276</v>
      </c>
      <c r="Q2586" s="57" t="str">
        <f>MID(Tabla1[[#This Row],[Aplicación]],14,1)</f>
        <v>2</v>
      </c>
      <c r="R2586" s="35" t="s">
        <v>265</v>
      </c>
      <c r="S2586" s="57" t="str">
        <f>MID(Tabla1[[#This Row],[Aplicación]],6,2)</f>
        <v>10</v>
      </c>
      <c r="T2586" s="54" t="str">
        <f>VLOOKUP(Tabla1[[#This Row],[AREA]],Hoja1!A:B,2,FALSE)</f>
        <v>10. Personas mayores, familia y servicios sociales</v>
      </c>
      <c r="U2586" s="57" t="str">
        <f>MID(Tabla1[[#This Row],[Aplicación]],9,4)</f>
        <v>2312</v>
      </c>
      <c r="V2586" s="54" t="str">
        <f>VLOOKUP(Tabla1[[#This Row],[PROGRAMA]],Hoja1!A:B,2,FALSE)</f>
        <v>2312. Iniciativas sociales</v>
      </c>
      <c r="W2586" s="57" t="str">
        <f>MID(Tabla1[[#This Row],[Aplicación]],14,2)</f>
        <v>22</v>
      </c>
      <c r="X2586" s="57" t="str">
        <f>MID(Tabla1[[#This Row],[Aplicación]],14,6)</f>
        <v>22799</v>
      </c>
    </row>
    <row r="2587" spans="1:24" x14ac:dyDescent="0.25">
      <c r="A2587" s="60">
        <v>220239000488</v>
      </c>
      <c r="B2587" s="43" t="s">
        <v>390</v>
      </c>
      <c r="C2587" s="61">
        <v>45292</v>
      </c>
      <c r="D2587" s="60">
        <v>22024001118</v>
      </c>
      <c r="E2587" s="43" t="s">
        <v>1189</v>
      </c>
      <c r="F2587" s="62">
        <v>237160</v>
      </c>
      <c r="G2587" s="43" t="s">
        <v>520</v>
      </c>
      <c r="H2587" s="43" t="s">
        <v>2902</v>
      </c>
      <c r="I2587" s="69">
        <v>220</v>
      </c>
      <c r="J2587" s="43" t="s">
        <v>398</v>
      </c>
      <c r="K2587" s="43" t="s">
        <v>398</v>
      </c>
      <c r="L2587" s="43" t="s">
        <v>399</v>
      </c>
      <c r="M2587" s="43" t="s">
        <v>395</v>
      </c>
      <c r="N2587" s="43" t="s">
        <v>396</v>
      </c>
      <c r="O2587" s="52" t="s">
        <v>321</v>
      </c>
      <c r="P2587" s="63" t="s">
        <v>276</v>
      </c>
      <c r="Q2587" s="57" t="str">
        <f>MID(Tabla1[[#This Row],[Aplicación]],14,1)</f>
        <v>2</v>
      </c>
      <c r="R2587" s="35" t="s">
        <v>265</v>
      </c>
      <c r="S2587" s="57" t="str">
        <f>MID(Tabla1[[#This Row],[Aplicación]],6,2)</f>
        <v>10</v>
      </c>
      <c r="T2587" s="54" t="str">
        <f>VLOOKUP(Tabla1[[#This Row],[AREA]],Hoja1!A:B,2,FALSE)</f>
        <v>10. Personas mayores, familia y servicios sociales</v>
      </c>
      <c r="U2587" s="57" t="str">
        <f>MID(Tabla1[[#This Row],[Aplicación]],9,4)</f>
        <v>2312</v>
      </c>
      <c r="V2587" s="54" t="str">
        <f>VLOOKUP(Tabla1[[#This Row],[PROGRAMA]],Hoja1!A:B,2,FALSE)</f>
        <v>2312. Iniciativas sociales</v>
      </c>
      <c r="W2587" s="57" t="str">
        <f>MID(Tabla1[[#This Row],[Aplicación]],14,2)</f>
        <v>22</v>
      </c>
      <c r="X2587" s="57" t="str">
        <f>MID(Tabla1[[#This Row],[Aplicación]],14,6)</f>
        <v>22799</v>
      </c>
    </row>
    <row r="2588" spans="1:24" x14ac:dyDescent="0.25">
      <c r="A2588" s="60">
        <v>220239000491</v>
      </c>
      <c r="B2588" s="43" t="s">
        <v>390</v>
      </c>
      <c r="C2588" s="61">
        <v>45292</v>
      </c>
      <c r="D2588" s="60">
        <v>22024001119</v>
      </c>
      <c r="E2588" s="43" t="s">
        <v>1189</v>
      </c>
      <c r="F2588" s="62">
        <v>355736</v>
      </c>
      <c r="G2588" s="43" t="s">
        <v>520</v>
      </c>
      <c r="H2588" s="43" t="s">
        <v>2906</v>
      </c>
      <c r="I2588" s="69">
        <v>220</v>
      </c>
      <c r="J2588" s="43" t="s">
        <v>398</v>
      </c>
      <c r="K2588" s="43" t="s">
        <v>398</v>
      </c>
      <c r="L2588" s="43" t="s">
        <v>399</v>
      </c>
      <c r="M2588" s="43" t="s">
        <v>395</v>
      </c>
      <c r="N2588" s="43" t="s">
        <v>396</v>
      </c>
      <c r="O2588" s="52" t="s">
        <v>321</v>
      </c>
      <c r="P2588" s="63" t="s">
        <v>276</v>
      </c>
      <c r="Q2588" s="57" t="str">
        <f>MID(Tabla1[[#This Row],[Aplicación]],14,1)</f>
        <v>2</v>
      </c>
      <c r="R2588" s="35" t="s">
        <v>265</v>
      </c>
      <c r="S2588" s="57" t="str">
        <f>MID(Tabla1[[#This Row],[Aplicación]],6,2)</f>
        <v>10</v>
      </c>
      <c r="T2588" s="54" t="str">
        <f>VLOOKUP(Tabla1[[#This Row],[AREA]],Hoja1!A:B,2,FALSE)</f>
        <v>10. Personas mayores, familia y servicios sociales</v>
      </c>
      <c r="U2588" s="57" t="str">
        <f>MID(Tabla1[[#This Row],[Aplicación]],9,4)</f>
        <v>2312</v>
      </c>
      <c r="V2588" s="54" t="str">
        <f>VLOOKUP(Tabla1[[#This Row],[PROGRAMA]],Hoja1!A:B,2,FALSE)</f>
        <v>2312. Iniciativas sociales</v>
      </c>
      <c r="W2588" s="57" t="str">
        <f>MID(Tabla1[[#This Row],[Aplicación]],14,2)</f>
        <v>22</v>
      </c>
      <c r="X2588" s="57" t="str">
        <f>MID(Tabla1[[#This Row],[Aplicación]],14,6)</f>
        <v>22799</v>
      </c>
    </row>
    <row r="2589" spans="1:24" x14ac:dyDescent="0.25">
      <c r="A2589" s="60">
        <v>220240025790</v>
      </c>
      <c r="B2589" s="43" t="s">
        <v>673</v>
      </c>
      <c r="C2589" s="61">
        <v>45462</v>
      </c>
      <c r="D2589" s="60">
        <v>22024000451</v>
      </c>
      <c r="E2589" s="43" t="s">
        <v>1189</v>
      </c>
      <c r="F2589" s="62">
        <v>-320.64999999999998</v>
      </c>
      <c r="G2589" s="43" t="s">
        <v>1003</v>
      </c>
      <c r="H2589" s="43" t="s">
        <v>3184</v>
      </c>
      <c r="I2589" s="69" t="s">
        <v>2930</v>
      </c>
      <c r="J2589" s="43" t="s">
        <v>398</v>
      </c>
      <c r="K2589" s="43" t="s">
        <v>398</v>
      </c>
      <c r="L2589" s="43" t="s">
        <v>399</v>
      </c>
      <c r="M2589" s="43" t="s">
        <v>395</v>
      </c>
      <c r="N2589" s="43" t="s">
        <v>396</v>
      </c>
      <c r="O2589" s="68" t="s">
        <v>321</v>
      </c>
      <c r="P2589" s="68" t="s">
        <v>2931</v>
      </c>
      <c r="Q2589" s="57" t="s">
        <v>2932</v>
      </c>
      <c r="R2589" s="35" t="s">
        <v>265</v>
      </c>
      <c r="S2589" s="57" t="str">
        <f>MID(Tabla1[[#This Row],[Aplicación]],6,2)</f>
        <v>10</v>
      </c>
      <c r="T2589" s="54" t="str">
        <f>VLOOKUP(Tabla1[[#This Row],[AREA]],Hoja1!A:B,2,FALSE)</f>
        <v>10. Personas mayores, familia y servicios sociales</v>
      </c>
      <c r="U2589" s="57" t="str">
        <f>MID(Tabla1[[#This Row],[Aplicación]],9,4)</f>
        <v>2312</v>
      </c>
      <c r="V2589" s="54" t="str">
        <f>VLOOKUP(Tabla1[[#This Row],[PROGRAMA]],Hoja1!A:B,2,FALSE)</f>
        <v>2312. Iniciativas sociales</v>
      </c>
      <c r="W2589" s="57" t="str">
        <f>MID(Tabla1[[#This Row],[Aplicación]],14,2)</f>
        <v>22</v>
      </c>
      <c r="X2589" s="57" t="str">
        <f>MID(Tabla1[[#This Row],[Aplicación]],14,6)</f>
        <v>22799</v>
      </c>
    </row>
    <row r="2590" spans="1:24" x14ac:dyDescent="0.25">
      <c r="A2590" s="60">
        <v>220240023551</v>
      </c>
      <c r="B2590" s="43" t="s">
        <v>673</v>
      </c>
      <c r="C2590" s="61">
        <v>45450</v>
      </c>
      <c r="D2590" s="60">
        <v>22024002063</v>
      </c>
      <c r="E2590" s="43" t="s">
        <v>1189</v>
      </c>
      <c r="F2590" s="62">
        <v>-3064.92</v>
      </c>
      <c r="G2590" s="43" t="s">
        <v>1518</v>
      </c>
      <c r="H2590" s="43" t="s">
        <v>3399</v>
      </c>
      <c r="I2590" s="69" t="s">
        <v>2930</v>
      </c>
      <c r="J2590" s="43" t="s">
        <v>393</v>
      </c>
      <c r="K2590" s="43" t="s">
        <v>393</v>
      </c>
      <c r="L2590" s="43" t="s">
        <v>399</v>
      </c>
      <c r="M2590" s="43" t="s">
        <v>395</v>
      </c>
      <c r="N2590" s="43" t="s">
        <v>396</v>
      </c>
      <c r="O2590" s="68" t="s">
        <v>321</v>
      </c>
      <c r="P2590" s="68" t="s">
        <v>2931</v>
      </c>
      <c r="Q2590" s="57" t="s">
        <v>2932</v>
      </c>
      <c r="R2590" s="35" t="s">
        <v>265</v>
      </c>
      <c r="S2590" s="57" t="str">
        <f>MID(Tabla1[[#This Row],[Aplicación]],6,2)</f>
        <v>10</v>
      </c>
      <c r="T2590" s="54" t="str">
        <f>VLOOKUP(Tabla1[[#This Row],[AREA]],Hoja1!A:B,2,FALSE)</f>
        <v>10. Personas mayores, familia y servicios sociales</v>
      </c>
      <c r="U2590" s="57" t="str">
        <f>MID(Tabla1[[#This Row],[Aplicación]],9,4)</f>
        <v>2312</v>
      </c>
      <c r="V2590" s="54" t="str">
        <f>VLOOKUP(Tabla1[[#This Row],[PROGRAMA]],Hoja1!A:B,2,FALSE)</f>
        <v>2312. Iniciativas sociales</v>
      </c>
      <c r="W2590" s="57" t="str">
        <f>MID(Tabla1[[#This Row],[Aplicación]],14,2)</f>
        <v>22</v>
      </c>
      <c r="X2590" s="57" t="str">
        <f>MID(Tabla1[[#This Row],[Aplicación]],14,6)</f>
        <v>22799</v>
      </c>
    </row>
    <row r="2591" spans="1:24" x14ac:dyDescent="0.25">
      <c r="A2591" s="60">
        <v>220240023551</v>
      </c>
      <c r="B2591" s="43" t="s">
        <v>673</v>
      </c>
      <c r="C2591" s="61">
        <v>45450</v>
      </c>
      <c r="D2591" s="60">
        <v>22024002064</v>
      </c>
      <c r="E2591" s="43" t="s">
        <v>1189</v>
      </c>
      <c r="F2591" s="62">
        <v>-437.85</v>
      </c>
      <c r="G2591" s="43" t="s">
        <v>1518</v>
      </c>
      <c r="H2591" s="43" t="s">
        <v>3399</v>
      </c>
      <c r="I2591" s="69" t="s">
        <v>2930</v>
      </c>
      <c r="J2591" s="43" t="s">
        <v>393</v>
      </c>
      <c r="K2591" s="43" t="s">
        <v>393</v>
      </c>
      <c r="L2591" s="43" t="s">
        <v>399</v>
      </c>
      <c r="M2591" s="43" t="s">
        <v>395</v>
      </c>
      <c r="N2591" s="43" t="s">
        <v>396</v>
      </c>
      <c r="O2591" s="68" t="s">
        <v>321</v>
      </c>
      <c r="P2591" s="68" t="s">
        <v>2931</v>
      </c>
      <c r="Q2591" s="57" t="s">
        <v>2932</v>
      </c>
      <c r="R2591" s="35" t="s">
        <v>265</v>
      </c>
      <c r="S2591" s="57" t="str">
        <f>MID(Tabla1[[#This Row],[Aplicación]],6,2)</f>
        <v>10</v>
      </c>
      <c r="T2591" s="54" t="str">
        <f>VLOOKUP(Tabla1[[#This Row],[AREA]],Hoja1!A:B,2,FALSE)</f>
        <v>10. Personas mayores, familia y servicios sociales</v>
      </c>
      <c r="U2591" s="57" t="str">
        <f>MID(Tabla1[[#This Row],[Aplicación]],9,4)</f>
        <v>2312</v>
      </c>
      <c r="V2591" s="54" t="str">
        <f>VLOOKUP(Tabla1[[#This Row],[PROGRAMA]],Hoja1!A:B,2,FALSE)</f>
        <v>2312. Iniciativas sociales</v>
      </c>
      <c r="W2591" s="57" t="str">
        <f>MID(Tabla1[[#This Row],[Aplicación]],14,2)</f>
        <v>22</v>
      </c>
      <c r="X2591" s="57" t="str">
        <f>MID(Tabla1[[#This Row],[Aplicación]],14,6)</f>
        <v>22799</v>
      </c>
    </row>
    <row r="2592" spans="1:24" x14ac:dyDescent="0.25">
      <c r="A2592" s="60">
        <v>220240022945</v>
      </c>
      <c r="B2592" s="43" t="s">
        <v>390</v>
      </c>
      <c r="C2592" s="61">
        <v>45449</v>
      </c>
      <c r="D2592" s="60">
        <v>22024004904</v>
      </c>
      <c r="E2592" s="43" t="s">
        <v>1189</v>
      </c>
      <c r="F2592" s="62">
        <v>2082.1999999999998</v>
      </c>
      <c r="G2592" s="43" t="s">
        <v>301</v>
      </c>
      <c r="H2592" s="43" t="s">
        <v>3420</v>
      </c>
      <c r="I2592" s="69" t="s">
        <v>2930</v>
      </c>
      <c r="J2592" s="43" t="s">
        <v>685</v>
      </c>
      <c r="K2592" s="43" t="s">
        <v>398</v>
      </c>
      <c r="L2592" s="43" t="s">
        <v>399</v>
      </c>
      <c r="M2592" s="43" t="s">
        <v>585</v>
      </c>
      <c r="N2592" s="43" t="s">
        <v>539</v>
      </c>
      <c r="O2592" s="68" t="s">
        <v>326</v>
      </c>
      <c r="P2592" s="68" t="s">
        <v>2931</v>
      </c>
      <c r="Q2592" s="57" t="s">
        <v>2932</v>
      </c>
      <c r="R2592" s="35" t="s">
        <v>265</v>
      </c>
      <c r="S2592" s="57" t="str">
        <f>MID(Tabla1[[#This Row],[Aplicación]],6,2)</f>
        <v>10</v>
      </c>
      <c r="T2592" s="54" t="str">
        <f>VLOOKUP(Tabla1[[#This Row],[AREA]],Hoja1!A:B,2,FALSE)</f>
        <v>10. Personas mayores, familia y servicios sociales</v>
      </c>
      <c r="U2592" s="57" t="str">
        <f>MID(Tabla1[[#This Row],[Aplicación]],9,4)</f>
        <v>2312</v>
      </c>
      <c r="V2592" s="54" t="str">
        <f>VLOOKUP(Tabla1[[#This Row],[PROGRAMA]],Hoja1!A:B,2,FALSE)</f>
        <v>2312. Iniciativas sociales</v>
      </c>
      <c r="W2592" s="57" t="str">
        <f>MID(Tabla1[[#This Row],[Aplicación]],14,2)</f>
        <v>22</v>
      </c>
      <c r="X2592" s="57" t="str">
        <f>MID(Tabla1[[#This Row],[Aplicación]],14,6)</f>
        <v>22799</v>
      </c>
    </row>
    <row r="2593" spans="1:24" x14ac:dyDescent="0.25">
      <c r="A2593" s="60">
        <v>220240022945</v>
      </c>
      <c r="B2593" s="43" t="s">
        <v>390</v>
      </c>
      <c r="C2593" s="61">
        <v>45449</v>
      </c>
      <c r="D2593" s="60">
        <v>22024004903</v>
      </c>
      <c r="E2593" s="43" t="s">
        <v>1189</v>
      </c>
      <c r="F2593" s="62">
        <v>1487.3</v>
      </c>
      <c r="G2593" s="43" t="s">
        <v>301</v>
      </c>
      <c r="H2593" s="43" t="s">
        <v>3420</v>
      </c>
      <c r="I2593" s="69" t="s">
        <v>2930</v>
      </c>
      <c r="J2593" s="43" t="s">
        <v>685</v>
      </c>
      <c r="K2593" s="43" t="s">
        <v>398</v>
      </c>
      <c r="L2593" s="43" t="s">
        <v>399</v>
      </c>
      <c r="M2593" s="43" t="s">
        <v>585</v>
      </c>
      <c r="N2593" s="43" t="s">
        <v>539</v>
      </c>
      <c r="O2593" s="68" t="s">
        <v>326</v>
      </c>
      <c r="P2593" s="68" t="s">
        <v>2931</v>
      </c>
      <c r="Q2593" s="57" t="s">
        <v>2932</v>
      </c>
      <c r="R2593" s="35" t="s">
        <v>265</v>
      </c>
      <c r="S2593" s="57" t="str">
        <f>MID(Tabla1[[#This Row],[Aplicación]],6,2)</f>
        <v>10</v>
      </c>
      <c r="T2593" s="54" t="str">
        <f>VLOOKUP(Tabla1[[#This Row],[AREA]],Hoja1!A:B,2,FALSE)</f>
        <v>10. Personas mayores, familia y servicios sociales</v>
      </c>
      <c r="U2593" s="57" t="str">
        <f>MID(Tabla1[[#This Row],[Aplicación]],9,4)</f>
        <v>2312</v>
      </c>
      <c r="V2593" s="54" t="str">
        <f>VLOOKUP(Tabla1[[#This Row],[PROGRAMA]],Hoja1!A:B,2,FALSE)</f>
        <v>2312. Iniciativas sociales</v>
      </c>
      <c r="W2593" s="57" t="str">
        <f>MID(Tabla1[[#This Row],[Aplicación]],14,2)</f>
        <v>22</v>
      </c>
      <c r="X2593" s="57" t="str">
        <f>MID(Tabla1[[#This Row],[Aplicación]],14,6)</f>
        <v>22799</v>
      </c>
    </row>
    <row r="2594" spans="1:24" x14ac:dyDescent="0.25">
      <c r="A2594" s="60">
        <v>220240022947</v>
      </c>
      <c r="B2594" s="43" t="s">
        <v>673</v>
      </c>
      <c r="C2594" s="61">
        <v>45449</v>
      </c>
      <c r="D2594" s="60">
        <v>22024002063</v>
      </c>
      <c r="E2594" s="43" t="s">
        <v>1189</v>
      </c>
      <c r="F2594" s="62">
        <v>-3064.92</v>
      </c>
      <c r="G2594" s="43" t="s">
        <v>1518</v>
      </c>
      <c r="H2594" s="43" t="s">
        <v>3432</v>
      </c>
      <c r="I2594" s="69" t="s">
        <v>2930</v>
      </c>
      <c r="J2594" s="43" t="s">
        <v>393</v>
      </c>
      <c r="K2594" s="43" t="s">
        <v>393</v>
      </c>
      <c r="L2594" s="43" t="s">
        <v>399</v>
      </c>
      <c r="M2594" s="43" t="s">
        <v>395</v>
      </c>
      <c r="N2594" s="43" t="s">
        <v>396</v>
      </c>
      <c r="O2594" s="68" t="s">
        <v>321</v>
      </c>
      <c r="P2594" s="68" t="s">
        <v>2931</v>
      </c>
      <c r="Q2594" s="57" t="s">
        <v>2932</v>
      </c>
      <c r="R2594" s="35" t="s">
        <v>265</v>
      </c>
      <c r="S2594" s="57" t="str">
        <f>MID(Tabla1[[#This Row],[Aplicación]],6,2)</f>
        <v>10</v>
      </c>
      <c r="T2594" s="54" t="str">
        <f>VLOOKUP(Tabla1[[#This Row],[AREA]],Hoja1!A:B,2,FALSE)</f>
        <v>10. Personas mayores, familia y servicios sociales</v>
      </c>
      <c r="U2594" s="57" t="str">
        <f>MID(Tabla1[[#This Row],[Aplicación]],9,4)</f>
        <v>2312</v>
      </c>
      <c r="V2594" s="54" t="str">
        <f>VLOOKUP(Tabla1[[#This Row],[PROGRAMA]],Hoja1!A:B,2,FALSE)</f>
        <v>2312. Iniciativas sociales</v>
      </c>
      <c r="W2594" s="57" t="str">
        <f>MID(Tabla1[[#This Row],[Aplicación]],14,2)</f>
        <v>22</v>
      </c>
      <c r="X2594" s="57" t="str">
        <f>MID(Tabla1[[#This Row],[Aplicación]],14,6)</f>
        <v>22799</v>
      </c>
    </row>
    <row r="2595" spans="1:24" x14ac:dyDescent="0.25">
      <c r="A2595" s="60">
        <v>220240022947</v>
      </c>
      <c r="B2595" s="43" t="s">
        <v>673</v>
      </c>
      <c r="C2595" s="61">
        <v>45449</v>
      </c>
      <c r="D2595" s="60">
        <v>22024002064</v>
      </c>
      <c r="E2595" s="43" t="s">
        <v>1189</v>
      </c>
      <c r="F2595" s="62">
        <v>-437.85</v>
      </c>
      <c r="G2595" s="43" t="s">
        <v>1518</v>
      </c>
      <c r="H2595" s="43" t="s">
        <v>3432</v>
      </c>
      <c r="I2595" s="69" t="s">
        <v>2930</v>
      </c>
      <c r="J2595" s="43" t="s">
        <v>393</v>
      </c>
      <c r="K2595" s="43" t="s">
        <v>393</v>
      </c>
      <c r="L2595" s="43" t="s">
        <v>399</v>
      </c>
      <c r="M2595" s="43" t="s">
        <v>395</v>
      </c>
      <c r="N2595" s="43" t="s">
        <v>396</v>
      </c>
      <c r="O2595" s="68" t="s">
        <v>321</v>
      </c>
      <c r="P2595" s="68" t="s">
        <v>2931</v>
      </c>
      <c r="Q2595" s="57" t="s">
        <v>2932</v>
      </c>
      <c r="R2595" s="35" t="s">
        <v>265</v>
      </c>
      <c r="S2595" s="57" t="str">
        <f>MID(Tabla1[[#This Row],[Aplicación]],6,2)</f>
        <v>10</v>
      </c>
      <c r="T2595" s="54" t="str">
        <f>VLOOKUP(Tabla1[[#This Row],[AREA]],Hoja1!A:B,2,FALSE)</f>
        <v>10. Personas mayores, familia y servicios sociales</v>
      </c>
      <c r="U2595" s="57" t="str">
        <f>MID(Tabla1[[#This Row],[Aplicación]],9,4)</f>
        <v>2312</v>
      </c>
      <c r="V2595" s="54" t="str">
        <f>VLOOKUP(Tabla1[[#This Row],[PROGRAMA]],Hoja1!A:B,2,FALSE)</f>
        <v>2312. Iniciativas sociales</v>
      </c>
      <c r="W2595" s="57" t="str">
        <f>MID(Tabla1[[#This Row],[Aplicación]],14,2)</f>
        <v>22</v>
      </c>
      <c r="X2595" s="57" t="str">
        <f>MID(Tabla1[[#This Row],[Aplicación]],14,6)</f>
        <v>22799</v>
      </c>
    </row>
    <row r="2596" spans="1:24" x14ac:dyDescent="0.25">
      <c r="A2596" s="60">
        <v>220240022301</v>
      </c>
      <c r="B2596" s="43" t="s">
        <v>673</v>
      </c>
      <c r="C2596" s="61">
        <v>45443</v>
      </c>
      <c r="D2596" s="60">
        <v>22024002052</v>
      </c>
      <c r="E2596" s="43" t="s">
        <v>1189</v>
      </c>
      <c r="F2596" s="62">
        <v>-11209.56</v>
      </c>
      <c r="G2596" s="43" t="s">
        <v>418</v>
      </c>
      <c r="H2596" s="43" t="s">
        <v>3466</v>
      </c>
      <c r="I2596" s="69" t="s">
        <v>2930</v>
      </c>
      <c r="J2596" s="43" t="s">
        <v>419</v>
      </c>
      <c r="K2596" s="43" t="s">
        <v>420</v>
      </c>
      <c r="L2596" s="43" t="s">
        <v>399</v>
      </c>
      <c r="M2596" s="43" t="s">
        <v>395</v>
      </c>
      <c r="N2596" s="43" t="s">
        <v>396</v>
      </c>
      <c r="O2596" s="68" t="s">
        <v>321</v>
      </c>
      <c r="P2596" s="68" t="s">
        <v>2931</v>
      </c>
      <c r="Q2596" s="57" t="s">
        <v>2932</v>
      </c>
      <c r="R2596" s="35" t="s">
        <v>265</v>
      </c>
      <c r="S2596" s="57" t="str">
        <f>MID(Tabla1[[#This Row],[Aplicación]],6,2)</f>
        <v>10</v>
      </c>
      <c r="T2596" s="54" t="str">
        <f>VLOOKUP(Tabla1[[#This Row],[AREA]],Hoja1!A:B,2,FALSE)</f>
        <v>10. Personas mayores, familia y servicios sociales</v>
      </c>
      <c r="U2596" s="57" t="str">
        <f>MID(Tabla1[[#This Row],[Aplicación]],9,4)</f>
        <v>2312</v>
      </c>
      <c r="V2596" s="54" t="str">
        <f>VLOOKUP(Tabla1[[#This Row],[PROGRAMA]],Hoja1!A:B,2,FALSE)</f>
        <v>2312. Iniciativas sociales</v>
      </c>
      <c r="W2596" s="57" t="str">
        <f>MID(Tabla1[[#This Row],[Aplicación]],14,2)</f>
        <v>22</v>
      </c>
      <c r="X2596" s="57" t="str">
        <f>MID(Tabla1[[#This Row],[Aplicación]],14,6)</f>
        <v>22799</v>
      </c>
    </row>
    <row r="2597" spans="1:24" x14ac:dyDescent="0.25">
      <c r="A2597" s="60">
        <v>220240022301</v>
      </c>
      <c r="B2597" s="43" t="s">
        <v>673</v>
      </c>
      <c r="C2597" s="61">
        <v>45443</v>
      </c>
      <c r="D2597" s="60">
        <v>22024002712</v>
      </c>
      <c r="E2597" s="43" t="s">
        <v>1189</v>
      </c>
      <c r="F2597" s="62">
        <v>-1201.98</v>
      </c>
      <c r="G2597" s="43" t="s">
        <v>418</v>
      </c>
      <c r="H2597" s="43" t="s">
        <v>3466</v>
      </c>
      <c r="I2597" s="69" t="s">
        <v>2930</v>
      </c>
      <c r="J2597" s="43" t="s">
        <v>419</v>
      </c>
      <c r="K2597" s="43" t="s">
        <v>420</v>
      </c>
      <c r="L2597" s="43" t="s">
        <v>399</v>
      </c>
      <c r="M2597" s="43" t="s">
        <v>395</v>
      </c>
      <c r="N2597" s="43" t="s">
        <v>396</v>
      </c>
      <c r="O2597" s="68" t="s">
        <v>321</v>
      </c>
      <c r="P2597" s="68" t="s">
        <v>2931</v>
      </c>
      <c r="Q2597" s="57" t="s">
        <v>2932</v>
      </c>
      <c r="R2597" s="35" t="s">
        <v>265</v>
      </c>
      <c r="S2597" s="57" t="str">
        <f>MID(Tabla1[[#This Row],[Aplicación]],6,2)</f>
        <v>10</v>
      </c>
      <c r="T2597" s="54" t="str">
        <f>VLOOKUP(Tabla1[[#This Row],[AREA]],Hoja1!A:B,2,FALSE)</f>
        <v>10. Personas mayores, familia y servicios sociales</v>
      </c>
      <c r="U2597" s="57" t="str">
        <f>MID(Tabla1[[#This Row],[Aplicación]],9,4)</f>
        <v>2312</v>
      </c>
      <c r="V2597" s="54" t="str">
        <f>VLOOKUP(Tabla1[[#This Row],[PROGRAMA]],Hoja1!A:B,2,FALSE)</f>
        <v>2312. Iniciativas sociales</v>
      </c>
      <c r="W2597" s="57" t="str">
        <f>MID(Tabla1[[#This Row],[Aplicación]],14,2)</f>
        <v>22</v>
      </c>
      <c r="X2597" s="57" t="str">
        <f>MID(Tabla1[[#This Row],[Aplicación]],14,6)</f>
        <v>22799</v>
      </c>
    </row>
    <row r="2598" spans="1:24" x14ac:dyDescent="0.25">
      <c r="A2598" s="60">
        <v>220240020989</v>
      </c>
      <c r="B2598" s="43" t="s">
        <v>673</v>
      </c>
      <c r="C2598" s="61">
        <v>45436</v>
      </c>
      <c r="D2598" s="60">
        <v>22024002063</v>
      </c>
      <c r="E2598" s="43" t="s">
        <v>1189</v>
      </c>
      <c r="F2598" s="62">
        <v>-6129.84</v>
      </c>
      <c r="G2598" s="43" t="s">
        <v>1518</v>
      </c>
      <c r="H2598" s="43" t="s">
        <v>3666</v>
      </c>
      <c r="I2598" s="69" t="s">
        <v>2930</v>
      </c>
      <c r="J2598" s="43" t="s">
        <v>393</v>
      </c>
      <c r="K2598" s="43" t="s">
        <v>393</v>
      </c>
      <c r="L2598" s="43" t="s">
        <v>399</v>
      </c>
      <c r="M2598" s="43" t="s">
        <v>395</v>
      </c>
      <c r="N2598" s="43" t="s">
        <v>396</v>
      </c>
      <c r="O2598" s="68" t="s">
        <v>321</v>
      </c>
      <c r="P2598" s="68" t="s">
        <v>2931</v>
      </c>
      <c r="Q2598" s="57" t="s">
        <v>2932</v>
      </c>
      <c r="R2598" s="35" t="s">
        <v>265</v>
      </c>
      <c r="S2598" s="57" t="str">
        <f>MID(Tabla1[[#This Row],[Aplicación]],6,2)</f>
        <v>10</v>
      </c>
      <c r="T2598" s="54" t="str">
        <f>VLOOKUP(Tabla1[[#This Row],[AREA]],Hoja1!A:B,2,FALSE)</f>
        <v>10. Personas mayores, familia y servicios sociales</v>
      </c>
      <c r="U2598" s="57" t="str">
        <f>MID(Tabla1[[#This Row],[Aplicación]],9,4)</f>
        <v>2312</v>
      </c>
      <c r="V2598" s="54" t="str">
        <f>VLOOKUP(Tabla1[[#This Row],[PROGRAMA]],Hoja1!A:B,2,FALSE)</f>
        <v>2312. Iniciativas sociales</v>
      </c>
      <c r="W2598" s="57" t="str">
        <f>MID(Tabla1[[#This Row],[Aplicación]],14,2)</f>
        <v>22</v>
      </c>
      <c r="X2598" s="57" t="str">
        <f>MID(Tabla1[[#This Row],[Aplicación]],14,6)</f>
        <v>22799</v>
      </c>
    </row>
    <row r="2599" spans="1:24" x14ac:dyDescent="0.25">
      <c r="A2599" s="60">
        <v>220240020989</v>
      </c>
      <c r="B2599" s="43" t="s">
        <v>673</v>
      </c>
      <c r="C2599" s="61">
        <v>45436</v>
      </c>
      <c r="D2599" s="60">
        <v>22024002064</v>
      </c>
      <c r="E2599" s="43" t="s">
        <v>1189</v>
      </c>
      <c r="F2599" s="62">
        <v>-875.7</v>
      </c>
      <c r="G2599" s="43" t="s">
        <v>1518</v>
      </c>
      <c r="H2599" s="43" t="s">
        <v>3666</v>
      </c>
      <c r="I2599" s="69" t="s">
        <v>2930</v>
      </c>
      <c r="J2599" s="43" t="s">
        <v>393</v>
      </c>
      <c r="K2599" s="43" t="s">
        <v>393</v>
      </c>
      <c r="L2599" s="43" t="s">
        <v>399</v>
      </c>
      <c r="M2599" s="43" t="s">
        <v>395</v>
      </c>
      <c r="N2599" s="43" t="s">
        <v>396</v>
      </c>
      <c r="O2599" s="68" t="s">
        <v>321</v>
      </c>
      <c r="P2599" s="68" t="s">
        <v>2931</v>
      </c>
      <c r="Q2599" s="57" t="s">
        <v>2932</v>
      </c>
      <c r="R2599" s="35" t="s">
        <v>265</v>
      </c>
      <c r="S2599" s="57" t="str">
        <f>MID(Tabla1[[#This Row],[Aplicación]],6,2)</f>
        <v>10</v>
      </c>
      <c r="T2599" s="54" t="str">
        <f>VLOOKUP(Tabla1[[#This Row],[AREA]],Hoja1!A:B,2,FALSE)</f>
        <v>10. Personas mayores, familia y servicios sociales</v>
      </c>
      <c r="U2599" s="57" t="str">
        <f>MID(Tabla1[[#This Row],[Aplicación]],9,4)</f>
        <v>2312</v>
      </c>
      <c r="V2599" s="54" t="str">
        <f>VLOOKUP(Tabla1[[#This Row],[PROGRAMA]],Hoja1!A:B,2,FALSE)</f>
        <v>2312. Iniciativas sociales</v>
      </c>
      <c r="W2599" s="57" t="str">
        <f>MID(Tabla1[[#This Row],[Aplicación]],14,2)</f>
        <v>22</v>
      </c>
      <c r="X2599" s="57" t="str">
        <f>MID(Tabla1[[#This Row],[Aplicación]],14,6)</f>
        <v>22799</v>
      </c>
    </row>
    <row r="2600" spans="1:24" x14ac:dyDescent="0.25">
      <c r="A2600" s="60">
        <v>220240020991</v>
      </c>
      <c r="B2600" s="43" t="s">
        <v>673</v>
      </c>
      <c r="C2600" s="61">
        <v>45436</v>
      </c>
      <c r="D2600" s="60">
        <v>22024000451</v>
      </c>
      <c r="E2600" s="43" t="s">
        <v>1189</v>
      </c>
      <c r="F2600" s="62">
        <v>-1161.95</v>
      </c>
      <c r="G2600" s="43" t="s">
        <v>1003</v>
      </c>
      <c r="H2600" s="43" t="s">
        <v>3695</v>
      </c>
      <c r="I2600" s="69" t="s">
        <v>2930</v>
      </c>
      <c r="J2600" s="43" t="s">
        <v>398</v>
      </c>
      <c r="K2600" s="43" t="s">
        <v>398</v>
      </c>
      <c r="L2600" s="43" t="s">
        <v>399</v>
      </c>
      <c r="M2600" s="43" t="s">
        <v>395</v>
      </c>
      <c r="N2600" s="43" t="s">
        <v>396</v>
      </c>
      <c r="O2600" s="68" t="s">
        <v>321</v>
      </c>
      <c r="P2600" s="68" t="s">
        <v>2931</v>
      </c>
      <c r="Q2600" s="57" t="s">
        <v>2932</v>
      </c>
      <c r="R2600" s="35" t="s">
        <v>265</v>
      </c>
      <c r="S2600" s="57" t="str">
        <f>MID(Tabla1[[#This Row],[Aplicación]],6,2)</f>
        <v>10</v>
      </c>
      <c r="T2600" s="54" t="str">
        <f>VLOOKUP(Tabla1[[#This Row],[AREA]],Hoja1!A:B,2,FALSE)</f>
        <v>10. Personas mayores, familia y servicios sociales</v>
      </c>
      <c r="U2600" s="57" t="str">
        <f>MID(Tabla1[[#This Row],[Aplicación]],9,4)</f>
        <v>2312</v>
      </c>
      <c r="V2600" s="54" t="str">
        <f>VLOOKUP(Tabla1[[#This Row],[PROGRAMA]],Hoja1!A:B,2,FALSE)</f>
        <v>2312. Iniciativas sociales</v>
      </c>
      <c r="W2600" s="57" t="str">
        <f>MID(Tabla1[[#This Row],[Aplicación]],14,2)</f>
        <v>22</v>
      </c>
      <c r="X2600" s="57" t="str">
        <f>MID(Tabla1[[#This Row],[Aplicación]],14,6)</f>
        <v>22799</v>
      </c>
    </row>
    <row r="2601" spans="1:24" x14ac:dyDescent="0.25">
      <c r="A2601" s="60">
        <v>220240017461</v>
      </c>
      <c r="B2601" s="43" t="s">
        <v>390</v>
      </c>
      <c r="C2601" s="61">
        <v>45427</v>
      </c>
      <c r="D2601" s="60">
        <v>22024004560</v>
      </c>
      <c r="E2601" s="43" t="s">
        <v>1189</v>
      </c>
      <c r="F2601" s="62">
        <v>4997.3</v>
      </c>
      <c r="G2601" s="43" t="s">
        <v>3883</v>
      </c>
      <c r="H2601" s="43" t="s">
        <v>3884</v>
      </c>
      <c r="I2601" s="69" t="s">
        <v>2930</v>
      </c>
      <c r="J2601" s="43" t="s">
        <v>3885</v>
      </c>
      <c r="K2601" s="43" t="s">
        <v>900</v>
      </c>
      <c r="L2601" s="43" t="s">
        <v>399</v>
      </c>
      <c r="M2601" s="43" t="s">
        <v>585</v>
      </c>
      <c r="N2601" s="43" t="s">
        <v>539</v>
      </c>
      <c r="O2601" s="68" t="s">
        <v>326</v>
      </c>
      <c r="P2601" s="68" t="s">
        <v>2931</v>
      </c>
      <c r="Q2601" s="57" t="s">
        <v>2932</v>
      </c>
      <c r="R2601" s="35" t="s">
        <v>265</v>
      </c>
      <c r="S2601" s="57" t="str">
        <f>MID(Tabla1[[#This Row],[Aplicación]],6,2)</f>
        <v>10</v>
      </c>
      <c r="T2601" s="54" t="str">
        <f>VLOOKUP(Tabla1[[#This Row],[AREA]],Hoja1!A:B,2,FALSE)</f>
        <v>10. Personas mayores, familia y servicios sociales</v>
      </c>
      <c r="U2601" s="57" t="str">
        <f>MID(Tabla1[[#This Row],[Aplicación]],9,4)</f>
        <v>2312</v>
      </c>
      <c r="V2601" s="54" t="str">
        <f>VLOOKUP(Tabla1[[#This Row],[PROGRAMA]],Hoja1!A:B,2,FALSE)</f>
        <v>2312. Iniciativas sociales</v>
      </c>
      <c r="W2601" s="57" t="str">
        <f>MID(Tabla1[[#This Row],[Aplicación]],14,2)</f>
        <v>22</v>
      </c>
      <c r="X2601" s="57" t="str">
        <f>MID(Tabla1[[#This Row],[Aplicación]],14,6)</f>
        <v>22799</v>
      </c>
    </row>
    <row r="2602" spans="1:24" x14ac:dyDescent="0.25">
      <c r="A2602" s="60">
        <v>220240017453</v>
      </c>
      <c r="B2602" s="43" t="s">
        <v>390</v>
      </c>
      <c r="C2602" s="61">
        <v>45427</v>
      </c>
      <c r="D2602" s="60">
        <v>22024004477</v>
      </c>
      <c r="E2602" s="43" t="s">
        <v>1189</v>
      </c>
      <c r="F2602" s="62">
        <v>800</v>
      </c>
      <c r="G2602" s="43" t="s">
        <v>3886</v>
      </c>
      <c r="H2602" s="43" t="s">
        <v>3887</v>
      </c>
      <c r="I2602" s="69" t="s">
        <v>2930</v>
      </c>
      <c r="J2602" s="43" t="s">
        <v>3888</v>
      </c>
      <c r="K2602" s="43" t="s">
        <v>678</v>
      </c>
      <c r="L2602" s="43" t="s">
        <v>399</v>
      </c>
      <c r="M2602" s="43" t="s">
        <v>585</v>
      </c>
      <c r="N2602" s="43" t="s">
        <v>539</v>
      </c>
      <c r="O2602" s="68" t="s">
        <v>326</v>
      </c>
      <c r="P2602" s="68" t="s">
        <v>2931</v>
      </c>
      <c r="Q2602" s="57" t="s">
        <v>2932</v>
      </c>
      <c r="R2602" s="35" t="s">
        <v>265</v>
      </c>
      <c r="S2602" s="57" t="str">
        <f>MID(Tabla1[[#This Row],[Aplicación]],6,2)</f>
        <v>10</v>
      </c>
      <c r="T2602" s="54" t="str">
        <f>VLOOKUP(Tabla1[[#This Row],[AREA]],Hoja1!A:B,2,FALSE)</f>
        <v>10. Personas mayores, familia y servicios sociales</v>
      </c>
      <c r="U2602" s="57" t="str">
        <f>MID(Tabla1[[#This Row],[Aplicación]],9,4)</f>
        <v>2312</v>
      </c>
      <c r="V2602" s="54" t="str">
        <f>VLOOKUP(Tabla1[[#This Row],[PROGRAMA]],Hoja1!A:B,2,FALSE)</f>
        <v>2312. Iniciativas sociales</v>
      </c>
      <c r="W2602" s="57" t="str">
        <f>MID(Tabla1[[#This Row],[Aplicación]],14,2)</f>
        <v>22</v>
      </c>
      <c r="X2602" s="57" t="str">
        <f>MID(Tabla1[[#This Row],[Aplicación]],14,6)</f>
        <v>22799</v>
      </c>
    </row>
    <row r="2603" spans="1:24" x14ac:dyDescent="0.25">
      <c r="A2603" s="60">
        <v>220240017454</v>
      </c>
      <c r="B2603" s="43" t="s">
        <v>390</v>
      </c>
      <c r="C2603" s="61">
        <v>45427</v>
      </c>
      <c r="D2603" s="60">
        <v>22024004478</v>
      </c>
      <c r="E2603" s="43" t="s">
        <v>1189</v>
      </c>
      <c r="F2603" s="62">
        <v>6338.95</v>
      </c>
      <c r="G2603" s="43" t="s">
        <v>3900</v>
      </c>
      <c r="H2603" s="43" t="s">
        <v>3901</v>
      </c>
      <c r="I2603" s="69" t="s">
        <v>2930</v>
      </c>
      <c r="J2603" s="43" t="s">
        <v>3902</v>
      </c>
      <c r="K2603" s="43" t="s">
        <v>3902</v>
      </c>
      <c r="L2603" s="43" t="s">
        <v>399</v>
      </c>
      <c r="M2603" s="43" t="s">
        <v>585</v>
      </c>
      <c r="N2603" s="43" t="s">
        <v>539</v>
      </c>
      <c r="O2603" s="68" t="s">
        <v>326</v>
      </c>
      <c r="P2603" s="68" t="s">
        <v>2931</v>
      </c>
      <c r="Q2603" s="57" t="s">
        <v>2932</v>
      </c>
      <c r="R2603" s="35" t="s">
        <v>265</v>
      </c>
      <c r="S2603" s="57" t="str">
        <f>MID(Tabla1[[#This Row],[Aplicación]],6,2)</f>
        <v>10</v>
      </c>
      <c r="T2603" s="54" t="str">
        <f>VLOOKUP(Tabla1[[#This Row],[AREA]],Hoja1!A:B,2,FALSE)</f>
        <v>10. Personas mayores, familia y servicios sociales</v>
      </c>
      <c r="U2603" s="57" t="str">
        <f>MID(Tabla1[[#This Row],[Aplicación]],9,4)</f>
        <v>2312</v>
      </c>
      <c r="V2603" s="54" t="str">
        <f>VLOOKUP(Tabla1[[#This Row],[PROGRAMA]],Hoja1!A:B,2,FALSE)</f>
        <v>2312. Iniciativas sociales</v>
      </c>
      <c r="W2603" s="57" t="str">
        <f>MID(Tabla1[[#This Row],[Aplicación]],14,2)</f>
        <v>22</v>
      </c>
      <c r="X2603" s="57" t="str">
        <f>MID(Tabla1[[#This Row],[Aplicación]],14,6)</f>
        <v>22799</v>
      </c>
    </row>
    <row r="2604" spans="1:24" x14ac:dyDescent="0.25">
      <c r="A2604" s="60">
        <v>220240010735</v>
      </c>
      <c r="B2604" s="43" t="s">
        <v>390</v>
      </c>
      <c r="C2604" s="61">
        <v>45385</v>
      </c>
      <c r="D2604" s="60">
        <v>22024001164</v>
      </c>
      <c r="E2604" s="43" t="s">
        <v>1189</v>
      </c>
      <c r="F2604" s="62">
        <v>5922.73</v>
      </c>
      <c r="G2604" s="43" t="s">
        <v>739</v>
      </c>
      <c r="H2604" s="43" t="s">
        <v>4696</v>
      </c>
      <c r="I2604" s="69" t="s">
        <v>2930</v>
      </c>
      <c r="J2604" s="43" t="s">
        <v>398</v>
      </c>
      <c r="K2604" s="43" t="s">
        <v>398</v>
      </c>
      <c r="L2604" s="43" t="s">
        <v>399</v>
      </c>
      <c r="M2604" s="43" t="s">
        <v>395</v>
      </c>
      <c r="N2604" s="43" t="s">
        <v>396</v>
      </c>
      <c r="O2604" s="68" t="s">
        <v>321</v>
      </c>
      <c r="P2604" s="68" t="s">
        <v>2931</v>
      </c>
      <c r="Q2604" s="57" t="s">
        <v>2932</v>
      </c>
      <c r="R2604" s="35" t="s">
        <v>265</v>
      </c>
      <c r="S2604" s="57" t="str">
        <f>MID(Tabla1[[#This Row],[Aplicación]],6,2)</f>
        <v>10</v>
      </c>
      <c r="T2604" s="54" t="str">
        <f>VLOOKUP(Tabla1[[#This Row],[AREA]],Hoja1!A:B,2,FALSE)</f>
        <v>10. Personas mayores, familia y servicios sociales</v>
      </c>
      <c r="U2604" s="57" t="str">
        <f>MID(Tabla1[[#This Row],[Aplicación]],9,4)</f>
        <v>2312</v>
      </c>
      <c r="V2604" s="54" t="str">
        <f>VLOOKUP(Tabla1[[#This Row],[PROGRAMA]],Hoja1!A:B,2,FALSE)</f>
        <v>2312. Iniciativas sociales</v>
      </c>
      <c r="W2604" s="57" t="str">
        <f>MID(Tabla1[[#This Row],[Aplicación]],14,2)</f>
        <v>22</v>
      </c>
      <c r="X2604" s="57" t="str">
        <f>MID(Tabla1[[#This Row],[Aplicación]],14,6)</f>
        <v>22799</v>
      </c>
    </row>
    <row r="2605" spans="1:24" x14ac:dyDescent="0.25">
      <c r="A2605" s="60">
        <v>220240027851</v>
      </c>
      <c r="B2605" s="43" t="s">
        <v>673</v>
      </c>
      <c r="C2605" s="61">
        <v>45470</v>
      </c>
      <c r="D2605" s="60">
        <v>22024000451</v>
      </c>
      <c r="E2605" s="43" t="s">
        <v>1189</v>
      </c>
      <c r="F2605" s="62">
        <v>-344.85</v>
      </c>
      <c r="G2605" s="43" t="s">
        <v>1003</v>
      </c>
      <c r="H2605" s="43" t="s">
        <v>4815</v>
      </c>
      <c r="I2605" s="69" t="s">
        <v>2930</v>
      </c>
      <c r="J2605" s="43" t="s">
        <v>398</v>
      </c>
      <c r="K2605" s="43" t="s">
        <v>398</v>
      </c>
      <c r="L2605" s="43" t="s">
        <v>399</v>
      </c>
      <c r="M2605" s="43" t="s">
        <v>395</v>
      </c>
      <c r="N2605" s="43" t="s">
        <v>396</v>
      </c>
      <c r="O2605" s="68" t="s">
        <v>321</v>
      </c>
      <c r="P2605" s="68" t="s">
        <v>2931</v>
      </c>
      <c r="Q2605" s="57" t="s">
        <v>2932</v>
      </c>
      <c r="R2605" s="35" t="s">
        <v>265</v>
      </c>
      <c r="S2605" s="57" t="str">
        <f>MID(Tabla1[[#This Row],[Aplicación]],6,2)</f>
        <v>10</v>
      </c>
      <c r="T2605" s="54" t="str">
        <f>VLOOKUP(Tabla1[[#This Row],[AREA]],Hoja1!A:B,2,FALSE)</f>
        <v>10. Personas mayores, familia y servicios sociales</v>
      </c>
      <c r="U2605" s="57" t="str">
        <f>MID(Tabla1[[#This Row],[Aplicación]],9,4)</f>
        <v>2312</v>
      </c>
      <c r="V2605" s="54" t="str">
        <f>VLOOKUP(Tabla1[[#This Row],[PROGRAMA]],Hoja1!A:B,2,FALSE)</f>
        <v>2312. Iniciativas sociales</v>
      </c>
      <c r="W2605" s="57" t="str">
        <f>MID(Tabla1[[#This Row],[Aplicación]],14,2)</f>
        <v>22</v>
      </c>
      <c r="X2605" s="57" t="str">
        <f>MID(Tabla1[[#This Row],[Aplicación]],14,6)</f>
        <v>22799</v>
      </c>
    </row>
    <row r="2606" spans="1:24" x14ac:dyDescent="0.25">
      <c r="A2606" s="60">
        <v>220240027850</v>
      </c>
      <c r="B2606" s="43" t="s">
        <v>673</v>
      </c>
      <c r="C2606" s="61">
        <v>45470</v>
      </c>
      <c r="D2606" s="60">
        <v>22024002063</v>
      </c>
      <c r="E2606" s="43" t="s">
        <v>1189</v>
      </c>
      <c r="F2606" s="62">
        <v>-3064.92</v>
      </c>
      <c r="G2606" s="43" t="s">
        <v>1518</v>
      </c>
      <c r="H2606" s="43" t="s">
        <v>4827</v>
      </c>
      <c r="I2606" s="69" t="s">
        <v>2930</v>
      </c>
      <c r="J2606" s="43" t="s">
        <v>393</v>
      </c>
      <c r="K2606" s="43" t="s">
        <v>393</v>
      </c>
      <c r="L2606" s="43" t="s">
        <v>399</v>
      </c>
      <c r="M2606" s="43" t="s">
        <v>395</v>
      </c>
      <c r="N2606" s="43" t="s">
        <v>396</v>
      </c>
      <c r="O2606" s="68" t="s">
        <v>321</v>
      </c>
      <c r="P2606" s="68" t="s">
        <v>2931</v>
      </c>
      <c r="Q2606" s="57" t="s">
        <v>2932</v>
      </c>
      <c r="R2606" s="35" t="s">
        <v>265</v>
      </c>
      <c r="S2606" s="57" t="str">
        <f>MID(Tabla1[[#This Row],[Aplicación]],6,2)</f>
        <v>10</v>
      </c>
      <c r="T2606" s="54" t="str">
        <f>VLOOKUP(Tabla1[[#This Row],[AREA]],Hoja1!A:B,2,FALSE)</f>
        <v>10. Personas mayores, familia y servicios sociales</v>
      </c>
      <c r="U2606" s="57" t="str">
        <f>MID(Tabla1[[#This Row],[Aplicación]],9,4)</f>
        <v>2312</v>
      </c>
      <c r="V2606" s="54" t="str">
        <f>VLOOKUP(Tabla1[[#This Row],[PROGRAMA]],Hoja1!A:B,2,FALSE)</f>
        <v>2312. Iniciativas sociales</v>
      </c>
      <c r="W2606" s="57" t="str">
        <f>MID(Tabla1[[#This Row],[Aplicación]],14,2)</f>
        <v>22</v>
      </c>
      <c r="X2606" s="57" t="str">
        <f>MID(Tabla1[[#This Row],[Aplicación]],14,6)</f>
        <v>22799</v>
      </c>
    </row>
    <row r="2607" spans="1:24" x14ac:dyDescent="0.25">
      <c r="A2607" s="60">
        <v>220240027850</v>
      </c>
      <c r="B2607" s="43" t="s">
        <v>673</v>
      </c>
      <c r="C2607" s="61">
        <v>45470</v>
      </c>
      <c r="D2607" s="60">
        <v>22024002064</v>
      </c>
      <c r="E2607" s="43" t="s">
        <v>1189</v>
      </c>
      <c r="F2607" s="62">
        <v>-437.85</v>
      </c>
      <c r="G2607" s="43" t="s">
        <v>1518</v>
      </c>
      <c r="H2607" s="43" t="s">
        <v>4827</v>
      </c>
      <c r="I2607" s="69" t="s">
        <v>2930</v>
      </c>
      <c r="J2607" s="43" t="s">
        <v>393</v>
      </c>
      <c r="K2607" s="43" t="s">
        <v>393</v>
      </c>
      <c r="L2607" s="43" t="s">
        <v>399</v>
      </c>
      <c r="M2607" s="43" t="s">
        <v>395</v>
      </c>
      <c r="N2607" s="43" t="s">
        <v>396</v>
      </c>
      <c r="O2607" s="68" t="s">
        <v>321</v>
      </c>
      <c r="P2607" s="68" t="s">
        <v>2931</v>
      </c>
      <c r="Q2607" s="57" t="s">
        <v>2932</v>
      </c>
      <c r="R2607" s="35" t="s">
        <v>265</v>
      </c>
      <c r="S2607" s="57" t="str">
        <f>MID(Tabla1[[#This Row],[Aplicación]],6,2)</f>
        <v>10</v>
      </c>
      <c r="T2607" s="54" t="str">
        <f>VLOOKUP(Tabla1[[#This Row],[AREA]],Hoja1!A:B,2,FALSE)</f>
        <v>10. Personas mayores, familia y servicios sociales</v>
      </c>
      <c r="U2607" s="57" t="str">
        <f>MID(Tabla1[[#This Row],[Aplicación]],9,4)</f>
        <v>2312</v>
      </c>
      <c r="V2607" s="54" t="str">
        <f>VLOOKUP(Tabla1[[#This Row],[PROGRAMA]],Hoja1!A:B,2,FALSE)</f>
        <v>2312. Iniciativas sociales</v>
      </c>
      <c r="W2607" s="57" t="str">
        <f>MID(Tabla1[[#This Row],[Aplicación]],14,2)</f>
        <v>22</v>
      </c>
      <c r="X2607" s="57" t="str">
        <f>MID(Tabla1[[#This Row],[Aplicación]],14,6)</f>
        <v>22799</v>
      </c>
    </row>
    <row r="2608" spans="1:24" x14ac:dyDescent="0.25">
      <c r="A2608" s="60">
        <v>220240035258</v>
      </c>
      <c r="B2608" s="43" t="s">
        <v>702</v>
      </c>
      <c r="C2608" s="61">
        <v>45505</v>
      </c>
      <c r="D2608" s="60">
        <v>22024000616</v>
      </c>
      <c r="E2608" s="43" t="s">
        <v>1189</v>
      </c>
      <c r="F2608" s="62">
        <v>20000</v>
      </c>
      <c r="G2608" s="43" t="s">
        <v>292</v>
      </c>
      <c r="H2608" s="43" t="s">
        <v>4992</v>
      </c>
      <c r="I2608" s="69">
        <v>300</v>
      </c>
      <c r="J2608" s="43" t="s">
        <v>487</v>
      </c>
      <c r="K2608" s="43" t="s">
        <v>398</v>
      </c>
      <c r="L2608" s="43" t="s">
        <v>399</v>
      </c>
      <c r="M2608" s="43" t="s">
        <v>395</v>
      </c>
      <c r="N2608" s="43" t="s">
        <v>396</v>
      </c>
      <c r="O2608" s="68" t="s">
        <v>321</v>
      </c>
      <c r="P2608" s="68" t="s">
        <v>4838</v>
      </c>
      <c r="Q2608" s="57" t="str">
        <f>MID(Tabla1[[#This Row],[Aplicación]],14,1)</f>
        <v>2</v>
      </c>
      <c r="R2608" s="35" t="s">
        <v>265</v>
      </c>
      <c r="S2608" s="57" t="str">
        <f>MID(Tabla1[[#This Row],[Aplicación]],6,2)</f>
        <v>10</v>
      </c>
      <c r="T2608" s="54" t="str">
        <f>VLOOKUP(Tabla1[[#This Row],[AREA]],Hoja1!A:B,2,FALSE)</f>
        <v>10. Personas mayores, familia y servicios sociales</v>
      </c>
      <c r="U2608" s="57" t="str">
        <f>MID(Tabla1[[#This Row],[Aplicación]],9,4)</f>
        <v>2312</v>
      </c>
      <c r="V2608" s="54" t="str">
        <f>VLOOKUP(Tabla1[[#This Row],[PROGRAMA]],Hoja1!A:B,2,FALSE)</f>
        <v>2312. Iniciativas sociales</v>
      </c>
      <c r="W2608" s="57" t="str">
        <f>MID(Tabla1[[#This Row],[Aplicación]],14,2)</f>
        <v>22</v>
      </c>
      <c r="X2608" s="57" t="str">
        <f>MID(Tabla1[[#This Row],[Aplicación]],14,6)</f>
        <v>22799</v>
      </c>
    </row>
    <row r="2609" spans="1:24" x14ac:dyDescent="0.25">
      <c r="A2609" s="60">
        <v>220240034709</v>
      </c>
      <c r="B2609" s="43" t="s">
        <v>702</v>
      </c>
      <c r="C2609" s="61">
        <v>45503</v>
      </c>
      <c r="D2609" s="60">
        <v>22024003674</v>
      </c>
      <c r="E2609" s="43" t="s">
        <v>1189</v>
      </c>
      <c r="F2609" s="62">
        <v>4384.92</v>
      </c>
      <c r="G2609" s="43" t="s">
        <v>739</v>
      </c>
      <c r="H2609" s="43" t="s">
        <v>5103</v>
      </c>
      <c r="I2609" s="69" t="s">
        <v>2934</v>
      </c>
      <c r="J2609" s="43" t="s">
        <v>398</v>
      </c>
      <c r="K2609" s="43" t="s">
        <v>398</v>
      </c>
      <c r="L2609" s="43" t="s">
        <v>399</v>
      </c>
      <c r="M2609" s="43" t="s">
        <v>395</v>
      </c>
      <c r="N2609" s="43" t="s">
        <v>396</v>
      </c>
      <c r="O2609" s="68" t="s">
        <v>321</v>
      </c>
      <c r="P2609" s="68" t="s">
        <v>4838</v>
      </c>
      <c r="Q2609" s="57" t="str">
        <f>MID(Tabla1[[#This Row],[Aplicación]],14,1)</f>
        <v>2</v>
      </c>
      <c r="R2609" s="35" t="s">
        <v>265</v>
      </c>
      <c r="S2609" s="57" t="str">
        <f>MID(Tabla1[[#This Row],[Aplicación]],6,2)</f>
        <v>10</v>
      </c>
      <c r="T2609" s="54" t="str">
        <f>VLOOKUP(Tabla1[[#This Row],[AREA]],Hoja1!A:B,2,FALSE)</f>
        <v>10. Personas mayores, familia y servicios sociales</v>
      </c>
      <c r="U2609" s="57" t="str">
        <f>MID(Tabla1[[#This Row],[Aplicación]],9,4)</f>
        <v>2312</v>
      </c>
      <c r="V2609" s="54" t="str">
        <f>VLOOKUP(Tabla1[[#This Row],[PROGRAMA]],Hoja1!A:B,2,FALSE)</f>
        <v>2312. Iniciativas sociales</v>
      </c>
      <c r="W2609" s="57" t="str">
        <f>MID(Tabla1[[#This Row],[Aplicación]],14,2)</f>
        <v>22</v>
      </c>
      <c r="X2609" s="57" t="str">
        <f>MID(Tabla1[[#This Row],[Aplicación]],14,6)</f>
        <v>22799</v>
      </c>
    </row>
    <row r="2610" spans="1:24" x14ac:dyDescent="0.25">
      <c r="A2610" s="60">
        <v>220240043922</v>
      </c>
      <c r="B2610" s="43" t="s">
        <v>390</v>
      </c>
      <c r="C2610" s="61">
        <v>45560</v>
      </c>
      <c r="D2610" s="60">
        <v>22024006583</v>
      </c>
      <c r="E2610" s="43" t="s">
        <v>1189</v>
      </c>
      <c r="F2610" s="62">
        <v>1285.6300000000001</v>
      </c>
      <c r="G2610" s="43" t="s">
        <v>739</v>
      </c>
      <c r="H2610" s="43" t="s">
        <v>6123</v>
      </c>
      <c r="I2610" s="69" t="s">
        <v>2930</v>
      </c>
      <c r="J2610" s="43" t="s">
        <v>398</v>
      </c>
      <c r="K2610" s="43" t="s">
        <v>398</v>
      </c>
      <c r="L2610" s="43" t="s">
        <v>399</v>
      </c>
      <c r="M2610" s="43" t="s">
        <v>585</v>
      </c>
      <c r="N2610" s="43" t="s">
        <v>539</v>
      </c>
      <c r="O2610" s="68" t="s">
        <v>326</v>
      </c>
      <c r="P2610" s="68" t="s">
        <v>4838</v>
      </c>
      <c r="Q2610" s="57" t="str">
        <f>MID(Tabla1[[#This Row],[Aplicación]],14,1)</f>
        <v>2</v>
      </c>
      <c r="R2610" s="35" t="s">
        <v>265</v>
      </c>
      <c r="S2610" s="57" t="str">
        <f>MID(Tabla1[[#This Row],[Aplicación]],6,2)</f>
        <v>10</v>
      </c>
      <c r="T2610" s="54" t="str">
        <f>VLOOKUP(Tabla1[[#This Row],[AREA]],Hoja1!A:B,2,FALSE)</f>
        <v>10. Personas mayores, familia y servicios sociales</v>
      </c>
      <c r="U2610" s="57" t="str">
        <f>MID(Tabla1[[#This Row],[Aplicación]],9,4)</f>
        <v>2312</v>
      </c>
      <c r="V2610" s="54" t="str">
        <f>VLOOKUP(Tabla1[[#This Row],[PROGRAMA]],Hoja1!A:B,2,FALSE)</f>
        <v>2312. Iniciativas sociales</v>
      </c>
      <c r="W2610" s="57" t="str">
        <f>MID(Tabla1[[#This Row],[Aplicación]],14,2)</f>
        <v>22</v>
      </c>
      <c r="X2610" s="57" t="str">
        <f>MID(Tabla1[[#This Row],[Aplicación]],14,6)</f>
        <v>22799</v>
      </c>
    </row>
    <row r="2611" spans="1:24" x14ac:dyDescent="0.25">
      <c r="A2611" s="60">
        <v>220240044230</v>
      </c>
      <c r="B2611" s="43" t="s">
        <v>673</v>
      </c>
      <c r="C2611" s="61">
        <v>45562</v>
      </c>
      <c r="D2611" s="60">
        <v>22024000451</v>
      </c>
      <c r="E2611" s="43" t="s">
        <v>1189</v>
      </c>
      <c r="F2611" s="62">
        <v>-1470.15</v>
      </c>
      <c r="G2611" s="43" t="s">
        <v>1003</v>
      </c>
      <c r="H2611" s="43" t="s">
        <v>6141</v>
      </c>
      <c r="I2611" s="69" t="s">
        <v>2930</v>
      </c>
      <c r="J2611" s="43" t="s">
        <v>398</v>
      </c>
      <c r="K2611" s="43" t="s">
        <v>398</v>
      </c>
      <c r="L2611" s="43" t="s">
        <v>399</v>
      </c>
      <c r="M2611" s="43" t="s">
        <v>395</v>
      </c>
      <c r="N2611" s="43" t="s">
        <v>396</v>
      </c>
      <c r="O2611" s="68" t="s">
        <v>321</v>
      </c>
      <c r="P2611" s="68" t="s">
        <v>4838</v>
      </c>
      <c r="Q2611" s="57" t="str">
        <f>MID(Tabla1[[#This Row],[Aplicación]],14,1)</f>
        <v>2</v>
      </c>
      <c r="R2611" s="35" t="s">
        <v>265</v>
      </c>
      <c r="S2611" s="57" t="str">
        <f>MID(Tabla1[[#This Row],[Aplicación]],6,2)</f>
        <v>10</v>
      </c>
      <c r="T2611" s="54" t="str">
        <f>VLOOKUP(Tabla1[[#This Row],[AREA]],Hoja1!A:B,2,FALSE)</f>
        <v>10. Personas mayores, familia y servicios sociales</v>
      </c>
      <c r="U2611" s="57" t="str">
        <f>MID(Tabla1[[#This Row],[Aplicación]],9,4)</f>
        <v>2312</v>
      </c>
      <c r="V2611" s="54" t="str">
        <f>VLOOKUP(Tabla1[[#This Row],[PROGRAMA]],Hoja1!A:B,2,FALSE)</f>
        <v>2312. Iniciativas sociales</v>
      </c>
      <c r="W2611" s="57" t="str">
        <f>MID(Tabla1[[#This Row],[Aplicación]],14,2)</f>
        <v>22</v>
      </c>
      <c r="X2611" s="57" t="str">
        <f>MID(Tabla1[[#This Row],[Aplicación]],14,6)</f>
        <v>22799</v>
      </c>
    </row>
    <row r="2612" spans="1:24" x14ac:dyDescent="0.25">
      <c r="A2612" s="60">
        <v>220240013244</v>
      </c>
      <c r="B2612" s="43" t="s">
        <v>390</v>
      </c>
      <c r="C2612" s="61">
        <v>45408</v>
      </c>
      <c r="D2612" s="60">
        <v>22024004254</v>
      </c>
      <c r="E2612" s="43" t="s">
        <v>1158</v>
      </c>
      <c r="F2612" s="62">
        <v>73.819999999999993</v>
      </c>
      <c r="G2612" s="43" t="s">
        <v>2375</v>
      </c>
      <c r="H2612" s="43" t="s">
        <v>4234</v>
      </c>
      <c r="I2612" s="69" t="s">
        <v>2930</v>
      </c>
      <c r="J2612" s="43" t="s">
        <v>486</v>
      </c>
      <c r="K2612" s="43" t="s">
        <v>486</v>
      </c>
      <c r="L2612" s="43" t="s">
        <v>413</v>
      </c>
      <c r="M2612" s="43" t="s">
        <v>585</v>
      </c>
      <c r="N2612" s="43" t="s">
        <v>539</v>
      </c>
      <c r="O2612" s="68" t="s">
        <v>326</v>
      </c>
      <c r="P2612" s="68" t="s">
        <v>2931</v>
      </c>
      <c r="Q2612" s="57" t="s">
        <v>2932</v>
      </c>
      <c r="R2612" s="35" t="s">
        <v>265</v>
      </c>
      <c r="S2612" s="57" t="str">
        <f>MID(Tabla1[[#This Row],[Aplicación]],6,2)</f>
        <v>10</v>
      </c>
      <c r="T2612" s="54" t="str">
        <f>VLOOKUP(Tabla1[[#This Row],[AREA]],Hoja1!A:B,2,FALSE)</f>
        <v>10. Personas mayores, familia y servicios sociales</v>
      </c>
      <c r="U2612" s="57" t="str">
        <f>MID(Tabla1[[#This Row],[Aplicación]],9,4)</f>
        <v>2312</v>
      </c>
      <c r="V2612" s="54" t="str">
        <f>VLOOKUP(Tabla1[[#This Row],[PROGRAMA]],Hoja1!A:B,2,FALSE)</f>
        <v>2312. Iniciativas sociales</v>
      </c>
      <c r="W2612" s="57" t="str">
        <f>MID(Tabla1[[#This Row],[Aplicación]],14,2)</f>
        <v>21</v>
      </c>
      <c r="X2612" s="57" t="str">
        <f>MID(Tabla1[[#This Row],[Aplicación]],14,6)</f>
        <v>213</v>
      </c>
    </row>
    <row r="2613" spans="1:24" x14ac:dyDescent="0.25">
      <c r="A2613" s="60">
        <v>220240013220</v>
      </c>
      <c r="B2613" s="43" t="s">
        <v>390</v>
      </c>
      <c r="C2613" s="61">
        <v>45408</v>
      </c>
      <c r="D2613" s="60">
        <v>22024004173</v>
      </c>
      <c r="E2613" s="43" t="s">
        <v>1158</v>
      </c>
      <c r="F2613" s="62">
        <v>197.84</v>
      </c>
      <c r="G2613" s="43" t="s">
        <v>2375</v>
      </c>
      <c r="H2613" s="43" t="s">
        <v>4235</v>
      </c>
      <c r="I2613" s="69" t="s">
        <v>2930</v>
      </c>
      <c r="J2613" s="43" t="s">
        <v>486</v>
      </c>
      <c r="K2613" s="43" t="s">
        <v>486</v>
      </c>
      <c r="L2613" s="43" t="s">
        <v>413</v>
      </c>
      <c r="M2613" s="43" t="s">
        <v>585</v>
      </c>
      <c r="N2613" s="43" t="s">
        <v>539</v>
      </c>
      <c r="O2613" s="68" t="s">
        <v>326</v>
      </c>
      <c r="P2613" s="68" t="s">
        <v>2931</v>
      </c>
      <c r="Q2613" s="57" t="s">
        <v>2932</v>
      </c>
      <c r="R2613" s="35" t="s">
        <v>265</v>
      </c>
      <c r="S2613" s="57" t="str">
        <f>MID(Tabla1[[#This Row],[Aplicación]],6,2)</f>
        <v>10</v>
      </c>
      <c r="T2613" s="54" t="str">
        <f>VLOOKUP(Tabla1[[#This Row],[AREA]],Hoja1!A:B,2,FALSE)</f>
        <v>10. Personas mayores, familia y servicios sociales</v>
      </c>
      <c r="U2613" s="57" t="str">
        <f>MID(Tabla1[[#This Row],[Aplicación]],9,4)</f>
        <v>2312</v>
      </c>
      <c r="V2613" s="54" t="str">
        <f>VLOOKUP(Tabla1[[#This Row],[PROGRAMA]],Hoja1!A:B,2,FALSE)</f>
        <v>2312. Iniciativas sociales</v>
      </c>
      <c r="W2613" s="57" t="str">
        <f>MID(Tabla1[[#This Row],[Aplicación]],14,2)</f>
        <v>21</v>
      </c>
      <c r="X2613" s="57" t="str">
        <f>MID(Tabla1[[#This Row],[Aplicación]],14,6)</f>
        <v>213</v>
      </c>
    </row>
    <row r="2614" spans="1:24" x14ac:dyDescent="0.25">
      <c r="A2614" s="60">
        <v>220240031296</v>
      </c>
      <c r="B2614" s="43" t="s">
        <v>390</v>
      </c>
      <c r="C2614" s="61">
        <v>45490</v>
      </c>
      <c r="D2614" s="60">
        <v>22024005679</v>
      </c>
      <c r="E2614" s="43" t="s">
        <v>5261</v>
      </c>
      <c r="F2614" s="62">
        <v>986.15</v>
      </c>
      <c r="G2614" s="43" t="s">
        <v>5262</v>
      </c>
      <c r="H2614" s="43" t="s">
        <v>5263</v>
      </c>
      <c r="I2614" s="69">
        <v>220</v>
      </c>
      <c r="J2614" s="43" t="s">
        <v>398</v>
      </c>
      <c r="K2614" s="43" t="s">
        <v>398</v>
      </c>
      <c r="L2614" s="43" t="s">
        <v>399</v>
      </c>
      <c r="M2614" s="43" t="s">
        <v>585</v>
      </c>
      <c r="N2614" s="43" t="s">
        <v>539</v>
      </c>
      <c r="O2614" s="68" t="s">
        <v>326</v>
      </c>
      <c r="P2614" s="68" t="s">
        <v>4838</v>
      </c>
      <c r="Q2614" s="57" t="str">
        <f>MID(Tabla1[[#This Row],[Aplicación]],14,1)</f>
        <v>2</v>
      </c>
      <c r="R2614" s="35" t="s">
        <v>265</v>
      </c>
      <c r="S2614" s="57" t="str">
        <f>MID(Tabla1[[#This Row],[Aplicación]],6,2)</f>
        <v>10</v>
      </c>
      <c r="T2614" s="54" t="str">
        <f>VLOOKUP(Tabla1[[#This Row],[AREA]],Hoja1!A:B,2,FALSE)</f>
        <v>10. Personas mayores, familia y servicios sociales</v>
      </c>
      <c r="U2614" s="57" t="str">
        <f>MID(Tabla1[[#This Row],[Aplicación]],9,4)</f>
        <v>2313</v>
      </c>
      <c r="V2614" s="54" t="str">
        <f>VLOOKUP(Tabla1[[#This Row],[PROGRAMA]],Hoja1!A:B,2,FALSE)</f>
        <v>2313. Dirección del área de personas mayores, familia y servicios sociales</v>
      </c>
      <c r="W2614" s="57" t="str">
        <f>MID(Tabla1[[#This Row],[Aplicación]],14,2)</f>
        <v>22</v>
      </c>
      <c r="X2614" s="57" t="str">
        <f>MID(Tabla1[[#This Row],[Aplicación]],14,6)</f>
        <v>22699</v>
      </c>
    </row>
    <row r="2615" spans="1:24" x14ac:dyDescent="0.25">
      <c r="A2615" s="60">
        <v>220240037453</v>
      </c>
      <c r="B2615" s="43" t="s">
        <v>390</v>
      </c>
      <c r="C2615" s="61">
        <v>45518</v>
      </c>
      <c r="D2615" s="60">
        <v>22024005903</v>
      </c>
      <c r="E2615" s="43" t="s">
        <v>5261</v>
      </c>
      <c r="F2615" s="62">
        <v>261.72000000000003</v>
      </c>
      <c r="G2615" s="43" t="s">
        <v>91</v>
      </c>
      <c r="H2615" s="43" t="s">
        <v>5910</v>
      </c>
      <c r="I2615" s="69">
        <v>220</v>
      </c>
      <c r="J2615" s="43" t="s">
        <v>398</v>
      </c>
      <c r="K2615" s="43" t="s">
        <v>398</v>
      </c>
      <c r="L2615" s="43" t="s">
        <v>399</v>
      </c>
      <c r="M2615" s="43" t="s">
        <v>585</v>
      </c>
      <c r="N2615" s="43" t="s">
        <v>539</v>
      </c>
      <c r="O2615" s="68" t="s">
        <v>326</v>
      </c>
      <c r="P2615" s="68" t="s">
        <v>4838</v>
      </c>
      <c r="Q2615" s="57" t="str">
        <f>MID(Tabla1[[#This Row],[Aplicación]],14,1)</f>
        <v>2</v>
      </c>
      <c r="R2615" s="35" t="s">
        <v>265</v>
      </c>
      <c r="S2615" s="57" t="str">
        <f>MID(Tabla1[[#This Row],[Aplicación]],6,2)</f>
        <v>10</v>
      </c>
      <c r="T2615" s="54" t="str">
        <f>VLOOKUP(Tabla1[[#This Row],[AREA]],Hoja1!A:B,2,FALSE)</f>
        <v>10. Personas mayores, familia y servicios sociales</v>
      </c>
      <c r="U2615" s="57" t="str">
        <f>MID(Tabla1[[#This Row],[Aplicación]],9,4)</f>
        <v>2313</v>
      </c>
      <c r="V2615" s="54" t="str">
        <f>VLOOKUP(Tabla1[[#This Row],[PROGRAMA]],Hoja1!A:B,2,FALSE)</f>
        <v>2313. Dirección del área de personas mayores, familia y servicios sociales</v>
      </c>
      <c r="W2615" s="57" t="str">
        <f>MID(Tabla1[[#This Row],[Aplicación]],14,2)</f>
        <v>22</v>
      </c>
      <c r="X2615" s="57" t="str">
        <f>MID(Tabla1[[#This Row],[Aplicación]],14,6)</f>
        <v>22699</v>
      </c>
    </row>
    <row r="2616" spans="1:24" x14ac:dyDescent="0.25">
      <c r="A2616" s="60">
        <v>220240036395</v>
      </c>
      <c r="B2616" s="43" t="s">
        <v>702</v>
      </c>
      <c r="C2616" s="61">
        <v>45512</v>
      </c>
      <c r="D2616" s="60">
        <v>22024000620</v>
      </c>
      <c r="E2616" s="43" t="s">
        <v>4844</v>
      </c>
      <c r="F2616" s="62">
        <v>35000</v>
      </c>
      <c r="G2616" s="43" t="s">
        <v>4845</v>
      </c>
      <c r="H2616" s="43" t="s">
        <v>4846</v>
      </c>
      <c r="I2616" s="69">
        <v>300</v>
      </c>
      <c r="J2616" s="43" t="s">
        <v>393</v>
      </c>
      <c r="K2616" s="43" t="s">
        <v>393</v>
      </c>
      <c r="L2616" s="43" t="s">
        <v>399</v>
      </c>
      <c r="M2616" s="43" t="s">
        <v>395</v>
      </c>
      <c r="N2616" s="43" t="s">
        <v>396</v>
      </c>
      <c r="O2616" s="68" t="s">
        <v>321</v>
      </c>
      <c r="P2616" s="68" t="s">
        <v>4838</v>
      </c>
      <c r="Q2616" s="57" t="str">
        <f>MID(Tabla1[[#This Row],[Aplicación]],14,1)</f>
        <v>2</v>
      </c>
      <c r="R2616" s="35" t="s">
        <v>265</v>
      </c>
      <c r="S2616" s="57" t="str">
        <f>MID(Tabla1[[#This Row],[Aplicación]],6,2)</f>
        <v>10</v>
      </c>
      <c r="T2616" s="54" t="str">
        <f>VLOOKUP(Tabla1[[#This Row],[AREA]],Hoja1!A:B,2,FALSE)</f>
        <v>10. Personas mayores, familia y servicios sociales</v>
      </c>
      <c r="U2616" s="57" t="str">
        <f>MID(Tabla1[[#This Row],[Aplicación]],9,4)</f>
        <v>2313</v>
      </c>
      <c r="V2616" s="54" t="str">
        <f>VLOOKUP(Tabla1[[#This Row],[PROGRAMA]],Hoja1!A:B,2,FALSE)</f>
        <v>2313. Dirección del área de personas mayores, familia y servicios sociales</v>
      </c>
      <c r="W2616" s="57" t="str">
        <f>MID(Tabla1[[#This Row],[Aplicación]],14,2)</f>
        <v>22</v>
      </c>
      <c r="X2616" s="57" t="str">
        <f>MID(Tabla1[[#This Row],[Aplicación]],14,6)</f>
        <v>22799</v>
      </c>
    </row>
    <row r="2617" spans="1:24" x14ac:dyDescent="0.25">
      <c r="A2617" s="60">
        <v>220240035257</v>
      </c>
      <c r="B2617" s="43" t="s">
        <v>702</v>
      </c>
      <c r="C2617" s="61">
        <v>45505</v>
      </c>
      <c r="D2617" s="60">
        <v>22024000620</v>
      </c>
      <c r="E2617" s="43" t="s">
        <v>4844</v>
      </c>
      <c r="F2617" s="62">
        <v>35000</v>
      </c>
      <c r="G2617" s="43" t="s">
        <v>63</v>
      </c>
      <c r="H2617" s="43" t="s">
        <v>4991</v>
      </c>
      <c r="I2617" s="69">
        <v>300</v>
      </c>
      <c r="J2617" s="43" t="s">
        <v>487</v>
      </c>
      <c r="K2617" s="43" t="s">
        <v>398</v>
      </c>
      <c r="L2617" s="43" t="s">
        <v>399</v>
      </c>
      <c r="M2617" s="43" t="s">
        <v>395</v>
      </c>
      <c r="N2617" s="43" t="s">
        <v>396</v>
      </c>
      <c r="O2617" s="68" t="s">
        <v>321</v>
      </c>
      <c r="P2617" s="68" t="s">
        <v>4838</v>
      </c>
      <c r="Q2617" s="57" t="str">
        <f>MID(Tabla1[[#This Row],[Aplicación]],14,1)</f>
        <v>2</v>
      </c>
      <c r="R2617" s="35" t="s">
        <v>265</v>
      </c>
      <c r="S2617" s="57" t="str">
        <f>MID(Tabla1[[#This Row],[Aplicación]],6,2)</f>
        <v>10</v>
      </c>
      <c r="T2617" s="54" t="str">
        <f>VLOOKUP(Tabla1[[#This Row],[AREA]],Hoja1!A:B,2,FALSE)</f>
        <v>10. Personas mayores, familia y servicios sociales</v>
      </c>
      <c r="U2617" s="57" t="str">
        <f>MID(Tabla1[[#This Row],[Aplicación]],9,4)</f>
        <v>2313</v>
      </c>
      <c r="V2617" s="54" t="str">
        <f>VLOOKUP(Tabla1[[#This Row],[PROGRAMA]],Hoja1!A:B,2,FALSE)</f>
        <v>2313. Dirección del área de personas mayores, familia y servicios sociales</v>
      </c>
      <c r="W2617" s="57" t="str">
        <f>MID(Tabla1[[#This Row],[Aplicación]],14,2)</f>
        <v>22</v>
      </c>
      <c r="X2617" s="57" t="str">
        <f>MID(Tabla1[[#This Row],[Aplicación]],14,6)</f>
        <v>22799</v>
      </c>
    </row>
    <row r="2618" spans="1:24" x14ac:dyDescent="0.25">
      <c r="A2618" s="60">
        <v>220240043042</v>
      </c>
      <c r="B2618" s="43" t="s">
        <v>702</v>
      </c>
      <c r="C2618" s="61">
        <v>45558</v>
      </c>
      <c r="D2618" s="60">
        <v>22024004095</v>
      </c>
      <c r="E2618" s="43" t="s">
        <v>4844</v>
      </c>
      <c r="F2618" s="62">
        <v>32266.67</v>
      </c>
      <c r="G2618" s="43" t="s">
        <v>6182</v>
      </c>
      <c r="H2618" s="43" t="s">
        <v>6183</v>
      </c>
      <c r="I2618" s="69" t="s">
        <v>2934</v>
      </c>
      <c r="J2618" s="43" t="s">
        <v>393</v>
      </c>
      <c r="K2618" s="43" t="s">
        <v>393</v>
      </c>
      <c r="L2618" s="43" t="s">
        <v>399</v>
      </c>
      <c r="M2618" s="43" t="s">
        <v>395</v>
      </c>
      <c r="N2618" s="43" t="s">
        <v>396</v>
      </c>
      <c r="O2618" s="68" t="s">
        <v>321</v>
      </c>
      <c r="P2618" s="68" t="s">
        <v>4838</v>
      </c>
      <c r="Q2618" s="57" t="str">
        <f>MID(Tabla1[[#This Row],[Aplicación]],14,1)</f>
        <v>2</v>
      </c>
      <c r="R2618" s="35" t="s">
        <v>265</v>
      </c>
      <c r="S2618" s="57" t="str">
        <f>MID(Tabla1[[#This Row],[Aplicación]],6,2)</f>
        <v>10</v>
      </c>
      <c r="T2618" s="54" t="str">
        <f>VLOOKUP(Tabla1[[#This Row],[AREA]],Hoja1!A:B,2,FALSE)</f>
        <v>10. Personas mayores, familia y servicios sociales</v>
      </c>
      <c r="U2618" s="57" t="str">
        <f>MID(Tabla1[[#This Row],[Aplicación]],9,4)</f>
        <v>2313</v>
      </c>
      <c r="V2618" s="54" t="str">
        <f>VLOOKUP(Tabla1[[#This Row],[PROGRAMA]],Hoja1!A:B,2,FALSE)</f>
        <v>2313. Dirección del área de personas mayores, familia y servicios sociales</v>
      </c>
      <c r="W2618" s="57" t="str">
        <f>MID(Tabla1[[#This Row],[Aplicación]],14,2)</f>
        <v>22</v>
      </c>
      <c r="X2618" s="57" t="str">
        <f>MID(Tabla1[[#This Row],[Aplicación]],14,6)</f>
        <v>22799</v>
      </c>
    </row>
    <row r="2619" spans="1:24" x14ac:dyDescent="0.25">
      <c r="A2619" s="60">
        <v>220240013243</v>
      </c>
      <c r="B2619" s="43" t="s">
        <v>390</v>
      </c>
      <c r="C2619" s="61">
        <v>45408</v>
      </c>
      <c r="D2619" s="60">
        <v>22024004251</v>
      </c>
      <c r="E2619" s="43" t="s">
        <v>1158</v>
      </c>
      <c r="F2619" s="62">
        <v>206.05</v>
      </c>
      <c r="G2619" s="43" t="s">
        <v>18</v>
      </c>
      <c r="H2619" s="43" t="s">
        <v>4260</v>
      </c>
      <c r="I2619" s="69" t="s">
        <v>2930</v>
      </c>
      <c r="J2619" s="43" t="s">
        <v>398</v>
      </c>
      <c r="K2619" s="43" t="s">
        <v>398</v>
      </c>
      <c r="L2619" s="43" t="s">
        <v>399</v>
      </c>
      <c r="M2619" s="43" t="s">
        <v>585</v>
      </c>
      <c r="N2619" s="43" t="s">
        <v>539</v>
      </c>
      <c r="O2619" s="68" t="s">
        <v>326</v>
      </c>
      <c r="P2619" s="68" t="s">
        <v>2931</v>
      </c>
      <c r="Q2619" s="57" t="s">
        <v>2932</v>
      </c>
      <c r="R2619" s="35" t="s">
        <v>265</v>
      </c>
      <c r="S2619" s="57" t="str">
        <f>MID(Tabla1[[#This Row],[Aplicación]],6,2)</f>
        <v>10</v>
      </c>
      <c r="T2619" s="54" t="str">
        <f>VLOOKUP(Tabla1[[#This Row],[AREA]],Hoja1!A:B,2,FALSE)</f>
        <v>10. Personas mayores, familia y servicios sociales</v>
      </c>
      <c r="U2619" s="57" t="str">
        <f>MID(Tabla1[[#This Row],[Aplicación]],9,4)</f>
        <v>2312</v>
      </c>
      <c r="V2619" s="54" t="str">
        <f>VLOOKUP(Tabla1[[#This Row],[PROGRAMA]],Hoja1!A:B,2,FALSE)</f>
        <v>2312. Iniciativas sociales</v>
      </c>
      <c r="W2619" s="57" t="str">
        <f>MID(Tabla1[[#This Row],[Aplicación]],14,2)</f>
        <v>21</v>
      </c>
      <c r="X2619" s="57" t="str">
        <f>MID(Tabla1[[#This Row],[Aplicación]],14,6)</f>
        <v>213</v>
      </c>
    </row>
    <row r="2620" spans="1:24" x14ac:dyDescent="0.25">
      <c r="A2620" s="60">
        <v>220240011969</v>
      </c>
      <c r="B2620" s="43" t="s">
        <v>390</v>
      </c>
      <c r="C2620" s="61">
        <v>45399</v>
      </c>
      <c r="D2620" s="60">
        <v>22024004077</v>
      </c>
      <c r="E2620" s="43" t="s">
        <v>1158</v>
      </c>
      <c r="F2620" s="62">
        <v>96.8</v>
      </c>
      <c r="G2620" s="43" t="s">
        <v>717</v>
      </c>
      <c r="H2620" s="43" t="s">
        <v>4374</v>
      </c>
      <c r="I2620" s="69" t="s">
        <v>2930</v>
      </c>
      <c r="J2620" s="43" t="s">
        <v>719</v>
      </c>
      <c r="K2620" s="43" t="s">
        <v>720</v>
      </c>
      <c r="L2620" s="43" t="s">
        <v>399</v>
      </c>
      <c r="M2620" s="43" t="s">
        <v>585</v>
      </c>
      <c r="N2620" s="43" t="s">
        <v>539</v>
      </c>
      <c r="O2620" s="68" t="s">
        <v>326</v>
      </c>
      <c r="P2620" s="68" t="s">
        <v>2931</v>
      </c>
      <c r="Q2620" s="57" t="s">
        <v>2932</v>
      </c>
      <c r="R2620" s="35" t="s">
        <v>265</v>
      </c>
      <c r="S2620" s="57" t="str">
        <f>MID(Tabla1[[#This Row],[Aplicación]],6,2)</f>
        <v>10</v>
      </c>
      <c r="T2620" s="54" t="str">
        <f>VLOOKUP(Tabla1[[#This Row],[AREA]],Hoja1!A:B,2,FALSE)</f>
        <v>10. Personas mayores, familia y servicios sociales</v>
      </c>
      <c r="U2620" s="57" t="str">
        <f>MID(Tabla1[[#This Row],[Aplicación]],9,4)</f>
        <v>2312</v>
      </c>
      <c r="V2620" s="54" t="str">
        <f>VLOOKUP(Tabla1[[#This Row],[PROGRAMA]],Hoja1!A:B,2,FALSE)</f>
        <v>2312. Iniciativas sociales</v>
      </c>
      <c r="W2620" s="57" t="str">
        <f>MID(Tabla1[[#This Row],[Aplicación]],14,2)</f>
        <v>21</v>
      </c>
      <c r="X2620" s="57" t="str">
        <f>MID(Tabla1[[#This Row],[Aplicación]],14,6)</f>
        <v>213</v>
      </c>
    </row>
    <row r="2621" spans="1:24" x14ac:dyDescent="0.25">
      <c r="A2621" s="60">
        <v>220240011969</v>
      </c>
      <c r="B2621" s="43" t="s">
        <v>390</v>
      </c>
      <c r="C2621" s="61">
        <v>45399</v>
      </c>
      <c r="D2621" s="60">
        <v>22024004076</v>
      </c>
      <c r="E2621" s="43" t="s">
        <v>1158</v>
      </c>
      <c r="F2621" s="62">
        <v>162.02000000000001</v>
      </c>
      <c r="G2621" s="43" t="s">
        <v>717</v>
      </c>
      <c r="H2621" s="43" t="s">
        <v>4374</v>
      </c>
      <c r="I2621" s="69" t="s">
        <v>2930</v>
      </c>
      <c r="J2621" s="43" t="s">
        <v>719</v>
      </c>
      <c r="K2621" s="43" t="s">
        <v>720</v>
      </c>
      <c r="L2621" s="43" t="s">
        <v>399</v>
      </c>
      <c r="M2621" s="43" t="s">
        <v>585</v>
      </c>
      <c r="N2621" s="43" t="s">
        <v>539</v>
      </c>
      <c r="O2621" s="68" t="s">
        <v>326</v>
      </c>
      <c r="P2621" s="68" t="s">
        <v>2931</v>
      </c>
      <c r="Q2621" s="57" t="s">
        <v>2932</v>
      </c>
      <c r="R2621" s="35" t="s">
        <v>265</v>
      </c>
      <c r="S2621" s="57" t="str">
        <f>MID(Tabla1[[#This Row],[Aplicación]],6,2)</f>
        <v>10</v>
      </c>
      <c r="T2621" s="54" t="str">
        <f>VLOOKUP(Tabla1[[#This Row],[AREA]],Hoja1!A:B,2,FALSE)</f>
        <v>10. Personas mayores, familia y servicios sociales</v>
      </c>
      <c r="U2621" s="57" t="str">
        <f>MID(Tabla1[[#This Row],[Aplicación]],9,4)</f>
        <v>2312</v>
      </c>
      <c r="V2621" s="54" t="str">
        <f>VLOOKUP(Tabla1[[#This Row],[PROGRAMA]],Hoja1!A:B,2,FALSE)</f>
        <v>2312. Iniciativas sociales</v>
      </c>
      <c r="W2621" s="57" t="str">
        <f>MID(Tabla1[[#This Row],[Aplicación]],14,2)</f>
        <v>21</v>
      </c>
      <c r="X2621" s="57" t="str">
        <f>MID(Tabla1[[#This Row],[Aplicación]],14,6)</f>
        <v>213</v>
      </c>
    </row>
    <row r="2622" spans="1:24" x14ac:dyDescent="0.25">
      <c r="A2622" s="60">
        <v>220240010750</v>
      </c>
      <c r="B2622" s="43" t="s">
        <v>390</v>
      </c>
      <c r="C2622" s="61">
        <v>45385</v>
      </c>
      <c r="D2622" s="60">
        <v>22024003690</v>
      </c>
      <c r="E2622" s="43" t="s">
        <v>1158</v>
      </c>
      <c r="F2622" s="62">
        <v>605.12</v>
      </c>
      <c r="G2622" s="43" t="s">
        <v>2375</v>
      </c>
      <c r="H2622" s="43" t="s">
        <v>4671</v>
      </c>
      <c r="I2622" s="69" t="s">
        <v>2930</v>
      </c>
      <c r="J2622" s="43" t="s">
        <v>486</v>
      </c>
      <c r="K2622" s="43" t="s">
        <v>486</v>
      </c>
      <c r="L2622" s="43" t="s">
        <v>399</v>
      </c>
      <c r="M2622" s="43" t="s">
        <v>585</v>
      </c>
      <c r="N2622" s="43" t="s">
        <v>539</v>
      </c>
      <c r="O2622" s="68" t="s">
        <v>326</v>
      </c>
      <c r="P2622" s="68" t="s">
        <v>2931</v>
      </c>
      <c r="Q2622" s="57" t="s">
        <v>2932</v>
      </c>
      <c r="R2622" s="35" t="s">
        <v>265</v>
      </c>
      <c r="S2622" s="57" t="str">
        <f>MID(Tabla1[[#This Row],[Aplicación]],6,2)</f>
        <v>10</v>
      </c>
      <c r="T2622" s="54" t="str">
        <f>VLOOKUP(Tabla1[[#This Row],[AREA]],Hoja1!A:B,2,FALSE)</f>
        <v>10. Personas mayores, familia y servicios sociales</v>
      </c>
      <c r="U2622" s="57" t="str">
        <f>MID(Tabla1[[#This Row],[Aplicación]],9,4)</f>
        <v>2312</v>
      </c>
      <c r="V2622" s="54" t="str">
        <f>VLOOKUP(Tabla1[[#This Row],[PROGRAMA]],Hoja1!A:B,2,FALSE)</f>
        <v>2312. Iniciativas sociales</v>
      </c>
      <c r="W2622" s="57" t="str">
        <f>MID(Tabla1[[#This Row],[Aplicación]],14,2)</f>
        <v>21</v>
      </c>
      <c r="X2622" s="57" t="str">
        <f>MID(Tabla1[[#This Row],[Aplicación]],14,6)</f>
        <v>213</v>
      </c>
    </row>
    <row r="2623" spans="1:24" x14ac:dyDescent="0.25">
      <c r="A2623" s="60">
        <v>220240010751</v>
      </c>
      <c r="B2623" s="43" t="s">
        <v>390</v>
      </c>
      <c r="C2623" s="61">
        <v>45385</v>
      </c>
      <c r="D2623" s="60">
        <v>22024003694</v>
      </c>
      <c r="E2623" s="43" t="s">
        <v>1158</v>
      </c>
      <c r="F2623" s="62">
        <v>1012.77</v>
      </c>
      <c r="G2623" s="43" t="s">
        <v>14</v>
      </c>
      <c r="H2623" s="43" t="s">
        <v>4687</v>
      </c>
      <c r="I2623" s="69" t="s">
        <v>2930</v>
      </c>
      <c r="J2623" s="43" t="s">
        <v>398</v>
      </c>
      <c r="K2623" s="43" t="s">
        <v>398</v>
      </c>
      <c r="L2623" s="43" t="s">
        <v>399</v>
      </c>
      <c r="M2623" s="43" t="s">
        <v>585</v>
      </c>
      <c r="N2623" s="43" t="s">
        <v>539</v>
      </c>
      <c r="O2623" s="68" t="s">
        <v>326</v>
      </c>
      <c r="P2623" s="68" t="s">
        <v>2931</v>
      </c>
      <c r="Q2623" s="57" t="s">
        <v>2932</v>
      </c>
      <c r="R2623" s="35" t="s">
        <v>265</v>
      </c>
      <c r="S2623" s="57" t="str">
        <f>MID(Tabla1[[#This Row],[Aplicación]],6,2)</f>
        <v>10</v>
      </c>
      <c r="T2623" s="54" t="str">
        <f>VLOOKUP(Tabla1[[#This Row],[AREA]],Hoja1!A:B,2,FALSE)</f>
        <v>10. Personas mayores, familia y servicios sociales</v>
      </c>
      <c r="U2623" s="57" t="str">
        <f>MID(Tabla1[[#This Row],[Aplicación]],9,4)</f>
        <v>2312</v>
      </c>
      <c r="V2623" s="54" t="str">
        <f>VLOOKUP(Tabla1[[#This Row],[PROGRAMA]],Hoja1!A:B,2,FALSE)</f>
        <v>2312. Iniciativas sociales</v>
      </c>
      <c r="W2623" s="57" t="str">
        <f>MID(Tabla1[[#This Row],[Aplicación]],14,2)</f>
        <v>21</v>
      </c>
      <c r="X2623" s="57" t="str">
        <f>MID(Tabla1[[#This Row],[Aplicación]],14,6)</f>
        <v>213</v>
      </c>
    </row>
    <row r="2624" spans="1:24" x14ac:dyDescent="0.25">
      <c r="A2624" s="60">
        <v>220240035174</v>
      </c>
      <c r="B2624" s="43" t="s">
        <v>390</v>
      </c>
      <c r="C2624" s="61">
        <v>45505</v>
      </c>
      <c r="D2624" s="60">
        <v>22024005862</v>
      </c>
      <c r="E2624" s="43" t="s">
        <v>1158</v>
      </c>
      <c r="F2624" s="62">
        <v>1331</v>
      </c>
      <c r="G2624" s="43" t="s">
        <v>20</v>
      </c>
      <c r="H2624" s="43" t="s">
        <v>4986</v>
      </c>
      <c r="I2624" s="69">
        <v>220</v>
      </c>
      <c r="J2624" s="43" t="s">
        <v>398</v>
      </c>
      <c r="K2624" s="43" t="s">
        <v>398</v>
      </c>
      <c r="L2624" s="43" t="s">
        <v>399</v>
      </c>
      <c r="M2624" s="43" t="s">
        <v>585</v>
      </c>
      <c r="N2624" s="43" t="s">
        <v>539</v>
      </c>
      <c r="O2624" s="68" t="s">
        <v>326</v>
      </c>
      <c r="P2624" s="68" t="s">
        <v>4838</v>
      </c>
      <c r="Q2624" s="57" t="str">
        <f>MID(Tabla1[[#This Row],[Aplicación]],14,1)</f>
        <v>2</v>
      </c>
      <c r="R2624" s="35" t="s">
        <v>265</v>
      </c>
      <c r="S2624" s="57" t="str">
        <f>MID(Tabla1[[#This Row],[Aplicación]],6,2)</f>
        <v>10</v>
      </c>
      <c r="T2624" s="54" t="str">
        <f>VLOOKUP(Tabla1[[#This Row],[AREA]],Hoja1!A:B,2,FALSE)</f>
        <v>10. Personas mayores, familia y servicios sociales</v>
      </c>
      <c r="U2624" s="57" t="str">
        <f>MID(Tabla1[[#This Row],[Aplicación]],9,4)</f>
        <v>2312</v>
      </c>
      <c r="V2624" s="54" t="str">
        <f>VLOOKUP(Tabla1[[#This Row],[PROGRAMA]],Hoja1!A:B,2,FALSE)</f>
        <v>2312. Iniciativas sociales</v>
      </c>
      <c r="W2624" s="57" t="str">
        <f>MID(Tabla1[[#This Row],[Aplicación]],14,2)</f>
        <v>21</v>
      </c>
      <c r="X2624" s="57" t="str">
        <f>MID(Tabla1[[#This Row],[Aplicación]],14,6)</f>
        <v>213</v>
      </c>
    </row>
    <row r="2625" spans="1:24" x14ac:dyDescent="0.25">
      <c r="A2625" s="60">
        <v>220240031294</v>
      </c>
      <c r="B2625" s="43" t="s">
        <v>390</v>
      </c>
      <c r="C2625" s="61">
        <v>45490</v>
      </c>
      <c r="D2625" s="60">
        <v>22024005628</v>
      </c>
      <c r="E2625" s="43" t="s">
        <v>1158</v>
      </c>
      <c r="F2625" s="62">
        <v>237.31</v>
      </c>
      <c r="G2625" s="43" t="s">
        <v>2375</v>
      </c>
      <c r="H2625" s="43" t="s">
        <v>5269</v>
      </c>
      <c r="I2625" s="69">
        <v>220</v>
      </c>
      <c r="J2625" s="43" t="s">
        <v>486</v>
      </c>
      <c r="K2625" s="43" t="s">
        <v>486</v>
      </c>
      <c r="L2625" s="43" t="s">
        <v>413</v>
      </c>
      <c r="M2625" s="43" t="s">
        <v>585</v>
      </c>
      <c r="N2625" s="43" t="s">
        <v>539</v>
      </c>
      <c r="O2625" s="68" t="s">
        <v>326</v>
      </c>
      <c r="P2625" s="68" t="s">
        <v>4838</v>
      </c>
      <c r="Q2625" s="57" t="str">
        <f>MID(Tabla1[[#This Row],[Aplicación]],14,1)</f>
        <v>2</v>
      </c>
      <c r="R2625" s="35" t="s">
        <v>265</v>
      </c>
      <c r="S2625" s="57" t="str">
        <f>MID(Tabla1[[#This Row],[Aplicación]],6,2)</f>
        <v>10</v>
      </c>
      <c r="T2625" s="54" t="str">
        <f>VLOOKUP(Tabla1[[#This Row],[AREA]],Hoja1!A:B,2,FALSE)</f>
        <v>10. Personas mayores, familia y servicios sociales</v>
      </c>
      <c r="U2625" s="57" t="str">
        <f>MID(Tabla1[[#This Row],[Aplicación]],9,4)</f>
        <v>2312</v>
      </c>
      <c r="V2625" s="54" t="str">
        <f>VLOOKUP(Tabla1[[#This Row],[PROGRAMA]],Hoja1!A:B,2,FALSE)</f>
        <v>2312. Iniciativas sociales</v>
      </c>
      <c r="W2625" s="57" t="str">
        <f>MID(Tabla1[[#This Row],[Aplicación]],14,2)</f>
        <v>21</v>
      </c>
      <c r="X2625" s="57" t="str">
        <f>MID(Tabla1[[#This Row],[Aplicación]],14,6)</f>
        <v>213</v>
      </c>
    </row>
    <row r="2626" spans="1:24" x14ac:dyDescent="0.25">
      <c r="A2626" s="60">
        <v>220240031294</v>
      </c>
      <c r="B2626" s="43" t="s">
        <v>390</v>
      </c>
      <c r="C2626" s="61">
        <v>45490</v>
      </c>
      <c r="D2626" s="60">
        <v>22024005629</v>
      </c>
      <c r="E2626" s="43" t="s">
        <v>1158</v>
      </c>
      <c r="F2626" s="62">
        <v>237.31</v>
      </c>
      <c r="G2626" s="43" t="s">
        <v>2375</v>
      </c>
      <c r="H2626" s="43" t="s">
        <v>5269</v>
      </c>
      <c r="I2626" s="69">
        <v>220</v>
      </c>
      <c r="J2626" s="43" t="s">
        <v>486</v>
      </c>
      <c r="K2626" s="43" t="s">
        <v>486</v>
      </c>
      <c r="L2626" s="43" t="s">
        <v>413</v>
      </c>
      <c r="M2626" s="43" t="s">
        <v>585</v>
      </c>
      <c r="N2626" s="43" t="s">
        <v>539</v>
      </c>
      <c r="O2626" s="68" t="s">
        <v>326</v>
      </c>
      <c r="P2626" s="68" t="s">
        <v>4838</v>
      </c>
      <c r="Q2626" s="57" t="str">
        <f>MID(Tabla1[[#This Row],[Aplicación]],14,1)</f>
        <v>2</v>
      </c>
      <c r="R2626" s="35" t="s">
        <v>265</v>
      </c>
      <c r="S2626" s="57" t="str">
        <f>MID(Tabla1[[#This Row],[Aplicación]],6,2)</f>
        <v>10</v>
      </c>
      <c r="T2626" s="54" t="str">
        <f>VLOOKUP(Tabla1[[#This Row],[AREA]],Hoja1!A:B,2,FALSE)</f>
        <v>10. Personas mayores, familia y servicios sociales</v>
      </c>
      <c r="U2626" s="57" t="str">
        <f>MID(Tabla1[[#This Row],[Aplicación]],9,4)</f>
        <v>2312</v>
      </c>
      <c r="V2626" s="54" t="str">
        <f>VLOOKUP(Tabla1[[#This Row],[PROGRAMA]],Hoja1!A:B,2,FALSE)</f>
        <v>2312. Iniciativas sociales</v>
      </c>
      <c r="W2626" s="57" t="str">
        <f>MID(Tabla1[[#This Row],[Aplicación]],14,2)</f>
        <v>21</v>
      </c>
      <c r="X2626" s="57" t="str">
        <f>MID(Tabla1[[#This Row],[Aplicación]],14,6)</f>
        <v>213</v>
      </c>
    </row>
    <row r="2627" spans="1:24" x14ac:dyDescent="0.25">
      <c r="A2627" s="60">
        <v>220240028968</v>
      </c>
      <c r="B2627" s="43" t="s">
        <v>390</v>
      </c>
      <c r="C2627" s="61">
        <v>45476</v>
      </c>
      <c r="D2627" s="60">
        <v>22024005340</v>
      </c>
      <c r="E2627" s="43" t="s">
        <v>1158</v>
      </c>
      <c r="F2627" s="62">
        <v>761.09</v>
      </c>
      <c r="G2627" s="43" t="s">
        <v>20</v>
      </c>
      <c r="H2627" s="43" t="s">
        <v>5525</v>
      </c>
      <c r="I2627" s="69">
        <v>220</v>
      </c>
      <c r="J2627" s="43" t="s">
        <v>398</v>
      </c>
      <c r="K2627" s="43" t="s">
        <v>398</v>
      </c>
      <c r="L2627" s="43" t="s">
        <v>399</v>
      </c>
      <c r="M2627" s="43" t="s">
        <v>585</v>
      </c>
      <c r="N2627" s="43" t="s">
        <v>539</v>
      </c>
      <c r="O2627" s="68" t="s">
        <v>326</v>
      </c>
      <c r="P2627" s="68" t="s">
        <v>4838</v>
      </c>
      <c r="Q2627" s="57" t="str">
        <f>MID(Tabla1[[#This Row],[Aplicación]],14,1)</f>
        <v>2</v>
      </c>
      <c r="R2627" s="35" t="s">
        <v>265</v>
      </c>
      <c r="S2627" s="57" t="str">
        <f>MID(Tabla1[[#This Row],[Aplicación]],6,2)</f>
        <v>10</v>
      </c>
      <c r="T2627" s="54" t="str">
        <f>VLOOKUP(Tabla1[[#This Row],[AREA]],Hoja1!A:B,2,FALSE)</f>
        <v>10. Personas mayores, familia y servicios sociales</v>
      </c>
      <c r="U2627" s="57" t="str">
        <f>MID(Tabla1[[#This Row],[Aplicación]],9,4)</f>
        <v>2312</v>
      </c>
      <c r="V2627" s="54" t="str">
        <f>VLOOKUP(Tabla1[[#This Row],[PROGRAMA]],Hoja1!A:B,2,FALSE)</f>
        <v>2312. Iniciativas sociales</v>
      </c>
      <c r="W2627" s="57" t="str">
        <f>MID(Tabla1[[#This Row],[Aplicación]],14,2)</f>
        <v>21</v>
      </c>
      <c r="X2627" s="57" t="str">
        <f>MID(Tabla1[[#This Row],[Aplicación]],14,6)</f>
        <v>213</v>
      </c>
    </row>
    <row r="2628" spans="1:24" x14ac:dyDescent="0.25">
      <c r="A2628" s="60">
        <v>220240039291</v>
      </c>
      <c r="B2628" s="43" t="s">
        <v>390</v>
      </c>
      <c r="C2628" s="61">
        <v>45525</v>
      </c>
      <c r="D2628" s="60">
        <v>22024006044</v>
      </c>
      <c r="E2628" s="43" t="s">
        <v>1158</v>
      </c>
      <c r="F2628" s="62">
        <v>221.8</v>
      </c>
      <c r="G2628" s="43" t="s">
        <v>5925</v>
      </c>
      <c r="H2628" s="43" t="s">
        <v>5926</v>
      </c>
      <c r="I2628" s="69">
        <v>220</v>
      </c>
      <c r="J2628" s="43" t="s">
        <v>581</v>
      </c>
      <c r="K2628" s="43" t="s">
        <v>393</v>
      </c>
      <c r="L2628" s="43" t="s">
        <v>399</v>
      </c>
      <c r="M2628" s="43" t="s">
        <v>585</v>
      </c>
      <c r="N2628" s="43" t="s">
        <v>539</v>
      </c>
      <c r="O2628" s="68" t="s">
        <v>326</v>
      </c>
      <c r="P2628" s="68" t="s">
        <v>4838</v>
      </c>
      <c r="Q2628" s="57" t="str">
        <f>MID(Tabla1[[#This Row],[Aplicación]],14,1)</f>
        <v>2</v>
      </c>
      <c r="R2628" s="35" t="s">
        <v>265</v>
      </c>
      <c r="S2628" s="57" t="str">
        <f>MID(Tabla1[[#This Row],[Aplicación]],6,2)</f>
        <v>10</v>
      </c>
      <c r="T2628" s="54" t="str">
        <f>VLOOKUP(Tabla1[[#This Row],[AREA]],Hoja1!A:B,2,FALSE)</f>
        <v>10. Personas mayores, familia y servicios sociales</v>
      </c>
      <c r="U2628" s="57" t="str">
        <f>MID(Tabla1[[#This Row],[Aplicación]],9,4)</f>
        <v>2312</v>
      </c>
      <c r="V2628" s="54" t="str">
        <f>VLOOKUP(Tabla1[[#This Row],[PROGRAMA]],Hoja1!A:B,2,FALSE)</f>
        <v>2312. Iniciativas sociales</v>
      </c>
      <c r="W2628" s="57" t="str">
        <f>MID(Tabla1[[#This Row],[Aplicación]],14,2)</f>
        <v>21</v>
      </c>
      <c r="X2628" s="57" t="str">
        <f>MID(Tabla1[[#This Row],[Aplicación]],14,6)</f>
        <v>213</v>
      </c>
    </row>
    <row r="2629" spans="1:24" x14ac:dyDescent="0.25">
      <c r="A2629" s="60">
        <v>220240039292</v>
      </c>
      <c r="B2629" s="43" t="s">
        <v>390</v>
      </c>
      <c r="C2629" s="61">
        <v>45525</v>
      </c>
      <c r="D2629" s="60">
        <v>22024006045</v>
      </c>
      <c r="E2629" s="43" t="s">
        <v>1158</v>
      </c>
      <c r="F2629" s="62">
        <v>68.97</v>
      </c>
      <c r="G2629" s="43" t="s">
        <v>2375</v>
      </c>
      <c r="H2629" s="43" t="s">
        <v>5963</v>
      </c>
      <c r="I2629" s="69">
        <v>220</v>
      </c>
      <c r="J2629" s="43" t="s">
        <v>486</v>
      </c>
      <c r="K2629" s="43" t="s">
        <v>486</v>
      </c>
      <c r="L2629" s="43" t="s">
        <v>413</v>
      </c>
      <c r="M2629" s="43" t="s">
        <v>585</v>
      </c>
      <c r="N2629" s="43" t="s">
        <v>539</v>
      </c>
      <c r="O2629" s="68" t="s">
        <v>326</v>
      </c>
      <c r="P2629" s="68" t="s">
        <v>4838</v>
      </c>
      <c r="Q2629" s="57" t="str">
        <f>MID(Tabla1[[#This Row],[Aplicación]],14,1)</f>
        <v>2</v>
      </c>
      <c r="R2629" s="35" t="s">
        <v>265</v>
      </c>
      <c r="S2629" s="57" t="str">
        <f>MID(Tabla1[[#This Row],[Aplicación]],6,2)</f>
        <v>10</v>
      </c>
      <c r="T2629" s="54" t="str">
        <f>VLOOKUP(Tabla1[[#This Row],[AREA]],Hoja1!A:B,2,FALSE)</f>
        <v>10. Personas mayores, familia y servicios sociales</v>
      </c>
      <c r="U2629" s="57" t="str">
        <f>MID(Tabla1[[#This Row],[Aplicación]],9,4)</f>
        <v>2312</v>
      </c>
      <c r="V2629" s="54" t="str">
        <f>VLOOKUP(Tabla1[[#This Row],[PROGRAMA]],Hoja1!A:B,2,FALSE)</f>
        <v>2312. Iniciativas sociales</v>
      </c>
      <c r="W2629" s="57" t="str">
        <f>MID(Tabla1[[#This Row],[Aplicación]],14,2)</f>
        <v>21</v>
      </c>
      <c r="X2629" s="57" t="str">
        <f>MID(Tabla1[[#This Row],[Aplicación]],14,6)</f>
        <v>213</v>
      </c>
    </row>
    <row r="2630" spans="1:24" x14ac:dyDescent="0.25">
      <c r="A2630" s="60">
        <v>220240044416</v>
      </c>
      <c r="B2630" s="43" t="s">
        <v>390</v>
      </c>
      <c r="C2630" s="61">
        <v>45562</v>
      </c>
      <c r="D2630" s="60">
        <v>22024006793</v>
      </c>
      <c r="E2630" s="43" t="s">
        <v>1158</v>
      </c>
      <c r="F2630" s="62">
        <v>486.46</v>
      </c>
      <c r="G2630" s="43" t="s">
        <v>14</v>
      </c>
      <c r="H2630" s="43" t="s">
        <v>6007</v>
      </c>
      <c r="I2630" s="69" t="s">
        <v>2930</v>
      </c>
      <c r="J2630" s="43" t="s">
        <v>398</v>
      </c>
      <c r="K2630" s="43" t="s">
        <v>398</v>
      </c>
      <c r="L2630" s="43" t="s">
        <v>399</v>
      </c>
      <c r="M2630" s="43" t="s">
        <v>585</v>
      </c>
      <c r="N2630" s="43" t="s">
        <v>539</v>
      </c>
      <c r="O2630" s="68" t="s">
        <v>326</v>
      </c>
      <c r="P2630" s="68" t="s">
        <v>4838</v>
      </c>
      <c r="Q2630" s="57" t="str">
        <f>MID(Tabla1[[#This Row],[Aplicación]],14,1)</f>
        <v>2</v>
      </c>
      <c r="R2630" s="35" t="s">
        <v>265</v>
      </c>
      <c r="S2630" s="57" t="str">
        <f>MID(Tabla1[[#This Row],[Aplicación]],6,2)</f>
        <v>10</v>
      </c>
      <c r="T2630" s="54" t="str">
        <f>VLOOKUP(Tabla1[[#This Row],[AREA]],Hoja1!A:B,2,FALSE)</f>
        <v>10. Personas mayores, familia y servicios sociales</v>
      </c>
      <c r="U2630" s="57" t="str">
        <f>MID(Tabla1[[#This Row],[Aplicación]],9,4)</f>
        <v>2312</v>
      </c>
      <c r="V2630" s="54" t="str">
        <f>VLOOKUP(Tabla1[[#This Row],[PROGRAMA]],Hoja1!A:B,2,FALSE)</f>
        <v>2312. Iniciativas sociales</v>
      </c>
      <c r="W2630" s="57" t="str">
        <f>MID(Tabla1[[#This Row],[Aplicación]],14,2)</f>
        <v>21</v>
      </c>
      <c r="X2630" s="57" t="str">
        <f>MID(Tabla1[[#This Row],[Aplicación]],14,6)</f>
        <v>213</v>
      </c>
    </row>
    <row r="2631" spans="1:24" x14ac:dyDescent="0.25">
      <c r="A2631" s="60">
        <v>220240025802</v>
      </c>
      <c r="B2631" s="43" t="s">
        <v>390</v>
      </c>
      <c r="C2631" s="61">
        <v>45462</v>
      </c>
      <c r="D2631" s="60">
        <v>22024005098</v>
      </c>
      <c r="E2631" s="43" t="s">
        <v>3162</v>
      </c>
      <c r="F2631" s="62">
        <v>638.88</v>
      </c>
      <c r="G2631" s="43" t="s">
        <v>3163</v>
      </c>
      <c r="H2631" s="43" t="s">
        <v>3164</v>
      </c>
      <c r="I2631" s="69" t="s">
        <v>2930</v>
      </c>
      <c r="J2631" s="43" t="s">
        <v>547</v>
      </c>
      <c r="K2631" s="43" t="s">
        <v>547</v>
      </c>
      <c r="L2631" s="43" t="s">
        <v>399</v>
      </c>
      <c r="M2631" s="43" t="s">
        <v>585</v>
      </c>
      <c r="N2631" s="43" t="s">
        <v>539</v>
      </c>
      <c r="O2631" s="68" t="s">
        <v>326</v>
      </c>
      <c r="P2631" s="68" t="s">
        <v>2931</v>
      </c>
      <c r="Q2631" s="57" t="s">
        <v>2932</v>
      </c>
      <c r="R2631" s="35" t="s">
        <v>265</v>
      </c>
      <c r="S2631" s="57" t="str">
        <f>MID(Tabla1[[#This Row],[Aplicación]],6,2)</f>
        <v>10</v>
      </c>
      <c r="T2631" s="54" t="str">
        <f>VLOOKUP(Tabla1[[#This Row],[AREA]],Hoja1!A:B,2,FALSE)</f>
        <v>10. Personas mayores, familia y servicios sociales</v>
      </c>
      <c r="U2631" s="57" t="str">
        <f>MID(Tabla1[[#This Row],[Aplicación]],9,4)</f>
        <v>2312</v>
      </c>
      <c r="V2631" s="54" t="str">
        <f>VLOOKUP(Tabla1[[#This Row],[PROGRAMA]],Hoja1!A:B,2,FALSE)</f>
        <v>2312. Iniciativas sociales</v>
      </c>
      <c r="W2631" s="57" t="str">
        <f>MID(Tabla1[[#This Row],[Aplicación]],14,2)</f>
        <v>21</v>
      </c>
      <c r="X2631" s="57" t="str">
        <f>MID(Tabla1[[#This Row],[Aplicación]],14,6)</f>
        <v>215</v>
      </c>
    </row>
    <row r="2632" spans="1:24" x14ac:dyDescent="0.25">
      <c r="A2632" s="60">
        <v>220240021020</v>
      </c>
      <c r="B2632" s="43" t="s">
        <v>390</v>
      </c>
      <c r="C2632" s="61">
        <v>45436</v>
      </c>
      <c r="D2632" s="60">
        <v>22024004698</v>
      </c>
      <c r="E2632" s="43" t="s">
        <v>3162</v>
      </c>
      <c r="F2632" s="62">
        <v>580.79999999999995</v>
      </c>
      <c r="G2632" s="43" t="s">
        <v>3163</v>
      </c>
      <c r="H2632" s="43" t="s">
        <v>3674</v>
      </c>
      <c r="I2632" s="69" t="s">
        <v>2930</v>
      </c>
      <c r="J2632" s="43" t="s">
        <v>547</v>
      </c>
      <c r="K2632" s="43" t="s">
        <v>547</v>
      </c>
      <c r="L2632" s="43" t="s">
        <v>399</v>
      </c>
      <c r="M2632" s="43" t="s">
        <v>585</v>
      </c>
      <c r="N2632" s="43" t="s">
        <v>539</v>
      </c>
      <c r="O2632" s="68" t="s">
        <v>326</v>
      </c>
      <c r="P2632" s="68" t="s">
        <v>2931</v>
      </c>
      <c r="Q2632" s="57" t="s">
        <v>2932</v>
      </c>
      <c r="R2632" s="35" t="s">
        <v>265</v>
      </c>
      <c r="S2632" s="57" t="str">
        <f>MID(Tabla1[[#This Row],[Aplicación]],6,2)</f>
        <v>10</v>
      </c>
      <c r="T2632" s="54" t="str">
        <f>VLOOKUP(Tabla1[[#This Row],[AREA]],Hoja1!A:B,2,FALSE)</f>
        <v>10. Personas mayores, familia y servicios sociales</v>
      </c>
      <c r="U2632" s="57" t="str">
        <f>MID(Tabla1[[#This Row],[Aplicación]],9,4)</f>
        <v>2312</v>
      </c>
      <c r="V2632" s="54" t="str">
        <f>VLOOKUP(Tabla1[[#This Row],[PROGRAMA]],Hoja1!A:B,2,FALSE)</f>
        <v>2312. Iniciativas sociales</v>
      </c>
      <c r="W2632" s="57" t="str">
        <f>MID(Tabla1[[#This Row],[Aplicación]],14,2)</f>
        <v>21</v>
      </c>
      <c r="X2632" s="57" t="str">
        <f>MID(Tabla1[[#This Row],[Aplicación]],14,6)</f>
        <v>215</v>
      </c>
    </row>
    <row r="2633" spans="1:24" x14ac:dyDescent="0.25">
      <c r="A2633" s="60">
        <v>220239000189</v>
      </c>
      <c r="B2633" s="43" t="s">
        <v>390</v>
      </c>
      <c r="C2633" s="61">
        <v>45292</v>
      </c>
      <c r="D2633" s="60">
        <v>22024001161</v>
      </c>
      <c r="E2633" s="43" t="s">
        <v>1453</v>
      </c>
      <c r="F2633" s="62">
        <v>1066.3900000000001</v>
      </c>
      <c r="G2633" s="43" t="s">
        <v>774</v>
      </c>
      <c r="H2633" s="43" t="s">
        <v>2341</v>
      </c>
      <c r="I2633" s="69">
        <v>220</v>
      </c>
      <c r="J2633" s="43" t="s">
        <v>393</v>
      </c>
      <c r="K2633" s="43" t="s">
        <v>393</v>
      </c>
      <c r="L2633" s="43" t="s">
        <v>399</v>
      </c>
      <c r="M2633" s="43" t="s">
        <v>585</v>
      </c>
      <c r="N2633" s="43" t="s">
        <v>539</v>
      </c>
      <c r="O2633" s="52" t="s">
        <v>326</v>
      </c>
      <c r="P2633" s="63" t="s">
        <v>276</v>
      </c>
      <c r="Q2633" s="57" t="str">
        <f>MID(Tabla1[[#This Row],[Aplicación]],14,1)</f>
        <v>2</v>
      </c>
      <c r="R2633" s="35" t="s">
        <v>265</v>
      </c>
      <c r="S2633" s="57" t="str">
        <f>MID(Tabla1[[#This Row],[Aplicación]],6,2)</f>
        <v>10</v>
      </c>
      <c r="T2633" s="54" t="str">
        <f>VLOOKUP(Tabla1[[#This Row],[AREA]],Hoja1!A:B,2,FALSE)</f>
        <v>10. Personas mayores, familia y servicios sociales</v>
      </c>
      <c r="U2633" s="57" t="str">
        <f>MID(Tabla1[[#This Row],[Aplicación]],9,4)</f>
        <v>2312</v>
      </c>
      <c r="V2633" s="54" t="str">
        <f>VLOOKUP(Tabla1[[#This Row],[PROGRAMA]],Hoja1!A:B,2,FALSE)</f>
        <v>2312. Iniciativas sociales</v>
      </c>
      <c r="W2633" s="57" t="str">
        <f>MID(Tabla1[[#This Row],[Aplicación]],14,2)</f>
        <v>21</v>
      </c>
      <c r="X2633" s="57" t="str">
        <f>MID(Tabla1[[#This Row],[Aplicación]],14,6)</f>
        <v>216</v>
      </c>
    </row>
    <row r="2634" spans="1:24" x14ac:dyDescent="0.25">
      <c r="A2634" s="60">
        <v>220240003113</v>
      </c>
      <c r="B2634" s="43" t="s">
        <v>702</v>
      </c>
      <c r="C2634" s="61">
        <v>45343</v>
      </c>
      <c r="D2634" s="60">
        <v>22024000071</v>
      </c>
      <c r="E2634" s="43" t="s">
        <v>1453</v>
      </c>
      <c r="F2634" s="62">
        <v>9601.75</v>
      </c>
      <c r="G2634" s="43" t="s">
        <v>774</v>
      </c>
      <c r="H2634" s="43" t="s">
        <v>2566</v>
      </c>
      <c r="I2634" s="69">
        <v>300</v>
      </c>
      <c r="J2634" s="43" t="s">
        <v>393</v>
      </c>
      <c r="K2634" s="43" t="s">
        <v>393</v>
      </c>
      <c r="L2634" s="43" t="s">
        <v>399</v>
      </c>
      <c r="M2634" s="43" t="s">
        <v>395</v>
      </c>
      <c r="N2634" s="43" t="s">
        <v>396</v>
      </c>
      <c r="O2634" s="52" t="s">
        <v>321</v>
      </c>
      <c r="P2634" s="63" t="s">
        <v>276</v>
      </c>
      <c r="Q2634" s="57" t="str">
        <f>MID(Tabla1[[#This Row],[Aplicación]],14,1)</f>
        <v>2</v>
      </c>
      <c r="R2634" s="35" t="s">
        <v>265</v>
      </c>
      <c r="S2634" s="57" t="str">
        <f>MID(Tabla1[[#This Row],[Aplicación]],6,2)</f>
        <v>10</v>
      </c>
      <c r="T2634" s="54" t="str">
        <f>VLOOKUP(Tabla1[[#This Row],[AREA]],Hoja1!A:B,2,FALSE)</f>
        <v>10. Personas mayores, familia y servicios sociales</v>
      </c>
      <c r="U2634" s="57" t="str">
        <f>MID(Tabla1[[#This Row],[Aplicación]],9,4)</f>
        <v>2312</v>
      </c>
      <c r="V2634" s="54" t="str">
        <f>VLOOKUP(Tabla1[[#This Row],[PROGRAMA]],Hoja1!A:B,2,FALSE)</f>
        <v>2312. Iniciativas sociales</v>
      </c>
      <c r="W2634" s="57" t="str">
        <f>MID(Tabla1[[#This Row],[Aplicación]],14,2)</f>
        <v>21</v>
      </c>
      <c r="X2634" s="57" t="str">
        <f>MID(Tabla1[[#This Row],[Aplicación]],14,6)</f>
        <v>216</v>
      </c>
    </row>
    <row r="2635" spans="1:24" x14ac:dyDescent="0.25">
      <c r="A2635" s="60">
        <v>220240012078</v>
      </c>
      <c r="B2635" s="43" t="s">
        <v>390</v>
      </c>
      <c r="C2635" s="61">
        <v>45401</v>
      </c>
      <c r="D2635" s="60">
        <v>22024004015</v>
      </c>
      <c r="E2635" s="43" t="s">
        <v>1453</v>
      </c>
      <c r="F2635" s="62">
        <v>1719.72</v>
      </c>
      <c r="G2635" s="43" t="s">
        <v>774</v>
      </c>
      <c r="H2635" s="43" t="s">
        <v>4340</v>
      </c>
      <c r="I2635" s="69" t="s">
        <v>2930</v>
      </c>
      <c r="J2635" s="43" t="s">
        <v>393</v>
      </c>
      <c r="K2635" s="43" t="s">
        <v>393</v>
      </c>
      <c r="L2635" s="43" t="s">
        <v>399</v>
      </c>
      <c r="M2635" s="43" t="s">
        <v>395</v>
      </c>
      <c r="N2635" s="43" t="s">
        <v>396</v>
      </c>
      <c r="O2635" s="68" t="s">
        <v>321</v>
      </c>
      <c r="P2635" s="68" t="s">
        <v>2931</v>
      </c>
      <c r="Q2635" s="57" t="s">
        <v>2932</v>
      </c>
      <c r="R2635" s="35" t="s">
        <v>265</v>
      </c>
      <c r="S2635" s="57" t="str">
        <f>MID(Tabla1[[#This Row],[Aplicación]],6,2)</f>
        <v>10</v>
      </c>
      <c r="T2635" s="54" t="str">
        <f>VLOOKUP(Tabla1[[#This Row],[AREA]],Hoja1!A:B,2,FALSE)</f>
        <v>10. Personas mayores, familia y servicios sociales</v>
      </c>
      <c r="U2635" s="57" t="str">
        <f>MID(Tabla1[[#This Row],[Aplicación]],9,4)</f>
        <v>2312</v>
      </c>
      <c r="V2635" s="54" t="str">
        <f>VLOOKUP(Tabla1[[#This Row],[PROGRAMA]],Hoja1!A:B,2,FALSE)</f>
        <v>2312. Iniciativas sociales</v>
      </c>
      <c r="W2635" s="57" t="str">
        <f>MID(Tabla1[[#This Row],[Aplicación]],14,2)</f>
        <v>21</v>
      </c>
      <c r="X2635" s="57" t="str">
        <f>MID(Tabla1[[#This Row],[Aplicación]],14,6)</f>
        <v>216</v>
      </c>
    </row>
    <row r="2636" spans="1:24" x14ac:dyDescent="0.25">
      <c r="A2636" s="60">
        <v>220239000833</v>
      </c>
      <c r="B2636" s="43" t="s">
        <v>390</v>
      </c>
      <c r="C2636" s="61">
        <v>45292</v>
      </c>
      <c r="D2636" s="60">
        <v>22024001184</v>
      </c>
      <c r="E2636" s="43" t="s">
        <v>1271</v>
      </c>
      <c r="F2636" s="62">
        <v>65000</v>
      </c>
      <c r="G2636" s="43" t="s">
        <v>426</v>
      </c>
      <c r="H2636" s="43" t="s">
        <v>1654</v>
      </c>
      <c r="I2636" s="69">
        <v>220</v>
      </c>
      <c r="J2636" s="43" t="s">
        <v>427</v>
      </c>
      <c r="K2636" s="43" t="s">
        <v>428</v>
      </c>
      <c r="L2636" s="43" t="s">
        <v>413</v>
      </c>
      <c r="M2636" s="43" t="s">
        <v>395</v>
      </c>
      <c r="N2636" s="43" t="s">
        <v>433</v>
      </c>
      <c r="O2636" s="52" t="s">
        <v>321</v>
      </c>
      <c r="P2636" s="63" t="s">
        <v>276</v>
      </c>
      <c r="Q2636" s="57" t="str">
        <f>MID(Tabla1[[#This Row],[Aplicación]],14,1)</f>
        <v>2</v>
      </c>
      <c r="R2636" s="35" t="s">
        <v>265</v>
      </c>
      <c r="S2636" s="57" t="str">
        <f>MID(Tabla1[[#This Row],[Aplicación]],6,2)</f>
        <v>10</v>
      </c>
      <c r="T2636" s="54" t="str">
        <f>VLOOKUP(Tabla1[[#This Row],[AREA]],Hoja1!A:B,2,FALSE)</f>
        <v>10. Personas mayores, familia y servicios sociales</v>
      </c>
      <c r="U2636" s="57" t="str">
        <f>MID(Tabla1[[#This Row],[Aplicación]],9,4)</f>
        <v>2314</v>
      </c>
      <c r="V2636" s="54" t="str">
        <f>VLOOKUP(Tabla1[[#This Row],[PROGRAMA]],Hoja1!A:B,2,FALSE)</f>
        <v>2314. Centro de programas juveniles</v>
      </c>
      <c r="W2636" s="57" t="str">
        <f>MID(Tabla1[[#This Row],[Aplicación]],14,2)</f>
        <v>22</v>
      </c>
      <c r="X2636" s="57" t="str">
        <f>MID(Tabla1[[#This Row],[Aplicación]],14,6)</f>
        <v>22100</v>
      </c>
    </row>
    <row r="2637" spans="1:24" x14ac:dyDescent="0.25">
      <c r="A2637" s="60">
        <v>220240005402</v>
      </c>
      <c r="B2637" s="43" t="s">
        <v>390</v>
      </c>
      <c r="C2637" s="61">
        <v>45363</v>
      </c>
      <c r="D2637" s="60">
        <v>22024002924</v>
      </c>
      <c r="E2637" s="43" t="s">
        <v>1315</v>
      </c>
      <c r="F2637" s="62">
        <v>77.010000000000005</v>
      </c>
      <c r="G2637" s="43" t="s">
        <v>91</v>
      </c>
      <c r="H2637" s="43" t="s">
        <v>1734</v>
      </c>
      <c r="I2637" s="69">
        <v>220</v>
      </c>
      <c r="J2637" s="43" t="s">
        <v>398</v>
      </c>
      <c r="K2637" s="43" t="s">
        <v>398</v>
      </c>
      <c r="L2637" s="43" t="s">
        <v>413</v>
      </c>
      <c r="M2637" s="43" t="s">
        <v>585</v>
      </c>
      <c r="N2637" s="43" t="s">
        <v>539</v>
      </c>
      <c r="O2637" s="52" t="s">
        <v>326</v>
      </c>
      <c r="P2637" s="63" t="s">
        <v>276</v>
      </c>
      <c r="Q2637" s="57" t="str">
        <f>MID(Tabla1[[#This Row],[Aplicación]],14,1)</f>
        <v>2</v>
      </c>
      <c r="R2637" s="35" t="s">
        <v>265</v>
      </c>
      <c r="S2637" s="57" t="str">
        <f>MID(Tabla1[[#This Row],[Aplicación]],6,2)</f>
        <v>10</v>
      </c>
      <c r="T2637" s="54" t="str">
        <f>VLOOKUP(Tabla1[[#This Row],[AREA]],Hoja1!A:B,2,FALSE)</f>
        <v>10. Personas mayores, familia y servicios sociales</v>
      </c>
      <c r="U2637" s="57" t="str">
        <f>MID(Tabla1[[#This Row],[Aplicación]],9,4)</f>
        <v>2314</v>
      </c>
      <c r="V2637" s="54" t="str">
        <f>VLOOKUP(Tabla1[[#This Row],[PROGRAMA]],Hoja1!A:B,2,FALSE)</f>
        <v>2314. Centro de programas juveniles</v>
      </c>
      <c r="W2637" s="57" t="str">
        <f>MID(Tabla1[[#This Row],[Aplicación]],14,2)</f>
        <v>22</v>
      </c>
      <c r="X2637" s="57" t="str">
        <f>MID(Tabla1[[#This Row],[Aplicación]],14,6)</f>
        <v>22613</v>
      </c>
    </row>
    <row r="2638" spans="1:24" x14ac:dyDescent="0.25">
      <c r="A2638" s="60">
        <v>220240003352</v>
      </c>
      <c r="B2638" s="43" t="s">
        <v>390</v>
      </c>
      <c r="C2638" s="61">
        <v>45348</v>
      </c>
      <c r="D2638" s="60">
        <v>22024002256</v>
      </c>
      <c r="E2638" s="43" t="s">
        <v>1315</v>
      </c>
      <c r="F2638" s="62">
        <v>472.75</v>
      </c>
      <c r="G2638" s="43" t="s">
        <v>91</v>
      </c>
      <c r="H2638" s="43" t="s">
        <v>1920</v>
      </c>
      <c r="I2638" s="69">
        <v>220</v>
      </c>
      <c r="J2638" s="43" t="s">
        <v>398</v>
      </c>
      <c r="K2638" s="43" t="s">
        <v>398</v>
      </c>
      <c r="L2638" s="43" t="s">
        <v>413</v>
      </c>
      <c r="M2638" s="43" t="s">
        <v>585</v>
      </c>
      <c r="N2638" s="43" t="s">
        <v>539</v>
      </c>
      <c r="O2638" s="52" t="s">
        <v>326</v>
      </c>
      <c r="P2638" s="63" t="s">
        <v>276</v>
      </c>
      <c r="Q2638" s="57" t="str">
        <f>MID(Tabla1[[#This Row],[Aplicación]],14,1)</f>
        <v>2</v>
      </c>
      <c r="R2638" s="35" t="s">
        <v>265</v>
      </c>
      <c r="S2638" s="57" t="str">
        <f>MID(Tabla1[[#This Row],[Aplicación]],6,2)</f>
        <v>10</v>
      </c>
      <c r="T2638" s="54" t="str">
        <f>VLOOKUP(Tabla1[[#This Row],[AREA]],Hoja1!A:B,2,FALSE)</f>
        <v>10. Personas mayores, familia y servicios sociales</v>
      </c>
      <c r="U2638" s="57" t="str">
        <f>MID(Tabla1[[#This Row],[Aplicación]],9,4)</f>
        <v>2314</v>
      </c>
      <c r="V2638" s="54" t="str">
        <f>VLOOKUP(Tabla1[[#This Row],[PROGRAMA]],Hoja1!A:B,2,FALSE)</f>
        <v>2314. Centro de programas juveniles</v>
      </c>
      <c r="W2638" s="57" t="str">
        <f>MID(Tabla1[[#This Row],[Aplicación]],14,2)</f>
        <v>22</v>
      </c>
      <c r="X2638" s="57" t="str">
        <f>MID(Tabla1[[#This Row],[Aplicación]],14,6)</f>
        <v>22613</v>
      </c>
    </row>
    <row r="2639" spans="1:24" x14ac:dyDescent="0.25">
      <c r="A2639" s="60">
        <v>220240000829</v>
      </c>
      <c r="B2639" s="43" t="s">
        <v>390</v>
      </c>
      <c r="C2639" s="61">
        <v>45330</v>
      </c>
      <c r="D2639" s="60">
        <v>22024000946</v>
      </c>
      <c r="E2639" s="43" t="s">
        <v>1315</v>
      </c>
      <c r="F2639" s="62">
        <v>544.5</v>
      </c>
      <c r="G2639" s="43" t="s">
        <v>26</v>
      </c>
      <c r="H2639" s="43" t="s">
        <v>1956</v>
      </c>
      <c r="I2639" s="69">
        <v>220</v>
      </c>
      <c r="J2639" s="43" t="s">
        <v>398</v>
      </c>
      <c r="K2639" s="43" t="s">
        <v>398</v>
      </c>
      <c r="L2639" s="43" t="s">
        <v>413</v>
      </c>
      <c r="M2639" s="43" t="s">
        <v>585</v>
      </c>
      <c r="N2639" s="43" t="s">
        <v>539</v>
      </c>
      <c r="O2639" s="52" t="s">
        <v>326</v>
      </c>
      <c r="P2639" s="63" t="s">
        <v>276</v>
      </c>
      <c r="Q2639" s="57" t="str">
        <f>MID(Tabla1[[#This Row],[Aplicación]],14,1)</f>
        <v>2</v>
      </c>
      <c r="R2639" s="35" t="s">
        <v>265</v>
      </c>
      <c r="S2639" s="57" t="str">
        <f>MID(Tabla1[[#This Row],[Aplicación]],6,2)</f>
        <v>10</v>
      </c>
      <c r="T2639" s="54" t="str">
        <f>VLOOKUP(Tabla1[[#This Row],[AREA]],Hoja1!A:B,2,FALSE)</f>
        <v>10. Personas mayores, familia y servicios sociales</v>
      </c>
      <c r="U2639" s="57" t="str">
        <f>MID(Tabla1[[#This Row],[Aplicación]],9,4)</f>
        <v>2314</v>
      </c>
      <c r="V2639" s="54" t="str">
        <f>VLOOKUP(Tabla1[[#This Row],[PROGRAMA]],Hoja1!A:B,2,FALSE)</f>
        <v>2314. Centro de programas juveniles</v>
      </c>
      <c r="W2639" s="57" t="str">
        <f>MID(Tabla1[[#This Row],[Aplicación]],14,2)</f>
        <v>22</v>
      </c>
      <c r="X2639" s="57" t="str">
        <f>MID(Tabla1[[#This Row],[Aplicación]],14,6)</f>
        <v>22613</v>
      </c>
    </row>
    <row r="2640" spans="1:24" x14ac:dyDescent="0.25">
      <c r="A2640" s="60">
        <v>220239000811</v>
      </c>
      <c r="B2640" s="43" t="s">
        <v>390</v>
      </c>
      <c r="C2640" s="61">
        <v>45292</v>
      </c>
      <c r="D2640" s="60">
        <v>22024001413</v>
      </c>
      <c r="E2640" s="43" t="s">
        <v>1315</v>
      </c>
      <c r="F2640" s="62">
        <v>3746.16</v>
      </c>
      <c r="G2640" s="43" t="s">
        <v>345</v>
      </c>
      <c r="H2640" s="43" t="s">
        <v>2029</v>
      </c>
      <c r="I2640" s="69">
        <v>220</v>
      </c>
      <c r="J2640" s="43" t="s">
        <v>398</v>
      </c>
      <c r="K2640" s="43" t="s">
        <v>398</v>
      </c>
      <c r="L2640" s="43" t="s">
        <v>399</v>
      </c>
      <c r="M2640" s="43" t="s">
        <v>585</v>
      </c>
      <c r="N2640" s="43" t="s">
        <v>539</v>
      </c>
      <c r="O2640" s="52" t="s">
        <v>326</v>
      </c>
      <c r="P2640" s="63" t="s">
        <v>276</v>
      </c>
      <c r="Q2640" s="57" t="str">
        <f>MID(Tabla1[[#This Row],[Aplicación]],14,1)</f>
        <v>2</v>
      </c>
      <c r="R2640" s="35" t="s">
        <v>265</v>
      </c>
      <c r="S2640" s="57" t="str">
        <f>MID(Tabla1[[#This Row],[Aplicación]],6,2)</f>
        <v>10</v>
      </c>
      <c r="T2640" s="54" t="str">
        <f>VLOOKUP(Tabla1[[#This Row],[AREA]],Hoja1!A:B,2,FALSE)</f>
        <v>10. Personas mayores, familia y servicios sociales</v>
      </c>
      <c r="U2640" s="57" t="str">
        <f>MID(Tabla1[[#This Row],[Aplicación]],9,4)</f>
        <v>2314</v>
      </c>
      <c r="V2640" s="54" t="str">
        <f>VLOOKUP(Tabla1[[#This Row],[PROGRAMA]],Hoja1!A:B,2,FALSE)</f>
        <v>2314. Centro de programas juveniles</v>
      </c>
      <c r="W2640" s="57" t="str">
        <f>MID(Tabla1[[#This Row],[Aplicación]],14,2)</f>
        <v>22</v>
      </c>
      <c r="X2640" s="57" t="str">
        <f>MID(Tabla1[[#This Row],[Aplicación]],14,6)</f>
        <v>22613</v>
      </c>
    </row>
    <row r="2641" spans="1:24" x14ac:dyDescent="0.25">
      <c r="A2641" s="60">
        <v>220240003078</v>
      </c>
      <c r="B2641" s="43" t="s">
        <v>390</v>
      </c>
      <c r="C2641" s="61">
        <v>45343</v>
      </c>
      <c r="D2641" s="60">
        <v>22024001819</v>
      </c>
      <c r="E2641" s="43" t="s">
        <v>1315</v>
      </c>
      <c r="F2641" s="62">
        <v>800</v>
      </c>
      <c r="G2641" s="43" t="s">
        <v>2087</v>
      </c>
      <c r="H2641" s="43" t="s">
        <v>2088</v>
      </c>
      <c r="I2641" s="69">
        <v>220</v>
      </c>
      <c r="J2641" s="43" t="s">
        <v>393</v>
      </c>
      <c r="K2641" s="43" t="s">
        <v>393</v>
      </c>
      <c r="L2641" s="43" t="s">
        <v>399</v>
      </c>
      <c r="M2641" s="43" t="s">
        <v>585</v>
      </c>
      <c r="N2641" s="43" t="s">
        <v>539</v>
      </c>
      <c r="O2641" s="52" t="s">
        <v>326</v>
      </c>
      <c r="P2641" s="63" t="s">
        <v>276</v>
      </c>
      <c r="Q2641" s="57" t="str">
        <f>MID(Tabla1[[#This Row],[Aplicación]],14,1)</f>
        <v>2</v>
      </c>
      <c r="R2641" s="35" t="s">
        <v>265</v>
      </c>
      <c r="S2641" s="57" t="str">
        <f>MID(Tabla1[[#This Row],[Aplicación]],6,2)</f>
        <v>10</v>
      </c>
      <c r="T2641" s="54" t="str">
        <f>VLOOKUP(Tabla1[[#This Row],[AREA]],Hoja1!A:B,2,FALSE)</f>
        <v>10. Personas mayores, familia y servicios sociales</v>
      </c>
      <c r="U2641" s="57" t="str">
        <f>MID(Tabla1[[#This Row],[Aplicación]],9,4)</f>
        <v>2314</v>
      </c>
      <c r="V2641" s="54" t="str">
        <f>VLOOKUP(Tabla1[[#This Row],[PROGRAMA]],Hoja1!A:B,2,FALSE)</f>
        <v>2314. Centro de programas juveniles</v>
      </c>
      <c r="W2641" s="57" t="str">
        <f>MID(Tabla1[[#This Row],[Aplicación]],14,2)</f>
        <v>22</v>
      </c>
      <c r="X2641" s="57" t="str">
        <f>MID(Tabla1[[#This Row],[Aplicación]],14,6)</f>
        <v>22613</v>
      </c>
    </row>
    <row r="2642" spans="1:24" x14ac:dyDescent="0.25">
      <c r="A2642" s="60">
        <v>220240003079</v>
      </c>
      <c r="B2642" s="43" t="s">
        <v>390</v>
      </c>
      <c r="C2642" s="61">
        <v>45343</v>
      </c>
      <c r="D2642" s="60">
        <v>22024001820</v>
      </c>
      <c r="E2642" s="43" t="s">
        <v>1315</v>
      </c>
      <c r="F2642" s="62">
        <v>800</v>
      </c>
      <c r="G2642" s="43" t="s">
        <v>2087</v>
      </c>
      <c r="H2642" s="43" t="s">
        <v>2089</v>
      </c>
      <c r="I2642" s="69">
        <v>220</v>
      </c>
      <c r="J2642" s="43" t="s">
        <v>393</v>
      </c>
      <c r="K2642" s="43" t="s">
        <v>393</v>
      </c>
      <c r="L2642" s="43" t="s">
        <v>399</v>
      </c>
      <c r="M2642" s="43" t="s">
        <v>585</v>
      </c>
      <c r="N2642" s="43" t="s">
        <v>539</v>
      </c>
      <c r="O2642" s="52" t="s">
        <v>326</v>
      </c>
      <c r="P2642" s="63" t="s">
        <v>276</v>
      </c>
      <c r="Q2642" s="57" t="str">
        <f>MID(Tabla1[[#This Row],[Aplicación]],14,1)</f>
        <v>2</v>
      </c>
      <c r="R2642" s="35" t="s">
        <v>265</v>
      </c>
      <c r="S2642" s="57" t="str">
        <f>MID(Tabla1[[#This Row],[Aplicación]],6,2)</f>
        <v>10</v>
      </c>
      <c r="T2642" s="54" t="str">
        <f>VLOOKUP(Tabla1[[#This Row],[AREA]],Hoja1!A:B,2,FALSE)</f>
        <v>10. Personas mayores, familia y servicios sociales</v>
      </c>
      <c r="U2642" s="57" t="str">
        <f>MID(Tabla1[[#This Row],[Aplicación]],9,4)</f>
        <v>2314</v>
      </c>
      <c r="V2642" s="54" t="str">
        <f>VLOOKUP(Tabla1[[#This Row],[PROGRAMA]],Hoja1!A:B,2,FALSE)</f>
        <v>2314. Centro de programas juveniles</v>
      </c>
      <c r="W2642" s="57" t="str">
        <f>MID(Tabla1[[#This Row],[Aplicación]],14,2)</f>
        <v>22</v>
      </c>
      <c r="X2642" s="57" t="str">
        <f>MID(Tabla1[[#This Row],[Aplicación]],14,6)</f>
        <v>22613</v>
      </c>
    </row>
    <row r="2643" spans="1:24" x14ac:dyDescent="0.25">
      <c r="A2643" s="44">
        <v>220240004878</v>
      </c>
      <c r="B2643" s="45" t="s">
        <v>390</v>
      </c>
      <c r="C2643" s="50">
        <v>45356</v>
      </c>
      <c r="D2643" s="44">
        <v>22024002641</v>
      </c>
      <c r="E2643" s="45" t="s">
        <v>1315</v>
      </c>
      <c r="F2643" s="51">
        <v>1000</v>
      </c>
      <c r="G2643" s="45" t="s">
        <v>372</v>
      </c>
      <c r="H2643" s="45" t="s">
        <v>2125</v>
      </c>
      <c r="I2643" s="53">
        <v>220</v>
      </c>
      <c r="J2643" s="45" t="s">
        <v>398</v>
      </c>
      <c r="K2643" s="45" t="s">
        <v>398</v>
      </c>
      <c r="L2643" s="45" t="s">
        <v>399</v>
      </c>
      <c r="M2643" s="45" t="s">
        <v>585</v>
      </c>
      <c r="N2643" s="45" t="s">
        <v>539</v>
      </c>
      <c r="O2643" s="52" t="s">
        <v>326</v>
      </c>
      <c r="P2643" s="63" t="s">
        <v>276</v>
      </c>
      <c r="Q2643" s="57" t="str">
        <f>MID(Tabla1[[#This Row],[Aplicación]],14,1)</f>
        <v>2</v>
      </c>
      <c r="R2643" s="35" t="s">
        <v>265</v>
      </c>
      <c r="S2643" s="57" t="str">
        <f>MID(Tabla1[[#This Row],[Aplicación]],6,2)</f>
        <v>10</v>
      </c>
      <c r="T2643" s="54" t="str">
        <f>VLOOKUP(Tabla1[[#This Row],[AREA]],Hoja1!A:B,2,FALSE)</f>
        <v>10. Personas mayores, familia y servicios sociales</v>
      </c>
      <c r="U2643" s="57" t="str">
        <f>MID(Tabla1[[#This Row],[Aplicación]],9,4)</f>
        <v>2314</v>
      </c>
      <c r="V2643" s="54" t="str">
        <f>VLOOKUP(Tabla1[[#This Row],[PROGRAMA]],Hoja1!A:B,2,FALSE)</f>
        <v>2314. Centro de programas juveniles</v>
      </c>
      <c r="W2643" s="57" t="str">
        <f>MID(Tabla1[[#This Row],[Aplicación]],14,2)</f>
        <v>22</v>
      </c>
      <c r="X2643" s="57" t="str">
        <f>MID(Tabla1[[#This Row],[Aplicación]],14,6)</f>
        <v>22613</v>
      </c>
    </row>
    <row r="2644" spans="1:24" x14ac:dyDescent="0.25">
      <c r="A2644" s="60">
        <v>220240003038</v>
      </c>
      <c r="B2644" s="43" t="s">
        <v>390</v>
      </c>
      <c r="C2644" s="61">
        <v>45343</v>
      </c>
      <c r="D2644" s="60">
        <v>22024001653</v>
      </c>
      <c r="E2644" s="43" t="s">
        <v>1315</v>
      </c>
      <c r="F2644" s="62">
        <v>1500</v>
      </c>
      <c r="G2644" s="43" t="s">
        <v>35</v>
      </c>
      <c r="H2644" s="43" t="s">
        <v>2231</v>
      </c>
      <c r="I2644" s="69">
        <v>220</v>
      </c>
      <c r="J2644" s="43" t="s">
        <v>398</v>
      </c>
      <c r="K2644" s="43" t="s">
        <v>398</v>
      </c>
      <c r="L2644" s="43" t="s">
        <v>399</v>
      </c>
      <c r="M2644" s="43" t="s">
        <v>585</v>
      </c>
      <c r="N2644" s="43" t="s">
        <v>539</v>
      </c>
      <c r="O2644" s="52" t="s">
        <v>326</v>
      </c>
      <c r="P2644" s="63" t="s">
        <v>276</v>
      </c>
      <c r="Q2644" s="57" t="str">
        <f>MID(Tabla1[[#This Row],[Aplicación]],14,1)</f>
        <v>2</v>
      </c>
      <c r="R2644" s="35" t="s">
        <v>265</v>
      </c>
      <c r="S2644" s="57" t="str">
        <f>MID(Tabla1[[#This Row],[Aplicación]],6,2)</f>
        <v>10</v>
      </c>
      <c r="T2644" s="54" t="str">
        <f>VLOOKUP(Tabla1[[#This Row],[AREA]],Hoja1!A:B,2,FALSE)</f>
        <v>10. Personas mayores, familia y servicios sociales</v>
      </c>
      <c r="U2644" s="57" t="str">
        <f>MID(Tabla1[[#This Row],[Aplicación]],9,4)</f>
        <v>2314</v>
      </c>
      <c r="V2644" s="54" t="str">
        <f>VLOOKUP(Tabla1[[#This Row],[PROGRAMA]],Hoja1!A:B,2,FALSE)</f>
        <v>2314. Centro de programas juveniles</v>
      </c>
      <c r="W2644" s="57" t="str">
        <f>MID(Tabla1[[#This Row],[Aplicación]],14,2)</f>
        <v>22</v>
      </c>
      <c r="X2644" s="57" t="str">
        <f>MID(Tabla1[[#This Row],[Aplicación]],14,6)</f>
        <v>22613</v>
      </c>
    </row>
    <row r="2645" spans="1:24" x14ac:dyDescent="0.25">
      <c r="A2645" s="60">
        <v>220240003061</v>
      </c>
      <c r="B2645" s="43" t="s">
        <v>390</v>
      </c>
      <c r="C2645" s="61">
        <v>45343</v>
      </c>
      <c r="D2645" s="60">
        <v>22024001751</v>
      </c>
      <c r="E2645" s="43" t="s">
        <v>1315</v>
      </c>
      <c r="F2645" s="62">
        <v>5203</v>
      </c>
      <c r="G2645" s="43" t="s">
        <v>2480</v>
      </c>
      <c r="H2645" s="43" t="s">
        <v>2580</v>
      </c>
      <c r="I2645" s="69">
        <v>220</v>
      </c>
      <c r="J2645" s="43" t="s">
        <v>398</v>
      </c>
      <c r="K2645" s="43" t="s">
        <v>398</v>
      </c>
      <c r="L2645" s="43" t="s">
        <v>399</v>
      </c>
      <c r="M2645" s="43" t="s">
        <v>585</v>
      </c>
      <c r="N2645" s="43" t="s">
        <v>539</v>
      </c>
      <c r="O2645" s="52" t="s">
        <v>326</v>
      </c>
      <c r="P2645" s="63" t="s">
        <v>276</v>
      </c>
      <c r="Q2645" s="57" t="str">
        <f>MID(Tabla1[[#This Row],[Aplicación]],14,1)</f>
        <v>2</v>
      </c>
      <c r="R2645" s="35" t="s">
        <v>265</v>
      </c>
      <c r="S2645" s="57" t="str">
        <f>MID(Tabla1[[#This Row],[Aplicación]],6,2)</f>
        <v>10</v>
      </c>
      <c r="T2645" s="54" t="str">
        <f>VLOOKUP(Tabla1[[#This Row],[AREA]],Hoja1!A:B,2,FALSE)</f>
        <v>10. Personas mayores, familia y servicios sociales</v>
      </c>
      <c r="U2645" s="57" t="str">
        <f>MID(Tabla1[[#This Row],[Aplicación]],9,4)</f>
        <v>2314</v>
      </c>
      <c r="V2645" s="54" t="str">
        <f>VLOOKUP(Tabla1[[#This Row],[PROGRAMA]],Hoja1!A:B,2,FALSE)</f>
        <v>2314. Centro de programas juveniles</v>
      </c>
      <c r="W2645" s="57" t="str">
        <f>MID(Tabla1[[#This Row],[Aplicación]],14,2)</f>
        <v>22</v>
      </c>
      <c r="X2645" s="57" t="str">
        <f>MID(Tabla1[[#This Row],[Aplicación]],14,6)</f>
        <v>22613</v>
      </c>
    </row>
    <row r="2646" spans="1:24" x14ac:dyDescent="0.25">
      <c r="A2646" s="60">
        <v>220240021727</v>
      </c>
      <c r="B2646" s="43" t="s">
        <v>390</v>
      </c>
      <c r="C2646" s="61">
        <v>45440</v>
      </c>
      <c r="D2646" s="60">
        <v>22024004629</v>
      </c>
      <c r="E2646" s="43" t="s">
        <v>1315</v>
      </c>
      <c r="F2646" s="62">
        <v>1000</v>
      </c>
      <c r="G2646" s="43" t="s">
        <v>3616</v>
      </c>
      <c r="H2646" s="43" t="s">
        <v>3617</v>
      </c>
      <c r="I2646" s="69" t="s">
        <v>2930</v>
      </c>
      <c r="J2646" s="43" t="s">
        <v>398</v>
      </c>
      <c r="K2646" s="43" t="s">
        <v>398</v>
      </c>
      <c r="L2646" s="43" t="s">
        <v>399</v>
      </c>
      <c r="M2646" s="43" t="s">
        <v>585</v>
      </c>
      <c r="N2646" s="43" t="s">
        <v>539</v>
      </c>
      <c r="O2646" s="68" t="s">
        <v>326</v>
      </c>
      <c r="P2646" s="68" t="s">
        <v>2931</v>
      </c>
      <c r="Q2646" s="57" t="s">
        <v>2932</v>
      </c>
      <c r="R2646" s="35" t="s">
        <v>265</v>
      </c>
      <c r="S2646" s="57" t="str">
        <f>MID(Tabla1[[#This Row],[Aplicación]],6,2)</f>
        <v>10</v>
      </c>
      <c r="T2646" s="54" t="str">
        <f>VLOOKUP(Tabla1[[#This Row],[AREA]],Hoja1!A:B,2,FALSE)</f>
        <v>10. Personas mayores, familia y servicios sociales</v>
      </c>
      <c r="U2646" s="57" t="str">
        <f>MID(Tabla1[[#This Row],[Aplicación]],9,4)</f>
        <v>2314</v>
      </c>
      <c r="V2646" s="54" t="str">
        <f>VLOOKUP(Tabla1[[#This Row],[PROGRAMA]],Hoja1!A:B,2,FALSE)</f>
        <v>2314. Centro de programas juveniles</v>
      </c>
      <c r="W2646" s="57" t="str">
        <f>MID(Tabla1[[#This Row],[Aplicación]],14,2)</f>
        <v>22</v>
      </c>
      <c r="X2646" s="57" t="str">
        <f>MID(Tabla1[[#This Row],[Aplicación]],14,6)</f>
        <v>22613</v>
      </c>
    </row>
    <row r="2647" spans="1:24" x14ac:dyDescent="0.25">
      <c r="A2647" s="60">
        <v>220240021720</v>
      </c>
      <c r="B2647" s="43" t="s">
        <v>390</v>
      </c>
      <c r="C2647" s="61">
        <v>45440</v>
      </c>
      <c r="D2647" s="60">
        <v>22024004583</v>
      </c>
      <c r="E2647" s="43" t="s">
        <v>1315</v>
      </c>
      <c r="F2647" s="62">
        <v>599</v>
      </c>
      <c r="G2647" s="43" t="s">
        <v>934</v>
      </c>
      <c r="H2647" s="43" t="s">
        <v>3622</v>
      </c>
      <c r="I2647" s="69" t="s">
        <v>2930</v>
      </c>
      <c r="J2647" s="43" t="s">
        <v>398</v>
      </c>
      <c r="K2647" s="43" t="s">
        <v>398</v>
      </c>
      <c r="L2647" s="43" t="s">
        <v>399</v>
      </c>
      <c r="M2647" s="43" t="s">
        <v>585</v>
      </c>
      <c r="N2647" s="43" t="s">
        <v>539</v>
      </c>
      <c r="O2647" s="68" t="s">
        <v>326</v>
      </c>
      <c r="P2647" s="68" t="s">
        <v>2931</v>
      </c>
      <c r="Q2647" s="57" t="s">
        <v>2932</v>
      </c>
      <c r="R2647" s="35" t="s">
        <v>265</v>
      </c>
      <c r="S2647" s="57" t="str">
        <f>MID(Tabla1[[#This Row],[Aplicación]],6,2)</f>
        <v>10</v>
      </c>
      <c r="T2647" s="54" t="str">
        <f>VLOOKUP(Tabla1[[#This Row],[AREA]],Hoja1!A:B,2,FALSE)</f>
        <v>10. Personas mayores, familia y servicios sociales</v>
      </c>
      <c r="U2647" s="57" t="str">
        <f>MID(Tabla1[[#This Row],[Aplicación]],9,4)</f>
        <v>2314</v>
      </c>
      <c r="V2647" s="54" t="str">
        <f>VLOOKUP(Tabla1[[#This Row],[PROGRAMA]],Hoja1!A:B,2,FALSE)</f>
        <v>2314. Centro de programas juveniles</v>
      </c>
      <c r="W2647" s="57" t="str">
        <f>MID(Tabla1[[#This Row],[Aplicación]],14,2)</f>
        <v>22</v>
      </c>
      <c r="X2647" s="57" t="str">
        <f>MID(Tabla1[[#This Row],[Aplicación]],14,6)</f>
        <v>22613</v>
      </c>
    </row>
    <row r="2648" spans="1:24" x14ac:dyDescent="0.25">
      <c r="A2648" s="60">
        <v>220240018537</v>
      </c>
      <c r="B2648" s="43" t="s">
        <v>390</v>
      </c>
      <c r="C2648" s="61">
        <v>45432</v>
      </c>
      <c r="D2648" s="60">
        <v>22024004379</v>
      </c>
      <c r="E2648" s="43" t="s">
        <v>1315</v>
      </c>
      <c r="F2648" s="62">
        <v>10000</v>
      </c>
      <c r="G2648" s="43" t="s">
        <v>3774</v>
      </c>
      <c r="H2648" s="43" t="s">
        <v>3775</v>
      </c>
      <c r="I2648" s="69" t="s">
        <v>2930</v>
      </c>
      <c r="J2648" s="43" t="s">
        <v>398</v>
      </c>
      <c r="K2648" s="43" t="s">
        <v>398</v>
      </c>
      <c r="L2648" s="43" t="s">
        <v>399</v>
      </c>
      <c r="M2648" s="43" t="s">
        <v>585</v>
      </c>
      <c r="N2648" s="43" t="s">
        <v>539</v>
      </c>
      <c r="O2648" s="68" t="s">
        <v>326</v>
      </c>
      <c r="P2648" s="68" t="s">
        <v>2931</v>
      </c>
      <c r="Q2648" s="57" t="s">
        <v>2932</v>
      </c>
      <c r="R2648" s="35" t="s">
        <v>265</v>
      </c>
      <c r="S2648" s="57" t="str">
        <f>MID(Tabla1[[#This Row],[Aplicación]],6,2)</f>
        <v>10</v>
      </c>
      <c r="T2648" s="54" t="str">
        <f>VLOOKUP(Tabla1[[#This Row],[AREA]],Hoja1!A:B,2,FALSE)</f>
        <v>10. Personas mayores, familia y servicios sociales</v>
      </c>
      <c r="U2648" s="57" t="str">
        <f>MID(Tabla1[[#This Row],[Aplicación]],9,4)</f>
        <v>2314</v>
      </c>
      <c r="V2648" s="54" t="str">
        <f>VLOOKUP(Tabla1[[#This Row],[PROGRAMA]],Hoja1!A:B,2,FALSE)</f>
        <v>2314. Centro de programas juveniles</v>
      </c>
      <c r="W2648" s="57" t="str">
        <f>MID(Tabla1[[#This Row],[Aplicación]],14,2)</f>
        <v>22</v>
      </c>
      <c r="X2648" s="57" t="str">
        <f>MID(Tabla1[[#This Row],[Aplicación]],14,6)</f>
        <v>22613</v>
      </c>
    </row>
    <row r="2649" spans="1:24" x14ac:dyDescent="0.25">
      <c r="A2649" s="60">
        <v>220240017452</v>
      </c>
      <c r="B2649" s="43" t="s">
        <v>390</v>
      </c>
      <c r="C2649" s="61">
        <v>45427</v>
      </c>
      <c r="D2649" s="60">
        <v>22024004434</v>
      </c>
      <c r="E2649" s="43" t="s">
        <v>1315</v>
      </c>
      <c r="F2649" s="62">
        <v>1097.47</v>
      </c>
      <c r="G2649" s="43" t="s">
        <v>3922</v>
      </c>
      <c r="H2649" s="43" t="s">
        <v>3923</v>
      </c>
      <c r="I2649" s="69" t="s">
        <v>2930</v>
      </c>
      <c r="J2649" s="43" t="s">
        <v>398</v>
      </c>
      <c r="K2649" s="43" t="s">
        <v>398</v>
      </c>
      <c r="L2649" s="43" t="s">
        <v>399</v>
      </c>
      <c r="M2649" s="43" t="s">
        <v>585</v>
      </c>
      <c r="N2649" s="43" t="s">
        <v>539</v>
      </c>
      <c r="O2649" s="68" t="s">
        <v>326</v>
      </c>
      <c r="P2649" s="68" t="s">
        <v>2931</v>
      </c>
      <c r="Q2649" s="57" t="s">
        <v>2932</v>
      </c>
      <c r="R2649" s="35" t="s">
        <v>265</v>
      </c>
      <c r="S2649" s="57" t="str">
        <f>MID(Tabla1[[#This Row],[Aplicación]],6,2)</f>
        <v>10</v>
      </c>
      <c r="T2649" s="54" t="str">
        <f>VLOOKUP(Tabla1[[#This Row],[AREA]],Hoja1!A:B,2,FALSE)</f>
        <v>10. Personas mayores, familia y servicios sociales</v>
      </c>
      <c r="U2649" s="57" t="str">
        <f>MID(Tabla1[[#This Row],[Aplicación]],9,4)</f>
        <v>2314</v>
      </c>
      <c r="V2649" s="54" t="str">
        <f>VLOOKUP(Tabla1[[#This Row],[PROGRAMA]],Hoja1!A:B,2,FALSE)</f>
        <v>2314. Centro de programas juveniles</v>
      </c>
      <c r="W2649" s="57" t="str">
        <f>MID(Tabla1[[#This Row],[Aplicación]],14,2)</f>
        <v>22</v>
      </c>
      <c r="X2649" s="57" t="str">
        <f>MID(Tabla1[[#This Row],[Aplicación]],14,6)</f>
        <v>22613</v>
      </c>
    </row>
    <row r="2650" spans="1:24" x14ac:dyDescent="0.25">
      <c r="A2650" s="60">
        <v>220240017450</v>
      </c>
      <c r="B2650" s="43" t="s">
        <v>390</v>
      </c>
      <c r="C2650" s="61">
        <v>45427</v>
      </c>
      <c r="D2650" s="60">
        <v>22024004422</v>
      </c>
      <c r="E2650" s="43" t="s">
        <v>1315</v>
      </c>
      <c r="F2650" s="62">
        <v>1391.5</v>
      </c>
      <c r="G2650" s="43" t="s">
        <v>3924</v>
      </c>
      <c r="H2650" s="43" t="s">
        <v>3925</v>
      </c>
      <c r="I2650" s="69" t="s">
        <v>2930</v>
      </c>
      <c r="J2650" s="43" t="s">
        <v>398</v>
      </c>
      <c r="K2650" s="43" t="s">
        <v>398</v>
      </c>
      <c r="L2650" s="43" t="s">
        <v>399</v>
      </c>
      <c r="M2650" s="43" t="s">
        <v>585</v>
      </c>
      <c r="N2650" s="43" t="s">
        <v>539</v>
      </c>
      <c r="O2650" s="68" t="s">
        <v>326</v>
      </c>
      <c r="P2650" s="68" t="s">
        <v>2931</v>
      </c>
      <c r="Q2650" s="57" t="s">
        <v>2932</v>
      </c>
      <c r="R2650" s="35" t="s">
        <v>265</v>
      </c>
      <c r="S2650" s="57" t="str">
        <f>MID(Tabla1[[#This Row],[Aplicación]],6,2)</f>
        <v>10</v>
      </c>
      <c r="T2650" s="54" t="str">
        <f>VLOOKUP(Tabla1[[#This Row],[AREA]],Hoja1!A:B,2,FALSE)</f>
        <v>10. Personas mayores, familia y servicios sociales</v>
      </c>
      <c r="U2650" s="57" t="str">
        <f>MID(Tabla1[[#This Row],[Aplicación]],9,4)</f>
        <v>2314</v>
      </c>
      <c r="V2650" s="54" t="str">
        <f>VLOOKUP(Tabla1[[#This Row],[PROGRAMA]],Hoja1!A:B,2,FALSE)</f>
        <v>2314. Centro de programas juveniles</v>
      </c>
      <c r="W2650" s="57" t="str">
        <f>MID(Tabla1[[#This Row],[Aplicación]],14,2)</f>
        <v>22</v>
      </c>
      <c r="X2650" s="57" t="str">
        <f>MID(Tabla1[[#This Row],[Aplicación]],14,6)</f>
        <v>22613</v>
      </c>
    </row>
    <row r="2651" spans="1:24" x14ac:dyDescent="0.25">
      <c r="A2651" s="60">
        <v>220240017449</v>
      </c>
      <c r="B2651" s="43" t="s">
        <v>390</v>
      </c>
      <c r="C2651" s="61">
        <v>45427</v>
      </c>
      <c r="D2651" s="60">
        <v>22024004421</v>
      </c>
      <c r="E2651" s="43" t="s">
        <v>1315</v>
      </c>
      <c r="F2651" s="62">
        <v>1500</v>
      </c>
      <c r="G2651" s="43" t="s">
        <v>3926</v>
      </c>
      <c r="H2651" s="43" t="s">
        <v>3927</v>
      </c>
      <c r="I2651" s="69" t="s">
        <v>2930</v>
      </c>
      <c r="J2651" s="43" t="s">
        <v>398</v>
      </c>
      <c r="K2651" s="43" t="s">
        <v>398</v>
      </c>
      <c r="L2651" s="43" t="s">
        <v>399</v>
      </c>
      <c r="M2651" s="43" t="s">
        <v>585</v>
      </c>
      <c r="N2651" s="43" t="s">
        <v>539</v>
      </c>
      <c r="O2651" s="68" t="s">
        <v>326</v>
      </c>
      <c r="P2651" s="68" t="s">
        <v>2931</v>
      </c>
      <c r="Q2651" s="57" t="s">
        <v>2932</v>
      </c>
      <c r="R2651" s="35" t="s">
        <v>265</v>
      </c>
      <c r="S2651" s="57" t="str">
        <f>MID(Tabla1[[#This Row],[Aplicación]],6,2)</f>
        <v>10</v>
      </c>
      <c r="T2651" s="54" t="str">
        <f>VLOOKUP(Tabla1[[#This Row],[AREA]],Hoja1!A:B,2,FALSE)</f>
        <v>10. Personas mayores, familia y servicios sociales</v>
      </c>
      <c r="U2651" s="57" t="str">
        <f>MID(Tabla1[[#This Row],[Aplicación]],9,4)</f>
        <v>2314</v>
      </c>
      <c r="V2651" s="54" t="str">
        <f>VLOOKUP(Tabla1[[#This Row],[PROGRAMA]],Hoja1!A:B,2,FALSE)</f>
        <v>2314. Centro de programas juveniles</v>
      </c>
      <c r="W2651" s="57" t="str">
        <f>MID(Tabla1[[#This Row],[Aplicación]],14,2)</f>
        <v>22</v>
      </c>
      <c r="X2651" s="57" t="str">
        <f>MID(Tabla1[[#This Row],[Aplicación]],14,6)</f>
        <v>22613</v>
      </c>
    </row>
    <row r="2652" spans="1:24" x14ac:dyDescent="0.25">
      <c r="A2652" s="60">
        <v>220240010743</v>
      </c>
      <c r="B2652" s="43" t="s">
        <v>390</v>
      </c>
      <c r="C2652" s="61">
        <v>45385</v>
      </c>
      <c r="D2652" s="60">
        <v>22024003593</v>
      </c>
      <c r="E2652" s="43" t="s">
        <v>1315</v>
      </c>
      <c r="F2652" s="62">
        <v>600</v>
      </c>
      <c r="G2652" s="43" t="s">
        <v>332</v>
      </c>
      <c r="H2652" s="43" t="s">
        <v>4695</v>
      </c>
      <c r="I2652" s="69" t="s">
        <v>2930</v>
      </c>
      <c r="J2652" s="43" t="s">
        <v>398</v>
      </c>
      <c r="K2652" s="43" t="s">
        <v>398</v>
      </c>
      <c r="L2652" s="43" t="s">
        <v>413</v>
      </c>
      <c r="M2652" s="43" t="s">
        <v>585</v>
      </c>
      <c r="N2652" s="43" t="s">
        <v>539</v>
      </c>
      <c r="O2652" s="68" t="s">
        <v>326</v>
      </c>
      <c r="P2652" s="68" t="s">
        <v>2931</v>
      </c>
      <c r="Q2652" s="57" t="s">
        <v>2932</v>
      </c>
      <c r="R2652" s="35" t="s">
        <v>265</v>
      </c>
      <c r="S2652" s="57" t="str">
        <f>MID(Tabla1[[#This Row],[Aplicación]],6,2)</f>
        <v>10</v>
      </c>
      <c r="T2652" s="54" t="str">
        <f>VLOOKUP(Tabla1[[#This Row],[AREA]],Hoja1!A:B,2,FALSE)</f>
        <v>10. Personas mayores, familia y servicios sociales</v>
      </c>
      <c r="U2652" s="57" t="str">
        <f>MID(Tabla1[[#This Row],[Aplicación]],9,4)</f>
        <v>2314</v>
      </c>
      <c r="V2652" s="54" t="str">
        <f>VLOOKUP(Tabla1[[#This Row],[PROGRAMA]],Hoja1!A:B,2,FALSE)</f>
        <v>2314. Centro de programas juveniles</v>
      </c>
      <c r="W2652" s="57" t="str">
        <f>MID(Tabla1[[#This Row],[Aplicación]],14,2)</f>
        <v>22</v>
      </c>
      <c r="X2652" s="57" t="str">
        <f>MID(Tabla1[[#This Row],[Aplicación]],14,6)</f>
        <v>22613</v>
      </c>
    </row>
    <row r="2653" spans="1:24" x14ac:dyDescent="0.25">
      <c r="A2653" s="60">
        <v>220240035172</v>
      </c>
      <c r="B2653" s="43" t="s">
        <v>390</v>
      </c>
      <c r="C2653" s="61">
        <v>45505</v>
      </c>
      <c r="D2653" s="60">
        <v>22024005829</v>
      </c>
      <c r="E2653" s="43" t="s">
        <v>1315</v>
      </c>
      <c r="F2653" s="62">
        <v>1210</v>
      </c>
      <c r="G2653" s="43" t="s">
        <v>878</v>
      </c>
      <c r="H2653" s="43" t="s">
        <v>4998</v>
      </c>
      <c r="I2653" s="69">
        <v>220</v>
      </c>
      <c r="J2653" s="43" t="s">
        <v>398</v>
      </c>
      <c r="K2653" s="43" t="s">
        <v>398</v>
      </c>
      <c r="L2653" s="43" t="s">
        <v>413</v>
      </c>
      <c r="M2653" s="43" t="s">
        <v>585</v>
      </c>
      <c r="N2653" s="43" t="s">
        <v>539</v>
      </c>
      <c r="O2653" s="68" t="s">
        <v>326</v>
      </c>
      <c r="P2653" s="68" t="s">
        <v>4838</v>
      </c>
      <c r="Q2653" s="57" t="str">
        <f>MID(Tabla1[[#This Row],[Aplicación]],14,1)</f>
        <v>2</v>
      </c>
      <c r="R2653" s="35" t="s">
        <v>265</v>
      </c>
      <c r="S2653" s="57" t="str">
        <f>MID(Tabla1[[#This Row],[Aplicación]],6,2)</f>
        <v>10</v>
      </c>
      <c r="T2653" s="54" t="str">
        <f>VLOOKUP(Tabla1[[#This Row],[AREA]],Hoja1!A:B,2,FALSE)</f>
        <v>10. Personas mayores, familia y servicios sociales</v>
      </c>
      <c r="U2653" s="57" t="str">
        <f>MID(Tabla1[[#This Row],[Aplicación]],9,4)</f>
        <v>2314</v>
      </c>
      <c r="V2653" s="54" t="str">
        <f>VLOOKUP(Tabla1[[#This Row],[PROGRAMA]],Hoja1!A:B,2,FALSE)</f>
        <v>2314. Centro de programas juveniles</v>
      </c>
      <c r="W2653" s="57" t="str">
        <f>MID(Tabla1[[#This Row],[Aplicación]],14,2)</f>
        <v>22</v>
      </c>
      <c r="X2653" s="57" t="str">
        <f>MID(Tabla1[[#This Row],[Aplicación]],14,6)</f>
        <v>22613</v>
      </c>
    </row>
    <row r="2654" spans="1:24" x14ac:dyDescent="0.25">
      <c r="A2654" s="60">
        <v>220240034976</v>
      </c>
      <c r="B2654" s="43" t="s">
        <v>390</v>
      </c>
      <c r="C2654" s="61">
        <v>45504</v>
      </c>
      <c r="D2654" s="60">
        <v>22024005725</v>
      </c>
      <c r="E2654" s="43" t="s">
        <v>1315</v>
      </c>
      <c r="F2654" s="62">
        <v>429</v>
      </c>
      <c r="G2654" s="43" t="s">
        <v>5072</v>
      </c>
      <c r="H2654" s="43" t="s">
        <v>5073</v>
      </c>
      <c r="I2654" s="69" t="s">
        <v>2930</v>
      </c>
      <c r="J2654" s="43" t="s">
        <v>398</v>
      </c>
      <c r="K2654" s="43" t="s">
        <v>398</v>
      </c>
      <c r="L2654" s="43" t="s">
        <v>413</v>
      </c>
      <c r="M2654" s="43" t="s">
        <v>585</v>
      </c>
      <c r="N2654" s="43" t="s">
        <v>539</v>
      </c>
      <c r="O2654" s="68" t="s">
        <v>326</v>
      </c>
      <c r="P2654" s="68" t="s">
        <v>4838</v>
      </c>
      <c r="Q2654" s="57" t="str">
        <f>MID(Tabla1[[#This Row],[Aplicación]],14,1)</f>
        <v>2</v>
      </c>
      <c r="R2654" s="35" t="s">
        <v>265</v>
      </c>
      <c r="S2654" s="57" t="str">
        <f>MID(Tabla1[[#This Row],[Aplicación]],6,2)</f>
        <v>10</v>
      </c>
      <c r="T2654" s="54" t="str">
        <f>VLOOKUP(Tabla1[[#This Row],[AREA]],Hoja1!A:B,2,FALSE)</f>
        <v>10. Personas mayores, familia y servicios sociales</v>
      </c>
      <c r="U2654" s="57" t="str">
        <f>MID(Tabla1[[#This Row],[Aplicación]],9,4)</f>
        <v>2314</v>
      </c>
      <c r="V2654" s="54" t="str">
        <f>VLOOKUP(Tabla1[[#This Row],[PROGRAMA]],Hoja1!A:B,2,FALSE)</f>
        <v>2314. Centro de programas juveniles</v>
      </c>
      <c r="W2654" s="57" t="str">
        <f>MID(Tabla1[[#This Row],[Aplicación]],14,2)</f>
        <v>22</v>
      </c>
      <c r="X2654" s="57" t="str">
        <f>MID(Tabla1[[#This Row],[Aplicación]],14,6)</f>
        <v>22613</v>
      </c>
    </row>
    <row r="2655" spans="1:24" x14ac:dyDescent="0.25">
      <c r="A2655" s="60">
        <v>220240042258</v>
      </c>
      <c r="B2655" s="43" t="s">
        <v>390</v>
      </c>
      <c r="C2655" s="61">
        <v>45545</v>
      </c>
      <c r="D2655" s="60">
        <v>22024006281</v>
      </c>
      <c r="E2655" s="43" t="s">
        <v>1315</v>
      </c>
      <c r="F2655" s="62">
        <v>550</v>
      </c>
      <c r="G2655" s="43" t="s">
        <v>5846</v>
      </c>
      <c r="H2655" s="43" t="s">
        <v>5847</v>
      </c>
      <c r="I2655" s="69">
        <v>220</v>
      </c>
      <c r="J2655" s="43" t="s">
        <v>398</v>
      </c>
      <c r="K2655" s="43" t="s">
        <v>398</v>
      </c>
      <c r="L2655" s="43" t="s">
        <v>399</v>
      </c>
      <c r="M2655" s="43" t="s">
        <v>585</v>
      </c>
      <c r="N2655" s="43" t="s">
        <v>539</v>
      </c>
      <c r="O2655" s="68" t="s">
        <v>326</v>
      </c>
      <c r="P2655" s="68" t="s">
        <v>4838</v>
      </c>
      <c r="Q2655" s="57" t="str">
        <f>MID(Tabla1[[#This Row],[Aplicación]],14,1)</f>
        <v>2</v>
      </c>
      <c r="R2655" s="35" t="s">
        <v>265</v>
      </c>
      <c r="S2655" s="57" t="str">
        <f>MID(Tabla1[[#This Row],[Aplicación]],6,2)</f>
        <v>10</v>
      </c>
      <c r="T2655" s="54" t="str">
        <f>VLOOKUP(Tabla1[[#This Row],[AREA]],Hoja1!A:B,2,FALSE)</f>
        <v>10. Personas mayores, familia y servicios sociales</v>
      </c>
      <c r="U2655" s="57" t="str">
        <f>MID(Tabla1[[#This Row],[Aplicación]],9,4)</f>
        <v>2314</v>
      </c>
      <c r="V2655" s="54" t="str">
        <f>VLOOKUP(Tabla1[[#This Row],[PROGRAMA]],Hoja1!A:B,2,FALSE)</f>
        <v>2314. Centro de programas juveniles</v>
      </c>
      <c r="W2655" s="57" t="str">
        <f>MID(Tabla1[[#This Row],[Aplicación]],14,2)</f>
        <v>22</v>
      </c>
      <c r="X2655" s="57" t="str">
        <f>MID(Tabla1[[#This Row],[Aplicación]],14,6)</f>
        <v>22613</v>
      </c>
    </row>
    <row r="2656" spans="1:24" x14ac:dyDescent="0.25">
      <c r="A2656" s="60">
        <v>220240041394</v>
      </c>
      <c r="B2656" s="43" t="s">
        <v>390</v>
      </c>
      <c r="C2656" s="61">
        <v>45537</v>
      </c>
      <c r="D2656" s="60">
        <v>22024006280</v>
      </c>
      <c r="E2656" s="43" t="s">
        <v>1315</v>
      </c>
      <c r="F2656" s="62">
        <v>550</v>
      </c>
      <c r="G2656" s="43" t="s">
        <v>5863</v>
      </c>
      <c r="H2656" s="43" t="s">
        <v>5864</v>
      </c>
      <c r="I2656" s="69">
        <v>220</v>
      </c>
      <c r="J2656" s="43" t="s">
        <v>398</v>
      </c>
      <c r="K2656" s="43" t="s">
        <v>398</v>
      </c>
      <c r="L2656" s="43" t="s">
        <v>399</v>
      </c>
      <c r="M2656" s="43" t="s">
        <v>585</v>
      </c>
      <c r="N2656" s="43" t="s">
        <v>539</v>
      </c>
      <c r="O2656" s="68" t="s">
        <v>326</v>
      </c>
      <c r="P2656" s="68" t="s">
        <v>4838</v>
      </c>
      <c r="Q2656" s="57" t="str">
        <f>MID(Tabla1[[#This Row],[Aplicación]],14,1)</f>
        <v>2</v>
      </c>
      <c r="R2656" s="35" t="s">
        <v>265</v>
      </c>
      <c r="S2656" s="57" t="str">
        <f>MID(Tabla1[[#This Row],[Aplicación]],6,2)</f>
        <v>10</v>
      </c>
      <c r="T2656" s="54" t="str">
        <f>VLOOKUP(Tabla1[[#This Row],[AREA]],Hoja1!A:B,2,FALSE)</f>
        <v>10. Personas mayores, familia y servicios sociales</v>
      </c>
      <c r="U2656" s="57" t="str">
        <f>MID(Tabla1[[#This Row],[Aplicación]],9,4)</f>
        <v>2314</v>
      </c>
      <c r="V2656" s="54" t="str">
        <f>VLOOKUP(Tabla1[[#This Row],[PROGRAMA]],Hoja1!A:B,2,FALSE)</f>
        <v>2314. Centro de programas juveniles</v>
      </c>
      <c r="W2656" s="57" t="str">
        <f>MID(Tabla1[[#This Row],[Aplicación]],14,2)</f>
        <v>22</v>
      </c>
      <c r="X2656" s="57" t="str">
        <f>MID(Tabla1[[#This Row],[Aplicación]],14,6)</f>
        <v>22613</v>
      </c>
    </row>
    <row r="2657" spans="1:24" x14ac:dyDescent="0.25">
      <c r="A2657" s="60">
        <v>220240041393</v>
      </c>
      <c r="B2657" s="43" t="s">
        <v>390</v>
      </c>
      <c r="C2657" s="61">
        <v>45537</v>
      </c>
      <c r="D2657" s="60">
        <v>22024006279</v>
      </c>
      <c r="E2657" s="43" t="s">
        <v>1315</v>
      </c>
      <c r="F2657" s="62">
        <v>439.48</v>
      </c>
      <c r="G2657" s="43" t="s">
        <v>5888</v>
      </c>
      <c r="H2657" s="43" t="s">
        <v>5889</v>
      </c>
      <c r="I2657" s="69">
        <v>220</v>
      </c>
      <c r="J2657" s="43" t="s">
        <v>398</v>
      </c>
      <c r="K2657" s="43" t="s">
        <v>398</v>
      </c>
      <c r="L2657" s="43" t="s">
        <v>399</v>
      </c>
      <c r="M2657" s="43" t="s">
        <v>585</v>
      </c>
      <c r="N2657" s="43" t="s">
        <v>539</v>
      </c>
      <c r="O2657" s="68" t="s">
        <v>326</v>
      </c>
      <c r="P2657" s="68" t="s">
        <v>4838</v>
      </c>
      <c r="Q2657" s="57" t="str">
        <f>MID(Tabla1[[#This Row],[Aplicación]],14,1)</f>
        <v>2</v>
      </c>
      <c r="R2657" s="35" t="s">
        <v>265</v>
      </c>
      <c r="S2657" s="57" t="str">
        <f>MID(Tabla1[[#This Row],[Aplicación]],6,2)</f>
        <v>10</v>
      </c>
      <c r="T2657" s="54" t="str">
        <f>VLOOKUP(Tabla1[[#This Row],[AREA]],Hoja1!A:B,2,FALSE)</f>
        <v>10. Personas mayores, familia y servicios sociales</v>
      </c>
      <c r="U2657" s="57" t="str">
        <f>MID(Tabla1[[#This Row],[Aplicación]],9,4)</f>
        <v>2314</v>
      </c>
      <c r="V2657" s="54" t="str">
        <f>VLOOKUP(Tabla1[[#This Row],[PROGRAMA]],Hoja1!A:B,2,FALSE)</f>
        <v>2314. Centro de programas juveniles</v>
      </c>
      <c r="W2657" s="57" t="str">
        <f>MID(Tabla1[[#This Row],[Aplicación]],14,2)</f>
        <v>22</v>
      </c>
      <c r="X2657" s="57" t="str">
        <f>MID(Tabla1[[#This Row],[Aplicación]],14,6)</f>
        <v>22613</v>
      </c>
    </row>
    <row r="2658" spans="1:24" x14ac:dyDescent="0.25">
      <c r="A2658" s="60">
        <v>220240041395</v>
      </c>
      <c r="B2658" s="43" t="s">
        <v>390</v>
      </c>
      <c r="C2658" s="61">
        <v>45537</v>
      </c>
      <c r="D2658" s="60">
        <v>22024006282</v>
      </c>
      <c r="E2658" s="43" t="s">
        <v>1315</v>
      </c>
      <c r="F2658" s="62">
        <v>363</v>
      </c>
      <c r="G2658" s="43" t="s">
        <v>5901</v>
      </c>
      <c r="H2658" s="43" t="s">
        <v>5902</v>
      </c>
      <c r="I2658" s="69">
        <v>220</v>
      </c>
      <c r="J2658" s="43" t="s">
        <v>685</v>
      </c>
      <c r="K2658" s="43" t="s">
        <v>398</v>
      </c>
      <c r="L2658" s="43" t="s">
        <v>399</v>
      </c>
      <c r="M2658" s="43" t="s">
        <v>585</v>
      </c>
      <c r="N2658" s="43" t="s">
        <v>539</v>
      </c>
      <c r="O2658" s="68" t="s">
        <v>326</v>
      </c>
      <c r="P2658" s="68" t="s">
        <v>4838</v>
      </c>
      <c r="Q2658" s="57" t="str">
        <f>MID(Tabla1[[#This Row],[Aplicación]],14,1)</f>
        <v>2</v>
      </c>
      <c r="R2658" s="35" t="s">
        <v>265</v>
      </c>
      <c r="S2658" s="57" t="str">
        <f>MID(Tabla1[[#This Row],[Aplicación]],6,2)</f>
        <v>10</v>
      </c>
      <c r="T2658" s="54" t="str">
        <f>VLOOKUP(Tabla1[[#This Row],[AREA]],Hoja1!A:B,2,FALSE)</f>
        <v>10. Personas mayores, familia y servicios sociales</v>
      </c>
      <c r="U2658" s="57" t="str">
        <f>MID(Tabla1[[#This Row],[Aplicación]],9,4)</f>
        <v>2314</v>
      </c>
      <c r="V2658" s="54" t="str">
        <f>VLOOKUP(Tabla1[[#This Row],[PROGRAMA]],Hoja1!A:B,2,FALSE)</f>
        <v>2314. Centro de programas juveniles</v>
      </c>
      <c r="W2658" s="57" t="str">
        <f>MID(Tabla1[[#This Row],[Aplicación]],14,2)</f>
        <v>22</v>
      </c>
      <c r="X2658" s="57" t="str">
        <f>MID(Tabla1[[#This Row],[Aplicación]],14,6)</f>
        <v>22613</v>
      </c>
    </row>
    <row r="2659" spans="1:24" x14ac:dyDescent="0.25">
      <c r="A2659" s="60">
        <v>220240042783</v>
      </c>
      <c r="B2659" s="43" t="s">
        <v>390</v>
      </c>
      <c r="C2659" s="61">
        <v>45553</v>
      </c>
      <c r="D2659" s="60">
        <v>22024006513</v>
      </c>
      <c r="E2659" s="43" t="s">
        <v>1315</v>
      </c>
      <c r="F2659" s="62">
        <v>1000</v>
      </c>
      <c r="G2659" s="43" t="s">
        <v>6019</v>
      </c>
      <c r="H2659" s="43" t="s">
        <v>6020</v>
      </c>
      <c r="I2659" s="69" t="s">
        <v>2930</v>
      </c>
      <c r="J2659" s="43" t="s">
        <v>398</v>
      </c>
      <c r="K2659" s="43" t="s">
        <v>398</v>
      </c>
      <c r="L2659" s="43" t="s">
        <v>399</v>
      </c>
      <c r="M2659" s="43" t="s">
        <v>585</v>
      </c>
      <c r="N2659" s="43" t="s">
        <v>539</v>
      </c>
      <c r="O2659" s="68" t="s">
        <v>326</v>
      </c>
      <c r="P2659" s="68" t="s">
        <v>4838</v>
      </c>
      <c r="Q2659" s="57" t="str">
        <f>MID(Tabla1[[#This Row],[Aplicación]],14,1)</f>
        <v>2</v>
      </c>
      <c r="R2659" s="35" t="s">
        <v>265</v>
      </c>
      <c r="S2659" s="57" t="str">
        <f>MID(Tabla1[[#This Row],[Aplicación]],6,2)</f>
        <v>10</v>
      </c>
      <c r="T2659" s="54" t="str">
        <f>VLOOKUP(Tabla1[[#This Row],[AREA]],Hoja1!A:B,2,FALSE)</f>
        <v>10. Personas mayores, familia y servicios sociales</v>
      </c>
      <c r="U2659" s="57" t="str">
        <f>MID(Tabla1[[#This Row],[Aplicación]],9,4)</f>
        <v>2314</v>
      </c>
      <c r="V2659" s="54" t="str">
        <f>VLOOKUP(Tabla1[[#This Row],[PROGRAMA]],Hoja1!A:B,2,FALSE)</f>
        <v>2314. Centro de programas juveniles</v>
      </c>
      <c r="W2659" s="57" t="str">
        <f>MID(Tabla1[[#This Row],[Aplicación]],14,2)</f>
        <v>22</v>
      </c>
      <c r="X2659" s="57" t="str">
        <f>MID(Tabla1[[#This Row],[Aplicación]],14,6)</f>
        <v>22613</v>
      </c>
    </row>
    <row r="2660" spans="1:24" x14ac:dyDescent="0.25">
      <c r="A2660" s="60">
        <v>220240042551</v>
      </c>
      <c r="B2660" s="43" t="s">
        <v>390</v>
      </c>
      <c r="C2660" s="61">
        <v>45548</v>
      </c>
      <c r="D2660" s="60">
        <v>22024006312</v>
      </c>
      <c r="E2660" s="43" t="s">
        <v>1315</v>
      </c>
      <c r="F2660" s="62">
        <v>700</v>
      </c>
      <c r="G2660" s="43" t="s">
        <v>2087</v>
      </c>
      <c r="H2660" s="43" t="s">
        <v>6111</v>
      </c>
      <c r="I2660" s="69" t="s">
        <v>2930</v>
      </c>
      <c r="J2660" s="43" t="s">
        <v>393</v>
      </c>
      <c r="K2660" s="43" t="s">
        <v>393</v>
      </c>
      <c r="L2660" s="43" t="s">
        <v>399</v>
      </c>
      <c r="M2660" s="43" t="s">
        <v>585</v>
      </c>
      <c r="N2660" s="43" t="s">
        <v>539</v>
      </c>
      <c r="O2660" s="68" t="s">
        <v>326</v>
      </c>
      <c r="P2660" s="68" t="s">
        <v>4838</v>
      </c>
      <c r="Q2660" s="57" t="str">
        <f>MID(Tabla1[[#This Row],[Aplicación]],14,1)</f>
        <v>2</v>
      </c>
      <c r="R2660" s="35" t="s">
        <v>265</v>
      </c>
      <c r="S2660" s="57" t="str">
        <f>MID(Tabla1[[#This Row],[Aplicación]],6,2)</f>
        <v>10</v>
      </c>
      <c r="T2660" s="54" t="str">
        <f>VLOOKUP(Tabla1[[#This Row],[AREA]],Hoja1!A:B,2,FALSE)</f>
        <v>10. Personas mayores, familia y servicios sociales</v>
      </c>
      <c r="U2660" s="57" t="str">
        <f>MID(Tabla1[[#This Row],[Aplicación]],9,4)</f>
        <v>2314</v>
      </c>
      <c r="V2660" s="54" t="str">
        <f>VLOOKUP(Tabla1[[#This Row],[PROGRAMA]],Hoja1!A:B,2,FALSE)</f>
        <v>2314. Centro de programas juveniles</v>
      </c>
      <c r="W2660" s="57" t="str">
        <f>MID(Tabla1[[#This Row],[Aplicación]],14,2)</f>
        <v>22</v>
      </c>
      <c r="X2660" s="57" t="str">
        <f>MID(Tabla1[[#This Row],[Aplicación]],14,6)</f>
        <v>22613</v>
      </c>
    </row>
    <row r="2661" spans="1:24" x14ac:dyDescent="0.25">
      <c r="A2661" s="60">
        <v>220240042784</v>
      </c>
      <c r="B2661" s="43" t="s">
        <v>390</v>
      </c>
      <c r="C2661" s="61">
        <v>45553</v>
      </c>
      <c r="D2661" s="60">
        <v>22024006515</v>
      </c>
      <c r="E2661" s="43" t="s">
        <v>1315</v>
      </c>
      <c r="F2661" s="62">
        <v>2057</v>
      </c>
      <c r="G2661" s="43" t="s">
        <v>6117</v>
      </c>
      <c r="H2661" s="43" t="s">
        <v>6118</v>
      </c>
      <c r="I2661" s="69" t="s">
        <v>2930</v>
      </c>
      <c r="J2661" s="43" t="s">
        <v>398</v>
      </c>
      <c r="K2661" s="43" t="s">
        <v>398</v>
      </c>
      <c r="L2661" s="43" t="s">
        <v>399</v>
      </c>
      <c r="M2661" s="43" t="s">
        <v>585</v>
      </c>
      <c r="N2661" s="43" t="s">
        <v>539</v>
      </c>
      <c r="O2661" s="68" t="s">
        <v>326</v>
      </c>
      <c r="P2661" s="68" t="s">
        <v>4838</v>
      </c>
      <c r="Q2661" s="57" t="str">
        <f>MID(Tabla1[[#This Row],[Aplicación]],14,1)</f>
        <v>2</v>
      </c>
      <c r="R2661" s="35" t="s">
        <v>265</v>
      </c>
      <c r="S2661" s="57" t="str">
        <f>MID(Tabla1[[#This Row],[Aplicación]],6,2)</f>
        <v>10</v>
      </c>
      <c r="T2661" s="54" t="str">
        <f>VLOOKUP(Tabla1[[#This Row],[AREA]],Hoja1!A:B,2,FALSE)</f>
        <v>10. Personas mayores, familia y servicios sociales</v>
      </c>
      <c r="U2661" s="57" t="str">
        <f>MID(Tabla1[[#This Row],[Aplicación]],9,4)</f>
        <v>2314</v>
      </c>
      <c r="V2661" s="54" t="str">
        <f>VLOOKUP(Tabla1[[#This Row],[PROGRAMA]],Hoja1!A:B,2,FALSE)</f>
        <v>2314. Centro de programas juveniles</v>
      </c>
      <c r="W2661" s="57" t="str">
        <f>MID(Tabla1[[#This Row],[Aplicación]],14,2)</f>
        <v>22</v>
      </c>
      <c r="X2661" s="57" t="str">
        <f>MID(Tabla1[[#This Row],[Aplicación]],14,6)</f>
        <v>22613</v>
      </c>
    </row>
    <row r="2662" spans="1:24" x14ac:dyDescent="0.25">
      <c r="A2662" s="60">
        <v>220240006272</v>
      </c>
      <c r="B2662" s="43" t="s">
        <v>390</v>
      </c>
      <c r="C2662" s="61">
        <v>45364</v>
      </c>
      <c r="D2662" s="60">
        <v>22024003136</v>
      </c>
      <c r="E2662" s="43" t="s">
        <v>1346</v>
      </c>
      <c r="F2662" s="62">
        <v>250</v>
      </c>
      <c r="G2662" s="43" t="s">
        <v>710</v>
      </c>
      <c r="H2662" s="43" t="s">
        <v>1830</v>
      </c>
      <c r="I2662" s="69">
        <v>220</v>
      </c>
      <c r="J2662" s="43" t="s">
        <v>398</v>
      </c>
      <c r="K2662" s="43" t="s">
        <v>398</v>
      </c>
      <c r="L2662" s="43" t="s">
        <v>399</v>
      </c>
      <c r="M2662" s="43" t="s">
        <v>585</v>
      </c>
      <c r="N2662" s="43" t="s">
        <v>539</v>
      </c>
      <c r="O2662" s="52" t="s">
        <v>326</v>
      </c>
      <c r="P2662" s="63" t="s">
        <v>276</v>
      </c>
      <c r="Q2662" s="57" t="str">
        <f>MID(Tabla1[[#This Row],[Aplicación]],14,1)</f>
        <v>2</v>
      </c>
      <c r="R2662" s="35" t="s">
        <v>265</v>
      </c>
      <c r="S2662" s="57" t="str">
        <f>MID(Tabla1[[#This Row],[Aplicación]],6,2)</f>
        <v>10</v>
      </c>
      <c r="T2662" s="54" t="str">
        <f>VLOOKUP(Tabla1[[#This Row],[AREA]],Hoja1!A:B,2,FALSE)</f>
        <v>10. Personas mayores, familia y servicios sociales</v>
      </c>
      <c r="U2662" s="57" t="str">
        <f>MID(Tabla1[[#This Row],[Aplicación]],9,4)</f>
        <v>2314</v>
      </c>
      <c r="V2662" s="54" t="str">
        <f>VLOOKUP(Tabla1[[#This Row],[PROGRAMA]],Hoja1!A:B,2,FALSE)</f>
        <v>2314. Centro de programas juveniles</v>
      </c>
      <c r="W2662" s="57" t="str">
        <f>MID(Tabla1[[#This Row],[Aplicación]],14,2)</f>
        <v>22</v>
      </c>
      <c r="X2662" s="57" t="str">
        <f>MID(Tabla1[[#This Row],[Aplicación]],14,6)</f>
        <v>22615</v>
      </c>
    </row>
    <row r="2663" spans="1:24" x14ac:dyDescent="0.25">
      <c r="A2663" s="60">
        <v>220240004055</v>
      </c>
      <c r="B2663" s="43" t="s">
        <v>390</v>
      </c>
      <c r="C2663" s="61">
        <v>45353</v>
      </c>
      <c r="D2663" s="60">
        <v>22024002398</v>
      </c>
      <c r="E2663" s="43" t="s">
        <v>1346</v>
      </c>
      <c r="F2663" s="62">
        <v>1500</v>
      </c>
      <c r="G2663" s="43" t="s">
        <v>710</v>
      </c>
      <c r="H2663" s="43" t="s">
        <v>2230</v>
      </c>
      <c r="I2663" s="69">
        <v>220</v>
      </c>
      <c r="J2663" s="43" t="s">
        <v>398</v>
      </c>
      <c r="K2663" s="43" t="s">
        <v>398</v>
      </c>
      <c r="L2663" s="43" t="s">
        <v>399</v>
      </c>
      <c r="M2663" s="43" t="s">
        <v>585</v>
      </c>
      <c r="N2663" s="43" t="s">
        <v>539</v>
      </c>
      <c r="O2663" s="52" t="s">
        <v>326</v>
      </c>
      <c r="P2663" s="63" t="s">
        <v>276</v>
      </c>
      <c r="Q2663" s="57" t="str">
        <f>MID(Tabla1[[#This Row],[Aplicación]],14,1)</f>
        <v>2</v>
      </c>
      <c r="R2663" s="35" t="s">
        <v>265</v>
      </c>
      <c r="S2663" s="57" t="str">
        <f>MID(Tabla1[[#This Row],[Aplicación]],6,2)</f>
        <v>10</v>
      </c>
      <c r="T2663" s="54" t="str">
        <f>VLOOKUP(Tabla1[[#This Row],[AREA]],Hoja1!A:B,2,FALSE)</f>
        <v>10. Personas mayores, familia y servicios sociales</v>
      </c>
      <c r="U2663" s="57" t="str">
        <f>MID(Tabla1[[#This Row],[Aplicación]],9,4)</f>
        <v>2314</v>
      </c>
      <c r="V2663" s="54" t="str">
        <f>VLOOKUP(Tabla1[[#This Row],[PROGRAMA]],Hoja1!A:B,2,FALSE)</f>
        <v>2314. Centro de programas juveniles</v>
      </c>
      <c r="W2663" s="57" t="str">
        <f>MID(Tabla1[[#This Row],[Aplicación]],14,2)</f>
        <v>22</v>
      </c>
      <c r="X2663" s="57" t="str">
        <f>MID(Tabla1[[#This Row],[Aplicación]],14,6)</f>
        <v>22615</v>
      </c>
    </row>
    <row r="2664" spans="1:24" x14ac:dyDescent="0.25">
      <c r="A2664" s="60">
        <v>220240013214</v>
      </c>
      <c r="B2664" s="43" t="s">
        <v>390</v>
      </c>
      <c r="C2664" s="61">
        <v>45408</v>
      </c>
      <c r="D2664" s="60">
        <v>22024004086</v>
      </c>
      <c r="E2664" s="43" t="s">
        <v>4257</v>
      </c>
      <c r="F2664" s="62">
        <v>18.149999999999999</v>
      </c>
      <c r="G2664" s="43" t="s">
        <v>75</v>
      </c>
      <c r="H2664" s="43" t="s">
        <v>4258</v>
      </c>
      <c r="I2664" s="69" t="s">
        <v>2930</v>
      </c>
      <c r="J2664" s="43" t="s">
        <v>398</v>
      </c>
      <c r="K2664" s="43" t="s">
        <v>398</v>
      </c>
      <c r="L2664" s="43" t="s">
        <v>399</v>
      </c>
      <c r="M2664" s="43" t="s">
        <v>585</v>
      </c>
      <c r="N2664" s="43" t="s">
        <v>539</v>
      </c>
      <c r="O2664" s="68" t="s">
        <v>326</v>
      </c>
      <c r="P2664" s="68" t="s">
        <v>2931</v>
      </c>
      <c r="Q2664" s="57" t="s">
        <v>2932</v>
      </c>
      <c r="R2664" s="35" t="s">
        <v>265</v>
      </c>
      <c r="S2664" s="57" t="str">
        <f>MID(Tabla1[[#This Row],[Aplicación]],6,2)</f>
        <v>10</v>
      </c>
      <c r="T2664" s="54" t="str">
        <f>VLOOKUP(Tabla1[[#This Row],[AREA]],Hoja1!A:B,2,FALSE)</f>
        <v>10. Personas mayores, familia y servicios sociales</v>
      </c>
      <c r="U2664" s="57" t="str">
        <f>MID(Tabla1[[#This Row],[Aplicación]],9,4)</f>
        <v>2314</v>
      </c>
      <c r="V2664" s="54" t="str">
        <f>VLOOKUP(Tabla1[[#This Row],[PROGRAMA]],Hoja1!A:B,2,FALSE)</f>
        <v>2314. Centro de programas juveniles</v>
      </c>
      <c r="W2664" s="57" t="str">
        <f>MID(Tabla1[[#This Row],[Aplicación]],14,2)</f>
        <v>22</v>
      </c>
      <c r="X2664" s="57" t="str">
        <f>MID(Tabla1[[#This Row],[Aplicación]],14,6)</f>
        <v>22699</v>
      </c>
    </row>
    <row r="2665" spans="1:24" x14ac:dyDescent="0.25">
      <c r="A2665" s="60">
        <v>220239000800</v>
      </c>
      <c r="B2665" s="43" t="s">
        <v>390</v>
      </c>
      <c r="C2665" s="61">
        <v>45292</v>
      </c>
      <c r="D2665" s="60">
        <v>22024001233</v>
      </c>
      <c r="E2665" s="43" t="s">
        <v>1277</v>
      </c>
      <c r="F2665" s="62">
        <v>55569.06</v>
      </c>
      <c r="G2665" s="43" t="s">
        <v>500</v>
      </c>
      <c r="H2665" s="43" t="s">
        <v>1667</v>
      </c>
      <c r="I2665" s="69">
        <v>220</v>
      </c>
      <c r="J2665" s="43" t="s">
        <v>393</v>
      </c>
      <c r="K2665" s="43" t="s">
        <v>393</v>
      </c>
      <c r="L2665" s="43" t="s">
        <v>399</v>
      </c>
      <c r="M2665" s="43" t="s">
        <v>395</v>
      </c>
      <c r="N2665" s="43" t="s">
        <v>396</v>
      </c>
      <c r="O2665" s="52" t="s">
        <v>321</v>
      </c>
      <c r="P2665" s="63" t="s">
        <v>276</v>
      </c>
      <c r="Q2665" s="57" t="str">
        <f>MID(Tabla1[[#This Row],[Aplicación]],14,1)</f>
        <v>2</v>
      </c>
      <c r="R2665" s="35" t="s">
        <v>265</v>
      </c>
      <c r="S2665" s="57" t="str">
        <f>MID(Tabla1[[#This Row],[Aplicación]],6,2)</f>
        <v>10</v>
      </c>
      <c r="T2665" s="54" t="str">
        <f>VLOOKUP(Tabla1[[#This Row],[AREA]],Hoja1!A:B,2,FALSE)</f>
        <v>10. Personas mayores, familia y servicios sociales</v>
      </c>
      <c r="U2665" s="57" t="str">
        <f>MID(Tabla1[[#This Row],[Aplicación]],9,4)</f>
        <v>2314</v>
      </c>
      <c r="V2665" s="54" t="str">
        <f>VLOOKUP(Tabla1[[#This Row],[PROGRAMA]],Hoja1!A:B,2,FALSE)</f>
        <v>2314. Centro de programas juveniles</v>
      </c>
      <c r="W2665" s="57" t="str">
        <f>MID(Tabla1[[#This Row],[Aplicación]],14,2)</f>
        <v>22</v>
      </c>
      <c r="X2665" s="57" t="str">
        <f>MID(Tabla1[[#This Row],[Aplicación]],14,6)</f>
        <v>22700</v>
      </c>
    </row>
    <row r="2666" spans="1:24" x14ac:dyDescent="0.25">
      <c r="A2666" s="60">
        <v>220240018536</v>
      </c>
      <c r="B2666" s="43" t="s">
        <v>390</v>
      </c>
      <c r="C2666" s="61">
        <v>45432</v>
      </c>
      <c r="D2666" s="60">
        <v>22024004126</v>
      </c>
      <c r="E2666" s="43" t="s">
        <v>3771</v>
      </c>
      <c r="F2666" s="62">
        <v>10198.85</v>
      </c>
      <c r="G2666" s="43" t="s">
        <v>3772</v>
      </c>
      <c r="H2666" s="43" t="s">
        <v>3773</v>
      </c>
      <c r="I2666" s="69" t="s">
        <v>2930</v>
      </c>
      <c r="J2666" s="43" t="s">
        <v>398</v>
      </c>
      <c r="K2666" s="43" t="s">
        <v>398</v>
      </c>
      <c r="L2666" s="43" t="s">
        <v>399</v>
      </c>
      <c r="M2666" s="43" t="s">
        <v>585</v>
      </c>
      <c r="N2666" s="43" t="s">
        <v>539</v>
      </c>
      <c r="O2666" s="68" t="s">
        <v>326</v>
      </c>
      <c r="P2666" s="68" t="s">
        <v>2931</v>
      </c>
      <c r="Q2666" s="57" t="s">
        <v>2932</v>
      </c>
      <c r="R2666" s="35" t="s">
        <v>265</v>
      </c>
      <c r="S2666" s="57" t="str">
        <f>MID(Tabla1[[#This Row],[Aplicación]],6,2)</f>
        <v>10</v>
      </c>
      <c r="T2666" s="54" t="str">
        <f>VLOOKUP(Tabla1[[#This Row],[AREA]],Hoja1!A:B,2,FALSE)</f>
        <v>10. Personas mayores, familia y servicios sociales</v>
      </c>
      <c r="U2666" s="57" t="str">
        <f>MID(Tabla1[[#This Row],[Aplicación]],9,4)</f>
        <v>2314</v>
      </c>
      <c r="V2666" s="54" t="str">
        <f>VLOOKUP(Tabla1[[#This Row],[PROGRAMA]],Hoja1!A:B,2,FALSE)</f>
        <v>2314. Centro de programas juveniles</v>
      </c>
      <c r="W2666" s="57" t="str">
        <f>MID(Tabla1[[#This Row],[Aplicación]],14,2)</f>
        <v>22</v>
      </c>
      <c r="X2666" s="57" t="str">
        <f>MID(Tabla1[[#This Row],[Aplicación]],14,6)</f>
        <v>22701</v>
      </c>
    </row>
    <row r="2667" spans="1:24" x14ac:dyDescent="0.25">
      <c r="A2667" s="60">
        <v>220240012077</v>
      </c>
      <c r="B2667" s="43" t="s">
        <v>4836</v>
      </c>
      <c r="C2667" s="61">
        <v>45401</v>
      </c>
      <c r="D2667" s="60">
        <v>22024000071</v>
      </c>
      <c r="E2667" s="43" t="s">
        <v>1453</v>
      </c>
      <c r="F2667" s="62">
        <v>-1719.72</v>
      </c>
      <c r="G2667" s="43" t="s">
        <v>774</v>
      </c>
      <c r="H2667" s="43" t="s">
        <v>2566</v>
      </c>
      <c r="I2667" s="69" t="s">
        <v>2934</v>
      </c>
      <c r="J2667" s="43" t="s">
        <v>393</v>
      </c>
      <c r="K2667" s="43" t="s">
        <v>393</v>
      </c>
      <c r="L2667" s="43" t="s">
        <v>399</v>
      </c>
      <c r="M2667" s="43" t="s">
        <v>395</v>
      </c>
      <c r="N2667" s="43" t="s">
        <v>396</v>
      </c>
      <c r="O2667" s="68" t="s">
        <v>321</v>
      </c>
      <c r="P2667" s="68" t="s">
        <v>2931</v>
      </c>
      <c r="Q2667" s="57" t="s">
        <v>2932</v>
      </c>
      <c r="R2667" s="35" t="s">
        <v>265</v>
      </c>
      <c r="S2667" s="57" t="str">
        <f>MID(Tabla1[[#This Row],[Aplicación]],6,2)</f>
        <v>10</v>
      </c>
      <c r="T2667" s="54" t="str">
        <f>VLOOKUP(Tabla1[[#This Row],[AREA]],Hoja1!A:B,2,FALSE)</f>
        <v>10. Personas mayores, familia y servicios sociales</v>
      </c>
      <c r="U2667" s="57" t="str">
        <f>MID(Tabla1[[#This Row],[Aplicación]],9,4)</f>
        <v>2312</v>
      </c>
      <c r="V2667" s="54" t="str">
        <f>VLOOKUP(Tabla1[[#This Row],[PROGRAMA]],Hoja1!A:B,2,FALSE)</f>
        <v>2312. Iniciativas sociales</v>
      </c>
      <c r="W2667" s="57" t="str">
        <f>MID(Tabla1[[#This Row],[Aplicación]],14,2)</f>
        <v>21</v>
      </c>
      <c r="X2667" s="57" t="str">
        <f>MID(Tabla1[[#This Row],[Aplicación]],14,6)</f>
        <v>216</v>
      </c>
    </row>
    <row r="2668" spans="1:24" x14ac:dyDescent="0.25">
      <c r="A2668" s="60">
        <v>220239000039</v>
      </c>
      <c r="B2668" s="43" t="s">
        <v>390</v>
      </c>
      <c r="C2668" s="61">
        <v>45292</v>
      </c>
      <c r="D2668" s="60">
        <v>22024001300</v>
      </c>
      <c r="E2668" s="43" t="s">
        <v>1234</v>
      </c>
      <c r="F2668" s="62">
        <v>207428.52</v>
      </c>
      <c r="G2668" s="43" t="s">
        <v>510</v>
      </c>
      <c r="H2668" s="43" t="s">
        <v>1575</v>
      </c>
      <c r="I2668" s="69">
        <v>220</v>
      </c>
      <c r="J2668" s="43" t="s">
        <v>398</v>
      </c>
      <c r="K2668" s="43" t="s">
        <v>398</v>
      </c>
      <c r="L2668" s="43" t="s">
        <v>399</v>
      </c>
      <c r="M2668" s="43" t="s">
        <v>395</v>
      </c>
      <c r="N2668" s="43" t="s">
        <v>396</v>
      </c>
      <c r="O2668" s="52" t="s">
        <v>321</v>
      </c>
      <c r="P2668" s="63" t="s">
        <v>276</v>
      </c>
      <c r="Q2668" s="57" t="str">
        <f>MID(Tabla1[[#This Row],[Aplicación]],14,1)</f>
        <v>2</v>
      </c>
      <c r="R2668" s="35" t="s">
        <v>265</v>
      </c>
      <c r="S2668" s="57" t="str">
        <f>MID(Tabla1[[#This Row],[Aplicación]],6,2)</f>
        <v>10</v>
      </c>
      <c r="T2668" s="54" t="str">
        <f>VLOOKUP(Tabla1[[#This Row],[AREA]],Hoja1!A:B,2,FALSE)</f>
        <v>10. Personas mayores, familia y servicios sociales</v>
      </c>
      <c r="U2668" s="57" t="str">
        <f>MID(Tabla1[[#This Row],[Aplicación]],9,4)</f>
        <v>2314</v>
      </c>
      <c r="V2668" s="54" t="str">
        <f>VLOOKUP(Tabla1[[#This Row],[PROGRAMA]],Hoja1!A:B,2,FALSE)</f>
        <v>2314. Centro de programas juveniles</v>
      </c>
      <c r="W2668" s="57" t="str">
        <f>MID(Tabla1[[#This Row],[Aplicación]],14,2)</f>
        <v>22</v>
      </c>
      <c r="X2668" s="57" t="str">
        <f>MID(Tabla1[[#This Row],[Aplicación]],14,6)</f>
        <v>22799</v>
      </c>
    </row>
    <row r="2669" spans="1:24" x14ac:dyDescent="0.25">
      <c r="A2669" s="60">
        <v>220239000688</v>
      </c>
      <c r="B2669" s="43" t="s">
        <v>390</v>
      </c>
      <c r="C2669" s="61">
        <v>45292</v>
      </c>
      <c r="D2669" s="60">
        <v>22024001325</v>
      </c>
      <c r="E2669" s="43" t="s">
        <v>1234</v>
      </c>
      <c r="F2669" s="62">
        <v>185786.39</v>
      </c>
      <c r="G2669" s="43" t="s">
        <v>510</v>
      </c>
      <c r="H2669" s="43" t="s">
        <v>1584</v>
      </c>
      <c r="I2669" s="69">
        <v>220</v>
      </c>
      <c r="J2669" s="43" t="s">
        <v>398</v>
      </c>
      <c r="K2669" s="43" t="s">
        <v>398</v>
      </c>
      <c r="L2669" s="43" t="s">
        <v>399</v>
      </c>
      <c r="M2669" s="43" t="s">
        <v>395</v>
      </c>
      <c r="N2669" s="43" t="s">
        <v>396</v>
      </c>
      <c r="O2669" s="52" t="s">
        <v>321</v>
      </c>
      <c r="P2669" s="63" t="s">
        <v>276</v>
      </c>
      <c r="Q2669" s="57" t="str">
        <f>MID(Tabla1[[#This Row],[Aplicación]],14,1)</f>
        <v>2</v>
      </c>
      <c r="R2669" s="35" t="s">
        <v>265</v>
      </c>
      <c r="S2669" s="57" t="str">
        <f>MID(Tabla1[[#This Row],[Aplicación]],6,2)</f>
        <v>10</v>
      </c>
      <c r="T2669" s="54" t="str">
        <f>VLOOKUP(Tabla1[[#This Row],[AREA]],Hoja1!A:B,2,FALSE)</f>
        <v>10. Personas mayores, familia y servicios sociales</v>
      </c>
      <c r="U2669" s="57" t="str">
        <f>MID(Tabla1[[#This Row],[Aplicación]],9,4)</f>
        <v>2314</v>
      </c>
      <c r="V2669" s="54" t="str">
        <f>VLOOKUP(Tabla1[[#This Row],[PROGRAMA]],Hoja1!A:B,2,FALSE)</f>
        <v>2314. Centro de programas juveniles</v>
      </c>
      <c r="W2669" s="57" t="str">
        <f>MID(Tabla1[[#This Row],[Aplicación]],14,2)</f>
        <v>22</v>
      </c>
      <c r="X2669" s="57" t="str">
        <f>MID(Tabla1[[#This Row],[Aplicación]],14,6)</f>
        <v>22799</v>
      </c>
    </row>
    <row r="2670" spans="1:24" x14ac:dyDescent="0.25">
      <c r="A2670" s="44">
        <v>220240004873</v>
      </c>
      <c r="B2670" s="45" t="s">
        <v>390</v>
      </c>
      <c r="C2670" s="50">
        <v>45356</v>
      </c>
      <c r="D2670" s="44">
        <v>22024002183</v>
      </c>
      <c r="E2670" s="45" t="s">
        <v>1234</v>
      </c>
      <c r="F2670" s="51">
        <v>14924.36</v>
      </c>
      <c r="G2670" s="45" t="s">
        <v>947</v>
      </c>
      <c r="H2670" s="45" t="s">
        <v>1636</v>
      </c>
      <c r="I2670" s="53">
        <v>220</v>
      </c>
      <c r="J2670" s="45" t="s">
        <v>398</v>
      </c>
      <c r="K2670" s="45" t="s">
        <v>700</v>
      </c>
      <c r="L2670" s="45" t="s">
        <v>399</v>
      </c>
      <c r="M2670" s="45" t="s">
        <v>395</v>
      </c>
      <c r="N2670" s="45" t="s">
        <v>396</v>
      </c>
      <c r="O2670" s="52" t="s">
        <v>321</v>
      </c>
      <c r="P2670" s="63" t="s">
        <v>276</v>
      </c>
      <c r="Q2670" s="57" t="str">
        <f>MID(Tabla1[[#This Row],[Aplicación]],14,1)</f>
        <v>2</v>
      </c>
      <c r="R2670" s="35" t="s">
        <v>265</v>
      </c>
      <c r="S2670" s="57" t="str">
        <f>MID(Tabla1[[#This Row],[Aplicación]],6,2)</f>
        <v>10</v>
      </c>
      <c r="T2670" s="54" t="str">
        <f>VLOOKUP(Tabla1[[#This Row],[AREA]],Hoja1!A:B,2,FALSE)</f>
        <v>10. Personas mayores, familia y servicios sociales</v>
      </c>
      <c r="U2670" s="57" t="str">
        <f>MID(Tabla1[[#This Row],[Aplicación]],9,4)</f>
        <v>2314</v>
      </c>
      <c r="V2670" s="54" t="str">
        <f>VLOOKUP(Tabla1[[#This Row],[PROGRAMA]],Hoja1!A:B,2,FALSE)</f>
        <v>2314. Centro de programas juveniles</v>
      </c>
      <c r="W2670" s="57" t="str">
        <f>MID(Tabla1[[#This Row],[Aplicación]],14,2)</f>
        <v>22</v>
      </c>
      <c r="X2670" s="57" t="str">
        <f>MID(Tabla1[[#This Row],[Aplicación]],14,6)</f>
        <v>22799</v>
      </c>
    </row>
    <row r="2671" spans="1:24" x14ac:dyDescent="0.25">
      <c r="A2671" s="53">
        <v>220240004871</v>
      </c>
      <c r="B2671" s="45" t="s">
        <v>390</v>
      </c>
      <c r="C2671" s="50">
        <v>45356</v>
      </c>
      <c r="D2671" s="44">
        <v>22024002176</v>
      </c>
      <c r="E2671" s="45" t="s">
        <v>1234</v>
      </c>
      <c r="F2671" s="51">
        <v>10424</v>
      </c>
      <c r="G2671" s="45" t="s">
        <v>710</v>
      </c>
      <c r="H2671" s="45" t="s">
        <v>2081</v>
      </c>
      <c r="I2671" s="53">
        <v>220</v>
      </c>
      <c r="J2671" s="45" t="s">
        <v>398</v>
      </c>
      <c r="K2671" s="45" t="s">
        <v>398</v>
      </c>
      <c r="L2671" s="45" t="s">
        <v>399</v>
      </c>
      <c r="M2671" s="45" t="s">
        <v>395</v>
      </c>
      <c r="N2671" s="45" t="s">
        <v>396</v>
      </c>
      <c r="O2671" s="52" t="s">
        <v>321</v>
      </c>
      <c r="P2671" s="63" t="s">
        <v>276</v>
      </c>
      <c r="Q2671" s="57" t="str">
        <f>MID(Tabla1[[#This Row],[Aplicación]],14,1)</f>
        <v>2</v>
      </c>
      <c r="R2671" s="35" t="s">
        <v>265</v>
      </c>
      <c r="S2671" s="57" t="str">
        <f>MID(Tabla1[[#This Row],[Aplicación]],6,2)</f>
        <v>10</v>
      </c>
      <c r="T2671" s="54" t="str">
        <f>VLOOKUP(Tabla1[[#This Row],[AREA]],Hoja1!A:B,2,FALSE)</f>
        <v>10. Personas mayores, familia y servicios sociales</v>
      </c>
      <c r="U2671" s="57" t="str">
        <f>MID(Tabla1[[#This Row],[Aplicación]],9,4)</f>
        <v>2314</v>
      </c>
      <c r="V2671" s="54" t="str">
        <f>VLOOKUP(Tabla1[[#This Row],[PROGRAMA]],Hoja1!A:B,2,FALSE)</f>
        <v>2314. Centro de programas juveniles</v>
      </c>
      <c r="W2671" s="57" t="str">
        <f>MID(Tabla1[[#This Row],[Aplicación]],14,2)</f>
        <v>22</v>
      </c>
      <c r="X2671" s="57" t="str">
        <f>MID(Tabla1[[#This Row],[Aplicación]],14,6)</f>
        <v>22799</v>
      </c>
    </row>
    <row r="2672" spans="1:24" x14ac:dyDescent="0.25">
      <c r="A2672" s="44">
        <v>220239000760</v>
      </c>
      <c r="B2672" s="45" t="s">
        <v>390</v>
      </c>
      <c r="C2672" s="50">
        <v>45292</v>
      </c>
      <c r="D2672" s="44">
        <v>22024001329</v>
      </c>
      <c r="E2672" s="45" t="s">
        <v>1234</v>
      </c>
      <c r="F2672" s="51">
        <v>18578.55</v>
      </c>
      <c r="G2672" s="45" t="s">
        <v>771</v>
      </c>
      <c r="H2672" s="45" t="s">
        <v>2198</v>
      </c>
      <c r="I2672" s="53">
        <v>220</v>
      </c>
      <c r="J2672" s="45" t="s">
        <v>398</v>
      </c>
      <c r="K2672" s="45" t="s">
        <v>398</v>
      </c>
      <c r="L2672" s="45" t="s">
        <v>399</v>
      </c>
      <c r="M2672" s="45" t="s">
        <v>395</v>
      </c>
      <c r="N2672" s="45" t="s">
        <v>396</v>
      </c>
      <c r="O2672" s="52" t="s">
        <v>321</v>
      </c>
      <c r="P2672" s="63" t="s">
        <v>276</v>
      </c>
      <c r="Q2672" s="57" t="str">
        <f>MID(Tabla1[[#This Row],[Aplicación]],14,1)</f>
        <v>2</v>
      </c>
      <c r="R2672" s="35" t="s">
        <v>265</v>
      </c>
      <c r="S2672" s="57" t="str">
        <f>MID(Tabla1[[#This Row],[Aplicación]],6,2)</f>
        <v>10</v>
      </c>
      <c r="T2672" s="54" t="str">
        <f>VLOOKUP(Tabla1[[#This Row],[AREA]],Hoja1!A:B,2,FALSE)</f>
        <v>10. Personas mayores, familia y servicios sociales</v>
      </c>
      <c r="U2672" s="57" t="str">
        <f>MID(Tabla1[[#This Row],[Aplicación]],9,4)</f>
        <v>2314</v>
      </c>
      <c r="V2672" s="54" t="str">
        <f>VLOOKUP(Tabla1[[#This Row],[PROGRAMA]],Hoja1!A:B,2,FALSE)</f>
        <v>2314. Centro de programas juveniles</v>
      </c>
      <c r="W2672" s="57" t="str">
        <f>MID(Tabla1[[#This Row],[Aplicación]],14,2)</f>
        <v>22</v>
      </c>
      <c r="X2672" s="57" t="str">
        <f>MID(Tabla1[[#This Row],[Aplicación]],14,6)</f>
        <v>22799</v>
      </c>
    </row>
    <row r="2673" spans="1:24" x14ac:dyDescent="0.25">
      <c r="A2673" s="60">
        <v>220229000703</v>
      </c>
      <c r="B2673" s="43" t="s">
        <v>390</v>
      </c>
      <c r="C2673" s="61">
        <v>45292</v>
      </c>
      <c r="D2673" s="60">
        <v>22024003226</v>
      </c>
      <c r="E2673" s="43" t="s">
        <v>1234</v>
      </c>
      <c r="F2673" s="62">
        <v>1688.95</v>
      </c>
      <c r="G2673" s="43" t="s">
        <v>771</v>
      </c>
      <c r="H2673" s="43" t="s">
        <v>779</v>
      </c>
      <c r="I2673" s="69">
        <v>220</v>
      </c>
      <c r="J2673" s="43" t="s">
        <v>398</v>
      </c>
      <c r="K2673" s="43" t="s">
        <v>398</v>
      </c>
      <c r="L2673" s="43" t="s">
        <v>399</v>
      </c>
      <c r="M2673" s="43" t="s">
        <v>395</v>
      </c>
      <c r="N2673" s="43" t="s">
        <v>396</v>
      </c>
      <c r="O2673" s="52" t="s">
        <v>321</v>
      </c>
      <c r="P2673" s="63" t="s">
        <v>276</v>
      </c>
      <c r="Q2673" s="57" t="str">
        <f>MID(Tabla1[[#This Row],[Aplicación]],14,1)</f>
        <v>2</v>
      </c>
      <c r="R2673" s="35" t="s">
        <v>265</v>
      </c>
      <c r="S2673" s="57" t="str">
        <f>MID(Tabla1[[#This Row],[Aplicación]],6,2)</f>
        <v>10</v>
      </c>
      <c r="T2673" s="54" t="str">
        <f>VLOOKUP(Tabla1[[#This Row],[AREA]],Hoja1!A:B,2,FALSE)</f>
        <v>10. Personas mayores, familia y servicios sociales</v>
      </c>
      <c r="U2673" s="57" t="str">
        <f>MID(Tabla1[[#This Row],[Aplicación]],9,4)</f>
        <v>2314</v>
      </c>
      <c r="V2673" s="54" t="str">
        <f>VLOOKUP(Tabla1[[#This Row],[PROGRAMA]],Hoja1!A:B,2,FALSE)</f>
        <v>2314. Centro de programas juveniles</v>
      </c>
      <c r="W2673" s="57" t="str">
        <f>MID(Tabla1[[#This Row],[Aplicación]],14,2)</f>
        <v>22</v>
      </c>
      <c r="X2673" s="57" t="str">
        <f>MID(Tabla1[[#This Row],[Aplicación]],14,6)</f>
        <v>22799</v>
      </c>
    </row>
    <row r="2674" spans="1:24" x14ac:dyDescent="0.25">
      <c r="A2674" s="60">
        <v>220239000570</v>
      </c>
      <c r="B2674" s="43" t="s">
        <v>390</v>
      </c>
      <c r="C2674" s="61">
        <v>45292</v>
      </c>
      <c r="D2674" s="60">
        <v>22024001542</v>
      </c>
      <c r="E2674" s="43" t="s">
        <v>1234</v>
      </c>
      <c r="F2674" s="62">
        <v>17106.71</v>
      </c>
      <c r="G2674" s="43" t="s">
        <v>733</v>
      </c>
      <c r="H2674" s="43" t="s">
        <v>2381</v>
      </c>
      <c r="I2674" s="69">
        <v>220</v>
      </c>
      <c r="J2674" s="43" t="s">
        <v>398</v>
      </c>
      <c r="K2674" s="43" t="s">
        <v>398</v>
      </c>
      <c r="L2674" s="43" t="s">
        <v>399</v>
      </c>
      <c r="M2674" s="43" t="s">
        <v>395</v>
      </c>
      <c r="N2674" s="43" t="s">
        <v>396</v>
      </c>
      <c r="O2674" s="52" t="s">
        <v>321</v>
      </c>
      <c r="P2674" s="63" t="s">
        <v>276</v>
      </c>
      <c r="Q2674" s="57" t="str">
        <f>MID(Tabla1[[#This Row],[Aplicación]],14,1)</f>
        <v>2</v>
      </c>
      <c r="R2674" s="35" t="s">
        <v>265</v>
      </c>
      <c r="S2674" s="57" t="str">
        <f>MID(Tabla1[[#This Row],[Aplicación]],6,2)</f>
        <v>10</v>
      </c>
      <c r="T2674" s="54" t="str">
        <f>VLOOKUP(Tabla1[[#This Row],[AREA]],Hoja1!A:B,2,FALSE)</f>
        <v>10. Personas mayores, familia y servicios sociales</v>
      </c>
      <c r="U2674" s="57" t="str">
        <f>MID(Tabla1[[#This Row],[Aplicación]],9,4)</f>
        <v>2314</v>
      </c>
      <c r="V2674" s="54" t="str">
        <f>VLOOKUP(Tabla1[[#This Row],[PROGRAMA]],Hoja1!A:B,2,FALSE)</f>
        <v>2314. Centro de programas juveniles</v>
      </c>
      <c r="W2674" s="57" t="str">
        <f>MID(Tabla1[[#This Row],[Aplicación]],14,2)</f>
        <v>22</v>
      </c>
      <c r="X2674" s="57" t="str">
        <f>MID(Tabla1[[#This Row],[Aplicación]],14,6)</f>
        <v>22799</v>
      </c>
    </row>
    <row r="2675" spans="1:24" x14ac:dyDescent="0.25">
      <c r="A2675" s="60">
        <v>220240004872</v>
      </c>
      <c r="B2675" s="43" t="s">
        <v>390</v>
      </c>
      <c r="C2675" s="61">
        <v>45356</v>
      </c>
      <c r="D2675" s="60">
        <v>22024002180</v>
      </c>
      <c r="E2675" s="43" t="s">
        <v>1234</v>
      </c>
      <c r="F2675" s="62">
        <v>13233</v>
      </c>
      <c r="G2675" s="43" t="s">
        <v>710</v>
      </c>
      <c r="H2675" s="43" t="s">
        <v>2616</v>
      </c>
      <c r="I2675" s="69">
        <v>220</v>
      </c>
      <c r="J2675" s="43" t="s">
        <v>398</v>
      </c>
      <c r="K2675" s="43" t="s">
        <v>398</v>
      </c>
      <c r="L2675" s="43" t="s">
        <v>399</v>
      </c>
      <c r="M2675" s="43" t="s">
        <v>395</v>
      </c>
      <c r="N2675" s="43" t="s">
        <v>396</v>
      </c>
      <c r="O2675" s="52" t="s">
        <v>321</v>
      </c>
      <c r="P2675" s="63" t="s">
        <v>276</v>
      </c>
      <c r="Q2675" s="57" t="str">
        <f>MID(Tabla1[[#This Row],[Aplicación]],14,1)</f>
        <v>2</v>
      </c>
      <c r="R2675" s="35" t="s">
        <v>265</v>
      </c>
      <c r="S2675" s="57" t="str">
        <f>MID(Tabla1[[#This Row],[Aplicación]],6,2)</f>
        <v>10</v>
      </c>
      <c r="T2675" s="54" t="str">
        <f>VLOOKUP(Tabla1[[#This Row],[AREA]],Hoja1!A:B,2,FALSE)</f>
        <v>10. Personas mayores, familia y servicios sociales</v>
      </c>
      <c r="U2675" s="57" t="str">
        <f>MID(Tabla1[[#This Row],[Aplicación]],9,4)</f>
        <v>2314</v>
      </c>
      <c r="V2675" s="54" t="str">
        <f>VLOOKUP(Tabla1[[#This Row],[PROGRAMA]],Hoja1!A:B,2,FALSE)</f>
        <v>2314. Centro de programas juveniles</v>
      </c>
      <c r="W2675" s="57" t="str">
        <f>MID(Tabla1[[#This Row],[Aplicación]],14,2)</f>
        <v>22</v>
      </c>
      <c r="X2675" s="57" t="str">
        <f>MID(Tabla1[[#This Row],[Aplicación]],14,6)</f>
        <v>22799</v>
      </c>
    </row>
    <row r="2676" spans="1:24" x14ac:dyDescent="0.25">
      <c r="A2676" s="60">
        <v>220240004048</v>
      </c>
      <c r="B2676" s="43" t="s">
        <v>390</v>
      </c>
      <c r="C2676" s="61">
        <v>45353</v>
      </c>
      <c r="D2676" s="60">
        <v>22024001626</v>
      </c>
      <c r="E2676" s="43" t="s">
        <v>1234</v>
      </c>
      <c r="F2676" s="62">
        <v>18149</v>
      </c>
      <c r="G2676" s="43" t="s">
        <v>2873</v>
      </c>
      <c r="H2676" s="43" t="s">
        <v>2874</v>
      </c>
      <c r="I2676" s="69">
        <v>220</v>
      </c>
      <c r="J2676" s="43" t="s">
        <v>398</v>
      </c>
      <c r="K2676" s="43" t="s">
        <v>398</v>
      </c>
      <c r="L2676" s="43" t="s">
        <v>399</v>
      </c>
      <c r="M2676" s="43" t="s">
        <v>585</v>
      </c>
      <c r="N2676" s="43" t="s">
        <v>539</v>
      </c>
      <c r="O2676" s="52" t="s">
        <v>326</v>
      </c>
      <c r="P2676" s="63" t="s">
        <v>276</v>
      </c>
      <c r="Q2676" s="57" t="str">
        <f>MID(Tabla1[[#This Row],[Aplicación]],14,1)</f>
        <v>2</v>
      </c>
      <c r="R2676" s="35" t="s">
        <v>265</v>
      </c>
      <c r="S2676" s="57" t="str">
        <f>MID(Tabla1[[#This Row],[Aplicación]],6,2)</f>
        <v>10</v>
      </c>
      <c r="T2676" s="54" t="str">
        <f>VLOOKUP(Tabla1[[#This Row],[AREA]],Hoja1!A:B,2,FALSE)</f>
        <v>10. Personas mayores, familia y servicios sociales</v>
      </c>
      <c r="U2676" s="57" t="str">
        <f>MID(Tabla1[[#This Row],[Aplicación]],9,4)</f>
        <v>2314</v>
      </c>
      <c r="V2676" s="54" t="str">
        <f>VLOOKUP(Tabla1[[#This Row],[PROGRAMA]],Hoja1!A:B,2,FALSE)</f>
        <v>2314. Centro de programas juveniles</v>
      </c>
      <c r="W2676" s="57" t="str">
        <f>MID(Tabla1[[#This Row],[Aplicación]],14,2)</f>
        <v>22</v>
      </c>
      <c r="X2676" s="57" t="str">
        <f>MID(Tabla1[[#This Row],[Aplicación]],14,6)</f>
        <v>22799</v>
      </c>
    </row>
    <row r="2677" spans="1:24" x14ac:dyDescent="0.25">
      <c r="A2677" s="60">
        <v>220240022392</v>
      </c>
      <c r="B2677" s="43" t="s">
        <v>390</v>
      </c>
      <c r="C2677" s="61">
        <v>45443</v>
      </c>
      <c r="D2677" s="60">
        <v>22024004104</v>
      </c>
      <c r="E2677" s="43" t="s">
        <v>1234</v>
      </c>
      <c r="F2677" s="62">
        <v>4651.55</v>
      </c>
      <c r="G2677" s="43" t="s">
        <v>733</v>
      </c>
      <c r="H2677" s="43" t="s">
        <v>3474</v>
      </c>
      <c r="I2677" s="69" t="s">
        <v>2930</v>
      </c>
      <c r="J2677" s="43" t="s">
        <v>398</v>
      </c>
      <c r="K2677" s="43" t="s">
        <v>398</v>
      </c>
      <c r="L2677" s="43" t="s">
        <v>399</v>
      </c>
      <c r="M2677" s="43" t="s">
        <v>585</v>
      </c>
      <c r="N2677" s="43" t="s">
        <v>539</v>
      </c>
      <c r="O2677" s="68" t="s">
        <v>326</v>
      </c>
      <c r="P2677" s="68" t="s">
        <v>2931</v>
      </c>
      <c r="Q2677" s="57" t="s">
        <v>2932</v>
      </c>
      <c r="R2677" s="35" t="s">
        <v>265</v>
      </c>
      <c r="S2677" s="57" t="str">
        <f>MID(Tabla1[[#This Row],[Aplicación]],6,2)</f>
        <v>10</v>
      </c>
      <c r="T2677" s="54" t="str">
        <f>VLOOKUP(Tabla1[[#This Row],[AREA]],Hoja1!A:B,2,FALSE)</f>
        <v>10. Personas mayores, familia y servicios sociales</v>
      </c>
      <c r="U2677" s="57" t="str">
        <f>MID(Tabla1[[#This Row],[Aplicación]],9,4)</f>
        <v>2314</v>
      </c>
      <c r="V2677" s="54" t="str">
        <f>VLOOKUP(Tabla1[[#This Row],[PROGRAMA]],Hoja1!A:B,2,FALSE)</f>
        <v>2314. Centro de programas juveniles</v>
      </c>
      <c r="W2677" s="57" t="str">
        <f>MID(Tabla1[[#This Row],[Aplicación]],14,2)</f>
        <v>22</v>
      </c>
      <c r="X2677" s="57" t="str">
        <f>MID(Tabla1[[#This Row],[Aplicación]],14,6)</f>
        <v>22799</v>
      </c>
    </row>
    <row r="2678" spans="1:24" x14ac:dyDescent="0.25">
      <c r="A2678" s="60">
        <v>220240016676</v>
      </c>
      <c r="B2678" s="43" t="s">
        <v>390</v>
      </c>
      <c r="C2678" s="61">
        <v>45426</v>
      </c>
      <c r="D2678" s="60">
        <v>22024004318</v>
      </c>
      <c r="E2678" s="43" t="s">
        <v>1234</v>
      </c>
      <c r="F2678" s="62">
        <v>48.16</v>
      </c>
      <c r="G2678" s="43" t="s">
        <v>1016</v>
      </c>
      <c r="H2678" s="43" t="s">
        <v>3995</v>
      </c>
      <c r="I2678" s="69" t="s">
        <v>2930</v>
      </c>
      <c r="J2678" s="43" t="s">
        <v>398</v>
      </c>
      <c r="K2678" s="43" t="s">
        <v>398</v>
      </c>
      <c r="L2678" s="43" t="s">
        <v>399</v>
      </c>
      <c r="M2678" s="43" t="s">
        <v>585</v>
      </c>
      <c r="N2678" s="43" t="s">
        <v>539</v>
      </c>
      <c r="O2678" s="68" t="s">
        <v>326</v>
      </c>
      <c r="P2678" s="68" t="s">
        <v>2931</v>
      </c>
      <c r="Q2678" s="57" t="s">
        <v>2932</v>
      </c>
      <c r="R2678" s="35" t="s">
        <v>265</v>
      </c>
      <c r="S2678" s="57" t="str">
        <f>MID(Tabla1[[#This Row],[Aplicación]],6,2)</f>
        <v>10</v>
      </c>
      <c r="T2678" s="54" t="str">
        <f>VLOOKUP(Tabla1[[#This Row],[AREA]],Hoja1!A:B,2,FALSE)</f>
        <v>10. Personas mayores, familia y servicios sociales</v>
      </c>
      <c r="U2678" s="57" t="str">
        <f>MID(Tabla1[[#This Row],[Aplicación]],9,4)</f>
        <v>2314</v>
      </c>
      <c r="V2678" s="54" t="str">
        <f>VLOOKUP(Tabla1[[#This Row],[PROGRAMA]],Hoja1!A:B,2,FALSE)</f>
        <v>2314. Centro de programas juveniles</v>
      </c>
      <c r="W2678" s="57" t="str">
        <f>MID(Tabla1[[#This Row],[Aplicación]],14,2)</f>
        <v>22</v>
      </c>
      <c r="X2678" s="57" t="str">
        <f>MID(Tabla1[[#This Row],[Aplicación]],14,6)</f>
        <v>22799</v>
      </c>
    </row>
    <row r="2679" spans="1:24" x14ac:dyDescent="0.25">
      <c r="A2679" s="60">
        <v>220240013216</v>
      </c>
      <c r="B2679" s="43" t="s">
        <v>390</v>
      </c>
      <c r="C2679" s="61">
        <v>45408</v>
      </c>
      <c r="D2679" s="60">
        <v>22024004125</v>
      </c>
      <c r="E2679" s="43" t="s">
        <v>1234</v>
      </c>
      <c r="F2679" s="62">
        <v>4627.9799999999996</v>
      </c>
      <c r="G2679" s="43" t="s">
        <v>1016</v>
      </c>
      <c r="H2679" s="43" t="s">
        <v>4252</v>
      </c>
      <c r="I2679" s="69" t="s">
        <v>2930</v>
      </c>
      <c r="J2679" s="43" t="s">
        <v>398</v>
      </c>
      <c r="K2679" s="43" t="s">
        <v>398</v>
      </c>
      <c r="L2679" s="43" t="s">
        <v>399</v>
      </c>
      <c r="M2679" s="43" t="s">
        <v>585</v>
      </c>
      <c r="N2679" s="43" t="s">
        <v>539</v>
      </c>
      <c r="O2679" s="68" t="s">
        <v>326</v>
      </c>
      <c r="P2679" s="68" t="s">
        <v>2931</v>
      </c>
      <c r="Q2679" s="57" t="s">
        <v>2932</v>
      </c>
      <c r="R2679" s="35" t="s">
        <v>265</v>
      </c>
      <c r="S2679" s="57" t="str">
        <f>MID(Tabla1[[#This Row],[Aplicación]],6,2)</f>
        <v>10</v>
      </c>
      <c r="T2679" s="54" t="str">
        <f>VLOOKUP(Tabla1[[#This Row],[AREA]],Hoja1!A:B,2,FALSE)</f>
        <v>10. Personas mayores, familia y servicios sociales</v>
      </c>
      <c r="U2679" s="57" t="str">
        <f>MID(Tabla1[[#This Row],[Aplicación]],9,4)</f>
        <v>2314</v>
      </c>
      <c r="V2679" s="54" t="str">
        <f>VLOOKUP(Tabla1[[#This Row],[PROGRAMA]],Hoja1!A:B,2,FALSE)</f>
        <v>2314. Centro de programas juveniles</v>
      </c>
      <c r="W2679" s="57" t="str">
        <f>MID(Tabla1[[#This Row],[Aplicación]],14,2)</f>
        <v>22</v>
      </c>
      <c r="X2679" s="57" t="str">
        <f>MID(Tabla1[[#This Row],[Aplicación]],14,6)</f>
        <v>22799</v>
      </c>
    </row>
    <row r="2680" spans="1:24" x14ac:dyDescent="0.25">
      <c r="A2680" s="60">
        <v>220240034974</v>
      </c>
      <c r="B2680" s="43" t="s">
        <v>390</v>
      </c>
      <c r="C2680" s="61">
        <v>45504</v>
      </c>
      <c r="D2680" s="60">
        <v>22024005799</v>
      </c>
      <c r="E2680" s="43" t="s">
        <v>1234</v>
      </c>
      <c r="F2680" s="62">
        <v>1681.9</v>
      </c>
      <c r="G2680" s="43" t="s">
        <v>5052</v>
      </c>
      <c r="H2680" s="43" t="s">
        <v>5053</v>
      </c>
      <c r="I2680" s="69" t="s">
        <v>2930</v>
      </c>
      <c r="J2680" s="43" t="s">
        <v>398</v>
      </c>
      <c r="K2680" s="43" t="s">
        <v>398</v>
      </c>
      <c r="L2680" s="43" t="s">
        <v>399</v>
      </c>
      <c r="M2680" s="43" t="s">
        <v>585</v>
      </c>
      <c r="N2680" s="43" t="s">
        <v>539</v>
      </c>
      <c r="O2680" s="68" t="s">
        <v>326</v>
      </c>
      <c r="P2680" s="68" t="s">
        <v>4838</v>
      </c>
      <c r="Q2680" s="57" t="str">
        <f>MID(Tabla1[[#This Row],[Aplicación]],14,1)</f>
        <v>2</v>
      </c>
      <c r="R2680" s="35" t="s">
        <v>265</v>
      </c>
      <c r="S2680" s="57" t="str">
        <f>MID(Tabla1[[#This Row],[Aplicación]],6,2)</f>
        <v>10</v>
      </c>
      <c r="T2680" s="54" t="str">
        <f>VLOOKUP(Tabla1[[#This Row],[AREA]],Hoja1!A:B,2,FALSE)</f>
        <v>10. Personas mayores, familia y servicios sociales</v>
      </c>
      <c r="U2680" s="57" t="str">
        <f>MID(Tabla1[[#This Row],[Aplicación]],9,4)</f>
        <v>2314</v>
      </c>
      <c r="V2680" s="54" t="str">
        <f>VLOOKUP(Tabla1[[#This Row],[PROGRAMA]],Hoja1!A:B,2,FALSE)</f>
        <v>2314. Centro de programas juveniles</v>
      </c>
      <c r="W2680" s="57" t="str">
        <f>MID(Tabla1[[#This Row],[Aplicación]],14,2)</f>
        <v>22</v>
      </c>
      <c r="X2680" s="57" t="str">
        <f>MID(Tabla1[[#This Row],[Aplicación]],14,6)</f>
        <v>22799</v>
      </c>
    </row>
    <row r="2681" spans="1:24" x14ac:dyDescent="0.25">
      <c r="A2681" s="60">
        <v>220240030708</v>
      </c>
      <c r="B2681" s="43" t="s">
        <v>390</v>
      </c>
      <c r="C2681" s="61">
        <v>45489</v>
      </c>
      <c r="D2681" s="60">
        <v>22024004215</v>
      </c>
      <c r="E2681" s="43" t="s">
        <v>1234</v>
      </c>
      <c r="F2681" s="62">
        <v>6669.61</v>
      </c>
      <c r="G2681" s="43" t="s">
        <v>710</v>
      </c>
      <c r="H2681" s="43" t="s">
        <v>5284</v>
      </c>
      <c r="I2681" s="69">
        <v>220</v>
      </c>
      <c r="J2681" s="43" t="s">
        <v>398</v>
      </c>
      <c r="K2681" s="43" t="s">
        <v>398</v>
      </c>
      <c r="L2681" s="43" t="s">
        <v>399</v>
      </c>
      <c r="M2681" s="43" t="s">
        <v>395</v>
      </c>
      <c r="N2681" s="43" t="s">
        <v>396</v>
      </c>
      <c r="O2681" s="68" t="s">
        <v>321</v>
      </c>
      <c r="P2681" s="68" t="s">
        <v>4838</v>
      </c>
      <c r="Q2681" s="57" t="str">
        <f>MID(Tabla1[[#This Row],[Aplicación]],14,1)</f>
        <v>2</v>
      </c>
      <c r="R2681" s="35" t="s">
        <v>265</v>
      </c>
      <c r="S2681" s="57" t="str">
        <f>MID(Tabla1[[#This Row],[Aplicación]],6,2)</f>
        <v>10</v>
      </c>
      <c r="T2681" s="54" t="str">
        <f>VLOOKUP(Tabla1[[#This Row],[AREA]],Hoja1!A:B,2,FALSE)</f>
        <v>10. Personas mayores, familia y servicios sociales</v>
      </c>
      <c r="U2681" s="57" t="str">
        <f>MID(Tabla1[[#This Row],[Aplicación]],9,4)</f>
        <v>2314</v>
      </c>
      <c r="V2681" s="54" t="str">
        <f>VLOOKUP(Tabla1[[#This Row],[PROGRAMA]],Hoja1!A:B,2,FALSE)</f>
        <v>2314. Centro de programas juveniles</v>
      </c>
      <c r="W2681" s="57" t="str">
        <f>MID(Tabla1[[#This Row],[Aplicación]],14,2)</f>
        <v>22</v>
      </c>
      <c r="X2681" s="57" t="str">
        <f>MID(Tabla1[[#This Row],[Aplicación]],14,6)</f>
        <v>22799</v>
      </c>
    </row>
    <row r="2682" spans="1:24" x14ac:dyDescent="0.25">
      <c r="A2682" s="60">
        <v>220240030709</v>
      </c>
      <c r="B2682" s="43" t="s">
        <v>390</v>
      </c>
      <c r="C2682" s="61">
        <v>45489</v>
      </c>
      <c r="D2682" s="60">
        <v>22024004216</v>
      </c>
      <c r="E2682" s="43" t="s">
        <v>1234</v>
      </c>
      <c r="F2682" s="62">
        <v>3200</v>
      </c>
      <c r="G2682" s="43" t="s">
        <v>947</v>
      </c>
      <c r="H2682" s="43" t="s">
        <v>5305</v>
      </c>
      <c r="I2682" s="69">
        <v>220</v>
      </c>
      <c r="J2682" s="43" t="s">
        <v>398</v>
      </c>
      <c r="K2682" s="43" t="s">
        <v>700</v>
      </c>
      <c r="L2682" s="43" t="s">
        <v>399</v>
      </c>
      <c r="M2682" s="43" t="s">
        <v>395</v>
      </c>
      <c r="N2682" s="43" t="s">
        <v>396</v>
      </c>
      <c r="O2682" s="68" t="s">
        <v>321</v>
      </c>
      <c r="P2682" s="68" t="s">
        <v>4838</v>
      </c>
      <c r="Q2682" s="57" t="str">
        <f>MID(Tabla1[[#This Row],[Aplicación]],14,1)</f>
        <v>2</v>
      </c>
      <c r="R2682" s="35" t="s">
        <v>265</v>
      </c>
      <c r="S2682" s="57" t="str">
        <f>MID(Tabla1[[#This Row],[Aplicación]],6,2)</f>
        <v>10</v>
      </c>
      <c r="T2682" s="54" t="str">
        <f>VLOOKUP(Tabla1[[#This Row],[AREA]],Hoja1!A:B,2,FALSE)</f>
        <v>10. Personas mayores, familia y servicios sociales</v>
      </c>
      <c r="U2682" s="57" t="str">
        <f>MID(Tabla1[[#This Row],[Aplicación]],9,4)</f>
        <v>2314</v>
      </c>
      <c r="V2682" s="54" t="str">
        <f>VLOOKUP(Tabla1[[#This Row],[PROGRAMA]],Hoja1!A:B,2,FALSE)</f>
        <v>2314. Centro de programas juveniles</v>
      </c>
      <c r="W2682" s="57" t="str">
        <f>MID(Tabla1[[#This Row],[Aplicación]],14,2)</f>
        <v>22</v>
      </c>
      <c r="X2682" s="57" t="str">
        <f>MID(Tabla1[[#This Row],[Aplicación]],14,6)</f>
        <v>22799</v>
      </c>
    </row>
    <row r="2683" spans="1:24" x14ac:dyDescent="0.25">
      <c r="A2683" s="60">
        <v>220240030118</v>
      </c>
      <c r="B2683" s="43" t="s">
        <v>390</v>
      </c>
      <c r="C2683" s="61">
        <v>45482</v>
      </c>
      <c r="D2683" s="60">
        <v>22024005427</v>
      </c>
      <c r="E2683" s="43" t="s">
        <v>1234</v>
      </c>
      <c r="F2683" s="62">
        <v>14650</v>
      </c>
      <c r="G2683" s="43" t="s">
        <v>5395</v>
      </c>
      <c r="H2683" s="43" t="s">
        <v>5396</v>
      </c>
      <c r="I2683" s="69">
        <v>220</v>
      </c>
      <c r="J2683" s="43" t="s">
        <v>398</v>
      </c>
      <c r="K2683" s="43" t="s">
        <v>398</v>
      </c>
      <c r="L2683" s="43" t="s">
        <v>399</v>
      </c>
      <c r="M2683" s="43" t="s">
        <v>585</v>
      </c>
      <c r="N2683" s="43" t="s">
        <v>539</v>
      </c>
      <c r="O2683" s="68" t="s">
        <v>326</v>
      </c>
      <c r="P2683" s="68" t="s">
        <v>4838</v>
      </c>
      <c r="Q2683" s="57" t="str">
        <f>MID(Tabla1[[#This Row],[Aplicación]],14,1)</f>
        <v>2</v>
      </c>
      <c r="R2683" s="35" t="s">
        <v>265</v>
      </c>
      <c r="S2683" s="57" t="str">
        <f>MID(Tabla1[[#This Row],[Aplicación]],6,2)</f>
        <v>10</v>
      </c>
      <c r="T2683" s="54" t="str">
        <f>VLOOKUP(Tabla1[[#This Row],[AREA]],Hoja1!A:B,2,FALSE)</f>
        <v>10. Personas mayores, familia y servicios sociales</v>
      </c>
      <c r="U2683" s="57" t="str">
        <f>MID(Tabla1[[#This Row],[Aplicación]],9,4)</f>
        <v>2314</v>
      </c>
      <c r="V2683" s="54" t="str">
        <f>VLOOKUP(Tabla1[[#This Row],[PROGRAMA]],Hoja1!A:B,2,FALSE)</f>
        <v>2314. Centro de programas juveniles</v>
      </c>
      <c r="W2683" s="57" t="str">
        <f>MID(Tabla1[[#This Row],[Aplicación]],14,2)</f>
        <v>22</v>
      </c>
      <c r="X2683" s="57" t="str">
        <f>MID(Tabla1[[#This Row],[Aplicación]],14,6)</f>
        <v>22799</v>
      </c>
    </row>
    <row r="2684" spans="1:24" x14ac:dyDescent="0.25">
      <c r="A2684" s="60">
        <v>220219001055</v>
      </c>
      <c r="B2684" s="43" t="s">
        <v>390</v>
      </c>
      <c r="C2684" s="61">
        <v>45292</v>
      </c>
      <c r="D2684" s="60">
        <v>22024001950</v>
      </c>
      <c r="E2684" s="43" t="s">
        <v>1182</v>
      </c>
      <c r="F2684" s="62">
        <v>289.8</v>
      </c>
      <c r="G2684" s="43" t="s">
        <v>429</v>
      </c>
      <c r="H2684" s="43" t="s">
        <v>464</v>
      </c>
      <c r="I2684" s="69">
        <v>220</v>
      </c>
      <c r="J2684" s="43" t="s">
        <v>398</v>
      </c>
      <c r="K2684" s="43" t="s">
        <v>398</v>
      </c>
      <c r="L2684" s="43" t="s">
        <v>399</v>
      </c>
      <c r="M2684" s="43" t="s">
        <v>395</v>
      </c>
      <c r="N2684" s="43" t="s">
        <v>396</v>
      </c>
      <c r="O2684" s="52" t="s">
        <v>321</v>
      </c>
      <c r="P2684" s="63" t="s">
        <v>276</v>
      </c>
      <c r="Q2684" s="57" t="str">
        <f>MID(Tabla1[[#This Row],[Aplicación]],14,1)</f>
        <v>2</v>
      </c>
      <c r="R2684" s="35" t="s">
        <v>265</v>
      </c>
      <c r="S2684" s="57" t="str">
        <f>MID(Tabla1[[#This Row],[Aplicación]],6,2)</f>
        <v>10</v>
      </c>
      <c r="T2684" s="54" t="str">
        <f>VLOOKUP(Tabla1[[#This Row],[AREA]],Hoja1!A:B,2,FALSE)</f>
        <v>10. Personas mayores, familia y servicios sociales</v>
      </c>
      <c r="U2684" s="57" t="str">
        <f>MID(Tabla1[[#This Row],[Aplicación]],9,4)</f>
        <v>2313</v>
      </c>
      <c r="V2684" s="54" t="str">
        <f>VLOOKUP(Tabla1[[#This Row],[PROGRAMA]],Hoja1!A:B,2,FALSE)</f>
        <v>2313. Dirección del área de personas mayores, familia y servicios sociales</v>
      </c>
      <c r="W2684" s="57" t="str">
        <f>MID(Tabla1[[#This Row],[Aplicación]],14,2)</f>
        <v>21</v>
      </c>
      <c r="X2684" s="57" t="str">
        <f>MID(Tabla1[[#This Row],[Aplicación]],14,6)</f>
        <v>213</v>
      </c>
    </row>
    <row r="2685" spans="1:24" x14ac:dyDescent="0.25">
      <c r="A2685" s="60">
        <v>220239000946</v>
      </c>
      <c r="B2685" s="43" t="s">
        <v>390</v>
      </c>
      <c r="C2685" s="61">
        <v>45292</v>
      </c>
      <c r="D2685" s="60">
        <v>22024001860</v>
      </c>
      <c r="E2685" s="43" t="s">
        <v>1182</v>
      </c>
      <c r="F2685" s="62">
        <v>2608.15</v>
      </c>
      <c r="G2685" s="43" t="s">
        <v>429</v>
      </c>
      <c r="H2685" s="43" t="s">
        <v>1967</v>
      </c>
      <c r="I2685" s="69">
        <v>220</v>
      </c>
      <c r="J2685" s="43" t="s">
        <v>398</v>
      </c>
      <c r="K2685" s="43" t="s">
        <v>398</v>
      </c>
      <c r="L2685" s="43" t="s">
        <v>413</v>
      </c>
      <c r="M2685" s="43" t="s">
        <v>395</v>
      </c>
      <c r="N2685" s="43" t="s">
        <v>396</v>
      </c>
      <c r="O2685" s="52" t="s">
        <v>321</v>
      </c>
      <c r="P2685" s="63" t="s">
        <v>276</v>
      </c>
      <c r="Q2685" s="57" t="str">
        <f>MID(Tabla1[[#This Row],[Aplicación]],14,1)</f>
        <v>2</v>
      </c>
      <c r="R2685" s="35" t="s">
        <v>265</v>
      </c>
      <c r="S2685" s="57" t="str">
        <f>MID(Tabla1[[#This Row],[Aplicación]],6,2)</f>
        <v>10</v>
      </c>
      <c r="T2685" s="54" t="str">
        <f>VLOOKUP(Tabla1[[#This Row],[AREA]],Hoja1!A:B,2,FALSE)</f>
        <v>10. Personas mayores, familia y servicios sociales</v>
      </c>
      <c r="U2685" s="57" t="str">
        <f>MID(Tabla1[[#This Row],[Aplicación]],9,4)</f>
        <v>2313</v>
      </c>
      <c r="V2685" s="54" t="str">
        <f>VLOOKUP(Tabla1[[#This Row],[PROGRAMA]],Hoja1!A:B,2,FALSE)</f>
        <v>2313. Dirección del área de personas mayores, familia y servicios sociales</v>
      </c>
      <c r="W2685" s="57" t="str">
        <f>MID(Tabla1[[#This Row],[Aplicación]],14,2)</f>
        <v>21</v>
      </c>
      <c r="X2685" s="57" t="str">
        <f>MID(Tabla1[[#This Row],[Aplicación]],14,6)</f>
        <v>213</v>
      </c>
    </row>
    <row r="2686" spans="1:24" x14ac:dyDescent="0.25">
      <c r="A2686" s="60">
        <v>220240007664</v>
      </c>
      <c r="B2686" s="43" t="s">
        <v>702</v>
      </c>
      <c r="C2686" s="61">
        <v>45372</v>
      </c>
      <c r="D2686" s="60">
        <v>22024000517</v>
      </c>
      <c r="E2686" s="43" t="s">
        <v>1451</v>
      </c>
      <c r="F2686" s="62">
        <v>198.46</v>
      </c>
      <c r="G2686" s="43" t="s">
        <v>764</v>
      </c>
      <c r="H2686" s="43" t="s">
        <v>2330</v>
      </c>
      <c r="I2686" s="69">
        <v>300</v>
      </c>
      <c r="J2686" s="43" t="s">
        <v>398</v>
      </c>
      <c r="K2686" s="43" t="s">
        <v>398</v>
      </c>
      <c r="L2686" s="43" t="s">
        <v>413</v>
      </c>
      <c r="M2686" s="43" t="s">
        <v>395</v>
      </c>
      <c r="N2686" s="43" t="s">
        <v>396</v>
      </c>
      <c r="O2686" s="52" t="s">
        <v>325</v>
      </c>
      <c r="P2686" s="63" t="s">
        <v>276</v>
      </c>
      <c r="Q2686" s="57" t="str">
        <f>MID(Tabla1[[#This Row],[Aplicación]],14,1)</f>
        <v>2</v>
      </c>
      <c r="R2686" s="35" t="s">
        <v>265</v>
      </c>
      <c r="S2686" s="57" t="str">
        <f>MID(Tabla1[[#This Row],[Aplicación]],6,2)</f>
        <v>10</v>
      </c>
      <c r="T2686" s="54" t="str">
        <f>VLOOKUP(Tabla1[[#This Row],[AREA]],Hoja1!A:B,2,FALSE)</f>
        <v>10. Personas mayores, familia y servicios sociales</v>
      </c>
      <c r="U2686" s="57" t="str">
        <f>MID(Tabla1[[#This Row],[Aplicación]],9,4)</f>
        <v>2314</v>
      </c>
      <c r="V2686" s="54" t="str">
        <f>VLOOKUP(Tabla1[[#This Row],[PROGRAMA]],Hoja1!A:B,2,FALSE)</f>
        <v>2314. Centro de programas juveniles</v>
      </c>
      <c r="W2686" s="57" t="str">
        <f>MID(Tabla1[[#This Row],[Aplicación]],14,2)</f>
        <v>21</v>
      </c>
      <c r="X2686" s="57" t="str">
        <f>MID(Tabla1[[#This Row],[Aplicación]],14,6)</f>
        <v>212</v>
      </c>
    </row>
    <row r="2687" spans="1:24" x14ac:dyDescent="0.25">
      <c r="A2687" s="60">
        <v>220240008516</v>
      </c>
      <c r="B2687" s="43" t="s">
        <v>702</v>
      </c>
      <c r="C2687" s="61">
        <v>45377</v>
      </c>
      <c r="D2687" s="60">
        <v>22024000517</v>
      </c>
      <c r="E2687" s="43" t="s">
        <v>1451</v>
      </c>
      <c r="F2687" s="62">
        <v>74.34</v>
      </c>
      <c r="G2687" s="43" t="s">
        <v>764</v>
      </c>
      <c r="H2687" s="43" t="s">
        <v>2340</v>
      </c>
      <c r="I2687" s="69">
        <v>300</v>
      </c>
      <c r="J2687" s="43" t="s">
        <v>398</v>
      </c>
      <c r="K2687" s="43" t="s">
        <v>398</v>
      </c>
      <c r="L2687" s="43" t="s">
        <v>413</v>
      </c>
      <c r="M2687" s="43" t="s">
        <v>395</v>
      </c>
      <c r="N2687" s="43" t="s">
        <v>396</v>
      </c>
      <c r="O2687" s="52" t="s">
        <v>325</v>
      </c>
      <c r="P2687" s="63" t="s">
        <v>276</v>
      </c>
      <c r="Q2687" s="57" t="str">
        <f>MID(Tabla1[[#This Row],[Aplicación]],14,1)</f>
        <v>2</v>
      </c>
      <c r="R2687" s="35" t="s">
        <v>265</v>
      </c>
      <c r="S2687" s="57" t="str">
        <f>MID(Tabla1[[#This Row],[Aplicación]],6,2)</f>
        <v>10</v>
      </c>
      <c r="T2687" s="54" t="str">
        <f>VLOOKUP(Tabla1[[#This Row],[AREA]],Hoja1!A:B,2,FALSE)</f>
        <v>10. Personas mayores, familia y servicios sociales</v>
      </c>
      <c r="U2687" s="57" t="str">
        <f>MID(Tabla1[[#This Row],[Aplicación]],9,4)</f>
        <v>2314</v>
      </c>
      <c r="V2687" s="54" t="str">
        <f>VLOOKUP(Tabla1[[#This Row],[PROGRAMA]],Hoja1!A:B,2,FALSE)</f>
        <v>2314. Centro de programas juveniles</v>
      </c>
      <c r="W2687" s="57" t="str">
        <f>MID(Tabla1[[#This Row],[Aplicación]],14,2)</f>
        <v>21</v>
      </c>
      <c r="X2687" s="57" t="str">
        <f>MID(Tabla1[[#This Row],[Aplicación]],14,6)</f>
        <v>212</v>
      </c>
    </row>
    <row r="2688" spans="1:24" x14ac:dyDescent="0.25">
      <c r="A2688" s="60">
        <v>220240008518</v>
      </c>
      <c r="B2688" s="43" t="s">
        <v>702</v>
      </c>
      <c r="C2688" s="61">
        <v>45377</v>
      </c>
      <c r="D2688" s="60">
        <v>22024000517</v>
      </c>
      <c r="E2688" s="43" t="s">
        <v>1451</v>
      </c>
      <c r="F2688" s="62">
        <v>2.09</v>
      </c>
      <c r="G2688" s="43" t="s">
        <v>82</v>
      </c>
      <c r="H2688" s="43" t="s">
        <v>2700</v>
      </c>
      <c r="I2688" s="69">
        <v>300</v>
      </c>
      <c r="J2688" s="43" t="s">
        <v>398</v>
      </c>
      <c r="K2688" s="43" t="s">
        <v>398</v>
      </c>
      <c r="L2688" s="43" t="s">
        <v>413</v>
      </c>
      <c r="M2688" s="43" t="s">
        <v>395</v>
      </c>
      <c r="N2688" s="43" t="s">
        <v>396</v>
      </c>
      <c r="O2688" s="52" t="s">
        <v>325</v>
      </c>
      <c r="P2688" s="63" t="s">
        <v>276</v>
      </c>
      <c r="Q2688" s="57" t="str">
        <f>MID(Tabla1[[#This Row],[Aplicación]],14,1)</f>
        <v>2</v>
      </c>
      <c r="R2688" s="35" t="s">
        <v>265</v>
      </c>
      <c r="S2688" s="57" t="str">
        <f>MID(Tabla1[[#This Row],[Aplicación]],6,2)</f>
        <v>10</v>
      </c>
      <c r="T2688" s="54" t="str">
        <f>VLOOKUP(Tabla1[[#This Row],[AREA]],Hoja1!A:B,2,FALSE)</f>
        <v>10. Personas mayores, familia y servicios sociales</v>
      </c>
      <c r="U2688" s="57" t="str">
        <f>MID(Tabla1[[#This Row],[Aplicación]],9,4)</f>
        <v>2314</v>
      </c>
      <c r="V2688" s="54" t="str">
        <f>VLOOKUP(Tabla1[[#This Row],[PROGRAMA]],Hoja1!A:B,2,FALSE)</f>
        <v>2314. Centro de programas juveniles</v>
      </c>
      <c r="W2688" s="57" t="str">
        <f>MID(Tabla1[[#This Row],[Aplicación]],14,2)</f>
        <v>21</v>
      </c>
      <c r="X2688" s="57" t="str">
        <f>MID(Tabla1[[#This Row],[Aplicación]],14,6)</f>
        <v>212</v>
      </c>
    </row>
    <row r="2689" spans="1:24" x14ac:dyDescent="0.25">
      <c r="A2689" s="60">
        <v>220240021721</v>
      </c>
      <c r="B2689" s="43" t="s">
        <v>390</v>
      </c>
      <c r="C2689" s="61">
        <v>45440</v>
      </c>
      <c r="D2689" s="60">
        <v>22024004592</v>
      </c>
      <c r="E2689" s="43" t="s">
        <v>1451</v>
      </c>
      <c r="F2689" s="62">
        <v>768.35</v>
      </c>
      <c r="G2689" s="43" t="s">
        <v>361</v>
      </c>
      <c r="H2689" s="43" t="s">
        <v>3620</v>
      </c>
      <c r="I2689" s="69" t="s">
        <v>2930</v>
      </c>
      <c r="J2689" s="43" t="s">
        <v>398</v>
      </c>
      <c r="K2689" s="43" t="s">
        <v>398</v>
      </c>
      <c r="L2689" s="43" t="s">
        <v>399</v>
      </c>
      <c r="M2689" s="43" t="s">
        <v>585</v>
      </c>
      <c r="N2689" s="43" t="s">
        <v>539</v>
      </c>
      <c r="O2689" s="68" t="s">
        <v>326</v>
      </c>
      <c r="P2689" s="68" t="s">
        <v>2931</v>
      </c>
      <c r="Q2689" s="57" t="s">
        <v>2932</v>
      </c>
      <c r="R2689" s="35" t="s">
        <v>265</v>
      </c>
      <c r="S2689" s="57" t="str">
        <f>MID(Tabla1[[#This Row],[Aplicación]],6,2)</f>
        <v>10</v>
      </c>
      <c r="T2689" s="54" t="str">
        <f>VLOOKUP(Tabla1[[#This Row],[AREA]],Hoja1!A:B,2,FALSE)</f>
        <v>10. Personas mayores, familia y servicios sociales</v>
      </c>
      <c r="U2689" s="57" t="str">
        <f>MID(Tabla1[[#This Row],[Aplicación]],9,4)</f>
        <v>2314</v>
      </c>
      <c r="V2689" s="54" t="str">
        <f>VLOOKUP(Tabla1[[#This Row],[PROGRAMA]],Hoja1!A:B,2,FALSE)</f>
        <v>2314. Centro de programas juveniles</v>
      </c>
      <c r="W2689" s="57" t="str">
        <f>MID(Tabla1[[#This Row],[Aplicación]],14,2)</f>
        <v>21</v>
      </c>
      <c r="X2689" s="57" t="str">
        <f>MID(Tabla1[[#This Row],[Aplicación]],14,6)</f>
        <v>212</v>
      </c>
    </row>
    <row r="2690" spans="1:24" x14ac:dyDescent="0.25">
      <c r="A2690" s="60">
        <v>220239000832</v>
      </c>
      <c r="B2690" s="43" t="s">
        <v>390</v>
      </c>
      <c r="C2690" s="61">
        <v>45292</v>
      </c>
      <c r="D2690" s="60">
        <v>22024001183</v>
      </c>
      <c r="E2690" s="43" t="s">
        <v>1406</v>
      </c>
      <c r="F2690" s="62">
        <v>3500</v>
      </c>
      <c r="G2690" s="43" t="s">
        <v>426</v>
      </c>
      <c r="H2690" s="43" t="s">
        <v>2051</v>
      </c>
      <c r="I2690" s="69">
        <v>220</v>
      </c>
      <c r="J2690" s="43" t="s">
        <v>427</v>
      </c>
      <c r="K2690" s="43" t="s">
        <v>428</v>
      </c>
      <c r="L2690" s="43" t="s">
        <v>413</v>
      </c>
      <c r="M2690" s="43" t="s">
        <v>395</v>
      </c>
      <c r="N2690" s="43" t="s">
        <v>433</v>
      </c>
      <c r="O2690" s="52" t="s">
        <v>321</v>
      </c>
      <c r="P2690" s="63" t="s">
        <v>276</v>
      </c>
      <c r="Q2690" s="57" t="str">
        <f>MID(Tabla1[[#This Row],[Aplicación]],14,1)</f>
        <v>2</v>
      </c>
      <c r="R2690" s="35" t="s">
        <v>265</v>
      </c>
      <c r="S2690" s="57" t="str">
        <f>MID(Tabla1[[#This Row],[Aplicación]],6,2)</f>
        <v>10</v>
      </c>
      <c r="T2690" s="54" t="str">
        <f>VLOOKUP(Tabla1[[#This Row],[AREA]],Hoja1!A:B,2,FALSE)</f>
        <v>10. Personas mayores, familia y servicios sociales</v>
      </c>
      <c r="U2690" s="57" t="str">
        <f>MID(Tabla1[[#This Row],[Aplicación]],9,4)</f>
        <v>2315</v>
      </c>
      <c r="V2690" s="54" t="str">
        <f>VLOOKUP(Tabla1[[#This Row],[PROGRAMA]],Hoja1!A:B,2,FALSE)</f>
        <v>2315. Políticas de Igualdad e infancia</v>
      </c>
      <c r="W2690" s="57" t="str">
        <f>MID(Tabla1[[#This Row],[Aplicación]],14,2)</f>
        <v>22</v>
      </c>
      <c r="X2690" s="57" t="str">
        <f>MID(Tabla1[[#This Row],[Aplicación]],14,6)</f>
        <v>22100</v>
      </c>
    </row>
    <row r="2691" spans="1:24" x14ac:dyDescent="0.25">
      <c r="A2691" s="60">
        <v>220239000434</v>
      </c>
      <c r="B2691" s="43" t="s">
        <v>390</v>
      </c>
      <c r="C2691" s="61">
        <v>45292</v>
      </c>
      <c r="D2691" s="60">
        <v>22024001130</v>
      </c>
      <c r="E2691" s="43" t="s">
        <v>1377</v>
      </c>
      <c r="F2691" s="62">
        <v>5500</v>
      </c>
      <c r="G2691" s="43" t="s">
        <v>15</v>
      </c>
      <c r="H2691" s="43" t="s">
        <v>1929</v>
      </c>
      <c r="I2691" s="69">
        <v>220</v>
      </c>
      <c r="J2691" s="43" t="s">
        <v>537</v>
      </c>
      <c r="K2691" s="43" t="s">
        <v>537</v>
      </c>
      <c r="L2691" s="43" t="s">
        <v>413</v>
      </c>
      <c r="M2691" s="43" t="s">
        <v>395</v>
      </c>
      <c r="N2691" s="43" t="s">
        <v>433</v>
      </c>
      <c r="O2691" s="52" t="s">
        <v>321</v>
      </c>
      <c r="P2691" s="63" t="s">
        <v>276</v>
      </c>
      <c r="Q2691" s="57" t="str">
        <f>MID(Tabla1[[#This Row],[Aplicación]],14,1)</f>
        <v>2</v>
      </c>
      <c r="R2691" s="35" t="s">
        <v>265</v>
      </c>
      <c r="S2691" s="57" t="str">
        <f>MID(Tabla1[[#This Row],[Aplicación]],6,2)</f>
        <v>10</v>
      </c>
      <c r="T2691" s="54" t="str">
        <f>VLOOKUP(Tabla1[[#This Row],[AREA]],Hoja1!A:B,2,FALSE)</f>
        <v>10. Personas mayores, familia y servicios sociales</v>
      </c>
      <c r="U2691" s="57" t="str">
        <f>MID(Tabla1[[#This Row],[Aplicación]],9,4)</f>
        <v>2315</v>
      </c>
      <c r="V2691" s="54" t="str">
        <f>VLOOKUP(Tabla1[[#This Row],[PROGRAMA]],Hoja1!A:B,2,FALSE)</f>
        <v>2315. Políticas de Igualdad e infancia</v>
      </c>
      <c r="W2691" s="57" t="str">
        <f>MID(Tabla1[[#This Row],[Aplicación]],14,2)</f>
        <v>22</v>
      </c>
      <c r="X2691" s="57" t="str">
        <f>MID(Tabla1[[#This Row],[Aplicación]],14,6)</f>
        <v>22102</v>
      </c>
    </row>
    <row r="2692" spans="1:24" x14ac:dyDescent="0.25">
      <c r="A2692" s="60">
        <v>220240027837</v>
      </c>
      <c r="B2692" s="43" t="s">
        <v>390</v>
      </c>
      <c r="C2692" s="61">
        <v>45470</v>
      </c>
      <c r="D2692" s="60">
        <v>22024005161</v>
      </c>
      <c r="E2692" s="43" t="s">
        <v>4810</v>
      </c>
      <c r="F2692" s="62">
        <v>315.33</v>
      </c>
      <c r="G2692" s="43" t="s">
        <v>82</v>
      </c>
      <c r="H2692" s="43" t="s">
        <v>4811</v>
      </c>
      <c r="I2692" s="69" t="s">
        <v>2930</v>
      </c>
      <c r="J2692" s="43" t="s">
        <v>398</v>
      </c>
      <c r="K2692" s="43" t="s">
        <v>398</v>
      </c>
      <c r="L2692" s="43" t="s">
        <v>413</v>
      </c>
      <c r="M2692" s="43" t="s">
        <v>585</v>
      </c>
      <c r="N2692" s="43" t="s">
        <v>539</v>
      </c>
      <c r="O2692" s="68" t="s">
        <v>326</v>
      </c>
      <c r="P2692" s="68" t="s">
        <v>2931</v>
      </c>
      <c r="Q2692" s="57" t="s">
        <v>2932</v>
      </c>
      <c r="R2692" s="35" t="s">
        <v>265</v>
      </c>
      <c r="S2692" s="57" t="str">
        <f>MID(Tabla1[[#This Row],[Aplicación]],6,2)</f>
        <v>10</v>
      </c>
      <c r="T2692" s="54" t="str">
        <f>VLOOKUP(Tabla1[[#This Row],[AREA]],Hoja1!A:B,2,FALSE)</f>
        <v>10. Personas mayores, familia y servicios sociales</v>
      </c>
      <c r="U2692" s="57" t="str">
        <f>MID(Tabla1[[#This Row],[Aplicación]],9,4)</f>
        <v>2315</v>
      </c>
      <c r="V2692" s="54" t="str">
        <f>VLOOKUP(Tabla1[[#This Row],[PROGRAMA]],Hoja1!A:B,2,FALSE)</f>
        <v>2315. Políticas de Igualdad e infancia</v>
      </c>
      <c r="W2692" s="57" t="str">
        <f>MID(Tabla1[[#This Row],[Aplicación]],14,2)</f>
        <v>22</v>
      </c>
      <c r="X2692" s="57" t="str">
        <f>MID(Tabla1[[#This Row],[Aplicación]],14,6)</f>
        <v>22199</v>
      </c>
    </row>
    <row r="2693" spans="1:24" x14ac:dyDescent="0.25">
      <c r="A2693" s="60">
        <v>220239000822</v>
      </c>
      <c r="B2693" s="43" t="s">
        <v>390</v>
      </c>
      <c r="C2693" s="61">
        <v>45292</v>
      </c>
      <c r="D2693" s="60">
        <v>22024001423</v>
      </c>
      <c r="E2693" s="43" t="s">
        <v>1283</v>
      </c>
      <c r="F2693" s="62">
        <v>7187.4</v>
      </c>
      <c r="G2693" s="43" t="s">
        <v>95</v>
      </c>
      <c r="H2693" s="43" t="s">
        <v>1678</v>
      </c>
      <c r="I2693" s="69">
        <v>220</v>
      </c>
      <c r="J2693" s="43" t="s">
        <v>398</v>
      </c>
      <c r="K2693" s="43" t="s">
        <v>398</v>
      </c>
      <c r="L2693" s="43" t="s">
        <v>399</v>
      </c>
      <c r="M2693" s="43" t="s">
        <v>585</v>
      </c>
      <c r="N2693" s="43" t="s">
        <v>539</v>
      </c>
      <c r="O2693" s="52" t="s">
        <v>326</v>
      </c>
      <c r="P2693" s="63" t="s">
        <v>276</v>
      </c>
      <c r="Q2693" s="57" t="str">
        <f>MID(Tabla1[[#This Row],[Aplicación]],14,1)</f>
        <v>2</v>
      </c>
      <c r="R2693" s="35" t="s">
        <v>265</v>
      </c>
      <c r="S2693" s="57" t="str">
        <f>MID(Tabla1[[#This Row],[Aplicación]],6,2)</f>
        <v>10</v>
      </c>
      <c r="T2693" s="54" t="str">
        <f>VLOOKUP(Tabla1[[#This Row],[AREA]],Hoja1!A:B,2,FALSE)</f>
        <v>10. Personas mayores, familia y servicios sociales</v>
      </c>
      <c r="U2693" s="57" t="str">
        <f>MID(Tabla1[[#This Row],[Aplicación]],9,4)</f>
        <v>2315</v>
      </c>
      <c r="V2693" s="54" t="str">
        <f>VLOOKUP(Tabla1[[#This Row],[PROGRAMA]],Hoja1!A:B,2,FALSE)</f>
        <v>2315. Políticas de Igualdad e infancia</v>
      </c>
      <c r="W2693" s="57" t="str">
        <f>MID(Tabla1[[#This Row],[Aplicación]],14,2)</f>
        <v>22</v>
      </c>
      <c r="X2693" s="57" t="str">
        <f>MID(Tabla1[[#This Row],[Aplicación]],14,6)</f>
        <v>22611</v>
      </c>
    </row>
    <row r="2694" spans="1:24" x14ac:dyDescent="0.25">
      <c r="A2694" s="44">
        <v>220240001131</v>
      </c>
      <c r="B2694" s="45" t="s">
        <v>658</v>
      </c>
      <c r="C2694" s="50">
        <v>45330</v>
      </c>
      <c r="D2694" s="44">
        <v>22024000944</v>
      </c>
      <c r="E2694" s="45" t="s">
        <v>1283</v>
      </c>
      <c r="F2694" s="51">
        <v>163.35</v>
      </c>
      <c r="G2694" s="45" t="s">
        <v>594</v>
      </c>
      <c r="H2694" s="45" t="s">
        <v>1791</v>
      </c>
      <c r="I2694" s="53">
        <v>240</v>
      </c>
      <c r="J2694" s="45" t="s">
        <v>398</v>
      </c>
      <c r="K2694" s="45" t="s">
        <v>398</v>
      </c>
      <c r="L2694" s="45" t="s">
        <v>399</v>
      </c>
      <c r="M2694" s="45" t="s">
        <v>585</v>
      </c>
      <c r="N2694" s="45" t="s">
        <v>539</v>
      </c>
      <c r="O2694" s="52" t="s">
        <v>326</v>
      </c>
      <c r="P2694" s="63" t="s">
        <v>276</v>
      </c>
      <c r="Q2694" s="57" t="str">
        <f>MID(Tabla1[[#This Row],[Aplicación]],14,1)</f>
        <v>2</v>
      </c>
      <c r="R2694" s="35" t="s">
        <v>265</v>
      </c>
      <c r="S2694" s="57" t="str">
        <f>MID(Tabla1[[#This Row],[Aplicación]],6,2)</f>
        <v>10</v>
      </c>
      <c r="T2694" s="54" t="str">
        <f>VLOOKUP(Tabla1[[#This Row],[AREA]],Hoja1!A:B,2,FALSE)</f>
        <v>10. Personas mayores, familia y servicios sociales</v>
      </c>
      <c r="U2694" s="57" t="str">
        <f>MID(Tabla1[[#This Row],[Aplicación]],9,4)</f>
        <v>2315</v>
      </c>
      <c r="V2694" s="54" t="str">
        <f>VLOOKUP(Tabla1[[#This Row],[PROGRAMA]],Hoja1!A:B,2,FALSE)</f>
        <v>2315. Políticas de Igualdad e infancia</v>
      </c>
      <c r="W2694" s="57" t="str">
        <f>MID(Tabla1[[#This Row],[Aplicación]],14,2)</f>
        <v>22</v>
      </c>
      <c r="X2694" s="57" t="str">
        <f>MID(Tabla1[[#This Row],[Aplicación]],14,6)</f>
        <v>22611</v>
      </c>
    </row>
    <row r="2695" spans="1:24" x14ac:dyDescent="0.25">
      <c r="A2695" s="53">
        <v>220239000810</v>
      </c>
      <c r="B2695" s="45" t="s">
        <v>390</v>
      </c>
      <c r="C2695" s="50">
        <v>45292</v>
      </c>
      <c r="D2695" s="44">
        <v>22024001412</v>
      </c>
      <c r="E2695" s="45" t="s">
        <v>1283</v>
      </c>
      <c r="F2695" s="51">
        <v>5400</v>
      </c>
      <c r="G2695" s="45" t="s">
        <v>690</v>
      </c>
      <c r="H2695" s="45" t="s">
        <v>1817</v>
      </c>
      <c r="I2695" s="53">
        <v>220</v>
      </c>
      <c r="J2695" s="45" t="s">
        <v>691</v>
      </c>
      <c r="K2695" s="45" t="s">
        <v>398</v>
      </c>
      <c r="L2695" s="45" t="s">
        <v>399</v>
      </c>
      <c r="M2695" s="45" t="s">
        <v>585</v>
      </c>
      <c r="N2695" s="45" t="s">
        <v>539</v>
      </c>
      <c r="O2695" s="52" t="s">
        <v>326</v>
      </c>
      <c r="P2695" s="63" t="s">
        <v>276</v>
      </c>
      <c r="Q2695" s="57" t="str">
        <f>MID(Tabla1[[#This Row],[Aplicación]],14,1)</f>
        <v>2</v>
      </c>
      <c r="R2695" s="35" t="s">
        <v>265</v>
      </c>
      <c r="S2695" s="57" t="str">
        <f>MID(Tabla1[[#This Row],[Aplicación]],6,2)</f>
        <v>10</v>
      </c>
      <c r="T2695" s="54" t="str">
        <f>VLOOKUP(Tabla1[[#This Row],[AREA]],Hoja1!A:B,2,FALSE)</f>
        <v>10. Personas mayores, familia y servicios sociales</v>
      </c>
      <c r="U2695" s="57" t="str">
        <f>MID(Tabla1[[#This Row],[Aplicación]],9,4)</f>
        <v>2315</v>
      </c>
      <c r="V2695" s="54" t="str">
        <f>VLOOKUP(Tabla1[[#This Row],[PROGRAMA]],Hoja1!A:B,2,FALSE)</f>
        <v>2315. Políticas de Igualdad e infancia</v>
      </c>
      <c r="W2695" s="57" t="str">
        <f>MID(Tabla1[[#This Row],[Aplicación]],14,2)</f>
        <v>22</v>
      </c>
      <c r="X2695" s="57" t="str">
        <f>MID(Tabla1[[#This Row],[Aplicación]],14,6)</f>
        <v>22611</v>
      </c>
    </row>
    <row r="2696" spans="1:24" x14ac:dyDescent="0.25">
      <c r="A2696" s="60">
        <v>220239000818</v>
      </c>
      <c r="B2696" s="43" t="s">
        <v>390</v>
      </c>
      <c r="C2696" s="61">
        <v>45292</v>
      </c>
      <c r="D2696" s="60">
        <v>22024001419</v>
      </c>
      <c r="E2696" s="43" t="s">
        <v>1283</v>
      </c>
      <c r="F2696" s="62">
        <v>4000</v>
      </c>
      <c r="G2696" s="43" t="s">
        <v>825</v>
      </c>
      <c r="H2696" s="43" t="s">
        <v>1896</v>
      </c>
      <c r="I2696" s="69">
        <v>220</v>
      </c>
      <c r="J2696" s="43" t="s">
        <v>398</v>
      </c>
      <c r="K2696" s="43" t="s">
        <v>398</v>
      </c>
      <c r="L2696" s="43" t="s">
        <v>399</v>
      </c>
      <c r="M2696" s="43" t="s">
        <v>585</v>
      </c>
      <c r="N2696" s="43" t="s">
        <v>539</v>
      </c>
      <c r="O2696" s="52" t="s">
        <v>326</v>
      </c>
      <c r="P2696" s="63" t="s">
        <v>276</v>
      </c>
      <c r="Q2696" s="57" t="str">
        <f>MID(Tabla1[[#This Row],[Aplicación]],14,1)</f>
        <v>2</v>
      </c>
      <c r="R2696" s="35" t="s">
        <v>265</v>
      </c>
      <c r="S2696" s="57" t="str">
        <f>MID(Tabla1[[#This Row],[Aplicación]],6,2)</f>
        <v>10</v>
      </c>
      <c r="T2696" s="54" t="str">
        <f>VLOOKUP(Tabla1[[#This Row],[AREA]],Hoja1!A:B,2,FALSE)</f>
        <v>10. Personas mayores, familia y servicios sociales</v>
      </c>
      <c r="U2696" s="57" t="str">
        <f>MID(Tabla1[[#This Row],[Aplicación]],9,4)</f>
        <v>2315</v>
      </c>
      <c r="V2696" s="54" t="str">
        <f>VLOOKUP(Tabla1[[#This Row],[PROGRAMA]],Hoja1!A:B,2,FALSE)</f>
        <v>2315. Políticas de Igualdad e infancia</v>
      </c>
      <c r="W2696" s="57" t="str">
        <f>MID(Tabla1[[#This Row],[Aplicación]],14,2)</f>
        <v>22</v>
      </c>
      <c r="X2696" s="57" t="str">
        <f>MID(Tabla1[[#This Row],[Aplicación]],14,6)</f>
        <v>22611</v>
      </c>
    </row>
    <row r="2697" spans="1:24" x14ac:dyDescent="0.25">
      <c r="A2697" s="60">
        <v>220240005072</v>
      </c>
      <c r="B2697" s="43" t="s">
        <v>390</v>
      </c>
      <c r="C2697" s="61">
        <v>45358</v>
      </c>
      <c r="D2697" s="60">
        <v>22024002920</v>
      </c>
      <c r="E2697" s="43" t="s">
        <v>1283</v>
      </c>
      <c r="F2697" s="62">
        <v>480</v>
      </c>
      <c r="G2697" s="43" t="s">
        <v>1926</v>
      </c>
      <c r="H2697" s="43" t="s">
        <v>1927</v>
      </c>
      <c r="I2697" s="69">
        <v>220</v>
      </c>
      <c r="J2697" s="43" t="s">
        <v>1928</v>
      </c>
      <c r="K2697" s="43" t="s">
        <v>410</v>
      </c>
      <c r="L2697" s="43" t="s">
        <v>399</v>
      </c>
      <c r="M2697" s="43" t="s">
        <v>585</v>
      </c>
      <c r="N2697" s="43" t="s">
        <v>539</v>
      </c>
      <c r="O2697" s="52" t="s">
        <v>326</v>
      </c>
      <c r="P2697" s="63" t="s">
        <v>276</v>
      </c>
      <c r="Q2697" s="57" t="str">
        <f>MID(Tabla1[[#This Row],[Aplicación]],14,1)</f>
        <v>2</v>
      </c>
      <c r="R2697" s="35" t="s">
        <v>265</v>
      </c>
      <c r="S2697" s="57" t="str">
        <f>MID(Tabla1[[#This Row],[Aplicación]],6,2)</f>
        <v>10</v>
      </c>
      <c r="T2697" s="54" t="str">
        <f>VLOOKUP(Tabla1[[#This Row],[AREA]],Hoja1!A:B,2,FALSE)</f>
        <v>10. Personas mayores, familia y servicios sociales</v>
      </c>
      <c r="U2697" s="57" t="str">
        <f>MID(Tabla1[[#This Row],[Aplicación]],9,4)</f>
        <v>2315</v>
      </c>
      <c r="V2697" s="54" t="str">
        <f>VLOOKUP(Tabla1[[#This Row],[PROGRAMA]],Hoja1!A:B,2,FALSE)</f>
        <v>2315. Políticas de Igualdad e infancia</v>
      </c>
      <c r="W2697" s="57" t="str">
        <f>MID(Tabla1[[#This Row],[Aplicación]],14,2)</f>
        <v>22</v>
      </c>
      <c r="X2697" s="57" t="str">
        <f>MID(Tabla1[[#This Row],[Aplicación]],14,6)</f>
        <v>22611</v>
      </c>
    </row>
    <row r="2698" spans="1:24" x14ac:dyDescent="0.25">
      <c r="A2698" s="60">
        <v>220240006268</v>
      </c>
      <c r="B2698" s="43" t="s">
        <v>390</v>
      </c>
      <c r="C2698" s="61">
        <v>45364</v>
      </c>
      <c r="D2698" s="60">
        <v>22024002994</v>
      </c>
      <c r="E2698" s="43" t="s">
        <v>1283</v>
      </c>
      <c r="F2698" s="62">
        <v>569.5</v>
      </c>
      <c r="G2698" s="43" t="s">
        <v>355</v>
      </c>
      <c r="H2698" s="43" t="s">
        <v>2021</v>
      </c>
      <c r="I2698" s="69">
        <v>220</v>
      </c>
      <c r="J2698" s="43" t="s">
        <v>398</v>
      </c>
      <c r="K2698" s="43" t="s">
        <v>398</v>
      </c>
      <c r="L2698" s="43" t="s">
        <v>413</v>
      </c>
      <c r="M2698" s="43" t="s">
        <v>585</v>
      </c>
      <c r="N2698" s="43" t="s">
        <v>539</v>
      </c>
      <c r="O2698" s="52" t="s">
        <v>326</v>
      </c>
      <c r="P2698" s="63" t="s">
        <v>276</v>
      </c>
      <c r="Q2698" s="57" t="str">
        <f>MID(Tabla1[[#This Row],[Aplicación]],14,1)</f>
        <v>2</v>
      </c>
      <c r="R2698" s="35" t="s">
        <v>265</v>
      </c>
      <c r="S2698" s="57" t="str">
        <f>MID(Tabla1[[#This Row],[Aplicación]],6,2)</f>
        <v>10</v>
      </c>
      <c r="T2698" s="54" t="str">
        <f>VLOOKUP(Tabla1[[#This Row],[AREA]],Hoja1!A:B,2,FALSE)</f>
        <v>10. Personas mayores, familia y servicios sociales</v>
      </c>
      <c r="U2698" s="57" t="str">
        <f>MID(Tabla1[[#This Row],[Aplicación]],9,4)</f>
        <v>2315</v>
      </c>
      <c r="V2698" s="54" t="str">
        <f>VLOOKUP(Tabla1[[#This Row],[PROGRAMA]],Hoja1!A:B,2,FALSE)</f>
        <v>2315. Políticas de Igualdad e infancia</v>
      </c>
      <c r="W2698" s="57" t="str">
        <f>MID(Tabla1[[#This Row],[Aplicación]],14,2)</f>
        <v>22</v>
      </c>
      <c r="X2698" s="57" t="str">
        <f>MID(Tabla1[[#This Row],[Aplicación]],14,6)</f>
        <v>22611</v>
      </c>
    </row>
    <row r="2699" spans="1:24" x14ac:dyDescent="0.25">
      <c r="A2699" s="60">
        <v>220240007508</v>
      </c>
      <c r="B2699" s="43" t="s">
        <v>390</v>
      </c>
      <c r="C2699" s="61">
        <v>45371</v>
      </c>
      <c r="D2699" s="60">
        <v>22024003221</v>
      </c>
      <c r="E2699" s="43" t="s">
        <v>1283</v>
      </c>
      <c r="F2699" s="62">
        <v>600</v>
      </c>
      <c r="G2699" s="43" t="s">
        <v>2031</v>
      </c>
      <c r="H2699" s="43" t="s">
        <v>2032</v>
      </c>
      <c r="I2699" s="69">
        <v>220</v>
      </c>
      <c r="J2699" s="43" t="s">
        <v>398</v>
      </c>
      <c r="K2699" s="43" t="s">
        <v>398</v>
      </c>
      <c r="L2699" s="43" t="s">
        <v>399</v>
      </c>
      <c r="M2699" s="43" t="s">
        <v>585</v>
      </c>
      <c r="N2699" s="43" t="s">
        <v>539</v>
      </c>
      <c r="O2699" s="52" t="s">
        <v>326</v>
      </c>
      <c r="P2699" s="63" t="s">
        <v>276</v>
      </c>
      <c r="Q2699" s="57" t="str">
        <f>MID(Tabla1[[#This Row],[Aplicación]],14,1)</f>
        <v>2</v>
      </c>
      <c r="R2699" s="35" t="s">
        <v>265</v>
      </c>
      <c r="S2699" s="57" t="str">
        <f>MID(Tabla1[[#This Row],[Aplicación]],6,2)</f>
        <v>10</v>
      </c>
      <c r="T2699" s="54" t="str">
        <f>VLOOKUP(Tabla1[[#This Row],[AREA]],Hoja1!A:B,2,FALSE)</f>
        <v>10. Personas mayores, familia y servicios sociales</v>
      </c>
      <c r="U2699" s="57" t="str">
        <f>MID(Tabla1[[#This Row],[Aplicación]],9,4)</f>
        <v>2315</v>
      </c>
      <c r="V2699" s="54" t="str">
        <f>VLOOKUP(Tabla1[[#This Row],[PROGRAMA]],Hoja1!A:B,2,FALSE)</f>
        <v>2315. Políticas de Igualdad e infancia</v>
      </c>
      <c r="W2699" s="57" t="str">
        <f>MID(Tabla1[[#This Row],[Aplicación]],14,2)</f>
        <v>22</v>
      </c>
      <c r="X2699" s="57" t="str">
        <f>MID(Tabla1[[#This Row],[Aplicación]],14,6)</f>
        <v>22611</v>
      </c>
    </row>
    <row r="2700" spans="1:24" x14ac:dyDescent="0.25">
      <c r="A2700" s="60">
        <v>220239000808</v>
      </c>
      <c r="B2700" s="43" t="s">
        <v>390</v>
      </c>
      <c r="C2700" s="61">
        <v>45292</v>
      </c>
      <c r="D2700" s="60">
        <v>22024001410</v>
      </c>
      <c r="E2700" s="43" t="s">
        <v>1283</v>
      </c>
      <c r="F2700" s="62">
        <v>3484.8</v>
      </c>
      <c r="G2700" s="43" t="s">
        <v>369</v>
      </c>
      <c r="H2700" s="43" t="s">
        <v>2041</v>
      </c>
      <c r="I2700" s="69">
        <v>220</v>
      </c>
      <c r="J2700" s="43" t="s">
        <v>841</v>
      </c>
      <c r="K2700" s="43" t="s">
        <v>398</v>
      </c>
      <c r="L2700" s="43" t="s">
        <v>399</v>
      </c>
      <c r="M2700" s="43" t="s">
        <v>585</v>
      </c>
      <c r="N2700" s="43" t="s">
        <v>539</v>
      </c>
      <c r="O2700" s="52" t="s">
        <v>326</v>
      </c>
      <c r="P2700" s="63" t="s">
        <v>276</v>
      </c>
      <c r="Q2700" s="57" t="str">
        <f>MID(Tabla1[[#This Row],[Aplicación]],14,1)</f>
        <v>2</v>
      </c>
      <c r="R2700" s="35" t="s">
        <v>265</v>
      </c>
      <c r="S2700" s="57" t="str">
        <f>MID(Tabla1[[#This Row],[Aplicación]],6,2)</f>
        <v>10</v>
      </c>
      <c r="T2700" s="54" t="str">
        <f>VLOOKUP(Tabla1[[#This Row],[AREA]],Hoja1!A:B,2,FALSE)</f>
        <v>10. Personas mayores, familia y servicios sociales</v>
      </c>
      <c r="U2700" s="57" t="str">
        <f>MID(Tabla1[[#This Row],[Aplicación]],9,4)</f>
        <v>2315</v>
      </c>
      <c r="V2700" s="54" t="str">
        <f>VLOOKUP(Tabla1[[#This Row],[PROGRAMA]],Hoja1!A:B,2,FALSE)</f>
        <v>2315. Políticas de Igualdad e infancia</v>
      </c>
      <c r="W2700" s="57" t="str">
        <f>MID(Tabla1[[#This Row],[Aplicación]],14,2)</f>
        <v>22</v>
      </c>
      <c r="X2700" s="57" t="str">
        <f>MID(Tabla1[[#This Row],[Aplicación]],14,6)</f>
        <v>22611</v>
      </c>
    </row>
    <row r="2701" spans="1:24" x14ac:dyDescent="0.25">
      <c r="A2701" s="60">
        <v>220240003035</v>
      </c>
      <c r="B2701" s="43" t="s">
        <v>390</v>
      </c>
      <c r="C2701" s="61">
        <v>45343</v>
      </c>
      <c r="D2701" s="60">
        <v>22024001557</v>
      </c>
      <c r="E2701" s="43" t="s">
        <v>1283</v>
      </c>
      <c r="F2701" s="62">
        <v>653.4</v>
      </c>
      <c r="G2701" s="43" t="s">
        <v>294</v>
      </c>
      <c r="H2701" s="43" t="s">
        <v>2060</v>
      </c>
      <c r="I2701" s="69">
        <v>220</v>
      </c>
      <c r="J2701" s="43" t="s">
        <v>398</v>
      </c>
      <c r="K2701" s="43" t="s">
        <v>398</v>
      </c>
      <c r="L2701" s="43" t="s">
        <v>399</v>
      </c>
      <c r="M2701" s="43" t="s">
        <v>585</v>
      </c>
      <c r="N2701" s="43" t="s">
        <v>539</v>
      </c>
      <c r="O2701" s="52" t="s">
        <v>326</v>
      </c>
      <c r="P2701" s="63" t="s">
        <v>276</v>
      </c>
      <c r="Q2701" s="57" t="str">
        <f>MID(Tabla1[[#This Row],[Aplicación]],14,1)</f>
        <v>2</v>
      </c>
      <c r="R2701" s="35" t="s">
        <v>265</v>
      </c>
      <c r="S2701" s="57" t="str">
        <f>MID(Tabla1[[#This Row],[Aplicación]],6,2)</f>
        <v>10</v>
      </c>
      <c r="T2701" s="54" t="str">
        <f>VLOOKUP(Tabla1[[#This Row],[AREA]],Hoja1!A:B,2,FALSE)</f>
        <v>10. Personas mayores, familia y servicios sociales</v>
      </c>
      <c r="U2701" s="57" t="str">
        <f>MID(Tabla1[[#This Row],[Aplicación]],9,4)</f>
        <v>2315</v>
      </c>
      <c r="V2701" s="54" t="str">
        <f>VLOOKUP(Tabla1[[#This Row],[PROGRAMA]],Hoja1!A:B,2,FALSE)</f>
        <v>2315. Políticas de Igualdad e infancia</v>
      </c>
      <c r="W2701" s="57" t="str">
        <f>MID(Tabla1[[#This Row],[Aplicación]],14,2)</f>
        <v>22</v>
      </c>
      <c r="X2701" s="57" t="str">
        <f>MID(Tabla1[[#This Row],[Aplicación]],14,6)</f>
        <v>22611</v>
      </c>
    </row>
    <row r="2702" spans="1:24" x14ac:dyDescent="0.25">
      <c r="A2702" s="60">
        <v>220239000816</v>
      </c>
      <c r="B2702" s="43" t="s">
        <v>390</v>
      </c>
      <c r="C2702" s="61">
        <v>45292</v>
      </c>
      <c r="D2702" s="60">
        <v>22024001417</v>
      </c>
      <c r="E2702" s="43" t="s">
        <v>1283</v>
      </c>
      <c r="F2702" s="62">
        <v>2880</v>
      </c>
      <c r="G2702" s="43" t="s">
        <v>686</v>
      </c>
      <c r="H2702" s="43" t="s">
        <v>2069</v>
      </c>
      <c r="I2702" s="69">
        <v>220</v>
      </c>
      <c r="J2702" s="43" t="s">
        <v>398</v>
      </c>
      <c r="K2702" s="43" t="s">
        <v>398</v>
      </c>
      <c r="L2702" s="43" t="s">
        <v>399</v>
      </c>
      <c r="M2702" s="43" t="s">
        <v>585</v>
      </c>
      <c r="N2702" s="43" t="s">
        <v>539</v>
      </c>
      <c r="O2702" s="52" t="s">
        <v>326</v>
      </c>
      <c r="P2702" s="63" t="s">
        <v>276</v>
      </c>
      <c r="Q2702" s="57" t="str">
        <f>MID(Tabla1[[#This Row],[Aplicación]],14,1)</f>
        <v>2</v>
      </c>
      <c r="R2702" s="35" t="s">
        <v>265</v>
      </c>
      <c r="S2702" s="57" t="str">
        <f>MID(Tabla1[[#This Row],[Aplicación]],6,2)</f>
        <v>10</v>
      </c>
      <c r="T2702" s="54" t="str">
        <f>VLOOKUP(Tabla1[[#This Row],[AREA]],Hoja1!A:B,2,FALSE)</f>
        <v>10. Personas mayores, familia y servicios sociales</v>
      </c>
      <c r="U2702" s="57" t="str">
        <f>MID(Tabla1[[#This Row],[Aplicación]],9,4)</f>
        <v>2315</v>
      </c>
      <c r="V2702" s="54" t="str">
        <f>VLOOKUP(Tabla1[[#This Row],[PROGRAMA]],Hoja1!A:B,2,FALSE)</f>
        <v>2315. Políticas de Igualdad e infancia</v>
      </c>
      <c r="W2702" s="57" t="str">
        <f>MID(Tabla1[[#This Row],[Aplicación]],14,2)</f>
        <v>22</v>
      </c>
      <c r="X2702" s="57" t="str">
        <f>MID(Tabla1[[#This Row],[Aplicación]],14,6)</f>
        <v>22611</v>
      </c>
    </row>
    <row r="2703" spans="1:24" x14ac:dyDescent="0.25">
      <c r="A2703" s="60">
        <v>220239000807</v>
      </c>
      <c r="B2703" s="43" t="s">
        <v>390</v>
      </c>
      <c r="C2703" s="61">
        <v>45292</v>
      </c>
      <c r="D2703" s="60">
        <v>22024001409</v>
      </c>
      <c r="E2703" s="43" t="s">
        <v>1283</v>
      </c>
      <c r="F2703" s="62">
        <v>2305.88</v>
      </c>
      <c r="G2703" s="43" t="s">
        <v>381</v>
      </c>
      <c r="H2703" s="43" t="s">
        <v>2146</v>
      </c>
      <c r="I2703" s="69">
        <v>220</v>
      </c>
      <c r="J2703" s="43" t="s">
        <v>398</v>
      </c>
      <c r="K2703" s="43" t="s">
        <v>398</v>
      </c>
      <c r="L2703" s="43" t="s">
        <v>399</v>
      </c>
      <c r="M2703" s="43" t="s">
        <v>585</v>
      </c>
      <c r="N2703" s="43" t="s">
        <v>539</v>
      </c>
      <c r="O2703" s="52" t="s">
        <v>326</v>
      </c>
      <c r="P2703" s="63" t="s">
        <v>276</v>
      </c>
      <c r="Q2703" s="57" t="str">
        <f>MID(Tabla1[[#This Row],[Aplicación]],14,1)</f>
        <v>2</v>
      </c>
      <c r="R2703" s="35" t="s">
        <v>265</v>
      </c>
      <c r="S2703" s="57" t="str">
        <f>MID(Tabla1[[#This Row],[Aplicación]],6,2)</f>
        <v>10</v>
      </c>
      <c r="T2703" s="54" t="str">
        <f>VLOOKUP(Tabla1[[#This Row],[AREA]],Hoja1!A:B,2,FALSE)</f>
        <v>10. Personas mayores, familia y servicios sociales</v>
      </c>
      <c r="U2703" s="57" t="str">
        <f>MID(Tabla1[[#This Row],[Aplicación]],9,4)</f>
        <v>2315</v>
      </c>
      <c r="V2703" s="54" t="str">
        <f>VLOOKUP(Tabla1[[#This Row],[PROGRAMA]],Hoja1!A:B,2,FALSE)</f>
        <v>2315. Políticas de Igualdad e infancia</v>
      </c>
      <c r="W2703" s="57" t="str">
        <f>MID(Tabla1[[#This Row],[Aplicación]],14,2)</f>
        <v>22</v>
      </c>
      <c r="X2703" s="57" t="str">
        <f>MID(Tabla1[[#This Row],[Aplicación]],14,6)</f>
        <v>22611</v>
      </c>
    </row>
    <row r="2704" spans="1:24" x14ac:dyDescent="0.25">
      <c r="A2704" s="60">
        <v>220240004875</v>
      </c>
      <c r="B2704" s="43" t="s">
        <v>390</v>
      </c>
      <c r="C2704" s="61">
        <v>45356</v>
      </c>
      <c r="D2704" s="60">
        <v>22024002192</v>
      </c>
      <c r="E2704" s="43" t="s">
        <v>1283</v>
      </c>
      <c r="F2704" s="62">
        <v>1200</v>
      </c>
      <c r="G2704" s="43" t="s">
        <v>805</v>
      </c>
      <c r="H2704" s="43" t="s">
        <v>2155</v>
      </c>
      <c r="I2704" s="69">
        <v>220</v>
      </c>
      <c r="J2704" s="43" t="s">
        <v>398</v>
      </c>
      <c r="K2704" s="43" t="s">
        <v>398</v>
      </c>
      <c r="L2704" s="43" t="s">
        <v>399</v>
      </c>
      <c r="M2704" s="43" t="s">
        <v>585</v>
      </c>
      <c r="N2704" s="43" t="s">
        <v>539</v>
      </c>
      <c r="O2704" s="52" t="s">
        <v>326</v>
      </c>
      <c r="P2704" s="63" t="s">
        <v>276</v>
      </c>
      <c r="Q2704" s="57" t="str">
        <f>MID(Tabla1[[#This Row],[Aplicación]],14,1)</f>
        <v>2</v>
      </c>
      <c r="R2704" s="35" t="s">
        <v>265</v>
      </c>
      <c r="S2704" s="57" t="str">
        <f>MID(Tabla1[[#This Row],[Aplicación]],6,2)</f>
        <v>10</v>
      </c>
      <c r="T2704" s="54" t="str">
        <f>VLOOKUP(Tabla1[[#This Row],[AREA]],Hoja1!A:B,2,FALSE)</f>
        <v>10. Personas mayores, familia y servicios sociales</v>
      </c>
      <c r="U2704" s="57" t="str">
        <f>MID(Tabla1[[#This Row],[Aplicación]],9,4)</f>
        <v>2315</v>
      </c>
      <c r="V2704" s="54" t="str">
        <f>VLOOKUP(Tabla1[[#This Row],[PROGRAMA]],Hoja1!A:B,2,FALSE)</f>
        <v>2315. Políticas de Igualdad e infancia</v>
      </c>
      <c r="W2704" s="57" t="str">
        <f>MID(Tabla1[[#This Row],[Aplicación]],14,2)</f>
        <v>22</v>
      </c>
      <c r="X2704" s="57" t="str">
        <f>MID(Tabla1[[#This Row],[Aplicación]],14,6)</f>
        <v>22611</v>
      </c>
    </row>
    <row r="2705" spans="1:24" x14ac:dyDescent="0.25">
      <c r="A2705" s="44">
        <v>220240004062</v>
      </c>
      <c r="B2705" s="45" t="s">
        <v>390</v>
      </c>
      <c r="C2705" s="50">
        <v>45353</v>
      </c>
      <c r="D2705" s="44">
        <v>22024002478</v>
      </c>
      <c r="E2705" s="45" t="s">
        <v>1283</v>
      </c>
      <c r="F2705" s="51">
        <v>1331</v>
      </c>
      <c r="G2705" s="45" t="s">
        <v>934</v>
      </c>
      <c r="H2705" s="45" t="s">
        <v>2206</v>
      </c>
      <c r="I2705" s="53">
        <v>220</v>
      </c>
      <c r="J2705" s="45" t="s">
        <v>398</v>
      </c>
      <c r="K2705" s="45" t="s">
        <v>398</v>
      </c>
      <c r="L2705" s="45" t="s">
        <v>399</v>
      </c>
      <c r="M2705" s="45" t="s">
        <v>585</v>
      </c>
      <c r="N2705" s="45" t="s">
        <v>539</v>
      </c>
      <c r="O2705" s="52" t="s">
        <v>326</v>
      </c>
      <c r="P2705" s="63" t="s">
        <v>276</v>
      </c>
      <c r="Q2705" s="57" t="str">
        <f>MID(Tabla1[[#This Row],[Aplicación]],14,1)</f>
        <v>2</v>
      </c>
      <c r="R2705" s="35" t="s">
        <v>265</v>
      </c>
      <c r="S2705" s="57" t="str">
        <f>MID(Tabla1[[#This Row],[Aplicación]],6,2)</f>
        <v>10</v>
      </c>
      <c r="T2705" s="54" t="str">
        <f>VLOOKUP(Tabla1[[#This Row],[AREA]],Hoja1!A:B,2,FALSE)</f>
        <v>10. Personas mayores, familia y servicios sociales</v>
      </c>
      <c r="U2705" s="57" t="str">
        <f>MID(Tabla1[[#This Row],[Aplicación]],9,4)</f>
        <v>2315</v>
      </c>
      <c r="V2705" s="54" t="str">
        <f>VLOOKUP(Tabla1[[#This Row],[PROGRAMA]],Hoja1!A:B,2,FALSE)</f>
        <v>2315. Políticas de Igualdad e infancia</v>
      </c>
      <c r="W2705" s="57" t="str">
        <f>MID(Tabla1[[#This Row],[Aplicación]],14,2)</f>
        <v>22</v>
      </c>
      <c r="X2705" s="57" t="str">
        <f>MID(Tabla1[[#This Row],[Aplicación]],14,6)</f>
        <v>22611</v>
      </c>
    </row>
    <row r="2706" spans="1:24" x14ac:dyDescent="0.25">
      <c r="A2706" s="53">
        <v>220239000809</v>
      </c>
      <c r="B2706" s="45" t="s">
        <v>390</v>
      </c>
      <c r="C2706" s="50">
        <v>45292</v>
      </c>
      <c r="D2706" s="44">
        <v>22024001411</v>
      </c>
      <c r="E2706" s="45" t="s">
        <v>1283</v>
      </c>
      <c r="F2706" s="51">
        <v>1926</v>
      </c>
      <c r="G2706" s="45" t="s">
        <v>973</v>
      </c>
      <c r="H2706" s="45" t="s">
        <v>2239</v>
      </c>
      <c r="I2706" s="53">
        <v>220</v>
      </c>
      <c r="J2706" s="45" t="s">
        <v>398</v>
      </c>
      <c r="K2706" s="45" t="s">
        <v>398</v>
      </c>
      <c r="L2706" s="45" t="s">
        <v>399</v>
      </c>
      <c r="M2706" s="45" t="s">
        <v>585</v>
      </c>
      <c r="N2706" s="45" t="s">
        <v>539</v>
      </c>
      <c r="O2706" s="52" t="s">
        <v>326</v>
      </c>
      <c r="P2706" s="63" t="s">
        <v>276</v>
      </c>
      <c r="Q2706" s="57" t="str">
        <f>MID(Tabla1[[#This Row],[Aplicación]],14,1)</f>
        <v>2</v>
      </c>
      <c r="R2706" s="35" t="s">
        <v>265</v>
      </c>
      <c r="S2706" s="57" t="str">
        <f>MID(Tabla1[[#This Row],[Aplicación]],6,2)</f>
        <v>10</v>
      </c>
      <c r="T2706" s="54" t="str">
        <f>VLOOKUP(Tabla1[[#This Row],[AREA]],Hoja1!A:B,2,FALSE)</f>
        <v>10. Personas mayores, familia y servicios sociales</v>
      </c>
      <c r="U2706" s="57" t="str">
        <f>MID(Tabla1[[#This Row],[Aplicación]],9,4)</f>
        <v>2315</v>
      </c>
      <c r="V2706" s="54" t="str">
        <f>VLOOKUP(Tabla1[[#This Row],[PROGRAMA]],Hoja1!A:B,2,FALSE)</f>
        <v>2315. Políticas de Igualdad e infancia</v>
      </c>
      <c r="W2706" s="57" t="str">
        <f>MID(Tabla1[[#This Row],[Aplicación]],14,2)</f>
        <v>22</v>
      </c>
      <c r="X2706" s="57" t="str">
        <f>MID(Tabla1[[#This Row],[Aplicación]],14,6)</f>
        <v>22611</v>
      </c>
    </row>
    <row r="2707" spans="1:24" x14ac:dyDescent="0.25">
      <c r="A2707" s="60">
        <v>220240003037</v>
      </c>
      <c r="B2707" s="43" t="s">
        <v>390</v>
      </c>
      <c r="C2707" s="61">
        <v>45343</v>
      </c>
      <c r="D2707" s="60">
        <v>22024001652</v>
      </c>
      <c r="E2707" s="43" t="s">
        <v>1283</v>
      </c>
      <c r="F2707" s="62">
        <v>1815</v>
      </c>
      <c r="G2707" s="43" t="s">
        <v>376</v>
      </c>
      <c r="H2707" s="43" t="s">
        <v>2258</v>
      </c>
      <c r="I2707" s="69">
        <v>220</v>
      </c>
      <c r="J2707" s="43" t="s">
        <v>880</v>
      </c>
      <c r="K2707" s="43" t="s">
        <v>398</v>
      </c>
      <c r="L2707" s="43" t="s">
        <v>399</v>
      </c>
      <c r="M2707" s="43" t="s">
        <v>585</v>
      </c>
      <c r="N2707" s="43" t="s">
        <v>539</v>
      </c>
      <c r="O2707" s="52" t="s">
        <v>326</v>
      </c>
      <c r="P2707" s="63" t="s">
        <v>276</v>
      </c>
      <c r="Q2707" s="57" t="str">
        <f>MID(Tabla1[[#This Row],[Aplicación]],14,1)</f>
        <v>2</v>
      </c>
      <c r="R2707" s="35" t="s">
        <v>265</v>
      </c>
      <c r="S2707" s="57" t="str">
        <f>MID(Tabla1[[#This Row],[Aplicación]],6,2)</f>
        <v>10</v>
      </c>
      <c r="T2707" s="54" t="str">
        <f>VLOOKUP(Tabla1[[#This Row],[AREA]],Hoja1!A:B,2,FALSE)</f>
        <v>10. Personas mayores, familia y servicios sociales</v>
      </c>
      <c r="U2707" s="57" t="str">
        <f>MID(Tabla1[[#This Row],[Aplicación]],9,4)</f>
        <v>2315</v>
      </c>
      <c r="V2707" s="54" t="str">
        <f>VLOOKUP(Tabla1[[#This Row],[PROGRAMA]],Hoja1!A:B,2,FALSE)</f>
        <v>2315. Políticas de Igualdad e infancia</v>
      </c>
      <c r="W2707" s="57" t="str">
        <f>MID(Tabla1[[#This Row],[Aplicación]],14,2)</f>
        <v>22</v>
      </c>
      <c r="X2707" s="57" t="str">
        <f>MID(Tabla1[[#This Row],[Aplicación]],14,6)</f>
        <v>22611</v>
      </c>
    </row>
    <row r="2708" spans="1:24" x14ac:dyDescent="0.25">
      <c r="A2708" s="60">
        <v>220239000812</v>
      </c>
      <c r="B2708" s="43" t="s">
        <v>390</v>
      </c>
      <c r="C2708" s="61">
        <v>45292</v>
      </c>
      <c r="D2708" s="60">
        <v>22024001414</v>
      </c>
      <c r="E2708" s="43" t="s">
        <v>1283</v>
      </c>
      <c r="F2708" s="62">
        <v>1576</v>
      </c>
      <c r="G2708" s="43" t="s">
        <v>350</v>
      </c>
      <c r="H2708" s="43" t="s">
        <v>2278</v>
      </c>
      <c r="I2708" s="69">
        <v>220</v>
      </c>
      <c r="J2708" s="43" t="s">
        <v>398</v>
      </c>
      <c r="K2708" s="43" t="s">
        <v>398</v>
      </c>
      <c r="L2708" s="43" t="s">
        <v>399</v>
      </c>
      <c r="M2708" s="43" t="s">
        <v>585</v>
      </c>
      <c r="N2708" s="43" t="s">
        <v>539</v>
      </c>
      <c r="O2708" s="52" t="s">
        <v>326</v>
      </c>
      <c r="P2708" s="63" t="s">
        <v>276</v>
      </c>
      <c r="Q2708" s="57" t="str">
        <f>MID(Tabla1[[#This Row],[Aplicación]],14,1)</f>
        <v>2</v>
      </c>
      <c r="R2708" s="35" t="s">
        <v>265</v>
      </c>
      <c r="S2708" s="57" t="str">
        <f>MID(Tabla1[[#This Row],[Aplicación]],6,2)</f>
        <v>10</v>
      </c>
      <c r="T2708" s="54" t="str">
        <f>VLOOKUP(Tabla1[[#This Row],[AREA]],Hoja1!A:B,2,FALSE)</f>
        <v>10. Personas mayores, familia y servicios sociales</v>
      </c>
      <c r="U2708" s="57" t="str">
        <f>MID(Tabla1[[#This Row],[Aplicación]],9,4)</f>
        <v>2315</v>
      </c>
      <c r="V2708" s="54" t="str">
        <f>VLOOKUP(Tabla1[[#This Row],[PROGRAMA]],Hoja1!A:B,2,FALSE)</f>
        <v>2315. Políticas de Igualdad e infancia</v>
      </c>
      <c r="W2708" s="57" t="str">
        <f>MID(Tabla1[[#This Row],[Aplicación]],14,2)</f>
        <v>22</v>
      </c>
      <c r="X2708" s="57" t="str">
        <f>MID(Tabla1[[#This Row],[Aplicación]],14,6)</f>
        <v>22611</v>
      </c>
    </row>
    <row r="2709" spans="1:24" x14ac:dyDescent="0.25">
      <c r="A2709" s="60">
        <v>220240005403</v>
      </c>
      <c r="B2709" s="43" t="s">
        <v>390</v>
      </c>
      <c r="C2709" s="61">
        <v>45363</v>
      </c>
      <c r="D2709" s="60">
        <v>22024002929</v>
      </c>
      <c r="E2709" s="43" t="s">
        <v>1283</v>
      </c>
      <c r="F2709" s="62">
        <v>2018.18</v>
      </c>
      <c r="G2709" s="43" t="s">
        <v>2289</v>
      </c>
      <c r="H2709" s="43" t="s">
        <v>2290</v>
      </c>
      <c r="I2709" s="69">
        <v>220</v>
      </c>
      <c r="J2709" s="43" t="s">
        <v>2291</v>
      </c>
      <c r="K2709" s="43" t="s">
        <v>806</v>
      </c>
      <c r="L2709" s="43" t="s">
        <v>399</v>
      </c>
      <c r="M2709" s="43" t="s">
        <v>585</v>
      </c>
      <c r="N2709" s="43" t="s">
        <v>539</v>
      </c>
      <c r="O2709" s="52" t="s">
        <v>326</v>
      </c>
      <c r="P2709" s="63" t="s">
        <v>276</v>
      </c>
      <c r="Q2709" s="57" t="str">
        <f>MID(Tabla1[[#This Row],[Aplicación]],14,1)</f>
        <v>2</v>
      </c>
      <c r="R2709" s="35" t="s">
        <v>265</v>
      </c>
      <c r="S2709" s="57" t="str">
        <f>MID(Tabla1[[#This Row],[Aplicación]],6,2)</f>
        <v>10</v>
      </c>
      <c r="T2709" s="54" t="str">
        <f>VLOOKUP(Tabla1[[#This Row],[AREA]],Hoja1!A:B,2,FALSE)</f>
        <v>10. Personas mayores, familia y servicios sociales</v>
      </c>
      <c r="U2709" s="57" t="str">
        <f>MID(Tabla1[[#This Row],[Aplicación]],9,4)</f>
        <v>2315</v>
      </c>
      <c r="V2709" s="54" t="str">
        <f>VLOOKUP(Tabla1[[#This Row],[PROGRAMA]],Hoja1!A:B,2,FALSE)</f>
        <v>2315. Políticas de Igualdad e infancia</v>
      </c>
      <c r="W2709" s="57" t="str">
        <f>MID(Tabla1[[#This Row],[Aplicación]],14,2)</f>
        <v>22</v>
      </c>
      <c r="X2709" s="57" t="str">
        <f>MID(Tabla1[[#This Row],[Aplicación]],14,6)</f>
        <v>22611</v>
      </c>
    </row>
    <row r="2710" spans="1:24" x14ac:dyDescent="0.25">
      <c r="A2710" s="60">
        <v>220239000821</v>
      </c>
      <c r="B2710" s="43" t="s">
        <v>390</v>
      </c>
      <c r="C2710" s="61">
        <v>45292</v>
      </c>
      <c r="D2710" s="60">
        <v>22024001422</v>
      </c>
      <c r="E2710" s="43" t="s">
        <v>1283</v>
      </c>
      <c r="F2710" s="62">
        <v>1260</v>
      </c>
      <c r="G2710" s="43" t="s">
        <v>1007</v>
      </c>
      <c r="H2710" s="43" t="s">
        <v>2308</v>
      </c>
      <c r="I2710" s="69">
        <v>220</v>
      </c>
      <c r="J2710" s="43" t="s">
        <v>398</v>
      </c>
      <c r="K2710" s="43" t="s">
        <v>398</v>
      </c>
      <c r="L2710" s="43" t="s">
        <v>399</v>
      </c>
      <c r="M2710" s="43" t="s">
        <v>585</v>
      </c>
      <c r="N2710" s="43" t="s">
        <v>539</v>
      </c>
      <c r="O2710" s="52" t="s">
        <v>326</v>
      </c>
      <c r="P2710" s="63" t="s">
        <v>276</v>
      </c>
      <c r="Q2710" s="57" t="str">
        <f>MID(Tabla1[[#This Row],[Aplicación]],14,1)</f>
        <v>2</v>
      </c>
      <c r="R2710" s="35" t="s">
        <v>265</v>
      </c>
      <c r="S2710" s="57" t="str">
        <f>MID(Tabla1[[#This Row],[Aplicación]],6,2)</f>
        <v>10</v>
      </c>
      <c r="T2710" s="54" t="str">
        <f>VLOOKUP(Tabla1[[#This Row],[AREA]],Hoja1!A:B,2,FALSE)</f>
        <v>10. Personas mayores, familia y servicios sociales</v>
      </c>
      <c r="U2710" s="57" t="str">
        <f>MID(Tabla1[[#This Row],[Aplicación]],9,4)</f>
        <v>2315</v>
      </c>
      <c r="V2710" s="54" t="str">
        <f>VLOOKUP(Tabla1[[#This Row],[PROGRAMA]],Hoja1!A:B,2,FALSE)</f>
        <v>2315. Políticas de Igualdad e infancia</v>
      </c>
      <c r="W2710" s="57" t="str">
        <f>MID(Tabla1[[#This Row],[Aplicación]],14,2)</f>
        <v>22</v>
      </c>
      <c r="X2710" s="57" t="str">
        <f>MID(Tabla1[[#This Row],[Aplicación]],14,6)</f>
        <v>22611</v>
      </c>
    </row>
    <row r="2711" spans="1:24" x14ac:dyDescent="0.25">
      <c r="A2711" s="60">
        <v>220239000820</v>
      </c>
      <c r="B2711" s="43" t="s">
        <v>390</v>
      </c>
      <c r="C2711" s="61">
        <v>45292</v>
      </c>
      <c r="D2711" s="60">
        <v>22024001421</v>
      </c>
      <c r="E2711" s="43" t="s">
        <v>1283</v>
      </c>
      <c r="F2711" s="62">
        <v>1182.5</v>
      </c>
      <c r="G2711" s="43" t="s">
        <v>44</v>
      </c>
      <c r="H2711" s="43" t="s">
        <v>2310</v>
      </c>
      <c r="I2711" s="69">
        <v>220</v>
      </c>
      <c r="J2711" s="43" t="s">
        <v>572</v>
      </c>
      <c r="K2711" s="43" t="s">
        <v>398</v>
      </c>
      <c r="L2711" s="43" t="s">
        <v>399</v>
      </c>
      <c r="M2711" s="43" t="s">
        <v>585</v>
      </c>
      <c r="N2711" s="43" t="s">
        <v>539</v>
      </c>
      <c r="O2711" s="52" t="s">
        <v>326</v>
      </c>
      <c r="P2711" s="63" t="s">
        <v>276</v>
      </c>
      <c r="Q2711" s="57" t="str">
        <f>MID(Tabla1[[#This Row],[Aplicación]],14,1)</f>
        <v>2</v>
      </c>
      <c r="R2711" s="35" t="s">
        <v>265</v>
      </c>
      <c r="S2711" s="57" t="str">
        <f>MID(Tabla1[[#This Row],[Aplicación]],6,2)</f>
        <v>10</v>
      </c>
      <c r="T2711" s="54" t="str">
        <f>VLOOKUP(Tabla1[[#This Row],[AREA]],Hoja1!A:B,2,FALSE)</f>
        <v>10. Personas mayores, familia y servicios sociales</v>
      </c>
      <c r="U2711" s="57" t="str">
        <f>MID(Tabla1[[#This Row],[Aplicación]],9,4)</f>
        <v>2315</v>
      </c>
      <c r="V2711" s="54" t="str">
        <f>VLOOKUP(Tabla1[[#This Row],[PROGRAMA]],Hoja1!A:B,2,FALSE)</f>
        <v>2315. Políticas de Igualdad e infancia</v>
      </c>
      <c r="W2711" s="57" t="str">
        <f>MID(Tabla1[[#This Row],[Aplicación]],14,2)</f>
        <v>22</v>
      </c>
      <c r="X2711" s="57" t="str">
        <f>MID(Tabla1[[#This Row],[Aplicación]],14,6)</f>
        <v>22611</v>
      </c>
    </row>
    <row r="2712" spans="1:24" x14ac:dyDescent="0.25">
      <c r="A2712" s="60">
        <v>220239000813</v>
      </c>
      <c r="B2712" s="43" t="s">
        <v>390</v>
      </c>
      <c r="C2712" s="61">
        <v>45292</v>
      </c>
      <c r="D2712" s="60">
        <v>22024001415</v>
      </c>
      <c r="E2712" s="43" t="s">
        <v>1283</v>
      </c>
      <c r="F2712" s="62">
        <v>958.82</v>
      </c>
      <c r="G2712" s="43" t="s">
        <v>364</v>
      </c>
      <c r="H2712" s="43" t="s">
        <v>2380</v>
      </c>
      <c r="I2712" s="69">
        <v>220</v>
      </c>
      <c r="J2712" s="43" t="s">
        <v>398</v>
      </c>
      <c r="K2712" s="43" t="s">
        <v>398</v>
      </c>
      <c r="L2712" s="43" t="s">
        <v>399</v>
      </c>
      <c r="M2712" s="43" t="s">
        <v>585</v>
      </c>
      <c r="N2712" s="43" t="s">
        <v>539</v>
      </c>
      <c r="O2712" s="52" t="s">
        <v>326</v>
      </c>
      <c r="P2712" s="63" t="s">
        <v>276</v>
      </c>
      <c r="Q2712" s="57" t="str">
        <f>MID(Tabla1[[#This Row],[Aplicación]],14,1)</f>
        <v>2</v>
      </c>
      <c r="R2712" s="35" t="s">
        <v>265</v>
      </c>
      <c r="S2712" s="57" t="str">
        <f>MID(Tabla1[[#This Row],[Aplicación]],6,2)</f>
        <v>10</v>
      </c>
      <c r="T2712" s="54" t="str">
        <f>VLOOKUP(Tabla1[[#This Row],[AREA]],Hoja1!A:B,2,FALSE)</f>
        <v>10. Personas mayores, familia y servicios sociales</v>
      </c>
      <c r="U2712" s="57" t="str">
        <f>MID(Tabla1[[#This Row],[Aplicación]],9,4)</f>
        <v>2315</v>
      </c>
      <c r="V2712" s="54" t="str">
        <f>VLOOKUP(Tabla1[[#This Row],[PROGRAMA]],Hoja1!A:B,2,FALSE)</f>
        <v>2315. Políticas de Igualdad e infancia</v>
      </c>
      <c r="W2712" s="57" t="str">
        <f>MID(Tabla1[[#This Row],[Aplicación]],14,2)</f>
        <v>22</v>
      </c>
      <c r="X2712" s="57" t="str">
        <f>MID(Tabla1[[#This Row],[Aplicación]],14,6)</f>
        <v>22611</v>
      </c>
    </row>
    <row r="2713" spans="1:24" x14ac:dyDescent="0.25">
      <c r="A2713" s="60">
        <v>220240006269</v>
      </c>
      <c r="B2713" s="43" t="s">
        <v>390</v>
      </c>
      <c r="C2713" s="61">
        <v>45364</v>
      </c>
      <c r="D2713" s="60">
        <v>22024003064</v>
      </c>
      <c r="E2713" s="43" t="s">
        <v>1283</v>
      </c>
      <c r="F2713" s="62">
        <v>2807.2</v>
      </c>
      <c r="G2713" s="43" t="s">
        <v>953</v>
      </c>
      <c r="H2713" s="43" t="s">
        <v>2400</v>
      </c>
      <c r="I2713" s="69">
        <v>220</v>
      </c>
      <c r="J2713" s="43" t="s">
        <v>506</v>
      </c>
      <c r="K2713" s="43" t="s">
        <v>506</v>
      </c>
      <c r="L2713" s="43" t="s">
        <v>399</v>
      </c>
      <c r="M2713" s="43" t="s">
        <v>585</v>
      </c>
      <c r="N2713" s="43" t="s">
        <v>539</v>
      </c>
      <c r="O2713" s="52" t="s">
        <v>326</v>
      </c>
      <c r="P2713" s="63" t="s">
        <v>276</v>
      </c>
      <c r="Q2713" s="57" t="str">
        <f>MID(Tabla1[[#This Row],[Aplicación]],14,1)</f>
        <v>2</v>
      </c>
      <c r="R2713" s="35" t="s">
        <v>265</v>
      </c>
      <c r="S2713" s="57" t="str">
        <f>MID(Tabla1[[#This Row],[Aplicación]],6,2)</f>
        <v>10</v>
      </c>
      <c r="T2713" s="54" t="str">
        <f>VLOOKUP(Tabla1[[#This Row],[AREA]],Hoja1!A:B,2,FALSE)</f>
        <v>10. Personas mayores, familia y servicios sociales</v>
      </c>
      <c r="U2713" s="57" t="str">
        <f>MID(Tabla1[[#This Row],[Aplicación]],9,4)</f>
        <v>2315</v>
      </c>
      <c r="V2713" s="54" t="str">
        <f>VLOOKUP(Tabla1[[#This Row],[PROGRAMA]],Hoja1!A:B,2,FALSE)</f>
        <v>2315. Políticas de Igualdad e infancia</v>
      </c>
      <c r="W2713" s="57" t="str">
        <f>MID(Tabla1[[#This Row],[Aplicación]],14,2)</f>
        <v>22</v>
      </c>
      <c r="X2713" s="57" t="str">
        <f>MID(Tabla1[[#This Row],[Aplicación]],14,6)</f>
        <v>22611</v>
      </c>
    </row>
    <row r="2714" spans="1:24" x14ac:dyDescent="0.25">
      <c r="A2714" s="60">
        <v>220240004060</v>
      </c>
      <c r="B2714" s="43" t="s">
        <v>390</v>
      </c>
      <c r="C2714" s="61">
        <v>45353</v>
      </c>
      <c r="D2714" s="60">
        <v>22024002469</v>
      </c>
      <c r="E2714" s="43" t="s">
        <v>1283</v>
      </c>
      <c r="F2714" s="62">
        <v>2813.25</v>
      </c>
      <c r="G2714" s="43" t="s">
        <v>878</v>
      </c>
      <c r="H2714" s="43" t="s">
        <v>2401</v>
      </c>
      <c r="I2714" s="69">
        <v>220</v>
      </c>
      <c r="J2714" s="43" t="s">
        <v>398</v>
      </c>
      <c r="K2714" s="43" t="s">
        <v>398</v>
      </c>
      <c r="L2714" s="43" t="s">
        <v>413</v>
      </c>
      <c r="M2714" s="43" t="s">
        <v>585</v>
      </c>
      <c r="N2714" s="43" t="s">
        <v>539</v>
      </c>
      <c r="O2714" s="52" t="s">
        <v>326</v>
      </c>
      <c r="P2714" s="63" t="s">
        <v>276</v>
      </c>
      <c r="Q2714" s="57" t="str">
        <f>MID(Tabla1[[#This Row],[Aplicación]],14,1)</f>
        <v>2</v>
      </c>
      <c r="R2714" s="35" t="s">
        <v>265</v>
      </c>
      <c r="S2714" s="57" t="str">
        <f>MID(Tabla1[[#This Row],[Aplicación]],6,2)</f>
        <v>10</v>
      </c>
      <c r="T2714" s="54" t="str">
        <f>VLOOKUP(Tabla1[[#This Row],[AREA]],Hoja1!A:B,2,FALSE)</f>
        <v>10. Personas mayores, familia y servicios sociales</v>
      </c>
      <c r="U2714" s="57" t="str">
        <f>MID(Tabla1[[#This Row],[Aplicación]],9,4)</f>
        <v>2315</v>
      </c>
      <c r="V2714" s="54" t="str">
        <f>VLOOKUP(Tabla1[[#This Row],[PROGRAMA]],Hoja1!A:B,2,FALSE)</f>
        <v>2315. Políticas de Igualdad e infancia</v>
      </c>
      <c r="W2714" s="57" t="str">
        <f>MID(Tabla1[[#This Row],[Aplicación]],14,2)</f>
        <v>22</v>
      </c>
      <c r="X2714" s="57" t="str">
        <f>MID(Tabla1[[#This Row],[Aplicación]],14,6)</f>
        <v>22611</v>
      </c>
    </row>
    <row r="2715" spans="1:24" x14ac:dyDescent="0.25">
      <c r="A2715" s="60">
        <v>220240003060</v>
      </c>
      <c r="B2715" s="43" t="s">
        <v>390</v>
      </c>
      <c r="C2715" s="61">
        <v>45343</v>
      </c>
      <c r="D2715" s="60">
        <v>22024001746</v>
      </c>
      <c r="E2715" s="43" t="s">
        <v>1283</v>
      </c>
      <c r="F2715" s="62">
        <v>3388</v>
      </c>
      <c r="G2715" s="43" t="s">
        <v>2480</v>
      </c>
      <c r="H2715" s="43" t="s">
        <v>2481</v>
      </c>
      <c r="I2715" s="69">
        <v>220</v>
      </c>
      <c r="J2715" s="43" t="s">
        <v>398</v>
      </c>
      <c r="K2715" s="43" t="s">
        <v>398</v>
      </c>
      <c r="L2715" s="43" t="s">
        <v>399</v>
      </c>
      <c r="M2715" s="43" t="s">
        <v>585</v>
      </c>
      <c r="N2715" s="43" t="s">
        <v>539</v>
      </c>
      <c r="O2715" s="52" t="s">
        <v>326</v>
      </c>
      <c r="P2715" s="63" t="s">
        <v>276</v>
      </c>
      <c r="Q2715" s="57" t="str">
        <f>MID(Tabla1[[#This Row],[Aplicación]],14,1)</f>
        <v>2</v>
      </c>
      <c r="R2715" s="35" t="s">
        <v>265</v>
      </c>
      <c r="S2715" s="57" t="str">
        <f>MID(Tabla1[[#This Row],[Aplicación]],6,2)</f>
        <v>10</v>
      </c>
      <c r="T2715" s="54" t="str">
        <f>VLOOKUP(Tabla1[[#This Row],[AREA]],Hoja1!A:B,2,FALSE)</f>
        <v>10. Personas mayores, familia y servicios sociales</v>
      </c>
      <c r="U2715" s="57" t="str">
        <f>MID(Tabla1[[#This Row],[Aplicación]],9,4)</f>
        <v>2315</v>
      </c>
      <c r="V2715" s="54" t="str">
        <f>VLOOKUP(Tabla1[[#This Row],[PROGRAMA]],Hoja1!A:B,2,FALSE)</f>
        <v>2315. Políticas de Igualdad e infancia</v>
      </c>
      <c r="W2715" s="57" t="str">
        <f>MID(Tabla1[[#This Row],[Aplicación]],14,2)</f>
        <v>22</v>
      </c>
      <c r="X2715" s="57" t="str">
        <f>MID(Tabla1[[#This Row],[Aplicación]],14,6)</f>
        <v>22611</v>
      </c>
    </row>
    <row r="2716" spans="1:24" x14ac:dyDescent="0.25">
      <c r="A2716" s="60">
        <v>220239000815</v>
      </c>
      <c r="B2716" s="43" t="s">
        <v>390</v>
      </c>
      <c r="C2716" s="61">
        <v>45292</v>
      </c>
      <c r="D2716" s="60">
        <v>22024001416</v>
      </c>
      <c r="E2716" s="43" t="s">
        <v>1283</v>
      </c>
      <c r="F2716" s="62">
        <v>600</v>
      </c>
      <c r="G2716" s="43" t="s">
        <v>363</v>
      </c>
      <c r="H2716" s="43" t="s">
        <v>2520</v>
      </c>
      <c r="I2716" s="69">
        <v>220</v>
      </c>
      <c r="J2716" s="43" t="s">
        <v>398</v>
      </c>
      <c r="K2716" s="43" t="s">
        <v>398</v>
      </c>
      <c r="L2716" s="43" t="s">
        <v>399</v>
      </c>
      <c r="M2716" s="43" t="s">
        <v>585</v>
      </c>
      <c r="N2716" s="43" t="s">
        <v>539</v>
      </c>
      <c r="O2716" s="52" t="s">
        <v>326</v>
      </c>
      <c r="P2716" s="63" t="s">
        <v>276</v>
      </c>
      <c r="Q2716" s="57" t="str">
        <f>MID(Tabla1[[#This Row],[Aplicación]],14,1)</f>
        <v>2</v>
      </c>
      <c r="R2716" s="35" t="s">
        <v>265</v>
      </c>
      <c r="S2716" s="57" t="str">
        <f>MID(Tabla1[[#This Row],[Aplicación]],6,2)</f>
        <v>10</v>
      </c>
      <c r="T2716" s="54" t="str">
        <f>VLOOKUP(Tabla1[[#This Row],[AREA]],Hoja1!A:B,2,FALSE)</f>
        <v>10. Personas mayores, familia y servicios sociales</v>
      </c>
      <c r="U2716" s="57" t="str">
        <f>MID(Tabla1[[#This Row],[Aplicación]],9,4)</f>
        <v>2315</v>
      </c>
      <c r="V2716" s="54" t="str">
        <f>VLOOKUP(Tabla1[[#This Row],[PROGRAMA]],Hoja1!A:B,2,FALSE)</f>
        <v>2315. Políticas de Igualdad e infancia</v>
      </c>
      <c r="W2716" s="57" t="str">
        <f>MID(Tabla1[[#This Row],[Aplicación]],14,2)</f>
        <v>22</v>
      </c>
      <c r="X2716" s="57" t="str">
        <f>MID(Tabla1[[#This Row],[Aplicación]],14,6)</f>
        <v>22611</v>
      </c>
    </row>
    <row r="2717" spans="1:24" x14ac:dyDescent="0.25">
      <c r="A2717" s="60">
        <v>220240004061</v>
      </c>
      <c r="B2717" s="43" t="s">
        <v>390</v>
      </c>
      <c r="C2717" s="61">
        <v>45353</v>
      </c>
      <c r="D2717" s="60">
        <v>22024002470</v>
      </c>
      <c r="E2717" s="43" t="s">
        <v>1283</v>
      </c>
      <c r="F2717" s="62">
        <v>3872</v>
      </c>
      <c r="G2717" s="43" t="s">
        <v>373</v>
      </c>
      <c r="H2717" s="43" t="s">
        <v>2533</v>
      </c>
      <c r="I2717" s="69">
        <v>220</v>
      </c>
      <c r="J2717" s="43" t="s">
        <v>398</v>
      </c>
      <c r="K2717" s="43" t="s">
        <v>398</v>
      </c>
      <c r="L2717" s="43" t="s">
        <v>399</v>
      </c>
      <c r="M2717" s="43" t="s">
        <v>585</v>
      </c>
      <c r="N2717" s="43" t="s">
        <v>539</v>
      </c>
      <c r="O2717" s="52" t="s">
        <v>326</v>
      </c>
      <c r="P2717" s="63" t="s">
        <v>276</v>
      </c>
      <c r="Q2717" s="57" t="str">
        <f>MID(Tabla1[[#This Row],[Aplicación]],14,1)</f>
        <v>2</v>
      </c>
      <c r="R2717" s="35" t="s">
        <v>265</v>
      </c>
      <c r="S2717" s="57" t="str">
        <f>MID(Tabla1[[#This Row],[Aplicación]],6,2)</f>
        <v>10</v>
      </c>
      <c r="T2717" s="54" t="str">
        <f>VLOOKUP(Tabla1[[#This Row],[AREA]],Hoja1!A:B,2,FALSE)</f>
        <v>10. Personas mayores, familia y servicios sociales</v>
      </c>
      <c r="U2717" s="57" t="str">
        <f>MID(Tabla1[[#This Row],[Aplicación]],9,4)</f>
        <v>2315</v>
      </c>
      <c r="V2717" s="54" t="str">
        <f>VLOOKUP(Tabla1[[#This Row],[PROGRAMA]],Hoja1!A:B,2,FALSE)</f>
        <v>2315. Políticas de Igualdad e infancia</v>
      </c>
      <c r="W2717" s="57" t="str">
        <f>MID(Tabla1[[#This Row],[Aplicación]],14,2)</f>
        <v>22</v>
      </c>
      <c r="X2717" s="57" t="str">
        <f>MID(Tabla1[[#This Row],[Aplicación]],14,6)</f>
        <v>22611</v>
      </c>
    </row>
    <row r="2718" spans="1:24" x14ac:dyDescent="0.25">
      <c r="A2718" s="60">
        <v>220239000819</v>
      </c>
      <c r="B2718" s="43" t="s">
        <v>390</v>
      </c>
      <c r="C2718" s="61">
        <v>45292</v>
      </c>
      <c r="D2718" s="60">
        <v>22024001420</v>
      </c>
      <c r="E2718" s="43" t="s">
        <v>1283</v>
      </c>
      <c r="F2718" s="62">
        <v>217.8</v>
      </c>
      <c r="G2718" s="43" t="s">
        <v>807</v>
      </c>
      <c r="H2718" s="43" t="s">
        <v>2582</v>
      </c>
      <c r="I2718" s="69">
        <v>220</v>
      </c>
      <c r="J2718" s="43" t="s">
        <v>398</v>
      </c>
      <c r="K2718" s="43" t="s">
        <v>398</v>
      </c>
      <c r="L2718" s="43" t="s">
        <v>399</v>
      </c>
      <c r="M2718" s="43" t="s">
        <v>585</v>
      </c>
      <c r="N2718" s="43" t="s">
        <v>539</v>
      </c>
      <c r="O2718" s="52" t="s">
        <v>326</v>
      </c>
      <c r="P2718" s="63" t="s">
        <v>276</v>
      </c>
      <c r="Q2718" s="57" t="str">
        <f>MID(Tabla1[[#This Row],[Aplicación]],14,1)</f>
        <v>2</v>
      </c>
      <c r="R2718" s="35" t="s">
        <v>265</v>
      </c>
      <c r="S2718" s="57" t="str">
        <f>MID(Tabla1[[#This Row],[Aplicación]],6,2)</f>
        <v>10</v>
      </c>
      <c r="T2718" s="54" t="str">
        <f>VLOOKUP(Tabla1[[#This Row],[AREA]],Hoja1!A:B,2,FALSE)</f>
        <v>10. Personas mayores, familia y servicios sociales</v>
      </c>
      <c r="U2718" s="57" t="str">
        <f>MID(Tabla1[[#This Row],[Aplicación]],9,4)</f>
        <v>2315</v>
      </c>
      <c r="V2718" s="54" t="str">
        <f>VLOOKUP(Tabla1[[#This Row],[PROGRAMA]],Hoja1!A:B,2,FALSE)</f>
        <v>2315. Políticas de Igualdad e infancia</v>
      </c>
      <c r="W2718" s="57" t="str">
        <f>MID(Tabla1[[#This Row],[Aplicación]],14,2)</f>
        <v>22</v>
      </c>
      <c r="X2718" s="57" t="str">
        <f>MID(Tabla1[[#This Row],[Aplicación]],14,6)</f>
        <v>22611</v>
      </c>
    </row>
    <row r="2719" spans="1:24" x14ac:dyDescent="0.25">
      <c r="A2719" s="60">
        <v>220240006274</v>
      </c>
      <c r="B2719" s="43" t="s">
        <v>390</v>
      </c>
      <c r="C2719" s="61">
        <v>45364</v>
      </c>
      <c r="D2719" s="60">
        <v>22024003269</v>
      </c>
      <c r="E2719" s="43" t="s">
        <v>1283</v>
      </c>
      <c r="F2719" s="62">
        <v>5450.23</v>
      </c>
      <c r="G2719" s="43" t="s">
        <v>91</v>
      </c>
      <c r="H2719" s="43" t="s">
        <v>2586</v>
      </c>
      <c r="I2719" s="69">
        <v>220</v>
      </c>
      <c r="J2719" s="43" t="s">
        <v>398</v>
      </c>
      <c r="K2719" s="43" t="s">
        <v>398</v>
      </c>
      <c r="L2719" s="43" t="s">
        <v>413</v>
      </c>
      <c r="M2719" s="43" t="s">
        <v>585</v>
      </c>
      <c r="N2719" s="43" t="s">
        <v>539</v>
      </c>
      <c r="O2719" s="52" t="s">
        <v>326</v>
      </c>
      <c r="P2719" s="63" t="s">
        <v>276</v>
      </c>
      <c r="Q2719" s="57" t="str">
        <f>MID(Tabla1[[#This Row],[Aplicación]],14,1)</f>
        <v>2</v>
      </c>
      <c r="R2719" s="35" t="s">
        <v>265</v>
      </c>
      <c r="S2719" s="57" t="str">
        <f>MID(Tabla1[[#This Row],[Aplicación]],6,2)</f>
        <v>10</v>
      </c>
      <c r="T2719" s="54" t="str">
        <f>VLOOKUP(Tabla1[[#This Row],[AREA]],Hoja1!A:B,2,FALSE)</f>
        <v>10. Personas mayores, familia y servicios sociales</v>
      </c>
      <c r="U2719" s="57" t="str">
        <f>MID(Tabla1[[#This Row],[Aplicación]],9,4)</f>
        <v>2315</v>
      </c>
      <c r="V2719" s="54" t="str">
        <f>VLOOKUP(Tabla1[[#This Row],[PROGRAMA]],Hoja1!A:B,2,FALSE)</f>
        <v>2315. Políticas de Igualdad e infancia</v>
      </c>
      <c r="W2719" s="57" t="str">
        <f>MID(Tabla1[[#This Row],[Aplicación]],14,2)</f>
        <v>22</v>
      </c>
      <c r="X2719" s="57" t="str">
        <f>MID(Tabla1[[#This Row],[Aplicación]],14,6)</f>
        <v>22611</v>
      </c>
    </row>
    <row r="2720" spans="1:24" x14ac:dyDescent="0.25">
      <c r="A2720" s="60">
        <v>220240004065</v>
      </c>
      <c r="B2720" s="43" t="s">
        <v>390</v>
      </c>
      <c r="C2720" s="61">
        <v>45353</v>
      </c>
      <c r="D2720" s="60">
        <v>22024002560</v>
      </c>
      <c r="E2720" s="43" t="s">
        <v>1283</v>
      </c>
      <c r="F2720" s="62">
        <v>14950</v>
      </c>
      <c r="G2720" s="43" t="s">
        <v>2769</v>
      </c>
      <c r="H2720" s="43" t="s">
        <v>2770</v>
      </c>
      <c r="I2720" s="69">
        <v>220</v>
      </c>
      <c r="J2720" s="43" t="s">
        <v>699</v>
      </c>
      <c r="K2720" s="43" t="s">
        <v>398</v>
      </c>
      <c r="L2720" s="43" t="s">
        <v>399</v>
      </c>
      <c r="M2720" s="43" t="s">
        <v>585</v>
      </c>
      <c r="N2720" s="43" t="s">
        <v>539</v>
      </c>
      <c r="O2720" s="52" t="s">
        <v>326</v>
      </c>
      <c r="P2720" s="63" t="s">
        <v>276</v>
      </c>
      <c r="Q2720" s="57" t="str">
        <f>MID(Tabla1[[#This Row],[Aplicación]],14,1)</f>
        <v>2</v>
      </c>
      <c r="R2720" s="35" t="s">
        <v>265</v>
      </c>
      <c r="S2720" s="57" t="str">
        <f>MID(Tabla1[[#This Row],[Aplicación]],6,2)</f>
        <v>10</v>
      </c>
      <c r="T2720" s="54" t="str">
        <f>VLOOKUP(Tabla1[[#This Row],[AREA]],Hoja1!A:B,2,FALSE)</f>
        <v>10. Personas mayores, familia y servicios sociales</v>
      </c>
      <c r="U2720" s="57" t="str">
        <f>MID(Tabla1[[#This Row],[Aplicación]],9,4)</f>
        <v>2315</v>
      </c>
      <c r="V2720" s="54" t="str">
        <f>VLOOKUP(Tabla1[[#This Row],[PROGRAMA]],Hoja1!A:B,2,FALSE)</f>
        <v>2315. Políticas de Igualdad e infancia</v>
      </c>
      <c r="W2720" s="57" t="str">
        <f>MID(Tabla1[[#This Row],[Aplicación]],14,2)</f>
        <v>22</v>
      </c>
      <c r="X2720" s="57" t="str">
        <f>MID(Tabla1[[#This Row],[Aplicación]],14,6)</f>
        <v>22611</v>
      </c>
    </row>
    <row r="2721" spans="1:24" x14ac:dyDescent="0.25">
      <c r="A2721" s="60">
        <v>220239000901</v>
      </c>
      <c r="B2721" s="43" t="s">
        <v>390</v>
      </c>
      <c r="C2721" s="61">
        <v>45292</v>
      </c>
      <c r="D2721" s="60">
        <v>22024001424</v>
      </c>
      <c r="E2721" s="43" t="s">
        <v>1283</v>
      </c>
      <c r="F2721" s="62">
        <v>17424</v>
      </c>
      <c r="G2721" s="43" t="s">
        <v>34</v>
      </c>
      <c r="H2721" s="43" t="s">
        <v>2852</v>
      </c>
      <c r="I2721" s="69">
        <v>220</v>
      </c>
      <c r="J2721" s="43" t="s">
        <v>398</v>
      </c>
      <c r="K2721" s="43" t="s">
        <v>398</v>
      </c>
      <c r="L2721" s="43" t="s">
        <v>399</v>
      </c>
      <c r="M2721" s="43" t="s">
        <v>585</v>
      </c>
      <c r="N2721" s="43" t="s">
        <v>539</v>
      </c>
      <c r="O2721" s="52" t="s">
        <v>326</v>
      </c>
      <c r="P2721" s="63" t="s">
        <v>276</v>
      </c>
      <c r="Q2721" s="57" t="str">
        <f>MID(Tabla1[[#This Row],[Aplicación]],14,1)</f>
        <v>2</v>
      </c>
      <c r="R2721" s="35" t="s">
        <v>265</v>
      </c>
      <c r="S2721" s="57" t="str">
        <f>MID(Tabla1[[#This Row],[Aplicación]],6,2)</f>
        <v>10</v>
      </c>
      <c r="T2721" s="54" t="str">
        <f>VLOOKUP(Tabla1[[#This Row],[AREA]],Hoja1!A:B,2,FALSE)</f>
        <v>10. Personas mayores, familia y servicios sociales</v>
      </c>
      <c r="U2721" s="57" t="str">
        <f>MID(Tabla1[[#This Row],[Aplicación]],9,4)</f>
        <v>2315</v>
      </c>
      <c r="V2721" s="54" t="str">
        <f>VLOOKUP(Tabla1[[#This Row],[PROGRAMA]],Hoja1!A:B,2,FALSE)</f>
        <v>2315. Políticas de Igualdad e infancia</v>
      </c>
      <c r="W2721" s="57" t="str">
        <f>MID(Tabla1[[#This Row],[Aplicación]],14,2)</f>
        <v>22</v>
      </c>
      <c r="X2721" s="57" t="str">
        <f>MID(Tabla1[[#This Row],[Aplicación]],14,6)</f>
        <v>22611</v>
      </c>
    </row>
    <row r="2722" spans="1:24" x14ac:dyDescent="0.25">
      <c r="A2722" s="60">
        <v>220240026353</v>
      </c>
      <c r="B2722" s="43" t="s">
        <v>390</v>
      </c>
      <c r="C2722" s="61">
        <v>45467</v>
      </c>
      <c r="D2722" s="60">
        <v>22024005066</v>
      </c>
      <c r="E2722" s="43" t="s">
        <v>1283</v>
      </c>
      <c r="F2722" s="62">
        <v>435.6</v>
      </c>
      <c r="G2722" s="43" t="s">
        <v>771</v>
      </c>
      <c r="H2722" s="43" t="s">
        <v>3063</v>
      </c>
      <c r="I2722" s="69" t="s">
        <v>2930</v>
      </c>
      <c r="J2722" s="43" t="s">
        <v>398</v>
      </c>
      <c r="K2722" s="43" t="s">
        <v>398</v>
      </c>
      <c r="L2722" s="43" t="s">
        <v>399</v>
      </c>
      <c r="M2722" s="43" t="s">
        <v>585</v>
      </c>
      <c r="N2722" s="43" t="s">
        <v>539</v>
      </c>
      <c r="O2722" s="68" t="s">
        <v>326</v>
      </c>
      <c r="P2722" s="68" t="s">
        <v>2931</v>
      </c>
      <c r="Q2722" s="57" t="s">
        <v>2932</v>
      </c>
      <c r="R2722" s="35" t="s">
        <v>265</v>
      </c>
      <c r="S2722" s="57" t="str">
        <f>MID(Tabla1[[#This Row],[Aplicación]],6,2)</f>
        <v>10</v>
      </c>
      <c r="T2722" s="54" t="str">
        <f>VLOOKUP(Tabla1[[#This Row],[AREA]],Hoja1!A:B,2,FALSE)</f>
        <v>10. Personas mayores, familia y servicios sociales</v>
      </c>
      <c r="U2722" s="57" t="str">
        <f>MID(Tabla1[[#This Row],[Aplicación]],9,4)</f>
        <v>2315</v>
      </c>
      <c r="V2722" s="54" t="str">
        <f>VLOOKUP(Tabla1[[#This Row],[PROGRAMA]],Hoja1!A:B,2,FALSE)</f>
        <v>2315. Políticas de Igualdad e infancia</v>
      </c>
      <c r="W2722" s="57" t="str">
        <f>MID(Tabla1[[#This Row],[Aplicación]],14,2)</f>
        <v>22</v>
      </c>
      <c r="X2722" s="57" t="str">
        <f>MID(Tabla1[[#This Row],[Aplicación]],14,6)</f>
        <v>22611</v>
      </c>
    </row>
    <row r="2723" spans="1:24" x14ac:dyDescent="0.25">
      <c r="A2723" s="60">
        <v>220240021717</v>
      </c>
      <c r="B2723" s="43" t="s">
        <v>673</v>
      </c>
      <c r="C2723" s="61">
        <v>45440</v>
      </c>
      <c r="D2723" s="60">
        <v>22024002929</v>
      </c>
      <c r="E2723" s="43" t="s">
        <v>1283</v>
      </c>
      <c r="F2723" s="62">
        <v>-808.18</v>
      </c>
      <c r="G2723" s="43" t="s">
        <v>2289</v>
      </c>
      <c r="H2723" s="43" t="s">
        <v>3595</v>
      </c>
      <c r="I2723" s="69" t="s">
        <v>2930</v>
      </c>
      <c r="J2723" s="43" t="s">
        <v>2291</v>
      </c>
      <c r="K2723" s="43" t="s">
        <v>806</v>
      </c>
      <c r="L2723" s="43" t="s">
        <v>399</v>
      </c>
      <c r="M2723" s="43" t="s">
        <v>585</v>
      </c>
      <c r="N2723" s="43" t="s">
        <v>539</v>
      </c>
      <c r="O2723" s="68" t="s">
        <v>326</v>
      </c>
      <c r="P2723" s="68" t="s">
        <v>2931</v>
      </c>
      <c r="Q2723" s="57" t="s">
        <v>2932</v>
      </c>
      <c r="R2723" s="35" t="s">
        <v>265</v>
      </c>
      <c r="S2723" s="57" t="str">
        <f>MID(Tabla1[[#This Row],[Aplicación]],6,2)</f>
        <v>10</v>
      </c>
      <c r="T2723" s="54" t="str">
        <f>VLOOKUP(Tabla1[[#This Row],[AREA]],Hoja1!A:B,2,FALSE)</f>
        <v>10. Personas mayores, familia y servicios sociales</v>
      </c>
      <c r="U2723" s="57" t="str">
        <f>MID(Tabla1[[#This Row],[Aplicación]],9,4)</f>
        <v>2315</v>
      </c>
      <c r="V2723" s="54" t="str">
        <f>VLOOKUP(Tabla1[[#This Row],[PROGRAMA]],Hoja1!A:B,2,FALSE)</f>
        <v>2315. Políticas de Igualdad e infancia</v>
      </c>
      <c r="W2723" s="57" t="str">
        <f>MID(Tabla1[[#This Row],[Aplicación]],14,2)</f>
        <v>22</v>
      </c>
      <c r="X2723" s="57" t="str">
        <f>MID(Tabla1[[#This Row],[Aplicación]],14,6)</f>
        <v>22611</v>
      </c>
    </row>
    <row r="2724" spans="1:24" x14ac:dyDescent="0.25">
      <c r="A2724" s="60">
        <v>220240021719</v>
      </c>
      <c r="B2724" s="43" t="s">
        <v>390</v>
      </c>
      <c r="C2724" s="61">
        <v>45440</v>
      </c>
      <c r="D2724" s="60">
        <v>22024004567</v>
      </c>
      <c r="E2724" s="43" t="s">
        <v>1283</v>
      </c>
      <c r="F2724" s="62">
        <v>157.30000000000001</v>
      </c>
      <c r="G2724" s="43" t="s">
        <v>934</v>
      </c>
      <c r="H2724" s="43" t="s">
        <v>3643</v>
      </c>
      <c r="I2724" s="69" t="s">
        <v>2930</v>
      </c>
      <c r="J2724" s="43" t="s">
        <v>398</v>
      </c>
      <c r="K2724" s="43" t="s">
        <v>398</v>
      </c>
      <c r="L2724" s="43" t="s">
        <v>399</v>
      </c>
      <c r="M2724" s="43" t="s">
        <v>585</v>
      </c>
      <c r="N2724" s="43" t="s">
        <v>539</v>
      </c>
      <c r="O2724" s="68" t="s">
        <v>326</v>
      </c>
      <c r="P2724" s="68" t="s">
        <v>2931</v>
      </c>
      <c r="Q2724" s="57" t="s">
        <v>2932</v>
      </c>
      <c r="R2724" s="35" t="s">
        <v>265</v>
      </c>
      <c r="S2724" s="57" t="str">
        <f>MID(Tabla1[[#This Row],[Aplicación]],6,2)</f>
        <v>10</v>
      </c>
      <c r="T2724" s="54" t="str">
        <f>VLOOKUP(Tabla1[[#This Row],[AREA]],Hoja1!A:B,2,FALSE)</f>
        <v>10. Personas mayores, familia y servicios sociales</v>
      </c>
      <c r="U2724" s="57" t="str">
        <f>MID(Tabla1[[#This Row],[Aplicación]],9,4)</f>
        <v>2315</v>
      </c>
      <c r="V2724" s="54" t="str">
        <f>VLOOKUP(Tabla1[[#This Row],[PROGRAMA]],Hoja1!A:B,2,FALSE)</f>
        <v>2315. Políticas de Igualdad e infancia</v>
      </c>
      <c r="W2724" s="57" t="str">
        <f>MID(Tabla1[[#This Row],[Aplicación]],14,2)</f>
        <v>22</v>
      </c>
      <c r="X2724" s="57" t="str">
        <f>MID(Tabla1[[#This Row],[Aplicación]],14,6)</f>
        <v>22611</v>
      </c>
    </row>
    <row r="2725" spans="1:24" x14ac:dyDescent="0.25">
      <c r="A2725" s="60">
        <v>220240021728</v>
      </c>
      <c r="B2725" s="43" t="s">
        <v>390</v>
      </c>
      <c r="C2725" s="61">
        <v>45440</v>
      </c>
      <c r="D2725" s="60">
        <v>22024004634</v>
      </c>
      <c r="E2725" s="43" t="s">
        <v>1283</v>
      </c>
      <c r="F2725" s="62">
        <v>121</v>
      </c>
      <c r="G2725" s="43" t="s">
        <v>3405</v>
      </c>
      <c r="H2725" s="43" t="s">
        <v>3646</v>
      </c>
      <c r="I2725" s="69" t="s">
        <v>2930</v>
      </c>
      <c r="J2725" s="43" t="s">
        <v>398</v>
      </c>
      <c r="K2725" s="43" t="s">
        <v>398</v>
      </c>
      <c r="L2725" s="43" t="s">
        <v>399</v>
      </c>
      <c r="M2725" s="43" t="s">
        <v>585</v>
      </c>
      <c r="N2725" s="43" t="s">
        <v>539</v>
      </c>
      <c r="O2725" s="68" t="s">
        <v>326</v>
      </c>
      <c r="P2725" s="68" t="s">
        <v>2931</v>
      </c>
      <c r="Q2725" s="57" t="s">
        <v>2932</v>
      </c>
      <c r="R2725" s="35" t="s">
        <v>265</v>
      </c>
      <c r="S2725" s="57" t="str">
        <f>MID(Tabla1[[#This Row],[Aplicación]],6,2)</f>
        <v>10</v>
      </c>
      <c r="T2725" s="54" t="str">
        <f>VLOOKUP(Tabla1[[#This Row],[AREA]],Hoja1!A:B,2,FALSE)</f>
        <v>10. Personas mayores, familia y servicios sociales</v>
      </c>
      <c r="U2725" s="57" t="str">
        <f>MID(Tabla1[[#This Row],[Aplicación]],9,4)</f>
        <v>2315</v>
      </c>
      <c r="V2725" s="54" t="str">
        <f>VLOOKUP(Tabla1[[#This Row],[PROGRAMA]],Hoja1!A:B,2,FALSE)</f>
        <v>2315. Políticas de Igualdad e infancia</v>
      </c>
      <c r="W2725" s="57" t="str">
        <f>MID(Tabla1[[#This Row],[Aplicación]],14,2)</f>
        <v>22</v>
      </c>
      <c r="X2725" s="57" t="str">
        <f>MID(Tabla1[[#This Row],[Aplicación]],14,6)</f>
        <v>22611</v>
      </c>
    </row>
    <row r="2726" spans="1:24" x14ac:dyDescent="0.25">
      <c r="A2726" s="60">
        <v>220240017447</v>
      </c>
      <c r="B2726" s="43" t="s">
        <v>390</v>
      </c>
      <c r="C2726" s="61">
        <v>45427</v>
      </c>
      <c r="D2726" s="60">
        <v>22024004419</v>
      </c>
      <c r="E2726" s="43" t="s">
        <v>1283</v>
      </c>
      <c r="F2726" s="62">
        <v>907.5</v>
      </c>
      <c r="G2726" s="43" t="s">
        <v>771</v>
      </c>
      <c r="H2726" s="43" t="s">
        <v>3921</v>
      </c>
      <c r="I2726" s="69" t="s">
        <v>2930</v>
      </c>
      <c r="J2726" s="43" t="s">
        <v>398</v>
      </c>
      <c r="K2726" s="43" t="s">
        <v>398</v>
      </c>
      <c r="L2726" s="43" t="s">
        <v>399</v>
      </c>
      <c r="M2726" s="43" t="s">
        <v>585</v>
      </c>
      <c r="N2726" s="43" t="s">
        <v>539</v>
      </c>
      <c r="O2726" s="68" t="s">
        <v>326</v>
      </c>
      <c r="P2726" s="68" t="s">
        <v>2931</v>
      </c>
      <c r="Q2726" s="57" t="s">
        <v>2932</v>
      </c>
      <c r="R2726" s="35" t="s">
        <v>265</v>
      </c>
      <c r="S2726" s="57" t="str">
        <f>MID(Tabla1[[#This Row],[Aplicación]],6,2)</f>
        <v>10</v>
      </c>
      <c r="T2726" s="54" t="str">
        <f>VLOOKUP(Tabla1[[#This Row],[AREA]],Hoja1!A:B,2,FALSE)</f>
        <v>10. Personas mayores, familia y servicios sociales</v>
      </c>
      <c r="U2726" s="57" t="str">
        <f>MID(Tabla1[[#This Row],[Aplicación]],9,4)</f>
        <v>2315</v>
      </c>
      <c r="V2726" s="54" t="str">
        <f>VLOOKUP(Tabla1[[#This Row],[PROGRAMA]],Hoja1!A:B,2,FALSE)</f>
        <v>2315. Políticas de Igualdad e infancia</v>
      </c>
      <c r="W2726" s="57" t="str">
        <f>MID(Tabla1[[#This Row],[Aplicación]],14,2)</f>
        <v>22</v>
      </c>
      <c r="X2726" s="57" t="str">
        <f>MID(Tabla1[[#This Row],[Aplicación]],14,6)</f>
        <v>22611</v>
      </c>
    </row>
    <row r="2727" spans="1:24" x14ac:dyDescent="0.25">
      <c r="A2727" s="60">
        <v>220240017460</v>
      </c>
      <c r="B2727" s="43" t="s">
        <v>390</v>
      </c>
      <c r="C2727" s="61">
        <v>45427</v>
      </c>
      <c r="D2727" s="60">
        <v>22024004555</v>
      </c>
      <c r="E2727" s="43" t="s">
        <v>1283</v>
      </c>
      <c r="F2727" s="62">
        <v>7139</v>
      </c>
      <c r="G2727" s="43" t="s">
        <v>25</v>
      </c>
      <c r="H2727" s="43" t="s">
        <v>3930</v>
      </c>
      <c r="I2727" s="69" t="s">
        <v>2930</v>
      </c>
      <c r="J2727" s="43" t="s">
        <v>398</v>
      </c>
      <c r="K2727" s="43" t="s">
        <v>398</v>
      </c>
      <c r="L2727" s="43" t="s">
        <v>452</v>
      </c>
      <c r="M2727" s="43" t="s">
        <v>585</v>
      </c>
      <c r="N2727" s="43" t="s">
        <v>539</v>
      </c>
      <c r="O2727" s="68" t="s">
        <v>326</v>
      </c>
      <c r="P2727" s="68" t="s">
        <v>2931</v>
      </c>
      <c r="Q2727" s="57" t="s">
        <v>2932</v>
      </c>
      <c r="R2727" s="35" t="s">
        <v>265</v>
      </c>
      <c r="S2727" s="57" t="str">
        <f>MID(Tabla1[[#This Row],[Aplicación]],6,2)</f>
        <v>10</v>
      </c>
      <c r="T2727" s="54" t="str">
        <f>VLOOKUP(Tabla1[[#This Row],[AREA]],Hoja1!A:B,2,FALSE)</f>
        <v>10. Personas mayores, familia y servicios sociales</v>
      </c>
      <c r="U2727" s="57" t="str">
        <f>MID(Tabla1[[#This Row],[Aplicación]],9,4)</f>
        <v>2315</v>
      </c>
      <c r="V2727" s="54" t="str">
        <f>VLOOKUP(Tabla1[[#This Row],[PROGRAMA]],Hoja1!A:B,2,FALSE)</f>
        <v>2315. Políticas de Igualdad e infancia</v>
      </c>
      <c r="W2727" s="57" t="str">
        <f>MID(Tabla1[[#This Row],[Aplicación]],14,2)</f>
        <v>22</v>
      </c>
      <c r="X2727" s="57" t="str">
        <f>MID(Tabla1[[#This Row],[Aplicación]],14,6)</f>
        <v>22611</v>
      </c>
    </row>
    <row r="2728" spans="1:24" x14ac:dyDescent="0.25">
      <c r="A2728" s="60">
        <v>220240011049</v>
      </c>
      <c r="B2728" s="43" t="s">
        <v>390</v>
      </c>
      <c r="C2728" s="61">
        <v>45392</v>
      </c>
      <c r="D2728" s="60">
        <v>22024003881</v>
      </c>
      <c r="E2728" s="43" t="s">
        <v>1283</v>
      </c>
      <c r="F2728" s="62">
        <v>188.9</v>
      </c>
      <c r="G2728" s="43" t="s">
        <v>4599</v>
      </c>
      <c r="H2728" s="43" t="s">
        <v>4600</v>
      </c>
      <c r="I2728" s="69" t="s">
        <v>2930</v>
      </c>
      <c r="J2728" s="43" t="s">
        <v>398</v>
      </c>
      <c r="K2728" s="43" t="s">
        <v>398</v>
      </c>
      <c r="L2728" s="43" t="s">
        <v>399</v>
      </c>
      <c r="M2728" s="43" t="s">
        <v>585</v>
      </c>
      <c r="N2728" s="43" t="s">
        <v>539</v>
      </c>
      <c r="O2728" s="68" t="s">
        <v>326</v>
      </c>
      <c r="P2728" s="68" t="s">
        <v>2931</v>
      </c>
      <c r="Q2728" s="57" t="s">
        <v>2932</v>
      </c>
      <c r="R2728" s="35" t="s">
        <v>265</v>
      </c>
      <c r="S2728" s="57" t="str">
        <f>MID(Tabla1[[#This Row],[Aplicación]],6,2)</f>
        <v>10</v>
      </c>
      <c r="T2728" s="54" t="str">
        <f>VLOOKUP(Tabla1[[#This Row],[AREA]],Hoja1!A:B,2,FALSE)</f>
        <v>10. Personas mayores, familia y servicios sociales</v>
      </c>
      <c r="U2728" s="57" t="str">
        <f>MID(Tabla1[[#This Row],[Aplicación]],9,4)</f>
        <v>2315</v>
      </c>
      <c r="V2728" s="54" t="str">
        <f>VLOOKUP(Tabla1[[#This Row],[PROGRAMA]],Hoja1!A:B,2,FALSE)</f>
        <v>2315. Políticas de Igualdad e infancia</v>
      </c>
      <c r="W2728" s="57" t="str">
        <f>MID(Tabla1[[#This Row],[Aplicación]],14,2)</f>
        <v>22</v>
      </c>
      <c r="X2728" s="57" t="str">
        <f>MID(Tabla1[[#This Row],[Aplicación]],14,6)</f>
        <v>22611</v>
      </c>
    </row>
    <row r="2729" spans="1:24" x14ac:dyDescent="0.25">
      <c r="A2729" s="60">
        <v>220240011052</v>
      </c>
      <c r="B2729" s="43" t="s">
        <v>390</v>
      </c>
      <c r="C2729" s="61">
        <v>45392</v>
      </c>
      <c r="D2729" s="60">
        <v>22024003909</v>
      </c>
      <c r="E2729" s="43" t="s">
        <v>1283</v>
      </c>
      <c r="F2729" s="62">
        <v>840</v>
      </c>
      <c r="G2729" s="43" t="s">
        <v>1007</v>
      </c>
      <c r="H2729" s="43" t="s">
        <v>4606</v>
      </c>
      <c r="I2729" s="69" t="s">
        <v>2930</v>
      </c>
      <c r="J2729" s="43" t="s">
        <v>398</v>
      </c>
      <c r="K2729" s="43" t="s">
        <v>398</v>
      </c>
      <c r="L2729" s="43" t="s">
        <v>399</v>
      </c>
      <c r="M2729" s="43" t="s">
        <v>585</v>
      </c>
      <c r="N2729" s="43" t="s">
        <v>539</v>
      </c>
      <c r="O2729" s="68" t="s">
        <v>326</v>
      </c>
      <c r="P2729" s="68" t="s">
        <v>2931</v>
      </c>
      <c r="Q2729" s="57" t="s">
        <v>2932</v>
      </c>
      <c r="R2729" s="35" t="s">
        <v>265</v>
      </c>
      <c r="S2729" s="57" t="str">
        <f>MID(Tabla1[[#This Row],[Aplicación]],6,2)</f>
        <v>10</v>
      </c>
      <c r="T2729" s="54" t="str">
        <f>VLOOKUP(Tabla1[[#This Row],[AREA]],Hoja1!A:B,2,FALSE)</f>
        <v>10. Personas mayores, familia y servicios sociales</v>
      </c>
      <c r="U2729" s="57" t="str">
        <f>MID(Tabla1[[#This Row],[Aplicación]],9,4)</f>
        <v>2315</v>
      </c>
      <c r="V2729" s="54" t="str">
        <f>VLOOKUP(Tabla1[[#This Row],[PROGRAMA]],Hoja1!A:B,2,FALSE)</f>
        <v>2315. Políticas de Igualdad e infancia</v>
      </c>
      <c r="W2729" s="57" t="str">
        <f>MID(Tabla1[[#This Row],[Aplicación]],14,2)</f>
        <v>22</v>
      </c>
      <c r="X2729" s="57" t="str">
        <f>MID(Tabla1[[#This Row],[Aplicación]],14,6)</f>
        <v>22611</v>
      </c>
    </row>
    <row r="2730" spans="1:24" x14ac:dyDescent="0.25">
      <c r="A2730" s="60">
        <v>220240010974</v>
      </c>
      <c r="B2730" s="43" t="s">
        <v>390</v>
      </c>
      <c r="C2730" s="61">
        <v>45387</v>
      </c>
      <c r="D2730" s="60">
        <v>22024003800</v>
      </c>
      <c r="E2730" s="43" t="s">
        <v>1283</v>
      </c>
      <c r="F2730" s="62">
        <v>400</v>
      </c>
      <c r="G2730" s="43" t="s">
        <v>4625</v>
      </c>
      <c r="H2730" s="43" t="s">
        <v>4626</v>
      </c>
      <c r="I2730" s="69" t="s">
        <v>2930</v>
      </c>
      <c r="J2730" s="43" t="s">
        <v>420</v>
      </c>
      <c r="K2730" s="43" t="s">
        <v>420</v>
      </c>
      <c r="L2730" s="43" t="s">
        <v>399</v>
      </c>
      <c r="M2730" s="43" t="s">
        <v>585</v>
      </c>
      <c r="N2730" s="43" t="s">
        <v>539</v>
      </c>
      <c r="O2730" s="68" t="s">
        <v>326</v>
      </c>
      <c r="P2730" s="68" t="s">
        <v>2931</v>
      </c>
      <c r="Q2730" s="57" t="s">
        <v>2932</v>
      </c>
      <c r="R2730" s="35" t="s">
        <v>265</v>
      </c>
      <c r="S2730" s="57" t="str">
        <f>MID(Tabla1[[#This Row],[Aplicación]],6,2)</f>
        <v>10</v>
      </c>
      <c r="T2730" s="54" t="str">
        <f>VLOOKUP(Tabla1[[#This Row],[AREA]],Hoja1!A:B,2,FALSE)</f>
        <v>10. Personas mayores, familia y servicios sociales</v>
      </c>
      <c r="U2730" s="57" t="str">
        <f>MID(Tabla1[[#This Row],[Aplicación]],9,4)</f>
        <v>2315</v>
      </c>
      <c r="V2730" s="54" t="str">
        <f>VLOOKUP(Tabla1[[#This Row],[PROGRAMA]],Hoja1!A:B,2,FALSE)</f>
        <v>2315. Políticas de Igualdad e infancia</v>
      </c>
      <c r="W2730" s="57" t="str">
        <f>MID(Tabla1[[#This Row],[Aplicación]],14,2)</f>
        <v>22</v>
      </c>
      <c r="X2730" s="57" t="str">
        <f>MID(Tabla1[[#This Row],[Aplicación]],14,6)</f>
        <v>22611</v>
      </c>
    </row>
    <row r="2731" spans="1:24" x14ac:dyDescent="0.25">
      <c r="A2731" s="60">
        <v>220240010973</v>
      </c>
      <c r="B2731" s="43" t="s">
        <v>390</v>
      </c>
      <c r="C2731" s="61">
        <v>45387</v>
      </c>
      <c r="D2731" s="60">
        <v>22024003782</v>
      </c>
      <c r="E2731" s="43" t="s">
        <v>1283</v>
      </c>
      <c r="F2731" s="62">
        <v>240</v>
      </c>
      <c r="G2731" s="43" t="s">
        <v>4642</v>
      </c>
      <c r="H2731" s="43" t="s">
        <v>4643</v>
      </c>
      <c r="I2731" s="69" t="s">
        <v>2930</v>
      </c>
      <c r="J2731" s="43" t="s">
        <v>398</v>
      </c>
      <c r="K2731" s="43" t="s">
        <v>398</v>
      </c>
      <c r="L2731" s="43" t="s">
        <v>399</v>
      </c>
      <c r="M2731" s="43" t="s">
        <v>585</v>
      </c>
      <c r="N2731" s="43" t="s">
        <v>539</v>
      </c>
      <c r="O2731" s="68" t="s">
        <v>326</v>
      </c>
      <c r="P2731" s="68" t="s">
        <v>2931</v>
      </c>
      <c r="Q2731" s="57" t="s">
        <v>2932</v>
      </c>
      <c r="R2731" s="35" t="s">
        <v>265</v>
      </c>
      <c r="S2731" s="57" t="str">
        <f>MID(Tabla1[[#This Row],[Aplicación]],6,2)</f>
        <v>10</v>
      </c>
      <c r="T2731" s="54" t="str">
        <f>VLOOKUP(Tabla1[[#This Row],[AREA]],Hoja1!A:B,2,FALSE)</f>
        <v>10. Personas mayores, familia y servicios sociales</v>
      </c>
      <c r="U2731" s="57" t="str">
        <f>MID(Tabla1[[#This Row],[Aplicación]],9,4)</f>
        <v>2315</v>
      </c>
      <c r="V2731" s="54" t="str">
        <f>VLOOKUP(Tabla1[[#This Row],[PROGRAMA]],Hoja1!A:B,2,FALSE)</f>
        <v>2315. Políticas de Igualdad e infancia</v>
      </c>
      <c r="W2731" s="57" t="str">
        <f>MID(Tabla1[[#This Row],[Aplicación]],14,2)</f>
        <v>22</v>
      </c>
      <c r="X2731" s="57" t="str">
        <f>MID(Tabla1[[#This Row],[Aplicación]],14,6)</f>
        <v>22611</v>
      </c>
    </row>
    <row r="2732" spans="1:24" x14ac:dyDescent="0.25">
      <c r="A2732" s="60">
        <v>220240010975</v>
      </c>
      <c r="B2732" s="43" t="s">
        <v>390</v>
      </c>
      <c r="C2732" s="61">
        <v>45387</v>
      </c>
      <c r="D2732" s="60">
        <v>22024003805</v>
      </c>
      <c r="E2732" s="43" t="s">
        <v>1283</v>
      </c>
      <c r="F2732" s="62">
        <v>480</v>
      </c>
      <c r="G2732" s="43" t="s">
        <v>4644</v>
      </c>
      <c r="H2732" s="43" t="s">
        <v>4645</v>
      </c>
      <c r="I2732" s="69" t="s">
        <v>2930</v>
      </c>
      <c r="J2732" s="43" t="s">
        <v>575</v>
      </c>
      <c r="K2732" s="43" t="s">
        <v>398</v>
      </c>
      <c r="L2732" s="43" t="s">
        <v>399</v>
      </c>
      <c r="M2732" s="43" t="s">
        <v>585</v>
      </c>
      <c r="N2732" s="43" t="s">
        <v>539</v>
      </c>
      <c r="O2732" s="68" t="s">
        <v>326</v>
      </c>
      <c r="P2732" s="68" t="s">
        <v>2931</v>
      </c>
      <c r="Q2732" s="57" t="s">
        <v>2932</v>
      </c>
      <c r="R2732" s="35" t="s">
        <v>265</v>
      </c>
      <c r="S2732" s="57" t="str">
        <f>MID(Tabla1[[#This Row],[Aplicación]],6,2)</f>
        <v>10</v>
      </c>
      <c r="T2732" s="54" t="str">
        <f>VLOOKUP(Tabla1[[#This Row],[AREA]],Hoja1!A:B,2,FALSE)</f>
        <v>10. Personas mayores, familia y servicios sociales</v>
      </c>
      <c r="U2732" s="57" t="str">
        <f>MID(Tabla1[[#This Row],[Aplicación]],9,4)</f>
        <v>2315</v>
      </c>
      <c r="V2732" s="54" t="str">
        <f>VLOOKUP(Tabla1[[#This Row],[PROGRAMA]],Hoja1!A:B,2,FALSE)</f>
        <v>2315. Políticas de Igualdad e infancia</v>
      </c>
      <c r="W2732" s="57" t="str">
        <f>MID(Tabla1[[#This Row],[Aplicación]],14,2)</f>
        <v>22</v>
      </c>
      <c r="X2732" s="57" t="str">
        <f>MID(Tabla1[[#This Row],[Aplicación]],14,6)</f>
        <v>22611</v>
      </c>
    </row>
    <row r="2733" spans="1:24" x14ac:dyDescent="0.25">
      <c r="A2733" s="60">
        <v>220240010742</v>
      </c>
      <c r="B2733" s="43" t="s">
        <v>390</v>
      </c>
      <c r="C2733" s="61">
        <v>45385</v>
      </c>
      <c r="D2733" s="60">
        <v>22024003573</v>
      </c>
      <c r="E2733" s="43" t="s">
        <v>1283</v>
      </c>
      <c r="F2733" s="62">
        <v>441.65</v>
      </c>
      <c r="G2733" s="43" t="s">
        <v>594</v>
      </c>
      <c r="H2733" s="43" t="s">
        <v>4688</v>
      </c>
      <c r="I2733" s="69" t="s">
        <v>2930</v>
      </c>
      <c r="J2733" s="43" t="s">
        <v>398</v>
      </c>
      <c r="K2733" s="43" t="s">
        <v>398</v>
      </c>
      <c r="L2733" s="43" t="s">
        <v>399</v>
      </c>
      <c r="M2733" s="43" t="s">
        <v>585</v>
      </c>
      <c r="N2733" s="43" t="s">
        <v>539</v>
      </c>
      <c r="O2733" s="68" t="s">
        <v>326</v>
      </c>
      <c r="P2733" s="68" t="s">
        <v>2931</v>
      </c>
      <c r="Q2733" s="57" t="s">
        <v>2932</v>
      </c>
      <c r="R2733" s="35" t="s">
        <v>265</v>
      </c>
      <c r="S2733" s="57" t="str">
        <f>MID(Tabla1[[#This Row],[Aplicación]],6,2)</f>
        <v>10</v>
      </c>
      <c r="T2733" s="54" t="str">
        <f>VLOOKUP(Tabla1[[#This Row],[AREA]],Hoja1!A:B,2,FALSE)</f>
        <v>10. Personas mayores, familia y servicios sociales</v>
      </c>
      <c r="U2733" s="57" t="str">
        <f>MID(Tabla1[[#This Row],[Aplicación]],9,4)</f>
        <v>2315</v>
      </c>
      <c r="V2733" s="54" t="str">
        <f>VLOOKUP(Tabla1[[#This Row],[PROGRAMA]],Hoja1!A:B,2,FALSE)</f>
        <v>2315. Políticas de Igualdad e infancia</v>
      </c>
      <c r="W2733" s="57" t="str">
        <f>MID(Tabla1[[#This Row],[Aplicación]],14,2)</f>
        <v>22</v>
      </c>
      <c r="X2733" s="57" t="str">
        <f>MID(Tabla1[[#This Row],[Aplicación]],14,6)</f>
        <v>22611</v>
      </c>
    </row>
    <row r="2734" spans="1:24" x14ac:dyDescent="0.25">
      <c r="A2734" s="60">
        <v>220240010790</v>
      </c>
      <c r="B2734" s="43" t="s">
        <v>390</v>
      </c>
      <c r="C2734" s="61">
        <v>45385</v>
      </c>
      <c r="D2734" s="60">
        <v>22024003824</v>
      </c>
      <c r="E2734" s="43" t="s">
        <v>1283</v>
      </c>
      <c r="F2734" s="62">
        <v>18.149999999999999</v>
      </c>
      <c r="G2734" s="43" t="s">
        <v>75</v>
      </c>
      <c r="H2734" s="43" t="s">
        <v>4689</v>
      </c>
      <c r="I2734" s="69" t="s">
        <v>2930</v>
      </c>
      <c r="J2734" s="43" t="s">
        <v>398</v>
      </c>
      <c r="K2734" s="43" t="s">
        <v>398</v>
      </c>
      <c r="L2734" s="43" t="s">
        <v>399</v>
      </c>
      <c r="M2734" s="43" t="s">
        <v>585</v>
      </c>
      <c r="N2734" s="43" t="s">
        <v>539</v>
      </c>
      <c r="O2734" s="68" t="s">
        <v>326</v>
      </c>
      <c r="P2734" s="68" t="s">
        <v>2931</v>
      </c>
      <c r="Q2734" s="57" t="s">
        <v>2932</v>
      </c>
      <c r="R2734" s="35" t="s">
        <v>265</v>
      </c>
      <c r="S2734" s="57" t="str">
        <f>MID(Tabla1[[#This Row],[Aplicación]],6,2)</f>
        <v>10</v>
      </c>
      <c r="T2734" s="54" t="str">
        <f>VLOOKUP(Tabla1[[#This Row],[AREA]],Hoja1!A:B,2,FALSE)</f>
        <v>10. Personas mayores, familia y servicios sociales</v>
      </c>
      <c r="U2734" s="57" t="str">
        <f>MID(Tabla1[[#This Row],[Aplicación]],9,4)</f>
        <v>2315</v>
      </c>
      <c r="V2734" s="54" t="str">
        <f>VLOOKUP(Tabla1[[#This Row],[PROGRAMA]],Hoja1!A:B,2,FALSE)</f>
        <v>2315. Políticas de Igualdad e infancia</v>
      </c>
      <c r="W2734" s="57" t="str">
        <f>MID(Tabla1[[#This Row],[Aplicación]],14,2)</f>
        <v>22</v>
      </c>
      <c r="X2734" s="57" t="str">
        <f>MID(Tabla1[[#This Row],[Aplicación]],14,6)</f>
        <v>22611</v>
      </c>
    </row>
    <row r="2735" spans="1:24" x14ac:dyDescent="0.25">
      <c r="A2735" s="60">
        <v>220240010744</v>
      </c>
      <c r="B2735" s="43" t="s">
        <v>390</v>
      </c>
      <c r="C2735" s="61">
        <v>45385</v>
      </c>
      <c r="D2735" s="60">
        <v>22024003594</v>
      </c>
      <c r="E2735" s="43" t="s">
        <v>1283</v>
      </c>
      <c r="F2735" s="62">
        <v>400</v>
      </c>
      <c r="G2735" s="43" t="s">
        <v>332</v>
      </c>
      <c r="H2735" s="43" t="s">
        <v>4694</v>
      </c>
      <c r="I2735" s="69" t="s">
        <v>2930</v>
      </c>
      <c r="J2735" s="43" t="s">
        <v>398</v>
      </c>
      <c r="K2735" s="43" t="s">
        <v>398</v>
      </c>
      <c r="L2735" s="43" t="s">
        <v>413</v>
      </c>
      <c r="M2735" s="43" t="s">
        <v>585</v>
      </c>
      <c r="N2735" s="43" t="s">
        <v>539</v>
      </c>
      <c r="O2735" s="68" t="s">
        <v>326</v>
      </c>
      <c r="P2735" s="68" t="s">
        <v>2931</v>
      </c>
      <c r="Q2735" s="57" t="s">
        <v>2932</v>
      </c>
      <c r="R2735" s="35" t="s">
        <v>265</v>
      </c>
      <c r="S2735" s="57" t="str">
        <f>MID(Tabla1[[#This Row],[Aplicación]],6,2)</f>
        <v>10</v>
      </c>
      <c r="T2735" s="54" t="str">
        <f>VLOOKUP(Tabla1[[#This Row],[AREA]],Hoja1!A:B,2,FALSE)</f>
        <v>10. Personas mayores, familia y servicios sociales</v>
      </c>
      <c r="U2735" s="57" t="str">
        <f>MID(Tabla1[[#This Row],[Aplicación]],9,4)</f>
        <v>2315</v>
      </c>
      <c r="V2735" s="54" t="str">
        <f>VLOOKUP(Tabla1[[#This Row],[PROGRAMA]],Hoja1!A:B,2,FALSE)</f>
        <v>2315. Políticas de Igualdad e infancia</v>
      </c>
      <c r="W2735" s="57" t="str">
        <f>MID(Tabla1[[#This Row],[Aplicación]],14,2)</f>
        <v>22</v>
      </c>
      <c r="X2735" s="57" t="str">
        <f>MID(Tabla1[[#This Row],[Aplicación]],14,6)</f>
        <v>22611</v>
      </c>
    </row>
    <row r="2736" spans="1:24" x14ac:dyDescent="0.25">
      <c r="A2736" s="60">
        <v>220240036405</v>
      </c>
      <c r="B2736" s="43" t="s">
        <v>390</v>
      </c>
      <c r="C2736" s="61">
        <v>45512</v>
      </c>
      <c r="D2736" s="60">
        <v>22024005972</v>
      </c>
      <c r="E2736" s="43" t="s">
        <v>1283</v>
      </c>
      <c r="F2736" s="62">
        <v>2200</v>
      </c>
      <c r="G2736" s="43" t="s">
        <v>4857</v>
      </c>
      <c r="H2736" s="43" t="s">
        <v>4858</v>
      </c>
      <c r="I2736" s="69">
        <v>220</v>
      </c>
      <c r="J2736" s="43" t="s">
        <v>398</v>
      </c>
      <c r="K2736" s="43" t="s">
        <v>398</v>
      </c>
      <c r="L2736" s="43" t="s">
        <v>399</v>
      </c>
      <c r="M2736" s="43" t="s">
        <v>585</v>
      </c>
      <c r="N2736" s="43" t="s">
        <v>539</v>
      </c>
      <c r="O2736" s="68" t="s">
        <v>326</v>
      </c>
      <c r="P2736" s="68" t="s">
        <v>4838</v>
      </c>
      <c r="Q2736" s="57" t="str">
        <f>MID(Tabla1[[#This Row],[Aplicación]],14,1)</f>
        <v>2</v>
      </c>
      <c r="R2736" s="35" t="s">
        <v>265</v>
      </c>
      <c r="S2736" s="57" t="str">
        <f>MID(Tabla1[[#This Row],[Aplicación]],6,2)</f>
        <v>10</v>
      </c>
      <c r="T2736" s="54" t="str">
        <f>VLOOKUP(Tabla1[[#This Row],[AREA]],Hoja1!A:B,2,FALSE)</f>
        <v>10. Personas mayores, familia y servicios sociales</v>
      </c>
      <c r="U2736" s="57" t="str">
        <f>MID(Tabla1[[#This Row],[Aplicación]],9,4)</f>
        <v>2315</v>
      </c>
      <c r="V2736" s="54" t="str">
        <f>VLOOKUP(Tabla1[[#This Row],[PROGRAMA]],Hoja1!A:B,2,FALSE)</f>
        <v>2315. Políticas de Igualdad e infancia</v>
      </c>
      <c r="W2736" s="57" t="str">
        <f>MID(Tabla1[[#This Row],[Aplicación]],14,2)</f>
        <v>22</v>
      </c>
      <c r="X2736" s="57" t="str">
        <f>MID(Tabla1[[#This Row],[Aplicación]],14,6)</f>
        <v>22611</v>
      </c>
    </row>
    <row r="2737" spans="1:24" x14ac:dyDescent="0.25">
      <c r="A2737" s="60">
        <v>220240036404</v>
      </c>
      <c r="B2737" s="43" t="s">
        <v>390</v>
      </c>
      <c r="C2737" s="61">
        <v>45512</v>
      </c>
      <c r="D2737" s="60">
        <v>22024005968</v>
      </c>
      <c r="E2737" s="43" t="s">
        <v>1283</v>
      </c>
      <c r="F2737" s="62">
        <v>2420</v>
      </c>
      <c r="G2737" s="43" t="s">
        <v>4859</v>
      </c>
      <c r="H2737" s="43" t="s">
        <v>4860</v>
      </c>
      <c r="I2737" s="69">
        <v>220</v>
      </c>
      <c r="J2737" s="43" t="s">
        <v>398</v>
      </c>
      <c r="K2737" s="43" t="s">
        <v>398</v>
      </c>
      <c r="L2737" s="43" t="s">
        <v>399</v>
      </c>
      <c r="M2737" s="43" t="s">
        <v>585</v>
      </c>
      <c r="N2737" s="43" t="s">
        <v>539</v>
      </c>
      <c r="O2737" s="68" t="s">
        <v>326</v>
      </c>
      <c r="P2737" s="68" t="s">
        <v>4838</v>
      </c>
      <c r="Q2737" s="57" t="str">
        <f>MID(Tabla1[[#This Row],[Aplicación]],14,1)</f>
        <v>2</v>
      </c>
      <c r="R2737" s="35" t="s">
        <v>265</v>
      </c>
      <c r="S2737" s="57" t="str">
        <f>MID(Tabla1[[#This Row],[Aplicación]],6,2)</f>
        <v>10</v>
      </c>
      <c r="T2737" s="54" t="str">
        <f>VLOOKUP(Tabla1[[#This Row],[AREA]],Hoja1!A:B,2,FALSE)</f>
        <v>10. Personas mayores, familia y servicios sociales</v>
      </c>
      <c r="U2737" s="57" t="str">
        <f>MID(Tabla1[[#This Row],[Aplicación]],9,4)</f>
        <v>2315</v>
      </c>
      <c r="V2737" s="54" t="str">
        <f>VLOOKUP(Tabla1[[#This Row],[PROGRAMA]],Hoja1!A:B,2,FALSE)</f>
        <v>2315. Políticas de Igualdad e infancia</v>
      </c>
      <c r="W2737" s="57" t="str">
        <f>MID(Tabla1[[#This Row],[Aplicación]],14,2)</f>
        <v>22</v>
      </c>
      <c r="X2737" s="57" t="str">
        <f>MID(Tabla1[[#This Row],[Aplicación]],14,6)</f>
        <v>22611</v>
      </c>
    </row>
    <row r="2738" spans="1:24" x14ac:dyDescent="0.25">
      <c r="A2738" s="60">
        <v>220240036403</v>
      </c>
      <c r="B2738" s="43" t="s">
        <v>390</v>
      </c>
      <c r="C2738" s="61">
        <v>45512</v>
      </c>
      <c r="D2738" s="60">
        <v>22024005967</v>
      </c>
      <c r="E2738" s="43" t="s">
        <v>1283</v>
      </c>
      <c r="F2738" s="62">
        <v>2601.5</v>
      </c>
      <c r="G2738" s="43" t="s">
        <v>4861</v>
      </c>
      <c r="H2738" s="43" t="s">
        <v>4862</v>
      </c>
      <c r="I2738" s="69">
        <v>220</v>
      </c>
      <c r="J2738" s="43" t="s">
        <v>398</v>
      </c>
      <c r="K2738" s="43" t="s">
        <v>398</v>
      </c>
      <c r="L2738" s="43" t="s">
        <v>413</v>
      </c>
      <c r="M2738" s="43" t="s">
        <v>585</v>
      </c>
      <c r="N2738" s="43" t="s">
        <v>539</v>
      </c>
      <c r="O2738" s="68" t="s">
        <v>326</v>
      </c>
      <c r="P2738" s="68" t="s">
        <v>4838</v>
      </c>
      <c r="Q2738" s="57" t="str">
        <f>MID(Tabla1[[#This Row],[Aplicación]],14,1)</f>
        <v>2</v>
      </c>
      <c r="R2738" s="35" t="s">
        <v>265</v>
      </c>
      <c r="S2738" s="57" t="str">
        <f>MID(Tabla1[[#This Row],[Aplicación]],6,2)</f>
        <v>10</v>
      </c>
      <c r="T2738" s="54" t="str">
        <f>VLOOKUP(Tabla1[[#This Row],[AREA]],Hoja1!A:B,2,FALSE)</f>
        <v>10. Personas mayores, familia y servicios sociales</v>
      </c>
      <c r="U2738" s="57" t="str">
        <f>MID(Tabla1[[#This Row],[Aplicación]],9,4)</f>
        <v>2315</v>
      </c>
      <c r="V2738" s="54" t="str">
        <f>VLOOKUP(Tabla1[[#This Row],[PROGRAMA]],Hoja1!A:B,2,FALSE)</f>
        <v>2315. Políticas de Igualdad e infancia</v>
      </c>
      <c r="W2738" s="57" t="str">
        <f>MID(Tabla1[[#This Row],[Aplicación]],14,2)</f>
        <v>22</v>
      </c>
      <c r="X2738" s="57" t="str">
        <f>MID(Tabla1[[#This Row],[Aplicación]],14,6)</f>
        <v>22611</v>
      </c>
    </row>
    <row r="2739" spans="1:24" x14ac:dyDescent="0.25">
      <c r="A2739" s="60">
        <v>220240036402</v>
      </c>
      <c r="B2739" s="43" t="s">
        <v>390</v>
      </c>
      <c r="C2739" s="61">
        <v>45512</v>
      </c>
      <c r="D2739" s="60">
        <v>22024005966</v>
      </c>
      <c r="E2739" s="43" t="s">
        <v>1283</v>
      </c>
      <c r="F2739" s="62">
        <v>2637.81</v>
      </c>
      <c r="G2739" s="43" t="s">
        <v>3405</v>
      </c>
      <c r="H2739" s="43" t="s">
        <v>4863</v>
      </c>
      <c r="I2739" s="69">
        <v>220</v>
      </c>
      <c r="J2739" s="43" t="s">
        <v>398</v>
      </c>
      <c r="K2739" s="43" t="s">
        <v>398</v>
      </c>
      <c r="L2739" s="43" t="s">
        <v>399</v>
      </c>
      <c r="M2739" s="43" t="s">
        <v>585</v>
      </c>
      <c r="N2739" s="43" t="s">
        <v>539</v>
      </c>
      <c r="O2739" s="68" t="s">
        <v>326</v>
      </c>
      <c r="P2739" s="68" t="s">
        <v>4838</v>
      </c>
      <c r="Q2739" s="57" t="str">
        <f>MID(Tabla1[[#This Row],[Aplicación]],14,1)</f>
        <v>2</v>
      </c>
      <c r="R2739" s="35" t="s">
        <v>265</v>
      </c>
      <c r="S2739" s="57" t="str">
        <f>MID(Tabla1[[#This Row],[Aplicación]],6,2)</f>
        <v>10</v>
      </c>
      <c r="T2739" s="54" t="str">
        <f>VLOOKUP(Tabla1[[#This Row],[AREA]],Hoja1!A:B,2,FALSE)</f>
        <v>10. Personas mayores, familia y servicios sociales</v>
      </c>
      <c r="U2739" s="57" t="str">
        <f>MID(Tabla1[[#This Row],[Aplicación]],9,4)</f>
        <v>2315</v>
      </c>
      <c r="V2739" s="54" t="str">
        <f>VLOOKUP(Tabla1[[#This Row],[PROGRAMA]],Hoja1!A:B,2,FALSE)</f>
        <v>2315. Políticas de Igualdad e infancia</v>
      </c>
      <c r="W2739" s="57" t="str">
        <f>MID(Tabla1[[#This Row],[Aplicación]],14,2)</f>
        <v>22</v>
      </c>
      <c r="X2739" s="57" t="str">
        <f>MID(Tabla1[[#This Row],[Aplicación]],14,6)</f>
        <v>22611</v>
      </c>
    </row>
    <row r="2740" spans="1:24" x14ac:dyDescent="0.25">
      <c r="A2740" s="60">
        <v>220240036401</v>
      </c>
      <c r="B2740" s="43" t="s">
        <v>390</v>
      </c>
      <c r="C2740" s="61">
        <v>45512</v>
      </c>
      <c r="D2740" s="60">
        <v>22024005963</v>
      </c>
      <c r="E2740" s="43" t="s">
        <v>1283</v>
      </c>
      <c r="F2740" s="62">
        <v>2855.6</v>
      </c>
      <c r="G2740" s="43" t="s">
        <v>953</v>
      </c>
      <c r="H2740" s="43" t="s">
        <v>4864</v>
      </c>
      <c r="I2740" s="69">
        <v>220</v>
      </c>
      <c r="J2740" s="43" t="s">
        <v>506</v>
      </c>
      <c r="K2740" s="43" t="s">
        <v>506</v>
      </c>
      <c r="L2740" s="43" t="s">
        <v>399</v>
      </c>
      <c r="M2740" s="43" t="s">
        <v>585</v>
      </c>
      <c r="N2740" s="43" t="s">
        <v>539</v>
      </c>
      <c r="O2740" s="68" t="s">
        <v>326</v>
      </c>
      <c r="P2740" s="68" t="s">
        <v>4838</v>
      </c>
      <c r="Q2740" s="57" t="str">
        <f>MID(Tabla1[[#This Row],[Aplicación]],14,1)</f>
        <v>2</v>
      </c>
      <c r="R2740" s="35" t="s">
        <v>265</v>
      </c>
      <c r="S2740" s="57" t="str">
        <f>MID(Tabla1[[#This Row],[Aplicación]],6,2)</f>
        <v>10</v>
      </c>
      <c r="T2740" s="54" t="str">
        <f>VLOOKUP(Tabla1[[#This Row],[AREA]],Hoja1!A:B,2,FALSE)</f>
        <v>10. Personas mayores, familia y servicios sociales</v>
      </c>
      <c r="U2740" s="57" t="str">
        <f>MID(Tabla1[[#This Row],[Aplicación]],9,4)</f>
        <v>2315</v>
      </c>
      <c r="V2740" s="54" t="str">
        <f>VLOOKUP(Tabla1[[#This Row],[PROGRAMA]],Hoja1!A:B,2,FALSE)</f>
        <v>2315. Políticas de Igualdad e infancia</v>
      </c>
      <c r="W2740" s="57" t="str">
        <f>MID(Tabla1[[#This Row],[Aplicación]],14,2)</f>
        <v>22</v>
      </c>
      <c r="X2740" s="57" t="str">
        <f>MID(Tabla1[[#This Row],[Aplicación]],14,6)</f>
        <v>22611</v>
      </c>
    </row>
    <row r="2741" spans="1:24" x14ac:dyDescent="0.25">
      <c r="A2741" s="60">
        <v>220240039349</v>
      </c>
      <c r="B2741" s="43" t="s">
        <v>390</v>
      </c>
      <c r="C2741" s="61">
        <v>45526</v>
      </c>
      <c r="D2741" s="60">
        <v>22024005964</v>
      </c>
      <c r="E2741" s="43" t="s">
        <v>1283</v>
      </c>
      <c r="F2741" s="62">
        <v>9945</v>
      </c>
      <c r="G2741" s="43" t="s">
        <v>878</v>
      </c>
      <c r="H2741" s="43" t="s">
        <v>5588</v>
      </c>
      <c r="I2741" s="69">
        <v>220</v>
      </c>
      <c r="J2741" s="43" t="s">
        <v>398</v>
      </c>
      <c r="K2741" s="43" t="s">
        <v>398</v>
      </c>
      <c r="L2741" s="43" t="s">
        <v>413</v>
      </c>
      <c r="M2741" s="43" t="s">
        <v>585</v>
      </c>
      <c r="N2741" s="43" t="s">
        <v>539</v>
      </c>
      <c r="O2741" s="68" t="s">
        <v>326</v>
      </c>
      <c r="P2741" s="68" t="s">
        <v>4838</v>
      </c>
      <c r="Q2741" s="57" t="str">
        <f>MID(Tabla1[[#This Row],[Aplicación]],14,1)</f>
        <v>2</v>
      </c>
      <c r="R2741" s="35" t="s">
        <v>265</v>
      </c>
      <c r="S2741" s="57" t="str">
        <f>MID(Tabla1[[#This Row],[Aplicación]],6,2)</f>
        <v>10</v>
      </c>
      <c r="T2741" s="54" t="str">
        <f>VLOOKUP(Tabla1[[#This Row],[AREA]],Hoja1!A:B,2,FALSE)</f>
        <v>10. Personas mayores, familia y servicios sociales</v>
      </c>
      <c r="U2741" s="57" t="str">
        <f>MID(Tabla1[[#This Row],[Aplicación]],9,4)</f>
        <v>2315</v>
      </c>
      <c r="V2741" s="54" t="str">
        <f>VLOOKUP(Tabla1[[#This Row],[PROGRAMA]],Hoja1!A:B,2,FALSE)</f>
        <v>2315. Políticas de Igualdad e infancia</v>
      </c>
      <c r="W2741" s="57" t="str">
        <f>MID(Tabla1[[#This Row],[Aplicación]],14,2)</f>
        <v>22</v>
      </c>
      <c r="X2741" s="57" t="str">
        <f>MID(Tabla1[[#This Row],[Aplicación]],14,6)</f>
        <v>22611</v>
      </c>
    </row>
    <row r="2742" spans="1:24" x14ac:dyDescent="0.25">
      <c r="A2742" s="60">
        <v>220240039624</v>
      </c>
      <c r="B2742" s="43" t="s">
        <v>390</v>
      </c>
      <c r="C2742" s="61">
        <v>45527</v>
      </c>
      <c r="D2742" s="60">
        <v>22024005965</v>
      </c>
      <c r="E2742" s="43" t="s">
        <v>1283</v>
      </c>
      <c r="F2742" s="62">
        <v>3968.8</v>
      </c>
      <c r="G2742" s="43" t="s">
        <v>771</v>
      </c>
      <c r="H2742" s="43" t="s">
        <v>5632</v>
      </c>
      <c r="I2742" s="69">
        <v>220</v>
      </c>
      <c r="J2742" s="43" t="s">
        <v>398</v>
      </c>
      <c r="K2742" s="43" t="s">
        <v>398</v>
      </c>
      <c r="L2742" s="43" t="s">
        <v>399</v>
      </c>
      <c r="M2742" s="43" t="s">
        <v>585</v>
      </c>
      <c r="N2742" s="43" t="s">
        <v>539</v>
      </c>
      <c r="O2742" s="68" t="s">
        <v>326</v>
      </c>
      <c r="P2742" s="68" t="s">
        <v>4838</v>
      </c>
      <c r="Q2742" s="57" t="str">
        <f>MID(Tabla1[[#This Row],[Aplicación]],14,1)</f>
        <v>2</v>
      </c>
      <c r="R2742" s="35" t="s">
        <v>265</v>
      </c>
      <c r="S2742" s="57" t="str">
        <f>MID(Tabla1[[#This Row],[Aplicación]],6,2)</f>
        <v>10</v>
      </c>
      <c r="T2742" s="54" t="str">
        <f>VLOOKUP(Tabla1[[#This Row],[AREA]],Hoja1!A:B,2,FALSE)</f>
        <v>10. Personas mayores, familia y servicios sociales</v>
      </c>
      <c r="U2742" s="57" t="str">
        <f>MID(Tabla1[[#This Row],[Aplicación]],9,4)</f>
        <v>2315</v>
      </c>
      <c r="V2742" s="54" t="str">
        <f>VLOOKUP(Tabla1[[#This Row],[PROGRAMA]],Hoja1!A:B,2,FALSE)</f>
        <v>2315. Políticas de Igualdad e infancia</v>
      </c>
      <c r="W2742" s="57" t="str">
        <f>MID(Tabla1[[#This Row],[Aplicación]],14,2)</f>
        <v>22</v>
      </c>
      <c r="X2742" s="57" t="str">
        <f>MID(Tabla1[[#This Row],[Aplicación]],14,6)</f>
        <v>22611</v>
      </c>
    </row>
    <row r="2743" spans="1:24" x14ac:dyDescent="0.25">
      <c r="A2743" s="60">
        <v>220240041387</v>
      </c>
      <c r="B2743" s="43" t="s">
        <v>390</v>
      </c>
      <c r="C2743" s="61">
        <v>45537</v>
      </c>
      <c r="D2743" s="60">
        <v>22024005965</v>
      </c>
      <c r="E2743" s="43" t="s">
        <v>1283</v>
      </c>
      <c r="F2743" s="62">
        <v>3199.24</v>
      </c>
      <c r="G2743" s="43" t="s">
        <v>771</v>
      </c>
      <c r="H2743" s="43" t="s">
        <v>5675</v>
      </c>
      <c r="I2743" s="69">
        <v>220</v>
      </c>
      <c r="J2743" s="43" t="s">
        <v>398</v>
      </c>
      <c r="K2743" s="43" t="s">
        <v>398</v>
      </c>
      <c r="L2743" s="43" t="s">
        <v>399</v>
      </c>
      <c r="M2743" s="43" t="s">
        <v>585</v>
      </c>
      <c r="N2743" s="43" t="s">
        <v>539</v>
      </c>
      <c r="O2743" s="68" t="s">
        <v>326</v>
      </c>
      <c r="P2743" s="68" t="s">
        <v>4838</v>
      </c>
      <c r="Q2743" s="57" t="str">
        <f>MID(Tabla1[[#This Row],[Aplicación]],14,1)</f>
        <v>2</v>
      </c>
      <c r="R2743" s="35" t="s">
        <v>265</v>
      </c>
      <c r="S2743" s="57" t="str">
        <f>MID(Tabla1[[#This Row],[Aplicación]],6,2)</f>
        <v>10</v>
      </c>
      <c r="T2743" s="54" t="str">
        <f>VLOOKUP(Tabla1[[#This Row],[AREA]],Hoja1!A:B,2,FALSE)</f>
        <v>10. Personas mayores, familia y servicios sociales</v>
      </c>
      <c r="U2743" s="57" t="str">
        <f>MID(Tabla1[[#This Row],[Aplicación]],9,4)</f>
        <v>2315</v>
      </c>
      <c r="V2743" s="54" t="str">
        <f>VLOOKUP(Tabla1[[#This Row],[PROGRAMA]],Hoja1!A:B,2,FALSE)</f>
        <v>2315. Políticas de Igualdad e infancia</v>
      </c>
      <c r="W2743" s="57" t="str">
        <f>MID(Tabla1[[#This Row],[Aplicación]],14,2)</f>
        <v>22</v>
      </c>
      <c r="X2743" s="57" t="str">
        <f>MID(Tabla1[[#This Row],[Aplicación]],14,6)</f>
        <v>22611</v>
      </c>
    </row>
    <row r="2744" spans="1:24" x14ac:dyDescent="0.25">
      <c r="A2744" s="60">
        <v>220240042259</v>
      </c>
      <c r="B2744" s="43" t="s">
        <v>390</v>
      </c>
      <c r="C2744" s="61">
        <v>45545</v>
      </c>
      <c r="D2744" s="60">
        <v>22024006318</v>
      </c>
      <c r="E2744" s="43" t="s">
        <v>1283</v>
      </c>
      <c r="F2744" s="62">
        <v>2214.3000000000002</v>
      </c>
      <c r="G2744" s="43" t="s">
        <v>294</v>
      </c>
      <c r="H2744" s="43" t="s">
        <v>5680</v>
      </c>
      <c r="I2744" s="69">
        <v>220</v>
      </c>
      <c r="J2744" s="43" t="s">
        <v>398</v>
      </c>
      <c r="K2744" s="43" t="s">
        <v>398</v>
      </c>
      <c r="L2744" s="43" t="s">
        <v>399</v>
      </c>
      <c r="M2744" s="43" t="s">
        <v>585</v>
      </c>
      <c r="N2744" s="43" t="s">
        <v>539</v>
      </c>
      <c r="O2744" s="68" t="s">
        <v>326</v>
      </c>
      <c r="P2744" s="68" t="s">
        <v>4838</v>
      </c>
      <c r="Q2744" s="57" t="str">
        <f>MID(Tabla1[[#This Row],[Aplicación]],14,1)</f>
        <v>2</v>
      </c>
      <c r="R2744" s="35" t="s">
        <v>265</v>
      </c>
      <c r="S2744" s="57" t="str">
        <f>MID(Tabla1[[#This Row],[Aplicación]],6,2)</f>
        <v>10</v>
      </c>
      <c r="T2744" s="54" t="str">
        <f>VLOOKUP(Tabla1[[#This Row],[AREA]],Hoja1!A:B,2,FALSE)</f>
        <v>10. Personas mayores, familia y servicios sociales</v>
      </c>
      <c r="U2744" s="57" t="str">
        <f>MID(Tabla1[[#This Row],[Aplicación]],9,4)</f>
        <v>2315</v>
      </c>
      <c r="V2744" s="54" t="str">
        <f>VLOOKUP(Tabla1[[#This Row],[PROGRAMA]],Hoja1!A:B,2,FALSE)</f>
        <v>2315. Políticas de Igualdad e infancia</v>
      </c>
      <c r="W2744" s="57" t="str">
        <f>MID(Tabla1[[#This Row],[Aplicación]],14,2)</f>
        <v>22</v>
      </c>
      <c r="X2744" s="57" t="str">
        <f>MID(Tabla1[[#This Row],[Aplicación]],14,6)</f>
        <v>22611</v>
      </c>
    </row>
    <row r="2745" spans="1:24" x14ac:dyDescent="0.25">
      <c r="A2745" s="60">
        <v>220240041386</v>
      </c>
      <c r="B2745" s="43" t="s">
        <v>390</v>
      </c>
      <c r="C2745" s="61">
        <v>45537</v>
      </c>
      <c r="D2745" s="60">
        <v>22024006199</v>
      </c>
      <c r="E2745" s="43" t="s">
        <v>1283</v>
      </c>
      <c r="F2745" s="62">
        <v>1581.47</v>
      </c>
      <c r="G2745" s="43" t="s">
        <v>5704</v>
      </c>
      <c r="H2745" s="43" t="s">
        <v>5705</v>
      </c>
      <c r="I2745" s="69">
        <v>220</v>
      </c>
      <c r="J2745" s="43" t="s">
        <v>398</v>
      </c>
      <c r="K2745" s="43" t="s">
        <v>398</v>
      </c>
      <c r="L2745" s="43" t="s">
        <v>413</v>
      </c>
      <c r="M2745" s="43" t="s">
        <v>585</v>
      </c>
      <c r="N2745" s="43" t="s">
        <v>539</v>
      </c>
      <c r="O2745" s="68" t="s">
        <v>326</v>
      </c>
      <c r="P2745" s="68" t="s">
        <v>4838</v>
      </c>
      <c r="Q2745" s="57" t="str">
        <f>MID(Tabla1[[#This Row],[Aplicación]],14,1)</f>
        <v>2</v>
      </c>
      <c r="R2745" s="35" t="s">
        <v>265</v>
      </c>
      <c r="S2745" s="57" t="str">
        <f>MID(Tabla1[[#This Row],[Aplicación]],6,2)</f>
        <v>10</v>
      </c>
      <c r="T2745" s="54" t="str">
        <f>VLOOKUP(Tabla1[[#This Row],[AREA]],Hoja1!A:B,2,FALSE)</f>
        <v>10. Personas mayores, familia y servicios sociales</v>
      </c>
      <c r="U2745" s="57" t="str">
        <f>MID(Tabla1[[#This Row],[Aplicación]],9,4)</f>
        <v>2315</v>
      </c>
      <c r="V2745" s="54" t="str">
        <f>VLOOKUP(Tabla1[[#This Row],[PROGRAMA]],Hoja1!A:B,2,FALSE)</f>
        <v>2315. Políticas de Igualdad e infancia</v>
      </c>
      <c r="W2745" s="57" t="str">
        <f>MID(Tabla1[[#This Row],[Aplicación]],14,2)</f>
        <v>22</v>
      </c>
      <c r="X2745" s="57" t="str">
        <f>MID(Tabla1[[#This Row],[Aplicación]],14,6)</f>
        <v>22611</v>
      </c>
    </row>
    <row r="2746" spans="1:24" x14ac:dyDescent="0.25">
      <c r="A2746" s="60">
        <v>220240038492</v>
      </c>
      <c r="B2746" s="43" t="s">
        <v>390</v>
      </c>
      <c r="C2746" s="61">
        <v>45524</v>
      </c>
      <c r="D2746" s="60">
        <v>22024005941</v>
      </c>
      <c r="E2746" s="43" t="s">
        <v>1283</v>
      </c>
      <c r="F2746" s="62">
        <v>960</v>
      </c>
      <c r="G2746" s="43" t="s">
        <v>686</v>
      </c>
      <c r="H2746" s="43" t="s">
        <v>5825</v>
      </c>
      <c r="I2746" s="69">
        <v>220</v>
      </c>
      <c r="J2746" s="43" t="s">
        <v>398</v>
      </c>
      <c r="K2746" s="43" t="s">
        <v>398</v>
      </c>
      <c r="L2746" s="43" t="s">
        <v>399</v>
      </c>
      <c r="M2746" s="43" t="s">
        <v>585</v>
      </c>
      <c r="N2746" s="43" t="s">
        <v>539</v>
      </c>
      <c r="O2746" s="68" t="s">
        <v>326</v>
      </c>
      <c r="P2746" s="68" t="s">
        <v>4838</v>
      </c>
      <c r="Q2746" s="57" t="str">
        <f>MID(Tabla1[[#This Row],[Aplicación]],14,1)</f>
        <v>2</v>
      </c>
      <c r="R2746" s="35" t="s">
        <v>265</v>
      </c>
      <c r="S2746" s="57" t="str">
        <f>MID(Tabla1[[#This Row],[Aplicación]],6,2)</f>
        <v>10</v>
      </c>
      <c r="T2746" s="54" t="str">
        <f>VLOOKUP(Tabla1[[#This Row],[AREA]],Hoja1!A:B,2,FALSE)</f>
        <v>10. Personas mayores, familia y servicios sociales</v>
      </c>
      <c r="U2746" s="57" t="str">
        <f>MID(Tabla1[[#This Row],[Aplicación]],9,4)</f>
        <v>2315</v>
      </c>
      <c r="V2746" s="54" t="str">
        <f>VLOOKUP(Tabla1[[#This Row],[PROGRAMA]],Hoja1!A:B,2,FALSE)</f>
        <v>2315. Políticas de Igualdad e infancia</v>
      </c>
      <c r="W2746" s="57" t="str">
        <f>MID(Tabla1[[#This Row],[Aplicación]],14,2)</f>
        <v>22</v>
      </c>
      <c r="X2746" s="57" t="str">
        <f>MID(Tabla1[[#This Row],[Aplicación]],14,6)</f>
        <v>22611</v>
      </c>
    </row>
    <row r="2747" spans="1:24" x14ac:dyDescent="0.25">
      <c r="A2747" s="60">
        <v>220240038491</v>
      </c>
      <c r="B2747" s="43" t="s">
        <v>673</v>
      </c>
      <c r="C2747" s="61">
        <v>45524</v>
      </c>
      <c r="D2747" s="60">
        <v>22024001417</v>
      </c>
      <c r="E2747" s="43" t="s">
        <v>1283</v>
      </c>
      <c r="F2747" s="62">
        <v>-960</v>
      </c>
      <c r="G2747" s="43" t="s">
        <v>686</v>
      </c>
      <c r="H2747" s="43" t="s">
        <v>5825</v>
      </c>
      <c r="I2747" s="69">
        <v>220</v>
      </c>
      <c r="J2747" s="43" t="s">
        <v>398</v>
      </c>
      <c r="K2747" s="43" t="s">
        <v>398</v>
      </c>
      <c r="L2747" s="43" t="s">
        <v>399</v>
      </c>
      <c r="M2747" s="43" t="s">
        <v>585</v>
      </c>
      <c r="N2747" s="43" t="s">
        <v>539</v>
      </c>
      <c r="O2747" s="68" t="s">
        <v>326</v>
      </c>
      <c r="P2747" s="68" t="s">
        <v>4838</v>
      </c>
      <c r="Q2747" s="57" t="str">
        <f>MID(Tabla1[[#This Row],[Aplicación]],14,1)</f>
        <v>2</v>
      </c>
      <c r="R2747" s="35" t="s">
        <v>265</v>
      </c>
      <c r="S2747" s="57" t="str">
        <f>MID(Tabla1[[#This Row],[Aplicación]],6,2)</f>
        <v>10</v>
      </c>
      <c r="T2747" s="54" t="str">
        <f>VLOOKUP(Tabla1[[#This Row],[AREA]],Hoja1!A:B,2,FALSE)</f>
        <v>10. Personas mayores, familia y servicios sociales</v>
      </c>
      <c r="U2747" s="57" t="str">
        <f>MID(Tabla1[[#This Row],[Aplicación]],9,4)</f>
        <v>2315</v>
      </c>
      <c r="V2747" s="54" t="str">
        <f>VLOOKUP(Tabla1[[#This Row],[PROGRAMA]],Hoja1!A:B,2,FALSE)</f>
        <v>2315. Políticas de Igualdad e infancia</v>
      </c>
      <c r="W2747" s="57" t="str">
        <f>MID(Tabla1[[#This Row],[Aplicación]],14,2)</f>
        <v>22</v>
      </c>
      <c r="X2747" s="57" t="str">
        <f>MID(Tabla1[[#This Row],[Aplicación]],14,6)</f>
        <v>22611</v>
      </c>
    </row>
    <row r="2748" spans="1:24" x14ac:dyDescent="0.25">
      <c r="A2748" s="60">
        <v>220240043921</v>
      </c>
      <c r="B2748" s="43" t="s">
        <v>390</v>
      </c>
      <c r="C2748" s="61">
        <v>45560</v>
      </c>
      <c r="D2748" s="60">
        <v>22024006318</v>
      </c>
      <c r="E2748" s="43" t="s">
        <v>1283</v>
      </c>
      <c r="F2748" s="62">
        <v>181.5</v>
      </c>
      <c r="G2748" s="43" t="s">
        <v>294</v>
      </c>
      <c r="H2748" s="43" t="s">
        <v>6177</v>
      </c>
      <c r="I2748" s="69" t="s">
        <v>2930</v>
      </c>
      <c r="J2748" s="43" t="s">
        <v>398</v>
      </c>
      <c r="K2748" s="43" t="s">
        <v>398</v>
      </c>
      <c r="L2748" s="43" t="s">
        <v>399</v>
      </c>
      <c r="M2748" s="43" t="s">
        <v>585</v>
      </c>
      <c r="N2748" s="43" t="s">
        <v>539</v>
      </c>
      <c r="O2748" s="68" t="s">
        <v>326</v>
      </c>
      <c r="P2748" s="68" t="s">
        <v>4838</v>
      </c>
      <c r="Q2748" s="57" t="str">
        <f>MID(Tabla1[[#This Row],[Aplicación]],14,1)</f>
        <v>2</v>
      </c>
      <c r="R2748" s="35" t="s">
        <v>265</v>
      </c>
      <c r="S2748" s="57" t="str">
        <f>MID(Tabla1[[#This Row],[Aplicación]],6,2)</f>
        <v>10</v>
      </c>
      <c r="T2748" s="54" t="str">
        <f>VLOOKUP(Tabla1[[#This Row],[AREA]],Hoja1!A:B,2,FALSE)</f>
        <v>10. Personas mayores, familia y servicios sociales</v>
      </c>
      <c r="U2748" s="57" t="str">
        <f>MID(Tabla1[[#This Row],[Aplicación]],9,4)</f>
        <v>2315</v>
      </c>
      <c r="V2748" s="54" t="str">
        <f>VLOOKUP(Tabla1[[#This Row],[PROGRAMA]],Hoja1!A:B,2,FALSE)</f>
        <v>2315. Políticas de Igualdad e infancia</v>
      </c>
      <c r="W2748" s="57" t="str">
        <f>MID(Tabla1[[#This Row],[Aplicación]],14,2)</f>
        <v>22</v>
      </c>
      <c r="X2748" s="57" t="str">
        <f>MID(Tabla1[[#This Row],[Aplicación]],14,6)</f>
        <v>22611</v>
      </c>
    </row>
    <row r="2749" spans="1:24" x14ac:dyDescent="0.25">
      <c r="A2749" s="60">
        <v>220239000817</v>
      </c>
      <c r="B2749" s="43" t="s">
        <v>390</v>
      </c>
      <c r="C2749" s="61">
        <v>45292</v>
      </c>
      <c r="D2749" s="60">
        <v>22024001418</v>
      </c>
      <c r="E2749" s="43" t="s">
        <v>1310</v>
      </c>
      <c r="F2749" s="62">
        <v>5844.01</v>
      </c>
      <c r="G2749" s="43" t="s">
        <v>897</v>
      </c>
      <c r="H2749" s="43" t="s">
        <v>1725</v>
      </c>
      <c r="I2749" s="69">
        <v>220</v>
      </c>
      <c r="J2749" s="43" t="s">
        <v>398</v>
      </c>
      <c r="K2749" s="43" t="s">
        <v>398</v>
      </c>
      <c r="L2749" s="43" t="s">
        <v>399</v>
      </c>
      <c r="M2749" s="43" t="s">
        <v>585</v>
      </c>
      <c r="N2749" s="43" t="s">
        <v>539</v>
      </c>
      <c r="O2749" s="52" t="s">
        <v>326</v>
      </c>
      <c r="P2749" s="63" t="s">
        <v>276</v>
      </c>
      <c r="Q2749" s="57" t="str">
        <f>MID(Tabla1[[#This Row],[Aplicación]],14,1)</f>
        <v>2</v>
      </c>
      <c r="R2749" s="35" t="s">
        <v>265</v>
      </c>
      <c r="S2749" s="57" t="str">
        <f>MID(Tabla1[[#This Row],[Aplicación]],6,2)</f>
        <v>10</v>
      </c>
      <c r="T2749" s="54" t="str">
        <f>VLOOKUP(Tabla1[[#This Row],[AREA]],Hoja1!A:B,2,FALSE)</f>
        <v>10. Personas mayores, familia y servicios sociales</v>
      </c>
      <c r="U2749" s="57" t="str">
        <f>MID(Tabla1[[#This Row],[Aplicación]],9,4)</f>
        <v>2315</v>
      </c>
      <c r="V2749" s="54" t="str">
        <f>VLOOKUP(Tabla1[[#This Row],[PROGRAMA]],Hoja1!A:B,2,FALSE)</f>
        <v>2315. Políticas de Igualdad e infancia</v>
      </c>
      <c r="W2749" s="57" t="str">
        <f>MID(Tabla1[[#This Row],[Aplicación]],14,2)</f>
        <v>22</v>
      </c>
      <c r="X2749" s="57" t="str">
        <f>MID(Tabla1[[#This Row],[Aplicación]],14,6)</f>
        <v>22619</v>
      </c>
    </row>
    <row r="2750" spans="1:24" x14ac:dyDescent="0.25">
      <c r="A2750" s="60">
        <v>220239000099</v>
      </c>
      <c r="B2750" s="43" t="s">
        <v>390</v>
      </c>
      <c r="C2750" s="61">
        <v>45292</v>
      </c>
      <c r="D2750" s="60">
        <v>22024001536</v>
      </c>
      <c r="E2750" s="43" t="s">
        <v>1310</v>
      </c>
      <c r="F2750" s="62">
        <v>15617.28</v>
      </c>
      <c r="G2750" s="43" t="s">
        <v>828</v>
      </c>
      <c r="H2750" s="43" t="s">
        <v>2405</v>
      </c>
      <c r="I2750" s="69">
        <v>220</v>
      </c>
      <c r="J2750" s="43" t="s">
        <v>699</v>
      </c>
      <c r="K2750" s="43" t="s">
        <v>398</v>
      </c>
      <c r="L2750" s="43" t="s">
        <v>399</v>
      </c>
      <c r="M2750" s="43" t="s">
        <v>395</v>
      </c>
      <c r="N2750" s="43" t="s">
        <v>396</v>
      </c>
      <c r="O2750" s="52" t="s">
        <v>321</v>
      </c>
      <c r="P2750" s="63" t="s">
        <v>276</v>
      </c>
      <c r="Q2750" s="57" t="str">
        <f>MID(Tabla1[[#This Row],[Aplicación]],14,1)</f>
        <v>2</v>
      </c>
      <c r="R2750" s="35" t="s">
        <v>265</v>
      </c>
      <c r="S2750" s="57" t="str">
        <f>MID(Tabla1[[#This Row],[Aplicación]],6,2)</f>
        <v>10</v>
      </c>
      <c r="T2750" s="54" t="str">
        <f>VLOOKUP(Tabla1[[#This Row],[AREA]],Hoja1!A:B,2,FALSE)</f>
        <v>10. Personas mayores, familia y servicios sociales</v>
      </c>
      <c r="U2750" s="57" t="str">
        <f>MID(Tabla1[[#This Row],[Aplicación]],9,4)</f>
        <v>2315</v>
      </c>
      <c r="V2750" s="54" t="str">
        <f>VLOOKUP(Tabla1[[#This Row],[PROGRAMA]],Hoja1!A:B,2,FALSE)</f>
        <v>2315. Políticas de Igualdad e infancia</v>
      </c>
      <c r="W2750" s="57" t="str">
        <f>MID(Tabla1[[#This Row],[Aplicación]],14,2)</f>
        <v>22</v>
      </c>
      <c r="X2750" s="57" t="str">
        <f>MID(Tabla1[[#This Row],[Aplicación]],14,6)</f>
        <v>22619</v>
      </c>
    </row>
    <row r="2751" spans="1:24" x14ac:dyDescent="0.25">
      <c r="A2751" s="60">
        <v>220240003034</v>
      </c>
      <c r="B2751" s="43" t="s">
        <v>673</v>
      </c>
      <c r="C2751" s="61">
        <v>45343</v>
      </c>
      <c r="D2751" s="60">
        <v>22024001536</v>
      </c>
      <c r="E2751" s="43" t="s">
        <v>1310</v>
      </c>
      <c r="F2751" s="62">
        <v>-15617.28</v>
      </c>
      <c r="G2751" s="43" t="s">
        <v>828</v>
      </c>
      <c r="H2751" s="43" t="s">
        <v>2565</v>
      </c>
      <c r="I2751" s="69">
        <v>220</v>
      </c>
      <c r="J2751" s="43" t="s">
        <v>699</v>
      </c>
      <c r="K2751" s="43" t="s">
        <v>398</v>
      </c>
      <c r="L2751" s="43" t="s">
        <v>399</v>
      </c>
      <c r="M2751" s="43" t="s">
        <v>395</v>
      </c>
      <c r="N2751" s="43" t="s">
        <v>396</v>
      </c>
      <c r="O2751" s="52" t="s">
        <v>321</v>
      </c>
      <c r="P2751" s="63" t="s">
        <v>276</v>
      </c>
      <c r="Q2751" s="57" t="str">
        <f>MID(Tabla1[[#This Row],[Aplicación]],14,1)</f>
        <v>2</v>
      </c>
      <c r="R2751" s="35" t="s">
        <v>265</v>
      </c>
      <c r="S2751" s="57" t="str">
        <f>MID(Tabla1[[#This Row],[Aplicación]],6,2)</f>
        <v>10</v>
      </c>
      <c r="T2751" s="54" t="str">
        <f>VLOOKUP(Tabla1[[#This Row],[AREA]],Hoja1!A:B,2,FALSE)</f>
        <v>10. Personas mayores, familia y servicios sociales</v>
      </c>
      <c r="U2751" s="57" t="str">
        <f>MID(Tabla1[[#This Row],[Aplicación]],9,4)</f>
        <v>2315</v>
      </c>
      <c r="V2751" s="54" t="str">
        <f>VLOOKUP(Tabla1[[#This Row],[PROGRAMA]],Hoja1!A:B,2,FALSE)</f>
        <v>2315. Políticas de Igualdad e infancia</v>
      </c>
      <c r="W2751" s="57" t="str">
        <f>MID(Tabla1[[#This Row],[Aplicación]],14,2)</f>
        <v>22</v>
      </c>
      <c r="X2751" s="57" t="str">
        <f>MID(Tabla1[[#This Row],[Aplicación]],14,6)</f>
        <v>22619</v>
      </c>
    </row>
    <row r="2752" spans="1:24" x14ac:dyDescent="0.25">
      <c r="A2752" s="60">
        <v>220240030119</v>
      </c>
      <c r="B2752" s="43" t="s">
        <v>390</v>
      </c>
      <c r="C2752" s="61">
        <v>45482</v>
      </c>
      <c r="D2752" s="60">
        <v>22024005431</v>
      </c>
      <c r="E2752" s="43" t="s">
        <v>1310</v>
      </c>
      <c r="F2752" s="62">
        <v>16500</v>
      </c>
      <c r="G2752" s="43" t="s">
        <v>828</v>
      </c>
      <c r="H2752" s="43" t="s">
        <v>5412</v>
      </c>
      <c r="I2752" s="69">
        <v>220</v>
      </c>
      <c r="J2752" s="43" t="s">
        <v>699</v>
      </c>
      <c r="K2752" s="43" t="s">
        <v>398</v>
      </c>
      <c r="L2752" s="43" t="s">
        <v>399</v>
      </c>
      <c r="M2752" s="43" t="s">
        <v>585</v>
      </c>
      <c r="N2752" s="43" t="s">
        <v>539</v>
      </c>
      <c r="O2752" s="68" t="s">
        <v>326</v>
      </c>
      <c r="P2752" s="68" t="s">
        <v>4838</v>
      </c>
      <c r="Q2752" s="57" t="str">
        <f>MID(Tabla1[[#This Row],[Aplicación]],14,1)</f>
        <v>2</v>
      </c>
      <c r="R2752" s="35" t="s">
        <v>265</v>
      </c>
      <c r="S2752" s="57" t="str">
        <f>MID(Tabla1[[#This Row],[Aplicación]],6,2)</f>
        <v>10</v>
      </c>
      <c r="T2752" s="54" t="str">
        <f>VLOOKUP(Tabla1[[#This Row],[AREA]],Hoja1!A:B,2,FALSE)</f>
        <v>10. Personas mayores, familia y servicios sociales</v>
      </c>
      <c r="U2752" s="57" t="str">
        <f>MID(Tabla1[[#This Row],[Aplicación]],9,4)</f>
        <v>2315</v>
      </c>
      <c r="V2752" s="54" t="str">
        <f>VLOOKUP(Tabla1[[#This Row],[PROGRAMA]],Hoja1!A:B,2,FALSE)</f>
        <v>2315. Políticas de Igualdad e infancia</v>
      </c>
      <c r="W2752" s="57" t="str">
        <f>MID(Tabla1[[#This Row],[Aplicación]],14,2)</f>
        <v>22</v>
      </c>
      <c r="X2752" s="57" t="str">
        <f>MID(Tabla1[[#This Row],[Aplicación]],14,6)</f>
        <v>22619</v>
      </c>
    </row>
    <row r="2753" spans="1:24" x14ac:dyDescent="0.25">
      <c r="A2753" s="60">
        <v>220229000554</v>
      </c>
      <c r="B2753" s="43" t="s">
        <v>390</v>
      </c>
      <c r="C2753" s="61">
        <v>45292</v>
      </c>
      <c r="D2753" s="60">
        <v>22024003230</v>
      </c>
      <c r="E2753" s="43" t="s">
        <v>1332</v>
      </c>
      <c r="F2753" s="62">
        <v>7452</v>
      </c>
      <c r="G2753" s="43" t="s">
        <v>638</v>
      </c>
      <c r="H2753" s="43" t="s">
        <v>1781</v>
      </c>
      <c r="I2753" s="69">
        <v>220</v>
      </c>
      <c r="J2753" s="43" t="s">
        <v>398</v>
      </c>
      <c r="K2753" s="43" t="s">
        <v>398</v>
      </c>
      <c r="L2753" s="43" t="s">
        <v>399</v>
      </c>
      <c r="M2753" s="43" t="s">
        <v>395</v>
      </c>
      <c r="N2753" s="43" t="s">
        <v>396</v>
      </c>
      <c r="O2753" s="52" t="s">
        <v>321</v>
      </c>
      <c r="P2753" s="63" t="s">
        <v>276</v>
      </c>
      <c r="Q2753" s="57" t="str">
        <f>MID(Tabla1[[#This Row],[Aplicación]],14,1)</f>
        <v>2</v>
      </c>
      <c r="R2753" s="35" t="s">
        <v>265</v>
      </c>
      <c r="S2753" s="57" t="str">
        <f>MID(Tabla1[[#This Row],[Aplicación]],6,2)</f>
        <v>10</v>
      </c>
      <c r="T2753" s="54" t="str">
        <f>VLOOKUP(Tabla1[[#This Row],[AREA]],Hoja1!A:B,2,FALSE)</f>
        <v>10. Personas mayores, familia y servicios sociales</v>
      </c>
      <c r="U2753" s="57" t="str">
        <f>MID(Tabla1[[#This Row],[Aplicación]],9,4)</f>
        <v>2315</v>
      </c>
      <c r="V2753" s="54" t="str">
        <f>VLOOKUP(Tabla1[[#This Row],[PROGRAMA]],Hoja1!A:B,2,FALSE)</f>
        <v>2315. Políticas de Igualdad e infancia</v>
      </c>
      <c r="W2753" s="57" t="str">
        <f>MID(Tabla1[[#This Row],[Aplicación]],14,2)</f>
        <v>22</v>
      </c>
      <c r="X2753" s="57" t="str">
        <f>MID(Tabla1[[#This Row],[Aplicación]],14,6)</f>
        <v>22620</v>
      </c>
    </row>
    <row r="2754" spans="1:24" x14ac:dyDescent="0.25">
      <c r="A2754" s="60">
        <v>220229000555</v>
      </c>
      <c r="B2754" s="43" t="s">
        <v>390</v>
      </c>
      <c r="C2754" s="61">
        <v>45292</v>
      </c>
      <c r="D2754" s="60">
        <v>22024003231</v>
      </c>
      <c r="E2754" s="43" t="s">
        <v>1332</v>
      </c>
      <c r="F2754" s="62">
        <v>4829.8999999999996</v>
      </c>
      <c r="G2754" s="43" t="s">
        <v>640</v>
      </c>
      <c r="H2754" s="43" t="s">
        <v>1782</v>
      </c>
      <c r="I2754" s="69">
        <v>220</v>
      </c>
      <c r="J2754" s="43" t="s">
        <v>393</v>
      </c>
      <c r="K2754" s="43" t="s">
        <v>393</v>
      </c>
      <c r="L2754" s="43" t="s">
        <v>399</v>
      </c>
      <c r="M2754" s="43" t="s">
        <v>395</v>
      </c>
      <c r="N2754" s="43" t="s">
        <v>396</v>
      </c>
      <c r="O2754" s="52" t="s">
        <v>321</v>
      </c>
      <c r="P2754" s="63" t="s">
        <v>276</v>
      </c>
      <c r="Q2754" s="57" t="str">
        <f>MID(Tabla1[[#This Row],[Aplicación]],14,1)</f>
        <v>2</v>
      </c>
      <c r="R2754" s="35" t="s">
        <v>265</v>
      </c>
      <c r="S2754" s="57" t="str">
        <f>MID(Tabla1[[#This Row],[Aplicación]],6,2)</f>
        <v>10</v>
      </c>
      <c r="T2754" s="54" t="str">
        <f>VLOOKUP(Tabla1[[#This Row],[AREA]],Hoja1!A:B,2,FALSE)</f>
        <v>10. Personas mayores, familia y servicios sociales</v>
      </c>
      <c r="U2754" s="57" t="str">
        <f>MID(Tabla1[[#This Row],[Aplicación]],9,4)</f>
        <v>2315</v>
      </c>
      <c r="V2754" s="54" t="str">
        <f>VLOOKUP(Tabla1[[#This Row],[PROGRAMA]],Hoja1!A:B,2,FALSE)</f>
        <v>2315. Políticas de Igualdad e infancia</v>
      </c>
      <c r="W2754" s="57" t="str">
        <f>MID(Tabla1[[#This Row],[Aplicación]],14,2)</f>
        <v>22</v>
      </c>
      <c r="X2754" s="57" t="str">
        <f>MID(Tabla1[[#This Row],[Aplicación]],14,6)</f>
        <v>22620</v>
      </c>
    </row>
    <row r="2755" spans="1:24" x14ac:dyDescent="0.25">
      <c r="A2755" s="60">
        <v>220229000553</v>
      </c>
      <c r="B2755" s="43" t="s">
        <v>390</v>
      </c>
      <c r="C2755" s="61">
        <v>45292</v>
      </c>
      <c r="D2755" s="60">
        <v>22024003229</v>
      </c>
      <c r="E2755" s="43" t="s">
        <v>1332</v>
      </c>
      <c r="F2755" s="62">
        <v>38812.5</v>
      </c>
      <c r="G2755" s="43" t="s">
        <v>586</v>
      </c>
      <c r="H2755" s="43" t="s">
        <v>689</v>
      </c>
      <c r="I2755" s="69">
        <v>220</v>
      </c>
      <c r="J2755" s="43" t="s">
        <v>487</v>
      </c>
      <c r="K2755" s="43" t="s">
        <v>398</v>
      </c>
      <c r="L2755" s="43" t="s">
        <v>399</v>
      </c>
      <c r="M2755" s="43" t="s">
        <v>395</v>
      </c>
      <c r="N2755" s="43" t="s">
        <v>396</v>
      </c>
      <c r="O2755" s="52" t="s">
        <v>321</v>
      </c>
      <c r="P2755" s="63" t="s">
        <v>276</v>
      </c>
      <c r="Q2755" s="57" t="str">
        <f>MID(Tabla1[[#This Row],[Aplicación]],14,1)</f>
        <v>2</v>
      </c>
      <c r="R2755" s="35" t="s">
        <v>265</v>
      </c>
      <c r="S2755" s="57" t="str">
        <f>MID(Tabla1[[#This Row],[Aplicación]],6,2)</f>
        <v>10</v>
      </c>
      <c r="T2755" s="54" t="str">
        <f>VLOOKUP(Tabla1[[#This Row],[AREA]],Hoja1!A:B,2,FALSE)</f>
        <v>10. Personas mayores, familia y servicios sociales</v>
      </c>
      <c r="U2755" s="57" t="str">
        <f>MID(Tabla1[[#This Row],[Aplicación]],9,4)</f>
        <v>2315</v>
      </c>
      <c r="V2755" s="54" t="str">
        <f>VLOOKUP(Tabla1[[#This Row],[PROGRAMA]],Hoja1!A:B,2,FALSE)</f>
        <v>2315. Políticas de Igualdad e infancia</v>
      </c>
      <c r="W2755" s="57" t="str">
        <f>MID(Tabla1[[#This Row],[Aplicación]],14,2)</f>
        <v>22</v>
      </c>
      <c r="X2755" s="57" t="str">
        <f>MID(Tabla1[[#This Row],[Aplicación]],14,6)</f>
        <v>22620</v>
      </c>
    </row>
    <row r="2756" spans="1:24" x14ac:dyDescent="0.25">
      <c r="A2756" s="60">
        <v>220240038489</v>
      </c>
      <c r="B2756" s="43" t="s">
        <v>390</v>
      </c>
      <c r="C2756" s="61">
        <v>45524</v>
      </c>
      <c r="D2756" s="60">
        <v>22024005935</v>
      </c>
      <c r="E2756" s="43" t="s">
        <v>1332</v>
      </c>
      <c r="F2756" s="62">
        <v>5277.3</v>
      </c>
      <c r="G2756" s="43" t="s">
        <v>586</v>
      </c>
      <c r="H2756" s="43" t="s">
        <v>5658</v>
      </c>
      <c r="I2756" s="69">
        <v>220</v>
      </c>
      <c r="J2756" s="43" t="s">
        <v>487</v>
      </c>
      <c r="K2756" s="43" t="s">
        <v>398</v>
      </c>
      <c r="L2756" s="43" t="s">
        <v>399</v>
      </c>
      <c r="M2756" s="43" t="s">
        <v>395</v>
      </c>
      <c r="N2756" s="43" t="s">
        <v>396</v>
      </c>
      <c r="O2756" s="68" t="s">
        <v>321</v>
      </c>
      <c r="P2756" s="68" t="s">
        <v>4838</v>
      </c>
      <c r="Q2756" s="57" t="str">
        <f>MID(Tabla1[[#This Row],[Aplicación]],14,1)</f>
        <v>2</v>
      </c>
      <c r="R2756" s="35" t="s">
        <v>265</v>
      </c>
      <c r="S2756" s="57" t="str">
        <f>MID(Tabla1[[#This Row],[Aplicación]],6,2)</f>
        <v>10</v>
      </c>
      <c r="T2756" s="54" t="str">
        <f>VLOOKUP(Tabla1[[#This Row],[AREA]],Hoja1!A:B,2,FALSE)</f>
        <v>10. Personas mayores, familia y servicios sociales</v>
      </c>
      <c r="U2756" s="57" t="str">
        <f>MID(Tabla1[[#This Row],[Aplicación]],9,4)</f>
        <v>2315</v>
      </c>
      <c r="V2756" s="54" t="str">
        <f>VLOOKUP(Tabla1[[#This Row],[PROGRAMA]],Hoja1!A:B,2,FALSE)</f>
        <v>2315. Políticas de Igualdad e infancia</v>
      </c>
      <c r="W2756" s="57" t="str">
        <f>MID(Tabla1[[#This Row],[Aplicación]],14,2)</f>
        <v>22</v>
      </c>
      <c r="X2756" s="57" t="str">
        <f>MID(Tabla1[[#This Row],[Aplicación]],14,6)</f>
        <v>22620</v>
      </c>
    </row>
    <row r="2757" spans="1:24" x14ac:dyDescent="0.25">
      <c r="A2757" s="60">
        <v>220240038494</v>
      </c>
      <c r="B2757" s="43" t="s">
        <v>390</v>
      </c>
      <c r="C2757" s="61">
        <v>45524</v>
      </c>
      <c r="D2757" s="60">
        <v>22024005946</v>
      </c>
      <c r="E2757" s="43" t="s">
        <v>1332</v>
      </c>
      <c r="F2757" s="62">
        <v>2491.1999999999998</v>
      </c>
      <c r="G2757" s="43" t="s">
        <v>638</v>
      </c>
      <c r="H2757" s="43" t="s">
        <v>5659</v>
      </c>
      <c r="I2757" s="69">
        <v>220</v>
      </c>
      <c r="J2757" s="43" t="s">
        <v>398</v>
      </c>
      <c r="K2757" s="43" t="s">
        <v>398</v>
      </c>
      <c r="L2757" s="43" t="s">
        <v>399</v>
      </c>
      <c r="M2757" s="43" t="s">
        <v>395</v>
      </c>
      <c r="N2757" s="43" t="s">
        <v>396</v>
      </c>
      <c r="O2757" s="68" t="s">
        <v>321</v>
      </c>
      <c r="P2757" s="68" t="s">
        <v>4838</v>
      </c>
      <c r="Q2757" s="57" t="str">
        <f>MID(Tabla1[[#This Row],[Aplicación]],14,1)</f>
        <v>2</v>
      </c>
      <c r="R2757" s="35" t="s">
        <v>265</v>
      </c>
      <c r="S2757" s="57" t="str">
        <f>MID(Tabla1[[#This Row],[Aplicación]],6,2)</f>
        <v>10</v>
      </c>
      <c r="T2757" s="54" t="str">
        <f>VLOOKUP(Tabla1[[#This Row],[AREA]],Hoja1!A:B,2,FALSE)</f>
        <v>10. Personas mayores, familia y servicios sociales</v>
      </c>
      <c r="U2757" s="57" t="str">
        <f>MID(Tabla1[[#This Row],[Aplicación]],9,4)</f>
        <v>2315</v>
      </c>
      <c r="V2757" s="54" t="str">
        <f>VLOOKUP(Tabla1[[#This Row],[PROGRAMA]],Hoja1!A:B,2,FALSE)</f>
        <v>2315. Políticas de Igualdad e infancia</v>
      </c>
      <c r="W2757" s="57" t="str">
        <f>MID(Tabla1[[#This Row],[Aplicación]],14,2)</f>
        <v>22</v>
      </c>
      <c r="X2757" s="57" t="str">
        <f>MID(Tabla1[[#This Row],[Aplicación]],14,6)</f>
        <v>22620</v>
      </c>
    </row>
    <row r="2758" spans="1:24" x14ac:dyDescent="0.25">
      <c r="A2758" s="60">
        <v>220240038490</v>
      </c>
      <c r="B2758" s="43" t="s">
        <v>390</v>
      </c>
      <c r="C2758" s="61">
        <v>45524</v>
      </c>
      <c r="D2758" s="60">
        <v>22024005936</v>
      </c>
      <c r="E2758" s="43" t="s">
        <v>1332</v>
      </c>
      <c r="F2758" s="62">
        <v>1609.94</v>
      </c>
      <c r="G2758" s="43" t="s">
        <v>640</v>
      </c>
      <c r="H2758" s="43" t="s">
        <v>5663</v>
      </c>
      <c r="I2758" s="69">
        <v>220</v>
      </c>
      <c r="J2758" s="43" t="s">
        <v>393</v>
      </c>
      <c r="K2758" s="43" t="s">
        <v>393</v>
      </c>
      <c r="L2758" s="43" t="s">
        <v>399</v>
      </c>
      <c r="M2758" s="43" t="s">
        <v>395</v>
      </c>
      <c r="N2758" s="43" t="s">
        <v>396</v>
      </c>
      <c r="O2758" s="68" t="s">
        <v>321</v>
      </c>
      <c r="P2758" s="68" t="s">
        <v>4838</v>
      </c>
      <c r="Q2758" s="57" t="str">
        <f>MID(Tabla1[[#This Row],[Aplicación]],14,1)</f>
        <v>2</v>
      </c>
      <c r="R2758" s="35" t="s">
        <v>265</v>
      </c>
      <c r="S2758" s="57" t="str">
        <f>MID(Tabla1[[#This Row],[Aplicación]],6,2)</f>
        <v>10</v>
      </c>
      <c r="T2758" s="54" t="str">
        <f>VLOOKUP(Tabla1[[#This Row],[AREA]],Hoja1!A:B,2,FALSE)</f>
        <v>10. Personas mayores, familia y servicios sociales</v>
      </c>
      <c r="U2758" s="57" t="str">
        <f>MID(Tabla1[[#This Row],[Aplicación]],9,4)</f>
        <v>2315</v>
      </c>
      <c r="V2758" s="54" t="str">
        <f>VLOOKUP(Tabla1[[#This Row],[PROGRAMA]],Hoja1!A:B,2,FALSE)</f>
        <v>2315. Políticas de Igualdad e infancia</v>
      </c>
      <c r="W2758" s="57" t="str">
        <f>MID(Tabla1[[#This Row],[Aplicación]],14,2)</f>
        <v>22</v>
      </c>
      <c r="X2758" s="57" t="str">
        <f>MID(Tabla1[[#This Row],[Aplicación]],14,6)</f>
        <v>22620</v>
      </c>
    </row>
    <row r="2759" spans="1:24" x14ac:dyDescent="0.25">
      <c r="A2759" s="60">
        <v>220240038487</v>
      </c>
      <c r="B2759" s="43" t="s">
        <v>673</v>
      </c>
      <c r="C2759" s="61">
        <v>45524</v>
      </c>
      <c r="D2759" s="60">
        <v>22024003231</v>
      </c>
      <c r="E2759" s="43" t="s">
        <v>1332</v>
      </c>
      <c r="F2759" s="62">
        <v>-1609.94</v>
      </c>
      <c r="G2759" s="43" t="s">
        <v>640</v>
      </c>
      <c r="H2759" s="43" t="s">
        <v>5663</v>
      </c>
      <c r="I2759" s="69">
        <v>220</v>
      </c>
      <c r="J2759" s="43" t="s">
        <v>393</v>
      </c>
      <c r="K2759" s="43" t="s">
        <v>393</v>
      </c>
      <c r="L2759" s="43" t="s">
        <v>399</v>
      </c>
      <c r="M2759" s="43" t="s">
        <v>395</v>
      </c>
      <c r="N2759" s="43" t="s">
        <v>396</v>
      </c>
      <c r="O2759" s="68" t="s">
        <v>321</v>
      </c>
      <c r="P2759" s="68" t="s">
        <v>4838</v>
      </c>
      <c r="Q2759" s="57" t="str">
        <f>MID(Tabla1[[#This Row],[Aplicación]],14,1)</f>
        <v>2</v>
      </c>
      <c r="R2759" s="35" t="s">
        <v>265</v>
      </c>
      <c r="S2759" s="57" t="str">
        <f>MID(Tabla1[[#This Row],[Aplicación]],6,2)</f>
        <v>10</v>
      </c>
      <c r="T2759" s="54" t="str">
        <f>VLOOKUP(Tabla1[[#This Row],[AREA]],Hoja1!A:B,2,FALSE)</f>
        <v>10. Personas mayores, familia y servicios sociales</v>
      </c>
      <c r="U2759" s="57" t="str">
        <f>MID(Tabla1[[#This Row],[Aplicación]],9,4)</f>
        <v>2315</v>
      </c>
      <c r="V2759" s="54" t="str">
        <f>VLOOKUP(Tabla1[[#This Row],[PROGRAMA]],Hoja1!A:B,2,FALSE)</f>
        <v>2315. Políticas de Igualdad e infancia</v>
      </c>
      <c r="W2759" s="57" t="str">
        <f>MID(Tabla1[[#This Row],[Aplicación]],14,2)</f>
        <v>22</v>
      </c>
      <c r="X2759" s="57" t="str">
        <f>MID(Tabla1[[#This Row],[Aplicación]],14,6)</f>
        <v>22620</v>
      </c>
    </row>
    <row r="2760" spans="1:24" x14ac:dyDescent="0.25">
      <c r="A2760" s="60">
        <v>220240038493</v>
      </c>
      <c r="B2760" s="43" t="s">
        <v>673</v>
      </c>
      <c r="C2760" s="61">
        <v>45524</v>
      </c>
      <c r="D2760" s="60">
        <v>22024003230</v>
      </c>
      <c r="E2760" s="43" t="s">
        <v>1332</v>
      </c>
      <c r="F2760" s="62">
        <v>-2491.1999999999998</v>
      </c>
      <c r="G2760" s="43" t="s">
        <v>638</v>
      </c>
      <c r="H2760" s="43" t="s">
        <v>5659</v>
      </c>
      <c r="I2760" s="69">
        <v>220</v>
      </c>
      <c r="J2760" s="43" t="s">
        <v>398</v>
      </c>
      <c r="K2760" s="43" t="s">
        <v>398</v>
      </c>
      <c r="L2760" s="43" t="s">
        <v>399</v>
      </c>
      <c r="M2760" s="43" t="s">
        <v>395</v>
      </c>
      <c r="N2760" s="43" t="s">
        <v>396</v>
      </c>
      <c r="O2760" s="68" t="s">
        <v>321</v>
      </c>
      <c r="P2760" s="68" t="s">
        <v>4838</v>
      </c>
      <c r="Q2760" s="57" t="str">
        <f>MID(Tabla1[[#This Row],[Aplicación]],14,1)</f>
        <v>2</v>
      </c>
      <c r="R2760" s="35" t="s">
        <v>265</v>
      </c>
      <c r="S2760" s="57" t="str">
        <f>MID(Tabla1[[#This Row],[Aplicación]],6,2)</f>
        <v>10</v>
      </c>
      <c r="T2760" s="54" t="str">
        <f>VLOOKUP(Tabla1[[#This Row],[AREA]],Hoja1!A:B,2,FALSE)</f>
        <v>10. Personas mayores, familia y servicios sociales</v>
      </c>
      <c r="U2760" s="57" t="str">
        <f>MID(Tabla1[[#This Row],[Aplicación]],9,4)</f>
        <v>2315</v>
      </c>
      <c r="V2760" s="54" t="str">
        <f>VLOOKUP(Tabla1[[#This Row],[PROGRAMA]],Hoja1!A:B,2,FALSE)</f>
        <v>2315. Políticas de Igualdad e infancia</v>
      </c>
      <c r="W2760" s="57" t="str">
        <f>MID(Tabla1[[#This Row],[Aplicación]],14,2)</f>
        <v>22</v>
      </c>
      <c r="X2760" s="57" t="str">
        <f>MID(Tabla1[[#This Row],[Aplicación]],14,6)</f>
        <v>22620</v>
      </c>
    </row>
    <row r="2761" spans="1:24" x14ac:dyDescent="0.25">
      <c r="A2761" s="60">
        <v>220240038488</v>
      </c>
      <c r="B2761" s="43" t="s">
        <v>673</v>
      </c>
      <c r="C2761" s="61">
        <v>45524</v>
      </c>
      <c r="D2761" s="60">
        <v>22024003229</v>
      </c>
      <c r="E2761" s="43" t="s">
        <v>1332</v>
      </c>
      <c r="F2761" s="62">
        <v>-5277.3</v>
      </c>
      <c r="G2761" s="43" t="s">
        <v>586</v>
      </c>
      <c r="H2761" s="43" t="s">
        <v>5658</v>
      </c>
      <c r="I2761" s="69">
        <v>220</v>
      </c>
      <c r="J2761" s="43" t="s">
        <v>487</v>
      </c>
      <c r="K2761" s="43" t="s">
        <v>398</v>
      </c>
      <c r="L2761" s="43" t="s">
        <v>399</v>
      </c>
      <c r="M2761" s="43" t="s">
        <v>395</v>
      </c>
      <c r="N2761" s="43" t="s">
        <v>396</v>
      </c>
      <c r="O2761" s="68" t="s">
        <v>321</v>
      </c>
      <c r="P2761" s="68" t="s">
        <v>4838</v>
      </c>
      <c r="Q2761" s="57" t="str">
        <f>MID(Tabla1[[#This Row],[Aplicación]],14,1)</f>
        <v>2</v>
      </c>
      <c r="R2761" s="35" t="s">
        <v>265</v>
      </c>
      <c r="S2761" s="57" t="str">
        <f>MID(Tabla1[[#This Row],[Aplicación]],6,2)</f>
        <v>10</v>
      </c>
      <c r="T2761" s="54" t="str">
        <f>VLOOKUP(Tabla1[[#This Row],[AREA]],Hoja1!A:B,2,FALSE)</f>
        <v>10. Personas mayores, familia y servicios sociales</v>
      </c>
      <c r="U2761" s="57" t="str">
        <f>MID(Tabla1[[#This Row],[Aplicación]],9,4)</f>
        <v>2315</v>
      </c>
      <c r="V2761" s="54" t="str">
        <f>VLOOKUP(Tabla1[[#This Row],[PROGRAMA]],Hoja1!A:B,2,FALSE)</f>
        <v>2315. Políticas de Igualdad e infancia</v>
      </c>
      <c r="W2761" s="57" t="str">
        <f>MID(Tabla1[[#This Row],[Aplicación]],14,2)</f>
        <v>22</v>
      </c>
      <c r="X2761" s="57" t="str">
        <f>MID(Tabla1[[#This Row],[Aplicación]],14,6)</f>
        <v>22620</v>
      </c>
    </row>
    <row r="2762" spans="1:24" x14ac:dyDescent="0.25">
      <c r="A2762" s="60">
        <v>220240042562</v>
      </c>
      <c r="B2762" s="43" t="s">
        <v>390</v>
      </c>
      <c r="C2762" s="61">
        <v>45548</v>
      </c>
      <c r="D2762" s="60">
        <v>22024003999</v>
      </c>
      <c r="E2762" s="43" t="s">
        <v>1332</v>
      </c>
      <c r="F2762" s="62">
        <v>2484</v>
      </c>
      <c r="G2762" s="43" t="s">
        <v>638</v>
      </c>
      <c r="H2762" s="43" t="s">
        <v>6008</v>
      </c>
      <c r="I2762" s="69" t="s">
        <v>2930</v>
      </c>
      <c r="J2762" s="43" t="s">
        <v>398</v>
      </c>
      <c r="K2762" s="43" t="s">
        <v>398</v>
      </c>
      <c r="L2762" s="43" t="s">
        <v>399</v>
      </c>
      <c r="M2762" s="43" t="s">
        <v>395</v>
      </c>
      <c r="N2762" s="43" t="s">
        <v>396</v>
      </c>
      <c r="O2762" s="68" t="s">
        <v>321</v>
      </c>
      <c r="P2762" s="68" t="s">
        <v>4838</v>
      </c>
      <c r="Q2762" s="57" t="str">
        <f>MID(Tabla1[[#This Row],[Aplicación]],14,1)</f>
        <v>2</v>
      </c>
      <c r="R2762" s="35" t="s">
        <v>265</v>
      </c>
      <c r="S2762" s="57" t="str">
        <f>MID(Tabla1[[#This Row],[Aplicación]],6,2)</f>
        <v>10</v>
      </c>
      <c r="T2762" s="54" t="str">
        <f>VLOOKUP(Tabla1[[#This Row],[AREA]],Hoja1!A:B,2,FALSE)</f>
        <v>10. Personas mayores, familia y servicios sociales</v>
      </c>
      <c r="U2762" s="57" t="str">
        <f>MID(Tabla1[[#This Row],[Aplicación]],9,4)</f>
        <v>2315</v>
      </c>
      <c r="V2762" s="54" t="str">
        <f>VLOOKUP(Tabla1[[#This Row],[PROGRAMA]],Hoja1!A:B,2,FALSE)</f>
        <v>2315. Políticas de Igualdad e infancia</v>
      </c>
      <c r="W2762" s="57" t="str">
        <f>MID(Tabla1[[#This Row],[Aplicación]],14,2)</f>
        <v>22</v>
      </c>
      <c r="X2762" s="57" t="str">
        <f>MID(Tabla1[[#This Row],[Aplicación]],14,6)</f>
        <v>22620</v>
      </c>
    </row>
    <row r="2763" spans="1:24" x14ac:dyDescent="0.25">
      <c r="A2763" s="60">
        <v>220240042561</v>
      </c>
      <c r="B2763" s="43" t="s">
        <v>390</v>
      </c>
      <c r="C2763" s="61">
        <v>45548</v>
      </c>
      <c r="D2763" s="60">
        <v>22024003937</v>
      </c>
      <c r="E2763" s="43" t="s">
        <v>1332</v>
      </c>
      <c r="F2763" s="62">
        <v>1609.96</v>
      </c>
      <c r="G2763" s="43" t="s">
        <v>640</v>
      </c>
      <c r="H2763" s="43" t="s">
        <v>6009</v>
      </c>
      <c r="I2763" s="69" t="s">
        <v>2930</v>
      </c>
      <c r="J2763" s="43" t="s">
        <v>393</v>
      </c>
      <c r="K2763" s="43" t="s">
        <v>393</v>
      </c>
      <c r="L2763" s="43" t="s">
        <v>399</v>
      </c>
      <c r="M2763" s="43" t="s">
        <v>395</v>
      </c>
      <c r="N2763" s="43" t="s">
        <v>396</v>
      </c>
      <c r="O2763" s="68" t="s">
        <v>321</v>
      </c>
      <c r="P2763" s="68" t="s">
        <v>4838</v>
      </c>
      <c r="Q2763" s="57" t="str">
        <f>MID(Tabla1[[#This Row],[Aplicación]],14,1)</f>
        <v>2</v>
      </c>
      <c r="R2763" s="35" t="s">
        <v>265</v>
      </c>
      <c r="S2763" s="57" t="str">
        <f>MID(Tabla1[[#This Row],[Aplicación]],6,2)</f>
        <v>10</v>
      </c>
      <c r="T2763" s="54" t="str">
        <f>VLOOKUP(Tabla1[[#This Row],[AREA]],Hoja1!A:B,2,FALSE)</f>
        <v>10. Personas mayores, familia y servicios sociales</v>
      </c>
      <c r="U2763" s="57" t="str">
        <f>MID(Tabla1[[#This Row],[Aplicación]],9,4)</f>
        <v>2315</v>
      </c>
      <c r="V2763" s="54" t="str">
        <f>VLOOKUP(Tabla1[[#This Row],[PROGRAMA]],Hoja1!A:B,2,FALSE)</f>
        <v>2315. Políticas de Igualdad e infancia</v>
      </c>
      <c r="W2763" s="57" t="str">
        <f>MID(Tabla1[[#This Row],[Aplicación]],14,2)</f>
        <v>22</v>
      </c>
      <c r="X2763" s="57" t="str">
        <f>MID(Tabla1[[#This Row],[Aplicación]],14,6)</f>
        <v>22620</v>
      </c>
    </row>
    <row r="2764" spans="1:24" x14ac:dyDescent="0.25">
      <c r="A2764" s="60">
        <v>220240042563</v>
      </c>
      <c r="B2764" s="43" t="s">
        <v>390</v>
      </c>
      <c r="C2764" s="61">
        <v>45548</v>
      </c>
      <c r="D2764" s="60">
        <v>22024005249</v>
      </c>
      <c r="E2764" s="43" t="s">
        <v>1332</v>
      </c>
      <c r="F2764" s="62">
        <v>12937.5</v>
      </c>
      <c r="G2764" s="43" t="s">
        <v>586</v>
      </c>
      <c r="H2764" s="43" t="s">
        <v>6070</v>
      </c>
      <c r="I2764" s="69" t="s">
        <v>2930</v>
      </c>
      <c r="J2764" s="43" t="s">
        <v>487</v>
      </c>
      <c r="K2764" s="43" t="s">
        <v>398</v>
      </c>
      <c r="L2764" s="43" t="s">
        <v>399</v>
      </c>
      <c r="M2764" s="43" t="s">
        <v>395</v>
      </c>
      <c r="N2764" s="43" t="s">
        <v>396</v>
      </c>
      <c r="O2764" s="68" t="s">
        <v>321</v>
      </c>
      <c r="P2764" s="68" t="s">
        <v>4838</v>
      </c>
      <c r="Q2764" s="57" t="str">
        <f>MID(Tabla1[[#This Row],[Aplicación]],14,1)</f>
        <v>2</v>
      </c>
      <c r="R2764" s="35" t="s">
        <v>265</v>
      </c>
      <c r="S2764" s="57" t="str">
        <f>MID(Tabla1[[#This Row],[Aplicación]],6,2)</f>
        <v>10</v>
      </c>
      <c r="T2764" s="54" t="str">
        <f>VLOOKUP(Tabla1[[#This Row],[AREA]],Hoja1!A:B,2,FALSE)</f>
        <v>10. Personas mayores, familia y servicios sociales</v>
      </c>
      <c r="U2764" s="57" t="str">
        <f>MID(Tabla1[[#This Row],[Aplicación]],9,4)</f>
        <v>2315</v>
      </c>
      <c r="V2764" s="54" t="str">
        <f>VLOOKUP(Tabla1[[#This Row],[PROGRAMA]],Hoja1!A:B,2,FALSE)</f>
        <v>2315. Políticas de Igualdad e infancia</v>
      </c>
      <c r="W2764" s="57" t="str">
        <f>MID(Tabla1[[#This Row],[Aplicación]],14,2)</f>
        <v>22</v>
      </c>
      <c r="X2764" s="57" t="str">
        <f>MID(Tabla1[[#This Row],[Aplicación]],14,6)</f>
        <v>22620</v>
      </c>
    </row>
    <row r="2765" spans="1:24" x14ac:dyDescent="0.25">
      <c r="A2765" s="60">
        <v>220240026354</v>
      </c>
      <c r="B2765" s="43" t="s">
        <v>390</v>
      </c>
      <c r="C2765" s="61">
        <v>45467</v>
      </c>
      <c r="D2765" s="60">
        <v>22024005077</v>
      </c>
      <c r="E2765" s="43" t="s">
        <v>3065</v>
      </c>
      <c r="F2765" s="62">
        <v>15000</v>
      </c>
      <c r="G2765" s="43" t="s">
        <v>3066</v>
      </c>
      <c r="H2765" s="43" t="s">
        <v>3067</v>
      </c>
      <c r="I2765" s="69" t="s">
        <v>2930</v>
      </c>
      <c r="J2765" s="43" t="s">
        <v>398</v>
      </c>
      <c r="K2765" s="43" t="s">
        <v>398</v>
      </c>
      <c r="L2765" s="43" t="s">
        <v>399</v>
      </c>
      <c r="M2765" s="43" t="s">
        <v>585</v>
      </c>
      <c r="N2765" s="43" t="s">
        <v>539</v>
      </c>
      <c r="O2765" s="68" t="s">
        <v>326</v>
      </c>
      <c r="P2765" s="68" t="s">
        <v>2931</v>
      </c>
      <c r="Q2765" s="57" t="s">
        <v>2932</v>
      </c>
      <c r="R2765" s="35" t="s">
        <v>265</v>
      </c>
      <c r="S2765" s="57" t="str">
        <f>MID(Tabla1[[#This Row],[Aplicación]],6,2)</f>
        <v>10</v>
      </c>
      <c r="T2765" s="54" t="str">
        <f>VLOOKUP(Tabla1[[#This Row],[AREA]],Hoja1!A:B,2,FALSE)</f>
        <v>10. Personas mayores, familia y servicios sociales</v>
      </c>
      <c r="U2765" s="57" t="str">
        <f>MID(Tabla1[[#This Row],[Aplicación]],9,4)</f>
        <v>2315</v>
      </c>
      <c r="V2765" s="54" t="str">
        <f>VLOOKUP(Tabla1[[#This Row],[PROGRAMA]],Hoja1!A:B,2,FALSE)</f>
        <v>2315. Políticas de Igualdad e infancia</v>
      </c>
      <c r="W2765" s="57" t="str">
        <f>MID(Tabla1[[#This Row],[Aplicación]],14,2)</f>
        <v>22</v>
      </c>
      <c r="X2765" s="57" t="str">
        <f>MID(Tabla1[[#This Row],[Aplicación]],14,6)</f>
        <v>22621</v>
      </c>
    </row>
    <row r="2766" spans="1:24" x14ac:dyDescent="0.25">
      <c r="A2766" s="60">
        <v>220240027842</v>
      </c>
      <c r="B2766" s="43" t="s">
        <v>390</v>
      </c>
      <c r="C2766" s="61">
        <v>45470</v>
      </c>
      <c r="D2766" s="60">
        <v>22024005198</v>
      </c>
      <c r="E2766" s="43" t="s">
        <v>3065</v>
      </c>
      <c r="F2766" s="62">
        <v>1815</v>
      </c>
      <c r="G2766" s="43" t="s">
        <v>4816</v>
      </c>
      <c r="H2766" s="43" t="s">
        <v>4817</v>
      </c>
      <c r="I2766" s="69" t="s">
        <v>2930</v>
      </c>
      <c r="J2766" s="43" t="s">
        <v>393</v>
      </c>
      <c r="K2766" s="43" t="s">
        <v>393</v>
      </c>
      <c r="L2766" s="43" t="s">
        <v>399</v>
      </c>
      <c r="M2766" s="43" t="s">
        <v>585</v>
      </c>
      <c r="N2766" s="43" t="s">
        <v>539</v>
      </c>
      <c r="O2766" s="68" t="s">
        <v>326</v>
      </c>
      <c r="P2766" s="68" t="s">
        <v>2931</v>
      </c>
      <c r="Q2766" s="57" t="s">
        <v>2932</v>
      </c>
      <c r="R2766" s="35" t="s">
        <v>265</v>
      </c>
      <c r="S2766" s="57" t="str">
        <f>MID(Tabla1[[#This Row],[Aplicación]],6,2)</f>
        <v>10</v>
      </c>
      <c r="T2766" s="54" t="str">
        <f>VLOOKUP(Tabla1[[#This Row],[AREA]],Hoja1!A:B,2,FALSE)</f>
        <v>10. Personas mayores, familia y servicios sociales</v>
      </c>
      <c r="U2766" s="57" t="str">
        <f>MID(Tabla1[[#This Row],[Aplicación]],9,4)</f>
        <v>2315</v>
      </c>
      <c r="V2766" s="54" t="str">
        <f>VLOOKUP(Tabla1[[#This Row],[PROGRAMA]],Hoja1!A:B,2,FALSE)</f>
        <v>2315. Políticas de Igualdad e infancia</v>
      </c>
      <c r="W2766" s="57" t="str">
        <f>MID(Tabla1[[#This Row],[Aplicación]],14,2)</f>
        <v>22</v>
      </c>
      <c r="X2766" s="57" t="str">
        <f>MID(Tabla1[[#This Row],[Aplicación]],14,6)</f>
        <v>22621</v>
      </c>
    </row>
    <row r="2767" spans="1:24" x14ac:dyDescent="0.25">
      <c r="A2767" s="60">
        <v>220240027839</v>
      </c>
      <c r="B2767" s="43" t="s">
        <v>390</v>
      </c>
      <c r="C2767" s="61">
        <v>45470</v>
      </c>
      <c r="D2767" s="60">
        <v>22024005172</v>
      </c>
      <c r="E2767" s="43" t="s">
        <v>3065</v>
      </c>
      <c r="F2767" s="62">
        <v>1875.5</v>
      </c>
      <c r="G2767" s="43" t="s">
        <v>4818</v>
      </c>
      <c r="H2767" s="43" t="s">
        <v>4819</v>
      </c>
      <c r="I2767" s="69" t="s">
        <v>2930</v>
      </c>
      <c r="J2767" s="43" t="s">
        <v>575</v>
      </c>
      <c r="K2767" s="43" t="s">
        <v>398</v>
      </c>
      <c r="L2767" s="43" t="s">
        <v>399</v>
      </c>
      <c r="M2767" s="43" t="s">
        <v>585</v>
      </c>
      <c r="N2767" s="43" t="s">
        <v>539</v>
      </c>
      <c r="O2767" s="68" t="s">
        <v>326</v>
      </c>
      <c r="P2767" s="68" t="s">
        <v>2931</v>
      </c>
      <c r="Q2767" s="57" t="s">
        <v>2932</v>
      </c>
      <c r="R2767" s="35" t="s">
        <v>265</v>
      </c>
      <c r="S2767" s="57" t="str">
        <f>MID(Tabla1[[#This Row],[Aplicación]],6,2)</f>
        <v>10</v>
      </c>
      <c r="T2767" s="54" t="str">
        <f>VLOOKUP(Tabla1[[#This Row],[AREA]],Hoja1!A:B,2,FALSE)</f>
        <v>10. Personas mayores, familia y servicios sociales</v>
      </c>
      <c r="U2767" s="57" t="str">
        <f>MID(Tabla1[[#This Row],[Aplicación]],9,4)</f>
        <v>2315</v>
      </c>
      <c r="V2767" s="54" t="str">
        <f>VLOOKUP(Tabla1[[#This Row],[PROGRAMA]],Hoja1!A:B,2,FALSE)</f>
        <v>2315. Políticas de Igualdad e infancia</v>
      </c>
      <c r="W2767" s="57" t="str">
        <f>MID(Tabla1[[#This Row],[Aplicación]],14,2)</f>
        <v>22</v>
      </c>
      <c r="X2767" s="57" t="str">
        <f>MID(Tabla1[[#This Row],[Aplicación]],14,6)</f>
        <v>22621</v>
      </c>
    </row>
    <row r="2768" spans="1:24" x14ac:dyDescent="0.25">
      <c r="A2768" s="60">
        <v>220240027841</v>
      </c>
      <c r="B2768" s="43" t="s">
        <v>390</v>
      </c>
      <c r="C2768" s="61">
        <v>45470</v>
      </c>
      <c r="D2768" s="60">
        <v>22024005197</v>
      </c>
      <c r="E2768" s="43" t="s">
        <v>3065</v>
      </c>
      <c r="F2768" s="62">
        <v>2053.0100000000002</v>
      </c>
      <c r="G2768" s="43" t="s">
        <v>4820</v>
      </c>
      <c r="H2768" s="43" t="s">
        <v>4821</v>
      </c>
      <c r="I2768" s="69" t="s">
        <v>2930</v>
      </c>
      <c r="J2768" s="43" t="s">
        <v>398</v>
      </c>
      <c r="K2768" s="43" t="s">
        <v>398</v>
      </c>
      <c r="L2768" s="43" t="s">
        <v>399</v>
      </c>
      <c r="M2768" s="43" t="s">
        <v>585</v>
      </c>
      <c r="N2768" s="43" t="s">
        <v>539</v>
      </c>
      <c r="O2768" s="68" t="s">
        <v>326</v>
      </c>
      <c r="P2768" s="68" t="s">
        <v>2931</v>
      </c>
      <c r="Q2768" s="57" t="s">
        <v>2932</v>
      </c>
      <c r="R2768" s="35" t="s">
        <v>265</v>
      </c>
      <c r="S2768" s="57" t="str">
        <f>MID(Tabla1[[#This Row],[Aplicación]],6,2)</f>
        <v>10</v>
      </c>
      <c r="T2768" s="54" t="str">
        <f>VLOOKUP(Tabla1[[#This Row],[AREA]],Hoja1!A:B,2,FALSE)</f>
        <v>10. Personas mayores, familia y servicios sociales</v>
      </c>
      <c r="U2768" s="57" t="str">
        <f>MID(Tabla1[[#This Row],[Aplicación]],9,4)</f>
        <v>2315</v>
      </c>
      <c r="V2768" s="54" t="str">
        <f>VLOOKUP(Tabla1[[#This Row],[PROGRAMA]],Hoja1!A:B,2,FALSE)</f>
        <v>2315. Políticas de Igualdad e infancia</v>
      </c>
      <c r="W2768" s="57" t="str">
        <f>MID(Tabla1[[#This Row],[Aplicación]],14,2)</f>
        <v>22</v>
      </c>
      <c r="X2768" s="57" t="str">
        <f>MID(Tabla1[[#This Row],[Aplicación]],14,6)</f>
        <v>22621</v>
      </c>
    </row>
    <row r="2769" spans="1:24" x14ac:dyDescent="0.25">
      <c r="A2769" s="60">
        <v>220240027840</v>
      </c>
      <c r="B2769" s="43" t="s">
        <v>390</v>
      </c>
      <c r="C2769" s="61">
        <v>45470</v>
      </c>
      <c r="D2769" s="60">
        <v>22024005173</v>
      </c>
      <c r="E2769" s="43" t="s">
        <v>3065</v>
      </c>
      <c r="F2769" s="62">
        <v>3811.5</v>
      </c>
      <c r="G2769" s="43" t="s">
        <v>4825</v>
      </c>
      <c r="H2769" s="43" t="s">
        <v>4826</v>
      </c>
      <c r="I2769" s="69" t="s">
        <v>2930</v>
      </c>
      <c r="J2769" s="43" t="s">
        <v>398</v>
      </c>
      <c r="K2769" s="43" t="s">
        <v>398</v>
      </c>
      <c r="L2769" s="43" t="s">
        <v>399</v>
      </c>
      <c r="M2769" s="43" t="s">
        <v>585</v>
      </c>
      <c r="N2769" s="43" t="s">
        <v>539</v>
      </c>
      <c r="O2769" s="68" t="s">
        <v>326</v>
      </c>
      <c r="P2769" s="68" t="s">
        <v>2931</v>
      </c>
      <c r="Q2769" s="57" t="s">
        <v>2932</v>
      </c>
      <c r="R2769" s="35" t="s">
        <v>265</v>
      </c>
      <c r="S2769" s="57" t="str">
        <f>MID(Tabla1[[#This Row],[Aplicación]],6,2)</f>
        <v>10</v>
      </c>
      <c r="T2769" s="54" t="str">
        <f>VLOOKUP(Tabla1[[#This Row],[AREA]],Hoja1!A:B,2,FALSE)</f>
        <v>10. Personas mayores, familia y servicios sociales</v>
      </c>
      <c r="U2769" s="57" t="str">
        <f>MID(Tabla1[[#This Row],[Aplicación]],9,4)</f>
        <v>2315</v>
      </c>
      <c r="V2769" s="54" t="str">
        <f>VLOOKUP(Tabla1[[#This Row],[PROGRAMA]],Hoja1!A:B,2,FALSE)</f>
        <v>2315. Políticas de Igualdad e infancia</v>
      </c>
      <c r="W2769" s="57" t="str">
        <f>MID(Tabla1[[#This Row],[Aplicación]],14,2)</f>
        <v>22</v>
      </c>
      <c r="X2769" s="57" t="str">
        <f>MID(Tabla1[[#This Row],[Aplicación]],14,6)</f>
        <v>22621</v>
      </c>
    </row>
    <row r="2770" spans="1:24" x14ac:dyDescent="0.25">
      <c r="A2770" s="60">
        <v>220240027843</v>
      </c>
      <c r="B2770" s="43" t="s">
        <v>390</v>
      </c>
      <c r="C2770" s="61">
        <v>45470</v>
      </c>
      <c r="D2770" s="60">
        <v>22024005200</v>
      </c>
      <c r="E2770" s="43" t="s">
        <v>3065</v>
      </c>
      <c r="F2770" s="62">
        <v>5445</v>
      </c>
      <c r="G2770" s="43" t="s">
        <v>4833</v>
      </c>
      <c r="H2770" s="43" t="s">
        <v>4834</v>
      </c>
      <c r="I2770" s="69" t="s">
        <v>2930</v>
      </c>
      <c r="J2770" s="43" t="s">
        <v>393</v>
      </c>
      <c r="K2770" s="43" t="s">
        <v>393</v>
      </c>
      <c r="L2770" s="43" t="s">
        <v>399</v>
      </c>
      <c r="M2770" s="43" t="s">
        <v>585</v>
      </c>
      <c r="N2770" s="43" t="s">
        <v>539</v>
      </c>
      <c r="O2770" s="68" t="s">
        <v>326</v>
      </c>
      <c r="P2770" s="68" t="s">
        <v>2931</v>
      </c>
      <c r="Q2770" s="57" t="s">
        <v>2932</v>
      </c>
      <c r="R2770" s="35" t="s">
        <v>265</v>
      </c>
      <c r="S2770" s="57" t="str">
        <f>MID(Tabla1[[#This Row],[Aplicación]],6,2)</f>
        <v>10</v>
      </c>
      <c r="T2770" s="54" t="str">
        <f>VLOOKUP(Tabla1[[#This Row],[AREA]],Hoja1!A:B,2,FALSE)</f>
        <v>10. Personas mayores, familia y servicios sociales</v>
      </c>
      <c r="U2770" s="57" t="str">
        <f>MID(Tabla1[[#This Row],[Aplicación]],9,4)</f>
        <v>2315</v>
      </c>
      <c r="V2770" s="54" t="str">
        <f>VLOOKUP(Tabla1[[#This Row],[PROGRAMA]],Hoja1!A:B,2,FALSE)</f>
        <v>2315. Políticas de Igualdad e infancia</v>
      </c>
      <c r="W2770" s="57" t="str">
        <f>MID(Tabla1[[#This Row],[Aplicación]],14,2)</f>
        <v>22</v>
      </c>
      <c r="X2770" s="57" t="str">
        <f>MID(Tabla1[[#This Row],[Aplicación]],14,6)</f>
        <v>22621</v>
      </c>
    </row>
    <row r="2771" spans="1:24" x14ac:dyDescent="0.25">
      <c r="A2771" s="60">
        <v>220240028959</v>
      </c>
      <c r="B2771" s="43" t="s">
        <v>390</v>
      </c>
      <c r="C2771" s="61">
        <v>45476</v>
      </c>
      <c r="D2771" s="60">
        <v>22024005241</v>
      </c>
      <c r="E2771" s="43" t="s">
        <v>3065</v>
      </c>
      <c r="F2771" s="62">
        <v>937.75</v>
      </c>
      <c r="G2771" s="43" t="s">
        <v>5449</v>
      </c>
      <c r="H2771" s="43" t="s">
        <v>5450</v>
      </c>
      <c r="I2771" s="69">
        <v>220</v>
      </c>
      <c r="J2771" s="43" t="s">
        <v>678</v>
      </c>
      <c r="K2771" s="43" t="s">
        <v>678</v>
      </c>
      <c r="L2771" s="43" t="s">
        <v>399</v>
      </c>
      <c r="M2771" s="43" t="s">
        <v>585</v>
      </c>
      <c r="N2771" s="43" t="s">
        <v>539</v>
      </c>
      <c r="O2771" s="68" t="s">
        <v>326</v>
      </c>
      <c r="P2771" s="68" t="s">
        <v>4838</v>
      </c>
      <c r="Q2771" s="57" t="str">
        <f>MID(Tabla1[[#This Row],[Aplicación]],14,1)</f>
        <v>2</v>
      </c>
      <c r="R2771" s="35" t="s">
        <v>265</v>
      </c>
      <c r="S2771" s="57" t="str">
        <f>MID(Tabla1[[#This Row],[Aplicación]],6,2)</f>
        <v>10</v>
      </c>
      <c r="T2771" s="54" t="str">
        <f>VLOOKUP(Tabla1[[#This Row],[AREA]],Hoja1!A:B,2,FALSE)</f>
        <v>10. Personas mayores, familia y servicios sociales</v>
      </c>
      <c r="U2771" s="57" t="str">
        <f>MID(Tabla1[[#This Row],[Aplicación]],9,4)</f>
        <v>2315</v>
      </c>
      <c r="V2771" s="54" t="str">
        <f>VLOOKUP(Tabla1[[#This Row],[PROGRAMA]],Hoja1!A:B,2,FALSE)</f>
        <v>2315. Políticas de Igualdad e infancia</v>
      </c>
      <c r="W2771" s="57" t="str">
        <f>MID(Tabla1[[#This Row],[Aplicación]],14,2)</f>
        <v>22</v>
      </c>
      <c r="X2771" s="57" t="str">
        <f>MID(Tabla1[[#This Row],[Aplicación]],14,6)</f>
        <v>22621</v>
      </c>
    </row>
    <row r="2772" spans="1:24" x14ac:dyDescent="0.25">
      <c r="A2772" s="60">
        <v>220240028973</v>
      </c>
      <c r="B2772" s="43" t="s">
        <v>390</v>
      </c>
      <c r="C2772" s="61">
        <v>45476</v>
      </c>
      <c r="D2772" s="60">
        <v>22024005240</v>
      </c>
      <c r="E2772" s="43" t="s">
        <v>3065</v>
      </c>
      <c r="F2772" s="62">
        <v>2238.5</v>
      </c>
      <c r="G2772" s="43" t="s">
        <v>878</v>
      </c>
      <c r="H2772" s="43" t="s">
        <v>5486</v>
      </c>
      <c r="I2772" s="69">
        <v>220</v>
      </c>
      <c r="J2772" s="43" t="s">
        <v>398</v>
      </c>
      <c r="K2772" s="43" t="s">
        <v>398</v>
      </c>
      <c r="L2772" s="43" t="s">
        <v>413</v>
      </c>
      <c r="M2772" s="43" t="s">
        <v>585</v>
      </c>
      <c r="N2772" s="43" t="s">
        <v>539</v>
      </c>
      <c r="O2772" s="68" t="s">
        <v>326</v>
      </c>
      <c r="P2772" s="68" t="s">
        <v>4838</v>
      </c>
      <c r="Q2772" s="57" t="str">
        <f>MID(Tabla1[[#This Row],[Aplicación]],14,1)</f>
        <v>2</v>
      </c>
      <c r="R2772" s="35" t="s">
        <v>265</v>
      </c>
      <c r="S2772" s="57" t="str">
        <f>MID(Tabla1[[#This Row],[Aplicación]],6,2)</f>
        <v>10</v>
      </c>
      <c r="T2772" s="54" t="str">
        <f>VLOOKUP(Tabla1[[#This Row],[AREA]],Hoja1!A:B,2,FALSE)</f>
        <v>10. Personas mayores, familia y servicios sociales</v>
      </c>
      <c r="U2772" s="57" t="str">
        <f>MID(Tabla1[[#This Row],[Aplicación]],9,4)</f>
        <v>2315</v>
      </c>
      <c r="V2772" s="54" t="str">
        <f>VLOOKUP(Tabla1[[#This Row],[PROGRAMA]],Hoja1!A:B,2,FALSE)</f>
        <v>2315. Políticas de Igualdad e infancia</v>
      </c>
      <c r="W2772" s="57" t="str">
        <f>MID(Tabla1[[#This Row],[Aplicación]],14,2)</f>
        <v>22</v>
      </c>
      <c r="X2772" s="57" t="str">
        <f>MID(Tabla1[[#This Row],[Aplicación]],14,6)</f>
        <v>22621</v>
      </c>
    </row>
    <row r="2773" spans="1:24" x14ac:dyDescent="0.25">
      <c r="A2773" s="60">
        <v>220240028960</v>
      </c>
      <c r="B2773" s="43" t="s">
        <v>390</v>
      </c>
      <c r="C2773" s="61">
        <v>45476</v>
      </c>
      <c r="D2773" s="60">
        <v>22024005243</v>
      </c>
      <c r="E2773" s="43" t="s">
        <v>3065</v>
      </c>
      <c r="F2773" s="62">
        <v>907.5</v>
      </c>
      <c r="G2773" s="43" t="s">
        <v>953</v>
      </c>
      <c r="H2773" s="43" t="s">
        <v>5487</v>
      </c>
      <c r="I2773" s="69">
        <v>220</v>
      </c>
      <c r="J2773" s="43" t="s">
        <v>506</v>
      </c>
      <c r="K2773" s="43" t="s">
        <v>506</v>
      </c>
      <c r="L2773" s="43" t="s">
        <v>399</v>
      </c>
      <c r="M2773" s="43" t="s">
        <v>585</v>
      </c>
      <c r="N2773" s="43" t="s">
        <v>539</v>
      </c>
      <c r="O2773" s="68" t="s">
        <v>326</v>
      </c>
      <c r="P2773" s="68" t="s">
        <v>4838</v>
      </c>
      <c r="Q2773" s="57" t="str">
        <f>MID(Tabla1[[#This Row],[Aplicación]],14,1)</f>
        <v>2</v>
      </c>
      <c r="R2773" s="35" t="s">
        <v>265</v>
      </c>
      <c r="S2773" s="57" t="str">
        <f>MID(Tabla1[[#This Row],[Aplicación]],6,2)</f>
        <v>10</v>
      </c>
      <c r="T2773" s="54" t="str">
        <f>VLOOKUP(Tabla1[[#This Row],[AREA]],Hoja1!A:B,2,FALSE)</f>
        <v>10. Personas mayores, familia y servicios sociales</v>
      </c>
      <c r="U2773" s="57" t="str">
        <f>MID(Tabla1[[#This Row],[Aplicación]],9,4)</f>
        <v>2315</v>
      </c>
      <c r="V2773" s="54" t="str">
        <f>VLOOKUP(Tabla1[[#This Row],[PROGRAMA]],Hoja1!A:B,2,FALSE)</f>
        <v>2315. Políticas de Igualdad e infancia</v>
      </c>
      <c r="W2773" s="57" t="str">
        <f>MID(Tabla1[[#This Row],[Aplicación]],14,2)</f>
        <v>22</v>
      </c>
      <c r="X2773" s="57" t="str">
        <f>MID(Tabla1[[#This Row],[Aplicación]],14,6)</f>
        <v>22621</v>
      </c>
    </row>
    <row r="2774" spans="1:24" x14ac:dyDescent="0.25">
      <c r="A2774" s="60">
        <v>220240028984</v>
      </c>
      <c r="B2774" s="43" t="s">
        <v>390</v>
      </c>
      <c r="C2774" s="61">
        <v>45476</v>
      </c>
      <c r="D2774" s="60">
        <v>22024005335</v>
      </c>
      <c r="E2774" s="43" t="s">
        <v>3065</v>
      </c>
      <c r="F2774" s="62">
        <v>484</v>
      </c>
      <c r="G2774" s="43" t="s">
        <v>55</v>
      </c>
      <c r="H2774" s="43" t="s">
        <v>5492</v>
      </c>
      <c r="I2774" s="69">
        <v>220</v>
      </c>
      <c r="J2774" s="43" t="s">
        <v>575</v>
      </c>
      <c r="K2774" s="43" t="s">
        <v>398</v>
      </c>
      <c r="L2774" s="43" t="s">
        <v>399</v>
      </c>
      <c r="M2774" s="43" t="s">
        <v>585</v>
      </c>
      <c r="N2774" s="43" t="s">
        <v>539</v>
      </c>
      <c r="O2774" s="68" t="s">
        <v>326</v>
      </c>
      <c r="P2774" s="68" t="s">
        <v>4838</v>
      </c>
      <c r="Q2774" s="57" t="str">
        <f>MID(Tabla1[[#This Row],[Aplicación]],14,1)</f>
        <v>2</v>
      </c>
      <c r="R2774" s="35" t="s">
        <v>265</v>
      </c>
      <c r="S2774" s="57" t="str">
        <f>MID(Tabla1[[#This Row],[Aplicación]],6,2)</f>
        <v>10</v>
      </c>
      <c r="T2774" s="54" t="str">
        <f>VLOOKUP(Tabla1[[#This Row],[AREA]],Hoja1!A:B,2,FALSE)</f>
        <v>10. Personas mayores, familia y servicios sociales</v>
      </c>
      <c r="U2774" s="57" t="str">
        <f>MID(Tabla1[[#This Row],[Aplicación]],9,4)</f>
        <v>2315</v>
      </c>
      <c r="V2774" s="54" t="str">
        <f>VLOOKUP(Tabla1[[#This Row],[PROGRAMA]],Hoja1!A:B,2,FALSE)</f>
        <v>2315. Políticas de Igualdad e infancia</v>
      </c>
      <c r="W2774" s="57" t="str">
        <f>MID(Tabla1[[#This Row],[Aplicación]],14,2)</f>
        <v>22</v>
      </c>
      <c r="X2774" s="57" t="str">
        <f>MID(Tabla1[[#This Row],[Aplicación]],14,6)</f>
        <v>22621</v>
      </c>
    </row>
    <row r="2775" spans="1:24" x14ac:dyDescent="0.25">
      <c r="A2775" s="60">
        <v>220240028975</v>
      </c>
      <c r="B2775" s="43" t="s">
        <v>390</v>
      </c>
      <c r="C2775" s="61">
        <v>45476</v>
      </c>
      <c r="D2775" s="60">
        <v>22024005276</v>
      </c>
      <c r="E2775" s="43" t="s">
        <v>3065</v>
      </c>
      <c r="F2775" s="62">
        <v>850</v>
      </c>
      <c r="G2775" s="43" t="s">
        <v>5493</v>
      </c>
      <c r="H2775" s="43" t="s">
        <v>5494</v>
      </c>
      <c r="I2775" s="69">
        <v>220</v>
      </c>
      <c r="J2775" s="43" t="s">
        <v>499</v>
      </c>
      <c r="K2775" s="43" t="s">
        <v>499</v>
      </c>
      <c r="L2775" s="43" t="s">
        <v>399</v>
      </c>
      <c r="M2775" s="43" t="s">
        <v>585</v>
      </c>
      <c r="N2775" s="43" t="s">
        <v>539</v>
      </c>
      <c r="O2775" s="68" t="s">
        <v>326</v>
      </c>
      <c r="P2775" s="68" t="s">
        <v>4838</v>
      </c>
      <c r="Q2775" s="57" t="str">
        <f>MID(Tabla1[[#This Row],[Aplicación]],14,1)</f>
        <v>2</v>
      </c>
      <c r="R2775" s="35" t="s">
        <v>265</v>
      </c>
      <c r="S2775" s="57" t="str">
        <f>MID(Tabla1[[#This Row],[Aplicación]],6,2)</f>
        <v>10</v>
      </c>
      <c r="T2775" s="54" t="str">
        <f>VLOOKUP(Tabla1[[#This Row],[AREA]],Hoja1!A:B,2,FALSE)</f>
        <v>10. Personas mayores, familia y servicios sociales</v>
      </c>
      <c r="U2775" s="57" t="str">
        <f>MID(Tabla1[[#This Row],[Aplicación]],9,4)</f>
        <v>2315</v>
      </c>
      <c r="V2775" s="54" t="str">
        <f>VLOOKUP(Tabla1[[#This Row],[PROGRAMA]],Hoja1!A:B,2,FALSE)</f>
        <v>2315. Políticas de Igualdad e infancia</v>
      </c>
      <c r="W2775" s="57" t="str">
        <f>MID(Tabla1[[#This Row],[Aplicación]],14,2)</f>
        <v>22</v>
      </c>
      <c r="X2775" s="57" t="str">
        <f>MID(Tabla1[[#This Row],[Aplicación]],14,6)</f>
        <v>22621</v>
      </c>
    </row>
    <row r="2776" spans="1:24" x14ac:dyDescent="0.25">
      <c r="A2776" s="60">
        <v>220240028974</v>
      </c>
      <c r="B2776" s="43" t="s">
        <v>390</v>
      </c>
      <c r="C2776" s="61">
        <v>45476</v>
      </c>
      <c r="D2776" s="60">
        <v>22024005242</v>
      </c>
      <c r="E2776" s="43" t="s">
        <v>3065</v>
      </c>
      <c r="F2776" s="62">
        <v>363</v>
      </c>
      <c r="G2776" s="43" t="s">
        <v>791</v>
      </c>
      <c r="H2776" s="43" t="s">
        <v>5508</v>
      </c>
      <c r="I2776" s="69">
        <v>220</v>
      </c>
      <c r="J2776" s="43" t="s">
        <v>537</v>
      </c>
      <c r="K2776" s="43" t="s">
        <v>537</v>
      </c>
      <c r="L2776" s="43" t="s">
        <v>399</v>
      </c>
      <c r="M2776" s="43" t="s">
        <v>585</v>
      </c>
      <c r="N2776" s="43" t="s">
        <v>539</v>
      </c>
      <c r="O2776" s="68" t="s">
        <v>326</v>
      </c>
      <c r="P2776" s="68" t="s">
        <v>4838</v>
      </c>
      <c r="Q2776" s="57" t="str">
        <f>MID(Tabla1[[#This Row],[Aplicación]],14,1)</f>
        <v>2</v>
      </c>
      <c r="R2776" s="35" t="s">
        <v>265</v>
      </c>
      <c r="S2776" s="57" t="str">
        <f>MID(Tabla1[[#This Row],[Aplicación]],6,2)</f>
        <v>10</v>
      </c>
      <c r="T2776" s="54" t="str">
        <f>VLOOKUP(Tabla1[[#This Row],[AREA]],Hoja1!A:B,2,FALSE)</f>
        <v>10. Personas mayores, familia y servicios sociales</v>
      </c>
      <c r="U2776" s="57" t="str">
        <f>MID(Tabla1[[#This Row],[Aplicación]],9,4)</f>
        <v>2315</v>
      </c>
      <c r="V2776" s="54" t="str">
        <f>VLOOKUP(Tabla1[[#This Row],[PROGRAMA]],Hoja1!A:B,2,FALSE)</f>
        <v>2315. Políticas de Igualdad e infancia</v>
      </c>
      <c r="W2776" s="57" t="str">
        <f>MID(Tabla1[[#This Row],[Aplicación]],14,2)</f>
        <v>22</v>
      </c>
      <c r="X2776" s="57" t="str">
        <f>MID(Tabla1[[#This Row],[Aplicación]],14,6)</f>
        <v>22621</v>
      </c>
    </row>
    <row r="2777" spans="1:24" x14ac:dyDescent="0.25">
      <c r="A2777" s="60">
        <v>220240028966</v>
      </c>
      <c r="B2777" s="43" t="s">
        <v>390</v>
      </c>
      <c r="C2777" s="61">
        <v>45476</v>
      </c>
      <c r="D2777" s="60">
        <v>22024005327</v>
      </c>
      <c r="E2777" s="43" t="s">
        <v>3065</v>
      </c>
      <c r="F2777" s="62">
        <v>299.11</v>
      </c>
      <c r="G2777" s="43" t="s">
        <v>3405</v>
      </c>
      <c r="H2777" s="43" t="s">
        <v>5511</v>
      </c>
      <c r="I2777" s="69">
        <v>220</v>
      </c>
      <c r="J2777" s="43" t="s">
        <v>398</v>
      </c>
      <c r="K2777" s="43" t="s">
        <v>398</v>
      </c>
      <c r="L2777" s="43" t="s">
        <v>399</v>
      </c>
      <c r="M2777" s="43" t="s">
        <v>585</v>
      </c>
      <c r="N2777" s="43" t="s">
        <v>539</v>
      </c>
      <c r="O2777" s="68" t="s">
        <v>326</v>
      </c>
      <c r="P2777" s="68" t="s">
        <v>4838</v>
      </c>
      <c r="Q2777" s="57" t="str">
        <f>MID(Tabla1[[#This Row],[Aplicación]],14,1)</f>
        <v>2</v>
      </c>
      <c r="R2777" s="35" t="s">
        <v>265</v>
      </c>
      <c r="S2777" s="57" t="str">
        <f>MID(Tabla1[[#This Row],[Aplicación]],6,2)</f>
        <v>10</v>
      </c>
      <c r="T2777" s="54" t="str">
        <f>VLOOKUP(Tabla1[[#This Row],[AREA]],Hoja1!A:B,2,FALSE)</f>
        <v>10. Personas mayores, familia y servicios sociales</v>
      </c>
      <c r="U2777" s="57" t="str">
        <f>MID(Tabla1[[#This Row],[Aplicación]],9,4)</f>
        <v>2315</v>
      </c>
      <c r="V2777" s="54" t="str">
        <f>VLOOKUP(Tabla1[[#This Row],[PROGRAMA]],Hoja1!A:B,2,FALSE)</f>
        <v>2315. Políticas de Igualdad e infancia</v>
      </c>
      <c r="W2777" s="57" t="str">
        <f>MID(Tabla1[[#This Row],[Aplicación]],14,2)</f>
        <v>22</v>
      </c>
      <c r="X2777" s="57" t="str">
        <f>MID(Tabla1[[#This Row],[Aplicación]],14,6)</f>
        <v>22621</v>
      </c>
    </row>
    <row r="2778" spans="1:24" x14ac:dyDescent="0.25">
      <c r="A2778" s="60">
        <v>220240031277</v>
      </c>
      <c r="B2778" s="43" t="s">
        <v>702</v>
      </c>
      <c r="C2778" s="61">
        <v>45490</v>
      </c>
      <c r="D2778" s="60">
        <v>22024000517</v>
      </c>
      <c r="E2778" s="43" t="s">
        <v>1451</v>
      </c>
      <c r="F2778" s="62">
        <v>105.78</v>
      </c>
      <c r="G2778" s="43" t="s">
        <v>82</v>
      </c>
      <c r="H2778" s="43" t="s">
        <v>5229</v>
      </c>
      <c r="I2778" s="69">
        <v>300</v>
      </c>
      <c r="J2778" s="43" t="s">
        <v>398</v>
      </c>
      <c r="K2778" s="43" t="s">
        <v>398</v>
      </c>
      <c r="L2778" s="43" t="s">
        <v>1049</v>
      </c>
      <c r="M2778" s="43" t="s">
        <v>395</v>
      </c>
      <c r="N2778" s="43" t="s">
        <v>396</v>
      </c>
      <c r="O2778" s="68" t="s">
        <v>325</v>
      </c>
      <c r="P2778" s="68" t="s">
        <v>4838</v>
      </c>
      <c r="Q2778" s="57" t="str">
        <f>MID(Tabla1[[#This Row],[Aplicación]],14,1)</f>
        <v>2</v>
      </c>
      <c r="R2778" s="35" t="s">
        <v>265</v>
      </c>
      <c r="S2778" s="57" t="str">
        <f>MID(Tabla1[[#This Row],[Aplicación]],6,2)</f>
        <v>10</v>
      </c>
      <c r="T2778" s="54" t="str">
        <f>VLOOKUP(Tabla1[[#This Row],[AREA]],Hoja1!A:B,2,FALSE)</f>
        <v>10. Personas mayores, familia y servicios sociales</v>
      </c>
      <c r="U2778" s="57" t="str">
        <f>MID(Tabla1[[#This Row],[Aplicación]],9,4)</f>
        <v>2314</v>
      </c>
      <c r="V2778" s="54" t="str">
        <f>VLOOKUP(Tabla1[[#This Row],[PROGRAMA]],Hoja1!A:B,2,FALSE)</f>
        <v>2314. Centro de programas juveniles</v>
      </c>
      <c r="W2778" s="57" t="str">
        <f>MID(Tabla1[[#This Row],[Aplicación]],14,2)</f>
        <v>21</v>
      </c>
      <c r="X2778" s="57" t="str">
        <f>MID(Tabla1[[#This Row],[Aplicación]],14,6)</f>
        <v>212</v>
      </c>
    </row>
    <row r="2779" spans="1:24" x14ac:dyDescent="0.25">
      <c r="A2779" s="60">
        <v>220239000814</v>
      </c>
      <c r="B2779" s="43" t="s">
        <v>390</v>
      </c>
      <c r="C2779" s="61">
        <v>45292</v>
      </c>
      <c r="D2779" s="60">
        <v>22024001370</v>
      </c>
      <c r="E2779" s="43" t="s">
        <v>1325</v>
      </c>
      <c r="F2779" s="62">
        <v>2601.5</v>
      </c>
      <c r="G2779" s="43" t="s">
        <v>301</v>
      </c>
      <c r="H2779" s="43" t="s">
        <v>2075</v>
      </c>
      <c r="I2779" s="69">
        <v>220</v>
      </c>
      <c r="J2779" s="43" t="s">
        <v>685</v>
      </c>
      <c r="K2779" s="43" t="s">
        <v>398</v>
      </c>
      <c r="L2779" s="43" t="s">
        <v>399</v>
      </c>
      <c r="M2779" s="43" t="s">
        <v>585</v>
      </c>
      <c r="N2779" s="43" t="s">
        <v>539</v>
      </c>
      <c r="O2779" s="52" t="s">
        <v>326</v>
      </c>
      <c r="P2779" s="63" t="s">
        <v>276</v>
      </c>
      <c r="Q2779" s="57" t="str">
        <f>MID(Tabla1[[#This Row],[Aplicación]],14,1)</f>
        <v>2</v>
      </c>
      <c r="R2779" s="35" t="s">
        <v>265</v>
      </c>
      <c r="S2779" s="57" t="str">
        <f>MID(Tabla1[[#This Row],[Aplicación]],6,2)</f>
        <v>10</v>
      </c>
      <c r="T2779" s="54" t="str">
        <f>VLOOKUP(Tabla1[[#This Row],[AREA]],Hoja1!A:B,2,FALSE)</f>
        <v>10. Personas mayores, familia y servicios sociales</v>
      </c>
      <c r="U2779" s="57" t="str">
        <f>MID(Tabla1[[#This Row],[Aplicación]],9,4)</f>
        <v>2315</v>
      </c>
      <c r="V2779" s="54" t="str">
        <f>VLOOKUP(Tabla1[[#This Row],[PROGRAMA]],Hoja1!A:B,2,FALSE)</f>
        <v>2315. Políticas de Igualdad e infancia</v>
      </c>
      <c r="W2779" s="57" t="str">
        <f>MID(Tabla1[[#This Row],[Aplicación]],14,2)</f>
        <v>22</v>
      </c>
      <c r="X2779" s="57" t="str">
        <f>MID(Tabla1[[#This Row],[Aplicación]],14,6)</f>
        <v>22699</v>
      </c>
    </row>
    <row r="2780" spans="1:24" x14ac:dyDescent="0.25">
      <c r="A2780" s="60">
        <v>220240011042</v>
      </c>
      <c r="B2780" s="43" t="s">
        <v>390</v>
      </c>
      <c r="C2780" s="61">
        <v>45392</v>
      </c>
      <c r="D2780" s="60">
        <v>22024003826</v>
      </c>
      <c r="E2780" s="43" t="s">
        <v>1325</v>
      </c>
      <c r="F2780" s="62">
        <v>4210.8</v>
      </c>
      <c r="G2780" s="43" t="s">
        <v>3373</v>
      </c>
      <c r="H2780" s="43" t="s">
        <v>4611</v>
      </c>
      <c r="I2780" s="69" t="s">
        <v>2930</v>
      </c>
      <c r="J2780" s="43" t="s">
        <v>3053</v>
      </c>
      <c r="K2780" s="43" t="s">
        <v>398</v>
      </c>
      <c r="L2780" s="43" t="s">
        <v>399</v>
      </c>
      <c r="M2780" s="43" t="s">
        <v>585</v>
      </c>
      <c r="N2780" s="43" t="s">
        <v>539</v>
      </c>
      <c r="O2780" s="68" t="s">
        <v>326</v>
      </c>
      <c r="P2780" s="68" t="s">
        <v>2931</v>
      </c>
      <c r="Q2780" s="57" t="s">
        <v>2932</v>
      </c>
      <c r="R2780" s="35" t="s">
        <v>265</v>
      </c>
      <c r="S2780" s="57" t="str">
        <f>MID(Tabla1[[#This Row],[Aplicación]],6,2)</f>
        <v>10</v>
      </c>
      <c r="T2780" s="54" t="str">
        <f>VLOOKUP(Tabla1[[#This Row],[AREA]],Hoja1!A:B,2,FALSE)</f>
        <v>10. Personas mayores, familia y servicios sociales</v>
      </c>
      <c r="U2780" s="57" t="str">
        <f>MID(Tabla1[[#This Row],[Aplicación]],9,4)</f>
        <v>2315</v>
      </c>
      <c r="V2780" s="54" t="str">
        <f>VLOOKUP(Tabla1[[#This Row],[PROGRAMA]],Hoja1!A:B,2,FALSE)</f>
        <v>2315. Políticas de Igualdad e infancia</v>
      </c>
      <c r="W2780" s="57" t="str">
        <f>MID(Tabla1[[#This Row],[Aplicación]],14,2)</f>
        <v>22</v>
      </c>
      <c r="X2780" s="57" t="str">
        <f>MID(Tabla1[[#This Row],[Aplicación]],14,6)</f>
        <v>22699</v>
      </c>
    </row>
    <row r="2781" spans="1:24" x14ac:dyDescent="0.25">
      <c r="A2781" s="60">
        <v>220239000787</v>
      </c>
      <c r="B2781" s="43" t="s">
        <v>390</v>
      </c>
      <c r="C2781" s="61">
        <v>45292</v>
      </c>
      <c r="D2781" s="60">
        <v>22024001544</v>
      </c>
      <c r="E2781" s="43" t="s">
        <v>1484</v>
      </c>
      <c r="F2781" s="62">
        <v>6165.61</v>
      </c>
      <c r="G2781" s="43" t="s">
        <v>500</v>
      </c>
      <c r="H2781" s="43" t="s">
        <v>2600</v>
      </c>
      <c r="I2781" s="69">
        <v>220</v>
      </c>
      <c r="J2781" s="43" t="s">
        <v>393</v>
      </c>
      <c r="K2781" s="43" t="s">
        <v>393</v>
      </c>
      <c r="L2781" s="43" t="s">
        <v>399</v>
      </c>
      <c r="M2781" s="43" t="s">
        <v>395</v>
      </c>
      <c r="N2781" s="43" t="s">
        <v>396</v>
      </c>
      <c r="O2781" s="52" t="s">
        <v>321</v>
      </c>
      <c r="P2781" s="63" t="s">
        <v>276</v>
      </c>
      <c r="Q2781" s="57" t="str">
        <f>MID(Tabla1[[#This Row],[Aplicación]],14,1)</f>
        <v>2</v>
      </c>
      <c r="R2781" s="35" t="s">
        <v>265</v>
      </c>
      <c r="S2781" s="57" t="str">
        <f>MID(Tabla1[[#This Row],[Aplicación]],6,2)</f>
        <v>10</v>
      </c>
      <c r="T2781" s="54" t="str">
        <f>VLOOKUP(Tabla1[[#This Row],[AREA]],Hoja1!A:B,2,FALSE)</f>
        <v>10. Personas mayores, familia y servicios sociales</v>
      </c>
      <c r="U2781" s="57" t="str">
        <f>MID(Tabla1[[#This Row],[Aplicación]],9,4)</f>
        <v>2315</v>
      </c>
      <c r="V2781" s="54" t="str">
        <f>VLOOKUP(Tabla1[[#This Row],[PROGRAMA]],Hoja1!A:B,2,FALSE)</f>
        <v>2315. Políticas de Igualdad e infancia</v>
      </c>
      <c r="W2781" s="57" t="str">
        <f>MID(Tabla1[[#This Row],[Aplicación]],14,2)</f>
        <v>22</v>
      </c>
      <c r="X2781" s="57" t="str">
        <f>MID(Tabla1[[#This Row],[Aplicación]],14,6)</f>
        <v>22700</v>
      </c>
    </row>
    <row r="2782" spans="1:24" x14ac:dyDescent="0.25">
      <c r="A2782" s="60">
        <v>220239000346</v>
      </c>
      <c r="B2782" s="43" t="s">
        <v>390</v>
      </c>
      <c r="C2782" s="61">
        <v>45292</v>
      </c>
      <c r="D2782" s="60">
        <v>22024001303</v>
      </c>
      <c r="E2782" s="43" t="s">
        <v>1375</v>
      </c>
      <c r="F2782" s="62">
        <v>21938.639999999999</v>
      </c>
      <c r="G2782" s="43" t="s">
        <v>659</v>
      </c>
      <c r="H2782" s="43" t="s">
        <v>1918</v>
      </c>
      <c r="I2782" s="69">
        <v>220</v>
      </c>
      <c r="J2782" s="43" t="s">
        <v>499</v>
      </c>
      <c r="K2782" s="43" t="s">
        <v>499</v>
      </c>
      <c r="L2782" s="43" t="s">
        <v>399</v>
      </c>
      <c r="M2782" s="43" t="s">
        <v>395</v>
      </c>
      <c r="N2782" s="43" t="s">
        <v>396</v>
      </c>
      <c r="O2782" s="52" t="s">
        <v>321</v>
      </c>
      <c r="P2782" s="63" t="s">
        <v>276</v>
      </c>
      <c r="Q2782" s="57" t="str">
        <f>MID(Tabla1[[#This Row],[Aplicación]],14,1)</f>
        <v>2</v>
      </c>
      <c r="R2782" s="35" t="s">
        <v>265</v>
      </c>
      <c r="S2782" s="57" t="str">
        <f>MID(Tabla1[[#This Row],[Aplicación]],6,2)</f>
        <v>10</v>
      </c>
      <c r="T2782" s="54" t="str">
        <f>VLOOKUP(Tabla1[[#This Row],[AREA]],Hoja1!A:B,2,FALSE)</f>
        <v>10. Personas mayores, familia y servicios sociales</v>
      </c>
      <c r="U2782" s="57" t="str">
        <f>MID(Tabla1[[#This Row],[Aplicación]],9,4)</f>
        <v>2315</v>
      </c>
      <c r="V2782" s="54" t="str">
        <f>VLOOKUP(Tabla1[[#This Row],[PROGRAMA]],Hoja1!A:B,2,FALSE)</f>
        <v>2315. Políticas de Igualdad e infancia</v>
      </c>
      <c r="W2782" s="57" t="str">
        <f>MID(Tabla1[[#This Row],[Aplicación]],14,2)</f>
        <v>22</v>
      </c>
      <c r="X2782" s="57" t="str">
        <f>MID(Tabla1[[#This Row],[Aplicación]],14,6)</f>
        <v>22799</v>
      </c>
    </row>
    <row r="2783" spans="1:24" x14ac:dyDescent="0.25">
      <c r="A2783" s="60">
        <v>220229000156</v>
      </c>
      <c r="B2783" s="43" t="s">
        <v>390</v>
      </c>
      <c r="C2783" s="61">
        <v>45292</v>
      </c>
      <c r="D2783" s="60">
        <v>22024003228</v>
      </c>
      <c r="E2783" s="43" t="s">
        <v>1375</v>
      </c>
      <c r="F2783" s="62">
        <v>4072.32</v>
      </c>
      <c r="G2783" s="43" t="s">
        <v>42</v>
      </c>
      <c r="H2783" s="43" t="s">
        <v>737</v>
      </c>
      <c r="I2783" s="69">
        <v>220</v>
      </c>
      <c r="J2783" s="43" t="s">
        <v>398</v>
      </c>
      <c r="K2783" s="43" t="s">
        <v>398</v>
      </c>
      <c r="L2783" s="43" t="s">
        <v>399</v>
      </c>
      <c r="M2783" s="43" t="s">
        <v>395</v>
      </c>
      <c r="N2783" s="43" t="s">
        <v>433</v>
      </c>
      <c r="O2783" s="52" t="s">
        <v>321</v>
      </c>
      <c r="P2783" s="63" t="s">
        <v>276</v>
      </c>
      <c r="Q2783" s="57" t="str">
        <f>MID(Tabla1[[#This Row],[Aplicación]],14,1)</f>
        <v>2</v>
      </c>
      <c r="R2783" s="35" t="s">
        <v>265</v>
      </c>
      <c r="S2783" s="57" t="str">
        <f>MID(Tabla1[[#This Row],[Aplicación]],6,2)</f>
        <v>10</v>
      </c>
      <c r="T2783" s="54" t="str">
        <f>VLOOKUP(Tabla1[[#This Row],[AREA]],Hoja1!A:B,2,FALSE)</f>
        <v>10. Personas mayores, familia y servicios sociales</v>
      </c>
      <c r="U2783" s="57" t="str">
        <f>MID(Tabla1[[#This Row],[Aplicación]],9,4)</f>
        <v>2315</v>
      </c>
      <c r="V2783" s="54" t="str">
        <f>VLOOKUP(Tabla1[[#This Row],[PROGRAMA]],Hoja1!A:B,2,FALSE)</f>
        <v>2315. Políticas de Igualdad e infancia</v>
      </c>
      <c r="W2783" s="57" t="str">
        <f>MID(Tabla1[[#This Row],[Aplicación]],14,2)</f>
        <v>22</v>
      </c>
      <c r="X2783" s="57" t="str">
        <f>MID(Tabla1[[#This Row],[Aplicación]],14,6)</f>
        <v>22799</v>
      </c>
    </row>
    <row r="2784" spans="1:24" x14ac:dyDescent="0.25">
      <c r="A2784" s="60">
        <v>220239000316</v>
      </c>
      <c r="B2784" s="43" t="s">
        <v>390</v>
      </c>
      <c r="C2784" s="61">
        <v>45292</v>
      </c>
      <c r="D2784" s="60">
        <v>22024001127</v>
      </c>
      <c r="E2784" s="43" t="s">
        <v>1375</v>
      </c>
      <c r="F2784" s="62">
        <v>23000</v>
      </c>
      <c r="G2784" s="43" t="s">
        <v>541</v>
      </c>
      <c r="H2784" s="43" t="s">
        <v>2297</v>
      </c>
      <c r="I2784" s="69">
        <v>220</v>
      </c>
      <c r="J2784" s="43" t="s">
        <v>542</v>
      </c>
      <c r="K2784" s="43" t="s">
        <v>543</v>
      </c>
      <c r="L2784" s="43" t="s">
        <v>399</v>
      </c>
      <c r="M2784" s="43" t="s">
        <v>395</v>
      </c>
      <c r="N2784" s="43" t="s">
        <v>396</v>
      </c>
      <c r="O2784" s="52" t="s">
        <v>321</v>
      </c>
      <c r="P2784" s="63" t="s">
        <v>276</v>
      </c>
      <c r="Q2784" s="57" t="str">
        <f>MID(Tabla1[[#This Row],[Aplicación]],14,1)</f>
        <v>2</v>
      </c>
      <c r="R2784" s="35" t="s">
        <v>265</v>
      </c>
      <c r="S2784" s="57" t="str">
        <f>MID(Tabla1[[#This Row],[Aplicación]],6,2)</f>
        <v>10</v>
      </c>
      <c r="T2784" s="54" t="str">
        <f>VLOOKUP(Tabla1[[#This Row],[AREA]],Hoja1!A:B,2,FALSE)</f>
        <v>10. Personas mayores, familia y servicios sociales</v>
      </c>
      <c r="U2784" s="57" t="str">
        <f>MID(Tabla1[[#This Row],[Aplicación]],9,4)</f>
        <v>2315</v>
      </c>
      <c r="V2784" s="54" t="str">
        <f>VLOOKUP(Tabla1[[#This Row],[PROGRAMA]],Hoja1!A:B,2,FALSE)</f>
        <v>2315. Políticas de Igualdad e infancia</v>
      </c>
      <c r="W2784" s="57" t="str">
        <f>MID(Tabla1[[#This Row],[Aplicación]],14,2)</f>
        <v>22</v>
      </c>
      <c r="X2784" s="57" t="str">
        <f>MID(Tabla1[[#This Row],[Aplicación]],14,6)</f>
        <v>22799</v>
      </c>
    </row>
    <row r="2785" spans="1:24" x14ac:dyDescent="0.25">
      <c r="A2785" s="60">
        <v>220240025795</v>
      </c>
      <c r="B2785" s="43" t="s">
        <v>390</v>
      </c>
      <c r="C2785" s="61">
        <v>45462</v>
      </c>
      <c r="D2785" s="60">
        <v>22024005047</v>
      </c>
      <c r="E2785" s="43" t="s">
        <v>1375</v>
      </c>
      <c r="F2785" s="62">
        <v>120</v>
      </c>
      <c r="G2785" s="43" t="s">
        <v>363</v>
      </c>
      <c r="H2785" s="43" t="s">
        <v>3146</v>
      </c>
      <c r="I2785" s="69" t="s">
        <v>2930</v>
      </c>
      <c r="J2785" s="43" t="s">
        <v>398</v>
      </c>
      <c r="K2785" s="43" t="s">
        <v>398</v>
      </c>
      <c r="L2785" s="43" t="s">
        <v>399</v>
      </c>
      <c r="M2785" s="43" t="s">
        <v>585</v>
      </c>
      <c r="N2785" s="43" t="s">
        <v>539</v>
      </c>
      <c r="O2785" s="68" t="s">
        <v>326</v>
      </c>
      <c r="P2785" s="68" t="s">
        <v>2931</v>
      </c>
      <c r="Q2785" s="57" t="s">
        <v>2932</v>
      </c>
      <c r="R2785" s="35" t="s">
        <v>265</v>
      </c>
      <c r="S2785" s="57" t="str">
        <f>MID(Tabla1[[#This Row],[Aplicación]],6,2)</f>
        <v>10</v>
      </c>
      <c r="T2785" s="54" t="str">
        <f>VLOOKUP(Tabla1[[#This Row],[AREA]],Hoja1!A:B,2,FALSE)</f>
        <v>10. Personas mayores, familia y servicios sociales</v>
      </c>
      <c r="U2785" s="57" t="str">
        <f>MID(Tabla1[[#This Row],[Aplicación]],9,4)</f>
        <v>2315</v>
      </c>
      <c r="V2785" s="54" t="str">
        <f>VLOOKUP(Tabla1[[#This Row],[PROGRAMA]],Hoja1!A:B,2,FALSE)</f>
        <v>2315. Políticas de Igualdad e infancia</v>
      </c>
      <c r="W2785" s="57" t="str">
        <f>MID(Tabla1[[#This Row],[Aplicación]],14,2)</f>
        <v>22</v>
      </c>
      <c r="X2785" s="57" t="str">
        <f>MID(Tabla1[[#This Row],[Aplicación]],14,6)</f>
        <v>22799</v>
      </c>
    </row>
    <row r="2786" spans="1:24" x14ac:dyDescent="0.25">
      <c r="A2786" s="60">
        <v>220240025792</v>
      </c>
      <c r="B2786" s="43" t="s">
        <v>390</v>
      </c>
      <c r="C2786" s="61">
        <v>45462</v>
      </c>
      <c r="D2786" s="60">
        <v>22024004917</v>
      </c>
      <c r="E2786" s="43" t="s">
        <v>1375</v>
      </c>
      <c r="F2786" s="62">
        <v>140</v>
      </c>
      <c r="G2786" s="43" t="s">
        <v>1007</v>
      </c>
      <c r="H2786" s="43" t="s">
        <v>3148</v>
      </c>
      <c r="I2786" s="69" t="s">
        <v>2930</v>
      </c>
      <c r="J2786" s="43" t="s">
        <v>398</v>
      </c>
      <c r="K2786" s="43" t="s">
        <v>398</v>
      </c>
      <c r="L2786" s="43" t="s">
        <v>399</v>
      </c>
      <c r="M2786" s="43" t="s">
        <v>585</v>
      </c>
      <c r="N2786" s="43" t="s">
        <v>539</v>
      </c>
      <c r="O2786" s="68" t="s">
        <v>326</v>
      </c>
      <c r="P2786" s="68" t="s">
        <v>2931</v>
      </c>
      <c r="Q2786" s="57" t="s">
        <v>2932</v>
      </c>
      <c r="R2786" s="35" t="s">
        <v>265</v>
      </c>
      <c r="S2786" s="57" t="str">
        <f>MID(Tabla1[[#This Row],[Aplicación]],6,2)</f>
        <v>10</v>
      </c>
      <c r="T2786" s="54" t="str">
        <f>VLOOKUP(Tabla1[[#This Row],[AREA]],Hoja1!A:B,2,FALSE)</f>
        <v>10. Personas mayores, familia y servicios sociales</v>
      </c>
      <c r="U2786" s="57" t="str">
        <f>MID(Tabla1[[#This Row],[Aplicación]],9,4)</f>
        <v>2315</v>
      </c>
      <c r="V2786" s="54" t="str">
        <f>VLOOKUP(Tabla1[[#This Row],[PROGRAMA]],Hoja1!A:B,2,FALSE)</f>
        <v>2315. Políticas de Igualdad e infancia</v>
      </c>
      <c r="W2786" s="57" t="str">
        <f>MID(Tabla1[[#This Row],[Aplicación]],14,2)</f>
        <v>22</v>
      </c>
      <c r="X2786" s="57" t="str">
        <f>MID(Tabla1[[#This Row],[Aplicación]],14,6)</f>
        <v>22799</v>
      </c>
    </row>
    <row r="2787" spans="1:24" x14ac:dyDescent="0.25">
      <c r="A2787" s="60">
        <v>220240025793</v>
      </c>
      <c r="B2787" s="43" t="s">
        <v>390</v>
      </c>
      <c r="C2787" s="61">
        <v>45462</v>
      </c>
      <c r="D2787" s="60">
        <v>22024004920</v>
      </c>
      <c r="E2787" s="43" t="s">
        <v>1375</v>
      </c>
      <c r="F2787" s="62">
        <v>180</v>
      </c>
      <c r="G2787" s="43" t="s">
        <v>588</v>
      </c>
      <c r="H2787" s="43" t="s">
        <v>3149</v>
      </c>
      <c r="I2787" s="69" t="s">
        <v>2930</v>
      </c>
      <c r="J2787" s="43" t="s">
        <v>398</v>
      </c>
      <c r="K2787" s="43" t="s">
        <v>398</v>
      </c>
      <c r="L2787" s="43" t="s">
        <v>399</v>
      </c>
      <c r="M2787" s="43" t="s">
        <v>585</v>
      </c>
      <c r="N2787" s="43" t="s">
        <v>539</v>
      </c>
      <c r="O2787" s="68" t="s">
        <v>326</v>
      </c>
      <c r="P2787" s="68" t="s">
        <v>2931</v>
      </c>
      <c r="Q2787" s="57" t="s">
        <v>2932</v>
      </c>
      <c r="R2787" s="35" t="s">
        <v>265</v>
      </c>
      <c r="S2787" s="57" t="str">
        <f>MID(Tabla1[[#This Row],[Aplicación]],6,2)</f>
        <v>10</v>
      </c>
      <c r="T2787" s="54" t="str">
        <f>VLOOKUP(Tabla1[[#This Row],[AREA]],Hoja1!A:B,2,FALSE)</f>
        <v>10. Personas mayores, familia y servicios sociales</v>
      </c>
      <c r="U2787" s="57" t="str">
        <f>MID(Tabla1[[#This Row],[Aplicación]],9,4)</f>
        <v>2315</v>
      </c>
      <c r="V2787" s="54" t="str">
        <f>VLOOKUP(Tabla1[[#This Row],[PROGRAMA]],Hoja1!A:B,2,FALSE)</f>
        <v>2315. Políticas de Igualdad e infancia</v>
      </c>
      <c r="W2787" s="57" t="str">
        <f>MID(Tabla1[[#This Row],[Aplicación]],14,2)</f>
        <v>22</v>
      </c>
      <c r="X2787" s="57" t="str">
        <f>MID(Tabla1[[#This Row],[Aplicación]],14,6)</f>
        <v>22799</v>
      </c>
    </row>
    <row r="2788" spans="1:24" x14ac:dyDescent="0.25">
      <c r="A2788" s="60">
        <v>220240025798</v>
      </c>
      <c r="B2788" s="43" t="s">
        <v>390</v>
      </c>
      <c r="C2788" s="61">
        <v>45462</v>
      </c>
      <c r="D2788" s="60">
        <v>22024005076</v>
      </c>
      <c r="E2788" s="43" t="s">
        <v>1375</v>
      </c>
      <c r="F2788" s="62">
        <v>236.5</v>
      </c>
      <c r="G2788" s="43" t="s">
        <v>44</v>
      </c>
      <c r="H2788" s="43" t="s">
        <v>3152</v>
      </c>
      <c r="I2788" s="69" t="s">
        <v>2930</v>
      </c>
      <c r="J2788" s="43" t="s">
        <v>572</v>
      </c>
      <c r="K2788" s="43" t="s">
        <v>398</v>
      </c>
      <c r="L2788" s="43" t="s">
        <v>399</v>
      </c>
      <c r="M2788" s="43" t="s">
        <v>585</v>
      </c>
      <c r="N2788" s="43" t="s">
        <v>539</v>
      </c>
      <c r="O2788" s="68" t="s">
        <v>326</v>
      </c>
      <c r="P2788" s="68" t="s">
        <v>2931</v>
      </c>
      <c r="Q2788" s="57" t="s">
        <v>2932</v>
      </c>
      <c r="R2788" s="35" t="s">
        <v>265</v>
      </c>
      <c r="S2788" s="57" t="str">
        <f>MID(Tabla1[[#This Row],[Aplicación]],6,2)</f>
        <v>10</v>
      </c>
      <c r="T2788" s="54" t="str">
        <f>VLOOKUP(Tabla1[[#This Row],[AREA]],Hoja1!A:B,2,FALSE)</f>
        <v>10. Personas mayores, familia y servicios sociales</v>
      </c>
      <c r="U2788" s="57" t="str">
        <f>MID(Tabla1[[#This Row],[Aplicación]],9,4)</f>
        <v>2315</v>
      </c>
      <c r="V2788" s="54" t="str">
        <f>VLOOKUP(Tabla1[[#This Row],[PROGRAMA]],Hoja1!A:B,2,FALSE)</f>
        <v>2315. Políticas de Igualdad e infancia</v>
      </c>
      <c r="W2788" s="57" t="str">
        <f>MID(Tabla1[[#This Row],[Aplicación]],14,2)</f>
        <v>22</v>
      </c>
      <c r="X2788" s="57" t="str">
        <f>MID(Tabla1[[#This Row],[Aplicación]],14,6)</f>
        <v>22799</v>
      </c>
    </row>
    <row r="2789" spans="1:24" x14ac:dyDescent="0.25">
      <c r="A2789" s="60">
        <v>220240034704</v>
      </c>
      <c r="B2789" s="43" t="s">
        <v>702</v>
      </c>
      <c r="C2789" s="61">
        <v>45503</v>
      </c>
      <c r="D2789" s="60">
        <v>22024003673</v>
      </c>
      <c r="E2789" s="43" t="s">
        <v>1375</v>
      </c>
      <c r="F2789" s="62">
        <v>976.77</v>
      </c>
      <c r="G2789" s="43" t="s">
        <v>739</v>
      </c>
      <c r="H2789" s="43" t="s">
        <v>5112</v>
      </c>
      <c r="I2789" s="69" t="s">
        <v>2934</v>
      </c>
      <c r="J2789" s="43" t="s">
        <v>398</v>
      </c>
      <c r="K2789" s="43" t="s">
        <v>398</v>
      </c>
      <c r="L2789" s="43" t="s">
        <v>399</v>
      </c>
      <c r="M2789" s="43" t="s">
        <v>395</v>
      </c>
      <c r="N2789" s="43" t="s">
        <v>396</v>
      </c>
      <c r="O2789" s="68" t="s">
        <v>321</v>
      </c>
      <c r="P2789" s="68" t="s">
        <v>4838</v>
      </c>
      <c r="Q2789" s="57" t="str">
        <f>MID(Tabla1[[#This Row],[Aplicación]],14,1)</f>
        <v>2</v>
      </c>
      <c r="R2789" s="35" t="s">
        <v>265</v>
      </c>
      <c r="S2789" s="57" t="str">
        <f>MID(Tabla1[[#This Row],[Aplicación]],6,2)</f>
        <v>10</v>
      </c>
      <c r="T2789" s="54" t="str">
        <f>VLOOKUP(Tabla1[[#This Row],[AREA]],Hoja1!A:B,2,FALSE)</f>
        <v>10. Personas mayores, familia y servicios sociales</v>
      </c>
      <c r="U2789" s="57" t="str">
        <f>MID(Tabla1[[#This Row],[Aplicación]],9,4)</f>
        <v>2315</v>
      </c>
      <c r="V2789" s="54" t="str">
        <f>VLOOKUP(Tabla1[[#This Row],[PROGRAMA]],Hoja1!A:B,2,FALSE)</f>
        <v>2315. Políticas de Igualdad e infancia</v>
      </c>
      <c r="W2789" s="57" t="str">
        <f>MID(Tabla1[[#This Row],[Aplicación]],14,2)</f>
        <v>22</v>
      </c>
      <c r="X2789" s="57" t="str">
        <f>MID(Tabla1[[#This Row],[Aplicación]],14,6)</f>
        <v>22799</v>
      </c>
    </row>
    <row r="2790" spans="1:24" x14ac:dyDescent="0.25">
      <c r="A2790" s="60">
        <v>220240031295</v>
      </c>
      <c r="B2790" s="43" t="s">
        <v>390</v>
      </c>
      <c r="C2790" s="61">
        <v>45490</v>
      </c>
      <c r="D2790" s="60">
        <v>22024005662</v>
      </c>
      <c r="E2790" s="43" t="s">
        <v>1375</v>
      </c>
      <c r="F2790" s="62">
        <v>561</v>
      </c>
      <c r="G2790" s="43" t="s">
        <v>5265</v>
      </c>
      <c r="H2790" s="43" t="s">
        <v>5266</v>
      </c>
      <c r="I2790" s="69">
        <v>220</v>
      </c>
      <c r="J2790" s="43" t="s">
        <v>398</v>
      </c>
      <c r="K2790" s="43" t="s">
        <v>398</v>
      </c>
      <c r="L2790" s="43" t="s">
        <v>399</v>
      </c>
      <c r="M2790" s="43" t="s">
        <v>585</v>
      </c>
      <c r="N2790" s="43" t="s">
        <v>539</v>
      </c>
      <c r="O2790" s="68" t="s">
        <v>326</v>
      </c>
      <c r="P2790" s="68" t="s">
        <v>4838</v>
      </c>
      <c r="Q2790" s="57" t="str">
        <f>MID(Tabla1[[#This Row],[Aplicación]],14,1)</f>
        <v>2</v>
      </c>
      <c r="R2790" s="35" t="s">
        <v>265</v>
      </c>
      <c r="S2790" s="57" t="str">
        <f>MID(Tabla1[[#This Row],[Aplicación]],6,2)</f>
        <v>10</v>
      </c>
      <c r="T2790" s="54" t="str">
        <f>VLOOKUP(Tabla1[[#This Row],[AREA]],Hoja1!A:B,2,FALSE)</f>
        <v>10. Personas mayores, familia y servicios sociales</v>
      </c>
      <c r="U2790" s="57" t="str">
        <f>MID(Tabla1[[#This Row],[Aplicación]],9,4)</f>
        <v>2315</v>
      </c>
      <c r="V2790" s="54" t="str">
        <f>VLOOKUP(Tabla1[[#This Row],[PROGRAMA]],Hoja1!A:B,2,FALSE)</f>
        <v>2315. Políticas de Igualdad e infancia</v>
      </c>
      <c r="W2790" s="57" t="str">
        <f>MID(Tabla1[[#This Row],[Aplicación]],14,2)</f>
        <v>22</v>
      </c>
      <c r="X2790" s="57" t="str">
        <f>MID(Tabla1[[#This Row],[Aplicación]],14,6)</f>
        <v>22799</v>
      </c>
    </row>
    <row r="2791" spans="1:24" x14ac:dyDescent="0.25">
      <c r="A2791" s="60">
        <v>220240028958</v>
      </c>
      <c r="B2791" s="43" t="s">
        <v>390</v>
      </c>
      <c r="C2791" s="61">
        <v>45476</v>
      </c>
      <c r="D2791" s="60">
        <v>22024005225</v>
      </c>
      <c r="E2791" s="43" t="s">
        <v>1375</v>
      </c>
      <c r="F2791" s="62">
        <v>1600</v>
      </c>
      <c r="G2791" s="43" t="s">
        <v>4625</v>
      </c>
      <c r="H2791" s="43" t="s">
        <v>5441</v>
      </c>
      <c r="I2791" s="69">
        <v>220</v>
      </c>
      <c r="J2791" s="43" t="s">
        <v>420</v>
      </c>
      <c r="K2791" s="43" t="s">
        <v>420</v>
      </c>
      <c r="L2791" s="43" t="s">
        <v>399</v>
      </c>
      <c r="M2791" s="43" t="s">
        <v>585</v>
      </c>
      <c r="N2791" s="43" t="s">
        <v>539</v>
      </c>
      <c r="O2791" s="68" t="s">
        <v>326</v>
      </c>
      <c r="P2791" s="68" t="s">
        <v>4838</v>
      </c>
      <c r="Q2791" s="57" t="str">
        <f>MID(Tabla1[[#This Row],[Aplicación]],14,1)</f>
        <v>2</v>
      </c>
      <c r="R2791" s="35" t="s">
        <v>265</v>
      </c>
      <c r="S2791" s="57" t="str">
        <f>MID(Tabla1[[#This Row],[Aplicación]],6,2)</f>
        <v>10</v>
      </c>
      <c r="T2791" s="54" t="str">
        <f>VLOOKUP(Tabla1[[#This Row],[AREA]],Hoja1!A:B,2,FALSE)</f>
        <v>10. Personas mayores, familia y servicios sociales</v>
      </c>
      <c r="U2791" s="57" t="str">
        <f>MID(Tabla1[[#This Row],[Aplicación]],9,4)</f>
        <v>2315</v>
      </c>
      <c r="V2791" s="54" t="str">
        <f>VLOOKUP(Tabla1[[#This Row],[PROGRAMA]],Hoja1!A:B,2,FALSE)</f>
        <v>2315. Políticas de Igualdad e infancia</v>
      </c>
      <c r="W2791" s="57" t="str">
        <f>MID(Tabla1[[#This Row],[Aplicación]],14,2)</f>
        <v>22</v>
      </c>
      <c r="X2791" s="57" t="str">
        <f>MID(Tabla1[[#This Row],[Aplicación]],14,6)</f>
        <v>22799</v>
      </c>
    </row>
    <row r="2792" spans="1:24" x14ac:dyDescent="0.25">
      <c r="A2792" s="60">
        <v>220240028957</v>
      </c>
      <c r="B2792" s="43" t="s">
        <v>390</v>
      </c>
      <c r="C2792" s="61">
        <v>45476</v>
      </c>
      <c r="D2792" s="60">
        <v>22024005224</v>
      </c>
      <c r="E2792" s="43" t="s">
        <v>1375</v>
      </c>
      <c r="F2792" s="62">
        <v>1100</v>
      </c>
      <c r="G2792" s="43" t="s">
        <v>387</v>
      </c>
      <c r="H2792" s="43" t="s">
        <v>5442</v>
      </c>
      <c r="I2792" s="69">
        <v>220</v>
      </c>
      <c r="J2792" s="43" t="s">
        <v>398</v>
      </c>
      <c r="K2792" s="43" t="s">
        <v>398</v>
      </c>
      <c r="L2792" s="43" t="s">
        <v>399</v>
      </c>
      <c r="M2792" s="43" t="s">
        <v>585</v>
      </c>
      <c r="N2792" s="43" t="s">
        <v>539</v>
      </c>
      <c r="O2792" s="68" t="s">
        <v>326</v>
      </c>
      <c r="P2792" s="68" t="s">
        <v>4838</v>
      </c>
      <c r="Q2792" s="57" t="str">
        <f>MID(Tabla1[[#This Row],[Aplicación]],14,1)</f>
        <v>2</v>
      </c>
      <c r="R2792" s="35" t="s">
        <v>265</v>
      </c>
      <c r="S2792" s="57" t="str">
        <f>MID(Tabla1[[#This Row],[Aplicación]],6,2)</f>
        <v>10</v>
      </c>
      <c r="T2792" s="54" t="str">
        <f>VLOOKUP(Tabla1[[#This Row],[AREA]],Hoja1!A:B,2,FALSE)</f>
        <v>10. Personas mayores, familia y servicios sociales</v>
      </c>
      <c r="U2792" s="57" t="str">
        <f>MID(Tabla1[[#This Row],[Aplicación]],9,4)</f>
        <v>2315</v>
      </c>
      <c r="V2792" s="54" t="str">
        <f>VLOOKUP(Tabla1[[#This Row],[PROGRAMA]],Hoja1!A:B,2,FALSE)</f>
        <v>2315. Políticas de Igualdad e infancia</v>
      </c>
      <c r="W2792" s="57" t="str">
        <f>MID(Tabla1[[#This Row],[Aplicación]],14,2)</f>
        <v>22</v>
      </c>
      <c r="X2792" s="57" t="str">
        <f>MID(Tabla1[[#This Row],[Aplicación]],14,6)</f>
        <v>22799</v>
      </c>
    </row>
    <row r="2793" spans="1:24" x14ac:dyDescent="0.25">
      <c r="A2793" s="60">
        <v>220240028970</v>
      </c>
      <c r="B2793" s="43" t="s">
        <v>390</v>
      </c>
      <c r="C2793" s="61">
        <v>45476</v>
      </c>
      <c r="D2793" s="60">
        <v>22024005221</v>
      </c>
      <c r="E2793" s="43" t="s">
        <v>1375</v>
      </c>
      <c r="F2793" s="62">
        <v>2541</v>
      </c>
      <c r="G2793" s="43" t="s">
        <v>2480</v>
      </c>
      <c r="H2793" s="43" t="s">
        <v>5448</v>
      </c>
      <c r="I2793" s="69">
        <v>220</v>
      </c>
      <c r="J2793" s="43" t="s">
        <v>398</v>
      </c>
      <c r="K2793" s="43" t="s">
        <v>398</v>
      </c>
      <c r="L2793" s="43" t="s">
        <v>399</v>
      </c>
      <c r="M2793" s="43" t="s">
        <v>585</v>
      </c>
      <c r="N2793" s="43" t="s">
        <v>539</v>
      </c>
      <c r="O2793" s="68" t="s">
        <v>326</v>
      </c>
      <c r="P2793" s="68" t="s">
        <v>4838</v>
      </c>
      <c r="Q2793" s="57" t="str">
        <f>MID(Tabla1[[#This Row],[Aplicación]],14,1)</f>
        <v>2</v>
      </c>
      <c r="R2793" s="35" t="s">
        <v>265</v>
      </c>
      <c r="S2793" s="57" t="str">
        <f>MID(Tabla1[[#This Row],[Aplicación]],6,2)</f>
        <v>10</v>
      </c>
      <c r="T2793" s="54" t="str">
        <f>VLOOKUP(Tabla1[[#This Row],[AREA]],Hoja1!A:B,2,FALSE)</f>
        <v>10. Personas mayores, familia y servicios sociales</v>
      </c>
      <c r="U2793" s="57" t="str">
        <f>MID(Tabla1[[#This Row],[Aplicación]],9,4)</f>
        <v>2315</v>
      </c>
      <c r="V2793" s="54" t="str">
        <f>VLOOKUP(Tabla1[[#This Row],[PROGRAMA]],Hoja1!A:B,2,FALSE)</f>
        <v>2315. Políticas de Igualdad e infancia</v>
      </c>
      <c r="W2793" s="57" t="str">
        <f>MID(Tabla1[[#This Row],[Aplicación]],14,2)</f>
        <v>22</v>
      </c>
      <c r="X2793" s="57" t="str">
        <f>MID(Tabla1[[#This Row],[Aplicación]],14,6)</f>
        <v>22799</v>
      </c>
    </row>
    <row r="2794" spans="1:24" x14ac:dyDescent="0.25">
      <c r="A2794" s="60">
        <v>220240028956</v>
      </c>
      <c r="B2794" s="43" t="s">
        <v>390</v>
      </c>
      <c r="C2794" s="61">
        <v>45476</v>
      </c>
      <c r="D2794" s="60">
        <v>22024005222</v>
      </c>
      <c r="E2794" s="43" t="s">
        <v>1375</v>
      </c>
      <c r="F2794" s="62">
        <v>980</v>
      </c>
      <c r="G2794" s="43" t="s">
        <v>1007</v>
      </c>
      <c r="H2794" s="43" t="s">
        <v>5464</v>
      </c>
      <c r="I2794" s="69">
        <v>220</v>
      </c>
      <c r="J2794" s="43" t="s">
        <v>398</v>
      </c>
      <c r="K2794" s="43" t="s">
        <v>398</v>
      </c>
      <c r="L2794" s="43" t="s">
        <v>399</v>
      </c>
      <c r="M2794" s="43" t="s">
        <v>585</v>
      </c>
      <c r="N2794" s="43" t="s">
        <v>539</v>
      </c>
      <c r="O2794" s="68" t="s">
        <v>326</v>
      </c>
      <c r="P2794" s="68" t="s">
        <v>4838</v>
      </c>
      <c r="Q2794" s="57" t="str">
        <f>MID(Tabla1[[#This Row],[Aplicación]],14,1)</f>
        <v>2</v>
      </c>
      <c r="R2794" s="35" t="s">
        <v>265</v>
      </c>
      <c r="S2794" s="57" t="str">
        <f>MID(Tabla1[[#This Row],[Aplicación]],6,2)</f>
        <v>10</v>
      </c>
      <c r="T2794" s="54" t="str">
        <f>VLOOKUP(Tabla1[[#This Row],[AREA]],Hoja1!A:B,2,FALSE)</f>
        <v>10. Personas mayores, familia y servicios sociales</v>
      </c>
      <c r="U2794" s="57" t="str">
        <f>MID(Tabla1[[#This Row],[Aplicación]],9,4)</f>
        <v>2315</v>
      </c>
      <c r="V2794" s="54" t="str">
        <f>VLOOKUP(Tabla1[[#This Row],[PROGRAMA]],Hoja1!A:B,2,FALSE)</f>
        <v>2315. Políticas de Igualdad e infancia</v>
      </c>
      <c r="W2794" s="57" t="str">
        <f>MID(Tabla1[[#This Row],[Aplicación]],14,2)</f>
        <v>22</v>
      </c>
      <c r="X2794" s="57" t="str">
        <f>MID(Tabla1[[#This Row],[Aplicación]],14,6)</f>
        <v>22799</v>
      </c>
    </row>
    <row r="2795" spans="1:24" x14ac:dyDescent="0.25">
      <c r="A2795" s="60">
        <v>220240028962</v>
      </c>
      <c r="B2795" s="43" t="s">
        <v>390</v>
      </c>
      <c r="C2795" s="61">
        <v>45476</v>
      </c>
      <c r="D2795" s="60">
        <v>22024005257</v>
      </c>
      <c r="E2795" s="43" t="s">
        <v>1375</v>
      </c>
      <c r="F2795" s="62">
        <v>411.4</v>
      </c>
      <c r="G2795" s="43" t="s">
        <v>5467</v>
      </c>
      <c r="H2795" s="43" t="s">
        <v>5468</v>
      </c>
      <c r="I2795" s="69">
        <v>220</v>
      </c>
      <c r="J2795" s="43" t="s">
        <v>393</v>
      </c>
      <c r="K2795" s="43" t="s">
        <v>393</v>
      </c>
      <c r="L2795" s="43" t="s">
        <v>399</v>
      </c>
      <c r="M2795" s="43" t="s">
        <v>585</v>
      </c>
      <c r="N2795" s="43" t="s">
        <v>539</v>
      </c>
      <c r="O2795" s="68" t="s">
        <v>326</v>
      </c>
      <c r="P2795" s="68" t="s">
        <v>4838</v>
      </c>
      <c r="Q2795" s="57" t="str">
        <f>MID(Tabla1[[#This Row],[Aplicación]],14,1)</f>
        <v>2</v>
      </c>
      <c r="R2795" s="35" t="s">
        <v>265</v>
      </c>
      <c r="S2795" s="57" t="str">
        <f>MID(Tabla1[[#This Row],[Aplicación]],6,2)</f>
        <v>10</v>
      </c>
      <c r="T2795" s="54" t="str">
        <f>VLOOKUP(Tabla1[[#This Row],[AREA]],Hoja1!A:B,2,FALSE)</f>
        <v>10. Personas mayores, familia y servicios sociales</v>
      </c>
      <c r="U2795" s="57" t="str">
        <f>MID(Tabla1[[#This Row],[Aplicación]],9,4)</f>
        <v>2315</v>
      </c>
      <c r="V2795" s="54" t="str">
        <f>VLOOKUP(Tabla1[[#This Row],[PROGRAMA]],Hoja1!A:B,2,FALSE)</f>
        <v>2315. Políticas de Igualdad e infancia</v>
      </c>
      <c r="W2795" s="57" t="str">
        <f>MID(Tabla1[[#This Row],[Aplicación]],14,2)</f>
        <v>22</v>
      </c>
      <c r="X2795" s="57" t="str">
        <f>MID(Tabla1[[#This Row],[Aplicación]],14,6)</f>
        <v>22799</v>
      </c>
    </row>
    <row r="2796" spans="1:24" x14ac:dyDescent="0.25">
      <c r="A2796" s="60">
        <v>220240028961</v>
      </c>
      <c r="B2796" s="43" t="s">
        <v>390</v>
      </c>
      <c r="C2796" s="61">
        <v>45476</v>
      </c>
      <c r="D2796" s="60">
        <v>22024005253</v>
      </c>
      <c r="E2796" s="43" t="s">
        <v>1375</v>
      </c>
      <c r="F2796" s="62">
        <v>574.75</v>
      </c>
      <c r="G2796" s="43" t="s">
        <v>4599</v>
      </c>
      <c r="H2796" s="43" t="s">
        <v>5475</v>
      </c>
      <c r="I2796" s="69">
        <v>220</v>
      </c>
      <c r="J2796" s="43" t="s">
        <v>398</v>
      </c>
      <c r="K2796" s="43" t="s">
        <v>398</v>
      </c>
      <c r="L2796" s="43" t="s">
        <v>399</v>
      </c>
      <c r="M2796" s="43" t="s">
        <v>585</v>
      </c>
      <c r="N2796" s="43" t="s">
        <v>539</v>
      </c>
      <c r="O2796" s="68" t="s">
        <v>326</v>
      </c>
      <c r="P2796" s="68" t="s">
        <v>4838</v>
      </c>
      <c r="Q2796" s="57" t="str">
        <f>MID(Tabla1[[#This Row],[Aplicación]],14,1)</f>
        <v>2</v>
      </c>
      <c r="R2796" s="35" t="s">
        <v>265</v>
      </c>
      <c r="S2796" s="57" t="str">
        <f>MID(Tabla1[[#This Row],[Aplicación]],6,2)</f>
        <v>10</v>
      </c>
      <c r="T2796" s="54" t="str">
        <f>VLOOKUP(Tabla1[[#This Row],[AREA]],Hoja1!A:B,2,FALSE)</f>
        <v>10. Personas mayores, familia y servicios sociales</v>
      </c>
      <c r="U2796" s="57" t="str">
        <f>MID(Tabla1[[#This Row],[Aplicación]],9,4)</f>
        <v>2315</v>
      </c>
      <c r="V2796" s="54" t="str">
        <f>VLOOKUP(Tabla1[[#This Row],[PROGRAMA]],Hoja1!A:B,2,FALSE)</f>
        <v>2315. Políticas de Igualdad e infancia</v>
      </c>
      <c r="W2796" s="57" t="str">
        <f>MID(Tabla1[[#This Row],[Aplicación]],14,2)</f>
        <v>22</v>
      </c>
      <c r="X2796" s="57" t="str">
        <f>MID(Tabla1[[#This Row],[Aplicación]],14,6)</f>
        <v>22799</v>
      </c>
    </row>
    <row r="2797" spans="1:24" x14ac:dyDescent="0.25">
      <c r="A2797" s="60">
        <v>220240028985</v>
      </c>
      <c r="B2797" s="43" t="s">
        <v>390</v>
      </c>
      <c r="C2797" s="61">
        <v>45476</v>
      </c>
      <c r="D2797" s="60">
        <v>22024005446</v>
      </c>
      <c r="E2797" s="43" t="s">
        <v>1375</v>
      </c>
      <c r="F2797" s="62">
        <v>907.5</v>
      </c>
      <c r="G2797" s="43" t="s">
        <v>5476</v>
      </c>
      <c r="H2797" s="43" t="s">
        <v>5477</v>
      </c>
      <c r="I2797" s="69">
        <v>220</v>
      </c>
      <c r="J2797" s="43" t="s">
        <v>398</v>
      </c>
      <c r="K2797" s="43" t="s">
        <v>398</v>
      </c>
      <c r="L2797" s="43" t="s">
        <v>399</v>
      </c>
      <c r="M2797" s="43" t="s">
        <v>585</v>
      </c>
      <c r="N2797" s="43" t="s">
        <v>539</v>
      </c>
      <c r="O2797" s="68" t="s">
        <v>326</v>
      </c>
      <c r="P2797" s="68" t="s">
        <v>4838</v>
      </c>
      <c r="Q2797" s="57" t="str">
        <f>MID(Tabla1[[#This Row],[Aplicación]],14,1)</f>
        <v>2</v>
      </c>
      <c r="R2797" s="35" t="s">
        <v>265</v>
      </c>
      <c r="S2797" s="57" t="str">
        <f>MID(Tabla1[[#This Row],[Aplicación]],6,2)</f>
        <v>10</v>
      </c>
      <c r="T2797" s="54" t="str">
        <f>VLOOKUP(Tabla1[[#This Row],[AREA]],Hoja1!A:B,2,FALSE)</f>
        <v>10. Personas mayores, familia y servicios sociales</v>
      </c>
      <c r="U2797" s="57" t="str">
        <f>MID(Tabla1[[#This Row],[Aplicación]],9,4)</f>
        <v>2315</v>
      </c>
      <c r="V2797" s="54" t="str">
        <f>VLOOKUP(Tabla1[[#This Row],[PROGRAMA]],Hoja1!A:B,2,FALSE)</f>
        <v>2315. Políticas de Igualdad e infancia</v>
      </c>
      <c r="W2797" s="57" t="str">
        <f>MID(Tabla1[[#This Row],[Aplicación]],14,2)</f>
        <v>22</v>
      </c>
      <c r="X2797" s="57" t="str">
        <f>MID(Tabla1[[#This Row],[Aplicación]],14,6)</f>
        <v>22799</v>
      </c>
    </row>
    <row r="2798" spans="1:24" x14ac:dyDescent="0.25">
      <c r="A2798" s="60">
        <v>220240028987</v>
      </c>
      <c r="B2798" s="43" t="s">
        <v>390</v>
      </c>
      <c r="C2798" s="61">
        <v>45476</v>
      </c>
      <c r="D2798" s="60">
        <v>22024005448</v>
      </c>
      <c r="E2798" s="43" t="s">
        <v>1375</v>
      </c>
      <c r="F2798" s="62">
        <v>360</v>
      </c>
      <c r="G2798" s="43" t="s">
        <v>588</v>
      </c>
      <c r="H2798" s="43" t="s">
        <v>5491</v>
      </c>
      <c r="I2798" s="69">
        <v>220</v>
      </c>
      <c r="J2798" s="43" t="s">
        <v>398</v>
      </c>
      <c r="K2798" s="43" t="s">
        <v>398</v>
      </c>
      <c r="L2798" s="43" t="s">
        <v>399</v>
      </c>
      <c r="M2798" s="43" t="s">
        <v>585</v>
      </c>
      <c r="N2798" s="43" t="s">
        <v>539</v>
      </c>
      <c r="O2798" s="68" t="s">
        <v>326</v>
      </c>
      <c r="P2798" s="68" t="s">
        <v>4838</v>
      </c>
      <c r="Q2798" s="57" t="str">
        <f>MID(Tabla1[[#This Row],[Aplicación]],14,1)</f>
        <v>2</v>
      </c>
      <c r="R2798" s="35" t="s">
        <v>265</v>
      </c>
      <c r="S2798" s="57" t="str">
        <f>MID(Tabla1[[#This Row],[Aplicación]],6,2)</f>
        <v>10</v>
      </c>
      <c r="T2798" s="54" t="str">
        <f>VLOOKUP(Tabla1[[#This Row],[AREA]],Hoja1!A:B,2,FALSE)</f>
        <v>10. Personas mayores, familia y servicios sociales</v>
      </c>
      <c r="U2798" s="57" t="str">
        <f>MID(Tabla1[[#This Row],[Aplicación]],9,4)</f>
        <v>2315</v>
      </c>
      <c r="V2798" s="54" t="str">
        <f>VLOOKUP(Tabla1[[#This Row],[PROGRAMA]],Hoja1!A:B,2,FALSE)</f>
        <v>2315. Políticas de Igualdad e infancia</v>
      </c>
      <c r="W2798" s="57" t="str">
        <f>MID(Tabla1[[#This Row],[Aplicación]],14,2)</f>
        <v>22</v>
      </c>
      <c r="X2798" s="57" t="str">
        <f>MID(Tabla1[[#This Row],[Aplicación]],14,6)</f>
        <v>22799</v>
      </c>
    </row>
    <row r="2799" spans="1:24" x14ac:dyDescent="0.25">
      <c r="A2799" s="60">
        <v>220240028952</v>
      </c>
      <c r="B2799" s="43" t="s">
        <v>390</v>
      </c>
      <c r="C2799" s="61">
        <v>45476</v>
      </c>
      <c r="D2799" s="60">
        <v>22024005214</v>
      </c>
      <c r="E2799" s="43" t="s">
        <v>1375</v>
      </c>
      <c r="F2799" s="62">
        <v>600</v>
      </c>
      <c r="G2799" s="43" t="s">
        <v>4642</v>
      </c>
      <c r="H2799" s="43" t="s">
        <v>5503</v>
      </c>
      <c r="I2799" s="69">
        <v>220</v>
      </c>
      <c r="J2799" s="43" t="s">
        <v>398</v>
      </c>
      <c r="K2799" s="43" t="s">
        <v>398</v>
      </c>
      <c r="L2799" s="43" t="s">
        <v>399</v>
      </c>
      <c r="M2799" s="43" t="s">
        <v>585</v>
      </c>
      <c r="N2799" s="43" t="s">
        <v>539</v>
      </c>
      <c r="O2799" s="68" t="s">
        <v>326</v>
      </c>
      <c r="P2799" s="68" t="s">
        <v>4838</v>
      </c>
      <c r="Q2799" s="57" t="str">
        <f>MID(Tabla1[[#This Row],[Aplicación]],14,1)</f>
        <v>2</v>
      </c>
      <c r="R2799" s="35" t="s">
        <v>265</v>
      </c>
      <c r="S2799" s="57" t="str">
        <f>MID(Tabla1[[#This Row],[Aplicación]],6,2)</f>
        <v>10</v>
      </c>
      <c r="T2799" s="54" t="str">
        <f>VLOOKUP(Tabla1[[#This Row],[AREA]],Hoja1!A:B,2,FALSE)</f>
        <v>10. Personas mayores, familia y servicios sociales</v>
      </c>
      <c r="U2799" s="57" t="str">
        <f>MID(Tabla1[[#This Row],[Aplicación]],9,4)</f>
        <v>2315</v>
      </c>
      <c r="V2799" s="54" t="str">
        <f>VLOOKUP(Tabla1[[#This Row],[PROGRAMA]],Hoja1!A:B,2,FALSE)</f>
        <v>2315. Políticas de Igualdad e infancia</v>
      </c>
      <c r="W2799" s="57" t="str">
        <f>MID(Tabla1[[#This Row],[Aplicación]],14,2)</f>
        <v>22</v>
      </c>
      <c r="X2799" s="57" t="str">
        <f>MID(Tabla1[[#This Row],[Aplicación]],14,6)</f>
        <v>22799</v>
      </c>
    </row>
    <row r="2800" spans="1:24" x14ac:dyDescent="0.25">
      <c r="A2800" s="60">
        <v>220240028953</v>
      </c>
      <c r="B2800" s="43" t="s">
        <v>390</v>
      </c>
      <c r="C2800" s="61">
        <v>45476</v>
      </c>
      <c r="D2800" s="60">
        <v>22024005215</v>
      </c>
      <c r="E2800" s="43" t="s">
        <v>1375</v>
      </c>
      <c r="F2800" s="62">
        <v>574</v>
      </c>
      <c r="G2800" s="43" t="s">
        <v>5265</v>
      </c>
      <c r="H2800" s="43" t="s">
        <v>5505</v>
      </c>
      <c r="I2800" s="69">
        <v>220</v>
      </c>
      <c r="J2800" s="43" t="s">
        <v>398</v>
      </c>
      <c r="K2800" s="43" t="s">
        <v>398</v>
      </c>
      <c r="L2800" s="43" t="s">
        <v>399</v>
      </c>
      <c r="M2800" s="43" t="s">
        <v>585</v>
      </c>
      <c r="N2800" s="43" t="s">
        <v>539</v>
      </c>
      <c r="O2800" s="68" t="s">
        <v>326</v>
      </c>
      <c r="P2800" s="68" t="s">
        <v>4838</v>
      </c>
      <c r="Q2800" s="57" t="str">
        <f>MID(Tabla1[[#This Row],[Aplicación]],14,1)</f>
        <v>2</v>
      </c>
      <c r="R2800" s="35" t="s">
        <v>265</v>
      </c>
      <c r="S2800" s="57" t="str">
        <f>MID(Tabla1[[#This Row],[Aplicación]],6,2)</f>
        <v>10</v>
      </c>
      <c r="T2800" s="54" t="str">
        <f>VLOOKUP(Tabla1[[#This Row],[AREA]],Hoja1!A:B,2,FALSE)</f>
        <v>10. Personas mayores, familia y servicios sociales</v>
      </c>
      <c r="U2800" s="57" t="str">
        <f>MID(Tabla1[[#This Row],[Aplicación]],9,4)</f>
        <v>2315</v>
      </c>
      <c r="V2800" s="54" t="str">
        <f>VLOOKUP(Tabla1[[#This Row],[PROGRAMA]],Hoja1!A:B,2,FALSE)</f>
        <v>2315. Políticas de Igualdad e infancia</v>
      </c>
      <c r="W2800" s="57" t="str">
        <f>MID(Tabla1[[#This Row],[Aplicación]],14,2)</f>
        <v>22</v>
      </c>
      <c r="X2800" s="57" t="str">
        <f>MID(Tabla1[[#This Row],[Aplicación]],14,6)</f>
        <v>22799</v>
      </c>
    </row>
    <row r="2801" spans="1:24" x14ac:dyDescent="0.25">
      <c r="A2801" s="60">
        <v>220240028954</v>
      </c>
      <c r="B2801" s="43" t="s">
        <v>390</v>
      </c>
      <c r="C2801" s="61">
        <v>45476</v>
      </c>
      <c r="D2801" s="60">
        <v>22024005217</v>
      </c>
      <c r="E2801" s="43" t="s">
        <v>1375</v>
      </c>
      <c r="F2801" s="62">
        <v>500</v>
      </c>
      <c r="G2801" s="43" t="s">
        <v>3626</v>
      </c>
      <c r="H2801" s="43" t="s">
        <v>5506</v>
      </c>
      <c r="I2801" s="69">
        <v>220</v>
      </c>
      <c r="J2801" s="43" t="s">
        <v>398</v>
      </c>
      <c r="K2801" s="43" t="s">
        <v>398</v>
      </c>
      <c r="L2801" s="43" t="s">
        <v>399</v>
      </c>
      <c r="M2801" s="43" t="s">
        <v>585</v>
      </c>
      <c r="N2801" s="43" t="s">
        <v>539</v>
      </c>
      <c r="O2801" s="68" t="s">
        <v>326</v>
      </c>
      <c r="P2801" s="68" t="s">
        <v>4838</v>
      </c>
      <c r="Q2801" s="57" t="str">
        <f>MID(Tabla1[[#This Row],[Aplicación]],14,1)</f>
        <v>2</v>
      </c>
      <c r="R2801" s="35" t="s">
        <v>265</v>
      </c>
      <c r="S2801" s="57" t="str">
        <f>MID(Tabla1[[#This Row],[Aplicación]],6,2)</f>
        <v>10</v>
      </c>
      <c r="T2801" s="54" t="str">
        <f>VLOOKUP(Tabla1[[#This Row],[AREA]],Hoja1!A:B,2,FALSE)</f>
        <v>10. Personas mayores, familia y servicios sociales</v>
      </c>
      <c r="U2801" s="57" t="str">
        <f>MID(Tabla1[[#This Row],[Aplicación]],9,4)</f>
        <v>2315</v>
      </c>
      <c r="V2801" s="54" t="str">
        <f>VLOOKUP(Tabla1[[#This Row],[PROGRAMA]],Hoja1!A:B,2,FALSE)</f>
        <v>2315. Políticas de Igualdad e infancia</v>
      </c>
      <c r="W2801" s="57" t="str">
        <f>MID(Tabla1[[#This Row],[Aplicación]],14,2)</f>
        <v>22</v>
      </c>
      <c r="X2801" s="57" t="str">
        <f>MID(Tabla1[[#This Row],[Aplicación]],14,6)</f>
        <v>22799</v>
      </c>
    </row>
    <row r="2802" spans="1:24" x14ac:dyDescent="0.25">
      <c r="A2802" s="60">
        <v>220240028955</v>
      </c>
      <c r="B2802" s="43" t="s">
        <v>390</v>
      </c>
      <c r="C2802" s="61">
        <v>45476</v>
      </c>
      <c r="D2802" s="60">
        <v>22024005220</v>
      </c>
      <c r="E2802" s="43" t="s">
        <v>1375</v>
      </c>
      <c r="F2802" s="62">
        <v>480</v>
      </c>
      <c r="G2802" s="43" t="s">
        <v>363</v>
      </c>
      <c r="H2802" s="43" t="s">
        <v>5507</v>
      </c>
      <c r="I2802" s="69">
        <v>220</v>
      </c>
      <c r="J2802" s="43" t="s">
        <v>398</v>
      </c>
      <c r="K2802" s="43" t="s">
        <v>398</v>
      </c>
      <c r="L2802" s="43" t="s">
        <v>399</v>
      </c>
      <c r="M2802" s="43" t="s">
        <v>585</v>
      </c>
      <c r="N2802" s="43" t="s">
        <v>539</v>
      </c>
      <c r="O2802" s="68" t="s">
        <v>326</v>
      </c>
      <c r="P2802" s="68" t="s">
        <v>4838</v>
      </c>
      <c r="Q2802" s="57" t="str">
        <f>MID(Tabla1[[#This Row],[Aplicación]],14,1)</f>
        <v>2</v>
      </c>
      <c r="R2802" s="35" t="s">
        <v>265</v>
      </c>
      <c r="S2802" s="57" t="str">
        <f>MID(Tabla1[[#This Row],[Aplicación]],6,2)</f>
        <v>10</v>
      </c>
      <c r="T2802" s="54" t="str">
        <f>VLOOKUP(Tabla1[[#This Row],[AREA]],Hoja1!A:B,2,FALSE)</f>
        <v>10. Personas mayores, familia y servicios sociales</v>
      </c>
      <c r="U2802" s="57" t="str">
        <f>MID(Tabla1[[#This Row],[Aplicación]],9,4)</f>
        <v>2315</v>
      </c>
      <c r="V2802" s="54" t="str">
        <f>VLOOKUP(Tabla1[[#This Row],[PROGRAMA]],Hoja1!A:B,2,FALSE)</f>
        <v>2315. Políticas de Igualdad e infancia</v>
      </c>
      <c r="W2802" s="57" t="str">
        <f>MID(Tabla1[[#This Row],[Aplicación]],14,2)</f>
        <v>22</v>
      </c>
      <c r="X2802" s="57" t="str">
        <f>MID(Tabla1[[#This Row],[Aplicación]],14,6)</f>
        <v>22799</v>
      </c>
    </row>
    <row r="2803" spans="1:24" x14ac:dyDescent="0.25">
      <c r="A2803" s="60">
        <v>220240040896</v>
      </c>
      <c r="B2803" s="43" t="s">
        <v>390</v>
      </c>
      <c r="C2803" s="61">
        <v>45531</v>
      </c>
      <c r="D2803" s="60">
        <v>22024005693</v>
      </c>
      <c r="E2803" s="43" t="s">
        <v>1375</v>
      </c>
      <c r="F2803" s="62">
        <v>13163.18</v>
      </c>
      <c r="G2803" s="43" t="s">
        <v>659</v>
      </c>
      <c r="H2803" s="43" t="s">
        <v>5599</v>
      </c>
      <c r="I2803" s="69">
        <v>220</v>
      </c>
      <c r="J2803" s="43" t="s">
        <v>499</v>
      </c>
      <c r="K2803" s="43" t="s">
        <v>499</v>
      </c>
      <c r="L2803" s="43" t="s">
        <v>399</v>
      </c>
      <c r="M2803" s="43" t="s">
        <v>395</v>
      </c>
      <c r="N2803" s="43" t="s">
        <v>396</v>
      </c>
      <c r="O2803" s="68" t="s">
        <v>321</v>
      </c>
      <c r="P2803" s="68" t="s">
        <v>4838</v>
      </c>
      <c r="Q2803" s="57" t="str">
        <f>MID(Tabla1[[#This Row],[Aplicación]],14,1)</f>
        <v>2</v>
      </c>
      <c r="R2803" s="35" t="s">
        <v>265</v>
      </c>
      <c r="S2803" s="57" t="str">
        <f>MID(Tabla1[[#This Row],[Aplicación]],6,2)</f>
        <v>10</v>
      </c>
      <c r="T2803" s="54" t="str">
        <f>VLOOKUP(Tabla1[[#This Row],[AREA]],Hoja1!A:B,2,FALSE)</f>
        <v>10. Personas mayores, familia y servicios sociales</v>
      </c>
      <c r="U2803" s="57" t="str">
        <f>MID(Tabla1[[#This Row],[Aplicación]],9,4)</f>
        <v>2315</v>
      </c>
      <c r="V2803" s="54" t="str">
        <f>VLOOKUP(Tabla1[[#This Row],[PROGRAMA]],Hoja1!A:B,2,FALSE)</f>
        <v>2315. Políticas de Igualdad e infancia</v>
      </c>
      <c r="W2803" s="57" t="str">
        <f>MID(Tabla1[[#This Row],[Aplicación]],14,2)</f>
        <v>22</v>
      </c>
      <c r="X2803" s="57" t="str">
        <f>MID(Tabla1[[#This Row],[Aplicación]],14,6)</f>
        <v>22799</v>
      </c>
    </row>
    <row r="2804" spans="1:24" x14ac:dyDescent="0.25">
      <c r="A2804" s="60">
        <v>220240041382</v>
      </c>
      <c r="B2804" s="43" t="s">
        <v>390</v>
      </c>
      <c r="C2804" s="61">
        <v>45537</v>
      </c>
      <c r="D2804" s="60">
        <v>22024006169</v>
      </c>
      <c r="E2804" s="43" t="s">
        <v>1375</v>
      </c>
      <c r="F2804" s="62">
        <v>3630</v>
      </c>
      <c r="G2804" s="43" t="s">
        <v>2480</v>
      </c>
      <c r="H2804" s="43" t="s">
        <v>5657</v>
      </c>
      <c r="I2804" s="69">
        <v>220</v>
      </c>
      <c r="J2804" s="43" t="s">
        <v>398</v>
      </c>
      <c r="K2804" s="43" t="s">
        <v>398</v>
      </c>
      <c r="L2804" s="43" t="s">
        <v>399</v>
      </c>
      <c r="M2804" s="43" t="s">
        <v>585</v>
      </c>
      <c r="N2804" s="43" t="s">
        <v>539</v>
      </c>
      <c r="O2804" s="68" t="s">
        <v>326</v>
      </c>
      <c r="P2804" s="68" t="s">
        <v>4838</v>
      </c>
      <c r="Q2804" s="57" t="str">
        <f>MID(Tabla1[[#This Row],[Aplicación]],14,1)</f>
        <v>2</v>
      </c>
      <c r="R2804" s="35" t="s">
        <v>265</v>
      </c>
      <c r="S2804" s="57" t="str">
        <f>MID(Tabla1[[#This Row],[Aplicación]],6,2)</f>
        <v>10</v>
      </c>
      <c r="T2804" s="54" t="str">
        <f>VLOOKUP(Tabla1[[#This Row],[AREA]],Hoja1!A:B,2,FALSE)</f>
        <v>10. Personas mayores, familia y servicios sociales</v>
      </c>
      <c r="U2804" s="57" t="str">
        <f>MID(Tabla1[[#This Row],[Aplicación]],9,4)</f>
        <v>2315</v>
      </c>
      <c r="V2804" s="54" t="str">
        <f>VLOOKUP(Tabla1[[#This Row],[PROGRAMA]],Hoja1!A:B,2,FALSE)</f>
        <v>2315. Políticas de Igualdad e infancia</v>
      </c>
      <c r="W2804" s="57" t="str">
        <f>MID(Tabla1[[#This Row],[Aplicación]],14,2)</f>
        <v>22</v>
      </c>
      <c r="X2804" s="57" t="str">
        <f>MID(Tabla1[[#This Row],[Aplicación]],14,6)</f>
        <v>22799</v>
      </c>
    </row>
    <row r="2805" spans="1:24" x14ac:dyDescent="0.25">
      <c r="A2805" s="60">
        <v>220240041376</v>
      </c>
      <c r="B2805" s="43" t="s">
        <v>390</v>
      </c>
      <c r="C2805" s="61">
        <v>45537</v>
      </c>
      <c r="D2805" s="60">
        <v>22024006158</v>
      </c>
      <c r="E2805" s="43" t="s">
        <v>1375</v>
      </c>
      <c r="F2805" s="62">
        <v>3600</v>
      </c>
      <c r="G2805" s="43" t="s">
        <v>690</v>
      </c>
      <c r="H2805" s="43" t="s">
        <v>5660</v>
      </c>
      <c r="I2805" s="69">
        <v>220</v>
      </c>
      <c r="J2805" s="43" t="s">
        <v>691</v>
      </c>
      <c r="K2805" s="43" t="s">
        <v>398</v>
      </c>
      <c r="L2805" s="43" t="s">
        <v>399</v>
      </c>
      <c r="M2805" s="43" t="s">
        <v>585</v>
      </c>
      <c r="N2805" s="43" t="s">
        <v>539</v>
      </c>
      <c r="O2805" s="68" t="s">
        <v>326</v>
      </c>
      <c r="P2805" s="68" t="s">
        <v>4838</v>
      </c>
      <c r="Q2805" s="57" t="str">
        <f>MID(Tabla1[[#This Row],[Aplicación]],14,1)</f>
        <v>2</v>
      </c>
      <c r="R2805" s="35" t="s">
        <v>265</v>
      </c>
      <c r="S2805" s="57" t="str">
        <f>MID(Tabla1[[#This Row],[Aplicación]],6,2)</f>
        <v>10</v>
      </c>
      <c r="T2805" s="54" t="str">
        <f>VLOOKUP(Tabla1[[#This Row],[AREA]],Hoja1!A:B,2,FALSE)</f>
        <v>10. Personas mayores, familia y servicios sociales</v>
      </c>
      <c r="U2805" s="57" t="str">
        <f>MID(Tabla1[[#This Row],[Aplicación]],9,4)</f>
        <v>2315</v>
      </c>
      <c r="V2805" s="54" t="str">
        <f>VLOOKUP(Tabla1[[#This Row],[PROGRAMA]],Hoja1!A:B,2,FALSE)</f>
        <v>2315. Políticas de Igualdad e infancia</v>
      </c>
      <c r="W2805" s="57" t="str">
        <f>MID(Tabla1[[#This Row],[Aplicación]],14,2)</f>
        <v>22</v>
      </c>
      <c r="X2805" s="57" t="str">
        <f>MID(Tabla1[[#This Row],[Aplicación]],14,6)</f>
        <v>22799</v>
      </c>
    </row>
    <row r="2806" spans="1:24" x14ac:dyDescent="0.25">
      <c r="A2806" s="60">
        <v>220240041378</v>
      </c>
      <c r="B2806" s="43" t="s">
        <v>390</v>
      </c>
      <c r="C2806" s="61">
        <v>45537</v>
      </c>
      <c r="D2806" s="60">
        <v>22024006160</v>
      </c>
      <c r="E2806" s="43" t="s">
        <v>1375</v>
      </c>
      <c r="F2806" s="62">
        <v>2000</v>
      </c>
      <c r="G2806" s="43" t="s">
        <v>825</v>
      </c>
      <c r="H2806" s="43" t="s">
        <v>5683</v>
      </c>
      <c r="I2806" s="69">
        <v>220</v>
      </c>
      <c r="J2806" s="43" t="s">
        <v>398</v>
      </c>
      <c r="K2806" s="43" t="s">
        <v>398</v>
      </c>
      <c r="L2806" s="43" t="s">
        <v>399</v>
      </c>
      <c r="M2806" s="43" t="s">
        <v>585</v>
      </c>
      <c r="N2806" s="43" t="s">
        <v>539</v>
      </c>
      <c r="O2806" s="68" t="s">
        <v>326</v>
      </c>
      <c r="P2806" s="68" t="s">
        <v>4838</v>
      </c>
      <c r="Q2806" s="57" t="str">
        <f>MID(Tabla1[[#This Row],[Aplicación]],14,1)</f>
        <v>2</v>
      </c>
      <c r="R2806" s="35" t="s">
        <v>265</v>
      </c>
      <c r="S2806" s="57" t="str">
        <f>MID(Tabla1[[#This Row],[Aplicación]],6,2)</f>
        <v>10</v>
      </c>
      <c r="T2806" s="54" t="str">
        <f>VLOOKUP(Tabla1[[#This Row],[AREA]],Hoja1!A:B,2,FALSE)</f>
        <v>10. Personas mayores, familia y servicios sociales</v>
      </c>
      <c r="U2806" s="57" t="str">
        <f>MID(Tabla1[[#This Row],[Aplicación]],9,4)</f>
        <v>2315</v>
      </c>
      <c r="V2806" s="54" t="str">
        <f>VLOOKUP(Tabla1[[#This Row],[PROGRAMA]],Hoja1!A:B,2,FALSE)</f>
        <v>2315. Políticas de Igualdad e infancia</v>
      </c>
      <c r="W2806" s="57" t="str">
        <f>MID(Tabla1[[#This Row],[Aplicación]],14,2)</f>
        <v>22</v>
      </c>
      <c r="X2806" s="57" t="str">
        <f>MID(Tabla1[[#This Row],[Aplicación]],14,6)</f>
        <v>22799</v>
      </c>
    </row>
    <row r="2807" spans="1:24" x14ac:dyDescent="0.25">
      <c r="A2807" s="60">
        <v>220240041380</v>
      </c>
      <c r="B2807" s="43" t="s">
        <v>390</v>
      </c>
      <c r="C2807" s="61">
        <v>45537</v>
      </c>
      <c r="D2807" s="60">
        <v>22024006165</v>
      </c>
      <c r="E2807" s="43" t="s">
        <v>1375</v>
      </c>
      <c r="F2807" s="62">
        <v>1742.4</v>
      </c>
      <c r="G2807" s="43" t="s">
        <v>369</v>
      </c>
      <c r="H2807" s="43" t="s">
        <v>5701</v>
      </c>
      <c r="I2807" s="69">
        <v>220</v>
      </c>
      <c r="J2807" s="43" t="s">
        <v>592</v>
      </c>
      <c r="K2807" s="43" t="s">
        <v>398</v>
      </c>
      <c r="L2807" s="43" t="s">
        <v>399</v>
      </c>
      <c r="M2807" s="43" t="s">
        <v>585</v>
      </c>
      <c r="N2807" s="43" t="s">
        <v>539</v>
      </c>
      <c r="O2807" s="68" t="s">
        <v>326</v>
      </c>
      <c r="P2807" s="68" t="s">
        <v>4838</v>
      </c>
      <c r="Q2807" s="57" t="str">
        <f>MID(Tabla1[[#This Row],[Aplicación]],14,1)</f>
        <v>2</v>
      </c>
      <c r="R2807" s="35" t="s">
        <v>265</v>
      </c>
      <c r="S2807" s="57" t="str">
        <f>MID(Tabla1[[#This Row],[Aplicación]],6,2)</f>
        <v>10</v>
      </c>
      <c r="T2807" s="54" t="str">
        <f>VLOOKUP(Tabla1[[#This Row],[AREA]],Hoja1!A:B,2,FALSE)</f>
        <v>10. Personas mayores, familia y servicios sociales</v>
      </c>
      <c r="U2807" s="57" t="str">
        <f>MID(Tabla1[[#This Row],[Aplicación]],9,4)</f>
        <v>2315</v>
      </c>
      <c r="V2807" s="54" t="str">
        <f>VLOOKUP(Tabla1[[#This Row],[PROGRAMA]],Hoja1!A:B,2,FALSE)</f>
        <v>2315. Políticas de Igualdad e infancia</v>
      </c>
      <c r="W2807" s="57" t="str">
        <f>MID(Tabla1[[#This Row],[Aplicación]],14,2)</f>
        <v>22</v>
      </c>
      <c r="X2807" s="57" t="str">
        <f>MID(Tabla1[[#This Row],[Aplicación]],14,6)</f>
        <v>22799</v>
      </c>
    </row>
    <row r="2808" spans="1:24" x14ac:dyDescent="0.25">
      <c r="A2808" s="60">
        <v>220240041373</v>
      </c>
      <c r="B2808" s="43" t="s">
        <v>390</v>
      </c>
      <c r="C2808" s="61">
        <v>45537</v>
      </c>
      <c r="D2808" s="60">
        <v>22024006155</v>
      </c>
      <c r="E2808" s="43" t="s">
        <v>1375</v>
      </c>
      <c r="F2808" s="62">
        <v>1294.1099999999999</v>
      </c>
      <c r="G2808" s="43" t="s">
        <v>381</v>
      </c>
      <c r="H2808" s="43" t="s">
        <v>5804</v>
      </c>
      <c r="I2808" s="69">
        <v>220</v>
      </c>
      <c r="J2808" s="43" t="s">
        <v>398</v>
      </c>
      <c r="K2808" s="43" t="s">
        <v>398</v>
      </c>
      <c r="L2808" s="43" t="s">
        <v>399</v>
      </c>
      <c r="M2808" s="43" t="s">
        <v>585</v>
      </c>
      <c r="N2808" s="43" t="s">
        <v>539</v>
      </c>
      <c r="O2808" s="68" t="s">
        <v>326</v>
      </c>
      <c r="P2808" s="68" t="s">
        <v>4838</v>
      </c>
      <c r="Q2808" s="57" t="str">
        <f>MID(Tabla1[[#This Row],[Aplicación]],14,1)</f>
        <v>2</v>
      </c>
      <c r="R2808" s="35" t="s">
        <v>265</v>
      </c>
      <c r="S2808" s="57" t="str">
        <f>MID(Tabla1[[#This Row],[Aplicación]],6,2)</f>
        <v>10</v>
      </c>
      <c r="T2808" s="54" t="str">
        <f>VLOOKUP(Tabla1[[#This Row],[AREA]],Hoja1!A:B,2,FALSE)</f>
        <v>10. Personas mayores, familia y servicios sociales</v>
      </c>
      <c r="U2808" s="57" t="str">
        <f>MID(Tabla1[[#This Row],[Aplicación]],9,4)</f>
        <v>2315</v>
      </c>
      <c r="V2808" s="54" t="str">
        <f>VLOOKUP(Tabla1[[#This Row],[PROGRAMA]],Hoja1!A:B,2,FALSE)</f>
        <v>2315. Políticas de Igualdad e infancia</v>
      </c>
      <c r="W2808" s="57" t="str">
        <f>MID(Tabla1[[#This Row],[Aplicación]],14,2)</f>
        <v>22</v>
      </c>
      <c r="X2808" s="57" t="str">
        <f>MID(Tabla1[[#This Row],[Aplicación]],14,6)</f>
        <v>22799</v>
      </c>
    </row>
    <row r="2809" spans="1:24" x14ac:dyDescent="0.25">
      <c r="A2809" s="60">
        <v>220240041383</v>
      </c>
      <c r="B2809" s="43" t="s">
        <v>390</v>
      </c>
      <c r="C2809" s="61">
        <v>45537</v>
      </c>
      <c r="D2809" s="60">
        <v>22024006170</v>
      </c>
      <c r="E2809" s="43" t="s">
        <v>1375</v>
      </c>
      <c r="F2809" s="62">
        <v>1200</v>
      </c>
      <c r="G2809" s="43" t="s">
        <v>973</v>
      </c>
      <c r="H2809" s="43" t="s">
        <v>5809</v>
      </c>
      <c r="I2809" s="69">
        <v>220</v>
      </c>
      <c r="J2809" s="43" t="s">
        <v>398</v>
      </c>
      <c r="K2809" s="43" t="s">
        <v>398</v>
      </c>
      <c r="L2809" s="43" t="s">
        <v>399</v>
      </c>
      <c r="M2809" s="43" t="s">
        <v>585</v>
      </c>
      <c r="N2809" s="43" t="s">
        <v>539</v>
      </c>
      <c r="O2809" s="68" t="s">
        <v>326</v>
      </c>
      <c r="P2809" s="68" t="s">
        <v>4838</v>
      </c>
      <c r="Q2809" s="57" t="str">
        <f>MID(Tabla1[[#This Row],[Aplicación]],14,1)</f>
        <v>2</v>
      </c>
      <c r="R2809" s="35" t="s">
        <v>265</v>
      </c>
      <c r="S2809" s="57" t="str">
        <f>MID(Tabla1[[#This Row],[Aplicación]],6,2)</f>
        <v>10</v>
      </c>
      <c r="T2809" s="54" t="str">
        <f>VLOOKUP(Tabla1[[#This Row],[AREA]],Hoja1!A:B,2,FALSE)</f>
        <v>10. Personas mayores, familia y servicios sociales</v>
      </c>
      <c r="U2809" s="57" t="str">
        <f>MID(Tabla1[[#This Row],[Aplicación]],9,4)</f>
        <v>2315</v>
      </c>
      <c r="V2809" s="54" t="str">
        <f>VLOOKUP(Tabla1[[#This Row],[PROGRAMA]],Hoja1!A:B,2,FALSE)</f>
        <v>2315. Políticas de Igualdad e infancia</v>
      </c>
      <c r="W2809" s="57" t="str">
        <f>MID(Tabla1[[#This Row],[Aplicación]],14,2)</f>
        <v>22</v>
      </c>
      <c r="X2809" s="57" t="str">
        <f>MID(Tabla1[[#This Row],[Aplicación]],14,6)</f>
        <v>22799</v>
      </c>
    </row>
    <row r="2810" spans="1:24" x14ac:dyDescent="0.25">
      <c r="A2810" s="60">
        <v>220240041381</v>
      </c>
      <c r="B2810" s="43" t="s">
        <v>390</v>
      </c>
      <c r="C2810" s="61">
        <v>45537</v>
      </c>
      <c r="D2810" s="60">
        <v>22024006166</v>
      </c>
      <c r="E2810" s="43" t="s">
        <v>1375</v>
      </c>
      <c r="F2810" s="62">
        <v>960</v>
      </c>
      <c r="G2810" s="43" t="s">
        <v>686</v>
      </c>
      <c r="H2810" s="43" t="s">
        <v>5826</v>
      </c>
      <c r="I2810" s="69">
        <v>220</v>
      </c>
      <c r="J2810" s="43" t="s">
        <v>398</v>
      </c>
      <c r="K2810" s="43" t="s">
        <v>398</v>
      </c>
      <c r="L2810" s="43" t="s">
        <v>399</v>
      </c>
      <c r="M2810" s="43" t="s">
        <v>585</v>
      </c>
      <c r="N2810" s="43" t="s">
        <v>539</v>
      </c>
      <c r="O2810" s="68" t="s">
        <v>326</v>
      </c>
      <c r="P2810" s="68" t="s">
        <v>4838</v>
      </c>
      <c r="Q2810" s="57" t="str">
        <f>MID(Tabla1[[#This Row],[Aplicación]],14,1)</f>
        <v>2</v>
      </c>
      <c r="R2810" s="35" t="s">
        <v>265</v>
      </c>
      <c r="S2810" s="57" t="str">
        <f>MID(Tabla1[[#This Row],[Aplicación]],6,2)</f>
        <v>10</v>
      </c>
      <c r="T2810" s="54" t="str">
        <f>VLOOKUP(Tabla1[[#This Row],[AREA]],Hoja1!A:B,2,FALSE)</f>
        <v>10. Personas mayores, familia y servicios sociales</v>
      </c>
      <c r="U2810" s="57" t="str">
        <f>MID(Tabla1[[#This Row],[Aplicación]],9,4)</f>
        <v>2315</v>
      </c>
      <c r="V2810" s="54" t="str">
        <f>VLOOKUP(Tabla1[[#This Row],[PROGRAMA]],Hoja1!A:B,2,FALSE)</f>
        <v>2315. Políticas de Igualdad e infancia</v>
      </c>
      <c r="W2810" s="57" t="str">
        <f>MID(Tabla1[[#This Row],[Aplicación]],14,2)</f>
        <v>22</v>
      </c>
      <c r="X2810" s="57" t="str">
        <f>MID(Tabla1[[#This Row],[Aplicación]],14,6)</f>
        <v>22799</v>
      </c>
    </row>
    <row r="2811" spans="1:24" x14ac:dyDescent="0.25">
      <c r="A2811" s="60">
        <v>220240041374</v>
      </c>
      <c r="B2811" s="43" t="s">
        <v>390</v>
      </c>
      <c r="C2811" s="61">
        <v>45537</v>
      </c>
      <c r="D2811" s="60">
        <v>22024006156</v>
      </c>
      <c r="E2811" s="43" t="s">
        <v>1375</v>
      </c>
      <c r="F2811" s="62">
        <v>726</v>
      </c>
      <c r="G2811" s="43" t="s">
        <v>350</v>
      </c>
      <c r="H2811" s="43" t="s">
        <v>5838</v>
      </c>
      <c r="I2811" s="69">
        <v>220</v>
      </c>
      <c r="J2811" s="43" t="s">
        <v>398</v>
      </c>
      <c r="K2811" s="43" t="s">
        <v>398</v>
      </c>
      <c r="L2811" s="43" t="s">
        <v>399</v>
      </c>
      <c r="M2811" s="43" t="s">
        <v>585</v>
      </c>
      <c r="N2811" s="43" t="s">
        <v>539</v>
      </c>
      <c r="O2811" s="68" t="s">
        <v>326</v>
      </c>
      <c r="P2811" s="68" t="s">
        <v>4838</v>
      </c>
      <c r="Q2811" s="57" t="str">
        <f>MID(Tabla1[[#This Row],[Aplicación]],14,1)</f>
        <v>2</v>
      </c>
      <c r="R2811" s="35" t="s">
        <v>265</v>
      </c>
      <c r="S2811" s="57" t="str">
        <f>MID(Tabla1[[#This Row],[Aplicación]],6,2)</f>
        <v>10</v>
      </c>
      <c r="T2811" s="54" t="str">
        <f>VLOOKUP(Tabla1[[#This Row],[AREA]],Hoja1!A:B,2,FALSE)</f>
        <v>10. Personas mayores, familia y servicios sociales</v>
      </c>
      <c r="U2811" s="57" t="str">
        <f>MID(Tabla1[[#This Row],[Aplicación]],9,4)</f>
        <v>2315</v>
      </c>
      <c r="V2811" s="54" t="str">
        <f>VLOOKUP(Tabla1[[#This Row],[PROGRAMA]],Hoja1!A:B,2,FALSE)</f>
        <v>2315. Políticas de Igualdad e infancia</v>
      </c>
      <c r="W2811" s="57" t="str">
        <f>MID(Tabla1[[#This Row],[Aplicación]],14,2)</f>
        <v>22</v>
      </c>
      <c r="X2811" s="57" t="str">
        <f>MID(Tabla1[[#This Row],[Aplicación]],14,6)</f>
        <v>22799</v>
      </c>
    </row>
    <row r="2812" spans="1:24" x14ac:dyDescent="0.25">
      <c r="A2812" s="60">
        <v>220240041385</v>
      </c>
      <c r="B2812" s="43" t="s">
        <v>390</v>
      </c>
      <c r="C2812" s="61">
        <v>45537</v>
      </c>
      <c r="D2812" s="60">
        <v>22024006177</v>
      </c>
      <c r="E2812" s="43" t="s">
        <v>1375</v>
      </c>
      <c r="F2812" s="62">
        <v>495</v>
      </c>
      <c r="G2812" s="43" t="s">
        <v>44</v>
      </c>
      <c r="H2812" s="43" t="s">
        <v>5877</v>
      </c>
      <c r="I2812" s="69">
        <v>220</v>
      </c>
      <c r="J2812" s="43" t="s">
        <v>572</v>
      </c>
      <c r="K2812" s="43" t="s">
        <v>398</v>
      </c>
      <c r="L2812" s="43" t="s">
        <v>399</v>
      </c>
      <c r="M2812" s="43" t="s">
        <v>585</v>
      </c>
      <c r="N2812" s="43" t="s">
        <v>539</v>
      </c>
      <c r="O2812" s="68" t="s">
        <v>326</v>
      </c>
      <c r="P2812" s="68" t="s">
        <v>4838</v>
      </c>
      <c r="Q2812" s="57" t="str">
        <f>MID(Tabla1[[#This Row],[Aplicación]],14,1)</f>
        <v>2</v>
      </c>
      <c r="R2812" s="35" t="s">
        <v>265</v>
      </c>
      <c r="S2812" s="57" t="str">
        <f>MID(Tabla1[[#This Row],[Aplicación]],6,2)</f>
        <v>10</v>
      </c>
      <c r="T2812" s="54" t="str">
        <f>VLOOKUP(Tabla1[[#This Row],[AREA]],Hoja1!A:B,2,FALSE)</f>
        <v>10. Personas mayores, familia y servicios sociales</v>
      </c>
      <c r="U2812" s="57" t="str">
        <f>MID(Tabla1[[#This Row],[Aplicación]],9,4)</f>
        <v>2315</v>
      </c>
      <c r="V2812" s="54" t="str">
        <f>VLOOKUP(Tabla1[[#This Row],[PROGRAMA]],Hoja1!A:B,2,FALSE)</f>
        <v>2315. Políticas de Igualdad e infancia</v>
      </c>
      <c r="W2812" s="57" t="str">
        <f>MID(Tabla1[[#This Row],[Aplicación]],14,2)</f>
        <v>22</v>
      </c>
      <c r="X2812" s="57" t="str">
        <f>MID(Tabla1[[#This Row],[Aplicación]],14,6)</f>
        <v>22799</v>
      </c>
    </row>
    <row r="2813" spans="1:24" x14ac:dyDescent="0.25">
      <c r="A2813" s="60">
        <v>220240041375</v>
      </c>
      <c r="B2813" s="43" t="s">
        <v>390</v>
      </c>
      <c r="C2813" s="61">
        <v>45537</v>
      </c>
      <c r="D2813" s="60">
        <v>22024006157</v>
      </c>
      <c r="E2813" s="43" t="s">
        <v>1375</v>
      </c>
      <c r="F2813" s="62">
        <v>480</v>
      </c>
      <c r="G2813" s="43" t="s">
        <v>363</v>
      </c>
      <c r="H2813" s="43" t="s">
        <v>5882</v>
      </c>
      <c r="I2813" s="69">
        <v>220</v>
      </c>
      <c r="J2813" s="43" t="s">
        <v>398</v>
      </c>
      <c r="K2813" s="43" t="s">
        <v>398</v>
      </c>
      <c r="L2813" s="43" t="s">
        <v>399</v>
      </c>
      <c r="M2813" s="43" t="s">
        <v>585</v>
      </c>
      <c r="N2813" s="43" t="s">
        <v>539</v>
      </c>
      <c r="O2813" s="68" t="s">
        <v>326</v>
      </c>
      <c r="P2813" s="68" t="s">
        <v>4838</v>
      </c>
      <c r="Q2813" s="57" t="str">
        <f>MID(Tabla1[[#This Row],[Aplicación]],14,1)</f>
        <v>2</v>
      </c>
      <c r="R2813" s="35" t="s">
        <v>265</v>
      </c>
      <c r="S2813" s="57" t="str">
        <f>MID(Tabla1[[#This Row],[Aplicación]],6,2)</f>
        <v>10</v>
      </c>
      <c r="T2813" s="54" t="str">
        <f>VLOOKUP(Tabla1[[#This Row],[AREA]],Hoja1!A:B,2,FALSE)</f>
        <v>10. Personas mayores, familia y servicios sociales</v>
      </c>
      <c r="U2813" s="57" t="str">
        <f>MID(Tabla1[[#This Row],[Aplicación]],9,4)</f>
        <v>2315</v>
      </c>
      <c r="V2813" s="54" t="str">
        <f>VLOOKUP(Tabla1[[#This Row],[PROGRAMA]],Hoja1!A:B,2,FALSE)</f>
        <v>2315. Políticas de Igualdad e infancia</v>
      </c>
      <c r="W2813" s="57" t="str">
        <f>MID(Tabla1[[#This Row],[Aplicación]],14,2)</f>
        <v>22</v>
      </c>
      <c r="X2813" s="57" t="str">
        <f>MID(Tabla1[[#This Row],[Aplicación]],14,6)</f>
        <v>22799</v>
      </c>
    </row>
    <row r="2814" spans="1:24" x14ac:dyDescent="0.25">
      <c r="A2814" s="60">
        <v>220240041377</v>
      </c>
      <c r="B2814" s="43" t="s">
        <v>390</v>
      </c>
      <c r="C2814" s="61">
        <v>45537</v>
      </c>
      <c r="D2814" s="60">
        <v>22024006159</v>
      </c>
      <c r="E2814" s="43" t="s">
        <v>1375</v>
      </c>
      <c r="F2814" s="62">
        <v>444.97</v>
      </c>
      <c r="G2814" s="43" t="s">
        <v>364</v>
      </c>
      <c r="H2814" s="43" t="s">
        <v>5887</v>
      </c>
      <c r="I2814" s="69">
        <v>220</v>
      </c>
      <c r="J2814" s="43" t="s">
        <v>398</v>
      </c>
      <c r="K2814" s="43" t="s">
        <v>398</v>
      </c>
      <c r="L2814" s="43" t="s">
        <v>399</v>
      </c>
      <c r="M2814" s="43" t="s">
        <v>585</v>
      </c>
      <c r="N2814" s="43" t="s">
        <v>539</v>
      </c>
      <c r="O2814" s="68" t="s">
        <v>326</v>
      </c>
      <c r="P2814" s="68" t="s">
        <v>4838</v>
      </c>
      <c r="Q2814" s="57" t="str">
        <f>MID(Tabla1[[#This Row],[Aplicación]],14,1)</f>
        <v>2</v>
      </c>
      <c r="R2814" s="35" t="s">
        <v>265</v>
      </c>
      <c r="S2814" s="57" t="str">
        <f>MID(Tabla1[[#This Row],[Aplicación]],6,2)</f>
        <v>10</v>
      </c>
      <c r="T2814" s="54" t="str">
        <f>VLOOKUP(Tabla1[[#This Row],[AREA]],Hoja1!A:B,2,FALSE)</f>
        <v>10. Personas mayores, familia y servicios sociales</v>
      </c>
      <c r="U2814" s="57" t="str">
        <f>MID(Tabla1[[#This Row],[Aplicación]],9,4)</f>
        <v>2315</v>
      </c>
      <c r="V2814" s="54" t="str">
        <f>VLOOKUP(Tabla1[[#This Row],[PROGRAMA]],Hoja1!A:B,2,FALSE)</f>
        <v>2315. Políticas de Igualdad e infancia</v>
      </c>
      <c r="W2814" s="57" t="str">
        <f>MID(Tabla1[[#This Row],[Aplicación]],14,2)</f>
        <v>22</v>
      </c>
      <c r="X2814" s="57" t="str">
        <f>MID(Tabla1[[#This Row],[Aplicación]],14,6)</f>
        <v>22799</v>
      </c>
    </row>
    <row r="2815" spans="1:24" x14ac:dyDescent="0.25">
      <c r="A2815" s="60">
        <v>220240041379</v>
      </c>
      <c r="B2815" s="43" t="s">
        <v>390</v>
      </c>
      <c r="C2815" s="61">
        <v>45537</v>
      </c>
      <c r="D2815" s="60">
        <v>22024006162</v>
      </c>
      <c r="E2815" s="43" t="s">
        <v>1375</v>
      </c>
      <c r="F2815" s="62">
        <v>400</v>
      </c>
      <c r="G2815" s="43" t="s">
        <v>805</v>
      </c>
      <c r="H2815" s="43" t="s">
        <v>5896</v>
      </c>
      <c r="I2815" s="69">
        <v>220</v>
      </c>
      <c r="J2815" s="43" t="s">
        <v>398</v>
      </c>
      <c r="K2815" s="43" t="s">
        <v>398</v>
      </c>
      <c r="L2815" s="43" t="s">
        <v>399</v>
      </c>
      <c r="M2815" s="43" t="s">
        <v>585</v>
      </c>
      <c r="N2815" s="43" t="s">
        <v>539</v>
      </c>
      <c r="O2815" s="68" t="s">
        <v>326</v>
      </c>
      <c r="P2815" s="68" t="s">
        <v>4838</v>
      </c>
      <c r="Q2815" s="57" t="str">
        <f>MID(Tabla1[[#This Row],[Aplicación]],14,1)</f>
        <v>2</v>
      </c>
      <c r="R2815" s="35" t="s">
        <v>265</v>
      </c>
      <c r="S2815" s="57" t="str">
        <f>MID(Tabla1[[#This Row],[Aplicación]],6,2)</f>
        <v>10</v>
      </c>
      <c r="T2815" s="54" t="str">
        <f>VLOOKUP(Tabla1[[#This Row],[AREA]],Hoja1!A:B,2,FALSE)</f>
        <v>10. Personas mayores, familia y servicios sociales</v>
      </c>
      <c r="U2815" s="57" t="str">
        <f>MID(Tabla1[[#This Row],[Aplicación]],9,4)</f>
        <v>2315</v>
      </c>
      <c r="V2815" s="54" t="str">
        <f>VLOOKUP(Tabla1[[#This Row],[PROGRAMA]],Hoja1!A:B,2,FALSE)</f>
        <v>2315. Políticas de Igualdad e infancia</v>
      </c>
      <c r="W2815" s="57" t="str">
        <f>MID(Tabla1[[#This Row],[Aplicación]],14,2)</f>
        <v>22</v>
      </c>
      <c r="X2815" s="57" t="str">
        <f>MID(Tabla1[[#This Row],[Aplicación]],14,6)</f>
        <v>22799</v>
      </c>
    </row>
    <row r="2816" spans="1:24" x14ac:dyDescent="0.25">
      <c r="A2816" s="60">
        <v>220240041384</v>
      </c>
      <c r="B2816" s="43" t="s">
        <v>390</v>
      </c>
      <c r="C2816" s="61">
        <v>45537</v>
      </c>
      <c r="D2816" s="60">
        <v>22024006171</v>
      </c>
      <c r="E2816" s="43" t="s">
        <v>1375</v>
      </c>
      <c r="F2816" s="62">
        <v>240</v>
      </c>
      <c r="G2816" s="43" t="s">
        <v>588</v>
      </c>
      <c r="H2816" s="43" t="s">
        <v>5924</v>
      </c>
      <c r="I2816" s="69">
        <v>220</v>
      </c>
      <c r="J2816" s="43" t="s">
        <v>398</v>
      </c>
      <c r="K2816" s="43" t="s">
        <v>398</v>
      </c>
      <c r="L2816" s="43" t="s">
        <v>399</v>
      </c>
      <c r="M2816" s="43" t="s">
        <v>585</v>
      </c>
      <c r="N2816" s="43" t="s">
        <v>539</v>
      </c>
      <c r="O2816" s="68" t="s">
        <v>326</v>
      </c>
      <c r="P2816" s="68" t="s">
        <v>4838</v>
      </c>
      <c r="Q2816" s="57" t="str">
        <f>MID(Tabla1[[#This Row],[Aplicación]],14,1)</f>
        <v>2</v>
      </c>
      <c r="R2816" s="35" t="s">
        <v>265</v>
      </c>
      <c r="S2816" s="57" t="str">
        <f>MID(Tabla1[[#This Row],[Aplicación]],6,2)</f>
        <v>10</v>
      </c>
      <c r="T2816" s="54" t="str">
        <f>VLOOKUP(Tabla1[[#This Row],[AREA]],Hoja1!A:B,2,FALSE)</f>
        <v>10. Personas mayores, familia y servicios sociales</v>
      </c>
      <c r="U2816" s="57" t="str">
        <f>MID(Tabla1[[#This Row],[Aplicación]],9,4)</f>
        <v>2315</v>
      </c>
      <c r="V2816" s="54" t="str">
        <f>VLOOKUP(Tabla1[[#This Row],[PROGRAMA]],Hoja1!A:B,2,FALSE)</f>
        <v>2315. Políticas de Igualdad e infancia</v>
      </c>
      <c r="W2816" s="57" t="str">
        <f>MID(Tabla1[[#This Row],[Aplicación]],14,2)</f>
        <v>22</v>
      </c>
      <c r="X2816" s="57" t="str">
        <f>MID(Tabla1[[#This Row],[Aplicación]],14,6)</f>
        <v>22799</v>
      </c>
    </row>
    <row r="2817" spans="1:24" x14ac:dyDescent="0.25">
      <c r="A2817" s="60">
        <v>220240043924</v>
      </c>
      <c r="B2817" s="43" t="s">
        <v>390</v>
      </c>
      <c r="C2817" s="61">
        <v>45560</v>
      </c>
      <c r="D2817" s="60">
        <v>22024006587</v>
      </c>
      <c r="E2817" s="43" t="s">
        <v>1375</v>
      </c>
      <c r="F2817" s="62">
        <v>726</v>
      </c>
      <c r="G2817" s="43" t="s">
        <v>6039</v>
      </c>
      <c r="H2817" s="43" t="s">
        <v>6040</v>
      </c>
      <c r="I2817" s="69" t="s">
        <v>2930</v>
      </c>
      <c r="J2817" s="43" t="s">
        <v>398</v>
      </c>
      <c r="K2817" s="43" t="s">
        <v>398</v>
      </c>
      <c r="L2817" s="43" t="s">
        <v>399</v>
      </c>
      <c r="M2817" s="43" t="s">
        <v>585</v>
      </c>
      <c r="N2817" s="43" t="s">
        <v>539</v>
      </c>
      <c r="O2817" s="68" t="s">
        <v>326</v>
      </c>
      <c r="P2817" s="68" t="s">
        <v>4838</v>
      </c>
      <c r="Q2817" s="57" t="str">
        <f>MID(Tabla1[[#This Row],[Aplicación]],14,1)</f>
        <v>2</v>
      </c>
      <c r="R2817" s="35" t="s">
        <v>265</v>
      </c>
      <c r="S2817" s="57" t="str">
        <f>MID(Tabla1[[#This Row],[Aplicación]],6,2)</f>
        <v>10</v>
      </c>
      <c r="T2817" s="54" t="str">
        <f>VLOOKUP(Tabla1[[#This Row],[AREA]],Hoja1!A:B,2,FALSE)</f>
        <v>10. Personas mayores, familia y servicios sociales</v>
      </c>
      <c r="U2817" s="57" t="str">
        <f>MID(Tabla1[[#This Row],[Aplicación]],9,4)</f>
        <v>2315</v>
      </c>
      <c r="V2817" s="54" t="str">
        <f>VLOOKUP(Tabla1[[#This Row],[PROGRAMA]],Hoja1!A:B,2,FALSE)</f>
        <v>2315. Políticas de Igualdad e infancia</v>
      </c>
      <c r="W2817" s="57" t="str">
        <f>MID(Tabla1[[#This Row],[Aplicación]],14,2)</f>
        <v>22</v>
      </c>
      <c r="X2817" s="57" t="str">
        <f>MID(Tabla1[[#This Row],[Aplicación]],14,6)</f>
        <v>22799</v>
      </c>
    </row>
    <row r="2818" spans="1:24" x14ac:dyDescent="0.25">
      <c r="A2818" s="60">
        <v>220240043926</v>
      </c>
      <c r="B2818" s="43" t="s">
        <v>390</v>
      </c>
      <c r="C2818" s="61">
        <v>45560</v>
      </c>
      <c r="D2818" s="60">
        <v>22024006625</v>
      </c>
      <c r="E2818" s="43" t="s">
        <v>1375</v>
      </c>
      <c r="F2818" s="62">
        <v>500</v>
      </c>
      <c r="G2818" s="43" t="s">
        <v>6093</v>
      </c>
      <c r="H2818" s="43" t="s">
        <v>6094</v>
      </c>
      <c r="I2818" s="69" t="s">
        <v>2930</v>
      </c>
      <c r="J2818" s="43" t="s">
        <v>398</v>
      </c>
      <c r="K2818" s="43" t="s">
        <v>398</v>
      </c>
      <c r="L2818" s="43" t="s">
        <v>399</v>
      </c>
      <c r="M2818" s="43" t="s">
        <v>585</v>
      </c>
      <c r="N2818" s="43" t="s">
        <v>539</v>
      </c>
      <c r="O2818" s="68" t="s">
        <v>326</v>
      </c>
      <c r="P2818" s="68" t="s">
        <v>4838</v>
      </c>
      <c r="Q2818" s="57" t="str">
        <f>MID(Tabla1[[#This Row],[Aplicación]],14,1)</f>
        <v>2</v>
      </c>
      <c r="R2818" s="35" t="s">
        <v>265</v>
      </c>
      <c r="S2818" s="57" t="str">
        <f>MID(Tabla1[[#This Row],[Aplicación]],6,2)</f>
        <v>10</v>
      </c>
      <c r="T2818" s="54" t="str">
        <f>VLOOKUP(Tabla1[[#This Row],[AREA]],Hoja1!A:B,2,FALSE)</f>
        <v>10. Personas mayores, familia y servicios sociales</v>
      </c>
      <c r="U2818" s="57" t="str">
        <f>MID(Tabla1[[#This Row],[Aplicación]],9,4)</f>
        <v>2315</v>
      </c>
      <c r="V2818" s="54" t="str">
        <f>VLOOKUP(Tabla1[[#This Row],[PROGRAMA]],Hoja1!A:B,2,FALSE)</f>
        <v>2315. Políticas de Igualdad e infancia</v>
      </c>
      <c r="W2818" s="57" t="str">
        <f>MID(Tabla1[[#This Row],[Aplicación]],14,2)</f>
        <v>22</v>
      </c>
      <c r="X2818" s="57" t="str">
        <f>MID(Tabla1[[#This Row],[Aplicación]],14,6)</f>
        <v>22799</v>
      </c>
    </row>
    <row r="2819" spans="1:24" x14ac:dyDescent="0.25">
      <c r="A2819" s="60">
        <v>220240043923</v>
      </c>
      <c r="B2819" s="43" t="s">
        <v>390</v>
      </c>
      <c r="C2819" s="61">
        <v>45560</v>
      </c>
      <c r="D2819" s="60">
        <v>22024006586</v>
      </c>
      <c r="E2819" s="43" t="s">
        <v>1375</v>
      </c>
      <c r="F2819" s="62">
        <v>411.4</v>
      </c>
      <c r="G2819" s="43" t="s">
        <v>5467</v>
      </c>
      <c r="H2819" s="43" t="s">
        <v>6148</v>
      </c>
      <c r="I2819" s="69" t="s">
        <v>2930</v>
      </c>
      <c r="J2819" s="43" t="s">
        <v>393</v>
      </c>
      <c r="K2819" s="43" t="s">
        <v>393</v>
      </c>
      <c r="L2819" s="43" t="s">
        <v>399</v>
      </c>
      <c r="M2819" s="43" t="s">
        <v>585</v>
      </c>
      <c r="N2819" s="43" t="s">
        <v>539</v>
      </c>
      <c r="O2819" s="68" t="s">
        <v>326</v>
      </c>
      <c r="P2819" s="68" t="s">
        <v>4838</v>
      </c>
      <c r="Q2819" s="57" t="str">
        <f>MID(Tabla1[[#This Row],[Aplicación]],14,1)</f>
        <v>2</v>
      </c>
      <c r="R2819" s="35" t="s">
        <v>265</v>
      </c>
      <c r="S2819" s="57" t="str">
        <f>MID(Tabla1[[#This Row],[Aplicación]],6,2)</f>
        <v>10</v>
      </c>
      <c r="T2819" s="54" t="str">
        <f>VLOOKUP(Tabla1[[#This Row],[AREA]],Hoja1!A:B,2,FALSE)</f>
        <v>10. Personas mayores, familia y servicios sociales</v>
      </c>
      <c r="U2819" s="57" t="str">
        <f>MID(Tabla1[[#This Row],[Aplicación]],9,4)</f>
        <v>2315</v>
      </c>
      <c r="V2819" s="54" t="str">
        <f>VLOOKUP(Tabla1[[#This Row],[PROGRAMA]],Hoja1!A:B,2,FALSE)</f>
        <v>2315. Políticas de Igualdad e infancia</v>
      </c>
      <c r="W2819" s="57" t="str">
        <f>MID(Tabla1[[#This Row],[Aplicación]],14,2)</f>
        <v>22</v>
      </c>
      <c r="X2819" s="57" t="str">
        <f>MID(Tabla1[[#This Row],[Aplicación]],14,6)</f>
        <v>22799</v>
      </c>
    </row>
    <row r="2820" spans="1:24" x14ac:dyDescent="0.25">
      <c r="A2820" s="60">
        <v>220240041031</v>
      </c>
      <c r="B2820" s="43" t="s">
        <v>702</v>
      </c>
      <c r="C2820" s="61">
        <v>45533</v>
      </c>
      <c r="D2820" s="60">
        <v>22024000517</v>
      </c>
      <c r="E2820" s="43" t="s">
        <v>1451</v>
      </c>
      <c r="F2820" s="62">
        <v>6.41</v>
      </c>
      <c r="G2820" s="43" t="s">
        <v>776</v>
      </c>
      <c r="H2820" s="43" t="s">
        <v>5728</v>
      </c>
      <c r="I2820" s="69">
        <v>300</v>
      </c>
      <c r="J2820" s="43" t="s">
        <v>398</v>
      </c>
      <c r="K2820" s="43" t="s">
        <v>398</v>
      </c>
      <c r="L2820" s="43" t="s">
        <v>413</v>
      </c>
      <c r="M2820" s="43" t="s">
        <v>395</v>
      </c>
      <c r="N2820" s="43" t="s">
        <v>396</v>
      </c>
      <c r="O2820" s="68" t="s">
        <v>325</v>
      </c>
      <c r="P2820" s="68" t="s">
        <v>4838</v>
      </c>
      <c r="Q2820" s="57" t="str">
        <f>MID(Tabla1[[#This Row],[Aplicación]],14,1)</f>
        <v>2</v>
      </c>
      <c r="R2820" s="35" t="s">
        <v>265</v>
      </c>
      <c r="S2820" s="57" t="str">
        <f>MID(Tabla1[[#This Row],[Aplicación]],6,2)</f>
        <v>10</v>
      </c>
      <c r="T2820" s="54" t="str">
        <f>VLOOKUP(Tabla1[[#This Row],[AREA]],Hoja1!A:B,2,FALSE)</f>
        <v>10. Personas mayores, familia y servicios sociales</v>
      </c>
      <c r="U2820" s="57" t="str">
        <f>MID(Tabla1[[#This Row],[Aplicación]],9,4)</f>
        <v>2314</v>
      </c>
      <c r="V2820" s="54" t="str">
        <f>VLOOKUP(Tabla1[[#This Row],[PROGRAMA]],Hoja1!A:B,2,FALSE)</f>
        <v>2314. Centro de programas juveniles</v>
      </c>
      <c r="W2820" s="57" t="str">
        <f>MID(Tabla1[[#This Row],[Aplicación]],14,2)</f>
        <v>21</v>
      </c>
      <c r="X2820" s="57" t="str">
        <f>MID(Tabla1[[#This Row],[Aplicación]],14,6)</f>
        <v>212</v>
      </c>
    </row>
    <row r="2821" spans="1:24" x14ac:dyDescent="0.25">
      <c r="A2821" s="44">
        <v>220240005401</v>
      </c>
      <c r="B2821" s="45" t="s">
        <v>390</v>
      </c>
      <c r="C2821" s="50">
        <v>45363</v>
      </c>
      <c r="D2821" s="44">
        <v>22024002895</v>
      </c>
      <c r="E2821" s="45" t="s">
        <v>1302</v>
      </c>
      <c r="F2821" s="51">
        <v>34.26</v>
      </c>
      <c r="G2821" s="45" t="s">
        <v>18</v>
      </c>
      <c r="H2821" s="45" t="s">
        <v>1707</v>
      </c>
      <c r="I2821" s="53">
        <v>220</v>
      </c>
      <c r="J2821" s="45" t="s">
        <v>398</v>
      </c>
      <c r="K2821" s="45" t="s">
        <v>398</v>
      </c>
      <c r="L2821" s="45" t="s">
        <v>413</v>
      </c>
      <c r="M2821" s="45" t="s">
        <v>585</v>
      </c>
      <c r="N2821" s="45" t="s">
        <v>539</v>
      </c>
      <c r="O2821" s="52" t="s">
        <v>326</v>
      </c>
      <c r="P2821" s="63" t="s">
        <v>276</v>
      </c>
      <c r="Q2821" s="57" t="str">
        <f>MID(Tabla1[[#This Row],[Aplicación]],14,1)</f>
        <v>2</v>
      </c>
      <c r="R2821" s="35" t="s">
        <v>265</v>
      </c>
      <c r="S2821" s="57" t="str">
        <f>MID(Tabla1[[#This Row],[Aplicación]],6,2)</f>
        <v>10</v>
      </c>
      <c r="T2821" s="54" t="str">
        <f>VLOOKUP(Tabla1[[#This Row],[AREA]],Hoja1!A:B,2,FALSE)</f>
        <v>10. Personas mayores, familia y servicios sociales</v>
      </c>
      <c r="U2821" s="57" t="str">
        <f>MID(Tabla1[[#This Row],[Aplicación]],9,4)</f>
        <v>2314</v>
      </c>
      <c r="V2821" s="54" t="str">
        <f>VLOOKUP(Tabla1[[#This Row],[PROGRAMA]],Hoja1!A:B,2,FALSE)</f>
        <v>2314. Centro de programas juveniles</v>
      </c>
      <c r="W2821" s="57" t="str">
        <f>MID(Tabla1[[#This Row],[Aplicación]],14,2)</f>
        <v>21</v>
      </c>
      <c r="X2821" s="57" t="str">
        <f>MID(Tabla1[[#This Row],[Aplicación]],14,6)</f>
        <v>213</v>
      </c>
    </row>
    <row r="2822" spans="1:24" x14ac:dyDescent="0.25">
      <c r="A2822" s="53">
        <v>220229000725</v>
      </c>
      <c r="B2822" s="45" t="s">
        <v>390</v>
      </c>
      <c r="C2822" s="50">
        <v>45292</v>
      </c>
      <c r="D2822" s="44">
        <v>22024003227</v>
      </c>
      <c r="E2822" s="45" t="s">
        <v>1302</v>
      </c>
      <c r="F2822" s="51">
        <v>457.38</v>
      </c>
      <c r="G2822" s="45" t="s">
        <v>33</v>
      </c>
      <c r="H2822" s="45" t="s">
        <v>634</v>
      </c>
      <c r="I2822" s="53">
        <v>220</v>
      </c>
      <c r="J2822" s="45" t="s">
        <v>632</v>
      </c>
      <c r="K2822" s="45" t="s">
        <v>507</v>
      </c>
      <c r="L2822" s="45" t="s">
        <v>399</v>
      </c>
      <c r="M2822" s="45" t="s">
        <v>395</v>
      </c>
      <c r="N2822" s="45" t="s">
        <v>433</v>
      </c>
      <c r="O2822" s="52" t="s">
        <v>321</v>
      </c>
      <c r="P2822" s="63" t="s">
        <v>276</v>
      </c>
      <c r="Q2822" s="57" t="str">
        <f>MID(Tabla1[[#This Row],[Aplicación]],14,1)</f>
        <v>2</v>
      </c>
      <c r="R2822" s="35" t="s">
        <v>265</v>
      </c>
      <c r="S2822" s="57" t="str">
        <f>MID(Tabla1[[#This Row],[Aplicación]],6,2)</f>
        <v>10</v>
      </c>
      <c r="T2822" s="54" t="str">
        <f>VLOOKUP(Tabla1[[#This Row],[AREA]],Hoja1!A:B,2,FALSE)</f>
        <v>10. Personas mayores, familia y servicios sociales</v>
      </c>
      <c r="U2822" s="57" t="str">
        <f>MID(Tabla1[[#This Row],[Aplicación]],9,4)</f>
        <v>2314</v>
      </c>
      <c r="V2822" s="54" t="str">
        <f>VLOOKUP(Tabla1[[#This Row],[PROGRAMA]],Hoja1!A:B,2,FALSE)</f>
        <v>2314. Centro de programas juveniles</v>
      </c>
      <c r="W2822" s="57" t="str">
        <f>MID(Tabla1[[#This Row],[Aplicación]],14,2)</f>
        <v>21</v>
      </c>
      <c r="X2822" s="57" t="str">
        <f>MID(Tabla1[[#This Row],[Aplicación]],14,6)</f>
        <v>213</v>
      </c>
    </row>
    <row r="2823" spans="1:24" x14ac:dyDescent="0.25">
      <c r="A2823" s="60">
        <v>220219001125</v>
      </c>
      <c r="B2823" s="43" t="s">
        <v>390</v>
      </c>
      <c r="C2823" s="61">
        <v>45292</v>
      </c>
      <c r="D2823" s="60">
        <v>22024001959</v>
      </c>
      <c r="E2823" s="43" t="s">
        <v>1302</v>
      </c>
      <c r="F2823" s="62">
        <v>255.03</v>
      </c>
      <c r="G2823" s="43" t="s">
        <v>16</v>
      </c>
      <c r="H2823" s="43" t="s">
        <v>655</v>
      </c>
      <c r="I2823" s="69">
        <v>220</v>
      </c>
      <c r="J2823" s="43" t="s">
        <v>398</v>
      </c>
      <c r="K2823" s="43" t="s">
        <v>398</v>
      </c>
      <c r="L2823" s="43" t="s">
        <v>399</v>
      </c>
      <c r="M2823" s="43" t="s">
        <v>395</v>
      </c>
      <c r="N2823" s="43" t="s">
        <v>396</v>
      </c>
      <c r="O2823" s="52" t="s">
        <v>321</v>
      </c>
      <c r="P2823" s="63" t="s">
        <v>276</v>
      </c>
      <c r="Q2823" s="57" t="str">
        <f>MID(Tabla1[[#This Row],[Aplicación]],14,1)</f>
        <v>2</v>
      </c>
      <c r="R2823" s="35" t="s">
        <v>265</v>
      </c>
      <c r="S2823" s="57" t="str">
        <f>MID(Tabla1[[#This Row],[Aplicación]],6,2)</f>
        <v>10</v>
      </c>
      <c r="T2823" s="54" t="str">
        <f>VLOOKUP(Tabla1[[#This Row],[AREA]],Hoja1!A:B,2,FALSE)</f>
        <v>10. Personas mayores, familia y servicios sociales</v>
      </c>
      <c r="U2823" s="57" t="str">
        <f>MID(Tabla1[[#This Row],[Aplicación]],9,4)</f>
        <v>2314</v>
      </c>
      <c r="V2823" s="54" t="str">
        <f>VLOOKUP(Tabla1[[#This Row],[PROGRAMA]],Hoja1!A:B,2,FALSE)</f>
        <v>2314. Centro de programas juveniles</v>
      </c>
      <c r="W2823" s="57" t="str">
        <f>MID(Tabla1[[#This Row],[Aplicación]],14,2)</f>
        <v>21</v>
      </c>
      <c r="X2823" s="57" t="str">
        <f>MID(Tabla1[[#This Row],[Aplicación]],14,6)</f>
        <v>213</v>
      </c>
    </row>
    <row r="2824" spans="1:24" x14ac:dyDescent="0.25">
      <c r="A2824" s="60">
        <v>220239000657</v>
      </c>
      <c r="B2824" s="43" t="s">
        <v>390</v>
      </c>
      <c r="C2824" s="61">
        <v>45292</v>
      </c>
      <c r="D2824" s="60">
        <v>22024001258</v>
      </c>
      <c r="E2824" s="43" t="s">
        <v>1302</v>
      </c>
      <c r="F2824" s="62">
        <v>6171.08</v>
      </c>
      <c r="G2824" s="43" t="s">
        <v>54</v>
      </c>
      <c r="H2824" s="43" t="s">
        <v>2054</v>
      </c>
      <c r="I2824" s="69">
        <v>220</v>
      </c>
      <c r="J2824" s="43" t="s">
        <v>398</v>
      </c>
      <c r="K2824" s="43" t="s">
        <v>398</v>
      </c>
      <c r="L2824" s="43" t="s">
        <v>399</v>
      </c>
      <c r="M2824" s="43" t="s">
        <v>395</v>
      </c>
      <c r="N2824" s="43" t="s">
        <v>396</v>
      </c>
      <c r="O2824" s="52" t="s">
        <v>321</v>
      </c>
      <c r="P2824" s="63" t="s">
        <v>276</v>
      </c>
      <c r="Q2824" s="57" t="str">
        <f>MID(Tabla1[[#This Row],[Aplicación]],14,1)</f>
        <v>2</v>
      </c>
      <c r="R2824" s="35" t="s">
        <v>265</v>
      </c>
      <c r="S2824" s="57" t="str">
        <f>MID(Tabla1[[#This Row],[Aplicación]],6,2)</f>
        <v>10</v>
      </c>
      <c r="T2824" s="54" t="str">
        <f>VLOOKUP(Tabla1[[#This Row],[AREA]],Hoja1!A:B,2,FALSE)</f>
        <v>10. Personas mayores, familia y servicios sociales</v>
      </c>
      <c r="U2824" s="57" t="str">
        <f>MID(Tabla1[[#This Row],[Aplicación]],9,4)</f>
        <v>2314</v>
      </c>
      <c r="V2824" s="54" t="str">
        <f>VLOOKUP(Tabla1[[#This Row],[PROGRAMA]],Hoja1!A:B,2,FALSE)</f>
        <v>2314. Centro de programas juveniles</v>
      </c>
      <c r="W2824" s="57" t="str">
        <f>MID(Tabla1[[#This Row],[Aplicación]],14,2)</f>
        <v>21</v>
      </c>
      <c r="X2824" s="57" t="str">
        <f>MID(Tabla1[[#This Row],[Aplicación]],14,6)</f>
        <v>213</v>
      </c>
    </row>
    <row r="2825" spans="1:24" x14ac:dyDescent="0.25">
      <c r="A2825" s="60">
        <v>220239000741</v>
      </c>
      <c r="B2825" s="43" t="s">
        <v>390</v>
      </c>
      <c r="C2825" s="61">
        <v>45292</v>
      </c>
      <c r="D2825" s="60">
        <v>22024001278</v>
      </c>
      <c r="E2825" s="43" t="s">
        <v>1302</v>
      </c>
      <c r="F2825" s="62">
        <v>3026.11</v>
      </c>
      <c r="G2825" s="43" t="s">
        <v>18</v>
      </c>
      <c r="H2825" s="43" t="s">
        <v>2064</v>
      </c>
      <c r="I2825" s="69">
        <v>220</v>
      </c>
      <c r="J2825" s="43" t="s">
        <v>398</v>
      </c>
      <c r="K2825" s="43" t="s">
        <v>398</v>
      </c>
      <c r="L2825" s="43" t="s">
        <v>399</v>
      </c>
      <c r="M2825" s="43" t="s">
        <v>585</v>
      </c>
      <c r="N2825" s="43" t="s">
        <v>539</v>
      </c>
      <c r="O2825" s="52" t="s">
        <v>326</v>
      </c>
      <c r="P2825" s="63" t="s">
        <v>276</v>
      </c>
      <c r="Q2825" s="57" t="str">
        <f>MID(Tabla1[[#This Row],[Aplicación]],14,1)</f>
        <v>2</v>
      </c>
      <c r="R2825" s="35" t="s">
        <v>265</v>
      </c>
      <c r="S2825" s="57" t="str">
        <f>MID(Tabla1[[#This Row],[Aplicación]],6,2)</f>
        <v>10</v>
      </c>
      <c r="T2825" s="54" t="str">
        <f>VLOOKUP(Tabla1[[#This Row],[AREA]],Hoja1!A:B,2,FALSE)</f>
        <v>10. Personas mayores, familia y servicios sociales</v>
      </c>
      <c r="U2825" s="57" t="str">
        <f>MID(Tabla1[[#This Row],[Aplicación]],9,4)</f>
        <v>2314</v>
      </c>
      <c r="V2825" s="54" t="str">
        <f>VLOOKUP(Tabla1[[#This Row],[PROGRAMA]],Hoja1!A:B,2,FALSE)</f>
        <v>2314. Centro de programas juveniles</v>
      </c>
      <c r="W2825" s="57" t="str">
        <f>MID(Tabla1[[#This Row],[Aplicación]],14,2)</f>
        <v>21</v>
      </c>
      <c r="X2825" s="57" t="str">
        <f>MID(Tabla1[[#This Row],[Aplicación]],14,6)</f>
        <v>213</v>
      </c>
    </row>
    <row r="2826" spans="1:24" x14ac:dyDescent="0.25">
      <c r="A2826" s="60">
        <v>220219001126</v>
      </c>
      <c r="B2826" s="43" t="s">
        <v>390</v>
      </c>
      <c r="C2826" s="61">
        <v>45292</v>
      </c>
      <c r="D2826" s="60">
        <v>22024003247</v>
      </c>
      <c r="E2826" s="43" t="s">
        <v>1302</v>
      </c>
      <c r="F2826" s="62">
        <v>81.06</v>
      </c>
      <c r="G2826" s="43" t="s">
        <v>717</v>
      </c>
      <c r="H2826" s="43" t="s">
        <v>930</v>
      </c>
      <c r="I2826" s="69">
        <v>220</v>
      </c>
      <c r="J2826" s="43" t="s">
        <v>719</v>
      </c>
      <c r="K2826" s="43" t="s">
        <v>720</v>
      </c>
      <c r="L2826" s="43" t="s">
        <v>399</v>
      </c>
      <c r="M2826" s="43" t="s">
        <v>395</v>
      </c>
      <c r="N2826" s="43" t="s">
        <v>396</v>
      </c>
      <c r="O2826" s="52" t="s">
        <v>321</v>
      </c>
      <c r="P2826" s="63" t="s">
        <v>276</v>
      </c>
      <c r="Q2826" s="57" t="str">
        <f>MID(Tabla1[[#This Row],[Aplicación]],14,1)</f>
        <v>2</v>
      </c>
      <c r="R2826" s="35" t="s">
        <v>265</v>
      </c>
      <c r="S2826" s="57" t="str">
        <f>MID(Tabla1[[#This Row],[Aplicación]],6,2)</f>
        <v>10</v>
      </c>
      <c r="T2826" s="54" t="str">
        <f>VLOOKUP(Tabla1[[#This Row],[AREA]],Hoja1!A:B,2,FALSE)</f>
        <v>10. Personas mayores, familia y servicios sociales</v>
      </c>
      <c r="U2826" s="57" t="str">
        <f>MID(Tabla1[[#This Row],[Aplicación]],9,4)</f>
        <v>2314</v>
      </c>
      <c r="V2826" s="54" t="str">
        <f>VLOOKUP(Tabla1[[#This Row],[PROGRAMA]],Hoja1!A:B,2,FALSE)</f>
        <v>2314. Centro de programas juveniles</v>
      </c>
      <c r="W2826" s="57" t="str">
        <f>MID(Tabla1[[#This Row],[Aplicación]],14,2)</f>
        <v>21</v>
      </c>
      <c r="X2826" s="57" t="str">
        <f>MID(Tabla1[[#This Row],[Aplicación]],14,6)</f>
        <v>213</v>
      </c>
    </row>
    <row r="2827" spans="1:24" x14ac:dyDescent="0.25">
      <c r="A2827" s="60">
        <v>220229000726</v>
      </c>
      <c r="B2827" s="43" t="s">
        <v>390</v>
      </c>
      <c r="C2827" s="61">
        <v>45292</v>
      </c>
      <c r="D2827" s="60">
        <v>22024002797</v>
      </c>
      <c r="E2827" s="43" t="s">
        <v>1302</v>
      </c>
      <c r="F2827" s="62">
        <v>497.03</v>
      </c>
      <c r="G2827" s="43" t="s">
        <v>28</v>
      </c>
      <c r="H2827" s="43" t="s">
        <v>851</v>
      </c>
      <c r="I2827" s="69">
        <v>220</v>
      </c>
      <c r="J2827" s="43" t="s">
        <v>398</v>
      </c>
      <c r="K2827" s="43" t="s">
        <v>398</v>
      </c>
      <c r="L2827" s="43" t="s">
        <v>399</v>
      </c>
      <c r="M2827" s="43" t="s">
        <v>395</v>
      </c>
      <c r="N2827" s="43" t="s">
        <v>433</v>
      </c>
      <c r="O2827" s="52" t="s">
        <v>321</v>
      </c>
      <c r="P2827" s="63" t="s">
        <v>276</v>
      </c>
      <c r="Q2827" s="57" t="str">
        <f>MID(Tabla1[[#This Row],[Aplicación]],14,1)</f>
        <v>2</v>
      </c>
      <c r="R2827" s="35" t="s">
        <v>265</v>
      </c>
      <c r="S2827" s="57" t="str">
        <f>MID(Tabla1[[#This Row],[Aplicación]],6,2)</f>
        <v>10</v>
      </c>
      <c r="T2827" s="54" t="str">
        <f>VLOOKUP(Tabla1[[#This Row],[AREA]],Hoja1!A:B,2,FALSE)</f>
        <v>10. Personas mayores, familia y servicios sociales</v>
      </c>
      <c r="U2827" s="57" t="str">
        <f>MID(Tabla1[[#This Row],[Aplicación]],9,4)</f>
        <v>2314</v>
      </c>
      <c r="V2827" s="54" t="str">
        <f>VLOOKUP(Tabla1[[#This Row],[PROGRAMA]],Hoja1!A:B,2,FALSE)</f>
        <v>2314. Centro de programas juveniles</v>
      </c>
      <c r="W2827" s="57" t="str">
        <f>MID(Tabla1[[#This Row],[Aplicación]],14,2)</f>
        <v>21</v>
      </c>
      <c r="X2827" s="57" t="str">
        <f>MID(Tabla1[[#This Row],[Aplicación]],14,6)</f>
        <v>213</v>
      </c>
    </row>
    <row r="2828" spans="1:24" x14ac:dyDescent="0.25">
      <c r="A2828" s="60">
        <v>220229000786</v>
      </c>
      <c r="B2828" s="43" t="s">
        <v>390</v>
      </c>
      <c r="C2828" s="61">
        <v>45292</v>
      </c>
      <c r="D2828" s="60">
        <v>22024003248</v>
      </c>
      <c r="E2828" s="43" t="s">
        <v>1302</v>
      </c>
      <c r="F2828" s="62">
        <v>64.88</v>
      </c>
      <c r="G2828" s="43" t="s">
        <v>919</v>
      </c>
      <c r="H2828" s="43" t="s">
        <v>921</v>
      </c>
      <c r="I2828" s="69">
        <v>220</v>
      </c>
      <c r="J2828" s="43" t="s">
        <v>732</v>
      </c>
      <c r="K2828" s="43" t="s">
        <v>393</v>
      </c>
      <c r="L2828" s="43" t="s">
        <v>399</v>
      </c>
      <c r="M2828" s="43" t="s">
        <v>395</v>
      </c>
      <c r="N2828" s="43" t="s">
        <v>433</v>
      </c>
      <c r="O2828" s="52" t="s">
        <v>321</v>
      </c>
      <c r="P2828" s="63" t="s">
        <v>276</v>
      </c>
      <c r="Q2828" s="57" t="str">
        <f>MID(Tabla1[[#This Row],[Aplicación]],14,1)</f>
        <v>2</v>
      </c>
      <c r="R2828" s="35" t="s">
        <v>265</v>
      </c>
      <c r="S2828" s="57" t="str">
        <f>MID(Tabla1[[#This Row],[Aplicación]],6,2)</f>
        <v>10</v>
      </c>
      <c r="T2828" s="54" t="str">
        <f>VLOOKUP(Tabla1[[#This Row],[AREA]],Hoja1!A:B,2,FALSE)</f>
        <v>10. Personas mayores, familia y servicios sociales</v>
      </c>
      <c r="U2828" s="57" t="str">
        <f>MID(Tabla1[[#This Row],[Aplicación]],9,4)</f>
        <v>2314</v>
      </c>
      <c r="V2828" s="54" t="str">
        <f>VLOOKUP(Tabla1[[#This Row],[PROGRAMA]],Hoja1!A:B,2,FALSE)</f>
        <v>2314. Centro de programas juveniles</v>
      </c>
      <c r="W2828" s="57" t="str">
        <f>MID(Tabla1[[#This Row],[Aplicación]],14,2)</f>
        <v>21</v>
      </c>
      <c r="X2828" s="57" t="str">
        <f>MID(Tabla1[[#This Row],[Aplicación]],14,6)</f>
        <v>213</v>
      </c>
    </row>
    <row r="2829" spans="1:24" x14ac:dyDescent="0.25">
      <c r="A2829" s="60">
        <v>220240010741</v>
      </c>
      <c r="B2829" s="43" t="s">
        <v>390</v>
      </c>
      <c r="C2829" s="61">
        <v>45385</v>
      </c>
      <c r="D2829" s="60">
        <v>22024003411</v>
      </c>
      <c r="E2829" s="43" t="s">
        <v>1302</v>
      </c>
      <c r="F2829" s="62">
        <v>120.4</v>
      </c>
      <c r="G2829" s="43" t="s">
        <v>16</v>
      </c>
      <c r="H2829" s="43" t="s">
        <v>4690</v>
      </c>
      <c r="I2829" s="69" t="s">
        <v>2930</v>
      </c>
      <c r="J2829" s="43" t="s">
        <v>398</v>
      </c>
      <c r="K2829" s="43" t="s">
        <v>398</v>
      </c>
      <c r="L2829" s="43" t="s">
        <v>399</v>
      </c>
      <c r="M2829" s="43" t="s">
        <v>585</v>
      </c>
      <c r="N2829" s="43" t="s">
        <v>539</v>
      </c>
      <c r="O2829" s="68" t="s">
        <v>326</v>
      </c>
      <c r="P2829" s="68" t="s">
        <v>2931</v>
      </c>
      <c r="Q2829" s="57" t="s">
        <v>2932</v>
      </c>
      <c r="R2829" s="35" t="s">
        <v>265</v>
      </c>
      <c r="S2829" s="57" t="str">
        <f>MID(Tabla1[[#This Row],[Aplicación]],6,2)</f>
        <v>10</v>
      </c>
      <c r="T2829" s="54" t="str">
        <f>VLOOKUP(Tabla1[[#This Row],[AREA]],Hoja1!A:B,2,FALSE)</f>
        <v>10. Personas mayores, familia y servicios sociales</v>
      </c>
      <c r="U2829" s="57" t="str">
        <f>MID(Tabla1[[#This Row],[Aplicación]],9,4)</f>
        <v>2314</v>
      </c>
      <c r="V2829" s="54" t="str">
        <f>VLOOKUP(Tabla1[[#This Row],[PROGRAMA]],Hoja1!A:B,2,FALSE)</f>
        <v>2314. Centro de programas juveniles</v>
      </c>
      <c r="W2829" s="57" t="str">
        <f>MID(Tabla1[[#This Row],[Aplicación]],14,2)</f>
        <v>21</v>
      </c>
      <c r="X2829" s="57" t="str">
        <f>MID(Tabla1[[#This Row],[Aplicación]],14,6)</f>
        <v>213</v>
      </c>
    </row>
    <row r="2830" spans="1:24" x14ac:dyDescent="0.25">
      <c r="A2830" s="60">
        <v>220240040900</v>
      </c>
      <c r="B2830" s="43" t="s">
        <v>390</v>
      </c>
      <c r="C2830" s="61">
        <v>45531</v>
      </c>
      <c r="D2830" s="60">
        <v>22024006069</v>
      </c>
      <c r="E2830" s="43" t="s">
        <v>1302</v>
      </c>
      <c r="F2830" s="62">
        <v>90.75</v>
      </c>
      <c r="G2830" s="43" t="s">
        <v>18</v>
      </c>
      <c r="H2830" s="43" t="s">
        <v>5947</v>
      </c>
      <c r="I2830" s="69">
        <v>220</v>
      </c>
      <c r="J2830" s="43" t="s">
        <v>398</v>
      </c>
      <c r="K2830" s="43" t="s">
        <v>398</v>
      </c>
      <c r="L2830" s="43" t="s">
        <v>399</v>
      </c>
      <c r="M2830" s="43" t="s">
        <v>585</v>
      </c>
      <c r="N2830" s="43" t="s">
        <v>539</v>
      </c>
      <c r="O2830" s="68" t="s">
        <v>326</v>
      </c>
      <c r="P2830" s="68" t="s">
        <v>4838</v>
      </c>
      <c r="Q2830" s="57" t="str">
        <f>MID(Tabla1[[#This Row],[Aplicación]],14,1)</f>
        <v>2</v>
      </c>
      <c r="R2830" s="35" t="s">
        <v>265</v>
      </c>
      <c r="S2830" s="57" t="str">
        <f>MID(Tabla1[[#This Row],[Aplicación]],6,2)</f>
        <v>10</v>
      </c>
      <c r="T2830" s="54" t="str">
        <f>VLOOKUP(Tabla1[[#This Row],[AREA]],Hoja1!A:B,2,FALSE)</f>
        <v>10. Personas mayores, familia y servicios sociales</v>
      </c>
      <c r="U2830" s="57" t="str">
        <f>MID(Tabla1[[#This Row],[Aplicación]],9,4)</f>
        <v>2314</v>
      </c>
      <c r="V2830" s="54" t="str">
        <f>VLOOKUP(Tabla1[[#This Row],[PROGRAMA]],Hoja1!A:B,2,FALSE)</f>
        <v>2314. Centro de programas juveniles</v>
      </c>
      <c r="W2830" s="57" t="str">
        <f>MID(Tabla1[[#This Row],[Aplicación]],14,2)</f>
        <v>21</v>
      </c>
      <c r="X2830" s="57" t="str">
        <f>MID(Tabla1[[#This Row],[Aplicación]],14,6)</f>
        <v>213</v>
      </c>
    </row>
    <row r="2831" spans="1:24" x14ac:dyDescent="0.25">
      <c r="A2831" s="60">
        <v>220240039625</v>
      </c>
      <c r="B2831" s="43" t="s">
        <v>390</v>
      </c>
      <c r="C2831" s="61">
        <v>45527</v>
      </c>
      <c r="D2831" s="60">
        <v>22024006049</v>
      </c>
      <c r="E2831" s="43" t="s">
        <v>1302</v>
      </c>
      <c r="F2831" s="62">
        <v>19.36</v>
      </c>
      <c r="G2831" s="43" t="s">
        <v>370</v>
      </c>
      <c r="H2831" s="43" t="s">
        <v>5974</v>
      </c>
      <c r="I2831" s="69">
        <v>220</v>
      </c>
      <c r="J2831" s="43" t="s">
        <v>398</v>
      </c>
      <c r="K2831" s="43" t="s">
        <v>398</v>
      </c>
      <c r="L2831" s="43" t="s">
        <v>413</v>
      </c>
      <c r="M2831" s="43" t="s">
        <v>585</v>
      </c>
      <c r="N2831" s="43" t="s">
        <v>539</v>
      </c>
      <c r="O2831" s="68" t="s">
        <v>326</v>
      </c>
      <c r="P2831" s="68" t="s">
        <v>4838</v>
      </c>
      <c r="Q2831" s="57" t="str">
        <f>MID(Tabla1[[#This Row],[Aplicación]],14,1)</f>
        <v>2</v>
      </c>
      <c r="R2831" s="35" t="s">
        <v>265</v>
      </c>
      <c r="S2831" s="57" t="str">
        <f>MID(Tabla1[[#This Row],[Aplicación]],6,2)</f>
        <v>10</v>
      </c>
      <c r="T2831" s="54" t="str">
        <f>VLOOKUP(Tabla1[[#This Row],[AREA]],Hoja1!A:B,2,FALSE)</f>
        <v>10. Personas mayores, familia y servicios sociales</v>
      </c>
      <c r="U2831" s="57" t="str">
        <f>MID(Tabla1[[#This Row],[Aplicación]],9,4)</f>
        <v>2314</v>
      </c>
      <c r="V2831" s="54" t="str">
        <f>VLOOKUP(Tabla1[[#This Row],[PROGRAMA]],Hoja1!A:B,2,FALSE)</f>
        <v>2314. Centro de programas juveniles</v>
      </c>
      <c r="W2831" s="57" t="str">
        <f>MID(Tabla1[[#This Row],[Aplicación]],14,2)</f>
        <v>21</v>
      </c>
      <c r="X2831" s="57" t="str">
        <f>MID(Tabla1[[#This Row],[Aplicación]],14,6)</f>
        <v>213</v>
      </c>
    </row>
    <row r="2832" spans="1:24" x14ac:dyDescent="0.25">
      <c r="A2832" s="60">
        <v>220219001050</v>
      </c>
      <c r="B2832" s="43" t="s">
        <v>390</v>
      </c>
      <c r="C2832" s="61">
        <v>45292</v>
      </c>
      <c r="D2832" s="60">
        <v>22024002887</v>
      </c>
      <c r="E2832" s="43" t="s">
        <v>1180</v>
      </c>
      <c r="F2832" s="62">
        <v>325.01</v>
      </c>
      <c r="G2832" s="43" t="s">
        <v>429</v>
      </c>
      <c r="H2832" s="43" t="s">
        <v>462</v>
      </c>
      <c r="I2832" s="69">
        <v>220</v>
      </c>
      <c r="J2832" s="43" t="s">
        <v>398</v>
      </c>
      <c r="K2832" s="43" t="s">
        <v>398</v>
      </c>
      <c r="L2832" s="43" t="s">
        <v>413</v>
      </c>
      <c r="M2832" s="43" t="s">
        <v>395</v>
      </c>
      <c r="N2832" s="43" t="s">
        <v>396</v>
      </c>
      <c r="O2832" s="52" t="s">
        <v>321</v>
      </c>
      <c r="P2832" s="63" t="s">
        <v>276</v>
      </c>
      <c r="Q2832" s="57" t="str">
        <f>MID(Tabla1[[#This Row],[Aplicación]],14,1)</f>
        <v>2</v>
      </c>
      <c r="R2832" s="35" t="s">
        <v>265</v>
      </c>
      <c r="S2832" s="57" t="str">
        <f>MID(Tabla1[[#This Row],[Aplicación]],6,2)</f>
        <v>10</v>
      </c>
      <c r="T2832" s="54" t="str">
        <f>VLOOKUP(Tabla1[[#This Row],[AREA]],Hoja1!A:B,2,FALSE)</f>
        <v>10. Personas mayores, familia y servicios sociales</v>
      </c>
      <c r="U2832" s="57" t="str">
        <f>MID(Tabla1[[#This Row],[Aplicación]],9,4)</f>
        <v>2315</v>
      </c>
      <c r="V2832" s="54" t="str">
        <f>VLOOKUP(Tabla1[[#This Row],[PROGRAMA]],Hoja1!A:B,2,FALSE)</f>
        <v>2315. Políticas de Igualdad e infancia</v>
      </c>
      <c r="W2832" s="57" t="str">
        <f>MID(Tabla1[[#This Row],[Aplicación]],14,2)</f>
        <v>21</v>
      </c>
      <c r="X2832" s="57" t="str">
        <f>MID(Tabla1[[#This Row],[Aplicación]],14,6)</f>
        <v>213</v>
      </c>
    </row>
    <row r="2833" spans="1:24" x14ac:dyDescent="0.25">
      <c r="A2833" s="60">
        <v>220219001127</v>
      </c>
      <c r="B2833" s="43" t="s">
        <v>390</v>
      </c>
      <c r="C2833" s="61">
        <v>45292</v>
      </c>
      <c r="D2833" s="60">
        <v>22024001961</v>
      </c>
      <c r="E2833" s="43" t="s">
        <v>1180</v>
      </c>
      <c r="F2833" s="62">
        <v>26.38</v>
      </c>
      <c r="G2833" s="43" t="s">
        <v>16</v>
      </c>
      <c r="H2833" s="43" t="s">
        <v>656</v>
      </c>
      <c r="I2833" s="69">
        <v>220</v>
      </c>
      <c r="J2833" s="43" t="s">
        <v>398</v>
      </c>
      <c r="K2833" s="43" t="s">
        <v>398</v>
      </c>
      <c r="L2833" s="43" t="s">
        <v>399</v>
      </c>
      <c r="M2833" s="43" t="s">
        <v>395</v>
      </c>
      <c r="N2833" s="43" t="s">
        <v>396</v>
      </c>
      <c r="O2833" s="52" t="s">
        <v>321</v>
      </c>
      <c r="P2833" s="63" t="s">
        <v>276</v>
      </c>
      <c r="Q2833" s="57" t="str">
        <f>MID(Tabla1[[#This Row],[Aplicación]],14,1)</f>
        <v>2</v>
      </c>
      <c r="R2833" s="35" t="s">
        <v>265</v>
      </c>
      <c r="S2833" s="57" t="str">
        <f>MID(Tabla1[[#This Row],[Aplicación]],6,2)</f>
        <v>10</v>
      </c>
      <c r="T2833" s="54" t="str">
        <f>VLOOKUP(Tabla1[[#This Row],[AREA]],Hoja1!A:B,2,FALSE)</f>
        <v>10. Personas mayores, familia y servicios sociales</v>
      </c>
      <c r="U2833" s="57" t="str">
        <f>MID(Tabla1[[#This Row],[Aplicación]],9,4)</f>
        <v>2315</v>
      </c>
      <c r="V2833" s="54" t="str">
        <f>VLOOKUP(Tabla1[[#This Row],[PROGRAMA]],Hoja1!A:B,2,FALSE)</f>
        <v>2315. Políticas de Igualdad e infancia</v>
      </c>
      <c r="W2833" s="57" t="str">
        <f>MID(Tabla1[[#This Row],[Aplicación]],14,2)</f>
        <v>21</v>
      </c>
      <c r="X2833" s="57" t="str">
        <f>MID(Tabla1[[#This Row],[Aplicación]],14,6)</f>
        <v>213</v>
      </c>
    </row>
    <row r="2834" spans="1:24" x14ac:dyDescent="0.25">
      <c r="A2834" s="60">
        <v>220239000971</v>
      </c>
      <c r="B2834" s="43" t="s">
        <v>390</v>
      </c>
      <c r="C2834" s="61">
        <v>45292</v>
      </c>
      <c r="D2834" s="60">
        <v>22024001883</v>
      </c>
      <c r="E2834" s="43" t="s">
        <v>1180</v>
      </c>
      <c r="F2834" s="62">
        <v>2796.79</v>
      </c>
      <c r="G2834" s="43" t="s">
        <v>429</v>
      </c>
      <c r="H2834" s="43" t="s">
        <v>1992</v>
      </c>
      <c r="I2834" s="69">
        <v>220</v>
      </c>
      <c r="J2834" s="43" t="s">
        <v>398</v>
      </c>
      <c r="K2834" s="43" t="s">
        <v>398</v>
      </c>
      <c r="L2834" s="43" t="s">
        <v>413</v>
      </c>
      <c r="M2834" s="43" t="s">
        <v>395</v>
      </c>
      <c r="N2834" s="43" t="s">
        <v>396</v>
      </c>
      <c r="O2834" s="52" t="s">
        <v>321</v>
      </c>
      <c r="P2834" s="63" t="s">
        <v>276</v>
      </c>
      <c r="Q2834" s="57" t="str">
        <f>MID(Tabla1[[#This Row],[Aplicación]],14,1)</f>
        <v>2</v>
      </c>
      <c r="R2834" s="35" t="s">
        <v>265</v>
      </c>
      <c r="S2834" s="57" t="str">
        <f>MID(Tabla1[[#This Row],[Aplicación]],6,2)</f>
        <v>10</v>
      </c>
      <c r="T2834" s="54" t="str">
        <f>VLOOKUP(Tabla1[[#This Row],[AREA]],Hoja1!A:B,2,FALSE)</f>
        <v>10. Personas mayores, familia y servicios sociales</v>
      </c>
      <c r="U2834" s="57" t="str">
        <f>MID(Tabla1[[#This Row],[Aplicación]],9,4)</f>
        <v>2315</v>
      </c>
      <c r="V2834" s="54" t="str">
        <f>VLOOKUP(Tabla1[[#This Row],[PROGRAMA]],Hoja1!A:B,2,FALSE)</f>
        <v>2315. Políticas de Igualdad e infancia</v>
      </c>
      <c r="W2834" s="57" t="str">
        <f>MID(Tabla1[[#This Row],[Aplicación]],14,2)</f>
        <v>21</v>
      </c>
      <c r="X2834" s="57" t="str">
        <f>MID(Tabla1[[#This Row],[Aplicación]],14,6)</f>
        <v>213</v>
      </c>
    </row>
    <row r="2835" spans="1:24" x14ac:dyDescent="0.25">
      <c r="A2835" s="60">
        <v>220239000656</v>
      </c>
      <c r="B2835" s="43" t="s">
        <v>390</v>
      </c>
      <c r="C2835" s="61">
        <v>45292</v>
      </c>
      <c r="D2835" s="60">
        <v>22024001257</v>
      </c>
      <c r="E2835" s="43" t="s">
        <v>1180</v>
      </c>
      <c r="F2835" s="62">
        <v>1542.77</v>
      </c>
      <c r="G2835" s="43" t="s">
        <v>54</v>
      </c>
      <c r="H2835" s="43" t="s">
        <v>2056</v>
      </c>
      <c r="I2835" s="69">
        <v>220</v>
      </c>
      <c r="J2835" s="43" t="s">
        <v>398</v>
      </c>
      <c r="K2835" s="43" t="s">
        <v>398</v>
      </c>
      <c r="L2835" s="43" t="s">
        <v>399</v>
      </c>
      <c r="M2835" s="43" t="s">
        <v>395</v>
      </c>
      <c r="N2835" s="43" t="s">
        <v>396</v>
      </c>
      <c r="O2835" s="52" t="s">
        <v>321</v>
      </c>
      <c r="P2835" s="63" t="s">
        <v>276</v>
      </c>
      <c r="Q2835" s="57" t="str">
        <f>MID(Tabla1[[#This Row],[Aplicación]],14,1)</f>
        <v>2</v>
      </c>
      <c r="R2835" s="35" t="s">
        <v>265</v>
      </c>
      <c r="S2835" s="57" t="str">
        <f>MID(Tabla1[[#This Row],[Aplicación]],6,2)</f>
        <v>10</v>
      </c>
      <c r="T2835" s="54" t="str">
        <f>VLOOKUP(Tabla1[[#This Row],[AREA]],Hoja1!A:B,2,FALSE)</f>
        <v>10. Personas mayores, familia y servicios sociales</v>
      </c>
      <c r="U2835" s="57" t="str">
        <f>MID(Tabla1[[#This Row],[Aplicación]],9,4)</f>
        <v>2315</v>
      </c>
      <c r="V2835" s="54" t="str">
        <f>VLOOKUP(Tabla1[[#This Row],[PROGRAMA]],Hoja1!A:B,2,FALSE)</f>
        <v>2315. Políticas de Igualdad e infancia</v>
      </c>
      <c r="W2835" s="57" t="str">
        <f>MID(Tabla1[[#This Row],[Aplicación]],14,2)</f>
        <v>21</v>
      </c>
      <c r="X2835" s="57" t="str">
        <f>MID(Tabla1[[#This Row],[Aplicación]],14,6)</f>
        <v>213</v>
      </c>
    </row>
    <row r="2836" spans="1:24" x14ac:dyDescent="0.25">
      <c r="A2836" s="60">
        <v>220239000740</v>
      </c>
      <c r="B2836" s="43" t="s">
        <v>390</v>
      </c>
      <c r="C2836" s="61">
        <v>45292</v>
      </c>
      <c r="D2836" s="60">
        <v>22024001277</v>
      </c>
      <c r="E2836" s="43" t="s">
        <v>1180</v>
      </c>
      <c r="F2836" s="62">
        <v>1070.27</v>
      </c>
      <c r="G2836" s="43" t="s">
        <v>18</v>
      </c>
      <c r="H2836" s="43" t="s">
        <v>2326</v>
      </c>
      <c r="I2836" s="69">
        <v>220</v>
      </c>
      <c r="J2836" s="43" t="s">
        <v>398</v>
      </c>
      <c r="K2836" s="43" t="s">
        <v>398</v>
      </c>
      <c r="L2836" s="43" t="s">
        <v>399</v>
      </c>
      <c r="M2836" s="43" t="s">
        <v>585</v>
      </c>
      <c r="N2836" s="43" t="s">
        <v>539</v>
      </c>
      <c r="O2836" s="52" t="s">
        <v>326</v>
      </c>
      <c r="P2836" s="63" t="s">
        <v>276</v>
      </c>
      <c r="Q2836" s="57" t="str">
        <f>MID(Tabla1[[#This Row],[Aplicación]],14,1)</f>
        <v>2</v>
      </c>
      <c r="R2836" s="35" t="s">
        <v>265</v>
      </c>
      <c r="S2836" s="57" t="str">
        <f>MID(Tabla1[[#This Row],[Aplicación]],6,2)</f>
        <v>10</v>
      </c>
      <c r="T2836" s="54" t="str">
        <f>VLOOKUP(Tabla1[[#This Row],[AREA]],Hoja1!A:B,2,FALSE)</f>
        <v>10. Personas mayores, familia y servicios sociales</v>
      </c>
      <c r="U2836" s="57" t="str">
        <f>MID(Tabla1[[#This Row],[Aplicación]],9,4)</f>
        <v>2315</v>
      </c>
      <c r="V2836" s="54" t="str">
        <f>VLOOKUP(Tabla1[[#This Row],[PROGRAMA]],Hoja1!A:B,2,FALSE)</f>
        <v>2315. Políticas de Igualdad e infancia</v>
      </c>
      <c r="W2836" s="57" t="str">
        <f>MID(Tabla1[[#This Row],[Aplicación]],14,2)</f>
        <v>21</v>
      </c>
      <c r="X2836" s="57" t="str">
        <f>MID(Tabla1[[#This Row],[Aplicación]],14,6)</f>
        <v>213</v>
      </c>
    </row>
    <row r="2837" spans="1:24" x14ac:dyDescent="0.25">
      <c r="A2837" s="60">
        <v>220240034978</v>
      </c>
      <c r="B2837" s="43" t="s">
        <v>390</v>
      </c>
      <c r="C2837" s="61">
        <v>45504</v>
      </c>
      <c r="D2837" s="60">
        <v>22024005739</v>
      </c>
      <c r="E2837" s="43" t="s">
        <v>1180</v>
      </c>
      <c r="F2837" s="62">
        <v>21.78</v>
      </c>
      <c r="G2837" s="43" t="s">
        <v>370</v>
      </c>
      <c r="H2837" s="43" t="s">
        <v>5076</v>
      </c>
      <c r="I2837" s="69" t="s">
        <v>2930</v>
      </c>
      <c r="J2837" s="43" t="s">
        <v>398</v>
      </c>
      <c r="K2837" s="43" t="s">
        <v>398</v>
      </c>
      <c r="L2837" s="43" t="s">
        <v>399</v>
      </c>
      <c r="M2837" s="43" t="s">
        <v>585</v>
      </c>
      <c r="N2837" s="43" t="s">
        <v>539</v>
      </c>
      <c r="O2837" s="68" t="s">
        <v>326</v>
      </c>
      <c r="P2837" s="68" t="s">
        <v>4838</v>
      </c>
      <c r="Q2837" s="57" t="str">
        <f>MID(Tabla1[[#This Row],[Aplicación]],14,1)</f>
        <v>2</v>
      </c>
      <c r="R2837" s="35" t="s">
        <v>265</v>
      </c>
      <c r="S2837" s="57" t="str">
        <f>MID(Tabla1[[#This Row],[Aplicación]],6,2)</f>
        <v>10</v>
      </c>
      <c r="T2837" s="54" t="str">
        <f>VLOOKUP(Tabla1[[#This Row],[AREA]],Hoja1!A:B,2,FALSE)</f>
        <v>10. Personas mayores, familia y servicios sociales</v>
      </c>
      <c r="U2837" s="57" t="str">
        <f>MID(Tabla1[[#This Row],[Aplicación]],9,4)</f>
        <v>2315</v>
      </c>
      <c r="V2837" s="54" t="str">
        <f>VLOOKUP(Tabla1[[#This Row],[PROGRAMA]],Hoja1!A:B,2,FALSE)</f>
        <v>2315. Políticas de Igualdad e infancia</v>
      </c>
      <c r="W2837" s="57" t="str">
        <f>MID(Tabla1[[#This Row],[Aplicación]],14,2)</f>
        <v>21</v>
      </c>
      <c r="X2837" s="57" t="str">
        <f>MID(Tabla1[[#This Row],[Aplicación]],14,6)</f>
        <v>213</v>
      </c>
    </row>
    <row r="2838" spans="1:24" x14ac:dyDescent="0.25">
      <c r="A2838" s="60">
        <v>220240000733</v>
      </c>
      <c r="B2838" s="43" t="s">
        <v>390</v>
      </c>
      <c r="C2838" s="61">
        <v>45327</v>
      </c>
      <c r="D2838" s="60">
        <v>22024000096</v>
      </c>
      <c r="E2838" s="43" t="s">
        <v>1360</v>
      </c>
      <c r="F2838" s="62">
        <v>353.03</v>
      </c>
      <c r="G2838" s="43" t="s">
        <v>993</v>
      </c>
      <c r="H2838" s="43" t="s">
        <v>1872</v>
      </c>
      <c r="I2838" s="69">
        <v>220</v>
      </c>
      <c r="J2838" s="43" t="s">
        <v>398</v>
      </c>
      <c r="K2838" s="43" t="s">
        <v>398</v>
      </c>
      <c r="L2838" s="43" t="s">
        <v>413</v>
      </c>
      <c r="M2838" s="43" t="s">
        <v>585</v>
      </c>
      <c r="N2838" s="43" t="s">
        <v>539</v>
      </c>
      <c r="O2838" s="52" t="s">
        <v>326</v>
      </c>
      <c r="P2838" s="63" t="s">
        <v>276</v>
      </c>
      <c r="Q2838" s="57" t="str">
        <f>MID(Tabla1[[#This Row],[Aplicación]],14,1)</f>
        <v>2</v>
      </c>
      <c r="R2838" s="35" t="s">
        <v>265</v>
      </c>
      <c r="S2838" s="57" t="str">
        <f>MID(Tabla1[[#This Row],[Aplicación]],6,2)</f>
        <v>10</v>
      </c>
      <c r="T2838" s="54" t="str">
        <f>VLOOKUP(Tabla1[[#This Row],[AREA]],Hoja1!A:B,2,FALSE)</f>
        <v>10. Personas mayores, familia y servicios sociales</v>
      </c>
      <c r="U2838" s="57" t="str">
        <f>MID(Tabla1[[#This Row],[Aplicación]],9,4)</f>
        <v>2412</v>
      </c>
      <c r="V2838" s="54" t="str">
        <f>VLOOKUP(Tabla1[[#This Row],[PROGRAMA]],Hoja1!A:B,2,FALSE)</f>
        <v>2412. Formación para el empleo</v>
      </c>
      <c r="W2838" s="57" t="str">
        <f>MID(Tabla1[[#This Row],[Aplicación]],14,2)</f>
        <v>21</v>
      </c>
      <c r="X2838" s="57" t="str">
        <f>MID(Tabla1[[#This Row],[Aplicación]],14,6)</f>
        <v>212</v>
      </c>
    </row>
    <row r="2839" spans="1:24" x14ac:dyDescent="0.25">
      <c r="A2839" s="60">
        <v>220240003704</v>
      </c>
      <c r="B2839" s="43" t="s">
        <v>390</v>
      </c>
      <c r="C2839" s="61">
        <v>45351</v>
      </c>
      <c r="D2839" s="60">
        <v>22024002573</v>
      </c>
      <c r="E2839" s="43" t="s">
        <v>1360</v>
      </c>
      <c r="F2839" s="62">
        <v>1464.1</v>
      </c>
      <c r="G2839" s="43" t="s">
        <v>2219</v>
      </c>
      <c r="H2839" s="43" t="s">
        <v>2220</v>
      </c>
      <c r="I2839" s="69">
        <v>220</v>
      </c>
      <c r="J2839" s="43" t="s">
        <v>398</v>
      </c>
      <c r="K2839" s="43" t="s">
        <v>398</v>
      </c>
      <c r="L2839" s="43" t="s">
        <v>399</v>
      </c>
      <c r="M2839" s="43" t="s">
        <v>585</v>
      </c>
      <c r="N2839" s="43" t="s">
        <v>539</v>
      </c>
      <c r="O2839" s="52" t="s">
        <v>326</v>
      </c>
      <c r="P2839" s="63" t="s">
        <v>276</v>
      </c>
      <c r="Q2839" s="57" t="str">
        <f>MID(Tabla1[[#This Row],[Aplicación]],14,1)</f>
        <v>2</v>
      </c>
      <c r="R2839" s="35" t="s">
        <v>265</v>
      </c>
      <c r="S2839" s="57" t="str">
        <f>MID(Tabla1[[#This Row],[Aplicación]],6,2)</f>
        <v>10</v>
      </c>
      <c r="T2839" s="54" t="str">
        <f>VLOOKUP(Tabla1[[#This Row],[AREA]],Hoja1!A:B,2,FALSE)</f>
        <v>10. Personas mayores, familia y servicios sociales</v>
      </c>
      <c r="U2839" s="57" t="str">
        <f>MID(Tabla1[[#This Row],[Aplicación]],9,4)</f>
        <v>2412</v>
      </c>
      <c r="V2839" s="54" t="str">
        <f>VLOOKUP(Tabla1[[#This Row],[PROGRAMA]],Hoja1!A:B,2,FALSE)</f>
        <v>2412. Formación para el empleo</v>
      </c>
      <c r="W2839" s="57" t="str">
        <f>MID(Tabla1[[#This Row],[Aplicación]],14,2)</f>
        <v>21</v>
      </c>
      <c r="X2839" s="57" t="str">
        <f>MID(Tabla1[[#This Row],[Aplicación]],14,6)</f>
        <v>212</v>
      </c>
    </row>
    <row r="2840" spans="1:24" x14ac:dyDescent="0.25">
      <c r="A2840" s="60">
        <v>220240026591</v>
      </c>
      <c r="B2840" s="43" t="s">
        <v>702</v>
      </c>
      <c r="C2840" s="61">
        <v>45468</v>
      </c>
      <c r="D2840" s="60">
        <v>22024000498</v>
      </c>
      <c r="E2840" s="43" t="s">
        <v>1360</v>
      </c>
      <c r="F2840" s="62">
        <v>8.57</v>
      </c>
      <c r="G2840" s="43" t="s">
        <v>697</v>
      </c>
      <c r="H2840" s="43" t="s">
        <v>3037</v>
      </c>
      <c r="I2840" s="69" t="s">
        <v>2934</v>
      </c>
      <c r="J2840" s="43" t="s">
        <v>537</v>
      </c>
      <c r="K2840" s="43" t="s">
        <v>537</v>
      </c>
      <c r="L2840" s="43" t="s">
        <v>413</v>
      </c>
      <c r="M2840" s="43" t="s">
        <v>395</v>
      </c>
      <c r="N2840" s="43" t="s">
        <v>396</v>
      </c>
      <c r="O2840" s="68" t="s">
        <v>325</v>
      </c>
      <c r="P2840" s="68" t="s">
        <v>2931</v>
      </c>
      <c r="Q2840" s="57" t="s">
        <v>2932</v>
      </c>
      <c r="R2840" s="35" t="s">
        <v>265</v>
      </c>
      <c r="S2840" s="57" t="str">
        <f>MID(Tabla1[[#This Row],[Aplicación]],6,2)</f>
        <v>10</v>
      </c>
      <c r="T2840" s="54" t="str">
        <f>VLOOKUP(Tabla1[[#This Row],[AREA]],Hoja1!A:B,2,FALSE)</f>
        <v>10. Personas mayores, familia y servicios sociales</v>
      </c>
      <c r="U2840" s="57" t="str">
        <f>MID(Tabla1[[#This Row],[Aplicación]],9,4)</f>
        <v>2412</v>
      </c>
      <c r="V2840" s="54" t="str">
        <f>VLOOKUP(Tabla1[[#This Row],[PROGRAMA]],Hoja1!A:B,2,FALSE)</f>
        <v>2412. Formación para el empleo</v>
      </c>
      <c r="W2840" s="57" t="str">
        <f>MID(Tabla1[[#This Row],[Aplicación]],14,2)</f>
        <v>21</v>
      </c>
      <c r="X2840" s="57" t="str">
        <f>MID(Tabla1[[#This Row],[Aplicación]],14,6)</f>
        <v>212</v>
      </c>
    </row>
    <row r="2841" spans="1:24" x14ac:dyDescent="0.25">
      <c r="A2841" s="60">
        <v>220240018073</v>
      </c>
      <c r="B2841" s="43" t="s">
        <v>702</v>
      </c>
      <c r="C2841" s="61">
        <v>45429</v>
      </c>
      <c r="D2841" s="60">
        <v>22024000498</v>
      </c>
      <c r="E2841" s="43" t="s">
        <v>1360</v>
      </c>
      <c r="F2841" s="62">
        <v>7.72</v>
      </c>
      <c r="G2841" s="43" t="s">
        <v>764</v>
      </c>
      <c r="H2841" s="43" t="s">
        <v>3814</v>
      </c>
      <c r="I2841" s="69" t="s">
        <v>2934</v>
      </c>
      <c r="J2841" s="43" t="s">
        <v>398</v>
      </c>
      <c r="K2841" s="43" t="s">
        <v>398</v>
      </c>
      <c r="L2841" s="43" t="s">
        <v>413</v>
      </c>
      <c r="M2841" s="43" t="s">
        <v>395</v>
      </c>
      <c r="N2841" s="43" t="s">
        <v>396</v>
      </c>
      <c r="O2841" s="68" t="s">
        <v>325</v>
      </c>
      <c r="P2841" s="68" t="s">
        <v>2931</v>
      </c>
      <c r="Q2841" s="57" t="s">
        <v>2932</v>
      </c>
      <c r="R2841" s="35" t="s">
        <v>265</v>
      </c>
      <c r="S2841" s="57" t="str">
        <f>MID(Tabla1[[#This Row],[Aplicación]],6,2)</f>
        <v>10</v>
      </c>
      <c r="T2841" s="54" t="str">
        <f>VLOOKUP(Tabla1[[#This Row],[AREA]],Hoja1!A:B,2,FALSE)</f>
        <v>10. Personas mayores, familia y servicios sociales</v>
      </c>
      <c r="U2841" s="57" t="str">
        <f>MID(Tabla1[[#This Row],[Aplicación]],9,4)</f>
        <v>2412</v>
      </c>
      <c r="V2841" s="54" t="str">
        <f>VLOOKUP(Tabla1[[#This Row],[PROGRAMA]],Hoja1!A:B,2,FALSE)</f>
        <v>2412. Formación para el empleo</v>
      </c>
      <c r="W2841" s="57" t="str">
        <f>MID(Tabla1[[#This Row],[Aplicación]],14,2)</f>
        <v>21</v>
      </c>
      <c r="X2841" s="57" t="str">
        <f>MID(Tabla1[[#This Row],[Aplicación]],14,6)</f>
        <v>212</v>
      </c>
    </row>
    <row r="2842" spans="1:24" x14ac:dyDescent="0.25">
      <c r="A2842" s="60">
        <v>220240018191</v>
      </c>
      <c r="B2842" s="43" t="s">
        <v>702</v>
      </c>
      <c r="C2842" s="61">
        <v>45429</v>
      </c>
      <c r="D2842" s="60">
        <v>22024000498</v>
      </c>
      <c r="E2842" s="43" t="s">
        <v>1360</v>
      </c>
      <c r="F2842" s="62">
        <v>96.23</v>
      </c>
      <c r="G2842" s="43" t="s">
        <v>681</v>
      </c>
      <c r="H2842" s="43" t="s">
        <v>3818</v>
      </c>
      <c r="I2842" s="69" t="s">
        <v>2934</v>
      </c>
      <c r="J2842" s="43" t="s">
        <v>398</v>
      </c>
      <c r="K2842" s="43" t="s">
        <v>398</v>
      </c>
      <c r="L2842" s="43" t="s">
        <v>413</v>
      </c>
      <c r="M2842" s="43" t="s">
        <v>395</v>
      </c>
      <c r="N2842" s="43" t="s">
        <v>396</v>
      </c>
      <c r="O2842" s="68" t="s">
        <v>325</v>
      </c>
      <c r="P2842" s="68" t="s">
        <v>2931</v>
      </c>
      <c r="Q2842" s="57" t="s">
        <v>2932</v>
      </c>
      <c r="R2842" s="35" t="s">
        <v>265</v>
      </c>
      <c r="S2842" s="57" t="str">
        <f>MID(Tabla1[[#This Row],[Aplicación]],6,2)</f>
        <v>10</v>
      </c>
      <c r="T2842" s="54" t="str">
        <f>VLOOKUP(Tabla1[[#This Row],[AREA]],Hoja1!A:B,2,FALSE)</f>
        <v>10. Personas mayores, familia y servicios sociales</v>
      </c>
      <c r="U2842" s="57" t="str">
        <f>MID(Tabla1[[#This Row],[Aplicación]],9,4)</f>
        <v>2412</v>
      </c>
      <c r="V2842" s="54" t="str">
        <f>VLOOKUP(Tabla1[[#This Row],[PROGRAMA]],Hoja1!A:B,2,FALSE)</f>
        <v>2412. Formación para el empleo</v>
      </c>
      <c r="W2842" s="57" t="str">
        <f>MID(Tabla1[[#This Row],[Aplicación]],14,2)</f>
        <v>21</v>
      </c>
      <c r="X2842" s="57" t="str">
        <f>MID(Tabla1[[#This Row],[Aplicación]],14,6)</f>
        <v>212</v>
      </c>
    </row>
    <row r="2843" spans="1:24" x14ac:dyDescent="0.25">
      <c r="A2843" s="60">
        <v>220240011180</v>
      </c>
      <c r="B2843" s="43" t="s">
        <v>702</v>
      </c>
      <c r="C2843" s="61">
        <v>45393</v>
      </c>
      <c r="D2843" s="60">
        <v>22024000498</v>
      </c>
      <c r="E2843" s="43" t="s">
        <v>1360</v>
      </c>
      <c r="F2843" s="62">
        <v>16.600000000000001</v>
      </c>
      <c r="G2843" s="43" t="s">
        <v>827</v>
      </c>
      <c r="H2843" s="43" t="s">
        <v>4552</v>
      </c>
      <c r="I2843" s="69" t="s">
        <v>2934</v>
      </c>
      <c r="J2843" s="43" t="s">
        <v>398</v>
      </c>
      <c r="K2843" s="43" t="s">
        <v>398</v>
      </c>
      <c r="L2843" s="43" t="s">
        <v>413</v>
      </c>
      <c r="M2843" s="43" t="s">
        <v>395</v>
      </c>
      <c r="N2843" s="43" t="s">
        <v>396</v>
      </c>
      <c r="O2843" s="68" t="s">
        <v>325</v>
      </c>
      <c r="P2843" s="68" t="s">
        <v>2931</v>
      </c>
      <c r="Q2843" s="57" t="s">
        <v>2932</v>
      </c>
      <c r="R2843" s="35" t="s">
        <v>265</v>
      </c>
      <c r="S2843" s="57" t="str">
        <f>MID(Tabla1[[#This Row],[Aplicación]],6,2)</f>
        <v>10</v>
      </c>
      <c r="T2843" s="54" t="str">
        <f>VLOOKUP(Tabla1[[#This Row],[AREA]],Hoja1!A:B,2,FALSE)</f>
        <v>10. Personas mayores, familia y servicios sociales</v>
      </c>
      <c r="U2843" s="57" t="str">
        <f>MID(Tabla1[[#This Row],[Aplicación]],9,4)</f>
        <v>2412</v>
      </c>
      <c r="V2843" s="54" t="str">
        <f>VLOOKUP(Tabla1[[#This Row],[PROGRAMA]],Hoja1!A:B,2,FALSE)</f>
        <v>2412. Formación para el empleo</v>
      </c>
      <c r="W2843" s="57" t="str">
        <f>MID(Tabla1[[#This Row],[Aplicación]],14,2)</f>
        <v>21</v>
      </c>
      <c r="X2843" s="57" t="str">
        <f>MID(Tabla1[[#This Row],[Aplicación]],14,6)</f>
        <v>212</v>
      </c>
    </row>
    <row r="2844" spans="1:24" x14ac:dyDescent="0.25">
      <c r="A2844" s="60">
        <v>220240031117</v>
      </c>
      <c r="B2844" s="43" t="s">
        <v>702</v>
      </c>
      <c r="C2844" s="61">
        <v>45490</v>
      </c>
      <c r="D2844" s="60">
        <v>22024000498</v>
      </c>
      <c r="E2844" s="43" t="s">
        <v>1360</v>
      </c>
      <c r="F2844" s="62">
        <v>158.85</v>
      </c>
      <c r="G2844" s="43" t="s">
        <v>81</v>
      </c>
      <c r="H2844" s="43" t="s">
        <v>5234</v>
      </c>
      <c r="I2844" s="69">
        <v>300</v>
      </c>
      <c r="J2844" s="43" t="s">
        <v>398</v>
      </c>
      <c r="K2844" s="43" t="s">
        <v>398</v>
      </c>
      <c r="L2844" s="43" t="s">
        <v>413</v>
      </c>
      <c r="M2844" s="43" t="s">
        <v>395</v>
      </c>
      <c r="N2844" s="43" t="s">
        <v>396</v>
      </c>
      <c r="O2844" s="68" t="s">
        <v>325</v>
      </c>
      <c r="P2844" s="68" t="s">
        <v>4838</v>
      </c>
      <c r="Q2844" s="57" t="str">
        <f>MID(Tabla1[[#This Row],[Aplicación]],14,1)</f>
        <v>2</v>
      </c>
      <c r="R2844" s="35" t="s">
        <v>265</v>
      </c>
      <c r="S2844" s="57" t="str">
        <f>MID(Tabla1[[#This Row],[Aplicación]],6,2)</f>
        <v>10</v>
      </c>
      <c r="T2844" s="54" t="str">
        <f>VLOOKUP(Tabla1[[#This Row],[AREA]],Hoja1!A:B,2,FALSE)</f>
        <v>10. Personas mayores, familia y servicios sociales</v>
      </c>
      <c r="U2844" s="57" t="str">
        <f>MID(Tabla1[[#This Row],[Aplicación]],9,4)</f>
        <v>2412</v>
      </c>
      <c r="V2844" s="54" t="str">
        <f>VLOOKUP(Tabla1[[#This Row],[PROGRAMA]],Hoja1!A:B,2,FALSE)</f>
        <v>2412. Formación para el empleo</v>
      </c>
      <c r="W2844" s="57" t="str">
        <f>MID(Tabla1[[#This Row],[Aplicación]],14,2)</f>
        <v>21</v>
      </c>
      <c r="X2844" s="57" t="str">
        <f>MID(Tabla1[[#This Row],[Aplicación]],14,6)</f>
        <v>212</v>
      </c>
    </row>
    <row r="2845" spans="1:24" x14ac:dyDescent="0.25">
      <c r="A2845" s="60">
        <v>220240031121</v>
      </c>
      <c r="B2845" s="43" t="s">
        <v>702</v>
      </c>
      <c r="C2845" s="61">
        <v>45490</v>
      </c>
      <c r="D2845" s="60">
        <v>22024000498</v>
      </c>
      <c r="E2845" s="43" t="s">
        <v>1360</v>
      </c>
      <c r="F2845" s="62">
        <v>48.61</v>
      </c>
      <c r="G2845" s="43" t="s">
        <v>81</v>
      </c>
      <c r="H2845" s="43" t="s">
        <v>5236</v>
      </c>
      <c r="I2845" s="69">
        <v>300</v>
      </c>
      <c r="J2845" s="43" t="s">
        <v>398</v>
      </c>
      <c r="K2845" s="43" t="s">
        <v>398</v>
      </c>
      <c r="L2845" s="43" t="s">
        <v>413</v>
      </c>
      <c r="M2845" s="43" t="s">
        <v>395</v>
      </c>
      <c r="N2845" s="43" t="s">
        <v>396</v>
      </c>
      <c r="O2845" s="68" t="s">
        <v>325</v>
      </c>
      <c r="P2845" s="68" t="s">
        <v>4838</v>
      </c>
      <c r="Q2845" s="57" t="str">
        <f>MID(Tabla1[[#This Row],[Aplicación]],14,1)</f>
        <v>2</v>
      </c>
      <c r="R2845" s="35" t="s">
        <v>265</v>
      </c>
      <c r="S2845" s="57" t="str">
        <f>MID(Tabla1[[#This Row],[Aplicación]],6,2)</f>
        <v>10</v>
      </c>
      <c r="T2845" s="54" t="str">
        <f>VLOOKUP(Tabla1[[#This Row],[AREA]],Hoja1!A:B,2,FALSE)</f>
        <v>10. Personas mayores, familia y servicios sociales</v>
      </c>
      <c r="U2845" s="57" t="str">
        <f>MID(Tabla1[[#This Row],[Aplicación]],9,4)</f>
        <v>2412</v>
      </c>
      <c r="V2845" s="54" t="str">
        <f>VLOOKUP(Tabla1[[#This Row],[PROGRAMA]],Hoja1!A:B,2,FALSE)</f>
        <v>2412. Formación para el empleo</v>
      </c>
      <c r="W2845" s="57" t="str">
        <f>MID(Tabla1[[#This Row],[Aplicación]],14,2)</f>
        <v>21</v>
      </c>
      <c r="X2845" s="57" t="str">
        <f>MID(Tabla1[[#This Row],[Aplicación]],14,6)</f>
        <v>212</v>
      </c>
    </row>
    <row r="2846" spans="1:24" x14ac:dyDescent="0.25">
      <c r="A2846" s="60">
        <v>220240028417</v>
      </c>
      <c r="B2846" s="43" t="s">
        <v>702</v>
      </c>
      <c r="C2846" s="61">
        <v>45474</v>
      </c>
      <c r="D2846" s="60">
        <v>22024000498</v>
      </c>
      <c r="E2846" s="43" t="s">
        <v>1360</v>
      </c>
      <c r="F2846" s="62">
        <v>112.49</v>
      </c>
      <c r="G2846" s="43" t="s">
        <v>681</v>
      </c>
      <c r="H2846" s="43" t="s">
        <v>5539</v>
      </c>
      <c r="I2846" s="69">
        <v>300</v>
      </c>
      <c r="J2846" s="43" t="s">
        <v>398</v>
      </c>
      <c r="K2846" s="43" t="s">
        <v>398</v>
      </c>
      <c r="L2846" s="43" t="s">
        <v>413</v>
      </c>
      <c r="M2846" s="43" t="s">
        <v>395</v>
      </c>
      <c r="N2846" s="43" t="s">
        <v>396</v>
      </c>
      <c r="O2846" s="68" t="s">
        <v>325</v>
      </c>
      <c r="P2846" s="68" t="s">
        <v>4838</v>
      </c>
      <c r="Q2846" s="57" t="str">
        <f>MID(Tabla1[[#This Row],[Aplicación]],14,1)</f>
        <v>2</v>
      </c>
      <c r="R2846" s="35" t="s">
        <v>265</v>
      </c>
      <c r="S2846" s="57" t="str">
        <f>MID(Tabla1[[#This Row],[Aplicación]],6,2)</f>
        <v>10</v>
      </c>
      <c r="T2846" s="54" t="str">
        <f>VLOOKUP(Tabla1[[#This Row],[AREA]],Hoja1!A:B,2,FALSE)</f>
        <v>10. Personas mayores, familia y servicios sociales</v>
      </c>
      <c r="U2846" s="57" t="str">
        <f>MID(Tabla1[[#This Row],[Aplicación]],9,4)</f>
        <v>2412</v>
      </c>
      <c r="V2846" s="54" t="str">
        <f>VLOOKUP(Tabla1[[#This Row],[PROGRAMA]],Hoja1!A:B,2,FALSE)</f>
        <v>2412. Formación para el empleo</v>
      </c>
      <c r="W2846" s="57" t="str">
        <f>MID(Tabla1[[#This Row],[Aplicación]],14,2)</f>
        <v>21</v>
      </c>
      <c r="X2846" s="57" t="str">
        <f>MID(Tabla1[[#This Row],[Aplicación]],14,6)</f>
        <v>212</v>
      </c>
    </row>
    <row r="2847" spans="1:24" x14ac:dyDescent="0.25">
      <c r="A2847" s="60">
        <v>220240028415</v>
      </c>
      <c r="B2847" s="43" t="s">
        <v>702</v>
      </c>
      <c r="C2847" s="61">
        <v>45474</v>
      </c>
      <c r="D2847" s="60">
        <v>22024000498</v>
      </c>
      <c r="E2847" s="43" t="s">
        <v>1360</v>
      </c>
      <c r="F2847" s="62">
        <v>17.34</v>
      </c>
      <c r="G2847" s="43" t="s">
        <v>697</v>
      </c>
      <c r="H2847" s="43" t="s">
        <v>5550</v>
      </c>
      <c r="I2847" s="69">
        <v>300</v>
      </c>
      <c r="J2847" s="43" t="s">
        <v>537</v>
      </c>
      <c r="K2847" s="43" t="s">
        <v>537</v>
      </c>
      <c r="L2847" s="43" t="s">
        <v>413</v>
      </c>
      <c r="M2847" s="43" t="s">
        <v>395</v>
      </c>
      <c r="N2847" s="43" t="s">
        <v>396</v>
      </c>
      <c r="O2847" s="68" t="s">
        <v>325</v>
      </c>
      <c r="P2847" s="68" t="s">
        <v>4838</v>
      </c>
      <c r="Q2847" s="57" t="str">
        <f>MID(Tabla1[[#This Row],[Aplicación]],14,1)</f>
        <v>2</v>
      </c>
      <c r="R2847" s="35" t="s">
        <v>265</v>
      </c>
      <c r="S2847" s="57" t="str">
        <f>MID(Tabla1[[#This Row],[Aplicación]],6,2)</f>
        <v>10</v>
      </c>
      <c r="T2847" s="54" t="str">
        <f>VLOOKUP(Tabla1[[#This Row],[AREA]],Hoja1!A:B,2,FALSE)</f>
        <v>10. Personas mayores, familia y servicios sociales</v>
      </c>
      <c r="U2847" s="57" t="str">
        <f>MID(Tabla1[[#This Row],[Aplicación]],9,4)</f>
        <v>2412</v>
      </c>
      <c r="V2847" s="54" t="str">
        <f>VLOOKUP(Tabla1[[#This Row],[PROGRAMA]],Hoja1!A:B,2,FALSE)</f>
        <v>2412. Formación para el empleo</v>
      </c>
      <c r="W2847" s="57" t="str">
        <f>MID(Tabla1[[#This Row],[Aplicación]],14,2)</f>
        <v>21</v>
      </c>
      <c r="X2847" s="57" t="str">
        <f>MID(Tabla1[[#This Row],[Aplicación]],14,6)</f>
        <v>212</v>
      </c>
    </row>
    <row r="2848" spans="1:24" x14ac:dyDescent="0.25">
      <c r="A2848" s="60">
        <v>220240040102</v>
      </c>
      <c r="B2848" s="43" t="s">
        <v>702</v>
      </c>
      <c r="C2848" s="61">
        <v>45530</v>
      </c>
      <c r="D2848" s="60">
        <v>22024000498</v>
      </c>
      <c r="E2848" s="43" t="s">
        <v>1360</v>
      </c>
      <c r="F2848" s="62">
        <v>128.5</v>
      </c>
      <c r="G2848" s="43" t="s">
        <v>697</v>
      </c>
      <c r="H2848" s="43" t="s">
        <v>5811</v>
      </c>
      <c r="I2848" s="69">
        <v>300</v>
      </c>
      <c r="J2848" s="43" t="s">
        <v>537</v>
      </c>
      <c r="K2848" s="43" t="s">
        <v>537</v>
      </c>
      <c r="L2848" s="43" t="s">
        <v>413</v>
      </c>
      <c r="M2848" s="43" t="s">
        <v>395</v>
      </c>
      <c r="N2848" s="43" t="s">
        <v>396</v>
      </c>
      <c r="O2848" s="68" t="s">
        <v>325</v>
      </c>
      <c r="P2848" s="68" t="s">
        <v>4838</v>
      </c>
      <c r="Q2848" s="57" t="str">
        <f>MID(Tabla1[[#This Row],[Aplicación]],14,1)</f>
        <v>2</v>
      </c>
      <c r="R2848" s="35" t="s">
        <v>265</v>
      </c>
      <c r="S2848" s="57" t="str">
        <f>MID(Tabla1[[#This Row],[Aplicación]],6,2)</f>
        <v>10</v>
      </c>
      <c r="T2848" s="54" t="str">
        <f>VLOOKUP(Tabla1[[#This Row],[AREA]],Hoja1!A:B,2,FALSE)</f>
        <v>10. Personas mayores, familia y servicios sociales</v>
      </c>
      <c r="U2848" s="57" t="str">
        <f>MID(Tabla1[[#This Row],[Aplicación]],9,4)</f>
        <v>2412</v>
      </c>
      <c r="V2848" s="54" t="str">
        <f>VLOOKUP(Tabla1[[#This Row],[PROGRAMA]],Hoja1!A:B,2,FALSE)</f>
        <v>2412. Formación para el empleo</v>
      </c>
      <c r="W2848" s="57" t="str">
        <f>MID(Tabla1[[#This Row],[Aplicación]],14,2)</f>
        <v>21</v>
      </c>
      <c r="X2848" s="57" t="str">
        <f>MID(Tabla1[[#This Row],[Aplicación]],14,6)</f>
        <v>212</v>
      </c>
    </row>
    <row r="2849" spans="1:24" x14ac:dyDescent="0.25">
      <c r="A2849" s="60">
        <v>220219001010</v>
      </c>
      <c r="B2849" s="43" t="s">
        <v>390</v>
      </c>
      <c r="C2849" s="61">
        <v>45292</v>
      </c>
      <c r="D2849" s="60">
        <v>22024001923</v>
      </c>
      <c r="E2849" s="43" t="s">
        <v>1159</v>
      </c>
      <c r="F2849" s="62">
        <v>325</v>
      </c>
      <c r="G2849" s="43" t="s">
        <v>429</v>
      </c>
      <c r="H2849" s="43" t="s">
        <v>438</v>
      </c>
      <c r="I2849" s="69">
        <v>220</v>
      </c>
      <c r="J2849" s="43" t="s">
        <v>398</v>
      </c>
      <c r="K2849" s="43" t="s">
        <v>398</v>
      </c>
      <c r="L2849" s="43" t="s">
        <v>399</v>
      </c>
      <c r="M2849" s="43" t="s">
        <v>395</v>
      </c>
      <c r="N2849" s="43" t="s">
        <v>396</v>
      </c>
      <c r="O2849" s="52" t="s">
        <v>321</v>
      </c>
      <c r="P2849" s="63" t="s">
        <v>276</v>
      </c>
      <c r="Q2849" s="57" t="str">
        <f>MID(Tabla1[[#This Row],[Aplicación]],14,1)</f>
        <v>2</v>
      </c>
      <c r="R2849" s="35" t="s">
        <v>265</v>
      </c>
      <c r="S2849" s="57" t="str">
        <f>MID(Tabla1[[#This Row],[Aplicación]],6,2)</f>
        <v>10</v>
      </c>
      <c r="T2849" s="54" t="str">
        <f>VLOOKUP(Tabla1[[#This Row],[AREA]],Hoja1!A:B,2,FALSE)</f>
        <v>10. Personas mayores, familia y servicios sociales</v>
      </c>
      <c r="U2849" s="57" t="str">
        <f>MID(Tabla1[[#This Row],[Aplicación]],9,4)</f>
        <v>2412</v>
      </c>
      <c r="V2849" s="54" t="str">
        <f>VLOOKUP(Tabla1[[#This Row],[PROGRAMA]],Hoja1!A:B,2,FALSE)</f>
        <v>2412. Formación para el empleo</v>
      </c>
      <c r="W2849" s="57" t="str">
        <f>MID(Tabla1[[#This Row],[Aplicación]],14,2)</f>
        <v>21</v>
      </c>
      <c r="X2849" s="57" t="str">
        <f>MID(Tabla1[[#This Row],[Aplicación]],14,6)</f>
        <v>213</v>
      </c>
    </row>
    <row r="2850" spans="1:24" x14ac:dyDescent="0.25">
      <c r="A2850" s="60">
        <v>220240007178</v>
      </c>
      <c r="B2850" s="43" t="s">
        <v>390</v>
      </c>
      <c r="C2850" s="61">
        <v>45369</v>
      </c>
      <c r="D2850" s="60">
        <v>22024003246</v>
      </c>
      <c r="E2850" s="43" t="s">
        <v>1159</v>
      </c>
      <c r="F2850" s="62">
        <v>102.37</v>
      </c>
      <c r="G2850" s="43" t="s">
        <v>18</v>
      </c>
      <c r="H2850" s="43" t="s">
        <v>1760</v>
      </c>
      <c r="I2850" s="69">
        <v>220</v>
      </c>
      <c r="J2850" s="43" t="s">
        <v>398</v>
      </c>
      <c r="K2850" s="43" t="s">
        <v>398</v>
      </c>
      <c r="L2850" s="43" t="s">
        <v>399</v>
      </c>
      <c r="M2850" s="43" t="s">
        <v>585</v>
      </c>
      <c r="N2850" s="43" t="s">
        <v>539</v>
      </c>
      <c r="O2850" s="52" t="s">
        <v>326</v>
      </c>
      <c r="P2850" s="63" t="s">
        <v>276</v>
      </c>
      <c r="Q2850" s="57" t="str">
        <f>MID(Tabla1[[#This Row],[Aplicación]],14,1)</f>
        <v>2</v>
      </c>
      <c r="R2850" s="35" t="s">
        <v>265</v>
      </c>
      <c r="S2850" s="57" t="str">
        <f>MID(Tabla1[[#This Row],[Aplicación]],6,2)</f>
        <v>10</v>
      </c>
      <c r="T2850" s="54" t="str">
        <f>VLOOKUP(Tabla1[[#This Row],[AREA]],Hoja1!A:B,2,FALSE)</f>
        <v>10. Personas mayores, familia y servicios sociales</v>
      </c>
      <c r="U2850" s="57" t="str">
        <f>MID(Tabla1[[#This Row],[Aplicación]],9,4)</f>
        <v>2412</v>
      </c>
      <c r="V2850" s="54" t="str">
        <f>VLOOKUP(Tabla1[[#This Row],[PROGRAMA]],Hoja1!A:B,2,FALSE)</f>
        <v>2412. Formación para el empleo</v>
      </c>
      <c r="W2850" s="57" t="str">
        <f>MID(Tabla1[[#This Row],[Aplicación]],14,2)</f>
        <v>21</v>
      </c>
      <c r="X2850" s="57" t="str">
        <f>MID(Tabla1[[#This Row],[Aplicación]],14,6)</f>
        <v>213</v>
      </c>
    </row>
    <row r="2851" spans="1:24" x14ac:dyDescent="0.25">
      <c r="A2851" s="53">
        <v>220240003081</v>
      </c>
      <c r="B2851" s="45" t="s">
        <v>390</v>
      </c>
      <c r="C2851" s="50">
        <v>45343</v>
      </c>
      <c r="D2851" s="44">
        <v>22024001839</v>
      </c>
      <c r="E2851" s="45" t="s">
        <v>1159</v>
      </c>
      <c r="F2851" s="51">
        <v>125</v>
      </c>
      <c r="G2851" s="45" t="s">
        <v>39</v>
      </c>
      <c r="H2851" s="45" t="s">
        <v>1769</v>
      </c>
      <c r="I2851" s="53">
        <v>220</v>
      </c>
      <c r="J2851" s="45" t="s">
        <v>398</v>
      </c>
      <c r="K2851" s="45" t="s">
        <v>398</v>
      </c>
      <c r="L2851" s="45" t="s">
        <v>399</v>
      </c>
      <c r="M2851" s="45" t="s">
        <v>585</v>
      </c>
      <c r="N2851" s="45" t="s">
        <v>539</v>
      </c>
      <c r="O2851" s="52" t="s">
        <v>326</v>
      </c>
      <c r="P2851" s="63" t="s">
        <v>276</v>
      </c>
      <c r="Q2851" s="57" t="str">
        <f>MID(Tabla1[[#This Row],[Aplicación]],14,1)</f>
        <v>2</v>
      </c>
      <c r="R2851" s="35" t="s">
        <v>265</v>
      </c>
      <c r="S2851" s="57" t="str">
        <f>MID(Tabla1[[#This Row],[Aplicación]],6,2)</f>
        <v>10</v>
      </c>
      <c r="T2851" s="54" t="str">
        <f>VLOOKUP(Tabla1[[#This Row],[AREA]],Hoja1!A:B,2,FALSE)</f>
        <v>10. Personas mayores, familia y servicios sociales</v>
      </c>
      <c r="U2851" s="57" t="str">
        <f>MID(Tabla1[[#This Row],[Aplicación]],9,4)</f>
        <v>2412</v>
      </c>
      <c r="V2851" s="54" t="str">
        <f>VLOOKUP(Tabla1[[#This Row],[PROGRAMA]],Hoja1!A:B,2,FALSE)</f>
        <v>2412. Formación para el empleo</v>
      </c>
      <c r="W2851" s="57" t="str">
        <f>MID(Tabla1[[#This Row],[Aplicación]],14,2)</f>
        <v>21</v>
      </c>
      <c r="X2851" s="57" t="str">
        <f>MID(Tabla1[[#This Row],[Aplicación]],14,6)</f>
        <v>213</v>
      </c>
    </row>
    <row r="2852" spans="1:24" x14ac:dyDescent="0.25">
      <c r="A2852" s="44">
        <v>220240007178</v>
      </c>
      <c r="B2852" s="45" t="s">
        <v>390</v>
      </c>
      <c r="C2852" s="50">
        <v>45369</v>
      </c>
      <c r="D2852" s="44">
        <v>22024003245</v>
      </c>
      <c r="E2852" s="45" t="s">
        <v>1159</v>
      </c>
      <c r="F2852" s="51">
        <v>188.97</v>
      </c>
      <c r="G2852" s="45" t="s">
        <v>18</v>
      </c>
      <c r="H2852" s="45" t="s">
        <v>1760</v>
      </c>
      <c r="I2852" s="53">
        <v>220</v>
      </c>
      <c r="J2852" s="45" t="s">
        <v>398</v>
      </c>
      <c r="K2852" s="45" t="s">
        <v>398</v>
      </c>
      <c r="L2852" s="45" t="s">
        <v>399</v>
      </c>
      <c r="M2852" s="45" t="s">
        <v>585</v>
      </c>
      <c r="N2852" s="45" t="s">
        <v>539</v>
      </c>
      <c r="O2852" s="52" t="s">
        <v>326</v>
      </c>
      <c r="P2852" s="63" t="s">
        <v>276</v>
      </c>
      <c r="Q2852" s="57" t="str">
        <f>MID(Tabla1[[#This Row],[Aplicación]],14,1)</f>
        <v>2</v>
      </c>
      <c r="R2852" s="35" t="s">
        <v>265</v>
      </c>
      <c r="S2852" s="57" t="str">
        <f>MID(Tabla1[[#This Row],[Aplicación]],6,2)</f>
        <v>10</v>
      </c>
      <c r="T2852" s="54" t="str">
        <f>VLOOKUP(Tabla1[[#This Row],[AREA]],Hoja1!A:B,2,FALSE)</f>
        <v>10. Personas mayores, familia y servicios sociales</v>
      </c>
      <c r="U2852" s="57" t="str">
        <f>MID(Tabla1[[#This Row],[Aplicación]],9,4)</f>
        <v>2412</v>
      </c>
      <c r="V2852" s="54" t="str">
        <f>VLOOKUP(Tabla1[[#This Row],[PROGRAMA]],Hoja1!A:B,2,FALSE)</f>
        <v>2412. Formación para el empleo</v>
      </c>
      <c r="W2852" s="57" t="str">
        <f>MID(Tabla1[[#This Row],[Aplicación]],14,2)</f>
        <v>21</v>
      </c>
      <c r="X2852" s="57" t="str">
        <f>MID(Tabla1[[#This Row],[Aplicación]],14,6)</f>
        <v>213</v>
      </c>
    </row>
    <row r="2853" spans="1:24" x14ac:dyDescent="0.25">
      <c r="A2853" s="60">
        <v>220240007178</v>
      </c>
      <c r="B2853" s="43" t="s">
        <v>390</v>
      </c>
      <c r="C2853" s="61">
        <v>45369</v>
      </c>
      <c r="D2853" s="60">
        <v>22024003242</v>
      </c>
      <c r="E2853" s="43" t="s">
        <v>1159</v>
      </c>
      <c r="F2853" s="62">
        <v>204.72</v>
      </c>
      <c r="G2853" s="43" t="s">
        <v>18</v>
      </c>
      <c r="H2853" s="43" t="s">
        <v>1760</v>
      </c>
      <c r="I2853" s="69">
        <v>220</v>
      </c>
      <c r="J2853" s="43" t="s">
        <v>398</v>
      </c>
      <c r="K2853" s="43" t="s">
        <v>398</v>
      </c>
      <c r="L2853" s="43" t="s">
        <v>399</v>
      </c>
      <c r="M2853" s="43" t="s">
        <v>585</v>
      </c>
      <c r="N2853" s="43" t="s">
        <v>539</v>
      </c>
      <c r="O2853" s="52" t="s">
        <v>326</v>
      </c>
      <c r="P2853" s="63" t="s">
        <v>276</v>
      </c>
      <c r="Q2853" s="57" t="str">
        <f>MID(Tabla1[[#This Row],[Aplicación]],14,1)</f>
        <v>2</v>
      </c>
      <c r="R2853" s="35" t="s">
        <v>265</v>
      </c>
      <c r="S2853" s="57" t="str">
        <f>MID(Tabla1[[#This Row],[Aplicación]],6,2)</f>
        <v>10</v>
      </c>
      <c r="T2853" s="54" t="str">
        <f>VLOOKUP(Tabla1[[#This Row],[AREA]],Hoja1!A:B,2,FALSE)</f>
        <v>10. Personas mayores, familia y servicios sociales</v>
      </c>
      <c r="U2853" s="57" t="str">
        <f>MID(Tabla1[[#This Row],[Aplicación]],9,4)</f>
        <v>2412</v>
      </c>
      <c r="V2853" s="54" t="str">
        <f>VLOOKUP(Tabla1[[#This Row],[PROGRAMA]],Hoja1!A:B,2,FALSE)</f>
        <v>2412. Formación para el empleo</v>
      </c>
      <c r="W2853" s="57" t="str">
        <f>MID(Tabla1[[#This Row],[Aplicación]],14,2)</f>
        <v>21</v>
      </c>
      <c r="X2853" s="57" t="str">
        <f>MID(Tabla1[[#This Row],[Aplicación]],14,6)</f>
        <v>213</v>
      </c>
    </row>
    <row r="2854" spans="1:24" x14ac:dyDescent="0.25">
      <c r="A2854" s="60">
        <v>220240003081</v>
      </c>
      <c r="B2854" s="43" t="s">
        <v>390</v>
      </c>
      <c r="C2854" s="61">
        <v>45343</v>
      </c>
      <c r="D2854" s="60">
        <v>22024001838</v>
      </c>
      <c r="E2854" s="43" t="s">
        <v>1159</v>
      </c>
      <c r="F2854" s="62">
        <v>230.77</v>
      </c>
      <c r="G2854" s="43" t="s">
        <v>39</v>
      </c>
      <c r="H2854" s="43" t="s">
        <v>1769</v>
      </c>
      <c r="I2854" s="69">
        <v>220</v>
      </c>
      <c r="J2854" s="43" t="s">
        <v>398</v>
      </c>
      <c r="K2854" s="43" t="s">
        <v>398</v>
      </c>
      <c r="L2854" s="43" t="s">
        <v>399</v>
      </c>
      <c r="M2854" s="43" t="s">
        <v>585</v>
      </c>
      <c r="N2854" s="43" t="s">
        <v>539</v>
      </c>
      <c r="O2854" s="52" t="s">
        <v>326</v>
      </c>
      <c r="P2854" s="63" t="s">
        <v>276</v>
      </c>
      <c r="Q2854" s="57" t="str">
        <f>MID(Tabla1[[#This Row],[Aplicación]],14,1)</f>
        <v>2</v>
      </c>
      <c r="R2854" s="35" t="s">
        <v>265</v>
      </c>
      <c r="S2854" s="57" t="str">
        <f>MID(Tabla1[[#This Row],[Aplicación]],6,2)</f>
        <v>10</v>
      </c>
      <c r="T2854" s="54" t="str">
        <f>VLOOKUP(Tabla1[[#This Row],[AREA]],Hoja1!A:B,2,FALSE)</f>
        <v>10. Personas mayores, familia y servicios sociales</v>
      </c>
      <c r="U2854" s="57" t="str">
        <f>MID(Tabla1[[#This Row],[Aplicación]],9,4)</f>
        <v>2412</v>
      </c>
      <c r="V2854" s="54" t="str">
        <f>VLOOKUP(Tabla1[[#This Row],[PROGRAMA]],Hoja1!A:B,2,FALSE)</f>
        <v>2412. Formación para el empleo</v>
      </c>
      <c r="W2854" s="57" t="str">
        <f>MID(Tabla1[[#This Row],[Aplicación]],14,2)</f>
        <v>21</v>
      </c>
      <c r="X2854" s="57" t="str">
        <f>MID(Tabla1[[#This Row],[Aplicación]],14,6)</f>
        <v>213</v>
      </c>
    </row>
    <row r="2855" spans="1:24" x14ac:dyDescent="0.25">
      <c r="A2855" s="60">
        <v>220240007178</v>
      </c>
      <c r="B2855" s="43" t="s">
        <v>390</v>
      </c>
      <c r="C2855" s="61">
        <v>45369</v>
      </c>
      <c r="D2855" s="60">
        <v>22024003243</v>
      </c>
      <c r="E2855" s="43" t="s">
        <v>1159</v>
      </c>
      <c r="F2855" s="62">
        <v>236.22</v>
      </c>
      <c r="G2855" s="43" t="s">
        <v>18</v>
      </c>
      <c r="H2855" s="43" t="s">
        <v>1760</v>
      </c>
      <c r="I2855" s="69">
        <v>220</v>
      </c>
      <c r="J2855" s="43" t="s">
        <v>398</v>
      </c>
      <c r="K2855" s="43" t="s">
        <v>398</v>
      </c>
      <c r="L2855" s="43" t="s">
        <v>399</v>
      </c>
      <c r="M2855" s="43" t="s">
        <v>585</v>
      </c>
      <c r="N2855" s="43" t="s">
        <v>539</v>
      </c>
      <c r="O2855" s="52" t="s">
        <v>326</v>
      </c>
      <c r="P2855" s="63" t="s">
        <v>276</v>
      </c>
      <c r="Q2855" s="57" t="str">
        <f>MID(Tabla1[[#This Row],[Aplicación]],14,1)</f>
        <v>2</v>
      </c>
      <c r="R2855" s="35" t="s">
        <v>265</v>
      </c>
      <c r="S2855" s="57" t="str">
        <f>MID(Tabla1[[#This Row],[Aplicación]],6,2)</f>
        <v>10</v>
      </c>
      <c r="T2855" s="54" t="str">
        <f>VLOOKUP(Tabla1[[#This Row],[AREA]],Hoja1!A:B,2,FALSE)</f>
        <v>10. Personas mayores, familia y servicios sociales</v>
      </c>
      <c r="U2855" s="57" t="str">
        <f>MID(Tabla1[[#This Row],[Aplicación]],9,4)</f>
        <v>2412</v>
      </c>
      <c r="V2855" s="54" t="str">
        <f>VLOOKUP(Tabla1[[#This Row],[PROGRAMA]],Hoja1!A:B,2,FALSE)</f>
        <v>2412. Formación para el empleo</v>
      </c>
      <c r="W2855" s="57" t="str">
        <f>MID(Tabla1[[#This Row],[Aplicación]],14,2)</f>
        <v>21</v>
      </c>
      <c r="X2855" s="57" t="str">
        <f>MID(Tabla1[[#This Row],[Aplicación]],14,6)</f>
        <v>213</v>
      </c>
    </row>
    <row r="2856" spans="1:24" x14ac:dyDescent="0.25">
      <c r="A2856" s="60">
        <v>220240003081</v>
      </c>
      <c r="B2856" s="43" t="s">
        <v>390</v>
      </c>
      <c r="C2856" s="61">
        <v>45343</v>
      </c>
      <c r="D2856" s="60">
        <v>22024001835</v>
      </c>
      <c r="E2856" s="43" t="s">
        <v>1159</v>
      </c>
      <c r="F2856" s="62">
        <v>250</v>
      </c>
      <c r="G2856" s="43" t="s">
        <v>39</v>
      </c>
      <c r="H2856" s="43" t="s">
        <v>1769</v>
      </c>
      <c r="I2856" s="69">
        <v>220</v>
      </c>
      <c r="J2856" s="43" t="s">
        <v>398</v>
      </c>
      <c r="K2856" s="43" t="s">
        <v>398</v>
      </c>
      <c r="L2856" s="43" t="s">
        <v>399</v>
      </c>
      <c r="M2856" s="43" t="s">
        <v>585</v>
      </c>
      <c r="N2856" s="43" t="s">
        <v>539</v>
      </c>
      <c r="O2856" s="52" t="s">
        <v>326</v>
      </c>
      <c r="P2856" s="63" t="s">
        <v>276</v>
      </c>
      <c r="Q2856" s="57" t="str">
        <f>MID(Tabla1[[#This Row],[Aplicación]],14,1)</f>
        <v>2</v>
      </c>
      <c r="R2856" s="35" t="s">
        <v>265</v>
      </c>
      <c r="S2856" s="57" t="str">
        <f>MID(Tabla1[[#This Row],[Aplicación]],6,2)</f>
        <v>10</v>
      </c>
      <c r="T2856" s="54" t="str">
        <f>VLOOKUP(Tabla1[[#This Row],[AREA]],Hoja1!A:B,2,FALSE)</f>
        <v>10. Personas mayores, familia y servicios sociales</v>
      </c>
      <c r="U2856" s="57" t="str">
        <f>MID(Tabla1[[#This Row],[Aplicación]],9,4)</f>
        <v>2412</v>
      </c>
      <c r="V2856" s="54" t="str">
        <f>VLOOKUP(Tabla1[[#This Row],[PROGRAMA]],Hoja1!A:B,2,FALSE)</f>
        <v>2412. Formación para el empleo</v>
      </c>
      <c r="W2856" s="57" t="str">
        <f>MID(Tabla1[[#This Row],[Aplicación]],14,2)</f>
        <v>21</v>
      </c>
      <c r="X2856" s="57" t="str">
        <f>MID(Tabla1[[#This Row],[Aplicación]],14,6)</f>
        <v>213</v>
      </c>
    </row>
    <row r="2857" spans="1:24" x14ac:dyDescent="0.25">
      <c r="A2857" s="60">
        <v>220240003081</v>
      </c>
      <c r="B2857" s="43" t="s">
        <v>390</v>
      </c>
      <c r="C2857" s="61">
        <v>45343</v>
      </c>
      <c r="D2857" s="60">
        <v>22024001836</v>
      </c>
      <c r="E2857" s="43" t="s">
        <v>1159</v>
      </c>
      <c r="F2857" s="62">
        <v>288.45999999999998</v>
      </c>
      <c r="G2857" s="43" t="s">
        <v>39</v>
      </c>
      <c r="H2857" s="43" t="s">
        <v>1769</v>
      </c>
      <c r="I2857" s="69">
        <v>220</v>
      </c>
      <c r="J2857" s="43" t="s">
        <v>398</v>
      </c>
      <c r="K2857" s="43" t="s">
        <v>398</v>
      </c>
      <c r="L2857" s="43" t="s">
        <v>399</v>
      </c>
      <c r="M2857" s="43" t="s">
        <v>585</v>
      </c>
      <c r="N2857" s="43" t="s">
        <v>539</v>
      </c>
      <c r="O2857" s="52" t="s">
        <v>326</v>
      </c>
      <c r="P2857" s="63" t="s">
        <v>276</v>
      </c>
      <c r="Q2857" s="57" t="str">
        <f>MID(Tabla1[[#This Row],[Aplicación]],14,1)</f>
        <v>2</v>
      </c>
      <c r="R2857" s="35" t="s">
        <v>265</v>
      </c>
      <c r="S2857" s="57" t="str">
        <f>MID(Tabla1[[#This Row],[Aplicación]],6,2)</f>
        <v>10</v>
      </c>
      <c r="T2857" s="54" t="str">
        <f>VLOOKUP(Tabla1[[#This Row],[AREA]],Hoja1!A:B,2,FALSE)</f>
        <v>10. Personas mayores, familia y servicios sociales</v>
      </c>
      <c r="U2857" s="57" t="str">
        <f>MID(Tabla1[[#This Row],[Aplicación]],9,4)</f>
        <v>2412</v>
      </c>
      <c r="V2857" s="54" t="str">
        <f>VLOOKUP(Tabla1[[#This Row],[PROGRAMA]],Hoja1!A:B,2,FALSE)</f>
        <v>2412. Formación para el empleo</v>
      </c>
      <c r="W2857" s="57" t="str">
        <f>MID(Tabla1[[#This Row],[Aplicación]],14,2)</f>
        <v>21</v>
      </c>
      <c r="X2857" s="57" t="str">
        <f>MID(Tabla1[[#This Row],[Aplicación]],14,6)</f>
        <v>213</v>
      </c>
    </row>
    <row r="2858" spans="1:24" x14ac:dyDescent="0.25">
      <c r="A2858" s="60">
        <v>220240001374</v>
      </c>
      <c r="B2858" s="43" t="s">
        <v>390</v>
      </c>
      <c r="C2858" s="61">
        <v>45331</v>
      </c>
      <c r="D2858" s="60">
        <v>22024001508</v>
      </c>
      <c r="E2858" s="43" t="s">
        <v>1159</v>
      </c>
      <c r="F2858" s="62">
        <v>464.65</v>
      </c>
      <c r="G2858" s="43" t="s">
        <v>14</v>
      </c>
      <c r="H2858" s="43" t="s">
        <v>1913</v>
      </c>
      <c r="I2858" s="69">
        <v>220</v>
      </c>
      <c r="J2858" s="43" t="s">
        <v>398</v>
      </c>
      <c r="K2858" s="43" t="s">
        <v>398</v>
      </c>
      <c r="L2858" s="43" t="s">
        <v>399</v>
      </c>
      <c r="M2858" s="43" t="s">
        <v>585</v>
      </c>
      <c r="N2858" s="43" t="s">
        <v>539</v>
      </c>
      <c r="O2858" s="52" t="s">
        <v>326</v>
      </c>
      <c r="P2858" s="63" t="s">
        <v>276</v>
      </c>
      <c r="Q2858" s="57" t="str">
        <f>MID(Tabla1[[#This Row],[Aplicación]],14,1)</f>
        <v>2</v>
      </c>
      <c r="R2858" s="35" t="s">
        <v>265</v>
      </c>
      <c r="S2858" s="57" t="str">
        <f>MID(Tabla1[[#This Row],[Aplicación]],6,2)</f>
        <v>10</v>
      </c>
      <c r="T2858" s="54" t="str">
        <f>VLOOKUP(Tabla1[[#This Row],[AREA]],Hoja1!A:B,2,FALSE)</f>
        <v>10. Personas mayores, familia y servicios sociales</v>
      </c>
      <c r="U2858" s="57" t="str">
        <f>MID(Tabla1[[#This Row],[Aplicación]],9,4)</f>
        <v>2412</v>
      </c>
      <c r="V2858" s="54" t="str">
        <f>VLOOKUP(Tabla1[[#This Row],[PROGRAMA]],Hoja1!A:B,2,FALSE)</f>
        <v>2412. Formación para el empleo</v>
      </c>
      <c r="W2858" s="57" t="str">
        <f>MID(Tabla1[[#This Row],[Aplicación]],14,2)</f>
        <v>21</v>
      </c>
      <c r="X2858" s="57" t="str">
        <f>MID(Tabla1[[#This Row],[Aplicación]],14,6)</f>
        <v>213</v>
      </c>
    </row>
    <row r="2859" spans="1:24" x14ac:dyDescent="0.25">
      <c r="A2859" s="60">
        <v>220240007178</v>
      </c>
      <c r="B2859" s="43" t="s">
        <v>390</v>
      </c>
      <c r="C2859" s="61">
        <v>45369</v>
      </c>
      <c r="D2859" s="60">
        <v>22024003244</v>
      </c>
      <c r="E2859" s="43" t="s">
        <v>1159</v>
      </c>
      <c r="F2859" s="62">
        <v>496.07</v>
      </c>
      <c r="G2859" s="43" t="s">
        <v>18</v>
      </c>
      <c r="H2859" s="43" t="s">
        <v>1760</v>
      </c>
      <c r="I2859" s="69">
        <v>220</v>
      </c>
      <c r="J2859" s="43" t="s">
        <v>398</v>
      </c>
      <c r="K2859" s="43" t="s">
        <v>398</v>
      </c>
      <c r="L2859" s="43" t="s">
        <v>399</v>
      </c>
      <c r="M2859" s="43" t="s">
        <v>585</v>
      </c>
      <c r="N2859" s="43" t="s">
        <v>539</v>
      </c>
      <c r="O2859" s="52" t="s">
        <v>326</v>
      </c>
      <c r="P2859" s="63" t="s">
        <v>276</v>
      </c>
      <c r="Q2859" s="57" t="str">
        <f>MID(Tabla1[[#This Row],[Aplicación]],14,1)</f>
        <v>2</v>
      </c>
      <c r="R2859" s="35" t="s">
        <v>265</v>
      </c>
      <c r="S2859" s="57" t="str">
        <f>MID(Tabla1[[#This Row],[Aplicación]],6,2)</f>
        <v>10</v>
      </c>
      <c r="T2859" s="54" t="str">
        <f>VLOOKUP(Tabla1[[#This Row],[AREA]],Hoja1!A:B,2,FALSE)</f>
        <v>10. Personas mayores, familia y servicios sociales</v>
      </c>
      <c r="U2859" s="57" t="str">
        <f>MID(Tabla1[[#This Row],[Aplicación]],9,4)</f>
        <v>2412</v>
      </c>
      <c r="V2859" s="54" t="str">
        <f>VLOOKUP(Tabla1[[#This Row],[PROGRAMA]],Hoja1!A:B,2,FALSE)</f>
        <v>2412. Formación para el empleo</v>
      </c>
      <c r="W2859" s="57" t="str">
        <f>MID(Tabla1[[#This Row],[Aplicación]],14,2)</f>
        <v>21</v>
      </c>
      <c r="X2859" s="57" t="str">
        <f>MID(Tabla1[[#This Row],[Aplicación]],14,6)</f>
        <v>213</v>
      </c>
    </row>
    <row r="2860" spans="1:24" x14ac:dyDescent="0.25">
      <c r="A2860" s="60">
        <v>220239000951</v>
      </c>
      <c r="B2860" s="43" t="s">
        <v>390</v>
      </c>
      <c r="C2860" s="61">
        <v>45292</v>
      </c>
      <c r="D2860" s="60">
        <v>22024001865</v>
      </c>
      <c r="E2860" s="43" t="s">
        <v>1159</v>
      </c>
      <c r="F2860" s="62">
        <v>2775</v>
      </c>
      <c r="G2860" s="43" t="s">
        <v>429</v>
      </c>
      <c r="H2860" s="43" t="s">
        <v>1972</v>
      </c>
      <c r="I2860" s="69">
        <v>220</v>
      </c>
      <c r="J2860" s="43" t="s">
        <v>398</v>
      </c>
      <c r="K2860" s="43" t="s">
        <v>398</v>
      </c>
      <c r="L2860" s="43" t="s">
        <v>399</v>
      </c>
      <c r="M2860" s="43" t="s">
        <v>395</v>
      </c>
      <c r="N2860" s="43" t="s">
        <v>396</v>
      </c>
      <c r="O2860" s="52" t="s">
        <v>321</v>
      </c>
      <c r="P2860" s="63" t="s">
        <v>276</v>
      </c>
      <c r="Q2860" s="57" t="str">
        <f>MID(Tabla1[[#This Row],[Aplicación]],14,1)</f>
        <v>2</v>
      </c>
      <c r="R2860" s="35" t="s">
        <v>265</v>
      </c>
      <c r="S2860" s="57" t="str">
        <f>MID(Tabla1[[#This Row],[Aplicación]],6,2)</f>
        <v>10</v>
      </c>
      <c r="T2860" s="54" t="str">
        <f>VLOOKUP(Tabla1[[#This Row],[AREA]],Hoja1!A:B,2,FALSE)</f>
        <v>10. Personas mayores, familia y servicios sociales</v>
      </c>
      <c r="U2860" s="57" t="str">
        <f>MID(Tabla1[[#This Row],[Aplicación]],9,4)</f>
        <v>2412</v>
      </c>
      <c r="V2860" s="54" t="str">
        <f>VLOOKUP(Tabla1[[#This Row],[PROGRAMA]],Hoja1!A:B,2,FALSE)</f>
        <v>2412. Formación para el empleo</v>
      </c>
      <c r="W2860" s="57" t="str">
        <f>MID(Tabla1[[#This Row],[Aplicación]],14,2)</f>
        <v>21</v>
      </c>
      <c r="X2860" s="57" t="str">
        <f>MID(Tabla1[[#This Row],[Aplicación]],14,6)</f>
        <v>213</v>
      </c>
    </row>
    <row r="2861" spans="1:24" x14ac:dyDescent="0.25">
      <c r="A2861" s="60">
        <v>220240003081</v>
      </c>
      <c r="B2861" s="43" t="s">
        <v>390</v>
      </c>
      <c r="C2861" s="61">
        <v>45343</v>
      </c>
      <c r="D2861" s="60">
        <v>22024001837</v>
      </c>
      <c r="E2861" s="43" t="s">
        <v>1159</v>
      </c>
      <c r="F2861" s="62">
        <v>605.77</v>
      </c>
      <c r="G2861" s="43" t="s">
        <v>39</v>
      </c>
      <c r="H2861" s="43" t="s">
        <v>1769</v>
      </c>
      <c r="I2861" s="69">
        <v>220</v>
      </c>
      <c r="J2861" s="43" t="s">
        <v>398</v>
      </c>
      <c r="K2861" s="43" t="s">
        <v>398</v>
      </c>
      <c r="L2861" s="43" t="s">
        <v>399</v>
      </c>
      <c r="M2861" s="43" t="s">
        <v>585</v>
      </c>
      <c r="N2861" s="43" t="s">
        <v>539</v>
      </c>
      <c r="O2861" s="52" t="s">
        <v>326</v>
      </c>
      <c r="P2861" s="63" t="s">
        <v>276</v>
      </c>
      <c r="Q2861" s="57" t="str">
        <f>MID(Tabla1[[#This Row],[Aplicación]],14,1)</f>
        <v>2</v>
      </c>
      <c r="R2861" s="35" t="s">
        <v>265</v>
      </c>
      <c r="S2861" s="57" t="str">
        <f>MID(Tabla1[[#This Row],[Aplicación]],6,2)</f>
        <v>10</v>
      </c>
      <c r="T2861" s="54" t="str">
        <f>VLOOKUP(Tabla1[[#This Row],[AREA]],Hoja1!A:B,2,FALSE)</f>
        <v>10. Personas mayores, familia y servicios sociales</v>
      </c>
      <c r="U2861" s="57" t="str">
        <f>MID(Tabla1[[#This Row],[Aplicación]],9,4)</f>
        <v>2412</v>
      </c>
      <c r="V2861" s="54" t="str">
        <f>VLOOKUP(Tabla1[[#This Row],[PROGRAMA]],Hoja1!A:B,2,FALSE)</f>
        <v>2412. Formación para el empleo</v>
      </c>
      <c r="W2861" s="57" t="str">
        <f>MID(Tabla1[[#This Row],[Aplicación]],14,2)</f>
        <v>21</v>
      </c>
      <c r="X2861" s="57" t="str">
        <f>MID(Tabla1[[#This Row],[Aplicación]],14,6)</f>
        <v>213</v>
      </c>
    </row>
    <row r="2862" spans="1:24" x14ac:dyDescent="0.25">
      <c r="A2862" s="60">
        <v>220219001129</v>
      </c>
      <c r="B2862" s="43" t="s">
        <v>390</v>
      </c>
      <c r="C2862" s="61">
        <v>45292</v>
      </c>
      <c r="D2862" s="60">
        <v>22024001963</v>
      </c>
      <c r="E2862" s="43" t="s">
        <v>1159</v>
      </c>
      <c r="F2862" s="62">
        <v>474.06</v>
      </c>
      <c r="G2862" s="43" t="s">
        <v>717</v>
      </c>
      <c r="H2862" s="43" t="s">
        <v>790</v>
      </c>
      <c r="I2862" s="69">
        <v>220</v>
      </c>
      <c r="J2862" s="43" t="s">
        <v>719</v>
      </c>
      <c r="K2862" s="43" t="s">
        <v>720</v>
      </c>
      <c r="L2862" s="43" t="s">
        <v>399</v>
      </c>
      <c r="M2862" s="43" t="s">
        <v>395</v>
      </c>
      <c r="N2862" s="43" t="s">
        <v>396</v>
      </c>
      <c r="O2862" s="52" t="s">
        <v>321</v>
      </c>
      <c r="P2862" s="63" t="s">
        <v>276</v>
      </c>
      <c r="Q2862" s="57" t="str">
        <f>MID(Tabla1[[#This Row],[Aplicación]],14,1)</f>
        <v>2</v>
      </c>
      <c r="R2862" s="35" t="s">
        <v>265</v>
      </c>
      <c r="S2862" s="57" t="str">
        <f>MID(Tabla1[[#This Row],[Aplicación]],6,2)</f>
        <v>10</v>
      </c>
      <c r="T2862" s="54" t="str">
        <f>VLOOKUP(Tabla1[[#This Row],[AREA]],Hoja1!A:B,2,FALSE)</f>
        <v>10. Personas mayores, familia y servicios sociales</v>
      </c>
      <c r="U2862" s="57" t="str">
        <f>MID(Tabla1[[#This Row],[Aplicación]],9,4)</f>
        <v>2412</v>
      </c>
      <c r="V2862" s="54" t="str">
        <f>VLOOKUP(Tabla1[[#This Row],[PROGRAMA]],Hoja1!A:B,2,FALSE)</f>
        <v>2412. Formación para el empleo</v>
      </c>
      <c r="W2862" s="57" t="str">
        <f>MID(Tabla1[[#This Row],[Aplicación]],14,2)</f>
        <v>21</v>
      </c>
      <c r="X2862" s="57" t="str">
        <f>MID(Tabla1[[#This Row],[Aplicación]],14,6)</f>
        <v>213</v>
      </c>
    </row>
    <row r="2863" spans="1:24" x14ac:dyDescent="0.25">
      <c r="A2863" s="60">
        <v>220239000739</v>
      </c>
      <c r="B2863" s="43" t="s">
        <v>390</v>
      </c>
      <c r="C2863" s="61">
        <v>45292</v>
      </c>
      <c r="D2863" s="60">
        <v>22024001276</v>
      </c>
      <c r="E2863" s="43" t="s">
        <v>1159</v>
      </c>
      <c r="F2863" s="62">
        <v>1228.3499999999999</v>
      </c>
      <c r="G2863" s="43" t="s">
        <v>18</v>
      </c>
      <c r="H2863" s="43" t="s">
        <v>1760</v>
      </c>
      <c r="I2863" s="69">
        <v>220</v>
      </c>
      <c r="J2863" s="43" t="s">
        <v>398</v>
      </c>
      <c r="K2863" s="43" t="s">
        <v>398</v>
      </c>
      <c r="L2863" s="43" t="s">
        <v>399</v>
      </c>
      <c r="M2863" s="43" t="s">
        <v>585</v>
      </c>
      <c r="N2863" s="43" t="s">
        <v>539</v>
      </c>
      <c r="O2863" s="52" t="s">
        <v>326</v>
      </c>
      <c r="P2863" s="63" t="s">
        <v>276</v>
      </c>
      <c r="Q2863" s="57" t="str">
        <f>MID(Tabla1[[#This Row],[Aplicación]],14,1)</f>
        <v>2</v>
      </c>
      <c r="R2863" s="35" t="s">
        <v>265</v>
      </c>
      <c r="S2863" s="57" t="str">
        <f>MID(Tabla1[[#This Row],[Aplicación]],6,2)</f>
        <v>10</v>
      </c>
      <c r="T2863" s="54" t="str">
        <f>VLOOKUP(Tabla1[[#This Row],[AREA]],Hoja1!A:B,2,FALSE)</f>
        <v>10. Personas mayores, familia y servicios sociales</v>
      </c>
      <c r="U2863" s="57" t="str">
        <f>MID(Tabla1[[#This Row],[Aplicación]],9,4)</f>
        <v>2412</v>
      </c>
      <c r="V2863" s="54" t="str">
        <f>VLOOKUP(Tabla1[[#This Row],[PROGRAMA]],Hoja1!A:B,2,FALSE)</f>
        <v>2412. Formación para el empleo</v>
      </c>
      <c r="W2863" s="57" t="str">
        <f>MID(Tabla1[[#This Row],[Aplicación]],14,2)</f>
        <v>21</v>
      </c>
      <c r="X2863" s="57" t="str">
        <f>MID(Tabla1[[#This Row],[Aplicación]],14,6)</f>
        <v>213</v>
      </c>
    </row>
    <row r="2864" spans="1:24" x14ac:dyDescent="0.25">
      <c r="A2864" s="60">
        <v>220239000732</v>
      </c>
      <c r="B2864" s="43" t="s">
        <v>390</v>
      </c>
      <c r="C2864" s="61">
        <v>45292</v>
      </c>
      <c r="D2864" s="60">
        <v>22024001269</v>
      </c>
      <c r="E2864" s="43" t="s">
        <v>1159</v>
      </c>
      <c r="F2864" s="62">
        <v>424</v>
      </c>
      <c r="G2864" s="43" t="s">
        <v>14</v>
      </c>
      <c r="H2864" s="43" t="s">
        <v>2541</v>
      </c>
      <c r="I2864" s="69">
        <v>220</v>
      </c>
      <c r="J2864" s="43" t="s">
        <v>398</v>
      </c>
      <c r="K2864" s="43" t="s">
        <v>398</v>
      </c>
      <c r="L2864" s="43" t="s">
        <v>399</v>
      </c>
      <c r="M2864" s="43" t="s">
        <v>585</v>
      </c>
      <c r="N2864" s="43" t="s">
        <v>539</v>
      </c>
      <c r="O2864" s="52" t="s">
        <v>326</v>
      </c>
      <c r="P2864" s="63" t="s">
        <v>276</v>
      </c>
      <c r="Q2864" s="57" t="str">
        <f>MID(Tabla1[[#This Row],[Aplicación]],14,1)</f>
        <v>2</v>
      </c>
      <c r="R2864" s="35" t="s">
        <v>265</v>
      </c>
      <c r="S2864" s="57" t="str">
        <f>MID(Tabla1[[#This Row],[Aplicación]],6,2)</f>
        <v>10</v>
      </c>
      <c r="T2864" s="54" t="str">
        <f>VLOOKUP(Tabla1[[#This Row],[AREA]],Hoja1!A:B,2,FALSE)</f>
        <v>10. Personas mayores, familia y servicios sociales</v>
      </c>
      <c r="U2864" s="57" t="str">
        <f>MID(Tabla1[[#This Row],[Aplicación]],9,4)</f>
        <v>2412</v>
      </c>
      <c r="V2864" s="54" t="str">
        <f>VLOOKUP(Tabla1[[#This Row],[PROGRAMA]],Hoja1!A:B,2,FALSE)</f>
        <v>2412. Formación para el empleo</v>
      </c>
      <c r="W2864" s="57" t="str">
        <f>MID(Tabla1[[#This Row],[Aplicación]],14,2)</f>
        <v>21</v>
      </c>
      <c r="X2864" s="57" t="str">
        <f>MID(Tabla1[[#This Row],[Aplicación]],14,6)</f>
        <v>213</v>
      </c>
    </row>
    <row r="2865" spans="1:24" x14ac:dyDescent="0.25">
      <c r="A2865" s="60">
        <v>220240007177</v>
      </c>
      <c r="B2865" s="43" t="s">
        <v>673</v>
      </c>
      <c r="C2865" s="61">
        <v>45369</v>
      </c>
      <c r="D2865" s="60">
        <v>22024001276</v>
      </c>
      <c r="E2865" s="43" t="s">
        <v>1159</v>
      </c>
      <c r="F2865" s="62">
        <v>-1228.3499999999999</v>
      </c>
      <c r="G2865" s="43" t="s">
        <v>18</v>
      </c>
      <c r="H2865" s="43" t="s">
        <v>1760</v>
      </c>
      <c r="I2865" s="69">
        <v>220</v>
      </c>
      <c r="J2865" s="43" t="s">
        <v>398</v>
      </c>
      <c r="K2865" s="43" t="s">
        <v>398</v>
      </c>
      <c r="L2865" s="43" t="s">
        <v>399</v>
      </c>
      <c r="M2865" s="43" t="s">
        <v>585</v>
      </c>
      <c r="N2865" s="43" t="s">
        <v>539</v>
      </c>
      <c r="O2865" s="52" t="s">
        <v>326</v>
      </c>
      <c r="P2865" s="63" t="s">
        <v>276</v>
      </c>
      <c r="Q2865" s="57" t="str">
        <f>MID(Tabla1[[#This Row],[Aplicación]],14,1)</f>
        <v>2</v>
      </c>
      <c r="R2865" s="35" t="s">
        <v>265</v>
      </c>
      <c r="S2865" s="57" t="str">
        <f>MID(Tabla1[[#This Row],[Aplicación]],6,2)</f>
        <v>10</v>
      </c>
      <c r="T2865" s="54" t="str">
        <f>VLOOKUP(Tabla1[[#This Row],[AREA]],Hoja1!A:B,2,FALSE)</f>
        <v>10. Personas mayores, familia y servicios sociales</v>
      </c>
      <c r="U2865" s="57" t="str">
        <f>MID(Tabla1[[#This Row],[Aplicación]],9,4)</f>
        <v>2412</v>
      </c>
      <c r="V2865" s="54" t="str">
        <f>VLOOKUP(Tabla1[[#This Row],[PROGRAMA]],Hoja1!A:B,2,FALSE)</f>
        <v>2412. Formación para el empleo</v>
      </c>
      <c r="W2865" s="57" t="str">
        <f>MID(Tabla1[[#This Row],[Aplicación]],14,2)</f>
        <v>21</v>
      </c>
      <c r="X2865" s="57" t="str">
        <f>MID(Tabla1[[#This Row],[Aplicación]],14,6)</f>
        <v>213</v>
      </c>
    </row>
    <row r="2866" spans="1:24" x14ac:dyDescent="0.25">
      <c r="A2866" s="60">
        <v>220240006261</v>
      </c>
      <c r="B2866" s="43" t="s">
        <v>673</v>
      </c>
      <c r="C2866" s="61">
        <v>45364</v>
      </c>
      <c r="D2866" s="60">
        <v>22024001963</v>
      </c>
      <c r="E2866" s="43" t="s">
        <v>1159</v>
      </c>
      <c r="F2866" s="62">
        <v>-474.06</v>
      </c>
      <c r="G2866" s="43" t="s">
        <v>717</v>
      </c>
      <c r="H2866" s="43" t="s">
        <v>790</v>
      </c>
      <c r="I2866" s="69">
        <v>220</v>
      </c>
      <c r="J2866" s="43" t="s">
        <v>719</v>
      </c>
      <c r="K2866" s="43" t="s">
        <v>720</v>
      </c>
      <c r="L2866" s="43" t="s">
        <v>399</v>
      </c>
      <c r="M2866" s="43" t="s">
        <v>395</v>
      </c>
      <c r="N2866" s="43" t="s">
        <v>396</v>
      </c>
      <c r="O2866" s="52" t="s">
        <v>321</v>
      </c>
      <c r="P2866" s="63" t="s">
        <v>276</v>
      </c>
      <c r="Q2866" s="57" t="str">
        <f>MID(Tabla1[[#This Row],[Aplicación]],14,1)</f>
        <v>2</v>
      </c>
      <c r="R2866" s="35" t="s">
        <v>265</v>
      </c>
      <c r="S2866" s="57" t="str">
        <f>MID(Tabla1[[#This Row],[Aplicación]],6,2)</f>
        <v>10</v>
      </c>
      <c r="T2866" s="54" t="str">
        <f>VLOOKUP(Tabla1[[#This Row],[AREA]],Hoja1!A:B,2,FALSE)</f>
        <v>10. Personas mayores, familia y servicios sociales</v>
      </c>
      <c r="U2866" s="57" t="str">
        <f>MID(Tabla1[[#This Row],[Aplicación]],9,4)</f>
        <v>2412</v>
      </c>
      <c r="V2866" s="54" t="str">
        <f>VLOOKUP(Tabla1[[#This Row],[PROGRAMA]],Hoja1!A:B,2,FALSE)</f>
        <v>2412. Formación para el empleo</v>
      </c>
      <c r="W2866" s="57" t="str">
        <f>MID(Tabla1[[#This Row],[Aplicación]],14,2)</f>
        <v>21</v>
      </c>
      <c r="X2866" s="57" t="str">
        <f>MID(Tabla1[[#This Row],[Aplicación]],14,6)</f>
        <v>213</v>
      </c>
    </row>
    <row r="2867" spans="1:24" x14ac:dyDescent="0.25">
      <c r="A2867" s="60">
        <v>220240006262</v>
      </c>
      <c r="B2867" s="43" t="s">
        <v>390</v>
      </c>
      <c r="C2867" s="61">
        <v>45364</v>
      </c>
      <c r="D2867" s="60">
        <v>22024003012</v>
      </c>
      <c r="E2867" s="43" t="s">
        <v>1159</v>
      </c>
      <c r="F2867" s="62">
        <v>191.42</v>
      </c>
      <c r="G2867" s="43" t="s">
        <v>717</v>
      </c>
      <c r="H2867" s="43" t="s">
        <v>2774</v>
      </c>
      <c r="I2867" s="69">
        <v>220</v>
      </c>
      <c r="J2867" s="43" t="s">
        <v>719</v>
      </c>
      <c r="K2867" s="43" t="s">
        <v>720</v>
      </c>
      <c r="L2867" s="43" t="s">
        <v>399</v>
      </c>
      <c r="M2867" s="43" t="s">
        <v>395</v>
      </c>
      <c r="N2867" s="43" t="s">
        <v>396</v>
      </c>
      <c r="O2867" s="52" t="s">
        <v>321</v>
      </c>
      <c r="P2867" s="63" t="s">
        <v>276</v>
      </c>
      <c r="Q2867" s="57" t="str">
        <f>MID(Tabla1[[#This Row],[Aplicación]],14,1)</f>
        <v>2</v>
      </c>
      <c r="R2867" s="35" t="s">
        <v>265</v>
      </c>
      <c r="S2867" s="57" t="str">
        <f>MID(Tabla1[[#This Row],[Aplicación]],6,2)</f>
        <v>10</v>
      </c>
      <c r="T2867" s="54" t="str">
        <f>VLOOKUP(Tabla1[[#This Row],[AREA]],Hoja1!A:B,2,FALSE)</f>
        <v>10. Personas mayores, familia y servicios sociales</v>
      </c>
      <c r="U2867" s="57" t="str">
        <f>MID(Tabla1[[#This Row],[Aplicación]],9,4)</f>
        <v>2412</v>
      </c>
      <c r="V2867" s="54" t="str">
        <f>VLOOKUP(Tabla1[[#This Row],[PROGRAMA]],Hoja1!A:B,2,FALSE)</f>
        <v>2412. Formación para el empleo</v>
      </c>
      <c r="W2867" s="57" t="str">
        <f>MID(Tabla1[[#This Row],[Aplicación]],14,2)</f>
        <v>21</v>
      </c>
      <c r="X2867" s="57" t="str">
        <f>MID(Tabla1[[#This Row],[Aplicación]],14,6)</f>
        <v>213</v>
      </c>
    </row>
    <row r="2868" spans="1:24" x14ac:dyDescent="0.25">
      <c r="A2868" s="60">
        <v>220240006262</v>
      </c>
      <c r="B2868" s="43" t="s">
        <v>390</v>
      </c>
      <c r="C2868" s="61">
        <v>45364</v>
      </c>
      <c r="D2868" s="60">
        <v>22024003011</v>
      </c>
      <c r="E2868" s="43" t="s">
        <v>1159</v>
      </c>
      <c r="F2868" s="62">
        <v>91.15</v>
      </c>
      <c r="G2868" s="43" t="s">
        <v>717</v>
      </c>
      <c r="H2868" s="43" t="s">
        <v>2774</v>
      </c>
      <c r="I2868" s="69">
        <v>220</v>
      </c>
      <c r="J2868" s="43" t="s">
        <v>719</v>
      </c>
      <c r="K2868" s="43" t="s">
        <v>720</v>
      </c>
      <c r="L2868" s="43" t="s">
        <v>399</v>
      </c>
      <c r="M2868" s="43" t="s">
        <v>395</v>
      </c>
      <c r="N2868" s="43" t="s">
        <v>396</v>
      </c>
      <c r="O2868" s="52" t="s">
        <v>321</v>
      </c>
      <c r="P2868" s="63" t="s">
        <v>276</v>
      </c>
      <c r="Q2868" s="57" t="str">
        <f>MID(Tabla1[[#This Row],[Aplicación]],14,1)</f>
        <v>2</v>
      </c>
      <c r="R2868" s="35" t="s">
        <v>265</v>
      </c>
      <c r="S2868" s="57" t="str">
        <f>MID(Tabla1[[#This Row],[Aplicación]],6,2)</f>
        <v>10</v>
      </c>
      <c r="T2868" s="54" t="str">
        <f>VLOOKUP(Tabla1[[#This Row],[AREA]],Hoja1!A:B,2,FALSE)</f>
        <v>10. Personas mayores, familia y servicios sociales</v>
      </c>
      <c r="U2868" s="57" t="str">
        <f>MID(Tabla1[[#This Row],[Aplicación]],9,4)</f>
        <v>2412</v>
      </c>
      <c r="V2868" s="54" t="str">
        <f>VLOOKUP(Tabla1[[#This Row],[PROGRAMA]],Hoja1!A:B,2,FALSE)</f>
        <v>2412. Formación para el empleo</v>
      </c>
      <c r="W2868" s="57" t="str">
        <f>MID(Tabla1[[#This Row],[Aplicación]],14,2)</f>
        <v>21</v>
      </c>
      <c r="X2868" s="57" t="str">
        <f>MID(Tabla1[[#This Row],[Aplicación]],14,6)</f>
        <v>213</v>
      </c>
    </row>
    <row r="2869" spans="1:24" x14ac:dyDescent="0.25">
      <c r="A2869" s="60">
        <v>220240006262</v>
      </c>
      <c r="B2869" s="43" t="s">
        <v>390</v>
      </c>
      <c r="C2869" s="61">
        <v>45364</v>
      </c>
      <c r="D2869" s="60">
        <v>22024003010</v>
      </c>
      <c r="E2869" s="43" t="s">
        <v>1159</v>
      </c>
      <c r="F2869" s="62">
        <v>79</v>
      </c>
      <c r="G2869" s="43" t="s">
        <v>717</v>
      </c>
      <c r="H2869" s="43" t="s">
        <v>2774</v>
      </c>
      <c r="I2869" s="69">
        <v>220</v>
      </c>
      <c r="J2869" s="43" t="s">
        <v>719</v>
      </c>
      <c r="K2869" s="43" t="s">
        <v>720</v>
      </c>
      <c r="L2869" s="43" t="s">
        <v>399</v>
      </c>
      <c r="M2869" s="43" t="s">
        <v>395</v>
      </c>
      <c r="N2869" s="43" t="s">
        <v>396</v>
      </c>
      <c r="O2869" s="52" t="s">
        <v>321</v>
      </c>
      <c r="P2869" s="63" t="s">
        <v>276</v>
      </c>
      <c r="Q2869" s="57" t="str">
        <f>MID(Tabla1[[#This Row],[Aplicación]],14,1)</f>
        <v>2</v>
      </c>
      <c r="R2869" s="35" t="s">
        <v>265</v>
      </c>
      <c r="S2869" s="57" t="str">
        <f>MID(Tabla1[[#This Row],[Aplicación]],6,2)</f>
        <v>10</v>
      </c>
      <c r="T2869" s="54" t="str">
        <f>VLOOKUP(Tabla1[[#This Row],[AREA]],Hoja1!A:B,2,FALSE)</f>
        <v>10. Personas mayores, familia y servicios sociales</v>
      </c>
      <c r="U2869" s="57" t="str">
        <f>MID(Tabla1[[#This Row],[Aplicación]],9,4)</f>
        <v>2412</v>
      </c>
      <c r="V2869" s="54" t="str">
        <f>VLOOKUP(Tabla1[[#This Row],[PROGRAMA]],Hoja1!A:B,2,FALSE)</f>
        <v>2412. Formación para el empleo</v>
      </c>
      <c r="W2869" s="57" t="str">
        <f>MID(Tabla1[[#This Row],[Aplicación]],14,2)</f>
        <v>21</v>
      </c>
      <c r="X2869" s="57" t="str">
        <f>MID(Tabla1[[#This Row],[Aplicación]],14,6)</f>
        <v>213</v>
      </c>
    </row>
    <row r="2870" spans="1:24" x14ac:dyDescent="0.25">
      <c r="A2870" s="60">
        <v>220240006262</v>
      </c>
      <c r="B2870" s="43" t="s">
        <v>390</v>
      </c>
      <c r="C2870" s="61">
        <v>45364</v>
      </c>
      <c r="D2870" s="60">
        <v>22024003013</v>
      </c>
      <c r="E2870" s="43" t="s">
        <v>1159</v>
      </c>
      <c r="F2870" s="62">
        <v>72.92</v>
      </c>
      <c r="G2870" s="43" t="s">
        <v>717</v>
      </c>
      <c r="H2870" s="43" t="s">
        <v>2774</v>
      </c>
      <c r="I2870" s="69">
        <v>220</v>
      </c>
      <c r="J2870" s="43" t="s">
        <v>719</v>
      </c>
      <c r="K2870" s="43" t="s">
        <v>720</v>
      </c>
      <c r="L2870" s="43" t="s">
        <v>399</v>
      </c>
      <c r="M2870" s="43" t="s">
        <v>395</v>
      </c>
      <c r="N2870" s="43" t="s">
        <v>396</v>
      </c>
      <c r="O2870" s="52" t="s">
        <v>321</v>
      </c>
      <c r="P2870" s="63" t="s">
        <v>276</v>
      </c>
      <c r="Q2870" s="57" t="str">
        <f>MID(Tabla1[[#This Row],[Aplicación]],14,1)</f>
        <v>2</v>
      </c>
      <c r="R2870" s="35" t="s">
        <v>265</v>
      </c>
      <c r="S2870" s="57" t="str">
        <f>MID(Tabla1[[#This Row],[Aplicación]],6,2)</f>
        <v>10</v>
      </c>
      <c r="T2870" s="54" t="str">
        <f>VLOOKUP(Tabla1[[#This Row],[AREA]],Hoja1!A:B,2,FALSE)</f>
        <v>10. Personas mayores, familia y servicios sociales</v>
      </c>
      <c r="U2870" s="57" t="str">
        <f>MID(Tabla1[[#This Row],[Aplicación]],9,4)</f>
        <v>2412</v>
      </c>
      <c r="V2870" s="54" t="str">
        <f>VLOOKUP(Tabla1[[#This Row],[PROGRAMA]],Hoja1!A:B,2,FALSE)</f>
        <v>2412. Formación para el empleo</v>
      </c>
      <c r="W2870" s="57" t="str">
        <f>MID(Tabla1[[#This Row],[Aplicación]],14,2)</f>
        <v>21</v>
      </c>
      <c r="X2870" s="57" t="str">
        <f>MID(Tabla1[[#This Row],[Aplicación]],14,6)</f>
        <v>213</v>
      </c>
    </row>
    <row r="2871" spans="1:24" x14ac:dyDescent="0.25">
      <c r="A2871" s="60">
        <v>220240006262</v>
      </c>
      <c r="B2871" s="43" t="s">
        <v>390</v>
      </c>
      <c r="C2871" s="61">
        <v>45364</v>
      </c>
      <c r="D2871" s="60">
        <v>22024003014</v>
      </c>
      <c r="E2871" s="43" t="s">
        <v>1159</v>
      </c>
      <c r="F2871" s="62">
        <v>39.57</v>
      </c>
      <c r="G2871" s="43" t="s">
        <v>717</v>
      </c>
      <c r="H2871" s="43" t="s">
        <v>2774</v>
      </c>
      <c r="I2871" s="69">
        <v>220</v>
      </c>
      <c r="J2871" s="43" t="s">
        <v>719</v>
      </c>
      <c r="K2871" s="43" t="s">
        <v>720</v>
      </c>
      <c r="L2871" s="43" t="s">
        <v>399</v>
      </c>
      <c r="M2871" s="43" t="s">
        <v>395</v>
      </c>
      <c r="N2871" s="43" t="s">
        <v>396</v>
      </c>
      <c r="O2871" s="52" t="s">
        <v>321</v>
      </c>
      <c r="P2871" s="63" t="s">
        <v>276</v>
      </c>
      <c r="Q2871" s="57" t="str">
        <f>MID(Tabla1[[#This Row],[Aplicación]],14,1)</f>
        <v>2</v>
      </c>
      <c r="R2871" s="35" t="s">
        <v>265</v>
      </c>
      <c r="S2871" s="57" t="str">
        <f>MID(Tabla1[[#This Row],[Aplicación]],6,2)</f>
        <v>10</v>
      </c>
      <c r="T2871" s="54" t="str">
        <f>VLOOKUP(Tabla1[[#This Row],[AREA]],Hoja1!A:B,2,FALSE)</f>
        <v>10. Personas mayores, familia y servicios sociales</v>
      </c>
      <c r="U2871" s="57" t="str">
        <f>MID(Tabla1[[#This Row],[Aplicación]],9,4)</f>
        <v>2412</v>
      </c>
      <c r="V2871" s="54" t="str">
        <f>VLOOKUP(Tabla1[[#This Row],[PROGRAMA]],Hoja1!A:B,2,FALSE)</f>
        <v>2412. Formación para el empleo</v>
      </c>
      <c r="W2871" s="57" t="str">
        <f>MID(Tabla1[[#This Row],[Aplicación]],14,2)</f>
        <v>21</v>
      </c>
      <c r="X2871" s="57" t="str">
        <f>MID(Tabla1[[#This Row],[Aplicación]],14,6)</f>
        <v>213</v>
      </c>
    </row>
    <row r="2872" spans="1:24" x14ac:dyDescent="0.25">
      <c r="A2872" s="60">
        <v>220240013241</v>
      </c>
      <c r="B2872" s="43" t="s">
        <v>673</v>
      </c>
      <c r="C2872" s="61">
        <v>45408</v>
      </c>
      <c r="D2872" s="60">
        <v>22024001269</v>
      </c>
      <c r="E2872" s="43" t="s">
        <v>1159</v>
      </c>
      <c r="F2872" s="62">
        <v>-318</v>
      </c>
      <c r="G2872" s="43" t="s">
        <v>14</v>
      </c>
      <c r="H2872" s="43" t="s">
        <v>4254</v>
      </c>
      <c r="I2872" s="69" t="s">
        <v>2930</v>
      </c>
      <c r="J2872" s="43" t="s">
        <v>398</v>
      </c>
      <c r="K2872" s="43" t="s">
        <v>398</v>
      </c>
      <c r="L2872" s="43" t="s">
        <v>399</v>
      </c>
      <c r="M2872" s="43" t="s">
        <v>585</v>
      </c>
      <c r="N2872" s="43" t="s">
        <v>539</v>
      </c>
      <c r="O2872" s="68" t="s">
        <v>326</v>
      </c>
      <c r="P2872" s="68" t="s">
        <v>2931</v>
      </c>
      <c r="Q2872" s="57" t="s">
        <v>2932</v>
      </c>
      <c r="R2872" s="35" t="s">
        <v>265</v>
      </c>
      <c r="S2872" s="57" t="str">
        <f>MID(Tabla1[[#This Row],[Aplicación]],6,2)</f>
        <v>10</v>
      </c>
      <c r="T2872" s="54" t="str">
        <f>VLOOKUP(Tabla1[[#This Row],[AREA]],Hoja1!A:B,2,FALSE)</f>
        <v>10. Personas mayores, familia y servicios sociales</v>
      </c>
      <c r="U2872" s="57" t="str">
        <f>MID(Tabla1[[#This Row],[Aplicación]],9,4)</f>
        <v>2412</v>
      </c>
      <c r="V2872" s="54" t="str">
        <f>VLOOKUP(Tabla1[[#This Row],[PROGRAMA]],Hoja1!A:B,2,FALSE)</f>
        <v>2412. Formación para el empleo</v>
      </c>
      <c r="W2872" s="57" t="str">
        <f>MID(Tabla1[[#This Row],[Aplicación]],14,2)</f>
        <v>21</v>
      </c>
      <c r="X2872" s="57" t="str">
        <f>MID(Tabla1[[#This Row],[Aplicación]],14,6)</f>
        <v>213</v>
      </c>
    </row>
    <row r="2873" spans="1:24" x14ac:dyDescent="0.25">
      <c r="A2873" s="60">
        <v>220240013242</v>
      </c>
      <c r="B2873" s="43" t="s">
        <v>390</v>
      </c>
      <c r="C2873" s="61">
        <v>45408</v>
      </c>
      <c r="D2873" s="60">
        <v>22024004246</v>
      </c>
      <c r="E2873" s="43" t="s">
        <v>1159</v>
      </c>
      <c r="F2873" s="62">
        <v>171.23</v>
      </c>
      <c r="G2873" s="43" t="s">
        <v>14</v>
      </c>
      <c r="H2873" s="43" t="s">
        <v>4272</v>
      </c>
      <c r="I2873" s="69" t="s">
        <v>2930</v>
      </c>
      <c r="J2873" s="43" t="s">
        <v>398</v>
      </c>
      <c r="K2873" s="43" t="s">
        <v>398</v>
      </c>
      <c r="L2873" s="43" t="s">
        <v>399</v>
      </c>
      <c r="M2873" s="43" t="s">
        <v>395</v>
      </c>
      <c r="N2873" s="43" t="s">
        <v>396</v>
      </c>
      <c r="O2873" s="68" t="s">
        <v>321</v>
      </c>
      <c r="P2873" s="68" t="s">
        <v>2931</v>
      </c>
      <c r="Q2873" s="57" t="s">
        <v>2932</v>
      </c>
      <c r="R2873" s="35" t="s">
        <v>265</v>
      </c>
      <c r="S2873" s="57" t="str">
        <f>MID(Tabla1[[#This Row],[Aplicación]],6,2)</f>
        <v>10</v>
      </c>
      <c r="T2873" s="54" t="str">
        <f>VLOOKUP(Tabla1[[#This Row],[AREA]],Hoja1!A:B,2,FALSE)</f>
        <v>10. Personas mayores, familia y servicios sociales</v>
      </c>
      <c r="U2873" s="57" t="str">
        <f>MID(Tabla1[[#This Row],[Aplicación]],9,4)</f>
        <v>2412</v>
      </c>
      <c r="V2873" s="54" t="str">
        <f>VLOOKUP(Tabla1[[#This Row],[PROGRAMA]],Hoja1!A:B,2,FALSE)</f>
        <v>2412. Formación para el empleo</v>
      </c>
      <c r="W2873" s="57" t="str">
        <f>MID(Tabla1[[#This Row],[Aplicación]],14,2)</f>
        <v>21</v>
      </c>
      <c r="X2873" s="57" t="str">
        <f>MID(Tabla1[[#This Row],[Aplicación]],14,6)</f>
        <v>213</v>
      </c>
    </row>
    <row r="2874" spans="1:24" x14ac:dyDescent="0.25">
      <c r="A2874" s="60">
        <v>220240011051</v>
      </c>
      <c r="B2874" s="43" t="s">
        <v>390</v>
      </c>
      <c r="C2874" s="61">
        <v>45392</v>
      </c>
      <c r="D2874" s="60">
        <v>22024003885</v>
      </c>
      <c r="E2874" s="43" t="s">
        <v>4607</v>
      </c>
      <c r="F2874" s="62">
        <v>1096.2</v>
      </c>
      <c r="G2874" s="43" t="s">
        <v>4608</v>
      </c>
      <c r="H2874" s="43" t="s">
        <v>4609</v>
      </c>
      <c r="I2874" s="69" t="s">
        <v>2930</v>
      </c>
      <c r="J2874" s="43" t="s">
        <v>398</v>
      </c>
      <c r="K2874" s="43" t="s">
        <v>398</v>
      </c>
      <c r="L2874" s="43" t="s">
        <v>413</v>
      </c>
      <c r="M2874" s="43" t="s">
        <v>585</v>
      </c>
      <c r="N2874" s="43" t="s">
        <v>539</v>
      </c>
      <c r="O2874" s="68" t="s">
        <v>326</v>
      </c>
      <c r="P2874" s="68" t="s">
        <v>2931</v>
      </c>
      <c r="Q2874" s="57" t="s">
        <v>2932</v>
      </c>
      <c r="R2874" s="35" t="s">
        <v>265</v>
      </c>
      <c r="S2874" s="57" t="str">
        <f>MID(Tabla1[[#This Row],[Aplicación]],6,2)</f>
        <v>10</v>
      </c>
      <c r="T2874" s="54" t="str">
        <f>VLOOKUP(Tabla1[[#This Row],[AREA]],Hoja1!A:B,2,FALSE)</f>
        <v>10. Personas mayores, familia y servicios sociales</v>
      </c>
      <c r="U2874" s="57" t="str">
        <f>MID(Tabla1[[#This Row],[Aplicación]],9,4)</f>
        <v>2412</v>
      </c>
      <c r="V2874" s="54" t="str">
        <f>VLOOKUP(Tabla1[[#This Row],[PROGRAMA]],Hoja1!A:B,2,FALSE)</f>
        <v>2412. Formación para el empleo</v>
      </c>
      <c r="W2874" s="57" t="str">
        <f>MID(Tabla1[[#This Row],[Aplicación]],14,2)</f>
        <v>22</v>
      </c>
      <c r="X2874" s="57" t="str">
        <f>MID(Tabla1[[#This Row],[Aplicación]],14,6)</f>
        <v>22001</v>
      </c>
    </row>
    <row r="2875" spans="1:24" x14ac:dyDescent="0.25">
      <c r="A2875" s="60">
        <v>220240027838</v>
      </c>
      <c r="B2875" s="43" t="s">
        <v>390</v>
      </c>
      <c r="C2875" s="61">
        <v>45470</v>
      </c>
      <c r="D2875" s="60">
        <v>22024005165</v>
      </c>
      <c r="E2875" s="43" t="s">
        <v>4607</v>
      </c>
      <c r="F2875" s="62">
        <v>917.36</v>
      </c>
      <c r="G2875" s="43" t="s">
        <v>4808</v>
      </c>
      <c r="H2875" s="43" t="s">
        <v>4809</v>
      </c>
      <c r="I2875" s="69" t="s">
        <v>2930</v>
      </c>
      <c r="J2875" s="43" t="s">
        <v>693</v>
      </c>
      <c r="K2875" s="43" t="s">
        <v>393</v>
      </c>
      <c r="L2875" s="43" t="s">
        <v>413</v>
      </c>
      <c r="M2875" s="43" t="s">
        <v>585</v>
      </c>
      <c r="N2875" s="43" t="s">
        <v>539</v>
      </c>
      <c r="O2875" s="68" t="s">
        <v>326</v>
      </c>
      <c r="P2875" s="68" t="s">
        <v>2931</v>
      </c>
      <c r="Q2875" s="57" t="s">
        <v>2932</v>
      </c>
      <c r="R2875" s="35" t="s">
        <v>265</v>
      </c>
      <c r="S2875" s="57" t="str">
        <f>MID(Tabla1[[#This Row],[Aplicación]],6,2)</f>
        <v>10</v>
      </c>
      <c r="T2875" s="54" t="str">
        <f>VLOOKUP(Tabla1[[#This Row],[AREA]],Hoja1!A:B,2,FALSE)</f>
        <v>10. Personas mayores, familia y servicios sociales</v>
      </c>
      <c r="U2875" s="57" t="str">
        <f>MID(Tabla1[[#This Row],[Aplicación]],9,4)</f>
        <v>2412</v>
      </c>
      <c r="V2875" s="54" t="str">
        <f>VLOOKUP(Tabla1[[#This Row],[PROGRAMA]],Hoja1!A:B,2,FALSE)</f>
        <v>2412. Formación para el empleo</v>
      </c>
      <c r="W2875" s="57" t="str">
        <f>MID(Tabla1[[#This Row],[Aplicación]],14,2)</f>
        <v>22</v>
      </c>
      <c r="X2875" s="57" t="str">
        <f>MID(Tabla1[[#This Row],[Aplicación]],14,6)</f>
        <v>22001</v>
      </c>
    </row>
    <row r="2876" spans="1:24" x14ac:dyDescent="0.25">
      <c r="A2876" s="60">
        <v>220239000835</v>
      </c>
      <c r="B2876" s="43" t="s">
        <v>390</v>
      </c>
      <c r="C2876" s="61">
        <v>45292</v>
      </c>
      <c r="D2876" s="60">
        <v>22024001186</v>
      </c>
      <c r="E2876" s="43" t="s">
        <v>1429</v>
      </c>
      <c r="F2876" s="62">
        <v>11050</v>
      </c>
      <c r="G2876" s="43" t="s">
        <v>426</v>
      </c>
      <c r="H2876" s="43" t="s">
        <v>2191</v>
      </c>
      <c r="I2876" s="69">
        <v>220</v>
      </c>
      <c r="J2876" s="43" t="s">
        <v>427</v>
      </c>
      <c r="K2876" s="43" t="s">
        <v>428</v>
      </c>
      <c r="L2876" s="43" t="s">
        <v>413</v>
      </c>
      <c r="M2876" s="43" t="s">
        <v>395</v>
      </c>
      <c r="N2876" s="43" t="s">
        <v>396</v>
      </c>
      <c r="O2876" s="52" t="s">
        <v>321</v>
      </c>
      <c r="P2876" s="63" t="s">
        <v>276</v>
      </c>
      <c r="Q2876" s="57" t="str">
        <f>MID(Tabla1[[#This Row],[Aplicación]],14,1)</f>
        <v>2</v>
      </c>
      <c r="R2876" s="35" t="s">
        <v>265</v>
      </c>
      <c r="S2876" s="57" t="str">
        <f>MID(Tabla1[[#This Row],[Aplicación]],6,2)</f>
        <v>10</v>
      </c>
      <c r="T2876" s="54" t="str">
        <f>VLOOKUP(Tabla1[[#This Row],[AREA]],Hoja1!A:B,2,FALSE)</f>
        <v>10. Personas mayores, familia y servicios sociales</v>
      </c>
      <c r="U2876" s="57" t="str">
        <f>MID(Tabla1[[#This Row],[Aplicación]],9,4)</f>
        <v>2412</v>
      </c>
      <c r="V2876" s="54" t="str">
        <f>VLOOKUP(Tabla1[[#This Row],[PROGRAMA]],Hoja1!A:B,2,FALSE)</f>
        <v>2412. Formación para el empleo</v>
      </c>
      <c r="W2876" s="57" t="str">
        <f>MID(Tabla1[[#This Row],[Aplicación]],14,2)</f>
        <v>22</v>
      </c>
      <c r="X2876" s="57" t="str">
        <f>MID(Tabla1[[#This Row],[Aplicación]],14,6)</f>
        <v>22100</v>
      </c>
    </row>
    <row r="2877" spans="1:24" x14ac:dyDescent="0.25">
      <c r="A2877" s="60">
        <v>220239000858</v>
      </c>
      <c r="B2877" s="43" t="s">
        <v>390</v>
      </c>
      <c r="C2877" s="61">
        <v>45292</v>
      </c>
      <c r="D2877" s="60">
        <v>22024001209</v>
      </c>
      <c r="E2877" s="43" t="s">
        <v>1429</v>
      </c>
      <c r="F2877" s="62">
        <v>2450</v>
      </c>
      <c r="G2877" s="43" t="s">
        <v>426</v>
      </c>
      <c r="H2877" s="43" t="s">
        <v>2193</v>
      </c>
      <c r="I2877" s="69">
        <v>220</v>
      </c>
      <c r="J2877" s="43" t="s">
        <v>427</v>
      </c>
      <c r="K2877" s="43" t="s">
        <v>428</v>
      </c>
      <c r="L2877" s="43" t="s">
        <v>413</v>
      </c>
      <c r="M2877" s="43" t="s">
        <v>395</v>
      </c>
      <c r="N2877" s="43" t="s">
        <v>396</v>
      </c>
      <c r="O2877" s="52" t="s">
        <v>321</v>
      </c>
      <c r="P2877" s="63" t="s">
        <v>276</v>
      </c>
      <c r="Q2877" s="57" t="str">
        <f>MID(Tabla1[[#This Row],[Aplicación]],14,1)</f>
        <v>2</v>
      </c>
      <c r="R2877" s="35" t="s">
        <v>265</v>
      </c>
      <c r="S2877" s="57" t="str">
        <f>MID(Tabla1[[#This Row],[Aplicación]],6,2)</f>
        <v>10</v>
      </c>
      <c r="T2877" s="54" t="str">
        <f>VLOOKUP(Tabla1[[#This Row],[AREA]],Hoja1!A:B,2,FALSE)</f>
        <v>10. Personas mayores, familia y servicios sociales</v>
      </c>
      <c r="U2877" s="57" t="str">
        <f>MID(Tabla1[[#This Row],[Aplicación]],9,4)</f>
        <v>2412</v>
      </c>
      <c r="V2877" s="54" t="str">
        <f>VLOOKUP(Tabla1[[#This Row],[PROGRAMA]],Hoja1!A:B,2,FALSE)</f>
        <v>2412. Formación para el empleo</v>
      </c>
      <c r="W2877" s="57" t="str">
        <f>MID(Tabla1[[#This Row],[Aplicación]],14,2)</f>
        <v>22</v>
      </c>
      <c r="X2877" s="57" t="str">
        <f>MID(Tabla1[[#This Row],[Aplicación]],14,6)</f>
        <v>22100</v>
      </c>
    </row>
    <row r="2878" spans="1:24" x14ac:dyDescent="0.25">
      <c r="A2878" s="60">
        <v>220240013237</v>
      </c>
      <c r="B2878" s="43" t="s">
        <v>390</v>
      </c>
      <c r="C2878" s="61">
        <v>45408</v>
      </c>
      <c r="D2878" s="60">
        <v>22024004239</v>
      </c>
      <c r="E2878" s="43" t="s">
        <v>1429</v>
      </c>
      <c r="F2878" s="62">
        <v>5599.25</v>
      </c>
      <c r="G2878" s="43" t="s">
        <v>426</v>
      </c>
      <c r="H2878" s="43" t="s">
        <v>4278</v>
      </c>
      <c r="I2878" s="69" t="s">
        <v>2930</v>
      </c>
      <c r="J2878" s="43" t="s">
        <v>427</v>
      </c>
      <c r="K2878" s="43" t="s">
        <v>428</v>
      </c>
      <c r="L2878" s="43" t="s">
        <v>413</v>
      </c>
      <c r="M2878" s="43" t="s">
        <v>395</v>
      </c>
      <c r="N2878" s="43" t="s">
        <v>396</v>
      </c>
      <c r="O2878" s="68" t="s">
        <v>321</v>
      </c>
      <c r="P2878" s="68" t="s">
        <v>2931</v>
      </c>
      <c r="Q2878" s="57" t="s">
        <v>2932</v>
      </c>
      <c r="R2878" s="35" t="s">
        <v>265</v>
      </c>
      <c r="S2878" s="57" t="str">
        <f>MID(Tabla1[[#This Row],[Aplicación]],6,2)</f>
        <v>10</v>
      </c>
      <c r="T2878" s="54" t="str">
        <f>VLOOKUP(Tabla1[[#This Row],[AREA]],Hoja1!A:B,2,FALSE)</f>
        <v>10. Personas mayores, familia y servicios sociales</v>
      </c>
      <c r="U2878" s="57" t="str">
        <f>MID(Tabla1[[#This Row],[Aplicación]],9,4)</f>
        <v>2412</v>
      </c>
      <c r="V2878" s="54" t="str">
        <f>VLOOKUP(Tabla1[[#This Row],[PROGRAMA]],Hoja1!A:B,2,FALSE)</f>
        <v>2412. Formación para el empleo</v>
      </c>
      <c r="W2878" s="57" t="str">
        <f>MID(Tabla1[[#This Row],[Aplicación]],14,2)</f>
        <v>22</v>
      </c>
      <c r="X2878" s="57" t="str">
        <f>MID(Tabla1[[#This Row],[Aplicación]],14,6)</f>
        <v>22100</v>
      </c>
    </row>
    <row r="2879" spans="1:24" x14ac:dyDescent="0.25">
      <c r="A2879" s="60">
        <v>220240013237</v>
      </c>
      <c r="B2879" s="43" t="s">
        <v>390</v>
      </c>
      <c r="C2879" s="61">
        <v>45408</v>
      </c>
      <c r="D2879" s="60">
        <v>22024004238</v>
      </c>
      <c r="E2879" s="43" t="s">
        <v>1429</v>
      </c>
      <c r="F2879" s="62">
        <v>2666.3</v>
      </c>
      <c r="G2879" s="43" t="s">
        <v>426</v>
      </c>
      <c r="H2879" s="43" t="s">
        <v>4278</v>
      </c>
      <c r="I2879" s="69" t="s">
        <v>2930</v>
      </c>
      <c r="J2879" s="43" t="s">
        <v>427</v>
      </c>
      <c r="K2879" s="43" t="s">
        <v>428</v>
      </c>
      <c r="L2879" s="43" t="s">
        <v>413</v>
      </c>
      <c r="M2879" s="43" t="s">
        <v>395</v>
      </c>
      <c r="N2879" s="43" t="s">
        <v>396</v>
      </c>
      <c r="O2879" s="68" t="s">
        <v>321</v>
      </c>
      <c r="P2879" s="68" t="s">
        <v>2931</v>
      </c>
      <c r="Q2879" s="57" t="s">
        <v>2932</v>
      </c>
      <c r="R2879" s="35" t="s">
        <v>265</v>
      </c>
      <c r="S2879" s="57" t="str">
        <f>MID(Tabla1[[#This Row],[Aplicación]],6,2)</f>
        <v>10</v>
      </c>
      <c r="T2879" s="54" t="str">
        <f>VLOOKUP(Tabla1[[#This Row],[AREA]],Hoja1!A:B,2,FALSE)</f>
        <v>10. Personas mayores, familia y servicios sociales</v>
      </c>
      <c r="U2879" s="57" t="str">
        <f>MID(Tabla1[[#This Row],[Aplicación]],9,4)</f>
        <v>2412</v>
      </c>
      <c r="V2879" s="54" t="str">
        <f>VLOOKUP(Tabla1[[#This Row],[PROGRAMA]],Hoja1!A:B,2,FALSE)</f>
        <v>2412. Formación para el empleo</v>
      </c>
      <c r="W2879" s="57" t="str">
        <f>MID(Tabla1[[#This Row],[Aplicación]],14,2)</f>
        <v>22</v>
      </c>
      <c r="X2879" s="57" t="str">
        <f>MID(Tabla1[[#This Row],[Aplicación]],14,6)</f>
        <v>22100</v>
      </c>
    </row>
    <row r="2880" spans="1:24" x14ac:dyDescent="0.25">
      <c r="A2880" s="60">
        <v>220240013237</v>
      </c>
      <c r="B2880" s="43" t="s">
        <v>390</v>
      </c>
      <c r="C2880" s="61">
        <v>45408</v>
      </c>
      <c r="D2880" s="60">
        <v>22024004240</v>
      </c>
      <c r="E2880" s="43" t="s">
        <v>1429</v>
      </c>
      <c r="F2880" s="62">
        <v>2133.0500000000002</v>
      </c>
      <c r="G2880" s="43" t="s">
        <v>426</v>
      </c>
      <c r="H2880" s="43" t="s">
        <v>4278</v>
      </c>
      <c r="I2880" s="69" t="s">
        <v>2930</v>
      </c>
      <c r="J2880" s="43" t="s">
        <v>427</v>
      </c>
      <c r="K2880" s="43" t="s">
        <v>428</v>
      </c>
      <c r="L2880" s="43" t="s">
        <v>413</v>
      </c>
      <c r="M2880" s="43" t="s">
        <v>395</v>
      </c>
      <c r="N2880" s="43" t="s">
        <v>396</v>
      </c>
      <c r="O2880" s="68" t="s">
        <v>321</v>
      </c>
      <c r="P2880" s="68" t="s">
        <v>2931</v>
      </c>
      <c r="Q2880" s="57" t="s">
        <v>2932</v>
      </c>
      <c r="R2880" s="35" t="s">
        <v>265</v>
      </c>
      <c r="S2880" s="57" t="str">
        <f>MID(Tabla1[[#This Row],[Aplicación]],6,2)</f>
        <v>10</v>
      </c>
      <c r="T2880" s="54" t="str">
        <f>VLOOKUP(Tabla1[[#This Row],[AREA]],Hoja1!A:B,2,FALSE)</f>
        <v>10. Personas mayores, familia y servicios sociales</v>
      </c>
      <c r="U2880" s="57" t="str">
        <f>MID(Tabla1[[#This Row],[Aplicación]],9,4)</f>
        <v>2412</v>
      </c>
      <c r="V2880" s="54" t="str">
        <f>VLOOKUP(Tabla1[[#This Row],[PROGRAMA]],Hoja1!A:B,2,FALSE)</f>
        <v>2412. Formación para el empleo</v>
      </c>
      <c r="W2880" s="57" t="str">
        <f>MID(Tabla1[[#This Row],[Aplicación]],14,2)</f>
        <v>22</v>
      </c>
      <c r="X2880" s="57" t="str">
        <f>MID(Tabla1[[#This Row],[Aplicación]],14,6)</f>
        <v>22100</v>
      </c>
    </row>
    <row r="2881" spans="1:24" x14ac:dyDescent="0.25">
      <c r="A2881" s="60">
        <v>220240013236</v>
      </c>
      <c r="B2881" s="43" t="s">
        <v>673</v>
      </c>
      <c r="C2881" s="61">
        <v>45408</v>
      </c>
      <c r="D2881" s="60">
        <v>22024001209</v>
      </c>
      <c r="E2881" s="43" t="s">
        <v>1429</v>
      </c>
      <c r="F2881" s="62">
        <v>-113.77</v>
      </c>
      <c r="G2881" s="43" t="s">
        <v>426</v>
      </c>
      <c r="H2881" s="43" t="s">
        <v>4279</v>
      </c>
      <c r="I2881" s="69" t="s">
        <v>2930</v>
      </c>
      <c r="J2881" s="43" t="s">
        <v>427</v>
      </c>
      <c r="K2881" s="43" t="s">
        <v>428</v>
      </c>
      <c r="L2881" s="43" t="s">
        <v>413</v>
      </c>
      <c r="M2881" s="43" t="s">
        <v>395</v>
      </c>
      <c r="N2881" s="43" t="s">
        <v>396</v>
      </c>
      <c r="O2881" s="68" t="s">
        <v>321</v>
      </c>
      <c r="P2881" s="68" t="s">
        <v>2931</v>
      </c>
      <c r="Q2881" s="57" t="s">
        <v>2932</v>
      </c>
      <c r="R2881" s="35" t="s">
        <v>265</v>
      </c>
      <c r="S2881" s="57" t="str">
        <f>MID(Tabla1[[#This Row],[Aplicación]],6,2)</f>
        <v>10</v>
      </c>
      <c r="T2881" s="54" t="str">
        <f>VLOOKUP(Tabla1[[#This Row],[AREA]],Hoja1!A:B,2,FALSE)</f>
        <v>10. Personas mayores, familia y servicios sociales</v>
      </c>
      <c r="U2881" s="57" t="str">
        <f>MID(Tabla1[[#This Row],[Aplicación]],9,4)</f>
        <v>2412</v>
      </c>
      <c r="V2881" s="54" t="str">
        <f>VLOOKUP(Tabla1[[#This Row],[PROGRAMA]],Hoja1!A:B,2,FALSE)</f>
        <v>2412. Formación para el empleo</v>
      </c>
      <c r="W2881" s="57" t="str">
        <f>MID(Tabla1[[#This Row],[Aplicación]],14,2)</f>
        <v>22</v>
      </c>
      <c r="X2881" s="57" t="str">
        <f>MID(Tabla1[[#This Row],[Aplicación]],14,6)</f>
        <v>22100</v>
      </c>
    </row>
    <row r="2882" spans="1:24" x14ac:dyDescent="0.25">
      <c r="A2882" s="60">
        <v>220240013235</v>
      </c>
      <c r="B2882" s="43" t="s">
        <v>673</v>
      </c>
      <c r="C2882" s="61">
        <v>45408</v>
      </c>
      <c r="D2882" s="60">
        <v>22024001186</v>
      </c>
      <c r="E2882" s="43" t="s">
        <v>1429</v>
      </c>
      <c r="F2882" s="62">
        <v>-10284.83</v>
      </c>
      <c r="G2882" s="43" t="s">
        <v>426</v>
      </c>
      <c r="H2882" s="43" t="s">
        <v>4280</v>
      </c>
      <c r="I2882" s="69" t="s">
        <v>2930</v>
      </c>
      <c r="J2882" s="43" t="s">
        <v>427</v>
      </c>
      <c r="K2882" s="43" t="s">
        <v>428</v>
      </c>
      <c r="L2882" s="43" t="s">
        <v>413</v>
      </c>
      <c r="M2882" s="43" t="s">
        <v>395</v>
      </c>
      <c r="N2882" s="43" t="s">
        <v>396</v>
      </c>
      <c r="O2882" s="68" t="s">
        <v>321</v>
      </c>
      <c r="P2882" s="68" t="s">
        <v>2931</v>
      </c>
      <c r="Q2882" s="57" t="s">
        <v>2932</v>
      </c>
      <c r="R2882" s="35" t="s">
        <v>265</v>
      </c>
      <c r="S2882" s="57" t="str">
        <f>MID(Tabla1[[#This Row],[Aplicación]],6,2)</f>
        <v>10</v>
      </c>
      <c r="T2882" s="54" t="str">
        <f>VLOOKUP(Tabla1[[#This Row],[AREA]],Hoja1!A:B,2,FALSE)</f>
        <v>10. Personas mayores, familia y servicios sociales</v>
      </c>
      <c r="U2882" s="57" t="str">
        <f>MID(Tabla1[[#This Row],[Aplicación]],9,4)</f>
        <v>2412</v>
      </c>
      <c r="V2882" s="54" t="str">
        <f>VLOOKUP(Tabla1[[#This Row],[PROGRAMA]],Hoja1!A:B,2,FALSE)</f>
        <v>2412. Formación para el empleo</v>
      </c>
      <c r="W2882" s="57" t="str">
        <f>MID(Tabla1[[#This Row],[Aplicación]],14,2)</f>
        <v>22</v>
      </c>
      <c r="X2882" s="57" t="str">
        <f>MID(Tabla1[[#This Row],[Aplicación]],14,6)</f>
        <v>22100</v>
      </c>
    </row>
    <row r="2883" spans="1:24" x14ac:dyDescent="0.25">
      <c r="A2883" s="60">
        <v>220239000423</v>
      </c>
      <c r="B2883" s="43" t="s">
        <v>390</v>
      </c>
      <c r="C2883" s="61">
        <v>45292</v>
      </c>
      <c r="D2883" s="60">
        <v>22024001097</v>
      </c>
      <c r="E2883" s="43" t="s">
        <v>1350</v>
      </c>
      <c r="F2883" s="62">
        <v>11750</v>
      </c>
      <c r="G2883" s="43" t="s">
        <v>15</v>
      </c>
      <c r="H2883" s="43" t="s">
        <v>1836</v>
      </c>
      <c r="I2883" s="69">
        <v>220</v>
      </c>
      <c r="J2883" s="43" t="s">
        <v>537</v>
      </c>
      <c r="K2883" s="43" t="s">
        <v>537</v>
      </c>
      <c r="L2883" s="43" t="s">
        <v>413</v>
      </c>
      <c r="M2883" s="43" t="s">
        <v>395</v>
      </c>
      <c r="N2883" s="43" t="s">
        <v>396</v>
      </c>
      <c r="O2883" s="52" t="s">
        <v>321</v>
      </c>
      <c r="P2883" s="63" t="s">
        <v>276</v>
      </c>
      <c r="Q2883" s="57" t="str">
        <f>MID(Tabla1[[#This Row],[Aplicación]],14,1)</f>
        <v>2</v>
      </c>
      <c r="R2883" s="35" t="s">
        <v>265</v>
      </c>
      <c r="S2883" s="57" t="str">
        <f>MID(Tabla1[[#This Row],[Aplicación]],6,2)</f>
        <v>10</v>
      </c>
      <c r="T2883" s="54" t="str">
        <f>VLOOKUP(Tabla1[[#This Row],[AREA]],Hoja1!A:B,2,FALSE)</f>
        <v>10. Personas mayores, familia y servicios sociales</v>
      </c>
      <c r="U2883" s="57" t="str">
        <f>MID(Tabla1[[#This Row],[Aplicación]],9,4)</f>
        <v>2412</v>
      </c>
      <c r="V2883" s="54" t="str">
        <f>VLOOKUP(Tabla1[[#This Row],[PROGRAMA]],Hoja1!A:B,2,FALSE)</f>
        <v>2412. Formación para el empleo</v>
      </c>
      <c r="W2883" s="57" t="str">
        <f>MID(Tabla1[[#This Row],[Aplicación]],14,2)</f>
        <v>22</v>
      </c>
      <c r="X2883" s="57" t="str">
        <f>MID(Tabla1[[#This Row],[Aplicación]],14,6)</f>
        <v>22102</v>
      </c>
    </row>
    <row r="2884" spans="1:24" x14ac:dyDescent="0.25">
      <c r="A2884" s="53">
        <v>220239000422</v>
      </c>
      <c r="B2884" s="45" t="s">
        <v>390</v>
      </c>
      <c r="C2884" s="50">
        <v>45292</v>
      </c>
      <c r="D2884" s="44">
        <v>22024001540</v>
      </c>
      <c r="E2884" s="45" t="s">
        <v>1350</v>
      </c>
      <c r="F2884" s="51">
        <v>2350</v>
      </c>
      <c r="G2884" s="45" t="s">
        <v>15</v>
      </c>
      <c r="H2884" s="45" t="s">
        <v>2103</v>
      </c>
      <c r="I2884" s="53">
        <v>220</v>
      </c>
      <c r="J2884" s="45" t="s">
        <v>537</v>
      </c>
      <c r="K2884" s="45" t="s">
        <v>537</v>
      </c>
      <c r="L2884" s="45" t="s">
        <v>413</v>
      </c>
      <c r="M2884" s="45" t="s">
        <v>395</v>
      </c>
      <c r="N2884" s="45" t="s">
        <v>396</v>
      </c>
      <c r="O2884" s="52" t="s">
        <v>321</v>
      </c>
      <c r="P2884" s="63" t="s">
        <v>276</v>
      </c>
      <c r="Q2884" s="57" t="str">
        <f>MID(Tabla1[[#This Row],[Aplicación]],14,1)</f>
        <v>2</v>
      </c>
      <c r="R2884" s="35" t="s">
        <v>265</v>
      </c>
      <c r="S2884" s="57" t="str">
        <f>MID(Tabla1[[#This Row],[Aplicación]],6,2)</f>
        <v>10</v>
      </c>
      <c r="T2884" s="54" t="str">
        <f>VLOOKUP(Tabla1[[#This Row],[AREA]],Hoja1!A:B,2,FALSE)</f>
        <v>10. Personas mayores, familia y servicios sociales</v>
      </c>
      <c r="U2884" s="57" t="str">
        <f>MID(Tabla1[[#This Row],[Aplicación]],9,4)</f>
        <v>2412</v>
      </c>
      <c r="V2884" s="54" t="str">
        <f>VLOOKUP(Tabla1[[#This Row],[PROGRAMA]],Hoja1!A:B,2,FALSE)</f>
        <v>2412. Formación para el empleo</v>
      </c>
      <c r="W2884" s="57" t="str">
        <f>MID(Tabla1[[#This Row],[Aplicación]],14,2)</f>
        <v>22</v>
      </c>
      <c r="X2884" s="57" t="str">
        <f>MID(Tabla1[[#This Row],[Aplicación]],14,6)</f>
        <v>22102</v>
      </c>
    </row>
    <row r="2885" spans="1:24" x14ac:dyDescent="0.25">
      <c r="A2885" s="60">
        <v>220240019338</v>
      </c>
      <c r="B2885" s="43" t="s">
        <v>673</v>
      </c>
      <c r="C2885" s="61">
        <v>45433</v>
      </c>
      <c r="D2885" s="60">
        <v>22024003360</v>
      </c>
      <c r="E2885" s="43" t="s">
        <v>1350</v>
      </c>
      <c r="F2885" s="62">
        <v>-96.03</v>
      </c>
      <c r="G2885" s="43" t="s">
        <v>15</v>
      </c>
      <c r="H2885" s="43" t="s">
        <v>3743</v>
      </c>
      <c r="I2885" s="69" t="s">
        <v>2930</v>
      </c>
      <c r="J2885" s="43" t="s">
        <v>537</v>
      </c>
      <c r="K2885" s="43" t="s">
        <v>537</v>
      </c>
      <c r="L2885" s="43" t="s">
        <v>413</v>
      </c>
      <c r="M2885" s="43" t="s">
        <v>395</v>
      </c>
      <c r="N2885" s="43" t="s">
        <v>396</v>
      </c>
      <c r="O2885" s="68" t="s">
        <v>321</v>
      </c>
      <c r="P2885" s="68" t="s">
        <v>2931</v>
      </c>
      <c r="Q2885" s="57" t="s">
        <v>2932</v>
      </c>
      <c r="R2885" s="35" t="s">
        <v>265</v>
      </c>
      <c r="S2885" s="57" t="str">
        <f>MID(Tabla1[[#This Row],[Aplicación]],6,2)</f>
        <v>10</v>
      </c>
      <c r="T2885" s="54" t="str">
        <f>VLOOKUP(Tabla1[[#This Row],[AREA]],Hoja1!A:B,2,FALSE)</f>
        <v>10. Personas mayores, familia y servicios sociales</v>
      </c>
      <c r="U2885" s="57" t="str">
        <f>MID(Tabla1[[#This Row],[Aplicación]],9,4)</f>
        <v>2412</v>
      </c>
      <c r="V2885" s="54" t="str">
        <f>VLOOKUP(Tabla1[[#This Row],[PROGRAMA]],Hoja1!A:B,2,FALSE)</f>
        <v>2412. Formación para el empleo</v>
      </c>
      <c r="W2885" s="57" t="str">
        <f>MID(Tabla1[[#This Row],[Aplicación]],14,2)</f>
        <v>22</v>
      </c>
      <c r="X2885" s="57" t="str">
        <f>MID(Tabla1[[#This Row],[Aplicación]],14,6)</f>
        <v>22102</v>
      </c>
    </row>
    <row r="2886" spans="1:24" x14ac:dyDescent="0.25">
      <c r="A2886" s="60">
        <v>220240019338</v>
      </c>
      <c r="B2886" s="43" t="s">
        <v>673</v>
      </c>
      <c r="C2886" s="61">
        <v>45433</v>
      </c>
      <c r="D2886" s="60">
        <v>22024003358</v>
      </c>
      <c r="E2886" s="43" t="s">
        <v>1350</v>
      </c>
      <c r="F2886" s="62">
        <v>-2300</v>
      </c>
      <c r="G2886" s="43" t="s">
        <v>15</v>
      </c>
      <c r="H2886" s="43" t="s">
        <v>3743</v>
      </c>
      <c r="I2886" s="69" t="s">
        <v>2930</v>
      </c>
      <c r="J2886" s="43" t="s">
        <v>537</v>
      </c>
      <c r="K2886" s="43" t="s">
        <v>537</v>
      </c>
      <c r="L2886" s="43" t="s">
        <v>413</v>
      </c>
      <c r="M2886" s="43" t="s">
        <v>395</v>
      </c>
      <c r="N2886" s="43" t="s">
        <v>396</v>
      </c>
      <c r="O2886" s="68" t="s">
        <v>321</v>
      </c>
      <c r="P2886" s="68" t="s">
        <v>2931</v>
      </c>
      <c r="Q2886" s="57" t="s">
        <v>2932</v>
      </c>
      <c r="R2886" s="35" t="s">
        <v>265</v>
      </c>
      <c r="S2886" s="57" t="str">
        <f>MID(Tabla1[[#This Row],[Aplicación]],6,2)</f>
        <v>10</v>
      </c>
      <c r="T2886" s="54" t="str">
        <f>VLOOKUP(Tabla1[[#This Row],[AREA]],Hoja1!A:B,2,FALSE)</f>
        <v>10. Personas mayores, familia y servicios sociales</v>
      </c>
      <c r="U2886" s="57" t="str">
        <f>MID(Tabla1[[#This Row],[Aplicación]],9,4)</f>
        <v>2412</v>
      </c>
      <c r="V2886" s="54" t="str">
        <f>VLOOKUP(Tabla1[[#This Row],[PROGRAMA]],Hoja1!A:B,2,FALSE)</f>
        <v>2412. Formación para el empleo</v>
      </c>
      <c r="W2886" s="57" t="str">
        <f>MID(Tabla1[[#This Row],[Aplicación]],14,2)</f>
        <v>22</v>
      </c>
      <c r="X2886" s="57" t="str">
        <f>MID(Tabla1[[#This Row],[Aplicación]],14,6)</f>
        <v>22102</v>
      </c>
    </row>
    <row r="2887" spans="1:24" x14ac:dyDescent="0.25">
      <c r="A2887" s="60">
        <v>220240019338</v>
      </c>
      <c r="B2887" s="43" t="s">
        <v>673</v>
      </c>
      <c r="C2887" s="61">
        <v>45433</v>
      </c>
      <c r="D2887" s="60">
        <v>22024003359</v>
      </c>
      <c r="E2887" s="43" t="s">
        <v>1350</v>
      </c>
      <c r="F2887" s="62">
        <v>-2300</v>
      </c>
      <c r="G2887" s="43" t="s">
        <v>15</v>
      </c>
      <c r="H2887" s="43" t="s">
        <v>3743</v>
      </c>
      <c r="I2887" s="69" t="s">
        <v>2930</v>
      </c>
      <c r="J2887" s="43" t="s">
        <v>537</v>
      </c>
      <c r="K2887" s="43" t="s">
        <v>537</v>
      </c>
      <c r="L2887" s="43" t="s">
        <v>413</v>
      </c>
      <c r="M2887" s="43" t="s">
        <v>395</v>
      </c>
      <c r="N2887" s="43" t="s">
        <v>396</v>
      </c>
      <c r="O2887" s="68" t="s">
        <v>321</v>
      </c>
      <c r="P2887" s="68" t="s">
        <v>2931</v>
      </c>
      <c r="Q2887" s="57" t="s">
        <v>2932</v>
      </c>
      <c r="R2887" s="35" t="s">
        <v>265</v>
      </c>
      <c r="S2887" s="57" t="str">
        <f>MID(Tabla1[[#This Row],[Aplicación]],6,2)</f>
        <v>10</v>
      </c>
      <c r="T2887" s="54" t="str">
        <f>VLOOKUP(Tabla1[[#This Row],[AREA]],Hoja1!A:B,2,FALSE)</f>
        <v>10. Personas mayores, familia y servicios sociales</v>
      </c>
      <c r="U2887" s="57" t="str">
        <f>MID(Tabla1[[#This Row],[Aplicación]],9,4)</f>
        <v>2412</v>
      </c>
      <c r="V2887" s="54" t="str">
        <f>VLOOKUP(Tabla1[[#This Row],[PROGRAMA]],Hoja1!A:B,2,FALSE)</f>
        <v>2412. Formación para el empleo</v>
      </c>
      <c r="W2887" s="57" t="str">
        <f>MID(Tabla1[[#This Row],[Aplicación]],14,2)</f>
        <v>22</v>
      </c>
      <c r="X2887" s="57" t="str">
        <f>MID(Tabla1[[#This Row],[Aplicación]],14,6)</f>
        <v>22102</v>
      </c>
    </row>
    <row r="2888" spans="1:24" x14ac:dyDescent="0.25">
      <c r="A2888" s="60">
        <v>220240019338</v>
      </c>
      <c r="B2888" s="43" t="s">
        <v>673</v>
      </c>
      <c r="C2888" s="61">
        <v>45433</v>
      </c>
      <c r="D2888" s="60">
        <v>22024003357</v>
      </c>
      <c r="E2888" s="43" t="s">
        <v>1350</v>
      </c>
      <c r="F2888" s="62">
        <v>-2900</v>
      </c>
      <c r="G2888" s="43" t="s">
        <v>15</v>
      </c>
      <c r="H2888" s="43" t="s">
        <v>3743</v>
      </c>
      <c r="I2888" s="69" t="s">
        <v>2930</v>
      </c>
      <c r="J2888" s="43" t="s">
        <v>537</v>
      </c>
      <c r="K2888" s="43" t="s">
        <v>537</v>
      </c>
      <c r="L2888" s="43" t="s">
        <v>413</v>
      </c>
      <c r="M2888" s="43" t="s">
        <v>395</v>
      </c>
      <c r="N2888" s="43" t="s">
        <v>396</v>
      </c>
      <c r="O2888" s="68" t="s">
        <v>321</v>
      </c>
      <c r="P2888" s="68" t="s">
        <v>2931</v>
      </c>
      <c r="Q2888" s="57" t="s">
        <v>2932</v>
      </c>
      <c r="R2888" s="35" t="s">
        <v>265</v>
      </c>
      <c r="S2888" s="57" t="str">
        <f>MID(Tabla1[[#This Row],[Aplicación]],6,2)</f>
        <v>10</v>
      </c>
      <c r="T2888" s="54" t="str">
        <f>VLOOKUP(Tabla1[[#This Row],[AREA]],Hoja1!A:B,2,FALSE)</f>
        <v>10. Personas mayores, familia y servicios sociales</v>
      </c>
      <c r="U2888" s="57" t="str">
        <f>MID(Tabla1[[#This Row],[Aplicación]],9,4)</f>
        <v>2412</v>
      </c>
      <c r="V2888" s="54" t="str">
        <f>VLOOKUP(Tabla1[[#This Row],[PROGRAMA]],Hoja1!A:B,2,FALSE)</f>
        <v>2412. Formación para el empleo</v>
      </c>
      <c r="W2888" s="57" t="str">
        <f>MID(Tabla1[[#This Row],[Aplicación]],14,2)</f>
        <v>22</v>
      </c>
      <c r="X2888" s="57" t="str">
        <f>MID(Tabla1[[#This Row],[Aplicación]],14,6)</f>
        <v>22102</v>
      </c>
    </row>
    <row r="2889" spans="1:24" x14ac:dyDescent="0.25">
      <c r="A2889" s="60">
        <v>220240017459</v>
      </c>
      <c r="B2889" s="43" t="s">
        <v>390</v>
      </c>
      <c r="C2889" s="61">
        <v>45427</v>
      </c>
      <c r="D2889" s="60">
        <v>22024003358</v>
      </c>
      <c r="E2889" s="43" t="s">
        <v>1350</v>
      </c>
      <c r="F2889" s="62">
        <v>2700</v>
      </c>
      <c r="G2889" s="43" t="s">
        <v>15</v>
      </c>
      <c r="H2889" s="43" t="s">
        <v>3743</v>
      </c>
      <c r="I2889" s="69" t="s">
        <v>2930</v>
      </c>
      <c r="J2889" s="43" t="s">
        <v>537</v>
      </c>
      <c r="K2889" s="43" t="s">
        <v>537</v>
      </c>
      <c r="L2889" s="43" t="s">
        <v>413</v>
      </c>
      <c r="M2889" s="43" t="s">
        <v>395</v>
      </c>
      <c r="N2889" s="43" t="s">
        <v>396</v>
      </c>
      <c r="O2889" s="68" t="s">
        <v>321</v>
      </c>
      <c r="P2889" s="68" t="s">
        <v>2931</v>
      </c>
      <c r="Q2889" s="57" t="s">
        <v>2932</v>
      </c>
      <c r="R2889" s="35" t="s">
        <v>265</v>
      </c>
      <c r="S2889" s="57" t="str">
        <f>MID(Tabla1[[#This Row],[Aplicación]],6,2)</f>
        <v>10</v>
      </c>
      <c r="T2889" s="54" t="str">
        <f>VLOOKUP(Tabla1[[#This Row],[AREA]],Hoja1!A:B,2,FALSE)</f>
        <v>10. Personas mayores, familia y servicios sociales</v>
      </c>
      <c r="U2889" s="57" t="str">
        <f>MID(Tabla1[[#This Row],[Aplicación]],9,4)</f>
        <v>2412</v>
      </c>
      <c r="V2889" s="54" t="str">
        <f>VLOOKUP(Tabla1[[#This Row],[PROGRAMA]],Hoja1!A:B,2,FALSE)</f>
        <v>2412. Formación para el empleo</v>
      </c>
      <c r="W2889" s="57" t="str">
        <f>MID(Tabla1[[#This Row],[Aplicación]],14,2)</f>
        <v>22</v>
      </c>
      <c r="X2889" s="57" t="str">
        <f>MID(Tabla1[[#This Row],[Aplicación]],14,6)</f>
        <v>22102</v>
      </c>
    </row>
    <row r="2890" spans="1:24" x14ac:dyDescent="0.25">
      <c r="A2890" s="60">
        <v>220240017459</v>
      </c>
      <c r="B2890" s="43" t="s">
        <v>390</v>
      </c>
      <c r="C2890" s="61">
        <v>45427</v>
      </c>
      <c r="D2890" s="60">
        <v>22024003357</v>
      </c>
      <c r="E2890" s="43" t="s">
        <v>1350</v>
      </c>
      <c r="F2890" s="62">
        <v>2150</v>
      </c>
      <c r="G2890" s="43" t="s">
        <v>15</v>
      </c>
      <c r="H2890" s="43" t="s">
        <v>3743</v>
      </c>
      <c r="I2890" s="69" t="s">
        <v>2930</v>
      </c>
      <c r="J2890" s="43" t="s">
        <v>537</v>
      </c>
      <c r="K2890" s="43" t="s">
        <v>537</v>
      </c>
      <c r="L2890" s="43" t="s">
        <v>413</v>
      </c>
      <c r="M2890" s="43" t="s">
        <v>395</v>
      </c>
      <c r="N2890" s="43" t="s">
        <v>396</v>
      </c>
      <c r="O2890" s="68" t="s">
        <v>321</v>
      </c>
      <c r="P2890" s="68" t="s">
        <v>2931</v>
      </c>
      <c r="Q2890" s="57" t="s">
        <v>2932</v>
      </c>
      <c r="R2890" s="35" t="s">
        <v>265</v>
      </c>
      <c r="S2890" s="57" t="str">
        <f>MID(Tabla1[[#This Row],[Aplicación]],6,2)</f>
        <v>10</v>
      </c>
      <c r="T2890" s="54" t="str">
        <f>VLOOKUP(Tabla1[[#This Row],[AREA]],Hoja1!A:B,2,FALSE)</f>
        <v>10. Personas mayores, familia y servicios sociales</v>
      </c>
      <c r="U2890" s="57" t="str">
        <f>MID(Tabla1[[#This Row],[Aplicación]],9,4)</f>
        <v>2412</v>
      </c>
      <c r="V2890" s="54" t="str">
        <f>VLOOKUP(Tabla1[[#This Row],[PROGRAMA]],Hoja1!A:B,2,FALSE)</f>
        <v>2412. Formación para el empleo</v>
      </c>
      <c r="W2890" s="57" t="str">
        <f>MID(Tabla1[[#This Row],[Aplicación]],14,2)</f>
        <v>22</v>
      </c>
      <c r="X2890" s="57" t="str">
        <f>MID(Tabla1[[#This Row],[Aplicación]],14,6)</f>
        <v>22102</v>
      </c>
    </row>
    <row r="2891" spans="1:24" x14ac:dyDescent="0.25">
      <c r="A2891" s="60">
        <v>220240017459</v>
      </c>
      <c r="B2891" s="43" t="s">
        <v>390</v>
      </c>
      <c r="C2891" s="61">
        <v>45427</v>
      </c>
      <c r="D2891" s="60">
        <v>22024003359</v>
      </c>
      <c r="E2891" s="43" t="s">
        <v>1350</v>
      </c>
      <c r="F2891" s="62">
        <v>2150</v>
      </c>
      <c r="G2891" s="43" t="s">
        <v>15</v>
      </c>
      <c r="H2891" s="43" t="s">
        <v>3743</v>
      </c>
      <c r="I2891" s="69" t="s">
        <v>2930</v>
      </c>
      <c r="J2891" s="43" t="s">
        <v>537</v>
      </c>
      <c r="K2891" s="43" t="s">
        <v>537</v>
      </c>
      <c r="L2891" s="43" t="s">
        <v>413</v>
      </c>
      <c r="M2891" s="43" t="s">
        <v>395</v>
      </c>
      <c r="N2891" s="43" t="s">
        <v>396</v>
      </c>
      <c r="O2891" s="68" t="s">
        <v>321</v>
      </c>
      <c r="P2891" s="68" t="s">
        <v>2931</v>
      </c>
      <c r="Q2891" s="57" t="s">
        <v>2932</v>
      </c>
      <c r="R2891" s="35" t="s">
        <v>265</v>
      </c>
      <c r="S2891" s="57" t="str">
        <f>MID(Tabla1[[#This Row],[Aplicación]],6,2)</f>
        <v>10</v>
      </c>
      <c r="T2891" s="54" t="str">
        <f>VLOOKUP(Tabla1[[#This Row],[AREA]],Hoja1!A:B,2,FALSE)</f>
        <v>10. Personas mayores, familia y servicios sociales</v>
      </c>
      <c r="U2891" s="57" t="str">
        <f>MID(Tabla1[[#This Row],[Aplicación]],9,4)</f>
        <v>2412</v>
      </c>
      <c r="V2891" s="54" t="str">
        <f>VLOOKUP(Tabla1[[#This Row],[PROGRAMA]],Hoja1!A:B,2,FALSE)</f>
        <v>2412. Formación para el empleo</v>
      </c>
      <c r="W2891" s="57" t="str">
        <f>MID(Tabla1[[#This Row],[Aplicación]],14,2)</f>
        <v>22</v>
      </c>
      <c r="X2891" s="57" t="str">
        <f>MID(Tabla1[[#This Row],[Aplicación]],14,6)</f>
        <v>22102</v>
      </c>
    </row>
    <row r="2892" spans="1:24" x14ac:dyDescent="0.25">
      <c r="A2892" s="60">
        <v>220240017459</v>
      </c>
      <c r="B2892" s="43" t="s">
        <v>390</v>
      </c>
      <c r="C2892" s="61">
        <v>45427</v>
      </c>
      <c r="D2892" s="60">
        <v>22024003360</v>
      </c>
      <c r="E2892" s="43" t="s">
        <v>1350</v>
      </c>
      <c r="F2892" s="62">
        <v>596.03</v>
      </c>
      <c r="G2892" s="43" t="s">
        <v>15</v>
      </c>
      <c r="H2892" s="43" t="s">
        <v>3743</v>
      </c>
      <c r="I2892" s="69" t="s">
        <v>2930</v>
      </c>
      <c r="J2892" s="43" t="s">
        <v>537</v>
      </c>
      <c r="K2892" s="43" t="s">
        <v>537</v>
      </c>
      <c r="L2892" s="43" t="s">
        <v>413</v>
      </c>
      <c r="M2892" s="43" t="s">
        <v>395</v>
      </c>
      <c r="N2892" s="43" t="s">
        <v>396</v>
      </c>
      <c r="O2892" s="68" t="s">
        <v>321</v>
      </c>
      <c r="P2892" s="68" t="s">
        <v>2931</v>
      </c>
      <c r="Q2892" s="57" t="s">
        <v>2932</v>
      </c>
      <c r="R2892" s="35" t="s">
        <v>265</v>
      </c>
      <c r="S2892" s="57" t="str">
        <f>MID(Tabla1[[#This Row],[Aplicación]],6,2)</f>
        <v>10</v>
      </c>
      <c r="T2892" s="54" t="str">
        <f>VLOOKUP(Tabla1[[#This Row],[AREA]],Hoja1!A:B,2,FALSE)</f>
        <v>10. Personas mayores, familia y servicios sociales</v>
      </c>
      <c r="U2892" s="57" t="str">
        <f>MID(Tabla1[[#This Row],[Aplicación]],9,4)</f>
        <v>2412</v>
      </c>
      <c r="V2892" s="54" t="str">
        <f>VLOOKUP(Tabla1[[#This Row],[PROGRAMA]],Hoja1!A:B,2,FALSE)</f>
        <v>2412. Formación para el empleo</v>
      </c>
      <c r="W2892" s="57" t="str">
        <f>MID(Tabla1[[#This Row],[Aplicación]],14,2)</f>
        <v>22</v>
      </c>
      <c r="X2892" s="57" t="str">
        <f>MID(Tabla1[[#This Row],[Aplicación]],14,6)</f>
        <v>22102</v>
      </c>
    </row>
    <row r="2893" spans="1:24" x14ac:dyDescent="0.25">
      <c r="A2893" s="60">
        <v>220240010738</v>
      </c>
      <c r="B2893" s="43" t="s">
        <v>673</v>
      </c>
      <c r="C2893" s="61">
        <v>45385</v>
      </c>
      <c r="D2893" s="60">
        <v>22024001097</v>
      </c>
      <c r="E2893" s="43" t="s">
        <v>1350</v>
      </c>
      <c r="F2893" s="62">
        <v>-11570.63</v>
      </c>
      <c r="G2893" s="43" t="s">
        <v>15</v>
      </c>
      <c r="H2893" s="43" t="s">
        <v>1836</v>
      </c>
      <c r="I2893" s="69" t="s">
        <v>2930</v>
      </c>
      <c r="J2893" s="43" t="s">
        <v>537</v>
      </c>
      <c r="K2893" s="43" t="s">
        <v>537</v>
      </c>
      <c r="L2893" s="43" t="s">
        <v>413</v>
      </c>
      <c r="M2893" s="43" t="s">
        <v>395</v>
      </c>
      <c r="N2893" s="43" t="s">
        <v>396</v>
      </c>
      <c r="O2893" s="68" t="s">
        <v>321</v>
      </c>
      <c r="P2893" s="68" t="s">
        <v>2931</v>
      </c>
      <c r="Q2893" s="57" t="s">
        <v>2932</v>
      </c>
      <c r="R2893" s="35" t="s">
        <v>265</v>
      </c>
      <c r="S2893" s="57" t="str">
        <f>MID(Tabla1[[#This Row],[Aplicación]],6,2)</f>
        <v>10</v>
      </c>
      <c r="T2893" s="54" t="str">
        <f>VLOOKUP(Tabla1[[#This Row],[AREA]],Hoja1!A:B,2,FALSE)</f>
        <v>10. Personas mayores, familia y servicios sociales</v>
      </c>
      <c r="U2893" s="57" t="str">
        <f>MID(Tabla1[[#This Row],[Aplicación]],9,4)</f>
        <v>2412</v>
      </c>
      <c r="V2893" s="54" t="str">
        <f>VLOOKUP(Tabla1[[#This Row],[PROGRAMA]],Hoja1!A:B,2,FALSE)</f>
        <v>2412. Formación para el empleo</v>
      </c>
      <c r="W2893" s="57" t="str">
        <f>MID(Tabla1[[#This Row],[Aplicación]],14,2)</f>
        <v>22</v>
      </c>
      <c r="X2893" s="57" t="str">
        <f>MID(Tabla1[[#This Row],[Aplicación]],14,6)</f>
        <v>22102</v>
      </c>
    </row>
    <row r="2894" spans="1:24" x14ac:dyDescent="0.25">
      <c r="A2894" s="60">
        <v>220240010739</v>
      </c>
      <c r="B2894" s="43" t="s">
        <v>390</v>
      </c>
      <c r="C2894" s="61">
        <v>45385</v>
      </c>
      <c r="D2894" s="60">
        <v>22024003356</v>
      </c>
      <c r="E2894" s="43" t="s">
        <v>1350</v>
      </c>
      <c r="F2894" s="62">
        <v>2571.25</v>
      </c>
      <c r="G2894" s="43" t="s">
        <v>15</v>
      </c>
      <c r="H2894" s="43" t="s">
        <v>3743</v>
      </c>
      <c r="I2894" s="69" t="s">
        <v>2930</v>
      </c>
      <c r="J2894" s="43" t="s">
        <v>537</v>
      </c>
      <c r="K2894" s="43" t="s">
        <v>537</v>
      </c>
      <c r="L2894" s="43" t="s">
        <v>413</v>
      </c>
      <c r="M2894" s="43" t="s">
        <v>395</v>
      </c>
      <c r="N2894" s="43" t="s">
        <v>396</v>
      </c>
      <c r="O2894" s="68" t="s">
        <v>321</v>
      </c>
      <c r="P2894" s="68" t="s">
        <v>2931</v>
      </c>
      <c r="Q2894" s="57" t="s">
        <v>2932</v>
      </c>
      <c r="R2894" s="35" t="s">
        <v>265</v>
      </c>
      <c r="S2894" s="57" t="str">
        <f>MID(Tabla1[[#This Row],[Aplicación]],6,2)</f>
        <v>10</v>
      </c>
      <c r="T2894" s="54" t="str">
        <f>VLOOKUP(Tabla1[[#This Row],[AREA]],Hoja1!A:B,2,FALSE)</f>
        <v>10. Personas mayores, familia y servicios sociales</v>
      </c>
      <c r="U2894" s="57" t="str">
        <f>MID(Tabla1[[#This Row],[Aplicación]],9,4)</f>
        <v>2412</v>
      </c>
      <c r="V2894" s="54" t="str">
        <f>VLOOKUP(Tabla1[[#This Row],[PROGRAMA]],Hoja1!A:B,2,FALSE)</f>
        <v>2412. Formación para el empleo</v>
      </c>
      <c r="W2894" s="57" t="str">
        <f>MID(Tabla1[[#This Row],[Aplicación]],14,2)</f>
        <v>22</v>
      </c>
      <c r="X2894" s="57" t="str">
        <f>MID(Tabla1[[#This Row],[Aplicación]],14,6)</f>
        <v>22102</v>
      </c>
    </row>
    <row r="2895" spans="1:24" x14ac:dyDescent="0.25">
      <c r="A2895" s="60">
        <v>220240010739</v>
      </c>
      <c r="B2895" s="43" t="s">
        <v>390</v>
      </c>
      <c r="C2895" s="61">
        <v>45385</v>
      </c>
      <c r="D2895" s="60">
        <v>22024003357</v>
      </c>
      <c r="E2895" s="43" t="s">
        <v>1350</v>
      </c>
      <c r="F2895" s="62">
        <v>2900</v>
      </c>
      <c r="G2895" s="43" t="s">
        <v>15</v>
      </c>
      <c r="H2895" s="43" t="s">
        <v>3743</v>
      </c>
      <c r="I2895" s="69" t="s">
        <v>2930</v>
      </c>
      <c r="J2895" s="43" t="s">
        <v>537</v>
      </c>
      <c r="K2895" s="43" t="s">
        <v>537</v>
      </c>
      <c r="L2895" s="43" t="s">
        <v>413</v>
      </c>
      <c r="M2895" s="43" t="s">
        <v>395</v>
      </c>
      <c r="N2895" s="43" t="s">
        <v>396</v>
      </c>
      <c r="O2895" s="68" t="s">
        <v>321</v>
      </c>
      <c r="P2895" s="68" t="s">
        <v>2931</v>
      </c>
      <c r="Q2895" s="57" t="s">
        <v>2932</v>
      </c>
      <c r="R2895" s="35" t="s">
        <v>265</v>
      </c>
      <c r="S2895" s="57" t="str">
        <f>MID(Tabla1[[#This Row],[Aplicación]],6,2)</f>
        <v>10</v>
      </c>
      <c r="T2895" s="54" t="str">
        <f>VLOOKUP(Tabla1[[#This Row],[AREA]],Hoja1!A:B,2,FALSE)</f>
        <v>10. Personas mayores, familia y servicios sociales</v>
      </c>
      <c r="U2895" s="57" t="str">
        <f>MID(Tabla1[[#This Row],[Aplicación]],9,4)</f>
        <v>2412</v>
      </c>
      <c r="V2895" s="54" t="str">
        <f>VLOOKUP(Tabla1[[#This Row],[PROGRAMA]],Hoja1!A:B,2,FALSE)</f>
        <v>2412. Formación para el empleo</v>
      </c>
      <c r="W2895" s="57" t="str">
        <f>MID(Tabla1[[#This Row],[Aplicación]],14,2)</f>
        <v>22</v>
      </c>
      <c r="X2895" s="57" t="str">
        <f>MID(Tabla1[[#This Row],[Aplicación]],14,6)</f>
        <v>22102</v>
      </c>
    </row>
    <row r="2896" spans="1:24" x14ac:dyDescent="0.25">
      <c r="A2896" s="60">
        <v>220240010739</v>
      </c>
      <c r="B2896" s="43" t="s">
        <v>390</v>
      </c>
      <c r="C2896" s="61">
        <v>45385</v>
      </c>
      <c r="D2896" s="60">
        <v>22024003360</v>
      </c>
      <c r="E2896" s="43" t="s">
        <v>1350</v>
      </c>
      <c r="F2896" s="62">
        <v>1499.38</v>
      </c>
      <c r="G2896" s="43" t="s">
        <v>15</v>
      </c>
      <c r="H2896" s="43" t="s">
        <v>3743</v>
      </c>
      <c r="I2896" s="69" t="s">
        <v>2930</v>
      </c>
      <c r="J2896" s="43" t="s">
        <v>537</v>
      </c>
      <c r="K2896" s="43" t="s">
        <v>537</v>
      </c>
      <c r="L2896" s="43" t="s">
        <v>413</v>
      </c>
      <c r="M2896" s="43" t="s">
        <v>395</v>
      </c>
      <c r="N2896" s="43" t="s">
        <v>396</v>
      </c>
      <c r="O2896" s="68" t="s">
        <v>321</v>
      </c>
      <c r="P2896" s="68" t="s">
        <v>2931</v>
      </c>
      <c r="Q2896" s="57" t="s">
        <v>2932</v>
      </c>
      <c r="R2896" s="35" t="s">
        <v>265</v>
      </c>
      <c r="S2896" s="57" t="str">
        <f>MID(Tabla1[[#This Row],[Aplicación]],6,2)</f>
        <v>10</v>
      </c>
      <c r="T2896" s="54" t="str">
        <f>VLOOKUP(Tabla1[[#This Row],[AREA]],Hoja1!A:B,2,FALSE)</f>
        <v>10. Personas mayores, familia y servicios sociales</v>
      </c>
      <c r="U2896" s="57" t="str">
        <f>MID(Tabla1[[#This Row],[Aplicación]],9,4)</f>
        <v>2412</v>
      </c>
      <c r="V2896" s="54" t="str">
        <f>VLOOKUP(Tabla1[[#This Row],[PROGRAMA]],Hoja1!A:B,2,FALSE)</f>
        <v>2412. Formación para el empleo</v>
      </c>
      <c r="W2896" s="57" t="str">
        <f>MID(Tabla1[[#This Row],[Aplicación]],14,2)</f>
        <v>22</v>
      </c>
      <c r="X2896" s="57" t="str">
        <f>MID(Tabla1[[#This Row],[Aplicación]],14,6)</f>
        <v>22102</v>
      </c>
    </row>
    <row r="2897" spans="1:24" x14ac:dyDescent="0.25">
      <c r="A2897" s="60">
        <v>220240010739</v>
      </c>
      <c r="B2897" s="43" t="s">
        <v>390</v>
      </c>
      <c r="C2897" s="61">
        <v>45385</v>
      </c>
      <c r="D2897" s="60">
        <v>22024003359</v>
      </c>
      <c r="E2897" s="43" t="s">
        <v>1350</v>
      </c>
      <c r="F2897" s="62">
        <v>2300</v>
      </c>
      <c r="G2897" s="43" t="s">
        <v>15</v>
      </c>
      <c r="H2897" s="43" t="s">
        <v>3743</v>
      </c>
      <c r="I2897" s="69" t="s">
        <v>2930</v>
      </c>
      <c r="J2897" s="43" t="s">
        <v>537</v>
      </c>
      <c r="K2897" s="43" t="s">
        <v>537</v>
      </c>
      <c r="L2897" s="43" t="s">
        <v>413</v>
      </c>
      <c r="M2897" s="43" t="s">
        <v>395</v>
      </c>
      <c r="N2897" s="43" t="s">
        <v>396</v>
      </c>
      <c r="O2897" s="68" t="s">
        <v>321</v>
      </c>
      <c r="P2897" s="68" t="s">
        <v>2931</v>
      </c>
      <c r="Q2897" s="57" t="s">
        <v>2932</v>
      </c>
      <c r="R2897" s="35" t="s">
        <v>265</v>
      </c>
      <c r="S2897" s="57" t="str">
        <f>MID(Tabla1[[#This Row],[Aplicación]],6,2)</f>
        <v>10</v>
      </c>
      <c r="T2897" s="54" t="str">
        <f>VLOOKUP(Tabla1[[#This Row],[AREA]],Hoja1!A:B,2,FALSE)</f>
        <v>10. Personas mayores, familia y servicios sociales</v>
      </c>
      <c r="U2897" s="57" t="str">
        <f>MID(Tabla1[[#This Row],[Aplicación]],9,4)</f>
        <v>2412</v>
      </c>
      <c r="V2897" s="54" t="str">
        <f>VLOOKUP(Tabla1[[#This Row],[PROGRAMA]],Hoja1!A:B,2,FALSE)</f>
        <v>2412. Formación para el empleo</v>
      </c>
      <c r="W2897" s="57" t="str">
        <f>MID(Tabla1[[#This Row],[Aplicación]],14,2)</f>
        <v>22</v>
      </c>
      <c r="X2897" s="57" t="str">
        <f>MID(Tabla1[[#This Row],[Aplicación]],14,6)</f>
        <v>22102</v>
      </c>
    </row>
    <row r="2898" spans="1:24" x14ac:dyDescent="0.25">
      <c r="A2898" s="60">
        <v>220240010739</v>
      </c>
      <c r="B2898" s="43" t="s">
        <v>390</v>
      </c>
      <c r="C2898" s="61">
        <v>45385</v>
      </c>
      <c r="D2898" s="60">
        <v>22024003358</v>
      </c>
      <c r="E2898" s="43" t="s">
        <v>1350</v>
      </c>
      <c r="F2898" s="62">
        <v>2300</v>
      </c>
      <c r="G2898" s="43" t="s">
        <v>15</v>
      </c>
      <c r="H2898" s="43" t="s">
        <v>3743</v>
      </c>
      <c r="I2898" s="69" t="s">
        <v>2930</v>
      </c>
      <c r="J2898" s="43" t="s">
        <v>537</v>
      </c>
      <c r="K2898" s="43" t="s">
        <v>537</v>
      </c>
      <c r="L2898" s="43" t="s">
        <v>413</v>
      </c>
      <c r="M2898" s="43" t="s">
        <v>395</v>
      </c>
      <c r="N2898" s="43" t="s">
        <v>396</v>
      </c>
      <c r="O2898" s="68" t="s">
        <v>321</v>
      </c>
      <c r="P2898" s="68" t="s">
        <v>2931</v>
      </c>
      <c r="Q2898" s="57" t="s">
        <v>2932</v>
      </c>
      <c r="R2898" s="35" t="s">
        <v>265</v>
      </c>
      <c r="S2898" s="57" t="str">
        <f>MID(Tabla1[[#This Row],[Aplicación]],6,2)</f>
        <v>10</v>
      </c>
      <c r="T2898" s="54" t="str">
        <f>VLOOKUP(Tabla1[[#This Row],[AREA]],Hoja1!A:B,2,FALSE)</f>
        <v>10. Personas mayores, familia y servicios sociales</v>
      </c>
      <c r="U2898" s="57" t="str">
        <f>MID(Tabla1[[#This Row],[Aplicación]],9,4)</f>
        <v>2412</v>
      </c>
      <c r="V2898" s="54" t="str">
        <f>VLOOKUP(Tabla1[[#This Row],[PROGRAMA]],Hoja1!A:B,2,FALSE)</f>
        <v>2412. Formación para el empleo</v>
      </c>
      <c r="W2898" s="57" t="str">
        <f>MID(Tabla1[[#This Row],[Aplicación]],14,2)</f>
        <v>22</v>
      </c>
      <c r="X2898" s="57" t="str">
        <f>MID(Tabla1[[#This Row],[Aplicación]],14,6)</f>
        <v>22102</v>
      </c>
    </row>
    <row r="2899" spans="1:24" x14ac:dyDescent="0.25">
      <c r="A2899" s="60">
        <v>220229000573</v>
      </c>
      <c r="B2899" s="43" t="s">
        <v>390</v>
      </c>
      <c r="C2899" s="61">
        <v>45292</v>
      </c>
      <c r="D2899" s="60">
        <v>22024002107</v>
      </c>
      <c r="E2899" s="43" t="s">
        <v>1432</v>
      </c>
      <c r="F2899" s="62">
        <v>550</v>
      </c>
      <c r="G2899" s="43" t="s">
        <v>582</v>
      </c>
      <c r="H2899" s="43" t="s">
        <v>871</v>
      </c>
      <c r="I2899" s="69">
        <v>220</v>
      </c>
      <c r="J2899" s="43" t="s">
        <v>393</v>
      </c>
      <c r="K2899" s="43" t="s">
        <v>393</v>
      </c>
      <c r="L2899" s="43" t="s">
        <v>413</v>
      </c>
      <c r="M2899" s="43" t="s">
        <v>395</v>
      </c>
      <c r="N2899" s="43" t="s">
        <v>396</v>
      </c>
      <c r="O2899" s="52" t="s">
        <v>321</v>
      </c>
      <c r="P2899" s="63" t="s">
        <v>276</v>
      </c>
      <c r="Q2899" s="57" t="str">
        <f>MID(Tabla1[[#This Row],[Aplicación]],14,1)</f>
        <v>2</v>
      </c>
      <c r="R2899" s="35" t="s">
        <v>265</v>
      </c>
      <c r="S2899" s="57" t="str">
        <f>MID(Tabla1[[#This Row],[Aplicación]],6,2)</f>
        <v>10</v>
      </c>
      <c r="T2899" s="54" t="str">
        <f>VLOOKUP(Tabla1[[#This Row],[AREA]],Hoja1!A:B,2,FALSE)</f>
        <v>10. Personas mayores, familia y servicios sociales</v>
      </c>
      <c r="U2899" s="57" t="str">
        <f>MID(Tabla1[[#This Row],[Aplicación]],9,4)</f>
        <v>2412</v>
      </c>
      <c r="V2899" s="54" t="str">
        <f>VLOOKUP(Tabla1[[#This Row],[PROGRAMA]],Hoja1!A:B,2,FALSE)</f>
        <v>2412. Formación para el empleo</v>
      </c>
      <c r="W2899" s="57" t="str">
        <f>MID(Tabla1[[#This Row],[Aplicación]],14,2)</f>
        <v>22</v>
      </c>
      <c r="X2899" s="57" t="str">
        <f>MID(Tabla1[[#This Row],[Aplicación]],14,6)</f>
        <v>22103</v>
      </c>
    </row>
    <row r="2900" spans="1:24" x14ac:dyDescent="0.25">
      <c r="A2900" s="60">
        <v>220239000895</v>
      </c>
      <c r="B2900" s="43" t="s">
        <v>390</v>
      </c>
      <c r="C2900" s="61">
        <v>45292</v>
      </c>
      <c r="D2900" s="60">
        <v>22024001294</v>
      </c>
      <c r="E2900" s="43" t="s">
        <v>1432</v>
      </c>
      <c r="F2900" s="62">
        <v>3700</v>
      </c>
      <c r="G2900" s="43" t="s">
        <v>12</v>
      </c>
      <c r="H2900" s="43" t="s">
        <v>2679</v>
      </c>
      <c r="I2900" s="69">
        <v>220</v>
      </c>
      <c r="J2900" s="43" t="s">
        <v>393</v>
      </c>
      <c r="K2900" s="43" t="s">
        <v>393</v>
      </c>
      <c r="L2900" s="43" t="s">
        <v>413</v>
      </c>
      <c r="M2900" s="43" t="s">
        <v>395</v>
      </c>
      <c r="N2900" s="43" t="s">
        <v>396</v>
      </c>
      <c r="O2900" s="52" t="s">
        <v>321</v>
      </c>
      <c r="P2900" s="63" t="s">
        <v>276</v>
      </c>
      <c r="Q2900" s="57" t="str">
        <f>MID(Tabla1[[#This Row],[Aplicación]],14,1)</f>
        <v>2</v>
      </c>
      <c r="R2900" s="35" t="s">
        <v>265</v>
      </c>
      <c r="S2900" s="57" t="str">
        <f>MID(Tabla1[[#This Row],[Aplicación]],6,2)</f>
        <v>10</v>
      </c>
      <c r="T2900" s="54" t="str">
        <f>VLOOKUP(Tabla1[[#This Row],[AREA]],Hoja1!A:B,2,FALSE)</f>
        <v>10. Personas mayores, familia y servicios sociales</v>
      </c>
      <c r="U2900" s="57" t="str">
        <f>MID(Tabla1[[#This Row],[Aplicación]],9,4)</f>
        <v>2412</v>
      </c>
      <c r="V2900" s="54" t="str">
        <f>VLOOKUP(Tabla1[[#This Row],[PROGRAMA]],Hoja1!A:B,2,FALSE)</f>
        <v>2412. Formación para el empleo</v>
      </c>
      <c r="W2900" s="57" t="str">
        <f>MID(Tabla1[[#This Row],[Aplicación]],14,2)</f>
        <v>22</v>
      </c>
      <c r="X2900" s="57" t="str">
        <f>MID(Tabla1[[#This Row],[Aplicación]],14,6)</f>
        <v>22103</v>
      </c>
    </row>
    <row r="2901" spans="1:24" x14ac:dyDescent="0.25">
      <c r="A2901" s="60">
        <v>220239000894</v>
      </c>
      <c r="B2901" s="43" t="s">
        <v>390</v>
      </c>
      <c r="C2901" s="61">
        <v>45292</v>
      </c>
      <c r="D2901" s="60">
        <v>22024001293</v>
      </c>
      <c r="E2901" s="43" t="s">
        <v>1432</v>
      </c>
      <c r="F2901" s="62">
        <v>300</v>
      </c>
      <c r="G2901" s="43" t="s">
        <v>12</v>
      </c>
      <c r="H2901" s="43" t="s">
        <v>2683</v>
      </c>
      <c r="I2901" s="69">
        <v>220</v>
      </c>
      <c r="J2901" s="43" t="s">
        <v>393</v>
      </c>
      <c r="K2901" s="43" t="s">
        <v>393</v>
      </c>
      <c r="L2901" s="43" t="s">
        <v>413</v>
      </c>
      <c r="M2901" s="43" t="s">
        <v>395</v>
      </c>
      <c r="N2901" s="43" t="s">
        <v>396</v>
      </c>
      <c r="O2901" s="52" t="s">
        <v>321</v>
      </c>
      <c r="P2901" s="63" t="s">
        <v>276</v>
      </c>
      <c r="Q2901" s="57" t="str">
        <f>MID(Tabla1[[#This Row],[Aplicación]],14,1)</f>
        <v>2</v>
      </c>
      <c r="R2901" s="35" t="s">
        <v>265</v>
      </c>
      <c r="S2901" s="57" t="str">
        <f>MID(Tabla1[[#This Row],[Aplicación]],6,2)</f>
        <v>10</v>
      </c>
      <c r="T2901" s="54" t="str">
        <f>VLOOKUP(Tabla1[[#This Row],[AREA]],Hoja1!A:B,2,FALSE)</f>
        <v>10. Personas mayores, familia y servicios sociales</v>
      </c>
      <c r="U2901" s="57" t="str">
        <f>MID(Tabla1[[#This Row],[Aplicación]],9,4)</f>
        <v>2412</v>
      </c>
      <c r="V2901" s="54" t="str">
        <f>VLOOKUP(Tabla1[[#This Row],[PROGRAMA]],Hoja1!A:B,2,FALSE)</f>
        <v>2412. Formación para el empleo</v>
      </c>
      <c r="W2901" s="57" t="str">
        <f>MID(Tabla1[[#This Row],[Aplicación]],14,2)</f>
        <v>22</v>
      </c>
      <c r="X2901" s="57" t="str">
        <f>MID(Tabla1[[#This Row],[Aplicación]],14,6)</f>
        <v>22103</v>
      </c>
    </row>
    <row r="2902" spans="1:24" x14ac:dyDescent="0.25">
      <c r="A2902" s="60">
        <v>220240021731</v>
      </c>
      <c r="B2902" s="43" t="s">
        <v>390</v>
      </c>
      <c r="C2902" s="61">
        <v>45440</v>
      </c>
      <c r="D2902" s="60">
        <v>22024004644</v>
      </c>
      <c r="E2902" s="43" t="s">
        <v>1432</v>
      </c>
      <c r="F2902" s="62">
        <v>2153.85</v>
      </c>
      <c r="G2902" s="43" t="s">
        <v>12</v>
      </c>
      <c r="H2902" s="43" t="s">
        <v>3593</v>
      </c>
      <c r="I2902" s="69" t="s">
        <v>2930</v>
      </c>
      <c r="J2902" s="43" t="s">
        <v>393</v>
      </c>
      <c r="K2902" s="43" t="s">
        <v>393</v>
      </c>
      <c r="L2902" s="43" t="s">
        <v>413</v>
      </c>
      <c r="M2902" s="43" t="s">
        <v>395</v>
      </c>
      <c r="N2902" s="43" t="s">
        <v>396</v>
      </c>
      <c r="O2902" s="68" t="s">
        <v>321</v>
      </c>
      <c r="P2902" s="68" t="s">
        <v>2931</v>
      </c>
      <c r="Q2902" s="57" t="s">
        <v>2932</v>
      </c>
      <c r="R2902" s="35" t="s">
        <v>265</v>
      </c>
      <c r="S2902" s="57" t="str">
        <f>MID(Tabla1[[#This Row],[Aplicación]],6,2)</f>
        <v>10</v>
      </c>
      <c r="T2902" s="54" t="str">
        <f>VLOOKUP(Tabla1[[#This Row],[AREA]],Hoja1!A:B,2,FALSE)</f>
        <v>10. Personas mayores, familia y servicios sociales</v>
      </c>
      <c r="U2902" s="57" t="str">
        <f>MID(Tabla1[[#This Row],[Aplicación]],9,4)</f>
        <v>2412</v>
      </c>
      <c r="V2902" s="54" t="str">
        <f>VLOOKUP(Tabla1[[#This Row],[PROGRAMA]],Hoja1!A:B,2,FALSE)</f>
        <v>2412. Formación para el empleo</v>
      </c>
      <c r="W2902" s="57" t="str">
        <f>MID(Tabla1[[#This Row],[Aplicación]],14,2)</f>
        <v>22</v>
      </c>
      <c r="X2902" s="57" t="str">
        <f>MID(Tabla1[[#This Row],[Aplicación]],14,6)</f>
        <v>22103</v>
      </c>
    </row>
    <row r="2903" spans="1:24" x14ac:dyDescent="0.25">
      <c r="A2903" s="60">
        <v>220240021731</v>
      </c>
      <c r="B2903" s="43" t="s">
        <v>390</v>
      </c>
      <c r="C2903" s="61">
        <v>45440</v>
      </c>
      <c r="D2903" s="60">
        <v>22024004643</v>
      </c>
      <c r="E2903" s="43" t="s">
        <v>1432</v>
      </c>
      <c r="F2903" s="62">
        <v>1025.6500000000001</v>
      </c>
      <c r="G2903" s="43" t="s">
        <v>12</v>
      </c>
      <c r="H2903" s="43" t="s">
        <v>3593</v>
      </c>
      <c r="I2903" s="69" t="s">
        <v>2930</v>
      </c>
      <c r="J2903" s="43" t="s">
        <v>393</v>
      </c>
      <c r="K2903" s="43" t="s">
        <v>393</v>
      </c>
      <c r="L2903" s="43" t="s">
        <v>413</v>
      </c>
      <c r="M2903" s="43" t="s">
        <v>395</v>
      </c>
      <c r="N2903" s="43" t="s">
        <v>396</v>
      </c>
      <c r="O2903" s="68" t="s">
        <v>321</v>
      </c>
      <c r="P2903" s="68" t="s">
        <v>2931</v>
      </c>
      <c r="Q2903" s="57" t="s">
        <v>2932</v>
      </c>
      <c r="R2903" s="35" t="s">
        <v>265</v>
      </c>
      <c r="S2903" s="57" t="str">
        <f>MID(Tabla1[[#This Row],[Aplicación]],6,2)</f>
        <v>10</v>
      </c>
      <c r="T2903" s="54" t="str">
        <f>VLOOKUP(Tabla1[[#This Row],[AREA]],Hoja1!A:B,2,FALSE)</f>
        <v>10. Personas mayores, familia y servicios sociales</v>
      </c>
      <c r="U2903" s="57" t="str">
        <f>MID(Tabla1[[#This Row],[Aplicación]],9,4)</f>
        <v>2412</v>
      </c>
      <c r="V2903" s="54" t="str">
        <f>VLOOKUP(Tabla1[[#This Row],[PROGRAMA]],Hoja1!A:B,2,FALSE)</f>
        <v>2412. Formación para el empleo</v>
      </c>
      <c r="W2903" s="57" t="str">
        <f>MID(Tabla1[[#This Row],[Aplicación]],14,2)</f>
        <v>22</v>
      </c>
      <c r="X2903" s="57" t="str">
        <f>MID(Tabla1[[#This Row],[Aplicación]],14,6)</f>
        <v>22103</v>
      </c>
    </row>
    <row r="2904" spans="1:24" x14ac:dyDescent="0.25">
      <c r="A2904" s="60">
        <v>220240021731</v>
      </c>
      <c r="B2904" s="43" t="s">
        <v>390</v>
      </c>
      <c r="C2904" s="61">
        <v>45440</v>
      </c>
      <c r="D2904" s="60">
        <v>22024004645</v>
      </c>
      <c r="E2904" s="43" t="s">
        <v>1432</v>
      </c>
      <c r="F2904" s="62">
        <v>820.5</v>
      </c>
      <c r="G2904" s="43" t="s">
        <v>12</v>
      </c>
      <c r="H2904" s="43" t="s">
        <v>3593</v>
      </c>
      <c r="I2904" s="69" t="s">
        <v>2930</v>
      </c>
      <c r="J2904" s="43" t="s">
        <v>393</v>
      </c>
      <c r="K2904" s="43" t="s">
        <v>393</v>
      </c>
      <c r="L2904" s="43" t="s">
        <v>413</v>
      </c>
      <c r="M2904" s="43" t="s">
        <v>395</v>
      </c>
      <c r="N2904" s="43" t="s">
        <v>396</v>
      </c>
      <c r="O2904" s="68" t="s">
        <v>321</v>
      </c>
      <c r="P2904" s="68" t="s">
        <v>2931</v>
      </c>
      <c r="Q2904" s="57" t="s">
        <v>2932</v>
      </c>
      <c r="R2904" s="35" t="s">
        <v>265</v>
      </c>
      <c r="S2904" s="57" t="str">
        <f>MID(Tabla1[[#This Row],[Aplicación]],6,2)</f>
        <v>10</v>
      </c>
      <c r="T2904" s="54" t="str">
        <f>VLOOKUP(Tabla1[[#This Row],[AREA]],Hoja1!A:B,2,FALSE)</f>
        <v>10. Personas mayores, familia y servicios sociales</v>
      </c>
      <c r="U2904" s="57" t="str">
        <f>MID(Tabla1[[#This Row],[Aplicación]],9,4)</f>
        <v>2412</v>
      </c>
      <c r="V2904" s="54" t="str">
        <f>VLOOKUP(Tabla1[[#This Row],[PROGRAMA]],Hoja1!A:B,2,FALSE)</f>
        <v>2412. Formación para el empleo</v>
      </c>
      <c r="W2904" s="57" t="str">
        <f>MID(Tabla1[[#This Row],[Aplicación]],14,2)</f>
        <v>22</v>
      </c>
      <c r="X2904" s="57" t="str">
        <f>MID(Tabla1[[#This Row],[Aplicación]],14,6)</f>
        <v>22103</v>
      </c>
    </row>
    <row r="2905" spans="1:24" x14ac:dyDescent="0.25">
      <c r="A2905" s="60">
        <v>220240021729</v>
      </c>
      <c r="B2905" s="43" t="s">
        <v>673</v>
      </c>
      <c r="C2905" s="61">
        <v>45440</v>
      </c>
      <c r="D2905" s="60">
        <v>22024001293</v>
      </c>
      <c r="E2905" s="43" t="s">
        <v>1432</v>
      </c>
      <c r="F2905" s="62">
        <v>-300</v>
      </c>
      <c r="G2905" s="43" t="s">
        <v>12</v>
      </c>
      <c r="H2905" s="43" t="s">
        <v>2683</v>
      </c>
      <c r="I2905" s="69" t="s">
        <v>2930</v>
      </c>
      <c r="J2905" s="43" t="s">
        <v>393</v>
      </c>
      <c r="K2905" s="43" t="s">
        <v>393</v>
      </c>
      <c r="L2905" s="43" t="s">
        <v>413</v>
      </c>
      <c r="M2905" s="43" t="s">
        <v>395</v>
      </c>
      <c r="N2905" s="43" t="s">
        <v>396</v>
      </c>
      <c r="O2905" s="68" t="s">
        <v>321</v>
      </c>
      <c r="P2905" s="68" t="s">
        <v>2931</v>
      </c>
      <c r="Q2905" s="57" t="s">
        <v>2932</v>
      </c>
      <c r="R2905" s="35" t="s">
        <v>265</v>
      </c>
      <c r="S2905" s="57" t="str">
        <f>MID(Tabla1[[#This Row],[Aplicación]],6,2)</f>
        <v>10</v>
      </c>
      <c r="T2905" s="54" t="str">
        <f>VLOOKUP(Tabla1[[#This Row],[AREA]],Hoja1!A:B,2,FALSE)</f>
        <v>10. Personas mayores, familia y servicios sociales</v>
      </c>
      <c r="U2905" s="57" t="str">
        <f>MID(Tabla1[[#This Row],[Aplicación]],9,4)</f>
        <v>2412</v>
      </c>
      <c r="V2905" s="54" t="str">
        <f>VLOOKUP(Tabla1[[#This Row],[PROGRAMA]],Hoja1!A:B,2,FALSE)</f>
        <v>2412. Formación para el empleo</v>
      </c>
      <c r="W2905" s="57" t="str">
        <f>MID(Tabla1[[#This Row],[Aplicación]],14,2)</f>
        <v>22</v>
      </c>
      <c r="X2905" s="57" t="str">
        <f>MID(Tabla1[[#This Row],[Aplicación]],14,6)</f>
        <v>22103</v>
      </c>
    </row>
    <row r="2906" spans="1:24" x14ac:dyDescent="0.25">
      <c r="A2906" s="60">
        <v>220240021730</v>
      </c>
      <c r="B2906" s="43" t="s">
        <v>673</v>
      </c>
      <c r="C2906" s="61">
        <v>45440</v>
      </c>
      <c r="D2906" s="60">
        <v>22024001294</v>
      </c>
      <c r="E2906" s="43" t="s">
        <v>1432</v>
      </c>
      <c r="F2906" s="62">
        <v>-3700</v>
      </c>
      <c r="G2906" s="43" t="s">
        <v>12</v>
      </c>
      <c r="H2906" s="43" t="s">
        <v>2679</v>
      </c>
      <c r="I2906" s="69" t="s">
        <v>2930</v>
      </c>
      <c r="J2906" s="43" t="s">
        <v>393</v>
      </c>
      <c r="K2906" s="43" t="s">
        <v>393</v>
      </c>
      <c r="L2906" s="43" t="s">
        <v>413</v>
      </c>
      <c r="M2906" s="43" t="s">
        <v>395</v>
      </c>
      <c r="N2906" s="43" t="s">
        <v>396</v>
      </c>
      <c r="O2906" s="68" t="s">
        <v>321</v>
      </c>
      <c r="P2906" s="68" t="s">
        <v>2931</v>
      </c>
      <c r="Q2906" s="57" t="s">
        <v>2932</v>
      </c>
      <c r="R2906" s="35" t="s">
        <v>265</v>
      </c>
      <c r="S2906" s="57" t="str">
        <f>MID(Tabla1[[#This Row],[Aplicación]],6,2)</f>
        <v>10</v>
      </c>
      <c r="T2906" s="54" t="str">
        <f>VLOOKUP(Tabla1[[#This Row],[AREA]],Hoja1!A:B,2,FALSE)</f>
        <v>10. Personas mayores, familia y servicios sociales</v>
      </c>
      <c r="U2906" s="57" t="str">
        <f>MID(Tabla1[[#This Row],[Aplicación]],9,4)</f>
        <v>2412</v>
      </c>
      <c r="V2906" s="54" t="str">
        <f>VLOOKUP(Tabla1[[#This Row],[PROGRAMA]],Hoja1!A:B,2,FALSE)</f>
        <v>2412. Formación para el empleo</v>
      </c>
      <c r="W2906" s="57" t="str">
        <f>MID(Tabla1[[#This Row],[Aplicación]],14,2)</f>
        <v>22</v>
      </c>
      <c r="X2906" s="57" t="str">
        <f>MID(Tabla1[[#This Row],[Aplicación]],14,6)</f>
        <v>22103</v>
      </c>
    </row>
    <row r="2907" spans="1:24" x14ac:dyDescent="0.25">
      <c r="A2907" s="60">
        <v>220240019343</v>
      </c>
      <c r="B2907" s="43" t="s">
        <v>390</v>
      </c>
      <c r="C2907" s="61">
        <v>45433</v>
      </c>
      <c r="D2907" s="60">
        <v>22024003628</v>
      </c>
      <c r="E2907" s="43" t="s">
        <v>3760</v>
      </c>
      <c r="F2907" s="62">
        <v>274</v>
      </c>
      <c r="G2907" s="43" t="s">
        <v>385</v>
      </c>
      <c r="H2907" s="43" t="s">
        <v>3761</v>
      </c>
      <c r="I2907" s="69" t="s">
        <v>2930</v>
      </c>
      <c r="J2907" s="43" t="s">
        <v>398</v>
      </c>
      <c r="K2907" s="43" t="s">
        <v>398</v>
      </c>
      <c r="L2907" s="43" t="s">
        <v>413</v>
      </c>
      <c r="M2907" s="43" t="s">
        <v>585</v>
      </c>
      <c r="N2907" s="43" t="s">
        <v>539</v>
      </c>
      <c r="O2907" s="68" t="s">
        <v>326</v>
      </c>
      <c r="P2907" s="68" t="s">
        <v>2931</v>
      </c>
      <c r="Q2907" s="57" t="s">
        <v>2932</v>
      </c>
      <c r="R2907" s="35" t="s">
        <v>265</v>
      </c>
      <c r="S2907" s="57" t="str">
        <f>MID(Tabla1[[#This Row],[Aplicación]],6,2)</f>
        <v>10</v>
      </c>
      <c r="T2907" s="54" t="str">
        <f>VLOOKUP(Tabla1[[#This Row],[AREA]],Hoja1!A:B,2,FALSE)</f>
        <v>10. Personas mayores, familia y servicios sociales</v>
      </c>
      <c r="U2907" s="57" t="str">
        <f>MID(Tabla1[[#This Row],[Aplicación]],9,4)</f>
        <v>2412</v>
      </c>
      <c r="V2907" s="54" t="str">
        <f>VLOOKUP(Tabla1[[#This Row],[PROGRAMA]],Hoja1!A:B,2,FALSE)</f>
        <v>2412. Formación para el empleo</v>
      </c>
      <c r="W2907" s="57" t="str">
        <f>MID(Tabla1[[#This Row],[Aplicación]],14,2)</f>
        <v>22</v>
      </c>
      <c r="X2907" s="57" t="str">
        <f>MID(Tabla1[[#This Row],[Aplicación]],14,6)</f>
        <v>22104</v>
      </c>
    </row>
    <row r="2908" spans="1:24" x14ac:dyDescent="0.25">
      <c r="A2908" s="60">
        <v>220240010756</v>
      </c>
      <c r="B2908" s="43" t="s">
        <v>390</v>
      </c>
      <c r="C2908" s="61">
        <v>45385</v>
      </c>
      <c r="D2908" s="60">
        <v>22024003812</v>
      </c>
      <c r="E2908" s="43" t="s">
        <v>3760</v>
      </c>
      <c r="F2908" s="62">
        <v>3138.62</v>
      </c>
      <c r="G2908" s="43" t="s">
        <v>4700</v>
      </c>
      <c r="H2908" s="43" t="s">
        <v>4701</v>
      </c>
      <c r="I2908" s="69" t="s">
        <v>2930</v>
      </c>
      <c r="J2908" s="43" t="s">
        <v>616</v>
      </c>
      <c r="K2908" s="43" t="s">
        <v>398</v>
      </c>
      <c r="L2908" s="43" t="s">
        <v>413</v>
      </c>
      <c r="M2908" s="43" t="s">
        <v>585</v>
      </c>
      <c r="N2908" s="43" t="s">
        <v>539</v>
      </c>
      <c r="O2908" s="68" t="s">
        <v>326</v>
      </c>
      <c r="P2908" s="68" t="s">
        <v>2931</v>
      </c>
      <c r="Q2908" s="57" t="s">
        <v>2932</v>
      </c>
      <c r="R2908" s="35" t="s">
        <v>265</v>
      </c>
      <c r="S2908" s="57" t="str">
        <f>MID(Tabla1[[#This Row],[Aplicación]],6,2)</f>
        <v>10</v>
      </c>
      <c r="T2908" s="54" t="str">
        <f>VLOOKUP(Tabla1[[#This Row],[AREA]],Hoja1!A:B,2,FALSE)</f>
        <v>10. Personas mayores, familia y servicios sociales</v>
      </c>
      <c r="U2908" s="57" t="str">
        <f>MID(Tabla1[[#This Row],[Aplicación]],9,4)</f>
        <v>2412</v>
      </c>
      <c r="V2908" s="54" t="str">
        <f>VLOOKUP(Tabla1[[#This Row],[PROGRAMA]],Hoja1!A:B,2,FALSE)</f>
        <v>2412. Formación para el empleo</v>
      </c>
      <c r="W2908" s="57" t="str">
        <f>MID(Tabla1[[#This Row],[Aplicación]],14,2)</f>
        <v>22</v>
      </c>
      <c r="X2908" s="57" t="str">
        <f>MID(Tabla1[[#This Row],[Aplicación]],14,6)</f>
        <v>22104</v>
      </c>
    </row>
    <row r="2909" spans="1:24" x14ac:dyDescent="0.25">
      <c r="A2909" s="60">
        <v>220240010746</v>
      </c>
      <c r="B2909" s="43" t="s">
        <v>390</v>
      </c>
      <c r="C2909" s="61">
        <v>45385</v>
      </c>
      <c r="D2909" s="60">
        <v>22024003620</v>
      </c>
      <c r="E2909" s="43" t="s">
        <v>3760</v>
      </c>
      <c r="F2909" s="62">
        <v>3000.8</v>
      </c>
      <c r="G2909" s="43" t="s">
        <v>385</v>
      </c>
      <c r="H2909" s="43" t="s">
        <v>4703</v>
      </c>
      <c r="I2909" s="69" t="s">
        <v>2930</v>
      </c>
      <c r="J2909" s="43" t="s">
        <v>398</v>
      </c>
      <c r="K2909" s="43" t="s">
        <v>398</v>
      </c>
      <c r="L2909" s="43" t="s">
        <v>413</v>
      </c>
      <c r="M2909" s="43" t="s">
        <v>585</v>
      </c>
      <c r="N2909" s="43" t="s">
        <v>539</v>
      </c>
      <c r="O2909" s="68" t="s">
        <v>326</v>
      </c>
      <c r="P2909" s="68" t="s">
        <v>2931</v>
      </c>
      <c r="Q2909" s="57" t="s">
        <v>2932</v>
      </c>
      <c r="R2909" s="35" t="s">
        <v>265</v>
      </c>
      <c r="S2909" s="57" t="str">
        <f>MID(Tabla1[[#This Row],[Aplicación]],6,2)</f>
        <v>10</v>
      </c>
      <c r="T2909" s="54" t="str">
        <f>VLOOKUP(Tabla1[[#This Row],[AREA]],Hoja1!A:B,2,FALSE)</f>
        <v>10. Personas mayores, familia y servicios sociales</v>
      </c>
      <c r="U2909" s="57" t="str">
        <f>MID(Tabla1[[#This Row],[Aplicación]],9,4)</f>
        <v>2412</v>
      </c>
      <c r="V2909" s="54" t="str">
        <f>VLOOKUP(Tabla1[[#This Row],[PROGRAMA]],Hoja1!A:B,2,FALSE)</f>
        <v>2412. Formación para el empleo</v>
      </c>
      <c r="W2909" s="57" t="str">
        <f>MID(Tabla1[[#This Row],[Aplicación]],14,2)</f>
        <v>22</v>
      </c>
      <c r="X2909" s="57" t="str">
        <f>MID(Tabla1[[#This Row],[Aplicación]],14,6)</f>
        <v>22104</v>
      </c>
    </row>
    <row r="2910" spans="1:24" x14ac:dyDescent="0.25">
      <c r="A2910" s="60">
        <v>220240010747</v>
      </c>
      <c r="B2910" s="43" t="s">
        <v>390</v>
      </c>
      <c r="C2910" s="61">
        <v>45385</v>
      </c>
      <c r="D2910" s="60">
        <v>22024003628</v>
      </c>
      <c r="E2910" s="43" t="s">
        <v>3760</v>
      </c>
      <c r="F2910" s="62">
        <v>1067</v>
      </c>
      <c r="G2910" s="43" t="s">
        <v>385</v>
      </c>
      <c r="H2910" s="43" t="s">
        <v>4704</v>
      </c>
      <c r="I2910" s="69" t="s">
        <v>2930</v>
      </c>
      <c r="J2910" s="43" t="s">
        <v>398</v>
      </c>
      <c r="K2910" s="43" t="s">
        <v>398</v>
      </c>
      <c r="L2910" s="43" t="s">
        <v>413</v>
      </c>
      <c r="M2910" s="43" t="s">
        <v>585</v>
      </c>
      <c r="N2910" s="43" t="s">
        <v>539</v>
      </c>
      <c r="O2910" s="68" t="s">
        <v>326</v>
      </c>
      <c r="P2910" s="68" t="s">
        <v>2931</v>
      </c>
      <c r="Q2910" s="57" t="s">
        <v>2932</v>
      </c>
      <c r="R2910" s="35" t="s">
        <v>265</v>
      </c>
      <c r="S2910" s="57" t="str">
        <f>MID(Tabla1[[#This Row],[Aplicación]],6,2)</f>
        <v>10</v>
      </c>
      <c r="T2910" s="54" t="str">
        <f>VLOOKUP(Tabla1[[#This Row],[AREA]],Hoja1!A:B,2,FALSE)</f>
        <v>10. Personas mayores, familia y servicios sociales</v>
      </c>
      <c r="U2910" s="57" t="str">
        <f>MID(Tabla1[[#This Row],[Aplicación]],9,4)</f>
        <v>2412</v>
      </c>
      <c r="V2910" s="54" t="str">
        <f>VLOOKUP(Tabla1[[#This Row],[PROGRAMA]],Hoja1!A:B,2,FALSE)</f>
        <v>2412. Formación para el empleo</v>
      </c>
      <c r="W2910" s="57" t="str">
        <f>MID(Tabla1[[#This Row],[Aplicación]],14,2)</f>
        <v>22</v>
      </c>
      <c r="X2910" s="57" t="str">
        <f>MID(Tabla1[[#This Row],[Aplicación]],14,6)</f>
        <v>22104</v>
      </c>
    </row>
    <row r="2911" spans="1:24" x14ac:dyDescent="0.25">
      <c r="A2911" s="60">
        <v>220240000774</v>
      </c>
      <c r="B2911" s="43" t="s">
        <v>390</v>
      </c>
      <c r="C2911" s="61">
        <v>45329</v>
      </c>
      <c r="D2911" s="60">
        <v>22024000595</v>
      </c>
      <c r="E2911" s="43" t="s">
        <v>1345</v>
      </c>
      <c r="F2911" s="62">
        <v>238.31</v>
      </c>
      <c r="G2911" s="43" t="s">
        <v>951</v>
      </c>
      <c r="H2911" s="43" t="s">
        <v>1823</v>
      </c>
      <c r="I2911" s="69">
        <v>220</v>
      </c>
      <c r="J2911" s="43" t="s">
        <v>398</v>
      </c>
      <c r="K2911" s="43" t="s">
        <v>398</v>
      </c>
      <c r="L2911" s="43" t="s">
        <v>413</v>
      </c>
      <c r="M2911" s="43" t="s">
        <v>585</v>
      </c>
      <c r="N2911" s="43" t="s">
        <v>539</v>
      </c>
      <c r="O2911" s="52" t="s">
        <v>326</v>
      </c>
      <c r="P2911" s="63" t="s">
        <v>276</v>
      </c>
      <c r="Q2911" s="57" t="str">
        <f>MID(Tabla1[[#This Row],[Aplicación]],14,1)</f>
        <v>2</v>
      </c>
      <c r="R2911" s="35" t="s">
        <v>265</v>
      </c>
      <c r="S2911" s="57" t="str">
        <f>MID(Tabla1[[#This Row],[Aplicación]],6,2)</f>
        <v>10</v>
      </c>
      <c r="T2911" s="54" t="str">
        <f>VLOOKUP(Tabla1[[#This Row],[AREA]],Hoja1!A:B,2,FALSE)</f>
        <v>10. Personas mayores, familia y servicios sociales</v>
      </c>
      <c r="U2911" s="57" t="str">
        <f>MID(Tabla1[[#This Row],[Aplicación]],9,4)</f>
        <v>2412</v>
      </c>
      <c r="V2911" s="54" t="str">
        <f>VLOOKUP(Tabla1[[#This Row],[PROGRAMA]],Hoja1!A:B,2,FALSE)</f>
        <v>2412. Formación para el empleo</v>
      </c>
      <c r="W2911" s="57" t="str">
        <f>MID(Tabla1[[#This Row],[Aplicación]],14,2)</f>
        <v>22</v>
      </c>
      <c r="X2911" s="57" t="str">
        <f>MID(Tabla1[[#This Row],[Aplicación]],14,6)</f>
        <v>22106</v>
      </c>
    </row>
    <row r="2912" spans="1:24" x14ac:dyDescent="0.25">
      <c r="A2912" s="60">
        <v>220240010748</v>
      </c>
      <c r="B2912" s="43" t="s">
        <v>390</v>
      </c>
      <c r="C2912" s="61">
        <v>45385</v>
      </c>
      <c r="D2912" s="60">
        <v>22024003651</v>
      </c>
      <c r="E2912" s="43" t="s">
        <v>4691</v>
      </c>
      <c r="F2912" s="62">
        <v>200</v>
      </c>
      <c r="G2912" s="43" t="s">
        <v>4692</v>
      </c>
      <c r="H2912" s="43" t="s">
        <v>4693</v>
      </c>
      <c r="I2912" s="69" t="s">
        <v>2930</v>
      </c>
      <c r="J2912" s="43" t="s">
        <v>398</v>
      </c>
      <c r="K2912" s="43" t="s">
        <v>398</v>
      </c>
      <c r="L2912" s="43" t="s">
        <v>413</v>
      </c>
      <c r="M2912" s="43" t="s">
        <v>585</v>
      </c>
      <c r="N2912" s="43" t="s">
        <v>539</v>
      </c>
      <c r="O2912" s="68" t="s">
        <v>326</v>
      </c>
      <c r="P2912" s="68" t="s">
        <v>2931</v>
      </c>
      <c r="Q2912" s="57" t="s">
        <v>2932</v>
      </c>
      <c r="R2912" s="35" t="s">
        <v>265</v>
      </c>
      <c r="S2912" s="57" t="str">
        <f>MID(Tabla1[[#This Row],[Aplicación]],6,2)</f>
        <v>10</v>
      </c>
      <c r="T2912" s="54" t="str">
        <f>VLOOKUP(Tabla1[[#This Row],[AREA]],Hoja1!A:B,2,FALSE)</f>
        <v>10. Personas mayores, familia y servicios sociales</v>
      </c>
      <c r="U2912" s="57" t="str">
        <f>MID(Tabla1[[#This Row],[Aplicación]],9,4)</f>
        <v>2412</v>
      </c>
      <c r="V2912" s="54" t="str">
        <f>VLOOKUP(Tabla1[[#This Row],[PROGRAMA]],Hoja1!A:B,2,FALSE)</f>
        <v>2412. Formación para el empleo</v>
      </c>
      <c r="W2912" s="57" t="str">
        <f>MID(Tabla1[[#This Row],[Aplicación]],14,2)</f>
        <v>22</v>
      </c>
      <c r="X2912" s="57" t="str">
        <f>MID(Tabla1[[#This Row],[Aplicación]],14,6)</f>
        <v>22110</v>
      </c>
    </row>
    <row r="2913" spans="1:24" x14ac:dyDescent="0.25">
      <c r="A2913" s="60">
        <v>220240010748</v>
      </c>
      <c r="B2913" s="43" t="s">
        <v>390</v>
      </c>
      <c r="C2913" s="61">
        <v>45385</v>
      </c>
      <c r="D2913" s="60">
        <v>22024003648</v>
      </c>
      <c r="E2913" s="43" t="s">
        <v>4691</v>
      </c>
      <c r="F2913" s="62">
        <v>450</v>
      </c>
      <c r="G2913" s="43" t="s">
        <v>4692</v>
      </c>
      <c r="H2913" s="43" t="s">
        <v>4693</v>
      </c>
      <c r="I2913" s="69" t="s">
        <v>2930</v>
      </c>
      <c r="J2913" s="43" t="s">
        <v>398</v>
      </c>
      <c r="K2913" s="43" t="s">
        <v>398</v>
      </c>
      <c r="L2913" s="43" t="s">
        <v>413</v>
      </c>
      <c r="M2913" s="43" t="s">
        <v>585</v>
      </c>
      <c r="N2913" s="43" t="s">
        <v>539</v>
      </c>
      <c r="O2913" s="68" t="s">
        <v>326</v>
      </c>
      <c r="P2913" s="68" t="s">
        <v>2931</v>
      </c>
      <c r="Q2913" s="57" t="s">
        <v>2932</v>
      </c>
      <c r="R2913" s="35" t="s">
        <v>265</v>
      </c>
      <c r="S2913" s="57" t="str">
        <f>MID(Tabla1[[#This Row],[Aplicación]],6,2)</f>
        <v>10</v>
      </c>
      <c r="T2913" s="54" t="str">
        <f>VLOOKUP(Tabla1[[#This Row],[AREA]],Hoja1!A:B,2,FALSE)</f>
        <v>10. Personas mayores, familia y servicios sociales</v>
      </c>
      <c r="U2913" s="57" t="str">
        <f>MID(Tabla1[[#This Row],[Aplicación]],9,4)</f>
        <v>2412</v>
      </c>
      <c r="V2913" s="54" t="str">
        <f>VLOOKUP(Tabla1[[#This Row],[PROGRAMA]],Hoja1!A:B,2,FALSE)</f>
        <v>2412. Formación para el empleo</v>
      </c>
      <c r="W2913" s="57" t="str">
        <f>MID(Tabla1[[#This Row],[Aplicación]],14,2)</f>
        <v>22</v>
      </c>
      <c r="X2913" s="57" t="str">
        <f>MID(Tabla1[[#This Row],[Aplicación]],14,6)</f>
        <v>22110</v>
      </c>
    </row>
    <row r="2914" spans="1:24" x14ac:dyDescent="0.25">
      <c r="A2914" s="60">
        <v>220240010748</v>
      </c>
      <c r="B2914" s="43" t="s">
        <v>390</v>
      </c>
      <c r="C2914" s="61">
        <v>45385</v>
      </c>
      <c r="D2914" s="60">
        <v>22024003650</v>
      </c>
      <c r="E2914" s="43" t="s">
        <v>4691</v>
      </c>
      <c r="F2914" s="62">
        <v>450</v>
      </c>
      <c r="G2914" s="43" t="s">
        <v>4692</v>
      </c>
      <c r="H2914" s="43" t="s">
        <v>4693</v>
      </c>
      <c r="I2914" s="69" t="s">
        <v>2930</v>
      </c>
      <c r="J2914" s="43" t="s">
        <v>398</v>
      </c>
      <c r="K2914" s="43" t="s">
        <v>398</v>
      </c>
      <c r="L2914" s="43" t="s">
        <v>413</v>
      </c>
      <c r="M2914" s="43" t="s">
        <v>585</v>
      </c>
      <c r="N2914" s="43" t="s">
        <v>539</v>
      </c>
      <c r="O2914" s="68" t="s">
        <v>326</v>
      </c>
      <c r="P2914" s="68" t="s">
        <v>2931</v>
      </c>
      <c r="Q2914" s="57" t="s">
        <v>2932</v>
      </c>
      <c r="R2914" s="35" t="s">
        <v>265</v>
      </c>
      <c r="S2914" s="57" t="str">
        <f>MID(Tabla1[[#This Row],[Aplicación]],6,2)</f>
        <v>10</v>
      </c>
      <c r="T2914" s="54" t="str">
        <f>VLOOKUP(Tabla1[[#This Row],[AREA]],Hoja1!A:B,2,FALSE)</f>
        <v>10. Personas mayores, familia y servicios sociales</v>
      </c>
      <c r="U2914" s="57" t="str">
        <f>MID(Tabla1[[#This Row],[Aplicación]],9,4)</f>
        <v>2412</v>
      </c>
      <c r="V2914" s="54" t="str">
        <f>VLOOKUP(Tabla1[[#This Row],[PROGRAMA]],Hoja1!A:B,2,FALSE)</f>
        <v>2412. Formación para el empleo</v>
      </c>
      <c r="W2914" s="57" t="str">
        <f>MID(Tabla1[[#This Row],[Aplicación]],14,2)</f>
        <v>22</v>
      </c>
      <c r="X2914" s="57" t="str">
        <f>MID(Tabla1[[#This Row],[Aplicación]],14,6)</f>
        <v>22110</v>
      </c>
    </row>
    <row r="2915" spans="1:24" x14ac:dyDescent="0.25">
      <c r="A2915" s="60">
        <v>220240010748</v>
      </c>
      <c r="B2915" s="43" t="s">
        <v>390</v>
      </c>
      <c r="C2915" s="61">
        <v>45385</v>
      </c>
      <c r="D2915" s="60">
        <v>22024003649</v>
      </c>
      <c r="E2915" s="43" t="s">
        <v>4691</v>
      </c>
      <c r="F2915" s="62">
        <v>700</v>
      </c>
      <c r="G2915" s="43" t="s">
        <v>4692</v>
      </c>
      <c r="H2915" s="43" t="s">
        <v>4693</v>
      </c>
      <c r="I2915" s="69" t="s">
        <v>2930</v>
      </c>
      <c r="J2915" s="43" t="s">
        <v>398</v>
      </c>
      <c r="K2915" s="43" t="s">
        <v>398</v>
      </c>
      <c r="L2915" s="43" t="s">
        <v>413</v>
      </c>
      <c r="M2915" s="43" t="s">
        <v>585</v>
      </c>
      <c r="N2915" s="43" t="s">
        <v>539</v>
      </c>
      <c r="O2915" s="68" t="s">
        <v>326</v>
      </c>
      <c r="P2915" s="68" t="s">
        <v>2931</v>
      </c>
      <c r="Q2915" s="57" t="s">
        <v>2932</v>
      </c>
      <c r="R2915" s="35" t="s">
        <v>265</v>
      </c>
      <c r="S2915" s="57" t="str">
        <f>MID(Tabla1[[#This Row],[Aplicación]],6,2)</f>
        <v>10</v>
      </c>
      <c r="T2915" s="54" t="str">
        <f>VLOOKUP(Tabla1[[#This Row],[AREA]],Hoja1!A:B,2,FALSE)</f>
        <v>10. Personas mayores, familia y servicios sociales</v>
      </c>
      <c r="U2915" s="57" t="str">
        <f>MID(Tabla1[[#This Row],[Aplicación]],9,4)</f>
        <v>2412</v>
      </c>
      <c r="V2915" s="54" t="str">
        <f>VLOOKUP(Tabla1[[#This Row],[PROGRAMA]],Hoja1!A:B,2,FALSE)</f>
        <v>2412. Formación para el empleo</v>
      </c>
      <c r="W2915" s="57" t="str">
        <f>MID(Tabla1[[#This Row],[Aplicación]],14,2)</f>
        <v>22</v>
      </c>
      <c r="X2915" s="57" t="str">
        <f>MID(Tabla1[[#This Row],[Aplicación]],14,6)</f>
        <v>22110</v>
      </c>
    </row>
    <row r="2916" spans="1:24" x14ac:dyDescent="0.25">
      <c r="A2916" s="60">
        <v>220240003584</v>
      </c>
      <c r="B2916" s="43" t="s">
        <v>658</v>
      </c>
      <c r="C2916" s="61">
        <v>45350</v>
      </c>
      <c r="D2916" s="60">
        <v>22024002581</v>
      </c>
      <c r="E2916" s="43" t="s">
        <v>1335</v>
      </c>
      <c r="F2916" s="62">
        <v>159.72</v>
      </c>
      <c r="G2916" s="43" t="s">
        <v>386</v>
      </c>
      <c r="H2916" s="43" t="s">
        <v>1790</v>
      </c>
      <c r="I2916" s="69">
        <v>240</v>
      </c>
      <c r="J2916" s="43" t="s">
        <v>398</v>
      </c>
      <c r="K2916" s="43" t="s">
        <v>398</v>
      </c>
      <c r="L2916" s="43" t="s">
        <v>413</v>
      </c>
      <c r="M2916" s="43" t="s">
        <v>585</v>
      </c>
      <c r="N2916" s="43" t="s">
        <v>539</v>
      </c>
      <c r="O2916" s="52" t="s">
        <v>326</v>
      </c>
      <c r="P2916" s="63" t="s">
        <v>276</v>
      </c>
      <c r="Q2916" s="57" t="str">
        <f>MID(Tabla1[[#This Row],[Aplicación]],14,1)</f>
        <v>2</v>
      </c>
      <c r="R2916" s="35" t="s">
        <v>265</v>
      </c>
      <c r="S2916" s="57" t="str">
        <f>MID(Tabla1[[#This Row],[Aplicación]],6,2)</f>
        <v>10</v>
      </c>
      <c r="T2916" s="54" t="str">
        <f>VLOOKUP(Tabla1[[#This Row],[AREA]],Hoja1!A:B,2,FALSE)</f>
        <v>10. Personas mayores, familia y servicios sociales</v>
      </c>
      <c r="U2916" s="57" t="str">
        <f>MID(Tabla1[[#This Row],[Aplicación]],9,4)</f>
        <v>2412</v>
      </c>
      <c r="V2916" s="54" t="str">
        <f>VLOOKUP(Tabla1[[#This Row],[PROGRAMA]],Hoja1!A:B,2,FALSE)</f>
        <v>2412. Formación para el empleo</v>
      </c>
      <c r="W2916" s="57" t="str">
        <f>MID(Tabla1[[#This Row],[Aplicación]],14,2)</f>
        <v>22</v>
      </c>
      <c r="X2916" s="57" t="str">
        <f>MID(Tabla1[[#This Row],[Aplicación]],14,6)</f>
        <v>22199</v>
      </c>
    </row>
    <row r="2917" spans="1:24" x14ac:dyDescent="0.25">
      <c r="A2917" s="60">
        <v>220240003080</v>
      </c>
      <c r="B2917" s="43" t="s">
        <v>390</v>
      </c>
      <c r="C2917" s="61">
        <v>45343</v>
      </c>
      <c r="D2917" s="60">
        <v>22024001829</v>
      </c>
      <c r="E2917" s="43" t="s">
        <v>1335</v>
      </c>
      <c r="F2917" s="62">
        <v>175.45</v>
      </c>
      <c r="G2917" s="43" t="s">
        <v>993</v>
      </c>
      <c r="H2917" s="43" t="s">
        <v>1802</v>
      </c>
      <c r="I2917" s="69">
        <v>220</v>
      </c>
      <c r="J2917" s="43" t="s">
        <v>398</v>
      </c>
      <c r="K2917" s="43" t="s">
        <v>398</v>
      </c>
      <c r="L2917" s="43" t="s">
        <v>413</v>
      </c>
      <c r="M2917" s="43" t="s">
        <v>585</v>
      </c>
      <c r="N2917" s="43" t="s">
        <v>539</v>
      </c>
      <c r="O2917" s="52" t="s">
        <v>326</v>
      </c>
      <c r="P2917" s="63" t="s">
        <v>276</v>
      </c>
      <c r="Q2917" s="57" t="str">
        <f>MID(Tabla1[[#This Row],[Aplicación]],14,1)</f>
        <v>2</v>
      </c>
      <c r="R2917" s="35" t="s">
        <v>265</v>
      </c>
      <c r="S2917" s="57" t="str">
        <f>MID(Tabla1[[#This Row],[Aplicación]],6,2)</f>
        <v>10</v>
      </c>
      <c r="T2917" s="54" t="str">
        <f>VLOOKUP(Tabla1[[#This Row],[AREA]],Hoja1!A:B,2,FALSE)</f>
        <v>10. Personas mayores, familia y servicios sociales</v>
      </c>
      <c r="U2917" s="57" t="str">
        <f>MID(Tabla1[[#This Row],[Aplicación]],9,4)</f>
        <v>2412</v>
      </c>
      <c r="V2917" s="54" t="str">
        <f>VLOOKUP(Tabla1[[#This Row],[PROGRAMA]],Hoja1!A:B,2,FALSE)</f>
        <v>2412. Formación para el empleo</v>
      </c>
      <c r="W2917" s="57" t="str">
        <f>MID(Tabla1[[#This Row],[Aplicación]],14,2)</f>
        <v>22</v>
      </c>
      <c r="X2917" s="57" t="str">
        <f>MID(Tabla1[[#This Row],[Aplicación]],14,6)</f>
        <v>22199</v>
      </c>
    </row>
    <row r="2918" spans="1:24" x14ac:dyDescent="0.25">
      <c r="A2918" s="60">
        <v>220240006270</v>
      </c>
      <c r="B2918" s="43" t="s">
        <v>390</v>
      </c>
      <c r="C2918" s="61">
        <v>45364</v>
      </c>
      <c r="D2918" s="60">
        <v>22024003114</v>
      </c>
      <c r="E2918" s="43" t="s">
        <v>1335</v>
      </c>
      <c r="F2918" s="62">
        <v>500</v>
      </c>
      <c r="G2918" s="43" t="s">
        <v>1941</v>
      </c>
      <c r="H2918" s="43" t="s">
        <v>1942</v>
      </c>
      <c r="I2918" s="69">
        <v>220</v>
      </c>
      <c r="J2918" s="43" t="s">
        <v>398</v>
      </c>
      <c r="K2918" s="43" t="s">
        <v>398</v>
      </c>
      <c r="L2918" s="43" t="s">
        <v>413</v>
      </c>
      <c r="M2918" s="43" t="s">
        <v>585</v>
      </c>
      <c r="N2918" s="43" t="s">
        <v>539</v>
      </c>
      <c r="O2918" s="52" t="s">
        <v>326</v>
      </c>
      <c r="P2918" s="63" t="s">
        <v>276</v>
      </c>
      <c r="Q2918" s="57" t="str">
        <f>MID(Tabla1[[#This Row],[Aplicación]],14,1)</f>
        <v>2</v>
      </c>
      <c r="R2918" s="35" t="s">
        <v>265</v>
      </c>
      <c r="S2918" s="57" t="str">
        <f>MID(Tabla1[[#This Row],[Aplicación]],6,2)</f>
        <v>10</v>
      </c>
      <c r="T2918" s="54" t="str">
        <f>VLOOKUP(Tabla1[[#This Row],[AREA]],Hoja1!A:B,2,FALSE)</f>
        <v>10. Personas mayores, familia y servicios sociales</v>
      </c>
      <c r="U2918" s="57" t="str">
        <f>MID(Tabla1[[#This Row],[Aplicación]],9,4)</f>
        <v>2412</v>
      </c>
      <c r="V2918" s="54" t="str">
        <f>VLOOKUP(Tabla1[[#This Row],[PROGRAMA]],Hoja1!A:B,2,FALSE)</f>
        <v>2412. Formación para el empleo</v>
      </c>
      <c r="W2918" s="57" t="str">
        <f>MID(Tabla1[[#This Row],[Aplicación]],14,2)</f>
        <v>22</v>
      </c>
      <c r="X2918" s="57" t="str">
        <f>MID(Tabla1[[#This Row],[Aplicación]],14,6)</f>
        <v>22199</v>
      </c>
    </row>
    <row r="2919" spans="1:24" x14ac:dyDescent="0.25">
      <c r="A2919" s="60">
        <v>220240006270</v>
      </c>
      <c r="B2919" s="43" t="s">
        <v>390</v>
      </c>
      <c r="C2919" s="61">
        <v>45364</v>
      </c>
      <c r="D2919" s="60">
        <v>22024003111</v>
      </c>
      <c r="E2919" s="43" t="s">
        <v>1335</v>
      </c>
      <c r="F2919" s="62">
        <v>1153.8399999999999</v>
      </c>
      <c r="G2919" s="43" t="s">
        <v>1941</v>
      </c>
      <c r="H2919" s="43" t="s">
        <v>1942</v>
      </c>
      <c r="I2919" s="69">
        <v>220</v>
      </c>
      <c r="J2919" s="43" t="s">
        <v>398</v>
      </c>
      <c r="K2919" s="43" t="s">
        <v>398</v>
      </c>
      <c r="L2919" s="43" t="s">
        <v>413</v>
      </c>
      <c r="M2919" s="43" t="s">
        <v>585</v>
      </c>
      <c r="N2919" s="43" t="s">
        <v>539</v>
      </c>
      <c r="O2919" s="52" t="s">
        <v>326</v>
      </c>
      <c r="P2919" s="63" t="s">
        <v>276</v>
      </c>
      <c r="Q2919" s="57" t="str">
        <f>MID(Tabla1[[#This Row],[Aplicación]],14,1)</f>
        <v>2</v>
      </c>
      <c r="R2919" s="35" t="s">
        <v>265</v>
      </c>
      <c r="S2919" s="57" t="str">
        <f>MID(Tabla1[[#This Row],[Aplicación]],6,2)</f>
        <v>10</v>
      </c>
      <c r="T2919" s="54" t="str">
        <f>VLOOKUP(Tabla1[[#This Row],[AREA]],Hoja1!A:B,2,FALSE)</f>
        <v>10. Personas mayores, familia y servicios sociales</v>
      </c>
      <c r="U2919" s="57" t="str">
        <f>MID(Tabla1[[#This Row],[Aplicación]],9,4)</f>
        <v>2412</v>
      </c>
      <c r="V2919" s="54" t="str">
        <f>VLOOKUP(Tabla1[[#This Row],[PROGRAMA]],Hoja1!A:B,2,FALSE)</f>
        <v>2412. Formación para el empleo</v>
      </c>
      <c r="W2919" s="57" t="str">
        <f>MID(Tabla1[[#This Row],[Aplicación]],14,2)</f>
        <v>22</v>
      </c>
      <c r="X2919" s="57" t="str">
        <f>MID(Tabla1[[#This Row],[Aplicación]],14,6)</f>
        <v>22199</v>
      </c>
    </row>
    <row r="2920" spans="1:24" x14ac:dyDescent="0.25">
      <c r="A2920" s="60">
        <v>220240006270</v>
      </c>
      <c r="B2920" s="43" t="s">
        <v>390</v>
      </c>
      <c r="C2920" s="61">
        <v>45364</v>
      </c>
      <c r="D2920" s="60">
        <v>22024003113</v>
      </c>
      <c r="E2920" s="43" t="s">
        <v>1335</v>
      </c>
      <c r="F2920" s="62">
        <v>1923.08</v>
      </c>
      <c r="G2920" s="43" t="s">
        <v>1941</v>
      </c>
      <c r="H2920" s="43" t="s">
        <v>1942</v>
      </c>
      <c r="I2920" s="69">
        <v>220</v>
      </c>
      <c r="J2920" s="43" t="s">
        <v>398</v>
      </c>
      <c r="K2920" s="43" t="s">
        <v>398</v>
      </c>
      <c r="L2920" s="43" t="s">
        <v>413</v>
      </c>
      <c r="M2920" s="43" t="s">
        <v>585</v>
      </c>
      <c r="N2920" s="43" t="s">
        <v>539</v>
      </c>
      <c r="O2920" s="52" t="s">
        <v>326</v>
      </c>
      <c r="P2920" s="63" t="s">
        <v>276</v>
      </c>
      <c r="Q2920" s="57" t="str">
        <f>MID(Tabla1[[#This Row],[Aplicación]],14,1)</f>
        <v>2</v>
      </c>
      <c r="R2920" s="35" t="s">
        <v>265</v>
      </c>
      <c r="S2920" s="57" t="str">
        <f>MID(Tabla1[[#This Row],[Aplicación]],6,2)</f>
        <v>10</v>
      </c>
      <c r="T2920" s="54" t="str">
        <f>VLOOKUP(Tabla1[[#This Row],[AREA]],Hoja1!A:B,2,FALSE)</f>
        <v>10. Personas mayores, familia y servicios sociales</v>
      </c>
      <c r="U2920" s="57" t="str">
        <f>MID(Tabla1[[#This Row],[Aplicación]],9,4)</f>
        <v>2412</v>
      </c>
      <c r="V2920" s="54" t="str">
        <f>VLOOKUP(Tabla1[[#This Row],[PROGRAMA]],Hoja1!A:B,2,FALSE)</f>
        <v>2412. Formación para el empleo</v>
      </c>
      <c r="W2920" s="57" t="str">
        <f>MID(Tabla1[[#This Row],[Aplicación]],14,2)</f>
        <v>22</v>
      </c>
      <c r="X2920" s="57" t="str">
        <f>MID(Tabla1[[#This Row],[Aplicación]],14,6)</f>
        <v>22199</v>
      </c>
    </row>
    <row r="2921" spans="1:24" x14ac:dyDescent="0.25">
      <c r="A2921" s="60">
        <v>220240006270</v>
      </c>
      <c r="B2921" s="43" t="s">
        <v>390</v>
      </c>
      <c r="C2921" s="61">
        <v>45364</v>
      </c>
      <c r="D2921" s="60">
        <v>22024003112</v>
      </c>
      <c r="E2921" s="43" t="s">
        <v>1335</v>
      </c>
      <c r="F2921" s="62">
        <v>2423.08</v>
      </c>
      <c r="G2921" s="43" t="s">
        <v>1941</v>
      </c>
      <c r="H2921" s="43" t="s">
        <v>1942</v>
      </c>
      <c r="I2921" s="69">
        <v>220</v>
      </c>
      <c r="J2921" s="43" t="s">
        <v>398</v>
      </c>
      <c r="K2921" s="43" t="s">
        <v>398</v>
      </c>
      <c r="L2921" s="43" t="s">
        <v>413</v>
      </c>
      <c r="M2921" s="43" t="s">
        <v>585</v>
      </c>
      <c r="N2921" s="43" t="s">
        <v>539</v>
      </c>
      <c r="O2921" s="52" t="s">
        <v>326</v>
      </c>
      <c r="P2921" s="63" t="s">
        <v>276</v>
      </c>
      <c r="Q2921" s="57" t="str">
        <f>MID(Tabla1[[#This Row],[Aplicación]],14,1)</f>
        <v>2</v>
      </c>
      <c r="R2921" s="35" t="s">
        <v>265</v>
      </c>
      <c r="S2921" s="57" t="str">
        <f>MID(Tabla1[[#This Row],[Aplicación]],6,2)</f>
        <v>10</v>
      </c>
      <c r="T2921" s="54" t="str">
        <f>VLOOKUP(Tabla1[[#This Row],[AREA]],Hoja1!A:B,2,FALSE)</f>
        <v>10. Personas mayores, familia y servicios sociales</v>
      </c>
      <c r="U2921" s="57" t="str">
        <f>MID(Tabla1[[#This Row],[Aplicación]],9,4)</f>
        <v>2412</v>
      </c>
      <c r="V2921" s="54" t="str">
        <f>VLOOKUP(Tabla1[[#This Row],[PROGRAMA]],Hoja1!A:B,2,FALSE)</f>
        <v>2412. Formación para el empleo</v>
      </c>
      <c r="W2921" s="57" t="str">
        <f>MID(Tabla1[[#This Row],[Aplicación]],14,2)</f>
        <v>22</v>
      </c>
      <c r="X2921" s="57" t="str">
        <f>MID(Tabla1[[#This Row],[Aplicación]],14,6)</f>
        <v>22199</v>
      </c>
    </row>
    <row r="2922" spans="1:24" x14ac:dyDescent="0.25">
      <c r="A2922" s="60">
        <v>220240007668</v>
      </c>
      <c r="B2922" s="43" t="s">
        <v>702</v>
      </c>
      <c r="C2922" s="61">
        <v>45372</v>
      </c>
      <c r="D2922" s="60">
        <v>22024000506</v>
      </c>
      <c r="E2922" s="43" t="s">
        <v>1335</v>
      </c>
      <c r="F2922" s="62">
        <v>845.16</v>
      </c>
      <c r="G2922" s="43" t="s">
        <v>40</v>
      </c>
      <c r="H2922" s="43" t="s">
        <v>2834</v>
      </c>
      <c r="I2922" s="69">
        <v>300</v>
      </c>
      <c r="J2922" s="43" t="s">
        <v>398</v>
      </c>
      <c r="K2922" s="43" t="s">
        <v>398</v>
      </c>
      <c r="L2922" s="43" t="s">
        <v>413</v>
      </c>
      <c r="M2922" s="43" t="s">
        <v>395</v>
      </c>
      <c r="N2922" s="43" t="s">
        <v>396</v>
      </c>
      <c r="O2922" s="52" t="s">
        <v>325</v>
      </c>
      <c r="P2922" s="63" t="s">
        <v>276</v>
      </c>
      <c r="Q2922" s="57" t="str">
        <f>MID(Tabla1[[#This Row],[Aplicación]],14,1)</f>
        <v>2</v>
      </c>
      <c r="R2922" s="35" t="s">
        <v>265</v>
      </c>
      <c r="S2922" s="57" t="str">
        <f>MID(Tabla1[[#This Row],[Aplicación]],6,2)</f>
        <v>10</v>
      </c>
      <c r="T2922" s="54" t="str">
        <f>VLOOKUP(Tabla1[[#This Row],[AREA]],Hoja1!A:B,2,FALSE)</f>
        <v>10. Personas mayores, familia y servicios sociales</v>
      </c>
      <c r="U2922" s="57" t="str">
        <f>MID(Tabla1[[#This Row],[Aplicación]],9,4)</f>
        <v>2412</v>
      </c>
      <c r="V2922" s="54" t="str">
        <f>VLOOKUP(Tabla1[[#This Row],[PROGRAMA]],Hoja1!A:B,2,FALSE)</f>
        <v>2412. Formación para el empleo</v>
      </c>
      <c r="W2922" s="57" t="str">
        <f>MID(Tabla1[[#This Row],[Aplicación]],14,2)</f>
        <v>22</v>
      </c>
      <c r="X2922" s="57" t="str">
        <f>MID(Tabla1[[#This Row],[Aplicación]],14,6)</f>
        <v>22199</v>
      </c>
    </row>
    <row r="2923" spans="1:24" x14ac:dyDescent="0.25">
      <c r="A2923" s="60">
        <v>220240026585</v>
      </c>
      <c r="B2923" s="43" t="s">
        <v>702</v>
      </c>
      <c r="C2923" s="61">
        <v>45468</v>
      </c>
      <c r="D2923" s="60">
        <v>22024000506</v>
      </c>
      <c r="E2923" s="43" t="s">
        <v>1335</v>
      </c>
      <c r="F2923" s="62">
        <v>278.43</v>
      </c>
      <c r="G2923" s="43" t="s">
        <v>41</v>
      </c>
      <c r="H2923" s="43" t="s">
        <v>3012</v>
      </c>
      <c r="I2923" s="69" t="s">
        <v>2934</v>
      </c>
      <c r="J2923" s="43" t="s">
        <v>398</v>
      </c>
      <c r="K2923" s="43" t="s">
        <v>398</v>
      </c>
      <c r="L2923" s="43" t="s">
        <v>413</v>
      </c>
      <c r="M2923" s="43" t="s">
        <v>395</v>
      </c>
      <c r="N2923" s="43" t="s">
        <v>396</v>
      </c>
      <c r="O2923" s="68" t="s">
        <v>325</v>
      </c>
      <c r="P2923" s="68" t="s">
        <v>2931</v>
      </c>
      <c r="Q2923" s="57" t="s">
        <v>2932</v>
      </c>
      <c r="R2923" s="35" t="s">
        <v>265</v>
      </c>
      <c r="S2923" s="57" t="str">
        <f>MID(Tabla1[[#This Row],[Aplicación]],6,2)</f>
        <v>10</v>
      </c>
      <c r="T2923" s="54" t="str">
        <f>VLOOKUP(Tabla1[[#This Row],[AREA]],Hoja1!A:B,2,FALSE)</f>
        <v>10. Personas mayores, familia y servicios sociales</v>
      </c>
      <c r="U2923" s="57" t="str">
        <f>MID(Tabla1[[#This Row],[Aplicación]],9,4)</f>
        <v>2412</v>
      </c>
      <c r="V2923" s="54" t="str">
        <f>VLOOKUP(Tabla1[[#This Row],[PROGRAMA]],Hoja1!A:B,2,FALSE)</f>
        <v>2412. Formación para el empleo</v>
      </c>
      <c r="W2923" s="57" t="str">
        <f>MID(Tabla1[[#This Row],[Aplicación]],14,2)</f>
        <v>22</v>
      </c>
      <c r="X2923" s="57" t="str">
        <f>MID(Tabla1[[#This Row],[Aplicación]],14,6)</f>
        <v>22199</v>
      </c>
    </row>
    <row r="2924" spans="1:24" x14ac:dyDescent="0.25">
      <c r="A2924" s="60">
        <v>220240026677</v>
      </c>
      <c r="B2924" s="43" t="s">
        <v>702</v>
      </c>
      <c r="C2924" s="61">
        <v>45468</v>
      </c>
      <c r="D2924" s="60">
        <v>22024000506</v>
      </c>
      <c r="E2924" s="43" t="s">
        <v>1335</v>
      </c>
      <c r="F2924" s="62">
        <v>330.05</v>
      </c>
      <c r="G2924" s="43" t="s">
        <v>681</v>
      </c>
      <c r="H2924" s="43" t="s">
        <v>3013</v>
      </c>
      <c r="I2924" s="69" t="s">
        <v>2934</v>
      </c>
      <c r="J2924" s="43" t="s">
        <v>398</v>
      </c>
      <c r="K2924" s="43" t="s">
        <v>398</v>
      </c>
      <c r="L2924" s="43" t="s">
        <v>413</v>
      </c>
      <c r="M2924" s="43" t="s">
        <v>395</v>
      </c>
      <c r="N2924" s="43" t="s">
        <v>396</v>
      </c>
      <c r="O2924" s="68" t="s">
        <v>325</v>
      </c>
      <c r="P2924" s="68" t="s">
        <v>2931</v>
      </c>
      <c r="Q2924" s="57" t="s">
        <v>2932</v>
      </c>
      <c r="R2924" s="35" t="s">
        <v>265</v>
      </c>
      <c r="S2924" s="57" t="str">
        <f>MID(Tabla1[[#This Row],[Aplicación]],6,2)</f>
        <v>10</v>
      </c>
      <c r="T2924" s="54" t="str">
        <f>VLOOKUP(Tabla1[[#This Row],[AREA]],Hoja1!A:B,2,FALSE)</f>
        <v>10. Personas mayores, familia y servicios sociales</v>
      </c>
      <c r="U2924" s="57" t="str">
        <f>MID(Tabla1[[#This Row],[Aplicación]],9,4)</f>
        <v>2412</v>
      </c>
      <c r="V2924" s="54" t="str">
        <f>VLOOKUP(Tabla1[[#This Row],[PROGRAMA]],Hoja1!A:B,2,FALSE)</f>
        <v>2412. Formación para el empleo</v>
      </c>
      <c r="W2924" s="57" t="str">
        <f>MID(Tabla1[[#This Row],[Aplicación]],14,2)</f>
        <v>22</v>
      </c>
      <c r="X2924" s="57" t="str">
        <f>MID(Tabla1[[#This Row],[Aplicación]],14,6)</f>
        <v>22199</v>
      </c>
    </row>
    <row r="2925" spans="1:24" x14ac:dyDescent="0.25">
      <c r="A2925" s="60">
        <v>220240026679</v>
      </c>
      <c r="B2925" s="43" t="s">
        <v>702</v>
      </c>
      <c r="C2925" s="61">
        <v>45468</v>
      </c>
      <c r="D2925" s="60">
        <v>22024000505</v>
      </c>
      <c r="E2925" s="43" t="s">
        <v>1335</v>
      </c>
      <c r="F2925" s="62">
        <v>1166.55</v>
      </c>
      <c r="G2925" s="43" t="s">
        <v>681</v>
      </c>
      <c r="H2925" s="43" t="s">
        <v>3014</v>
      </c>
      <c r="I2925" s="69" t="s">
        <v>2934</v>
      </c>
      <c r="J2925" s="43" t="s">
        <v>398</v>
      </c>
      <c r="K2925" s="43" t="s">
        <v>398</v>
      </c>
      <c r="L2925" s="43" t="s">
        <v>413</v>
      </c>
      <c r="M2925" s="43" t="s">
        <v>395</v>
      </c>
      <c r="N2925" s="43" t="s">
        <v>396</v>
      </c>
      <c r="O2925" s="68" t="s">
        <v>325</v>
      </c>
      <c r="P2925" s="68" t="s">
        <v>2931</v>
      </c>
      <c r="Q2925" s="57" t="s">
        <v>2932</v>
      </c>
      <c r="R2925" s="35" t="s">
        <v>265</v>
      </c>
      <c r="S2925" s="57" t="str">
        <f>MID(Tabla1[[#This Row],[Aplicación]],6,2)</f>
        <v>10</v>
      </c>
      <c r="T2925" s="54" t="str">
        <f>VLOOKUP(Tabla1[[#This Row],[AREA]],Hoja1!A:B,2,FALSE)</f>
        <v>10. Personas mayores, familia y servicios sociales</v>
      </c>
      <c r="U2925" s="57" t="str">
        <f>MID(Tabla1[[#This Row],[Aplicación]],9,4)</f>
        <v>2412</v>
      </c>
      <c r="V2925" s="54" t="str">
        <f>VLOOKUP(Tabla1[[#This Row],[PROGRAMA]],Hoja1!A:B,2,FALSE)</f>
        <v>2412. Formación para el empleo</v>
      </c>
      <c r="W2925" s="57" t="str">
        <f>MID(Tabla1[[#This Row],[Aplicación]],14,2)</f>
        <v>22</v>
      </c>
      <c r="X2925" s="57" t="str">
        <f>MID(Tabla1[[#This Row],[Aplicación]],14,6)</f>
        <v>22199</v>
      </c>
    </row>
    <row r="2926" spans="1:24" x14ac:dyDescent="0.25">
      <c r="A2926" s="60">
        <v>220240026682</v>
      </c>
      <c r="B2926" s="43" t="s">
        <v>702</v>
      </c>
      <c r="C2926" s="61">
        <v>45468</v>
      </c>
      <c r="D2926" s="60">
        <v>22024000506</v>
      </c>
      <c r="E2926" s="43" t="s">
        <v>1335</v>
      </c>
      <c r="F2926" s="62">
        <v>87.36</v>
      </c>
      <c r="G2926" s="43" t="s">
        <v>681</v>
      </c>
      <c r="H2926" s="43" t="s">
        <v>3015</v>
      </c>
      <c r="I2926" s="69" t="s">
        <v>2934</v>
      </c>
      <c r="J2926" s="43" t="s">
        <v>398</v>
      </c>
      <c r="K2926" s="43" t="s">
        <v>398</v>
      </c>
      <c r="L2926" s="43" t="s">
        <v>413</v>
      </c>
      <c r="M2926" s="43" t="s">
        <v>395</v>
      </c>
      <c r="N2926" s="43" t="s">
        <v>396</v>
      </c>
      <c r="O2926" s="68" t="s">
        <v>325</v>
      </c>
      <c r="P2926" s="68" t="s">
        <v>2931</v>
      </c>
      <c r="Q2926" s="57" t="s">
        <v>2932</v>
      </c>
      <c r="R2926" s="35" t="s">
        <v>265</v>
      </c>
      <c r="S2926" s="57" t="str">
        <f>MID(Tabla1[[#This Row],[Aplicación]],6,2)</f>
        <v>10</v>
      </c>
      <c r="T2926" s="54" t="str">
        <f>VLOOKUP(Tabla1[[#This Row],[AREA]],Hoja1!A:B,2,FALSE)</f>
        <v>10. Personas mayores, familia y servicios sociales</v>
      </c>
      <c r="U2926" s="57" t="str">
        <f>MID(Tabla1[[#This Row],[Aplicación]],9,4)</f>
        <v>2412</v>
      </c>
      <c r="V2926" s="54" t="str">
        <f>VLOOKUP(Tabla1[[#This Row],[PROGRAMA]],Hoja1!A:B,2,FALSE)</f>
        <v>2412. Formación para el empleo</v>
      </c>
      <c r="W2926" s="57" t="str">
        <f>MID(Tabla1[[#This Row],[Aplicación]],14,2)</f>
        <v>22</v>
      </c>
      <c r="X2926" s="57" t="str">
        <f>MID(Tabla1[[#This Row],[Aplicación]],14,6)</f>
        <v>22199</v>
      </c>
    </row>
    <row r="2927" spans="1:24" x14ac:dyDescent="0.25">
      <c r="A2927" s="60">
        <v>220240026684</v>
      </c>
      <c r="B2927" s="43" t="s">
        <v>702</v>
      </c>
      <c r="C2927" s="61">
        <v>45468</v>
      </c>
      <c r="D2927" s="60">
        <v>22024000505</v>
      </c>
      <c r="E2927" s="43" t="s">
        <v>1335</v>
      </c>
      <c r="F2927" s="62">
        <v>68.989999999999995</v>
      </c>
      <c r="G2927" s="43" t="s">
        <v>776</v>
      </c>
      <c r="H2927" s="43" t="s">
        <v>3019</v>
      </c>
      <c r="I2927" s="69" t="s">
        <v>2934</v>
      </c>
      <c r="J2927" s="43" t="s">
        <v>398</v>
      </c>
      <c r="K2927" s="43" t="s">
        <v>398</v>
      </c>
      <c r="L2927" s="43" t="s">
        <v>413</v>
      </c>
      <c r="M2927" s="43" t="s">
        <v>395</v>
      </c>
      <c r="N2927" s="43" t="s">
        <v>396</v>
      </c>
      <c r="O2927" s="68" t="s">
        <v>325</v>
      </c>
      <c r="P2927" s="68" t="s">
        <v>2931</v>
      </c>
      <c r="Q2927" s="57" t="s">
        <v>2932</v>
      </c>
      <c r="R2927" s="35" t="s">
        <v>265</v>
      </c>
      <c r="S2927" s="57" t="str">
        <f>MID(Tabla1[[#This Row],[Aplicación]],6,2)</f>
        <v>10</v>
      </c>
      <c r="T2927" s="54" t="str">
        <f>VLOOKUP(Tabla1[[#This Row],[AREA]],Hoja1!A:B,2,FALSE)</f>
        <v>10. Personas mayores, familia y servicios sociales</v>
      </c>
      <c r="U2927" s="57" t="str">
        <f>MID(Tabla1[[#This Row],[Aplicación]],9,4)</f>
        <v>2412</v>
      </c>
      <c r="V2927" s="54" t="str">
        <f>VLOOKUP(Tabla1[[#This Row],[PROGRAMA]],Hoja1!A:B,2,FALSE)</f>
        <v>2412. Formación para el empleo</v>
      </c>
      <c r="W2927" s="57" t="str">
        <f>MID(Tabla1[[#This Row],[Aplicación]],14,2)</f>
        <v>22</v>
      </c>
      <c r="X2927" s="57" t="str">
        <f>MID(Tabla1[[#This Row],[Aplicación]],14,6)</f>
        <v>22199</v>
      </c>
    </row>
    <row r="2928" spans="1:24" x14ac:dyDescent="0.25">
      <c r="A2928" s="60">
        <v>220240026692</v>
      </c>
      <c r="B2928" s="43" t="s">
        <v>702</v>
      </c>
      <c r="C2928" s="61">
        <v>45468</v>
      </c>
      <c r="D2928" s="60">
        <v>22024000505</v>
      </c>
      <c r="E2928" s="43" t="s">
        <v>1335</v>
      </c>
      <c r="F2928" s="62">
        <v>224.2</v>
      </c>
      <c r="G2928" s="43" t="s">
        <v>81</v>
      </c>
      <c r="H2928" s="43" t="s">
        <v>3027</v>
      </c>
      <c r="I2928" s="69" t="s">
        <v>2934</v>
      </c>
      <c r="J2928" s="43" t="s">
        <v>398</v>
      </c>
      <c r="K2928" s="43" t="s">
        <v>398</v>
      </c>
      <c r="L2928" s="43" t="s">
        <v>413</v>
      </c>
      <c r="M2928" s="43" t="s">
        <v>395</v>
      </c>
      <c r="N2928" s="43" t="s">
        <v>396</v>
      </c>
      <c r="O2928" s="68" t="s">
        <v>325</v>
      </c>
      <c r="P2928" s="68" t="s">
        <v>2931</v>
      </c>
      <c r="Q2928" s="57" t="s">
        <v>2932</v>
      </c>
      <c r="R2928" s="35" t="s">
        <v>265</v>
      </c>
      <c r="S2928" s="57" t="str">
        <f>MID(Tabla1[[#This Row],[Aplicación]],6,2)</f>
        <v>10</v>
      </c>
      <c r="T2928" s="54" t="str">
        <f>VLOOKUP(Tabla1[[#This Row],[AREA]],Hoja1!A:B,2,FALSE)</f>
        <v>10. Personas mayores, familia y servicios sociales</v>
      </c>
      <c r="U2928" s="57" t="str">
        <f>MID(Tabla1[[#This Row],[Aplicación]],9,4)</f>
        <v>2412</v>
      </c>
      <c r="V2928" s="54" t="str">
        <f>VLOOKUP(Tabla1[[#This Row],[PROGRAMA]],Hoja1!A:B,2,FALSE)</f>
        <v>2412. Formación para el empleo</v>
      </c>
      <c r="W2928" s="57" t="str">
        <f>MID(Tabla1[[#This Row],[Aplicación]],14,2)</f>
        <v>22</v>
      </c>
      <c r="X2928" s="57" t="str">
        <f>MID(Tabla1[[#This Row],[Aplicación]],14,6)</f>
        <v>22199</v>
      </c>
    </row>
    <row r="2929" spans="1:24" x14ac:dyDescent="0.25">
      <c r="A2929" s="60">
        <v>220240026695</v>
      </c>
      <c r="B2929" s="43" t="s">
        <v>702</v>
      </c>
      <c r="C2929" s="61">
        <v>45468</v>
      </c>
      <c r="D2929" s="60">
        <v>22024000505</v>
      </c>
      <c r="E2929" s="43" t="s">
        <v>1335</v>
      </c>
      <c r="F2929" s="62">
        <v>6.51</v>
      </c>
      <c r="G2929" s="43" t="s">
        <v>81</v>
      </c>
      <c r="H2929" s="43" t="s">
        <v>3028</v>
      </c>
      <c r="I2929" s="69" t="s">
        <v>2934</v>
      </c>
      <c r="J2929" s="43" t="s">
        <v>398</v>
      </c>
      <c r="K2929" s="43" t="s">
        <v>398</v>
      </c>
      <c r="L2929" s="43" t="s">
        <v>413</v>
      </c>
      <c r="M2929" s="43" t="s">
        <v>395</v>
      </c>
      <c r="N2929" s="43" t="s">
        <v>396</v>
      </c>
      <c r="O2929" s="68" t="s">
        <v>325</v>
      </c>
      <c r="P2929" s="68" t="s">
        <v>2931</v>
      </c>
      <c r="Q2929" s="57" t="s">
        <v>2932</v>
      </c>
      <c r="R2929" s="35" t="s">
        <v>265</v>
      </c>
      <c r="S2929" s="57" t="str">
        <f>MID(Tabla1[[#This Row],[Aplicación]],6,2)</f>
        <v>10</v>
      </c>
      <c r="T2929" s="54" t="str">
        <f>VLOOKUP(Tabla1[[#This Row],[AREA]],Hoja1!A:B,2,FALSE)</f>
        <v>10. Personas mayores, familia y servicios sociales</v>
      </c>
      <c r="U2929" s="57" t="str">
        <f>MID(Tabla1[[#This Row],[Aplicación]],9,4)</f>
        <v>2412</v>
      </c>
      <c r="V2929" s="54" t="str">
        <f>VLOOKUP(Tabla1[[#This Row],[PROGRAMA]],Hoja1!A:B,2,FALSE)</f>
        <v>2412. Formación para el empleo</v>
      </c>
      <c r="W2929" s="57" t="str">
        <f>MID(Tabla1[[#This Row],[Aplicación]],14,2)</f>
        <v>22</v>
      </c>
      <c r="X2929" s="57" t="str">
        <f>MID(Tabla1[[#This Row],[Aplicación]],14,6)</f>
        <v>22199</v>
      </c>
    </row>
    <row r="2930" spans="1:24" x14ac:dyDescent="0.25">
      <c r="A2930" s="60">
        <v>220240026697</v>
      </c>
      <c r="B2930" s="43" t="s">
        <v>702</v>
      </c>
      <c r="C2930" s="61">
        <v>45468</v>
      </c>
      <c r="D2930" s="60">
        <v>22024000505</v>
      </c>
      <c r="E2930" s="43" t="s">
        <v>1335</v>
      </c>
      <c r="F2930" s="62">
        <v>42.68</v>
      </c>
      <c r="G2930" s="43" t="s">
        <v>81</v>
      </c>
      <c r="H2930" s="43" t="s">
        <v>3029</v>
      </c>
      <c r="I2930" s="69" t="s">
        <v>2934</v>
      </c>
      <c r="J2930" s="43" t="s">
        <v>398</v>
      </c>
      <c r="K2930" s="43" t="s">
        <v>398</v>
      </c>
      <c r="L2930" s="43" t="s">
        <v>413</v>
      </c>
      <c r="M2930" s="43" t="s">
        <v>395</v>
      </c>
      <c r="N2930" s="43" t="s">
        <v>396</v>
      </c>
      <c r="O2930" s="68" t="s">
        <v>325</v>
      </c>
      <c r="P2930" s="68" t="s">
        <v>2931</v>
      </c>
      <c r="Q2930" s="57" t="s">
        <v>2932</v>
      </c>
      <c r="R2930" s="35" t="s">
        <v>265</v>
      </c>
      <c r="S2930" s="57" t="str">
        <f>MID(Tabla1[[#This Row],[Aplicación]],6,2)</f>
        <v>10</v>
      </c>
      <c r="T2930" s="54" t="str">
        <f>VLOOKUP(Tabla1[[#This Row],[AREA]],Hoja1!A:B,2,FALSE)</f>
        <v>10. Personas mayores, familia y servicios sociales</v>
      </c>
      <c r="U2930" s="57" t="str">
        <f>MID(Tabla1[[#This Row],[Aplicación]],9,4)</f>
        <v>2412</v>
      </c>
      <c r="V2930" s="54" t="str">
        <f>VLOOKUP(Tabla1[[#This Row],[PROGRAMA]],Hoja1!A:B,2,FALSE)</f>
        <v>2412. Formación para el empleo</v>
      </c>
      <c r="W2930" s="57" t="str">
        <f>MID(Tabla1[[#This Row],[Aplicación]],14,2)</f>
        <v>22</v>
      </c>
      <c r="X2930" s="57" t="str">
        <f>MID(Tabla1[[#This Row],[Aplicación]],14,6)</f>
        <v>22199</v>
      </c>
    </row>
    <row r="2931" spans="1:24" x14ac:dyDescent="0.25">
      <c r="A2931" s="60">
        <v>220240026699</v>
      </c>
      <c r="B2931" s="43" t="s">
        <v>702</v>
      </c>
      <c r="C2931" s="61">
        <v>45468</v>
      </c>
      <c r="D2931" s="60">
        <v>22024000505</v>
      </c>
      <c r="E2931" s="43" t="s">
        <v>1335</v>
      </c>
      <c r="F2931" s="62">
        <v>188.18</v>
      </c>
      <c r="G2931" s="43" t="s">
        <v>81</v>
      </c>
      <c r="H2931" s="43" t="s">
        <v>3030</v>
      </c>
      <c r="I2931" s="69" t="s">
        <v>2934</v>
      </c>
      <c r="J2931" s="43" t="s">
        <v>398</v>
      </c>
      <c r="K2931" s="43" t="s">
        <v>398</v>
      </c>
      <c r="L2931" s="43" t="s">
        <v>413</v>
      </c>
      <c r="M2931" s="43" t="s">
        <v>395</v>
      </c>
      <c r="N2931" s="43" t="s">
        <v>396</v>
      </c>
      <c r="O2931" s="68" t="s">
        <v>325</v>
      </c>
      <c r="P2931" s="68" t="s">
        <v>2931</v>
      </c>
      <c r="Q2931" s="57" t="s">
        <v>2932</v>
      </c>
      <c r="R2931" s="35" t="s">
        <v>265</v>
      </c>
      <c r="S2931" s="57" t="str">
        <f>MID(Tabla1[[#This Row],[Aplicación]],6,2)</f>
        <v>10</v>
      </c>
      <c r="T2931" s="54" t="str">
        <f>VLOOKUP(Tabla1[[#This Row],[AREA]],Hoja1!A:B,2,FALSE)</f>
        <v>10. Personas mayores, familia y servicios sociales</v>
      </c>
      <c r="U2931" s="57" t="str">
        <f>MID(Tabla1[[#This Row],[Aplicación]],9,4)</f>
        <v>2412</v>
      </c>
      <c r="V2931" s="54" t="str">
        <f>VLOOKUP(Tabla1[[#This Row],[PROGRAMA]],Hoja1!A:B,2,FALSE)</f>
        <v>2412. Formación para el empleo</v>
      </c>
      <c r="W2931" s="57" t="str">
        <f>MID(Tabla1[[#This Row],[Aplicación]],14,2)</f>
        <v>22</v>
      </c>
      <c r="X2931" s="57" t="str">
        <f>MID(Tabla1[[#This Row],[Aplicación]],14,6)</f>
        <v>22199</v>
      </c>
    </row>
    <row r="2932" spans="1:24" x14ac:dyDescent="0.25">
      <c r="A2932" s="60">
        <v>220240026701</v>
      </c>
      <c r="B2932" s="43" t="s">
        <v>702</v>
      </c>
      <c r="C2932" s="61">
        <v>45468</v>
      </c>
      <c r="D2932" s="60">
        <v>22024000505</v>
      </c>
      <c r="E2932" s="43" t="s">
        <v>1335</v>
      </c>
      <c r="F2932" s="62">
        <v>217.84</v>
      </c>
      <c r="G2932" s="43" t="s">
        <v>81</v>
      </c>
      <c r="H2932" s="43" t="s">
        <v>3031</v>
      </c>
      <c r="I2932" s="69" t="s">
        <v>2934</v>
      </c>
      <c r="J2932" s="43" t="s">
        <v>398</v>
      </c>
      <c r="K2932" s="43" t="s">
        <v>398</v>
      </c>
      <c r="L2932" s="43" t="s">
        <v>413</v>
      </c>
      <c r="M2932" s="43" t="s">
        <v>395</v>
      </c>
      <c r="N2932" s="43" t="s">
        <v>396</v>
      </c>
      <c r="O2932" s="68" t="s">
        <v>325</v>
      </c>
      <c r="P2932" s="68" t="s">
        <v>2931</v>
      </c>
      <c r="Q2932" s="57" t="s">
        <v>2932</v>
      </c>
      <c r="R2932" s="35" t="s">
        <v>265</v>
      </c>
      <c r="S2932" s="57" t="str">
        <f>MID(Tabla1[[#This Row],[Aplicación]],6,2)</f>
        <v>10</v>
      </c>
      <c r="T2932" s="54" t="str">
        <f>VLOOKUP(Tabla1[[#This Row],[AREA]],Hoja1!A:B,2,FALSE)</f>
        <v>10. Personas mayores, familia y servicios sociales</v>
      </c>
      <c r="U2932" s="57" t="str">
        <f>MID(Tabla1[[#This Row],[Aplicación]],9,4)</f>
        <v>2412</v>
      </c>
      <c r="V2932" s="54" t="str">
        <f>VLOOKUP(Tabla1[[#This Row],[PROGRAMA]],Hoja1!A:B,2,FALSE)</f>
        <v>2412. Formación para el empleo</v>
      </c>
      <c r="W2932" s="57" t="str">
        <f>MID(Tabla1[[#This Row],[Aplicación]],14,2)</f>
        <v>22</v>
      </c>
      <c r="X2932" s="57" t="str">
        <f>MID(Tabla1[[#This Row],[Aplicación]],14,6)</f>
        <v>22199</v>
      </c>
    </row>
    <row r="2933" spans="1:24" x14ac:dyDescent="0.25">
      <c r="A2933" s="60">
        <v>220240026703</v>
      </c>
      <c r="B2933" s="43" t="s">
        <v>702</v>
      </c>
      <c r="C2933" s="61">
        <v>45468</v>
      </c>
      <c r="D2933" s="60">
        <v>22024000505</v>
      </c>
      <c r="E2933" s="43" t="s">
        <v>1335</v>
      </c>
      <c r="F2933" s="62">
        <v>118.93</v>
      </c>
      <c r="G2933" s="43" t="s">
        <v>81</v>
      </c>
      <c r="H2933" s="43" t="s">
        <v>3032</v>
      </c>
      <c r="I2933" s="69" t="s">
        <v>2934</v>
      </c>
      <c r="J2933" s="43" t="s">
        <v>398</v>
      </c>
      <c r="K2933" s="43" t="s">
        <v>398</v>
      </c>
      <c r="L2933" s="43" t="s">
        <v>413</v>
      </c>
      <c r="M2933" s="43" t="s">
        <v>395</v>
      </c>
      <c r="N2933" s="43" t="s">
        <v>396</v>
      </c>
      <c r="O2933" s="68" t="s">
        <v>325</v>
      </c>
      <c r="P2933" s="68" t="s">
        <v>2931</v>
      </c>
      <c r="Q2933" s="57" t="s">
        <v>2932</v>
      </c>
      <c r="R2933" s="35" t="s">
        <v>265</v>
      </c>
      <c r="S2933" s="57" t="str">
        <f>MID(Tabla1[[#This Row],[Aplicación]],6,2)</f>
        <v>10</v>
      </c>
      <c r="T2933" s="54" t="str">
        <f>VLOOKUP(Tabla1[[#This Row],[AREA]],Hoja1!A:B,2,FALSE)</f>
        <v>10. Personas mayores, familia y servicios sociales</v>
      </c>
      <c r="U2933" s="57" t="str">
        <f>MID(Tabla1[[#This Row],[Aplicación]],9,4)</f>
        <v>2412</v>
      </c>
      <c r="V2933" s="54" t="str">
        <f>VLOOKUP(Tabla1[[#This Row],[PROGRAMA]],Hoja1!A:B,2,FALSE)</f>
        <v>2412. Formación para el empleo</v>
      </c>
      <c r="W2933" s="57" t="str">
        <f>MID(Tabla1[[#This Row],[Aplicación]],14,2)</f>
        <v>22</v>
      </c>
      <c r="X2933" s="57" t="str">
        <f>MID(Tabla1[[#This Row],[Aplicación]],14,6)</f>
        <v>22199</v>
      </c>
    </row>
    <row r="2934" spans="1:24" x14ac:dyDescent="0.25">
      <c r="A2934" s="60">
        <v>220240026705</v>
      </c>
      <c r="B2934" s="43" t="s">
        <v>702</v>
      </c>
      <c r="C2934" s="61">
        <v>45468</v>
      </c>
      <c r="D2934" s="60">
        <v>22024000505</v>
      </c>
      <c r="E2934" s="43" t="s">
        <v>1335</v>
      </c>
      <c r="F2934" s="62">
        <v>907.65</v>
      </c>
      <c r="G2934" s="43" t="s">
        <v>81</v>
      </c>
      <c r="H2934" s="43" t="s">
        <v>3033</v>
      </c>
      <c r="I2934" s="69" t="s">
        <v>2934</v>
      </c>
      <c r="J2934" s="43" t="s">
        <v>398</v>
      </c>
      <c r="K2934" s="43" t="s">
        <v>398</v>
      </c>
      <c r="L2934" s="43" t="s">
        <v>413</v>
      </c>
      <c r="M2934" s="43" t="s">
        <v>395</v>
      </c>
      <c r="N2934" s="43" t="s">
        <v>396</v>
      </c>
      <c r="O2934" s="68" t="s">
        <v>325</v>
      </c>
      <c r="P2934" s="68" t="s">
        <v>2931</v>
      </c>
      <c r="Q2934" s="57" t="s">
        <v>2932</v>
      </c>
      <c r="R2934" s="35" t="s">
        <v>265</v>
      </c>
      <c r="S2934" s="57" t="str">
        <f>MID(Tabla1[[#This Row],[Aplicación]],6,2)</f>
        <v>10</v>
      </c>
      <c r="T2934" s="54" t="str">
        <f>VLOOKUP(Tabla1[[#This Row],[AREA]],Hoja1!A:B,2,FALSE)</f>
        <v>10. Personas mayores, familia y servicios sociales</v>
      </c>
      <c r="U2934" s="57" t="str">
        <f>MID(Tabla1[[#This Row],[Aplicación]],9,4)</f>
        <v>2412</v>
      </c>
      <c r="V2934" s="54" t="str">
        <f>VLOOKUP(Tabla1[[#This Row],[PROGRAMA]],Hoja1!A:B,2,FALSE)</f>
        <v>2412. Formación para el empleo</v>
      </c>
      <c r="W2934" s="57" t="str">
        <f>MID(Tabla1[[#This Row],[Aplicación]],14,2)</f>
        <v>22</v>
      </c>
      <c r="X2934" s="57" t="str">
        <f>MID(Tabla1[[#This Row],[Aplicación]],14,6)</f>
        <v>22199</v>
      </c>
    </row>
    <row r="2935" spans="1:24" x14ac:dyDescent="0.25">
      <c r="A2935" s="60">
        <v>220240026708</v>
      </c>
      <c r="B2935" s="43" t="s">
        <v>702</v>
      </c>
      <c r="C2935" s="61">
        <v>45468</v>
      </c>
      <c r="D2935" s="60">
        <v>22024000505</v>
      </c>
      <c r="E2935" s="43" t="s">
        <v>1335</v>
      </c>
      <c r="F2935" s="62">
        <v>90.75</v>
      </c>
      <c r="G2935" s="43" t="s">
        <v>876</v>
      </c>
      <c r="H2935" s="43" t="s">
        <v>3042</v>
      </c>
      <c r="I2935" s="69" t="s">
        <v>2934</v>
      </c>
      <c r="J2935" s="43" t="s">
        <v>398</v>
      </c>
      <c r="K2935" s="43" t="s">
        <v>398</v>
      </c>
      <c r="L2935" s="43" t="s">
        <v>413</v>
      </c>
      <c r="M2935" s="43" t="s">
        <v>395</v>
      </c>
      <c r="N2935" s="43" t="s">
        <v>396</v>
      </c>
      <c r="O2935" s="68" t="s">
        <v>325</v>
      </c>
      <c r="P2935" s="68" t="s">
        <v>2931</v>
      </c>
      <c r="Q2935" s="57" t="s">
        <v>2932</v>
      </c>
      <c r="R2935" s="35" t="s">
        <v>265</v>
      </c>
      <c r="S2935" s="57" t="str">
        <f>MID(Tabla1[[#This Row],[Aplicación]],6,2)</f>
        <v>10</v>
      </c>
      <c r="T2935" s="54" t="str">
        <f>VLOOKUP(Tabla1[[#This Row],[AREA]],Hoja1!A:B,2,FALSE)</f>
        <v>10. Personas mayores, familia y servicios sociales</v>
      </c>
      <c r="U2935" s="57" t="str">
        <f>MID(Tabla1[[#This Row],[Aplicación]],9,4)</f>
        <v>2412</v>
      </c>
      <c r="V2935" s="54" t="str">
        <f>VLOOKUP(Tabla1[[#This Row],[PROGRAMA]],Hoja1!A:B,2,FALSE)</f>
        <v>2412. Formación para el empleo</v>
      </c>
      <c r="W2935" s="57" t="str">
        <f>MID(Tabla1[[#This Row],[Aplicación]],14,2)</f>
        <v>22</v>
      </c>
      <c r="X2935" s="57" t="str">
        <f>MID(Tabla1[[#This Row],[Aplicación]],14,6)</f>
        <v>22199</v>
      </c>
    </row>
    <row r="2936" spans="1:24" x14ac:dyDescent="0.25">
      <c r="A2936" s="60">
        <v>220240024211</v>
      </c>
      <c r="B2936" s="43" t="s">
        <v>702</v>
      </c>
      <c r="C2936" s="61">
        <v>45461</v>
      </c>
      <c r="D2936" s="60">
        <v>22024000506</v>
      </c>
      <c r="E2936" s="43" t="s">
        <v>1335</v>
      </c>
      <c r="F2936" s="62">
        <v>536.97</v>
      </c>
      <c r="G2936" s="43" t="s">
        <v>41</v>
      </c>
      <c r="H2936" s="43" t="s">
        <v>3214</v>
      </c>
      <c r="I2936" s="69" t="s">
        <v>2934</v>
      </c>
      <c r="J2936" s="43" t="s">
        <v>398</v>
      </c>
      <c r="K2936" s="43" t="s">
        <v>398</v>
      </c>
      <c r="L2936" s="43" t="s">
        <v>413</v>
      </c>
      <c r="M2936" s="43" t="s">
        <v>395</v>
      </c>
      <c r="N2936" s="43" t="s">
        <v>396</v>
      </c>
      <c r="O2936" s="68" t="s">
        <v>325</v>
      </c>
      <c r="P2936" s="68" t="s">
        <v>2931</v>
      </c>
      <c r="Q2936" s="57" t="s">
        <v>2932</v>
      </c>
      <c r="R2936" s="35" t="s">
        <v>265</v>
      </c>
      <c r="S2936" s="57" t="str">
        <f>MID(Tabla1[[#This Row],[Aplicación]],6,2)</f>
        <v>10</v>
      </c>
      <c r="T2936" s="54" t="str">
        <f>VLOOKUP(Tabla1[[#This Row],[AREA]],Hoja1!A:B,2,FALSE)</f>
        <v>10. Personas mayores, familia y servicios sociales</v>
      </c>
      <c r="U2936" s="57" t="str">
        <f>MID(Tabla1[[#This Row],[Aplicación]],9,4)</f>
        <v>2412</v>
      </c>
      <c r="V2936" s="54" t="str">
        <f>VLOOKUP(Tabla1[[#This Row],[PROGRAMA]],Hoja1!A:B,2,FALSE)</f>
        <v>2412. Formación para el empleo</v>
      </c>
      <c r="W2936" s="57" t="str">
        <f>MID(Tabla1[[#This Row],[Aplicación]],14,2)</f>
        <v>22</v>
      </c>
      <c r="X2936" s="57" t="str">
        <f>MID(Tabla1[[#This Row],[Aplicación]],14,6)</f>
        <v>22199</v>
      </c>
    </row>
    <row r="2937" spans="1:24" x14ac:dyDescent="0.25">
      <c r="A2937" s="60">
        <v>220240024227</v>
      </c>
      <c r="B2937" s="43" t="s">
        <v>702</v>
      </c>
      <c r="C2937" s="61">
        <v>45461</v>
      </c>
      <c r="D2937" s="60">
        <v>22024000505</v>
      </c>
      <c r="E2937" s="43" t="s">
        <v>1335</v>
      </c>
      <c r="F2937" s="62">
        <v>470.17</v>
      </c>
      <c r="G2937" s="43" t="s">
        <v>81</v>
      </c>
      <c r="H2937" s="43" t="s">
        <v>3246</v>
      </c>
      <c r="I2937" s="69" t="s">
        <v>2934</v>
      </c>
      <c r="J2937" s="43" t="s">
        <v>398</v>
      </c>
      <c r="K2937" s="43" t="s">
        <v>398</v>
      </c>
      <c r="L2937" s="43" t="s">
        <v>413</v>
      </c>
      <c r="M2937" s="43" t="s">
        <v>395</v>
      </c>
      <c r="N2937" s="43" t="s">
        <v>396</v>
      </c>
      <c r="O2937" s="68" t="s">
        <v>325</v>
      </c>
      <c r="P2937" s="68" t="s">
        <v>2931</v>
      </c>
      <c r="Q2937" s="57" t="s">
        <v>2932</v>
      </c>
      <c r="R2937" s="35" t="s">
        <v>265</v>
      </c>
      <c r="S2937" s="57" t="str">
        <f>MID(Tabla1[[#This Row],[Aplicación]],6,2)</f>
        <v>10</v>
      </c>
      <c r="T2937" s="54" t="str">
        <f>VLOOKUP(Tabla1[[#This Row],[AREA]],Hoja1!A:B,2,FALSE)</f>
        <v>10. Personas mayores, familia y servicios sociales</v>
      </c>
      <c r="U2937" s="57" t="str">
        <f>MID(Tabla1[[#This Row],[Aplicación]],9,4)</f>
        <v>2412</v>
      </c>
      <c r="V2937" s="54" t="str">
        <f>VLOOKUP(Tabla1[[#This Row],[PROGRAMA]],Hoja1!A:B,2,FALSE)</f>
        <v>2412. Formación para el empleo</v>
      </c>
      <c r="W2937" s="57" t="str">
        <f>MID(Tabla1[[#This Row],[Aplicación]],14,2)</f>
        <v>22</v>
      </c>
      <c r="X2937" s="57" t="str">
        <f>MID(Tabla1[[#This Row],[Aplicación]],14,6)</f>
        <v>22199</v>
      </c>
    </row>
    <row r="2938" spans="1:24" x14ac:dyDescent="0.25">
      <c r="A2938" s="60">
        <v>220240022500</v>
      </c>
      <c r="B2938" s="43" t="s">
        <v>390</v>
      </c>
      <c r="C2938" s="61">
        <v>45446</v>
      </c>
      <c r="D2938" s="60">
        <v>22024004847</v>
      </c>
      <c r="E2938" s="43" t="s">
        <v>1335</v>
      </c>
      <c r="F2938" s="62">
        <v>121.7</v>
      </c>
      <c r="G2938" s="43" t="s">
        <v>3448</v>
      </c>
      <c r="H2938" s="43" t="s">
        <v>3449</v>
      </c>
      <c r="I2938" s="69" t="s">
        <v>2930</v>
      </c>
      <c r="J2938" s="43" t="s">
        <v>398</v>
      </c>
      <c r="K2938" s="43" t="s">
        <v>398</v>
      </c>
      <c r="L2938" s="43" t="s">
        <v>413</v>
      </c>
      <c r="M2938" s="43" t="s">
        <v>585</v>
      </c>
      <c r="N2938" s="43" t="s">
        <v>539</v>
      </c>
      <c r="O2938" s="68" t="s">
        <v>326</v>
      </c>
      <c r="P2938" s="68" t="s">
        <v>2931</v>
      </c>
      <c r="Q2938" s="57" t="s">
        <v>2932</v>
      </c>
      <c r="R2938" s="35" t="s">
        <v>265</v>
      </c>
      <c r="S2938" s="57" t="str">
        <f>MID(Tabla1[[#This Row],[Aplicación]],6,2)</f>
        <v>10</v>
      </c>
      <c r="T2938" s="54" t="str">
        <f>VLOOKUP(Tabla1[[#This Row],[AREA]],Hoja1!A:B,2,FALSE)</f>
        <v>10. Personas mayores, familia y servicios sociales</v>
      </c>
      <c r="U2938" s="57" t="str">
        <f>MID(Tabla1[[#This Row],[Aplicación]],9,4)</f>
        <v>2412</v>
      </c>
      <c r="V2938" s="54" t="str">
        <f>VLOOKUP(Tabla1[[#This Row],[PROGRAMA]],Hoja1!A:B,2,FALSE)</f>
        <v>2412. Formación para el empleo</v>
      </c>
      <c r="W2938" s="57" t="str">
        <f>MID(Tabla1[[#This Row],[Aplicación]],14,2)</f>
        <v>22</v>
      </c>
      <c r="X2938" s="57" t="str">
        <f>MID(Tabla1[[#This Row],[Aplicación]],14,6)</f>
        <v>22199</v>
      </c>
    </row>
    <row r="2939" spans="1:24" x14ac:dyDescent="0.25">
      <c r="A2939" s="60">
        <v>220240022080</v>
      </c>
      <c r="B2939" s="43" t="s">
        <v>702</v>
      </c>
      <c r="C2939" s="61">
        <v>45441</v>
      </c>
      <c r="D2939" s="60">
        <v>22024000505</v>
      </c>
      <c r="E2939" s="43" t="s">
        <v>1335</v>
      </c>
      <c r="F2939" s="62">
        <v>360.58</v>
      </c>
      <c r="G2939" s="43" t="s">
        <v>776</v>
      </c>
      <c r="H2939" s="43" t="s">
        <v>3537</v>
      </c>
      <c r="I2939" s="69" t="s">
        <v>2934</v>
      </c>
      <c r="J2939" s="43" t="s">
        <v>398</v>
      </c>
      <c r="K2939" s="43" t="s">
        <v>398</v>
      </c>
      <c r="L2939" s="43" t="s">
        <v>413</v>
      </c>
      <c r="M2939" s="43" t="s">
        <v>395</v>
      </c>
      <c r="N2939" s="43" t="s">
        <v>396</v>
      </c>
      <c r="O2939" s="68" t="s">
        <v>325</v>
      </c>
      <c r="P2939" s="68" t="s">
        <v>2931</v>
      </c>
      <c r="Q2939" s="57" t="s">
        <v>2932</v>
      </c>
      <c r="R2939" s="35" t="s">
        <v>265</v>
      </c>
      <c r="S2939" s="57" t="str">
        <f>MID(Tabla1[[#This Row],[Aplicación]],6,2)</f>
        <v>10</v>
      </c>
      <c r="T2939" s="54" t="str">
        <f>VLOOKUP(Tabla1[[#This Row],[AREA]],Hoja1!A:B,2,FALSE)</f>
        <v>10. Personas mayores, familia y servicios sociales</v>
      </c>
      <c r="U2939" s="57" t="str">
        <f>MID(Tabla1[[#This Row],[Aplicación]],9,4)</f>
        <v>2412</v>
      </c>
      <c r="V2939" s="54" t="str">
        <f>VLOOKUP(Tabla1[[#This Row],[PROGRAMA]],Hoja1!A:B,2,FALSE)</f>
        <v>2412. Formación para el empleo</v>
      </c>
      <c r="W2939" s="57" t="str">
        <f>MID(Tabla1[[#This Row],[Aplicación]],14,2)</f>
        <v>22</v>
      </c>
      <c r="X2939" s="57" t="str">
        <f>MID(Tabla1[[#This Row],[Aplicación]],14,6)</f>
        <v>22199</v>
      </c>
    </row>
    <row r="2940" spans="1:24" x14ac:dyDescent="0.25">
      <c r="A2940" s="60">
        <v>220240021931</v>
      </c>
      <c r="B2940" s="43" t="s">
        <v>702</v>
      </c>
      <c r="C2940" s="61">
        <v>45441</v>
      </c>
      <c r="D2940" s="60">
        <v>22024000505</v>
      </c>
      <c r="E2940" s="43" t="s">
        <v>1335</v>
      </c>
      <c r="F2940" s="62">
        <v>85.83</v>
      </c>
      <c r="G2940" s="43" t="s">
        <v>81</v>
      </c>
      <c r="H2940" s="43" t="s">
        <v>3559</v>
      </c>
      <c r="I2940" s="69" t="s">
        <v>2934</v>
      </c>
      <c r="J2940" s="43" t="s">
        <v>398</v>
      </c>
      <c r="K2940" s="43" t="s">
        <v>398</v>
      </c>
      <c r="L2940" s="43" t="s">
        <v>413</v>
      </c>
      <c r="M2940" s="43" t="s">
        <v>395</v>
      </c>
      <c r="N2940" s="43" t="s">
        <v>396</v>
      </c>
      <c r="O2940" s="68" t="s">
        <v>325</v>
      </c>
      <c r="P2940" s="68" t="s">
        <v>2931</v>
      </c>
      <c r="Q2940" s="57" t="s">
        <v>2932</v>
      </c>
      <c r="R2940" s="35" t="s">
        <v>265</v>
      </c>
      <c r="S2940" s="57" t="str">
        <f>MID(Tabla1[[#This Row],[Aplicación]],6,2)</f>
        <v>10</v>
      </c>
      <c r="T2940" s="54" t="str">
        <f>VLOOKUP(Tabla1[[#This Row],[AREA]],Hoja1!A:B,2,FALSE)</f>
        <v>10. Personas mayores, familia y servicios sociales</v>
      </c>
      <c r="U2940" s="57" t="str">
        <f>MID(Tabla1[[#This Row],[Aplicación]],9,4)</f>
        <v>2412</v>
      </c>
      <c r="V2940" s="54" t="str">
        <f>VLOOKUP(Tabla1[[#This Row],[PROGRAMA]],Hoja1!A:B,2,FALSE)</f>
        <v>2412. Formación para el empleo</v>
      </c>
      <c r="W2940" s="57" t="str">
        <f>MID(Tabla1[[#This Row],[Aplicación]],14,2)</f>
        <v>22</v>
      </c>
      <c r="X2940" s="57" t="str">
        <f>MID(Tabla1[[#This Row],[Aplicación]],14,6)</f>
        <v>22199</v>
      </c>
    </row>
    <row r="2941" spans="1:24" x14ac:dyDescent="0.25">
      <c r="A2941" s="60">
        <v>220240018193</v>
      </c>
      <c r="B2941" s="43" t="s">
        <v>702</v>
      </c>
      <c r="C2941" s="61">
        <v>45429</v>
      </c>
      <c r="D2941" s="60">
        <v>22024000506</v>
      </c>
      <c r="E2941" s="43" t="s">
        <v>1335</v>
      </c>
      <c r="F2941" s="62">
        <v>676.35</v>
      </c>
      <c r="G2941" s="43" t="s">
        <v>681</v>
      </c>
      <c r="H2941" s="43" t="s">
        <v>3819</v>
      </c>
      <c r="I2941" s="69" t="s">
        <v>2934</v>
      </c>
      <c r="J2941" s="43" t="s">
        <v>398</v>
      </c>
      <c r="K2941" s="43" t="s">
        <v>398</v>
      </c>
      <c r="L2941" s="43" t="s">
        <v>413</v>
      </c>
      <c r="M2941" s="43" t="s">
        <v>395</v>
      </c>
      <c r="N2941" s="43" t="s">
        <v>396</v>
      </c>
      <c r="O2941" s="68" t="s">
        <v>325</v>
      </c>
      <c r="P2941" s="68" t="s">
        <v>2931</v>
      </c>
      <c r="Q2941" s="57" t="s">
        <v>2932</v>
      </c>
      <c r="R2941" s="35" t="s">
        <v>265</v>
      </c>
      <c r="S2941" s="57" t="str">
        <f>MID(Tabla1[[#This Row],[Aplicación]],6,2)</f>
        <v>10</v>
      </c>
      <c r="T2941" s="54" t="str">
        <f>VLOOKUP(Tabla1[[#This Row],[AREA]],Hoja1!A:B,2,FALSE)</f>
        <v>10. Personas mayores, familia y servicios sociales</v>
      </c>
      <c r="U2941" s="57" t="str">
        <f>MID(Tabla1[[#This Row],[Aplicación]],9,4)</f>
        <v>2412</v>
      </c>
      <c r="V2941" s="54" t="str">
        <f>VLOOKUP(Tabla1[[#This Row],[PROGRAMA]],Hoja1!A:B,2,FALSE)</f>
        <v>2412. Formación para el empleo</v>
      </c>
      <c r="W2941" s="57" t="str">
        <f>MID(Tabla1[[#This Row],[Aplicación]],14,2)</f>
        <v>22</v>
      </c>
      <c r="X2941" s="57" t="str">
        <f>MID(Tabla1[[#This Row],[Aplicación]],14,6)</f>
        <v>22199</v>
      </c>
    </row>
    <row r="2942" spans="1:24" x14ac:dyDescent="0.25">
      <c r="A2942" s="60">
        <v>220240018195</v>
      </c>
      <c r="B2942" s="43" t="s">
        <v>702</v>
      </c>
      <c r="C2942" s="61">
        <v>45429</v>
      </c>
      <c r="D2942" s="60">
        <v>22024000505</v>
      </c>
      <c r="E2942" s="43" t="s">
        <v>1335</v>
      </c>
      <c r="F2942" s="62">
        <v>1602.63</v>
      </c>
      <c r="G2942" s="43" t="s">
        <v>681</v>
      </c>
      <c r="H2942" s="43" t="s">
        <v>3820</v>
      </c>
      <c r="I2942" s="69" t="s">
        <v>2934</v>
      </c>
      <c r="J2942" s="43" t="s">
        <v>398</v>
      </c>
      <c r="K2942" s="43" t="s">
        <v>398</v>
      </c>
      <c r="L2942" s="43" t="s">
        <v>413</v>
      </c>
      <c r="M2942" s="43" t="s">
        <v>395</v>
      </c>
      <c r="N2942" s="43" t="s">
        <v>396</v>
      </c>
      <c r="O2942" s="68" t="s">
        <v>325</v>
      </c>
      <c r="P2942" s="68" t="s">
        <v>2931</v>
      </c>
      <c r="Q2942" s="57" t="s">
        <v>2932</v>
      </c>
      <c r="R2942" s="35" t="s">
        <v>265</v>
      </c>
      <c r="S2942" s="57" t="str">
        <f>MID(Tabla1[[#This Row],[Aplicación]],6,2)</f>
        <v>10</v>
      </c>
      <c r="T2942" s="54" t="str">
        <f>VLOOKUP(Tabla1[[#This Row],[AREA]],Hoja1!A:B,2,FALSE)</f>
        <v>10. Personas mayores, familia y servicios sociales</v>
      </c>
      <c r="U2942" s="57" t="str">
        <f>MID(Tabla1[[#This Row],[Aplicación]],9,4)</f>
        <v>2412</v>
      </c>
      <c r="V2942" s="54" t="str">
        <f>VLOOKUP(Tabla1[[#This Row],[PROGRAMA]],Hoja1!A:B,2,FALSE)</f>
        <v>2412. Formación para el empleo</v>
      </c>
      <c r="W2942" s="57" t="str">
        <f>MID(Tabla1[[#This Row],[Aplicación]],14,2)</f>
        <v>22</v>
      </c>
      <c r="X2942" s="57" t="str">
        <f>MID(Tabla1[[#This Row],[Aplicación]],14,6)</f>
        <v>22199</v>
      </c>
    </row>
    <row r="2943" spans="1:24" x14ac:dyDescent="0.25">
      <c r="A2943" s="60">
        <v>220240018078</v>
      </c>
      <c r="B2943" s="43" t="s">
        <v>702</v>
      </c>
      <c r="C2943" s="61">
        <v>45429</v>
      </c>
      <c r="D2943" s="60">
        <v>22024000506</v>
      </c>
      <c r="E2943" s="43" t="s">
        <v>1335</v>
      </c>
      <c r="F2943" s="62">
        <v>149.02000000000001</v>
      </c>
      <c r="G2943" s="43" t="s">
        <v>776</v>
      </c>
      <c r="H2943" s="43" t="s">
        <v>3822</v>
      </c>
      <c r="I2943" s="69" t="s">
        <v>2934</v>
      </c>
      <c r="J2943" s="43" t="s">
        <v>398</v>
      </c>
      <c r="K2943" s="43" t="s">
        <v>398</v>
      </c>
      <c r="L2943" s="43" t="s">
        <v>413</v>
      </c>
      <c r="M2943" s="43" t="s">
        <v>395</v>
      </c>
      <c r="N2943" s="43" t="s">
        <v>396</v>
      </c>
      <c r="O2943" s="68" t="s">
        <v>325</v>
      </c>
      <c r="P2943" s="68" t="s">
        <v>2931</v>
      </c>
      <c r="Q2943" s="57" t="s">
        <v>2932</v>
      </c>
      <c r="R2943" s="35" t="s">
        <v>265</v>
      </c>
      <c r="S2943" s="57" t="str">
        <f>MID(Tabla1[[#This Row],[Aplicación]],6,2)</f>
        <v>10</v>
      </c>
      <c r="T2943" s="54" t="str">
        <f>VLOOKUP(Tabla1[[#This Row],[AREA]],Hoja1!A:B,2,FALSE)</f>
        <v>10. Personas mayores, familia y servicios sociales</v>
      </c>
      <c r="U2943" s="57" t="str">
        <f>MID(Tabla1[[#This Row],[Aplicación]],9,4)</f>
        <v>2412</v>
      </c>
      <c r="V2943" s="54" t="str">
        <f>VLOOKUP(Tabla1[[#This Row],[PROGRAMA]],Hoja1!A:B,2,FALSE)</f>
        <v>2412. Formación para el empleo</v>
      </c>
      <c r="W2943" s="57" t="str">
        <f>MID(Tabla1[[#This Row],[Aplicación]],14,2)</f>
        <v>22</v>
      </c>
      <c r="X2943" s="57" t="str">
        <f>MID(Tabla1[[#This Row],[Aplicación]],14,6)</f>
        <v>22199</v>
      </c>
    </row>
    <row r="2944" spans="1:24" x14ac:dyDescent="0.25">
      <c r="A2944" s="60">
        <v>220240018090</v>
      </c>
      <c r="B2944" s="43" t="s">
        <v>702</v>
      </c>
      <c r="C2944" s="61">
        <v>45429</v>
      </c>
      <c r="D2944" s="60">
        <v>22024000505</v>
      </c>
      <c r="E2944" s="43" t="s">
        <v>1335</v>
      </c>
      <c r="F2944" s="62">
        <v>328.02</v>
      </c>
      <c r="G2944" s="43" t="s">
        <v>876</v>
      </c>
      <c r="H2944" s="43" t="s">
        <v>3824</v>
      </c>
      <c r="I2944" s="69" t="s">
        <v>2934</v>
      </c>
      <c r="J2944" s="43" t="s">
        <v>398</v>
      </c>
      <c r="K2944" s="43" t="s">
        <v>398</v>
      </c>
      <c r="L2944" s="43" t="s">
        <v>413</v>
      </c>
      <c r="M2944" s="43" t="s">
        <v>395</v>
      </c>
      <c r="N2944" s="43" t="s">
        <v>396</v>
      </c>
      <c r="O2944" s="68" t="s">
        <v>325</v>
      </c>
      <c r="P2944" s="68" t="s">
        <v>2931</v>
      </c>
      <c r="Q2944" s="57" t="s">
        <v>2932</v>
      </c>
      <c r="R2944" s="35" t="s">
        <v>265</v>
      </c>
      <c r="S2944" s="57" t="str">
        <f>MID(Tabla1[[#This Row],[Aplicación]],6,2)</f>
        <v>10</v>
      </c>
      <c r="T2944" s="54" t="str">
        <f>VLOOKUP(Tabla1[[#This Row],[AREA]],Hoja1!A:B,2,FALSE)</f>
        <v>10. Personas mayores, familia y servicios sociales</v>
      </c>
      <c r="U2944" s="57" t="str">
        <f>MID(Tabla1[[#This Row],[Aplicación]],9,4)</f>
        <v>2412</v>
      </c>
      <c r="V2944" s="54" t="str">
        <f>VLOOKUP(Tabla1[[#This Row],[PROGRAMA]],Hoja1!A:B,2,FALSE)</f>
        <v>2412. Formación para el empleo</v>
      </c>
      <c r="W2944" s="57" t="str">
        <f>MID(Tabla1[[#This Row],[Aplicación]],14,2)</f>
        <v>22</v>
      </c>
      <c r="X2944" s="57" t="str">
        <f>MID(Tabla1[[#This Row],[Aplicación]],14,6)</f>
        <v>22199</v>
      </c>
    </row>
    <row r="2945" spans="1:24" x14ac:dyDescent="0.25">
      <c r="A2945" s="60">
        <v>220240018205</v>
      </c>
      <c r="B2945" s="43" t="s">
        <v>702</v>
      </c>
      <c r="C2945" s="61">
        <v>45429</v>
      </c>
      <c r="D2945" s="60">
        <v>22024000505</v>
      </c>
      <c r="E2945" s="43" t="s">
        <v>1335</v>
      </c>
      <c r="F2945" s="62">
        <v>200.23</v>
      </c>
      <c r="G2945" s="43" t="s">
        <v>827</v>
      </c>
      <c r="H2945" s="43" t="s">
        <v>3826</v>
      </c>
      <c r="I2945" s="69" t="s">
        <v>2934</v>
      </c>
      <c r="J2945" s="43" t="s">
        <v>398</v>
      </c>
      <c r="K2945" s="43" t="s">
        <v>398</v>
      </c>
      <c r="L2945" s="43" t="s">
        <v>413</v>
      </c>
      <c r="M2945" s="43" t="s">
        <v>395</v>
      </c>
      <c r="N2945" s="43" t="s">
        <v>396</v>
      </c>
      <c r="O2945" s="68" t="s">
        <v>325</v>
      </c>
      <c r="P2945" s="68" t="s">
        <v>2931</v>
      </c>
      <c r="Q2945" s="57" t="s">
        <v>2932</v>
      </c>
      <c r="R2945" s="35" t="s">
        <v>265</v>
      </c>
      <c r="S2945" s="57" t="str">
        <f>MID(Tabla1[[#This Row],[Aplicación]],6,2)</f>
        <v>10</v>
      </c>
      <c r="T2945" s="54" t="str">
        <f>VLOOKUP(Tabla1[[#This Row],[AREA]],Hoja1!A:B,2,FALSE)</f>
        <v>10. Personas mayores, familia y servicios sociales</v>
      </c>
      <c r="U2945" s="57" t="str">
        <f>MID(Tabla1[[#This Row],[Aplicación]],9,4)</f>
        <v>2412</v>
      </c>
      <c r="V2945" s="54" t="str">
        <f>VLOOKUP(Tabla1[[#This Row],[PROGRAMA]],Hoja1!A:B,2,FALSE)</f>
        <v>2412. Formación para el empleo</v>
      </c>
      <c r="W2945" s="57" t="str">
        <f>MID(Tabla1[[#This Row],[Aplicación]],14,2)</f>
        <v>22</v>
      </c>
      <c r="X2945" s="57" t="str">
        <f>MID(Tabla1[[#This Row],[Aplicación]],14,6)</f>
        <v>22199</v>
      </c>
    </row>
    <row r="2946" spans="1:24" x14ac:dyDescent="0.25">
      <c r="A2946" s="60">
        <v>220240013222</v>
      </c>
      <c r="B2946" s="43" t="s">
        <v>390</v>
      </c>
      <c r="C2946" s="61">
        <v>45408</v>
      </c>
      <c r="D2946" s="60">
        <v>22024004185</v>
      </c>
      <c r="E2946" s="43" t="s">
        <v>1335</v>
      </c>
      <c r="F2946" s="62">
        <v>194.89</v>
      </c>
      <c r="G2946" s="43" t="s">
        <v>3448</v>
      </c>
      <c r="H2946" s="43" t="s">
        <v>4259</v>
      </c>
      <c r="I2946" s="69" t="s">
        <v>2930</v>
      </c>
      <c r="J2946" s="43" t="s">
        <v>398</v>
      </c>
      <c r="K2946" s="43" t="s">
        <v>398</v>
      </c>
      <c r="L2946" s="43" t="s">
        <v>413</v>
      </c>
      <c r="M2946" s="43" t="s">
        <v>585</v>
      </c>
      <c r="N2946" s="43" t="s">
        <v>539</v>
      </c>
      <c r="O2946" s="68" t="s">
        <v>326</v>
      </c>
      <c r="P2946" s="68" t="s">
        <v>2931</v>
      </c>
      <c r="Q2946" s="57" t="s">
        <v>2932</v>
      </c>
      <c r="R2946" s="35" t="s">
        <v>265</v>
      </c>
      <c r="S2946" s="57" t="str">
        <f>MID(Tabla1[[#This Row],[Aplicación]],6,2)</f>
        <v>10</v>
      </c>
      <c r="T2946" s="54" t="str">
        <f>VLOOKUP(Tabla1[[#This Row],[AREA]],Hoja1!A:B,2,FALSE)</f>
        <v>10. Personas mayores, familia y servicios sociales</v>
      </c>
      <c r="U2946" s="57" t="str">
        <f>MID(Tabla1[[#This Row],[Aplicación]],9,4)</f>
        <v>2412</v>
      </c>
      <c r="V2946" s="54" t="str">
        <f>VLOOKUP(Tabla1[[#This Row],[PROGRAMA]],Hoja1!A:B,2,FALSE)</f>
        <v>2412. Formación para el empleo</v>
      </c>
      <c r="W2946" s="57" t="str">
        <f>MID(Tabla1[[#This Row],[Aplicación]],14,2)</f>
        <v>22</v>
      </c>
      <c r="X2946" s="57" t="str">
        <f>MID(Tabla1[[#This Row],[Aplicación]],14,6)</f>
        <v>22199</v>
      </c>
    </row>
    <row r="2947" spans="1:24" x14ac:dyDescent="0.25">
      <c r="A2947" s="60">
        <v>220240011044</v>
      </c>
      <c r="B2947" s="43" t="s">
        <v>390</v>
      </c>
      <c r="C2947" s="61">
        <v>45392</v>
      </c>
      <c r="D2947" s="60">
        <v>22024003853</v>
      </c>
      <c r="E2947" s="43" t="s">
        <v>1335</v>
      </c>
      <c r="F2947" s="62">
        <v>30.21</v>
      </c>
      <c r="G2947" s="43" t="s">
        <v>64</v>
      </c>
      <c r="H2947" s="43" t="s">
        <v>4596</v>
      </c>
      <c r="I2947" s="69" t="s">
        <v>2930</v>
      </c>
      <c r="J2947" s="43" t="s">
        <v>398</v>
      </c>
      <c r="K2947" s="43" t="s">
        <v>398</v>
      </c>
      <c r="L2947" s="43" t="s">
        <v>399</v>
      </c>
      <c r="M2947" s="43" t="s">
        <v>585</v>
      </c>
      <c r="N2947" s="43" t="s">
        <v>539</v>
      </c>
      <c r="O2947" s="68" t="s">
        <v>326</v>
      </c>
      <c r="P2947" s="68" t="s">
        <v>2931</v>
      </c>
      <c r="Q2947" s="57" t="s">
        <v>2932</v>
      </c>
      <c r="R2947" s="35" t="s">
        <v>265</v>
      </c>
      <c r="S2947" s="57" t="str">
        <f>MID(Tabla1[[#This Row],[Aplicación]],6,2)</f>
        <v>10</v>
      </c>
      <c r="T2947" s="54" t="str">
        <f>VLOOKUP(Tabla1[[#This Row],[AREA]],Hoja1!A:B,2,FALSE)</f>
        <v>10. Personas mayores, familia y servicios sociales</v>
      </c>
      <c r="U2947" s="57" t="str">
        <f>MID(Tabla1[[#This Row],[Aplicación]],9,4)</f>
        <v>2412</v>
      </c>
      <c r="V2947" s="54" t="str">
        <f>VLOOKUP(Tabla1[[#This Row],[PROGRAMA]],Hoja1!A:B,2,FALSE)</f>
        <v>2412. Formación para el empleo</v>
      </c>
      <c r="W2947" s="57" t="str">
        <f>MID(Tabla1[[#This Row],[Aplicación]],14,2)</f>
        <v>22</v>
      </c>
      <c r="X2947" s="57" t="str">
        <f>MID(Tabla1[[#This Row],[Aplicación]],14,6)</f>
        <v>22199</v>
      </c>
    </row>
    <row r="2948" spans="1:24" x14ac:dyDescent="0.25">
      <c r="A2948" s="60">
        <v>220240011044</v>
      </c>
      <c r="B2948" s="43" t="s">
        <v>390</v>
      </c>
      <c r="C2948" s="61">
        <v>45392</v>
      </c>
      <c r="D2948" s="60">
        <v>22024003851</v>
      </c>
      <c r="E2948" s="43" t="s">
        <v>1335</v>
      </c>
      <c r="F2948" s="62">
        <v>37.770000000000003</v>
      </c>
      <c r="G2948" s="43" t="s">
        <v>64</v>
      </c>
      <c r="H2948" s="43" t="s">
        <v>4596</v>
      </c>
      <c r="I2948" s="69" t="s">
        <v>2930</v>
      </c>
      <c r="J2948" s="43" t="s">
        <v>398</v>
      </c>
      <c r="K2948" s="43" t="s">
        <v>398</v>
      </c>
      <c r="L2948" s="43" t="s">
        <v>399</v>
      </c>
      <c r="M2948" s="43" t="s">
        <v>585</v>
      </c>
      <c r="N2948" s="43" t="s">
        <v>539</v>
      </c>
      <c r="O2948" s="68" t="s">
        <v>326</v>
      </c>
      <c r="P2948" s="68" t="s">
        <v>2931</v>
      </c>
      <c r="Q2948" s="57" t="s">
        <v>2932</v>
      </c>
      <c r="R2948" s="35" t="s">
        <v>265</v>
      </c>
      <c r="S2948" s="57" t="str">
        <f>MID(Tabla1[[#This Row],[Aplicación]],6,2)</f>
        <v>10</v>
      </c>
      <c r="T2948" s="54" t="str">
        <f>VLOOKUP(Tabla1[[#This Row],[AREA]],Hoja1!A:B,2,FALSE)</f>
        <v>10. Personas mayores, familia y servicios sociales</v>
      </c>
      <c r="U2948" s="57" t="str">
        <f>MID(Tabla1[[#This Row],[Aplicación]],9,4)</f>
        <v>2412</v>
      </c>
      <c r="V2948" s="54" t="str">
        <f>VLOOKUP(Tabla1[[#This Row],[PROGRAMA]],Hoja1!A:B,2,FALSE)</f>
        <v>2412. Formación para el empleo</v>
      </c>
      <c r="W2948" s="57" t="str">
        <f>MID(Tabla1[[#This Row],[Aplicación]],14,2)</f>
        <v>22</v>
      </c>
      <c r="X2948" s="57" t="str">
        <f>MID(Tabla1[[#This Row],[Aplicación]],14,6)</f>
        <v>22199</v>
      </c>
    </row>
    <row r="2949" spans="1:24" x14ac:dyDescent="0.25">
      <c r="A2949" s="60">
        <v>220240011044</v>
      </c>
      <c r="B2949" s="43" t="s">
        <v>390</v>
      </c>
      <c r="C2949" s="61">
        <v>45392</v>
      </c>
      <c r="D2949" s="60">
        <v>22024003852</v>
      </c>
      <c r="E2949" s="43" t="s">
        <v>1335</v>
      </c>
      <c r="F2949" s="62">
        <v>37.770000000000003</v>
      </c>
      <c r="G2949" s="43" t="s">
        <v>64</v>
      </c>
      <c r="H2949" s="43" t="s">
        <v>4596</v>
      </c>
      <c r="I2949" s="69" t="s">
        <v>2930</v>
      </c>
      <c r="J2949" s="43" t="s">
        <v>398</v>
      </c>
      <c r="K2949" s="43" t="s">
        <v>398</v>
      </c>
      <c r="L2949" s="43" t="s">
        <v>399</v>
      </c>
      <c r="M2949" s="43" t="s">
        <v>585</v>
      </c>
      <c r="N2949" s="43" t="s">
        <v>539</v>
      </c>
      <c r="O2949" s="68" t="s">
        <v>326</v>
      </c>
      <c r="P2949" s="68" t="s">
        <v>2931</v>
      </c>
      <c r="Q2949" s="57" t="s">
        <v>2932</v>
      </c>
      <c r="R2949" s="35" t="s">
        <v>265</v>
      </c>
      <c r="S2949" s="57" t="str">
        <f>MID(Tabla1[[#This Row],[Aplicación]],6,2)</f>
        <v>10</v>
      </c>
      <c r="T2949" s="54" t="str">
        <f>VLOOKUP(Tabla1[[#This Row],[AREA]],Hoja1!A:B,2,FALSE)</f>
        <v>10. Personas mayores, familia y servicios sociales</v>
      </c>
      <c r="U2949" s="57" t="str">
        <f>MID(Tabla1[[#This Row],[Aplicación]],9,4)</f>
        <v>2412</v>
      </c>
      <c r="V2949" s="54" t="str">
        <f>VLOOKUP(Tabla1[[#This Row],[PROGRAMA]],Hoja1!A:B,2,FALSE)</f>
        <v>2412. Formación para el empleo</v>
      </c>
      <c r="W2949" s="57" t="str">
        <f>MID(Tabla1[[#This Row],[Aplicación]],14,2)</f>
        <v>22</v>
      </c>
      <c r="X2949" s="57" t="str">
        <f>MID(Tabla1[[#This Row],[Aplicación]],14,6)</f>
        <v>22199</v>
      </c>
    </row>
    <row r="2950" spans="1:24" x14ac:dyDescent="0.25">
      <c r="A2950" s="60">
        <v>220240011043</v>
      </c>
      <c r="B2950" s="43" t="s">
        <v>390</v>
      </c>
      <c r="C2950" s="61">
        <v>45392</v>
      </c>
      <c r="D2950" s="60">
        <v>22024003848</v>
      </c>
      <c r="E2950" s="43" t="s">
        <v>1335</v>
      </c>
      <c r="F2950" s="62">
        <v>108.9</v>
      </c>
      <c r="G2950" s="43" t="s">
        <v>4597</v>
      </c>
      <c r="H2950" s="43" t="s">
        <v>4598</v>
      </c>
      <c r="I2950" s="69" t="s">
        <v>2930</v>
      </c>
      <c r="J2950" s="43" t="s">
        <v>699</v>
      </c>
      <c r="K2950" s="43" t="s">
        <v>398</v>
      </c>
      <c r="L2950" s="43" t="s">
        <v>413</v>
      </c>
      <c r="M2950" s="43" t="s">
        <v>585</v>
      </c>
      <c r="N2950" s="43" t="s">
        <v>539</v>
      </c>
      <c r="O2950" s="68" t="s">
        <v>326</v>
      </c>
      <c r="P2950" s="68" t="s">
        <v>2931</v>
      </c>
      <c r="Q2950" s="57" t="s">
        <v>2932</v>
      </c>
      <c r="R2950" s="35" t="s">
        <v>265</v>
      </c>
      <c r="S2950" s="57" t="str">
        <f>MID(Tabla1[[#This Row],[Aplicación]],6,2)</f>
        <v>10</v>
      </c>
      <c r="T2950" s="54" t="str">
        <f>VLOOKUP(Tabla1[[#This Row],[AREA]],Hoja1!A:B,2,FALSE)</f>
        <v>10. Personas mayores, familia y servicios sociales</v>
      </c>
      <c r="U2950" s="57" t="str">
        <f>MID(Tabla1[[#This Row],[Aplicación]],9,4)</f>
        <v>2412</v>
      </c>
      <c r="V2950" s="54" t="str">
        <f>VLOOKUP(Tabla1[[#This Row],[PROGRAMA]],Hoja1!A:B,2,FALSE)</f>
        <v>2412. Formación para el empleo</v>
      </c>
      <c r="W2950" s="57" t="str">
        <f>MID(Tabla1[[#This Row],[Aplicación]],14,2)</f>
        <v>22</v>
      </c>
      <c r="X2950" s="57" t="str">
        <f>MID(Tabla1[[#This Row],[Aplicación]],14,6)</f>
        <v>22199</v>
      </c>
    </row>
    <row r="2951" spans="1:24" x14ac:dyDescent="0.25">
      <c r="A2951" s="60">
        <v>220240036135</v>
      </c>
      <c r="B2951" s="43" t="s">
        <v>702</v>
      </c>
      <c r="C2951" s="61">
        <v>45511</v>
      </c>
      <c r="D2951" s="60">
        <v>22024000506</v>
      </c>
      <c r="E2951" s="43" t="s">
        <v>1335</v>
      </c>
      <c r="F2951" s="62">
        <v>139.74</v>
      </c>
      <c r="G2951" s="43" t="s">
        <v>40</v>
      </c>
      <c r="H2951" s="43" t="s">
        <v>4894</v>
      </c>
      <c r="I2951" s="69">
        <v>300</v>
      </c>
      <c r="J2951" s="43" t="s">
        <v>398</v>
      </c>
      <c r="K2951" s="43" t="s">
        <v>398</v>
      </c>
      <c r="L2951" s="43" t="s">
        <v>413</v>
      </c>
      <c r="M2951" s="43" t="s">
        <v>395</v>
      </c>
      <c r="N2951" s="43" t="s">
        <v>396</v>
      </c>
      <c r="O2951" s="68" t="s">
        <v>325</v>
      </c>
      <c r="P2951" s="68" t="s">
        <v>4838</v>
      </c>
      <c r="Q2951" s="57" t="str">
        <f>MID(Tabla1[[#This Row],[Aplicación]],14,1)</f>
        <v>2</v>
      </c>
      <c r="R2951" s="35" t="s">
        <v>265</v>
      </c>
      <c r="S2951" s="57" t="str">
        <f>MID(Tabla1[[#This Row],[Aplicación]],6,2)</f>
        <v>10</v>
      </c>
      <c r="T2951" s="54" t="str">
        <f>VLOOKUP(Tabla1[[#This Row],[AREA]],Hoja1!A:B,2,FALSE)</f>
        <v>10. Personas mayores, familia y servicios sociales</v>
      </c>
      <c r="U2951" s="57" t="str">
        <f>MID(Tabla1[[#This Row],[Aplicación]],9,4)</f>
        <v>2412</v>
      </c>
      <c r="V2951" s="54" t="str">
        <f>VLOOKUP(Tabla1[[#This Row],[PROGRAMA]],Hoja1!A:B,2,FALSE)</f>
        <v>2412. Formación para el empleo</v>
      </c>
      <c r="W2951" s="57" t="str">
        <f>MID(Tabla1[[#This Row],[Aplicación]],14,2)</f>
        <v>22</v>
      </c>
      <c r="X2951" s="57" t="str">
        <f>MID(Tabla1[[#This Row],[Aplicación]],14,6)</f>
        <v>22199</v>
      </c>
    </row>
    <row r="2952" spans="1:24" x14ac:dyDescent="0.25">
      <c r="A2952" s="60">
        <v>220240036137</v>
      </c>
      <c r="B2952" s="43" t="s">
        <v>702</v>
      </c>
      <c r="C2952" s="61">
        <v>45511</v>
      </c>
      <c r="D2952" s="60">
        <v>22024000506</v>
      </c>
      <c r="E2952" s="43" t="s">
        <v>1335</v>
      </c>
      <c r="F2952" s="62">
        <v>260.20999999999998</v>
      </c>
      <c r="G2952" s="43" t="s">
        <v>40</v>
      </c>
      <c r="H2952" s="43" t="s">
        <v>4895</v>
      </c>
      <c r="I2952" s="69">
        <v>300</v>
      </c>
      <c r="J2952" s="43" t="s">
        <v>398</v>
      </c>
      <c r="K2952" s="43" t="s">
        <v>398</v>
      </c>
      <c r="L2952" s="43" t="s">
        <v>413</v>
      </c>
      <c r="M2952" s="43" t="s">
        <v>395</v>
      </c>
      <c r="N2952" s="43" t="s">
        <v>396</v>
      </c>
      <c r="O2952" s="68" t="s">
        <v>325</v>
      </c>
      <c r="P2952" s="68" t="s">
        <v>4838</v>
      </c>
      <c r="Q2952" s="57" t="str">
        <f>MID(Tabla1[[#This Row],[Aplicación]],14,1)</f>
        <v>2</v>
      </c>
      <c r="R2952" s="35" t="s">
        <v>265</v>
      </c>
      <c r="S2952" s="57" t="str">
        <f>MID(Tabla1[[#This Row],[Aplicación]],6,2)</f>
        <v>10</v>
      </c>
      <c r="T2952" s="54" t="str">
        <f>VLOOKUP(Tabla1[[#This Row],[AREA]],Hoja1!A:B,2,FALSE)</f>
        <v>10. Personas mayores, familia y servicios sociales</v>
      </c>
      <c r="U2952" s="57" t="str">
        <f>MID(Tabla1[[#This Row],[Aplicación]],9,4)</f>
        <v>2412</v>
      </c>
      <c r="V2952" s="54" t="str">
        <f>VLOOKUP(Tabla1[[#This Row],[PROGRAMA]],Hoja1!A:B,2,FALSE)</f>
        <v>2412. Formación para el empleo</v>
      </c>
      <c r="W2952" s="57" t="str">
        <f>MID(Tabla1[[#This Row],[Aplicación]],14,2)</f>
        <v>22</v>
      </c>
      <c r="X2952" s="57" t="str">
        <f>MID(Tabla1[[#This Row],[Aplicación]],14,6)</f>
        <v>22199</v>
      </c>
    </row>
    <row r="2953" spans="1:24" x14ac:dyDescent="0.25">
      <c r="A2953" s="60">
        <v>220240036139</v>
      </c>
      <c r="B2953" s="43" t="s">
        <v>702</v>
      </c>
      <c r="C2953" s="61">
        <v>45511</v>
      </c>
      <c r="D2953" s="60">
        <v>22024000506</v>
      </c>
      <c r="E2953" s="43" t="s">
        <v>1335</v>
      </c>
      <c r="F2953" s="62">
        <v>141.32</v>
      </c>
      <c r="G2953" s="43" t="s">
        <v>40</v>
      </c>
      <c r="H2953" s="43" t="s">
        <v>4896</v>
      </c>
      <c r="I2953" s="69">
        <v>300</v>
      </c>
      <c r="J2953" s="43" t="s">
        <v>398</v>
      </c>
      <c r="K2953" s="43" t="s">
        <v>398</v>
      </c>
      <c r="L2953" s="43" t="s">
        <v>413</v>
      </c>
      <c r="M2953" s="43" t="s">
        <v>395</v>
      </c>
      <c r="N2953" s="43" t="s">
        <v>396</v>
      </c>
      <c r="O2953" s="68" t="s">
        <v>325</v>
      </c>
      <c r="P2953" s="68" t="s">
        <v>4838</v>
      </c>
      <c r="Q2953" s="57" t="str">
        <f>MID(Tabla1[[#This Row],[Aplicación]],14,1)</f>
        <v>2</v>
      </c>
      <c r="R2953" s="35" t="s">
        <v>265</v>
      </c>
      <c r="S2953" s="57" t="str">
        <f>MID(Tabla1[[#This Row],[Aplicación]],6,2)</f>
        <v>10</v>
      </c>
      <c r="T2953" s="54" t="str">
        <f>VLOOKUP(Tabla1[[#This Row],[AREA]],Hoja1!A:B,2,FALSE)</f>
        <v>10. Personas mayores, familia y servicios sociales</v>
      </c>
      <c r="U2953" s="57" t="str">
        <f>MID(Tabla1[[#This Row],[Aplicación]],9,4)</f>
        <v>2412</v>
      </c>
      <c r="V2953" s="54" t="str">
        <f>VLOOKUP(Tabla1[[#This Row],[PROGRAMA]],Hoja1!A:B,2,FALSE)</f>
        <v>2412. Formación para el empleo</v>
      </c>
      <c r="W2953" s="57" t="str">
        <f>MID(Tabla1[[#This Row],[Aplicación]],14,2)</f>
        <v>22</v>
      </c>
      <c r="X2953" s="57" t="str">
        <f>MID(Tabla1[[#This Row],[Aplicación]],14,6)</f>
        <v>22199</v>
      </c>
    </row>
    <row r="2954" spans="1:24" x14ac:dyDescent="0.25">
      <c r="A2954" s="60">
        <v>220240036170</v>
      </c>
      <c r="B2954" s="43" t="s">
        <v>702</v>
      </c>
      <c r="C2954" s="61">
        <v>45511</v>
      </c>
      <c r="D2954" s="60">
        <v>22024000505</v>
      </c>
      <c r="E2954" s="43" t="s">
        <v>1335</v>
      </c>
      <c r="F2954" s="62">
        <v>100.1</v>
      </c>
      <c r="G2954" s="43" t="s">
        <v>876</v>
      </c>
      <c r="H2954" s="43" t="s">
        <v>4898</v>
      </c>
      <c r="I2954" s="69">
        <v>300</v>
      </c>
      <c r="J2954" s="43" t="s">
        <v>398</v>
      </c>
      <c r="K2954" s="43" t="s">
        <v>398</v>
      </c>
      <c r="L2954" s="43" t="s">
        <v>413</v>
      </c>
      <c r="M2954" s="43" t="s">
        <v>395</v>
      </c>
      <c r="N2954" s="43" t="s">
        <v>396</v>
      </c>
      <c r="O2954" s="68" t="s">
        <v>325</v>
      </c>
      <c r="P2954" s="68" t="s">
        <v>4838</v>
      </c>
      <c r="Q2954" s="57" t="str">
        <f>MID(Tabla1[[#This Row],[Aplicación]],14,1)</f>
        <v>2</v>
      </c>
      <c r="R2954" s="35" t="s">
        <v>265</v>
      </c>
      <c r="S2954" s="57" t="str">
        <f>MID(Tabla1[[#This Row],[Aplicación]],6,2)</f>
        <v>10</v>
      </c>
      <c r="T2954" s="54" t="str">
        <f>VLOOKUP(Tabla1[[#This Row],[AREA]],Hoja1!A:B,2,FALSE)</f>
        <v>10. Personas mayores, familia y servicios sociales</v>
      </c>
      <c r="U2954" s="57" t="str">
        <f>MID(Tabla1[[#This Row],[Aplicación]],9,4)</f>
        <v>2412</v>
      </c>
      <c r="V2954" s="54" t="str">
        <f>VLOOKUP(Tabla1[[#This Row],[PROGRAMA]],Hoja1!A:B,2,FALSE)</f>
        <v>2412. Formación para el empleo</v>
      </c>
      <c r="W2954" s="57" t="str">
        <f>MID(Tabla1[[#This Row],[Aplicación]],14,2)</f>
        <v>22</v>
      </c>
      <c r="X2954" s="57" t="str">
        <f>MID(Tabla1[[#This Row],[Aplicación]],14,6)</f>
        <v>22199</v>
      </c>
    </row>
    <row r="2955" spans="1:24" x14ac:dyDescent="0.25">
      <c r="A2955" s="60">
        <v>220240036176</v>
      </c>
      <c r="B2955" s="43" t="s">
        <v>702</v>
      </c>
      <c r="C2955" s="61">
        <v>45511</v>
      </c>
      <c r="D2955" s="60">
        <v>22024000506</v>
      </c>
      <c r="E2955" s="43" t="s">
        <v>1335</v>
      </c>
      <c r="F2955" s="62">
        <v>564.1</v>
      </c>
      <c r="G2955" s="43" t="s">
        <v>41</v>
      </c>
      <c r="H2955" s="43" t="s">
        <v>4899</v>
      </c>
      <c r="I2955" s="69">
        <v>300</v>
      </c>
      <c r="J2955" s="43" t="s">
        <v>398</v>
      </c>
      <c r="K2955" s="43" t="s">
        <v>398</v>
      </c>
      <c r="L2955" s="43" t="s">
        <v>413</v>
      </c>
      <c r="M2955" s="43" t="s">
        <v>395</v>
      </c>
      <c r="N2955" s="43" t="s">
        <v>396</v>
      </c>
      <c r="O2955" s="68" t="s">
        <v>325</v>
      </c>
      <c r="P2955" s="68" t="s">
        <v>4838</v>
      </c>
      <c r="Q2955" s="57" t="str">
        <f>MID(Tabla1[[#This Row],[Aplicación]],14,1)</f>
        <v>2</v>
      </c>
      <c r="R2955" s="35" t="s">
        <v>265</v>
      </c>
      <c r="S2955" s="57" t="str">
        <f>MID(Tabla1[[#This Row],[Aplicación]],6,2)</f>
        <v>10</v>
      </c>
      <c r="T2955" s="54" t="str">
        <f>VLOOKUP(Tabla1[[#This Row],[AREA]],Hoja1!A:B,2,FALSE)</f>
        <v>10. Personas mayores, familia y servicios sociales</v>
      </c>
      <c r="U2955" s="57" t="str">
        <f>MID(Tabla1[[#This Row],[Aplicación]],9,4)</f>
        <v>2412</v>
      </c>
      <c r="V2955" s="54" t="str">
        <f>VLOOKUP(Tabla1[[#This Row],[PROGRAMA]],Hoja1!A:B,2,FALSE)</f>
        <v>2412. Formación para el empleo</v>
      </c>
      <c r="W2955" s="57" t="str">
        <f>MID(Tabla1[[#This Row],[Aplicación]],14,2)</f>
        <v>22</v>
      </c>
      <c r="X2955" s="57" t="str">
        <f>MID(Tabla1[[#This Row],[Aplicación]],14,6)</f>
        <v>22199</v>
      </c>
    </row>
    <row r="2956" spans="1:24" x14ac:dyDescent="0.25">
      <c r="A2956" s="60">
        <v>220240036181</v>
      </c>
      <c r="B2956" s="43" t="s">
        <v>702</v>
      </c>
      <c r="C2956" s="61">
        <v>45511</v>
      </c>
      <c r="D2956" s="60">
        <v>22024000505</v>
      </c>
      <c r="E2956" s="43" t="s">
        <v>1335</v>
      </c>
      <c r="F2956" s="62">
        <v>320.89999999999998</v>
      </c>
      <c r="G2956" s="43" t="s">
        <v>827</v>
      </c>
      <c r="H2956" s="43" t="s">
        <v>4900</v>
      </c>
      <c r="I2956" s="69">
        <v>300</v>
      </c>
      <c r="J2956" s="43" t="s">
        <v>398</v>
      </c>
      <c r="K2956" s="43" t="s">
        <v>398</v>
      </c>
      <c r="L2956" s="43" t="s">
        <v>413</v>
      </c>
      <c r="M2956" s="43" t="s">
        <v>395</v>
      </c>
      <c r="N2956" s="43" t="s">
        <v>396</v>
      </c>
      <c r="O2956" s="68" t="s">
        <v>325</v>
      </c>
      <c r="P2956" s="68" t="s">
        <v>4838</v>
      </c>
      <c r="Q2956" s="57" t="str">
        <f>MID(Tabla1[[#This Row],[Aplicación]],14,1)</f>
        <v>2</v>
      </c>
      <c r="R2956" s="35" t="s">
        <v>265</v>
      </c>
      <c r="S2956" s="57" t="str">
        <f>MID(Tabla1[[#This Row],[Aplicación]],6,2)</f>
        <v>10</v>
      </c>
      <c r="T2956" s="54" t="str">
        <f>VLOOKUP(Tabla1[[#This Row],[AREA]],Hoja1!A:B,2,FALSE)</f>
        <v>10. Personas mayores, familia y servicios sociales</v>
      </c>
      <c r="U2956" s="57" t="str">
        <f>MID(Tabla1[[#This Row],[Aplicación]],9,4)</f>
        <v>2412</v>
      </c>
      <c r="V2956" s="54" t="str">
        <f>VLOOKUP(Tabla1[[#This Row],[PROGRAMA]],Hoja1!A:B,2,FALSE)</f>
        <v>2412. Formación para el empleo</v>
      </c>
      <c r="W2956" s="57" t="str">
        <f>MID(Tabla1[[#This Row],[Aplicación]],14,2)</f>
        <v>22</v>
      </c>
      <c r="X2956" s="57" t="str">
        <f>MID(Tabla1[[#This Row],[Aplicación]],14,6)</f>
        <v>22199</v>
      </c>
    </row>
    <row r="2957" spans="1:24" x14ac:dyDescent="0.25">
      <c r="A2957" s="60">
        <v>220240036184</v>
      </c>
      <c r="B2957" s="43" t="s">
        <v>702</v>
      </c>
      <c r="C2957" s="61">
        <v>45511</v>
      </c>
      <c r="D2957" s="60">
        <v>22024000505</v>
      </c>
      <c r="E2957" s="43" t="s">
        <v>1335</v>
      </c>
      <c r="F2957" s="62">
        <v>105.88</v>
      </c>
      <c r="G2957" s="43" t="s">
        <v>827</v>
      </c>
      <c r="H2957" s="43" t="s">
        <v>4901</v>
      </c>
      <c r="I2957" s="69">
        <v>300</v>
      </c>
      <c r="J2957" s="43" t="s">
        <v>398</v>
      </c>
      <c r="K2957" s="43" t="s">
        <v>398</v>
      </c>
      <c r="L2957" s="43" t="s">
        <v>413</v>
      </c>
      <c r="M2957" s="43" t="s">
        <v>395</v>
      </c>
      <c r="N2957" s="43" t="s">
        <v>396</v>
      </c>
      <c r="O2957" s="68" t="s">
        <v>325</v>
      </c>
      <c r="P2957" s="68" t="s">
        <v>4838</v>
      </c>
      <c r="Q2957" s="57" t="str">
        <f>MID(Tabla1[[#This Row],[Aplicación]],14,1)</f>
        <v>2</v>
      </c>
      <c r="R2957" s="35" t="s">
        <v>265</v>
      </c>
      <c r="S2957" s="57" t="str">
        <f>MID(Tabla1[[#This Row],[Aplicación]],6,2)</f>
        <v>10</v>
      </c>
      <c r="T2957" s="54" t="str">
        <f>VLOOKUP(Tabla1[[#This Row],[AREA]],Hoja1!A:B,2,FALSE)</f>
        <v>10. Personas mayores, familia y servicios sociales</v>
      </c>
      <c r="U2957" s="57" t="str">
        <f>MID(Tabla1[[#This Row],[Aplicación]],9,4)</f>
        <v>2412</v>
      </c>
      <c r="V2957" s="54" t="str">
        <f>VLOOKUP(Tabla1[[#This Row],[PROGRAMA]],Hoja1!A:B,2,FALSE)</f>
        <v>2412. Formación para el empleo</v>
      </c>
      <c r="W2957" s="57" t="str">
        <f>MID(Tabla1[[#This Row],[Aplicación]],14,2)</f>
        <v>22</v>
      </c>
      <c r="X2957" s="57" t="str">
        <f>MID(Tabla1[[#This Row],[Aplicación]],14,6)</f>
        <v>22199</v>
      </c>
    </row>
    <row r="2958" spans="1:24" x14ac:dyDescent="0.25">
      <c r="A2958" s="60">
        <v>220240036203</v>
      </c>
      <c r="B2958" s="43" t="s">
        <v>702</v>
      </c>
      <c r="C2958" s="61">
        <v>45511</v>
      </c>
      <c r="D2958" s="60">
        <v>22024000505</v>
      </c>
      <c r="E2958" s="43" t="s">
        <v>1335</v>
      </c>
      <c r="F2958" s="62">
        <v>42.3</v>
      </c>
      <c r="G2958" s="43" t="s">
        <v>776</v>
      </c>
      <c r="H2958" s="43" t="s">
        <v>4902</v>
      </c>
      <c r="I2958" s="69">
        <v>300</v>
      </c>
      <c r="J2958" s="43" t="s">
        <v>398</v>
      </c>
      <c r="K2958" s="43" t="s">
        <v>398</v>
      </c>
      <c r="L2958" s="43" t="s">
        <v>413</v>
      </c>
      <c r="M2958" s="43" t="s">
        <v>395</v>
      </c>
      <c r="N2958" s="43" t="s">
        <v>396</v>
      </c>
      <c r="O2958" s="68" t="s">
        <v>325</v>
      </c>
      <c r="P2958" s="68" t="s">
        <v>4838</v>
      </c>
      <c r="Q2958" s="57" t="str">
        <f>MID(Tabla1[[#This Row],[Aplicación]],14,1)</f>
        <v>2</v>
      </c>
      <c r="R2958" s="35" t="s">
        <v>265</v>
      </c>
      <c r="S2958" s="57" t="str">
        <f>MID(Tabla1[[#This Row],[Aplicación]],6,2)</f>
        <v>10</v>
      </c>
      <c r="T2958" s="54" t="str">
        <f>VLOOKUP(Tabla1[[#This Row],[AREA]],Hoja1!A:B,2,FALSE)</f>
        <v>10. Personas mayores, familia y servicios sociales</v>
      </c>
      <c r="U2958" s="57" t="str">
        <f>MID(Tabla1[[#This Row],[Aplicación]],9,4)</f>
        <v>2412</v>
      </c>
      <c r="V2958" s="54" t="str">
        <f>VLOOKUP(Tabla1[[#This Row],[PROGRAMA]],Hoja1!A:B,2,FALSE)</f>
        <v>2412. Formación para el empleo</v>
      </c>
      <c r="W2958" s="57" t="str">
        <f>MID(Tabla1[[#This Row],[Aplicación]],14,2)</f>
        <v>22</v>
      </c>
      <c r="X2958" s="57" t="str">
        <f>MID(Tabla1[[#This Row],[Aplicación]],14,6)</f>
        <v>22199</v>
      </c>
    </row>
    <row r="2959" spans="1:24" x14ac:dyDescent="0.25">
      <c r="A2959" s="60">
        <v>220240036313</v>
      </c>
      <c r="B2959" s="43" t="s">
        <v>702</v>
      </c>
      <c r="C2959" s="61">
        <v>45511</v>
      </c>
      <c r="D2959" s="60">
        <v>22024000505</v>
      </c>
      <c r="E2959" s="43" t="s">
        <v>1335</v>
      </c>
      <c r="F2959" s="62">
        <v>160.91999999999999</v>
      </c>
      <c r="G2959" s="43" t="s">
        <v>876</v>
      </c>
      <c r="H2959" s="43" t="s">
        <v>4913</v>
      </c>
      <c r="I2959" s="69">
        <v>300</v>
      </c>
      <c r="J2959" s="43" t="s">
        <v>398</v>
      </c>
      <c r="K2959" s="43" t="s">
        <v>398</v>
      </c>
      <c r="L2959" s="43" t="s">
        <v>413</v>
      </c>
      <c r="M2959" s="43" t="s">
        <v>395</v>
      </c>
      <c r="N2959" s="43" t="s">
        <v>396</v>
      </c>
      <c r="O2959" s="68" t="s">
        <v>325</v>
      </c>
      <c r="P2959" s="68" t="s">
        <v>4838</v>
      </c>
      <c r="Q2959" s="57" t="str">
        <f>MID(Tabla1[[#This Row],[Aplicación]],14,1)</f>
        <v>2</v>
      </c>
      <c r="R2959" s="35" t="s">
        <v>265</v>
      </c>
      <c r="S2959" s="57" t="str">
        <f>MID(Tabla1[[#This Row],[Aplicación]],6,2)</f>
        <v>10</v>
      </c>
      <c r="T2959" s="54" t="str">
        <f>VLOOKUP(Tabla1[[#This Row],[AREA]],Hoja1!A:B,2,FALSE)</f>
        <v>10. Personas mayores, familia y servicios sociales</v>
      </c>
      <c r="U2959" s="57" t="str">
        <f>MID(Tabla1[[#This Row],[Aplicación]],9,4)</f>
        <v>2412</v>
      </c>
      <c r="V2959" s="54" t="str">
        <f>VLOOKUP(Tabla1[[#This Row],[PROGRAMA]],Hoja1!A:B,2,FALSE)</f>
        <v>2412. Formación para el empleo</v>
      </c>
      <c r="W2959" s="57" t="str">
        <f>MID(Tabla1[[#This Row],[Aplicación]],14,2)</f>
        <v>22</v>
      </c>
      <c r="X2959" s="57" t="str">
        <f>MID(Tabla1[[#This Row],[Aplicación]],14,6)</f>
        <v>22199</v>
      </c>
    </row>
    <row r="2960" spans="1:24" x14ac:dyDescent="0.25">
      <c r="A2960" s="60">
        <v>220240031036</v>
      </c>
      <c r="B2960" s="43" t="s">
        <v>702</v>
      </c>
      <c r="C2960" s="61">
        <v>45490</v>
      </c>
      <c r="D2960" s="60">
        <v>22024000505</v>
      </c>
      <c r="E2960" s="43" t="s">
        <v>1335</v>
      </c>
      <c r="F2960" s="62">
        <v>112.77</v>
      </c>
      <c r="G2960" s="43" t="s">
        <v>5084</v>
      </c>
      <c r="H2960" s="43" t="s">
        <v>5184</v>
      </c>
      <c r="I2960" s="69">
        <v>300</v>
      </c>
      <c r="J2960" s="43" t="s">
        <v>3001</v>
      </c>
      <c r="K2960" s="43" t="s">
        <v>398</v>
      </c>
      <c r="L2960" s="43" t="s">
        <v>413</v>
      </c>
      <c r="M2960" s="43" t="s">
        <v>395</v>
      </c>
      <c r="N2960" s="43" t="s">
        <v>396</v>
      </c>
      <c r="O2960" s="68" t="s">
        <v>325</v>
      </c>
      <c r="P2960" s="68" t="s">
        <v>4838</v>
      </c>
      <c r="Q2960" s="57" t="str">
        <f>MID(Tabla1[[#This Row],[Aplicación]],14,1)</f>
        <v>2</v>
      </c>
      <c r="R2960" s="35" t="s">
        <v>265</v>
      </c>
      <c r="S2960" s="57" t="str">
        <f>MID(Tabla1[[#This Row],[Aplicación]],6,2)</f>
        <v>10</v>
      </c>
      <c r="T2960" s="54" t="str">
        <f>VLOOKUP(Tabla1[[#This Row],[AREA]],Hoja1!A:B,2,FALSE)</f>
        <v>10. Personas mayores, familia y servicios sociales</v>
      </c>
      <c r="U2960" s="57" t="str">
        <f>MID(Tabla1[[#This Row],[Aplicación]],9,4)</f>
        <v>2412</v>
      </c>
      <c r="V2960" s="54" t="str">
        <f>VLOOKUP(Tabla1[[#This Row],[PROGRAMA]],Hoja1!A:B,2,FALSE)</f>
        <v>2412. Formación para el empleo</v>
      </c>
      <c r="W2960" s="57" t="str">
        <f>MID(Tabla1[[#This Row],[Aplicación]],14,2)</f>
        <v>22</v>
      </c>
      <c r="X2960" s="57" t="str">
        <f>MID(Tabla1[[#This Row],[Aplicación]],14,6)</f>
        <v>22199</v>
      </c>
    </row>
    <row r="2961" spans="1:24" x14ac:dyDescent="0.25">
      <c r="A2961" s="60">
        <v>220240031038</v>
      </c>
      <c r="B2961" s="43" t="s">
        <v>702</v>
      </c>
      <c r="C2961" s="61">
        <v>45490</v>
      </c>
      <c r="D2961" s="60">
        <v>22024000505</v>
      </c>
      <c r="E2961" s="43" t="s">
        <v>1335</v>
      </c>
      <c r="F2961" s="62">
        <v>242</v>
      </c>
      <c r="G2961" s="43" t="s">
        <v>5084</v>
      </c>
      <c r="H2961" s="43" t="s">
        <v>5185</v>
      </c>
      <c r="I2961" s="69">
        <v>300</v>
      </c>
      <c r="J2961" s="43" t="s">
        <v>3001</v>
      </c>
      <c r="K2961" s="43" t="s">
        <v>398</v>
      </c>
      <c r="L2961" s="43" t="s">
        <v>413</v>
      </c>
      <c r="M2961" s="43" t="s">
        <v>395</v>
      </c>
      <c r="N2961" s="43" t="s">
        <v>396</v>
      </c>
      <c r="O2961" s="68" t="s">
        <v>325</v>
      </c>
      <c r="P2961" s="68" t="s">
        <v>4838</v>
      </c>
      <c r="Q2961" s="57" t="str">
        <f>MID(Tabla1[[#This Row],[Aplicación]],14,1)</f>
        <v>2</v>
      </c>
      <c r="R2961" s="35" t="s">
        <v>265</v>
      </c>
      <c r="S2961" s="57" t="str">
        <f>MID(Tabla1[[#This Row],[Aplicación]],6,2)</f>
        <v>10</v>
      </c>
      <c r="T2961" s="54" t="str">
        <f>VLOOKUP(Tabla1[[#This Row],[AREA]],Hoja1!A:B,2,FALSE)</f>
        <v>10. Personas mayores, familia y servicios sociales</v>
      </c>
      <c r="U2961" s="57" t="str">
        <f>MID(Tabla1[[#This Row],[Aplicación]],9,4)</f>
        <v>2412</v>
      </c>
      <c r="V2961" s="54" t="str">
        <f>VLOOKUP(Tabla1[[#This Row],[PROGRAMA]],Hoja1!A:B,2,FALSE)</f>
        <v>2412. Formación para el empleo</v>
      </c>
      <c r="W2961" s="57" t="str">
        <f>MID(Tabla1[[#This Row],[Aplicación]],14,2)</f>
        <v>22</v>
      </c>
      <c r="X2961" s="57" t="str">
        <f>MID(Tabla1[[#This Row],[Aplicación]],14,6)</f>
        <v>22199</v>
      </c>
    </row>
    <row r="2962" spans="1:24" x14ac:dyDescent="0.25">
      <c r="A2962" s="60">
        <v>220240031074</v>
      </c>
      <c r="B2962" s="43" t="s">
        <v>702</v>
      </c>
      <c r="C2962" s="61">
        <v>45490</v>
      </c>
      <c r="D2962" s="60">
        <v>22024000505</v>
      </c>
      <c r="E2962" s="43" t="s">
        <v>1335</v>
      </c>
      <c r="F2962" s="62">
        <v>96.92</v>
      </c>
      <c r="G2962" s="43" t="s">
        <v>681</v>
      </c>
      <c r="H2962" s="43" t="s">
        <v>5204</v>
      </c>
      <c r="I2962" s="69">
        <v>300</v>
      </c>
      <c r="J2962" s="43" t="s">
        <v>398</v>
      </c>
      <c r="K2962" s="43" t="s">
        <v>398</v>
      </c>
      <c r="L2962" s="43" t="s">
        <v>413</v>
      </c>
      <c r="M2962" s="43" t="s">
        <v>395</v>
      </c>
      <c r="N2962" s="43" t="s">
        <v>396</v>
      </c>
      <c r="O2962" s="68" t="s">
        <v>325</v>
      </c>
      <c r="P2962" s="68" t="s">
        <v>4838</v>
      </c>
      <c r="Q2962" s="57" t="str">
        <f>MID(Tabla1[[#This Row],[Aplicación]],14,1)</f>
        <v>2</v>
      </c>
      <c r="R2962" s="35" t="s">
        <v>265</v>
      </c>
      <c r="S2962" s="57" t="str">
        <f>MID(Tabla1[[#This Row],[Aplicación]],6,2)</f>
        <v>10</v>
      </c>
      <c r="T2962" s="54" t="str">
        <f>VLOOKUP(Tabla1[[#This Row],[AREA]],Hoja1!A:B,2,FALSE)</f>
        <v>10. Personas mayores, familia y servicios sociales</v>
      </c>
      <c r="U2962" s="57" t="str">
        <f>MID(Tabla1[[#This Row],[Aplicación]],9,4)</f>
        <v>2412</v>
      </c>
      <c r="V2962" s="54" t="str">
        <f>VLOOKUP(Tabla1[[#This Row],[PROGRAMA]],Hoja1!A:B,2,FALSE)</f>
        <v>2412. Formación para el empleo</v>
      </c>
      <c r="W2962" s="57" t="str">
        <f>MID(Tabla1[[#This Row],[Aplicación]],14,2)</f>
        <v>22</v>
      </c>
      <c r="X2962" s="57" t="str">
        <f>MID(Tabla1[[#This Row],[Aplicación]],14,6)</f>
        <v>22199</v>
      </c>
    </row>
    <row r="2963" spans="1:24" x14ac:dyDescent="0.25">
      <c r="A2963" s="60">
        <v>220240031078</v>
      </c>
      <c r="B2963" s="43" t="s">
        <v>702</v>
      </c>
      <c r="C2963" s="61">
        <v>45490</v>
      </c>
      <c r="D2963" s="60">
        <v>22024000506</v>
      </c>
      <c r="E2963" s="43" t="s">
        <v>1335</v>
      </c>
      <c r="F2963" s="62">
        <v>54.37</v>
      </c>
      <c r="G2963" s="43" t="s">
        <v>681</v>
      </c>
      <c r="H2963" s="43" t="s">
        <v>5205</v>
      </c>
      <c r="I2963" s="69">
        <v>300</v>
      </c>
      <c r="J2963" s="43" t="s">
        <v>398</v>
      </c>
      <c r="K2963" s="43" t="s">
        <v>398</v>
      </c>
      <c r="L2963" s="43" t="s">
        <v>413</v>
      </c>
      <c r="M2963" s="43" t="s">
        <v>395</v>
      </c>
      <c r="N2963" s="43" t="s">
        <v>396</v>
      </c>
      <c r="O2963" s="68" t="s">
        <v>325</v>
      </c>
      <c r="P2963" s="68" t="s">
        <v>4838</v>
      </c>
      <c r="Q2963" s="57" t="str">
        <f>MID(Tabla1[[#This Row],[Aplicación]],14,1)</f>
        <v>2</v>
      </c>
      <c r="R2963" s="35" t="s">
        <v>265</v>
      </c>
      <c r="S2963" s="57" t="str">
        <f>MID(Tabla1[[#This Row],[Aplicación]],6,2)</f>
        <v>10</v>
      </c>
      <c r="T2963" s="54" t="str">
        <f>VLOOKUP(Tabla1[[#This Row],[AREA]],Hoja1!A:B,2,FALSE)</f>
        <v>10. Personas mayores, familia y servicios sociales</v>
      </c>
      <c r="U2963" s="57" t="str">
        <f>MID(Tabla1[[#This Row],[Aplicación]],9,4)</f>
        <v>2412</v>
      </c>
      <c r="V2963" s="54" t="str">
        <f>VLOOKUP(Tabla1[[#This Row],[PROGRAMA]],Hoja1!A:B,2,FALSE)</f>
        <v>2412. Formación para el empleo</v>
      </c>
      <c r="W2963" s="57" t="str">
        <f>MID(Tabla1[[#This Row],[Aplicación]],14,2)</f>
        <v>22</v>
      </c>
      <c r="X2963" s="57" t="str">
        <f>MID(Tabla1[[#This Row],[Aplicación]],14,6)</f>
        <v>22199</v>
      </c>
    </row>
    <row r="2964" spans="1:24" x14ac:dyDescent="0.25">
      <c r="A2964" s="60">
        <v>220240031080</v>
      </c>
      <c r="B2964" s="43" t="s">
        <v>702</v>
      </c>
      <c r="C2964" s="61">
        <v>45490</v>
      </c>
      <c r="D2964" s="60">
        <v>22024000508</v>
      </c>
      <c r="E2964" s="43" t="s">
        <v>1335</v>
      </c>
      <c r="F2964" s="62">
        <v>76.819999999999993</v>
      </c>
      <c r="G2964" s="43" t="s">
        <v>681</v>
      </c>
      <c r="H2964" s="43" t="s">
        <v>5206</v>
      </c>
      <c r="I2964" s="69">
        <v>300</v>
      </c>
      <c r="J2964" s="43" t="s">
        <v>398</v>
      </c>
      <c r="K2964" s="43" t="s">
        <v>398</v>
      </c>
      <c r="L2964" s="43" t="s">
        <v>413</v>
      </c>
      <c r="M2964" s="43" t="s">
        <v>395</v>
      </c>
      <c r="N2964" s="43" t="s">
        <v>396</v>
      </c>
      <c r="O2964" s="68" t="s">
        <v>325</v>
      </c>
      <c r="P2964" s="68" t="s">
        <v>4838</v>
      </c>
      <c r="Q2964" s="57" t="str">
        <f>MID(Tabla1[[#This Row],[Aplicación]],14,1)</f>
        <v>2</v>
      </c>
      <c r="R2964" s="35" t="s">
        <v>265</v>
      </c>
      <c r="S2964" s="57" t="str">
        <f>MID(Tabla1[[#This Row],[Aplicación]],6,2)</f>
        <v>10</v>
      </c>
      <c r="T2964" s="54" t="str">
        <f>VLOOKUP(Tabla1[[#This Row],[AREA]],Hoja1!A:B,2,FALSE)</f>
        <v>10. Personas mayores, familia y servicios sociales</v>
      </c>
      <c r="U2964" s="57" t="str">
        <f>MID(Tabla1[[#This Row],[Aplicación]],9,4)</f>
        <v>2412</v>
      </c>
      <c r="V2964" s="54" t="str">
        <f>VLOOKUP(Tabla1[[#This Row],[PROGRAMA]],Hoja1!A:B,2,FALSE)</f>
        <v>2412. Formación para el empleo</v>
      </c>
      <c r="W2964" s="57" t="str">
        <f>MID(Tabla1[[#This Row],[Aplicación]],14,2)</f>
        <v>22</v>
      </c>
      <c r="X2964" s="57" t="str">
        <f>MID(Tabla1[[#This Row],[Aplicación]],14,6)</f>
        <v>22199</v>
      </c>
    </row>
    <row r="2965" spans="1:24" x14ac:dyDescent="0.25">
      <c r="A2965" s="60">
        <v>220240031034</v>
      </c>
      <c r="B2965" s="43" t="s">
        <v>702</v>
      </c>
      <c r="C2965" s="61">
        <v>45490</v>
      </c>
      <c r="D2965" s="60">
        <v>22024000505</v>
      </c>
      <c r="E2965" s="43" t="s">
        <v>1335</v>
      </c>
      <c r="F2965" s="62">
        <v>166</v>
      </c>
      <c r="G2965" s="43" t="s">
        <v>776</v>
      </c>
      <c r="H2965" s="43" t="s">
        <v>5220</v>
      </c>
      <c r="I2965" s="69">
        <v>300</v>
      </c>
      <c r="J2965" s="43" t="s">
        <v>398</v>
      </c>
      <c r="K2965" s="43" t="s">
        <v>398</v>
      </c>
      <c r="L2965" s="43" t="s">
        <v>413</v>
      </c>
      <c r="M2965" s="43" t="s">
        <v>395</v>
      </c>
      <c r="N2965" s="43" t="s">
        <v>396</v>
      </c>
      <c r="O2965" s="68" t="s">
        <v>325</v>
      </c>
      <c r="P2965" s="68" t="s">
        <v>4838</v>
      </c>
      <c r="Q2965" s="57" t="str">
        <f>MID(Tabla1[[#This Row],[Aplicación]],14,1)</f>
        <v>2</v>
      </c>
      <c r="R2965" s="35" t="s">
        <v>265</v>
      </c>
      <c r="S2965" s="57" t="str">
        <f>MID(Tabla1[[#This Row],[Aplicación]],6,2)</f>
        <v>10</v>
      </c>
      <c r="T2965" s="54" t="str">
        <f>VLOOKUP(Tabla1[[#This Row],[AREA]],Hoja1!A:B,2,FALSE)</f>
        <v>10. Personas mayores, familia y servicios sociales</v>
      </c>
      <c r="U2965" s="57" t="str">
        <f>MID(Tabla1[[#This Row],[Aplicación]],9,4)</f>
        <v>2412</v>
      </c>
      <c r="V2965" s="54" t="str">
        <f>VLOOKUP(Tabla1[[#This Row],[PROGRAMA]],Hoja1!A:B,2,FALSE)</f>
        <v>2412. Formación para el empleo</v>
      </c>
      <c r="W2965" s="57" t="str">
        <f>MID(Tabla1[[#This Row],[Aplicación]],14,2)</f>
        <v>22</v>
      </c>
      <c r="X2965" s="57" t="str">
        <f>MID(Tabla1[[#This Row],[Aplicación]],14,6)</f>
        <v>22199</v>
      </c>
    </row>
    <row r="2966" spans="1:24" x14ac:dyDescent="0.25">
      <c r="A2966" s="60">
        <v>220240031119</v>
      </c>
      <c r="B2966" s="43" t="s">
        <v>702</v>
      </c>
      <c r="C2966" s="61">
        <v>45490</v>
      </c>
      <c r="D2966" s="60">
        <v>22024000505</v>
      </c>
      <c r="E2966" s="43" t="s">
        <v>1335</v>
      </c>
      <c r="F2966" s="62">
        <v>295.13</v>
      </c>
      <c r="G2966" s="43" t="s">
        <v>81</v>
      </c>
      <c r="H2966" s="43" t="s">
        <v>5235</v>
      </c>
      <c r="I2966" s="69">
        <v>300</v>
      </c>
      <c r="J2966" s="43" t="s">
        <v>398</v>
      </c>
      <c r="K2966" s="43" t="s">
        <v>398</v>
      </c>
      <c r="L2966" s="43" t="s">
        <v>413</v>
      </c>
      <c r="M2966" s="43" t="s">
        <v>395</v>
      </c>
      <c r="N2966" s="43" t="s">
        <v>396</v>
      </c>
      <c r="O2966" s="68" t="s">
        <v>325</v>
      </c>
      <c r="P2966" s="68" t="s">
        <v>4838</v>
      </c>
      <c r="Q2966" s="57" t="str">
        <f>MID(Tabla1[[#This Row],[Aplicación]],14,1)</f>
        <v>2</v>
      </c>
      <c r="R2966" s="35" t="s">
        <v>265</v>
      </c>
      <c r="S2966" s="57" t="str">
        <f>MID(Tabla1[[#This Row],[Aplicación]],6,2)</f>
        <v>10</v>
      </c>
      <c r="T2966" s="54" t="str">
        <f>VLOOKUP(Tabla1[[#This Row],[AREA]],Hoja1!A:B,2,FALSE)</f>
        <v>10. Personas mayores, familia y servicios sociales</v>
      </c>
      <c r="U2966" s="57" t="str">
        <f>MID(Tabla1[[#This Row],[Aplicación]],9,4)</f>
        <v>2412</v>
      </c>
      <c r="V2966" s="54" t="str">
        <f>VLOOKUP(Tabla1[[#This Row],[PROGRAMA]],Hoja1!A:B,2,FALSE)</f>
        <v>2412. Formación para el empleo</v>
      </c>
      <c r="W2966" s="57" t="str">
        <f>MID(Tabla1[[#This Row],[Aplicación]],14,2)</f>
        <v>22</v>
      </c>
      <c r="X2966" s="57" t="str">
        <f>MID(Tabla1[[#This Row],[Aplicación]],14,6)</f>
        <v>22199</v>
      </c>
    </row>
    <row r="2967" spans="1:24" x14ac:dyDescent="0.25">
      <c r="A2967" s="60">
        <v>220240031070</v>
      </c>
      <c r="B2967" s="43" t="s">
        <v>702</v>
      </c>
      <c r="C2967" s="61">
        <v>45490</v>
      </c>
      <c r="D2967" s="60">
        <v>22024000505</v>
      </c>
      <c r="E2967" s="43" t="s">
        <v>1335</v>
      </c>
      <c r="F2967" s="62">
        <v>624.14</v>
      </c>
      <c r="G2967" s="43" t="s">
        <v>876</v>
      </c>
      <c r="H2967" s="43" t="s">
        <v>5245</v>
      </c>
      <c r="I2967" s="69">
        <v>300</v>
      </c>
      <c r="J2967" s="43" t="s">
        <v>398</v>
      </c>
      <c r="K2967" s="43" t="s">
        <v>398</v>
      </c>
      <c r="L2967" s="43" t="s">
        <v>413</v>
      </c>
      <c r="M2967" s="43" t="s">
        <v>395</v>
      </c>
      <c r="N2967" s="43" t="s">
        <v>396</v>
      </c>
      <c r="O2967" s="68" t="s">
        <v>325</v>
      </c>
      <c r="P2967" s="68" t="s">
        <v>4838</v>
      </c>
      <c r="Q2967" s="57" t="str">
        <f>MID(Tabla1[[#This Row],[Aplicación]],14,1)</f>
        <v>2</v>
      </c>
      <c r="R2967" s="35" t="s">
        <v>265</v>
      </c>
      <c r="S2967" s="57" t="str">
        <f>MID(Tabla1[[#This Row],[Aplicación]],6,2)</f>
        <v>10</v>
      </c>
      <c r="T2967" s="54" t="str">
        <f>VLOOKUP(Tabla1[[#This Row],[AREA]],Hoja1!A:B,2,FALSE)</f>
        <v>10. Personas mayores, familia y servicios sociales</v>
      </c>
      <c r="U2967" s="57" t="str">
        <f>MID(Tabla1[[#This Row],[Aplicación]],9,4)</f>
        <v>2412</v>
      </c>
      <c r="V2967" s="54" t="str">
        <f>VLOOKUP(Tabla1[[#This Row],[PROGRAMA]],Hoja1!A:B,2,FALSE)</f>
        <v>2412. Formación para el empleo</v>
      </c>
      <c r="W2967" s="57" t="str">
        <f>MID(Tabla1[[#This Row],[Aplicación]],14,2)</f>
        <v>22</v>
      </c>
      <c r="X2967" s="57" t="str">
        <f>MID(Tabla1[[#This Row],[Aplicación]],14,6)</f>
        <v>22199</v>
      </c>
    </row>
    <row r="2968" spans="1:24" x14ac:dyDescent="0.25">
      <c r="A2968" s="60">
        <v>220240029067</v>
      </c>
      <c r="B2968" s="43" t="s">
        <v>702</v>
      </c>
      <c r="C2968" s="61">
        <v>45476</v>
      </c>
      <c r="D2968" s="60">
        <v>22024000505</v>
      </c>
      <c r="E2968" s="43" t="s">
        <v>1335</v>
      </c>
      <c r="F2968" s="62">
        <v>882.16</v>
      </c>
      <c r="G2968" s="43" t="s">
        <v>5084</v>
      </c>
      <c r="H2968" s="43" t="s">
        <v>5443</v>
      </c>
      <c r="I2968" s="69">
        <v>300</v>
      </c>
      <c r="J2968" s="43" t="s">
        <v>3001</v>
      </c>
      <c r="K2968" s="43" t="s">
        <v>398</v>
      </c>
      <c r="L2968" s="43" t="s">
        <v>413</v>
      </c>
      <c r="M2968" s="43" t="s">
        <v>395</v>
      </c>
      <c r="N2968" s="43" t="s">
        <v>396</v>
      </c>
      <c r="O2968" s="68" t="s">
        <v>325</v>
      </c>
      <c r="P2968" s="68" t="s">
        <v>4838</v>
      </c>
      <c r="Q2968" s="57" t="str">
        <f>MID(Tabla1[[#This Row],[Aplicación]],14,1)</f>
        <v>2</v>
      </c>
      <c r="R2968" s="35" t="s">
        <v>265</v>
      </c>
      <c r="S2968" s="57" t="str">
        <f>MID(Tabla1[[#This Row],[Aplicación]],6,2)</f>
        <v>10</v>
      </c>
      <c r="T2968" s="54" t="str">
        <f>VLOOKUP(Tabla1[[#This Row],[AREA]],Hoja1!A:B,2,FALSE)</f>
        <v>10. Personas mayores, familia y servicios sociales</v>
      </c>
      <c r="U2968" s="57" t="str">
        <f>MID(Tabla1[[#This Row],[Aplicación]],9,4)</f>
        <v>2412</v>
      </c>
      <c r="V2968" s="54" t="str">
        <f>VLOOKUP(Tabla1[[#This Row],[PROGRAMA]],Hoja1!A:B,2,FALSE)</f>
        <v>2412. Formación para el empleo</v>
      </c>
      <c r="W2968" s="57" t="str">
        <f>MID(Tabla1[[#This Row],[Aplicación]],14,2)</f>
        <v>22</v>
      </c>
      <c r="X2968" s="57" t="str">
        <f>MID(Tabla1[[#This Row],[Aplicación]],14,6)</f>
        <v>22199</v>
      </c>
    </row>
    <row r="2969" spans="1:24" x14ac:dyDescent="0.25">
      <c r="A2969" s="60">
        <v>220240029070</v>
      </c>
      <c r="B2969" s="43" t="s">
        <v>702</v>
      </c>
      <c r="C2969" s="61">
        <v>45476</v>
      </c>
      <c r="D2969" s="60">
        <v>22024000505</v>
      </c>
      <c r="E2969" s="43" t="s">
        <v>1335</v>
      </c>
      <c r="F2969" s="62">
        <v>343.64</v>
      </c>
      <c r="G2969" s="43" t="s">
        <v>5084</v>
      </c>
      <c r="H2969" s="43" t="s">
        <v>5444</v>
      </c>
      <c r="I2969" s="69">
        <v>300</v>
      </c>
      <c r="J2969" s="43" t="s">
        <v>3001</v>
      </c>
      <c r="K2969" s="43" t="s">
        <v>398</v>
      </c>
      <c r="L2969" s="43" t="s">
        <v>413</v>
      </c>
      <c r="M2969" s="43" t="s">
        <v>395</v>
      </c>
      <c r="N2969" s="43" t="s">
        <v>396</v>
      </c>
      <c r="O2969" s="68" t="s">
        <v>325</v>
      </c>
      <c r="P2969" s="68" t="s">
        <v>4838</v>
      </c>
      <c r="Q2969" s="57" t="str">
        <f>MID(Tabla1[[#This Row],[Aplicación]],14,1)</f>
        <v>2</v>
      </c>
      <c r="R2969" s="35" t="s">
        <v>265</v>
      </c>
      <c r="S2969" s="57" t="str">
        <f>MID(Tabla1[[#This Row],[Aplicación]],6,2)</f>
        <v>10</v>
      </c>
      <c r="T2969" s="54" t="str">
        <f>VLOOKUP(Tabla1[[#This Row],[AREA]],Hoja1!A:B,2,FALSE)</f>
        <v>10. Personas mayores, familia y servicios sociales</v>
      </c>
      <c r="U2969" s="57" t="str">
        <f>MID(Tabla1[[#This Row],[Aplicación]],9,4)</f>
        <v>2412</v>
      </c>
      <c r="V2969" s="54" t="str">
        <f>VLOOKUP(Tabla1[[#This Row],[PROGRAMA]],Hoja1!A:B,2,FALSE)</f>
        <v>2412. Formación para el empleo</v>
      </c>
      <c r="W2969" s="57" t="str">
        <f>MID(Tabla1[[#This Row],[Aplicación]],14,2)</f>
        <v>22</v>
      </c>
      <c r="X2969" s="57" t="str">
        <f>MID(Tabla1[[#This Row],[Aplicación]],14,6)</f>
        <v>22199</v>
      </c>
    </row>
    <row r="2970" spans="1:24" x14ac:dyDescent="0.25">
      <c r="A2970" s="60">
        <v>220240029065</v>
      </c>
      <c r="B2970" s="43" t="s">
        <v>702</v>
      </c>
      <c r="C2970" s="61">
        <v>45476</v>
      </c>
      <c r="D2970" s="60">
        <v>22024000506</v>
      </c>
      <c r="E2970" s="43" t="s">
        <v>1335</v>
      </c>
      <c r="F2970" s="62">
        <v>498.23</v>
      </c>
      <c r="G2970" s="43" t="s">
        <v>41</v>
      </c>
      <c r="H2970" s="43" t="s">
        <v>5472</v>
      </c>
      <c r="I2970" s="69">
        <v>300</v>
      </c>
      <c r="J2970" s="43" t="s">
        <v>398</v>
      </c>
      <c r="K2970" s="43" t="s">
        <v>398</v>
      </c>
      <c r="L2970" s="43" t="s">
        <v>413</v>
      </c>
      <c r="M2970" s="43" t="s">
        <v>395</v>
      </c>
      <c r="N2970" s="43" t="s">
        <v>396</v>
      </c>
      <c r="O2970" s="68" t="s">
        <v>325</v>
      </c>
      <c r="P2970" s="68" t="s">
        <v>4838</v>
      </c>
      <c r="Q2970" s="57" t="str">
        <f>MID(Tabla1[[#This Row],[Aplicación]],14,1)</f>
        <v>2</v>
      </c>
      <c r="R2970" s="35" t="s">
        <v>265</v>
      </c>
      <c r="S2970" s="57" t="str">
        <f>MID(Tabla1[[#This Row],[Aplicación]],6,2)</f>
        <v>10</v>
      </c>
      <c r="T2970" s="54" t="str">
        <f>VLOOKUP(Tabla1[[#This Row],[AREA]],Hoja1!A:B,2,FALSE)</f>
        <v>10. Personas mayores, familia y servicios sociales</v>
      </c>
      <c r="U2970" s="57" t="str">
        <f>MID(Tabla1[[#This Row],[Aplicación]],9,4)</f>
        <v>2412</v>
      </c>
      <c r="V2970" s="54" t="str">
        <f>VLOOKUP(Tabla1[[#This Row],[PROGRAMA]],Hoja1!A:B,2,FALSE)</f>
        <v>2412. Formación para el empleo</v>
      </c>
      <c r="W2970" s="57" t="str">
        <f>MID(Tabla1[[#This Row],[Aplicación]],14,2)</f>
        <v>22</v>
      </c>
      <c r="X2970" s="57" t="str">
        <f>MID(Tabla1[[#This Row],[Aplicación]],14,6)</f>
        <v>22199</v>
      </c>
    </row>
    <row r="2971" spans="1:24" x14ac:dyDescent="0.25">
      <c r="A2971" s="60">
        <v>220240029158</v>
      </c>
      <c r="B2971" s="43" t="s">
        <v>702</v>
      </c>
      <c r="C2971" s="61">
        <v>45476</v>
      </c>
      <c r="D2971" s="60">
        <v>22024000506</v>
      </c>
      <c r="E2971" s="43" t="s">
        <v>1335</v>
      </c>
      <c r="F2971" s="62">
        <v>143.08000000000001</v>
      </c>
      <c r="G2971" s="43" t="s">
        <v>41</v>
      </c>
      <c r="H2971" s="43" t="s">
        <v>5473</v>
      </c>
      <c r="I2971" s="69">
        <v>300</v>
      </c>
      <c r="J2971" s="43" t="s">
        <v>398</v>
      </c>
      <c r="K2971" s="43" t="s">
        <v>398</v>
      </c>
      <c r="L2971" s="43" t="s">
        <v>413</v>
      </c>
      <c r="M2971" s="43" t="s">
        <v>395</v>
      </c>
      <c r="N2971" s="43" t="s">
        <v>396</v>
      </c>
      <c r="O2971" s="68" t="s">
        <v>325</v>
      </c>
      <c r="P2971" s="68" t="s">
        <v>4838</v>
      </c>
      <c r="Q2971" s="57" t="str">
        <f>MID(Tabla1[[#This Row],[Aplicación]],14,1)</f>
        <v>2</v>
      </c>
      <c r="R2971" s="35" t="s">
        <v>265</v>
      </c>
      <c r="S2971" s="57" t="str">
        <f>MID(Tabla1[[#This Row],[Aplicación]],6,2)</f>
        <v>10</v>
      </c>
      <c r="T2971" s="54" t="str">
        <f>VLOOKUP(Tabla1[[#This Row],[AREA]],Hoja1!A:B,2,FALSE)</f>
        <v>10. Personas mayores, familia y servicios sociales</v>
      </c>
      <c r="U2971" s="57" t="str">
        <f>MID(Tabla1[[#This Row],[Aplicación]],9,4)</f>
        <v>2412</v>
      </c>
      <c r="V2971" s="54" t="str">
        <f>VLOOKUP(Tabla1[[#This Row],[PROGRAMA]],Hoja1!A:B,2,FALSE)</f>
        <v>2412. Formación para el empleo</v>
      </c>
      <c r="W2971" s="57" t="str">
        <f>MID(Tabla1[[#This Row],[Aplicación]],14,2)</f>
        <v>22</v>
      </c>
      <c r="X2971" s="57" t="str">
        <f>MID(Tabla1[[#This Row],[Aplicación]],14,6)</f>
        <v>22199</v>
      </c>
    </row>
    <row r="2972" spans="1:24" x14ac:dyDescent="0.25">
      <c r="A2972" s="60">
        <v>220240029156</v>
      </c>
      <c r="B2972" s="43" t="s">
        <v>702</v>
      </c>
      <c r="C2972" s="61">
        <v>45476</v>
      </c>
      <c r="D2972" s="60">
        <v>22024000505</v>
      </c>
      <c r="E2972" s="43" t="s">
        <v>1335</v>
      </c>
      <c r="F2972" s="62">
        <v>55</v>
      </c>
      <c r="G2972" s="43" t="s">
        <v>876</v>
      </c>
      <c r="H2972" s="43" t="s">
        <v>5498</v>
      </c>
      <c r="I2972" s="69">
        <v>300</v>
      </c>
      <c r="J2972" s="43" t="s">
        <v>398</v>
      </c>
      <c r="K2972" s="43" t="s">
        <v>398</v>
      </c>
      <c r="L2972" s="43" t="s">
        <v>413</v>
      </c>
      <c r="M2972" s="43" t="s">
        <v>395</v>
      </c>
      <c r="N2972" s="43" t="s">
        <v>396</v>
      </c>
      <c r="O2972" s="68" t="s">
        <v>325</v>
      </c>
      <c r="P2972" s="68" t="s">
        <v>4838</v>
      </c>
      <c r="Q2972" s="57" t="str">
        <f>MID(Tabla1[[#This Row],[Aplicación]],14,1)</f>
        <v>2</v>
      </c>
      <c r="R2972" s="35" t="s">
        <v>265</v>
      </c>
      <c r="S2972" s="57" t="str">
        <f>MID(Tabla1[[#This Row],[Aplicación]],6,2)</f>
        <v>10</v>
      </c>
      <c r="T2972" s="54" t="str">
        <f>VLOOKUP(Tabla1[[#This Row],[AREA]],Hoja1!A:B,2,FALSE)</f>
        <v>10. Personas mayores, familia y servicios sociales</v>
      </c>
      <c r="U2972" s="57" t="str">
        <f>MID(Tabla1[[#This Row],[Aplicación]],9,4)</f>
        <v>2412</v>
      </c>
      <c r="V2972" s="54" t="str">
        <f>VLOOKUP(Tabla1[[#This Row],[PROGRAMA]],Hoja1!A:B,2,FALSE)</f>
        <v>2412. Formación para el empleo</v>
      </c>
      <c r="W2972" s="57" t="str">
        <f>MID(Tabla1[[#This Row],[Aplicación]],14,2)</f>
        <v>22</v>
      </c>
      <c r="X2972" s="57" t="str">
        <f>MID(Tabla1[[#This Row],[Aplicación]],14,6)</f>
        <v>22199</v>
      </c>
    </row>
    <row r="2973" spans="1:24" x14ac:dyDescent="0.25">
      <c r="A2973" s="60">
        <v>220240028497</v>
      </c>
      <c r="B2973" s="43" t="s">
        <v>702</v>
      </c>
      <c r="C2973" s="61">
        <v>45474</v>
      </c>
      <c r="D2973" s="60">
        <v>22024000506</v>
      </c>
      <c r="E2973" s="43" t="s">
        <v>1335</v>
      </c>
      <c r="F2973" s="62">
        <v>148.59</v>
      </c>
      <c r="G2973" s="43" t="s">
        <v>40</v>
      </c>
      <c r="H2973" s="43" t="s">
        <v>5556</v>
      </c>
      <c r="I2973" s="69">
        <v>300</v>
      </c>
      <c r="J2973" s="43" t="s">
        <v>398</v>
      </c>
      <c r="K2973" s="43" t="s">
        <v>398</v>
      </c>
      <c r="L2973" s="43" t="s">
        <v>413</v>
      </c>
      <c r="M2973" s="43" t="s">
        <v>395</v>
      </c>
      <c r="N2973" s="43" t="s">
        <v>396</v>
      </c>
      <c r="O2973" s="68" t="s">
        <v>325</v>
      </c>
      <c r="P2973" s="68" t="s">
        <v>4838</v>
      </c>
      <c r="Q2973" s="57" t="str">
        <f>MID(Tabla1[[#This Row],[Aplicación]],14,1)</f>
        <v>2</v>
      </c>
      <c r="R2973" s="35" t="s">
        <v>265</v>
      </c>
      <c r="S2973" s="57" t="str">
        <f>MID(Tabla1[[#This Row],[Aplicación]],6,2)</f>
        <v>10</v>
      </c>
      <c r="T2973" s="54" t="str">
        <f>VLOOKUP(Tabla1[[#This Row],[AREA]],Hoja1!A:B,2,FALSE)</f>
        <v>10. Personas mayores, familia y servicios sociales</v>
      </c>
      <c r="U2973" s="57" t="str">
        <f>MID(Tabla1[[#This Row],[Aplicación]],9,4)</f>
        <v>2412</v>
      </c>
      <c r="V2973" s="54" t="str">
        <f>VLOOKUP(Tabla1[[#This Row],[PROGRAMA]],Hoja1!A:B,2,FALSE)</f>
        <v>2412. Formación para el empleo</v>
      </c>
      <c r="W2973" s="57" t="str">
        <f>MID(Tabla1[[#This Row],[Aplicación]],14,2)</f>
        <v>22</v>
      </c>
      <c r="X2973" s="57" t="str">
        <f>MID(Tabla1[[#This Row],[Aplicación]],14,6)</f>
        <v>22199</v>
      </c>
    </row>
    <row r="2974" spans="1:24" x14ac:dyDescent="0.25">
      <c r="A2974" s="60">
        <v>220240028499</v>
      </c>
      <c r="B2974" s="43" t="s">
        <v>702</v>
      </c>
      <c r="C2974" s="61">
        <v>45474</v>
      </c>
      <c r="D2974" s="60">
        <v>22024000506</v>
      </c>
      <c r="E2974" s="43" t="s">
        <v>1335</v>
      </c>
      <c r="F2974" s="62">
        <v>196.96</v>
      </c>
      <c r="G2974" s="43" t="s">
        <v>40</v>
      </c>
      <c r="H2974" s="43" t="s">
        <v>5557</v>
      </c>
      <c r="I2974" s="69">
        <v>300</v>
      </c>
      <c r="J2974" s="43" t="s">
        <v>398</v>
      </c>
      <c r="K2974" s="43" t="s">
        <v>398</v>
      </c>
      <c r="L2974" s="43" t="s">
        <v>413</v>
      </c>
      <c r="M2974" s="43" t="s">
        <v>395</v>
      </c>
      <c r="N2974" s="43" t="s">
        <v>396</v>
      </c>
      <c r="O2974" s="68" t="s">
        <v>325</v>
      </c>
      <c r="P2974" s="68" t="s">
        <v>4838</v>
      </c>
      <c r="Q2974" s="57" t="str">
        <f>MID(Tabla1[[#This Row],[Aplicación]],14,1)</f>
        <v>2</v>
      </c>
      <c r="R2974" s="35" t="s">
        <v>265</v>
      </c>
      <c r="S2974" s="57" t="str">
        <f>MID(Tabla1[[#This Row],[Aplicación]],6,2)</f>
        <v>10</v>
      </c>
      <c r="T2974" s="54" t="str">
        <f>VLOOKUP(Tabla1[[#This Row],[AREA]],Hoja1!A:B,2,FALSE)</f>
        <v>10. Personas mayores, familia y servicios sociales</v>
      </c>
      <c r="U2974" s="57" t="str">
        <f>MID(Tabla1[[#This Row],[Aplicación]],9,4)</f>
        <v>2412</v>
      </c>
      <c r="V2974" s="54" t="str">
        <f>VLOOKUP(Tabla1[[#This Row],[PROGRAMA]],Hoja1!A:B,2,FALSE)</f>
        <v>2412. Formación para el empleo</v>
      </c>
      <c r="W2974" s="57" t="str">
        <f>MID(Tabla1[[#This Row],[Aplicación]],14,2)</f>
        <v>22</v>
      </c>
      <c r="X2974" s="57" t="str">
        <f>MID(Tabla1[[#This Row],[Aplicación]],14,6)</f>
        <v>22199</v>
      </c>
    </row>
    <row r="2975" spans="1:24" x14ac:dyDescent="0.25">
      <c r="A2975" s="60">
        <v>220240028501</v>
      </c>
      <c r="B2975" s="43" t="s">
        <v>702</v>
      </c>
      <c r="C2975" s="61">
        <v>45474</v>
      </c>
      <c r="D2975" s="60">
        <v>22024000506</v>
      </c>
      <c r="E2975" s="43" t="s">
        <v>1335</v>
      </c>
      <c r="F2975" s="62">
        <v>696.86</v>
      </c>
      <c r="G2975" s="43" t="s">
        <v>40</v>
      </c>
      <c r="H2975" s="43" t="s">
        <v>5558</v>
      </c>
      <c r="I2975" s="69">
        <v>300</v>
      </c>
      <c r="J2975" s="43" t="s">
        <v>398</v>
      </c>
      <c r="K2975" s="43" t="s">
        <v>398</v>
      </c>
      <c r="L2975" s="43" t="s">
        <v>413</v>
      </c>
      <c r="M2975" s="43" t="s">
        <v>395</v>
      </c>
      <c r="N2975" s="43" t="s">
        <v>396</v>
      </c>
      <c r="O2975" s="68" t="s">
        <v>325</v>
      </c>
      <c r="P2975" s="68" t="s">
        <v>4838</v>
      </c>
      <c r="Q2975" s="57" t="str">
        <f>MID(Tabla1[[#This Row],[Aplicación]],14,1)</f>
        <v>2</v>
      </c>
      <c r="R2975" s="35" t="s">
        <v>265</v>
      </c>
      <c r="S2975" s="57" t="str">
        <f>MID(Tabla1[[#This Row],[Aplicación]],6,2)</f>
        <v>10</v>
      </c>
      <c r="T2975" s="54" t="str">
        <f>VLOOKUP(Tabla1[[#This Row],[AREA]],Hoja1!A:B,2,FALSE)</f>
        <v>10. Personas mayores, familia y servicios sociales</v>
      </c>
      <c r="U2975" s="57" t="str">
        <f>MID(Tabla1[[#This Row],[Aplicación]],9,4)</f>
        <v>2412</v>
      </c>
      <c r="V2975" s="54" t="str">
        <f>VLOOKUP(Tabla1[[#This Row],[PROGRAMA]],Hoja1!A:B,2,FALSE)</f>
        <v>2412. Formación para el empleo</v>
      </c>
      <c r="W2975" s="57" t="str">
        <f>MID(Tabla1[[#This Row],[Aplicación]],14,2)</f>
        <v>22</v>
      </c>
      <c r="X2975" s="57" t="str">
        <f>MID(Tabla1[[#This Row],[Aplicación]],14,6)</f>
        <v>22199</v>
      </c>
    </row>
    <row r="2976" spans="1:24" x14ac:dyDescent="0.25">
      <c r="A2976" s="60">
        <v>220240040126</v>
      </c>
      <c r="B2976" s="43" t="s">
        <v>702</v>
      </c>
      <c r="C2976" s="61">
        <v>45530</v>
      </c>
      <c r="D2976" s="60">
        <v>22024000505</v>
      </c>
      <c r="E2976" s="43" t="s">
        <v>1335</v>
      </c>
      <c r="F2976" s="62">
        <v>389.1</v>
      </c>
      <c r="G2976" s="43" t="s">
        <v>5084</v>
      </c>
      <c r="H2976" s="43" t="s">
        <v>5568</v>
      </c>
      <c r="I2976" s="69">
        <v>300</v>
      </c>
      <c r="J2976" s="43" t="s">
        <v>3001</v>
      </c>
      <c r="K2976" s="43" t="s">
        <v>398</v>
      </c>
      <c r="L2976" s="43" t="s">
        <v>413</v>
      </c>
      <c r="M2976" s="43" t="s">
        <v>395</v>
      </c>
      <c r="N2976" s="43" t="s">
        <v>396</v>
      </c>
      <c r="O2976" s="68" t="s">
        <v>325</v>
      </c>
      <c r="P2976" s="68" t="s">
        <v>4838</v>
      </c>
      <c r="Q2976" s="57" t="str">
        <f>MID(Tabla1[[#This Row],[Aplicación]],14,1)</f>
        <v>2</v>
      </c>
      <c r="R2976" s="35" t="s">
        <v>265</v>
      </c>
      <c r="S2976" s="57" t="str">
        <f>MID(Tabla1[[#This Row],[Aplicación]],6,2)</f>
        <v>10</v>
      </c>
      <c r="T2976" s="54" t="str">
        <f>VLOOKUP(Tabla1[[#This Row],[AREA]],Hoja1!A:B,2,FALSE)</f>
        <v>10. Personas mayores, familia y servicios sociales</v>
      </c>
      <c r="U2976" s="57" t="str">
        <f>MID(Tabla1[[#This Row],[Aplicación]],9,4)</f>
        <v>2412</v>
      </c>
      <c r="V2976" s="54" t="str">
        <f>VLOOKUP(Tabla1[[#This Row],[PROGRAMA]],Hoja1!A:B,2,FALSE)</f>
        <v>2412. Formación para el empleo</v>
      </c>
      <c r="W2976" s="57" t="str">
        <f>MID(Tabla1[[#This Row],[Aplicación]],14,2)</f>
        <v>22</v>
      </c>
      <c r="X2976" s="57" t="str">
        <f>MID(Tabla1[[#This Row],[Aplicación]],14,6)</f>
        <v>22199</v>
      </c>
    </row>
    <row r="2977" spans="1:24" x14ac:dyDescent="0.25">
      <c r="A2977" s="60">
        <v>220240040181</v>
      </c>
      <c r="B2977" s="43" t="s">
        <v>702</v>
      </c>
      <c r="C2977" s="61">
        <v>45530</v>
      </c>
      <c r="D2977" s="60">
        <v>22024000506</v>
      </c>
      <c r="E2977" s="43" t="s">
        <v>1335</v>
      </c>
      <c r="F2977" s="62">
        <v>2121.08</v>
      </c>
      <c r="G2977" s="43" t="s">
        <v>41</v>
      </c>
      <c r="H2977" s="43" t="s">
        <v>5668</v>
      </c>
      <c r="I2977" s="69">
        <v>300</v>
      </c>
      <c r="J2977" s="43" t="s">
        <v>398</v>
      </c>
      <c r="K2977" s="43" t="s">
        <v>398</v>
      </c>
      <c r="L2977" s="43" t="s">
        <v>413</v>
      </c>
      <c r="M2977" s="43" t="s">
        <v>395</v>
      </c>
      <c r="N2977" s="43" t="s">
        <v>396</v>
      </c>
      <c r="O2977" s="68" t="s">
        <v>325</v>
      </c>
      <c r="P2977" s="68" t="s">
        <v>4838</v>
      </c>
      <c r="Q2977" s="57" t="str">
        <f>MID(Tabla1[[#This Row],[Aplicación]],14,1)</f>
        <v>2</v>
      </c>
      <c r="R2977" s="35" t="s">
        <v>265</v>
      </c>
      <c r="S2977" s="57" t="str">
        <f>MID(Tabla1[[#This Row],[Aplicación]],6,2)</f>
        <v>10</v>
      </c>
      <c r="T2977" s="54" t="str">
        <f>VLOOKUP(Tabla1[[#This Row],[AREA]],Hoja1!A:B,2,FALSE)</f>
        <v>10. Personas mayores, familia y servicios sociales</v>
      </c>
      <c r="U2977" s="57" t="str">
        <f>MID(Tabla1[[#This Row],[Aplicación]],9,4)</f>
        <v>2412</v>
      </c>
      <c r="V2977" s="54" t="str">
        <f>VLOOKUP(Tabla1[[#This Row],[PROGRAMA]],Hoja1!A:B,2,FALSE)</f>
        <v>2412. Formación para el empleo</v>
      </c>
      <c r="W2977" s="57" t="str">
        <f>MID(Tabla1[[#This Row],[Aplicación]],14,2)</f>
        <v>22</v>
      </c>
      <c r="X2977" s="57" t="str">
        <f>MID(Tabla1[[#This Row],[Aplicación]],14,6)</f>
        <v>22199</v>
      </c>
    </row>
    <row r="2978" spans="1:24" x14ac:dyDescent="0.25">
      <c r="A2978" s="60">
        <v>220240040122</v>
      </c>
      <c r="B2978" s="43" t="s">
        <v>702</v>
      </c>
      <c r="C2978" s="61">
        <v>45530</v>
      </c>
      <c r="D2978" s="60">
        <v>22024000505</v>
      </c>
      <c r="E2978" s="43" t="s">
        <v>1335</v>
      </c>
      <c r="F2978" s="62">
        <v>654.14</v>
      </c>
      <c r="G2978" s="43" t="s">
        <v>681</v>
      </c>
      <c r="H2978" s="43" t="s">
        <v>5691</v>
      </c>
      <c r="I2978" s="69">
        <v>300</v>
      </c>
      <c r="J2978" s="43" t="s">
        <v>398</v>
      </c>
      <c r="K2978" s="43" t="s">
        <v>398</v>
      </c>
      <c r="L2978" s="43" t="s">
        <v>413</v>
      </c>
      <c r="M2978" s="43" t="s">
        <v>395</v>
      </c>
      <c r="N2978" s="43" t="s">
        <v>396</v>
      </c>
      <c r="O2978" s="68" t="s">
        <v>325</v>
      </c>
      <c r="P2978" s="68" t="s">
        <v>4838</v>
      </c>
      <c r="Q2978" s="57" t="str">
        <f>MID(Tabla1[[#This Row],[Aplicación]],14,1)</f>
        <v>2</v>
      </c>
      <c r="R2978" s="35" t="s">
        <v>265</v>
      </c>
      <c r="S2978" s="57" t="str">
        <f>MID(Tabla1[[#This Row],[Aplicación]],6,2)</f>
        <v>10</v>
      </c>
      <c r="T2978" s="54" t="str">
        <f>VLOOKUP(Tabla1[[#This Row],[AREA]],Hoja1!A:B,2,FALSE)</f>
        <v>10. Personas mayores, familia y servicios sociales</v>
      </c>
      <c r="U2978" s="57" t="str">
        <f>MID(Tabla1[[#This Row],[Aplicación]],9,4)</f>
        <v>2412</v>
      </c>
      <c r="V2978" s="54" t="str">
        <f>VLOOKUP(Tabla1[[#This Row],[PROGRAMA]],Hoja1!A:B,2,FALSE)</f>
        <v>2412. Formación para el empleo</v>
      </c>
      <c r="W2978" s="57" t="str">
        <f>MID(Tabla1[[#This Row],[Aplicación]],14,2)</f>
        <v>22</v>
      </c>
      <c r="X2978" s="57" t="str">
        <f>MID(Tabla1[[#This Row],[Aplicación]],14,6)</f>
        <v>22199</v>
      </c>
    </row>
    <row r="2979" spans="1:24" x14ac:dyDescent="0.25">
      <c r="A2979" s="60">
        <v>220240040124</v>
      </c>
      <c r="B2979" s="43" t="s">
        <v>702</v>
      </c>
      <c r="C2979" s="61">
        <v>45530</v>
      </c>
      <c r="D2979" s="60">
        <v>22024000505</v>
      </c>
      <c r="E2979" s="43" t="s">
        <v>1335</v>
      </c>
      <c r="F2979" s="62">
        <v>194.07</v>
      </c>
      <c r="G2979" s="43" t="s">
        <v>681</v>
      </c>
      <c r="H2979" s="43" t="s">
        <v>5692</v>
      </c>
      <c r="I2979" s="69">
        <v>300</v>
      </c>
      <c r="J2979" s="43" t="s">
        <v>398</v>
      </c>
      <c r="K2979" s="43" t="s">
        <v>398</v>
      </c>
      <c r="L2979" s="43" t="s">
        <v>413</v>
      </c>
      <c r="M2979" s="43" t="s">
        <v>395</v>
      </c>
      <c r="N2979" s="43" t="s">
        <v>396</v>
      </c>
      <c r="O2979" s="68" t="s">
        <v>325</v>
      </c>
      <c r="P2979" s="68" t="s">
        <v>4838</v>
      </c>
      <c r="Q2979" s="57" t="str">
        <f>MID(Tabla1[[#This Row],[Aplicación]],14,1)</f>
        <v>2</v>
      </c>
      <c r="R2979" s="35" t="s">
        <v>265</v>
      </c>
      <c r="S2979" s="57" t="str">
        <f>MID(Tabla1[[#This Row],[Aplicación]],6,2)</f>
        <v>10</v>
      </c>
      <c r="T2979" s="54" t="str">
        <f>VLOOKUP(Tabla1[[#This Row],[AREA]],Hoja1!A:B,2,FALSE)</f>
        <v>10. Personas mayores, familia y servicios sociales</v>
      </c>
      <c r="U2979" s="57" t="str">
        <f>MID(Tabla1[[#This Row],[Aplicación]],9,4)</f>
        <v>2412</v>
      </c>
      <c r="V2979" s="54" t="str">
        <f>VLOOKUP(Tabla1[[#This Row],[PROGRAMA]],Hoja1!A:B,2,FALSE)</f>
        <v>2412. Formación para el empleo</v>
      </c>
      <c r="W2979" s="57" t="str">
        <f>MID(Tabla1[[#This Row],[Aplicación]],14,2)</f>
        <v>22</v>
      </c>
      <c r="X2979" s="57" t="str">
        <f>MID(Tabla1[[#This Row],[Aplicación]],14,6)</f>
        <v>22199</v>
      </c>
    </row>
    <row r="2980" spans="1:24" x14ac:dyDescent="0.25">
      <c r="A2980" s="60">
        <v>220240042003</v>
      </c>
      <c r="B2980" s="43" t="s">
        <v>702</v>
      </c>
      <c r="C2980" s="61">
        <v>45541</v>
      </c>
      <c r="D2980" s="60">
        <v>22024000505</v>
      </c>
      <c r="E2980" s="43" t="s">
        <v>1335</v>
      </c>
      <c r="F2980" s="62">
        <v>35.42</v>
      </c>
      <c r="G2980" s="43" t="s">
        <v>776</v>
      </c>
      <c r="H2980" s="43" t="s">
        <v>5729</v>
      </c>
      <c r="I2980" s="69">
        <v>300</v>
      </c>
      <c r="J2980" s="43" t="s">
        <v>398</v>
      </c>
      <c r="K2980" s="43" t="s">
        <v>398</v>
      </c>
      <c r="L2980" s="43" t="s">
        <v>413</v>
      </c>
      <c r="M2980" s="43" t="s">
        <v>395</v>
      </c>
      <c r="N2980" s="43" t="s">
        <v>396</v>
      </c>
      <c r="O2980" s="68" t="s">
        <v>325</v>
      </c>
      <c r="P2980" s="68" t="s">
        <v>4838</v>
      </c>
      <c r="Q2980" s="57" t="str">
        <f>MID(Tabla1[[#This Row],[Aplicación]],14,1)</f>
        <v>2</v>
      </c>
      <c r="R2980" s="35" t="s">
        <v>265</v>
      </c>
      <c r="S2980" s="57" t="str">
        <f>MID(Tabla1[[#This Row],[Aplicación]],6,2)</f>
        <v>10</v>
      </c>
      <c r="T2980" s="54" t="str">
        <f>VLOOKUP(Tabla1[[#This Row],[AREA]],Hoja1!A:B,2,FALSE)</f>
        <v>10. Personas mayores, familia y servicios sociales</v>
      </c>
      <c r="U2980" s="57" t="str">
        <f>MID(Tabla1[[#This Row],[Aplicación]],9,4)</f>
        <v>2412</v>
      </c>
      <c r="V2980" s="54" t="str">
        <f>VLOOKUP(Tabla1[[#This Row],[PROGRAMA]],Hoja1!A:B,2,FALSE)</f>
        <v>2412. Formación para el empleo</v>
      </c>
      <c r="W2980" s="57" t="str">
        <f>MID(Tabla1[[#This Row],[Aplicación]],14,2)</f>
        <v>22</v>
      </c>
      <c r="X2980" s="57" t="str">
        <f>MID(Tabla1[[#This Row],[Aplicación]],14,6)</f>
        <v>22199</v>
      </c>
    </row>
    <row r="2981" spans="1:24" x14ac:dyDescent="0.25">
      <c r="A2981" s="60">
        <v>220240040196</v>
      </c>
      <c r="B2981" s="43" t="s">
        <v>702</v>
      </c>
      <c r="C2981" s="61">
        <v>45530</v>
      </c>
      <c r="D2981" s="60">
        <v>22024000505</v>
      </c>
      <c r="E2981" s="43" t="s">
        <v>1335</v>
      </c>
      <c r="F2981" s="62">
        <v>164.79</v>
      </c>
      <c r="G2981" s="43" t="s">
        <v>81</v>
      </c>
      <c r="H2981" s="43" t="s">
        <v>5792</v>
      </c>
      <c r="I2981" s="69">
        <v>300</v>
      </c>
      <c r="J2981" s="43" t="s">
        <v>398</v>
      </c>
      <c r="K2981" s="43" t="s">
        <v>398</v>
      </c>
      <c r="L2981" s="43" t="s">
        <v>413</v>
      </c>
      <c r="M2981" s="43" t="s">
        <v>395</v>
      </c>
      <c r="N2981" s="43" t="s">
        <v>396</v>
      </c>
      <c r="O2981" s="68" t="s">
        <v>325</v>
      </c>
      <c r="P2981" s="68" t="s">
        <v>4838</v>
      </c>
      <c r="Q2981" s="57" t="str">
        <f>MID(Tabla1[[#This Row],[Aplicación]],14,1)</f>
        <v>2</v>
      </c>
      <c r="R2981" s="35" t="s">
        <v>265</v>
      </c>
      <c r="S2981" s="57" t="str">
        <f>MID(Tabla1[[#This Row],[Aplicación]],6,2)</f>
        <v>10</v>
      </c>
      <c r="T2981" s="54" t="str">
        <f>VLOOKUP(Tabla1[[#This Row],[AREA]],Hoja1!A:B,2,FALSE)</f>
        <v>10. Personas mayores, familia y servicios sociales</v>
      </c>
      <c r="U2981" s="57" t="str">
        <f>MID(Tabla1[[#This Row],[Aplicación]],9,4)</f>
        <v>2412</v>
      </c>
      <c r="V2981" s="54" t="str">
        <f>VLOOKUP(Tabla1[[#This Row],[PROGRAMA]],Hoja1!A:B,2,FALSE)</f>
        <v>2412. Formación para el empleo</v>
      </c>
      <c r="W2981" s="57" t="str">
        <f>MID(Tabla1[[#This Row],[Aplicación]],14,2)</f>
        <v>22</v>
      </c>
      <c r="X2981" s="57" t="str">
        <f>MID(Tabla1[[#This Row],[Aplicación]],14,6)</f>
        <v>22199</v>
      </c>
    </row>
    <row r="2982" spans="1:24" x14ac:dyDescent="0.25">
      <c r="A2982" s="60">
        <v>220240040198</v>
      </c>
      <c r="B2982" s="43" t="s">
        <v>702</v>
      </c>
      <c r="C2982" s="61">
        <v>45530</v>
      </c>
      <c r="D2982" s="60">
        <v>22024000505</v>
      </c>
      <c r="E2982" s="43" t="s">
        <v>1335</v>
      </c>
      <c r="F2982" s="62">
        <v>64.599999999999994</v>
      </c>
      <c r="G2982" s="43" t="s">
        <v>81</v>
      </c>
      <c r="H2982" s="43" t="s">
        <v>5793</v>
      </c>
      <c r="I2982" s="69">
        <v>300</v>
      </c>
      <c r="J2982" s="43" t="s">
        <v>398</v>
      </c>
      <c r="K2982" s="43" t="s">
        <v>398</v>
      </c>
      <c r="L2982" s="43" t="s">
        <v>413</v>
      </c>
      <c r="M2982" s="43" t="s">
        <v>395</v>
      </c>
      <c r="N2982" s="43" t="s">
        <v>396</v>
      </c>
      <c r="O2982" s="68" t="s">
        <v>325</v>
      </c>
      <c r="P2982" s="68" t="s">
        <v>4838</v>
      </c>
      <c r="Q2982" s="57" t="str">
        <f>MID(Tabla1[[#This Row],[Aplicación]],14,1)</f>
        <v>2</v>
      </c>
      <c r="R2982" s="35" t="s">
        <v>265</v>
      </c>
      <c r="S2982" s="57" t="str">
        <f>MID(Tabla1[[#This Row],[Aplicación]],6,2)</f>
        <v>10</v>
      </c>
      <c r="T2982" s="54" t="str">
        <f>VLOOKUP(Tabla1[[#This Row],[AREA]],Hoja1!A:B,2,FALSE)</f>
        <v>10. Personas mayores, familia y servicios sociales</v>
      </c>
      <c r="U2982" s="57" t="str">
        <f>MID(Tabla1[[#This Row],[Aplicación]],9,4)</f>
        <v>2412</v>
      </c>
      <c r="V2982" s="54" t="str">
        <f>VLOOKUP(Tabla1[[#This Row],[PROGRAMA]],Hoja1!A:B,2,FALSE)</f>
        <v>2412. Formación para el empleo</v>
      </c>
      <c r="W2982" s="57" t="str">
        <f>MID(Tabla1[[#This Row],[Aplicación]],14,2)</f>
        <v>22</v>
      </c>
      <c r="X2982" s="57" t="str">
        <f>MID(Tabla1[[#This Row],[Aplicación]],14,6)</f>
        <v>22199</v>
      </c>
    </row>
    <row r="2983" spans="1:24" x14ac:dyDescent="0.25">
      <c r="A2983" s="60">
        <v>220240040200</v>
      </c>
      <c r="B2983" s="43" t="s">
        <v>702</v>
      </c>
      <c r="C2983" s="61">
        <v>45530</v>
      </c>
      <c r="D2983" s="60">
        <v>22024000505</v>
      </c>
      <c r="E2983" s="43" t="s">
        <v>1335</v>
      </c>
      <c r="F2983" s="62">
        <v>58</v>
      </c>
      <c r="G2983" s="43" t="s">
        <v>81</v>
      </c>
      <c r="H2983" s="43" t="s">
        <v>5794</v>
      </c>
      <c r="I2983" s="69">
        <v>300</v>
      </c>
      <c r="J2983" s="43" t="s">
        <v>398</v>
      </c>
      <c r="K2983" s="43" t="s">
        <v>398</v>
      </c>
      <c r="L2983" s="43" t="s">
        <v>413</v>
      </c>
      <c r="M2983" s="43" t="s">
        <v>395</v>
      </c>
      <c r="N2983" s="43" t="s">
        <v>396</v>
      </c>
      <c r="O2983" s="68" t="s">
        <v>325</v>
      </c>
      <c r="P2983" s="68" t="s">
        <v>4838</v>
      </c>
      <c r="Q2983" s="57" t="str">
        <f>MID(Tabla1[[#This Row],[Aplicación]],14,1)</f>
        <v>2</v>
      </c>
      <c r="R2983" s="35" t="s">
        <v>265</v>
      </c>
      <c r="S2983" s="57" t="str">
        <f>MID(Tabla1[[#This Row],[Aplicación]],6,2)</f>
        <v>10</v>
      </c>
      <c r="T2983" s="54" t="str">
        <f>VLOOKUP(Tabla1[[#This Row],[AREA]],Hoja1!A:B,2,FALSE)</f>
        <v>10. Personas mayores, familia y servicios sociales</v>
      </c>
      <c r="U2983" s="57" t="str">
        <f>MID(Tabla1[[#This Row],[Aplicación]],9,4)</f>
        <v>2412</v>
      </c>
      <c r="V2983" s="54" t="str">
        <f>VLOOKUP(Tabla1[[#This Row],[PROGRAMA]],Hoja1!A:B,2,FALSE)</f>
        <v>2412. Formación para el empleo</v>
      </c>
      <c r="W2983" s="57" t="str">
        <f>MID(Tabla1[[#This Row],[Aplicación]],14,2)</f>
        <v>22</v>
      </c>
      <c r="X2983" s="57" t="str">
        <f>MID(Tabla1[[#This Row],[Aplicación]],14,6)</f>
        <v>22199</v>
      </c>
    </row>
    <row r="2984" spans="1:24" x14ac:dyDescent="0.25">
      <c r="A2984" s="60">
        <v>220240040202</v>
      </c>
      <c r="B2984" s="43" t="s">
        <v>702</v>
      </c>
      <c r="C2984" s="61">
        <v>45530</v>
      </c>
      <c r="D2984" s="60">
        <v>22024000505</v>
      </c>
      <c r="E2984" s="43" t="s">
        <v>1335</v>
      </c>
      <c r="F2984" s="62">
        <v>1200.78</v>
      </c>
      <c r="G2984" s="43" t="s">
        <v>81</v>
      </c>
      <c r="H2984" s="43" t="s">
        <v>5795</v>
      </c>
      <c r="I2984" s="69">
        <v>300</v>
      </c>
      <c r="J2984" s="43" t="s">
        <v>398</v>
      </c>
      <c r="K2984" s="43" t="s">
        <v>398</v>
      </c>
      <c r="L2984" s="43" t="s">
        <v>413</v>
      </c>
      <c r="M2984" s="43" t="s">
        <v>395</v>
      </c>
      <c r="N2984" s="43" t="s">
        <v>396</v>
      </c>
      <c r="O2984" s="68" t="s">
        <v>325</v>
      </c>
      <c r="P2984" s="68" t="s">
        <v>4838</v>
      </c>
      <c r="Q2984" s="57" t="str">
        <f>MID(Tabla1[[#This Row],[Aplicación]],14,1)</f>
        <v>2</v>
      </c>
      <c r="R2984" s="35" t="s">
        <v>265</v>
      </c>
      <c r="S2984" s="57" t="str">
        <f>MID(Tabla1[[#This Row],[Aplicación]],6,2)</f>
        <v>10</v>
      </c>
      <c r="T2984" s="54" t="str">
        <f>VLOOKUP(Tabla1[[#This Row],[AREA]],Hoja1!A:B,2,FALSE)</f>
        <v>10. Personas mayores, familia y servicios sociales</v>
      </c>
      <c r="U2984" s="57" t="str">
        <f>MID(Tabla1[[#This Row],[Aplicación]],9,4)</f>
        <v>2412</v>
      </c>
      <c r="V2984" s="54" t="str">
        <f>VLOOKUP(Tabla1[[#This Row],[PROGRAMA]],Hoja1!A:B,2,FALSE)</f>
        <v>2412. Formación para el empleo</v>
      </c>
      <c r="W2984" s="57" t="str">
        <f>MID(Tabla1[[#This Row],[Aplicación]],14,2)</f>
        <v>22</v>
      </c>
      <c r="X2984" s="57" t="str">
        <f>MID(Tabla1[[#This Row],[Aplicación]],14,6)</f>
        <v>22199</v>
      </c>
    </row>
    <row r="2985" spans="1:24" x14ac:dyDescent="0.25">
      <c r="A2985" s="60">
        <v>220240041071</v>
      </c>
      <c r="B2985" s="43" t="s">
        <v>702</v>
      </c>
      <c r="C2985" s="61">
        <v>45533</v>
      </c>
      <c r="D2985" s="60">
        <v>22024000505</v>
      </c>
      <c r="E2985" s="43" t="s">
        <v>1335</v>
      </c>
      <c r="F2985" s="62">
        <v>211.09</v>
      </c>
      <c r="G2985" s="43" t="s">
        <v>876</v>
      </c>
      <c r="H2985" s="43" t="s">
        <v>5858</v>
      </c>
      <c r="I2985" s="69">
        <v>300</v>
      </c>
      <c r="J2985" s="43" t="s">
        <v>398</v>
      </c>
      <c r="K2985" s="43" t="s">
        <v>398</v>
      </c>
      <c r="L2985" s="43" t="s">
        <v>413</v>
      </c>
      <c r="M2985" s="43" t="s">
        <v>395</v>
      </c>
      <c r="N2985" s="43" t="s">
        <v>396</v>
      </c>
      <c r="O2985" s="68" t="s">
        <v>325</v>
      </c>
      <c r="P2985" s="68" t="s">
        <v>4838</v>
      </c>
      <c r="Q2985" s="57" t="str">
        <f>MID(Tabla1[[#This Row],[Aplicación]],14,1)</f>
        <v>2</v>
      </c>
      <c r="R2985" s="35" t="s">
        <v>265</v>
      </c>
      <c r="S2985" s="57" t="str">
        <f>MID(Tabla1[[#This Row],[Aplicación]],6,2)</f>
        <v>10</v>
      </c>
      <c r="T2985" s="54" t="str">
        <f>VLOOKUP(Tabla1[[#This Row],[AREA]],Hoja1!A:B,2,FALSE)</f>
        <v>10. Personas mayores, familia y servicios sociales</v>
      </c>
      <c r="U2985" s="57" t="str">
        <f>MID(Tabla1[[#This Row],[Aplicación]],9,4)</f>
        <v>2412</v>
      </c>
      <c r="V2985" s="54" t="str">
        <f>VLOOKUP(Tabla1[[#This Row],[PROGRAMA]],Hoja1!A:B,2,FALSE)</f>
        <v>2412. Formación para el empleo</v>
      </c>
      <c r="W2985" s="57" t="str">
        <f>MID(Tabla1[[#This Row],[Aplicación]],14,2)</f>
        <v>22</v>
      </c>
      <c r="X2985" s="57" t="str">
        <f>MID(Tabla1[[#This Row],[Aplicación]],14,6)</f>
        <v>22199</v>
      </c>
    </row>
    <row r="2986" spans="1:24" x14ac:dyDescent="0.25">
      <c r="A2986" s="60">
        <v>220240041074</v>
      </c>
      <c r="B2986" s="43" t="s">
        <v>702</v>
      </c>
      <c r="C2986" s="61">
        <v>45533</v>
      </c>
      <c r="D2986" s="60">
        <v>22024000505</v>
      </c>
      <c r="E2986" s="43" t="s">
        <v>1335</v>
      </c>
      <c r="F2986" s="62">
        <v>129.63</v>
      </c>
      <c r="G2986" s="43" t="s">
        <v>827</v>
      </c>
      <c r="H2986" s="43" t="s">
        <v>5948</v>
      </c>
      <c r="I2986" s="69">
        <v>300</v>
      </c>
      <c r="J2986" s="43" t="s">
        <v>398</v>
      </c>
      <c r="K2986" s="43" t="s">
        <v>398</v>
      </c>
      <c r="L2986" s="43" t="s">
        <v>413</v>
      </c>
      <c r="M2986" s="43" t="s">
        <v>395</v>
      </c>
      <c r="N2986" s="43" t="s">
        <v>396</v>
      </c>
      <c r="O2986" s="68" t="s">
        <v>325</v>
      </c>
      <c r="P2986" s="68" t="s">
        <v>4838</v>
      </c>
      <c r="Q2986" s="57" t="str">
        <f>MID(Tabla1[[#This Row],[Aplicación]],14,1)</f>
        <v>2</v>
      </c>
      <c r="R2986" s="35" t="s">
        <v>265</v>
      </c>
      <c r="S2986" s="57" t="str">
        <f>MID(Tabla1[[#This Row],[Aplicación]],6,2)</f>
        <v>10</v>
      </c>
      <c r="T2986" s="54" t="str">
        <f>VLOOKUP(Tabla1[[#This Row],[AREA]],Hoja1!A:B,2,FALSE)</f>
        <v>10. Personas mayores, familia y servicios sociales</v>
      </c>
      <c r="U2986" s="57" t="str">
        <f>MID(Tabla1[[#This Row],[Aplicación]],9,4)</f>
        <v>2412</v>
      </c>
      <c r="V2986" s="54" t="str">
        <f>VLOOKUP(Tabla1[[#This Row],[PROGRAMA]],Hoja1!A:B,2,FALSE)</f>
        <v>2412. Formación para el empleo</v>
      </c>
      <c r="W2986" s="57" t="str">
        <f>MID(Tabla1[[#This Row],[Aplicación]],14,2)</f>
        <v>22</v>
      </c>
      <c r="X2986" s="57" t="str">
        <f>MID(Tabla1[[#This Row],[Aplicación]],14,6)</f>
        <v>22199</v>
      </c>
    </row>
    <row r="2987" spans="1:24" x14ac:dyDescent="0.25">
      <c r="A2987" s="60">
        <v>220240040186</v>
      </c>
      <c r="B2987" s="43" t="s">
        <v>702</v>
      </c>
      <c r="C2987" s="61">
        <v>45530</v>
      </c>
      <c r="D2987" s="60">
        <v>22024000506</v>
      </c>
      <c r="E2987" s="43" t="s">
        <v>1335</v>
      </c>
      <c r="F2987" s="62">
        <v>584.91</v>
      </c>
      <c r="G2987" s="43" t="s">
        <v>40</v>
      </c>
      <c r="H2987" s="43" t="s">
        <v>5958</v>
      </c>
      <c r="I2987" s="69">
        <v>300</v>
      </c>
      <c r="J2987" s="43" t="s">
        <v>398</v>
      </c>
      <c r="K2987" s="43" t="s">
        <v>398</v>
      </c>
      <c r="L2987" s="43" t="s">
        <v>413</v>
      </c>
      <c r="M2987" s="43" t="s">
        <v>395</v>
      </c>
      <c r="N2987" s="43" t="s">
        <v>396</v>
      </c>
      <c r="O2987" s="68" t="s">
        <v>325</v>
      </c>
      <c r="P2987" s="68" t="s">
        <v>4838</v>
      </c>
      <c r="Q2987" s="57" t="str">
        <f>MID(Tabla1[[#This Row],[Aplicación]],14,1)</f>
        <v>2</v>
      </c>
      <c r="R2987" s="35" t="s">
        <v>265</v>
      </c>
      <c r="S2987" s="57" t="str">
        <f>MID(Tabla1[[#This Row],[Aplicación]],6,2)</f>
        <v>10</v>
      </c>
      <c r="T2987" s="54" t="str">
        <f>VLOOKUP(Tabla1[[#This Row],[AREA]],Hoja1!A:B,2,FALSE)</f>
        <v>10. Personas mayores, familia y servicios sociales</v>
      </c>
      <c r="U2987" s="57" t="str">
        <f>MID(Tabla1[[#This Row],[Aplicación]],9,4)</f>
        <v>2412</v>
      </c>
      <c r="V2987" s="54" t="str">
        <f>VLOOKUP(Tabla1[[#This Row],[PROGRAMA]],Hoja1!A:B,2,FALSE)</f>
        <v>2412. Formación para el empleo</v>
      </c>
      <c r="W2987" s="57" t="str">
        <f>MID(Tabla1[[#This Row],[Aplicación]],14,2)</f>
        <v>22</v>
      </c>
      <c r="X2987" s="57" t="str">
        <f>MID(Tabla1[[#This Row],[Aplicación]],14,6)</f>
        <v>22199</v>
      </c>
    </row>
    <row r="2988" spans="1:24" x14ac:dyDescent="0.25">
      <c r="A2988" s="60">
        <v>220240040188</v>
      </c>
      <c r="B2988" s="43" t="s">
        <v>702</v>
      </c>
      <c r="C2988" s="61">
        <v>45530</v>
      </c>
      <c r="D2988" s="60">
        <v>22024000506</v>
      </c>
      <c r="E2988" s="43" t="s">
        <v>1335</v>
      </c>
      <c r="F2988" s="62">
        <v>79.41</v>
      </c>
      <c r="G2988" s="43" t="s">
        <v>40</v>
      </c>
      <c r="H2988" s="43" t="s">
        <v>5959</v>
      </c>
      <c r="I2988" s="69">
        <v>300</v>
      </c>
      <c r="J2988" s="43" t="s">
        <v>398</v>
      </c>
      <c r="K2988" s="43" t="s">
        <v>398</v>
      </c>
      <c r="L2988" s="43" t="s">
        <v>413</v>
      </c>
      <c r="M2988" s="43" t="s">
        <v>395</v>
      </c>
      <c r="N2988" s="43" t="s">
        <v>396</v>
      </c>
      <c r="O2988" s="68" t="s">
        <v>325</v>
      </c>
      <c r="P2988" s="68" t="s">
        <v>4838</v>
      </c>
      <c r="Q2988" s="57" t="str">
        <f>MID(Tabla1[[#This Row],[Aplicación]],14,1)</f>
        <v>2</v>
      </c>
      <c r="R2988" s="35" t="s">
        <v>265</v>
      </c>
      <c r="S2988" s="57" t="str">
        <f>MID(Tabla1[[#This Row],[Aplicación]],6,2)</f>
        <v>10</v>
      </c>
      <c r="T2988" s="54" t="str">
        <f>VLOOKUP(Tabla1[[#This Row],[AREA]],Hoja1!A:B,2,FALSE)</f>
        <v>10. Personas mayores, familia y servicios sociales</v>
      </c>
      <c r="U2988" s="57" t="str">
        <f>MID(Tabla1[[#This Row],[Aplicación]],9,4)</f>
        <v>2412</v>
      </c>
      <c r="V2988" s="54" t="str">
        <f>VLOOKUP(Tabla1[[#This Row],[PROGRAMA]],Hoja1!A:B,2,FALSE)</f>
        <v>2412. Formación para el empleo</v>
      </c>
      <c r="W2988" s="57" t="str">
        <f>MID(Tabla1[[#This Row],[Aplicación]],14,2)</f>
        <v>22</v>
      </c>
      <c r="X2988" s="57" t="str">
        <f>MID(Tabla1[[#This Row],[Aplicación]],14,6)</f>
        <v>22199</v>
      </c>
    </row>
    <row r="2989" spans="1:24" x14ac:dyDescent="0.25">
      <c r="A2989" s="60">
        <v>220240040190</v>
      </c>
      <c r="B2989" s="43" t="s">
        <v>702</v>
      </c>
      <c r="C2989" s="61">
        <v>45530</v>
      </c>
      <c r="D2989" s="60">
        <v>22024000506</v>
      </c>
      <c r="E2989" s="43" t="s">
        <v>1335</v>
      </c>
      <c r="F2989" s="62">
        <v>107.33</v>
      </c>
      <c r="G2989" s="43" t="s">
        <v>40</v>
      </c>
      <c r="H2989" s="43" t="s">
        <v>5960</v>
      </c>
      <c r="I2989" s="69">
        <v>300</v>
      </c>
      <c r="J2989" s="43" t="s">
        <v>398</v>
      </c>
      <c r="K2989" s="43" t="s">
        <v>398</v>
      </c>
      <c r="L2989" s="43" t="s">
        <v>413</v>
      </c>
      <c r="M2989" s="43" t="s">
        <v>395</v>
      </c>
      <c r="N2989" s="43" t="s">
        <v>396</v>
      </c>
      <c r="O2989" s="68" t="s">
        <v>325</v>
      </c>
      <c r="P2989" s="68" t="s">
        <v>4838</v>
      </c>
      <c r="Q2989" s="57" t="str">
        <f>MID(Tabla1[[#This Row],[Aplicación]],14,1)</f>
        <v>2</v>
      </c>
      <c r="R2989" s="35" t="s">
        <v>265</v>
      </c>
      <c r="S2989" s="57" t="str">
        <f>MID(Tabla1[[#This Row],[Aplicación]],6,2)</f>
        <v>10</v>
      </c>
      <c r="T2989" s="54" t="str">
        <f>VLOOKUP(Tabla1[[#This Row],[AREA]],Hoja1!A:B,2,FALSE)</f>
        <v>10. Personas mayores, familia y servicios sociales</v>
      </c>
      <c r="U2989" s="57" t="str">
        <f>MID(Tabla1[[#This Row],[Aplicación]],9,4)</f>
        <v>2412</v>
      </c>
      <c r="V2989" s="54" t="str">
        <f>VLOOKUP(Tabla1[[#This Row],[PROGRAMA]],Hoja1!A:B,2,FALSE)</f>
        <v>2412. Formación para el empleo</v>
      </c>
      <c r="W2989" s="57" t="str">
        <f>MID(Tabla1[[#This Row],[Aplicación]],14,2)</f>
        <v>22</v>
      </c>
      <c r="X2989" s="57" t="str">
        <f>MID(Tabla1[[#This Row],[Aplicación]],14,6)</f>
        <v>22199</v>
      </c>
    </row>
    <row r="2990" spans="1:24" x14ac:dyDescent="0.25">
      <c r="A2990" s="60">
        <v>220240040192</v>
      </c>
      <c r="B2990" s="43" t="s">
        <v>702</v>
      </c>
      <c r="C2990" s="61">
        <v>45530</v>
      </c>
      <c r="D2990" s="60">
        <v>22024000506</v>
      </c>
      <c r="E2990" s="43" t="s">
        <v>1335</v>
      </c>
      <c r="F2990" s="62">
        <v>53.48</v>
      </c>
      <c r="G2990" s="43" t="s">
        <v>40</v>
      </c>
      <c r="H2990" s="43" t="s">
        <v>5961</v>
      </c>
      <c r="I2990" s="69">
        <v>300</v>
      </c>
      <c r="J2990" s="43" t="s">
        <v>398</v>
      </c>
      <c r="K2990" s="43" t="s">
        <v>398</v>
      </c>
      <c r="L2990" s="43" t="s">
        <v>413</v>
      </c>
      <c r="M2990" s="43" t="s">
        <v>395</v>
      </c>
      <c r="N2990" s="43" t="s">
        <v>396</v>
      </c>
      <c r="O2990" s="68" t="s">
        <v>325</v>
      </c>
      <c r="P2990" s="68" t="s">
        <v>4838</v>
      </c>
      <c r="Q2990" s="57" t="str">
        <f>MID(Tabla1[[#This Row],[Aplicación]],14,1)</f>
        <v>2</v>
      </c>
      <c r="R2990" s="35" t="s">
        <v>265</v>
      </c>
      <c r="S2990" s="57" t="str">
        <f>MID(Tabla1[[#This Row],[Aplicación]],6,2)</f>
        <v>10</v>
      </c>
      <c r="T2990" s="54" t="str">
        <f>VLOOKUP(Tabla1[[#This Row],[AREA]],Hoja1!A:B,2,FALSE)</f>
        <v>10. Personas mayores, familia y servicios sociales</v>
      </c>
      <c r="U2990" s="57" t="str">
        <f>MID(Tabla1[[#This Row],[Aplicación]],9,4)</f>
        <v>2412</v>
      </c>
      <c r="V2990" s="54" t="str">
        <f>VLOOKUP(Tabla1[[#This Row],[PROGRAMA]],Hoja1!A:B,2,FALSE)</f>
        <v>2412. Formación para el empleo</v>
      </c>
      <c r="W2990" s="57" t="str">
        <f>MID(Tabla1[[#This Row],[Aplicación]],14,2)</f>
        <v>22</v>
      </c>
      <c r="X2990" s="57" t="str">
        <f>MID(Tabla1[[#This Row],[Aplicación]],14,6)</f>
        <v>22199</v>
      </c>
    </row>
    <row r="2991" spans="1:24" x14ac:dyDescent="0.25">
      <c r="A2991" s="60">
        <v>220240040194</v>
      </c>
      <c r="B2991" s="43" t="s">
        <v>702</v>
      </c>
      <c r="C2991" s="61">
        <v>45530</v>
      </c>
      <c r="D2991" s="60">
        <v>22024000506</v>
      </c>
      <c r="E2991" s="43" t="s">
        <v>1335</v>
      </c>
      <c r="F2991" s="62">
        <v>66.39</v>
      </c>
      <c r="G2991" s="43" t="s">
        <v>40</v>
      </c>
      <c r="H2991" s="43" t="s">
        <v>5962</v>
      </c>
      <c r="I2991" s="69">
        <v>300</v>
      </c>
      <c r="J2991" s="43" t="s">
        <v>398</v>
      </c>
      <c r="K2991" s="43" t="s">
        <v>398</v>
      </c>
      <c r="L2991" s="43" t="s">
        <v>413</v>
      </c>
      <c r="M2991" s="43" t="s">
        <v>395</v>
      </c>
      <c r="N2991" s="43" t="s">
        <v>396</v>
      </c>
      <c r="O2991" s="68" t="s">
        <v>325</v>
      </c>
      <c r="P2991" s="68" t="s">
        <v>4838</v>
      </c>
      <c r="Q2991" s="57" t="str">
        <f>MID(Tabla1[[#This Row],[Aplicación]],14,1)</f>
        <v>2</v>
      </c>
      <c r="R2991" s="35" t="s">
        <v>265</v>
      </c>
      <c r="S2991" s="57" t="str">
        <f>MID(Tabla1[[#This Row],[Aplicación]],6,2)</f>
        <v>10</v>
      </c>
      <c r="T2991" s="54" t="str">
        <f>VLOOKUP(Tabla1[[#This Row],[AREA]],Hoja1!A:B,2,FALSE)</f>
        <v>10. Personas mayores, familia y servicios sociales</v>
      </c>
      <c r="U2991" s="57" t="str">
        <f>MID(Tabla1[[#This Row],[Aplicación]],9,4)</f>
        <v>2412</v>
      </c>
      <c r="V2991" s="54" t="str">
        <f>VLOOKUP(Tabla1[[#This Row],[PROGRAMA]],Hoja1!A:B,2,FALSE)</f>
        <v>2412. Formación para el empleo</v>
      </c>
      <c r="W2991" s="57" t="str">
        <f>MID(Tabla1[[#This Row],[Aplicación]],14,2)</f>
        <v>22</v>
      </c>
      <c r="X2991" s="57" t="str">
        <f>MID(Tabla1[[#This Row],[Aplicación]],14,6)</f>
        <v>22199</v>
      </c>
    </row>
    <row r="2992" spans="1:24" x14ac:dyDescent="0.25">
      <c r="A2992" s="60">
        <v>220240011045</v>
      </c>
      <c r="B2992" s="43" t="s">
        <v>390</v>
      </c>
      <c r="C2992" s="61">
        <v>45392</v>
      </c>
      <c r="D2992" s="60">
        <v>22024003846</v>
      </c>
      <c r="E2992" s="43" t="s">
        <v>4601</v>
      </c>
      <c r="F2992" s="62">
        <v>200</v>
      </c>
      <c r="G2992" s="43" t="s">
        <v>333</v>
      </c>
      <c r="H2992" s="43" t="s">
        <v>4602</v>
      </c>
      <c r="I2992" s="69" t="s">
        <v>2930</v>
      </c>
      <c r="J2992" s="43" t="s">
        <v>398</v>
      </c>
      <c r="K2992" s="43" t="s">
        <v>398</v>
      </c>
      <c r="L2992" s="43" t="s">
        <v>399</v>
      </c>
      <c r="M2992" s="43" t="s">
        <v>585</v>
      </c>
      <c r="N2992" s="43" t="s">
        <v>539</v>
      </c>
      <c r="O2992" s="68" t="s">
        <v>326</v>
      </c>
      <c r="P2992" s="68" t="s">
        <v>2931</v>
      </c>
      <c r="Q2992" s="57" t="s">
        <v>2932</v>
      </c>
      <c r="R2992" s="35" t="s">
        <v>265</v>
      </c>
      <c r="S2992" s="57" t="str">
        <f>MID(Tabla1[[#This Row],[Aplicación]],6,2)</f>
        <v>10</v>
      </c>
      <c r="T2992" s="54" t="str">
        <f>VLOOKUP(Tabla1[[#This Row],[AREA]],Hoja1!A:B,2,FALSE)</f>
        <v>10. Personas mayores, familia y servicios sociales</v>
      </c>
      <c r="U2992" s="57" t="str">
        <f>MID(Tabla1[[#This Row],[Aplicación]],9,4)</f>
        <v>2412</v>
      </c>
      <c r="V2992" s="54" t="str">
        <f>VLOOKUP(Tabla1[[#This Row],[PROGRAMA]],Hoja1!A:B,2,FALSE)</f>
        <v>2412. Formación para el empleo</v>
      </c>
      <c r="W2992" s="57" t="str">
        <f>MID(Tabla1[[#This Row],[Aplicación]],14,2)</f>
        <v>22</v>
      </c>
      <c r="X2992" s="57" t="str">
        <f>MID(Tabla1[[#This Row],[Aplicación]],14,6)</f>
        <v>223</v>
      </c>
    </row>
    <row r="2993" spans="1:24" x14ac:dyDescent="0.25">
      <c r="A2993" s="60">
        <v>220240011045</v>
      </c>
      <c r="B2993" s="43" t="s">
        <v>390</v>
      </c>
      <c r="C2993" s="61">
        <v>45392</v>
      </c>
      <c r="D2993" s="60">
        <v>22024003845</v>
      </c>
      <c r="E2993" s="43" t="s">
        <v>4601</v>
      </c>
      <c r="F2993" s="62">
        <v>800</v>
      </c>
      <c r="G2993" s="43" t="s">
        <v>333</v>
      </c>
      <c r="H2993" s="43" t="s">
        <v>4602</v>
      </c>
      <c r="I2993" s="69" t="s">
        <v>2930</v>
      </c>
      <c r="J2993" s="43" t="s">
        <v>398</v>
      </c>
      <c r="K2993" s="43" t="s">
        <v>398</v>
      </c>
      <c r="L2993" s="43" t="s">
        <v>399</v>
      </c>
      <c r="M2993" s="43" t="s">
        <v>585</v>
      </c>
      <c r="N2993" s="43" t="s">
        <v>539</v>
      </c>
      <c r="O2993" s="68" t="s">
        <v>326</v>
      </c>
      <c r="P2993" s="68" t="s">
        <v>2931</v>
      </c>
      <c r="Q2993" s="57" t="s">
        <v>2932</v>
      </c>
      <c r="R2993" s="35" t="s">
        <v>265</v>
      </c>
      <c r="S2993" s="57" t="str">
        <f>MID(Tabla1[[#This Row],[Aplicación]],6,2)</f>
        <v>10</v>
      </c>
      <c r="T2993" s="54" t="str">
        <f>VLOOKUP(Tabla1[[#This Row],[AREA]],Hoja1!A:B,2,FALSE)</f>
        <v>10. Personas mayores, familia y servicios sociales</v>
      </c>
      <c r="U2993" s="57" t="str">
        <f>MID(Tabla1[[#This Row],[Aplicación]],9,4)</f>
        <v>2412</v>
      </c>
      <c r="V2993" s="54" t="str">
        <f>VLOOKUP(Tabla1[[#This Row],[PROGRAMA]],Hoja1!A:B,2,FALSE)</f>
        <v>2412. Formación para el empleo</v>
      </c>
      <c r="W2993" s="57" t="str">
        <f>MID(Tabla1[[#This Row],[Aplicación]],14,2)</f>
        <v>22</v>
      </c>
      <c r="X2993" s="57" t="str">
        <f>MID(Tabla1[[#This Row],[Aplicación]],14,6)</f>
        <v>223</v>
      </c>
    </row>
    <row r="2994" spans="1:24" x14ac:dyDescent="0.25">
      <c r="A2994" s="60">
        <v>220240011045</v>
      </c>
      <c r="B2994" s="43" t="s">
        <v>390</v>
      </c>
      <c r="C2994" s="61">
        <v>45392</v>
      </c>
      <c r="D2994" s="60">
        <v>22024003844</v>
      </c>
      <c r="E2994" s="43" t="s">
        <v>4601</v>
      </c>
      <c r="F2994" s="62">
        <v>1000</v>
      </c>
      <c r="G2994" s="43" t="s">
        <v>333</v>
      </c>
      <c r="H2994" s="43" t="s">
        <v>4602</v>
      </c>
      <c r="I2994" s="69" t="s">
        <v>2930</v>
      </c>
      <c r="J2994" s="43" t="s">
        <v>398</v>
      </c>
      <c r="K2994" s="43" t="s">
        <v>398</v>
      </c>
      <c r="L2994" s="43" t="s">
        <v>399</v>
      </c>
      <c r="M2994" s="43" t="s">
        <v>585</v>
      </c>
      <c r="N2994" s="43" t="s">
        <v>539</v>
      </c>
      <c r="O2994" s="68" t="s">
        <v>326</v>
      </c>
      <c r="P2994" s="68" t="s">
        <v>2931</v>
      </c>
      <c r="Q2994" s="57" t="s">
        <v>2932</v>
      </c>
      <c r="R2994" s="35" t="s">
        <v>265</v>
      </c>
      <c r="S2994" s="57" t="str">
        <f>MID(Tabla1[[#This Row],[Aplicación]],6,2)</f>
        <v>10</v>
      </c>
      <c r="T2994" s="54" t="str">
        <f>VLOOKUP(Tabla1[[#This Row],[AREA]],Hoja1!A:B,2,FALSE)</f>
        <v>10. Personas mayores, familia y servicios sociales</v>
      </c>
      <c r="U2994" s="57" t="str">
        <f>MID(Tabla1[[#This Row],[Aplicación]],9,4)</f>
        <v>2412</v>
      </c>
      <c r="V2994" s="54" t="str">
        <f>VLOOKUP(Tabla1[[#This Row],[PROGRAMA]],Hoja1!A:B,2,FALSE)</f>
        <v>2412. Formación para el empleo</v>
      </c>
      <c r="W2994" s="57" t="str">
        <f>MID(Tabla1[[#This Row],[Aplicación]],14,2)</f>
        <v>22</v>
      </c>
      <c r="X2994" s="57" t="str">
        <f>MID(Tabla1[[#This Row],[Aplicación]],14,6)</f>
        <v>223</v>
      </c>
    </row>
    <row r="2995" spans="1:24" x14ac:dyDescent="0.25">
      <c r="A2995" s="60">
        <v>220240017448</v>
      </c>
      <c r="B2995" s="43" t="s">
        <v>390</v>
      </c>
      <c r="C2995" s="61">
        <v>45427</v>
      </c>
      <c r="D2995" s="60">
        <v>22024004429</v>
      </c>
      <c r="E2995" s="43" t="s">
        <v>3917</v>
      </c>
      <c r="F2995" s="62">
        <v>264</v>
      </c>
      <c r="G2995" s="43" t="s">
        <v>3918</v>
      </c>
      <c r="H2995" s="43" t="s">
        <v>3919</v>
      </c>
      <c r="I2995" s="69" t="s">
        <v>2930</v>
      </c>
      <c r="J2995" s="43" t="s">
        <v>685</v>
      </c>
      <c r="K2995" s="43" t="s">
        <v>398</v>
      </c>
      <c r="L2995" s="43" t="s">
        <v>399</v>
      </c>
      <c r="M2995" s="43" t="s">
        <v>585</v>
      </c>
      <c r="N2995" s="43" t="s">
        <v>539</v>
      </c>
      <c r="O2995" s="68" t="s">
        <v>326</v>
      </c>
      <c r="P2995" s="68" t="s">
        <v>2931</v>
      </c>
      <c r="Q2995" s="57" t="s">
        <v>2932</v>
      </c>
      <c r="R2995" s="35" t="s">
        <v>265</v>
      </c>
      <c r="S2995" s="57" t="str">
        <f>MID(Tabla1[[#This Row],[Aplicación]],6,2)</f>
        <v>10</v>
      </c>
      <c r="T2995" s="54" t="str">
        <f>VLOOKUP(Tabla1[[#This Row],[AREA]],Hoja1!A:B,2,FALSE)</f>
        <v>10. Personas mayores, familia y servicios sociales</v>
      </c>
      <c r="U2995" s="57" t="str">
        <f>MID(Tabla1[[#This Row],[Aplicación]],9,4)</f>
        <v>2412</v>
      </c>
      <c r="V2995" s="54" t="str">
        <f>VLOOKUP(Tabla1[[#This Row],[PROGRAMA]],Hoja1!A:B,2,FALSE)</f>
        <v>2412. Formación para el empleo</v>
      </c>
      <c r="W2995" s="57" t="str">
        <f>MID(Tabla1[[#This Row],[Aplicación]],14,2)</f>
        <v>22</v>
      </c>
      <c r="X2995" s="57" t="str">
        <f>MID(Tabla1[[#This Row],[Aplicación]],14,6)</f>
        <v>22699</v>
      </c>
    </row>
    <row r="2996" spans="1:24" x14ac:dyDescent="0.25">
      <c r="A2996" s="60">
        <v>220240011963</v>
      </c>
      <c r="B2996" s="43" t="s">
        <v>390</v>
      </c>
      <c r="C2996" s="61">
        <v>45399</v>
      </c>
      <c r="D2996" s="60">
        <v>22024004043</v>
      </c>
      <c r="E2996" s="43" t="s">
        <v>3917</v>
      </c>
      <c r="F2996" s="62">
        <v>429</v>
      </c>
      <c r="G2996" s="43" t="s">
        <v>3918</v>
      </c>
      <c r="H2996" s="43" t="s">
        <v>4389</v>
      </c>
      <c r="I2996" s="69" t="s">
        <v>2930</v>
      </c>
      <c r="J2996" s="43" t="s">
        <v>685</v>
      </c>
      <c r="K2996" s="43" t="s">
        <v>398</v>
      </c>
      <c r="L2996" s="43" t="s">
        <v>399</v>
      </c>
      <c r="M2996" s="43" t="s">
        <v>585</v>
      </c>
      <c r="N2996" s="43" t="s">
        <v>539</v>
      </c>
      <c r="O2996" s="68" t="s">
        <v>326</v>
      </c>
      <c r="P2996" s="68" t="s">
        <v>2931</v>
      </c>
      <c r="Q2996" s="57" t="s">
        <v>2932</v>
      </c>
      <c r="R2996" s="35" t="s">
        <v>265</v>
      </c>
      <c r="S2996" s="57" t="str">
        <f>MID(Tabla1[[#This Row],[Aplicación]],6,2)</f>
        <v>10</v>
      </c>
      <c r="T2996" s="54" t="str">
        <f>VLOOKUP(Tabla1[[#This Row],[AREA]],Hoja1!A:B,2,FALSE)</f>
        <v>10. Personas mayores, familia y servicios sociales</v>
      </c>
      <c r="U2996" s="57" t="str">
        <f>MID(Tabla1[[#This Row],[Aplicación]],9,4)</f>
        <v>2412</v>
      </c>
      <c r="V2996" s="54" t="str">
        <f>VLOOKUP(Tabla1[[#This Row],[PROGRAMA]],Hoja1!A:B,2,FALSE)</f>
        <v>2412. Formación para el empleo</v>
      </c>
      <c r="W2996" s="57" t="str">
        <f>MID(Tabla1[[#This Row],[Aplicación]],14,2)</f>
        <v>22</v>
      </c>
      <c r="X2996" s="57" t="str">
        <f>MID(Tabla1[[#This Row],[Aplicación]],14,6)</f>
        <v>22699</v>
      </c>
    </row>
    <row r="2997" spans="1:24" x14ac:dyDescent="0.25">
      <c r="A2997" s="60">
        <v>220240035443</v>
      </c>
      <c r="B2997" s="43" t="s">
        <v>390</v>
      </c>
      <c r="C2997" s="61">
        <v>45509</v>
      </c>
      <c r="D2997" s="60">
        <v>22024005879</v>
      </c>
      <c r="E2997" s="43" t="s">
        <v>3917</v>
      </c>
      <c r="F2997" s="62">
        <v>792</v>
      </c>
      <c r="G2997" s="43" t="s">
        <v>3918</v>
      </c>
      <c r="H2997" s="43" t="s">
        <v>4976</v>
      </c>
      <c r="I2997" s="69">
        <v>220</v>
      </c>
      <c r="J2997" s="43" t="s">
        <v>685</v>
      </c>
      <c r="K2997" s="43" t="s">
        <v>398</v>
      </c>
      <c r="L2997" s="43" t="s">
        <v>399</v>
      </c>
      <c r="M2997" s="43" t="s">
        <v>585</v>
      </c>
      <c r="N2997" s="43" t="s">
        <v>539</v>
      </c>
      <c r="O2997" s="68" t="s">
        <v>326</v>
      </c>
      <c r="P2997" s="68" t="s">
        <v>4838</v>
      </c>
      <c r="Q2997" s="57" t="str">
        <f>MID(Tabla1[[#This Row],[Aplicación]],14,1)</f>
        <v>2</v>
      </c>
      <c r="R2997" s="35" t="s">
        <v>265</v>
      </c>
      <c r="S2997" s="57" t="str">
        <f>MID(Tabla1[[#This Row],[Aplicación]],6,2)</f>
        <v>10</v>
      </c>
      <c r="T2997" s="54" t="str">
        <f>VLOOKUP(Tabla1[[#This Row],[AREA]],Hoja1!A:B,2,FALSE)</f>
        <v>10. Personas mayores, familia y servicios sociales</v>
      </c>
      <c r="U2997" s="57" t="str">
        <f>MID(Tabla1[[#This Row],[Aplicación]],9,4)</f>
        <v>2412</v>
      </c>
      <c r="V2997" s="54" t="str">
        <f>VLOOKUP(Tabla1[[#This Row],[PROGRAMA]],Hoja1!A:B,2,FALSE)</f>
        <v>2412. Formación para el empleo</v>
      </c>
      <c r="W2997" s="57" t="str">
        <f>MID(Tabla1[[#This Row],[Aplicación]],14,2)</f>
        <v>22</v>
      </c>
      <c r="X2997" s="57" t="str">
        <f>MID(Tabla1[[#This Row],[Aplicación]],14,6)</f>
        <v>22699</v>
      </c>
    </row>
    <row r="2998" spans="1:24" x14ac:dyDescent="0.25">
      <c r="A2998" s="60">
        <v>220240035173</v>
      </c>
      <c r="B2998" s="43" t="s">
        <v>390</v>
      </c>
      <c r="C2998" s="61">
        <v>45505</v>
      </c>
      <c r="D2998" s="60">
        <v>22024005861</v>
      </c>
      <c r="E2998" s="43" t="s">
        <v>3917</v>
      </c>
      <c r="F2998" s="62">
        <v>396</v>
      </c>
      <c r="G2998" s="43" t="s">
        <v>3918</v>
      </c>
      <c r="H2998" s="43" t="s">
        <v>4997</v>
      </c>
      <c r="I2998" s="69">
        <v>220</v>
      </c>
      <c r="J2998" s="43" t="s">
        <v>685</v>
      </c>
      <c r="K2998" s="43" t="s">
        <v>398</v>
      </c>
      <c r="L2998" s="43" t="s">
        <v>399</v>
      </c>
      <c r="M2998" s="43" t="s">
        <v>585</v>
      </c>
      <c r="N2998" s="43" t="s">
        <v>539</v>
      </c>
      <c r="O2998" s="68" t="s">
        <v>326</v>
      </c>
      <c r="P2998" s="68" t="s">
        <v>4838</v>
      </c>
      <c r="Q2998" s="57" t="str">
        <f>MID(Tabla1[[#This Row],[Aplicación]],14,1)</f>
        <v>2</v>
      </c>
      <c r="R2998" s="35" t="s">
        <v>265</v>
      </c>
      <c r="S2998" s="57" t="str">
        <f>MID(Tabla1[[#This Row],[Aplicación]],6,2)</f>
        <v>10</v>
      </c>
      <c r="T2998" s="54" t="str">
        <f>VLOOKUP(Tabla1[[#This Row],[AREA]],Hoja1!A:B,2,FALSE)</f>
        <v>10. Personas mayores, familia y servicios sociales</v>
      </c>
      <c r="U2998" s="57" t="str">
        <f>MID(Tabla1[[#This Row],[Aplicación]],9,4)</f>
        <v>2412</v>
      </c>
      <c r="V2998" s="54" t="str">
        <f>VLOOKUP(Tabla1[[#This Row],[PROGRAMA]],Hoja1!A:B,2,FALSE)</f>
        <v>2412. Formación para el empleo</v>
      </c>
      <c r="W2998" s="57" t="str">
        <f>MID(Tabla1[[#This Row],[Aplicación]],14,2)</f>
        <v>22</v>
      </c>
      <c r="X2998" s="57" t="str">
        <f>MID(Tabla1[[#This Row],[Aplicación]],14,6)</f>
        <v>22699</v>
      </c>
    </row>
    <row r="2999" spans="1:24" x14ac:dyDescent="0.25">
      <c r="A2999" s="53">
        <v>220239000790</v>
      </c>
      <c r="B2999" s="45" t="s">
        <v>390</v>
      </c>
      <c r="C2999" s="50">
        <v>45292</v>
      </c>
      <c r="D2999" s="44">
        <v>22024001349</v>
      </c>
      <c r="E2999" s="45" t="s">
        <v>1359</v>
      </c>
      <c r="F2999" s="51">
        <v>4198.9399999999996</v>
      </c>
      <c r="G2999" s="45" t="s">
        <v>42</v>
      </c>
      <c r="H2999" s="45" t="s">
        <v>1867</v>
      </c>
      <c r="I2999" s="53">
        <v>220</v>
      </c>
      <c r="J2999" s="45" t="s">
        <v>398</v>
      </c>
      <c r="K2999" s="45" t="s">
        <v>398</v>
      </c>
      <c r="L2999" s="45" t="s">
        <v>413</v>
      </c>
      <c r="M2999" s="45" t="s">
        <v>395</v>
      </c>
      <c r="N2999" s="45" t="s">
        <v>396</v>
      </c>
      <c r="O2999" s="52" t="s">
        <v>321</v>
      </c>
      <c r="P2999" s="63" t="s">
        <v>276</v>
      </c>
      <c r="Q2999" s="57" t="str">
        <f>MID(Tabla1[[#This Row],[Aplicación]],14,1)</f>
        <v>2</v>
      </c>
      <c r="R2999" s="35" t="s">
        <v>265</v>
      </c>
      <c r="S2999" s="57" t="str">
        <f>MID(Tabla1[[#This Row],[Aplicación]],6,2)</f>
        <v>10</v>
      </c>
      <c r="T2999" s="54" t="str">
        <f>VLOOKUP(Tabla1[[#This Row],[AREA]],Hoja1!A:B,2,FALSE)</f>
        <v>10. Personas mayores, familia y servicios sociales</v>
      </c>
      <c r="U2999" s="57" t="str">
        <f>MID(Tabla1[[#This Row],[Aplicación]],9,4)</f>
        <v>2412</v>
      </c>
      <c r="V2999" s="54" t="str">
        <f>VLOOKUP(Tabla1[[#This Row],[PROGRAMA]],Hoja1!A:B,2,FALSE)</f>
        <v>2412. Formación para el empleo</v>
      </c>
      <c r="W2999" s="57" t="str">
        <f>MID(Tabla1[[#This Row],[Aplicación]],14,2)</f>
        <v>22</v>
      </c>
      <c r="X2999" s="57" t="str">
        <f>MID(Tabla1[[#This Row],[Aplicación]],14,6)</f>
        <v>22700</v>
      </c>
    </row>
    <row r="3000" spans="1:24" x14ac:dyDescent="0.25">
      <c r="A3000" s="60">
        <v>220239000772</v>
      </c>
      <c r="B3000" s="43" t="s">
        <v>390</v>
      </c>
      <c r="C3000" s="61">
        <v>45292</v>
      </c>
      <c r="D3000" s="60">
        <v>22024001217</v>
      </c>
      <c r="E3000" s="43" t="s">
        <v>1359</v>
      </c>
      <c r="F3000" s="62">
        <v>20994.78</v>
      </c>
      <c r="G3000" s="43" t="s">
        <v>42</v>
      </c>
      <c r="H3000" s="43" t="s">
        <v>2129</v>
      </c>
      <c r="I3000" s="69">
        <v>220</v>
      </c>
      <c r="J3000" s="43" t="s">
        <v>398</v>
      </c>
      <c r="K3000" s="43" t="s">
        <v>398</v>
      </c>
      <c r="L3000" s="43" t="s">
        <v>399</v>
      </c>
      <c r="M3000" s="43" t="s">
        <v>395</v>
      </c>
      <c r="N3000" s="43" t="s">
        <v>396</v>
      </c>
      <c r="O3000" s="52" t="s">
        <v>321</v>
      </c>
      <c r="P3000" s="63" t="s">
        <v>276</v>
      </c>
      <c r="Q3000" s="57" t="str">
        <f>MID(Tabla1[[#This Row],[Aplicación]],14,1)</f>
        <v>2</v>
      </c>
      <c r="R3000" s="35" t="s">
        <v>265</v>
      </c>
      <c r="S3000" s="57" t="str">
        <f>MID(Tabla1[[#This Row],[Aplicación]],6,2)</f>
        <v>10</v>
      </c>
      <c r="T3000" s="54" t="str">
        <f>VLOOKUP(Tabla1[[#This Row],[AREA]],Hoja1!A:B,2,FALSE)</f>
        <v>10. Personas mayores, familia y servicios sociales</v>
      </c>
      <c r="U3000" s="57" t="str">
        <f>MID(Tabla1[[#This Row],[Aplicación]],9,4)</f>
        <v>2412</v>
      </c>
      <c r="V3000" s="54" t="str">
        <f>VLOOKUP(Tabla1[[#This Row],[PROGRAMA]],Hoja1!A:B,2,FALSE)</f>
        <v>2412. Formación para el empleo</v>
      </c>
      <c r="W3000" s="57" t="str">
        <f>MID(Tabla1[[#This Row],[Aplicación]],14,2)</f>
        <v>22</v>
      </c>
      <c r="X3000" s="57" t="str">
        <f>MID(Tabla1[[#This Row],[Aplicación]],14,6)</f>
        <v>22700</v>
      </c>
    </row>
    <row r="3001" spans="1:24" x14ac:dyDescent="0.25">
      <c r="A3001" s="60">
        <v>220240013233</v>
      </c>
      <c r="B3001" s="43" t="s">
        <v>390</v>
      </c>
      <c r="C3001" s="61">
        <v>45408</v>
      </c>
      <c r="D3001" s="60">
        <v>22024004235</v>
      </c>
      <c r="E3001" s="43" t="s">
        <v>1359</v>
      </c>
      <c r="F3001" s="62">
        <v>10174.35</v>
      </c>
      <c r="G3001" s="43" t="s">
        <v>42</v>
      </c>
      <c r="H3001" s="43" t="s">
        <v>4253</v>
      </c>
      <c r="I3001" s="69" t="s">
        <v>2930</v>
      </c>
      <c r="J3001" s="43" t="s">
        <v>398</v>
      </c>
      <c r="K3001" s="43" t="s">
        <v>398</v>
      </c>
      <c r="L3001" s="43" t="s">
        <v>399</v>
      </c>
      <c r="M3001" s="43" t="s">
        <v>395</v>
      </c>
      <c r="N3001" s="43" t="s">
        <v>396</v>
      </c>
      <c r="O3001" s="68" t="s">
        <v>321</v>
      </c>
      <c r="P3001" s="68" t="s">
        <v>2931</v>
      </c>
      <c r="Q3001" s="57" t="s">
        <v>2932</v>
      </c>
      <c r="R3001" s="35" t="s">
        <v>265</v>
      </c>
      <c r="S3001" s="57" t="str">
        <f>MID(Tabla1[[#This Row],[Aplicación]],6,2)</f>
        <v>10</v>
      </c>
      <c r="T3001" s="54" t="str">
        <f>VLOOKUP(Tabla1[[#This Row],[AREA]],Hoja1!A:B,2,FALSE)</f>
        <v>10. Personas mayores, familia y servicios sociales</v>
      </c>
      <c r="U3001" s="57" t="str">
        <f>MID(Tabla1[[#This Row],[Aplicación]],9,4)</f>
        <v>2412</v>
      </c>
      <c r="V3001" s="54" t="str">
        <f>VLOOKUP(Tabla1[[#This Row],[PROGRAMA]],Hoja1!A:B,2,FALSE)</f>
        <v>2412. Formación para el empleo</v>
      </c>
      <c r="W3001" s="57" t="str">
        <f>MID(Tabla1[[#This Row],[Aplicación]],14,2)</f>
        <v>22</v>
      </c>
      <c r="X3001" s="57" t="str">
        <f>MID(Tabla1[[#This Row],[Aplicación]],14,6)</f>
        <v>22700</v>
      </c>
    </row>
    <row r="3002" spans="1:24" x14ac:dyDescent="0.25">
      <c r="A3002" s="60">
        <v>220240013233</v>
      </c>
      <c r="B3002" s="43" t="s">
        <v>390</v>
      </c>
      <c r="C3002" s="61">
        <v>45408</v>
      </c>
      <c r="D3002" s="60">
        <v>22024004234</v>
      </c>
      <c r="E3002" s="43" t="s">
        <v>1359</v>
      </c>
      <c r="F3002" s="62">
        <v>4844.9799999999996</v>
      </c>
      <c r="G3002" s="43" t="s">
        <v>42</v>
      </c>
      <c r="H3002" s="43" t="s">
        <v>4253</v>
      </c>
      <c r="I3002" s="69" t="s">
        <v>2930</v>
      </c>
      <c r="J3002" s="43" t="s">
        <v>398</v>
      </c>
      <c r="K3002" s="43" t="s">
        <v>398</v>
      </c>
      <c r="L3002" s="43" t="s">
        <v>399</v>
      </c>
      <c r="M3002" s="43" t="s">
        <v>395</v>
      </c>
      <c r="N3002" s="43" t="s">
        <v>396</v>
      </c>
      <c r="O3002" s="68" t="s">
        <v>321</v>
      </c>
      <c r="P3002" s="68" t="s">
        <v>2931</v>
      </c>
      <c r="Q3002" s="57" t="s">
        <v>2932</v>
      </c>
      <c r="R3002" s="35" t="s">
        <v>265</v>
      </c>
      <c r="S3002" s="57" t="str">
        <f>MID(Tabla1[[#This Row],[Aplicación]],6,2)</f>
        <v>10</v>
      </c>
      <c r="T3002" s="54" t="str">
        <f>VLOOKUP(Tabla1[[#This Row],[AREA]],Hoja1!A:B,2,FALSE)</f>
        <v>10. Personas mayores, familia y servicios sociales</v>
      </c>
      <c r="U3002" s="57" t="str">
        <f>MID(Tabla1[[#This Row],[Aplicación]],9,4)</f>
        <v>2412</v>
      </c>
      <c r="V3002" s="54" t="str">
        <f>VLOOKUP(Tabla1[[#This Row],[PROGRAMA]],Hoja1!A:B,2,FALSE)</f>
        <v>2412. Formación para el empleo</v>
      </c>
      <c r="W3002" s="57" t="str">
        <f>MID(Tabla1[[#This Row],[Aplicación]],14,2)</f>
        <v>22</v>
      </c>
      <c r="X3002" s="57" t="str">
        <f>MID(Tabla1[[#This Row],[Aplicación]],14,6)</f>
        <v>22700</v>
      </c>
    </row>
    <row r="3003" spans="1:24" x14ac:dyDescent="0.25">
      <c r="A3003" s="60">
        <v>220240013233</v>
      </c>
      <c r="B3003" s="43" t="s">
        <v>390</v>
      </c>
      <c r="C3003" s="61">
        <v>45408</v>
      </c>
      <c r="D3003" s="60">
        <v>22024004236</v>
      </c>
      <c r="E3003" s="43" t="s">
        <v>1359</v>
      </c>
      <c r="F3003" s="62">
        <v>3875.98</v>
      </c>
      <c r="G3003" s="43" t="s">
        <v>42</v>
      </c>
      <c r="H3003" s="43" t="s">
        <v>4253</v>
      </c>
      <c r="I3003" s="69" t="s">
        <v>2930</v>
      </c>
      <c r="J3003" s="43" t="s">
        <v>398</v>
      </c>
      <c r="K3003" s="43" t="s">
        <v>398</v>
      </c>
      <c r="L3003" s="43" t="s">
        <v>399</v>
      </c>
      <c r="M3003" s="43" t="s">
        <v>395</v>
      </c>
      <c r="N3003" s="43" t="s">
        <v>396</v>
      </c>
      <c r="O3003" s="68" t="s">
        <v>321</v>
      </c>
      <c r="P3003" s="68" t="s">
        <v>2931</v>
      </c>
      <c r="Q3003" s="57" t="s">
        <v>2932</v>
      </c>
      <c r="R3003" s="35" t="s">
        <v>265</v>
      </c>
      <c r="S3003" s="57" t="str">
        <f>MID(Tabla1[[#This Row],[Aplicación]],6,2)</f>
        <v>10</v>
      </c>
      <c r="T3003" s="54" t="str">
        <f>VLOOKUP(Tabla1[[#This Row],[AREA]],Hoja1!A:B,2,FALSE)</f>
        <v>10. Personas mayores, familia y servicios sociales</v>
      </c>
      <c r="U3003" s="57" t="str">
        <f>MID(Tabla1[[#This Row],[Aplicación]],9,4)</f>
        <v>2412</v>
      </c>
      <c r="V3003" s="54" t="str">
        <f>VLOOKUP(Tabla1[[#This Row],[PROGRAMA]],Hoja1!A:B,2,FALSE)</f>
        <v>2412. Formación para el empleo</v>
      </c>
      <c r="W3003" s="57" t="str">
        <f>MID(Tabla1[[#This Row],[Aplicación]],14,2)</f>
        <v>22</v>
      </c>
      <c r="X3003" s="57" t="str">
        <f>MID(Tabla1[[#This Row],[Aplicación]],14,6)</f>
        <v>22700</v>
      </c>
    </row>
    <row r="3004" spans="1:24" x14ac:dyDescent="0.25">
      <c r="A3004" s="60">
        <v>220240013232</v>
      </c>
      <c r="B3004" s="43" t="s">
        <v>673</v>
      </c>
      <c r="C3004" s="61">
        <v>45408</v>
      </c>
      <c r="D3004" s="60">
        <v>22024001217</v>
      </c>
      <c r="E3004" s="43" t="s">
        <v>1359</v>
      </c>
      <c r="F3004" s="62">
        <v>-18895.310000000001</v>
      </c>
      <c r="G3004" s="43" t="s">
        <v>42</v>
      </c>
      <c r="H3004" s="43" t="s">
        <v>2129</v>
      </c>
      <c r="I3004" s="69" t="s">
        <v>2930</v>
      </c>
      <c r="J3004" s="43" t="s">
        <v>398</v>
      </c>
      <c r="K3004" s="43" t="s">
        <v>398</v>
      </c>
      <c r="L3004" s="43" t="s">
        <v>399</v>
      </c>
      <c r="M3004" s="43" t="s">
        <v>395</v>
      </c>
      <c r="N3004" s="43" t="s">
        <v>396</v>
      </c>
      <c r="O3004" s="68" t="s">
        <v>321</v>
      </c>
      <c r="P3004" s="68" t="s">
        <v>2931</v>
      </c>
      <c r="Q3004" s="57" t="s">
        <v>2932</v>
      </c>
      <c r="R3004" s="35" t="s">
        <v>265</v>
      </c>
      <c r="S3004" s="57" t="str">
        <f>MID(Tabla1[[#This Row],[Aplicación]],6,2)</f>
        <v>10</v>
      </c>
      <c r="T3004" s="54" t="str">
        <f>VLOOKUP(Tabla1[[#This Row],[AREA]],Hoja1!A:B,2,FALSE)</f>
        <v>10. Personas mayores, familia y servicios sociales</v>
      </c>
      <c r="U3004" s="57" t="str">
        <f>MID(Tabla1[[#This Row],[Aplicación]],9,4)</f>
        <v>2412</v>
      </c>
      <c r="V3004" s="54" t="str">
        <f>VLOOKUP(Tabla1[[#This Row],[PROGRAMA]],Hoja1!A:B,2,FALSE)</f>
        <v>2412. Formación para el empleo</v>
      </c>
      <c r="W3004" s="57" t="str">
        <f>MID(Tabla1[[#This Row],[Aplicación]],14,2)</f>
        <v>22</v>
      </c>
      <c r="X3004" s="57" t="str">
        <f>MID(Tabla1[[#This Row],[Aplicación]],14,6)</f>
        <v>22700</v>
      </c>
    </row>
    <row r="3005" spans="1:24" x14ac:dyDescent="0.25">
      <c r="A3005" s="60">
        <v>220239000313</v>
      </c>
      <c r="B3005" s="43" t="s">
        <v>390</v>
      </c>
      <c r="C3005" s="61">
        <v>45292</v>
      </c>
      <c r="D3005" s="60">
        <v>22024001538</v>
      </c>
      <c r="E3005" s="43" t="s">
        <v>1446</v>
      </c>
      <c r="F3005" s="62">
        <v>1669.8</v>
      </c>
      <c r="G3005" s="43" t="s">
        <v>890</v>
      </c>
      <c r="H3005" s="43" t="s">
        <v>2269</v>
      </c>
      <c r="I3005" s="69">
        <v>220</v>
      </c>
      <c r="J3005" s="43" t="s">
        <v>410</v>
      </c>
      <c r="K3005" s="43" t="s">
        <v>410</v>
      </c>
      <c r="L3005" s="43" t="s">
        <v>399</v>
      </c>
      <c r="M3005" s="43" t="s">
        <v>585</v>
      </c>
      <c r="N3005" s="43" t="s">
        <v>539</v>
      </c>
      <c r="O3005" s="52" t="s">
        <v>326</v>
      </c>
      <c r="P3005" s="63" t="s">
        <v>276</v>
      </c>
      <c r="Q3005" s="57" t="str">
        <f>MID(Tabla1[[#This Row],[Aplicación]],14,1)</f>
        <v>2</v>
      </c>
      <c r="R3005" s="35" t="s">
        <v>265</v>
      </c>
      <c r="S3005" s="57" t="str">
        <f>MID(Tabla1[[#This Row],[Aplicación]],6,2)</f>
        <v>10</v>
      </c>
      <c r="T3005" s="54" t="str">
        <f>VLOOKUP(Tabla1[[#This Row],[AREA]],Hoja1!A:B,2,FALSE)</f>
        <v>10. Personas mayores, familia y servicios sociales</v>
      </c>
      <c r="U3005" s="57" t="str">
        <f>MID(Tabla1[[#This Row],[Aplicación]],9,4)</f>
        <v>2412</v>
      </c>
      <c r="V3005" s="54" t="str">
        <f>VLOOKUP(Tabla1[[#This Row],[PROGRAMA]],Hoja1!A:B,2,FALSE)</f>
        <v>2412. Formación para el empleo</v>
      </c>
      <c r="W3005" s="57" t="str">
        <f>MID(Tabla1[[#This Row],[Aplicación]],14,2)</f>
        <v>22</v>
      </c>
      <c r="X3005" s="57" t="str">
        <f>MID(Tabla1[[#This Row],[Aplicación]],14,6)</f>
        <v>22706</v>
      </c>
    </row>
    <row r="3006" spans="1:24" x14ac:dyDescent="0.25">
      <c r="A3006" s="60">
        <v>220240011050</v>
      </c>
      <c r="B3006" s="43" t="s">
        <v>390</v>
      </c>
      <c r="C3006" s="61">
        <v>45392</v>
      </c>
      <c r="D3006" s="60">
        <v>22024003882</v>
      </c>
      <c r="E3006" s="43" t="s">
        <v>1446</v>
      </c>
      <c r="F3006" s="62">
        <v>1028.5</v>
      </c>
      <c r="G3006" s="43" t="s">
        <v>890</v>
      </c>
      <c r="H3006" s="43" t="s">
        <v>4587</v>
      </c>
      <c r="I3006" s="69" t="s">
        <v>2930</v>
      </c>
      <c r="J3006" s="43" t="s">
        <v>410</v>
      </c>
      <c r="K3006" s="43" t="s">
        <v>410</v>
      </c>
      <c r="L3006" s="43" t="s">
        <v>399</v>
      </c>
      <c r="M3006" s="43" t="s">
        <v>585</v>
      </c>
      <c r="N3006" s="43" t="s">
        <v>539</v>
      </c>
      <c r="O3006" s="68" t="s">
        <v>326</v>
      </c>
      <c r="P3006" s="68" t="s">
        <v>2931</v>
      </c>
      <c r="Q3006" s="57" t="s">
        <v>2932</v>
      </c>
      <c r="R3006" s="35" t="s">
        <v>265</v>
      </c>
      <c r="S3006" s="57" t="str">
        <f>MID(Tabla1[[#This Row],[Aplicación]],6,2)</f>
        <v>10</v>
      </c>
      <c r="T3006" s="54" t="str">
        <f>VLOOKUP(Tabla1[[#This Row],[AREA]],Hoja1!A:B,2,FALSE)</f>
        <v>10. Personas mayores, familia y servicios sociales</v>
      </c>
      <c r="U3006" s="57" t="str">
        <f>MID(Tabla1[[#This Row],[Aplicación]],9,4)</f>
        <v>2412</v>
      </c>
      <c r="V3006" s="54" t="str">
        <f>VLOOKUP(Tabla1[[#This Row],[PROGRAMA]],Hoja1!A:B,2,FALSE)</f>
        <v>2412. Formación para el empleo</v>
      </c>
      <c r="W3006" s="57" t="str">
        <f>MID(Tabla1[[#This Row],[Aplicación]],14,2)</f>
        <v>22</v>
      </c>
      <c r="X3006" s="57" t="str">
        <f>MID(Tabla1[[#This Row],[Aplicación]],14,6)</f>
        <v>22706</v>
      </c>
    </row>
    <row r="3007" spans="1:24" x14ac:dyDescent="0.25">
      <c r="A3007" s="60">
        <v>220240011050</v>
      </c>
      <c r="B3007" s="43" t="s">
        <v>390</v>
      </c>
      <c r="C3007" s="61">
        <v>45392</v>
      </c>
      <c r="D3007" s="60">
        <v>22024003883</v>
      </c>
      <c r="E3007" s="43" t="s">
        <v>1446</v>
      </c>
      <c r="F3007" s="62">
        <v>1391.5</v>
      </c>
      <c r="G3007" s="43" t="s">
        <v>890</v>
      </c>
      <c r="H3007" s="43" t="s">
        <v>4587</v>
      </c>
      <c r="I3007" s="69" t="s">
        <v>2930</v>
      </c>
      <c r="J3007" s="43" t="s">
        <v>410</v>
      </c>
      <c r="K3007" s="43" t="s">
        <v>410</v>
      </c>
      <c r="L3007" s="43" t="s">
        <v>399</v>
      </c>
      <c r="M3007" s="43" t="s">
        <v>585</v>
      </c>
      <c r="N3007" s="43" t="s">
        <v>539</v>
      </c>
      <c r="O3007" s="68" t="s">
        <v>326</v>
      </c>
      <c r="P3007" s="68" t="s">
        <v>2931</v>
      </c>
      <c r="Q3007" s="57" t="s">
        <v>2932</v>
      </c>
      <c r="R3007" s="35" t="s">
        <v>265</v>
      </c>
      <c r="S3007" s="57" t="str">
        <f>MID(Tabla1[[#This Row],[Aplicación]],6,2)</f>
        <v>10</v>
      </c>
      <c r="T3007" s="54" t="str">
        <f>VLOOKUP(Tabla1[[#This Row],[AREA]],Hoja1!A:B,2,FALSE)</f>
        <v>10. Personas mayores, familia y servicios sociales</v>
      </c>
      <c r="U3007" s="57" t="str">
        <f>MID(Tabla1[[#This Row],[Aplicación]],9,4)</f>
        <v>2412</v>
      </c>
      <c r="V3007" s="54" t="str">
        <f>VLOOKUP(Tabla1[[#This Row],[PROGRAMA]],Hoja1!A:B,2,FALSE)</f>
        <v>2412. Formación para el empleo</v>
      </c>
      <c r="W3007" s="57" t="str">
        <f>MID(Tabla1[[#This Row],[Aplicación]],14,2)</f>
        <v>22</v>
      </c>
      <c r="X3007" s="57" t="str">
        <f>MID(Tabla1[[#This Row],[Aplicación]],14,6)</f>
        <v>22706</v>
      </c>
    </row>
    <row r="3008" spans="1:24" x14ac:dyDescent="0.25">
      <c r="A3008" s="60">
        <v>220240011050</v>
      </c>
      <c r="B3008" s="43" t="s">
        <v>390</v>
      </c>
      <c r="C3008" s="61">
        <v>45392</v>
      </c>
      <c r="D3008" s="60">
        <v>22024003884</v>
      </c>
      <c r="E3008" s="43" t="s">
        <v>1446</v>
      </c>
      <c r="F3008" s="62">
        <v>1512.5</v>
      </c>
      <c r="G3008" s="43" t="s">
        <v>890</v>
      </c>
      <c r="H3008" s="43" t="s">
        <v>4587</v>
      </c>
      <c r="I3008" s="69" t="s">
        <v>2930</v>
      </c>
      <c r="J3008" s="43" t="s">
        <v>410</v>
      </c>
      <c r="K3008" s="43" t="s">
        <v>410</v>
      </c>
      <c r="L3008" s="43" t="s">
        <v>399</v>
      </c>
      <c r="M3008" s="43" t="s">
        <v>585</v>
      </c>
      <c r="N3008" s="43" t="s">
        <v>539</v>
      </c>
      <c r="O3008" s="68" t="s">
        <v>326</v>
      </c>
      <c r="P3008" s="68" t="s">
        <v>2931</v>
      </c>
      <c r="Q3008" s="57" t="s">
        <v>2932</v>
      </c>
      <c r="R3008" s="35" t="s">
        <v>265</v>
      </c>
      <c r="S3008" s="57" t="str">
        <f>MID(Tabla1[[#This Row],[Aplicación]],6,2)</f>
        <v>10</v>
      </c>
      <c r="T3008" s="54" t="str">
        <f>VLOOKUP(Tabla1[[#This Row],[AREA]],Hoja1!A:B,2,FALSE)</f>
        <v>10. Personas mayores, familia y servicios sociales</v>
      </c>
      <c r="U3008" s="57" t="str">
        <f>MID(Tabla1[[#This Row],[Aplicación]],9,4)</f>
        <v>2412</v>
      </c>
      <c r="V3008" s="54" t="str">
        <f>VLOOKUP(Tabla1[[#This Row],[PROGRAMA]],Hoja1!A:B,2,FALSE)</f>
        <v>2412. Formación para el empleo</v>
      </c>
      <c r="W3008" s="57" t="str">
        <f>MID(Tabla1[[#This Row],[Aplicación]],14,2)</f>
        <v>22</v>
      </c>
      <c r="X3008" s="57" t="str">
        <f>MID(Tabla1[[#This Row],[Aplicación]],14,6)</f>
        <v>22706</v>
      </c>
    </row>
    <row r="3009" spans="1:24" x14ac:dyDescent="0.25">
      <c r="A3009" s="44">
        <v>220239000323</v>
      </c>
      <c r="B3009" s="45" t="s">
        <v>390</v>
      </c>
      <c r="C3009" s="50">
        <v>45292</v>
      </c>
      <c r="D3009" s="44">
        <v>22024001085</v>
      </c>
      <c r="E3009" s="45" t="s">
        <v>1303</v>
      </c>
      <c r="F3009" s="51">
        <v>19166.669999999998</v>
      </c>
      <c r="G3009" s="45" t="s">
        <v>1016</v>
      </c>
      <c r="H3009" s="45" t="s">
        <v>1708</v>
      </c>
      <c r="I3009" s="53">
        <v>220</v>
      </c>
      <c r="J3009" s="45" t="s">
        <v>398</v>
      </c>
      <c r="K3009" s="45" t="s">
        <v>398</v>
      </c>
      <c r="L3009" s="45" t="s">
        <v>399</v>
      </c>
      <c r="M3009" s="45" t="s">
        <v>395</v>
      </c>
      <c r="N3009" s="45" t="s">
        <v>396</v>
      </c>
      <c r="O3009" s="52" t="s">
        <v>321</v>
      </c>
      <c r="P3009" s="63" t="s">
        <v>276</v>
      </c>
      <c r="Q3009" s="57" t="str">
        <f>MID(Tabla1[[#This Row],[Aplicación]],14,1)</f>
        <v>2</v>
      </c>
      <c r="R3009" s="35" t="s">
        <v>265</v>
      </c>
      <c r="S3009" s="57" t="str">
        <f>MID(Tabla1[[#This Row],[Aplicación]],6,2)</f>
        <v>10</v>
      </c>
      <c r="T3009" s="54" t="str">
        <f>VLOOKUP(Tabla1[[#This Row],[AREA]],Hoja1!A:B,2,FALSE)</f>
        <v>10. Personas mayores, familia y servicios sociales</v>
      </c>
      <c r="U3009" s="57" t="str">
        <f>MID(Tabla1[[#This Row],[Aplicación]],9,4)</f>
        <v>2412</v>
      </c>
      <c r="V3009" s="54" t="str">
        <f>VLOOKUP(Tabla1[[#This Row],[PROGRAMA]],Hoja1!A:B,2,FALSE)</f>
        <v>2412. Formación para el empleo</v>
      </c>
      <c r="W3009" s="57" t="str">
        <f>MID(Tabla1[[#This Row],[Aplicación]],14,2)</f>
        <v>22</v>
      </c>
      <c r="X3009" s="57" t="str">
        <f>MID(Tabla1[[#This Row],[Aplicación]],14,6)</f>
        <v>22799</v>
      </c>
    </row>
    <row r="3010" spans="1:24" x14ac:dyDescent="0.25">
      <c r="A3010" s="44">
        <v>220239000322</v>
      </c>
      <c r="B3010" s="45" t="s">
        <v>390</v>
      </c>
      <c r="C3010" s="50">
        <v>45292</v>
      </c>
      <c r="D3010" s="44">
        <v>22024001084</v>
      </c>
      <c r="E3010" s="45" t="s">
        <v>1303</v>
      </c>
      <c r="F3010" s="51">
        <v>3833.33</v>
      </c>
      <c r="G3010" s="45" t="s">
        <v>1016</v>
      </c>
      <c r="H3010" s="45" t="s">
        <v>1710</v>
      </c>
      <c r="I3010" s="53">
        <v>220</v>
      </c>
      <c r="J3010" s="45" t="s">
        <v>398</v>
      </c>
      <c r="K3010" s="45" t="s">
        <v>398</v>
      </c>
      <c r="L3010" s="45" t="s">
        <v>399</v>
      </c>
      <c r="M3010" s="45" t="s">
        <v>395</v>
      </c>
      <c r="N3010" s="45" t="s">
        <v>396</v>
      </c>
      <c r="O3010" s="52" t="s">
        <v>321</v>
      </c>
      <c r="P3010" s="63" t="s">
        <v>276</v>
      </c>
      <c r="Q3010" s="57" t="str">
        <f>MID(Tabla1[[#This Row],[Aplicación]],14,1)</f>
        <v>2</v>
      </c>
      <c r="R3010" s="35" t="s">
        <v>265</v>
      </c>
      <c r="S3010" s="57" t="str">
        <f>MID(Tabla1[[#This Row],[Aplicación]],6,2)</f>
        <v>10</v>
      </c>
      <c r="T3010" s="54" t="str">
        <f>VLOOKUP(Tabla1[[#This Row],[AREA]],Hoja1!A:B,2,FALSE)</f>
        <v>10. Personas mayores, familia y servicios sociales</v>
      </c>
      <c r="U3010" s="57" t="str">
        <f>MID(Tabla1[[#This Row],[Aplicación]],9,4)</f>
        <v>2412</v>
      </c>
      <c r="V3010" s="54" t="str">
        <f>VLOOKUP(Tabla1[[#This Row],[PROGRAMA]],Hoja1!A:B,2,FALSE)</f>
        <v>2412. Formación para el empleo</v>
      </c>
      <c r="W3010" s="57" t="str">
        <f>MID(Tabla1[[#This Row],[Aplicación]],14,2)</f>
        <v>22</v>
      </c>
      <c r="X3010" s="57" t="str">
        <f>MID(Tabla1[[#This Row],[Aplicación]],14,6)</f>
        <v>22799</v>
      </c>
    </row>
    <row r="3011" spans="1:24" x14ac:dyDescent="0.25">
      <c r="A3011" s="60">
        <v>220239000445</v>
      </c>
      <c r="B3011" s="43" t="s">
        <v>390</v>
      </c>
      <c r="C3011" s="61">
        <v>45292</v>
      </c>
      <c r="D3011" s="60">
        <v>22024001094</v>
      </c>
      <c r="E3011" s="43" t="s">
        <v>1303</v>
      </c>
      <c r="F3011" s="62">
        <v>13644</v>
      </c>
      <c r="G3011" s="43" t="s">
        <v>1054</v>
      </c>
      <c r="H3011" s="43" t="s">
        <v>2307</v>
      </c>
      <c r="I3011" s="69">
        <v>220</v>
      </c>
      <c r="J3011" s="43" t="s">
        <v>398</v>
      </c>
      <c r="K3011" s="43" t="s">
        <v>398</v>
      </c>
      <c r="L3011" s="43" t="s">
        <v>399</v>
      </c>
      <c r="M3011" s="43" t="s">
        <v>395</v>
      </c>
      <c r="N3011" s="43" t="s">
        <v>396</v>
      </c>
      <c r="O3011" s="52" t="s">
        <v>321</v>
      </c>
      <c r="P3011" s="63" t="s">
        <v>276</v>
      </c>
      <c r="Q3011" s="57" t="str">
        <f>MID(Tabla1[[#This Row],[Aplicación]],14,1)</f>
        <v>2</v>
      </c>
      <c r="R3011" s="35" t="s">
        <v>265</v>
      </c>
      <c r="S3011" s="57" t="str">
        <f>MID(Tabla1[[#This Row],[Aplicación]],6,2)</f>
        <v>10</v>
      </c>
      <c r="T3011" s="54" t="str">
        <f>VLOOKUP(Tabla1[[#This Row],[AREA]],Hoja1!A:B,2,FALSE)</f>
        <v>10. Personas mayores, familia y servicios sociales</v>
      </c>
      <c r="U3011" s="57" t="str">
        <f>MID(Tabla1[[#This Row],[Aplicación]],9,4)</f>
        <v>2412</v>
      </c>
      <c r="V3011" s="54" t="str">
        <f>VLOOKUP(Tabla1[[#This Row],[PROGRAMA]],Hoja1!A:B,2,FALSE)</f>
        <v>2412. Formación para el empleo</v>
      </c>
      <c r="W3011" s="57" t="str">
        <f>MID(Tabla1[[#This Row],[Aplicación]],14,2)</f>
        <v>22</v>
      </c>
      <c r="X3011" s="57" t="str">
        <f>MID(Tabla1[[#This Row],[Aplicación]],14,6)</f>
        <v>22799</v>
      </c>
    </row>
    <row r="3012" spans="1:24" x14ac:dyDescent="0.25">
      <c r="A3012" s="60">
        <v>220239000802</v>
      </c>
      <c r="B3012" s="43" t="s">
        <v>390</v>
      </c>
      <c r="C3012" s="61">
        <v>45292</v>
      </c>
      <c r="D3012" s="60">
        <v>22024001335</v>
      </c>
      <c r="E3012" s="43" t="s">
        <v>1303</v>
      </c>
      <c r="F3012" s="62">
        <v>37000</v>
      </c>
      <c r="G3012" s="43" t="s">
        <v>1005</v>
      </c>
      <c r="H3012" s="43" t="s">
        <v>2409</v>
      </c>
      <c r="I3012" s="69">
        <v>220</v>
      </c>
      <c r="J3012" s="43" t="s">
        <v>393</v>
      </c>
      <c r="K3012" s="43" t="s">
        <v>393</v>
      </c>
      <c r="L3012" s="43" t="s">
        <v>399</v>
      </c>
      <c r="M3012" s="43" t="s">
        <v>395</v>
      </c>
      <c r="N3012" s="43" t="s">
        <v>396</v>
      </c>
      <c r="O3012" s="52" t="s">
        <v>321</v>
      </c>
      <c r="P3012" s="63" t="s">
        <v>276</v>
      </c>
      <c r="Q3012" s="57" t="str">
        <f>MID(Tabla1[[#This Row],[Aplicación]],14,1)</f>
        <v>2</v>
      </c>
      <c r="R3012" s="35" t="s">
        <v>265</v>
      </c>
      <c r="S3012" s="57" t="str">
        <f>MID(Tabla1[[#This Row],[Aplicación]],6,2)</f>
        <v>10</v>
      </c>
      <c r="T3012" s="54" t="str">
        <f>VLOOKUP(Tabla1[[#This Row],[AREA]],Hoja1!A:B,2,FALSE)</f>
        <v>10. Personas mayores, familia y servicios sociales</v>
      </c>
      <c r="U3012" s="57" t="str">
        <f>MID(Tabla1[[#This Row],[Aplicación]],9,4)</f>
        <v>2412</v>
      </c>
      <c r="V3012" s="54" t="str">
        <f>VLOOKUP(Tabla1[[#This Row],[PROGRAMA]],Hoja1!A:B,2,FALSE)</f>
        <v>2412. Formación para el empleo</v>
      </c>
      <c r="W3012" s="57" t="str">
        <f>MID(Tabla1[[#This Row],[Aplicación]],14,2)</f>
        <v>22</v>
      </c>
      <c r="X3012" s="57" t="str">
        <f>MID(Tabla1[[#This Row],[Aplicación]],14,6)</f>
        <v>22799</v>
      </c>
    </row>
    <row r="3013" spans="1:24" x14ac:dyDescent="0.25">
      <c r="A3013" s="53">
        <v>220240007172</v>
      </c>
      <c r="B3013" s="45" t="s">
        <v>390</v>
      </c>
      <c r="C3013" s="50">
        <v>45369</v>
      </c>
      <c r="D3013" s="44">
        <v>22024002448</v>
      </c>
      <c r="E3013" s="45" t="s">
        <v>1303</v>
      </c>
      <c r="F3013" s="51">
        <v>39665</v>
      </c>
      <c r="G3013" s="45" t="s">
        <v>1054</v>
      </c>
      <c r="H3013" s="45" t="s">
        <v>2883</v>
      </c>
      <c r="I3013" s="53">
        <v>220</v>
      </c>
      <c r="J3013" s="45" t="s">
        <v>398</v>
      </c>
      <c r="K3013" s="45" t="s">
        <v>398</v>
      </c>
      <c r="L3013" s="45" t="s">
        <v>399</v>
      </c>
      <c r="M3013" s="45" t="s">
        <v>395</v>
      </c>
      <c r="N3013" s="45" t="s">
        <v>396</v>
      </c>
      <c r="O3013" s="52" t="s">
        <v>321</v>
      </c>
      <c r="P3013" s="63" t="s">
        <v>276</v>
      </c>
      <c r="Q3013" s="57" t="str">
        <f>MID(Tabla1[[#This Row],[Aplicación]],14,1)</f>
        <v>2</v>
      </c>
      <c r="R3013" s="35" t="s">
        <v>265</v>
      </c>
      <c r="S3013" s="57" t="str">
        <f>MID(Tabla1[[#This Row],[Aplicación]],6,2)</f>
        <v>10</v>
      </c>
      <c r="T3013" s="54" t="str">
        <f>VLOOKUP(Tabla1[[#This Row],[AREA]],Hoja1!A:B,2,FALSE)</f>
        <v>10. Personas mayores, familia y servicios sociales</v>
      </c>
      <c r="U3013" s="57" t="str">
        <f>MID(Tabla1[[#This Row],[Aplicación]],9,4)</f>
        <v>2412</v>
      </c>
      <c r="V3013" s="54" t="str">
        <f>VLOOKUP(Tabla1[[#This Row],[PROGRAMA]],Hoja1!A:B,2,FALSE)</f>
        <v>2412. Formación para el empleo</v>
      </c>
      <c r="W3013" s="57" t="str">
        <f>MID(Tabla1[[#This Row],[Aplicación]],14,2)</f>
        <v>22</v>
      </c>
      <c r="X3013" s="57" t="str">
        <f>MID(Tabla1[[#This Row],[Aplicación]],14,6)</f>
        <v>22799</v>
      </c>
    </row>
    <row r="3014" spans="1:24" x14ac:dyDescent="0.25">
      <c r="A3014" s="60">
        <v>220240013240</v>
      </c>
      <c r="B3014" s="43" t="s">
        <v>390</v>
      </c>
      <c r="C3014" s="61">
        <v>45408</v>
      </c>
      <c r="D3014" s="60">
        <v>22024004243</v>
      </c>
      <c r="E3014" s="43" t="s">
        <v>1303</v>
      </c>
      <c r="F3014" s="62">
        <v>9857.2900000000009</v>
      </c>
      <c r="G3014" s="43" t="s">
        <v>1016</v>
      </c>
      <c r="H3014" s="43" t="s">
        <v>4262</v>
      </c>
      <c r="I3014" s="69" t="s">
        <v>2930</v>
      </c>
      <c r="J3014" s="43" t="s">
        <v>398</v>
      </c>
      <c r="K3014" s="43" t="s">
        <v>398</v>
      </c>
      <c r="L3014" s="43" t="s">
        <v>399</v>
      </c>
      <c r="M3014" s="43" t="s">
        <v>395</v>
      </c>
      <c r="N3014" s="43" t="s">
        <v>396</v>
      </c>
      <c r="O3014" s="68" t="s">
        <v>321</v>
      </c>
      <c r="P3014" s="68" t="s">
        <v>2931</v>
      </c>
      <c r="Q3014" s="57" t="s">
        <v>2932</v>
      </c>
      <c r="R3014" s="35" t="s">
        <v>265</v>
      </c>
      <c r="S3014" s="57" t="str">
        <f>MID(Tabla1[[#This Row],[Aplicación]],6,2)</f>
        <v>10</v>
      </c>
      <c r="T3014" s="54" t="str">
        <f>VLOOKUP(Tabla1[[#This Row],[AREA]],Hoja1!A:B,2,FALSE)</f>
        <v>10. Personas mayores, familia y servicios sociales</v>
      </c>
      <c r="U3014" s="57" t="str">
        <f>MID(Tabla1[[#This Row],[Aplicación]],9,4)</f>
        <v>2412</v>
      </c>
      <c r="V3014" s="54" t="str">
        <f>VLOOKUP(Tabla1[[#This Row],[PROGRAMA]],Hoja1!A:B,2,FALSE)</f>
        <v>2412. Formación para el empleo</v>
      </c>
      <c r="W3014" s="57" t="str">
        <f>MID(Tabla1[[#This Row],[Aplicación]],14,2)</f>
        <v>22</v>
      </c>
      <c r="X3014" s="57" t="str">
        <f>MID(Tabla1[[#This Row],[Aplicación]],14,6)</f>
        <v>22799</v>
      </c>
    </row>
    <row r="3015" spans="1:24" x14ac:dyDescent="0.25">
      <c r="A3015" s="60">
        <v>220240013240</v>
      </c>
      <c r="B3015" s="43" t="s">
        <v>390</v>
      </c>
      <c r="C3015" s="61">
        <v>45408</v>
      </c>
      <c r="D3015" s="60">
        <v>22024004242</v>
      </c>
      <c r="E3015" s="43" t="s">
        <v>1303</v>
      </c>
      <c r="F3015" s="62">
        <v>4693.95</v>
      </c>
      <c r="G3015" s="43" t="s">
        <v>1016</v>
      </c>
      <c r="H3015" s="43" t="s">
        <v>4262</v>
      </c>
      <c r="I3015" s="69" t="s">
        <v>2930</v>
      </c>
      <c r="J3015" s="43" t="s">
        <v>398</v>
      </c>
      <c r="K3015" s="43" t="s">
        <v>398</v>
      </c>
      <c r="L3015" s="43" t="s">
        <v>399</v>
      </c>
      <c r="M3015" s="43" t="s">
        <v>395</v>
      </c>
      <c r="N3015" s="43" t="s">
        <v>396</v>
      </c>
      <c r="O3015" s="68" t="s">
        <v>321</v>
      </c>
      <c r="P3015" s="68" t="s">
        <v>2931</v>
      </c>
      <c r="Q3015" s="57" t="s">
        <v>2932</v>
      </c>
      <c r="R3015" s="35" t="s">
        <v>265</v>
      </c>
      <c r="S3015" s="57" t="str">
        <f>MID(Tabla1[[#This Row],[Aplicación]],6,2)</f>
        <v>10</v>
      </c>
      <c r="T3015" s="54" t="str">
        <f>VLOOKUP(Tabla1[[#This Row],[AREA]],Hoja1!A:B,2,FALSE)</f>
        <v>10. Personas mayores, familia y servicios sociales</v>
      </c>
      <c r="U3015" s="57" t="str">
        <f>MID(Tabla1[[#This Row],[Aplicación]],9,4)</f>
        <v>2412</v>
      </c>
      <c r="V3015" s="54" t="str">
        <f>VLOOKUP(Tabla1[[#This Row],[PROGRAMA]],Hoja1!A:B,2,FALSE)</f>
        <v>2412. Formación para el empleo</v>
      </c>
      <c r="W3015" s="57" t="str">
        <f>MID(Tabla1[[#This Row],[Aplicación]],14,2)</f>
        <v>22</v>
      </c>
      <c r="X3015" s="57" t="str">
        <f>MID(Tabla1[[#This Row],[Aplicación]],14,6)</f>
        <v>22799</v>
      </c>
    </row>
    <row r="3016" spans="1:24" x14ac:dyDescent="0.25">
      <c r="A3016" s="60">
        <v>220240013240</v>
      </c>
      <c r="B3016" s="43" t="s">
        <v>390</v>
      </c>
      <c r="C3016" s="61">
        <v>45408</v>
      </c>
      <c r="D3016" s="60">
        <v>22024004244</v>
      </c>
      <c r="E3016" s="43" t="s">
        <v>1303</v>
      </c>
      <c r="F3016" s="62">
        <v>3755.15</v>
      </c>
      <c r="G3016" s="43" t="s">
        <v>1016</v>
      </c>
      <c r="H3016" s="43" t="s">
        <v>4262</v>
      </c>
      <c r="I3016" s="69" t="s">
        <v>2930</v>
      </c>
      <c r="J3016" s="43" t="s">
        <v>398</v>
      </c>
      <c r="K3016" s="43" t="s">
        <v>398</v>
      </c>
      <c r="L3016" s="43" t="s">
        <v>399</v>
      </c>
      <c r="M3016" s="43" t="s">
        <v>395</v>
      </c>
      <c r="N3016" s="43" t="s">
        <v>396</v>
      </c>
      <c r="O3016" s="68" t="s">
        <v>321</v>
      </c>
      <c r="P3016" s="68" t="s">
        <v>2931</v>
      </c>
      <c r="Q3016" s="57" t="s">
        <v>2932</v>
      </c>
      <c r="R3016" s="35" t="s">
        <v>265</v>
      </c>
      <c r="S3016" s="57" t="str">
        <f>MID(Tabla1[[#This Row],[Aplicación]],6,2)</f>
        <v>10</v>
      </c>
      <c r="T3016" s="54" t="str">
        <f>VLOOKUP(Tabla1[[#This Row],[AREA]],Hoja1!A:B,2,FALSE)</f>
        <v>10. Personas mayores, familia y servicios sociales</v>
      </c>
      <c r="U3016" s="57" t="str">
        <f>MID(Tabla1[[#This Row],[Aplicación]],9,4)</f>
        <v>2412</v>
      </c>
      <c r="V3016" s="54" t="str">
        <f>VLOOKUP(Tabla1[[#This Row],[PROGRAMA]],Hoja1!A:B,2,FALSE)</f>
        <v>2412. Formación para el empleo</v>
      </c>
      <c r="W3016" s="57" t="str">
        <f>MID(Tabla1[[#This Row],[Aplicación]],14,2)</f>
        <v>22</v>
      </c>
      <c r="X3016" s="57" t="str">
        <f>MID(Tabla1[[#This Row],[Aplicación]],14,6)</f>
        <v>22799</v>
      </c>
    </row>
    <row r="3017" spans="1:24" x14ac:dyDescent="0.25">
      <c r="A3017" s="60">
        <v>220240013238</v>
      </c>
      <c r="B3017" s="43" t="s">
        <v>673</v>
      </c>
      <c r="C3017" s="61">
        <v>45408</v>
      </c>
      <c r="D3017" s="60">
        <v>22024001084</v>
      </c>
      <c r="E3017" s="43" t="s">
        <v>1303</v>
      </c>
      <c r="F3017" s="62">
        <v>-578.01</v>
      </c>
      <c r="G3017" s="43" t="s">
        <v>1016</v>
      </c>
      <c r="H3017" s="43" t="s">
        <v>4273</v>
      </c>
      <c r="I3017" s="69" t="s">
        <v>2930</v>
      </c>
      <c r="J3017" s="43" t="s">
        <v>398</v>
      </c>
      <c r="K3017" s="43" t="s">
        <v>398</v>
      </c>
      <c r="L3017" s="43" t="s">
        <v>399</v>
      </c>
      <c r="M3017" s="43" t="s">
        <v>395</v>
      </c>
      <c r="N3017" s="43" t="s">
        <v>396</v>
      </c>
      <c r="O3017" s="68" t="s">
        <v>321</v>
      </c>
      <c r="P3017" s="68" t="s">
        <v>2931</v>
      </c>
      <c r="Q3017" s="57" t="s">
        <v>2932</v>
      </c>
      <c r="R3017" s="35" t="s">
        <v>265</v>
      </c>
      <c r="S3017" s="57" t="str">
        <f>MID(Tabla1[[#This Row],[Aplicación]],6,2)</f>
        <v>10</v>
      </c>
      <c r="T3017" s="54" t="str">
        <f>VLOOKUP(Tabla1[[#This Row],[AREA]],Hoja1!A:B,2,FALSE)</f>
        <v>10. Personas mayores, familia y servicios sociales</v>
      </c>
      <c r="U3017" s="57" t="str">
        <f>MID(Tabla1[[#This Row],[Aplicación]],9,4)</f>
        <v>2412</v>
      </c>
      <c r="V3017" s="54" t="str">
        <f>VLOOKUP(Tabla1[[#This Row],[PROGRAMA]],Hoja1!A:B,2,FALSE)</f>
        <v>2412. Formación para el empleo</v>
      </c>
      <c r="W3017" s="57" t="str">
        <f>MID(Tabla1[[#This Row],[Aplicación]],14,2)</f>
        <v>22</v>
      </c>
      <c r="X3017" s="57" t="str">
        <f>MID(Tabla1[[#This Row],[Aplicación]],14,6)</f>
        <v>22799</v>
      </c>
    </row>
    <row r="3018" spans="1:24" x14ac:dyDescent="0.25">
      <c r="A3018" s="60">
        <v>220240013239</v>
      </c>
      <c r="B3018" s="43" t="s">
        <v>673</v>
      </c>
      <c r="C3018" s="61">
        <v>45408</v>
      </c>
      <c r="D3018" s="60">
        <v>22024001085</v>
      </c>
      <c r="E3018" s="43" t="s">
        <v>1303</v>
      </c>
      <c r="F3018" s="62">
        <v>-17728.38</v>
      </c>
      <c r="G3018" s="43" t="s">
        <v>1016</v>
      </c>
      <c r="H3018" s="43" t="s">
        <v>4274</v>
      </c>
      <c r="I3018" s="69" t="s">
        <v>2930</v>
      </c>
      <c r="J3018" s="43" t="s">
        <v>398</v>
      </c>
      <c r="K3018" s="43" t="s">
        <v>398</v>
      </c>
      <c r="L3018" s="43" t="s">
        <v>399</v>
      </c>
      <c r="M3018" s="43" t="s">
        <v>395</v>
      </c>
      <c r="N3018" s="43" t="s">
        <v>396</v>
      </c>
      <c r="O3018" s="68" t="s">
        <v>321</v>
      </c>
      <c r="P3018" s="68" t="s">
        <v>2931</v>
      </c>
      <c r="Q3018" s="57" t="s">
        <v>2932</v>
      </c>
      <c r="R3018" s="35" t="s">
        <v>265</v>
      </c>
      <c r="S3018" s="57" t="str">
        <f>MID(Tabla1[[#This Row],[Aplicación]],6,2)</f>
        <v>10</v>
      </c>
      <c r="T3018" s="54" t="str">
        <f>VLOOKUP(Tabla1[[#This Row],[AREA]],Hoja1!A:B,2,FALSE)</f>
        <v>10. Personas mayores, familia y servicios sociales</v>
      </c>
      <c r="U3018" s="57" t="str">
        <f>MID(Tabla1[[#This Row],[Aplicación]],9,4)</f>
        <v>2412</v>
      </c>
      <c r="V3018" s="54" t="str">
        <f>VLOOKUP(Tabla1[[#This Row],[PROGRAMA]],Hoja1!A:B,2,FALSE)</f>
        <v>2412. Formación para el empleo</v>
      </c>
      <c r="W3018" s="57" t="str">
        <f>MID(Tabla1[[#This Row],[Aplicación]],14,2)</f>
        <v>22</v>
      </c>
      <c r="X3018" s="57" t="str">
        <f>MID(Tabla1[[#This Row],[Aplicación]],14,6)</f>
        <v>22799</v>
      </c>
    </row>
    <row r="3019" spans="1:24" x14ac:dyDescent="0.25">
      <c r="A3019" s="60">
        <v>220240013242</v>
      </c>
      <c r="B3019" s="43" t="s">
        <v>390</v>
      </c>
      <c r="C3019" s="61">
        <v>45408</v>
      </c>
      <c r="D3019" s="60">
        <v>22024004245</v>
      </c>
      <c r="E3019" s="43" t="s">
        <v>1159</v>
      </c>
      <c r="F3019" s="62">
        <v>81.540000000000006</v>
      </c>
      <c r="G3019" s="43" t="s">
        <v>14</v>
      </c>
      <c r="H3019" s="43" t="s">
        <v>4272</v>
      </c>
      <c r="I3019" s="69" t="s">
        <v>2930</v>
      </c>
      <c r="J3019" s="43" t="s">
        <v>398</v>
      </c>
      <c r="K3019" s="43" t="s">
        <v>398</v>
      </c>
      <c r="L3019" s="43" t="s">
        <v>399</v>
      </c>
      <c r="M3019" s="43" t="s">
        <v>395</v>
      </c>
      <c r="N3019" s="43" t="s">
        <v>396</v>
      </c>
      <c r="O3019" s="68" t="s">
        <v>321</v>
      </c>
      <c r="P3019" s="68" t="s">
        <v>2931</v>
      </c>
      <c r="Q3019" s="57" t="s">
        <v>2932</v>
      </c>
      <c r="R3019" s="35" t="s">
        <v>265</v>
      </c>
      <c r="S3019" s="57" t="str">
        <f>MID(Tabla1[[#This Row],[Aplicación]],6,2)</f>
        <v>10</v>
      </c>
      <c r="T3019" s="54" t="str">
        <f>VLOOKUP(Tabla1[[#This Row],[AREA]],Hoja1!A:B,2,FALSE)</f>
        <v>10. Personas mayores, familia y servicios sociales</v>
      </c>
      <c r="U3019" s="57" t="str">
        <f>MID(Tabla1[[#This Row],[Aplicación]],9,4)</f>
        <v>2412</v>
      </c>
      <c r="V3019" s="54" t="str">
        <f>VLOOKUP(Tabla1[[#This Row],[PROGRAMA]],Hoja1!A:B,2,FALSE)</f>
        <v>2412. Formación para el empleo</v>
      </c>
      <c r="W3019" s="57" t="str">
        <f>MID(Tabla1[[#This Row],[Aplicación]],14,2)</f>
        <v>21</v>
      </c>
      <c r="X3019" s="57" t="str">
        <f>MID(Tabla1[[#This Row],[Aplicación]],14,6)</f>
        <v>213</v>
      </c>
    </row>
    <row r="3020" spans="1:24" x14ac:dyDescent="0.25">
      <c r="A3020" s="60">
        <v>220240013242</v>
      </c>
      <c r="B3020" s="43" t="s">
        <v>390</v>
      </c>
      <c r="C3020" s="61">
        <v>45408</v>
      </c>
      <c r="D3020" s="60">
        <v>22024004247</v>
      </c>
      <c r="E3020" s="43" t="s">
        <v>1159</v>
      </c>
      <c r="F3020" s="62">
        <v>65.23</v>
      </c>
      <c r="G3020" s="43" t="s">
        <v>14</v>
      </c>
      <c r="H3020" s="43" t="s">
        <v>4272</v>
      </c>
      <c r="I3020" s="69" t="s">
        <v>2930</v>
      </c>
      <c r="J3020" s="43" t="s">
        <v>398</v>
      </c>
      <c r="K3020" s="43" t="s">
        <v>398</v>
      </c>
      <c r="L3020" s="43" t="s">
        <v>399</v>
      </c>
      <c r="M3020" s="43" t="s">
        <v>395</v>
      </c>
      <c r="N3020" s="43" t="s">
        <v>396</v>
      </c>
      <c r="O3020" s="68" t="s">
        <v>321</v>
      </c>
      <c r="P3020" s="68" t="s">
        <v>2931</v>
      </c>
      <c r="Q3020" s="57" t="s">
        <v>2932</v>
      </c>
      <c r="R3020" s="35" t="s">
        <v>265</v>
      </c>
      <c r="S3020" s="57" t="str">
        <f>MID(Tabla1[[#This Row],[Aplicación]],6,2)</f>
        <v>10</v>
      </c>
      <c r="T3020" s="54" t="str">
        <f>VLOOKUP(Tabla1[[#This Row],[AREA]],Hoja1!A:B,2,FALSE)</f>
        <v>10. Personas mayores, familia y servicios sociales</v>
      </c>
      <c r="U3020" s="57" t="str">
        <f>MID(Tabla1[[#This Row],[Aplicación]],9,4)</f>
        <v>2412</v>
      </c>
      <c r="V3020" s="54" t="str">
        <f>VLOOKUP(Tabla1[[#This Row],[PROGRAMA]],Hoja1!A:B,2,FALSE)</f>
        <v>2412. Formación para el empleo</v>
      </c>
      <c r="W3020" s="57" t="str">
        <f>MID(Tabla1[[#This Row],[Aplicación]],14,2)</f>
        <v>21</v>
      </c>
      <c r="X3020" s="57" t="str">
        <f>MID(Tabla1[[#This Row],[Aplicación]],14,6)</f>
        <v>213</v>
      </c>
    </row>
    <row r="3021" spans="1:24" x14ac:dyDescent="0.25">
      <c r="A3021" s="60">
        <v>220240011048</v>
      </c>
      <c r="B3021" s="43" t="s">
        <v>390</v>
      </c>
      <c r="C3021" s="61">
        <v>45392</v>
      </c>
      <c r="D3021" s="60">
        <v>22024003857</v>
      </c>
      <c r="E3021" s="43" t="s">
        <v>1159</v>
      </c>
      <c r="F3021" s="62">
        <v>96.54</v>
      </c>
      <c r="G3021" s="43" t="s">
        <v>14</v>
      </c>
      <c r="H3021" s="43" t="s">
        <v>4595</v>
      </c>
      <c r="I3021" s="69" t="s">
        <v>2930</v>
      </c>
      <c r="J3021" s="43" t="s">
        <v>398</v>
      </c>
      <c r="K3021" s="43" t="s">
        <v>398</v>
      </c>
      <c r="L3021" s="43" t="s">
        <v>413</v>
      </c>
      <c r="M3021" s="43" t="s">
        <v>585</v>
      </c>
      <c r="N3021" s="43" t="s">
        <v>539</v>
      </c>
      <c r="O3021" s="68" t="s">
        <v>326</v>
      </c>
      <c r="P3021" s="68" t="s">
        <v>2931</v>
      </c>
      <c r="Q3021" s="57" t="s">
        <v>2932</v>
      </c>
      <c r="R3021" s="35" t="s">
        <v>265</v>
      </c>
      <c r="S3021" s="57" t="str">
        <f>MID(Tabla1[[#This Row],[Aplicación]],6,2)</f>
        <v>10</v>
      </c>
      <c r="T3021" s="54" t="str">
        <f>VLOOKUP(Tabla1[[#This Row],[AREA]],Hoja1!A:B,2,FALSE)</f>
        <v>10. Personas mayores, familia y servicios sociales</v>
      </c>
      <c r="U3021" s="57" t="str">
        <f>MID(Tabla1[[#This Row],[Aplicación]],9,4)</f>
        <v>2412</v>
      </c>
      <c r="V3021" s="54" t="str">
        <f>VLOOKUP(Tabla1[[#This Row],[PROGRAMA]],Hoja1!A:B,2,FALSE)</f>
        <v>2412. Formación para el empleo</v>
      </c>
      <c r="W3021" s="57" t="str">
        <f>MID(Tabla1[[#This Row],[Aplicación]],14,2)</f>
        <v>21</v>
      </c>
      <c r="X3021" s="57" t="str">
        <f>MID(Tabla1[[#This Row],[Aplicación]],14,6)</f>
        <v>213</v>
      </c>
    </row>
    <row r="3022" spans="1:24" x14ac:dyDescent="0.25">
      <c r="A3022" s="60">
        <v>220240011047</v>
      </c>
      <c r="B3022" s="43" t="s">
        <v>390</v>
      </c>
      <c r="C3022" s="61">
        <v>45392</v>
      </c>
      <c r="D3022" s="60">
        <v>22024003855</v>
      </c>
      <c r="E3022" s="43" t="s">
        <v>1159</v>
      </c>
      <c r="F3022" s="62">
        <v>260.69</v>
      </c>
      <c r="G3022" s="43" t="s">
        <v>39</v>
      </c>
      <c r="H3022" s="43" t="s">
        <v>4603</v>
      </c>
      <c r="I3022" s="69" t="s">
        <v>2930</v>
      </c>
      <c r="J3022" s="43" t="s">
        <v>398</v>
      </c>
      <c r="K3022" s="43" t="s">
        <v>398</v>
      </c>
      <c r="L3022" s="43" t="s">
        <v>413</v>
      </c>
      <c r="M3022" s="43" t="s">
        <v>585</v>
      </c>
      <c r="N3022" s="43" t="s">
        <v>539</v>
      </c>
      <c r="O3022" s="68" t="s">
        <v>326</v>
      </c>
      <c r="P3022" s="68" t="s">
        <v>2931</v>
      </c>
      <c r="Q3022" s="57" t="s">
        <v>2932</v>
      </c>
      <c r="R3022" s="35" t="s">
        <v>265</v>
      </c>
      <c r="S3022" s="57" t="str">
        <f>MID(Tabla1[[#This Row],[Aplicación]],6,2)</f>
        <v>10</v>
      </c>
      <c r="T3022" s="54" t="str">
        <f>VLOOKUP(Tabla1[[#This Row],[AREA]],Hoja1!A:B,2,FALSE)</f>
        <v>10. Personas mayores, familia y servicios sociales</v>
      </c>
      <c r="U3022" s="57" t="str">
        <f>MID(Tabla1[[#This Row],[Aplicación]],9,4)</f>
        <v>2412</v>
      </c>
      <c r="V3022" s="54" t="str">
        <f>VLOOKUP(Tabla1[[#This Row],[PROGRAMA]],Hoja1!A:B,2,FALSE)</f>
        <v>2412. Formación para el empleo</v>
      </c>
      <c r="W3022" s="57" t="str">
        <f>MID(Tabla1[[#This Row],[Aplicación]],14,2)</f>
        <v>21</v>
      </c>
      <c r="X3022" s="57" t="str">
        <f>MID(Tabla1[[#This Row],[Aplicación]],14,6)</f>
        <v>213</v>
      </c>
    </row>
    <row r="3023" spans="1:24" x14ac:dyDescent="0.25">
      <c r="A3023" s="60">
        <v>220240036318</v>
      </c>
      <c r="B3023" s="43" t="s">
        <v>702</v>
      </c>
      <c r="C3023" s="61">
        <v>45511</v>
      </c>
      <c r="D3023" s="60">
        <v>22024000587</v>
      </c>
      <c r="E3023" s="43" t="s">
        <v>1159</v>
      </c>
      <c r="F3023" s="62">
        <v>33.4</v>
      </c>
      <c r="G3023" s="43" t="s">
        <v>81</v>
      </c>
      <c r="H3023" s="43" t="s">
        <v>4914</v>
      </c>
      <c r="I3023" s="69">
        <v>300</v>
      </c>
      <c r="J3023" s="43" t="s">
        <v>398</v>
      </c>
      <c r="K3023" s="43" t="s">
        <v>398</v>
      </c>
      <c r="L3023" s="43" t="s">
        <v>399</v>
      </c>
      <c r="M3023" s="43" t="s">
        <v>395</v>
      </c>
      <c r="N3023" s="43" t="s">
        <v>396</v>
      </c>
      <c r="O3023" s="68" t="s">
        <v>325</v>
      </c>
      <c r="P3023" s="68" t="s">
        <v>4838</v>
      </c>
      <c r="Q3023" s="57" t="str">
        <f>MID(Tabla1[[#This Row],[Aplicación]],14,1)</f>
        <v>2</v>
      </c>
      <c r="R3023" s="35" t="s">
        <v>265</v>
      </c>
      <c r="S3023" s="57" t="str">
        <f>MID(Tabla1[[#This Row],[Aplicación]],6,2)</f>
        <v>10</v>
      </c>
      <c r="T3023" s="54" t="str">
        <f>VLOOKUP(Tabla1[[#This Row],[AREA]],Hoja1!A:B,2,FALSE)</f>
        <v>10. Personas mayores, familia y servicios sociales</v>
      </c>
      <c r="U3023" s="57" t="str">
        <f>MID(Tabla1[[#This Row],[Aplicación]],9,4)</f>
        <v>2412</v>
      </c>
      <c r="V3023" s="54" t="str">
        <f>VLOOKUP(Tabla1[[#This Row],[PROGRAMA]],Hoja1!A:B,2,FALSE)</f>
        <v>2412. Formación para el empleo</v>
      </c>
      <c r="W3023" s="57" t="str">
        <f>MID(Tabla1[[#This Row],[Aplicación]],14,2)</f>
        <v>21</v>
      </c>
      <c r="X3023" s="57" t="str">
        <f>MID(Tabla1[[#This Row],[Aplicación]],14,6)</f>
        <v>213</v>
      </c>
    </row>
    <row r="3024" spans="1:24" x14ac:dyDescent="0.25">
      <c r="A3024" s="60">
        <v>220240035171</v>
      </c>
      <c r="B3024" s="43" t="s">
        <v>390</v>
      </c>
      <c r="C3024" s="61">
        <v>45505</v>
      </c>
      <c r="D3024" s="60">
        <v>22024005827</v>
      </c>
      <c r="E3024" s="43" t="s">
        <v>1159</v>
      </c>
      <c r="F3024" s="62">
        <v>1477.65</v>
      </c>
      <c r="G3024" s="43" t="s">
        <v>429</v>
      </c>
      <c r="H3024" s="43" t="s">
        <v>4996</v>
      </c>
      <c r="I3024" s="69">
        <v>220</v>
      </c>
      <c r="J3024" s="43" t="s">
        <v>398</v>
      </c>
      <c r="K3024" s="43" t="s">
        <v>398</v>
      </c>
      <c r="L3024" s="43" t="s">
        <v>399</v>
      </c>
      <c r="M3024" s="43" t="s">
        <v>395</v>
      </c>
      <c r="N3024" s="43" t="s">
        <v>396</v>
      </c>
      <c r="O3024" s="68" t="s">
        <v>321</v>
      </c>
      <c r="P3024" s="68" t="s">
        <v>4838</v>
      </c>
      <c r="Q3024" s="57" t="str">
        <f>MID(Tabla1[[#This Row],[Aplicación]],14,1)</f>
        <v>2</v>
      </c>
      <c r="R3024" s="35" t="s">
        <v>265</v>
      </c>
      <c r="S3024" s="57" t="str">
        <f>MID(Tabla1[[#This Row],[Aplicación]],6,2)</f>
        <v>10</v>
      </c>
      <c r="T3024" s="54" t="str">
        <f>VLOOKUP(Tabla1[[#This Row],[AREA]],Hoja1!A:B,2,FALSE)</f>
        <v>10. Personas mayores, familia y servicios sociales</v>
      </c>
      <c r="U3024" s="57" t="str">
        <f>MID(Tabla1[[#This Row],[Aplicación]],9,4)</f>
        <v>2412</v>
      </c>
      <c r="V3024" s="54" t="str">
        <f>VLOOKUP(Tabla1[[#This Row],[PROGRAMA]],Hoja1!A:B,2,FALSE)</f>
        <v>2412. Formación para el empleo</v>
      </c>
      <c r="W3024" s="57" t="str">
        <f>MID(Tabla1[[#This Row],[Aplicación]],14,2)</f>
        <v>21</v>
      </c>
      <c r="X3024" s="57" t="str">
        <f>MID(Tabla1[[#This Row],[Aplicación]],14,6)</f>
        <v>213</v>
      </c>
    </row>
    <row r="3025" spans="1:24" x14ac:dyDescent="0.25">
      <c r="A3025" s="60">
        <v>220240035171</v>
      </c>
      <c r="B3025" s="43" t="s">
        <v>390</v>
      </c>
      <c r="C3025" s="61">
        <v>45505</v>
      </c>
      <c r="D3025" s="60">
        <v>22024005826</v>
      </c>
      <c r="E3025" s="43" t="s">
        <v>1159</v>
      </c>
      <c r="F3025" s="62">
        <v>703.63</v>
      </c>
      <c r="G3025" s="43" t="s">
        <v>429</v>
      </c>
      <c r="H3025" s="43" t="s">
        <v>4996</v>
      </c>
      <c r="I3025" s="69">
        <v>220</v>
      </c>
      <c r="J3025" s="43" t="s">
        <v>398</v>
      </c>
      <c r="K3025" s="43" t="s">
        <v>398</v>
      </c>
      <c r="L3025" s="43" t="s">
        <v>399</v>
      </c>
      <c r="M3025" s="43" t="s">
        <v>395</v>
      </c>
      <c r="N3025" s="43" t="s">
        <v>396</v>
      </c>
      <c r="O3025" s="68" t="s">
        <v>321</v>
      </c>
      <c r="P3025" s="68" t="s">
        <v>4838</v>
      </c>
      <c r="Q3025" s="57" t="str">
        <f>MID(Tabla1[[#This Row],[Aplicación]],14,1)</f>
        <v>2</v>
      </c>
      <c r="R3025" s="35" t="s">
        <v>265</v>
      </c>
      <c r="S3025" s="57" t="str">
        <f>MID(Tabla1[[#This Row],[Aplicación]],6,2)</f>
        <v>10</v>
      </c>
      <c r="T3025" s="54" t="str">
        <f>VLOOKUP(Tabla1[[#This Row],[AREA]],Hoja1!A:B,2,FALSE)</f>
        <v>10. Personas mayores, familia y servicios sociales</v>
      </c>
      <c r="U3025" s="57" t="str">
        <f>MID(Tabla1[[#This Row],[Aplicación]],9,4)</f>
        <v>2412</v>
      </c>
      <c r="V3025" s="54" t="str">
        <f>VLOOKUP(Tabla1[[#This Row],[PROGRAMA]],Hoja1!A:B,2,FALSE)</f>
        <v>2412. Formación para el empleo</v>
      </c>
      <c r="W3025" s="57" t="str">
        <f>MID(Tabla1[[#This Row],[Aplicación]],14,2)</f>
        <v>21</v>
      </c>
      <c r="X3025" s="57" t="str">
        <f>MID(Tabla1[[#This Row],[Aplicación]],14,6)</f>
        <v>213</v>
      </c>
    </row>
    <row r="3026" spans="1:24" x14ac:dyDescent="0.25">
      <c r="A3026" s="60">
        <v>220240035171</v>
      </c>
      <c r="B3026" s="43" t="s">
        <v>390</v>
      </c>
      <c r="C3026" s="61">
        <v>45505</v>
      </c>
      <c r="D3026" s="60">
        <v>22024005828</v>
      </c>
      <c r="E3026" s="43" t="s">
        <v>1159</v>
      </c>
      <c r="F3026" s="62">
        <v>562.91</v>
      </c>
      <c r="G3026" s="43" t="s">
        <v>429</v>
      </c>
      <c r="H3026" s="43" t="s">
        <v>4996</v>
      </c>
      <c r="I3026" s="69">
        <v>220</v>
      </c>
      <c r="J3026" s="43" t="s">
        <v>398</v>
      </c>
      <c r="K3026" s="43" t="s">
        <v>398</v>
      </c>
      <c r="L3026" s="43" t="s">
        <v>399</v>
      </c>
      <c r="M3026" s="43" t="s">
        <v>395</v>
      </c>
      <c r="N3026" s="43" t="s">
        <v>396</v>
      </c>
      <c r="O3026" s="68" t="s">
        <v>321</v>
      </c>
      <c r="P3026" s="68" t="s">
        <v>4838</v>
      </c>
      <c r="Q3026" s="57" t="str">
        <f>MID(Tabla1[[#This Row],[Aplicación]],14,1)</f>
        <v>2</v>
      </c>
      <c r="R3026" s="35" t="s">
        <v>265</v>
      </c>
      <c r="S3026" s="57" t="str">
        <f>MID(Tabla1[[#This Row],[Aplicación]],6,2)</f>
        <v>10</v>
      </c>
      <c r="T3026" s="54" t="str">
        <f>VLOOKUP(Tabla1[[#This Row],[AREA]],Hoja1!A:B,2,FALSE)</f>
        <v>10. Personas mayores, familia y servicios sociales</v>
      </c>
      <c r="U3026" s="57" t="str">
        <f>MID(Tabla1[[#This Row],[Aplicación]],9,4)</f>
        <v>2412</v>
      </c>
      <c r="V3026" s="54" t="str">
        <f>VLOOKUP(Tabla1[[#This Row],[PROGRAMA]],Hoja1!A:B,2,FALSE)</f>
        <v>2412. Formación para el empleo</v>
      </c>
      <c r="W3026" s="57" t="str">
        <f>MID(Tabla1[[#This Row],[Aplicación]],14,2)</f>
        <v>21</v>
      </c>
      <c r="X3026" s="57" t="str">
        <f>MID(Tabla1[[#This Row],[Aplicación]],14,6)</f>
        <v>213</v>
      </c>
    </row>
    <row r="3027" spans="1:24" x14ac:dyDescent="0.25">
      <c r="A3027" s="60">
        <v>220240035170</v>
      </c>
      <c r="B3027" s="43" t="s">
        <v>673</v>
      </c>
      <c r="C3027" s="61">
        <v>45505</v>
      </c>
      <c r="D3027" s="60">
        <v>22024001923</v>
      </c>
      <c r="E3027" s="43" t="s">
        <v>1159</v>
      </c>
      <c r="F3027" s="62">
        <v>-73.400000000000006</v>
      </c>
      <c r="G3027" s="43" t="s">
        <v>429</v>
      </c>
      <c r="H3027" s="43" t="s">
        <v>5001</v>
      </c>
      <c r="I3027" s="69">
        <v>220</v>
      </c>
      <c r="J3027" s="43" t="s">
        <v>398</v>
      </c>
      <c r="K3027" s="43" t="s">
        <v>398</v>
      </c>
      <c r="L3027" s="43" t="s">
        <v>399</v>
      </c>
      <c r="M3027" s="43" t="s">
        <v>395</v>
      </c>
      <c r="N3027" s="43" t="s">
        <v>396</v>
      </c>
      <c r="O3027" s="68" t="s">
        <v>321</v>
      </c>
      <c r="P3027" s="68" t="s">
        <v>4838</v>
      </c>
      <c r="Q3027" s="57" t="str">
        <f>MID(Tabla1[[#This Row],[Aplicación]],14,1)</f>
        <v>2</v>
      </c>
      <c r="R3027" s="35" t="s">
        <v>265</v>
      </c>
      <c r="S3027" s="57" t="str">
        <f>MID(Tabla1[[#This Row],[Aplicación]],6,2)</f>
        <v>10</v>
      </c>
      <c r="T3027" s="54" t="str">
        <f>VLOOKUP(Tabla1[[#This Row],[AREA]],Hoja1!A:B,2,FALSE)</f>
        <v>10. Personas mayores, familia y servicios sociales</v>
      </c>
      <c r="U3027" s="57" t="str">
        <f>MID(Tabla1[[#This Row],[Aplicación]],9,4)</f>
        <v>2412</v>
      </c>
      <c r="V3027" s="54" t="str">
        <f>VLOOKUP(Tabla1[[#This Row],[PROGRAMA]],Hoja1!A:B,2,FALSE)</f>
        <v>2412. Formación para el empleo</v>
      </c>
      <c r="W3027" s="57" t="str">
        <f>MID(Tabla1[[#This Row],[Aplicación]],14,2)</f>
        <v>21</v>
      </c>
      <c r="X3027" s="57" t="str">
        <f>MID(Tabla1[[#This Row],[Aplicación]],14,6)</f>
        <v>213</v>
      </c>
    </row>
    <row r="3028" spans="1:24" x14ac:dyDescent="0.25">
      <c r="A3028" s="60">
        <v>220240035169</v>
      </c>
      <c r="B3028" s="43" t="s">
        <v>673</v>
      </c>
      <c r="C3028" s="61">
        <v>45505</v>
      </c>
      <c r="D3028" s="60">
        <v>22024001865</v>
      </c>
      <c r="E3028" s="43" t="s">
        <v>1159</v>
      </c>
      <c r="F3028" s="62">
        <v>-2670.79</v>
      </c>
      <c r="G3028" s="43" t="s">
        <v>429</v>
      </c>
      <c r="H3028" s="43" t="s">
        <v>5002</v>
      </c>
      <c r="I3028" s="69">
        <v>220</v>
      </c>
      <c r="J3028" s="43" t="s">
        <v>398</v>
      </c>
      <c r="K3028" s="43" t="s">
        <v>398</v>
      </c>
      <c r="L3028" s="43" t="s">
        <v>399</v>
      </c>
      <c r="M3028" s="43" t="s">
        <v>395</v>
      </c>
      <c r="N3028" s="43" t="s">
        <v>396</v>
      </c>
      <c r="O3028" s="68" t="s">
        <v>321</v>
      </c>
      <c r="P3028" s="68" t="s">
        <v>4838</v>
      </c>
      <c r="Q3028" s="57" t="str">
        <f>MID(Tabla1[[#This Row],[Aplicación]],14,1)</f>
        <v>2</v>
      </c>
      <c r="R3028" s="35" t="s">
        <v>265</v>
      </c>
      <c r="S3028" s="57" t="str">
        <f>MID(Tabla1[[#This Row],[Aplicación]],6,2)</f>
        <v>10</v>
      </c>
      <c r="T3028" s="54" t="str">
        <f>VLOOKUP(Tabla1[[#This Row],[AREA]],Hoja1!A:B,2,FALSE)</f>
        <v>10. Personas mayores, familia y servicios sociales</v>
      </c>
      <c r="U3028" s="57" t="str">
        <f>MID(Tabla1[[#This Row],[Aplicación]],9,4)</f>
        <v>2412</v>
      </c>
      <c r="V3028" s="54" t="str">
        <f>VLOOKUP(Tabla1[[#This Row],[PROGRAMA]],Hoja1!A:B,2,FALSE)</f>
        <v>2412. Formación para el empleo</v>
      </c>
      <c r="W3028" s="57" t="str">
        <f>MID(Tabla1[[#This Row],[Aplicación]],14,2)</f>
        <v>21</v>
      </c>
      <c r="X3028" s="57" t="str">
        <f>MID(Tabla1[[#This Row],[Aplicación]],14,6)</f>
        <v>213</v>
      </c>
    </row>
    <row r="3029" spans="1:24" x14ac:dyDescent="0.25">
      <c r="A3029" s="60">
        <v>220240031078</v>
      </c>
      <c r="B3029" s="43" t="s">
        <v>702</v>
      </c>
      <c r="C3029" s="61">
        <v>45490</v>
      </c>
      <c r="D3029" s="60">
        <v>22024000588</v>
      </c>
      <c r="E3029" s="43" t="s">
        <v>1159</v>
      </c>
      <c r="F3029" s="62">
        <v>168.85</v>
      </c>
      <c r="G3029" s="43" t="s">
        <v>681</v>
      </c>
      <c r="H3029" s="43" t="s">
        <v>5205</v>
      </c>
      <c r="I3029" s="69">
        <v>300</v>
      </c>
      <c r="J3029" s="43" t="s">
        <v>398</v>
      </c>
      <c r="K3029" s="43" t="s">
        <v>398</v>
      </c>
      <c r="L3029" s="43" t="s">
        <v>413</v>
      </c>
      <c r="M3029" s="43" t="s">
        <v>395</v>
      </c>
      <c r="N3029" s="43" t="s">
        <v>396</v>
      </c>
      <c r="O3029" s="68" t="s">
        <v>325</v>
      </c>
      <c r="P3029" s="68" t="s">
        <v>4838</v>
      </c>
      <c r="Q3029" s="57" t="str">
        <f>MID(Tabla1[[#This Row],[Aplicación]],14,1)</f>
        <v>2</v>
      </c>
      <c r="R3029" s="35" t="s">
        <v>265</v>
      </c>
      <c r="S3029" s="57" t="str">
        <f>MID(Tabla1[[#This Row],[Aplicación]],6,2)</f>
        <v>10</v>
      </c>
      <c r="T3029" s="54" t="str">
        <f>VLOOKUP(Tabla1[[#This Row],[AREA]],Hoja1!A:B,2,FALSE)</f>
        <v>10. Personas mayores, familia y servicios sociales</v>
      </c>
      <c r="U3029" s="57" t="str">
        <f>MID(Tabla1[[#This Row],[Aplicación]],9,4)</f>
        <v>2412</v>
      </c>
      <c r="V3029" s="54" t="str">
        <f>VLOOKUP(Tabla1[[#This Row],[PROGRAMA]],Hoja1!A:B,2,FALSE)</f>
        <v>2412. Formación para el empleo</v>
      </c>
      <c r="W3029" s="57" t="str">
        <f>MID(Tabla1[[#This Row],[Aplicación]],14,2)</f>
        <v>21</v>
      </c>
      <c r="X3029" s="57" t="str">
        <f>MID(Tabla1[[#This Row],[Aplicación]],14,6)</f>
        <v>213</v>
      </c>
    </row>
    <row r="3030" spans="1:24" x14ac:dyDescent="0.25">
      <c r="A3030" s="60">
        <v>220240031040</v>
      </c>
      <c r="B3030" s="43" t="s">
        <v>702</v>
      </c>
      <c r="C3030" s="61">
        <v>45490</v>
      </c>
      <c r="D3030" s="60">
        <v>22024000587</v>
      </c>
      <c r="E3030" s="43" t="s">
        <v>1159</v>
      </c>
      <c r="F3030" s="62">
        <v>33.869999999999997</v>
      </c>
      <c r="G3030" s="43" t="s">
        <v>81</v>
      </c>
      <c r="H3030" s="43" t="s">
        <v>5231</v>
      </c>
      <c r="I3030" s="69">
        <v>300</v>
      </c>
      <c r="J3030" s="43" t="s">
        <v>398</v>
      </c>
      <c r="K3030" s="43" t="s">
        <v>398</v>
      </c>
      <c r="L3030" s="43" t="s">
        <v>399</v>
      </c>
      <c r="M3030" s="43" t="s">
        <v>395</v>
      </c>
      <c r="N3030" s="43" t="s">
        <v>396</v>
      </c>
      <c r="O3030" s="68" t="s">
        <v>325</v>
      </c>
      <c r="P3030" s="68" t="s">
        <v>4838</v>
      </c>
      <c r="Q3030" s="57" t="str">
        <f>MID(Tabla1[[#This Row],[Aplicación]],14,1)</f>
        <v>2</v>
      </c>
      <c r="R3030" s="35" t="s">
        <v>265</v>
      </c>
      <c r="S3030" s="57" t="str">
        <f>MID(Tabla1[[#This Row],[Aplicación]],6,2)</f>
        <v>10</v>
      </c>
      <c r="T3030" s="54" t="str">
        <f>VLOOKUP(Tabla1[[#This Row],[AREA]],Hoja1!A:B,2,FALSE)</f>
        <v>10. Personas mayores, familia y servicios sociales</v>
      </c>
      <c r="U3030" s="57" t="str">
        <f>MID(Tabla1[[#This Row],[Aplicación]],9,4)</f>
        <v>2412</v>
      </c>
      <c r="V3030" s="54" t="str">
        <f>VLOOKUP(Tabla1[[#This Row],[PROGRAMA]],Hoja1!A:B,2,FALSE)</f>
        <v>2412. Formación para el empleo</v>
      </c>
      <c r="W3030" s="57" t="str">
        <f>MID(Tabla1[[#This Row],[Aplicación]],14,2)</f>
        <v>21</v>
      </c>
      <c r="X3030" s="57" t="str">
        <f>MID(Tabla1[[#This Row],[Aplicación]],14,6)</f>
        <v>213</v>
      </c>
    </row>
    <row r="3031" spans="1:24" x14ac:dyDescent="0.25">
      <c r="A3031" s="60">
        <v>220240031042</v>
      </c>
      <c r="B3031" s="43" t="s">
        <v>702</v>
      </c>
      <c r="C3031" s="61">
        <v>45490</v>
      </c>
      <c r="D3031" s="60">
        <v>22024000587</v>
      </c>
      <c r="E3031" s="43" t="s">
        <v>1159</v>
      </c>
      <c r="F3031" s="62">
        <v>54.17</v>
      </c>
      <c r="G3031" s="43" t="s">
        <v>81</v>
      </c>
      <c r="H3031" s="43" t="s">
        <v>5232</v>
      </c>
      <c r="I3031" s="69">
        <v>300</v>
      </c>
      <c r="J3031" s="43" t="s">
        <v>398</v>
      </c>
      <c r="K3031" s="43" t="s">
        <v>398</v>
      </c>
      <c r="L3031" s="43" t="s">
        <v>399</v>
      </c>
      <c r="M3031" s="43" t="s">
        <v>395</v>
      </c>
      <c r="N3031" s="43" t="s">
        <v>396</v>
      </c>
      <c r="O3031" s="68" t="s">
        <v>325</v>
      </c>
      <c r="P3031" s="68" t="s">
        <v>4838</v>
      </c>
      <c r="Q3031" s="57" t="str">
        <f>MID(Tabla1[[#This Row],[Aplicación]],14,1)</f>
        <v>2</v>
      </c>
      <c r="R3031" s="35" t="s">
        <v>265</v>
      </c>
      <c r="S3031" s="57" t="str">
        <f>MID(Tabla1[[#This Row],[Aplicación]],6,2)</f>
        <v>10</v>
      </c>
      <c r="T3031" s="54" t="str">
        <f>VLOOKUP(Tabla1[[#This Row],[AREA]],Hoja1!A:B,2,FALSE)</f>
        <v>10. Personas mayores, familia y servicios sociales</v>
      </c>
      <c r="U3031" s="57" t="str">
        <f>MID(Tabla1[[#This Row],[Aplicación]],9,4)</f>
        <v>2412</v>
      </c>
      <c r="V3031" s="54" t="str">
        <f>VLOOKUP(Tabla1[[#This Row],[PROGRAMA]],Hoja1!A:B,2,FALSE)</f>
        <v>2412. Formación para el empleo</v>
      </c>
      <c r="W3031" s="57" t="str">
        <f>MID(Tabla1[[#This Row],[Aplicación]],14,2)</f>
        <v>21</v>
      </c>
      <c r="X3031" s="57" t="str">
        <f>MID(Tabla1[[#This Row],[Aplicación]],14,6)</f>
        <v>213</v>
      </c>
    </row>
    <row r="3032" spans="1:24" x14ac:dyDescent="0.25">
      <c r="A3032" s="60">
        <v>220240031044</v>
      </c>
      <c r="B3032" s="43" t="s">
        <v>702</v>
      </c>
      <c r="C3032" s="61">
        <v>45490</v>
      </c>
      <c r="D3032" s="60">
        <v>22024000587</v>
      </c>
      <c r="E3032" s="43" t="s">
        <v>1159</v>
      </c>
      <c r="F3032" s="62">
        <v>39.909999999999997</v>
      </c>
      <c r="G3032" s="43" t="s">
        <v>81</v>
      </c>
      <c r="H3032" s="43" t="s">
        <v>5233</v>
      </c>
      <c r="I3032" s="69">
        <v>300</v>
      </c>
      <c r="J3032" s="43" t="s">
        <v>398</v>
      </c>
      <c r="K3032" s="43" t="s">
        <v>398</v>
      </c>
      <c r="L3032" s="43" t="s">
        <v>399</v>
      </c>
      <c r="M3032" s="43" t="s">
        <v>395</v>
      </c>
      <c r="N3032" s="43" t="s">
        <v>396</v>
      </c>
      <c r="O3032" s="68" t="s">
        <v>325</v>
      </c>
      <c r="P3032" s="68" t="s">
        <v>4838</v>
      </c>
      <c r="Q3032" s="57" t="str">
        <f>MID(Tabla1[[#This Row],[Aplicación]],14,1)</f>
        <v>2</v>
      </c>
      <c r="R3032" s="35" t="s">
        <v>265</v>
      </c>
      <c r="S3032" s="57" t="str">
        <f>MID(Tabla1[[#This Row],[Aplicación]],6,2)</f>
        <v>10</v>
      </c>
      <c r="T3032" s="54" t="str">
        <f>VLOOKUP(Tabla1[[#This Row],[AREA]],Hoja1!A:B,2,FALSE)</f>
        <v>10. Personas mayores, familia y servicios sociales</v>
      </c>
      <c r="U3032" s="57" t="str">
        <f>MID(Tabla1[[#This Row],[Aplicación]],9,4)</f>
        <v>2412</v>
      </c>
      <c r="V3032" s="54" t="str">
        <f>VLOOKUP(Tabla1[[#This Row],[PROGRAMA]],Hoja1!A:B,2,FALSE)</f>
        <v>2412. Formación para el empleo</v>
      </c>
      <c r="W3032" s="57" t="str">
        <f>MID(Tabla1[[#This Row],[Aplicación]],14,2)</f>
        <v>21</v>
      </c>
      <c r="X3032" s="57" t="str">
        <f>MID(Tabla1[[#This Row],[Aplicación]],14,6)</f>
        <v>213</v>
      </c>
    </row>
    <row r="3033" spans="1:24" x14ac:dyDescent="0.25">
      <c r="A3033" s="60">
        <v>220240031123</v>
      </c>
      <c r="B3033" s="43" t="s">
        <v>702</v>
      </c>
      <c r="C3033" s="61">
        <v>45490</v>
      </c>
      <c r="D3033" s="60">
        <v>22024000587</v>
      </c>
      <c r="E3033" s="43" t="s">
        <v>1159</v>
      </c>
      <c r="F3033" s="62">
        <v>69.28</v>
      </c>
      <c r="G3033" s="43" t="s">
        <v>81</v>
      </c>
      <c r="H3033" s="43" t="s">
        <v>5237</v>
      </c>
      <c r="I3033" s="69">
        <v>300</v>
      </c>
      <c r="J3033" s="43" t="s">
        <v>398</v>
      </c>
      <c r="K3033" s="43" t="s">
        <v>398</v>
      </c>
      <c r="L3033" s="43" t="s">
        <v>399</v>
      </c>
      <c r="M3033" s="43" t="s">
        <v>395</v>
      </c>
      <c r="N3033" s="43" t="s">
        <v>396</v>
      </c>
      <c r="O3033" s="68" t="s">
        <v>325</v>
      </c>
      <c r="P3033" s="68" t="s">
        <v>4838</v>
      </c>
      <c r="Q3033" s="57" t="str">
        <f>MID(Tabla1[[#This Row],[Aplicación]],14,1)</f>
        <v>2</v>
      </c>
      <c r="R3033" s="35" t="s">
        <v>265</v>
      </c>
      <c r="S3033" s="57" t="str">
        <f>MID(Tabla1[[#This Row],[Aplicación]],6,2)</f>
        <v>10</v>
      </c>
      <c r="T3033" s="54" t="str">
        <f>VLOOKUP(Tabla1[[#This Row],[AREA]],Hoja1!A:B,2,FALSE)</f>
        <v>10. Personas mayores, familia y servicios sociales</v>
      </c>
      <c r="U3033" s="57" t="str">
        <f>MID(Tabla1[[#This Row],[Aplicación]],9,4)</f>
        <v>2412</v>
      </c>
      <c r="V3033" s="54" t="str">
        <f>VLOOKUP(Tabla1[[#This Row],[PROGRAMA]],Hoja1!A:B,2,FALSE)</f>
        <v>2412. Formación para el empleo</v>
      </c>
      <c r="W3033" s="57" t="str">
        <f>MID(Tabla1[[#This Row],[Aplicación]],14,2)</f>
        <v>21</v>
      </c>
      <c r="X3033" s="57" t="str">
        <f>MID(Tabla1[[#This Row],[Aplicación]],14,6)</f>
        <v>213</v>
      </c>
    </row>
    <row r="3034" spans="1:24" x14ac:dyDescent="0.25">
      <c r="A3034" s="60">
        <v>220240003586</v>
      </c>
      <c r="B3034" s="43" t="s">
        <v>702</v>
      </c>
      <c r="C3034" s="61">
        <v>45350</v>
      </c>
      <c r="D3034" s="60">
        <v>22024000590</v>
      </c>
      <c r="E3034" s="43" t="s">
        <v>1457</v>
      </c>
      <c r="F3034" s="62">
        <v>254.33</v>
      </c>
      <c r="G3034" s="43" t="s">
        <v>766</v>
      </c>
      <c r="H3034" s="43" t="s">
        <v>2369</v>
      </c>
      <c r="I3034" s="69">
        <v>300</v>
      </c>
      <c r="J3034" s="43" t="s">
        <v>398</v>
      </c>
      <c r="K3034" s="43" t="s">
        <v>398</v>
      </c>
      <c r="L3034" s="43" t="s">
        <v>413</v>
      </c>
      <c r="M3034" s="43" t="s">
        <v>395</v>
      </c>
      <c r="N3034" s="43" t="s">
        <v>396</v>
      </c>
      <c r="O3034" s="52" t="s">
        <v>325</v>
      </c>
      <c r="P3034" s="63" t="s">
        <v>276</v>
      </c>
      <c r="Q3034" s="57" t="str">
        <f>MID(Tabla1[[#This Row],[Aplicación]],14,1)</f>
        <v>2</v>
      </c>
      <c r="R3034" s="35" t="s">
        <v>265</v>
      </c>
      <c r="S3034" s="57" t="str">
        <f>MID(Tabla1[[#This Row],[Aplicación]],6,2)</f>
        <v>10</v>
      </c>
      <c r="T3034" s="54" t="str">
        <f>VLOOKUP(Tabla1[[#This Row],[AREA]],Hoja1!A:B,2,FALSE)</f>
        <v>10. Personas mayores, familia y servicios sociales</v>
      </c>
      <c r="U3034" s="57" t="str">
        <f>MID(Tabla1[[#This Row],[Aplicación]],9,4)</f>
        <v>2412</v>
      </c>
      <c r="V3034" s="54" t="str">
        <f>VLOOKUP(Tabla1[[#This Row],[PROGRAMA]],Hoja1!A:B,2,FALSE)</f>
        <v>2412. Formación para el empleo</v>
      </c>
      <c r="W3034" s="57" t="str">
        <f>MID(Tabla1[[#This Row],[Aplicación]],14,2)</f>
        <v>21</v>
      </c>
      <c r="X3034" s="57" t="str">
        <f>MID(Tabla1[[#This Row],[Aplicación]],14,6)</f>
        <v>214</v>
      </c>
    </row>
    <row r="3035" spans="1:24" x14ac:dyDescent="0.25">
      <c r="A3035" s="60">
        <v>220240040104</v>
      </c>
      <c r="B3035" s="43" t="s">
        <v>702</v>
      </c>
      <c r="C3035" s="61">
        <v>45530</v>
      </c>
      <c r="D3035" s="60">
        <v>22024000590</v>
      </c>
      <c r="E3035" s="43" t="s">
        <v>1457</v>
      </c>
      <c r="F3035" s="62">
        <v>351.23</v>
      </c>
      <c r="G3035" s="43" t="s">
        <v>766</v>
      </c>
      <c r="H3035" s="43" t="s">
        <v>5646</v>
      </c>
      <c r="I3035" s="69">
        <v>300</v>
      </c>
      <c r="J3035" s="43" t="s">
        <v>398</v>
      </c>
      <c r="K3035" s="43" t="s">
        <v>398</v>
      </c>
      <c r="L3035" s="43" t="s">
        <v>399</v>
      </c>
      <c r="M3035" s="43" t="s">
        <v>395</v>
      </c>
      <c r="N3035" s="43" t="s">
        <v>396</v>
      </c>
      <c r="O3035" s="68" t="s">
        <v>325</v>
      </c>
      <c r="P3035" s="68" t="s">
        <v>4838</v>
      </c>
      <c r="Q3035" s="57" t="str">
        <f>MID(Tabla1[[#This Row],[Aplicación]],14,1)</f>
        <v>2</v>
      </c>
      <c r="R3035" s="35" t="s">
        <v>265</v>
      </c>
      <c r="S3035" s="57" t="str">
        <f>MID(Tabla1[[#This Row],[Aplicación]],6,2)</f>
        <v>10</v>
      </c>
      <c r="T3035" s="54" t="str">
        <f>VLOOKUP(Tabla1[[#This Row],[AREA]],Hoja1!A:B,2,FALSE)</f>
        <v>10. Personas mayores, familia y servicios sociales</v>
      </c>
      <c r="U3035" s="57" t="str">
        <f>MID(Tabla1[[#This Row],[Aplicación]],9,4)</f>
        <v>2412</v>
      </c>
      <c r="V3035" s="54" t="str">
        <f>VLOOKUP(Tabla1[[#This Row],[PROGRAMA]],Hoja1!A:B,2,FALSE)</f>
        <v>2412. Formación para el empleo</v>
      </c>
      <c r="W3035" s="57" t="str">
        <f>MID(Tabla1[[#This Row],[Aplicación]],14,2)</f>
        <v>21</v>
      </c>
      <c r="X3035" s="57" t="str">
        <f>MID(Tabla1[[#This Row],[Aplicación]],14,6)</f>
        <v>214</v>
      </c>
    </row>
    <row r="3036" spans="1:24" x14ac:dyDescent="0.25">
      <c r="A3036" s="60">
        <v>220240040106</v>
      </c>
      <c r="B3036" s="43" t="s">
        <v>702</v>
      </c>
      <c r="C3036" s="61">
        <v>45530</v>
      </c>
      <c r="D3036" s="60">
        <v>22024000590</v>
      </c>
      <c r="E3036" s="43" t="s">
        <v>1457</v>
      </c>
      <c r="F3036" s="62">
        <v>378.65</v>
      </c>
      <c r="G3036" s="43" t="s">
        <v>766</v>
      </c>
      <c r="H3036" s="43" t="s">
        <v>5647</v>
      </c>
      <c r="I3036" s="69">
        <v>300</v>
      </c>
      <c r="J3036" s="43" t="s">
        <v>398</v>
      </c>
      <c r="K3036" s="43" t="s">
        <v>398</v>
      </c>
      <c r="L3036" s="43" t="s">
        <v>399</v>
      </c>
      <c r="M3036" s="43" t="s">
        <v>395</v>
      </c>
      <c r="N3036" s="43" t="s">
        <v>396</v>
      </c>
      <c r="O3036" s="68" t="s">
        <v>325</v>
      </c>
      <c r="P3036" s="68" t="s">
        <v>4838</v>
      </c>
      <c r="Q3036" s="57" t="str">
        <f>MID(Tabla1[[#This Row],[Aplicación]],14,1)</f>
        <v>2</v>
      </c>
      <c r="R3036" s="35" t="s">
        <v>265</v>
      </c>
      <c r="S3036" s="57" t="str">
        <f>MID(Tabla1[[#This Row],[Aplicación]],6,2)</f>
        <v>10</v>
      </c>
      <c r="T3036" s="54" t="str">
        <f>VLOOKUP(Tabla1[[#This Row],[AREA]],Hoja1!A:B,2,FALSE)</f>
        <v>10. Personas mayores, familia y servicios sociales</v>
      </c>
      <c r="U3036" s="57" t="str">
        <f>MID(Tabla1[[#This Row],[Aplicación]],9,4)</f>
        <v>2412</v>
      </c>
      <c r="V3036" s="54" t="str">
        <f>VLOOKUP(Tabla1[[#This Row],[PROGRAMA]],Hoja1!A:B,2,FALSE)</f>
        <v>2412. Formación para el empleo</v>
      </c>
      <c r="W3036" s="57" t="str">
        <f>MID(Tabla1[[#This Row],[Aplicación]],14,2)</f>
        <v>21</v>
      </c>
      <c r="X3036" s="57" t="str">
        <f>MID(Tabla1[[#This Row],[Aplicación]],14,6)</f>
        <v>214</v>
      </c>
    </row>
    <row r="3037" spans="1:24" x14ac:dyDescent="0.25">
      <c r="A3037" s="60">
        <v>220219001039</v>
      </c>
      <c r="B3037" s="43" t="s">
        <v>390</v>
      </c>
      <c r="C3037" s="61">
        <v>45292</v>
      </c>
      <c r="D3037" s="60">
        <v>22024001944</v>
      </c>
      <c r="E3037" s="43" t="s">
        <v>1174</v>
      </c>
      <c r="F3037" s="62">
        <v>2000</v>
      </c>
      <c r="G3037" s="43" t="s">
        <v>429</v>
      </c>
      <c r="H3037" s="43" t="s">
        <v>457</v>
      </c>
      <c r="I3037" s="69">
        <v>220</v>
      </c>
      <c r="J3037" s="43" t="s">
        <v>398</v>
      </c>
      <c r="K3037" s="43" t="s">
        <v>398</v>
      </c>
      <c r="L3037" s="43" t="s">
        <v>413</v>
      </c>
      <c r="M3037" s="43" t="s">
        <v>395</v>
      </c>
      <c r="N3037" s="43" t="s">
        <v>396</v>
      </c>
      <c r="O3037" s="52" t="s">
        <v>321</v>
      </c>
      <c r="P3037" s="63" t="s">
        <v>276</v>
      </c>
      <c r="Q3037" s="57" t="str">
        <f>MID(Tabla1[[#This Row],[Aplicación]],14,1)</f>
        <v>2</v>
      </c>
      <c r="R3037" s="35" t="s">
        <v>265</v>
      </c>
      <c r="S3037" s="57" t="str">
        <f>MID(Tabla1[[#This Row],[Aplicación]],6,2)</f>
        <v>11</v>
      </c>
      <c r="T3037" s="54" t="str">
        <f>VLOOKUP(Tabla1[[#This Row],[AREA]],Hoja1!A:B,2,FALSE)</f>
        <v>11. Salud pública y seguridad ciudadana</v>
      </c>
      <c r="U3037" s="57" t="str">
        <f>MID(Tabla1[[#This Row],[Aplicación]],9,4)</f>
        <v>1321</v>
      </c>
      <c r="V3037" s="54" t="str">
        <f>VLOOKUP(Tabla1[[#This Row],[PROGRAMA]],Hoja1!A:B,2,FALSE)</f>
        <v>1321. Policía municipal</v>
      </c>
      <c r="W3037" s="57" t="str">
        <f>MID(Tabla1[[#This Row],[Aplicación]],14,2)</f>
        <v>21</v>
      </c>
      <c r="X3037" s="57" t="str">
        <f>MID(Tabla1[[#This Row],[Aplicación]],14,6)</f>
        <v>213</v>
      </c>
    </row>
    <row r="3038" spans="1:24" x14ac:dyDescent="0.25">
      <c r="A3038" s="60">
        <v>220240003091</v>
      </c>
      <c r="B3038" s="43" t="s">
        <v>390</v>
      </c>
      <c r="C3038" s="61">
        <v>45343</v>
      </c>
      <c r="D3038" s="60">
        <v>22024001843</v>
      </c>
      <c r="E3038" s="43" t="s">
        <v>1174</v>
      </c>
      <c r="F3038" s="62">
        <v>100.8</v>
      </c>
      <c r="G3038" s="43" t="s">
        <v>919</v>
      </c>
      <c r="H3038" s="43" t="s">
        <v>1758</v>
      </c>
      <c r="I3038" s="69">
        <v>220</v>
      </c>
      <c r="J3038" s="43" t="s">
        <v>732</v>
      </c>
      <c r="K3038" s="43" t="s">
        <v>393</v>
      </c>
      <c r="L3038" s="43" t="s">
        <v>399</v>
      </c>
      <c r="M3038" s="43" t="s">
        <v>585</v>
      </c>
      <c r="N3038" s="43" t="s">
        <v>539</v>
      </c>
      <c r="O3038" s="52" t="s">
        <v>326</v>
      </c>
      <c r="P3038" s="63" t="s">
        <v>276</v>
      </c>
      <c r="Q3038" s="57" t="str">
        <f>MID(Tabla1[[#This Row],[Aplicación]],14,1)</f>
        <v>2</v>
      </c>
      <c r="R3038" s="35" t="s">
        <v>265</v>
      </c>
      <c r="S3038" s="57" t="str">
        <f>MID(Tabla1[[#This Row],[Aplicación]],6,2)</f>
        <v>11</v>
      </c>
      <c r="T3038" s="54" t="str">
        <f>VLOOKUP(Tabla1[[#This Row],[AREA]],Hoja1!A:B,2,FALSE)</f>
        <v>11. Salud pública y seguridad ciudadana</v>
      </c>
      <c r="U3038" s="57" t="str">
        <f>MID(Tabla1[[#This Row],[Aplicación]],9,4)</f>
        <v>1321</v>
      </c>
      <c r="V3038" s="54" t="str">
        <f>VLOOKUP(Tabla1[[#This Row],[PROGRAMA]],Hoja1!A:B,2,FALSE)</f>
        <v>1321. Policía municipal</v>
      </c>
      <c r="W3038" s="57" t="str">
        <f>MID(Tabla1[[#This Row],[Aplicación]],14,2)</f>
        <v>21</v>
      </c>
      <c r="X3038" s="57" t="str">
        <f>MID(Tabla1[[#This Row],[Aplicación]],14,6)</f>
        <v>213</v>
      </c>
    </row>
    <row r="3039" spans="1:24" x14ac:dyDescent="0.25">
      <c r="A3039" s="60">
        <v>220240008421</v>
      </c>
      <c r="B3039" s="43" t="s">
        <v>390</v>
      </c>
      <c r="C3039" s="61">
        <v>45373</v>
      </c>
      <c r="D3039" s="60">
        <v>22024003589</v>
      </c>
      <c r="E3039" s="43" t="s">
        <v>1174</v>
      </c>
      <c r="F3039" s="62">
        <v>100.8</v>
      </c>
      <c r="G3039" s="43" t="s">
        <v>919</v>
      </c>
      <c r="H3039" s="43" t="s">
        <v>1759</v>
      </c>
      <c r="I3039" s="69">
        <v>220</v>
      </c>
      <c r="J3039" s="43" t="s">
        <v>732</v>
      </c>
      <c r="K3039" s="43" t="s">
        <v>393</v>
      </c>
      <c r="L3039" s="43" t="s">
        <v>399</v>
      </c>
      <c r="M3039" s="43" t="s">
        <v>585</v>
      </c>
      <c r="N3039" s="43" t="s">
        <v>539</v>
      </c>
      <c r="O3039" s="52" t="s">
        <v>326</v>
      </c>
      <c r="P3039" s="63" t="s">
        <v>276</v>
      </c>
      <c r="Q3039" s="57" t="str">
        <f>MID(Tabla1[[#This Row],[Aplicación]],14,1)</f>
        <v>2</v>
      </c>
      <c r="R3039" s="35" t="s">
        <v>265</v>
      </c>
      <c r="S3039" s="57" t="str">
        <f>MID(Tabla1[[#This Row],[Aplicación]],6,2)</f>
        <v>11</v>
      </c>
      <c r="T3039" s="54" t="str">
        <f>VLOOKUP(Tabla1[[#This Row],[AREA]],Hoja1!A:B,2,FALSE)</f>
        <v>11. Salud pública y seguridad ciudadana</v>
      </c>
      <c r="U3039" s="57" t="str">
        <f>MID(Tabla1[[#This Row],[Aplicación]],9,4)</f>
        <v>1321</v>
      </c>
      <c r="V3039" s="54" t="str">
        <f>VLOOKUP(Tabla1[[#This Row],[PROGRAMA]],Hoja1!A:B,2,FALSE)</f>
        <v>1321. Policía municipal</v>
      </c>
      <c r="W3039" s="57" t="str">
        <f>MID(Tabla1[[#This Row],[Aplicación]],14,2)</f>
        <v>21</v>
      </c>
      <c r="X3039" s="57" t="str">
        <f>MID(Tabla1[[#This Row],[Aplicación]],14,6)</f>
        <v>213</v>
      </c>
    </row>
    <row r="3040" spans="1:24" x14ac:dyDescent="0.25">
      <c r="A3040" s="60">
        <v>220240004076</v>
      </c>
      <c r="B3040" s="43" t="s">
        <v>390</v>
      </c>
      <c r="C3040" s="61">
        <v>45353</v>
      </c>
      <c r="D3040" s="60">
        <v>22024002813</v>
      </c>
      <c r="E3040" s="43" t="s">
        <v>1174</v>
      </c>
      <c r="F3040" s="62">
        <v>133.33000000000001</v>
      </c>
      <c r="G3040" s="43" t="s">
        <v>33</v>
      </c>
      <c r="H3040" s="43" t="s">
        <v>1776</v>
      </c>
      <c r="I3040" s="69">
        <v>220</v>
      </c>
      <c r="J3040" s="43" t="s">
        <v>632</v>
      </c>
      <c r="K3040" s="43" t="s">
        <v>507</v>
      </c>
      <c r="L3040" s="43" t="s">
        <v>399</v>
      </c>
      <c r="M3040" s="43" t="s">
        <v>585</v>
      </c>
      <c r="N3040" s="43" t="s">
        <v>539</v>
      </c>
      <c r="O3040" s="52" t="s">
        <v>326</v>
      </c>
      <c r="P3040" s="63" t="s">
        <v>276</v>
      </c>
      <c r="Q3040" s="57" t="str">
        <f>MID(Tabla1[[#This Row],[Aplicación]],14,1)</f>
        <v>2</v>
      </c>
      <c r="R3040" s="35" t="s">
        <v>265</v>
      </c>
      <c r="S3040" s="57" t="str">
        <f>MID(Tabla1[[#This Row],[Aplicación]],6,2)</f>
        <v>11</v>
      </c>
      <c r="T3040" s="54" t="str">
        <f>VLOOKUP(Tabla1[[#This Row],[AREA]],Hoja1!A:B,2,FALSE)</f>
        <v>11. Salud pública y seguridad ciudadana</v>
      </c>
      <c r="U3040" s="57" t="str">
        <f>MID(Tabla1[[#This Row],[Aplicación]],9,4)</f>
        <v>1321</v>
      </c>
      <c r="V3040" s="54" t="str">
        <f>VLOOKUP(Tabla1[[#This Row],[PROGRAMA]],Hoja1!A:B,2,FALSE)</f>
        <v>1321. Policía municipal</v>
      </c>
      <c r="W3040" s="57" t="str">
        <f>MID(Tabla1[[#This Row],[Aplicación]],14,2)</f>
        <v>21</v>
      </c>
      <c r="X3040" s="57" t="str">
        <f>MID(Tabla1[[#This Row],[Aplicación]],14,6)</f>
        <v>213</v>
      </c>
    </row>
    <row r="3041" spans="1:24" x14ac:dyDescent="0.25">
      <c r="A3041" s="60">
        <v>220240005359</v>
      </c>
      <c r="B3041" s="43" t="s">
        <v>390</v>
      </c>
      <c r="C3041" s="61">
        <v>45359</v>
      </c>
      <c r="D3041" s="60">
        <v>22024003258</v>
      </c>
      <c r="E3041" s="43" t="s">
        <v>1174</v>
      </c>
      <c r="F3041" s="62">
        <v>491.5</v>
      </c>
      <c r="G3041" s="43" t="s">
        <v>853</v>
      </c>
      <c r="H3041" s="43" t="s">
        <v>1934</v>
      </c>
      <c r="I3041" s="69">
        <v>220</v>
      </c>
      <c r="J3041" s="43" t="s">
        <v>854</v>
      </c>
      <c r="K3041" s="43" t="s">
        <v>393</v>
      </c>
      <c r="L3041" s="43" t="s">
        <v>399</v>
      </c>
      <c r="M3041" s="43" t="s">
        <v>585</v>
      </c>
      <c r="N3041" s="43" t="s">
        <v>539</v>
      </c>
      <c r="O3041" s="52" t="s">
        <v>326</v>
      </c>
      <c r="P3041" s="63" t="s">
        <v>276</v>
      </c>
      <c r="Q3041" s="57" t="str">
        <f>MID(Tabla1[[#This Row],[Aplicación]],14,1)</f>
        <v>2</v>
      </c>
      <c r="R3041" s="35" t="s">
        <v>265</v>
      </c>
      <c r="S3041" s="57" t="str">
        <f>MID(Tabla1[[#This Row],[Aplicación]],6,2)</f>
        <v>11</v>
      </c>
      <c r="T3041" s="54" t="str">
        <f>VLOOKUP(Tabla1[[#This Row],[AREA]],Hoja1!A:B,2,FALSE)</f>
        <v>11. Salud pública y seguridad ciudadana</v>
      </c>
      <c r="U3041" s="57" t="str">
        <f>MID(Tabla1[[#This Row],[Aplicación]],9,4)</f>
        <v>1321</v>
      </c>
      <c r="V3041" s="54" t="str">
        <f>VLOOKUP(Tabla1[[#This Row],[PROGRAMA]],Hoja1!A:B,2,FALSE)</f>
        <v>1321. Policía municipal</v>
      </c>
      <c r="W3041" s="57" t="str">
        <f>MID(Tabla1[[#This Row],[Aplicación]],14,2)</f>
        <v>21</v>
      </c>
      <c r="X3041" s="57" t="str">
        <f>MID(Tabla1[[#This Row],[Aplicación]],14,6)</f>
        <v>213</v>
      </c>
    </row>
    <row r="3042" spans="1:24" x14ac:dyDescent="0.25">
      <c r="A3042" s="60">
        <v>220239000963</v>
      </c>
      <c r="B3042" s="43" t="s">
        <v>390</v>
      </c>
      <c r="C3042" s="61">
        <v>45292</v>
      </c>
      <c r="D3042" s="60">
        <v>22024001876</v>
      </c>
      <c r="E3042" s="43" t="s">
        <v>1174</v>
      </c>
      <c r="F3042" s="62">
        <v>17000</v>
      </c>
      <c r="G3042" s="43" t="s">
        <v>429</v>
      </c>
      <c r="H3042" s="43" t="s">
        <v>1984</v>
      </c>
      <c r="I3042" s="69">
        <v>220</v>
      </c>
      <c r="J3042" s="43" t="s">
        <v>398</v>
      </c>
      <c r="K3042" s="43" t="s">
        <v>398</v>
      </c>
      <c r="L3042" s="43" t="s">
        <v>413</v>
      </c>
      <c r="M3042" s="43" t="s">
        <v>395</v>
      </c>
      <c r="N3042" s="43" t="s">
        <v>396</v>
      </c>
      <c r="O3042" s="52" t="s">
        <v>321</v>
      </c>
      <c r="P3042" s="63" t="s">
        <v>276</v>
      </c>
      <c r="Q3042" s="57" t="str">
        <f>MID(Tabla1[[#This Row],[Aplicación]],14,1)</f>
        <v>2</v>
      </c>
      <c r="R3042" s="35" t="s">
        <v>265</v>
      </c>
      <c r="S3042" s="57" t="str">
        <f>MID(Tabla1[[#This Row],[Aplicación]],6,2)</f>
        <v>11</v>
      </c>
      <c r="T3042" s="54" t="str">
        <f>VLOOKUP(Tabla1[[#This Row],[AREA]],Hoja1!A:B,2,FALSE)</f>
        <v>11. Salud pública y seguridad ciudadana</v>
      </c>
      <c r="U3042" s="57" t="str">
        <f>MID(Tabla1[[#This Row],[Aplicación]],9,4)</f>
        <v>1321</v>
      </c>
      <c r="V3042" s="54" t="str">
        <f>VLOOKUP(Tabla1[[#This Row],[PROGRAMA]],Hoja1!A:B,2,FALSE)</f>
        <v>1321. Policía municipal</v>
      </c>
      <c r="W3042" s="57" t="str">
        <f>MID(Tabla1[[#This Row],[Aplicación]],14,2)</f>
        <v>21</v>
      </c>
      <c r="X3042" s="57" t="str">
        <f>MID(Tabla1[[#This Row],[Aplicación]],14,6)</f>
        <v>213</v>
      </c>
    </row>
    <row r="3043" spans="1:24" x14ac:dyDescent="0.25">
      <c r="A3043" s="60">
        <v>220240004084</v>
      </c>
      <c r="B3043" s="43" t="s">
        <v>390</v>
      </c>
      <c r="C3043" s="61">
        <v>45353</v>
      </c>
      <c r="D3043" s="60">
        <v>22024003068</v>
      </c>
      <c r="E3043" s="43" t="s">
        <v>1174</v>
      </c>
      <c r="F3043" s="62">
        <v>1000</v>
      </c>
      <c r="G3043" s="43" t="s">
        <v>18</v>
      </c>
      <c r="H3043" s="43" t="s">
        <v>2133</v>
      </c>
      <c r="I3043" s="69">
        <v>220</v>
      </c>
      <c r="J3043" s="43" t="s">
        <v>398</v>
      </c>
      <c r="K3043" s="43" t="s">
        <v>398</v>
      </c>
      <c r="L3043" s="43" t="s">
        <v>399</v>
      </c>
      <c r="M3043" s="43" t="s">
        <v>585</v>
      </c>
      <c r="N3043" s="43" t="s">
        <v>539</v>
      </c>
      <c r="O3043" s="52" t="s">
        <v>326</v>
      </c>
      <c r="P3043" s="63" t="s">
        <v>276</v>
      </c>
      <c r="Q3043" s="57" t="str">
        <f>MID(Tabla1[[#This Row],[Aplicación]],14,1)</f>
        <v>2</v>
      </c>
      <c r="R3043" s="35" t="s">
        <v>265</v>
      </c>
      <c r="S3043" s="57" t="str">
        <f>MID(Tabla1[[#This Row],[Aplicación]],6,2)</f>
        <v>11</v>
      </c>
      <c r="T3043" s="54" t="str">
        <f>VLOOKUP(Tabla1[[#This Row],[AREA]],Hoja1!A:B,2,FALSE)</f>
        <v>11. Salud pública y seguridad ciudadana</v>
      </c>
      <c r="U3043" s="57" t="str">
        <f>MID(Tabla1[[#This Row],[Aplicación]],9,4)</f>
        <v>1321</v>
      </c>
      <c r="V3043" s="54" t="str">
        <f>VLOOKUP(Tabla1[[#This Row],[PROGRAMA]],Hoja1!A:B,2,FALSE)</f>
        <v>1321. Policía municipal</v>
      </c>
      <c r="W3043" s="57" t="str">
        <f>MID(Tabla1[[#This Row],[Aplicación]],14,2)</f>
        <v>21</v>
      </c>
      <c r="X3043" s="57" t="str">
        <f>MID(Tabla1[[#This Row],[Aplicación]],14,6)</f>
        <v>213</v>
      </c>
    </row>
    <row r="3044" spans="1:24" x14ac:dyDescent="0.25">
      <c r="A3044" s="60">
        <v>220240006900</v>
      </c>
      <c r="B3044" s="43" t="s">
        <v>702</v>
      </c>
      <c r="C3044" s="61">
        <v>45369</v>
      </c>
      <c r="D3044" s="60">
        <v>22024001012</v>
      </c>
      <c r="E3044" s="43" t="s">
        <v>1174</v>
      </c>
      <c r="F3044" s="62">
        <v>497.45</v>
      </c>
      <c r="G3044" s="43" t="s">
        <v>764</v>
      </c>
      <c r="H3044" s="43" t="s">
        <v>2178</v>
      </c>
      <c r="I3044" s="69">
        <v>300</v>
      </c>
      <c r="J3044" s="43" t="s">
        <v>398</v>
      </c>
      <c r="K3044" s="43" t="s">
        <v>398</v>
      </c>
      <c r="L3044" s="43" t="s">
        <v>413</v>
      </c>
      <c r="M3044" s="43" t="s">
        <v>395</v>
      </c>
      <c r="N3044" s="43" t="s">
        <v>396</v>
      </c>
      <c r="O3044" s="52" t="s">
        <v>325</v>
      </c>
      <c r="P3044" s="63" t="s">
        <v>276</v>
      </c>
      <c r="Q3044" s="57" t="str">
        <f>MID(Tabla1[[#This Row],[Aplicación]],14,1)</f>
        <v>2</v>
      </c>
      <c r="R3044" s="35" t="s">
        <v>265</v>
      </c>
      <c r="S3044" s="57" t="str">
        <f>MID(Tabla1[[#This Row],[Aplicación]],6,2)</f>
        <v>11</v>
      </c>
      <c r="T3044" s="54" t="str">
        <f>VLOOKUP(Tabla1[[#This Row],[AREA]],Hoja1!A:B,2,FALSE)</f>
        <v>11. Salud pública y seguridad ciudadana</v>
      </c>
      <c r="U3044" s="57" t="str">
        <f>MID(Tabla1[[#This Row],[Aplicación]],9,4)</f>
        <v>1321</v>
      </c>
      <c r="V3044" s="54" t="str">
        <f>VLOOKUP(Tabla1[[#This Row],[PROGRAMA]],Hoja1!A:B,2,FALSE)</f>
        <v>1321. Policía municipal</v>
      </c>
      <c r="W3044" s="57" t="str">
        <f>MID(Tabla1[[#This Row],[Aplicación]],14,2)</f>
        <v>21</v>
      </c>
      <c r="X3044" s="57" t="str">
        <f>MID(Tabla1[[#This Row],[Aplicación]],14,6)</f>
        <v>213</v>
      </c>
    </row>
    <row r="3045" spans="1:24" x14ac:dyDescent="0.25">
      <c r="A3045" s="60">
        <v>220240003084</v>
      </c>
      <c r="B3045" s="43" t="s">
        <v>390</v>
      </c>
      <c r="C3045" s="61">
        <v>45343</v>
      </c>
      <c r="D3045" s="60">
        <v>22024001825</v>
      </c>
      <c r="E3045" s="43" t="s">
        <v>1174</v>
      </c>
      <c r="F3045" s="62">
        <v>1600</v>
      </c>
      <c r="G3045" s="43" t="s">
        <v>360</v>
      </c>
      <c r="H3045" s="43" t="s">
        <v>2243</v>
      </c>
      <c r="I3045" s="69">
        <v>220</v>
      </c>
      <c r="J3045" s="43" t="s">
        <v>398</v>
      </c>
      <c r="K3045" s="43" t="s">
        <v>398</v>
      </c>
      <c r="L3045" s="43" t="s">
        <v>413</v>
      </c>
      <c r="M3045" s="43" t="s">
        <v>585</v>
      </c>
      <c r="N3045" s="43" t="s">
        <v>539</v>
      </c>
      <c r="O3045" s="52" t="s">
        <v>326</v>
      </c>
      <c r="P3045" s="63" t="s">
        <v>276</v>
      </c>
      <c r="Q3045" s="57" t="str">
        <f>MID(Tabla1[[#This Row],[Aplicación]],14,1)</f>
        <v>2</v>
      </c>
      <c r="R3045" s="35" t="s">
        <v>265</v>
      </c>
      <c r="S3045" s="57" t="str">
        <f>MID(Tabla1[[#This Row],[Aplicación]],6,2)</f>
        <v>11</v>
      </c>
      <c r="T3045" s="54" t="str">
        <f>VLOOKUP(Tabla1[[#This Row],[AREA]],Hoja1!A:B,2,FALSE)</f>
        <v>11. Salud pública y seguridad ciudadana</v>
      </c>
      <c r="U3045" s="57" t="str">
        <f>MID(Tabla1[[#This Row],[Aplicación]],9,4)</f>
        <v>1321</v>
      </c>
      <c r="V3045" s="54" t="str">
        <f>VLOOKUP(Tabla1[[#This Row],[PROGRAMA]],Hoja1!A:B,2,FALSE)</f>
        <v>1321. Policía municipal</v>
      </c>
      <c r="W3045" s="57" t="str">
        <f>MID(Tabla1[[#This Row],[Aplicación]],14,2)</f>
        <v>21</v>
      </c>
      <c r="X3045" s="57" t="str">
        <f>MID(Tabla1[[#This Row],[Aplicación]],14,6)</f>
        <v>213</v>
      </c>
    </row>
    <row r="3046" spans="1:24" x14ac:dyDescent="0.25">
      <c r="A3046" s="60">
        <v>220240000804</v>
      </c>
      <c r="B3046" s="43" t="s">
        <v>390</v>
      </c>
      <c r="C3046" s="61">
        <v>45330</v>
      </c>
      <c r="D3046" s="60">
        <v>22024000750</v>
      </c>
      <c r="E3046" s="43" t="s">
        <v>1174</v>
      </c>
      <c r="F3046" s="62">
        <v>1863.4</v>
      </c>
      <c r="G3046" s="43" t="s">
        <v>671</v>
      </c>
      <c r="H3046" s="43" t="s">
        <v>2272</v>
      </c>
      <c r="I3046" s="69">
        <v>220</v>
      </c>
      <c r="J3046" s="43" t="s">
        <v>672</v>
      </c>
      <c r="K3046" s="43" t="s">
        <v>393</v>
      </c>
      <c r="L3046" s="43" t="s">
        <v>399</v>
      </c>
      <c r="M3046" s="43" t="s">
        <v>585</v>
      </c>
      <c r="N3046" s="43" t="s">
        <v>539</v>
      </c>
      <c r="O3046" s="52" t="s">
        <v>326</v>
      </c>
      <c r="P3046" s="63" t="s">
        <v>276</v>
      </c>
      <c r="Q3046" s="57" t="str">
        <f>MID(Tabla1[[#This Row],[Aplicación]],14,1)</f>
        <v>2</v>
      </c>
      <c r="R3046" s="35" t="s">
        <v>265</v>
      </c>
      <c r="S3046" s="57" t="str">
        <f>MID(Tabla1[[#This Row],[Aplicación]],6,2)</f>
        <v>11</v>
      </c>
      <c r="T3046" s="54" t="str">
        <f>VLOOKUP(Tabla1[[#This Row],[AREA]],Hoja1!A:B,2,FALSE)</f>
        <v>11. Salud pública y seguridad ciudadana</v>
      </c>
      <c r="U3046" s="57" t="str">
        <f>MID(Tabla1[[#This Row],[Aplicación]],9,4)</f>
        <v>1321</v>
      </c>
      <c r="V3046" s="54" t="str">
        <f>VLOOKUP(Tabla1[[#This Row],[PROGRAMA]],Hoja1!A:B,2,FALSE)</f>
        <v>1321. Policía municipal</v>
      </c>
      <c r="W3046" s="57" t="str">
        <f>MID(Tabla1[[#This Row],[Aplicación]],14,2)</f>
        <v>21</v>
      </c>
      <c r="X3046" s="57" t="str">
        <f>MID(Tabla1[[#This Row],[Aplicación]],14,6)</f>
        <v>213</v>
      </c>
    </row>
    <row r="3047" spans="1:24" x14ac:dyDescent="0.25">
      <c r="A3047" s="60">
        <v>220240003089</v>
      </c>
      <c r="B3047" s="43" t="s">
        <v>390</v>
      </c>
      <c r="C3047" s="61">
        <v>45343</v>
      </c>
      <c r="D3047" s="60">
        <v>22024001840</v>
      </c>
      <c r="E3047" s="43" t="s">
        <v>1174</v>
      </c>
      <c r="F3047" s="62">
        <v>2000</v>
      </c>
      <c r="G3047" s="43" t="s">
        <v>383</v>
      </c>
      <c r="H3047" s="43" t="s">
        <v>2283</v>
      </c>
      <c r="I3047" s="69">
        <v>220</v>
      </c>
      <c r="J3047" s="43" t="s">
        <v>724</v>
      </c>
      <c r="K3047" s="43" t="s">
        <v>410</v>
      </c>
      <c r="L3047" s="43" t="s">
        <v>399</v>
      </c>
      <c r="M3047" s="43" t="s">
        <v>585</v>
      </c>
      <c r="N3047" s="43" t="s">
        <v>539</v>
      </c>
      <c r="O3047" s="52" t="s">
        <v>326</v>
      </c>
      <c r="P3047" s="63" t="s">
        <v>276</v>
      </c>
      <c r="Q3047" s="57" t="str">
        <f>MID(Tabla1[[#This Row],[Aplicación]],14,1)</f>
        <v>2</v>
      </c>
      <c r="R3047" s="35" t="s">
        <v>265</v>
      </c>
      <c r="S3047" s="57" t="str">
        <f>MID(Tabla1[[#This Row],[Aplicación]],6,2)</f>
        <v>11</v>
      </c>
      <c r="T3047" s="54" t="str">
        <f>VLOOKUP(Tabla1[[#This Row],[AREA]],Hoja1!A:B,2,FALSE)</f>
        <v>11. Salud pública y seguridad ciudadana</v>
      </c>
      <c r="U3047" s="57" t="str">
        <f>MID(Tabla1[[#This Row],[Aplicación]],9,4)</f>
        <v>1321</v>
      </c>
      <c r="V3047" s="54" t="str">
        <f>VLOOKUP(Tabla1[[#This Row],[PROGRAMA]],Hoja1!A:B,2,FALSE)</f>
        <v>1321. Policía municipal</v>
      </c>
      <c r="W3047" s="57" t="str">
        <f>MID(Tabla1[[#This Row],[Aplicación]],14,2)</f>
        <v>21</v>
      </c>
      <c r="X3047" s="57" t="str">
        <f>MID(Tabla1[[#This Row],[Aplicación]],14,6)</f>
        <v>213</v>
      </c>
    </row>
    <row r="3048" spans="1:24" x14ac:dyDescent="0.25">
      <c r="A3048" s="60">
        <v>220240006902</v>
      </c>
      <c r="B3048" s="43" t="s">
        <v>702</v>
      </c>
      <c r="C3048" s="61">
        <v>45369</v>
      </c>
      <c r="D3048" s="60">
        <v>22024001012</v>
      </c>
      <c r="E3048" s="43" t="s">
        <v>1174</v>
      </c>
      <c r="F3048" s="62">
        <v>20.18</v>
      </c>
      <c r="G3048" s="43" t="s">
        <v>764</v>
      </c>
      <c r="H3048" s="43" t="s">
        <v>2348</v>
      </c>
      <c r="I3048" s="69">
        <v>300</v>
      </c>
      <c r="J3048" s="43" t="s">
        <v>398</v>
      </c>
      <c r="K3048" s="43" t="s">
        <v>398</v>
      </c>
      <c r="L3048" s="43" t="s">
        <v>413</v>
      </c>
      <c r="M3048" s="43" t="s">
        <v>395</v>
      </c>
      <c r="N3048" s="43" t="s">
        <v>396</v>
      </c>
      <c r="O3048" s="52" t="s">
        <v>325</v>
      </c>
      <c r="P3048" s="63" t="s">
        <v>276</v>
      </c>
      <c r="Q3048" s="57" t="str">
        <f>MID(Tabla1[[#This Row],[Aplicación]],14,1)</f>
        <v>2</v>
      </c>
      <c r="R3048" s="35" t="s">
        <v>265</v>
      </c>
      <c r="S3048" s="57" t="str">
        <f>MID(Tabla1[[#This Row],[Aplicación]],6,2)</f>
        <v>11</v>
      </c>
      <c r="T3048" s="54" t="str">
        <f>VLOOKUP(Tabla1[[#This Row],[AREA]],Hoja1!A:B,2,FALSE)</f>
        <v>11. Salud pública y seguridad ciudadana</v>
      </c>
      <c r="U3048" s="57" t="str">
        <f>MID(Tabla1[[#This Row],[Aplicación]],9,4)</f>
        <v>1321</v>
      </c>
      <c r="V3048" s="54" t="str">
        <f>VLOOKUP(Tabla1[[#This Row],[PROGRAMA]],Hoja1!A:B,2,FALSE)</f>
        <v>1321. Policía municipal</v>
      </c>
      <c r="W3048" s="57" t="str">
        <f>MID(Tabla1[[#This Row],[Aplicación]],14,2)</f>
        <v>21</v>
      </c>
      <c r="X3048" s="57" t="str">
        <f>MID(Tabla1[[#This Row],[Aplicación]],14,6)</f>
        <v>213</v>
      </c>
    </row>
    <row r="3049" spans="1:24" x14ac:dyDescent="0.25">
      <c r="A3049" s="60">
        <v>220240000830</v>
      </c>
      <c r="B3049" s="43" t="s">
        <v>390</v>
      </c>
      <c r="C3049" s="61">
        <v>45330</v>
      </c>
      <c r="D3049" s="60">
        <v>22024001007</v>
      </c>
      <c r="E3049" s="43" t="s">
        <v>1174</v>
      </c>
      <c r="F3049" s="62">
        <v>2959.1</v>
      </c>
      <c r="G3049" s="43" t="s">
        <v>28</v>
      </c>
      <c r="H3049" s="43" t="s">
        <v>2411</v>
      </c>
      <c r="I3049" s="69">
        <v>220</v>
      </c>
      <c r="J3049" s="43" t="s">
        <v>398</v>
      </c>
      <c r="K3049" s="43" t="s">
        <v>398</v>
      </c>
      <c r="L3049" s="43" t="s">
        <v>399</v>
      </c>
      <c r="M3049" s="43" t="s">
        <v>585</v>
      </c>
      <c r="N3049" s="43" t="s">
        <v>539</v>
      </c>
      <c r="O3049" s="52" t="s">
        <v>326</v>
      </c>
      <c r="P3049" s="63" t="s">
        <v>276</v>
      </c>
      <c r="Q3049" s="57" t="str">
        <f>MID(Tabla1[[#This Row],[Aplicación]],14,1)</f>
        <v>2</v>
      </c>
      <c r="R3049" s="35" t="s">
        <v>265</v>
      </c>
      <c r="S3049" s="57" t="str">
        <f>MID(Tabla1[[#This Row],[Aplicación]],6,2)</f>
        <v>11</v>
      </c>
      <c r="T3049" s="54" t="str">
        <f>VLOOKUP(Tabla1[[#This Row],[AREA]],Hoja1!A:B,2,FALSE)</f>
        <v>11. Salud pública y seguridad ciudadana</v>
      </c>
      <c r="U3049" s="57" t="str">
        <f>MID(Tabla1[[#This Row],[Aplicación]],9,4)</f>
        <v>1321</v>
      </c>
      <c r="V3049" s="54" t="str">
        <f>VLOOKUP(Tabla1[[#This Row],[PROGRAMA]],Hoja1!A:B,2,FALSE)</f>
        <v>1321. Policía municipal</v>
      </c>
      <c r="W3049" s="57" t="str">
        <f>MID(Tabla1[[#This Row],[Aplicación]],14,2)</f>
        <v>21</v>
      </c>
      <c r="X3049" s="57" t="str">
        <f>MID(Tabla1[[#This Row],[Aplicación]],14,6)</f>
        <v>213</v>
      </c>
    </row>
    <row r="3050" spans="1:24" x14ac:dyDescent="0.25">
      <c r="A3050" s="60">
        <v>220240006927</v>
      </c>
      <c r="B3050" s="43" t="s">
        <v>702</v>
      </c>
      <c r="C3050" s="61">
        <v>45369</v>
      </c>
      <c r="D3050" s="60">
        <v>22024001012</v>
      </c>
      <c r="E3050" s="43" t="s">
        <v>1174</v>
      </c>
      <c r="F3050" s="62">
        <v>233.72</v>
      </c>
      <c r="G3050" s="43" t="s">
        <v>676</v>
      </c>
      <c r="H3050" s="43" t="s">
        <v>2472</v>
      </c>
      <c r="I3050" s="69">
        <v>300</v>
      </c>
      <c r="J3050" s="43" t="s">
        <v>398</v>
      </c>
      <c r="K3050" s="43" t="s">
        <v>398</v>
      </c>
      <c r="L3050" s="43" t="s">
        <v>413</v>
      </c>
      <c r="M3050" s="43" t="s">
        <v>395</v>
      </c>
      <c r="N3050" s="43" t="s">
        <v>396</v>
      </c>
      <c r="O3050" s="52" t="s">
        <v>325</v>
      </c>
      <c r="P3050" s="63" t="s">
        <v>276</v>
      </c>
      <c r="Q3050" s="57" t="str">
        <f>MID(Tabla1[[#This Row],[Aplicación]],14,1)</f>
        <v>2</v>
      </c>
      <c r="R3050" s="35" t="s">
        <v>265</v>
      </c>
      <c r="S3050" s="57" t="str">
        <f>MID(Tabla1[[#This Row],[Aplicación]],6,2)</f>
        <v>11</v>
      </c>
      <c r="T3050" s="54" t="str">
        <f>VLOOKUP(Tabla1[[#This Row],[AREA]],Hoja1!A:B,2,FALSE)</f>
        <v>11. Salud pública y seguridad ciudadana</v>
      </c>
      <c r="U3050" s="57" t="str">
        <f>MID(Tabla1[[#This Row],[Aplicación]],9,4)</f>
        <v>1321</v>
      </c>
      <c r="V3050" s="54" t="str">
        <f>VLOOKUP(Tabla1[[#This Row],[PROGRAMA]],Hoja1!A:B,2,FALSE)</f>
        <v>1321. Policía municipal</v>
      </c>
      <c r="W3050" s="57" t="str">
        <f>MID(Tabla1[[#This Row],[Aplicación]],14,2)</f>
        <v>21</v>
      </c>
      <c r="X3050" s="57" t="str">
        <f>MID(Tabla1[[#This Row],[Aplicación]],14,6)</f>
        <v>213</v>
      </c>
    </row>
    <row r="3051" spans="1:24" x14ac:dyDescent="0.25">
      <c r="A3051" s="60">
        <v>220240004077</v>
      </c>
      <c r="B3051" s="43" t="s">
        <v>390</v>
      </c>
      <c r="C3051" s="61">
        <v>45353</v>
      </c>
      <c r="D3051" s="60">
        <v>22024002828</v>
      </c>
      <c r="E3051" s="43" t="s">
        <v>1174</v>
      </c>
      <c r="F3051" s="62">
        <v>3416.71</v>
      </c>
      <c r="G3051" s="43" t="s">
        <v>33</v>
      </c>
      <c r="H3051" s="43" t="s">
        <v>2482</v>
      </c>
      <c r="I3051" s="69">
        <v>220</v>
      </c>
      <c r="J3051" s="43" t="s">
        <v>632</v>
      </c>
      <c r="K3051" s="43" t="s">
        <v>507</v>
      </c>
      <c r="L3051" s="43" t="s">
        <v>399</v>
      </c>
      <c r="M3051" s="43" t="s">
        <v>585</v>
      </c>
      <c r="N3051" s="43" t="s">
        <v>539</v>
      </c>
      <c r="O3051" s="52" t="s">
        <v>326</v>
      </c>
      <c r="P3051" s="63" t="s">
        <v>276</v>
      </c>
      <c r="Q3051" s="57" t="str">
        <f>MID(Tabla1[[#This Row],[Aplicación]],14,1)</f>
        <v>2</v>
      </c>
      <c r="R3051" s="35" t="s">
        <v>265</v>
      </c>
      <c r="S3051" s="57" t="str">
        <f>MID(Tabla1[[#This Row],[Aplicación]],6,2)</f>
        <v>11</v>
      </c>
      <c r="T3051" s="54" t="str">
        <f>VLOOKUP(Tabla1[[#This Row],[AREA]],Hoja1!A:B,2,FALSE)</f>
        <v>11. Salud pública y seguridad ciudadana</v>
      </c>
      <c r="U3051" s="57" t="str">
        <f>MID(Tabla1[[#This Row],[Aplicación]],9,4)</f>
        <v>1321</v>
      </c>
      <c r="V3051" s="54" t="str">
        <f>VLOOKUP(Tabla1[[#This Row],[PROGRAMA]],Hoja1!A:B,2,FALSE)</f>
        <v>1321. Policía municipal</v>
      </c>
      <c r="W3051" s="57" t="str">
        <f>MID(Tabla1[[#This Row],[Aplicación]],14,2)</f>
        <v>21</v>
      </c>
      <c r="X3051" s="57" t="str">
        <f>MID(Tabla1[[#This Row],[Aplicación]],14,6)</f>
        <v>213</v>
      </c>
    </row>
    <row r="3052" spans="1:24" x14ac:dyDescent="0.25">
      <c r="A3052" s="60">
        <v>220240007767</v>
      </c>
      <c r="B3052" s="43" t="s">
        <v>702</v>
      </c>
      <c r="C3052" s="61">
        <v>45372</v>
      </c>
      <c r="D3052" s="60">
        <v>22024001012</v>
      </c>
      <c r="E3052" s="43" t="s">
        <v>1174</v>
      </c>
      <c r="F3052" s="62">
        <v>115.64</v>
      </c>
      <c r="G3052" s="43" t="s">
        <v>776</v>
      </c>
      <c r="H3052" s="43" t="s">
        <v>2501</v>
      </c>
      <c r="I3052" s="69">
        <v>300</v>
      </c>
      <c r="J3052" s="43" t="s">
        <v>398</v>
      </c>
      <c r="K3052" s="43" t="s">
        <v>398</v>
      </c>
      <c r="L3052" s="43" t="s">
        <v>413</v>
      </c>
      <c r="M3052" s="43" t="s">
        <v>395</v>
      </c>
      <c r="N3052" s="43" t="s">
        <v>396</v>
      </c>
      <c r="O3052" s="52" t="s">
        <v>325</v>
      </c>
      <c r="P3052" s="63" t="s">
        <v>276</v>
      </c>
      <c r="Q3052" s="57" t="str">
        <f>MID(Tabla1[[#This Row],[Aplicación]],14,1)</f>
        <v>2</v>
      </c>
      <c r="R3052" s="35" t="s">
        <v>265</v>
      </c>
      <c r="S3052" s="57" t="str">
        <f>MID(Tabla1[[#This Row],[Aplicación]],6,2)</f>
        <v>11</v>
      </c>
      <c r="T3052" s="54" t="str">
        <f>VLOOKUP(Tabla1[[#This Row],[AREA]],Hoja1!A:B,2,FALSE)</f>
        <v>11. Salud pública y seguridad ciudadana</v>
      </c>
      <c r="U3052" s="57" t="str">
        <f>MID(Tabla1[[#This Row],[Aplicación]],9,4)</f>
        <v>1321</v>
      </c>
      <c r="V3052" s="54" t="str">
        <f>VLOOKUP(Tabla1[[#This Row],[PROGRAMA]],Hoja1!A:B,2,FALSE)</f>
        <v>1321. Policía municipal</v>
      </c>
      <c r="W3052" s="57" t="str">
        <f>MID(Tabla1[[#This Row],[Aplicación]],14,2)</f>
        <v>21</v>
      </c>
      <c r="X3052" s="57" t="str">
        <f>MID(Tabla1[[#This Row],[Aplicación]],14,6)</f>
        <v>213</v>
      </c>
    </row>
    <row r="3053" spans="1:24" x14ac:dyDescent="0.25">
      <c r="A3053" s="60">
        <v>220229000098</v>
      </c>
      <c r="B3053" s="43" t="s">
        <v>390</v>
      </c>
      <c r="C3053" s="61">
        <v>45292</v>
      </c>
      <c r="D3053" s="60">
        <v>22024002081</v>
      </c>
      <c r="E3053" s="43" t="s">
        <v>1174</v>
      </c>
      <c r="F3053" s="62">
        <v>1250</v>
      </c>
      <c r="G3053" s="43" t="s">
        <v>20</v>
      </c>
      <c r="H3053" s="43" t="s">
        <v>2522</v>
      </c>
      <c r="I3053" s="69">
        <v>220</v>
      </c>
      <c r="J3053" s="43" t="s">
        <v>398</v>
      </c>
      <c r="K3053" s="43" t="s">
        <v>398</v>
      </c>
      <c r="L3053" s="43" t="s">
        <v>399</v>
      </c>
      <c r="M3053" s="43" t="s">
        <v>395</v>
      </c>
      <c r="N3053" s="43" t="s">
        <v>396</v>
      </c>
      <c r="O3053" s="52" t="s">
        <v>321</v>
      </c>
      <c r="P3053" s="63" t="s">
        <v>276</v>
      </c>
      <c r="Q3053" s="57" t="str">
        <f>MID(Tabla1[[#This Row],[Aplicación]],14,1)</f>
        <v>2</v>
      </c>
      <c r="R3053" s="35" t="s">
        <v>265</v>
      </c>
      <c r="S3053" s="57" t="str">
        <f>MID(Tabla1[[#This Row],[Aplicación]],6,2)</f>
        <v>11</v>
      </c>
      <c r="T3053" s="54" t="str">
        <f>VLOOKUP(Tabla1[[#This Row],[AREA]],Hoja1!A:B,2,FALSE)</f>
        <v>11. Salud pública y seguridad ciudadana</v>
      </c>
      <c r="U3053" s="57" t="str">
        <f>MID(Tabla1[[#This Row],[Aplicación]],9,4)</f>
        <v>1321</v>
      </c>
      <c r="V3053" s="54" t="str">
        <f>VLOOKUP(Tabla1[[#This Row],[PROGRAMA]],Hoja1!A:B,2,FALSE)</f>
        <v>1321. Policía municipal</v>
      </c>
      <c r="W3053" s="57" t="str">
        <f>MID(Tabla1[[#This Row],[Aplicación]],14,2)</f>
        <v>21</v>
      </c>
      <c r="X3053" s="57" t="str">
        <f>MID(Tabla1[[#This Row],[Aplicación]],14,6)</f>
        <v>213</v>
      </c>
    </row>
    <row r="3054" spans="1:24" x14ac:dyDescent="0.25">
      <c r="A3054" s="60">
        <v>220229000099</v>
      </c>
      <c r="B3054" s="43" t="s">
        <v>390</v>
      </c>
      <c r="C3054" s="61">
        <v>45292</v>
      </c>
      <c r="D3054" s="60">
        <v>22024002082</v>
      </c>
      <c r="E3054" s="43" t="s">
        <v>1174</v>
      </c>
      <c r="F3054" s="62">
        <v>1797.06</v>
      </c>
      <c r="G3054" s="43" t="s">
        <v>20</v>
      </c>
      <c r="H3054" s="43" t="s">
        <v>2523</v>
      </c>
      <c r="I3054" s="69">
        <v>220</v>
      </c>
      <c r="J3054" s="43" t="s">
        <v>398</v>
      </c>
      <c r="K3054" s="43" t="s">
        <v>398</v>
      </c>
      <c r="L3054" s="43" t="s">
        <v>399</v>
      </c>
      <c r="M3054" s="43" t="s">
        <v>395</v>
      </c>
      <c r="N3054" s="43" t="s">
        <v>396</v>
      </c>
      <c r="O3054" s="52" t="s">
        <v>321</v>
      </c>
      <c r="P3054" s="63" t="s">
        <v>276</v>
      </c>
      <c r="Q3054" s="57" t="str">
        <f>MID(Tabla1[[#This Row],[Aplicación]],14,1)</f>
        <v>2</v>
      </c>
      <c r="R3054" s="35" t="s">
        <v>265</v>
      </c>
      <c r="S3054" s="57" t="str">
        <f>MID(Tabla1[[#This Row],[Aplicación]],6,2)</f>
        <v>11</v>
      </c>
      <c r="T3054" s="54" t="str">
        <f>VLOOKUP(Tabla1[[#This Row],[AREA]],Hoja1!A:B,2,FALSE)</f>
        <v>11. Salud pública y seguridad ciudadana</v>
      </c>
      <c r="U3054" s="57" t="str">
        <f>MID(Tabla1[[#This Row],[Aplicación]],9,4)</f>
        <v>1321</v>
      </c>
      <c r="V3054" s="54" t="str">
        <f>VLOOKUP(Tabla1[[#This Row],[PROGRAMA]],Hoja1!A:B,2,FALSE)</f>
        <v>1321. Policía municipal</v>
      </c>
      <c r="W3054" s="57" t="str">
        <f>MID(Tabla1[[#This Row],[Aplicación]],14,2)</f>
        <v>21</v>
      </c>
      <c r="X3054" s="57" t="str">
        <f>MID(Tabla1[[#This Row],[Aplicación]],14,6)</f>
        <v>213</v>
      </c>
    </row>
    <row r="3055" spans="1:24" x14ac:dyDescent="0.25">
      <c r="A3055" s="60">
        <v>220240005363</v>
      </c>
      <c r="B3055" s="43" t="s">
        <v>390</v>
      </c>
      <c r="C3055" s="61">
        <v>45359</v>
      </c>
      <c r="D3055" s="60">
        <v>22024003272</v>
      </c>
      <c r="E3055" s="43" t="s">
        <v>1174</v>
      </c>
      <c r="F3055" s="62">
        <v>3766.93</v>
      </c>
      <c r="G3055" s="43" t="s">
        <v>97</v>
      </c>
      <c r="H3055" s="43" t="s">
        <v>2530</v>
      </c>
      <c r="I3055" s="69">
        <v>220</v>
      </c>
      <c r="J3055" s="43" t="s">
        <v>398</v>
      </c>
      <c r="K3055" s="43" t="s">
        <v>398</v>
      </c>
      <c r="L3055" s="43" t="s">
        <v>399</v>
      </c>
      <c r="M3055" s="43" t="s">
        <v>585</v>
      </c>
      <c r="N3055" s="43" t="s">
        <v>539</v>
      </c>
      <c r="O3055" s="52" t="s">
        <v>326</v>
      </c>
      <c r="P3055" s="63" t="s">
        <v>276</v>
      </c>
      <c r="Q3055" s="57" t="str">
        <f>MID(Tabla1[[#This Row],[Aplicación]],14,1)</f>
        <v>2</v>
      </c>
      <c r="R3055" s="35" t="s">
        <v>265</v>
      </c>
      <c r="S3055" s="57" t="str">
        <f>MID(Tabla1[[#This Row],[Aplicación]],6,2)</f>
        <v>11</v>
      </c>
      <c r="T3055" s="54" t="str">
        <f>VLOOKUP(Tabla1[[#This Row],[AREA]],Hoja1!A:B,2,FALSE)</f>
        <v>11. Salud pública y seguridad ciudadana</v>
      </c>
      <c r="U3055" s="57" t="str">
        <f>MID(Tabla1[[#This Row],[Aplicación]],9,4)</f>
        <v>1321</v>
      </c>
      <c r="V3055" s="54" t="str">
        <f>VLOOKUP(Tabla1[[#This Row],[PROGRAMA]],Hoja1!A:B,2,FALSE)</f>
        <v>1321. Policía municipal</v>
      </c>
      <c r="W3055" s="57" t="str">
        <f>MID(Tabla1[[#This Row],[Aplicación]],14,2)</f>
        <v>21</v>
      </c>
      <c r="X3055" s="57" t="str">
        <f>MID(Tabla1[[#This Row],[Aplicación]],14,6)</f>
        <v>213</v>
      </c>
    </row>
    <row r="3056" spans="1:24" x14ac:dyDescent="0.25">
      <c r="A3056" s="60">
        <v>220240003088</v>
      </c>
      <c r="B3056" s="43" t="s">
        <v>390</v>
      </c>
      <c r="C3056" s="61">
        <v>45343</v>
      </c>
      <c r="D3056" s="60">
        <v>22024001834</v>
      </c>
      <c r="E3056" s="43" t="s">
        <v>1174</v>
      </c>
      <c r="F3056" s="62">
        <v>4000</v>
      </c>
      <c r="G3056" s="43" t="s">
        <v>388</v>
      </c>
      <c r="H3056" s="43" t="s">
        <v>2539</v>
      </c>
      <c r="I3056" s="69">
        <v>220</v>
      </c>
      <c r="J3056" s="43" t="s">
        <v>398</v>
      </c>
      <c r="K3056" s="43" t="s">
        <v>398</v>
      </c>
      <c r="L3056" s="43" t="s">
        <v>399</v>
      </c>
      <c r="M3056" s="43" t="s">
        <v>585</v>
      </c>
      <c r="N3056" s="43" t="s">
        <v>539</v>
      </c>
      <c r="O3056" s="52" t="s">
        <v>326</v>
      </c>
      <c r="P3056" s="63" t="s">
        <v>276</v>
      </c>
      <c r="Q3056" s="57" t="str">
        <f>MID(Tabla1[[#This Row],[Aplicación]],14,1)</f>
        <v>2</v>
      </c>
      <c r="R3056" s="35" t="s">
        <v>265</v>
      </c>
      <c r="S3056" s="57" t="str">
        <f>MID(Tabla1[[#This Row],[Aplicación]],6,2)</f>
        <v>11</v>
      </c>
      <c r="T3056" s="54" t="str">
        <f>VLOOKUP(Tabla1[[#This Row],[AREA]],Hoja1!A:B,2,FALSE)</f>
        <v>11. Salud pública y seguridad ciudadana</v>
      </c>
      <c r="U3056" s="57" t="str">
        <f>MID(Tabla1[[#This Row],[Aplicación]],9,4)</f>
        <v>1321</v>
      </c>
      <c r="V3056" s="54" t="str">
        <f>VLOOKUP(Tabla1[[#This Row],[PROGRAMA]],Hoja1!A:B,2,FALSE)</f>
        <v>1321. Policía municipal</v>
      </c>
      <c r="W3056" s="57" t="str">
        <f>MID(Tabla1[[#This Row],[Aplicación]],14,2)</f>
        <v>21</v>
      </c>
      <c r="X3056" s="57" t="str">
        <f>MID(Tabla1[[#This Row],[Aplicación]],14,6)</f>
        <v>213</v>
      </c>
    </row>
    <row r="3057" spans="1:24" x14ac:dyDescent="0.25">
      <c r="A3057" s="60">
        <v>220240004078</v>
      </c>
      <c r="B3057" s="43" t="s">
        <v>390</v>
      </c>
      <c r="C3057" s="61">
        <v>45353</v>
      </c>
      <c r="D3057" s="60">
        <v>22024002835</v>
      </c>
      <c r="E3057" s="43" t="s">
        <v>1174</v>
      </c>
      <c r="F3057" s="62">
        <v>5564.1</v>
      </c>
      <c r="G3057" s="43" t="s">
        <v>18</v>
      </c>
      <c r="H3057" s="43" t="s">
        <v>2594</v>
      </c>
      <c r="I3057" s="69">
        <v>220</v>
      </c>
      <c r="J3057" s="43" t="s">
        <v>398</v>
      </c>
      <c r="K3057" s="43" t="s">
        <v>398</v>
      </c>
      <c r="L3057" s="43" t="s">
        <v>399</v>
      </c>
      <c r="M3057" s="43" t="s">
        <v>585</v>
      </c>
      <c r="N3057" s="43" t="s">
        <v>539</v>
      </c>
      <c r="O3057" s="52" t="s">
        <v>326</v>
      </c>
      <c r="P3057" s="63" t="s">
        <v>276</v>
      </c>
      <c r="Q3057" s="57" t="str">
        <f>MID(Tabla1[[#This Row],[Aplicación]],14,1)</f>
        <v>2</v>
      </c>
      <c r="R3057" s="35" t="s">
        <v>265</v>
      </c>
      <c r="S3057" s="57" t="str">
        <f>MID(Tabla1[[#This Row],[Aplicación]],6,2)</f>
        <v>11</v>
      </c>
      <c r="T3057" s="54" t="str">
        <f>VLOOKUP(Tabla1[[#This Row],[AREA]],Hoja1!A:B,2,FALSE)</f>
        <v>11. Salud pública y seguridad ciudadana</v>
      </c>
      <c r="U3057" s="57" t="str">
        <f>MID(Tabla1[[#This Row],[Aplicación]],9,4)</f>
        <v>1321</v>
      </c>
      <c r="V3057" s="54" t="str">
        <f>VLOOKUP(Tabla1[[#This Row],[PROGRAMA]],Hoja1!A:B,2,FALSE)</f>
        <v>1321. Policía municipal</v>
      </c>
      <c r="W3057" s="57" t="str">
        <f>MID(Tabla1[[#This Row],[Aplicación]],14,2)</f>
        <v>21</v>
      </c>
      <c r="X3057" s="57" t="str">
        <f>MID(Tabla1[[#This Row],[Aplicación]],14,6)</f>
        <v>213</v>
      </c>
    </row>
    <row r="3058" spans="1:24" x14ac:dyDescent="0.25">
      <c r="A3058" s="60">
        <v>220240005065</v>
      </c>
      <c r="B3058" s="43" t="s">
        <v>673</v>
      </c>
      <c r="C3058" s="61">
        <v>45358</v>
      </c>
      <c r="D3058" s="60">
        <v>22024001007</v>
      </c>
      <c r="E3058" s="43" t="s">
        <v>1174</v>
      </c>
      <c r="F3058" s="62">
        <v>-577</v>
      </c>
      <c r="G3058" s="43" t="s">
        <v>28</v>
      </c>
      <c r="H3058" s="43" t="s">
        <v>2668</v>
      </c>
      <c r="I3058" s="69">
        <v>220</v>
      </c>
      <c r="J3058" s="43" t="s">
        <v>398</v>
      </c>
      <c r="K3058" s="43" t="s">
        <v>398</v>
      </c>
      <c r="L3058" s="43" t="s">
        <v>399</v>
      </c>
      <c r="M3058" s="43" t="s">
        <v>585</v>
      </c>
      <c r="N3058" s="43" t="s">
        <v>539</v>
      </c>
      <c r="O3058" s="52" t="s">
        <v>326</v>
      </c>
      <c r="P3058" s="63" t="s">
        <v>276</v>
      </c>
      <c r="Q3058" s="57" t="str">
        <f>MID(Tabla1[[#This Row],[Aplicación]],14,1)</f>
        <v>2</v>
      </c>
      <c r="R3058" s="35" t="s">
        <v>265</v>
      </c>
      <c r="S3058" s="57" t="str">
        <f>MID(Tabla1[[#This Row],[Aplicación]],6,2)</f>
        <v>11</v>
      </c>
      <c r="T3058" s="54" t="str">
        <f>VLOOKUP(Tabla1[[#This Row],[AREA]],Hoja1!A:B,2,FALSE)</f>
        <v>11. Salud pública y seguridad ciudadana</v>
      </c>
      <c r="U3058" s="57" t="str">
        <f>MID(Tabla1[[#This Row],[Aplicación]],9,4)</f>
        <v>1321</v>
      </c>
      <c r="V3058" s="54" t="str">
        <f>VLOOKUP(Tabla1[[#This Row],[PROGRAMA]],Hoja1!A:B,2,FALSE)</f>
        <v>1321. Policía municipal</v>
      </c>
      <c r="W3058" s="57" t="str">
        <f>MID(Tabla1[[#This Row],[Aplicación]],14,2)</f>
        <v>21</v>
      </c>
      <c r="X3058" s="57" t="str">
        <f>MID(Tabla1[[#This Row],[Aplicación]],14,6)</f>
        <v>213</v>
      </c>
    </row>
    <row r="3059" spans="1:24" x14ac:dyDescent="0.25">
      <c r="A3059" s="60">
        <v>220240003092</v>
      </c>
      <c r="B3059" s="43" t="s">
        <v>390</v>
      </c>
      <c r="C3059" s="61">
        <v>45343</v>
      </c>
      <c r="D3059" s="60">
        <v>22024001844</v>
      </c>
      <c r="E3059" s="43" t="s">
        <v>1174</v>
      </c>
      <c r="F3059" s="62">
        <v>7247.9</v>
      </c>
      <c r="G3059" s="43" t="s">
        <v>38</v>
      </c>
      <c r="H3059" s="43" t="s">
        <v>2685</v>
      </c>
      <c r="I3059" s="69">
        <v>220</v>
      </c>
      <c r="J3059" s="43" t="s">
        <v>900</v>
      </c>
      <c r="K3059" s="43" t="s">
        <v>900</v>
      </c>
      <c r="L3059" s="43" t="s">
        <v>399</v>
      </c>
      <c r="M3059" s="43" t="s">
        <v>585</v>
      </c>
      <c r="N3059" s="43" t="s">
        <v>539</v>
      </c>
      <c r="O3059" s="52" t="s">
        <v>326</v>
      </c>
      <c r="P3059" s="63" t="s">
        <v>276</v>
      </c>
      <c r="Q3059" s="57" t="str">
        <f>MID(Tabla1[[#This Row],[Aplicación]],14,1)</f>
        <v>2</v>
      </c>
      <c r="R3059" s="35" t="s">
        <v>265</v>
      </c>
      <c r="S3059" s="57" t="str">
        <f>MID(Tabla1[[#This Row],[Aplicación]],6,2)</f>
        <v>11</v>
      </c>
      <c r="T3059" s="54" t="str">
        <f>VLOOKUP(Tabla1[[#This Row],[AREA]],Hoja1!A:B,2,FALSE)</f>
        <v>11. Salud pública y seguridad ciudadana</v>
      </c>
      <c r="U3059" s="57" t="str">
        <f>MID(Tabla1[[#This Row],[Aplicación]],9,4)</f>
        <v>1321</v>
      </c>
      <c r="V3059" s="54" t="str">
        <f>VLOOKUP(Tabla1[[#This Row],[PROGRAMA]],Hoja1!A:B,2,FALSE)</f>
        <v>1321. Policía municipal</v>
      </c>
      <c r="W3059" s="57" t="str">
        <f>MID(Tabla1[[#This Row],[Aplicación]],14,2)</f>
        <v>21</v>
      </c>
      <c r="X3059" s="57" t="str">
        <f>MID(Tabla1[[#This Row],[Aplicación]],14,6)</f>
        <v>213</v>
      </c>
    </row>
    <row r="3060" spans="1:24" x14ac:dyDescent="0.25">
      <c r="A3060" s="60">
        <v>220240023596</v>
      </c>
      <c r="B3060" s="43" t="s">
        <v>658</v>
      </c>
      <c r="C3060" s="61">
        <v>45454</v>
      </c>
      <c r="D3060" s="60">
        <v>22024002190</v>
      </c>
      <c r="E3060" s="43" t="s">
        <v>1174</v>
      </c>
      <c r="F3060" s="62">
        <v>577.5</v>
      </c>
      <c r="G3060" s="43" t="s">
        <v>28</v>
      </c>
      <c r="H3060" s="43" t="s">
        <v>3344</v>
      </c>
      <c r="I3060" s="69" t="s">
        <v>2951</v>
      </c>
      <c r="J3060" s="43" t="s">
        <v>398</v>
      </c>
      <c r="K3060" s="43" t="s">
        <v>398</v>
      </c>
      <c r="L3060" s="43" t="s">
        <v>399</v>
      </c>
      <c r="M3060" s="43" t="s">
        <v>585</v>
      </c>
      <c r="N3060" s="43" t="s">
        <v>539</v>
      </c>
      <c r="O3060" s="68" t="s">
        <v>326</v>
      </c>
      <c r="P3060" s="68" t="s">
        <v>2931</v>
      </c>
      <c r="Q3060" s="57" t="s">
        <v>2932</v>
      </c>
      <c r="R3060" s="35" t="s">
        <v>265</v>
      </c>
      <c r="S3060" s="57" t="str">
        <f>MID(Tabla1[[#This Row],[Aplicación]],6,2)</f>
        <v>11</v>
      </c>
      <c r="T3060" s="54" t="str">
        <f>VLOOKUP(Tabla1[[#This Row],[AREA]],Hoja1!A:B,2,FALSE)</f>
        <v>11. Salud pública y seguridad ciudadana</v>
      </c>
      <c r="U3060" s="57" t="str">
        <f>MID(Tabla1[[#This Row],[Aplicación]],9,4)</f>
        <v>1321</v>
      </c>
      <c r="V3060" s="54" t="str">
        <f>VLOOKUP(Tabla1[[#This Row],[PROGRAMA]],Hoja1!A:B,2,FALSE)</f>
        <v>1321. Policía municipal</v>
      </c>
      <c r="W3060" s="57" t="str">
        <f>MID(Tabla1[[#This Row],[Aplicación]],14,2)</f>
        <v>21</v>
      </c>
      <c r="X3060" s="57" t="str">
        <f>MID(Tabla1[[#This Row],[Aplicación]],14,6)</f>
        <v>213</v>
      </c>
    </row>
    <row r="3061" spans="1:24" x14ac:dyDescent="0.25">
      <c r="A3061" s="60">
        <v>220240022143</v>
      </c>
      <c r="B3061" s="43" t="s">
        <v>702</v>
      </c>
      <c r="C3061" s="61">
        <v>45441</v>
      </c>
      <c r="D3061" s="60">
        <v>22024001012</v>
      </c>
      <c r="E3061" s="43" t="s">
        <v>1174</v>
      </c>
      <c r="F3061" s="62">
        <v>70.42</v>
      </c>
      <c r="G3061" s="43" t="s">
        <v>764</v>
      </c>
      <c r="H3061" s="43" t="s">
        <v>3510</v>
      </c>
      <c r="I3061" s="69" t="s">
        <v>2934</v>
      </c>
      <c r="J3061" s="43" t="s">
        <v>398</v>
      </c>
      <c r="K3061" s="43" t="s">
        <v>398</v>
      </c>
      <c r="L3061" s="43" t="s">
        <v>413</v>
      </c>
      <c r="M3061" s="43" t="s">
        <v>395</v>
      </c>
      <c r="N3061" s="43" t="s">
        <v>396</v>
      </c>
      <c r="O3061" s="68" t="s">
        <v>325</v>
      </c>
      <c r="P3061" s="68" t="s">
        <v>2931</v>
      </c>
      <c r="Q3061" s="57" t="s">
        <v>2932</v>
      </c>
      <c r="R3061" s="35" t="s">
        <v>265</v>
      </c>
      <c r="S3061" s="57" t="str">
        <f>MID(Tabla1[[#This Row],[Aplicación]],6,2)</f>
        <v>11</v>
      </c>
      <c r="T3061" s="54" t="str">
        <f>VLOOKUP(Tabla1[[#This Row],[AREA]],Hoja1!A:B,2,FALSE)</f>
        <v>11. Salud pública y seguridad ciudadana</v>
      </c>
      <c r="U3061" s="57" t="str">
        <f>MID(Tabla1[[#This Row],[Aplicación]],9,4)</f>
        <v>1321</v>
      </c>
      <c r="V3061" s="54" t="str">
        <f>VLOOKUP(Tabla1[[#This Row],[PROGRAMA]],Hoja1!A:B,2,FALSE)</f>
        <v>1321. Policía municipal</v>
      </c>
      <c r="W3061" s="57" t="str">
        <f>MID(Tabla1[[#This Row],[Aplicación]],14,2)</f>
        <v>21</v>
      </c>
      <c r="X3061" s="57" t="str">
        <f>MID(Tabla1[[#This Row],[Aplicación]],14,6)</f>
        <v>213</v>
      </c>
    </row>
    <row r="3062" spans="1:24" x14ac:dyDescent="0.25">
      <c r="A3062" s="60">
        <v>220240021974</v>
      </c>
      <c r="B3062" s="43" t="s">
        <v>702</v>
      </c>
      <c r="C3062" s="61">
        <v>45441</v>
      </c>
      <c r="D3062" s="60">
        <v>22024001012</v>
      </c>
      <c r="E3062" s="43" t="s">
        <v>1174</v>
      </c>
      <c r="F3062" s="62">
        <v>1186.77</v>
      </c>
      <c r="G3062" s="43" t="s">
        <v>3199</v>
      </c>
      <c r="H3062" s="43" t="s">
        <v>3516</v>
      </c>
      <c r="I3062" s="69" t="s">
        <v>2934</v>
      </c>
      <c r="J3062" s="43" t="s">
        <v>398</v>
      </c>
      <c r="K3062" s="43" t="s">
        <v>398</v>
      </c>
      <c r="L3062" s="43" t="s">
        <v>413</v>
      </c>
      <c r="M3062" s="43" t="s">
        <v>395</v>
      </c>
      <c r="N3062" s="43" t="s">
        <v>396</v>
      </c>
      <c r="O3062" s="68" t="s">
        <v>325</v>
      </c>
      <c r="P3062" s="68" t="s">
        <v>2931</v>
      </c>
      <c r="Q3062" s="57" t="s">
        <v>2932</v>
      </c>
      <c r="R3062" s="35" t="s">
        <v>265</v>
      </c>
      <c r="S3062" s="57" t="str">
        <f>MID(Tabla1[[#This Row],[Aplicación]],6,2)</f>
        <v>11</v>
      </c>
      <c r="T3062" s="54" t="str">
        <f>VLOOKUP(Tabla1[[#This Row],[AREA]],Hoja1!A:B,2,FALSE)</f>
        <v>11. Salud pública y seguridad ciudadana</v>
      </c>
      <c r="U3062" s="57" t="str">
        <f>MID(Tabla1[[#This Row],[Aplicación]],9,4)</f>
        <v>1321</v>
      </c>
      <c r="V3062" s="54" t="str">
        <f>VLOOKUP(Tabla1[[#This Row],[PROGRAMA]],Hoja1!A:B,2,FALSE)</f>
        <v>1321. Policía municipal</v>
      </c>
      <c r="W3062" s="57" t="str">
        <f>MID(Tabla1[[#This Row],[Aplicación]],14,2)</f>
        <v>21</v>
      </c>
      <c r="X3062" s="57" t="str">
        <f>MID(Tabla1[[#This Row],[Aplicación]],14,6)</f>
        <v>213</v>
      </c>
    </row>
    <row r="3063" spans="1:24" x14ac:dyDescent="0.25">
      <c r="A3063" s="60">
        <v>220240021748</v>
      </c>
      <c r="B3063" s="43" t="s">
        <v>390</v>
      </c>
      <c r="C3063" s="61">
        <v>45440</v>
      </c>
      <c r="D3063" s="60">
        <v>22024004787</v>
      </c>
      <c r="E3063" s="43" t="s">
        <v>1174</v>
      </c>
      <c r="F3063" s="62">
        <v>500</v>
      </c>
      <c r="G3063" s="43" t="s">
        <v>97</v>
      </c>
      <c r="H3063" s="43" t="s">
        <v>3629</v>
      </c>
      <c r="I3063" s="69" t="s">
        <v>2930</v>
      </c>
      <c r="J3063" s="43" t="s">
        <v>398</v>
      </c>
      <c r="K3063" s="43" t="s">
        <v>398</v>
      </c>
      <c r="L3063" s="43" t="s">
        <v>399</v>
      </c>
      <c r="M3063" s="43" t="s">
        <v>585</v>
      </c>
      <c r="N3063" s="43" t="s">
        <v>539</v>
      </c>
      <c r="O3063" s="68" t="s">
        <v>326</v>
      </c>
      <c r="P3063" s="68" t="s">
        <v>2931</v>
      </c>
      <c r="Q3063" s="57" t="s">
        <v>2932</v>
      </c>
      <c r="R3063" s="35" t="s">
        <v>265</v>
      </c>
      <c r="S3063" s="57" t="str">
        <f>MID(Tabla1[[#This Row],[Aplicación]],6,2)</f>
        <v>11</v>
      </c>
      <c r="T3063" s="54" t="str">
        <f>VLOOKUP(Tabla1[[#This Row],[AREA]],Hoja1!A:B,2,FALSE)</f>
        <v>11. Salud pública y seguridad ciudadana</v>
      </c>
      <c r="U3063" s="57" t="str">
        <f>MID(Tabla1[[#This Row],[Aplicación]],9,4)</f>
        <v>1321</v>
      </c>
      <c r="V3063" s="54" t="str">
        <f>VLOOKUP(Tabla1[[#This Row],[PROGRAMA]],Hoja1!A:B,2,FALSE)</f>
        <v>1321. Policía municipal</v>
      </c>
      <c r="W3063" s="57" t="str">
        <f>MID(Tabla1[[#This Row],[Aplicación]],14,2)</f>
        <v>21</v>
      </c>
      <c r="X3063" s="57" t="str">
        <f>MID(Tabla1[[#This Row],[Aplicación]],14,6)</f>
        <v>213</v>
      </c>
    </row>
    <row r="3064" spans="1:24" x14ac:dyDescent="0.25">
      <c r="A3064" s="60">
        <v>220240018080</v>
      </c>
      <c r="B3064" s="43" t="s">
        <v>702</v>
      </c>
      <c r="C3064" s="61">
        <v>45429</v>
      </c>
      <c r="D3064" s="60">
        <v>22024001012</v>
      </c>
      <c r="E3064" s="43" t="s">
        <v>1174</v>
      </c>
      <c r="F3064" s="62">
        <v>319.25</v>
      </c>
      <c r="G3064" s="43" t="s">
        <v>764</v>
      </c>
      <c r="H3064" s="43" t="s">
        <v>3838</v>
      </c>
      <c r="I3064" s="69" t="s">
        <v>2934</v>
      </c>
      <c r="J3064" s="43" t="s">
        <v>398</v>
      </c>
      <c r="K3064" s="43" t="s">
        <v>398</v>
      </c>
      <c r="L3064" s="43" t="s">
        <v>413</v>
      </c>
      <c r="M3064" s="43" t="s">
        <v>395</v>
      </c>
      <c r="N3064" s="43" t="s">
        <v>396</v>
      </c>
      <c r="O3064" s="68" t="s">
        <v>325</v>
      </c>
      <c r="P3064" s="68" t="s">
        <v>2931</v>
      </c>
      <c r="Q3064" s="57" t="s">
        <v>2932</v>
      </c>
      <c r="R3064" s="35" t="s">
        <v>265</v>
      </c>
      <c r="S3064" s="57" t="str">
        <f>MID(Tabla1[[#This Row],[Aplicación]],6,2)</f>
        <v>11</v>
      </c>
      <c r="T3064" s="54" t="str">
        <f>VLOOKUP(Tabla1[[#This Row],[AREA]],Hoja1!A:B,2,FALSE)</f>
        <v>11. Salud pública y seguridad ciudadana</v>
      </c>
      <c r="U3064" s="57" t="str">
        <f>MID(Tabla1[[#This Row],[Aplicación]],9,4)</f>
        <v>1321</v>
      </c>
      <c r="V3064" s="54" t="str">
        <f>VLOOKUP(Tabla1[[#This Row],[PROGRAMA]],Hoja1!A:B,2,FALSE)</f>
        <v>1321. Policía municipal</v>
      </c>
      <c r="W3064" s="57" t="str">
        <f>MID(Tabla1[[#This Row],[Aplicación]],14,2)</f>
        <v>21</v>
      </c>
      <c r="X3064" s="57" t="str">
        <f>MID(Tabla1[[#This Row],[Aplicación]],14,6)</f>
        <v>213</v>
      </c>
    </row>
    <row r="3065" spans="1:24" x14ac:dyDescent="0.25">
      <c r="A3065" s="60">
        <v>220240018315</v>
      </c>
      <c r="B3065" s="43" t="s">
        <v>702</v>
      </c>
      <c r="C3065" s="61">
        <v>45429</v>
      </c>
      <c r="D3065" s="60">
        <v>22024001012</v>
      </c>
      <c r="E3065" s="43" t="s">
        <v>1174</v>
      </c>
      <c r="F3065" s="62">
        <v>276.77999999999997</v>
      </c>
      <c r="G3065" s="43" t="s">
        <v>764</v>
      </c>
      <c r="H3065" s="43" t="s">
        <v>3841</v>
      </c>
      <c r="I3065" s="69" t="s">
        <v>2934</v>
      </c>
      <c r="J3065" s="43" t="s">
        <v>398</v>
      </c>
      <c r="K3065" s="43" t="s">
        <v>398</v>
      </c>
      <c r="L3065" s="43" t="s">
        <v>413</v>
      </c>
      <c r="M3065" s="43" t="s">
        <v>395</v>
      </c>
      <c r="N3065" s="43" t="s">
        <v>396</v>
      </c>
      <c r="O3065" s="68" t="s">
        <v>325</v>
      </c>
      <c r="P3065" s="68" t="s">
        <v>2931</v>
      </c>
      <c r="Q3065" s="57" t="s">
        <v>2932</v>
      </c>
      <c r="R3065" s="35" t="s">
        <v>265</v>
      </c>
      <c r="S3065" s="57" t="str">
        <f>MID(Tabla1[[#This Row],[Aplicación]],6,2)</f>
        <v>11</v>
      </c>
      <c r="T3065" s="54" t="str">
        <f>VLOOKUP(Tabla1[[#This Row],[AREA]],Hoja1!A:B,2,FALSE)</f>
        <v>11. Salud pública y seguridad ciudadana</v>
      </c>
      <c r="U3065" s="57" t="str">
        <f>MID(Tabla1[[#This Row],[Aplicación]],9,4)</f>
        <v>1321</v>
      </c>
      <c r="V3065" s="54" t="str">
        <f>VLOOKUP(Tabla1[[#This Row],[PROGRAMA]],Hoja1!A:B,2,FALSE)</f>
        <v>1321. Policía municipal</v>
      </c>
      <c r="W3065" s="57" t="str">
        <f>MID(Tabla1[[#This Row],[Aplicación]],14,2)</f>
        <v>21</v>
      </c>
      <c r="X3065" s="57" t="str">
        <f>MID(Tabla1[[#This Row],[Aplicación]],14,6)</f>
        <v>213</v>
      </c>
    </row>
    <row r="3066" spans="1:24" x14ac:dyDescent="0.25">
      <c r="A3066" s="60">
        <v>220240017462</v>
      </c>
      <c r="B3066" s="43" t="s">
        <v>390</v>
      </c>
      <c r="C3066" s="61">
        <v>45427</v>
      </c>
      <c r="D3066" s="60">
        <v>22024004417</v>
      </c>
      <c r="E3066" s="43" t="s">
        <v>1174</v>
      </c>
      <c r="F3066" s="62">
        <v>281.88</v>
      </c>
      <c r="G3066" s="43" t="s">
        <v>33</v>
      </c>
      <c r="H3066" s="43" t="s">
        <v>3899</v>
      </c>
      <c r="I3066" s="69" t="s">
        <v>2930</v>
      </c>
      <c r="J3066" s="43" t="s">
        <v>632</v>
      </c>
      <c r="K3066" s="43" t="s">
        <v>507</v>
      </c>
      <c r="L3066" s="43" t="s">
        <v>399</v>
      </c>
      <c r="M3066" s="43" t="s">
        <v>585</v>
      </c>
      <c r="N3066" s="43" t="s">
        <v>539</v>
      </c>
      <c r="O3066" s="68" t="s">
        <v>326</v>
      </c>
      <c r="P3066" s="68" t="s">
        <v>2931</v>
      </c>
      <c r="Q3066" s="57" t="s">
        <v>2932</v>
      </c>
      <c r="R3066" s="35" t="s">
        <v>265</v>
      </c>
      <c r="S3066" s="57" t="str">
        <f>MID(Tabla1[[#This Row],[Aplicación]],6,2)</f>
        <v>11</v>
      </c>
      <c r="T3066" s="54" t="str">
        <f>VLOOKUP(Tabla1[[#This Row],[AREA]],Hoja1!A:B,2,FALSE)</f>
        <v>11. Salud pública y seguridad ciudadana</v>
      </c>
      <c r="U3066" s="57" t="str">
        <f>MID(Tabla1[[#This Row],[Aplicación]],9,4)</f>
        <v>1321</v>
      </c>
      <c r="V3066" s="54" t="str">
        <f>VLOOKUP(Tabla1[[#This Row],[PROGRAMA]],Hoja1!A:B,2,FALSE)</f>
        <v>1321. Policía municipal</v>
      </c>
      <c r="W3066" s="57" t="str">
        <f>MID(Tabla1[[#This Row],[Aplicación]],14,2)</f>
        <v>21</v>
      </c>
      <c r="X3066" s="57" t="str">
        <f>MID(Tabla1[[#This Row],[Aplicación]],14,6)</f>
        <v>213</v>
      </c>
    </row>
    <row r="3067" spans="1:24" x14ac:dyDescent="0.25">
      <c r="A3067" s="60">
        <v>220240012031</v>
      </c>
      <c r="B3067" s="43" t="s">
        <v>390</v>
      </c>
      <c r="C3067" s="61">
        <v>45400</v>
      </c>
      <c r="D3067" s="60">
        <v>22024003928</v>
      </c>
      <c r="E3067" s="43" t="s">
        <v>1174</v>
      </c>
      <c r="F3067" s="62">
        <v>500</v>
      </c>
      <c r="G3067" s="43" t="s">
        <v>97</v>
      </c>
      <c r="H3067" s="43" t="s">
        <v>4360</v>
      </c>
      <c r="I3067" s="69" t="s">
        <v>2930</v>
      </c>
      <c r="J3067" s="43" t="s">
        <v>398</v>
      </c>
      <c r="K3067" s="43" t="s">
        <v>398</v>
      </c>
      <c r="L3067" s="43" t="s">
        <v>399</v>
      </c>
      <c r="M3067" s="43" t="s">
        <v>585</v>
      </c>
      <c r="N3067" s="43" t="s">
        <v>539</v>
      </c>
      <c r="O3067" s="68" t="s">
        <v>326</v>
      </c>
      <c r="P3067" s="68" t="s">
        <v>2931</v>
      </c>
      <c r="Q3067" s="57" t="s">
        <v>2932</v>
      </c>
      <c r="R3067" s="35" t="s">
        <v>265</v>
      </c>
      <c r="S3067" s="57" t="str">
        <f>MID(Tabla1[[#This Row],[Aplicación]],6,2)</f>
        <v>11</v>
      </c>
      <c r="T3067" s="54" t="str">
        <f>VLOOKUP(Tabla1[[#This Row],[AREA]],Hoja1!A:B,2,FALSE)</f>
        <v>11. Salud pública y seguridad ciudadana</v>
      </c>
      <c r="U3067" s="57" t="str">
        <f>MID(Tabla1[[#This Row],[Aplicación]],9,4)</f>
        <v>1321</v>
      </c>
      <c r="V3067" s="54" t="str">
        <f>VLOOKUP(Tabla1[[#This Row],[PROGRAMA]],Hoja1!A:B,2,FALSE)</f>
        <v>1321. Policía municipal</v>
      </c>
      <c r="W3067" s="57" t="str">
        <f>MID(Tabla1[[#This Row],[Aplicación]],14,2)</f>
        <v>21</v>
      </c>
      <c r="X3067" s="57" t="str">
        <f>MID(Tabla1[[#This Row],[Aplicación]],14,6)</f>
        <v>213</v>
      </c>
    </row>
    <row r="3068" spans="1:24" x14ac:dyDescent="0.25">
      <c r="A3068" s="60">
        <v>220240012033</v>
      </c>
      <c r="B3068" s="43" t="s">
        <v>390</v>
      </c>
      <c r="C3068" s="61">
        <v>45400</v>
      </c>
      <c r="D3068" s="60">
        <v>22024003981</v>
      </c>
      <c r="E3068" s="43" t="s">
        <v>1174</v>
      </c>
      <c r="F3068" s="62">
        <v>7140.01</v>
      </c>
      <c r="G3068" s="43" t="s">
        <v>16</v>
      </c>
      <c r="H3068" s="43" t="s">
        <v>4363</v>
      </c>
      <c r="I3068" s="69" t="s">
        <v>2930</v>
      </c>
      <c r="J3068" s="43" t="s">
        <v>398</v>
      </c>
      <c r="K3068" s="43" t="s">
        <v>398</v>
      </c>
      <c r="L3068" s="43" t="s">
        <v>399</v>
      </c>
      <c r="M3068" s="43" t="s">
        <v>585</v>
      </c>
      <c r="N3068" s="43" t="s">
        <v>539</v>
      </c>
      <c r="O3068" s="68" t="s">
        <v>326</v>
      </c>
      <c r="P3068" s="68" t="s">
        <v>2931</v>
      </c>
      <c r="Q3068" s="57" t="s">
        <v>2932</v>
      </c>
      <c r="R3068" s="35" t="s">
        <v>265</v>
      </c>
      <c r="S3068" s="57" t="str">
        <f>MID(Tabla1[[#This Row],[Aplicación]],6,2)</f>
        <v>11</v>
      </c>
      <c r="T3068" s="54" t="str">
        <f>VLOOKUP(Tabla1[[#This Row],[AREA]],Hoja1!A:B,2,FALSE)</f>
        <v>11. Salud pública y seguridad ciudadana</v>
      </c>
      <c r="U3068" s="57" t="str">
        <f>MID(Tabla1[[#This Row],[Aplicación]],9,4)</f>
        <v>1321</v>
      </c>
      <c r="V3068" s="54" t="str">
        <f>VLOOKUP(Tabla1[[#This Row],[PROGRAMA]],Hoja1!A:B,2,FALSE)</f>
        <v>1321. Policía municipal</v>
      </c>
      <c r="W3068" s="57" t="str">
        <f>MID(Tabla1[[#This Row],[Aplicación]],14,2)</f>
        <v>21</v>
      </c>
      <c r="X3068" s="57" t="str">
        <f>MID(Tabla1[[#This Row],[Aplicación]],14,6)</f>
        <v>213</v>
      </c>
    </row>
    <row r="3069" spans="1:24" x14ac:dyDescent="0.25">
      <c r="A3069" s="60">
        <v>220240011589</v>
      </c>
      <c r="B3069" s="43" t="s">
        <v>390</v>
      </c>
      <c r="C3069" s="61">
        <v>45397</v>
      </c>
      <c r="D3069" s="60">
        <v>22024003587</v>
      </c>
      <c r="E3069" s="43" t="s">
        <v>1174</v>
      </c>
      <c r="F3069" s="62">
        <v>7898.88</v>
      </c>
      <c r="G3069" s="43" t="s">
        <v>4437</v>
      </c>
      <c r="H3069" s="43" t="s">
        <v>4438</v>
      </c>
      <c r="I3069" s="69" t="s">
        <v>2930</v>
      </c>
      <c r="J3069" s="43" t="s">
        <v>403</v>
      </c>
      <c r="K3069" s="43" t="s">
        <v>393</v>
      </c>
      <c r="L3069" s="43" t="s">
        <v>399</v>
      </c>
      <c r="M3069" s="43" t="s">
        <v>585</v>
      </c>
      <c r="N3069" s="43" t="s">
        <v>539</v>
      </c>
      <c r="O3069" s="68" t="s">
        <v>326</v>
      </c>
      <c r="P3069" s="68" t="s">
        <v>2931</v>
      </c>
      <c r="Q3069" s="57" t="s">
        <v>2932</v>
      </c>
      <c r="R3069" s="35" t="s">
        <v>265</v>
      </c>
      <c r="S3069" s="57" t="str">
        <f>MID(Tabla1[[#This Row],[Aplicación]],6,2)</f>
        <v>11</v>
      </c>
      <c r="T3069" s="54" t="str">
        <f>VLOOKUP(Tabla1[[#This Row],[AREA]],Hoja1!A:B,2,FALSE)</f>
        <v>11. Salud pública y seguridad ciudadana</v>
      </c>
      <c r="U3069" s="57" t="str">
        <f>MID(Tabla1[[#This Row],[Aplicación]],9,4)</f>
        <v>1321</v>
      </c>
      <c r="V3069" s="54" t="str">
        <f>VLOOKUP(Tabla1[[#This Row],[PROGRAMA]],Hoja1!A:B,2,FALSE)</f>
        <v>1321. Policía municipal</v>
      </c>
      <c r="W3069" s="57" t="str">
        <f>MID(Tabla1[[#This Row],[Aplicación]],14,2)</f>
        <v>21</v>
      </c>
      <c r="X3069" s="57" t="str">
        <f>MID(Tabla1[[#This Row],[Aplicación]],14,6)</f>
        <v>213</v>
      </c>
    </row>
    <row r="3070" spans="1:24" x14ac:dyDescent="0.25">
      <c r="A3070" s="60">
        <v>220240011584</v>
      </c>
      <c r="B3070" s="43" t="s">
        <v>390</v>
      </c>
      <c r="C3070" s="61">
        <v>45397</v>
      </c>
      <c r="D3070" s="60">
        <v>22024003449</v>
      </c>
      <c r="E3070" s="43" t="s">
        <v>1174</v>
      </c>
      <c r="F3070" s="62">
        <v>8086.73</v>
      </c>
      <c r="G3070" s="43" t="s">
        <v>20</v>
      </c>
      <c r="H3070" s="43" t="s">
        <v>4493</v>
      </c>
      <c r="I3070" s="69" t="s">
        <v>2930</v>
      </c>
      <c r="J3070" s="43" t="s">
        <v>398</v>
      </c>
      <c r="K3070" s="43" t="s">
        <v>398</v>
      </c>
      <c r="L3070" s="43" t="s">
        <v>399</v>
      </c>
      <c r="M3070" s="43" t="s">
        <v>395</v>
      </c>
      <c r="N3070" s="43" t="s">
        <v>396</v>
      </c>
      <c r="O3070" s="68" t="s">
        <v>321</v>
      </c>
      <c r="P3070" s="68" t="s">
        <v>2931</v>
      </c>
      <c r="Q3070" s="57" t="s">
        <v>2932</v>
      </c>
      <c r="R3070" s="35" t="s">
        <v>265</v>
      </c>
      <c r="S3070" s="57" t="str">
        <f>MID(Tabla1[[#This Row],[Aplicación]],6,2)</f>
        <v>11</v>
      </c>
      <c r="T3070" s="54" t="str">
        <f>VLOOKUP(Tabla1[[#This Row],[AREA]],Hoja1!A:B,2,FALSE)</f>
        <v>11. Salud pública y seguridad ciudadana</v>
      </c>
      <c r="U3070" s="57" t="str">
        <f>MID(Tabla1[[#This Row],[Aplicación]],9,4)</f>
        <v>1321</v>
      </c>
      <c r="V3070" s="54" t="str">
        <f>VLOOKUP(Tabla1[[#This Row],[PROGRAMA]],Hoja1!A:B,2,FALSE)</f>
        <v>1321. Policía municipal</v>
      </c>
      <c r="W3070" s="57" t="str">
        <f>MID(Tabla1[[#This Row],[Aplicación]],14,2)</f>
        <v>21</v>
      </c>
      <c r="X3070" s="57" t="str">
        <f>MID(Tabla1[[#This Row],[Aplicación]],14,6)</f>
        <v>213</v>
      </c>
    </row>
    <row r="3071" spans="1:24" x14ac:dyDescent="0.25">
      <c r="A3071" s="60">
        <v>220240011585</v>
      </c>
      <c r="B3071" s="43" t="s">
        <v>390</v>
      </c>
      <c r="C3071" s="61">
        <v>45397</v>
      </c>
      <c r="D3071" s="60">
        <v>22024003453</v>
      </c>
      <c r="E3071" s="43" t="s">
        <v>1174</v>
      </c>
      <c r="F3071" s="62">
        <v>5625</v>
      </c>
      <c r="G3071" s="43" t="s">
        <v>20</v>
      </c>
      <c r="H3071" s="43" t="s">
        <v>4494</v>
      </c>
      <c r="I3071" s="69" t="s">
        <v>2930</v>
      </c>
      <c r="J3071" s="43" t="s">
        <v>398</v>
      </c>
      <c r="K3071" s="43" t="s">
        <v>398</v>
      </c>
      <c r="L3071" s="43" t="s">
        <v>399</v>
      </c>
      <c r="M3071" s="43" t="s">
        <v>395</v>
      </c>
      <c r="N3071" s="43" t="s">
        <v>396</v>
      </c>
      <c r="O3071" s="68" t="s">
        <v>321</v>
      </c>
      <c r="P3071" s="68" t="s">
        <v>2931</v>
      </c>
      <c r="Q3071" s="57" t="s">
        <v>2932</v>
      </c>
      <c r="R3071" s="35" t="s">
        <v>265</v>
      </c>
      <c r="S3071" s="57" t="str">
        <f>MID(Tabla1[[#This Row],[Aplicación]],6,2)</f>
        <v>11</v>
      </c>
      <c r="T3071" s="54" t="str">
        <f>VLOOKUP(Tabla1[[#This Row],[AREA]],Hoja1!A:B,2,FALSE)</f>
        <v>11. Salud pública y seguridad ciudadana</v>
      </c>
      <c r="U3071" s="57" t="str">
        <f>MID(Tabla1[[#This Row],[Aplicación]],9,4)</f>
        <v>1321</v>
      </c>
      <c r="V3071" s="54" t="str">
        <f>VLOOKUP(Tabla1[[#This Row],[PROGRAMA]],Hoja1!A:B,2,FALSE)</f>
        <v>1321. Policía municipal</v>
      </c>
      <c r="W3071" s="57" t="str">
        <f>MID(Tabla1[[#This Row],[Aplicación]],14,2)</f>
        <v>21</v>
      </c>
      <c r="X3071" s="57" t="str">
        <f>MID(Tabla1[[#This Row],[Aplicación]],14,6)</f>
        <v>213</v>
      </c>
    </row>
    <row r="3072" spans="1:24" x14ac:dyDescent="0.25">
      <c r="A3072" s="60">
        <v>220240034850</v>
      </c>
      <c r="B3072" s="43" t="s">
        <v>702</v>
      </c>
      <c r="C3072" s="61">
        <v>45504</v>
      </c>
      <c r="D3072" s="60">
        <v>22024001012</v>
      </c>
      <c r="E3072" s="43" t="s">
        <v>1174</v>
      </c>
      <c r="F3072" s="62">
        <v>236.93</v>
      </c>
      <c r="G3072" s="43" t="s">
        <v>764</v>
      </c>
      <c r="H3072" s="43" t="s">
        <v>5039</v>
      </c>
      <c r="I3072" s="69" t="s">
        <v>2934</v>
      </c>
      <c r="J3072" s="43" t="s">
        <v>398</v>
      </c>
      <c r="K3072" s="43" t="s">
        <v>398</v>
      </c>
      <c r="L3072" s="43" t="s">
        <v>413</v>
      </c>
      <c r="M3072" s="43" t="s">
        <v>395</v>
      </c>
      <c r="N3072" s="43" t="s">
        <v>396</v>
      </c>
      <c r="O3072" s="68" t="s">
        <v>325</v>
      </c>
      <c r="P3072" s="68" t="s">
        <v>4838</v>
      </c>
      <c r="Q3072" s="57" t="str">
        <f>MID(Tabla1[[#This Row],[Aplicación]],14,1)</f>
        <v>2</v>
      </c>
      <c r="R3072" s="35" t="s">
        <v>265</v>
      </c>
      <c r="S3072" s="57" t="str">
        <f>MID(Tabla1[[#This Row],[Aplicación]],6,2)</f>
        <v>11</v>
      </c>
      <c r="T3072" s="54" t="str">
        <f>VLOOKUP(Tabla1[[#This Row],[AREA]],Hoja1!A:B,2,FALSE)</f>
        <v>11. Salud pública y seguridad ciudadana</v>
      </c>
      <c r="U3072" s="57" t="str">
        <f>MID(Tabla1[[#This Row],[Aplicación]],9,4)</f>
        <v>1321</v>
      </c>
      <c r="V3072" s="54" t="str">
        <f>VLOOKUP(Tabla1[[#This Row],[PROGRAMA]],Hoja1!A:B,2,FALSE)</f>
        <v>1321. Policía municipal</v>
      </c>
      <c r="W3072" s="57" t="str">
        <f>MID(Tabla1[[#This Row],[Aplicación]],14,2)</f>
        <v>21</v>
      </c>
      <c r="X3072" s="57" t="str">
        <f>MID(Tabla1[[#This Row],[Aplicación]],14,6)</f>
        <v>213</v>
      </c>
    </row>
    <row r="3073" spans="1:24" x14ac:dyDescent="0.25">
      <c r="A3073" s="60">
        <v>220240028981</v>
      </c>
      <c r="B3073" s="43" t="s">
        <v>390</v>
      </c>
      <c r="C3073" s="61">
        <v>45476</v>
      </c>
      <c r="D3073" s="60">
        <v>22024005417</v>
      </c>
      <c r="E3073" s="43" t="s">
        <v>1174</v>
      </c>
      <c r="F3073" s="62">
        <v>1000</v>
      </c>
      <c r="G3073" s="43" t="s">
        <v>18</v>
      </c>
      <c r="H3073" s="43" t="s">
        <v>5463</v>
      </c>
      <c r="I3073" s="69">
        <v>220</v>
      </c>
      <c r="J3073" s="43" t="s">
        <v>398</v>
      </c>
      <c r="K3073" s="43" t="s">
        <v>398</v>
      </c>
      <c r="L3073" s="43" t="s">
        <v>399</v>
      </c>
      <c r="M3073" s="43" t="s">
        <v>585</v>
      </c>
      <c r="N3073" s="43" t="s">
        <v>539</v>
      </c>
      <c r="O3073" s="68" t="s">
        <v>326</v>
      </c>
      <c r="P3073" s="68" t="s">
        <v>4838</v>
      </c>
      <c r="Q3073" s="57" t="str">
        <f>MID(Tabla1[[#This Row],[Aplicación]],14,1)</f>
        <v>2</v>
      </c>
      <c r="R3073" s="35" t="s">
        <v>265</v>
      </c>
      <c r="S3073" s="57" t="str">
        <f>MID(Tabla1[[#This Row],[Aplicación]],6,2)</f>
        <v>11</v>
      </c>
      <c r="T3073" s="54" t="str">
        <f>VLOOKUP(Tabla1[[#This Row],[AREA]],Hoja1!A:B,2,FALSE)</f>
        <v>11. Salud pública y seguridad ciudadana</v>
      </c>
      <c r="U3073" s="57" t="str">
        <f>MID(Tabla1[[#This Row],[Aplicación]],9,4)</f>
        <v>1321</v>
      </c>
      <c r="V3073" s="54" t="str">
        <f>VLOOKUP(Tabla1[[#This Row],[PROGRAMA]],Hoja1!A:B,2,FALSE)</f>
        <v>1321. Policía municipal</v>
      </c>
      <c r="W3073" s="57" t="str">
        <f>MID(Tabla1[[#This Row],[Aplicación]],14,2)</f>
        <v>21</v>
      </c>
      <c r="X3073" s="57" t="str">
        <f>MID(Tabla1[[#This Row],[Aplicación]],14,6)</f>
        <v>213</v>
      </c>
    </row>
    <row r="3074" spans="1:24" x14ac:dyDescent="0.25">
      <c r="A3074" s="60">
        <v>220240028565</v>
      </c>
      <c r="B3074" s="43" t="s">
        <v>702</v>
      </c>
      <c r="C3074" s="61">
        <v>45474</v>
      </c>
      <c r="D3074" s="60">
        <v>22024001012</v>
      </c>
      <c r="E3074" s="43" t="s">
        <v>1174</v>
      </c>
      <c r="F3074" s="62">
        <v>15.92</v>
      </c>
      <c r="G3074" s="43" t="s">
        <v>764</v>
      </c>
      <c r="H3074" s="43" t="s">
        <v>5537</v>
      </c>
      <c r="I3074" s="69">
        <v>300</v>
      </c>
      <c r="J3074" s="43" t="s">
        <v>398</v>
      </c>
      <c r="K3074" s="43" t="s">
        <v>398</v>
      </c>
      <c r="L3074" s="43" t="s">
        <v>413</v>
      </c>
      <c r="M3074" s="43" t="s">
        <v>395</v>
      </c>
      <c r="N3074" s="43" t="s">
        <v>396</v>
      </c>
      <c r="O3074" s="68" t="s">
        <v>325</v>
      </c>
      <c r="P3074" s="68" t="s">
        <v>4838</v>
      </c>
      <c r="Q3074" s="57" t="str">
        <f>MID(Tabla1[[#This Row],[Aplicación]],14,1)</f>
        <v>2</v>
      </c>
      <c r="R3074" s="35" t="s">
        <v>265</v>
      </c>
      <c r="S3074" s="57" t="str">
        <f>MID(Tabla1[[#This Row],[Aplicación]],6,2)</f>
        <v>11</v>
      </c>
      <c r="T3074" s="54" t="str">
        <f>VLOOKUP(Tabla1[[#This Row],[AREA]],Hoja1!A:B,2,FALSE)</f>
        <v>11. Salud pública y seguridad ciudadana</v>
      </c>
      <c r="U3074" s="57" t="str">
        <f>MID(Tabla1[[#This Row],[Aplicación]],9,4)</f>
        <v>1321</v>
      </c>
      <c r="V3074" s="54" t="str">
        <f>VLOOKUP(Tabla1[[#This Row],[PROGRAMA]],Hoja1!A:B,2,FALSE)</f>
        <v>1321. Policía municipal</v>
      </c>
      <c r="W3074" s="57" t="str">
        <f>MID(Tabla1[[#This Row],[Aplicación]],14,2)</f>
        <v>21</v>
      </c>
      <c r="X3074" s="57" t="str">
        <f>MID(Tabla1[[#This Row],[Aplicación]],14,6)</f>
        <v>213</v>
      </c>
    </row>
    <row r="3075" spans="1:24" x14ac:dyDescent="0.25">
      <c r="A3075" s="60">
        <v>220240028563</v>
      </c>
      <c r="B3075" s="43" t="s">
        <v>702</v>
      </c>
      <c r="C3075" s="61">
        <v>45474</v>
      </c>
      <c r="D3075" s="60">
        <v>22024001012</v>
      </c>
      <c r="E3075" s="43" t="s">
        <v>1174</v>
      </c>
      <c r="F3075" s="62">
        <v>77.319999999999993</v>
      </c>
      <c r="G3075" s="43" t="s">
        <v>676</v>
      </c>
      <c r="H3075" s="43" t="s">
        <v>5542</v>
      </c>
      <c r="I3075" s="69">
        <v>300</v>
      </c>
      <c r="J3075" s="43" t="s">
        <v>398</v>
      </c>
      <c r="K3075" s="43" t="s">
        <v>398</v>
      </c>
      <c r="L3075" s="43" t="s">
        <v>413</v>
      </c>
      <c r="M3075" s="43" t="s">
        <v>395</v>
      </c>
      <c r="N3075" s="43" t="s">
        <v>396</v>
      </c>
      <c r="O3075" s="68" t="s">
        <v>325</v>
      </c>
      <c r="P3075" s="68" t="s">
        <v>4838</v>
      </c>
      <c r="Q3075" s="57" t="str">
        <f>MID(Tabla1[[#This Row],[Aplicación]],14,1)</f>
        <v>2</v>
      </c>
      <c r="R3075" s="35" t="s">
        <v>265</v>
      </c>
      <c r="S3075" s="57" t="str">
        <f>MID(Tabla1[[#This Row],[Aplicación]],6,2)</f>
        <v>11</v>
      </c>
      <c r="T3075" s="54" t="str">
        <f>VLOOKUP(Tabla1[[#This Row],[AREA]],Hoja1!A:B,2,FALSE)</f>
        <v>11. Salud pública y seguridad ciudadana</v>
      </c>
      <c r="U3075" s="57" t="str">
        <f>MID(Tabla1[[#This Row],[Aplicación]],9,4)</f>
        <v>1321</v>
      </c>
      <c r="V3075" s="54" t="str">
        <f>VLOOKUP(Tabla1[[#This Row],[PROGRAMA]],Hoja1!A:B,2,FALSE)</f>
        <v>1321. Policía municipal</v>
      </c>
      <c r="W3075" s="57" t="str">
        <f>MID(Tabla1[[#This Row],[Aplicación]],14,2)</f>
        <v>21</v>
      </c>
      <c r="X3075" s="57" t="str">
        <f>MID(Tabla1[[#This Row],[Aplicación]],14,6)</f>
        <v>213</v>
      </c>
    </row>
    <row r="3076" spans="1:24" x14ac:dyDescent="0.25">
      <c r="A3076" s="60">
        <v>220240006921</v>
      </c>
      <c r="B3076" s="43" t="s">
        <v>702</v>
      </c>
      <c r="C3076" s="61">
        <v>45369</v>
      </c>
      <c r="D3076" s="60">
        <v>22024001011</v>
      </c>
      <c r="E3076" s="43" t="s">
        <v>1423</v>
      </c>
      <c r="F3076" s="62">
        <v>645.97</v>
      </c>
      <c r="G3076" s="43" t="s">
        <v>587</v>
      </c>
      <c r="H3076" s="43" t="s">
        <v>2159</v>
      </c>
      <c r="I3076" s="69">
        <v>300</v>
      </c>
      <c r="J3076" s="43" t="s">
        <v>398</v>
      </c>
      <c r="K3076" s="43" t="s">
        <v>398</v>
      </c>
      <c r="L3076" s="43" t="s">
        <v>399</v>
      </c>
      <c r="M3076" s="43" t="s">
        <v>395</v>
      </c>
      <c r="N3076" s="43" t="s">
        <v>396</v>
      </c>
      <c r="O3076" s="52" t="s">
        <v>325</v>
      </c>
      <c r="P3076" s="63" t="s">
        <v>276</v>
      </c>
      <c r="Q3076" s="57" t="str">
        <f>MID(Tabla1[[#This Row],[Aplicación]],14,1)</f>
        <v>2</v>
      </c>
      <c r="R3076" s="35" t="s">
        <v>265</v>
      </c>
      <c r="S3076" s="57" t="str">
        <f>MID(Tabla1[[#This Row],[Aplicación]],6,2)</f>
        <v>11</v>
      </c>
      <c r="T3076" s="54" t="str">
        <f>VLOOKUP(Tabla1[[#This Row],[AREA]],Hoja1!A:B,2,FALSE)</f>
        <v>11. Salud pública y seguridad ciudadana</v>
      </c>
      <c r="U3076" s="57" t="str">
        <f>MID(Tabla1[[#This Row],[Aplicación]],9,4)</f>
        <v>1321</v>
      </c>
      <c r="V3076" s="54" t="str">
        <f>VLOOKUP(Tabla1[[#This Row],[PROGRAMA]],Hoja1!A:B,2,FALSE)</f>
        <v>1321. Policía municipal</v>
      </c>
      <c r="W3076" s="57" t="str">
        <f>MID(Tabla1[[#This Row],[Aplicación]],14,2)</f>
        <v>21</v>
      </c>
      <c r="X3076" s="57" t="str">
        <f>MID(Tabla1[[#This Row],[Aplicación]],14,6)</f>
        <v>214</v>
      </c>
    </row>
    <row r="3077" spans="1:24" x14ac:dyDescent="0.25">
      <c r="A3077" s="60">
        <v>220240006888</v>
      </c>
      <c r="B3077" s="43" t="s">
        <v>702</v>
      </c>
      <c r="C3077" s="61">
        <v>45369</v>
      </c>
      <c r="D3077" s="60">
        <v>22024001011</v>
      </c>
      <c r="E3077" s="43" t="s">
        <v>1423</v>
      </c>
      <c r="F3077" s="62">
        <v>334.89</v>
      </c>
      <c r="G3077" s="43" t="s">
        <v>809</v>
      </c>
      <c r="H3077" s="43" t="s">
        <v>2160</v>
      </c>
      <c r="I3077" s="69">
        <v>300</v>
      </c>
      <c r="J3077" s="43" t="s">
        <v>398</v>
      </c>
      <c r="K3077" s="43" t="s">
        <v>398</v>
      </c>
      <c r="L3077" s="43" t="s">
        <v>399</v>
      </c>
      <c r="M3077" s="43" t="s">
        <v>395</v>
      </c>
      <c r="N3077" s="43" t="s">
        <v>396</v>
      </c>
      <c r="O3077" s="52" t="s">
        <v>325</v>
      </c>
      <c r="P3077" s="63" t="s">
        <v>276</v>
      </c>
      <c r="Q3077" s="57" t="str">
        <f>MID(Tabla1[[#This Row],[Aplicación]],14,1)</f>
        <v>2</v>
      </c>
      <c r="R3077" s="35" t="s">
        <v>265</v>
      </c>
      <c r="S3077" s="57" t="str">
        <f>MID(Tabla1[[#This Row],[Aplicación]],6,2)</f>
        <v>11</v>
      </c>
      <c r="T3077" s="54" t="str">
        <f>VLOOKUP(Tabla1[[#This Row],[AREA]],Hoja1!A:B,2,FALSE)</f>
        <v>11. Salud pública y seguridad ciudadana</v>
      </c>
      <c r="U3077" s="57" t="str">
        <f>MID(Tabla1[[#This Row],[Aplicación]],9,4)</f>
        <v>1321</v>
      </c>
      <c r="V3077" s="54" t="str">
        <f>VLOOKUP(Tabla1[[#This Row],[PROGRAMA]],Hoja1!A:B,2,FALSE)</f>
        <v>1321. Policía municipal</v>
      </c>
      <c r="W3077" s="57" t="str">
        <f>MID(Tabla1[[#This Row],[Aplicación]],14,2)</f>
        <v>21</v>
      </c>
      <c r="X3077" s="57" t="str">
        <f>MID(Tabla1[[#This Row],[Aplicación]],14,6)</f>
        <v>214</v>
      </c>
    </row>
    <row r="3078" spans="1:24" x14ac:dyDescent="0.25">
      <c r="A3078" s="60">
        <v>220240006890</v>
      </c>
      <c r="B3078" s="43" t="s">
        <v>702</v>
      </c>
      <c r="C3078" s="61">
        <v>45369</v>
      </c>
      <c r="D3078" s="60">
        <v>22024001011</v>
      </c>
      <c r="E3078" s="43" t="s">
        <v>1423</v>
      </c>
      <c r="F3078" s="62">
        <v>193.6</v>
      </c>
      <c r="G3078" s="43" t="s">
        <v>809</v>
      </c>
      <c r="H3078" s="43" t="s">
        <v>2161</v>
      </c>
      <c r="I3078" s="69">
        <v>300</v>
      </c>
      <c r="J3078" s="43" t="s">
        <v>398</v>
      </c>
      <c r="K3078" s="43" t="s">
        <v>398</v>
      </c>
      <c r="L3078" s="43" t="s">
        <v>399</v>
      </c>
      <c r="M3078" s="43" t="s">
        <v>395</v>
      </c>
      <c r="N3078" s="43" t="s">
        <v>396</v>
      </c>
      <c r="O3078" s="52" t="s">
        <v>325</v>
      </c>
      <c r="P3078" s="63" t="s">
        <v>276</v>
      </c>
      <c r="Q3078" s="57" t="str">
        <f>MID(Tabla1[[#This Row],[Aplicación]],14,1)</f>
        <v>2</v>
      </c>
      <c r="R3078" s="35" t="s">
        <v>265</v>
      </c>
      <c r="S3078" s="57" t="str">
        <f>MID(Tabla1[[#This Row],[Aplicación]],6,2)</f>
        <v>11</v>
      </c>
      <c r="T3078" s="54" t="str">
        <f>VLOOKUP(Tabla1[[#This Row],[AREA]],Hoja1!A:B,2,FALSE)</f>
        <v>11. Salud pública y seguridad ciudadana</v>
      </c>
      <c r="U3078" s="57" t="str">
        <f>MID(Tabla1[[#This Row],[Aplicación]],9,4)</f>
        <v>1321</v>
      </c>
      <c r="V3078" s="54" t="str">
        <f>VLOOKUP(Tabla1[[#This Row],[PROGRAMA]],Hoja1!A:B,2,FALSE)</f>
        <v>1321. Policía municipal</v>
      </c>
      <c r="W3078" s="57" t="str">
        <f>MID(Tabla1[[#This Row],[Aplicación]],14,2)</f>
        <v>21</v>
      </c>
      <c r="X3078" s="57" t="str">
        <f>MID(Tabla1[[#This Row],[Aplicación]],14,6)</f>
        <v>214</v>
      </c>
    </row>
    <row r="3079" spans="1:24" x14ac:dyDescent="0.25">
      <c r="A3079" s="60">
        <v>220240007682</v>
      </c>
      <c r="B3079" s="43" t="s">
        <v>702</v>
      </c>
      <c r="C3079" s="61">
        <v>45372</v>
      </c>
      <c r="D3079" s="60">
        <v>22024001011</v>
      </c>
      <c r="E3079" s="43" t="s">
        <v>1423</v>
      </c>
      <c r="F3079" s="62">
        <v>193.6</v>
      </c>
      <c r="G3079" s="43" t="s">
        <v>809</v>
      </c>
      <c r="H3079" s="43" t="s">
        <v>2162</v>
      </c>
      <c r="I3079" s="69">
        <v>300</v>
      </c>
      <c r="J3079" s="43" t="s">
        <v>398</v>
      </c>
      <c r="K3079" s="43" t="s">
        <v>398</v>
      </c>
      <c r="L3079" s="43" t="s">
        <v>399</v>
      </c>
      <c r="M3079" s="43" t="s">
        <v>395</v>
      </c>
      <c r="N3079" s="43" t="s">
        <v>396</v>
      </c>
      <c r="O3079" s="52" t="s">
        <v>325</v>
      </c>
      <c r="P3079" s="63" t="s">
        <v>276</v>
      </c>
      <c r="Q3079" s="57" t="str">
        <f>MID(Tabla1[[#This Row],[Aplicación]],14,1)</f>
        <v>2</v>
      </c>
      <c r="R3079" s="35" t="s">
        <v>265</v>
      </c>
      <c r="S3079" s="57" t="str">
        <f>MID(Tabla1[[#This Row],[Aplicación]],6,2)</f>
        <v>11</v>
      </c>
      <c r="T3079" s="54" t="str">
        <f>VLOOKUP(Tabla1[[#This Row],[AREA]],Hoja1!A:B,2,FALSE)</f>
        <v>11. Salud pública y seguridad ciudadana</v>
      </c>
      <c r="U3079" s="57" t="str">
        <f>MID(Tabla1[[#This Row],[Aplicación]],9,4)</f>
        <v>1321</v>
      </c>
      <c r="V3079" s="54" t="str">
        <f>VLOOKUP(Tabla1[[#This Row],[PROGRAMA]],Hoja1!A:B,2,FALSE)</f>
        <v>1321. Policía municipal</v>
      </c>
      <c r="W3079" s="57" t="str">
        <f>MID(Tabla1[[#This Row],[Aplicación]],14,2)</f>
        <v>21</v>
      </c>
      <c r="X3079" s="57" t="str">
        <f>MID(Tabla1[[#This Row],[Aplicación]],14,6)</f>
        <v>214</v>
      </c>
    </row>
    <row r="3080" spans="1:24" x14ac:dyDescent="0.25">
      <c r="A3080" s="60">
        <v>220240005360</v>
      </c>
      <c r="B3080" s="43" t="s">
        <v>390</v>
      </c>
      <c r="C3080" s="61">
        <v>45359</v>
      </c>
      <c r="D3080" s="60">
        <v>22024003259</v>
      </c>
      <c r="E3080" s="43" t="s">
        <v>1423</v>
      </c>
      <c r="F3080" s="62">
        <v>2096.5</v>
      </c>
      <c r="G3080" s="43" t="s">
        <v>1001</v>
      </c>
      <c r="H3080" s="43" t="s">
        <v>2305</v>
      </c>
      <c r="I3080" s="69">
        <v>220</v>
      </c>
      <c r="J3080" s="43" t="s">
        <v>398</v>
      </c>
      <c r="K3080" s="43" t="s">
        <v>398</v>
      </c>
      <c r="L3080" s="43" t="s">
        <v>399</v>
      </c>
      <c r="M3080" s="43" t="s">
        <v>585</v>
      </c>
      <c r="N3080" s="43" t="s">
        <v>539</v>
      </c>
      <c r="O3080" s="52" t="s">
        <v>326</v>
      </c>
      <c r="P3080" s="63" t="s">
        <v>276</v>
      </c>
      <c r="Q3080" s="57" t="str">
        <f>MID(Tabla1[[#This Row],[Aplicación]],14,1)</f>
        <v>2</v>
      </c>
      <c r="R3080" s="35" t="s">
        <v>265</v>
      </c>
      <c r="S3080" s="57" t="str">
        <f>MID(Tabla1[[#This Row],[Aplicación]],6,2)</f>
        <v>11</v>
      </c>
      <c r="T3080" s="54" t="str">
        <f>VLOOKUP(Tabla1[[#This Row],[AREA]],Hoja1!A:B,2,FALSE)</f>
        <v>11. Salud pública y seguridad ciudadana</v>
      </c>
      <c r="U3080" s="57" t="str">
        <f>MID(Tabla1[[#This Row],[Aplicación]],9,4)</f>
        <v>1321</v>
      </c>
      <c r="V3080" s="54" t="str">
        <f>VLOOKUP(Tabla1[[#This Row],[PROGRAMA]],Hoja1!A:B,2,FALSE)</f>
        <v>1321. Policía municipal</v>
      </c>
      <c r="W3080" s="57" t="str">
        <f>MID(Tabla1[[#This Row],[Aplicación]],14,2)</f>
        <v>21</v>
      </c>
      <c r="X3080" s="57" t="str">
        <f>MID(Tabla1[[#This Row],[Aplicación]],14,6)</f>
        <v>214</v>
      </c>
    </row>
    <row r="3081" spans="1:24" x14ac:dyDescent="0.25">
      <c r="A3081" s="60">
        <v>220240006642</v>
      </c>
      <c r="B3081" s="43" t="s">
        <v>390</v>
      </c>
      <c r="C3081" s="61">
        <v>45365</v>
      </c>
      <c r="D3081" s="60">
        <v>22024003379</v>
      </c>
      <c r="E3081" s="43" t="s">
        <v>1423</v>
      </c>
      <c r="F3081" s="62">
        <v>2120</v>
      </c>
      <c r="G3081" s="43" t="s">
        <v>727</v>
      </c>
      <c r="H3081" s="43" t="s">
        <v>2306</v>
      </c>
      <c r="I3081" s="69">
        <v>220</v>
      </c>
      <c r="J3081" s="43" t="s">
        <v>398</v>
      </c>
      <c r="K3081" s="43" t="s">
        <v>398</v>
      </c>
      <c r="L3081" s="43" t="s">
        <v>399</v>
      </c>
      <c r="M3081" s="43" t="s">
        <v>585</v>
      </c>
      <c r="N3081" s="43" t="s">
        <v>539</v>
      </c>
      <c r="O3081" s="52" t="s">
        <v>326</v>
      </c>
      <c r="P3081" s="63" t="s">
        <v>276</v>
      </c>
      <c r="Q3081" s="57" t="str">
        <f>MID(Tabla1[[#This Row],[Aplicación]],14,1)</f>
        <v>2</v>
      </c>
      <c r="R3081" s="35" t="s">
        <v>265</v>
      </c>
      <c r="S3081" s="57" t="str">
        <f>MID(Tabla1[[#This Row],[Aplicación]],6,2)</f>
        <v>11</v>
      </c>
      <c r="T3081" s="54" t="str">
        <f>VLOOKUP(Tabla1[[#This Row],[AREA]],Hoja1!A:B,2,FALSE)</f>
        <v>11. Salud pública y seguridad ciudadana</v>
      </c>
      <c r="U3081" s="57" t="str">
        <f>MID(Tabla1[[#This Row],[Aplicación]],9,4)</f>
        <v>1321</v>
      </c>
      <c r="V3081" s="54" t="str">
        <f>VLOOKUP(Tabla1[[#This Row],[PROGRAMA]],Hoja1!A:B,2,FALSE)</f>
        <v>1321. Policía municipal</v>
      </c>
      <c r="W3081" s="57" t="str">
        <f>MID(Tabla1[[#This Row],[Aplicación]],14,2)</f>
        <v>21</v>
      </c>
      <c r="X3081" s="57" t="str">
        <f>MID(Tabla1[[#This Row],[Aplicación]],14,6)</f>
        <v>214</v>
      </c>
    </row>
    <row r="3082" spans="1:24" x14ac:dyDescent="0.25">
      <c r="A3082" s="53">
        <v>220240006929</v>
      </c>
      <c r="B3082" s="45" t="s">
        <v>702</v>
      </c>
      <c r="C3082" s="50">
        <v>45369</v>
      </c>
      <c r="D3082" s="44">
        <v>22024001011</v>
      </c>
      <c r="E3082" s="45" t="s">
        <v>1423</v>
      </c>
      <c r="F3082" s="51">
        <v>56.51</v>
      </c>
      <c r="G3082" s="45" t="s">
        <v>765</v>
      </c>
      <c r="H3082" s="45" t="s">
        <v>2356</v>
      </c>
      <c r="I3082" s="53">
        <v>300</v>
      </c>
      <c r="J3082" s="45" t="s">
        <v>398</v>
      </c>
      <c r="K3082" s="45" t="s">
        <v>398</v>
      </c>
      <c r="L3082" s="45" t="s">
        <v>399</v>
      </c>
      <c r="M3082" s="45" t="s">
        <v>395</v>
      </c>
      <c r="N3082" s="45" t="s">
        <v>396</v>
      </c>
      <c r="O3082" s="52" t="s">
        <v>325</v>
      </c>
      <c r="P3082" s="63" t="s">
        <v>276</v>
      </c>
      <c r="Q3082" s="57" t="str">
        <f>MID(Tabla1[[#This Row],[Aplicación]],14,1)</f>
        <v>2</v>
      </c>
      <c r="R3082" s="35" t="s">
        <v>265</v>
      </c>
      <c r="S3082" s="57" t="str">
        <f>MID(Tabla1[[#This Row],[Aplicación]],6,2)</f>
        <v>11</v>
      </c>
      <c r="T3082" s="54" t="str">
        <f>VLOOKUP(Tabla1[[#This Row],[AREA]],Hoja1!A:B,2,FALSE)</f>
        <v>11. Salud pública y seguridad ciudadana</v>
      </c>
      <c r="U3082" s="57" t="str">
        <f>MID(Tabla1[[#This Row],[Aplicación]],9,4)</f>
        <v>1321</v>
      </c>
      <c r="V3082" s="54" t="str">
        <f>VLOOKUP(Tabla1[[#This Row],[PROGRAMA]],Hoja1!A:B,2,FALSE)</f>
        <v>1321. Policía municipal</v>
      </c>
      <c r="W3082" s="57" t="str">
        <f>MID(Tabla1[[#This Row],[Aplicación]],14,2)</f>
        <v>21</v>
      </c>
      <c r="X3082" s="57" t="str">
        <f>MID(Tabla1[[#This Row],[Aplicación]],14,6)</f>
        <v>214</v>
      </c>
    </row>
    <row r="3083" spans="1:24" x14ac:dyDescent="0.25">
      <c r="A3083" s="60">
        <v>220240006919</v>
      </c>
      <c r="B3083" s="43" t="s">
        <v>702</v>
      </c>
      <c r="C3083" s="61">
        <v>45369</v>
      </c>
      <c r="D3083" s="60">
        <v>22024001011</v>
      </c>
      <c r="E3083" s="43" t="s">
        <v>1423</v>
      </c>
      <c r="F3083" s="62">
        <v>1854.08</v>
      </c>
      <c r="G3083" s="43" t="s">
        <v>766</v>
      </c>
      <c r="H3083" s="43" t="s">
        <v>2362</v>
      </c>
      <c r="I3083" s="69">
        <v>300</v>
      </c>
      <c r="J3083" s="43" t="s">
        <v>398</v>
      </c>
      <c r="K3083" s="43" t="s">
        <v>398</v>
      </c>
      <c r="L3083" s="43" t="s">
        <v>399</v>
      </c>
      <c r="M3083" s="43" t="s">
        <v>395</v>
      </c>
      <c r="N3083" s="43" t="s">
        <v>396</v>
      </c>
      <c r="O3083" s="52" t="s">
        <v>325</v>
      </c>
      <c r="P3083" s="63" t="s">
        <v>276</v>
      </c>
      <c r="Q3083" s="57" t="str">
        <f>MID(Tabla1[[#This Row],[Aplicación]],14,1)</f>
        <v>2</v>
      </c>
      <c r="R3083" s="35" t="s">
        <v>265</v>
      </c>
      <c r="S3083" s="57" t="str">
        <f>MID(Tabla1[[#This Row],[Aplicación]],6,2)</f>
        <v>11</v>
      </c>
      <c r="T3083" s="54" t="str">
        <f>VLOOKUP(Tabla1[[#This Row],[AREA]],Hoja1!A:B,2,FALSE)</f>
        <v>11. Salud pública y seguridad ciudadana</v>
      </c>
      <c r="U3083" s="57" t="str">
        <f>MID(Tabla1[[#This Row],[Aplicación]],9,4)</f>
        <v>1321</v>
      </c>
      <c r="V3083" s="54" t="str">
        <f>VLOOKUP(Tabla1[[#This Row],[PROGRAMA]],Hoja1!A:B,2,FALSE)</f>
        <v>1321. Policía municipal</v>
      </c>
      <c r="W3083" s="57" t="str">
        <f>MID(Tabla1[[#This Row],[Aplicación]],14,2)</f>
        <v>21</v>
      </c>
      <c r="X3083" s="57" t="str">
        <f>MID(Tabla1[[#This Row],[Aplicación]],14,6)</f>
        <v>214</v>
      </c>
    </row>
    <row r="3084" spans="1:24" x14ac:dyDescent="0.25">
      <c r="A3084" s="60">
        <v>220240006931</v>
      </c>
      <c r="B3084" s="43" t="s">
        <v>702</v>
      </c>
      <c r="C3084" s="61">
        <v>45369</v>
      </c>
      <c r="D3084" s="60">
        <v>22024001011</v>
      </c>
      <c r="E3084" s="43" t="s">
        <v>1423</v>
      </c>
      <c r="F3084" s="62">
        <v>128.24</v>
      </c>
      <c r="G3084" s="43" t="s">
        <v>766</v>
      </c>
      <c r="H3084" s="43" t="s">
        <v>2371</v>
      </c>
      <c r="I3084" s="69">
        <v>300</v>
      </c>
      <c r="J3084" s="43" t="s">
        <v>398</v>
      </c>
      <c r="K3084" s="43" t="s">
        <v>398</v>
      </c>
      <c r="L3084" s="43" t="s">
        <v>399</v>
      </c>
      <c r="M3084" s="43" t="s">
        <v>395</v>
      </c>
      <c r="N3084" s="43" t="s">
        <v>396</v>
      </c>
      <c r="O3084" s="52" t="s">
        <v>325</v>
      </c>
      <c r="P3084" s="63" t="s">
        <v>276</v>
      </c>
      <c r="Q3084" s="57" t="str">
        <f>MID(Tabla1[[#This Row],[Aplicación]],14,1)</f>
        <v>2</v>
      </c>
      <c r="R3084" s="35" t="s">
        <v>265</v>
      </c>
      <c r="S3084" s="57" t="str">
        <f>MID(Tabla1[[#This Row],[Aplicación]],6,2)</f>
        <v>11</v>
      </c>
      <c r="T3084" s="54" t="str">
        <f>VLOOKUP(Tabla1[[#This Row],[AREA]],Hoja1!A:B,2,FALSE)</f>
        <v>11. Salud pública y seguridad ciudadana</v>
      </c>
      <c r="U3084" s="57" t="str">
        <f>MID(Tabla1[[#This Row],[Aplicación]],9,4)</f>
        <v>1321</v>
      </c>
      <c r="V3084" s="54" t="str">
        <f>VLOOKUP(Tabla1[[#This Row],[PROGRAMA]],Hoja1!A:B,2,FALSE)</f>
        <v>1321. Policía municipal</v>
      </c>
      <c r="W3084" s="57" t="str">
        <f>MID(Tabla1[[#This Row],[Aplicación]],14,2)</f>
        <v>21</v>
      </c>
      <c r="X3084" s="57" t="str">
        <f>MID(Tabla1[[#This Row],[Aplicación]],14,6)</f>
        <v>214</v>
      </c>
    </row>
    <row r="3085" spans="1:24" x14ac:dyDescent="0.25">
      <c r="A3085" s="60">
        <v>220240006855</v>
      </c>
      <c r="B3085" s="43" t="s">
        <v>702</v>
      </c>
      <c r="C3085" s="61">
        <v>45369</v>
      </c>
      <c r="D3085" s="60">
        <v>22024001011</v>
      </c>
      <c r="E3085" s="43" t="s">
        <v>1423</v>
      </c>
      <c r="F3085" s="62">
        <v>108.9</v>
      </c>
      <c r="G3085" s="43" t="s">
        <v>766</v>
      </c>
      <c r="H3085" s="43" t="s">
        <v>2372</v>
      </c>
      <c r="I3085" s="69">
        <v>300</v>
      </c>
      <c r="J3085" s="43" t="s">
        <v>398</v>
      </c>
      <c r="K3085" s="43" t="s">
        <v>398</v>
      </c>
      <c r="L3085" s="43" t="s">
        <v>399</v>
      </c>
      <c r="M3085" s="43" t="s">
        <v>395</v>
      </c>
      <c r="N3085" s="43" t="s">
        <v>396</v>
      </c>
      <c r="O3085" s="52" t="s">
        <v>325</v>
      </c>
      <c r="P3085" s="63" t="s">
        <v>276</v>
      </c>
      <c r="Q3085" s="57" t="str">
        <f>MID(Tabla1[[#This Row],[Aplicación]],14,1)</f>
        <v>2</v>
      </c>
      <c r="R3085" s="35" t="s">
        <v>265</v>
      </c>
      <c r="S3085" s="57" t="str">
        <f>MID(Tabla1[[#This Row],[Aplicación]],6,2)</f>
        <v>11</v>
      </c>
      <c r="T3085" s="54" t="str">
        <f>VLOOKUP(Tabla1[[#This Row],[AREA]],Hoja1!A:B,2,FALSE)</f>
        <v>11. Salud pública y seguridad ciudadana</v>
      </c>
      <c r="U3085" s="57" t="str">
        <f>MID(Tabla1[[#This Row],[Aplicación]],9,4)</f>
        <v>1321</v>
      </c>
      <c r="V3085" s="54" t="str">
        <f>VLOOKUP(Tabla1[[#This Row],[PROGRAMA]],Hoja1!A:B,2,FALSE)</f>
        <v>1321. Policía municipal</v>
      </c>
      <c r="W3085" s="57" t="str">
        <f>MID(Tabla1[[#This Row],[Aplicación]],14,2)</f>
        <v>21</v>
      </c>
      <c r="X3085" s="57" t="str">
        <f>MID(Tabla1[[#This Row],[Aplicación]],14,6)</f>
        <v>214</v>
      </c>
    </row>
    <row r="3086" spans="1:24" x14ac:dyDescent="0.25">
      <c r="A3086" s="60">
        <v>220240006857</v>
      </c>
      <c r="B3086" s="43" t="s">
        <v>702</v>
      </c>
      <c r="C3086" s="61">
        <v>45369</v>
      </c>
      <c r="D3086" s="60">
        <v>22024001011</v>
      </c>
      <c r="E3086" s="43" t="s">
        <v>1423</v>
      </c>
      <c r="F3086" s="62">
        <v>102.85</v>
      </c>
      <c r="G3086" s="43" t="s">
        <v>766</v>
      </c>
      <c r="H3086" s="43" t="s">
        <v>2373</v>
      </c>
      <c r="I3086" s="69">
        <v>300</v>
      </c>
      <c r="J3086" s="43" t="s">
        <v>398</v>
      </c>
      <c r="K3086" s="43" t="s">
        <v>398</v>
      </c>
      <c r="L3086" s="43" t="s">
        <v>399</v>
      </c>
      <c r="M3086" s="43" t="s">
        <v>395</v>
      </c>
      <c r="N3086" s="43" t="s">
        <v>396</v>
      </c>
      <c r="O3086" s="52" t="s">
        <v>325</v>
      </c>
      <c r="P3086" s="63" t="s">
        <v>276</v>
      </c>
      <c r="Q3086" s="57" t="str">
        <f>MID(Tabla1[[#This Row],[Aplicación]],14,1)</f>
        <v>2</v>
      </c>
      <c r="R3086" s="35" t="s">
        <v>265</v>
      </c>
      <c r="S3086" s="57" t="str">
        <f>MID(Tabla1[[#This Row],[Aplicación]],6,2)</f>
        <v>11</v>
      </c>
      <c r="T3086" s="54" t="str">
        <f>VLOOKUP(Tabla1[[#This Row],[AREA]],Hoja1!A:B,2,FALSE)</f>
        <v>11. Salud pública y seguridad ciudadana</v>
      </c>
      <c r="U3086" s="57" t="str">
        <f>MID(Tabla1[[#This Row],[Aplicación]],9,4)</f>
        <v>1321</v>
      </c>
      <c r="V3086" s="54" t="str">
        <f>VLOOKUP(Tabla1[[#This Row],[PROGRAMA]],Hoja1!A:B,2,FALSE)</f>
        <v>1321. Policía municipal</v>
      </c>
      <c r="W3086" s="57" t="str">
        <f>MID(Tabla1[[#This Row],[Aplicación]],14,2)</f>
        <v>21</v>
      </c>
      <c r="X3086" s="57" t="str">
        <f>MID(Tabla1[[#This Row],[Aplicación]],14,6)</f>
        <v>214</v>
      </c>
    </row>
    <row r="3087" spans="1:24" x14ac:dyDescent="0.25">
      <c r="A3087" s="60">
        <v>220240006896</v>
      </c>
      <c r="B3087" s="43" t="s">
        <v>702</v>
      </c>
      <c r="C3087" s="61">
        <v>45369</v>
      </c>
      <c r="D3087" s="60">
        <v>22024001011</v>
      </c>
      <c r="E3087" s="43" t="s">
        <v>1423</v>
      </c>
      <c r="F3087" s="62">
        <v>756.81</v>
      </c>
      <c r="G3087" s="43" t="s">
        <v>767</v>
      </c>
      <c r="H3087" s="43" t="s">
        <v>2447</v>
      </c>
      <c r="I3087" s="69">
        <v>300</v>
      </c>
      <c r="J3087" s="43" t="s">
        <v>398</v>
      </c>
      <c r="K3087" s="43" t="s">
        <v>398</v>
      </c>
      <c r="L3087" s="43" t="s">
        <v>399</v>
      </c>
      <c r="M3087" s="43" t="s">
        <v>395</v>
      </c>
      <c r="N3087" s="43" t="s">
        <v>396</v>
      </c>
      <c r="O3087" s="52" t="s">
        <v>325</v>
      </c>
      <c r="P3087" s="63" t="s">
        <v>276</v>
      </c>
      <c r="Q3087" s="57" t="str">
        <f>MID(Tabla1[[#This Row],[Aplicación]],14,1)</f>
        <v>2</v>
      </c>
      <c r="R3087" s="35" t="s">
        <v>265</v>
      </c>
      <c r="S3087" s="57" t="str">
        <f>MID(Tabla1[[#This Row],[Aplicación]],6,2)</f>
        <v>11</v>
      </c>
      <c r="T3087" s="54" t="str">
        <f>VLOOKUP(Tabla1[[#This Row],[AREA]],Hoja1!A:B,2,FALSE)</f>
        <v>11. Salud pública y seguridad ciudadana</v>
      </c>
      <c r="U3087" s="57" t="str">
        <f>MID(Tabla1[[#This Row],[Aplicación]],9,4)</f>
        <v>1321</v>
      </c>
      <c r="V3087" s="54" t="str">
        <f>VLOOKUP(Tabla1[[#This Row],[PROGRAMA]],Hoja1!A:B,2,FALSE)</f>
        <v>1321. Policía municipal</v>
      </c>
      <c r="W3087" s="57" t="str">
        <f>MID(Tabla1[[#This Row],[Aplicación]],14,2)</f>
        <v>21</v>
      </c>
      <c r="X3087" s="57" t="str">
        <f>MID(Tabla1[[#This Row],[Aplicación]],14,6)</f>
        <v>214</v>
      </c>
    </row>
    <row r="3088" spans="1:24" x14ac:dyDescent="0.25">
      <c r="A3088" s="60">
        <v>220240007898</v>
      </c>
      <c r="B3088" s="43" t="s">
        <v>702</v>
      </c>
      <c r="C3088" s="61">
        <v>45372</v>
      </c>
      <c r="D3088" s="60">
        <v>22024001011</v>
      </c>
      <c r="E3088" s="43" t="s">
        <v>1423</v>
      </c>
      <c r="F3088" s="62">
        <v>282.87</v>
      </c>
      <c r="G3088" s="43" t="s">
        <v>767</v>
      </c>
      <c r="H3088" s="43" t="s">
        <v>2449</v>
      </c>
      <c r="I3088" s="69">
        <v>300</v>
      </c>
      <c r="J3088" s="43" t="s">
        <v>398</v>
      </c>
      <c r="K3088" s="43" t="s">
        <v>398</v>
      </c>
      <c r="L3088" s="43" t="s">
        <v>399</v>
      </c>
      <c r="M3088" s="43" t="s">
        <v>395</v>
      </c>
      <c r="N3088" s="43" t="s">
        <v>396</v>
      </c>
      <c r="O3088" s="52" t="s">
        <v>325</v>
      </c>
      <c r="P3088" s="63" t="s">
        <v>276</v>
      </c>
      <c r="Q3088" s="57" t="str">
        <f>MID(Tabla1[[#This Row],[Aplicación]],14,1)</f>
        <v>2</v>
      </c>
      <c r="R3088" s="35" t="s">
        <v>265</v>
      </c>
      <c r="S3088" s="57" t="str">
        <f>MID(Tabla1[[#This Row],[Aplicación]],6,2)</f>
        <v>11</v>
      </c>
      <c r="T3088" s="54" t="str">
        <f>VLOOKUP(Tabla1[[#This Row],[AREA]],Hoja1!A:B,2,FALSE)</f>
        <v>11. Salud pública y seguridad ciudadana</v>
      </c>
      <c r="U3088" s="57" t="str">
        <f>MID(Tabla1[[#This Row],[Aplicación]],9,4)</f>
        <v>1321</v>
      </c>
      <c r="V3088" s="54" t="str">
        <f>VLOOKUP(Tabla1[[#This Row],[PROGRAMA]],Hoja1!A:B,2,FALSE)</f>
        <v>1321. Policía municipal</v>
      </c>
      <c r="W3088" s="57" t="str">
        <f>MID(Tabla1[[#This Row],[Aplicación]],14,2)</f>
        <v>21</v>
      </c>
      <c r="X3088" s="57" t="str">
        <f>MID(Tabla1[[#This Row],[Aplicación]],14,6)</f>
        <v>214</v>
      </c>
    </row>
    <row r="3089" spans="1:24" x14ac:dyDescent="0.25">
      <c r="A3089" s="60">
        <v>220240006892</v>
      </c>
      <c r="B3089" s="43" t="s">
        <v>702</v>
      </c>
      <c r="C3089" s="61">
        <v>45369</v>
      </c>
      <c r="D3089" s="60">
        <v>22024001011</v>
      </c>
      <c r="E3089" s="43" t="s">
        <v>1423</v>
      </c>
      <c r="F3089" s="62">
        <v>111.22</v>
      </c>
      <c r="G3089" s="43" t="s">
        <v>767</v>
      </c>
      <c r="H3089" s="43" t="s">
        <v>2451</v>
      </c>
      <c r="I3089" s="69">
        <v>300</v>
      </c>
      <c r="J3089" s="43" t="s">
        <v>398</v>
      </c>
      <c r="K3089" s="43" t="s">
        <v>398</v>
      </c>
      <c r="L3089" s="43" t="s">
        <v>399</v>
      </c>
      <c r="M3089" s="43" t="s">
        <v>395</v>
      </c>
      <c r="N3089" s="43" t="s">
        <v>396</v>
      </c>
      <c r="O3089" s="52" t="s">
        <v>325</v>
      </c>
      <c r="P3089" s="63" t="s">
        <v>276</v>
      </c>
      <c r="Q3089" s="57" t="str">
        <f>MID(Tabla1[[#This Row],[Aplicación]],14,1)</f>
        <v>2</v>
      </c>
      <c r="R3089" s="35" t="s">
        <v>265</v>
      </c>
      <c r="S3089" s="57" t="str">
        <f>MID(Tabla1[[#This Row],[Aplicación]],6,2)</f>
        <v>11</v>
      </c>
      <c r="T3089" s="54" t="str">
        <f>VLOOKUP(Tabla1[[#This Row],[AREA]],Hoja1!A:B,2,FALSE)</f>
        <v>11. Salud pública y seguridad ciudadana</v>
      </c>
      <c r="U3089" s="57" t="str">
        <f>MID(Tabla1[[#This Row],[Aplicación]],9,4)</f>
        <v>1321</v>
      </c>
      <c r="V3089" s="54" t="str">
        <f>VLOOKUP(Tabla1[[#This Row],[PROGRAMA]],Hoja1!A:B,2,FALSE)</f>
        <v>1321. Policía municipal</v>
      </c>
      <c r="W3089" s="57" t="str">
        <f>MID(Tabla1[[#This Row],[Aplicación]],14,2)</f>
        <v>21</v>
      </c>
      <c r="X3089" s="57" t="str">
        <f>MID(Tabla1[[#This Row],[Aplicación]],14,6)</f>
        <v>214</v>
      </c>
    </row>
    <row r="3090" spans="1:24" x14ac:dyDescent="0.25">
      <c r="A3090" s="60">
        <v>220240006894</v>
      </c>
      <c r="B3090" s="43" t="s">
        <v>702</v>
      </c>
      <c r="C3090" s="61">
        <v>45369</v>
      </c>
      <c r="D3090" s="60">
        <v>22024001011</v>
      </c>
      <c r="E3090" s="43" t="s">
        <v>1423</v>
      </c>
      <c r="F3090" s="62">
        <v>96.8</v>
      </c>
      <c r="G3090" s="43" t="s">
        <v>767</v>
      </c>
      <c r="H3090" s="43" t="s">
        <v>2452</v>
      </c>
      <c r="I3090" s="69">
        <v>300</v>
      </c>
      <c r="J3090" s="43" t="s">
        <v>398</v>
      </c>
      <c r="K3090" s="43" t="s">
        <v>398</v>
      </c>
      <c r="L3090" s="43" t="s">
        <v>399</v>
      </c>
      <c r="M3090" s="43" t="s">
        <v>395</v>
      </c>
      <c r="N3090" s="43" t="s">
        <v>396</v>
      </c>
      <c r="O3090" s="52" t="s">
        <v>325</v>
      </c>
      <c r="P3090" s="63" t="s">
        <v>276</v>
      </c>
      <c r="Q3090" s="57" t="str">
        <f>MID(Tabla1[[#This Row],[Aplicación]],14,1)</f>
        <v>2</v>
      </c>
      <c r="R3090" s="35" t="s">
        <v>265</v>
      </c>
      <c r="S3090" s="57" t="str">
        <f>MID(Tabla1[[#This Row],[Aplicación]],6,2)</f>
        <v>11</v>
      </c>
      <c r="T3090" s="54" t="str">
        <f>VLOOKUP(Tabla1[[#This Row],[AREA]],Hoja1!A:B,2,FALSE)</f>
        <v>11. Salud pública y seguridad ciudadana</v>
      </c>
      <c r="U3090" s="57" t="str">
        <f>MID(Tabla1[[#This Row],[Aplicación]],9,4)</f>
        <v>1321</v>
      </c>
      <c r="V3090" s="54" t="str">
        <f>VLOOKUP(Tabla1[[#This Row],[PROGRAMA]],Hoja1!A:B,2,FALSE)</f>
        <v>1321. Policía municipal</v>
      </c>
      <c r="W3090" s="57" t="str">
        <f>MID(Tabla1[[#This Row],[Aplicación]],14,2)</f>
        <v>21</v>
      </c>
      <c r="X3090" s="57" t="str">
        <f>MID(Tabla1[[#This Row],[Aplicación]],14,6)</f>
        <v>214</v>
      </c>
    </row>
    <row r="3091" spans="1:24" x14ac:dyDescent="0.25">
      <c r="A3091" s="60">
        <v>220240006933</v>
      </c>
      <c r="B3091" s="43" t="s">
        <v>702</v>
      </c>
      <c r="C3091" s="61">
        <v>45369</v>
      </c>
      <c r="D3091" s="60">
        <v>22024001011</v>
      </c>
      <c r="E3091" s="43" t="s">
        <v>1423</v>
      </c>
      <c r="F3091" s="62">
        <v>1215.6300000000001</v>
      </c>
      <c r="G3091" s="43" t="s">
        <v>812</v>
      </c>
      <c r="H3091" s="43" t="s">
        <v>2744</v>
      </c>
      <c r="I3091" s="69">
        <v>300</v>
      </c>
      <c r="J3091" s="43" t="s">
        <v>398</v>
      </c>
      <c r="K3091" s="43" t="s">
        <v>398</v>
      </c>
      <c r="L3091" s="43" t="s">
        <v>399</v>
      </c>
      <c r="M3091" s="43" t="s">
        <v>395</v>
      </c>
      <c r="N3091" s="43" t="s">
        <v>396</v>
      </c>
      <c r="O3091" s="52" t="s">
        <v>325</v>
      </c>
      <c r="P3091" s="63" t="s">
        <v>276</v>
      </c>
      <c r="Q3091" s="57" t="str">
        <f>MID(Tabla1[[#This Row],[Aplicación]],14,1)</f>
        <v>2</v>
      </c>
      <c r="R3091" s="35" t="s">
        <v>265</v>
      </c>
      <c r="S3091" s="57" t="str">
        <f>MID(Tabla1[[#This Row],[Aplicación]],6,2)</f>
        <v>11</v>
      </c>
      <c r="T3091" s="54" t="str">
        <f>VLOOKUP(Tabla1[[#This Row],[AREA]],Hoja1!A:B,2,FALSE)</f>
        <v>11. Salud pública y seguridad ciudadana</v>
      </c>
      <c r="U3091" s="57" t="str">
        <f>MID(Tabla1[[#This Row],[Aplicación]],9,4)</f>
        <v>1321</v>
      </c>
      <c r="V3091" s="54" t="str">
        <f>VLOOKUP(Tabla1[[#This Row],[PROGRAMA]],Hoja1!A:B,2,FALSE)</f>
        <v>1321. Policía municipal</v>
      </c>
      <c r="W3091" s="57" t="str">
        <f>MID(Tabla1[[#This Row],[Aplicación]],14,2)</f>
        <v>21</v>
      </c>
      <c r="X3091" s="57" t="str">
        <f>MID(Tabla1[[#This Row],[Aplicación]],14,6)</f>
        <v>214</v>
      </c>
    </row>
    <row r="3092" spans="1:24" x14ac:dyDescent="0.25">
      <c r="A3092" s="60">
        <v>220240007770</v>
      </c>
      <c r="B3092" s="43" t="s">
        <v>702</v>
      </c>
      <c r="C3092" s="61">
        <v>45372</v>
      </c>
      <c r="D3092" s="60">
        <v>22024001011</v>
      </c>
      <c r="E3092" s="43" t="s">
        <v>1423</v>
      </c>
      <c r="F3092" s="62">
        <v>748.46</v>
      </c>
      <c r="G3092" s="43" t="s">
        <v>812</v>
      </c>
      <c r="H3092" s="43" t="s">
        <v>2745</v>
      </c>
      <c r="I3092" s="69">
        <v>300</v>
      </c>
      <c r="J3092" s="43" t="s">
        <v>398</v>
      </c>
      <c r="K3092" s="43" t="s">
        <v>398</v>
      </c>
      <c r="L3092" s="43" t="s">
        <v>399</v>
      </c>
      <c r="M3092" s="43" t="s">
        <v>395</v>
      </c>
      <c r="N3092" s="43" t="s">
        <v>396</v>
      </c>
      <c r="O3092" s="52" t="s">
        <v>325</v>
      </c>
      <c r="P3092" s="63" t="s">
        <v>276</v>
      </c>
      <c r="Q3092" s="57" t="str">
        <f>MID(Tabla1[[#This Row],[Aplicación]],14,1)</f>
        <v>2</v>
      </c>
      <c r="R3092" s="35" t="s">
        <v>265</v>
      </c>
      <c r="S3092" s="57" t="str">
        <f>MID(Tabla1[[#This Row],[Aplicación]],6,2)</f>
        <v>11</v>
      </c>
      <c r="T3092" s="54" t="str">
        <f>VLOOKUP(Tabla1[[#This Row],[AREA]],Hoja1!A:B,2,FALSE)</f>
        <v>11. Salud pública y seguridad ciudadana</v>
      </c>
      <c r="U3092" s="57" t="str">
        <f>MID(Tabla1[[#This Row],[Aplicación]],9,4)</f>
        <v>1321</v>
      </c>
      <c r="V3092" s="54" t="str">
        <f>VLOOKUP(Tabla1[[#This Row],[PROGRAMA]],Hoja1!A:B,2,FALSE)</f>
        <v>1321. Policía municipal</v>
      </c>
      <c r="W3092" s="57" t="str">
        <f>MID(Tabla1[[#This Row],[Aplicación]],14,2)</f>
        <v>21</v>
      </c>
      <c r="X3092" s="57" t="str">
        <f>MID(Tabla1[[#This Row],[Aplicación]],14,6)</f>
        <v>214</v>
      </c>
    </row>
    <row r="3093" spans="1:24" x14ac:dyDescent="0.25">
      <c r="A3093" s="60">
        <v>220240006911</v>
      </c>
      <c r="B3093" s="43" t="s">
        <v>702</v>
      </c>
      <c r="C3093" s="61">
        <v>45369</v>
      </c>
      <c r="D3093" s="60">
        <v>22024001013</v>
      </c>
      <c r="E3093" s="43" t="s">
        <v>1423</v>
      </c>
      <c r="F3093" s="62">
        <v>770.83</v>
      </c>
      <c r="G3093" s="43" t="s">
        <v>813</v>
      </c>
      <c r="H3093" s="43" t="s">
        <v>2746</v>
      </c>
      <c r="I3093" s="69">
        <v>300</v>
      </c>
      <c r="J3093" s="43" t="s">
        <v>398</v>
      </c>
      <c r="K3093" s="43" t="s">
        <v>398</v>
      </c>
      <c r="L3093" s="43" t="s">
        <v>413</v>
      </c>
      <c r="M3093" s="43" t="s">
        <v>395</v>
      </c>
      <c r="N3093" s="43" t="s">
        <v>396</v>
      </c>
      <c r="O3093" s="52" t="s">
        <v>325</v>
      </c>
      <c r="P3093" s="63" t="s">
        <v>276</v>
      </c>
      <c r="Q3093" s="57" t="str">
        <f>MID(Tabla1[[#This Row],[Aplicación]],14,1)</f>
        <v>2</v>
      </c>
      <c r="R3093" s="35" t="s">
        <v>265</v>
      </c>
      <c r="S3093" s="57" t="str">
        <f>MID(Tabla1[[#This Row],[Aplicación]],6,2)</f>
        <v>11</v>
      </c>
      <c r="T3093" s="54" t="str">
        <f>VLOOKUP(Tabla1[[#This Row],[AREA]],Hoja1!A:B,2,FALSE)</f>
        <v>11. Salud pública y seguridad ciudadana</v>
      </c>
      <c r="U3093" s="57" t="str">
        <f>MID(Tabla1[[#This Row],[Aplicación]],9,4)</f>
        <v>1321</v>
      </c>
      <c r="V3093" s="54" t="str">
        <f>VLOOKUP(Tabla1[[#This Row],[PROGRAMA]],Hoja1!A:B,2,FALSE)</f>
        <v>1321. Policía municipal</v>
      </c>
      <c r="W3093" s="57" t="str">
        <f>MID(Tabla1[[#This Row],[Aplicación]],14,2)</f>
        <v>21</v>
      </c>
      <c r="X3093" s="57" t="str">
        <f>MID(Tabla1[[#This Row],[Aplicación]],14,6)</f>
        <v>214</v>
      </c>
    </row>
    <row r="3094" spans="1:24" x14ac:dyDescent="0.25">
      <c r="A3094" s="60">
        <v>220240007772</v>
      </c>
      <c r="B3094" s="43" t="s">
        <v>702</v>
      </c>
      <c r="C3094" s="61">
        <v>45372</v>
      </c>
      <c r="D3094" s="60">
        <v>22024001013</v>
      </c>
      <c r="E3094" s="43" t="s">
        <v>1423</v>
      </c>
      <c r="F3094" s="62">
        <v>147.62</v>
      </c>
      <c r="G3094" s="43" t="s">
        <v>813</v>
      </c>
      <c r="H3094" s="43" t="s">
        <v>2747</v>
      </c>
      <c r="I3094" s="69">
        <v>300</v>
      </c>
      <c r="J3094" s="43" t="s">
        <v>398</v>
      </c>
      <c r="K3094" s="43" t="s">
        <v>398</v>
      </c>
      <c r="L3094" s="43" t="s">
        <v>413</v>
      </c>
      <c r="M3094" s="43" t="s">
        <v>395</v>
      </c>
      <c r="N3094" s="43" t="s">
        <v>396</v>
      </c>
      <c r="O3094" s="52" t="s">
        <v>325</v>
      </c>
      <c r="P3094" s="63" t="s">
        <v>276</v>
      </c>
      <c r="Q3094" s="57" t="str">
        <f>MID(Tabla1[[#This Row],[Aplicación]],14,1)</f>
        <v>2</v>
      </c>
      <c r="R3094" s="35" t="s">
        <v>265</v>
      </c>
      <c r="S3094" s="57" t="str">
        <f>MID(Tabla1[[#This Row],[Aplicación]],6,2)</f>
        <v>11</v>
      </c>
      <c r="T3094" s="54" t="str">
        <f>VLOOKUP(Tabla1[[#This Row],[AREA]],Hoja1!A:B,2,FALSE)</f>
        <v>11. Salud pública y seguridad ciudadana</v>
      </c>
      <c r="U3094" s="57" t="str">
        <f>MID(Tabla1[[#This Row],[Aplicación]],9,4)</f>
        <v>1321</v>
      </c>
      <c r="V3094" s="54" t="str">
        <f>VLOOKUP(Tabla1[[#This Row],[PROGRAMA]],Hoja1!A:B,2,FALSE)</f>
        <v>1321. Policía municipal</v>
      </c>
      <c r="W3094" s="57" t="str">
        <f>MID(Tabla1[[#This Row],[Aplicación]],14,2)</f>
        <v>21</v>
      </c>
      <c r="X3094" s="57" t="str">
        <f>MID(Tabla1[[#This Row],[Aplicación]],14,6)</f>
        <v>214</v>
      </c>
    </row>
    <row r="3095" spans="1:24" x14ac:dyDescent="0.25">
      <c r="A3095" s="60">
        <v>220240006904</v>
      </c>
      <c r="B3095" s="43" t="s">
        <v>702</v>
      </c>
      <c r="C3095" s="61">
        <v>45369</v>
      </c>
      <c r="D3095" s="60">
        <v>22024001013</v>
      </c>
      <c r="E3095" s="43" t="s">
        <v>1423</v>
      </c>
      <c r="F3095" s="62">
        <v>240.58</v>
      </c>
      <c r="G3095" s="43" t="s">
        <v>814</v>
      </c>
      <c r="H3095" s="43" t="s">
        <v>2750</v>
      </c>
      <c r="I3095" s="69">
        <v>300</v>
      </c>
      <c r="J3095" s="43" t="s">
        <v>420</v>
      </c>
      <c r="K3095" s="43" t="s">
        <v>420</v>
      </c>
      <c r="L3095" s="43" t="s">
        <v>413</v>
      </c>
      <c r="M3095" s="43" t="s">
        <v>395</v>
      </c>
      <c r="N3095" s="43" t="s">
        <v>396</v>
      </c>
      <c r="O3095" s="52" t="s">
        <v>325</v>
      </c>
      <c r="P3095" s="63" t="s">
        <v>276</v>
      </c>
      <c r="Q3095" s="57" t="str">
        <f>MID(Tabla1[[#This Row],[Aplicación]],14,1)</f>
        <v>2</v>
      </c>
      <c r="R3095" s="35" t="s">
        <v>265</v>
      </c>
      <c r="S3095" s="57" t="str">
        <f>MID(Tabla1[[#This Row],[Aplicación]],6,2)</f>
        <v>11</v>
      </c>
      <c r="T3095" s="54" t="str">
        <f>VLOOKUP(Tabla1[[#This Row],[AREA]],Hoja1!A:B,2,FALSE)</f>
        <v>11. Salud pública y seguridad ciudadana</v>
      </c>
      <c r="U3095" s="57" t="str">
        <f>MID(Tabla1[[#This Row],[Aplicación]],9,4)</f>
        <v>1321</v>
      </c>
      <c r="V3095" s="54" t="str">
        <f>VLOOKUP(Tabla1[[#This Row],[PROGRAMA]],Hoja1!A:B,2,FALSE)</f>
        <v>1321. Policía municipal</v>
      </c>
      <c r="W3095" s="57" t="str">
        <f>MID(Tabla1[[#This Row],[Aplicación]],14,2)</f>
        <v>21</v>
      </c>
      <c r="X3095" s="57" t="str">
        <f>MID(Tabla1[[#This Row],[Aplicación]],14,6)</f>
        <v>214</v>
      </c>
    </row>
    <row r="3096" spans="1:24" x14ac:dyDescent="0.25">
      <c r="A3096" s="60">
        <v>220240006908</v>
      </c>
      <c r="B3096" s="43" t="s">
        <v>702</v>
      </c>
      <c r="C3096" s="61">
        <v>45369</v>
      </c>
      <c r="D3096" s="60">
        <v>22024001013</v>
      </c>
      <c r="E3096" s="43" t="s">
        <v>1423</v>
      </c>
      <c r="F3096" s="62">
        <v>103.09</v>
      </c>
      <c r="G3096" s="43" t="s">
        <v>814</v>
      </c>
      <c r="H3096" s="43" t="s">
        <v>2752</v>
      </c>
      <c r="I3096" s="69">
        <v>300</v>
      </c>
      <c r="J3096" s="43" t="s">
        <v>420</v>
      </c>
      <c r="K3096" s="43" t="s">
        <v>420</v>
      </c>
      <c r="L3096" s="43" t="s">
        <v>413</v>
      </c>
      <c r="M3096" s="43" t="s">
        <v>395</v>
      </c>
      <c r="N3096" s="43" t="s">
        <v>396</v>
      </c>
      <c r="O3096" s="52" t="s">
        <v>325</v>
      </c>
      <c r="P3096" s="63" t="s">
        <v>276</v>
      </c>
      <c r="Q3096" s="57" t="str">
        <f>MID(Tabla1[[#This Row],[Aplicación]],14,1)</f>
        <v>2</v>
      </c>
      <c r="R3096" s="35" t="s">
        <v>265</v>
      </c>
      <c r="S3096" s="57" t="str">
        <f>MID(Tabla1[[#This Row],[Aplicación]],6,2)</f>
        <v>11</v>
      </c>
      <c r="T3096" s="54" t="str">
        <f>VLOOKUP(Tabla1[[#This Row],[AREA]],Hoja1!A:B,2,FALSE)</f>
        <v>11. Salud pública y seguridad ciudadana</v>
      </c>
      <c r="U3096" s="57" t="str">
        <f>MID(Tabla1[[#This Row],[Aplicación]],9,4)</f>
        <v>1321</v>
      </c>
      <c r="V3096" s="54" t="str">
        <f>VLOOKUP(Tabla1[[#This Row],[PROGRAMA]],Hoja1!A:B,2,FALSE)</f>
        <v>1321. Policía municipal</v>
      </c>
      <c r="W3096" s="57" t="str">
        <f>MID(Tabla1[[#This Row],[Aplicación]],14,2)</f>
        <v>21</v>
      </c>
      <c r="X3096" s="57" t="str">
        <f>MID(Tabla1[[#This Row],[Aplicación]],14,6)</f>
        <v>214</v>
      </c>
    </row>
    <row r="3097" spans="1:24" x14ac:dyDescent="0.25">
      <c r="A3097" s="60">
        <v>220240006906</v>
      </c>
      <c r="B3097" s="43" t="s">
        <v>702</v>
      </c>
      <c r="C3097" s="61">
        <v>45369</v>
      </c>
      <c r="D3097" s="60">
        <v>22024001013</v>
      </c>
      <c r="E3097" s="43" t="s">
        <v>1423</v>
      </c>
      <c r="F3097" s="62">
        <v>62.62</v>
      </c>
      <c r="G3097" s="43" t="s">
        <v>814</v>
      </c>
      <c r="H3097" s="43" t="s">
        <v>2780</v>
      </c>
      <c r="I3097" s="69">
        <v>300</v>
      </c>
      <c r="J3097" s="43" t="s">
        <v>420</v>
      </c>
      <c r="K3097" s="43" t="s">
        <v>420</v>
      </c>
      <c r="L3097" s="43" t="s">
        <v>413</v>
      </c>
      <c r="M3097" s="43" t="s">
        <v>395</v>
      </c>
      <c r="N3097" s="43" t="s">
        <v>396</v>
      </c>
      <c r="O3097" s="52" t="s">
        <v>325</v>
      </c>
      <c r="P3097" s="63" t="s">
        <v>276</v>
      </c>
      <c r="Q3097" s="57" t="str">
        <f>MID(Tabla1[[#This Row],[Aplicación]],14,1)</f>
        <v>2</v>
      </c>
      <c r="R3097" s="35" t="s">
        <v>265</v>
      </c>
      <c r="S3097" s="57" t="str">
        <f>MID(Tabla1[[#This Row],[Aplicación]],6,2)</f>
        <v>11</v>
      </c>
      <c r="T3097" s="54" t="str">
        <f>VLOOKUP(Tabla1[[#This Row],[AREA]],Hoja1!A:B,2,FALSE)</f>
        <v>11. Salud pública y seguridad ciudadana</v>
      </c>
      <c r="U3097" s="57" t="str">
        <f>MID(Tabla1[[#This Row],[Aplicación]],9,4)</f>
        <v>1321</v>
      </c>
      <c r="V3097" s="54" t="str">
        <f>VLOOKUP(Tabla1[[#This Row],[PROGRAMA]],Hoja1!A:B,2,FALSE)</f>
        <v>1321. Policía municipal</v>
      </c>
      <c r="W3097" s="57" t="str">
        <f>MID(Tabla1[[#This Row],[Aplicación]],14,2)</f>
        <v>21</v>
      </c>
      <c r="X3097" s="57" t="str">
        <f>MID(Tabla1[[#This Row],[Aplicación]],14,6)</f>
        <v>214</v>
      </c>
    </row>
    <row r="3098" spans="1:24" x14ac:dyDescent="0.25">
      <c r="A3098" s="60">
        <v>220240006913</v>
      </c>
      <c r="B3098" s="43" t="s">
        <v>702</v>
      </c>
      <c r="C3098" s="61">
        <v>45369</v>
      </c>
      <c r="D3098" s="60">
        <v>22024001013</v>
      </c>
      <c r="E3098" s="43" t="s">
        <v>1423</v>
      </c>
      <c r="F3098" s="62">
        <v>1758.56</v>
      </c>
      <c r="G3098" s="43" t="s">
        <v>816</v>
      </c>
      <c r="H3098" s="43" t="s">
        <v>2808</v>
      </c>
      <c r="I3098" s="69">
        <v>300</v>
      </c>
      <c r="J3098" s="43" t="s">
        <v>398</v>
      </c>
      <c r="K3098" s="43" t="s">
        <v>398</v>
      </c>
      <c r="L3098" s="43" t="s">
        <v>413</v>
      </c>
      <c r="M3098" s="43" t="s">
        <v>395</v>
      </c>
      <c r="N3098" s="43" t="s">
        <v>396</v>
      </c>
      <c r="O3098" s="52" t="s">
        <v>325</v>
      </c>
      <c r="P3098" s="63" t="s">
        <v>276</v>
      </c>
      <c r="Q3098" s="57" t="str">
        <f>MID(Tabla1[[#This Row],[Aplicación]],14,1)</f>
        <v>2</v>
      </c>
      <c r="R3098" s="35" t="s">
        <v>265</v>
      </c>
      <c r="S3098" s="57" t="str">
        <f>MID(Tabla1[[#This Row],[Aplicación]],6,2)</f>
        <v>11</v>
      </c>
      <c r="T3098" s="54" t="str">
        <f>VLOOKUP(Tabla1[[#This Row],[AREA]],Hoja1!A:B,2,FALSE)</f>
        <v>11. Salud pública y seguridad ciudadana</v>
      </c>
      <c r="U3098" s="57" t="str">
        <f>MID(Tabla1[[#This Row],[Aplicación]],9,4)</f>
        <v>1321</v>
      </c>
      <c r="V3098" s="54" t="str">
        <f>VLOOKUP(Tabla1[[#This Row],[PROGRAMA]],Hoja1!A:B,2,FALSE)</f>
        <v>1321. Policía municipal</v>
      </c>
      <c r="W3098" s="57" t="str">
        <f>MID(Tabla1[[#This Row],[Aplicación]],14,2)</f>
        <v>21</v>
      </c>
      <c r="X3098" s="57" t="str">
        <f>MID(Tabla1[[#This Row],[Aplicación]],14,6)</f>
        <v>214</v>
      </c>
    </row>
    <row r="3099" spans="1:24" x14ac:dyDescent="0.25">
      <c r="A3099" s="60">
        <v>220240007895</v>
      </c>
      <c r="B3099" s="43" t="s">
        <v>702</v>
      </c>
      <c r="C3099" s="61">
        <v>45372</v>
      </c>
      <c r="D3099" s="60">
        <v>22024001013</v>
      </c>
      <c r="E3099" s="43" t="s">
        <v>1423</v>
      </c>
      <c r="F3099" s="62">
        <v>636.65</v>
      </c>
      <c r="G3099" s="43" t="s">
        <v>816</v>
      </c>
      <c r="H3099" s="43" t="s">
        <v>2810</v>
      </c>
      <c r="I3099" s="69">
        <v>300</v>
      </c>
      <c r="J3099" s="43" t="s">
        <v>398</v>
      </c>
      <c r="K3099" s="43" t="s">
        <v>398</v>
      </c>
      <c r="L3099" s="43" t="s">
        <v>399</v>
      </c>
      <c r="M3099" s="43" t="s">
        <v>395</v>
      </c>
      <c r="N3099" s="43" t="s">
        <v>396</v>
      </c>
      <c r="O3099" s="52" t="s">
        <v>325</v>
      </c>
      <c r="P3099" s="63" t="s">
        <v>276</v>
      </c>
      <c r="Q3099" s="57" t="str">
        <f>MID(Tabla1[[#This Row],[Aplicación]],14,1)</f>
        <v>2</v>
      </c>
      <c r="R3099" s="35" t="s">
        <v>265</v>
      </c>
      <c r="S3099" s="57" t="str">
        <f>MID(Tabla1[[#This Row],[Aplicación]],6,2)</f>
        <v>11</v>
      </c>
      <c r="T3099" s="54" t="str">
        <f>VLOOKUP(Tabla1[[#This Row],[AREA]],Hoja1!A:B,2,FALSE)</f>
        <v>11. Salud pública y seguridad ciudadana</v>
      </c>
      <c r="U3099" s="57" t="str">
        <f>MID(Tabla1[[#This Row],[Aplicación]],9,4)</f>
        <v>1321</v>
      </c>
      <c r="V3099" s="54" t="str">
        <f>VLOOKUP(Tabla1[[#This Row],[PROGRAMA]],Hoja1!A:B,2,FALSE)</f>
        <v>1321. Policía municipal</v>
      </c>
      <c r="W3099" s="57" t="str">
        <f>MID(Tabla1[[#This Row],[Aplicación]],14,2)</f>
        <v>21</v>
      </c>
      <c r="X3099" s="57" t="str">
        <f>MID(Tabla1[[#This Row],[Aplicación]],14,6)</f>
        <v>214</v>
      </c>
    </row>
    <row r="3100" spans="1:24" x14ac:dyDescent="0.25">
      <c r="A3100" s="60">
        <v>220240006923</v>
      </c>
      <c r="B3100" s="43" t="s">
        <v>702</v>
      </c>
      <c r="C3100" s="61">
        <v>45369</v>
      </c>
      <c r="D3100" s="60">
        <v>22024001011</v>
      </c>
      <c r="E3100" s="43" t="s">
        <v>1423</v>
      </c>
      <c r="F3100" s="62">
        <v>1781.35</v>
      </c>
      <c r="G3100" s="43" t="s">
        <v>750</v>
      </c>
      <c r="H3100" s="43" t="s">
        <v>2848</v>
      </c>
      <c r="I3100" s="69">
        <v>300</v>
      </c>
      <c r="J3100" s="43" t="s">
        <v>398</v>
      </c>
      <c r="K3100" s="43" t="s">
        <v>398</v>
      </c>
      <c r="L3100" s="43" t="s">
        <v>399</v>
      </c>
      <c r="M3100" s="43" t="s">
        <v>395</v>
      </c>
      <c r="N3100" s="43" t="s">
        <v>396</v>
      </c>
      <c r="O3100" s="52" t="s">
        <v>325</v>
      </c>
      <c r="P3100" s="63" t="s">
        <v>276</v>
      </c>
      <c r="Q3100" s="57" t="str">
        <f>MID(Tabla1[[#This Row],[Aplicación]],14,1)</f>
        <v>2</v>
      </c>
      <c r="R3100" s="35" t="s">
        <v>265</v>
      </c>
      <c r="S3100" s="57" t="str">
        <f>MID(Tabla1[[#This Row],[Aplicación]],6,2)</f>
        <v>11</v>
      </c>
      <c r="T3100" s="54" t="str">
        <f>VLOOKUP(Tabla1[[#This Row],[AREA]],Hoja1!A:B,2,FALSE)</f>
        <v>11. Salud pública y seguridad ciudadana</v>
      </c>
      <c r="U3100" s="57" t="str">
        <f>MID(Tabla1[[#This Row],[Aplicación]],9,4)</f>
        <v>1321</v>
      </c>
      <c r="V3100" s="54" t="str">
        <f>VLOOKUP(Tabla1[[#This Row],[PROGRAMA]],Hoja1!A:B,2,FALSE)</f>
        <v>1321. Policía municipal</v>
      </c>
      <c r="W3100" s="57" t="str">
        <f>MID(Tabla1[[#This Row],[Aplicación]],14,2)</f>
        <v>21</v>
      </c>
      <c r="X3100" s="57" t="str">
        <f>MID(Tabla1[[#This Row],[Aplicación]],14,6)</f>
        <v>214</v>
      </c>
    </row>
    <row r="3101" spans="1:24" x14ac:dyDescent="0.25">
      <c r="A3101" s="60">
        <v>220240006925</v>
      </c>
      <c r="B3101" s="43" t="s">
        <v>702</v>
      </c>
      <c r="C3101" s="61">
        <v>45369</v>
      </c>
      <c r="D3101" s="60">
        <v>22024001011</v>
      </c>
      <c r="E3101" s="43" t="s">
        <v>1423</v>
      </c>
      <c r="F3101" s="62">
        <v>72.599999999999994</v>
      </c>
      <c r="G3101" s="43" t="s">
        <v>750</v>
      </c>
      <c r="H3101" s="43" t="s">
        <v>2849</v>
      </c>
      <c r="I3101" s="69">
        <v>300</v>
      </c>
      <c r="J3101" s="43" t="s">
        <v>398</v>
      </c>
      <c r="K3101" s="43" t="s">
        <v>398</v>
      </c>
      <c r="L3101" s="43" t="s">
        <v>399</v>
      </c>
      <c r="M3101" s="43" t="s">
        <v>395</v>
      </c>
      <c r="N3101" s="43" t="s">
        <v>396</v>
      </c>
      <c r="O3101" s="52" t="s">
        <v>325</v>
      </c>
      <c r="P3101" s="63" t="s">
        <v>276</v>
      </c>
      <c r="Q3101" s="57" t="str">
        <f>MID(Tabla1[[#This Row],[Aplicación]],14,1)</f>
        <v>2</v>
      </c>
      <c r="R3101" s="35" t="s">
        <v>265</v>
      </c>
      <c r="S3101" s="57" t="str">
        <f>MID(Tabla1[[#This Row],[Aplicación]],6,2)</f>
        <v>11</v>
      </c>
      <c r="T3101" s="54" t="str">
        <f>VLOOKUP(Tabla1[[#This Row],[AREA]],Hoja1!A:B,2,FALSE)</f>
        <v>11. Salud pública y seguridad ciudadana</v>
      </c>
      <c r="U3101" s="57" t="str">
        <f>MID(Tabla1[[#This Row],[Aplicación]],9,4)</f>
        <v>1321</v>
      </c>
      <c r="V3101" s="54" t="str">
        <f>VLOOKUP(Tabla1[[#This Row],[PROGRAMA]],Hoja1!A:B,2,FALSE)</f>
        <v>1321. Policía municipal</v>
      </c>
      <c r="W3101" s="57" t="str">
        <f>MID(Tabla1[[#This Row],[Aplicación]],14,2)</f>
        <v>21</v>
      </c>
      <c r="X3101" s="57" t="str">
        <f>MID(Tabla1[[#This Row],[Aplicación]],14,6)</f>
        <v>214</v>
      </c>
    </row>
    <row r="3102" spans="1:24" x14ac:dyDescent="0.25">
      <c r="A3102" s="60">
        <v>220240006945</v>
      </c>
      <c r="B3102" s="43" t="s">
        <v>702</v>
      </c>
      <c r="C3102" s="61">
        <v>45369</v>
      </c>
      <c r="D3102" s="60">
        <v>22024001011</v>
      </c>
      <c r="E3102" s="43" t="s">
        <v>1423</v>
      </c>
      <c r="F3102" s="62">
        <v>263.58999999999997</v>
      </c>
      <c r="G3102" s="43" t="s">
        <v>283</v>
      </c>
      <c r="H3102" s="43" t="s">
        <v>2899</v>
      </c>
      <c r="I3102" s="69">
        <v>300</v>
      </c>
      <c r="J3102" s="43" t="s">
        <v>398</v>
      </c>
      <c r="K3102" s="43" t="s">
        <v>398</v>
      </c>
      <c r="L3102" s="43" t="s">
        <v>413</v>
      </c>
      <c r="M3102" s="43" t="s">
        <v>395</v>
      </c>
      <c r="N3102" s="43" t="s">
        <v>396</v>
      </c>
      <c r="O3102" s="52" t="s">
        <v>325</v>
      </c>
      <c r="P3102" s="63" t="s">
        <v>276</v>
      </c>
      <c r="Q3102" s="57" t="str">
        <f>MID(Tabla1[[#This Row],[Aplicación]],14,1)</f>
        <v>2</v>
      </c>
      <c r="R3102" s="35" t="s">
        <v>265</v>
      </c>
      <c r="S3102" s="57" t="str">
        <f>MID(Tabla1[[#This Row],[Aplicación]],6,2)</f>
        <v>11</v>
      </c>
      <c r="T3102" s="54" t="str">
        <f>VLOOKUP(Tabla1[[#This Row],[AREA]],Hoja1!A:B,2,FALSE)</f>
        <v>11. Salud pública y seguridad ciudadana</v>
      </c>
      <c r="U3102" s="57" t="str">
        <f>MID(Tabla1[[#This Row],[Aplicación]],9,4)</f>
        <v>1321</v>
      </c>
      <c r="V3102" s="54" t="str">
        <f>VLOOKUP(Tabla1[[#This Row],[PROGRAMA]],Hoja1!A:B,2,FALSE)</f>
        <v>1321. Policía municipal</v>
      </c>
      <c r="W3102" s="57" t="str">
        <f>MID(Tabla1[[#This Row],[Aplicación]],14,2)</f>
        <v>21</v>
      </c>
      <c r="X3102" s="57" t="str">
        <f>MID(Tabla1[[#This Row],[Aplicación]],14,6)</f>
        <v>214</v>
      </c>
    </row>
    <row r="3103" spans="1:24" x14ac:dyDescent="0.25">
      <c r="A3103" s="60">
        <v>220240006942</v>
      </c>
      <c r="B3103" s="43" t="s">
        <v>702</v>
      </c>
      <c r="C3103" s="61">
        <v>45369</v>
      </c>
      <c r="D3103" s="60">
        <v>22024001011</v>
      </c>
      <c r="E3103" s="43" t="s">
        <v>1423</v>
      </c>
      <c r="F3103" s="62">
        <v>131.81</v>
      </c>
      <c r="G3103" s="43" t="s">
        <v>283</v>
      </c>
      <c r="H3103" s="43" t="s">
        <v>2901</v>
      </c>
      <c r="I3103" s="69">
        <v>300</v>
      </c>
      <c r="J3103" s="43" t="s">
        <v>398</v>
      </c>
      <c r="K3103" s="43" t="s">
        <v>398</v>
      </c>
      <c r="L3103" s="43" t="s">
        <v>413</v>
      </c>
      <c r="M3103" s="43" t="s">
        <v>395</v>
      </c>
      <c r="N3103" s="43" t="s">
        <v>396</v>
      </c>
      <c r="O3103" s="52" t="s">
        <v>325</v>
      </c>
      <c r="P3103" s="63" t="s">
        <v>276</v>
      </c>
      <c r="Q3103" s="57" t="str">
        <f>MID(Tabla1[[#This Row],[Aplicación]],14,1)</f>
        <v>2</v>
      </c>
      <c r="R3103" s="35" t="s">
        <v>265</v>
      </c>
      <c r="S3103" s="57" t="str">
        <f>MID(Tabla1[[#This Row],[Aplicación]],6,2)</f>
        <v>11</v>
      </c>
      <c r="T3103" s="54" t="str">
        <f>VLOOKUP(Tabla1[[#This Row],[AREA]],Hoja1!A:B,2,FALSE)</f>
        <v>11. Salud pública y seguridad ciudadana</v>
      </c>
      <c r="U3103" s="57" t="str">
        <f>MID(Tabla1[[#This Row],[Aplicación]],9,4)</f>
        <v>1321</v>
      </c>
      <c r="V3103" s="54" t="str">
        <f>VLOOKUP(Tabla1[[#This Row],[PROGRAMA]],Hoja1!A:B,2,FALSE)</f>
        <v>1321. Policía municipal</v>
      </c>
      <c r="W3103" s="57" t="str">
        <f>MID(Tabla1[[#This Row],[Aplicación]],14,2)</f>
        <v>21</v>
      </c>
      <c r="X3103" s="57" t="str">
        <f>MID(Tabla1[[#This Row],[Aplicación]],14,6)</f>
        <v>214</v>
      </c>
    </row>
    <row r="3104" spans="1:24" x14ac:dyDescent="0.25">
      <c r="A3104" s="60">
        <v>220240006938</v>
      </c>
      <c r="B3104" s="43" t="s">
        <v>702</v>
      </c>
      <c r="C3104" s="61">
        <v>45369</v>
      </c>
      <c r="D3104" s="60">
        <v>22024001011</v>
      </c>
      <c r="E3104" s="43" t="s">
        <v>1423</v>
      </c>
      <c r="F3104" s="62">
        <v>130.86000000000001</v>
      </c>
      <c r="G3104" s="43" t="s">
        <v>283</v>
      </c>
      <c r="H3104" s="43" t="s">
        <v>2903</v>
      </c>
      <c r="I3104" s="69">
        <v>300</v>
      </c>
      <c r="J3104" s="43" t="s">
        <v>398</v>
      </c>
      <c r="K3104" s="43" t="s">
        <v>398</v>
      </c>
      <c r="L3104" s="43" t="s">
        <v>413</v>
      </c>
      <c r="M3104" s="43" t="s">
        <v>395</v>
      </c>
      <c r="N3104" s="43" t="s">
        <v>396</v>
      </c>
      <c r="O3104" s="52" t="s">
        <v>325</v>
      </c>
      <c r="P3104" s="63" t="s">
        <v>276</v>
      </c>
      <c r="Q3104" s="57" t="str">
        <f>MID(Tabla1[[#This Row],[Aplicación]],14,1)</f>
        <v>2</v>
      </c>
      <c r="R3104" s="35" t="s">
        <v>265</v>
      </c>
      <c r="S3104" s="57" t="str">
        <f>MID(Tabla1[[#This Row],[Aplicación]],6,2)</f>
        <v>11</v>
      </c>
      <c r="T3104" s="54" t="str">
        <f>VLOOKUP(Tabla1[[#This Row],[AREA]],Hoja1!A:B,2,FALSE)</f>
        <v>11. Salud pública y seguridad ciudadana</v>
      </c>
      <c r="U3104" s="57" t="str">
        <f>MID(Tabla1[[#This Row],[Aplicación]],9,4)</f>
        <v>1321</v>
      </c>
      <c r="V3104" s="54" t="str">
        <f>VLOOKUP(Tabla1[[#This Row],[PROGRAMA]],Hoja1!A:B,2,FALSE)</f>
        <v>1321. Policía municipal</v>
      </c>
      <c r="W3104" s="57" t="str">
        <f>MID(Tabla1[[#This Row],[Aplicación]],14,2)</f>
        <v>21</v>
      </c>
      <c r="X3104" s="57" t="str">
        <f>MID(Tabla1[[#This Row],[Aplicación]],14,6)</f>
        <v>214</v>
      </c>
    </row>
    <row r="3105" spans="1:24" x14ac:dyDescent="0.25">
      <c r="A3105" s="60">
        <v>220240006935</v>
      </c>
      <c r="B3105" s="43" t="s">
        <v>702</v>
      </c>
      <c r="C3105" s="61">
        <v>45369</v>
      </c>
      <c r="D3105" s="60">
        <v>22024001011</v>
      </c>
      <c r="E3105" s="43" t="s">
        <v>1423</v>
      </c>
      <c r="F3105" s="62">
        <v>45.41</v>
      </c>
      <c r="G3105" s="43" t="s">
        <v>283</v>
      </c>
      <c r="H3105" s="43" t="s">
        <v>2904</v>
      </c>
      <c r="I3105" s="69">
        <v>300</v>
      </c>
      <c r="J3105" s="43" t="s">
        <v>398</v>
      </c>
      <c r="K3105" s="43" t="s">
        <v>398</v>
      </c>
      <c r="L3105" s="43" t="s">
        <v>413</v>
      </c>
      <c r="M3105" s="43" t="s">
        <v>395</v>
      </c>
      <c r="N3105" s="43" t="s">
        <v>396</v>
      </c>
      <c r="O3105" s="52" t="s">
        <v>325</v>
      </c>
      <c r="P3105" s="63" t="s">
        <v>276</v>
      </c>
      <c r="Q3105" s="57" t="str">
        <f>MID(Tabla1[[#This Row],[Aplicación]],14,1)</f>
        <v>2</v>
      </c>
      <c r="R3105" s="35" t="s">
        <v>265</v>
      </c>
      <c r="S3105" s="57" t="str">
        <f>MID(Tabla1[[#This Row],[Aplicación]],6,2)</f>
        <v>11</v>
      </c>
      <c r="T3105" s="54" t="str">
        <f>VLOOKUP(Tabla1[[#This Row],[AREA]],Hoja1!A:B,2,FALSE)</f>
        <v>11. Salud pública y seguridad ciudadana</v>
      </c>
      <c r="U3105" s="57" t="str">
        <f>MID(Tabla1[[#This Row],[Aplicación]],9,4)</f>
        <v>1321</v>
      </c>
      <c r="V3105" s="54" t="str">
        <f>VLOOKUP(Tabla1[[#This Row],[PROGRAMA]],Hoja1!A:B,2,FALSE)</f>
        <v>1321. Policía municipal</v>
      </c>
      <c r="W3105" s="57" t="str">
        <f>MID(Tabla1[[#This Row],[Aplicación]],14,2)</f>
        <v>21</v>
      </c>
      <c r="X3105" s="57" t="str">
        <f>MID(Tabla1[[#This Row],[Aplicación]],14,6)</f>
        <v>214</v>
      </c>
    </row>
    <row r="3106" spans="1:24" x14ac:dyDescent="0.25">
      <c r="A3106" s="60">
        <v>220240027338</v>
      </c>
      <c r="B3106" s="43" t="s">
        <v>702</v>
      </c>
      <c r="C3106" s="61">
        <v>45469</v>
      </c>
      <c r="D3106" s="60">
        <v>22024001011</v>
      </c>
      <c r="E3106" s="43" t="s">
        <v>1423</v>
      </c>
      <c r="F3106" s="62">
        <v>353.32</v>
      </c>
      <c r="G3106" s="43" t="s">
        <v>767</v>
      </c>
      <c r="H3106" s="43" t="s">
        <v>2942</v>
      </c>
      <c r="I3106" s="69" t="s">
        <v>2934</v>
      </c>
      <c r="J3106" s="43" t="s">
        <v>398</v>
      </c>
      <c r="K3106" s="43" t="s">
        <v>398</v>
      </c>
      <c r="L3106" s="43" t="s">
        <v>399</v>
      </c>
      <c r="M3106" s="43" t="s">
        <v>395</v>
      </c>
      <c r="N3106" s="43" t="s">
        <v>396</v>
      </c>
      <c r="O3106" s="68" t="s">
        <v>325</v>
      </c>
      <c r="P3106" s="68" t="s">
        <v>2931</v>
      </c>
      <c r="Q3106" s="57" t="s">
        <v>2932</v>
      </c>
      <c r="R3106" s="35" t="s">
        <v>265</v>
      </c>
      <c r="S3106" s="57" t="str">
        <f>MID(Tabla1[[#This Row],[Aplicación]],6,2)</f>
        <v>11</v>
      </c>
      <c r="T3106" s="54" t="str">
        <f>VLOOKUP(Tabla1[[#This Row],[AREA]],Hoja1!A:B,2,FALSE)</f>
        <v>11. Salud pública y seguridad ciudadana</v>
      </c>
      <c r="U3106" s="57" t="str">
        <f>MID(Tabla1[[#This Row],[Aplicación]],9,4)</f>
        <v>1321</v>
      </c>
      <c r="V3106" s="54" t="str">
        <f>VLOOKUP(Tabla1[[#This Row],[PROGRAMA]],Hoja1!A:B,2,FALSE)</f>
        <v>1321. Policía municipal</v>
      </c>
      <c r="W3106" s="57" t="str">
        <f>MID(Tabla1[[#This Row],[Aplicación]],14,2)</f>
        <v>21</v>
      </c>
      <c r="X3106" s="57" t="str">
        <f>MID(Tabla1[[#This Row],[Aplicación]],14,6)</f>
        <v>214</v>
      </c>
    </row>
    <row r="3107" spans="1:24" x14ac:dyDescent="0.25">
      <c r="A3107" s="60">
        <v>220240027306</v>
      </c>
      <c r="B3107" s="43" t="s">
        <v>702</v>
      </c>
      <c r="C3107" s="61">
        <v>45469</v>
      </c>
      <c r="D3107" s="60">
        <v>22024001013</v>
      </c>
      <c r="E3107" s="43" t="s">
        <v>1423</v>
      </c>
      <c r="F3107" s="62">
        <v>379.46</v>
      </c>
      <c r="G3107" s="43" t="s">
        <v>814</v>
      </c>
      <c r="H3107" s="43" t="s">
        <v>2963</v>
      </c>
      <c r="I3107" s="69" t="s">
        <v>2934</v>
      </c>
      <c r="J3107" s="43" t="s">
        <v>420</v>
      </c>
      <c r="K3107" s="43" t="s">
        <v>420</v>
      </c>
      <c r="L3107" s="43" t="s">
        <v>413</v>
      </c>
      <c r="M3107" s="43" t="s">
        <v>395</v>
      </c>
      <c r="N3107" s="43" t="s">
        <v>396</v>
      </c>
      <c r="O3107" s="68" t="s">
        <v>325</v>
      </c>
      <c r="P3107" s="68" t="s">
        <v>2931</v>
      </c>
      <c r="Q3107" s="57" t="s">
        <v>2932</v>
      </c>
      <c r="R3107" s="35" t="s">
        <v>265</v>
      </c>
      <c r="S3107" s="57" t="str">
        <f>MID(Tabla1[[#This Row],[Aplicación]],6,2)</f>
        <v>11</v>
      </c>
      <c r="T3107" s="54" t="str">
        <f>VLOOKUP(Tabla1[[#This Row],[AREA]],Hoja1!A:B,2,FALSE)</f>
        <v>11. Salud pública y seguridad ciudadana</v>
      </c>
      <c r="U3107" s="57" t="str">
        <f>MID(Tabla1[[#This Row],[Aplicación]],9,4)</f>
        <v>1321</v>
      </c>
      <c r="V3107" s="54" t="str">
        <f>VLOOKUP(Tabla1[[#This Row],[PROGRAMA]],Hoja1!A:B,2,FALSE)</f>
        <v>1321. Policía municipal</v>
      </c>
      <c r="W3107" s="57" t="str">
        <f>MID(Tabla1[[#This Row],[Aplicación]],14,2)</f>
        <v>21</v>
      </c>
      <c r="X3107" s="57" t="str">
        <f>MID(Tabla1[[#This Row],[Aplicación]],14,6)</f>
        <v>214</v>
      </c>
    </row>
    <row r="3108" spans="1:24" x14ac:dyDescent="0.25">
      <c r="A3108" s="60">
        <v>220240026721</v>
      </c>
      <c r="B3108" s="43" t="s">
        <v>702</v>
      </c>
      <c r="C3108" s="61">
        <v>45468</v>
      </c>
      <c r="D3108" s="60">
        <v>22024001011</v>
      </c>
      <c r="E3108" s="43" t="s">
        <v>1423</v>
      </c>
      <c r="F3108" s="62">
        <v>158.85</v>
      </c>
      <c r="G3108" s="43" t="s">
        <v>767</v>
      </c>
      <c r="H3108" s="43" t="s">
        <v>3011</v>
      </c>
      <c r="I3108" s="69" t="s">
        <v>2934</v>
      </c>
      <c r="J3108" s="43" t="s">
        <v>398</v>
      </c>
      <c r="K3108" s="43" t="s">
        <v>398</v>
      </c>
      <c r="L3108" s="43" t="s">
        <v>399</v>
      </c>
      <c r="M3108" s="43" t="s">
        <v>395</v>
      </c>
      <c r="N3108" s="43" t="s">
        <v>396</v>
      </c>
      <c r="O3108" s="68" t="s">
        <v>325</v>
      </c>
      <c r="P3108" s="68" t="s">
        <v>2931</v>
      </c>
      <c r="Q3108" s="57" t="s">
        <v>2932</v>
      </c>
      <c r="R3108" s="35" t="s">
        <v>265</v>
      </c>
      <c r="S3108" s="57" t="str">
        <f>MID(Tabla1[[#This Row],[Aplicación]],6,2)</f>
        <v>11</v>
      </c>
      <c r="T3108" s="54" t="str">
        <f>VLOOKUP(Tabla1[[#This Row],[AREA]],Hoja1!A:B,2,FALSE)</f>
        <v>11. Salud pública y seguridad ciudadana</v>
      </c>
      <c r="U3108" s="57" t="str">
        <f>MID(Tabla1[[#This Row],[Aplicación]],9,4)</f>
        <v>1321</v>
      </c>
      <c r="V3108" s="54" t="str">
        <f>VLOOKUP(Tabla1[[#This Row],[PROGRAMA]],Hoja1!A:B,2,FALSE)</f>
        <v>1321. Policía municipal</v>
      </c>
      <c r="W3108" s="57" t="str">
        <f>MID(Tabla1[[#This Row],[Aplicación]],14,2)</f>
        <v>21</v>
      </c>
      <c r="X3108" s="57" t="str">
        <f>MID(Tabla1[[#This Row],[Aplicación]],14,6)</f>
        <v>214</v>
      </c>
    </row>
    <row r="3109" spans="1:24" x14ac:dyDescent="0.25">
      <c r="A3109" s="60">
        <v>220240026727</v>
      </c>
      <c r="B3109" s="43" t="s">
        <v>702</v>
      </c>
      <c r="C3109" s="61">
        <v>45468</v>
      </c>
      <c r="D3109" s="60">
        <v>22024001011</v>
      </c>
      <c r="E3109" s="43" t="s">
        <v>1423</v>
      </c>
      <c r="F3109" s="62">
        <v>1484.38</v>
      </c>
      <c r="G3109" s="43" t="s">
        <v>812</v>
      </c>
      <c r="H3109" s="43" t="s">
        <v>3043</v>
      </c>
      <c r="I3109" s="69" t="s">
        <v>2934</v>
      </c>
      <c r="J3109" s="43" t="s">
        <v>398</v>
      </c>
      <c r="K3109" s="43" t="s">
        <v>398</v>
      </c>
      <c r="L3109" s="43" t="s">
        <v>399</v>
      </c>
      <c r="M3109" s="43" t="s">
        <v>395</v>
      </c>
      <c r="N3109" s="43" t="s">
        <v>396</v>
      </c>
      <c r="O3109" s="68" t="s">
        <v>325</v>
      </c>
      <c r="P3109" s="68" t="s">
        <v>2931</v>
      </c>
      <c r="Q3109" s="57" t="s">
        <v>2932</v>
      </c>
      <c r="R3109" s="35" t="s">
        <v>265</v>
      </c>
      <c r="S3109" s="57" t="str">
        <f>MID(Tabla1[[#This Row],[Aplicación]],6,2)</f>
        <v>11</v>
      </c>
      <c r="T3109" s="54" t="str">
        <f>VLOOKUP(Tabla1[[#This Row],[AREA]],Hoja1!A:B,2,FALSE)</f>
        <v>11. Salud pública y seguridad ciudadana</v>
      </c>
      <c r="U3109" s="57" t="str">
        <f>MID(Tabla1[[#This Row],[Aplicación]],9,4)</f>
        <v>1321</v>
      </c>
      <c r="V3109" s="54" t="str">
        <f>VLOOKUP(Tabla1[[#This Row],[PROGRAMA]],Hoja1!A:B,2,FALSE)</f>
        <v>1321. Policía municipal</v>
      </c>
      <c r="W3109" s="57" t="str">
        <f>MID(Tabla1[[#This Row],[Aplicación]],14,2)</f>
        <v>21</v>
      </c>
      <c r="X3109" s="57" t="str">
        <f>MID(Tabla1[[#This Row],[Aplicación]],14,6)</f>
        <v>214</v>
      </c>
    </row>
    <row r="3110" spans="1:24" x14ac:dyDescent="0.25">
      <c r="A3110" s="60">
        <v>220240024244</v>
      </c>
      <c r="B3110" s="43" t="s">
        <v>702</v>
      </c>
      <c r="C3110" s="61">
        <v>45461</v>
      </c>
      <c r="D3110" s="60">
        <v>22024001011</v>
      </c>
      <c r="E3110" s="43" t="s">
        <v>1423</v>
      </c>
      <c r="F3110" s="62">
        <v>68.06</v>
      </c>
      <c r="G3110" s="43" t="s">
        <v>766</v>
      </c>
      <c r="H3110" s="43" t="s">
        <v>3201</v>
      </c>
      <c r="I3110" s="69" t="s">
        <v>2934</v>
      </c>
      <c r="J3110" s="43" t="s">
        <v>398</v>
      </c>
      <c r="K3110" s="43" t="s">
        <v>398</v>
      </c>
      <c r="L3110" s="43" t="s">
        <v>399</v>
      </c>
      <c r="M3110" s="43" t="s">
        <v>395</v>
      </c>
      <c r="N3110" s="43" t="s">
        <v>396</v>
      </c>
      <c r="O3110" s="68" t="s">
        <v>325</v>
      </c>
      <c r="P3110" s="68" t="s">
        <v>2931</v>
      </c>
      <c r="Q3110" s="57" t="s">
        <v>2932</v>
      </c>
      <c r="R3110" s="35" t="s">
        <v>265</v>
      </c>
      <c r="S3110" s="57" t="str">
        <f>MID(Tabla1[[#This Row],[Aplicación]],6,2)</f>
        <v>11</v>
      </c>
      <c r="T3110" s="54" t="str">
        <f>VLOOKUP(Tabla1[[#This Row],[AREA]],Hoja1!A:B,2,FALSE)</f>
        <v>11. Salud pública y seguridad ciudadana</v>
      </c>
      <c r="U3110" s="57" t="str">
        <f>MID(Tabla1[[#This Row],[Aplicación]],9,4)</f>
        <v>1321</v>
      </c>
      <c r="V3110" s="54" t="str">
        <f>VLOOKUP(Tabla1[[#This Row],[PROGRAMA]],Hoja1!A:B,2,FALSE)</f>
        <v>1321. Policía municipal</v>
      </c>
      <c r="W3110" s="57" t="str">
        <f>MID(Tabla1[[#This Row],[Aplicación]],14,2)</f>
        <v>21</v>
      </c>
      <c r="X3110" s="57" t="str">
        <f>MID(Tabla1[[#This Row],[Aplicación]],14,6)</f>
        <v>214</v>
      </c>
    </row>
    <row r="3111" spans="1:24" x14ac:dyDescent="0.25">
      <c r="A3111" s="60">
        <v>220240024342</v>
      </c>
      <c r="B3111" s="43" t="s">
        <v>702</v>
      </c>
      <c r="C3111" s="61">
        <v>45461</v>
      </c>
      <c r="D3111" s="60">
        <v>22024001011</v>
      </c>
      <c r="E3111" s="43" t="s">
        <v>1423</v>
      </c>
      <c r="F3111" s="62">
        <v>106.48</v>
      </c>
      <c r="G3111" s="43" t="s">
        <v>766</v>
      </c>
      <c r="H3111" s="43" t="s">
        <v>3205</v>
      </c>
      <c r="I3111" s="69" t="s">
        <v>2934</v>
      </c>
      <c r="J3111" s="43" t="s">
        <v>398</v>
      </c>
      <c r="K3111" s="43" t="s">
        <v>398</v>
      </c>
      <c r="L3111" s="43" t="s">
        <v>399</v>
      </c>
      <c r="M3111" s="43" t="s">
        <v>395</v>
      </c>
      <c r="N3111" s="43" t="s">
        <v>396</v>
      </c>
      <c r="O3111" s="68" t="s">
        <v>325</v>
      </c>
      <c r="P3111" s="68" t="s">
        <v>2931</v>
      </c>
      <c r="Q3111" s="57" t="s">
        <v>2932</v>
      </c>
      <c r="R3111" s="35" t="s">
        <v>265</v>
      </c>
      <c r="S3111" s="57" t="str">
        <f>MID(Tabla1[[#This Row],[Aplicación]],6,2)</f>
        <v>11</v>
      </c>
      <c r="T3111" s="54" t="str">
        <f>VLOOKUP(Tabla1[[#This Row],[AREA]],Hoja1!A:B,2,FALSE)</f>
        <v>11. Salud pública y seguridad ciudadana</v>
      </c>
      <c r="U3111" s="57" t="str">
        <f>MID(Tabla1[[#This Row],[Aplicación]],9,4)</f>
        <v>1321</v>
      </c>
      <c r="V3111" s="54" t="str">
        <f>VLOOKUP(Tabla1[[#This Row],[PROGRAMA]],Hoja1!A:B,2,FALSE)</f>
        <v>1321. Policía municipal</v>
      </c>
      <c r="W3111" s="57" t="str">
        <f>MID(Tabla1[[#This Row],[Aplicación]],14,2)</f>
        <v>21</v>
      </c>
      <c r="X3111" s="57" t="str">
        <f>MID(Tabla1[[#This Row],[Aplicación]],14,6)</f>
        <v>214</v>
      </c>
    </row>
    <row r="3112" spans="1:24" x14ac:dyDescent="0.25">
      <c r="A3112" s="60">
        <v>220240024541</v>
      </c>
      <c r="B3112" s="43" t="s">
        <v>702</v>
      </c>
      <c r="C3112" s="61">
        <v>45461</v>
      </c>
      <c r="D3112" s="60">
        <v>22024001011</v>
      </c>
      <c r="E3112" s="43" t="s">
        <v>1423</v>
      </c>
      <c r="F3112" s="62">
        <v>631.41</v>
      </c>
      <c r="G3112" s="43" t="s">
        <v>766</v>
      </c>
      <c r="H3112" s="43" t="s">
        <v>3207</v>
      </c>
      <c r="I3112" s="69" t="s">
        <v>2934</v>
      </c>
      <c r="J3112" s="43" t="s">
        <v>398</v>
      </c>
      <c r="K3112" s="43" t="s">
        <v>398</v>
      </c>
      <c r="L3112" s="43" t="s">
        <v>399</v>
      </c>
      <c r="M3112" s="43" t="s">
        <v>395</v>
      </c>
      <c r="N3112" s="43" t="s">
        <v>396</v>
      </c>
      <c r="O3112" s="68" t="s">
        <v>325</v>
      </c>
      <c r="P3112" s="68" t="s">
        <v>2931</v>
      </c>
      <c r="Q3112" s="57" t="s">
        <v>2932</v>
      </c>
      <c r="R3112" s="35" t="s">
        <v>265</v>
      </c>
      <c r="S3112" s="57" t="str">
        <f>MID(Tabla1[[#This Row],[Aplicación]],6,2)</f>
        <v>11</v>
      </c>
      <c r="T3112" s="54" t="str">
        <f>VLOOKUP(Tabla1[[#This Row],[AREA]],Hoja1!A:B,2,FALSE)</f>
        <v>11. Salud pública y seguridad ciudadana</v>
      </c>
      <c r="U3112" s="57" t="str">
        <f>MID(Tabla1[[#This Row],[Aplicación]],9,4)</f>
        <v>1321</v>
      </c>
      <c r="V3112" s="54" t="str">
        <f>VLOOKUP(Tabla1[[#This Row],[PROGRAMA]],Hoja1!A:B,2,FALSE)</f>
        <v>1321. Policía municipal</v>
      </c>
      <c r="W3112" s="57" t="str">
        <f>MID(Tabla1[[#This Row],[Aplicación]],14,2)</f>
        <v>21</v>
      </c>
      <c r="X3112" s="57" t="str">
        <f>MID(Tabla1[[#This Row],[Aplicación]],14,6)</f>
        <v>214</v>
      </c>
    </row>
    <row r="3113" spans="1:24" x14ac:dyDescent="0.25">
      <c r="A3113" s="60">
        <v>220240024533</v>
      </c>
      <c r="B3113" s="43" t="s">
        <v>702</v>
      </c>
      <c r="C3113" s="61">
        <v>45461</v>
      </c>
      <c r="D3113" s="60">
        <v>22024001013</v>
      </c>
      <c r="E3113" s="43" t="s">
        <v>1423</v>
      </c>
      <c r="F3113" s="62">
        <v>734.49</v>
      </c>
      <c r="G3113" s="43" t="s">
        <v>813</v>
      </c>
      <c r="H3113" s="43" t="s">
        <v>3258</v>
      </c>
      <c r="I3113" s="69" t="s">
        <v>2934</v>
      </c>
      <c r="J3113" s="43" t="s">
        <v>398</v>
      </c>
      <c r="K3113" s="43" t="s">
        <v>398</v>
      </c>
      <c r="L3113" s="43" t="s">
        <v>413</v>
      </c>
      <c r="M3113" s="43" t="s">
        <v>395</v>
      </c>
      <c r="N3113" s="43" t="s">
        <v>396</v>
      </c>
      <c r="O3113" s="68" t="s">
        <v>325</v>
      </c>
      <c r="P3113" s="68" t="s">
        <v>2931</v>
      </c>
      <c r="Q3113" s="57" t="s">
        <v>2932</v>
      </c>
      <c r="R3113" s="35" t="s">
        <v>265</v>
      </c>
      <c r="S3113" s="57" t="str">
        <f>MID(Tabla1[[#This Row],[Aplicación]],6,2)</f>
        <v>11</v>
      </c>
      <c r="T3113" s="54" t="str">
        <f>VLOOKUP(Tabla1[[#This Row],[AREA]],Hoja1!A:B,2,FALSE)</f>
        <v>11. Salud pública y seguridad ciudadana</v>
      </c>
      <c r="U3113" s="57" t="str">
        <f>MID(Tabla1[[#This Row],[Aplicación]],9,4)</f>
        <v>1321</v>
      </c>
      <c r="V3113" s="54" t="str">
        <f>VLOOKUP(Tabla1[[#This Row],[PROGRAMA]],Hoja1!A:B,2,FALSE)</f>
        <v>1321. Policía municipal</v>
      </c>
      <c r="W3113" s="57" t="str">
        <f>MID(Tabla1[[#This Row],[Aplicación]],14,2)</f>
        <v>21</v>
      </c>
      <c r="X3113" s="57" t="str">
        <f>MID(Tabla1[[#This Row],[Aplicación]],14,6)</f>
        <v>214</v>
      </c>
    </row>
    <row r="3114" spans="1:24" x14ac:dyDescent="0.25">
      <c r="A3114" s="60">
        <v>220240024535</v>
      </c>
      <c r="B3114" s="43" t="s">
        <v>702</v>
      </c>
      <c r="C3114" s="61">
        <v>45461</v>
      </c>
      <c r="D3114" s="60">
        <v>22024001013</v>
      </c>
      <c r="E3114" s="43" t="s">
        <v>1423</v>
      </c>
      <c r="F3114" s="62">
        <v>116.69</v>
      </c>
      <c r="G3114" s="43" t="s">
        <v>816</v>
      </c>
      <c r="H3114" s="43" t="s">
        <v>3264</v>
      </c>
      <c r="I3114" s="69" t="s">
        <v>2934</v>
      </c>
      <c r="J3114" s="43" t="s">
        <v>398</v>
      </c>
      <c r="K3114" s="43" t="s">
        <v>398</v>
      </c>
      <c r="L3114" s="43" t="s">
        <v>413</v>
      </c>
      <c r="M3114" s="43" t="s">
        <v>395</v>
      </c>
      <c r="N3114" s="43" t="s">
        <v>396</v>
      </c>
      <c r="O3114" s="68" t="s">
        <v>325</v>
      </c>
      <c r="P3114" s="68" t="s">
        <v>2931</v>
      </c>
      <c r="Q3114" s="57" t="s">
        <v>2932</v>
      </c>
      <c r="R3114" s="35" t="s">
        <v>265</v>
      </c>
      <c r="S3114" s="57" t="str">
        <f>MID(Tabla1[[#This Row],[Aplicación]],6,2)</f>
        <v>11</v>
      </c>
      <c r="T3114" s="54" t="str">
        <f>VLOOKUP(Tabla1[[#This Row],[AREA]],Hoja1!A:B,2,FALSE)</f>
        <v>11. Salud pública y seguridad ciudadana</v>
      </c>
      <c r="U3114" s="57" t="str">
        <f>MID(Tabla1[[#This Row],[Aplicación]],9,4)</f>
        <v>1321</v>
      </c>
      <c r="V3114" s="54" t="str">
        <f>VLOOKUP(Tabla1[[#This Row],[PROGRAMA]],Hoja1!A:B,2,FALSE)</f>
        <v>1321. Policía municipal</v>
      </c>
      <c r="W3114" s="57" t="str">
        <f>MID(Tabla1[[#This Row],[Aplicación]],14,2)</f>
        <v>21</v>
      </c>
      <c r="X3114" s="57" t="str">
        <f>MID(Tabla1[[#This Row],[Aplicación]],14,6)</f>
        <v>214</v>
      </c>
    </row>
    <row r="3115" spans="1:24" x14ac:dyDescent="0.25">
      <c r="A3115" s="60">
        <v>220240024537</v>
      </c>
      <c r="B3115" s="43" t="s">
        <v>702</v>
      </c>
      <c r="C3115" s="61">
        <v>45461</v>
      </c>
      <c r="D3115" s="60">
        <v>22024001011</v>
      </c>
      <c r="E3115" s="43" t="s">
        <v>1423</v>
      </c>
      <c r="F3115" s="62">
        <v>271.8</v>
      </c>
      <c r="G3115" s="43" t="s">
        <v>750</v>
      </c>
      <c r="H3115" s="43" t="s">
        <v>3278</v>
      </c>
      <c r="I3115" s="69" t="s">
        <v>2934</v>
      </c>
      <c r="J3115" s="43" t="s">
        <v>398</v>
      </c>
      <c r="K3115" s="43" t="s">
        <v>398</v>
      </c>
      <c r="L3115" s="43" t="s">
        <v>399</v>
      </c>
      <c r="M3115" s="43" t="s">
        <v>395</v>
      </c>
      <c r="N3115" s="43" t="s">
        <v>396</v>
      </c>
      <c r="O3115" s="68" t="s">
        <v>325</v>
      </c>
      <c r="P3115" s="68" t="s">
        <v>2931</v>
      </c>
      <c r="Q3115" s="57" t="s">
        <v>2932</v>
      </c>
      <c r="R3115" s="35" t="s">
        <v>265</v>
      </c>
      <c r="S3115" s="57" t="str">
        <f>MID(Tabla1[[#This Row],[Aplicación]],6,2)</f>
        <v>11</v>
      </c>
      <c r="T3115" s="54" t="str">
        <f>VLOOKUP(Tabla1[[#This Row],[AREA]],Hoja1!A:B,2,FALSE)</f>
        <v>11. Salud pública y seguridad ciudadana</v>
      </c>
      <c r="U3115" s="57" t="str">
        <f>MID(Tabla1[[#This Row],[Aplicación]],9,4)</f>
        <v>1321</v>
      </c>
      <c r="V3115" s="54" t="str">
        <f>VLOOKUP(Tabla1[[#This Row],[PROGRAMA]],Hoja1!A:B,2,FALSE)</f>
        <v>1321. Policía municipal</v>
      </c>
      <c r="W3115" s="57" t="str">
        <f>MID(Tabla1[[#This Row],[Aplicación]],14,2)</f>
        <v>21</v>
      </c>
      <c r="X3115" s="57" t="str">
        <f>MID(Tabla1[[#This Row],[Aplicación]],14,6)</f>
        <v>214</v>
      </c>
    </row>
    <row r="3116" spans="1:24" x14ac:dyDescent="0.25">
      <c r="A3116" s="60">
        <v>220240024539</v>
      </c>
      <c r="B3116" s="43" t="s">
        <v>702</v>
      </c>
      <c r="C3116" s="61">
        <v>45461</v>
      </c>
      <c r="D3116" s="60">
        <v>22024001011</v>
      </c>
      <c r="E3116" s="43" t="s">
        <v>1423</v>
      </c>
      <c r="F3116" s="62">
        <v>4462.29</v>
      </c>
      <c r="G3116" s="43" t="s">
        <v>750</v>
      </c>
      <c r="H3116" s="43" t="s">
        <v>3279</v>
      </c>
      <c r="I3116" s="69" t="s">
        <v>2934</v>
      </c>
      <c r="J3116" s="43" t="s">
        <v>398</v>
      </c>
      <c r="K3116" s="43" t="s">
        <v>398</v>
      </c>
      <c r="L3116" s="43" t="s">
        <v>399</v>
      </c>
      <c r="M3116" s="43" t="s">
        <v>395</v>
      </c>
      <c r="N3116" s="43" t="s">
        <v>396</v>
      </c>
      <c r="O3116" s="68" t="s">
        <v>325</v>
      </c>
      <c r="P3116" s="68" t="s">
        <v>2931</v>
      </c>
      <c r="Q3116" s="57" t="s">
        <v>2932</v>
      </c>
      <c r="R3116" s="35" t="s">
        <v>265</v>
      </c>
      <c r="S3116" s="57" t="str">
        <f>MID(Tabla1[[#This Row],[Aplicación]],6,2)</f>
        <v>11</v>
      </c>
      <c r="T3116" s="54" t="str">
        <f>VLOOKUP(Tabla1[[#This Row],[AREA]],Hoja1!A:B,2,FALSE)</f>
        <v>11. Salud pública y seguridad ciudadana</v>
      </c>
      <c r="U3116" s="57" t="str">
        <f>MID(Tabla1[[#This Row],[Aplicación]],9,4)</f>
        <v>1321</v>
      </c>
      <c r="V3116" s="54" t="str">
        <f>VLOOKUP(Tabla1[[#This Row],[PROGRAMA]],Hoja1!A:B,2,FALSE)</f>
        <v>1321. Policía municipal</v>
      </c>
      <c r="W3116" s="57" t="str">
        <f>MID(Tabla1[[#This Row],[Aplicación]],14,2)</f>
        <v>21</v>
      </c>
      <c r="X3116" s="57" t="str">
        <f>MID(Tabla1[[#This Row],[Aplicación]],14,6)</f>
        <v>214</v>
      </c>
    </row>
    <row r="3117" spans="1:24" x14ac:dyDescent="0.25">
      <c r="A3117" s="60">
        <v>220240022152</v>
      </c>
      <c r="B3117" s="43" t="s">
        <v>702</v>
      </c>
      <c r="C3117" s="61">
        <v>45441</v>
      </c>
      <c r="D3117" s="60">
        <v>22024001013</v>
      </c>
      <c r="E3117" s="43" t="s">
        <v>1423</v>
      </c>
      <c r="F3117" s="62">
        <v>480.5</v>
      </c>
      <c r="G3117" s="43" t="s">
        <v>814</v>
      </c>
      <c r="H3117" s="43" t="s">
        <v>3500</v>
      </c>
      <c r="I3117" s="69" t="s">
        <v>2934</v>
      </c>
      <c r="J3117" s="43" t="s">
        <v>420</v>
      </c>
      <c r="K3117" s="43" t="s">
        <v>420</v>
      </c>
      <c r="L3117" s="43" t="s">
        <v>413</v>
      </c>
      <c r="M3117" s="43" t="s">
        <v>395</v>
      </c>
      <c r="N3117" s="43" t="s">
        <v>396</v>
      </c>
      <c r="O3117" s="68" t="s">
        <v>325</v>
      </c>
      <c r="P3117" s="68" t="s">
        <v>2931</v>
      </c>
      <c r="Q3117" s="57" t="s">
        <v>2932</v>
      </c>
      <c r="R3117" s="35" t="s">
        <v>265</v>
      </c>
      <c r="S3117" s="57" t="str">
        <f>MID(Tabla1[[#This Row],[Aplicación]],6,2)</f>
        <v>11</v>
      </c>
      <c r="T3117" s="54" t="str">
        <f>VLOOKUP(Tabla1[[#This Row],[AREA]],Hoja1!A:B,2,FALSE)</f>
        <v>11. Salud pública y seguridad ciudadana</v>
      </c>
      <c r="U3117" s="57" t="str">
        <f>MID(Tabla1[[#This Row],[Aplicación]],9,4)</f>
        <v>1321</v>
      </c>
      <c r="V3117" s="54" t="str">
        <f>VLOOKUP(Tabla1[[#This Row],[PROGRAMA]],Hoja1!A:B,2,FALSE)</f>
        <v>1321. Policía municipal</v>
      </c>
      <c r="W3117" s="57" t="str">
        <f>MID(Tabla1[[#This Row],[Aplicación]],14,2)</f>
        <v>21</v>
      </c>
      <c r="X3117" s="57" t="str">
        <f>MID(Tabla1[[#This Row],[Aplicación]],14,6)</f>
        <v>214</v>
      </c>
    </row>
    <row r="3118" spans="1:24" x14ac:dyDescent="0.25">
      <c r="A3118" s="60">
        <v>220240021963</v>
      </c>
      <c r="B3118" s="43" t="s">
        <v>702</v>
      </c>
      <c r="C3118" s="61">
        <v>45441</v>
      </c>
      <c r="D3118" s="60">
        <v>22024001013</v>
      </c>
      <c r="E3118" s="43" t="s">
        <v>1423</v>
      </c>
      <c r="F3118" s="62">
        <v>222.64</v>
      </c>
      <c r="G3118" s="43" t="s">
        <v>814</v>
      </c>
      <c r="H3118" s="43" t="s">
        <v>3501</v>
      </c>
      <c r="I3118" s="69" t="s">
        <v>2934</v>
      </c>
      <c r="J3118" s="43" t="s">
        <v>420</v>
      </c>
      <c r="K3118" s="43" t="s">
        <v>420</v>
      </c>
      <c r="L3118" s="43" t="s">
        <v>413</v>
      </c>
      <c r="M3118" s="43" t="s">
        <v>395</v>
      </c>
      <c r="N3118" s="43" t="s">
        <v>396</v>
      </c>
      <c r="O3118" s="68" t="s">
        <v>325</v>
      </c>
      <c r="P3118" s="68" t="s">
        <v>2931</v>
      </c>
      <c r="Q3118" s="57" t="s">
        <v>2932</v>
      </c>
      <c r="R3118" s="35" t="s">
        <v>265</v>
      </c>
      <c r="S3118" s="57" t="str">
        <f>MID(Tabla1[[#This Row],[Aplicación]],6,2)</f>
        <v>11</v>
      </c>
      <c r="T3118" s="54" t="str">
        <f>VLOOKUP(Tabla1[[#This Row],[AREA]],Hoja1!A:B,2,FALSE)</f>
        <v>11. Salud pública y seguridad ciudadana</v>
      </c>
      <c r="U3118" s="57" t="str">
        <f>MID(Tabla1[[#This Row],[Aplicación]],9,4)</f>
        <v>1321</v>
      </c>
      <c r="V3118" s="54" t="str">
        <f>VLOOKUP(Tabla1[[#This Row],[PROGRAMA]],Hoja1!A:B,2,FALSE)</f>
        <v>1321. Policía municipal</v>
      </c>
      <c r="W3118" s="57" t="str">
        <f>MID(Tabla1[[#This Row],[Aplicación]],14,2)</f>
        <v>21</v>
      </c>
      <c r="X3118" s="57" t="str">
        <f>MID(Tabla1[[#This Row],[Aplicación]],14,6)</f>
        <v>214</v>
      </c>
    </row>
    <row r="3119" spans="1:24" x14ac:dyDescent="0.25">
      <c r="A3119" s="60">
        <v>220240022157</v>
      </c>
      <c r="B3119" s="43" t="s">
        <v>702</v>
      </c>
      <c r="C3119" s="61">
        <v>45441</v>
      </c>
      <c r="D3119" s="60">
        <v>22024001011</v>
      </c>
      <c r="E3119" s="43" t="s">
        <v>1423</v>
      </c>
      <c r="F3119" s="62">
        <v>121.53</v>
      </c>
      <c r="G3119" s="43" t="s">
        <v>767</v>
      </c>
      <c r="H3119" s="43" t="s">
        <v>3525</v>
      </c>
      <c r="I3119" s="69" t="s">
        <v>2934</v>
      </c>
      <c r="J3119" s="43" t="s">
        <v>398</v>
      </c>
      <c r="K3119" s="43" t="s">
        <v>398</v>
      </c>
      <c r="L3119" s="43" t="s">
        <v>399</v>
      </c>
      <c r="M3119" s="43" t="s">
        <v>395</v>
      </c>
      <c r="N3119" s="43" t="s">
        <v>396</v>
      </c>
      <c r="O3119" s="68" t="s">
        <v>325</v>
      </c>
      <c r="P3119" s="68" t="s">
        <v>2931</v>
      </c>
      <c r="Q3119" s="57" t="s">
        <v>2932</v>
      </c>
      <c r="R3119" s="35" t="s">
        <v>265</v>
      </c>
      <c r="S3119" s="57" t="str">
        <f>MID(Tabla1[[#This Row],[Aplicación]],6,2)</f>
        <v>11</v>
      </c>
      <c r="T3119" s="54" t="str">
        <f>VLOOKUP(Tabla1[[#This Row],[AREA]],Hoja1!A:B,2,FALSE)</f>
        <v>11. Salud pública y seguridad ciudadana</v>
      </c>
      <c r="U3119" s="57" t="str">
        <f>MID(Tabla1[[#This Row],[Aplicación]],9,4)</f>
        <v>1321</v>
      </c>
      <c r="V3119" s="54" t="str">
        <f>VLOOKUP(Tabla1[[#This Row],[PROGRAMA]],Hoja1!A:B,2,FALSE)</f>
        <v>1321. Policía municipal</v>
      </c>
      <c r="W3119" s="57" t="str">
        <f>MID(Tabla1[[#This Row],[Aplicación]],14,2)</f>
        <v>21</v>
      </c>
      <c r="X3119" s="57" t="str">
        <f>MID(Tabla1[[#This Row],[Aplicación]],14,6)</f>
        <v>214</v>
      </c>
    </row>
    <row r="3120" spans="1:24" x14ac:dyDescent="0.25">
      <c r="A3120" s="60">
        <v>220240022055</v>
      </c>
      <c r="B3120" s="43" t="s">
        <v>702</v>
      </c>
      <c r="C3120" s="61">
        <v>45441</v>
      </c>
      <c r="D3120" s="60">
        <v>22024001011</v>
      </c>
      <c r="E3120" s="43" t="s">
        <v>1423</v>
      </c>
      <c r="F3120" s="62">
        <v>3332.88</v>
      </c>
      <c r="G3120" s="43" t="s">
        <v>812</v>
      </c>
      <c r="H3120" s="43" t="s">
        <v>3569</v>
      </c>
      <c r="I3120" s="69" t="s">
        <v>2934</v>
      </c>
      <c r="J3120" s="43" t="s">
        <v>398</v>
      </c>
      <c r="K3120" s="43" t="s">
        <v>398</v>
      </c>
      <c r="L3120" s="43" t="s">
        <v>399</v>
      </c>
      <c r="M3120" s="43" t="s">
        <v>395</v>
      </c>
      <c r="N3120" s="43" t="s">
        <v>396</v>
      </c>
      <c r="O3120" s="68" t="s">
        <v>325</v>
      </c>
      <c r="P3120" s="68" t="s">
        <v>2931</v>
      </c>
      <c r="Q3120" s="57" t="s">
        <v>2932</v>
      </c>
      <c r="R3120" s="35" t="s">
        <v>265</v>
      </c>
      <c r="S3120" s="57" t="str">
        <f>MID(Tabla1[[#This Row],[Aplicación]],6,2)</f>
        <v>11</v>
      </c>
      <c r="T3120" s="54" t="str">
        <f>VLOOKUP(Tabla1[[#This Row],[AREA]],Hoja1!A:B,2,FALSE)</f>
        <v>11. Salud pública y seguridad ciudadana</v>
      </c>
      <c r="U3120" s="57" t="str">
        <f>MID(Tabla1[[#This Row],[Aplicación]],9,4)</f>
        <v>1321</v>
      </c>
      <c r="V3120" s="54" t="str">
        <f>VLOOKUP(Tabla1[[#This Row],[PROGRAMA]],Hoja1!A:B,2,FALSE)</f>
        <v>1321. Policía municipal</v>
      </c>
      <c r="W3120" s="57" t="str">
        <f>MID(Tabla1[[#This Row],[Aplicación]],14,2)</f>
        <v>21</v>
      </c>
      <c r="X3120" s="57" t="str">
        <f>MID(Tabla1[[#This Row],[Aplicación]],14,6)</f>
        <v>214</v>
      </c>
    </row>
    <row r="3121" spans="1:24" x14ac:dyDescent="0.25">
      <c r="A3121" s="60">
        <v>220240022150</v>
      </c>
      <c r="B3121" s="43" t="s">
        <v>702</v>
      </c>
      <c r="C3121" s="61">
        <v>45441</v>
      </c>
      <c r="D3121" s="60">
        <v>22024001011</v>
      </c>
      <c r="E3121" s="43" t="s">
        <v>1423</v>
      </c>
      <c r="F3121" s="62">
        <v>990.02</v>
      </c>
      <c r="G3121" s="43" t="s">
        <v>835</v>
      </c>
      <c r="H3121" s="43" t="s">
        <v>3590</v>
      </c>
      <c r="I3121" s="69" t="s">
        <v>2934</v>
      </c>
      <c r="J3121" s="43" t="s">
        <v>398</v>
      </c>
      <c r="K3121" s="43" t="s">
        <v>398</v>
      </c>
      <c r="L3121" s="43" t="s">
        <v>399</v>
      </c>
      <c r="M3121" s="43" t="s">
        <v>395</v>
      </c>
      <c r="N3121" s="43" t="s">
        <v>396</v>
      </c>
      <c r="O3121" s="68" t="s">
        <v>325</v>
      </c>
      <c r="P3121" s="68" t="s">
        <v>2931</v>
      </c>
      <c r="Q3121" s="57" t="s">
        <v>2932</v>
      </c>
      <c r="R3121" s="35" t="s">
        <v>265</v>
      </c>
      <c r="S3121" s="57" t="str">
        <f>MID(Tabla1[[#This Row],[Aplicación]],6,2)</f>
        <v>11</v>
      </c>
      <c r="T3121" s="54" t="str">
        <f>VLOOKUP(Tabla1[[#This Row],[AREA]],Hoja1!A:B,2,FALSE)</f>
        <v>11. Salud pública y seguridad ciudadana</v>
      </c>
      <c r="U3121" s="57" t="str">
        <f>MID(Tabla1[[#This Row],[Aplicación]],9,4)</f>
        <v>1321</v>
      </c>
      <c r="V3121" s="54" t="str">
        <f>VLOOKUP(Tabla1[[#This Row],[PROGRAMA]],Hoja1!A:B,2,FALSE)</f>
        <v>1321. Policía municipal</v>
      </c>
      <c r="W3121" s="57" t="str">
        <f>MID(Tabla1[[#This Row],[Aplicación]],14,2)</f>
        <v>21</v>
      </c>
      <c r="X3121" s="57" t="str">
        <f>MID(Tabla1[[#This Row],[Aplicación]],14,6)</f>
        <v>214</v>
      </c>
    </row>
    <row r="3122" spans="1:24" x14ac:dyDescent="0.25">
      <c r="A3122" s="60">
        <v>220240021754</v>
      </c>
      <c r="B3122" s="43" t="s">
        <v>390</v>
      </c>
      <c r="C3122" s="61">
        <v>45440</v>
      </c>
      <c r="D3122" s="60">
        <v>22024004814</v>
      </c>
      <c r="E3122" s="43" t="s">
        <v>1423</v>
      </c>
      <c r="F3122" s="62">
        <v>1000</v>
      </c>
      <c r="G3122" s="43" t="s">
        <v>727</v>
      </c>
      <c r="H3122" s="43" t="s">
        <v>3618</v>
      </c>
      <c r="I3122" s="69" t="s">
        <v>2930</v>
      </c>
      <c r="J3122" s="43" t="s">
        <v>398</v>
      </c>
      <c r="K3122" s="43" t="s">
        <v>398</v>
      </c>
      <c r="L3122" s="43" t="s">
        <v>399</v>
      </c>
      <c r="M3122" s="43" t="s">
        <v>585</v>
      </c>
      <c r="N3122" s="43" t="s">
        <v>539</v>
      </c>
      <c r="O3122" s="68" t="s">
        <v>326</v>
      </c>
      <c r="P3122" s="68" t="s">
        <v>2931</v>
      </c>
      <c r="Q3122" s="57" t="s">
        <v>2932</v>
      </c>
      <c r="R3122" s="35" t="s">
        <v>265</v>
      </c>
      <c r="S3122" s="57" t="str">
        <f>MID(Tabla1[[#This Row],[Aplicación]],6,2)</f>
        <v>11</v>
      </c>
      <c r="T3122" s="54" t="str">
        <f>VLOOKUP(Tabla1[[#This Row],[AREA]],Hoja1!A:B,2,FALSE)</f>
        <v>11. Salud pública y seguridad ciudadana</v>
      </c>
      <c r="U3122" s="57" t="str">
        <f>MID(Tabla1[[#This Row],[Aplicación]],9,4)</f>
        <v>1321</v>
      </c>
      <c r="V3122" s="54" t="str">
        <f>VLOOKUP(Tabla1[[#This Row],[PROGRAMA]],Hoja1!A:B,2,FALSE)</f>
        <v>1321. Policía municipal</v>
      </c>
      <c r="W3122" s="57" t="str">
        <f>MID(Tabla1[[#This Row],[Aplicación]],14,2)</f>
        <v>21</v>
      </c>
      <c r="X3122" s="57" t="str">
        <f>MID(Tabla1[[#This Row],[Aplicación]],14,6)</f>
        <v>214</v>
      </c>
    </row>
    <row r="3123" spans="1:24" x14ac:dyDescent="0.25">
      <c r="A3123" s="60">
        <v>220240020994</v>
      </c>
      <c r="B3123" s="43" t="s">
        <v>673</v>
      </c>
      <c r="C3123" s="61">
        <v>45436</v>
      </c>
      <c r="D3123" s="60">
        <v>22024003379</v>
      </c>
      <c r="E3123" s="43" t="s">
        <v>1423</v>
      </c>
      <c r="F3123" s="62">
        <v>-2120</v>
      </c>
      <c r="G3123" s="43" t="s">
        <v>727</v>
      </c>
      <c r="H3123" s="43" t="s">
        <v>2306</v>
      </c>
      <c r="I3123" s="69" t="s">
        <v>2930</v>
      </c>
      <c r="J3123" s="43" t="s">
        <v>398</v>
      </c>
      <c r="K3123" s="43" t="s">
        <v>398</v>
      </c>
      <c r="L3123" s="43" t="s">
        <v>399</v>
      </c>
      <c r="M3123" s="43" t="s">
        <v>585</v>
      </c>
      <c r="N3123" s="43" t="s">
        <v>539</v>
      </c>
      <c r="O3123" s="68" t="s">
        <v>326</v>
      </c>
      <c r="P3123" s="68" t="s">
        <v>2931</v>
      </c>
      <c r="Q3123" s="57" t="s">
        <v>2932</v>
      </c>
      <c r="R3123" s="35" t="s">
        <v>265</v>
      </c>
      <c r="S3123" s="57" t="str">
        <f>MID(Tabla1[[#This Row],[Aplicación]],6,2)</f>
        <v>11</v>
      </c>
      <c r="T3123" s="54" t="str">
        <f>VLOOKUP(Tabla1[[#This Row],[AREA]],Hoja1!A:B,2,FALSE)</f>
        <v>11. Salud pública y seguridad ciudadana</v>
      </c>
      <c r="U3123" s="57" t="str">
        <f>MID(Tabla1[[#This Row],[Aplicación]],9,4)</f>
        <v>1321</v>
      </c>
      <c r="V3123" s="54" t="str">
        <f>VLOOKUP(Tabla1[[#This Row],[PROGRAMA]],Hoja1!A:B,2,FALSE)</f>
        <v>1321. Policía municipal</v>
      </c>
      <c r="W3123" s="57" t="str">
        <f>MID(Tabla1[[#This Row],[Aplicación]],14,2)</f>
        <v>21</v>
      </c>
      <c r="X3123" s="57" t="str">
        <f>MID(Tabla1[[#This Row],[Aplicación]],14,6)</f>
        <v>214</v>
      </c>
    </row>
    <row r="3124" spans="1:24" x14ac:dyDescent="0.25">
      <c r="A3124" s="60">
        <v>220240019769</v>
      </c>
      <c r="B3124" s="43" t="s">
        <v>702</v>
      </c>
      <c r="C3124" s="61">
        <v>45435</v>
      </c>
      <c r="D3124" s="60">
        <v>22024001011</v>
      </c>
      <c r="E3124" s="43" t="s">
        <v>1423</v>
      </c>
      <c r="F3124" s="62">
        <v>226.51</v>
      </c>
      <c r="G3124" s="43" t="s">
        <v>766</v>
      </c>
      <c r="H3124" s="43" t="s">
        <v>3712</v>
      </c>
      <c r="I3124" s="69" t="s">
        <v>2934</v>
      </c>
      <c r="J3124" s="43" t="s">
        <v>398</v>
      </c>
      <c r="K3124" s="43" t="s">
        <v>398</v>
      </c>
      <c r="L3124" s="43" t="s">
        <v>399</v>
      </c>
      <c r="M3124" s="43" t="s">
        <v>395</v>
      </c>
      <c r="N3124" s="43" t="s">
        <v>396</v>
      </c>
      <c r="O3124" s="68" t="s">
        <v>325</v>
      </c>
      <c r="P3124" s="68" t="s">
        <v>2931</v>
      </c>
      <c r="Q3124" s="57" t="s">
        <v>2932</v>
      </c>
      <c r="R3124" s="35" t="s">
        <v>265</v>
      </c>
      <c r="S3124" s="57" t="str">
        <f>MID(Tabla1[[#This Row],[Aplicación]],6,2)</f>
        <v>11</v>
      </c>
      <c r="T3124" s="54" t="str">
        <f>VLOOKUP(Tabla1[[#This Row],[AREA]],Hoja1!A:B,2,FALSE)</f>
        <v>11. Salud pública y seguridad ciudadana</v>
      </c>
      <c r="U3124" s="57" t="str">
        <f>MID(Tabla1[[#This Row],[Aplicación]],9,4)</f>
        <v>1321</v>
      </c>
      <c r="V3124" s="54" t="str">
        <f>VLOOKUP(Tabla1[[#This Row],[PROGRAMA]],Hoja1!A:B,2,FALSE)</f>
        <v>1321. Policía municipal</v>
      </c>
      <c r="W3124" s="57" t="str">
        <f>MID(Tabla1[[#This Row],[Aplicación]],14,2)</f>
        <v>21</v>
      </c>
      <c r="X3124" s="57" t="str">
        <f>MID(Tabla1[[#This Row],[Aplicación]],14,6)</f>
        <v>214</v>
      </c>
    </row>
    <row r="3125" spans="1:24" x14ac:dyDescent="0.25">
      <c r="A3125" s="60">
        <v>220240019766</v>
      </c>
      <c r="B3125" s="43" t="s">
        <v>702</v>
      </c>
      <c r="C3125" s="61">
        <v>45435</v>
      </c>
      <c r="D3125" s="60">
        <v>22024001011</v>
      </c>
      <c r="E3125" s="43" t="s">
        <v>1423</v>
      </c>
      <c r="F3125" s="62">
        <v>162.62</v>
      </c>
      <c r="G3125" s="43" t="s">
        <v>766</v>
      </c>
      <c r="H3125" s="43" t="s">
        <v>3713</v>
      </c>
      <c r="I3125" s="69" t="s">
        <v>2934</v>
      </c>
      <c r="J3125" s="43" t="s">
        <v>398</v>
      </c>
      <c r="K3125" s="43" t="s">
        <v>398</v>
      </c>
      <c r="L3125" s="43" t="s">
        <v>399</v>
      </c>
      <c r="M3125" s="43" t="s">
        <v>395</v>
      </c>
      <c r="N3125" s="43" t="s">
        <v>396</v>
      </c>
      <c r="O3125" s="68" t="s">
        <v>325</v>
      </c>
      <c r="P3125" s="68" t="s">
        <v>2931</v>
      </c>
      <c r="Q3125" s="57" t="s">
        <v>2932</v>
      </c>
      <c r="R3125" s="35" t="s">
        <v>265</v>
      </c>
      <c r="S3125" s="57" t="str">
        <f>MID(Tabla1[[#This Row],[Aplicación]],6,2)</f>
        <v>11</v>
      </c>
      <c r="T3125" s="54" t="str">
        <f>VLOOKUP(Tabla1[[#This Row],[AREA]],Hoja1!A:B,2,FALSE)</f>
        <v>11. Salud pública y seguridad ciudadana</v>
      </c>
      <c r="U3125" s="57" t="str">
        <f>MID(Tabla1[[#This Row],[Aplicación]],9,4)</f>
        <v>1321</v>
      </c>
      <c r="V3125" s="54" t="str">
        <f>VLOOKUP(Tabla1[[#This Row],[PROGRAMA]],Hoja1!A:B,2,FALSE)</f>
        <v>1321. Policía municipal</v>
      </c>
      <c r="W3125" s="57" t="str">
        <f>MID(Tabla1[[#This Row],[Aplicación]],14,2)</f>
        <v>21</v>
      </c>
      <c r="X3125" s="57" t="str">
        <f>MID(Tabla1[[#This Row],[Aplicación]],14,6)</f>
        <v>214</v>
      </c>
    </row>
    <row r="3126" spans="1:24" x14ac:dyDescent="0.25">
      <c r="A3126" s="60">
        <v>220240019762</v>
      </c>
      <c r="B3126" s="43" t="s">
        <v>702</v>
      </c>
      <c r="C3126" s="61">
        <v>45435</v>
      </c>
      <c r="D3126" s="60">
        <v>22024001013</v>
      </c>
      <c r="E3126" s="43" t="s">
        <v>1423</v>
      </c>
      <c r="F3126" s="62">
        <v>942.33</v>
      </c>
      <c r="G3126" s="43" t="s">
        <v>816</v>
      </c>
      <c r="H3126" s="43" t="s">
        <v>3731</v>
      </c>
      <c r="I3126" s="69" t="s">
        <v>2934</v>
      </c>
      <c r="J3126" s="43" t="s">
        <v>398</v>
      </c>
      <c r="K3126" s="43" t="s">
        <v>398</v>
      </c>
      <c r="L3126" s="43" t="s">
        <v>413</v>
      </c>
      <c r="M3126" s="43" t="s">
        <v>395</v>
      </c>
      <c r="N3126" s="43" t="s">
        <v>396</v>
      </c>
      <c r="O3126" s="68" t="s">
        <v>325</v>
      </c>
      <c r="P3126" s="68" t="s">
        <v>2931</v>
      </c>
      <c r="Q3126" s="57" t="s">
        <v>2932</v>
      </c>
      <c r="R3126" s="35" t="s">
        <v>265</v>
      </c>
      <c r="S3126" s="57" t="str">
        <f>MID(Tabla1[[#This Row],[Aplicación]],6,2)</f>
        <v>11</v>
      </c>
      <c r="T3126" s="54" t="str">
        <f>VLOOKUP(Tabla1[[#This Row],[AREA]],Hoja1!A:B,2,FALSE)</f>
        <v>11. Salud pública y seguridad ciudadana</v>
      </c>
      <c r="U3126" s="57" t="str">
        <f>MID(Tabla1[[#This Row],[Aplicación]],9,4)</f>
        <v>1321</v>
      </c>
      <c r="V3126" s="54" t="str">
        <f>VLOOKUP(Tabla1[[#This Row],[PROGRAMA]],Hoja1!A:B,2,FALSE)</f>
        <v>1321. Policía municipal</v>
      </c>
      <c r="W3126" s="57" t="str">
        <f>MID(Tabla1[[#This Row],[Aplicación]],14,2)</f>
        <v>21</v>
      </c>
      <c r="X3126" s="57" t="str">
        <f>MID(Tabla1[[#This Row],[Aplicación]],14,6)</f>
        <v>214</v>
      </c>
    </row>
    <row r="3127" spans="1:24" x14ac:dyDescent="0.25">
      <c r="A3127" s="60">
        <v>220240018086</v>
      </c>
      <c r="B3127" s="43" t="s">
        <v>702</v>
      </c>
      <c r="C3127" s="61">
        <v>45429</v>
      </c>
      <c r="D3127" s="60">
        <v>22024001011</v>
      </c>
      <c r="E3127" s="43" t="s">
        <v>1423</v>
      </c>
      <c r="F3127" s="62">
        <v>1878.95</v>
      </c>
      <c r="G3127" s="43" t="s">
        <v>809</v>
      </c>
      <c r="H3127" s="43" t="s">
        <v>3830</v>
      </c>
      <c r="I3127" s="69" t="s">
        <v>2934</v>
      </c>
      <c r="J3127" s="43" t="s">
        <v>398</v>
      </c>
      <c r="K3127" s="43" t="s">
        <v>398</v>
      </c>
      <c r="L3127" s="43" t="s">
        <v>399</v>
      </c>
      <c r="M3127" s="43" t="s">
        <v>395</v>
      </c>
      <c r="N3127" s="43" t="s">
        <v>396</v>
      </c>
      <c r="O3127" s="68" t="s">
        <v>325</v>
      </c>
      <c r="P3127" s="68" t="s">
        <v>2931</v>
      </c>
      <c r="Q3127" s="57" t="s">
        <v>2932</v>
      </c>
      <c r="R3127" s="35" t="s">
        <v>265</v>
      </c>
      <c r="S3127" s="57" t="str">
        <f>MID(Tabla1[[#This Row],[Aplicación]],6,2)</f>
        <v>11</v>
      </c>
      <c r="T3127" s="54" t="str">
        <f>VLOOKUP(Tabla1[[#This Row],[AREA]],Hoja1!A:B,2,FALSE)</f>
        <v>11. Salud pública y seguridad ciudadana</v>
      </c>
      <c r="U3127" s="57" t="str">
        <f>MID(Tabla1[[#This Row],[Aplicación]],9,4)</f>
        <v>1321</v>
      </c>
      <c r="V3127" s="54" t="str">
        <f>VLOOKUP(Tabla1[[#This Row],[PROGRAMA]],Hoja1!A:B,2,FALSE)</f>
        <v>1321. Policía municipal</v>
      </c>
      <c r="W3127" s="57" t="str">
        <f>MID(Tabla1[[#This Row],[Aplicación]],14,2)</f>
        <v>21</v>
      </c>
      <c r="X3127" s="57" t="str">
        <f>MID(Tabla1[[#This Row],[Aplicación]],14,6)</f>
        <v>214</v>
      </c>
    </row>
    <row r="3128" spans="1:24" x14ac:dyDescent="0.25">
      <c r="A3128" s="60">
        <v>220240018264</v>
      </c>
      <c r="B3128" s="43" t="s">
        <v>702</v>
      </c>
      <c r="C3128" s="61">
        <v>45429</v>
      </c>
      <c r="D3128" s="60">
        <v>22024001011</v>
      </c>
      <c r="E3128" s="43" t="s">
        <v>1423</v>
      </c>
      <c r="F3128" s="62">
        <v>95.35</v>
      </c>
      <c r="G3128" s="43" t="s">
        <v>809</v>
      </c>
      <c r="H3128" s="43" t="s">
        <v>3831</v>
      </c>
      <c r="I3128" s="69" t="s">
        <v>2934</v>
      </c>
      <c r="J3128" s="43" t="s">
        <v>398</v>
      </c>
      <c r="K3128" s="43" t="s">
        <v>398</v>
      </c>
      <c r="L3128" s="43" t="s">
        <v>399</v>
      </c>
      <c r="M3128" s="43" t="s">
        <v>395</v>
      </c>
      <c r="N3128" s="43" t="s">
        <v>396</v>
      </c>
      <c r="O3128" s="68" t="s">
        <v>325</v>
      </c>
      <c r="P3128" s="68" t="s">
        <v>2931</v>
      </c>
      <c r="Q3128" s="57" t="s">
        <v>2932</v>
      </c>
      <c r="R3128" s="35" t="s">
        <v>265</v>
      </c>
      <c r="S3128" s="57" t="str">
        <f>MID(Tabla1[[#This Row],[Aplicación]],6,2)</f>
        <v>11</v>
      </c>
      <c r="T3128" s="54" t="str">
        <f>VLOOKUP(Tabla1[[#This Row],[AREA]],Hoja1!A:B,2,FALSE)</f>
        <v>11. Salud pública y seguridad ciudadana</v>
      </c>
      <c r="U3128" s="57" t="str">
        <f>MID(Tabla1[[#This Row],[Aplicación]],9,4)</f>
        <v>1321</v>
      </c>
      <c r="V3128" s="54" t="str">
        <f>VLOOKUP(Tabla1[[#This Row],[PROGRAMA]],Hoja1!A:B,2,FALSE)</f>
        <v>1321. Policía municipal</v>
      </c>
      <c r="W3128" s="57" t="str">
        <f>MID(Tabla1[[#This Row],[Aplicación]],14,2)</f>
        <v>21</v>
      </c>
      <c r="X3128" s="57" t="str">
        <f>MID(Tabla1[[#This Row],[Aplicación]],14,6)</f>
        <v>214</v>
      </c>
    </row>
    <row r="3129" spans="1:24" x14ac:dyDescent="0.25">
      <c r="A3129" s="60">
        <v>220240018262</v>
      </c>
      <c r="B3129" s="43" t="s">
        <v>702</v>
      </c>
      <c r="C3129" s="61">
        <v>45429</v>
      </c>
      <c r="D3129" s="60">
        <v>22024001011</v>
      </c>
      <c r="E3129" s="43" t="s">
        <v>1423</v>
      </c>
      <c r="F3129" s="62">
        <v>380.88</v>
      </c>
      <c r="G3129" s="43" t="s">
        <v>767</v>
      </c>
      <c r="H3129" s="43" t="s">
        <v>3846</v>
      </c>
      <c r="I3129" s="69" t="s">
        <v>2934</v>
      </c>
      <c r="J3129" s="43" t="s">
        <v>398</v>
      </c>
      <c r="K3129" s="43" t="s">
        <v>398</v>
      </c>
      <c r="L3129" s="43" t="s">
        <v>399</v>
      </c>
      <c r="M3129" s="43" t="s">
        <v>395</v>
      </c>
      <c r="N3129" s="43" t="s">
        <v>396</v>
      </c>
      <c r="O3129" s="68" t="s">
        <v>325</v>
      </c>
      <c r="P3129" s="68" t="s">
        <v>2931</v>
      </c>
      <c r="Q3129" s="57" t="s">
        <v>2932</v>
      </c>
      <c r="R3129" s="35" t="s">
        <v>265</v>
      </c>
      <c r="S3129" s="57" t="str">
        <f>MID(Tabla1[[#This Row],[Aplicación]],6,2)</f>
        <v>11</v>
      </c>
      <c r="T3129" s="54" t="str">
        <f>VLOOKUP(Tabla1[[#This Row],[AREA]],Hoja1!A:B,2,FALSE)</f>
        <v>11. Salud pública y seguridad ciudadana</v>
      </c>
      <c r="U3129" s="57" t="str">
        <f>MID(Tabla1[[#This Row],[Aplicación]],9,4)</f>
        <v>1321</v>
      </c>
      <c r="V3129" s="54" t="str">
        <f>VLOOKUP(Tabla1[[#This Row],[PROGRAMA]],Hoja1!A:B,2,FALSE)</f>
        <v>1321. Policía municipal</v>
      </c>
      <c r="W3129" s="57" t="str">
        <f>MID(Tabla1[[#This Row],[Aplicación]],14,2)</f>
        <v>21</v>
      </c>
      <c r="X3129" s="57" t="str">
        <f>MID(Tabla1[[#This Row],[Aplicación]],14,6)</f>
        <v>214</v>
      </c>
    </row>
    <row r="3130" spans="1:24" x14ac:dyDescent="0.25">
      <c r="A3130" s="60">
        <v>220240018268</v>
      </c>
      <c r="B3130" s="43" t="s">
        <v>702</v>
      </c>
      <c r="C3130" s="61">
        <v>45429</v>
      </c>
      <c r="D3130" s="60">
        <v>22024001013</v>
      </c>
      <c r="E3130" s="43" t="s">
        <v>1423</v>
      </c>
      <c r="F3130" s="62">
        <v>2028.29</v>
      </c>
      <c r="G3130" s="43" t="s">
        <v>813</v>
      </c>
      <c r="H3130" s="43" t="s">
        <v>3857</v>
      </c>
      <c r="I3130" s="69" t="s">
        <v>2934</v>
      </c>
      <c r="J3130" s="43" t="s">
        <v>398</v>
      </c>
      <c r="K3130" s="43" t="s">
        <v>398</v>
      </c>
      <c r="L3130" s="43" t="s">
        <v>413</v>
      </c>
      <c r="M3130" s="43" t="s">
        <v>395</v>
      </c>
      <c r="N3130" s="43" t="s">
        <v>396</v>
      </c>
      <c r="O3130" s="68" t="s">
        <v>325</v>
      </c>
      <c r="P3130" s="68" t="s">
        <v>2931</v>
      </c>
      <c r="Q3130" s="57" t="s">
        <v>2932</v>
      </c>
      <c r="R3130" s="35" t="s">
        <v>265</v>
      </c>
      <c r="S3130" s="57" t="str">
        <f>MID(Tabla1[[#This Row],[Aplicación]],6,2)</f>
        <v>11</v>
      </c>
      <c r="T3130" s="54" t="str">
        <f>VLOOKUP(Tabla1[[#This Row],[AREA]],Hoja1!A:B,2,FALSE)</f>
        <v>11. Salud pública y seguridad ciudadana</v>
      </c>
      <c r="U3130" s="57" t="str">
        <f>MID(Tabla1[[#This Row],[Aplicación]],9,4)</f>
        <v>1321</v>
      </c>
      <c r="V3130" s="54" t="str">
        <f>VLOOKUP(Tabla1[[#This Row],[PROGRAMA]],Hoja1!A:B,2,FALSE)</f>
        <v>1321. Policía municipal</v>
      </c>
      <c r="W3130" s="57" t="str">
        <f>MID(Tabla1[[#This Row],[Aplicación]],14,2)</f>
        <v>21</v>
      </c>
      <c r="X3130" s="57" t="str">
        <f>MID(Tabla1[[#This Row],[Aplicación]],14,6)</f>
        <v>214</v>
      </c>
    </row>
    <row r="3131" spans="1:24" x14ac:dyDescent="0.25">
      <c r="A3131" s="60">
        <v>220240018260</v>
      </c>
      <c r="B3131" s="43" t="s">
        <v>702</v>
      </c>
      <c r="C3131" s="61">
        <v>45429</v>
      </c>
      <c r="D3131" s="60">
        <v>22024001011</v>
      </c>
      <c r="E3131" s="43" t="s">
        <v>1423</v>
      </c>
      <c r="F3131" s="62">
        <v>428.68</v>
      </c>
      <c r="G3131" s="43" t="s">
        <v>750</v>
      </c>
      <c r="H3131" s="43" t="s">
        <v>3864</v>
      </c>
      <c r="I3131" s="69" t="s">
        <v>2934</v>
      </c>
      <c r="J3131" s="43" t="s">
        <v>398</v>
      </c>
      <c r="K3131" s="43" t="s">
        <v>398</v>
      </c>
      <c r="L3131" s="43" t="s">
        <v>399</v>
      </c>
      <c r="M3131" s="43" t="s">
        <v>395</v>
      </c>
      <c r="N3131" s="43" t="s">
        <v>396</v>
      </c>
      <c r="O3131" s="68" t="s">
        <v>325</v>
      </c>
      <c r="P3131" s="68" t="s">
        <v>2931</v>
      </c>
      <c r="Q3131" s="57" t="s">
        <v>2932</v>
      </c>
      <c r="R3131" s="35" t="s">
        <v>265</v>
      </c>
      <c r="S3131" s="57" t="str">
        <f>MID(Tabla1[[#This Row],[Aplicación]],6,2)</f>
        <v>11</v>
      </c>
      <c r="T3131" s="54" t="str">
        <f>VLOOKUP(Tabla1[[#This Row],[AREA]],Hoja1!A:B,2,FALSE)</f>
        <v>11. Salud pública y seguridad ciudadana</v>
      </c>
      <c r="U3131" s="57" t="str">
        <f>MID(Tabla1[[#This Row],[Aplicación]],9,4)</f>
        <v>1321</v>
      </c>
      <c r="V3131" s="54" t="str">
        <f>VLOOKUP(Tabla1[[#This Row],[PROGRAMA]],Hoja1!A:B,2,FALSE)</f>
        <v>1321. Policía municipal</v>
      </c>
      <c r="W3131" s="57" t="str">
        <f>MID(Tabla1[[#This Row],[Aplicación]],14,2)</f>
        <v>21</v>
      </c>
      <c r="X3131" s="57" t="str">
        <f>MID(Tabla1[[#This Row],[Aplicación]],14,6)</f>
        <v>214</v>
      </c>
    </row>
    <row r="3132" spans="1:24" x14ac:dyDescent="0.25">
      <c r="A3132" s="60">
        <v>220240016542</v>
      </c>
      <c r="B3132" s="43" t="s">
        <v>702</v>
      </c>
      <c r="C3132" s="61">
        <v>45426</v>
      </c>
      <c r="D3132" s="60">
        <v>22024001013</v>
      </c>
      <c r="E3132" s="43" t="s">
        <v>1423</v>
      </c>
      <c r="F3132" s="62">
        <v>48.4</v>
      </c>
      <c r="G3132" s="43" t="s">
        <v>814</v>
      </c>
      <c r="H3132" s="43" t="s">
        <v>3954</v>
      </c>
      <c r="I3132" s="69" t="s">
        <v>2934</v>
      </c>
      <c r="J3132" s="43" t="s">
        <v>420</v>
      </c>
      <c r="K3132" s="43" t="s">
        <v>420</v>
      </c>
      <c r="L3132" s="43" t="s">
        <v>413</v>
      </c>
      <c r="M3132" s="43" t="s">
        <v>395</v>
      </c>
      <c r="N3132" s="43" t="s">
        <v>396</v>
      </c>
      <c r="O3132" s="68" t="s">
        <v>325</v>
      </c>
      <c r="P3132" s="68" t="s">
        <v>2931</v>
      </c>
      <c r="Q3132" s="57" t="s">
        <v>2932</v>
      </c>
      <c r="R3132" s="35" t="s">
        <v>265</v>
      </c>
      <c r="S3132" s="57" t="str">
        <f>MID(Tabla1[[#This Row],[Aplicación]],6,2)</f>
        <v>11</v>
      </c>
      <c r="T3132" s="54" t="str">
        <f>VLOOKUP(Tabla1[[#This Row],[AREA]],Hoja1!A:B,2,FALSE)</f>
        <v>11. Salud pública y seguridad ciudadana</v>
      </c>
      <c r="U3132" s="57" t="str">
        <f>MID(Tabla1[[#This Row],[Aplicación]],9,4)</f>
        <v>1321</v>
      </c>
      <c r="V3132" s="54" t="str">
        <f>VLOOKUP(Tabla1[[#This Row],[PROGRAMA]],Hoja1!A:B,2,FALSE)</f>
        <v>1321. Policía municipal</v>
      </c>
      <c r="W3132" s="57" t="str">
        <f>MID(Tabla1[[#This Row],[Aplicación]],14,2)</f>
        <v>21</v>
      </c>
      <c r="X3132" s="57" t="str">
        <f>MID(Tabla1[[#This Row],[Aplicación]],14,6)</f>
        <v>214</v>
      </c>
    </row>
    <row r="3133" spans="1:24" x14ac:dyDescent="0.25">
      <c r="A3133" s="60">
        <v>220240016557</v>
      </c>
      <c r="B3133" s="43" t="s">
        <v>702</v>
      </c>
      <c r="C3133" s="61">
        <v>45426</v>
      </c>
      <c r="D3133" s="60">
        <v>22024001011</v>
      </c>
      <c r="E3133" s="43" t="s">
        <v>1423</v>
      </c>
      <c r="F3133" s="62">
        <v>305.94</v>
      </c>
      <c r="G3133" s="43" t="s">
        <v>765</v>
      </c>
      <c r="H3133" s="43" t="s">
        <v>4004</v>
      </c>
      <c r="I3133" s="69" t="s">
        <v>2934</v>
      </c>
      <c r="J3133" s="43" t="s">
        <v>398</v>
      </c>
      <c r="K3133" s="43" t="s">
        <v>398</v>
      </c>
      <c r="L3133" s="43" t="s">
        <v>399</v>
      </c>
      <c r="M3133" s="43" t="s">
        <v>395</v>
      </c>
      <c r="N3133" s="43" t="s">
        <v>396</v>
      </c>
      <c r="O3133" s="68" t="s">
        <v>325</v>
      </c>
      <c r="P3133" s="68" t="s">
        <v>2931</v>
      </c>
      <c r="Q3133" s="57" t="s">
        <v>2932</v>
      </c>
      <c r="R3133" s="35" t="s">
        <v>265</v>
      </c>
      <c r="S3133" s="57" t="str">
        <f>MID(Tabla1[[#This Row],[Aplicación]],6,2)</f>
        <v>11</v>
      </c>
      <c r="T3133" s="54" t="str">
        <f>VLOOKUP(Tabla1[[#This Row],[AREA]],Hoja1!A:B,2,FALSE)</f>
        <v>11. Salud pública y seguridad ciudadana</v>
      </c>
      <c r="U3133" s="57" t="str">
        <f>MID(Tabla1[[#This Row],[Aplicación]],9,4)</f>
        <v>1321</v>
      </c>
      <c r="V3133" s="54" t="str">
        <f>VLOOKUP(Tabla1[[#This Row],[PROGRAMA]],Hoja1!A:B,2,FALSE)</f>
        <v>1321. Policía municipal</v>
      </c>
      <c r="W3133" s="57" t="str">
        <f>MID(Tabla1[[#This Row],[Aplicación]],14,2)</f>
        <v>21</v>
      </c>
      <c r="X3133" s="57" t="str">
        <f>MID(Tabla1[[#This Row],[Aplicación]],14,6)</f>
        <v>214</v>
      </c>
    </row>
    <row r="3134" spans="1:24" x14ac:dyDescent="0.25">
      <c r="A3134" s="60">
        <v>220240013770</v>
      </c>
      <c r="B3134" s="43" t="s">
        <v>702</v>
      </c>
      <c r="C3134" s="61">
        <v>45412</v>
      </c>
      <c r="D3134" s="60">
        <v>22024001013</v>
      </c>
      <c r="E3134" s="43" t="s">
        <v>1423</v>
      </c>
      <c r="F3134" s="62">
        <v>237.98</v>
      </c>
      <c r="G3134" s="43" t="s">
        <v>814</v>
      </c>
      <c r="H3134" s="43" t="s">
        <v>4139</v>
      </c>
      <c r="I3134" s="69" t="s">
        <v>2934</v>
      </c>
      <c r="J3134" s="43" t="s">
        <v>420</v>
      </c>
      <c r="K3134" s="43" t="s">
        <v>420</v>
      </c>
      <c r="L3134" s="43" t="s">
        <v>413</v>
      </c>
      <c r="M3134" s="43" t="s">
        <v>395</v>
      </c>
      <c r="N3134" s="43" t="s">
        <v>396</v>
      </c>
      <c r="O3134" s="68" t="s">
        <v>325</v>
      </c>
      <c r="P3134" s="68" t="s">
        <v>2931</v>
      </c>
      <c r="Q3134" s="57" t="s">
        <v>2932</v>
      </c>
      <c r="R3134" s="35" t="s">
        <v>265</v>
      </c>
      <c r="S3134" s="57" t="str">
        <f>MID(Tabla1[[#This Row],[Aplicación]],6,2)</f>
        <v>11</v>
      </c>
      <c r="T3134" s="54" t="str">
        <f>VLOOKUP(Tabla1[[#This Row],[AREA]],Hoja1!A:B,2,FALSE)</f>
        <v>11. Salud pública y seguridad ciudadana</v>
      </c>
      <c r="U3134" s="57" t="str">
        <f>MID(Tabla1[[#This Row],[Aplicación]],9,4)</f>
        <v>1321</v>
      </c>
      <c r="V3134" s="54" t="str">
        <f>VLOOKUP(Tabla1[[#This Row],[PROGRAMA]],Hoja1!A:B,2,FALSE)</f>
        <v>1321. Policía municipal</v>
      </c>
      <c r="W3134" s="57" t="str">
        <f>MID(Tabla1[[#This Row],[Aplicación]],14,2)</f>
        <v>21</v>
      </c>
      <c r="X3134" s="57" t="str">
        <f>MID(Tabla1[[#This Row],[Aplicación]],14,6)</f>
        <v>214</v>
      </c>
    </row>
    <row r="3135" spans="1:24" x14ac:dyDescent="0.25">
      <c r="A3135" s="60">
        <v>220240013824</v>
      </c>
      <c r="B3135" s="43" t="s">
        <v>702</v>
      </c>
      <c r="C3135" s="61">
        <v>45412</v>
      </c>
      <c r="D3135" s="60">
        <v>22024001011</v>
      </c>
      <c r="E3135" s="43" t="s">
        <v>1423</v>
      </c>
      <c r="F3135" s="62">
        <v>376.99</v>
      </c>
      <c r="G3135" s="43" t="s">
        <v>809</v>
      </c>
      <c r="H3135" s="43" t="s">
        <v>4169</v>
      </c>
      <c r="I3135" s="69" t="s">
        <v>2934</v>
      </c>
      <c r="J3135" s="43" t="s">
        <v>398</v>
      </c>
      <c r="K3135" s="43" t="s">
        <v>398</v>
      </c>
      <c r="L3135" s="43" t="s">
        <v>399</v>
      </c>
      <c r="M3135" s="43" t="s">
        <v>395</v>
      </c>
      <c r="N3135" s="43" t="s">
        <v>396</v>
      </c>
      <c r="O3135" s="68" t="s">
        <v>325</v>
      </c>
      <c r="P3135" s="68" t="s">
        <v>2931</v>
      </c>
      <c r="Q3135" s="57" t="s">
        <v>2932</v>
      </c>
      <c r="R3135" s="35" t="s">
        <v>265</v>
      </c>
      <c r="S3135" s="57" t="str">
        <f>MID(Tabla1[[#This Row],[Aplicación]],6,2)</f>
        <v>11</v>
      </c>
      <c r="T3135" s="54" t="str">
        <f>VLOOKUP(Tabla1[[#This Row],[AREA]],Hoja1!A:B,2,FALSE)</f>
        <v>11. Salud pública y seguridad ciudadana</v>
      </c>
      <c r="U3135" s="57" t="str">
        <f>MID(Tabla1[[#This Row],[Aplicación]],9,4)</f>
        <v>1321</v>
      </c>
      <c r="V3135" s="54" t="str">
        <f>VLOOKUP(Tabla1[[#This Row],[PROGRAMA]],Hoja1!A:B,2,FALSE)</f>
        <v>1321. Policía municipal</v>
      </c>
      <c r="W3135" s="57" t="str">
        <f>MID(Tabla1[[#This Row],[Aplicación]],14,2)</f>
        <v>21</v>
      </c>
      <c r="X3135" s="57" t="str">
        <f>MID(Tabla1[[#This Row],[Aplicación]],14,6)</f>
        <v>214</v>
      </c>
    </row>
    <row r="3136" spans="1:24" x14ac:dyDescent="0.25">
      <c r="A3136" s="60">
        <v>220240013782</v>
      </c>
      <c r="B3136" s="43" t="s">
        <v>702</v>
      </c>
      <c r="C3136" s="61">
        <v>45412</v>
      </c>
      <c r="D3136" s="60">
        <v>22024001011</v>
      </c>
      <c r="E3136" s="43" t="s">
        <v>1423</v>
      </c>
      <c r="F3136" s="62">
        <v>386.93</v>
      </c>
      <c r="G3136" s="43" t="s">
        <v>766</v>
      </c>
      <c r="H3136" s="43" t="s">
        <v>4176</v>
      </c>
      <c r="I3136" s="69" t="s">
        <v>2934</v>
      </c>
      <c r="J3136" s="43" t="s">
        <v>398</v>
      </c>
      <c r="K3136" s="43" t="s">
        <v>398</v>
      </c>
      <c r="L3136" s="43" t="s">
        <v>399</v>
      </c>
      <c r="M3136" s="43" t="s">
        <v>395</v>
      </c>
      <c r="N3136" s="43" t="s">
        <v>396</v>
      </c>
      <c r="O3136" s="68" t="s">
        <v>325</v>
      </c>
      <c r="P3136" s="68" t="s">
        <v>2931</v>
      </c>
      <c r="Q3136" s="57" t="s">
        <v>2932</v>
      </c>
      <c r="R3136" s="35" t="s">
        <v>265</v>
      </c>
      <c r="S3136" s="57" t="str">
        <f>MID(Tabla1[[#This Row],[Aplicación]],6,2)</f>
        <v>11</v>
      </c>
      <c r="T3136" s="54" t="str">
        <f>VLOOKUP(Tabla1[[#This Row],[AREA]],Hoja1!A:B,2,FALSE)</f>
        <v>11. Salud pública y seguridad ciudadana</v>
      </c>
      <c r="U3136" s="57" t="str">
        <f>MID(Tabla1[[#This Row],[Aplicación]],9,4)</f>
        <v>1321</v>
      </c>
      <c r="V3136" s="54" t="str">
        <f>VLOOKUP(Tabla1[[#This Row],[PROGRAMA]],Hoja1!A:B,2,FALSE)</f>
        <v>1321. Policía municipal</v>
      </c>
      <c r="W3136" s="57" t="str">
        <f>MID(Tabla1[[#This Row],[Aplicación]],14,2)</f>
        <v>21</v>
      </c>
      <c r="X3136" s="57" t="str">
        <f>MID(Tabla1[[#This Row],[Aplicación]],14,6)</f>
        <v>214</v>
      </c>
    </row>
    <row r="3137" spans="1:24" x14ac:dyDescent="0.25">
      <c r="A3137" s="60">
        <v>220240013786</v>
      </c>
      <c r="B3137" s="43" t="s">
        <v>702</v>
      </c>
      <c r="C3137" s="61">
        <v>45412</v>
      </c>
      <c r="D3137" s="60">
        <v>22024001011</v>
      </c>
      <c r="E3137" s="43" t="s">
        <v>1423</v>
      </c>
      <c r="F3137" s="62">
        <v>108.9</v>
      </c>
      <c r="G3137" s="43" t="s">
        <v>766</v>
      </c>
      <c r="H3137" s="43" t="s">
        <v>4178</v>
      </c>
      <c r="I3137" s="69" t="s">
        <v>2934</v>
      </c>
      <c r="J3137" s="43" t="s">
        <v>398</v>
      </c>
      <c r="K3137" s="43" t="s">
        <v>398</v>
      </c>
      <c r="L3137" s="43" t="s">
        <v>399</v>
      </c>
      <c r="M3137" s="43" t="s">
        <v>395</v>
      </c>
      <c r="N3137" s="43" t="s">
        <v>396</v>
      </c>
      <c r="O3137" s="68" t="s">
        <v>325</v>
      </c>
      <c r="P3137" s="68" t="s">
        <v>2931</v>
      </c>
      <c r="Q3137" s="57" t="s">
        <v>2932</v>
      </c>
      <c r="R3137" s="35" t="s">
        <v>265</v>
      </c>
      <c r="S3137" s="57" t="str">
        <f>MID(Tabla1[[#This Row],[Aplicación]],6,2)</f>
        <v>11</v>
      </c>
      <c r="T3137" s="54" t="str">
        <f>VLOOKUP(Tabla1[[#This Row],[AREA]],Hoja1!A:B,2,FALSE)</f>
        <v>11. Salud pública y seguridad ciudadana</v>
      </c>
      <c r="U3137" s="57" t="str">
        <f>MID(Tabla1[[#This Row],[Aplicación]],9,4)</f>
        <v>1321</v>
      </c>
      <c r="V3137" s="54" t="str">
        <f>VLOOKUP(Tabla1[[#This Row],[PROGRAMA]],Hoja1!A:B,2,FALSE)</f>
        <v>1321. Policía municipal</v>
      </c>
      <c r="W3137" s="57" t="str">
        <f>MID(Tabla1[[#This Row],[Aplicación]],14,2)</f>
        <v>21</v>
      </c>
      <c r="X3137" s="57" t="str">
        <f>MID(Tabla1[[#This Row],[Aplicación]],14,6)</f>
        <v>214</v>
      </c>
    </row>
    <row r="3138" spans="1:24" x14ac:dyDescent="0.25">
      <c r="A3138" s="60">
        <v>220240013776</v>
      </c>
      <c r="B3138" s="43" t="s">
        <v>702</v>
      </c>
      <c r="C3138" s="61">
        <v>45412</v>
      </c>
      <c r="D3138" s="60">
        <v>22024001011</v>
      </c>
      <c r="E3138" s="43" t="s">
        <v>1423</v>
      </c>
      <c r="F3138" s="62">
        <v>1407.13</v>
      </c>
      <c r="G3138" s="43" t="s">
        <v>767</v>
      </c>
      <c r="H3138" s="43" t="s">
        <v>4182</v>
      </c>
      <c r="I3138" s="69" t="s">
        <v>2934</v>
      </c>
      <c r="J3138" s="43" t="s">
        <v>398</v>
      </c>
      <c r="K3138" s="43" t="s">
        <v>398</v>
      </c>
      <c r="L3138" s="43" t="s">
        <v>399</v>
      </c>
      <c r="M3138" s="43" t="s">
        <v>395</v>
      </c>
      <c r="N3138" s="43" t="s">
        <v>396</v>
      </c>
      <c r="O3138" s="68" t="s">
        <v>325</v>
      </c>
      <c r="P3138" s="68" t="s">
        <v>2931</v>
      </c>
      <c r="Q3138" s="57" t="s">
        <v>2932</v>
      </c>
      <c r="R3138" s="35" t="s">
        <v>265</v>
      </c>
      <c r="S3138" s="57" t="str">
        <f>MID(Tabla1[[#This Row],[Aplicación]],6,2)</f>
        <v>11</v>
      </c>
      <c r="T3138" s="54" t="str">
        <f>VLOOKUP(Tabla1[[#This Row],[AREA]],Hoja1!A:B,2,FALSE)</f>
        <v>11. Salud pública y seguridad ciudadana</v>
      </c>
      <c r="U3138" s="57" t="str">
        <f>MID(Tabla1[[#This Row],[Aplicación]],9,4)</f>
        <v>1321</v>
      </c>
      <c r="V3138" s="54" t="str">
        <f>VLOOKUP(Tabla1[[#This Row],[PROGRAMA]],Hoja1!A:B,2,FALSE)</f>
        <v>1321. Policía municipal</v>
      </c>
      <c r="W3138" s="57" t="str">
        <f>MID(Tabla1[[#This Row],[Aplicación]],14,2)</f>
        <v>21</v>
      </c>
      <c r="X3138" s="57" t="str">
        <f>MID(Tabla1[[#This Row],[Aplicación]],14,6)</f>
        <v>214</v>
      </c>
    </row>
    <row r="3139" spans="1:24" x14ac:dyDescent="0.25">
      <c r="A3139" s="60">
        <v>220240013772</v>
      </c>
      <c r="B3139" s="43" t="s">
        <v>702</v>
      </c>
      <c r="C3139" s="61">
        <v>45412</v>
      </c>
      <c r="D3139" s="60">
        <v>22024001011</v>
      </c>
      <c r="E3139" s="43" t="s">
        <v>1423</v>
      </c>
      <c r="F3139" s="62">
        <v>1253.3699999999999</v>
      </c>
      <c r="G3139" s="43" t="s">
        <v>767</v>
      </c>
      <c r="H3139" s="43" t="s">
        <v>4183</v>
      </c>
      <c r="I3139" s="69" t="s">
        <v>2934</v>
      </c>
      <c r="J3139" s="43" t="s">
        <v>398</v>
      </c>
      <c r="K3139" s="43" t="s">
        <v>398</v>
      </c>
      <c r="L3139" s="43" t="s">
        <v>399</v>
      </c>
      <c r="M3139" s="43" t="s">
        <v>395</v>
      </c>
      <c r="N3139" s="43" t="s">
        <v>396</v>
      </c>
      <c r="O3139" s="68" t="s">
        <v>325</v>
      </c>
      <c r="P3139" s="68" t="s">
        <v>2931</v>
      </c>
      <c r="Q3139" s="57" t="s">
        <v>2932</v>
      </c>
      <c r="R3139" s="35" t="s">
        <v>265</v>
      </c>
      <c r="S3139" s="57" t="str">
        <f>MID(Tabla1[[#This Row],[Aplicación]],6,2)</f>
        <v>11</v>
      </c>
      <c r="T3139" s="54" t="str">
        <f>VLOOKUP(Tabla1[[#This Row],[AREA]],Hoja1!A:B,2,FALSE)</f>
        <v>11. Salud pública y seguridad ciudadana</v>
      </c>
      <c r="U3139" s="57" t="str">
        <f>MID(Tabla1[[#This Row],[Aplicación]],9,4)</f>
        <v>1321</v>
      </c>
      <c r="V3139" s="54" t="str">
        <f>VLOOKUP(Tabla1[[#This Row],[PROGRAMA]],Hoja1!A:B,2,FALSE)</f>
        <v>1321. Policía municipal</v>
      </c>
      <c r="W3139" s="57" t="str">
        <f>MID(Tabla1[[#This Row],[Aplicación]],14,2)</f>
        <v>21</v>
      </c>
      <c r="X3139" s="57" t="str">
        <f>MID(Tabla1[[#This Row],[Aplicación]],14,6)</f>
        <v>214</v>
      </c>
    </row>
    <row r="3140" spans="1:24" x14ac:dyDescent="0.25">
      <c r="A3140" s="60">
        <v>220240013784</v>
      </c>
      <c r="B3140" s="43" t="s">
        <v>702</v>
      </c>
      <c r="C3140" s="61">
        <v>45412</v>
      </c>
      <c r="D3140" s="60">
        <v>22024001011</v>
      </c>
      <c r="E3140" s="43" t="s">
        <v>1423</v>
      </c>
      <c r="F3140" s="62">
        <v>1231.6099999999999</v>
      </c>
      <c r="G3140" s="43" t="s">
        <v>812</v>
      </c>
      <c r="H3140" s="43" t="s">
        <v>4197</v>
      </c>
      <c r="I3140" s="69" t="s">
        <v>2934</v>
      </c>
      <c r="J3140" s="43" t="s">
        <v>398</v>
      </c>
      <c r="K3140" s="43" t="s">
        <v>398</v>
      </c>
      <c r="L3140" s="43" t="s">
        <v>399</v>
      </c>
      <c r="M3140" s="43" t="s">
        <v>395</v>
      </c>
      <c r="N3140" s="43" t="s">
        <v>396</v>
      </c>
      <c r="O3140" s="68" t="s">
        <v>325</v>
      </c>
      <c r="P3140" s="68" t="s">
        <v>2931</v>
      </c>
      <c r="Q3140" s="57" t="s">
        <v>2932</v>
      </c>
      <c r="R3140" s="35" t="s">
        <v>265</v>
      </c>
      <c r="S3140" s="57" t="str">
        <f>MID(Tabla1[[#This Row],[Aplicación]],6,2)</f>
        <v>11</v>
      </c>
      <c r="T3140" s="54" t="str">
        <f>VLOOKUP(Tabla1[[#This Row],[AREA]],Hoja1!A:B,2,FALSE)</f>
        <v>11. Salud pública y seguridad ciudadana</v>
      </c>
      <c r="U3140" s="57" t="str">
        <f>MID(Tabla1[[#This Row],[Aplicación]],9,4)</f>
        <v>1321</v>
      </c>
      <c r="V3140" s="54" t="str">
        <f>VLOOKUP(Tabla1[[#This Row],[PROGRAMA]],Hoja1!A:B,2,FALSE)</f>
        <v>1321. Policía municipal</v>
      </c>
      <c r="W3140" s="57" t="str">
        <f>MID(Tabla1[[#This Row],[Aplicación]],14,2)</f>
        <v>21</v>
      </c>
      <c r="X3140" s="57" t="str">
        <f>MID(Tabla1[[#This Row],[Aplicación]],14,6)</f>
        <v>214</v>
      </c>
    </row>
    <row r="3141" spans="1:24" x14ac:dyDescent="0.25">
      <c r="A3141" s="60">
        <v>220240013762</v>
      </c>
      <c r="B3141" s="43" t="s">
        <v>702</v>
      </c>
      <c r="C3141" s="61">
        <v>45412</v>
      </c>
      <c r="D3141" s="60">
        <v>22024001013</v>
      </c>
      <c r="E3141" s="43" t="s">
        <v>1423</v>
      </c>
      <c r="F3141" s="62">
        <v>1319.4</v>
      </c>
      <c r="G3141" s="43" t="s">
        <v>816</v>
      </c>
      <c r="H3141" s="43" t="s">
        <v>4202</v>
      </c>
      <c r="I3141" s="69" t="s">
        <v>2934</v>
      </c>
      <c r="J3141" s="43" t="s">
        <v>398</v>
      </c>
      <c r="K3141" s="43" t="s">
        <v>398</v>
      </c>
      <c r="L3141" s="43" t="s">
        <v>413</v>
      </c>
      <c r="M3141" s="43" t="s">
        <v>395</v>
      </c>
      <c r="N3141" s="43" t="s">
        <v>396</v>
      </c>
      <c r="O3141" s="68" t="s">
        <v>325</v>
      </c>
      <c r="P3141" s="68" t="s">
        <v>2931</v>
      </c>
      <c r="Q3141" s="57" t="s">
        <v>2932</v>
      </c>
      <c r="R3141" s="35" t="s">
        <v>265</v>
      </c>
      <c r="S3141" s="57" t="str">
        <f>MID(Tabla1[[#This Row],[Aplicación]],6,2)</f>
        <v>11</v>
      </c>
      <c r="T3141" s="54" t="str">
        <f>VLOOKUP(Tabla1[[#This Row],[AREA]],Hoja1!A:B,2,FALSE)</f>
        <v>11. Salud pública y seguridad ciudadana</v>
      </c>
      <c r="U3141" s="57" t="str">
        <f>MID(Tabla1[[#This Row],[Aplicación]],9,4)</f>
        <v>1321</v>
      </c>
      <c r="V3141" s="54" t="str">
        <f>VLOOKUP(Tabla1[[#This Row],[PROGRAMA]],Hoja1!A:B,2,FALSE)</f>
        <v>1321. Policía municipal</v>
      </c>
      <c r="W3141" s="57" t="str">
        <f>MID(Tabla1[[#This Row],[Aplicación]],14,2)</f>
        <v>21</v>
      </c>
      <c r="X3141" s="57" t="str">
        <f>MID(Tabla1[[#This Row],[Aplicación]],14,6)</f>
        <v>214</v>
      </c>
    </row>
    <row r="3142" spans="1:24" x14ac:dyDescent="0.25">
      <c r="A3142" s="60">
        <v>220240013756</v>
      </c>
      <c r="B3142" s="43" t="s">
        <v>702</v>
      </c>
      <c r="C3142" s="61">
        <v>45412</v>
      </c>
      <c r="D3142" s="60">
        <v>22024001011</v>
      </c>
      <c r="E3142" s="43" t="s">
        <v>1423</v>
      </c>
      <c r="F3142" s="62">
        <v>440.37</v>
      </c>
      <c r="G3142" s="43" t="s">
        <v>750</v>
      </c>
      <c r="H3142" s="43" t="s">
        <v>4212</v>
      </c>
      <c r="I3142" s="69" t="s">
        <v>2934</v>
      </c>
      <c r="J3142" s="43" t="s">
        <v>398</v>
      </c>
      <c r="K3142" s="43" t="s">
        <v>398</v>
      </c>
      <c r="L3142" s="43" t="s">
        <v>399</v>
      </c>
      <c r="M3142" s="43" t="s">
        <v>395</v>
      </c>
      <c r="N3142" s="43" t="s">
        <v>396</v>
      </c>
      <c r="O3142" s="68" t="s">
        <v>325</v>
      </c>
      <c r="P3142" s="68" t="s">
        <v>2931</v>
      </c>
      <c r="Q3142" s="57" t="s">
        <v>2932</v>
      </c>
      <c r="R3142" s="35" t="s">
        <v>265</v>
      </c>
      <c r="S3142" s="57" t="str">
        <f>MID(Tabla1[[#This Row],[Aplicación]],6,2)</f>
        <v>11</v>
      </c>
      <c r="T3142" s="54" t="str">
        <f>VLOOKUP(Tabla1[[#This Row],[AREA]],Hoja1!A:B,2,FALSE)</f>
        <v>11. Salud pública y seguridad ciudadana</v>
      </c>
      <c r="U3142" s="57" t="str">
        <f>MID(Tabla1[[#This Row],[Aplicación]],9,4)</f>
        <v>1321</v>
      </c>
      <c r="V3142" s="54" t="str">
        <f>VLOOKUP(Tabla1[[#This Row],[PROGRAMA]],Hoja1!A:B,2,FALSE)</f>
        <v>1321. Policía municipal</v>
      </c>
      <c r="W3142" s="57" t="str">
        <f>MID(Tabla1[[#This Row],[Aplicación]],14,2)</f>
        <v>21</v>
      </c>
      <c r="X3142" s="57" t="str">
        <f>MID(Tabla1[[#This Row],[Aplicación]],14,6)</f>
        <v>214</v>
      </c>
    </row>
    <row r="3143" spans="1:24" x14ac:dyDescent="0.25">
      <c r="A3143" s="60">
        <v>220240013758</v>
      </c>
      <c r="B3143" s="43" t="s">
        <v>702</v>
      </c>
      <c r="C3143" s="61">
        <v>45412</v>
      </c>
      <c r="D3143" s="60">
        <v>22024001011</v>
      </c>
      <c r="E3143" s="43" t="s">
        <v>1423</v>
      </c>
      <c r="F3143" s="62">
        <v>239.46</v>
      </c>
      <c r="G3143" s="43" t="s">
        <v>750</v>
      </c>
      <c r="H3143" s="43" t="s">
        <v>4213</v>
      </c>
      <c r="I3143" s="69" t="s">
        <v>2934</v>
      </c>
      <c r="J3143" s="43" t="s">
        <v>398</v>
      </c>
      <c r="K3143" s="43" t="s">
        <v>398</v>
      </c>
      <c r="L3143" s="43" t="s">
        <v>399</v>
      </c>
      <c r="M3143" s="43" t="s">
        <v>395</v>
      </c>
      <c r="N3143" s="43" t="s">
        <v>396</v>
      </c>
      <c r="O3143" s="68" t="s">
        <v>325</v>
      </c>
      <c r="P3143" s="68" t="s">
        <v>2931</v>
      </c>
      <c r="Q3143" s="57" t="s">
        <v>2932</v>
      </c>
      <c r="R3143" s="35" t="s">
        <v>265</v>
      </c>
      <c r="S3143" s="57" t="str">
        <f>MID(Tabla1[[#This Row],[Aplicación]],6,2)</f>
        <v>11</v>
      </c>
      <c r="T3143" s="54" t="str">
        <f>VLOOKUP(Tabla1[[#This Row],[AREA]],Hoja1!A:B,2,FALSE)</f>
        <v>11. Salud pública y seguridad ciudadana</v>
      </c>
      <c r="U3143" s="57" t="str">
        <f>MID(Tabla1[[#This Row],[Aplicación]],9,4)</f>
        <v>1321</v>
      </c>
      <c r="V3143" s="54" t="str">
        <f>VLOOKUP(Tabla1[[#This Row],[PROGRAMA]],Hoja1!A:B,2,FALSE)</f>
        <v>1321. Policía municipal</v>
      </c>
      <c r="W3143" s="57" t="str">
        <f>MID(Tabla1[[#This Row],[Aplicación]],14,2)</f>
        <v>21</v>
      </c>
      <c r="X3143" s="57" t="str">
        <f>MID(Tabla1[[#This Row],[Aplicación]],14,6)</f>
        <v>214</v>
      </c>
    </row>
    <row r="3144" spans="1:24" x14ac:dyDescent="0.25">
      <c r="A3144" s="60">
        <v>220240013760</v>
      </c>
      <c r="B3144" s="43" t="s">
        <v>702</v>
      </c>
      <c r="C3144" s="61">
        <v>45412</v>
      </c>
      <c r="D3144" s="60">
        <v>22024001011</v>
      </c>
      <c r="E3144" s="43" t="s">
        <v>1423</v>
      </c>
      <c r="F3144" s="62">
        <v>24.01</v>
      </c>
      <c r="G3144" s="43" t="s">
        <v>750</v>
      </c>
      <c r="H3144" s="43" t="s">
        <v>4214</v>
      </c>
      <c r="I3144" s="69" t="s">
        <v>2934</v>
      </c>
      <c r="J3144" s="43" t="s">
        <v>398</v>
      </c>
      <c r="K3144" s="43" t="s">
        <v>398</v>
      </c>
      <c r="L3144" s="43" t="s">
        <v>399</v>
      </c>
      <c r="M3144" s="43" t="s">
        <v>395</v>
      </c>
      <c r="N3144" s="43" t="s">
        <v>396</v>
      </c>
      <c r="O3144" s="68" t="s">
        <v>325</v>
      </c>
      <c r="P3144" s="68" t="s">
        <v>2931</v>
      </c>
      <c r="Q3144" s="57" t="s">
        <v>2932</v>
      </c>
      <c r="R3144" s="35" t="s">
        <v>265</v>
      </c>
      <c r="S3144" s="57" t="str">
        <f>MID(Tabla1[[#This Row],[Aplicación]],6,2)</f>
        <v>11</v>
      </c>
      <c r="T3144" s="54" t="str">
        <f>VLOOKUP(Tabla1[[#This Row],[AREA]],Hoja1!A:B,2,FALSE)</f>
        <v>11. Salud pública y seguridad ciudadana</v>
      </c>
      <c r="U3144" s="57" t="str">
        <f>MID(Tabla1[[#This Row],[Aplicación]],9,4)</f>
        <v>1321</v>
      </c>
      <c r="V3144" s="54" t="str">
        <f>VLOOKUP(Tabla1[[#This Row],[PROGRAMA]],Hoja1!A:B,2,FALSE)</f>
        <v>1321. Policía municipal</v>
      </c>
      <c r="W3144" s="57" t="str">
        <f>MID(Tabla1[[#This Row],[Aplicación]],14,2)</f>
        <v>21</v>
      </c>
      <c r="X3144" s="57" t="str">
        <f>MID(Tabla1[[#This Row],[Aplicación]],14,6)</f>
        <v>214</v>
      </c>
    </row>
    <row r="3145" spans="1:24" x14ac:dyDescent="0.25">
      <c r="A3145" s="60">
        <v>220240013766</v>
      </c>
      <c r="B3145" s="43" t="s">
        <v>702</v>
      </c>
      <c r="C3145" s="61">
        <v>45412</v>
      </c>
      <c r="D3145" s="60">
        <v>22024001011</v>
      </c>
      <c r="E3145" s="43" t="s">
        <v>1423</v>
      </c>
      <c r="F3145" s="62">
        <v>149.69</v>
      </c>
      <c r="G3145" s="43" t="s">
        <v>283</v>
      </c>
      <c r="H3145" s="43" t="s">
        <v>4215</v>
      </c>
      <c r="I3145" s="69" t="s">
        <v>2934</v>
      </c>
      <c r="J3145" s="43" t="s">
        <v>398</v>
      </c>
      <c r="K3145" s="43" t="s">
        <v>398</v>
      </c>
      <c r="L3145" s="43" t="s">
        <v>399</v>
      </c>
      <c r="M3145" s="43" t="s">
        <v>395</v>
      </c>
      <c r="N3145" s="43" t="s">
        <v>396</v>
      </c>
      <c r="O3145" s="68" t="s">
        <v>325</v>
      </c>
      <c r="P3145" s="68" t="s">
        <v>2931</v>
      </c>
      <c r="Q3145" s="57" t="s">
        <v>2932</v>
      </c>
      <c r="R3145" s="35" t="s">
        <v>265</v>
      </c>
      <c r="S3145" s="57" t="str">
        <f>MID(Tabla1[[#This Row],[Aplicación]],6,2)</f>
        <v>11</v>
      </c>
      <c r="T3145" s="54" t="str">
        <f>VLOOKUP(Tabla1[[#This Row],[AREA]],Hoja1!A:B,2,FALSE)</f>
        <v>11. Salud pública y seguridad ciudadana</v>
      </c>
      <c r="U3145" s="57" t="str">
        <f>MID(Tabla1[[#This Row],[Aplicación]],9,4)</f>
        <v>1321</v>
      </c>
      <c r="V3145" s="54" t="str">
        <f>VLOOKUP(Tabla1[[#This Row],[PROGRAMA]],Hoja1!A:B,2,FALSE)</f>
        <v>1321. Policía municipal</v>
      </c>
      <c r="W3145" s="57" t="str">
        <f>MID(Tabla1[[#This Row],[Aplicación]],14,2)</f>
        <v>21</v>
      </c>
      <c r="X3145" s="57" t="str">
        <f>MID(Tabla1[[#This Row],[Aplicación]],14,6)</f>
        <v>214</v>
      </c>
    </row>
    <row r="3146" spans="1:24" x14ac:dyDescent="0.25">
      <c r="A3146" s="60">
        <v>220240013768</v>
      </c>
      <c r="B3146" s="43" t="s">
        <v>702</v>
      </c>
      <c r="C3146" s="61">
        <v>45412</v>
      </c>
      <c r="D3146" s="60">
        <v>22024001011</v>
      </c>
      <c r="E3146" s="43" t="s">
        <v>1423</v>
      </c>
      <c r="F3146" s="62">
        <v>28</v>
      </c>
      <c r="G3146" s="43" t="s">
        <v>283</v>
      </c>
      <c r="H3146" s="43" t="s">
        <v>4216</v>
      </c>
      <c r="I3146" s="69" t="s">
        <v>2934</v>
      </c>
      <c r="J3146" s="43" t="s">
        <v>398</v>
      </c>
      <c r="K3146" s="43" t="s">
        <v>398</v>
      </c>
      <c r="L3146" s="43" t="s">
        <v>399</v>
      </c>
      <c r="M3146" s="43" t="s">
        <v>395</v>
      </c>
      <c r="N3146" s="43" t="s">
        <v>396</v>
      </c>
      <c r="O3146" s="68" t="s">
        <v>325</v>
      </c>
      <c r="P3146" s="68" t="s">
        <v>2931</v>
      </c>
      <c r="Q3146" s="57" t="s">
        <v>2932</v>
      </c>
      <c r="R3146" s="35" t="s">
        <v>265</v>
      </c>
      <c r="S3146" s="57" t="str">
        <f>MID(Tabla1[[#This Row],[Aplicación]],6,2)</f>
        <v>11</v>
      </c>
      <c r="T3146" s="54" t="str">
        <f>VLOOKUP(Tabla1[[#This Row],[AREA]],Hoja1!A:B,2,FALSE)</f>
        <v>11. Salud pública y seguridad ciudadana</v>
      </c>
      <c r="U3146" s="57" t="str">
        <f>MID(Tabla1[[#This Row],[Aplicación]],9,4)</f>
        <v>1321</v>
      </c>
      <c r="V3146" s="54" t="str">
        <f>VLOOKUP(Tabla1[[#This Row],[PROGRAMA]],Hoja1!A:B,2,FALSE)</f>
        <v>1321. Policía municipal</v>
      </c>
      <c r="W3146" s="57" t="str">
        <f>MID(Tabla1[[#This Row],[Aplicación]],14,2)</f>
        <v>21</v>
      </c>
      <c r="X3146" s="57" t="str">
        <f>MID(Tabla1[[#This Row],[Aplicación]],14,6)</f>
        <v>214</v>
      </c>
    </row>
    <row r="3147" spans="1:24" x14ac:dyDescent="0.25">
      <c r="A3147" s="60">
        <v>220240012154</v>
      </c>
      <c r="B3147" s="43" t="s">
        <v>702</v>
      </c>
      <c r="C3147" s="61">
        <v>45406</v>
      </c>
      <c r="D3147" s="60">
        <v>22024001011</v>
      </c>
      <c r="E3147" s="43" t="s">
        <v>1423</v>
      </c>
      <c r="F3147" s="62">
        <v>8179.1</v>
      </c>
      <c r="G3147" s="43" t="s">
        <v>750</v>
      </c>
      <c r="H3147" s="43" t="s">
        <v>4339</v>
      </c>
      <c r="I3147" s="69" t="s">
        <v>2934</v>
      </c>
      <c r="J3147" s="43" t="s">
        <v>398</v>
      </c>
      <c r="K3147" s="43" t="s">
        <v>398</v>
      </c>
      <c r="L3147" s="43" t="s">
        <v>399</v>
      </c>
      <c r="M3147" s="43" t="s">
        <v>395</v>
      </c>
      <c r="N3147" s="43" t="s">
        <v>396</v>
      </c>
      <c r="O3147" s="68" t="s">
        <v>325</v>
      </c>
      <c r="P3147" s="68" t="s">
        <v>2931</v>
      </c>
      <c r="Q3147" s="57" t="s">
        <v>2932</v>
      </c>
      <c r="R3147" s="35" t="s">
        <v>265</v>
      </c>
      <c r="S3147" s="57" t="str">
        <f>MID(Tabla1[[#This Row],[Aplicación]],6,2)</f>
        <v>11</v>
      </c>
      <c r="T3147" s="54" t="str">
        <f>VLOOKUP(Tabla1[[#This Row],[AREA]],Hoja1!A:B,2,FALSE)</f>
        <v>11. Salud pública y seguridad ciudadana</v>
      </c>
      <c r="U3147" s="57" t="str">
        <f>MID(Tabla1[[#This Row],[Aplicación]],9,4)</f>
        <v>1321</v>
      </c>
      <c r="V3147" s="54" t="str">
        <f>VLOOKUP(Tabla1[[#This Row],[PROGRAMA]],Hoja1!A:B,2,FALSE)</f>
        <v>1321. Policía municipal</v>
      </c>
      <c r="W3147" s="57" t="str">
        <f>MID(Tabla1[[#This Row],[Aplicación]],14,2)</f>
        <v>21</v>
      </c>
      <c r="X3147" s="57" t="str">
        <f>MID(Tabla1[[#This Row],[Aplicación]],14,6)</f>
        <v>214</v>
      </c>
    </row>
    <row r="3148" spans="1:24" x14ac:dyDescent="0.25">
      <c r="A3148" s="60">
        <v>220240011140</v>
      </c>
      <c r="B3148" s="43" t="s">
        <v>702</v>
      </c>
      <c r="C3148" s="61">
        <v>45393</v>
      </c>
      <c r="D3148" s="60">
        <v>22024001013</v>
      </c>
      <c r="E3148" s="43" t="s">
        <v>1423</v>
      </c>
      <c r="F3148" s="62">
        <v>81.540000000000006</v>
      </c>
      <c r="G3148" s="43" t="s">
        <v>814</v>
      </c>
      <c r="H3148" s="43" t="s">
        <v>4510</v>
      </c>
      <c r="I3148" s="69" t="s">
        <v>2934</v>
      </c>
      <c r="J3148" s="43" t="s">
        <v>420</v>
      </c>
      <c r="K3148" s="43" t="s">
        <v>420</v>
      </c>
      <c r="L3148" s="43" t="s">
        <v>413</v>
      </c>
      <c r="M3148" s="43" t="s">
        <v>395</v>
      </c>
      <c r="N3148" s="43" t="s">
        <v>396</v>
      </c>
      <c r="O3148" s="68" t="s">
        <v>325</v>
      </c>
      <c r="P3148" s="68" t="s">
        <v>2931</v>
      </c>
      <c r="Q3148" s="57" t="s">
        <v>2932</v>
      </c>
      <c r="R3148" s="35" t="s">
        <v>265</v>
      </c>
      <c r="S3148" s="57" t="str">
        <f>MID(Tabla1[[#This Row],[Aplicación]],6,2)</f>
        <v>11</v>
      </c>
      <c r="T3148" s="54" t="str">
        <f>VLOOKUP(Tabla1[[#This Row],[AREA]],Hoja1!A:B,2,FALSE)</f>
        <v>11. Salud pública y seguridad ciudadana</v>
      </c>
      <c r="U3148" s="57" t="str">
        <f>MID(Tabla1[[#This Row],[Aplicación]],9,4)</f>
        <v>1321</v>
      </c>
      <c r="V3148" s="54" t="str">
        <f>VLOOKUP(Tabla1[[#This Row],[PROGRAMA]],Hoja1!A:B,2,FALSE)</f>
        <v>1321. Policía municipal</v>
      </c>
      <c r="W3148" s="57" t="str">
        <f>MID(Tabla1[[#This Row],[Aplicación]],14,2)</f>
        <v>21</v>
      </c>
      <c r="X3148" s="57" t="str">
        <f>MID(Tabla1[[#This Row],[Aplicación]],14,6)</f>
        <v>214</v>
      </c>
    </row>
    <row r="3149" spans="1:24" x14ac:dyDescent="0.25">
      <c r="A3149" s="60">
        <v>220240011138</v>
      </c>
      <c r="B3149" s="43" t="s">
        <v>702</v>
      </c>
      <c r="C3149" s="61">
        <v>45393</v>
      </c>
      <c r="D3149" s="60">
        <v>22024001011</v>
      </c>
      <c r="E3149" s="43" t="s">
        <v>1423</v>
      </c>
      <c r="F3149" s="62">
        <v>507.38</v>
      </c>
      <c r="G3149" s="43" t="s">
        <v>767</v>
      </c>
      <c r="H3149" s="43" t="s">
        <v>4559</v>
      </c>
      <c r="I3149" s="69" t="s">
        <v>2934</v>
      </c>
      <c r="J3149" s="43" t="s">
        <v>398</v>
      </c>
      <c r="K3149" s="43" t="s">
        <v>398</v>
      </c>
      <c r="L3149" s="43" t="s">
        <v>399</v>
      </c>
      <c r="M3149" s="43" t="s">
        <v>395</v>
      </c>
      <c r="N3149" s="43" t="s">
        <v>396</v>
      </c>
      <c r="O3149" s="68" t="s">
        <v>325</v>
      </c>
      <c r="P3149" s="68" t="s">
        <v>2931</v>
      </c>
      <c r="Q3149" s="57" t="s">
        <v>2932</v>
      </c>
      <c r="R3149" s="35" t="s">
        <v>265</v>
      </c>
      <c r="S3149" s="57" t="str">
        <f>MID(Tabla1[[#This Row],[Aplicación]],6,2)</f>
        <v>11</v>
      </c>
      <c r="T3149" s="54" t="str">
        <f>VLOOKUP(Tabla1[[#This Row],[AREA]],Hoja1!A:B,2,FALSE)</f>
        <v>11. Salud pública y seguridad ciudadana</v>
      </c>
      <c r="U3149" s="57" t="str">
        <f>MID(Tabla1[[#This Row],[Aplicación]],9,4)</f>
        <v>1321</v>
      </c>
      <c r="V3149" s="54" t="str">
        <f>VLOOKUP(Tabla1[[#This Row],[PROGRAMA]],Hoja1!A:B,2,FALSE)</f>
        <v>1321. Policía municipal</v>
      </c>
      <c r="W3149" s="57" t="str">
        <f>MID(Tabla1[[#This Row],[Aplicación]],14,2)</f>
        <v>21</v>
      </c>
      <c r="X3149" s="57" t="str">
        <f>MID(Tabla1[[#This Row],[Aplicación]],14,6)</f>
        <v>214</v>
      </c>
    </row>
    <row r="3150" spans="1:24" x14ac:dyDescent="0.25">
      <c r="A3150" s="60">
        <v>220240036225</v>
      </c>
      <c r="B3150" s="43" t="s">
        <v>702</v>
      </c>
      <c r="C3150" s="61">
        <v>45511</v>
      </c>
      <c r="D3150" s="60">
        <v>22024001011</v>
      </c>
      <c r="E3150" s="43" t="s">
        <v>1423</v>
      </c>
      <c r="F3150" s="62">
        <v>193.6</v>
      </c>
      <c r="G3150" s="43" t="s">
        <v>2997</v>
      </c>
      <c r="H3150" s="43" t="s">
        <v>4905</v>
      </c>
      <c r="I3150" s="69">
        <v>300</v>
      </c>
      <c r="J3150" s="43" t="s">
        <v>398</v>
      </c>
      <c r="K3150" s="43" t="s">
        <v>398</v>
      </c>
      <c r="L3150" s="43" t="s">
        <v>399</v>
      </c>
      <c r="M3150" s="43" t="s">
        <v>395</v>
      </c>
      <c r="N3150" s="43" t="s">
        <v>396</v>
      </c>
      <c r="O3150" s="68" t="s">
        <v>325</v>
      </c>
      <c r="P3150" s="68" t="s">
        <v>4838</v>
      </c>
      <c r="Q3150" s="57" t="str">
        <f>MID(Tabla1[[#This Row],[Aplicación]],14,1)</f>
        <v>2</v>
      </c>
      <c r="R3150" s="35" t="s">
        <v>265</v>
      </c>
      <c r="S3150" s="57" t="str">
        <f>MID(Tabla1[[#This Row],[Aplicación]],6,2)</f>
        <v>11</v>
      </c>
      <c r="T3150" s="54" t="str">
        <f>VLOOKUP(Tabla1[[#This Row],[AREA]],Hoja1!A:B,2,FALSE)</f>
        <v>11. Salud pública y seguridad ciudadana</v>
      </c>
      <c r="U3150" s="57" t="str">
        <f>MID(Tabla1[[#This Row],[Aplicación]],9,4)</f>
        <v>1321</v>
      </c>
      <c r="V3150" s="54" t="str">
        <f>VLOOKUP(Tabla1[[#This Row],[PROGRAMA]],Hoja1!A:B,2,FALSE)</f>
        <v>1321. Policía municipal</v>
      </c>
      <c r="W3150" s="57" t="str">
        <f>MID(Tabla1[[#This Row],[Aplicación]],14,2)</f>
        <v>21</v>
      </c>
      <c r="X3150" s="57" t="str">
        <f>MID(Tabla1[[#This Row],[Aplicación]],14,6)</f>
        <v>214</v>
      </c>
    </row>
    <row r="3151" spans="1:24" x14ac:dyDescent="0.25">
      <c r="A3151" s="60">
        <v>220240036228</v>
      </c>
      <c r="B3151" s="43" t="s">
        <v>702</v>
      </c>
      <c r="C3151" s="61">
        <v>45511</v>
      </c>
      <c r="D3151" s="60">
        <v>22024001011</v>
      </c>
      <c r="E3151" s="43" t="s">
        <v>1423</v>
      </c>
      <c r="F3151" s="62">
        <v>1190.94</v>
      </c>
      <c r="G3151" s="43" t="s">
        <v>766</v>
      </c>
      <c r="H3151" s="43" t="s">
        <v>4906</v>
      </c>
      <c r="I3151" s="69">
        <v>300</v>
      </c>
      <c r="J3151" s="43" t="s">
        <v>398</v>
      </c>
      <c r="K3151" s="43" t="s">
        <v>398</v>
      </c>
      <c r="L3151" s="43" t="s">
        <v>399</v>
      </c>
      <c r="M3151" s="43" t="s">
        <v>395</v>
      </c>
      <c r="N3151" s="43" t="s">
        <v>396</v>
      </c>
      <c r="O3151" s="68" t="s">
        <v>325</v>
      </c>
      <c r="P3151" s="68" t="s">
        <v>4838</v>
      </c>
      <c r="Q3151" s="57" t="str">
        <f>MID(Tabla1[[#This Row],[Aplicación]],14,1)</f>
        <v>2</v>
      </c>
      <c r="R3151" s="35" t="s">
        <v>265</v>
      </c>
      <c r="S3151" s="57" t="str">
        <f>MID(Tabla1[[#This Row],[Aplicación]],6,2)</f>
        <v>11</v>
      </c>
      <c r="T3151" s="54" t="str">
        <f>VLOOKUP(Tabla1[[#This Row],[AREA]],Hoja1!A:B,2,FALSE)</f>
        <v>11. Salud pública y seguridad ciudadana</v>
      </c>
      <c r="U3151" s="57" t="str">
        <f>MID(Tabla1[[#This Row],[Aplicación]],9,4)</f>
        <v>1321</v>
      </c>
      <c r="V3151" s="54" t="str">
        <f>VLOOKUP(Tabla1[[#This Row],[PROGRAMA]],Hoja1!A:B,2,FALSE)</f>
        <v>1321. Policía municipal</v>
      </c>
      <c r="W3151" s="57" t="str">
        <f>MID(Tabla1[[#This Row],[Aplicación]],14,2)</f>
        <v>21</v>
      </c>
      <c r="X3151" s="57" t="str">
        <f>MID(Tabla1[[#This Row],[Aplicación]],14,6)</f>
        <v>214</v>
      </c>
    </row>
    <row r="3152" spans="1:24" x14ac:dyDescent="0.25">
      <c r="A3152" s="60">
        <v>220240036230</v>
      </c>
      <c r="B3152" s="43" t="s">
        <v>702</v>
      </c>
      <c r="C3152" s="61">
        <v>45511</v>
      </c>
      <c r="D3152" s="60">
        <v>22024001011</v>
      </c>
      <c r="E3152" s="43" t="s">
        <v>1423</v>
      </c>
      <c r="F3152" s="62">
        <v>517.54</v>
      </c>
      <c r="G3152" s="43" t="s">
        <v>767</v>
      </c>
      <c r="H3152" s="43" t="s">
        <v>4907</v>
      </c>
      <c r="I3152" s="69">
        <v>300</v>
      </c>
      <c r="J3152" s="43" t="s">
        <v>398</v>
      </c>
      <c r="K3152" s="43" t="s">
        <v>398</v>
      </c>
      <c r="L3152" s="43" t="s">
        <v>399</v>
      </c>
      <c r="M3152" s="43" t="s">
        <v>395</v>
      </c>
      <c r="N3152" s="43" t="s">
        <v>396</v>
      </c>
      <c r="O3152" s="68" t="s">
        <v>325</v>
      </c>
      <c r="P3152" s="68" t="s">
        <v>4838</v>
      </c>
      <c r="Q3152" s="57" t="str">
        <f>MID(Tabla1[[#This Row],[Aplicación]],14,1)</f>
        <v>2</v>
      </c>
      <c r="R3152" s="35" t="s">
        <v>265</v>
      </c>
      <c r="S3152" s="57" t="str">
        <f>MID(Tabla1[[#This Row],[Aplicación]],6,2)</f>
        <v>11</v>
      </c>
      <c r="T3152" s="54" t="str">
        <f>VLOOKUP(Tabla1[[#This Row],[AREA]],Hoja1!A:B,2,FALSE)</f>
        <v>11. Salud pública y seguridad ciudadana</v>
      </c>
      <c r="U3152" s="57" t="str">
        <f>MID(Tabla1[[#This Row],[Aplicación]],9,4)</f>
        <v>1321</v>
      </c>
      <c r="V3152" s="54" t="str">
        <f>VLOOKUP(Tabla1[[#This Row],[PROGRAMA]],Hoja1!A:B,2,FALSE)</f>
        <v>1321. Policía municipal</v>
      </c>
      <c r="W3152" s="57" t="str">
        <f>MID(Tabla1[[#This Row],[Aplicación]],14,2)</f>
        <v>21</v>
      </c>
      <c r="X3152" s="57" t="str">
        <f>MID(Tabla1[[#This Row],[Aplicación]],14,6)</f>
        <v>214</v>
      </c>
    </row>
    <row r="3153" spans="1:24" x14ac:dyDescent="0.25">
      <c r="A3153" s="60">
        <v>220240036351</v>
      </c>
      <c r="B3153" s="43" t="s">
        <v>702</v>
      </c>
      <c r="C3153" s="61">
        <v>45511</v>
      </c>
      <c r="D3153" s="60">
        <v>22024001011</v>
      </c>
      <c r="E3153" s="43" t="s">
        <v>1423</v>
      </c>
      <c r="F3153" s="62">
        <v>432.8</v>
      </c>
      <c r="G3153" s="43" t="s">
        <v>767</v>
      </c>
      <c r="H3153" s="43" t="s">
        <v>4915</v>
      </c>
      <c r="I3153" s="69">
        <v>300</v>
      </c>
      <c r="J3153" s="43" t="s">
        <v>398</v>
      </c>
      <c r="K3153" s="43" t="s">
        <v>398</v>
      </c>
      <c r="L3153" s="43" t="s">
        <v>399</v>
      </c>
      <c r="M3153" s="43" t="s">
        <v>395</v>
      </c>
      <c r="N3153" s="43" t="s">
        <v>396</v>
      </c>
      <c r="O3153" s="68" t="s">
        <v>325</v>
      </c>
      <c r="P3153" s="68" t="s">
        <v>4838</v>
      </c>
      <c r="Q3153" s="57" t="str">
        <f>MID(Tabla1[[#This Row],[Aplicación]],14,1)</f>
        <v>2</v>
      </c>
      <c r="R3153" s="35" t="s">
        <v>265</v>
      </c>
      <c r="S3153" s="57" t="str">
        <f>MID(Tabla1[[#This Row],[Aplicación]],6,2)</f>
        <v>11</v>
      </c>
      <c r="T3153" s="54" t="str">
        <f>VLOOKUP(Tabla1[[#This Row],[AREA]],Hoja1!A:B,2,FALSE)</f>
        <v>11. Salud pública y seguridad ciudadana</v>
      </c>
      <c r="U3153" s="57" t="str">
        <f>MID(Tabla1[[#This Row],[Aplicación]],9,4)</f>
        <v>1321</v>
      </c>
      <c r="V3153" s="54" t="str">
        <f>VLOOKUP(Tabla1[[#This Row],[PROGRAMA]],Hoja1!A:B,2,FALSE)</f>
        <v>1321. Policía municipal</v>
      </c>
      <c r="W3153" s="57" t="str">
        <f>MID(Tabla1[[#This Row],[Aplicación]],14,2)</f>
        <v>21</v>
      </c>
      <c r="X3153" s="57" t="str">
        <f>MID(Tabla1[[#This Row],[Aplicación]],14,6)</f>
        <v>214</v>
      </c>
    </row>
    <row r="3154" spans="1:24" x14ac:dyDescent="0.25">
      <c r="A3154" s="60">
        <v>220240036353</v>
      </c>
      <c r="B3154" s="43" t="s">
        <v>702</v>
      </c>
      <c r="C3154" s="61">
        <v>45511</v>
      </c>
      <c r="D3154" s="60">
        <v>22024001011</v>
      </c>
      <c r="E3154" s="43" t="s">
        <v>1423</v>
      </c>
      <c r="F3154" s="62">
        <v>100.83</v>
      </c>
      <c r="G3154" s="43" t="s">
        <v>809</v>
      </c>
      <c r="H3154" s="43" t="s">
        <v>4916</v>
      </c>
      <c r="I3154" s="69">
        <v>300</v>
      </c>
      <c r="J3154" s="43" t="s">
        <v>398</v>
      </c>
      <c r="K3154" s="43" t="s">
        <v>398</v>
      </c>
      <c r="L3154" s="43" t="s">
        <v>399</v>
      </c>
      <c r="M3154" s="43" t="s">
        <v>395</v>
      </c>
      <c r="N3154" s="43" t="s">
        <v>396</v>
      </c>
      <c r="O3154" s="68" t="s">
        <v>325</v>
      </c>
      <c r="P3154" s="68" t="s">
        <v>4838</v>
      </c>
      <c r="Q3154" s="57" t="str">
        <f>MID(Tabla1[[#This Row],[Aplicación]],14,1)</f>
        <v>2</v>
      </c>
      <c r="R3154" s="35" t="s">
        <v>265</v>
      </c>
      <c r="S3154" s="57" t="str">
        <f>MID(Tabla1[[#This Row],[Aplicación]],6,2)</f>
        <v>11</v>
      </c>
      <c r="T3154" s="54" t="str">
        <f>VLOOKUP(Tabla1[[#This Row],[AREA]],Hoja1!A:B,2,FALSE)</f>
        <v>11. Salud pública y seguridad ciudadana</v>
      </c>
      <c r="U3154" s="57" t="str">
        <f>MID(Tabla1[[#This Row],[Aplicación]],9,4)</f>
        <v>1321</v>
      </c>
      <c r="V3154" s="54" t="str">
        <f>VLOOKUP(Tabla1[[#This Row],[PROGRAMA]],Hoja1!A:B,2,FALSE)</f>
        <v>1321. Policía municipal</v>
      </c>
      <c r="W3154" s="57" t="str">
        <f>MID(Tabla1[[#This Row],[Aplicación]],14,2)</f>
        <v>21</v>
      </c>
      <c r="X3154" s="57" t="str">
        <f>MID(Tabla1[[#This Row],[Aplicación]],14,6)</f>
        <v>214</v>
      </c>
    </row>
    <row r="3155" spans="1:24" x14ac:dyDescent="0.25">
      <c r="A3155" s="60">
        <v>220240034925</v>
      </c>
      <c r="B3155" s="43" t="s">
        <v>702</v>
      </c>
      <c r="C3155" s="61">
        <v>45504</v>
      </c>
      <c r="D3155" s="60">
        <v>22024001011</v>
      </c>
      <c r="E3155" s="43" t="s">
        <v>1423</v>
      </c>
      <c r="F3155" s="62">
        <v>461.18</v>
      </c>
      <c r="G3155" s="43" t="s">
        <v>767</v>
      </c>
      <c r="H3155" s="43" t="s">
        <v>5031</v>
      </c>
      <c r="I3155" s="69" t="s">
        <v>2934</v>
      </c>
      <c r="J3155" s="43" t="s">
        <v>398</v>
      </c>
      <c r="K3155" s="43" t="s">
        <v>398</v>
      </c>
      <c r="L3155" s="43" t="s">
        <v>399</v>
      </c>
      <c r="M3155" s="43" t="s">
        <v>395</v>
      </c>
      <c r="N3155" s="43" t="s">
        <v>396</v>
      </c>
      <c r="O3155" s="68" t="s">
        <v>325</v>
      </c>
      <c r="P3155" s="68" t="s">
        <v>4838</v>
      </c>
      <c r="Q3155" s="57" t="str">
        <f>MID(Tabla1[[#This Row],[Aplicación]],14,1)</f>
        <v>2</v>
      </c>
      <c r="R3155" s="35" t="s">
        <v>265</v>
      </c>
      <c r="S3155" s="57" t="str">
        <f>MID(Tabla1[[#This Row],[Aplicación]],6,2)</f>
        <v>11</v>
      </c>
      <c r="T3155" s="54" t="str">
        <f>VLOOKUP(Tabla1[[#This Row],[AREA]],Hoja1!A:B,2,FALSE)</f>
        <v>11. Salud pública y seguridad ciudadana</v>
      </c>
      <c r="U3155" s="57" t="str">
        <f>MID(Tabla1[[#This Row],[Aplicación]],9,4)</f>
        <v>1321</v>
      </c>
      <c r="V3155" s="54" t="str">
        <f>VLOOKUP(Tabla1[[#This Row],[PROGRAMA]],Hoja1!A:B,2,FALSE)</f>
        <v>1321. Policía municipal</v>
      </c>
      <c r="W3155" s="57" t="str">
        <f>MID(Tabla1[[#This Row],[Aplicación]],14,2)</f>
        <v>21</v>
      </c>
      <c r="X3155" s="57" t="str">
        <f>MID(Tabla1[[#This Row],[Aplicación]],14,6)</f>
        <v>214</v>
      </c>
    </row>
    <row r="3156" spans="1:24" x14ac:dyDescent="0.25">
      <c r="A3156" s="60">
        <v>220240034927</v>
      </c>
      <c r="B3156" s="43" t="s">
        <v>702</v>
      </c>
      <c r="C3156" s="61">
        <v>45504</v>
      </c>
      <c r="D3156" s="60">
        <v>22024001011</v>
      </c>
      <c r="E3156" s="43" t="s">
        <v>1423</v>
      </c>
      <c r="F3156" s="62">
        <v>72.599999999999994</v>
      </c>
      <c r="G3156" s="43" t="s">
        <v>809</v>
      </c>
      <c r="H3156" s="43" t="s">
        <v>5057</v>
      </c>
      <c r="I3156" s="69" t="s">
        <v>2934</v>
      </c>
      <c r="J3156" s="43" t="s">
        <v>398</v>
      </c>
      <c r="K3156" s="43" t="s">
        <v>398</v>
      </c>
      <c r="L3156" s="43" t="s">
        <v>413</v>
      </c>
      <c r="M3156" s="43" t="s">
        <v>395</v>
      </c>
      <c r="N3156" s="43" t="s">
        <v>396</v>
      </c>
      <c r="O3156" s="68" t="s">
        <v>325</v>
      </c>
      <c r="P3156" s="68" t="s">
        <v>4838</v>
      </c>
      <c r="Q3156" s="57" t="str">
        <f>MID(Tabla1[[#This Row],[Aplicación]],14,1)</f>
        <v>2</v>
      </c>
      <c r="R3156" s="35" t="s">
        <v>265</v>
      </c>
      <c r="S3156" s="57" t="str">
        <f>MID(Tabla1[[#This Row],[Aplicación]],6,2)</f>
        <v>11</v>
      </c>
      <c r="T3156" s="54" t="str">
        <f>VLOOKUP(Tabla1[[#This Row],[AREA]],Hoja1!A:B,2,FALSE)</f>
        <v>11. Salud pública y seguridad ciudadana</v>
      </c>
      <c r="U3156" s="57" t="str">
        <f>MID(Tabla1[[#This Row],[Aplicación]],9,4)</f>
        <v>1321</v>
      </c>
      <c r="V3156" s="54" t="str">
        <f>VLOOKUP(Tabla1[[#This Row],[PROGRAMA]],Hoja1!A:B,2,FALSE)</f>
        <v>1321. Policía municipal</v>
      </c>
      <c r="W3156" s="57" t="str">
        <f>MID(Tabla1[[#This Row],[Aplicación]],14,2)</f>
        <v>21</v>
      </c>
      <c r="X3156" s="57" t="str">
        <f>MID(Tabla1[[#This Row],[Aplicación]],14,6)</f>
        <v>214</v>
      </c>
    </row>
    <row r="3157" spans="1:24" x14ac:dyDescent="0.25">
      <c r="A3157" s="60">
        <v>220240032297</v>
      </c>
      <c r="B3157" s="43" t="s">
        <v>702</v>
      </c>
      <c r="C3157" s="61">
        <v>45497</v>
      </c>
      <c r="D3157" s="60">
        <v>22024001011</v>
      </c>
      <c r="E3157" s="43" t="s">
        <v>1423</v>
      </c>
      <c r="F3157" s="62">
        <v>30.63</v>
      </c>
      <c r="G3157" s="43" t="s">
        <v>766</v>
      </c>
      <c r="H3157" s="43" t="s">
        <v>5170</v>
      </c>
      <c r="I3157" s="69" t="s">
        <v>2934</v>
      </c>
      <c r="J3157" s="43" t="s">
        <v>398</v>
      </c>
      <c r="K3157" s="43" t="s">
        <v>398</v>
      </c>
      <c r="L3157" s="43" t="s">
        <v>399</v>
      </c>
      <c r="M3157" s="43" t="s">
        <v>395</v>
      </c>
      <c r="N3157" s="43" t="s">
        <v>396</v>
      </c>
      <c r="O3157" s="68" t="s">
        <v>325</v>
      </c>
      <c r="P3157" s="68" t="s">
        <v>4838</v>
      </c>
      <c r="Q3157" s="57" t="str">
        <f>MID(Tabla1[[#This Row],[Aplicación]],14,1)</f>
        <v>2</v>
      </c>
      <c r="R3157" s="35" t="s">
        <v>265</v>
      </c>
      <c r="S3157" s="57" t="str">
        <f>MID(Tabla1[[#This Row],[Aplicación]],6,2)</f>
        <v>11</v>
      </c>
      <c r="T3157" s="54" t="str">
        <f>VLOOKUP(Tabla1[[#This Row],[AREA]],Hoja1!A:B,2,FALSE)</f>
        <v>11. Salud pública y seguridad ciudadana</v>
      </c>
      <c r="U3157" s="57" t="str">
        <f>MID(Tabla1[[#This Row],[Aplicación]],9,4)</f>
        <v>1321</v>
      </c>
      <c r="V3157" s="54" t="str">
        <f>VLOOKUP(Tabla1[[#This Row],[PROGRAMA]],Hoja1!A:B,2,FALSE)</f>
        <v>1321. Policía municipal</v>
      </c>
      <c r="W3157" s="57" t="str">
        <f>MID(Tabla1[[#This Row],[Aplicación]],14,2)</f>
        <v>21</v>
      </c>
      <c r="X3157" s="57" t="str">
        <f>MID(Tabla1[[#This Row],[Aplicación]],14,6)</f>
        <v>214</v>
      </c>
    </row>
    <row r="3158" spans="1:24" x14ac:dyDescent="0.25">
      <c r="A3158" s="60">
        <v>220240031285</v>
      </c>
      <c r="B3158" s="43" t="s">
        <v>702</v>
      </c>
      <c r="C3158" s="61">
        <v>45490</v>
      </c>
      <c r="D3158" s="60">
        <v>22024001011</v>
      </c>
      <c r="E3158" s="43" t="s">
        <v>1423</v>
      </c>
      <c r="F3158" s="62">
        <v>68.06</v>
      </c>
      <c r="G3158" s="43" t="s">
        <v>766</v>
      </c>
      <c r="H3158" s="43" t="s">
        <v>5193</v>
      </c>
      <c r="I3158" s="69">
        <v>300</v>
      </c>
      <c r="J3158" s="43" t="s">
        <v>398</v>
      </c>
      <c r="K3158" s="43" t="s">
        <v>398</v>
      </c>
      <c r="L3158" s="43" t="s">
        <v>399</v>
      </c>
      <c r="M3158" s="43" t="s">
        <v>395</v>
      </c>
      <c r="N3158" s="43" t="s">
        <v>396</v>
      </c>
      <c r="O3158" s="68" t="s">
        <v>325</v>
      </c>
      <c r="P3158" s="68" t="s">
        <v>4838</v>
      </c>
      <c r="Q3158" s="57" t="str">
        <f>MID(Tabla1[[#This Row],[Aplicación]],14,1)</f>
        <v>2</v>
      </c>
      <c r="R3158" s="35" t="s">
        <v>265</v>
      </c>
      <c r="S3158" s="57" t="str">
        <f>MID(Tabla1[[#This Row],[Aplicación]],6,2)</f>
        <v>11</v>
      </c>
      <c r="T3158" s="54" t="str">
        <f>VLOOKUP(Tabla1[[#This Row],[AREA]],Hoja1!A:B,2,FALSE)</f>
        <v>11. Salud pública y seguridad ciudadana</v>
      </c>
      <c r="U3158" s="57" t="str">
        <f>MID(Tabla1[[#This Row],[Aplicación]],9,4)</f>
        <v>1321</v>
      </c>
      <c r="V3158" s="54" t="str">
        <f>VLOOKUP(Tabla1[[#This Row],[PROGRAMA]],Hoja1!A:B,2,FALSE)</f>
        <v>1321. Policía municipal</v>
      </c>
      <c r="W3158" s="57" t="str">
        <f>MID(Tabla1[[#This Row],[Aplicación]],14,2)</f>
        <v>21</v>
      </c>
      <c r="X3158" s="57" t="str">
        <f>MID(Tabla1[[#This Row],[Aplicación]],14,6)</f>
        <v>214</v>
      </c>
    </row>
    <row r="3159" spans="1:24" x14ac:dyDescent="0.25">
      <c r="A3159" s="60">
        <v>220240031107</v>
      </c>
      <c r="B3159" s="43" t="s">
        <v>702</v>
      </c>
      <c r="C3159" s="61">
        <v>45490</v>
      </c>
      <c r="D3159" s="60">
        <v>22024001013</v>
      </c>
      <c r="E3159" s="43" t="s">
        <v>1423</v>
      </c>
      <c r="F3159" s="62">
        <v>110.99</v>
      </c>
      <c r="G3159" s="43" t="s">
        <v>813</v>
      </c>
      <c r="H3159" s="43" t="s">
        <v>5247</v>
      </c>
      <c r="I3159" s="69">
        <v>300</v>
      </c>
      <c r="J3159" s="43" t="s">
        <v>398</v>
      </c>
      <c r="K3159" s="43" t="s">
        <v>398</v>
      </c>
      <c r="L3159" s="43" t="s">
        <v>413</v>
      </c>
      <c r="M3159" s="43" t="s">
        <v>395</v>
      </c>
      <c r="N3159" s="43" t="s">
        <v>396</v>
      </c>
      <c r="O3159" s="68" t="s">
        <v>325</v>
      </c>
      <c r="P3159" s="68" t="s">
        <v>4838</v>
      </c>
      <c r="Q3159" s="57" t="str">
        <f>MID(Tabla1[[#This Row],[Aplicación]],14,1)</f>
        <v>2</v>
      </c>
      <c r="R3159" s="35" t="s">
        <v>265</v>
      </c>
      <c r="S3159" s="57" t="str">
        <f>MID(Tabla1[[#This Row],[Aplicación]],6,2)</f>
        <v>11</v>
      </c>
      <c r="T3159" s="54" t="str">
        <f>VLOOKUP(Tabla1[[#This Row],[AREA]],Hoja1!A:B,2,FALSE)</f>
        <v>11. Salud pública y seguridad ciudadana</v>
      </c>
      <c r="U3159" s="57" t="str">
        <f>MID(Tabla1[[#This Row],[Aplicación]],9,4)</f>
        <v>1321</v>
      </c>
      <c r="V3159" s="54" t="str">
        <f>VLOOKUP(Tabla1[[#This Row],[PROGRAMA]],Hoja1!A:B,2,FALSE)</f>
        <v>1321. Policía municipal</v>
      </c>
      <c r="W3159" s="57" t="str">
        <f>MID(Tabla1[[#This Row],[Aplicación]],14,2)</f>
        <v>21</v>
      </c>
      <c r="X3159" s="57" t="str">
        <f>MID(Tabla1[[#This Row],[Aplicación]],14,6)</f>
        <v>214</v>
      </c>
    </row>
    <row r="3160" spans="1:24" x14ac:dyDescent="0.25">
      <c r="A3160" s="60">
        <v>220240031283</v>
      </c>
      <c r="B3160" s="43" t="s">
        <v>702</v>
      </c>
      <c r="C3160" s="61">
        <v>45490</v>
      </c>
      <c r="D3160" s="60">
        <v>22024001013</v>
      </c>
      <c r="E3160" s="43" t="s">
        <v>1423</v>
      </c>
      <c r="F3160" s="62">
        <v>376.2</v>
      </c>
      <c r="G3160" s="43" t="s">
        <v>814</v>
      </c>
      <c r="H3160" s="43" t="s">
        <v>5248</v>
      </c>
      <c r="I3160" s="69">
        <v>300</v>
      </c>
      <c r="J3160" s="43" t="s">
        <v>420</v>
      </c>
      <c r="K3160" s="43" t="s">
        <v>420</v>
      </c>
      <c r="L3160" s="43" t="s">
        <v>413</v>
      </c>
      <c r="M3160" s="43" t="s">
        <v>395</v>
      </c>
      <c r="N3160" s="43" t="s">
        <v>396</v>
      </c>
      <c r="O3160" s="68" t="s">
        <v>325</v>
      </c>
      <c r="P3160" s="68" t="s">
        <v>4838</v>
      </c>
      <c r="Q3160" s="57" t="str">
        <f>MID(Tabla1[[#This Row],[Aplicación]],14,1)</f>
        <v>2</v>
      </c>
      <c r="R3160" s="35" t="s">
        <v>265</v>
      </c>
      <c r="S3160" s="57" t="str">
        <f>MID(Tabla1[[#This Row],[Aplicación]],6,2)</f>
        <v>11</v>
      </c>
      <c r="T3160" s="54" t="str">
        <f>VLOOKUP(Tabla1[[#This Row],[AREA]],Hoja1!A:B,2,FALSE)</f>
        <v>11. Salud pública y seguridad ciudadana</v>
      </c>
      <c r="U3160" s="57" t="str">
        <f>MID(Tabla1[[#This Row],[Aplicación]],9,4)</f>
        <v>1321</v>
      </c>
      <c r="V3160" s="54" t="str">
        <f>VLOOKUP(Tabla1[[#This Row],[PROGRAMA]],Hoja1!A:B,2,FALSE)</f>
        <v>1321. Policía municipal</v>
      </c>
      <c r="W3160" s="57" t="str">
        <f>MID(Tabla1[[#This Row],[Aplicación]],14,2)</f>
        <v>21</v>
      </c>
      <c r="X3160" s="57" t="str">
        <f>MID(Tabla1[[#This Row],[Aplicación]],14,6)</f>
        <v>214</v>
      </c>
    </row>
    <row r="3161" spans="1:24" x14ac:dyDescent="0.25">
      <c r="A3161" s="60">
        <v>220240031186</v>
      </c>
      <c r="B3161" s="43" t="s">
        <v>702</v>
      </c>
      <c r="C3161" s="61">
        <v>45490</v>
      </c>
      <c r="D3161" s="60">
        <v>22024001013</v>
      </c>
      <c r="E3161" s="43" t="s">
        <v>1423</v>
      </c>
      <c r="F3161" s="62">
        <v>62.14</v>
      </c>
      <c r="G3161" s="43" t="s">
        <v>816</v>
      </c>
      <c r="H3161" s="43" t="s">
        <v>5251</v>
      </c>
      <c r="I3161" s="69">
        <v>300</v>
      </c>
      <c r="J3161" s="43" t="s">
        <v>398</v>
      </c>
      <c r="K3161" s="43" t="s">
        <v>398</v>
      </c>
      <c r="L3161" s="43" t="s">
        <v>413</v>
      </c>
      <c r="M3161" s="43" t="s">
        <v>395</v>
      </c>
      <c r="N3161" s="43" t="s">
        <v>396</v>
      </c>
      <c r="O3161" s="68" t="s">
        <v>325</v>
      </c>
      <c r="P3161" s="68" t="s">
        <v>4838</v>
      </c>
      <c r="Q3161" s="57" t="str">
        <f>MID(Tabla1[[#This Row],[Aplicación]],14,1)</f>
        <v>2</v>
      </c>
      <c r="R3161" s="35" t="s">
        <v>265</v>
      </c>
      <c r="S3161" s="57" t="str">
        <f>MID(Tabla1[[#This Row],[Aplicación]],6,2)</f>
        <v>11</v>
      </c>
      <c r="T3161" s="54" t="str">
        <f>VLOOKUP(Tabla1[[#This Row],[AREA]],Hoja1!A:B,2,FALSE)</f>
        <v>11. Salud pública y seguridad ciudadana</v>
      </c>
      <c r="U3161" s="57" t="str">
        <f>MID(Tabla1[[#This Row],[Aplicación]],9,4)</f>
        <v>1321</v>
      </c>
      <c r="V3161" s="54" t="str">
        <f>VLOOKUP(Tabla1[[#This Row],[PROGRAMA]],Hoja1!A:B,2,FALSE)</f>
        <v>1321. Policía municipal</v>
      </c>
      <c r="W3161" s="57" t="str">
        <f>MID(Tabla1[[#This Row],[Aplicación]],14,2)</f>
        <v>21</v>
      </c>
      <c r="X3161" s="57" t="str">
        <f>MID(Tabla1[[#This Row],[Aplicación]],14,6)</f>
        <v>214</v>
      </c>
    </row>
    <row r="3162" spans="1:24" x14ac:dyDescent="0.25">
      <c r="A3162" s="60">
        <v>220240031192</v>
      </c>
      <c r="B3162" s="43" t="s">
        <v>702</v>
      </c>
      <c r="C3162" s="61">
        <v>45490</v>
      </c>
      <c r="D3162" s="60">
        <v>22024001011</v>
      </c>
      <c r="E3162" s="43" t="s">
        <v>1423</v>
      </c>
      <c r="F3162" s="62">
        <v>1181.3800000000001</v>
      </c>
      <c r="G3162" s="43" t="s">
        <v>750</v>
      </c>
      <c r="H3162" s="43" t="s">
        <v>5260</v>
      </c>
      <c r="I3162" s="69">
        <v>300</v>
      </c>
      <c r="J3162" s="43" t="s">
        <v>398</v>
      </c>
      <c r="K3162" s="43" t="s">
        <v>398</v>
      </c>
      <c r="L3162" s="43" t="s">
        <v>399</v>
      </c>
      <c r="M3162" s="43" t="s">
        <v>395</v>
      </c>
      <c r="N3162" s="43" t="s">
        <v>396</v>
      </c>
      <c r="O3162" s="68" t="s">
        <v>325</v>
      </c>
      <c r="P3162" s="68" t="s">
        <v>4838</v>
      </c>
      <c r="Q3162" s="57" t="str">
        <f>MID(Tabla1[[#This Row],[Aplicación]],14,1)</f>
        <v>2</v>
      </c>
      <c r="R3162" s="35" t="s">
        <v>265</v>
      </c>
      <c r="S3162" s="57" t="str">
        <f>MID(Tabla1[[#This Row],[Aplicación]],6,2)</f>
        <v>11</v>
      </c>
      <c r="T3162" s="54" t="str">
        <f>VLOOKUP(Tabla1[[#This Row],[AREA]],Hoja1!A:B,2,FALSE)</f>
        <v>11. Salud pública y seguridad ciudadana</v>
      </c>
      <c r="U3162" s="57" t="str">
        <f>MID(Tabla1[[#This Row],[Aplicación]],9,4)</f>
        <v>1321</v>
      </c>
      <c r="V3162" s="54" t="str">
        <f>VLOOKUP(Tabla1[[#This Row],[PROGRAMA]],Hoja1!A:B,2,FALSE)</f>
        <v>1321. Policía municipal</v>
      </c>
      <c r="W3162" s="57" t="str">
        <f>MID(Tabla1[[#This Row],[Aplicación]],14,2)</f>
        <v>21</v>
      </c>
      <c r="X3162" s="57" t="str">
        <f>MID(Tabla1[[#This Row],[Aplicación]],14,6)</f>
        <v>214</v>
      </c>
    </row>
    <row r="3163" spans="1:24" x14ac:dyDescent="0.25">
      <c r="A3163" s="60">
        <v>220240030416</v>
      </c>
      <c r="B3163" s="43" t="s">
        <v>702</v>
      </c>
      <c r="C3163" s="61">
        <v>45485</v>
      </c>
      <c r="D3163" s="60">
        <v>22024001011</v>
      </c>
      <c r="E3163" s="43" t="s">
        <v>1423</v>
      </c>
      <c r="F3163" s="62">
        <v>104.31</v>
      </c>
      <c r="G3163" s="43" t="s">
        <v>801</v>
      </c>
      <c r="H3163" s="43" t="s">
        <v>5369</v>
      </c>
      <c r="I3163" s="69">
        <v>300</v>
      </c>
      <c r="J3163" s="43" t="s">
        <v>398</v>
      </c>
      <c r="K3163" s="43" t="s">
        <v>398</v>
      </c>
      <c r="L3163" s="43" t="s">
        <v>399</v>
      </c>
      <c r="M3163" s="43" t="s">
        <v>395</v>
      </c>
      <c r="N3163" s="43" t="s">
        <v>396</v>
      </c>
      <c r="O3163" s="68" t="s">
        <v>325</v>
      </c>
      <c r="P3163" s="68" t="s">
        <v>4838</v>
      </c>
      <c r="Q3163" s="57" t="str">
        <f>MID(Tabla1[[#This Row],[Aplicación]],14,1)</f>
        <v>2</v>
      </c>
      <c r="R3163" s="35" t="s">
        <v>265</v>
      </c>
      <c r="S3163" s="57" t="str">
        <f>MID(Tabla1[[#This Row],[Aplicación]],6,2)</f>
        <v>11</v>
      </c>
      <c r="T3163" s="54" t="str">
        <f>VLOOKUP(Tabla1[[#This Row],[AREA]],Hoja1!A:B,2,FALSE)</f>
        <v>11. Salud pública y seguridad ciudadana</v>
      </c>
      <c r="U3163" s="57" t="str">
        <f>MID(Tabla1[[#This Row],[Aplicación]],9,4)</f>
        <v>1321</v>
      </c>
      <c r="V3163" s="54" t="str">
        <f>VLOOKUP(Tabla1[[#This Row],[PROGRAMA]],Hoja1!A:B,2,FALSE)</f>
        <v>1321. Policía municipal</v>
      </c>
      <c r="W3163" s="57" t="str">
        <f>MID(Tabla1[[#This Row],[Aplicación]],14,2)</f>
        <v>21</v>
      </c>
      <c r="X3163" s="57" t="str">
        <f>MID(Tabla1[[#This Row],[Aplicación]],14,6)</f>
        <v>214</v>
      </c>
    </row>
    <row r="3164" spans="1:24" x14ac:dyDescent="0.25">
      <c r="A3164" s="44">
        <v>220239000841</v>
      </c>
      <c r="B3164" s="45" t="s">
        <v>390</v>
      </c>
      <c r="C3164" s="50">
        <v>45292</v>
      </c>
      <c r="D3164" s="44">
        <v>22024001192</v>
      </c>
      <c r="E3164" s="45" t="s">
        <v>1250</v>
      </c>
      <c r="F3164" s="51">
        <v>110000</v>
      </c>
      <c r="G3164" s="45" t="s">
        <v>426</v>
      </c>
      <c r="H3164" s="45" t="s">
        <v>1605</v>
      </c>
      <c r="I3164" s="53">
        <v>220</v>
      </c>
      <c r="J3164" s="45" t="s">
        <v>427</v>
      </c>
      <c r="K3164" s="49" t="s">
        <v>428</v>
      </c>
      <c r="L3164" s="45" t="s">
        <v>413</v>
      </c>
      <c r="M3164" s="45" t="s">
        <v>395</v>
      </c>
      <c r="N3164" s="45" t="s">
        <v>396</v>
      </c>
      <c r="O3164" s="52" t="s">
        <v>321</v>
      </c>
      <c r="P3164" s="63" t="s">
        <v>276</v>
      </c>
      <c r="Q3164" s="57" t="str">
        <f>MID(Tabla1[[#This Row],[Aplicación]],14,1)</f>
        <v>2</v>
      </c>
      <c r="R3164" s="35" t="s">
        <v>265</v>
      </c>
      <c r="S3164" s="57" t="str">
        <f>MID(Tabla1[[#This Row],[Aplicación]],6,2)</f>
        <v>11</v>
      </c>
      <c r="T3164" s="54" t="str">
        <f>VLOOKUP(Tabla1[[#This Row],[AREA]],Hoja1!A:B,2,FALSE)</f>
        <v>11. Salud pública y seguridad ciudadana</v>
      </c>
      <c r="U3164" s="57" t="str">
        <f>MID(Tabla1[[#This Row],[Aplicación]],9,4)</f>
        <v>1321</v>
      </c>
      <c r="V3164" s="54" t="str">
        <f>VLOOKUP(Tabla1[[#This Row],[PROGRAMA]],Hoja1!A:B,2,FALSE)</f>
        <v>1321. Policía municipal</v>
      </c>
      <c r="W3164" s="57" t="str">
        <f>MID(Tabla1[[#This Row],[Aplicación]],14,2)</f>
        <v>22</v>
      </c>
      <c r="X3164" s="57" t="str">
        <f>MID(Tabla1[[#This Row],[Aplicación]],14,6)</f>
        <v>22100</v>
      </c>
    </row>
    <row r="3165" spans="1:24" x14ac:dyDescent="0.25">
      <c r="A3165" s="60">
        <v>220239000428</v>
      </c>
      <c r="B3165" s="43" t="s">
        <v>390</v>
      </c>
      <c r="C3165" s="61">
        <v>45292</v>
      </c>
      <c r="D3165" s="60">
        <v>22024001101</v>
      </c>
      <c r="E3165" s="43" t="s">
        <v>1264</v>
      </c>
      <c r="F3165" s="62">
        <v>77000</v>
      </c>
      <c r="G3165" s="43" t="s">
        <v>15</v>
      </c>
      <c r="H3165" s="43" t="s">
        <v>1642</v>
      </c>
      <c r="I3165" s="69">
        <v>220</v>
      </c>
      <c r="J3165" s="43" t="s">
        <v>537</v>
      </c>
      <c r="K3165" s="43" t="s">
        <v>537</v>
      </c>
      <c r="L3165" s="43" t="s">
        <v>413</v>
      </c>
      <c r="M3165" s="43" t="s">
        <v>395</v>
      </c>
      <c r="N3165" s="43" t="s">
        <v>396</v>
      </c>
      <c r="O3165" s="52" t="s">
        <v>321</v>
      </c>
      <c r="P3165" s="63" t="s">
        <v>276</v>
      </c>
      <c r="Q3165" s="57" t="str">
        <f>MID(Tabla1[[#This Row],[Aplicación]],14,1)</f>
        <v>2</v>
      </c>
      <c r="R3165" s="35" t="s">
        <v>265</v>
      </c>
      <c r="S3165" s="57" t="str">
        <f>MID(Tabla1[[#This Row],[Aplicación]],6,2)</f>
        <v>11</v>
      </c>
      <c r="T3165" s="54" t="str">
        <f>VLOOKUP(Tabla1[[#This Row],[AREA]],Hoja1!A:B,2,FALSE)</f>
        <v>11. Salud pública y seguridad ciudadana</v>
      </c>
      <c r="U3165" s="57" t="str">
        <f>MID(Tabla1[[#This Row],[Aplicación]],9,4)</f>
        <v>1321</v>
      </c>
      <c r="V3165" s="54" t="str">
        <f>VLOOKUP(Tabla1[[#This Row],[PROGRAMA]],Hoja1!A:B,2,FALSE)</f>
        <v>1321. Policía municipal</v>
      </c>
      <c r="W3165" s="57" t="str">
        <f>MID(Tabla1[[#This Row],[Aplicación]],14,2)</f>
        <v>22</v>
      </c>
      <c r="X3165" s="57" t="str">
        <f>MID(Tabla1[[#This Row],[Aplicación]],14,6)</f>
        <v>22102</v>
      </c>
    </row>
    <row r="3166" spans="1:24" x14ac:dyDescent="0.25">
      <c r="A3166" s="60">
        <v>220239000896</v>
      </c>
      <c r="B3166" s="43" t="s">
        <v>390</v>
      </c>
      <c r="C3166" s="61">
        <v>45292</v>
      </c>
      <c r="D3166" s="60">
        <v>22024001295</v>
      </c>
      <c r="E3166" s="43" t="s">
        <v>1255</v>
      </c>
      <c r="F3166" s="62">
        <v>96000</v>
      </c>
      <c r="G3166" s="43" t="s">
        <v>12</v>
      </c>
      <c r="H3166" s="43" t="s">
        <v>1616</v>
      </c>
      <c r="I3166" s="69">
        <v>220</v>
      </c>
      <c r="J3166" s="43" t="s">
        <v>393</v>
      </c>
      <c r="K3166" s="43" t="s">
        <v>393</v>
      </c>
      <c r="L3166" s="43" t="s">
        <v>413</v>
      </c>
      <c r="M3166" s="43" t="s">
        <v>395</v>
      </c>
      <c r="N3166" s="43" t="s">
        <v>396</v>
      </c>
      <c r="O3166" s="52" t="s">
        <v>321</v>
      </c>
      <c r="P3166" s="63" t="s">
        <v>276</v>
      </c>
      <c r="Q3166" s="57" t="str">
        <f>MID(Tabla1[[#This Row],[Aplicación]],14,1)</f>
        <v>2</v>
      </c>
      <c r="R3166" s="35" t="s">
        <v>265</v>
      </c>
      <c r="S3166" s="57" t="str">
        <f>MID(Tabla1[[#This Row],[Aplicación]],6,2)</f>
        <v>11</v>
      </c>
      <c r="T3166" s="54" t="str">
        <f>VLOOKUP(Tabla1[[#This Row],[AREA]],Hoja1!A:B,2,FALSE)</f>
        <v>11. Salud pública y seguridad ciudadana</v>
      </c>
      <c r="U3166" s="57" t="str">
        <f>MID(Tabla1[[#This Row],[Aplicación]],9,4)</f>
        <v>1321</v>
      </c>
      <c r="V3166" s="54" t="str">
        <f>VLOOKUP(Tabla1[[#This Row],[PROGRAMA]],Hoja1!A:B,2,FALSE)</f>
        <v>1321. Policía municipal</v>
      </c>
      <c r="W3166" s="57" t="str">
        <f>MID(Tabla1[[#This Row],[Aplicación]],14,2)</f>
        <v>22</v>
      </c>
      <c r="X3166" s="57" t="str">
        <f>MID(Tabla1[[#This Row],[Aplicación]],14,6)</f>
        <v>22103</v>
      </c>
    </row>
    <row r="3167" spans="1:24" x14ac:dyDescent="0.25">
      <c r="A3167" s="60">
        <v>220229000567</v>
      </c>
      <c r="B3167" s="43" t="s">
        <v>390</v>
      </c>
      <c r="C3167" s="61">
        <v>45292</v>
      </c>
      <c r="D3167" s="60">
        <v>22024002728</v>
      </c>
      <c r="E3167" s="43" t="s">
        <v>1255</v>
      </c>
      <c r="F3167" s="62">
        <v>45000</v>
      </c>
      <c r="G3167" s="43" t="s">
        <v>582</v>
      </c>
      <c r="H3167" s="43" t="s">
        <v>583</v>
      </c>
      <c r="I3167" s="69">
        <v>220</v>
      </c>
      <c r="J3167" s="43" t="s">
        <v>393</v>
      </c>
      <c r="K3167" s="43" t="s">
        <v>393</v>
      </c>
      <c r="L3167" s="43" t="s">
        <v>413</v>
      </c>
      <c r="M3167" s="43" t="s">
        <v>395</v>
      </c>
      <c r="N3167" s="43" t="s">
        <v>396</v>
      </c>
      <c r="O3167" s="52" t="s">
        <v>321</v>
      </c>
      <c r="P3167" s="63" t="s">
        <v>276</v>
      </c>
      <c r="Q3167" s="57" t="str">
        <f>MID(Tabla1[[#This Row],[Aplicación]],14,1)</f>
        <v>2</v>
      </c>
      <c r="R3167" s="35" t="s">
        <v>265</v>
      </c>
      <c r="S3167" s="57" t="str">
        <f>MID(Tabla1[[#This Row],[Aplicación]],6,2)</f>
        <v>11</v>
      </c>
      <c r="T3167" s="54" t="str">
        <f>VLOOKUP(Tabla1[[#This Row],[AREA]],Hoja1!A:B,2,FALSE)</f>
        <v>11. Salud pública y seguridad ciudadana</v>
      </c>
      <c r="U3167" s="57" t="str">
        <f>MID(Tabla1[[#This Row],[Aplicación]],9,4)</f>
        <v>1321</v>
      </c>
      <c r="V3167" s="54" t="str">
        <f>VLOOKUP(Tabla1[[#This Row],[PROGRAMA]],Hoja1!A:B,2,FALSE)</f>
        <v>1321. Policía municipal</v>
      </c>
      <c r="W3167" s="57" t="str">
        <f>MID(Tabla1[[#This Row],[Aplicación]],14,2)</f>
        <v>22</v>
      </c>
      <c r="X3167" s="57" t="str">
        <f>MID(Tabla1[[#This Row],[Aplicación]],14,6)</f>
        <v>22103</v>
      </c>
    </row>
    <row r="3168" spans="1:24" x14ac:dyDescent="0.25">
      <c r="A3168" s="60">
        <v>220240036399</v>
      </c>
      <c r="B3168" s="43" t="s">
        <v>390</v>
      </c>
      <c r="C3168" s="61">
        <v>45512</v>
      </c>
      <c r="D3168" s="60">
        <v>22024004921</v>
      </c>
      <c r="E3168" s="43" t="s">
        <v>1255</v>
      </c>
      <c r="F3168" s="62">
        <v>45000</v>
      </c>
      <c r="G3168" s="43" t="s">
        <v>582</v>
      </c>
      <c r="H3168" s="43" t="s">
        <v>4843</v>
      </c>
      <c r="I3168" s="69">
        <v>220</v>
      </c>
      <c r="J3168" s="43" t="s">
        <v>393</v>
      </c>
      <c r="K3168" s="43" t="s">
        <v>393</v>
      </c>
      <c r="L3168" s="43" t="s">
        <v>413</v>
      </c>
      <c r="M3168" s="43" t="s">
        <v>395</v>
      </c>
      <c r="N3168" s="43" t="s">
        <v>396</v>
      </c>
      <c r="O3168" s="68" t="s">
        <v>321</v>
      </c>
      <c r="P3168" s="68" t="s">
        <v>4838</v>
      </c>
      <c r="Q3168" s="57" t="str">
        <f>MID(Tabla1[[#This Row],[Aplicación]],14,1)</f>
        <v>2</v>
      </c>
      <c r="R3168" s="35" t="s">
        <v>265</v>
      </c>
      <c r="S3168" s="57" t="str">
        <f>MID(Tabla1[[#This Row],[Aplicación]],6,2)</f>
        <v>11</v>
      </c>
      <c r="T3168" s="54" t="str">
        <f>VLOOKUP(Tabla1[[#This Row],[AREA]],Hoja1!A:B,2,FALSE)</f>
        <v>11. Salud pública y seguridad ciudadana</v>
      </c>
      <c r="U3168" s="57" t="str">
        <f>MID(Tabla1[[#This Row],[Aplicación]],9,4)</f>
        <v>1321</v>
      </c>
      <c r="V3168" s="54" t="str">
        <f>VLOOKUP(Tabla1[[#This Row],[PROGRAMA]],Hoja1!A:B,2,FALSE)</f>
        <v>1321. Policía municipal</v>
      </c>
      <c r="W3168" s="57" t="str">
        <f>MID(Tabla1[[#This Row],[Aplicación]],14,2)</f>
        <v>22</v>
      </c>
      <c r="X3168" s="57" t="str">
        <f>MID(Tabla1[[#This Row],[Aplicación]],14,6)</f>
        <v>22103</v>
      </c>
    </row>
    <row r="3169" spans="1:24" x14ac:dyDescent="0.25">
      <c r="A3169" s="53">
        <v>220229000605</v>
      </c>
      <c r="B3169" s="45" t="s">
        <v>390</v>
      </c>
      <c r="C3169" s="50">
        <v>45292</v>
      </c>
      <c r="D3169" s="44">
        <v>22024002784</v>
      </c>
      <c r="E3169" s="45" t="s">
        <v>1448</v>
      </c>
      <c r="F3169" s="51">
        <v>30129</v>
      </c>
      <c r="G3169" s="45" t="s">
        <v>706</v>
      </c>
      <c r="H3169" s="45" t="s">
        <v>2274</v>
      </c>
      <c r="I3169" s="53">
        <v>220</v>
      </c>
      <c r="J3169" s="45" t="s">
        <v>398</v>
      </c>
      <c r="K3169" s="45" t="s">
        <v>398</v>
      </c>
      <c r="L3169" s="45" t="s">
        <v>413</v>
      </c>
      <c r="M3169" s="45" t="s">
        <v>395</v>
      </c>
      <c r="N3169" s="45" t="s">
        <v>396</v>
      </c>
      <c r="O3169" s="52" t="s">
        <v>321</v>
      </c>
      <c r="P3169" s="63" t="s">
        <v>276</v>
      </c>
      <c r="Q3169" s="57" t="str">
        <f>MID(Tabla1[[#This Row],[Aplicación]],14,1)</f>
        <v>2</v>
      </c>
      <c r="R3169" s="35" t="s">
        <v>265</v>
      </c>
      <c r="S3169" s="57" t="str">
        <f>MID(Tabla1[[#This Row],[Aplicación]],6,2)</f>
        <v>11</v>
      </c>
      <c r="T3169" s="54" t="str">
        <f>VLOOKUP(Tabla1[[#This Row],[AREA]],Hoja1!A:B,2,FALSE)</f>
        <v>11. Salud pública y seguridad ciudadana</v>
      </c>
      <c r="U3169" s="57" t="str">
        <f>MID(Tabla1[[#This Row],[Aplicación]],9,4)</f>
        <v>1321</v>
      </c>
      <c r="V3169" s="54" t="str">
        <f>VLOOKUP(Tabla1[[#This Row],[PROGRAMA]],Hoja1!A:B,2,FALSE)</f>
        <v>1321. Policía municipal</v>
      </c>
      <c r="W3169" s="57" t="str">
        <f>MID(Tabla1[[#This Row],[Aplicación]],14,2)</f>
        <v>22</v>
      </c>
      <c r="X3169" s="57" t="str">
        <f>MID(Tabla1[[#This Row],[Aplicación]],14,6)</f>
        <v>22104</v>
      </c>
    </row>
    <row r="3170" spans="1:24" x14ac:dyDescent="0.25">
      <c r="A3170" s="60">
        <v>220240025250</v>
      </c>
      <c r="B3170" s="43" t="s">
        <v>390</v>
      </c>
      <c r="C3170" s="61">
        <v>45462</v>
      </c>
      <c r="D3170" s="60">
        <v>22024005088</v>
      </c>
      <c r="E3170" s="43" t="s">
        <v>1448</v>
      </c>
      <c r="F3170" s="62">
        <v>493.4</v>
      </c>
      <c r="G3170" s="43" t="s">
        <v>3158</v>
      </c>
      <c r="H3170" s="43" t="s">
        <v>3159</v>
      </c>
      <c r="I3170" s="69" t="s">
        <v>2930</v>
      </c>
      <c r="J3170" s="43" t="s">
        <v>398</v>
      </c>
      <c r="K3170" s="43" t="s">
        <v>398</v>
      </c>
      <c r="L3170" s="43" t="s">
        <v>413</v>
      </c>
      <c r="M3170" s="43" t="s">
        <v>585</v>
      </c>
      <c r="N3170" s="43" t="s">
        <v>539</v>
      </c>
      <c r="O3170" s="68" t="s">
        <v>326</v>
      </c>
      <c r="P3170" s="68" t="s">
        <v>2931</v>
      </c>
      <c r="Q3170" s="57" t="s">
        <v>2932</v>
      </c>
      <c r="R3170" s="35" t="s">
        <v>265</v>
      </c>
      <c r="S3170" s="57" t="str">
        <f>MID(Tabla1[[#This Row],[Aplicación]],6,2)</f>
        <v>11</v>
      </c>
      <c r="T3170" s="54" t="str">
        <f>VLOOKUP(Tabla1[[#This Row],[AREA]],Hoja1!A:B,2,FALSE)</f>
        <v>11. Salud pública y seguridad ciudadana</v>
      </c>
      <c r="U3170" s="57" t="str">
        <f>MID(Tabla1[[#This Row],[Aplicación]],9,4)</f>
        <v>1321</v>
      </c>
      <c r="V3170" s="54" t="str">
        <f>VLOOKUP(Tabla1[[#This Row],[PROGRAMA]],Hoja1!A:B,2,FALSE)</f>
        <v>1321. Policía municipal</v>
      </c>
      <c r="W3170" s="57" t="str">
        <f>MID(Tabla1[[#This Row],[Aplicación]],14,2)</f>
        <v>22</v>
      </c>
      <c r="X3170" s="57" t="str">
        <f>MID(Tabla1[[#This Row],[Aplicación]],14,6)</f>
        <v>22104</v>
      </c>
    </row>
    <row r="3171" spans="1:24" x14ac:dyDescent="0.25">
      <c r="A3171" s="60">
        <v>220240006637</v>
      </c>
      <c r="B3171" s="43" t="s">
        <v>390</v>
      </c>
      <c r="C3171" s="61">
        <v>45365</v>
      </c>
      <c r="D3171" s="60">
        <v>22024003363</v>
      </c>
      <c r="E3171" s="43" t="s">
        <v>1341</v>
      </c>
      <c r="F3171" s="62">
        <v>187.2</v>
      </c>
      <c r="G3171" s="43" t="s">
        <v>889</v>
      </c>
      <c r="H3171" s="43" t="s">
        <v>1808</v>
      </c>
      <c r="I3171" s="69">
        <v>220</v>
      </c>
      <c r="J3171" s="43" t="s">
        <v>398</v>
      </c>
      <c r="K3171" s="43" t="s">
        <v>398</v>
      </c>
      <c r="L3171" s="43" t="s">
        <v>413</v>
      </c>
      <c r="M3171" s="43" t="s">
        <v>585</v>
      </c>
      <c r="N3171" s="43" t="s">
        <v>539</v>
      </c>
      <c r="O3171" s="52" t="s">
        <v>326</v>
      </c>
      <c r="P3171" s="63" t="s">
        <v>276</v>
      </c>
      <c r="Q3171" s="57" t="str">
        <f>MID(Tabla1[[#This Row],[Aplicación]],14,1)</f>
        <v>2</v>
      </c>
      <c r="R3171" s="35" t="s">
        <v>265</v>
      </c>
      <c r="S3171" s="57" t="str">
        <f>MID(Tabla1[[#This Row],[Aplicación]],6,2)</f>
        <v>11</v>
      </c>
      <c r="T3171" s="54" t="str">
        <f>VLOOKUP(Tabla1[[#This Row],[AREA]],Hoja1!A:B,2,FALSE)</f>
        <v>11. Salud pública y seguridad ciudadana</v>
      </c>
      <c r="U3171" s="57" t="str">
        <f>MID(Tabla1[[#This Row],[Aplicación]],9,4)</f>
        <v>1321</v>
      </c>
      <c r="V3171" s="54" t="str">
        <f>VLOOKUP(Tabla1[[#This Row],[PROGRAMA]],Hoja1!A:B,2,FALSE)</f>
        <v>1321. Policía municipal</v>
      </c>
      <c r="W3171" s="57" t="str">
        <f>MID(Tabla1[[#This Row],[Aplicación]],14,2)</f>
        <v>22</v>
      </c>
      <c r="X3171" s="57" t="str">
        <f>MID(Tabla1[[#This Row],[Aplicación]],14,6)</f>
        <v>22199</v>
      </c>
    </row>
    <row r="3172" spans="1:24" x14ac:dyDescent="0.25">
      <c r="A3172" s="60">
        <v>220240000802</v>
      </c>
      <c r="B3172" s="43" t="s">
        <v>390</v>
      </c>
      <c r="C3172" s="61">
        <v>45330</v>
      </c>
      <c r="D3172" s="60">
        <v>22024000739</v>
      </c>
      <c r="E3172" s="43" t="s">
        <v>1341</v>
      </c>
      <c r="F3172" s="62">
        <v>3876.84</v>
      </c>
      <c r="G3172" s="43" t="s">
        <v>354</v>
      </c>
      <c r="H3172" s="43" t="s">
        <v>2534</v>
      </c>
      <c r="I3172" s="69">
        <v>220</v>
      </c>
      <c r="J3172" s="43" t="s">
        <v>499</v>
      </c>
      <c r="K3172" s="43" t="s">
        <v>499</v>
      </c>
      <c r="L3172" s="43" t="s">
        <v>413</v>
      </c>
      <c r="M3172" s="43" t="s">
        <v>585</v>
      </c>
      <c r="N3172" s="43" t="s">
        <v>539</v>
      </c>
      <c r="O3172" s="52" t="s">
        <v>326</v>
      </c>
      <c r="P3172" s="63" t="s">
        <v>276</v>
      </c>
      <c r="Q3172" s="57" t="str">
        <f>MID(Tabla1[[#This Row],[Aplicación]],14,1)</f>
        <v>2</v>
      </c>
      <c r="R3172" s="35" t="s">
        <v>265</v>
      </c>
      <c r="S3172" s="57" t="str">
        <f>MID(Tabla1[[#This Row],[Aplicación]],6,2)</f>
        <v>11</v>
      </c>
      <c r="T3172" s="54" t="str">
        <f>VLOOKUP(Tabla1[[#This Row],[AREA]],Hoja1!A:B,2,FALSE)</f>
        <v>11. Salud pública y seguridad ciudadana</v>
      </c>
      <c r="U3172" s="57" t="str">
        <f>MID(Tabla1[[#This Row],[Aplicación]],9,4)</f>
        <v>1321</v>
      </c>
      <c r="V3172" s="54" t="str">
        <f>VLOOKUP(Tabla1[[#This Row],[PROGRAMA]],Hoja1!A:B,2,FALSE)</f>
        <v>1321. Policía municipal</v>
      </c>
      <c r="W3172" s="57" t="str">
        <f>MID(Tabla1[[#This Row],[Aplicación]],14,2)</f>
        <v>22</v>
      </c>
      <c r="X3172" s="57" t="str">
        <f>MID(Tabla1[[#This Row],[Aplicación]],14,6)</f>
        <v>22199</v>
      </c>
    </row>
    <row r="3173" spans="1:24" x14ac:dyDescent="0.25">
      <c r="A3173" s="60">
        <v>220240007774</v>
      </c>
      <c r="B3173" s="43" t="s">
        <v>702</v>
      </c>
      <c r="C3173" s="61">
        <v>45372</v>
      </c>
      <c r="D3173" s="60">
        <v>22024001014</v>
      </c>
      <c r="E3173" s="43" t="s">
        <v>1341</v>
      </c>
      <c r="F3173" s="62">
        <v>113.26</v>
      </c>
      <c r="G3173" s="43" t="s">
        <v>804</v>
      </c>
      <c r="H3173" s="43" t="s">
        <v>2741</v>
      </c>
      <c r="I3173" s="69">
        <v>300</v>
      </c>
      <c r="J3173" s="43" t="s">
        <v>398</v>
      </c>
      <c r="K3173" s="43" t="s">
        <v>398</v>
      </c>
      <c r="L3173" s="43" t="s">
        <v>413</v>
      </c>
      <c r="M3173" s="43" t="s">
        <v>395</v>
      </c>
      <c r="N3173" s="43" t="s">
        <v>396</v>
      </c>
      <c r="O3173" s="52" t="s">
        <v>325</v>
      </c>
      <c r="P3173" s="63" t="s">
        <v>276</v>
      </c>
      <c r="Q3173" s="57" t="str">
        <f>MID(Tabla1[[#This Row],[Aplicación]],14,1)</f>
        <v>2</v>
      </c>
      <c r="R3173" s="35" t="s">
        <v>265</v>
      </c>
      <c r="S3173" s="57" t="str">
        <f>MID(Tabla1[[#This Row],[Aplicación]],6,2)</f>
        <v>11</v>
      </c>
      <c r="T3173" s="54" t="str">
        <f>VLOOKUP(Tabla1[[#This Row],[AREA]],Hoja1!A:B,2,FALSE)</f>
        <v>11. Salud pública y seguridad ciudadana</v>
      </c>
      <c r="U3173" s="57" t="str">
        <f>MID(Tabla1[[#This Row],[Aplicación]],9,4)</f>
        <v>1321</v>
      </c>
      <c r="V3173" s="54" t="str">
        <f>VLOOKUP(Tabla1[[#This Row],[PROGRAMA]],Hoja1!A:B,2,FALSE)</f>
        <v>1321. Policía municipal</v>
      </c>
      <c r="W3173" s="57" t="str">
        <f>MID(Tabla1[[#This Row],[Aplicación]],14,2)</f>
        <v>22</v>
      </c>
      <c r="X3173" s="57" t="str">
        <f>MID(Tabla1[[#This Row],[Aplicación]],14,6)</f>
        <v>22199</v>
      </c>
    </row>
    <row r="3174" spans="1:24" x14ac:dyDescent="0.25">
      <c r="A3174" s="60">
        <v>220240006898</v>
      </c>
      <c r="B3174" s="43" t="s">
        <v>702</v>
      </c>
      <c r="C3174" s="61">
        <v>45369</v>
      </c>
      <c r="D3174" s="60">
        <v>22024001014</v>
      </c>
      <c r="E3174" s="43" t="s">
        <v>1341</v>
      </c>
      <c r="F3174" s="62">
        <v>25.77</v>
      </c>
      <c r="G3174" s="43" t="s">
        <v>815</v>
      </c>
      <c r="H3174" s="43" t="s">
        <v>2789</v>
      </c>
      <c r="I3174" s="69">
        <v>300</v>
      </c>
      <c r="J3174" s="43" t="s">
        <v>398</v>
      </c>
      <c r="K3174" s="43" t="s">
        <v>398</v>
      </c>
      <c r="L3174" s="43" t="s">
        <v>413</v>
      </c>
      <c r="M3174" s="43" t="s">
        <v>395</v>
      </c>
      <c r="N3174" s="43" t="s">
        <v>396</v>
      </c>
      <c r="O3174" s="52" t="s">
        <v>325</v>
      </c>
      <c r="P3174" s="63" t="s">
        <v>276</v>
      </c>
      <c r="Q3174" s="57" t="str">
        <f>MID(Tabla1[[#This Row],[Aplicación]],14,1)</f>
        <v>2</v>
      </c>
      <c r="R3174" s="35" t="s">
        <v>265</v>
      </c>
      <c r="S3174" s="57" t="str">
        <f>MID(Tabla1[[#This Row],[Aplicación]],6,2)</f>
        <v>11</v>
      </c>
      <c r="T3174" s="54" t="str">
        <f>VLOOKUP(Tabla1[[#This Row],[AREA]],Hoja1!A:B,2,FALSE)</f>
        <v>11. Salud pública y seguridad ciudadana</v>
      </c>
      <c r="U3174" s="57" t="str">
        <f>MID(Tabla1[[#This Row],[Aplicación]],9,4)</f>
        <v>1321</v>
      </c>
      <c r="V3174" s="54" t="str">
        <f>VLOOKUP(Tabla1[[#This Row],[PROGRAMA]],Hoja1!A:B,2,FALSE)</f>
        <v>1321. Policía municipal</v>
      </c>
      <c r="W3174" s="57" t="str">
        <f>MID(Tabla1[[#This Row],[Aplicación]],14,2)</f>
        <v>22</v>
      </c>
      <c r="X3174" s="57" t="str">
        <f>MID(Tabla1[[#This Row],[Aplicación]],14,6)</f>
        <v>22199</v>
      </c>
    </row>
    <row r="3175" spans="1:24" x14ac:dyDescent="0.25">
      <c r="A3175" s="60">
        <v>220240006917</v>
      </c>
      <c r="B3175" s="43" t="s">
        <v>702</v>
      </c>
      <c r="C3175" s="61">
        <v>45369</v>
      </c>
      <c r="D3175" s="60">
        <v>22024001014</v>
      </c>
      <c r="E3175" s="43" t="s">
        <v>1341</v>
      </c>
      <c r="F3175" s="62">
        <v>69.099999999999994</v>
      </c>
      <c r="G3175" s="43" t="s">
        <v>886</v>
      </c>
      <c r="H3175" s="43" t="s">
        <v>2817</v>
      </c>
      <c r="I3175" s="69">
        <v>300</v>
      </c>
      <c r="J3175" s="43" t="s">
        <v>398</v>
      </c>
      <c r="K3175" s="43" t="s">
        <v>398</v>
      </c>
      <c r="L3175" s="43" t="s">
        <v>413</v>
      </c>
      <c r="M3175" s="43" t="s">
        <v>395</v>
      </c>
      <c r="N3175" s="43" t="s">
        <v>396</v>
      </c>
      <c r="O3175" s="52" t="s">
        <v>325</v>
      </c>
      <c r="P3175" s="63" t="s">
        <v>276</v>
      </c>
      <c r="Q3175" s="57" t="str">
        <f>MID(Tabla1[[#This Row],[Aplicación]],14,1)</f>
        <v>2</v>
      </c>
      <c r="R3175" s="35" t="s">
        <v>265</v>
      </c>
      <c r="S3175" s="57" t="str">
        <f>MID(Tabla1[[#This Row],[Aplicación]],6,2)</f>
        <v>11</v>
      </c>
      <c r="T3175" s="54" t="str">
        <f>VLOOKUP(Tabla1[[#This Row],[AREA]],Hoja1!A:B,2,FALSE)</f>
        <v>11. Salud pública y seguridad ciudadana</v>
      </c>
      <c r="U3175" s="57" t="str">
        <f>MID(Tabla1[[#This Row],[Aplicación]],9,4)</f>
        <v>1321</v>
      </c>
      <c r="V3175" s="54" t="str">
        <f>VLOOKUP(Tabla1[[#This Row],[PROGRAMA]],Hoja1!A:B,2,FALSE)</f>
        <v>1321. Policía municipal</v>
      </c>
      <c r="W3175" s="57" t="str">
        <f>MID(Tabla1[[#This Row],[Aplicación]],14,2)</f>
        <v>22</v>
      </c>
      <c r="X3175" s="57" t="str">
        <f>MID(Tabla1[[#This Row],[Aplicación]],14,6)</f>
        <v>22199</v>
      </c>
    </row>
    <row r="3176" spans="1:24" x14ac:dyDescent="0.25">
      <c r="A3176" s="60">
        <v>220240006859</v>
      </c>
      <c r="B3176" s="43" t="s">
        <v>702</v>
      </c>
      <c r="C3176" s="61">
        <v>45369</v>
      </c>
      <c r="D3176" s="60">
        <v>22024001014</v>
      </c>
      <c r="E3176" s="43" t="s">
        <v>1341</v>
      </c>
      <c r="F3176" s="62">
        <v>18.36</v>
      </c>
      <c r="G3176" s="43" t="s">
        <v>827</v>
      </c>
      <c r="H3176" s="43" t="s">
        <v>2832</v>
      </c>
      <c r="I3176" s="69">
        <v>300</v>
      </c>
      <c r="J3176" s="43" t="s">
        <v>398</v>
      </c>
      <c r="K3176" s="43" t="s">
        <v>398</v>
      </c>
      <c r="L3176" s="43" t="s">
        <v>413</v>
      </c>
      <c r="M3176" s="43" t="s">
        <v>395</v>
      </c>
      <c r="N3176" s="43" t="s">
        <v>396</v>
      </c>
      <c r="O3176" s="52" t="s">
        <v>325</v>
      </c>
      <c r="P3176" s="63" t="s">
        <v>276</v>
      </c>
      <c r="Q3176" s="57" t="str">
        <f>MID(Tabla1[[#This Row],[Aplicación]],14,1)</f>
        <v>2</v>
      </c>
      <c r="R3176" s="35" t="s">
        <v>265</v>
      </c>
      <c r="S3176" s="57" t="str">
        <f>MID(Tabla1[[#This Row],[Aplicación]],6,2)</f>
        <v>11</v>
      </c>
      <c r="T3176" s="54" t="str">
        <f>VLOOKUP(Tabla1[[#This Row],[AREA]],Hoja1!A:B,2,FALSE)</f>
        <v>11. Salud pública y seguridad ciudadana</v>
      </c>
      <c r="U3176" s="57" t="str">
        <f>MID(Tabla1[[#This Row],[Aplicación]],9,4)</f>
        <v>1321</v>
      </c>
      <c r="V3176" s="54" t="str">
        <f>VLOOKUP(Tabla1[[#This Row],[PROGRAMA]],Hoja1!A:B,2,FALSE)</f>
        <v>1321. Policía municipal</v>
      </c>
      <c r="W3176" s="57" t="str">
        <f>MID(Tabla1[[#This Row],[Aplicación]],14,2)</f>
        <v>22</v>
      </c>
      <c r="X3176" s="57" t="str">
        <f>MID(Tabla1[[#This Row],[Aplicación]],14,6)</f>
        <v>22199</v>
      </c>
    </row>
    <row r="3177" spans="1:24" x14ac:dyDescent="0.25">
      <c r="A3177" s="60">
        <v>220240026719</v>
      </c>
      <c r="B3177" s="43" t="s">
        <v>702</v>
      </c>
      <c r="C3177" s="61">
        <v>45468</v>
      </c>
      <c r="D3177" s="60">
        <v>22024001014</v>
      </c>
      <c r="E3177" s="43" t="s">
        <v>1341</v>
      </c>
      <c r="F3177" s="62">
        <v>60.9</v>
      </c>
      <c r="G3177" s="43" t="s">
        <v>82</v>
      </c>
      <c r="H3177" s="43" t="s">
        <v>3023</v>
      </c>
      <c r="I3177" s="69" t="s">
        <v>2934</v>
      </c>
      <c r="J3177" s="43" t="s">
        <v>398</v>
      </c>
      <c r="K3177" s="43" t="s">
        <v>398</v>
      </c>
      <c r="L3177" s="43" t="s">
        <v>413</v>
      </c>
      <c r="M3177" s="43" t="s">
        <v>395</v>
      </c>
      <c r="N3177" s="43" t="s">
        <v>396</v>
      </c>
      <c r="O3177" s="68" t="s">
        <v>325</v>
      </c>
      <c r="P3177" s="68" t="s">
        <v>2931</v>
      </c>
      <c r="Q3177" s="57" t="s">
        <v>2932</v>
      </c>
      <c r="R3177" s="35" t="s">
        <v>265</v>
      </c>
      <c r="S3177" s="57" t="str">
        <f>MID(Tabla1[[#This Row],[Aplicación]],6,2)</f>
        <v>11</v>
      </c>
      <c r="T3177" s="54" t="str">
        <f>VLOOKUP(Tabla1[[#This Row],[AREA]],Hoja1!A:B,2,FALSE)</f>
        <v>11. Salud pública y seguridad ciudadana</v>
      </c>
      <c r="U3177" s="57" t="str">
        <f>MID(Tabla1[[#This Row],[Aplicación]],9,4)</f>
        <v>1321</v>
      </c>
      <c r="V3177" s="54" t="str">
        <f>VLOOKUP(Tabla1[[#This Row],[PROGRAMA]],Hoja1!A:B,2,FALSE)</f>
        <v>1321. Policía municipal</v>
      </c>
      <c r="W3177" s="57" t="str">
        <f>MID(Tabla1[[#This Row],[Aplicación]],14,2)</f>
        <v>22</v>
      </c>
      <c r="X3177" s="57" t="str">
        <f>MID(Tabla1[[#This Row],[Aplicación]],14,6)</f>
        <v>22199</v>
      </c>
    </row>
    <row r="3178" spans="1:24" x14ac:dyDescent="0.25">
      <c r="A3178" s="60">
        <v>220240024242</v>
      </c>
      <c r="B3178" s="43" t="s">
        <v>702</v>
      </c>
      <c r="C3178" s="61">
        <v>45461</v>
      </c>
      <c r="D3178" s="60">
        <v>22024001014</v>
      </c>
      <c r="E3178" s="43" t="s">
        <v>1341</v>
      </c>
      <c r="F3178" s="62">
        <v>145.47</v>
      </c>
      <c r="G3178" s="43" t="s">
        <v>82</v>
      </c>
      <c r="H3178" s="43" t="s">
        <v>3224</v>
      </c>
      <c r="I3178" s="69" t="s">
        <v>2934</v>
      </c>
      <c r="J3178" s="43" t="s">
        <v>398</v>
      </c>
      <c r="K3178" s="43" t="s">
        <v>398</v>
      </c>
      <c r="L3178" s="43" t="s">
        <v>413</v>
      </c>
      <c r="M3178" s="43" t="s">
        <v>395</v>
      </c>
      <c r="N3178" s="43" t="s">
        <v>396</v>
      </c>
      <c r="O3178" s="68" t="s">
        <v>325</v>
      </c>
      <c r="P3178" s="68" t="s">
        <v>2931</v>
      </c>
      <c r="Q3178" s="57" t="s">
        <v>2932</v>
      </c>
      <c r="R3178" s="35" t="s">
        <v>265</v>
      </c>
      <c r="S3178" s="57" t="str">
        <f>MID(Tabla1[[#This Row],[Aplicación]],6,2)</f>
        <v>11</v>
      </c>
      <c r="T3178" s="54" t="str">
        <f>VLOOKUP(Tabla1[[#This Row],[AREA]],Hoja1!A:B,2,FALSE)</f>
        <v>11. Salud pública y seguridad ciudadana</v>
      </c>
      <c r="U3178" s="57" t="str">
        <f>MID(Tabla1[[#This Row],[Aplicación]],9,4)</f>
        <v>1321</v>
      </c>
      <c r="V3178" s="54" t="str">
        <f>VLOOKUP(Tabla1[[#This Row],[PROGRAMA]],Hoja1!A:B,2,FALSE)</f>
        <v>1321. Policía municipal</v>
      </c>
      <c r="W3178" s="57" t="str">
        <f>MID(Tabla1[[#This Row],[Aplicación]],14,2)</f>
        <v>22</v>
      </c>
      <c r="X3178" s="57" t="str">
        <f>MID(Tabla1[[#This Row],[Aplicación]],14,6)</f>
        <v>22199</v>
      </c>
    </row>
    <row r="3179" spans="1:24" x14ac:dyDescent="0.25">
      <c r="A3179" s="60">
        <v>220240021966</v>
      </c>
      <c r="B3179" s="43" t="s">
        <v>702</v>
      </c>
      <c r="C3179" s="61">
        <v>45441</v>
      </c>
      <c r="D3179" s="60">
        <v>22024001014</v>
      </c>
      <c r="E3179" s="43" t="s">
        <v>1341</v>
      </c>
      <c r="F3179" s="62">
        <v>52.39</v>
      </c>
      <c r="G3179" s="43" t="s">
        <v>57</v>
      </c>
      <c r="H3179" s="43" t="s">
        <v>3524</v>
      </c>
      <c r="I3179" s="69" t="s">
        <v>2934</v>
      </c>
      <c r="J3179" s="43" t="s">
        <v>398</v>
      </c>
      <c r="K3179" s="43" t="s">
        <v>398</v>
      </c>
      <c r="L3179" s="43" t="s">
        <v>413</v>
      </c>
      <c r="M3179" s="43" t="s">
        <v>395</v>
      </c>
      <c r="N3179" s="43" t="s">
        <v>396</v>
      </c>
      <c r="O3179" s="68" t="s">
        <v>325</v>
      </c>
      <c r="P3179" s="68" t="s">
        <v>2931</v>
      </c>
      <c r="Q3179" s="57" t="s">
        <v>2932</v>
      </c>
      <c r="R3179" s="35" t="s">
        <v>265</v>
      </c>
      <c r="S3179" s="57" t="str">
        <f>MID(Tabla1[[#This Row],[Aplicación]],6,2)</f>
        <v>11</v>
      </c>
      <c r="T3179" s="54" t="str">
        <f>VLOOKUP(Tabla1[[#This Row],[AREA]],Hoja1!A:B,2,FALSE)</f>
        <v>11. Salud pública y seguridad ciudadana</v>
      </c>
      <c r="U3179" s="57" t="str">
        <f>MID(Tabla1[[#This Row],[Aplicación]],9,4)</f>
        <v>1321</v>
      </c>
      <c r="V3179" s="54" t="str">
        <f>VLOOKUP(Tabla1[[#This Row],[PROGRAMA]],Hoja1!A:B,2,FALSE)</f>
        <v>1321. Policía municipal</v>
      </c>
      <c r="W3179" s="57" t="str">
        <f>MID(Tabla1[[#This Row],[Aplicación]],14,2)</f>
        <v>22</v>
      </c>
      <c r="X3179" s="57" t="str">
        <f>MID(Tabla1[[#This Row],[Aplicación]],14,6)</f>
        <v>22199</v>
      </c>
    </row>
    <row r="3180" spans="1:24" x14ac:dyDescent="0.25">
      <c r="A3180" s="60">
        <v>220240022197</v>
      </c>
      <c r="B3180" s="43" t="s">
        <v>702</v>
      </c>
      <c r="C3180" s="61">
        <v>45441</v>
      </c>
      <c r="D3180" s="60">
        <v>22024001014</v>
      </c>
      <c r="E3180" s="43" t="s">
        <v>1341</v>
      </c>
      <c r="F3180" s="62">
        <v>208.66</v>
      </c>
      <c r="G3180" s="43" t="s">
        <v>81</v>
      </c>
      <c r="H3180" s="43" t="s">
        <v>3552</v>
      </c>
      <c r="I3180" s="69" t="s">
        <v>2934</v>
      </c>
      <c r="J3180" s="43" t="s">
        <v>398</v>
      </c>
      <c r="K3180" s="43" t="s">
        <v>398</v>
      </c>
      <c r="L3180" s="43" t="s">
        <v>413</v>
      </c>
      <c r="M3180" s="43" t="s">
        <v>395</v>
      </c>
      <c r="N3180" s="43" t="s">
        <v>396</v>
      </c>
      <c r="O3180" s="68" t="s">
        <v>325</v>
      </c>
      <c r="P3180" s="68" t="s">
        <v>2931</v>
      </c>
      <c r="Q3180" s="57" t="s">
        <v>2932</v>
      </c>
      <c r="R3180" s="35" t="s">
        <v>265</v>
      </c>
      <c r="S3180" s="57" t="str">
        <f>MID(Tabla1[[#This Row],[Aplicación]],6,2)</f>
        <v>11</v>
      </c>
      <c r="T3180" s="54" t="str">
        <f>VLOOKUP(Tabla1[[#This Row],[AREA]],Hoja1!A:B,2,FALSE)</f>
        <v>11. Salud pública y seguridad ciudadana</v>
      </c>
      <c r="U3180" s="57" t="str">
        <f>MID(Tabla1[[#This Row],[Aplicación]],9,4)</f>
        <v>1321</v>
      </c>
      <c r="V3180" s="54" t="str">
        <f>VLOOKUP(Tabla1[[#This Row],[PROGRAMA]],Hoja1!A:B,2,FALSE)</f>
        <v>1321. Policía municipal</v>
      </c>
      <c r="W3180" s="57" t="str">
        <f>MID(Tabla1[[#This Row],[Aplicación]],14,2)</f>
        <v>22</v>
      </c>
      <c r="X3180" s="57" t="str">
        <f>MID(Tabla1[[#This Row],[Aplicación]],14,6)</f>
        <v>22199</v>
      </c>
    </row>
    <row r="3181" spans="1:24" x14ac:dyDescent="0.25">
      <c r="A3181" s="60">
        <v>220240021002</v>
      </c>
      <c r="B3181" s="43" t="s">
        <v>390</v>
      </c>
      <c r="C3181" s="61">
        <v>45436</v>
      </c>
      <c r="D3181" s="60">
        <v>22024004640</v>
      </c>
      <c r="E3181" s="43" t="s">
        <v>1341</v>
      </c>
      <c r="F3181" s="62">
        <v>5995.55</v>
      </c>
      <c r="G3181" s="43" t="s">
        <v>3481</v>
      </c>
      <c r="H3181" s="43" t="s">
        <v>3676</v>
      </c>
      <c r="I3181" s="69" t="s">
        <v>2930</v>
      </c>
      <c r="J3181" s="43" t="s">
        <v>398</v>
      </c>
      <c r="K3181" s="43" t="s">
        <v>398</v>
      </c>
      <c r="L3181" s="43" t="s">
        <v>413</v>
      </c>
      <c r="M3181" s="43" t="s">
        <v>585</v>
      </c>
      <c r="N3181" s="43" t="s">
        <v>539</v>
      </c>
      <c r="O3181" s="68" t="s">
        <v>326</v>
      </c>
      <c r="P3181" s="68" t="s">
        <v>2931</v>
      </c>
      <c r="Q3181" s="57" t="s">
        <v>2932</v>
      </c>
      <c r="R3181" s="35" t="s">
        <v>265</v>
      </c>
      <c r="S3181" s="57" t="str">
        <f>MID(Tabla1[[#This Row],[Aplicación]],6,2)</f>
        <v>11</v>
      </c>
      <c r="T3181" s="54" t="str">
        <f>VLOOKUP(Tabla1[[#This Row],[AREA]],Hoja1!A:B,2,FALSE)</f>
        <v>11. Salud pública y seguridad ciudadana</v>
      </c>
      <c r="U3181" s="57" t="str">
        <f>MID(Tabla1[[#This Row],[Aplicación]],9,4)</f>
        <v>1321</v>
      </c>
      <c r="V3181" s="54" t="str">
        <f>VLOOKUP(Tabla1[[#This Row],[PROGRAMA]],Hoja1!A:B,2,FALSE)</f>
        <v>1321. Policía municipal</v>
      </c>
      <c r="W3181" s="57" t="str">
        <f>MID(Tabla1[[#This Row],[Aplicación]],14,2)</f>
        <v>22</v>
      </c>
      <c r="X3181" s="57" t="str">
        <f>MID(Tabla1[[#This Row],[Aplicación]],14,6)</f>
        <v>22199</v>
      </c>
    </row>
    <row r="3182" spans="1:24" x14ac:dyDescent="0.25">
      <c r="A3182" s="60">
        <v>220240019345</v>
      </c>
      <c r="B3182" s="43" t="s">
        <v>390</v>
      </c>
      <c r="C3182" s="61">
        <v>45433</v>
      </c>
      <c r="D3182" s="60">
        <v>22024004639</v>
      </c>
      <c r="E3182" s="43" t="s">
        <v>1341</v>
      </c>
      <c r="F3182" s="62">
        <v>5997.97</v>
      </c>
      <c r="G3182" s="43" t="s">
        <v>3481</v>
      </c>
      <c r="H3182" s="43" t="s">
        <v>3750</v>
      </c>
      <c r="I3182" s="69" t="s">
        <v>2930</v>
      </c>
      <c r="J3182" s="43" t="s">
        <v>398</v>
      </c>
      <c r="K3182" s="43" t="s">
        <v>398</v>
      </c>
      <c r="L3182" s="43" t="s">
        <v>413</v>
      </c>
      <c r="M3182" s="43" t="s">
        <v>585</v>
      </c>
      <c r="N3182" s="43" t="s">
        <v>539</v>
      </c>
      <c r="O3182" s="68" t="s">
        <v>326</v>
      </c>
      <c r="P3182" s="68" t="s">
        <v>2931</v>
      </c>
      <c r="Q3182" s="57" t="s">
        <v>2932</v>
      </c>
      <c r="R3182" s="35" t="s">
        <v>265</v>
      </c>
      <c r="S3182" s="57" t="str">
        <f>MID(Tabla1[[#This Row],[Aplicación]],6,2)</f>
        <v>11</v>
      </c>
      <c r="T3182" s="54" t="str">
        <f>VLOOKUP(Tabla1[[#This Row],[AREA]],Hoja1!A:B,2,FALSE)</f>
        <v>11. Salud pública y seguridad ciudadana</v>
      </c>
      <c r="U3182" s="57" t="str">
        <f>MID(Tabla1[[#This Row],[Aplicación]],9,4)</f>
        <v>1321</v>
      </c>
      <c r="V3182" s="54" t="str">
        <f>VLOOKUP(Tabla1[[#This Row],[PROGRAMA]],Hoja1!A:B,2,FALSE)</f>
        <v>1321. Policía municipal</v>
      </c>
      <c r="W3182" s="57" t="str">
        <f>MID(Tabla1[[#This Row],[Aplicación]],14,2)</f>
        <v>22</v>
      </c>
      <c r="X3182" s="57" t="str">
        <f>MID(Tabla1[[#This Row],[Aplicación]],14,6)</f>
        <v>22199</v>
      </c>
    </row>
    <row r="3183" spans="1:24" x14ac:dyDescent="0.25">
      <c r="A3183" s="60">
        <v>220240018266</v>
      </c>
      <c r="B3183" s="43" t="s">
        <v>702</v>
      </c>
      <c r="C3183" s="61">
        <v>45429</v>
      </c>
      <c r="D3183" s="60">
        <v>22024001014</v>
      </c>
      <c r="E3183" s="43" t="s">
        <v>1341</v>
      </c>
      <c r="F3183" s="62">
        <v>32.68</v>
      </c>
      <c r="G3183" s="43" t="s">
        <v>815</v>
      </c>
      <c r="H3183" s="43" t="s">
        <v>3858</v>
      </c>
      <c r="I3183" s="69" t="s">
        <v>2934</v>
      </c>
      <c r="J3183" s="43" t="s">
        <v>398</v>
      </c>
      <c r="K3183" s="43" t="s">
        <v>398</v>
      </c>
      <c r="L3183" s="43" t="s">
        <v>413</v>
      </c>
      <c r="M3183" s="43" t="s">
        <v>395</v>
      </c>
      <c r="N3183" s="43" t="s">
        <v>396</v>
      </c>
      <c r="O3183" s="68" t="s">
        <v>325</v>
      </c>
      <c r="P3183" s="68" t="s">
        <v>2931</v>
      </c>
      <c r="Q3183" s="57" t="s">
        <v>2932</v>
      </c>
      <c r="R3183" s="35" t="s">
        <v>265</v>
      </c>
      <c r="S3183" s="57" t="str">
        <f>MID(Tabla1[[#This Row],[Aplicación]],6,2)</f>
        <v>11</v>
      </c>
      <c r="T3183" s="54" t="str">
        <f>VLOOKUP(Tabla1[[#This Row],[AREA]],Hoja1!A:B,2,FALSE)</f>
        <v>11. Salud pública y seguridad ciudadana</v>
      </c>
      <c r="U3183" s="57" t="str">
        <f>MID(Tabla1[[#This Row],[Aplicación]],9,4)</f>
        <v>1321</v>
      </c>
      <c r="V3183" s="54" t="str">
        <f>VLOOKUP(Tabla1[[#This Row],[PROGRAMA]],Hoja1!A:B,2,FALSE)</f>
        <v>1321. Policía municipal</v>
      </c>
      <c r="W3183" s="57" t="str">
        <f>MID(Tabla1[[#This Row],[Aplicación]],14,2)</f>
        <v>22</v>
      </c>
      <c r="X3183" s="57" t="str">
        <f>MID(Tabla1[[#This Row],[Aplicación]],14,6)</f>
        <v>22199</v>
      </c>
    </row>
    <row r="3184" spans="1:24" x14ac:dyDescent="0.25">
      <c r="A3184" s="60">
        <v>220240016538</v>
      </c>
      <c r="B3184" s="43" t="s">
        <v>702</v>
      </c>
      <c r="C3184" s="61">
        <v>45426</v>
      </c>
      <c r="D3184" s="60">
        <v>22024001014</v>
      </c>
      <c r="E3184" s="43" t="s">
        <v>1341</v>
      </c>
      <c r="F3184" s="62">
        <v>16.399999999999999</v>
      </c>
      <c r="G3184" s="43" t="s">
        <v>776</v>
      </c>
      <c r="H3184" s="43" t="s">
        <v>4025</v>
      </c>
      <c r="I3184" s="69" t="s">
        <v>2934</v>
      </c>
      <c r="J3184" s="43" t="s">
        <v>398</v>
      </c>
      <c r="K3184" s="43" t="s">
        <v>398</v>
      </c>
      <c r="L3184" s="43" t="s">
        <v>413</v>
      </c>
      <c r="M3184" s="43" t="s">
        <v>395</v>
      </c>
      <c r="N3184" s="43" t="s">
        <v>396</v>
      </c>
      <c r="O3184" s="68" t="s">
        <v>325</v>
      </c>
      <c r="P3184" s="68" t="s">
        <v>2931</v>
      </c>
      <c r="Q3184" s="57" t="s">
        <v>2932</v>
      </c>
      <c r="R3184" s="35" t="s">
        <v>265</v>
      </c>
      <c r="S3184" s="57" t="str">
        <f>MID(Tabla1[[#This Row],[Aplicación]],6,2)</f>
        <v>11</v>
      </c>
      <c r="T3184" s="54" t="str">
        <f>VLOOKUP(Tabla1[[#This Row],[AREA]],Hoja1!A:B,2,FALSE)</f>
        <v>11. Salud pública y seguridad ciudadana</v>
      </c>
      <c r="U3184" s="57" t="str">
        <f>MID(Tabla1[[#This Row],[Aplicación]],9,4)</f>
        <v>1321</v>
      </c>
      <c r="V3184" s="54" t="str">
        <f>VLOOKUP(Tabla1[[#This Row],[PROGRAMA]],Hoja1!A:B,2,FALSE)</f>
        <v>1321. Policía municipal</v>
      </c>
      <c r="W3184" s="57" t="str">
        <f>MID(Tabla1[[#This Row],[Aplicación]],14,2)</f>
        <v>22</v>
      </c>
      <c r="X3184" s="57" t="str">
        <f>MID(Tabla1[[#This Row],[Aplicación]],14,6)</f>
        <v>22199</v>
      </c>
    </row>
    <row r="3185" spans="1:24" x14ac:dyDescent="0.25">
      <c r="A3185" s="60">
        <v>220240016544</v>
      </c>
      <c r="B3185" s="43" t="s">
        <v>702</v>
      </c>
      <c r="C3185" s="61">
        <v>45426</v>
      </c>
      <c r="D3185" s="60">
        <v>22024001014</v>
      </c>
      <c r="E3185" s="43" t="s">
        <v>1341</v>
      </c>
      <c r="F3185" s="62">
        <v>113.11</v>
      </c>
      <c r="G3185" s="43" t="s">
        <v>804</v>
      </c>
      <c r="H3185" s="43" t="s">
        <v>4036</v>
      </c>
      <c r="I3185" s="69" t="s">
        <v>2934</v>
      </c>
      <c r="J3185" s="43" t="s">
        <v>398</v>
      </c>
      <c r="K3185" s="43" t="s">
        <v>398</v>
      </c>
      <c r="L3185" s="43" t="s">
        <v>413</v>
      </c>
      <c r="M3185" s="43" t="s">
        <v>395</v>
      </c>
      <c r="N3185" s="43" t="s">
        <v>396</v>
      </c>
      <c r="O3185" s="68" t="s">
        <v>325</v>
      </c>
      <c r="P3185" s="68" t="s">
        <v>2931</v>
      </c>
      <c r="Q3185" s="57" t="s">
        <v>2932</v>
      </c>
      <c r="R3185" s="35" t="s">
        <v>265</v>
      </c>
      <c r="S3185" s="57" t="str">
        <f>MID(Tabla1[[#This Row],[Aplicación]],6,2)</f>
        <v>11</v>
      </c>
      <c r="T3185" s="54" t="str">
        <f>VLOOKUP(Tabla1[[#This Row],[AREA]],Hoja1!A:B,2,FALSE)</f>
        <v>11. Salud pública y seguridad ciudadana</v>
      </c>
      <c r="U3185" s="57" t="str">
        <f>MID(Tabla1[[#This Row],[Aplicación]],9,4)</f>
        <v>1321</v>
      </c>
      <c r="V3185" s="54" t="str">
        <f>VLOOKUP(Tabla1[[#This Row],[PROGRAMA]],Hoja1!A:B,2,FALSE)</f>
        <v>1321. Policía municipal</v>
      </c>
      <c r="W3185" s="57" t="str">
        <f>MID(Tabla1[[#This Row],[Aplicación]],14,2)</f>
        <v>22</v>
      </c>
      <c r="X3185" s="57" t="str">
        <f>MID(Tabla1[[#This Row],[Aplicación]],14,6)</f>
        <v>22199</v>
      </c>
    </row>
    <row r="3186" spans="1:24" x14ac:dyDescent="0.25">
      <c r="A3186" s="60">
        <v>220240016309</v>
      </c>
      <c r="B3186" s="43" t="s">
        <v>702</v>
      </c>
      <c r="C3186" s="61">
        <v>45421</v>
      </c>
      <c r="D3186" s="60">
        <v>22024001014</v>
      </c>
      <c r="E3186" s="43" t="s">
        <v>1341</v>
      </c>
      <c r="F3186" s="62">
        <v>1700</v>
      </c>
      <c r="G3186" s="43" t="s">
        <v>57</v>
      </c>
      <c r="H3186" s="43" t="s">
        <v>4066</v>
      </c>
      <c r="I3186" s="69" t="s">
        <v>2934</v>
      </c>
      <c r="J3186" s="43" t="s">
        <v>398</v>
      </c>
      <c r="K3186" s="43" t="s">
        <v>398</v>
      </c>
      <c r="L3186" s="43" t="s">
        <v>413</v>
      </c>
      <c r="M3186" s="43" t="s">
        <v>395</v>
      </c>
      <c r="N3186" s="43" t="s">
        <v>396</v>
      </c>
      <c r="O3186" s="68" t="s">
        <v>325</v>
      </c>
      <c r="P3186" s="68" t="s">
        <v>2931</v>
      </c>
      <c r="Q3186" s="57" t="s">
        <v>2932</v>
      </c>
      <c r="R3186" s="35" t="s">
        <v>265</v>
      </c>
      <c r="S3186" s="57" t="str">
        <f>MID(Tabla1[[#This Row],[Aplicación]],6,2)</f>
        <v>11</v>
      </c>
      <c r="T3186" s="54" t="str">
        <f>VLOOKUP(Tabla1[[#This Row],[AREA]],Hoja1!A:B,2,FALSE)</f>
        <v>11. Salud pública y seguridad ciudadana</v>
      </c>
      <c r="U3186" s="57" t="str">
        <f>MID(Tabla1[[#This Row],[Aplicación]],9,4)</f>
        <v>1321</v>
      </c>
      <c r="V3186" s="54" t="str">
        <f>VLOOKUP(Tabla1[[#This Row],[PROGRAMA]],Hoja1!A:B,2,FALSE)</f>
        <v>1321. Policía municipal</v>
      </c>
      <c r="W3186" s="57" t="str">
        <f>MID(Tabla1[[#This Row],[Aplicación]],14,2)</f>
        <v>22</v>
      </c>
      <c r="X3186" s="57" t="str">
        <f>MID(Tabla1[[#This Row],[Aplicación]],14,6)</f>
        <v>22199</v>
      </c>
    </row>
    <row r="3187" spans="1:24" x14ac:dyDescent="0.25">
      <c r="A3187" s="60">
        <v>220240013778</v>
      </c>
      <c r="B3187" s="43" t="s">
        <v>702</v>
      </c>
      <c r="C3187" s="61">
        <v>45412</v>
      </c>
      <c r="D3187" s="60">
        <v>22024001014</v>
      </c>
      <c r="E3187" s="43" t="s">
        <v>1341</v>
      </c>
      <c r="F3187" s="62">
        <v>556.45000000000005</v>
      </c>
      <c r="G3187" s="43" t="s">
        <v>57</v>
      </c>
      <c r="H3187" s="43" t="s">
        <v>4179</v>
      </c>
      <c r="I3187" s="69" t="s">
        <v>2934</v>
      </c>
      <c r="J3187" s="43" t="s">
        <v>398</v>
      </c>
      <c r="K3187" s="43" t="s">
        <v>398</v>
      </c>
      <c r="L3187" s="43" t="s">
        <v>413</v>
      </c>
      <c r="M3187" s="43" t="s">
        <v>395</v>
      </c>
      <c r="N3187" s="43" t="s">
        <v>396</v>
      </c>
      <c r="O3187" s="68" t="s">
        <v>325</v>
      </c>
      <c r="P3187" s="68" t="s">
        <v>2931</v>
      </c>
      <c r="Q3187" s="57" t="s">
        <v>2932</v>
      </c>
      <c r="R3187" s="35" t="s">
        <v>265</v>
      </c>
      <c r="S3187" s="57" t="str">
        <f>MID(Tabla1[[#This Row],[Aplicación]],6,2)</f>
        <v>11</v>
      </c>
      <c r="T3187" s="54" t="str">
        <f>VLOOKUP(Tabla1[[#This Row],[AREA]],Hoja1!A:B,2,FALSE)</f>
        <v>11. Salud pública y seguridad ciudadana</v>
      </c>
      <c r="U3187" s="57" t="str">
        <f>MID(Tabla1[[#This Row],[Aplicación]],9,4)</f>
        <v>1321</v>
      </c>
      <c r="V3187" s="54" t="str">
        <f>VLOOKUP(Tabla1[[#This Row],[PROGRAMA]],Hoja1!A:B,2,FALSE)</f>
        <v>1321. Policía municipal</v>
      </c>
      <c r="W3187" s="57" t="str">
        <f>MID(Tabla1[[#This Row],[Aplicación]],14,2)</f>
        <v>22</v>
      </c>
      <c r="X3187" s="57" t="str">
        <f>MID(Tabla1[[#This Row],[Aplicación]],14,6)</f>
        <v>22199</v>
      </c>
    </row>
    <row r="3188" spans="1:24" x14ac:dyDescent="0.25">
      <c r="A3188" s="60">
        <v>220240013780</v>
      </c>
      <c r="B3188" s="43" t="s">
        <v>702</v>
      </c>
      <c r="C3188" s="61">
        <v>45412</v>
      </c>
      <c r="D3188" s="60">
        <v>22024001014</v>
      </c>
      <c r="E3188" s="43" t="s">
        <v>1341</v>
      </c>
      <c r="F3188" s="62">
        <v>71.66</v>
      </c>
      <c r="G3188" s="43" t="s">
        <v>57</v>
      </c>
      <c r="H3188" s="43" t="s">
        <v>4180</v>
      </c>
      <c r="I3188" s="69" t="s">
        <v>2934</v>
      </c>
      <c r="J3188" s="43" t="s">
        <v>398</v>
      </c>
      <c r="K3188" s="43" t="s">
        <v>398</v>
      </c>
      <c r="L3188" s="43" t="s">
        <v>413</v>
      </c>
      <c r="M3188" s="43" t="s">
        <v>395</v>
      </c>
      <c r="N3188" s="43" t="s">
        <v>396</v>
      </c>
      <c r="O3188" s="68" t="s">
        <v>325</v>
      </c>
      <c r="P3188" s="68" t="s">
        <v>2931</v>
      </c>
      <c r="Q3188" s="57" t="s">
        <v>2932</v>
      </c>
      <c r="R3188" s="35" t="s">
        <v>265</v>
      </c>
      <c r="S3188" s="57" t="str">
        <f>MID(Tabla1[[#This Row],[Aplicación]],6,2)</f>
        <v>11</v>
      </c>
      <c r="T3188" s="54" t="str">
        <f>VLOOKUP(Tabla1[[#This Row],[AREA]],Hoja1!A:B,2,FALSE)</f>
        <v>11. Salud pública y seguridad ciudadana</v>
      </c>
      <c r="U3188" s="57" t="str">
        <f>MID(Tabla1[[#This Row],[Aplicación]],9,4)</f>
        <v>1321</v>
      </c>
      <c r="V3188" s="54" t="str">
        <f>VLOOKUP(Tabla1[[#This Row],[PROGRAMA]],Hoja1!A:B,2,FALSE)</f>
        <v>1321. Policía municipal</v>
      </c>
      <c r="W3188" s="57" t="str">
        <f>MID(Tabla1[[#This Row],[Aplicación]],14,2)</f>
        <v>22</v>
      </c>
      <c r="X3188" s="57" t="str">
        <f>MID(Tabla1[[#This Row],[Aplicación]],14,6)</f>
        <v>22199</v>
      </c>
    </row>
    <row r="3189" spans="1:24" x14ac:dyDescent="0.25">
      <c r="A3189" s="60">
        <v>220240013230</v>
      </c>
      <c r="B3189" s="43" t="s">
        <v>390</v>
      </c>
      <c r="C3189" s="61">
        <v>45408</v>
      </c>
      <c r="D3189" s="60">
        <v>22024004222</v>
      </c>
      <c r="E3189" s="43" t="s">
        <v>1341</v>
      </c>
      <c r="F3189" s="62">
        <v>222.3</v>
      </c>
      <c r="G3189" s="43" t="s">
        <v>370</v>
      </c>
      <c r="H3189" s="43" t="s">
        <v>4275</v>
      </c>
      <c r="I3189" s="69" t="s">
        <v>2930</v>
      </c>
      <c r="J3189" s="43" t="s">
        <v>398</v>
      </c>
      <c r="K3189" s="43" t="s">
        <v>398</v>
      </c>
      <c r="L3189" s="43" t="s">
        <v>413</v>
      </c>
      <c r="M3189" s="43" t="s">
        <v>585</v>
      </c>
      <c r="N3189" s="43" t="s">
        <v>539</v>
      </c>
      <c r="O3189" s="68" t="s">
        <v>326</v>
      </c>
      <c r="P3189" s="68" t="s">
        <v>2931</v>
      </c>
      <c r="Q3189" s="57" t="s">
        <v>2932</v>
      </c>
      <c r="R3189" s="35" t="s">
        <v>265</v>
      </c>
      <c r="S3189" s="57" t="str">
        <f>MID(Tabla1[[#This Row],[Aplicación]],6,2)</f>
        <v>11</v>
      </c>
      <c r="T3189" s="54" t="str">
        <f>VLOOKUP(Tabla1[[#This Row],[AREA]],Hoja1!A:B,2,FALSE)</f>
        <v>11. Salud pública y seguridad ciudadana</v>
      </c>
      <c r="U3189" s="57" t="str">
        <f>MID(Tabla1[[#This Row],[Aplicación]],9,4)</f>
        <v>1321</v>
      </c>
      <c r="V3189" s="54" t="str">
        <f>VLOOKUP(Tabla1[[#This Row],[PROGRAMA]],Hoja1!A:B,2,FALSE)</f>
        <v>1321. Policía municipal</v>
      </c>
      <c r="W3189" s="57" t="str">
        <f>MID(Tabla1[[#This Row],[Aplicación]],14,2)</f>
        <v>22</v>
      </c>
      <c r="X3189" s="57" t="str">
        <f>MID(Tabla1[[#This Row],[Aplicación]],14,6)</f>
        <v>22199</v>
      </c>
    </row>
    <row r="3190" spans="1:24" x14ac:dyDescent="0.25">
      <c r="A3190" s="60">
        <v>220240010965</v>
      </c>
      <c r="B3190" s="43" t="s">
        <v>390</v>
      </c>
      <c r="C3190" s="61">
        <v>45387</v>
      </c>
      <c r="D3190" s="60">
        <v>22024003841</v>
      </c>
      <c r="E3190" s="43" t="s">
        <v>1341</v>
      </c>
      <c r="F3190" s="62">
        <v>620</v>
      </c>
      <c r="G3190" s="43" t="s">
        <v>4646</v>
      </c>
      <c r="H3190" s="43" t="s">
        <v>4647</v>
      </c>
      <c r="I3190" s="69" t="s">
        <v>2930</v>
      </c>
      <c r="J3190" s="43" t="s">
        <v>398</v>
      </c>
      <c r="K3190" s="43" t="s">
        <v>398</v>
      </c>
      <c r="L3190" s="43" t="s">
        <v>413</v>
      </c>
      <c r="M3190" s="43" t="s">
        <v>585</v>
      </c>
      <c r="N3190" s="43" t="s">
        <v>539</v>
      </c>
      <c r="O3190" s="68" t="s">
        <v>326</v>
      </c>
      <c r="P3190" s="68" t="s">
        <v>2931</v>
      </c>
      <c r="Q3190" s="57" t="s">
        <v>2932</v>
      </c>
      <c r="R3190" s="35" t="s">
        <v>265</v>
      </c>
      <c r="S3190" s="57" t="str">
        <f>MID(Tabla1[[#This Row],[Aplicación]],6,2)</f>
        <v>11</v>
      </c>
      <c r="T3190" s="54" t="str">
        <f>VLOOKUP(Tabla1[[#This Row],[AREA]],Hoja1!A:B,2,FALSE)</f>
        <v>11. Salud pública y seguridad ciudadana</v>
      </c>
      <c r="U3190" s="57" t="str">
        <f>MID(Tabla1[[#This Row],[Aplicación]],9,4)</f>
        <v>1321</v>
      </c>
      <c r="V3190" s="54" t="str">
        <f>VLOOKUP(Tabla1[[#This Row],[PROGRAMA]],Hoja1!A:B,2,FALSE)</f>
        <v>1321. Policía municipal</v>
      </c>
      <c r="W3190" s="57" t="str">
        <f>MID(Tabla1[[#This Row],[Aplicación]],14,2)</f>
        <v>22</v>
      </c>
      <c r="X3190" s="57" t="str">
        <f>MID(Tabla1[[#This Row],[Aplicación]],14,6)</f>
        <v>22199</v>
      </c>
    </row>
    <row r="3191" spans="1:24" x14ac:dyDescent="0.25">
      <c r="A3191" s="60">
        <v>220240027847</v>
      </c>
      <c r="B3191" s="43" t="s">
        <v>390</v>
      </c>
      <c r="C3191" s="61">
        <v>45470</v>
      </c>
      <c r="D3191" s="60">
        <v>22024005312</v>
      </c>
      <c r="E3191" s="43" t="s">
        <v>1341</v>
      </c>
      <c r="F3191" s="62">
        <v>1600.95</v>
      </c>
      <c r="G3191" s="43" t="s">
        <v>4805</v>
      </c>
      <c r="H3191" s="43" t="s">
        <v>4806</v>
      </c>
      <c r="I3191" s="69" t="s">
        <v>2930</v>
      </c>
      <c r="J3191" s="43" t="s">
        <v>4807</v>
      </c>
      <c r="K3191" s="43" t="s">
        <v>537</v>
      </c>
      <c r="L3191" s="43" t="s">
        <v>413</v>
      </c>
      <c r="M3191" s="43" t="s">
        <v>585</v>
      </c>
      <c r="N3191" s="43" t="s">
        <v>539</v>
      </c>
      <c r="O3191" s="68" t="s">
        <v>326</v>
      </c>
      <c r="P3191" s="68" t="s">
        <v>2931</v>
      </c>
      <c r="Q3191" s="57" t="s">
        <v>2932</v>
      </c>
      <c r="R3191" s="35" t="s">
        <v>265</v>
      </c>
      <c r="S3191" s="57" t="str">
        <f>MID(Tabla1[[#This Row],[Aplicación]],6,2)</f>
        <v>11</v>
      </c>
      <c r="T3191" s="54" t="str">
        <f>VLOOKUP(Tabla1[[#This Row],[AREA]],Hoja1!A:B,2,FALSE)</f>
        <v>11. Salud pública y seguridad ciudadana</v>
      </c>
      <c r="U3191" s="57" t="str">
        <f>MID(Tabla1[[#This Row],[Aplicación]],9,4)</f>
        <v>1321</v>
      </c>
      <c r="V3191" s="54" t="str">
        <f>VLOOKUP(Tabla1[[#This Row],[PROGRAMA]],Hoja1!A:B,2,FALSE)</f>
        <v>1321. Policía municipal</v>
      </c>
      <c r="W3191" s="57" t="str">
        <f>MID(Tabla1[[#This Row],[Aplicación]],14,2)</f>
        <v>22</v>
      </c>
      <c r="X3191" s="57" t="str">
        <f>MID(Tabla1[[#This Row],[Aplicación]],14,6)</f>
        <v>22199</v>
      </c>
    </row>
    <row r="3192" spans="1:24" x14ac:dyDescent="0.25">
      <c r="A3192" s="60">
        <v>220240034973</v>
      </c>
      <c r="B3192" s="43" t="s">
        <v>390</v>
      </c>
      <c r="C3192" s="61">
        <v>45504</v>
      </c>
      <c r="D3192" s="60">
        <v>22024005788</v>
      </c>
      <c r="E3192" s="43" t="s">
        <v>1341</v>
      </c>
      <c r="F3192" s="62">
        <v>5384.5</v>
      </c>
      <c r="G3192" s="43" t="s">
        <v>5035</v>
      </c>
      <c r="H3192" s="43" t="s">
        <v>5036</v>
      </c>
      <c r="I3192" s="69" t="s">
        <v>2930</v>
      </c>
      <c r="J3192" s="43" t="s">
        <v>398</v>
      </c>
      <c r="K3192" s="43" t="s">
        <v>398</v>
      </c>
      <c r="L3192" s="43" t="s">
        <v>413</v>
      </c>
      <c r="M3192" s="43" t="s">
        <v>585</v>
      </c>
      <c r="N3192" s="43" t="s">
        <v>539</v>
      </c>
      <c r="O3192" s="68" t="s">
        <v>326</v>
      </c>
      <c r="P3192" s="68" t="s">
        <v>4838</v>
      </c>
      <c r="Q3192" s="57" t="str">
        <f>MID(Tabla1[[#This Row],[Aplicación]],14,1)</f>
        <v>2</v>
      </c>
      <c r="R3192" s="35" t="s">
        <v>265</v>
      </c>
      <c r="S3192" s="57" t="str">
        <f>MID(Tabla1[[#This Row],[Aplicación]],6,2)</f>
        <v>11</v>
      </c>
      <c r="T3192" s="54" t="str">
        <f>VLOOKUP(Tabla1[[#This Row],[AREA]],Hoja1!A:B,2,FALSE)</f>
        <v>11. Salud pública y seguridad ciudadana</v>
      </c>
      <c r="U3192" s="57" t="str">
        <f>MID(Tabla1[[#This Row],[Aplicación]],9,4)</f>
        <v>1321</v>
      </c>
      <c r="V3192" s="54" t="str">
        <f>VLOOKUP(Tabla1[[#This Row],[PROGRAMA]],Hoja1!A:B,2,FALSE)</f>
        <v>1321. Policía municipal</v>
      </c>
      <c r="W3192" s="57" t="str">
        <f>MID(Tabla1[[#This Row],[Aplicación]],14,2)</f>
        <v>22</v>
      </c>
      <c r="X3192" s="57" t="str">
        <f>MID(Tabla1[[#This Row],[Aplicación]],14,6)</f>
        <v>22199</v>
      </c>
    </row>
    <row r="3193" spans="1:24" x14ac:dyDescent="0.25">
      <c r="A3193" s="60">
        <v>220240031194</v>
      </c>
      <c r="B3193" s="43" t="s">
        <v>702</v>
      </c>
      <c r="C3193" s="61">
        <v>45490</v>
      </c>
      <c r="D3193" s="60">
        <v>22024001014</v>
      </c>
      <c r="E3193" s="43" t="s">
        <v>1341</v>
      </c>
      <c r="F3193" s="62">
        <v>380.23</v>
      </c>
      <c r="G3193" s="43" t="s">
        <v>40</v>
      </c>
      <c r="H3193" s="43" t="s">
        <v>5255</v>
      </c>
      <c r="I3193" s="69">
        <v>300</v>
      </c>
      <c r="J3193" s="43" t="s">
        <v>398</v>
      </c>
      <c r="K3193" s="43" t="s">
        <v>398</v>
      </c>
      <c r="L3193" s="43" t="s">
        <v>413</v>
      </c>
      <c r="M3193" s="43" t="s">
        <v>395</v>
      </c>
      <c r="N3193" s="43" t="s">
        <v>396</v>
      </c>
      <c r="O3193" s="68" t="s">
        <v>325</v>
      </c>
      <c r="P3193" s="68" t="s">
        <v>4838</v>
      </c>
      <c r="Q3193" s="57" t="str">
        <f>MID(Tabla1[[#This Row],[Aplicación]],14,1)</f>
        <v>2</v>
      </c>
      <c r="R3193" s="35" t="s">
        <v>265</v>
      </c>
      <c r="S3193" s="57" t="str">
        <f>MID(Tabla1[[#This Row],[Aplicación]],6,2)</f>
        <v>11</v>
      </c>
      <c r="T3193" s="54" t="str">
        <f>VLOOKUP(Tabla1[[#This Row],[AREA]],Hoja1!A:B,2,FALSE)</f>
        <v>11. Salud pública y seguridad ciudadana</v>
      </c>
      <c r="U3193" s="57" t="str">
        <f>MID(Tabla1[[#This Row],[Aplicación]],9,4)</f>
        <v>1321</v>
      </c>
      <c r="V3193" s="54" t="str">
        <f>VLOOKUP(Tabla1[[#This Row],[PROGRAMA]],Hoja1!A:B,2,FALSE)</f>
        <v>1321. Policía municipal</v>
      </c>
      <c r="W3193" s="57" t="str">
        <f>MID(Tabla1[[#This Row],[Aplicación]],14,2)</f>
        <v>22</v>
      </c>
      <c r="X3193" s="57" t="str">
        <f>MID(Tabla1[[#This Row],[Aplicación]],14,6)</f>
        <v>22199</v>
      </c>
    </row>
    <row r="3194" spans="1:24" x14ac:dyDescent="0.25">
      <c r="A3194" s="60">
        <v>220240031196</v>
      </c>
      <c r="B3194" s="43" t="s">
        <v>702</v>
      </c>
      <c r="C3194" s="61">
        <v>45490</v>
      </c>
      <c r="D3194" s="60">
        <v>22024001014</v>
      </c>
      <c r="E3194" s="43" t="s">
        <v>1341</v>
      </c>
      <c r="F3194" s="62">
        <v>5377.72</v>
      </c>
      <c r="G3194" s="43" t="s">
        <v>40</v>
      </c>
      <c r="H3194" s="43" t="s">
        <v>5256</v>
      </c>
      <c r="I3194" s="69">
        <v>300</v>
      </c>
      <c r="J3194" s="43" t="s">
        <v>398</v>
      </c>
      <c r="K3194" s="43" t="s">
        <v>398</v>
      </c>
      <c r="L3194" s="43" t="s">
        <v>413</v>
      </c>
      <c r="M3194" s="43" t="s">
        <v>395</v>
      </c>
      <c r="N3194" s="43" t="s">
        <v>396</v>
      </c>
      <c r="O3194" s="68" t="s">
        <v>325</v>
      </c>
      <c r="P3194" s="68" t="s">
        <v>4838</v>
      </c>
      <c r="Q3194" s="57" t="str">
        <f>MID(Tabla1[[#This Row],[Aplicación]],14,1)</f>
        <v>2</v>
      </c>
      <c r="R3194" s="35" t="s">
        <v>265</v>
      </c>
      <c r="S3194" s="57" t="str">
        <f>MID(Tabla1[[#This Row],[Aplicación]],6,2)</f>
        <v>11</v>
      </c>
      <c r="T3194" s="54" t="str">
        <f>VLOOKUP(Tabla1[[#This Row],[AREA]],Hoja1!A:B,2,FALSE)</f>
        <v>11. Salud pública y seguridad ciudadana</v>
      </c>
      <c r="U3194" s="57" t="str">
        <f>MID(Tabla1[[#This Row],[Aplicación]],9,4)</f>
        <v>1321</v>
      </c>
      <c r="V3194" s="54" t="str">
        <f>VLOOKUP(Tabla1[[#This Row],[PROGRAMA]],Hoja1!A:B,2,FALSE)</f>
        <v>1321. Policía municipal</v>
      </c>
      <c r="W3194" s="57" t="str">
        <f>MID(Tabla1[[#This Row],[Aplicación]],14,2)</f>
        <v>22</v>
      </c>
      <c r="X3194" s="57" t="str">
        <f>MID(Tabla1[[#This Row],[Aplicación]],14,6)</f>
        <v>22199</v>
      </c>
    </row>
    <row r="3195" spans="1:24" x14ac:dyDescent="0.25">
      <c r="A3195" s="60">
        <v>220240028986</v>
      </c>
      <c r="B3195" s="43" t="s">
        <v>390</v>
      </c>
      <c r="C3195" s="61">
        <v>45476</v>
      </c>
      <c r="D3195" s="60">
        <v>22024005447</v>
      </c>
      <c r="E3195" s="43" t="s">
        <v>1341</v>
      </c>
      <c r="F3195" s="62">
        <v>1999.53</v>
      </c>
      <c r="G3195" s="43" t="s">
        <v>3481</v>
      </c>
      <c r="H3195" s="43" t="s">
        <v>5474</v>
      </c>
      <c r="I3195" s="69">
        <v>220</v>
      </c>
      <c r="J3195" s="43" t="s">
        <v>398</v>
      </c>
      <c r="K3195" s="43" t="s">
        <v>398</v>
      </c>
      <c r="L3195" s="43" t="s">
        <v>413</v>
      </c>
      <c r="M3195" s="43" t="s">
        <v>585</v>
      </c>
      <c r="N3195" s="43" t="s">
        <v>539</v>
      </c>
      <c r="O3195" s="68" t="s">
        <v>326</v>
      </c>
      <c r="P3195" s="68" t="s">
        <v>4838</v>
      </c>
      <c r="Q3195" s="57" t="str">
        <f>MID(Tabla1[[#This Row],[Aplicación]],14,1)</f>
        <v>2</v>
      </c>
      <c r="R3195" s="35" t="s">
        <v>265</v>
      </c>
      <c r="S3195" s="57" t="str">
        <f>MID(Tabla1[[#This Row],[Aplicación]],6,2)</f>
        <v>11</v>
      </c>
      <c r="T3195" s="54" t="str">
        <f>VLOOKUP(Tabla1[[#This Row],[AREA]],Hoja1!A:B,2,FALSE)</f>
        <v>11. Salud pública y seguridad ciudadana</v>
      </c>
      <c r="U3195" s="57" t="str">
        <f>MID(Tabla1[[#This Row],[Aplicación]],9,4)</f>
        <v>1321</v>
      </c>
      <c r="V3195" s="54" t="str">
        <f>VLOOKUP(Tabla1[[#This Row],[PROGRAMA]],Hoja1!A:B,2,FALSE)</f>
        <v>1321. Policía municipal</v>
      </c>
      <c r="W3195" s="57" t="str">
        <f>MID(Tabla1[[#This Row],[Aplicación]],14,2)</f>
        <v>22</v>
      </c>
      <c r="X3195" s="57" t="str">
        <f>MID(Tabla1[[#This Row],[Aplicación]],14,6)</f>
        <v>22199</v>
      </c>
    </row>
    <row r="3196" spans="1:24" x14ac:dyDescent="0.25">
      <c r="A3196" s="60">
        <v>220240038250</v>
      </c>
      <c r="B3196" s="43" t="s">
        <v>702</v>
      </c>
      <c r="C3196" s="61">
        <v>45523</v>
      </c>
      <c r="D3196" s="60">
        <v>22024001014</v>
      </c>
      <c r="E3196" s="43" t="s">
        <v>1341</v>
      </c>
      <c r="F3196" s="62">
        <v>275.07</v>
      </c>
      <c r="G3196" s="43" t="s">
        <v>776</v>
      </c>
      <c r="H3196" s="43" t="s">
        <v>5726</v>
      </c>
      <c r="I3196" s="69">
        <v>300</v>
      </c>
      <c r="J3196" s="43" t="s">
        <v>398</v>
      </c>
      <c r="K3196" s="43" t="s">
        <v>398</v>
      </c>
      <c r="L3196" s="43" t="s">
        <v>413</v>
      </c>
      <c r="M3196" s="43" t="s">
        <v>395</v>
      </c>
      <c r="N3196" s="43" t="s">
        <v>396</v>
      </c>
      <c r="O3196" s="68" t="s">
        <v>325</v>
      </c>
      <c r="P3196" s="68" t="s">
        <v>4838</v>
      </c>
      <c r="Q3196" s="57" t="str">
        <f>MID(Tabla1[[#This Row],[Aplicación]],14,1)</f>
        <v>2</v>
      </c>
      <c r="R3196" s="35" t="s">
        <v>265</v>
      </c>
      <c r="S3196" s="57" t="str">
        <f>MID(Tabla1[[#This Row],[Aplicación]],6,2)</f>
        <v>11</v>
      </c>
      <c r="T3196" s="54" t="str">
        <f>VLOOKUP(Tabla1[[#This Row],[AREA]],Hoja1!A:B,2,FALSE)</f>
        <v>11. Salud pública y seguridad ciudadana</v>
      </c>
      <c r="U3196" s="57" t="str">
        <f>MID(Tabla1[[#This Row],[Aplicación]],9,4)</f>
        <v>1321</v>
      </c>
      <c r="V3196" s="54" t="str">
        <f>VLOOKUP(Tabla1[[#This Row],[PROGRAMA]],Hoja1!A:B,2,FALSE)</f>
        <v>1321. Policía municipal</v>
      </c>
      <c r="W3196" s="57" t="str">
        <f>MID(Tabla1[[#This Row],[Aplicación]],14,2)</f>
        <v>22</v>
      </c>
      <c r="X3196" s="57" t="str">
        <f>MID(Tabla1[[#This Row],[Aplicación]],14,6)</f>
        <v>22199</v>
      </c>
    </row>
    <row r="3197" spans="1:24" x14ac:dyDescent="0.25">
      <c r="A3197" s="60">
        <v>220240038270</v>
      </c>
      <c r="B3197" s="43" t="s">
        <v>702</v>
      </c>
      <c r="C3197" s="61">
        <v>45523</v>
      </c>
      <c r="D3197" s="60">
        <v>22024001014</v>
      </c>
      <c r="E3197" s="43" t="s">
        <v>1341</v>
      </c>
      <c r="F3197" s="62">
        <v>99.78</v>
      </c>
      <c r="G3197" s="43" t="s">
        <v>804</v>
      </c>
      <c r="H3197" s="43" t="s">
        <v>5859</v>
      </c>
      <c r="I3197" s="69">
        <v>300</v>
      </c>
      <c r="J3197" s="43" t="s">
        <v>398</v>
      </c>
      <c r="K3197" s="43" t="s">
        <v>398</v>
      </c>
      <c r="L3197" s="43" t="s">
        <v>413</v>
      </c>
      <c r="M3197" s="43" t="s">
        <v>395</v>
      </c>
      <c r="N3197" s="43" t="s">
        <v>396</v>
      </c>
      <c r="O3197" s="68" t="s">
        <v>325</v>
      </c>
      <c r="P3197" s="68" t="s">
        <v>4838</v>
      </c>
      <c r="Q3197" s="57" t="str">
        <f>MID(Tabla1[[#This Row],[Aplicación]],14,1)</f>
        <v>2</v>
      </c>
      <c r="R3197" s="35" t="s">
        <v>265</v>
      </c>
      <c r="S3197" s="57" t="str">
        <f>MID(Tabla1[[#This Row],[Aplicación]],6,2)</f>
        <v>11</v>
      </c>
      <c r="T3197" s="54" t="str">
        <f>VLOOKUP(Tabla1[[#This Row],[AREA]],Hoja1!A:B,2,FALSE)</f>
        <v>11. Salud pública y seguridad ciudadana</v>
      </c>
      <c r="U3197" s="57" t="str">
        <f>MID(Tabla1[[#This Row],[Aplicación]],9,4)</f>
        <v>1321</v>
      </c>
      <c r="V3197" s="54" t="str">
        <f>VLOOKUP(Tabla1[[#This Row],[PROGRAMA]],Hoja1!A:B,2,FALSE)</f>
        <v>1321. Policía municipal</v>
      </c>
      <c r="W3197" s="57" t="str">
        <f>MID(Tabla1[[#This Row],[Aplicación]],14,2)</f>
        <v>22</v>
      </c>
      <c r="X3197" s="57" t="str">
        <f>MID(Tabla1[[#This Row],[Aplicación]],14,6)</f>
        <v>22199</v>
      </c>
    </row>
    <row r="3198" spans="1:24" x14ac:dyDescent="0.25">
      <c r="A3198" s="60">
        <v>220240042786</v>
      </c>
      <c r="B3198" s="43" t="s">
        <v>390</v>
      </c>
      <c r="C3198" s="61">
        <v>45553</v>
      </c>
      <c r="D3198" s="60">
        <v>22024006528</v>
      </c>
      <c r="E3198" s="43" t="s">
        <v>1341</v>
      </c>
      <c r="F3198" s="62">
        <v>3536.78</v>
      </c>
      <c r="G3198" s="43" t="s">
        <v>6132</v>
      </c>
      <c r="H3198" s="43" t="s">
        <v>6133</v>
      </c>
      <c r="I3198" s="69" t="s">
        <v>2930</v>
      </c>
      <c r="J3198" s="43" t="s">
        <v>762</v>
      </c>
      <c r="K3198" s="43" t="s">
        <v>547</v>
      </c>
      <c r="L3198" s="43" t="s">
        <v>413</v>
      </c>
      <c r="M3198" s="43" t="s">
        <v>585</v>
      </c>
      <c r="N3198" s="43" t="s">
        <v>539</v>
      </c>
      <c r="O3198" s="68" t="s">
        <v>326</v>
      </c>
      <c r="P3198" s="68" t="s">
        <v>4838</v>
      </c>
      <c r="Q3198" s="57" t="str">
        <f>MID(Tabla1[[#This Row],[Aplicación]],14,1)</f>
        <v>2</v>
      </c>
      <c r="R3198" s="35" t="s">
        <v>265</v>
      </c>
      <c r="S3198" s="57" t="str">
        <f>MID(Tabla1[[#This Row],[Aplicación]],6,2)</f>
        <v>11</v>
      </c>
      <c r="T3198" s="54" t="str">
        <f>VLOOKUP(Tabla1[[#This Row],[AREA]],Hoja1!A:B,2,FALSE)</f>
        <v>11. Salud pública y seguridad ciudadana</v>
      </c>
      <c r="U3198" s="57" t="str">
        <f>MID(Tabla1[[#This Row],[Aplicación]],9,4)</f>
        <v>1321</v>
      </c>
      <c r="V3198" s="54" t="str">
        <f>VLOOKUP(Tabla1[[#This Row],[PROGRAMA]],Hoja1!A:B,2,FALSE)</f>
        <v>1321. Policía municipal</v>
      </c>
      <c r="W3198" s="57" t="str">
        <f>MID(Tabla1[[#This Row],[Aplicación]],14,2)</f>
        <v>22</v>
      </c>
      <c r="X3198" s="57" t="str">
        <f>MID(Tabla1[[#This Row],[Aplicación]],14,6)</f>
        <v>22199</v>
      </c>
    </row>
    <row r="3199" spans="1:24" x14ac:dyDescent="0.25">
      <c r="A3199" s="60">
        <v>220240043842</v>
      </c>
      <c r="B3199" s="43" t="s">
        <v>702</v>
      </c>
      <c r="C3199" s="61">
        <v>45560</v>
      </c>
      <c r="D3199" s="60">
        <v>22024001014</v>
      </c>
      <c r="E3199" s="43" t="s">
        <v>1341</v>
      </c>
      <c r="F3199" s="62">
        <v>10.78</v>
      </c>
      <c r="G3199" s="43" t="s">
        <v>815</v>
      </c>
      <c r="H3199" s="43" t="s">
        <v>6157</v>
      </c>
      <c r="I3199" s="69" t="s">
        <v>2934</v>
      </c>
      <c r="J3199" s="43" t="s">
        <v>398</v>
      </c>
      <c r="K3199" s="43" t="s">
        <v>398</v>
      </c>
      <c r="L3199" s="43" t="s">
        <v>413</v>
      </c>
      <c r="M3199" s="43" t="s">
        <v>395</v>
      </c>
      <c r="N3199" s="43" t="s">
        <v>396</v>
      </c>
      <c r="O3199" s="68" t="s">
        <v>325</v>
      </c>
      <c r="P3199" s="68" t="s">
        <v>4838</v>
      </c>
      <c r="Q3199" s="57" t="str">
        <f>MID(Tabla1[[#This Row],[Aplicación]],14,1)</f>
        <v>2</v>
      </c>
      <c r="R3199" s="35" t="s">
        <v>265</v>
      </c>
      <c r="S3199" s="57" t="str">
        <f>MID(Tabla1[[#This Row],[Aplicación]],6,2)</f>
        <v>11</v>
      </c>
      <c r="T3199" s="54" t="str">
        <f>VLOOKUP(Tabla1[[#This Row],[AREA]],Hoja1!A:B,2,FALSE)</f>
        <v>11. Salud pública y seguridad ciudadana</v>
      </c>
      <c r="U3199" s="57" t="str">
        <f>MID(Tabla1[[#This Row],[Aplicación]],9,4)</f>
        <v>1321</v>
      </c>
      <c r="V3199" s="54" t="str">
        <f>VLOOKUP(Tabla1[[#This Row],[PROGRAMA]],Hoja1!A:B,2,FALSE)</f>
        <v>1321. Policía municipal</v>
      </c>
      <c r="W3199" s="57" t="str">
        <f>MID(Tabla1[[#This Row],[Aplicación]],14,2)</f>
        <v>22</v>
      </c>
      <c r="X3199" s="57" t="str">
        <f>MID(Tabla1[[#This Row],[Aplicación]],14,6)</f>
        <v>22199</v>
      </c>
    </row>
    <row r="3200" spans="1:24" x14ac:dyDescent="0.25">
      <c r="A3200" s="60">
        <v>220240008423</v>
      </c>
      <c r="B3200" s="43" t="s">
        <v>390</v>
      </c>
      <c r="C3200" s="61">
        <v>45373</v>
      </c>
      <c r="D3200" s="60">
        <v>22024003597</v>
      </c>
      <c r="E3200" s="43" t="s">
        <v>1472</v>
      </c>
      <c r="F3200" s="62">
        <v>580.79999999999995</v>
      </c>
      <c r="G3200" s="43" t="s">
        <v>916</v>
      </c>
      <c r="H3200" s="43" t="s">
        <v>2531</v>
      </c>
      <c r="I3200" s="69">
        <v>220</v>
      </c>
      <c r="J3200" s="43" t="s">
        <v>393</v>
      </c>
      <c r="K3200" s="43" t="s">
        <v>393</v>
      </c>
      <c r="L3200" s="43" t="s">
        <v>399</v>
      </c>
      <c r="M3200" s="43" t="s">
        <v>585</v>
      </c>
      <c r="N3200" s="43" t="s">
        <v>539</v>
      </c>
      <c r="O3200" s="52" t="s">
        <v>326</v>
      </c>
      <c r="P3200" s="63" t="s">
        <v>276</v>
      </c>
      <c r="Q3200" s="57" t="str">
        <f>MID(Tabla1[[#This Row],[Aplicación]],14,1)</f>
        <v>2</v>
      </c>
      <c r="R3200" s="35" t="s">
        <v>265</v>
      </c>
      <c r="S3200" s="57" t="str">
        <f>MID(Tabla1[[#This Row],[Aplicación]],6,2)</f>
        <v>11</v>
      </c>
      <c r="T3200" s="54" t="str">
        <f>VLOOKUP(Tabla1[[#This Row],[AREA]],Hoja1!A:B,2,FALSE)</f>
        <v>11. Salud pública y seguridad ciudadana</v>
      </c>
      <c r="U3200" s="57" t="str">
        <f>MID(Tabla1[[#This Row],[Aplicación]],9,4)</f>
        <v>1321</v>
      </c>
      <c r="V3200" s="54" t="str">
        <f>VLOOKUP(Tabla1[[#This Row],[PROGRAMA]],Hoja1!A:B,2,FALSE)</f>
        <v>1321. Policía municipal</v>
      </c>
      <c r="W3200" s="57" t="str">
        <f>MID(Tabla1[[#This Row],[Aplicación]],14,2)</f>
        <v>22</v>
      </c>
      <c r="X3200" s="57" t="str">
        <f>MID(Tabla1[[#This Row],[Aplicación]],14,6)</f>
        <v>22200</v>
      </c>
    </row>
    <row r="3201" spans="1:24" x14ac:dyDescent="0.25">
      <c r="A3201" s="60">
        <v>220240003368</v>
      </c>
      <c r="B3201" s="43" t="s">
        <v>390</v>
      </c>
      <c r="C3201" s="61">
        <v>45348</v>
      </c>
      <c r="D3201" s="60">
        <v>22024002296</v>
      </c>
      <c r="E3201" s="43" t="s">
        <v>1347</v>
      </c>
      <c r="F3201" s="62">
        <v>250</v>
      </c>
      <c r="G3201" s="43" t="s">
        <v>73</v>
      </c>
      <c r="H3201" s="43" t="s">
        <v>1831</v>
      </c>
      <c r="I3201" s="69">
        <v>220</v>
      </c>
      <c r="J3201" s="43" t="s">
        <v>398</v>
      </c>
      <c r="K3201" s="43" t="s">
        <v>398</v>
      </c>
      <c r="L3201" s="43" t="s">
        <v>399</v>
      </c>
      <c r="M3201" s="43" t="s">
        <v>585</v>
      </c>
      <c r="N3201" s="43" t="s">
        <v>539</v>
      </c>
      <c r="O3201" s="52" t="s">
        <v>326</v>
      </c>
      <c r="P3201" s="63" t="s">
        <v>276</v>
      </c>
      <c r="Q3201" s="57" t="str">
        <f>MID(Tabla1[[#This Row],[Aplicación]],14,1)</f>
        <v>2</v>
      </c>
      <c r="R3201" s="35" t="s">
        <v>265</v>
      </c>
      <c r="S3201" s="57" t="str">
        <f>MID(Tabla1[[#This Row],[Aplicación]],6,2)</f>
        <v>11</v>
      </c>
      <c r="T3201" s="54" t="str">
        <f>VLOOKUP(Tabla1[[#This Row],[AREA]],Hoja1!A:B,2,FALSE)</f>
        <v>11. Salud pública y seguridad ciudadana</v>
      </c>
      <c r="U3201" s="57" t="str">
        <f>MID(Tabla1[[#This Row],[Aplicación]],9,4)</f>
        <v>1321</v>
      </c>
      <c r="V3201" s="54" t="str">
        <f>VLOOKUP(Tabla1[[#This Row],[PROGRAMA]],Hoja1!A:B,2,FALSE)</f>
        <v>1321. Policía municipal</v>
      </c>
      <c r="W3201" s="57" t="str">
        <f>MID(Tabla1[[#This Row],[Aplicación]],14,2)</f>
        <v>22</v>
      </c>
      <c r="X3201" s="57" t="str">
        <f>MID(Tabla1[[#This Row],[Aplicación]],14,6)</f>
        <v>223</v>
      </c>
    </row>
    <row r="3202" spans="1:24" x14ac:dyDescent="0.25">
      <c r="A3202" s="60">
        <v>220240014360</v>
      </c>
      <c r="B3202" s="43" t="s">
        <v>658</v>
      </c>
      <c r="C3202" s="61">
        <v>45415</v>
      </c>
      <c r="D3202" s="60">
        <v>22024004211</v>
      </c>
      <c r="E3202" s="43" t="s">
        <v>4097</v>
      </c>
      <c r="F3202" s="62">
        <v>1217.4100000000001</v>
      </c>
      <c r="G3202" s="43" t="s">
        <v>344</v>
      </c>
      <c r="H3202" s="43" t="s">
        <v>4098</v>
      </c>
      <c r="I3202" s="69" t="s">
        <v>2951</v>
      </c>
      <c r="J3202" s="43" t="s">
        <v>398</v>
      </c>
      <c r="K3202" s="43" t="s">
        <v>398</v>
      </c>
      <c r="L3202" s="43" t="s">
        <v>452</v>
      </c>
      <c r="M3202" s="43" t="s">
        <v>585</v>
      </c>
      <c r="N3202" s="43" t="s">
        <v>539</v>
      </c>
      <c r="O3202" s="68" t="s">
        <v>326</v>
      </c>
      <c r="P3202" s="68" t="s">
        <v>2931</v>
      </c>
      <c r="Q3202" s="57" t="s">
        <v>2932</v>
      </c>
      <c r="R3202" s="35" t="s">
        <v>265</v>
      </c>
      <c r="S3202" s="57" t="str">
        <f>MID(Tabla1[[#This Row],[Aplicación]],6,2)</f>
        <v>11</v>
      </c>
      <c r="T3202" s="54" t="str">
        <f>VLOOKUP(Tabla1[[#This Row],[AREA]],Hoja1!A:B,2,FALSE)</f>
        <v>11. Salud pública y seguridad ciudadana</v>
      </c>
      <c r="U3202" s="57" t="str">
        <f>MID(Tabla1[[#This Row],[Aplicación]],9,4)</f>
        <v>1321</v>
      </c>
      <c r="V3202" s="54" t="str">
        <f>VLOOKUP(Tabla1[[#This Row],[PROGRAMA]],Hoja1!A:B,2,FALSE)</f>
        <v>1321. Policía municipal</v>
      </c>
      <c r="W3202" s="57" t="str">
        <f>MID(Tabla1[[#This Row],[Aplicación]],14,2)</f>
        <v>22</v>
      </c>
      <c r="X3202" s="57" t="str">
        <f>MID(Tabla1[[#This Row],[Aplicación]],14,6)</f>
        <v>224</v>
      </c>
    </row>
    <row r="3203" spans="1:24" x14ac:dyDescent="0.25">
      <c r="A3203" s="60">
        <v>220240041389</v>
      </c>
      <c r="B3203" s="43" t="s">
        <v>390</v>
      </c>
      <c r="C3203" s="61">
        <v>45537</v>
      </c>
      <c r="D3203" s="60">
        <v>22024006271</v>
      </c>
      <c r="E3203" s="43" t="s">
        <v>5628</v>
      </c>
      <c r="F3203" s="62">
        <v>5005</v>
      </c>
      <c r="G3203" s="43" t="s">
        <v>5407</v>
      </c>
      <c r="H3203" s="43" t="s">
        <v>5629</v>
      </c>
      <c r="I3203" s="69">
        <v>220</v>
      </c>
      <c r="J3203" s="43" t="s">
        <v>5409</v>
      </c>
      <c r="K3203" s="43" t="s">
        <v>666</v>
      </c>
      <c r="L3203" s="43" t="s">
        <v>399</v>
      </c>
      <c r="M3203" s="43" t="s">
        <v>585</v>
      </c>
      <c r="N3203" s="43" t="s">
        <v>539</v>
      </c>
      <c r="O3203" s="68" t="s">
        <v>326</v>
      </c>
      <c r="P3203" s="68" t="s">
        <v>4838</v>
      </c>
      <c r="Q3203" s="57" t="str">
        <f>MID(Tabla1[[#This Row],[Aplicación]],14,1)</f>
        <v>2</v>
      </c>
      <c r="R3203" s="35" t="s">
        <v>265</v>
      </c>
      <c r="S3203" s="57" t="str">
        <f>MID(Tabla1[[#This Row],[Aplicación]],6,2)</f>
        <v>11</v>
      </c>
      <c r="T3203" s="54" t="str">
        <f>VLOOKUP(Tabla1[[#This Row],[AREA]],Hoja1!A:B,2,FALSE)</f>
        <v>11. Salud pública y seguridad ciudadana</v>
      </c>
      <c r="U3203" s="57" t="str">
        <f>MID(Tabla1[[#This Row],[Aplicación]],9,4)</f>
        <v>1321</v>
      </c>
      <c r="V3203" s="54" t="str">
        <f>VLOOKUP(Tabla1[[#This Row],[PROGRAMA]],Hoja1!A:B,2,FALSE)</f>
        <v>1321. Policía municipal</v>
      </c>
      <c r="W3203" s="57" t="str">
        <f>MID(Tabla1[[#This Row],[Aplicación]],14,2)</f>
        <v>22</v>
      </c>
      <c r="X3203" s="57" t="str">
        <f>MID(Tabla1[[#This Row],[Aplicación]],14,6)</f>
        <v>22601</v>
      </c>
    </row>
    <row r="3204" spans="1:24" x14ac:dyDescent="0.25">
      <c r="A3204" s="60">
        <v>220240039300</v>
      </c>
      <c r="B3204" s="43" t="s">
        <v>390</v>
      </c>
      <c r="C3204" s="61">
        <v>45525</v>
      </c>
      <c r="D3204" s="60">
        <v>22024006070</v>
      </c>
      <c r="E3204" s="43" t="s">
        <v>5628</v>
      </c>
      <c r="F3204" s="62">
        <v>1886.39</v>
      </c>
      <c r="G3204" s="43" t="s">
        <v>5684</v>
      </c>
      <c r="H3204" s="43" t="s">
        <v>5685</v>
      </c>
      <c r="I3204" s="69">
        <v>220</v>
      </c>
      <c r="J3204" s="43" t="s">
        <v>398</v>
      </c>
      <c r="K3204" s="43" t="s">
        <v>398</v>
      </c>
      <c r="L3204" s="43" t="s">
        <v>413</v>
      </c>
      <c r="M3204" s="43" t="s">
        <v>585</v>
      </c>
      <c r="N3204" s="43" t="s">
        <v>539</v>
      </c>
      <c r="O3204" s="68" t="s">
        <v>326</v>
      </c>
      <c r="P3204" s="68" t="s">
        <v>4838</v>
      </c>
      <c r="Q3204" s="57" t="str">
        <f>MID(Tabla1[[#This Row],[Aplicación]],14,1)</f>
        <v>2</v>
      </c>
      <c r="R3204" s="35" t="s">
        <v>265</v>
      </c>
      <c r="S3204" s="57" t="str">
        <f>MID(Tabla1[[#This Row],[Aplicación]],6,2)</f>
        <v>11</v>
      </c>
      <c r="T3204" s="54" t="str">
        <f>VLOOKUP(Tabla1[[#This Row],[AREA]],Hoja1!A:B,2,FALSE)</f>
        <v>11. Salud pública y seguridad ciudadana</v>
      </c>
      <c r="U3204" s="57" t="str">
        <f>MID(Tabla1[[#This Row],[Aplicación]],9,4)</f>
        <v>1321</v>
      </c>
      <c r="V3204" s="54" t="str">
        <f>VLOOKUP(Tabla1[[#This Row],[PROGRAMA]],Hoja1!A:B,2,FALSE)</f>
        <v>1321. Policía municipal</v>
      </c>
      <c r="W3204" s="57" t="str">
        <f>MID(Tabla1[[#This Row],[Aplicación]],14,2)</f>
        <v>22</v>
      </c>
      <c r="X3204" s="57" t="str">
        <f>MID(Tabla1[[#This Row],[Aplicación]],14,6)</f>
        <v>22601</v>
      </c>
    </row>
    <row r="3205" spans="1:24" x14ac:dyDescent="0.25">
      <c r="A3205" s="60">
        <v>220240039356</v>
      </c>
      <c r="B3205" s="43" t="s">
        <v>390</v>
      </c>
      <c r="C3205" s="61">
        <v>45526</v>
      </c>
      <c r="D3205" s="60">
        <v>22024006119</v>
      </c>
      <c r="E3205" s="43" t="s">
        <v>5628</v>
      </c>
      <c r="F3205" s="62">
        <v>1875.5</v>
      </c>
      <c r="G3205" s="43" t="s">
        <v>5699</v>
      </c>
      <c r="H3205" s="43" t="s">
        <v>5700</v>
      </c>
      <c r="I3205" s="69">
        <v>220</v>
      </c>
      <c r="J3205" s="43" t="s">
        <v>398</v>
      </c>
      <c r="K3205" s="43" t="s">
        <v>398</v>
      </c>
      <c r="L3205" s="43" t="s">
        <v>413</v>
      </c>
      <c r="M3205" s="43" t="s">
        <v>585</v>
      </c>
      <c r="N3205" s="43" t="s">
        <v>539</v>
      </c>
      <c r="O3205" s="68" t="s">
        <v>326</v>
      </c>
      <c r="P3205" s="68" t="s">
        <v>4838</v>
      </c>
      <c r="Q3205" s="57" t="str">
        <f>MID(Tabla1[[#This Row],[Aplicación]],14,1)</f>
        <v>2</v>
      </c>
      <c r="R3205" s="35" t="s">
        <v>265</v>
      </c>
      <c r="S3205" s="57" t="str">
        <f>MID(Tabla1[[#This Row],[Aplicación]],6,2)</f>
        <v>11</v>
      </c>
      <c r="T3205" s="54" t="str">
        <f>VLOOKUP(Tabla1[[#This Row],[AREA]],Hoja1!A:B,2,FALSE)</f>
        <v>11. Salud pública y seguridad ciudadana</v>
      </c>
      <c r="U3205" s="57" t="str">
        <f>MID(Tabla1[[#This Row],[Aplicación]],9,4)</f>
        <v>1321</v>
      </c>
      <c r="V3205" s="54" t="str">
        <f>VLOOKUP(Tabla1[[#This Row],[PROGRAMA]],Hoja1!A:B,2,FALSE)</f>
        <v>1321. Policía municipal</v>
      </c>
      <c r="W3205" s="57" t="str">
        <f>MID(Tabla1[[#This Row],[Aplicación]],14,2)</f>
        <v>22</v>
      </c>
      <c r="X3205" s="57" t="str">
        <f>MID(Tabla1[[#This Row],[Aplicación]],14,6)</f>
        <v>22601</v>
      </c>
    </row>
    <row r="3206" spans="1:24" x14ac:dyDescent="0.25">
      <c r="A3206" s="60">
        <v>220240039299</v>
      </c>
      <c r="B3206" s="43" t="s">
        <v>390</v>
      </c>
      <c r="C3206" s="61">
        <v>45525</v>
      </c>
      <c r="D3206" s="60">
        <v>22024006061</v>
      </c>
      <c r="E3206" s="43" t="s">
        <v>5628</v>
      </c>
      <c r="F3206" s="62">
        <v>601.98</v>
      </c>
      <c r="G3206" s="43" t="s">
        <v>5684</v>
      </c>
      <c r="H3206" s="43" t="s">
        <v>5842</v>
      </c>
      <c r="I3206" s="69">
        <v>220</v>
      </c>
      <c r="J3206" s="43" t="s">
        <v>398</v>
      </c>
      <c r="K3206" s="43" t="s">
        <v>398</v>
      </c>
      <c r="L3206" s="43" t="s">
        <v>413</v>
      </c>
      <c r="M3206" s="43" t="s">
        <v>585</v>
      </c>
      <c r="N3206" s="43" t="s">
        <v>539</v>
      </c>
      <c r="O3206" s="68" t="s">
        <v>326</v>
      </c>
      <c r="P3206" s="68" t="s">
        <v>4838</v>
      </c>
      <c r="Q3206" s="57" t="str">
        <f>MID(Tabla1[[#This Row],[Aplicación]],14,1)</f>
        <v>2</v>
      </c>
      <c r="R3206" s="35" t="s">
        <v>265</v>
      </c>
      <c r="S3206" s="57" t="str">
        <f>MID(Tabla1[[#This Row],[Aplicación]],6,2)</f>
        <v>11</v>
      </c>
      <c r="T3206" s="54" t="str">
        <f>VLOOKUP(Tabla1[[#This Row],[AREA]],Hoja1!A:B,2,FALSE)</f>
        <v>11. Salud pública y seguridad ciudadana</v>
      </c>
      <c r="U3206" s="57" t="str">
        <f>MID(Tabla1[[#This Row],[Aplicación]],9,4)</f>
        <v>1321</v>
      </c>
      <c r="V3206" s="54" t="str">
        <f>VLOOKUP(Tabla1[[#This Row],[PROGRAMA]],Hoja1!A:B,2,FALSE)</f>
        <v>1321. Policía municipal</v>
      </c>
      <c r="W3206" s="57" t="str">
        <f>MID(Tabla1[[#This Row],[Aplicación]],14,2)</f>
        <v>22</v>
      </c>
      <c r="X3206" s="57" t="str">
        <f>MID(Tabla1[[#This Row],[Aplicación]],14,6)</f>
        <v>22601</v>
      </c>
    </row>
    <row r="3207" spans="1:24" x14ac:dyDescent="0.25">
      <c r="A3207" s="60">
        <v>220240003090</v>
      </c>
      <c r="B3207" s="43" t="s">
        <v>390</v>
      </c>
      <c r="C3207" s="61">
        <v>45343</v>
      </c>
      <c r="D3207" s="60">
        <v>22024001841</v>
      </c>
      <c r="E3207" s="43" t="s">
        <v>1344</v>
      </c>
      <c r="F3207" s="62">
        <v>199.1</v>
      </c>
      <c r="G3207" s="43" t="s">
        <v>692</v>
      </c>
      <c r="H3207" s="43" t="s">
        <v>1816</v>
      </c>
      <c r="I3207" s="69">
        <v>220</v>
      </c>
      <c r="J3207" s="43" t="s">
        <v>398</v>
      </c>
      <c r="K3207" s="43" t="s">
        <v>398</v>
      </c>
      <c r="L3207" s="43" t="s">
        <v>399</v>
      </c>
      <c r="M3207" s="43" t="s">
        <v>585</v>
      </c>
      <c r="N3207" s="43" t="s">
        <v>539</v>
      </c>
      <c r="O3207" s="52" t="s">
        <v>326</v>
      </c>
      <c r="P3207" s="63" t="s">
        <v>276</v>
      </c>
      <c r="Q3207" s="57" t="str">
        <f>MID(Tabla1[[#This Row],[Aplicación]],14,1)</f>
        <v>2</v>
      </c>
      <c r="R3207" s="35" t="s">
        <v>265</v>
      </c>
      <c r="S3207" s="57" t="str">
        <f>MID(Tabla1[[#This Row],[Aplicación]],6,2)</f>
        <v>11</v>
      </c>
      <c r="T3207" s="54" t="str">
        <f>VLOOKUP(Tabla1[[#This Row],[AREA]],Hoja1!A:B,2,FALSE)</f>
        <v>11. Salud pública y seguridad ciudadana</v>
      </c>
      <c r="U3207" s="57" t="str">
        <f>MID(Tabla1[[#This Row],[Aplicación]],9,4)</f>
        <v>1321</v>
      </c>
      <c r="V3207" s="54" t="str">
        <f>VLOOKUP(Tabla1[[#This Row],[PROGRAMA]],Hoja1!A:B,2,FALSE)</f>
        <v>1321. Policía municipal</v>
      </c>
      <c r="W3207" s="57" t="str">
        <f>MID(Tabla1[[#This Row],[Aplicación]],14,2)</f>
        <v>22</v>
      </c>
      <c r="X3207" s="57" t="str">
        <f>MID(Tabla1[[#This Row],[Aplicación]],14,6)</f>
        <v>22699</v>
      </c>
    </row>
    <row r="3208" spans="1:24" x14ac:dyDescent="0.25">
      <c r="A3208" s="60">
        <v>220240003698</v>
      </c>
      <c r="B3208" s="43" t="s">
        <v>390</v>
      </c>
      <c r="C3208" s="61">
        <v>45351</v>
      </c>
      <c r="D3208" s="60">
        <v>22024002445</v>
      </c>
      <c r="E3208" s="43" t="s">
        <v>1344</v>
      </c>
      <c r="F3208" s="62">
        <v>305.10000000000002</v>
      </c>
      <c r="G3208" s="43" t="s">
        <v>993</v>
      </c>
      <c r="H3208" s="43" t="s">
        <v>1853</v>
      </c>
      <c r="I3208" s="69">
        <v>220</v>
      </c>
      <c r="J3208" s="43" t="s">
        <v>398</v>
      </c>
      <c r="K3208" s="43" t="s">
        <v>398</v>
      </c>
      <c r="L3208" s="43" t="s">
        <v>413</v>
      </c>
      <c r="M3208" s="43" t="s">
        <v>585</v>
      </c>
      <c r="N3208" s="43" t="s">
        <v>539</v>
      </c>
      <c r="O3208" s="52" t="s">
        <v>326</v>
      </c>
      <c r="P3208" s="63" t="s">
        <v>276</v>
      </c>
      <c r="Q3208" s="57" t="str">
        <f>MID(Tabla1[[#This Row],[Aplicación]],14,1)</f>
        <v>2</v>
      </c>
      <c r="R3208" s="35" t="s">
        <v>265</v>
      </c>
      <c r="S3208" s="57" t="str">
        <f>MID(Tabla1[[#This Row],[Aplicación]],6,2)</f>
        <v>11</v>
      </c>
      <c r="T3208" s="54" t="str">
        <f>VLOOKUP(Tabla1[[#This Row],[AREA]],Hoja1!A:B,2,FALSE)</f>
        <v>11. Salud pública y seguridad ciudadana</v>
      </c>
      <c r="U3208" s="57" t="str">
        <f>MID(Tabla1[[#This Row],[Aplicación]],9,4)</f>
        <v>1321</v>
      </c>
      <c r="V3208" s="54" t="str">
        <f>VLOOKUP(Tabla1[[#This Row],[PROGRAMA]],Hoja1!A:B,2,FALSE)</f>
        <v>1321. Policía municipal</v>
      </c>
      <c r="W3208" s="57" t="str">
        <f>MID(Tabla1[[#This Row],[Aplicación]],14,2)</f>
        <v>22</v>
      </c>
      <c r="X3208" s="57" t="str">
        <f>MID(Tabla1[[#This Row],[Aplicación]],14,6)</f>
        <v>22699</v>
      </c>
    </row>
    <row r="3209" spans="1:24" x14ac:dyDescent="0.25">
      <c r="A3209" s="60">
        <v>220240003085</v>
      </c>
      <c r="B3209" s="43" t="s">
        <v>390</v>
      </c>
      <c r="C3209" s="61">
        <v>45343</v>
      </c>
      <c r="D3209" s="60">
        <v>22024001826</v>
      </c>
      <c r="E3209" s="43" t="s">
        <v>1344</v>
      </c>
      <c r="F3209" s="62">
        <v>345</v>
      </c>
      <c r="G3209" s="43" t="s">
        <v>1865</v>
      </c>
      <c r="H3209" s="43" t="s">
        <v>1866</v>
      </c>
      <c r="I3209" s="69">
        <v>220</v>
      </c>
      <c r="J3209" s="43" t="s">
        <v>398</v>
      </c>
      <c r="K3209" s="43" t="s">
        <v>398</v>
      </c>
      <c r="L3209" s="43" t="s">
        <v>399</v>
      </c>
      <c r="M3209" s="43" t="s">
        <v>585</v>
      </c>
      <c r="N3209" s="43" t="s">
        <v>539</v>
      </c>
      <c r="O3209" s="52" t="s">
        <v>326</v>
      </c>
      <c r="P3209" s="63" t="s">
        <v>276</v>
      </c>
      <c r="Q3209" s="57" t="str">
        <f>MID(Tabla1[[#This Row],[Aplicación]],14,1)</f>
        <v>2</v>
      </c>
      <c r="R3209" s="35" t="s">
        <v>265</v>
      </c>
      <c r="S3209" s="57" t="str">
        <f>MID(Tabla1[[#This Row],[Aplicación]],6,2)</f>
        <v>11</v>
      </c>
      <c r="T3209" s="54" t="str">
        <f>VLOOKUP(Tabla1[[#This Row],[AREA]],Hoja1!A:B,2,FALSE)</f>
        <v>11. Salud pública y seguridad ciudadana</v>
      </c>
      <c r="U3209" s="57" t="str">
        <f>MID(Tabla1[[#This Row],[Aplicación]],9,4)</f>
        <v>1321</v>
      </c>
      <c r="V3209" s="54" t="str">
        <f>VLOOKUP(Tabla1[[#This Row],[PROGRAMA]],Hoja1!A:B,2,FALSE)</f>
        <v>1321. Policía municipal</v>
      </c>
      <c r="W3209" s="57" t="str">
        <f>MID(Tabla1[[#This Row],[Aplicación]],14,2)</f>
        <v>22</v>
      </c>
      <c r="X3209" s="57" t="str">
        <f>MID(Tabla1[[#This Row],[Aplicación]],14,6)</f>
        <v>22699</v>
      </c>
    </row>
    <row r="3210" spans="1:24" x14ac:dyDescent="0.25">
      <c r="A3210" s="60">
        <v>220240005362</v>
      </c>
      <c r="B3210" s="43" t="s">
        <v>390</v>
      </c>
      <c r="C3210" s="61">
        <v>45359</v>
      </c>
      <c r="D3210" s="60">
        <v>22024003268</v>
      </c>
      <c r="E3210" s="43" t="s">
        <v>1344</v>
      </c>
      <c r="F3210" s="62">
        <v>516.66999999999996</v>
      </c>
      <c r="G3210" s="43" t="s">
        <v>1948</v>
      </c>
      <c r="H3210" s="43" t="s">
        <v>1949</v>
      </c>
      <c r="I3210" s="69">
        <v>220</v>
      </c>
      <c r="J3210" s="43" t="s">
        <v>398</v>
      </c>
      <c r="K3210" s="43" t="s">
        <v>398</v>
      </c>
      <c r="L3210" s="43" t="s">
        <v>413</v>
      </c>
      <c r="M3210" s="43" t="s">
        <v>585</v>
      </c>
      <c r="N3210" s="43" t="s">
        <v>539</v>
      </c>
      <c r="O3210" s="52" t="s">
        <v>326</v>
      </c>
      <c r="P3210" s="63" t="s">
        <v>276</v>
      </c>
      <c r="Q3210" s="57" t="str">
        <f>MID(Tabla1[[#This Row],[Aplicación]],14,1)</f>
        <v>2</v>
      </c>
      <c r="R3210" s="35" t="s">
        <v>265</v>
      </c>
      <c r="S3210" s="57" t="str">
        <f>MID(Tabla1[[#This Row],[Aplicación]],6,2)</f>
        <v>11</v>
      </c>
      <c r="T3210" s="54" t="str">
        <f>VLOOKUP(Tabla1[[#This Row],[AREA]],Hoja1!A:B,2,FALSE)</f>
        <v>11. Salud pública y seguridad ciudadana</v>
      </c>
      <c r="U3210" s="57" t="str">
        <f>MID(Tabla1[[#This Row],[Aplicación]],9,4)</f>
        <v>1321</v>
      </c>
      <c r="V3210" s="54" t="str">
        <f>VLOOKUP(Tabla1[[#This Row],[PROGRAMA]],Hoja1!A:B,2,FALSE)</f>
        <v>1321. Policía municipal</v>
      </c>
      <c r="W3210" s="57" t="str">
        <f>MID(Tabla1[[#This Row],[Aplicación]],14,2)</f>
        <v>22</v>
      </c>
      <c r="X3210" s="57" t="str">
        <f>MID(Tabla1[[#This Row],[Aplicación]],14,6)</f>
        <v>22699</v>
      </c>
    </row>
    <row r="3211" spans="1:24" x14ac:dyDescent="0.25">
      <c r="A3211" s="60">
        <v>220240000806</v>
      </c>
      <c r="B3211" s="43" t="s">
        <v>390</v>
      </c>
      <c r="C3211" s="61">
        <v>45330</v>
      </c>
      <c r="D3211" s="60">
        <v>22024000754</v>
      </c>
      <c r="E3211" s="43" t="s">
        <v>1344</v>
      </c>
      <c r="F3211" s="62">
        <v>540.87</v>
      </c>
      <c r="G3211" s="43" t="s">
        <v>1948</v>
      </c>
      <c r="H3211" s="43" t="s">
        <v>1953</v>
      </c>
      <c r="I3211" s="69">
        <v>220</v>
      </c>
      <c r="J3211" s="43" t="s">
        <v>398</v>
      </c>
      <c r="K3211" s="43" t="s">
        <v>398</v>
      </c>
      <c r="L3211" s="43" t="s">
        <v>413</v>
      </c>
      <c r="M3211" s="43" t="s">
        <v>585</v>
      </c>
      <c r="N3211" s="43" t="s">
        <v>539</v>
      </c>
      <c r="O3211" s="52" t="s">
        <v>326</v>
      </c>
      <c r="P3211" s="63" t="s">
        <v>276</v>
      </c>
      <c r="Q3211" s="57" t="str">
        <f>MID(Tabla1[[#This Row],[Aplicación]],14,1)</f>
        <v>2</v>
      </c>
      <c r="R3211" s="35" t="s">
        <v>265</v>
      </c>
      <c r="S3211" s="57" t="str">
        <f>MID(Tabla1[[#This Row],[Aplicación]],6,2)</f>
        <v>11</v>
      </c>
      <c r="T3211" s="54" t="str">
        <f>VLOOKUP(Tabla1[[#This Row],[AREA]],Hoja1!A:B,2,FALSE)</f>
        <v>11. Salud pública y seguridad ciudadana</v>
      </c>
      <c r="U3211" s="57" t="str">
        <f>MID(Tabla1[[#This Row],[Aplicación]],9,4)</f>
        <v>1321</v>
      </c>
      <c r="V3211" s="54" t="str">
        <f>VLOOKUP(Tabla1[[#This Row],[PROGRAMA]],Hoja1!A:B,2,FALSE)</f>
        <v>1321. Policía municipal</v>
      </c>
      <c r="W3211" s="57" t="str">
        <f>MID(Tabla1[[#This Row],[Aplicación]],14,2)</f>
        <v>22</v>
      </c>
      <c r="X3211" s="57" t="str">
        <f>MID(Tabla1[[#This Row],[Aplicación]],14,6)</f>
        <v>22699</v>
      </c>
    </row>
    <row r="3212" spans="1:24" x14ac:dyDescent="0.25">
      <c r="A3212" s="60">
        <v>220240006632</v>
      </c>
      <c r="B3212" s="43" t="s">
        <v>390</v>
      </c>
      <c r="C3212" s="61">
        <v>45365</v>
      </c>
      <c r="D3212" s="60">
        <v>22024003328</v>
      </c>
      <c r="E3212" s="43" t="s">
        <v>1344</v>
      </c>
      <c r="F3212" s="62">
        <v>544.5</v>
      </c>
      <c r="G3212" s="43" t="s">
        <v>917</v>
      </c>
      <c r="H3212" s="43" t="s">
        <v>1957</v>
      </c>
      <c r="I3212" s="69">
        <v>220</v>
      </c>
      <c r="J3212" s="43" t="s">
        <v>393</v>
      </c>
      <c r="K3212" s="43" t="s">
        <v>393</v>
      </c>
      <c r="L3212" s="43" t="s">
        <v>413</v>
      </c>
      <c r="M3212" s="43" t="s">
        <v>585</v>
      </c>
      <c r="N3212" s="43" t="s">
        <v>539</v>
      </c>
      <c r="O3212" s="52" t="s">
        <v>326</v>
      </c>
      <c r="P3212" s="63" t="s">
        <v>276</v>
      </c>
      <c r="Q3212" s="57" t="str">
        <f>MID(Tabla1[[#This Row],[Aplicación]],14,1)</f>
        <v>2</v>
      </c>
      <c r="R3212" s="35" t="s">
        <v>265</v>
      </c>
      <c r="S3212" s="57" t="str">
        <f>MID(Tabla1[[#This Row],[Aplicación]],6,2)</f>
        <v>11</v>
      </c>
      <c r="T3212" s="54" t="str">
        <f>VLOOKUP(Tabla1[[#This Row],[AREA]],Hoja1!A:B,2,FALSE)</f>
        <v>11. Salud pública y seguridad ciudadana</v>
      </c>
      <c r="U3212" s="57" t="str">
        <f>MID(Tabla1[[#This Row],[Aplicación]],9,4)</f>
        <v>1321</v>
      </c>
      <c r="V3212" s="54" t="str">
        <f>VLOOKUP(Tabla1[[#This Row],[PROGRAMA]],Hoja1!A:B,2,FALSE)</f>
        <v>1321. Policía municipal</v>
      </c>
      <c r="W3212" s="57" t="str">
        <f>MID(Tabla1[[#This Row],[Aplicación]],14,2)</f>
        <v>22</v>
      </c>
      <c r="X3212" s="57" t="str">
        <f>MID(Tabla1[[#This Row],[Aplicación]],14,6)</f>
        <v>22699</v>
      </c>
    </row>
    <row r="3213" spans="1:24" x14ac:dyDescent="0.25">
      <c r="A3213" s="60">
        <v>220240003086</v>
      </c>
      <c r="B3213" s="43" t="s">
        <v>390</v>
      </c>
      <c r="C3213" s="61">
        <v>45343</v>
      </c>
      <c r="D3213" s="60">
        <v>22024001830</v>
      </c>
      <c r="E3213" s="43" t="s">
        <v>1344</v>
      </c>
      <c r="F3213" s="62">
        <v>580.79999999999995</v>
      </c>
      <c r="G3213" s="43" t="s">
        <v>1078</v>
      </c>
      <c r="H3213" s="43" t="s">
        <v>2026</v>
      </c>
      <c r="I3213" s="69">
        <v>220</v>
      </c>
      <c r="J3213" s="43" t="s">
        <v>799</v>
      </c>
      <c r="K3213" s="43" t="s">
        <v>900</v>
      </c>
      <c r="L3213" s="43" t="s">
        <v>399</v>
      </c>
      <c r="M3213" s="43" t="s">
        <v>585</v>
      </c>
      <c r="N3213" s="43" t="s">
        <v>539</v>
      </c>
      <c r="O3213" s="52" t="s">
        <v>326</v>
      </c>
      <c r="P3213" s="63" t="s">
        <v>276</v>
      </c>
      <c r="Q3213" s="57" t="str">
        <f>MID(Tabla1[[#This Row],[Aplicación]],14,1)</f>
        <v>2</v>
      </c>
      <c r="R3213" s="35" t="s">
        <v>265</v>
      </c>
      <c r="S3213" s="57" t="str">
        <f>MID(Tabla1[[#This Row],[Aplicación]],6,2)</f>
        <v>11</v>
      </c>
      <c r="T3213" s="54" t="str">
        <f>VLOOKUP(Tabla1[[#This Row],[AREA]],Hoja1!A:B,2,FALSE)</f>
        <v>11. Salud pública y seguridad ciudadana</v>
      </c>
      <c r="U3213" s="57" t="str">
        <f>MID(Tabla1[[#This Row],[Aplicación]],9,4)</f>
        <v>1321</v>
      </c>
      <c r="V3213" s="54" t="str">
        <f>VLOOKUP(Tabla1[[#This Row],[PROGRAMA]],Hoja1!A:B,2,FALSE)</f>
        <v>1321. Policía municipal</v>
      </c>
      <c r="W3213" s="57" t="str">
        <f>MID(Tabla1[[#This Row],[Aplicación]],14,2)</f>
        <v>22</v>
      </c>
      <c r="X3213" s="57" t="str">
        <f>MID(Tabla1[[#This Row],[Aplicación]],14,6)</f>
        <v>22699</v>
      </c>
    </row>
    <row r="3214" spans="1:24" x14ac:dyDescent="0.25">
      <c r="A3214" s="60">
        <v>220240003708</v>
      </c>
      <c r="B3214" s="43" t="s">
        <v>390</v>
      </c>
      <c r="C3214" s="61">
        <v>45351</v>
      </c>
      <c r="D3214" s="60">
        <v>22024002293</v>
      </c>
      <c r="E3214" s="43" t="s">
        <v>1344</v>
      </c>
      <c r="F3214" s="62">
        <v>2000</v>
      </c>
      <c r="G3214" s="43" t="s">
        <v>333</v>
      </c>
      <c r="H3214" s="43" t="s">
        <v>2286</v>
      </c>
      <c r="I3214" s="69">
        <v>220</v>
      </c>
      <c r="J3214" s="43" t="s">
        <v>398</v>
      </c>
      <c r="K3214" s="43" t="s">
        <v>398</v>
      </c>
      <c r="L3214" s="43" t="s">
        <v>399</v>
      </c>
      <c r="M3214" s="43" t="s">
        <v>585</v>
      </c>
      <c r="N3214" s="43" t="s">
        <v>539</v>
      </c>
      <c r="O3214" s="52" t="s">
        <v>326</v>
      </c>
      <c r="P3214" s="63" t="s">
        <v>276</v>
      </c>
      <c r="Q3214" s="57" t="str">
        <f>MID(Tabla1[[#This Row],[Aplicación]],14,1)</f>
        <v>2</v>
      </c>
      <c r="R3214" s="35" t="s">
        <v>265</v>
      </c>
      <c r="S3214" s="57" t="str">
        <f>MID(Tabla1[[#This Row],[Aplicación]],6,2)</f>
        <v>11</v>
      </c>
      <c r="T3214" s="54" t="str">
        <f>VLOOKUP(Tabla1[[#This Row],[AREA]],Hoja1!A:B,2,FALSE)</f>
        <v>11. Salud pública y seguridad ciudadana</v>
      </c>
      <c r="U3214" s="57" t="str">
        <f>MID(Tabla1[[#This Row],[Aplicación]],9,4)</f>
        <v>1321</v>
      </c>
      <c r="V3214" s="54" t="str">
        <f>VLOOKUP(Tabla1[[#This Row],[PROGRAMA]],Hoja1!A:B,2,FALSE)</f>
        <v>1321. Policía municipal</v>
      </c>
      <c r="W3214" s="57" t="str">
        <f>MID(Tabla1[[#This Row],[Aplicación]],14,2)</f>
        <v>22</v>
      </c>
      <c r="X3214" s="57" t="str">
        <f>MID(Tabla1[[#This Row],[Aplicación]],14,6)</f>
        <v>22699</v>
      </c>
    </row>
    <row r="3215" spans="1:24" x14ac:dyDescent="0.25">
      <c r="A3215" s="60">
        <v>220240000803</v>
      </c>
      <c r="B3215" s="43" t="s">
        <v>390</v>
      </c>
      <c r="C3215" s="61">
        <v>45330</v>
      </c>
      <c r="D3215" s="60">
        <v>22024000747</v>
      </c>
      <c r="E3215" s="43" t="s">
        <v>1344</v>
      </c>
      <c r="F3215" s="62">
        <v>288.70999999999998</v>
      </c>
      <c r="G3215" s="43" t="s">
        <v>74</v>
      </c>
      <c r="H3215" s="43" t="s">
        <v>2542</v>
      </c>
      <c r="I3215" s="69">
        <v>220</v>
      </c>
      <c r="J3215" s="43" t="s">
        <v>537</v>
      </c>
      <c r="K3215" s="43" t="s">
        <v>537</v>
      </c>
      <c r="L3215" s="43" t="s">
        <v>413</v>
      </c>
      <c r="M3215" s="43" t="s">
        <v>585</v>
      </c>
      <c r="N3215" s="43" t="s">
        <v>539</v>
      </c>
      <c r="O3215" s="52" t="s">
        <v>326</v>
      </c>
      <c r="P3215" s="63" t="s">
        <v>276</v>
      </c>
      <c r="Q3215" s="57" t="str">
        <f>MID(Tabla1[[#This Row],[Aplicación]],14,1)</f>
        <v>2</v>
      </c>
      <c r="R3215" s="35" t="s">
        <v>265</v>
      </c>
      <c r="S3215" s="57" t="str">
        <f>MID(Tabla1[[#This Row],[Aplicación]],6,2)</f>
        <v>11</v>
      </c>
      <c r="T3215" s="54" t="str">
        <f>VLOOKUP(Tabla1[[#This Row],[AREA]],Hoja1!A:B,2,FALSE)</f>
        <v>11. Salud pública y seguridad ciudadana</v>
      </c>
      <c r="U3215" s="57" t="str">
        <f>MID(Tabla1[[#This Row],[Aplicación]],9,4)</f>
        <v>1321</v>
      </c>
      <c r="V3215" s="54" t="str">
        <f>VLOOKUP(Tabla1[[#This Row],[PROGRAMA]],Hoja1!A:B,2,FALSE)</f>
        <v>1321. Policía municipal</v>
      </c>
      <c r="W3215" s="57" t="str">
        <f>MID(Tabla1[[#This Row],[Aplicación]],14,2)</f>
        <v>22</v>
      </c>
      <c r="X3215" s="57" t="str">
        <f>MID(Tabla1[[#This Row],[Aplicación]],14,6)</f>
        <v>22699</v>
      </c>
    </row>
    <row r="3216" spans="1:24" x14ac:dyDescent="0.25">
      <c r="A3216" s="60">
        <v>220240006915</v>
      </c>
      <c r="B3216" s="43" t="s">
        <v>702</v>
      </c>
      <c r="C3216" s="61">
        <v>45369</v>
      </c>
      <c r="D3216" s="60">
        <v>22024001015</v>
      </c>
      <c r="E3216" s="43" t="s">
        <v>1344</v>
      </c>
      <c r="F3216" s="62">
        <v>4.32</v>
      </c>
      <c r="G3216" s="43" t="s">
        <v>838</v>
      </c>
      <c r="H3216" s="43" t="s">
        <v>2804</v>
      </c>
      <c r="I3216" s="69">
        <v>300</v>
      </c>
      <c r="J3216" s="43" t="s">
        <v>398</v>
      </c>
      <c r="K3216" s="43" t="s">
        <v>398</v>
      </c>
      <c r="L3216" s="43" t="s">
        <v>413</v>
      </c>
      <c r="M3216" s="43" t="s">
        <v>395</v>
      </c>
      <c r="N3216" s="43" t="s">
        <v>396</v>
      </c>
      <c r="O3216" s="52" t="s">
        <v>325</v>
      </c>
      <c r="P3216" s="63" t="s">
        <v>276</v>
      </c>
      <c r="Q3216" s="57" t="str">
        <f>MID(Tabla1[[#This Row],[Aplicación]],14,1)</f>
        <v>2</v>
      </c>
      <c r="R3216" s="35" t="s">
        <v>265</v>
      </c>
      <c r="S3216" s="57" t="str">
        <f>MID(Tabla1[[#This Row],[Aplicación]],6,2)</f>
        <v>11</v>
      </c>
      <c r="T3216" s="54" t="str">
        <f>VLOOKUP(Tabla1[[#This Row],[AREA]],Hoja1!A:B,2,FALSE)</f>
        <v>11. Salud pública y seguridad ciudadana</v>
      </c>
      <c r="U3216" s="57" t="str">
        <f>MID(Tabla1[[#This Row],[Aplicación]],9,4)</f>
        <v>1321</v>
      </c>
      <c r="V3216" s="54" t="str">
        <f>VLOOKUP(Tabla1[[#This Row],[PROGRAMA]],Hoja1!A:B,2,FALSE)</f>
        <v>1321. Policía municipal</v>
      </c>
      <c r="W3216" s="57" t="str">
        <f>MID(Tabla1[[#This Row],[Aplicación]],14,2)</f>
        <v>22</v>
      </c>
      <c r="X3216" s="57" t="str">
        <f>MID(Tabla1[[#This Row],[Aplicación]],14,6)</f>
        <v>22699</v>
      </c>
    </row>
    <row r="3217" spans="1:24" x14ac:dyDescent="0.25">
      <c r="A3217" s="60">
        <v>220240025251</v>
      </c>
      <c r="B3217" s="43" t="s">
        <v>390</v>
      </c>
      <c r="C3217" s="61">
        <v>45462</v>
      </c>
      <c r="D3217" s="60">
        <v>22024005089</v>
      </c>
      <c r="E3217" s="43" t="s">
        <v>1344</v>
      </c>
      <c r="F3217" s="62">
        <v>529.53</v>
      </c>
      <c r="G3217" s="43" t="s">
        <v>3160</v>
      </c>
      <c r="H3217" s="43" t="s">
        <v>3161</v>
      </c>
      <c r="I3217" s="69" t="s">
        <v>2930</v>
      </c>
      <c r="J3217" s="43" t="s">
        <v>732</v>
      </c>
      <c r="K3217" s="43" t="s">
        <v>393</v>
      </c>
      <c r="L3217" s="43" t="s">
        <v>399</v>
      </c>
      <c r="M3217" s="43" t="s">
        <v>585</v>
      </c>
      <c r="N3217" s="43" t="s">
        <v>539</v>
      </c>
      <c r="O3217" s="68" t="s">
        <v>326</v>
      </c>
      <c r="P3217" s="68" t="s">
        <v>2931</v>
      </c>
      <c r="Q3217" s="57" t="s">
        <v>2932</v>
      </c>
      <c r="R3217" s="35" t="s">
        <v>265</v>
      </c>
      <c r="S3217" s="57" t="str">
        <f>MID(Tabla1[[#This Row],[Aplicación]],6,2)</f>
        <v>11</v>
      </c>
      <c r="T3217" s="54" t="str">
        <f>VLOOKUP(Tabla1[[#This Row],[AREA]],Hoja1!A:B,2,FALSE)</f>
        <v>11. Salud pública y seguridad ciudadana</v>
      </c>
      <c r="U3217" s="57" t="str">
        <f>MID(Tabla1[[#This Row],[Aplicación]],9,4)</f>
        <v>1321</v>
      </c>
      <c r="V3217" s="54" t="str">
        <f>VLOOKUP(Tabla1[[#This Row],[PROGRAMA]],Hoja1!A:B,2,FALSE)</f>
        <v>1321. Policía municipal</v>
      </c>
      <c r="W3217" s="57" t="str">
        <f>MID(Tabla1[[#This Row],[Aplicación]],14,2)</f>
        <v>22</v>
      </c>
      <c r="X3217" s="57" t="str">
        <f>MID(Tabla1[[#This Row],[Aplicación]],14,6)</f>
        <v>22699</v>
      </c>
    </row>
    <row r="3218" spans="1:24" x14ac:dyDescent="0.25">
      <c r="A3218" s="60">
        <v>220240025249</v>
      </c>
      <c r="B3218" s="43" t="s">
        <v>390</v>
      </c>
      <c r="C3218" s="61">
        <v>45462</v>
      </c>
      <c r="D3218" s="60">
        <v>22024005084</v>
      </c>
      <c r="E3218" s="43" t="s">
        <v>1344</v>
      </c>
      <c r="F3218" s="62">
        <v>3581.6</v>
      </c>
      <c r="G3218" s="43" t="s">
        <v>1078</v>
      </c>
      <c r="H3218" s="43" t="s">
        <v>3170</v>
      </c>
      <c r="I3218" s="69" t="s">
        <v>2930</v>
      </c>
      <c r="J3218" s="43" t="s">
        <v>799</v>
      </c>
      <c r="K3218" s="43" t="s">
        <v>900</v>
      </c>
      <c r="L3218" s="43" t="s">
        <v>399</v>
      </c>
      <c r="M3218" s="43" t="s">
        <v>585</v>
      </c>
      <c r="N3218" s="43" t="s">
        <v>539</v>
      </c>
      <c r="O3218" s="68" t="s">
        <v>326</v>
      </c>
      <c r="P3218" s="68" t="s">
        <v>2931</v>
      </c>
      <c r="Q3218" s="57" t="s">
        <v>2932</v>
      </c>
      <c r="R3218" s="35" t="s">
        <v>265</v>
      </c>
      <c r="S3218" s="57" t="str">
        <f>MID(Tabla1[[#This Row],[Aplicación]],6,2)</f>
        <v>11</v>
      </c>
      <c r="T3218" s="54" t="str">
        <f>VLOOKUP(Tabla1[[#This Row],[AREA]],Hoja1!A:B,2,FALSE)</f>
        <v>11. Salud pública y seguridad ciudadana</v>
      </c>
      <c r="U3218" s="57" t="str">
        <f>MID(Tabla1[[#This Row],[Aplicación]],9,4)</f>
        <v>1321</v>
      </c>
      <c r="V3218" s="54" t="str">
        <f>VLOOKUP(Tabla1[[#This Row],[PROGRAMA]],Hoja1!A:B,2,FALSE)</f>
        <v>1321. Policía municipal</v>
      </c>
      <c r="W3218" s="57" t="str">
        <f>MID(Tabla1[[#This Row],[Aplicación]],14,2)</f>
        <v>22</v>
      </c>
      <c r="X3218" s="57" t="str">
        <f>MID(Tabla1[[#This Row],[Aplicación]],14,6)</f>
        <v>22699</v>
      </c>
    </row>
    <row r="3219" spans="1:24" x14ac:dyDescent="0.25">
      <c r="A3219" s="60">
        <v>220240021755</v>
      </c>
      <c r="B3219" s="43" t="s">
        <v>390</v>
      </c>
      <c r="C3219" s="61">
        <v>45440</v>
      </c>
      <c r="D3219" s="60">
        <v>22024004827</v>
      </c>
      <c r="E3219" s="43" t="s">
        <v>1344</v>
      </c>
      <c r="F3219" s="62">
        <v>2500</v>
      </c>
      <c r="G3219" s="43" t="s">
        <v>80</v>
      </c>
      <c r="H3219" s="43" t="s">
        <v>3606</v>
      </c>
      <c r="I3219" s="69" t="s">
        <v>2930</v>
      </c>
      <c r="J3219" s="43" t="s">
        <v>398</v>
      </c>
      <c r="K3219" s="43" t="s">
        <v>398</v>
      </c>
      <c r="L3219" s="43" t="s">
        <v>413</v>
      </c>
      <c r="M3219" s="43" t="s">
        <v>585</v>
      </c>
      <c r="N3219" s="43" t="s">
        <v>539</v>
      </c>
      <c r="O3219" s="68" t="s">
        <v>326</v>
      </c>
      <c r="P3219" s="68" t="s">
        <v>2931</v>
      </c>
      <c r="Q3219" s="57" t="s">
        <v>2932</v>
      </c>
      <c r="R3219" s="35" t="s">
        <v>265</v>
      </c>
      <c r="S3219" s="57" t="str">
        <f>MID(Tabla1[[#This Row],[Aplicación]],6,2)</f>
        <v>11</v>
      </c>
      <c r="T3219" s="54" t="str">
        <f>VLOOKUP(Tabla1[[#This Row],[AREA]],Hoja1!A:B,2,FALSE)</f>
        <v>11. Salud pública y seguridad ciudadana</v>
      </c>
      <c r="U3219" s="57" t="str">
        <f>MID(Tabla1[[#This Row],[Aplicación]],9,4)</f>
        <v>1321</v>
      </c>
      <c r="V3219" s="54" t="str">
        <f>VLOOKUP(Tabla1[[#This Row],[PROGRAMA]],Hoja1!A:B,2,FALSE)</f>
        <v>1321. Policía municipal</v>
      </c>
      <c r="W3219" s="57" t="str">
        <f>MID(Tabla1[[#This Row],[Aplicación]],14,2)</f>
        <v>22</v>
      </c>
      <c r="X3219" s="57" t="str">
        <f>MID(Tabla1[[#This Row],[Aplicación]],14,6)</f>
        <v>22699</v>
      </c>
    </row>
    <row r="3220" spans="1:24" x14ac:dyDescent="0.25">
      <c r="A3220" s="60">
        <v>220240017475</v>
      </c>
      <c r="B3220" s="43" t="s">
        <v>390</v>
      </c>
      <c r="C3220" s="61">
        <v>45427</v>
      </c>
      <c r="D3220" s="60">
        <v>22024004552</v>
      </c>
      <c r="E3220" s="43" t="s">
        <v>1344</v>
      </c>
      <c r="F3220" s="62">
        <v>19.27</v>
      </c>
      <c r="G3220" s="43" t="s">
        <v>3933</v>
      </c>
      <c r="H3220" s="43" t="s">
        <v>3934</v>
      </c>
      <c r="I3220" s="69" t="s">
        <v>2930</v>
      </c>
      <c r="J3220" s="43" t="s">
        <v>398</v>
      </c>
      <c r="K3220" s="43" t="s">
        <v>398</v>
      </c>
      <c r="L3220" s="43" t="s">
        <v>413</v>
      </c>
      <c r="M3220" s="43" t="s">
        <v>585</v>
      </c>
      <c r="N3220" s="43" t="s">
        <v>539</v>
      </c>
      <c r="O3220" s="68" t="s">
        <v>326</v>
      </c>
      <c r="P3220" s="68" t="s">
        <v>2931</v>
      </c>
      <c r="Q3220" s="57" t="s">
        <v>2932</v>
      </c>
      <c r="R3220" s="35" t="s">
        <v>265</v>
      </c>
      <c r="S3220" s="57" t="str">
        <f>MID(Tabla1[[#This Row],[Aplicación]],6,2)</f>
        <v>11</v>
      </c>
      <c r="T3220" s="54" t="str">
        <f>VLOOKUP(Tabla1[[#This Row],[AREA]],Hoja1!A:B,2,FALSE)</f>
        <v>11. Salud pública y seguridad ciudadana</v>
      </c>
      <c r="U3220" s="57" t="str">
        <f>MID(Tabla1[[#This Row],[Aplicación]],9,4)</f>
        <v>1321</v>
      </c>
      <c r="V3220" s="54" t="str">
        <f>VLOOKUP(Tabla1[[#This Row],[PROGRAMA]],Hoja1!A:B,2,FALSE)</f>
        <v>1321. Policía municipal</v>
      </c>
      <c r="W3220" s="57" t="str">
        <f>MID(Tabla1[[#This Row],[Aplicación]],14,2)</f>
        <v>22</v>
      </c>
      <c r="X3220" s="57" t="str">
        <f>MID(Tabla1[[#This Row],[Aplicación]],14,6)</f>
        <v>22699</v>
      </c>
    </row>
    <row r="3221" spans="1:24" x14ac:dyDescent="0.25">
      <c r="A3221" s="60">
        <v>220240010964</v>
      </c>
      <c r="B3221" s="43" t="s">
        <v>390</v>
      </c>
      <c r="C3221" s="61">
        <v>45387</v>
      </c>
      <c r="D3221" s="60">
        <v>22024003840</v>
      </c>
      <c r="E3221" s="43" t="s">
        <v>1344</v>
      </c>
      <c r="F3221" s="62">
        <v>2552.37</v>
      </c>
      <c r="G3221" s="43" t="s">
        <v>3933</v>
      </c>
      <c r="H3221" s="43" t="s">
        <v>4652</v>
      </c>
      <c r="I3221" s="69" t="s">
        <v>2930</v>
      </c>
      <c r="J3221" s="43" t="s">
        <v>398</v>
      </c>
      <c r="K3221" s="43" t="s">
        <v>398</v>
      </c>
      <c r="L3221" s="43" t="s">
        <v>413</v>
      </c>
      <c r="M3221" s="43" t="s">
        <v>585</v>
      </c>
      <c r="N3221" s="43" t="s">
        <v>539</v>
      </c>
      <c r="O3221" s="68" t="s">
        <v>326</v>
      </c>
      <c r="P3221" s="68" t="s">
        <v>2931</v>
      </c>
      <c r="Q3221" s="57" t="s">
        <v>2932</v>
      </c>
      <c r="R3221" s="35" t="s">
        <v>265</v>
      </c>
      <c r="S3221" s="57" t="str">
        <f>MID(Tabla1[[#This Row],[Aplicación]],6,2)</f>
        <v>11</v>
      </c>
      <c r="T3221" s="54" t="str">
        <f>VLOOKUP(Tabla1[[#This Row],[AREA]],Hoja1!A:B,2,FALSE)</f>
        <v>11. Salud pública y seguridad ciudadana</v>
      </c>
      <c r="U3221" s="57" t="str">
        <f>MID(Tabla1[[#This Row],[Aplicación]],9,4)</f>
        <v>1321</v>
      </c>
      <c r="V3221" s="54" t="str">
        <f>VLOOKUP(Tabla1[[#This Row],[PROGRAMA]],Hoja1!A:B,2,FALSE)</f>
        <v>1321. Policía municipal</v>
      </c>
      <c r="W3221" s="57" t="str">
        <f>MID(Tabla1[[#This Row],[Aplicación]],14,2)</f>
        <v>22</v>
      </c>
      <c r="X3221" s="57" t="str">
        <f>MID(Tabla1[[#This Row],[Aplicación]],14,6)</f>
        <v>22699</v>
      </c>
    </row>
    <row r="3222" spans="1:24" x14ac:dyDescent="0.25">
      <c r="A3222" s="60">
        <v>220240034980</v>
      </c>
      <c r="B3222" s="43" t="s">
        <v>390</v>
      </c>
      <c r="C3222" s="61">
        <v>45504</v>
      </c>
      <c r="D3222" s="60">
        <v>22024005825</v>
      </c>
      <c r="E3222" s="43" t="s">
        <v>1344</v>
      </c>
      <c r="F3222" s="62">
        <v>2359.5</v>
      </c>
      <c r="G3222" s="43" t="s">
        <v>917</v>
      </c>
      <c r="H3222" s="43" t="s">
        <v>5048</v>
      </c>
      <c r="I3222" s="69" t="s">
        <v>2930</v>
      </c>
      <c r="J3222" s="43" t="s">
        <v>393</v>
      </c>
      <c r="K3222" s="43" t="s">
        <v>393</v>
      </c>
      <c r="L3222" s="43" t="s">
        <v>413</v>
      </c>
      <c r="M3222" s="43" t="s">
        <v>585</v>
      </c>
      <c r="N3222" s="43" t="s">
        <v>539</v>
      </c>
      <c r="O3222" s="68" t="s">
        <v>326</v>
      </c>
      <c r="P3222" s="68" t="s">
        <v>4838</v>
      </c>
      <c r="Q3222" s="57" t="str">
        <f>MID(Tabla1[[#This Row],[Aplicación]],14,1)</f>
        <v>2</v>
      </c>
      <c r="R3222" s="35" t="s">
        <v>265</v>
      </c>
      <c r="S3222" s="57" t="str">
        <f>MID(Tabla1[[#This Row],[Aplicación]],6,2)</f>
        <v>11</v>
      </c>
      <c r="T3222" s="54" t="str">
        <f>VLOOKUP(Tabla1[[#This Row],[AREA]],Hoja1!A:B,2,FALSE)</f>
        <v>11. Salud pública y seguridad ciudadana</v>
      </c>
      <c r="U3222" s="57" t="str">
        <f>MID(Tabla1[[#This Row],[Aplicación]],9,4)</f>
        <v>1321</v>
      </c>
      <c r="V3222" s="54" t="str">
        <f>VLOOKUP(Tabla1[[#This Row],[PROGRAMA]],Hoja1!A:B,2,FALSE)</f>
        <v>1321. Policía municipal</v>
      </c>
      <c r="W3222" s="57" t="str">
        <f>MID(Tabla1[[#This Row],[Aplicación]],14,2)</f>
        <v>22</v>
      </c>
      <c r="X3222" s="57" t="str">
        <f>MID(Tabla1[[#This Row],[Aplicación]],14,6)</f>
        <v>22699</v>
      </c>
    </row>
    <row r="3223" spans="1:24" x14ac:dyDescent="0.25">
      <c r="A3223" s="60">
        <v>220240042270</v>
      </c>
      <c r="B3223" s="43" t="s">
        <v>390</v>
      </c>
      <c r="C3223" s="61">
        <v>45545</v>
      </c>
      <c r="D3223" s="60">
        <v>22024006452</v>
      </c>
      <c r="E3223" s="43" t="s">
        <v>1344</v>
      </c>
      <c r="F3223" s="62">
        <v>78.41</v>
      </c>
      <c r="G3223" s="43" t="s">
        <v>5953</v>
      </c>
      <c r="H3223" s="43" t="s">
        <v>5954</v>
      </c>
      <c r="I3223" s="69">
        <v>220</v>
      </c>
      <c r="J3223" s="43" t="s">
        <v>398</v>
      </c>
      <c r="K3223" s="43" t="s">
        <v>398</v>
      </c>
      <c r="L3223" s="43" t="s">
        <v>413</v>
      </c>
      <c r="M3223" s="43" t="s">
        <v>585</v>
      </c>
      <c r="N3223" s="43" t="s">
        <v>539</v>
      </c>
      <c r="O3223" s="68" t="s">
        <v>326</v>
      </c>
      <c r="P3223" s="68" t="s">
        <v>4838</v>
      </c>
      <c r="Q3223" s="57" t="str">
        <f>MID(Tabla1[[#This Row],[Aplicación]],14,1)</f>
        <v>2</v>
      </c>
      <c r="R3223" s="35" t="s">
        <v>265</v>
      </c>
      <c r="S3223" s="57" t="str">
        <f>MID(Tabla1[[#This Row],[Aplicación]],6,2)</f>
        <v>11</v>
      </c>
      <c r="T3223" s="54" t="str">
        <f>VLOOKUP(Tabla1[[#This Row],[AREA]],Hoja1!A:B,2,FALSE)</f>
        <v>11. Salud pública y seguridad ciudadana</v>
      </c>
      <c r="U3223" s="57" t="str">
        <f>MID(Tabla1[[#This Row],[Aplicación]],9,4)</f>
        <v>1321</v>
      </c>
      <c r="V3223" s="54" t="str">
        <f>VLOOKUP(Tabla1[[#This Row],[PROGRAMA]],Hoja1!A:B,2,FALSE)</f>
        <v>1321. Policía municipal</v>
      </c>
      <c r="W3223" s="57" t="str">
        <f>MID(Tabla1[[#This Row],[Aplicación]],14,2)</f>
        <v>22</v>
      </c>
      <c r="X3223" s="57" t="str">
        <f>MID(Tabla1[[#This Row],[Aplicación]],14,6)</f>
        <v>22699</v>
      </c>
    </row>
    <row r="3224" spans="1:24" x14ac:dyDescent="0.25">
      <c r="A3224" s="60">
        <v>220240042922</v>
      </c>
      <c r="B3224" s="43" t="s">
        <v>390</v>
      </c>
      <c r="C3224" s="61">
        <v>45554</v>
      </c>
      <c r="D3224" s="60">
        <v>22024006673</v>
      </c>
      <c r="E3224" s="43" t="s">
        <v>1344</v>
      </c>
      <c r="F3224" s="62">
        <v>135.35</v>
      </c>
      <c r="G3224" s="43" t="s">
        <v>555</v>
      </c>
      <c r="H3224" s="43" t="s">
        <v>6023</v>
      </c>
      <c r="I3224" s="69" t="s">
        <v>2930</v>
      </c>
      <c r="J3224" s="43" t="s">
        <v>557</v>
      </c>
      <c r="K3224" s="43" t="s">
        <v>557</v>
      </c>
      <c r="L3224" s="43" t="s">
        <v>399</v>
      </c>
      <c r="M3224" s="43" t="s">
        <v>585</v>
      </c>
      <c r="N3224" s="43" t="s">
        <v>539</v>
      </c>
      <c r="O3224" s="68" t="s">
        <v>326</v>
      </c>
      <c r="P3224" s="68" t="s">
        <v>4838</v>
      </c>
      <c r="Q3224" s="57" t="str">
        <f>MID(Tabla1[[#This Row],[Aplicación]],14,1)</f>
        <v>2</v>
      </c>
      <c r="R3224" s="35" t="s">
        <v>265</v>
      </c>
      <c r="S3224" s="57" t="str">
        <f>MID(Tabla1[[#This Row],[Aplicación]],6,2)</f>
        <v>11</v>
      </c>
      <c r="T3224" s="54" t="str">
        <f>VLOOKUP(Tabla1[[#This Row],[AREA]],Hoja1!A:B,2,FALSE)</f>
        <v>11. Salud pública y seguridad ciudadana</v>
      </c>
      <c r="U3224" s="57" t="str">
        <f>MID(Tabla1[[#This Row],[Aplicación]],9,4)</f>
        <v>1321</v>
      </c>
      <c r="V3224" s="54" t="str">
        <f>VLOOKUP(Tabla1[[#This Row],[PROGRAMA]],Hoja1!A:B,2,FALSE)</f>
        <v>1321. Policía municipal</v>
      </c>
      <c r="W3224" s="57" t="str">
        <f>MID(Tabla1[[#This Row],[Aplicación]],14,2)</f>
        <v>22</v>
      </c>
      <c r="X3224" s="57" t="str">
        <f>MID(Tabla1[[#This Row],[Aplicación]],14,6)</f>
        <v>22699</v>
      </c>
    </row>
    <row r="3225" spans="1:24" x14ac:dyDescent="0.25">
      <c r="A3225" s="60">
        <v>220240042790</v>
      </c>
      <c r="B3225" s="43" t="s">
        <v>390</v>
      </c>
      <c r="C3225" s="61">
        <v>45553</v>
      </c>
      <c r="D3225" s="60">
        <v>22024006547</v>
      </c>
      <c r="E3225" s="43" t="s">
        <v>1344</v>
      </c>
      <c r="F3225" s="62">
        <v>205.7</v>
      </c>
      <c r="G3225" s="43" t="s">
        <v>35</v>
      </c>
      <c r="H3225" s="43" t="s">
        <v>6200</v>
      </c>
      <c r="I3225" s="69" t="s">
        <v>2930</v>
      </c>
      <c r="J3225" s="43" t="s">
        <v>398</v>
      </c>
      <c r="K3225" s="43" t="s">
        <v>398</v>
      </c>
      <c r="L3225" s="43" t="s">
        <v>413</v>
      </c>
      <c r="M3225" s="43" t="s">
        <v>585</v>
      </c>
      <c r="N3225" s="43" t="s">
        <v>539</v>
      </c>
      <c r="O3225" s="68" t="s">
        <v>326</v>
      </c>
      <c r="P3225" s="68" t="s">
        <v>4838</v>
      </c>
      <c r="Q3225" s="57" t="str">
        <f>MID(Tabla1[[#This Row],[Aplicación]],14,1)</f>
        <v>2</v>
      </c>
      <c r="R3225" s="35" t="s">
        <v>265</v>
      </c>
      <c r="S3225" s="57" t="str">
        <f>MID(Tabla1[[#This Row],[Aplicación]],6,2)</f>
        <v>11</v>
      </c>
      <c r="T3225" s="54" t="str">
        <f>VLOOKUP(Tabla1[[#This Row],[AREA]],Hoja1!A:B,2,FALSE)</f>
        <v>11. Salud pública y seguridad ciudadana</v>
      </c>
      <c r="U3225" s="57" t="str">
        <f>MID(Tabla1[[#This Row],[Aplicación]],9,4)</f>
        <v>1321</v>
      </c>
      <c r="V3225" s="54" t="str">
        <f>VLOOKUP(Tabla1[[#This Row],[PROGRAMA]],Hoja1!A:B,2,FALSE)</f>
        <v>1321. Policía municipal</v>
      </c>
      <c r="W3225" s="57" t="str">
        <f>MID(Tabla1[[#This Row],[Aplicación]],14,2)</f>
        <v>22</v>
      </c>
      <c r="X3225" s="57" t="str">
        <f>MID(Tabla1[[#This Row],[Aplicación]],14,6)</f>
        <v>22699</v>
      </c>
    </row>
    <row r="3226" spans="1:24" x14ac:dyDescent="0.25">
      <c r="A3226" s="60">
        <v>220240042791</v>
      </c>
      <c r="B3226" s="43" t="s">
        <v>390</v>
      </c>
      <c r="C3226" s="61">
        <v>45553</v>
      </c>
      <c r="D3226" s="60">
        <v>22024006553</v>
      </c>
      <c r="E3226" s="43" t="s">
        <v>1344</v>
      </c>
      <c r="F3226" s="62">
        <v>158.4</v>
      </c>
      <c r="G3226" s="43" t="s">
        <v>6203</v>
      </c>
      <c r="H3226" s="43" t="s">
        <v>6204</v>
      </c>
      <c r="I3226" s="69" t="s">
        <v>2930</v>
      </c>
      <c r="J3226" s="43" t="s">
        <v>499</v>
      </c>
      <c r="K3226" s="43" t="s">
        <v>499</v>
      </c>
      <c r="L3226" s="43" t="s">
        <v>413</v>
      </c>
      <c r="M3226" s="43" t="s">
        <v>585</v>
      </c>
      <c r="N3226" s="43" t="s">
        <v>539</v>
      </c>
      <c r="O3226" s="68" t="s">
        <v>326</v>
      </c>
      <c r="P3226" s="68" t="s">
        <v>4838</v>
      </c>
      <c r="Q3226" s="57" t="str">
        <f>MID(Tabla1[[#This Row],[Aplicación]],14,1)</f>
        <v>2</v>
      </c>
      <c r="R3226" s="35" t="s">
        <v>265</v>
      </c>
      <c r="S3226" s="57" t="str">
        <f>MID(Tabla1[[#This Row],[Aplicación]],6,2)</f>
        <v>11</v>
      </c>
      <c r="T3226" s="54" t="str">
        <f>VLOOKUP(Tabla1[[#This Row],[AREA]],Hoja1!A:B,2,FALSE)</f>
        <v>11. Salud pública y seguridad ciudadana</v>
      </c>
      <c r="U3226" s="57" t="str">
        <f>MID(Tabla1[[#This Row],[Aplicación]],9,4)</f>
        <v>1321</v>
      </c>
      <c r="V3226" s="54" t="str">
        <f>VLOOKUP(Tabla1[[#This Row],[PROGRAMA]],Hoja1!A:B,2,FALSE)</f>
        <v>1321. Policía municipal</v>
      </c>
      <c r="W3226" s="57" t="str">
        <f>MID(Tabla1[[#This Row],[Aplicación]],14,2)</f>
        <v>22</v>
      </c>
      <c r="X3226" s="57" t="str">
        <f>MID(Tabla1[[#This Row],[Aplicación]],14,6)</f>
        <v>22699</v>
      </c>
    </row>
    <row r="3227" spans="1:24" x14ac:dyDescent="0.25">
      <c r="A3227" s="60">
        <v>220239000773</v>
      </c>
      <c r="B3227" s="43" t="s">
        <v>390</v>
      </c>
      <c r="C3227" s="61">
        <v>45292</v>
      </c>
      <c r="D3227" s="60">
        <v>22024001218</v>
      </c>
      <c r="E3227" s="43" t="s">
        <v>1246</v>
      </c>
      <c r="F3227" s="62">
        <v>131496.69</v>
      </c>
      <c r="G3227" s="43" t="s">
        <v>42</v>
      </c>
      <c r="H3227" s="43" t="s">
        <v>1596</v>
      </c>
      <c r="I3227" s="69">
        <v>220</v>
      </c>
      <c r="J3227" s="43" t="s">
        <v>398</v>
      </c>
      <c r="K3227" s="43" t="s">
        <v>398</v>
      </c>
      <c r="L3227" s="43" t="s">
        <v>399</v>
      </c>
      <c r="M3227" s="43" t="s">
        <v>395</v>
      </c>
      <c r="N3227" s="43" t="s">
        <v>396</v>
      </c>
      <c r="O3227" s="52" t="s">
        <v>321</v>
      </c>
      <c r="P3227" s="63" t="s">
        <v>276</v>
      </c>
      <c r="Q3227" s="57" t="str">
        <f>MID(Tabla1[[#This Row],[Aplicación]],14,1)</f>
        <v>2</v>
      </c>
      <c r="R3227" s="35" t="s">
        <v>265</v>
      </c>
      <c r="S3227" s="57" t="str">
        <f>MID(Tabla1[[#This Row],[Aplicación]],6,2)</f>
        <v>11</v>
      </c>
      <c r="T3227" s="54" t="str">
        <f>VLOOKUP(Tabla1[[#This Row],[AREA]],Hoja1!A:B,2,FALSE)</f>
        <v>11. Salud pública y seguridad ciudadana</v>
      </c>
      <c r="U3227" s="57" t="str">
        <f>MID(Tabla1[[#This Row],[Aplicación]],9,4)</f>
        <v>1321</v>
      </c>
      <c r="V3227" s="54" t="str">
        <f>VLOOKUP(Tabla1[[#This Row],[PROGRAMA]],Hoja1!A:B,2,FALSE)</f>
        <v>1321. Policía municipal</v>
      </c>
      <c r="W3227" s="57" t="str">
        <f>MID(Tabla1[[#This Row],[Aplicación]],14,2)</f>
        <v>22</v>
      </c>
      <c r="X3227" s="57" t="str">
        <f>MID(Tabla1[[#This Row],[Aplicación]],14,6)</f>
        <v>22700</v>
      </c>
    </row>
    <row r="3228" spans="1:24" x14ac:dyDescent="0.25">
      <c r="A3228" s="60">
        <v>220229000836</v>
      </c>
      <c r="B3228" s="43" t="s">
        <v>390</v>
      </c>
      <c r="C3228" s="61">
        <v>45292</v>
      </c>
      <c r="D3228" s="60">
        <v>22024002145</v>
      </c>
      <c r="E3228" s="43" t="s">
        <v>1192</v>
      </c>
      <c r="F3228" s="62">
        <v>900000</v>
      </c>
      <c r="G3228" s="43" t="s">
        <v>408</v>
      </c>
      <c r="H3228" s="43" t="s">
        <v>409</v>
      </c>
      <c r="I3228" s="69">
        <v>220</v>
      </c>
      <c r="J3228" s="43" t="s">
        <v>410</v>
      </c>
      <c r="K3228" s="43" t="s">
        <v>410</v>
      </c>
      <c r="L3228" s="43" t="s">
        <v>399</v>
      </c>
      <c r="M3228" s="43" t="s">
        <v>395</v>
      </c>
      <c r="N3228" s="43" t="s">
        <v>396</v>
      </c>
      <c r="O3228" s="52" t="s">
        <v>321</v>
      </c>
      <c r="P3228" s="63" t="s">
        <v>276</v>
      </c>
      <c r="Q3228" s="57" t="str">
        <f>MID(Tabla1[[#This Row],[Aplicación]],14,1)</f>
        <v>2</v>
      </c>
      <c r="R3228" s="35" t="s">
        <v>265</v>
      </c>
      <c r="S3228" s="57" t="str">
        <f>MID(Tabla1[[#This Row],[Aplicación]],6,2)</f>
        <v>11</v>
      </c>
      <c r="T3228" s="54" t="str">
        <f>VLOOKUP(Tabla1[[#This Row],[AREA]],Hoja1!A:B,2,FALSE)</f>
        <v>11. Salud pública y seguridad ciudadana</v>
      </c>
      <c r="U3228" s="57" t="str">
        <f>MID(Tabla1[[#This Row],[Aplicación]],9,4)</f>
        <v>1321</v>
      </c>
      <c r="V3228" s="54" t="str">
        <f>VLOOKUP(Tabla1[[#This Row],[PROGRAMA]],Hoja1!A:B,2,FALSE)</f>
        <v>1321. Policía municipal</v>
      </c>
      <c r="W3228" s="57" t="str">
        <f>MID(Tabla1[[#This Row],[Aplicación]],14,2)</f>
        <v>22</v>
      </c>
      <c r="X3228" s="57" t="str">
        <f>MID(Tabla1[[#This Row],[Aplicación]],14,6)</f>
        <v>22701</v>
      </c>
    </row>
    <row r="3229" spans="1:24" x14ac:dyDescent="0.25">
      <c r="A3229" s="60">
        <v>220240003702</v>
      </c>
      <c r="B3229" s="43" t="s">
        <v>390</v>
      </c>
      <c r="C3229" s="61">
        <v>45351</v>
      </c>
      <c r="D3229" s="60">
        <v>22024002509</v>
      </c>
      <c r="E3229" s="43" t="s">
        <v>1473</v>
      </c>
      <c r="F3229" s="62">
        <v>3963.96</v>
      </c>
      <c r="G3229" s="43" t="s">
        <v>94</v>
      </c>
      <c r="H3229" s="43" t="s">
        <v>2536</v>
      </c>
      <c r="I3229" s="69">
        <v>220</v>
      </c>
      <c r="J3229" s="43" t="s">
        <v>393</v>
      </c>
      <c r="K3229" s="43" t="s">
        <v>393</v>
      </c>
      <c r="L3229" s="43" t="s">
        <v>399</v>
      </c>
      <c r="M3229" s="43" t="s">
        <v>585</v>
      </c>
      <c r="N3229" s="43" t="s">
        <v>539</v>
      </c>
      <c r="O3229" s="52" t="s">
        <v>326</v>
      </c>
      <c r="P3229" s="63" t="s">
        <v>276</v>
      </c>
      <c r="Q3229" s="57" t="str">
        <f>MID(Tabla1[[#This Row],[Aplicación]],14,1)</f>
        <v>2</v>
      </c>
      <c r="R3229" s="35" t="s">
        <v>265</v>
      </c>
      <c r="S3229" s="57" t="str">
        <f>MID(Tabla1[[#This Row],[Aplicación]],6,2)</f>
        <v>11</v>
      </c>
      <c r="T3229" s="54" t="str">
        <f>VLOOKUP(Tabla1[[#This Row],[AREA]],Hoja1!A:B,2,FALSE)</f>
        <v>11. Salud pública y seguridad ciudadana</v>
      </c>
      <c r="U3229" s="57" t="str">
        <f>MID(Tabla1[[#This Row],[Aplicación]],9,4)</f>
        <v>1321</v>
      </c>
      <c r="V3229" s="54" t="str">
        <f>VLOOKUP(Tabla1[[#This Row],[PROGRAMA]],Hoja1!A:B,2,FALSE)</f>
        <v>1321. Policía municipal</v>
      </c>
      <c r="W3229" s="57" t="str">
        <f>MID(Tabla1[[#This Row],[Aplicación]],14,2)</f>
        <v>22</v>
      </c>
      <c r="X3229" s="57" t="str">
        <f>MID(Tabla1[[#This Row],[Aplicación]],14,6)</f>
        <v>22706</v>
      </c>
    </row>
    <row r="3230" spans="1:24" x14ac:dyDescent="0.25">
      <c r="A3230" s="44">
        <v>220229000380</v>
      </c>
      <c r="B3230" s="45" t="s">
        <v>390</v>
      </c>
      <c r="C3230" s="50">
        <v>45292</v>
      </c>
      <c r="D3230" s="44">
        <v>22024002003</v>
      </c>
      <c r="E3230" s="45" t="s">
        <v>1222</v>
      </c>
      <c r="F3230" s="51">
        <v>276848</v>
      </c>
      <c r="G3230" s="45" t="s">
        <v>474</v>
      </c>
      <c r="H3230" s="45" t="s">
        <v>475</v>
      </c>
      <c r="I3230" s="53">
        <v>220</v>
      </c>
      <c r="J3230" s="45" t="s">
        <v>476</v>
      </c>
      <c r="K3230" s="45" t="s">
        <v>477</v>
      </c>
      <c r="L3230" s="45" t="s">
        <v>399</v>
      </c>
      <c r="M3230" s="45" t="s">
        <v>395</v>
      </c>
      <c r="N3230" s="45" t="s">
        <v>396</v>
      </c>
      <c r="O3230" s="52" t="s">
        <v>321</v>
      </c>
      <c r="P3230" s="63" t="s">
        <v>276</v>
      </c>
      <c r="Q3230" s="57" t="str">
        <f>MID(Tabla1[[#This Row],[Aplicación]],14,1)</f>
        <v>2</v>
      </c>
      <c r="R3230" s="35" t="s">
        <v>265</v>
      </c>
      <c r="S3230" s="57" t="str">
        <f>MID(Tabla1[[#This Row],[Aplicación]],6,2)</f>
        <v>11</v>
      </c>
      <c r="T3230" s="54" t="str">
        <f>VLOOKUP(Tabla1[[#This Row],[AREA]],Hoja1!A:B,2,FALSE)</f>
        <v>11. Salud pública y seguridad ciudadana</v>
      </c>
      <c r="U3230" s="57" t="str">
        <f>MID(Tabla1[[#This Row],[Aplicación]],9,4)</f>
        <v>1321</v>
      </c>
      <c r="V3230" s="54" t="str">
        <f>VLOOKUP(Tabla1[[#This Row],[PROGRAMA]],Hoja1!A:B,2,FALSE)</f>
        <v>1321. Policía municipal</v>
      </c>
      <c r="W3230" s="57" t="str">
        <f>MID(Tabla1[[#This Row],[Aplicación]],14,2)</f>
        <v>22</v>
      </c>
      <c r="X3230" s="57" t="str">
        <f>MID(Tabla1[[#This Row],[Aplicación]],14,6)</f>
        <v>22799</v>
      </c>
    </row>
    <row r="3231" spans="1:24" x14ac:dyDescent="0.25">
      <c r="A3231" s="60">
        <v>220240018405</v>
      </c>
      <c r="B3231" s="43" t="s">
        <v>390</v>
      </c>
      <c r="C3231" s="61">
        <v>45429</v>
      </c>
      <c r="D3231" s="60">
        <v>22024004597</v>
      </c>
      <c r="E3231" s="43" t="s">
        <v>1222</v>
      </c>
      <c r="F3231" s="62">
        <v>3515.05</v>
      </c>
      <c r="G3231" s="43" t="s">
        <v>3783</v>
      </c>
      <c r="H3231" s="43" t="s">
        <v>3784</v>
      </c>
      <c r="I3231" s="69" t="s">
        <v>2930</v>
      </c>
      <c r="J3231" s="43" t="s">
        <v>393</v>
      </c>
      <c r="K3231" s="43" t="s">
        <v>393</v>
      </c>
      <c r="L3231" s="43" t="s">
        <v>399</v>
      </c>
      <c r="M3231" s="43" t="s">
        <v>585</v>
      </c>
      <c r="N3231" s="43" t="s">
        <v>539</v>
      </c>
      <c r="O3231" s="68" t="s">
        <v>326</v>
      </c>
      <c r="P3231" s="68" t="s">
        <v>2931</v>
      </c>
      <c r="Q3231" s="57" t="s">
        <v>2932</v>
      </c>
      <c r="R3231" s="35" t="s">
        <v>265</v>
      </c>
      <c r="S3231" s="57" t="str">
        <f>MID(Tabla1[[#This Row],[Aplicación]],6,2)</f>
        <v>11</v>
      </c>
      <c r="T3231" s="54" t="str">
        <f>VLOOKUP(Tabla1[[#This Row],[AREA]],Hoja1!A:B,2,FALSE)</f>
        <v>11. Salud pública y seguridad ciudadana</v>
      </c>
      <c r="U3231" s="57" t="str">
        <f>MID(Tabla1[[#This Row],[Aplicación]],9,4)</f>
        <v>1321</v>
      </c>
      <c r="V3231" s="54" t="str">
        <f>VLOOKUP(Tabla1[[#This Row],[PROGRAMA]],Hoja1!A:B,2,FALSE)</f>
        <v>1321. Policía municipal</v>
      </c>
      <c r="W3231" s="57" t="str">
        <f>MID(Tabla1[[#This Row],[Aplicación]],14,2)</f>
        <v>22</v>
      </c>
      <c r="X3231" s="57" t="str">
        <f>MID(Tabla1[[#This Row],[Aplicación]],14,6)</f>
        <v>22799</v>
      </c>
    </row>
    <row r="3232" spans="1:24" x14ac:dyDescent="0.25">
      <c r="A3232" s="60">
        <v>220240013229</v>
      </c>
      <c r="B3232" s="43" t="s">
        <v>390</v>
      </c>
      <c r="C3232" s="61">
        <v>45408</v>
      </c>
      <c r="D3232" s="60">
        <v>22024004220</v>
      </c>
      <c r="E3232" s="43" t="s">
        <v>1222</v>
      </c>
      <c r="F3232" s="62">
        <v>4840</v>
      </c>
      <c r="G3232" s="43" t="s">
        <v>917</v>
      </c>
      <c r="H3232" s="43" t="s">
        <v>4232</v>
      </c>
      <c r="I3232" s="69" t="s">
        <v>2930</v>
      </c>
      <c r="J3232" s="43" t="s">
        <v>393</v>
      </c>
      <c r="K3232" s="43" t="s">
        <v>393</v>
      </c>
      <c r="L3232" s="43" t="s">
        <v>399</v>
      </c>
      <c r="M3232" s="43" t="s">
        <v>585</v>
      </c>
      <c r="N3232" s="43" t="s">
        <v>539</v>
      </c>
      <c r="O3232" s="68" t="s">
        <v>326</v>
      </c>
      <c r="P3232" s="68" t="s">
        <v>2931</v>
      </c>
      <c r="Q3232" s="57" t="s">
        <v>2932</v>
      </c>
      <c r="R3232" s="35" t="s">
        <v>265</v>
      </c>
      <c r="S3232" s="57" t="str">
        <f>MID(Tabla1[[#This Row],[Aplicación]],6,2)</f>
        <v>11</v>
      </c>
      <c r="T3232" s="54" t="str">
        <f>VLOOKUP(Tabla1[[#This Row],[AREA]],Hoja1!A:B,2,FALSE)</f>
        <v>11. Salud pública y seguridad ciudadana</v>
      </c>
      <c r="U3232" s="57" t="str">
        <f>MID(Tabla1[[#This Row],[Aplicación]],9,4)</f>
        <v>1321</v>
      </c>
      <c r="V3232" s="54" t="str">
        <f>VLOOKUP(Tabla1[[#This Row],[PROGRAMA]],Hoja1!A:B,2,FALSE)</f>
        <v>1321. Policía municipal</v>
      </c>
      <c r="W3232" s="57" t="str">
        <f>MID(Tabla1[[#This Row],[Aplicación]],14,2)</f>
        <v>22</v>
      </c>
      <c r="X3232" s="57" t="str">
        <f>MID(Tabla1[[#This Row],[Aplicación]],14,6)</f>
        <v>22799</v>
      </c>
    </row>
    <row r="3233" spans="1:24" x14ac:dyDescent="0.25">
      <c r="A3233" s="60">
        <v>220240036412</v>
      </c>
      <c r="B3233" s="43" t="s">
        <v>390</v>
      </c>
      <c r="C3233" s="61">
        <v>45512</v>
      </c>
      <c r="D3233" s="60">
        <v>22024005983</v>
      </c>
      <c r="E3233" s="43" t="s">
        <v>1222</v>
      </c>
      <c r="F3233" s="62">
        <v>348.48</v>
      </c>
      <c r="G3233" s="43" t="s">
        <v>723</v>
      </c>
      <c r="H3233" s="43" t="s">
        <v>4849</v>
      </c>
      <c r="I3233" s="69">
        <v>220</v>
      </c>
      <c r="J3233" s="43" t="s">
        <v>398</v>
      </c>
      <c r="K3233" s="43" t="s">
        <v>398</v>
      </c>
      <c r="L3233" s="43" t="s">
        <v>399</v>
      </c>
      <c r="M3233" s="43" t="s">
        <v>585</v>
      </c>
      <c r="N3233" s="43" t="s">
        <v>539</v>
      </c>
      <c r="O3233" s="68" t="s">
        <v>326</v>
      </c>
      <c r="P3233" s="68" t="s">
        <v>4838</v>
      </c>
      <c r="Q3233" s="57" t="str">
        <f>MID(Tabla1[[#This Row],[Aplicación]],14,1)</f>
        <v>2</v>
      </c>
      <c r="R3233" s="35" t="s">
        <v>265</v>
      </c>
      <c r="S3233" s="57" t="str">
        <f>MID(Tabla1[[#This Row],[Aplicación]],6,2)</f>
        <v>11</v>
      </c>
      <c r="T3233" s="54" t="str">
        <f>VLOOKUP(Tabla1[[#This Row],[AREA]],Hoja1!A:B,2,FALSE)</f>
        <v>11. Salud pública y seguridad ciudadana</v>
      </c>
      <c r="U3233" s="57" t="str">
        <f>MID(Tabla1[[#This Row],[Aplicación]],9,4)</f>
        <v>1321</v>
      </c>
      <c r="V3233" s="54" t="str">
        <f>VLOOKUP(Tabla1[[#This Row],[PROGRAMA]],Hoja1!A:B,2,FALSE)</f>
        <v>1321. Policía municipal</v>
      </c>
      <c r="W3233" s="57" t="str">
        <f>MID(Tabla1[[#This Row],[Aplicación]],14,2)</f>
        <v>22</v>
      </c>
      <c r="X3233" s="57" t="str">
        <f>MID(Tabla1[[#This Row],[Aplicación]],14,6)</f>
        <v>22799</v>
      </c>
    </row>
    <row r="3234" spans="1:24" x14ac:dyDescent="0.25">
      <c r="A3234" s="60">
        <v>220240036407</v>
      </c>
      <c r="B3234" s="43" t="s">
        <v>390</v>
      </c>
      <c r="C3234" s="61">
        <v>45512</v>
      </c>
      <c r="D3234" s="60">
        <v>22024005961</v>
      </c>
      <c r="E3234" s="43" t="s">
        <v>1222</v>
      </c>
      <c r="F3234" s="62">
        <v>1306.8</v>
      </c>
      <c r="G3234" s="43" t="s">
        <v>1078</v>
      </c>
      <c r="H3234" s="43" t="s">
        <v>4854</v>
      </c>
      <c r="I3234" s="69">
        <v>220</v>
      </c>
      <c r="J3234" s="43" t="s">
        <v>799</v>
      </c>
      <c r="K3234" s="43" t="s">
        <v>900</v>
      </c>
      <c r="L3234" s="43" t="s">
        <v>399</v>
      </c>
      <c r="M3234" s="43" t="s">
        <v>585</v>
      </c>
      <c r="N3234" s="43" t="s">
        <v>539</v>
      </c>
      <c r="O3234" s="68" t="s">
        <v>326</v>
      </c>
      <c r="P3234" s="68" t="s">
        <v>4838</v>
      </c>
      <c r="Q3234" s="57" t="str">
        <f>MID(Tabla1[[#This Row],[Aplicación]],14,1)</f>
        <v>2</v>
      </c>
      <c r="R3234" s="35" t="s">
        <v>265</v>
      </c>
      <c r="S3234" s="57" t="str">
        <f>MID(Tabla1[[#This Row],[Aplicación]],6,2)</f>
        <v>11</v>
      </c>
      <c r="T3234" s="54" t="str">
        <f>VLOOKUP(Tabla1[[#This Row],[AREA]],Hoja1!A:B,2,FALSE)</f>
        <v>11. Salud pública y seguridad ciudadana</v>
      </c>
      <c r="U3234" s="57" t="str">
        <f>MID(Tabla1[[#This Row],[Aplicación]],9,4)</f>
        <v>1321</v>
      </c>
      <c r="V3234" s="54" t="str">
        <f>VLOOKUP(Tabla1[[#This Row],[PROGRAMA]],Hoja1!A:B,2,FALSE)</f>
        <v>1321. Policía municipal</v>
      </c>
      <c r="W3234" s="57" t="str">
        <f>MID(Tabla1[[#This Row],[Aplicación]],14,2)</f>
        <v>22</v>
      </c>
      <c r="X3234" s="57" t="str">
        <f>MID(Tabla1[[#This Row],[Aplicación]],14,6)</f>
        <v>22799</v>
      </c>
    </row>
    <row r="3235" spans="1:24" x14ac:dyDescent="0.25">
      <c r="A3235" s="60">
        <v>220240035252</v>
      </c>
      <c r="B3235" s="43" t="s">
        <v>390</v>
      </c>
      <c r="C3235" s="61">
        <v>45505</v>
      </c>
      <c r="D3235" s="60">
        <v>22024005848</v>
      </c>
      <c r="E3235" s="43" t="s">
        <v>1222</v>
      </c>
      <c r="F3235" s="62">
        <v>5660.75</v>
      </c>
      <c r="G3235" s="43" t="s">
        <v>5004</v>
      </c>
      <c r="H3235" s="43" t="s">
        <v>5005</v>
      </c>
      <c r="I3235" s="69">
        <v>220</v>
      </c>
      <c r="J3235" s="43" t="s">
        <v>398</v>
      </c>
      <c r="K3235" s="43" t="s">
        <v>398</v>
      </c>
      <c r="L3235" s="43" t="s">
        <v>399</v>
      </c>
      <c r="M3235" s="43" t="s">
        <v>585</v>
      </c>
      <c r="N3235" s="43" t="s">
        <v>539</v>
      </c>
      <c r="O3235" s="68" t="s">
        <v>326</v>
      </c>
      <c r="P3235" s="68" t="s">
        <v>4838</v>
      </c>
      <c r="Q3235" s="57" t="str">
        <f>MID(Tabla1[[#This Row],[Aplicación]],14,1)</f>
        <v>2</v>
      </c>
      <c r="R3235" s="35" t="s">
        <v>265</v>
      </c>
      <c r="S3235" s="57" t="str">
        <f>MID(Tabla1[[#This Row],[Aplicación]],6,2)</f>
        <v>11</v>
      </c>
      <c r="T3235" s="54" t="str">
        <f>VLOOKUP(Tabla1[[#This Row],[AREA]],Hoja1!A:B,2,FALSE)</f>
        <v>11. Salud pública y seguridad ciudadana</v>
      </c>
      <c r="U3235" s="57" t="str">
        <f>MID(Tabla1[[#This Row],[Aplicación]],9,4)</f>
        <v>1321</v>
      </c>
      <c r="V3235" s="54" t="str">
        <f>VLOOKUP(Tabla1[[#This Row],[PROGRAMA]],Hoja1!A:B,2,FALSE)</f>
        <v>1321. Policía municipal</v>
      </c>
      <c r="W3235" s="57" t="str">
        <f>MID(Tabla1[[#This Row],[Aplicación]],14,2)</f>
        <v>22</v>
      </c>
      <c r="X3235" s="57" t="str">
        <f>MID(Tabla1[[#This Row],[Aplicación]],14,6)</f>
        <v>22799</v>
      </c>
    </row>
    <row r="3236" spans="1:24" x14ac:dyDescent="0.25">
      <c r="A3236" s="60">
        <v>220240029227</v>
      </c>
      <c r="B3236" s="43" t="s">
        <v>390</v>
      </c>
      <c r="C3236" s="61">
        <v>45477</v>
      </c>
      <c r="D3236" s="60">
        <v>22024004963</v>
      </c>
      <c r="E3236" s="43" t="s">
        <v>1222</v>
      </c>
      <c r="F3236" s="62">
        <v>100672</v>
      </c>
      <c r="G3236" s="43" t="s">
        <v>474</v>
      </c>
      <c r="H3236" s="43" t="s">
        <v>5439</v>
      </c>
      <c r="I3236" s="69">
        <v>220</v>
      </c>
      <c r="J3236" s="43" t="s">
        <v>476</v>
      </c>
      <c r="K3236" s="43" t="s">
        <v>477</v>
      </c>
      <c r="L3236" s="43" t="s">
        <v>399</v>
      </c>
      <c r="M3236" s="43" t="s">
        <v>395</v>
      </c>
      <c r="N3236" s="43" t="s">
        <v>396</v>
      </c>
      <c r="O3236" s="68" t="s">
        <v>321</v>
      </c>
      <c r="P3236" s="68" t="s">
        <v>4838</v>
      </c>
      <c r="Q3236" s="57" t="str">
        <f>MID(Tabla1[[#This Row],[Aplicación]],14,1)</f>
        <v>2</v>
      </c>
      <c r="R3236" s="35" t="s">
        <v>265</v>
      </c>
      <c r="S3236" s="57" t="str">
        <f>MID(Tabla1[[#This Row],[Aplicación]],6,2)</f>
        <v>11</v>
      </c>
      <c r="T3236" s="54" t="str">
        <f>VLOOKUP(Tabla1[[#This Row],[AREA]],Hoja1!A:B,2,FALSE)</f>
        <v>11. Salud pública y seguridad ciudadana</v>
      </c>
      <c r="U3236" s="57" t="str">
        <f>MID(Tabla1[[#This Row],[Aplicación]],9,4)</f>
        <v>1321</v>
      </c>
      <c r="V3236" s="54" t="str">
        <f>VLOOKUP(Tabla1[[#This Row],[PROGRAMA]],Hoja1!A:B,2,FALSE)</f>
        <v>1321. Policía municipal</v>
      </c>
      <c r="W3236" s="57" t="str">
        <f>MID(Tabla1[[#This Row],[Aplicación]],14,2)</f>
        <v>22</v>
      </c>
      <c r="X3236" s="57" t="str">
        <f>MID(Tabla1[[#This Row],[Aplicación]],14,6)</f>
        <v>22799</v>
      </c>
    </row>
    <row r="3237" spans="1:24" x14ac:dyDescent="0.25">
      <c r="A3237" s="60">
        <v>220240042267</v>
      </c>
      <c r="B3237" s="43" t="s">
        <v>390</v>
      </c>
      <c r="C3237" s="61">
        <v>45545</v>
      </c>
      <c r="D3237" s="60">
        <v>22024006444</v>
      </c>
      <c r="E3237" s="43" t="s">
        <v>1222</v>
      </c>
      <c r="F3237" s="62">
        <v>380</v>
      </c>
      <c r="G3237" s="43" t="s">
        <v>3405</v>
      </c>
      <c r="H3237" s="43" t="s">
        <v>5900</v>
      </c>
      <c r="I3237" s="69">
        <v>220</v>
      </c>
      <c r="J3237" s="43" t="s">
        <v>398</v>
      </c>
      <c r="K3237" s="43" t="s">
        <v>398</v>
      </c>
      <c r="L3237" s="43" t="s">
        <v>399</v>
      </c>
      <c r="M3237" s="43" t="s">
        <v>585</v>
      </c>
      <c r="N3237" s="43" t="s">
        <v>539</v>
      </c>
      <c r="O3237" s="68" t="s">
        <v>326</v>
      </c>
      <c r="P3237" s="68" t="s">
        <v>4838</v>
      </c>
      <c r="Q3237" s="57" t="str">
        <f>MID(Tabla1[[#This Row],[Aplicación]],14,1)</f>
        <v>2</v>
      </c>
      <c r="R3237" s="35" t="s">
        <v>265</v>
      </c>
      <c r="S3237" s="57" t="str">
        <f>MID(Tabla1[[#This Row],[Aplicación]],6,2)</f>
        <v>11</v>
      </c>
      <c r="T3237" s="54" t="str">
        <f>VLOOKUP(Tabla1[[#This Row],[AREA]],Hoja1!A:B,2,FALSE)</f>
        <v>11. Salud pública y seguridad ciudadana</v>
      </c>
      <c r="U3237" s="57" t="str">
        <f>MID(Tabla1[[#This Row],[Aplicación]],9,4)</f>
        <v>1321</v>
      </c>
      <c r="V3237" s="54" t="str">
        <f>VLOOKUP(Tabla1[[#This Row],[PROGRAMA]],Hoja1!A:B,2,FALSE)</f>
        <v>1321. Policía municipal</v>
      </c>
      <c r="W3237" s="57" t="str">
        <f>MID(Tabla1[[#This Row],[Aplicación]],14,2)</f>
        <v>22</v>
      </c>
      <c r="X3237" s="57" t="str">
        <f>MID(Tabla1[[#This Row],[Aplicación]],14,6)</f>
        <v>22799</v>
      </c>
    </row>
    <row r="3238" spans="1:24" x14ac:dyDescent="0.25">
      <c r="A3238" s="60">
        <v>220240042269</v>
      </c>
      <c r="B3238" s="43" t="s">
        <v>390</v>
      </c>
      <c r="C3238" s="61">
        <v>45545</v>
      </c>
      <c r="D3238" s="60">
        <v>22024006447</v>
      </c>
      <c r="E3238" s="43" t="s">
        <v>1222</v>
      </c>
      <c r="F3238" s="62">
        <v>242</v>
      </c>
      <c r="G3238" s="43" t="s">
        <v>26</v>
      </c>
      <c r="H3238" s="43" t="s">
        <v>5919</v>
      </c>
      <c r="I3238" s="69">
        <v>220</v>
      </c>
      <c r="J3238" s="43" t="s">
        <v>398</v>
      </c>
      <c r="K3238" s="43" t="s">
        <v>398</v>
      </c>
      <c r="L3238" s="43" t="s">
        <v>413</v>
      </c>
      <c r="M3238" s="43" t="s">
        <v>585</v>
      </c>
      <c r="N3238" s="43" t="s">
        <v>539</v>
      </c>
      <c r="O3238" s="68" t="s">
        <v>326</v>
      </c>
      <c r="P3238" s="68" t="s">
        <v>4838</v>
      </c>
      <c r="Q3238" s="57" t="str">
        <f>MID(Tabla1[[#This Row],[Aplicación]],14,1)</f>
        <v>2</v>
      </c>
      <c r="R3238" s="35" t="s">
        <v>265</v>
      </c>
      <c r="S3238" s="57" t="str">
        <f>MID(Tabla1[[#This Row],[Aplicación]],6,2)</f>
        <v>11</v>
      </c>
      <c r="T3238" s="54" t="str">
        <f>VLOOKUP(Tabla1[[#This Row],[AREA]],Hoja1!A:B,2,FALSE)</f>
        <v>11. Salud pública y seguridad ciudadana</v>
      </c>
      <c r="U3238" s="57" t="str">
        <f>MID(Tabla1[[#This Row],[Aplicación]],9,4)</f>
        <v>1321</v>
      </c>
      <c r="V3238" s="54" t="str">
        <f>VLOOKUP(Tabla1[[#This Row],[PROGRAMA]],Hoja1!A:B,2,FALSE)</f>
        <v>1321. Policía municipal</v>
      </c>
      <c r="W3238" s="57" t="str">
        <f>MID(Tabla1[[#This Row],[Aplicación]],14,2)</f>
        <v>22</v>
      </c>
      <c r="X3238" s="57" t="str">
        <f>MID(Tabla1[[#This Row],[Aplicación]],14,6)</f>
        <v>22799</v>
      </c>
    </row>
    <row r="3239" spans="1:24" x14ac:dyDescent="0.25">
      <c r="A3239" s="60">
        <v>220240042923</v>
      </c>
      <c r="B3239" s="43" t="s">
        <v>390</v>
      </c>
      <c r="C3239" s="61">
        <v>45554</v>
      </c>
      <c r="D3239" s="60">
        <v>22024006677</v>
      </c>
      <c r="E3239" s="43" t="s">
        <v>1222</v>
      </c>
      <c r="F3239" s="62">
        <v>5989.5</v>
      </c>
      <c r="G3239" s="43" t="s">
        <v>5004</v>
      </c>
      <c r="H3239" s="43" t="s">
        <v>6149</v>
      </c>
      <c r="I3239" s="69" t="s">
        <v>2930</v>
      </c>
      <c r="J3239" s="43" t="s">
        <v>398</v>
      </c>
      <c r="K3239" s="43" t="s">
        <v>398</v>
      </c>
      <c r="L3239" s="43" t="s">
        <v>399</v>
      </c>
      <c r="M3239" s="43" t="s">
        <v>585</v>
      </c>
      <c r="N3239" s="43" t="s">
        <v>539</v>
      </c>
      <c r="O3239" s="68" t="s">
        <v>326</v>
      </c>
      <c r="P3239" s="68" t="s">
        <v>4838</v>
      </c>
      <c r="Q3239" s="57" t="str">
        <f>MID(Tabla1[[#This Row],[Aplicación]],14,1)</f>
        <v>2</v>
      </c>
      <c r="R3239" s="35" t="s">
        <v>265</v>
      </c>
      <c r="S3239" s="57" t="str">
        <f>MID(Tabla1[[#This Row],[Aplicación]],6,2)</f>
        <v>11</v>
      </c>
      <c r="T3239" s="54" t="str">
        <f>VLOOKUP(Tabla1[[#This Row],[AREA]],Hoja1!A:B,2,FALSE)</f>
        <v>11. Salud pública y seguridad ciudadana</v>
      </c>
      <c r="U3239" s="57" t="str">
        <f>MID(Tabla1[[#This Row],[Aplicación]],9,4)</f>
        <v>1321</v>
      </c>
      <c r="V3239" s="54" t="str">
        <f>VLOOKUP(Tabla1[[#This Row],[PROGRAMA]],Hoja1!A:B,2,FALSE)</f>
        <v>1321. Policía municipal</v>
      </c>
      <c r="W3239" s="57" t="str">
        <f>MID(Tabla1[[#This Row],[Aplicación]],14,2)</f>
        <v>22</v>
      </c>
      <c r="X3239" s="57" t="str">
        <f>MID(Tabla1[[#This Row],[Aplicación]],14,6)</f>
        <v>22799</v>
      </c>
    </row>
    <row r="3240" spans="1:24" x14ac:dyDescent="0.25">
      <c r="A3240" s="60">
        <v>220240044417</v>
      </c>
      <c r="B3240" s="43" t="s">
        <v>390</v>
      </c>
      <c r="C3240" s="61">
        <v>45562</v>
      </c>
      <c r="D3240" s="60">
        <v>22024006808</v>
      </c>
      <c r="E3240" s="43" t="s">
        <v>1222</v>
      </c>
      <c r="F3240" s="62">
        <v>459.8</v>
      </c>
      <c r="G3240" s="43" t="s">
        <v>917</v>
      </c>
      <c r="H3240" s="43" t="s">
        <v>6221</v>
      </c>
      <c r="I3240" s="69" t="s">
        <v>2930</v>
      </c>
      <c r="J3240" s="43" t="s">
        <v>393</v>
      </c>
      <c r="K3240" s="43" t="s">
        <v>393</v>
      </c>
      <c r="L3240" s="43" t="s">
        <v>399</v>
      </c>
      <c r="M3240" s="43" t="s">
        <v>585</v>
      </c>
      <c r="N3240" s="43" t="s">
        <v>539</v>
      </c>
      <c r="O3240" s="68" t="s">
        <v>326</v>
      </c>
      <c r="P3240" s="68" t="s">
        <v>4838</v>
      </c>
      <c r="Q3240" s="57" t="str">
        <f>MID(Tabla1[[#This Row],[Aplicación]],14,1)</f>
        <v>2</v>
      </c>
      <c r="R3240" s="35" t="s">
        <v>265</v>
      </c>
      <c r="S3240" s="57" t="str">
        <f>MID(Tabla1[[#This Row],[Aplicación]],6,2)</f>
        <v>11</v>
      </c>
      <c r="T3240" s="54" t="str">
        <f>VLOOKUP(Tabla1[[#This Row],[AREA]],Hoja1!A:B,2,FALSE)</f>
        <v>11. Salud pública y seguridad ciudadana</v>
      </c>
      <c r="U3240" s="57" t="str">
        <f>MID(Tabla1[[#This Row],[Aplicación]],9,4)</f>
        <v>1321</v>
      </c>
      <c r="V3240" s="54" t="str">
        <f>VLOOKUP(Tabla1[[#This Row],[PROGRAMA]],Hoja1!A:B,2,FALSE)</f>
        <v>1321. Policía municipal</v>
      </c>
      <c r="W3240" s="57" t="str">
        <f>MID(Tabla1[[#This Row],[Aplicación]],14,2)</f>
        <v>22</v>
      </c>
      <c r="X3240" s="57" t="str">
        <f>MID(Tabla1[[#This Row],[Aplicación]],14,6)</f>
        <v>22799</v>
      </c>
    </row>
    <row r="3241" spans="1:24" x14ac:dyDescent="0.25">
      <c r="A3241" s="60">
        <v>220240000483</v>
      </c>
      <c r="B3241" s="43" t="s">
        <v>658</v>
      </c>
      <c r="C3241" s="61">
        <v>45317</v>
      </c>
      <c r="D3241" s="60">
        <v>22024000039</v>
      </c>
      <c r="E3241" s="43" t="s">
        <v>1316</v>
      </c>
      <c r="F3241" s="62">
        <v>77.61</v>
      </c>
      <c r="G3241" s="43" t="s">
        <v>820</v>
      </c>
      <c r="H3241" s="43" t="s">
        <v>1735</v>
      </c>
      <c r="I3241" s="69">
        <v>240</v>
      </c>
      <c r="J3241" s="43" t="s">
        <v>674</v>
      </c>
      <c r="K3241" s="43" t="s">
        <v>393</v>
      </c>
      <c r="L3241" s="43" t="s">
        <v>399</v>
      </c>
      <c r="M3241" s="43" t="s">
        <v>585</v>
      </c>
      <c r="N3241" s="43" t="s">
        <v>539</v>
      </c>
      <c r="O3241" s="52" t="s">
        <v>326</v>
      </c>
      <c r="P3241" s="63" t="s">
        <v>276</v>
      </c>
      <c r="Q3241" s="57" t="str">
        <f>MID(Tabla1[[#This Row],[Aplicación]],14,1)</f>
        <v>2</v>
      </c>
      <c r="R3241" s="35" t="s">
        <v>265</v>
      </c>
      <c r="S3241" s="57" t="str">
        <f>MID(Tabla1[[#This Row],[Aplicación]],6,2)</f>
        <v>11</v>
      </c>
      <c r="T3241" s="54" t="str">
        <f>VLOOKUP(Tabla1[[#This Row],[AREA]],Hoja1!A:B,2,FALSE)</f>
        <v>11. Salud pública y seguridad ciudadana</v>
      </c>
      <c r="U3241" s="57" t="str">
        <f>MID(Tabla1[[#This Row],[Aplicación]],9,4)</f>
        <v>1351</v>
      </c>
      <c r="V3241" s="54" t="str">
        <f>VLOOKUP(Tabla1[[#This Row],[PROGRAMA]],Hoja1!A:B,2,FALSE)</f>
        <v>1351. Protección civil</v>
      </c>
      <c r="W3241" s="57" t="str">
        <f>MID(Tabla1[[#This Row],[Aplicación]],14,2)</f>
        <v>22</v>
      </c>
      <c r="X3241" s="57" t="str">
        <f>MID(Tabla1[[#This Row],[Aplicación]],14,6)</f>
        <v>224</v>
      </c>
    </row>
    <row r="3242" spans="1:24" x14ac:dyDescent="0.25">
      <c r="A3242" s="60">
        <v>220240000484</v>
      </c>
      <c r="B3242" s="43" t="s">
        <v>658</v>
      </c>
      <c r="C3242" s="61">
        <v>45317</v>
      </c>
      <c r="D3242" s="60">
        <v>22024000040</v>
      </c>
      <c r="E3242" s="43" t="s">
        <v>1316</v>
      </c>
      <c r="F3242" s="62">
        <v>77.61</v>
      </c>
      <c r="G3242" s="43" t="s">
        <v>820</v>
      </c>
      <c r="H3242" s="43" t="s">
        <v>1736</v>
      </c>
      <c r="I3242" s="69">
        <v>240</v>
      </c>
      <c r="J3242" s="43" t="s">
        <v>674</v>
      </c>
      <c r="K3242" s="43" t="s">
        <v>393</v>
      </c>
      <c r="L3242" s="43" t="s">
        <v>399</v>
      </c>
      <c r="M3242" s="43" t="s">
        <v>585</v>
      </c>
      <c r="N3242" s="43" t="s">
        <v>539</v>
      </c>
      <c r="O3242" s="52" t="s">
        <v>326</v>
      </c>
      <c r="P3242" s="63" t="s">
        <v>276</v>
      </c>
      <c r="Q3242" s="57" t="str">
        <f>MID(Tabla1[[#This Row],[Aplicación]],14,1)</f>
        <v>2</v>
      </c>
      <c r="R3242" s="35" t="s">
        <v>265</v>
      </c>
      <c r="S3242" s="57" t="str">
        <f>MID(Tabla1[[#This Row],[Aplicación]],6,2)</f>
        <v>11</v>
      </c>
      <c r="T3242" s="54" t="str">
        <f>VLOOKUP(Tabla1[[#This Row],[AREA]],Hoja1!A:B,2,FALSE)</f>
        <v>11. Salud pública y seguridad ciudadana</v>
      </c>
      <c r="U3242" s="57" t="str">
        <f>MID(Tabla1[[#This Row],[Aplicación]],9,4)</f>
        <v>1351</v>
      </c>
      <c r="V3242" s="54" t="str">
        <f>VLOOKUP(Tabla1[[#This Row],[PROGRAMA]],Hoja1!A:B,2,FALSE)</f>
        <v>1351. Protección civil</v>
      </c>
      <c r="W3242" s="57" t="str">
        <f>MID(Tabla1[[#This Row],[Aplicación]],14,2)</f>
        <v>22</v>
      </c>
      <c r="X3242" s="57" t="str">
        <f>MID(Tabla1[[#This Row],[Aplicación]],14,6)</f>
        <v>224</v>
      </c>
    </row>
    <row r="3243" spans="1:24" x14ac:dyDescent="0.25">
      <c r="A3243" s="60">
        <v>220240000485</v>
      </c>
      <c r="B3243" s="43" t="s">
        <v>658</v>
      </c>
      <c r="C3243" s="61">
        <v>45317</v>
      </c>
      <c r="D3243" s="60">
        <v>22024000041</v>
      </c>
      <c r="E3243" s="43" t="s">
        <v>1316</v>
      </c>
      <c r="F3243" s="62">
        <v>77.61</v>
      </c>
      <c r="G3243" s="43" t="s">
        <v>820</v>
      </c>
      <c r="H3243" s="43" t="s">
        <v>1737</v>
      </c>
      <c r="I3243" s="69">
        <v>240</v>
      </c>
      <c r="J3243" s="43" t="s">
        <v>674</v>
      </c>
      <c r="K3243" s="43" t="s">
        <v>393</v>
      </c>
      <c r="L3243" s="43" t="s">
        <v>399</v>
      </c>
      <c r="M3243" s="43" t="s">
        <v>585</v>
      </c>
      <c r="N3243" s="43" t="s">
        <v>539</v>
      </c>
      <c r="O3243" s="52" t="s">
        <v>326</v>
      </c>
      <c r="P3243" s="63" t="s">
        <v>276</v>
      </c>
      <c r="Q3243" s="57" t="str">
        <f>MID(Tabla1[[#This Row],[Aplicación]],14,1)</f>
        <v>2</v>
      </c>
      <c r="R3243" s="35" t="s">
        <v>265</v>
      </c>
      <c r="S3243" s="57" t="str">
        <f>MID(Tabla1[[#This Row],[Aplicación]],6,2)</f>
        <v>11</v>
      </c>
      <c r="T3243" s="54" t="str">
        <f>VLOOKUP(Tabla1[[#This Row],[AREA]],Hoja1!A:B,2,FALSE)</f>
        <v>11. Salud pública y seguridad ciudadana</v>
      </c>
      <c r="U3243" s="57" t="str">
        <f>MID(Tabla1[[#This Row],[Aplicación]],9,4)</f>
        <v>1351</v>
      </c>
      <c r="V3243" s="54" t="str">
        <f>VLOOKUP(Tabla1[[#This Row],[PROGRAMA]],Hoja1!A:B,2,FALSE)</f>
        <v>1351. Protección civil</v>
      </c>
      <c r="W3243" s="57" t="str">
        <f>MID(Tabla1[[#This Row],[Aplicación]],14,2)</f>
        <v>22</v>
      </c>
      <c r="X3243" s="57" t="str">
        <f>MID(Tabla1[[#This Row],[Aplicación]],14,6)</f>
        <v>224</v>
      </c>
    </row>
    <row r="3244" spans="1:24" x14ac:dyDescent="0.25">
      <c r="A3244" s="60">
        <v>220240029214</v>
      </c>
      <c r="B3244" s="43" t="s">
        <v>702</v>
      </c>
      <c r="C3244" s="61">
        <v>45476</v>
      </c>
      <c r="D3244" s="60">
        <v>22024001013</v>
      </c>
      <c r="E3244" s="43" t="s">
        <v>1423</v>
      </c>
      <c r="F3244" s="62">
        <v>699.11</v>
      </c>
      <c r="G3244" s="43" t="s">
        <v>814</v>
      </c>
      <c r="H3244" s="43" t="s">
        <v>5504</v>
      </c>
      <c r="I3244" s="69">
        <v>300</v>
      </c>
      <c r="J3244" s="43" t="s">
        <v>420</v>
      </c>
      <c r="K3244" s="43" t="s">
        <v>420</v>
      </c>
      <c r="L3244" s="43" t="s">
        <v>413</v>
      </c>
      <c r="M3244" s="43" t="s">
        <v>395</v>
      </c>
      <c r="N3244" s="43" t="s">
        <v>396</v>
      </c>
      <c r="O3244" s="68" t="s">
        <v>325</v>
      </c>
      <c r="P3244" s="68" t="s">
        <v>4838</v>
      </c>
      <c r="Q3244" s="57" t="str">
        <f>MID(Tabla1[[#This Row],[Aplicación]],14,1)</f>
        <v>2</v>
      </c>
      <c r="R3244" s="35" t="s">
        <v>265</v>
      </c>
      <c r="S3244" s="57" t="str">
        <f>MID(Tabla1[[#This Row],[Aplicación]],6,2)</f>
        <v>11</v>
      </c>
      <c r="T3244" s="54" t="str">
        <f>VLOOKUP(Tabla1[[#This Row],[AREA]],Hoja1!A:B,2,FALSE)</f>
        <v>11. Salud pública y seguridad ciudadana</v>
      </c>
      <c r="U3244" s="57" t="str">
        <f>MID(Tabla1[[#This Row],[Aplicación]],9,4)</f>
        <v>1321</v>
      </c>
      <c r="V3244" s="54" t="str">
        <f>VLOOKUP(Tabla1[[#This Row],[PROGRAMA]],Hoja1!A:B,2,FALSE)</f>
        <v>1321. Policía municipal</v>
      </c>
      <c r="W3244" s="57" t="str">
        <f>MID(Tabla1[[#This Row],[Aplicación]],14,2)</f>
        <v>21</v>
      </c>
      <c r="X3244" s="57" t="str">
        <f>MID(Tabla1[[#This Row],[Aplicación]],14,6)</f>
        <v>214</v>
      </c>
    </row>
    <row r="3245" spans="1:24" x14ac:dyDescent="0.25">
      <c r="A3245" s="60">
        <v>220240008488</v>
      </c>
      <c r="B3245" s="43" t="s">
        <v>658</v>
      </c>
      <c r="C3245" s="61">
        <v>45377</v>
      </c>
      <c r="D3245" s="60">
        <v>22024003119</v>
      </c>
      <c r="E3245" s="43" t="s">
        <v>1316</v>
      </c>
      <c r="F3245" s="62">
        <v>1447.75</v>
      </c>
      <c r="G3245" s="43" t="s">
        <v>344</v>
      </c>
      <c r="H3245" s="43" t="s">
        <v>2216</v>
      </c>
      <c r="I3245" s="69">
        <v>240</v>
      </c>
      <c r="J3245" s="43" t="s">
        <v>398</v>
      </c>
      <c r="K3245" s="43" t="s">
        <v>398</v>
      </c>
      <c r="L3245" s="43" t="s">
        <v>399</v>
      </c>
      <c r="M3245" s="43" t="s">
        <v>585</v>
      </c>
      <c r="N3245" s="43" t="s">
        <v>539</v>
      </c>
      <c r="O3245" s="52" t="s">
        <v>326</v>
      </c>
      <c r="P3245" s="63" t="s">
        <v>276</v>
      </c>
      <c r="Q3245" s="57" t="str">
        <f>MID(Tabla1[[#This Row],[Aplicación]],14,1)</f>
        <v>2</v>
      </c>
      <c r="R3245" s="35" t="s">
        <v>265</v>
      </c>
      <c r="S3245" s="57" t="str">
        <f>MID(Tabla1[[#This Row],[Aplicación]],6,2)</f>
        <v>11</v>
      </c>
      <c r="T3245" s="54" t="str">
        <f>VLOOKUP(Tabla1[[#This Row],[AREA]],Hoja1!A:B,2,FALSE)</f>
        <v>11. Salud pública y seguridad ciudadana</v>
      </c>
      <c r="U3245" s="57" t="str">
        <f>MID(Tabla1[[#This Row],[Aplicación]],9,4)</f>
        <v>1351</v>
      </c>
      <c r="V3245" s="54" t="str">
        <f>VLOOKUP(Tabla1[[#This Row],[PROGRAMA]],Hoja1!A:B,2,FALSE)</f>
        <v>1351. Protección civil</v>
      </c>
      <c r="W3245" s="57" t="str">
        <f>MID(Tabla1[[#This Row],[Aplicación]],14,2)</f>
        <v>22</v>
      </c>
      <c r="X3245" s="57" t="str">
        <f>MID(Tabla1[[#This Row],[Aplicación]],14,6)</f>
        <v>224</v>
      </c>
    </row>
    <row r="3246" spans="1:24" x14ac:dyDescent="0.25">
      <c r="A3246" s="60">
        <v>220240027323</v>
      </c>
      <c r="B3246" s="43" t="s">
        <v>658</v>
      </c>
      <c r="C3246" s="61">
        <v>45469</v>
      </c>
      <c r="D3246" s="60">
        <v>22024005177</v>
      </c>
      <c r="E3246" s="43" t="s">
        <v>1316</v>
      </c>
      <c r="F3246" s="62">
        <v>63.94</v>
      </c>
      <c r="G3246" s="43" t="s">
        <v>820</v>
      </c>
      <c r="H3246" s="43" t="s">
        <v>2950</v>
      </c>
      <c r="I3246" s="69" t="s">
        <v>2951</v>
      </c>
      <c r="J3246" s="43" t="s">
        <v>674</v>
      </c>
      <c r="K3246" s="43" t="s">
        <v>393</v>
      </c>
      <c r="L3246" s="43" t="s">
        <v>399</v>
      </c>
      <c r="M3246" s="43" t="s">
        <v>585</v>
      </c>
      <c r="N3246" s="43" t="s">
        <v>539</v>
      </c>
      <c r="O3246" s="68" t="s">
        <v>326</v>
      </c>
      <c r="P3246" s="68" t="s">
        <v>2931</v>
      </c>
      <c r="Q3246" s="57" t="s">
        <v>2932</v>
      </c>
      <c r="R3246" s="35" t="s">
        <v>265</v>
      </c>
      <c r="S3246" s="57" t="str">
        <f>MID(Tabla1[[#This Row],[Aplicación]],6,2)</f>
        <v>11</v>
      </c>
      <c r="T3246" s="54" t="str">
        <f>VLOOKUP(Tabla1[[#This Row],[AREA]],Hoja1!A:B,2,FALSE)</f>
        <v>11. Salud pública y seguridad ciudadana</v>
      </c>
      <c r="U3246" s="57" t="str">
        <f>MID(Tabla1[[#This Row],[Aplicación]],9,4)</f>
        <v>1351</v>
      </c>
      <c r="V3246" s="54" t="str">
        <f>VLOOKUP(Tabla1[[#This Row],[PROGRAMA]],Hoja1!A:B,2,FALSE)</f>
        <v>1351. Protección civil</v>
      </c>
      <c r="W3246" s="57" t="str">
        <f>MID(Tabla1[[#This Row],[Aplicación]],14,2)</f>
        <v>22</v>
      </c>
      <c r="X3246" s="57" t="str">
        <f>MID(Tabla1[[#This Row],[Aplicación]],14,6)</f>
        <v>224</v>
      </c>
    </row>
    <row r="3247" spans="1:24" x14ac:dyDescent="0.25">
      <c r="A3247" s="60">
        <v>220240038170</v>
      </c>
      <c r="B3247" s="43" t="s">
        <v>702</v>
      </c>
      <c r="C3247" s="61">
        <v>45523</v>
      </c>
      <c r="D3247" s="60">
        <v>22024001011</v>
      </c>
      <c r="E3247" s="43" t="s">
        <v>1423</v>
      </c>
      <c r="F3247" s="62">
        <v>133.1</v>
      </c>
      <c r="G3247" s="43" t="s">
        <v>809</v>
      </c>
      <c r="H3247" s="43" t="s">
        <v>5590</v>
      </c>
      <c r="I3247" s="69">
        <v>300</v>
      </c>
      <c r="J3247" s="43" t="s">
        <v>398</v>
      </c>
      <c r="K3247" s="43" t="s">
        <v>398</v>
      </c>
      <c r="L3247" s="43" t="s">
        <v>399</v>
      </c>
      <c r="M3247" s="43" t="s">
        <v>395</v>
      </c>
      <c r="N3247" s="43" t="s">
        <v>396</v>
      </c>
      <c r="O3247" s="68" t="s">
        <v>325</v>
      </c>
      <c r="P3247" s="68" t="s">
        <v>4838</v>
      </c>
      <c r="Q3247" s="57" t="str">
        <f>MID(Tabla1[[#This Row],[Aplicación]],14,1)</f>
        <v>2</v>
      </c>
      <c r="R3247" s="35" t="s">
        <v>265</v>
      </c>
      <c r="S3247" s="57" t="str">
        <f>MID(Tabla1[[#This Row],[Aplicación]],6,2)</f>
        <v>11</v>
      </c>
      <c r="T3247" s="54" t="str">
        <f>VLOOKUP(Tabla1[[#This Row],[AREA]],Hoja1!A:B,2,FALSE)</f>
        <v>11. Salud pública y seguridad ciudadana</v>
      </c>
      <c r="U3247" s="57" t="str">
        <f>MID(Tabla1[[#This Row],[Aplicación]],9,4)</f>
        <v>1321</v>
      </c>
      <c r="V3247" s="54" t="str">
        <f>VLOOKUP(Tabla1[[#This Row],[PROGRAMA]],Hoja1!A:B,2,FALSE)</f>
        <v>1321. Policía municipal</v>
      </c>
      <c r="W3247" s="57" t="str">
        <f>MID(Tabla1[[#This Row],[Aplicación]],14,2)</f>
        <v>21</v>
      </c>
      <c r="X3247" s="57" t="str">
        <f>MID(Tabla1[[#This Row],[Aplicación]],14,6)</f>
        <v>214</v>
      </c>
    </row>
    <row r="3248" spans="1:24" x14ac:dyDescent="0.25">
      <c r="A3248" s="60">
        <v>220240041044</v>
      </c>
      <c r="B3248" s="43" t="s">
        <v>702</v>
      </c>
      <c r="C3248" s="61">
        <v>45533</v>
      </c>
      <c r="D3248" s="60">
        <v>22024001011</v>
      </c>
      <c r="E3248" s="43" t="s">
        <v>1423</v>
      </c>
      <c r="F3248" s="62">
        <v>901.45</v>
      </c>
      <c r="G3248" s="43" t="s">
        <v>809</v>
      </c>
      <c r="H3248" s="43" t="s">
        <v>5591</v>
      </c>
      <c r="I3248" s="69">
        <v>300</v>
      </c>
      <c r="J3248" s="43" t="s">
        <v>398</v>
      </c>
      <c r="K3248" s="43" t="s">
        <v>398</v>
      </c>
      <c r="L3248" s="43" t="s">
        <v>399</v>
      </c>
      <c r="M3248" s="43" t="s">
        <v>395</v>
      </c>
      <c r="N3248" s="43" t="s">
        <v>396</v>
      </c>
      <c r="O3248" s="68" t="s">
        <v>325</v>
      </c>
      <c r="P3248" s="68" t="s">
        <v>4838</v>
      </c>
      <c r="Q3248" s="57" t="str">
        <f>MID(Tabla1[[#This Row],[Aplicación]],14,1)</f>
        <v>2</v>
      </c>
      <c r="R3248" s="35" t="s">
        <v>265</v>
      </c>
      <c r="S3248" s="57" t="str">
        <f>MID(Tabla1[[#This Row],[Aplicación]],6,2)</f>
        <v>11</v>
      </c>
      <c r="T3248" s="54" t="str">
        <f>VLOOKUP(Tabla1[[#This Row],[AREA]],Hoja1!A:B,2,FALSE)</f>
        <v>11. Salud pública y seguridad ciudadana</v>
      </c>
      <c r="U3248" s="57" t="str">
        <f>MID(Tabla1[[#This Row],[Aplicación]],9,4)</f>
        <v>1321</v>
      </c>
      <c r="V3248" s="54" t="str">
        <f>VLOOKUP(Tabla1[[#This Row],[PROGRAMA]],Hoja1!A:B,2,FALSE)</f>
        <v>1321. Policía municipal</v>
      </c>
      <c r="W3248" s="57" t="str">
        <f>MID(Tabla1[[#This Row],[Aplicación]],14,2)</f>
        <v>21</v>
      </c>
      <c r="X3248" s="57" t="str">
        <f>MID(Tabla1[[#This Row],[Aplicación]],14,6)</f>
        <v>214</v>
      </c>
    </row>
    <row r="3249" spans="1:24" x14ac:dyDescent="0.25">
      <c r="A3249" s="60">
        <v>220240041442</v>
      </c>
      <c r="B3249" s="43" t="s">
        <v>702</v>
      </c>
      <c r="C3249" s="61">
        <v>45538</v>
      </c>
      <c r="D3249" s="60">
        <v>22024001011</v>
      </c>
      <c r="E3249" s="43" t="s">
        <v>1423</v>
      </c>
      <c r="F3249" s="62">
        <v>526.47</v>
      </c>
      <c r="G3249" s="43" t="s">
        <v>766</v>
      </c>
      <c r="H3249" s="43" t="s">
        <v>5648</v>
      </c>
      <c r="I3249" s="69">
        <v>300</v>
      </c>
      <c r="J3249" s="43" t="s">
        <v>398</v>
      </c>
      <c r="K3249" s="43" t="s">
        <v>398</v>
      </c>
      <c r="L3249" s="43" t="s">
        <v>399</v>
      </c>
      <c r="M3249" s="43" t="s">
        <v>395</v>
      </c>
      <c r="N3249" s="43" t="s">
        <v>396</v>
      </c>
      <c r="O3249" s="68" t="s">
        <v>325</v>
      </c>
      <c r="P3249" s="68" t="s">
        <v>4838</v>
      </c>
      <c r="Q3249" s="57" t="str">
        <f>MID(Tabla1[[#This Row],[Aplicación]],14,1)</f>
        <v>2</v>
      </c>
      <c r="R3249" s="35" t="s">
        <v>265</v>
      </c>
      <c r="S3249" s="57" t="str">
        <f>MID(Tabla1[[#This Row],[Aplicación]],6,2)</f>
        <v>11</v>
      </c>
      <c r="T3249" s="54" t="str">
        <f>VLOOKUP(Tabla1[[#This Row],[AREA]],Hoja1!A:B,2,FALSE)</f>
        <v>11. Salud pública y seguridad ciudadana</v>
      </c>
      <c r="U3249" s="57" t="str">
        <f>MID(Tabla1[[#This Row],[Aplicación]],9,4)</f>
        <v>1321</v>
      </c>
      <c r="V3249" s="54" t="str">
        <f>VLOOKUP(Tabla1[[#This Row],[PROGRAMA]],Hoja1!A:B,2,FALSE)</f>
        <v>1321. Policía municipal</v>
      </c>
      <c r="W3249" s="57" t="str">
        <f>MID(Tabla1[[#This Row],[Aplicación]],14,2)</f>
        <v>21</v>
      </c>
      <c r="X3249" s="57" t="str">
        <f>MID(Tabla1[[#This Row],[Aplicación]],14,6)</f>
        <v>214</v>
      </c>
    </row>
    <row r="3250" spans="1:24" x14ac:dyDescent="0.25">
      <c r="A3250" s="60">
        <v>220240041039</v>
      </c>
      <c r="B3250" s="43" t="s">
        <v>702</v>
      </c>
      <c r="C3250" s="61">
        <v>45533</v>
      </c>
      <c r="D3250" s="60">
        <v>22024001011</v>
      </c>
      <c r="E3250" s="43" t="s">
        <v>1423</v>
      </c>
      <c r="F3250" s="62">
        <v>533.21</v>
      </c>
      <c r="G3250" s="43" t="s">
        <v>767</v>
      </c>
      <c r="H3250" s="43" t="s">
        <v>5662</v>
      </c>
      <c r="I3250" s="69">
        <v>300</v>
      </c>
      <c r="J3250" s="43" t="s">
        <v>398</v>
      </c>
      <c r="K3250" s="43" t="s">
        <v>398</v>
      </c>
      <c r="L3250" s="43" t="s">
        <v>399</v>
      </c>
      <c r="M3250" s="43" t="s">
        <v>395</v>
      </c>
      <c r="N3250" s="43" t="s">
        <v>396</v>
      </c>
      <c r="O3250" s="68" t="s">
        <v>325</v>
      </c>
      <c r="P3250" s="68" t="s">
        <v>4838</v>
      </c>
      <c r="Q3250" s="57" t="str">
        <f>MID(Tabla1[[#This Row],[Aplicación]],14,1)</f>
        <v>2</v>
      </c>
      <c r="R3250" s="35" t="s">
        <v>265</v>
      </c>
      <c r="S3250" s="57" t="str">
        <f>MID(Tabla1[[#This Row],[Aplicación]],6,2)</f>
        <v>11</v>
      </c>
      <c r="T3250" s="54" t="str">
        <f>VLOOKUP(Tabla1[[#This Row],[AREA]],Hoja1!A:B,2,FALSE)</f>
        <v>11. Salud pública y seguridad ciudadana</v>
      </c>
      <c r="U3250" s="57" t="str">
        <f>MID(Tabla1[[#This Row],[Aplicación]],9,4)</f>
        <v>1321</v>
      </c>
      <c r="V3250" s="54" t="str">
        <f>VLOOKUP(Tabla1[[#This Row],[PROGRAMA]],Hoja1!A:B,2,FALSE)</f>
        <v>1321. Policía municipal</v>
      </c>
      <c r="W3250" s="57" t="str">
        <f>MID(Tabla1[[#This Row],[Aplicación]],14,2)</f>
        <v>21</v>
      </c>
      <c r="X3250" s="57" t="str">
        <f>MID(Tabla1[[#This Row],[Aplicación]],14,6)</f>
        <v>214</v>
      </c>
    </row>
    <row r="3251" spans="1:24" x14ac:dyDescent="0.25">
      <c r="A3251" s="60">
        <v>220240038172</v>
      </c>
      <c r="B3251" s="43" t="s">
        <v>702</v>
      </c>
      <c r="C3251" s="61">
        <v>45523</v>
      </c>
      <c r="D3251" s="60">
        <v>22024001011</v>
      </c>
      <c r="E3251" s="43" t="s">
        <v>1423</v>
      </c>
      <c r="F3251" s="62">
        <v>780.17</v>
      </c>
      <c r="G3251" s="43" t="s">
        <v>801</v>
      </c>
      <c r="H3251" s="43" t="s">
        <v>5815</v>
      </c>
      <c r="I3251" s="69">
        <v>300</v>
      </c>
      <c r="J3251" s="43" t="s">
        <v>398</v>
      </c>
      <c r="K3251" s="43" t="s">
        <v>398</v>
      </c>
      <c r="L3251" s="43" t="s">
        <v>399</v>
      </c>
      <c r="M3251" s="43" t="s">
        <v>395</v>
      </c>
      <c r="N3251" s="43" t="s">
        <v>396</v>
      </c>
      <c r="O3251" s="68" t="s">
        <v>325</v>
      </c>
      <c r="P3251" s="68" t="s">
        <v>4838</v>
      </c>
      <c r="Q3251" s="57" t="str">
        <f>MID(Tabla1[[#This Row],[Aplicación]],14,1)</f>
        <v>2</v>
      </c>
      <c r="R3251" s="35" t="s">
        <v>265</v>
      </c>
      <c r="S3251" s="57" t="str">
        <f>MID(Tabla1[[#This Row],[Aplicación]],6,2)</f>
        <v>11</v>
      </c>
      <c r="T3251" s="54" t="str">
        <f>VLOOKUP(Tabla1[[#This Row],[AREA]],Hoja1!A:B,2,FALSE)</f>
        <v>11. Salud pública y seguridad ciudadana</v>
      </c>
      <c r="U3251" s="57" t="str">
        <f>MID(Tabla1[[#This Row],[Aplicación]],9,4)</f>
        <v>1321</v>
      </c>
      <c r="V3251" s="54" t="str">
        <f>VLOOKUP(Tabla1[[#This Row],[PROGRAMA]],Hoja1!A:B,2,FALSE)</f>
        <v>1321. Policía municipal</v>
      </c>
      <c r="W3251" s="57" t="str">
        <f>MID(Tabla1[[#This Row],[Aplicación]],14,2)</f>
        <v>21</v>
      </c>
      <c r="X3251" s="57" t="str">
        <f>MID(Tabla1[[#This Row],[Aplicación]],14,6)</f>
        <v>214</v>
      </c>
    </row>
    <row r="3252" spans="1:24" x14ac:dyDescent="0.25">
      <c r="A3252" s="60">
        <v>220240038268</v>
      </c>
      <c r="B3252" s="43" t="s">
        <v>702</v>
      </c>
      <c r="C3252" s="61">
        <v>45523</v>
      </c>
      <c r="D3252" s="60">
        <v>22024001011</v>
      </c>
      <c r="E3252" s="43" t="s">
        <v>1423</v>
      </c>
      <c r="F3252" s="62">
        <v>1738.82</v>
      </c>
      <c r="G3252" s="43" t="s">
        <v>812</v>
      </c>
      <c r="H3252" s="43" t="s">
        <v>5866</v>
      </c>
      <c r="I3252" s="69">
        <v>300</v>
      </c>
      <c r="J3252" s="43" t="s">
        <v>398</v>
      </c>
      <c r="K3252" s="43" t="s">
        <v>398</v>
      </c>
      <c r="L3252" s="43" t="s">
        <v>399</v>
      </c>
      <c r="M3252" s="43" t="s">
        <v>395</v>
      </c>
      <c r="N3252" s="43" t="s">
        <v>396</v>
      </c>
      <c r="O3252" s="68" t="s">
        <v>325</v>
      </c>
      <c r="P3252" s="68" t="s">
        <v>4838</v>
      </c>
      <c r="Q3252" s="57" t="str">
        <f>MID(Tabla1[[#This Row],[Aplicación]],14,1)</f>
        <v>2</v>
      </c>
      <c r="R3252" s="35" t="s">
        <v>265</v>
      </c>
      <c r="S3252" s="57" t="str">
        <f>MID(Tabla1[[#This Row],[Aplicación]],6,2)</f>
        <v>11</v>
      </c>
      <c r="T3252" s="54" t="str">
        <f>VLOOKUP(Tabla1[[#This Row],[AREA]],Hoja1!A:B,2,FALSE)</f>
        <v>11. Salud pública y seguridad ciudadana</v>
      </c>
      <c r="U3252" s="57" t="str">
        <f>MID(Tabla1[[#This Row],[Aplicación]],9,4)</f>
        <v>1321</v>
      </c>
      <c r="V3252" s="54" t="str">
        <f>VLOOKUP(Tabla1[[#This Row],[PROGRAMA]],Hoja1!A:B,2,FALSE)</f>
        <v>1321. Policía municipal</v>
      </c>
      <c r="W3252" s="57" t="str">
        <f>MID(Tabla1[[#This Row],[Aplicación]],14,2)</f>
        <v>21</v>
      </c>
      <c r="X3252" s="57" t="str">
        <f>MID(Tabla1[[#This Row],[Aplicación]],14,6)</f>
        <v>214</v>
      </c>
    </row>
    <row r="3253" spans="1:24" x14ac:dyDescent="0.25">
      <c r="A3253" s="60">
        <v>220240038266</v>
      </c>
      <c r="B3253" s="43" t="s">
        <v>702</v>
      </c>
      <c r="C3253" s="61">
        <v>45523</v>
      </c>
      <c r="D3253" s="60">
        <v>22024001013</v>
      </c>
      <c r="E3253" s="43" t="s">
        <v>1423</v>
      </c>
      <c r="F3253" s="62">
        <v>937.1</v>
      </c>
      <c r="G3253" s="43" t="s">
        <v>813</v>
      </c>
      <c r="H3253" s="43" t="s">
        <v>5879</v>
      </c>
      <c r="I3253" s="69">
        <v>300</v>
      </c>
      <c r="J3253" s="43" t="s">
        <v>398</v>
      </c>
      <c r="K3253" s="43" t="s">
        <v>398</v>
      </c>
      <c r="L3253" s="43" t="s">
        <v>413</v>
      </c>
      <c r="M3253" s="43" t="s">
        <v>395</v>
      </c>
      <c r="N3253" s="43" t="s">
        <v>396</v>
      </c>
      <c r="O3253" s="68" t="s">
        <v>325</v>
      </c>
      <c r="P3253" s="68" t="s">
        <v>4838</v>
      </c>
      <c r="Q3253" s="57" t="str">
        <f>MID(Tabla1[[#This Row],[Aplicación]],14,1)</f>
        <v>2</v>
      </c>
      <c r="R3253" s="35" t="s">
        <v>265</v>
      </c>
      <c r="S3253" s="57" t="str">
        <f>MID(Tabla1[[#This Row],[Aplicación]],6,2)</f>
        <v>11</v>
      </c>
      <c r="T3253" s="54" t="str">
        <f>VLOOKUP(Tabla1[[#This Row],[AREA]],Hoja1!A:B,2,FALSE)</f>
        <v>11. Salud pública y seguridad ciudadana</v>
      </c>
      <c r="U3253" s="57" t="str">
        <f>MID(Tabla1[[#This Row],[Aplicación]],9,4)</f>
        <v>1321</v>
      </c>
      <c r="V3253" s="54" t="str">
        <f>VLOOKUP(Tabla1[[#This Row],[PROGRAMA]],Hoja1!A:B,2,FALSE)</f>
        <v>1321. Policía municipal</v>
      </c>
      <c r="W3253" s="57" t="str">
        <f>MID(Tabla1[[#This Row],[Aplicación]],14,2)</f>
        <v>21</v>
      </c>
      <c r="X3253" s="57" t="str">
        <f>MID(Tabla1[[#This Row],[Aplicación]],14,6)</f>
        <v>214</v>
      </c>
    </row>
    <row r="3254" spans="1:24" x14ac:dyDescent="0.25">
      <c r="A3254" s="60">
        <v>220240041477</v>
      </c>
      <c r="B3254" s="43" t="s">
        <v>702</v>
      </c>
      <c r="C3254" s="61">
        <v>45538</v>
      </c>
      <c r="D3254" s="60">
        <v>22024001013</v>
      </c>
      <c r="E3254" s="43" t="s">
        <v>1423</v>
      </c>
      <c r="F3254" s="62">
        <v>1248.72</v>
      </c>
      <c r="G3254" s="43" t="s">
        <v>814</v>
      </c>
      <c r="H3254" s="43" t="s">
        <v>5881</v>
      </c>
      <c r="I3254" s="69">
        <v>300</v>
      </c>
      <c r="J3254" s="43" t="s">
        <v>420</v>
      </c>
      <c r="K3254" s="43" t="s">
        <v>420</v>
      </c>
      <c r="L3254" s="43" t="s">
        <v>413</v>
      </c>
      <c r="M3254" s="43" t="s">
        <v>395</v>
      </c>
      <c r="N3254" s="43" t="s">
        <v>396</v>
      </c>
      <c r="O3254" s="68" t="s">
        <v>325</v>
      </c>
      <c r="P3254" s="68" t="s">
        <v>4838</v>
      </c>
      <c r="Q3254" s="57" t="str">
        <f>MID(Tabla1[[#This Row],[Aplicación]],14,1)</f>
        <v>2</v>
      </c>
      <c r="R3254" s="35" t="s">
        <v>265</v>
      </c>
      <c r="S3254" s="57" t="str">
        <f>MID(Tabla1[[#This Row],[Aplicación]],6,2)</f>
        <v>11</v>
      </c>
      <c r="T3254" s="54" t="str">
        <f>VLOOKUP(Tabla1[[#This Row],[AREA]],Hoja1!A:B,2,FALSE)</f>
        <v>11. Salud pública y seguridad ciudadana</v>
      </c>
      <c r="U3254" s="57" t="str">
        <f>MID(Tabla1[[#This Row],[Aplicación]],9,4)</f>
        <v>1321</v>
      </c>
      <c r="V3254" s="54" t="str">
        <f>VLOOKUP(Tabla1[[#This Row],[PROGRAMA]],Hoja1!A:B,2,FALSE)</f>
        <v>1321. Policía municipal</v>
      </c>
      <c r="W3254" s="57" t="str">
        <f>MID(Tabla1[[#This Row],[Aplicación]],14,2)</f>
        <v>21</v>
      </c>
      <c r="X3254" s="57" t="str">
        <f>MID(Tabla1[[#This Row],[Aplicación]],14,6)</f>
        <v>214</v>
      </c>
    </row>
    <row r="3255" spans="1:24" x14ac:dyDescent="0.25">
      <c r="A3255" s="60">
        <v>220240041042</v>
      </c>
      <c r="B3255" s="43" t="s">
        <v>702</v>
      </c>
      <c r="C3255" s="61">
        <v>45533</v>
      </c>
      <c r="D3255" s="60">
        <v>22024001013</v>
      </c>
      <c r="E3255" s="43" t="s">
        <v>1423</v>
      </c>
      <c r="F3255" s="62">
        <v>208.01</v>
      </c>
      <c r="G3255" s="43" t="s">
        <v>816</v>
      </c>
      <c r="H3255" s="43" t="s">
        <v>5936</v>
      </c>
      <c r="I3255" s="69">
        <v>300</v>
      </c>
      <c r="J3255" s="43" t="s">
        <v>398</v>
      </c>
      <c r="K3255" s="43" t="s">
        <v>398</v>
      </c>
      <c r="L3255" s="43" t="s">
        <v>413</v>
      </c>
      <c r="M3255" s="43" t="s">
        <v>395</v>
      </c>
      <c r="N3255" s="43" t="s">
        <v>396</v>
      </c>
      <c r="O3255" s="68" t="s">
        <v>325</v>
      </c>
      <c r="P3255" s="68" t="s">
        <v>4838</v>
      </c>
      <c r="Q3255" s="57" t="str">
        <f>MID(Tabla1[[#This Row],[Aplicación]],14,1)</f>
        <v>2</v>
      </c>
      <c r="R3255" s="35" t="s">
        <v>265</v>
      </c>
      <c r="S3255" s="57" t="str">
        <f>MID(Tabla1[[#This Row],[Aplicación]],6,2)</f>
        <v>11</v>
      </c>
      <c r="T3255" s="54" t="str">
        <f>VLOOKUP(Tabla1[[#This Row],[AREA]],Hoja1!A:B,2,FALSE)</f>
        <v>11. Salud pública y seguridad ciudadana</v>
      </c>
      <c r="U3255" s="57" t="str">
        <f>MID(Tabla1[[#This Row],[Aplicación]],9,4)</f>
        <v>1321</v>
      </c>
      <c r="V3255" s="54" t="str">
        <f>VLOOKUP(Tabla1[[#This Row],[PROGRAMA]],Hoja1!A:B,2,FALSE)</f>
        <v>1321. Policía municipal</v>
      </c>
      <c r="W3255" s="57" t="str">
        <f>MID(Tabla1[[#This Row],[Aplicación]],14,2)</f>
        <v>21</v>
      </c>
      <c r="X3255" s="57" t="str">
        <f>MID(Tabla1[[#This Row],[Aplicación]],14,6)</f>
        <v>214</v>
      </c>
    </row>
    <row r="3256" spans="1:24" x14ac:dyDescent="0.25">
      <c r="A3256" s="60">
        <v>220240038245</v>
      </c>
      <c r="B3256" s="43" t="s">
        <v>702</v>
      </c>
      <c r="C3256" s="61">
        <v>45523</v>
      </c>
      <c r="D3256" s="60">
        <v>22024001011</v>
      </c>
      <c r="E3256" s="43" t="s">
        <v>1423</v>
      </c>
      <c r="F3256" s="62">
        <v>33.880000000000003</v>
      </c>
      <c r="G3256" s="43" t="s">
        <v>750</v>
      </c>
      <c r="H3256" s="43" t="s">
        <v>5978</v>
      </c>
      <c r="I3256" s="69">
        <v>300</v>
      </c>
      <c r="J3256" s="43" t="s">
        <v>398</v>
      </c>
      <c r="K3256" s="43" t="s">
        <v>398</v>
      </c>
      <c r="L3256" s="43" t="s">
        <v>399</v>
      </c>
      <c r="M3256" s="43" t="s">
        <v>395</v>
      </c>
      <c r="N3256" s="43" t="s">
        <v>396</v>
      </c>
      <c r="O3256" s="68" t="s">
        <v>325</v>
      </c>
      <c r="P3256" s="68" t="s">
        <v>4838</v>
      </c>
      <c r="Q3256" s="57" t="str">
        <f>MID(Tabla1[[#This Row],[Aplicación]],14,1)</f>
        <v>2</v>
      </c>
      <c r="R3256" s="35" t="s">
        <v>265</v>
      </c>
      <c r="S3256" s="57" t="str">
        <f>MID(Tabla1[[#This Row],[Aplicación]],6,2)</f>
        <v>11</v>
      </c>
      <c r="T3256" s="54" t="str">
        <f>VLOOKUP(Tabla1[[#This Row],[AREA]],Hoja1!A:B,2,FALSE)</f>
        <v>11. Salud pública y seguridad ciudadana</v>
      </c>
      <c r="U3256" s="57" t="str">
        <f>MID(Tabla1[[#This Row],[Aplicación]],9,4)</f>
        <v>1321</v>
      </c>
      <c r="V3256" s="54" t="str">
        <f>VLOOKUP(Tabla1[[#This Row],[PROGRAMA]],Hoja1!A:B,2,FALSE)</f>
        <v>1321. Policía municipal</v>
      </c>
      <c r="W3256" s="57" t="str">
        <f>MID(Tabla1[[#This Row],[Aplicación]],14,2)</f>
        <v>21</v>
      </c>
      <c r="X3256" s="57" t="str">
        <f>MID(Tabla1[[#This Row],[Aplicación]],14,6)</f>
        <v>214</v>
      </c>
    </row>
    <row r="3257" spans="1:24" x14ac:dyDescent="0.25">
      <c r="A3257" s="60">
        <v>220240038247</v>
      </c>
      <c r="B3257" s="43" t="s">
        <v>702</v>
      </c>
      <c r="C3257" s="61">
        <v>45523</v>
      </c>
      <c r="D3257" s="60">
        <v>22024001011</v>
      </c>
      <c r="E3257" s="43" t="s">
        <v>1423</v>
      </c>
      <c r="F3257" s="62">
        <v>219.17</v>
      </c>
      <c r="G3257" s="43" t="s">
        <v>750</v>
      </c>
      <c r="H3257" s="43" t="s">
        <v>5979</v>
      </c>
      <c r="I3257" s="69">
        <v>300</v>
      </c>
      <c r="J3257" s="43" t="s">
        <v>398</v>
      </c>
      <c r="K3257" s="43" t="s">
        <v>398</v>
      </c>
      <c r="L3257" s="43" t="s">
        <v>399</v>
      </c>
      <c r="M3257" s="43" t="s">
        <v>395</v>
      </c>
      <c r="N3257" s="43" t="s">
        <v>396</v>
      </c>
      <c r="O3257" s="68" t="s">
        <v>325</v>
      </c>
      <c r="P3257" s="68" t="s">
        <v>4838</v>
      </c>
      <c r="Q3257" s="57" t="str">
        <f>MID(Tabla1[[#This Row],[Aplicación]],14,1)</f>
        <v>2</v>
      </c>
      <c r="R3257" s="35" t="s">
        <v>265</v>
      </c>
      <c r="S3257" s="57" t="str">
        <f>MID(Tabla1[[#This Row],[Aplicación]],6,2)</f>
        <v>11</v>
      </c>
      <c r="T3257" s="54" t="str">
        <f>VLOOKUP(Tabla1[[#This Row],[AREA]],Hoja1!A:B,2,FALSE)</f>
        <v>11. Salud pública y seguridad ciudadana</v>
      </c>
      <c r="U3257" s="57" t="str">
        <f>MID(Tabla1[[#This Row],[Aplicación]],9,4)</f>
        <v>1321</v>
      </c>
      <c r="V3257" s="54" t="str">
        <f>VLOOKUP(Tabla1[[#This Row],[PROGRAMA]],Hoja1!A:B,2,FALSE)</f>
        <v>1321. Policía municipal</v>
      </c>
      <c r="W3257" s="57" t="str">
        <f>MID(Tabla1[[#This Row],[Aplicación]],14,2)</f>
        <v>21</v>
      </c>
      <c r="X3257" s="57" t="str">
        <f>MID(Tabla1[[#This Row],[Aplicación]],14,6)</f>
        <v>214</v>
      </c>
    </row>
    <row r="3258" spans="1:24" x14ac:dyDescent="0.25">
      <c r="A3258" s="60">
        <v>220239000034</v>
      </c>
      <c r="B3258" s="43" t="s">
        <v>390</v>
      </c>
      <c r="C3258" s="61">
        <v>45292</v>
      </c>
      <c r="D3258" s="60">
        <v>22024001054</v>
      </c>
      <c r="E3258" s="43" t="s">
        <v>1187</v>
      </c>
      <c r="F3258" s="62">
        <v>1300.75</v>
      </c>
      <c r="G3258" s="43" t="s">
        <v>703</v>
      </c>
      <c r="H3258" s="43" t="s">
        <v>831</v>
      </c>
      <c r="I3258" s="69">
        <v>220</v>
      </c>
      <c r="J3258" s="43" t="s">
        <v>393</v>
      </c>
      <c r="K3258" s="43" t="s">
        <v>393</v>
      </c>
      <c r="L3258" s="43" t="s">
        <v>399</v>
      </c>
      <c r="M3258" s="43" t="s">
        <v>395</v>
      </c>
      <c r="N3258" s="43" t="s">
        <v>396</v>
      </c>
      <c r="O3258" s="52" t="s">
        <v>321</v>
      </c>
      <c r="P3258" s="63" t="s">
        <v>276</v>
      </c>
      <c r="Q3258" s="57" t="str">
        <f>MID(Tabla1[[#This Row],[Aplicación]],14,1)</f>
        <v>2</v>
      </c>
      <c r="R3258" s="35" t="s">
        <v>265</v>
      </c>
      <c r="S3258" s="57" t="str">
        <f>MID(Tabla1[[#This Row],[Aplicación]],6,2)</f>
        <v>11</v>
      </c>
      <c r="T3258" s="54" t="str">
        <f>VLOOKUP(Tabla1[[#This Row],[AREA]],Hoja1!A:B,2,FALSE)</f>
        <v>11. Salud pública y seguridad ciudadana</v>
      </c>
      <c r="U3258" s="57">
        <v>4312</v>
      </c>
      <c r="V3258" s="54" t="str">
        <f>VLOOKUP(Tabla1[[#This Row],[PROGRAMA]],Hoja1!A:B,2,FALSE)</f>
        <v>4312. Mercados</v>
      </c>
      <c r="W3258" s="57">
        <v>22</v>
      </c>
      <c r="X3258" s="57">
        <v>22602</v>
      </c>
    </row>
    <row r="3259" spans="1:24" x14ac:dyDescent="0.25">
      <c r="A3259" s="60">
        <v>220239000044</v>
      </c>
      <c r="B3259" s="43" t="s">
        <v>390</v>
      </c>
      <c r="C3259" s="61">
        <v>45292</v>
      </c>
      <c r="D3259" s="60">
        <v>22024001056</v>
      </c>
      <c r="E3259" s="43" t="s">
        <v>1187</v>
      </c>
      <c r="F3259" s="62">
        <v>9052.5</v>
      </c>
      <c r="G3259" s="43" t="s">
        <v>858</v>
      </c>
      <c r="H3259" s="43" t="s">
        <v>859</v>
      </c>
      <c r="I3259" s="69">
        <v>220</v>
      </c>
      <c r="J3259" s="43" t="s">
        <v>860</v>
      </c>
      <c r="K3259" s="43" t="s">
        <v>507</v>
      </c>
      <c r="L3259" s="43" t="s">
        <v>399</v>
      </c>
      <c r="M3259" s="43" t="s">
        <v>395</v>
      </c>
      <c r="N3259" s="43" t="s">
        <v>396</v>
      </c>
      <c r="O3259" s="52" t="s">
        <v>321</v>
      </c>
      <c r="P3259" s="63" t="s">
        <v>276</v>
      </c>
      <c r="Q3259" s="57" t="str">
        <f>MID(Tabla1[[#This Row],[Aplicación]],14,1)</f>
        <v>2</v>
      </c>
      <c r="R3259" s="35" t="s">
        <v>265</v>
      </c>
      <c r="S3259" s="57" t="str">
        <f>MID(Tabla1[[#This Row],[Aplicación]],6,2)</f>
        <v>11</v>
      </c>
      <c r="T3259" s="54" t="str">
        <f>VLOOKUP(Tabla1[[#This Row],[AREA]],Hoja1!A:B,2,FALSE)</f>
        <v>11. Salud pública y seguridad ciudadana</v>
      </c>
      <c r="U3259" s="57">
        <v>4312</v>
      </c>
      <c r="V3259" s="54" t="str">
        <f>VLOOKUP(Tabla1[[#This Row],[PROGRAMA]],Hoja1!A:B,2,FALSE)</f>
        <v>4312. Mercados</v>
      </c>
      <c r="W3259" s="57">
        <v>22</v>
      </c>
      <c r="X3259" s="57">
        <v>22602</v>
      </c>
    </row>
    <row r="3260" spans="1:24" x14ac:dyDescent="0.25">
      <c r="A3260" s="60">
        <v>220240041037</v>
      </c>
      <c r="B3260" s="43" t="s">
        <v>702</v>
      </c>
      <c r="C3260" s="61">
        <v>45533</v>
      </c>
      <c r="D3260" s="60">
        <v>22024001011</v>
      </c>
      <c r="E3260" s="43" t="s">
        <v>1423</v>
      </c>
      <c r="F3260" s="62">
        <v>1084.6199999999999</v>
      </c>
      <c r="G3260" s="43" t="s">
        <v>835</v>
      </c>
      <c r="H3260" s="43" t="s">
        <v>5992</v>
      </c>
      <c r="I3260" s="69">
        <v>300</v>
      </c>
      <c r="J3260" s="43" t="s">
        <v>398</v>
      </c>
      <c r="K3260" s="43" t="s">
        <v>398</v>
      </c>
      <c r="L3260" s="43" t="s">
        <v>399</v>
      </c>
      <c r="M3260" s="43" t="s">
        <v>395</v>
      </c>
      <c r="N3260" s="43" t="s">
        <v>396</v>
      </c>
      <c r="O3260" s="68" t="s">
        <v>325</v>
      </c>
      <c r="P3260" s="68" t="s">
        <v>4838</v>
      </c>
      <c r="Q3260" s="57" t="str">
        <f>MID(Tabla1[[#This Row],[Aplicación]],14,1)</f>
        <v>2</v>
      </c>
      <c r="R3260" s="35" t="s">
        <v>265</v>
      </c>
      <c r="S3260" s="57" t="str">
        <f>MID(Tabla1[[#This Row],[Aplicación]],6,2)</f>
        <v>11</v>
      </c>
      <c r="T3260" s="54" t="str">
        <f>VLOOKUP(Tabla1[[#This Row],[AREA]],Hoja1!A:B,2,FALSE)</f>
        <v>11. Salud pública y seguridad ciudadana</v>
      </c>
      <c r="U3260" s="57" t="str">
        <f>MID(Tabla1[[#This Row],[Aplicación]],9,4)</f>
        <v>1321</v>
      </c>
      <c r="V3260" s="54" t="str">
        <f>VLOOKUP(Tabla1[[#This Row],[PROGRAMA]],Hoja1!A:B,2,FALSE)</f>
        <v>1321. Policía municipal</v>
      </c>
      <c r="W3260" s="57" t="str">
        <f>MID(Tabla1[[#This Row],[Aplicación]],14,2)</f>
        <v>21</v>
      </c>
      <c r="X3260" s="57" t="str">
        <f>MID(Tabla1[[#This Row],[Aplicación]],14,6)</f>
        <v>214</v>
      </c>
    </row>
    <row r="3261" spans="1:24" x14ac:dyDescent="0.25">
      <c r="A3261" s="60">
        <v>220240030672</v>
      </c>
      <c r="B3261" s="43" t="s">
        <v>390</v>
      </c>
      <c r="C3261" s="61">
        <v>45488</v>
      </c>
      <c r="D3261" s="60">
        <v>22024005694</v>
      </c>
      <c r="E3261" s="43" t="s">
        <v>5329</v>
      </c>
      <c r="F3261" s="62">
        <v>1127.72</v>
      </c>
      <c r="G3261" s="43" t="s">
        <v>5330</v>
      </c>
      <c r="H3261" s="43" t="s">
        <v>5331</v>
      </c>
      <c r="I3261" s="69">
        <v>220</v>
      </c>
      <c r="J3261" s="43" t="s">
        <v>3053</v>
      </c>
      <c r="K3261" s="43" t="s">
        <v>398</v>
      </c>
      <c r="L3261" s="43" t="s">
        <v>399</v>
      </c>
      <c r="M3261" s="43" t="s">
        <v>585</v>
      </c>
      <c r="N3261" s="43" t="s">
        <v>539</v>
      </c>
      <c r="O3261" s="68" t="s">
        <v>326</v>
      </c>
      <c r="P3261" s="68" t="s">
        <v>4838</v>
      </c>
      <c r="Q3261" s="57" t="str">
        <f>MID(Tabla1[[#This Row],[Aplicación]],14,1)</f>
        <v>2</v>
      </c>
      <c r="R3261" s="35" t="s">
        <v>265</v>
      </c>
      <c r="S3261" s="57" t="str">
        <f>MID(Tabla1[[#This Row],[Aplicación]],6,2)</f>
        <v>11</v>
      </c>
      <c r="T3261" s="54" t="str">
        <f>VLOOKUP(Tabla1[[#This Row],[AREA]],Hoja1!A:B,2,FALSE)</f>
        <v>11. Salud pública y seguridad ciudadana</v>
      </c>
      <c r="U3261" s="57" t="str">
        <f>MID(Tabla1[[#This Row],[Aplicación]],9,4)</f>
        <v>1361</v>
      </c>
      <c r="V3261" s="54" t="str">
        <f>VLOOKUP(Tabla1[[#This Row],[PROGRAMA]],Hoja1!A:B,2,FALSE)</f>
        <v>1361. Prevención y extinción de incencios</v>
      </c>
      <c r="W3261" s="57" t="str">
        <f>MID(Tabla1[[#This Row],[Aplicación]],14,2)</f>
        <v>21</v>
      </c>
      <c r="X3261" s="57" t="str">
        <f>MID(Tabla1[[#This Row],[Aplicación]],14,6)</f>
        <v>212</v>
      </c>
    </row>
    <row r="3262" spans="1:24" x14ac:dyDescent="0.25">
      <c r="A3262" s="60">
        <v>220219001063</v>
      </c>
      <c r="B3262" s="43" t="s">
        <v>390</v>
      </c>
      <c r="C3262" s="61">
        <v>45292</v>
      </c>
      <c r="D3262" s="60">
        <v>22024001953</v>
      </c>
      <c r="E3262" s="43" t="s">
        <v>1187</v>
      </c>
      <c r="F3262" s="62">
        <v>174.34</v>
      </c>
      <c r="G3262" s="43" t="s">
        <v>429</v>
      </c>
      <c r="H3262" s="43" t="s">
        <v>1516</v>
      </c>
      <c r="I3262" s="69">
        <v>220</v>
      </c>
      <c r="J3262" s="43" t="s">
        <v>398</v>
      </c>
      <c r="K3262" s="43" t="s">
        <v>398</v>
      </c>
      <c r="L3262" s="43" t="s">
        <v>413</v>
      </c>
      <c r="M3262" s="43" t="s">
        <v>395</v>
      </c>
      <c r="N3262" s="43" t="s">
        <v>396</v>
      </c>
      <c r="O3262" s="52" t="s">
        <v>321</v>
      </c>
      <c r="P3262" s="63" t="s">
        <v>276</v>
      </c>
      <c r="Q3262" s="57" t="str">
        <f>MID(Tabla1[[#This Row],[Aplicación]],14,1)</f>
        <v>2</v>
      </c>
      <c r="R3262" s="35" t="s">
        <v>265</v>
      </c>
      <c r="S3262" s="57" t="str">
        <f>MID(Tabla1[[#This Row],[Aplicación]],6,2)</f>
        <v>11</v>
      </c>
      <c r="T3262" s="54" t="str">
        <f>VLOOKUP(Tabla1[[#This Row],[AREA]],Hoja1!A:B,2,FALSE)</f>
        <v>11. Salud pública y seguridad ciudadana</v>
      </c>
      <c r="U3262" s="57" t="str">
        <f>MID(Tabla1[[#This Row],[Aplicación]],9,4)</f>
        <v>1361</v>
      </c>
      <c r="V3262" s="54" t="str">
        <f>VLOOKUP(Tabla1[[#This Row],[PROGRAMA]],Hoja1!A:B,2,FALSE)</f>
        <v>1361. Prevención y extinción de incencios</v>
      </c>
      <c r="W3262" s="57" t="str">
        <f>MID(Tabla1[[#This Row],[Aplicación]],14,2)</f>
        <v>21</v>
      </c>
      <c r="X3262" s="57" t="str">
        <f>MID(Tabla1[[#This Row],[Aplicación]],14,6)</f>
        <v>213</v>
      </c>
    </row>
    <row r="3263" spans="1:24" x14ac:dyDescent="0.25">
      <c r="A3263" s="60">
        <v>220239000043</v>
      </c>
      <c r="B3263" s="43" t="s">
        <v>390</v>
      </c>
      <c r="C3263" s="61">
        <v>45292</v>
      </c>
      <c r="D3263" s="60">
        <v>22024001534</v>
      </c>
      <c r="E3263" s="43" t="s">
        <v>1187</v>
      </c>
      <c r="F3263" s="62">
        <v>54208</v>
      </c>
      <c r="G3263" s="43" t="s">
        <v>856</v>
      </c>
      <c r="H3263" s="43" t="s">
        <v>857</v>
      </c>
      <c r="I3263" s="69">
        <v>220</v>
      </c>
      <c r="J3263" s="43" t="s">
        <v>393</v>
      </c>
      <c r="K3263" s="43" t="s">
        <v>393</v>
      </c>
      <c r="L3263" s="43" t="s">
        <v>399</v>
      </c>
      <c r="M3263" s="43" t="s">
        <v>395</v>
      </c>
      <c r="N3263" s="43" t="s">
        <v>396</v>
      </c>
      <c r="O3263" s="52" t="s">
        <v>321</v>
      </c>
      <c r="P3263" s="63" t="s">
        <v>276</v>
      </c>
      <c r="Q3263" s="57" t="str">
        <f>MID(Tabla1[[#This Row],[Aplicación]],14,1)</f>
        <v>2</v>
      </c>
      <c r="R3263" s="35" t="s">
        <v>265</v>
      </c>
      <c r="S3263" s="57" t="str">
        <f>MID(Tabla1[[#This Row],[Aplicación]],6,2)</f>
        <v>11</v>
      </c>
      <c r="T3263" s="54" t="str">
        <f>VLOOKUP(Tabla1[[#This Row],[AREA]],Hoja1!A:B,2,FALSE)</f>
        <v>11. Salud pública y seguridad ciudadana</v>
      </c>
      <c r="U3263" s="57" t="str">
        <f>MID(Tabla1[[#This Row],[Aplicación]],9,4)</f>
        <v>1361</v>
      </c>
      <c r="V3263" s="54" t="str">
        <f>VLOOKUP(Tabla1[[#This Row],[PROGRAMA]],Hoja1!A:B,2,FALSE)</f>
        <v>1361. Prevención y extinción de incencios</v>
      </c>
      <c r="W3263" s="57" t="str">
        <f>MID(Tabla1[[#This Row],[Aplicación]],14,2)</f>
        <v>21</v>
      </c>
      <c r="X3263" s="57" t="str">
        <f>MID(Tabla1[[#This Row],[Aplicación]],14,6)</f>
        <v>213</v>
      </c>
    </row>
    <row r="3264" spans="1:24" x14ac:dyDescent="0.25">
      <c r="A3264" s="60">
        <v>220229000093</v>
      </c>
      <c r="B3264" s="43" t="s">
        <v>390</v>
      </c>
      <c r="C3264" s="61">
        <v>45292</v>
      </c>
      <c r="D3264" s="60">
        <v>22024002079</v>
      </c>
      <c r="E3264" s="43" t="s">
        <v>1187</v>
      </c>
      <c r="F3264" s="62">
        <v>833</v>
      </c>
      <c r="G3264" s="43" t="s">
        <v>645</v>
      </c>
      <c r="H3264" s="43" t="s">
        <v>1847</v>
      </c>
      <c r="I3264" s="69">
        <v>220</v>
      </c>
      <c r="J3264" s="43" t="s">
        <v>398</v>
      </c>
      <c r="K3264" s="43" t="s">
        <v>398</v>
      </c>
      <c r="L3264" s="43" t="s">
        <v>399</v>
      </c>
      <c r="M3264" s="43" t="s">
        <v>395</v>
      </c>
      <c r="N3264" s="43" t="s">
        <v>396</v>
      </c>
      <c r="O3264" s="52" t="s">
        <v>321</v>
      </c>
      <c r="P3264" s="63" t="s">
        <v>276</v>
      </c>
      <c r="Q3264" s="57" t="str">
        <f>MID(Tabla1[[#This Row],[Aplicación]],14,1)</f>
        <v>2</v>
      </c>
      <c r="R3264" s="35" t="s">
        <v>265</v>
      </c>
      <c r="S3264" s="57" t="str">
        <f>MID(Tabla1[[#This Row],[Aplicación]],6,2)</f>
        <v>11</v>
      </c>
      <c r="T3264" s="54" t="str">
        <f>VLOOKUP(Tabla1[[#This Row],[AREA]],Hoja1!A:B,2,FALSE)</f>
        <v>11. Salud pública y seguridad ciudadana</v>
      </c>
      <c r="U3264" s="57" t="str">
        <f>MID(Tabla1[[#This Row],[Aplicación]],9,4)</f>
        <v>1361</v>
      </c>
      <c r="V3264" s="54" t="str">
        <f>VLOOKUP(Tabla1[[#This Row],[PROGRAMA]],Hoja1!A:B,2,FALSE)</f>
        <v>1361. Prevención y extinción de incencios</v>
      </c>
      <c r="W3264" s="57" t="str">
        <f>MID(Tabla1[[#This Row],[Aplicación]],14,2)</f>
        <v>21</v>
      </c>
      <c r="X3264" s="57" t="str">
        <f>MID(Tabla1[[#This Row],[Aplicación]],14,6)</f>
        <v>213</v>
      </c>
    </row>
    <row r="3265" spans="1:24" x14ac:dyDescent="0.25">
      <c r="A3265" s="60">
        <v>220239000033</v>
      </c>
      <c r="B3265" s="43" t="s">
        <v>390</v>
      </c>
      <c r="C3265" s="61">
        <v>45292</v>
      </c>
      <c r="D3265" s="60">
        <v>22024001053</v>
      </c>
      <c r="E3265" s="43" t="s">
        <v>1187</v>
      </c>
      <c r="F3265" s="62">
        <v>3839.67</v>
      </c>
      <c r="G3265" s="43" t="s">
        <v>330</v>
      </c>
      <c r="H3265" s="43" t="s">
        <v>830</v>
      </c>
      <c r="I3265" s="69">
        <v>220</v>
      </c>
      <c r="J3265" s="43" t="s">
        <v>398</v>
      </c>
      <c r="K3265" s="43" t="s">
        <v>398</v>
      </c>
      <c r="L3265" s="43" t="s">
        <v>399</v>
      </c>
      <c r="M3265" s="43" t="s">
        <v>395</v>
      </c>
      <c r="N3265" s="43" t="s">
        <v>396</v>
      </c>
      <c r="O3265" s="52" t="s">
        <v>321</v>
      </c>
      <c r="P3265" s="63" t="s">
        <v>276</v>
      </c>
      <c r="Q3265" s="57" t="str">
        <f>MID(Tabla1[[#This Row],[Aplicación]],14,1)</f>
        <v>2</v>
      </c>
      <c r="R3265" s="35" t="s">
        <v>265</v>
      </c>
      <c r="S3265" s="57" t="str">
        <f>MID(Tabla1[[#This Row],[Aplicación]],6,2)</f>
        <v>11</v>
      </c>
      <c r="T3265" s="54" t="str">
        <f>VLOOKUP(Tabla1[[#This Row],[AREA]],Hoja1!A:B,2,FALSE)</f>
        <v>11. Salud pública y seguridad ciudadana</v>
      </c>
      <c r="U3265" s="57" t="str">
        <f>MID(Tabla1[[#This Row],[Aplicación]],9,4)</f>
        <v>1361</v>
      </c>
      <c r="V3265" s="54" t="str">
        <f>VLOOKUP(Tabla1[[#This Row],[PROGRAMA]],Hoja1!A:B,2,FALSE)</f>
        <v>1361. Prevención y extinción de incencios</v>
      </c>
      <c r="W3265" s="57" t="str">
        <f>MID(Tabla1[[#This Row],[Aplicación]],14,2)</f>
        <v>21</v>
      </c>
      <c r="X3265" s="57" t="str">
        <f>MID(Tabla1[[#This Row],[Aplicación]],14,6)</f>
        <v>213</v>
      </c>
    </row>
    <row r="3266" spans="1:24" x14ac:dyDescent="0.25">
      <c r="A3266" s="60">
        <v>220239000309</v>
      </c>
      <c r="B3266" s="43" t="s">
        <v>390</v>
      </c>
      <c r="C3266" s="61">
        <v>45292</v>
      </c>
      <c r="D3266" s="60">
        <v>22024001075</v>
      </c>
      <c r="E3266" s="43" t="s">
        <v>1187</v>
      </c>
      <c r="F3266" s="62">
        <v>605</v>
      </c>
      <c r="G3266" s="43" t="s">
        <v>330</v>
      </c>
      <c r="H3266" s="43" t="s">
        <v>988</v>
      </c>
      <c r="I3266" s="69">
        <v>220</v>
      </c>
      <c r="J3266" s="43" t="s">
        <v>398</v>
      </c>
      <c r="K3266" s="43" t="s">
        <v>398</v>
      </c>
      <c r="L3266" s="43" t="s">
        <v>399</v>
      </c>
      <c r="M3266" s="43" t="s">
        <v>395</v>
      </c>
      <c r="N3266" s="43" t="s">
        <v>396</v>
      </c>
      <c r="O3266" s="52" t="s">
        <v>321</v>
      </c>
      <c r="P3266" s="63" t="s">
        <v>276</v>
      </c>
      <c r="Q3266" s="57" t="str">
        <f>MID(Tabla1[[#This Row],[Aplicación]],14,1)</f>
        <v>2</v>
      </c>
      <c r="R3266" s="35" t="s">
        <v>265</v>
      </c>
      <c r="S3266" s="57" t="str">
        <f>MID(Tabla1[[#This Row],[Aplicación]],6,2)</f>
        <v>11</v>
      </c>
      <c r="T3266" s="54" t="str">
        <f>VLOOKUP(Tabla1[[#This Row],[AREA]],Hoja1!A:B,2,FALSE)</f>
        <v>11. Salud pública y seguridad ciudadana</v>
      </c>
      <c r="U3266" s="57" t="str">
        <f>MID(Tabla1[[#This Row],[Aplicación]],9,4)</f>
        <v>1361</v>
      </c>
      <c r="V3266" s="54" t="str">
        <f>VLOOKUP(Tabla1[[#This Row],[PROGRAMA]],Hoja1!A:B,2,FALSE)</f>
        <v>1361. Prevención y extinción de incencios</v>
      </c>
      <c r="W3266" s="57" t="str">
        <f>MID(Tabla1[[#This Row],[Aplicación]],14,2)</f>
        <v>21</v>
      </c>
      <c r="X3266" s="57" t="str">
        <f>MID(Tabla1[[#This Row],[Aplicación]],14,6)</f>
        <v>213</v>
      </c>
    </row>
    <row r="3267" spans="1:24" x14ac:dyDescent="0.25">
      <c r="A3267" s="60">
        <v>220240003699</v>
      </c>
      <c r="B3267" s="43" t="s">
        <v>390</v>
      </c>
      <c r="C3267" s="61">
        <v>45351</v>
      </c>
      <c r="D3267" s="60">
        <v>22024002601</v>
      </c>
      <c r="E3267" s="43" t="s">
        <v>1187</v>
      </c>
      <c r="F3267" s="62">
        <v>370.87</v>
      </c>
      <c r="G3267" s="43" t="s">
        <v>1026</v>
      </c>
      <c r="H3267" s="43" t="s">
        <v>1875</v>
      </c>
      <c r="I3267" s="69">
        <v>220</v>
      </c>
      <c r="J3267" s="43" t="s">
        <v>503</v>
      </c>
      <c r="K3267" s="43" t="s">
        <v>393</v>
      </c>
      <c r="L3267" s="43" t="s">
        <v>399</v>
      </c>
      <c r="M3267" s="43" t="s">
        <v>585</v>
      </c>
      <c r="N3267" s="43" t="s">
        <v>539</v>
      </c>
      <c r="O3267" s="52" t="s">
        <v>326</v>
      </c>
      <c r="P3267" s="63" t="s">
        <v>276</v>
      </c>
      <c r="Q3267" s="57" t="str">
        <f>MID(Tabla1[[#This Row],[Aplicación]],14,1)</f>
        <v>2</v>
      </c>
      <c r="R3267" s="35" t="s">
        <v>265</v>
      </c>
      <c r="S3267" s="57" t="str">
        <f>MID(Tabla1[[#This Row],[Aplicación]],6,2)</f>
        <v>11</v>
      </c>
      <c r="T3267" s="54" t="str">
        <f>VLOOKUP(Tabla1[[#This Row],[AREA]],Hoja1!A:B,2,FALSE)</f>
        <v>11. Salud pública y seguridad ciudadana</v>
      </c>
      <c r="U3267" s="57" t="str">
        <f>MID(Tabla1[[#This Row],[Aplicación]],9,4)</f>
        <v>1361</v>
      </c>
      <c r="V3267" s="54" t="str">
        <f>VLOOKUP(Tabla1[[#This Row],[PROGRAMA]],Hoja1!A:B,2,FALSE)</f>
        <v>1361. Prevención y extinción de incencios</v>
      </c>
      <c r="W3267" s="57" t="str">
        <f>MID(Tabla1[[#This Row],[Aplicación]],14,2)</f>
        <v>21</v>
      </c>
      <c r="X3267" s="57" t="str">
        <f>MID(Tabla1[[#This Row],[Aplicación]],14,6)</f>
        <v>213</v>
      </c>
    </row>
    <row r="3268" spans="1:24" x14ac:dyDescent="0.25">
      <c r="A3268" s="60">
        <v>220239000035</v>
      </c>
      <c r="B3268" s="43" t="s">
        <v>390</v>
      </c>
      <c r="C3268" s="61">
        <v>45292</v>
      </c>
      <c r="D3268" s="60">
        <v>22024001055</v>
      </c>
      <c r="E3268" s="43" t="s">
        <v>1187</v>
      </c>
      <c r="F3268" s="62">
        <v>1497.38</v>
      </c>
      <c r="G3268" s="43" t="s">
        <v>16</v>
      </c>
      <c r="H3268" s="43" t="s">
        <v>832</v>
      </c>
      <c r="I3268" s="69">
        <v>220</v>
      </c>
      <c r="J3268" s="43" t="s">
        <v>398</v>
      </c>
      <c r="K3268" s="43" t="s">
        <v>398</v>
      </c>
      <c r="L3268" s="43" t="s">
        <v>399</v>
      </c>
      <c r="M3268" s="43" t="s">
        <v>395</v>
      </c>
      <c r="N3268" s="43" t="s">
        <v>396</v>
      </c>
      <c r="O3268" s="52" t="s">
        <v>321</v>
      </c>
      <c r="P3268" s="63" t="s">
        <v>276</v>
      </c>
      <c r="Q3268" s="57" t="str">
        <f>MID(Tabla1[[#This Row],[Aplicación]],14,1)</f>
        <v>2</v>
      </c>
      <c r="R3268" s="35" t="s">
        <v>265</v>
      </c>
      <c r="S3268" s="57" t="str">
        <f>MID(Tabla1[[#This Row],[Aplicación]],6,2)</f>
        <v>11</v>
      </c>
      <c r="T3268" s="54" t="str">
        <f>VLOOKUP(Tabla1[[#This Row],[AREA]],Hoja1!A:B,2,FALSE)</f>
        <v>11. Salud pública y seguridad ciudadana</v>
      </c>
      <c r="U3268" s="57" t="str">
        <f>MID(Tabla1[[#This Row],[Aplicación]],9,4)</f>
        <v>1361</v>
      </c>
      <c r="V3268" s="54" t="str">
        <f>VLOOKUP(Tabla1[[#This Row],[PROGRAMA]],Hoja1!A:B,2,FALSE)</f>
        <v>1361. Prevención y extinción de incencios</v>
      </c>
      <c r="W3268" s="57" t="str">
        <f>MID(Tabla1[[#This Row],[Aplicación]],14,2)</f>
        <v>21</v>
      </c>
      <c r="X3268" s="57" t="str">
        <f>MID(Tabla1[[#This Row],[Aplicación]],14,6)</f>
        <v>213</v>
      </c>
    </row>
    <row r="3269" spans="1:24" x14ac:dyDescent="0.25">
      <c r="A3269" s="60">
        <v>220239000312</v>
      </c>
      <c r="B3269" s="43" t="s">
        <v>390</v>
      </c>
      <c r="C3269" s="61">
        <v>45292</v>
      </c>
      <c r="D3269" s="60">
        <v>22024001078</v>
      </c>
      <c r="E3269" s="43" t="s">
        <v>1187</v>
      </c>
      <c r="F3269" s="62">
        <v>242</v>
      </c>
      <c r="G3269" s="43" t="s">
        <v>16</v>
      </c>
      <c r="H3269" s="43" t="s">
        <v>989</v>
      </c>
      <c r="I3269" s="69">
        <v>220</v>
      </c>
      <c r="J3269" s="43" t="s">
        <v>398</v>
      </c>
      <c r="K3269" s="43" t="s">
        <v>398</v>
      </c>
      <c r="L3269" s="43" t="s">
        <v>399</v>
      </c>
      <c r="M3269" s="43" t="s">
        <v>395</v>
      </c>
      <c r="N3269" s="43" t="s">
        <v>396</v>
      </c>
      <c r="O3269" s="52" t="s">
        <v>321</v>
      </c>
      <c r="P3269" s="63" t="s">
        <v>276</v>
      </c>
      <c r="Q3269" s="57" t="str">
        <f>MID(Tabla1[[#This Row],[Aplicación]],14,1)</f>
        <v>2</v>
      </c>
      <c r="R3269" s="35" t="s">
        <v>265</v>
      </c>
      <c r="S3269" s="57" t="str">
        <f>MID(Tabla1[[#This Row],[Aplicación]],6,2)</f>
        <v>11</v>
      </c>
      <c r="T3269" s="54" t="str">
        <f>VLOOKUP(Tabla1[[#This Row],[AREA]],Hoja1!A:B,2,FALSE)</f>
        <v>11. Salud pública y seguridad ciudadana</v>
      </c>
      <c r="U3269" s="57" t="str">
        <f>MID(Tabla1[[#This Row],[Aplicación]],9,4)</f>
        <v>1361</v>
      </c>
      <c r="V3269" s="54" t="str">
        <f>VLOOKUP(Tabla1[[#This Row],[PROGRAMA]],Hoja1!A:B,2,FALSE)</f>
        <v>1361. Prevención y extinción de incencios</v>
      </c>
      <c r="W3269" s="57" t="str">
        <f>MID(Tabla1[[#This Row],[Aplicación]],14,2)</f>
        <v>21</v>
      </c>
      <c r="X3269" s="57" t="str">
        <f>MID(Tabla1[[#This Row],[Aplicación]],14,6)</f>
        <v>213</v>
      </c>
    </row>
    <row r="3270" spans="1:24" x14ac:dyDescent="0.25">
      <c r="A3270" s="60">
        <v>220239000307</v>
      </c>
      <c r="B3270" s="43" t="s">
        <v>390</v>
      </c>
      <c r="C3270" s="61">
        <v>45292</v>
      </c>
      <c r="D3270" s="60">
        <v>22024001073</v>
      </c>
      <c r="E3270" s="43" t="s">
        <v>1187</v>
      </c>
      <c r="F3270" s="62">
        <v>5445</v>
      </c>
      <c r="G3270" s="43" t="s">
        <v>856</v>
      </c>
      <c r="H3270" s="43" t="s">
        <v>991</v>
      </c>
      <c r="I3270" s="69">
        <v>220</v>
      </c>
      <c r="J3270" s="43" t="s">
        <v>393</v>
      </c>
      <c r="K3270" s="43" t="s">
        <v>393</v>
      </c>
      <c r="L3270" s="43" t="s">
        <v>399</v>
      </c>
      <c r="M3270" s="43" t="s">
        <v>395</v>
      </c>
      <c r="N3270" s="43" t="s">
        <v>396</v>
      </c>
      <c r="O3270" s="52" t="s">
        <v>321</v>
      </c>
      <c r="P3270" s="63" t="s">
        <v>276</v>
      </c>
      <c r="Q3270" s="57" t="str">
        <f>MID(Tabla1[[#This Row],[Aplicación]],14,1)</f>
        <v>2</v>
      </c>
      <c r="R3270" s="35" t="s">
        <v>265</v>
      </c>
      <c r="S3270" s="57" t="str">
        <f>MID(Tabla1[[#This Row],[Aplicación]],6,2)</f>
        <v>11</v>
      </c>
      <c r="T3270" s="54" t="str">
        <f>VLOOKUP(Tabla1[[#This Row],[AREA]],Hoja1!A:B,2,FALSE)</f>
        <v>11. Salud pública y seguridad ciudadana</v>
      </c>
      <c r="U3270" s="57" t="str">
        <f>MID(Tabla1[[#This Row],[Aplicación]],9,4)</f>
        <v>1361</v>
      </c>
      <c r="V3270" s="54" t="str">
        <f>VLOOKUP(Tabla1[[#This Row],[PROGRAMA]],Hoja1!A:B,2,FALSE)</f>
        <v>1361. Prevención y extinción de incencios</v>
      </c>
      <c r="W3270" s="57" t="str">
        <f>MID(Tabla1[[#This Row],[Aplicación]],14,2)</f>
        <v>21</v>
      </c>
      <c r="X3270" s="57" t="str">
        <f>MID(Tabla1[[#This Row],[Aplicación]],14,6)</f>
        <v>213</v>
      </c>
    </row>
    <row r="3271" spans="1:24" x14ac:dyDescent="0.25">
      <c r="A3271" s="60">
        <v>220239000979</v>
      </c>
      <c r="B3271" s="43" t="s">
        <v>390</v>
      </c>
      <c r="C3271" s="61">
        <v>45292</v>
      </c>
      <c r="D3271" s="60">
        <v>22024001890</v>
      </c>
      <c r="E3271" s="43" t="s">
        <v>1187</v>
      </c>
      <c r="F3271" s="62">
        <v>2052.89</v>
      </c>
      <c r="G3271" s="43" t="s">
        <v>429</v>
      </c>
      <c r="H3271" s="43" t="s">
        <v>2000</v>
      </c>
      <c r="I3271" s="69">
        <v>220</v>
      </c>
      <c r="J3271" s="43" t="s">
        <v>398</v>
      </c>
      <c r="K3271" s="43" t="s">
        <v>398</v>
      </c>
      <c r="L3271" s="43" t="s">
        <v>413</v>
      </c>
      <c r="M3271" s="43" t="s">
        <v>395</v>
      </c>
      <c r="N3271" s="43" t="s">
        <v>396</v>
      </c>
      <c r="O3271" s="52" t="s">
        <v>321</v>
      </c>
      <c r="P3271" s="63" t="s">
        <v>276</v>
      </c>
      <c r="Q3271" s="57" t="str">
        <f>MID(Tabla1[[#This Row],[Aplicación]],14,1)</f>
        <v>2</v>
      </c>
      <c r="R3271" s="35" t="s">
        <v>265</v>
      </c>
      <c r="S3271" s="57" t="str">
        <f>MID(Tabla1[[#This Row],[Aplicación]],6,2)</f>
        <v>11</v>
      </c>
      <c r="T3271" s="54" t="str">
        <f>VLOOKUP(Tabla1[[#This Row],[AREA]],Hoja1!A:B,2,FALSE)</f>
        <v>11. Salud pública y seguridad ciudadana</v>
      </c>
      <c r="U3271" s="57" t="str">
        <f>MID(Tabla1[[#This Row],[Aplicación]],9,4)</f>
        <v>1361</v>
      </c>
      <c r="V3271" s="54" t="str">
        <f>VLOOKUP(Tabla1[[#This Row],[PROGRAMA]],Hoja1!A:B,2,FALSE)</f>
        <v>1361. Prevención y extinción de incencios</v>
      </c>
      <c r="W3271" s="57" t="str">
        <f>MID(Tabla1[[#This Row],[Aplicación]],14,2)</f>
        <v>21</v>
      </c>
      <c r="X3271" s="57" t="str">
        <f>MID(Tabla1[[#This Row],[Aplicación]],14,6)</f>
        <v>213</v>
      </c>
    </row>
    <row r="3272" spans="1:24" x14ac:dyDescent="0.25">
      <c r="A3272" s="60">
        <v>220239000067</v>
      </c>
      <c r="B3272" s="43" t="s">
        <v>390</v>
      </c>
      <c r="C3272" s="61">
        <v>45292</v>
      </c>
      <c r="D3272" s="60">
        <v>22024001058</v>
      </c>
      <c r="E3272" s="43" t="s">
        <v>1187</v>
      </c>
      <c r="F3272" s="62">
        <v>14641.09</v>
      </c>
      <c r="G3272" s="43" t="s">
        <v>746</v>
      </c>
      <c r="H3272" s="43" t="s">
        <v>747</v>
      </c>
      <c r="I3272" s="69">
        <v>220</v>
      </c>
      <c r="J3272" s="43" t="s">
        <v>748</v>
      </c>
      <c r="K3272" s="43" t="s">
        <v>393</v>
      </c>
      <c r="L3272" s="43" t="s">
        <v>399</v>
      </c>
      <c r="M3272" s="43" t="s">
        <v>395</v>
      </c>
      <c r="N3272" s="43" t="s">
        <v>396</v>
      </c>
      <c r="O3272" s="52" t="s">
        <v>321</v>
      </c>
      <c r="P3272" s="63" t="s">
        <v>276</v>
      </c>
      <c r="Q3272" s="57" t="str">
        <f>MID(Tabla1[[#This Row],[Aplicación]],14,1)</f>
        <v>2</v>
      </c>
      <c r="R3272" s="35" t="s">
        <v>265</v>
      </c>
      <c r="S3272" s="57" t="str">
        <f>MID(Tabla1[[#This Row],[Aplicación]],6,2)</f>
        <v>11</v>
      </c>
      <c r="T3272" s="54" t="str">
        <f>VLOOKUP(Tabla1[[#This Row],[AREA]],Hoja1!A:B,2,FALSE)</f>
        <v>11. Salud pública y seguridad ciudadana</v>
      </c>
      <c r="U3272" s="57" t="str">
        <f>MID(Tabla1[[#This Row],[Aplicación]],9,4)</f>
        <v>1361</v>
      </c>
      <c r="V3272" s="54" t="str">
        <f>VLOOKUP(Tabla1[[#This Row],[PROGRAMA]],Hoja1!A:B,2,FALSE)</f>
        <v>1361. Prevención y extinción de incencios</v>
      </c>
      <c r="W3272" s="57" t="str">
        <f>MID(Tabla1[[#This Row],[Aplicación]],14,2)</f>
        <v>21</v>
      </c>
      <c r="X3272" s="57" t="str">
        <f>MID(Tabla1[[#This Row],[Aplicación]],14,6)</f>
        <v>213</v>
      </c>
    </row>
    <row r="3273" spans="1:24" x14ac:dyDescent="0.25">
      <c r="A3273" s="60">
        <v>220239000308</v>
      </c>
      <c r="B3273" s="43" t="s">
        <v>390</v>
      </c>
      <c r="C3273" s="61">
        <v>45292</v>
      </c>
      <c r="D3273" s="60">
        <v>22024001074</v>
      </c>
      <c r="E3273" s="43" t="s">
        <v>1187</v>
      </c>
      <c r="F3273" s="62">
        <v>1210</v>
      </c>
      <c r="G3273" s="43" t="s">
        <v>746</v>
      </c>
      <c r="H3273" s="43" t="s">
        <v>997</v>
      </c>
      <c r="I3273" s="69">
        <v>220</v>
      </c>
      <c r="J3273" s="43" t="s">
        <v>748</v>
      </c>
      <c r="K3273" s="43" t="s">
        <v>393</v>
      </c>
      <c r="L3273" s="43" t="s">
        <v>399</v>
      </c>
      <c r="M3273" s="43" t="s">
        <v>395</v>
      </c>
      <c r="N3273" s="43" t="s">
        <v>396</v>
      </c>
      <c r="O3273" s="52" t="s">
        <v>321</v>
      </c>
      <c r="P3273" s="63" t="s">
        <v>276</v>
      </c>
      <c r="Q3273" s="57" t="str">
        <f>MID(Tabla1[[#This Row],[Aplicación]],14,1)</f>
        <v>2</v>
      </c>
      <c r="R3273" s="35" t="s">
        <v>265</v>
      </c>
      <c r="S3273" s="57" t="str">
        <f>MID(Tabla1[[#This Row],[Aplicación]],6,2)</f>
        <v>11</v>
      </c>
      <c r="T3273" s="54" t="str">
        <f>VLOOKUP(Tabla1[[#This Row],[AREA]],Hoja1!A:B,2,FALSE)</f>
        <v>11. Salud pública y seguridad ciudadana</v>
      </c>
      <c r="U3273" s="57" t="str">
        <f>MID(Tabla1[[#This Row],[Aplicación]],9,4)</f>
        <v>1361</v>
      </c>
      <c r="V3273" s="54" t="str">
        <f>VLOOKUP(Tabla1[[#This Row],[PROGRAMA]],Hoja1!A:B,2,FALSE)</f>
        <v>1361. Prevención y extinción de incencios</v>
      </c>
      <c r="W3273" s="57" t="str">
        <f>MID(Tabla1[[#This Row],[Aplicación]],14,2)</f>
        <v>21</v>
      </c>
      <c r="X3273" s="57" t="str">
        <f>MID(Tabla1[[#This Row],[Aplicación]],14,6)</f>
        <v>213</v>
      </c>
    </row>
    <row r="3274" spans="1:24" x14ac:dyDescent="0.25">
      <c r="A3274" s="44">
        <v>220239000310</v>
      </c>
      <c r="B3274" s="45" t="s">
        <v>390</v>
      </c>
      <c r="C3274" s="50">
        <v>45292</v>
      </c>
      <c r="D3274" s="44">
        <v>22024001076</v>
      </c>
      <c r="E3274" s="45" t="s">
        <v>1187</v>
      </c>
      <c r="F3274" s="51">
        <v>1210</v>
      </c>
      <c r="G3274" s="45" t="s">
        <v>858</v>
      </c>
      <c r="H3274" s="45" t="s">
        <v>998</v>
      </c>
      <c r="I3274" s="53">
        <v>220</v>
      </c>
      <c r="J3274" s="45" t="s">
        <v>860</v>
      </c>
      <c r="K3274" s="45" t="s">
        <v>507</v>
      </c>
      <c r="L3274" s="45" t="s">
        <v>399</v>
      </c>
      <c r="M3274" s="45" t="s">
        <v>395</v>
      </c>
      <c r="N3274" s="45" t="s">
        <v>396</v>
      </c>
      <c r="O3274" s="52" t="s">
        <v>321</v>
      </c>
      <c r="P3274" s="63" t="s">
        <v>276</v>
      </c>
      <c r="Q3274" s="57" t="str">
        <f>MID(Tabla1[[#This Row],[Aplicación]],14,1)</f>
        <v>2</v>
      </c>
      <c r="R3274" s="35" t="s">
        <v>265</v>
      </c>
      <c r="S3274" s="57" t="str">
        <f>MID(Tabla1[[#This Row],[Aplicación]],6,2)</f>
        <v>11</v>
      </c>
      <c r="T3274" s="54" t="str">
        <f>VLOOKUP(Tabla1[[#This Row],[AREA]],Hoja1!A:B,2,FALSE)</f>
        <v>11. Salud pública y seguridad ciudadana</v>
      </c>
      <c r="U3274" s="57" t="str">
        <f>MID(Tabla1[[#This Row],[Aplicación]],9,4)</f>
        <v>1361</v>
      </c>
      <c r="V3274" s="54" t="str">
        <f>VLOOKUP(Tabla1[[#This Row],[PROGRAMA]],Hoja1!A:B,2,FALSE)</f>
        <v>1361. Prevención y extinción de incencios</v>
      </c>
      <c r="W3274" s="57" t="str">
        <f>MID(Tabla1[[#This Row],[Aplicación]],14,2)</f>
        <v>21</v>
      </c>
      <c r="X3274" s="57" t="str">
        <f>MID(Tabla1[[#This Row],[Aplicación]],14,6)</f>
        <v>213</v>
      </c>
    </row>
    <row r="3275" spans="1:24" x14ac:dyDescent="0.25">
      <c r="A3275" s="60">
        <v>220239000311</v>
      </c>
      <c r="B3275" s="43" t="s">
        <v>390</v>
      </c>
      <c r="C3275" s="61">
        <v>45292</v>
      </c>
      <c r="D3275" s="60">
        <v>22024001077</v>
      </c>
      <c r="E3275" s="43" t="s">
        <v>1187</v>
      </c>
      <c r="F3275" s="62">
        <v>605</v>
      </c>
      <c r="G3275" s="43" t="s">
        <v>703</v>
      </c>
      <c r="H3275" s="43" t="s">
        <v>994</v>
      </c>
      <c r="I3275" s="69">
        <v>220</v>
      </c>
      <c r="J3275" s="43" t="s">
        <v>393</v>
      </c>
      <c r="K3275" s="43" t="s">
        <v>393</v>
      </c>
      <c r="L3275" s="43" t="s">
        <v>399</v>
      </c>
      <c r="M3275" s="43" t="s">
        <v>395</v>
      </c>
      <c r="N3275" s="43" t="s">
        <v>396</v>
      </c>
      <c r="O3275" s="52" t="s">
        <v>321</v>
      </c>
      <c r="P3275" s="63" t="s">
        <v>276</v>
      </c>
      <c r="Q3275" s="57" t="str">
        <f>MID(Tabla1[[#This Row],[Aplicación]],14,1)</f>
        <v>2</v>
      </c>
      <c r="R3275" s="35" t="s">
        <v>265</v>
      </c>
      <c r="S3275" s="57" t="str">
        <f>MID(Tabla1[[#This Row],[Aplicación]],6,2)</f>
        <v>11</v>
      </c>
      <c r="T3275" s="54" t="str">
        <f>VLOOKUP(Tabla1[[#This Row],[AREA]],Hoja1!A:B,2,FALSE)</f>
        <v>11. Salud pública y seguridad ciudadana</v>
      </c>
      <c r="U3275" s="57" t="str">
        <f>MID(Tabla1[[#This Row],[Aplicación]],9,4)</f>
        <v>1361</v>
      </c>
      <c r="V3275" s="54" t="str">
        <f>VLOOKUP(Tabla1[[#This Row],[PROGRAMA]],Hoja1!A:B,2,FALSE)</f>
        <v>1361. Prevención y extinción de incencios</v>
      </c>
      <c r="W3275" s="57" t="str">
        <f>MID(Tabla1[[#This Row],[Aplicación]],14,2)</f>
        <v>21</v>
      </c>
      <c r="X3275" s="57" t="str">
        <f>MID(Tabla1[[#This Row],[Aplicación]],14,6)</f>
        <v>213</v>
      </c>
    </row>
    <row r="3276" spans="1:24" x14ac:dyDescent="0.25">
      <c r="A3276" s="60">
        <v>220240026345</v>
      </c>
      <c r="B3276" s="43" t="s">
        <v>390</v>
      </c>
      <c r="C3276" s="61">
        <v>45464</v>
      </c>
      <c r="D3276" s="60">
        <v>22024005228</v>
      </c>
      <c r="E3276" s="43" t="s">
        <v>1187</v>
      </c>
      <c r="F3276" s="62">
        <v>84.7</v>
      </c>
      <c r="G3276" s="43" t="s">
        <v>993</v>
      </c>
      <c r="H3276" s="43" t="s">
        <v>3070</v>
      </c>
      <c r="I3276" s="69" t="s">
        <v>2930</v>
      </c>
      <c r="J3276" s="43" t="s">
        <v>398</v>
      </c>
      <c r="K3276" s="43" t="s">
        <v>398</v>
      </c>
      <c r="L3276" s="43" t="s">
        <v>399</v>
      </c>
      <c r="M3276" s="43" t="s">
        <v>585</v>
      </c>
      <c r="N3276" s="43" t="s">
        <v>539</v>
      </c>
      <c r="O3276" s="68" t="s">
        <v>326</v>
      </c>
      <c r="P3276" s="68" t="s">
        <v>2931</v>
      </c>
      <c r="Q3276" s="57" t="s">
        <v>2932</v>
      </c>
      <c r="R3276" s="35" t="s">
        <v>265</v>
      </c>
      <c r="S3276" s="57" t="str">
        <f>MID(Tabla1[[#This Row],[Aplicación]],6,2)</f>
        <v>11</v>
      </c>
      <c r="T3276" s="54" t="str">
        <f>VLOOKUP(Tabla1[[#This Row],[AREA]],Hoja1!A:B,2,FALSE)</f>
        <v>11. Salud pública y seguridad ciudadana</v>
      </c>
      <c r="U3276" s="57" t="str">
        <f>MID(Tabla1[[#This Row],[Aplicación]],9,4)</f>
        <v>1361</v>
      </c>
      <c r="V3276" s="54" t="str">
        <f>VLOOKUP(Tabla1[[#This Row],[PROGRAMA]],Hoja1!A:B,2,FALSE)</f>
        <v>1361. Prevención y extinción de incencios</v>
      </c>
      <c r="W3276" s="57" t="str">
        <f>MID(Tabla1[[#This Row],[Aplicación]],14,2)</f>
        <v>21</v>
      </c>
      <c r="X3276" s="57" t="str">
        <f>MID(Tabla1[[#This Row],[Aplicación]],14,6)</f>
        <v>213</v>
      </c>
    </row>
    <row r="3277" spans="1:24" x14ac:dyDescent="0.25">
      <c r="A3277" s="60">
        <v>220240025807</v>
      </c>
      <c r="B3277" s="43" t="s">
        <v>390</v>
      </c>
      <c r="C3277" s="61">
        <v>45462</v>
      </c>
      <c r="D3277" s="60">
        <v>22024005133</v>
      </c>
      <c r="E3277" s="43" t="s">
        <v>1187</v>
      </c>
      <c r="F3277" s="62">
        <v>73.81</v>
      </c>
      <c r="G3277" s="43" t="s">
        <v>3135</v>
      </c>
      <c r="H3277" s="43" t="s">
        <v>3136</v>
      </c>
      <c r="I3277" s="69" t="s">
        <v>2930</v>
      </c>
      <c r="J3277" s="43" t="s">
        <v>398</v>
      </c>
      <c r="K3277" s="43" t="s">
        <v>398</v>
      </c>
      <c r="L3277" s="43" t="s">
        <v>399</v>
      </c>
      <c r="M3277" s="43" t="s">
        <v>585</v>
      </c>
      <c r="N3277" s="43" t="s">
        <v>539</v>
      </c>
      <c r="O3277" s="68" t="s">
        <v>326</v>
      </c>
      <c r="P3277" s="68" t="s">
        <v>2931</v>
      </c>
      <c r="Q3277" s="57" t="s">
        <v>2932</v>
      </c>
      <c r="R3277" s="35" t="s">
        <v>265</v>
      </c>
      <c r="S3277" s="57" t="str">
        <f>MID(Tabla1[[#This Row],[Aplicación]],6,2)</f>
        <v>11</v>
      </c>
      <c r="T3277" s="54" t="str">
        <f>VLOOKUP(Tabla1[[#This Row],[AREA]],Hoja1!A:B,2,FALSE)</f>
        <v>11. Salud pública y seguridad ciudadana</v>
      </c>
      <c r="U3277" s="57" t="str">
        <f>MID(Tabla1[[#This Row],[Aplicación]],9,4)</f>
        <v>1361</v>
      </c>
      <c r="V3277" s="54" t="str">
        <f>VLOOKUP(Tabla1[[#This Row],[PROGRAMA]],Hoja1!A:B,2,FALSE)</f>
        <v>1361. Prevención y extinción de incencios</v>
      </c>
      <c r="W3277" s="57" t="str">
        <f>MID(Tabla1[[#This Row],[Aplicación]],14,2)</f>
        <v>21</v>
      </c>
      <c r="X3277" s="57" t="str">
        <f>MID(Tabla1[[#This Row],[Aplicación]],14,6)</f>
        <v>213</v>
      </c>
    </row>
    <row r="3278" spans="1:24" x14ac:dyDescent="0.25">
      <c r="A3278" s="60">
        <v>220240013252</v>
      </c>
      <c r="B3278" s="43" t="s">
        <v>390</v>
      </c>
      <c r="C3278" s="61">
        <v>45408</v>
      </c>
      <c r="D3278" s="60">
        <v>22024004282</v>
      </c>
      <c r="E3278" s="43" t="s">
        <v>1187</v>
      </c>
      <c r="F3278" s="62">
        <v>2468.4</v>
      </c>
      <c r="G3278" s="43" t="s">
        <v>4113</v>
      </c>
      <c r="H3278" s="43" t="s">
        <v>4236</v>
      </c>
      <c r="I3278" s="69" t="s">
        <v>2930</v>
      </c>
      <c r="J3278" s="43" t="s">
        <v>4115</v>
      </c>
      <c r="K3278" s="43" t="s">
        <v>486</v>
      </c>
      <c r="L3278" s="43" t="s">
        <v>399</v>
      </c>
      <c r="M3278" s="43" t="s">
        <v>585</v>
      </c>
      <c r="N3278" s="43" t="s">
        <v>539</v>
      </c>
      <c r="O3278" s="68" t="s">
        <v>326</v>
      </c>
      <c r="P3278" s="68" t="s">
        <v>2931</v>
      </c>
      <c r="Q3278" s="57" t="s">
        <v>2932</v>
      </c>
      <c r="R3278" s="35" t="s">
        <v>265</v>
      </c>
      <c r="S3278" s="57" t="str">
        <f>MID(Tabla1[[#This Row],[Aplicación]],6,2)</f>
        <v>11</v>
      </c>
      <c r="T3278" s="54" t="str">
        <f>VLOOKUP(Tabla1[[#This Row],[AREA]],Hoja1!A:B,2,FALSE)</f>
        <v>11. Salud pública y seguridad ciudadana</v>
      </c>
      <c r="U3278" s="57" t="str">
        <f>MID(Tabla1[[#This Row],[Aplicación]],9,4)</f>
        <v>1361</v>
      </c>
      <c r="V3278" s="54" t="str">
        <f>VLOOKUP(Tabla1[[#This Row],[PROGRAMA]],Hoja1!A:B,2,FALSE)</f>
        <v>1361. Prevención y extinción de incencios</v>
      </c>
      <c r="W3278" s="57" t="str">
        <f>MID(Tabla1[[#This Row],[Aplicación]],14,2)</f>
        <v>21</v>
      </c>
      <c r="X3278" s="57" t="str">
        <f>MID(Tabla1[[#This Row],[Aplicación]],14,6)</f>
        <v>213</v>
      </c>
    </row>
    <row r="3279" spans="1:24" x14ac:dyDescent="0.25">
      <c r="A3279" s="60">
        <v>220240011583</v>
      </c>
      <c r="B3279" s="43" t="s">
        <v>390</v>
      </c>
      <c r="C3279" s="61">
        <v>45397</v>
      </c>
      <c r="D3279" s="60">
        <v>22024003444</v>
      </c>
      <c r="E3279" s="43" t="s">
        <v>1187</v>
      </c>
      <c r="F3279" s="62">
        <v>3750.3</v>
      </c>
      <c r="G3279" s="43" t="s">
        <v>645</v>
      </c>
      <c r="H3279" s="43" t="s">
        <v>4495</v>
      </c>
      <c r="I3279" s="69" t="s">
        <v>2930</v>
      </c>
      <c r="J3279" s="43" t="s">
        <v>398</v>
      </c>
      <c r="K3279" s="43" t="s">
        <v>398</v>
      </c>
      <c r="L3279" s="43" t="s">
        <v>399</v>
      </c>
      <c r="M3279" s="43" t="s">
        <v>395</v>
      </c>
      <c r="N3279" s="43" t="s">
        <v>396</v>
      </c>
      <c r="O3279" s="68" t="s">
        <v>321</v>
      </c>
      <c r="P3279" s="68" t="s">
        <v>2931</v>
      </c>
      <c r="Q3279" s="57" t="s">
        <v>2932</v>
      </c>
      <c r="R3279" s="35" t="s">
        <v>265</v>
      </c>
      <c r="S3279" s="57" t="str">
        <f>MID(Tabla1[[#This Row],[Aplicación]],6,2)</f>
        <v>11</v>
      </c>
      <c r="T3279" s="54" t="str">
        <f>VLOOKUP(Tabla1[[#This Row],[AREA]],Hoja1!A:B,2,FALSE)</f>
        <v>11. Salud pública y seguridad ciudadana</v>
      </c>
      <c r="U3279" s="57" t="str">
        <f>MID(Tabla1[[#This Row],[Aplicación]],9,4)</f>
        <v>1361</v>
      </c>
      <c r="V3279" s="54" t="str">
        <f>VLOOKUP(Tabla1[[#This Row],[PROGRAMA]],Hoja1!A:B,2,FALSE)</f>
        <v>1361. Prevención y extinción de incencios</v>
      </c>
      <c r="W3279" s="57" t="str">
        <f>MID(Tabla1[[#This Row],[Aplicación]],14,2)</f>
        <v>21</v>
      </c>
      <c r="X3279" s="57" t="str">
        <f>MID(Tabla1[[#This Row],[Aplicación]],14,6)</f>
        <v>213</v>
      </c>
    </row>
    <row r="3280" spans="1:24" x14ac:dyDescent="0.25">
      <c r="A3280" s="60">
        <v>220240011582</v>
      </c>
      <c r="B3280" s="43" t="s">
        <v>390</v>
      </c>
      <c r="C3280" s="61">
        <v>45397</v>
      </c>
      <c r="D3280" s="60">
        <v>22024003443</v>
      </c>
      <c r="E3280" s="43" t="s">
        <v>1187</v>
      </c>
      <c r="F3280" s="62">
        <v>2904.3</v>
      </c>
      <c r="G3280" s="43" t="s">
        <v>645</v>
      </c>
      <c r="H3280" s="43" t="s">
        <v>4496</v>
      </c>
      <c r="I3280" s="69" t="s">
        <v>2930</v>
      </c>
      <c r="J3280" s="43" t="s">
        <v>398</v>
      </c>
      <c r="K3280" s="43" t="s">
        <v>398</v>
      </c>
      <c r="L3280" s="43" t="s">
        <v>399</v>
      </c>
      <c r="M3280" s="43" t="s">
        <v>395</v>
      </c>
      <c r="N3280" s="43" t="s">
        <v>396</v>
      </c>
      <c r="O3280" s="68" t="s">
        <v>321</v>
      </c>
      <c r="P3280" s="68" t="s">
        <v>2931</v>
      </c>
      <c r="Q3280" s="57" t="s">
        <v>2932</v>
      </c>
      <c r="R3280" s="35" t="s">
        <v>265</v>
      </c>
      <c r="S3280" s="57" t="str">
        <f>MID(Tabla1[[#This Row],[Aplicación]],6,2)</f>
        <v>11</v>
      </c>
      <c r="T3280" s="54" t="str">
        <f>VLOOKUP(Tabla1[[#This Row],[AREA]],Hoja1!A:B,2,FALSE)</f>
        <v>11. Salud pública y seguridad ciudadana</v>
      </c>
      <c r="U3280" s="57" t="str">
        <f>MID(Tabla1[[#This Row],[Aplicación]],9,4)</f>
        <v>1361</v>
      </c>
      <c r="V3280" s="54" t="str">
        <f>VLOOKUP(Tabla1[[#This Row],[PROGRAMA]],Hoja1!A:B,2,FALSE)</f>
        <v>1361. Prevención y extinción de incencios</v>
      </c>
      <c r="W3280" s="57" t="str">
        <f>MID(Tabla1[[#This Row],[Aplicación]],14,2)</f>
        <v>21</v>
      </c>
      <c r="X3280" s="57" t="str">
        <f>MID(Tabla1[[#This Row],[Aplicación]],14,6)</f>
        <v>213</v>
      </c>
    </row>
    <row r="3281" spans="1:24" x14ac:dyDescent="0.25">
      <c r="A3281" s="60">
        <v>220240035983</v>
      </c>
      <c r="B3281" s="43" t="s">
        <v>390</v>
      </c>
      <c r="C3281" s="61">
        <v>45511</v>
      </c>
      <c r="D3281" s="60">
        <v>22024005894</v>
      </c>
      <c r="E3281" s="43" t="s">
        <v>1187</v>
      </c>
      <c r="F3281" s="62">
        <v>79.86</v>
      </c>
      <c r="G3281" s="43" t="s">
        <v>343</v>
      </c>
      <c r="H3281" s="43" t="s">
        <v>4870</v>
      </c>
      <c r="I3281" s="69">
        <v>220</v>
      </c>
      <c r="J3281" s="43" t="s">
        <v>398</v>
      </c>
      <c r="K3281" s="43" t="s">
        <v>398</v>
      </c>
      <c r="L3281" s="43" t="s">
        <v>399</v>
      </c>
      <c r="M3281" s="43" t="s">
        <v>585</v>
      </c>
      <c r="N3281" s="43" t="s">
        <v>539</v>
      </c>
      <c r="O3281" s="68" t="s">
        <v>326</v>
      </c>
      <c r="P3281" s="68" t="s">
        <v>4838</v>
      </c>
      <c r="Q3281" s="57" t="str">
        <f>MID(Tabla1[[#This Row],[Aplicación]],14,1)</f>
        <v>2</v>
      </c>
      <c r="R3281" s="35" t="s">
        <v>265</v>
      </c>
      <c r="S3281" s="57" t="str">
        <f>MID(Tabla1[[#This Row],[Aplicación]],6,2)</f>
        <v>11</v>
      </c>
      <c r="T3281" s="54" t="str">
        <f>VLOOKUP(Tabla1[[#This Row],[AREA]],Hoja1!A:B,2,FALSE)</f>
        <v>11. Salud pública y seguridad ciudadana</v>
      </c>
      <c r="U3281" s="57" t="str">
        <f>MID(Tabla1[[#This Row],[Aplicación]],9,4)</f>
        <v>1361</v>
      </c>
      <c r="V3281" s="54" t="str">
        <f>VLOOKUP(Tabla1[[#This Row],[PROGRAMA]],Hoja1!A:B,2,FALSE)</f>
        <v>1361. Prevención y extinción de incencios</v>
      </c>
      <c r="W3281" s="57" t="str">
        <f>MID(Tabla1[[#This Row],[Aplicación]],14,2)</f>
        <v>21</v>
      </c>
      <c r="X3281" s="57" t="str">
        <f>MID(Tabla1[[#This Row],[Aplicación]],14,6)</f>
        <v>213</v>
      </c>
    </row>
    <row r="3282" spans="1:24" x14ac:dyDescent="0.25">
      <c r="A3282" s="60">
        <v>220240035985</v>
      </c>
      <c r="B3282" s="43" t="s">
        <v>390</v>
      </c>
      <c r="C3282" s="61">
        <v>45511</v>
      </c>
      <c r="D3282" s="60">
        <v>22024005897</v>
      </c>
      <c r="E3282" s="43" t="s">
        <v>1187</v>
      </c>
      <c r="F3282" s="62">
        <v>90.75</v>
      </c>
      <c r="G3282" s="43" t="s">
        <v>3199</v>
      </c>
      <c r="H3282" s="43" t="s">
        <v>4878</v>
      </c>
      <c r="I3282" s="69">
        <v>220</v>
      </c>
      <c r="J3282" s="43" t="s">
        <v>398</v>
      </c>
      <c r="K3282" s="43" t="s">
        <v>398</v>
      </c>
      <c r="L3282" s="43" t="s">
        <v>399</v>
      </c>
      <c r="M3282" s="43" t="s">
        <v>585</v>
      </c>
      <c r="N3282" s="43" t="s">
        <v>539</v>
      </c>
      <c r="O3282" s="68" t="s">
        <v>326</v>
      </c>
      <c r="P3282" s="68" t="s">
        <v>4838</v>
      </c>
      <c r="Q3282" s="57" t="str">
        <f>MID(Tabla1[[#This Row],[Aplicación]],14,1)</f>
        <v>2</v>
      </c>
      <c r="R3282" s="35" t="s">
        <v>265</v>
      </c>
      <c r="S3282" s="57" t="str">
        <f>MID(Tabla1[[#This Row],[Aplicación]],6,2)</f>
        <v>11</v>
      </c>
      <c r="T3282" s="54" t="str">
        <f>VLOOKUP(Tabla1[[#This Row],[AREA]],Hoja1!A:B,2,FALSE)</f>
        <v>11. Salud pública y seguridad ciudadana</v>
      </c>
      <c r="U3282" s="57" t="str">
        <f>MID(Tabla1[[#This Row],[Aplicación]],9,4)</f>
        <v>1361</v>
      </c>
      <c r="V3282" s="54" t="str">
        <f>VLOOKUP(Tabla1[[#This Row],[PROGRAMA]],Hoja1!A:B,2,FALSE)</f>
        <v>1361. Prevención y extinción de incencios</v>
      </c>
      <c r="W3282" s="57" t="str">
        <f>MID(Tabla1[[#This Row],[Aplicación]],14,2)</f>
        <v>21</v>
      </c>
      <c r="X3282" s="57" t="str">
        <f>MID(Tabla1[[#This Row],[Aplicación]],14,6)</f>
        <v>213</v>
      </c>
    </row>
    <row r="3283" spans="1:24" x14ac:dyDescent="0.25">
      <c r="A3283" s="60">
        <v>220240030106</v>
      </c>
      <c r="B3283" s="43" t="s">
        <v>390</v>
      </c>
      <c r="C3283" s="61">
        <v>45482</v>
      </c>
      <c r="D3283" s="60">
        <v>22024005469</v>
      </c>
      <c r="E3283" s="43" t="s">
        <v>1187</v>
      </c>
      <c r="F3283" s="62">
        <v>15.37</v>
      </c>
      <c r="G3283" s="43" t="s">
        <v>343</v>
      </c>
      <c r="H3283" s="43" t="s">
        <v>5390</v>
      </c>
      <c r="I3283" s="69">
        <v>220</v>
      </c>
      <c r="J3283" s="43" t="s">
        <v>398</v>
      </c>
      <c r="K3283" s="43" t="s">
        <v>398</v>
      </c>
      <c r="L3283" s="43" t="s">
        <v>399</v>
      </c>
      <c r="M3283" s="43" t="s">
        <v>585</v>
      </c>
      <c r="N3283" s="43" t="s">
        <v>539</v>
      </c>
      <c r="O3283" s="68" t="s">
        <v>326</v>
      </c>
      <c r="P3283" s="68" t="s">
        <v>4838</v>
      </c>
      <c r="Q3283" s="57" t="str">
        <f>MID(Tabla1[[#This Row],[Aplicación]],14,1)</f>
        <v>2</v>
      </c>
      <c r="R3283" s="35" t="s">
        <v>265</v>
      </c>
      <c r="S3283" s="57" t="str">
        <f>MID(Tabla1[[#This Row],[Aplicación]],6,2)</f>
        <v>11</v>
      </c>
      <c r="T3283" s="54" t="str">
        <f>VLOOKUP(Tabla1[[#This Row],[AREA]],Hoja1!A:B,2,FALSE)</f>
        <v>11. Salud pública y seguridad ciudadana</v>
      </c>
      <c r="U3283" s="57" t="str">
        <f>MID(Tabla1[[#This Row],[Aplicación]],9,4)</f>
        <v>1361</v>
      </c>
      <c r="V3283" s="54" t="str">
        <f>VLOOKUP(Tabla1[[#This Row],[PROGRAMA]],Hoja1!A:B,2,FALSE)</f>
        <v>1361. Prevención y extinción de incencios</v>
      </c>
      <c r="W3283" s="57" t="str">
        <f>MID(Tabla1[[#This Row],[Aplicación]],14,2)</f>
        <v>21</v>
      </c>
      <c r="X3283" s="57" t="str">
        <f>MID(Tabla1[[#This Row],[Aplicación]],14,6)</f>
        <v>213</v>
      </c>
    </row>
    <row r="3284" spans="1:24" x14ac:dyDescent="0.25">
      <c r="A3284" s="60">
        <v>220240042271</v>
      </c>
      <c r="B3284" s="43" t="s">
        <v>390</v>
      </c>
      <c r="C3284" s="61">
        <v>45545</v>
      </c>
      <c r="D3284" s="60">
        <v>22024006477</v>
      </c>
      <c r="E3284" s="43" t="s">
        <v>1187</v>
      </c>
      <c r="F3284" s="62">
        <v>56.51</v>
      </c>
      <c r="G3284" s="43" t="s">
        <v>343</v>
      </c>
      <c r="H3284" s="43" t="s">
        <v>5967</v>
      </c>
      <c r="I3284" s="69">
        <v>220</v>
      </c>
      <c r="J3284" s="43" t="s">
        <v>398</v>
      </c>
      <c r="K3284" s="43" t="s">
        <v>398</v>
      </c>
      <c r="L3284" s="43" t="s">
        <v>399</v>
      </c>
      <c r="M3284" s="43" t="s">
        <v>585</v>
      </c>
      <c r="N3284" s="43" t="s">
        <v>539</v>
      </c>
      <c r="O3284" s="68" t="s">
        <v>326</v>
      </c>
      <c r="P3284" s="68" t="s">
        <v>4838</v>
      </c>
      <c r="Q3284" s="57" t="str">
        <f>MID(Tabla1[[#This Row],[Aplicación]],14,1)</f>
        <v>2</v>
      </c>
      <c r="R3284" s="35" t="s">
        <v>265</v>
      </c>
      <c r="S3284" s="57" t="str">
        <f>MID(Tabla1[[#This Row],[Aplicación]],6,2)</f>
        <v>11</v>
      </c>
      <c r="T3284" s="54" t="str">
        <f>VLOOKUP(Tabla1[[#This Row],[AREA]],Hoja1!A:B,2,FALSE)</f>
        <v>11. Salud pública y seguridad ciudadana</v>
      </c>
      <c r="U3284" s="57" t="str">
        <f>MID(Tabla1[[#This Row],[Aplicación]],9,4)</f>
        <v>1361</v>
      </c>
      <c r="V3284" s="54" t="str">
        <f>VLOOKUP(Tabla1[[#This Row],[PROGRAMA]],Hoja1!A:B,2,FALSE)</f>
        <v>1361. Prevención y extinción de incencios</v>
      </c>
      <c r="W3284" s="57" t="str">
        <f>MID(Tabla1[[#This Row],[Aplicación]],14,2)</f>
        <v>21</v>
      </c>
      <c r="X3284" s="57" t="str">
        <f>MID(Tabla1[[#This Row],[Aplicación]],14,6)</f>
        <v>213</v>
      </c>
    </row>
    <row r="3285" spans="1:24" x14ac:dyDescent="0.25">
      <c r="A3285" s="60">
        <v>220240004085</v>
      </c>
      <c r="B3285" s="43" t="s">
        <v>390</v>
      </c>
      <c r="C3285" s="61">
        <v>45353</v>
      </c>
      <c r="D3285" s="60">
        <v>22024003086</v>
      </c>
      <c r="E3285" s="43" t="s">
        <v>1362</v>
      </c>
      <c r="F3285" s="62">
        <v>380.35</v>
      </c>
      <c r="G3285" s="43" t="s">
        <v>986</v>
      </c>
      <c r="H3285" s="43" t="s">
        <v>1878</v>
      </c>
      <c r="I3285" s="69">
        <v>220</v>
      </c>
      <c r="J3285" s="43" t="s">
        <v>537</v>
      </c>
      <c r="K3285" s="43" t="s">
        <v>537</v>
      </c>
      <c r="L3285" s="43" t="s">
        <v>399</v>
      </c>
      <c r="M3285" s="43" t="s">
        <v>585</v>
      </c>
      <c r="N3285" s="43" t="s">
        <v>539</v>
      </c>
      <c r="O3285" s="52" t="s">
        <v>326</v>
      </c>
      <c r="P3285" s="63" t="s">
        <v>276</v>
      </c>
      <c r="Q3285" s="57" t="str">
        <f>MID(Tabla1[[#This Row],[Aplicación]],14,1)</f>
        <v>2</v>
      </c>
      <c r="R3285" s="35" t="s">
        <v>265</v>
      </c>
      <c r="S3285" s="57" t="str">
        <f>MID(Tabla1[[#This Row],[Aplicación]],6,2)</f>
        <v>11</v>
      </c>
      <c r="T3285" s="54" t="str">
        <f>VLOOKUP(Tabla1[[#This Row],[AREA]],Hoja1!A:B,2,FALSE)</f>
        <v>11. Salud pública y seguridad ciudadana</v>
      </c>
      <c r="U3285" s="57" t="str">
        <f>MID(Tabla1[[#This Row],[Aplicación]],9,4)</f>
        <v>1361</v>
      </c>
      <c r="V3285" s="54" t="str">
        <f>VLOOKUP(Tabla1[[#This Row],[PROGRAMA]],Hoja1!A:B,2,FALSE)</f>
        <v>1361. Prevención y extinción de incencios</v>
      </c>
      <c r="W3285" s="57" t="str">
        <f>MID(Tabla1[[#This Row],[Aplicación]],14,2)</f>
        <v>21</v>
      </c>
      <c r="X3285" s="57" t="str">
        <f>MID(Tabla1[[#This Row],[Aplicación]],14,6)</f>
        <v>214</v>
      </c>
    </row>
    <row r="3286" spans="1:24" x14ac:dyDescent="0.25">
      <c r="A3286" s="60">
        <v>220240002036</v>
      </c>
      <c r="B3286" s="43" t="s">
        <v>658</v>
      </c>
      <c r="C3286" s="61">
        <v>45343</v>
      </c>
      <c r="D3286" s="60">
        <v>22024001636</v>
      </c>
      <c r="E3286" s="43" t="s">
        <v>1362</v>
      </c>
      <c r="F3286" s="62">
        <v>2319.33</v>
      </c>
      <c r="G3286" s="43" t="s">
        <v>1066</v>
      </c>
      <c r="H3286" s="43" t="s">
        <v>2324</v>
      </c>
      <c r="I3286" s="69">
        <v>240</v>
      </c>
      <c r="J3286" s="43" t="s">
        <v>486</v>
      </c>
      <c r="K3286" s="43" t="s">
        <v>486</v>
      </c>
      <c r="L3286" s="43" t="s">
        <v>399</v>
      </c>
      <c r="M3286" s="43" t="s">
        <v>585</v>
      </c>
      <c r="N3286" s="43" t="s">
        <v>539</v>
      </c>
      <c r="O3286" s="52" t="s">
        <v>326</v>
      </c>
      <c r="P3286" s="63" t="s">
        <v>276</v>
      </c>
      <c r="Q3286" s="57" t="str">
        <f>MID(Tabla1[[#This Row],[Aplicación]],14,1)</f>
        <v>2</v>
      </c>
      <c r="R3286" s="35" t="s">
        <v>265</v>
      </c>
      <c r="S3286" s="57" t="str">
        <f>MID(Tabla1[[#This Row],[Aplicación]],6,2)</f>
        <v>11</v>
      </c>
      <c r="T3286" s="54" t="str">
        <f>VLOOKUP(Tabla1[[#This Row],[AREA]],Hoja1!A:B,2,FALSE)</f>
        <v>11. Salud pública y seguridad ciudadana</v>
      </c>
      <c r="U3286" s="57" t="str">
        <f>MID(Tabla1[[#This Row],[Aplicación]],9,4)</f>
        <v>1361</v>
      </c>
      <c r="V3286" s="54" t="str">
        <f>VLOOKUP(Tabla1[[#This Row],[PROGRAMA]],Hoja1!A:B,2,FALSE)</f>
        <v>1361. Prevención y extinción de incencios</v>
      </c>
      <c r="W3286" s="57" t="str">
        <f>MID(Tabla1[[#This Row],[Aplicación]],14,2)</f>
        <v>21</v>
      </c>
      <c r="X3286" s="57" t="str">
        <f>MID(Tabla1[[#This Row],[Aplicación]],14,6)</f>
        <v>214</v>
      </c>
    </row>
    <row r="3287" spans="1:24" x14ac:dyDescent="0.25">
      <c r="A3287" s="60">
        <v>220240000749</v>
      </c>
      <c r="B3287" s="43" t="s">
        <v>390</v>
      </c>
      <c r="C3287" s="61">
        <v>45327</v>
      </c>
      <c r="D3287" s="60">
        <v>22024000164</v>
      </c>
      <c r="E3287" s="43" t="s">
        <v>1362</v>
      </c>
      <c r="F3287" s="62">
        <v>2506.9499999999998</v>
      </c>
      <c r="G3287" s="43" t="s">
        <v>362</v>
      </c>
      <c r="H3287" s="43" t="s">
        <v>2386</v>
      </c>
      <c r="I3287" s="69">
        <v>220</v>
      </c>
      <c r="J3287" s="43" t="s">
        <v>393</v>
      </c>
      <c r="K3287" s="43" t="s">
        <v>393</v>
      </c>
      <c r="L3287" s="43" t="s">
        <v>399</v>
      </c>
      <c r="M3287" s="43" t="s">
        <v>585</v>
      </c>
      <c r="N3287" s="43" t="s">
        <v>539</v>
      </c>
      <c r="O3287" s="52" t="s">
        <v>326</v>
      </c>
      <c r="P3287" s="63" t="s">
        <v>276</v>
      </c>
      <c r="Q3287" s="57" t="str">
        <f>MID(Tabla1[[#This Row],[Aplicación]],14,1)</f>
        <v>2</v>
      </c>
      <c r="R3287" s="35" t="s">
        <v>265</v>
      </c>
      <c r="S3287" s="57" t="str">
        <f>MID(Tabla1[[#This Row],[Aplicación]],6,2)</f>
        <v>11</v>
      </c>
      <c r="T3287" s="54" t="str">
        <f>VLOOKUP(Tabla1[[#This Row],[AREA]],Hoja1!A:B,2,FALSE)</f>
        <v>11. Salud pública y seguridad ciudadana</v>
      </c>
      <c r="U3287" s="57" t="str">
        <f>MID(Tabla1[[#This Row],[Aplicación]],9,4)</f>
        <v>1361</v>
      </c>
      <c r="V3287" s="54" t="str">
        <f>VLOOKUP(Tabla1[[#This Row],[PROGRAMA]],Hoja1!A:B,2,FALSE)</f>
        <v>1361. Prevención y extinción de incencios</v>
      </c>
      <c r="W3287" s="57" t="str">
        <f>MID(Tabla1[[#This Row],[Aplicación]],14,2)</f>
        <v>21</v>
      </c>
      <c r="X3287" s="57" t="str">
        <f>MID(Tabla1[[#This Row],[Aplicación]],14,6)</f>
        <v>214</v>
      </c>
    </row>
    <row r="3288" spans="1:24" x14ac:dyDescent="0.25">
      <c r="A3288" s="60">
        <v>220240006780</v>
      </c>
      <c r="B3288" s="43" t="s">
        <v>702</v>
      </c>
      <c r="C3288" s="61">
        <v>45369</v>
      </c>
      <c r="D3288" s="60">
        <v>22024000022</v>
      </c>
      <c r="E3288" s="43" t="s">
        <v>1362</v>
      </c>
      <c r="F3288" s="62">
        <v>738.63</v>
      </c>
      <c r="G3288" s="43" t="s">
        <v>801</v>
      </c>
      <c r="H3288" s="43" t="s">
        <v>2728</v>
      </c>
      <c r="I3288" s="69">
        <v>300</v>
      </c>
      <c r="J3288" s="43" t="s">
        <v>398</v>
      </c>
      <c r="K3288" s="43" t="s">
        <v>398</v>
      </c>
      <c r="L3288" s="43" t="s">
        <v>399</v>
      </c>
      <c r="M3288" s="43" t="s">
        <v>395</v>
      </c>
      <c r="N3288" s="43" t="s">
        <v>396</v>
      </c>
      <c r="O3288" s="52" t="s">
        <v>325</v>
      </c>
      <c r="P3288" s="63" t="s">
        <v>276</v>
      </c>
      <c r="Q3288" s="57" t="str">
        <f>MID(Tabla1[[#This Row],[Aplicación]],14,1)</f>
        <v>2</v>
      </c>
      <c r="R3288" s="35" t="s">
        <v>265</v>
      </c>
      <c r="S3288" s="57" t="str">
        <f>MID(Tabla1[[#This Row],[Aplicación]],6,2)</f>
        <v>11</v>
      </c>
      <c r="T3288" s="54" t="str">
        <f>VLOOKUP(Tabla1[[#This Row],[AREA]],Hoja1!A:B,2,FALSE)</f>
        <v>11. Salud pública y seguridad ciudadana</v>
      </c>
      <c r="U3288" s="57" t="str">
        <f>MID(Tabla1[[#This Row],[Aplicación]],9,4)</f>
        <v>1361</v>
      </c>
      <c r="V3288" s="54" t="str">
        <f>VLOOKUP(Tabla1[[#This Row],[PROGRAMA]],Hoja1!A:B,2,FALSE)</f>
        <v>1361. Prevención y extinción de incencios</v>
      </c>
      <c r="W3288" s="57" t="str">
        <f>MID(Tabla1[[#This Row],[Aplicación]],14,2)</f>
        <v>21</v>
      </c>
      <c r="X3288" s="57" t="str">
        <f>MID(Tabla1[[#This Row],[Aplicación]],14,6)</f>
        <v>214</v>
      </c>
    </row>
    <row r="3289" spans="1:24" x14ac:dyDescent="0.25">
      <c r="A3289" s="60">
        <v>220240006832</v>
      </c>
      <c r="B3289" s="43" t="s">
        <v>702</v>
      </c>
      <c r="C3289" s="61">
        <v>45369</v>
      </c>
      <c r="D3289" s="60">
        <v>22024000022</v>
      </c>
      <c r="E3289" s="43" t="s">
        <v>1362</v>
      </c>
      <c r="F3289" s="62">
        <v>292.14999999999998</v>
      </c>
      <c r="G3289" s="43" t="s">
        <v>801</v>
      </c>
      <c r="H3289" s="43" t="s">
        <v>2733</v>
      </c>
      <c r="I3289" s="69">
        <v>300</v>
      </c>
      <c r="J3289" s="43" t="s">
        <v>398</v>
      </c>
      <c r="K3289" s="43" t="s">
        <v>398</v>
      </c>
      <c r="L3289" s="43" t="s">
        <v>399</v>
      </c>
      <c r="M3289" s="43" t="s">
        <v>395</v>
      </c>
      <c r="N3289" s="43" t="s">
        <v>396</v>
      </c>
      <c r="O3289" s="52" t="s">
        <v>325</v>
      </c>
      <c r="P3289" s="63" t="s">
        <v>276</v>
      </c>
      <c r="Q3289" s="57" t="str">
        <f>MID(Tabla1[[#This Row],[Aplicación]],14,1)</f>
        <v>2</v>
      </c>
      <c r="R3289" s="35" t="s">
        <v>265</v>
      </c>
      <c r="S3289" s="57" t="str">
        <f>MID(Tabla1[[#This Row],[Aplicación]],6,2)</f>
        <v>11</v>
      </c>
      <c r="T3289" s="54" t="str">
        <f>VLOOKUP(Tabla1[[#This Row],[AREA]],Hoja1!A:B,2,FALSE)</f>
        <v>11. Salud pública y seguridad ciudadana</v>
      </c>
      <c r="U3289" s="57" t="str">
        <f>MID(Tabla1[[#This Row],[Aplicación]],9,4)</f>
        <v>1361</v>
      </c>
      <c r="V3289" s="54" t="str">
        <f>VLOOKUP(Tabla1[[#This Row],[PROGRAMA]],Hoja1!A:B,2,FALSE)</f>
        <v>1361. Prevención y extinción de incencios</v>
      </c>
      <c r="W3289" s="57" t="str">
        <f>MID(Tabla1[[#This Row],[Aplicación]],14,2)</f>
        <v>21</v>
      </c>
      <c r="X3289" s="57" t="str">
        <f>MID(Tabla1[[#This Row],[Aplicación]],14,6)</f>
        <v>214</v>
      </c>
    </row>
    <row r="3290" spans="1:24" x14ac:dyDescent="0.25">
      <c r="A3290" s="60">
        <v>220240027224</v>
      </c>
      <c r="B3290" s="43" t="s">
        <v>702</v>
      </c>
      <c r="C3290" s="61">
        <v>45469</v>
      </c>
      <c r="D3290" s="60">
        <v>22024000022</v>
      </c>
      <c r="E3290" s="43" t="s">
        <v>1362</v>
      </c>
      <c r="F3290" s="62">
        <v>143.26</v>
      </c>
      <c r="G3290" s="43" t="s">
        <v>801</v>
      </c>
      <c r="H3290" s="43" t="s">
        <v>2952</v>
      </c>
      <c r="I3290" s="69" t="s">
        <v>2934</v>
      </c>
      <c r="J3290" s="43" t="s">
        <v>398</v>
      </c>
      <c r="K3290" s="43" t="s">
        <v>398</v>
      </c>
      <c r="L3290" s="43" t="s">
        <v>399</v>
      </c>
      <c r="M3290" s="43" t="s">
        <v>395</v>
      </c>
      <c r="N3290" s="43" t="s">
        <v>396</v>
      </c>
      <c r="O3290" s="68" t="s">
        <v>325</v>
      </c>
      <c r="P3290" s="68" t="s">
        <v>2931</v>
      </c>
      <c r="Q3290" s="57" t="s">
        <v>2932</v>
      </c>
      <c r="R3290" s="35" t="s">
        <v>265</v>
      </c>
      <c r="S3290" s="57" t="str">
        <f>MID(Tabla1[[#This Row],[Aplicación]],6,2)</f>
        <v>11</v>
      </c>
      <c r="T3290" s="54" t="str">
        <f>VLOOKUP(Tabla1[[#This Row],[AREA]],Hoja1!A:B,2,FALSE)</f>
        <v>11. Salud pública y seguridad ciudadana</v>
      </c>
      <c r="U3290" s="57" t="str">
        <f>MID(Tabla1[[#This Row],[Aplicación]],9,4)</f>
        <v>1361</v>
      </c>
      <c r="V3290" s="54" t="str">
        <f>VLOOKUP(Tabla1[[#This Row],[PROGRAMA]],Hoja1!A:B,2,FALSE)</f>
        <v>1361. Prevención y extinción de incencios</v>
      </c>
      <c r="W3290" s="57" t="str">
        <f>MID(Tabla1[[#This Row],[Aplicación]],14,2)</f>
        <v>21</v>
      </c>
      <c r="X3290" s="57" t="str">
        <f>MID(Tabla1[[#This Row],[Aplicación]],14,6)</f>
        <v>214</v>
      </c>
    </row>
    <row r="3291" spans="1:24" x14ac:dyDescent="0.25">
      <c r="A3291" s="60">
        <v>220239000846</v>
      </c>
      <c r="B3291" s="43" t="s">
        <v>390</v>
      </c>
      <c r="C3291" s="61">
        <v>45292</v>
      </c>
      <c r="D3291" s="60">
        <v>22024001197</v>
      </c>
      <c r="E3291" s="43" t="s">
        <v>1314</v>
      </c>
      <c r="F3291" s="62">
        <v>30000</v>
      </c>
      <c r="G3291" s="43" t="s">
        <v>426</v>
      </c>
      <c r="H3291" s="43" t="s">
        <v>1730</v>
      </c>
      <c r="I3291" s="69">
        <v>220</v>
      </c>
      <c r="J3291" s="43" t="s">
        <v>427</v>
      </c>
      <c r="K3291" s="43" t="s">
        <v>428</v>
      </c>
      <c r="L3291" s="43" t="s">
        <v>413</v>
      </c>
      <c r="M3291" s="43" t="s">
        <v>395</v>
      </c>
      <c r="N3291" s="43" t="s">
        <v>396</v>
      </c>
      <c r="O3291" s="52" t="s">
        <v>321</v>
      </c>
      <c r="P3291" s="63" t="s">
        <v>276</v>
      </c>
      <c r="Q3291" s="57" t="str">
        <f>MID(Tabla1[[#This Row],[Aplicación]],14,1)</f>
        <v>2</v>
      </c>
      <c r="R3291" s="35" t="s">
        <v>265</v>
      </c>
      <c r="S3291" s="57" t="str">
        <f>MID(Tabla1[[#This Row],[Aplicación]],6,2)</f>
        <v>11</v>
      </c>
      <c r="T3291" s="54" t="str">
        <f>VLOOKUP(Tabla1[[#This Row],[AREA]],Hoja1!A:B,2,FALSE)</f>
        <v>11. Salud pública y seguridad ciudadana</v>
      </c>
      <c r="U3291" s="57" t="str">
        <f>MID(Tabla1[[#This Row],[Aplicación]],9,4)</f>
        <v>1361</v>
      </c>
      <c r="V3291" s="54" t="str">
        <f>VLOOKUP(Tabla1[[#This Row],[PROGRAMA]],Hoja1!A:B,2,FALSE)</f>
        <v>1361. Prevención y extinción de incencios</v>
      </c>
      <c r="W3291" s="57" t="str">
        <f>MID(Tabla1[[#This Row],[Aplicación]],14,2)</f>
        <v>22</v>
      </c>
      <c r="X3291" s="57" t="str">
        <f>MID(Tabla1[[#This Row],[Aplicación]],14,6)</f>
        <v>22100</v>
      </c>
    </row>
    <row r="3292" spans="1:24" x14ac:dyDescent="0.25">
      <c r="A3292" s="44">
        <v>220239000436</v>
      </c>
      <c r="B3292" s="45" t="s">
        <v>390</v>
      </c>
      <c r="C3292" s="50">
        <v>45292</v>
      </c>
      <c r="D3292" s="44">
        <v>22024001109</v>
      </c>
      <c r="E3292" s="45" t="s">
        <v>1305</v>
      </c>
      <c r="F3292" s="51">
        <v>35000</v>
      </c>
      <c r="G3292" s="45" t="s">
        <v>15</v>
      </c>
      <c r="H3292" s="45" t="s">
        <v>1718</v>
      </c>
      <c r="I3292" s="53">
        <v>220</v>
      </c>
      <c r="J3292" s="45" t="s">
        <v>537</v>
      </c>
      <c r="K3292" s="45" t="s">
        <v>537</v>
      </c>
      <c r="L3292" s="45" t="s">
        <v>413</v>
      </c>
      <c r="M3292" s="45" t="s">
        <v>395</v>
      </c>
      <c r="N3292" s="45" t="s">
        <v>396</v>
      </c>
      <c r="O3292" s="52" t="s">
        <v>321</v>
      </c>
      <c r="P3292" s="63" t="s">
        <v>276</v>
      </c>
      <c r="Q3292" s="57" t="str">
        <f>MID(Tabla1[[#This Row],[Aplicación]],14,1)</f>
        <v>2</v>
      </c>
      <c r="R3292" s="35" t="s">
        <v>265</v>
      </c>
      <c r="S3292" s="57" t="str">
        <f>MID(Tabla1[[#This Row],[Aplicación]],6,2)</f>
        <v>11</v>
      </c>
      <c r="T3292" s="54" t="str">
        <f>VLOOKUP(Tabla1[[#This Row],[AREA]],Hoja1!A:B,2,FALSE)</f>
        <v>11. Salud pública y seguridad ciudadana</v>
      </c>
      <c r="U3292" s="57" t="str">
        <f>MID(Tabla1[[#This Row],[Aplicación]],9,4)</f>
        <v>1361</v>
      </c>
      <c r="V3292" s="54" t="str">
        <f>VLOOKUP(Tabla1[[#This Row],[PROGRAMA]],Hoja1!A:B,2,FALSE)</f>
        <v>1361. Prevención y extinción de incencios</v>
      </c>
      <c r="W3292" s="57" t="str">
        <f>MID(Tabla1[[#This Row],[Aplicación]],14,2)</f>
        <v>22</v>
      </c>
      <c r="X3292" s="57" t="str">
        <f>MID(Tabla1[[#This Row],[Aplicación]],14,6)</f>
        <v>22102</v>
      </c>
    </row>
    <row r="3293" spans="1:24" x14ac:dyDescent="0.25">
      <c r="A3293" s="60">
        <v>220239000869</v>
      </c>
      <c r="B3293" s="43" t="s">
        <v>390</v>
      </c>
      <c r="C3293" s="61">
        <v>45292</v>
      </c>
      <c r="D3293" s="60">
        <v>22024001290</v>
      </c>
      <c r="E3293" s="43" t="s">
        <v>1381</v>
      </c>
      <c r="F3293" s="62">
        <v>20000</v>
      </c>
      <c r="G3293" s="43" t="s">
        <v>30</v>
      </c>
      <c r="H3293" s="43" t="s">
        <v>1940</v>
      </c>
      <c r="I3293" s="69">
        <v>220</v>
      </c>
      <c r="J3293" s="43" t="s">
        <v>398</v>
      </c>
      <c r="K3293" s="43" t="s">
        <v>398</v>
      </c>
      <c r="L3293" s="43" t="s">
        <v>413</v>
      </c>
      <c r="M3293" s="43" t="s">
        <v>395</v>
      </c>
      <c r="N3293" s="43" t="s">
        <v>396</v>
      </c>
      <c r="O3293" s="52" t="s">
        <v>321</v>
      </c>
      <c r="P3293" s="63" t="s">
        <v>276</v>
      </c>
      <c r="Q3293" s="57" t="str">
        <f>MID(Tabla1[[#This Row],[Aplicación]],14,1)</f>
        <v>2</v>
      </c>
      <c r="R3293" s="35" t="s">
        <v>265</v>
      </c>
      <c r="S3293" s="57" t="str">
        <f>MID(Tabla1[[#This Row],[Aplicación]],6,2)</f>
        <v>11</v>
      </c>
      <c r="T3293" s="54" t="str">
        <f>VLOOKUP(Tabla1[[#This Row],[AREA]],Hoja1!A:B,2,FALSE)</f>
        <v>11. Salud pública y seguridad ciudadana</v>
      </c>
      <c r="U3293" s="57" t="str">
        <f>MID(Tabla1[[#This Row],[Aplicación]],9,4)</f>
        <v>1361</v>
      </c>
      <c r="V3293" s="54" t="str">
        <f>VLOOKUP(Tabla1[[#This Row],[PROGRAMA]],Hoja1!A:B,2,FALSE)</f>
        <v>1361. Prevención y extinción de incencios</v>
      </c>
      <c r="W3293" s="57" t="str">
        <f>MID(Tabla1[[#This Row],[Aplicación]],14,2)</f>
        <v>22</v>
      </c>
      <c r="X3293" s="57" t="str">
        <f>MID(Tabla1[[#This Row],[Aplicación]],14,6)</f>
        <v>22103</v>
      </c>
    </row>
    <row r="3294" spans="1:24" x14ac:dyDescent="0.25">
      <c r="A3294" s="60">
        <v>220229000565</v>
      </c>
      <c r="B3294" s="43" t="s">
        <v>390</v>
      </c>
      <c r="C3294" s="61">
        <v>45292</v>
      </c>
      <c r="D3294" s="60">
        <v>22024002724</v>
      </c>
      <c r="E3294" s="43" t="s">
        <v>1381</v>
      </c>
      <c r="F3294" s="62">
        <v>1500</v>
      </c>
      <c r="G3294" s="43" t="s">
        <v>582</v>
      </c>
      <c r="H3294" s="43" t="s">
        <v>869</v>
      </c>
      <c r="I3294" s="69">
        <v>220</v>
      </c>
      <c r="J3294" s="43" t="s">
        <v>393</v>
      </c>
      <c r="K3294" s="43" t="s">
        <v>393</v>
      </c>
      <c r="L3294" s="43" t="s">
        <v>413</v>
      </c>
      <c r="M3294" s="43" t="s">
        <v>395</v>
      </c>
      <c r="N3294" s="43" t="s">
        <v>396</v>
      </c>
      <c r="O3294" s="52" t="s">
        <v>321</v>
      </c>
      <c r="P3294" s="63" t="s">
        <v>276</v>
      </c>
      <c r="Q3294" s="57" t="str">
        <f>MID(Tabla1[[#This Row],[Aplicación]],14,1)</f>
        <v>2</v>
      </c>
      <c r="R3294" s="35" t="s">
        <v>265</v>
      </c>
      <c r="S3294" s="57" t="str">
        <f>MID(Tabla1[[#This Row],[Aplicación]],6,2)</f>
        <v>11</v>
      </c>
      <c r="T3294" s="54" t="str">
        <f>VLOOKUP(Tabla1[[#This Row],[AREA]],Hoja1!A:B,2,FALSE)</f>
        <v>11. Salud pública y seguridad ciudadana</v>
      </c>
      <c r="U3294" s="57" t="str">
        <f>MID(Tabla1[[#This Row],[Aplicación]],9,4)</f>
        <v>1361</v>
      </c>
      <c r="V3294" s="54" t="str">
        <f>VLOOKUP(Tabla1[[#This Row],[PROGRAMA]],Hoja1!A:B,2,FALSE)</f>
        <v>1361. Prevención y extinción de incencios</v>
      </c>
      <c r="W3294" s="57" t="str">
        <f>MID(Tabla1[[#This Row],[Aplicación]],14,2)</f>
        <v>22</v>
      </c>
      <c r="X3294" s="57" t="str">
        <f>MID(Tabla1[[#This Row],[Aplicación]],14,6)</f>
        <v>22103</v>
      </c>
    </row>
    <row r="3295" spans="1:24" x14ac:dyDescent="0.25">
      <c r="A3295" s="53">
        <v>220240000834</v>
      </c>
      <c r="B3295" s="45" t="s">
        <v>390</v>
      </c>
      <c r="C3295" s="50">
        <v>45330</v>
      </c>
      <c r="D3295" s="44">
        <v>22024001031</v>
      </c>
      <c r="E3295" s="45" t="s">
        <v>1330</v>
      </c>
      <c r="F3295" s="51">
        <v>135.04</v>
      </c>
      <c r="G3295" s="45" t="s">
        <v>1011</v>
      </c>
      <c r="H3295" s="45" t="s">
        <v>1778</v>
      </c>
      <c r="I3295" s="53">
        <v>220</v>
      </c>
      <c r="J3295" s="45" t="s">
        <v>398</v>
      </c>
      <c r="K3295" s="45" t="s">
        <v>398</v>
      </c>
      <c r="L3295" s="45" t="s">
        <v>413</v>
      </c>
      <c r="M3295" s="45" t="s">
        <v>585</v>
      </c>
      <c r="N3295" s="45" t="s">
        <v>539</v>
      </c>
      <c r="O3295" s="52" t="s">
        <v>326</v>
      </c>
      <c r="P3295" s="63" t="s">
        <v>276</v>
      </c>
      <c r="Q3295" s="57" t="str">
        <f>MID(Tabla1[[#This Row],[Aplicación]],14,1)</f>
        <v>2</v>
      </c>
      <c r="R3295" s="35" t="s">
        <v>265</v>
      </c>
      <c r="S3295" s="57" t="str">
        <f>MID(Tabla1[[#This Row],[Aplicación]],6,2)</f>
        <v>11</v>
      </c>
      <c r="T3295" s="54" t="str">
        <f>VLOOKUP(Tabla1[[#This Row],[AREA]],Hoja1!A:B,2,FALSE)</f>
        <v>11. Salud pública y seguridad ciudadana</v>
      </c>
      <c r="U3295" s="57" t="str">
        <f>MID(Tabla1[[#This Row],[Aplicación]],9,4)</f>
        <v>1361</v>
      </c>
      <c r="V3295" s="54" t="str">
        <f>VLOOKUP(Tabla1[[#This Row],[PROGRAMA]],Hoja1!A:B,2,FALSE)</f>
        <v>1361. Prevención y extinción de incencios</v>
      </c>
      <c r="W3295" s="57" t="str">
        <f>MID(Tabla1[[#This Row],[Aplicación]],14,2)</f>
        <v>22</v>
      </c>
      <c r="X3295" s="57" t="str">
        <f>MID(Tabla1[[#This Row],[Aplicación]],14,6)</f>
        <v>22104</v>
      </c>
    </row>
    <row r="3296" spans="1:24" x14ac:dyDescent="0.25">
      <c r="A3296" s="44">
        <v>220240000832</v>
      </c>
      <c r="B3296" s="45" t="s">
        <v>390</v>
      </c>
      <c r="C3296" s="50">
        <v>45330</v>
      </c>
      <c r="D3296" s="44">
        <v>22024001010</v>
      </c>
      <c r="E3296" s="45" t="s">
        <v>1330</v>
      </c>
      <c r="F3296" s="51">
        <v>1573</v>
      </c>
      <c r="G3296" s="45" t="s">
        <v>2237</v>
      </c>
      <c r="H3296" s="45" t="s">
        <v>2238</v>
      </c>
      <c r="I3296" s="53">
        <v>220</v>
      </c>
      <c r="J3296" s="45" t="s">
        <v>699</v>
      </c>
      <c r="K3296" s="45" t="s">
        <v>398</v>
      </c>
      <c r="L3296" s="45" t="s">
        <v>413</v>
      </c>
      <c r="M3296" s="45" t="s">
        <v>585</v>
      </c>
      <c r="N3296" s="45" t="s">
        <v>539</v>
      </c>
      <c r="O3296" s="52" t="s">
        <v>326</v>
      </c>
      <c r="P3296" s="63" t="s">
        <v>276</v>
      </c>
      <c r="Q3296" s="57" t="str">
        <f>MID(Tabla1[[#This Row],[Aplicación]],14,1)</f>
        <v>2</v>
      </c>
      <c r="R3296" s="35" t="s">
        <v>265</v>
      </c>
      <c r="S3296" s="57" t="str">
        <f>MID(Tabla1[[#This Row],[Aplicación]],6,2)</f>
        <v>11</v>
      </c>
      <c r="T3296" s="54" t="str">
        <f>VLOOKUP(Tabla1[[#This Row],[AREA]],Hoja1!A:B,2,FALSE)</f>
        <v>11. Salud pública y seguridad ciudadana</v>
      </c>
      <c r="U3296" s="57" t="str">
        <f>MID(Tabla1[[#This Row],[Aplicación]],9,4)</f>
        <v>1361</v>
      </c>
      <c r="V3296" s="54" t="str">
        <f>VLOOKUP(Tabla1[[#This Row],[PROGRAMA]],Hoja1!A:B,2,FALSE)</f>
        <v>1361. Prevención y extinción de incencios</v>
      </c>
      <c r="W3296" s="57" t="str">
        <f>MID(Tabla1[[#This Row],[Aplicación]],14,2)</f>
        <v>22</v>
      </c>
      <c r="X3296" s="57" t="str">
        <f>MID(Tabla1[[#This Row],[Aplicación]],14,6)</f>
        <v>22104</v>
      </c>
    </row>
    <row r="3297" spans="1:24" x14ac:dyDescent="0.25">
      <c r="A3297" s="60">
        <v>220240025805</v>
      </c>
      <c r="B3297" s="43" t="s">
        <v>390</v>
      </c>
      <c r="C3297" s="61">
        <v>45462</v>
      </c>
      <c r="D3297" s="60">
        <v>22024005110</v>
      </c>
      <c r="E3297" s="43" t="s">
        <v>1330</v>
      </c>
      <c r="F3297" s="62">
        <v>352</v>
      </c>
      <c r="G3297" s="43" t="s">
        <v>1011</v>
      </c>
      <c r="H3297" s="43" t="s">
        <v>3156</v>
      </c>
      <c r="I3297" s="69" t="s">
        <v>2930</v>
      </c>
      <c r="J3297" s="43" t="s">
        <v>398</v>
      </c>
      <c r="K3297" s="43" t="s">
        <v>398</v>
      </c>
      <c r="L3297" s="43" t="s">
        <v>413</v>
      </c>
      <c r="M3297" s="43" t="s">
        <v>585</v>
      </c>
      <c r="N3297" s="43" t="s">
        <v>539</v>
      </c>
      <c r="O3297" s="68" t="s">
        <v>326</v>
      </c>
      <c r="P3297" s="68" t="s">
        <v>2931</v>
      </c>
      <c r="Q3297" s="57" t="s">
        <v>2932</v>
      </c>
      <c r="R3297" s="35" t="s">
        <v>265</v>
      </c>
      <c r="S3297" s="57" t="str">
        <f>MID(Tabla1[[#This Row],[Aplicación]],6,2)</f>
        <v>11</v>
      </c>
      <c r="T3297" s="54" t="str">
        <f>VLOOKUP(Tabla1[[#This Row],[AREA]],Hoja1!A:B,2,FALSE)</f>
        <v>11. Salud pública y seguridad ciudadana</v>
      </c>
      <c r="U3297" s="57" t="str">
        <f>MID(Tabla1[[#This Row],[Aplicación]],9,4)</f>
        <v>1361</v>
      </c>
      <c r="V3297" s="54" t="str">
        <f>VLOOKUP(Tabla1[[#This Row],[PROGRAMA]],Hoja1!A:B,2,FALSE)</f>
        <v>1361. Prevención y extinción de incencios</v>
      </c>
      <c r="W3297" s="57" t="str">
        <f>MID(Tabla1[[#This Row],[Aplicación]],14,2)</f>
        <v>22</v>
      </c>
      <c r="X3297" s="57" t="str">
        <f>MID(Tabla1[[#This Row],[Aplicación]],14,6)</f>
        <v>22104</v>
      </c>
    </row>
    <row r="3298" spans="1:24" x14ac:dyDescent="0.25">
      <c r="A3298" s="60">
        <v>220240022934</v>
      </c>
      <c r="B3298" s="43" t="s">
        <v>390</v>
      </c>
      <c r="C3298" s="61">
        <v>45449</v>
      </c>
      <c r="D3298" s="60">
        <v>22024004871</v>
      </c>
      <c r="E3298" s="43" t="s">
        <v>1330</v>
      </c>
      <c r="F3298" s="62">
        <v>572.80999999999995</v>
      </c>
      <c r="G3298" s="43" t="s">
        <v>3429</v>
      </c>
      <c r="H3298" s="43" t="s">
        <v>3430</v>
      </c>
      <c r="I3298" s="69" t="s">
        <v>2930</v>
      </c>
      <c r="J3298" s="43" t="s">
        <v>855</v>
      </c>
      <c r="K3298" s="43" t="s">
        <v>543</v>
      </c>
      <c r="L3298" s="43" t="s">
        <v>413</v>
      </c>
      <c r="M3298" s="43" t="s">
        <v>585</v>
      </c>
      <c r="N3298" s="43" t="s">
        <v>539</v>
      </c>
      <c r="O3298" s="68" t="s">
        <v>326</v>
      </c>
      <c r="P3298" s="68" t="s">
        <v>2931</v>
      </c>
      <c r="Q3298" s="57" t="s">
        <v>2932</v>
      </c>
      <c r="R3298" s="35" t="s">
        <v>265</v>
      </c>
      <c r="S3298" s="57" t="str">
        <f>MID(Tabla1[[#This Row],[Aplicación]],6,2)</f>
        <v>11</v>
      </c>
      <c r="T3298" s="54" t="str">
        <f>VLOOKUP(Tabla1[[#This Row],[AREA]],Hoja1!A:B,2,FALSE)</f>
        <v>11. Salud pública y seguridad ciudadana</v>
      </c>
      <c r="U3298" s="57" t="str">
        <f>MID(Tabla1[[#This Row],[Aplicación]],9,4)</f>
        <v>1361</v>
      </c>
      <c r="V3298" s="54" t="str">
        <f>VLOOKUP(Tabla1[[#This Row],[PROGRAMA]],Hoja1!A:B,2,FALSE)</f>
        <v>1361. Prevención y extinción de incencios</v>
      </c>
      <c r="W3298" s="57" t="str">
        <f>MID(Tabla1[[#This Row],[Aplicación]],14,2)</f>
        <v>22</v>
      </c>
      <c r="X3298" s="57" t="str">
        <f>MID(Tabla1[[#This Row],[Aplicación]],14,6)</f>
        <v>22104</v>
      </c>
    </row>
    <row r="3299" spans="1:24" x14ac:dyDescent="0.25">
      <c r="A3299" s="60">
        <v>220240013904</v>
      </c>
      <c r="B3299" s="43" t="s">
        <v>390</v>
      </c>
      <c r="C3299" s="61">
        <v>45414</v>
      </c>
      <c r="D3299" s="60">
        <v>22024002245</v>
      </c>
      <c r="E3299" s="43" t="s">
        <v>1330</v>
      </c>
      <c r="F3299" s="62">
        <v>30976</v>
      </c>
      <c r="G3299" s="43" t="s">
        <v>356</v>
      </c>
      <c r="H3299" s="43" t="s">
        <v>4105</v>
      </c>
      <c r="I3299" s="69" t="s">
        <v>2930</v>
      </c>
      <c r="J3299" s="43" t="s">
        <v>855</v>
      </c>
      <c r="K3299" s="43" t="s">
        <v>543</v>
      </c>
      <c r="L3299" s="43" t="s">
        <v>413</v>
      </c>
      <c r="M3299" s="43" t="s">
        <v>395</v>
      </c>
      <c r="N3299" s="43" t="s">
        <v>396</v>
      </c>
      <c r="O3299" s="68" t="s">
        <v>321</v>
      </c>
      <c r="P3299" s="68" t="s">
        <v>2931</v>
      </c>
      <c r="Q3299" s="57" t="s">
        <v>2932</v>
      </c>
      <c r="R3299" s="35" t="s">
        <v>265</v>
      </c>
      <c r="S3299" s="57" t="str">
        <f>MID(Tabla1[[#This Row],[Aplicación]],6,2)</f>
        <v>11</v>
      </c>
      <c r="T3299" s="54" t="str">
        <f>VLOOKUP(Tabla1[[#This Row],[AREA]],Hoja1!A:B,2,FALSE)</f>
        <v>11. Salud pública y seguridad ciudadana</v>
      </c>
      <c r="U3299" s="57" t="str">
        <f>MID(Tabla1[[#This Row],[Aplicación]],9,4)</f>
        <v>1361</v>
      </c>
      <c r="V3299" s="54" t="str">
        <f>VLOOKUP(Tabla1[[#This Row],[PROGRAMA]],Hoja1!A:B,2,FALSE)</f>
        <v>1361. Prevención y extinción de incencios</v>
      </c>
      <c r="W3299" s="57" t="str">
        <f>MID(Tabla1[[#This Row],[Aplicación]],14,2)</f>
        <v>22</v>
      </c>
      <c r="X3299" s="57" t="str">
        <f>MID(Tabla1[[#This Row],[Aplicación]],14,6)</f>
        <v>22104</v>
      </c>
    </row>
    <row r="3300" spans="1:24" x14ac:dyDescent="0.25">
      <c r="A3300" s="60">
        <v>220240013902</v>
      </c>
      <c r="B3300" s="43" t="s">
        <v>390</v>
      </c>
      <c r="C3300" s="61">
        <v>45414</v>
      </c>
      <c r="D3300" s="60">
        <v>22024002243</v>
      </c>
      <c r="E3300" s="43" t="s">
        <v>1330</v>
      </c>
      <c r="F3300" s="62">
        <v>24805</v>
      </c>
      <c r="G3300" s="43" t="s">
        <v>356</v>
      </c>
      <c r="H3300" s="43" t="s">
        <v>4107</v>
      </c>
      <c r="I3300" s="69" t="s">
        <v>2930</v>
      </c>
      <c r="J3300" s="43" t="s">
        <v>855</v>
      </c>
      <c r="K3300" s="43" t="s">
        <v>543</v>
      </c>
      <c r="L3300" s="43" t="s">
        <v>413</v>
      </c>
      <c r="M3300" s="43" t="s">
        <v>395</v>
      </c>
      <c r="N3300" s="43" t="s">
        <v>396</v>
      </c>
      <c r="O3300" s="68" t="s">
        <v>321</v>
      </c>
      <c r="P3300" s="68" t="s">
        <v>2931</v>
      </c>
      <c r="Q3300" s="57" t="s">
        <v>2932</v>
      </c>
      <c r="R3300" s="35" t="s">
        <v>265</v>
      </c>
      <c r="S3300" s="57" t="str">
        <f>MID(Tabla1[[#This Row],[Aplicación]],6,2)</f>
        <v>11</v>
      </c>
      <c r="T3300" s="54" t="str">
        <f>VLOOKUP(Tabla1[[#This Row],[AREA]],Hoja1!A:B,2,FALSE)</f>
        <v>11. Salud pública y seguridad ciudadana</v>
      </c>
      <c r="U3300" s="57" t="str">
        <f>MID(Tabla1[[#This Row],[Aplicación]],9,4)</f>
        <v>1361</v>
      </c>
      <c r="V3300" s="54" t="str">
        <f>VLOOKUP(Tabla1[[#This Row],[PROGRAMA]],Hoja1!A:B,2,FALSE)</f>
        <v>1361. Prevención y extinción de incencios</v>
      </c>
      <c r="W3300" s="57" t="str">
        <f>MID(Tabla1[[#This Row],[Aplicación]],14,2)</f>
        <v>22</v>
      </c>
      <c r="X3300" s="57" t="str">
        <f>MID(Tabla1[[#This Row],[Aplicación]],14,6)</f>
        <v>22104</v>
      </c>
    </row>
    <row r="3301" spans="1:24" x14ac:dyDescent="0.25">
      <c r="A3301" s="60">
        <v>220240013932</v>
      </c>
      <c r="B3301" s="43" t="s">
        <v>390</v>
      </c>
      <c r="C3301" s="61">
        <v>45414</v>
      </c>
      <c r="D3301" s="60">
        <v>22024004331</v>
      </c>
      <c r="E3301" s="43" t="s">
        <v>1330</v>
      </c>
      <c r="F3301" s="62">
        <v>2205.35</v>
      </c>
      <c r="G3301" s="43" t="s">
        <v>856</v>
      </c>
      <c r="H3301" s="43" t="s">
        <v>4110</v>
      </c>
      <c r="I3301" s="69" t="s">
        <v>2930</v>
      </c>
      <c r="J3301" s="43" t="s">
        <v>393</v>
      </c>
      <c r="K3301" s="43" t="s">
        <v>393</v>
      </c>
      <c r="L3301" s="43" t="s">
        <v>413</v>
      </c>
      <c r="M3301" s="43" t="s">
        <v>585</v>
      </c>
      <c r="N3301" s="43" t="s">
        <v>539</v>
      </c>
      <c r="O3301" s="68" t="s">
        <v>326</v>
      </c>
      <c r="P3301" s="68" t="s">
        <v>2931</v>
      </c>
      <c r="Q3301" s="57" t="s">
        <v>2932</v>
      </c>
      <c r="R3301" s="35" t="s">
        <v>265</v>
      </c>
      <c r="S3301" s="57" t="str">
        <f>MID(Tabla1[[#This Row],[Aplicación]],6,2)</f>
        <v>11</v>
      </c>
      <c r="T3301" s="54" t="str">
        <f>VLOOKUP(Tabla1[[#This Row],[AREA]],Hoja1!A:B,2,FALSE)</f>
        <v>11. Salud pública y seguridad ciudadana</v>
      </c>
      <c r="U3301" s="57" t="str">
        <f>MID(Tabla1[[#This Row],[Aplicación]],9,4)</f>
        <v>1361</v>
      </c>
      <c r="V3301" s="54" t="str">
        <f>VLOOKUP(Tabla1[[#This Row],[PROGRAMA]],Hoja1!A:B,2,FALSE)</f>
        <v>1361. Prevención y extinción de incencios</v>
      </c>
      <c r="W3301" s="57" t="str">
        <f>MID(Tabla1[[#This Row],[Aplicación]],14,2)</f>
        <v>22</v>
      </c>
      <c r="X3301" s="57" t="str">
        <f>MID(Tabla1[[#This Row],[Aplicación]],14,6)</f>
        <v>22104</v>
      </c>
    </row>
    <row r="3302" spans="1:24" x14ac:dyDescent="0.25">
      <c r="A3302" s="60">
        <v>220240013905</v>
      </c>
      <c r="B3302" s="43" t="s">
        <v>390</v>
      </c>
      <c r="C3302" s="61">
        <v>45414</v>
      </c>
      <c r="D3302" s="60">
        <v>22024002246</v>
      </c>
      <c r="E3302" s="43" t="s">
        <v>1330</v>
      </c>
      <c r="F3302" s="62">
        <v>3630</v>
      </c>
      <c r="G3302" s="43" t="s">
        <v>4113</v>
      </c>
      <c r="H3302" s="43" t="s">
        <v>4114</v>
      </c>
      <c r="I3302" s="69" t="s">
        <v>2930</v>
      </c>
      <c r="J3302" s="43" t="s">
        <v>4115</v>
      </c>
      <c r="K3302" s="43" t="s">
        <v>486</v>
      </c>
      <c r="L3302" s="43" t="s">
        <v>413</v>
      </c>
      <c r="M3302" s="43" t="s">
        <v>395</v>
      </c>
      <c r="N3302" s="43" t="s">
        <v>396</v>
      </c>
      <c r="O3302" s="68" t="s">
        <v>321</v>
      </c>
      <c r="P3302" s="68" t="s">
        <v>2931</v>
      </c>
      <c r="Q3302" s="57" t="s">
        <v>2932</v>
      </c>
      <c r="R3302" s="35" t="s">
        <v>265</v>
      </c>
      <c r="S3302" s="57" t="str">
        <f>MID(Tabla1[[#This Row],[Aplicación]],6,2)</f>
        <v>11</v>
      </c>
      <c r="T3302" s="54" t="str">
        <f>VLOOKUP(Tabla1[[#This Row],[AREA]],Hoja1!A:B,2,FALSE)</f>
        <v>11. Salud pública y seguridad ciudadana</v>
      </c>
      <c r="U3302" s="57" t="str">
        <f>MID(Tabla1[[#This Row],[Aplicación]],9,4)</f>
        <v>1361</v>
      </c>
      <c r="V3302" s="54" t="str">
        <f>VLOOKUP(Tabla1[[#This Row],[PROGRAMA]],Hoja1!A:B,2,FALSE)</f>
        <v>1361. Prevención y extinción de incencios</v>
      </c>
      <c r="W3302" s="57" t="str">
        <f>MID(Tabla1[[#This Row],[Aplicación]],14,2)</f>
        <v>22</v>
      </c>
      <c r="X3302" s="57" t="str">
        <f>MID(Tabla1[[#This Row],[Aplicación]],14,6)</f>
        <v>22104</v>
      </c>
    </row>
    <row r="3303" spans="1:24" x14ac:dyDescent="0.25">
      <c r="A3303" s="60">
        <v>220240013903</v>
      </c>
      <c r="B3303" s="43" t="s">
        <v>390</v>
      </c>
      <c r="C3303" s="61">
        <v>45414</v>
      </c>
      <c r="D3303" s="60">
        <v>22024002244</v>
      </c>
      <c r="E3303" s="43" t="s">
        <v>1330</v>
      </c>
      <c r="F3303" s="62">
        <v>16879.5</v>
      </c>
      <c r="G3303" s="43" t="s">
        <v>57</v>
      </c>
      <c r="H3303" s="43" t="s">
        <v>4135</v>
      </c>
      <c r="I3303" s="69" t="s">
        <v>2930</v>
      </c>
      <c r="J3303" s="43" t="s">
        <v>398</v>
      </c>
      <c r="K3303" s="43" t="s">
        <v>398</v>
      </c>
      <c r="L3303" s="43" t="s">
        <v>413</v>
      </c>
      <c r="M3303" s="43" t="s">
        <v>395</v>
      </c>
      <c r="N3303" s="43" t="s">
        <v>396</v>
      </c>
      <c r="O3303" s="68" t="s">
        <v>321</v>
      </c>
      <c r="P3303" s="68" t="s">
        <v>2931</v>
      </c>
      <c r="Q3303" s="57" t="s">
        <v>2932</v>
      </c>
      <c r="R3303" s="35" t="s">
        <v>265</v>
      </c>
      <c r="S3303" s="57" t="str">
        <f>MID(Tabla1[[#This Row],[Aplicación]],6,2)</f>
        <v>11</v>
      </c>
      <c r="T3303" s="54" t="str">
        <f>VLOOKUP(Tabla1[[#This Row],[AREA]],Hoja1!A:B,2,FALSE)</f>
        <v>11. Salud pública y seguridad ciudadana</v>
      </c>
      <c r="U3303" s="57" t="str">
        <f>MID(Tabla1[[#This Row],[Aplicación]],9,4)</f>
        <v>1361</v>
      </c>
      <c r="V3303" s="54" t="str">
        <f>VLOOKUP(Tabla1[[#This Row],[PROGRAMA]],Hoja1!A:B,2,FALSE)</f>
        <v>1361. Prevención y extinción de incencios</v>
      </c>
      <c r="W3303" s="57" t="str">
        <f>MID(Tabla1[[#This Row],[Aplicación]],14,2)</f>
        <v>22</v>
      </c>
      <c r="X3303" s="57" t="str">
        <f>MID(Tabla1[[#This Row],[Aplicación]],14,6)</f>
        <v>22104</v>
      </c>
    </row>
    <row r="3304" spans="1:24" x14ac:dyDescent="0.25">
      <c r="A3304" s="60">
        <v>220240012548</v>
      </c>
      <c r="B3304" s="43" t="s">
        <v>390</v>
      </c>
      <c r="C3304" s="61">
        <v>45407</v>
      </c>
      <c r="D3304" s="60">
        <v>22024004195</v>
      </c>
      <c r="E3304" s="43" t="s">
        <v>1330</v>
      </c>
      <c r="F3304" s="62">
        <v>1325.81</v>
      </c>
      <c r="G3304" s="43" t="s">
        <v>356</v>
      </c>
      <c r="H3304" s="43" t="s">
        <v>4283</v>
      </c>
      <c r="I3304" s="69" t="s">
        <v>2930</v>
      </c>
      <c r="J3304" s="43" t="s">
        <v>855</v>
      </c>
      <c r="K3304" s="43" t="s">
        <v>543</v>
      </c>
      <c r="L3304" s="43" t="s">
        <v>413</v>
      </c>
      <c r="M3304" s="43" t="s">
        <v>585</v>
      </c>
      <c r="N3304" s="43" t="s">
        <v>539</v>
      </c>
      <c r="O3304" s="68" t="s">
        <v>326</v>
      </c>
      <c r="P3304" s="68" t="s">
        <v>2931</v>
      </c>
      <c r="Q3304" s="57" t="s">
        <v>2932</v>
      </c>
      <c r="R3304" s="35" t="s">
        <v>265</v>
      </c>
      <c r="S3304" s="57" t="str">
        <f>MID(Tabla1[[#This Row],[Aplicación]],6,2)</f>
        <v>11</v>
      </c>
      <c r="T3304" s="54" t="str">
        <f>VLOOKUP(Tabla1[[#This Row],[AREA]],Hoja1!A:B,2,FALSE)</f>
        <v>11. Salud pública y seguridad ciudadana</v>
      </c>
      <c r="U3304" s="57" t="str">
        <f>MID(Tabla1[[#This Row],[Aplicación]],9,4)</f>
        <v>1361</v>
      </c>
      <c r="V3304" s="54" t="str">
        <f>VLOOKUP(Tabla1[[#This Row],[PROGRAMA]],Hoja1!A:B,2,FALSE)</f>
        <v>1361. Prevención y extinción de incencios</v>
      </c>
      <c r="W3304" s="57" t="str">
        <f>MID(Tabla1[[#This Row],[Aplicación]],14,2)</f>
        <v>22</v>
      </c>
      <c r="X3304" s="57" t="str">
        <f>MID(Tabla1[[#This Row],[Aplicación]],14,6)</f>
        <v>22104</v>
      </c>
    </row>
    <row r="3305" spans="1:24" x14ac:dyDescent="0.25">
      <c r="A3305" s="60">
        <v>220240030105</v>
      </c>
      <c r="B3305" s="43" t="s">
        <v>390</v>
      </c>
      <c r="C3305" s="61">
        <v>45482</v>
      </c>
      <c r="D3305" s="60">
        <v>22024005333</v>
      </c>
      <c r="E3305" s="43" t="s">
        <v>1330</v>
      </c>
      <c r="F3305" s="62">
        <v>1864.01</v>
      </c>
      <c r="G3305" s="43" t="s">
        <v>5398</v>
      </c>
      <c r="H3305" s="43" t="s">
        <v>5399</v>
      </c>
      <c r="I3305" s="69">
        <v>220</v>
      </c>
      <c r="J3305" s="43" t="s">
        <v>420</v>
      </c>
      <c r="K3305" s="43" t="s">
        <v>420</v>
      </c>
      <c r="L3305" s="43" t="s">
        <v>413</v>
      </c>
      <c r="M3305" s="43" t="s">
        <v>585</v>
      </c>
      <c r="N3305" s="43" t="s">
        <v>539</v>
      </c>
      <c r="O3305" s="68" t="s">
        <v>326</v>
      </c>
      <c r="P3305" s="68" t="s">
        <v>4838</v>
      </c>
      <c r="Q3305" s="57" t="str">
        <f>MID(Tabla1[[#This Row],[Aplicación]],14,1)</f>
        <v>2</v>
      </c>
      <c r="R3305" s="35" t="s">
        <v>265</v>
      </c>
      <c r="S3305" s="57" t="str">
        <f>MID(Tabla1[[#This Row],[Aplicación]],6,2)</f>
        <v>11</v>
      </c>
      <c r="T3305" s="54" t="str">
        <f>VLOOKUP(Tabla1[[#This Row],[AREA]],Hoja1!A:B,2,FALSE)</f>
        <v>11. Salud pública y seguridad ciudadana</v>
      </c>
      <c r="U3305" s="57" t="str">
        <f>MID(Tabla1[[#This Row],[Aplicación]],9,4)</f>
        <v>1361</v>
      </c>
      <c r="V3305" s="54" t="str">
        <f>VLOOKUP(Tabla1[[#This Row],[PROGRAMA]],Hoja1!A:B,2,FALSE)</f>
        <v>1361. Prevención y extinción de incencios</v>
      </c>
      <c r="W3305" s="57" t="str">
        <f>MID(Tabla1[[#This Row],[Aplicación]],14,2)</f>
        <v>22</v>
      </c>
      <c r="X3305" s="57" t="str">
        <f>MID(Tabla1[[#This Row],[Aplicación]],14,6)</f>
        <v>22104</v>
      </c>
    </row>
    <row r="3306" spans="1:24" x14ac:dyDescent="0.25">
      <c r="A3306" s="60">
        <v>220240042272</v>
      </c>
      <c r="B3306" s="43" t="s">
        <v>390</v>
      </c>
      <c r="C3306" s="61">
        <v>45545</v>
      </c>
      <c r="D3306" s="60">
        <v>22024006497</v>
      </c>
      <c r="E3306" s="43" t="s">
        <v>1330</v>
      </c>
      <c r="F3306" s="62">
        <v>592.9</v>
      </c>
      <c r="G3306" s="43" t="s">
        <v>4113</v>
      </c>
      <c r="H3306" s="43" t="s">
        <v>5844</v>
      </c>
      <c r="I3306" s="69">
        <v>220</v>
      </c>
      <c r="J3306" s="43" t="s">
        <v>4115</v>
      </c>
      <c r="K3306" s="43" t="s">
        <v>486</v>
      </c>
      <c r="L3306" s="43" t="s">
        <v>413</v>
      </c>
      <c r="M3306" s="43" t="s">
        <v>585</v>
      </c>
      <c r="N3306" s="43" t="s">
        <v>539</v>
      </c>
      <c r="O3306" s="68" t="s">
        <v>326</v>
      </c>
      <c r="P3306" s="68" t="s">
        <v>4838</v>
      </c>
      <c r="Q3306" s="57" t="str">
        <f>MID(Tabla1[[#This Row],[Aplicación]],14,1)</f>
        <v>2</v>
      </c>
      <c r="R3306" s="35" t="s">
        <v>265</v>
      </c>
      <c r="S3306" s="57" t="str">
        <f>MID(Tabla1[[#This Row],[Aplicación]],6,2)</f>
        <v>11</v>
      </c>
      <c r="T3306" s="54" t="str">
        <f>VLOOKUP(Tabla1[[#This Row],[AREA]],Hoja1!A:B,2,FALSE)</f>
        <v>11. Salud pública y seguridad ciudadana</v>
      </c>
      <c r="U3306" s="57" t="str">
        <f>MID(Tabla1[[#This Row],[Aplicación]],9,4)</f>
        <v>1361</v>
      </c>
      <c r="V3306" s="54" t="str">
        <f>VLOOKUP(Tabla1[[#This Row],[PROGRAMA]],Hoja1!A:B,2,FALSE)</f>
        <v>1361. Prevención y extinción de incencios</v>
      </c>
      <c r="W3306" s="57" t="str">
        <f>MID(Tabla1[[#This Row],[Aplicación]],14,2)</f>
        <v>22</v>
      </c>
      <c r="X3306" s="57" t="str">
        <f>MID(Tabla1[[#This Row],[Aplicación]],14,6)</f>
        <v>22104</v>
      </c>
    </row>
    <row r="3307" spans="1:24" x14ac:dyDescent="0.25">
      <c r="A3307" s="60">
        <v>220240041805</v>
      </c>
      <c r="B3307" s="43" t="s">
        <v>390</v>
      </c>
      <c r="C3307" s="61">
        <v>45540</v>
      </c>
      <c r="D3307" s="60">
        <v>22024006272</v>
      </c>
      <c r="E3307" s="43" t="s">
        <v>1330</v>
      </c>
      <c r="F3307" s="62">
        <v>490.05</v>
      </c>
      <c r="G3307" s="43" t="s">
        <v>4113</v>
      </c>
      <c r="H3307" s="43" t="s">
        <v>5878</v>
      </c>
      <c r="I3307" s="69">
        <v>220</v>
      </c>
      <c r="J3307" s="43" t="s">
        <v>4115</v>
      </c>
      <c r="K3307" s="43" t="s">
        <v>486</v>
      </c>
      <c r="L3307" s="43" t="s">
        <v>413</v>
      </c>
      <c r="M3307" s="43" t="s">
        <v>585</v>
      </c>
      <c r="N3307" s="43" t="s">
        <v>539</v>
      </c>
      <c r="O3307" s="68" t="s">
        <v>326</v>
      </c>
      <c r="P3307" s="68" t="s">
        <v>4838</v>
      </c>
      <c r="Q3307" s="57" t="str">
        <f>MID(Tabla1[[#This Row],[Aplicación]],14,1)</f>
        <v>2</v>
      </c>
      <c r="R3307" s="35" t="s">
        <v>265</v>
      </c>
      <c r="S3307" s="57" t="str">
        <f>MID(Tabla1[[#This Row],[Aplicación]],6,2)</f>
        <v>11</v>
      </c>
      <c r="T3307" s="54" t="str">
        <f>VLOOKUP(Tabla1[[#This Row],[AREA]],Hoja1!A:B,2,FALSE)</f>
        <v>11. Salud pública y seguridad ciudadana</v>
      </c>
      <c r="U3307" s="57" t="str">
        <f>MID(Tabla1[[#This Row],[Aplicación]],9,4)</f>
        <v>1361</v>
      </c>
      <c r="V3307" s="54" t="str">
        <f>VLOOKUP(Tabla1[[#This Row],[PROGRAMA]],Hoja1!A:B,2,FALSE)</f>
        <v>1361. Prevención y extinción de incencios</v>
      </c>
      <c r="W3307" s="57" t="str">
        <f>MID(Tabla1[[#This Row],[Aplicación]],14,2)</f>
        <v>22</v>
      </c>
      <c r="X3307" s="57" t="str">
        <f>MID(Tabla1[[#This Row],[Aplicación]],14,6)</f>
        <v>22104</v>
      </c>
    </row>
    <row r="3308" spans="1:24" x14ac:dyDescent="0.25">
      <c r="A3308" s="60">
        <v>220240003025</v>
      </c>
      <c r="B3308" s="43" t="s">
        <v>390</v>
      </c>
      <c r="C3308" s="61">
        <v>45343</v>
      </c>
      <c r="D3308" s="60">
        <v>22024001628</v>
      </c>
      <c r="E3308" s="43" t="s">
        <v>1296</v>
      </c>
      <c r="F3308" s="62">
        <v>19.97</v>
      </c>
      <c r="G3308" s="43" t="s">
        <v>343</v>
      </c>
      <c r="H3308" s="43" t="s">
        <v>1698</v>
      </c>
      <c r="I3308" s="69">
        <v>220</v>
      </c>
      <c r="J3308" s="43" t="s">
        <v>398</v>
      </c>
      <c r="K3308" s="43" t="s">
        <v>398</v>
      </c>
      <c r="L3308" s="43" t="s">
        <v>399</v>
      </c>
      <c r="M3308" s="43" t="s">
        <v>585</v>
      </c>
      <c r="N3308" s="43" t="s">
        <v>539</v>
      </c>
      <c r="O3308" s="52" t="s">
        <v>326</v>
      </c>
      <c r="P3308" s="63" t="s">
        <v>276</v>
      </c>
      <c r="Q3308" s="57" t="str">
        <f>MID(Tabla1[[#This Row],[Aplicación]],14,1)</f>
        <v>2</v>
      </c>
      <c r="R3308" s="35" t="s">
        <v>265</v>
      </c>
      <c r="S3308" s="57" t="str">
        <f>MID(Tabla1[[#This Row],[Aplicación]],6,2)</f>
        <v>11</v>
      </c>
      <c r="T3308" s="54" t="str">
        <f>VLOOKUP(Tabla1[[#This Row],[AREA]],Hoja1!A:B,2,FALSE)</f>
        <v>11. Salud pública y seguridad ciudadana</v>
      </c>
      <c r="U3308" s="57" t="str">
        <f>MID(Tabla1[[#This Row],[Aplicación]],9,4)</f>
        <v>1361</v>
      </c>
      <c r="V3308" s="54" t="str">
        <f>VLOOKUP(Tabla1[[#This Row],[PROGRAMA]],Hoja1!A:B,2,FALSE)</f>
        <v>1361. Prevención y extinción de incencios</v>
      </c>
      <c r="W3308" s="57" t="str">
        <f>MID(Tabla1[[#This Row],[Aplicación]],14,2)</f>
        <v>22</v>
      </c>
      <c r="X3308" s="57" t="str">
        <f>MID(Tabla1[[#This Row],[Aplicación]],14,6)</f>
        <v>22199</v>
      </c>
    </row>
    <row r="3309" spans="1:24" x14ac:dyDescent="0.25">
      <c r="A3309" s="60">
        <v>220240006630</v>
      </c>
      <c r="B3309" s="43" t="s">
        <v>390</v>
      </c>
      <c r="C3309" s="61">
        <v>45365</v>
      </c>
      <c r="D3309" s="60">
        <v>22024003314</v>
      </c>
      <c r="E3309" s="43" t="s">
        <v>1296</v>
      </c>
      <c r="F3309" s="62">
        <v>23.6</v>
      </c>
      <c r="G3309" s="43" t="s">
        <v>343</v>
      </c>
      <c r="H3309" s="43" t="s">
        <v>1700</v>
      </c>
      <c r="I3309" s="69">
        <v>220</v>
      </c>
      <c r="J3309" s="43" t="s">
        <v>398</v>
      </c>
      <c r="K3309" s="43" t="s">
        <v>398</v>
      </c>
      <c r="L3309" s="43" t="s">
        <v>399</v>
      </c>
      <c r="M3309" s="43" t="s">
        <v>585</v>
      </c>
      <c r="N3309" s="43" t="s">
        <v>539</v>
      </c>
      <c r="O3309" s="52" t="s">
        <v>326</v>
      </c>
      <c r="P3309" s="63" t="s">
        <v>276</v>
      </c>
      <c r="Q3309" s="57" t="str">
        <f>MID(Tabla1[[#This Row],[Aplicación]],14,1)</f>
        <v>2</v>
      </c>
      <c r="R3309" s="35" t="s">
        <v>265</v>
      </c>
      <c r="S3309" s="57" t="str">
        <f>MID(Tabla1[[#This Row],[Aplicación]],6,2)</f>
        <v>11</v>
      </c>
      <c r="T3309" s="54" t="str">
        <f>VLOOKUP(Tabla1[[#This Row],[AREA]],Hoja1!A:B,2,FALSE)</f>
        <v>11. Salud pública y seguridad ciudadana</v>
      </c>
      <c r="U3309" s="57" t="str">
        <f>MID(Tabla1[[#This Row],[Aplicación]],9,4)</f>
        <v>1361</v>
      </c>
      <c r="V3309" s="54" t="str">
        <f>VLOOKUP(Tabla1[[#This Row],[PROGRAMA]],Hoja1!A:B,2,FALSE)</f>
        <v>1361. Prevención y extinción de incencios</v>
      </c>
      <c r="W3309" s="57" t="str">
        <f>MID(Tabla1[[#This Row],[Aplicación]],14,2)</f>
        <v>22</v>
      </c>
      <c r="X3309" s="57" t="str">
        <f>MID(Tabla1[[#This Row],[Aplicación]],14,6)</f>
        <v>22199</v>
      </c>
    </row>
    <row r="3310" spans="1:24" x14ac:dyDescent="0.25">
      <c r="A3310" s="60">
        <v>220240003026</v>
      </c>
      <c r="B3310" s="43" t="s">
        <v>390</v>
      </c>
      <c r="C3310" s="61">
        <v>45343</v>
      </c>
      <c r="D3310" s="60">
        <v>22024001629</v>
      </c>
      <c r="E3310" s="43" t="s">
        <v>1296</v>
      </c>
      <c r="F3310" s="62">
        <v>41.94</v>
      </c>
      <c r="G3310" s="43" t="s">
        <v>664</v>
      </c>
      <c r="H3310" s="43" t="s">
        <v>1713</v>
      </c>
      <c r="I3310" s="69">
        <v>220</v>
      </c>
      <c r="J3310" s="43" t="s">
        <v>665</v>
      </c>
      <c r="K3310" s="43" t="s">
        <v>666</v>
      </c>
      <c r="L3310" s="43" t="s">
        <v>413</v>
      </c>
      <c r="M3310" s="43" t="s">
        <v>585</v>
      </c>
      <c r="N3310" s="43" t="s">
        <v>539</v>
      </c>
      <c r="O3310" s="52" t="s">
        <v>326</v>
      </c>
      <c r="P3310" s="63" t="s">
        <v>276</v>
      </c>
      <c r="Q3310" s="57" t="str">
        <f>MID(Tabla1[[#This Row],[Aplicación]],14,1)</f>
        <v>2</v>
      </c>
      <c r="R3310" s="35" t="s">
        <v>265</v>
      </c>
      <c r="S3310" s="57" t="str">
        <f>MID(Tabla1[[#This Row],[Aplicación]],6,2)</f>
        <v>11</v>
      </c>
      <c r="T3310" s="54" t="str">
        <f>VLOOKUP(Tabla1[[#This Row],[AREA]],Hoja1!A:B,2,FALSE)</f>
        <v>11. Salud pública y seguridad ciudadana</v>
      </c>
      <c r="U3310" s="57" t="str">
        <f>MID(Tabla1[[#This Row],[Aplicación]],9,4)</f>
        <v>1361</v>
      </c>
      <c r="V3310" s="54" t="str">
        <f>VLOOKUP(Tabla1[[#This Row],[PROGRAMA]],Hoja1!A:B,2,FALSE)</f>
        <v>1361. Prevención y extinción de incencios</v>
      </c>
      <c r="W3310" s="57" t="str">
        <f>MID(Tabla1[[#This Row],[Aplicación]],14,2)</f>
        <v>22</v>
      </c>
      <c r="X3310" s="57" t="str">
        <f>MID(Tabla1[[#This Row],[Aplicación]],14,6)</f>
        <v>22199</v>
      </c>
    </row>
    <row r="3311" spans="1:24" x14ac:dyDescent="0.25">
      <c r="A3311" s="44">
        <v>220240006646</v>
      </c>
      <c r="B3311" s="45" t="s">
        <v>390</v>
      </c>
      <c r="C3311" s="50">
        <v>45365</v>
      </c>
      <c r="D3311" s="44">
        <v>22024003380</v>
      </c>
      <c r="E3311" s="45" t="s">
        <v>1296</v>
      </c>
      <c r="F3311" s="51">
        <v>107.96</v>
      </c>
      <c r="G3311" s="45" t="s">
        <v>356</v>
      </c>
      <c r="H3311" s="45" t="s">
        <v>1763</v>
      </c>
      <c r="I3311" s="53">
        <v>220</v>
      </c>
      <c r="J3311" s="45" t="s">
        <v>855</v>
      </c>
      <c r="K3311" s="45" t="s">
        <v>543</v>
      </c>
      <c r="L3311" s="49" t="s">
        <v>399</v>
      </c>
      <c r="M3311" s="49" t="s">
        <v>585</v>
      </c>
      <c r="N3311" s="49" t="s">
        <v>539</v>
      </c>
      <c r="O3311" s="52" t="s">
        <v>326</v>
      </c>
      <c r="P3311" s="63" t="s">
        <v>276</v>
      </c>
      <c r="Q3311" s="57" t="str">
        <f>MID(Tabla1[[#This Row],[Aplicación]],14,1)</f>
        <v>2</v>
      </c>
      <c r="R3311" s="35" t="s">
        <v>265</v>
      </c>
      <c r="S3311" s="57" t="str">
        <f>MID(Tabla1[[#This Row],[Aplicación]],6,2)</f>
        <v>11</v>
      </c>
      <c r="T3311" s="54" t="str">
        <f>VLOOKUP(Tabla1[[#This Row],[AREA]],Hoja1!A:B,2,FALSE)</f>
        <v>11. Salud pública y seguridad ciudadana</v>
      </c>
      <c r="U3311" s="57" t="str">
        <f>MID(Tabla1[[#This Row],[Aplicación]],9,4)</f>
        <v>1361</v>
      </c>
      <c r="V3311" s="54" t="str">
        <f>VLOOKUP(Tabla1[[#This Row],[PROGRAMA]],Hoja1!A:B,2,FALSE)</f>
        <v>1361. Prevención y extinción de incencios</v>
      </c>
      <c r="W3311" s="57" t="str">
        <f>MID(Tabla1[[#This Row],[Aplicación]],14,2)</f>
        <v>22</v>
      </c>
      <c r="X3311" s="57" t="str">
        <f>MID(Tabla1[[#This Row],[Aplicación]],14,6)</f>
        <v>22199</v>
      </c>
    </row>
    <row r="3312" spans="1:24" x14ac:dyDescent="0.25">
      <c r="A3312" s="60">
        <v>220240003705</v>
      </c>
      <c r="B3312" s="43" t="s">
        <v>390</v>
      </c>
      <c r="C3312" s="61">
        <v>45351</v>
      </c>
      <c r="D3312" s="60">
        <v>22024002562</v>
      </c>
      <c r="E3312" s="43" t="s">
        <v>1296</v>
      </c>
      <c r="F3312" s="62">
        <v>153.11000000000001</v>
      </c>
      <c r="G3312" s="43" t="s">
        <v>74</v>
      </c>
      <c r="H3312" s="43" t="s">
        <v>1788</v>
      </c>
      <c r="I3312" s="69">
        <v>220</v>
      </c>
      <c r="J3312" s="43" t="s">
        <v>537</v>
      </c>
      <c r="K3312" s="43" t="s">
        <v>537</v>
      </c>
      <c r="L3312" s="43" t="s">
        <v>413</v>
      </c>
      <c r="M3312" s="43" t="s">
        <v>585</v>
      </c>
      <c r="N3312" s="43" t="s">
        <v>539</v>
      </c>
      <c r="O3312" s="52" t="s">
        <v>326</v>
      </c>
      <c r="P3312" s="63" t="s">
        <v>276</v>
      </c>
      <c r="Q3312" s="57" t="str">
        <f>MID(Tabla1[[#This Row],[Aplicación]],14,1)</f>
        <v>2</v>
      </c>
      <c r="R3312" s="35" t="s">
        <v>265</v>
      </c>
      <c r="S3312" s="57" t="str">
        <f>MID(Tabla1[[#This Row],[Aplicación]],6,2)</f>
        <v>11</v>
      </c>
      <c r="T3312" s="54" t="str">
        <f>VLOOKUP(Tabla1[[#This Row],[AREA]],Hoja1!A:B,2,FALSE)</f>
        <v>11. Salud pública y seguridad ciudadana</v>
      </c>
      <c r="U3312" s="57" t="str">
        <f>MID(Tabla1[[#This Row],[Aplicación]],9,4)</f>
        <v>1361</v>
      </c>
      <c r="V3312" s="54" t="str">
        <f>VLOOKUP(Tabla1[[#This Row],[PROGRAMA]],Hoja1!A:B,2,FALSE)</f>
        <v>1361. Prevención y extinción de incencios</v>
      </c>
      <c r="W3312" s="57" t="str">
        <f>MID(Tabla1[[#This Row],[Aplicación]],14,2)</f>
        <v>22</v>
      </c>
      <c r="X3312" s="57" t="str">
        <f>MID(Tabla1[[#This Row],[Aplicación]],14,6)</f>
        <v>22199</v>
      </c>
    </row>
    <row r="3313" spans="1:24" x14ac:dyDescent="0.25">
      <c r="A3313" s="60">
        <v>220240008419</v>
      </c>
      <c r="B3313" s="43" t="s">
        <v>390</v>
      </c>
      <c r="C3313" s="61">
        <v>45373</v>
      </c>
      <c r="D3313" s="60">
        <v>22024003581</v>
      </c>
      <c r="E3313" s="43" t="s">
        <v>1296</v>
      </c>
      <c r="F3313" s="62">
        <v>36.299999999999997</v>
      </c>
      <c r="G3313" s="43" t="s">
        <v>745</v>
      </c>
      <c r="H3313" s="43" t="s">
        <v>1821</v>
      </c>
      <c r="I3313" s="69">
        <v>220</v>
      </c>
      <c r="J3313" s="43" t="s">
        <v>398</v>
      </c>
      <c r="K3313" s="43" t="s">
        <v>398</v>
      </c>
      <c r="L3313" s="43" t="s">
        <v>413</v>
      </c>
      <c r="M3313" s="43" t="s">
        <v>585</v>
      </c>
      <c r="N3313" s="43" t="s">
        <v>539</v>
      </c>
      <c r="O3313" s="52" t="s">
        <v>326</v>
      </c>
      <c r="P3313" s="63" t="s">
        <v>276</v>
      </c>
      <c r="Q3313" s="57" t="str">
        <f>MID(Tabla1[[#This Row],[Aplicación]],14,1)</f>
        <v>2</v>
      </c>
      <c r="R3313" s="35" t="s">
        <v>265</v>
      </c>
      <c r="S3313" s="57" t="str">
        <f>MID(Tabla1[[#This Row],[Aplicación]],6,2)</f>
        <v>11</v>
      </c>
      <c r="T3313" s="54" t="str">
        <f>VLOOKUP(Tabla1[[#This Row],[AREA]],Hoja1!A:B,2,FALSE)</f>
        <v>11. Salud pública y seguridad ciudadana</v>
      </c>
      <c r="U3313" s="57" t="str">
        <f>MID(Tabla1[[#This Row],[Aplicación]],9,4)</f>
        <v>1361</v>
      </c>
      <c r="V3313" s="54" t="str">
        <f>VLOOKUP(Tabla1[[#This Row],[PROGRAMA]],Hoja1!A:B,2,FALSE)</f>
        <v>1361. Prevención y extinción de incencios</v>
      </c>
      <c r="W3313" s="57" t="str">
        <f>MID(Tabla1[[#This Row],[Aplicación]],14,2)</f>
        <v>22</v>
      </c>
      <c r="X3313" s="57" t="str">
        <f>MID(Tabla1[[#This Row],[Aplicación]],14,6)</f>
        <v>22199</v>
      </c>
    </row>
    <row r="3314" spans="1:24" x14ac:dyDescent="0.25">
      <c r="A3314" s="53">
        <v>220240003047</v>
      </c>
      <c r="B3314" s="45" t="s">
        <v>390</v>
      </c>
      <c r="C3314" s="50">
        <v>45343</v>
      </c>
      <c r="D3314" s="44">
        <v>22024001644</v>
      </c>
      <c r="E3314" s="45" t="s">
        <v>1296</v>
      </c>
      <c r="F3314" s="51">
        <v>222.46</v>
      </c>
      <c r="G3314" s="45" t="s">
        <v>664</v>
      </c>
      <c r="H3314" s="45" t="s">
        <v>1822</v>
      </c>
      <c r="I3314" s="53">
        <v>220</v>
      </c>
      <c r="J3314" s="45" t="s">
        <v>665</v>
      </c>
      <c r="K3314" s="45" t="s">
        <v>666</v>
      </c>
      <c r="L3314" s="45" t="s">
        <v>413</v>
      </c>
      <c r="M3314" s="45" t="s">
        <v>585</v>
      </c>
      <c r="N3314" s="45" t="s">
        <v>539</v>
      </c>
      <c r="O3314" s="52" t="s">
        <v>326</v>
      </c>
      <c r="P3314" s="63" t="s">
        <v>276</v>
      </c>
      <c r="Q3314" s="57" t="str">
        <f>MID(Tabla1[[#This Row],[Aplicación]],14,1)</f>
        <v>2</v>
      </c>
      <c r="R3314" s="35" t="s">
        <v>265</v>
      </c>
      <c r="S3314" s="57" t="str">
        <f>MID(Tabla1[[#This Row],[Aplicación]],6,2)</f>
        <v>11</v>
      </c>
      <c r="T3314" s="54" t="str">
        <f>VLOOKUP(Tabla1[[#This Row],[AREA]],Hoja1!A:B,2,FALSE)</f>
        <v>11. Salud pública y seguridad ciudadana</v>
      </c>
      <c r="U3314" s="57" t="str">
        <f>MID(Tabla1[[#This Row],[Aplicación]],9,4)</f>
        <v>1361</v>
      </c>
      <c r="V3314" s="54" t="str">
        <f>VLOOKUP(Tabla1[[#This Row],[PROGRAMA]],Hoja1!A:B,2,FALSE)</f>
        <v>1361. Prevención y extinción de incencios</v>
      </c>
      <c r="W3314" s="57" t="str">
        <f>MID(Tabla1[[#This Row],[Aplicación]],14,2)</f>
        <v>22</v>
      </c>
      <c r="X3314" s="57" t="str">
        <f>MID(Tabla1[[#This Row],[Aplicación]],14,6)</f>
        <v>22199</v>
      </c>
    </row>
    <row r="3315" spans="1:24" x14ac:dyDescent="0.25">
      <c r="A3315" s="60">
        <v>220240004083</v>
      </c>
      <c r="B3315" s="43" t="s">
        <v>390</v>
      </c>
      <c r="C3315" s="61">
        <v>45353</v>
      </c>
      <c r="D3315" s="60">
        <v>22024002786</v>
      </c>
      <c r="E3315" s="43" t="s">
        <v>1296</v>
      </c>
      <c r="F3315" s="62">
        <v>275</v>
      </c>
      <c r="G3315" s="43" t="s">
        <v>389</v>
      </c>
      <c r="H3315" s="43" t="s">
        <v>1841</v>
      </c>
      <c r="I3315" s="69">
        <v>220</v>
      </c>
      <c r="J3315" s="43" t="s">
        <v>398</v>
      </c>
      <c r="K3315" s="43" t="s">
        <v>398</v>
      </c>
      <c r="L3315" s="43" t="s">
        <v>413</v>
      </c>
      <c r="M3315" s="43" t="s">
        <v>585</v>
      </c>
      <c r="N3315" s="43" t="s">
        <v>539</v>
      </c>
      <c r="O3315" s="52" t="s">
        <v>326</v>
      </c>
      <c r="P3315" s="63" t="s">
        <v>276</v>
      </c>
      <c r="Q3315" s="57" t="str">
        <f>MID(Tabla1[[#This Row],[Aplicación]],14,1)</f>
        <v>2</v>
      </c>
      <c r="R3315" s="35" t="s">
        <v>265</v>
      </c>
      <c r="S3315" s="57" t="str">
        <f>MID(Tabla1[[#This Row],[Aplicación]],6,2)</f>
        <v>11</v>
      </c>
      <c r="T3315" s="54" t="str">
        <f>VLOOKUP(Tabla1[[#This Row],[AREA]],Hoja1!A:B,2,FALSE)</f>
        <v>11. Salud pública y seguridad ciudadana</v>
      </c>
      <c r="U3315" s="57" t="str">
        <f>MID(Tabla1[[#This Row],[Aplicación]],9,4)</f>
        <v>1361</v>
      </c>
      <c r="V3315" s="54" t="str">
        <f>VLOOKUP(Tabla1[[#This Row],[PROGRAMA]],Hoja1!A:B,2,FALSE)</f>
        <v>1361. Prevención y extinción de incencios</v>
      </c>
      <c r="W3315" s="57" t="str">
        <f>MID(Tabla1[[#This Row],[Aplicación]],14,2)</f>
        <v>22</v>
      </c>
      <c r="X3315" s="57" t="str">
        <f>MID(Tabla1[[#This Row],[Aplicación]],14,6)</f>
        <v>22199</v>
      </c>
    </row>
    <row r="3316" spans="1:24" x14ac:dyDescent="0.25">
      <c r="A3316" s="60">
        <v>220240008420</v>
      </c>
      <c r="B3316" s="43" t="s">
        <v>390</v>
      </c>
      <c r="C3316" s="61">
        <v>45373</v>
      </c>
      <c r="D3316" s="60">
        <v>22024003585</v>
      </c>
      <c r="E3316" s="43" t="s">
        <v>1296</v>
      </c>
      <c r="F3316" s="62">
        <v>331.81</v>
      </c>
      <c r="G3316" s="43" t="s">
        <v>878</v>
      </c>
      <c r="H3316" s="43" t="s">
        <v>1862</v>
      </c>
      <c r="I3316" s="69">
        <v>220</v>
      </c>
      <c r="J3316" s="43" t="s">
        <v>398</v>
      </c>
      <c r="K3316" s="43" t="s">
        <v>398</v>
      </c>
      <c r="L3316" s="43" t="s">
        <v>413</v>
      </c>
      <c r="M3316" s="43" t="s">
        <v>585</v>
      </c>
      <c r="N3316" s="43" t="s">
        <v>539</v>
      </c>
      <c r="O3316" s="52" t="s">
        <v>326</v>
      </c>
      <c r="P3316" s="63" t="s">
        <v>276</v>
      </c>
      <c r="Q3316" s="57" t="str">
        <f>MID(Tabla1[[#This Row],[Aplicación]],14,1)</f>
        <v>2</v>
      </c>
      <c r="R3316" s="35" t="s">
        <v>265</v>
      </c>
      <c r="S3316" s="57" t="str">
        <f>MID(Tabla1[[#This Row],[Aplicación]],6,2)</f>
        <v>11</v>
      </c>
      <c r="T3316" s="54" t="str">
        <f>VLOOKUP(Tabla1[[#This Row],[AREA]],Hoja1!A:B,2,FALSE)</f>
        <v>11. Salud pública y seguridad ciudadana</v>
      </c>
      <c r="U3316" s="57" t="str">
        <f>MID(Tabla1[[#This Row],[Aplicación]],9,4)</f>
        <v>1361</v>
      </c>
      <c r="V3316" s="54" t="str">
        <f>VLOOKUP(Tabla1[[#This Row],[PROGRAMA]],Hoja1!A:B,2,FALSE)</f>
        <v>1361. Prevención y extinción de incencios</v>
      </c>
      <c r="W3316" s="57" t="str">
        <f>MID(Tabla1[[#This Row],[Aplicación]],14,2)</f>
        <v>22</v>
      </c>
      <c r="X3316" s="57" t="str">
        <f>MID(Tabla1[[#This Row],[Aplicación]],14,6)</f>
        <v>22199</v>
      </c>
    </row>
    <row r="3317" spans="1:24" x14ac:dyDescent="0.25">
      <c r="A3317" s="60">
        <v>220240008434</v>
      </c>
      <c r="B3317" s="43" t="s">
        <v>390</v>
      </c>
      <c r="C3317" s="61">
        <v>45373</v>
      </c>
      <c r="D3317" s="60">
        <v>22024003753</v>
      </c>
      <c r="E3317" s="43" t="s">
        <v>1296</v>
      </c>
      <c r="F3317" s="62">
        <v>352</v>
      </c>
      <c r="G3317" s="43" t="s">
        <v>1869</v>
      </c>
      <c r="H3317" s="43" t="s">
        <v>1870</v>
      </c>
      <c r="I3317" s="69">
        <v>220</v>
      </c>
      <c r="J3317" s="43" t="s">
        <v>575</v>
      </c>
      <c r="K3317" s="43" t="s">
        <v>398</v>
      </c>
      <c r="L3317" s="43" t="s">
        <v>413</v>
      </c>
      <c r="M3317" s="43" t="s">
        <v>585</v>
      </c>
      <c r="N3317" s="43" t="s">
        <v>539</v>
      </c>
      <c r="O3317" s="52" t="s">
        <v>326</v>
      </c>
      <c r="P3317" s="63" t="s">
        <v>276</v>
      </c>
      <c r="Q3317" s="57" t="str">
        <f>MID(Tabla1[[#This Row],[Aplicación]],14,1)</f>
        <v>2</v>
      </c>
      <c r="R3317" s="35" t="s">
        <v>265</v>
      </c>
      <c r="S3317" s="57" t="str">
        <f>MID(Tabla1[[#This Row],[Aplicación]],6,2)</f>
        <v>11</v>
      </c>
      <c r="T3317" s="54" t="str">
        <f>VLOOKUP(Tabla1[[#This Row],[AREA]],Hoja1!A:B,2,FALSE)</f>
        <v>11. Salud pública y seguridad ciudadana</v>
      </c>
      <c r="U3317" s="57" t="str">
        <f>MID(Tabla1[[#This Row],[Aplicación]],9,4)</f>
        <v>1361</v>
      </c>
      <c r="V3317" s="54" t="str">
        <f>VLOOKUP(Tabla1[[#This Row],[PROGRAMA]],Hoja1!A:B,2,FALSE)</f>
        <v>1361. Prevención y extinción de incencios</v>
      </c>
      <c r="W3317" s="57" t="str">
        <f>MID(Tabla1[[#This Row],[Aplicación]],14,2)</f>
        <v>22</v>
      </c>
      <c r="X3317" s="57" t="str">
        <f>MID(Tabla1[[#This Row],[Aplicación]],14,6)</f>
        <v>22199</v>
      </c>
    </row>
    <row r="3318" spans="1:24" x14ac:dyDescent="0.25">
      <c r="A3318" s="60">
        <v>220240007510</v>
      </c>
      <c r="B3318" s="43" t="s">
        <v>390</v>
      </c>
      <c r="C3318" s="61">
        <v>45371</v>
      </c>
      <c r="D3318" s="60">
        <v>22024003401</v>
      </c>
      <c r="E3318" s="43" t="s">
        <v>1296</v>
      </c>
      <c r="F3318" s="62">
        <v>401.12</v>
      </c>
      <c r="G3318" s="43" t="s">
        <v>16</v>
      </c>
      <c r="H3318" s="43" t="s">
        <v>1884</v>
      </c>
      <c r="I3318" s="69">
        <v>220</v>
      </c>
      <c r="J3318" s="43" t="s">
        <v>398</v>
      </c>
      <c r="K3318" s="43" t="s">
        <v>398</v>
      </c>
      <c r="L3318" s="43" t="s">
        <v>413</v>
      </c>
      <c r="M3318" s="43" t="s">
        <v>585</v>
      </c>
      <c r="N3318" s="43" t="s">
        <v>539</v>
      </c>
      <c r="O3318" s="52" t="s">
        <v>326</v>
      </c>
      <c r="P3318" s="63" t="s">
        <v>276</v>
      </c>
      <c r="Q3318" s="57" t="str">
        <f>MID(Tabla1[[#This Row],[Aplicación]],14,1)</f>
        <v>2</v>
      </c>
      <c r="R3318" s="35" t="s">
        <v>265</v>
      </c>
      <c r="S3318" s="57" t="str">
        <f>MID(Tabla1[[#This Row],[Aplicación]],6,2)</f>
        <v>11</v>
      </c>
      <c r="T3318" s="54" t="str">
        <f>VLOOKUP(Tabla1[[#This Row],[AREA]],Hoja1!A:B,2,FALSE)</f>
        <v>11. Salud pública y seguridad ciudadana</v>
      </c>
      <c r="U3318" s="57" t="str">
        <f>MID(Tabla1[[#This Row],[Aplicación]],9,4)</f>
        <v>1361</v>
      </c>
      <c r="V3318" s="54" t="str">
        <f>VLOOKUP(Tabla1[[#This Row],[PROGRAMA]],Hoja1!A:B,2,FALSE)</f>
        <v>1361. Prevención y extinción de incencios</v>
      </c>
      <c r="W3318" s="57" t="str">
        <f>MID(Tabla1[[#This Row],[Aplicación]],14,2)</f>
        <v>22</v>
      </c>
      <c r="X3318" s="57" t="str">
        <f>MID(Tabla1[[#This Row],[Aplicación]],14,6)</f>
        <v>22199</v>
      </c>
    </row>
    <row r="3319" spans="1:24" x14ac:dyDescent="0.25">
      <c r="A3319" s="60">
        <v>220240007514</v>
      </c>
      <c r="B3319" s="43" t="s">
        <v>390</v>
      </c>
      <c r="C3319" s="61">
        <v>45371</v>
      </c>
      <c r="D3319" s="60">
        <v>22024003447</v>
      </c>
      <c r="E3319" s="43" t="s">
        <v>1296</v>
      </c>
      <c r="F3319" s="62">
        <v>450.12</v>
      </c>
      <c r="G3319" s="43" t="s">
        <v>1908</v>
      </c>
      <c r="H3319" s="43" t="s">
        <v>1909</v>
      </c>
      <c r="I3319" s="69">
        <v>220</v>
      </c>
      <c r="J3319" s="43" t="s">
        <v>685</v>
      </c>
      <c r="K3319" s="43" t="s">
        <v>398</v>
      </c>
      <c r="L3319" s="43" t="s">
        <v>413</v>
      </c>
      <c r="M3319" s="43" t="s">
        <v>585</v>
      </c>
      <c r="N3319" s="43" t="s">
        <v>539</v>
      </c>
      <c r="O3319" s="52" t="s">
        <v>326</v>
      </c>
      <c r="P3319" s="63" t="s">
        <v>276</v>
      </c>
      <c r="Q3319" s="57" t="str">
        <f>MID(Tabla1[[#This Row],[Aplicación]],14,1)</f>
        <v>2</v>
      </c>
      <c r="R3319" s="35" t="s">
        <v>265</v>
      </c>
      <c r="S3319" s="57" t="str">
        <f>MID(Tabla1[[#This Row],[Aplicación]],6,2)</f>
        <v>11</v>
      </c>
      <c r="T3319" s="54" t="str">
        <f>VLOOKUP(Tabla1[[#This Row],[AREA]],Hoja1!A:B,2,FALSE)</f>
        <v>11. Salud pública y seguridad ciudadana</v>
      </c>
      <c r="U3319" s="57" t="str">
        <f>MID(Tabla1[[#This Row],[Aplicación]],9,4)</f>
        <v>1361</v>
      </c>
      <c r="V3319" s="54" t="str">
        <f>VLOOKUP(Tabla1[[#This Row],[PROGRAMA]],Hoja1!A:B,2,FALSE)</f>
        <v>1361. Prevención y extinción de incencios</v>
      </c>
      <c r="W3319" s="57" t="str">
        <f>MID(Tabla1[[#This Row],[Aplicación]],14,2)</f>
        <v>22</v>
      </c>
      <c r="X3319" s="57" t="str">
        <f>MID(Tabla1[[#This Row],[Aplicación]],14,6)</f>
        <v>22199</v>
      </c>
    </row>
    <row r="3320" spans="1:24" x14ac:dyDescent="0.25">
      <c r="A3320" s="60">
        <v>220240000717</v>
      </c>
      <c r="B3320" s="43" t="s">
        <v>390</v>
      </c>
      <c r="C3320" s="61">
        <v>45327</v>
      </c>
      <c r="D3320" s="60">
        <v>22024000003</v>
      </c>
      <c r="E3320" s="43" t="s">
        <v>1296</v>
      </c>
      <c r="F3320" s="62">
        <v>523.29</v>
      </c>
      <c r="G3320" s="43" t="s">
        <v>959</v>
      </c>
      <c r="H3320" s="43" t="s">
        <v>1950</v>
      </c>
      <c r="I3320" s="69">
        <v>220</v>
      </c>
      <c r="J3320" s="43" t="s">
        <v>398</v>
      </c>
      <c r="K3320" s="43" t="s">
        <v>398</v>
      </c>
      <c r="L3320" s="43" t="s">
        <v>413</v>
      </c>
      <c r="M3320" s="43" t="s">
        <v>585</v>
      </c>
      <c r="N3320" s="43" t="s">
        <v>539</v>
      </c>
      <c r="O3320" s="52" t="s">
        <v>326</v>
      </c>
      <c r="P3320" s="63" t="s">
        <v>276</v>
      </c>
      <c r="Q3320" s="57" t="str">
        <f>MID(Tabla1[[#This Row],[Aplicación]],14,1)</f>
        <v>2</v>
      </c>
      <c r="R3320" s="35" t="s">
        <v>265</v>
      </c>
      <c r="S3320" s="57" t="str">
        <f>MID(Tabla1[[#This Row],[Aplicación]],6,2)</f>
        <v>11</v>
      </c>
      <c r="T3320" s="54" t="str">
        <f>VLOOKUP(Tabla1[[#This Row],[AREA]],Hoja1!A:B,2,FALSE)</f>
        <v>11. Salud pública y seguridad ciudadana</v>
      </c>
      <c r="U3320" s="57" t="str">
        <f>MID(Tabla1[[#This Row],[Aplicación]],9,4)</f>
        <v>1361</v>
      </c>
      <c r="V3320" s="54" t="str">
        <f>VLOOKUP(Tabla1[[#This Row],[PROGRAMA]],Hoja1!A:B,2,FALSE)</f>
        <v>1361. Prevención y extinción de incencios</v>
      </c>
      <c r="W3320" s="57" t="str">
        <f>MID(Tabla1[[#This Row],[Aplicación]],14,2)</f>
        <v>22</v>
      </c>
      <c r="X3320" s="57" t="str">
        <f>MID(Tabla1[[#This Row],[Aplicación]],14,6)</f>
        <v>22199</v>
      </c>
    </row>
    <row r="3321" spans="1:24" x14ac:dyDescent="0.25">
      <c r="A3321" s="60">
        <v>220240008418</v>
      </c>
      <c r="B3321" s="43" t="s">
        <v>390</v>
      </c>
      <c r="C3321" s="61">
        <v>45373</v>
      </c>
      <c r="D3321" s="60">
        <v>22024003580</v>
      </c>
      <c r="E3321" s="43" t="s">
        <v>1296</v>
      </c>
      <c r="F3321" s="62">
        <v>830.16</v>
      </c>
      <c r="G3321" s="43" t="s">
        <v>959</v>
      </c>
      <c r="H3321" s="43" t="s">
        <v>2095</v>
      </c>
      <c r="I3321" s="69">
        <v>220</v>
      </c>
      <c r="J3321" s="43" t="s">
        <v>398</v>
      </c>
      <c r="K3321" s="43" t="s">
        <v>398</v>
      </c>
      <c r="L3321" s="43" t="s">
        <v>413</v>
      </c>
      <c r="M3321" s="43" t="s">
        <v>585</v>
      </c>
      <c r="N3321" s="43" t="s">
        <v>539</v>
      </c>
      <c r="O3321" s="52" t="s">
        <v>326</v>
      </c>
      <c r="P3321" s="63" t="s">
        <v>276</v>
      </c>
      <c r="Q3321" s="57" t="str">
        <f>MID(Tabla1[[#This Row],[Aplicación]],14,1)</f>
        <v>2</v>
      </c>
      <c r="R3321" s="35" t="s">
        <v>265</v>
      </c>
      <c r="S3321" s="57" t="str">
        <f>MID(Tabla1[[#This Row],[Aplicación]],6,2)</f>
        <v>11</v>
      </c>
      <c r="T3321" s="54" t="str">
        <f>VLOOKUP(Tabla1[[#This Row],[AREA]],Hoja1!A:B,2,FALSE)</f>
        <v>11. Salud pública y seguridad ciudadana</v>
      </c>
      <c r="U3321" s="57" t="str">
        <f>MID(Tabla1[[#This Row],[Aplicación]],9,4)</f>
        <v>1361</v>
      </c>
      <c r="V3321" s="54" t="str">
        <f>VLOOKUP(Tabla1[[#This Row],[PROGRAMA]],Hoja1!A:B,2,FALSE)</f>
        <v>1361. Prevención y extinción de incencios</v>
      </c>
      <c r="W3321" s="57" t="str">
        <f>MID(Tabla1[[#This Row],[Aplicación]],14,2)</f>
        <v>22</v>
      </c>
      <c r="X3321" s="57" t="str">
        <f>MID(Tabla1[[#This Row],[Aplicación]],14,6)</f>
        <v>22199</v>
      </c>
    </row>
    <row r="3322" spans="1:24" x14ac:dyDescent="0.25">
      <c r="A3322" s="60">
        <v>220240008426</v>
      </c>
      <c r="B3322" s="43" t="s">
        <v>390</v>
      </c>
      <c r="C3322" s="61">
        <v>45373</v>
      </c>
      <c r="D3322" s="60">
        <v>22024003626</v>
      </c>
      <c r="E3322" s="43" t="s">
        <v>1296</v>
      </c>
      <c r="F3322" s="62">
        <v>895.4</v>
      </c>
      <c r="G3322" s="43" t="s">
        <v>1055</v>
      </c>
      <c r="H3322" s="43" t="s">
        <v>2106</v>
      </c>
      <c r="I3322" s="69">
        <v>220</v>
      </c>
      <c r="J3322" s="43" t="s">
        <v>1056</v>
      </c>
      <c r="K3322" s="43" t="s">
        <v>393</v>
      </c>
      <c r="L3322" s="43" t="s">
        <v>413</v>
      </c>
      <c r="M3322" s="43" t="s">
        <v>585</v>
      </c>
      <c r="N3322" s="43" t="s">
        <v>539</v>
      </c>
      <c r="O3322" s="52" t="s">
        <v>326</v>
      </c>
      <c r="P3322" s="63" t="s">
        <v>276</v>
      </c>
      <c r="Q3322" s="57" t="str">
        <f>MID(Tabla1[[#This Row],[Aplicación]],14,1)</f>
        <v>2</v>
      </c>
      <c r="R3322" s="35" t="s">
        <v>265</v>
      </c>
      <c r="S3322" s="57" t="str">
        <f>MID(Tabla1[[#This Row],[Aplicación]],6,2)</f>
        <v>11</v>
      </c>
      <c r="T3322" s="54" t="str">
        <f>VLOOKUP(Tabla1[[#This Row],[AREA]],Hoja1!A:B,2,FALSE)</f>
        <v>11. Salud pública y seguridad ciudadana</v>
      </c>
      <c r="U3322" s="57" t="str">
        <f>MID(Tabla1[[#This Row],[Aplicación]],9,4)</f>
        <v>1361</v>
      </c>
      <c r="V3322" s="54" t="str">
        <f>VLOOKUP(Tabla1[[#This Row],[PROGRAMA]],Hoja1!A:B,2,FALSE)</f>
        <v>1361. Prevención y extinción de incencios</v>
      </c>
      <c r="W3322" s="57" t="str">
        <f>MID(Tabla1[[#This Row],[Aplicación]],14,2)</f>
        <v>22</v>
      </c>
      <c r="X3322" s="57" t="str">
        <f>MID(Tabla1[[#This Row],[Aplicación]],14,6)</f>
        <v>22199</v>
      </c>
    </row>
    <row r="3323" spans="1:24" x14ac:dyDescent="0.25">
      <c r="A3323" s="60">
        <v>220240006778</v>
      </c>
      <c r="B3323" s="43" t="s">
        <v>702</v>
      </c>
      <c r="C3323" s="61">
        <v>45369</v>
      </c>
      <c r="D3323" s="60">
        <v>22024000021</v>
      </c>
      <c r="E3323" s="43" t="s">
        <v>1296</v>
      </c>
      <c r="F3323" s="62">
        <v>182.71</v>
      </c>
      <c r="G3323" s="43" t="s">
        <v>764</v>
      </c>
      <c r="H3323" s="43" t="s">
        <v>2331</v>
      </c>
      <c r="I3323" s="69">
        <v>300</v>
      </c>
      <c r="J3323" s="43" t="s">
        <v>398</v>
      </c>
      <c r="K3323" s="43" t="s">
        <v>398</v>
      </c>
      <c r="L3323" s="43" t="s">
        <v>413</v>
      </c>
      <c r="M3323" s="43" t="s">
        <v>395</v>
      </c>
      <c r="N3323" s="43" t="s">
        <v>396</v>
      </c>
      <c r="O3323" s="52" t="s">
        <v>325</v>
      </c>
      <c r="P3323" s="63" t="s">
        <v>276</v>
      </c>
      <c r="Q3323" s="57" t="str">
        <f>MID(Tabla1[[#This Row],[Aplicación]],14,1)</f>
        <v>2</v>
      </c>
      <c r="R3323" s="35" t="s">
        <v>265</v>
      </c>
      <c r="S3323" s="57" t="str">
        <f>MID(Tabla1[[#This Row],[Aplicación]],6,2)</f>
        <v>11</v>
      </c>
      <c r="T3323" s="54" t="str">
        <f>VLOOKUP(Tabla1[[#This Row],[AREA]],Hoja1!A:B,2,FALSE)</f>
        <v>11. Salud pública y seguridad ciudadana</v>
      </c>
      <c r="U3323" s="57" t="str">
        <f>MID(Tabla1[[#This Row],[Aplicación]],9,4)</f>
        <v>1361</v>
      </c>
      <c r="V3323" s="54" t="str">
        <f>VLOOKUP(Tabla1[[#This Row],[PROGRAMA]],Hoja1!A:B,2,FALSE)</f>
        <v>1361. Prevención y extinción de incencios</v>
      </c>
      <c r="W3323" s="57" t="str">
        <f>MID(Tabla1[[#This Row],[Aplicación]],14,2)</f>
        <v>22</v>
      </c>
      <c r="X3323" s="57" t="str">
        <f>MID(Tabla1[[#This Row],[Aplicación]],14,6)</f>
        <v>22199</v>
      </c>
    </row>
    <row r="3324" spans="1:24" x14ac:dyDescent="0.25">
      <c r="A3324" s="60">
        <v>220240004362</v>
      </c>
      <c r="B3324" s="43" t="s">
        <v>702</v>
      </c>
      <c r="C3324" s="61">
        <v>45356</v>
      </c>
      <c r="D3324" s="60">
        <v>22024000021</v>
      </c>
      <c r="E3324" s="43" t="s">
        <v>1296</v>
      </c>
      <c r="F3324" s="62">
        <v>5.46</v>
      </c>
      <c r="G3324" s="43" t="s">
        <v>676</v>
      </c>
      <c r="H3324" s="43" t="s">
        <v>2475</v>
      </c>
      <c r="I3324" s="69">
        <v>300</v>
      </c>
      <c r="J3324" s="43" t="s">
        <v>398</v>
      </c>
      <c r="K3324" s="43" t="s">
        <v>398</v>
      </c>
      <c r="L3324" s="43" t="s">
        <v>413</v>
      </c>
      <c r="M3324" s="43" t="s">
        <v>395</v>
      </c>
      <c r="N3324" s="43" t="s">
        <v>396</v>
      </c>
      <c r="O3324" s="52" t="s">
        <v>325</v>
      </c>
      <c r="P3324" s="63" t="s">
        <v>276</v>
      </c>
      <c r="Q3324" s="57" t="str">
        <f>MID(Tabla1[[#This Row],[Aplicación]],14,1)</f>
        <v>2</v>
      </c>
      <c r="R3324" s="35" t="s">
        <v>265</v>
      </c>
      <c r="S3324" s="57" t="str">
        <f>MID(Tabla1[[#This Row],[Aplicación]],6,2)</f>
        <v>11</v>
      </c>
      <c r="T3324" s="54" t="str">
        <f>VLOOKUP(Tabla1[[#This Row],[AREA]],Hoja1!A:B,2,FALSE)</f>
        <v>11. Salud pública y seguridad ciudadana</v>
      </c>
      <c r="U3324" s="57" t="str">
        <f>MID(Tabla1[[#This Row],[Aplicación]],9,4)</f>
        <v>1361</v>
      </c>
      <c r="V3324" s="54" t="str">
        <f>VLOOKUP(Tabla1[[#This Row],[PROGRAMA]],Hoja1!A:B,2,FALSE)</f>
        <v>1361. Prevención y extinción de incencios</v>
      </c>
      <c r="W3324" s="57" t="str">
        <f>MID(Tabla1[[#This Row],[Aplicación]],14,2)</f>
        <v>22</v>
      </c>
      <c r="X3324" s="57" t="str">
        <f>MID(Tabla1[[#This Row],[Aplicación]],14,6)</f>
        <v>22199</v>
      </c>
    </row>
    <row r="3325" spans="1:24" x14ac:dyDescent="0.25">
      <c r="A3325" s="60">
        <v>220240008425</v>
      </c>
      <c r="B3325" s="43" t="s">
        <v>390</v>
      </c>
      <c r="C3325" s="61">
        <v>45373</v>
      </c>
      <c r="D3325" s="60">
        <v>22024003618</v>
      </c>
      <c r="E3325" s="43" t="s">
        <v>1296</v>
      </c>
      <c r="F3325" s="62">
        <v>3805.45</v>
      </c>
      <c r="G3325" s="43" t="s">
        <v>984</v>
      </c>
      <c r="H3325" s="43" t="s">
        <v>2532</v>
      </c>
      <c r="I3325" s="69">
        <v>220</v>
      </c>
      <c r="J3325" s="43" t="s">
        <v>979</v>
      </c>
      <c r="K3325" s="43" t="s">
        <v>980</v>
      </c>
      <c r="L3325" s="43" t="s">
        <v>413</v>
      </c>
      <c r="M3325" s="43" t="s">
        <v>585</v>
      </c>
      <c r="N3325" s="43" t="s">
        <v>539</v>
      </c>
      <c r="O3325" s="52" t="s">
        <v>326</v>
      </c>
      <c r="P3325" s="63" t="s">
        <v>276</v>
      </c>
      <c r="Q3325" s="57" t="str">
        <f>MID(Tabla1[[#This Row],[Aplicación]],14,1)</f>
        <v>2</v>
      </c>
      <c r="R3325" s="35" t="s">
        <v>265</v>
      </c>
      <c r="S3325" s="57" t="str">
        <f>MID(Tabla1[[#This Row],[Aplicación]],6,2)</f>
        <v>11</v>
      </c>
      <c r="T3325" s="54" t="str">
        <f>VLOOKUP(Tabla1[[#This Row],[AREA]],Hoja1!A:B,2,FALSE)</f>
        <v>11. Salud pública y seguridad ciudadana</v>
      </c>
      <c r="U3325" s="57" t="str">
        <f>MID(Tabla1[[#This Row],[Aplicación]],9,4)</f>
        <v>1361</v>
      </c>
      <c r="V3325" s="54" t="str">
        <f>VLOOKUP(Tabla1[[#This Row],[PROGRAMA]],Hoja1!A:B,2,FALSE)</f>
        <v>1361. Prevención y extinción de incencios</v>
      </c>
      <c r="W3325" s="57" t="str">
        <f>MID(Tabla1[[#This Row],[Aplicación]],14,2)</f>
        <v>22</v>
      </c>
      <c r="X3325" s="57" t="str">
        <f>MID(Tabla1[[#This Row],[Aplicación]],14,6)</f>
        <v>22199</v>
      </c>
    </row>
    <row r="3326" spans="1:24" x14ac:dyDescent="0.25">
      <c r="A3326" s="60">
        <v>220240004326</v>
      </c>
      <c r="B3326" s="43" t="s">
        <v>702</v>
      </c>
      <c r="C3326" s="61">
        <v>45356</v>
      </c>
      <c r="D3326" s="60">
        <v>22024000021</v>
      </c>
      <c r="E3326" s="43" t="s">
        <v>1296</v>
      </c>
      <c r="F3326" s="62">
        <v>27.81</v>
      </c>
      <c r="G3326" s="43" t="s">
        <v>82</v>
      </c>
      <c r="H3326" s="43" t="s">
        <v>2645</v>
      </c>
      <c r="I3326" s="69">
        <v>300</v>
      </c>
      <c r="J3326" s="43" t="s">
        <v>398</v>
      </c>
      <c r="K3326" s="43" t="s">
        <v>398</v>
      </c>
      <c r="L3326" s="43" t="s">
        <v>413</v>
      </c>
      <c r="M3326" s="43" t="s">
        <v>395</v>
      </c>
      <c r="N3326" s="43" t="s">
        <v>396</v>
      </c>
      <c r="O3326" s="52" t="s">
        <v>325</v>
      </c>
      <c r="P3326" s="63" t="s">
        <v>276</v>
      </c>
      <c r="Q3326" s="57" t="str">
        <f>MID(Tabla1[[#This Row],[Aplicación]],14,1)</f>
        <v>2</v>
      </c>
      <c r="R3326" s="35" t="s">
        <v>265</v>
      </c>
      <c r="S3326" s="57" t="str">
        <f>MID(Tabla1[[#This Row],[Aplicación]],6,2)</f>
        <v>11</v>
      </c>
      <c r="T3326" s="54" t="str">
        <f>VLOOKUP(Tabla1[[#This Row],[AREA]],Hoja1!A:B,2,FALSE)</f>
        <v>11. Salud pública y seguridad ciudadana</v>
      </c>
      <c r="U3326" s="57" t="str">
        <f>MID(Tabla1[[#This Row],[Aplicación]],9,4)</f>
        <v>1361</v>
      </c>
      <c r="V3326" s="54" t="str">
        <f>VLOOKUP(Tabla1[[#This Row],[PROGRAMA]],Hoja1!A:B,2,FALSE)</f>
        <v>1361. Prevención y extinción de incencios</v>
      </c>
      <c r="W3326" s="57" t="str">
        <f>MID(Tabla1[[#This Row],[Aplicación]],14,2)</f>
        <v>22</v>
      </c>
      <c r="X3326" s="57" t="str">
        <f>MID(Tabla1[[#This Row],[Aplicación]],14,6)</f>
        <v>22199</v>
      </c>
    </row>
    <row r="3327" spans="1:24" x14ac:dyDescent="0.25">
      <c r="A3327" s="60">
        <v>220240004376</v>
      </c>
      <c r="B3327" s="43" t="s">
        <v>702</v>
      </c>
      <c r="C3327" s="61">
        <v>45356</v>
      </c>
      <c r="D3327" s="60">
        <v>22024000021</v>
      </c>
      <c r="E3327" s="43" t="s">
        <v>1296</v>
      </c>
      <c r="F3327" s="62">
        <v>57.25</v>
      </c>
      <c r="G3327" s="43" t="s">
        <v>81</v>
      </c>
      <c r="H3327" s="43" t="s">
        <v>2707</v>
      </c>
      <c r="I3327" s="69">
        <v>300</v>
      </c>
      <c r="J3327" s="43" t="s">
        <v>398</v>
      </c>
      <c r="K3327" s="43" t="s">
        <v>398</v>
      </c>
      <c r="L3327" s="43" t="s">
        <v>413</v>
      </c>
      <c r="M3327" s="43" t="s">
        <v>395</v>
      </c>
      <c r="N3327" s="43" t="s">
        <v>396</v>
      </c>
      <c r="O3327" s="52" t="s">
        <v>325</v>
      </c>
      <c r="P3327" s="63" t="s">
        <v>276</v>
      </c>
      <c r="Q3327" s="57" t="str">
        <f>MID(Tabla1[[#This Row],[Aplicación]],14,1)</f>
        <v>2</v>
      </c>
      <c r="R3327" s="35" t="s">
        <v>265</v>
      </c>
      <c r="S3327" s="57" t="str">
        <f>MID(Tabla1[[#This Row],[Aplicación]],6,2)</f>
        <v>11</v>
      </c>
      <c r="T3327" s="54" t="str">
        <f>VLOOKUP(Tabla1[[#This Row],[AREA]],Hoja1!A:B,2,FALSE)</f>
        <v>11. Salud pública y seguridad ciudadana</v>
      </c>
      <c r="U3327" s="57" t="str">
        <f>MID(Tabla1[[#This Row],[Aplicación]],9,4)</f>
        <v>1361</v>
      </c>
      <c r="V3327" s="54" t="str">
        <f>VLOOKUP(Tabla1[[#This Row],[PROGRAMA]],Hoja1!A:B,2,FALSE)</f>
        <v>1361. Prevención y extinción de incencios</v>
      </c>
      <c r="W3327" s="57" t="str">
        <f>MID(Tabla1[[#This Row],[Aplicación]],14,2)</f>
        <v>22</v>
      </c>
      <c r="X3327" s="57" t="str">
        <f>MID(Tabla1[[#This Row],[Aplicación]],14,6)</f>
        <v>22199</v>
      </c>
    </row>
    <row r="3328" spans="1:24" x14ac:dyDescent="0.25">
      <c r="A3328" s="60">
        <v>220240004370</v>
      </c>
      <c r="B3328" s="43" t="s">
        <v>702</v>
      </c>
      <c r="C3328" s="61">
        <v>45356</v>
      </c>
      <c r="D3328" s="60">
        <v>22024000021</v>
      </c>
      <c r="E3328" s="43" t="s">
        <v>1296</v>
      </c>
      <c r="F3328" s="62">
        <v>25.82</v>
      </c>
      <c r="G3328" s="43" t="s">
        <v>815</v>
      </c>
      <c r="H3328" s="43" t="s">
        <v>2788</v>
      </c>
      <c r="I3328" s="69">
        <v>300</v>
      </c>
      <c r="J3328" s="43" t="s">
        <v>398</v>
      </c>
      <c r="K3328" s="43" t="s">
        <v>398</v>
      </c>
      <c r="L3328" s="43" t="s">
        <v>413</v>
      </c>
      <c r="M3328" s="43" t="s">
        <v>395</v>
      </c>
      <c r="N3328" s="43" t="s">
        <v>396</v>
      </c>
      <c r="O3328" s="52" t="s">
        <v>325</v>
      </c>
      <c r="P3328" s="63" t="s">
        <v>276</v>
      </c>
      <c r="Q3328" s="57" t="str">
        <f>MID(Tabla1[[#This Row],[Aplicación]],14,1)</f>
        <v>2</v>
      </c>
      <c r="R3328" s="35" t="s">
        <v>265</v>
      </c>
      <c r="S3328" s="57" t="str">
        <f>MID(Tabla1[[#This Row],[Aplicación]],6,2)</f>
        <v>11</v>
      </c>
      <c r="T3328" s="54" t="str">
        <f>VLOOKUP(Tabla1[[#This Row],[AREA]],Hoja1!A:B,2,FALSE)</f>
        <v>11. Salud pública y seguridad ciudadana</v>
      </c>
      <c r="U3328" s="57" t="str">
        <f>MID(Tabla1[[#This Row],[Aplicación]],9,4)</f>
        <v>1361</v>
      </c>
      <c r="V3328" s="54" t="str">
        <f>VLOOKUP(Tabla1[[#This Row],[PROGRAMA]],Hoja1!A:B,2,FALSE)</f>
        <v>1361. Prevención y extinción de incencios</v>
      </c>
      <c r="W3328" s="57" t="str">
        <f>MID(Tabla1[[#This Row],[Aplicación]],14,2)</f>
        <v>22</v>
      </c>
      <c r="X3328" s="57" t="str">
        <f>MID(Tabla1[[#This Row],[Aplicación]],14,6)</f>
        <v>22199</v>
      </c>
    </row>
    <row r="3329" spans="1:24" x14ac:dyDescent="0.25">
      <c r="A3329" s="60">
        <v>220240004372</v>
      </c>
      <c r="B3329" s="43" t="s">
        <v>702</v>
      </c>
      <c r="C3329" s="61">
        <v>45356</v>
      </c>
      <c r="D3329" s="60">
        <v>22024000021</v>
      </c>
      <c r="E3329" s="43" t="s">
        <v>1296</v>
      </c>
      <c r="F3329" s="62">
        <v>19.36</v>
      </c>
      <c r="G3329" s="43" t="s">
        <v>838</v>
      </c>
      <c r="H3329" s="43" t="s">
        <v>2801</v>
      </c>
      <c r="I3329" s="69">
        <v>300</v>
      </c>
      <c r="J3329" s="43" t="s">
        <v>398</v>
      </c>
      <c r="K3329" s="43" t="s">
        <v>398</v>
      </c>
      <c r="L3329" s="43" t="s">
        <v>413</v>
      </c>
      <c r="M3329" s="43" t="s">
        <v>395</v>
      </c>
      <c r="N3329" s="43" t="s">
        <v>396</v>
      </c>
      <c r="O3329" s="52" t="s">
        <v>325</v>
      </c>
      <c r="P3329" s="63" t="s">
        <v>276</v>
      </c>
      <c r="Q3329" s="57" t="str">
        <f>MID(Tabla1[[#This Row],[Aplicación]],14,1)</f>
        <v>2</v>
      </c>
      <c r="R3329" s="35" t="s">
        <v>265</v>
      </c>
      <c r="S3329" s="57" t="str">
        <f>MID(Tabla1[[#This Row],[Aplicación]],6,2)</f>
        <v>11</v>
      </c>
      <c r="T3329" s="54" t="str">
        <f>VLOOKUP(Tabla1[[#This Row],[AREA]],Hoja1!A:B,2,FALSE)</f>
        <v>11. Salud pública y seguridad ciudadana</v>
      </c>
      <c r="U3329" s="57" t="str">
        <f>MID(Tabla1[[#This Row],[Aplicación]],9,4)</f>
        <v>1361</v>
      </c>
      <c r="V3329" s="54" t="str">
        <f>VLOOKUP(Tabla1[[#This Row],[PROGRAMA]],Hoja1!A:B,2,FALSE)</f>
        <v>1361. Prevención y extinción de incencios</v>
      </c>
      <c r="W3329" s="57" t="str">
        <f>MID(Tabla1[[#This Row],[Aplicación]],14,2)</f>
        <v>22</v>
      </c>
      <c r="X3329" s="57" t="str">
        <f>MID(Tabla1[[#This Row],[Aplicación]],14,6)</f>
        <v>22199</v>
      </c>
    </row>
    <row r="3330" spans="1:24" x14ac:dyDescent="0.25">
      <c r="A3330" s="60">
        <v>220240004366</v>
      </c>
      <c r="B3330" s="43" t="s">
        <v>702</v>
      </c>
      <c r="C3330" s="61">
        <v>45356</v>
      </c>
      <c r="D3330" s="60">
        <v>22024000021</v>
      </c>
      <c r="E3330" s="43" t="s">
        <v>1296</v>
      </c>
      <c r="F3330" s="62">
        <v>383.59</v>
      </c>
      <c r="G3330" s="43" t="s">
        <v>816</v>
      </c>
      <c r="H3330" s="43" t="s">
        <v>2811</v>
      </c>
      <c r="I3330" s="69">
        <v>300</v>
      </c>
      <c r="J3330" s="43" t="s">
        <v>398</v>
      </c>
      <c r="K3330" s="43" t="s">
        <v>398</v>
      </c>
      <c r="L3330" s="43" t="s">
        <v>413</v>
      </c>
      <c r="M3330" s="43" t="s">
        <v>395</v>
      </c>
      <c r="N3330" s="43" t="s">
        <v>396</v>
      </c>
      <c r="O3330" s="52" t="s">
        <v>325</v>
      </c>
      <c r="P3330" s="63" t="s">
        <v>276</v>
      </c>
      <c r="Q3330" s="57" t="str">
        <f>MID(Tabla1[[#This Row],[Aplicación]],14,1)</f>
        <v>2</v>
      </c>
      <c r="R3330" s="35" t="s">
        <v>265</v>
      </c>
      <c r="S3330" s="57" t="str">
        <f>MID(Tabla1[[#This Row],[Aplicación]],6,2)</f>
        <v>11</v>
      </c>
      <c r="T3330" s="54" t="str">
        <f>VLOOKUP(Tabla1[[#This Row],[AREA]],Hoja1!A:B,2,FALSE)</f>
        <v>11. Salud pública y seguridad ciudadana</v>
      </c>
      <c r="U3330" s="57" t="str">
        <f>MID(Tabla1[[#This Row],[Aplicación]],9,4)</f>
        <v>1361</v>
      </c>
      <c r="V3330" s="54" t="str">
        <f>VLOOKUP(Tabla1[[#This Row],[PROGRAMA]],Hoja1!A:B,2,FALSE)</f>
        <v>1361. Prevención y extinción de incencios</v>
      </c>
      <c r="W3330" s="57" t="str">
        <f>MID(Tabla1[[#This Row],[Aplicación]],14,2)</f>
        <v>22</v>
      </c>
      <c r="X3330" s="57" t="str">
        <f>MID(Tabla1[[#This Row],[Aplicación]],14,6)</f>
        <v>22199</v>
      </c>
    </row>
    <row r="3331" spans="1:24" x14ac:dyDescent="0.25">
      <c r="A3331" s="60">
        <v>220240027235</v>
      </c>
      <c r="B3331" s="43" t="s">
        <v>702</v>
      </c>
      <c r="C3331" s="61">
        <v>45469</v>
      </c>
      <c r="D3331" s="60">
        <v>22024000021</v>
      </c>
      <c r="E3331" s="43" t="s">
        <v>1296</v>
      </c>
      <c r="F3331" s="62">
        <v>93.1</v>
      </c>
      <c r="G3331" s="43" t="s">
        <v>587</v>
      </c>
      <c r="H3331" s="43" t="s">
        <v>2933</v>
      </c>
      <c r="I3331" s="69" t="s">
        <v>2934</v>
      </c>
      <c r="J3331" s="43" t="s">
        <v>398</v>
      </c>
      <c r="K3331" s="43" t="s">
        <v>398</v>
      </c>
      <c r="L3331" s="43" t="s">
        <v>413</v>
      </c>
      <c r="M3331" s="43" t="s">
        <v>395</v>
      </c>
      <c r="N3331" s="43" t="s">
        <v>396</v>
      </c>
      <c r="O3331" s="68" t="s">
        <v>325</v>
      </c>
      <c r="P3331" s="68" t="s">
        <v>2931</v>
      </c>
      <c r="Q3331" s="57" t="s">
        <v>2932</v>
      </c>
      <c r="R3331" s="35" t="s">
        <v>265</v>
      </c>
      <c r="S3331" s="57" t="str">
        <f>MID(Tabla1[[#This Row],[Aplicación]],6,2)</f>
        <v>11</v>
      </c>
      <c r="T3331" s="54" t="str">
        <f>VLOOKUP(Tabla1[[#This Row],[AREA]],Hoja1!A:B,2,FALSE)</f>
        <v>11. Salud pública y seguridad ciudadana</v>
      </c>
      <c r="U3331" s="57" t="str">
        <f>MID(Tabla1[[#This Row],[Aplicación]],9,4)</f>
        <v>1361</v>
      </c>
      <c r="V3331" s="54" t="str">
        <f>VLOOKUP(Tabla1[[#This Row],[PROGRAMA]],Hoja1!A:B,2,FALSE)</f>
        <v>1361. Prevención y extinción de incencios</v>
      </c>
      <c r="W3331" s="57" t="str">
        <f>MID(Tabla1[[#This Row],[Aplicación]],14,2)</f>
        <v>22</v>
      </c>
      <c r="X3331" s="57" t="str">
        <f>MID(Tabla1[[#This Row],[Aplicación]],14,6)</f>
        <v>22199</v>
      </c>
    </row>
    <row r="3332" spans="1:24" x14ac:dyDescent="0.25">
      <c r="A3332" s="60">
        <v>220240027232</v>
      </c>
      <c r="B3332" s="43" t="s">
        <v>702</v>
      </c>
      <c r="C3332" s="61">
        <v>45469</v>
      </c>
      <c r="D3332" s="60">
        <v>22024000021</v>
      </c>
      <c r="E3332" s="43" t="s">
        <v>1296</v>
      </c>
      <c r="F3332" s="62">
        <v>1886.09</v>
      </c>
      <c r="G3332" s="43" t="s">
        <v>776</v>
      </c>
      <c r="H3332" s="43" t="s">
        <v>2945</v>
      </c>
      <c r="I3332" s="69" t="s">
        <v>2934</v>
      </c>
      <c r="J3332" s="43" t="s">
        <v>398</v>
      </c>
      <c r="K3332" s="43" t="s">
        <v>398</v>
      </c>
      <c r="L3332" s="43" t="s">
        <v>413</v>
      </c>
      <c r="M3332" s="43" t="s">
        <v>395</v>
      </c>
      <c r="N3332" s="43" t="s">
        <v>396</v>
      </c>
      <c r="O3332" s="68" t="s">
        <v>325</v>
      </c>
      <c r="P3332" s="68" t="s">
        <v>2931</v>
      </c>
      <c r="Q3332" s="57" t="s">
        <v>2932</v>
      </c>
      <c r="R3332" s="35" t="s">
        <v>265</v>
      </c>
      <c r="S3332" s="57" t="str">
        <f>MID(Tabla1[[#This Row],[Aplicación]],6,2)</f>
        <v>11</v>
      </c>
      <c r="T3332" s="54" t="str">
        <f>VLOOKUP(Tabla1[[#This Row],[AREA]],Hoja1!A:B,2,FALSE)</f>
        <v>11. Salud pública y seguridad ciudadana</v>
      </c>
      <c r="U3332" s="57" t="str">
        <f>MID(Tabla1[[#This Row],[Aplicación]],9,4)</f>
        <v>1361</v>
      </c>
      <c r="V3332" s="54" t="str">
        <f>VLOOKUP(Tabla1[[#This Row],[PROGRAMA]],Hoja1!A:B,2,FALSE)</f>
        <v>1361. Prevención y extinción de incencios</v>
      </c>
      <c r="W3332" s="57" t="str">
        <f>MID(Tabla1[[#This Row],[Aplicación]],14,2)</f>
        <v>22</v>
      </c>
      <c r="X3332" s="57" t="str">
        <f>MID(Tabla1[[#This Row],[Aplicación]],14,6)</f>
        <v>22199</v>
      </c>
    </row>
    <row r="3333" spans="1:24" x14ac:dyDescent="0.25">
      <c r="A3333" s="60">
        <v>220240027304</v>
      </c>
      <c r="B3333" s="43" t="s">
        <v>702</v>
      </c>
      <c r="C3333" s="61">
        <v>45469</v>
      </c>
      <c r="D3333" s="60">
        <v>22024000021</v>
      </c>
      <c r="E3333" s="43" t="s">
        <v>1296</v>
      </c>
      <c r="F3333" s="62">
        <v>239.87</v>
      </c>
      <c r="G3333" s="43" t="s">
        <v>81</v>
      </c>
      <c r="H3333" s="43" t="s">
        <v>2948</v>
      </c>
      <c r="I3333" s="69" t="s">
        <v>2934</v>
      </c>
      <c r="J3333" s="43" t="s">
        <v>398</v>
      </c>
      <c r="K3333" s="43" t="s">
        <v>398</v>
      </c>
      <c r="L3333" s="43" t="s">
        <v>413</v>
      </c>
      <c r="M3333" s="43" t="s">
        <v>395</v>
      </c>
      <c r="N3333" s="43" t="s">
        <v>396</v>
      </c>
      <c r="O3333" s="68" t="s">
        <v>325</v>
      </c>
      <c r="P3333" s="68" t="s">
        <v>2931</v>
      </c>
      <c r="Q3333" s="57" t="s">
        <v>2932</v>
      </c>
      <c r="R3333" s="35" t="s">
        <v>265</v>
      </c>
      <c r="S3333" s="57" t="str">
        <f>MID(Tabla1[[#This Row],[Aplicación]],6,2)</f>
        <v>11</v>
      </c>
      <c r="T3333" s="54" t="str">
        <f>VLOOKUP(Tabla1[[#This Row],[AREA]],Hoja1!A:B,2,FALSE)</f>
        <v>11. Salud pública y seguridad ciudadana</v>
      </c>
      <c r="U3333" s="57" t="str">
        <f>MID(Tabla1[[#This Row],[Aplicación]],9,4)</f>
        <v>1361</v>
      </c>
      <c r="V3333" s="54" t="str">
        <f>VLOOKUP(Tabla1[[#This Row],[PROGRAMA]],Hoja1!A:B,2,FALSE)</f>
        <v>1361. Prevención y extinción de incencios</v>
      </c>
      <c r="W3333" s="57" t="str">
        <f>MID(Tabla1[[#This Row],[Aplicación]],14,2)</f>
        <v>22</v>
      </c>
      <c r="X3333" s="57" t="str">
        <f>MID(Tabla1[[#This Row],[Aplicación]],14,6)</f>
        <v>22199</v>
      </c>
    </row>
    <row r="3334" spans="1:24" x14ac:dyDescent="0.25">
      <c r="A3334" s="60">
        <v>220240027310</v>
      </c>
      <c r="B3334" s="43" t="s">
        <v>702</v>
      </c>
      <c r="C3334" s="61">
        <v>45469</v>
      </c>
      <c r="D3334" s="60">
        <v>22024000021</v>
      </c>
      <c r="E3334" s="43" t="s">
        <v>1296</v>
      </c>
      <c r="F3334" s="62">
        <v>936.95</v>
      </c>
      <c r="G3334" s="43" t="s">
        <v>815</v>
      </c>
      <c r="H3334" s="43" t="s">
        <v>2964</v>
      </c>
      <c r="I3334" s="69" t="s">
        <v>2934</v>
      </c>
      <c r="J3334" s="43" t="s">
        <v>398</v>
      </c>
      <c r="K3334" s="43" t="s">
        <v>398</v>
      </c>
      <c r="L3334" s="43" t="s">
        <v>413</v>
      </c>
      <c r="M3334" s="43" t="s">
        <v>395</v>
      </c>
      <c r="N3334" s="43" t="s">
        <v>396</v>
      </c>
      <c r="O3334" s="68" t="s">
        <v>325</v>
      </c>
      <c r="P3334" s="68" t="s">
        <v>2931</v>
      </c>
      <c r="Q3334" s="57" t="s">
        <v>2932</v>
      </c>
      <c r="R3334" s="35" t="s">
        <v>265</v>
      </c>
      <c r="S3334" s="57" t="str">
        <f>MID(Tabla1[[#This Row],[Aplicación]],6,2)</f>
        <v>11</v>
      </c>
      <c r="T3334" s="54" t="str">
        <f>VLOOKUP(Tabla1[[#This Row],[AREA]],Hoja1!A:B,2,FALSE)</f>
        <v>11. Salud pública y seguridad ciudadana</v>
      </c>
      <c r="U3334" s="57" t="str">
        <f>MID(Tabla1[[#This Row],[Aplicación]],9,4)</f>
        <v>1361</v>
      </c>
      <c r="V3334" s="54" t="str">
        <f>VLOOKUP(Tabla1[[#This Row],[PROGRAMA]],Hoja1!A:B,2,FALSE)</f>
        <v>1361. Prevención y extinción de incencios</v>
      </c>
      <c r="W3334" s="57" t="str">
        <f>MID(Tabla1[[#This Row],[Aplicación]],14,2)</f>
        <v>22</v>
      </c>
      <c r="X3334" s="57" t="str">
        <f>MID(Tabla1[[#This Row],[Aplicación]],14,6)</f>
        <v>22199</v>
      </c>
    </row>
    <row r="3335" spans="1:24" x14ac:dyDescent="0.25">
      <c r="A3335" s="60">
        <v>220240027314</v>
      </c>
      <c r="B3335" s="43" t="s">
        <v>702</v>
      </c>
      <c r="C3335" s="61">
        <v>45469</v>
      </c>
      <c r="D3335" s="60">
        <v>22024000021</v>
      </c>
      <c r="E3335" s="43" t="s">
        <v>1296</v>
      </c>
      <c r="F3335" s="62">
        <v>11.12</v>
      </c>
      <c r="G3335" s="43" t="s">
        <v>838</v>
      </c>
      <c r="H3335" s="43" t="s">
        <v>2967</v>
      </c>
      <c r="I3335" s="69" t="s">
        <v>2934</v>
      </c>
      <c r="J3335" s="43" t="s">
        <v>398</v>
      </c>
      <c r="K3335" s="43" t="s">
        <v>398</v>
      </c>
      <c r="L3335" s="43" t="s">
        <v>413</v>
      </c>
      <c r="M3335" s="43" t="s">
        <v>395</v>
      </c>
      <c r="N3335" s="43" t="s">
        <v>396</v>
      </c>
      <c r="O3335" s="68" t="s">
        <v>325</v>
      </c>
      <c r="P3335" s="68" t="s">
        <v>2931</v>
      </c>
      <c r="Q3335" s="57" t="s">
        <v>2932</v>
      </c>
      <c r="R3335" s="35" t="s">
        <v>265</v>
      </c>
      <c r="S3335" s="57" t="str">
        <f>MID(Tabla1[[#This Row],[Aplicación]],6,2)</f>
        <v>11</v>
      </c>
      <c r="T3335" s="54" t="str">
        <f>VLOOKUP(Tabla1[[#This Row],[AREA]],Hoja1!A:B,2,FALSE)</f>
        <v>11. Salud pública y seguridad ciudadana</v>
      </c>
      <c r="U3335" s="57" t="str">
        <f>MID(Tabla1[[#This Row],[Aplicación]],9,4)</f>
        <v>1361</v>
      </c>
      <c r="V3335" s="54" t="str">
        <f>VLOOKUP(Tabla1[[#This Row],[PROGRAMA]],Hoja1!A:B,2,FALSE)</f>
        <v>1361. Prevención y extinción de incencios</v>
      </c>
      <c r="W3335" s="57" t="str">
        <f>MID(Tabla1[[#This Row],[Aplicación]],14,2)</f>
        <v>22</v>
      </c>
      <c r="X3335" s="57" t="str">
        <f>MID(Tabla1[[#This Row],[Aplicación]],14,6)</f>
        <v>22199</v>
      </c>
    </row>
    <row r="3336" spans="1:24" x14ac:dyDescent="0.25">
      <c r="A3336" s="60">
        <v>220240027312</v>
      </c>
      <c r="B3336" s="43" t="s">
        <v>702</v>
      </c>
      <c r="C3336" s="61">
        <v>45469</v>
      </c>
      <c r="D3336" s="60">
        <v>22024000021</v>
      </c>
      <c r="E3336" s="43" t="s">
        <v>1296</v>
      </c>
      <c r="F3336" s="62">
        <v>32.67</v>
      </c>
      <c r="G3336" s="43" t="s">
        <v>53</v>
      </c>
      <c r="H3336" s="43" t="s">
        <v>2969</v>
      </c>
      <c r="I3336" s="69" t="s">
        <v>2934</v>
      </c>
      <c r="J3336" s="43" t="s">
        <v>398</v>
      </c>
      <c r="K3336" s="43" t="s">
        <v>398</v>
      </c>
      <c r="L3336" s="43" t="s">
        <v>413</v>
      </c>
      <c r="M3336" s="43" t="s">
        <v>395</v>
      </c>
      <c r="N3336" s="43" t="s">
        <v>396</v>
      </c>
      <c r="O3336" s="68" t="s">
        <v>325</v>
      </c>
      <c r="P3336" s="68" t="s">
        <v>2931</v>
      </c>
      <c r="Q3336" s="57" t="s">
        <v>2932</v>
      </c>
      <c r="R3336" s="35" t="s">
        <v>265</v>
      </c>
      <c r="S3336" s="57" t="str">
        <f>MID(Tabla1[[#This Row],[Aplicación]],6,2)</f>
        <v>11</v>
      </c>
      <c r="T3336" s="54" t="str">
        <f>VLOOKUP(Tabla1[[#This Row],[AREA]],Hoja1!A:B,2,FALSE)</f>
        <v>11. Salud pública y seguridad ciudadana</v>
      </c>
      <c r="U3336" s="57" t="str">
        <f>MID(Tabla1[[#This Row],[Aplicación]],9,4)</f>
        <v>1361</v>
      </c>
      <c r="V3336" s="54" t="str">
        <f>VLOOKUP(Tabla1[[#This Row],[PROGRAMA]],Hoja1!A:B,2,FALSE)</f>
        <v>1361. Prevención y extinción de incencios</v>
      </c>
      <c r="W3336" s="57" t="str">
        <f>MID(Tabla1[[#This Row],[Aplicación]],14,2)</f>
        <v>22</v>
      </c>
      <c r="X3336" s="57" t="str">
        <f>MID(Tabla1[[#This Row],[Aplicación]],14,6)</f>
        <v>22199</v>
      </c>
    </row>
    <row r="3337" spans="1:24" x14ac:dyDescent="0.25">
      <c r="A3337" s="60">
        <v>220240027240</v>
      </c>
      <c r="B3337" s="43" t="s">
        <v>702</v>
      </c>
      <c r="C3337" s="61">
        <v>45469</v>
      </c>
      <c r="D3337" s="60">
        <v>22024000021</v>
      </c>
      <c r="E3337" s="43" t="s">
        <v>1296</v>
      </c>
      <c r="F3337" s="62">
        <v>302.93</v>
      </c>
      <c r="G3337" s="43" t="s">
        <v>816</v>
      </c>
      <c r="H3337" s="43" t="s">
        <v>2970</v>
      </c>
      <c r="I3337" s="69" t="s">
        <v>2934</v>
      </c>
      <c r="J3337" s="43" t="s">
        <v>398</v>
      </c>
      <c r="K3337" s="43" t="s">
        <v>398</v>
      </c>
      <c r="L3337" s="43" t="s">
        <v>413</v>
      </c>
      <c r="M3337" s="43" t="s">
        <v>395</v>
      </c>
      <c r="N3337" s="43" t="s">
        <v>396</v>
      </c>
      <c r="O3337" s="68" t="s">
        <v>325</v>
      </c>
      <c r="P3337" s="68" t="s">
        <v>2931</v>
      </c>
      <c r="Q3337" s="57" t="s">
        <v>2932</v>
      </c>
      <c r="R3337" s="35" t="s">
        <v>265</v>
      </c>
      <c r="S3337" s="57" t="str">
        <f>MID(Tabla1[[#This Row],[Aplicación]],6,2)</f>
        <v>11</v>
      </c>
      <c r="T3337" s="54" t="str">
        <f>VLOOKUP(Tabla1[[#This Row],[AREA]],Hoja1!A:B,2,FALSE)</f>
        <v>11. Salud pública y seguridad ciudadana</v>
      </c>
      <c r="U3337" s="57" t="str">
        <f>MID(Tabla1[[#This Row],[Aplicación]],9,4)</f>
        <v>1361</v>
      </c>
      <c r="V3337" s="54" t="str">
        <f>VLOOKUP(Tabla1[[#This Row],[PROGRAMA]],Hoja1!A:B,2,FALSE)</f>
        <v>1361. Prevención y extinción de incencios</v>
      </c>
      <c r="W3337" s="57" t="str">
        <f>MID(Tabla1[[#This Row],[Aplicación]],14,2)</f>
        <v>22</v>
      </c>
      <c r="X3337" s="57" t="str">
        <f>MID(Tabla1[[#This Row],[Aplicación]],14,6)</f>
        <v>22199</v>
      </c>
    </row>
    <row r="3338" spans="1:24" x14ac:dyDescent="0.25">
      <c r="A3338" s="60">
        <v>220240025804</v>
      </c>
      <c r="B3338" s="43" t="s">
        <v>390</v>
      </c>
      <c r="C3338" s="61">
        <v>45462</v>
      </c>
      <c r="D3338" s="60">
        <v>22024005109</v>
      </c>
      <c r="E3338" s="43" t="s">
        <v>1296</v>
      </c>
      <c r="F3338" s="62">
        <v>4942.55</v>
      </c>
      <c r="G3338" s="43" t="s">
        <v>984</v>
      </c>
      <c r="H3338" s="43" t="s">
        <v>3173</v>
      </c>
      <c r="I3338" s="69" t="s">
        <v>2930</v>
      </c>
      <c r="J3338" s="43" t="s">
        <v>979</v>
      </c>
      <c r="K3338" s="43" t="s">
        <v>980</v>
      </c>
      <c r="L3338" s="43" t="s">
        <v>413</v>
      </c>
      <c r="M3338" s="43" t="s">
        <v>585</v>
      </c>
      <c r="N3338" s="43" t="s">
        <v>539</v>
      </c>
      <c r="O3338" s="68" t="s">
        <v>326</v>
      </c>
      <c r="P3338" s="68" t="s">
        <v>2931</v>
      </c>
      <c r="Q3338" s="57" t="s">
        <v>2932</v>
      </c>
      <c r="R3338" s="35" t="s">
        <v>265</v>
      </c>
      <c r="S3338" s="57" t="str">
        <f>MID(Tabla1[[#This Row],[Aplicación]],6,2)</f>
        <v>11</v>
      </c>
      <c r="T3338" s="54" t="str">
        <f>VLOOKUP(Tabla1[[#This Row],[AREA]],Hoja1!A:B,2,FALSE)</f>
        <v>11. Salud pública y seguridad ciudadana</v>
      </c>
      <c r="U3338" s="57" t="str">
        <f>MID(Tabla1[[#This Row],[Aplicación]],9,4)</f>
        <v>1361</v>
      </c>
      <c r="V3338" s="54" t="str">
        <f>VLOOKUP(Tabla1[[#This Row],[PROGRAMA]],Hoja1!A:B,2,FALSE)</f>
        <v>1361. Prevención y extinción de incencios</v>
      </c>
      <c r="W3338" s="57" t="str">
        <f>MID(Tabla1[[#This Row],[Aplicación]],14,2)</f>
        <v>22</v>
      </c>
      <c r="X3338" s="57" t="str">
        <f>MID(Tabla1[[#This Row],[Aplicación]],14,6)</f>
        <v>22199</v>
      </c>
    </row>
    <row r="3339" spans="1:24" x14ac:dyDescent="0.25">
      <c r="A3339" s="60">
        <v>220240024382</v>
      </c>
      <c r="B3339" s="43" t="s">
        <v>702</v>
      </c>
      <c r="C3339" s="61">
        <v>45461</v>
      </c>
      <c r="D3339" s="60">
        <v>22024000021</v>
      </c>
      <c r="E3339" s="43" t="s">
        <v>1296</v>
      </c>
      <c r="F3339" s="62">
        <v>1405.06</v>
      </c>
      <c r="G3339" s="43" t="s">
        <v>82</v>
      </c>
      <c r="H3339" s="43" t="s">
        <v>3230</v>
      </c>
      <c r="I3339" s="69" t="s">
        <v>2934</v>
      </c>
      <c r="J3339" s="43" t="s">
        <v>398</v>
      </c>
      <c r="K3339" s="43" t="s">
        <v>398</v>
      </c>
      <c r="L3339" s="43" t="s">
        <v>413</v>
      </c>
      <c r="M3339" s="43" t="s">
        <v>395</v>
      </c>
      <c r="N3339" s="43" t="s">
        <v>396</v>
      </c>
      <c r="O3339" s="68" t="s">
        <v>325</v>
      </c>
      <c r="P3339" s="68" t="s">
        <v>2931</v>
      </c>
      <c r="Q3339" s="57" t="s">
        <v>2932</v>
      </c>
      <c r="R3339" s="35" t="s">
        <v>265</v>
      </c>
      <c r="S3339" s="57" t="str">
        <f>MID(Tabla1[[#This Row],[Aplicación]],6,2)</f>
        <v>11</v>
      </c>
      <c r="T3339" s="54" t="str">
        <f>VLOOKUP(Tabla1[[#This Row],[AREA]],Hoja1!A:B,2,FALSE)</f>
        <v>11. Salud pública y seguridad ciudadana</v>
      </c>
      <c r="U3339" s="57" t="str">
        <f>MID(Tabla1[[#This Row],[Aplicación]],9,4)</f>
        <v>1361</v>
      </c>
      <c r="V3339" s="54" t="str">
        <f>VLOOKUP(Tabla1[[#This Row],[PROGRAMA]],Hoja1!A:B,2,FALSE)</f>
        <v>1361. Prevención y extinción de incencios</v>
      </c>
      <c r="W3339" s="57" t="str">
        <f>MID(Tabla1[[#This Row],[Aplicación]],14,2)</f>
        <v>22</v>
      </c>
      <c r="X3339" s="57" t="str">
        <f>MID(Tabla1[[#This Row],[Aplicación]],14,6)</f>
        <v>22199</v>
      </c>
    </row>
    <row r="3340" spans="1:24" x14ac:dyDescent="0.25">
      <c r="A3340" s="60">
        <v>220240024373</v>
      </c>
      <c r="B3340" s="43" t="s">
        <v>702</v>
      </c>
      <c r="C3340" s="61">
        <v>45461</v>
      </c>
      <c r="D3340" s="60">
        <v>22024000021</v>
      </c>
      <c r="E3340" s="43" t="s">
        <v>1296</v>
      </c>
      <c r="F3340" s="62">
        <v>267.94</v>
      </c>
      <c r="G3340" s="43" t="s">
        <v>81</v>
      </c>
      <c r="H3340" s="43" t="s">
        <v>3247</v>
      </c>
      <c r="I3340" s="69" t="s">
        <v>2934</v>
      </c>
      <c r="J3340" s="43" t="s">
        <v>398</v>
      </c>
      <c r="K3340" s="43" t="s">
        <v>398</v>
      </c>
      <c r="L3340" s="43" t="s">
        <v>413</v>
      </c>
      <c r="M3340" s="43" t="s">
        <v>395</v>
      </c>
      <c r="N3340" s="43" t="s">
        <v>396</v>
      </c>
      <c r="O3340" s="68" t="s">
        <v>325</v>
      </c>
      <c r="P3340" s="68" t="s">
        <v>2931</v>
      </c>
      <c r="Q3340" s="57" t="s">
        <v>2932</v>
      </c>
      <c r="R3340" s="35" t="s">
        <v>265</v>
      </c>
      <c r="S3340" s="57" t="str">
        <f>MID(Tabla1[[#This Row],[Aplicación]],6,2)</f>
        <v>11</v>
      </c>
      <c r="T3340" s="54" t="str">
        <f>VLOOKUP(Tabla1[[#This Row],[AREA]],Hoja1!A:B,2,FALSE)</f>
        <v>11. Salud pública y seguridad ciudadana</v>
      </c>
      <c r="U3340" s="57" t="str">
        <f>MID(Tabla1[[#This Row],[Aplicación]],9,4)</f>
        <v>1361</v>
      </c>
      <c r="V3340" s="54" t="str">
        <f>VLOOKUP(Tabla1[[#This Row],[PROGRAMA]],Hoja1!A:B,2,FALSE)</f>
        <v>1361. Prevención y extinción de incencios</v>
      </c>
      <c r="W3340" s="57" t="str">
        <f>MID(Tabla1[[#This Row],[Aplicación]],14,2)</f>
        <v>22</v>
      </c>
      <c r="X3340" s="57" t="str">
        <f>MID(Tabla1[[#This Row],[Aplicación]],14,6)</f>
        <v>22199</v>
      </c>
    </row>
    <row r="3341" spans="1:24" x14ac:dyDescent="0.25">
      <c r="A3341" s="60">
        <v>220240024375</v>
      </c>
      <c r="B3341" s="43" t="s">
        <v>702</v>
      </c>
      <c r="C3341" s="61">
        <v>45461</v>
      </c>
      <c r="D3341" s="60">
        <v>22024000021</v>
      </c>
      <c r="E3341" s="43" t="s">
        <v>1296</v>
      </c>
      <c r="F3341" s="62">
        <v>1.91</v>
      </c>
      <c r="G3341" s="43" t="s">
        <v>81</v>
      </c>
      <c r="H3341" s="43" t="s">
        <v>3248</v>
      </c>
      <c r="I3341" s="69" t="s">
        <v>2934</v>
      </c>
      <c r="J3341" s="43" t="s">
        <v>398</v>
      </c>
      <c r="K3341" s="43" t="s">
        <v>398</v>
      </c>
      <c r="L3341" s="43" t="s">
        <v>413</v>
      </c>
      <c r="M3341" s="43" t="s">
        <v>395</v>
      </c>
      <c r="N3341" s="43" t="s">
        <v>396</v>
      </c>
      <c r="O3341" s="68" t="s">
        <v>325</v>
      </c>
      <c r="P3341" s="68" t="s">
        <v>2931</v>
      </c>
      <c r="Q3341" s="57" t="s">
        <v>2932</v>
      </c>
      <c r="R3341" s="35" t="s">
        <v>265</v>
      </c>
      <c r="S3341" s="57" t="str">
        <f>MID(Tabla1[[#This Row],[Aplicación]],6,2)</f>
        <v>11</v>
      </c>
      <c r="T3341" s="54" t="str">
        <f>VLOOKUP(Tabla1[[#This Row],[AREA]],Hoja1!A:B,2,FALSE)</f>
        <v>11. Salud pública y seguridad ciudadana</v>
      </c>
      <c r="U3341" s="57" t="str">
        <f>MID(Tabla1[[#This Row],[Aplicación]],9,4)</f>
        <v>1361</v>
      </c>
      <c r="V3341" s="54" t="str">
        <f>VLOOKUP(Tabla1[[#This Row],[PROGRAMA]],Hoja1!A:B,2,FALSE)</f>
        <v>1361. Prevención y extinción de incencios</v>
      </c>
      <c r="W3341" s="57" t="str">
        <f>MID(Tabla1[[#This Row],[Aplicación]],14,2)</f>
        <v>22</v>
      </c>
      <c r="X3341" s="57" t="str">
        <f>MID(Tabla1[[#This Row],[Aplicación]],14,6)</f>
        <v>22199</v>
      </c>
    </row>
    <row r="3342" spans="1:24" x14ac:dyDescent="0.25">
      <c r="A3342" s="60">
        <v>220240024369</v>
      </c>
      <c r="B3342" s="43" t="s">
        <v>702</v>
      </c>
      <c r="C3342" s="61">
        <v>45461</v>
      </c>
      <c r="D3342" s="60">
        <v>22024000021</v>
      </c>
      <c r="E3342" s="43" t="s">
        <v>1296</v>
      </c>
      <c r="F3342" s="62">
        <v>367.74</v>
      </c>
      <c r="G3342" s="43" t="s">
        <v>84</v>
      </c>
      <c r="H3342" s="43" t="s">
        <v>3274</v>
      </c>
      <c r="I3342" s="69" t="s">
        <v>2934</v>
      </c>
      <c r="J3342" s="43" t="s">
        <v>398</v>
      </c>
      <c r="K3342" s="43" t="s">
        <v>398</v>
      </c>
      <c r="L3342" s="43" t="s">
        <v>413</v>
      </c>
      <c r="M3342" s="43" t="s">
        <v>395</v>
      </c>
      <c r="N3342" s="43" t="s">
        <v>396</v>
      </c>
      <c r="O3342" s="68" t="s">
        <v>325</v>
      </c>
      <c r="P3342" s="68" t="s">
        <v>2931</v>
      </c>
      <c r="Q3342" s="57" t="s">
        <v>2932</v>
      </c>
      <c r="R3342" s="35" t="s">
        <v>265</v>
      </c>
      <c r="S3342" s="57" t="str">
        <f>MID(Tabla1[[#This Row],[Aplicación]],6,2)</f>
        <v>11</v>
      </c>
      <c r="T3342" s="54" t="str">
        <f>VLOOKUP(Tabla1[[#This Row],[AREA]],Hoja1!A:B,2,FALSE)</f>
        <v>11. Salud pública y seguridad ciudadana</v>
      </c>
      <c r="U3342" s="57" t="str">
        <f>MID(Tabla1[[#This Row],[Aplicación]],9,4)</f>
        <v>1361</v>
      </c>
      <c r="V3342" s="54" t="str">
        <f>VLOOKUP(Tabla1[[#This Row],[PROGRAMA]],Hoja1!A:B,2,FALSE)</f>
        <v>1361. Prevención y extinción de incencios</v>
      </c>
      <c r="W3342" s="57" t="str">
        <f>MID(Tabla1[[#This Row],[Aplicación]],14,2)</f>
        <v>22</v>
      </c>
      <c r="X3342" s="57" t="str">
        <f>MID(Tabla1[[#This Row],[Aplicación]],14,6)</f>
        <v>22199</v>
      </c>
    </row>
    <row r="3343" spans="1:24" x14ac:dyDescent="0.25">
      <c r="A3343" s="60">
        <v>220240023642</v>
      </c>
      <c r="B3343" s="43" t="s">
        <v>390</v>
      </c>
      <c r="C3343" s="61">
        <v>45454</v>
      </c>
      <c r="D3343" s="60">
        <v>22024004933</v>
      </c>
      <c r="E3343" s="43" t="s">
        <v>1296</v>
      </c>
      <c r="F3343" s="62">
        <v>112.19</v>
      </c>
      <c r="G3343" s="43" t="s">
        <v>648</v>
      </c>
      <c r="H3343" s="43" t="s">
        <v>3342</v>
      </c>
      <c r="I3343" s="69" t="s">
        <v>2930</v>
      </c>
      <c r="J3343" s="43" t="s">
        <v>398</v>
      </c>
      <c r="K3343" s="43" t="s">
        <v>398</v>
      </c>
      <c r="L3343" s="43" t="s">
        <v>413</v>
      </c>
      <c r="M3343" s="43" t="s">
        <v>585</v>
      </c>
      <c r="N3343" s="43" t="s">
        <v>539</v>
      </c>
      <c r="O3343" s="68" t="s">
        <v>326</v>
      </c>
      <c r="P3343" s="68" t="s">
        <v>2931</v>
      </c>
      <c r="Q3343" s="57" t="s">
        <v>2932</v>
      </c>
      <c r="R3343" s="35" t="s">
        <v>265</v>
      </c>
      <c r="S3343" s="57" t="str">
        <f>MID(Tabla1[[#This Row],[Aplicación]],6,2)</f>
        <v>11</v>
      </c>
      <c r="T3343" s="54" t="str">
        <f>VLOOKUP(Tabla1[[#This Row],[AREA]],Hoja1!A:B,2,FALSE)</f>
        <v>11. Salud pública y seguridad ciudadana</v>
      </c>
      <c r="U3343" s="57" t="str">
        <f>MID(Tabla1[[#This Row],[Aplicación]],9,4)</f>
        <v>1361</v>
      </c>
      <c r="V3343" s="54" t="str">
        <f>VLOOKUP(Tabla1[[#This Row],[PROGRAMA]],Hoja1!A:B,2,FALSE)</f>
        <v>1361. Prevención y extinción de incencios</v>
      </c>
      <c r="W3343" s="57" t="str">
        <f>MID(Tabla1[[#This Row],[Aplicación]],14,2)</f>
        <v>22</v>
      </c>
      <c r="X3343" s="57" t="str">
        <f>MID(Tabla1[[#This Row],[Aplicación]],14,6)</f>
        <v>22199</v>
      </c>
    </row>
    <row r="3344" spans="1:24" x14ac:dyDescent="0.25">
      <c r="A3344" s="60">
        <v>220240023643</v>
      </c>
      <c r="B3344" s="43" t="s">
        <v>390</v>
      </c>
      <c r="C3344" s="61">
        <v>45454</v>
      </c>
      <c r="D3344" s="60">
        <v>22024004934</v>
      </c>
      <c r="E3344" s="43" t="s">
        <v>1296</v>
      </c>
      <c r="F3344" s="62">
        <v>177.54</v>
      </c>
      <c r="G3344" s="43" t="s">
        <v>664</v>
      </c>
      <c r="H3344" s="43" t="s">
        <v>3343</v>
      </c>
      <c r="I3344" s="69" t="s">
        <v>2930</v>
      </c>
      <c r="J3344" s="43" t="s">
        <v>665</v>
      </c>
      <c r="K3344" s="43" t="s">
        <v>666</v>
      </c>
      <c r="L3344" s="43" t="s">
        <v>413</v>
      </c>
      <c r="M3344" s="43" t="s">
        <v>585</v>
      </c>
      <c r="N3344" s="43" t="s">
        <v>539</v>
      </c>
      <c r="O3344" s="68" t="s">
        <v>326</v>
      </c>
      <c r="P3344" s="68" t="s">
        <v>2931</v>
      </c>
      <c r="Q3344" s="57" t="s">
        <v>2932</v>
      </c>
      <c r="R3344" s="35" t="s">
        <v>265</v>
      </c>
      <c r="S3344" s="57" t="str">
        <f>MID(Tabla1[[#This Row],[Aplicación]],6,2)</f>
        <v>11</v>
      </c>
      <c r="T3344" s="54" t="str">
        <f>VLOOKUP(Tabla1[[#This Row],[AREA]],Hoja1!A:B,2,FALSE)</f>
        <v>11. Salud pública y seguridad ciudadana</v>
      </c>
      <c r="U3344" s="57" t="str">
        <f>MID(Tabla1[[#This Row],[Aplicación]],9,4)</f>
        <v>1361</v>
      </c>
      <c r="V3344" s="54" t="str">
        <f>VLOOKUP(Tabla1[[#This Row],[PROGRAMA]],Hoja1!A:B,2,FALSE)</f>
        <v>1361. Prevención y extinción de incencios</v>
      </c>
      <c r="W3344" s="57" t="str">
        <f>MID(Tabla1[[#This Row],[Aplicación]],14,2)</f>
        <v>22</v>
      </c>
      <c r="X3344" s="57" t="str">
        <f>MID(Tabla1[[#This Row],[Aplicación]],14,6)</f>
        <v>22199</v>
      </c>
    </row>
    <row r="3345" spans="1:24" x14ac:dyDescent="0.25">
      <c r="A3345" s="60">
        <v>220240021822</v>
      </c>
      <c r="B3345" s="43" t="s">
        <v>702</v>
      </c>
      <c r="C3345" s="61">
        <v>45441</v>
      </c>
      <c r="D3345" s="60">
        <v>22024000021</v>
      </c>
      <c r="E3345" s="43" t="s">
        <v>1296</v>
      </c>
      <c r="F3345" s="62">
        <v>67.78</v>
      </c>
      <c r="G3345" s="43" t="s">
        <v>681</v>
      </c>
      <c r="H3345" s="43" t="s">
        <v>3533</v>
      </c>
      <c r="I3345" s="69" t="s">
        <v>2934</v>
      </c>
      <c r="J3345" s="43" t="s">
        <v>398</v>
      </c>
      <c r="K3345" s="43" t="s">
        <v>398</v>
      </c>
      <c r="L3345" s="43" t="s">
        <v>413</v>
      </c>
      <c r="M3345" s="43" t="s">
        <v>395</v>
      </c>
      <c r="N3345" s="43" t="s">
        <v>396</v>
      </c>
      <c r="O3345" s="68" t="s">
        <v>325</v>
      </c>
      <c r="P3345" s="68" t="s">
        <v>2931</v>
      </c>
      <c r="Q3345" s="57" t="s">
        <v>2932</v>
      </c>
      <c r="R3345" s="35" t="s">
        <v>265</v>
      </c>
      <c r="S3345" s="57" t="str">
        <f>MID(Tabla1[[#This Row],[Aplicación]],6,2)</f>
        <v>11</v>
      </c>
      <c r="T3345" s="54" t="str">
        <f>VLOOKUP(Tabla1[[#This Row],[AREA]],Hoja1!A:B,2,FALSE)</f>
        <v>11. Salud pública y seguridad ciudadana</v>
      </c>
      <c r="U3345" s="57" t="str">
        <f>MID(Tabla1[[#This Row],[Aplicación]],9,4)</f>
        <v>1361</v>
      </c>
      <c r="V3345" s="54" t="str">
        <f>VLOOKUP(Tabla1[[#This Row],[PROGRAMA]],Hoja1!A:B,2,FALSE)</f>
        <v>1361. Prevención y extinción de incencios</v>
      </c>
      <c r="W3345" s="57" t="str">
        <f>MID(Tabla1[[#This Row],[Aplicación]],14,2)</f>
        <v>22</v>
      </c>
      <c r="X3345" s="57" t="str">
        <f>MID(Tabla1[[#This Row],[Aplicación]],14,6)</f>
        <v>22199</v>
      </c>
    </row>
    <row r="3346" spans="1:24" x14ac:dyDescent="0.25">
      <c r="A3346" s="60">
        <v>220240021833</v>
      </c>
      <c r="B3346" s="43" t="s">
        <v>702</v>
      </c>
      <c r="C3346" s="61">
        <v>45441</v>
      </c>
      <c r="D3346" s="60">
        <v>22024000021</v>
      </c>
      <c r="E3346" s="43" t="s">
        <v>1296</v>
      </c>
      <c r="F3346" s="62">
        <v>40.43</v>
      </c>
      <c r="G3346" s="43" t="s">
        <v>804</v>
      </c>
      <c r="H3346" s="43" t="s">
        <v>3567</v>
      </c>
      <c r="I3346" s="69" t="s">
        <v>2934</v>
      </c>
      <c r="J3346" s="43" t="s">
        <v>398</v>
      </c>
      <c r="K3346" s="43" t="s">
        <v>398</v>
      </c>
      <c r="L3346" s="43" t="s">
        <v>413</v>
      </c>
      <c r="M3346" s="43" t="s">
        <v>395</v>
      </c>
      <c r="N3346" s="43" t="s">
        <v>396</v>
      </c>
      <c r="O3346" s="68" t="s">
        <v>325</v>
      </c>
      <c r="P3346" s="68" t="s">
        <v>2931</v>
      </c>
      <c r="Q3346" s="57" t="s">
        <v>2932</v>
      </c>
      <c r="R3346" s="35" t="s">
        <v>265</v>
      </c>
      <c r="S3346" s="57" t="str">
        <f>MID(Tabla1[[#This Row],[Aplicación]],6,2)</f>
        <v>11</v>
      </c>
      <c r="T3346" s="54" t="str">
        <f>VLOOKUP(Tabla1[[#This Row],[AREA]],Hoja1!A:B,2,FALSE)</f>
        <v>11. Salud pública y seguridad ciudadana</v>
      </c>
      <c r="U3346" s="57" t="str">
        <f>MID(Tabla1[[#This Row],[Aplicación]],9,4)</f>
        <v>1361</v>
      </c>
      <c r="V3346" s="54" t="str">
        <f>VLOOKUP(Tabla1[[#This Row],[PROGRAMA]],Hoja1!A:B,2,FALSE)</f>
        <v>1361. Prevención y extinción de incencios</v>
      </c>
      <c r="W3346" s="57" t="str">
        <f>MID(Tabla1[[#This Row],[Aplicación]],14,2)</f>
        <v>22</v>
      </c>
      <c r="X3346" s="57" t="str">
        <f>MID(Tabla1[[#This Row],[Aplicación]],14,6)</f>
        <v>22199</v>
      </c>
    </row>
    <row r="3347" spans="1:24" x14ac:dyDescent="0.25">
      <c r="A3347" s="60">
        <v>220240021835</v>
      </c>
      <c r="B3347" s="43" t="s">
        <v>702</v>
      </c>
      <c r="C3347" s="61">
        <v>45441</v>
      </c>
      <c r="D3347" s="60">
        <v>22024000021</v>
      </c>
      <c r="E3347" s="43" t="s">
        <v>1296</v>
      </c>
      <c r="F3347" s="62">
        <v>102.41</v>
      </c>
      <c r="G3347" s="43" t="s">
        <v>813</v>
      </c>
      <c r="H3347" s="43" t="s">
        <v>3571</v>
      </c>
      <c r="I3347" s="69" t="s">
        <v>2934</v>
      </c>
      <c r="J3347" s="43" t="s">
        <v>398</v>
      </c>
      <c r="K3347" s="43" t="s">
        <v>398</v>
      </c>
      <c r="L3347" s="43" t="s">
        <v>413</v>
      </c>
      <c r="M3347" s="43" t="s">
        <v>395</v>
      </c>
      <c r="N3347" s="43" t="s">
        <v>396</v>
      </c>
      <c r="O3347" s="68" t="s">
        <v>325</v>
      </c>
      <c r="P3347" s="68" t="s">
        <v>2931</v>
      </c>
      <c r="Q3347" s="57" t="s">
        <v>2932</v>
      </c>
      <c r="R3347" s="35" t="s">
        <v>265</v>
      </c>
      <c r="S3347" s="57" t="str">
        <f>MID(Tabla1[[#This Row],[Aplicación]],6,2)</f>
        <v>11</v>
      </c>
      <c r="T3347" s="54" t="str">
        <f>VLOOKUP(Tabla1[[#This Row],[AREA]],Hoja1!A:B,2,FALSE)</f>
        <v>11. Salud pública y seguridad ciudadana</v>
      </c>
      <c r="U3347" s="57" t="str">
        <f>MID(Tabla1[[#This Row],[Aplicación]],9,4)</f>
        <v>1361</v>
      </c>
      <c r="V3347" s="54" t="str">
        <f>VLOOKUP(Tabla1[[#This Row],[PROGRAMA]],Hoja1!A:B,2,FALSE)</f>
        <v>1361. Prevención y extinción de incencios</v>
      </c>
      <c r="W3347" s="57" t="str">
        <f>MID(Tabla1[[#This Row],[Aplicación]],14,2)</f>
        <v>22</v>
      </c>
      <c r="X3347" s="57" t="str">
        <f>MID(Tabla1[[#This Row],[Aplicación]],14,6)</f>
        <v>22199</v>
      </c>
    </row>
    <row r="3348" spans="1:24" x14ac:dyDescent="0.25">
      <c r="A3348" s="60">
        <v>220240021827</v>
      </c>
      <c r="B3348" s="43" t="s">
        <v>702</v>
      </c>
      <c r="C3348" s="61">
        <v>45441</v>
      </c>
      <c r="D3348" s="60">
        <v>22024000021</v>
      </c>
      <c r="E3348" s="43" t="s">
        <v>1296</v>
      </c>
      <c r="F3348" s="62">
        <v>50.24</v>
      </c>
      <c r="G3348" s="43" t="s">
        <v>815</v>
      </c>
      <c r="H3348" s="43" t="s">
        <v>3573</v>
      </c>
      <c r="I3348" s="69" t="s">
        <v>2934</v>
      </c>
      <c r="J3348" s="43" t="s">
        <v>398</v>
      </c>
      <c r="K3348" s="43" t="s">
        <v>398</v>
      </c>
      <c r="L3348" s="43" t="s">
        <v>413</v>
      </c>
      <c r="M3348" s="43" t="s">
        <v>395</v>
      </c>
      <c r="N3348" s="43" t="s">
        <v>396</v>
      </c>
      <c r="O3348" s="68" t="s">
        <v>325</v>
      </c>
      <c r="P3348" s="68" t="s">
        <v>2931</v>
      </c>
      <c r="Q3348" s="57" t="s">
        <v>2932</v>
      </c>
      <c r="R3348" s="35" t="s">
        <v>265</v>
      </c>
      <c r="S3348" s="57" t="str">
        <f>MID(Tabla1[[#This Row],[Aplicación]],6,2)</f>
        <v>11</v>
      </c>
      <c r="T3348" s="54" t="str">
        <f>VLOOKUP(Tabla1[[#This Row],[AREA]],Hoja1!A:B,2,FALSE)</f>
        <v>11. Salud pública y seguridad ciudadana</v>
      </c>
      <c r="U3348" s="57" t="str">
        <f>MID(Tabla1[[#This Row],[Aplicación]],9,4)</f>
        <v>1361</v>
      </c>
      <c r="V3348" s="54" t="str">
        <f>VLOOKUP(Tabla1[[#This Row],[PROGRAMA]],Hoja1!A:B,2,FALSE)</f>
        <v>1361. Prevención y extinción de incencios</v>
      </c>
      <c r="W3348" s="57" t="str">
        <f>MID(Tabla1[[#This Row],[Aplicación]],14,2)</f>
        <v>22</v>
      </c>
      <c r="X3348" s="57" t="str">
        <f>MID(Tabla1[[#This Row],[Aplicación]],14,6)</f>
        <v>22199</v>
      </c>
    </row>
    <row r="3349" spans="1:24" x14ac:dyDescent="0.25">
      <c r="A3349" s="60">
        <v>220240022102</v>
      </c>
      <c r="B3349" s="43" t="s">
        <v>702</v>
      </c>
      <c r="C3349" s="61">
        <v>45441</v>
      </c>
      <c r="D3349" s="60">
        <v>22024000021</v>
      </c>
      <c r="E3349" s="43" t="s">
        <v>1296</v>
      </c>
      <c r="F3349" s="62">
        <v>47.84</v>
      </c>
      <c r="G3349" s="43" t="s">
        <v>838</v>
      </c>
      <c r="H3349" s="43" t="s">
        <v>3575</v>
      </c>
      <c r="I3349" s="69" t="s">
        <v>2934</v>
      </c>
      <c r="J3349" s="43" t="s">
        <v>398</v>
      </c>
      <c r="K3349" s="43" t="s">
        <v>398</v>
      </c>
      <c r="L3349" s="43" t="s">
        <v>413</v>
      </c>
      <c r="M3349" s="43" t="s">
        <v>395</v>
      </c>
      <c r="N3349" s="43" t="s">
        <v>396</v>
      </c>
      <c r="O3349" s="68" t="s">
        <v>325</v>
      </c>
      <c r="P3349" s="68" t="s">
        <v>2931</v>
      </c>
      <c r="Q3349" s="57" t="s">
        <v>2932</v>
      </c>
      <c r="R3349" s="35" t="s">
        <v>265</v>
      </c>
      <c r="S3349" s="57" t="str">
        <f>MID(Tabla1[[#This Row],[Aplicación]],6,2)</f>
        <v>11</v>
      </c>
      <c r="T3349" s="54" t="str">
        <f>VLOOKUP(Tabla1[[#This Row],[AREA]],Hoja1!A:B,2,FALSE)</f>
        <v>11. Salud pública y seguridad ciudadana</v>
      </c>
      <c r="U3349" s="57" t="str">
        <f>MID(Tabla1[[#This Row],[Aplicación]],9,4)</f>
        <v>1361</v>
      </c>
      <c r="V3349" s="54" t="str">
        <f>VLOOKUP(Tabla1[[#This Row],[PROGRAMA]],Hoja1!A:B,2,FALSE)</f>
        <v>1361. Prevención y extinción de incencios</v>
      </c>
      <c r="W3349" s="57" t="str">
        <f>MID(Tabla1[[#This Row],[Aplicación]],14,2)</f>
        <v>22</v>
      </c>
      <c r="X3349" s="57" t="str">
        <f>MID(Tabla1[[#This Row],[Aplicación]],14,6)</f>
        <v>22199</v>
      </c>
    </row>
    <row r="3350" spans="1:24" x14ac:dyDescent="0.25">
      <c r="A3350" s="60">
        <v>220240021831</v>
      </c>
      <c r="B3350" s="43" t="s">
        <v>702</v>
      </c>
      <c r="C3350" s="61">
        <v>45441</v>
      </c>
      <c r="D3350" s="60">
        <v>22024000021</v>
      </c>
      <c r="E3350" s="43" t="s">
        <v>1296</v>
      </c>
      <c r="F3350" s="62">
        <v>10.44</v>
      </c>
      <c r="G3350" s="43" t="s">
        <v>816</v>
      </c>
      <c r="H3350" s="43" t="s">
        <v>3580</v>
      </c>
      <c r="I3350" s="69" t="s">
        <v>2934</v>
      </c>
      <c r="J3350" s="43" t="s">
        <v>398</v>
      </c>
      <c r="K3350" s="43" t="s">
        <v>398</v>
      </c>
      <c r="L3350" s="43" t="s">
        <v>413</v>
      </c>
      <c r="M3350" s="43" t="s">
        <v>395</v>
      </c>
      <c r="N3350" s="43" t="s">
        <v>396</v>
      </c>
      <c r="O3350" s="68" t="s">
        <v>325</v>
      </c>
      <c r="P3350" s="68" t="s">
        <v>2931</v>
      </c>
      <c r="Q3350" s="57" t="s">
        <v>2932</v>
      </c>
      <c r="R3350" s="35" t="s">
        <v>265</v>
      </c>
      <c r="S3350" s="57" t="str">
        <f>MID(Tabla1[[#This Row],[Aplicación]],6,2)</f>
        <v>11</v>
      </c>
      <c r="T3350" s="54" t="str">
        <f>VLOOKUP(Tabla1[[#This Row],[AREA]],Hoja1!A:B,2,FALSE)</f>
        <v>11. Salud pública y seguridad ciudadana</v>
      </c>
      <c r="U3350" s="57" t="str">
        <f>MID(Tabla1[[#This Row],[Aplicación]],9,4)</f>
        <v>1361</v>
      </c>
      <c r="V3350" s="54" t="str">
        <f>VLOOKUP(Tabla1[[#This Row],[PROGRAMA]],Hoja1!A:B,2,FALSE)</f>
        <v>1361. Prevención y extinción de incencios</v>
      </c>
      <c r="W3350" s="57" t="str">
        <f>MID(Tabla1[[#This Row],[Aplicación]],14,2)</f>
        <v>22</v>
      </c>
      <c r="X3350" s="57" t="str">
        <f>MID(Tabla1[[#This Row],[Aplicación]],14,6)</f>
        <v>22199</v>
      </c>
    </row>
    <row r="3351" spans="1:24" x14ac:dyDescent="0.25">
      <c r="A3351" s="60">
        <v>220240021746</v>
      </c>
      <c r="B3351" s="43" t="s">
        <v>390</v>
      </c>
      <c r="C3351" s="61">
        <v>45440</v>
      </c>
      <c r="D3351" s="60">
        <v>22024004700</v>
      </c>
      <c r="E3351" s="43" t="s">
        <v>1296</v>
      </c>
      <c r="F3351" s="62">
        <v>482</v>
      </c>
      <c r="G3351" s="43" t="s">
        <v>65</v>
      </c>
      <c r="H3351" s="43" t="s">
        <v>3631</v>
      </c>
      <c r="I3351" s="69" t="s">
        <v>2930</v>
      </c>
      <c r="J3351" s="43" t="s">
        <v>398</v>
      </c>
      <c r="K3351" s="43" t="s">
        <v>398</v>
      </c>
      <c r="L3351" s="43" t="s">
        <v>413</v>
      </c>
      <c r="M3351" s="43" t="s">
        <v>585</v>
      </c>
      <c r="N3351" s="43" t="s">
        <v>539</v>
      </c>
      <c r="O3351" s="68" t="s">
        <v>326</v>
      </c>
      <c r="P3351" s="68" t="s">
        <v>2931</v>
      </c>
      <c r="Q3351" s="57" t="s">
        <v>2932</v>
      </c>
      <c r="R3351" s="35" t="s">
        <v>265</v>
      </c>
      <c r="S3351" s="57" t="str">
        <f>MID(Tabla1[[#This Row],[Aplicación]],6,2)</f>
        <v>11</v>
      </c>
      <c r="T3351" s="54" t="str">
        <f>VLOOKUP(Tabla1[[#This Row],[AREA]],Hoja1!A:B,2,FALSE)</f>
        <v>11. Salud pública y seguridad ciudadana</v>
      </c>
      <c r="U3351" s="57" t="str">
        <f>MID(Tabla1[[#This Row],[Aplicación]],9,4)</f>
        <v>1361</v>
      </c>
      <c r="V3351" s="54" t="str">
        <f>VLOOKUP(Tabla1[[#This Row],[PROGRAMA]],Hoja1!A:B,2,FALSE)</f>
        <v>1361. Prevención y extinción de incencios</v>
      </c>
      <c r="W3351" s="57" t="str">
        <f>MID(Tabla1[[#This Row],[Aplicación]],14,2)</f>
        <v>22</v>
      </c>
      <c r="X3351" s="57" t="str">
        <f>MID(Tabla1[[#This Row],[Aplicación]],14,6)</f>
        <v>22199</v>
      </c>
    </row>
    <row r="3352" spans="1:24" x14ac:dyDescent="0.25">
      <c r="A3352" s="60">
        <v>220240019687</v>
      </c>
      <c r="B3352" s="43" t="s">
        <v>702</v>
      </c>
      <c r="C3352" s="61">
        <v>45435</v>
      </c>
      <c r="D3352" s="60">
        <v>22024000021</v>
      </c>
      <c r="E3352" s="43" t="s">
        <v>1296</v>
      </c>
      <c r="F3352" s="62">
        <v>522.54</v>
      </c>
      <c r="G3352" s="43" t="s">
        <v>676</v>
      </c>
      <c r="H3352" s="43" t="s">
        <v>3718</v>
      </c>
      <c r="I3352" s="69" t="s">
        <v>2934</v>
      </c>
      <c r="J3352" s="43" t="s">
        <v>398</v>
      </c>
      <c r="K3352" s="43" t="s">
        <v>398</v>
      </c>
      <c r="L3352" s="43" t="s">
        <v>413</v>
      </c>
      <c r="M3352" s="43" t="s">
        <v>395</v>
      </c>
      <c r="N3352" s="43" t="s">
        <v>396</v>
      </c>
      <c r="O3352" s="68" t="s">
        <v>325</v>
      </c>
      <c r="P3352" s="68" t="s">
        <v>2931</v>
      </c>
      <c r="Q3352" s="57" t="s">
        <v>2932</v>
      </c>
      <c r="R3352" s="35" t="s">
        <v>265</v>
      </c>
      <c r="S3352" s="57" t="str">
        <f>MID(Tabla1[[#This Row],[Aplicación]],6,2)</f>
        <v>11</v>
      </c>
      <c r="T3352" s="54" t="str">
        <f>VLOOKUP(Tabla1[[#This Row],[AREA]],Hoja1!A:B,2,FALSE)</f>
        <v>11. Salud pública y seguridad ciudadana</v>
      </c>
      <c r="U3352" s="57" t="str">
        <f>MID(Tabla1[[#This Row],[Aplicación]],9,4)</f>
        <v>1361</v>
      </c>
      <c r="V3352" s="54" t="str">
        <f>VLOOKUP(Tabla1[[#This Row],[PROGRAMA]],Hoja1!A:B,2,FALSE)</f>
        <v>1361. Prevención y extinción de incencios</v>
      </c>
      <c r="W3352" s="57" t="str">
        <f>MID(Tabla1[[#This Row],[Aplicación]],14,2)</f>
        <v>22</v>
      </c>
      <c r="X3352" s="57" t="str">
        <f>MID(Tabla1[[#This Row],[Aplicación]],14,6)</f>
        <v>22199</v>
      </c>
    </row>
    <row r="3353" spans="1:24" x14ac:dyDescent="0.25">
      <c r="A3353" s="60">
        <v>220240019685</v>
      </c>
      <c r="B3353" s="43" t="s">
        <v>702</v>
      </c>
      <c r="C3353" s="61">
        <v>45435</v>
      </c>
      <c r="D3353" s="60">
        <v>22024000021</v>
      </c>
      <c r="E3353" s="43" t="s">
        <v>1296</v>
      </c>
      <c r="F3353" s="62">
        <v>115.62</v>
      </c>
      <c r="G3353" s="43" t="s">
        <v>776</v>
      </c>
      <c r="H3353" s="43" t="s">
        <v>3725</v>
      </c>
      <c r="I3353" s="69" t="s">
        <v>2934</v>
      </c>
      <c r="J3353" s="43" t="s">
        <v>398</v>
      </c>
      <c r="K3353" s="43" t="s">
        <v>398</v>
      </c>
      <c r="L3353" s="43" t="s">
        <v>413</v>
      </c>
      <c r="M3353" s="43" t="s">
        <v>395</v>
      </c>
      <c r="N3353" s="43" t="s">
        <v>396</v>
      </c>
      <c r="O3353" s="68" t="s">
        <v>325</v>
      </c>
      <c r="P3353" s="68" t="s">
        <v>2931</v>
      </c>
      <c r="Q3353" s="57" t="s">
        <v>2932</v>
      </c>
      <c r="R3353" s="35" t="s">
        <v>265</v>
      </c>
      <c r="S3353" s="57" t="str">
        <f>MID(Tabla1[[#This Row],[Aplicación]],6,2)</f>
        <v>11</v>
      </c>
      <c r="T3353" s="54" t="str">
        <f>VLOOKUP(Tabla1[[#This Row],[AREA]],Hoja1!A:B,2,FALSE)</f>
        <v>11. Salud pública y seguridad ciudadana</v>
      </c>
      <c r="U3353" s="57" t="str">
        <f>MID(Tabla1[[#This Row],[Aplicación]],9,4)</f>
        <v>1361</v>
      </c>
      <c r="V3353" s="54" t="str">
        <f>VLOOKUP(Tabla1[[#This Row],[PROGRAMA]],Hoja1!A:B,2,FALSE)</f>
        <v>1361. Prevención y extinción de incencios</v>
      </c>
      <c r="W3353" s="57" t="str">
        <f>MID(Tabla1[[#This Row],[Aplicación]],14,2)</f>
        <v>22</v>
      </c>
      <c r="X3353" s="57" t="str">
        <f>MID(Tabla1[[#This Row],[Aplicación]],14,6)</f>
        <v>22199</v>
      </c>
    </row>
    <row r="3354" spans="1:24" x14ac:dyDescent="0.25">
      <c r="A3354" s="60">
        <v>220240019683</v>
      </c>
      <c r="B3354" s="43" t="s">
        <v>702</v>
      </c>
      <c r="C3354" s="61">
        <v>45435</v>
      </c>
      <c r="D3354" s="60">
        <v>22024000021</v>
      </c>
      <c r="E3354" s="43" t="s">
        <v>1296</v>
      </c>
      <c r="F3354" s="62">
        <v>87.97</v>
      </c>
      <c r="G3354" s="43" t="s">
        <v>886</v>
      </c>
      <c r="H3354" s="43" t="s">
        <v>3732</v>
      </c>
      <c r="I3354" s="69" t="s">
        <v>2934</v>
      </c>
      <c r="J3354" s="43" t="s">
        <v>398</v>
      </c>
      <c r="K3354" s="43" t="s">
        <v>398</v>
      </c>
      <c r="L3354" s="43" t="s">
        <v>413</v>
      </c>
      <c r="M3354" s="43" t="s">
        <v>395</v>
      </c>
      <c r="N3354" s="43" t="s">
        <v>396</v>
      </c>
      <c r="O3354" s="68" t="s">
        <v>325</v>
      </c>
      <c r="P3354" s="68" t="s">
        <v>2931</v>
      </c>
      <c r="Q3354" s="57" t="s">
        <v>2932</v>
      </c>
      <c r="R3354" s="35" t="s">
        <v>265</v>
      </c>
      <c r="S3354" s="57" t="str">
        <f>MID(Tabla1[[#This Row],[Aplicación]],6,2)</f>
        <v>11</v>
      </c>
      <c r="T3354" s="54" t="str">
        <f>VLOOKUP(Tabla1[[#This Row],[AREA]],Hoja1!A:B,2,FALSE)</f>
        <v>11. Salud pública y seguridad ciudadana</v>
      </c>
      <c r="U3354" s="57" t="str">
        <f>MID(Tabla1[[#This Row],[Aplicación]],9,4)</f>
        <v>1361</v>
      </c>
      <c r="V3354" s="54" t="str">
        <f>VLOOKUP(Tabla1[[#This Row],[PROGRAMA]],Hoja1!A:B,2,FALSE)</f>
        <v>1361. Prevención y extinción de incencios</v>
      </c>
      <c r="W3354" s="57" t="str">
        <f>MID(Tabla1[[#This Row],[Aplicación]],14,2)</f>
        <v>22</v>
      </c>
      <c r="X3354" s="57" t="str">
        <f>MID(Tabla1[[#This Row],[Aplicación]],14,6)</f>
        <v>22199</v>
      </c>
    </row>
    <row r="3355" spans="1:24" x14ac:dyDescent="0.25">
      <c r="A3355" s="60">
        <v>220240016406</v>
      </c>
      <c r="B3355" s="43" t="s">
        <v>702</v>
      </c>
      <c r="C3355" s="61">
        <v>45426</v>
      </c>
      <c r="D3355" s="60">
        <v>22024000021</v>
      </c>
      <c r="E3355" s="43" t="s">
        <v>1296</v>
      </c>
      <c r="F3355" s="62">
        <v>6.18</v>
      </c>
      <c r="G3355" s="43" t="s">
        <v>764</v>
      </c>
      <c r="H3355" s="43" t="s">
        <v>3999</v>
      </c>
      <c r="I3355" s="69" t="s">
        <v>2934</v>
      </c>
      <c r="J3355" s="43" t="s">
        <v>398</v>
      </c>
      <c r="K3355" s="43" t="s">
        <v>398</v>
      </c>
      <c r="L3355" s="43" t="s">
        <v>413</v>
      </c>
      <c r="M3355" s="43" t="s">
        <v>395</v>
      </c>
      <c r="N3355" s="43" t="s">
        <v>396</v>
      </c>
      <c r="O3355" s="68" t="s">
        <v>325</v>
      </c>
      <c r="P3355" s="68" t="s">
        <v>2931</v>
      </c>
      <c r="Q3355" s="57" t="s">
        <v>2932</v>
      </c>
      <c r="R3355" s="35" t="s">
        <v>265</v>
      </c>
      <c r="S3355" s="57" t="str">
        <f>MID(Tabla1[[#This Row],[Aplicación]],6,2)</f>
        <v>11</v>
      </c>
      <c r="T3355" s="54" t="str">
        <f>VLOOKUP(Tabla1[[#This Row],[AREA]],Hoja1!A:B,2,FALSE)</f>
        <v>11. Salud pública y seguridad ciudadana</v>
      </c>
      <c r="U3355" s="57" t="str">
        <f>MID(Tabla1[[#This Row],[Aplicación]],9,4)</f>
        <v>1361</v>
      </c>
      <c r="V3355" s="54" t="str">
        <f>VLOOKUP(Tabla1[[#This Row],[PROGRAMA]],Hoja1!A:B,2,FALSE)</f>
        <v>1361. Prevención y extinción de incencios</v>
      </c>
      <c r="W3355" s="57" t="str">
        <f>MID(Tabla1[[#This Row],[Aplicación]],14,2)</f>
        <v>22</v>
      </c>
      <c r="X3355" s="57" t="str">
        <f>MID(Tabla1[[#This Row],[Aplicación]],14,6)</f>
        <v>22199</v>
      </c>
    </row>
    <row r="3356" spans="1:24" x14ac:dyDescent="0.25">
      <c r="A3356" s="60">
        <v>220240016400</v>
      </c>
      <c r="B3356" s="43" t="s">
        <v>702</v>
      </c>
      <c r="C3356" s="61">
        <v>45426</v>
      </c>
      <c r="D3356" s="60">
        <v>22024000021</v>
      </c>
      <c r="E3356" s="43" t="s">
        <v>1296</v>
      </c>
      <c r="F3356" s="62">
        <v>78.430000000000007</v>
      </c>
      <c r="G3356" s="43" t="s">
        <v>676</v>
      </c>
      <c r="H3356" s="43" t="s">
        <v>4021</v>
      </c>
      <c r="I3356" s="69" t="s">
        <v>2934</v>
      </c>
      <c r="J3356" s="43" t="s">
        <v>398</v>
      </c>
      <c r="K3356" s="43" t="s">
        <v>398</v>
      </c>
      <c r="L3356" s="43" t="s">
        <v>413</v>
      </c>
      <c r="M3356" s="43" t="s">
        <v>395</v>
      </c>
      <c r="N3356" s="43" t="s">
        <v>396</v>
      </c>
      <c r="O3356" s="68" t="s">
        <v>325</v>
      </c>
      <c r="P3356" s="68" t="s">
        <v>2931</v>
      </c>
      <c r="Q3356" s="57" t="s">
        <v>2932</v>
      </c>
      <c r="R3356" s="35" t="s">
        <v>265</v>
      </c>
      <c r="S3356" s="57" t="str">
        <f>MID(Tabla1[[#This Row],[Aplicación]],6,2)</f>
        <v>11</v>
      </c>
      <c r="T3356" s="54" t="str">
        <f>VLOOKUP(Tabla1[[#This Row],[AREA]],Hoja1!A:B,2,FALSE)</f>
        <v>11. Salud pública y seguridad ciudadana</v>
      </c>
      <c r="U3356" s="57" t="str">
        <f>MID(Tabla1[[#This Row],[Aplicación]],9,4)</f>
        <v>1361</v>
      </c>
      <c r="V3356" s="54" t="str">
        <f>VLOOKUP(Tabla1[[#This Row],[PROGRAMA]],Hoja1!A:B,2,FALSE)</f>
        <v>1361. Prevención y extinción de incencios</v>
      </c>
      <c r="W3356" s="57" t="str">
        <f>MID(Tabla1[[#This Row],[Aplicación]],14,2)</f>
        <v>22</v>
      </c>
      <c r="X3356" s="57" t="str">
        <f>MID(Tabla1[[#This Row],[Aplicación]],14,6)</f>
        <v>22199</v>
      </c>
    </row>
    <row r="3357" spans="1:24" x14ac:dyDescent="0.25">
      <c r="A3357" s="60">
        <v>220240016403</v>
      </c>
      <c r="B3357" s="43" t="s">
        <v>702</v>
      </c>
      <c r="C3357" s="61">
        <v>45426</v>
      </c>
      <c r="D3357" s="60">
        <v>22024000021</v>
      </c>
      <c r="E3357" s="43" t="s">
        <v>1296</v>
      </c>
      <c r="F3357" s="62">
        <v>56</v>
      </c>
      <c r="G3357" s="43" t="s">
        <v>776</v>
      </c>
      <c r="H3357" s="43" t="s">
        <v>4022</v>
      </c>
      <c r="I3357" s="69" t="s">
        <v>2934</v>
      </c>
      <c r="J3357" s="43" t="s">
        <v>398</v>
      </c>
      <c r="K3357" s="43" t="s">
        <v>398</v>
      </c>
      <c r="L3357" s="43" t="s">
        <v>413</v>
      </c>
      <c r="M3357" s="43" t="s">
        <v>395</v>
      </c>
      <c r="N3357" s="43" t="s">
        <v>396</v>
      </c>
      <c r="O3357" s="68" t="s">
        <v>325</v>
      </c>
      <c r="P3357" s="68" t="s">
        <v>2931</v>
      </c>
      <c r="Q3357" s="57" t="s">
        <v>2932</v>
      </c>
      <c r="R3357" s="35" t="s">
        <v>265</v>
      </c>
      <c r="S3357" s="57" t="str">
        <f>MID(Tabla1[[#This Row],[Aplicación]],6,2)</f>
        <v>11</v>
      </c>
      <c r="T3357" s="54" t="str">
        <f>VLOOKUP(Tabla1[[#This Row],[AREA]],Hoja1!A:B,2,FALSE)</f>
        <v>11. Salud pública y seguridad ciudadana</v>
      </c>
      <c r="U3357" s="57" t="str">
        <f>MID(Tabla1[[#This Row],[Aplicación]],9,4)</f>
        <v>1361</v>
      </c>
      <c r="V3357" s="54" t="str">
        <f>VLOOKUP(Tabla1[[#This Row],[PROGRAMA]],Hoja1!A:B,2,FALSE)</f>
        <v>1361. Prevención y extinción de incencios</v>
      </c>
      <c r="W3357" s="57" t="str">
        <f>MID(Tabla1[[#This Row],[Aplicación]],14,2)</f>
        <v>22</v>
      </c>
      <c r="X3357" s="57" t="str">
        <f>MID(Tabla1[[#This Row],[Aplicación]],14,6)</f>
        <v>22199</v>
      </c>
    </row>
    <row r="3358" spans="1:24" x14ac:dyDescent="0.25">
      <c r="A3358" s="60">
        <v>220240015611</v>
      </c>
      <c r="B3358" s="43" t="s">
        <v>390</v>
      </c>
      <c r="C3358" s="61">
        <v>45418</v>
      </c>
      <c r="D3358" s="60">
        <v>22024004411</v>
      </c>
      <c r="E3358" s="43" t="s">
        <v>1296</v>
      </c>
      <c r="F3358" s="62">
        <v>163.35</v>
      </c>
      <c r="G3358" s="43" t="s">
        <v>343</v>
      </c>
      <c r="H3358" s="43" t="s">
        <v>4093</v>
      </c>
      <c r="I3358" s="69" t="s">
        <v>2930</v>
      </c>
      <c r="J3358" s="43" t="s">
        <v>398</v>
      </c>
      <c r="K3358" s="43" t="s">
        <v>398</v>
      </c>
      <c r="L3358" s="43" t="s">
        <v>399</v>
      </c>
      <c r="M3358" s="43" t="s">
        <v>585</v>
      </c>
      <c r="N3358" s="43" t="s">
        <v>539</v>
      </c>
      <c r="O3358" s="68" t="s">
        <v>326</v>
      </c>
      <c r="P3358" s="68" t="s">
        <v>2931</v>
      </c>
      <c r="Q3358" s="57" t="s">
        <v>2932</v>
      </c>
      <c r="R3358" s="35" t="s">
        <v>265</v>
      </c>
      <c r="S3358" s="57" t="str">
        <f>MID(Tabla1[[#This Row],[Aplicación]],6,2)</f>
        <v>11</v>
      </c>
      <c r="T3358" s="54" t="str">
        <f>VLOOKUP(Tabla1[[#This Row],[AREA]],Hoja1!A:B,2,FALSE)</f>
        <v>11. Salud pública y seguridad ciudadana</v>
      </c>
      <c r="U3358" s="57" t="str">
        <f>MID(Tabla1[[#This Row],[Aplicación]],9,4)</f>
        <v>1361</v>
      </c>
      <c r="V3358" s="54" t="str">
        <f>VLOOKUP(Tabla1[[#This Row],[PROGRAMA]],Hoja1!A:B,2,FALSE)</f>
        <v>1361. Prevención y extinción de incencios</v>
      </c>
      <c r="W3358" s="57" t="str">
        <f>MID(Tabla1[[#This Row],[Aplicación]],14,2)</f>
        <v>22</v>
      </c>
      <c r="X3358" s="57" t="str">
        <f>MID(Tabla1[[#This Row],[Aplicación]],14,6)</f>
        <v>22199</v>
      </c>
    </row>
    <row r="3359" spans="1:24" x14ac:dyDescent="0.25">
      <c r="A3359" s="60">
        <v>220240015610</v>
      </c>
      <c r="B3359" s="43" t="s">
        <v>390</v>
      </c>
      <c r="C3359" s="61">
        <v>45418</v>
      </c>
      <c r="D3359" s="60">
        <v>22024004389</v>
      </c>
      <c r="E3359" s="43" t="s">
        <v>1296</v>
      </c>
      <c r="F3359" s="62">
        <v>726</v>
      </c>
      <c r="G3359" s="43" t="s">
        <v>4094</v>
      </c>
      <c r="H3359" s="43" t="s">
        <v>4095</v>
      </c>
      <c r="I3359" s="69" t="s">
        <v>2930</v>
      </c>
      <c r="J3359" s="43" t="s">
        <v>685</v>
      </c>
      <c r="K3359" s="43" t="s">
        <v>398</v>
      </c>
      <c r="L3359" s="43" t="s">
        <v>413</v>
      </c>
      <c r="M3359" s="43" t="s">
        <v>585</v>
      </c>
      <c r="N3359" s="43" t="s">
        <v>539</v>
      </c>
      <c r="O3359" s="68" t="s">
        <v>326</v>
      </c>
      <c r="P3359" s="68" t="s">
        <v>2931</v>
      </c>
      <c r="Q3359" s="57" t="s">
        <v>2932</v>
      </c>
      <c r="R3359" s="35" t="s">
        <v>265</v>
      </c>
      <c r="S3359" s="57" t="str">
        <f>MID(Tabla1[[#This Row],[Aplicación]],6,2)</f>
        <v>11</v>
      </c>
      <c r="T3359" s="54" t="str">
        <f>VLOOKUP(Tabla1[[#This Row],[AREA]],Hoja1!A:B,2,FALSE)</f>
        <v>11. Salud pública y seguridad ciudadana</v>
      </c>
      <c r="U3359" s="57" t="str">
        <f>MID(Tabla1[[#This Row],[Aplicación]],9,4)</f>
        <v>1361</v>
      </c>
      <c r="V3359" s="54" t="str">
        <f>VLOOKUP(Tabla1[[#This Row],[PROGRAMA]],Hoja1!A:B,2,FALSE)</f>
        <v>1361. Prevención y extinción de incencios</v>
      </c>
      <c r="W3359" s="57" t="str">
        <f>MID(Tabla1[[#This Row],[Aplicación]],14,2)</f>
        <v>22</v>
      </c>
      <c r="X3359" s="57" t="str">
        <f>MID(Tabla1[[#This Row],[Aplicación]],14,6)</f>
        <v>22199</v>
      </c>
    </row>
    <row r="3360" spans="1:24" x14ac:dyDescent="0.25">
      <c r="A3360" s="60">
        <v>220240013498</v>
      </c>
      <c r="B3360" s="43" t="s">
        <v>702</v>
      </c>
      <c r="C3360" s="61">
        <v>45412</v>
      </c>
      <c r="D3360" s="60">
        <v>22024000021</v>
      </c>
      <c r="E3360" s="43" t="s">
        <v>1296</v>
      </c>
      <c r="F3360" s="62">
        <v>39.33</v>
      </c>
      <c r="G3360" s="43" t="s">
        <v>57</v>
      </c>
      <c r="H3360" s="43" t="s">
        <v>4181</v>
      </c>
      <c r="I3360" s="69" t="s">
        <v>2934</v>
      </c>
      <c r="J3360" s="43" t="s">
        <v>398</v>
      </c>
      <c r="K3360" s="43" t="s">
        <v>398</v>
      </c>
      <c r="L3360" s="43" t="s">
        <v>413</v>
      </c>
      <c r="M3360" s="43" t="s">
        <v>395</v>
      </c>
      <c r="N3360" s="43" t="s">
        <v>396</v>
      </c>
      <c r="O3360" s="68" t="s">
        <v>325</v>
      </c>
      <c r="P3360" s="68" t="s">
        <v>2931</v>
      </c>
      <c r="Q3360" s="57" t="s">
        <v>2932</v>
      </c>
      <c r="R3360" s="35" t="s">
        <v>265</v>
      </c>
      <c r="S3360" s="57" t="str">
        <f>MID(Tabla1[[#This Row],[Aplicación]],6,2)</f>
        <v>11</v>
      </c>
      <c r="T3360" s="54" t="str">
        <f>VLOOKUP(Tabla1[[#This Row],[AREA]],Hoja1!A:B,2,FALSE)</f>
        <v>11. Salud pública y seguridad ciudadana</v>
      </c>
      <c r="U3360" s="57" t="str">
        <f>MID(Tabla1[[#This Row],[Aplicación]],9,4)</f>
        <v>1361</v>
      </c>
      <c r="V3360" s="54" t="str">
        <f>VLOOKUP(Tabla1[[#This Row],[PROGRAMA]],Hoja1!A:B,2,FALSE)</f>
        <v>1361. Prevención y extinción de incencios</v>
      </c>
      <c r="W3360" s="57" t="str">
        <f>MID(Tabla1[[#This Row],[Aplicación]],14,2)</f>
        <v>22</v>
      </c>
      <c r="X3360" s="57" t="str">
        <f>MID(Tabla1[[#This Row],[Aplicación]],14,6)</f>
        <v>22199</v>
      </c>
    </row>
    <row r="3361" spans="1:24" x14ac:dyDescent="0.25">
      <c r="A3361" s="60">
        <v>220240013634</v>
      </c>
      <c r="B3361" s="43" t="s">
        <v>702</v>
      </c>
      <c r="C3361" s="61">
        <v>45412</v>
      </c>
      <c r="D3361" s="60">
        <v>22024000021</v>
      </c>
      <c r="E3361" s="43" t="s">
        <v>1296</v>
      </c>
      <c r="F3361" s="62">
        <v>201.77</v>
      </c>
      <c r="G3361" s="43" t="s">
        <v>681</v>
      </c>
      <c r="H3361" s="43" t="s">
        <v>4184</v>
      </c>
      <c r="I3361" s="69" t="s">
        <v>2934</v>
      </c>
      <c r="J3361" s="43" t="s">
        <v>398</v>
      </c>
      <c r="K3361" s="43" t="s">
        <v>398</v>
      </c>
      <c r="L3361" s="43" t="s">
        <v>413</v>
      </c>
      <c r="M3361" s="43" t="s">
        <v>395</v>
      </c>
      <c r="N3361" s="43" t="s">
        <v>396</v>
      </c>
      <c r="O3361" s="68" t="s">
        <v>325</v>
      </c>
      <c r="P3361" s="68" t="s">
        <v>2931</v>
      </c>
      <c r="Q3361" s="57" t="s">
        <v>2932</v>
      </c>
      <c r="R3361" s="35" t="s">
        <v>265</v>
      </c>
      <c r="S3361" s="57" t="str">
        <f>MID(Tabla1[[#This Row],[Aplicación]],6,2)</f>
        <v>11</v>
      </c>
      <c r="T3361" s="54" t="str">
        <f>VLOOKUP(Tabla1[[#This Row],[AREA]],Hoja1!A:B,2,FALSE)</f>
        <v>11. Salud pública y seguridad ciudadana</v>
      </c>
      <c r="U3361" s="57" t="str">
        <f>MID(Tabla1[[#This Row],[Aplicación]],9,4)</f>
        <v>1361</v>
      </c>
      <c r="V3361" s="54" t="str">
        <f>VLOOKUP(Tabla1[[#This Row],[PROGRAMA]],Hoja1!A:B,2,FALSE)</f>
        <v>1361. Prevención y extinción de incencios</v>
      </c>
      <c r="W3361" s="57" t="str">
        <f>MID(Tabla1[[#This Row],[Aplicación]],14,2)</f>
        <v>22</v>
      </c>
      <c r="X3361" s="57" t="str">
        <f>MID(Tabla1[[#This Row],[Aplicación]],14,6)</f>
        <v>22199</v>
      </c>
    </row>
    <row r="3362" spans="1:24" x14ac:dyDescent="0.25">
      <c r="A3362" s="60">
        <v>220240013496</v>
      </c>
      <c r="B3362" s="43" t="s">
        <v>702</v>
      </c>
      <c r="C3362" s="61">
        <v>45412</v>
      </c>
      <c r="D3362" s="60">
        <v>22024000021</v>
      </c>
      <c r="E3362" s="43" t="s">
        <v>1296</v>
      </c>
      <c r="F3362" s="62">
        <v>38.78</v>
      </c>
      <c r="G3362" s="43" t="s">
        <v>82</v>
      </c>
      <c r="H3362" s="43" t="s">
        <v>4186</v>
      </c>
      <c r="I3362" s="69" t="s">
        <v>2934</v>
      </c>
      <c r="J3362" s="43" t="s">
        <v>398</v>
      </c>
      <c r="K3362" s="43" t="s">
        <v>398</v>
      </c>
      <c r="L3362" s="43" t="s">
        <v>413</v>
      </c>
      <c r="M3362" s="43" t="s">
        <v>395</v>
      </c>
      <c r="N3362" s="43" t="s">
        <v>396</v>
      </c>
      <c r="O3362" s="68" t="s">
        <v>325</v>
      </c>
      <c r="P3362" s="68" t="s">
        <v>2931</v>
      </c>
      <c r="Q3362" s="57" t="s">
        <v>2932</v>
      </c>
      <c r="R3362" s="35" t="s">
        <v>265</v>
      </c>
      <c r="S3362" s="57" t="str">
        <f>MID(Tabla1[[#This Row],[Aplicación]],6,2)</f>
        <v>11</v>
      </c>
      <c r="T3362" s="54" t="str">
        <f>VLOOKUP(Tabla1[[#This Row],[AREA]],Hoja1!A:B,2,FALSE)</f>
        <v>11. Salud pública y seguridad ciudadana</v>
      </c>
      <c r="U3362" s="57" t="str">
        <f>MID(Tabla1[[#This Row],[Aplicación]],9,4)</f>
        <v>1361</v>
      </c>
      <c r="V3362" s="54" t="str">
        <f>VLOOKUP(Tabla1[[#This Row],[PROGRAMA]],Hoja1!A:B,2,FALSE)</f>
        <v>1361. Prevención y extinción de incencios</v>
      </c>
      <c r="W3362" s="57" t="str">
        <f>MID(Tabla1[[#This Row],[Aplicación]],14,2)</f>
        <v>22</v>
      </c>
      <c r="X3362" s="57" t="str">
        <f>MID(Tabla1[[#This Row],[Aplicación]],14,6)</f>
        <v>22199</v>
      </c>
    </row>
    <row r="3363" spans="1:24" x14ac:dyDescent="0.25">
      <c r="A3363" s="60">
        <v>220240013646</v>
      </c>
      <c r="B3363" s="43" t="s">
        <v>702</v>
      </c>
      <c r="C3363" s="61">
        <v>45412</v>
      </c>
      <c r="D3363" s="60">
        <v>22024000021</v>
      </c>
      <c r="E3363" s="43" t="s">
        <v>1296</v>
      </c>
      <c r="F3363" s="62">
        <v>36.909999999999997</v>
      </c>
      <c r="G3363" s="43" t="s">
        <v>82</v>
      </c>
      <c r="H3363" s="43" t="s">
        <v>4187</v>
      </c>
      <c r="I3363" s="69" t="s">
        <v>2934</v>
      </c>
      <c r="J3363" s="43" t="s">
        <v>398</v>
      </c>
      <c r="K3363" s="43" t="s">
        <v>398</v>
      </c>
      <c r="L3363" s="43" t="s">
        <v>413</v>
      </c>
      <c r="M3363" s="43" t="s">
        <v>395</v>
      </c>
      <c r="N3363" s="43" t="s">
        <v>396</v>
      </c>
      <c r="O3363" s="68" t="s">
        <v>325</v>
      </c>
      <c r="P3363" s="68" t="s">
        <v>2931</v>
      </c>
      <c r="Q3363" s="57" t="s">
        <v>2932</v>
      </c>
      <c r="R3363" s="35" t="s">
        <v>265</v>
      </c>
      <c r="S3363" s="57" t="str">
        <f>MID(Tabla1[[#This Row],[Aplicación]],6,2)</f>
        <v>11</v>
      </c>
      <c r="T3363" s="54" t="str">
        <f>VLOOKUP(Tabla1[[#This Row],[AREA]],Hoja1!A:B,2,FALSE)</f>
        <v>11. Salud pública y seguridad ciudadana</v>
      </c>
      <c r="U3363" s="57" t="str">
        <f>MID(Tabla1[[#This Row],[Aplicación]],9,4)</f>
        <v>1361</v>
      </c>
      <c r="V3363" s="54" t="str">
        <f>VLOOKUP(Tabla1[[#This Row],[PROGRAMA]],Hoja1!A:B,2,FALSE)</f>
        <v>1361. Prevención y extinción de incencios</v>
      </c>
      <c r="W3363" s="57" t="str">
        <f>MID(Tabla1[[#This Row],[Aplicación]],14,2)</f>
        <v>22</v>
      </c>
      <c r="X3363" s="57" t="str">
        <f>MID(Tabla1[[#This Row],[Aplicación]],14,6)</f>
        <v>22199</v>
      </c>
    </row>
    <row r="3364" spans="1:24" x14ac:dyDescent="0.25">
      <c r="A3364" s="60">
        <v>220240013653</v>
      </c>
      <c r="B3364" s="43" t="s">
        <v>702</v>
      </c>
      <c r="C3364" s="61">
        <v>45412</v>
      </c>
      <c r="D3364" s="60">
        <v>22024000021</v>
      </c>
      <c r="E3364" s="43" t="s">
        <v>1296</v>
      </c>
      <c r="F3364" s="62">
        <v>11.97</v>
      </c>
      <c r="G3364" s="43" t="s">
        <v>838</v>
      </c>
      <c r="H3364" s="43" t="s">
        <v>4198</v>
      </c>
      <c r="I3364" s="69" t="s">
        <v>2934</v>
      </c>
      <c r="J3364" s="43" t="s">
        <v>398</v>
      </c>
      <c r="K3364" s="43" t="s">
        <v>398</v>
      </c>
      <c r="L3364" s="43" t="s">
        <v>413</v>
      </c>
      <c r="M3364" s="43" t="s">
        <v>395</v>
      </c>
      <c r="N3364" s="43" t="s">
        <v>396</v>
      </c>
      <c r="O3364" s="68" t="s">
        <v>325</v>
      </c>
      <c r="P3364" s="68" t="s">
        <v>2931</v>
      </c>
      <c r="Q3364" s="57" t="s">
        <v>2932</v>
      </c>
      <c r="R3364" s="35" t="s">
        <v>265</v>
      </c>
      <c r="S3364" s="57" t="str">
        <f>MID(Tabla1[[#This Row],[Aplicación]],6,2)</f>
        <v>11</v>
      </c>
      <c r="T3364" s="54" t="str">
        <f>VLOOKUP(Tabla1[[#This Row],[AREA]],Hoja1!A:B,2,FALSE)</f>
        <v>11. Salud pública y seguridad ciudadana</v>
      </c>
      <c r="U3364" s="57" t="str">
        <f>MID(Tabla1[[#This Row],[Aplicación]],9,4)</f>
        <v>1361</v>
      </c>
      <c r="V3364" s="54" t="str">
        <f>VLOOKUP(Tabla1[[#This Row],[PROGRAMA]],Hoja1!A:B,2,FALSE)</f>
        <v>1361. Prevención y extinción de incencios</v>
      </c>
      <c r="W3364" s="57" t="str">
        <f>MID(Tabla1[[#This Row],[Aplicación]],14,2)</f>
        <v>22</v>
      </c>
      <c r="X3364" s="57" t="str">
        <f>MID(Tabla1[[#This Row],[Aplicación]],14,6)</f>
        <v>22199</v>
      </c>
    </row>
    <row r="3365" spans="1:24" x14ac:dyDescent="0.25">
      <c r="A3365" s="60">
        <v>220240013651</v>
      </c>
      <c r="B3365" s="43" t="s">
        <v>702</v>
      </c>
      <c r="C3365" s="61">
        <v>45412</v>
      </c>
      <c r="D3365" s="60">
        <v>22024000021</v>
      </c>
      <c r="E3365" s="43" t="s">
        <v>1296</v>
      </c>
      <c r="F3365" s="62">
        <v>1.66</v>
      </c>
      <c r="G3365" s="43" t="s">
        <v>53</v>
      </c>
      <c r="H3365" s="43" t="s">
        <v>4199</v>
      </c>
      <c r="I3365" s="69" t="s">
        <v>2934</v>
      </c>
      <c r="J3365" s="43" t="s">
        <v>398</v>
      </c>
      <c r="K3365" s="43" t="s">
        <v>398</v>
      </c>
      <c r="L3365" s="43" t="s">
        <v>413</v>
      </c>
      <c r="M3365" s="43" t="s">
        <v>395</v>
      </c>
      <c r="N3365" s="43" t="s">
        <v>396</v>
      </c>
      <c r="O3365" s="68" t="s">
        <v>325</v>
      </c>
      <c r="P3365" s="68" t="s">
        <v>2931</v>
      </c>
      <c r="Q3365" s="57" t="s">
        <v>2932</v>
      </c>
      <c r="R3365" s="35" t="s">
        <v>265</v>
      </c>
      <c r="S3365" s="57" t="str">
        <f>MID(Tabla1[[#This Row],[Aplicación]],6,2)</f>
        <v>11</v>
      </c>
      <c r="T3365" s="54" t="str">
        <f>VLOOKUP(Tabla1[[#This Row],[AREA]],Hoja1!A:B,2,FALSE)</f>
        <v>11. Salud pública y seguridad ciudadana</v>
      </c>
      <c r="U3365" s="57" t="str">
        <f>MID(Tabla1[[#This Row],[Aplicación]],9,4)</f>
        <v>1361</v>
      </c>
      <c r="V3365" s="54" t="str">
        <f>VLOOKUP(Tabla1[[#This Row],[PROGRAMA]],Hoja1!A:B,2,FALSE)</f>
        <v>1361. Prevención y extinción de incencios</v>
      </c>
      <c r="W3365" s="57" t="str">
        <f>MID(Tabla1[[#This Row],[Aplicación]],14,2)</f>
        <v>22</v>
      </c>
      <c r="X3365" s="57" t="str">
        <f>MID(Tabla1[[#This Row],[Aplicación]],14,6)</f>
        <v>22199</v>
      </c>
    </row>
    <row r="3366" spans="1:24" x14ac:dyDescent="0.25">
      <c r="A3366" s="60">
        <v>220240013640</v>
      </c>
      <c r="B3366" s="43" t="s">
        <v>702</v>
      </c>
      <c r="C3366" s="61">
        <v>45412</v>
      </c>
      <c r="D3366" s="60">
        <v>22024000021</v>
      </c>
      <c r="E3366" s="43" t="s">
        <v>1296</v>
      </c>
      <c r="F3366" s="62">
        <v>21.93</v>
      </c>
      <c r="G3366" s="43" t="s">
        <v>816</v>
      </c>
      <c r="H3366" s="43" t="s">
        <v>4203</v>
      </c>
      <c r="I3366" s="69" t="s">
        <v>2934</v>
      </c>
      <c r="J3366" s="43" t="s">
        <v>398</v>
      </c>
      <c r="K3366" s="43" t="s">
        <v>398</v>
      </c>
      <c r="L3366" s="43" t="s">
        <v>413</v>
      </c>
      <c r="M3366" s="43" t="s">
        <v>395</v>
      </c>
      <c r="N3366" s="43" t="s">
        <v>396</v>
      </c>
      <c r="O3366" s="68" t="s">
        <v>325</v>
      </c>
      <c r="P3366" s="68" t="s">
        <v>2931</v>
      </c>
      <c r="Q3366" s="57" t="s">
        <v>2932</v>
      </c>
      <c r="R3366" s="35" t="s">
        <v>265</v>
      </c>
      <c r="S3366" s="57" t="str">
        <f>MID(Tabla1[[#This Row],[Aplicación]],6,2)</f>
        <v>11</v>
      </c>
      <c r="T3366" s="54" t="str">
        <f>VLOOKUP(Tabla1[[#This Row],[AREA]],Hoja1!A:B,2,FALSE)</f>
        <v>11. Salud pública y seguridad ciudadana</v>
      </c>
      <c r="U3366" s="57" t="str">
        <f>MID(Tabla1[[#This Row],[Aplicación]],9,4)</f>
        <v>1361</v>
      </c>
      <c r="V3366" s="54" t="str">
        <f>VLOOKUP(Tabla1[[#This Row],[PROGRAMA]],Hoja1!A:B,2,FALSE)</f>
        <v>1361. Prevención y extinción de incencios</v>
      </c>
      <c r="W3366" s="57" t="str">
        <f>MID(Tabla1[[#This Row],[Aplicación]],14,2)</f>
        <v>22</v>
      </c>
      <c r="X3366" s="57" t="str">
        <f>MID(Tabla1[[#This Row],[Aplicación]],14,6)</f>
        <v>22199</v>
      </c>
    </row>
    <row r="3367" spans="1:24" x14ac:dyDescent="0.25">
      <c r="A3367" s="60">
        <v>220240013250</v>
      </c>
      <c r="B3367" s="43" t="s">
        <v>390</v>
      </c>
      <c r="C3367" s="61">
        <v>45408</v>
      </c>
      <c r="D3367" s="60">
        <v>22024004252</v>
      </c>
      <c r="E3367" s="43" t="s">
        <v>1296</v>
      </c>
      <c r="F3367" s="62">
        <v>750</v>
      </c>
      <c r="G3367" s="43" t="s">
        <v>4276</v>
      </c>
      <c r="H3367" s="43" t="s">
        <v>4277</v>
      </c>
      <c r="I3367" s="69" t="s">
        <v>2930</v>
      </c>
      <c r="J3367" s="43" t="s">
        <v>616</v>
      </c>
      <c r="K3367" s="43" t="s">
        <v>398</v>
      </c>
      <c r="L3367" s="43" t="s">
        <v>413</v>
      </c>
      <c r="M3367" s="43" t="s">
        <v>585</v>
      </c>
      <c r="N3367" s="43" t="s">
        <v>539</v>
      </c>
      <c r="O3367" s="68" t="s">
        <v>326</v>
      </c>
      <c r="P3367" s="68" t="s">
        <v>2931</v>
      </c>
      <c r="Q3367" s="57" t="s">
        <v>2932</v>
      </c>
      <c r="R3367" s="35" t="s">
        <v>265</v>
      </c>
      <c r="S3367" s="57" t="str">
        <f>MID(Tabla1[[#This Row],[Aplicación]],6,2)</f>
        <v>11</v>
      </c>
      <c r="T3367" s="54" t="str">
        <f>VLOOKUP(Tabla1[[#This Row],[AREA]],Hoja1!A:B,2,FALSE)</f>
        <v>11. Salud pública y seguridad ciudadana</v>
      </c>
      <c r="U3367" s="57" t="str">
        <f>MID(Tabla1[[#This Row],[Aplicación]],9,4)</f>
        <v>1361</v>
      </c>
      <c r="V3367" s="54" t="str">
        <f>VLOOKUP(Tabla1[[#This Row],[PROGRAMA]],Hoja1!A:B,2,FALSE)</f>
        <v>1361. Prevención y extinción de incencios</v>
      </c>
      <c r="W3367" s="57" t="str">
        <f>MID(Tabla1[[#This Row],[Aplicación]],14,2)</f>
        <v>22</v>
      </c>
      <c r="X3367" s="57" t="str">
        <f>MID(Tabla1[[#This Row],[Aplicación]],14,6)</f>
        <v>22199</v>
      </c>
    </row>
    <row r="3368" spans="1:24" x14ac:dyDescent="0.25">
      <c r="A3368" s="60">
        <v>220240012549</v>
      </c>
      <c r="B3368" s="43" t="s">
        <v>390</v>
      </c>
      <c r="C3368" s="61">
        <v>45407</v>
      </c>
      <c r="D3368" s="60">
        <v>22024004206</v>
      </c>
      <c r="E3368" s="43" t="s">
        <v>1296</v>
      </c>
      <c r="F3368" s="62">
        <v>290.58999999999997</v>
      </c>
      <c r="G3368" s="43" t="s">
        <v>4287</v>
      </c>
      <c r="H3368" s="43" t="s">
        <v>4288</v>
      </c>
      <c r="I3368" s="69" t="s">
        <v>2930</v>
      </c>
      <c r="J3368" s="43" t="s">
        <v>4289</v>
      </c>
      <c r="K3368" s="43" t="s">
        <v>393</v>
      </c>
      <c r="L3368" s="43" t="s">
        <v>413</v>
      </c>
      <c r="M3368" s="43" t="s">
        <v>585</v>
      </c>
      <c r="N3368" s="43" t="s">
        <v>539</v>
      </c>
      <c r="O3368" s="68" t="s">
        <v>326</v>
      </c>
      <c r="P3368" s="68" t="s">
        <v>2931</v>
      </c>
      <c r="Q3368" s="57" t="s">
        <v>2932</v>
      </c>
      <c r="R3368" s="35" t="s">
        <v>265</v>
      </c>
      <c r="S3368" s="57" t="str">
        <f>MID(Tabla1[[#This Row],[Aplicación]],6,2)</f>
        <v>11</v>
      </c>
      <c r="T3368" s="54" t="str">
        <f>VLOOKUP(Tabla1[[#This Row],[AREA]],Hoja1!A:B,2,FALSE)</f>
        <v>11. Salud pública y seguridad ciudadana</v>
      </c>
      <c r="U3368" s="57" t="str">
        <f>MID(Tabla1[[#This Row],[Aplicación]],9,4)</f>
        <v>1361</v>
      </c>
      <c r="V3368" s="54" t="str">
        <f>VLOOKUP(Tabla1[[#This Row],[PROGRAMA]],Hoja1!A:B,2,FALSE)</f>
        <v>1361. Prevención y extinción de incencios</v>
      </c>
      <c r="W3368" s="57" t="str">
        <f>MID(Tabla1[[#This Row],[Aplicación]],14,2)</f>
        <v>22</v>
      </c>
      <c r="X3368" s="57" t="str">
        <f>MID(Tabla1[[#This Row],[Aplicación]],14,6)</f>
        <v>22199</v>
      </c>
    </row>
    <row r="3369" spans="1:24" x14ac:dyDescent="0.25">
      <c r="A3369" s="60">
        <v>220240012074</v>
      </c>
      <c r="B3369" s="43" t="s">
        <v>390</v>
      </c>
      <c r="C3369" s="61">
        <v>45401</v>
      </c>
      <c r="D3369" s="60">
        <v>22024004006</v>
      </c>
      <c r="E3369" s="43" t="s">
        <v>1296</v>
      </c>
      <c r="F3369" s="62">
        <v>12</v>
      </c>
      <c r="G3369" s="43" t="s">
        <v>91</v>
      </c>
      <c r="H3369" s="43" t="s">
        <v>4350</v>
      </c>
      <c r="I3369" s="69" t="s">
        <v>2930</v>
      </c>
      <c r="J3369" s="43" t="s">
        <v>398</v>
      </c>
      <c r="K3369" s="43" t="s">
        <v>398</v>
      </c>
      <c r="L3369" s="43" t="s">
        <v>413</v>
      </c>
      <c r="M3369" s="43" t="s">
        <v>585</v>
      </c>
      <c r="N3369" s="43" t="s">
        <v>539</v>
      </c>
      <c r="O3369" s="68" t="s">
        <v>326</v>
      </c>
      <c r="P3369" s="68" t="s">
        <v>2931</v>
      </c>
      <c r="Q3369" s="57" t="s">
        <v>2932</v>
      </c>
      <c r="R3369" s="35" t="s">
        <v>265</v>
      </c>
      <c r="S3369" s="57" t="str">
        <f>MID(Tabla1[[#This Row],[Aplicación]],6,2)</f>
        <v>11</v>
      </c>
      <c r="T3369" s="54" t="str">
        <f>VLOOKUP(Tabla1[[#This Row],[AREA]],Hoja1!A:B,2,FALSE)</f>
        <v>11. Salud pública y seguridad ciudadana</v>
      </c>
      <c r="U3369" s="57" t="str">
        <f>MID(Tabla1[[#This Row],[Aplicación]],9,4)</f>
        <v>1361</v>
      </c>
      <c r="V3369" s="54" t="str">
        <f>VLOOKUP(Tabla1[[#This Row],[PROGRAMA]],Hoja1!A:B,2,FALSE)</f>
        <v>1361. Prevención y extinción de incencios</v>
      </c>
      <c r="W3369" s="57" t="str">
        <f>MID(Tabla1[[#This Row],[Aplicación]],14,2)</f>
        <v>22</v>
      </c>
      <c r="X3369" s="57" t="str">
        <f>MID(Tabla1[[#This Row],[Aplicación]],14,6)</f>
        <v>22199</v>
      </c>
    </row>
    <row r="3370" spans="1:24" x14ac:dyDescent="0.25">
      <c r="A3370" s="60">
        <v>220240011965</v>
      </c>
      <c r="B3370" s="43" t="s">
        <v>390</v>
      </c>
      <c r="C3370" s="61">
        <v>45399</v>
      </c>
      <c r="D3370" s="60">
        <v>22024004058</v>
      </c>
      <c r="E3370" s="43" t="s">
        <v>1296</v>
      </c>
      <c r="F3370" s="62">
        <v>406.65</v>
      </c>
      <c r="G3370" s="43" t="s">
        <v>4369</v>
      </c>
      <c r="H3370" s="43" t="s">
        <v>4370</v>
      </c>
      <c r="I3370" s="69" t="s">
        <v>2930</v>
      </c>
      <c r="J3370" s="43" t="s">
        <v>4371</v>
      </c>
      <c r="K3370" s="43" t="s">
        <v>4372</v>
      </c>
      <c r="L3370" s="43" t="s">
        <v>413</v>
      </c>
      <c r="M3370" s="43" t="s">
        <v>585</v>
      </c>
      <c r="N3370" s="43" t="s">
        <v>539</v>
      </c>
      <c r="O3370" s="68" t="s">
        <v>326</v>
      </c>
      <c r="P3370" s="68" t="s">
        <v>2931</v>
      </c>
      <c r="Q3370" s="57" t="s">
        <v>2932</v>
      </c>
      <c r="R3370" s="35" t="s">
        <v>265</v>
      </c>
      <c r="S3370" s="57" t="str">
        <f>MID(Tabla1[[#This Row],[Aplicación]],6,2)</f>
        <v>11</v>
      </c>
      <c r="T3370" s="54" t="str">
        <f>VLOOKUP(Tabla1[[#This Row],[AREA]],Hoja1!A:B,2,FALSE)</f>
        <v>11. Salud pública y seguridad ciudadana</v>
      </c>
      <c r="U3370" s="57" t="str">
        <f>MID(Tabla1[[#This Row],[Aplicación]],9,4)</f>
        <v>1361</v>
      </c>
      <c r="V3370" s="54" t="str">
        <f>VLOOKUP(Tabla1[[#This Row],[PROGRAMA]],Hoja1!A:B,2,FALSE)</f>
        <v>1361. Prevención y extinción de incencios</v>
      </c>
      <c r="W3370" s="57" t="str">
        <f>MID(Tabla1[[#This Row],[Aplicación]],14,2)</f>
        <v>22</v>
      </c>
      <c r="X3370" s="57" t="str">
        <f>MID(Tabla1[[#This Row],[Aplicación]],14,6)</f>
        <v>22199</v>
      </c>
    </row>
    <row r="3371" spans="1:24" x14ac:dyDescent="0.25">
      <c r="A3371" s="60">
        <v>220240011056</v>
      </c>
      <c r="B3371" s="43" t="s">
        <v>390</v>
      </c>
      <c r="C3371" s="61">
        <v>45392</v>
      </c>
      <c r="D3371" s="60">
        <v>22024003898</v>
      </c>
      <c r="E3371" s="43" t="s">
        <v>1296</v>
      </c>
      <c r="F3371" s="62">
        <v>64.03</v>
      </c>
      <c r="G3371" s="43" t="s">
        <v>343</v>
      </c>
      <c r="H3371" s="43" t="s">
        <v>4613</v>
      </c>
      <c r="I3371" s="69" t="s">
        <v>2930</v>
      </c>
      <c r="J3371" s="43" t="s">
        <v>398</v>
      </c>
      <c r="K3371" s="43" t="s">
        <v>398</v>
      </c>
      <c r="L3371" s="43" t="s">
        <v>399</v>
      </c>
      <c r="M3371" s="43" t="s">
        <v>585</v>
      </c>
      <c r="N3371" s="43" t="s">
        <v>539</v>
      </c>
      <c r="O3371" s="68" t="s">
        <v>326</v>
      </c>
      <c r="P3371" s="68" t="s">
        <v>2931</v>
      </c>
      <c r="Q3371" s="57" t="s">
        <v>2932</v>
      </c>
      <c r="R3371" s="35" t="s">
        <v>265</v>
      </c>
      <c r="S3371" s="57" t="str">
        <f>MID(Tabla1[[#This Row],[Aplicación]],6,2)</f>
        <v>11</v>
      </c>
      <c r="T3371" s="54" t="str">
        <f>VLOOKUP(Tabla1[[#This Row],[AREA]],Hoja1!A:B,2,FALSE)</f>
        <v>11. Salud pública y seguridad ciudadana</v>
      </c>
      <c r="U3371" s="57" t="str">
        <f>MID(Tabla1[[#This Row],[Aplicación]],9,4)</f>
        <v>1361</v>
      </c>
      <c r="V3371" s="54" t="str">
        <f>VLOOKUP(Tabla1[[#This Row],[PROGRAMA]],Hoja1!A:B,2,FALSE)</f>
        <v>1361. Prevención y extinción de incencios</v>
      </c>
      <c r="W3371" s="57" t="str">
        <f>MID(Tabla1[[#This Row],[Aplicación]],14,2)</f>
        <v>22</v>
      </c>
      <c r="X3371" s="57" t="str">
        <f>MID(Tabla1[[#This Row],[Aplicación]],14,6)</f>
        <v>22199</v>
      </c>
    </row>
    <row r="3372" spans="1:24" x14ac:dyDescent="0.25">
      <c r="A3372" s="60">
        <v>220240010992</v>
      </c>
      <c r="B3372" s="43" t="s">
        <v>390</v>
      </c>
      <c r="C3372" s="61">
        <v>45390</v>
      </c>
      <c r="D3372" s="60">
        <v>22024003970</v>
      </c>
      <c r="E3372" s="43" t="s">
        <v>1296</v>
      </c>
      <c r="F3372" s="62">
        <v>2904</v>
      </c>
      <c r="G3372" s="43" t="s">
        <v>4094</v>
      </c>
      <c r="H3372" s="43" t="s">
        <v>4618</v>
      </c>
      <c r="I3372" s="69" t="s">
        <v>2930</v>
      </c>
      <c r="J3372" s="43" t="s">
        <v>685</v>
      </c>
      <c r="K3372" s="43" t="s">
        <v>398</v>
      </c>
      <c r="L3372" s="43" t="s">
        <v>413</v>
      </c>
      <c r="M3372" s="43" t="s">
        <v>585</v>
      </c>
      <c r="N3372" s="43" t="s">
        <v>539</v>
      </c>
      <c r="O3372" s="68" t="s">
        <v>326</v>
      </c>
      <c r="P3372" s="68" t="s">
        <v>2931</v>
      </c>
      <c r="Q3372" s="57" t="s">
        <v>2932</v>
      </c>
      <c r="R3372" s="35" t="s">
        <v>265</v>
      </c>
      <c r="S3372" s="57" t="str">
        <f>MID(Tabla1[[#This Row],[Aplicación]],6,2)</f>
        <v>11</v>
      </c>
      <c r="T3372" s="54" t="str">
        <f>VLOOKUP(Tabla1[[#This Row],[AREA]],Hoja1!A:B,2,FALSE)</f>
        <v>11. Salud pública y seguridad ciudadana</v>
      </c>
      <c r="U3372" s="57" t="str">
        <f>MID(Tabla1[[#This Row],[Aplicación]],9,4)</f>
        <v>1361</v>
      </c>
      <c r="V3372" s="54" t="str">
        <f>VLOOKUP(Tabla1[[#This Row],[PROGRAMA]],Hoja1!A:B,2,FALSE)</f>
        <v>1361. Prevención y extinción de incencios</v>
      </c>
      <c r="W3372" s="57" t="str">
        <f>MID(Tabla1[[#This Row],[Aplicación]],14,2)</f>
        <v>22</v>
      </c>
      <c r="X3372" s="57" t="str">
        <f>MID(Tabla1[[#This Row],[Aplicación]],14,6)</f>
        <v>22199</v>
      </c>
    </row>
    <row r="3373" spans="1:24" x14ac:dyDescent="0.25">
      <c r="A3373" s="60">
        <v>220240010963</v>
      </c>
      <c r="B3373" s="43" t="s">
        <v>390</v>
      </c>
      <c r="C3373" s="61">
        <v>45387</v>
      </c>
      <c r="D3373" s="60">
        <v>22024003811</v>
      </c>
      <c r="E3373" s="43" t="s">
        <v>1296</v>
      </c>
      <c r="F3373" s="62">
        <v>206.7</v>
      </c>
      <c r="G3373" s="43" t="s">
        <v>4623</v>
      </c>
      <c r="H3373" s="43" t="s">
        <v>4624</v>
      </c>
      <c r="I3373" s="69" t="s">
        <v>2930</v>
      </c>
      <c r="J3373" s="43" t="s">
        <v>525</v>
      </c>
      <c r="K3373" s="43" t="s">
        <v>525</v>
      </c>
      <c r="L3373" s="43" t="s">
        <v>413</v>
      </c>
      <c r="M3373" s="43" t="s">
        <v>585</v>
      </c>
      <c r="N3373" s="43" t="s">
        <v>539</v>
      </c>
      <c r="O3373" s="68" t="s">
        <v>326</v>
      </c>
      <c r="P3373" s="68" t="s">
        <v>2931</v>
      </c>
      <c r="Q3373" s="57" t="s">
        <v>2932</v>
      </c>
      <c r="R3373" s="35" t="s">
        <v>265</v>
      </c>
      <c r="S3373" s="57" t="str">
        <f>MID(Tabla1[[#This Row],[Aplicación]],6,2)</f>
        <v>11</v>
      </c>
      <c r="T3373" s="54" t="str">
        <f>VLOOKUP(Tabla1[[#This Row],[AREA]],Hoja1!A:B,2,FALSE)</f>
        <v>11. Salud pública y seguridad ciudadana</v>
      </c>
      <c r="U3373" s="57" t="str">
        <f>MID(Tabla1[[#This Row],[Aplicación]],9,4)</f>
        <v>1361</v>
      </c>
      <c r="V3373" s="54" t="str">
        <f>VLOOKUP(Tabla1[[#This Row],[PROGRAMA]],Hoja1!A:B,2,FALSE)</f>
        <v>1361. Prevención y extinción de incencios</v>
      </c>
      <c r="W3373" s="57" t="str">
        <f>MID(Tabla1[[#This Row],[Aplicación]],14,2)</f>
        <v>22</v>
      </c>
      <c r="X3373" s="57" t="str">
        <f>MID(Tabla1[[#This Row],[Aplicación]],14,6)</f>
        <v>22199</v>
      </c>
    </row>
    <row r="3374" spans="1:24" x14ac:dyDescent="0.25">
      <c r="A3374" s="60">
        <v>220240009164</v>
      </c>
      <c r="B3374" s="43" t="s">
        <v>702</v>
      </c>
      <c r="C3374" s="61">
        <v>45383</v>
      </c>
      <c r="D3374" s="60">
        <v>22024000021</v>
      </c>
      <c r="E3374" s="43" t="s">
        <v>1296</v>
      </c>
      <c r="F3374" s="62">
        <v>514.24</v>
      </c>
      <c r="G3374" s="43" t="s">
        <v>764</v>
      </c>
      <c r="H3374" s="43" t="s">
        <v>4781</v>
      </c>
      <c r="I3374" s="69" t="s">
        <v>2934</v>
      </c>
      <c r="J3374" s="43" t="s">
        <v>398</v>
      </c>
      <c r="K3374" s="43" t="s">
        <v>398</v>
      </c>
      <c r="L3374" s="43" t="s">
        <v>413</v>
      </c>
      <c r="M3374" s="43" t="s">
        <v>395</v>
      </c>
      <c r="N3374" s="43" t="s">
        <v>396</v>
      </c>
      <c r="O3374" s="68" t="s">
        <v>325</v>
      </c>
      <c r="P3374" s="68" t="s">
        <v>2931</v>
      </c>
      <c r="Q3374" s="57" t="s">
        <v>2932</v>
      </c>
      <c r="R3374" s="35" t="s">
        <v>265</v>
      </c>
      <c r="S3374" s="57" t="str">
        <f>MID(Tabla1[[#This Row],[Aplicación]],6,2)</f>
        <v>11</v>
      </c>
      <c r="T3374" s="54" t="str">
        <f>VLOOKUP(Tabla1[[#This Row],[AREA]],Hoja1!A:B,2,FALSE)</f>
        <v>11. Salud pública y seguridad ciudadana</v>
      </c>
      <c r="U3374" s="57" t="str">
        <f>MID(Tabla1[[#This Row],[Aplicación]],9,4)</f>
        <v>1361</v>
      </c>
      <c r="V3374" s="54" t="str">
        <f>VLOOKUP(Tabla1[[#This Row],[PROGRAMA]],Hoja1!A:B,2,FALSE)</f>
        <v>1361. Prevención y extinción de incencios</v>
      </c>
      <c r="W3374" s="57" t="str">
        <f>MID(Tabla1[[#This Row],[Aplicación]],14,2)</f>
        <v>22</v>
      </c>
      <c r="X3374" s="57" t="str">
        <f>MID(Tabla1[[#This Row],[Aplicación]],14,6)</f>
        <v>22199</v>
      </c>
    </row>
    <row r="3375" spans="1:24" x14ac:dyDescent="0.25">
      <c r="A3375" s="60">
        <v>220240009002</v>
      </c>
      <c r="B3375" s="43" t="s">
        <v>702</v>
      </c>
      <c r="C3375" s="61">
        <v>45383</v>
      </c>
      <c r="D3375" s="60">
        <v>22024000021</v>
      </c>
      <c r="E3375" s="43" t="s">
        <v>1296</v>
      </c>
      <c r="F3375" s="62">
        <v>689.97</v>
      </c>
      <c r="G3375" s="43" t="s">
        <v>681</v>
      </c>
      <c r="H3375" s="43" t="s">
        <v>4792</v>
      </c>
      <c r="I3375" s="69" t="s">
        <v>2934</v>
      </c>
      <c r="J3375" s="43" t="s">
        <v>398</v>
      </c>
      <c r="K3375" s="43" t="s">
        <v>398</v>
      </c>
      <c r="L3375" s="43" t="s">
        <v>413</v>
      </c>
      <c r="M3375" s="43" t="s">
        <v>395</v>
      </c>
      <c r="N3375" s="43" t="s">
        <v>396</v>
      </c>
      <c r="O3375" s="68" t="s">
        <v>325</v>
      </c>
      <c r="P3375" s="68" t="s">
        <v>2931</v>
      </c>
      <c r="Q3375" s="57" t="s">
        <v>2932</v>
      </c>
      <c r="R3375" s="35" t="s">
        <v>265</v>
      </c>
      <c r="S3375" s="57" t="str">
        <f>MID(Tabla1[[#This Row],[Aplicación]],6,2)</f>
        <v>11</v>
      </c>
      <c r="T3375" s="54" t="str">
        <f>VLOOKUP(Tabla1[[#This Row],[AREA]],Hoja1!A:B,2,FALSE)</f>
        <v>11. Salud pública y seguridad ciudadana</v>
      </c>
      <c r="U3375" s="57" t="str">
        <f>MID(Tabla1[[#This Row],[Aplicación]],9,4)</f>
        <v>1361</v>
      </c>
      <c r="V3375" s="54" t="str">
        <f>VLOOKUP(Tabla1[[#This Row],[PROGRAMA]],Hoja1!A:B,2,FALSE)</f>
        <v>1361. Prevención y extinción de incencios</v>
      </c>
      <c r="W3375" s="57" t="str">
        <f>MID(Tabla1[[#This Row],[Aplicación]],14,2)</f>
        <v>22</v>
      </c>
      <c r="X3375" s="57" t="str">
        <f>MID(Tabla1[[#This Row],[Aplicación]],14,6)</f>
        <v>22199</v>
      </c>
    </row>
    <row r="3376" spans="1:24" x14ac:dyDescent="0.25">
      <c r="A3376" s="60">
        <v>220240009158</v>
      </c>
      <c r="B3376" s="43" t="s">
        <v>702</v>
      </c>
      <c r="C3376" s="61">
        <v>45383</v>
      </c>
      <c r="D3376" s="60">
        <v>22024000021</v>
      </c>
      <c r="E3376" s="43" t="s">
        <v>1296</v>
      </c>
      <c r="F3376" s="62">
        <v>157.03</v>
      </c>
      <c r="G3376" s="43" t="s">
        <v>776</v>
      </c>
      <c r="H3376" s="43" t="s">
        <v>4793</v>
      </c>
      <c r="I3376" s="69" t="s">
        <v>2934</v>
      </c>
      <c r="J3376" s="43" t="s">
        <v>398</v>
      </c>
      <c r="K3376" s="43" t="s">
        <v>398</v>
      </c>
      <c r="L3376" s="43" t="s">
        <v>413</v>
      </c>
      <c r="M3376" s="43" t="s">
        <v>395</v>
      </c>
      <c r="N3376" s="43" t="s">
        <v>396</v>
      </c>
      <c r="O3376" s="68" t="s">
        <v>325</v>
      </c>
      <c r="P3376" s="68" t="s">
        <v>2931</v>
      </c>
      <c r="Q3376" s="57" t="s">
        <v>2932</v>
      </c>
      <c r="R3376" s="35" t="s">
        <v>265</v>
      </c>
      <c r="S3376" s="57" t="str">
        <f>MID(Tabla1[[#This Row],[Aplicación]],6,2)</f>
        <v>11</v>
      </c>
      <c r="T3376" s="54" t="str">
        <f>VLOOKUP(Tabla1[[#This Row],[AREA]],Hoja1!A:B,2,FALSE)</f>
        <v>11. Salud pública y seguridad ciudadana</v>
      </c>
      <c r="U3376" s="57" t="str">
        <f>MID(Tabla1[[#This Row],[Aplicación]],9,4)</f>
        <v>1361</v>
      </c>
      <c r="V3376" s="54" t="str">
        <f>VLOOKUP(Tabla1[[#This Row],[PROGRAMA]],Hoja1!A:B,2,FALSE)</f>
        <v>1361. Prevención y extinción de incencios</v>
      </c>
      <c r="W3376" s="57" t="str">
        <f>MID(Tabla1[[#This Row],[Aplicación]],14,2)</f>
        <v>22</v>
      </c>
      <c r="X3376" s="57" t="str">
        <f>MID(Tabla1[[#This Row],[Aplicación]],14,6)</f>
        <v>22199</v>
      </c>
    </row>
    <row r="3377" spans="1:24" x14ac:dyDescent="0.25">
      <c r="A3377" s="60">
        <v>220240009000</v>
      </c>
      <c r="B3377" s="43" t="s">
        <v>702</v>
      </c>
      <c r="C3377" s="61">
        <v>45383</v>
      </c>
      <c r="D3377" s="60">
        <v>22024000021</v>
      </c>
      <c r="E3377" s="43" t="s">
        <v>1296</v>
      </c>
      <c r="F3377" s="62">
        <v>34.93</v>
      </c>
      <c r="G3377" s="43" t="s">
        <v>82</v>
      </c>
      <c r="H3377" s="43" t="s">
        <v>4794</v>
      </c>
      <c r="I3377" s="69" t="s">
        <v>2934</v>
      </c>
      <c r="J3377" s="43" t="s">
        <v>398</v>
      </c>
      <c r="K3377" s="43" t="s">
        <v>398</v>
      </c>
      <c r="L3377" s="43" t="s">
        <v>413</v>
      </c>
      <c r="M3377" s="43" t="s">
        <v>395</v>
      </c>
      <c r="N3377" s="43" t="s">
        <v>396</v>
      </c>
      <c r="O3377" s="68" t="s">
        <v>325</v>
      </c>
      <c r="P3377" s="68" t="s">
        <v>2931</v>
      </c>
      <c r="Q3377" s="57" t="s">
        <v>2932</v>
      </c>
      <c r="R3377" s="35" t="s">
        <v>265</v>
      </c>
      <c r="S3377" s="57" t="str">
        <f>MID(Tabla1[[#This Row],[Aplicación]],6,2)</f>
        <v>11</v>
      </c>
      <c r="T3377" s="54" t="str">
        <f>VLOOKUP(Tabla1[[#This Row],[AREA]],Hoja1!A:B,2,FALSE)</f>
        <v>11. Salud pública y seguridad ciudadana</v>
      </c>
      <c r="U3377" s="57" t="str">
        <f>MID(Tabla1[[#This Row],[Aplicación]],9,4)</f>
        <v>1361</v>
      </c>
      <c r="V3377" s="54" t="str">
        <f>VLOOKUP(Tabla1[[#This Row],[PROGRAMA]],Hoja1!A:B,2,FALSE)</f>
        <v>1361. Prevención y extinción de incencios</v>
      </c>
      <c r="W3377" s="57" t="str">
        <f>MID(Tabla1[[#This Row],[Aplicación]],14,2)</f>
        <v>22</v>
      </c>
      <c r="X3377" s="57" t="str">
        <f>MID(Tabla1[[#This Row],[Aplicación]],14,6)</f>
        <v>22199</v>
      </c>
    </row>
    <row r="3378" spans="1:24" x14ac:dyDescent="0.25">
      <c r="A3378" s="60">
        <v>220240009006</v>
      </c>
      <c r="B3378" s="43" t="s">
        <v>702</v>
      </c>
      <c r="C3378" s="61">
        <v>45383</v>
      </c>
      <c r="D3378" s="60">
        <v>22024000021</v>
      </c>
      <c r="E3378" s="43" t="s">
        <v>1296</v>
      </c>
      <c r="F3378" s="62">
        <v>828.86</v>
      </c>
      <c r="G3378" s="43" t="s">
        <v>816</v>
      </c>
      <c r="H3378" s="43" t="s">
        <v>4798</v>
      </c>
      <c r="I3378" s="69" t="s">
        <v>2934</v>
      </c>
      <c r="J3378" s="43" t="s">
        <v>398</v>
      </c>
      <c r="K3378" s="43" t="s">
        <v>398</v>
      </c>
      <c r="L3378" s="43" t="s">
        <v>413</v>
      </c>
      <c r="M3378" s="43" t="s">
        <v>395</v>
      </c>
      <c r="N3378" s="43" t="s">
        <v>396</v>
      </c>
      <c r="O3378" s="68" t="s">
        <v>325</v>
      </c>
      <c r="P3378" s="68" t="s">
        <v>2931</v>
      </c>
      <c r="Q3378" s="57" t="s">
        <v>2932</v>
      </c>
      <c r="R3378" s="35" t="s">
        <v>265</v>
      </c>
      <c r="S3378" s="57" t="str">
        <f>MID(Tabla1[[#This Row],[Aplicación]],6,2)</f>
        <v>11</v>
      </c>
      <c r="T3378" s="54" t="str">
        <f>VLOOKUP(Tabla1[[#This Row],[AREA]],Hoja1!A:B,2,FALSE)</f>
        <v>11. Salud pública y seguridad ciudadana</v>
      </c>
      <c r="U3378" s="57" t="str">
        <f>MID(Tabla1[[#This Row],[Aplicación]],9,4)</f>
        <v>1361</v>
      </c>
      <c r="V3378" s="54" t="str">
        <f>VLOOKUP(Tabla1[[#This Row],[PROGRAMA]],Hoja1!A:B,2,FALSE)</f>
        <v>1361. Prevención y extinción de incencios</v>
      </c>
      <c r="W3378" s="57" t="str">
        <f>MID(Tabla1[[#This Row],[Aplicación]],14,2)</f>
        <v>22</v>
      </c>
      <c r="X3378" s="57" t="str">
        <f>MID(Tabla1[[#This Row],[Aplicación]],14,6)</f>
        <v>22199</v>
      </c>
    </row>
    <row r="3379" spans="1:24" x14ac:dyDescent="0.25">
      <c r="A3379" s="60">
        <v>220240035984</v>
      </c>
      <c r="B3379" s="43" t="s">
        <v>390</v>
      </c>
      <c r="C3379" s="61">
        <v>45511</v>
      </c>
      <c r="D3379" s="60">
        <v>22024005896</v>
      </c>
      <c r="E3379" s="43" t="s">
        <v>1296</v>
      </c>
      <c r="F3379" s="62">
        <v>149.75</v>
      </c>
      <c r="G3379" s="43" t="s">
        <v>4474</v>
      </c>
      <c r="H3379" s="43" t="s">
        <v>4872</v>
      </c>
      <c r="I3379" s="69">
        <v>220</v>
      </c>
      <c r="J3379" s="43" t="s">
        <v>398</v>
      </c>
      <c r="K3379" s="43" t="s">
        <v>398</v>
      </c>
      <c r="L3379" s="43" t="s">
        <v>413</v>
      </c>
      <c r="M3379" s="43" t="s">
        <v>585</v>
      </c>
      <c r="N3379" s="43" t="s">
        <v>539</v>
      </c>
      <c r="O3379" s="68" t="s">
        <v>326</v>
      </c>
      <c r="P3379" s="68" t="s">
        <v>4838</v>
      </c>
      <c r="Q3379" s="57" t="str">
        <f>MID(Tabla1[[#This Row],[Aplicación]],14,1)</f>
        <v>2</v>
      </c>
      <c r="R3379" s="35" t="s">
        <v>265</v>
      </c>
      <c r="S3379" s="57" t="str">
        <f>MID(Tabla1[[#This Row],[Aplicación]],6,2)</f>
        <v>11</v>
      </c>
      <c r="T3379" s="54" t="str">
        <f>VLOOKUP(Tabla1[[#This Row],[AREA]],Hoja1!A:B,2,FALSE)</f>
        <v>11. Salud pública y seguridad ciudadana</v>
      </c>
      <c r="U3379" s="57" t="str">
        <f>MID(Tabla1[[#This Row],[Aplicación]],9,4)</f>
        <v>1361</v>
      </c>
      <c r="V3379" s="54" t="str">
        <f>VLOOKUP(Tabla1[[#This Row],[PROGRAMA]],Hoja1!A:B,2,FALSE)</f>
        <v>1361. Prevención y extinción de incencios</v>
      </c>
      <c r="W3379" s="57" t="str">
        <f>MID(Tabla1[[#This Row],[Aplicación]],14,2)</f>
        <v>22</v>
      </c>
      <c r="X3379" s="57" t="str">
        <f>MID(Tabla1[[#This Row],[Aplicación]],14,6)</f>
        <v>22199</v>
      </c>
    </row>
    <row r="3380" spans="1:24" x14ac:dyDescent="0.25">
      <c r="A3380" s="60">
        <v>220240035986</v>
      </c>
      <c r="B3380" s="43" t="s">
        <v>390</v>
      </c>
      <c r="C3380" s="61">
        <v>45511</v>
      </c>
      <c r="D3380" s="60">
        <v>22024005904</v>
      </c>
      <c r="E3380" s="43" t="s">
        <v>1296</v>
      </c>
      <c r="F3380" s="62">
        <v>592.9</v>
      </c>
      <c r="G3380" s="43" t="s">
        <v>4882</v>
      </c>
      <c r="H3380" s="43" t="s">
        <v>4883</v>
      </c>
      <c r="I3380" s="69">
        <v>220</v>
      </c>
      <c r="J3380" s="43" t="s">
        <v>608</v>
      </c>
      <c r="K3380" s="43" t="s">
        <v>755</v>
      </c>
      <c r="L3380" s="43" t="s">
        <v>413</v>
      </c>
      <c r="M3380" s="43" t="s">
        <v>585</v>
      </c>
      <c r="N3380" s="43" t="s">
        <v>539</v>
      </c>
      <c r="O3380" s="68" t="s">
        <v>326</v>
      </c>
      <c r="P3380" s="68" t="s">
        <v>4838</v>
      </c>
      <c r="Q3380" s="57" t="str">
        <f>MID(Tabla1[[#This Row],[Aplicación]],14,1)</f>
        <v>2</v>
      </c>
      <c r="R3380" s="35" t="s">
        <v>265</v>
      </c>
      <c r="S3380" s="57" t="str">
        <f>MID(Tabla1[[#This Row],[Aplicación]],6,2)</f>
        <v>11</v>
      </c>
      <c r="T3380" s="54" t="str">
        <f>VLOOKUP(Tabla1[[#This Row],[AREA]],Hoja1!A:B,2,FALSE)</f>
        <v>11. Salud pública y seguridad ciudadana</v>
      </c>
      <c r="U3380" s="57" t="str">
        <f>MID(Tabla1[[#This Row],[Aplicación]],9,4)</f>
        <v>1361</v>
      </c>
      <c r="V3380" s="54" t="str">
        <f>VLOOKUP(Tabla1[[#This Row],[PROGRAMA]],Hoja1!A:B,2,FALSE)</f>
        <v>1361. Prevención y extinción de incencios</v>
      </c>
      <c r="W3380" s="57" t="str">
        <f>MID(Tabla1[[#This Row],[Aplicación]],14,2)</f>
        <v>22</v>
      </c>
      <c r="X3380" s="57" t="str">
        <f>MID(Tabla1[[#This Row],[Aplicación]],14,6)</f>
        <v>22199</v>
      </c>
    </row>
    <row r="3381" spans="1:24" x14ac:dyDescent="0.25">
      <c r="A3381" s="60">
        <v>220240036148</v>
      </c>
      <c r="B3381" s="43" t="s">
        <v>702</v>
      </c>
      <c r="C3381" s="61">
        <v>45511</v>
      </c>
      <c r="D3381" s="60">
        <v>22024000021</v>
      </c>
      <c r="E3381" s="43" t="s">
        <v>1296</v>
      </c>
      <c r="F3381" s="62">
        <v>285.48</v>
      </c>
      <c r="G3381" s="43" t="s">
        <v>3104</v>
      </c>
      <c r="H3381" s="43" t="s">
        <v>4897</v>
      </c>
      <c r="I3381" s="69">
        <v>300</v>
      </c>
      <c r="J3381" s="43" t="s">
        <v>398</v>
      </c>
      <c r="K3381" s="43" t="s">
        <v>398</v>
      </c>
      <c r="L3381" s="43" t="s">
        <v>413</v>
      </c>
      <c r="M3381" s="43" t="s">
        <v>395</v>
      </c>
      <c r="N3381" s="43" t="s">
        <v>396</v>
      </c>
      <c r="O3381" s="68" t="s">
        <v>325</v>
      </c>
      <c r="P3381" s="68" t="s">
        <v>4838</v>
      </c>
      <c r="Q3381" s="57" t="str">
        <f>MID(Tabla1[[#This Row],[Aplicación]],14,1)</f>
        <v>2</v>
      </c>
      <c r="R3381" s="35" t="s">
        <v>265</v>
      </c>
      <c r="S3381" s="57" t="str">
        <f>MID(Tabla1[[#This Row],[Aplicación]],6,2)</f>
        <v>11</v>
      </c>
      <c r="T3381" s="54" t="str">
        <f>VLOOKUP(Tabla1[[#This Row],[AREA]],Hoja1!A:B,2,FALSE)</f>
        <v>11. Salud pública y seguridad ciudadana</v>
      </c>
      <c r="U3381" s="57" t="str">
        <f>MID(Tabla1[[#This Row],[Aplicación]],9,4)</f>
        <v>1361</v>
      </c>
      <c r="V3381" s="54" t="str">
        <f>VLOOKUP(Tabla1[[#This Row],[PROGRAMA]],Hoja1!A:B,2,FALSE)</f>
        <v>1361. Prevención y extinción de incencios</v>
      </c>
      <c r="W3381" s="57" t="str">
        <f>MID(Tabla1[[#This Row],[Aplicación]],14,2)</f>
        <v>22</v>
      </c>
      <c r="X3381" s="57" t="str">
        <f>MID(Tabla1[[#This Row],[Aplicación]],14,6)</f>
        <v>22199</v>
      </c>
    </row>
    <row r="3382" spans="1:24" x14ac:dyDescent="0.25">
      <c r="A3382" s="60">
        <v>220240034901</v>
      </c>
      <c r="B3382" s="43" t="s">
        <v>702</v>
      </c>
      <c r="C3382" s="61">
        <v>45504</v>
      </c>
      <c r="D3382" s="60">
        <v>22024000021</v>
      </c>
      <c r="E3382" s="43" t="s">
        <v>1296</v>
      </c>
      <c r="F3382" s="62">
        <v>236.99</v>
      </c>
      <c r="G3382" s="43" t="s">
        <v>764</v>
      </c>
      <c r="H3382" s="43" t="s">
        <v>5038</v>
      </c>
      <c r="I3382" s="69" t="s">
        <v>2934</v>
      </c>
      <c r="J3382" s="43" t="s">
        <v>398</v>
      </c>
      <c r="K3382" s="43" t="s">
        <v>398</v>
      </c>
      <c r="L3382" s="43" t="s">
        <v>413</v>
      </c>
      <c r="M3382" s="43" t="s">
        <v>395</v>
      </c>
      <c r="N3382" s="43" t="s">
        <v>396</v>
      </c>
      <c r="O3382" s="68" t="s">
        <v>325</v>
      </c>
      <c r="P3382" s="68" t="s">
        <v>4838</v>
      </c>
      <c r="Q3382" s="57" t="str">
        <f>MID(Tabla1[[#This Row],[Aplicación]],14,1)</f>
        <v>2</v>
      </c>
      <c r="R3382" s="35" t="s">
        <v>265</v>
      </c>
      <c r="S3382" s="57" t="str">
        <f>MID(Tabla1[[#This Row],[Aplicación]],6,2)</f>
        <v>11</v>
      </c>
      <c r="T3382" s="54" t="str">
        <f>VLOOKUP(Tabla1[[#This Row],[AREA]],Hoja1!A:B,2,FALSE)</f>
        <v>11. Salud pública y seguridad ciudadana</v>
      </c>
      <c r="U3382" s="57" t="str">
        <f>MID(Tabla1[[#This Row],[Aplicación]],9,4)</f>
        <v>1361</v>
      </c>
      <c r="V3382" s="54" t="str">
        <f>VLOOKUP(Tabla1[[#This Row],[PROGRAMA]],Hoja1!A:B,2,FALSE)</f>
        <v>1361. Prevención y extinción de incencios</v>
      </c>
      <c r="W3382" s="57" t="str">
        <f>MID(Tabla1[[#This Row],[Aplicación]],14,2)</f>
        <v>22</v>
      </c>
      <c r="X3382" s="57" t="str">
        <f>MID(Tabla1[[#This Row],[Aplicación]],14,6)</f>
        <v>22199</v>
      </c>
    </row>
    <row r="3383" spans="1:24" x14ac:dyDescent="0.25">
      <c r="A3383" s="60">
        <v>220240034899</v>
      </c>
      <c r="B3383" s="43" t="s">
        <v>702</v>
      </c>
      <c r="C3383" s="61">
        <v>45504</v>
      </c>
      <c r="D3383" s="60">
        <v>22024000021</v>
      </c>
      <c r="E3383" s="43" t="s">
        <v>1296</v>
      </c>
      <c r="F3383" s="62">
        <v>111.04</v>
      </c>
      <c r="G3383" s="43" t="s">
        <v>82</v>
      </c>
      <c r="H3383" s="43" t="s">
        <v>5055</v>
      </c>
      <c r="I3383" s="69" t="s">
        <v>2934</v>
      </c>
      <c r="J3383" s="43" t="s">
        <v>398</v>
      </c>
      <c r="K3383" s="43" t="s">
        <v>398</v>
      </c>
      <c r="L3383" s="43" t="s">
        <v>413</v>
      </c>
      <c r="M3383" s="43" t="s">
        <v>395</v>
      </c>
      <c r="N3383" s="43" t="s">
        <v>396</v>
      </c>
      <c r="O3383" s="68" t="s">
        <v>325</v>
      </c>
      <c r="P3383" s="68" t="s">
        <v>4838</v>
      </c>
      <c r="Q3383" s="57" t="str">
        <f>MID(Tabla1[[#This Row],[Aplicación]],14,1)</f>
        <v>2</v>
      </c>
      <c r="R3383" s="35" t="s">
        <v>265</v>
      </c>
      <c r="S3383" s="57" t="str">
        <f>MID(Tabla1[[#This Row],[Aplicación]],6,2)</f>
        <v>11</v>
      </c>
      <c r="T3383" s="54" t="str">
        <f>VLOOKUP(Tabla1[[#This Row],[AREA]],Hoja1!A:B,2,FALSE)</f>
        <v>11. Salud pública y seguridad ciudadana</v>
      </c>
      <c r="U3383" s="57" t="str">
        <f>MID(Tabla1[[#This Row],[Aplicación]],9,4)</f>
        <v>1361</v>
      </c>
      <c r="V3383" s="54" t="str">
        <f>VLOOKUP(Tabla1[[#This Row],[PROGRAMA]],Hoja1!A:B,2,FALSE)</f>
        <v>1361. Prevención y extinción de incencios</v>
      </c>
      <c r="W3383" s="57" t="str">
        <f>MID(Tabla1[[#This Row],[Aplicación]],14,2)</f>
        <v>22</v>
      </c>
      <c r="X3383" s="57" t="str">
        <f>MID(Tabla1[[#This Row],[Aplicación]],14,6)</f>
        <v>22199</v>
      </c>
    </row>
    <row r="3384" spans="1:24" x14ac:dyDescent="0.25">
      <c r="A3384" s="60">
        <v>220240031158</v>
      </c>
      <c r="B3384" s="43" t="s">
        <v>702</v>
      </c>
      <c r="C3384" s="61">
        <v>45490</v>
      </c>
      <c r="D3384" s="60">
        <v>22024000021</v>
      </c>
      <c r="E3384" s="43" t="s">
        <v>1296</v>
      </c>
      <c r="F3384" s="62">
        <v>61.29</v>
      </c>
      <c r="G3384" s="43" t="s">
        <v>764</v>
      </c>
      <c r="H3384" s="43" t="s">
        <v>5190</v>
      </c>
      <c r="I3384" s="69">
        <v>300</v>
      </c>
      <c r="J3384" s="43" t="s">
        <v>398</v>
      </c>
      <c r="K3384" s="43" t="s">
        <v>398</v>
      </c>
      <c r="L3384" s="43" t="s">
        <v>413</v>
      </c>
      <c r="M3384" s="43" t="s">
        <v>395</v>
      </c>
      <c r="N3384" s="43" t="s">
        <v>396</v>
      </c>
      <c r="O3384" s="68" t="s">
        <v>325</v>
      </c>
      <c r="P3384" s="68" t="s">
        <v>4838</v>
      </c>
      <c r="Q3384" s="57" t="str">
        <f>MID(Tabla1[[#This Row],[Aplicación]],14,1)</f>
        <v>2</v>
      </c>
      <c r="R3384" s="35" t="s">
        <v>265</v>
      </c>
      <c r="S3384" s="57" t="str">
        <f>MID(Tabla1[[#This Row],[Aplicación]],6,2)</f>
        <v>11</v>
      </c>
      <c r="T3384" s="54" t="str">
        <f>VLOOKUP(Tabla1[[#This Row],[AREA]],Hoja1!A:B,2,FALSE)</f>
        <v>11. Salud pública y seguridad ciudadana</v>
      </c>
      <c r="U3384" s="57" t="str">
        <f>MID(Tabla1[[#This Row],[Aplicación]],9,4)</f>
        <v>1361</v>
      </c>
      <c r="V3384" s="54" t="str">
        <f>VLOOKUP(Tabla1[[#This Row],[PROGRAMA]],Hoja1!A:B,2,FALSE)</f>
        <v>1361. Prevención y extinción de incencios</v>
      </c>
      <c r="W3384" s="57" t="str">
        <f>MID(Tabla1[[#This Row],[Aplicación]],14,2)</f>
        <v>22</v>
      </c>
      <c r="X3384" s="57" t="str">
        <f>MID(Tabla1[[#This Row],[Aplicación]],14,6)</f>
        <v>22199</v>
      </c>
    </row>
    <row r="3385" spans="1:24" x14ac:dyDescent="0.25">
      <c r="A3385" s="60">
        <v>220240031139</v>
      </c>
      <c r="B3385" s="43" t="s">
        <v>702</v>
      </c>
      <c r="C3385" s="61">
        <v>45490</v>
      </c>
      <c r="D3385" s="60">
        <v>22024000021</v>
      </c>
      <c r="E3385" s="43" t="s">
        <v>1296</v>
      </c>
      <c r="F3385" s="62">
        <v>51.28</v>
      </c>
      <c r="G3385" s="43" t="s">
        <v>57</v>
      </c>
      <c r="H3385" s="43" t="s">
        <v>5195</v>
      </c>
      <c r="I3385" s="69">
        <v>300</v>
      </c>
      <c r="J3385" s="43" t="s">
        <v>398</v>
      </c>
      <c r="K3385" s="43" t="s">
        <v>398</v>
      </c>
      <c r="L3385" s="43" t="s">
        <v>413</v>
      </c>
      <c r="M3385" s="43" t="s">
        <v>395</v>
      </c>
      <c r="N3385" s="43" t="s">
        <v>396</v>
      </c>
      <c r="O3385" s="68" t="s">
        <v>325</v>
      </c>
      <c r="P3385" s="68" t="s">
        <v>4838</v>
      </c>
      <c r="Q3385" s="57" t="str">
        <f>MID(Tabla1[[#This Row],[Aplicación]],14,1)</f>
        <v>2</v>
      </c>
      <c r="R3385" s="35" t="s">
        <v>265</v>
      </c>
      <c r="S3385" s="57" t="str">
        <f>MID(Tabla1[[#This Row],[Aplicación]],6,2)</f>
        <v>11</v>
      </c>
      <c r="T3385" s="54" t="str">
        <f>VLOOKUP(Tabla1[[#This Row],[AREA]],Hoja1!A:B,2,FALSE)</f>
        <v>11. Salud pública y seguridad ciudadana</v>
      </c>
      <c r="U3385" s="57" t="str">
        <f>MID(Tabla1[[#This Row],[Aplicación]],9,4)</f>
        <v>1361</v>
      </c>
      <c r="V3385" s="54" t="str">
        <f>VLOOKUP(Tabla1[[#This Row],[PROGRAMA]],Hoja1!A:B,2,FALSE)</f>
        <v>1361. Prevención y extinción de incencios</v>
      </c>
      <c r="W3385" s="57" t="str">
        <f>MID(Tabla1[[#This Row],[Aplicación]],14,2)</f>
        <v>22</v>
      </c>
      <c r="X3385" s="57" t="str">
        <f>MID(Tabla1[[#This Row],[Aplicación]],14,6)</f>
        <v>22199</v>
      </c>
    </row>
    <row r="3386" spans="1:24" x14ac:dyDescent="0.25">
      <c r="A3386" s="60">
        <v>220240031279</v>
      </c>
      <c r="B3386" s="43" t="s">
        <v>702</v>
      </c>
      <c r="C3386" s="61">
        <v>45490</v>
      </c>
      <c r="D3386" s="60">
        <v>22024000021</v>
      </c>
      <c r="E3386" s="43" t="s">
        <v>1296</v>
      </c>
      <c r="F3386" s="62">
        <v>1.97</v>
      </c>
      <c r="G3386" s="43" t="s">
        <v>676</v>
      </c>
      <c r="H3386" s="43" t="s">
        <v>5209</v>
      </c>
      <c r="I3386" s="69">
        <v>300</v>
      </c>
      <c r="J3386" s="43" t="s">
        <v>398</v>
      </c>
      <c r="K3386" s="43" t="s">
        <v>398</v>
      </c>
      <c r="L3386" s="43" t="s">
        <v>413</v>
      </c>
      <c r="M3386" s="43" t="s">
        <v>395</v>
      </c>
      <c r="N3386" s="43" t="s">
        <v>396</v>
      </c>
      <c r="O3386" s="68" t="s">
        <v>325</v>
      </c>
      <c r="P3386" s="68" t="s">
        <v>4838</v>
      </c>
      <c r="Q3386" s="57" t="str">
        <f>MID(Tabla1[[#This Row],[Aplicación]],14,1)</f>
        <v>2</v>
      </c>
      <c r="R3386" s="35" t="s">
        <v>265</v>
      </c>
      <c r="S3386" s="57" t="str">
        <f>MID(Tabla1[[#This Row],[Aplicación]],6,2)</f>
        <v>11</v>
      </c>
      <c r="T3386" s="54" t="str">
        <f>VLOOKUP(Tabla1[[#This Row],[AREA]],Hoja1!A:B,2,FALSE)</f>
        <v>11. Salud pública y seguridad ciudadana</v>
      </c>
      <c r="U3386" s="57" t="str">
        <f>MID(Tabla1[[#This Row],[Aplicación]],9,4)</f>
        <v>1361</v>
      </c>
      <c r="V3386" s="54" t="str">
        <f>VLOOKUP(Tabla1[[#This Row],[PROGRAMA]],Hoja1!A:B,2,FALSE)</f>
        <v>1361. Prevención y extinción de incencios</v>
      </c>
      <c r="W3386" s="57" t="str">
        <f>MID(Tabla1[[#This Row],[Aplicación]],14,2)</f>
        <v>22</v>
      </c>
      <c r="X3386" s="57" t="str">
        <f>MID(Tabla1[[#This Row],[Aplicación]],14,6)</f>
        <v>22199</v>
      </c>
    </row>
    <row r="3387" spans="1:24" x14ac:dyDescent="0.25">
      <c r="A3387" s="60">
        <v>220240031141</v>
      </c>
      <c r="B3387" s="43" t="s">
        <v>702</v>
      </c>
      <c r="C3387" s="61">
        <v>45490</v>
      </c>
      <c r="D3387" s="60">
        <v>22024000021</v>
      </c>
      <c r="E3387" s="43" t="s">
        <v>1296</v>
      </c>
      <c r="F3387" s="62">
        <v>24.07</v>
      </c>
      <c r="G3387" s="43" t="s">
        <v>82</v>
      </c>
      <c r="H3387" s="43" t="s">
        <v>5223</v>
      </c>
      <c r="I3387" s="69">
        <v>300</v>
      </c>
      <c r="J3387" s="43" t="s">
        <v>398</v>
      </c>
      <c r="K3387" s="43" t="s">
        <v>398</v>
      </c>
      <c r="L3387" s="43" t="s">
        <v>413</v>
      </c>
      <c r="M3387" s="43" t="s">
        <v>395</v>
      </c>
      <c r="N3387" s="43" t="s">
        <v>396</v>
      </c>
      <c r="O3387" s="68" t="s">
        <v>325</v>
      </c>
      <c r="P3387" s="68" t="s">
        <v>4838</v>
      </c>
      <c r="Q3387" s="57" t="str">
        <f>MID(Tabla1[[#This Row],[Aplicación]],14,1)</f>
        <v>2</v>
      </c>
      <c r="R3387" s="35" t="s">
        <v>265</v>
      </c>
      <c r="S3387" s="57" t="str">
        <f>MID(Tabla1[[#This Row],[Aplicación]],6,2)</f>
        <v>11</v>
      </c>
      <c r="T3387" s="54" t="str">
        <f>VLOOKUP(Tabla1[[#This Row],[AREA]],Hoja1!A:B,2,FALSE)</f>
        <v>11. Salud pública y seguridad ciudadana</v>
      </c>
      <c r="U3387" s="57" t="str">
        <f>MID(Tabla1[[#This Row],[Aplicación]],9,4)</f>
        <v>1361</v>
      </c>
      <c r="V3387" s="54" t="str">
        <f>VLOOKUP(Tabla1[[#This Row],[PROGRAMA]],Hoja1!A:B,2,FALSE)</f>
        <v>1361. Prevención y extinción de incencios</v>
      </c>
      <c r="W3387" s="57" t="str">
        <f>MID(Tabla1[[#This Row],[Aplicación]],14,2)</f>
        <v>22</v>
      </c>
      <c r="X3387" s="57" t="str">
        <f>MID(Tabla1[[#This Row],[Aplicación]],14,6)</f>
        <v>22199</v>
      </c>
    </row>
    <row r="3388" spans="1:24" x14ac:dyDescent="0.25">
      <c r="A3388" s="60">
        <v>220240031143</v>
      </c>
      <c r="B3388" s="43" t="s">
        <v>702</v>
      </c>
      <c r="C3388" s="61">
        <v>45490</v>
      </c>
      <c r="D3388" s="60">
        <v>22024000021</v>
      </c>
      <c r="E3388" s="43" t="s">
        <v>1296</v>
      </c>
      <c r="F3388" s="62">
        <v>9.58</v>
      </c>
      <c r="G3388" s="43" t="s">
        <v>82</v>
      </c>
      <c r="H3388" s="43" t="s">
        <v>5224</v>
      </c>
      <c r="I3388" s="69">
        <v>300</v>
      </c>
      <c r="J3388" s="43" t="s">
        <v>398</v>
      </c>
      <c r="K3388" s="43" t="s">
        <v>398</v>
      </c>
      <c r="L3388" s="43" t="s">
        <v>413</v>
      </c>
      <c r="M3388" s="43" t="s">
        <v>395</v>
      </c>
      <c r="N3388" s="43" t="s">
        <v>396</v>
      </c>
      <c r="O3388" s="68" t="s">
        <v>325</v>
      </c>
      <c r="P3388" s="68" t="s">
        <v>4838</v>
      </c>
      <c r="Q3388" s="57" t="str">
        <f>MID(Tabla1[[#This Row],[Aplicación]],14,1)</f>
        <v>2</v>
      </c>
      <c r="R3388" s="35" t="s">
        <v>265</v>
      </c>
      <c r="S3388" s="57" t="str">
        <f>MID(Tabla1[[#This Row],[Aplicación]],6,2)</f>
        <v>11</v>
      </c>
      <c r="T3388" s="54" t="str">
        <f>VLOOKUP(Tabla1[[#This Row],[AREA]],Hoja1!A:B,2,FALSE)</f>
        <v>11. Salud pública y seguridad ciudadana</v>
      </c>
      <c r="U3388" s="57" t="str">
        <f>MID(Tabla1[[#This Row],[Aplicación]],9,4)</f>
        <v>1361</v>
      </c>
      <c r="V3388" s="54" t="str">
        <f>VLOOKUP(Tabla1[[#This Row],[PROGRAMA]],Hoja1!A:B,2,FALSE)</f>
        <v>1361. Prevención y extinción de incencios</v>
      </c>
      <c r="W3388" s="57" t="str">
        <f>MID(Tabla1[[#This Row],[Aplicación]],14,2)</f>
        <v>22</v>
      </c>
      <c r="X3388" s="57" t="str">
        <f>MID(Tabla1[[#This Row],[Aplicación]],14,6)</f>
        <v>22199</v>
      </c>
    </row>
    <row r="3389" spans="1:24" x14ac:dyDescent="0.25">
      <c r="A3389" s="60">
        <v>220240031146</v>
      </c>
      <c r="B3389" s="43" t="s">
        <v>702</v>
      </c>
      <c r="C3389" s="61">
        <v>45490</v>
      </c>
      <c r="D3389" s="60">
        <v>22024000021</v>
      </c>
      <c r="E3389" s="43" t="s">
        <v>1296</v>
      </c>
      <c r="F3389" s="62">
        <v>8.43</v>
      </c>
      <c r="G3389" s="43" t="s">
        <v>82</v>
      </c>
      <c r="H3389" s="43" t="s">
        <v>5225</v>
      </c>
      <c r="I3389" s="69">
        <v>300</v>
      </c>
      <c r="J3389" s="43" t="s">
        <v>398</v>
      </c>
      <c r="K3389" s="43" t="s">
        <v>398</v>
      </c>
      <c r="L3389" s="43" t="s">
        <v>413</v>
      </c>
      <c r="M3389" s="43" t="s">
        <v>395</v>
      </c>
      <c r="N3389" s="43" t="s">
        <v>396</v>
      </c>
      <c r="O3389" s="68" t="s">
        <v>325</v>
      </c>
      <c r="P3389" s="68" t="s">
        <v>4838</v>
      </c>
      <c r="Q3389" s="57" t="str">
        <f>MID(Tabla1[[#This Row],[Aplicación]],14,1)</f>
        <v>2</v>
      </c>
      <c r="R3389" s="35" t="s">
        <v>265</v>
      </c>
      <c r="S3389" s="57" t="str">
        <f>MID(Tabla1[[#This Row],[Aplicación]],6,2)</f>
        <v>11</v>
      </c>
      <c r="T3389" s="54" t="str">
        <f>VLOOKUP(Tabla1[[#This Row],[AREA]],Hoja1!A:B,2,FALSE)</f>
        <v>11. Salud pública y seguridad ciudadana</v>
      </c>
      <c r="U3389" s="57" t="str">
        <f>MID(Tabla1[[#This Row],[Aplicación]],9,4)</f>
        <v>1361</v>
      </c>
      <c r="V3389" s="54" t="str">
        <f>VLOOKUP(Tabla1[[#This Row],[PROGRAMA]],Hoja1!A:B,2,FALSE)</f>
        <v>1361. Prevención y extinción de incencios</v>
      </c>
      <c r="W3389" s="57" t="str">
        <f>MID(Tabla1[[#This Row],[Aplicación]],14,2)</f>
        <v>22</v>
      </c>
      <c r="X3389" s="57" t="str">
        <f>MID(Tabla1[[#This Row],[Aplicación]],14,6)</f>
        <v>22199</v>
      </c>
    </row>
    <row r="3390" spans="1:24" x14ac:dyDescent="0.25">
      <c r="A3390" s="60">
        <v>220240031150</v>
      </c>
      <c r="B3390" s="43" t="s">
        <v>702</v>
      </c>
      <c r="C3390" s="61">
        <v>45490</v>
      </c>
      <c r="D3390" s="60">
        <v>22024000021</v>
      </c>
      <c r="E3390" s="43" t="s">
        <v>1296</v>
      </c>
      <c r="F3390" s="62">
        <v>12.08</v>
      </c>
      <c r="G3390" s="43" t="s">
        <v>82</v>
      </c>
      <c r="H3390" s="43" t="s">
        <v>5226</v>
      </c>
      <c r="I3390" s="69">
        <v>300</v>
      </c>
      <c r="J3390" s="43" t="s">
        <v>398</v>
      </c>
      <c r="K3390" s="43" t="s">
        <v>398</v>
      </c>
      <c r="L3390" s="43" t="s">
        <v>413</v>
      </c>
      <c r="M3390" s="43" t="s">
        <v>395</v>
      </c>
      <c r="N3390" s="43" t="s">
        <v>396</v>
      </c>
      <c r="O3390" s="68" t="s">
        <v>325</v>
      </c>
      <c r="P3390" s="68" t="s">
        <v>4838</v>
      </c>
      <c r="Q3390" s="57" t="str">
        <f>MID(Tabla1[[#This Row],[Aplicación]],14,1)</f>
        <v>2</v>
      </c>
      <c r="R3390" s="35" t="s">
        <v>265</v>
      </c>
      <c r="S3390" s="57" t="str">
        <f>MID(Tabla1[[#This Row],[Aplicación]],6,2)</f>
        <v>11</v>
      </c>
      <c r="T3390" s="54" t="str">
        <f>VLOOKUP(Tabla1[[#This Row],[AREA]],Hoja1!A:B,2,FALSE)</f>
        <v>11. Salud pública y seguridad ciudadana</v>
      </c>
      <c r="U3390" s="57" t="str">
        <f>MID(Tabla1[[#This Row],[Aplicación]],9,4)</f>
        <v>1361</v>
      </c>
      <c r="V3390" s="54" t="str">
        <f>VLOOKUP(Tabla1[[#This Row],[PROGRAMA]],Hoja1!A:B,2,FALSE)</f>
        <v>1361. Prevención y extinción de incencios</v>
      </c>
      <c r="W3390" s="57" t="str">
        <f>MID(Tabla1[[#This Row],[Aplicación]],14,2)</f>
        <v>22</v>
      </c>
      <c r="X3390" s="57" t="str">
        <f>MID(Tabla1[[#This Row],[Aplicación]],14,6)</f>
        <v>22199</v>
      </c>
    </row>
    <row r="3391" spans="1:24" x14ac:dyDescent="0.25">
      <c r="A3391" s="60">
        <v>220240031152</v>
      </c>
      <c r="B3391" s="43" t="s">
        <v>702</v>
      </c>
      <c r="C3391" s="61">
        <v>45490</v>
      </c>
      <c r="D3391" s="60">
        <v>22024000021</v>
      </c>
      <c r="E3391" s="43" t="s">
        <v>1296</v>
      </c>
      <c r="F3391" s="62">
        <v>14.82</v>
      </c>
      <c r="G3391" s="43" t="s">
        <v>82</v>
      </c>
      <c r="H3391" s="43" t="s">
        <v>5227</v>
      </c>
      <c r="I3391" s="69">
        <v>300</v>
      </c>
      <c r="J3391" s="43" t="s">
        <v>398</v>
      </c>
      <c r="K3391" s="43" t="s">
        <v>398</v>
      </c>
      <c r="L3391" s="43" t="s">
        <v>413</v>
      </c>
      <c r="M3391" s="43" t="s">
        <v>395</v>
      </c>
      <c r="N3391" s="43" t="s">
        <v>396</v>
      </c>
      <c r="O3391" s="68" t="s">
        <v>325</v>
      </c>
      <c r="P3391" s="68" t="s">
        <v>4838</v>
      </c>
      <c r="Q3391" s="57" t="str">
        <f>MID(Tabla1[[#This Row],[Aplicación]],14,1)</f>
        <v>2</v>
      </c>
      <c r="R3391" s="35" t="s">
        <v>265</v>
      </c>
      <c r="S3391" s="57" t="str">
        <f>MID(Tabla1[[#This Row],[Aplicación]],6,2)</f>
        <v>11</v>
      </c>
      <c r="T3391" s="54" t="str">
        <f>VLOOKUP(Tabla1[[#This Row],[AREA]],Hoja1!A:B,2,FALSE)</f>
        <v>11. Salud pública y seguridad ciudadana</v>
      </c>
      <c r="U3391" s="57" t="str">
        <f>MID(Tabla1[[#This Row],[Aplicación]],9,4)</f>
        <v>1361</v>
      </c>
      <c r="V3391" s="54" t="str">
        <f>VLOOKUP(Tabla1[[#This Row],[PROGRAMA]],Hoja1!A:B,2,FALSE)</f>
        <v>1361. Prevención y extinción de incencios</v>
      </c>
      <c r="W3391" s="57" t="str">
        <f>MID(Tabla1[[#This Row],[Aplicación]],14,2)</f>
        <v>22</v>
      </c>
      <c r="X3391" s="57" t="str">
        <f>MID(Tabla1[[#This Row],[Aplicación]],14,6)</f>
        <v>22199</v>
      </c>
    </row>
    <row r="3392" spans="1:24" x14ac:dyDescent="0.25">
      <c r="A3392" s="60">
        <v>220240031154</v>
      </c>
      <c r="B3392" s="43" t="s">
        <v>702</v>
      </c>
      <c r="C3392" s="61">
        <v>45490</v>
      </c>
      <c r="D3392" s="60">
        <v>22024000021</v>
      </c>
      <c r="E3392" s="43" t="s">
        <v>1296</v>
      </c>
      <c r="F3392" s="62">
        <v>8.4600000000000009</v>
      </c>
      <c r="G3392" s="43" t="s">
        <v>82</v>
      </c>
      <c r="H3392" s="43" t="s">
        <v>5228</v>
      </c>
      <c r="I3392" s="69">
        <v>300</v>
      </c>
      <c r="J3392" s="43" t="s">
        <v>398</v>
      </c>
      <c r="K3392" s="43" t="s">
        <v>398</v>
      </c>
      <c r="L3392" s="43" t="s">
        <v>413</v>
      </c>
      <c r="M3392" s="43" t="s">
        <v>395</v>
      </c>
      <c r="N3392" s="43" t="s">
        <v>396</v>
      </c>
      <c r="O3392" s="68" t="s">
        <v>325</v>
      </c>
      <c r="P3392" s="68" t="s">
        <v>4838</v>
      </c>
      <c r="Q3392" s="57" t="str">
        <f>MID(Tabla1[[#This Row],[Aplicación]],14,1)</f>
        <v>2</v>
      </c>
      <c r="R3392" s="35" t="s">
        <v>265</v>
      </c>
      <c r="S3392" s="57" t="str">
        <f>MID(Tabla1[[#This Row],[Aplicación]],6,2)</f>
        <v>11</v>
      </c>
      <c r="T3392" s="54" t="str">
        <f>VLOOKUP(Tabla1[[#This Row],[AREA]],Hoja1!A:B,2,FALSE)</f>
        <v>11. Salud pública y seguridad ciudadana</v>
      </c>
      <c r="U3392" s="57" t="str">
        <f>MID(Tabla1[[#This Row],[Aplicación]],9,4)</f>
        <v>1361</v>
      </c>
      <c r="V3392" s="54" t="str">
        <f>VLOOKUP(Tabla1[[#This Row],[PROGRAMA]],Hoja1!A:B,2,FALSE)</f>
        <v>1361. Prevención y extinción de incencios</v>
      </c>
      <c r="W3392" s="57" t="str">
        <f>MID(Tabla1[[#This Row],[Aplicación]],14,2)</f>
        <v>22</v>
      </c>
      <c r="X3392" s="57" t="str">
        <f>MID(Tabla1[[#This Row],[Aplicación]],14,6)</f>
        <v>22199</v>
      </c>
    </row>
    <row r="3393" spans="1:24" x14ac:dyDescent="0.25">
      <c r="A3393" s="60">
        <v>220240031156</v>
      </c>
      <c r="B3393" s="43" t="s">
        <v>702</v>
      </c>
      <c r="C3393" s="61">
        <v>45490</v>
      </c>
      <c r="D3393" s="60">
        <v>22024000021</v>
      </c>
      <c r="E3393" s="43" t="s">
        <v>1296</v>
      </c>
      <c r="F3393" s="62">
        <v>21.32</v>
      </c>
      <c r="G3393" s="43" t="s">
        <v>81</v>
      </c>
      <c r="H3393" s="43" t="s">
        <v>5238</v>
      </c>
      <c r="I3393" s="69">
        <v>300</v>
      </c>
      <c r="J3393" s="43" t="s">
        <v>398</v>
      </c>
      <c r="K3393" s="43" t="s">
        <v>398</v>
      </c>
      <c r="L3393" s="43" t="s">
        <v>413</v>
      </c>
      <c r="M3393" s="43" t="s">
        <v>395</v>
      </c>
      <c r="N3393" s="43" t="s">
        <v>396</v>
      </c>
      <c r="O3393" s="68" t="s">
        <v>325</v>
      </c>
      <c r="P3393" s="68" t="s">
        <v>4838</v>
      </c>
      <c r="Q3393" s="57" t="str">
        <f>MID(Tabla1[[#This Row],[Aplicación]],14,1)</f>
        <v>2</v>
      </c>
      <c r="R3393" s="35" t="s">
        <v>265</v>
      </c>
      <c r="S3393" s="57" t="str">
        <f>MID(Tabla1[[#This Row],[Aplicación]],6,2)</f>
        <v>11</v>
      </c>
      <c r="T3393" s="54" t="str">
        <f>VLOOKUP(Tabla1[[#This Row],[AREA]],Hoja1!A:B,2,FALSE)</f>
        <v>11. Salud pública y seguridad ciudadana</v>
      </c>
      <c r="U3393" s="57" t="str">
        <f>MID(Tabla1[[#This Row],[Aplicación]],9,4)</f>
        <v>1361</v>
      </c>
      <c r="V3393" s="54" t="str">
        <f>VLOOKUP(Tabla1[[#This Row],[PROGRAMA]],Hoja1!A:B,2,FALSE)</f>
        <v>1361. Prevención y extinción de incencios</v>
      </c>
      <c r="W3393" s="57" t="str">
        <f>MID(Tabla1[[#This Row],[Aplicación]],14,2)</f>
        <v>22</v>
      </c>
      <c r="X3393" s="57" t="str">
        <f>MID(Tabla1[[#This Row],[Aplicación]],14,6)</f>
        <v>22199</v>
      </c>
    </row>
    <row r="3394" spans="1:24" x14ac:dyDescent="0.25">
      <c r="A3394" s="60">
        <v>220240031161</v>
      </c>
      <c r="B3394" s="43" t="s">
        <v>702</v>
      </c>
      <c r="C3394" s="61">
        <v>45490</v>
      </c>
      <c r="D3394" s="60">
        <v>22024000021</v>
      </c>
      <c r="E3394" s="43" t="s">
        <v>1296</v>
      </c>
      <c r="F3394" s="62">
        <v>206.56</v>
      </c>
      <c r="G3394" s="43" t="s">
        <v>81</v>
      </c>
      <c r="H3394" s="43" t="s">
        <v>5239</v>
      </c>
      <c r="I3394" s="69">
        <v>300</v>
      </c>
      <c r="J3394" s="43" t="s">
        <v>398</v>
      </c>
      <c r="K3394" s="43" t="s">
        <v>398</v>
      </c>
      <c r="L3394" s="43" t="s">
        <v>413</v>
      </c>
      <c r="M3394" s="43" t="s">
        <v>395</v>
      </c>
      <c r="N3394" s="43" t="s">
        <v>396</v>
      </c>
      <c r="O3394" s="68" t="s">
        <v>325</v>
      </c>
      <c r="P3394" s="68" t="s">
        <v>4838</v>
      </c>
      <c r="Q3394" s="57" t="str">
        <f>MID(Tabla1[[#This Row],[Aplicación]],14,1)</f>
        <v>2</v>
      </c>
      <c r="R3394" s="35" t="s">
        <v>265</v>
      </c>
      <c r="S3394" s="57" t="str">
        <f>MID(Tabla1[[#This Row],[Aplicación]],6,2)</f>
        <v>11</v>
      </c>
      <c r="T3394" s="54" t="str">
        <f>VLOOKUP(Tabla1[[#This Row],[AREA]],Hoja1!A:B,2,FALSE)</f>
        <v>11. Salud pública y seguridad ciudadana</v>
      </c>
      <c r="U3394" s="57" t="str">
        <f>MID(Tabla1[[#This Row],[Aplicación]],9,4)</f>
        <v>1361</v>
      </c>
      <c r="V3394" s="54" t="str">
        <f>VLOOKUP(Tabla1[[#This Row],[PROGRAMA]],Hoja1!A:B,2,FALSE)</f>
        <v>1361. Prevención y extinción de incencios</v>
      </c>
      <c r="W3394" s="57" t="str">
        <f>MID(Tabla1[[#This Row],[Aplicación]],14,2)</f>
        <v>22</v>
      </c>
      <c r="X3394" s="57" t="str">
        <f>MID(Tabla1[[#This Row],[Aplicación]],14,6)</f>
        <v>22199</v>
      </c>
    </row>
    <row r="3395" spans="1:24" x14ac:dyDescent="0.25">
      <c r="A3395" s="60">
        <v>220240031163</v>
      </c>
      <c r="B3395" s="43" t="s">
        <v>702</v>
      </c>
      <c r="C3395" s="61">
        <v>45490</v>
      </c>
      <c r="D3395" s="60">
        <v>22024000021</v>
      </c>
      <c r="E3395" s="43" t="s">
        <v>1296</v>
      </c>
      <c r="F3395" s="62">
        <v>0.64</v>
      </c>
      <c r="G3395" s="43" t="s">
        <v>804</v>
      </c>
      <c r="H3395" s="43" t="s">
        <v>5246</v>
      </c>
      <c r="I3395" s="69">
        <v>300</v>
      </c>
      <c r="J3395" s="43" t="s">
        <v>398</v>
      </c>
      <c r="K3395" s="43" t="s">
        <v>398</v>
      </c>
      <c r="L3395" s="43" t="s">
        <v>413</v>
      </c>
      <c r="M3395" s="43" t="s">
        <v>395</v>
      </c>
      <c r="N3395" s="43" t="s">
        <v>396</v>
      </c>
      <c r="O3395" s="68" t="s">
        <v>325</v>
      </c>
      <c r="P3395" s="68" t="s">
        <v>4838</v>
      </c>
      <c r="Q3395" s="57" t="str">
        <f>MID(Tabla1[[#This Row],[Aplicación]],14,1)</f>
        <v>2</v>
      </c>
      <c r="R3395" s="35" t="s">
        <v>265</v>
      </c>
      <c r="S3395" s="57" t="str">
        <f>MID(Tabla1[[#This Row],[Aplicación]],6,2)</f>
        <v>11</v>
      </c>
      <c r="T3395" s="54" t="str">
        <f>VLOOKUP(Tabla1[[#This Row],[AREA]],Hoja1!A:B,2,FALSE)</f>
        <v>11. Salud pública y seguridad ciudadana</v>
      </c>
      <c r="U3395" s="57" t="str">
        <f>MID(Tabla1[[#This Row],[Aplicación]],9,4)</f>
        <v>1361</v>
      </c>
      <c r="V3395" s="54" t="str">
        <f>VLOOKUP(Tabla1[[#This Row],[PROGRAMA]],Hoja1!A:B,2,FALSE)</f>
        <v>1361. Prevención y extinción de incencios</v>
      </c>
      <c r="W3395" s="57" t="str">
        <f>MID(Tabla1[[#This Row],[Aplicación]],14,2)</f>
        <v>22</v>
      </c>
      <c r="X3395" s="57" t="str">
        <f>MID(Tabla1[[#This Row],[Aplicación]],14,6)</f>
        <v>22199</v>
      </c>
    </row>
    <row r="3396" spans="1:24" x14ac:dyDescent="0.25">
      <c r="A3396" s="60">
        <v>220240031281</v>
      </c>
      <c r="B3396" s="43" t="s">
        <v>702</v>
      </c>
      <c r="C3396" s="61">
        <v>45490</v>
      </c>
      <c r="D3396" s="60">
        <v>22024000021</v>
      </c>
      <c r="E3396" s="43" t="s">
        <v>1296</v>
      </c>
      <c r="F3396" s="62">
        <v>441.99</v>
      </c>
      <c r="G3396" s="43" t="s">
        <v>816</v>
      </c>
      <c r="H3396" s="43" t="s">
        <v>5252</v>
      </c>
      <c r="I3396" s="69">
        <v>300</v>
      </c>
      <c r="J3396" s="43" t="s">
        <v>398</v>
      </c>
      <c r="K3396" s="43" t="s">
        <v>398</v>
      </c>
      <c r="L3396" s="43" t="s">
        <v>413</v>
      </c>
      <c r="M3396" s="43" t="s">
        <v>395</v>
      </c>
      <c r="N3396" s="43" t="s">
        <v>396</v>
      </c>
      <c r="O3396" s="68" t="s">
        <v>325</v>
      </c>
      <c r="P3396" s="68" t="s">
        <v>4838</v>
      </c>
      <c r="Q3396" s="57" t="str">
        <f>MID(Tabla1[[#This Row],[Aplicación]],14,1)</f>
        <v>2</v>
      </c>
      <c r="R3396" s="35" t="s">
        <v>265</v>
      </c>
      <c r="S3396" s="57" t="str">
        <f>MID(Tabla1[[#This Row],[Aplicación]],6,2)</f>
        <v>11</v>
      </c>
      <c r="T3396" s="54" t="str">
        <f>VLOOKUP(Tabla1[[#This Row],[AREA]],Hoja1!A:B,2,FALSE)</f>
        <v>11. Salud pública y seguridad ciudadana</v>
      </c>
      <c r="U3396" s="57" t="str">
        <f>MID(Tabla1[[#This Row],[Aplicación]],9,4)</f>
        <v>1361</v>
      </c>
      <c r="V3396" s="54" t="str">
        <f>VLOOKUP(Tabla1[[#This Row],[PROGRAMA]],Hoja1!A:B,2,FALSE)</f>
        <v>1361. Prevención y extinción de incencios</v>
      </c>
      <c r="W3396" s="57" t="str">
        <f>MID(Tabla1[[#This Row],[Aplicación]],14,2)</f>
        <v>22</v>
      </c>
      <c r="X3396" s="57" t="str">
        <f>MID(Tabla1[[#This Row],[Aplicación]],14,6)</f>
        <v>22199</v>
      </c>
    </row>
    <row r="3397" spans="1:24" x14ac:dyDescent="0.25">
      <c r="A3397" s="60">
        <v>220240030671</v>
      </c>
      <c r="B3397" s="43" t="s">
        <v>390</v>
      </c>
      <c r="C3397" s="61">
        <v>45488</v>
      </c>
      <c r="D3397" s="60">
        <v>22024005688</v>
      </c>
      <c r="E3397" s="43" t="s">
        <v>1296</v>
      </c>
      <c r="F3397" s="62">
        <v>158.31</v>
      </c>
      <c r="G3397" s="43" t="s">
        <v>74</v>
      </c>
      <c r="H3397" s="43" t="s">
        <v>5339</v>
      </c>
      <c r="I3397" s="69">
        <v>220</v>
      </c>
      <c r="J3397" s="43" t="s">
        <v>537</v>
      </c>
      <c r="K3397" s="43" t="s">
        <v>537</v>
      </c>
      <c r="L3397" s="43" t="s">
        <v>413</v>
      </c>
      <c r="M3397" s="43" t="s">
        <v>585</v>
      </c>
      <c r="N3397" s="43" t="s">
        <v>539</v>
      </c>
      <c r="O3397" s="68" t="s">
        <v>326</v>
      </c>
      <c r="P3397" s="68" t="s">
        <v>4838</v>
      </c>
      <c r="Q3397" s="57" t="str">
        <f>MID(Tabla1[[#This Row],[Aplicación]],14,1)</f>
        <v>2</v>
      </c>
      <c r="R3397" s="35" t="s">
        <v>265</v>
      </c>
      <c r="S3397" s="57" t="str">
        <f>MID(Tabla1[[#This Row],[Aplicación]],6,2)</f>
        <v>11</v>
      </c>
      <c r="T3397" s="54" t="str">
        <f>VLOOKUP(Tabla1[[#This Row],[AREA]],Hoja1!A:B,2,FALSE)</f>
        <v>11. Salud pública y seguridad ciudadana</v>
      </c>
      <c r="U3397" s="57" t="str">
        <f>MID(Tabla1[[#This Row],[Aplicación]],9,4)</f>
        <v>1361</v>
      </c>
      <c r="V3397" s="54" t="str">
        <f>VLOOKUP(Tabla1[[#This Row],[PROGRAMA]],Hoja1!A:B,2,FALSE)</f>
        <v>1361. Prevención y extinción de incencios</v>
      </c>
      <c r="W3397" s="57" t="str">
        <f>MID(Tabla1[[#This Row],[Aplicación]],14,2)</f>
        <v>22</v>
      </c>
      <c r="X3397" s="57" t="str">
        <f>MID(Tabla1[[#This Row],[Aplicación]],14,6)</f>
        <v>22199</v>
      </c>
    </row>
    <row r="3398" spans="1:24" x14ac:dyDescent="0.25">
      <c r="A3398" s="60">
        <v>220240028582</v>
      </c>
      <c r="B3398" s="43" t="s">
        <v>702</v>
      </c>
      <c r="C3398" s="61">
        <v>45474</v>
      </c>
      <c r="D3398" s="60">
        <v>22024000021</v>
      </c>
      <c r="E3398" s="43" t="s">
        <v>1296</v>
      </c>
      <c r="F3398" s="62">
        <v>182.71</v>
      </c>
      <c r="G3398" s="43" t="s">
        <v>764</v>
      </c>
      <c r="H3398" s="43" t="s">
        <v>5538</v>
      </c>
      <c r="I3398" s="69">
        <v>300</v>
      </c>
      <c r="J3398" s="43" t="s">
        <v>398</v>
      </c>
      <c r="K3398" s="43" t="s">
        <v>398</v>
      </c>
      <c r="L3398" s="43" t="s">
        <v>413</v>
      </c>
      <c r="M3398" s="43" t="s">
        <v>395</v>
      </c>
      <c r="N3398" s="43" t="s">
        <v>396</v>
      </c>
      <c r="O3398" s="68" t="s">
        <v>325</v>
      </c>
      <c r="P3398" s="68" t="s">
        <v>4838</v>
      </c>
      <c r="Q3398" s="57" t="str">
        <f>MID(Tabla1[[#This Row],[Aplicación]],14,1)</f>
        <v>2</v>
      </c>
      <c r="R3398" s="35" t="s">
        <v>265</v>
      </c>
      <c r="S3398" s="57" t="str">
        <f>MID(Tabla1[[#This Row],[Aplicación]],6,2)</f>
        <v>11</v>
      </c>
      <c r="T3398" s="54" t="str">
        <f>VLOOKUP(Tabla1[[#This Row],[AREA]],Hoja1!A:B,2,FALSE)</f>
        <v>11. Salud pública y seguridad ciudadana</v>
      </c>
      <c r="U3398" s="57" t="str">
        <f>MID(Tabla1[[#This Row],[Aplicación]],9,4)</f>
        <v>1361</v>
      </c>
      <c r="V3398" s="54" t="str">
        <f>VLOOKUP(Tabla1[[#This Row],[PROGRAMA]],Hoja1!A:B,2,FALSE)</f>
        <v>1361. Prevención y extinción de incencios</v>
      </c>
      <c r="W3398" s="57" t="str">
        <f>MID(Tabla1[[#This Row],[Aplicación]],14,2)</f>
        <v>22</v>
      </c>
      <c r="X3398" s="57" t="str">
        <f>MID(Tabla1[[#This Row],[Aplicación]],14,6)</f>
        <v>22199</v>
      </c>
    </row>
    <row r="3399" spans="1:24" x14ac:dyDescent="0.25">
      <c r="A3399" s="60">
        <v>220240028580</v>
      </c>
      <c r="B3399" s="43" t="s">
        <v>702</v>
      </c>
      <c r="C3399" s="61">
        <v>45474</v>
      </c>
      <c r="D3399" s="60">
        <v>22024000021</v>
      </c>
      <c r="E3399" s="43" t="s">
        <v>1296</v>
      </c>
      <c r="F3399" s="62">
        <v>154.87</v>
      </c>
      <c r="G3399" s="43" t="s">
        <v>681</v>
      </c>
      <c r="H3399" s="43" t="s">
        <v>5540</v>
      </c>
      <c r="I3399" s="69">
        <v>300</v>
      </c>
      <c r="J3399" s="43" t="s">
        <v>398</v>
      </c>
      <c r="K3399" s="43" t="s">
        <v>398</v>
      </c>
      <c r="L3399" s="43" t="s">
        <v>413</v>
      </c>
      <c r="M3399" s="43" t="s">
        <v>395</v>
      </c>
      <c r="N3399" s="43" t="s">
        <v>396</v>
      </c>
      <c r="O3399" s="68" t="s">
        <v>325</v>
      </c>
      <c r="P3399" s="68" t="s">
        <v>4838</v>
      </c>
      <c r="Q3399" s="57" t="str">
        <f>MID(Tabla1[[#This Row],[Aplicación]],14,1)</f>
        <v>2</v>
      </c>
      <c r="R3399" s="35" t="s">
        <v>265</v>
      </c>
      <c r="S3399" s="57" t="str">
        <f>MID(Tabla1[[#This Row],[Aplicación]],6,2)</f>
        <v>11</v>
      </c>
      <c r="T3399" s="54" t="str">
        <f>VLOOKUP(Tabla1[[#This Row],[AREA]],Hoja1!A:B,2,FALSE)</f>
        <v>11. Salud pública y seguridad ciudadana</v>
      </c>
      <c r="U3399" s="57" t="str">
        <f>MID(Tabla1[[#This Row],[Aplicación]],9,4)</f>
        <v>1361</v>
      </c>
      <c r="V3399" s="54" t="str">
        <f>VLOOKUP(Tabla1[[#This Row],[PROGRAMA]],Hoja1!A:B,2,FALSE)</f>
        <v>1361. Prevención y extinción de incencios</v>
      </c>
      <c r="W3399" s="57" t="str">
        <f>MID(Tabla1[[#This Row],[Aplicación]],14,2)</f>
        <v>22</v>
      </c>
      <c r="X3399" s="57" t="str">
        <f>MID(Tabla1[[#This Row],[Aplicación]],14,6)</f>
        <v>22199</v>
      </c>
    </row>
    <row r="3400" spans="1:24" x14ac:dyDescent="0.25">
      <c r="A3400" s="60">
        <v>220240028584</v>
      </c>
      <c r="B3400" s="43" t="s">
        <v>702</v>
      </c>
      <c r="C3400" s="61">
        <v>45474</v>
      </c>
      <c r="D3400" s="60">
        <v>22024000021</v>
      </c>
      <c r="E3400" s="43" t="s">
        <v>1296</v>
      </c>
      <c r="F3400" s="62">
        <v>30.67</v>
      </c>
      <c r="G3400" s="43" t="s">
        <v>776</v>
      </c>
      <c r="H3400" s="43" t="s">
        <v>5546</v>
      </c>
      <c r="I3400" s="69">
        <v>300</v>
      </c>
      <c r="J3400" s="43" t="s">
        <v>398</v>
      </c>
      <c r="K3400" s="43" t="s">
        <v>398</v>
      </c>
      <c r="L3400" s="43" t="s">
        <v>413</v>
      </c>
      <c r="M3400" s="43" t="s">
        <v>395</v>
      </c>
      <c r="N3400" s="43" t="s">
        <v>396</v>
      </c>
      <c r="O3400" s="68" t="s">
        <v>325</v>
      </c>
      <c r="P3400" s="68" t="s">
        <v>4838</v>
      </c>
      <c r="Q3400" s="57" t="str">
        <f>MID(Tabla1[[#This Row],[Aplicación]],14,1)</f>
        <v>2</v>
      </c>
      <c r="R3400" s="35" t="s">
        <v>265</v>
      </c>
      <c r="S3400" s="57" t="str">
        <f>MID(Tabla1[[#This Row],[Aplicación]],6,2)</f>
        <v>11</v>
      </c>
      <c r="T3400" s="54" t="str">
        <f>VLOOKUP(Tabla1[[#This Row],[AREA]],Hoja1!A:B,2,FALSE)</f>
        <v>11. Salud pública y seguridad ciudadana</v>
      </c>
      <c r="U3400" s="57" t="str">
        <f>MID(Tabla1[[#This Row],[Aplicación]],9,4)</f>
        <v>1361</v>
      </c>
      <c r="V3400" s="54" t="str">
        <f>VLOOKUP(Tabla1[[#This Row],[PROGRAMA]],Hoja1!A:B,2,FALSE)</f>
        <v>1361. Prevención y extinción de incencios</v>
      </c>
      <c r="W3400" s="57" t="str">
        <f>MID(Tabla1[[#This Row],[Aplicación]],14,2)</f>
        <v>22</v>
      </c>
      <c r="X3400" s="57" t="str">
        <f>MID(Tabla1[[#This Row],[Aplicación]],14,6)</f>
        <v>22199</v>
      </c>
    </row>
    <row r="3401" spans="1:24" x14ac:dyDescent="0.25">
      <c r="A3401" s="60">
        <v>220240028527</v>
      </c>
      <c r="B3401" s="43" t="s">
        <v>702</v>
      </c>
      <c r="C3401" s="61">
        <v>45474</v>
      </c>
      <c r="D3401" s="60">
        <v>22024000021</v>
      </c>
      <c r="E3401" s="43" t="s">
        <v>1296</v>
      </c>
      <c r="F3401" s="62">
        <v>3709.64</v>
      </c>
      <c r="G3401" s="43" t="s">
        <v>804</v>
      </c>
      <c r="H3401" s="43" t="s">
        <v>5551</v>
      </c>
      <c r="I3401" s="69">
        <v>300</v>
      </c>
      <c r="J3401" s="43" t="s">
        <v>398</v>
      </c>
      <c r="K3401" s="43" t="s">
        <v>398</v>
      </c>
      <c r="L3401" s="43" t="s">
        <v>413</v>
      </c>
      <c r="M3401" s="43" t="s">
        <v>395</v>
      </c>
      <c r="N3401" s="43" t="s">
        <v>396</v>
      </c>
      <c r="O3401" s="68" t="s">
        <v>325</v>
      </c>
      <c r="P3401" s="68" t="s">
        <v>4838</v>
      </c>
      <c r="Q3401" s="57" t="str">
        <f>MID(Tabla1[[#This Row],[Aplicación]],14,1)</f>
        <v>2</v>
      </c>
      <c r="R3401" s="35" t="s">
        <v>265</v>
      </c>
      <c r="S3401" s="57" t="str">
        <f>MID(Tabla1[[#This Row],[Aplicación]],6,2)</f>
        <v>11</v>
      </c>
      <c r="T3401" s="54" t="str">
        <f>VLOOKUP(Tabla1[[#This Row],[AREA]],Hoja1!A:B,2,FALSE)</f>
        <v>11. Salud pública y seguridad ciudadana</v>
      </c>
      <c r="U3401" s="57" t="str">
        <f>MID(Tabla1[[#This Row],[Aplicación]],9,4)</f>
        <v>1361</v>
      </c>
      <c r="V3401" s="54" t="str">
        <f>VLOOKUP(Tabla1[[#This Row],[PROGRAMA]],Hoja1!A:B,2,FALSE)</f>
        <v>1361. Prevención y extinción de incencios</v>
      </c>
      <c r="W3401" s="57" t="str">
        <f>MID(Tabla1[[#This Row],[Aplicación]],14,2)</f>
        <v>22</v>
      </c>
      <c r="X3401" s="57" t="str">
        <f>MID(Tabla1[[#This Row],[Aplicación]],14,6)</f>
        <v>22199</v>
      </c>
    </row>
    <row r="3402" spans="1:24" x14ac:dyDescent="0.25">
      <c r="A3402" s="60">
        <v>220240042047</v>
      </c>
      <c r="B3402" s="43" t="s">
        <v>702</v>
      </c>
      <c r="C3402" s="61">
        <v>45541</v>
      </c>
      <c r="D3402" s="60">
        <v>22024000021</v>
      </c>
      <c r="E3402" s="43" t="s">
        <v>1296</v>
      </c>
      <c r="F3402" s="62">
        <v>12.49</v>
      </c>
      <c r="G3402" s="43" t="s">
        <v>3104</v>
      </c>
      <c r="H3402" s="43" t="s">
        <v>5584</v>
      </c>
      <c r="I3402" s="69">
        <v>300</v>
      </c>
      <c r="J3402" s="43" t="s">
        <v>398</v>
      </c>
      <c r="K3402" s="43" t="s">
        <v>398</v>
      </c>
      <c r="L3402" s="43" t="s">
        <v>413</v>
      </c>
      <c r="M3402" s="43" t="s">
        <v>395</v>
      </c>
      <c r="N3402" s="43" t="s">
        <v>396</v>
      </c>
      <c r="O3402" s="68" t="s">
        <v>325</v>
      </c>
      <c r="P3402" s="68" t="s">
        <v>4838</v>
      </c>
      <c r="Q3402" s="57" t="str">
        <f>MID(Tabla1[[#This Row],[Aplicación]],14,1)</f>
        <v>2</v>
      </c>
      <c r="R3402" s="35" t="s">
        <v>265</v>
      </c>
      <c r="S3402" s="57" t="str">
        <f>MID(Tabla1[[#This Row],[Aplicación]],6,2)</f>
        <v>11</v>
      </c>
      <c r="T3402" s="54" t="str">
        <f>VLOOKUP(Tabla1[[#This Row],[AREA]],Hoja1!A:B,2,FALSE)</f>
        <v>11. Salud pública y seguridad ciudadana</v>
      </c>
      <c r="U3402" s="57" t="str">
        <f>MID(Tabla1[[#This Row],[Aplicación]],9,4)</f>
        <v>1361</v>
      </c>
      <c r="V3402" s="54" t="str">
        <f>VLOOKUP(Tabla1[[#This Row],[PROGRAMA]],Hoja1!A:B,2,FALSE)</f>
        <v>1361. Prevención y extinción de incencios</v>
      </c>
      <c r="W3402" s="57" t="str">
        <f>MID(Tabla1[[#This Row],[Aplicación]],14,2)</f>
        <v>22</v>
      </c>
      <c r="X3402" s="57" t="str">
        <f>MID(Tabla1[[#This Row],[Aplicación]],14,6)</f>
        <v>22199</v>
      </c>
    </row>
    <row r="3403" spans="1:24" x14ac:dyDescent="0.25">
      <c r="A3403" s="60">
        <v>220240041806</v>
      </c>
      <c r="B3403" s="43" t="s">
        <v>390</v>
      </c>
      <c r="C3403" s="61">
        <v>45540</v>
      </c>
      <c r="D3403" s="60">
        <v>22024006274</v>
      </c>
      <c r="E3403" s="43" t="s">
        <v>1296</v>
      </c>
      <c r="F3403" s="62">
        <v>5747.5</v>
      </c>
      <c r="G3403" s="43" t="s">
        <v>984</v>
      </c>
      <c r="H3403" s="43" t="s">
        <v>5615</v>
      </c>
      <c r="I3403" s="69">
        <v>220</v>
      </c>
      <c r="J3403" s="43" t="s">
        <v>979</v>
      </c>
      <c r="K3403" s="43" t="s">
        <v>980</v>
      </c>
      <c r="L3403" s="43" t="s">
        <v>413</v>
      </c>
      <c r="M3403" s="43" t="s">
        <v>585</v>
      </c>
      <c r="N3403" s="43" t="s">
        <v>539</v>
      </c>
      <c r="O3403" s="68" t="s">
        <v>326</v>
      </c>
      <c r="P3403" s="68" t="s">
        <v>4838</v>
      </c>
      <c r="Q3403" s="57" t="str">
        <f>MID(Tabla1[[#This Row],[Aplicación]],14,1)</f>
        <v>2</v>
      </c>
      <c r="R3403" s="35" t="s">
        <v>265</v>
      </c>
      <c r="S3403" s="57" t="str">
        <f>MID(Tabla1[[#This Row],[Aplicación]],6,2)</f>
        <v>11</v>
      </c>
      <c r="T3403" s="54" t="str">
        <f>VLOOKUP(Tabla1[[#This Row],[AREA]],Hoja1!A:B,2,FALSE)</f>
        <v>11. Salud pública y seguridad ciudadana</v>
      </c>
      <c r="U3403" s="57" t="str">
        <f>MID(Tabla1[[#This Row],[Aplicación]],9,4)</f>
        <v>1361</v>
      </c>
      <c r="V3403" s="54" t="str">
        <f>VLOOKUP(Tabla1[[#This Row],[PROGRAMA]],Hoja1!A:B,2,FALSE)</f>
        <v>1361. Prevención y extinción de incencios</v>
      </c>
      <c r="W3403" s="57" t="str">
        <f>MID(Tabla1[[#This Row],[Aplicación]],14,2)</f>
        <v>22</v>
      </c>
      <c r="X3403" s="57" t="str">
        <f>MID(Tabla1[[#This Row],[Aplicación]],14,6)</f>
        <v>22199</v>
      </c>
    </row>
    <row r="3404" spans="1:24" x14ac:dyDescent="0.25">
      <c r="A3404" s="60">
        <v>220240041489</v>
      </c>
      <c r="B3404" s="43" t="s">
        <v>702</v>
      </c>
      <c r="C3404" s="61">
        <v>45538</v>
      </c>
      <c r="D3404" s="60">
        <v>22024000021</v>
      </c>
      <c r="E3404" s="43" t="s">
        <v>1296</v>
      </c>
      <c r="F3404" s="62">
        <v>317.89</v>
      </c>
      <c r="G3404" s="43" t="s">
        <v>764</v>
      </c>
      <c r="H3404" s="43" t="s">
        <v>5623</v>
      </c>
      <c r="I3404" s="69">
        <v>300</v>
      </c>
      <c r="J3404" s="43" t="s">
        <v>398</v>
      </c>
      <c r="K3404" s="43" t="s">
        <v>398</v>
      </c>
      <c r="L3404" s="43" t="s">
        <v>413</v>
      </c>
      <c r="M3404" s="43" t="s">
        <v>395</v>
      </c>
      <c r="N3404" s="43" t="s">
        <v>396</v>
      </c>
      <c r="O3404" s="68" t="s">
        <v>325</v>
      </c>
      <c r="P3404" s="68" t="s">
        <v>4838</v>
      </c>
      <c r="Q3404" s="57" t="str">
        <f>MID(Tabla1[[#This Row],[Aplicación]],14,1)</f>
        <v>2</v>
      </c>
      <c r="R3404" s="35" t="s">
        <v>265</v>
      </c>
      <c r="S3404" s="57" t="str">
        <f>MID(Tabla1[[#This Row],[Aplicación]],6,2)</f>
        <v>11</v>
      </c>
      <c r="T3404" s="54" t="str">
        <f>VLOOKUP(Tabla1[[#This Row],[AREA]],Hoja1!A:B,2,FALSE)</f>
        <v>11. Salud pública y seguridad ciudadana</v>
      </c>
      <c r="U3404" s="57" t="str">
        <f>MID(Tabla1[[#This Row],[Aplicación]],9,4)</f>
        <v>1361</v>
      </c>
      <c r="V3404" s="54" t="str">
        <f>VLOOKUP(Tabla1[[#This Row],[PROGRAMA]],Hoja1!A:B,2,FALSE)</f>
        <v>1361. Prevención y extinción de incencios</v>
      </c>
      <c r="W3404" s="57" t="str">
        <f>MID(Tabla1[[#This Row],[Aplicación]],14,2)</f>
        <v>22</v>
      </c>
      <c r="X3404" s="57" t="str">
        <f>MID(Tabla1[[#This Row],[Aplicación]],14,6)</f>
        <v>22199</v>
      </c>
    </row>
    <row r="3405" spans="1:24" x14ac:dyDescent="0.25">
      <c r="A3405" s="60">
        <v>220240041486</v>
      </c>
      <c r="B3405" s="43" t="s">
        <v>702</v>
      </c>
      <c r="C3405" s="61">
        <v>45538</v>
      </c>
      <c r="D3405" s="60">
        <v>22024000021</v>
      </c>
      <c r="E3405" s="43" t="s">
        <v>1296</v>
      </c>
      <c r="F3405" s="62">
        <v>124.21</v>
      </c>
      <c r="G3405" s="43" t="s">
        <v>57</v>
      </c>
      <c r="H3405" s="43" t="s">
        <v>5653</v>
      </c>
      <c r="I3405" s="69">
        <v>300</v>
      </c>
      <c r="J3405" s="43" t="s">
        <v>398</v>
      </c>
      <c r="K3405" s="43" t="s">
        <v>398</v>
      </c>
      <c r="L3405" s="43" t="s">
        <v>413</v>
      </c>
      <c r="M3405" s="43" t="s">
        <v>395</v>
      </c>
      <c r="N3405" s="43" t="s">
        <v>396</v>
      </c>
      <c r="O3405" s="68" t="s">
        <v>325</v>
      </c>
      <c r="P3405" s="68" t="s">
        <v>4838</v>
      </c>
      <c r="Q3405" s="57" t="str">
        <f>MID(Tabla1[[#This Row],[Aplicación]],14,1)</f>
        <v>2</v>
      </c>
      <c r="R3405" s="35" t="s">
        <v>265</v>
      </c>
      <c r="S3405" s="57" t="str">
        <f>MID(Tabla1[[#This Row],[Aplicación]],6,2)</f>
        <v>11</v>
      </c>
      <c r="T3405" s="54" t="str">
        <f>VLOOKUP(Tabla1[[#This Row],[AREA]],Hoja1!A:B,2,FALSE)</f>
        <v>11. Salud pública y seguridad ciudadana</v>
      </c>
      <c r="U3405" s="57" t="str">
        <f>MID(Tabla1[[#This Row],[Aplicación]],9,4)</f>
        <v>1361</v>
      </c>
      <c r="V3405" s="54" t="str">
        <f>VLOOKUP(Tabla1[[#This Row],[PROGRAMA]],Hoja1!A:B,2,FALSE)</f>
        <v>1361. Prevención y extinción de incencios</v>
      </c>
      <c r="W3405" s="57" t="str">
        <f>MID(Tabla1[[#This Row],[Aplicación]],14,2)</f>
        <v>22</v>
      </c>
      <c r="X3405" s="57" t="str">
        <f>MID(Tabla1[[#This Row],[Aplicación]],14,6)</f>
        <v>22199</v>
      </c>
    </row>
    <row r="3406" spans="1:24" x14ac:dyDescent="0.25">
      <c r="A3406" s="60">
        <v>220240041452</v>
      </c>
      <c r="B3406" s="43" t="s">
        <v>702</v>
      </c>
      <c r="C3406" s="61">
        <v>45538</v>
      </c>
      <c r="D3406" s="60">
        <v>22024000021</v>
      </c>
      <c r="E3406" s="43" t="s">
        <v>1296</v>
      </c>
      <c r="F3406" s="62">
        <v>2.1800000000000002</v>
      </c>
      <c r="G3406" s="43" t="s">
        <v>3534</v>
      </c>
      <c r="H3406" s="43" t="s">
        <v>5698</v>
      </c>
      <c r="I3406" s="69">
        <v>300</v>
      </c>
      <c r="J3406" s="43" t="s">
        <v>398</v>
      </c>
      <c r="K3406" s="43" t="s">
        <v>398</v>
      </c>
      <c r="L3406" s="43" t="s">
        <v>413</v>
      </c>
      <c r="M3406" s="43" t="s">
        <v>395</v>
      </c>
      <c r="N3406" s="43" t="s">
        <v>396</v>
      </c>
      <c r="O3406" s="68" t="s">
        <v>325</v>
      </c>
      <c r="P3406" s="68" t="s">
        <v>4838</v>
      </c>
      <c r="Q3406" s="57" t="str">
        <f>MID(Tabla1[[#This Row],[Aplicación]],14,1)</f>
        <v>2</v>
      </c>
      <c r="R3406" s="35" t="s">
        <v>265</v>
      </c>
      <c r="S3406" s="57" t="str">
        <f>MID(Tabla1[[#This Row],[Aplicación]],6,2)</f>
        <v>11</v>
      </c>
      <c r="T3406" s="54" t="str">
        <f>VLOOKUP(Tabla1[[#This Row],[AREA]],Hoja1!A:B,2,FALSE)</f>
        <v>11. Salud pública y seguridad ciudadana</v>
      </c>
      <c r="U3406" s="57" t="str">
        <f>MID(Tabla1[[#This Row],[Aplicación]],9,4)</f>
        <v>1361</v>
      </c>
      <c r="V3406" s="54" t="str">
        <f>VLOOKUP(Tabla1[[#This Row],[PROGRAMA]],Hoja1!A:B,2,FALSE)</f>
        <v>1361. Prevención y extinción de incencios</v>
      </c>
      <c r="W3406" s="57" t="str">
        <f>MID(Tabla1[[#This Row],[Aplicación]],14,2)</f>
        <v>22</v>
      </c>
      <c r="X3406" s="57" t="str">
        <f>MID(Tabla1[[#This Row],[Aplicación]],14,6)</f>
        <v>22199</v>
      </c>
    </row>
    <row r="3407" spans="1:24" x14ac:dyDescent="0.25">
      <c r="A3407" s="60">
        <v>220240041455</v>
      </c>
      <c r="B3407" s="43" t="s">
        <v>702</v>
      </c>
      <c r="C3407" s="61">
        <v>45538</v>
      </c>
      <c r="D3407" s="60">
        <v>22024000021</v>
      </c>
      <c r="E3407" s="43" t="s">
        <v>1296</v>
      </c>
      <c r="F3407" s="62">
        <v>29.52</v>
      </c>
      <c r="G3407" s="43" t="s">
        <v>676</v>
      </c>
      <c r="H3407" s="43" t="s">
        <v>5711</v>
      </c>
      <c r="I3407" s="69">
        <v>300</v>
      </c>
      <c r="J3407" s="43" t="s">
        <v>398</v>
      </c>
      <c r="K3407" s="43" t="s">
        <v>398</v>
      </c>
      <c r="L3407" s="43" t="s">
        <v>413</v>
      </c>
      <c r="M3407" s="43" t="s">
        <v>395</v>
      </c>
      <c r="N3407" s="43" t="s">
        <v>396</v>
      </c>
      <c r="O3407" s="68" t="s">
        <v>325</v>
      </c>
      <c r="P3407" s="68" t="s">
        <v>4838</v>
      </c>
      <c r="Q3407" s="57" t="str">
        <f>MID(Tabla1[[#This Row],[Aplicación]],14,1)</f>
        <v>2</v>
      </c>
      <c r="R3407" s="35" t="s">
        <v>265</v>
      </c>
      <c r="S3407" s="57" t="str">
        <f>MID(Tabla1[[#This Row],[Aplicación]],6,2)</f>
        <v>11</v>
      </c>
      <c r="T3407" s="54" t="str">
        <f>VLOOKUP(Tabla1[[#This Row],[AREA]],Hoja1!A:B,2,FALSE)</f>
        <v>11. Salud pública y seguridad ciudadana</v>
      </c>
      <c r="U3407" s="57" t="str">
        <f>MID(Tabla1[[#This Row],[Aplicación]],9,4)</f>
        <v>1361</v>
      </c>
      <c r="V3407" s="54" t="str">
        <f>VLOOKUP(Tabla1[[#This Row],[PROGRAMA]],Hoja1!A:B,2,FALSE)</f>
        <v>1361. Prevención y extinción de incencios</v>
      </c>
      <c r="W3407" s="57" t="str">
        <f>MID(Tabla1[[#This Row],[Aplicación]],14,2)</f>
        <v>22</v>
      </c>
      <c r="X3407" s="57" t="str">
        <f>MID(Tabla1[[#This Row],[Aplicación]],14,6)</f>
        <v>22199</v>
      </c>
    </row>
    <row r="3408" spans="1:24" x14ac:dyDescent="0.25">
      <c r="A3408" s="60">
        <v>220240041471</v>
      </c>
      <c r="B3408" s="43" t="s">
        <v>702</v>
      </c>
      <c r="C3408" s="61">
        <v>45538</v>
      </c>
      <c r="D3408" s="60">
        <v>22024000021</v>
      </c>
      <c r="E3408" s="43" t="s">
        <v>1296</v>
      </c>
      <c r="F3408" s="62">
        <v>588.75</v>
      </c>
      <c r="G3408" s="43" t="s">
        <v>81</v>
      </c>
      <c r="H3408" s="43" t="s">
        <v>5798</v>
      </c>
      <c r="I3408" s="69">
        <v>300</v>
      </c>
      <c r="J3408" s="43" t="s">
        <v>398</v>
      </c>
      <c r="K3408" s="43" t="s">
        <v>398</v>
      </c>
      <c r="L3408" s="43" t="s">
        <v>413</v>
      </c>
      <c r="M3408" s="43" t="s">
        <v>395</v>
      </c>
      <c r="N3408" s="43" t="s">
        <v>396</v>
      </c>
      <c r="O3408" s="68" t="s">
        <v>325</v>
      </c>
      <c r="P3408" s="68" t="s">
        <v>4838</v>
      </c>
      <c r="Q3408" s="57" t="str">
        <f>MID(Tabla1[[#This Row],[Aplicación]],14,1)</f>
        <v>2</v>
      </c>
      <c r="R3408" s="35" t="s">
        <v>265</v>
      </c>
      <c r="S3408" s="57" t="str">
        <f>MID(Tabla1[[#This Row],[Aplicación]],6,2)</f>
        <v>11</v>
      </c>
      <c r="T3408" s="54" t="str">
        <f>VLOOKUP(Tabla1[[#This Row],[AREA]],Hoja1!A:B,2,FALSE)</f>
        <v>11. Salud pública y seguridad ciudadana</v>
      </c>
      <c r="U3408" s="57" t="str">
        <f>MID(Tabla1[[#This Row],[Aplicación]],9,4)</f>
        <v>1361</v>
      </c>
      <c r="V3408" s="54" t="str">
        <f>VLOOKUP(Tabla1[[#This Row],[PROGRAMA]],Hoja1!A:B,2,FALSE)</f>
        <v>1361. Prevención y extinción de incencios</v>
      </c>
      <c r="W3408" s="57" t="str">
        <f>MID(Tabla1[[#This Row],[Aplicación]],14,2)</f>
        <v>22</v>
      </c>
      <c r="X3408" s="57" t="str">
        <f>MID(Tabla1[[#This Row],[Aplicación]],14,6)</f>
        <v>22199</v>
      </c>
    </row>
    <row r="3409" spans="1:24" x14ac:dyDescent="0.25">
      <c r="A3409" s="60">
        <v>220240039352</v>
      </c>
      <c r="B3409" s="43" t="s">
        <v>390</v>
      </c>
      <c r="C3409" s="61">
        <v>45526</v>
      </c>
      <c r="D3409" s="60">
        <v>22024006164</v>
      </c>
      <c r="E3409" s="43" t="s">
        <v>1296</v>
      </c>
      <c r="F3409" s="62">
        <v>523.29</v>
      </c>
      <c r="G3409" s="43" t="s">
        <v>959</v>
      </c>
      <c r="H3409" s="43" t="s">
        <v>5865</v>
      </c>
      <c r="I3409" s="69">
        <v>220</v>
      </c>
      <c r="J3409" s="43" t="s">
        <v>398</v>
      </c>
      <c r="K3409" s="43" t="s">
        <v>398</v>
      </c>
      <c r="L3409" s="43" t="s">
        <v>413</v>
      </c>
      <c r="M3409" s="43" t="s">
        <v>585</v>
      </c>
      <c r="N3409" s="43" t="s">
        <v>539</v>
      </c>
      <c r="O3409" s="68" t="s">
        <v>326</v>
      </c>
      <c r="P3409" s="68" t="s">
        <v>4838</v>
      </c>
      <c r="Q3409" s="57" t="str">
        <f>MID(Tabla1[[#This Row],[Aplicación]],14,1)</f>
        <v>2</v>
      </c>
      <c r="R3409" s="35" t="s">
        <v>265</v>
      </c>
      <c r="S3409" s="57" t="str">
        <f>MID(Tabla1[[#This Row],[Aplicación]],6,2)</f>
        <v>11</v>
      </c>
      <c r="T3409" s="54" t="str">
        <f>VLOOKUP(Tabla1[[#This Row],[AREA]],Hoja1!A:B,2,FALSE)</f>
        <v>11. Salud pública y seguridad ciudadana</v>
      </c>
      <c r="U3409" s="57" t="str">
        <f>MID(Tabla1[[#This Row],[Aplicación]],9,4)</f>
        <v>1361</v>
      </c>
      <c r="V3409" s="54" t="str">
        <f>VLOOKUP(Tabla1[[#This Row],[PROGRAMA]],Hoja1!A:B,2,FALSE)</f>
        <v>1361. Prevención y extinción de incencios</v>
      </c>
      <c r="W3409" s="57" t="str">
        <f>MID(Tabla1[[#This Row],[Aplicación]],14,2)</f>
        <v>22</v>
      </c>
      <c r="X3409" s="57" t="str">
        <f>MID(Tabla1[[#This Row],[Aplicación]],14,6)</f>
        <v>22199</v>
      </c>
    </row>
    <row r="3410" spans="1:24" x14ac:dyDescent="0.25">
      <c r="A3410" s="60">
        <v>220240041469</v>
      </c>
      <c r="B3410" s="43" t="s">
        <v>702</v>
      </c>
      <c r="C3410" s="61">
        <v>45538</v>
      </c>
      <c r="D3410" s="60">
        <v>22024000021</v>
      </c>
      <c r="E3410" s="43" t="s">
        <v>1296</v>
      </c>
      <c r="F3410" s="62">
        <v>168.53</v>
      </c>
      <c r="G3410" s="43" t="s">
        <v>812</v>
      </c>
      <c r="H3410" s="43" t="s">
        <v>5870</v>
      </c>
      <c r="I3410" s="69">
        <v>300</v>
      </c>
      <c r="J3410" s="43" t="s">
        <v>398</v>
      </c>
      <c r="K3410" s="43" t="s">
        <v>398</v>
      </c>
      <c r="L3410" s="43" t="s">
        <v>413</v>
      </c>
      <c r="M3410" s="43" t="s">
        <v>395</v>
      </c>
      <c r="N3410" s="43" t="s">
        <v>396</v>
      </c>
      <c r="O3410" s="68" t="s">
        <v>325</v>
      </c>
      <c r="P3410" s="68" t="s">
        <v>4838</v>
      </c>
      <c r="Q3410" s="57" t="str">
        <f>MID(Tabla1[[#This Row],[Aplicación]],14,1)</f>
        <v>2</v>
      </c>
      <c r="R3410" s="35" t="s">
        <v>265</v>
      </c>
      <c r="S3410" s="57" t="str">
        <f>MID(Tabla1[[#This Row],[Aplicación]],6,2)</f>
        <v>11</v>
      </c>
      <c r="T3410" s="54" t="str">
        <f>VLOOKUP(Tabla1[[#This Row],[AREA]],Hoja1!A:B,2,FALSE)</f>
        <v>11. Salud pública y seguridad ciudadana</v>
      </c>
      <c r="U3410" s="57" t="str">
        <f>MID(Tabla1[[#This Row],[Aplicación]],9,4)</f>
        <v>1361</v>
      </c>
      <c r="V3410" s="54" t="str">
        <f>VLOOKUP(Tabla1[[#This Row],[PROGRAMA]],Hoja1!A:B,2,FALSE)</f>
        <v>1361. Prevención y extinción de incencios</v>
      </c>
      <c r="W3410" s="57" t="str">
        <f>MID(Tabla1[[#This Row],[Aplicación]],14,2)</f>
        <v>22</v>
      </c>
      <c r="X3410" s="57" t="str">
        <f>MID(Tabla1[[#This Row],[Aplicación]],14,6)</f>
        <v>22199</v>
      </c>
    </row>
    <row r="3411" spans="1:24" x14ac:dyDescent="0.25">
      <c r="A3411" s="60">
        <v>220240042049</v>
      </c>
      <c r="B3411" s="43" t="s">
        <v>702</v>
      </c>
      <c r="C3411" s="61">
        <v>45541</v>
      </c>
      <c r="D3411" s="60">
        <v>22024000021</v>
      </c>
      <c r="E3411" s="43" t="s">
        <v>1296</v>
      </c>
      <c r="F3411" s="62">
        <v>152.08000000000001</v>
      </c>
      <c r="G3411" s="43" t="s">
        <v>53</v>
      </c>
      <c r="H3411" s="43" t="s">
        <v>5921</v>
      </c>
      <c r="I3411" s="69">
        <v>300</v>
      </c>
      <c r="J3411" s="43" t="s">
        <v>398</v>
      </c>
      <c r="K3411" s="43" t="s">
        <v>398</v>
      </c>
      <c r="L3411" s="43" t="s">
        <v>413</v>
      </c>
      <c r="M3411" s="43" t="s">
        <v>395</v>
      </c>
      <c r="N3411" s="43" t="s">
        <v>396</v>
      </c>
      <c r="O3411" s="68" t="s">
        <v>325</v>
      </c>
      <c r="P3411" s="68" t="s">
        <v>4838</v>
      </c>
      <c r="Q3411" s="57" t="str">
        <f>MID(Tabla1[[#This Row],[Aplicación]],14,1)</f>
        <v>2</v>
      </c>
      <c r="R3411" s="35" t="s">
        <v>265</v>
      </c>
      <c r="S3411" s="57" t="str">
        <f>MID(Tabla1[[#This Row],[Aplicación]],6,2)</f>
        <v>11</v>
      </c>
      <c r="T3411" s="54" t="str">
        <f>VLOOKUP(Tabla1[[#This Row],[AREA]],Hoja1!A:B,2,FALSE)</f>
        <v>11. Salud pública y seguridad ciudadana</v>
      </c>
      <c r="U3411" s="57" t="str">
        <f>MID(Tabla1[[#This Row],[Aplicación]],9,4)</f>
        <v>1361</v>
      </c>
      <c r="V3411" s="54" t="str">
        <f>VLOOKUP(Tabla1[[#This Row],[PROGRAMA]],Hoja1!A:B,2,FALSE)</f>
        <v>1361. Prevención y extinción de incencios</v>
      </c>
      <c r="W3411" s="57" t="str">
        <f>MID(Tabla1[[#This Row],[Aplicación]],14,2)</f>
        <v>22</v>
      </c>
      <c r="X3411" s="57" t="str">
        <f>MID(Tabla1[[#This Row],[Aplicación]],14,6)</f>
        <v>22199</v>
      </c>
    </row>
    <row r="3412" spans="1:24" x14ac:dyDescent="0.25">
      <c r="A3412" s="60">
        <v>220240039350</v>
      </c>
      <c r="B3412" s="43" t="s">
        <v>390</v>
      </c>
      <c r="C3412" s="61">
        <v>45526</v>
      </c>
      <c r="D3412" s="60">
        <v>22024005969</v>
      </c>
      <c r="E3412" s="43" t="s">
        <v>1296</v>
      </c>
      <c r="F3412" s="62">
        <v>145.88999999999999</v>
      </c>
      <c r="G3412" s="43" t="s">
        <v>90</v>
      </c>
      <c r="H3412" s="43" t="s">
        <v>5933</v>
      </c>
      <c r="I3412" s="69">
        <v>220</v>
      </c>
      <c r="J3412" s="43" t="s">
        <v>398</v>
      </c>
      <c r="K3412" s="43" t="s">
        <v>398</v>
      </c>
      <c r="L3412" s="43" t="s">
        <v>413</v>
      </c>
      <c r="M3412" s="43" t="s">
        <v>585</v>
      </c>
      <c r="N3412" s="43" t="s">
        <v>539</v>
      </c>
      <c r="O3412" s="68" t="s">
        <v>326</v>
      </c>
      <c r="P3412" s="68" t="s">
        <v>4838</v>
      </c>
      <c r="Q3412" s="57" t="str">
        <f>MID(Tabla1[[#This Row],[Aplicación]],14,1)</f>
        <v>2</v>
      </c>
      <c r="R3412" s="35" t="s">
        <v>265</v>
      </c>
      <c r="S3412" s="57" t="str">
        <f>MID(Tabla1[[#This Row],[Aplicación]],6,2)</f>
        <v>11</v>
      </c>
      <c r="T3412" s="54" t="str">
        <f>VLOOKUP(Tabla1[[#This Row],[AREA]],Hoja1!A:B,2,FALSE)</f>
        <v>11. Salud pública y seguridad ciudadana</v>
      </c>
      <c r="U3412" s="57" t="str">
        <f>MID(Tabla1[[#This Row],[Aplicación]],9,4)</f>
        <v>1361</v>
      </c>
      <c r="V3412" s="54" t="str">
        <f>VLOOKUP(Tabla1[[#This Row],[PROGRAMA]],Hoja1!A:B,2,FALSE)</f>
        <v>1361. Prevención y extinción de incencios</v>
      </c>
      <c r="W3412" s="57" t="str">
        <f>MID(Tabla1[[#This Row],[Aplicación]],14,2)</f>
        <v>22</v>
      </c>
      <c r="X3412" s="57" t="str">
        <f>MID(Tabla1[[#This Row],[Aplicación]],14,6)</f>
        <v>22199</v>
      </c>
    </row>
    <row r="3413" spans="1:24" x14ac:dyDescent="0.25">
      <c r="A3413" s="60">
        <v>220240041459</v>
      </c>
      <c r="B3413" s="43" t="s">
        <v>702</v>
      </c>
      <c r="C3413" s="61">
        <v>45538</v>
      </c>
      <c r="D3413" s="60">
        <v>22024000021</v>
      </c>
      <c r="E3413" s="43" t="s">
        <v>1296</v>
      </c>
      <c r="F3413" s="62">
        <v>1180.93</v>
      </c>
      <c r="G3413" s="43" t="s">
        <v>816</v>
      </c>
      <c r="H3413" s="43" t="s">
        <v>5938</v>
      </c>
      <c r="I3413" s="69">
        <v>300</v>
      </c>
      <c r="J3413" s="43" t="s">
        <v>398</v>
      </c>
      <c r="K3413" s="43" t="s">
        <v>398</v>
      </c>
      <c r="L3413" s="43" t="s">
        <v>413</v>
      </c>
      <c r="M3413" s="43" t="s">
        <v>395</v>
      </c>
      <c r="N3413" s="43" t="s">
        <v>396</v>
      </c>
      <c r="O3413" s="68" t="s">
        <v>325</v>
      </c>
      <c r="P3413" s="68" t="s">
        <v>4838</v>
      </c>
      <c r="Q3413" s="57" t="str">
        <f>MID(Tabla1[[#This Row],[Aplicación]],14,1)</f>
        <v>2</v>
      </c>
      <c r="R3413" s="35" t="s">
        <v>265</v>
      </c>
      <c r="S3413" s="57" t="str">
        <f>MID(Tabla1[[#This Row],[Aplicación]],6,2)</f>
        <v>11</v>
      </c>
      <c r="T3413" s="54" t="str">
        <f>VLOOKUP(Tabla1[[#This Row],[AREA]],Hoja1!A:B,2,FALSE)</f>
        <v>11. Salud pública y seguridad ciudadana</v>
      </c>
      <c r="U3413" s="57" t="str">
        <f>MID(Tabla1[[#This Row],[Aplicación]],9,4)</f>
        <v>1361</v>
      </c>
      <c r="V3413" s="54" t="str">
        <f>VLOOKUP(Tabla1[[#This Row],[PROGRAMA]],Hoja1!A:B,2,FALSE)</f>
        <v>1361. Prevención y extinción de incencios</v>
      </c>
      <c r="W3413" s="57" t="str">
        <f>MID(Tabla1[[#This Row],[Aplicación]],14,2)</f>
        <v>22</v>
      </c>
      <c r="X3413" s="57" t="str">
        <f>MID(Tabla1[[#This Row],[Aplicación]],14,6)</f>
        <v>22199</v>
      </c>
    </row>
    <row r="3414" spans="1:24" x14ac:dyDescent="0.25">
      <c r="A3414" s="60">
        <v>220240042041</v>
      </c>
      <c r="B3414" s="43" t="s">
        <v>702</v>
      </c>
      <c r="C3414" s="61">
        <v>45541</v>
      </c>
      <c r="D3414" s="60">
        <v>22024000021</v>
      </c>
      <c r="E3414" s="43" t="s">
        <v>1296</v>
      </c>
      <c r="F3414" s="62">
        <v>1687.35</v>
      </c>
      <c r="G3414" s="43" t="s">
        <v>3859</v>
      </c>
      <c r="H3414" s="43" t="s">
        <v>5965</v>
      </c>
      <c r="I3414" s="69">
        <v>300</v>
      </c>
      <c r="J3414" s="43" t="s">
        <v>398</v>
      </c>
      <c r="K3414" s="43" t="s">
        <v>398</v>
      </c>
      <c r="L3414" s="43" t="s">
        <v>413</v>
      </c>
      <c r="M3414" s="43" t="s">
        <v>395</v>
      </c>
      <c r="N3414" s="43" t="s">
        <v>396</v>
      </c>
      <c r="O3414" s="68" t="s">
        <v>325</v>
      </c>
      <c r="P3414" s="68" t="s">
        <v>4838</v>
      </c>
      <c r="Q3414" s="57" t="str">
        <f>MID(Tabla1[[#This Row],[Aplicación]],14,1)</f>
        <v>2</v>
      </c>
      <c r="R3414" s="35" t="s">
        <v>265</v>
      </c>
      <c r="S3414" s="57" t="str">
        <f>MID(Tabla1[[#This Row],[Aplicación]],6,2)</f>
        <v>11</v>
      </c>
      <c r="T3414" s="54" t="str">
        <f>VLOOKUP(Tabla1[[#This Row],[AREA]],Hoja1!A:B,2,FALSE)</f>
        <v>11. Salud pública y seguridad ciudadana</v>
      </c>
      <c r="U3414" s="57" t="str">
        <f>MID(Tabla1[[#This Row],[Aplicación]],9,4)</f>
        <v>1361</v>
      </c>
      <c r="V3414" s="54" t="str">
        <f>VLOOKUP(Tabla1[[#This Row],[PROGRAMA]],Hoja1!A:B,2,FALSE)</f>
        <v>1361. Prevención y extinción de incencios</v>
      </c>
      <c r="W3414" s="57" t="str">
        <f>MID(Tabla1[[#This Row],[Aplicación]],14,2)</f>
        <v>22</v>
      </c>
      <c r="X3414" s="57" t="str">
        <f>MID(Tabla1[[#This Row],[Aplicación]],14,6)</f>
        <v>22199</v>
      </c>
    </row>
    <row r="3415" spans="1:24" x14ac:dyDescent="0.25">
      <c r="A3415" s="60">
        <v>220240042045</v>
      </c>
      <c r="B3415" s="43" t="s">
        <v>702</v>
      </c>
      <c r="C3415" s="61">
        <v>45541</v>
      </c>
      <c r="D3415" s="60">
        <v>22024000021</v>
      </c>
      <c r="E3415" s="43" t="s">
        <v>1296</v>
      </c>
      <c r="F3415" s="62">
        <v>89.84</v>
      </c>
      <c r="G3415" s="43" t="s">
        <v>3859</v>
      </c>
      <c r="H3415" s="43" t="s">
        <v>5966</v>
      </c>
      <c r="I3415" s="69">
        <v>300</v>
      </c>
      <c r="J3415" s="43" t="s">
        <v>398</v>
      </c>
      <c r="K3415" s="43" t="s">
        <v>398</v>
      </c>
      <c r="L3415" s="43" t="s">
        <v>413</v>
      </c>
      <c r="M3415" s="43" t="s">
        <v>395</v>
      </c>
      <c r="N3415" s="43" t="s">
        <v>396</v>
      </c>
      <c r="O3415" s="68" t="s">
        <v>325</v>
      </c>
      <c r="P3415" s="68" t="s">
        <v>4838</v>
      </c>
      <c r="Q3415" s="57" t="str">
        <f>MID(Tabla1[[#This Row],[Aplicación]],14,1)</f>
        <v>2</v>
      </c>
      <c r="R3415" s="35" t="s">
        <v>265</v>
      </c>
      <c r="S3415" s="57" t="str">
        <f>MID(Tabla1[[#This Row],[Aplicación]],6,2)</f>
        <v>11</v>
      </c>
      <c r="T3415" s="54" t="str">
        <f>VLOOKUP(Tabla1[[#This Row],[AREA]],Hoja1!A:B,2,FALSE)</f>
        <v>11. Salud pública y seguridad ciudadana</v>
      </c>
      <c r="U3415" s="57" t="str">
        <f>MID(Tabla1[[#This Row],[Aplicación]],9,4)</f>
        <v>1361</v>
      </c>
      <c r="V3415" s="54" t="str">
        <f>VLOOKUP(Tabla1[[#This Row],[PROGRAMA]],Hoja1!A:B,2,FALSE)</f>
        <v>1361. Prevención y extinción de incencios</v>
      </c>
      <c r="W3415" s="57" t="str">
        <f>MID(Tabla1[[#This Row],[Aplicación]],14,2)</f>
        <v>22</v>
      </c>
      <c r="X3415" s="57" t="str">
        <f>MID(Tabla1[[#This Row],[Aplicación]],14,6)</f>
        <v>22199</v>
      </c>
    </row>
    <row r="3416" spans="1:24" x14ac:dyDescent="0.25">
      <c r="A3416" s="60">
        <v>220240042560</v>
      </c>
      <c r="B3416" s="43" t="s">
        <v>390</v>
      </c>
      <c r="C3416" s="61">
        <v>45548</v>
      </c>
      <c r="D3416" s="60">
        <v>22024006499</v>
      </c>
      <c r="E3416" s="43" t="s">
        <v>1296</v>
      </c>
      <c r="F3416" s="62">
        <v>1740.71</v>
      </c>
      <c r="G3416" s="43" t="s">
        <v>16</v>
      </c>
      <c r="H3416" s="43" t="s">
        <v>6065</v>
      </c>
      <c r="I3416" s="69" t="s">
        <v>2930</v>
      </c>
      <c r="J3416" s="43" t="s">
        <v>398</v>
      </c>
      <c r="K3416" s="43" t="s">
        <v>398</v>
      </c>
      <c r="L3416" s="43" t="s">
        <v>413</v>
      </c>
      <c r="M3416" s="43" t="s">
        <v>585</v>
      </c>
      <c r="N3416" s="43" t="s">
        <v>539</v>
      </c>
      <c r="O3416" s="68" t="s">
        <v>326</v>
      </c>
      <c r="P3416" s="68" t="s">
        <v>4838</v>
      </c>
      <c r="Q3416" s="57" t="str">
        <f>MID(Tabla1[[#This Row],[Aplicación]],14,1)</f>
        <v>2</v>
      </c>
      <c r="R3416" s="35" t="s">
        <v>265</v>
      </c>
      <c r="S3416" s="57" t="str">
        <f>MID(Tabla1[[#This Row],[Aplicación]],6,2)</f>
        <v>11</v>
      </c>
      <c r="T3416" s="54" t="str">
        <f>VLOOKUP(Tabla1[[#This Row],[AREA]],Hoja1!A:B,2,FALSE)</f>
        <v>11. Salud pública y seguridad ciudadana</v>
      </c>
      <c r="U3416" s="57" t="str">
        <f>MID(Tabla1[[#This Row],[Aplicación]],9,4)</f>
        <v>1361</v>
      </c>
      <c r="V3416" s="54" t="str">
        <f>VLOOKUP(Tabla1[[#This Row],[PROGRAMA]],Hoja1!A:B,2,FALSE)</f>
        <v>1361. Prevención y extinción de incencios</v>
      </c>
      <c r="W3416" s="57" t="str">
        <f>MID(Tabla1[[#This Row],[Aplicación]],14,2)</f>
        <v>22</v>
      </c>
      <c r="X3416" s="57" t="str">
        <f>MID(Tabla1[[#This Row],[Aplicación]],14,6)</f>
        <v>22199</v>
      </c>
    </row>
    <row r="3417" spans="1:24" x14ac:dyDescent="0.25">
      <c r="A3417" s="60">
        <v>220240044415</v>
      </c>
      <c r="B3417" s="43" t="s">
        <v>390</v>
      </c>
      <c r="C3417" s="61">
        <v>45562</v>
      </c>
      <c r="D3417" s="60">
        <v>22024006717</v>
      </c>
      <c r="E3417" s="43" t="s">
        <v>1296</v>
      </c>
      <c r="F3417" s="62">
        <v>3025</v>
      </c>
      <c r="G3417" s="43" t="s">
        <v>6124</v>
      </c>
      <c r="H3417" s="43" t="s">
        <v>6125</v>
      </c>
      <c r="I3417" s="69" t="s">
        <v>2930</v>
      </c>
      <c r="J3417" s="43" t="s">
        <v>996</v>
      </c>
      <c r="K3417" s="43" t="s">
        <v>398</v>
      </c>
      <c r="L3417" s="43" t="s">
        <v>413</v>
      </c>
      <c r="M3417" s="43" t="s">
        <v>585</v>
      </c>
      <c r="N3417" s="43" t="s">
        <v>539</v>
      </c>
      <c r="O3417" s="68" t="s">
        <v>326</v>
      </c>
      <c r="P3417" s="68" t="s">
        <v>4838</v>
      </c>
      <c r="Q3417" s="57" t="str">
        <f>MID(Tabla1[[#This Row],[Aplicación]],14,1)</f>
        <v>2</v>
      </c>
      <c r="R3417" s="35" t="s">
        <v>265</v>
      </c>
      <c r="S3417" s="57" t="str">
        <f>MID(Tabla1[[#This Row],[Aplicación]],6,2)</f>
        <v>11</v>
      </c>
      <c r="T3417" s="54" t="str">
        <f>VLOOKUP(Tabla1[[#This Row],[AREA]],Hoja1!A:B,2,FALSE)</f>
        <v>11. Salud pública y seguridad ciudadana</v>
      </c>
      <c r="U3417" s="57" t="str">
        <f>MID(Tabla1[[#This Row],[Aplicación]],9,4)</f>
        <v>1361</v>
      </c>
      <c r="V3417" s="54" t="str">
        <f>VLOOKUP(Tabla1[[#This Row],[PROGRAMA]],Hoja1!A:B,2,FALSE)</f>
        <v>1361. Prevención y extinción de incencios</v>
      </c>
      <c r="W3417" s="57" t="str">
        <f>MID(Tabla1[[#This Row],[Aplicación]],14,2)</f>
        <v>22</v>
      </c>
      <c r="X3417" s="57" t="str">
        <f>MID(Tabla1[[#This Row],[Aplicación]],14,6)</f>
        <v>22199</v>
      </c>
    </row>
    <row r="3418" spans="1:24" x14ac:dyDescent="0.25">
      <c r="A3418" s="60">
        <v>220240019350</v>
      </c>
      <c r="B3418" s="43" t="s">
        <v>390</v>
      </c>
      <c r="C3418" s="61">
        <v>45433</v>
      </c>
      <c r="D3418" s="60">
        <v>22024004570</v>
      </c>
      <c r="E3418" s="43" t="s">
        <v>3739</v>
      </c>
      <c r="F3418" s="62">
        <v>843.02</v>
      </c>
      <c r="G3418" s="43" t="s">
        <v>3740</v>
      </c>
      <c r="H3418" s="43" t="s">
        <v>3741</v>
      </c>
      <c r="I3418" s="69" t="s">
        <v>2930</v>
      </c>
      <c r="J3418" s="43" t="s">
        <v>3742</v>
      </c>
      <c r="K3418" s="43" t="s">
        <v>537</v>
      </c>
      <c r="L3418" s="43" t="s">
        <v>399</v>
      </c>
      <c r="M3418" s="43" t="s">
        <v>585</v>
      </c>
      <c r="N3418" s="43" t="s">
        <v>539</v>
      </c>
      <c r="O3418" s="68" t="s">
        <v>326</v>
      </c>
      <c r="P3418" s="68" t="s">
        <v>2931</v>
      </c>
      <c r="Q3418" s="57" t="s">
        <v>2932</v>
      </c>
      <c r="R3418" s="35" t="s">
        <v>265</v>
      </c>
      <c r="S3418" s="57" t="str">
        <f>MID(Tabla1[[#This Row],[Aplicación]],6,2)</f>
        <v>11</v>
      </c>
      <c r="T3418" s="54" t="str">
        <f>VLOOKUP(Tabla1[[#This Row],[AREA]],Hoja1!A:B,2,FALSE)</f>
        <v>11. Salud pública y seguridad ciudadana</v>
      </c>
      <c r="U3418" s="57" t="str">
        <f>MID(Tabla1[[#This Row],[Aplicación]],9,4)</f>
        <v>1361</v>
      </c>
      <c r="V3418" s="54" t="str">
        <f>VLOOKUP(Tabla1[[#This Row],[PROGRAMA]],Hoja1!A:B,2,FALSE)</f>
        <v>1361. Prevención y extinción de incencios</v>
      </c>
      <c r="W3418" s="57" t="str">
        <f>MID(Tabla1[[#This Row],[Aplicación]],14,2)</f>
        <v>22</v>
      </c>
      <c r="X3418" s="57" t="str">
        <f>MID(Tabla1[[#This Row],[Aplicación]],14,6)</f>
        <v>22699</v>
      </c>
    </row>
    <row r="3419" spans="1:24" x14ac:dyDescent="0.25">
      <c r="A3419" s="60">
        <v>220239000778</v>
      </c>
      <c r="B3419" s="43" t="s">
        <v>390</v>
      </c>
      <c r="C3419" s="61">
        <v>45292</v>
      </c>
      <c r="D3419" s="60">
        <v>22024001223</v>
      </c>
      <c r="E3419" s="43" t="s">
        <v>1273</v>
      </c>
      <c r="F3419" s="62">
        <v>62149.84</v>
      </c>
      <c r="G3419" s="43" t="s">
        <v>559</v>
      </c>
      <c r="H3419" s="43" t="s">
        <v>1658</v>
      </c>
      <c r="I3419" s="69">
        <v>220</v>
      </c>
      <c r="J3419" s="43" t="s">
        <v>398</v>
      </c>
      <c r="K3419" s="43" t="s">
        <v>398</v>
      </c>
      <c r="L3419" s="43" t="s">
        <v>399</v>
      </c>
      <c r="M3419" s="43" t="s">
        <v>395</v>
      </c>
      <c r="N3419" s="43" t="s">
        <v>396</v>
      </c>
      <c r="O3419" s="52" t="s">
        <v>321</v>
      </c>
      <c r="P3419" s="63" t="s">
        <v>276</v>
      </c>
      <c r="Q3419" s="57" t="str">
        <f>MID(Tabla1[[#This Row],[Aplicación]],14,1)</f>
        <v>2</v>
      </c>
      <c r="R3419" s="35" t="s">
        <v>265</v>
      </c>
      <c r="S3419" s="57" t="str">
        <f>MID(Tabla1[[#This Row],[Aplicación]],6,2)</f>
        <v>11</v>
      </c>
      <c r="T3419" s="54" t="str">
        <f>VLOOKUP(Tabla1[[#This Row],[AREA]],Hoja1!A:B,2,FALSE)</f>
        <v>11. Salud pública y seguridad ciudadana</v>
      </c>
      <c r="U3419" s="57" t="str">
        <f>MID(Tabla1[[#This Row],[Aplicación]],9,4)</f>
        <v>1361</v>
      </c>
      <c r="V3419" s="54" t="str">
        <f>VLOOKUP(Tabla1[[#This Row],[PROGRAMA]],Hoja1!A:B,2,FALSE)</f>
        <v>1361. Prevención y extinción de incencios</v>
      </c>
      <c r="W3419" s="57" t="str">
        <f>MID(Tabla1[[#This Row],[Aplicación]],14,2)</f>
        <v>22</v>
      </c>
      <c r="X3419" s="57" t="str">
        <f>MID(Tabla1[[#This Row],[Aplicación]],14,6)</f>
        <v>22700</v>
      </c>
    </row>
    <row r="3420" spans="1:24" x14ac:dyDescent="0.25">
      <c r="A3420" s="60">
        <v>220240012547</v>
      </c>
      <c r="B3420" s="43" t="s">
        <v>390</v>
      </c>
      <c r="C3420" s="61">
        <v>45407</v>
      </c>
      <c r="D3420" s="60">
        <v>22024004115</v>
      </c>
      <c r="E3420" s="43" t="s">
        <v>1273</v>
      </c>
      <c r="F3420" s="62">
        <v>902.48</v>
      </c>
      <c r="G3420" s="43" t="s">
        <v>18</v>
      </c>
      <c r="H3420" s="43" t="s">
        <v>4336</v>
      </c>
      <c r="I3420" s="69" t="s">
        <v>2930</v>
      </c>
      <c r="J3420" s="43" t="s">
        <v>398</v>
      </c>
      <c r="K3420" s="43" t="s">
        <v>398</v>
      </c>
      <c r="L3420" s="43" t="s">
        <v>399</v>
      </c>
      <c r="M3420" s="43" t="s">
        <v>585</v>
      </c>
      <c r="N3420" s="43" t="s">
        <v>539</v>
      </c>
      <c r="O3420" s="68" t="s">
        <v>326</v>
      </c>
      <c r="P3420" s="68" t="s">
        <v>2931</v>
      </c>
      <c r="Q3420" s="57" t="s">
        <v>2932</v>
      </c>
      <c r="R3420" s="35" t="s">
        <v>265</v>
      </c>
      <c r="S3420" s="57" t="str">
        <f>MID(Tabla1[[#This Row],[Aplicación]],6,2)</f>
        <v>11</v>
      </c>
      <c r="T3420" s="54" t="str">
        <f>VLOOKUP(Tabla1[[#This Row],[AREA]],Hoja1!A:B,2,FALSE)</f>
        <v>11. Salud pública y seguridad ciudadana</v>
      </c>
      <c r="U3420" s="57" t="str">
        <f>MID(Tabla1[[#This Row],[Aplicación]],9,4)</f>
        <v>1361</v>
      </c>
      <c r="V3420" s="54" t="str">
        <f>VLOOKUP(Tabla1[[#This Row],[PROGRAMA]],Hoja1!A:B,2,FALSE)</f>
        <v>1361. Prevención y extinción de incencios</v>
      </c>
      <c r="W3420" s="57" t="str">
        <f>MID(Tabla1[[#This Row],[Aplicación]],14,2)</f>
        <v>22</v>
      </c>
      <c r="X3420" s="57" t="str">
        <f>MID(Tabla1[[#This Row],[Aplicación]],14,6)</f>
        <v>22700</v>
      </c>
    </row>
    <row r="3421" spans="1:24" x14ac:dyDescent="0.25">
      <c r="A3421" s="60">
        <v>220240027226</v>
      </c>
      <c r="B3421" s="43" t="s">
        <v>702</v>
      </c>
      <c r="C3421" s="61">
        <v>45469</v>
      </c>
      <c r="D3421" s="60">
        <v>22024000022</v>
      </c>
      <c r="E3421" s="43" t="s">
        <v>1362</v>
      </c>
      <c r="F3421" s="62">
        <v>710.21</v>
      </c>
      <c r="G3421" s="43" t="s">
        <v>801</v>
      </c>
      <c r="H3421" s="43" t="s">
        <v>2953</v>
      </c>
      <c r="I3421" s="69" t="s">
        <v>2934</v>
      </c>
      <c r="J3421" s="43" t="s">
        <v>398</v>
      </c>
      <c r="K3421" s="43" t="s">
        <v>398</v>
      </c>
      <c r="L3421" s="43" t="s">
        <v>399</v>
      </c>
      <c r="M3421" s="43" t="s">
        <v>395</v>
      </c>
      <c r="N3421" s="43" t="s">
        <v>396</v>
      </c>
      <c r="O3421" s="68" t="s">
        <v>325</v>
      </c>
      <c r="P3421" s="68" t="s">
        <v>2931</v>
      </c>
      <c r="Q3421" s="57" t="s">
        <v>2932</v>
      </c>
      <c r="R3421" s="35" t="s">
        <v>265</v>
      </c>
      <c r="S3421" s="57" t="str">
        <f>MID(Tabla1[[#This Row],[Aplicación]],6,2)</f>
        <v>11</v>
      </c>
      <c r="T3421" s="54" t="str">
        <f>VLOOKUP(Tabla1[[#This Row],[AREA]],Hoja1!A:B,2,FALSE)</f>
        <v>11. Salud pública y seguridad ciudadana</v>
      </c>
      <c r="U3421" s="57" t="str">
        <f>MID(Tabla1[[#This Row],[Aplicación]],9,4)</f>
        <v>1361</v>
      </c>
      <c r="V3421" s="54" t="str">
        <f>VLOOKUP(Tabla1[[#This Row],[PROGRAMA]],Hoja1!A:B,2,FALSE)</f>
        <v>1361. Prevención y extinción de incencios</v>
      </c>
      <c r="W3421" s="57" t="str">
        <f>MID(Tabla1[[#This Row],[Aplicación]],14,2)</f>
        <v>21</v>
      </c>
      <c r="X3421" s="57" t="str">
        <f>MID(Tabla1[[#This Row],[Aplicación]],14,6)</f>
        <v>214</v>
      </c>
    </row>
    <row r="3422" spans="1:24" x14ac:dyDescent="0.25">
      <c r="A3422" s="60">
        <v>220240027228</v>
      </c>
      <c r="B3422" s="43" t="s">
        <v>702</v>
      </c>
      <c r="C3422" s="61">
        <v>45469</v>
      </c>
      <c r="D3422" s="60">
        <v>22024000022</v>
      </c>
      <c r="E3422" s="43" t="s">
        <v>1362</v>
      </c>
      <c r="F3422" s="62">
        <v>28.65</v>
      </c>
      <c r="G3422" s="43" t="s">
        <v>801</v>
      </c>
      <c r="H3422" s="43" t="s">
        <v>2954</v>
      </c>
      <c r="I3422" s="69" t="s">
        <v>2934</v>
      </c>
      <c r="J3422" s="43" t="s">
        <v>398</v>
      </c>
      <c r="K3422" s="43" t="s">
        <v>398</v>
      </c>
      <c r="L3422" s="43" t="s">
        <v>399</v>
      </c>
      <c r="M3422" s="43" t="s">
        <v>395</v>
      </c>
      <c r="N3422" s="43" t="s">
        <v>396</v>
      </c>
      <c r="O3422" s="68" t="s">
        <v>325</v>
      </c>
      <c r="P3422" s="68" t="s">
        <v>2931</v>
      </c>
      <c r="Q3422" s="57" t="s">
        <v>2932</v>
      </c>
      <c r="R3422" s="35" t="s">
        <v>265</v>
      </c>
      <c r="S3422" s="57" t="str">
        <f>MID(Tabla1[[#This Row],[Aplicación]],6,2)</f>
        <v>11</v>
      </c>
      <c r="T3422" s="54" t="str">
        <f>VLOOKUP(Tabla1[[#This Row],[AREA]],Hoja1!A:B,2,FALSE)</f>
        <v>11. Salud pública y seguridad ciudadana</v>
      </c>
      <c r="U3422" s="57" t="str">
        <f>MID(Tabla1[[#This Row],[Aplicación]],9,4)</f>
        <v>1361</v>
      </c>
      <c r="V3422" s="54" t="str">
        <f>VLOOKUP(Tabla1[[#This Row],[PROGRAMA]],Hoja1!A:B,2,FALSE)</f>
        <v>1361. Prevención y extinción de incencios</v>
      </c>
      <c r="W3422" s="57" t="str">
        <f>MID(Tabla1[[#This Row],[Aplicación]],14,2)</f>
        <v>21</v>
      </c>
      <c r="X3422" s="57" t="str">
        <f>MID(Tabla1[[#This Row],[Aplicación]],14,6)</f>
        <v>214</v>
      </c>
    </row>
    <row r="3423" spans="1:24" x14ac:dyDescent="0.25">
      <c r="A3423" s="60">
        <v>220240027238</v>
      </c>
      <c r="B3423" s="43" t="s">
        <v>702</v>
      </c>
      <c r="C3423" s="61">
        <v>45469</v>
      </c>
      <c r="D3423" s="60">
        <v>22024000022</v>
      </c>
      <c r="E3423" s="43" t="s">
        <v>1362</v>
      </c>
      <c r="F3423" s="62">
        <v>29.51</v>
      </c>
      <c r="G3423" s="43" t="s">
        <v>801</v>
      </c>
      <c r="H3423" s="43" t="s">
        <v>2955</v>
      </c>
      <c r="I3423" s="69" t="s">
        <v>2934</v>
      </c>
      <c r="J3423" s="43" t="s">
        <v>398</v>
      </c>
      <c r="K3423" s="43" t="s">
        <v>398</v>
      </c>
      <c r="L3423" s="43" t="s">
        <v>399</v>
      </c>
      <c r="M3423" s="43" t="s">
        <v>395</v>
      </c>
      <c r="N3423" s="43" t="s">
        <v>396</v>
      </c>
      <c r="O3423" s="68" t="s">
        <v>325</v>
      </c>
      <c r="P3423" s="68" t="s">
        <v>2931</v>
      </c>
      <c r="Q3423" s="57" t="s">
        <v>2932</v>
      </c>
      <c r="R3423" s="35" t="s">
        <v>265</v>
      </c>
      <c r="S3423" s="57" t="str">
        <f>MID(Tabla1[[#This Row],[Aplicación]],6,2)</f>
        <v>11</v>
      </c>
      <c r="T3423" s="54" t="str">
        <f>VLOOKUP(Tabla1[[#This Row],[AREA]],Hoja1!A:B,2,FALSE)</f>
        <v>11. Salud pública y seguridad ciudadana</v>
      </c>
      <c r="U3423" s="57" t="str">
        <f>MID(Tabla1[[#This Row],[Aplicación]],9,4)</f>
        <v>1361</v>
      </c>
      <c r="V3423" s="54" t="str">
        <f>VLOOKUP(Tabla1[[#This Row],[PROGRAMA]],Hoja1!A:B,2,FALSE)</f>
        <v>1361. Prevención y extinción de incencios</v>
      </c>
      <c r="W3423" s="57" t="str">
        <f>MID(Tabla1[[#This Row],[Aplicación]],14,2)</f>
        <v>21</v>
      </c>
      <c r="X3423" s="57" t="str">
        <f>MID(Tabla1[[#This Row],[Aplicación]],14,6)</f>
        <v>214</v>
      </c>
    </row>
    <row r="3424" spans="1:24" x14ac:dyDescent="0.25">
      <c r="A3424" s="60">
        <v>220240027302</v>
      </c>
      <c r="B3424" s="43" t="s">
        <v>702</v>
      </c>
      <c r="C3424" s="61">
        <v>45469</v>
      </c>
      <c r="D3424" s="60">
        <v>22024000022</v>
      </c>
      <c r="E3424" s="43" t="s">
        <v>1362</v>
      </c>
      <c r="F3424" s="62">
        <v>2234.92</v>
      </c>
      <c r="G3424" s="43" t="s">
        <v>812</v>
      </c>
      <c r="H3424" s="43" t="s">
        <v>2960</v>
      </c>
      <c r="I3424" s="69" t="s">
        <v>2934</v>
      </c>
      <c r="J3424" s="43" t="s">
        <v>398</v>
      </c>
      <c r="K3424" s="43" t="s">
        <v>398</v>
      </c>
      <c r="L3424" s="43" t="s">
        <v>399</v>
      </c>
      <c r="M3424" s="43" t="s">
        <v>395</v>
      </c>
      <c r="N3424" s="43" t="s">
        <v>396</v>
      </c>
      <c r="O3424" s="68" t="s">
        <v>325</v>
      </c>
      <c r="P3424" s="68" t="s">
        <v>2931</v>
      </c>
      <c r="Q3424" s="57" t="s">
        <v>2932</v>
      </c>
      <c r="R3424" s="35" t="s">
        <v>265</v>
      </c>
      <c r="S3424" s="57" t="str">
        <f>MID(Tabla1[[#This Row],[Aplicación]],6,2)</f>
        <v>11</v>
      </c>
      <c r="T3424" s="54" t="str">
        <f>VLOOKUP(Tabla1[[#This Row],[AREA]],Hoja1!A:B,2,FALSE)</f>
        <v>11. Salud pública y seguridad ciudadana</v>
      </c>
      <c r="U3424" s="57" t="str">
        <f>MID(Tabla1[[#This Row],[Aplicación]],9,4)</f>
        <v>1361</v>
      </c>
      <c r="V3424" s="54" t="str">
        <f>VLOOKUP(Tabla1[[#This Row],[PROGRAMA]],Hoja1!A:B,2,FALSE)</f>
        <v>1361. Prevención y extinción de incencios</v>
      </c>
      <c r="W3424" s="57" t="str">
        <f>MID(Tabla1[[#This Row],[Aplicación]],14,2)</f>
        <v>21</v>
      </c>
      <c r="X3424" s="57" t="str">
        <f>MID(Tabla1[[#This Row],[Aplicación]],14,6)</f>
        <v>214</v>
      </c>
    </row>
    <row r="3425" spans="1:24" x14ac:dyDescent="0.25">
      <c r="A3425" s="60">
        <v>220240022107</v>
      </c>
      <c r="B3425" s="43" t="s">
        <v>702</v>
      </c>
      <c r="C3425" s="61">
        <v>45441</v>
      </c>
      <c r="D3425" s="60">
        <v>22024000022</v>
      </c>
      <c r="E3425" s="43" t="s">
        <v>1362</v>
      </c>
      <c r="F3425" s="62">
        <v>821.93</v>
      </c>
      <c r="G3425" s="43" t="s">
        <v>812</v>
      </c>
      <c r="H3425" s="43" t="s">
        <v>3570</v>
      </c>
      <c r="I3425" s="69" t="s">
        <v>2934</v>
      </c>
      <c r="J3425" s="43" t="s">
        <v>398</v>
      </c>
      <c r="K3425" s="43" t="s">
        <v>398</v>
      </c>
      <c r="L3425" s="43" t="s">
        <v>399</v>
      </c>
      <c r="M3425" s="43" t="s">
        <v>395</v>
      </c>
      <c r="N3425" s="43" t="s">
        <v>396</v>
      </c>
      <c r="O3425" s="68" t="s">
        <v>325</v>
      </c>
      <c r="P3425" s="68" t="s">
        <v>2931</v>
      </c>
      <c r="Q3425" s="57" t="s">
        <v>2932</v>
      </c>
      <c r="R3425" s="35" t="s">
        <v>265</v>
      </c>
      <c r="S3425" s="57" t="str">
        <f>MID(Tabla1[[#This Row],[Aplicación]],6,2)</f>
        <v>11</v>
      </c>
      <c r="T3425" s="54" t="str">
        <f>VLOOKUP(Tabla1[[#This Row],[AREA]],Hoja1!A:B,2,FALSE)</f>
        <v>11. Salud pública y seguridad ciudadana</v>
      </c>
      <c r="U3425" s="57" t="str">
        <f>MID(Tabla1[[#This Row],[Aplicación]],9,4)</f>
        <v>1361</v>
      </c>
      <c r="V3425" s="54" t="str">
        <f>VLOOKUP(Tabla1[[#This Row],[PROGRAMA]],Hoja1!A:B,2,FALSE)</f>
        <v>1361. Prevención y extinción de incencios</v>
      </c>
      <c r="W3425" s="57" t="str">
        <f>MID(Tabla1[[#This Row],[Aplicación]],14,2)</f>
        <v>21</v>
      </c>
      <c r="X3425" s="57" t="str">
        <f>MID(Tabla1[[#This Row],[Aplicación]],14,6)</f>
        <v>214</v>
      </c>
    </row>
    <row r="3426" spans="1:24" x14ac:dyDescent="0.25">
      <c r="A3426" s="60">
        <v>220240013632</v>
      </c>
      <c r="B3426" s="43" t="s">
        <v>702</v>
      </c>
      <c r="C3426" s="61">
        <v>45412</v>
      </c>
      <c r="D3426" s="60">
        <v>22024000022</v>
      </c>
      <c r="E3426" s="43" t="s">
        <v>1362</v>
      </c>
      <c r="F3426" s="62">
        <v>1140.8599999999999</v>
      </c>
      <c r="G3426" s="43" t="s">
        <v>801</v>
      </c>
      <c r="H3426" s="43" t="s">
        <v>4189</v>
      </c>
      <c r="I3426" s="69" t="s">
        <v>2934</v>
      </c>
      <c r="J3426" s="43" t="s">
        <v>398</v>
      </c>
      <c r="K3426" s="43" t="s">
        <v>398</v>
      </c>
      <c r="L3426" s="43" t="s">
        <v>399</v>
      </c>
      <c r="M3426" s="43" t="s">
        <v>395</v>
      </c>
      <c r="N3426" s="43" t="s">
        <v>396</v>
      </c>
      <c r="O3426" s="68" t="s">
        <v>325</v>
      </c>
      <c r="P3426" s="68" t="s">
        <v>2931</v>
      </c>
      <c r="Q3426" s="57" t="s">
        <v>2932</v>
      </c>
      <c r="R3426" s="35" t="s">
        <v>265</v>
      </c>
      <c r="S3426" s="57" t="str">
        <f>MID(Tabla1[[#This Row],[Aplicación]],6,2)</f>
        <v>11</v>
      </c>
      <c r="T3426" s="54" t="str">
        <f>VLOOKUP(Tabla1[[#This Row],[AREA]],Hoja1!A:B,2,FALSE)</f>
        <v>11. Salud pública y seguridad ciudadana</v>
      </c>
      <c r="U3426" s="57" t="str">
        <f>MID(Tabla1[[#This Row],[Aplicación]],9,4)</f>
        <v>1361</v>
      </c>
      <c r="V3426" s="54" t="str">
        <f>VLOOKUP(Tabla1[[#This Row],[PROGRAMA]],Hoja1!A:B,2,FALSE)</f>
        <v>1361. Prevención y extinción de incencios</v>
      </c>
      <c r="W3426" s="57" t="str">
        <f>MID(Tabla1[[#This Row],[Aplicación]],14,2)</f>
        <v>21</v>
      </c>
      <c r="X3426" s="57" t="str">
        <f>MID(Tabla1[[#This Row],[Aplicación]],14,6)</f>
        <v>214</v>
      </c>
    </row>
    <row r="3427" spans="1:24" x14ac:dyDescent="0.25">
      <c r="A3427" s="60">
        <v>220240013500</v>
      </c>
      <c r="B3427" s="43" t="s">
        <v>702</v>
      </c>
      <c r="C3427" s="61">
        <v>45412</v>
      </c>
      <c r="D3427" s="60">
        <v>22024000022</v>
      </c>
      <c r="E3427" s="43" t="s">
        <v>1362</v>
      </c>
      <c r="F3427" s="62">
        <v>1138.56</v>
      </c>
      <c r="G3427" s="43" t="s">
        <v>801</v>
      </c>
      <c r="H3427" s="43" t="s">
        <v>4190</v>
      </c>
      <c r="I3427" s="69" t="s">
        <v>2934</v>
      </c>
      <c r="J3427" s="43" t="s">
        <v>398</v>
      </c>
      <c r="K3427" s="43" t="s">
        <v>398</v>
      </c>
      <c r="L3427" s="43" t="s">
        <v>399</v>
      </c>
      <c r="M3427" s="43" t="s">
        <v>395</v>
      </c>
      <c r="N3427" s="43" t="s">
        <v>396</v>
      </c>
      <c r="O3427" s="68" t="s">
        <v>325</v>
      </c>
      <c r="P3427" s="68" t="s">
        <v>2931</v>
      </c>
      <c r="Q3427" s="57" t="s">
        <v>2932</v>
      </c>
      <c r="R3427" s="35" t="s">
        <v>265</v>
      </c>
      <c r="S3427" s="57" t="str">
        <f>MID(Tabla1[[#This Row],[Aplicación]],6,2)</f>
        <v>11</v>
      </c>
      <c r="T3427" s="54" t="str">
        <f>VLOOKUP(Tabla1[[#This Row],[AREA]],Hoja1!A:B,2,FALSE)</f>
        <v>11. Salud pública y seguridad ciudadana</v>
      </c>
      <c r="U3427" s="57" t="str">
        <f>MID(Tabla1[[#This Row],[Aplicación]],9,4)</f>
        <v>1361</v>
      </c>
      <c r="V3427" s="54" t="str">
        <f>VLOOKUP(Tabla1[[#This Row],[PROGRAMA]],Hoja1!A:B,2,FALSE)</f>
        <v>1361. Prevención y extinción de incencios</v>
      </c>
      <c r="W3427" s="57" t="str">
        <f>MID(Tabla1[[#This Row],[Aplicación]],14,2)</f>
        <v>21</v>
      </c>
      <c r="X3427" s="57" t="str">
        <f>MID(Tabla1[[#This Row],[Aplicación]],14,6)</f>
        <v>214</v>
      </c>
    </row>
    <row r="3428" spans="1:24" x14ac:dyDescent="0.25">
      <c r="A3428" s="60">
        <v>220240008998</v>
      </c>
      <c r="B3428" s="43" t="s">
        <v>702</v>
      </c>
      <c r="C3428" s="61">
        <v>45383</v>
      </c>
      <c r="D3428" s="60">
        <v>22024000022</v>
      </c>
      <c r="E3428" s="43" t="s">
        <v>1362</v>
      </c>
      <c r="F3428" s="62">
        <v>2400.54</v>
      </c>
      <c r="G3428" s="43" t="s">
        <v>797</v>
      </c>
      <c r="H3428" s="43" t="s">
        <v>4787</v>
      </c>
      <c r="I3428" s="69" t="s">
        <v>2934</v>
      </c>
      <c r="J3428" s="43" t="s">
        <v>798</v>
      </c>
      <c r="K3428" s="43" t="s">
        <v>398</v>
      </c>
      <c r="L3428" s="43" t="s">
        <v>399</v>
      </c>
      <c r="M3428" s="43" t="s">
        <v>395</v>
      </c>
      <c r="N3428" s="43" t="s">
        <v>396</v>
      </c>
      <c r="O3428" s="68" t="s">
        <v>325</v>
      </c>
      <c r="P3428" s="68" t="s">
        <v>2931</v>
      </c>
      <c r="Q3428" s="57" t="s">
        <v>2932</v>
      </c>
      <c r="R3428" s="35" t="s">
        <v>265</v>
      </c>
      <c r="S3428" s="57" t="str">
        <f>MID(Tabla1[[#This Row],[Aplicación]],6,2)</f>
        <v>11</v>
      </c>
      <c r="T3428" s="54" t="str">
        <f>VLOOKUP(Tabla1[[#This Row],[AREA]],Hoja1!A:B,2,FALSE)</f>
        <v>11. Salud pública y seguridad ciudadana</v>
      </c>
      <c r="U3428" s="57" t="str">
        <f>MID(Tabla1[[#This Row],[Aplicación]],9,4)</f>
        <v>1361</v>
      </c>
      <c r="V3428" s="54" t="str">
        <f>VLOOKUP(Tabla1[[#This Row],[PROGRAMA]],Hoja1!A:B,2,FALSE)</f>
        <v>1361. Prevención y extinción de incencios</v>
      </c>
      <c r="W3428" s="57" t="str">
        <f>MID(Tabla1[[#This Row],[Aplicación]],14,2)</f>
        <v>21</v>
      </c>
      <c r="X3428" s="57" t="str">
        <f>MID(Tabla1[[#This Row],[Aplicación]],14,6)</f>
        <v>214</v>
      </c>
    </row>
    <row r="3429" spans="1:24" x14ac:dyDescent="0.25">
      <c r="A3429" s="60">
        <v>220240041467</v>
      </c>
      <c r="B3429" s="43" t="s">
        <v>702</v>
      </c>
      <c r="C3429" s="61">
        <v>45538</v>
      </c>
      <c r="D3429" s="60">
        <v>22024000022</v>
      </c>
      <c r="E3429" s="43" t="s">
        <v>1362</v>
      </c>
      <c r="F3429" s="62">
        <v>2.23</v>
      </c>
      <c r="G3429" s="43" t="s">
        <v>797</v>
      </c>
      <c r="H3429" s="43" t="s">
        <v>5681</v>
      </c>
      <c r="I3429" s="69">
        <v>300</v>
      </c>
      <c r="J3429" s="43" t="s">
        <v>798</v>
      </c>
      <c r="K3429" s="43" t="s">
        <v>398</v>
      </c>
      <c r="L3429" s="43" t="s">
        <v>399</v>
      </c>
      <c r="M3429" s="43" t="s">
        <v>395</v>
      </c>
      <c r="N3429" s="43" t="s">
        <v>396</v>
      </c>
      <c r="O3429" s="68" t="s">
        <v>325</v>
      </c>
      <c r="P3429" s="68" t="s">
        <v>4838</v>
      </c>
      <c r="Q3429" s="57" t="str">
        <f>MID(Tabla1[[#This Row],[Aplicación]],14,1)</f>
        <v>2</v>
      </c>
      <c r="R3429" s="35" t="s">
        <v>265</v>
      </c>
      <c r="S3429" s="57" t="str">
        <f>MID(Tabla1[[#This Row],[Aplicación]],6,2)</f>
        <v>11</v>
      </c>
      <c r="T3429" s="54" t="str">
        <f>VLOOKUP(Tabla1[[#This Row],[AREA]],Hoja1!A:B,2,FALSE)</f>
        <v>11. Salud pública y seguridad ciudadana</v>
      </c>
      <c r="U3429" s="57" t="str">
        <f>MID(Tabla1[[#This Row],[Aplicación]],9,4)</f>
        <v>1361</v>
      </c>
      <c r="V3429" s="54" t="str">
        <f>VLOOKUP(Tabla1[[#This Row],[PROGRAMA]],Hoja1!A:B,2,FALSE)</f>
        <v>1361. Prevención y extinción de incencios</v>
      </c>
      <c r="W3429" s="57" t="str">
        <f>MID(Tabla1[[#This Row],[Aplicación]],14,2)</f>
        <v>21</v>
      </c>
      <c r="X3429" s="57" t="str">
        <f>MID(Tabla1[[#This Row],[Aplicación]],14,6)</f>
        <v>214</v>
      </c>
    </row>
    <row r="3430" spans="1:24" x14ac:dyDescent="0.25">
      <c r="A3430" s="60">
        <v>220240042921</v>
      </c>
      <c r="B3430" s="43" t="s">
        <v>390</v>
      </c>
      <c r="C3430" s="61">
        <v>45554</v>
      </c>
      <c r="D3430" s="60">
        <v>22024006657</v>
      </c>
      <c r="E3430" s="43" t="s">
        <v>1362</v>
      </c>
      <c r="F3430" s="62">
        <v>4314.62</v>
      </c>
      <c r="G3430" s="43" t="s">
        <v>6191</v>
      </c>
      <c r="H3430" s="43" t="s">
        <v>6192</v>
      </c>
      <c r="I3430" s="69" t="s">
        <v>2930</v>
      </c>
      <c r="J3430" s="43" t="s">
        <v>393</v>
      </c>
      <c r="K3430" s="43" t="s">
        <v>393</v>
      </c>
      <c r="L3430" s="43" t="s">
        <v>399</v>
      </c>
      <c r="M3430" s="43" t="s">
        <v>585</v>
      </c>
      <c r="N3430" s="43" t="s">
        <v>539</v>
      </c>
      <c r="O3430" s="68" t="s">
        <v>326</v>
      </c>
      <c r="P3430" s="68" t="s">
        <v>4838</v>
      </c>
      <c r="Q3430" s="57" t="str">
        <f>MID(Tabla1[[#This Row],[Aplicación]],14,1)</f>
        <v>2</v>
      </c>
      <c r="R3430" s="35" t="s">
        <v>265</v>
      </c>
      <c r="S3430" s="57" t="str">
        <f>MID(Tabla1[[#This Row],[Aplicación]],6,2)</f>
        <v>11</v>
      </c>
      <c r="T3430" s="54" t="str">
        <f>VLOOKUP(Tabla1[[#This Row],[AREA]],Hoja1!A:B,2,FALSE)</f>
        <v>11. Salud pública y seguridad ciudadana</v>
      </c>
      <c r="U3430" s="57" t="str">
        <f>MID(Tabla1[[#This Row],[Aplicación]],9,4)</f>
        <v>1361</v>
      </c>
      <c r="V3430" s="54" t="str">
        <f>VLOOKUP(Tabla1[[#This Row],[PROGRAMA]],Hoja1!A:B,2,FALSE)</f>
        <v>1361. Prevención y extinción de incencios</v>
      </c>
      <c r="W3430" s="57" t="str">
        <f>MID(Tabla1[[#This Row],[Aplicación]],14,2)</f>
        <v>21</v>
      </c>
      <c r="X3430" s="57" t="str">
        <f>MID(Tabla1[[#This Row],[Aplicación]],14,6)</f>
        <v>214</v>
      </c>
    </row>
    <row r="3431" spans="1:24" x14ac:dyDescent="0.25">
      <c r="A3431" s="60">
        <v>220240042924</v>
      </c>
      <c r="B3431" s="43" t="s">
        <v>390</v>
      </c>
      <c r="C3431" s="61">
        <v>45554</v>
      </c>
      <c r="D3431" s="60">
        <v>22024006682</v>
      </c>
      <c r="E3431" s="43" t="s">
        <v>1362</v>
      </c>
      <c r="F3431" s="62">
        <v>3292.41</v>
      </c>
      <c r="G3431" s="43" t="s">
        <v>4287</v>
      </c>
      <c r="H3431" s="43" t="s">
        <v>6215</v>
      </c>
      <c r="I3431" s="69" t="s">
        <v>2930</v>
      </c>
      <c r="J3431" s="43" t="s">
        <v>4289</v>
      </c>
      <c r="K3431" s="43" t="s">
        <v>393</v>
      </c>
      <c r="L3431" s="43" t="s">
        <v>399</v>
      </c>
      <c r="M3431" s="43" t="s">
        <v>585</v>
      </c>
      <c r="N3431" s="43" t="s">
        <v>539</v>
      </c>
      <c r="O3431" s="68" t="s">
        <v>326</v>
      </c>
      <c r="P3431" s="68" t="s">
        <v>4838</v>
      </c>
      <c r="Q3431" s="57" t="str">
        <f>MID(Tabla1[[#This Row],[Aplicación]],14,1)</f>
        <v>2</v>
      </c>
      <c r="R3431" s="35" t="s">
        <v>265</v>
      </c>
      <c r="S3431" s="57" t="str">
        <f>MID(Tabla1[[#This Row],[Aplicación]],6,2)</f>
        <v>11</v>
      </c>
      <c r="T3431" s="54" t="str">
        <f>VLOOKUP(Tabla1[[#This Row],[AREA]],Hoja1!A:B,2,FALSE)</f>
        <v>11. Salud pública y seguridad ciudadana</v>
      </c>
      <c r="U3431" s="57" t="str">
        <f>MID(Tabla1[[#This Row],[Aplicación]],9,4)</f>
        <v>1361</v>
      </c>
      <c r="V3431" s="54" t="str">
        <f>VLOOKUP(Tabla1[[#This Row],[PROGRAMA]],Hoja1!A:B,2,FALSE)</f>
        <v>1361. Prevención y extinción de incencios</v>
      </c>
      <c r="W3431" s="57" t="str">
        <f>MID(Tabla1[[#This Row],[Aplicación]],14,2)</f>
        <v>21</v>
      </c>
      <c r="X3431" s="57" t="str">
        <f>MID(Tabla1[[#This Row],[Aplicación]],14,6)</f>
        <v>214</v>
      </c>
    </row>
    <row r="3432" spans="1:24" x14ac:dyDescent="0.25">
      <c r="A3432" s="60">
        <v>220240042925</v>
      </c>
      <c r="B3432" s="43" t="s">
        <v>390</v>
      </c>
      <c r="C3432" s="61">
        <v>45554</v>
      </c>
      <c r="D3432" s="60">
        <v>22024006684</v>
      </c>
      <c r="E3432" s="43" t="s">
        <v>1362</v>
      </c>
      <c r="F3432" s="62">
        <v>3292.41</v>
      </c>
      <c r="G3432" s="43" t="s">
        <v>4287</v>
      </c>
      <c r="H3432" s="43" t="s">
        <v>6216</v>
      </c>
      <c r="I3432" s="69" t="s">
        <v>2930</v>
      </c>
      <c r="J3432" s="43" t="s">
        <v>4289</v>
      </c>
      <c r="K3432" s="43" t="s">
        <v>393</v>
      </c>
      <c r="L3432" s="43" t="s">
        <v>399</v>
      </c>
      <c r="M3432" s="43" t="s">
        <v>585</v>
      </c>
      <c r="N3432" s="43" t="s">
        <v>539</v>
      </c>
      <c r="O3432" s="68" t="s">
        <v>326</v>
      </c>
      <c r="P3432" s="68" t="s">
        <v>4838</v>
      </c>
      <c r="Q3432" s="57" t="str">
        <f>MID(Tabla1[[#This Row],[Aplicación]],14,1)</f>
        <v>2</v>
      </c>
      <c r="R3432" s="35" t="s">
        <v>265</v>
      </c>
      <c r="S3432" s="57" t="str">
        <f>MID(Tabla1[[#This Row],[Aplicación]],6,2)</f>
        <v>11</v>
      </c>
      <c r="T3432" s="54" t="str">
        <f>VLOOKUP(Tabla1[[#This Row],[AREA]],Hoja1!A:B,2,FALSE)</f>
        <v>11. Salud pública y seguridad ciudadana</v>
      </c>
      <c r="U3432" s="57" t="str">
        <f>MID(Tabla1[[#This Row],[Aplicación]],9,4)</f>
        <v>1361</v>
      </c>
      <c r="V3432" s="54" t="str">
        <f>VLOOKUP(Tabla1[[#This Row],[PROGRAMA]],Hoja1!A:B,2,FALSE)</f>
        <v>1361. Prevención y extinción de incencios</v>
      </c>
      <c r="W3432" s="57" t="str">
        <f>MID(Tabla1[[#This Row],[Aplicación]],14,2)</f>
        <v>21</v>
      </c>
      <c r="X3432" s="57" t="str">
        <f>MID(Tabla1[[#This Row],[Aplicación]],14,6)</f>
        <v>214</v>
      </c>
    </row>
    <row r="3433" spans="1:24" x14ac:dyDescent="0.25">
      <c r="A3433" s="60">
        <v>220240000757</v>
      </c>
      <c r="B3433" s="43" t="s">
        <v>390</v>
      </c>
      <c r="C3433" s="61">
        <v>45327</v>
      </c>
      <c r="D3433" s="60">
        <v>22024000479</v>
      </c>
      <c r="E3433" s="43" t="s">
        <v>1398</v>
      </c>
      <c r="F3433" s="62">
        <v>568.64</v>
      </c>
      <c r="G3433" s="43" t="s">
        <v>378</v>
      </c>
      <c r="H3433" s="43" t="s">
        <v>2020</v>
      </c>
      <c r="I3433" s="69">
        <v>220</v>
      </c>
      <c r="J3433" s="43" t="s">
        <v>738</v>
      </c>
      <c r="K3433" s="43" t="s">
        <v>393</v>
      </c>
      <c r="L3433" s="43" t="s">
        <v>399</v>
      </c>
      <c r="M3433" s="43" t="s">
        <v>585</v>
      </c>
      <c r="N3433" s="43" t="s">
        <v>539</v>
      </c>
      <c r="O3433" s="52" t="s">
        <v>326</v>
      </c>
      <c r="P3433" s="63" t="s">
        <v>276</v>
      </c>
      <c r="Q3433" s="57" t="str">
        <f>MID(Tabla1[[#This Row],[Aplicación]],14,1)</f>
        <v>2</v>
      </c>
      <c r="R3433" s="35" t="s">
        <v>265</v>
      </c>
      <c r="S3433" s="57" t="str">
        <f>MID(Tabla1[[#This Row],[Aplicación]],6,2)</f>
        <v>11</v>
      </c>
      <c r="T3433" s="54" t="str">
        <f>VLOOKUP(Tabla1[[#This Row],[AREA]],Hoja1!A:B,2,FALSE)</f>
        <v>11. Salud pública y seguridad ciudadana</v>
      </c>
      <c r="U3433" s="57" t="str">
        <f>MID(Tabla1[[#This Row],[Aplicación]],9,4)</f>
        <v>1621</v>
      </c>
      <c r="V3433" s="54" t="str">
        <f>VLOOKUP(Tabla1[[#This Row],[PROGRAMA]],Hoja1!A:B,2,FALSE)</f>
        <v>1621. Recogida de residuos</v>
      </c>
      <c r="W3433" s="57" t="str">
        <f>MID(Tabla1[[#This Row],[Aplicación]],14,2)</f>
        <v>21</v>
      </c>
      <c r="X3433" s="57" t="str">
        <f>MID(Tabla1[[#This Row],[Aplicación]],14,6)</f>
        <v>212</v>
      </c>
    </row>
    <row r="3434" spans="1:24" x14ac:dyDescent="0.25">
      <c r="A3434" s="60">
        <v>220240000776</v>
      </c>
      <c r="B3434" s="43" t="s">
        <v>390</v>
      </c>
      <c r="C3434" s="61">
        <v>45329</v>
      </c>
      <c r="D3434" s="60">
        <v>22024000596</v>
      </c>
      <c r="E3434" s="43" t="s">
        <v>1398</v>
      </c>
      <c r="F3434" s="62">
        <v>2853.79</v>
      </c>
      <c r="G3434" s="43" t="s">
        <v>2402</v>
      </c>
      <c r="H3434" s="43" t="s">
        <v>2403</v>
      </c>
      <c r="I3434" s="69">
        <v>220</v>
      </c>
      <c r="J3434" s="43" t="s">
        <v>592</v>
      </c>
      <c r="K3434" s="43" t="s">
        <v>398</v>
      </c>
      <c r="L3434" s="43" t="s">
        <v>399</v>
      </c>
      <c r="M3434" s="43" t="s">
        <v>585</v>
      </c>
      <c r="N3434" s="43" t="s">
        <v>539</v>
      </c>
      <c r="O3434" s="52" t="s">
        <v>326</v>
      </c>
      <c r="P3434" s="63" t="s">
        <v>276</v>
      </c>
      <c r="Q3434" s="57" t="str">
        <f>MID(Tabla1[[#This Row],[Aplicación]],14,1)</f>
        <v>2</v>
      </c>
      <c r="R3434" s="35" t="s">
        <v>265</v>
      </c>
      <c r="S3434" s="57" t="str">
        <f>MID(Tabla1[[#This Row],[Aplicación]],6,2)</f>
        <v>11</v>
      </c>
      <c r="T3434" s="54" t="str">
        <f>VLOOKUP(Tabla1[[#This Row],[AREA]],Hoja1!A:B,2,FALSE)</f>
        <v>11. Salud pública y seguridad ciudadana</v>
      </c>
      <c r="U3434" s="57" t="str">
        <f>MID(Tabla1[[#This Row],[Aplicación]],9,4)</f>
        <v>1621</v>
      </c>
      <c r="V3434" s="54" t="str">
        <f>VLOOKUP(Tabla1[[#This Row],[PROGRAMA]],Hoja1!A:B,2,FALSE)</f>
        <v>1621. Recogida de residuos</v>
      </c>
      <c r="W3434" s="57" t="str">
        <f>MID(Tabla1[[#This Row],[Aplicación]],14,2)</f>
        <v>21</v>
      </c>
      <c r="X3434" s="57" t="str">
        <f>MID(Tabla1[[#This Row],[Aplicación]],14,6)</f>
        <v>212</v>
      </c>
    </row>
    <row r="3435" spans="1:24" x14ac:dyDescent="0.25">
      <c r="A3435" s="60">
        <v>220240000777</v>
      </c>
      <c r="B3435" s="43" t="s">
        <v>390</v>
      </c>
      <c r="C3435" s="61">
        <v>45329</v>
      </c>
      <c r="D3435" s="60">
        <v>22024000599</v>
      </c>
      <c r="E3435" s="43" t="s">
        <v>1398</v>
      </c>
      <c r="F3435" s="62">
        <v>3960.33</v>
      </c>
      <c r="G3435" s="43" t="s">
        <v>1112</v>
      </c>
      <c r="H3435" s="43" t="s">
        <v>2535</v>
      </c>
      <c r="I3435" s="69">
        <v>220</v>
      </c>
      <c r="J3435" s="43" t="s">
        <v>1113</v>
      </c>
      <c r="K3435" s="43" t="s">
        <v>974</v>
      </c>
      <c r="L3435" s="43" t="s">
        <v>399</v>
      </c>
      <c r="M3435" s="43" t="s">
        <v>585</v>
      </c>
      <c r="N3435" s="43" t="s">
        <v>539</v>
      </c>
      <c r="O3435" s="52" t="s">
        <v>326</v>
      </c>
      <c r="P3435" s="63" t="s">
        <v>276</v>
      </c>
      <c r="Q3435" s="57" t="str">
        <f>MID(Tabla1[[#This Row],[Aplicación]],14,1)</f>
        <v>2</v>
      </c>
      <c r="R3435" s="35" t="s">
        <v>265</v>
      </c>
      <c r="S3435" s="57" t="str">
        <f>MID(Tabla1[[#This Row],[Aplicación]],6,2)</f>
        <v>11</v>
      </c>
      <c r="T3435" s="54" t="str">
        <f>VLOOKUP(Tabla1[[#This Row],[AREA]],Hoja1!A:B,2,FALSE)</f>
        <v>11. Salud pública y seguridad ciudadana</v>
      </c>
      <c r="U3435" s="57" t="str">
        <f>MID(Tabla1[[#This Row],[Aplicación]],9,4)</f>
        <v>1621</v>
      </c>
      <c r="V3435" s="54" t="str">
        <f>VLOOKUP(Tabla1[[#This Row],[PROGRAMA]],Hoja1!A:B,2,FALSE)</f>
        <v>1621. Recogida de residuos</v>
      </c>
      <c r="W3435" s="57" t="str">
        <f>MID(Tabla1[[#This Row],[Aplicación]],14,2)</f>
        <v>21</v>
      </c>
      <c r="X3435" s="57" t="str">
        <f>MID(Tabla1[[#This Row],[Aplicación]],14,6)</f>
        <v>212</v>
      </c>
    </row>
    <row r="3436" spans="1:24" x14ac:dyDescent="0.25">
      <c r="A3436" s="60">
        <v>220240025255</v>
      </c>
      <c r="B3436" s="43" t="s">
        <v>390</v>
      </c>
      <c r="C3436" s="61">
        <v>45462</v>
      </c>
      <c r="D3436" s="60">
        <v>22024005072</v>
      </c>
      <c r="E3436" s="43" t="s">
        <v>1398</v>
      </c>
      <c r="F3436" s="62">
        <v>3758.12</v>
      </c>
      <c r="G3436" s="43" t="s">
        <v>3171</v>
      </c>
      <c r="H3436" s="43" t="s">
        <v>3172</v>
      </c>
      <c r="I3436" s="69" t="s">
        <v>2930</v>
      </c>
      <c r="J3436" s="43" t="s">
        <v>398</v>
      </c>
      <c r="K3436" s="43" t="s">
        <v>398</v>
      </c>
      <c r="L3436" s="43" t="s">
        <v>399</v>
      </c>
      <c r="M3436" s="43" t="s">
        <v>585</v>
      </c>
      <c r="N3436" s="43" t="s">
        <v>539</v>
      </c>
      <c r="O3436" s="68" t="s">
        <v>326</v>
      </c>
      <c r="P3436" s="68" t="s">
        <v>2931</v>
      </c>
      <c r="Q3436" s="57" t="s">
        <v>2932</v>
      </c>
      <c r="R3436" s="35" t="s">
        <v>265</v>
      </c>
      <c r="S3436" s="57" t="str">
        <f>MID(Tabla1[[#This Row],[Aplicación]],6,2)</f>
        <v>11</v>
      </c>
      <c r="T3436" s="54" t="str">
        <f>VLOOKUP(Tabla1[[#This Row],[AREA]],Hoja1!A:B,2,FALSE)</f>
        <v>11. Salud pública y seguridad ciudadana</v>
      </c>
      <c r="U3436" s="57" t="str">
        <f>MID(Tabla1[[#This Row],[Aplicación]],9,4)</f>
        <v>1621</v>
      </c>
      <c r="V3436" s="54" t="str">
        <f>VLOOKUP(Tabla1[[#This Row],[PROGRAMA]],Hoja1!A:B,2,FALSE)</f>
        <v>1621. Recogida de residuos</v>
      </c>
      <c r="W3436" s="57" t="str">
        <f>MID(Tabla1[[#This Row],[Aplicación]],14,2)</f>
        <v>21</v>
      </c>
      <c r="X3436" s="57" t="str">
        <f>MID(Tabla1[[#This Row],[Aplicación]],14,6)</f>
        <v>212</v>
      </c>
    </row>
    <row r="3437" spans="1:24" x14ac:dyDescent="0.25">
      <c r="A3437" s="60">
        <v>220240010980</v>
      </c>
      <c r="B3437" s="43" t="s">
        <v>390</v>
      </c>
      <c r="C3437" s="61">
        <v>45387</v>
      </c>
      <c r="D3437" s="60">
        <v>22024003943</v>
      </c>
      <c r="E3437" s="43" t="s">
        <v>1398</v>
      </c>
      <c r="F3437" s="62">
        <v>1200.01</v>
      </c>
      <c r="G3437" s="43" t="s">
        <v>4648</v>
      </c>
      <c r="H3437" s="43" t="s">
        <v>4649</v>
      </c>
      <c r="I3437" s="69" t="s">
        <v>2930</v>
      </c>
      <c r="J3437" s="43" t="s">
        <v>685</v>
      </c>
      <c r="K3437" s="43" t="s">
        <v>398</v>
      </c>
      <c r="L3437" s="43" t="s">
        <v>399</v>
      </c>
      <c r="M3437" s="43" t="s">
        <v>585</v>
      </c>
      <c r="N3437" s="43" t="s">
        <v>539</v>
      </c>
      <c r="O3437" s="68" t="s">
        <v>326</v>
      </c>
      <c r="P3437" s="68" t="s">
        <v>2931</v>
      </c>
      <c r="Q3437" s="57" t="s">
        <v>2932</v>
      </c>
      <c r="R3437" s="35" t="s">
        <v>265</v>
      </c>
      <c r="S3437" s="57" t="str">
        <f>MID(Tabla1[[#This Row],[Aplicación]],6,2)</f>
        <v>11</v>
      </c>
      <c r="T3437" s="54" t="str">
        <f>VLOOKUP(Tabla1[[#This Row],[AREA]],Hoja1!A:B,2,FALSE)</f>
        <v>11. Salud pública y seguridad ciudadana</v>
      </c>
      <c r="U3437" s="57" t="str">
        <f>MID(Tabla1[[#This Row],[Aplicación]],9,4)</f>
        <v>1621</v>
      </c>
      <c r="V3437" s="54" t="str">
        <f>VLOOKUP(Tabla1[[#This Row],[PROGRAMA]],Hoja1!A:B,2,FALSE)</f>
        <v>1621. Recogida de residuos</v>
      </c>
      <c r="W3437" s="57" t="str">
        <f>MID(Tabla1[[#This Row],[Aplicación]],14,2)</f>
        <v>21</v>
      </c>
      <c r="X3437" s="57" t="str">
        <f>MID(Tabla1[[#This Row],[Aplicación]],14,6)</f>
        <v>212</v>
      </c>
    </row>
    <row r="3438" spans="1:24" x14ac:dyDescent="0.25">
      <c r="A3438" s="60">
        <v>220240040284</v>
      </c>
      <c r="B3438" s="43" t="s">
        <v>390</v>
      </c>
      <c r="C3438" s="61">
        <v>45530</v>
      </c>
      <c r="D3438" s="60">
        <v>22024006185</v>
      </c>
      <c r="E3438" s="43" t="s">
        <v>1398</v>
      </c>
      <c r="F3438" s="62">
        <v>2761.44</v>
      </c>
      <c r="G3438" s="43" t="s">
        <v>992</v>
      </c>
      <c r="H3438" s="43" t="s">
        <v>5676</v>
      </c>
      <c r="I3438" s="69">
        <v>220</v>
      </c>
      <c r="J3438" s="43" t="s">
        <v>398</v>
      </c>
      <c r="K3438" s="43" t="s">
        <v>398</v>
      </c>
      <c r="L3438" s="43" t="s">
        <v>399</v>
      </c>
      <c r="M3438" s="43" t="s">
        <v>585</v>
      </c>
      <c r="N3438" s="43" t="s">
        <v>539</v>
      </c>
      <c r="O3438" s="68" t="s">
        <v>326</v>
      </c>
      <c r="P3438" s="68" t="s">
        <v>4838</v>
      </c>
      <c r="Q3438" s="57" t="str">
        <f>MID(Tabla1[[#This Row],[Aplicación]],14,1)</f>
        <v>2</v>
      </c>
      <c r="R3438" s="35" t="s">
        <v>265</v>
      </c>
      <c r="S3438" s="57" t="str">
        <f>MID(Tabla1[[#This Row],[Aplicación]],6,2)</f>
        <v>11</v>
      </c>
      <c r="T3438" s="54" t="str">
        <f>VLOOKUP(Tabla1[[#This Row],[AREA]],Hoja1!A:B,2,FALSE)</f>
        <v>11. Salud pública y seguridad ciudadana</v>
      </c>
      <c r="U3438" s="57" t="str">
        <f>MID(Tabla1[[#This Row],[Aplicación]],9,4)</f>
        <v>1621</v>
      </c>
      <c r="V3438" s="54" t="str">
        <f>VLOOKUP(Tabla1[[#This Row],[PROGRAMA]],Hoja1!A:B,2,FALSE)</f>
        <v>1621. Recogida de residuos</v>
      </c>
      <c r="W3438" s="57" t="str">
        <f>MID(Tabla1[[#This Row],[Aplicación]],14,2)</f>
        <v>21</v>
      </c>
      <c r="X3438" s="57" t="str">
        <f>MID(Tabla1[[#This Row],[Aplicación]],14,6)</f>
        <v>212</v>
      </c>
    </row>
    <row r="3439" spans="1:24" x14ac:dyDescent="0.25">
      <c r="A3439" s="60">
        <v>220219001005</v>
      </c>
      <c r="B3439" s="43" t="s">
        <v>390</v>
      </c>
      <c r="C3439" s="61">
        <v>45292</v>
      </c>
      <c r="D3439" s="60">
        <v>22024001783</v>
      </c>
      <c r="E3439" s="43" t="s">
        <v>1156</v>
      </c>
      <c r="F3439" s="62">
        <v>350</v>
      </c>
      <c r="G3439" s="43" t="s">
        <v>429</v>
      </c>
      <c r="H3439" s="43" t="s">
        <v>434</v>
      </c>
      <c r="I3439" s="69">
        <v>220</v>
      </c>
      <c r="J3439" s="43" t="s">
        <v>398</v>
      </c>
      <c r="K3439" s="43" t="s">
        <v>398</v>
      </c>
      <c r="L3439" s="43" t="s">
        <v>413</v>
      </c>
      <c r="M3439" s="43" t="s">
        <v>395</v>
      </c>
      <c r="N3439" s="43" t="s">
        <v>396</v>
      </c>
      <c r="O3439" s="52" t="s">
        <v>321</v>
      </c>
      <c r="P3439" s="63" t="s">
        <v>276</v>
      </c>
      <c r="Q3439" s="57" t="str">
        <f>MID(Tabla1[[#This Row],[Aplicación]],14,1)</f>
        <v>2</v>
      </c>
      <c r="R3439" s="35" t="s">
        <v>265</v>
      </c>
      <c r="S3439" s="57" t="str">
        <f>MID(Tabla1[[#This Row],[Aplicación]],6,2)</f>
        <v>11</v>
      </c>
      <c r="T3439" s="54" t="str">
        <f>VLOOKUP(Tabla1[[#This Row],[AREA]],Hoja1!A:B,2,FALSE)</f>
        <v>11. Salud pública y seguridad ciudadana</v>
      </c>
      <c r="U3439" s="57" t="str">
        <f>MID(Tabla1[[#This Row],[Aplicación]],9,4)</f>
        <v>1621</v>
      </c>
      <c r="V3439" s="54" t="str">
        <f>VLOOKUP(Tabla1[[#This Row],[PROGRAMA]],Hoja1!A:B,2,FALSE)</f>
        <v>1621. Recogida de residuos</v>
      </c>
      <c r="W3439" s="57" t="str">
        <f>MID(Tabla1[[#This Row],[Aplicación]],14,2)</f>
        <v>21</v>
      </c>
      <c r="X3439" s="57" t="str">
        <f>MID(Tabla1[[#This Row],[Aplicación]],14,6)</f>
        <v>213</v>
      </c>
    </row>
    <row r="3440" spans="1:24" x14ac:dyDescent="0.25">
      <c r="A3440" s="60">
        <v>220240004876</v>
      </c>
      <c r="B3440" s="43" t="s">
        <v>702</v>
      </c>
      <c r="C3440" s="61">
        <v>45356</v>
      </c>
      <c r="D3440" s="60">
        <v>22024001656</v>
      </c>
      <c r="E3440" s="43" t="s">
        <v>1156</v>
      </c>
      <c r="F3440" s="62">
        <v>96800</v>
      </c>
      <c r="G3440" s="43" t="s">
        <v>1612</v>
      </c>
      <c r="H3440" s="43" t="s">
        <v>1613</v>
      </c>
      <c r="I3440" s="69">
        <v>300</v>
      </c>
      <c r="J3440" s="43" t="s">
        <v>1614</v>
      </c>
      <c r="K3440" s="43" t="s">
        <v>537</v>
      </c>
      <c r="L3440" s="43" t="s">
        <v>399</v>
      </c>
      <c r="M3440" s="43" t="s">
        <v>395</v>
      </c>
      <c r="N3440" s="43" t="s">
        <v>396</v>
      </c>
      <c r="O3440" s="52" t="s">
        <v>321</v>
      </c>
      <c r="P3440" s="63" t="s">
        <v>276</v>
      </c>
      <c r="Q3440" s="57" t="str">
        <f>MID(Tabla1[[#This Row],[Aplicación]],14,1)</f>
        <v>2</v>
      </c>
      <c r="R3440" s="35" t="s">
        <v>265</v>
      </c>
      <c r="S3440" s="57" t="str">
        <f>MID(Tabla1[[#This Row],[Aplicación]],6,2)</f>
        <v>11</v>
      </c>
      <c r="T3440" s="54" t="str">
        <f>VLOOKUP(Tabla1[[#This Row],[AREA]],Hoja1!A:B,2,FALSE)</f>
        <v>11. Salud pública y seguridad ciudadana</v>
      </c>
      <c r="U3440" s="57" t="str">
        <f>MID(Tabla1[[#This Row],[Aplicación]],9,4)</f>
        <v>1621</v>
      </c>
      <c r="V3440" s="54" t="str">
        <f>VLOOKUP(Tabla1[[#This Row],[PROGRAMA]],Hoja1!A:B,2,FALSE)</f>
        <v>1621. Recogida de residuos</v>
      </c>
      <c r="W3440" s="57" t="str">
        <f>MID(Tabla1[[#This Row],[Aplicación]],14,2)</f>
        <v>21</v>
      </c>
      <c r="X3440" s="57" t="str">
        <f>MID(Tabla1[[#This Row],[Aplicación]],14,6)</f>
        <v>213</v>
      </c>
    </row>
    <row r="3441" spans="1:24" x14ac:dyDescent="0.25">
      <c r="A3441" s="60">
        <v>220240003364</v>
      </c>
      <c r="B3441" s="43" t="s">
        <v>390</v>
      </c>
      <c r="C3441" s="61">
        <v>45348</v>
      </c>
      <c r="D3441" s="60">
        <v>22024002310</v>
      </c>
      <c r="E3441" s="43" t="s">
        <v>1156</v>
      </c>
      <c r="F3441" s="62">
        <v>145.19999999999999</v>
      </c>
      <c r="G3441" s="43" t="s">
        <v>1786</v>
      </c>
      <c r="H3441" s="43" t="s">
        <v>1787</v>
      </c>
      <c r="I3441" s="69">
        <v>220</v>
      </c>
      <c r="J3441" s="43" t="s">
        <v>736</v>
      </c>
      <c r="K3441" s="43" t="s">
        <v>398</v>
      </c>
      <c r="L3441" s="43" t="s">
        <v>399</v>
      </c>
      <c r="M3441" s="43" t="s">
        <v>585</v>
      </c>
      <c r="N3441" s="43" t="s">
        <v>539</v>
      </c>
      <c r="O3441" s="52" t="s">
        <v>326</v>
      </c>
      <c r="P3441" s="63" t="s">
        <v>276</v>
      </c>
      <c r="Q3441" s="57" t="str">
        <f>MID(Tabla1[[#This Row],[Aplicación]],14,1)</f>
        <v>2</v>
      </c>
      <c r="R3441" s="35" t="s">
        <v>265</v>
      </c>
      <c r="S3441" s="57" t="str">
        <f>MID(Tabla1[[#This Row],[Aplicación]],6,2)</f>
        <v>11</v>
      </c>
      <c r="T3441" s="54" t="str">
        <f>VLOOKUP(Tabla1[[#This Row],[AREA]],Hoja1!A:B,2,FALSE)</f>
        <v>11. Salud pública y seguridad ciudadana</v>
      </c>
      <c r="U3441" s="57" t="str">
        <f>MID(Tabla1[[#This Row],[Aplicación]],9,4)</f>
        <v>1621</v>
      </c>
      <c r="V3441" s="54" t="str">
        <f>VLOOKUP(Tabla1[[#This Row],[PROGRAMA]],Hoja1!A:B,2,FALSE)</f>
        <v>1621. Recogida de residuos</v>
      </c>
      <c r="W3441" s="57" t="str">
        <f>MID(Tabla1[[#This Row],[Aplicación]],14,2)</f>
        <v>21</v>
      </c>
      <c r="X3441" s="57" t="str">
        <f>MID(Tabla1[[#This Row],[Aplicación]],14,6)</f>
        <v>213</v>
      </c>
    </row>
    <row r="3442" spans="1:24" x14ac:dyDescent="0.25">
      <c r="A3442" s="60">
        <v>220229000088</v>
      </c>
      <c r="B3442" s="43" t="s">
        <v>390</v>
      </c>
      <c r="C3442" s="61">
        <v>45292</v>
      </c>
      <c r="D3442" s="60">
        <v>22024002077</v>
      </c>
      <c r="E3442" s="43" t="s">
        <v>1156</v>
      </c>
      <c r="F3442" s="62">
        <v>484</v>
      </c>
      <c r="G3442" s="43" t="s">
        <v>645</v>
      </c>
      <c r="H3442" s="43" t="s">
        <v>646</v>
      </c>
      <c r="I3442" s="69">
        <v>220</v>
      </c>
      <c r="J3442" s="43" t="s">
        <v>398</v>
      </c>
      <c r="K3442" s="43" t="s">
        <v>398</v>
      </c>
      <c r="L3442" s="43" t="s">
        <v>399</v>
      </c>
      <c r="M3442" s="43" t="s">
        <v>395</v>
      </c>
      <c r="N3442" s="43" t="s">
        <v>396</v>
      </c>
      <c r="O3442" s="52" t="s">
        <v>321</v>
      </c>
      <c r="P3442" s="63" t="s">
        <v>276</v>
      </c>
      <c r="Q3442" s="57" t="str">
        <f>MID(Tabla1[[#This Row],[Aplicación]],14,1)</f>
        <v>2</v>
      </c>
      <c r="R3442" s="35" t="s">
        <v>265</v>
      </c>
      <c r="S3442" s="57" t="str">
        <f>MID(Tabla1[[#This Row],[Aplicación]],6,2)</f>
        <v>11</v>
      </c>
      <c r="T3442" s="54" t="str">
        <f>VLOOKUP(Tabla1[[#This Row],[AREA]],Hoja1!A:B,2,FALSE)</f>
        <v>11. Salud pública y seguridad ciudadana</v>
      </c>
      <c r="U3442" s="57" t="str">
        <f>MID(Tabla1[[#This Row],[Aplicación]],9,4)</f>
        <v>1621</v>
      </c>
      <c r="V3442" s="54" t="str">
        <f>VLOOKUP(Tabla1[[#This Row],[PROGRAMA]],Hoja1!A:B,2,FALSE)</f>
        <v>1621. Recogida de residuos</v>
      </c>
      <c r="W3442" s="57" t="str">
        <f>MID(Tabla1[[#This Row],[Aplicación]],14,2)</f>
        <v>21</v>
      </c>
      <c r="X3442" s="57" t="str">
        <f>MID(Tabla1[[#This Row],[Aplicación]],14,6)</f>
        <v>213</v>
      </c>
    </row>
    <row r="3443" spans="1:24" x14ac:dyDescent="0.25">
      <c r="A3443" s="60">
        <v>220229000094</v>
      </c>
      <c r="B3443" s="43" t="s">
        <v>390</v>
      </c>
      <c r="C3443" s="61">
        <v>45292</v>
      </c>
      <c r="D3443" s="60">
        <v>22024002080</v>
      </c>
      <c r="E3443" s="43" t="s">
        <v>1156</v>
      </c>
      <c r="F3443" s="62">
        <v>417</v>
      </c>
      <c r="G3443" s="43" t="s">
        <v>645</v>
      </c>
      <c r="H3443" s="43" t="s">
        <v>647</v>
      </c>
      <c r="I3443" s="69">
        <v>220</v>
      </c>
      <c r="J3443" s="43" t="s">
        <v>398</v>
      </c>
      <c r="K3443" s="43" t="s">
        <v>398</v>
      </c>
      <c r="L3443" s="43" t="s">
        <v>399</v>
      </c>
      <c r="M3443" s="43" t="s">
        <v>395</v>
      </c>
      <c r="N3443" s="43" t="s">
        <v>396</v>
      </c>
      <c r="O3443" s="52" t="s">
        <v>321</v>
      </c>
      <c r="P3443" s="63" t="s">
        <v>276</v>
      </c>
      <c r="Q3443" s="57" t="str">
        <f>MID(Tabla1[[#This Row],[Aplicación]],14,1)</f>
        <v>2</v>
      </c>
      <c r="R3443" s="35" t="s">
        <v>265</v>
      </c>
      <c r="S3443" s="57" t="str">
        <f>MID(Tabla1[[#This Row],[Aplicación]],6,2)</f>
        <v>11</v>
      </c>
      <c r="T3443" s="54" t="str">
        <f>VLOOKUP(Tabla1[[#This Row],[AREA]],Hoja1!A:B,2,FALSE)</f>
        <v>11. Salud pública y seguridad ciudadana</v>
      </c>
      <c r="U3443" s="57" t="str">
        <f>MID(Tabla1[[#This Row],[Aplicación]],9,4)</f>
        <v>1621</v>
      </c>
      <c r="V3443" s="54" t="str">
        <f>VLOOKUP(Tabla1[[#This Row],[PROGRAMA]],Hoja1!A:B,2,FALSE)</f>
        <v>1621. Recogida de residuos</v>
      </c>
      <c r="W3443" s="57" t="str">
        <f>MID(Tabla1[[#This Row],[Aplicación]],14,2)</f>
        <v>21</v>
      </c>
      <c r="X3443" s="57" t="str">
        <f>MID(Tabla1[[#This Row],[Aplicación]],14,6)</f>
        <v>213</v>
      </c>
    </row>
    <row r="3444" spans="1:24" x14ac:dyDescent="0.25">
      <c r="A3444" s="60">
        <v>220239000975</v>
      </c>
      <c r="B3444" s="43" t="s">
        <v>390</v>
      </c>
      <c r="C3444" s="61">
        <v>45292</v>
      </c>
      <c r="D3444" s="60">
        <v>22024001886</v>
      </c>
      <c r="E3444" s="43" t="s">
        <v>1156</v>
      </c>
      <c r="F3444" s="62">
        <v>4000</v>
      </c>
      <c r="G3444" s="43" t="s">
        <v>429</v>
      </c>
      <c r="H3444" s="43" t="s">
        <v>1996</v>
      </c>
      <c r="I3444" s="69">
        <v>220</v>
      </c>
      <c r="J3444" s="43" t="s">
        <v>398</v>
      </c>
      <c r="K3444" s="43" t="s">
        <v>398</v>
      </c>
      <c r="L3444" s="43" t="s">
        <v>399</v>
      </c>
      <c r="M3444" s="43" t="s">
        <v>395</v>
      </c>
      <c r="N3444" s="43" t="s">
        <v>396</v>
      </c>
      <c r="O3444" s="52" t="s">
        <v>321</v>
      </c>
      <c r="P3444" s="63" t="s">
        <v>276</v>
      </c>
      <c r="Q3444" s="57" t="str">
        <f>MID(Tabla1[[#This Row],[Aplicación]],14,1)</f>
        <v>2</v>
      </c>
      <c r="R3444" s="35" t="s">
        <v>265</v>
      </c>
      <c r="S3444" s="57" t="str">
        <f>MID(Tabla1[[#This Row],[Aplicación]],6,2)</f>
        <v>11</v>
      </c>
      <c r="T3444" s="54" t="str">
        <f>VLOOKUP(Tabla1[[#This Row],[AREA]],Hoja1!A:B,2,FALSE)</f>
        <v>11. Salud pública y seguridad ciudadana</v>
      </c>
      <c r="U3444" s="57" t="str">
        <f>MID(Tabla1[[#This Row],[Aplicación]],9,4)</f>
        <v>1621</v>
      </c>
      <c r="V3444" s="54" t="str">
        <f>VLOOKUP(Tabla1[[#This Row],[PROGRAMA]],Hoja1!A:B,2,FALSE)</f>
        <v>1621. Recogida de residuos</v>
      </c>
      <c r="W3444" s="57" t="str">
        <f>MID(Tabla1[[#This Row],[Aplicación]],14,2)</f>
        <v>21</v>
      </c>
      <c r="X3444" s="57" t="str">
        <f>MID(Tabla1[[#This Row],[Aplicación]],14,6)</f>
        <v>213</v>
      </c>
    </row>
    <row r="3445" spans="1:24" x14ac:dyDescent="0.25">
      <c r="A3445" s="60">
        <v>220240000772</v>
      </c>
      <c r="B3445" s="43" t="s">
        <v>390</v>
      </c>
      <c r="C3445" s="61">
        <v>45329</v>
      </c>
      <c r="D3445" s="60">
        <v>22024000516</v>
      </c>
      <c r="E3445" s="43" t="s">
        <v>1156</v>
      </c>
      <c r="F3445" s="62">
        <v>1082.27</v>
      </c>
      <c r="G3445" s="43" t="s">
        <v>948</v>
      </c>
      <c r="H3445" s="43" t="s">
        <v>2140</v>
      </c>
      <c r="I3445" s="69">
        <v>220</v>
      </c>
      <c r="J3445" s="43" t="s">
        <v>949</v>
      </c>
      <c r="K3445" s="43" t="s">
        <v>537</v>
      </c>
      <c r="L3445" s="43" t="s">
        <v>399</v>
      </c>
      <c r="M3445" s="43" t="s">
        <v>585</v>
      </c>
      <c r="N3445" s="43" t="s">
        <v>539</v>
      </c>
      <c r="O3445" s="52" t="s">
        <v>326</v>
      </c>
      <c r="P3445" s="63" t="s">
        <v>276</v>
      </c>
      <c r="Q3445" s="57" t="str">
        <f>MID(Tabla1[[#This Row],[Aplicación]],14,1)</f>
        <v>2</v>
      </c>
      <c r="R3445" s="35" t="s">
        <v>265</v>
      </c>
      <c r="S3445" s="57" t="str">
        <f>MID(Tabla1[[#This Row],[Aplicación]],6,2)</f>
        <v>11</v>
      </c>
      <c r="T3445" s="54" t="str">
        <f>VLOOKUP(Tabla1[[#This Row],[AREA]],Hoja1!A:B,2,FALSE)</f>
        <v>11. Salud pública y seguridad ciudadana</v>
      </c>
      <c r="U3445" s="57" t="str">
        <f>MID(Tabla1[[#This Row],[Aplicación]],9,4)</f>
        <v>1621</v>
      </c>
      <c r="V3445" s="54" t="str">
        <f>VLOOKUP(Tabla1[[#This Row],[PROGRAMA]],Hoja1!A:B,2,FALSE)</f>
        <v>1621. Recogida de residuos</v>
      </c>
      <c r="W3445" s="57" t="str">
        <f>MID(Tabla1[[#This Row],[Aplicación]],14,2)</f>
        <v>21</v>
      </c>
      <c r="X3445" s="57" t="str">
        <f>MID(Tabla1[[#This Row],[Aplicación]],14,6)</f>
        <v>213</v>
      </c>
    </row>
    <row r="3446" spans="1:24" x14ac:dyDescent="0.25">
      <c r="A3446" s="60">
        <v>220240008422</v>
      </c>
      <c r="B3446" s="43" t="s">
        <v>390</v>
      </c>
      <c r="C3446" s="61">
        <v>45373</v>
      </c>
      <c r="D3446" s="60">
        <v>22024003592</v>
      </c>
      <c r="E3446" s="43" t="s">
        <v>1156</v>
      </c>
      <c r="F3446" s="62">
        <v>1205.1600000000001</v>
      </c>
      <c r="G3446" s="43" t="s">
        <v>893</v>
      </c>
      <c r="H3446" s="43" t="s">
        <v>2156</v>
      </c>
      <c r="I3446" s="69">
        <v>220</v>
      </c>
      <c r="J3446" s="43" t="s">
        <v>736</v>
      </c>
      <c r="K3446" s="43" t="s">
        <v>398</v>
      </c>
      <c r="L3446" s="43" t="s">
        <v>399</v>
      </c>
      <c r="M3446" s="43" t="s">
        <v>585</v>
      </c>
      <c r="N3446" s="43" t="s">
        <v>539</v>
      </c>
      <c r="O3446" s="52" t="s">
        <v>326</v>
      </c>
      <c r="P3446" s="63" t="s">
        <v>276</v>
      </c>
      <c r="Q3446" s="57" t="str">
        <f>MID(Tabla1[[#This Row],[Aplicación]],14,1)</f>
        <v>2</v>
      </c>
      <c r="R3446" s="35" t="s">
        <v>265</v>
      </c>
      <c r="S3446" s="57" t="str">
        <f>MID(Tabla1[[#This Row],[Aplicación]],6,2)</f>
        <v>11</v>
      </c>
      <c r="T3446" s="54" t="str">
        <f>VLOOKUP(Tabla1[[#This Row],[AREA]],Hoja1!A:B,2,FALSE)</f>
        <v>11. Salud pública y seguridad ciudadana</v>
      </c>
      <c r="U3446" s="57" t="str">
        <f>MID(Tabla1[[#This Row],[Aplicación]],9,4)</f>
        <v>1621</v>
      </c>
      <c r="V3446" s="54" t="str">
        <f>VLOOKUP(Tabla1[[#This Row],[PROGRAMA]],Hoja1!A:B,2,FALSE)</f>
        <v>1621. Recogida de residuos</v>
      </c>
      <c r="W3446" s="57" t="str">
        <f>MID(Tabla1[[#This Row],[Aplicación]],14,2)</f>
        <v>21</v>
      </c>
      <c r="X3446" s="57" t="str">
        <f>MID(Tabla1[[#This Row],[Aplicación]],14,6)</f>
        <v>213</v>
      </c>
    </row>
    <row r="3447" spans="1:24" x14ac:dyDescent="0.25">
      <c r="A3447" s="60">
        <v>220240003083</v>
      </c>
      <c r="B3447" s="43" t="s">
        <v>390</v>
      </c>
      <c r="C3447" s="61">
        <v>45343</v>
      </c>
      <c r="D3447" s="60">
        <v>22024001824</v>
      </c>
      <c r="E3447" s="43" t="s">
        <v>1156</v>
      </c>
      <c r="F3447" s="62">
        <v>1833.36</v>
      </c>
      <c r="G3447" s="43" t="s">
        <v>32</v>
      </c>
      <c r="H3447" s="43" t="s">
        <v>2270</v>
      </c>
      <c r="I3447" s="69">
        <v>220</v>
      </c>
      <c r="J3447" s="43" t="s">
        <v>795</v>
      </c>
      <c r="K3447" s="43" t="s">
        <v>393</v>
      </c>
      <c r="L3447" s="43" t="s">
        <v>399</v>
      </c>
      <c r="M3447" s="43" t="s">
        <v>585</v>
      </c>
      <c r="N3447" s="43" t="s">
        <v>539</v>
      </c>
      <c r="O3447" s="52" t="s">
        <v>326</v>
      </c>
      <c r="P3447" s="63" t="s">
        <v>276</v>
      </c>
      <c r="Q3447" s="57" t="str">
        <f>MID(Tabla1[[#This Row],[Aplicación]],14,1)</f>
        <v>2</v>
      </c>
      <c r="R3447" s="35" t="s">
        <v>265</v>
      </c>
      <c r="S3447" s="57" t="str">
        <f>MID(Tabla1[[#This Row],[Aplicación]],6,2)</f>
        <v>11</v>
      </c>
      <c r="T3447" s="54" t="str">
        <f>VLOOKUP(Tabla1[[#This Row],[AREA]],Hoja1!A:B,2,FALSE)</f>
        <v>11. Salud pública y seguridad ciudadana</v>
      </c>
      <c r="U3447" s="57" t="str">
        <f>MID(Tabla1[[#This Row],[Aplicación]],9,4)</f>
        <v>1621</v>
      </c>
      <c r="V3447" s="54" t="str">
        <f>VLOOKUP(Tabla1[[#This Row],[PROGRAMA]],Hoja1!A:B,2,FALSE)</f>
        <v>1621. Recogida de residuos</v>
      </c>
      <c r="W3447" s="57" t="str">
        <f>MID(Tabla1[[#This Row],[Aplicación]],14,2)</f>
        <v>21</v>
      </c>
      <c r="X3447" s="57" t="str">
        <f>MID(Tabla1[[#This Row],[Aplicación]],14,6)</f>
        <v>213</v>
      </c>
    </row>
    <row r="3448" spans="1:24" x14ac:dyDescent="0.25">
      <c r="A3448" s="60">
        <v>220240000835</v>
      </c>
      <c r="B3448" s="43" t="s">
        <v>390</v>
      </c>
      <c r="C3448" s="61">
        <v>45330</v>
      </c>
      <c r="D3448" s="60">
        <v>22024001029</v>
      </c>
      <c r="E3448" s="43" t="s">
        <v>1156</v>
      </c>
      <c r="F3448" s="62">
        <v>2499.9899999999998</v>
      </c>
      <c r="G3448" s="43" t="s">
        <v>1000</v>
      </c>
      <c r="H3448" s="43" t="s">
        <v>2383</v>
      </c>
      <c r="I3448" s="69">
        <v>220</v>
      </c>
      <c r="J3448" s="43" t="s">
        <v>575</v>
      </c>
      <c r="K3448" s="43" t="s">
        <v>398</v>
      </c>
      <c r="L3448" s="43" t="s">
        <v>399</v>
      </c>
      <c r="M3448" s="43" t="s">
        <v>585</v>
      </c>
      <c r="N3448" s="43" t="s">
        <v>539</v>
      </c>
      <c r="O3448" s="52" t="s">
        <v>326</v>
      </c>
      <c r="P3448" s="63" t="s">
        <v>276</v>
      </c>
      <c r="Q3448" s="57" t="str">
        <f>MID(Tabla1[[#This Row],[Aplicación]],14,1)</f>
        <v>2</v>
      </c>
      <c r="R3448" s="35" t="s">
        <v>265</v>
      </c>
      <c r="S3448" s="57" t="str">
        <f>MID(Tabla1[[#This Row],[Aplicación]],6,2)</f>
        <v>11</v>
      </c>
      <c r="T3448" s="54" t="str">
        <f>VLOOKUP(Tabla1[[#This Row],[AREA]],Hoja1!A:B,2,FALSE)</f>
        <v>11. Salud pública y seguridad ciudadana</v>
      </c>
      <c r="U3448" s="57" t="str">
        <f>MID(Tabla1[[#This Row],[Aplicación]],9,4)</f>
        <v>1621</v>
      </c>
      <c r="V3448" s="54" t="str">
        <f>VLOOKUP(Tabla1[[#This Row],[PROGRAMA]],Hoja1!A:B,2,FALSE)</f>
        <v>1621. Recogida de residuos</v>
      </c>
      <c r="W3448" s="57" t="str">
        <f>MID(Tabla1[[#This Row],[Aplicación]],14,2)</f>
        <v>21</v>
      </c>
      <c r="X3448" s="57" t="str">
        <f>MID(Tabla1[[#This Row],[Aplicación]],14,6)</f>
        <v>213</v>
      </c>
    </row>
    <row r="3449" spans="1:24" x14ac:dyDescent="0.25">
      <c r="A3449" s="60">
        <v>220240022311</v>
      </c>
      <c r="B3449" s="43" t="s">
        <v>673</v>
      </c>
      <c r="C3449" s="61">
        <v>45443</v>
      </c>
      <c r="D3449" s="60">
        <v>22024003592</v>
      </c>
      <c r="E3449" s="43" t="s">
        <v>1156</v>
      </c>
      <c r="F3449" s="62">
        <v>-1205.1600000000001</v>
      </c>
      <c r="G3449" s="43" t="s">
        <v>893</v>
      </c>
      <c r="H3449" s="43" t="s">
        <v>3487</v>
      </c>
      <c r="I3449" s="69" t="s">
        <v>2930</v>
      </c>
      <c r="J3449" s="43" t="s">
        <v>736</v>
      </c>
      <c r="K3449" s="43" t="s">
        <v>398</v>
      </c>
      <c r="L3449" s="43" t="s">
        <v>399</v>
      </c>
      <c r="M3449" s="43" t="s">
        <v>585</v>
      </c>
      <c r="N3449" s="43" t="s">
        <v>539</v>
      </c>
      <c r="O3449" s="68" t="s">
        <v>326</v>
      </c>
      <c r="P3449" s="68" t="s">
        <v>2931</v>
      </c>
      <c r="Q3449" s="57" t="s">
        <v>2932</v>
      </c>
      <c r="R3449" s="35" t="s">
        <v>265</v>
      </c>
      <c r="S3449" s="57" t="str">
        <f>MID(Tabla1[[#This Row],[Aplicación]],6,2)</f>
        <v>11</v>
      </c>
      <c r="T3449" s="54" t="str">
        <f>VLOOKUP(Tabla1[[#This Row],[AREA]],Hoja1!A:B,2,FALSE)</f>
        <v>11. Salud pública y seguridad ciudadana</v>
      </c>
      <c r="U3449" s="57" t="str">
        <f>MID(Tabla1[[#This Row],[Aplicación]],9,4)</f>
        <v>1621</v>
      </c>
      <c r="V3449" s="54" t="str">
        <f>VLOOKUP(Tabla1[[#This Row],[PROGRAMA]],Hoja1!A:B,2,FALSE)</f>
        <v>1621. Recogida de residuos</v>
      </c>
      <c r="W3449" s="57" t="str">
        <f>MID(Tabla1[[#This Row],[Aplicación]],14,2)</f>
        <v>21</v>
      </c>
      <c r="X3449" s="57" t="str">
        <f>MID(Tabla1[[#This Row],[Aplicación]],14,6)</f>
        <v>213</v>
      </c>
    </row>
    <row r="3450" spans="1:24" x14ac:dyDescent="0.25">
      <c r="A3450" s="60">
        <v>220240012153</v>
      </c>
      <c r="B3450" s="43" t="s">
        <v>702</v>
      </c>
      <c r="C3450" s="61">
        <v>45406</v>
      </c>
      <c r="D3450" s="60">
        <v>22024001656</v>
      </c>
      <c r="E3450" s="43" t="s">
        <v>1156</v>
      </c>
      <c r="F3450" s="62">
        <v>1524.01</v>
      </c>
      <c r="G3450" s="43" t="s">
        <v>636</v>
      </c>
      <c r="H3450" s="43" t="s">
        <v>4337</v>
      </c>
      <c r="I3450" s="69" t="s">
        <v>2934</v>
      </c>
      <c r="J3450" s="43" t="s">
        <v>637</v>
      </c>
      <c r="K3450" s="43" t="s">
        <v>537</v>
      </c>
      <c r="L3450" s="43" t="s">
        <v>399</v>
      </c>
      <c r="M3450" s="43" t="s">
        <v>395</v>
      </c>
      <c r="N3450" s="43" t="s">
        <v>396</v>
      </c>
      <c r="O3450" s="68" t="s">
        <v>325</v>
      </c>
      <c r="P3450" s="68" t="s">
        <v>2931</v>
      </c>
      <c r="Q3450" s="57" t="s">
        <v>2932</v>
      </c>
      <c r="R3450" s="35" t="s">
        <v>265</v>
      </c>
      <c r="S3450" s="57" t="str">
        <f>MID(Tabla1[[#This Row],[Aplicación]],6,2)</f>
        <v>11</v>
      </c>
      <c r="T3450" s="54" t="str">
        <f>VLOOKUP(Tabla1[[#This Row],[AREA]],Hoja1!A:B,2,FALSE)</f>
        <v>11. Salud pública y seguridad ciudadana</v>
      </c>
      <c r="U3450" s="57" t="str">
        <f>MID(Tabla1[[#This Row],[Aplicación]],9,4)</f>
        <v>1621</v>
      </c>
      <c r="V3450" s="54" t="str">
        <f>VLOOKUP(Tabla1[[#This Row],[PROGRAMA]],Hoja1!A:B,2,FALSE)</f>
        <v>1621. Recogida de residuos</v>
      </c>
      <c r="W3450" s="57" t="str">
        <f>MID(Tabla1[[#This Row],[Aplicación]],14,2)</f>
        <v>21</v>
      </c>
      <c r="X3450" s="57" t="str">
        <f>MID(Tabla1[[#This Row],[Aplicación]],14,6)</f>
        <v>213</v>
      </c>
    </row>
    <row r="3451" spans="1:24" x14ac:dyDescent="0.25">
      <c r="A3451" s="60">
        <v>220240012152</v>
      </c>
      <c r="B3451" s="43" t="s">
        <v>702</v>
      </c>
      <c r="C3451" s="61">
        <v>45406</v>
      </c>
      <c r="D3451" s="60">
        <v>22024001656</v>
      </c>
      <c r="E3451" s="43" t="s">
        <v>1156</v>
      </c>
      <c r="F3451" s="62">
        <v>273.33999999999997</v>
      </c>
      <c r="G3451" s="43" t="s">
        <v>380</v>
      </c>
      <c r="H3451" s="43" t="s">
        <v>4338</v>
      </c>
      <c r="I3451" s="69" t="s">
        <v>2934</v>
      </c>
      <c r="J3451" s="43" t="s">
        <v>571</v>
      </c>
      <c r="K3451" s="43" t="s">
        <v>571</v>
      </c>
      <c r="L3451" s="43" t="s">
        <v>399</v>
      </c>
      <c r="M3451" s="43" t="s">
        <v>395</v>
      </c>
      <c r="N3451" s="43" t="s">
        <v>396</v>
      </c>
      <c r="O3451" s="68" t="s">
        <v>325</v>
      </c>
      <c r="P3451" s="68" t="s">
        <v>2931</v>
      </c>
      <c r="Q3451" s="57" t="s">
        <v>2932</v>
      </c>
      <c r="R3451" s="35" t="s">
        <v>265</v>
      </c>
      <c r="S3451" s="57" t="str">
        <f>MID(Tabla1[[#This Row],[Aplicación]],6,2)</f>
        <v>11</v>
      </c>
      <c r="T3451" s="54" t="str">
        <f>VLOOKUP(Tabla1[[#This Row],[AREA]],Hoja1!A:B,2,FALSE)</f>
        <v>11. Salud pública y seguridad ciudadana</v>
      </c>
      <c r="U3451" s="57" t="str">
        <f>MID(Tabla1[[#This Row],[Aplicación]],9,4)</f>
        <v>1621</v>
      </c>
      <c r="V3451" s="54" t="str">
        <f>VLOOKUP(Tabla1[[#This Row],[PROGRAMA]],Hoja1!A:B,2,FALSE)</f>
        <v>1621. Recogida de residuos</v>
      </c>
      <c r="W3451" s="57" t="str">
        <f>MID(Tabla1[[#This Row],[Aplicación]],14,2)</f>
        <v>21</v>
      </c>
      <c r="X3451" s="57" t="str">
        <f>MID(Tabla1[[#This Row],[Aplicación]],14,6)</f>
        <v>213</v>
      </c>
    </row>
    <row r="3452" spans="1:24" x14ac:dyDescent="0.25">
      <c r="A3452" s="60">
        <v>220240012081</v>
      </c>
      <c r="B3452" s="43" t="s">
        <v>390</v>
      </c>
      <c r="C3452" s="61">
        <v>45401</v>
      </c>
      <c r="D3452" s="60">
        <v>22024004207</v>
      </c>
      <c r="E3452" s="43" t="s">
        <v>1156</v>
      </c>
      <c r="F3452" s="62">
        <v>1913.01</v>
      </c>
      <c r="G3452" s="43" t="s">
        <v>645</v>
      </c>
      <c r="H3452" s="43" t="s">
        <v>4351</v>
      </c>
      <c r="I3452" s="69" t="s">
        <v>2930</v>
      </c>
      <c r="J3452" s="43" t="s">
        <v>398</v>
      </c>
      <c r="K3452" s="43" t="s">
        <v>398</v>
      </c>
      <c r="L3452" s="43" t="s">
        <v>399</v>
      </c>
      <c r="M3452" s="43" t="s">
        <v>585</v>
      </c>
      <c r="N3452" s="43" t="s">
        <v>539</v>
      </c>
      <c r="O3452" s="68" t="s">
        <v>326</v>
      </c>
      <c r="P3452" s="68" t="s">
        <v>2931</v>
      </c>
      <c r="Q3452" s="57" t="s">
        <v>2932</v>
      </c>
      <c r="R3452" s="35" t="s">
        <v>265</v>
      </c>
      <c r="S3452" s="57" t="str">
        <f>MID(Tabla1[[#This Row],[Aplicación]],6,2)</f>
        <v>11</v>
      </c>
      <c r="T3452" s="54" t="str">
        <f>VLOOKUP(Tabla1[[#This Row],[AREA]],Hoja1!A:B,2,FALSE)</f>
        <v>11. Salud pública y seguridad ciudadana</v>
      </c>
      <c r="U3452" s="57" t="str">
        <f>MID(Tabla1[[#This Row],[Aplicación]],9,4)</f>
        <v>1621</v>
      </c>
      <c r="V3452" s="54" t="str">
        <f>VLOOKUP(Tabla1[[#This Row],[PROGRAMA]],Hoja1!A:B,2,FALSE)</f>
        <v>1621. Recogida de residuos</v>
      </c>
      <c r="W3452" s="57" t="str">
        <f>MID(Tabla1[[#This Row],[Aplicación]],14,2)</f>
        <v>21</v>
      </c>
      <c r="X3452" s="57" t="str">
        <f>MID(Tabla1[[#This Row],[Aplicación]],14,6)</f>
        <v>213</v>
      </c>
    </row>
    <row r="3453" spans="1:24" x14ac:dyDescent="0.25">
      <c r="A3453" s="60">
        <v>220240012035</v>
      </c>
      <c r="B3453" s="43" t="s">
        <v>390</v>
      </c>
      <c r="C3453" s="61">
        <v>45400</v>
      </c>
      <c r="D3453" s="60">
        <v>22024004100</v>
      </c>
      <c r="E3453" s="43" t="s">
        <v>1156</v>
      </c>
      <c r="F3453" s="62">
        <v>2204.62</v>
      </c>
      <c r="G3453" s="43" t="s">
        <v>28</v>
      </c>
      <c r="H3453" s="43" t="s">
        <v>4361</v>
      </c>
      <c r="I3453" s="69" t="s">
        <v>2930</v>
      </c>
      <c r="J3453" s="43" t="s">
        <v>398</v>
      </c>
      <c r="K3453" s="43" t="s">
        <v>398</v>
      </c>
      <c r="L3453" s="43" t="s">
        <v>399</v>
      </c>
      <c r="M3453" s="43" t="s">
        <v>585</v>
      </c>
      <c r="N3453" s="43" t="s">
        <v>539</v>
      </c>
      <c r="O3453" s="68" t="s">
        <v>326</v>
      </c>
      <c r="P3453" s="68" t="s">
        <v>2931</v>
      </c>
      <c r="Q3453" s="57" t="s">
        <v>2932</v>
      </c>
      <c r="R3453" s="35" t="s">
        <v>265</v>
      </c>
      <c r="S3453" s="57" t="str">
        <f>MID(Tabla1[[#This Row],[Aplicación]],6,2)</f>
        <v>11</v>
      </c>
      <c r="T3453" s="54" t="str">
        <f>VLOOKUP(Tabla1[[#This Row],[AREA]],Hoja1!A:B,2,FALSE)</f>
        <v>11. Salud pública y seguridad ciudadana</v>
      </c>
      <c r="U3453" s="57" t="str">
        <f>MID(Tabla1[[#This Row],[Aplicación]],9,4)</f>
        <v>1621</v>
      </c>
      <c r="V3453" s="54" t="str">
        <f>VLOOKUP(Tabla1[[#This Row],[PROGRAMA]],Hoja1!A:B,2,FALSE)</f>
        <v>1621. Recogida de residuos</v>
      </c>
      <c r="W3453" s="57" t="str">
        <f>MID(Tabla1[[#This Row],[Aplicación]],14,2)</f>
        <v>21</v>
      </c>
      <c r="X3453" s="57" t="str">
        <f>MID(Tabla1[[#This Row],[Aplicación]],14,6)</f>
        <v>213</v>
      </c>
    </row>
    <row r="3454" spans="1:24" x14ac:dyDescent="0.25">
      <c r="A3454" s="60">
        <v>220240011586</v>
      </c>
      <c r="B3454" s="43" t="s">
        <v>390</v>
      </c>
      <c r="C3454" s="61">
        <v>45397</v>
      </c>
      <c r="D3454" s="60">
        <v>22024003584</v>
      </c>
      <c r="E3454" s="43" t="s">
        <v>1156</v>
      </c>
      <c r="F3454" s="62">
        <v>2395.8000000000002</v>
      </c>
      <c r="G3454" s="43" t="s">
        <v>645</v>
      </c>
      <c r="H3454" s="43" t="s">
        <v>4497</v>
      </c>
      <c r="I3454" s="69" t="s">
        <v>2930</v>
      </c>
      <c r="J3454" s="43" t="s">
        <v>398</v>
      </c>
      <c r="K3454" s="43" t="s">
        <v>398</v>
      </c>
      <c r="L3454" s="43" t="s">
        <v>399</v>
      </c>
      <c r="M3454" s="43" t="s">
        <v>395</v>
      </c>
      <c r="N3454" s="43" t="s">
        <v>396</v>
      </c>
      <c r="O3454" s="68" t="s">
        <v>321</v>
      </c>
      <c r="P3454" s="68" t="s">
        <v>2931</v>
      </c>
      <c r="Q3454" s="57" t="s">
        <v>2932</v>
      </c>
      <c r="R3454" s="35" t="s">
        <v>265</v>
      </c>
      <c r="S3454" s="57" t="str">
        <f>MID(Tabla1[[#This Row],[Aplicación]],6,2)</f>
        <v>11</v>
      </c>
      <c r="T3454" s="54" t="str">
        <f>VLOOKUP(Tabla1[[#This Row],[AREA]],Hoja1!A:B,2,FALSE)</f>
        <v>11. Salud pública y seguridad ciudadana</v>
      </c>
      <c r="U3454" s="57" t="str">
        <f>MID(Tabla1[[#This Row],[Aplicación]],9,4)</f>
        <v>1621</v>
      </c>
      <c r="V3454" s="54" t="str">
        <f>VLOOKUP(Tabla1[[#This Row],[PROGRAMA]],Hoja1!A:B,2,FALSE)</f>
        <v>1621. Recogida de residuos</v>
      </c>
      <c r="W3454" s="57" t="str">
        <f>MID(Tabla1[[#This Row],[Aplicación]],14,2)</f>
        <v>21</v>
      </c>
      <c r="X3454" s="57" t="str">
        <f>MID(Tabla1[[#This Row],[Aplicación]],14,6)</f>
        <v>213</v>
      </c>
    </row>
    <row r="3455" spans="1:24" x14ac:dyDescent="0.25">
      <c r="A3455" s="60">
        <v>220240011587</v>
      </c>
      <c r="B3455" s="43" t="s">
        <v>390</v>
      </c>
      <c r="C3455" s="61">
        <v>45397</v>
      </c>
      <c r="D3455" s="60">
        <v>22024003586</v>
      </c>
      <c r="E3455" s="43" t="s">
        <v>1156</v>
      </c>
      <c r="F3455" s="62">
        <v>1874.7</v>
      </c>
      <c r="G3455" s="43" t="s">
        <v>645</v>
      </c>
      <c r="H3455" s="43" t="s">
        <v>4498</v>
      </c>
      <c r="I3455" s="69" t="s">
        <v>2930</v>
      </c>
      <c r="J3455" s="43" t="s">
        <v>398</v>
      </c>
      <c r="K3455" s="43" t="s">
        <v>398</v>
      </c>
      <c r="L3455" s="43" t="s">
        <v>399</v>
      </c>
      <c r="M3455" s="43" t="s">
        <v>395</v>
      </c>
      <c r="N3455" s="43" t="s">
        <v>396</v>
      </c>
      <c r="O3455" s="68" t="s">
        <v>321</v>
      </c>
      <c r="P3455" s="68" t="s">
        <v>2931</v>
      </c>
      <c r="Q3455" s="57" t="s">
        <v>2932</v>
      </c>
      <c r="R3455" s="35" t="s">
        <v>265</v>
      </c>
      <c r="S3455" s="57" t="str">
        <f>MID(Tabla1[[#This Row],[Aplicación]],6,2)</f>
        <v>11</v>
      </c>
      <c r="T3455" s="54" t="str">
        <f>VLOOKUP(Tabla1[[#This Row],[AREA]],Hoja1!A:B,2,FALSE)</f>
        <v>11. Salud pública y seguridad ciudadana</v>
      </c>
      <c r="U3455" s="57" t="str">
        <f>MID(Tabla1[[#This Row],[Aplicación]],9,4)</f>
        <v>1621</v>
      </c>
      <c r="V3455" s="54" t="str">
        <f>VLOOKUP(Tabla1[[#This Row],[PROGRAMA]],Hoja1!A:B,2,FALSE)</f>
        <v>1621. Recogida de residuos</v>
      </c>
      <c r="W3455" s="57" t="str">
        <f>MID(Tabla1[[#This Row],[Aplicación]],14,2)</f>
        <v>21</v>
      </c>
      <c r="X3455" s="57" t="str">
        <f>MID(Tabla1[[#This Row],[Aplicación]],14,6)</f>
        <v>213</v>
      </c>
    </row>
    <row r="3456" spans="1:24" x14ac:dyDescent="0.25">
      <c r="A3456" s="60">
        <v>220240042794</v>
      </c>
      <c r="B3456" s="43" t="s">
        <v>390</v>
      </c>
      <c r="C3456" s="61">
        <v>45553</v>
      </c>
      <c r="D3456" s="60">
        <v>22024006574</v>
      </c>
      <c r="E3456" s="43" t="s">
        <v>1156</v>
      </c>
      <c r="F3456" s="62">
        <v>1275.23</v>
      </c>
      <c r="G3456" s="43" t="s">
        <v>378</v>
      </c>
      <c r="H3456" s="43" t="s">
        <v>6122</v>
      </c>
      <c r="I3456" s="69" t="s">
        <v>2930</v>
      </c>
      <c r="J3456" s="43" t="s">
        <v>738</v>
      </c>
      <c r="K3456" s="43" t="s">
        <v>393</v>
      </c>
      <c r="L3456" s="43" t="s">
        <v>399</v>
      </c>
      <c r="M3456" s="43" t="s">
        <v>585</v>
      </c>
      <c r="N3456" s="43" t="s">
        <v>539</v>
      </c>
      <c r="O3456" s="68" t="s">
        <v>326</v>
      </c>
      <c r="P3456" s="68" t="s">
        <v>4838</v>
      </c>
      <c r="Q3456" s="57" t="str">
        <f>MID(Tabla1[[#This Row],[Aplicación]],14,1)</f>
        <v>2</v>
      </c>
      <c r="R3456" s="35" t="s">
        <v>265</v>
      </c>
      <c r="S3456" s="57" t="str">
        <f>MID(Tabla1[[#This Row],[Aplicación]],6,2)</f>
        <v>11</v>
      </c>
      <c r="T3456" s="54" t="str">
        <f>VLOOKUP(Tabla1[[#This Row],[AREA]],Hoja1!A:B,2,FALSE)</f>
        <v>11. Salud pública y seguridad ciudadana</v>
      </c>
      <c r="U3456" s="57" t="str">
        <f>MID(Tabla1[[#This Row],[Aplicación]],9,4)</f>
        <v>1621</v>
      </c>
      <c r="V3456" s="54" t="str">
        <f>VLOOKUP(Tabla1[[#This Row],[PROGRAMA]],Hoja1!A:B,2,FALSE)</f>
        <v>1621. Recogida de residuos</v>
      </c>
      <c r="W3456" s="57" t="str">
        <f>MID(Tabla1[[#This Row],[Aplicación]],14,2)</f>
        <v>21</v>
      </c>
      <c r="X3456" s="57" t="str">
        <f>MID(Tabla1[[#This Row],[Aplicación]],14,6)</f>
        <v>213</v>
      </c>
    </row>
    <row r="3457" spans="1:24" x14ac:dyDescent="0.25">
      <c r="A3457" s="53">
        <v>220240007851</v>
      </c>
      <c r="B3457" s="45" t="s">
        <v>702</v>
      </c>
      <c r="C3457" s="50">
        <v>45372</v>
      </c>
      <c r="D3457" s="44">
        <v>22024000440</v>
      </c>
      <c r="E3457" s="45" t="s">
        <v>1425</v>
      </c>
      <c r="F3457" s="51">
        <v>795.05</v>
      </c>
      <c r="G3457" s="45" t="s">
        <v>810</v>
      </c>
      <c r="H3457" s="45" t="s">
        <v>2166</v>
      </c>
      <c r="I3457" s="53">
        <v>300</v>
      </c>
      <c r="J3457" s="45" t="s">
        <v>398</v>
      </c>
      <c r="K3457" s="45" t="s">
        <v>398</v>
      </c>
      <c r="L3457" s="45" t="s">
        <v>399</v>
      </c>
      <c r="M3457" s="45" t="s">
        <v>395</v>
      </c>
      <c r="N3457" s="45" t="s">
        <v>396</v>
      </c>
      <c r="O3457" s="52" t="s">
        <v>325</v>
      </c>
      <c r="P3457" s="63" t="s">
        <v>276</v>
      </c>
      <c r="Q3457" s="57" t="str">
        <f>MID(Tabla1[[#This Row],[Aplicación]],14,1)</f>
        <v>2</v>
      </c>
      <c r="R3457" s="35" t="s">
        <v>265</v>
      </c>
      <c r="S3457" s="57" t="str">
        <f>MID(Tabla1[[#This Row],[Aplicación]],6,2)</f>
        <v>11</v>
      </c>
      <c r="T3457" s="54" t="str">
        <f>VLOOKUP(Tabla1[[#This Row],[AREA]],Hoja1!A:B,2,FALSE)</f>
        <v>11. Salud pública y seguridad ciudadana</v>
      </c>
      <c r="U3457" s="57" t="str">
        <f>MID(Tabla1[[#This Row],[Aplicación]],9,4)</f>
        <v>1621</v>
      </c>
      <c r="V3457" s="54" t="str">
        <f>VLOOKUP(Tabla1[[#This Row],[PROGRAMA]],Hoja1!A:B,2,FALSE)</f>
        <v>1621. Recogida de residuos</v>
      </c>
      <c r="W3457" s="57" t="str">
        <f>MID(Tabla1[[#This Row],[Aplicación]],14,2)</f>
        <v>21</v>
      </c>
      <c r="X3457" s="57" t="str">
        <f>MID(Tabla1[[#This Row],[Aplicación]],14,6)</f>
        <v>214</v>
      </c>
    </row>
    <row r="3458" spans="1:24" x14ac:dyDescent="0.25">
      <c r="A3458" s="60">
        <v>220240007961</v>
      </c>
      <c r="B3458" s="43" t="s">
        <v>702</v>
      </c>
      <c r="C3458" s="61">
        <v>45372</v>
      </c>
      <c r="D3458" s="60">
        <v>22024000440</v>
      </c>
      <c r="E3458" s="43" t="s">
        <v>1425</v>
      </c>
      <c r="F3458" s="62">
        <v>240.29</v>
      </c>
      <c r="G3458" s="43" t="s">
        <v>810</v>
      </c>
      <c r="H3458" s="43" t="s">
        <v>2169</v>
      </c>
      <c r="I3458" s="69">
        <v>300</v>
      </c>
      <c r="J3458" s="43" t="s">
        <v>398</v>
      </c>
      <c r="K3458" s="43" t="s">
        <v>398</v>
      </c>
      <c r="L3458" s="43" t="s">
        <v>399</v>
      </c>
      <c r="M3458" s="43" t="s">
        <v>395</v>
      </c>
      <c r="N3458" s="43" t="s">
        <v>396</v>
      </c>
      <c r="O3458" s="52" t="s">
        <v>325</v>
      </c>
      <c r="P3458" s="63" t="s">
        <v>276</v>
      </c>
      <c r="Q3458" s="57" t="str">
        <f>MID(Tabla1[[#This Row],[Aplicación]],14,1)</f>
        <v>2</v>
      </c>
      <c r="R3458" s="35" t="s">
        <v>265</v>
      </c>
      <c r="S3458" s="57" t="str">
        <f>MID(Tabla1[[#This Row],[Aplicación]],6,2)</f>
        <v>11</v>
      </c>
      <c r="T3458" s="54" t="str">
        <f>VLOOKUP(Tabla1[[#This Row],[AREA]],Hoja1!A:B,2,FALSE)</f>
        <v>11. Salud pública y seguridad ciudadana</v>
      </c>
      <c r="U3458" s="57" t="str">
        <f>MID(Tabla1[[#This Row],[Aplicación]],9,4)</f>
        <v>1621</v>
      </c>
      <c r="V3458" s="54" t="str">
        <f>VLOOKUP(Tabla1[[#This Row],[PROGRAMA]],Hoja1!A:B,2,FALSE)</f>
        <v>1621. Recogida de residuos</v>
      </c>
      <c r="W3458" s="57" t="str">
        <f>MID(Tabla1[[#This Row],[Aplicación]],14,2)</f>
        <v>21</v>
      </c>
      <c r="X3458" s="57" t="str">
        <f>MID(Tabla1[[#This Row],[Aplicación]],14,6)</f>
        <v>214</v>
      </c>
    </row>
    <row r="3459" spans="1:24" x14ac:dyDescent="0.25">
      <c r="A3459" s="60">
        <v>220240005716</v>
      </c>
      <c r="B3459" s="43" t="s">
        <v>702</v>
      </c>
      <c r="C3459" s="61">
        <v>45364</v>
      </c>
      <c r="D3459" s="60">
        <v>22024000440</v>
      </c>
      <c r="E3459" s="43" t="s">
        <v>1425</v>
      </c>
      <c r="F3459" s="62">
        <v>220.23</v>
      </c>
      <c r="G3459" s="43" t="s">
        <v>810</v>
      </c>
      <c r="H3459" s="43" t="s">
        <v>2170</v>
      </c>
      <c r="I3459" s="69">
        <v>300</v>
      </c>
      <c r="J3459" s="43" t="s">
        <v>398</v>
      </c>
      <c r="K3459" s="43" t="s">
        <v>398</v>
      </c>
      <c r="L3459" s="43" t="s">
        <v>399</v>
      </c>
      <c r="M3459" s="43" t="s">
        <v>395</v>
      </c>
      <c r="N3459" s="43" t="s">
        <v>396</v>
      </c>
      <c r="O3459" s="52" t="s">
        <v>325</v>
      </c>
      <c r="P3459" s="63" t="s">
        <v>276</v>
      </c>
      <c r="Q3459" s="57" t="str">
        <f>MID(Tabla1[[#This Row],[Aplicación]],14,1)</f>
        <v>2</v>
      </c>
      <c r="R3459" s="35" t="s">
        <v>265</v>
      </c>
      <c r="S3459" s="57" t="str">
        <f>MID(Tabla1[[#This Row],[Aplicación]],6,2)</f>
        <v>11</v>
      </c>
      <c r="T3459" s="54" t="str">
        <f>VLOOKUP(Tabla1[[#This Row],[AREA]],Hoja1!A:B,2,FALSE)</f>
        <v>11. Salud pública y seguridad ciudadana</v>
      </c>
      <c r="U3459" s="57" t="str">
        <f>MID(Tabla1[[#This Row],[Aplicación]],9,4)</f>
        <v>1621</v>
      </c>
      <c r="V3459" s="54" t="str">
        <f>VLOOKUP(Tabla1[[#This Row],[PROGRAMA]],Hoja1!A:B,2,FALSE)</f>
        <v>1621. Recogida de residuos</v>
      </c>
      <c r="W3459" s="57" t="str">
        <f>MID(Tabla1[[#This Row],[Aplicación]],14,2)</f>
        <v>21</v>
      </c>
      <c r="X3459" s="57" t="str">
        <f>MID(Tabla1[[#This Row],[Aplicación]],14,6)</f>
        <v>214</v>
      </c>
    </row>
    <row r="3460" spans="1:24" x14ac:dyDescent="0.25">
      <c r="A3460" s="60">
        <v>220240007957</v>
      </c>
      <c r="B3460" s="43" t="s">
        <v>702</v>
      </c>
      <c r="C3460" s="61">
        <v>45372</v>
      </c>
      <c r="D3460" s="60">
        <v>22024000440</v>
      </c>
      <c r="E3460" s="43" t="s">
        <v>1425</v>
      </c>
      <c r="F3460" s="62">
        <v>2798.73</v>
      </c>
      <c r="G3460" s="43" t="s">
        <v>829</v>
      </c>
      <c r="H3460" s="43" t="s">
        <v>2171</v>
      </c>
      <c r="I3460" s="69">
        <v>300</v>
      </c>
      <c r="J3460" s="43" t="s">
        <v>398</v>
      </c>
      <c r="K3460" s="43" t="s">
        <v>398</v>
      </c>
      <c r="L3460" s="43" t="s">
        <v>399</v>
      </c>
      <c r="M3460" s="43" t="s">
        <v>395</v>
      </c>
      <c r="N3460" s="43" t="s">
        <v>396</v>
      </c>
      <c r="O3460" s="52" t="s">
        <v>325</v>
      </c>
      <c r="P3460" s="63" t="s">
        <v>276</v>
      </c>
      <c r="Q3460" s="57" t="str">
        <f>MID(Tabla1[[#This Row],[Aplicación]],14,1)</f>
        <v>2</v>
      </c>
      <c r="R3460" s="35" t="s">
        <v>265</v>
      </c>
      <c r="S3460" s="57" t="str">
        <f>MID(Tabla1[[#This Row],[Aplicación]],6,2)</f>
        <v>11</v>
      </c>
      <c r="T3460" s="54" t="str">
        <f>VLOOKUP(Tabla1[[#This Row],[AREA]],Hoja1!A:B,2,FALSE)</f>
        <v>11. Salud pública y seguridad ciudadana</v>
      </c>
      <c r="U3460" s="57" t="str">
        <f>MID(Tabla1[[#This Row],[Aplicación]],9,4)</f>
        <v>1621</v>
      </c>
      <c r="V3460" s="54" t="str">
        <f>VLOOKUP(Tabla1[[#This Row],[PROGRAMA]],Hoja1!A:B,2,FALSE)</f>
        <v>1621. Recogida de residuos</v>
      </c>
      <c r="W3460" s="57" t="str">
        <f>MID(Tabla1[[#This Row],[Aplicación]],14,2)</f>
        <v>21</v>
      </c>
      <c r="X3460" s="57" t="str">
        <f>MID(Tabla1[[#This Row],[Aplicación]],14,6)</f>
        <v>214</v>
      </c>
    </row>
    <row r="3461" spans="1:24" x14ac:dyDescent="0.25">
      <c r="A3461" s="60">
        <v>220240005747</v>
      </c>
      <c r="B3461" s="43" t="s">
        <v>702</v>
      </c>
      <c r="C3461" s="61">
        <v>45364</v>
      </c>
      <c r="D3461" s="60">
        <v>22024000441</v>
      </c>
      <c r="E3461" s="43" t="s">
        <v>1425</v>
      </c>
      <c r="F3461" s="62">
        <v>636.88</v>
      </c>
      <c r="G3461" s="43" t="s">
        <v>764</v>
      </c>
      <c r="H3461" s="43" t="s">
        <v>2177</v>
      </c>
      <c r="I3461" s="69">
        <v>300</v>
      </c>
      <c r="J3461" s="43" t="s">
        <v>398</v>
      </c>
      <c r="K3461" s="43" t="s">
        <v>398</v>
      </c>
      <c r="L3461" s="43" t="s">
        <v>413</v>
      </c>
      <c r="M3461" s="43" t="s">
        <v>395</v>
      </c>
      <c r="N3461" s="43" t="s">
        <v>396</v>
      </c>
      <c r="O3461" s="52" t="s">
        <v>325</v>
      </c>
      <c r="P3461" s="63" t="s">
        <v>276</v>
      </c>
      <c r="Q3461" s="57" t="str">
        <f>MID(Tabla1[[#This Row],[Aplicación]],14,1)</f>
        <v>2</v>
      </c>
      <c r="R3461" s="35" t="s">
        <v>265</v>
      </c>
      <c r="S3461" s="57" t="str">
        <f>MID(Tabla1[[#This Row],[Aplicación]],6,2)</f>
        <v>11</v>
      </c>
      <c r="T3461" s="54" t="str">
        <f>VLOOKUP(Tabla1[[#This Row],[AREA]],Hoja1!A:B,2,FALSE)</f>
        <v>11. Salud pública y seguridad ciudadana</v>
      </c>
      <c r="U3461" s="57" t="str">
        <f>MID(Tabla1[[#This Row],[Aplicación]],9,4)</f>
        <v>1621</v>
      </c>
      <c r="V3461" s="54" t="str">
        <f>VLOOKUP(Tabla1[[#This Row],[PROGRAMA]],Hoja1!A:B,2,FALSE)</f>
        <v>1621. Recogida de residuos</v>
      </c>
      <c r="W3461" s="57" t="str">
        <f>MID(Tabla1[[#This Row],[Aplicación]],14,2)</f>
        <v>21</v>
      </c>
      <c r="X3461" s="57" t="str">
        <f>MID(Tabla1[[#This Row],[Aplicación]],14,6)</f>
        <v>214</v>
      </c>
    </row>
    <row r="3462" spans="1:24" x14ac:dyDescent="0.25">
      <c r="A3462" s="60">
        <v>220240005719</v>
      </c>
      <c r="B3462" s="43" t="s">
        <v>702</v>
      </c>
      <c r="C3462" s="61">
        <v>45364</v>
      </c>
      <c r="D3462" s="60">
        <v>22024000440</v>
      </c>
      <c r="E3462" s="43" t="s">
        <v>1425</v>
      </c>
      <c r="F3462" s="62">
        <v>677.47</v>
      </c>
      <c r="G3462" s="43" t="s">
        <v>765</v>
      </c>
      <c r="H3462" s="43" t="s">
        <v>2355</v>
      </c>
      <c r="I3462" s="69">
        <v>300</v>
      </c>
      <c r="J3462" s="43" t="s">
        <v>398</v>
      </c>
      <c r="K3462" s="43" t="s">
        <v>398</v>
      </c>
      <c r="L3462" s="43" t="s">
        <v>399</v>
      </c>
      <c r="M3462" s="43" t="s">
        <v>395</v>
      </c>
      <c r="N3462" s="43" t="s">
        <v>396</v>
      </c>
      <c r="O3462" s="52" t="s">
        <v>325</v>
      </c>
      <c r="P3462" s="63" t="s">
        <v>276</v>
      </c>
      <c r="Q3462" s="57" t="str">
        <f>MID(Tabla1[[#This Row],[Aplicación]],14,1)</f>
        <v>2</v>
      </c>
      <c r="R3462" s="35" t="s">
        <v>265</v>
      </c>
      <c r="S3462" s="57" t="str">
        <f>MID(Tabla1[[#This Row],[Aplicación]],6,2)</f>
        <v>11</v>
      </c>
      <c r="T3462" s="54" t="str">
        <f>VLOOKUP(Tabla1[[#This Row],[AREA]],Hoja1!A:B,2,FALSE)</f>
        <v>11. Salud pública y seguridad ciudadana</v>
      </c>
      <c r="U3462" s="57" t="str">
        <f>MID(Tabla1[[#This Row],[Aplicación]],9,4)</f>
        <v>1621</v>
      </c>
      <c r="V3462" s="54" t="str">
        <f>VLOOKUP(Tabla1[[#This Row],[PROGRAMA]],Hoja1!A:B,2,FALSE)</f>
        <v>1621. Recogida de residuos</v>
      </c>
      <c r="W3462" s="57" t="str">
        <f>MID(Tabla1[[#This Row],[Aplicación]],14,2)</f>
        <v>21</v>
      </c>
      <c r="X3462" s="57" t="str">
        <f>MID(Tabla1[[#This Row],[Aplicación]],14,6)</f>
        <v>214</v>
      </c>
    </row>
    <row r="3463" spans="1:24" x14ac:dyDescent="0.25">
      <c r="A3463" s="60">
        <v>220240007837</v>
      </c>
      <c r="B3463" s="43" t="s">
        <v>702</v>
      </c>
      <c r="C3463" s="61">
        <v>45372</v>
      </c>
      <c r="D3463" s="60">
        <v>22024000440</v>
      </c>
      <c r="E3463" s="43" t="s">
        <v>1425</v>
      </c>
      <c r="F3463" s="62">
        <v>695.27</v>
      </c>
      <c r="G3463" s="43" t="s">
        <v>962</v>
      </c>
      <c r="H3463" s="43" t="s">
        <v>2358</v>
      </c>
      <c r="I3463" s="69">
        <v>300</v>
      </c>
      <c r="J3463" s="43" t="s">
        <v>398</v>
      </c>
      <c r="K3463" s="43" t="s">
        <v>398</v>
      </c>
      <c r="L3463" s="43" t="s">
        <v>399</v>
      </c>
      <c r="M3463" s="43" t="s">
        <v>395</v>
      </c>
      <c r="N3463" s="43" t="s">
        <v>396</v>
      </c>
      <c r="O3463" s="52" t="s">
        <v>325</v>
      </c>
      <c r="P3463" s="63" t="s">
        <v>276</v>
      </c>
      <c r="Q3463" s="57" t="str">
        <f>MID(Tabla1[[#This Row],[Aplicación]],14,1)</f>
        <v>2</v>
      </c>
      <c r="R3463" s="35" t="s">
        <v>265</v>
      </c>
      <c r="S3463" s="57" t="str">
        <f>MID(Tabla1[[#This Row],[Aplicación]],6,2)</f>
        <v>11</v>
      </c>
      <c r="T3463" s="54" t="str">
        <f>VLOOKUP(Tabla1[[#This Row],[AREA]],Hoja1!A:B,2,FALSE)</f>
        <v>11. Salud pública y seguridad ciudadana</v>
      </c>
      <c r="U3463" s="57" t="str">
        <f>MID(Tabla1[[#This Row],[Aplicación]],9,4)</f>
        <v>1621</v>
      </c>
      <c r="V3463" s="54" t="str">
        <f>VLOOKUP(Tabla1[[#This Row],[PROGRAMA]],Hoja1!A:B,2,FALSE)</f>
        <v>1621. Recogida de residuos</v>
      </c>
      <c r="W3463" s="57" t="str">
        <f>MID(Tabla1[[#This Row],[Aplicación]],14,2)</f>
        <v>21</v>
      </c>
      <c r="X3463" s="57" t="str">
        <f>MID(Tabla1[[#This Row],[Aplicación]],14,6)</f>
        <v>214</v>
      </c>
    </row>
    <row r="3464" spans="1:24" x14ac:dyDescent="0.25">
      <c r="A3464" s="60">
        <v>220240007839</v>
      </c>
      <c r="B3464" s="43" t="s">
        <v>702</v>
      </c>
      <c r="C3464" s="61">
        <v>45372</v>
      </c>
      <c r="D3464" s="60">
        <v>22024000440</v>
      </c>
      <c r="E3464" s="43" t="s">
        <v>1425</v>
      </c>
      <c r="F3464" s="62">
        <v>367.36</v>
      </c>
      <c r="G3464" s="43" t="s">
        <v>962</v>
      </c>
      <c r="H3464" s="43" t="s">
        <v>2359</v>
      </c>
      <c r="I3464" s="69">
        <v>300</v>
      </c>
      <c r="J3464" s="43" t="s">
        <v>398</v>
      </c>
      <c r="K3464" s="43" t="s">
        <v>398</v>
      </c>
      <c r="L3464" s="43" t="s">
        <v>399</v>
      </c>
      <c r="M3464" s="43" t="s">
        <v>395</v>
      </c>
      <c r="N3464" s="43" t="s">
        <v>396</v>
      </c>
      <c r="O3464" s="52" t="s">
        <v>325</v>
      </c>
      <c r="P3464" s="63" t="s">
        <v>276</v>
      </c>
      <c r="Q3464" s="57" t="str">
        <f>MID(Tabla1[[#This Row],[Aplicación]],14,1)</f>
        <v>2</v>
      </c>
      <c r="R3464" s="35" t="s">
        <v>265</v>
      </c>
      <c r="S3464" s="57" t="str">
        <f>MID(Tabla1[[#This Row],[Aplicación]],6,2)</f>
        <v>11</v>
      </c>
      <c r="T3464" s="54" t="str">
        <f>VLOOKUP(Tabla1[[#This Row],[AREA]],Hoja1!A:B,2,FALSE)</f>
        <v>11. Salud pública y seguridad ciudadana</v>
      </c>
      <c r="U3464" s="57" t="str">
        <f>MID(Tabla1[[#This Row],[Aplicación]],9,4)</f>
        <v>1621</v>
      </c>
      <c r="V3464" s="54" t="str">
        <f>VLOOKUP(Tabla1[[#This Row],[PROGRAMA]],Hoja1!A:B,2,FALSE)</f>
        <v>1621. Recogida de residuos</v>
      </c>
      <c r="W3464" s="57" t="str">
        <f>MID(Tabla1[[#This Row],[Aplicación]],14,2)</f>
        <v>21</v>
      </c>
      <c r="X3464" s="57" t="str">
        <f>MID(Tabla1[[#This Row],[Aplicación]],14,6)</f>
        <v>214</v>
      </c>
    </row>
    <row r="3465" spans="1:24" x14ac:dyDescent="0.25">
      <c r="A3465" s="53">
        <v>220240007946</v>
      </c>
      <c r="B3465" s="45" t="s">
        <v>702</v>
      </c>
      <c r="C3465" s="50">
        <v>45372</v>
      </c>
      <c r="D3465" s="44">
        <v>22024000440</v>
      </c>
      <c r="E3465" s="45" t="s">
        <v>1425</v>
      </c>
      <c r="F3465" s="51">
        <v>2120.17</v>
      </c>
      <c r="G3465" s="45" t="s">
        <v>766</v>
      </c>
      <c r="H3465" s="45" t="s">
        <v>2361</v>
      </c>
      <c r="I3465" s="53">
        <v>300</v>
      </c>
      <c r="J3465" s="45" t="s">
        <v>398</v>
      </c>
      <c r="K3465" s="45" t="s">
        <v>398</v>
      </c>
      <c r="L3465" s="45" t="s">
        <v>399</v>
      </c>
      <c r="M3465" s="45" t="s">
        <v>395</v>
      </c>
      <c r="N3465" s="45" t="s">
        <v>396</v>
      </c>
      <c r="O3465" s="52" t="s">
        <v>325</v>
      </c>
      <c r="P3465" s="63" t="s">
        <v>276</v>
      </c>
      <c r="Q3465" s="57" t="str">
        <f>MID(Tabla1[[#This Row],[Aplicación]],14,1)</f>
        <v>2</v>
      </c>
      <c r="R3465" s="35" t="s">
        <v>265</v>
      </c>
      <c r="S3465" s="57" t="str">
        <f>MID(Tabla1[[#This Row],[Aplicación]],6,2)</f>
        <v>11</v>
      </c>
      <c r="T3465" s="54" t="str">
        <f>VLOOKUP(Tabla1[[#This Row],[AREA]],Hoja1!A:B,2,FALSE)</f>
        <v>11. Salud pública y seguridad ciudadana</v>
      </c>
      <c r="U3465" s="57" t="str">
        <f>MID(Tabla1[[#This Row],[Aplicación]],9,4)</f>
        <v>1621</v>
      </c>
      <c r="V3465" s="54" t="str">
        <f>VLOOKUP(Tabla1[[#This Row],[PROGRAMA]],Hoja1!A:B,2,FALSE)</f>
        <v>1621. Recogida de residuos</v>
      </c>
      <c r="W3465" s="57" t="str">
        <f>MID(Tabla1[[#This Row],[Aplicación]],14,2)</f>
        <v>21</v>
      </c>
      <c r="X3465" s="57" t="str">
        <f>MID(Tabla1[[#This Row],[Aplicación]],14,6)</f>
        <v>214</v>
      </c>
    </row>
    <row r="3466" spans="1:24" x14ac:dyDescent="0.25">
      <c r="A3466" s="60">
        <v>220240007878</v>
      </c>
      <c r="B3466" s="43" t="s">
        <v>702</v>
      </c>
      <c r="C3466" s="61">
        <v>45372</v>
      </c>
      <c r="D3466" s="60">
        <v>22024000440</v>
      </c>
      <c r="E3466" s="43" t="s">
        <v>1425</v>
      </c>
      <c r="F3466" s="62">
        <v>1528.05</v>
      </c>
      <c r="G3466" s="43" t="s">
        <v>766</v>
      </c>
      <c r="H3466" s="43" t="s">
        <v>2364</v>
      </c>
      <c r="I3466" s="69">
        <v>300</v>
      </c>
      <c r="J3466" s="43" t="s">
        <v>398</v>
      </c>
      <c r="K3466" s="43" t="s">
        <v>398</v>
      </c>
      <c r="L3466" s="43" t="s">
        <v>399</v>
      </c>
      <c r="M3466" s="43" t="s">
        <v>395</v>
      </c>
      <c r="N3466" s="43" t="s">
        <v>396</v>
      </c>
      <c r="O3466" s="52" t="s">
        <v>325</v>
      </c>
      <c r="P3466" s="63" t="s">
        <v>276</v>
      </c>
      <c r="Q3466" s="57" t="str">
        <f>MID(Tabla1[[#This Row],[Aplicación]],14,1)</f>
        <v>2</v>
      </c>
      <c r="R3466" s="35" t="s">
        <v>265</v>
      </c>
      <c r="S3466" s="57" t="str">
        <f>MID(Tabla1[[#This Row],[Aplicación]],6,2)</f>
        <v>11</v>
      </c>
      <c r="T3466" s="54" t="str">
        <f>VLOOKUP(Tabla1[[#This Row],[AREA]],Hoja1!A:B,2,FALSE)</f>
        <v>11. Salud pública y seguridad ciudadana</v>
      </c>
      <c r="U3466" s="57" t="str">
        <f>MID(Tabla1[[#This Row],[Aplicación]],9,4)</f>
        <v>1621</v>
      </c>
      <c r="V3466" s="54" t="str">
        <f>VLOOKUP(Tabla1[[#This Row],[PROGRAMA]],Hoja1!A:B,2,FALSE)</f>
        <v>1621. Recogida de residuos</v>
      </c>
      <c r="W3466" s="57" t="str">
        <f>MID(Tabla1[[#This Row],[Aplicación]],14,2)</f>
        <v>21</v>
      </c>
      <c r="X3466" s="57" t="str">
        <f>MID(Tabla1[[#This Row],[Aplicación]],14,6)</f>
        <v>214</v>
      </c>
    </row>
    <row r="3467" spans="1:24" x14ac:dyDescent="0.25">
      <c r="A3467" s="60">
        <v>220240005767</v>
      </c>
      <c r="B3467" s="43" t="s">
        <v>702</v>
      </c>
      <c r="C3467" s="61">
        <v>45364</v>
      </c>
      <c r="D3467" s="60">
        <v>22024000440</v>
      </c>
      <c r="E3467" s="43" t="s">
        <v>1425</v>
      </c>
      <c r="F3467" s="62">
        <v>971.07</v>
      </c>
      <c r="G3467" s="43" t="s">
        <v>766</v>
      </c>
      <c r="H3467" s="43" t="s">
        <v>2365</v>
      </c>
      <c r="I3467" s="69">
        <v>300</v>
      </c>
      <c r="J3467" s="43" t="s">
        <v>398</v>
      </c>
      <c r="K3467" s="43" t="s">
        <v>398</v>
      </c>
      <c r="L3467" s="43" t="s">
        <v>399</v>
      </c>
      <c r="M3467" s="43" t="s">
        <v>395</v>
      </c>
      <c r="N3467" s="43" t="s">
        <v>396</v>
      </c>
      <c r="O3467" s="52" t="s">
        <v>325</v>
      </c>
      <c r="P3467" s="63" t="s">
        <v>276</v>
      </c>
      <c r="Q3467" s="57" t="str">
        <f>MID(Tabla1[[#This Row],[Aplicación]],14,1)</f>
        <v>2</v>
      </c>
      <c r="R3467" s="35" t="s">
        <v>265</v>
      </c>
      <c r="S3467" s="57" t="str">
        <f>MID(Tabla1[[#This Row],[Aplicación]],6,2)</f>
        <v>11</v>
      </c>
      <c r="T3467" s="54" t="str">
        <f>VLOOKUP(Tabla1[[#This Row],[AREA]],Hoja1!A:B,2,FALSE)</f>
        <v>11. Salud pública y seguridad ciudadana</v>
      </c>
      <c r="U3467" s="57" t="str">
        <f>MID(Tabla1[[#This Row],[Aplicación]],9,4)</f>
        <v>1621</v>
      </c>
      <c r="V3467" s="54" t="str">
        <f>VLOOKUP(Tabla1[[#This Row],[PROGRAMA]],Hoja1!A:B,2,FALSE)</f>
        <v>1621. Recogida de residuos</v>
      </c>
      <c r="W3467" s="57" t="str">
        <f>MID(Tabla1[[#This Row],[Aplicación]],14,2)</f>
        <v>21</v>
      </c>
      <c r="X3467" s="57" t="str">
        <f>MID(Tabla1[[#This Row],[Aplicación]],14,6)</f>
        <v>214</v>
      </c>
    </row>
    <row r="3468" spans="1:24" x14ac:dyDescent="0.25">
      <c r="A3468" s="60">
        <v>220240007948</v>
      </c>
      <c r="B3468" s="43" t="s">
        <v>702</v>
      </c>
      <c r="C3468" s="61">
        <v>45372</v>
      </c>
      <c r="D3468" s="60">
        <v>22024000440</v>
      </c>
      <c r="E3468" s="43" t="s">
        <v>1425</v>
      </c>
      <c r="F3468" s="62">
        <v>313.35000000000002</v>
      </c>
      <c r="G3468" s="43" t="s">
        <v>766</v>
      </c>
      <c r="H3468" s="43" t="s">
        <v>2367</v>
      </c>
      <c r="I3468" s="69">
        <v>300</v>
      </c>
      <c r="J3468" s="43" t="s">
        <v>398</v>
      </c>
      <c r="K3468" s="43" t="s">
        <v>398</v>
      </c>
      <c r="L3468" s="43" t="s">
        <v>399</v>
      </c>
      <c r="M3468" s="43" t="s">
        <v>395</v>
      </c>
      <c r="N3468" s="43" t="s">
        <v>396</v>
      </c>
      <c r="O3468" s="52" t="s">
        <v>325</v>
      </c>
      <c r="P3468" s="63" t="s">
        <v>276</v>
      </c>
      <c r="Q3468" s="57" t="str">
        <f>MID(Tabla1[[#This Row],[Aplicación]],14,1)</f>
        <v>2</v>
      </c>
      <c r="R3468" s="35" t="s">
        <v>265</v>
      </c>
      <c r="S3468" s="57" t="str">
        <f>MID(Tabla1[[#This Row],[Aplicación]],6,2)</f>
        <v>11</v>
      </c>
      <c r="T3468" s="54" t="str">
        <f>VLOOKUP(Tabla1[[#This Row],[AREA]],Hoja1!A:B,2,FALSE)</f>
        <v>11. Salud pública y seguridad ciudadana</v>
      </c>
      <c r="U3468" s="57" t="str">
        <f>MID(Tabla1[[#This Row],[Aplicación]],9,4)</f>
        <v>1621</v>
      </c>
      <c r="V3468" s="54" t="str">
        <f>VLOOKUP(Tabla1[[#This Row],[PROGRAMA]],Hoja1!A:B,2,FALSE)</f>
        <v>1621. Recogida de residuos</v>
      </c>
      <c r="W3468" s="57" t="str">
        <f>MID(Tabla1[[#This Row],[Aplicación]],14,2)</f>
        <v>21</v>
      </c>
      <c r="X3468" s="57" t="str">
        <f>MID(Tabla1[[#This Row],[Aplicación]],14,6)</f>
        <v>214</v>
      </c>
    </row>
    <row r="3469" spans="1:24" x14ac:dyDescent="0.25">
      <c r="A3469" s="60">
        <v>220240007846</v>
      </c>
      <c r="B3469" s="43" t="s">
        <v>702</v>
      </c>
      <c r="C3469" s="61">
        <v>45372</v>
      </c>
      <c r="D3469" s="60">
        <v>22024000440</v>
      </c>
      <c r="E3469" s="43" t="s">
        <v>1425</v>
      </c>
      <c r="F3469" s="62">
        <v>185.24</v>
      </c>
      <c r="G3469" s="43" t="s">
        <v>797</v>
      </c>
      <c r="H3469" s="43" t="s">
        <v>2467</v>
      </c>
      <c r="I3469" s="69">
        <v>300</v>
      </c>
      <c r="J3469" s="43" t="s">
        <v>798</v>
      </c>
      <c r="K3469" s="43" t="s">
        <v>398</v>
      </c>
      <c r="L3469" s="43" t="s">
        <v>399</v>
      </c>
      <c r="M3469" s="43" t="s">
        <v>395</v>
      </c>
      <c r="N3469" s="43" t="s">
        <v>396</v>
      </c>
      <c r="O3469" s="52" t="s">
        <v>325</v>
      </c>
      <c r="P3469" s="63" t="s">
        <v>276</v>
      </c>
      <c r="Q3469" s="57" t="str">
        <f>MID(Tabla1[[#This Row],[Aplicación]],14,1)</f>
        <v>2</v>
      </c>
      <c r="R3469" s="35" t="s">
        <v>265</v>
      </c>
      <c r="S3469" s="57" t="str">
        <f>MID(Tabla1[[#This Row],[Aplicación]],6,2)</f>
        <v>11</v>
      </c>
      <c r="T3469" s="54" t="str">
        <f>VLOOKUP(Tabla1[[#This Row],[AREA]],Hoja1!A:B,2,FALSE)</f>
        <v>11. Salud pública y seguridad ciudadana</v>
      </c>
      <c r="U3469" s="57" t="str">
        <f>MID(Tabla1[[#This Row],[Aplicación]],9,4)</f>
        <v>1621</v>
      </c>
      <c r="V3469" s="54" t="str">
        <f>VLOOKUP(Tabla1[[#This Row],[PROGRAMA]],Hoja1!A:B,2,FALSE)</f>
        <v>1621. Recogida de residuos</v>
      </c>
      <c r="W3469" s="57" t="str">
        <f>MID(Tabla1[[#This Row],[Aplicación]],14,2)</f>
        <v>21</v>
      </c>
      <c r="X3469" s="57" t="str">
        <f>MID(Tabla1[[#This Row],[Aplicación]],14,6)</f>
        <v>214</v>
      </c>
    </row>
    <row r="3470" spans="1:24" x14ac:dyDescent="0.25">
      <c r="A3470" s="60">
        <v>220240007844</v>
      </c>
      <c r="B3470" s="43" t="s">
        <v>702</v>
      </c>
      <c r="C3470" s="61">
        <v>45372</v>
      </c>
      <c r="D3470" s="60">
        <v>22024000440</v>
      </c>
      <c r="E3470" s="43" t="s">
        <v>1425</v>
      </c>
      <c r="F3470" s="62">
        <v>173.76</v>
      </c>
      <c r="G3470" s="43" t="s">
        <v>797</v>
      </c>
      <c r="H3470" s="43" t="s">
        <v>2468</v>
      </c>
      <c r="I3470" s="69">
        <v>300</v>
      </c>
      <c r="J3470" s="43" t="s">
        <v>798</v>
      </c>
      <c r="K3470" s="43" t="s">
        <v>398</v>
      </c>
      <c r="L3470" s="43" t="s">
        <v>399</v>
      </c>
      <c r="M3470" s="43" t="s">
        <v>395</v>
      </c>
      <c r="N3470" s="43" t="s">
        <v>396</v>
      </c>
      <c r="O3470" s="52" t="s">
        <v>325</v>
      </c>
      <c r="P3470" s="63" t="s">
        <v>276</v>
      </c>
      <c r="Q3470" s="57" t="str">
        <f>MID(Tabla1[[#This Row],[Aplicación]],14,1)</f>
        <v>2</v>
      </c>
      <c r="R3470" s="35" t="s">
        <v>265</v>
      </c>
      <c r="S3470" s="57" t="str">
        <f>MID(Tabla1[[#This Row],[Aplicación]],6,2)</f>
        <v>11</v>
      </c>
      <c r="T3470" s="54" t="str">
        <f>VLOOKUP(Tabla1[[#This Row],[AREA]],Hoja1!A:B,2,FALSE)</f>
        <v>11. Salud pública y seguridad ciudadana</v>
      </c>
      <c r="U3470" s="57" t="str">
        <f>MID(Tabla1[[#This Row],[Aplicación]],9,4)</f>
        <v>1621</v>
      </c>
      <c r="V3470" s="54" t="str">
        <f>VLOOKUP(Tabla1[[#This Row],[PROGRAMA]],Hoja1!A:B,2,FALSE)</f>
        <v>1621. Recogida de residuos</v>
      </c>
      <c r="W3470" s="57" t="str">
        <f>MID(Tabla1[[#This Row],[Aplicación]],14,2)</f>
        <v>21</v>
      </c>
      <c r="X3470" s="57" t="str">
        <f>MID(Tabla1[[#This Row],[Aplicación]],14,6)</f>
        <v>214</v>
      </c>
    </row>
    <row r="3471" spans="1:24" x14ac:dyDescent="0.25">
      <c r="A3471" s="60">
        <v>220240007841</v>
      </c>
      <c r="B3471" s="43" t="s">
        <v>702</v>
      </c>
      <c r="C3471" s="61">
        <v>45372</v>
      </c>
      <c r="D3471" s="60">
        <v>22024000440</v>
      </c>
      <c r="E3471" s="43" t="s">
        <v>1425</v>
      </c>
      <c r="F3471" s="62">
        <v>113.28</v>
      </c>
      <c r="G3471" s="43" t="s">
        <v>797</v>
      </c>
      <c r="H3471" s="43" t="s">
        <v>2469</v>
      </c>
      <c r="I3471" s="69">
        <v>300</v>
      </c>
      <c r="J3471" s="43" t="s">
        <v>798</v>
      </c>
      <c r="K3471" s="43" t="s">
        <v>398</v>
      </c>
      <c r="L3471" s="43" t="s">
        <v>399</v>
      </c>
      <c r="M3471" s="43" t="s">
        <v>395</v>
      </c>
      <c r="N3471" s="43" t="s">
        <v>396</v>
      </c>
      <c r="O3471" s="52" t="s">
        <v>325</v>
      </c>
      <c r="P3471" s="63" t="s">
        <v>276</v>
      </c>
      <c r="Q3471" s="57" t="str">
        <f>MID(Tabla1[[#This Row],[Aplicación]],14,1)</f>
        <v>2</v>
      </c>
      <c r="R3471" s="35" t="s">
        <v>265</v>
      </c>
      <c r="S3471" s="57" t="str">
        <f>MID(Tabla1[[#This Row],[Aplicación]],6,2)</f>
        <v>11</v>
      </c>
      <c r="T3471" s="54" t="str">
        <f>VLOOKUP(Tabla1[[#This Row],[AREA]],Hoja1!A:B,2,FALSE)</f>
        <v>11. Salud pública y seguridad ciudadana</v>
      </c>
      <c r="U3471" s="57" t="str">
        <f>MID(Tabla1[[#This Row],[Aplicación]],9,4)</f>
        <v>1621</v>
      </c>
      <c r="V3471" s="54" t="str">
        <f>VLOOKUP(Tabla1[[#This Row],[PROGRAMA]],Hoja1!A:B,2,FALSE)</f>
        <v>1621. Recogida de residuos</v>
      </c>
      <c r="W3471" s="57" t="str">
        <f>MID(Tabla1[[#This Row],[Aplicación]],14,2)</f>
        <v>21</v>
      </c>
      <c r="X3471" s="57" t="str">
        <f>MID(Tabla1[[#This Row],[Aplicación]],14,6)</f>
        <v>214</v>
      </c>
    </row>
    <row r="3472" spans="1:24" x14ac:dyDescent="0.25">
      <c r="A3472" s="60">
        <v>220240003052</v>
      </c>
      <c r="B3472" s="43" t="s">
        <v>390</v>
      </c>
      <c r="C3472" s="61">
        <v>45343</v>
      </c>
      <c r="D3472" s="60">
        <v>22024001693</v>
      </c>
      <c r="E3472" s="43" t="s">
        <v>1425</v>
      </c>
      <c r="F3472" s="62">
        <v>3500</v>
      </c>
      <c r="G3472" s="43" t="s">
        <v>46</v>
      </c>
      <c r="H3472" s="43" t="s">
        <v>2512</v>
      </c>
      <c r="I3472" s="69">
        <v>220</v>
      </c>
      <c r="J3472" s="43" t="s">
        <v>398</v>
      </c>
      <c r="K3472" s="43" t="s">
        <v>398</v>
      </c>
      <c r="L3472" s="43" t="s">
        <v>413</v>
      </c>
      <c r="M3472" s="43" t="s">
        <v>585</v>
      </c>
      <c r="N3472" s="43" t="s">
        <v>539</v>
      </c>
      <c r="O3472" s="52" t="s">
        <v>326</v>
      </c>
      <c r="P3472" s="63" t="s">
        <v>276</v>
      </c>
      <c r="Q3472" s="57" t="str">
        <f>MID(Tabla1[[#This Row],[Aplicación]],14,1)</f>
        <v>2</v>
      </c>
      <c r="R3472" s="35" t="s">
        <v>265</v>
      </c>
      <c r="S3472" s="57" t="str">
        <f>MID(Tabla1[[#This Row],[Aplicación]],6,2)</f>
        <v>11</v>
      </c>
      <c r="T3472" s="54" t="str">
        <f>VLOOKUP(Tabla1[[#This Row],[AREA]],Hoja1!A:B,2,FALSE)</f>
        <v>11. Salud pública y seguridad ciudadana</v>
      </c>
      <c r="U3472" s="57" t="str">
        <f>MID(Tabla1[[#This Row],[Aplicación]],9,4)</f>
        <v>1621</v>
      </c>
      <c r="V3472" s="54" t="str">
        <f>VLOOKUP(Tabla1[[#This Row],[PROGRAMA]],Hoja1!A:B,2,FALSE)</f>
        <v>1621. Recogida de residuos</v>
      </c>
      <c r="W3472" s="57" t="str">
        <f>MID(Tabla1[[#This Row],[Aplicación]],14,2)</f>
        <v>21</v>
      </c>
      <c r="X3472" s="57" t="str">
        <f>MID(Tabla1[[#This Row],[Aplicación]],14,6)</f>
        <v>214</v>
      </c>
    </row>
    <row r="3473" spans="1:24" x14ac:dyDescent="0.25">
      <c r="A3473" s="60">
        <v>220240003050</v>
      </c>
      <c r="B3473" s="43" t="s">
        <v>390</v>
      </c>
      <c r="C3473" s="61">
        <v>45343</v>
      </c>
      <c r="D3473" s="60">
        <v>22024001663</v>
      </c>
      <c r="E3473" s="43" t="s">
        <v>1425</v>
      </c>
      <c r="F3473" s="62">
        <v>4000</v>
      </c>
      <c r="G3473" s="43" t="s">
        <v>49</v>
      </c>
      <c r="H3473" s="43" t="s">
        <v>2538</v>
      </c>
      <c r="I3473" s="69">
        <v>220</v>
      </c>
      <c r="J3473" s="43" t="s">
        <v>716</v>
      </c>
      <c r="K3473" s="43" t="s">
        <v>393</v>
      </c>
      <c r="L3473" s="43" t="s">
        <v>413</v>
      </c>
      <c r="M3473" s="43" t="s">
        <v>585</v>
      </c>
      <c r="N3473" s="43" t="s">
        <v>539</v>
      </c>
      <c r="O3473" s="52" t="s">
        <v>326</v>
      </c>
      <c r="P3473" s="63" t="s">
        <v>276</v>
      </c>
      <c r="Q3473" s="57" t="str">
        <f>MID(Tabla1[[#This Row],[Aplicación]],14,1)</f>
        <v>2</v>
      </c>
      <c r="R3473" s="35" t="s">
        <v>265</v>
      </c>
      <c r="S3473" s="57" t="str">
        <f>MID(Tabla1[[#This Row],[Aplicación]],6,2)</f>
        <v>11</v>
      </c>
      <c r="T3473" s="54" t="str">
        <f>VLOOKUP(Tabla1[[#This Row],[AREA]],Hoja1!A:B,2,FALSE)</f>
        <v>11. Salud pública y seguridad ciudadana</v>
      </c>
      <c r="U3473" s="57" t="str">
        <f>MID(Tabla1[[#This Row],[Aplicación]],9,4)</f>
        <v>1621</v>
      </c>
      <c r="V3473" s="54" t="str">
        <f>VLOOKUP(Tabla1[[#This Row],[PROGRAMA]],Hoja1!A:B,2,FALSE)</f>
        <v>1621. Recogida de residuos</v>
      </c>
      <c r="W3473" s="57" t="str">
        <f>MID(Tabla1[[#This Row],[Aplicación]],14,2)</f>
        <v>21</v>
      </c>
      <c r="X3473" s="57" t="str">
        <f>MID(Tabla1[[#This Row],[Aplicación]],14,6)</f>
        <v>214</v>
      </c>
    </row>
    <row r="3474" spans="1:24" x14ac:dyDescent="0.25">
      <c r="A3474" s="60">
        <v>220240003051</v>
      </c>
      <c r="B3474" s="43" t="s">
        <v>390</v>
      </c>
      <c r="C3474" s="61">
        <v>45343</v>
      </c>
      <c r="D3474" s="60">
        <v>22024001682</v>
      </c>
      <c r="E3474" s="43" t="s">
        <v>1425</v>
      </c>
      <c r="F3474" s="62">
        <v>4500</v>
      </c>
      <c r="G3474" s="43" t="s">
        <v>50</v>
      </c>
      <c r="H3474" s="43" t="s">
        <v>2559</v>
      </c>
      <c r="I3474" s="69">
        <v>220</v>
      </c>
      <c r="J3474" s="43" t="s">
        <v>795</v>
      </c>
      <c r="K3474" s="43" t="s">
        <v>393</v>
      </c>
      <c r="L3474" s="43" t="s">
        <v>413</v>
      </c>
      <c r="M3474" s="43" t="s">
        <v>585</v>
      </c>
      <c r="N3474" s="43" t="s">
        <v>539</v>
      </c>
      <c r="O3474" s="52" t="s">
        <v>326</v>
      </c>
      <c r="P3474" s="63" t="s">
        <v>276</v>
      </c>
      <c r="Q3474" s="57" t="str">
        <f>MID(Tabla1[[#This Row],[Aplicación]],14,1)</f>
        <v>2</v>
      </c>
      <c r="R3474" s="35" t="s">
        <v>265</v>
      </c>
      <c r="S3474" s="57" t="str">
        <f>MID(Tabla1[[#This Row],[Aplicación]],6,2)</f>
        <v>11</v>
      </c>
      <c r="T3474" s="54" t="str">
        <f>VLOOKUP(Tabla1[[#This Row],[AREA]],Hoja1!A:B,2,FALSE)</f>
        <v>11. Salud pública y seguridad ciudadana</v>
      </c>
      <c r="U3474" s="57" t="str">
        <f>MID(Tabla1[[#This Row],[Aplicación]],9,4)</f>
        <v>1621</v>
      </c>
      <c r="V3474" s="54" t="str">
        <f>VLOOKUP(Tabla1[[#This Row],[PROGRAMA]],Hoja1!A:B,2,FALSE)</f>
        <v>1621. Recogida de residuos</v>
      </c>
      <c r="W3474" s="57" t="str">
        <f>MID(Tabla1[[#This Row],[Aplicación]],14,2)</f>
        <v>21</v>
      </c>
      <c r="X3474" s="57" t="str">
        <f>MID(Tabla1[[#This Row],[Aplicación]],14,6)</f>
        <v>214</v>
      </c>
    </row>
    <row r="3475" spans="1:24" x14ac:dyDescent="0.25">
      <c r="A3475" s="60">
        <v>220240003053</v>
      </c>
      <c r="B3475" s="43" t="s">
        <v>390</v>
      </c>
      <c r="C3475" s="61">
        <v>45343</v>
      </c>
      <c r="D3475" s="60">
        <v>22024001698</v>
      </c>
      <c r="E3475" s="43" t="s">
        <v>1425</v>
      </c>
      <c r="F3475" s="62">
        <v>5500</v>
      </c>
      <c r="G3475" s="43" t="s">
        <v>45</v>
      </c>
      <c r="H3475" s="43" t="s">
        <v>2593</v>
      </c>
      <c r="I3475" s="69">
        <v>220</v>
      </c>
      <c r="J3475" s="43" t="s">
        <v>616</v>
      </c>
      <c r="K3475" s="43" t="s">
        <v>398</v>
      </c>
      <c r="L3475" s="43" t="s">
        <v>413</v>
      </c>
      <c r="M3475" s="43" t="s">
        <v>585</v>
      </c>
      <c r="N3475" s="43" t="s">
        <v>539</v>
      </c>
      <c r="O3475" s="52" t="s">
        <v>326</v>
      </c>
      <c r="P3475" s="63" t="s">
        <v>276</v>
      </c>
      <c r="Q3475" s="57" t="str">
        <f>MID(Tabla1[[#This Row],[Aplicación]],14,1)</f>
        <v>2</v>
      </c>
      <c r="R3475" s="35" t="s">
        <v>265</v>
      </c>
      <c r="S3475" s="57" t="str">
        <f>MID(Tabla1[[#This Row],[Aplicación]],6,2)</f>
        <v>11</v>
      </c>
      <c r="T3475" s="54" t="str">
        <f>VLOOKUP(Tabla1[[#This Row],[AREA]],Hoja1!A:B,2,FALSE)</f>
        <v>11. Salud pública y seguridad ciudadana</v>
      </c>
      <c r="U3475" s="57" t="str">
        <f>MID(Tabla1[[#This Row],[Aplicación]],9,4)</f>
        <v>1621</v>
      </c>
      <c r="V3475" s="54" t="str">
        <f>VLOOKUP(Tabla1[[#This Row],[PROGRAMA]],Hoja1!A:B,2,FALSE)</f>
        <v>1621. Recogida de residuos</v>
      </c>
      <c r="W3475" s="57" t="str">
        <f>MID(Tabla1[[#This Row],[Aplicación]],14,2)</f>
        <v>21</v>
      </c>
      <c r="X3475" s="57" t="str">
        <f>MID(Tabla1[[#This Row],[Aplicación]],14,6)</f>
        <v>214</v>
      </c>
    </row>
    <row r="3476" spans="1:24" x14ac:dyDescent="0.25">
      <c r="A3476" s="60">
        <v>220240005751</v>
      </c>
      <c r="B3476" s="43" t="s">
        <v>702</v>
      </c>
      <c r="C3476" s="61">
        <v>45364</v>
      </c>
      <c r="D3476" s="60">
        <v>22024000441</v>
      </c>
      <c r="E3476" s="43" t="s">
        <v>1425</v>
      </c>
      <c r="F3476" s="62">
        <v>1915.04</v>
      </c>
      <c r="G3476" s="43" t="s">
        <v>801</v>
      </c>
      <c r="H3476" s="43" t="s">
        <v>2727</v>
      </c>
      <c r="I3476" s="69">
        <v>300</v>
      </c>
      <c r="J3476" s="43" t="s">
        <v>398</v>
      </c>
      <c r="K3476" s="43" t="s">
        <v>398</v>
      </c>
      <c r="L3476" s="43" t="s">
        <v>413</v>
      </c>
      <c r="M3476" s="43" t="s">
        <v>395</v>
      </c>
      <c r="N3476" s="43" t="s">
        <v>396</v>
      </c>
      <c r="O3476" s="52" t="s">
        <v>325</v>
      </c>
      <c r="P3476" s="63" t="s">
        <v>276</v>
      </c>
      <c r="Q3476" s="57" t="str">
        <f>MID(Tabla1[[#This Row],[Aplicación]],14,1)</f>
        <v>2</v>
      </c>
      <c r="R3476" s="35" t="s">
        <v>265</v>
      </c>
      <c r="S3476" s="57" t="str">
        <f>MID(Tabla1[[#This Row],[Aplicación]],6,2)</f>
        <v>11</v>
      </c>
      <c r="T3476" s="54" t="str">
        <f>VLOOKUP(Tabla1[[#This Row],[AREA]],Hoja1!A:B,2,FALSE)</f>
        <v>11. Salud pública y seguridad ciudadana</v>
      </c>
      <c r="U3476" s="57" t="str">
        <f>MID(Tabla1[[#This Row],[Aplicación]],9,4)</f>
        <v>1621</v>
      </c>
      <c r="V3476" s="54" t="str">
        <f>VLOOKUP(Tabla1[[#This Row],[PROGRAMA]],Hoja1!A:B,2,FALSE)</f>
        <v>1621. Recogida de residuos</v>
      </c>
      <c r="W3476" s="57" t="str">
        <f>MID(Tabla1[[#This Row],[Aplicación]],14,2)</f>
        <v>21</v>
      </c>
      <c r="X3476" s="57" t="str">
        <f>MID(Tabla1[[#This Row],[Aplicación]],14,6)</f>
        <v>214</v>
      </c>
    </row>
    <row r="3477" spans="1:24" x14ac:dyDescent="0.25">
      <c r="A3477" s="60">
        <v>220240007864</v>
      </c>
      <c r="B3477" s="43" t="s">
        <v>702</v>
      </c>
      <c r="C3477" s="61">
        <v>45372</v>
      </c>
      <c r="D3477" s="60">
        <v>22024000440</v>
      </c>
      <c r="E3477" s="43" t="s">
        <v>1425</v>
      </c>
      <c r="F3477" s="62">
        <v>381.96</v>
      </c>
      <c r="G3477" s="43" t="s">
        <v>801</v>
      </c>
      <c r="H3477" s="43" t="s">
        <v>2729</v>
      </c>
      <c r="I3477" s="69">
        <v>300</v>
      </c>
      <c r="J3477" s="43" t="s">
        <v>398</v>
      </c>
      <c r="K3477" s="43" t="s">
        <v>398</v>
      </c>
      <c r="L3477" s="43" t="s">
        <v>399</v>
      </c>
      <c r="M3477" s="43" t="s">
        <v>395</v>
      </c>
      <c r="N3477" s="43" t="s">
        <v>396</v>
      </c>
      <c r="O3477" s="52" t="s">
        <v>325</v>
      </c>
      <c r="P3477" s="63" t="s">
        <v>276</v>
      </c>
      <c r="Q3477" s="57" t="str">
        <f>MID(Tabla1[[#This Row],[Aplicación]],14,1)</f>
        <v>2</v>
      </c>
      <c r="R3477" s="35" t="s">
        <v>265</v>
      </c>
      <c r="S3477" s="57" t="str">
        <f>MID(Tabla1[[#This Row],[Aplicación]],6,2)</f>
        <v>11</v>
      </c>
      <c r="T3477" s="54" t="str">
        <f>VLOOKUP(Tabla1[[#This Row],[AREA]],Hoja1!A:B,2,FALSE)</f>
        <v>11. Salud pública y seguridad ciudadana</v>
      </c>
      <c r="U3477" s="57" t="str">
        <f>MID(Tabla1[[#This Row],[Aplicación]],9,4)</f>
        <v>1621</v>
      </c>
      <c r="V3477" s="54" t="str">
        <f>VLOOKUP(Tabla1[[#This Row],[PROGRAMA]],Hoja1!A:B,2,FALSE)</f>
        <v>1621. Recogida de residuos</v>
      </c>
      <c r="W3477" s="57" t="str">
        <f>MID(Tabla1[[#This Row],[Aplicación]],14,2)</f>
        <v>21</v>
      </c>
      <c r="X3477" s="57" t="str">
        <f>MID(Tabla1[[#This Row],[Aplicación]],14,6)</f>
        <v>214</v>
      </c>
    </row>
    <row r="3478" spans="1:24" x14ac:dyDescent="0.25">
      <c r="A3478" s="60">
        <v>220240007866</v>
      </c>
      <c r="B3478" s="43" t="s">
        <v>702</v>
      </c>
      <c r="C3478" s="61">
        <v>45372</v>
      </c>
      <c r="D3478" s="60">
        <v>22024000440</v>
      </c>
      <c r="E3478" s="43" t="s">
        <v>1425</v>
      </c>
      <c r="F3478" s="62">
        <v>381.96</v>
      </c>
      <c r="G3478" s="43" t="s">
        <v>801</v>
      </c>
      <c r="H3478" s="43" t="s">
        <v>2730</v>
      </c>
      <c r="I3478" s="69">
        <v>300</v>
      </c>
      <c r="J3478" s="43" t="s">
        <v>398</v>
      </c>
      <c r="K3478" s="43" t="s">
        <v>398</v>
      </c>
      <c r="L3478" s="43" t="s">
        <v>399</v>
      </c>
      <c r="M3478" s="43" t="s">
        <v>395</v>
      </c>
      <c r="N3478" s="43" t="s">
        <v>396</v>
      </c>
      <c r="O3478" s="52" t="s">
        <v>325</v>
      </c>
      <c r="P3478" s="63" t="s">
        <v>276</v>
      </c>
      <c r="Q3478" s="57" t="str">
        <f>MID(Tabla1[[#This Row],[Aplicación]],14,1)</f>
        <v>2</v>
      </c>
      <c r="R3478" s="35" t="s">
        <v>265</v>
      </c>
      <c r="S3478" s="57" t="str">
        <f>MID(Tabla1[[#This Row],[Aplicación]],6,2)</f>
        <v>11</v>
      </c>
      <c r="T3478" s="54" t="str">
        <f>VLOOKUP(Tabla1[[#This Row],[AREA]],Hoja1!A:B,2,FALSE)</f>
        <v>11. Salud pública y seguridad ciudadana</v>
      </c>
      <c r="U3478" s="57" t="str">
        <f>MID(Tabla1[[#This Row],[Aplicación]],9,4)</f>
        <v>1621</v>
      </c>
      <c r="V3478" s="54" t="str">
        <f>VLOOKUP(Tabla1[[#This Row],[PROGRAMA]],Hoja1!A:B,2,FALSE)</f>
        <v>1621. Recogida de residuos</v>
      </c>
      <c r="W3478" s="57" t="str">
        <f>MID(Tabla1[[#This Row],[Aplicación]],14,2)</f>
        <v>21</v>
      </c>
      <c r="X3478" s="57" t="str">
        <f>MID(Tabla1[[#This Row],[Aplicación]],14,6)</f>
        <v>214</v>
      </c>
    </row>
    <row r="3479" spans="1:24" x14ac:dyDescent="0.25">
      <c r="A3479" s="60">
        <v>220240007868</v>
      </c>
      <c r="B3479" s="43" t="s">
        <v>702</v>
      </c>
      <c r="C3479" s="61">
        <v>45372</v>
      </c>
      <c r="D3479" s="60">
        <v>22024000440</v>
      </c>
      <c r="E3479" s="43" t="s">
        <v>1425</v>
      </c>
      <c r="F3479" s="62">
        <v>104.31</v>
      </c>
      <c r="G3479" s="43" t="s">
        <v>801</v>
      </c>
      <c r="H3479" s="43" t="s">
        <v>2734</v>
      </c>
      <c r="I3479" s="69">
        <v>300</v>
      </c>
      <c r="J3479" s="43" t="s">
        <v>398</v>
      </c>
      <c r="K3479" s="43" t="s">
        <v>398</v>
      </c>
      <c r="L3479" s="43" t="s">
        <v>399</v>
      </c>
      <c r="M3479" s="43" t="s">
        <v>395</v>
      </c>
      <c r="N3479" s="43" t="s">
        <v>396</v>
      </c>
      <c r="O3479" s="52" t="s">
        <v>325</v>
      </c>
      <c r="P3479" s="63" t="s">
        <v>276</v>
      </c>
      <c r="Q3479" s="57" t="str">
        <f>MID(Tabla1[[#This Row],[Aplicación]],14,1)</f>
        <v>2</v>
      </c>
      <c r="R3479" s="35" t="s">
        <v>265</v>
      </c>
      <c r="S3479" s="57" t="str">
        <f>MID(Tabla1[[#This Row],[Aplicación]],6,2)</f>
        <v>11</v>
      </c>
      <c r="T3479" s="54" t="str">
        <f>VLOOKUP(Tabla1[[#This Row],[AREA]],Hoja1!A:B,2,FALSE)</f>
        <v>11. Salud pública y seguridad ciudadana</v>
      </c>
      <c r="U3479" s="57" t="str">
        <f>MID(Tabla1[[#This Row],[Aplicación]],9,4)</f>
        <v>1621</v>
      </c>
      <c r="V3479" s="54" t="str">
        <f>VLOOKUP(Tabla1[[#This Row],[PROGRAMA]],Hoja1!A:B,2,FALSE)</f>
        <v>1621. Recogida de residuos</v>
      </c>
      <c r="W3479" s="57" t="str">
        <f>MID(Tabla1[[#This Row],[Aplicación]],14,2)</f>
        <v>21</v>
      </c>
      <c r="X3479" s="57" t="str">
        <f>MID(Tabla1[[#This Row],[Aplicación]],14,6)</f>
        <v>214</v>
      </c>
    </row>
    <row r="3480" spans="1:24" x14ac:dyDescent="0.25">
      <c r="A3480" s="44">
        <v>220240005737</v>
      </c>
      <c r="B3480" s="45" t="s">
        <v>702</v>
      </c>
      <c r="C3480" s="50">
        <v>45364</v>
      </c>
      <c r="D3480" s="44">
        <v>22024000441</v>
      </c>
      <c r="E3480" s="45" t="s">
        <v>1425</v>
      </c>
      <c r="F3480" s="51">
        <v>2142.4699999999998</v>
      </c>
      <c r="G3480" s="45" t="s">
        <v>745</v>
      </c>
      <c r="H3480" s="45" t="s">
        <v>2735</v>
      </c>
      <c r="I3480" s="53">
        <v>300</v>
      </c>
      <c r="J3480" s="45" t="s">
        <v>398</v>
      </c>
      <c r="K3480" s="45" t="s">
        <v>398</v>
      </c>
      <c r="L3480" s="45" t="s">
        <v>413</v>
      </c>
      <c r="M3480" s="45" t="s">
        <v>395</v>
      </c>
      <c r="N3480" s="45" t="s">
        <v>396</v>
      </c>
      <c r="O3480" s="52" t="s">
        <v>325</v>
      </c>
      <c r="P3480" s="63" t="s">
        <v>276</v>
      </c>
      <c r="Q3480" s="57" t="str">
        <f>MID(Tabla1[[#This Row],[Aplicación]],14,1)</f>
        <v>2</v>
      </c>
      <c r="R3480" s="35" t="s">
        <v>265</v>
      </c>
      <c r="S3480" s="57" t="str">
        <f>MID(Tabla1[[#This Row],[Aplicación]],6,2)</f>
        <v>11</v>
      </c>
      <c r="T3480" s="54" t="str">
        <f>VLOOKUP(Tabla1[[#This Row],[AREA]],Hoja1!A:B,2,FALSE)</f>
        <v>11. Salud pública y seguridad ciudadana</v>
      </c>
      <c r="U3480" s="57" t="str">
        <f>MID(Tabla1[[#This Row],[Aplicación]],9,4)</f>
        <v>1621</v>
      </c>
      <c r="V3480" s="54" t="str">
        <f>VLOOKUP(Tabla1[[#This Row],[PROGRAMA]],Hoja1!A:B,2,FALSE)</f>
        <v>1621. Recogida de residuos</v>
      </c>
      <c r="W3480" s="57" t="str">
        <f>MID(Tabla1[[#This Row],[Aplicación]],14,2)</f>
        <v>21</v>
      </c>
      <c r="X3480" s="57" t="str">
        <f>MID(Tabla1[[#This Row],[Aplicación]],14,6)</f>
        <v>214</v>
      </c>
    </row>
    <row r="3481" spans="1:24" x14ac:dyDescent="0.25">
      <c r="A3481" s="60">
        <v>220240007884</v>
      </c>
      <c r="B3481" s="43" t="s">
        <v>702</v>
      </c>
      <c r="C3481" s="61">
        <v>45372</v>
      </c>
      <c r="D3481" s="60">
        <v>22024000441</v>
      </c>
      <c r="E3481" s="43" t="s">
        <v>1425</v>
      </c>
      <c r="F3481" s="62">
        <v>391.04</v>
      </c>
      <c r="G3481" s="43" t="s">
        <v>745</v>
      </c>
      <c r="H3481" s="43" t="s">
        <v>2736</v>
      </c>
      <c r="I3481" s="69">
        <v>300</v>
      </c>
      <c r="J3481" s="43" t="s">
        <v>398</v>
      </c>
      <c r="K3481" s="43" t="s">
        <v>398</v>
      </c>
      <c r="L3481" s="43" t="s">
        <v>413</v>
      </c>
      <c r="M3481" s="43" t="s">
        <v>395</v>
      </c>
      <c r="N3481" s="43" t="s">
        <v>396</v>
      </c>
      <c r="O3481" s="52" t="s">
        <v>325</v>
      </c>
      <c r="P3481" s="63" t="s">
        <v>276</v>
      </c>
      <c r="Q3481" s="57" t="str">
        <f>MID(Tabla1[[#This Row],[Aplicación]],14,1)</f>
        <v>2</v>
      </c>
      <c r="R3481" s="35" t="s">
        <v>265</v>
      </c>
      <c r="S3481" s="57" t="str">
        <f>MID(Tabla1[[#This Row],[Aplicación]],6,2)</f>
        <v>11</v>
      </c>
      <c r="T3481" s="54" t="str">
        <f>VLOOKUP(Tabla1[[#This Row],[AREA]],Hoja1!A:B,2,FALSE)</f>
        <v>11. Salud pública y seguridad ciudadana</v>
      </c>
      <c r="U3481" s="57" t="str">
        <f>MID(Tabla1[[#This Row],[Aplicación]],9,4)</f>
        <v>1621</v>
      </c>
      <c r="V3481" s="54" t="str">
        <f>VLOOKUP(Tabla1[[#This Row],[PROGRAMA]],Hoja1!A:B,2,FALSE)</f>
        <v>1621. Recogida de residuos</v>
      </c>
      <c r="W3481" s="57" t="str">
        <f>MID(Tabla1[[#This Row],[Aplicación]],14,2)</f>
        <v>21</v>
      </c>
      <c r="X3481" s="57" t="str">
        <f>MID(Tabla1[[#This Row],[Aplicación]],14,6)</f>
        <v>214</v>
      </c>
    </row>
    <row r="3482" spans="1:24" x14ac:dyDescent="0.25">
      <c r="A3482" s="60">
        <v>220240007917</v>
      </c>
      <c r="B3482" s="43" t="s">
        <v>702</v>
      </c>
      <c r="C3482" s="61">
        <v>45372</v>
      </c>
      <c r="D3482" s="60">
        <v>22024000441</v>
      </c>
      <c r="E3482" s="43" t="s">
        <v>1425</v>
      </c>
      <c r="F3482" s="62">
        <v>923.9</v>
      </c>
      <c r="G3482" s="43" t="s">
        <v>804</v>
      </c>
      <c r="H3482" s="43" t="s">
        <v>2739</v>
      </c>
      <c r="I3482" s="69">
        <v>300</v>
      </c>
      <c r="J3482" s="43" t="s">
        <v>398</v>
      </c>
      <c r="K3482" s="43" t="s">
        <v>398</v>
      </c>
      <c r="L3482" s="43" t="s">
        <v>413</v>
      </c>
      <c r="M3482" s="43" t="s">
        <v>395</v>
      </c>
      <c r="N3482" s="43" t="s">
        <v>396</v>
      </c>
      <c r="O3482" s="52" t="s">
        <v>325</v>
      </c>
      <c r="P3482" s="63" t="s">
        <v>276</v>
      </c>
      <c r="Q3482" s="57" t="str">
        <f>MID(Tabla1[[#This Row],[Aplicación]],14,1)</f>
        <v>2</v>
      </c>
      <c r="R3482" s="35" t="s">
        <v>265</v>
      </c>
      <c r="S3482" s="57" t="str">
        <f>MID(Tabla1[[#This Row],[Aplicación]],6,2)</f>
        <v>11</v>
      </c>
      <c r="T3482" s="54" t="str">
        <f>VLOOKUP(Tabla1[[#This Row],[AREA]],Hoja1!A:B,2,FALSE)</f>
        <v>11. Salud pública y seguridad ciudadana</v>
      </c>
      <c r="U3482" s="57" t="str">
        <f>MID(Tabla1[[#This Row],[Aplicación]],9,4)</f>
        <v>1621</v>
      </c>
      <c r="V3482" s="54" t="str">
        <f>VLOOKUP(Tabla1[[#This Row],[PROGRAMA]],Hoja1!A:B,2,FALSE)</f>
        <v>1621. Recogida de residuos</v>
      </c>
      <c r="W3482" s="57" t="str">
        <f>MID(Tabla1[[#This Row],[Aplicación]],14,2)</f>
        <v>21</v>
      </c>
      <c r="X3482" s="57" t="str">
        <f>MID(Tabla1[[#This Row],[Aplicación]],14,6)</f>
        <v>214</v>
      </c>
    </row>
    <row r="3483" spans="1:24" x14ac:dyDescent="0.25">
      <c r="A3483" s="60">
        <v>220240007909</v>
      </c>
      <c r="B3483" s="43" t="s">
        <v>702</v>
      </c>
      <c r="C3483" s="61">
        <v>45372</v>
      </c>
      <c r="D3483" s="60">
        <v>22024000441</v>
      </c>
      <c r="E3483" s="43" t="s">
        <v>1425</v>
      </c>
      <c r="F3483" s="62">
        <v>3196.69</v>
      </c>
      <c r="G3483" s="43" t="s">
        <v>812</v>
      </c>
      <c r="H3483" s="43" t="s">
        <v>2742</v>
      </c>
      <c r="I3483" s="69">
        <v>300</v>
      </c>
      <c r="J3483" s="43" t="s">
        <v>398</v>
      </c>
      <c r="K3483" s="43" t="s">
        <v>398</v>
      </c>
      <c r="L3483" s="43" t="s">
        <v>413</v>
      </c>
      <c r="M3483" s="43" t="s">
        <v>395</v>
      </c>
      <c r="N3483" s="43" t="s">
        <v>396</v>
      </c>
      <c r="O3483" s="52" t="s">
        <v>325</v>
      </c>
      <c r="P3483" s="63" t="s">
        <v>276</v>
      </c>
      <c r="Q3483" s="57" t="str">
        <f>MID(Tabla1[[#This Row],[Aplicación]],14,1)</f>
        <v>2</v>
      </c>
      <c r="R3483" s="35" t="s">
        <v>265</v>
      </c>
      <c r="S3483" s="57" t="str">
        <f>MID(Tabla1[[#This Row],[Aplicación]],6,2)</f>
        <v>11</v>
      </c>
      <c r="T3483" s="54" t="str">
        <f>VLOOKUP(Tabla1[[#This Row],[AREA]],Hoja1!A:B,2,FALSE)</f>
        <v>11. Salud pública y seguridad ciudadana</v>
      </c>
      <c r="U3483" s="57" t="str">
        <f>MID(Tabla1[[#This Row],[Aplicación]],9,4)</f>
        <v>1621</v>
      </c>
      <c r="V3483" s="54" t="str">
        <f>VLOOKUP(Tabla1[[#This Row],[PROGRAMA]],Hoja1!A:B,2,FALSE)</f>
        <v>1621. Recogida de residuos</v>
      </c>
      <c r="W3483" s="57" t="str">
        <f>MID(Tabla1[[#This Row],[Aplicación]],14,2)</f>
        <v>21</v>
      </c>
      <c r="X3483" s="57" t="str">
        <f>MID(Tabla1[[#This Row],[Aplicación]],14,6)</f>
        <v>214</v>
      </c>
    </row>
    <row r="3484" spans="1:24" x14ac:dyDescent="0.25">
      <c r="A3484" s="60">
        <v>220240005757</v>
      </c>
      <c r="B3484" s="43" t="s">
        <v>702</v>
      </c>
      <c r="C3484" s="61">
        <v>45364</v>
      </c>
      <c r="D3484" s="60">
        <v>22024000441</v>
      </c>
      <c r="E3484" s="43" t="s">
        <v>1425</v>
      </c>
      <c r="F3484" s="62">
        <v>174.24</v>
      </c>
      <c r="G3484" s="43" t="s">
        <v>814</v>
      </c>
      <c r="H3484" s="43" t="s">
        <v>2751</v>
      </c>
      <c r="I3484" s="69">
        <v>300</v>
      </c>
      <c r="J3484" s="43" t="s">
        <v>420</v>
      </c>
      <c r="K3484" s="43" t="s">
        <v>420</v>
      </c>
      <c r="L3484" s="43" t="s">
        <v>413</v>
      </c>
      <c r="M3484" s="43" t="s">
        <v>395</v>
      </c>
      <c r="N3484" s="43" t="s">
        <v>396</v>
      </c>
      <c r="O3484" s="52" t="s">
        <v>325</v>
      </c>
      <c r="P3484" s="63" t="s">
        <v>276</v>
      </c>
      <c r="Q3484" s="57" t="str">
        <f>MID(Tabla1[[#This Row],[Aplicación]],14,1)</f>
        <v>2</v>
      </c>
      <c r="R3484" s="35" t="s">
        <v>265</v>
      </c>
      <c r="S3484" s="57" t="str">
        <f>MID(Tabla1[[#This Row],[Aplicación]],6,2)</f>
        <v>11</v>
      </c>
      <c r="T3484" s="54" t="str">
        <f>VLOOKUP(Tabla1[[#This Row],[AREA]],Hoja1!A:B,2,FALSE)</f>
        <v>11. Salud pública y seguridad ciudadana</v>
      </c>
      <c r="U3484" s="57" t="str">
        <f>MID(Tabla1[[#This Row],[Aplicación]],9,4)</f>
        <v>1621</v>
      </c>
      <c r="V3484" s="54" t="str">
        <f>VLOOKUP(Tabla1[[#This Row],[PROGRAMA]],Hoja1!A:B,2,FALSE)</f>
        <v>1621. Recogida de residuos</v>
      </c>
      <c r="W3484" s="57" t="str">
        <f>MID(Tabla1[[#This Row],[Aplicación]],14,2)</f>
        <v>21</v>
      </c>
      <c r="X3484" s="57" t="str">
        <f>MID(Tabla1[[#This Row],[Aplicación]],14,6)</f>
        <v>214</v>
      </c>
    </row>
    <row r="3485" spans="1:24" x14ac:dyDescent="0.25">
      <c r="A3485" s="60">
        <v>220240007915</v>
      </c>
      <c r="B3485" s="43" t="s">
        <v>702</v>
      </c>
      <c r="C3485" s="61">
        <v>45372</v>
      </c>
      <c r="D3485" s="60">
        <v>22024000441</v>
      </c>
      <c r="E3485" s="43" t="s">
        <v>1425</v>
      </c>
      <c r="F3485" s="62">
        <v>1175.1600000000001</v>
      </c>
      <c r="G3485" s="43" t="s">
        <v>816</v>
      </c>
      <c r="H3485" s="43" t="s">
        <v>2809</v>
      </c>
      <c r="I3485" s="69">
        <v>300</v>
      </c>
      <c r="J3485" s="43" t="s">
        <v>398</v>
      </c>
      <c r="K3485" s="43" t="s">
        <v>398</v>
      </c>
      <c r="L3485" s="43" t="s">
        <v>413</v>
      </c>
      <c r="M3485" s="43" t="s">
        <v>395</v>
      </c>
      <c r="N3485" s="43" t="s">
        <v>396</v>
      </c>
      <c r="O3485" s="52" t="s">
        <v>325</v>
      </c>
      <c r="P3485" s="63" t="s">
        <v>276</v>
      </c>
      <c r="Q3485" s="57" t="str">
        <f>MID(Tabla1[[#This Row],[Aplicación]],14,1)</f>
        <v>2</v>
      </c>
      <c r="R3485" s="35" t="s">
        <v>265</v>
      </c>
      <c r="S3485" s="57" t="str">
        <f>MID(Tabla1[[#This Row],[Aplicación]],6,2)</f>
        <v>11</v>
      </c>
      <c r="T3485" s="54" t="str">
        <f>VLOOKUP(Tabla1[[#This Row],[AREA]],Hoja1!A:B,2,FALSE)</f>
        <v>11. Salud pública y seguridad ciudadana</v>
      </c>
      <c r="U3485" s="57" t="str">
        <f>MID(Tabla1[[#This Row],[Aplicación]],9,4)</f>
        <v>1621</v>
      </c>
      <c r="V3485" s="54" t="str">
        <f>VLOOKUP(Tabla1[[#This Row],[PROGRAMA]],Hoja1!A:B,2,FALSE)</f>
        <v>1621. Recogida de residuos</v>
      </c>
      <c r="W3485" s="57" t="str">
        <f>MID(Tabla1[[#This Row],[Aplicación]],14,2)</f>
        <v>21</v>
      </c>
      <c r="X3485" s="57" t="str">
        <f>MID(Tabla1[[#This Row],[Aplicación]],14,6)</f>
        <v>214</v>
      </c>
    </row>
    <row r="3486" spans="1:24" x14ac:dyDescent="0.25">
      <c r="A3486" s="60">
        <v>220240005755</v>
      </c>
      <c r="B3486" s="43" t="s">
        <v>702</v>
      </c>
      <c r="C3486" s="61">
        <v>45364</v>
      </c>
      <c r="D3486" s="60">
        <v>22024000441</v>
      </c>
      <c r="E3486" s="43" t="s">
        <v>1425</v>
      </c>
      <c r="F3486" s="62">
        <v>485.51</v>
      </c>
      <c r="G3486" s="43" t="s">
        <v>1010</v>
      </c>
      <c r="H3486" s="43" t="s">
        <v>2813</v>
      </c>
      <c r="I3486" s="69">
        <v>300</v>
      </c>
      <c r="J3486" s="43" t="s">
        <v>398</v>
      </c>
      <c r="K3486" s="43" t="s">
        <v>398</v>
      </c>
      <c r="L3486" s="43" t="s">
        <v>413</v>
      </c>
      <c r="M3486" s="43" t="s">
        <v>395</v>
      </c>
      <c r="N3486" s="43" t="s">
        <v>396</v>
      </c>
      <c r="O3486" s="52" t="s">
        <v>325</v>
      </c>
      <c r="P3486" s="63" t="s">
        <v>276</v>
      </c>
      <c r="Q3486" s="57" t="str">
        <f>MID(Tabla1[[#This Row],[Aplicación]],14,1)</f>
        <v>2</v>
      </c>
      <c r="R3486" s="35" t="s">
        <v>265</v>
      </c>
      <c r="S3486" s="57" t="str">
        <f>MID(Tabla1[[#This Row],[Aplicación]],6,2)</f>
        <v>11</v>
      </c>
      <c r="T3486" s="54" t="str">
        <f>VLOOKUP(Tabla1[[#This Row],[AREA]],Hoja1!A:B,2,FALSE)</f>
        <v>11. Salud pública y seguridad ciudadana</v>
      </c>
      <c r="U3486" s="57" t="str">
        <f>MID(Tabla1[[#This Row],[Aplicación]],9,4)</f>
        <v>1621</v>
      </c>
      <c r="V3486" s="54" t="str">
        <f>VLOOKUP(Tabla1[[#This Row],[PROGRAMA]],Hoja1!A:B,2,FALSE)</f>
        <v>1621. Recogida de residuos</v>
      </c>
      <c r="W3486" s="57" t="str">
        <f>MID(Tabla1[[#This Row],[Aplicación]],14,2)</f>
        <v>21</v>
      </c>
      <c r="X3486" s="57" t="str">
        <f>MID(Tabla1[[#This Row],[Aplicación]],14,6)</f>
        <v>214</v>
      </c>
    </row>
    <row r="3487" spans="1:24" x14ac:dyDescent="0.25">
      <c r="A3487" s="60">
        <v>220240007911</v>
      </c>
      <c r="B3487" s="43" t="s">
        <v>702</v>
      </c>
      <c r="C3487" s="61">
        <v>45372</v>
      </c>
      <c r="D3487" s="60">
        <v>22024000441</v>
      </c>
      <c r="E3487" s="43" t="s">
        <v>1425</v>
      </c>
      <c r="F3487" s="62">
        <v>200.97</v>
      </c>
      <c r="G3487" s="43" t="s">
        <v>834</v>
      </c>
      <c r="H3487" s="43" t="s">
        <v>2814</v>
      </c>
      <c r="I3487" s="69">
        <v>300</v>
      </c>
      <c r="J3487" s="43" t="s">
        <v>398</v>
      </c>
      <c r="K3487" s="43" t="s">
        <v>398</v>
      </c>
      <c r="L3487" s="43" t="s">
        <v>413</v>
      </c>
      <c r="M3487" s="43" t="s">
        <v>395</v>
      </c>
      <c r="N3487" s="43" t="s">
        <v>396</v>
      </c>
      <c r="O3487" s="52" t="s">
        <v>325</v>
      </c>
      <c r="P3487" s="63" t="s">
        <v>276</v>
      </c>
      <c r="Q3487" s="57" t="str">
        <f>MID(Tabla1[[#This Row],[Aplicación]],14,1)</f>
        <v>2</v>
      </c>
      <c r="R3487" s="35" t="s">
        <v>265</v>
      </c>
      <c r="S3487" s="57" t="str">
        <f>MID(Tabla1[[#This Row],[Aplicación]],6,2)</f>
        <v>11</v>
      </c>
      <c r="T3487" s="54" t="str">
        <f>VLOOKUP(Tabla1[[#This Row],[AREA]],Hoja1!A:B,2,FALSE)</f>
        <v>11. Salud pública y seguridad ciudadana</v>
      </c>
      <c r="U3487" s="57" t="str">
        <f>MID(Tabla1[[#This Row],[Aplicación]],9,4)</f>
        <v>1621</v>
      </c>
      <c r="V3487" s="54" t="str">
        <f>VLOOKUP(Tabla1[[#This Row],[PROGRAMA]],Hoja1!A:B,2,FALSE)</f>
        <v>1621. Recogida de residuos</v>
      </c>
      <c r="W3487" s="57" t="str">
        <f>MID(Tabla1[[#This Row],[Aplicación]],14,2)</f>
        <v>21</v>
      </c>
      <c r="X3487" s="57" t="str">
        <f>MID(Tabla1[[#This Row],[Aplicación]],14,6)</f>
        <v>214</v>
      </c>
    </row>
    <row r="3488" spans="1:24" x14ac:dyDescent="0.25">
      <c r="A3488" s="60">
        <v>220240005733</v>
      </c>
      <c r="B3488" s="43" t="s">
        <v>702</v>
      </c>
      <c r="C3488" s="61">
        <v>45364</v>
      </c>
      <c r="D3488" s="60">
        <v>22024000441</v>
      </c>
      <c r="E3488" s="43" t="s">
        <v>1425</v>
      </c>
      <c r="F3488" s="62">
        <v>1770.61</v>
      </c>
      <c r="G3488" s="43" t="s">
        <v>51</v>
      </c>
      <c r="H3488" s="43" t="s">
        <v>2820</v>
      </c>
      <c r="I3488" s="69">
        <v>300</v>
      </c>
      <c r="J3488" s="43" t="s">
        <v>874</v>
      </c>
      <c r="K3488" s="43" t="s">
        <v>875</v>
      </c>
      <c r="L3488" s="43" t="s">
        <v>413</v>
      </c>
      <c r="M3488" s="43" t="s">
        <v>395</v>
      </c>
      <c r="N3488" s="43" t="s">
        <v>396</v>
      </c>
      <c r="O3488" s="52" t="s">
        <v>325</v>
      </c>
      <c r="P3488" s="63" t="s">
        <v>276</v>
      </c>
      <c r="Q3488" s="57" t="str">
        <f>MID(Tabla1[[#This Row],[Aplicación]],14,1)</f>
        <v>2</v>
      </c>
      <c r="R3488" s="35" t="s">
        <v>265</v>
      </c>
      <c r="S3488" s="57" t="str">
        <f>MID(Tabla1[[#This Row],[Aplicación]],6,2)</f>
        <v>11</v>
      </c>
      <c r="T3488" s="54" t="str">
        <f>VLOOKUP(Tabla1[[#This Row],[AREA]],Hoja1!A:B,2,FALSE)</f>
        <v>11. Salud pública y seguridad ciudadana</v>
      </c>
      <c r="U3488" s="57" t="str">
        <f>MID(Tabla1[[#This Row],[Aplicación]],9,4)</f>
        <v>1621</v>
      </c>
      <c r="V3488" s="54" t="str">
        <f>VLOOKUP(Tabla1[[#This Row],[PROGRAMA]],Hoja1!A:B,2,FALSE)</f>
        <v>1621. Recogida de residuos</v>
      </c>
      <c r="W3488" s="57" t="str">
        <f>MID(Tabla1[[#This Row],[Aplicación]],14,2)</f>
        <v>21</v>
      </c>
      <c r="X3488" s="57" t="str">
        <f>MID(Tabla1[[#This Row],[Aplicación]],14,6)</f>
        <v>214</v>
      </c>
    </row>
    <row r="3489" spans="1:24" x14ac:dyDescent="0.25">
      <c r="A3489" s="60">
        <v>220240005714</v>
      </c>
      <c r="B3489" s="43" t="s">
        <v>702</v>
      </c>
      <c r="C3489" s="61">
        <v>45364</v>
      </c>
      <c r="D3489" s="60">
        <v>22024000441</v>
      </c>
      <c r="E3489" s="43" t="s">
        <v>1425</v>
      </c>
      <c r="F3489" s="62">
        <v>1327.61</v>
      </c>
      <c r="G3489" s="43" t="s">
        <v>51</v>
      </c>
      <c r="H3489" s="43" t="s">
        <v>2821</v>
      </c>
      <c r="I3489" s="69">
        <v>300</v>
      </c>
      <c r="J3489" s="43" t="s">
        <v>874</v>
      </c>
      <c r="K3489" s="43" t="s">
        <v>875</v>
      </c>
      <c r="L3489" s="43" t="s">
        <v>413</v>
      </c>
      <c r="M3489" s="43" t="s">
        <v>395</v>
      </c>
      <c r="N3489" s="43" t="s">
        <v>396</v>
      </c>
      <c r="O3489" s="52" t="s">
        <v>325</v>
      </c>
      <c r="P3489" s="63" t="s">
        <v>276</v>
      </c>
      <c r="Q3489" s="57" t="str">
        <f>MID(Tabla1[[#This Row],[Aplicación]],14,1)</f>
        <v>2</v>
      </c>
      <c r="R3489" s="35" t="s">
        <v>265</v>
      </c>
      <c r="S3489" s="57" t="str">
        <f>MID(Tabla1[[#This Row],[Aplicación]],6,2)</f>
        <v>11</v>
      </c>
      <c r="T3489" s="54" t="str">
        <f>VLOOKUP(Tabla1[[#This Row],[AREA]],Hoja1!A:B,2,FALSE)</f>
        <v>11. Salud pública y seguridad ciudadana</v>
      </c>
      <c r="U3489" s="57" t="str">
        <f>MID(Tabla1[[#This Row],[Aplicación]],9,4)</f>
        <v>1621</v>
      </c>
      <c r="V3489" s="54" t="str">
        <f>VLOOKUP(Tabla1[[#This Row],[PROGRAMA]],Hoja1!A:B,2,FALSE)</f>
        <v>1621. Recogida de residuos</v>
      </c>
      <c r="W3489" s="57" t="str">
        <f>MID(Tabla1[[#This Row],[Aplicación]],14,2)</f>
        <v>21</v>
      </c>
      <c r="X3489" s="57" t="str">
        <f>MID(Tabla1[[#This Row],[Aplicación]],14,6)</f>
        <v>214</v>
      </c>
    </row>
    <row r="3490" spans="1:24" x14ac:dyDescent="0.25">
      <c r="A3490" s="60">
        <v>220240007936</v>
      </c>
      <c r="B3490" s="43" t="s">
        <v>702</v>
      </c>
      <c r="C3490" s="61">
        <v>45372</v>
      </c>
      <c r="D3490" s="60">
        <v>22024000441</v>
      </c>
      <c r="E3490" s="43" t="s">
        <v>1425</v>
      </c>
      <c r="F3490" s="62">
        <v>1050.45</v>
      </c>
      <c r="G3490" s="43" t="s">
        <v>51</v>
      </c>
      <c r="H3490" s="43" t="s">
        <v>2822</v>
      </c>
      <c r="I3490" s="69">
        <v>300</v>
      </c>
      <c r="J3490" s="43" t="s">
        <v>874</v>
      </c>
      <c r="K3490" s="43" t="s">
        <v>875</v>
      </c>
      <c r="L3490" s="43" t="s">
        <v>413</v>
      </c>
      <c r="M3490" s="43" t="s">
        <v>395</v>
      </c>
      <c r="N3490" s="43" t="s">
        <v>396</v>
      </c>
      <c r="O3490" s="52" t="s">
        <v>325</v>
      </c>
      <c r="P3490" s="63" t="s">
        <v>276</v>
      </c>
      <c r="Q3490" s="57" t="str">
        <f>MID(Tabla1[[#This Row],[Aplicación]],14,1)</f>
        <v>2</v>
      </c>
      <c r="R3490" s="35" t="s">
        <v>265</v>
      </c>
      <c r="S3490" s="57" t="str">
        <f>MID(Tabla1[[#This Row],[Aplicación]],6,2)</f>
        <v>11</v>
      </c>
      <c r="T3490" s="54" t="str">
        <f>VLOOKUP(Tabla1[[#This Row],[AREA]],Hoja1!A:B,2,FALSE)</f>
        <v>11. Salud pública y seguridad ciudadana</v>
      </c>
      <c r="U3490" s="57" t="str">
        <f>MID(Tabla1[[#This Row],[Aplicación]],9,4)</f>
        <v>1621</v>
      </c>
      <c r="V3490" s="54" t="str">
        <f>VLOOKUP(Tabla1[[#This Row],[PROGRAMA]],Hoja1!A:B,2,FALSE)</f>
        <v>1621. Recogida de residuos</v>
      </c>
      <c r="W3490" s="57" t="str">
        <f>MID(Tabla1[[#This Row],[Aplicación]],14,2)</f>
        <v>21</v>
      </c>
      <c r="X3490" s="57" t="str">
        <f>MID(Tabla1[[#This Row],[Aplicación]],14,6)</f>
        <v>214</v>
      </c>
    </row>
    <row r="3491" spans="1:24" x14ac:dyDescent="0.25">
      <c r="A3491" s="60">
        <v>220240007955</v>
      </c>
      <c r="B3491" s="43" t="s">
        <v>702</v>
      </c>
      <c r="C3491" s="61">
        <v>45372</v>
      </c>
      <c r="D3491" s="60">
        <v>22024000441</v>
      </c>
      <c r="E3491" s="43" t="s">
        <v>1425</v>
      </c>
      <c r="F3491" s="62">
        <v>495.17</v>
      </c>
      <c r="G3491" s="43" t="s">
        <v>51</v>
      </c>
      <c r="H3491" s="43" t="s">
        <v>2823</v>
      </c>
      <c r="I3491" s="69">
        <v>300</v>
      </c>
      <c r="J3491" s="43" t="s">
        <v>874</v>
      </c>
      <c r="K3491" s="43" t="s">
        <v>875</v>
      </c>
      <c r="L3491" s="43" t="s">
        <v>413</v>
      </c>
      <c r="M3491" s="43" t="s">
        <v>395</v>
      </c>
      <c r="N3491" s="43" t="s">
        <v>396</v>
      </c>
      <c r="O3491" s="52" t="s">
        <v>325</v>
      </c>
      <c r="P3491" s="63" t="s">
        <v>276</v>
      </c>
      <c r="Q3491" s="57" t="str">
        <f>MID(Tabla1[[#This Row],[Aplicación]],14,1)</f>
        <v>2</v>
      </c>
      <c r="R3491" s="35" t="s">
        <v>265</v>
      </c>
      <c r="S3491" s="57" t="str">
        <f>MID(Tabla1[[#This Row],[Aplicación]],6,2)</f>
        <v>11</v>
      </c>
      <c r="T3491" s="54" t="str">
        <f>VLOOKUP(Tabla1[[#This Row],[AREA]],Hoja1!A:B,2,FALSE)</f>
        <v>11. Salud pública y seguridad ciudadana</v>
      </c>
      <c r="U3491" s="57" t="str">
        <f>MID(Tabla1[[#This Row],[Aplicación]],9,4)</f>
        <v>1621</v>
      </c>
      <c r="V3491" s="54" t="str">
        <f>VLOOKUP(Tabla1[[#This Row],[PROGRAMA]],Hoja1!A:B,2,FALSE)</f>
        <v>1621. Recogida de residuos</v>
      </c>
      <c r="W3491" s="57" t="str">
        <f>MID(Tabla1[[#This Row],[Aplicación]],14,2)</f>
        <v>21</v>
      </c>
      <c r="X3491" s="57" t="str">
        <f>MID(Tabla1[[#This Row],[Aplicación]],14,6)</f>
        <v>214</v>
      </c>
    </row>
    <row r="3492" spans="1:24" x14ac:dyDescent="0.25">
      <c r="A3492" s="60">
        <v>220240007929</v>
      </c>
      <c r="B3492" s="43" t="s">
        <v>702</v>
      </c>
      <c r="C3492" s="61">
        <v>45372</v>
      </c>
      <c r="D3492" s="60">
        <v>22024000441</v>
      </c>
      <c r="E3492" s="43" t="s">
        <v>1425</v>
      </c>
      <c r="F3492" s="62">
        <v>444.26</v>
      </c>
      <c r="G3492" s="43" t="s">
        <v>51</v>
      </c>
      <c r="H3492" s="43" t="s">
        <v>2824</v>
      </c>
      <c r="I3492" s="69">
        <v>300</v>
      </c>
      <c r="J3492" s="43" t="s">
        <v>874</v>
      </c>
      <c r="K3492" s="43" t="s">
        <v>875</v>
      </c>
      <c r="L3492" s="43" t="s">
        <v>413</v>
      </c>
      <c r="M3492" s="43" t="s">
        <v>395</v>
      </c>
      <c r="N3492" s="43" t="s">
        <v>396</v>
      </c>
      <c r="O3492" s="52" t="s">
        <v>325</v>
      </c>
      <c r="P3492" s="63" t="s">
        <v>276</v>
      </c>
      <c r="Q3492" s="57" t="str">
        <f>MID(Tabla1[[#This Row],[Aplicación]],14,1)</f>
        <v>2</v>
      </c>
      <c r="R3492" s="35" t="s">
        <v>265</v>
      </c>
      <c r="S3492" s="57" t="str">
        <f>MID(Tabla1[[#This Row],[Aplicación]],6,2)</f>
        <v>11</v>
      </c>
      <c r="T3492" s="54" t="str">
        <f>VLOOKUP(Tabla1[[#This Row],[AREA]],Hoja1!A:B,2,FALSE)</f>
        <v>11. Salud pública y seguridad ciudadana</v>
      </c>
      <c r="U3492" s="57" t="str">
        <f>MID(Tabla1[[#This Row],[Aplicación]],9,4)</f>
        <v>1621</v>
      </c>
      <c r="V3492" s="54" t="str">
        <f>VLOOKUP(Tabla1[[#This Row],[PROGRAMA]],Hoja1!A:B,2,FALSE)</f>
        <v>1621. Recogida de residuos</v>
      </c>
      <c r="W3492" s="57" t="str">
        <f>MID(Tabla1[[#This Row],[Aplicación]],14,2)</f>
        <v>21</v>
      </c>
      <c r="X3492" s="57" t="str">
        <f>MID(Tabla1[[#This Row],[Aplicación]],14,6)</f>
        <v>214</v>
      </c>
    </row>
    <row r="3493" spans="1:24" x14ac:dyDescent="0.25">
      <c r="A3493" s="60">
        <v>220240007932</v>
      </c>
      <c r="B3493" s="43" t="s">
        <v>702</v>
      </c>
      <c r="C3493" s="61">
        <v>45372</v>
      </c>
      <c r="D3493" s="60">
        <v>22024000441</v>
      </c>
      <c r="E3493" s="43" t="s">
        <v>1425</v>
      </c>
      <c r="F3493" s="62">
        <v>382.36</v>
      </c>
      <c r="G3493" s="43" t="s">
        <v>51</v>
      </c>
      <c r="H3493" s="43" t="s">
        <v>2825</v>
      </c>
      <c r="I3493" s="69">
        <v>300</v>
      </c>
      <c r="J3493" s="43" t="s">
        <v>874</v>
      </c>
      <c r="K3493" s="43" t="s">
        <v>875</v>
      </c>
      <c r="L3493" s="43" t="s">
        <v>413</v>
      </c>
      <c r="M3493" s="43" t="s">
        <v>395</v>
      </c>
      <c r="N3493" s="43" t="s">
        <v>396</v>
      </c>
      <c r="O3493" s="52" t="s">
        <v>325</v>
      </c>
      <c r="P3493" s="63" t="s">
        <v>276</v>
      </c>
      <c r="Q3493" s="57" t="str">
        <f>MID(Tabla1[[#This Row],[Aplicación]],14,1)</f>
        <v>2</v>
      </c>
      <c r="R3493" s="35" t="s">
        <v>265</v>
      </c>
      <c r="S3493" s="57" t="str">
        <f>MID(Tabla1[[#This Row],[Aplicación]],6,2)</f>
        <v>11</v>
      </c>
      <c r="T3493" s="54" t="str">
        <f>VLOOKUP(Tabla1[[#This Row],[AREA]],Hoja1!A:B,2,FALSE)</f>
        <v>11. Salud pública y seguridad ciudadana</v>
      </c>
      <c r="U3493" s="57" t="str">
        <f>MID(Tabla1[[#This Row],[Aplicación]],9,4)</f>
        <v>1621</v>
      </c>
      <c r="V3493" s="54" t="str">
        <f>VLOOKUP(Tabla1[[#This Row],[PROGRAMA]],Hoja1!A:B,2,FALSE)</f>
        <v>1621. Recogida de residuos</v>
      </c>
      <c r="W3493" s="57" t="str">
        <f>MID(Tabla1[[#This Row],[Aplicación]],14,2)</f>
        <v>21</v>
      </c>
      <c r="X3493" s="57" t="str">
        <f>MID(Tabla1[[#This Row],[Aplicación]],14,6)</f>
        <v>214</v>
      </c>
    </row>
    <row r="3494" spans="1:24" x14ac:dyDescent="0.25">
      <c r="A3494" s="60">
        <v>220240007848</v>
      </c>
      <c r="B3494" s="43" t="s">
        <v>702</v>
      </c>
      <c r="C3494" s="61">
        <v>45372</v>
      </c>
      <c r="D3494" s="60">
        <v>22024000441</v>
      </c>
      <c r="E3494" s="43" t="s">
        <v>1425</v>
      </c>
      <c r="F3494" s="62">
        <v>296.38</v>
      </c>
      <c r="G3494" s="43" t="s">
        <v>51</v>
      </c>
      <c r="H3494" s="43" t="s">
        <v>2826</v>
      </c>
      <c r="I3494" s="69">
        <v>300</v>
      </c>
      <c r="J3494" s="43" t="s">
        <v>874</v>
      </c>
      <c r="K3494" s="43" t="s">
        <v>875</v>
      </c>
      <c r="L3494" s="43" t="s">
        <v>413</v>
      </c>
      <c r="M3494" s="43" t="s">
        <v>395</v>
      </c>
      <c r="N3494" s="43" t="s">
        <v>396</v>
      </c>
      <c r="O3494" s="52" t="s">
        <v>325</v>
      </c>
      <c r="P3494" s="63" t="s">
        <v>276</v>
      </c>
      <c r="Q3494" s="57" t="str">
        <f>MID(Tabla1[[#This Row],[Aplicación]],14,1)</f>
        <v>2</v>
      </c>
      <c r="R3494" s="35" t="s">
        <v>265</v>
      </c>
      <c r="S3494" s="57" t="str">
        <f>MID(Tabla1[[#This Row],[Aplicación]],6,2)</f>
        <v>11</v>
      </c>
      <c r="T3494" s="54" t="str">
        <f>VLOOKUP(Tabla1[[#This Row],[AREA]],Hoja1!A:B,2,FALSE)</f>
        <v>11. Salud pública y seguridad ciudadana</v>
      </c>
      <c r="U3494" s="57" t="str">
        <f>MID(Tabla1[[#This Row],[Aplicación]],9,4)</f>
        <v>1621</v>
      </c>
      <c r="V3494" s="54" t="str">
        <f>VLOOKUP(Tabla1[[#This Row],[PROGRAMA]],Hoja1!A:B,2,FALSE)</f>
        <v>1621. Recogida de residuos</v>
      </c>
      <c r="W3494" s="57" t="str">
        <f>MID(Tabla1[[#This Row],[Aplicación]],14,2)</f>
        <v>21</v>
      </c>
      <c r="X3494" s="57" t="str">
        <f>MID(Tabla1[[#This Row],[Aplicación]],14,6)</f>
        <v>214</v>
      </c>
    </row>
    <row r="3495" spans="1:24" x14ac:dyDescent="0.25">
      <c r="A3495" s="60">
        <v>220240007951</v>
      </c>
      <c r="B3495" s="43" t="s">
        <v>702</v>
      </c>
      <c r="C3495" s="61">
        <v>45372</v>
      </c>
      <c r="D3495" s="60">
        <v>22024000441</v>
      </c>
      <c r="E3495" s="43" t="s">
        <v>1425</v>
      </c>
      <c r="F3495" s="62">
        <v>241.69</v>
      </c>
      <c r="G3495" s="43" t="s">
        <v>51</v>
      </c>
      <c r="H3495" s="43" t="s">
        <v>2827</v>
      </c>
      <c r="I3495" s="69">
        <v>300</v>
      </c>
      <c r="J3495" s="43" t="s">
        <v>874</v>
      </c>
      <c r="K3495" s="43" t="s">
        <v>875</v>
      </c>
      <c r="L3495" s="43" t="s">
        <v>413</v>
      </c>
      <c r="M3495" s="43" t="s">
        <v>395</v>
      </c>
      <c r="N3495" s="43" t="s">
        <v>396</v>
      </c>
      <c r="O3495" s="52" t="s">
        <v>325</v>
      </c>
      <c r="P3495" s="63" t="s">
        <v>276</v>
      </c>
      <c r="Q3495" s="57" t="str">
        <f>MID(Tabla1[[#This Row],[Aplicación]],14,1)</f>
        <v>2</v>
      </c>
      <c r="R3495" s="35" t="s">
        <v>265</v>
      </c>
      <c r="S3495" s="57" t="str">
        <f>MID(Tabla1[[#This Row],[Aplicación]],6,2)</f>
        <v>11</v>
      </c>
      <c r="T3495" s="54" t="str">
        <f>VLOOKUP(Tabla1[[#This Row],[AREA]],Hoja1!A:B,2,FALSE)</f>
        <v>11. Salud pública y seguridad ciudadana</v>
      </c>
      <c r="U3495" s="57" t="str">
        <f>MID(Tabla1[[#This Row],[Aplicación]],9,4)</f>
        <v>1621</v>
      </c>
      <c r="V3495" s="54" t="str">
        <f>VLOOKUP(Tabla1[[#This Row],[PROGRAMA]],Hoja1!A:B,2,FALSE)</f>
        <v>1621. Recogida de residuos</v>
      </c>
      <c r="W3495" s="57" t="str">
        <f>MID(Tabla1[[#This Row],[Aplicación]],14,2)</f>
        <v>21</v>
      </c>
      <c r="X3495" s="57" t="str">
        <f>MID(Tabla1[[#This Row],[Aplicación]],14,6)</f>
        <v>214</v>
      </c>
    </row>
    <row r="3496" spans="1:24" x14ac:dyDescent="0.25">
      <c r="A3496" s="60">
        <v>220240007941</v>
      </c>
      <c r="B3496" s="43" t="s">
        <v>702</v>
      </c>
      <c r="C3496" s="61">
        <v>45372</v>
      </c>
      <c r="D3496" s="60">
        <v>22024000441</v>
      </c>
      <c r="E3496" s="43" t="s">
        <v>1425</v>
      </c>
      <c r="F3496" s="62">
        <v>161.12</v>
      </c>
      <c r="G3496" s="43" t="s">
        <v>51</v>
      </c>
      <c r="H3496" s="43" t="s">
        <v>2828</v>
      </c>
      <c r="I3496" s="69">
        <v>300</v>
      </c>
      <c r="J3496" s="43" t="s">
        <v>874</v>
      </c>
      <c r="K3496" s="43" t="s">
        <v>875</v>
      </c>
      <c r="L3496" s="43" t="s">
        <v>413</v>
      </c>
      <c r="M3496" s="43" t="s">
        <v>395</v>
      </c>
      <c r="N3496" s="43" t="s">
        <v>396</v>
      </c>
      <c r="O3496" s="52" t="s">
        <v>325</v>
      </c>
      <c r="P3496" s="63" t="s">
        <v>276</v>
      </c>
      <c r="Q3496" s="57" t="str">
        <f>MID(Tabla1[[#This Row],[Aplicación]],14,1)</f>
        <v>2</v>
      </c>
      <c r="R3496" s="35" t="s">
        <v>265</v>
      </c>
      <c r="S3496" s="57" t="str">
        <f>MID(Tabla1[[#This Row],[Aplicación]],6,2)</f>
        <v>11</v>
      </c>
      <c r="T3496" s="54" t="str">
        <f>VLOOKUP(Tabla1[[#This Row],[AREA]],Hoja1!A:B,2,FALSE)</f>
        <v>11. Salud pública y seguridad ciudadana</v>
      </c>
      <c r="U3496" s="57" t="str">
        <f>MID(Tabla1[[#This Row],[Aplicación]],9,4)</f>
        <v>1621</v>
      </c>
      <c r="V3496" s="54" t="str">
        <f>VLOOKUP(Tabla1[[#This Row],[PROGRAMA]],Hoja1!A:B,2,FALSE)</f>
        <v>1621. Recogida de residuos</v>
      </c>
      <c r="W3496" s="57" t="str">
        <f>MID(Tabla1[[#This Row],[Aplicación]],14,2)</f>
        <v>21</v>
      </c>
      <c r="X3496" s="57" t="str">
        <f>MID(Tabla1[[#This Row],[Aplicación]],14,6)</f>
        <v>214</v>
      </c>
    </row>
    <row r="3497" spans="1:24" x14ac:dyDescent="0.25">
      <c r="A3497" s="60">
        <v>220240007963</v>
      </c>
      <c r="B3497" s="43" t="s">
        <v>702</v>
      </c>
      <c r="C3497" s="61">
        <v>45372</v>
      </c>
      <c r="D3497" s="60">
        <v>22024000441</v>
      </c>
      <c r="E3497" s="43" t="s">
        <v>1425</v>
      </c>
      <c r="F3497" s="62">
        <v>4.91</v>
      </c>
      <c r="G3497" s="43" t="s">
        <v>51</v>
      </c>
      <c r="H3497" s="43" t="s">
        <v>2829</v>
      </c>
      <c r="I3497" s="69">
        <v>300</v>
      </c>
      <c r="J3497" s="43" t="s">
        <v>874</v>
      </c>
      <c r="K3497" s="43" t="s">
        <v>875</v>
      </c>
      <c r="L3497" s="43" t="s">
        <v>413</v>
      </c>
      <c r="M3497" s="43" t="s">
        <v>395</v>
      </c>
      <c r="N3497" s="43" t="s">
        <v>396</v>
      </c>
      <c r="O3497" s="52" t="s">
        <v>325</v>
      </c>
      <c r="P3497" s="63" t="s">
        <v>276</v>
      </c>
      <c r="Q3497" s="57" t="str">
        <f>MID(Tabla1[[#This Row],[Aplicación]],14,1)</f>
        <v>2</v>
      </c>
      <c r="R3497" s="35" t="s">
        <v>265</v>
      </c>
      <c r="S3497" s="57" t="str">
        <f>MID(Tabla1[[#This Row],[Aplicación]],6,2)</f>
        <v>11</v>
      </c>
      <c r="T3497" s="54" t="str">
        <f>VLOOKUP(Tabla1[[#This Row],[AREA]],Hoja1!A:B,2,FALSE)</f>
        <v>11. Salud pública y seguridad ciudadana</v>
      </c>
      <c r="U3497" s="57" t="str">
        <f>MID(Tabla1[[#This Row],[Aplicación]],9,4)</f>
        <v>1621</v>
      </c>
      <c r="V3497" s="54" t="str">
        <f>VLOOKUP(Tabla1[[#This Row],[PROGRAMA]],Hoja1!A:B,2,FALSE)</f>
        <v>1621. Recogida de residuos</v>
      </c>
      <c r="W3497" s="57" t="str">
        <f>MID(Tabla1[[#This Row],[Aplicación]],14,2)</f>
        <v>21</v>
      </c>
      <c r="X3497" s="57" t="str">
        <f>MID(Tabla1[[#This Row],[Aplicación]],14,6)</f>
        <v>214</v>
      </c>
    </row>
    <row r="3498" spans="1:24" x14ac:dyDescent="0.25">
      <c r="A3498" s="60">
        <v>220240005712</v>
      </c>
      <c r="B3498" s="43" t="s">
        <v>702</v>
      </c>
      <c r="C3498" s="61">
        <v>45364</v>
      </c>
      <c r="D3498" s="60">
        <v>22024000441</v>
      </c>
      <c r="E3498" s="43" t="s">
        <v>1425</v>
      </c>
      <c r="F3498" s="62">
        <v>3662.74</v>
      </c>
      <c r="G3498" s="43" t="s">
        <v>84</v>
      </c>
      <c r="H3498" s="43" t="s">
        <v>2843</v>
      </c>
      <c r="I3498" s="69">
        <v>300</v>
      </c>
      <c r="J3498" s="43" t="s">
        <v>398</v>
      </c>
      <c r="K3498" s="43" t="s">
        <v>398</v>
      </c>
      <c r="L3498" s="43" t="s">
        <v>413</v>
      </c>
      <c r="M3498" s="43" t="s">
        <v>395</v>
      </c>
      <c r="N3498" s="43" t="s">
        <v>396</v>
      </c>
      <c r="O3498" s="52" t="s">
        <v>325</v>
      </c>
      <c r="P3498" s="63" t="s">
        <v>276</v>
      </c>
      <c r="Q3498" s="57" t="str">
        <f>MID(Tabla1[[#This Row],[Aplicación]],14,1)</f>
        <v>2</v>
      </c>
      <c r="R3498" s="35" t="s">
        <v>265</v>
      </c>
      <c r="S3498" s="57" t="str">
        <f>MID(Tabla1[[#This Row],[Aplicación]],6,2)</f>
        <v>11</v>
      </c>
      <c r="T3498" s="54" t="str">
        <f>VLOOKUP(Tabla1[[#This Row],[AREA]],Hoja1!A:B,2,FALSE)</f>
        <v>11. Salud pública y seguridad ciudadana</v>
      </c>
      <c r="U3498" s="57" t="str">
        <f>MID(Tabla1[[#This Row],[Aplicación]],9,4)</f>
        <v>1621</v>
      </c>
      <c r="V3498" s="54" t="str">
        <f>VLOOKUP(Tabla1[[#This Row],[PROGRAMA]],Hoja1!A:B,2,FALSE)</f>
        <v>1621. Recogida de residuos</v>
      </c>
      <c r="W3498" s="57" t="str">
        <f>MID(Tabla1[[#This Row],[Aplicación]],14,2)</f>
        <v>21</v>
      </c>
      <c r="X3498" s="57" t="str">
        <f>MID(Tabla1[[#This Row],[Aplicación]],14,6)</f>
        <v>214</v>
      </c>
    </row>
    <row r="3499" spans="1:24" x14ac:dyDescent="0.25">
      <c r="A3499" s="60">
        <v>220240007921</v>
      </c>
      <c r="B3499" s="43" t="s">
        <v>702</v>
      </c>
      <c r="C3499" s="61">
        <v>45372</v>
      </c>
      <c r="D3499" s="60">
        <v>22024000441</v>
      </c>
      <c r="E3499" s="43" t="s">
        <v>1425</v>
      </c>
      <c r="F3499" s="62">
        <v>1600.04</v>
      </c>
      <c r="G3499" s="43" t="s">
        <v>833</v>
      </c>
      <c r="H3499" s="43" t="s">
        <v>2878</v>
      </c>
      <c r="I3499" s="69">
        <v>300</v>
      </c>
      <c r="J3499" s="43" t="s">
        <v>398</v>
      </c>
      <c r="K3499" s="43" t="s">
        <v>398</v>
      </c>
      <c r="L3499" s="43" t="s">
        <v>413</v>
      </c>
      <c r="M3499" s="43" t="s">
        <v>585</v>
      </c>
      <c r="N3499" s="43" t="s">
        <v>396</v>
      </c>
      <c r="O3499" s="52" t="s">
        <v>326</v>
      </c>
      <c r="P3499" s="63" t="s">
        <v>276</v>
      </c>
      <c r="Q3499" s="57" t="str">
        <f>MID(Tabla1[[#This Row],[Aplicación]],14,1)</f>
        <v>2</v>
      </c>
      <c r="R3499" s="35" t="s">
        <v>265</v>
      </c>
      <c r="S3499" s="57" t="str">
        <f>MID(Tabla1[[#This Row],[Aplicación]],6,2)</f>
        <v>11</v>
      </c>
      <c r="T3499" s="54" t="str">
        <f>VLOOKUP(Tabla1[[#This Row],[AREA]],Hoja1!A:B,2,FALSE)</f>
        <v>11. Salud pública y seguridad ciudadana</v>
      </c>
      <c r="U3499" s="57" t="str">
        <f>MID(Tabla1[[#This Row],[Aplicación]],9,4)</f>
        <v>1621</v>
      </c>
      <c r="V3499" s="54" t="str">
        <f>VLOOKUP(Tabla1[[#This Row],[PROGRAMA]],Hoja1!A:B,2,FALSE)</f>
        <v>1621. Recogida de residuos</v>
      </c>
      <c r="W3499" s="57" t="str">
        <f>MID(Tabla1[[#This Row],[Aplicación]],14,2)</f>
        <v>21</v>
      </c>
      <c r="X3499" s="57" t="str">
        <f>MID(Tabla1[[#This Row],[Aplicación]],14,6)</f>
        <v>214</v>
      </c>
    </row>
    <row r="3500" spans="1:24" x14ac:dyDescent="0.25">
      <c r="A3500" s="60">
        <v>220240027321</v>
      </c>
      <c r="B3500" s="43" t="s">
        <v>702</v>
      </c>
      <c r="C3500" s="61">
        <v>45469</v>
      </c>
      <c r="D3500" s="60">
        <v>22024000440</v>
      </c>
      <c r="E3500" s="43" t="s">
        <v>1425</v>
      </c>
      <c r="F3500" s="62">
        <v>1016.4</v>
      </c>
      <c r="G3500" s="43" t="s">
        <v>810</v>
      </c>
      <c r="H3500" s="43" t="s">
        <v>2935</v>
      </c>
      <c r="I3500" s="69" t="s">
        <v>2934</v>
      </c>
      <c r="J3500" s="43" t="s">
        <v>398</v>
      </c>
      <c r="K3500" s="43" t="s">
        <v>398</v>
      </c>
      <c r="L3500" s="43" t="s">
        <v>399</v>
      </c>
      <c r="M3500" s="43" t="s">
        <v>395</v>
      </c>
      <c r="N3500" s="43" t="s">
        <v>396</v>
      </c>
      <c r="O3500" s="68" t="s">
        <v>325</v>
      </c>
      <c r="P3500" s="68" t="s">
        <v>2931</v>
      </c>
      <c r="Q3500" s="57" t="s">
        <v>2932</v>
      </c>
      <c r="R3500" s="35" t="s">
        <v>265</v>
      </c>
      <c r="S3500" s="57" t="str">
        <f>MID(Tabla1[[#This Row],[Aplicación]],6,2)</f>
        <v>11</v>
      </c>
      <c r="T3500" s="54" t="str">
        <f>VLOOKUP(Tabla1[[#This Row],[AREA]],Hoja1!A:B,2,FALSE)</f>
        <v>11. Salud pública y seguridad ciudadana</v>
      </c>
      <c r="U3500" s="57" t="str">
        <f>MID(Tabla1[[#This Row],[Aplicación]],9,4)</f>
        <v>1621</v>
      </c>
      <c r="V3500" s="54" t="str">
        <f>VLOOKUP(Tabla1[[#This Row],[PROGRAMA]],Hoja1!A:B,2,FALSE)</f>
        <v>1621. Recogida de residuos</v>
      </c>
      <c r="W3500" s="57" t="str">
        <f>MID(Tabla1[[#This Row],[Aplicación]],14,2)</f>
        <v>21</v>
      </c>
      <c r="X3500" s="57" t="str">
        <f>MID(Tabla1[[#This Row],[Aplicación]],14,6)</f>
        <v>214</v>
      </c>
    </row>
    <row r="3501" spans="1:24" x14ac:dyDescent="0.25">
      <c r="A3501" s="60">
        <v>220240027326</v>
      </c>
      <c r="B3501" s="43" t="s">
        <v>702</v>
      </c>
      <c r="C3501" s="61">
        <v>45469</v>
      </c>
      <c r="D3501" s="60">
        <v>22024000440</v>
      </c>
      <c r="E3501" s="43" t="s">
        <v>1425</v>
      </c>
      <c r="F3501" s="62">
        <v>2277.38</v>
      </c>
      <c r="G3501" s="43" t="s">
        <v>766</v>
      </c>
      <c r="H3501" s="43" t="s">
        <v>2939</v>
      </c>
      <c r="I3501" s="69" t="s">
        <v>2934</v>
      </c>
      <c r="J3501" s="43" t="s">
        <v>398</v>
      </c>
      <c r="K3501" s="43" t="s">
        <v>398</v>
      </c>
      <c r="L3501" s="43" t="s">
        <v>399</v>
      </c>
      <c r="M3501" s="43" t="s">
        <v>395</v>
      </c>
      <c r="N3501" s="43" t="s">
        <v>396</v>
      </c>
      <c r="O3501" s="68" t="s">
        <v>325</v>
      </c>
      <c r="P3501" s="68" t="s">
        <v>2931</v>
      </c>
      <c r="Q3501" s="57" t="s">
        <v>2932</v>
      </c>
      <c r="R3501" s="35" t="s">
        <v>265</v>
      </c>
      <c r="S3501" s="57" t="str">
        <f>MID(Tabla1[[#This Row],[Aplicación]],6,2)</f>
        <v>11</v>
      </c>
      <c r="T3501" s="54" t="str">
        <f>VLOOKUP(Tabla1[[#This Row],[AREA]],Hoja1!A:B,2,FALSE)</f>
        <v>11. Salud pública y seguridad ciudadana</v>
      </c>
      <c r="U3501" s="57" t="str">
        <f>MID(Tabla1[[#This Row],[Aplicación]],9,4)</f>
        <v>1621</v>
      </c>
      <c r="V3501" s="54" t="str">
        <f>VLOOKUP(Tabla1[[#This Row],[PROGRAMA]],Hoja1!A:B,2,FALSE)</f>
        <v>1621. Recogida de residuos</v>
      </c>
      <c r="W3501" s="57" t="str">
        <f>MID(Tabla1[[#This Row],[Aplicación]],14,2)</f>
        <v>21</v>
      </c>
      <c r="X3501" s="57" t="str">
        <f>MID(Tabla1[[#This Row],[Aplicación]],14,6)</f>
        <v>214</v>
      </c>
    </row>
    <row r="3502" spans="1:24" x14ac:dyDescent="0.25">
      <c r="A3502" s="60">
        <v>220240027261</v>
      </c>
      <c r="B3502" s="43" t="s">
        <v>702</v>
      </c>
      <c r="C3502" s="61">
        <v>45469</v>
      </c>
      <c r="D3502" s="60">
        <v>22024000441</v>
      </c>
      <c r="E3502" s="43" t="s">
        <v>1425</v>
      </c>
      <c r="F3502" s="62">
        <v>1036.3699999999999</v>
      </c>
      <c r="G3502" s="43" t="s">
        <v>745</v>
      </c>
      <c r="H3502" s="43" t="s">
        <v>2957</v>
      </c>
      <c r="I3502" s="69" t="s">
        <v>2934</v>
      </c>
      <c r="J3502" s="43" t="s">
        <v>398</v>
      </c>
      <c r="K3502" s="43" t="s">
        <v>398</v>
      </c>
      <c r="L3502" s="43" t="s">
        <v>413</v>
      </c>
      <c r="M3502" s="43" t="s">
        <v>395</v>
      </c>
      <c r="N3502" s="43" t="s">
        <v>396</v>
      </c>
      <c r="O3502" s="68" t="s">
        <v>325</v>
      </c>
      <c r="P3502" s="68" t="s">
        <v>2931</v>
      </c>
      <c r="Q3502" s="57" t="s">
        <v>2932</v>
      </c>
      <c r="R3502" s="35" t="s">
        <v>265</v>
      </c>
      <c r="S3502" s="57" t="str">
        <f>MID(Tabla1[[#This Row],[Aplicación]],6,2)</f>
        <v>11</v>
      </c>
      <c r="T3502" s="54" t="str">
        <f>VLOOKUP(Tabla1[[#This Row],[AREA]],Hoja1!A:B,2,FALSE)</f>
        <v>11. Salud pública y seguridad ciudadana</v>
      </c>
      <c r="U3502" s="57" t="str">
        <f>MID(Tabla1[[#This Row],[Aplicación]],9,4)</f>
        <v>1621</v>
      </c>
      <c r="V3502" s="54" t="str">
        <f>VLOOKUP(Tabla1[[#This Row],[PROGRAMA]],Hoja1!A:B,2,FALSE)</f>
        <v>1621. Recogida de residuos</v>
      </c>
      <c r="W3502" s="57" t="str">
        <f>MID(Tabla1[[#This Row],[Aplicación]],14,2)</f>
        <v>21</v>
      </c>
      <c r="X3502" s="57" t="str">
        <f>MID(Tabla1[[#This Row],[Aplicación]],14,6)</f>
        <v>214</v>
      </c>
    </row>
    <row r="3503" spans="1:24" x14ac:dyDescent="0.25">
      <c r="A3503" s="60">
        <v>220240027291</v>
      </c>
      <c r="B3503" s="43" t="s">
        <v>702</v>
      </c>
      <c r="C3503" s="61">
        <v>45469</v>
      </c>
      <c r="D3503" s="60">
        <v>22024000441</v>
      </c>
      <c r="E3503" s="43" t="s">
        <v>1425</v>
      </c>
      <c r="F3503" s="62">
        <v>393.13</v>
      </c>
      <c r="G3503" s="43" t="s">
        <v>804</v>
      </c>
      <c r="H3503" s="43" t="s">
        <v>2958</v>
      </c>
      <c r="I3503" s="69" t="s">
        <v>2934</v>
      </c>
      <c r="J3503" s="43" t="s">
        <v>398</v>
      </c>
      <c r="K3503" s="43" t="s">
        <v>398</v>
      </c>
      <c r="L3503" s="43" t="s">
        <v>413</v>
      </c>
      <c r="M3503" s="43" t="s">
        <v>395</v>
      </c>
      <c r="N3503" s="43" t="s">
        <v>396</v>
      </c>
      <c r="O3503" s="68" t="s">
        <v>325</v>
      </c>
      <c r="P3503" s="68" t="s">
        <v>2931</v>
      </c>
      <c r="Q3503" s="57" t="s">
        <v>2932</v>
      </c>
      <c r="R3503" s="35" t="s">
        <v>265</v>
      </c>
      <c r="S3503" s="57" t="str">
        <f>MID(Tabla1[[#This Row],[Aplicación]],6,2)</f>
        <v>11</v>
      </c>
      <c r="T3503" s="54" t="str">
        <f>VLOOKUP(Tabla1[[#This Row],[AREA]],Hoja1!A:B,2,FALSE)</f>
        <v>11. Salud pública y seguridad ciudadana</v>
      </c>
      <c r="U3503" s="57" t="str">
        <f>MID(Tabla1[[#This Row],[Aplicación]],9,4)</f>
        <v>1621</v>
      </c>
      <c r="V3503" s="54" t="str">
        <f>VLOOKUP(Tabla1[[#This Row],[PROGRAMA]],Hoja1!A:B,2,FALSE)</f>
        <v>1621. Recogida de residuos</v>
      </c>
      <c r="W3503" s="57" t="str">
        <f>MID(Tabla1[[#This Row],[Aplicación]],14,2)</f>
        <v>21</v>
      </c>
      <c r="X3503" s="57" t="str">
        <f>MID(Tabla1[[#This Row],[Aplicación]],14,6)</f>
        <v>214</v>
      </c>
    </row>
    <row r="3504" spans="1:24" x14ac:dyDescent="0.25">
      <c r="A3504" s="60">
        <v>220240027251</v>
      </c>
      <c r="B3504" s="43" t="s">
        <v>702</v>
      </c>
      <c r="C3504" s="61">
        <v>45469</v>
      </c>
      <c r="D3504" s="60">
        <v>22024000441</v>
      </c>
      <c r="E3504" s="43" t="s">
        <v>1425</v>
      </c>
      <c r="F3504" s="62">
        <v>224.44</v>
      </c>
      <c r="G3504" s="43" t="s">
        <v>816</v>
      </c>
      <c r="H3504" s="43" t="s">
        <v>2971</v>
      </c>
      <c r="I3504" s="69" t="s">
        <v>2934</v>
      </c>
      <c r="J3504" s="43" t="s">
        <v>398</v>
      </c>
      <c r="K3504" s="43" t="s">
        <v>398</v>
      </c>
      <c r="L3504" s="43" t="s">
        <v>413</v>
      </c>
      <c r="M3504" s="43" t="s">
        <v>395</v>
      </c>
      <c r="N3504" s="43" t="s">
        <v>396</v>
      </c>
      <c r="O3504" s="68" t="s">
        <v>325</v>
      </c>
      <c r="P3504" s="68" t="s">
        <v>2931</v>
      </c>
      <c r="Q3504" s="57" t="s">
        <v>2932</v>
      </c>
      <c r="R3504" s="35" t="s">
        <v>265</v>
      </c>
      <c r="S3504" s="57" t="str">
        <f>MID(Tabla1[[#This Row],[Aplicación]],6,2)</f>
        <v>11</v>
      </c>
      <c r="T3504" s="54" t="str">
        <f>VLOOKUP(Tabla1[[#This Row],[AREA]],Hoja1!A:B,2,FALSE)</f>
        <v>11. Salud pública y seguridad ciudadana</v>
      </c>
      <c r="U3504" s="57" t="str">
        <f>MID(Tabla1[[#This Row],[Aplicación]],9,4)</f>
        <v>1621</v>
      </c>
      <c r="V3504" s="54" t="str">
        <f>VLOOKUP(Tabla1[[#This Row],[PROGRAMA]],Hoja1!A:B,2,FALSE)</f>
        <v>1621. Recogida de residuos</v>
      </c>
      <c r="W3504" s="57" t="str">
        <f>MID(Tabla1[[#This Row],[Aplicación]],14,2)</f>
        <v>21</v>
      </c>
      <c r="X3504" s="57" t="str">
        <f>MID(Tabla1[[#This Row],[Aplicación]],14,6)</f>
        <v>214</v>
      </c>
    </row>
    <row r="3505" spans="1:24" x14ac:dyDescent="0.25">
      <c r="A3505" s="60">
        <v>220240027279</v>
      </c>
      <c r="B3505" s="43" t="s">
        <v>702</v>
      </c>
      <c r="C3505" s="61">
        <v>45469</v>
      </c>
      <c r="D3505" s="60">
        <v>22024000441</v>
      </c>
      <c r="E3505" s="43" t="s">
        <v>1425</v>
      </c>
      <c r="F3505" s="62">
        <v>112.53</v>
      </c>
      <c r="G3505" s="43" t="s">
        <v>1010</v>
      </c>
      <c r="H3505" s="43" t="s">
        <v>2972</v>
      </c>
      <c r="I3505" s="69" t="s">
        <v>2934</v>
      </c>
      <c r="J3505" s="43" t="s">
        <v>398</v>
      </c>
      <c r="K3505" s="43" t="s">
        <v>398</v>
      </c>
      <c r="L3505" s="43" t="s">
        <v>413</v>
      </c>
      <c r="M3505" s="43" t="s">
        <v>395</v>
      </c>
      <c r="N3505" s="43" t="s">
        <v>396</v>
      </c>
      <c r="O3505" s="68" t="s">
        <v>325</v>
      </c>
      <c r="P3505" s="68" t="s">
        <v>2931</v>
      </c>
      <c r="Q3505" s="57" t="s">
        <v>2932</v>
      </c>
      <c r="R3505" s="35" t="s">
        <v>265</v>
      </c>
      <c r="S3505" s="57" t="str">
        <f>MID(Tabla1[[#This Row],[Aplicación]],6,2)</f>
        <v>11</v>
      </c>
      <c r="T3505" s="54" t="str">
        <f>VLOOKUP(Tabla1[[#This Row],[AREA]],Hoja1!A:B,2,FALSE)</f>
        <v>11. Salud pública y seguridad ciudadana</v>
      </c>
      <c r="U3505" s="57" t="str">
        <f>MID(Tabla1[[#This Row],[Aplicación]],9,4)</f>
        <v>1621</v>
      </c>
      <c r="V3505" s="54" t="str">
        <f>VLOOKUP(Tabla1[[#This Row],[PROGRAMA]],Hoja1!A:B,2,FALSE)</f>
        <v>1621. Recogida de residuos</v>
      </c>
      <c r="W3505" s="57" t="str">
        <f>MID(Tabla1[[#This Row],[Aplicación]],14,2)</f>
        <v>21</v>
      </c>
      <c r="X3505" s="57" t="str">
        <f>MID(Tabla1[[#This Row],[Aplicación]],14,6)</f>
        <v>214</v>
      </c>
    </row>
    <row r="3506" spans="1:24" x14ac:dyDescent="0.25">
      <c r="A3506" s="60">
        <v>220240027285</v>
      </c>
      <c r="B3506" s="43" t="s">
        <v>702</v>
      </c>
      <c r="C3506" s="61">
        <v>45469</v>
      </c>
      <c r="D3506" s="60">
        <v>22024000441</v>
      </c>
      <c r="E3506" s="43" t="s">
        <v>1425</v>
      </c>
      <c r="F3506" s="62">
        <v>441.95</v>
      </c>
      <c r="G3506" s="43" t="s">
        <v>1010</v>
      </c>
      <c r="H3506" s="43" t="s">
        <v>2972</v>
      </c>
      <c r="I3506" s="69" t="s">
        <v>2934</v>
      </c>
      <c r="J3506" s="43" t="s">
        <v>398</v>
      </c>
      <c r="K3506" s="43" t="s">
        <v>398</v>
      </c>
      <c r="L3506" s="43" t="s">
        <v>413</v>
      </c>
      <c r="M3506" s="43" t="s">
        <v>395</v>
      </c>
      <c r="N3506" s="43" t="s">
        <v>396</v>
      </c>
      <c r="O3506" s="68" t="s">
        <v>325</v>
      </c>
      <c r="P3506" s="68" t="s">
        <v>2931</v>
      </c>
      <c r="Q3506" s="57" t="s">
        <v>2932</v>
      </c>
      <c r="R3506" s="35" t="s">
        <v>265</v>
      </c>
      <c r="S3506" s="57" t="str">
        <f>MID(Tabla1[[#This Row],[Aplicación]],6,2)</f>
        <v>11</v>
      </c>
      <c r="T3506" s="54" t="str">
        <f>VLOOKUP(Tabla1[[#This Row],[AREA]],Hoja1!A:B,2,FALSE)</f>
        <v>11. Salud pública y seguridad ciudadana</v>
      </c>
      <c r="U3506" s="57" t="str">
        <f>MID(Tabla1[[#This Row],[Aplicación]],9,4)</f>
        <v>1621</v>
      </c>
      <c r="V3506" s="54" t="str">
        <f>VLOOKUP(Tabla1[[#This Row],[PROGRAMA]],Hoja1!A:B,2,FALSE)</f>
        <v>1621. Recogida de residuos</v>
      </c>
      <c r="W3506" s="57" t="str">
        <f>MID(Tabla1[[#This Row],[Aplicación]],14,2)</f>
        <v>21</v>
      </c>
      <c r="X3506" s="57" t="str">
        <f>MID(Tabla1[[#This Row],[Aplicación]],14,6)</f>
        <v>214</v>
      </c>
    </row>
    <row r="3507" spans="1:24" x14ac:dyDescent="0.25">
      <c r="A3507" s="60">
        <v>220240027287</v>
      </c>
      <c r="B3507" s="43" t="s">
        <v>702</v>
      </c>
      <c r="C3507" s="61">
        <v>45469</v>
      </c>
      <c r="D3507" s="60">
        <v>22024000441</v>
      </c>
      <c r="E3507" s="43" t="s">
        <v>1425</v>
      </c>
      <c r="F3507" s="62">
        <v>609.48</v>
      </c>
      <c r="G3507" s="43" t="s">
        <v>1010</v>
      </c>
      <c r="H3507" s="43" t="s">
        <v>2973</v>
      </c>
      <c r="I3507" s="69" t="s">
        <v>2934</v>
      </c>
      <c r="J3507" s="43" t="s">
        <v>398</v>
      </c>
      <c r="K3507" s="43" t="s">
        <v>398</v>
      </c>
      <c r="L3507" s="43" t="s">
        <v>413</v>
      </c>
      <c r="M3507" s="43" t="s">
        <v>395</v>
      </c>
      <c r="N3507" s="43" t="s">
        <v>396</v>
      </c>
      <c r="O3507" s="68" t="s">
        <v>325</v>
      </c>
      <c r="P3507" s="68" t="s">
        <v>2931</v>
      </c>
      <c r="Q3507" s="57" t="s">
        <v>2932</v>
      </c>
      <c r="R3507" s="35" t="s">
        <v>265</v>
      </c>
      <c r="S3507" s="57" t="str">
        <f>MID(Tabla1[[#This Row],[Aplicación]],6,2)</f>
        <v>11</v>
      </c>
      <c r="T3507" s="54" t="str">
        <f>VLOOKUP(Tabla1[[#This Row],[AREA]],Hoja1!A:B,2,FALSE)</f>
        <v>11. Salud pública y seguridad ciudadana</v>
      </c>
      <c r="U3507" s="57" t="str">
        <f>MID(Tabla1[[#This Row],[Aplicación]],9,4)</f>
        <v>1621</v>
      </c>
      <c r="V3507" s="54" t="str">
        <f>VLOOKUP(Tabla1[[#This Row],[PROGRAMA]],Hoja1!A:B,2,FALSE)</f>
        <v>1621. Recogida de residuos</v>
      </c>
      <c r="W3507" s="57" t="str">
        <f>MID(Tabla1[[#This Row],[Aplicación]],14,2)</f>
        <v>21</v>
      </c>
      <c r="X3507" s="57" t="str">
        <f>MID(Tabla1[[#This Row],[Aplicación]],14,6)</f>
        <v>214</v>
      </c>
    </row>
    <row r="3508" spans="1:24" x14ac:dyDescent="0.25">
      <c r="A3508" s="60">
        <v>220240027272</v>
      </c>
      <c r="B3508" s="43" t="s">
        <v>702</v>
      </c>
      <c r="C3508" s="61">
        <v>45469</v>
      </c>
      <c r="D3508" s="60">
        <v>22024000441</v>
      </c>
      <c r="E3508" s="43" t="s">
        <v>1425</v>
      </c>
      <c r="F3508" s="62">
        <v>111.71</v>
      </c>
      <c r="G3508" s="43" t="s">
        <v>51</v>
      </c>
      <c r="H3508" s="43" t="s">
        <v>2975</v>
      </c>
      <c r="I3508" s="69" t="s">
        <v>2934</v>
      </c>
      <c r="J3508" s="43" t="s">
        <v>874</v>
      </c>
      <c r="K3508" s="43" t="s">
        <v>875</v>
      </c>
      <c r="L3508" s="43" t="s">
        <v>413</v>
      </c>
      <c r="M3508" s="43" t="s">
        <v>395</v>
      </c>
      <c r="N3508" s="43" t="s">
        <v>396</v>
      </c>
      <c r="O3508" s="68" t="s">
        <v>325</v>
      </c>
      <c r="P3508" s="68" t="s">
        <v>2931</v>
      </c>
      <c r="Q3508" s="57" t="s">
        <v>2932</v>
      </c>
      <c r="R3508" s="35" t="s">
        <v>265</v>
      </c>
      <c r="S3508" s="57" t="str">
        <f>MID(Tabla1[[#This Row],[Aplicación]],6,2)</f>
        <v>11</v>
      </c>
      <c r="T3508" s="54" t="str">
        <f>VLOOKUP(Tabla1[[#This Row],[AREA]],Hoja1!A:B,2,FALSE)</f>
        <v>11. Salud pública y seguridad ciudadana</v>
      </c>
      <c r="U3508" s="57" t="str">
        <f>MID(Tabla1[[#This Row],[Aplicación]],9,4)</f>
        <v>1621</v>
      </c>
      <c r="V3508" s="54" t="str">
        <f>VLOOKUP(Tabla1[[#This Row],[PROGRAMA]],Hoja1!A:B,2,FALSE)</f>
        <v>1621. Recogida de residuos</v>
      </c>
      <c r="W3508" s="57" t="str">
        <f>MID(Tabla1[[#This Row],[Aplicación]],14,2)</f>
        <v>21</v>
      </c>
      <c r="X3508" s="57" t="str">
        <f>MID(Tabla1[[#This Row],[Aplicación]],14,6)</f>
        <v>214</v>
      </c>
    </row>
    <row r="3509" spans="1:24" x14ac:dyDescent="0.25">
      <c r="A3509" s="60">
        <v>220240027330</v>
      </c>
      <c r="B3509" s="43" t="s">
        <v>702</v>
      </c>
      <c r="C3509" s="61">
        <v>45469</v>
      </c>
      <c r="D3509" s="60">
        <v>22024000441</v>
      </c>
      <c r="E3509" s="43" t="s">
        <v>1425</v>
      </c>
      <c r="F3509" s="62">
        <v>143.07</v>
      </c>
      <c r="G3509" s="43" t="s">
        <v>51</v>
      </c>
      <c r="H3509" s="43" t="s">
        <v>2976</v>
      </c>
      <c r="I3509" s="69" t="s">
        <v>2934</v>
      </c>
      <c r="J3509" s="43" t="s">
        <v>874</v>
      </c>
      <c r="K3509" s="43" t="s">
        <v>875</v>
      </c>
      <c r="L3509" s="43" t="s">
        <v>413</v>
      </c>
      <c r="M3509" s="43" t="s">
        <v>395</v>
      </c>
      <c r="N3509" s="43" t="s">
        <v>396</v>
      </c>
      <c r="O3509" s="68" t="s">
        <v>325</v>
      </c>
      <c r="P3509" s="68" t="s">
        <v>2931</v>
      </c>
      <c r="Q3509" s="57" t="s">
        <v>2932</v>
      </c>
      <c r="R3509" s="35" t="s">
        <v>265</v>
      </c>
      <c r="S3509" s="57" t="str">
        <f>MID(Tabla1[[#This Row],[Aplicación]],6,2)</f>
        <v>11</v>
      </c>
      <c r="T3509" s="54" t="str">
        <f>VLOOKUP(Tabla1[[#This Row],[AREA]],Hoja1!A:B,2,FALSE)</f>
        <v>11. Salud pública y seguridad ciudadana</v>
      </c>
      <c r="U3509" s="57" t="str">
        <f>MID(Tabla1[[#This Row],[Aplicación]],9,4)</f>
        <v>1621</v>
      </c>
      <c r="V3509" s="54" t="str">
        <f>VLOOKUP(Tabla1[[#This Row],[PROGRAMA]],Hoja1!A:B,2,FALSE)</f>
        <v>1621. Recogida de residuos</v>
      </c>
      <c r="W3509" s="57" t="str">
        <f>MID(Tabla1[[#This Row],[Aplicación]],14,2)</f>
        <v>21</v>
      </c>
      <c r="X3509" s="57" t="str">
        <f>MID(Tabla1[[#This Row],[Aplicación]],14,6)</f>
        <v>214</v>
      </c>
    </row>
    <row r="3510" spans="1:24" x14ac:dyDescent="0.25">
      <c r="A3510" s="60">
        <v>220240027332</v>
      </c>
      <c r="B3510" s="43" t="s">
        <v>702</v>
      </c>
      <c r="C3510" s="61">
        <v>45469</v>
      </c>
      <c r="D3510" s="60">
        <v>22024000441</v>
      </c>
      <c r="E3510" s="43" t="s">
        <v>1425</v>
      </c>
      <c r="F3510" s="62">
        <v>377.11</v>
      </c>
      <c r="G3510" s="43" t="s">
        <v>51</v>
      </c>
      <c r="H3510" s="43" t="s">
        <v>2977</v>
      </c>
      <c r="I3510" s="69" t="s">
        <v>2934</v>
      </c>
      <c r="J3510" s="43" t="s">
        <v>874</v>
      </c>
      <c r="K3510" s="43" t="s">
        <v>875</v>
      </c>
      <c r="L3510" s="43" t="s">
        <v>413</v>
      </c>
      <c r="M3510" s="43" t="s">
        <v>395</v>
      </c>
      <c r="N3510" s="43" t="s">
        <v>396</v>
      </c>
      <c r="O3510" s="68" t="s">
        <v>325</v>
      </c>
      <c r="P3510" s="68" t="s">
        <v>2931</v>
      </c>
      <c r="Q3510" s="57" t="s">
        <v>2932</v>
      </c>
      <c r="R3510" s="35" t="s">
        <v>265</v>
      </c>
      <c r="S3510" s="57" t="str">
        <f>MID(Tabla1[[#This Row],[Aplicación]],6,2)</f>
        <v>11</v>
      </c>
      <c r="T3510" s="54" t="str">
        <f>VLOOKUP(Tabla1[[#This Row],[AREA]],Hoja1!A:B,2,FALSE)</f>
        <v>11. Salud pública y seguridad ciudadana</v>
      </c>
      <c r="U3510" s="57" t="str">
        <f>MID(Tabla1[[#This Row],[Aplicación]],9,4)</f>
        <v>1621</v>
      </c>
      <c r="V3510" s="54" t="str">
        <f>VLOOKUP(Tabla1[[#This Row],[PROGRAMA]],Hoja1!A:B,2,FALSE)</f>
        <v>1621. Recogida de residuos</v>
      </c>
      <c r="W3510" s="57" t="str">
        <f>MID(Tabla1[[#This Row],[Aplicación]],14,2)</f>
        <v>21</v>
      </c>
      <c r="X3510" s="57" t="str">
        <f>MID(Tabla1[[#This Row],[Aplicación]],14,6)</f>
        <v>214</v>
      </c>
    </row>
    <row r="3511" spans="1:24" x14ac:dyDescent="0.25">
      <c r="A3511" s="60">
        <v>220240027328</v>
      </c>
      <c r="B3511" s="43" t="s">
        <v>702</v>
      </c>
      <c r="C3511" s="61">
        <v>45469</v>
      </c>
      <c r="D3511" s="60">
        <v>22024000440</v>
      </c>
      <c r="E3511" s="43" t="s">
        <v>1425</v>
      </c>
      <c r="F3511" s="62">
        <v>636.22</v>
      </c>
      <c r="G3511" s="43" t="s">
        <v>2997</v>
      </c>
      <c r="H3511" s="43" t="s">
        <v>2998</v>
      </c>
      <c r="I3511" s="69" t="s">
        <v>2934</v>
      </c>
      <c r="J3511" s="43" t="s">
        <v>398</v>
      </c>
      <c r="K3511" s="43" t="s">
        <v>398</v>
      </c>
      <c r="L3511" s="43" t="s">
        <v>399</v>
      </c>
      <c r="M3511" s="43" t="s">
        <v>395</v>
      </c>
      <c r="N3511" s="43" t="s">
        <v>396</v>
      </c>
      <c r="O3511" s="68" t="s">
        <v>325</v>
      </c>
      <c r="P3511" s="68" t="s">
        <v>2931</v>
      </c>
      <c r="Q3511" s="57" t="s">
        <v>2932</v>
      </c>
      <c r="R3511" s="35" t="s">
        <v>265</v>
      </c>
      <c r="S3511" s="57" t="str">
        <f>MID(Tabla1[[#This Row],[Aplicación]],6,2)</f>
        <v>11</v>
      </c>
      <c r="T3511" s="54" t="str">
        <f>VLOOKUP(Tabla1[[#This Row],[AREA]],Hoja1!A:B,2,FALSE)</f>
        <v>11. Salud pública y seguridad ciudadana</v>
      </c>
      <c r="U3511" s="57" t="str">
        <f>MID(Tabla1[[#This Row],[Aplicación]],9,4)</f>
        <v>1621</v>
      </c>
      <c r="V3511" s="54" t="str">
        <f>VLOOKUP(Tabla1[[#This Row],[PROGRAMA]],Hoja1!A:B,2,FALSE)</f>
        <v>1621. Recogida de residuos</v>
      </c>
      <c r="W3511" s="57" t="str">
        <f>MID(Tabla1[[#This Row],[Aplicación]],14,2)</f>
        <v>21</v>
      </c>
      <c r="X3511" s="57" t="str">
        <f>MID(Tabla1[[#This Row],[Aplicación]],14,6)</f>
        <v>214</v>
      </c>
    </row>
    <row r="3512" spans="1:24" x14ac:dyDescent="0.25">
      <c r="A3512" s="60">
        <v>220240026148</v>
      </c>
      <c r="B3512" s="43" t="s">
        <v>702</v>
      </c>
      <c r="C3512" s="61">
        <v>45463</v>
      </c>
      <c r="D3512" s="60">
        <v>22024000441</v>
      </c>
      <c r="E3512" s="43" t="s">
        <v>1425</v>
      </c>
      <c r="F3512" s="62">
        <v>2741.75</v>
      </c>
      <c r="G3512" s="43" t="s">
        <v>3104</v>
      </c>
      <c r="H3512" s="43" t="s">
        <v>3105</v>
      </c>
      <c r="I3512" s="69" t="s">
        <v>2934</v>
      </c>
      <c r="J3512" s="43" t="s">
        <v>398</v>
      </c>
      <c r="K3512" s="43" t="s">
        <v>398</v>
      </c>
      <c r="L3512" s="43" t="s">
        <v>413</v>
      </c>
      <c r="M3512" s="43" t="s">
        <v>395</v>
      </c>
      <c r="N3512" s="43" t="s">
        <v>396</v>
      </c>
      <c r="O3512" s="68" t="s">
        <v>325</v>
      </c>
      <c r="P3512" s="68" t="s">
        <v>2931</v>
      </c>
      <c r="Q3512" s="57" t="s">
        <v>2932</v>
      </c>
      <c r="R3512" s="35" t="s">
        <v>265</v>
      </c>
      <c r="S3512" s="57" t="str">
        <f>MID(Tabla1[[#This Row],[Aplicación]],6,2)</f>
        <v>11</v>
      </c>
      <c r="T3512" s="54" t="str">
        <f>VLOOKUP(Tabla1[[#This Row],[AREA]],Hoja1!A:B,2,FALSE)</f>
        <v>11. Salud pública y seguridad ciudadana</v>
      </c>
      <c r="U3512" s="57" t="str">
        <f>MID(Tabla1[[#This Row],[Aplicación]],9,4)</f>
        <v>1621</v>
      </c>
      <c r="V3512" s="54" t="str">
        <f>VLOOKUP(Tabla1[[#This Row],[PROGRAMA]],Hoja1!A:B,2,FALSE)</f>
        <v>1621. Recogida de residuos</v>
      </c>
      <c r="W3512" s="57" t="str">
        <f>MID(Tabla1[[#This Row],[Aplicación]],14,2)</f>
        <v>21</v>
      </c>
      <c r="X3512" s="57" t="str">
        <f>MID(Tabla1[[#This Row],[Aplicación]],14,6)</f>
        <v>214</v>
      </c>
    </row>
    <row r="3513" spans="1:24" x14ac:dyDescent="0.25">
      <c r="A3513" s="60">
        <v>220240026047</v>
      </c>
      <c r="B3513" s="43" t="s">
        <v>702</v>
      </c>
      <c r="C3513" s="61">
        <v>45463</v>
      </c>
      <c r="D3513" s="60">
        <v>22024000440</v>
      </c>
      <c r="E3513" s="43" t="s">
        <v>1425</v>
      </c>
      <c r="F3513" s="62">
        <v>136.13</v>
      </c>
      <c r="G3513" s="43" t="s">
        <v>766</v>
      </c>
      <c r="H3513" s="43" t="s">
        <v>3114</v>
      </c>
      <c r="I3513" s="69" t="s">
        <v>2934</v>
      </c>
      <c r="J3513" s="43" t="s">
        <v>398</v>
      </c>
      <c r="K3513" s="43" t="s">
        <v>398</v>
      </c>
      <c r="L3513" s="43" t="s">
        <v>399</v>
      </c>
      <c r="M3513" s="43" t="s">
        <v>395</v>
      </c>
      <c r="N3513" s="43" t="s">
        <v>396</v>
      </c>
      <c r="O3513" s="68" t="s">
        <v>325</v>
      </c>
      <c r="P3513" s="68" t="s">
        <v>2931</v>
      </c>
      <c r="Q3513" s="57" t="s">
        <v>2932</v>
      </c>
      <c r="R3513" s="35" t="s">
        <v>265</v>
      </c>
      <c r="S3513" s="57" t="str">
        <f>MID(Tabla1[[#This Row],[Aplicación]],6,2)</f>
        <v>11</v>
      </c>
      <c r="T3513" s="54" t="str">
        <f>VLOOKUP(Tabla1[[#This Row],[AREA]],Hoja1!A:B,2,FALSE)</f>
        <v>11. Salud pública y seguridad ciudadana</v>
      </c>
      <c r="U3513" s="57" t="str">
        <f>MID(Tabla1[[#This Row],[Aplicación]],9,4)</f>
        <v>1621</v>
      </c>
      <c r="V3513" s="54" t="str">
        <f>VLOOKUP(Tabla1[[#This Row],[PROGRAMA]],Hoja1!A:B,2,FALSE)</f>
        <v>1621. Recogida de residuos</v>
      </c>
      <c r="W3513" s="57" t="str">
        <f>MID(Tabla1[[#This Row],[Aplicación]],14,2)</f>
        <v>21</v>
      </c>
      <c r="X3513" s="57" t="str">
        <f>MID(Tabla1[[#This Row],[Aplicación]],14,6)</f>
        <v>214</v>
      </c>
    </row>
    <row r="3514" spans="1:24" x14ac:dyDescent="0.25">
      <c r="A3514" s="60">
        <v>220240026049</v>
      </c>
      <c r="B3514" s="43" t="s">
        <v>702</v>
      </c>
      <c r="C3514" s="61">
        <v>45463</v>
      </c>
      <c r="D3514" s="60">
        <v>22024000440</v>
      </c>
      <c r="E3514" s="43" t="s">
        <v>1425</v>
      </c>
      <c r="F3514" s="62">
        <v>5635.45</v>
      </c>
      <c r="G3514" s="43" t="s">
        <v>766</v>
      </c>
      <c r="H3514" s="43" t="s">
        <v>3115</v>
      </c>
      <c r="I3514" s="69" t="s">
        <v>2934</v>
      </c>
      <c r="J3514" s="43" t="s">
        <v>398</v>
      </c>
      <c r="K3514" s="43" t="s">
        <v>398</v>
      </c>
      <c r="L3514" s="43" t="s">
        <v>399</v>
      </c>
      <c r="M3514" s="43" t="s">
        <v>395</v>
      </c>
      <c r="N3514" s="43" t="s">
        <v>396</v>
      </c>
      <c r="O3514" s="68" t="s">
        <v>325</v>
      </c>
      <c r="P3514" s="68" t="s">
        <v>2931</v>
      </c>
      <c r="Q3514" s="57" t="s">
        <v>2932</v>
      </c>
      <c r="R3514" s="35" t="s">
        <v>265</v>
      </c>
      <c r="S3514" s="57" t="str">
        <f>MID(Tabla1[[#This Row],[Aplicación]],6,2)</f>
        <v>11</v>
      </c>
      <c r="T3514" s="54" t="str">
        <f>VLOOKUP(Tabla1[[#This Row],[AREA]],Hoja1!A:B,2,FALSE)</f>
        <v>11. Salud pública y seguridad ciudadana</v>
      </c>
      <c r="U3514" s="57" t="str">
        <f>MID(Tabla1[[#This Row],[Aplicación]],9,4)</f>
        <v>1621</v>
      </c>
      <c r="V3514" s="54" t="str">
        <f>VLOOKUP(Tabla1[[#This Row],[PROGRAMA]],Hoja1!A:B,2,FALSE)</f>
        <v>1621. Recogida de residuos</v>
      </c>
      <c r="W3514" s="57" t="str">
        <f>MID(Tabla1[[#This Row],[Aplicación]],14,2)</f>
        <v>21</v>
      </c>
      <c r="X3514" s="57" t="str">
        <f>MID(Tabla1[[#This Row],[Aplicación]],14,6)</f>
        <v>214</v>
      </c>
    </row>
    <row r="3515" spans="1:24" x14ac:dyDescent="0.25">
      <c r="A3515" s="60">
        <v>220240026042</v>
      </c>
      <c r="B3515" s="43" t="s">
        <v>702</v>
      </c>
      <c r="C3515" s="61">
        <v>45463</v>
      </c>
      <c r="D3515" s="60">
        <v>22024000441</v>
      </c>
      <c r="E3515" s="43" t="s">
        <v>1425</v>
      </c>
      <c r="F3515" s="62">
        <v>195.37</v>
      </c>
      <c r="G3515" s="43" t="s">
        <v>51</v>
      </c>
      <c r="H3515" s="43" t="s">
        <v>3127</v>
      </c>
      <c r="I3515" s="69" t="s">
        <v>2934</v>
      </c>
      <c r="J3515" s="43" t="s">
        <v>874</v>
      </c>
      <c r="K3515" s="43" t="s">
        <v>875</v>
      </c>
      <c r="L3515" s="43" t="s">
        <v>413</v>
      </c>
      <c r="M3515" s="43" t="s">
        <v>395</v>
      </c>
      <c r="N3515" s="43" t="s">
        <v>396</v>
      </c>
      <c r="O3515" s="68" t="s">
        <v>325</v>
      </c>
      <c r="P3515" s="68" t="s">
        <v>2931</v>
      </c>
      <c r="Q3515" s="57" t="s">
        <v>2932</v>
      </c>
      <c r="R3515" s="35" t="s">
        <v>265</v>
      </c>
      <c r="S3515" s="57" t="str">
        <f>MID(Tabla1[[#This Row],[Aplicación]],6,2)</f>
        <v>11</v>
      </c>
      <c r="T3515" s="54" t="str">
        <f>VLOOKUP(Tabla1[[#This Row],[AREA]],Hoja1!A:B,2,FALSE)</f>
        <v>11. Salud pública y seguridad ciudadana</v>
      </c>
      <c r="U3515" s="57" t="str">
        <f>MID(Tabla1[[#This Row],[Aplicación]],9,4)</f>
        <v>1621</v>
      </c>
      <c r="V3515" s="54" t="str">
        <f>VLOOKUP(Tabla1[[#This Row],[PROGRAMA]],Hoja1!A:B,2,FALSE)</f>
        <v>1621. Recogida de residuos</v>
      </c>
      <c r="W3515" s="57" t="str">
        <f>MID(Tabla1[[#This Row],[Aplicación]],14,2)</f>
        <v>21</v>
      </c>
      <c r="X3515" s="57" t="str">
        <f>MID(Tabla1[[#This Row],[Aplicación]],14,6)</f>
        <v>214</v>
      </c>
    </row>
    <row r="3516" spans="1:24" x14ac:dyDescent="0.25">
      <c r="A3516" s="60">
        <v>220240024254</v>
      </c>
      <c r="B3516" s="43" t="s">
        <v>702</v>
      </c>
      <c r="C3516" s="61">
        <v>45461</v>
      </c>
      <c r="D3516" s="60">
        <v>22024000440</v>
      </c>
      <c r="E3516" s="43" t="s">
        <v>1425</v>
      </c>
      <c r="F3516" s="62">
        <v>77.31</v>
      </c>
      <c r="G3516" s="43" t="s">
        <v>3188</v>
      </c>
      <c r="H3516" s="43" t="s">
        <v>3189</v>
      </c>
      <c r="I3516" s="69" t="s">
        <v>2934</v>
      </c>
      <c r="J3516" s="43" t="s">
        <v>398</v>
      </c>
      <c r="K3516" s="43" t="s">
        <v>398</v>
      </c>
      <c r="L3516" s="43" t="s">
        <v>399</v>
      </c>
      <c r="M3516" s="43" t="s">
        <v>395</v>
      </c>
      <c r="N3516" s="43" t="s">
        <v>396</v>
      </c>
      <c r="O3516" s="68" t="s">
        <v>325</v>
      </c>
      <c r="P3516" s="68" t="s">
        <v>2931</v>
      </c>
      <c r="Q3516" s="57" t="s">
        <v>2932</v>
      </c>
      <c r="R3516" s="35" t="s">
        <v>265</v>
      </c>
      <c r="S3516" s="57" t="str">
        <f>MID(Tabla1[[#This Row],[Aplicación]],6,2)</f>
        <v>11</v>
      </c>
      <c r="T3516" s="54" t="str">
        <f>VLOOKUP(Tabla1[[#This Row],[AREA]],Hoja1!A:B,2,FALSE)</f>
        <v>11. Salud pública y seguridad ciudadana</v>
      </c>
      <c r="U3516" s="57" t="str">
        <f>MID(Tabla1[[#This Row],[Aplicación]],9,4)</f>
        <v>1621</v>
      </c>
      <c r="V3516" s="54" t="str">
        <f>VLOOKUP(Tabla1[[#This Row],[PROGRAMA]],Hoja1!A:B,2,FALSE)</f>
        <v>1621. Recogida de residuos</v>
      </c>
      <c r="W3516" s="57" t="str">
        <f>MID(Tabla1[[#This Row],[Aplicación]],14,2)</f>
        <v>21</v>
      </c>
      <c r="X3516" s="57" t="str">
        <f>MID(Tabla1[[#This Row],[Aplicación]],14,6)</f>
        <v>214</v>
      </c>
    </row>
    <row r="3517" spans="1:24" x14ac:dyDescent="0.25">
      <c r="A3517" s="60">
        <v>220240024256</v>
      </c>
      <c r="B3517" s="43" t="s">
        <v>702</v>
      </c>
      <c r="C3517" s="61">
        <v>45461</v>
      </c>
      <c r="D3517" s="60">
        <v>22024000440</v>
      </c>
      <c r="E3517" s="43" t="s">
        <v>1425</v>
      </c>
      <c r="F3517" s="62">
        <v>89.19</v>
      </c>
      <c r="G3517" s="43" t="s">
        <v>3188</v>
      </c>
      <c r="H3517" s="43" t="s">
        <v>3190</v>
      </c>
      <c r="I3517" s="69" t="s">
        <v>2934</v>
      </c>
      <c r="J3517" s="43" t="s">
        <v>398</v>
      </c>
      <c r="K3517" s="43" t="s">
        <v>398</v>
      </c>
      <c r="L3517" s="43" t="s">
        <v>399</v>
      </c>
      <c r="M3517" s="43" t="s">
        <v>395</v>
      </c>
      <c r="N3517" s="43" t="s">
        <v>396</v>
      </c>
      <c r="O3517" s="68" t="s">
        <v>325</v>
      </c>
      <c r="P3517" s="68" t="s">
        <v>2931</v>
      </c>
      <c r="Q3517" s="57" t="s">
        <v>2932</v>
      </c>
      <c r="R3517" s="35" t="s">
        <v>265</v>
      </c>
      <c r="S3517" s="57" t="str">
        <f>MID(Tabla1[[#This Row],[Aplicación]],6,2)</f>
        <v>11</v>
      </c>
      <c r="T3517" s="54" t="str">
        <f>VLOOKUP(Tabla1[[#This Row],[AREA]],Hoja1!A:B,2,FALSE)</f>
        <v>11. Salud pública y seguridad ciudadana</v>
      </c>
      <c r="U3517" s="57" t="str">
        <f>MID(Tabla1[[#This Row],[Aplicación]],9,4)</f>
        <v>1621</v>
      </c>
      <c r="V3517" s="54" t="str">
        <f>VLOOKUP(Tabla1[[#This Row],[PROGRAMA]],Hoja1!A:B,2,FALSE)</f>
        <v>1621. Recogida de residuos</v>
      </c>
      <c r="W3517" s="57" t="str">
        <f>MID(Tabla1[[#This Row],[Aplicación]],14,2)</f>
        <v>21</v>
      </c>
      <c r="X3517" s="57" t="str">
        <f>MID(Tabla1[[#This Row],[Aplicación]],14,6)</f>
        <v>214</v>
      </c>
    </row>
    <row r="3518" spans="1:24" x14ac:dyDescent="0.25">
      <c r="A3518" s="60">
        <v>220240024273</v>
      </c>
      <c r="B3518" s="43" t="s">
        <v>702</v>
      </c>
      <c r="C3518" s="61">
        <v>45461</v>
      </c>
      <c r="D3518" s="60">
        <v>22024000441</v>
      </c>
      <c r="E3518" s="43" t="s">
        <v>1425</v>
      </c>
      <c r="F3518" s="62">
        <v>4100.68</v>
      </c>
      <c r="G3518" s="43" t="s">
        <v>3104</v>
      </c>
      <c r="H3518" s="43" t="s">
        <v>3191</v>
      </c>
      <c r="I3518" s="69" t="s">
        <v>2934</v>
      </c>
      <c r="J3518" s="43" t="s">
        <v>398</v>
      </c>
      <c r="K3518" s="43" t="s">
        <v>398</v>
      </c>
      <c r="L3518" s="43" t="s">
        <v>413</v>
      </c>
      <c r="M3518" s="43" t="s">
        <v>395</v>
      </c>
      <c r="N3518" s="43" t="s">
        <v>396</v>
      </c>
      <c r="O3518" s="68" t="s">
        <v>325</v>
      </c>
      <c r="P3518" s="68" t="s">
        <v>2931</v>
      </c>
      <c r="Q3518" s="57" t="s">
        <v>2932</v>
      </c>
      <c r="R3518" s="35" t="s">
        <v>265</v>
      </c>
      <c r="S3518" s="57" t="str">
        <f>MID(Tabla1[[#This Row],[Aplicación]],6,2)</f>
        <v>11</v>
      </c>
      <c r="T3518" s="54" t="str">
        <f>VLOOKUP(Tabla1[[#This Row],[AREA]],Hoja1!A:B,2,FALSE)</f>
        <v>11. Salud pública y seguridad ciudadana</v>
      </c>
      <c r="U3518" s="57" t="str">
        <f>MID(Tabla1[[#This Row],[Aplicación]],9,4)</f>
        <v>1621</v>
      </c>
      <c r="V3518" s="54" t="str">
        <f>VLOOKUP(Tabla1[[#This Row],[PROGRAMA]],Hoja1!A:B,2,FALSE)</f>
        <v>1621. Recogida de residuos</v>
      </c>
      <c r="W3518" s="57" t="str">
        <f>MID(Tabla1[[#This Row],[Aplicación]],14,2)</f>
        <v>21</v>
      </c>
      <c r="X3518" s="57" t="str">
        <f>MID(Tabla1[[#This Row],[Aplicación]],14,6)</f>
        <v>214</v>
      </c>
    </row>
    <row r="3519" spans="1:24" x14ac:dyDescent="0.25">
      <c r="A3519" s="60">
        <v>220240024258</v>
      </c>
      <c r="B3519" s="43" t="s">
        <v>702</v>
      </c>
      <c r="C3519" s="61">
        <v>45461</v>
      </c>
      <c r="D3519" s="60">
        <v>22024000440</v>
      </c>
      <c r="E3519" s="43" t="s">
        <v>1425</v>
      </c>
      <c r="F3519" s="62">
        <v>343.64</v>
      </c>
      <c r="G3519" s="43" t="s">
        <v>829</v>
      </c>
      <c r="H3519" s="43" t="s">
        <v>3192</v>
      </c>
      <c r="I3519" s="69" t="s">
        <v>2934</v>
      </c>
      <c r="J3519" s="43" t="s">
        <v>398</v>
      </c>
      <c r="K3519" s="43" t="s">
        <v>398</v>
      </c>
      <c r="L3519" s="43" t="s">
        <v>399</v>
      </c>
      <c r="M3519" s="43" t="s">
        <v>395</v>
      </c>
      <c r="N3519" s="43" t="s">
        <v>396</v>
      </c>
      <c r="O3519" s="68" t="s">
        <v>325</v>
      </c>
      <c r="P3519" s="68" t="s">
        <v>2931</v>
      </c>
      <c r="Q3519" s="57" t="s">
        <v>2932</v>
      </c>
      <c r="R3519" s="35" t="s">
        <v>265</v>
      </c>
      <c r="S3519" s="57" t="str">
        <f>MID(Tabla1[[#This Row],[Aplicación]],6,2)</f>
        <v>11</v>
      </c>
      <c r="T3519" s="54" t="str">
        <f>VLOOKUP(Tabla1[[#This Row],[AREA]],Hoja1!A:B,2,FALSE)</f>
        <v>11. Salud pública y seguridad ciudadana</v>
      </c>
      <c r="U3519" s="57" t="str">
        <f>MID(Tabla1[[#This Row],[Aplicación]],9,4)</f>
        <v>1621</v>
      </c>
      <c r="V3519" s="54" t="str">
        <f>VLOOKUP(Tabla1[[#This Row],[PROGRAMA]],Hoja1!A:B,2,FALSE)</f>
        <v>1621. Recogida de residuos</v>
      </c>
      <c r="W3519" s="57" t="str">
        <f>MID(Tabla1[[#This Row],[Aplicación]],14,2)</f>
        <v>21</v>
      </c>
      <c r="X3519" s="57" t="str">
        <f>MID(Tabla1[[#This Row],[Aplicación]],14,6)</f>
        <v>214</v>
      </c>
    </row>
    <row r="3520" spans="1:24" x14ac:dyDescent="0.25">
      <c r="A3520" s="60">
        <v>220240024389</v>
      </c>
      <c r="B3520" s="43" t="s">
        <v>702</v>
      </c>
      <c r="C3520" s="61">
        <v>45461</v>
      </c>
      <c r="D3520" s="60">
        <v>22024000440</v>
      </c>
      <c r="E3520" s="43" t="s">
        <v>1425</v>
      </c>
      <c r="F3520" s="62">
        <v>303.17</v>
      </c>
      <c r="G3520" s="43" t="s">
        <v>765</v>
      </c>
      <c r="H3520" s="43" t="s">
        <v>3196</v>
      </c>
      <c r="I3520" s="69" t="s">
        <v>2934</v>
      </c>
      <c r="J3520" s="43" t="s">
        <v>398</v>
      </c>
      <c r="K3520" s="43" t="s">
        <v>398</v>
      </c>
      <c r="L3520" s="43" t="s">
        <v>399</v>
      </c>
      <c r="M3520" s="43" t="s">
        <v>395</v>
      </c>
      <c r="N3520" s="43" t="s">
        <v>396</v>
      </c>
      <c r="O3520" s="68" t="s">
        <v>325</v>
      </c>
      <c r="P3520" s="68" t="s">
        <v>2931</v>
      </c>
      <c r="Q3520" s="57" t="s">
        <v>2932</v>
      </c>
      <c r="R3520" s="35" t="s">
        <v>265</v>
      </c>
      <c r="S3520" s="57" t="str">
        <f>MID(Tabla1[[#This Row],[Aplicación]],6,2)</f>
        <v>11</v>
      </c>
      <c r="T3520" s="54" t="str">
        <f>VLOOKUP(Tabla1[[#This Row],[AREA]],Hoja1!A:B,2,FALSE)</f>
        <v>11. Salud pública y seguridad ciudadana</v>
      </c>
      <c r="U3520" s="57" t="str">
        <f>MID(Tabla1[[#This Row],[Aplicación]],9,4)</f>
        <v>1621</v>
      </c>
      <c r="V3520" s="54" t="str">
        <f>VLOOKUP(Tabla1[[#This Row],[PROGRAMA]],Hoja1!A:B,2,FALSE)</f>
        <v>1621. Recogida de residuos</v>
      </c>
      <c r="W3520" s="57" t="str">
        <f>MID(Tabla1[[#This Row],[Aplicación]],14,2)</f>
        <v>21</v>
      </c>
      <c r="X3520" s="57" t="str">
        <f>MID(Tabla1[[#This Row],[Aplicación]],14,6)</f>
        <v>214</v>
      </c>
    </row>
    <row r="3521" spans="1:24" x14ac:dyDescent="0.25">
      <c r="A3521" s="60">
        <v>220240024346</v>
      </c>
      <c r="B3521" s="43" t="s">
        <v>702</v>
      </c>
      <c r="C3521" s="61">
        <v>45461</v>
      </c>
      <c r="D3521" s="60">
        <v>22024000440</v>
      </c>
      <c r="E3521" s="43" t="s">
        <v>1425</v>
      </c>
      <c r="F3521" s="62">
        <v>84.82</v>
      </c>
      <c r="G3521" s="43" t="s">
        <v>962</v>
      </c>
      <c r="H3521" s="43" t="s">
        <v>3197</v>
      </c>
      <c r="I3521" s="69" t="s">
        <v>2934</v>
      </c>
      <c r="J3521" s="43" t="s">
        <v>398</v>
      </c>
      <c r="K3521" s="43" t="s">
        <v>398</v>
      </c>
      <c r="L3521" s="43" t="s">
        <v>399</v>
      </c>
      <c r="M3521" s="43" t="s">
        <v>395</v>
      </c>
      <c r="N3521" s="43" t="s">
        <v>396</v>
      </c>
      <c r="O3521" s="68" t="s">
        <v>325</v>
      </c>
      <c r="P3521" s="68" t="s">
        <v>2931</v>
      </c>
      <c r="Q3521" s="57" t="s">
        <v>2932</v>
      </c>
      <c r="R3521" s="35" t="s">
        <v>265</v>
      </c>
      <c r="S3521" s="57" t="str">
        <f>MID(Tabla1[[#This Row],[Aplicación]],6,2)</f>
        <v>11</v>
      </c>
      <c r="T3521" s="54" t="str">
        <f>VLOOKUP(Tabla1[[#This Row],[AREA]],Hoja1!A:B,2,FALSE)</f>
        <v>11. Salud pública y seguridad ciudadana</v>
      </c>
      <c r="U3521" s="57" t="str">
        <f>MID(Tabla1[[#This Row],[Aplicación]],9,4)</f>
        <v>1621</v>
      </c>
      <c r="V3521" s="54" t="str">
        <f>VLOOKUP(Tabla1[[#This Row],[PROGRAMA]],Hoja1!A:B,2,FALSE)</f>
        <v>1621. Recogida de residuos</v>
      </c>
      <c r="W3521" s="57" t="str">
        <f>MID(Tabla1[[#This Row],[Aplicación]],14,2)</f>
        <v>21</v>
      </c>
      <c r="X3521" s="57" t="str">
        <f>MID(Tabla1[[#This Row],[Aplicación]],14,6)</f>
        <v>214</v>
      </c>
    </row>
    <row r="3522" spans="1:24" x14ac:dyDescent="0.25">
      <c r="A3522" s="60">
        <v>220240024349</v>
      </c>
      <c r="B3522" s="43" t="s">
        <v>702</v>
      </c>
      <c r="C3522" s="61">
        <v>45461</v>
      </c>
      <c r="D3522" s="60">
        <v>22024000440</v>
      </c>
      <c r="E3522" s="43" t="s">
        <v>1425</v>
      </c>
      <c r="F3522" s="62">
        <v>478.12</v>
      </c>
      <c r="G3522" s="43" t="s">
        <v>962</v>
      </c>
      <c r="H3522" s="43" t="s">
        <v>3198</v>
      </c>
      <c r="I3522" s="69" t="s">
        <v>2934</v>
      </c>
      <c r="J3522" s="43" t="s">
        <v>398</v>
      </c>
      <c r="K3522" s="43" t="s">
        <v>398</v>
      </c>
      <c r="L3522" s="43" t="s">
        <v>399</v>
      </c>
      <c r="M3522" s="43" t="s">
        <v>395</v>
      </c>
      <c r="N3522" s="43" t="s">
        <v>396</v>
      </c>
      <c r="O3522" s="68" t="s">
        <v>325</v>
      </c>
      <c r="P3522" s="68" t="s">
        <v>2931</v>
      </c>
      <c r="Q3522" s="57" t="s">
        <v>2932</v>
      </c>
      <c r="R3522" s="35" t="s">
        <v>265</v>
      </c>
      <c r="S3522" s="57" t="str">
        <f>MID(Tabla1[[#This Row],[Aplicación]],6,2)</f>
        <v>11</v>
      </c>
      <c r="T3522" s="54" t="str">
        <f>VLOOKUP(Tabla1[[#This Row],[AREA]],Hoja1!A:B,2,FALSE)</f>
        <v>11. Salud pública y seguridad ciudadana</v>
      </c>
      <c r="U3522" s="57" t="str">
        <f>MID(Tabla1[[#This Row],[Aplicación]],9,4)</f>
        <v>1621</v>
      </c>
      <c r="V3522" s="54" t="str">
        <f>VLOOKUP(Tabla1[[#This Row],[PROGRAMA]],Hoja1!A:B,2,FALSE)</f>
        <v>1621. Recogida de residuos</v>
      </c>
      <c r="W3522" s="57" t="str">
        <f>MID(Tabla1[[#This Row],[Aplicación]],14,2)</f>
        <v>21</v>
      </c>
      <c r="X3522" s="57" t="str">
        <f>MID(Tabla1[[#This Row],[Aplicación]],14,6)</f>
        <v>214</v>
      </c>
    </row>
    <row r="3523" spans="1:24" x14ac:dyDescent="0.25">
      <c r="A3523" s="60">
        <v>220240024387</v>
      </c>
      <c r="B3523" s="43" t="s">
        <v>702</v>
      </c>
      <c r="C3523" s="61">
        <v>45461</v>
      </c>
      <c r="D3523" s="60">
        <v>22024000441</v>
      </c>
      <c r="E3523" s="43" t="s">
        <v>1425</v>
      </c>
      <c r="F3523" s="62">
        <v>746.17</v>
      </c>
      <c r="G3523" s="43" t="s">
        <v>3199</v>
      </c>
      <c r="H3523" s="43" t="s">
        <v>3200</v>
      </c>
      <c r="I3523" s="69" t="s">
        <v>2934</v>
      </c>
      <c r="J3523" s="43" t="s">
        <v>398</v>
      </c>
      <c r="K3523" s="43" t="s">
        <v>398</v>
      </c>
      <c r="L3523" s="43" t="s">
        <v>413</v>
      </c>
      <c r="M3523" s="43" t="s">
        <v>395</v>
      </c>
      <c r="N3523" s="43" t="s">
        <v>396</v>
      </c>
      <c r="O3523" s="68" t="s">
        <v>325</v>
      </c>
      <c r="P3523" s="68" t="s">
        <v>2931</v>
      </c>
      <c r="Q3523" s="57" t="s">
        <v>2932</v>
      </c>
      <c r="R3523" s="35" t="s">
        <v>265</v>
      </c>
      <c r="S3523" s="57" t="str">
        <f>MID(Tabla1[[#This Row],[Aplicación]],6,2)</f>
        <v>11</v>
      </c>
      <c r="T3523" s="54" t="str">
        <f>VLOOKUP(Tabla1[[#This Row],[AREA]],Hoja1!A:B,2,FALSE)</f>
        <v>11. Salud pública y seguridad ciudadana</v>
      </c>
      <c r="U3523" s="57" t="str">
        <f>MID(Tabla1[[#This Row],[Aplicación]],9,4)</f>
        <v>1621</v>
      </c>
      <c r="V3523" s="54" t="str">
        <f>VLOOKUP(Tabla1[[#This Row],[PROGRAMA]],Hoja1!A:B,2,FALSE)</f>
        <v>1621. Recogida de residuos</v>
      </c>
      <c r="W3523" s="57" t="str">
        <f>MID(Tabla1[[#This Row],[Aplicación]],14,2)</f>
        <v>21</v>
      </c>
      <c r="X3523" s="57" t="str">
        <f>MID(Tabla1[[#This Row],[Aplicación]],14,6)</f>
        <v>214</v>
      </c>
    </row>
    <row r="3524" spans="1:24" x14ac:dyDescent="0.25">
      <c r="A3524" s="60">
        <v>220240024319</v>
      </c>
      <c r="B3524" s="43" t="s">
        <v>702</v>
      </c>
      <c r="C3524" s="61">
        <v>45461</v>
      </c>
      <c r="D3524" s="60">
        <v>22024000440</v>
      </c>
      <c r="E3524" s="43" t="s">
        <v>1425</v>
      </c>
      <c r="F3524" s="62">
        <v>177.51</v>
      </c>
      <c r="G3524" s="43" t="s">
        <v>766</v>
      </c>
      <c r="H3524" s="43" t="s">
        <v>3204</v>
      </c>
      <c r="I3524" s="69" t="s">
        <v>2934</v>
      </c>
      <c r="J3524" s="43" t="s">
        <v>398</v>
      </c>
      <c r="K3524" s="43" t="s">
        <v>398</v>
      </c>
      <c r="L3524" s="43" t="s">
        <v>399</v>
      </c>
      <c r="M3524" s="43" t="s">
        <v>395</v>
      </c>
      <c r="N3524" s="43" t="s">
        <v>396</v>
      </c>
      <c r="O3524" s="68" t="s">
        <v>325</v>
      </c>
      <c r="P3524" s="68" t="s">
        <v>2931</v>
      </c>
      <c r="Q3524" s="57" t="s">
        <v>2932</v>
      </c>
      <c r="R3524" s="35" t="s">
        <v>265</v>
      </c>
      <c r="S3524" s="57" t="str">
        <f>MID(Tabla1[[#This Row],[Aplicación]],6,2)</f>
        <v>11</v>
      </c>
      <c r="T3524" s="54" t="str">
        <f>VLOOKUP(Tabla1[[#This Row],[AREA]],Hoja1!A:B,2,FALSE)</f>
        <v>11. Salud pública y seguridad ciudadana</v>
      </c>
      <c r="U3524" s="57" t="str">
        <f>MID(Tabla1[[#This Row],[Aplicación]],9,4)</f>
        <v>1621</v>
      </c>
      <c r="V3524" s="54" t="str">
        <f>VLOOKUP(Tabla1[[#This Row],[PROGRAMA]],Hoja1!A:B,2,FALSE)</f>
        <v>1621. Recogida de residuos</v>
      </c>
      <c r="W3524" s="57" t="str">
        <f>MID(Tabla1[[#This Row],[Aplicación]],14,2)</f>
        <v>21</v>
      </c>
      <c r="X3524" s="57" t="str">
        <f>MID(Tabla1[[#This Row],[Aplicación]],14,6)</f>
        <v>214</v>
      </c>
    </row>
    <row r="3525" spans="1:24" x14ac:dyDescent="0.25">
      <c r="A3525" s="60">
        <v>220240024393</v>
      </c>
      <c r="B3525" s="43" t="s">
        <v>702</v>
      </c>
      <c r="C3525" s="61">
        <v>45461</v>
      </c>
      <c r="D3525" s="60">
        <v>22024000440</v>
      </c>
      <c r="E3525" s="43" t="s">
        <v>1425</v>
      </c>
      <c r="F3525" s="62">
        <v>182.24</v>
      </c>
      <c r="G3525" s="43" t="s">
        <v>766</v>
      </c>
      <c r="H3525" s="43" t="s">
        <v>3206</v>
      </c>
      <c r="I3525" s="69" t="s">
        <v>2934</v>
      </c>
      <c r="J3525" s="43" t="s">
        <v>398</v>
      </c>
      <c r="K3525" s="43" t="s">
        <v>398</v>
      </c>
      <c r="L3525" s="43" t="s">
        <v>399</v>
      </c>
      <c r="M3525" s="43" t="s">
        <v>395</v>
      </c>
      <c r="N3525" s="43" t="s">
        <v>396</v>
      </c>
      <c r="O3525" s="68" t="s">
        <v>325</v>
      </c>
      <c r="P3525" s="68" t="s">
        <v>2931</v>
      </c>
      <c r="Q3525" s="57" t="s">
        <v>2932</v>
      </c>
      <c r="R3525" s="35" t="s">
        <v>265</v>
      </c>
      <c r="S3525" s="57" t="str">
        <f>MID(Tabla1[[#This Row],[Aplicación]],6,2)</f>
        <v>11</v>
      </c>
      <c r="T3525" s="54" t="str">
        <f>VLOOKUP(Tabla1[[#This Row],[AREA]],Hoja1!A:B,2,FALSE)</f>
        <v>11. Salud pública y seguridad ciudadana</v>
      </c>
      <c r="U3525" s="57" t="str">
        <f>MID(Tabla1[[#This Row],[Aplicación]],9,4)</f>
        <v>1621</v>
      </c>
      <c r="V3525" s="54" t="str">
        <f>VLOOKUP(Tabla1[[#This Row],[PROGRAMA]],Hoja1!A:B,2,FALSE)</f>
        <v>1621. Recogida de residuos</v>
      </c>
      <c r="W3525" s="57" t="str">
        <f>MID(Tabla1[[#This Row],[Aplicación]],14,2)</f>
        <v>21</v>
      </c>
      <c r="X3525" s="57" t="str">
        <f>MID(Tabla1[[#This Row],[Aplicación]],14,6)</f>
        <v>214</v>
      </c>
    </row>
    <row r="3526" spans="1:24" x14ac:dyDescent="0.25">
      <c r="A3526" s="60">
        <v>220240024235</v>
      </c>
      <c r="B3526" s="43" t="s">
        <v>702</v>
      </c>
      <c r="C3526" s="61">
        <v>45461</v>
      </c>
      <c r="D3526" s="60">
        <v>22024000440</v>
      </c>
      <c r="E3526" s="43" t="s">
        <v>1425</v>
      </c>
      <c r="F3526" s="62">
        <v>2342.06</v>
      </c>
      <c r="G3526" s="43" t="s">
        <v>801</v>
      </c>
      <c r="H3526" s="43" t="s">
        <v>3252</v>
      </c>
      <c r="I3526" s="69" t="s">
        <v>2934</v>
      </c>
      <c r="J3526" s="43" t="s">
        <v>398</v>
      </c>
      <c r="K3526" s="43" t="s">
        <v>398</v>
      </c>
      <c r="L3526" s="43" t="s">
        <v>399</v>
      </c>
      <c r="M3526" s="43" t="s">
        <v>395</v>
      </c>
      <c r="N3526" s="43" t="s">
        <v>396</v>
      </c>
      <c r="O3526" s="68" t="s">
        <v>325</v>
      </c>
      <c r="P3526" s="68" t="s">
        <v>2931</v>
      </c>
      <c r="Q3526" s="57" t="s">
        <v>2932</v>
      </c>
      <c r="R3526" s="35" t="s">
        <v>265</v>
      </c>
      <c r="S3526" s="57" t="str">
        <f>MID(Tabla1[[#This Row],[Aplicación]],6,2)</f>
        <v>11</v>
      </c>
      <c r="T3526" s="54" t="str">
        <f>VLOOKUP(Tabla1[[#This Row],[AREA]],Hoja1!A:B,2,FALSE)</f>
        <v>11. Salud pública y seguridad ciudadana</v>
      </c>
      <c r="U3526" s="57" t="str">
        <f>MID(Tabla1[[#This Row],[Aplicación]],9,4)</f>
        <v>1621</v>
      </c>
      <c r="V3526" s="54" t="str">
        <f>VLOOKUP(Tabla1[[#This Row],[PROGRAMA]],Hoja1!A:B,2,FALSE)</f>
        <v>1621. Recogida de residuos</v>
      </c>
      <c r="W3526" s="57" t="str">
        <f>MID(Tabla1[[#This Row],[Aplicación]],14,2)</f>
        <v>21</v>
      </c>
      <c r="X3526" s="57" t="str">
        <f>MID(Tabla1[[#This Row],[Aplicación]],14,6)</f>
        <v>214</v>
      </c>
    </row>
    <row r="3527" spans="1:24" x14ac:dyDescent="0.25">
      <c r="A3527" s="60">
        <v>220240024240</v>
      </c>
      <c r="B3527" s="43" t="s">
        <v>702</v>
      </c>
      <c r="C3527" s="61">
        <v>45461</v>
      </c>
      <c r="D3527" s="60">
        <v>22024000440</v>
      </c>
      <c r="E3527" s="43" t="s">
        <v>1425</v>
      </c>
      <c r="F3527" s="62">
        <v>1693.06</v>
      </c>
      <c r="G3527" s="43" t="s">
        <v>801</v>
      </c>
      <c r="H3527" s="43" t="s">
        <v>3254</v>
      </c>
      <c r="I3527" s="69" t="s">
        <v>2934</v>
      </c>
      <c r="J3527" s="43" t="s">
        <v>398</v>
      </c>
      <c r="K3527" s="43" t="s">
        <v>398</v>
      </c>
      <c r="L3527" s="43" t="s">
        <v>399</v>
      </c>
      <c r="M3527" s="43" t="s">
        <v>395</v>
      </c>
      <c r="N3527" s="43" t="s">
        <v>396</v>
      </c>
      <c r="O3527" s="68" t="s">
        <v>325</v>
      </c>
      <c r="P3527" s="68" t="s">
        <v>2931</v>
      </c>
      <c r="Q3527" s="57" t="s">
        <v>2932</v>
      </c>
      <c r="R3527" s="35" t="s">
        <v>265</v>
      </c>
      <c r="S3527" s="57" t="str">
        <f>MID(Tabla1[[#This Row],[Aplicación]],6,2)</f>
        <v>11</v>
      </c>
      <c r="T3527" s="54" t="str">
        <f>VLOOKUP(Tabla1[[#This Row],[AREA]],Hoja1!A:B,2,FALSE)</f>
        <v>11. Salud pública y seguridad ciudadana</v>
      </c>
      <c r="U3527" s="57" t="str">
        <f>MID(Tabla1[[#This Row],[Aplicación]],9,4)</f>
        <v>1621</v>
      </c>
      <c r="V3527" s="54" t="str">
        <f>VLOOKUP(Tabla1[[#This Row],[PROGRAMA]],Hoja1!A:B,2,FALSE)</f>
        <v>1621. Recogida de residuos</v>
      </c>
      <c r="W3527" s="57" t="str">
        <f>MID(Tabla1[[#This Row],[Aplicación]],14,2)</f>
        <v>21</v>
      </c>
      <c r="X3527" s="57" t="str">
        <f>MID(Tabla1[[#This Row],[Aplicación]],14,6)</f>
        <v>214</v>
      </c>
    </row>
    <row r="3528" spans="1:24" x14ac:dyDescent="0.25">
      <c r="A3528" s="60">
        <v>220240024344</v>
      </c>
      <c r="B3528" s="43" t="s">
        <v>702</v>
      </c>
      <c r="C3528" s="61">
        <v>45461</v>
      </c>
      <c r="D3528" s="60">
        <v>22024000441</v>
      </c>
      <c r="E3528" s="43" t="s">
        <v>1425</v>
      </c>
      <c r="F3528" s="62">
        <v>1209.48</v>
      </c>
      <c r="G3528" s="43" t="s">
        <v>745</v>
      </c>
      <c r="H3528" s="43" t="s">
        <v>3255</v>
      </c>
      <c r="I3528" s="69" t="s">
        <v>2934</v>
      </c>
      <c r="J3528" s="43" t="s">
        <v>398</v>
      </c>
      <c r="K3528" s="43" t="s">
        <v>398</v>
      </c>
      <c r="L3528" s="43" t="s">
        <v>413</v>
      </c>
      <c r="M3528" s="43" t="s">
        <v>395</v>
      </c>
      <c r="N3528" s="43" t="s">
        <v>396</v>
      </c>
      <c r="O3528" s="68" t="s">
        <v>325</v>
      </c>
      <c r="P3528" s="68" t="s">
        <v>2931</v>
      </c>
      <c r="Q3528" s="57" t="s">
        <v>2932</v>
      </c>
      <c r="R3528" s="35" t="s">
        <v>265</v>
      </c>
      <c r="S3528" s="57" t="str">
        <f>MID(Tabla1[[#This Row],[Aplicación]],6,2)</f>
        <v>11</v>
      </c>
      <c r="T3528" s="54" t="str">
        <f>VLOOKUP(Tabla1[[#This Row],[AREA]],Hoja1!A:B,2,FALSE)</f>
        <v>11. Salud pública y seguridad ciudadana</v>
      </c>
      <c r="U3528" s="57" t="str">
        <f>MID(Tabla1[[#This Row],[Aplicación]],9,4)</f>
        <v>1621</v>
      </c>
      <c r="V3528" s="54" t="str">
        <f>VLOOKUP(Tabla1[[#This Row],[PROGRAMA]],Hoja1!A:B,2,FALSE)</f>
        <v>1621. Recogida de residuos</v>
      </c>
      <c r="W3528" s="57" t="str">
        <f>MID(Tabla1[[#This Row],[Aplicación]],14,2)</f>
        <v>21</v>
      </c>
      <c r="X3528" s="57" t="str">
        <f>MID(Tabla1[[#This Row],[Aplicación]],14,6)</f>
        <v>214</v>
      </c>
    </row>
    <row r="3529" spans="1:24" x14ac:dyDescent="0.25">
      <c r="A3529" s="60">
        <v>220240024260</v>
      </c>
      <c r="B3529" s="43" t="s">
        <v>702</v>
      </c>
      <c r="C3529" s="61">
        <v>45461</v>
      </c>
      <c r="D3529" s="60">
        <v>22024000441</v>
      </c>
      <c r="E3529" s="43" t="s">
        <v>1425</v>
      </c>
      <c r="F3529" s="62">
        <v>2472.09</v>
      </c>
      <c r="G3529" s="43" t="s">
        <v>812</v>
      </c>
      <c r="H3529" s="43" t="s">
        <v>3256</v>
      </c>
      <c r="I3529" s="69" t="s">
        <v>2934</v>
      </c>
      <c r="J3529" s="43" t="s">
        <v>398</v>
      </c>
      <c r="K3529" s="43" t="s">
        <v>398</v>
      </c>
      <c r="L3529" s="43" t="s">
        <v>413</v>
      </c>
      <c r="M3529" s="43" t="s">
        <v>395</v>
      </c>
      <c r="N3529" s="43" t="s">
        <v>396</v>
      </c>
      <c r="O3529" s="68" t="s">
        <v>325</v>
      </c>
      <c r="P3529" s="68" t="s">
        <v>2931</v>
      </c>
      <c r="Q3529" s="57" t="s">
        <v>2932</v>
      </c>
      <c r="R3529" s="35" t="s">
        <v>265</v>
      </c>
      <c r="S3529" s="57" t="str">
        <f>MID(Tabla1[[#This Row],[Aplicación]],6,2)</f>
        <v>11</v>
      </c>
      <c r="T3529" s="54" t="str">
        <f>VLOOKUP(Tabla1[[#This Row],[AREA]],Hoja1!A:B,2,FALSE)</f>
        <v>11. Salud pública y seguridad ciudadana</v>
      </c>
      <c r="U3529" s="57" t="str">
        <f>MID(Tabla1[[#This Row],[Aplicación]],9,4)</f>
        <v>1621</v>
      </c>
      <c r="V3529" s="54" t="str">
        <f>VLOOKUP(Tabla1[[#This Row],[PROGRAMA]],Hoja1!A:B,2,FALSE)</f>
        <v>1621. Recogida de residuos</v>
      </c>
      <c r="W3529" s="57" t="str">
        <f>MID(Tabla1[[#This Row],[Aplicación]],14,2)</f>
        <v>21</v>
      </c>
      <c r="X3529" s="57" t="str">
        <f>MID(Tabla1[[#This Row],[Aplicación]],14,6)</f>
        <v>214</v>
      </c>
    </row>
    <row r="3530" spans="1:24" x14ac:dyDescent="0.25">
      <c r="A3530" s="60">
        <v>220240024337</v>
      </c>
      <c r="B3530" s="43" t="s">
        <v>702</v>
      </c>
      <c r="C3530" s="61">
        <v>45461</v>
      </c>
      <c r="D3530" s="60">
        <v>22024000441</v>
      </c>
      <c r="E3530" s="43" t="s">
        <v>1425</v>
      </c>
      <c r="F3530" s="62">
        <v>121</v>
      </c>
      <c r="G3530" s="43" t="s">
        <v>814</v>
      </c>
      <c r="H3530" s="43" t="s">
        <v>3259</v>
      </c>
      <c r="I3530" s="69" t="s">
        <v>2934</v>
      </c>
      <c r="J3530" s="43" t="s">
        <v>420</v>
      </c>
      <c r="K3530" s="43" t="s">
        <v>420</v>
      </c>
      <c r="L3530" s="43" t="s">
        <v>413</v>
      </c>
      <c r="M3530" s="43" t="s">
        <v>395</v>
      </c>
      <c r="N3530" s="43" t="s">
        <v>396</v>
      </c>
      <c r="O3530" s="68" t="s">
        <v>325</v>
      </c>
      <c r="P3530" s="68" t="s">
        <v>2931</v>
      </c>
      <c r="Q3530" s="57" t="s">
        <v>2932</v>
      </c>
      <c r="R3530" s="35" t="s">
        <v>265</v>
      </c>
      <c r="S3530" s="57" t="str">
        <f>MID(Tabla1[[#This Row],[Aplicación]],6,2)</f>
        <v>11</v>
      </c>
      <c r="T3530" s="54" t="str">
        <f>VLOOKUP(Tabla1[[#This Row],[AREA]],Hoja1!A:B,2,FALSE)</f>
        <v>11. Salud pública y seguridad ciudadana</v>
      </c>
      <c r="U3530" s="57" t="str">
        <f>MID(Tabla1[[#This Row],[Aplicación]],9,4)</f>
        <v>1621</v>
      </c>
      <c r="V3530" s="54" t="str">
        <f>VLOOKUP(Tabla1[[#This Row],[PROGRAMA]],Hoja1!A:B,2,FALSE)</f>
        <v>1621. Recogida de residuos</v>
      </c>
      <c r="W3530" s="57" t="str">
        <f>MID(Tabla1[[#This Row],[Aplicación]],14,2)</f>
        <v>21</v>
      </c>
      <c r="X3530" s="57" t="str">
        <f>MID(Tabla1[[#This Row],[Aplicación]],14,6)</f>
        <v>214</v>
      </c>
    </row>
    <row r="3531" spans="1:24" x14ac:dyDescent="0.25">
      <c r="A3531" s="60">
        <v>220240024332</v>
      </c>
      <c r="B3531" s="43" t="s">
        <v>702</v>
      </c>
      <c r="C3531" s="61">
        <v>45461</v>
      </c>
      <c r="D3531" s="60">
        <v>22024000441</v>
      </c>
      <c r="E3531" s="43" t="s">
        <v>1425</v>
      </c>
      <c r="F3531" s="62">
        <v>293.12</v>
      </c>
      <c r="G3531" s="43" t="s">
        <v>1010</v>
      </c>
      <c r="H3531" s="43" t="s">
        <v>2972</v>
      </c>
      <c r="I3531" s="69" t="s">
        <v>2934</v>
      </c>
      <c r="J3531" s="43" t="s">
        <v>398</v>
      </c>
      <c r="K3531" s="43" t="s">
        <v>398</v>
      </c>
      <c r="L3531" s="43" t="s">
        <v>413</v>
      </c>
      <c r="M3531" s="43" t="s">
        <v>395</v>
      </c>
      <c r="N3531" s="43" t="s">
        <v>396</v>
      </c>
      <c r="O3531" s="68" t="s">
        <v>325</v>
      </c>
      <c r="P3531" s="68" t="s">
        <v>2931</v>
      </c>
      <c r="Q3531" s="57" t="s">
        <v>2932</v>
      </c>
      <c r="R3531" s="35" t="s">
        <v>265</v>
      </c>
      <c r="S3531" s="57" t="str">
        <f>MID(Tabla1[[#This Row],[Aplicación]],6,2)</f>
        <v>11</v>
      </c>
      <c r="T3531" s="54" t="str">
        <f>VLOOKUP(Tabla1[[#This Row],[AREA]],Hoja1!A:B,2,FALSE)</f>
        <v>11. Salud pública y seguridad ciudadana</v>
      </c>
      <c r="U3531" s="57" t="str">
        <f>MID(Tabla1[[#This Row],[Aplicación]],9,4)</f>
        <v>1621</v>
      </c>
      <c r="V3531" s="54" t="str">
        <f>VLOOKUP(Tabla1[[#This Row],[PROGRAMA]],Hoja1!A:B,2,FALSE)</f>
        <v>1621. Recogida de residuos</v>
      </c>
      <c r="W3531" s="57" t="str">
        <f>MID(Tabla1[[#This Row],[Aplicación]],14,2)</f>
        <v>21</v>
      </c>
      <c r="X3531" s="57" t="str">
        <f>MID(Tabla1[[#This Row],[Aplicación]],14,6)</f>
        <v>214</v>
      </c>
    </row>
    <row r="3532" spans="1:24" x14ac:dyDescent="0.25">
      <c r="A3532" s="60">
        <v>220240024246</v>
      </c>
      <c r="B3532" s="43" t="s">
        <v>702</v>
      </c>
      <c r="C3532" s="61">
        <v>45461</v>
      </c>
      <c r="D3532" s="60">
        <v>22024000441</v>
      </c>
      <c r="E3532" s="43" t="s">
        <v>1425</v>
      </c>
      <c r="F3532" s="62">
        <v>187.24</v>
      </c>
      <c r="G3532" s="43" t="s">
        <v>51</v>
      </c>
      <c r="H3532" s="43" t="s">
        <v>3267</v>
      </c>
      <c r="I3532" s="69" t="s">
        <v>2934</v>
      </c>
      <c r="J3532" s="43" t="s">
        <v>874</v>
      </c>
      <c r="K3532" s="43" t="s">
        <v>875</v>
      </c>
      <c r="L3532" s="43" t="s">
        <v>413</v>
      </c>
      <c r="M3532" s="43" t="s">
        <v>395</v>
      </c>
      <c r="N3532" s="43" t="s">
        <v>396</v>
      </c>
      <c r="O3532" s="68" t="s">
        <v>325</v>
      </c>
      <c r="P3532" s="68" t="s">
        <v>2931</v>
      </c>
      <c r="Q3532" s="57" t="s">
        <v>2932</v>
      </c>
      <c r="R3532" s="35" t="s">
        <v>265</v>
      </c>
      <c r="S3532" s="57" t="str">
        <f>MID(Tabla1[[#This Row],[Aplicación]],6,2)</f>
        <v>11</v>
      </c>
      <c r="T3532" s="54" t="str">
        <f>VLOOKUP(Tabla1[[#This Row],[AREA]],Hoja1!A:B,2,FALSE)</f>
        <v>11. Salud pública y seguridad ciudadana</v>
      </c>
      <c r="U3532" s="57" t="str">
        <f>MID(Tabla1[[#This Row],[Aplicación]],9,4)</f>
        <v>1621</v>
      </c>
      <c r="V3532" s="54" t="str">
        <f>VLOOKUP(Tabla1[[#This Row],[PROGRAMA]],Hoja1!A:B,2,FALSE)</f>
        <v>1621. Recogida de residuos</v>
      </c>
      <c r="W3532" s="57" t="str">
        <f>MID(Tabla1[[#This Row],[Aplicación]],14,2)</f>
        <v>21</v>
      </c>
      <c r="X3532" s="57" t="str">
        <f>MID(Tabla1[[#This Row],[Aplicación]],14,6)</f>
        <v>214</v>
      </c>
    </row>
    <row r="3533" spans="1:24" x14ac:dyDescent="0.25">
      <c r="A3533" s="60">
        <v>220240024248</v>
      </c>
      <c r="B3533" s="43" t="s">
        <v>702</v>
      </c>
      <c r="C3533" s="61">
        <v>45461</v>
      </c>
      <c r="D3533" s="60">
        <v>22024000441</v>
      </c>
      <c r="E3533" s="43" t="s">
        <v>1425</v>
      </c>
      <c r="F3533" s="62">
        <v>548.28</v>
      </c>
      <c r="G3533" s="43" t="s">
        <v>51</v>
      </c>
      <c r="H3533" s="43" t="s">
        <v>3268</v>
      </c>
      <c r="I3533" s="69" t="s">
        <v>2934</v>
      </c>
      <c r="J3533" s="43" t="s">
        <v>874</v>
      </c>
      <c r="K3533" s="43" t="s">
        <v>875</v>
      </c>
      <c r="L3533" s="43" t="s">
        <v>413</v>
      </c>
      <c r="M3533" s="43" t="s">
        <v>395</v>
      </c>
      <c r="N3533" s="43" t="s">
        <v>396</v>
      </c>
      <c r="O3533" s="68" t="s">
        <v>325</v>
      </c>
      <c r="P3533" s="68" t="s">
        <v>2931</v>
      </c>
      <c r="Q3533" s="57" t="s">
        <v>2932</v>
      </c>
      <c r="R3533" s="35" t="s">
        <v>265</v>
      </c>
      <c r="S3533" s="57" t="str">
        <f>MID(Tabla1[[#This Row],[Aplicación]],6,2)</f>
        <v>11</v>
      </c>
      <c r="T3533" s="54" t="str">
        <f>VLOOKUP(Tabla1[[#This Row],[AREA]],Hoja1!A:B,2,FALSE)</f>
        <v>11. Salud pública y seguridad ciudadana</v>
      </c>
      <c r="U3533" s="57" t="str">
        <f>MID(Tabla1[[#This Row],[Aplicación]],9,4)</f>
        <v>1621</v>
      </c>
      <c r="V3533" s="54" t="str">
        <f>VLOOKUP(Tabla1[[#This Row],[PROGRAMA]],Hoja1!A:B,2,FALSE)</f>
        <v>1621. Recogida de residuos</v>
      </c>
      <c r="W3533" s="57" t="str">
        <f>MID(Tabla1[[#This Row],[Aplicación]],14,2)</f>
        <v>21</v>
      </c>
      <c r="X3533" s="57" t="str">
        <f>MID(Tabla1[[#This Row],[Aplicación]],14,6)</f>
        <v>214</v>
      </c>
    </row>
    <row r="3534" spans="1:24" x14ac:dyDescent="0.25">
      <c r="A3534" s="60">
        <v>220240023557</v>
      </c>
      <c r="B3534" s="43" t="s">
        <v>390</v>
      </c>
      <c r="C3534" s="61">
        <v>45450</v>
      </c>
      <c r="D3534" s="60">
        <v>22024001682</v>
      </c>
      <c r="E3534" s="43" t="s">
        <v>1425</v>
      </c>
      <c r="F3534" s="62">
        <v>3000</v>
      </c>
      <c r="G3534" s="43" t="s">
        <v>3369</v>
      </c>
      <c r="H3534" s="43" t="s">
        <v>2559</v>
      </c>
      <c r="I3534" s="69" t="s">
        <v>2930</v>
      </c>
      <c r="J3534" s="43" t="s">
        <v>795</v>
      </c>
      <c r="K3534" s="43" t="s">
        <v>393</v>
      </c>
      <c r="L3534" s="43" t="s">
        <v>413</v>
      </c>
      <c r="M3534" s="43" t="s">
        <v>585</v>
      </c>
      <c r="N3534" s="43" t="s">
        <v>539</v>
      </c>
      <c r="O3534" s="68" t="s">
        <v>326</v>
      </c>
      <c r="P3534" s="68" t="s">
        <v>2931</v>
      </c>
      <c r="Q3534" s="57" t="s">
        <v>2932</v>
      </c>
      <c r="R3534" s="35" t="s">
        <v>265</v>
      </c>
      <c r="S3534" s="57" t="str">
        <f>MID(Tabla1[[#This Row],[Aplicación]],6,2)</f>
        <v>11</v>
      </c>
      <c r="T3534" s="54" t="str">
        <f>VLOOKUP(Tabla1[[#This Row],[AREA]],Hoja1!A:B,2,FALSE)</f>
        <v>11. Salud pública y seguridad ciudadana</v>
      </c>
      <c r="U3534" s="57" t="str">
        <f>MID(Tabla1[[#This Row],[Aplicación]],9,4)</f>
        <v>1621</v>
      </c>
      <c r="V3534" s="54" t="str">
        <f>VLOOKUP(Tabla1[[#This Row],[PROGRAMA]],Hoja1!A:B,2,FALSE)</f>
        <v>1621. Recogida de residuos</v>
      </c>
      <c r="W3534" s="57" t="str">
        <f>MID(Tabla1[[#This Row],[Aplicación]],14,2)</f>
        <v>21</v>
      </c>
      <c r="X3534" s="57" t="str">
        <f>MID(Tabla1[[#This Row],[Aplicación]],14,6)</f>
        <v>214</v>
      </c>
    </row>
    <row r="3535" spans="1:24" x14ac:dyDescent="0.25">
      <c r="A3535" s="60">
        <v>220240021917</v>
      </c>
      <c r="B3535" s="43" t="s">
        <v>702</v>
      </c>
      <c r="C3535" s="61">
        <v>45441</v>
      </c>
      <c r="D3535" s="60">
        <v>22024000441</v>
      </c>
      <c r="E3535" s="43" t="s">
        <v>1425</v>
      </c>
      <c r="F3535" s="62">
        <v>1788.53</v>
      </c>
      <c r="G3535" s="43" t="s">
        <v>3104</v>
      </c>
      <c r="H3535" s="43" t="s">
        <v>3506</v>
      </c>
      <c r="I3535" s="69" t="s">
        <v>2934</v>
      </c>
      <c r="J3535" s="43" t="s">
        <v>398</v>
      </c>
      <c r="K3535" s="43" t="s">
        <v>398</v>
      </c>
      <c r="L3535" s="43" t="s">
        <v>413</v>
      </c>
      <c r="M3535" s="43" t="s">
        <v>395</v>
      </c>
      <c r="N3535" s="43" t="s">
        <v>396</v>
      </c>
      <c r="O3535" s="68" t="s">
        <v>325</v>
      </c>
      <c r="P3535" s="68" t="s">
        <v>2931</v>
      </c>
      <c r="Q3535" s="57" t="s">
        <v>2932</v>
      </c>
      <c r="R3535" s="35" t="s">
        <v>265</v>
      </c>
      <c r="S3535" s="57" t="str">
        <f>MID(Tabla1[[#This Row],[Aplicación]],6,2)</f>
        <v>11</v>
      </c>
      <c r="T3535" s="54" t="str">
        <f>VLOOKUP(Tabla1[[#This Row],[AREA]],Hoja1!A:B,2,FALSE)</f>
        <v>11. Salud pública y seguridad ciudadana</v>
      </c>
      <c r="U3535" s="57" t="str">
        <f>MID(Tabla1[[#This Row],[Aplicación]],9,4)</f>
        <v>1621</v>
      </c>
      <c r="V3535" s="54" t="str">
        <f>VLOOKUP(Tabla1[[#This Row],[PROGRAMA]],Hoja1!A:B,2,FALSE)</f>
        <v>1621. Recogida de residuos</v>
      </c>
      <c r="W3535" s="57" t="str">
        <f>MID(Tabla1[[#This Row],[Aplicación]],14,2)</f>
        <v>21</v>
      </c>
      <c r="X3535" s="57" t="str">
        <f>MID(Tabla1[[#This Row],[Aplicación]],14,6)</f>
        <v>214</v>
      </c>
    </row>
    <row r="3536" spans="1:24" x14ac:dyDescent="0.25">
      <c r="A3536" s="60">
        <v>220240022041</v>
      </c>
      <c r="B3536" s="43" t="s">
        <v>702</v>
      </c>
      <c r="C3536" s="61">
        <v>45441</v>
      </c>
      <c r="D3536" s="60">
        <v>22024000441</v>
      </c>
      <c r="E3536" s="43" t="s">
        <v>1425</v>
      </c>
      <c r="F3536" s="62">
        <v>2282.7600000000002</v>
      </c>
      <c r="G3536" s="43" t="s">
        <v>810</v>
      </c>
      <c r="H3536" s="43" t="s">
        <v>3507</v>
      </c>
      <c r="I3536" s="69" t="s">
        <v>2934</v>
      </c>
      <c r="J3536" s="43" t="s">
        <v>398</v>
      </c>
      <c r="K3536" s="43" t="s">
        <v>398</v>
      </c>
      <c r="L3536" s="43" t="s">
        <v>413</v>
      </c>
      <c r="M3536" s="43" t="s">
        <v>395</v>
      </c>
      <c r="N3536" s="43" t="s">
        <v>396</v>
      </c>
      <c r="O3536" s="68" t="s">
        <v>325</v>
      </c>
      <c r="P3536" s="68" t="s">
        <v>2931</v>
      </c>
      <c r="Q3536" s="57" t="s">
        <v>2932</v>
      </c>
      <c r="R3536" s="35" t="s">
        <v>265</v>
      </c>
      <c r="S3536" s="57" t="str">
        <f>MID(Tabla1[[#This Row],[Aplicación]],6,2)</f>
        <v>11</v>
      </c>
      <c r="T3536" s="54" t="str">
        <f>VLOOKUP(Tabla1[[#This Row],[AREA]],Hoja1!A:B,2,FALSE)</f>
        <v>11. Salud pública y seguridad ciudadana</v>
      </c>
      <c r="U3536" s="57" t="str">
        <f>MID(Tabla1[[#This Row],[Aplicación]],9,4)</f>
        <v>1621</v>
      </c>
      <c r="V3536" s="54" t="str">
        <f>VLOOKUP(Tabla1[[#This Row],[PROGRAMA]],Hoja1!A:B,2,FALSE)</f>
        <v>1621. Recogida de residuos</v>
      </c>
      <c r="W3536" s="57" t="str">
        <f>MID(Tabla1[[#This Row],[Aplicación]],14,2)</f>
        <v>21</v>
      </c>
      <c r="X3536" s="57" t="str">
        <f>MID(Tabla1[[#This Row],[Aplicación]],14,6)</f>
        <v>214</v>
      </c>
    </row>
    <row r="3537" spans="1:24" x14ac:dyDescent="0.25">
      <c r="A3537" s="60">
        <v>220240021981</v>
      </c>
      <c r="B3537" s="43" t="s">
        <v>702</v>
      </c>
      <c r="C3537" s="61">
        <v>45441</v>
      </c>
      <c r="D3537" s="60">
        <v>22024000440</v>
      </c>
      <c r="E3537" s="43" t="s">
        <v>1425</v>
      </c>
      <c r="F3537" s="62">
        <v>6792.07</v>
      </c>
      <c r="G3537" s="43" t="s">
        <v>962</v>
      </c>
      <c r="H3537" s="43" t="s">
        <v>3513</v>
      </c>
      <c r="I3537" s="69" t="s">
        <v>2934</v>
      </c>
      <c r="J3537" s="43" t="s">
        <v>398</v>
      </c>
      <c r="K3537" s="43" t="s">
        <v>398</v>
      </c>
      <c r="L3537" s="43" t="s">
        <v>399</v>
      </c>
      <c r="M3537" s="43" t="s">
        <v>395</v>
      </c>
      <c r="N3537" s="43" t="s">
        <v>396</v>
      </c>
      <c r="O3537" s="68" t="s">
        <v>325</v>
      </c>
      <c r="P3537" s="68" t="s">
        <v>2931</v>
      </c>
      <c r="Q3537" s="57" t="s">
        <v>2932</v>
      </c>
      <c r="R3537" s="35" t="s">
        <v>265</v>
      </c>
      <c r="S3537" s="57" t="str">
        <f>MID(Tabla1[[#This Row],[Aplicación]],6,2)</f>
        <v>11</v>
      </c>
      <c r="T3537" s="54" t="str">
        <f>VLOOKUP(Tabla1[[#This Row],[AREA]],Hoja1!A:B,2,FALSE)</f>
        <v>11. Salud pública y seguridad ciudadana</v>
      </c>
      <c r="U3537" s="57" t="str">
        <f>MID(Tabla1[[#This Row],[Aplicación]],9,4)</f>
        <v>1621</v>
      </c>
      <c r="V3537" s="54" t="str">
        <f>VLOOKUP(Tabla1[[#This Row],[PROGRAMA]],Hoja1!A:B,2,FALSE)</f>
        <v>1621. Recogida de residuos</v>
      </c>
      <c r="W3537" s="57" t="str">
        <f>MID(Tabla1[[#This Row],[Aplicación]],14,2)</f>
        <v>21</v>
      </c>
      <c r="X3537" s="57" t="str">
        <f>MID(Tabla1[[#This Row],[Aplicación]],14,6)</f>
        <v>214</v>
      </c>
    </row>
    <row r="3538" spans="1:24" x14ac:dyDescent="0.25">
      <c r="A3538" s="60">
        <v>220240021983</v>
      </c>
      <c r="B3538" s="43" t="s">
        <v>702</v>
      </c>
      <c r="C3538" s="61">
        <v>45441</v>
      </c>
      <c r="D3538" s="60">
        <v>22024000440</v>
      </c>
      <c r="E3538" s="43" t="s">
        <v>1425</v>
      </c>
      <c r="F3538" s="62">
        <v>1136.32</v>
      </c>
      <c r="G3538" s="43" t="s">
        <v>962</v>
      </c>
      <c r="H3538" s="43" t="s">
        <v>3514</v>
      </c>
      <c r="I3538" s="69" t="s">
        <v>2934</v>
      </c>
      <c r="J3538" s="43" t="s">
        <v>398</v>
      </c>
      <c r="K3538" s="43" t="s">
        <v>398</v>
      </c>
      <c r="L3538" s="43" t="s">
        <v>399</v>
      </c>
      <c r="M3538" s="43" t="s">
        <v>395</v>
      </c>
      <c r="N3538" s="43" t="s">
        <v>396</v>
      </c>
      <c r="O3538" s="68" t="s">
        <v>325</v>
      </c>
      <c r="P3538" s="68" t="s">
        <v>2931</v>
      </c>
      <c r="Q3538" s="57" t="s">
        <v>2932</v>
      </c>
      <c r="R3538" s="35" t="s">
        <v>265</v>
      </c>
      <c r="S3538" s="57" t="str">
        <f>MID(Tabla1[[#This Row],[Aplicación]],6,2)</f>
        <v>11</v>
      </c>
      <c r="T3538" s="54" t="str">
        <f>VLOOKUP(Tabla1[[#This Row],[AREA]],Hoja1!A:B,2,FALSE)</f>
        <v>11. Salud pública y seguridad ciudadana</v>
      </c>
      <c r="U3538" s="57" t="str">
        <f>MID(Tabla1[[#This Row],[Aplicación]],9,4)</f>
        <v>1621</v>
      </c>
      <c r="V3538" s="54" t="str">
        <f>VLOOKUP(Tabla1[[#This Row],[PROGRAMA]],Hoja1!A:B,2,FALSE)</f>
        <v>1621. Recogida de residuos</v>
      </c>
      <c r="W3538" s="57" t="str">
        <f>MID(Tabla1[[#This Row],[Aplicación]],14,2)</f>
        <v>21</v>
      </c>
      <c r="X3538" s="57" t="str">
        <f>MID(Tabla1[[#This Row],[Aplicación]],14,6)</f>
        <v>214</v>
      </c>
    </row>
    <row r="3539" spans="1:24" x14ac:dyDescent="0.25">
      <c r="A3539" s="60">
        <v>220240021985</v>
      </c>
      <c r="B3539" s="43" t="s">
        <v>702</v>
      </c>
      <c r="C3539" s="61">
        <v>45441</v>
      </c>
      <c r="D3539" s="60">
        <v>22024000440</v>
      </c>
      <c r="E3539" s="43" t="s">
        <v>1425</v>
      </c>
      <c r="F3539" s="62">
        <v>451.2</v>
      </c>
      <c r="G3539" s="43" t="s">
        <v>962</v>
      </c>
      <c r="H3539" s="43" t="s">
        <v>3515</v>
      </c>
      <c r="I3539" s="69" t="s">
        <v>2934</v>
      </c>
      <c r="J3539" s="43" t="s">
        <v>398</v>
      </c>
      <c r="K3539" s="43" t="s">
        <v>398</v>
      </c>
      <c r="L3539" s="43" t="s">
        <v>399</v>
      </c>
      <c r="M3539" s="43" t="s">
        <v>395</v>
      </c>
      <c r="N3539" s="43" t="s">
        <v>396</v>
      </c>
      <c r="O3539" s="68" t="s">
        <v>325</v>
      </c>
      <c r="P3539" s="68" t="s">
        <v>2931</v>
      </c>
      <c r="Q3539" s="57" t="s">
        <v>2932</v>
      </c>
      <c r="R3539" s="35" t="s">
        <v>265</v>
      </c>
      <c r="S3539" s="57" t="str">
        <f>MID(Tabla1[[#This Row],[Aplicación]],6,2)</f>
        <v>11</v>
      </c>
      <c r="T3539" s="54" t="str">
        <f>VLOOKUP(Tabla1[[#This Row],[AREA]],Hoja1!A:B,2,FALSE)</f>
        <v>11. Salud pública y seguridad ciudadana</v>
      </c>
      <c r="U3539" s="57" t="str">
        <f>MID(Tabla1[[#This Row],[Aplicación]],9,4)</f>
        <v>1621</v>
      </c>
      <c r="V3539" s="54" t="str">
        <f>VLOOKUP(Tabla1[[#This Row],[PROGRAMA]],Hoja1!A:B,2,FALSE)</f>
        <v>1621. Recogida de residuos</v>
      </c>
      <c r="W3539" s="57" t="str">
        <f>MID(Tabla1[[#This Row],[Aplicación]],14,2)</f>
        <v>21</v>
      </c>
      <c r="X3539" s="57" t="str">
        <f>MID(Tabla1[[#This Row],[Aplicación]],14,6)</f>
        <v>214</v>
      </c>
    </row>
    <row r="3540" spans="1:24" x14ac:dyDescent="0.25">
      <c r="A3540" s="60">
        <v>220240022063</v>
      </c>
      <c r="B3540" s="43" t="s">
        <v>702</v>
      </c>
      <c r="C3540" s="61">
        <v>45441</v>
      </c>
      <c r="D3540" s="60">
        <v>22024000440</v>
      </c>
      <c r="E3540" s="43" t="s">
        <v>1425</v>
      </c>
      <c r="F3540" s="62">
        <v>4054.98</v>
      </c>
      <c r="G3540" s="43" t="s">
        <v>766</v>
      </c>
      <c r="H3540" s="43" t="s">
        <v>3518</v>
      </c>
      <c r="I3540" s="69" t="s">
        <v>2934</v>
      </c>
      <c r="J3540" s="43" t="s">
        <v>398</v>
      </c>
      <c r="K3540" s="43" t="s">
        <v>398</v>
      </c>
      <c r="L3540" s="43" t="s">
        <v>399</v>
      </c>
      <c r="M3540" s="43" t="s">
        <v>395</v>
      </c>
      <c r="N3540" s="43" t="s">
        <v>396</v>
      </c>
      <c r="O3540" s="68" t="s">
        <v>325</v>
      </c>
      <c r="P3540" s="68" t="s">
        <v>2931</v>
      </c>
      <c r="Q3540" s="57" t="s">
        <v>2932</v>
      </c>
      <c r="R3540" s="35" t="s">
        <v>265</v>
      </c>
      <c r="S3540" s="57" t="str">
        <f>MID(Tabla1[[#This Row],[Aplicación]],6,2)</f>
        <v>11</v>
      </c>
      <c r="T3540" s="54" t="str">
        <f>VLOOKUP(Tabla1[[#This Row],[AREA]],Hoja1!A:B,2,FALSE)</f>
        <v>11. Salud pública y seguridad ciudadana</v>
      </c>
      <c r="U3540" s="57" t="str">
        <f>MID(Tabla1[[#This Row],[Aplicación]],9,4)</f>
        <v>1621</v>
      </c>
      <c r="V3540" s="54" t="str">
        <f>VLOOKUP(Tabla1[[#This Row],[PROGRAMA]],Hoja1!A:B,2,FALSE)</f>
        <v>1621. Recogida de residuos</v>
      </c>
      <c r="W3540" s="57" t="str">
        <f>MID(Tabla1[[#This Row],[Aplicación]],14,2)</f>
        <v>21</v>
      </c>
      <c r="X3540" s="57" t="str">
        <f>MID(Tabla1[[#This Row],[Aplicación]],14,6)</f>
        <v>214</v>
      </c>
    </row>
    <row r="3541" spans="1:24" x14ac:dyDescent="0.25">
      <c r="A3541" s="60">
        <v>220240021895</v>
      </c>
      <c r="B3541" s="43" t="s">
        <v>702</v>
      </c>
      <c r="C3541" s="61">
        <v>45441</v>
      </c>
      <c r="D3541" s="60">
        <v>22024000440</v>
      </c>
      <c r="E3541" s="43" t="s">
        <v>1425</v>
      </c>
      <c r="F3541" s="62">
        <v>209.2</v>
      </c>
      <c r="G3541" s="43" t="s">
        <v>766</v>
      </c>
      <c r="H3541" s="43" t="s">
        <v>3520</v>
      </c>
      <c r="I3541" s="69" t="s">
        <v>2934</v>
      </c>
      <c r="J3541" s="43" t="s">
        <v>398</v>
      </c>
      <c r="K3541" s="43" t="s">
        <v>398</v>
      </c>
      <c r="L3541" s="43" t="s">
        <v>399</v>
      </c>
      <c r="M3541" s="43" t="s">
        <v>395</v>
      </c>
      <c r="N3541" s="43" t="s">
        <v>396</v>
      </c>
      <c r="O3541" s="68" t="s">
        <v>325</v>
      </c>
      <c r="P3541" s="68" t="s">
        <v>2931</v>
      </c>
      <c r="Q3541" s="57" t="s">
        <v>2932</v>
      </c>
      <c r="R3541" s="35" t="s">
        <v>265</v>
      </c>
      <c r="S3541" s="57" t="str">
        <f>MID(Tabla1[[#This Row],[Aplicación]],6,2)</f>
        <v>11</v>
      </c>
      <c r="T3541" s="54" t="str">
        <f>VLOOKUP(Tabla1[[#This Row],[AREA]],Hoja1!A:B,2,FALSE)</f>
        <v>11. Salud pública y seguridad ciudadana</v>
      </c>
      <c r="U3541" s="57" t="str">
        <f>MID(Tabla1[[#This Row],[Aplicación]],9,4)</f>
        <v>1621</v>
      </c>
      <c r="V3541" s="54" t="str">
        <f>VLOOKUP(Tabla1[[#This Row],[PROGRAMA]],Hoja1!A:B,2,FALSE)</f>
        <v>1621. Recogida de residuos</v>
      </c>
      <c r="W3541" s="57" t="str">
        <f>MID(Tabla1[[#This Row],[Aplicación]],14,2)</f>
        <v>21</v>
      </c>
      <c r="X3541" s="57" t="str">
        <f>MID(Tabla1[[#This Row],[Aplicación]],14,6)</f>
        <v>214</v>
      </c>
    </row>
    <row r="3542" spans="1:24" x14ac:dyDescent="0.25">
      <c r="A3542" s="60">
        <v>220240022072</v>
      </c>
      <c r="B3542" s="43" t="s">
        <v>702</v>
      </c>
      <c r="C3542" s="61">
        <v>45441</v>
      </c>
      <c r="D3542" s="60">
        <v>22024000440</v>
      </c>
      <c r="E3542" s="43" t="s">
        <v>1425</v>
      </c>
      <c r="F3542" s="62">
        <v>160.93</v>
      </c>
      <c r="G3542" s="43" t="s">
        <v>766</v>
      </c>
      <c r="H3542" s="43" t="s">
        <v>3521</v>
      </c>
      <c r="I3542" s="69" t="s">
        <v>2934</v>
      </c>
      <c r="J3542" s="43" t="s">
        <v>398</v>
      </c>
      <c r="K3542" s="43" t="s">
        <v>398</v>
      </c>
      <c r="L3542" s="43" t="s">
        <v>399</v>
      </c>
      <c r="M3542" s="43" t="s">
        <v>395</v>
      </c>
      <c r="N3542" s="43" t="s">
        <v>396</v>
      </c>
      <c r="O3542" s="68" t="s">
        <v>325</v>
      </c>
      <c r="P3542" s="68" t="s">
        <v>2931</v>
      </c>
      <c r="Q3542" s="57" t="s">
        <v>2932</v>
      </c>
      <c r="R3542" s="35" t="s">
        <v>265</v>
      </c>
      <c r="S3542" s="57" t="str">
        <f>MID(Tabla1[[#This Row],[Aplicación]],6,2)</f>
        <v>11</v>
      </c>
      <c r="T3542" s="54" t="str">
        <f>VLOOKUP(Tabla1[[#This Row],[AREA]],Hoja1!A:B,2,FALSE)</f>
        <v>11. Salud pública y seguridad ciudadana</v>
      </c>
      <c r="U3542" s="57" t="str">
        <f>MID(Tabla1[[#This Row],[Aplicación]],9,4)</f>
        <v>1621</v>
      </c>
      <c r="V3542" s="54" t="str">
        <f>VLOOKUP(Tabla1[[#This Row],[PROGRAMA]],Hoja1!A:B,2,FALSE)</f>
        <v>1621. Recogida de residuos</v>
      </c>
      <c r="W3542" s="57" t="str">
        <f>MID(Tabla1[[#This Row],[Aplicación]],14,2)</f>
        <v>21</v>
      </c>
      <c r="X3542" s="57" t="str">
        <f>MID(Tabla1[[#This Row],[Aplicación]],14,6)</f>
        <v>214</v>
      </c>
    </row>
    <row r="3543" spans="1:24" x14ac:dyDescent="0.25">
      <c r="A3543" s="60">
        <v>220240022074</v>
      </c>
      <c r="B3543" s="43" t="s">
        <v>702</v>
      </c>
      <c r="C3543" s="61">
        <v>45441</v>
      </c>
      <c r="D3543" s="60">
        <v>22024000440</v>
      </c>
      <c r="E3543" s="43" t="s">
        <v>1425</v>
      </c>
      <c r="F3543" s="62">
        <v>136.13</v>
      </c>
      <c r="G3543" s="43" t="s">
        <v>766</v>
      </c>
      <c r="H3543" s="43" t="s">
        <v>3522</v>
      </c>
      <c r="I3543" s="69" t="s">
        <v>2934</v>
      </c>
      <c r="J3543" s="43" t="s">
        <v>398</v>
      </c>
      <c r="K3543" s="43" t="s">
        <v>398</v>
      </c>
      <c r="L3543" s="43" t="s">
        <v>399</v>
      </c>
      <c r="M3543" s="43" t="s">
        <v>395</v>
      </c>
      <c r="N3543" s="43" t="s">
        <v>396</v>
      </c>
      <c r="O3543" s="68" t="s">
        <v>325</v>
      </c>
      <c r="P3543" s="68" t="s">
        <v>2931</v>
      </c>
      <c r="Q3543" s="57" t="s">
        <v>2932</v>
      </c>
      <c r="R3543" s="35" t="s">
        <v>265</v>
      </c>
      <c r="S3543" s="57" t="str">
        <f>MID(Tabla1[[#This Row],[Aplicación]],6,2)</f>
        <v>11</v>
      </c>
      <c r="T3543" s="54" t="str">
        <f>VLOOKUP(Tabla1[[#This Row],[AREA]],Hoja1!A:B,2,FALSE)</f>
        <v>11. Salud pública y seguridad ciudadana</v>
      </c>
      <c r="U3543" s="57" t="str">
        <f>MID(Tabla1[[#This Row],[Aplicación]],9,4)</f>
        <v>1621</v>
      </c>
      <c r="V3543" s="54" t="str">
        <f>VLOOKUP(Tabla1[[#This Row],[PROGRAMA]],Hoja1!A:B,2,FALSE)</f>
        <v>1621. Recogida de residuos</v>
      </c>
      <c r="W3543" s="57" t="str">
        <f>MID(Tabla1[[#This Row],[Aplicación]],14,2)</f>
        <v>21</v>
      </c>
      <c r="X3543" s="57" t="str">
        <f>MID(Tabla1[[#This Row],[Aplicación]],14,6)</f>
        <v>214</v>
      </c>
    </row>
    <row r="3544" spans="1:24" x14ac:dyDescent="0.25">
      <c r="A3544" s="60">
        <v>220240021928</v>
      </c>
      <c r="B3544" s="43" t="s">
        <v>702</v>
      </c>
      <c r="C3544" s="61">
        <v>45441</v>
      </c>
      <c r="D3544" s="60">
        <v>22024000440</v>
      </c>
      <c r="E3544" s="43" t="s">
        <v>1425</v>
      </c>
      <c r="F3544" s="62">
        <v>1483.09</v>
      </c>
      <c r="G3544" s="43" t="s">
        <v>797</v>
      </c>
      <c r="H3544" s="43" t="s">
        <v>3528</v>
      </c>
      <c r="I3544" s="69" t="s">
        <v>2934</v>
      </c>
      <c r="J3544" s="43" t="s">
        <v>798</v>
      </c>
      <c r="K3544" s="43" t="s">
        <v>398</v>
      </c>
      <c r="L3544" s="43" t="s">
        <v>399</v>
      </c>
      <c r="M3544" s="43" t="s">
        <v>395</v>
      </c>
      <c r="N3544" s="43" t="s">
        <v>396</v>
      </c>
      <c r="O3544" s="68" t="s">
        <v>325</v>
      </c>
      <c r="P3544" s="68" t="s">
        <v>2931</v>
      </c>
      <c r="Q3544" s="57" t="s">
        <v>2932</v>
      </c>
      <c r="R3544" s="35" t="s">
        <v>265</v>
      </c>
      <c r="S3544" s="57" t="str">
        <f>MID(Tabla1[[#This Row],[Aplicación]],6,2)</f>
        <v>11</v>
      </c>
      <c r="T3544" s="54" t="str">
        <f>VLOOKUP(Tabla1[[#This Row],[AREA]],Hoja1!A:B,2,FALSE)</f>
        <v>11. Salud pública y seguridad ciudadana</v>
      </c>
      <c r="U3544" s="57" t="str">
        <f>MID(Tabla1[[#This Row],[Aplicación]],9,4)</f>
        <v>1621</v>
      </c>
      <c r="V3544" s="54" t="str">
        <f>VLOOKUP(Tabla1[[#This Row],[PROGRAMA]],Hoja1!A:B,2,FALSE)</f>
        <v>1621. Recogida de residuos</v>
      </c>
      <c r="W3544" s="57" t="str">
        <f>MID(Tabla1[[#This Row],[Aplicación]],14,2)</f>
        <v>21</v>
      </c>
      <c r="X3544" s="57" t="str">
        <f>MID(Tabla1[[#This Row],[Aplicación]],14,6)</f>
        <v>214</v>
      </c>
    </row>
    <row r="3545" spans="1:24" x14ac:dyDescent="0.25">
      <c r="A3545" s="60">
        <v>220240021911</v>
      </c>
      <c r="B3545" s="43" t="s">
        <v>702</v>
      </c>
      <c r="C3545" s="61">
        <v>45441</v>
      </c>
      <c r="D3545" s="60">
        <v>22024000440</v>
      </c>
      <c r="E3545" s="43" t="s">
        <v>1425</v>
      </c>
      <c r="F3545" s="62">
        <v>575.96</v>
      </c>
      <c r="G3545" s="43" t="s">
        <v>797</v>
      </c>
      <c r="H3545" s="43" t="s">
        <v>3529</v>
      </c>
      <c r="I3545" s="69" t="s">
        <v>2934</v>
      </c>
      <c r="J3545" s="43" t="s">
        <v>798</v>
      </c>
      <c r="K3545" s="43" t="s">
        <v>398</v>
      </c>
      <c r="L3545" s="43" t="s">
        <v>399</v>
      </c>
      <c r="M3545" s="43" t="s">
        <v>395</v>
      </c>
      <c r="N3545" s="43" t="s">
        <v>396</v>
      </c>
      <c r="O3545" s="68" t="s">
        <v>325</v>
      </c>
      <c r="P3545" s="68" t="s">
        <v>2931</v>
      </c>
      <c r="Q3545" s="57" t="s">
        <v>2932</v>
      </c>
      <c r="R3545" s="35" t="s">
        <v>265</v>
      </c>
      <c r="S3545" s="57" t="str">
        <f>MID(Tabla1[[#This Row],[Aplicación]],6,2)</f>
        <v>11</v>
      </c>
      <c r="T3545" s="54" t="str">
        <f>VLOOKUP(Tabla1[[#This Row],[AREA]],Hoja1!A:B,2,FALSE)</f>
        <v>11. Salud pública y seguridad ciudadana</v>
      </c>
      <c r="U3545" s="57" t="str">
        <f>MID(Tabla1[[#This Row],[Aplicación]],9,4)</f>
        <v>1621</v>
      </c>
      <c r="V3545" s="54" t="str">
        <f>VLOOKUP(Tabla1[[#This Row],[PROGRAMA]],Hoja1!A:B,2,FALSE)</f>
        <v>1621. Recogida de residuos</v>
      </c>
      <c r="W3545" s="57" t="str">
        <f>MID(Tabla1[[#This Row],[Aplicación]],14,2)</f>
        <v>21</v>
      </c>
      <c r="X3545" s="57" t="str">
        <f>MID(Tabla1[[#This Row],[Aplicación]],14,6)</f>
        <v>214</v>
      </c>
    </row>
    <row r="3546" spans="1:24" x14ac:dyDescent="0.25">
      <c r="A3546" s="60">
        <v>220240021991</v>
      </c>
      <c r="B3546" s="43" t="s">
        <v>702</v>
      </c>
      <c r="C3546" s="61">
        <v>45441</v>
      </c>
      <c r="D3546" s="60">
        <v>22024000441</v>
      </c>
      <c r="E3546" s="43" t="s">
        <v>1425</v>
      </c>
      <c r="F3546" s="62">
        <v>2032.8</v>
      </c>
      <c r="G3546" s="43" t="s">
        <v>745</v>
      </c>
      <c r="H3546" s="43" t="s">
        <v>3563</v>
      </c>
      <c r="I3546" s="69" t="s">
        <v>2934</v>
      </c>
      <c r="J3546" s="43" t="s">
        <v>398</v>
      </c>
      <c r="K3546" s="43" t="s">
        <v>398</v>
      </c>
      <c r="L3546" s="43" t="s">
        <v>413</v>
      </c>
      <c r="M3546" s="43" t="s">
        <v>395</v>
      </c>
      <c r="N3546" s="43" t="s">
        <v>396</v>
      </c>
      <c r="O3546" s="68" t="s">
        <v>325</v>
      </c>
      <c r="P3546" s="68" t="s">
        <v>2931</v>
      </c>
      <c r="Q3546" s="57" t="s">
        <v>2932</v>
      </c>
      <c r="R3546" s="35" t="s">
        <v>265</v>
      </c>
      <c r="S3546" s="57" t="str">
        <f>MID(Tabla1[[#This Row],[Aplicación]],6,2)</f>
        <v>11</v>
      </c>
      <c r="T3546" s="54" t="str">
        <f>VLOOKUP(Tabla1[[#This Row],[AREA]],Hoja1!A:B,2,FALSE)</f>
        <v>11. Salud pública y seguridad ciudadana</v>
      </c>
      <c r="U3546" s="57" t="str">
        <f>MID(Tabla1[[#This Row],[Aplicación]],9,4)</f>
        <v>1621</v>
      </c>
      <c r="V3546" s="54" t="str">
        <f>VLOOKUP(Tabla1[[#This Row],[PROGRAMA]],Hoja1!A:B,2,FALSE)</f>
        <v>1621. Recogida de residuos</v>
      </c>
      <c r="W3546" s="57" t="str">
        <f>MID(Tabla1[[#This Row],[Aplicación]],14,2)</f>
        <v>21</v>
      </c>
      <c r="X3546" s="57" t="str">
        <f>MID(Tabla1[[#This Row],[Aplicación]],14,6)</f>
        <v>214</v>
      </c>
    </row>
    <row r="3547" spans="1:24" x14ac:dyDescent="0.25">
      <c r="A3547" s="60">
        <v>220240021903</v>
      </c>
      <c r="B3547" s="43" t="s">
        <v>702</v>
      </c>
      <c r="C3547" s="61">
        <v>45441</v>
      </c>
      <c r="D3547" s="60">
        <v>22024000441</v>
      </c>
      <c r="E3547" s="43" t="s">
        <v>1425</v>
      </c>
      <c r="F3547" s="62">
        <v>1596.72</v>
      </c>
      <c r="G3547" s="43" t="s">
        <v>745</v>
      </c>
      <c r="H3547" s="43" t="s">
        <v>3564</v>
      </c>
      <c r="I3547" s="69" t="s">
        <v>2934</v>
      </c>
      <c r="J3547" s="43" t="s">
        <v>398</v>
      </c>
      <c r="K3547" s="43" t="s">
        <v>398</v>
      </c>
      <c r="L3547" s="43" t="s">
        <v>413</v>
      </c>
      <c r="M3547" s="43" t="s">
        <v>395</v>
      </c>
      <c r="N3547" s="43" t="s">
        <v>396</v>
      </c>
      <c r="O3547" s="68" t="s">
        <v>325</v>
      </c>
      <c r="P3547" s="68" t="s">
        <v>2931</v>
      </c>
      <c r="Q3547" s="57" t="s">
        <v>2932</v>
      </c>
      <c r="R3547" s="35" t="s">
        <v>265</v>
      </c>
      <c r="S3547" s="57" t="str">
        <f>MID(Tabla1[[#This Row],[Aplicación]],6,2)</f>
        <v>11</v>
      </c>
      <c r="T3547" s="54" t="str">
        <f>VLOOKUP(Tabla1[[#This Row],[AREA]],Hoja1!A:B,2,FALSE)</f>
        <v>11. Salud pública y seguridad ciudadana</v>
      </c>
      <c r="U3547" s="57" t="str">
        <f>MID(Tabla1[[#This Row],[Aplicación]],9,4)</f>
        <v>1621</v>
      </c>
      <c r="V3547" s="54" t="str">
        <f>VLOOKUP(Tabla1[[#This Row],[PROGRAMA]],Hoja1!A:B,2,FALSE)</f>
        <v>1621. Recogida de residuos</v>
      </c>
      <c r="W3547" s="57" t="str">
        <f>MID(Tabla1[[#This Row],[Aplicación]],14,2)</f>
        <v>21</v>
      </c>
      <c r="X3547" s="57" t="str">
        <f>MID(Tabla1[[#This Row],[Aplicación]],14,6)</f>
        <v>214</v>
      </c>
    </row>
    <row r="3548" spans="1:24" x14ac:dyDescent="0.25">
      <c r="A3548" s="60">
        <v>220240022059</v>
      </c>
      <c r="B3548" s="43" t="s">
        <v>702</v>
      </c>
      <c r="C3548" s="61">
        <v>45441</v>
      </c>
      <c r="D3548" s="60">
        <v>22024000441</v>
      </c>
      <c r="E3548" s="43" t="s">
        <v>1425</v>
      </c>
      <c r="F3548" s="62">
        <v>1518.67</v>
      </c>
      <c r="G3548" s="43" t="s">
        <v>745</v>
      </c>
      <c r="H3548" s="43" t="s">
        <v>3565</v>
      </c>
      <c r="I3548" s="69" t="s">
        <v>2934</v>
      </c>
      <c r="J3548" s="43" t="s">
        <v>398</v>
      </c>
      <c r="K3548" s="43" t="s">
        <v>398</v>
      </c>
      <c r="L3548" s="43" t="s">
        <v>413</v>
      </c>
      <c r="M3548" s="43" t="s">
        <v>395</v>
      </c>
      <c r="N3548" s="43" t="s">
        <v>396</v>
      </c>
      <c r="O3548" s="68" t="s">
        <v>325</v>
      </c>
      <c r="P3548" s="68" t="s">
        <v>2931</v>
      </c>
      <c r="Q3548" s="57" t="s">
        <v>2932</v>
      </c>
      <c r="R3548" s="35" t="s">
        <v>265</v>
      </c>
      <c r="S3548" s="57" t="str">
        <f>MID(Tabla1[[#This Row],[Aplicación]],6,2)</f>
        <v>11</v>
      </c>
      <c r="T3548" s="54" t="str">
        <f>VLOOKUP(Tabla1[[#This Row],[AREA]],Hoja1!A:B,2,FALSE)</f>
        <v>11. Salud pública y seguridad ciudadana</v>
      </c>
      <c r="U3548" s="57" t="str">
        <f>MID(Tabla1[[#This Row],[Aplicación]],9,4)</f>
        <v>1621</v>
      </c>
      <c r="V3548" s="54" t="str">
        <f>VLOOKUP(Tabla1[[#This Row],[PROGRAMA]],Hoja1!A:B,2,FALSE)</f>
        <v>1621. Recogida de residuos</v>
      </c>
      <c r="W3548" s="57" t="str">
        <f>MID(Tabla1[[#This Row],[Aplicación]],14,2)</f>
        <v>21</v>
      </c>
      <c r="X3548" s="57" t="str">
        <f>MID(Tabla1[[#This Row],[Aplicación]],14,6)</f>
        <v>214</v>
      </c>
    </row>
    <row r="3549" spans="1:24" x14ac:dyDescent="0.25">
      <c r="A3549" s="60">
        <v>220240022043</v>
      </c>
      <c r="B3549" s="43" t="s">
        <v>702</v>
      </c>
      <c r="C3549" s="61">
        <v>45441</v>
      </c>
      <c r="D3549" s="60">
        <v>22024000441</v>
      </c>
      <c r="E3549" s="43" t="s">
        <v>1425</v>
      </c>
      <c r="F3549" s="62">
        <v>531.34</v>
      </c>
      <c r="G3549" s="43" t="s">
        <v>804</v>
      </c>
      <c r="H3549" s="43" t="s">
        <v>3566</v>
      </c>
      <c r="I3549" s="69" t="s">
        <v>2934</v>
      </c>
      <c r="J3549" s="43" t="s">
        <v>398</v>
      </c>
      <c r="K3549" s="43" t="s">
        <v>398</v>
      </c>
      <c r="L3549" s="43" t="s">
        <v>413</v>
      </c>
      <c r="M3549" s="43" t="s">
        <v>395</v>
      </c>
      <c r="N3549" s="43" t="s">
        <v>396</v>
      </c>
      <c r="O3549" s="68" t="s">
        <v>325</v>
      </c>
      <c r="P3549" s="68" t="s">
        <v>2931</v>
      </c>
      <c r="Q3549" s="57" t="s">
        <v>2932</v>
      </c>
      <c r="R3549" s="35" t="s">
        <v>265</v>
      </c>
      <c r="S3549" s="57" t="str">
        <f>MID(Tabla1[[#This Row],[Aplicación]],6,2)</f>
        <v>11</v>
      </c>
      <c r="T3549" s="54" t="str">
        <f>VLOOKUP(Tabla1[[#This Row],[AREA]],Hoja1!A:B,2,FALSE)</f>
        <v>11. Salud pública y seguridad ciudadana</v>
      </c>
      <c r="U3549" s="57" t="str">
        <f>MID(Tabla1[[#This Row],[Aplicación]],9,4)</f>
        <v>1621</v>
      </c>
      <c r="V3549" s="54" t="str">
        <f>VLOOKUP(Tabla1[[#This Row],[PROGRAMA]],Hoja1!A:B,2,FALSE)</f>
        <v>1621. Recogida de residuos</v>
      </c>
      <c r="W3549" s="57" t="str">
        <f>MID(Tabla1[[#This Row],[Aplicación]],14,2)</f>
        <v>21</v>
      </c>
      <c r="X3549" s="57" t="str">
        <f>MID(Tabla1[[#This Row],[Aplicación]],14,6)</f>
        <v>214</v>
      </c>
    </row>
    <row r="3550" spans="1:24" x14ac:dyDescent="0.25">
      <c r="A3550" s="60">
        <v>220240021913</v>
      </c>
      <c r="B3550" s="43" t="s">
        <v>702</v>
      </c>
      <c r="C3550" s="61">
        <v>45441</v>
      </c>
      <c r="D3550" s="60">
        <v>22024000441</v>
      </c>
      <c r="E3550" s="43" t="s">
        <v>1425</v>
      </c>
      <c r="F3550" s="62">
        <v>1564.53</v>
      </c>
      <c r="G3550" s="43" t="s">
        <v>1010</v>
      </c>
      <c r="H3550" s="43" t="s">
        <v>3583</v>
      </c>
      <c r="I3550" s="69" t="s">
        <v>2934</v>
      </c>
      <c r="J3550" s="43" t="s">
        <v>398</v>
      </c>
      <c r="K3550" s="43" t="s">
        <v>398</v>
      </c>
      <c r="L3550" s="43" t="s">
        <v>413</v>
      </c>
      <c r="M3550" s="43" t="s">
        <v>395</v>
      </c>
      <c r="N3550" s="43" t="s">
        <v>396</v>
      </c>
      <c r="O3550" s="68" t="s">
        <v>325</v>
      </c>
      <c r="P3550" s="68" t="s">
        <v>2931</v>
      </c>
      <c r="Q3550" s="57" t="s">
        <v>2932</v>
      </c>
      <c r="R3550" s="35" t="s">
        <v>265</v>
      </c>
      <c r="S3550" s="57" t="str">
        <f>MID(Tabla1[[#This Row],[Aplicación]],6,2)</f>
        <v>11</v>
      </c>
      <c r="T3550" s="54" t="str">
        <f>VLOOKUP(Tabla1[[#This Row],[AREA]],Hoja1!A:B,2,FALSE)</f>
        <v>11. Salud pública y seguridad ciudadana</v>
      </c>
      <c r="U3550" s="57" t="str">
        <f>MID(Tabla1[[#This Row],[Aplicación]],9,4)</f>
        <v>1621</v>
      </c>
      <c r="V3550" s="54" t="str">
        <f>VLOOKUP(Tabla1[[#This Row],[PROGRAMA]],Hoja1!A:B,2,FALSE)</f>
        <v>1621. Recogida de residuos</v>
      </c>
      <c r="W3550" s="57" t="str">
        <f>MID(Tabla1[[#This Row],[Aplicación]],14,2)</f>
        <v>21</v>
      </c>
      <c r="X3550" s="57" t="str">
        <f>MID(Tabla1[[#This Row],[Aplicación]],14,6)</f>
        <v>214</v>
      </c>
    </row>
    <row r="3551" spans="1:24" x14ac:dyDescent="0.25">
      <c r="A3551" s="60">
        <v>220240021907</v>
      </c>
      <c r="B3551" s="43" t="s">
        <v>702</v>
      </c>
      <c r="C3551" s="61">
        <v>45441</v>
      </c>
      <c r="D3551" s="60">
        <v>22024000440</v>
      </c>
      <c r="E3551" s="43" t="s">
        <v>1425</v>
      </c>
      <c r="F3551" s="62">
        <v>2807.65</v>
      </c>
      <c r="G3551" s="43" t="s">
        <v>2997</v>
      </c>
      <c r="H3551" s="43" t="s">
        <v>3589</v>
      </c>
      <c r="I3551" s="69" t="s">
        <v>2934</v>
      </c>
      <c r="J3551" s="43" t="s">
        <v>398</v>
      </c>
      <c r="K3551" s="43" t="s">
        <v>398</v>
      </c>
      <c r="L3551" s="43" t="s">
        <v>399</v>
      </c>
      <c r="M3551" s="43" t="s">
        <v>395</v>
      </c>
      <c r="N3551" s="43" t="s">
        <v>396</v>
      </c>
      <c r="O3551" s="68" t="s">
        <v>325</v>
      </c>
      <c r="P3551" s="68" t="s">
        <v>2931</v>
      </c>
      <c r="Q3551" s="57" t="s">
        <v>2932</v>
      </c>
      <c r="R3551" s="35" t="s">
        <v>265</v>
      </c>
      <c r="S3551" s="57" t="str">
        <f>MID(Tabla1[[#This Row],[Aplicación]],6,2)</f>
        <v>11</v>
      </c>
      <c r="T3551" s="54" t="str">
        <f>VLOOKUP(Tabla1[[#This Row],[AREA]],Hoja1!A:B,2,FALSE)</f>
        <v>11. Salud pública y seguridad ciudadana</v>
      </c>
      <c r="U3551" s="57" t="str">
        <f>MID(Tabla1[[#This Row],[Aplicación]],9,4)</f>
        <v>1621</v>
      </c>
      <c r="V3551" s="54" t="str">
        <f>VLOOKUP(Tabla1[[#This Row],[PROGRAMA]],Hoja1!A:B,2,FALSE)</f>
        <v>1621. Recogida de residuos</v>
      </c>
      <c r="W3551" s="57" t="str">
        <f>MID(Tabla1[[#This Row],[Aplicación]],14,2)</f>
        <v>21</v>
      </c>
      <c r="X3551" s="57" t="str">
        <f>MID(Tabla1[[#This Row],[Aplicación]],14,6)</f>
        <v>214</v>
      </c>
    </row>
    <row r="3552" spans="1:24" x14ac:dyDescent="0.25">
      <c r="A3552" s="60">
        <v>220240018131</v>
      </c>
      <c r="B3552" s="43" t="s">
        <v>702</v>
      </c>
      <c r="C3552" s="61">
        <v>45429</v>
      </c>
      <c r="D3552" s="60">
        <v>22024000441</v>
      </c>
      <c r="E3552" s="43" t="s">
        <v>1425</v>
      </c>
      <c r="F3552" s="62">
        <v>316.08999999999997</v>
      </c>
      <c r="G3552" s="43" t="s">
        <v>51</v>
      </c>
      <c r="H3552" s="43" t="s">
        <v>3780</v>
      </c>
      <c r="I3552" s="69" t="s">
        <v>2934</v>
      </c>
      <c r="J3552" s="43" t="s">
        <v>874</v>
      </c>
      <c r="K3552" s="43" t="s">
        <v>875</v>
      </c>
      <c r="L3552" s="43" t="s">
        <v>413</v>
      </c>
      <c r="M3552" s="43" t="s">
        <v>395</v>
      </c>
      <c r="N3552" s="43" t="s">
        <v>396</v>
      </c>
      <c r="O3552" s="68" t="s">
        <v>325</v>
      </c>
      <c r="P3552" s="68" t="s">
        <v>2931</v>
      </c>
      <c r="Q3552" s="57" t="s">
        <v>2932</v>
      </c>
      <c r="R3552" s="35" t="s">
        <v>265</v>
      </c>
      <c r="S3552" s="57" t="str">
        <f>MID(Tabla1[[#This Row],[Aplicación]],6,2)</f>
        <v>11</v>
      </c>
      <c r="T3552" s="54" t="str">
        <f>VLOOKUP(Tabla1[[#This Row],[AREA]],Hoja1!A:B,2,FALSE)</f>
        <v>11. Salud pública y seguridad ciudadana</v>
      </c>
      <c r="U3552" s="57" t="str">
        <f>MID(Tabla1[[#This Row],[Aplicación]],9,4)</f>
        <v>1621</v>
      </c>
      <c r="V3552" s="54" t="str">
        <f>VLOOKUP(Tabla1[[#This Row],[PROGRAMA]],Hoja1!A:B,2,FALSE)</f>
        <v>1621. Recogida de residuos</v>
      </c>
      <c r="W3552" s="57" t="str">
        <f>MID(Tabla1[[#This Row],[Aplicación]],14,2)</f>
        <v>21</v>
      </c>
      <c r="X3552" s="57" t="str">
        <f>MID(Tabla1[[#This Row],[Aplicación]],14,6)</f>
        <v>214</v>
      </c>
    </row>
    <row r="3553" spans="1:24" x14ac:dyDescent="0.25">
      <c r="A3553" s="60">
        <v>220240018180</v>
      </c>
      <c r="B3553" s="43" t="s">
        <v>702</v>
      </c>
      <c r="C3553" s="61">
        <v>45429</v>
      </c>
      <c r="D3553" s="60">
        <v>22024000441</v>
      </c>
      <c r="E3553" s="43" t="s">
        <v>1425</v>
      </c>
      <c r="F3553" s="62">
        <v>256.52</v>
      </c>
      <c r="G3553" s="43" t="s">
        <v>51</v>
      </c>
      <c r="H3553" s="43" t="s">
        <v>3781</v>
      </c>
      <c r="I3553" s="69" t="s">
        <v>2934</v>
      </c>
      <c r="J3553" s="43" t="s">
        <v>874</v>
      </c>
      <c r="K3553" s="43" t="s">
        <v>875</v>
      </c>
      <c r="L3553" s="43" t="s">
        <v>413</v>
      </c>
      <c r="M3553" s="43" t="s">
        <v>395</v>
      </c>
      <c r="N3553" s="43" t="s">
        <v>396</v>
      </c>
      <c r="O3553" s="68" t="s">
        <v>325</v>
      </c>
      <c r="P3553" s="68" t="s">
        <v>2931</v>
      </c>
      <c r="Q3553" s="57" t="s">
        <v>2932</v>
      </c>
      <c r="R3553" s="35" t="s">
        <v>265</v>
      </c>
      <c r="S3553" s="57" t="str">
        <f>MID(Tabla1[[#This Row],[Aplicación]],6,2)</f>
        <v>11</v>
      </c>
      <c r="T3553" s="54" t="str">
        <f>VLOOKUP(Tabla1[[#This Row],[AREA]],Hoja1!A:B,2,FALSE)</f>
        <v>11. Salud pública y seguridad ciudadana</v>
      </c>
      <c r="U3553" s="57" t="str">
        <f>MID(Tabla1[[#This Row],[Aplicación]],9,4)</f>
        <v>1621</v>
      </c>
      <c r="V3553" s="54" t="str">
        <f>VLOOKUP(Tabla1[[#This Row],[PROGRAMA]],Hoja1!A:B,2,FALSE)</f>
        <v>1621. Recogida de residuos</v>
      </c>
      <c r="W3553" s="57" t="str">
        <f>MID(Tabla1[[#This Row],[Aplicación]],14,2)</f>
        <v>21</v>
      </c>
      <c r="X3553" s="57" t="str">
        <f>MID(Tabla1[[#This Row],[Aplicación]],14,6)</f>
        <v>214</v>
      </c>
    </row>
    <row r="3554" spans="1:24" x14ac:dyDescent="0.25">
      <c r="A3554" s="60">
        <v>220240018207</v>
      </c>
      <c r="B3554" s="43" t="s">
        <v>702</v>
      </c>
      <c r="C3554" s="61">
        <v>45429</v>
      </c>
      <c r="D3554" s="60">
        <v>22024000440</v>
      </c>
      <c r="E3554" s="43" t="s">
        <v>1425</v>
      </c>
      <c r="F3554" s="62">
        <v>106.14</v>
      </c>
      <c r="G3554" s="43" t="s">
        <v>3188</v>
      </c>
      <c r="H3554" s="43" t="s">
        <v>3827</v>
      </c>
      <c r="I3554" s="69" t="s">
        <v>2934</v>
      </c>
      <c r="J3554" s="43" t="s">
        <v>398</v>
      </c>
      <c r="K3554" s="43" t="s">
        <v>398</v>
      </c>
      <c r="L3554" s="43" t="s">
        <v>399</v>
      </c>
      <c r="M3554" s="43" t="s">
        <v>395</v>
      </c>
      <c r="N3554" s="43" t="s">
        <v>396</v>
      </c>
      <c r="O3554" s="68" t="s">
        <v>325</v>
      </c>
      <c r="P3554" s="68" t="s">
        <v>2931</v>
      </c>
      <c r="Q3554" s="57" t="s">
        <v>2932</v>
      </c>
      <c r="R3554" s="35" t="s">
        <v>265</v>
      </c>
      <c r="S3554" s="57" t="str">
        <f>MID(Tabla1[[#This Row],[Aplicación]],6,2)</f>
        <v>11</v>
      </c>
      <c r="T3554" s="54" t="str">
        <f>VLOOKUP(Tabla1[[#This Row],[AREA]],Hoja1!A:B,2,FALSE)</f>
        <v>11. Salud pública y seguridad ciudadana</v>
      </c>
      <c r="U3554" s="57" t="str">
        <f>MID(Tabla1[[#This Row],[Aplicación]],9,4)</f>
        <v>1621</v>
      </c>
      <c r="V3554" s="54" t="str">
        <f>VLOOKUP(Tabla1[[#This Row],[PROGRAMA]],Hoja1!A:B,2,FALSE)</f>
        <v>1621. Recogida de residuos</v>
      </c>
      <c r="W3554" s="57" t="str">
        <f>MID(Tabla1[[#This Row],[Aplicación]],14,2)</f>
        <v>21</v>
      </c>
      <c r="X3554" s="57" t="str">
        <f>MID(Tabla1[[#This Row],[Aplicación]],14,6)</f>
        <v>214</v>
      </c>
    </row>
    <row r="3555" spans="1:24" x14ac:dyDescent="0.25">
      <c r="A3555" s="60">
        <v>220240018123</v>
      </c>
      <c r="B3555" s="43" t="s">
        <v>702</v>
      </c>
      <c r="C3555" s="61">
        <v>45429</v>
      </c>
      <c r="D3555" s="60">
        <v>22024000441</v>
      </c>
      <c r="E3555" s="43" t="s">
        <v>1425</v>
      </c>
      <c r="F3555" s="62">
        <v>673.78</v>
      </c>
      <c r="G3555" s="43" t="s">
        <v>3104</v>
      </c>
      <c r="H3555" s="43" t="s">
        <v>3828</v>
      </c>
      <c r="I3555" s="69" t="s">
        <v>2934</v>
      </c>
      <c r="J3555" s="43" t="s">
        <v>398</v>
      </c>
      <c r="K3555" s="43" t="s">
        <v>398</v>
      </c>
      <c r="L3555" s="43" t="s">
        <v>413</v>
      </c>
      <c r="M3555" s="43" t="s">
        <v>395</v>
      </c>
      <c r="N3555" s="43" t="s">
        <v>396</v>
      </c>
      <c r="O3555" s="68" t="s">
        <v>325</v>
      </c>
      <c r="P3555" s="68" t="s">
        <v>2931</v>
      </c>
      <c r="Q3555" s="57" t="s">
        <v>2932</v>
      </c>
      <c r="R3555" s="35" t="s">
        <v>265</v>
      </c>
      <c r="S3555" s="57" t="str">
        <f>MID(Tabla1[[#This Row],[Aplicación]],6,2)</f>
        <v>11</v>
      </c>
      <c r="T3555" s="54" t="str">
        <f>VLOOKUP(Tabla1[[#This Row],[AREA]],Hoja1!A:B,2,FALSE)</f>
        <v>11. Salud pública y seguridad ciudadana</v>
      </c>
      <c r="U3555" s="57" t="str">
        <f>MID(Tabla1[[#This Row],[Aplicación]],9,4)</f>
        <v>1621</v>
      </c>
      <c r="V3555" s="54" t="str">
        <f>VLOOKUP(Tabla1[[#This Row],[PROGRAMA]],Hoja1!A:B,2,FALSE)</f>
        <v>1621. Recogida de residuos</v>
      </c>
      <c r="W3555" s="57" t="str">
        <f>MID(Tabla1[[#This Row],[Aplicación]],14,2)</f>
        <v>21</v>
      </c>
      <c r="X3555" s="57" t="str">
        <f>MID(Tabla1[[#This Row],[Aplicación]],14,6)</f>
        <v>214</v>
      </c>
    </row>
    <row r="3556" spans="1:24" x14ac:dyDescent="0.25">
      <c r="A3556" s="60">
        <v>220240018249</v>
      </c>
      <c r="B3556" s="43" t="s">
        <v>702</v>
      </c>
      <c r="C3556" s="61">
        <v>45429</v>
      </c>
      <c r="D3556" s="60">
        <v>22024000441</v>
      </c>
      <c r="E3556" s="43" t="s">
        <v>1425</v>
      </c>
      <c r="F3556" s="62">
        <v>6156.18</v>
      </c>
      <c r="G3556" s="43" t="s">
        <v>3104</v>
      </c>
      <c r="H3556" s="43" t="s">
        <v>3829</v>
      </c>
      <c r="I3556" s="69" t="s">
        <v>2934</v>
      </c>
      <c r="J3556" s="43" t="s">
        <v>398</v>
      </c>
      <c r="K3556" s="43" t="s">
        <v>398</v>
      </c>
      <c r="L3556" s="43" t="s">
        <v>413</v>
      </c>
      <c r="M3556" s="43" t="s">
        <v>395</v>
      </c>
      <c r="N3556" s="43" t="s">
        <v>396</v>
      </c>
      <c r="O3556" s="68" t="s">
        <v>325</v>
      </c>
      <c r="P3556" s="68" t="s">
        <v>2931</v>
      </c>
      <c r="Q3556" s="57" t="s">
        <v>2932</v>
      </c>
      <c r="R3556" s="35" t="s">
        <v>265</v>
      </c>
      <c r="S3556" s="57" t="str">
        <f>MID(Tabla1[[#This Row],[Aplicación]],6,2)</f>
        <v>11</v>
      </c>
      <c r="T3556" s="54" t="str">
        <f>VLOOKUP(Tabla1[[#This Row],[AREA]],Hoja1!A:B,2,FALSE)</f>
        <v>11. Salud pública y seguridad ciudadana</v>
      </c>
      <c r="U3556" s="57" t="str">
        <f>MID(Tabla1[[#This Row],[Aplicación]],9,4)</f>
        <v>1621</v>
      </c>
      <c r="V3556" s="54" t="str">
        <f>VLOOKUP(Tabla1[[#This Row],[PROGRAMA]],Hoja1!A:B,2,FALSE)</f>
        <v>1621. Recogida de residuos</v>
      </c>
      <c r="W3556" s="57" t="str">
        <f>MID(Tabla1[[#This Row],[Aplicación]],14,2)</f>
        <v>21</v>
      </c>
      <c r="X3556" s="57" t="str">
        <f>MID(Tabla1[[#This Row],[Aplicación]],14,6)</f>
        <v>214</v>
      </c>
    </row>
    <row r="3557" spans="1:24" x14ac:dyDescent="0.25">
      <c r="A3557" s="60">
        <v>220240018243</v>
      </c>
      <c r="B3557" s="43" t="s">
        <v>702</v>
      </c>
      <c r="C3557" s="61">
        <v>45429</v>
      </c>
      <c r="D3557" s="60">
        <v>22024000440</v>
      </c>
      <c r="E3557" s="43" t="s">
        <v>1425</v>
      </c>
      <c r="F3557" s="62">
        <v>1388.64</v>
      </c>
      <c r="G3557" s="43" t="s">
        <v>810</v>
      </c>
      <c r="H3557" s="43" t="s">
        <v>3832</v>
      </c>
      <c r="I3557" s="69" t="s">
        <v>2934</v>
      </c>
      <c r="J3557" s="43" t="s">
        <v>398</v>
      </c>
      <c r="K3557" s="43" t="s">
        <v>398</v>
      </c>
      <c r="L3557" s="43" t="s">
        <v>399</v>
      </c>
      <c r="M3557" s="43" t="s">
        <v>395</v>
      </c>
      <c r="N3557" s="43" t="s">
        <v>396</v>
      </c>
      <c r="O3557" s="68" t="s">
        <v>325</v>
      </c>
      <c r="P3557" s="68" t="s">
        <v>2931</v>
      </c>
      <c r="Q3557" s="57" t="s">
        <v>2932</v>
      </c>
      <c r="R3557" s="35" t="s">
        <v>265</v>
      </c>
      <c r="S3557" s="57" t="str">
        <f>MID(Tabla1[[#This Row],[Aplicación]],6,2)</f>
        <v>11</v>
      </c>
      <c r="T3557" s="54" t="str">
        <f>VLOOKUP(Tabla1[[#This Row],[AREA]],Hoja1!A:B,2,FALSE)</f>
        <v>11. Salud pública y seguridad ciudadana</v>
      </c>
      <c r="U3557" s="57" t="str">
        <f>MID(Tabla1[[#This Row],[Aplicación]],9,4)</f>
        <v>1621</v>
      </c>
      <c r="V3557" s="54" t="str">
        <f>VLOOKUP(Tabla1[[#This Row],[PROGRAMA]],Hoja1!A:B,2,FALSE)</f>
        <v>1621. Recogida de residuos</v>
      </c>
      <c r="W3557" s="57" t="str">
        <f>MID(Tabla1[[#This Row],[Aplicación]],14,2)</f>
        <v>21</v>
      </c>
      <c r="X3557" s="57" t="str">
        <f>MID(Tabla1[[#This Row],[Aplicación]],14,6)</f>
        <v>214</v>
      </c>
    </row>
    <row r="3558" spans="1:24" x14ac:dyDescent="0.25">
      <c r="A3558" s="60">
        <v>220240018231</v>
      </c>
      <c r="B3558" s="43" t="s">
        <v>702</v>
      </c>
      <c r="C3558" s="61">
        <v>45429</v>
      </c>
      <c r="D3558" s="60">
        <v>22024000440</v>
      </c>
      <c r="E3558" s="43" t="s">
        <v>1425</v>
      </c>
      <c r="F3558" s="62">
        <v>737.68</v>
      </c>
      <c r="G3558" s="43" t="s">
        <v>765</v>
      </c>
      <c r="H3558" s="43" t="s">
        <v>3842</v>
      </c>
      <c r="I3558" s="69" t="s">
        <v>2934</v>
      </c>
      <c r="J3558" s="43" t="s">
        <v>398</v>
      </c>
      <c r="K3558" s="43" t="s">
        <v>398</v>
      </c>
      <c r="L3558" s="43" t="s">
        <v>399</v>
      </c>
      <c r="M3558" s="43" t="s">
        <v>395</v>
      </c>
      <c r="N3558" s="43" t="s">
        <v>396</v>
      </c>
      <c r="O3558" s="68" t="s">
        <v>325</v>
      </c>
      <c r="P3558" s="68" t="s">
        <v>2931</v>
      </c>
      <c r="Q3558" s="57" t="s">
        <v>2932</v>
      </c>
      <c r="R3558" s="35" t="s">
        <v>265</v>
      </c>
      <c r="S3558" s="57" t="str">
        <f>MID(Tabla1[[#This Row],[Aplicación]],6,2)</f>
        <v>11</v>
      </c>
      <c r="T3558" s="54" t="str">
        <f>VLOOKUP(Tabla1[[#This Row],[AREA]],Hoja1!A:B,2,FALSE)</f>
        <v>11. Salud pública y seguridad ciudadana</v>
      </c>
      <c r="U3558" s="57" t="str">
        <f>MID(Tabla1[[#This Row],[Aplicación]],9,4)</f>
        <v>1621</v>
      </c>
      <c r="V3558" s="54" t="str">
        <f>VLOOKUP(Tabla1[[#This Row],[PROGRAMA]],Hoja1!A:B,2,FALSE)</f>
        <v>1621. Recogida de residuos</v>
      </c>
      <c r="W3558" s="57" t="str">
        <f>MID(Tabla1[[#This Row],[Aplicación]],14,2)</f>
        <v>21</v>
      </c>
      <c r="X3558" s="57" t="str">
        <f>MID(Tabla1[[#This Row],[Aplicación]],14,6)</f>
        <v>214</v>
      </c>
    </row>
    <row r="3559" spans="1:24" x14ac:dyDescent="0.25">
      <c r="A3559" s="60">
        <v>220240018238</v>
      </c>
      <c r="B3559" s="43" t="s">
        <v>702</v>
      </c>
      <c r="C3559" s="61">
        <v>45429</v>
      </c>
      <c r="D3559" s="60">
        <v>22024000440</v>
      </c>
      <c r="E3559" s="43" t="s">
        <v>1425</v>
      </c>
      <c r="F3559" s="62">
        <v>253.3</v>
      </c>
      <c r="G3559" s="43" t="s">
        <v>765</v>
      </c>
      <c r="H3559" s="43" t="s">
        <v>3843</v>
      </c>
      <c r="I3559" s="69" t="s">
        <v>2934</v>
      </c>
      <c r="J3559" s="43" t="s">
        <v>398</v>
      </c>
      <c r="K3559" s="43" t="s">
        <v>398</v>
      </c>
      <c r="L3559" s="43" t="s">
        <v>399</v>
      </c>
      <c r="M3559" s="43" t="s">
        <v>395</v>
      </c>
      <c r="N3559" s="43" t="s">
        <v>396</v>
      </c>
      <c r="O3559" s="68" t="s">
        <v>325</v>
      </c>
      <c r="P3559" s="68" t="s">
        <v>2931</v>
      </c>
      <c r="Q3559" s="57" t="s">
        <v>2932</v>
      </c>
      <c r="R3559" s="35" t="s">
        <v>265</v>
      </c>
      <c r="S3559" s="57" t="str">
        <f>MID(Tabla1[[#This Row],[Aplicación]],6,2)</f>
        <v>11</v>
      </c>
      <c r="T3559" s="54" t="str">
        <f>VLOOKUP(Tabla1[[#This Row],[AREA]],Hoja1!A:B,2,FALSE)</f>
        <v>11. Salud pública y seguridad ciudadana</v>
      </c>
      <c r="U3559" s="57" t="str">
        <f>MID(Tabla1[[#This Row],[Aplicación]],9,4)</f>
        <v>1621</v>
      </c>
      <c r="V3559" s="54" t="str">
        <f>VLOOKUP(Tabla1[[#This Row],[PROGRAMA]],Hoja1!A:B,2,FALSE)</f>
        <v>1621. Recogida de residuos</v>
      </c>
      <c r="W3559" s="57" t="str">
        <f>MID(Tabla1[[#This Row],[Aplicación]],14,2)</f>
        <v>21</v>
      </c>
      <c r="X3559" s="57" t="str">
        <f>MID(Tabla1[[#This Row],[Aplicación]],14,6)</f>
        <v>214</v>
      </c>
    </row>
    <row r="3560" spans="1:24" x14ac:dyDescent="0.25">
      <c r="A3560" s="60">
        <v>220240018247</v>
      </c>
      <c r="B3560" s="43" t="s">
        <v>702</v>
      </c>
      <c r="C3560" s="61">
        <v>45429</v>
      </c>
      <c r="D3560" s="60">
        <v>22024000440</v>
      </c>
      <c r="E3560" s="43" t="s">
        <v>1425</v>
      </c>
      <c r="F3560" s="62">
        <v>4008.1</v>
      </c>
      <c r="G3560" s="43" t="s">
        <v>766</v>
      </c>
      <c r="H3560" s="43" t="s">
        <v>3844</v>
      </c>
      <c r="I3560" s="69" t="s">
        <v>2934</v>
      </c>
      <c r="J3560" s="43" t="s">
        <v>398</v>
      </c>
      <c r="K3560" s="43" t="s">
        <v>398</v>
      </c>
      <c r="L3560" s="43" t="s">
        <v>399</v>
      </c>
      <c r="M3560" s="43" t="s">
        <v>395</v>
      </c>
      <c r="N3560" s="43" t="s">
        <v>396</v>
      </c>
      <c r="O3560" s="68" t="s">
        <v>325</v>
      </c>
      <c r="P3560" s="68" t="s">
        <v>2931</v>
      </c>
      <c r="Q3560" s="57" t="s">
        <v>2932</v>
      </c>
      <c r="R3560" s="35" t="s">
        <v>265</v>
      </c>
      <c r="S3560" s="57" t="str">
        <f>MID(Tabla1[[#This Row],[Aplicación]],6,2)</f>
        <v>11</v>
      </c>
      <c r="T3560" s="54" t="str">
        <f>VLOOKUP(Tabla1[[#This Row],[AREA]],Hoja1!A:B,2,FALSE)</f>
        <v>11. Salud pública y seguridad ciudadana</v>
      </c>
      <c r="U3560" s="57" t="str">
        <f>MID(Tabla1[[#This Row],[Aplicación]],9,4)</f>
        <v>1621</v>
      </c>
      <c r="V3560" s="54" t="str">
        <f>VLOOKUP(Tabla1[[#This Row],[PROGRAMA]],Hoja1!A:B,2,FALSE)</f>
        <v>1621. Recogida de residuos</v>
      </c>
      <c r="W3560" s="57" t="str">
        <f>MID(Tabla1[[#This Row],[Aplicación]],14,2)</f>
        <v>21</v>
      </c>
      <c r="X3560" s="57" t="str">
        <f>MID(Tabla1[[#This Row],[Aplicación]],14,6)</f>
        <v>214</v>
      </c>
    </row>
    <row r="3561" spans="1:24" x14ac:dyDescent="0.25">
      <c r="A3561" s="60">
        <v>220240018241</v>
      </c>
      <c r="B3561" s="43" t="s">
        <v>702</v>
      </c>
      <c r="C3561" s="61">
        <v>45429</v>
      </c>
      <c r="D3561" s="60">
        <v>22024000440</v>
      </c>
      <c r="E3561" s="43" t="s">
        <v>1425</v>
      </c>
      <c r="F3561" s="62">
        <v>1719.16</v>
      </c>
      <c r="G3561" s="43" t="s">
        <v>797</v>
      </c>
      <c r="H3561" s="43" t="s">
        <v>3847</v>
      </c>
      <c r="I3561" s="69" t="s">
        <v>2934</v>
      </c>
      <c r="J3561" s="43" t="s">
        <v>798</v>
      </c>
      <c r="K3561" s="43" t="s">
        <v>398</v>
      </c>
      <c r="L3561" s="43" t="s">
        <v>399</v>
      </c>
      <c r="M3561" s="43" t="s">
        <v>395</v>
      </c>
      <c r="N3561" s="43" t="s">
        <v>396</v>
      </c>
      <c r="O3561" s="68" t="s">
        <v>325</v>
      </c>
      <c r="P3561" s="68" t="s">
        <v>2931</v>
      </c>
      <c r="Q3561" s="57" t="s">
        <v>2932</v>
      </c>
      <c r="R3561" s="35" t="s">
        <v>265</v>
      </c>
      <c r="S3561" s="57" t="str">
        <f>MID(Tabla1[[#This Row],[Aplicación]],6,2)</f>
        <v>11</v>
      </c>
      <c r="T3561" s="54" t="str">
        <f>VLOOKUP(Tabla1[[#This Row],[AREA]],Hoja1!A:B,2,FALSE)</f>
        <v>11. Salud pública y seguridad ciudadana</v>
      </c>
      <c r="U3561" s="57" t="str">
        <f>MID(Tabla1[[#This Row],[Aplicación]],9,4)</f>
        <v>1621</v>
      </c>
      <c r="V3561" s="54" t="str">
        <f>VLOOKUP(Tabla1[[#This Row],[PROGRAMA]],Hoja1!A:B,2,FALSE)</f>
        <v>1621. Recogida de residuos</v>
      </c>
      <c r="W3561" s="57" t="str">
        <f>MID(Tabla1[[#This Row],[Aplicación]],14,2)</f>
        <v>21</v>
      </c>
      <c r="X3561" s="57" t="str">
        <f>MID(Tabla1[[#This Row],[Aplicación]],14,6)</f>
        <v>214</v>
      </c>
    </row>
    <row r="3562" spans="1:24" x14ac:dyDescent="0.25">
      <c r="A3562" s="60">
        <v>220240018245</v>
      </c>
      <c r="B3562" s="43" t="s">
        <v>702</v>
      </c>
      <c r="C3562" s="61">
        <v>45429</v>
      </c>
      <c r="D3562" s="60">
        <v>22024000440</v>
      </c>
      <c r="E3562" s="43" t="s">
        <v>1425</v>
      </c>
      <c r="F3562" s="62">
        <v>353.8</v>
      </c>
      <c r="G3562" s="43" t="s">
        <v>797</v>
      </c>
      <c r="H3562" s="43" t="s">
        <v>3848</v>
      </c>
      <c r="I3562" s="69" t="s">
        <v>2934</v>
      </c>
      <c r="J3562" s="43" t="s">
        <v>798</v>
      </c>
      <c r="K3562" s="43" t="s">
        <v>398</v>
      </c>
      <c r="L3562" s="43" t="s">
        <v>399</v>
      </c>
      <c r="M3562" s="43" t="s">
        <v>395</v>
      </c>
      <c r="N3562" s="43" t="s">
        <v>396</v>
      </c>
      <c r="O3562" s="68" t="s">
        <v>325</v>
      </c>
      <c r="P3562" s="68" t="s">
        <v>2931</v>
      </c>
      <c r="Q3562" s="57" t="s">
        <v>2932</v>
      </c>
      <c r="R3562" s="35" t="s">
        <v>265</v>
      </c>
      <c r="S3562" s="57" t="str">
        <f>MID(Tabla1[[#This Row],[Aplicación]],6,2)</f>
        <v>11</v>
      </c>
      <c r="T3562" s="54" t="str">
        <f>VLOOKUP(Tabla1[[#This Row],[AREA]],Hoja1!A:B,2,FALSE)</f>
        <v>11. Salud pública y seguridad ciudadana</v>
      </c>
      <c r="U3562" s="57" t="str">
        <f>MID(Tabla1[[#This Row],[Aplicación]],9,4)</f>
        <v>1621</v>
      </c>
      <c r="V3562" s="54" t="str">
        <f>VLOOKUP(Tabla1[[#This Row],[PROGRAMA]],Hoja1!A:B,2,FALSE)</f>
        <v>1621. Recogida de residuos</v>
      </c>
      <c r="W3562" s="57" t="str">
        <f>MID(Tabla1[[#This Row],[Aplicación]],14,2)</f>
        <v>21</v>
      </c>
      <c r="X3562" s="57" t="str">
        <f>MID(Tabla1[[#This Row],[Aplicación]],14,6)</f>
        <v>214</v>
      </c>
    </row>
    <row r="3563" spans="1:24" x14ac:dyDescent="0.25">
      <c r="A3563" s="60">
        <v>220240018125</v>
      </c>
      <c r="B3563" s="43" t="s">
        <v>702</v>
      </c>
      <c r="C3563" s="61">
        <v>45429</v>
      </c>
      <c r="D3563" s="60">
        <v>22024000441</v>
      </c>
      <c r="E3563" s="43" t="s">
        <v>1425</v>
      </c>
      <c r="F3563" s="62">
        <v>176.5</v>
      </c>
      <c r="G3563" s="43" t="s">
        <v>804</v>
      </c>
      <c r="H3563" s="43" t="s">
        <v>3855</v>
      </c>
      <c r="I3563" s="69" t="s">
        <v>2934</v>
      </c>
      <c r="J3563" s="43" t="s">
        <v>398</v>
      </c>
      <c r="K3563" s="43" t="s">
        <v>398</v>
      </c>
      <c r="L3563" s="43" t="s">
        <v>413</v>
      </c>
      <c r="M3563" s="43" t="s">
        <v>395</v>
      </c>
      <c r="N3563" s="43" t="s">
        <v>396</v>
      </c>
      <c r="O3563" s="68" t="s">
        <v>325</v>
      </c>
      <c r="P3563" s="68" t="s">
        <v>2931</v>
      </c>
      <c r="Q3563" s="57" t="s">
        <v>2932</v>
      </c>
      <c r="R3563" s="35" t="s">
        <v>265</v>
      </c>
      <c r="S3563" s="57" t="str">
        <f>MID(Tabla1[[#This Row],[Aplicación]],6,2)</f>
        <v>11</v>
      </c>
      <c r="T3563" s="54" t="str">
        <f>VLOOKUP(Tabla1[[#This Row],[AREA]],Hoja1!A:B,2,FALSE)</f>
        <v>11. Salud pública y seguridad ciudadana</v>
      </c>
      <c r="U3563" s="57" t="str">
        <f>MID(Tabla1[[#This Row],[Aplicación]],9,4)</f>
        <v>1621</v>
      </c>
      <c r="V3563" s="54" t="str">
        <f>VLOOKUP(Tabla1[[#This Row],[PROGRAMA]],Hoja1!A:B,2,FALSE)</f>
        <v>1621. Recogida de residuos</v>
      </c>
      <c r="W3563" s="57" t="str">
        <f>MID(Tabla1[[#This Row],[Aplicación]],14,2)</f>
        <v>21</v>
      </c>
      <c r="X3563" s="57" t="str">
        <f>MID(Tabla1[[#This Row],[Aplicación]],14,6)</f>
        <v>214</v>
      </c>
    </row>
    <row r="3564" spans="1:24" x14ac:dyDescent="0.25">
      <c r="A3564" s="60">
        <v>220240016424</v>
      </c>
      <c r="B3564" s="43" t="s">
        <v>702</v>
      </c>
      <c r="C3564" s="61">
        <v>45426</v>
      </c>
      <c r="D3564" s="60">
        <v>22024000441</v>
      </c>
      <c r="E3564" s="43" t="s">
        <v>1425</v>
      </c>
      <c r="F3564" s="62">
        <v>414.15</v>
      </c>
      <c r="G3564" s="43" t="s">
        <v>51</v>
      </c>
      <c r="H3564" s="43" t="s">
        <v>3940</v>
      </c>
      <c r="I3564" s="69" t="s">
        <v>2934</v>
      </c>
      <c r="J3564" s="43" t="s">
        <v>874</v>
      </c>
      <c r="K3564" s="43" t="s">
        <v>875</v>
      </c>
      <c r="L3564" s="43" t="s">
        <v>413</v>
      </c>
      <c r="M3564" s="43" t="s">
        <v>395</v>
      </c>
      <c r="N3564" s="43" t="s">
        <v>396</v>
      </c>
      <c r="O3564" s="68" t="s">
        <v>325</v>
      </c>
      <c r="P3564" s="68" t="s">
        <v>2931</v>
      </c>
      <c r="Q3564" s="57" t="s">
        <v>2932</v>
      </c>
      <c r="R3564" s="35" t="s">
        <v>265</v>
      </c>
      <c r="S3564" s="57" t="str">
        <f>MID(Tabla1[[#This Row],[Aplicación]],6,2)</f>
        <v>11</v>
      </c>
      <c r="T3564" s="54" t="str">
        <f>VLOOKUP(Tabla1[[#This Row],[AREA]],Hoja1!A:B,2,FALSE)</f>
        <v>11. Salud pública y seguridad ciudadana</v>
      </c>
      <c r="U3564" s="57" t="str">
        <f>MID(Tabla1[[#This Row],[Aplicación]],9,4)</f>
        <v>1621</v>
      </c>
      <c r="V3564" s="54" t="str">
        <f>VLOOKUP(Tabla1[[#This Row],[PROGRAMA]],Hoja1!A:B,2,FALSE)</f>
        <v>1621. Recogida de residuos</v>
      </c>
      <c r="W3564" s="57" t="str">
        <f>MID(Tabla1[[#This Row],[Aplicación]],14,2)</f>
        <v>21</v>
      </c>
      <c r="X3564" s="57" t="str">
        <f>MID(Tabla1[[#This Row],[Aplicación]],14,6)</f>
        <v>214</v>
      </c>
    </row>
    <row r="3565" spans="1:24" x14ac:dyDescent="0.25">
      <c r="A3565" s="60">
        <v>220240016426</v>
      </c>
      <c r="B3565" s="43" t="s">
        <v>702</v>
      </c>
      <c r="C3565" s="61">
        <v>45426</v>
      </c>
      <c r="D3565" s="60">
        <v>22024000441</v>
      </c>
      <c r="E3565" s="43" t="s">
        <v>1425</v>
      </c>
      <c r="F3565" s="62">
        <v>1400.99</v>
      </c>
      <c r="G3565" s="43" t="s">
        <v>51</v>
      </c>
      <c r="H3565" s="43" t="s">
        <v>3941</v>
      </c>
      <c r="I3565" s="69" t="s">
        <v>2934</v>
      </c>
      <c r="J3565" s="43" t="s">
        <v>874</v>
      </c>
      <c r="K3565" s="43" t="s">
        <v>875</v>
      </c>
      <c r="L3565" s="43" t="s">
        <v>413</v>
      </c>
      <c r="M3565" s="43" t="s">
        <v>395</v>
      </c>
      <c r="N3565" s="43" t="s">
        <v>396</v>
      </c>
      <c r="O3565" s="68" t="s">
        <v>325</v>
      </c>
      <c r="P3565" s="68" t="s">
        <v>2931</v>
      </c>
      <c r="Q3565" s="57" t="s">
        <v>2932</v>
      </c>
      <c r="R3565" s="35" t="s">
        <v>265</v>
      </c>
      <c r="S3565" s="57" t="str">
        <f>MID(Tabla1[[#This Row],[Aplicación]],6,2)</f>
        <v>11</v>
      </c>
      <c r="T3565" s="54" t="str">
        <f>VLOOKUP(Tabla1[[#This Row],[AREA]],Hoja1!A:B,2,FALSE)</f>
        <v>11. Salud pública y seguridad ciudadana</v>
      </c>
      <c r="U3565" s="57" t="str">
        <f>MID(Tabla1[[#This Row],[Aplicación]],9,4)</f>
        <v>1621</v>
      </c>
      <c r="V3565" s="54" t="str">
        <f>VLOOKUP(Tabla1[[#This Row],[PROGRAMA]],Hoja1!A:B,2,FALSE)</f>
        <v>1621. Recogida de residuos</v>
      </c>
      <c r="W3565" s="57" t="str">
        <f>MID(Tabla1[[#This Row],[Aplicación]],14,2)</f>
        <v>21</v>
      </c>
      <c r="X3565" s="57" t="str">
        <f>MID(Tabla1[[#This Row],[Aplicación]],14,6)</f>
        <v>214</v>
      </c>
    </row>
    <row r="3566" spans="1:24" x14ac:dyDescent="0.25">
      <c r="A3566" s="60">
        <v>220240016434</v>
      </c>
      <c r="B3566" s="43" t="s">
        <v>702</v>
      </c>
      <c r="C3566" s="61">
        <v>45426</v>
      </c>
      <c r="D3566" s="60">
        <v>22024000441</v>
      </c>
      <c r="E3566" s="43" t="s">
        <v>1425</v>
      </c>
      <c r="F3566" s="62">
        <v>416.29</v>
      </c>
      <c r="G3566" s="43" t="s">
        <v>51</v>
      </c>
      <c r="H3566" s="43" t="s">
        <v>3942</v>
      </c>
      <c r="I3566" s="69" t="s">
        <v>2934</v>
      </c>
      <c r="J3566" s="43" t="s">
        <v>874</v>
      </c>
      <c r="K3566" s="43" t="s">
        <v>875</v>
      </c>
      <c r="L3566" s="43" t="s">
        <v>413</v>
      </c>
      <c r="M3566" s="43" t="s">
        <v>395</v>
      </c>
      <c r="N3566" s="43" t="s">
        <v>396</v>
      </c>
      <c r="O3566" s="68" t="s">
        <v>325</v>
      </c>
      <c r="P3566" s="68" t="s">
        <v>2931</v>
      </c>
      <c r="Q3566" s="57" t="s">
        <v>2932</v>
      </c>
      <c r="R3566" s="35" t="s">
        <v>265</v>
      </c>
      <c r="S3566" s="57" t="str">
        <f>MID(Tabla1[[#This Row],[Aplicación]],6,2)</f>
        <v>11</v>
      </c>
      <c r="T3566" s="54" t="str">
        <f>VLOOKUP(Tabla1[[#This Row],[AREA]],Hoja1!A:B,2,FALSE)</f>
        <v>11. Salud pública y seguridad ciudadana</v>
      </c>
      <c r="U3566" s="57" t="str">
        <f>MID(Tabla1[[#This Row],[Aplicación]],9,4)</f>
        <v>1621</v>
      </c>
      <c r="V3566" s="54" t="str">
        <f>VLOOKUP(Tabla1[[#This Row],[PROGRAMA]],Hoja1!A:B,2,FALSE)</f>
        <v>1621. Recogida de residuos</v>
      </c>
      <c r="W3566" s="57" t="str">
        <f>MID(Tabla1[[#This Row],[Aplicación]],14,2)</f>
        <v>21</v>
      </c>
      <c r="X3566" s="57" t="str">
        <f>MID(Tabla1[[#This Row],[Aplicación]],14,6)</f>
        <v>214</v>
      </c>
    </row>
    <row r="3567" spans="1:24" x14ac:dyDescent="0.25">
      <c r="A3567" s="60">
        <v>220240016493</v>
      </c>
      <c r="B3567" s="43" t="s">
        <v>702</v>
      </c>
      <c r="C3567" s="61">
        <v>45426</v>
      </c>
      <c r="D3567" s="60">
        <v>22024000441</v>
      </c>
      <c r="E3567" s="43" t="s">
        <v>1425</v>
      </c>
      <c r="F3567" s="62">
        <v>152.22</v>
      </c>
      <c r="G3567" s="43" t="s">
        <v>51</v>
      </c>
      <c r="H3567" s="43" t="s">
        <v>3943</v>
      </c>
      <c r="I3567" s="69" t="s">
        <v>2934</v>
      </c>
      <c r="J3567" s="43" t="s">
        <v>874</v>
      </c>
      <c r="K3567" s="43" t="s">
        <v>875</v>
      </c>
      <c r="L3567" s="43" t="s">
        <v>413</v>
      </c>
      <c r="M3567" s="43" t="s">
        <v>395</v>
      </c>
      <c r="N3567" s="43" t="s">
        <v>396</v>
      </c>
      <c r="O3567" s="68" t="s">
        <v>325</v>
      </c>
      <c r="P3567" s="68" t="s">
        <v>2931</v>
      </c>
      <c r="Q3567" s="57" t="s">
        <v>2932</v>
      </c>
      <c r="R3567" s="35" t="s">
        <v>265</v>
      </c>
      <c r="S3567" s="57" t="str">
        <f>MID(Tabla1[[#This Row],[Aplicación]],6,2)</f>
        <v>11</v>
      </c>
      <c r="T3567" s="54" t="str">
        <f>VLOOKUP(Tabla1[[#This Row],[AREA]],Hoja1!A:B,2,FALSE)</f>
        <v>11. Salud pública y seguridad ciudadana</v>
      </c>
      <c r="U3567" s="57" t="str">
        <f>MID(Tabla1[[#This Row],[Aplicación]],9,4)</f>
        <v>1621</v>
      </c>
      <c r="V3567" s="54" t="str">
        <f>VLOOKUP(Tabla1[[#This Row],[PROGRAMA]],Hoja1!A:B,2,FALSE)</f>
        <v>1621. Recogida de residuos</v>
      </c>
      <c r="W3567" s="57" t="str">
        <f>MID(Tabla1[[#This Row],[Aplicación]],14,2)</f>
        <v>21</v>
      </c>
      <c r="X3567" s="57" t="str">
        <f>MID(Tabla1[[#This Row],[Aplicación]],14,6)</f>
        <v>214</v>
      </c>
    </row>
    <row r="3568" spans="1:24" x14ac:dyDescent="0.25">
      <c r="A3568" s="60">
        <v>220240016495</v>
      </c>
      <c r="B3568" s="43" t="s">
        <v>702</v>
      </c>
      <c r="C3568" s="61">
        <v>45426</v>
      </c>
      <c r="D3568" s="60">
        <v>22024000441</v>
      </c>
      <c r="E3568" s="43" t="s">
        <v>1425</v>
      </c>
      <c r="F3568" s="62">
        <v>341.55</v>
      </c>
      <c r="G3568" s="43" t="s">
        <v>51</v>
      </c>
      <c r="H3568" s="43" t="s">
        <v>3944</v>
      </c>
      <c r="I3568" s="69" t="s">
        <v>2934</v>
      </c>
      <c r="J3568" s="43" t="s">
        <v>874</v>
      </c>
      <c r="K3568" s="43" t="s">
        <v>875</v>
      </c>
      <c r="L3568" s="43" t="s">
        <v>413</v>
      </c>
      <c r="M3568" s="43" t="s">
        <v>395</v>
      </c>
      <c r="N3568" s="43" t="s">
        <v>396</v>
      </c>
      <c r="O3568" s="68" t="s">
        <v>325</v>
      </c>
      <c r="P3568" s="68" t="s">
        <v>2931</v>
      </c>
      <c r="Q3568" s="57" t="s">
        <v>2932</v>
      </c>
      <c r="R3568" s="35" t="s">
        <v>265</v>
      </c>
      <c r="S3568" s="57" t="str">
        <f>MID(Tabla1[[#This Row],[Aplicación]],6,2)</f>
        <v>11</v>
      </c>
      <c r="T3568" s="54" t="str">
        <f>VLOOKUP(Tabla1[[#This Row],[AREA]],Hoja1!A:B,2,FALSE)</f>
        <v>11. Salud pública y seguridad ciudadana</v>
      </c>
      <c r="U3568" s="57" t="str">
        <f>MID(Tabla1[[#This Row],[Aplicación]],9,4)</f>
        <v>1621</v>
      </c>
      <c r="V3568" s="54" t="str">
        <f>VLOOKUP(Tabla1[[#This Row],[PROGRAMA]],Hoja1!A:B,2,FALSE)</f>
        <v>1621. Recogida de residuos</v>
      </c>
      <c r="W3568" s="57" t="str">
        <f>MID(Tabla1[[#This Row],[Aplicación]],14,2)</f>
        <v>21</v>
      </c>
      <c r="X3568" s="57" t="str">
        <f>MID(Tabla1[[#This Row],[Aplicación]],14,6)</f>
        <v>214</v>
      </c>
    </row>
    <row r="3569" spans="1:24" x14ac:dyDescent="0.25">
      <c r="A3569" s="60">
        <v>220240016501</v>
      </c>
      <c r="B3569" s="43" t="s">
        <v>702</v>
      </c>
      <c r="C3569" s="61">
        <v>45426</v>
      </c>
      <c r="D3569" s="60">
        <v>22024000441</v>
      </c>
      <c r="E3569" s="43" t="s">
        <v>1425</v>
      </c>
      <c r="F3569" s="62">
        <v>1150.72</v>
      </c>
      <c r="G3569" s="43" t="s">
        <v>51</v>
      </c>
      <c r="H3569" s="43" t="s">
        <v>3945</v>
      </c>
      <c r="I3569" s="69" t="s">
        <v>2934</v>
      </c>
      <c r="J3569" s="43" t="s">
        <v>874</v>
      </c>
      <c r="K3569" s="43" t="s">
        <v>875</v>
      </c>
      <c r="L3569" s="43" t="s">
        <v>413</v>
      </c>
      <c r="M3569" s="43" t="s">
        <v>395</v>
      </c>
      <c r="N3569" s="43" t="s">
        <v>396</v>
      </c>
      <c r="O3569" s="68" t="s">
        <v>325</v>
      </c>
      <c r="P3569" s="68" t="s">
        <v>2931</v>
      </c>
      <c r="Q3569" s="57" t="s">
        <v>2932</v>
      </c>
      <c r="R3569" s="35" t="s">
        <v>265</v>
      </c>
      <c r="S3569" s="57" t="str">
        <f>MID(Tabla1[[#This Row],[Aplicación]],6,2)</f>
        <v>11</v>
      </c>
      <c r="T3569" s="54" t="str">
        <f>VLOOKUP(Tabla1[[#This Row],[AREA]],Hoja1!A:B,2,FALSE)</f>
        <v>11. Salud pública y seguridad ciudadana</v>
      </c>
      <c r="U3569" s="57" t="str">
        <f>MID(Tabla1[[#This Row],[Aplicación]],9,4)</f>
        <v>1621</v>
      </c>
      <c r="V3569" s="54" t="str">
        <f>VLOOKUP(Tabla1[[#This Row],[PROGRAMA]],Hoja1!A:B,2,FALSE)</f>
        <v>1621. Recogida de residuos</v>
      </c>
      <c r="W3569" s="57" t="str">
        <f>MID(Tabla1[[#This Row],[Aplicación]],14,2)</f>
        <v>21</v>
      </c>
      <c r="X3569" s="57" t="str">
        <f>MID(Tabla1[[#This Row],[Aplicación]],14,6)</f>
        <v>214</v>
      </c>
    </row>
    <row r="3570" spans="1:24" x14ac:dyDescent="0.25">
      <c r="A3570" s="60">
        <v>220240016464</v>
      </c>
      <c r="B3570" s="43" t="s">
        <v>702</v>
      </c>
      <c r="C3570" s="61">
        <v>45426</v>
      </c>
      <c r="D3570" s="60">
        <v>22024000441</v>
      </c>
      <c r="E3570" s="43" t="s">
        <v>1425</v>
      </c>
      <c r="F3570" s="62">
        <v>28.68</v>
      </c>
      <c r="G3570" s="43" t="s">
        <v>814</v>
      </c>
      <c r="H3570" s="43" t="s">
        <v>3953</v>
      </c>
      <c r="I3570" s="69" t="s">
        <v>2934</v>
      </c>
      <c r="J3570" s="43" t="s">
        <v>420</v>
      </c>
      <c r="K3570" s="43" t="s">
        <v>420</v>
      </c>
      <c r="L3570" s="43" t="s">
        <v>413</v>
      </c>
      <c r="M3570" s="43" t="s">
        <v>395</v>
      </c>
      <c r="N3570" s="43" t="s">
        <v>396</v>
      </c>
      <c r="O3570" s="68" t="s">
        <v>325</v>
      </c>
      <c r="P3570" s="68" t="s">
        <v>2931</v>
      </c>
      <c r="Q3570" s="57" t="s">
        <v>2932</v>
      </c>
      <c r="R3570" s="35" t="s">
        <v>265</v>
      </c>
      <c r="S3570" s="57" t="str">
        <f>MID(Tabla1[[#This Row],[Aplicación]],6,2)</f>
        <v>11</v>
      </c>
      <c r="T3570" s="54" t="str">
        <f>VLOOKUP(Tabla1[[#This Row],[AREA]],Hoja1!A:B,2,FALSE)</f>
        <v>11. Salud pública y seguridad ciudadana</v>
      </c>
      <c r="U3570" s="57" t="str">
        <f>MID(Tabla1[[#This Row],[Aplicación]],9,4)</f>
        <v>1621</v>
      </c>
      <c r="V3570" s="54" t="str">
        <f>VLOOKUP(Tabla1[[#This Row],[PROGRAMA]],Hoja1!A:B,2,FALSE)</f>
        <v>1621. Recogida de residuos</v>
      </c>
      <c r="W3570" s="57" t="str">
        <f>MID(Tabla1[[#This Row],[Aplicación]],14,2)</f>
        <v>21</v>
      </c>
      <c r="X3570" s="57" t="str">
        <f>MID(Tabla1[[#This Row],[Aplicación]],14,6)</f>
        <v>214</v>
      </c>
    </row>
    <row r="3571" spans="1:24" x14ac:dyDescent="0.25">
      <c r="A3571" s="60">
        <v>220240016454</v>
      </c>
      <c r="B3571" s="43" t="s">
        <v>702</v>
      </c>
      <c r="C3571" s="61">
        <v>45426</v>
      </c>
      <c r="D3571" s="60">
        <v>22024000441</v>
      </c>
      <c r="E3571" s="43" t="s">
        <v>1425</v>
      </c>
      <c r="F3571" s="62">
        <v>4721.58</v>
      </c>
      <c r="G3571" s="43" t="s">
        <v>3104</v>
      </c>
      <c r="H3571" s="43" t="s">
        <v>3996</v>
      </c>
      <c r="I3571" s="69" t="s">
        <v>2934</v>
      </c>
      <c r="J3571" s="43" t="s">
        <v>398</v>
      </c>
      <c r="K3571" s="43" t="s">
        <v>398</v>
      </c>
      <c r="L3571" s="43" t="s">
        <v>413</v>
      </c>
      <c r="M3571" s="43" t="s">
        <v>395</v>
      </c>
      <c r="N3571" s="43" t="s">
        <v>396</v>
      </c>
      <c r="O3571" s="68" t="s">
        <v>325</v>
      </c>
      <c r="P3571" s="68" t="s">
        <v>2931</v>
      </c>
      <c r="Q3571" s="57" t="s">
        <v>2932</v>
      </c>
      <c r="R3571" s="35" t="s">
        <v>265</v>
      </c>
      <c r="S3571" s="57" t="str">
        <f>MID(Tabla1[[#This Row],[Aplicación]],6,2)</f>
        <v>11</v>
      </c>
      <c r="T3571" s="54" t="str">
        <f>VLOOKUP(Tabla1[[#This Row],[AREA]],Hoja1!A:B,2,FALSE)</f>
        <v>11. Salud pública y seguridad ciudadana</v>
      </c>
      <c r="U3571" s="57" t="str">
        <f>MID(Tabla1[[#This Row],[Aplicación]],9,4)</f>
        <v>1621</v>
      </c>
      <c r="V3571" s="54" t="str">
        <f>VLOOKUP(Tabla1[[#This Row],[PROGRAMA]],Hoja1!A:B,2,FALSE)</f>
        <v>1621. Recogida de residuos</v>
      </c>
      <c r="W3571" s="57" t="str">
        <f>MID(Tabla1[[#This Row],[Aplicación]],14,2)</f>
        <v>21</v>
      </c>
      <c r="X3571" s="57" t="str">
        <f>MID(Tabla1[[#This Row],[Aplicación]],14,6)</f>
        <v>214</v>
      </c>
    </row>
    <row r="3572" spans="1:24" x14ac:dyDescent="0.25">
      <c r="A3572" s="60">
        <v>220240016606</v>
      </c>
      <c r="B3572" s="43" t="s">
        <v>702</v>
      </c>
      <c r="C3572" s="61">
        <v>45426</v>
      </c>
      <c r="D3572" s="60">
        <v>22024000440</v>
      </c>
      <c r="E3572" s="43" t="s">
        <v>1425</v>
      </c>
      <c r="F3572" s="62">
        <v>926.86</v>
      </c>
      <c r="G3572" s="43" t="s">
        <v>829</v>
      </c>
      <c r="H3572" s="43" t="s">
        <v>3998</v>
      </c>
      <c r="I3572" s="69" t="s">
        <v>2934</v>
      </c>
      <c r="J3572" s="43" t="s">
        <v>398</v>
      </c>
      <c r="K3572" s="43" t="s">
        <v>398</v>
      </c>
      <c r="L3572" s="43" t="s">
        <v>399</v>
      </c>
      <c r="M3572" s="43" t="s">
        <v>395</v>
      </c>
      <c r="N3572" s="43" t="s">
        <v>396</v>
      </c>
      <c r="O3572" s="68" t="s">
        <v>325</v>
      </c>
      <c r="P3572" s="68" t="s">
        <v>2931</v>
      </c>
      <c r="Q3572" s="57" t="s">
        <v>2932</v>
      </c>
      <c r="R3572" s="35" t="s">
        <v>265</v>
      </c>
      <c r="S3572" s="57" t="str">
        <f>MID(Tabla1[[#This Row],[Aplicación]],6,2)</f>
        <v>11</v>
      </c>
      <c r="T3572" s="54" t="str">
        <f>VLOOKUP(Tabla1[[#This Row],[AREA]],Hoja1!A:B,2,FALSE)</f>
        <v>11. Salud pública y seguridad ciudadana</v>
      </c>
      <c r="U3572" s="57" t="str">
        <f>MID(Tabla1[[#This Row],[Aplicación]],9,4)</f>
        <v>1621</v>
      </c>
      <c r="V3572" s="54" t="str">
        <f>VLOOKUP(Tabla1[[#This Row],[PROGRAMA]],Hoja1!A:B,2,FALSE)</f>
        <v>1621. Recogida de residuos</v>
      </c>
      <c r="W3572" s="57" t="str">
        <f>MID(Tabla1[[#This Row],[Aplicación]],14,2)</f>
        <v>21</v>
      </c>
      <c r="X3572" s="57" t="str">
        <f>MID(Tabla1[[#This Row],[Aplicación]],14,6)</f>
        <v>214</v>
      </c>
    </row>
    <row r="3573" spans="1:24" x14ac:dyDescent="0.25">
      <c r="A3573" s="60">
        <v>220240016498</v>
      </c>
      <c r="B3573" s="43" t="s">
        <v>702</v>
      </c>
      <c r="C3573" s="61">
        <v>45426</v>
      </c>
      <c r="D3573" s="60">
        <v>22024000440</v>
      </c>
      <c r="E3573" s="43" t="s">
        <v>1425</v>
      </c>
      <c r="F3573" s="62">
        <v>216.98</v>
      </c>
      <c r="G3573" s="43" t="s">
        <v>765</v>
      </c>
      <c r="H3573" s="43" t="s">
        <v>4003</v>
      </c>
      <c r="I3573" s="69" t="s">
        <v>2934</v>
      </c>
      <c r="J3573" s="43" t="s">
        <v>398</v>
      </c>
      <c r="K3573" s="43" t="s">
        <v>398</v>
      </c>
      <c r="L3573" s="43" t="s">
        <v>399</v>
      </c>
      <c r="M3573" s="43" t="s">
        <v>395</v>
      </c>
      <c r="N3573" s="43" t="s">
        <v>396</v>
      </c>
      <c r="O3573" s="68" t="s">
        <v>325</v>
      </c>
      <c r="P3573" s="68" t="s">
        <v>2931</v>
      </c>
      <c r="Q3573" s="57" t="s">
        <v>2932</v>
      </c>
      <c r="R3573" s="35" t="s">
        <v>265</v>
      </c>
      <c r="S3573" s="57" t="str">
        <f>MID(Tabla1[[#This Row],[Aplicación]],6,2)</f>
        <v>11</v>
      </c>
      <c r="T3573" s="54" t="str">
        <f>VLOOKUP(Tabla1[[#This Row],[AREA]],Hoja1!A:B,2,FALSE)</f>
        <v>11. Salud pública y seguridad ciudadana</v>
      </c>
      <c r="U3573" s="57" t="str">
        <f>MID(Tabla1[[#This Row],[Aplicación]],9,4)</f>
        <v>1621</v>
      </c>
      <c r="V3573" s="54" t="str">
        <f>VLOOKUP(Tabla1[[#This Row],[PROGRAMA]],Hoja1!A:B,2,FALSE)</f>
        <v>1621. Recogida de residuos</v>
      </c>
      <c r="W3573" s="57" t="str">
        <f>MID(Tabla1[[#This Row],[Aplicación]],14,2)</f>
        <v>21</v>
      </c>
      <c r="X3573" s="57" t="str">
        <f>MID(Tabla1[[#This Row],[Aplicación]],14,6)</f>
        <v>214</v>
      </c>
    </row>
    <row r="3574" spans="1:24" x14ac:dyDescent="0.25">
      <c r="A3574" s="60">
        <v>220240016391</v>
      </c>
      <c r="B3574" s="43" t="s">
        <v>702</v>
      </c>
      <c r="C3574" s="61">
        <v>45426</v>
      </c>
      <c r="D3574" s="60">
        <v>22024000440</v>
      </c>
      <c r="E3574" s="43" t="s">
        <v>1425</v>
      </c>
      <c r="F3574" s="62">
        <v>2312.33</v>
      </c>
      <c r="G3574" s="43" t="s">
        <v>766</v>
      </c>
      <c r="H3574" s="43" t="s">
        <v>4006</v>
      </c>
      <c r="I3574" s="69" t="s">
        <v>2934</v>
      </c>
      <c r="J3574" s="43" t="s">
        <v>398</v>
      </c>
      <c r="K3574" s="43" t="s">
        <v>398</v>
      </c>
      <c r="L3574" s="43" t="s">
        <v>399</v>
      </c>
      <c r="M3574" s="43" t="s">
        <v>395</v>
      </c>
      <c r="N3574" s="43" t="s">
        <v>396</v>
      </c>
      <c r="O3574" s="68" t="s">
        <v>325</v>
      </c>
      <c r="P3574" s="68" t="s">
        <v>2931</v>
      </c>
      <c r="Q3574" s="57" t="s">
        <v>2932</v>
      </c>
      <c r="R3574" s="35" t="s">
        <v>265</v>
      </c>
      <c r="S3574" s="57" t="str">
        <f>MID(Tabla1[[#This Row],[Aplicación]],6,2)</f>
        <v>11</v>
      </c>
      <c r="T3574" s="54" t="str">
        <f>VLOOKUP(Tabla1[[#This Row],[AREA]],Hoja1!A:B,2,FALSE)</f>
        <v>11. Salud pública y seguridad ciudadana</v>
      </c>
      <c r="U3574" s="57" t="str">
        <f>MID(Tabla1[[#This Row],[Aplicación]],9,4)</f>
        <v>1621</v>
      </c>
      <c r="V3574" s="54" t="str">
        <f>VLOOKUP(Tabla1[[#This Row],[PROGRAMA]],Hoja1!A:B,2,FALSE)</f>
        <v>1621. Recogida de residuos</v>
      </c>
      <c r="W3574" s="57" t="str">
        <f>MID(Tabla1[[#This Row],[Aplicación]],14,2)</f>
        <v>21</v>
      </c>
      <c r="X3574" s="57" t="str">
        <f>MID(Tabla1[[#This Row],[Aplicación]],14,6)</f>
        <v>214</v>
      </c>
    </row>
    <row r="3575" spans="1:24" x14ac:dyDescent="0.25">
      <c r="A3575" s="60">
        <v>220240016395</v>
      </c>
      <c r="B3575" s="43" t="s">
        <v>702</v>
      </c>
      <c r="C3575" s="61">
        <v>45426</v>
      </c>
      <c r="D3575" s="60">
        <v>22024000440</v>
      </c>
      <c r="E3575" s="43" t="s">
        <v>1425</v>
      </c>
      <c r="F3575" s="62">
        <v>1137.71</v>
      </c>
      <c r="G3575" s="43" t="s">
        <v>766</v>
      </c>
      <c r="H3575" s="43" t="s">
        <v>4007</v>
      </c>
      <c r="I3575" s="69" t="s">
        <v>2934</v>
      </c>
      <c r="J3575" s="43" t="s">
        <v>398</v>
      </c>
      <c r="K3575" s="43" t="s">
        <v>398</v>
      </c>
      <c r="L3575" s="43" t="s">
        <v>399</v>
      </c>
      <c r="M3575" s="43" t="s">
        <v>395</v>
      </c>
      <c r="N3575" s="43" t="s">
        <v>396</v>
      </c>
      <c r="O3575" s="68" t="s">
        <v>325</v>
      </c>
      <c r="P3575" s="68" t="s">
        <v>2931</v>
      </c>
      <c r="Q3575" s="57" t="s">
        <v>2932</v>
      </c>
      <c r="R3575" s="35" t="s">
        <v>265</v>
      </c>
      <c r="S3575" s="57" t="str">
        <f>MID(Tabla1[[#This Row],[Aplicación]],6,2)</f>
        <v>11</v>
      </c>
      <c r="T3575" s="54" t="str">
        <f>VLOOKUP(Tabla1[[#This Row],[AREA]],Hoja1!A:B,2,FALSE)</f>
        <v>11. Salud pública y seguridad ciudadana</v>
      </c>
      <c r="U3575" s="57" t="str">
        <f>MID(Tabla1[[#This Row],[Aplicación]],9,4)</f>
        <v>1621</v>
      </c>
      <c r="V3575" s="54" t="str">
        <f>VLOOKUP(Tabla1[[#This Row],[PROGRAMA]],Hoja1!A:B,2,FALSE)</f>
        <v>1621. Recogida de residuos</v>
      </c>
      <c r="W3575" s="57" t="str">
        <f>MID(Tabla1[[#This Row],[Aplicación]],14,2)</f>
        <v>21</v>
      </c>
      <c r="X3575" s="57" t="str">
        <f>MID(Tabla1[[#This Row],[Aplicación]],14,6)</f>
        <v>214</v>
      </c>
    </row>
    <row r="3576" spans="1:24" x14ac:dyDescent="0.25">
      <c r="A3576" s="60">
        <v>220240016432</v>
      </c>
      <c r="B3576" s="43" t="s">
        <v>702</v>
      </c>
      <c r="C3576" s="61">
        <v>45426</v>
      </c>
      <c r="D3576" s="60">
        <v>22024000440</v>
      </c>
      <c r="E3576" s="43" t="s">
        <v>1425</v>
      </c>
      <c r="F3576" s="62">
        <v>2723.42</v>
      </c>
      <c r="G3576" s="43" t="s">
        <v>766</v>
      </c>
      <c r="H3576" s="43" t="s">
        <v>4008</v>
      </c>
      <c r="I3576" s="69" t="s">
        <v>2934</v>
      </c>
      <c r="J3576" s="43" t="s">
        <v>398</v>
      </c>
      <c r="K3576" s="43" t="s">
        <v>398</v>
      </c>
      <c r="L3576" s="43" t="s">
        <v>399</v>
      </c>
      <c r="M3576" s="43" t="s">
        <v>395</v>
      </c>
      <c r="N3576" s="43" t="s">
        <v>396</v>
      </c>
      <c r="O3576" s="68" t="s">
        <v>325</v>
      </c>
      <c r="P3576" s="68" t="s">
        <v>2931</v>
      </c>
      <c r="Q3576" s="57" t="s">
        <v>2932</v>
      </c>
      <c r="R3576" s="35" t="s">
        <v>265</v>
      </c>
      <c r="S3576" s="57" t="str">
        <f>MID(Tabla1[[#This Row],[Aplicación]],6,2)</f>
        <v>11</v>
      </c>
      <c r="T3576" s="54" t="str">
        <f>VLOOKUP(Tabla1[[#This Row],[AREA]],Hoja1!A:B,2,FALSE)</f>
        <v>11. Salud pública y seguridad ciudadana</v>
      </c>
      <c r="U3576" s="57" t="str">
        <f>MID(Tabla1[[#This Row],[Aplicación]],9,4)</f>
        <v>1621</v>
      </c>
      <c r="V3576" s="54" t="str">
        <f>VLOOKUP(Tabla1[[#This Row],[PROGRAMA]],Hoja1!A:B,2,FALSE)</f>
        <v>1621. Recogida de residuos</v>
      </c>
      <c r="W3576" s="57" t="str">
        <f>MID(Tabla1[[#This Row],[Aplicación]],14,2)</f>
        <v>21</v>
      </c>
      <c r="X3576" s="57" t="str">
        <f>MID(Tabla1[[#This Row],[Aplicación]],14,6)</f>
        <v>214</v>
      </c>
    </row>
    <row r="3577" spans="1:24" x14ac:dyDescent="0.25">
      <c r="A3577" s="60">
        <v>220240016595</v>
      </c>
      <c r="B3577" s="43" t="s">
        <v>702</v>
      </c>
      <c r="C3577" s="61">
        <v>45426</v>
      </c>
      <c r="D3577" s="60">
        <v>22024000440</v>
      </c>
      <c r="E3577" s="43" t="s">
        <v>1425</v>
      </c>
      <c r="F3577" s="62">
        <v>691.74</v>
      </c>
      <c r="G3577" s="43" t="s">
        <v>766</v>
      </c>
      <c r="H3577" s="43" t="s">
        <v>4009</v>
      </c>
      <c r="I3577" s="69" t="s">
        <v>2934</v>
      </c>
      <c r="J3577" s="43" t="s">
        <v>398</v>
      </c>
      <c r="K3577" s="43" t="s">
        <v>398</v>
      </c>
      <c r="L3577" s="43" t="s">
        <v>399</v>
      </c>
      <c r="M3577" s="43" t="s">
        <v>395</v>
      </c>
      <c r="N3577" s="43" t="s">
        <v>396</v>
      </c>
      <c r="O3577" s="68" t="s">
        <v>325</v>
      </c>
      <c r="P3577" s="68" t="s">
        <v>2931</v>
      </c>
      <c r="Q3577" s="57" t="s">
        <v>2932</v>
      </c>
      <c r="R3577" s="35" t="s">
        <v>265</v>
      </c>
      <c r="S3577" s="57" t="str">
        <f>MID(Tabla1[[#This Row],[Aplicación]],6,2)</f>
        <v>11</v>
      </c>
      <c r="T3577" s="54" t="str">
        <f>VLOOKUP(Tabla1[[#This Row],[AREA]],Hoja1!A:B,2,FALSE)</f>
        <v>11. Salud pública y seguridad ciudadana</v>
      </c>
      <c r="U3577" s="57" t="str">
        <f>MID(Tabla1[[#This Row],[Aplicación]],9,4)</f>
        <v>1621</v>
      </c>
      <c r="V3577" s="54" t="str">
        <f>VLOOKUP(Tabla1[[#This Row],[PROGRAMA]],Hoja1!A:B,2,FALSE)</f>
        <v>1621. Recogida de residuos</v>
      </c>
      <c r="W3577" s="57" t="str">
        <f>MID(Tabla1[[#This Row],[Aplicación]],14,2)</f>
        <v>21</v>
      </c>
      <c r="X3577" s="57" t="str">
        <f>MID(Tabla1[[#This Row],[Aplicación]],14,6)</f>
        <v>214</v>
      </c>
    </row>
    <row r="3578" spans="1:24" x14ac:dyDescent="0.25">
      <c r="A3578" s="60">
        <v>220240016393</v>
      </c>
      <c r="B3578" s="43" t="s">
        <v>702</v>
      </c>
      <c r="C3578" s="61">
        <v>45426</v>
      </c>
      <c r="D3578" s="60">
        <v>22024000440</v>
      </c>
      <c r="E3578" s="43" t="s">
        <v>1425</v>
      </c>
      <c r="F3578" s="62">
        <v>2392.94</v>
      </c>
      <c r="G3578" s="43" t="s">
        <v>766</v>
      </c>
      <c r="H3578" s="43" t="s">
        <v>4011</v>
      </c>
      <c r="I3578" s="69" t="s">
        <v>2934</v>
      </c>
      <c r="J3578" s="43" t="s">
        <v>398</v>
      </c>
      <c r="K3578" s="43" t="s">
        <v>398</v>
      </c>
      <c r="L3578" s="43" t="s">
        <v>399</v>
      </c>
      <c r="M3578" s="43" t="s">
        <v>395</v>
      </c>
      <c r="N3578" s="43" t="s">
        <v>396</v>
      </c>
      <c r="O3578" s="68" t="s">
        <v>325</v>
      </c>
      <c r="P3578" s="68" t="s">
        <v>2931</v>
      </c>
      <c r="Q3578" s="57" t="s">
        <v>2932</v>
      </c>
      <c r="R3578" s="35" t="s">
        <v>265</v>
      </c>
      <c r="S3578" s="57" t="str">
        <f>MID(Tabla1[[#This Row],[Aplicación]],6,2)</f>
        <v>11</v>
      </c>
      <c r="T3578" s="54" t="str">
        <f>VLOOKUP(Tabla1[[#This Row],[AREA]],Hoja1!A:B,2,FALSE)</f>
        <v>11. Salud pública y seguridad ciudadana</v>
      </c>
      <c r="U3578" s="57" t="str">
        <f>MID(Tabla1[[#This Row],[Aplicación]],9,4)</f>
        <v>1621</v>
      </c>
      <c r="V3578" s="54" t="str">
        <f>VLOOKUP(Tabla1[[#This Row],[PROGRAMA]],Hoja1!A:B,2,FALSE)</f>
        <v>1621. Recogida de residuos</v>
      </c>
      <c r="W3578" s="57" t="str">
        <f>MID(Tabla1[[#This Row],[Aplicación]],14,2)</f>
        <v>21</v>
      </c>
      <c r="X3578" s="57" t="str">
        <f>MID(Tabla1[[#This Row],[Aplicación]],14,6)</f>
        <v>214</v>
      </c>
    </row>
    <row r="3579" spans="1:24" x14ac:dyDescent="0.25">
      <c r="A3579" s="60">
        <v>220240016415</v>
      </c>
      <c r="B3579" s="43" t="s">
        <v>702</v>
      </c>
      <c r="C3579" s="61">
        <v>45426</v>
      </c>
      <c r="D3579" s="60">
        <v>22024000441</v>
      </c>
      <c r="E3579" s="43" t="s">
        <v>1425</v>
      </c>
      <c r="F3579" s="62">
        <v>1194.31</v>
      </c>
      <c r="G3579" s="43" t="s">
        <v>797</v>
      </c>
      <c r="H3579" s="43" t="s">
        <v>4014</v>
      </c>
      <c r="I3579" s="69" t="s">
        <v>2934</v>
      </c>
      <c r="J3579" s="43" t="s">
        <v>798</v>
      </c>
      <c r="K3579" s="43" t="s">
        <v>398</v>
      </c>
      <c r="L3579" s="43" t="s">
        <v>413</v>
      </c>
      <c r="M3579" s="43" t="s">
        <v>395</v>
      </c>
      <c r="N3579" s="43" t="s">
        <v>396</v>
      </c>
      <c r="O3579" s="68" t="s">
        <v>325</v>
      </c>
      <c r="P3579" s="68" t="s">
        <v>2931</v>
      </c>
      <c r="Q3579" s="57" t="s">
        <v>2932</v>
      </c>
      <c r="R3579" s="35" t="s">
        <v>265</v>
      </c>
      <c r="S3579" s="57" t="str">
        <f>MID(Tabla1[[#This Row],[Aplicación]],6,2)</f>
        <v>11</v>
      </c>
      <c r="T3579" s="54" t="str">
        <f>VLOOKUP(Tabla1[[#This Row],[AREA]],Hoja1!A:B,2,FALSE)</f>
        <v>11. Salud pública y seguridad ciudadana</v>
      </c>
      <c r="U3579" s="57" t="str">
        <f>MID(Tabla1[[#This Row],[Aplicación]],9,4)</f>
        <v>1621</v>
      </c>
      <c r="V3579" s="54" t="str">
        <f>VLOOKUP(Tabla1[[#This Row],[PROGRAMA]],Hoja1!A:B,2,FALSE)</f>
        <v>1621. Recogida de residuos</v>
      </c>
      <c r="W3579" s="57" t="str">
        <f>MID(Tabla1[[#This Row],[Aplicación]],14,2)</f>
        <v>21</v>
      </c>
      <c r="X3579" s="57" t="str">
        <f>MID(Tabla1[[#This Row],[Aplicación]],14,6)</f>
        <v>214</v>
      </c>
    </row>
    <row r="3580" spans="1:24" x14ac:dyDescent="0.25">
      <c r="A3580" s="60">
        <v>220240016417</v>
      </c>
      <c r="B3580" s="43" t="s">
        <v>702</v>
      </c>
      <c r="C3580" s="61">
        <v>45426</v>
      </c>
      <c r="D3580" s="60">
        <v>22024000440</v>
      </c>
      <c r="E3580" s="43" t="s">
        <v>1425</v>
      </c>
      <c r="F3580" s="62">
        <v>1183.57</v>
      </c>
      <c r="G3580" s="43" t="s">
        <v>797</v>
      </c>
      <c r="H3580" s="43" t="s">
        <v>4015</v>
      </c>
      <c r="I3580" s="69" t="s">
        <v>2934</v>
      </c>
      <c r="J3580" s="43" t="s">
        <v>798</v>
      </c>
      <c r="K3580" s="43" t="s">
        <v>398</v>
      </c>
      <c r="L3580" s="43" t="s">
        <v>399</v>
      </c>
      <c r="M3580" s="43" t="s">
        <v>395</v>
      </c>
      <c r="N3580" s="43" t="s">
        <v>396</v>
      </c>
      <c r="O3580" s="68" t="s">
        <v>325</v>
      </c>
      <c r="P3580" s="68" t="s">
        <v>2931</v>
      </c>
      <c r="Q3580" s="57" t="s">
        <v>2932</v>
      </c>
      <c r="R3580" s="35" t="s">
        <v>265</v>
      </c>
      <c r="S3580" s="57" t="str">
        <f>MID(Tabla1[[#This Row],[Aplicación]],6,2)</f>
        <v>11</v>
      </c>
      <c r="T3580" s="54" t="str">
        <f>VLOOKUP(Tabla1[[#This Row],[AREA]],Hoja1!A:B,2,FALSE)</f>
        <v>11. Salud pública y seguridad ciudadana</v>
      </c>
      <c r="U3580" s="57" t="str">
        <f>MID(Tabla1[[#This Row],[Aplicación]],9,4)</f>
        <v>1621</v>
      </c>
      <c r="V3580" s="54" t="str">
        <f>VLOOKUP(Tabla1[[#This Row],[PROGRAMA]],Hoja1!A:B,2,FALSE)</f>
        <v>1621. Recogida de residuos</v>
      </c>
      <c r="W3580" s="57" t="str">
        <f>MID(Tabla1[[#This Row],[Aplicación]],14,2)</f>
        <v>21</v>
      </c>
      <c r="X3580" s="57" t="str">
        <f>MID(Tabla1[[#This Row],[Aplicación]],14,6)</f>
        <v>214</v>
      </c>
    </row>
    <row r="3581" spans="1:24" x14ac:dyDescent="0.25">
      <c r="A3581" s="60">
        <v>220240016419</v>
      </c>
      <c r="B3581" s="43" t="s">
        <v>702</v>
      </c>
      <c r="C3581" s="61">
        <v>45426</v>
      </c>
      <c r="D3581" s="60">
        <v>22024000440</v>
      </c>
      <c r="E3581" s="43" t="s">
        <v>1425</v>
      </c>
      <c r="F3581" s="62">
        <v>1259.55</v>
      </c>
      <c r="G3581" s="43" t="s">
        <v>797</v>
      </c>
      <c r="H3581" s="43" t="s">
        <v>4016</v>
      </c>
      <c r="I3581" s="69" t="s">
        <v>2934</v>
      </c>
      <c r="J3581" s="43" t="s">
        <v>798</v>
      </c>
      <c r="K3581" s="43" t="s">
        <v>398</v>
      </c>
      <c r="L3581" s="43" t="s">
        <v>399</v>
      </c>
      <c r="M3581" s="43" t="s">
        <v>395</v>
      </c>
      <c r="N3581" s="43" t="s">
        <v>396</v>
      </c>
      <c r="O3581" s="68" t="s">
        <v>325</v>
      </c>
      <c r="P3581" s="68" t="s">
        <v>2931</v>
      </c>
      <c r="Q3581" s="57" t="s">
        <v>2932</v>
      </c>
      <c r="R3581" s="35" t="s">
        <v>265</v>
      </c>
      <c r="S3581" s="57" t="str">
        <f>MID(Tabla1[[#This Row],[Aplicación]],6,2)</f>
        <v>11</v>
      </c>
      <c r="T3581" s="54" t="str">
        <f>VLOOKUP(Tabla1[[#This Row],[AREA]],Hoja1!A:B,2,FALSE)</f>
        <v>11. Salud pública y seguridad ciudadana</v>
      </c>
      <c r="U3581" s="57" t="str">
        <f>MID(Tabla1[[#This Row],[Aplicación]],9,4)</f>
        <v>1621</v>
      </c>
      <c r="V3581" s="54" t="str">
        <f>VLOOKUP(Tabla1[[#This Row],[PROGRAMA]],Hoja1!A:B,2,FALSE)</f>
        <v>1621. Recogida de residuos</v>
      </c>
      <c r="W3581" s="57" t="str">
        <f>MID(Tabla1[[#This Row],[Aplicación]],14,2)</f>
        <v>21</v>
      </c>
      <c r="X3581" s="57" t="str">
        <f>MID(Tabla1[[#This Row],[Aplicación]],14,6)</f>
        <v>214</v>
      </c>
    </row>
    <row r="3582" spans="1:24" x14ac:dyDescent="0.25">
      <c r="A3582" s="60">
        <v>220240016442</v>
      </c>
      <c r="B3582" s="43" t="s">
        <v>702</v>
      </c>
      <c r="C3582" s="61">
        <v>45426</v>
      </c>
      <c r="D3582" s="60">
        <v>22024000440</v>
      </c>
      <c r="E3582" s="43" t="s">
        <v>1425</v>
      </c>
      <c r="F3582" s="62">
        <v>1825.5</v>
      </c>
      <c r="G3582" s="43" t="s">
        <v>797</v>
      </c>
      <c r="H3582" s="43" t="s">
        <v>4017</v>
      </c>
      <c r="I3582" s="69" t="s">
        <v>2934</v>
      </c>
      <c r="J3582" s="43" t="s">
        <v>798</v>
      </c>
      <c r="K3582" s="43" t="s">
        <v>398</v>
      </c>
      <c r="L3582" s="43" t="s">
        <v>399</v>
      </c>
      <c r="M3582" s="43" t="s">
        <v>395</v>
      </c>
      <c r="N3582" s="43" t="s">
        <v>396</v>
      </c>
      <c r="O3582" s="68" t="s">
        <v>325</v>
      </c>
      <c r="P3582" s="68" t="s">
        <v>2931</v>
      </c>
      <c r="Q3582" s="57" t="s">
        <v>2932</v>
      </c>
      <c r="R3582" s="35" t="s">
        <v>265</v>
      </c>
      <c r="S3582" s="57" t="str">
        <f>MID(Tabla1[[#This Row],[Aplicación]],6,2)</f>
        <v>11</v>
      </c>
      <c r="T3582" s="54" t="str">
        <f>VLOOKUP(Tabla1[[#This Row],[AREA]],Hoja1!A:B,2,FALSE)</f>
        <v>11. Salud pública y seguridad ciudadana</v>
      </c>
      <c r="U3582" s="57" t="str">
        <f>MID(Tabla1[[#This Row],[Aplicación]],9,4)</f>
        <v>1621</v>
      </c>
      <c r="V3582" s="54" t="str">
        <f>VLOOKUP(Tabla1[[#This Row],[PROGRAMA]],Hoja1!A:B,2,FALSE)</f>
        <v>1621. Recogida de residuos</v>
      </c>
      <c r="W3582" s="57" t="str">
        <f>MID(Tabla1[[#This Row],[Aplicación]],14,2)</f>
        <v>21</v>
      </c>
      <c r="X3582" s="57" t="str">
        <f>MID(Tabla1[[#This Row],[Aplicación]],14,6)</f>
        <v>214</v>
      </c>
    </row>
    <row r="3583" spans="1:24" x14ac:dyDescent="0.25">
      <c r="A3583" s="60">
        <v>220240016482</v>
      </c>
      <c r="B3583" s="43" t="s">
        <v>702</v>
      </c>
      <c r="C3583" s="61">
        <v>45426</v>
      </c>
      <c r="D3583" s="60">
        <v>22024000440</v>
      </c>
      <c r="E3583" s="43" t="s">
        <v>1425</v>
      </c>
      <c r="F3583" s="62">
        <v>136.25</v>
      </c>
      <c r="G3583" s="43" t="s">
        <v>801</v>
      </c>
      <c r="H3583" s="43" t="s">
        <v>4029</v>
      </c>
      <c r="I3583" s="69" t="s">
        <v>2934</v>
      </c>
      <c r="J3583" s="43" t="s">
        <v>398</v>
      </c>
      <c r="K3583" s="43" t="s">
        <v>398</v>
      </c>
      <c r="L3583" s="43" t="s">
        <v>399</v>
      </c>
      <c r="M3583" s="43" t="s">
        <v>395</v>
      </c>
      <c r="N3583" s="43" t="s">
        <v>396</v>
      </c>
      <c r="O3583" s="68" t="s">
        <v>325</v>
      </c>
      <c r="P3583" s="68" t="s">
        <v>2931</v>
      </c>
      <c r="Q3583" s="57" t="s">
        <v>2932</v>
      </c>
      <c r="R3583" s="35" t="s">
        <v>265</v>
      </c>
      <c r="S3583" s="57" t="str">
        <f>MID(Tabla1[[#This Row],[Aplicación]],6,2)</f>
        <v>11</v>
      </c>
      <c r="T3583" s="54" t="str">
        <f>VLOOKUP(Tabla1[[#This Row],[AREA]],Hoja1!A:B,2,FALSE)</f>
        <v>11. Salud pública y seguridad ciudadana</v>
      </c>
      <c r="U3583" s="57" t="str">
        <f>MID(Tabla1[[#This Row],[Aplicación]],9,4)</f>
        <v>1621</v>
      </c>
      <c r="V3583" s="54" t="str">
        <f>VLOOKUP(Tabla1[[#This Row],[PROGRAMA]],Hoja1!A:B,2,FALSE)</f>
        <v>1621. Recogida de residuos</v>
      </c>
      <c r="W3583" s="57" t="str">
        <f>MID(Tabla1[[#This Row],[Aplicación]],14,2)</f>
        <v>21</v>
      </c>
      <c r="X3583" s="57" t="str">
        <f>MID(Tabla1[[#This Row],[Aplicación]],14,6)</f>
        <v>214</v>
      </c>
    </row>
    <row r="3584" spans="1:24" x14ac:dyDescent="0.25">
      <c r="A3584" s="60">
        <v>220240016484</v>
      </c>
      <c r="B3584" s="43" t="s">
        <v>702</v>
      </c>
      <c r="C3584" s="61">
        <v>45426</v>
      </c>
      <c r="D3584" s="60">
        <v>22024000440</v>
      </c>
      <c r="E3584" s="43" t="s">
        <v>1425</v>
      </c>
      <c r="F3584" s="62">
        <v>132.97</v>
      </c>
      <c r="G3584" s="43" t="s">
        <v>801</v>
      </c>
      <c r="H3584" s="43" t="s">
        <v>4030</v>
      </c>
      <c r="I3584" s="69" t="s">
        <v>2934</v>
      </c>
      <c r="J3584" s="43" t="s">
        <v>398</v>
      </c>
      <c r="K3584" s="43" t="s">
        <v>398</v>
      </c>
      <c r="L3584" s="43" t="s">
        <v>399</v>
      </c>
      <c r="M3584" s="43" t="s">
        <v>395</v>
      </c>
      <c r="N3584" s="43" t="s">
        <v>396</v>
      </c>
      <c r="O3584" s="68" t="s">
        <v>325</v>
      </c>
      <c r="P3584" s="68" t="s">
        <v>2931</v>
      </c>
      <c r="Q3584" s="57" t="s">
        <v>2932</v>
      </c>
      <c r="R3584" s="35" t="s">
        <v>265</v>
      </c>
      <c r="S3584" s="57" t="str">
        <f>MID(Tabla1[[#This Row],[Aplicación]],6,2)</f>
        <v>11</v>
      </c>
      <c r="T3584" s="54" t="str">
        <f>VLOOKUP(Tabla1[[#This Row],[AREA]],Hoja1!A:B,2,FALSE)</f>
        <v>11. Salud pública y seguridad ciudadana</v>
      </c>
      <c r="U3584" s="57" t="str">
        <f>MID(Tabla1[[#This Row],[Aplicación]],9,4)</f>
        <v>1621</v>
      </c>
      <c r="V3584" s="54" t="str">
        <f>VLOOKUP(Tabla1[[#This Row],[PROGRAMA]],Hoja1!A:B,2,FALSE)</f>
        <v>1621. Recogida de residuos</v>
      </c>
      <c r="W3584" s="57" t="str">
        <f>MID(Tabla1[[#This Row],[Aplicación]],14,2)</f>
        <v>21</v>
      </c>
      <c r="X3584" s="57" t="str">
        <f>MID(Tabla1[[#This Row],[Aplicación]],14,6)</f>
        <v>214</v>
      </c>
    </row>
    <row r="3585" spans="1:24" x14ac:dyDescent="0.25">
      <c r="A3585" s="60">
        <v>220240016486</v>
      </c>
      <c r="B3585" s="43" t="s">
        <v>702</v>
      </c>
      <c r="C3585" s="61">
        <v>45426</v>
      </c>
      <c r="D3585" s="60">
        <v>22024000440</v>
      </c>
      <c r="E3585" s="43" t="s">
        <v>1425</v>
      </c>
      <c r="F3585" s="62">
        <v>1572.31</v>
      </c>
      <c r="G3585" s="43" t="s">
        <v>801</v>
      </c>
      <c r="H3585" s="43" t="s">
        <v>4031</v>
      </c>
      <c r="I3585" s="69" t="s">
        <v>2934</v>
      </c>
      <c r="J3585" s="43" t="s">
        <v>398</v>
      </c>
      <c r="K3585" s="43" t="s">
        <v>398</v>
      </c>
      <c r="L3585" s="43" t="s">
        <v>399</v>
      </c>
      <c r="M3585" s="43" t="s">
        <v>395</v>
      </c>
      <c r="N3585" s="43" t="s">
        <v>396</v>
      </c>
      <c r="O3585" s="68" t="s">
        <v>325</v>
      </c>
      <c r="P3585" s="68" t="s">
        <v>2931</v>
      </c>
      <c r="Q3585" s="57" t="s">
        <v>2932</v>
      </c>
      <c r="R3585" s="35" t="s">
        <v>265</v>
      </c>
      <c r="S3585" s="57" t="str">
        <f>MID(Tabla1[[#This Row],[Aplicación]],6,2)</f>
        <v>11</v>
      </c>
      <c r="T3585" s="54" t="str">
        <f>VLOOKUP(Tabla1[[#This Row],[AREA]],Hoja1!A:B,2,FALSE)</f>
        <v>11. Salud pública y seguridad ciudadana</v>
      </c>
      <c r="U3585" s="57" t="str">
        <f>MID(Tabla1[[#This Row],[Aplicación]],9,4)</f>
        <v>1621</v>
      </c>
      <c r="V3585" s="54" t="str">
        <f>VLOOKUP(Tabla1[[#This Row],[PROGRAMA]],Hoja1!A:B,2,FALSE)</f>
        <v>1621. Recogida de residuos</v>
      </c>
      <c r="W3585" s="57" t="str">
        <f>MID(Tabla1[[#This Row],[Aplicación]],14,2)</f>
        <v>21</v>
      </c>
      <c r="X3585" s="57" t="str">
        <f>MID(Tabla1[[#This Row],[Aplicación]],14,6)</f>
        <v>214</v>
      </c>
    </row>
    <row r="3586" spans="1:24" x14ac:dyDescent="0.25">
      <c r="A3586" s="60">
        <v>220240016512</v>
      </c>
      <c r="B3586" s="43" t="s">
        <v>702</v>
      </c>
      <c r="C3586" s="61">
        <v>45426</v>
      </c>
      <c r="D3586" s="60">
        <v>22024000440</v>
      </c>
      <c r="E3586" s="43" t="s">
        <v>1425</v>
      </c>
      <c r="F3586" s="62">
        <v>965.14</v>
      </c>
      <c r="G3586" s="43" t="s">
        <v>801</v>
      </c>
      <c r="H3586" s="43" t="s">
        <v>4032</v>
      </c>
      <c r="I3586" s="69" t="s">
        <v>2934</v>
      </c>
      <c r="J3586" s="43" t="s">
        <v>398</v>
      </c>
      <c r="K3586" s="43" t="s">
        <v>398</v>
      </c>
      <c r="L3586" s="43" t="s">
        <v>399</v>
      </c>
      <c r="M3586" s="43" t="s">
        <v>395</v>
      </c>
      <c r="N3586" s="43" t="s">
        <v>396</v>
      </c>
      <c r="O3586" s="68" t="s">
        <v>325</v>
      </c>
      <c r="P3586" s="68" t="s">
        <v>2931</v>
      </c>
      <c r="Q3586" s="57" t="s">
        <v>2932</v>
      </c>
      <c r="R3586" s="35" t="s">
        <v>265</v>
      </c>
      <c r="S3586" s="57" t="str">
        <f>MID(Tabla1[[#This Row],[Aplicación]],6,2)</f>
        <v>11</v>
      </c>
      <c r="T3586" s="54" t="str">
        <f>VLOOKUP(Tabla1[[#This Row],[AREA]],Hoja1!A:B,2,FALSE)</f>
        <v>11. Salud pública y seguridad ciudadana</v>
      </c>
      <c r="U3586" s="57" t="str">
        <f>MID(Tabla1[[#This Row],[Aplicación]],9,4)</f>
        <v>1621</v>
      </c>
      <c r="V3586" s="54" t="str">
        <f>VLOOKUP(Tabla1[[#This Row],[PROGRAMA]],Hoja1!A:B,2,FALSE)</f>
        <v>1621. Recogida de residuos</v>
      </c>
      <c r="W3586" s="57" t="str">
        <f>MID(Tabla1[[#This Row],[Aplicación]],14,2)</f>
        <v>21</v>
      </c>
      <c r="X3586" s="57" t="str">
        <f>MID(Tabla1[[#This Row],[Aplicación]],14,6)</f>
        <v>214</v>
      </c>
    </row>
    <row r="3587" spans="1:24" x14ac:dyDescent="0.25">
      <c r="A3587" s="60">
        <v>220240016446</v>
      </c>
      <c r="B3587" s="43" t="s">
        <v>702</v>
      </c>
      <c r="C3587" s="61">
        <v>45426</v>
      </c>
      <c r="D3587" s="60">
        <v>22024000441</v>
      </c>
      <c r="E3587" s="43" t="s">
        <v>1425</v>
      </c>
      <c r="F3587" s="62">
        <v>696.52</v>
      </c>
      <c r="G3587" s="43" t="s">
        <v>745</v>
      </c>
      <c r="H3587" s="43" t="s">
        <v>4034</v>
      </c>
      <c r="I3587" s="69" t="s">
        <v>2934</v>
      </c>
      <c r="J3587" s="43" t="s">
        <v>398</v>
      </c>
      <c r="K3587" s="43" t="s">
        <v>398</v>
      </c>
      <c r="L3587" s="43" t="s">
        <v>413</v>
      </c>
      <c r="M3587" s="43" t="s">
        <v>395</v>
      </c>
      <c r="N3587" s="43" t="s">
        <v>396</v>
      </c>
      <c r="O3587" s="68" t="s">
        <v>325</v>
      </c>
      <c r="P3587" s="68" t="s">
        <v>2931</v>
      </c>
      <c r="Q3587" s="57" t="s">
        <v>2932</v>
      </c>
      <c r="R3587" s="35" t="s">
        <v>265</v>
      </c>
      <c r="S3587" s="57" t="str">
        <f>MID(Tabla1[[#This Row],[Aplicación]],6,2)</f>
        <v>11</v>
      </c>
      <c r="T3587" s="54" t="str">
        <f>VLOOKUP(Tabla1[[#This Row],[AREA]],Hoja1!A:B,2,FALSE)</f>
        <v>11. Salud pública y seguridad ciudadana</v>
      </c>
      <c r="U3587" s="57" t="str">
        <f>MID(Tabla1[[#This Row],[Aplicación]],9,4)</f>
        <v>1621</v>
      </c>
      <c r="V3587" s="54" t="str">
        <f>VLOOKUP(Tabla1[[#This Row],[PROGRAMA]],Hoja1!A:B,2,FALSE)</f>
        <v>1621. Recogida de residuos</v>
      </c>
      <c r="W3587" s="57" t="str">
        <f>MID(Tabla1[[#This Row],[Aplicación]],14,2)</f>
        <v>21</v>
      </c>
      <c r="X3587" s="57" t="str">
        <f>MID(Tabla1[[#This Row],[Aplicación]],14,6)</f>
        <v>214</v>
      </c>
    </row>
    <row r="3588" spans="1:24" x14ac:dyDescent="0.25">
      <c r="A3588" s="60">
        <v>220240016591</v>
      </c>
      <c r="B3588" s="43" t="s">
        <v>702</v>
      </c>
      <c r="C3588" s="61">
        <v>45426</v>
      </c>
      <c r="D3588" s="60">
        <v>22024000441</v>
      </c>
      <c r="E3588" s="43" t="s">
        <v>1425</v>
      </c>
      <c r="F3588" s="62">
        <v>721.98</v>
      </c>
      <c r="G3588" s="43" t="s">
        <v>745</v>
      </c>
      <c r="H3588" s="43" t="s">
        <v>4035</v>
      </c>
      <c r="I3588" s="69" t="s">
        <v>2934</v>
      </c>
      <c r="J3588" s="43" t="s">
        <v>398</v>
      </c>
      <c r="K3588" s="43" t="s">
        <v>398</v>
      </c>
      <c r="L3588" s="43" t="s">
        <v>413</v>
      </c>
      <c r="M3588" s="43" t="s">
        <v>395</v>
      </c>
      <c r="N3588" s="43" t="s">
        <v>396</v>
      </c>
      <c r="O3588" s="68" t="s">
        <v>325</v>
      </c>
      <c r="P3588" s="68" t="s">
        <v>2931</v>
      </c>
      <c r="Q3588" s="57" t="s">
        <v>2932</v>
      </c>
      <c r="R3588" s="35" t="s">
        <v>265</v>
      </c>
      <c r="S3588" s="57" t="str">
        <f>MID(Tabla1[[#This Row],[Aplicación]],6,2)</f>
        <v>11</v>
      </c>
      <c r="T3588" s="54" t="str">
        <f>VLOOKUP(Tabla1[[#This Row],[AREA]],Hoja1!A:B,2,FALSE)</f>
        <v>11. Salud pública y seguridad ciudadana</v>
      </c>
      <c r="U3588" s="57" t="str">
        <f>MID(Tabla1[[#This Row],[Aplicación]],9,4)</f>
        <v>1621</v>
      </c>
      <c r="V3588" s="54" t="str">
        <f>VLOOKUP(Tabla1[[#This Row],[PROGRAMA]],Hoja1!A:B,2,FALSE)</f>
        <v>1621. Recogida de residuos</v>
      </c>
      <c r="W3588" s="57" t="str">
        <f>MID(Tabla1[[#This Row],[Aplicación]],14,2)</f>
        <v>21</v>
      </c>
      <c r="X3588" s="57" t="str">
        <f>MID(Tabla1[[#This Row],[Aplicación]],14,6)</f>
        <v>214</v>
      </c>
    </row>
    <row r="3589" spans="1:24" x14ac:dyDescent="0.25">
      <c r="A3589" s="60">
        <v>220240016611</v>
      </c>
      <c r="B3589" s="43" t="s">
        <v>702</v>
      </c>
      <c r="C3589" s="61">
        <v>45426</v>
      </c>
      <c r="D3589" s="60">
        <v>22024000441</v>
      </c>
      <c r="E3589" s="43" t="s">
        <v>1425</v>
      </c>
      <c r="F3589" s="62">
        <v>4687.25</v>
      </c>
      <c r="G3589" s="43" t="s">
        <v>812</v>
      </c>
      <c r="H3589" s="43" t="s">
        <v>4038</v>
      </c>
      <c r="I3589" s="69" t="s">
        <v>2934</v>
      </c>
      <c r="J3589" s="43" t="s">
        <v>398</v>
      </c>
      <c r="K3589" s="43" t="s">
        <v>398</v>
      </c>
      <c r="L3589" s="43" t="s">
        <v>413</v>
      </c>
      <c r="M3589" s="43" t="s">
        <v>395</v>
      </c>
      <c r="N3589" s="43" t="s">
        <v>396</v>
      </c>
      <c r="O3589" s="68" t="s">
        <v>325</v>
      </c>
      <c r="P3589" s="68" t="s">
        <v>2931</v>
      </c>
      <c r="Q3589" s="57" t="s">
        <v>2932</v>
      </c>
      <c r="R3589" s="35" t="s">
        <v>265</v>
      </c>
      <c r="S3589" s="57" t="str">
        <f>MID(Tabla1[[#This Row],[Aplicación]],6,2)</f>
        <v>11</v>
      </c>
      <c r="T3589" s="54" t="str">
        <f>VLOOKUP(Tabla1[[#This Row],[AREA]],Hoja1!A:B,2,FALSE)</f>
        <v>11. Salud pública y seguridad ciudadana</v>
      </c>
      <c r="U3589" s="57" t="str">
        <f>MID(Tabla1[[#This Row],[Aplicación]],9,4)</f>
        <v>1621</v>
      </c>
      <c r="V3589" s="54" t="str">
        <f>VLOOKUP(Tabla1[[#This Row],[PROGRAMA]],Hoja1!A:B,2,FALSE)</f>
        <v>1621. Recogida de residuos</v>
      </c>
      <c r="W3589" s="57" t="str">
        <f>MID(Tabla1[[#This Row],[Aplicación]],14,2)</f>
        <v>21</v>
      </c>
      <c r="X3589" s="57" t="str">
        <f>MID(Tabla1[[#This Row],[Aplicación]],14,6)</f>
        <v>214</v>
      </c>
    </row>
    <row r="3590" spans="1:24" x14ac:dyDescent="0.25">
      <c r="A3590" s="60">
        <v>220240016593</v>
      </c>
      <c r="B3590" s="43" t="s">
        <v>702</v>
      </c>
      <c r="C3590" s="61">
        <v>45426</v>
      </c>
      <c r="D3590" s="60">
        <v>22024000441</v>
      </c>
      <c r="E3590" s="43" t="s">
        <v>1425</v>
      </c>
      <c r="F3590" s="62">
        <v>163.72999999999999</v>
      </c>
      <c r="G3590" s="43" t="s">
        <v>816</v>
      </c>
      <c r="H3590" s="43" t="s">
        <v>4044</v>
      </c>
      <c r="I3590" s="69" t="s">
        <v>2934</v>
      </c>
      <c r="J3590" s="43" t="s">
        <v>398</v>
      </c>
      <c r="K3590" s="43" t="s">
        <v>398</v>
      </c>
      <c r="L3590" s="43" t="s">
        <v>413</v>
      </c>
      <c r="M3590" s="43" t="s">
        <v>395</v>
      </c>
      <c r="N3590" s="43" t="s">
        <v>396</v>
      </c>
      <c r="O3590" s="68" t="s">
        <v>325</v>
      </c>
      <c r="P3590" s="68" t="s">
        <v>2931</v>
      </c>
      <c r="Q3590" s="57" t="s">
        <v>2932</v>
      </c>
      <c r="R3590" s="35" t="s">
        <v>265</v>
      </c>
      <c r="S3590" s="57" t="str">
        <f>MID(Tabla1[[#This Row],[Aplicación]],6,2)</f>
        <v>11</v>
      </c>
      <c r="T3590" s="54" t="str">
        <f>VLOOKUP(Tabla1[[#This Row],[AREA]],Hoja1!A:B,2,FALSE)</f>
        <v>11. Salud pública y seguridad ciudadana</v>
      </c>
      <c r="U3590" s="57" t="str">
        <f>MID(Tabla1[[#This Row],[Aplicación]],9,4)</f>
        <v>1621</v>
      </c>
      <c r="V3590" s="54" t="str">
        <f>VLOOKUP(Tabla1[[#This Row],[PROGRAMA]],Hoja1!A:B,2,FALSE)</f>
        <v>1621. Recogida de residuos</v>
      </c>
      <c r="W3590" s="57" t="str">
        <f>MID(Tabla1[[#This Row],[Aplicación]],14,2)</f>
        <v>21</v>
      </c>
      <c r="X3590" s="57" t="str">
        <f>MID(Tabla1[[#This Row],[Aplicación]],14,6)</f>
        <v>214</v>
      </c>
    </row>
    <row r="3591" spans="1:24" x14ac:dyDescent="0.25">
      <c r="A3591" s="60">
        <v>220240016456</v>
      </c>
      <c r="B3591" s="43" t="s">
        <v>702</v>
      </c>
      <c r="C3591" s="61">
        <v>45426</v>
      </c>
      <c r="D3591" s="60">
        <v>22024000441</v>
      </c>
      <c r="E3591" s="43" t="s">
        <v>1425</v>
      </c>
      <c r="F3591" s="62">
        <v>82.28</v>
      </c>
      <c r="G3591" s="43" t="s">
        <v>1010</v>
      </c>
      <c r="H3591" s="43" t="s">
        <v>4045</v>
      </c>
      <c r="I3591" s="69" t="s">
        <v>2934</v>
      </c>
      <c r="J3591" s="43" t="s">
        <v>398</v>
      </c>
      <c r="K3591" s="43" t="s">
        <v>398</v>
      </c>
      <c r="L3591" s="43" t="s">
        <v>413</v>
      </c>
      <c r="M3591" s="43" t="s">
        <v>395</v>
      </c>
      <c r="N3591" s="43" t="s">
        <v>396</v>
      </c>
      <c r="O3591" s="68" t="s">
        <v>325</v>
      </c>
      <c r="P3591" s="68" t="s">
        <v>2931</v>
      </c>
      <c r="Q3591" s="57" t="s">
        <v>2932</v>
      </c>
      <c r="R3591" s="35" t="s">
        <v>265</v>
      </c>
      <c r="S3591" s="57" t="str">
        <f>MID(Tabla1[[#This Row],[Aplicación]],6,2)</f>
        <v>11</v>
      </c>
      <c r="T3591" s="54" t="str">
        <f>VLOOKUP(Tabla1[[#This Row],[AREA]],Hoja1!A:B,2,FALSE)</f>
        <v>11. Salud pública y seguridad ciudadana</v>
      </c>
      <c r="U3591" s="57" t="str">
        <f>MID(Tabla1[[#This Row],[Aplicación]],9,4)</f>
        <v>1621</v>
      </c>
      <c r="V3591" s="54" t="str">
        <f>VLOOKUP(Tabla1[[#This Row],[PROGRAMA]],Hoja1!A:B,2,FALSE)</f>
        <v>1621. Recogida de residuos</v>
      </c>
      <c r="W3591" s="57" t="str">
        <f>MID(Tabla1[[#This Row],[Aplicación]],14,2)</f>
        <v>21</v>
      </c>
      <c r="X3591" s="57" t="str">
        <f>MID(Tabla1[[#This Row],[Aplicación]],14,6)</f>
        <v>214</v>
      </c>
    </row>
    <row r="3592" spans="1:24" x14ac:dyDescent="0.25">
      <c r="A3592" s="60">
        <v>220240016613</v>
      </c>
      <c r="B3592" s="43" t="s">
        <v>702</v>
      </c>
      <c r="C3592" s="61">
        <v>45426</v>
      </c>
      <c r="D3592" s="60">
        <v>22024000441</v>
      </c>
      <c r="E3592" s="43" t="s">
        <v>1425</v>
      </c>
      <c r="F3592" s="62">
        <v>693.33</v>
      </c>
      <c r="G3592" s="43" t="s">
        <v>1010</v>
      </c>
      <c r="H3592" s="43" t="s">
        <v>4046</v>
      </c>
      <c r="I3592" s="69" t="s">
        <v>2934</v>
      </c>
      <c r="J3592" s="43" t="s">
        <v>398</v>
      </c>
      <c r="K3592" s="43" t="s">
        <v>398</v>
      </c>
      <c r="L3592" s="43" t="s">
        <v>413</v>
      </c>
      <c r="M3592" s="43" t="s">
        <v>395</v>
      </c>
      <c r="N3592" s="43" t="s">
        <v>396</v>
      </c>
      <c r="O3592" s="68" t="s">
        <v>325</v>
      </c>
      <c r="P3592" s="68" t="s">
        <v>2931</v>
      </c>
      <c r="Q3592" s="57" t="s">
        <v>2932</v>
      </c>
      <c r="R3592" s="35" t="s">
        <v>265</v>
      </c>
      <c r="S3592" s="57" t="str">
        <f>MID(Tabla1[[#This Row],[Aplicación]],6,2)</f>
        <v>11</v>
      </c>
      <c r="T3592" s="54" t="str">
        <f>VLOOKUP(Tabla1[[#This Row],[AREA]],Hoja1!A:B,2,FALSE)</f>
        <v>11. Salud pública y seguridad ciudadana</v>
      </c>
      <c r="U3592" s="57" t="str">
        <f>MID(Tabla1[[#This Row],[Aplicación]],9,4)</f>
        <v>1621</v>
      </c>
      <c r="V3592" s="54" t="str">
        <f>VLOOKUP(Tabla1[[#This Row],[PROGRAMA]],Hoja1!A:B,2,FALSE)</f>
        <v>1621. Recogida de residuos</v>
      </c>
      <c r="W3592" s="57" t="str">
        <f>MID(Tabla1[[#This Row],[Aplicación]],14,2)</f>
        <v>21</v>
      </c>
      <c r="X3592" s="57" t="str">
        <f>MID(Tabla1[[#This Row],[Aplicación]],14,6)</f>
        <v>214</v>
      </c>
    </row>
    <row r="3593" spans="1:24" x14ac:dyDescent="0.25">
      <c r="A3593" s="60">
        <v>220240016480</v>
      </c>
      <c r="B3593" s="43" t="s">
        <v>702</v>
      </c>
      <c r="C3593" s="61">
        <v>45426</v>
      </c>
      <c r="D3593" s="60">
        <v>22024000441</v>
      </c>
      <c r="E3593" s="43" t="s">
        <v>1425</v>
      </c>
      <c r="F3593" s="62">
        <v>4656.7299999999996</v>
      </c>
      <c r="G3593" s="43" t="s">
        <v>84</v>
      </c>
      <c r="H3593" s="43" t="s">
        <v>4050</v>
      </c>
      <c r="I3593" s="69" t="s">
        <v>2934</v>
      </c>
      <c r="J3593" s="43" t="s">
        <v>398</v>
      </c>
      <c r="K3593" s="43" t="s">
        <v>398</v>
      </c>
      <c r="L3593" s="43" t="s">
        <v>413</v>
      </c>
      <c r="M3593" s="43" t="s">
        <v>395</v>
      </c>
      <c r="N3593" s="43" t="s">
        <v>396</v>
      </c>
      <c r="O3593" s="68" t="s">
        <v>325</v>
      </c>
      <c r="P3593" s="68" t="s">
        <v>2931</v>
      </c>
      <c r="Q3593" s="57" t="s">
        <v>2932</v>
      </c>
      <c r="R3593" s="35" t="s">
        <v>265</v>
      </c>
      <c r="S3593" s="57" t="str">
        <f>MID(Tabla1[[#This Row],[Aplicación]],6,2)</f>
        <v>11</v>
      </c>
      <c r="T3593" s="54" t="str">
        <f>VLOOKUP(Tabla1[[#This Row],[AREA]],Hoja1!A:B,2,FALSE)</f>
        <v>11. Salud pública y seguridad ciudadana</v>
      </c>
      <c r="U3593" s="57" t="str">
        <f>MID(Tabla1[[#This Row],[Aplicación]],9,4)</f>
        <v>1621</v>
      </c>
      <c r="V3593" s="54" t="str">
        <f>VLOOKUP(Tabla1[[#This Row],[PROGRAMA]],Hoja1!A:B,2,FALSE)</f>
        <v>1621. Recogida de residuos</v>
      </c>
      <c r="W3593" s="57" t="str">
        <f>MID(Tabla1[[#This Row],[Aplicación]],14,2)</f>
        <v>21</v>
      </c>
      <c r="X3593" s="57" t="str">
        <f>MID(Tabla1[[#This Row],[Aplicación]],14,6)</f>
        <v>214</v>
      </c>
    </row>
    <row r="3594" spans="1:24" x14ac:dyDescent="0.25">
      <c r="A3594" s="60">
        <v>220240016510</v>
      </c>
      <c r="B3594" s="43" t="s">
        <v>702</v>
      </c>
      <c r="C3594" s="61">
        <v>45426</v>
      </c>
      <c r="D3594" s="60">
        <v>22024000440</v>
      </c>
      <c r="E3594" s="43" t="s">
        <v>1425</v>
      </c>
      <c r="F3594" s="62">
        <v>2583.65</v>
      </c>
      <c r="G3594" s="43" t="s">
        <v>2997</v>
      </c>
      <c r="H3594" s="43" t="s">
        <v>4051</v>
      </c>
      <c r="I3594" s="69" t="s">
        <v>2934</v>
      </c>
      <c r="J3594" s="43" t="s">
        <v>398</v>
      </c>
      <c r="K3594" s="43" t="s">
        <v>398</v>
      </c>
      <c r="L3594" s="43" t="s">
        <v>399</v>
      </c>
      <c r="M3594" s="43" t="s">
        <v>395</v>
      </c>
      <c r="N3594" s="43" t="s">
        <v>396</v>
      </c>
      <c r="O3594" s="68" t="s">
        <v>325</v>
      </c>
      <c r="P3594" s="68" t="s">
        <v>2931</v>
      </c>
      <c r="Q3594" s="57" t="s">
        <v>2932</v>
      </c>
      <c r="R3594" s="35" t="s">
        <v>265</v>
      </c>
      <c r="S3594" s="57" t="str">
        <f>MID(Tabla1[[#This Row],[Aplicación]],6,2)</f>
        <v>11</v>
      </c>
      <c r="T3594" s="54" t="str">
        <f>VLOOKUP(Tabla1[[#This Row],[AREA]],Hoja1!A:B,2,FALSE)</f>
        <v>11. Salud pública y seguridad ciudadana</v>
      </c>
      <c r="U3594" s="57" t="str">
        <f>MID(Tabla1[[#This Row],[Aplicación]],9,4)</f>
        <v>1621</v>
      </c>
      <c r="V3594" s="54" t="str">
        <f>VLOOKUP(Tabla1[[#This Row],[PROGRAMA]],Hoja1!A:B,2,FALSE)</f>
        <v>1621. Recogida de residuos</v>
      </c>
      <c r="W3594" s="57" t="str">
        <f>MID(Tabla1[[#This Row],[Aplicación]],14,2)</f>
        <v>21</v>
      </c>
      <c r="X3594" s="57" t="str">
        <f>MID(Tabla1[[#This Row],[Aplicación]],14,6)</f>
        <v>214</v>
      </c>
    </row>
    <row r="3595" spans="1:24" x14ac:dyDescent="0.25">
      <c r="A3595" s="60">
        <v>220240013857</v>
      </c>
      <c r="B3595" s="43" t="s">
        <v>702</v>
      </c>
      <c r="C3595" s="61">
        <v>45412</v>
      </c>
      <c r="D3595" s="60">
        <v>22024000441</v>
      </c>
      <c r="E3595" s="43" t="s">
        <v>1425</v>
      </c>
      <c r="F3595" s="62">
        <v>173.9</v>
      </c>
      <c r="G3595" s="43" t="s">
        <v>51</v>
      </c>
      <c r="H3595" s="43" t="s">
        <v>4138</v>
      </c>
      <c r="I3595" s="69" t="s">
        <v>2934</v>
      </c>
      <c r="J3595" s="43" t="s">
        <v>874</v>
      </c>
      <c r="K3595" s="43" t="s">
        <v>875</v>
      </c>
      <c r="L3595" s="43" t="s">
        <v>413</v>
      </c>
      <c r="M3595" s="43" t="s">
        <v>395</v>
      </c>
      <c r="N3595" s="43" t="s">
        <v>396</v>
      </c>
      <c r="O3595" s="68" t="s">
        <v>325</v>
      </c>
      <c r="P3595" s="68" t="s">
        <v>2931</v>
      </c>
      <c r="Q3595" s="57" t="s">
        <v>2932</v>
      </c>
      <c r="R3595" s="35" t="s">
        <v>265</v>
      </c>
      <c r="S3595" s="57" t="str">
        <f>MID(Tabla1[[#This Row],[Aplicación]],6,2)</f>
        <v>11</v>
      </c>
      <c r="T3595" s="54" t="str">
        <f>VLOOKUP(Tabla1[[#This Row],[AREA]],Hoja1!A:B,2,FALSE)</f>
        <v>11. Salud pública y seguridad ciudadana</v>
      </c>
      <c r="U3595" s="57" t="str">
        <f>MID(Tabla1[[#This Row],[Aplicación]],9,4)</f>
        <v>1621</v>
      </c>
      <c r="V3595" s="54" t="str">
        <f>VLOOKUP(Tabla1[[#This Row],[PROGRAMA]],Hoja1!A:B,2,FALSE)</f>
        <v>1621. Recogida de residuos</v>
      </c>
      <c r="W3595" s="57" t="str">
        <f>MID(Tabla1[[#This Row],[Aplicación]],14,2)</f>
        <v>21</v>
      </c>
      <c r="X3595" s="57" t="str">
        <f>MID(Tabla1[[#This Row],[Aplicación]],14,6)</f>
        <v>214</v>
      </c>
    </row>
    <row r="3596" spans="1:24" x14ac:dyDescent="0.25">
      <c r="A3596" s="60">
        <v>220240013671</v>
      </c>
      <c r="B3596" s="43" t="s">
        <v>702</v>
      </c>
      <c r="C3596" s="61">
        <v>45412</v>
      </c>
      <c r="D3596" s="60">
        <v>22024000441</v>
      </c>
      <c r="E3596" s="43" t="s">
        <v>1425</v>
      </c>
      <c r="F3596" s="62">
        <v>2234.35</v>
      </c>
      <c r="G3596" s="43" t="s">
        <v>3104</v>
      </c>
      <c r="H3596" s="43" t="s">
        <v>4168</v>
      </c>
      <c r="I3596" s="69" t="s">
        <v>2934</v>
      </c>
      <c r="J3596" s="43" t="s">
        <v>398</v>
      </c>
      <c r="K3596" s="43" t="s">
        <v>398</v>
      </c>
      <c r="L3596" s="43" t="s">
        <v>413</v>
      </c>
      <c r="M3596" s="43" t="s">
        <v>395</v>
      </c>
      <c r="N3596" s="43" t="s">
        <v>396</v>
      </c>
      <c r="O3596" s="68" t="s">
        <v>325</v>
      </c>
      <c r="P3596" s="68" t="s">
        <v>2931</v>
      </c>
      <c r="Q3596" s="57" t="s">
        <v>2932</v>
      </c>
      <c r="R3596" s="35" t="s">
        <v>265</v>
      </c>
      <c r="S3596" s="57" t="str">
        <f>MID(Tabla1[[#This Row],[Aplicación]],6,2)</f>
        <v>11</v>
      </c>
      <c r="T3596" s="54" t="str">
        <f>VLOOKUP(Tabla1[[#This Row],[AREA]],Hoja1!A:B,2,FALSE)</f>
        <v>11. Salud pública y seguridad ciudadana</v>
      </c>
      <c r="U3596" s="57" t="str">
        <f>MID(Tabla1[[#This Row],[Aplicación]],9,4)</f>
        <v>1621</v>
      </c>
      <c r="V3596" s="54" t="str">
        <f>VLOOKUP(Tabla1[[#This Row],[PROGRAMA]],Hoja1!A:B,2,FALSE)</f>
        <v>1621. Recogida de residuos</v>
      </c>
      <c r="W3596" s="57" t="str">
        <f>MID(Tabla1[[#This Row],[Aplicación]],14,2)</f>
        <v>21</v>
      </c>
      <c r="X3596" s="57" t="str">
        <f>MID(Tabla1[[#This Row],[Aplicación]],14,6)</f>
        <v>214</v>
      </c>
    </row>
    <row r="3597" spans="1:24" x14ac:dyDescent="0.25">
      <c r="A3597" s="60">
        <v>220240013855</v>
      </c>
      <c r="B3597" s="43" t="s">
        <v>702</v>
      </c>
      <c r="C3597" s="61">
        <v>45412</v>
      </c>
      <c r="D3597" s="60">
        <v>22024000440</v>
      </c>
      <c r="E3597" s="43" t="s">
        <v>1425</v>
      </c>
      <c r="F3597" s="62">
        <v>3462.04</v>
      </c>
      <c r="G3597" s="43" t="s">
        <v>765</v>
      </c>
      <c r="H3597" s="43" t="s">
        <v>4170</v>
      </c>
      <c r="I3597" s="69" t="s">
        <v>2934</v>
      </c>
      <c r="J3597" s="43" t="s">
        <v>398</v>
      </c>
      <c r="K3597" s="43" t="s">
        <v>398</v>
      </c>
      <c r="L3597" s="43" t="s">
        <v>399</v>
      </c>
      <c r="M3597" s="43" t="s">
        <v>395</v>
      </c>
      <c r="N3597" s="43" t="s">
        <v>396</v>
      </c>
      <c r="O3597" s="68" t="s">
        <v>325</v>
      </c>
      <c r="P3597" s="68" t="s">
        <v>2931</v>
      </c>
      <c r="Q3597" s="57" t="s">
        <v>2932</v>
      </c>
      <c r="R3597" s="35" t="s">
        <v>265</v>
      </c>
      <c r="S3597" s="57" t="str">
        <f>MID(Tabla1[[#This Row],[Aplicación]],6,2)</f>
        <v>11</v>
      </c>
      <c r="T3597" s="54" t="str">
        <f>VLOOKUP(Tabla1[[#This Row],[AREA]],Hoja1!A:B,2,FALSE)</f>
        <v>11. Salud pública y seguridad ciudadana</v>
      </c>
      <c r="U3597" s="57" t="str">
        <f>MID(Tabla1[[#This Row],[Aplicación]],9,4)</f>
        <v>1621</v>
      </c>
      <c r="V3597" s="54" t="str">
        <f>VLOOKUP(Tabla1[[#This Row],[PROGRAMA]],Hoja1!A:B,2,FALSE)</f>
        <v>1621. Recogida de residuos</v>
      </c>
      <c r="W3597" s="57" t="str">
        <f>MID(Tabla1[[#This Row],[Aplicación]],14,2)</f>
        <v>21</v>
      </c>
      <c r="X3597" s="57" t="str">
        <f>MID(Tabla1[[#This Row],[Aplicación]],14,6)</f>
        <v>214</v>
      </c>
    </row>
    <row r="3598" spans="1:24" x14ac:dyDescent="0.25">
      <c r="A3598" s="60">
        <v>220240013852</v>
      </c>
      <c r="B3598" s="43" t="s">
        <v>702</v>
      </c>
      <c r="C3598" s="61">
        <v>45412</v>
      </c>
      <c r="D3598" s="60">
        <v>22024000440</v>
      </c>
      <c r="E3598" s="43" t="s">
        <v>1425</v>
      </c>
      <c r="F3598" s="62">
        <v>74.34</v>
      </c>
      <c r="G3598" s="43" t="s">
        <v>765</v>
      </c>
      <c r="H3598" s="43" t="s">
        <v>4171</v>
      </c>
      <c r="I3598" s="69" t="s">
        <v>2934</v>
      </c>
      <c r="J3598" s="43" t="s">
        <v>398</v>
      </c>
      <c r="K3598" s="43" t="s">
        <v>398</v>
      </c>
      <c r="L3598" s="43" t="s">
        <v>399</v>
      </c>
      <c r="M3598" s="43" t="s">
        <v>395</v>
      </c>
      <c r="N3598" s="43" t="s">
        <v>396</v>
      </c>
      <c r="O3598" s="68" t="s">
        <v>325</v>
      </c>
      <c r="P3598" s="68" t="s">
        <v>2931</v>
      </c>
      <c r="Q3598" s="57" t="s">
        <v>2932</v>
      </c>
      <c r="R3598" s="35" t="s">
        <v>265</v>
      </c>
      <c r="S3598" s="57" t="str">
        <f>MID(Tabla1[[#This Row],[Aplicación]],6,2)</f>
        <v>11</v>
      </c>
      <c r="T3598" s="54" t="str">
        <f>VLOOKUP(Tabla1[[#This Row],[AREA]],Hoja1!A:B,2,FALSE)</f>
        <v>11. Salud pública y seguridad ciudadana</v>
      </c>
      <c r="U3598" s="57" t="str">
        <f>MID(Tabla1[[#This Row],[Aplicación]],9,4)</f>
        <v>1621</v>
      </c>
      <c r="V3598" s="54" t="str">
        <f>VLOOKUP(Tabla1[[#This Row],[PROGRAMA]],Hoja1!A:B,2,FALSE)</f>
        <v>1621. Recogida de residuos</v>
      </c>
      <c r="W3598" s="57" t="str">
        <f>MID(Tabla1[[#This Row],[Aplicación]],14,2)</f>
        <v>21</v>
      </c>
      <c r="X3598" s="57" t="str">
        <f>MID(Tabla1[[#This Row],[Aplicación]],14,6)</f>
        <v>214</v>
      </c>
    </row>
    <row r="3599" spans="1:24" x14ac:dyDescent="0.25">
      <c r="A3599" s="60">
        <v>220240013689</v>
      </c>
      <c r="B3599" s="43" t="s">
        <v>702</v>
      </c>
      <c r="C3599" s="61">
        <v>45412</v>
      </c>
      <c r="D3599" s="60">
        <v>22024000440</v>
      </c>
      <c r="E3599" s="43" t="s">
        <v>1425</v>
      </c>
      <c r="F3599" s="62">
        <v>233.55</v>
      </c>
      <c r="G3599" s="43" t="s">
        <v>962</v>
      </c>
      <c r="H3599" s="43" t="s">
        <v>4172</v>
      </c>
      <c r="I3599" s="69" t="s">
        <v>2934</v>
      </c>
      <c r="J3599" s="43" t="s">
        <v>398</v>
      </c>
      <c r="K3599" s="43" t="s">
        <v>398</v>
      </c>
      <c r="L3599" s="43" t="s">
        <v>399</v>
      </c>
      <c r="M3599" s="43" t="s">
        <v>395</v>
      </c>
      <c r="N3599" s="43" t="s">
        <v>396</v>
      </c>
      <c r="O3599" s="68" t="s">
        <v>325</v>
      </c>
      <c r="P3599" s="68" t="s">
        <v>2931</v>
      </c>
      <c r="Q3599" s="57" t="s">
        <v>2932</v>
      </c>
      <c r="R3599" s="35" t="s">
        <v>265</v>
      </c>
      <c r="S3599" s="57" t="str">
        <f>MID(Tabla1[[#This Row],[Aplicación]],6,2)</f>
        <v>11</v>
      </c>
      <c r="T3599" s="54" t="str">
        <f>VLOOKUP(Tabla1[[#This Row],[AREA]],Hoja1!A:B,2,FALSE)</f>
        <v>11. Salud pública y seguridad ciudadana</v>
      </c>
      <c r="U3599" s="57" t="str">
        <f>MID(Tabla1[[#This Row],[Aplicación]],9,4)</f>
        <v>1621</v>
      </c>
      <c r="V3599" s="54" t="str">
        <f>VLOOKUP(Tabla1[[#This Row],[PROGRAMA]],Hoja1!A:B,2,FALSE)</f>
        <v>1621. Recogida de residuos</v>
      </c>
      <c r="W3599" s="57" t="str">
        <f>MID(Tabla1[[#This Row],[Aplicación]],14,2)</f>
        <v>21</v>
      </c>
      <c r="X3599" s="57" t="str">
        <f>MID(Tabla1[[#This Row],[Aplicación]],14,6)</f>
        <v>214</v>
      </c>
    </row>
    <row r="3600" spans="1:24" x14ac:dyDescent="0.25">
      <c r="A3600" s="60">
        <v>220240013848</v>
      </c>
      <c r="B3600" s="43" t="s">
        <v>702</v>
      </c>
      <c r="C3600" s="61">
        <v>45412</v>
      </c>
      <c r="D3600" s="60">
        <v>22024000440</v>
      </c>
      <c r="E3600" s="43" t="s">
        <v>1425</v>
      </c>
      <c r="F3600" s="62">
        <v>2605.6</v>
      </c>
      <c r="G3600" s="43" t="s">
        <v>766</v>
      </c>
      <c r="H3600" s="43" t="s">
        <v>4173</v>
      </c>
      <c r="I3600" s="69" t="s">
        <v>2934</v>
      </c>
      <c r="J3600" s="43" t="s">
        <v>398</v>
      </c>
      <c r="K3600" s="43" t="s">
        <v>398</v>
      </c>
      <c r="L3600" s="43" t="s">
        <v>399</v>
      </c>
      <c r="M3600" s="43" t="s">
        <v>395</v>
      </c>
      <c r="N3600" s="43" t="s">
        <v>396</v>
      </c>
      <c r="O3600" s="68" t="s">
        <v>325</v>
      </c>
      <c r="P3600" s="68" t="s">
        <v>2931</v>
      </c>
      <c r="Q3600" s="57" t="s">
        <v>2932</v>
      </c>
      <c r="R3600" s="35" t="s">
        <v>265</v>
      </c>
      <c r="S3600" s="57" t="str">
        <f>MID(Tabla1[[#This Row],[Aplicación]],6,2)</f>
        <v>11</v>
      </c>
      <c r="T3600" s="54" t="str">
        <f>VLOOKUP(Tabla1[[#This Row],[AREA]],Hoja1!A:B,2,FALSE)</f>
        <v>11. Salud pública y seguridad ciudadana</v>
      </c>
      <c r="U3600" s="57" t="str">
        <f>MID(Tabla1[[#This Row],[Aplicación]],9,4)</f>
        <v>1621</v>
      </c>
      <c r="V3600" s="54" t="str">
        <f>VLOOKUP(Tabla1[[#This Row],[PROGRAMA]],Hoja1!A:B,2,FALSE)</f>
        <v>1621. Recogida de residuos</v>
      </c>
      <c r="W3600" s="57" t="str">
        <f>MID(Tabla1[[#This Row],[Aplicación]],14,2)</f>
        <v>21</v>
      </c>
      <c r="X3600" s="57" t="str">
        <f>MID(Tabla1[[#This Row],[Aplicación]],14,6)</f>
        <v>214</v>
      </c>
    </row>
    <row r="3601" spans="1:24" x14ac:dyDescent="0.25">
      <c r="A3601" s="60">
        <v>220240013844</v>
      </c>
      <c r="B3601" s="43" t="s">
        <v>702</v>
      </c>
      <c r="C3601" s="61">
        <v>45412</v>
      </c>
      <c r="D3601" s="60">
        <v>22024000440</v>
      </c>
      <c r="E3601" s="43" t="s">
        <v>1425</v>
      </c>
      <c r="F3601" s="62">
        <v>1078.52</v>
      </c>
      <c r="G3601" s="43" t="s">
        <v>766</v>
      </c>
      <c r="H3601" s="43" t="s">
        <v>4174</v>
      </c>
      <c r="I3601" s="69" t="s">
        <v>2934</v>
      </c>
      <c r="J3601" s="43" t="s">
        <v>398</v>
      </c>
      <c r="K3601" s="43" t="s">
        <v>398</v>
      </c>
      <c r="L3601" s="43" t="s">
        <v>399</v>
      </c>
      <c r="M3601" s="43" t="s">
        <v>395</v>
      </c>
      <c r="N3601" s="43" t="s">
        <v>396</v>
      </c>
      <c r="O3601" s="68" t="s">
        <v>325</v>
      </c>
      <c r="P3601" s="68" t="s">
        <v>2931</v>
      </c>
      <c r="Q3601" s="57" t="s">
        <v>2932</v>
      </c>
      <c r="R3601" s="35" t="s">
        <v>265</v>
      </c>
      <c r="S3601" s="57" t="str">
        <f>MID(Tabla1[[#This Row],[Aplicación]],6,2)</f>
        <v>11</v>
      </c>
      <c r="T3601" s="54" t="str">
        <f>VLOOKUP(Tabla1[[#This Row],[AREA]],Hoja1!A:B,2,FALSE)</f>
        <v>11. Salud pública y seguridad ciudadana</v>
      </c>
      <c r="U3601" s="57" t="str">
        <f>MID(Tabla1[[#This Row],[Aplicación]],9,4)</f>
        <v>1621</v>
      </c>
      <c r="V3601" s="54" t="str">
        <f>VLOOKUP(Tabla1[[#This Row],[PROGRAMA]],Hoja1!A:B,2,FALSE)</f>
        <v>1621. Recogida de residuos</v>
      </c>
      <c r="W3601" s="57" t="str">
        <f>MID(Tabla1[[#This Row],[Aplicación]],14,2)</f>
        <v>21</v>
      </c>
      <c r="X3601" s="57" t="str">
        <f>MID(Tabla1[[#This Row],[Aplicación]],14,6)</f>
        <v>214</v>
      </c>
    </row>
    <row r="3602" spans="1:24" x14ac:dyDescent="0.25">
      <c r="A3602" s="60">
        <v>220240013842</v>
      </c>
      <c r="B3602" s="43" t="s">
        <v>702</v>
      </c>
      <c r="C3602" s="61">
        <v>45412</v>
      </c>
      <c r="D3602" s="60">
        <v>22024000440</v>
      </c>
      <c r="E3602" s="43" t="s">
        <v>1425</v>
      </c>
      <c r="F3602" s="62">
        <v>916.5</v>
      </c>
      <c r="G3602" s="43" t="s">
        <v>766</v>
      </c>
      <c r="H3602" s="43" t="s">
        <v>4175</v>
      </c>
      <c r="I3602" s="69" t="s">
        <v>2934</v>
      </c>
      <c r="J3602" s="43" t="s">
        <v>398</v>
      </c>
      <c r="K3602" s="43" t="s">
        <v>398</v>
      </c>
      <c r="L3602" s="43" t="s">
        <v>399</v>
      </c>
      <c r="M3602" s="43" t="s">
        <v>395</v>
      </c>
      <c r="N3602" s="43" t="s">
        <v>396</v>
      </c>
      <c r="O3602" s="68" t="s">
        <v>325</v>
      </c>
      <c r="P3602" s="68" t="s">
        <v>2931</v>
      </c>
      <c r="Q3602" s="57" t="s">
        <v>2932</v>
      </c>
      <c r="R3602" s="35" t="s">
        <v>265</v>
      </c>
      <c r="S3602" s="57" t="str">
        <f>MID(Tabla1[[#This Row],[Aplicación]],6,2)</f>
        <v>11</v>
      </c>
      <c r="T3602" s="54" t="str">
        <f>VLOOKUP(Tabla1[[#This Row],[AREA]],Hoja1!A:B,2,FALSE)</f>
        <v>11. Salud pública y seguridad ciudadana</v>
      </c>
      <c r="U3602" s="57" t="str">
        <f>MID(Tabla1[[#This Row],[Aplicación]],9,4)</f>
        <v>1621</v>
      </c>
      <c r="V3602" s="54" t="str">
        <f>VLOOKUP(Tabla1[[#This Row],[PROGRAMA]],Hoja1!A:B,2,FALSE)</f>
        <v>1621. Recogida de residuos</v>
      </c>
      <c r="W3602" s="57" t="str">
        <f>MID(Tabla1[[#This Row],[Aplicación]],14,2)</f>
        <v>21</v>
      </c>
      <c r="X3602" s="57" t="str">
        <f>MID(Tabla1[[#This Row],[Aplicación]],14,6)</f>
        <v>214</v>
      </c>
    </row>
    <row r="3603" spans="1:24" x14ac:dyDescent="0.25">
      <c r="A3603" s="60">
        <v>220240013846</v>
      </c>
      <c r="B3603" s="43" t="s">
        <v>702</v>
      </c>
      <c r="C3603" s="61">
        <v>45412</v>
      </c>
      <c r="D3603" s="60">
        <v>22024000440</v>
      </c>
      <c r="E3603" s="43" t="s">
        <v>1425</v>
      </c>
      <c r="F3603" s="62">
        <v>136.13</v>
      </c>
      <c r="G3603" s="43" t="s">
        <v>766</v>
      </c>
      <c r="H3603" s="43" t="s">
        <v>4177</v>
      </c>
      <c r="I3603" s="69" t="s">
        <v>2934</v>
      </c>
      <c r="J3603" s="43" t="s">
        <v>398</v>
      </c>
      <c r="K3603" s="43" t="s">
        <v>398</v>
      </c>
      <c r="L3603" s="43" t="s">
        <v>399</v>
      </c>
      <c r="M3603" s="43" t="s">
        <v>395</v>
      </c>
      <c r="N3603" s="43" t="s">
        <v>396</v>
      </c>
      <c r="O3603" s="68" t="s">
        <v>325</v>
      </c>
      <c r="P3603" s="68" t="s">
        <v>2931</v>
      </c>
      <c r="Q3603" s="57" t="s">
        <v>2932</v>
      </c>
      <c r="R3603" s="35" t="s">
        <v>265</v>
      </c>
      <c r="S3603" s="57" t="str">
        <f>MID(Tabla1[[#This Row],[Aplicación]],6,2)</f>
        <v>11</v>
      </c>
      <c r="T3603" s="54" t="str">
        <f>VLOOKUP(Tabla1[[#This Row],[AREA]],Hoja1!A:B,2,FALSE)</f>
        <v>11. Salud pública y seguridad ciudadana</v>
      </c>
      <c r="U3603" s="57" t="str">
        <f>MID(Tabla1[[#This Row],[Aplicación]],9,4)</f>
        <v>1621</v>
      </c>
      <c r="V3603" s="54" t="str">
        <f>VLOOKUP(Tabla1[[#This Row],[PROGRAMA]],Hoja1!A:B,2,FALSE)</f>
        <v>1621. Recogida de residuos</v>
      </c>
      <c r="W3603" s="57" t="str">
        <f>MID(Tabla1[[#This Row],[Aplicación]],14,2)</f>
        <v>21</v>
      </c>
      <c r="X3603" s="57" t="str">
        <f>MID(Tabla1[[#This Row],[Aplicación]],14,6)</f>
        <v>214</v>
      </c>
    </row>
    <row r="3604" spans="1:24" x14ac:dyDescent="0.25">
      <c r="A3604" s="60">
        <v>220240013677</v>
      </c>
      <c r="B3604" s="43" t="s">
        <v>702</v>
      </c>
      <c r="C3604" s="61">
        <v>45412</v>
      </c>
      <c r="D3604" s="60">
        <v>22024000441</v>
      </c>
      <c r="E3604" s="43" t="s">
        <v>1425</v>
      </c>
      <c r="F3604" s="62">
        <v>4123.13</v>
      </c>
      <c r="G3604" s="43" t="s">
        <v>812</v>
      </c>
      <c r="H3604" s="43" t="s">
        <v>4194</v>
      </c>
      <c r="I3604" s="69" t="s">
        <v>2934</v>
      </c>
      <c r="J3604" s="43" t="s">
        <v>398</v>
      </c>
      <c r="K3604" s="43" t="s">
        <v>398</v>
      </c>
      <c r="L3604" s="43" t="s">
        <v>413</v>
      </c>
      <c r="M3604" s="43" t="s">
        <v>395</v>
      </c>
      <c r="N3604" s="43" t="s">
        <v>396</v>
      </c>
      <c r="O3604" s="68" t="s">
        <v>325</v>
      </c>
      <c r="P3604" s="68" t="s">
        <v>2931</v>
      </c>
      <c r="Q3604" s="57" t="s">
        <v>2932</v>
      </c>
      <c r="R3604" s="35" t="s">
        <v>265</v>
      </c>
      <c r="S3604" s="57" t="str">
        <f>MID(Tabla1[[#This Row],[Aplicación]],6,2)</f>
        <v>11</v>
      </c>
      <c r="T3604" s="54" t="str">
        <f>VLOOKUP(Tabla1[[#This Row],[AREA]],Hoja1!A:B,2,FALSE)</f>
        <v>11. Salud pública y seguridad ciudadana</v>
      </c>
      <c r="U3604" s="57" t="str">
        <f>MID(Tabla1[[#This Row],[Aplicación]],9,4)</f>
        <v>1621</v>
      </c>
      <c r="V3604" s="54" t="str">
        <f>VLOOKUP(Tabla1[[#This Row],[PROGRAMA]],Hoja1!A:B,2,FALSE)</f>
        <v>1621. Recogida de residuos</v>
      </c>
      <c r="W3604" s="57" t="str">
        <f>MID(Tabla1[[#This Row],[Aplicación]],14,2)</f>
        <v>21</v>
      </c>
      <c r="X3604" s="57" t="str">
        <f>MID(Tabla1[[#This Row],[Aplicación]],14,6)</f>
        <v>214</v>
      </c>
    </row>
    <row r="3605" spans="1:24" x14ac:dyDescent="0.25">
      <c r="A3605" s="60">
        <v>220240013675</v>
      </c>
      <c r="B3605" s="43" t="s">
        <v>702</v>
      </c>
      <c r="C3605" s="61">
        <v>45412</v>
      </c>
      <c r="D3605" s="60">
        <v>22024000441</v>
      </c>
      <c r="E3605" s="43" t="s">
        <v>1425</v>
      </c>
      <c r="F3605" s="62">
        <v>1729.07</v>
      </c>
      <c r="G3605" s="43" t="s">
        <v>812</v>
      </c>
      <c r="H3605" s="43" t="s">
        <v>4195</v>
      </c>
      <c r="I3605" s="69" t="s">
        <v>2934</v>
      </c>
      <c r="J3605" s="43" t="s">
        <v>398</v>
      </c>
      <c r="K3605" s="43" t="s">
        <v>398</v>
      </c>
      <c r="L3605" s="43" t="s">
        <v>413</v>
      </c>
      <c r="M3605" s="43" t="s">
        <v>395</v>
      </c>
      <c r="N3605" s="43" t="s">
        <v>396</v>
      </c>
      <c r="O3605" s="68" t="s">
        <v>325</v>
      </c>
      <c r="P3605" s="68" t="s">
        <v>2931</v>
      </c>
      <c r="Q3605" s="57" t="s">
        <v>2932</v>
      </c>
      <c r="R3605" s="35" t="s">
        <v>265</v>
      </c>
      <c r="S3605" s="57" t="str">
        <f>MID(Tabla1[[#This Row],[Aplicación]],6,2)</f>
        <v>11</v>
      </c>
      <c r="T3605" s="54" t="str">
        <f>VLOOKUP(Tabla1[[#This Row],[AREA]],Hoja1!A:B,2,FALSE)</f>
        <v>11. Salud pública y seguridad ciudadana</v>
      </c>
      <c r="U3605" s="57" t="str">
        <f>MID(Tabla1[[#This Row],[Aplicación]],9,4)</f>
        <v>1621</v>
      </c>
      <c r="V3605" s="54" t="str">
        <f>VLOOKUP(Tabla1[[#This Row],[PROGRAMA]],Hoja1!A:B,2,FALSE)</f>
        <v>1621. Recogida de residuos</v>
      </c>
      <c r="W3605" s="57" t="str">
        <f>MID(Tabla1[[#This Row],[Aplicación]],14,2)</f>
        <v>21</v>
      </c>
      <c r="X3605" s="57" t="str">
        <f>MID(Tabla1[[#This Row],[Aplicación]],14,6)</f>
        <v>214</v>
      </c>
    </row>
    <row r="3606" spans="1:24" x14ac:dyDescent="0.25">
      <c r="A3606" s="60">
        <v>220240013850</v>
      </c>
      <c r="B3606" s="43" t="s">
        <v>702</v>
      </c>
      <c r="C3606" s="61">
        <v>45412</v>
      </c>
      <c r="D3606" s="60">
        <v>22024000441</v>
      </c>
      <c r="E3606" s="43" t="s">
        <v>1425</v>
      </c>
      <c r="F3606" s="62">
        <v>1623.74</v>
      </c>
      <c r="G3606" s="43" t="s">
        <v>816</v>
      </c>
      <c r="H3606" s="43" t="s">
        <v>4201</v>
      </c>
      <c r="I3606" s="69" t="s">
        <v>2934</v>
      </c>
      <c r="J3606" s="43" t="s">
        <v>398</v>
      </c>
      <c r="K3606" s="43" t="s">
        <v>398</v>
      </c>
      <c r="L3606" s="43" t="s">
        <v>413</v>
      </c>
      <c r="M3606" s="43" t="s">
        <v>395</v>
      </c>
      <c r="N3606" s="43" t="s">
        <v>396</v>
      </c>
      <c r="O3606" s="68" t="s">
        <v>325</v>
      </c>
      <c r="P3606" s="68" t="s">
        <v>2931</v>
      </c>
      <c r="Q3606" s="57" t="s">
        <v>2932</v>
      </c>
      <c r="R3606" s="35" t="s">
        <v>265</v>
      </c>
      <c r="S3606" s="57" t="str">
        <f>MID(Tabla1[[#This Row],[Aplicación]],6,2)</f>
        <v>11</v>
      </c>
      <c r="T3606" s="54" t="str">
        <f>VLOOKUP(Tabla1[[#This Row],[AREA]],Hoja1!A:B,2,FALSE)</f>
        <v>11. Salud pública y seguridad ciudadana</v>
      </c>
      <c r="U3606" s="57" t="str">
        <f>MID(Tabla1[[#This Row],[Aplicación]],9,4)</f>
        <v>1621</v>
      </c>
      <c r="V3606" s="54" t="str">
        <f>VLOOKUP(Tabla1[[#This Row],[PROGRAMA]],Hoja1!A:B,2,FALSE)</f>
        <v>1621. Recogida de residuos</v>
      </c>
      <c r="W3606" s="57" t="str">
        <f>MID(Tabla1[[#This Row],[Aplicación]],14,2)</f>
        <v>21</v>
      </c>
      <c r="X3606" s="57" t="str">
        <f>MID(Tabla1[[#This Row],[Aplicación]],14,6)</f>
        <v>214</v>
      </c>
    </row>
    <row r="3607" spans="1:24" x14ac:dyDescent="0.25">
      <c r="A3607" s="60">
        <v>220240013673</v>
      </c>
      <c r="B3607" s="43" t="s">
        <v>702</v>
      </c>
      <c r="C3607" s="61">
        <v>45412</v>
      </c>
      <c r="D3607" s="60">
        <v>22024000441</v>
      </c>
      <c r="E3607" s="43" t="s">
        <v>1425</v>
      </c>
      <c r="F3607" s="62">
        <v>304.92</v>
      </c>
      <c r="G3607" s="43" t="s">
        <v>1010</v>
      </c>
      <c r="H3607" s="43" t="s">
        <v>4204</v>
      </c>
      <c r="I3607" s="69" t="s">
        <v>2934</v>
      </c>
      <c r="J3607" s="43" t="s">
        <v>398</v>
      </c>
      <c r="K3607" s="43" t="s">
        <v>398</v>
      </c>
      <c r="L3607" s="43" t="s">
        <v>413</v>
      </c>
      <c r="M3607" s="43" t="s">
        <v>395</v>
      </c>
      <c r="N3607" s="43" t="s">
        <v>396</v>
      </c>
      <c r="O3607" s="68" t="s">
        <v>325</v>
      </c>
      <c r="P3607" s="68" t="s">
        <v>2931</v>
      </c>
      <c r="Q3607" s="57" t="s">
        <v>2932</v>
      </c>
      <c r="R3607" s="35" t="s">
        <v>265</v>
      </c>
      <c r="S3607" s="57" t="str">
        <f>MID(Tabla1[[#This Row],[Aplicación]],6,2)</f>
        <v>11</v>
      </c>
      <c r="T3607" s="54" t="str">
        <f>VLOOKUP(Tabla1[[#This Row],[AREA]],Hoja1!A:B,2,FALSE)</f>
        <v>11. Salud pública y seguridad ciudadana</v>
      </c>
      <c r="U3607" s="57" t="str">
        <f>MID(Tabla1[[#This Row],[Aplicación]],9,4)</f>
        <v>1621</v>
      </c>
      <c r="V3607" s="54" t="str">
        <f>VLOOKUP(Tabla1[[#This Row],[PROGRAMA]],Hoja1!A:B,2,FALSE)</f>
        <v>1621. Recogida de residuos</v>
      </c>
      <c r="W3607" s="57" t="str">
        <f>MID(Tabla1[[#This Row],[Aplicación]],14,2)</f>
        <v>21</v>
      </c>
      <c r="X3607" s="57" t="str">
        <f>MID(Tabla1[[#This Row],[Aplicación]],14,6)</f>
        <v>214</v>
      </c>
    </row>
    <row r="3608" spans="1:24" x14ac:dyDescent="0.25">
      <c r="A3608" s="60">
        <v>220240013838</v>
      </c>
      <c r="B3608" s="43" t="s">
        <v>702</v>
      </c>
      <c r="C3608" s="61">
        <v>45412</v>
      </c>
      <c r="D3608" s="60">
        <v>22024000441</v>
      </c>
      <c r="E3608" s="43" t="s">
        <v>1425</v>
      </c>
      <c r="F3608" s="62">
        <v>2261.1999999999998</v>
      </c>
      <c r="G3608" s="43" t="s">
        <v>84</v>
      </c>
      <c r="H3608" s="43" t="s">
        <v>4210</v>
      </c>
      <c r="I3608" s="69" t="s">
        <v>2934</v>
      </c>
      <c r="J3608" s="43" t="s">
        <v>398</v>
      </c>
      <c r="K3608" s="43" t="s">
        <v>398</v>
      </c>
      <c r="L3608" s="43" t="s">
        <v>413</v>
      </c>
      <c r="M3608" s="43" t="s">
        <v>395</v>
      </c>
      <c r="N3608" s="43" t="s">
        <v>396</v>
      </c>
      <c r="O3608" s="68" t="s">
        <v>325</v>
      </c>
      <c r="P3608" s="68" t="s">
        <v>2931</v>
      </c>
      <c r="Q3608" s="57" t="s">
        <v>2932</v>
      </c>
      <c r="R3608" s="35" t="s">
        <v>265</v>
      </c>
      <c r="S3608" s="57" t="str">
        <f>MID(Tabla1[[#This Row],[Aplicación]],6,2)</f>
        <v>11</v>
      </c>
      <c r="T3608" s="54" t="str">
        <f>VLOOKUP(Tabla1[[#This Row],[AREA]],Hoja1!A:B,2,FALSE)</f>
        <v>11. Salud pública y seguridad ciudadana</v>
      </c>
      <c r="U3608" s="57" t="str">
        <f>MID(Tabla1[[#This Row],[Aplicación]],9,4)</f>
        <v>1621</v>
      </c>
      <c r="V3608" s="54" t="str">
        <f>VLOOKUP(Tabla1[[#This Row],[PROGRAMA]],Hoja1!A:B,2,FALSE)</f>
        <v>1621. Recogida de residuos</v>
      </c>
      <c r="W3608" s="57" t="str">
        <f>MID(Tabla1[[#This Row],[Aplicación]],14,2)</f>
        <v>21</v>
      </c>
      <c r="X3608" s="57" t="str">
        <f>MID(Tabla1[[#This Row],[Aplicación]],14,6)</f>
        <v>214</v>
      </c>
    </row>
    <row r="3609" spans="1:24" x14ac:dyDescent="0.25">
      <c r="A3609" s="60">
        <v>220240011600</v>
      </c>
      <c r="B3609" s="43" t="s">
        <v>390</v>
      </c>
      <c r="C3609" s="61">
        <v>45397</v>
      </c>
      <c r="D3609" s="60">
        <v>22024004002</v>
      </c>
      <c r="E3609" s="43" t="s">
        <v>1425</v>
      </c>
      <c r="F3609" s="62">
        <v>6655</v>
      </c>
      <c r="G3609" s="43" t="s">
        <v>51</v>
      </c>
      <c r="H3609" s="43" t="s">
        <v>4426</v>
      </c>
      <c r="I3609" s="69" t="s">
        <v>2930</v>
      </c>
      <c r="J3609" s="43" t="s">
        <v>874</v>
      </c>
      <c r="K3609" s="43" t="s">
        <v>875</v>
      </c>
      <c r="L3609" s="43" t="s">
        <v>399</v>
      </c>
      <c r="M3609" s="43" t="s">
        <v>585</v>
      </c>
      <c r="N3609" s="43" t="s">
        <v>539</v>
      </c>
      <c r="O3609" s="68" t="s">
        <v>326</v>
      </c>
      <c r="P3609" s="68" t="s">
        <v>2931</v>
      </c>
      <c r="Q3609" s="57" t="s">
        <v>2932</v>
      </c>
      <c r="R3609" s="35" t="s">
        <v>265</v>
      </c>
      <c r="S3609" s="57" t="str">
        <f>MID(Tabla1[[#This Row],[Aplicación]],6,2)</f>
        <v>11</v>
      </c>
      <c r="T3609" s="54" t="str">
        <f>VLOOKUP(Tabla1[[#This Row],[AREA]],Hoja1!A:B,2,FALSE)</f>
        <v>11. Salud pública y seguridad ciudadana</v>
      </c>
      <c r="U3609" s="57" t="str">
        <f>MID(Tabla1[[#This Row],[Aplicación]],9,4)</f>
        <v>1621</v>
      </c>
      <c r="V3609" s="54" t="str">
        <f>VLOOKUP(Tabla1[[#This Row],[PROGRAMA]],Hoja1!A:B,2,FALSE)</f>
        <v>1621. Recogida de residuos</v>
      </c>
      <c r="W3609" s="57" t="str">
        <f>MID(Tabla1[[#This Row],[Aplicación]],14,2)</f>
        <v>21</v>
      </c>
      <c r="X3609" s="57" t="str">
        <f>MID(Tabla1[[#This Row],[Aplicación]],14,6)</f>
        <v>214</v>
      </c>
    </row>
    <row r="3610" spans="1:24" x14ac:dyDescent="0.25">
      <c r="A3610" s="60">
        <v>220240011208</v>
      </c>
      <c r="B3610" s="43" t="s">
        <v>702</v>
      </c>
      <c r="C3610" s="61">
        <v>45393</v>
      </c>
      <c r="D3610" s="60">
        <v>22024000441</v>
      </c>
      <c r="E3610" s="43" t="s">
        <v>1425</v>
      </c>
      <c r="F3610" s="62">
        <v>502.71</v>
      </c>
      <c r="G3610" s="43" t="s">
        <v>51</v>
      </c>
      <c r="H3610" s="43" t="s">
        <v>4505</v>
      </c>
      <c r="I3610" s="69" t="s">
        <v>2934</v>
      </c>
      <c r="J3610" s="43" t="s">
        <v>874</v>
      </c>
      <c r="K3610" s="43" t="s">
        <v>875</v>
      </c>
      <c r="L3610" s="43" t="s">
        <v>413</v>
      </c>
      <c r="M3610" s="43" t="s">
        <v>395</v>
      </c>
      <c r="N3610" s="43" t="s">
        <v>396</v>
      </c>
      <c r="O3610" s="68" t="s">
        <v>325</v>
      </c>
      <c r="P3610" s="68" t="s">
        <v>2931</v>
      </c>
      <c r="Q3610" s="57" t="s">
        <v>2932</v>
      </c>
      <c r="R3610" s="35" t="s">
        <v>265</v>
      </c>
      <c r="S3610" s="57" t="str">
        <f>MID(Tabla1[[#This Row],[Aplicación]],6,2)</f>
        <v>11</v>
      </c>
      <c r="T3610" s="54" t="str">
        <f>VLOOKUP(Tabla1[[#This Row],[AREA]],Hoja1!A:B,2,FALSE)</f>
        <v>11. Salud pública y seguridad ciudadana</v>
      </c>
      <c r="U3610" s="57" t="str">
        <f>MID(Tabla1[[#This Row],[Aplicación]],9,4)</f>
        <v>1621</v>
      </c>
      <c r="V3610" s="54" t="str">
        <f>VLOOKUP(Tabla1[[#This Row],[PROGRAMA]],Hoja1!A:B,2,FALSE)</f>
        <v>1621. Recogida de residuos</v>
      </c>
      <c r="W3610" s="57" t="str">
        <f>MID(Tabla1[[#This Row],[Aplicación]],14,2)</f>
        <v>21</v>
      </c>
      <c r="X3610" s="57" t="str">
        <f>MID(Tabla1[[#This Row],[Aplicación]],14,6)</f>
        <v>214</v>
      </c>
    </row>
    <row r="3611" spans="1:24" x14ac:dyDescent="0.25">
      <c r="A3611" s="60">
        <v>220240011248</v>
      </c>
      <c r="B3611" s="43" t="s">
        <v>702</v>
      </c>
      <c r="C3611" s="61">
        <v>45393</v>
      </c>
      <c r="D3611" s="60">
        <v>22024000441</v>
      </c>
      <c r="E3611" s="43" t="s">
        <v>1425</v>
      </c>
      <c r="F3611" s="62">
        <v>85.96</v>
      </c>
      <c r="G3611" s="43" t="s">
        <v>51</v>
      </c>
      <c r="H3611" s="43" t="s">
        <v>4506</v>
      </c>
      <c r="I3611" s="69" t="s">
        <v>2934</v>
      </c>
      <c r="J3611" s="43" t="s">
        <v>874</v>
      </c>
      <c r="K3611" s="43" t="s">
        <v>875</v>
      </c>
      <c r="L3611" s="43" t="s">
        <v>413</v>
      </c>
      <c r="M3611" s="43" t="s">
        <v>395</v>
      </c>
      <c r="N3611" s="43" t="s">
        <v>396</v>
      </c>
      <c r="O3611" s="68" t="s">
        <v>325</v>
      </c>
      <c r="P3611" s="68" t="s">
        <v>2931</v>
      </c>
      <c r="Q3611" s="57" t="s">
        <v>2932</v>
      </c>
      <c r="R3611" s="35" t="s">
        <v>265</v>
      </c>
      <c r="S3611" s="57" t="str">
        <f>MID(Tabla1[[#This Row],[Aplicación]],6,2)</f>
        <v>11</v>
      </c>
      <c r="T3611" s="54" t="str">
        <f>VLOOKUP(Tabla1[[#This Row],[AREA]],Hoja1!A:B,2,FALSE)</f>
        <v>11. Salud pública y seguridad ciudadana</v>
      </c>
      <c r="U3611" s="57" t="str">
        <f>MID(Tabla1[[#This Row],[Aplicación]],9,4)</f>
        <v>1621</v>
      </c>
      <c r="V3611" s="54" t="str">
        <f>VLOOKUP(Tabla1[[#This Row],[PROGRAMA]],Hoja1!A:B,2,FALSE)</f>
        <v>1621. Recogida de residuos</v>
      </c>
      <c r="W3611" s="57" t="str">
        <f>MID(Tabla1[[#This Row],[Aplicación]],14,2)</f>
        <v>21</v>
      </c>
      <c r="X3611" s="57" t="str">
        <f>MID(Tabla1[[#This Row],[Aplicación]],14,6)</f>
        <v>214</v>
      </c>
    </row>
    <row r="3612" spans="1:24" x14ac:dyDescent="0.25">
      <c r="A3612" s="60">
        <v>220240011243</v>
      </c>
      <c r="B3612" s="43" t="s">
        <v>702</v>
      </c>
      <c r="C3612" s="61">
        <v>45393</v>
      </c>
      <c r="D3612" s="60">
        <v>22024000441</v>
      </c>
      <c r="E3612" s="43" t="s">
        <v>1425</v>
      </c>
      <c r="F3612" s="62">
        <v>3734.54</v>
      </c>
      <c r="G3612" s="43" t="s">
        <v>3104</v>
      </c>
      <c r="H3612" s="43" t="s">
        <v>4553</v>
      </c>
      <c r="I3612" s="69" t="s">
        <v>2934</v>
      </c>
      <c r="J3612" s="43" t="s">
        <v>398</v>
      </c>
      <c r="K3612" s="43" t="s">
        <v>398</v>
      </c>
      <c r="L3612" s="43" t="s">
        <v>413</v>
      </c>
      <c r="M3612" s="43" t="s">
        <v>395</v>
      </c>
      <c r="N3612" s="43" t="s">
        <v>396</v>
      </c>
      <c r="O3612" s="68" t="s">
        <v>325</v>
      </c>
      <c r="P3612" s="68" t="s">
        <v>2931</v>
      </c>
      <c r="Q3612" s="57" t="s">
        <v>2932</v>
      </c>
      <c r="R3612" s="35" t="s">
        <v>265</v>
      </c>
      <c r="S3612" s="57" t="str">
        <f>MID(Tabla1[[#This Row],[Aplicación]],6,2)</f>
        <v>11</v>
      </c>
      <c r="T3612" s="54" t="str">
        <f>VLOOKUP(Tabla1[[#This Row],[AREA]],Hoja1!A:B,2,FALSE)</f>
        <v>11. Salud pública y seguridad ciudadana</v>
      </c>
      <c r="U3612" s="57" t="str">
        <f>MID(Tabla1[[#This Row],[Aplicación]],9,4)</f>
        <v>1621</v>
      </c>
      <c r="V3612" s="54" t="str">
        <f>VLOOKUP(Tabla1[[#This Row],[PROGRAMA]],Hoja1!A:B,2,FALSE)</f>
        <v>1621. Recogida de residuos</v>
      </c>
      <c r="W3612" s="57" t="str">
        <f>MID(Tabla1[[#This Row],[Aplicación]],14,2)</f>
        <v>21</v>
      </c>
      <c r="X3612" s="57" t="str">
        <f>MID(Tabla1[[#This Row],[Aplicación]],14,6)</f>
        <v>214</v>
      </c>
    </row>
    <row r="3613" spans="1:24" x14ac:dyDescent="0.25">
      <c r="A3613" s="60">
        <v>220240011256</v>
      </c>
      <c r="B3613" s="43" t="s">
        <v>702</v>
      </c>
      <c r="C3613" s="61">
        <v>45393</v>
      </c>
      <c r="D3613" s="60">
        <v>22024000440</v>
      </c>
      <c r="E3613" s="43" t="s">
        <v>1425</v>
      </c>
      <c r="F3613" s="62">
        <v>600.24</v>
      </c>
      <c r="G3613" s="43" t="s">
        <v>810</v>
      </c>
      <c r="H3613" s="43" t="s">
        <v>4554</v>
      </c>
      <c r="I3613" s="69" t="s">
        <v>2934</v>
      </c>
      <c r="J3613" s="43" t="s">
        <v>398</v>
      </c>
      <c r="K3613" s="43" t="s">
        <v>398</v>
      </c>
      <c r="L3613" s="43" t="s">
        <v>399</v>
      </c>
      <c r="M3613" s="43" t="s">
        <v>395</v>
      </c>
      <c r="N3613" s="43" t="s">
        <v>396</v>
      </c>
      <c r="O3613" s="68" t="s">
        <v>325</v>
      </c>
      <c r="P3613" s="68" t="s">
        <v>2931</v>
      </c>
      <c r="Q3613" s="57" t="s">
        <v>2932</v>
      </c>
      <c r="R3613" s="35" t="s">
        <v>265</v>
      </c>
      <c r="S3613" s="57" t="str">
        <f>MID(Tabla1[[#This Row],[Aplicación]],6,2)</f>
        <v>11</v>
      </c>
      <c r="T3613" s="54" t="str">
        <f>VLOOKUP(Tabla1[[#This Row],[AREA]],Hoja1!A:B,2,FALSE)</f>
        <v>11. Salud pública y seguridad ciudadana</v>
      </c>
      <c r="U3613" s="57" t="str">
        <f>MID(Tabla1[[#This Row],[Aplicación]],9,4)</f>
        <v>1621</v>
      </c>
      <c r="V3613" s="54" t="str">
        <f>VLOOKUP(Tabla1[[#This Row],[PROGRAMA]],Hoja1!A:B,2,FALSE)</f>
        <v>1621. Recogida de residuos</v>
      </c>
      <c r="W3613" s="57" t="str">
        <f>MID(Tabla1[[#This Row],[Aplicación]],14,2)</f>
        <v>21</v>
      </c>
      <c r="X3613" s="57" t="str">
        <f>MID(Tabla1[[#This Row],[Aplicación]],14,6)</f>
        <v>214</v>
      </c>
    </row>
    <row r="3614" spans="1:24" x14ac:dyDescent="0.25">
      <c r="A3614" s="60">
        <v>220240011224</v>
      </c>
      <c r="B3614" s="43" t="s">
        <v>702</v>
      </c>
      <c r="C3614" s="61">
        <v>45393</v>
      </c>
      <c r="D3614" s="60">
        <v>22024000440</v>
      </c>
      <c r="E3614" s="43" t="s">
        <v>1425</v>
      </c>
      <c r="F3614" s="62">
        <v>301</v>
      </c>
      <c r="G3614" s="43" t="s">
        <v>810</v>
      </c>
      <c r="H3614" s="43" t="s">
        <v>4555</v>
      </c>
      <c r="I3614" s="69" t="s">
        <v>2934</v>
      </c>
      <c r="J3614" s="43" t="s">
        <v>398</v>
      </c>
      <c r="K3614" s="43" t="s">
        <v>398</v>
      </c>
      <c r="L3614" s="43" t="s">
        <v>399</v>
      </c>
      <c r="M3614" s="43" t="s">
        <v>395</v>
      </c>
      <c r="N3614" s="43" t="s">
        <v>396</v>
      </c>
      <c r="O3614" s="68" t="s">
        <v>325</v>
      </c>
      <c r="P3614" s="68" t="s">
        <v>2931</v>
      </c>
      <c r="Q3614" s="57" t="s">
        <v>2932</v>
      </c>
      <c r="R3614" s="35" t="s">
        <v>265</v>
      </c>
      <c r="S3614" s="57" t="str">
        <f>MID(Tabla1[[#This Row],[Aplicación]],6,2)</f>
        <v>11</v>
      </c>
      <c r="T3614" s="54" t="str">
        <f>VLOOKUP(Tabla1[[#This Row],[AREA]],Hoja1!A:B,2,FALSE)</f>
        <v>11. Salud pública y seguridad ciudadana</v>
      </c>
      <c r="U3614" s="57" t="str">
        <f>MID(Tabla1[[#This Row],[Aplicación]],9,4)</f>
        <v>1621</v>
      </c>
      <c r="V3614" s="54" t="str">
        <f>VLOOKUP(Tabla1[[#This Row],[PROGRAMA]],Hoja1!A:B,2,FALSE)</f>
        <v>1621. Recogida de residuos</v>
      </c>
      <c r="W3614" s="57" t="str">
        <f>MID(Tabla1[[#This Row],[Aplicación]],14,2)</f>
        <v>21</v>
      </c>
      <c r="X3614" s="57" t="str">
        <f>MID(Tabla1[[#This Row],[Aplicación]],14,6)</f>
        <v>214</v>
      </c>
    </row>
    <row r="3615" spans="1:24" x14ac:dyDescent="0.25">
      <c r="A3615" s="60">
        <v>220240011245</v>
      </c>
      <c r="B3615" s="43" t="s">
        <v>702</v>
      </c>
      <c r="C3615" s="61">
        <v>45393</v>
      </c>
      <c r="D3615" s="60">
        <v>22024000440</v>
      </c>
      <c r="E3615" s="43" t="s">
        <v>1425</v>
      </c>
      <c r="F3615" s="62">
        <v>220.23</v>
      </c>
      <c r="G3615" s="43" t="s">
        <v>810</v>
      </c>
      <c r="H3615" s="43" t="s">
        <v>4556</v>
      </c>
      <c r="I3615" s="69" t="s">
        <v>2934</v>
      </c>
      <c r="J3615" s="43" t="s">
        <v>398</v>
      </c>
      <c r="K3615" s="43" t="s">
        <v>398</v>
      </c>
      <c r="L3615" s="43" t="s">
        <v>399</v>
      </c>
      <c r="M3615" s="43" t="s">
        <v>395</v>
      </c>
      <c r="N3615" s="43" t="s">
        <v>396</v>
      </c>
      <c r="O3615" s="68" t="s">
        <v>325</v>
      </c>
      <c r="P3615" s="68" t="s">
        <v>2931</v>
      </c>
      <c r="Q3615" s="57" t="s">
        <v>2932</v>
      </c>
      <c r="R3615" s="35" t="s">
        <v>265</v>
      </c>
      <c r="S3615" s="57" t="str">
        <f>MID(Tabla1[[#This Row],[Aplicación]],6,2)</f>
        <v>11</v>
      </c>
      <c r="T3615" s="54" t="str">
        <f>VLOOKUP(Tabla1[[#This Row],[AREA]],Hoja1!A:B,2,FALSE)</f>
        <v>11. Salud pública y seguridad ciudadana</v>
      </c>
      <c r="U3615" s="57" t="str">
        <f>MID(Tabla1[[#This Row],[Aplicación]],9,4)</f>
        <v>1621</v>
      </c>
      <c r="V3615" s="54" t="str">
        <f>VLOOKUP(Tabla1[[#This Row],[PROGRAMA]],Hoja1!A:B,2,FALSE)</f>
        <v>1621. Recogida de residuos</v>
      </c>
      <c r="W3615" s="57" t="str">
        <f>MID(Tabla1[[#This Row],[Aplicación]],14,2)</f>
        <v>21</v>
      </c>
      <c r="X3615" s="57" t="str">
        <f>MID(Tabla1[[#This Row],[Aplicación]],14,6)</f>
        <v>214</v>
      </c>
    </row>
    <row r="3616" spans="1:24" x14ac:dyDescent="0.25">
      <c r="A3616" s="60">
        <v>220240011254</v>
      </c>
      <c r="B3616" s="43" t="s">
        <v>702</v>
      </c>
      <c r="C3616" s="61">
        <v>45393</v>
      </c>
      <c r="D3616" s="60">
        <v>22024000440</v>
      </c>
      <c r="E3616" s="43" t="s">
        <v>1425</v>
      </c>
      <c r="F3616" s="62">
        <v>132.97</v>
      </c>
      <c r="G3616" s="43" t="s">
        <v>801</v>
      </c>
      <c r="H3616" s="43" t="s">
        <v>4571</v>
      </c>
      <c r="I3616" s="69" t="s">
        <v>2934</v>
      </c>
      <c r="J3616" s="43" t="s">
        <v>398</v>
      </c>
      <c r="K3616" s="43" t="s">
        <v>398</v>
      </c>
      <c r="L3616" s="43" t="s">
        <v>399</v>
      </c>
      <c r="M3616" s="43" t="s">
        <v>395</v>
      </c>
      <c r="N3616" s="43" t="s">
        <v>396</v>
      </c>
      <c r="O3616" s="68" t="s">
        <v>325</v>
      </c>
      <c r="P3616" s="68" t="s">
        <v>2931</v>
      </c>
      <c r="Q3616" s="57" t="s">
        <v>2932</v>
      </c>
      <c r="R3616" s="35" t="s">
        <v>265</v>
      </c>
      <c r="S3616" s="57" t="str">
        <f>MID(Tabla1[[#This Row],[Aplicación]],6,2)</f>
        <v>11</v>
      </c>
      <c r="T3616" s="54" t="str">
        <f>VLOOKUP(Tabla1[[#This Row],[AREA]],Hoja1!A:B,2,FALSE)</f>
        <v>11. Salud pública y seguridad ciudadana</v>
      </c>
      <c r="U3616" s="57" t="str">
        <f>MID(Tabla1[[#This Row],[Aplicación]],9,4)</f>
        <v>1621</v>
      </c>
      <c r="V3616" s="54" t="str">
        <f>VLOOKUP(Tabla1[[#This Row],[PROGRAMA]],Hoja1!A:B,2,FALSE)</f>
        <v>1621. Recogida de residuos</v>
      </c>
      <c r="W3616" s="57" t="str">
        <f>MID(Tabla1[[#This Row],[Aplicación]],14,2)</f>
        <v>21</v>
      </c>
      <c r="X3616" s="57" t="str">
        <f>MID(Tabla1[[#This Row],[Aplicación]],14,6)</f>
        <v>214</v>
      </c>
    </row>
    <row r="3617" spans="1:24" x14ac:dyDescent="0.25">
      <c r="A3617" s="60">
        <v>220240011252</v>
      </c>
      <c r="B3617" s="43" t="s">
        <v>702</v>
      </c>
      <c r="C3617" s="61">
        <v>45393</v>
      </c>
      <c r="D3617" s="60">
        <v>22024000440</v>
      </c>
      <c r="E3617" s="43" t="s">
        <v>1425</v>
      </c>
      <c r="F3617" s="62">
        <v>85.96</v>
      </c>
      <c r="G3617" s="43" t="s">
        <v>801</v>
      </c>
      <c r="H3617" s="43" t="s">
        <v>4572</v>
      </c>
      <c r="I3617" s="69" t="s">
        <v>2934</v>
      </c>
      <c r="J3617" s="43" t="s">
        <v>398</v>
      </c>
      <c r="K3617" s="43" t="s">
        <v>398</v>
      </c>
      <c r="L3617" s="43" t="s">
        <v>399</v>
      </c>
      <c r="M3617" s="43" t="s">
        <v>395</v>
      </c>
      <c r="N3617" s="43" t="s">
        <v>396</v>
      </c>
      <c r="O3617" s="68" t="s">
        <v>325</v>
      </c>
      <c r="P3617" s="68" t="s">
        <v>2931</v>
      </c>
      <c r="Q3617" s="57" t="s">
        <v>2932</v>
      </c>
      <c r="R3617" s="35" t="s">
        <v>265</v>
      </c>
      <c r="S3617" s="57" t="str">
        <f>MID(Tabla1[[#This Row],[Aplicación]],6,2)</f>
        <v>11</v>
      </c>
      <c r="T3617" s="54" t="str">
        <f>VLOOKUP(Tabla1[[#This Row],[AREA]],Hoja1!A:B,2,FALSE)</f>
        <v>11. Salud pública y seguridad ciudadana</v>
      </c>
      <c r="U3617" s="57" t="str">
        <f>MID(Tabla1[[#This Row],[Aplicación]],9,4)</f>
        <v>1621</v>
      </c>
      <c r="V3617" s="54" t="str">
        <f>VLOOKUP(Tabla1[[#This Row],[PROGRAMA]],Hoja1!A:B,2,FALSE)</f>
        <v>1621. Recogida de residuos</v>
      </c>
      <c r="W3617" s="57" t="str">
        <f>MID(Tabla1[[#This Row],[Aplicación]],14,2)</f>
        <v>21</v>
      </c>
      <c r="X3617" s="57" t="str">
        <f>MID(Tabla1[[#This Row],[Aplicación]],14,6)</f>
        <v>214</v>
      </c>
    </row>
    <row r="3618" spans="1:24" x14ac:dyDescent="0.25">
      <c r="A3618" s="60">
        <v>220240011273</v>
      </c>
      <c r="B3618" s="43" t="s">
        <v>702</v>
      </c>
      <c r="C3618" s="61">
        <v>45393</v>
      </c>
      <c r="D3618" s="60">
        <v>22024000441</v>
      </c>
      <c r="E3618" s="43" t="s">
        <v>1425</v>
      </c>
      <c r="F3618" s="62">
        <v>2011.15</v>
      </c>
      <c r="G3618" s="43" t="s">
        <v>745</v>
      </c>
      <c r="H3618" s="43" t="s">
        <v>4573</v>
      </c>
      <c r="I3618" s="69" t="s">
        <v>2934</v>
      </c>
      <c r="J3618" s="43" t="s">
        <v>398</v>
      </c>
      <c r="K3618" s="43" t="s">
        <v>398</v>
      </c>
      <c r="L3618" s="43" t="s">
        <v>413</v>
      </c>
      <c r="M3618" s="43" t="s">
        <v>395</v>
      </c>
      <c r="N3618" s="43" t="s">
        <v>396</v>
      </c>
      <c r="O3618" s="68" t="s">
        <v>325</v>
      </c>
      <c r="P3618" s="68" t="s">
        <v>2931</v>
      </c>
      <c r="Q3618" s="57" t="s">
        <v>2932</v>
      </c>
      <c r="R3618" s="35" t="s">
        <v>265</v>
      </c>
      <c r="S3618" s="57" t="str">
        <f>MID(Tabla1[[#This Row],[Aplicación]],6,2)</f>
        <v>11</v>
      </c>
      <c r="T3618" s="54" t="str">
        <f>VLOOKUP(Tabla1[[#This Row],[AREA]],Hoja1!A:B,2,FALSE)</f>
        <v>11. Salud pública y seguridad ciudadana</v>
      </c>
      <c r="U3618" s="57" t="str">
        <f>MID(Tabla1[[#This Row],[Aplicación]],9,4)</f>
        <v>1621</v>
      </c>
      <c r="V3618" s="54" t="str">
        <f>VLOOKUP(Tabla1[[#This Row],[PROGRAMA]],Hoja1!A:B,2,FALSE)</f>
        <v>1621. Recogida de residuos</v>
      </c>
      <c r="W3618" s="57" t="str">
        <f>MID(Tabla1[[#This Row],[Aplicación]],14,2)</f>
        <v>21</v>
      </c>
      <c r="X3618" s="57" t="str">
        <f>MID(Tabla1[[#This Row],[Aplicación]],14,6)</f>
        <v>214</v>
      </c>
    </row>
    <row r="3619" spans="1:24" x14ac:dyDescent="0.25">
      <c r="A3619" s="60">
        <v>220240011220</v>
      </c>
      <c r="B3619" s="43" t="s">
        <v>702</v>
      </c>
      <c r="C3619" s="61">
        <v>45393</v>
      </c>
      <c r="D3619" s="60">
        <v>22024000441</v>
      </c>
      <c r="E3619" s="43" t="s">
        <v>1425</v>
      </c>
      <c r="F3619" s="62">
        <v>5116.47</v>
      </c>
      <c r="G3619" s="43" t="s">
        <v>84</v>
      </c>
      <c r="H3619" s="43" t="s">
        <v>4582</v>
      </c>
      <c r="I3619" s="69" t="s">
        <v>2934</v>
      </c>
      <c r="J3619" s="43" t="s">
        <v>398</v>
      </c>
      <c r="K3619" s="43" t="s">
        <v>398</v>
      </c>
      <c r="L3619" s="43" t="s">
        <v>413</v>
      </c>
      <c r="M3619" s="43" t="s">
        <v>395</v>
      </c>
      <c r="N3619" s="43" t="s">
        <v>396</v>
      </c>
      <c r="O3619" s="68" t="s">
        <v>325</v>
      </c>
      <c r="P3619" s="68" t="s">
        <v>2931</v>
      </c>
      <c r="Q3619" s="57" t="s">
        <v>2932</v>
      </c>
      <c r="R3619" s="35" t="s">
        <v>265</v>
      </c>
      <c r="S3619" s="57" t="str">
        <f>MID(Tabla1[[#This Row],[Aplicación]],6,2)</f>
        <v>11</v>
      </c>
      <c r="T3619" s="54" t="str">
        <f>VLOOKUP(Tabla1[[#This Row],[AREA]],Hoja1!A:B,2,FALSE)</f>
        <v>11. Salud pública y seguridad ciudadana</v>
      </c>
      <c r="U3619" s="57" t="str">
        <f>MID(Tabla1[[#This Row],[Aplicación]],9,4)</f>
        <v>1621</v>
      </c>
      <c r="V3619" s="54" t="str">
        <f>VLOOKUP(Tabla1[[#This Row],[PROGRAMA]],Hoja1!A:B,2,FALSE)</f>
        <v>1621. Recogida de residuos</v>
      </c>
      <c r="W3619" s="57" t="str">
        <f>MID(Tabla1[[#This Row],[Aplicación]],14,2)</f>
        <v>21</v>
      </c>
      <c r="X3619" s="57" t="str">
        <f>MID(Tabla1[[#This Row],[Aplicación]],14,6)</f>
        <v>214</v>
      </c>
    </row>
    <row r="3620" spans="1:24" x14ac:dyDescent="0.25">
      <c r="A3620" s="60">
        <v>220240011279</v>
      </c>
      <c r="B3620" s="43" t="s">
        <v>702</v>
      </c>
      <c r="C3620" s="61">
        <v>45393</v>
      </c>
      <c r="D3620" s="60">
        <v>22024000440</v>
      </c>
      <c r="E3620" s="43" t="s">
        <v>1425</v>
      </c>
      <c r="F3620" s="62">
        <v>2025.06</v>
      </c>
      <c r="G3620" s="43" t="s">
        <v>2997</v>
      </c>
      <c r="H3620" s="43" t="s">
        <v>4583</v>
      </c>
      <c r="I3620" s="69" t="s">
        <v>2934</v>
      </c>
      <c r="J3620" s="43" t="s">
        <v>398</v>
      </c>
      <c r="K3620" s="43" t="s">
        <v>398</v>
      </c>
      <c r="L3620" s="43" t="s">
        <v>399</v>
      </c>
      <c r="M3620" s="43" t="s">
        <v>395</v>
      </c>
      <c r="N3620" s="43" t="s">
        <v>396</v>
      </c>
      <c r="O3620" s="68" t="s">
        <v>325</v>
      </c>
      <c r="P3620" s="68" t="s">
        <v>2931</v>
      </c>
      <c r="Q3620" s="57" t="s">
        <v>2932</v>
      </c>
      <c r="R3620" s="35" t="s">
        <v>265</v>
      </c>
      <c r="S3620" s="57" t="str">
        <f>MID(Tabla1[[#This Row],[Aplicación]],6,2)</f>
        <v>11</v>
      </c>
      <c r="T3620" s="54" t="str">
        <f>VLOOKUP(Tabla1[[#This Row],[AREA]],Hoja1!A:B,2,FALSE)</f>
        <v>11. Salud pública y seguridad ciudadana</v>
      </c>
      <c r="U3620" s="57" t="str">
        <f>MID(Tabla1[[#This Row],[Aplicación]],9,4)</f>
        <v>1621</v>
      </c>
      <c r="V3620" s="54" t="str">
        <f>VLOOKUP(Tabla1[[#This Row],[PROGRAMA]],Hoja1!A:B,2,FALSE)</f>
        <v>1621. Recogida de residuos</v>
      </c>
      <c r="W3620" s="57" t="str">
        <f>MID(Tabla1[[#This Row],[Aplicación]],14,2)</f>
        <v>21</v>
      </c>
      <c r="X3620" s="57" t="str">
        <f>MID(Tabla1[[#This Row],[Aplicación]],14,6)</f>
        <v>214</v>
      </c>
    </row>
    <row r="3621" spans="1:24" x14ac:dyDescent="0.25">
      <c r="A3621" s="60">
        <v>220240009105</v>
      </c>
      <c r="B3621" s="43" t="s">
        <v>702</v>
      </c>
      <c r="C3621" s="61">
        <v>45383</v>
      </c>
      <c r="D3621" s="60">
        <v>22024000441</v>
      </c>
      <c r="E3621" s="43" t="s">
        <v>1425</v>
      </c>
      <c r="F3621" s="62">
        <v>1180.71</v>
      </c>
      <c r="G3621" s="43" t="s">
        <v>51</v>
      </c>
      <c r="H3621" s="43" t="s">
        <v>4724</v>
      </c>
      <c r="I3621" s="69" t="s">
        <v>2934</v>
      </c>
      <c r="J3621" s="43" t="s">
        <v>874</v>
      </c>
      <c r="K3621" s="43" t="s">
        <v>875</v>
      </c>
      <c r="L3621" s="43" t="s">
        <v>413</v>
      </c>
      <c r="M3621" s="43" t="s">
        <v>395</v>
      </c>
      <c r="N3621" s="43" t="s">
        <v>396</v>
      </c>
      <c r="O3621" s="68" t="s">
        <v>325</v>
      </c>
      <c r="P3621" s="68" t="s">
        <v>2931</v>
      </c>
      <c r="Q3621" s="57" t="s">
        <v>2932</v>
      </c>
      <c r="R3621" s="35" t="s">
        <v>265</v>
      </c>
      <c r="S3621" s="57" t="str">
        <f>MID(Tabla1[[#This Row],[Aplicación]],6,2)</f>
        <v>11</v>
      </c>
      <c r="T3621" s="54" t="str">
        <f>VLOOKUP(Tabla1[[#This Row],[AREA]],Hoja1!A:B,2,FALSE)</f>
        <v>11. Salud pública y seguridad ciudadana</v>
      </c>
      <c r="U3621" s="57" t="str">
        <f>MID(Tabla1[[#This Row],[Aplicación]],9,4)</f>
        <v>1621</v>
      </c>
      <c r="V3621" s="54" t="str">
        <f>VLOOKUP(Tabla1[[#This Row],[PROGRAMA]],Hoja1!A:B,2,FALSE)</f>
        <v>1621. Recogida de residuos</v>
      </c>
      <c r="W3621" s="57" t="str">
        <f>MID(Tabla1[[#This Row],[Aplicación]],14,2)</f>
        <v>21</v>
      </c>
      <c r="X3621" s="57" t="str">
        <f>MID(Tabla1[[#This Row],[Aplicación]],14,6)</f>
        <v>214</v>
      </c>
    </row>
    <row r="3622" spans="1:24" x14ac:dyDescent="0.25">
      <c r="A3622" s="60">
        <v>220240009126</v>
      </c>
      <c r="B3622" s="43" t="s">
        <v>702</v>
      </c>
      <c r="C3622" s="61">
        <v>45383</v>
      </c>
      <c r="D3622" s="60">
        <v>22024000441</v>
      </c>
      <c r="E3622" s="43" t="s">
        <v>1425</v>
      </c>
      <c r="F3622" s="62">
        <v>745.23</v>
      </c>
      <c r="G3622" s="43" t="s">
        <v>51</v>
      </c>
      <c r="H3622" s="43" t="s">
        <v>4725</v>
      </c>
      <c r="I3622" s="69" t="s">
        <v>2934</v>
      </c>
      <c r="J3622" s="43" t="s">
        <v>874</v>
      </c>
      <c r="K3622" s="43" t="s">
        <v>875</v>
      </c>
      <c r="L3622" s="43" t="s">
        <v>413</v>
      </c>
      <c r="M3622" s="43" t="s">
        <v>395</v>
      </c>
      <c r="N3622" s="43" t="s">
        <v>396</v>
      </c>
      <c r="O3622" s="68" t="s">
        <v>325</v>
      </c>
      <c r="P3622" s="68" t="s">
        <v>2931</v>
      </c>
      <c r="Q3622" s="57" t="s">
        <v>2932</v>
      </c>
      <c r="R3622" s="35" t="s">
        <v>265</v>
      </c>
      <c r="S3622" s="57" t="str">
        <f>MID(Tabla1[[#This Row],[Aplicación]],6,2)</f>
        <v>11</v>
      </c>
      <c r="T3622" s="54" t="str">
        <f>VLOOKUP(Tabla1[[#This Row],[AREA]],Hoja1!A:B,2,FALSE)</f>
        <v>11. Salud pública y seguridad ciudadana</v>
      </c>
      <c r="U3622" s="57" t="str">
        <f>MID(Tabla1[[#This Row],[Aplicación]],9,4)</f>
        <v>1621</v>
      </c>
      <c r="V3622" s="54" t="str">
        <f>VLOOKUP(Tabla1[[#This Row],[PROGRAMA]],Hoja1!A:B,2,FALSE)</f>
        <v>1621. Recogida de residuos</v>
      </c>
      <c r="W3622" s="57" t="str">
        <f>MID(Tabla1[[#This Row],[Aplicación]],14,2)</f>
        <v>21</v>
      </c>
      <c r="X3622" s="57" t="str">
        <f>MID(Tabla1[[#This Row],[Aplicación]],14,6)</f>
        <v>214</v>
      </c>
    </row>
    <row r="3623" spans="1:24" x14ac:dyDescent="0.25">
      <c r="A3623" s="60">
        <v>220240009091</v>
      </c>
      <c r="B3623" s="43" t="s">
        <v>702</v>
      </c>
      <c r="C3623" s="61">
        <v>45383</v>
      </c>
      <c r="D3623" s="60">
        <v>22024000441</v>
      </c>
      <c r="E3623" s="43" t="s">
        <v>1425</v>
      </c>
      <c r="F3623" s="62">
        <v>682.61</v>
      </c>
      <c r="G3623" s="43" t="s">
        <v>51</v>
      </c>
      <c r="H3623" s="43" t="s">
        <v>4726</v>
      </c>
      <c r="I3623" s="69" t="s">
        <v>2934</v>
      </c>
      <c r="J3623" s="43" t="s">
        <v>874</v>
      </c>
      <c r="K3623" s="43" t="s">
        <v>875</v>
      </c>
      <c r="L3623" s="43" t="s">
        <v>413</v>
      </c>
      <c r="M3623" s="43" t="s">
        <v>395</v>
      </c>
      <c r="N3623" s="43" t="s">
        <v>396</v>
      </c>
      <c r="O3623" s="68" t="s">
        <v>325</v>
      </c>
      <c r="P3623" s="68" t="s">
        <v>2931</v>
      </c>
      <c r="Q3623" s="57" t="s">
        <v>2932</v>
      </c>
      <c r="R3623" s="35" t="s">
        <v>265</v>
      </c>
      <c r="S3623" s="57" t="str">
        <f>MID(Tabla1[[#This Row],[Aplicación]],6,2)</f>
        <v>11</v>
      </c>
      <c r="T3623" s="54" t="str">
        <f>VLOOKUP(Tabla1[[#This Row],[AREA]],Hoja1!A:B,2,FALSE)</f>
        <v>11. Salud pública y seguridad ciudadana</v>
      </c>
      <c r="U3623" s="57" t="str">
        <f>MID(Tabla1[[#This Row],[Aplicación]],9,4)</f>
        <v>1621</v>
      </c>
      <c r="V3623" s="54" t="str">
        <f>VLOOKUP(Tabla1[[#This Row],[PROGRAMA]],Hoja1!A:B,2,FALSE)</f>
        <v>1621. Recogida de residuos</v>
      </c>
      <c r="W3623" s="57" t="str">
        <f>MID(Tabla1[[#This Row],[Aplicación]],14,2)</f>
        <v>21</v>
      </c>
      <c r="X3623" s="57" t="str">
        <f>MID(Tabla1[[#This Row],[Aplicación]],14,6)</f>
        <v>214</v>
      </c>
    </row>
    <row r="3624" spans="1:24" x14ac:dyDescent="0.25">
      <c r="A3624" s="60">
        <v>220240009112</v>
      </c>
      <c r="B3624" s="43" t="s">
        <v>702</v>
      </c>
      <c r="C3624" s="61">
        <v>45383</v>
      </c>
      <c r="D3624" s="60">
        <v>22024000441</v>
      </c>
      <c r="E3624" s="43" t="s">
        <v>1425</v>
      </c>
      <c r="F3624" s="62">
        <v>2302.13</v>
      </c>
      <c r="G3624" s="43" t="s">
        <v>3104</v>
      </c>
      <c r="H3624" s="43" t="s">
        <v>4778</v>
      </c>
      <c r="I3624" s="69" t="s">
        <v>2934</v>
      </c>
      <c r="J3624" s="43" t="s">
        <v>398</v>
      </c>
      <c r="K3624" s="43" t="s">
        <v>398</v>
      </c>
      <c r="L3624" s="43" t="s">
        <v>413</v>
      </c>
      <c r="M3624" s="43" t="s">
        <v>395</v>
      </c>
      <c r="N3624" s="43" t="s">
        <v>396</v>
      </c>
      <c r="O3624" s="68" t="s">
        <v>325</v>
      </c>
      <c r="P3624" s="68" t="s">
        <v>2931</v>
      </c>
      <c r="Q3624" s="57" t="s">
        <v>2932</v>
      </c>
      <c r="R3624" s="35" t="s">
        <v>265</v>
      </c>
      <c r="S3624" s="57" t="str">
        <f>MID(Tabla1[[#This Row],[Aplicación]],6,2)</f>
        <v>11</v>
      </c>
      <c r="T3624" s="54" t="str">
        <f>VLOOKUP(Tabla1[[#This Row],[AREA]],Hoja1!A:B,2,FALSE)</f>
        <v>11. Salud pública y seguridad ciudadana</v>
      </c>
      <c r="U3624" s="57" t="str">
        <f>MID(Tabla1[[#This Row],[Aplicación]],9,4)</f>
        <v>1621</v>
      </c>
      <c r="V3624" s="54" t="str">
        <f>VLOOKUP(Tabla1[[#This Row],[PROGRAMA]],Hoja1!A:B,2,FALSE)</f>
        <v>1621. Recogida de residuos</v>
      </c>
      <c r="W3624" s="57" t="str">
        <f>MID(Tabla1[[#This Row],[Aplicación]],14,2)</f>
        <v>21</v>
      </c>
      <c r="X3624" s="57" t="str">
        <f>MID(Tabla1[[#This Row],[Aplicación]],14,6)</f>
        <v>214</v>
      </c>
    </row>
    <row r="3625" spans="1:24" x14ac:dyDescent="0.25">
      <c r="A3625" s="60">
        <v>220240009101</v>
      </c>
      <c r="B3625" s="43" t="s">
        <v>702</v>
      </c>
      <c r="C3625" s="61">
        <v>45383</v>
      </c>
      <c r="D3625" s="60">
        <v>22024000440</v>
      </c>
      <c r="E3625" s="43" t="s">
        <v>1425</v>
      </c>
      <c r="F3625" s="62">
        <v>301</v>
      </c>
      <c r="G3625" s="43" t="s">
        <v>810</v>
      </c>
      <c r="H3625" s="43" t="s">
        <v>4779</v>
      </c>
      <c r="I3625" s="69" t="s">
        <v>2934</v>
      </c>
      <c r="J3625" s="43" t="s">
        <v>398</v>
      </c>
      <c r="K3625" s="43" t="s">
        <v>398</v>
      </c>
      <c r="L3625" s="43" t="s">
        <v>399</v>
      </c>
      <c r="M3625" s="43" t="s">
        <v>395</v>
      </c>
      <c r="N3625" s="43" t="s">
        <v>396</v>
      </c>
      <c r="O3625" s="68" t="s">
        <v>325</v>
      </c>
      <c r="P3625" s="68" t="s">
        <v>2931</v>
      </c>
      <c r="Q3625" s="57" t="s">
        <v>2932</v>
      </c>
      <c r="R3625" s="35" t="s">
        <v>265</v>
      </c>
      <c r="S3625" s="57" t="str">
        <f>MID(Tabla1[[#This Row],[Aplicación]],6,2)</f>
        <v>11</v>
      </c>
      <c r="T3625" s="54" t="str">
        <f>VLOOKUP(Tabla1[[#This Row],[AREA]],Hoja1!A:B,2,FALSE)</f>
        <v>11. Salud pública y seguridad ciudadana</v>
      </c>
      <c r="U3625" s="57" t="str">
        <f>MID(Tabla1[[#This Row],[Aplicación]],9,4)</f>
        <v>1621</v>
      </c>
      <c r="V3625" s="54" t="str">
        <f>VLOOKUP(Tabla1[[#This Row],[PROGRAMA]],Hoja1!A:B,2,FALSE)</f>
        <v>1621. Recogida de residuos</v>
      </c>
      <c r="W3625" s="57" t="str">
        <f>MID(Tabla1[[#This Row],[Aplicación]],14,2)</f>
        <v>21</v>
      </c>
      <c r="X3625" s="57" t="str">
        <f>MID(Tabla1[[#This Row],[Aplicación]],14,6)</f>
        <v>214</v>
      </c>
    </row>
    <row r="3626" spans="1:24" x14ac:dyDescent="0.25">
      <c r="A3626" s="60">
        <v>220240009122</v>
      </c>
      <c r="B3626" s="43" t="s">
        <v>702</v>
      </c>
      <c r="C3626" s="61">
        <v>45383</v>
      </c>
      <c r="D3626" s="60">
        <v>22024000441</v>
      </c>
      <c r="E3626" s="43" t="s">
        <v>1425</v>
      </c>
      <c r="F3626" s="62">
        <v>809.95</v>
      </c>
      <c r="G3626" s="43" t="s">
        <v>764</v>
      </c>
      <c r="H3626" s="43" t="s">
        <v>4780</v>
      </c>
      <c r="I3626" s="69" t="s">
        <v>2934</v>
      </c>
      <c r="J3626" s="43" t="s">
        <v>398</v>
      </c>
      <c r="K3626" s="43" t="s">
        <v>398</v>
      </c>
      <c r="L3626" s="43" t="s">
        <v>413</v>
      </c>
      <c r="M3626" s="43" t="s">
        <v>395</v>
      </c>
      <c r="N3626" s="43" t="s">
        <v>396</v>
      </c>
      <c r="O3626" s="68" t="s">
        <v>325</v>
      </c>
      <c r="P3626" s="68" t="s">
        <v>2931</v>
      </c>
      <c r="Q3626" s="57" t="s">
        <v>2932</v>
      </c>
      <c r="R3626" s="35" t="s">
        <v>265</v>
      </c>
      <c r="S3626" s="57" t="str">
        <f>MID(Tabla1[[#This Row],[Aplicación]],6,2)</f>
        <v>11</v>
      </c>
      <c r="T3626" s="54" t="str">
        <f>VLOOKUP(Tabla1[[#This Row],[AREA]],Hoja1!A:B,2,FALSE)</f>
        <v>11. Salud pública y seguridad ciudadana</v>
      </c>
      <c r="U3626" s="57" t="str">
        <f>MID(Tabla1[[#This Row],[Aplicación]],9,4)</f>
        <v>1621</v>
      </c>
      <c r="V3626" s="54" t="str">
        <f>VLOOKUP(Tabla1[[#This Row],[PROGRAMA]],Hoja1!A:B,2,FALSE)</f>
        <v>1621. Recogida de residuos</v>
      </c>
      <c r="W3626" s="57" t="str">
        <f>MID(Tabla1[[#This Row],[Aplicación]],14,2)</f>
        <v>21</v>
      </c>
      <c r="X3626" s="57" t="str">
        <f>MID(Tabla1[[#This Row],[Aplicación]],14,6)</f>
        <v>214</v>
      </c>
    </row>
    <row r="3627" spans="1:24" x14ac:dyDescent="0.25">
      <c r="A3627" s="60">
        <v>220240009099</v>
      </c>
      <c r="B3627" s="43" t="s">
        <v>702</v>
      </c>
      <c r="C3627" s="61">
        <v>45383</v>
      </c>
      <c r="D3627" s="60">
        <v>22024000440</v>
      </c>
      <c r="E3627" s="43" t="s">
        <v>1425</v>
      </c>
      <c r="F3627" s="62">
        <v>1793</v>
      </c>
      <c r="G3627" s="43" t="s">
        <v>765</v>
      </c>
      <c r="H3627" s="43" t="s">
        <v>4782</v>
      </c>
      <c r="I3627" s="69" t="s">
        <v>2934</v>
      </c>
      <c r="J3627" s="43" t="s">
        <v>398</v>
      </c>
      <c r="K3627" s="43" t="s">
        <v>398</v>
      </c>
      <c r="L3627" s="43" t="s">
        <v>399</v>
      </c>
      <c r="M3627" s="43" t="s">
        <v>395</v>
      </c>
      <c r="N3627" s="43" t="s">
        <v>396</v>
      </c>
      <c r="O3627" s="68" t="s">
        <v>325</v>
      </c>
      <c r="P3627" s="68" t="s">
        <v>2931</v>
      </c>
      <c r="Q3627" s="57" t="s">
        <v>2932</v>
      </c>
      <c r="R3627" s="35" t="s">
        <v>265</v>
      </c>
      <c r="S3627" s="57" t="str">
        <f>MID(Tabla1[[#This Row],[Aplicación]],6,2)</f>
        <v>11</v>
      </c>
      <c r="T3627" s="54" t="str">
        <f>VLOOKUP(Tabla1[[#This Row],[AREA]],Hoja1!A:B,2,FALSE)</f>
        <v>11. Salud pública y seguridad ciudadana</v>
      </c>
      <c r="U3627" s="57" t="str">
        <f>MID(Tabla1[[#This Row],[Aplicación]],9,4)</f>
        <v>1621</v>
      </c>
      <c r="V3627" s="54" t="str">
        <f>VLOOKUP(Tabla1[[#This Row],[PROGRAMA]],Hoja1!A:B,2,FALSE)</f>
        <v>1621. Recogida de residuos</v>
      </c>
      <c r="W3627" s="57" t="str">
        <f>MID(Tabla1[[#This Row],[Aplicación]],14,2)</f>
        <v>21</v>
      </c>
      <c r="X3627" s="57" t="str">
        <f>MID(Tabla1[[#This Row],[Aplicación]],14,6)</f>
        <v>214</v>
      </c>
    </row>
    <row r="3628" spans="1:24" x14ac:dyDescent="0.25">
      <c r="A3628" s="60">
        <v>220240009128</v>
      </c>
      <c r="B3628" s="43" t="s">
        <v>702</v>
      </c>
      <c r="C3628" s="61">
        <v>45383</v>
      </c>
      <c r="D3628" s="60">
        <v>22024000440</v>
      </c>
      <c r="E3628" s="43" t="s">
        <v>1425</v>
      </c>
      <c r="F3628" s="62">
        <v>2463.35</v>
      </c>
      <c r="G3628" s="43" t="s">
        <v>766</v>
      </c>
      <c r="H3628" s="43" t="s">
        <v>4783</v>
      </c>
      <c r="I3628" s="69" t="s">
        <v>2934</v>
      </c>
      <c r="J3628" s="43" t="s">
        <v>398</v>
      </c>
      <c r="K3628" s="43" t="s">
        <v>398</v>
      </c>
      <c r="L3628" s="43" t="s">
        <v>399</v>
      </c>
      <c r="M3628" s="43" t="s">
        <v>395</v>
      </c>
      <c r="N3628" s="43" t="s">
        <v>396</v>
      </c>
      <c r="O3628" s="68" t="s">
        <v>325</v>
      </c>
      <c r="P3628" s="68" t="s">
        <v>2931</v>
      </c>
      <c r="Q3628" s="57" t="s">
        <v>2932</v>
      </c>
      <c r="R3628" s="35" t="s">
        <v>265</v>
      </c>
      <c r="S3628" s="57" t="str">
        <f>MID(Tabla1[[#This Row],[Aplicación]],6,2)</f>
        <v>11</v>
      </c>
      <c r="T3628" s="54" t="str">
        <f>VLOOKUP(Tabla1[[#This Row],[AREA]],Hoja1!A:B,2,FALSE)</f>
        <v>11. Salud pública y seguridad ciudadana</v>
      </c>
      <c r="U3628" s="57" t="str">
        <f>MID(Tabla1[[#This Row],[Aplicación]],9,4)</f>
        <v>1621</v>
      </c>
      <c r="V3628" s="54" t="str">
        <f>VLOOKUP(Tabla1[[#This Row],[PROGRAMA]],Hoja1!A:B,2,FALSE)</f>
        <v>1621. Recogida de residuos</v>
      </c>
      <c r="W3628" s="57" t="str">
        <f>MID(Tabla1[[#This Row],[Aplicación]],14,2)</f>
        <v>21</v>
      </c>
      <c r="X3628" s="57" t="str">
        <f>MID(Tabla1[[#This Row],[Aplicación]],14,6)</f>
        <v>214</v>
      </c>
    </row>
    <row r="3629" spans="1:24" x14ac:dyDescent="0.25">
      <c r="A3629" s="60">
        <v>220240009097</v>
      </c>
      <c r="B3629" s="43" t="s">
        <v>702</v>
      </c>
      <c r="C3629" s="61">
        <v>45383</v>
      </c>
      <c r="D3629" s="60">
        <v>22024000440</v>
      </c>
      <c r="E3629" s="43" t="s">
        <v>1425</v>
      </c>
      <c r="F3629" s="62">
        <v>2217.29</v>
      </c>
      <c r="G3629" s="43" t="s">
        <v>766</v>
      </c>
      <c r="H3629" s="43" t="s">
        <v>4784</v>
      </c>
      <c r="I3629" s="69" t="s">
        <v>2934</v>
      </c>
      <c r="J3629" s="43" t="s">
        <v>398</v>
      </c>
      <c r="K3629" s="43" t="s">
        <v>398</v>
      </c>
      <c r="L3629" s="43" t="s">
        <v>399</v>
      </c>
      <c r="M3629" s="43" t="s">
        <v>395</v>
      </c>
      <c r="N3629" s="43" t="s">
        <v>396</v>
      </c>
      <c r="O3629" s="68" t="s">
        <v>325</v>
      </c>
      <c r="P3629" s="68" t="s">
        <v>2931</v>
      </c>
      <c r="Q3629" s="57" t="s">
        <v>2932</v>
      </c>
      <c r="R3629" s="35" t="s">
        <v>265</v>
      </c>
      <c r="S3629" s="57" t="str">
        <f>MID(Tabla1[[#This Row],[Aplicación]],6,2)</f>
        <v>11</v>
      </c>
      <c r="T3629" s="54" t="str">
        <f>VLOOKUP(Tabla1[[#This Row],[AREA]],Hoja1!A:B,2,FALSE)</f>
        <v>11. Salud pública y seguridad ciudadana</v>
      </c>
      <c r="U3629" s="57" t="str">
        <f>MID(Tabla1[[#This Row],[Aplicación]],9,4)</f>
        <v>1621</v>
      </c>
      <c r="V3629" s="54" t="str">
        <f>VLOOKUP(Tabla1[[#This Row],[PROGRAMA]],Hoja1!A:B,2,FALSE)</f>
        <v>1621. Recogida de residuos</v>
      </c>
      <c r="W3629" s="57" t="str">
        <f>MID(Tabla1[[#This Row],[Aplicación]],14,2)</f>
        <v>21</v>
      </c>
      <c r="X3629" s="57" t="str">
        <f>MID(Tabla1[[#This Row],[Aplicación]],14,6)</f>
        <v>214</v>
      </c>
    </row>
    <row r="3630" spans="1:24" x14ac:dyDescent="0.25">
      <c r="A3630" s="60">
        <v>220240009095</v>
      </c>
      <c r="B3630" s="43" t="s">
        <v>702</v>
      </c>
      <c r="C3630" s="61">
        <v>45383</v>
      </c>
      <c r="D3630" s="60">
        <v>22024000440</v>
      </c>
      <c r="E3630" s="43" t="s">
        <v>1425</v>
      </c>
      <c r="F3630" s="62">
        <v>1453.36</v>
      </c>
      <c r="G3630" s="43" t="s">
        <v>766</v>
      </c>
      <c r="H3630" s="43" t="s">
        <v>4785</v>
      </c>
      <c r="I3630" s="69" t="s">
        <v>2934</v>
      </c>
      <c r="J3630" s="43" t="s">
        <v>398</v>
      </c>
      <c r="K3630" s="43" t="s">
        <v>398</v>
      </c>
      <c r="L3630" s="43" t="s">
        <v>399</v>
      </c>
      <c r="M3630" s="43" t="s">
        <v>395</v>
      </c>
      <c r="N3630" s="43" t="s">
        <v>396</v>
      </c>
      <c r="O3630" s="68" t="s">
        <v>325</v>
      </c>
      <c r="P3630" s="68" t="s">
        <v>2931</v>
      </c>
      <c r="Q3630" s="57" t="s">
        <v>2932</v>
      </c>
      <c r="R3630" s="35" t="s">
        <v>265</v>
      </c>
      <c r="S3630" s="57" t="str">
        <f>MID(Tabla1[[#This Row],[Aplicación]],6,2)</f>
        <v>11</v>
      </c>
      <c r="T3630" s="54" t="str">
        <f>VLOOKUP(Tabla1[[#This Row],[AREA]],Hoja1!A:B,2,FALSE)</f>
        <v>11. Salud pública y seguridad ciudadana</v>
      </c>
      <c r="U3630" s="57" t="str">
        <f>MID(Tabla1[[#This Row],[Aplicación]],9,4)</f>
        <v>1621</v>
      </c>
      <c r="V3630" s="54" t="str">
        <f>VLOOKUP(Tabla1[[#This Row],[PROGRAMA]],Hoja1!A:B,2,FALSE)</f>
        <v>1621. Recogida de residuos</v>
      </c>
      <c r="W3630" s="57" t="str">
        <f>MID(Tabla1[[#This Row],[Aplicación]],14,2)</f>
        <v>21</v>
      </c>
      <c r="X3630" s="57" t="str">
        <f>MID(Tabla1[[#This Row],[Aplicación]],14,6)</f>
        <v>214</v>
      </c>
    </row>
    <row r="3631" spans="1:24" x14ac:dyDescent="0.25">
      <c r="A3631" s="60">
        <v>220240009118</v>
      </c>
      <c r="B3631" s="43" t="s">
        <v>702</v>
      </c>
      <c r="C3631" s="61">
        <v>45383</v>
      </c>
      <c r="D3631" s="60">
        <v>22024000440</v>
      </c>
      <c r="E3631" s="43" t="s">
        <v>1425</v>
      </c>
      <c r="F3631" s="62">
        <v>1740.05</v>
      </c>
      <c r="G3631" s="43" t="s">
        <v>797</v>
      </c>
      <c r="H3631" s="43" t="s">
        <v>4788</v>
      </c>
      <c r="I3631" s="69" t="s">
        <v>2934</v>
      </c>
      <c r="J3631" s="43" t="s">
        <v>798</v>
      </c>
      <c r="K3631" s="43" t="s">
        <v>398</v>
      </c>
      <c r="L3631" s="43" t="s">
        <v>399</v>
      </c>
      <c r="M3631" s="43" t="s">
        <v>395</v>
      </c>
      <c r="N3631" s="43" t="s">
        <v>396</v>
      </c>
      <c r="O3631" s="68" t="s">
        <v>325</v>
      </c>
      <c r="P3631" s="68" t="s">
        <v>2931</v>
      </c>
      <c r="Q3631" s="57" t="s">
        <v>2932</v>
      </c>
      <c r="R3631" s="35" t="s">
        <v>265</v>
      </c>
      <c r="S3631" s="57" t="str">
        <f>MID(Tabla1[[#This Row],[Aplicación]],6,2)</f>
        <v>11</v>
      </c>
      <c r="T3631" s="54" t="str">
        <f>VLOOKUP(Tabla1[[#This Row],[AREA]],Hoja1!A:B,2,FALSE)</f>
        <v>11. Salud pública y seguridad ciudadana</v>
      </c>
      <c r="U3631" s="57" t="str">
        <f>MID(Tabla1[[#This Row],[Aplicación]],9,4)</f>
        <v>1621</v>
      </c>
      <c r="V3631" s="54" t="str">
        <f>VLOOKUP(Tabla1[[#This Row],[PROGRAMA]],Hoja1!A:B,2,FALSE)</f>
        <v>1621. Recogida de residuos</v>
      </c>
      <c r="W3631" s="57" t="str">
        <f>MID(Tabla1[[#This Row],[Aplicación]],14,2)</f>
        <v>21</v>
      </c>
      <c r="X3631" s="57" t="str">
        <f>MID(Tabla1[[#This Row],[Aplicación]],14,6)</f>
        <v>214</v>
      </c>
    </row>
    <row r="3632" spans="1:24" x14ac:dyDescent="0.25">
      <c r="A3632" s="60">
        <v>220240009120</v>
      </c>
      <c r="B3632" s="43" t="s">
        <v>702</v>
      </c>
      <c r="C3632" s="61">
        <v>45383</v>
      </c>
      <c r="D3632" s="60">
        <v>22024000440</v>
      </c>
      <c r="E3632" s="43" t="s">
        <v>1425</v>
      </c>
      <c r="F3632" s="62">
        <v>1460.47</v>
      </c>
      <c r="G3632" s="43" t="s">
        <v>797</v>
      </c>
      <c r="H3632" s="43" t="s">
        <v>4789</v>
      </c>
      <c r="I3632" s="69" t="s">
        <v>2934</v>
      </c>
      <c r="J3632" s="43" t="s">
        <v>798</v>
      </c>
      <c r="K3632" s="43" t="s">
        <v>398</v>
      </c>
      <c r="L3632" s="43" t="s">
        <v>399</v>
      </c>
      <c r="M3632" s="43" t="s">
        <v>395</v>
      </c>
      <c r="N3632" s="43" t="s">
        <v>396</v>
      </c>
      <c r="O3632" s="68" t="s">
        <v>325</v>
      </c>
      <c r="P3632" s="68" t="s">
        <v>2931</v>
      </c>
      <c r="Q3632" s="57" t="s">
        <v>2932</v>
      </c>
      <c r="R3632" s="35" t="s">
        <v>265</v>
      </c>
      <c r="S3632" s="57" t="str">
        <f>MID(Tabla1[[#This Row],[Aplicación]],6,2)</f>
        <v>11</v>
      </c>
      <c r="T3632" s="54" t="str">
        <f>VLOOKUP(Tabla1[[#This Row],[AREA]],Hoja1!A:B,2,FALSE)</f>
        <v>11. Salud pública y seguridad ciudadana</v>
      </c>
      <c r="U3632" s="57" t="str">
        <f>MID(Tabla1[[#This Row],[Aplicación]],9,4)</f>
        <v>1621</v>
      </c>
      <c r="V3632" s="54" t="str">
        <f>VLOOKUP(Tabla1[[#This Row],[PROGRAMA]],Hoja1!A:B,2,FALSE)</f>
        <v>1621. Recogida de residuos</v>
      </c>
      <c r="W3632" s="57" t="str">
        <f>MID(Tabla1[[#This Row],[Aplicación]],14,2)</f>
        <v>21</v>
      </c>
      <c r="X3632" s="57" t="str">
        <f>MID(Tabla1[[#This Row],[Aplicación]],14,6)</f>
        <v>214</v>
      </c>
    </row>
    <row r="3633" spans="1:24" x14ac:dyDescent="0.25">
      <c r="A3633" s="60">
        <v>220240009114</v>
      </c>
      <c r="B3633" s="43" t="s">
        <v>702</v>
      </c>
      <c r="C3633" s="61">
        <v>45383</v>
      </c>
      <c r="D3633" s="60">
        <v>22024000440</v>
      </c>
      <c r="E3633" s="43" t="s">
        <v>1425</v>
      </c>
      <c r="F3633" s="62">
        <v>588.80999999999995</v>
      </c>
      <c r="G3633" s="43" t="s">
        <v>797</v>
      </c>
      <c r="H3633" s="43" t="s">
        <v>4790</v>
      </c>
      <c r="I3633" s="69" t="s">
        <v>2934</v>
      </c>
      <c r="J3633" s="43" t="s">
        <v>798</v>
      </c>
      <c r="K3633" s="43" t="s">
        <v>398</v>
      </c>
      <c r="L3633" s="43" t="s">
        <v>399</v>
      </c>
      <c r="M3633" s="43" t="s">
        <v>395</v>
      </c>
      <c r="N3633" s="43" t="s">
        <v>396</v>
      </c>
      <c r="O3633" s="68" t="s">
        <v>325</v>
      </c>
      <c r="P3633" s="68" t="s">
        <v>2931</v>
      </c>
      <c r="Q3633" s="57" t="s">
        <v>2932</v>
      </c>
      <c r="R3633" s="35" t="s">
        <v>265</v>
      </c>
      <c r="S3633" s="57" t="str">
        <f>MID(Tabla1[[#This Row],[Aplicación]],6,2)</f>
        <v>11</v>
      </c>
      <c r="T3633" s="54" t="str">
        <f>VLOOKUP(Tabla1[[#This Row],[AREA]],Hoja1!A:B,2,FALSE)</f>
        <v>11. Salud pública y seguridad ciudadana</v>
      </c>
      <c r="U3633" s="57" t="str">
        <f>MID(Tabla1[[#This Row],[Aplicación]],9,4)</f>
        <v>1621</v>
      </c>
      <c r="V3633" s="54" t="str">
        <f>VLOOKUP(Tabla1[[#This Row],[PROGRAMA]],Hoja1!A:B,2,FALSE)</f>
        <v>1621. Recogida de residuos</v>
      </c>
      <c r="W3633" s="57" t="str">
        <f>MID(Tabla1[[#This Row],[Aplicación]],14,2)</f>
        <v>21</v>
      </c>
      <c r="X3633" s="57" t="str">
        <f>MID(Tabla1[[#This Row],[Aplicación]],14,6)</f>
        <v>214</v>
      </c>
    </row>
    <row r="3634" spans="1:24" x14ac:dyDescent="0.25">
      <c r="A3634" s="60">
        <v>220240009116</v>
      </c>
      <c r="B3634" s="43" t="s">
        <v>702</v>
      </c>
      <c r="C3634" s="61">
        <v>45383</v>
      </c>
      <c r="D3634" s="60">
        <v>22024000440</v>
      </c>
      <c r="E3634" s="43" t="s">
        <v>1425</v>
      </c>
      <c r="F3634" s="62">
        <v>166.56</v>
      </c>
      <c r="G3634" s="43" t="s">
        <v>797</v>
      </c>
      <c r="H3634" s="43" t="s">
        <v>4791</v>
      </c>
      <c r="I3634" s="69" t="s">
        <v>2934</v>
      </c>
      <c r="J3634" s="43" t="s">
        <v>798</v>
      </c>
      <c r="K3634" s="43" t="s">
        <v>398</v>
      </c>
      <c r="L3634" s="43" t="s">
        <v>399</v>
      </c>
      <c r="M3634" s="43" t="s">
        <v>395</v>
      </c>
      <c r="N3634" s="43" t="s">
        <v>396</v>
      </c>
      <c r="O3634" s="68" t="s">
        <v>325</v>
      </c>
      <c r="P3634" s="68" t="s">
        <v>2931</v>
      </c>
      <c r="Q3634" s="57" t="s">
        <v>2932</v>
      </c>
      <c r="R3634" s="35" t="s">
        <v>265</v>
      </c>
      <c r="S3634" s="57" t="str">
        <f>MID(Tabla1[[#This Row],[Aplicación]],6,2)</f>
        <v>11</v>
      </c>
      <c r="T3634" s="54" t="str">
        <f>VLOOKUP(Tabla1[[#This Row],[AREA]],Hoja1!A:B,2,FALSE)</f>
        <v>11. Salud pública y seguridad ciudadana</v>
      </c>
      <c r="U3634" s="57" t="str">
        <f>MID(Tabla1[[#This Row],[Aplicación]],9,4)</f>
        <v>1621</v>
      </c>
      <c r="V3634" s="54" t="str">
        <f>VLOOKUP(Tabla1[[#This Row],[PROGRAMA]],Hoja1!A:B,2,FALSE)</f>
        <v>1621. Recogida de residuos</v>
      </c>
      <c r="W3634" s="57" t="str">
        <f>MID(Tabla1[[#This Row],[Aplicación]],14,2)</f>
        <v>21</v>
      </c>
      <c r="X3634" s="57" t="str">
        <f>MID(Tabla1[[#This Row],[Aplicación]],14,6)</f>
        <v>214</v>
      </c>
    </row>
    <row r="3635" spans="1:24" x14ac:dyDescent="0.25">
      <c r="A3635" s="60">
        <v>220240034889</v>
      </c>
      <c r="B3635" s="43" t="s">
        <v>702</v>
      </c>
      <c r="C3635" s="61">
        <v>45504</v>
      </c>
      <c r="D3635" s="60">
        <v>22024000440</v>
      </c>
      <c r="E3635" s="43" t="s">
        <v>1425</v>
      </c>
      <c r="F3635" s="62">
        <v>1407.51</v>
      </c>
      <c r="G3635" s="43" t="s">
        <v>801</v>
      </c>
      <c r="H3635" s="43" t="s">
        <v>5022</v>
      </c>
      <c r="I3635" s="69" t="s">
        <v>2934</v>
      </c>
      <c r="J3635" s="43" t="s">
        <v>398</v>
      </c>
      <c r="K3635" s="43" t="s">
        <v>398</v>
      </c>
      <c r="L3635" s="43" t="s">
        <v>399</v>
      </c>
      <c r="M3635" s="43" t="s">
        <v>395</v>
      </c>
      <c r="N3635" s="43" t="s">
        <v>396</v>
      </c>
      <c r="O3635" s="68" t="s">
        <v>325</v>
      </c>
      <c r="P3635" s="68" t="s">
        <v>4838</v>
      </c>
      <c r="Q3635" s="57" t="str">
        <f>MID(Tabla1[[#This Row],[Aplicación]],14,1)</f>
        <v>2</v>
      </c>
      <c r="R3635" s="35" t="s">
        <v>265</v>
      </c>
      <c r="S3635" s="57" t="str">
        <f>MID(Tabla1[[#This Row],[Aplicación]],6,2)</f>
        <v>11</v>
      </c>
      <c r="T3635" s="54" t="str">
        <f>VLOOKUP(Tabla1[[#This Row],[AREA]],Hoja1!A:B,2,FALSE)</f>
        <v>11. Salud pública y seguridad ciudadana</v>
      </c>
      <c r="U3635" s="57" t="str">
        <f>MID(Tabla1[[#This Row],[Aplicación]],9,4)</f>
        <v>1621</v>
      </c>
      <c r="V3635" s="54" t="str">
        <f>VLOOKUP(Tabla1[[#This Row],[PROGRAMA]],Hoja1!A:B,2,FALSE)</f>
        <v>1621. Recogida de residuos</v>
      </c>
      <c r="W3635" s="57" t="str">
        <f>MID(Tabla1[[#This Row],[Aplicación]],14,2)</f>
        <v>21</v>
      </c>
      <c r="X3635" s="57" t="str">
        <f>MID(Tabla1[[#This Row],[Aplicación]],14,6)</f>
        <v>214</v>
      </c>
    </row>
    <row r="3636" spans="1:24" x14ac:dyDescent="0.25">
      <c r="A3636" s="60">
        <v>220240034883</v>
      </c>
      <c r="B3636" s="43" t="s">
        <v>702</v>
      </c>
      <c r="C3636" s="61">
        <v>45504</v>
      </c>
      <c r="D3636" s="60">
        <v>22024000440</v>
      </c>
      <c r="E3636" s="43" t="s">
        <v>1425</v>
      </c>
      <c r="F3636" s="62">
        <v>1253.3499999999999</v>
      </c>
      <c r="G3636" s="43" t="s">
        <v>801</v>
      </c>
      <c r="H3636" s="43" t="s">
        <v>5023</v>
      </c>
      <c r="I3636" s="69" t="s">
        <v>2934</v>
      </c>
      <c r="J3636" s="43" t="s">
        <v>398</v>
      </c>
      <c r="K3636" s="43" t="s">
        <v>398</v>
      </c>
      <c r="L3636" s="43" t="s">
        <v>399</v>
      </c>
      <c r="M3636" s="43" t="s">
        <v>395</v>
      </c>
      <c r="N3636" s="43" t="s">
        <v>396</v>
      </c>
      <c r="O3636" s="68" t="s">
        <v>325</v>
      </c>
      <c r="P3636" s="68" t="s">
        <v>4838</v>
      </c>
      <c r="Q3636" s="57" t="str">
        <f>MID(Tabla1[[#This Row],[Aplicación]],14,1)</f>
        <v>2</v>
      </c>
      <c r="R3636" s="35" t="s">
        <v>265</v>
      </c>
      <c r="S3636" s="57" t="str">
        <f>MID(Tabla1[[#This Row],[Aplicación]],6,2)</f>
        <v>11</v>
      </c>
      <c r="T3636" s="54" t="str">
        <f>VLOOKUP(Tabla1[[#This Row],[AREA]],Hoja1!A:B,2,FALSE)</f>
        <v>11. Salud pública y seguridad ciudadana</v>
      </c>
      <c r="U3636" s="57" t="str">
        <f>MID(Tabla1[[#This Row],[Aplicación]],9,4)</f>
        <v>1621</v>
      </c>
      <c r="V3636" s="54" t="str">
        <f>VLOOKUP(Tabla1[[#This Row],[PROGRAMA]],Hoja1!A:B,2,FALSE)</f>
        <v>1621. Recogida de residuos</v>
      </c>
      <c r="W3636" s="57" t="str">
        <f>MID(Tabla1[[#This Row],[Aplicación]],14,2)</f>
        <v>21</v>
      </c>
      <c r="X3636" s="57" t="str">
        <f>MID(Tabla1[[#This Row],[Aplicación]],14,6)</f>
        <v>214</v>
      </c>
    </row>
    <row r="3637" spans="1:24" x14ac:dyDescent="0.25">
      <c r="A3637" s="60">
        <v>220240034873</v>
      </c>
      <c r="B3637" s="43" t="s">
        <v>702</v>
      </c>
      <c r="C3637" s="61">
        <v>45504</v>
      </c>
      <c r="D3637" s="60">
        <v>22024000441</v>
      </c>
      <c r="E3637" s="43" t="s">
        <v>1425</v>
      </c>
      <c r="F3637" s="62">
        <v>660.38</v>
      </c>
      <c r="G3637" s="43" t="s">
        <v>745</v>
      </c>
      <c r="H3637" s="43" t="s">
        <v>5026</v>
      </c>
      <c r="I3637" s="69" t="s">
        <v>2934</v>
      </c>
      <c r="J3637" s="43" t="s">
        <v>398</v>
      </c>
      <c r="K3637" s="43" t="s">
        <v>398</v>
      </c>
      <c r="L3637" s="43" t="s">
        <v>413</v>
      </c>
      <c r="M3637" s="43" t="s">
        <v>395</v>
      </c>
      <c r="N3637" s="43" t="s">
        <v>396</v>
      </c>
      <c r="O3637" s="68" t="s">
        <v>325</v>
      </c>
      <c r="P3637" s="68" t="s">
        <v>4838</v>
      </c>
      <c r="Q3637" s="57" t="str">
        <f>MID(Tabla1[[#This Row],[Aplicación]],14,1)</f>
        <v>2</v>
      </c>
      <c r="R3637" s="35" t="s">
        <v>265</v>
      </c>
      <c r="S3637" s="57" t="str">
        <f>MID(Tabla1[[#This Row],[Aplicación]],6,2)</f>
        <v>11</v>
      </c>
      <c r="T3637" s="54" t="str">
        <f>VLOOKUP(Tabla1[[#This Row],[AREA]],Hoja1!A:B,2,FALSE)</f>
        <v>11. Salud pública y seguridad ciudadana</v>
      </c>
      <c r="U3637" s="57" t="str">
        <f>MID(Tabla1[[#This Row],[Aplicación]],9,4)</f>
        <v>1621</v>
      </c>
      <c r="V3637" s="54" t="str">
        <f>VLOOKUP(Tabla1[[#This Row],[PROGRAMA]],Hoja1!A:B,2,FALSE)</f>
        <v>1621. Recogida de residuos</v>
      </c>
      <c r="W3637" s="57" t="str">
        <f>MID(Tabla1[[#This Row],[Aplicación]],14,2)</f>
        <v>21</v>
      </c>
      <c r="X3637" s="57" t="str">
        <f>MID(Tabla1[[#This Row],[Aplicación]],14,6)</f>
        <v>214</v>
      </c>
    </row>
    <row r="3638" spans="1:24" x14ac:dyDescent="0.25">
      <c r="A3638" s="60">
        <v>220240034887</v>
      </c>
      <c r="B3638" s="43" t="s">
        <v>702</v>
      </c>
      <c r="C3638" s="61">
        <v>45504</v>
      </c>
      <c r="D3638" s="60">
        <v>22024000440</v>
      </c>
      <c r="E3638" s="43" t="s">
        <v>1425</v>
      </c>
      <c r="F3638" s="62">
        <v>442.53</v>
      </c>
      <c r="G3638" s="43" t="s">
        <v>801</v>
      </c>
      <c r="H3638" s="43" t="s">
        <v>5033</v>
      </c>
      <c r="I3638" s="69" t="s">
        <v>2934</v>
      </c>
      <c r="J3638" s="43" t="s">
        <v>398</v>
      </c>
      <c r="K3638" s="43" t="s">
        <v>398</v>
      </c>
      <c r="L3638" s="43" t="s">
        <v>399</v>
      </c>
      <c r="M3638" s="43" t="s">
        <v>395</v>
      </c>
      <c r="N3638" s="43" t="s">
        <v>396</v>
      </c>
      <c r="O3638" s="68" t="s">
        <v>325</v>
      </c>
      <c r="P3638" s="68" t="s">
        <v>4838</v>
      </c>
      <c r="Q3638" s="57" t="str">
        <f>MID(Tabla1[[#This Row],[Aplicación]],14,1)</f>
        <v>2</v>
      </c>
      <c r="R3638" s="35" t="s">
        <v>265</v>
      </c>
      <c r="S3638" s="57" t="str">
        <f>MID(Tabla1[[#This Row],[Aplicación]],6,2)</f>
        <v>11</v>
      </c>
      <c r="T3638" s="54" t="str">
        <f>VLOOKUP(Tabla1[[#This Row],[AREA]],Hoja1!A:B,2,FALSE)</f>
        <v>11. Salud pública y seguridad ciudadana</v>
      </c>
      <c r="U3638" s="57" t="str">
        <f>MID(Tabla1[[#This Row],[Aplicación]],9,4)</f>
        <v>1621</v>
      </c>
      <c r="V3638" s="54" t="str">
        <f>VLOOKUP(Tabla1[[#This Row],[PROGRAMA]],Hoja1!A:B,2,FALSE)</f>
        <v>1621. Recogida de residuos</v>
      </c>
      <c r="W3638" s="57" t="str">
        <f>MID(Tabla1[[#This Row],[Aplicación]],14,2)</f>
        <v>21</v>
      </c>
      <c r="X3638" s="57" t="str">
        <f>MID(Tabla1[[#This Row],[Aplicación]],14,6)</f>
        <v>214</v>
      </c>
    </row>
    <row r="3639" spans="1:24" x14ac:dyDescent="0.25">
      <c r="A3639" s="60">
        <v>220240034857</v>
      </c>
      <c r="B3639" s="43" t="s">
        <v>702</v>
      </c>
      <c r="C3639" s="61">
        <v>45504</v>
      </c>
      <c r="D3639" s="60">
        <v>22024000440</v>
      </c>
      <c r="E3639" s="43" t="s">
        <v>1425</v>
      </c>
      <c r="F3639" s="62">
        <v>168.8</v>
      </c>
      <c r="G3639" s="43" t="s">
        <v>810</v>
      </c>
      <c r="H3639" s="43" t="s">
        <v>5043</v>
      </c>
      <c r="I3639" s="69" t="s">
        <v>2934</v>
      </c>
      <c r="J3639" s="43" t="s">
        <v>398</v>
      </c>
      <c r="K3639" s="43" t="s">
        <v>398</v>
      </c>
      <c r="L3639" s="43" t="s">
        <v>399</v>
      </c>
      <c r="M3639" s="43" t="s">
        <v>395</v>
      </c>
      <c r="N3639" s="43" t="s">
        <v>396</v>
      </c>
      <c r="O3639" s="68" t="s">
        <v>325</v>
      </c>
      <c r="P3639" s="68" t="s">
        <v>4838</v>
      </c>
      <c r="Q3639" s="57" t="str">
        <f>MID(Tabla1[[#This Row],[Aplicación]],14,1)</f>
        <v>2</v>
      </c>
      <c r="R3639" s="35" t="s">
        <v>265</v>
      </c>
      <c r="S3639" s="57" t="str">
        <f>MID(Tabla1[[#This Row],[Aplicación]],6,2)</f>
        <v>11</v>
      </c>
      <c r="T3639" s="54" t="str">
        <f>VLOOKUP(Tabla1[[#This Row],[AREA]],Hoja1!A:B,2,FALSE)</f>
        <v>11. Salud pública y seguridad ciudadana</v>
      </c>
      <c r="U3639" s="57" t="str">
        <f>MID(Tabla1[[#This Row],[Aplicación]],9,4)</f>
        <v>1621</v>
      </c>
      <c r="V3639" s="54" t="str">
        <f>VLOOKUP(Tabla1[[#This Row],[PROGRAMA]],Hoja1!A:B,2,FALSE)</f>
        <v>1621. Recogida de residuos</v>
      </c>
      <c r="W3639" s="57" t="str">
        <f>MID(Tabla1[[#This Row],[Aplicación]],14,2)</f>
        <v>21</v>
      </c>
      <c r="X3639" s="57" t="str">
        <f>MID(Tabla1[[#This Row],[Aplicación]],14,6)</f>
        <v>214</v>
      </c>
    </row>
    <row r="3640" spans="1:24" x14ac:dyDescent="0.25">
      <c r="A3640" s="60">
        <v>220240034885</v>
      </c>
      <c r="B3640" s="43" t="s">
        <v>702</v>
      </c>
      <c r="C3640" s="61">
        <v>45504</v>
      </c>
      <c r="D3640" s="60">
        <v>22024000440</v>
      </c>
      <c r="E3640" s="43" t="s">
        <v>1425</v>
      </c>
      <c r="F3640" s="62">
        <v>157.47</v>
      </c>
      <c r="G3640" s="43" t="s">
        <v>801</v>
      </c>
      <c r="H3640" s="43" t="s">
        <v>5044</v>
      </c>
      <c r="I3640" s="69" t="s">
        <v>2934</v>
      </c>
      <c r="J3640" s="43" t="s">
        <v>398</v>
      </c>
      <c r="K3640" s="43" t="s">
        <v>398</v>
      </c>
      <c r="L3640" s="43" t="s">
        <v>399</v>
      </c>
      <c r="M3640" s="43" t="s">
        <v>395</v>
      </c>
      <c r="N3640" s="43" t="s">
        <v>396</v>
      </c>
      <c r="O3640" s="68" t="s">
        <v>325</v>
      </c>
      <c r="P3640" s="68" t="s">
        <v>4838</v>
      </c>
      <c r="Q3640" s="57" t="str">
        <f>MID(Tabla1[[#This Row],[Aplicación]],14,1)</f>
        <v>2</v>
      </c>
      <c r="R3640" s="35" t="s">
        <v>265</v>
      </c>
      <c r="S3640" s="57" t="str">
        <f>MID(Tabla1[[#This Row],[Aplicación]],6,2)</f>
        <v>11</v>
      </c>
      <c r="T3640" s="54" t="str">
        <f>VLOOKUP(Tabla1[[#This Row],[AREA]],Hoja1!A:B,2,FALSE)</f>
        <v>11. Salud pública y seguridad ciudadana</v>
      </c>
      <c r="U3640" s="57" t="str">
        <f>MID(Tabla1[[#This Row],[Aplicación]],9,4)</f>
        <v>1621</v>
      </c>
      <c r="V3640" s="54" t="str">
        <f>VLOOKUP(Tabla1[[#This Row],[PROGRAMA]],Hoja1!A:B,2,FALSE)</f>
        <v>1621. Recogida de residuos</v>
      </c>
      <c r="W3640" s="57" t="str">
        <f>MID(Tabla1[[#This Row],[Aplicación]],14,2)</f>
        <v>21</v>
      </c>
      <c r="X3640" s="57" t="str">
        <f>MID(Tabla1[[#This Row],[Aplicación]],14,6)</f>
        <v>214</v>
      </c>
    </row>
    <row r="3641" spans="1:24" x14ac:dyDescent="0.25">
      <c r="A3641" s="60">
        <v>220240034871</v>
      </c>
      <c r="B3641" s="43" t="s">
        <v>702</v>
      </c>
      <c r="C3641" s="61">
        <v>45504</v>
      </c>
      <c r="D3641" s="60">
        <v>22024000441</v>
      </c>
      <c r="E3641" s="43" t="s">
        <v>1425</v>
      </c>
      <c r="F3641" s="62">
        <v>140.82</v>
      </c>
      <c r="G3641" s="43" t="s">
        <v>51</v>
      </c>
      <c r="H3641" s="43" t="s">
        <v>5054</v>
      </c>
      <c r="I3641" s="69" t="s">
        <v>2934</v>
      </c>
      <c r="J3641" s="43" t="s">
        <v>874</v>
      </c>
      <c r="K3641" s="43" t="s">
        <v>875</v>
      </c>
      <c r="L3641" s="43" t="s">
        <v>413</v>
      </c>
      <c r="M3641" s="43" t="s">
        <v>395</v>
      </c>
      <c r="N3641" s="43" t="s">
        <v>396</v>
      </c>
      <c r="O3641" s="68" t="s">
        <v>325</v>
      </c>
      <c r="P3641" s="68" t="s">
        <v>4838</v>
      </c>
      <c r="Q3641" s="57" t="str">
        <f>MID(Tabla1[[#This Row],[Aplicación]],14,1)</f>
        <v>2</v>
      </c>
      <c r="R3641" s="35" t="s">
        <v>265</v>
      </c>
      <c r="S3641" s="57" t="str">
        <f>MID(Tabla1[[#This Row],[Aplicación]],6,2)</f>
        <v>11</v>
      </c>
      <c r="T3641" s="54" t="str">
        <f>VLOOKUP(Tabla1[[#This Row],[AREA]],Hoja1!A:B,2,FALSE)</f>
        <v>11. Salud pública y seguridad ciudadana</v>
      </c>
      <c r="U3641" s="57" t="str">
        <f>MID(Tabla1[[#This Row],[Aplicación]],9,4)</f>
        <v>1621</v>
      </c>
      <c r="V3641" s="54" t="str">
        <f>VLOOKUP(Tabla1[[#This Row],[PROGRAMA]],Hoja1!A:B,2,FALSE)</f>
        <v>1621. Recogida de residuos</v>
      </c>
      <c r="W3641" s="57" t="str">
        <f>MID(Tabla1[[#This Row],[Aplicación]],14,2)</f>
        <v>21</v>
      </c>
      <c r="X3641" s="57" t="str">
        <f>MID(Tabla1[[#This Row],[Aplicación]],14,6)</f>
        <v>214</v>
      </c>
    </row>
    <row r="3642" spans="1:24" x14ac:dyDescent="0.25">
      <c r="A3642" s="60">
        <v>220240032451</v>
      </c>
      <c r="B3642" s="43" t="s">
        <v>702</v>
      </c>
      <c r="C3642" s="61">
        <v>45497</v>
      </c>
      <c r="D3642" s="60">
        <v>22024000441</v>
      </c>
      <c r="E3642" s="43" t="s">
        <v>1425</v>
      </c>
      <c r="F3642" s="62">
        <v>4444.1899999999996</v>
      </c>
      <c r="G3642" s="43" t="s">
        <v>812</v>
      </c>
      <c r="H3642" s="43" t="s">
        <v>5121</v>
      </c>
      <c r="I3642" s="69" t="s">
        <v>2934</v>
      </c>
      <c r="J3642" s="43" t="s">
        <v>398</v>
      </c>
      <c r="K3642" s="43" t="s">
        <v>398</v>
      </c>
      <c r="L3642" s="43" t="s">
        <v>413</v>
      </c>
      <c r="M3642" s="43" t="s">
        <v>395</v>
      </c>
      <c r="N3642" s="43" t="s">
        <v>396</v>
      </c>
      <c r="O3642" s="68" t="s">
        <v>325</v>
      </c>
      <c r="P3642" s="68" t="s">
        <v>4838</v>
      </c>
      <c r="Q3642" s="57" t="str">
        <f>MID(Tabla1[[#This Row],[Aplicación]],14,1)</f>
        <v>2</v>
      </c>
      <c r="R3642" s="35" t="s">
        <v>265</v>
      </c>
      <c r="S3642" s="57" t="str">
        <f>MID(Tabla1[[#This Row],[Aplicación]],6,2)</f>
        <v>11</v>
      </c>
      <c r="T3642" s="54" t="str">
        <f>VLOOKUP(Tabla1[[#This Row],[AREA]],Hoja1!A:B,2,FALSE)</f>
        <v>11. Salud pública y seguridad ciudadana</v>
      </c>
      <c r="U3642" s="57" t="str">
        <f>MID(Tabla1[[#This Row],[Aplicación]],9,4)</f>
        <v>1621</v>
      </c>
      <c r="V3642" s="54" t="str">
        <f>VLOOKUP(Tabla1[[#This Row],[PROGRAMA]],Hoja1!A:B,2,FALSE)</f>
        <v>1621. Recogida de residuos</v>
      </c>
      <c r="W3642" s="57" t="str">
        <f>MID(Tabla1[[#This Row],[Aplicación]],14,2)</f>
        <v>21</v>
      </c>
      <c r="X3642" s="57" t="str">
        <f>MID(Tabla1[[#This Row],[Aplicación]],14,6)</f>
        <v>214</v>
      </c>
    </row>
    <row r="3643" spans="1:24" x14ac:dyDescent="0.25">
      <c r="A3643" s="60">
        <v>220240032490</v>
      </c>
      <c r="B3643" s="43" t="s">
        <v>702</v>
      </c>
      <c r="C3643" s="61">
        <v>45497</v>
      </c>
      <c r="D3643" s="60">
        <v>22024000440</v>
      </c>
      <c r="E3643" s="43" t="s">
        <v>1425</v>
      </c>
      <c r="F3643" s="62">
        <v>2783.53</v>
      </c>
      <c r="G3643" s="43" t="s">
        <v>766</v>
      </c>
      <c r="H3643" s="43" t="s">
        <v>5123</v>
      </c>
      <c r="I3643" s="69" t="s">
        <v>2934</v>
      </c>
      <c r="J3643" s="43" t="s">
        <v>398</v>
      </c>
      <c r="K3643" s="43" t="s">
        <v>398</v>
      </c>
      <c r="L3643" s="43" t="s">
        <v>399</v>
      </c>
      <c r="M3643" s="43" t="s">
        <v>395</v>
      </c>
      <c r="N3643" s="43" t="s">
        <v>396</v>
      </c>
      <c r="O3643" s="68" t="s">
        <v>325</v>
      </c>
      <c r="P3643" s="68" t="s">
        <v>4838</v>
      </c>
      <c r="Q3643" s="57" t="str">
        <f>MID(Tabla1[[#This Row],[Aplicación]],14,1)</f>
        <v>2</v>
      </c>
      <c r="R3643" s="35" t="s">
        <v>265</v>
      </c>
      <c r="S3643" s="57" t="str">
        <f>MID(Tabla1[[#This Row],[Aplicación]],6,2)</f>
        <v>11</v>
      </c>
      <c r="T3643" s="54" t="str">
        <f>VLOOKUP(Tabla1[[#This Row],[AREA]],Hoja1!A:B,2,FALSE)</f>
        <v>11. Salud pública y seguridad ciudadana</v>
      </c>
      <c r="U3643" s="57" t="str">
        <f>MID(Tabla1[[#This Row],[Aplicación]],9,4)</f>
        <v>1621</v>
      </c>
      <c r="V3643" s="54" t="str">
        <f>VLOOKUP(Tabla1[[#This Row],[PROGRAMA]],Hoja1!A:B,2,FALSE)</f>
        <v>1621. Recogida de residuos</v>
      </c>
      <c r="W3643" s="57" t="str">
        <f>MID(Tabla1[[#This Row],[Aplicación]],14,2)</f>
        <v>21</v>
      </c>
      <c r="X3643" s="57" t="str">
        <f>MID(Tabla1[[#This Row],[Aplicación]],14,6)</f>
        <v>214</v>
      </c>
    </row>
    <row r="3644" spans="1:24" x14ac:dyDescent="0.25">
      <c r="A3644" s="60">
        <v>220240032453</v>
      </c>
      <c r="B3644" s="43" t="s">
        <v>702</v>
      </c>
      <c r="C3644" s="61">
        <v>45497</v>
      </c>
      <c r="D3644" s="60">
        <v>22024000441</v>
      </c>
      <c r="E3644" s="43" t="s">
        <v>1425</v>
      </c>
      <c r="F3644" s="62">
        <v>2589.7399999999998</v>
      </c>
      <c r="G3644" s="43" t="s">
        <v>812</v>
      </c>
      <c r="H3644" s="43" t="s">
        <v>5124</v>
      </c>
      <c r="I3644" s="69" t="s">
        <v>2934</v>
      </c>
      <c r="J3644" s="43" t="s">
        <v>398</v>
      </c>
      <c r="K3644" s="43" t="s">
        <v>398</v>
      </c>
      <c r="L3644" s="43" t="s">
        <v>413</v>
      </c>
      <c r="M3644" s="43" t="s">
        <v>395</v>
      </c>
      <c r="N3644" s="43" t="s">
        <v>396</v>
      </c>
      <c r="O3644" s="68" t="s">
        <v>325</v>
      </c>
      <c r="P3644" s="68" t="s">
        <v>4838</v>
      </c>
      <c r="Q3644" s="57" t="str">
        <f>MID(Tabla1[[#This Row],[Aplicación]],14,1)</f>
        <v>2</v>
      </c>
      <c r="R3644" s="35" t="s">
        <v>265</v>
      </c>
      <c r="S3644" s="57" t="str">
        <f>MID(Tabla1[[#This Row],[Aplicación]],6,2)</f>
        <v>11</v>
      </c>
      <c r="T3644" s="54" t="str">
        <f>VLOOKUP(Tabla1[[#This Row],[AREA]],Hoja1!A:B,2,FALSE)</f>
        <v>11. Salud pública y seguridad ciudadana</v>
      </c>
      <c r="U3644" s="57" t="str">
        <f>MID(Tabla1[[#This Row],[Aplicación]],9,4)</f>
        <v>1621</v>
      </c>
      <c r="V3644" s="54" t="str">
        <f>VLOOKUP(Tabla1[[#This Row],[PROGRAMA]],Hoja1!A:B,2,FALSE)</f>
        <v>1621. Recogida de residuos</v>
      </c>
      <c r="W3644" s="57" t="str">
        <f>MID(Tabla1[[#This Row],[Aplicación]],14,2)</f>
        <v>21</v>
      </c>
      <c r="X3644" s="57" t="str">
        <f>MID(Tabla1[[#This Row],[Aplicación]],14,6)</f>
        <v>214</v>
      </c>
    </row>
    <row r="3645" spans="1:24" x14ac:dyDescent="0.25">
      <c r="A3645" s="60">
        <v>220240032392</v>
      </c>
      <c r="B3645" s="43" t="s">
        <v>702</v>
      </c>
      <c r="C3645" s="61">
        <v>45497</v>
      </c>
      <c r="D3645" s="60">
        <v>22024000441</v>
      </c>
      <c r="E3645" s="43" t="s">
        <v>1425</v>
      </c>
      <c r="F3645" s="62">
        <v>2318.67</v>
      </c>
      <c r="G3645" s="43" t="s">
        <v>764</v>
      </c>
      <c r="H3645" s="43" t="s">
        <v>5125</v>
      </c>
      <c r="I3645" s="69" t="s">
        <v>2934</v>
      </c>
      <c r="J3645" s="43" t="s">
        <v>398</v>
      </c>
      <c r="K3645" s="43" t="s">
        <v>398</v>
      </c>
      <c r="L3645" s="43" t="s">
        <v>413</v>
      </c>
      <c r="M3645" s="43" t="s">
        <v>395</v>
      </c>
      <c r="N3645" s="43" t="s">
        <v>396</v>
      </c>
      <c r="O3645" s="68" t="s">
        <v>325</v>
      </c>
      <c r="P3645" s="68" t="s">
        <v>4838</v>
      </c>
      <c r="Q3645" s="57" t="str">
        <f>MID(Tabla1[[#This Row],[Aplicación]],14,1)</f>
        <v>2</v>
      </c>
      <c r="R3645" s="35" t="s">
        <v>265</v>
      </c>
      <c r="S3645" s="57" t="str">
        <f>MID(Tabla1[[#This Row],[Aplicación]],6,2)</f>
        <v>11</v>
      </c>
      <c r="T3645" s="54" t="str">
        <f>VLOOKUP(Tabla1[[#This Row],[AREA]],Hoja1!A:B,2,FALSE)</f>
        <v>11. Salud pública y seguridad ciudadana</v>
      </c>
      <c r="U3645" s="57" t="str">
        <f>MID(Tabla1[[#This Row],[Aplicación]],9,4)</f>
        <v>1621</v>
      </c>
      <c r="V3645" s="54" t="str">
        <f>VLOOKUP(Tabla1[[#This Row],[PROGRAMA]],Hoja1!A:B,2,FALSE)</f>
        <v>1621. Recogida de residuos</v>
      </c>
      <c r="W3645" s="57" t="str">
        <f>MID(Tabla1[[#This Row],[Aplicación]],14,2)</f>
        <v>21</v>
      </c>
      <c r="X3645" s="57" t="str">
        <f>MID(Tabla1[[#This Row],[Aplicación]],14,6)</f>
        <v>214</v>
      </c>
    </row>
    <row r="3646" spans="1:24" x14ac:dyDescent="0.25">
      <c r="A3646" s="60">
        <v>220240032465</v>
      </c>
      <c r="B3646" s="43" t="s">
        <v>702</v>
      </c>
      <c r="C3646" s="61">
        <v>45497</v>
      </c>
      <c r="D3646" s="60">
        <v>22024000440</v>
      </c>
      <c r="E3646" s="43" t="s">
        <v>1425</v>
      </c>
      <c r="F3646" s="62">
        <v>2286.42</v>
      </c>
      <c r="G3646" s="43" t="s">
        <v>766</v>
      </c>
      <c r="H3646" s="43" t="s">
        <v>5126</v>
      </c>
      <c r="I3646" s="69" t="s">
        <v>2934</v>
      </c>
      <c r="J3646" s="43" t="s">
        <v>398</v>
      </c>
      <c r="K3646" s="43" t="s">
        <v>398</v>
      </c>
      <c r="L3646" s="43" t="s">
        <v>399</v>
      </c>
      <c r="M3646" s="43" t="s">
        <v>395</v>
      </c>
      <c r="N3646" s="43" t="s">
        <v>396</v>
      </c>
      <c r="O3646" s="68" t="s">
        <v>325</v>
      </c>
      <c r="P3646" s="68" t="s">
        <v>4838</v>
      </c>
      <c r="Q3646" s="57" t="str">
        <f>MID(Tabla1[[#This Row],[Aplicación]],14,1)</f>
        <v>2</v>
      </c>
      <c r="R3646" s="35" t="s">
        <v>265</v>
      </c>
      <c r="S3646" s="57" t="str">
        <f>MID(Tabla1[[#This Row],[Aplicación]],6,2)</f>
        <v>11</v>
      </c>
      <c r="T3646" s="54" t="str">
        <f>VLOOKUP(Tabla1[[#This Row],[AREA]],Hoja1!A:B,2,FALSE)</f>
        <v>11. Salud pública y seguridad ciudadana</v>
      </c>
      <c r="U3646" s="57" t="str">
        <f>MID(Tabla1[[#This Row],[Aplicación]],9,4)</f>
        <v>1621</v>
      </c>
      <c r="V3646" s="54" t="str">
        <f>VLOOKUP(Tabla1[[#This Row],[PROGRAMA]],Hoja1!A:B,2,FALSE)</f>
        <v>1621. Recogida de residuos</v>
      </c>
      <c r="W3646" s="57" t="str">
        <f>MID(Tabla1[[#This Row],[Aplicación]],14,2)</f>
        <v>21</v>
      </c>
      <c r="X3646" s="57" t="str">
        <f>MID(Tabla1[[#This Row],[Aplicación]],14,6)</f>
        <v>214</v>
      </c>
    </row>
    <row r="3647" spans="1:24" x14ac:dyDescent="0.25">
      <c r="A3647" s="60">
        <v>220240032467</v>
      </c>
      <c r="B3647" s="43" t="s">
        <v>702</v>
      </c>
      <c r="C3647" s="61">
        <v>45497</v>
      </c>
      <c r="D3647" s="60">
        <v>22024000440</v>
      </c>
      <c r="E3647" s="43" t="s">
        <v>1425</v>
      </c>
      <c r="F3647" s="62">
        <v>1891.34</v>
      </c>
      <c r="G3647" s="43" t="s">
        <v>766</v>
      </c>
      <c r="H3647" s="43" t="s">
        <v>5129</v>
      </c>
      <c r="I3647" s="69" t="s">
        <v>2934</v>
      </c>
      <c r="J3647" s="43" t="s">
        <v>398</v>
      </c>
      <c r="K3647" s="43" t="s">
        <v>398</v>
      </c>
      <c r="L3647" s="43" t="s">
        <v>399</v>
      </c>
      <c r="M3647" s="43" t="s">
        <v>395</v>
      </c>
      <c r="N3647" s="43" t="s">
        <v>396</v>
      </c>
      <c r="O3647" s="68" t="s">
        <v>325</v>
      </c>
      <c r="P3647" s="68" t="s">
        <v>4838</v>
      </c>
      <c r="Q3647" s="57" t="str">
        <f>MID(Tabla1[[#This Row],[Aplicación]],14,1)</f>
        <v>2</v>
      </c>
      <c r="R3647" s="35" t="s">
        <v>265</v>
      </c>
      <c r="S3647" s="57" t="str">
        <f>MID(Tabla1[[#This Row],[Aplicación]],6,2)</f>
        <v>11</v>
      </c>
      <c r="T3647" s="54" t="str">
        <f>VLOOKUP(Tabla1[[#This Row],[AREA]],Hoja1!A:B,2,FALSE)</f>
        <v>11. Salud pública y seguridad ciudadana</v>
      </c>
      <c r="U3647" s="57" t="str">
        <f>MID(Tabla1[[#This Row],[Aplicación]],9,4)</f>
        <v>1621</v>
      </c>
      <c r="V3647" s="54" t="str">
        <f>VLOOKUP(Tabla1[[#This Row],[PROGRAMA]],Hoja1!A:B,2,FALSE)</f>
        <v>1621. Recogida de residuos</v>
      </c>
      <c r="W3647" s="57" t="str">
        <f>MID(Tabla1[[#This Row],[Aplicación]],14,2)</f>
        <v>21</v>
      </c>
      <c r="X3647" s="57" t="str">
        <f>MID(Tabla1[[#This Row],[Aplicación]],14,6)</f>
        <v>214</v>
      </c>
    </row>
    <row r="3648" spans="1:24" x14ac:dyDescent="0.25">
      <c r="A3648" s="60">
        <v>220240032308</v>
      </c>
      <c r="B3648" s="43" t="s">
        <v>702</v>
      </c>
      <c r="C3648" s="61">
        <v>45497</v>
      </c>
      <c r="D3648" s="60">
        <v>22024000441</v>
      </c>
      <c r="E3648" s="43" t="s">
        <v>1425</v>
      </c>
      <c r="F3648" s="62">
        <v>1784.46</v>
      </c>
      <c r="G3648" s="43" t="s">
        <v>745</v>
      </c>
      <c r="H3648" s="43" t="s">
        <v>5130</v>
      </c>
      <c r="I3648" s="69" t="s">
        <v>2934</v>
      </c>
      <c r="J3648" s="43" t="s">
        <v>398</v>
      </c>
      <c r="K3648" s="43" t="s">
        <v>398</v>
      </c>
      <c r="L3648" s="43" t="s">
        <v>413</v>
      </c>
      <c r="M3648" s="43" t="s">
        <v>395</v>
      </c>
      <c r="N3648" s="43" t="s">
        <v>396</v>
      </c>
      <c r="O3648" s="68" t="s">
        <v>325</v>
      </c>
      <c r="P3648" s="68" t="s">
        <v>4838</v>
      </c>
      <c r="Q3648" s="57" t="str">
        <f>MID(Tabla1[[#This Row],[Aplicación]],14,1)</f>
        <v>2</v>
      </c>
      <c r="R3648" s="35" t="s">
        <v>265</v>
      </c>
      <c r="S3648" s="57" t="str">
        <f>MID(Tabla1[[#This Row],[Aplicación]],6,2)</f>
        <v>11</v>
      </c>
      <c r="T3648" s="54" t="str">
        <f>VLOOKUP(Tabla1[[#This Row],[AREA]],Hoja1!A:B,2,FALSE)</f>
        <v>11. Salud pública y seguridad ciudadana</v>
      </c>
      <c r="U3648" s="57" t="str">
        <f>MID(Tabla1[[#This Row],[Aplicación]],9,4)</f>
        <v>1621</v>
      </c>
      <c r="V3648" s="54" t="str">
        <f>VLOOKUP(Tabla1[[#This Row],[PROGRAMA]],Hoja1!A:B,2,FALSE)</f>
        <v>1621. Recogida de residuos</v>
      </c>
      <c r="W3648" s="57" t="str">
        <f>MID(Tabla1[[#This Row],[Aplicación]],14,2)</f>
        <v>21</v>
      </c>
      <c r="X3648" s="57" t="str">
        <f>MID(Tabla1[[#This Row],[Aplicación]],14,6)</f>
        <v>214</v>
      </c>
    </row>
    <row r="3649" spans="1:24" x14ac:dyDescent="0.25">
      <c r="A3649" s="60">
        <v>220240032383</v>
      </c>
      <c r="B3649" s="43" t="s">
        <v>702</v>
      </c>
      <c r="C3649" s="61">
        <v>45497</v>
      </c>
      <c r="D3649" s="60">
        <v>22024000441</v>
      </c>
      <c r="E3649" s="43" t="s">
        <v>1425</v>
      </c>
      <c r="F3649" s="62">
        <v>1340.9</v>
      </c>
      <c r="G3649" s="43" t="s">
        <v>51</v>
      </c>
      <c r="H3649" s="43" t="s">
        <v>5133</v>
      </c>
      <c r="I3649" s="69" t="s">
        <v>2934</v>
      </c>
      <c r="J3649" s="43" t="s">
        <v>874</v>
      </c>
      <c r="K3649" s="43" t="s">
        <v>875</v>
      </c>
      <c r="L3649" s="43" t="s">
        <v>413</v>
      </c>
      <c r="M3649" s="43" t="s">
        <v>395</v>
      </c>
      <c r="N3649" s="43" t="s">
        <v>396</v>
      </c>
      <c r="O3649" s="68" t="s">
        <v>325</v>
      </c>
      <c r="P3649" s="68" t="s">
        <v>4838</v>
      </c>
      <c r="Q3649" s="57" t="str">
        <f>MID(Tabla1[[#This Row],[Aplicación]],14,1)</f>
        <v>2</v>
      </c>
      <c r="R3649" s="35" t="s">
        <v>265</v>
      </c>
      <c r="S3649" s="57" t="str">
        <f>MID(Tabla1[[#This Row],[Aplicación]],6,2)</f>
        <v>11</v>
      </c>
      <c r="T3649" s="54" t="str">
        <f>VLOOKUP(Tabla1[[#This Row],[AREA]],Hoja1!A:B,2,FALSE)</f>
        <v>11. Salud pública y seguridad ciudadana</v>
      </c>
      <c r="U3649" s="57" t="str">
        <f>MID(Tabla1[[#This Row],[Aplicación]],9,4)</f>
        <v>1621</v>
      </c>
      <c r="V3649" s="54" t="str">
        <f>VLOOKUP(Tabla1[[#This Row],[PROGRAMA]],Hoja1!A:B,2,FALSE)</f>
        <v>1621. Recogida de residuos</v>
      </c>
      <c r="W3649" s="57" t="str">
        <f>MID(Tabla1[[#This Row],[Aplicación]],14,2)</f>
        <v>21</v>
      </c>
      <c r="X3649" s="57" t="str">
        <f>MID(Tabla1[[#This Row],[Aplicación]],14,6)</f>
        <v>214</v>
      </c>
    </row>
    <row r="3650" spans="1:24" x14ac:dyDescent="0.25">
      <c r="A3650" s="60">
        <v>220240032306</v>
      </c>
      <c r="B3650" s="43" t="s">
        <v>702</v>
      </c>
      <c r="C3650" s="61">
        <v>45497</v>
      </c>
      <c r="D3650" s="60">
        <v>22024000440</v>
      </c>
      <c r="E3650" s="43" t="s">
        <v>1425</v>
      </c>
      <c r="F3650" s="62">
        <v>1267.52</v>
      </c>
      <c r="G3650" s="43" t="s">
        <v>2997</v>
      </c>
      <c r="H3650" s="43" t="s">
        <v>5134</v>
      </c>
      <c r="I3650" s="69" t="s">
        <v>2934</v>
      </c>
      <c r="J3650" s="43" t="s">
        <v>398</v>
      </c>
      <c r="K3650" s="43" t="s">
        <v>398</v>
      </c>
      <c r="L3650" s="43" t="s">
        <v>399</v>
      </c>
      <c r="M3650" s="43" t="s">
        <v>395</v>
      </c>
      <c r="N3650" s="43" t="s">
        <v>396</v>
      </c>
      <c r="O3650" s="68" t="s">
        <v>325</v>
      </c>
      <c r="P3650" s="68" t="s">
        <v>4838</v>
      </c>
      <c r="Q3650" s="57" t="str">
        <f>MID(Tabla1[[#This Row],[Aplicación]],14,1)</f>
        <v>2</v>
      </c>
      <c r="R3650" s="35" t="s">
        <v>265</v>
      </c>
      <c r="S3650" s="57" t="str">
        <f>MID(Tabla1[[#This Row],[Aplicación]],6,2)</f>
        <v>11</v>
      </c>
      <c r="T3650" s="54" t="str">
        <f>VLOOKUP(Tabla1[[#This Row],[AREA]],Hoja1!A:B,2,FALSE)</f>
        <v>11. Salud pública y seguridad ciudadana</v>
      </c>
      <c r="U3650" s="57" t="str">
        <f>MID(Tabla1[[#This Row],[Aplicación]],9,4)</f>
        <v>1621</v>
      </c>
      <c r="V3650" s="54" t="str">
        <f>VLOOKUP(Tabla1[[#This Row],[PROGRAMA]],Hoja1!A:B,2,FALSE)</f>
        <v>1621. Recogida de residuos</v>
      </c>
      <c r="W3650" s="57" t="str">
        <f>MID(Tabla1[[#This Row],[Aplicación]],14,2)</f>
        <v>21</v>
      </c>
      <c r="X3650" s="57" t="str">
        <f>MID(Tabla1[[#This Row],[Aplicación]],14,6)</f>
        <v>214</v>
      </c>
    </row>
    <row r="3651" spans="1:24" x14ac:dyDescent="0.25">
      <c r="A3651" s="60">
        <v>220240032419</v>
      </c>
      <c r="B3651" s="43" t="s">
        <v>702</v>
      </c>
      <c r="C3651" s="61">
        <v>45497</v>
      </c>
      <c r="D3651" s="60">
        <v>22024000441</v>
      </c>
      <c r="E3651" s="43" t="s">
        <v>1425</v>
      </c>
      <c r="F3651" s="62">
        <v>787.54</v>
      </c>
      <c r="G3651" s="43" t="s">
        <v>51</v>
      </c>
      <c r="H3651" s="43" t="s">
        <v>5136</v>
      </c>
      <c r="I3651" s="69" t="s">
        <v>2934</v>
      </c>
      <c r="J3651" s="43" t="s">
        <v>874</v>
      </c>
      <c r="K3651" s="43" t="s">
        <v>875</v>
      </c>
      <c r="L3651" s="43" t="s">
        <v>413</v>
      </c>
      <c r="M3651" s="43" t="s">
        <v>395</v>
      </c>
      <c r="N3651" s="43" t="s">
        <v>396</v>
      </c>
      <c r="O3651" s="68" t="s">
        <v>325</v>
      </c>
      <c r="P3651" s="68" t="s">
        <v>4838</v>
      </c>
      <c r="Q3651" s="57" t="str">
        <f>MID(Tabla1[[#This Row],[Aplicación]],14,1)</f>
        <v>2</v>
      </c>
      <c r="R3651" s="35" t="s">
        <v>265</v>
      </c>
      <c r="S3651" s="57" t="str">
        <f>MID(Tabla1[[#This Row],[Aplicación]],6,2)</f>
        <v>11</v>
      </c>
      <c r="T3651" s="54" t="str">
        <f>VLOOKUP(Tabla1[[#This Row],[AREA]],Hoja1!A:B,2,FALSE)</f>
        <v>11. Salud pública y seguridad ciudadana</v>
      </c>
      <c r="U3651" s="57" t="str">
        <f>MID(Tabla1[[#This Row],[Aplicación]],9,4)</f>
        <v>1621</v>
      </c>
      <c r="V3651" s="54" t="str">
        <f>VLOOKUP(Tabla1[[#This Row],[PROGRAMA]],Hoja1!A:B,2,FALSE)</f>
        <v>1621. Recogida de residuos</v>
      </c>
      <c r="W3651" s="57" t="str">
        <f>MID(Tabla1[[#This Row],[Aplicación]],14,2)</f>
        <v>21</v>
      </c>
      <c r="X3651" s="57" t="str">
        <f>MID(Tabla1[[#This Row],[Aplicación]],14,6)</f>
        <v>214</v>
      </c>
    </row>
    <row r="3652" spans="1:24" x14ac:dyDescent="0.25">
      <c r="A3652" s="60">
        <v>220240032460</v>
      </c>
      <c r="B3652" s="43" t="s">
        <v>702</v>
      </c>
      <c r="C3652" s="61">
        <v>45497</v>
      </c>
      <c r="D3652" s="60">
        <v>22024000441</v>
      </c>
      <c r="E3652" s="43" t="s">
        <v>1425</v>
      </c>
      <c r="F3652" s="62">
        <v>552.37</v>
      </c>
      <c r="G3652" s="43" t="s">
        <v>766</v>
      </c>
      <c r="H3652" s="43" t="s">
        <v>5142</v>
      </c>
      <c r="I3652" s="69" t="s">
        <v>2934</v>
      </c>
      <c r="J3652" s="43" t="s">
        <v>398</v>
      </c>
      <c r="K3652" s="43" t="s">
        <v>398</v>
      </c>
      <c r="L3652" s="43" t="s">
        <v>413</v>
      </c>
      <c r="M3652" s="43" t="s">
        <v>395</v>
      </c>
      <c r="N3652" s="43" t="s">
        <v>396</v>
      </c>
      <c r="O3652" s="68" t="s">
        <v>325</v>
      </c>
      <c r="P3652" s="68" t="s">
        <v>4838</v>
      </c>
      <c r="Q3652" s="57" t="str">
        <f>MID(Tabla1[[#This Row],[Aplicación]],14,1)</f>
        <v>2</v>
      </c>
      <c r="R3652" s="35" t="s">
        <v>265</v>
      </c>
      <c r="S3652" s="57" t="str">
        <f>MID(Tabla1[[#This Row],[Aplicación]],6,2)</f>
        <v>11</v>
      </c>
      <c r="T3652" s="54" t="str">
        <f>VLOOKUP(Tabla1[[#This Row],[AREA]],Hoja1!A:B,2,FALSE)</f>
        <v>11. Salud pública y seguridad ciudadana</v>
      </c>
      <c r="U3652" s="57" t="str">
        <f>MID(Tabla1[[#This Row],[Aplicación]],9,4)</f>
        <v>1621</v>
      </c>
      <c r="V3652" s="54" t="str">
        <f>VLOOKUP(Tabla1[[#This Row],[PROGRAMA]],Hoja1!A:B,2,FALSE)</f>
        <v>1621. Recogida de residuos</v>
      </c>
      <c r="W3652" s="57" t="str">
        <f>MID(Tabla1[[#This Row],[Aplicación]],14,2)</f>
        <v>21</v>
      </c>
      <c r="X3652" s="57" t="str">
        <f>MID(Tabla1[[#This Row],[Aplicación]],14,6)</f>
        <v>214</v>
      </c>
    </row>
    <row r="3653" spans="1:24" x14ac:dyDescent="0.25">
      <c r="A3653" s="60">
        <v>220240032402</v>
      </c>
      <c r="B3653" s="43" t="s">
        <v>702</v>
      </c>
      <c r="C3653" s="61">
        <v>45497</v>
      </c>
      <c r="D3653" s="60">
        <v>22024000441</v>
      </c>
      <c r="E3653" s="43" t="s">
        <v>1425</v>
      </c>
      <c r="F3653" s="62">
        <v>377.52</v>
      </c>
      <c r="G3653" s="43" t="s">
        <v>816</v>
      </c>
      <c r="H3653" s="43" t="s">
        <v>5144</v>
      </c>
      <c r="I3653" s="69" t="s">
        <v>2934</v>
      </c>
      <c r="J3653" s="43" t="s">
        <v>398</v>
      </c>
      <c r="K3653" s="43" t="s">
        <v>398</v>
      </c>
      <c r="L3653" s="43" t="s">
        <v>413</v>
      </c>
      <c r="M3653" s="43" t="s">
        <v>395</v>
      </c>
      <c r="N3653" s="43" t="s">
        <v>396</v>
      </c>
      <c r="O3653" s="68" t="s">
        <v>325</v>
      </c>
      <c r="P3653" s="68" t="s">
        <v>4838</v>
      </c>
      <c r="Q3653" s="57" t="str">
        <f>MID(Tabla1[[#This Row],[Aplicación]],14,1)</f>
        <v>2</v>
      </c>
      <c r="R3653" s="35" t="s">
        <v>265</v>
      </c>
      <c r="S3653" s="57" t="str">
        <f>MID(Tabla1[[#This Row],[Aplicación]],6,2)</f>
        <v>11</v>
      </c>
      <c r="T3653" s="54" t="str">
        <f>VLOOKUP(Tabla1[[#This Row],[AREA]],Hoja1!A:B,2,FALSE)</f>
        <v>11. Salud pública y seguridad ciudadana</v>
      </c>
      <c r="U3653" s="57" t="str">
        <f>MID(Tabla1[[#This Row],[Aplicación]],9,4)</f>
        <v>1621</v>
      </c>
      <c r="V3653" s="54" t="str">
        <f>VLOOKUP(Tabla1[[#This Row],[PROGRAMA]],Hoja1!A:B,2,FALSE)</f>
        <v>1621. Recogida de residuos</v>
      </c>
      <c r="W3653" s="57" t="str">
        <f>MID(Tabla1[[#This Row],[Aplicación]],14,2)</f>
        <v>21</v>
      </c>
      <c r="X3653" s="57" t="str">
        <f>MID(Tabla1[[#This Row],[Aplicación]],14,6)</f>
        <v>214</v>
      </c>
    </row>
    <row r="3654" spans="1:24" x14ac:dyDescent="0.25">
      <c r="A3654" s="60">
        <v>220240032388</v>
      </c>
      <c r="B3654" s="43" t="s">
        <v>702</v>
      </c>
      <c r="C3654" s="61">
        <v>45497</v>
      </c>
      <c r="D3654" s="60">
        <v>22024000440</v>
      </c>
      <c r="E3654" s="43" t="s">
        <v>1425</v>
      </c>
      <c r="F3654" s="62">
        <v>282.74</v>
      </c>
      <c r="G3654" s="43" t="s">
        <v>801</v>
      </c>
      <c r="H3654" s="43" t="s">
        <v>5148</v>
      </c>
      <c r="I3654" s="69" t="s">
        <v>2934</v>
      </c>
      <c r="J3654" s="43" t="s">
        <v>398</v>
      </c>
      <c r="K3654" s="43" t="s">
        <v>398</v>
      </c>
      <c r="L3654" s="43" t="s">
        <v>399</v>
      </c>
      <c r="M3654" s="43" t="s">
        <v>395</v>
      </c>
      <c r="N3654" s="43" t="s">
        <v>396</v>
      </c>
      <c r="O3654" s="68" t="s">
        <v>325</v>
      </c>
      <c r="P3654" s="68" t="s">
        <v>4838</v>
      </c>
      <c r="Q3654" s="57" t="str">
        <f>MID(Tabla1[[#This Row],[Aplicación]],14,1)</f>
        <v>2</v>
      </c>
      <c r="R3654" s="35" t="s">
        <v>265</v>
      </c>
      <c r="S3654" s="57" t="str">
        <f>MID(Tabla1[[#This Row],[Aplicación]],6,2)</f>
        <v>11</v>
      </c>
      <c r="T3654" s="54" t="str">
        <f>VLOOKUP(Tabla1[[#This Row],[AREA]],Hoja1!A:B,2,FALSE)</f>
        <v>11. Salud pública y seguridad ciudadana</v>
      </c>
      <c r="U3654" s="57" t="str">
        <f>MID(Tabla1[[#This Row],[Aplicación]],9,4)</f>
        <v>1621</v>
      </c>
      <c r="V3654" s="54" t="str">
        <f>VLOOKUP(Tabla1[[#This Row],[PROGRAMA]],Hoja1!A:B,2,FALSE)</f>
        <v>1621. Recogida de residuos</v>
      </c>
      <c r="W3654" s="57" t="str">
        <f>MID(Tabla1[[#This Row],[Aplicación]],14,2)</f>
        <v>21</v>
      </c>
      <c r="X3654" s="57" t="str">
        <f>MID(Tabla1[[#This Row],[Aplicación]],14,6)</f>
        <v>214</v>
      </c>
    </row>
    <row r="3655" spans="1:24" x14ac:dyDescent="0.25">
      <c r="A3655" s="60">
        <v>220240032463</v>
      </c>
      <c r="B3655" s="43" t="s">
        <v>702</v>
      </c>
      <c r="C3655" s="61">
        <v>45497</v>
      </c>
      <c r="D3655" s="60">
        <v>22024000440</v>
      </c>
      <c r="E3655" s="43" t="s">
        <v>1425</v>
      </c>
      <c r="F3655" s="62">
        <v>158.81</v>
      </c>
      <c r="G3655" s="43" t="s">
        <v>766</v>
      </c>
      <c r="H3655" s="43" t="s">
        <v>5149</v>
      </c>
      <c r="I3655" s="69" t="s">
        <v>2934</v>
      </c>
      <c r="J3655" s="43" t="s">
        <v>398</v>
      </c>
      <c r="K3655" s="43" t="s">
        <v>398</v>
      </c>
      <c r="L3655" s="43" t="s">
        <v>399</v>
      </c>
      <c r="M3655" s="43" t="s">
        <v>395</v>
      </c>
      <c r="N3655" s="43" t="s">
        <v>396</v>
      </c>
      <c r="O3655" s="68" t="s">
        <v>325</v>
      </c>
      <c r="P3655" s="68" t="s">
        <v>4838</v>
      </c>
      <c r="Q3655" s="57" t="str">
        <f>MID(Tabla1[[#This Row],[Aplicación]],14,1)</f>
        <v>2</v>
      </c>
      <c r="R3655" s="35" t="s">
        <v>265</v>
      </c>
      <c r="S3655" s="57" t="str">
        <f>MID(Tabla1[[#This Row],[Aplicación]],6,2)</f>
        <v>11</v>
      </c>
      <c r="T3655" s="54" t="str">
        <f>VLOOKUP(Tabla1[[#This Row],[AREA]],Hoja1!A:B,2,FALSE)</f>
        <v>11. Salud pública y seguridad ciudadana</v>
      </c>
      <c r="U3655" s="57" t="str">
        <f>MID(Tabla1[[#This Row],[Aplicación]],9,4)</f>
        <v>1621</v>
      </c>
      <c r="V3655" s="54" t="str">
        <f>VLOOKUP(Tabla1[[#This Row],[PROGRAMA]],Hoja1!A:B,2,FALSE)</f>
        <v>1621. Recogida de residuos</v>
      </c>
      <c r="W3655" s="57" t="str">
        <f>MID(Tabla1[[#This Row],[Aplicación]],14,2)</f>
        <v>21</v>
      </c>
      <c r="X3655" s="57" t="str">
        <f>MID(Tabla1[[#This Row],[Aplicación]],14,6)</f>
        <v>214</v>
      </c>
    </row>
    <row r="3656" spans="1:24" x14ac:dyDescent="0.25">
      <c r="A3656" s="60">
        <v>220240032470</v>
      </c>
      <c r="B3656" s="43" t="s">
        <v>702</v>
      </c>
      <c r="C3656" s="61">
        <v>45497</v>
      </c>
      <c r="D3656" s="60">
        <v>22024000440</v>
      </c>
      <c r="E3656" s="43" t="s">
        <v>1425</v>
      </c>
      <c r="F3656" s="62">
        <v>153.37</v>
      </c>
      <c r="G3656" s="43" t="s">
        <v>766</v>
      </c>
      <c r="H3656" s="43" t="s">
        <v>5151</v>
      </c>
      <c r="I3656" s="69" t="s">
        <v>2934</v>
      </c>
      <c r="J3656" s="43" t="s">
        <v>398</v>
      </c>
      <c r="K3656" s="43" t="s">
        <v>398</v>
      </c>
      <c r="L3656" s="43" t="s">
        <v>399</v>
      </c>
      <c r="M3656" s="43" t="s">
        <v>395</v>
      </c>
      <c r="N3656" s="43" t="s">
        <v>396</v>
      </c>
      <c r="O3656" s="68" t="s">
        <v>325</v>
      </c>
      <c r="P3656" s="68" t="s">
        <v>4838</v>
      </c>
      <c r="Q3656" s="57" t="str">
        <f>MID(Tabla1[[#This Row],[Aplicación]],14,1)</f>
        <v>2</v>
      </c>
      <c r="R3656" s="35" t="s">
        <v>265</v>
      </c>
      <c r="S3656" s="57" t="str">
        <f>MID(Tabla1[[#This Row],[Aplicación]],6,2)</f>
        <v>11</v>
      </c>
      <c r="T3656" s="54" t="str">
        <f>VLOOKUP(Tabla1[[#This Row],[AREA]],Hoja1!A:B,2,FALSE)</f>
        <v>11. Salud pública y seguridad ciudadana</v>
      </c>
      <c r="U3656" s="57" t="str">
        <f>MID(Tabla1[[#This Row],[Aplicación]],9,4)</f>
        <v>1621</v>
      </c>
      <c r="V3656" s="54" t="str">
        <f>VLOOKUP(Tabla1[[#This Row],[PROGRAMA]],Hoja1!A:B,2,FALSE)</f>
        <v>1621. Recogida de residuos</v>
      </c>
      <c r="W3656" s="57" t="str">
        <f>MID(Tabla1[[#This Row],[Aplicación]],14,2)</f>
        <v>21</v>
      </c>
      <c r="X3656" s="57" t="str">
        <f>MID(Tabla1[[#This Row],[Aplicación]],14,6)</f>
        <v>214</v>
      </c>
    </row>
    <row r="3657" spans="1:24" x14ac:dyDescent="0.25">
      <c r="A3657" s="60">
        <v>220240032447</v>
      </c>
      <c r="B3657" s="43" t="s">
        <v>702</v>
      </c>
      <c r="C3657" s="61">
        <v>45497</v>
      </c>
      <c r="D3657" s="60">
        <v>22024000440</v>
      </c>
      <c r="E3657" s="43" t="s">
        <v>1425</v>
      </c>
      <c r="F3657" s="62">
        <v>106.5</v>
      </c>
      <c r="G3657" s="43" t="s">
        <v>3188</v>
      </c>
      <c r="H3657" s="43" t="s">
        <v>5159</v>
      </c>
      <c r="I3657" s="69" t="s">
        <v>2934</v>
      </c>
      <c r="J3657" s="43" t="s">
        <v>398</v>
      </c>
      <c r="K3657" s="43" t="s">
        <v>398</v>
      </c>
      <c r="L3657" s="43" t="s">
        <v>399</v>
      </c>
      <c r="M3657" s="43" t="s">
        <v>395</v>
      </c>
      <c r="N3657" s="43" t="s">
        <v>396</v>
      </c>
      <c r="O3657" s="68" t="s">
        <v>325</v>
      </c>
      <c r="P3657" s="68" t="s">
        <v>4838</v>
      </c>
      <c r="Q3657" s="57" t="str">
        <f>MID(Tabla1[[#This Row],[Aplicación]],14,1)</f>
        <v>2</v>
      </c>
      <c r="R3657" s="35" t="s">
        <v>265</v>
      </c>
      <c r="S3657" s="57" t="str">
        <f>MID(Tabla1[[#This Row],[Aplicación]],6,2)</f>
        <v>11</v>
      </c>
      <c r="T3657" s="54" t="str">
        <f>VLOOKUP(Tabla1[[#This Row],[AREA]],Hoja1!A:B,2,FALSE)</f>
        <v>11. Salud pública y seguridad ciudadana</v>
      </c>
      <c r="U3657" s="57" t="str">
        <f>MID(Tabla1[[#This Row],[Aplicación]],9,4)</f>
        <v>1621</v>
      </c>
      <c r="V3657" s="54" t="str">
        <f>VLOOKUP(Tabla1[[#This Row],[PROGRAMA]],Hoja1!A:B,2,FALSE)</f>
        <v>1621. Recogida de residuos</v>
      </c>
      <c r="W3657" s="57" t="str">
        <f>MID(Tabla1[[#This Row],[Aplicación]],14,2)</f>
        <v>21</v>
      </c>
      <c r="X3657" s="57" t="str">
        <f>MID(Tabla1[[#This Row],[Aplicación]],14,6)</f>
        <v>214</v>
      </c>
    </row>
    <row r="3658" spans="1:24" x14ac:dyDescent="0.25">
      <c r="A3658" s="60">
        <v>220240032322</v>
      </c>
      <c r="B3658" s="43" t="s">
        <v>702</v>
      </c>
      <c r="C3658" s="61">
        <v>45497</v>
      </c>
      <c r="D3658" s="60">
        <v>22024000441</v>
      </c>
      <c r="E3658" s="43" t="s">
        <v>1425</v>
      </c>
      <c r="F3658" s="62">
        <v>36.97</v>
      </c>
      <c r="G3658" s="43" t="s">
        <v>804</v>
      </c>
      <c r="H3658" s="43" t="s">
        <v>5166</v>
      </c>
      <c r="I3658" s="69" t="s">
        <v>2934</v>
      </c>
      <c r="J3658" s="43" t="s">
        <v>398</v>
      </c>
      <c r="K3658" s="43" t="s">
        <v>398</v>
      </c>
      <c r="L3658" s="43" t="s">
        <v>413</v>
      </c>
      <c r="M3658" s="43" t="s">
        <v>395</v>
      </c>
      <c r="N3658" s="43" t="s">
        <v>396</v>
      </c>
      <c r="O3658" s="68" t="s">
        <v>325</v>
      </c>
      <c r="P3658" s="68" t="s">
        <v>4838</v>
      </c>
      <c r="Q3658" s="57" t="str">
        <f>MID(Tabla1[[#This Row],[Aplicación]],14,1)</f>
        <v>2</v>
      </c>
      <c r="R3658" s="35" t="s">
        <v>265</v>
      </c>
      <c r="S3658" s="57" t="str">
        <f>MID(Tabla1[[#This Row],[Aplicación]],6,2)</f>
        <v>11</v>
      </c>
      <c r="T3658" s="54" t="str">
        <f>VLOOKUP(Tabla1[[#This Row],[AREA]],Hoja1!A:B,2,FALSE)</f>
        <v>11. Salud pública y seguridad ciudadana</v>
      </c>
      <c r="U3658" s="57" t="str">
        <f>MID(Tabla1[[#This Row],[Aplicación]],9,4)</f>
        <v>1621</v>
      </c>
      <c r="V3658" s="54" t="str">
        <f>VLOOKUP(Tabla1[[#This Row],[PROGRAMA]],Hoja1!A:B,2,FALSE)</f>
        <v>1621. Recogida de residuos</v>
      </c>
      <c r="W3658" s="57" t="str">
        <f>MID(Tabla1[[#This Row],[Aplicación]],14,2)</f>
        <v>21</v>
      </c>
      <c r="X3658" s="57" t="str">
        <f>MID(Tabla1[[#This Row],[Aplicación]],14,6)</f>
        <v>214</v>
      </c>
    </row>
    <row r="3659" spans="1:24" x14ac:dyDescent="0.25">
      <c r="A3659" s="60">
        <v>220240032390</v>
      </c>
      <c r="B3659" s="43" t="s">
        <v>702</v>
      </c>
      <c r="C3659" s="61">
        <v>45497</v>
      </c>
      <c r="D3659" s="60">
        <v>22024000441</v>
      </c>
      <c r="E3659" s="43" t="s">
        <v>1425</v>
      </c>
      <c r="F3659" s="62">
        <v>32.67</v>
      </c>
      <c r="G3659" s="43" t="s">
        <v>1010</v>
      </c>
      <c r="H3659" s="43" t="s">
        <v>5168</v>
      </c>
      <c r="I3659" s="69" t="s">
        <v>2934</v>
      </c>
      <c r="J3659" s="43" t="s">
        <v>398</v>
      </c>
      <c r="K3659" s="43" t="s">
        <v>398</v>
      </c>
      <c r="L3659" s="43" t="s">
        <v>413</v>
      </c>
      <c r="M3659" s="43" t="s">
        <v>395</v>
      </c>
      <c r="N3659" s="43" t="s">
        <v>396</v>
      </c>
      <c r="O3659" s="68" t="s">
        <v>325</v>
      </c>
      <c r="P3659" s="68" t="s">
        <v>4838</v>
      </c>
      <c r="Q3659" s="57" t="str">
        <f>MID(Tabla1[[#This Row],[Aplicación]],14,1)</f>
        <v>2</v>
      </c>
      <c r="R3659" s="35" t="s">
        <v>265</v>
      </c>
      <c r="S3659" s="57" t="str">
        <f>MID(Tabla1[[#This Row],[Aplicación]],6,2)</f>
        <v>11</v>
      </c>
      <c r="T3659" s="54" t="str">
        <f>VLOOKUP(Tabla1[[#This Row],[AREA]],Hoja1!A:B,2,FALSE)</f>
        <v>11. Salud pública y seguridad ciudadana</v>
      </c>
      <c r="U3659" s="57" t="str">
        <f>MID(Tabla1[[#This Row],[Aplicación]],9,4)</f>
        <v>1621</v>
      </c>
      <c r="V3659" s="54" t="str">
        <f>VLOOKUP(Tabla1[[#This Row],[PROGRAMA]],Hoja1!A:B,2,FALSE)</f>
        <v>1621. Recogida de residuos</v>
      </c>
      <c r="W3659" s="57" t="str">
        <f>MID(Tabla1[[#This Row],[Aplicación]],14,2)</f>
        <v>21</v>
      </c>
      <c r="X3659" s="57" t="str">
        <f>MID(Tabla1[[#This Row],[Aplicación]],14,6)</f>
        <v>214</v>
      </c>
    </row>
    <row r="3660" spans="1:24" x14ac:dyDescent="0.25">
      <c r="A3660" s="60">
        <v>220240032386</v>
      </c>
      <c r="B3660" s="43" t="s">
        <v>702</v>
      </c>
      <c r="C3660" s="61">
        <v>45497</v>
      </c>
      <c r="D3660" s="60">
        <v>22024000440</v>
      </c>
      <c r="E3660" s="43" t="s">
        <v>1425</v>
      </c>
      <c r="F3660" s="62">
        <v>31.23</v>
      </c>
      <c r="G3660" s="43" t="s">
        <v>801</v>
      </c>
      <c r="H3660" s="43" t="s">
        <v>5169</v>
      </c>
      <c r="I3660" s="69" t="s">
        <v>2934</v>
      </c>
      <c r="J3660" s="43" t="s">
        <v>398</v>
      </c>
      <c r="K3660" s="43" t="s">
        <v>398</v>
      </c>
      <c r="L3660" s="43" t="s">
        <v>399</v>
      </c>
      <c r="M3660" s="43" t="s">
        <v>395</v>
      </c>
      <c r="N3660" s="43" t="s">
        <v>396</v>
      </c>
      <c r="O3660" s="68" t="s">
        <v>325</v>
      </c>
      <c r="P3660" s="68" t="s">
        <v>4838</v>
      </c>
      <c r="Q3660" s="57" t="str">
        <f>MID(Tabla1[[#This Row],[Aplicación]],14,1)</f>
        <v>2</v>
      </c>
      <c r="R3660" s="35" t="s">
        <v>265</v>
      </c>
      <c r="S3660" s="57" t="str">
        <f>MID(Tabla1[[#This Row],[Aplicación]],6,2)</f>
        <v>11</v>
      </c>
      <c r="T3660" s="54" t="str">
        <f>VLOOKUP(Tabla1[[#This Row],[AREA]],Hoja1!A:B,2,FALSE)</f>
        <v>11. Salud pública y seguridad ciudadana</v>
      </c>
      <c r="U3660" s="57" t="str">
        <f>MID(Tabla1[[#This Row],[Aplicación]],9,4)</f>
        <v>1621</v>
      </c>
      <c r="V3660" s="54" t="str">
        <f>VLOOKUP(Tabla1[[#This Row],[PROGRAMA]],Hoja1!A:B,2,FALSE)</f>
        <v>1621. Recogida de residuos</v>
      </c>
      <c r="W3660" s="57" t="str">
        <f>MID(Tabla1[[#This Row],[Aplicación]],14,2)</f>
        <v>21</v>
      </c>
      <c r="X3660" s="57" t="str">
        <f>MID(Tabla1[[#This Row],[Aplicación]],14,6)</f>
        <v>214</v>
      </c>
    </row>
    <row r="3661" spans="1:24" x14ac:dyDescent="0.25">
      <c r="A3661" s="60">
        <v>220240031057</v>
      </c>
      <c r="B3661" s="43" t="s">
        <v>702</v>
      </c>
      <c r="C3661" s="61">
        <v>45490</v>
      </c>
      <c r="D3661" s="60">
        <v>22024000440</v>
      </c>
      <c r="E3661" s="43" t="s">
        <v>1425</v>
      </c>
      <c r="F3661" s="62">
        <v>90.39</v>
      </c>
      <c r="G3661" s="43" t="s">
        <v>3188</v>
      </c>
      <c r="H3661" s="43" t="s">
        <v>5186</v>
      </c>
      <c r="I3661" s="69">
        <v>300</v>
      </c>
      <c r="J3661" s="43" t="s">
        <v>398</v>
      </c>
      <c r="K3661" s="43" t="s">
        <v>398</v>
      </c>
      <c r="L3661" s="43" t="s">
        <v>399</v>
      </c>
      <c r="M3661" s="43" t="s">
        <v>395</v>
      </c>
      <c r="N3661" s="43" t="s">
        <v>396</v>
      </c>
      <c r="O3661" s="68" t="s">
        <v>325</v>
      </c>
      <c r="P3661" s="68" t="s">
        <v>4838</v>
      </c>
      <c r="Q3661" s="57" t="str">
        <f>MID(Tabla1[[#This Row],[Aplicación]],14,1)</f>
        <v>2</v>
      </c>
      <c r="R3661" s="35" t="s">
        <v>265</v>
      </c>
      <c r="S3661" s="57" t="str">
        <f>MID(Tabla1[[#This Row],[Aplicación]],6,2)</f>
        <v>11</v>
      </c>
      <c r="T3661" s="54" t="str">
        <f>VLOOKUP(Tabla1[[#This Row],[AREA]],Hoja1!A:B,2,FALSE)</f>
        <v>11. Salud pública y seguridad ciudadana</v>
      </c>
      <c r="U3661" s="57" t="str">
        <f>MID(Tabla1[[#This Row],[Aplicación]],9,4)</f>
        <v>1621</v>
      </c>
      <c r="V3661" s="54" t="str">
        <f>VLOOKUP(Tabla1[[#This Row],[PROGRAMA]],Hoja1!A:B,2,FALSE)</f>
        <v>1621. Recogida de residuos</v>
      </c>
      <c r="W3661" s="57" t="str">
        <f>MID(Tabla1[[#This Row],[Aplicación]],14,2)</f>
        <v>21</v>
      </c>
      <c r="X3661" s="57" t="str">
        <f>MID(Tabla1[[#This Row],[Aplicación]],14,6)</f>
        <v>214</v>
      </c>
    </row>
    <row r="3662" spans="1:24" x14ac:dyDescent="0.25">
      <c r="A3662" s="60">
        <v>220240031170</v>
      </c>
      <c r="B3662" s="43" t="s">
        <v>702</v>
      </c>
      <c r="C3662" s="61">
        <v>45490</v>
      </c>
      <c r="D3662" s="60">
        <v>22024000440</v>
      </c>
      <c r="E3662" s="43" t="s">
        <v>1425</v>
      </c>
      <c r="F3662" s="62">
        <v>707.12</v>
      </c>
      <c r="G3662" s="43" t="s">
        <v>810</v>
      </c>
      <c r="H3662" s="43" t="s">
        <v>5187</v>
      </c>
      <c r="I3662" s="69">
        <v>300</v>
      </c>
      <c r="J3662" s="43" t="s">
        <v>398</v>
      </c>
      <c r="K3662" s="43" t="s">
        <v>398</v>
      </c>
      <c r="L3662" s="43" t="s">
        <v>399</v>
      </c>
      <c r="M3662" s="43" t="s">
        <v>395</v>
      </c>
      <c r="N3662" s="43" t="s">
        <v>396</v>
      </c>
      <c r="O3662" s="68" t="s">
        <v>325</v>
      </c>
      <c r="P3662" s="68" t="s">
        <v>4838</v>
      </c>
      <c r="Q3662" s="57" t="str">
        <f>MID(Tabla1[[#This Row],[Aplicación]],14,1)</f>
        <v>2</v>
      </c>
      <c r="R3662" s="35" t="s">
        <v>265</v>
      </c>
      <c r="S3662" s="57" t="str">
        <f>MID(Tabla1[[#This Row],[Aplicación]],6,2)</f>
        <v>11</v>
      </c>
      <c r="T3662" s="54" t="str">
        <f>VLOOKUP(Tabla1[[#This Row],[AREA]],Hoja1!A:B,2,FALSE)</f>
        <v>11. Salud pública y seguridad ciudadana</v>
      </c>
      <c r="U3662" s="57" t="str">
        <f>MID(Tabla1[[#This Row],[Aplicación]],9,4)</f>
        <v>1621</v>
      </c>
      <c r="V3662" s="54" t="str">
        <f>VLOOKUP(Tabla1[[#This Row],[PROGRAMA]],Hoja1!A:B,2,FALSE)</f>
        <v>1621. Recogida de residuos</v>
      </c>
      <c r="W3662" s="57" t="str">
        <f>MID(Tabla1[[#This Row],[Aplicación]],14,2)</f>
        <v>21</v>
      </c>
      <c r="X3662" s="57" t="str">
        <f>MID(Tabla1[[#This Row],[Aplicación]],14,6)</f>
        <v>214</v>
      </c>
    </row>
    <row r="3663" spans="1:24" x14ac:dyDescent="0.25">
      <c r="A3663" s="60">
        <v>220240031182</v>
      </c>
      <c r="B3663" s="43" t="s">
        <v>702</v>
      </c>
      <c r="C3663" s="61">
        <v>45490</v>
      </c>
      <c r="D3663" s="60">
        <v>22024000440</v>
      </c>
      <c r="E3663" s="43" t="s">
        <v>1425</v>
      </c>
      <c r="F3663" s="62">
        <v>742.35</v>
      </c>
      <c r="G3663" s="43" t="s">
        <v>810</v>
      </c>
      <c r="H3663" s="43" t="s">
        <v>5188</v>
      </c>
      <c r="I3663" s="69">
        <v>300</v>
      </c>
      <c r="J3663" s="43" t="s">
        <v>398</v>
      </c>
      <c r="K3663" s="43" t="s">
        <v>398</v>
      </c>
      <c r="L3663" s="43" t="s">
        <v>399</v>
      </c>
      <c r="M3663" s="43" t="s">
        <v>395</v>
      </c>
      <c r="N3663" s="43" t="s">
        <v>396</v>
      </c>
      <c r="O3663" s="68" t="s">
        <v>325</v>
      </c>
      <c r="P3663" s="68" t="s">
        <v>4838</v>
      </c>
      <c r="Q3663" s="57" t="str">
        <f>MID(Tabla1[[#This Row],[Aplicación]],14,1)</f>
        <v>2</v>
      </c>
      <c r="R3663" s="35" t="s">
        <v>265</v>
      </c>
      <c r="S3663" s="57" t="str">
        <f>MID(Tabla1[[#This Row],[Aplicación]],6,2)</f>
        <v>11</v>
      </c>
      <c r="T3663" s="54" t="str">
        <f>VLOOKUP(Tabla1[[#This Row],[AREA]],Hoja1!A:B,2,FALSE)</f>
        <v>11. Salud pública y seguridad ciudadana</v>
      </c>
      <c r="U3663" s="57" t="str">
        <f>MID(Tabla1[[#This Row],[Aplicación]],9,4)</f>
        <v>1621</v>
      </c>
      <c r="V3663" s="54" t="str">
        <f>VLOOKUP(Tabla1[[#This Row],[PROGRAMA]],Hoja1!A:B,2,FALSE)</f>
        <v>1621. Recogida de residuos</v>
      </c>
      <c r="W3663" s="57" t="str">
        <f>MID(Tabla1[[#This Row],[Aplicación]],14,2)</f>
        <v>21</v>
      </c>
      <c r="X3663" s="57" t="str">
        <f>MID(Tabla1[[#This Row],[Aplicación]],14,6)</f>
        <v>214</v>
      </c>
    </row>
    <row r="3664" spans="1:24" x14ac:dyDescent="0.25">
      <c r="A3664" s="60">
        <v>220240031172</v>
      </c>
      <c r="B3664" s="43" t="s">
        <v>702</v>
      </c>
      <c r="C3664" s="61">
        <v>45490</v>
      </c>
      <c r="D3664" s="60">
        <v>22024000440</v>
      </c>
      <c r="E3664" s="43" t="s">
        <v>1425</v>
      </c>
      <c r="F3664" s="62">
        <v>5062.63</v>
      </c>
      <c r="G3664" s="43" t="s">
        <v>962</v>
      </c>
      <c r="H3664" s="43" t="s">
        <v>5192</v>
      </c>
      <c r="I3664" s="69">
        <v>300</v>
      </c>
      <c r="J3664" s="43" t="s">
        <v>398</v>
      </c>
      <c r="K3664" s="43" t="s">
        <v>398</v>
      </c>
      <c r="L3664" s="43" t="s">
        <v>399</v>
      </c>
      <c r="M3664" s="43" t="s">
        <v>395</v>
      </c>
      <c r="N3664" s="43" t="s">
        <v>396</v>
      </c>
      <c r="O3664" s="68" t="s">
        <v>325</v>
      </c>
      <c r="P3664" s="68" t="s">
        <v>4838</v>
      </c>
      <c r="Q3664" s="57" t="str">
        <f>MID(Tabla1[[#This Row],[Aplicación]],14,1)</f>
        <v>2</v>
      </c>
      <c r="R3664" s="35" t="s">
        <v>265</v>
      </c>
      <c r="S3664" s="57" t="str">
        <f>MID(Tabla1[[#This Row],[Aplicación]],6,2)</f>
        <v>11</v>
      </c>
      <c r="T3664" s="54" t="str">
        <f>VLOOKUP(Tabla1[[#This Row],[AREA]],Hoja1!A:B,2,FALSE)</f>
        <v>11. Salud pública y seguridad ciudadana</v>
      </c>
      <c r="U3664" s="57" t="str">
        <f>MID(Tabla1[[#This Row],[Aplicación]],9,4)</f>
        <v>1621</v>
      </c>
      <c r="V3664" s="54" t="str">
        <f>VLOOKUP(Tabla1[[#This Row],[PROGRAMA]],Hoja1!A:B,2,FALSE)</f>
        <v>1621. Recogida de residuos</v>
      </c>
      <c r="W3664" s="57" t="str">
        <f>MID(Tabla1[[#This Row],[Aplicación]],14,2)</f>
        <v>21</v>
      </c>
      <c r="X3664" s="57" t="str">
        <f>MID(Tabla1[[#This Row],[Aplicación]],14,6)</f>
        <v>214</v>
      </c>
    </row>
    <row r="3665" spans="1:24" x14ac:dyDescent="0.25">
      <c r="A3665" s="60">
        <v>220240031051</v>
      </c>
      <c r="B3665" s="43" t="s">
        <v>702</v>
      </c>
      <c r="C3665" s="61">
        <v>45490</v>
      </c>
      <c r="D3665" s="60">
        <v>22024000440</v>
      </c>
      <c r="E3665" s="43" t="s">
        <v>1425</v>
      </c>
      <c r="F3665" s="62">
        <v>1866.82</v>
      </c>
      <c r="G3665" s="43" t="s">
        <v>801</v>
      </c>
      <c r="H3665" s="43" t="s">
        <v>5243</v>
      </c>
      <c r="I3665" s="69">
        <v>300</v>
      </c>
      <c r="J3665" s="43" t="s">
        <v>398</v>
      </c>
      <c r="K3665" s="43" t="s">
        <v>398</v>
      </c>
      <c r="L3665" s="43" t="s">
        <v>399</v>
      </c>
      <c r="M3665" s="43" t="s">
        <v>395</v>
      </c>
      <c r="N3665" s="43" t="s">
        <v>396</v>
      </c>
      <c r="O3665" s="68" t="s">
        <v>325</v>
      </c>
      <c r="P3665" s="68" t="s">
        <v>4838</v>
      </c>
      <c r="Q3665" s="57" t="str">
        <f>MID(Tabla1[[#This Row],[Aplicación]],14,1)</f>
        <v>2</v>
      </c>
      <c r="R3665" s="35" t="s">
        <v>265</v>
      </c>
      <c r="S3665" s="57" t="str">
        <f>MID(Tabla1[[#This Row],[Aplicación]],6,2)</f>
        <v>11</v>
      </c>
      <c r="T3665" s="54" t="str">
        <f>VLOOKUP(Tabla1[[#This Row],[AREA]],Hoja1!A:B,2,FALSE)</f>
        <v>11. Salud pública y seguridad ciudadana</v>
      </c>
      <c r="U3665" s="57" t="str">
        <f>MID(Tabla1[[#This Row],[Aplicación]],9,4)</f>
        <v>1621</v>
      </c>
      <c r="V3665" s="54" t="str">
        <f>VLOOKUP(Tabla1[[#This Row],[PROGRAMA]],Hoja1!A:B,2,FALSE)</f>
        <v>1621. Recogida de residuos</v>
      </c>
      <c r="W3665" s="57" t="str">
        <f>MID(Tabla1[[#This Row],[Aplicación]],14,2)</f>
        <v>21</v>
      </c>
      <c r="X3665" s="57" t="str">
        <f>MID(Tabla1[[#This Row],[Aplicación]],14,6)</f>
        <v>214</v>
      </c>
    </row>
    <row r="3666" spans="1:24" x14ac:dyDescent="0.25">
      <c r="A3666" s="60">
        <v>220240031166</v>
      </c>
      <c r="B3666" s="43" t="s">
        <v>702</v>
      </c>
      <c r="C3666" s="61">
        <v>45490</v>
      </c>
      <c r="D3666" s="60">
        <v>22024000441</v>
      </c>
      <c r="E3666" s="43" t="s">
        <v>1425</v>
      </c>
      <c r="F3666" s="62">
        <v>554.20000000000005</v>
      </c>
      <c r="G3666" s="43" t="s">
        <v>51</v>
      </c>
      <c r="H3666" s="43" t="s">
        <v>5254</v>
      </c>
      <c r="I3666" s="69">
        <v>300</v>
      </c>
      <c r="J3666" s="43" t="s">
        <v>874</v>
      </c>
      <c r="K3666" s="43" t="s">
        <v>875</v>
      </c>
      <c r="L3666" s="43" t="s">
        <v>413</v>
      </c>
      <c r="M3666" s="43" t="s">
        <v>395</v>
      </c>
      <c r="N3666" s="43" t="s">
        <v>396</v>
      </c>
      <c r="O3666" s="68" t="s">
        <v>325</v>
      </c>
      <c r="P3666" s="68" t="s">
        <v>4838</v>
      </c>
      <c r="Q3666" s="57" t="str">
        <f>MID(Tabla1[[#This Row],[Aplicación]],14,1)</f>
        <v>2</v>
      </c>
      <c r="R3666" s="35" t="s">
        <v>265</v>
      </c>
      <c r="S3666" s="57" t="str">
        <f>MID(Tabla1[[#This Row],[Aplicación]],6,2)</f>
        <v>11</v>
      </c>
      <c r="T3666" s="54" t="str">
        <f>VLOOKUP(Tabla1[[#This Row],[AREA]],Hoja1!A:B,2,FALSE)</f>
        <v>11. Salud pública y seguridad ciudadana</v>
      </c>
      <c r="U3666" s="57" t="str">
        <f>MID(Tabla1[[#This Row],[Aplicación]],9,4)</f>
        <v>1621</v>
      </c>
      <c r="V3666" s="54" t="str">
        <f>VLOOKUP(Tabla1[[#This Row],[PROGRAMA]],Hoja1!A:B,2,FALSE)</f>
        <v>1621. Recogida de residuos</v>
      </c>
      <c r="W3666" s="57" t="str">
        <f>MID(Tabla1[[#This Row],[Aplicación]],14,2)</f>
        <v>21</v>
      </c>
      <c r="X3666" s="57" t="str">
        <f>MID(Tabla1[[#This Row],[Aplicación]],14,6)</f>
        <v>214</v>
      </c>
    </row>
    <row r="3667" spans="1:24" x14ac:dyDescent="0.25">
      <c r="A3667" s="60">
        <v>220240030437</v>
      </c>
      <c r="B3667" s="43" t="s">
        <v>702</v>
      </c>
      <c r="C3667" s="61">
        <v>45485</v>
      </c>
      <c r="D3667" s="60">
        <v>22024000441</v>
      </c>
      <c r="E3667" s="43" t="s">
        <v>1425</v>
      </c>
      <c r="F3667" s="62">
        <v>2544</v>
      </c>
      <c r="G3667" s="43" t="s">
        <v>3104</v>
      </c>
      <c r="H3667" s="43" t="s">
        <v>5342</v>
      </c>
      <c r="I3667" s="69">
        <v>300</v>
      </c>
      <c r="J3667" s="43" t="s">
        <v>398</v>
      </c>
      <c r="K3667" s="43" t="s">
        <v>398</v>
      </c>
      <c r="L3667" s="43" t="s">
        <v>413</v>
      </c>
      <c r="M3667" s="43" t="s">
        <v>395</v>
      </c>
      <c r="N3667" s="43" t="s">
        <v>396</v>
      </c>
      <c r="O3667" s="68" t="s">
        <v>325</v>
      </c>
      <c r="P3667" s="68" t="s">
        <v>4838</v>
      </c>
      <c r="Q3667" s="57" t="str">
        <f>MID(Tabla1[[#This Row],[Aplicación]],14,1)</f>
        <v>2</v>
      </c>
      <c r="R3667" s="35" t="s">
        <v>265</v>
      </c>
      <c r="S3667" s="57" t="str">
        <f>MID(Tabla1[[#This Row],[Aplicación]],6,2)</f>
        <v>11</v>
      </c>
      <c r="T3667" s="54" t="str">
        <f>VLOOKUP(Tabla1[[#This Row],[AREA]],Hoja1!A:B,2,FALSE)</f>
        <v>11. Salud pública y seguridad ciudadana</v>
      </c>
      <c r="U3667" s="57" t="str">
        <f>MID(Tabla1[[#This Row],[Aplicación]],9,4)</f>
        <v>1621</v>
      </c>
      <c r="V3667" s="54" t="str">
        <f>VLOOKUP(Tabla1[[#This Row],[PROGRAMA]],Hoja1!A:B,2,FALSE)</f>
        <v>1621. Recogida de residuos</v>
      </c>
      <c r="W3667" s="57" t="str">
        <f>MID(Tabla1[[#This Row],[Aplicación]],14,2)</f>
        <v>21</v>
      </c>
      <c r="X3667" s="57" t="str">
        <f>MID(Tabla1[[#This Row],[Aplicación]],14,6)</f>
        <v>214</v>
      </c>
    </row>
    <row r="3668" spans="1:24" x14ac:dyDescent="0.25">
      <c r="A3668" s="60">
        <v>220240030408</v>
      </c>
      <c r="B3668" s="43" t="s">
        <v>702</v>
      </c>
      <c r="C3668" s="61">
        <v>45485</v>
      </c>
      <c r="D3668" s="60">
        <v>22024000440</v>
      </c>
      <c r="E3668" s="43" t="s">
        <v>1425</v>
      </c>
      <c r="F3668" s="62">
        <v>719.95</v>
      </c>
      <c r="G3668" s="43" t="s">
        <v>829</v>
      </c>
      <c r="H3668" s="43" t="s">
        <v>5343</v>
      </c>
      <c r="I3668" s="69">
        <v>300</v>
      </c>
      <c r="J3668" s="43" t="s">
        <v>398</v>
      </c>
      <c r="K3668" s="43" t="s">
        <v>398</v>
      </c>
      <c r="L3668" s="43" t="s">
        <v>399</v>
      </c>
      <c r="M3668" s="43" t="s">
        <v>395</v>
      </c>
      <c r="N3668" s="43" t="s">
        <v>396</v>
      </c>
      <c r="O3668" s="68" t="s">
        <v>325</v>
      </c>
      <c r="P3668" s="68" t="s">
        <v>4838</v>
      </c>
      <c r="Q3668" s="57" t="str">
        <f>MID(Tabla1[[#This Row],[Aplicación]],14,1)</f>
        <v>2</v>
      </c>
      <c r="R3668" s="35" t="s">
        <v>265</v>
      </c>
      <c r="S3668" s="57" t="str">
        <f>MID(Tabla1[[#This Row],[Aplicación]],6,2)</f>
        <v>11</v>
      </c>
      <c r="T3668" s="54" t="str">
        <f>VLOOKUP(Tabla1[[#This Row],[AREA]],Hoja1!A:B,2,FALSE)</f>
        <v>11. Salud pública y seguridad ciudadana</v>
      </c>
      <c r="U3668" s="57" t="str">
        <f>MID(Tabla1[[#This Row],[Aplicación]],9,4)</f>
        <v>1621</v>
      </c>
      <c r="V3668" s="54" t="str">
        <f>VLOOKUP(Tabla1[[#This Row],[PROGRAMA]],Hoja1!A:B,2,FALSE)</f>
        <v>1621. Recogida de residuos</v>
      </c>
      <c r="W3668" s="57" t="str">
        <f>MID(Tabla1[[#This Row],[Aplicación]],14,2)</f>
        <v>21</v>
      </c>
      <c r="X3668" s="57" t="str">
        <f>MID(Tabla1[[#This Row],[Aplicación]],14,6)</f>
        <v>214</v>
      </c>
    </row>
    <row r="3669" spans="1:24" x14ac:dyDescent="0.25">
      <c r="A3669" s="60">
        <v>220240030421</v>
      </c>
      <c r="B3669" s="43" t="s">
        <v>702</v>
      </c>
      <c r="C3669" s="61">
        <v>45485</v>
      </c>
      <c r="D3669" s="60">
        <v>22024000441</v>
      </c>
      <c r="E3669" s="43" t="s">
        <v>1425</v>
      </c>
      <c r="F3669" s="62">
        <v>31.91</v>
      </c>
      <c r="G3669" s="43" t="s">
        <v>764</v>
      </c>
      <c r="H3669" s="43" t="s">
        <v>5353</v>
      </c>
      <c r="I3669" s="69">
        <v>300</v>
      </c>
      <c r="J3669" s="43" t="s">
        <v>398</v>
      </c>
      <c r="K3669" s="43" t="s">
        <v>398</v>
      </c>
      <c r="L3669" s="43" t="s">
        <v>413</v>
      </c>
      <c r="M3669" s="43" t="s">
        <v>395</v>
      </c>
      <c r="N3669" s="43" t="s">
        <v>396</v>
      </c>
      <c r="O3669" s="68" t="s">
        <v>325</v>
      </c>
      <c r="P3669" s="68" t="s">
        <v>4838</v>
      </c>
      <c r="Q3669" s="57" t="str">
        <f>MID(Tabla1[[#This Row],[Aplicación]],14,1)</f>
        <v>2</v>
      </c>
      <c r="R3669" s="35" t="s">
        <v>265</v>
      </c>
      <c r="S3669" s="57" t="str">
        <f>MID(Tabla1[[#This Row],[Aplicación]],6,2)</f>
        <v>11</v>
      </c>
      <c r="T3669" s="54" t="str">
        <f>VLOOKUP(Tabla1[[#This Row],[AREA]],Hoja1!A:B,2,FALSE)</f>
        <v>11. Salud pública y seguridad ciudadana</v>
      </c>
      <c r="U3669" s="57" t="str">
        <f>MID(Tabla1[[#This Row],[Aplicación]],9,4)</f>
        <v>1621</v>
      </c>
      <c r="V3669" s="54" t="str">
        <f>VLOOKUP(Tabla1[[#This Row],[PROGRAMA]],Hoja1!A:B,2,FALSE)</f>
        <v>1621. Recogida de residuos</v>
      </c>
      <c r="W3669" s="57" t="str">
        <f>MID(Tabla1[[#This Row],[Aplicación]],14,2)</f>
        <v>21</v>
      </c>
      <c r="X3669" s="57" t="str">
        <f>MID(Tabla1[[#This Row],[Aplicación]],14,6)</f>
        <v>214</v>
      </c>
    </row>
    <row r="3670" spans="1:24" x14ac:dyDescent="0.25">
      <c r="A3670" s="60">
        <v>220240030433</v>
      </c>
      <c r="B3670" s="43" t="s">
        <v>702</v>
      </c>
      <c r="C3670" s="61">
        <v>45485</v>
      </c>
      <c r="D3670" s="60">
        <v>22024000440</v>
      </c>
      <c r="E3670" s="43" t="s">
        <v>1425</v>
      </c>
      <c r="F3670" s="62">
        <v>118.66</v>
      </c>
      <c r="G3670" s="43" t="s">
        <v>797</v>
      </c>
      <c r="H3670" s="43" t="s">
        <v>5361</v>
      </c>
      <c r="I3670" s="69">
        <v>300</v>
      </c>
      <c r="J3670" s="43" t="s">
        <v>798</v>
      </c>
      <c r="K3670" s="43" t="s">
        <v>398</v>
      </c>
      <c r="L3670" s="43" t="s">
        <v>399</v>
      </c>
      <c r="M3670" s="43" t="s">
        <v>395</v>
      </c>
      <c r="N3670" s="43" t="s">
        <v>396</v>
      </c>
      <c r="O3670" s="68" t="s">
        <v>325</v>
      </c>
      <c r="P3670" s="68" t="s">
        <v>4838</v>
      </c>
      <c r="Q3670" s="57" t="str">
        <f>MID(Tabla1[[#This Row],[Aplicación]],14,1)</f>
        <v>2</v>
      </c>
      <c r="R3670" s="35" t="s">
        <v>265</v>
      </c>
      <c r="S3670" s="57" t="str">
        <f>MID(Tabla1[[#This Row],[Aplicación]],6,2)</f>
        <v>11</v>
      </c>
      <c r="T3670" s="54" t="str">
        <f>VLOOKUP(Tabla1[[#This Row],[AREA]],Hoja1!A:B,2,FALSE)</f>
        <v>11. Salud pública y seguridad ciudadana</v>
      </c>
      <c r="U3670" s="57" t="str">
        <f>MID(Tabla1[[#This Row],[Aplicación]],9,4)</f>
        <v>1621</v>
      </c>
      <c r="V3670" s="54" t="str">
        <f>VLOOKUP(Tabla1[[#This Row],[PROGRAMA]],Hoja1!A:B,2,FALSE)</f>
        <v>1621. Recogida de residuos</v>
      </c>
      <c r="W3670" s="57" t="str">
        <f>MID(Tabla1[[#This Row],[Aplicación]],14,2)</f>
        <v>21</v>
      </c>
      <c r="X3670" s="57" t="str">
        <f>MID(Tabla1[[#This Row],[Aplicación]],14,6)</f>
        <v>214</v>
      </c>
    </row>
    <row r="3671" spans="1:24" x14ac:dyDescent="0.25">
      <c r="A3671" s="60">
        <v>220240030435</v>
      </c>
      <c r="B3671" s="43" t="s">
        <v>702</v>
      </c>
      <c r="C3671" s="61">
        <v>45485</v>
      </c>
      <c r="D3671" s="60">
        <v>22024000440</v>
      </c>
      <c r="E3671" s="43" t="s">
        <v>1425</v>
      </c>
      <c r="F3671" s="62">
        <v>171.74</v>
      </c>
      <c r="G3671" s="43" t="s">
        <v>797</v>
      </c>
      <c r="H3671" s="43" t="s">
        <v>5362</v>
      </c>
      <c r="I3671" s="69">
        <v>300</v>
      </c>
      <c r="J3671" s="43" t="s">
        <v>798</v>
      </c>
      <c r="K3671" s="43" t="s">
        <v>398</v>
      </c>
      <c r="L3671" s="43" t="s">
        <v>399</v>
      </c>
      <c r="M3671" s="43" t="s">
        <v>395</v>
      </c>
      <c r="N3671" s="43" t="s">
        <v>396</v>
      </c>
      <c r="O3671" s="68" t="s">
        <v>325</v>
      </c>
      <c r="P3671" s="68" t="s">
        <v>4838</v>
      </c>
      <c r="Q3671" s="57" t="str">
        <f>MID(Tabla1[[#This Row],[Aplicación]],14,1)</f>
        <v>2</v>
      </c>
      <c r="R3671" s="35" t="s">
        <v>265</v>
      </c>
      <c r="S3671" s="57" t="str">
        <f>MID(Tabla1[[#This Row],[Aplicación]],6,2)</f>
        <v>11</v>
      </c>
      <c r="T3671" s="54" t="str">
        <f>VLOOKUP(Tabla1[[#This Row],[AREA]],Hoja1!A:B,2,FALSE)</f>
        <v>11. Salud pública y seguridad ciudadana</v>
      </c>
      <c r="U3671" s="57" t="str">
        <f>MID(Tabla1[[#This Row],[Aplicación]],9,4)</f>
        <v>1621</v>
      </c>
      <c r="V3671" s="54" t="str">
        <f>VLOOKUP(Tabla1[[#This Row],[PROGRAMA]],Hoja1!A:B,2,FALSE)</f>
        <v>1621. Recogida de residuos</v>
      </c>
      <c r="W3671" s="57" t="str">
        <f>MID(Tabla1[[#This Row],[Aplicación]],14,2)</f>
        <v>21</v>
      </c>
      <c r="X3671" s="57" t="str">
        <f>MID(Tabla1[[#This Row],[Aplicación]],14,6)</f>
        <v>214</v>
      </c>
    </row>
    <row r="3672" spans="1:24" x14ac:dyDescent="0.25">
      <c r="A3672" s="60">
        <v>220240030450</v>
      </c>
      <c r="B3672" s="43" t="s">
        <v>702</v>
      </c>
      <c r="C3672" s="61">
        <v>45485</v>
      </c>
      <c r="D3672" s="60">
        <v>22024000441</v>
      </c>
      <c r="E3672" s="43" t="s">
        <v>1425</v>
      </c>
      <c r="F3672" s="62">
        <v>343.04</v>
      </c>
      <c r="G3672" s="43" t="s">
        <v>1010</v>
      </c>
      <c r="H3672" s="43" t="s">
        <v>5372</v>
      </c>
      <c r="I3672" s="69">
        <v>300</v>
      </c>
      <c r="J3672" s="43" t="s">
        <v>398</v>
      </c>
      <c r="K3672" s="43" t="s">
        <v>398</v>
      </c>
      <c r="L3672" s="43" t="s">
        <v>413</v>
      </c>
      <c r="M3672" s="43" t="s">
        <v>395</v>
      </c>
      <c r="N3672" s="43" t="s">
        <v>396</v>
      </c>
      <c r="O3672" s="68" t="s">
        <v>325</v>
      </c>
      <c r="P3672" s="68" t="s">
        <v>4838</v>
      </c>
      <c r="Q3672" s="57" t="str">
        <f>MID(Tabla1[[#This Row],[Aplicación]],14,1)</f>
        <v>2</v>
      </c>
      <c r="R3672" s="35" t="s">
        <v>265</v>
      </c>
      <c r="S3672" s="57" t="str">
        <f>MID(Tabla1[[#This Row],[Aplicación]],6,2)</f>
        <v>11</v>
      </c>
      <c r="T3672" s="54" t="str">
        <f>VLOOKUP(Tabla1[[#This Row],[AREA]],Hoja1!A:B,2,FALSE)</f>
        <v>11. Salud pública y seguridad ciudadana</v>
      </c>
      <c r="U3672" s="57" t="str">
        <f>MID(Tabla1[[#This Row],[Aplicación]],9,4)</f>
        <v>1621</v>
      </c>
      <c r="V3672" s="54" t="str">
        <f>VLOOKUP(Tabla1[[#This Row],[PROGRAMA]],Hoja1!A:B,2,FALSE)</f>
        <v>1621. Recogida de residuos</v>
      </c>
      <c r="W3672" s="57" t="str">
        <f>MID(Tabla1[[#This Row],[Aplicación]],14,2)</f>
        <v>21</v>
      </c>
      <c r="X3672" s="57" t="str">
        <f>MID(Tabla1[[#This Row],[Aplicación]],14,6)</f>
        <v>214</v>
      </c>
    </row>
    <row r="3673" spans="1:24" x14ac:dyDescent="0.25">
      <c r="A3673" s="60">
        <v>220240030418</v>
      </c>
      <c r="B3673" s="43" t="s">
        <v>702</v>
      </c>
      <c r="C3673" s="61">
        <v>45485</v>
      </c>
      <c r="D3673" s="60">
        <v>22024000441</v>
      </c>
      <c r="E3673" s="43" t="s">
        <v>1425</v>
      </c>
      <c r="F3673" s="62">
        <v>142.04</v>
      </c>
      <c r="G3673" s="43" t="s">
        <v>51</v>
      </c>
      <c r="H3673" s="43" t="s">
        <v>5374</v>
      </c>
      <c r="I3673" s="69">
        <v>300</v>
      </c>
      <c r="J3673" s="43" t="s">
        <v>874</v>
      </c>
      <c r="K3673" s="43" t="s">
        <v>875</v>
      </c>
      <c r="L3673" s="43" t="s">
        <v>413</v>
      </c>
      <c r="M3673" s="43" t="s">
        <v>395</v>
      </c>
      <c r="N3673" s="43" t="s">
        <v>396</v>
      </c>
      <c r="O3673" s="68" t="s">
        <v>325</v>
      </c>
      <c r="P3673" s="68" t="s">
        <v>4838</v>
      </c>
      <c r="Q3673" s="57" t="str">
        <f>MID(Tabla1[[#This Row],[Aplicación]],14,1)</f>
        <v>2</v>
      </c>
      <c r="R3673" s="35" t="s">
        <v>265</v>
      </c>
      <c r="S3673" s="57" t="str">
        <f>MID(Tabla1[[#This Row],[Aplicación]],6,2)</f>
        <v>11</v>
      </c>
      <c r="T3673" s="54" t="str">
        <f>VLOOKUP(Tabla1[[#This Row],[AREA]],Hoja1!A:B,2,FALSE)</f>
        <v>11. Salud pública y seguridad ciudadana</v>
      </c>
      <c r="U3673" s="57" t="str">
        <f>MID(Tabla1[[#This Row],[Aplicación]],9,4)</f>
        <v>1621</v>
      </c>
      <c r="V3673" s="54" t="str">
        <f>VLOOKUP(Tabla1[[#This Row],[PROGRAMA]],Hoja1!A:B,2,FALSE)</f>
        <v>1621. Recogida de residuos</v>
      </c>
      <c r="W3673" s="57" t="str">
        <f>MID(Tabla1[[#This Row],[Aplicación]],14,2)</f>
        <v>21</v>
      </c>
      <c r="X3673" s="57" t="str">
        <f>MID(Tabla1[[#This Row],[Aplicación]],14,6)</f>
        <v>214</v>
      </c>
    </row>
    <row r="3674" spans="1:24" x14ac:dyDescent="0.25">
      <c r="A3674" s="60">
        <v>220240029198</v>
      </c>
      <c r="B3674" s="43" t="s">
        <v>702</v>
      </c>
      <c r="C3674" s="61">
        <v>45476</v>
      </c>
      <c r="D3674" s="60">
        <v>22024000440</v>
      </c>
      <c r="E3674" s="43" t="s">
        <v>1425</v>
      </c>
      <c r="F3674" s="62">
        <v>1804.38</v>
      </c>
      <c r="G3674" s="43" t="s">
        <v>765</v>
      </c>
      <c r="H3674" s="43" t="s">
        <v>5462</v>
      </c>
      <c r="I3674" s="69">
        <v>300</v>
      </c>
      <c r="J3674" s="43" t="s">
        <v>398</v>
      </c>
      <c r="K3674" s="43" t="s">
        <v>398</v>
      </c>
      <c r="L3674" s="43" t="s">
        <v>399</v>
      </c>
      <c r="M3674" s="43" t="s">
        <v>395</v>
      </c>
      <c r="N3674" s="43" t="s">
        <v>396</v>
      </c>
      <c r="O3674" s="68" t="s">
        <v>325</v>
      </c>
      <c r="P3674" s="68" t="s">
        <v>4838</v>
      </c>
      <c r="Q3674" s="57" t="str">
        <f>MID(Tabla1[[#This Row],[Aplicación]],14,1)</f>
        <v>2</v>
      </c>
      <c r="R3674" s="35" t="s">
        <v>265</v>
      </c>
      <c r="S3674" s="57" t="str">
        <f>MID(Tabla1[[#This Row],[Aplicación]],6,2)</f>
        <v>11</v>
      </c>
      <c r="T3674" s="54" t="str">
        <f>VLOOKUP(Tabla1[[#This Row],[AREA]],Hoja1!A:B,2,FALSE)</f>
        <v>11. Salud pública y seguridad ciudadana</v>
      </c>
      <c r="U3674" s="57" t="str">
        <f>MID(Tabla1[[#This Row],[Aplicación]],9,4)</f>
        <v>1621</v>
      </c>
      <c r="V3674" s="54" t="str">
        <f>VLOOKUP(Tabla1[[#This Row],[PROGRAMA]],Hoja1!A:B,2,FALSE)</f>
        <v>1621. Recogida de residuos</v>
      </c>
      <c r="W3674" s="57" t="str">
        <f>MID(Tabla1[[#This Row],[Aplicación]],14,2)</f>
        <v>21</v>
      </c>
      <c r="X3674" s="57" t="str">
        <f>MID(Tabla1[[#This Row],[Aplicación]],14,6)</f>
        <v>214</v>
      </c>
    </row>
    <row r="3675" spans="1:24" x14ac:dyDescent="0.25">
      <c r="A3675" s="60">
        <v>220240029200</v>
      </c>
      <c r="B3675" s="43" t="s">
        <v>702</v>
      </c>
      <c r="C3675" s="61">
        <v>45476</v>
      </c>
      <c r="D3675" s="60">
        <v>22024000441</v>
      </c>
      <c r="E3675" s="43" t="s">
        <v>1425</v>
      </c>
      <c r="F3675" s="62">
        <v>4991.3500000000004</v>
      </c>
      <c r="G3675" s="43" t="s">
        <v>812</v>
      </c>
      <c r="H3675" s="43" t="s">
        <v>5499</v>
      </c>
      <c r="I3675" s="69">
        <v>300</v>
      </c>
      <c r="J3675" s="43" t="s">
        <v>398</v>
      </c>
      <c r="K3675" s="43" t="s">
        <v>398</v>
      </c>
      <c r="L3675" s="43" t="s">
        <v>413</v>
      </c>
      <c r="M3675" s="43" t="s">
        <v>395</v>
      </c>
      <c r="N3675" s="43" t="s">
        <v>396</v>
      </c>
      <c r="O3675" s="68" t="s">
        <v>325</v>
      </c>
      <c r="P3675" s="68" t="s">
        <v>4838</v>
      </c>
      <c r="Q3675" s="57" t="str">
        <f>MID(Tabla1[[#This Row],[Aplicación]],14,1)</f>
        <v>2</v>
      </c>
      <c r="R3675" s="35" t="s">
        <v>265</v>
      </c>
      <c r="S3675" s="57" t="str">
        <f>MID(Tabla1[[#This Row],[Aplicación]],6,2)</f>
        <v>11</v>
      </c>
      <c r="T3675" s="54" t="str">
        <f>VLOOKUP(Tabla1[[#This Row],[AREA]],Hoja1!A:B,2,FALSE)</f>
        <v>11. Salud pública y seguridad ciudadana</v>
      </c>
      <c r="U3675" s="57" t="str">
        <f>MID(Tabla1[[#This Row],[Aplicación]],9,4)</f>
        <v>1621</v>
      </c>
      <c r="V3675" s="54" t="str">
        <f>VLOOKUP(Tabla1[[#This Row],[PROGRAMA]],Hoja1!A:B,2,FALSE)</f>
        <v>1621. Recogida de residuos</v>
      </c>
      <c r="W3675" s="57" t="str">
        <f>MID(Tabla1[[#This Row],[Aplicación]],14,2)</f>
        <v>21</v>
      </c>
      <c r="X3675" s="57" t="str">
        <f>MID(Tabla1[[#This Row],[Aplicación]],14,6)</f>
        <v>214</v>
      </c>
    </row>
    <row r="3676" spans="1:24" x14ac:dyDescent="0.25">
      <c r="A3676" s="60">
        <v>220240029204</v>
      </c>
      <c r="B3676" s="43" t="s">
        <v>702</v>
      </c>
      <c r="C3676" s="61">
        <v>45476</v>
      </c>
      <c r="D3676" s="60">
        <v>22024000441</v>
      </c>
      <c r="E3676" s="43" t="s">
        <v>1425</v>
      </c>
      <c r="F3676" s="62">
        <v>4284.16</v>
      </c>
      <c r="G3676" s="43" t="s">
        <v>812</v>
      </c>
      <c r="H3676" s="43" t="s">
        <v>5500</v>
      </c>
      <c r="I3676" s="69">
        <v>300</v>
      </c>
      <c r="J3676" s="43" t="s">
        <v>398</v>
      </c>
      <c r="K3676" s="43" t="s">
        <v>398</v>
      </c>
      <c r="L3676" s="43" t="s">
        <v>413</v>
      </c>
      <c r="M3676" s="43" t="s">
        <v>395</v>
      </c>
      <c r="N3676" s="43" t="s">
        <v>396</v>
      </c>
      <c r="O3676" s="68" t="s">
        <v>325</v>
      </c>
      <c r="P3676" s="68" t="s">
        <v>4838</v>
      </c>
      <c r="Q3676" s="57" t="str">
        <f>MID(Tabla1[[#This Row],[Aplicación]],14,1)</f>
        <v>2</v>
      </c>
      <c r="R3676" s="35" t="s">
        <v>265</v>
      </c>
      <c r="S3676" s="57" t="str">
        <f>MID(Tabla1[[#This Row],[Aplicación]],6,2)</f>
        <v>11</v>
      </c>
      <c r="T3676" s="54" t="str">
        <f>VLOOKUP(Tabla1[[#This Row],[AREA]],Hoja1!A:B,2,FALSE)</f>
        <v>11. Salud pública y seguridad ciudadana</v>
      </c>
      <c r="U3676" s="57" t="str">
        <f>MID(Tabla1[[#This Row],[Aplicación]],9,4)</f>
        <v>1621</v>
      </c>
      <c r="V3676" s="54" t="str">
        <f>VLOOKUP(Tabla1[[#This Row],[PROGRAMA]],Hoja1!A:B,2,FALSE)</f>
        <v>1621. Recogida de residuos</v>
      </c>
      <c r="W3676" s="57" t="str">
        <f>MID(Tabla1[[#This Row],[Aplicación]],14,2)</f>
        <v>21</v>
      </c>
      <c r="X3676" s="57" t="str">
        <f>MID(Tabla1[[#This Row],[Aplicación]],14,6)</f>
        <v>214</v>
      </c>
    </row>
    <row r="3677" spans="1:24" x14ac:dyDescent="0.25">
      <c r="A3677" s="60">
        <v>220240040234</v>
      </c>
      <c r="B3677" s="43" t="s">
        <v>702</v>
      </c>
      <c r="C3677" s="61">
        <v>45530</v>
      </c>
      <c r="D3677" s="60">
        <v>22024000441</v>
      </c>
      <c r="E3677" s="43" t="s">
        <v>1425</v>
      </c>
      <c r="F3677" s="62">
        <v>124.83</v>
      </c>
      <c r="G3677" s="43" t="s">
        <v>3188</v>
      </c>
      <c r="H3677" s="43" t="s">
        <v>5581</v>
      </c>
      <c r="I3677" s="69">
        <v>300</v>
      </c>
      <c r="J3677" s="43" t="s">
        <v>398</v>
      </c>
      <c r="K3677" s="43" t="s">
        <v>398</v>
      </c>
      <c r="L3677" s="43" t="s">
        <v>413</v>
      </c>
      <c r="M3677" s="43" t="s">
        <v>395</v>
      </c>
      <c r="N3677" s="43" t="s">
        <v>396</v>
      </c>
      <c r="O3677" s="68" t="s">
        <v>325</v>
      </c>
      <c r="P3677" s="68" t="s">
        <v>4838</v>
      </c>
      <c r="Q3677" s="57" t="str">
        <f>MID(Tabla1[[#This Row],[Aplicación]],14,1)</f>
        <v>2</v>
      </c>
      <c r="R3677" s="35" t="s">
        <v>265</v>
      </c>
      <c r="S3677" s="57" t="str">
        <f>MID(Tabla1[[#This Row],[Aplicación]],6,2)</f>
        <v>11</v>
      </c>
      <c r="T3677" s="54" t="str">
        <f>VLOOKUP(Tabla1[[#This Row],[AREA]],Hoja1!A:B,2,FALSE)</f>
        <v>11. Salud pública y seguridad ciudadana</v>
      </c>
      <c r="U3677" s="57" t="str">
        <f>MID(Tabla1[[#This Row],[Aplicación]],9,4)</f>
        <v>1621</v>
      </c>
      <c r="V3677" s="54" t="str">
        <f>VLOOKUP(Tabla1[[#This Row],[PROGRAMA]],Hoja1!A:B,2,FALSE)</f>
        <v>1621. Recogida de residuos</v>
      </c>
      <c r="W3677" s="57" t="str">
        <f>MID(Tabla1[[#This Row],[Aplicación]],14,2)</f>
        <v>21</v>
      </c>
      <c r="X3677" s="57" t="str">
        <f>MID(Tabla1[[#This Row],[Aplicación]],14,6)</f>
        <v>214</v>
      </c>
    </row>
    <row r="3678" spans="1:24" x14ac:dyDescent="0.25">
      <c r="A3678" s="60">
        <v>220240038174</v>
      </c>
      <c r="B3678" s="43" t="s">
        <v>702</v>
      </c>
      <c r="C3678" s="61">
        <v>45523</v>
      </c>
      <c r="D3678" s="60">
        <v>22024000441</v>
      </c>
      <c r="E3678" s="43" t="s">
        <v>1425</v>
      </c>
      <c r="F3678" s="62">
        <v>2242.75</v>
      </c>
      <c r="G3678" s="43" t="s">
        <v>3104</v>
      </c>
      <c r="H3678" s="43" t="s">
        <v>5582</v>
      </c>
      <c r="I3678" s="69">
        <v>300</v>
      </c>
      <c r="J3678" s="43" t="s">
        <v>398</v>
      </c>
      <c r="K3678" s="43" t="s">
        <v>398</v>
      </c>
      <c r="L3678" s="43" t="s">
        <v>413</v>
      </c>
      <c r="M3678" s="43" t="s">
        <v>395</v>
      </c>
      <c r="N3678" s="43" t="s">
        <v>396</v>
      </c>
      <c r="O3678" s="68" t="s">
        <v>325</v>
      </c>
      <c r="P3678" s="68" t="s">
        <v>4838</v>
      </c>
      <c r="Q3678" s="57" t="str">
        <f>MID(Tabla1[[#This Row],[Aplicación]],14,1)</f>
        <v>2</v>
      </c>
      <c r="R3678" s="35" t="s">
        <v>265</v>
      </c>
      <c r="S3678" s="57" t="str">
        <f>MID(Tabla1[[#This Row],[Aplicación]],6,2)</f>
        <v>11</v>
      </c>
      <c r="T3678" s="54" t="str">
        <f>VLOOKUP(Tabla1[[#This Row],[AREA]],Hoja1!A:B,2,FALSE)</f>
        <v>11. Salud pública y seguridad ciudadana</v>
      </c>
      <c r="U3678" s="57" t="str">
        <f>MID(Tabla1[[#This Row],[Aplicación]],9,4)</f>
        <v>1621</v>
      </c>
      <c r="V3678" s="54" t="str">
        <f>VLOOKUP(Tabla1[[#This Row],[PROGRAMA]],Hoja1!A:B,2,FALSE)</f>
        <v>1621. Recogida de residuos</v>
      </c>
      <c r="W3678" s="57" t="str">
        <f>MID(Tabla1[[#This Row],[Aplicación]],14,2)</f>
        <v>21</v>
      </c>
      <c r="X3678" s="57" t="str">
        <f>MID(Tabla1[[#This Row],[Aplicación]],14,6)</f>
        <v>214</v>
      </c>
    </row>
    <row r="3679" spans="1:24" x14ac:dyDescent="0.25">
      <c r="A3679" s="60">
        <v>220240041053</v>
      </c>
      <c r="B3679" s="43" t="s">
        <v>702</v>
      </c>
      <c r="C3679" s="61">
        <v>45533</v>
      </c>
      <c r="D3679" s="60">
        <v>22024000441</v>
      </c>
      <c r="E3679" s="43" t="s">
        <v>1425</v>
      </c>
      <c r="F3679" s="62">
        <v>267.88</v>
      </c>
      <c r="G3679" s="43" t="s">
        <v>3104</v>
      </c>
      <c r="H3679" s="43" t="s">
        <v>5583</v>
      </c>
      <c r="I3679" s="69">
        <v>300</v>
      </c>
      <c r="J3679" s="43" t="s">
        <v>398</v>
      </c>
      <c r="K3679" s="43" t="s">
        <v>398</v>
      </c>
      <c r="L3679" s="43" t="s">
        <v>413</v>
      </c>
      <c r="M3679" s="43" t="s">
        <v>395</v>
      </c>
      <c r="N3679" s="43" t="s">
        <v>396</v>
      </c>
      <c r="O3679" s="68" t="s">
        <v>325</v>
      </c>
      <c r="P3679" s="68" t="s">
        <v>4838</v>
      </c>
      <c r="Q3679" s="57" t="str">
        <f>MID(Tabla1[[#This Row],[Aplicación]],14,1)</f>
        <v>2</v>
      </c>
      <c r="R3679" s="35" t="s">
        <v>265</v>
      </c>
      <c r="S3679" s="57" t="str">
        <f>MID(Tabla1[[#This Row],[Aplicación]],6,2)</f>
        <v>11</v>
      </c>
      <c r="T3679" s="54" t="str">
        <f>VLOOKUP(Tabla1[[#This Row],[AREA]],Hoja1!A:B,2,FALSE)</f>
        <v>11. Salud pública y seguridad ciudadana</v>
      </c>
      <c r="U3679" s="57" t="str">
        <f>MID(Tabla1[[#This Row],[Aplicación]],9,4)</f>
        <v>1621</v>
      </c>
      <c r="V3679" s="54" t="str">
        <f>VLOOKUP(Tabla1[[#This Row],[PROGRAMA]],Hoja1!A:B,2,FALSE)</f>
        <v>1621. Recogida de residuos</v>
      </c>
      <c r="W3679" s="57" t="str">
        <f>MID(Tabla1[[#This Row],[Aplicación]],14,2)</f>
        <v>21</v>
      </c>
      <c r="X3679" s="57" t="str">
        <f>MID(Tabla1[[#This Row],[Aplicación]],14,6)</f>
        <v>214</v>
      </c>
    </row>
    <row r="3680" spans="1:24" x14ac:dyDescent="0.25">
      <c r="A3680" s="60">
        <v>220240038184</v>
      </c>
      <c r="B3680" s="43" t="s">
        <v>702</v>
      </c>
      <c r="C3680" s="61">
        <v>45523</v>
      </c>
      <c r="D3680" s="60">
        <v>22024000440</v>
      </c>
      <c r="E3680" s="43" t="s">
        <v>1425</v>
      </c>
      <c r="F3680" s="62">
        <v>980.1</v>
      </c>
      <c r="G3680" s="43" t="s">
        <v>810</v>
      </c>
      <c r="H3680" s="43" t="s">
        <v>5605</v>
      </c>
      <c r="I3680" s="69">
        <v>300</v>
      </c>
      <c r="J3680" s="43" t="s">
        <v>398</v>
      </c>
      <c r="K3680" s="43" t="s">
        <v>398</v>
      </c>
      <c r="L3680" s="43" t="s">
        <v>399</v>
      </c>
      <c r="M3680" s="43" t="s">
        <v>395</v>
      </c>
      <c r="N3680" s="43" t="s">
        <v>396</v>
      </c>
      <c r="O3680" s="68" t="s">
        <v>325</v>
      </c>
      <c r="P3680" s="68" t="s">
        <v>4838</v>
      </c>
      <c r="Q3680" s="57" t="str">
        <f>MID(Tabla1[[#This Row],[Aplicación]],14,1)</f>
        <v>2</v>
      </c>
      <c r="R3680" s="35" t="s">
        <v>265</v>
      </c>
      <c r="S3680" s="57" t="str">
        <f>MID(Tabla1[[#This Row],[Aplicación]],6,2)</f>
        <v>11</v>
      </c>
      <c r="T3680" s="54" t="str">
        <f>VLOOKUP(Tabla1[[#This Row],[AREA]],Hoja1!A:B,2,FALSE)</f>
        <v>11. Salud pública y seguridad ciudadana</v>
      </c>
      <c r="U3680" s="57" t="str">
        <f>MID(Tabla1[[#This Row],[Aplicación]],9,4)</f>
        <v>1621</v>
      </c>
      <c r="V3680" s="54" t="str">
        <f>VLOOKUP(Tabla1[[#This Row],[PROGRAMA]],Hoja1!A:B,2,FALSE)</f>
        <v>1621. Recogida de residuos</v>
      </c>
      <c r="W3680" s="57" t="str">
        <f>MID(Tabla1[[#This Row],[Aplicación]],14,2)</f>
        <v>21</v>
      </c>
      <c r="X3680" s="57" t="str">
        <f>MID(Tabla1[[#This Row],[Aplicación]],14,6)</f>
        <v>214</v>
      </c>
    </row>
    <row r="3681" spans="1:24" x14ac:dyDescent="0.25">
      <c r="A3681" s="60">
        <v>220240038222</v>
      </c>
      <c r="B3681" s="43" t="s">
        <v>702</v>
      </c>
      <c r="C3681" s="61">
        <v>45523</v>
      </c>
      <c r="D3681" s="60">
        <v>22024000440</v>
      </c>
      <c r="E3681" s="43" t="s">
        <v>1425</v>
      </c>
      <c r="F3681" s="62">
        <v>3572.51</v>
      </c>
      <c r="G3681" s="43" t="s">
        <v>810</v>
      </c>
      <c r="H3681" s="43" t="s">
        <v>5606</v>
      </c>
      <c r="I3681" s="69">
        <v>300</v>
      </c>
      <c r="J3681" s="43" t="s">
        <v>398</v>
      </c>
      <c r="K3681" s="43" t="s">
        <v>398</v>
      </c>
      <c r="L3681" s="43" t="s">
        <v>399</v>
      </c>
      <c r="M3681" s="43" t="s">
        <v>395</v>
      </c>
      <c r="N3681" s="43" t="s">
        <v>396</v>
      </c>
      <c r="O3681" s="68" t="s">
        <v>325</v>
      </c>
      <c r="P3681" s="68" t="s">
        <v>4838</v>
      </c>
      <c r="Q3681" s="57" t="str">
        <f>MID(Tabla1[[#This Row],[Aplicación]],14,1)</f>
        <v>2</v>
      </c>
      <c r="R3681" s="35" t="s">
        <v>265</v>
      </c>
      <c r="S3681" s="57" t="str">
        <f>MID(Tabla1[[#This Row],[Aplicación]],6,2)</f>
        <v>11</v>
      </c>
      <c r="T3681" s="54" t="str">
        <f>VLOOKUP(Tabla1[[#This Row],[AREA]],Hoja1!A:B,2,FALSE)</f>
        <v>11. Salud pública y seguridad ciudadana</v>
      </c>
      <c r="U3681" s="57" t="str">
        <f>MID(Tabla1[[#This Row],[Aplicación]],9,4)</f>
        <v>1621</v>
      </c>
      <c r="V3681" s="54" t="str">
        <f>VLOOKUP(Tabla1[[#This Row],[PROGRAMA]],Hoja1!A:B,2,FALSE)</f>
        <v>1621. Recogida de residuos</v>
      </c>
      <c r="W3681" s="57" t="str">
        <f>MID(Tabla1[[#This Row],[Aplicación]],14,2)</f>
        <v>21</v>
      </c>
      <c r="X3681" s="57" t="str">
        <f>MID(Tabla1[[#This Row],[Aplicación]],14,6)</f>
        <v>214</v>
      </c>
    </row>
    <row r="3682" spans="1:24" x14ac:dyDescent="0.25">
      <c r="A3682" s="60">
        <v>220240038157</v>
      </c>
      <c r="B3682" s="43" t="s">
        <v>702</v>
      </c>
      <c r="C3682" s="61">
        <v>45523</v>
      </c>
      <c r="D3682" s="60">
        <v>22024000440</v>
      </c>
      <c r="E3682" s="43" t="s">
        <v>1425</v>
      </c>
      <c r="F3682" s="62">
        <v>586.97</v>
      </c>
      <c r="G3682" s="43" t="s">
        <v>765</v>
      </c>
      <c r="H3682" s="43" t="s">
        <v>5624</v>
      </c>
      <c r="I3682" s="69">
        <v>300</v>
      </c>
      <c r="J3682" s="43" t="s">
        <v>398</v>
      </c>
      <c r="K3682" s="43" t="s">
        <v>398</v>
      </c>
      <c r="L3682" s="43" t="s">
        <v>399</v>
      </c>
      <c r="M3682" s="43" t="s">
        <v>395</v>
      </c>
      <c r="N3682" s="43" t="s">
        <v>396</v>
      </c>
      <c r="O3682" s="68" t="s">
        <v>325</v>
      </c>
      <c r="P3682" s="68" t="s">
        <v>4838</v>
      </c>
      <c r="Q3682" s="57" t="str">
        <f>MID(Tabla1[[#This Row],[Aplicación]],14,1)</f>
        <v>2</v>
      </c>
      <c r="R3682" s="35" t="s">
        <v>265</v>
      </c>
      <c r="S3682" s="57" t="str">
        <f>MID(Tabla1[[#This Row],[Aplicación]],6,2)</f>
        <v>11</v>
      </c>
      <c r="T3682" s="54" t="str">
        <f>VLOOKUP(Tabla1[[#This Row],[AREA]],Hoja1!A:B,2,FALSE)</f>
        <v>11. Salud pública y seguridad ciudadana</v>
      </c>
      <c r="U3682" s="57" t="str">
        <f>MID(Tabla1[[#This Row],[Aplicación]],9,4)</f>
        <v>1621</v>
      </c>
      <c r="V3682" s="54" t="str">
        <f>VLOOKUP(Tabla1[[#This Row],[PROGRAMA]],Hoja1!A:B,2,FALSE)</f>
        <v>1621. Recogida de residuos</v>
      </c>
      <c r="W3682" s="57" t="str">
        <f>MID(Tabla1[[#This Row],[Aplicación]],14,2)</f>
        <v>21</v>
      </c>
      <c r="X3682" s="57" t="str">
        <f>MID(Tabla1[[#This Row],[Aplicación]],14,6)</f>
        <v>214</v>
      </c>
    </row>
    <row r="3683" spans="1:24" x14ac:dyDescent="0.25">
      <c r="A3683" s="60">
        <v>220240038178</v>
      </c>
      <c r="B3683" s="43" t="s">
        <v>702</v>
      </c>
      <c r="C3683" s="61">
        <v>45523</v>
      </c>
      <c r="D3683" s="60">
        <v>22024000440</v>
      </c>
      <c r="E3683" s="43" t="s">
        <v>1425</v>
      </c>
      <c r="F3683" s="62">
        <v>360</v>
      </c>
      <c r="G3683" s="43" t="s">
        <v>765</v>
      </c>
      <c r="H3683" s="43" t="s">
        <v>5625</v>
      </c>
      <c r="I3683" s="69">
        <v>300</v>
      </c>
      <c r="J3683" s="43" t="s">
        <v>398</v>
      </c>
      <c r="K3683" s="43" t="s">
        <v>398</v>
      </c>
      <c r="L3683" s="43" t="s">
        <v>399</v>
      </c>
      <c r="M3683" s="43" t="s">
        <v>395</v>
      </c>
      <c r="N3683" s="43" t="s">
        <v>396</v>
      </c>
      <c r="O3683" s="68" t="s">
        <v>325</v>
      </c>
      <c r="P3683" s="68" t="s">
        <v>4838</v>
      </c>
      <c r="Q3683" s="57" t="str">
        <f>MID(Tabla1[[#This Row],[Aplicación]],14,1)</f>
        <v>2</v>
      </c>
      <c r="R3683" s="35" t="s">
        <v>265</v>
      </c>
      <c r="S3683" s="57" t="str">
        <f>MID(Tabla1[[#This Row],[Aplicación]],6,2)</f>
        <v>11</v>
      </c>
      <c r="T3683" s="54" t="str">
        <f>VLOOKUP(Tabla1[[#This Row],[AREA]],Hoja1!A:B,2,FALSE)</f>
        <v>11. Salud pública y seguridad ciudadana</v>
      </c>
      <c r="U3683" s="57" t="str">
        <f>MID(Tabla1[[#This Row],[Aplicación]],9,4)</f>
        <v>1621</v>
      </c>
      <c r="V3683" s="54" t="str">
        <f>VLOOKUP(Tabla1[[#This Row],[PROGRAMA]],Hoja1!A:B,2,FALSE)</f>
        <v>1621. Recogida de residuos</v>
      </c>
      <c r="W3683" s="57" t="str">
        <f>MID(Tabla1[[#This Row],[Aplicación]],14,2)</f>
        <v>21</v>
      </c>
      <c r="X3683" s="57" t="str">
        <f>MID(Tabla1[[#This Row],[Aplicación]],14,6)</f>
        <v>214</v>
      </c>
    </row>
    <row r="3684" spans="1:24" x14ac:dyDescent="0.25">
      <c r="A3684" s="60">
        <v>220240038213</v>
      </c>
      <c r="B3684" s="43" t="s">
        <v>702</v>
      </c>
      <c r="C3684" s="61">
        <v>45523</v>
      </c>
      <c r="D3684" s="60">
        <v>22024000440</v>
      </c>
      <c r="E3684" s="43" t="s">
        <v>1425</v>
      </c>
      <c r="F3684" s="62">
        <v>2118.56</v>
      </c>
      <c r="G3684" s="43" t="s">
        <v>765</v>
      </c>
      <c r="H3684" s="43" t="s">
        <v>5626</v>
      </c>
      <c r="I3684" s="69">
        <v>300</v>
      </c>
      <c r="J3684" s="43" t="s">
        <v>398</v>
      </c>
      <c r="K3684" s="43" t="s">
        <v>398</v>
      </c>
      <c r="L3684" s="43" t="s">
        <v>399</v>
      </c>
      <c r="M3684" s="43" t="s">
        <v>395</v>
      </c>
      <c r="N3684" s="43" t="s">
        <v>396</v>
      </c>
      <c r="O3684" s="68" t="s">
        <v>325</v>
      </c>
      <c r="P3684" s="68" t="s">
        <v>4838</v>
      </c>
      <c r="Q3684" s="57" t="str">
        <f>MID(Tabla1[[#This Row],[Aplicación]],14,1)</f>
        <v>2</v>
      </c>
      <c r="R3684" s="35" t="s">
        <v>265</v>
      </c>
      <c r="S3684" s="57" t="str">
        <f>MID(Tabla1[[#This Row],[Aplicación]],6,2)</f>
        <v>11</v>
      </c>
      <c r="T3684" s="54" t="str">
        <f>VLOOKUP(Tabla1[[#This Row],[AREA]],Hoja1!A:B,2,FALSE)</f>
        <v>11. Salud pública y seguridad ciudadana</v>
      </c>
      <c r="U3684" s="57" t="str">
        <f>MID(Tabla1[[#This Row],[Aplicación]],9,4)</f>
        <v>1621</v>
      </c>
      <c r="V3684" s="54" t="str">
        <f>VLOOKUP(Tabla1[[#This Row],[PROGRAMA]],Hoja1!A:B,2,FALSE)</f>
        <v>1621. Recogida de residuos</v>
      </c>
      <c r="W3684" s="57" t="str">
        <f>MID(Tabla1[[#This Row],[Aplicación]],14,2)</f>
        <v>21</v>
      </c>
      <c r="X3684" s="57" t="str">
        <f>MID(Tabla1[[#This Row],[Aplicación]],14,6)</f>
        <v>214</v>
      </c>
    </row>
    <row r="3685" spans="1:24" x14ac:dyDescent="0.25">
      <c r="A3685" s="60">
        <v>220240041062</v>
      </c>
      <c r="B3685" s="43" t="s">
        <v>702</v>
      </c>
      <c r="C3685" s="61">
        <v>45533</v>
      </c>
      <c r="D3685" s="60">
        <v>22024000440</v>
      </c>
      <c r="E3685" s="43" t="s">
        <v>1425</v>
      </c>
      <c r="F3685" s="62">
        <v>362.96</v>
      </c>
      <c r="G3685" s="43" t="s">
        <v>765</v>
      </c>
      <c r="H3685" s="43" t="s">
        <v>5627</v>
      </c>
      <c r="I3685" s="69">
        <v>300</v>
      </c>
      <c r="J3685" s="43" t="s">
        <v>398</v>
      </c>
      <c r="K3685" s="43" t="s">
        <v>398</v>
      </c>
      <c r="L3685" s="43" t="s">
        <v>399</v>
      </c>
      <c r="M3685" s="43" t="s">
        <v>395</v>
      </c>
      <c r="N3685" s="43" t="s">
        <v>396</v>
      </c>
      <c r="O3685" s="68" t="s">
        <v>325</v>
      </c>
      <c r="P3685" s="68" t="s">
        <v>4838</v>
      </c>
      <c r="Q3685" s="57" t="str">
        <f>MID(Tabla1[[#This Row],[Aplicación]],14,1)</f>
        <v>2</v>
      </c>
      <c r="R3685" s="35" t="s">
        <v>265</v>
      </c>
      <c r="S3685" s="57" t="str">
        <f>MID(Tabla1[[#This Row],[Aplicación]],6,2)</f>
        <v>11</v>
      </c>
      <c r="T3685" s="54" t="str">
        <f>VLOOKUP(Tabla1[[#This Row],[AREA]],Hoja1!A:B,2,FALSE)</f>
        <v>11. Salud pública y seguridad ciudadana</v>
      </c>
      <c r="U3685" s="57" t="str">
        <f>MID(Tabla1[[#This Row],[Aplicación]],9,4)</f>
        <v>1621</v>
      </c>
      <c r="V3685" s="54" t="str">
        <f>VLOOKUP(Tabla1[[#This Row],[PROGRAMA]],Hoja1!A:B,2,FALSE)</f>
        <v>1621. Recogida de residuos</v>
      </c>
      <c r="W3685" s="57" t="str">
        <f>MID(Tabla1[[#This Row],[Aplicación]],14,2)</f>
        <v>21</v>
      </c>
      <c r="X3685" s="57" t="str">
        <f>MID(Tabla1[[#This Row],[Aplicación]],14,6)</f>
        <v>214</v>
      </c>
    </row>
    <row r="3686" spans="1:24" x14ac:dyDescent="0.25">
      <c r="A3686" s="60">
        <v>220240038196</v>
      </c>
      <c r="B3686" s="43" t="s">
        <v>702</v>
      </c>
      <c r="C3686" s="61">
        <v>45523</v>
      </c>
      <c r="D3686" s="60">
        <v>22024000440</v>
      </c>
      <c r="E3686" s="43" t="s">
        <v>1425</v>
      </c>
      <c r="F3686" s="62">
        <v>356.59</v>
      </c>
      <c r="G3686" s="43" t="s">
        <v>766</v>
      </c>
      <c r="H3686" s="43" t="s">
        <v>5634</v>
      </c>
      <c r="I3686" s="69">
        <v>300</v>
      </c>
      <c r="J3686" s="43" t="s">
        <v>398</v>
      </c>
      <c r="K3686" s="43" t="s">
        <v>398</v>
      </c>
      <c r="L3686" s="43" t="s">
        <v>399</v>
      </c>
      <c r="M3686" s="43" t="s">
        <v>395</v>
      </c>
      <c r="N3686" s="43" t="s">
        <v>396</v>
      </c>
      <c r="O3686" s="68" t="s">
        <v>325</v>
      </c>
      <c r="P3686" s="68" t="s">
        <v>4838</v>
      </c>
      <c r="Q3686" s="57" t="str">
        <f>MID(Tabla1[[#This Row],[Aplicación]],14,1)</f>
        <v>2</v>
      </c>
      <c r="R3686" s="35" t="s">
        <v>265</v>
      </c>
      <c r="S3686" s="57" t="str">
        <f>MID(Tabla1[[#This Row],[Aplicación]],6,2)</f>
        <v>11</v>
      </c>
      <c r="T3686" s="54" t="str">
        <f>VLOOKUP(Tabla1[[#This Row],[AREA]],Hoja1!A:B,2,FALSE)</f>
        <v>11. Salud pública y seguridad ciudadana</v>
      </c>
      <c r="U3686" s="57" t="str">
        <f>MID(Tabla1[[#This Row],[Aplicación]],9,4)</f>
        <v>1621</v>
      </c>
      <c r="V3686" s="54" t="str">
        <f>VLOOKUP(Tabla1[[#This Row],[PROGRAMA]],Hoja1!A:B,2,FALSE)</f>
        <v>1621. Recogida de residuos</v>
      </c>
      <c r="W3686" s="57" t="str">
        <f>MID(Tabla1[[#This Row],[Aplicación]],14,2)</f>
        <v>21</v>
      </c>
      <c r="X3686" s="57" t="str">
        <f>MID(Tabla1[[#This Row],[Aplicación]],14,6)</f>
        <v>214</v>
      </c>
    </row>
    <row r="3687" spans="1:24" x14ac:dyDescent="0.25">
      <c r="A3687" s="60">
        <v>220240038200</v>
      </c>
      <c r="B3687" s="43" t="s">
        <v>702</v>
      </c>
      <c r="C3687" s="61">
        <v>45523</v>
      </c>
      <c r="D3687" s="60">
        <v>22024000440</v>
      </c>
      <c r="E3687" s="43" t="s">
        <v>1425</v>
      </c>
      <c r="F3687" s="62">
        <v>108.9</v>
      </c>
      <c r="G3687" s="43" t="s">
        <v>766</v>
      </c>
      <c r="H3687" s="43" t="s">
        <v>5635</v>
      </c>
      <c r="I3687" s="69">
        <v>300</v>
      </c>
      <c r="J3687" s="43" t="s">
        <v>398</v>
      </c>
      <c r="K3687" s="43" t="s">
        <v>398</v>
      </c>
      <c r="L3687" s="43" t="s">
        <v>399</v>
      </c>
      <c r="M3687" s="43" t="s">
        <v>395</v>
      </c>
      <c r="N3687" s="43" t="s">
        <v>396</v>
      </c>
      <c r="O3687" s="68" t="s">
        <v>325</v>
      </c>
      <c r="P3687" s="68" t="s">
        <v>4838</v>
      </c>
      <c r="Q3687" s="57" t="str">
        <f>MID(Tabla1[[#This Row],[Aplicación]],14,1)</f>
        <v>2</v>
      </c>
      <c r="R3687" s="35" t="s">
        <v>265</v>
      </c>
      <c r="S3687" s="57" t="str">
        <f>MID(Tabla1[[#This Row],[Aplicación]],6,2)</f>
        <v>11</v>
      </c>
      <c r="T3687" s="54" t="str">
        <f>VLOOKUP(Tabla1[[#This Row],[AREA]],Hoja1!A:B,2,FALSE)</f>
        <v>11. Salud pública y seguridad ciudadana</v>
      </c>
      <c r="U3687" s="57" t="str">
        <f>MID(Tabla1[[#This Row],[Aplicación]],9,4)</f>
        <v>1621</v>
      </c>
      <c r="V3687" s="54" t="str">
        <f>VLOOKUP(Tabla1[[#This Row],[PROGRAMA]],Hoja1!A:B,2,FALSE)</f>
        <v>1621. Recogida de residuos</v>
      </c>
      <c r="W3687" s="57" t="str">
        <f>MID(Tabla1[[#This Row],[Aplicación]],14,2)</f>
        <v>21</v>
      </c>
      <c r="X3687" s="57" t="str">
        <f>MID(Tabla1[[#This Row],[Aplicación]],14,6)</f>
        <v>214</v>
      </c>
    </row>
    <row r="3688" spans="1:24" x14ac:dyDescent="0.25">
      <c r="A3688" s="60">
        <v>220240038202</v>
      </c>
      <c r="B3688" s="43" t="s">
        <v>702</v>
      </c>
      <c r="C3688" s="61">
        <v>45523</v>
      </c>
      <c r="D3688" s="60">
        <v>22024000440</v>
      </c>
      <c r="E3688" s="43" t="s">
        <v>1425</v>
      </c>
      <c r="F3688" s="62">
        <v>220.58</v>
      </c>
      <c r="G3688" s="43" t="s">
        <v>766</v>
      </c>
      <c r="H3688" s="43" t="s">
        <v>5636</v>
      </c>
      <c r="I3688" s="69">
        <v>300</v>
      </c>
      <c r="J3688" s="43" t="s">
        <v>398</v>
      </c>
      <c r="K3688" s="43" t="s">
        <v>398</v>
      </c>
      <c r="L3688" s="43" t="s">
        <v>399</v>
      </c>
      <c r="M3688" s="43" t="s">
        <v>395</v>
      </c>
      <c r="N3688" s="43" t="s">
        <v>396</v>
      </c>
      <c r="O3688" s="68" t="s">
        <v>325</v>
      </c>
      <c r="P3688" s="68" t="s">
        <v>4838</v>
      </c>
      <c r="Q3688" s="57" t="str">
        <f>MID(Tabla1[[#This Row],[Aplicación]],14,1)</f>
        <v>2</v>
      </c>
      <c r="R3688" s="35" t="s">
        <v>265</v>
      </c>
      <c r="S3688" s="57" t="str">
        <f>MID(Tabla1[[#This Row],[Aplicación]],6,2)</f>
        <v>11</v>
      </c>
      <c r="T3688" s="54" t="str">
        <f>VLOOKUP(Tabla1[[#This Row],[AREA]],Hoja1!A:B,2,FALSE)</f>
        <v>11. Salud pública y seguridad ciudadana</v>
      </c>
      <c r="U3688" s="57" t="str">
        <f>MID(Tabla1[[#This Row],[Aplicación]],9,4)</f>
        <v>1621</v>
      </c>
      <c r="V3688" s="54" t="str">
        <f>VLOOKUP(Tabla1[[#This Row],[PROGRAMA]],Hoja1!A:B,2,FALSE)</f>
        <v>1621. Recogida de residuos</v>
      </c>
      <c r="W3688" s="57" t="str">
        <f>MID(Tabla1[[#This Row],[Aplicación]],14,2)</f>
        <v>21</v>
      </c>
      <c r="X3688" s="57" t="str">
        <f>MID(Tabla1[[#This Row],[Aplicación]],14,6)</f>
        <v>214</v>
      </c>
    </row>
    <row r="3689" spans="1:24" x14ac:dyDescent="0.25">
      <c r="A3689" s="60">
        <v>220240038205</v>
      </c>
      <c r="B3689" s="43" t="s">
        <v>702</v>
      </c>
      <c r="C3689" s="61">
        <v>45523</v>
      </c>
      <c r="D3689" s="60">
        <v>22024000440</v>
      </c>
      <c r="E3689" s="43" t="s">
        <v>1425</v>
      </c>
      <c r="F3689" s="62">
        <v>800.42</v>
      </c>
      <c r="G3689" s="43" t="s">
        <v>766</v>
      </c>
      <c r="H3689" s="43" t="s">
        <v>5637</v>
      </c>
      <c r="I3689" s="69">
        <v>300</v>
      </c>
      <c r="J3689" s="43" t="s">
        <v>398</v>
      </c>
      <c r="K3689" s="43" t="s">
        <v>398</v>
      </c>
      <c r="L3689" s="43" t="s">
        <v>399</v>
      </c>
      <c r="M3689" s="43" t="s">
        <v>395</v>
      </c>
      <c r="N3689" s="43" t="s">
        <v>396</v>
      </c>
      <c r="O3689" s="68" t="s">
        <v>325</v>
      </c>
      <c r="P3689" s="68" t="s">
        <v>4838</v>
      </c>
      <c r="Q3689" s="57" t="str">
        <f>MID(Tabla1[[#This Row],[Aplicación]],14,1)</f>
        <v>2</v>
      </c>
      <c r="R3689" s="35" t="s">
        <v>265</v>
      </c>
      <c r="S3689" s="57" t="str">
        <f>MID(Tabla1[[#This Row],[Aplicación]],6,2)</f>
        <v>11</v>
      </c>
      <c r="T3689" s="54" t="str">
        <f>VLOOKUP(Tabla1[[#This Row],[AREA]],Hoja1!A:B,2,FALSE)</f>
        <v>11. Salud pública y seguridad ciudadana</v>
      </c>
      <c r="U3689" s="57" t="str">
        <f>MID(Tabla1[[#This Row],[Aplicación]],9,4)</f>
        <v>1621</v>
      </c>
      <c r="V3689" s="54" t="str">
        <f>VLOOKUP(Tabla1[[#This Row],[PROGRAMA]],Hoja1!A:B,2,FALSE)</f>
        <v>1621. Recogida de residuos</v>
      </c>
      <c r="W3689" s="57" t="str">
        <f>MID(Tabla1[[#This Row],[Aplicación]],14,2)</f>
        <v>21</v>
      </c>
      <c r="X3689" s="57" t="str">
        <f>MID(Tabla1[[#This Row],[Aplicación]],14,6)</f>
        <v>214</v>
      </c>
    </row>
    <row r="3690" spans="1:24" x14ac:dyDescent="0.25">
      <c r="A3690" s="60">
        <v>220240038207</v>
      </c>
      <c r="B3690" s="43" t="s">
        <v>702</v>
      </c>
      <c r="C3690" s="61">
        <v>45523</v>
      </c>
      <c r="D3690" s="60">
        <v>22024000440</v>
      </c>
      <c r="E3690" s="43" t="s">
        <v>1425</v>
      </c>
      <c r="F3690" s="62">
        <v>1897.79</v>
      </c>
      <c r="G3690" s="43" t="s">
        <v>766</v>
      </c>
      <c r="H3690" s="43" t="s">
        <v>5638</v>
      </c>
      <c r="I3690" s="69">
        <v>300</v>
      </c>
      <c r="J3690" s="43" t="s">
        <v>398</v>
      </c>
      <c r="K3690" s="43" t="s">
        <v>398</v>
      </c>
      <c r="L3690" s="43" t="s">
        <v>399</v>
      </c>
      <c r="M3690" s="43" t="s">
        <v>395</v>
      </c>
      <c r="N3690" s="43" t="s">
        <v>396</v>
      </c>
      <c r="O3690" s="68" t="s">
        <v>325</v>
      </c>
      <c r="P3690" s="68" t="s">
        <v>4838</v>
      </c>
      <c r="Q3690" s="57" t="str">
        <f>MID(Tabla1[[#This Row],[Aplicación]],14,1)</f>
        <v>2</v>
      </c>
      <c r="R3690" s="35" t="s">
        <v>265</v>
      </c>
      <c r="S3690" s="57" t="str">
        <f>MID(Tabla1[[#This Row],[Aplicación]],6,2)</f>
        <v>11</v>
      </c>
      <c r="T3690" s="54" t="str">
        <f>VLOOKUP(Tabla1[[#This Row],[AREA]],Hoja1!A:B,2,FALSE)</f>
        <v>11. Salud pública y seguridad ciudadana</v>
      </c>
      <c r="U3690" s="57" t="str">
        <f>MID(Tabla1[[#This Row],[Aplicación]],9,4)</f>
        <v>1621</v>
      </c>
      <c r="V3690" s="54" t="str">
        <f>VLOOKUP(Tabla1[[#This Row],[PROGRAMA]],Hoja1!A:B,2,FALSE)</f>
        <v>1621. Recogida de residuos</v>
      </c>
      <c r="W3690" s="57" t="str">
        <f>MID(Tabla1[[#This Row],[Aplicación]],14,2)</f>
        <v>21</v>
      </c>
      <c r="X3690" s="57" t="str">
        <f>MID(Tabla1[[#This Row],[Aplicación]],14,6)</f>
        <v>214</v>
      </c>
    </row>
    <row r="3691" spans="1:24" x14ac:dyDescent="0.25">
      <c r="A3691" s="60">
        <v>220240038218</v>
      </c>
      <c r="B3691" s="43" t="s">
        <v>702</v>
      </c>
      <c r="C3691" s="61">
        <v>45523</v>
      </c>
      <c r="D3691" s="60">
        <v>22024000440</v>
      </c>
      <c r="E3691" s="43" t="s">
        <v>1425</v>
      </c>
      <c r="F3691" s="62">
        <v>1418.57</v>
      </c>
      <c r="G3691" s="43" t="s">
        <v>766</v>
      </c>
      <c r="H3691" s="43" t="s">
        <v>5639</v>
      </c>
      <c r="I3691" s="69">
        <v>300</v>
      </c>
      <c r="J3691" s="43" t="s">
        <v>398</v>
      </c>
      <c r="K3691" s="43" t="s">
        <v>398</v>
      </c>
      <c r="L3691" s="43" t="s">
        <v>399</v>
      </c>
      <c r="M3691" s="43" t="s">
        <v>395</v>
      </c>
      <c r="N3691" s="43" t="s">
        <v>396</v>
      </c>
      <c r="O3691" s="68" t="s">
        <v>325</v>
      </c>
      <c r="P3691" s="68" t="s">
        <v>4838</v>
      </c>
      <c r="Q3691" s="57" t="str">
        <f>MID(Tabla1[[#This Row],[Aplicación]],14,1)</f>
        <v>2</v>
      </c>
      <c r="R3691" s="35" t="s">
        <v>265</v>
      </c>
      <c r="S3691" s="57" t="str">
        <f>MID(Tabla1[[#This Row],[Aplicación]],6,2)</f>
        <v>11</v>
      </c>
      <c r="T3691" s="54" t="str">
        <f>VLOOKUP(Tabla1[[#This Row],[AREA]],Hoja1!A:B,2,FALSE)</f>
        <v>11. Salud pública y seguridad ciudadana</v>
      </c>
      <c r="U3691" s="57" t="str">
        <f>MID(Tabla1[[#This Row],[Aplicación]],9,4)</f>
        <v>1621</v>
      </c>
      <c r="V3691" s="54" t="str">
        <f>VLOOKUP(Tabla1[[#This Row],[PROGRAMA]],Hoja1!A:B,2,FALSE)</f>
        <v>1621. Recogida de residuos</v>
      </c>
      <c r="W3691" s="57" t="str">
        <f>MID(Tabla1[[#This Row],[Aplicación]],14,2)</f>
        <v>21</v>
      </c>
      <c r="X3691" s="57" t="str">
        <f>MID(Tabla1[[#This Row],[Aplicación]],14,6)</f>
        <v>214</v>
      </c>
    </row>
    <row r="3692" spans="1:24" x14ac:dyDescent="0.25">
      <c r="A3692" s="60">
        <v>220240038220</v>
      </c>
      <c r="B3692" s="43" t="s">
        <v>702</v>
      </c>
      <c r="C3692" s="61">
        <v>45523</v>
      </c>
      <c r="D3692" s="60">
        <v>22024000440</v>
      </c>
      <c r="E3692" s="43" t="s">
        <v>1425</v>
      </c>
      <c r="F3692" s="62">
        <v>1271.4000000000001</v>
      </c>
      <c r="G3692" s="43" t="s">
        <v>766</v>
      </c>
      <c r="H3692" s="43" t="s">
        <v>5640</v>
      </c>
      <c r="I3692" s="69">
        <v>300</v>
      </c>
      <c r="J3692" s="43" t="s">
        <v>398</v>
      </c>
      <c r="K3692" s="43" t="s">
        <v>398</v>
      </c>
      <c r="L3692" s="43" t="s">
        <v>399</v>
      </c>
      <c r="M3692" s="43" t="s">
        <v>395</v>
      </c>
      <c r="N3692" s="43" t="s">
        <v>396</v>
      </c>
      <c r="O3692" s="68" t="s">
        <v>325</v>
      </c>
      <c r="P3692" s="68" t="s">
        <v>4838</v>
      </c>
      <c r="Q3692" s="57" t="str">
        <f>MID(Tabla1[[#This Row],[Aplicación]],14,1)</f>
        <v>2</v>
      </c>
      <c r="R3692" s="35" t="s">
        <v>265</v>
      </c>
      <c r="S3692" s="57" t="str">
        <f>MID(Tabla1[[#This Row],[Aplicación]],6,2)</f>
        <v>11</v>
      </c>
      <c r="T3692" s="54" t="str">
        <f>VLOOKUP(Tabla1[[#This Row],[AREA]],Hoja1!A:B,2,FALSE)</f>
        <v>11. Salud pública y seguridad ciudadana</v>
      </c>
      <c r="U3692" s="57" t="str">
        <f>MID(Tabla1[[#This Row],[Aplicación]],9,4)</f>
        <v>1621</v>
      </c>
      <c r="V3692" s="54" t="str">
        <f>VLOOKUP(Tabla1[[#This Row],[PROGRAMA]],Hoja1!A:B,2,FALSE)</f>
        <v>1621. Recogida de residuos</v>
      </c>
      <c r="W3692" s="57" t="str">
        <f>MID(Tabla1[[#This Row],[Aplicación]],14,2)</f>
        <v>21</v>
      </c>
      <c r="X3692" s="57" t="str">
        <f>MID(Tabla1[[#This Row],[Aplicación]],14,6)</f>
        <v>214</v>
      </c>
    </row>
    <row r="3693" spans="1:24" x14ac:dyDescent="0.25">
      <c r="A3693" s="60">
        <v>220240040227</v>
      </c>
      <c r="B3693" s="43" t="s">
        <v>702</v>
      </c>
      <c r="C3693" s="61">
        <v>45530</v>
      </c>
      <c r="D3693" s="60">
        <v>22024000441</v>
      </c>
      <c r="E3693" s="43" t="s">
        <v>1425</v>
      </c>
      <c r="F3693" s="62">
        <v>616.27</v>
      </c>
      <c r="G3693" s="43" t="s">
        <v>801</v>
      </c>
      <c r="H3693" s="43" t="s">
        <v>5816</v>
      </c>
      <c r="I3693" s="69">
        <v>300</v>
      </c>
      <c r="J3693" s="43" t="s">
        <v>398</v>
      </c>
      <c r="K3693" s="43" t="s">
        <v>398</v>
      </c>
      <c r="L3693" s="43" t="s">
        <v>413</v>
      </c>
      <c r="M3693" s="43" t="s">
        <v>395</v>
      </c>
      <c r="N3693" s="43" t="s">
        <v>396</v>
      </c>
      <c r="O3693" s="68" t="s">
        <v>325</v>
      </c>
      <c r="P3693" s="68" t="s">
        <v>4838</v>
      </c>
      <c r="Q3693" s="57" t="str">
        <f>MID(Tabla1[[#This Row],[Aplicación]],14,1)</f>
        <v>2</v>
      </c>
      <c r="R3693" s="35" t="s">
        <v>265</v>
      </c>
      <c r="S3693" s="57" t="str">
        <f>MID(Tabla1[[#This Row],[Aplicación]],6,2)</f>
        <v>11</v>
      </c>
      <c r="T3693" s="54" t="str">
        <f>VLOOKUP(Tabla1[[#This Row],[AREA]],Hoja1!A:B,2,FALSE)</f>
        <v>11. Salud pública y seguridad ciudadana</v>
      </c>
      <c r="U3693" s="57" t="str">
        <f>MID(Tabla1[[#This Row],[Aplicación]],9,4)</f>
        <v>1621</v>
      </c>
      <c r="V3693" s="54" t="str">
        <f>VLOOKUP(Tabla1[[#This Row],[PROGRAMA]],Hoja1!A:B,2,FALSE)</f>
        <v>1621. Recogida de residuos</v>
      </c>
      <c r="W3693" s="57" t="str">
        <f>MID(Tabla1[[#This Row],[Aplicación]],14,2)</f>
        <v>21</v>
      </c>
      <c r="X3693" s="57" t="str">
        <f>MID(Tabla1[[#This Row],[Aplicación]],14,6)</f>
        <v>214</v>
      </c>
    </row>
    <row r="3694" spans="1:24" x14ac:dyDescent="0.25">
      <c r="A3694" s="60">
        <v>220240040232</v>
      </c>
      <c r="B3694" s="43" t="s">
        <v>702</v>
      </c>
      <c r="C3694" s="61">
        <v>45530</v>
      </c>
      <c r="D3694" s="60">
        <v>22024000441</v>
      </c>
      <c r="E3694" s="43" t="s">
        <v>1425</v>
      </c>
      <c r="F3694" s="62">
        <v>6896.19</v>
      </c>
      <c r="G3694" s="43" t="s">
        <v>801</v>
      </c>
      <c r="H3694" s="43" t="s">
        <v>5817</v>
      </c>
      <c r="I3694" s="69">
        <v>300</v>
      </c>
      <c r="J3694" s="43" t="s">
        <v>398</v>
      </c>
      <c r="K3694" s="43" t="s">
        <v>398</v>
      </c>
      <c r="L3694" s="43" t="s">
        <v>413</v>
      </c>
      <c r="M3694" s="43" t="s">
        <v>395</v>
      </c>
      <c r="N3694" s="43" t="s">
        <v>396</v>
      </c>
      <c r="O3694" s="68" t="s">
        <v>325</v>
      </c>
      <c r="P3694" s="68" t="s">
        <v>4838</v>
      </c>
      <c r="Q3694" s="57" t="str">
        <f>MID(Tabla1[[#This Row],[Aplicación]],14,1)</f>
        <v>2</v>
      </c>
      <c r="R3694" s="35" t="s">
        <v>265</v>
      </c>
      <c r="S3694" s="57" t="str">
        <f>MID(Tabla1[[#This Row],[Aplicación]],6,2)</f>
        <v>11</v>
      </c>
      <c r="T3694" s="54" t="str">
        <f>VLOOKUP(Tabla1[[#This Row],[AREA]],Hoja1!A:B,2,FALSE)</f>
        <v>11. Salud pública y seguridad ciudadana</v>
      </c>
      <c r="U3694" s="57" t="str">
        <f>MID(Tabla1[[#This Row],[Aplicación]],9,4)</f>
        <v>1621</v>
      </c>
      <c r="V3694" s="54" t="str">
        <f>VLOOKUP(Tabla1[[#This Row],[PROGRAMA]],Hoja1!A:B,2,FALSE)</f>
        <v>1621. Recogida de residuos</v>
      </c>
      <c r="W3694" s="57" t="str">
        <f>MID(Tabla1[[#This Row],[Aplicación]],14,2)</f>
        <v>21</v>
      </c>
      <c r="X3694" s="57" t="str">
        <f>MID(Tabla1[[#This Row],[Aplicación]],14,6)</f>
        <v>214</v>
      </c>
    </row>
    <row r="3695" spans="1:24" x14ac:dyDescent="0.25">
      <c r="A3695" s="60">
        <v>220240041015</v>
      </c>
      <c r="B3695" s="43" t="s">
        <v>702</v>
      </c>
      <c r="C3695" s="61">
        <v>45533</v>
      </c>
      <c r="D3695" s="60">
        <v>22024000440</v>
      </c>
      <c r="E3695" s="43" t="s">
        <v>1425</v>
      </c>
      <c r="F3695" s="62">
        <v>547.03</v>
      </c>
      <c r="G3695" s="43" t="s">
        <v>801</v>
      </c>
      <c r="H3695" s="43" t="s">
        <v>5818</v>
      </c>
      <c r="I3695" s="69">
        <v>300</v>
      </c>
      <c r="J3695" s="43" t="s">
        <v>398</v>
      </c>
      <c r="K3695" s="43" t="s">
        <v>398</v>
      </c>
      <c r="L3695" s="43" t="s">
        <v>399</v>
      </c>
      <c r="M3695" s="43" t="s">
        <v>395</v>
      </c>
      <c r="N3695" s="43" t="s">
        <v>396</v>
      </c>
      <c r="O3695" s="68" t="s">
        <v>325</v>
      </c>
      <c r="P3695" s="68" t="s">
        <v>4838</v>
      </c>
      <c r="Q3695" s="57" t="str">
        <f>MID(Tabla1[[#This Row],[Aplicación]],14,1)</f>
        <v>2</v>
      </c>
      <c r="R3695" s="35" t="s">
        <v>265</v>
      </c>
      <c r="S3695" s="57" t="str">
        <f>MID(Tabla1[[#This Row],[Aplicación]],6,2)</f>
        <v>11</v>
      </c>
      <c r="T3695" s="54" t="str">
        <f>VLOOKUP(Tabla1[[#This Row],[AREA]],Hoja1!A:B,2,FALSE)</f>
        <v>11. Salud pública y seguridad ciudadana</v>
      </c>
      <c r="U3695" s="57" t="str">
        <f>MID(Tabla1[[#This Row],[Aplicación]],9,4)</f>
        <v>1621</v>
      </c>
      <c r="V3695" s="54" t="str">
        <f>VLOOKUP(Tabla1[[#This Row],[PROGRAMA]],Hoja1!A:B,2,FALSE)</f>
        <v>1621. Recogida de residuos</v>
      </c>
      <c r="W3695" s="57" t="str">
        <f>MID(Tabla1[[#This Row],[Aplicación]],14,2)</f>
        <v>21</v>
      </c>
      <c r="X3695" s="57" t="str">
        <f>MID(Tabla1[[#This Row],[Aplicación]],14,6)</f>
        <v>214</v>
      </c>
    </row>
    <row r="3696" spans="1:24" x14ac:dyDescent="0.25">
      <c r="A3696" s="60">
        <v>220240040229</v>
      </c>
      <c r="B3696" s="43" t="s">
        <v>702</v>
      </c>
      <c r="C3696" s="61">
        <v>45530</v>
      </c>
      <c r="D3696" s="60">
        <v>22024000440</v>
      </c>
      <c r="E3696" s="43" t="s">
        <v>1425</v>
      </c>
      <c r="F3696" s="62">
        <v>2964.5</v>
      </c>
      <c r="G3696" s="43" t="s">
        <v>745</v>
      </c>
      <c r="H3696" s="43" t="s">
        <v>5821</v>
      </c>
      <c r="I3696" s="69">
        <v>300</v>
      </c>
      <c r="J3696" s="43" t="s">
        <v>398</v>
      </c>
      <c r="K3696" s="43" t="s">
        <v>398</v>
      </c>
      <c r="L3696" s="43" t="s">
        <v>399</v>
      </c>
      <c r="M3696" s="43" t="s">
        <v>395</v>
      </c>
      <c r="N3696" s="43" t="s">
        <v>396</v>
      </c>
      <c r="O3696" s="68" t="s">
        <v>325</v>
      </c>
      <c r="P3696" s="68" t="s">
        <v>4838</v>
      </c>
      <c r="Q3696" s="57" t="str">
        <f>MID(Tabla1[[#This Row],[Aplicación]],14,1)</f>
        <v>2</v>
      </c>
      <c r="R3696" s="35" t="s">
        <v>265</v>
      </c>
      <c r="S3696" s="57" t="str">
        <f>MID(Tabla1[[#This Row],[Aplicación]],6,2)</f>
        <v>11</v>
      </c>
      <c r="T3696" s="54" t="str">
        <f>VLOOKUP(Tabla1[[#This Row],[AREA]],Hoja1!A:B,2,FALSE)</f>
        <v>11. Salud pública y seguridad ciudadana</v>
      </c>
      <c r="U3696" s="57" t="str">
        <f>MID(Tabla1[[#This Row],[Aplicación]],9,4)</f>
        <v>1621</v>
      </c>
      <c r="V3696" s="54" t="str">
        <f>VLOOKUP(Tabla1[[#This Row],[PROGRAMA]],Hoja1!A:B,2,FALSE)</f>
        <v>1621. Recogida de residuos</v>
      </c>
      <c r="W3696" s="57" t="str">
        <f>MID(Tabla1[[#This Row],[Aplicación]],14,2)</f>
        <v>21</v>
      </c>
      <c r="X3696" s="57" t="str">
        <f>MID(Tabla1[[#This Row],[Aplicación]],14,6)</f>
        <v>214</v>
      </c>
    </row>
    <row r="3697" spans="1:24" x14ac:dyDescent="0.25">
      <c r="A3697" s="60">
        <v>220240041065</v>
      </c>
      <c r="B3697" s="43" t="s">
        <v>702</v>
      </c>
      <c r="C3697" s="61">
        <v>45533</v>
      </c>
      <c r="D3697" s="60">
        <v>22024000441</v>
      </c>
      <c r="E3697" s="43" t="s">
        <v>1425</v>
      </c>
      <c r="F3697" s="62">
        <v>880.26</v>
      </c>
      <c r="G3697" s="43" t="s">
        <v>745</v>
      </c>
      <c r="H3697" s="43" t="s">
        <v>5822</v>
      </c>
      <c r="I3697" s="69">
        <v>300</v>
      </c>
      <c r="J3697" s="43" t="s">
        <v>398</v>
      </c>
      <c r="K3697" s="43" t="s">
        <v>398</v>
      </c>
      <c r="L3697" s="43" t="s">
        <v>413</v>
      </c>
      <c r="M3697" s="43" t="s">
        <v>395</v>
      </c>
      <c r="N3697" s="43" t="s">
        <v>396</v>
      </c>
      <c r="O3697" s="68" t="s">
        <v>325</v>
      </c>
      <c r="P3697" s="68" t="s">
        <v>4838</v>
      </c>
      <c r="Q3697" s="57" t="str">
        <f>MID(Tabla1[[#This Row],[Aplicación]],14,1)</f>
        <v>2</v>
      </c>
      <c r="R3697" s="35" t="s">
        <v>265</v>
      </c>
      <c r="S3697" s="57" t="str">
        <f>MID(Tabla1[[#This Row],[Aplicación]],6,2)</f>
        <v>11</v>
      </c>
      <c r="T3697" s="54" t="str">
        <f>VLOOKUP(Tabla1[[#This Row],[AREA]],Hoja1!A:B,2,FALSE)</f>
        <v>11. Salud pública y seguridad ciudadana</v>
      </c>
      <c r="U3697" s="57" t="str">
        <f>MID(Tabla1[[#This Row],[Aplicación]],9,4)</f>
        <v>1621</v>
      </c>
      <c r="V3697" s="54" t="str">
        <f>VLOOKUP(Tabla1[[#This Row],[PROGRAMA]],Hoja1!A:B,2,FALSE)</f>
        <v>1621. Recogida de residuos</v>
      </c>
      <c r="W3697" s="57" t="str">
        <f>MID(Tabla1[[#This Row],[Aplicación]],14,2)</f>
        <v>21</v>
      </c>
      <c r="X3697" s="57" t="str">
        <f>MID(Tabla1[[#This Row],[Aplicación]],14,6)</f>
        <v>214</v>
      </c>
    </row>
    <row r="3698" spans="1:24" x14ac:dyDescent="0.25">
      <c r="A3698" s="60">
        <v>220240041081</v>
      </c>
      <c r="B3698" s="43" t="s">
        <v>702</v>
      </c>
      <c r="C3698" s="61">
        <v>45533</v>
      </c>
      <c r="D3698" s="60">
        <v>22024000441</v>
      </c>
      <c r="E3698" s="43" t="s">
        <v>1425</v>
      </c>
      <c r="F3698" s="62">
        <v>577.33000000000004</v>
      </c>
      <c r="G3698" s="43" t="s">
        <v>804</v>
      </c>
      <c r="H3698" s="43" t="s">
        <v>5861</v>
      </c>
      <c r="I3698" s="69">
        <v>300</v>
      </c>
      <c r="J3698" s="43" t="s">
        <v>398</v>
      </c>
      <c r="K3698" s="43" t="s">
        <v>398</v>
      </c>
      <c r="L3698" s="43" t="s">
        <v>413</v>
      </c>
      <c r="M3698" s="43" t="s">
        <v>395</v>
      </c>
      <c r="N3698" s="43" t="s">
        <v>396</v>
      </c>
      <c r="O3698" s="68" t="s">
        <v>325</v>
      </c>
      <c r="P3698" s="68" t="s">
        <v>4838</v>
      </c>
      <c r="Q3698" s="57" t="str">
        <f>MID(Tabla1[[#This Row],[Aplicación]],14,1)</f>
        <v>2</v>
      </c>
      <c r="R3698" s="35" t="s">
        <v>265</v>
      </c>
      <c r="S3698" s="57" t="str">
        <f>MID(Tabla1[[#This Row],[Aplicación]],6,2)</f>
        <v>11</v>
      </c>
      <c r="T3698" s="54" t="str">
        <f>VLOOKUP(Tabla1[[#This Row],[AREA]],Hoja1!A:B,2,FALSE)</f>
        <v>11. Salud pública y seguridad ciudadana</v>
      </c>
      <c r="U3698" s="57" t="str">
        <f>MID(Tabla1[[#This Row],[Aplicación]],9,4)</f>
        <v>1621</v>
      </c>
      <c r="V3698" s="54" t="str">
        <f>VLOOKUP(Tabla1[[#This Row],[PROGRAMA]],Hoja1!A:B,2,FALSE)</f>
        <v>1621. Recogida de residuos</v>
      </c>
      <c r="W3698" s="57" t="str">
        <f>MID(Tabla1[[#This Row],[Aplicación]],14,2)</f>
        <v>21</v>
      </c>
      <c r="X3698" s="57" t="str">
        <f>MID(Tabla1[[#This Row],[Aplicación]],14,6)</f>
        <v>214</v>
      </c>
    </row>
    <row r="3699" spans="1:24" x14ac:dyDescent="0.25">
      <c r="A3699" s="60">
        <v>220240041058</v>
      </c>
      <c r="B3699" s="43" t="s">
        <v>702</v>
      </c>
      <c r="C3699" s="61">
        <v>45533</v>
      </c>
      <c r="D3699" s="60">
        <v>22024000441</v>
      </c>
      <c r="E3699" s="43" t="s">
        <v>1425</v>
      </c>
      <c r="F3699" s="62">
        <v>3530.1</v>
      </c>
      <c r="G3699" s="43" t="s">
        <v>812</v>
      </c>
      <c r="H3699" s="43" t="s">
        <v>5868</v>
      </c>
      <c r="I3699" s="69">
        <v>300</v>
      </c>
      <c r="J3699" s="43" t="s">
        <v>398</v>
      </c>
      <c r="K3699" s="43" t="s">
        <v>398</v>
      </c>
      <c r="L3699" s="43" t="s">
        <v>413</v>
      </c>
      <c r="M3699" s="43" t="s">
        <v>395</v>
      </c>
      <c r="N3699" s="43" t="s">
        <v>396</v>
      </c>
      <c r="O3699" s="68" t="s">
        <v>325</v>
      </c>
      <c r="P3699" s="68" t="s">
        <v>4838</v>
      </c>
      <c r="Q3699" s="57" t="str">
        <f>MID(Tabla1[[#This Row],[Aplicación]],14,1)</f>
        <v>2</v>
      </c>
      <c r="R3699" s="35" t="s">
        <v>265</v>
      </c>
      <c r="S3699" s="57" t="str">
        <f>MID(Tabla1[[#This Row],[Aplicación]],6,2)</f>
        <v>11</v>
      </c>
      <c r="T3699" s="54" t="str">
        <f>VLOOKUP(Tabla1[[#This Row],[AREA]],Hoja1!A:B,2,FALSE)</f>
        <v>11. Salud pública y seguridad ciudadana</v>
      </c>
      <c r="U3699" s="57" t="str">
        <f>MID(Tabla1[[#This Row],[Aplicación]],9,4)</f>
        <v>1621</v>
      </c>
      <c r="V3699" s="54" t="str">
        <f>VLOOKUP(Tabla1[[#This Row],[PROGRAMA]],Hoja1!A:B,2,FALSE)</f>
        <v>1621. Recogida de residuos</v>
      </c>
      <c r="W3699" s="57" t="str">
        <f>MID(Tabla1[[#This Row],[Aplicación]],14,2)</f>
        <v>21</v>
      </c>
      <c r="X3699" s="57" t="str">
        <f>MID(Tabla1[[#This Row],[Aplicación]],14,6)</f>
        <v>214</v>
      </c>
    </row>
    <row r="3700" spans="1:24" x14ac:dyDescent="0.25">
      <c r="A3700" s="60">
        <v>220240041060</v>
      </c>
      <c r="B3700" s="43" t="s">
        <v>702</v>
      </c>
      <c r="C3700" s="61">
        <v>45533</v>
      </c>
      <c r="D3700" s="60">
        <v>22024000441</v>
      </c>
      <c r="E3700" s="43" t="s">
        <v>1425</v>
      </c>
      <c r="F3700" s="62">
        <v>1614.07</v>
      </c>
      <c r="G3700" s="43" t="s">
        <v>812</v>
      </c>
      <c r="H3700" s="43" t="s">
        <v>5869</v>
      </c>
      <c r="I3700" s="69">
        <v>300</v>
      </c>
      <c r="J3700" s="43" t="s">
        <v>398</v>
      </c>
      <c r="K3700" s="43" t="s">
        <v>398</v>
      </c>
      <c r="L3700" s="43" t="s">
        <v>413</v>
      </c>
      <c r="M3700" s="43" t="s">
        <v>395</v>
      </c>
      <c r="N3700" s="43" t="s">
        <v>396</v>
      </c>
      <c r="O3700" s="68" t="s">
        <v>325</v>
      </c>
      <c r="P3700" s="68" t="s">
        <v>4838</v>
      </c>
      <c r="Q3700" s="57" t="str">
        <f>MID(Tabla1[[#This Row],[Aplicación]],14,1)</f>
        <v>2</v>
      </c>
      <c r="R3700" s="35" t="s">
        <v>265</v>
      </c>
      <c r="S3700" s="57" t="str">
        <f>MID(Tabla1[[#This Row],[Aplicación]],6,2)</f>
        <v>11</v>
      </c>
      <c r="T3700" s="54" t="str">
        <f>VLOOKUP(Tabla1[[#This Row],[AREA]],Hoja1!A:B,2,FALSE)</f>
        <v>11. Salud pública y seguridad ciudadana</v>
      </c>
      <c r="U3700" s="57" t="str">
        <f>MID(Tabla1[[#This Row],[Aplicación]],9,4)</f>
        <v>1621</v>
      </c>
      <c r="V3700" s="54" t="str">
        <f>VLOOKUP(Tabla1[[#This Row],[PROGRAMA]],Hoja1!A:B,2,FALSE)</f>
        <v>1621. Recogida de residuos</v>
      </c>
      <c r="W3700" s="57" t="str">
        <f>MID(Tabla1[[#This Row],[Aplicación]],14,2)</f>
        <v>21</v>
      </c>
      <c r="X3700" s="57" t="str">
        <f>MID(Tabla1[[#This Row],[Aplicación]],14,6)</f>
        <v>214</v>
      </c>
    </row>
    <row r="3701" spans="1:24" x14ac:dyDescent="0.25">
      <c r="A3701" s="60">
        <v>220240041055</v>
      </c>
      <c r="B3701" s="43" t="s">
        <v>702</v>
      </c>
      <c r="C3701" s="61">
        <v>45533</v>
      </c>
      <c r="D3701" s="60">
        <v>22024000441</v>
      </c>
      <c r="E3701" s="43" t="s">
        <v>1425</v>
      </c>
      <c r="F3701" s="62">
        <v>2491.0500000000002</v>
      </c>
      <c r="G3701" s="43" t="s">
        <v>816</v>
      </c>
      <c r="H3701" s="43" t="s">
        <v>5937</v>
      </c>
      <c r="I3701" s="69">
        <v>300</v>
      </c>
      <c r="J3701" s="43" t="s">
        <v>398</v>
      </c>
      <c r="K3701" s="43" t="s">
        <v>398</v>
      </c>
      <c r="L3701" s="43" t="s">
        <v>413</v>
      </c>
      <c r="M3701" s="43" t="s">
        <v>395</v>
      </c>
      <c r="N3701" s="43" t="s">
        <v>396</v>
      </c>
      <c r="O3701" s="68" t="s">
        <v>325</v>
      </c>
      <c r="P3701" s="68" t="s">
        <v>4838</v>
      </c>
      <c r="Q3701" s="57" t="str">
        <f>MID(Tabla1[[#This Row],[Aplicación]],14,1)</f>
        <v>2</v>
      </c>
      <c r="R3701" s="35" t="s">
        <v>265</v>
      </c>
      <c r="S3701" s="57" t="str">
        <f>MID(Tabla1[[#This Row],[Aplicación]],6,2)</f>
        <v>11</v>
      </c>
      <c r="T3701" s="54" t="str">
        <f>VLOOKUP(Tabla1[[#This Row],[AREA]],Hoja1!A:B,2,FALSE)</f>
        <v>11. Salud pública y seguridad ciudadana</v>
      </c>
      <c r="U3701" s="57" t="str">
        <f>MID(Tabla1[[#This Row],[Aplicación]],9,4)</f>
        <v>1621</v>
      </c>
      <c r="V3701" s="54" t="str">
        <f>VLOOKUP(Tabla1[[#This Row],[PROGRAMA]],Hoja1!A:B,2,FALSE)</f>
        <v>1621. Recogida de residuos</v>
      </c>
      <c r="W3701" s="57" t="str">
        <f>MID(Tabla1[[#This Row],[Aplicación]],14,2)</f>
        <v>21</v>
      </c>
      <c r="X3701" s="57" t="str">
        <f>MID(Tabla1[[#This Row],[Aplicación]],14,6)</f>
        <v>214</v>
      </c>
    </row>
    <row r="3702" spans="1:24" x14ac:dyDescent="0.25">
      <c r="A3702" s="60">
        <v>220240041506</v>
      </c>
      <c r="B3702" s="43" t="s">
        <v>702</v>
      </c>
      <c r="C3702" s="61">
        <v>45538</v>
      </c>
      <c r="D3702" s="60">
        <v>22024000441</v>
      </c>
      <c r="E3702" s="43" t="s">
        <v>1425</v>
      </c>
      <c r="F3702" s="62">
        <v>132.5</v>
      </c>
      <c r="G3702" s="43" t="s">
        <v>1010</v>
      </c>
      <c r="H3702" s="43" t="s">
        <v>5941</v>
      </c>
      <c r="I3702" s="69">
        <v>300</v>
      </c>
      <c r="J3702" s="43" t="s">
        <v>398</v>
      </c>
      <c r="K3702" s="43" t="s">
        <v>398</v>
      </c>
      <c r="L3702" s="43" t="s">
        <v>413</v>
      </c>
      <c r="M3702" s="43" t="s">
        <v>395</v>
      </c>
      <c r="N3702" s="43" t="s">
        <v>396</v>
      </c>
      <c r="O3702" s="68" t="s">
        <v>325</v>
      </c>
      <c r="P3702" s="68" t="s">
        <v>4838</v>
      </c>
      <c r="Q3702" s="57" t="str">
        <f>MID(Tabla1[[#This Row],[Aplicación]],14,1)</f>
        <v>2</v>
      </c>
      <c r="R3702" s="35" t="s">
        <v>265</v>
      </c>
      <c r="S3702" s="57" t="str">
        <f>MID(Tabla1[[#This Row],[Aplicación]],6,2)</f>
        <v>11</v>
      </c>
      <c r="T3702" s="54" t="str">
        <f>VLOOKUP(Tabla1[[#This Row],[AREA]],Hoja1!A:B,2,FALSE)</f>
        <v>11. Salud pública y seguridad ciudadana</v>
      </c>
      <c r="U3702" s="57" t="str">
        <f>MID(Tabla1[[#This Row],[Aplicación]],9,4)</f>
        <v>1621</v>
      </c>
      <c r="V3702" s="54" t="str">
        <f>VLOOKUP(Tabla1[[#This Row],[PROGRAMA]],Hoja1!A:B,2,FALSE)</f>
        <v>1621. Recogida de residuos</v>
      </c>
      <c r="W3702" s="57" t="str">
        <f>MID(Tabla1[[#This Row],[Aplicación]],14,2)</f>
        <v>21</v>
      </c>
      <c r="X3702" s="57" t="str">
        <f>MID(Tabla1[[#This Row],[Aplicación]],14,6)</f>
        <v>214</v>
      </c>
    </row>
    <row r="3703" spans="1:24" x14ac:dyDescent="0.25">
      <c r="A3703" s="60">
        <v>220240041509</v>
      </c>
      <c r="B3703" s="43" t="s">
        <v>702</v>
      </c>
      <c r="C3703" s="61">
        <v>45538</v>
      </c>
      <c r="D3703" s="60">
        <v>22024000441</v>
      </c>
      <c r="E3703" s="43" t="s">
        <v>1425</v>
      </c>
      <c r="F3703" s="62">
        <v>1104.48</v>
      </c>
      <c r="G3703" s="43" t="s">
        <v>1010</v>
      </c>
      <c r="H3703" s="43" t="s">
        <v>2972</v>
      </c>
      <c r="I3703" s="69">
        <v>300</v>
      </c>
      <c r="J3703" s="43" t="s">
        <v>398</v>
      </c>
      <c r="K3703" s="43" t="s">
        <v>398</v>
      </c>
      <c r="L3703" s="43" t="s">
        <v>413</v>
      </c>
      <c r="M3703" s="43" t="s">
        <v>395</v>
      </c>
      <c r="N3703" s="43" t="s">
        <v>396</v>
      </c>
      <c r="O3703" s="68" t="s">
        <v>325</v>
      </c>
      <c r="P3703" s="68" t="s">
        <v>4838</v>
      </c>
      <c r="Q3703" s="57" t="str">
        <f>MID(Tabla1[[#This Row],[Aplicación]],14,1)</f>
        <v>2</v>
      </c>
      <c r="R3703" s="35" t="s">
        <v>265</v>
      </c>
      <c r="S3703" s="57" t="str">
        <f>MID(Tabla1[[#This Row],[Aplicación]],6,2)</f>
        <v>11</v>
      </c>
      <c r="T3703" s="54" t="str">
        <f>VLOOKUP(Tabla1[[#This Row],[AREA]],Hoja1!A:B,2,FALSE)</f>
        <v>11. Salud pública y seguridad ciudadana</v>
      </c>
      <c r="U3703" s="57" t="str">
        <f>MID(Tabla1[[#This Row],[Aplicación]],9,4)</f>
        <v>1621</v>
      </c>
      <c r="V3703" s="54" t="str">
        <f>VLOOKUP(Tabla1[[#This Row],[PROGRAMA]],Hoja1!A:B,2,FALSE)</f>
        <v>1621. Recogida de residuos</v>
      </c>
      <c r="W3703" s="57" t="str">
        <f>MID(Tabla1[[#This Row],[Aplicación]],14,2)</f>
        <v>21</v>
      </c>
      <c r="X3703" s="57" t="str">
        <f>MID(Tabla1[[#This Row],[Aplicación]],14,6)</f>
        <v>214</v>
      </c>
    </row>
    <row r="3704" spans="1:24" x14ac:dyDescent="0.25">
      <c r="A3704" s="60">
        <v>220240041079</v>
      </c>
      <c r="B3704" s="43" t="s">
        <v>702</v>
      </c>
      <c r="C3704" s="61">
        <v>45533</v>
      </c>
      <c r="D3704" s="60">
        <v>22024000441</v>
      </c>
      <c r="E3704" s="43" t="s">
        <v>1425</v>
      </c>
      <c r="F3704" s="62">
        <v>837.33</v>
      </c>
      <c r="G3704" s="43" t="s">
        <v>834</v>
      </c>
      <c r="H3704" s="43" t="s">
        <v>5942</v>
      </c>
      <c r="I3704" s="69">
        <v>300</v>
      </c>
      <c r="J3704" s="43" t="s">
        <v>398</v>
      </c>
      <c r="K3704" s="43" t="s">
        <v>398</v>
      </c>
      <c r="L3704" s="43" t="s">
        <v>413</v>
      </c>
      <c r="M3704" s="43" t="s">
        <v>395</v>
      </c>
      <c r="N3704" s="43" t="s">
        <v>396</v>
      </c>
      <c r="O3704" s="68" t="s">
        <v>325</v>
      </c>
      <c r="P3704" s="68" t="s">
        <v>4838</v>
      </c>
      <c r="Q3704" s="57" t="str">
        <f>MID(Tabla1[[#This Row],[Aplicación]],14,1)</f>
        <v>2</v>
      </c>
      <c r="R3704" s="35" t="s">
        <v>265</v>
      </c>
      <c r="S3704" s="57" t="str">
        <f>MID(Tabla1[[#This Row],[Aplicación]],6,2)</f>
        <v>11</v>
      </c>
      <c r="T3704" s="54" t="str">
        <f>VLOOKUP(Tabla1[[#This Row],[AREA]],Hoja1!A:B,2,FALSE)</f>
        <v>11. Salud pública y seguridad ciudadana</v>
      </c>
      <c r="U3704" s="57" t="str">
        <f>MID(Tabla1[[#This Row],[Aplicación]],9,4)</f>
        <v>1621</v>
      </c>
      <c r="V3704" s="54" t="str">
        <f>VLOOKUP(Tabla1[[#This Row],[PROGRAMA]],Hoja1!A:B,2,FALSE)</f>
        <v>1621. Recogida de residuos</v>
      </c>
      <c r="W3704" s="57" t="str">
        <f>MID(Tabla1[[#This Row],[Aplicación]],14,2)</f>
        <v>21</v>
      </c>
      <c r="X3704" s="57" t="str">
        <f>MID(Tabla1[[#This Row],[Aplicación]],14,6)</f>
        <v>214</v>
      </c>
    </row>
    <row r="3705" spans="1:24" x14ac:dyDescent="0.25">
      <c r="A3705" s="60">
        <v>220239000842</v>
      </c>
      <c r="B3705" s="43" t="s">
        <v>390</v>
      </c>
      <c r="C3705" s="61">
        <v>45292</v>
      </c>
      <c r="D3705" s="60">
        <v>22024001193</v>
      </c>
      <c r="E3705" s="43" t="s">
        <v>1301</v>
      </c>
      <c r="F3705" s="62">
        <v>40000</v>
      </c>
      <c r="G3705" s="43" t="s">
        <v>426</v>
      </c>
      <c r="H3705" s="43" t="s">
        <v>1705</v>
      </c>
      <c r="I3705" s="69">
        <v>220</v>
      </c>
      <c r="J3705" s="43" t="s">
        <v>427</v>
      </c>
      <c r="K3705" s="43" t="s">
        <v>428</v>
      </c>
      <c r="L3705" s="43" t="s">
        <v>413</v>
      </c>
      <c r="M3705" s="43" t="s">
        <v>395</v>
      </c>
      <c r="N3705" s="43" t="s">
        <v>396</v>
      </c>
      <c r="O3705" s="52" t="s">
        <v>321</v>
      </c>
      <c r="P3705" s="63" t="s">
        <v>276</v>
      </c>
      <c r="Q3705" s="57" t="str">
        <f>MID(Tabla1[[#This Row],[Aplicación]],14,1)</f>
        <v>2</v>
      </c>
      <c r="R3705" s="35" t="s">
        <v>265</v>
      </c>
      <c r="S3705" s="57" t="str">
        <f>MID(Tabla1[[#This Row],[Aplicación]],6,2)</f>
        <v>11</v>
      </c>
      <c r="T3705" s="54" t="str">
        <f>VLOOKUP(Tabla1[[#This Row],[AREA]],Hoja1!A:B,2,FALSE)</f>
        <v>11. Salud pública y seguridad ciudadana</v>
      </c>
      <c r="U3705" s="57" t="str">
        <f>MID(Tabla1[[#This Row],[Aplicación]],9,4)</f>
        <v>1621</v>
      </c>
      <c r="V3705" s="54" t="str">
        <f>VLOOKUP(Tabla1[[#This Row],[PROGRAMA]],Hoja1!A:B,2,FALSE)</f>
        <v>1621. Recogida de residuos</v>
      </c>
      <c r="W3705" s="57" t="str">
        <f>MID(Tabla1[[#This Row],[Aplicación]],14,2)</f>
        <v>22</v>
      </c>
      <c r="X3705" s="57" t="str">
        <f>MID(Tabla1[[#This Row],[Aplicación]],14,6)</f>
        <v>22100</v>
      </c>
    </row>
    <row r="3706" spans="1:24" x14ac:dyDescent="0.25">
      <c r="A3706" s="60">
        <v>220239000429</v>
      </c>
      <c r="B3706" s="43" t="s">
        <v>390</v>
      </c>
      <c r="C3706" s="61">
        <v>45292</v>
      </c>
      <c r="D3706" s="60">
        <v>22024001102</v>
      </c>
      <c r="E3706" s="43" t="s">
        <v>1300</v>
      </c>
      <c r="F3706" s="62">
        <v>40000</v>
      </c>
      <c r="G3706" s="43" t="s">
        <v>15</v>
      </c>
      <c r="H3706" s="43" t="s">
        <v>1704</v>
      </c>
      <c r="I3706" s="69">
        <v>220</v>
      </c>
      <c r="J3706" s="43" t="s">
        <v>537</v>
      </c>
      <c r="K3706" s="43" t="s">
        <v>537</v>
      </c>
      <c r="L3706" s="43" t="s">
        <v>413</v>
      </c>
      <c r="M3706" s="43" t="s">
        <v>395</v>
      </c>
      <c r="N3706" s="43" t="s">
        <v>396</v>
      </c>
      <c r="O3706" s="52" t="s">
        <v>321</v>
      </c>
      <c r="P3706" s="63" t="s">
        <v>276</v>
      </c>
      <c r="Q3706" s="57" t="str">
        <f>MID(Tabla1[[#This Row],[Aplicación]],14,1)</f>
        <v>2</v>
      </c>
      <c r="R3706" s="35" t="s">
        <v>265</v>
      </c>
      <c r="S3706" s="57" t="str">
        <f>MID(Tabla1[[#This Row],[Aplicación]],6,2)</f>
        <v>11</v>
      </c>
      <c r="T3706" s="54" t="str">
        <f>VLOOKUP(Tabla1[[#This Row],[AREA]],Hoja1!A:B,2,FALSE)</f>
        <v>11. Salud pública y seguridad ciudadana</v>
      </c>
      <c r="U3706" s="57" t="str">
        <f>MID(Tabla1[[#This Row],[Aplicación]],9,4)</f>
        <v>1621</v>
      </c>
      <c r="V3706" s="54" t="str">
        <f>VLOOKUP(Tabla1[[#This Row],[PROGRAMA]],Hoja1!A:B,2,FALSE)</f>
        <v>1621. Recogida de residuos</v>
      </c>
      <c r="W3706" s="57" t="str">
        <f>MID(Tabla1[[#This Row],[Aplicación]],14,2)</f>
        <v>22</v>
      </c>
      <c r="X3706" s="57" t="str">
        <f>MID(Tabla1[[#This Row],[Aplicación]],14,6)</f>
        <v>22102</v>
      </c>
    </row>
    <row r="3707" spans="1:24" x14ac:dyDescent="0.25">
      <c r="A3707" s="60">
        <v>220239000867</v>
      </c>
      <c r="B3707" s="43" t="s">
        <v>390</v>
      </c>
      <c r="C3707" s="61">
        <v>45292</v>
      </c>
      <c r="D3707" s="60">
        <v>22024001288</v>
      </c>
      <c r="E3707" s="43" t="s">
        <v>1194</v>
      </c>
      <c r="F3707" s="62">
        <v>800000</v>
      </c>
      <c r="G3707" s="43" t="s">
        <v>30</v>
      </c>
      <c r="H3707" s="43" t="s">
        <v>1525</v>
      </c>
      <c r="I3707" s="69">
        <v>220</v>
      </c>
      <c r="J3707" s="43" t="s">
        <v>398</v>
      </c>
      <c r="K3707" s="43" t="s">
        <v>398</v>
      </c>
      <c r="L3707" s="43" t="s">
        <v>413</v>
      </c>
      <c r="M3707" s="43" t="s">
        <v>395</v>
      </c>
      <c r="N3707" s="43" t="s">
        <v>396</v>
      </c>
      <c r="O3707" s="52" t="s">
        <v>321</v>
      </c>
      <c r="P3707" s="63" t="s">
        <v>276</v>
      </c>
      <c r="Q3707" s="57" t="str">
        <f>MID(Tabla1[[#This Row],[Aplicación]],14,1)</f>
        <v>2</v>
      </c>
      <c r="R3707" s="35" t="s">
        <v>265</v>
      </c>
      <c r="S3707" s="57" t="str">
        <f>MID(Tabla1[[#This Row],[Aplicación]],6,2)</f>
        <v>11</v>
      </c>
      <c r="T3707" s="54" t="str">
        <f>VLOOKUP(Tabla1[[#This Row],[AREA]],Hoja1!A:B,2,FALSE)</f>
        <v>11. Salud pública y seguridad ciudadana</v>
      </c>
      <c r="U3707" s="57" t="str">
        <f>MID(Tabla1[[#This Row],[Aplicación]],9,4)</f>
        <v>1621</v>
      </c>
      <c r="V3707" s="54" t="str">
        <f>VLOOKUP(Tabla1[[#This Row],[PROGRAMA]],Hoja1!A:B,2,FALSE)</f>
        <v>1621. Recogida de residuos</v>
      </c>
      <c r="W3707" s="57" t="str">
        <f>MID(Tabla1[[#This Row],[Aplicación]],14,2)</f>
        <v>22</v>
      </c>
      <c r="X3707" s="57" t="str">
        <f>MID(Tabla1[[#This Row],[Aplicación]],14,6)</f>
        <v>22103</v>
      </c>
    </row>
    <row r="3708" spans="1:24" x14ac:dyDescent="0.25">
      <c r="A3708" s="60">
        <v>220240005760</v>
      </c>
      <c r="B3708" s="43" t="s">
        <v>702</v>
      </c>
      <c r="C3708" s="61">
        <v>45364</v>
      </c>
      <c r="D3708" s="60">
        <v>22024000442</v>
      </c>
      <c r="E3708" s="43" t="s">
        <v>1194</v>
      </c>
      <c r="F3708" s="62">
        <v>1524.6</v>
      </c>
      <c r="G3708" s="43" t="s">
        <v>814</v>
      </c>
      <c r="H3708" s="43" t="s">
        <v>2748</v>
      </c>
      <c r="I3708" s="69">
        <v>300</v>
      </c>
      <c r="J3708" s="43" t="s">
        <v>420</v>
      </c>
      <c r="K3708" s="43" t="s">
        <v>420</v>
      </c>
      <c r="L3708" s="43" t="s">
        <v>413</v>
      </c>
      <c r="M3708" s="43" t="s">
        <v>395</v>
      </c>
      <c r="N3708" s="43" t="s">
        <v>396</v>
      </c>
      <c r="O3708" s="52" t="s">
        <v>325</v>
      </c>
      <c r="P3708" s="63" t="s">
        <v>276</v>
      </c>
      <c r="Q3708" s="57" t="str">
        <f>MID(Tabla1[[#This Row],[Aplicación]],14,1)</f>
        <v>2</v>
      </c>
      <c r="R3708" s="35" t="s">
        <v>265</v>
      </c>
      <c r="S3708" s="57" t="str">
        <f>MID(Tabla1[[#This Row],[Aplicación]],6,2)</f>
        <v>11</v>
      </c>
      <c r="T3708" s="54" t="str">
        <f>VLOOKUP(Tabla1[[#This Row],[AREA]],Hoja1!A:B,2,FALSE)</f>
        <v>11. Salud pública y seguridad ciudadana</v>
      </c>
      <c r="U3708" s="57" t="str">
        <f>MID(Tabla1[[#This Row],[Aplicación]],9,4)</f>
        <v>1621</v>
      </c>
      <c r="V3708" s="54" t="str">
        <f>VLOOKUP(Tabla1[[#This Row],[PROGRAMA]],Hoja1!A:B,2,FALSE)</f>
        <v>1621. Recogida de residuos</v>
      </c>
      <c r="W3708" s="57" t="str">
        <f>MID(Tabla1[[#This Row],[Aplicación]],14,2)</f>
        <v>22</v>
      </c>
      <c r="X3708" s="57" t="str">
        <f>MID(Tabla1[[#This Row],[Aplicación]],14,6)</f>
        <v>22103</v>
      </c>
    </row>
    <row r="3709" spans="1:24" x14ac:dyDescent="0.25">
      <c r="A3709" s="60">
        <v>220240007959</v>
      </c>
      <c r="B3709" s="43" t="s">
        <v>702</v>
      </c>
      <c r="C3709" s="61">
        <v>45372</v>
      </c>
      <c r="D3709" s="60">
        <v>22024000442</v>
      </c>
      <c r="E3709" s="43" t="s">
        <v>1194</v>
      </c>
      <c r="F3709" s="62">
        <v>1379.4</v>
      </c>
      <c r="G3709" s="43" t="s">
        <v>814</v>
      </c>
      <c r="H3709" s="43" t="s">
        <v>2749</v>
      </c>
      <c r="I3709" s="69">
        <v>300</v>
      </c>
      <c r="J3709" s="43" t="s">
        <v>420</v>
      </c>
      <c r="K3709" s="43" t="s">
        <v>420</v>
      </c>
      <c r="L3709" s="43" t="s">
        <v>413</v>
      </c>
      <c r="M3709" s="43" t="s">
        <v>395</v>
      </c>
      <c r="N3709" s="43" t="s">
        <v>396</v>
      </c>
      <c r="O3709" s="52" t="s">
        <v>325</v>
      </c>
      <c r="P3709" s="63" t="s">
        <v>276</v>
      </c>
      <c r="Q3709" s="57" t="str">
        <f>MID(Tabla1[[#This Row],[Aplicación]],14,1)</f>
        <v>2</v>
      </c>
      <c r="R3709" s="35" t="s">
        <v>265</v>
      </c>
      <c r="S3709" s="57" t="str">
        <f>MID(Tabla1[[#This Row],[Aplicación]],6,2)</f>
        <v>11</v>
      </c>
      <c r="T3709" s="54" t="str">
        <f>VLOOKUP(Tabla1[[#This Row],[AREA]],Hoja1!A:B,2,FALSE)</f>
        <v>11. Salud pública y seguridad ciudadana</v>
      </c>
      <c r="U3709" s="57" t="str">
        <f>MID(Tabla1[[#This Row],[Aplicación]],9,4)</f>
        <v>1621</v>
      </c>
      <c r="V3709" s="54" t="str">
        <f>VLOOKUP(Tabla1[[#This Row],[PROGRAMA]],Hoja1!A:B,2,FALSE)</f>
        <v>1621. Recogida de residuos</v>
      </c>
      <c r="W3709" s="57" t="str">
        <f>MID(Tabla1[[#This Row],[Aplicación]],14,2)</f>
        <v>22</v>
      </c>
      <c r="X3709" s="57" t="str">
        <f>MID(Tabla1[[#This Row],[Aplicación]],14,6)</f>
        <v>22103</v>
      </c>
    </row>
    <row r="3710" spans="1:24" x14ac:dyDescent="0.25">
      <c r="A3710" s="60">
        <v>220240027308</v>
      </c>
      <c r="B3710" s="43" t="s">
        <v>702</v>
      </c>
      <c r="C3710" s="61">
        <v>45469</v>
      </c>
      <c r="D3710" s="60">
        <v>22024000442</v>
      </c>
      <c r="E3710" s="43" t="s">
        <v>1194</v>
      </c>
      <c r="F3710" s="62">
        <v>692.12</v>
      </c>
      <c r="G3710" s="43" t="s">
        <v>814</v>
      </c>
      <c r="H3710" s="43" t="s">
        <v>2749</v>
      </c>
      <c r="I3710" s="69" t="s">
        <v>2934</v>
      </c>
      <c r="J3710" s="43" t="s">
        <v>420</v>
      </c>
      <c r="K3710" s="43" t="s">
        <v>420</v>
      </c>
      <c r="L3710" s="43" t="s">
        <v>413</v>
      </c>
      <c r="M3710" s="43" t="s">
        <v>395</v>
      </c>
      <c r="N3710" s="43" t="s">
        <v>396</v>
      </c>
      <c r="O3710" s="68" t="s">
        <v>325</v>
      </c>
      <c r="P3710" s="68" t="s">
        <v>2931</v>
      </c>
      <c r="Q3710" s="57" t="s">
        <v>2932</v>
      </c>
      <c r="R3710" s="35" t="s">
        <v>265</v>
      </c>
      <c r="S3710" s="57" t="str">
        <f>MID(Tabla1[[#This Row],[Aplicación]],6,2)</f>
        <v>11</v>
      </c>
      <c r="T3710" s="54" t="str">
        <f>VLOOKUP(Tabla1[[#This Row],[AREA]],Hoja1!A:B,2,FALSE)</f>
        <v>11. Salud pública y seguridad ciudadana</v>
      </c>
      <c r="U3710" s="57" t="str">
        <f>MID(Tabla1[[#This Row],[Aplicación]],9,4)</f>
        <v>1621</v>
      </c>
      <c r="V3710" s="54" t="str">
        <f>VLOOKUP(Tabla1[[#This Row],[PROGRAMA]],Hoja1!A:B,2,FALSE)</f>
        <v>1621. Recogida de residuos</v>
      </c>
      <c r="W3710" s="57" t="str">
        <f>MID(Tabla1[[#This Row],[Aplicación]],14,2)</f>
        <v>22</v>
      </c>
      <c r="X3710" s="57" t="str">
        <f>MID(Tabla1[[#This Row],[Aplicación]],14,6)</f>
        <v>22103</v>
      </c>
    </row>
    <row r="3711" spans="1:24" x14ac:dyDescent="0.25">
      <c r="A3711" s="60">
        <v>220240021923</v>
      </c>
      <c r="B3711" s="43" t="s">
        <v>702</v>
      </c>
      <c r="C3711" s="61">
        <v>45441</v>
      </c>
      <c r="D3711" s="60">
        <v>22024000442</v>
      </c>
      <c r="E3711" s="43" t="s">
        <v>1194</v>
      </c>
      <c r="F3711" s="62">
        <v>1524.6</v>
      </c>
      <c r="G3711" s="43" t="s">
        <v>814</v>
      </c>
      <c r="H3711" s="43" t="s">
        <v>3498</v>
      </c>
      <c r="I3711" s="69" t="s">
        <v>2934</v>
      </c>
      <c r="J3711" s="43" t="s">
        <v>420</v>
      </c>
      <c r="K3711" s="43" t="s">
        <v>420</v>
      </c>
      <c r="L3711" s="43" t="s">
        <v>413</v>
      </c>
      <c r="M3711" s="43" t="s">
        <v>395</v>
      </c>
      <c r="N3711" s="43" t="s">
        <v>396</v>
      </c>
      <c r="O3711" s="68" t="s">
        <v>325</v>
      </c>
      <c r="P3711" s="68" t="s">
        <v>2931</v>
      </c>
      <c r="Q3711" s="57" t="s">
        <v>2932</v>
      </c>
      <c r="R3711" s="35" t="s">
        <v>265</v>
      </c>
      <c r="S3711" s="57" t="str">
        <f>MID(Tabla1[[#This Row],[Aplicación]],6,2)</f>
        <v>11</v>
      </c>
      <c r="T3711" s="54" t="str">
        <f>VLOOKUP(Tabla1[[#This Row],[AREA]],Hoja1!A:B,2,FALSE)</f>
        <v>11. Salud pública y seguridad ciudadana</v>
      </c>
      <c r="U3711" s="57" t="str">
        <f>MID(Tabla1[[#This Row],[Aplicación]],9,4)</f>
        <v>1621</v>
      </c>
      <c r="V3711" s="54" t="str">
        <f>VLOOKUP(Tabla1[[#This Row],[PROGRAMA]],Hoja1!A:B,2,FALSE)</f>
        <v>1621. Recogida de residuos</v>
      </c>
      <c r="W3711" s="57" t="str">
        <f>MID(Tabla1[[#This Row],[Aplicación]],14,2)</f>
        <v>22</v>
      </c>
      <c r="X3711" s="57" t="str">
        <f>MID(Tabla1[[#This Row],[Aplicación]],14,6)</f>
        <v>22103</v>
      </c>
    </row>
    <row r="3712" spans="1:24" x14ac:dyDescent="0.25">
      <c r="A3712" s="60">
        <v>220240022165</v>
      </c>
      <c r="B3712" s="43" t="s">
        <v>702</v>
      </c>
      <c r="C3712" s="61">
        <v>45441</v>
      </c>
      <c r="D3712" s="60">
        <v>22024000442</v>
      </c>
      <c r="E3712" s="43" t="s">
        <v>1194</v>
      </c>
      <c r="F3712" s="62">
        <v>1258.4000000000001</v>
      </c>
      <c r="G3712" s="43" t="s">
        <v>814</v>
      </c>
      <c r="H3712" s="43" t="s">
        <v>3499</v>
      </c>
      <c r="I3712" s="69" t="s">
        <v>2934</v>
      </c>
      <c r="J3712" s="43" t="s">
        <v>420</v>
      </c>
      <c r="K3712" s="43" t="s">
        <v>420</v>
      </c>
      <c r="L3712" s="43" t="s">
        <v>413</v>
      </c>
      <c r="M3712" s="43" t="s">
        <v>395</v>
      </c>
      <c r="N3712" s="43" t="s">
        <v>396</v>
      </c>
      <c r="O3712" s="68" t="s">
        <v>325</v>
      </c>
      <c r="P3712" s="68" t="s">
        <v>2931</v>
      </c>
      <c r="Q3712" s="57" t="s">
        <v>2932</v>
      </c>
      <c r="R3712" s="35" t="s">
        <v>265</v>
      </c>
      <c r="S3712" s="57" t="str">
        <f>MID(Tabla1[[#This Row],[Aplicación]],6,2)</f>
        <v>11</v>
      </c>
      <c r="T3712" s="54" t="str">
        <f>VLOOKUP(Tabla1[[#This Row],[AREA]],Hoja1!A:B,2,FALSE)</f>
        <v>11. Salud pública y seguridad ciudadana</v>
      </c>
      <c r="U3712" s="57" t="str">
        <f>MID(Tabla1[[#This Row],[Aplicación]],9,4)</f>
        <v>1621</v>
      </c>
      <c r="V3712" s="54" t="str">
        <f>VLOOKUP(Tabla1[[#This Row],[PROGRAMA]],Hoja1!A:B,2,FALSE)</f>
        <v>1621. Recogida de residuos</v>
      </c>
      <c r="W3712" s="57" t="str">
        <f>MID(Tabla1[[#This Row],[Aplicación]],14,2)</f>
        <v>22</v>
      </c>
      <c r="X3712" s="57" t="str">
        <f>MID(Tabla1[[#This Row],[Aplicación]],14,6)</f>
        <v>22103</v>
      </c>
    </row>
    <row r="3713" spans="1:24" x14ac:dyDescent="0.25">
      <c r="A3713" s="60">
        <v>220240021921</v>
      </c>
      <c r="B3713" s="43" t="s">
        <v>702</v>
      </c>
      <c r="C3713" s="61">
        <v>45441</v>
      </c>
      <c r="D3713" s="60">
        <v>22024000442</v>
      </c>
      <c r="E3713" s="43" t="s">
        <v>1194</v>
      </c>
      <c r="F3713" s="62">
        <v>755.04</v>
      </c>
      <c r="G3713" s="43" t="s">
        <v>814</v>
      </c>
      <c r="H3713" s="43" t="s">
        <v>2749</v>
      </c>
      <c r="I3713" s="69" t="s">
        <v>2934</v>
      </c>
      <c r="J3713" s="43" t="s">
        <v>420</v>
      </c>
      <c r="K3713" s="43" t="s">
        <v>420</v>
      </c>
      <c r="L3713" s="43" t="s">
        <v>413</v>
      </c>
      <c r="M3713" s="43" t="s">
        <v>395</v>
      </c>
      <c r="N3713" s="43" t="s">
        <v>396</v>
      </c>
      <c r="O3713" s="68" t="s">
        <v>325</v>
      </c>
      <c r="P3713" s="68" t="s">
        <v>2931</v>
      </c>
      <c r="Q3713" s="57" t="s">
        <v>2932</v>
      </c>
      <c r="R3713" s="35" t="s">
        <v>265</v>
      </c>
      <c r="S3713" s="57" t="str">
        <f>MID(Tabla1[[#This Row],[Aplicación]],6,2)</f>
        <v>11</v>
      </c>
      <c r="T3713" s="54" t="str">
        <f>VLOOKUP(Tabla1[[#This Row],[AREA]],Hoja1!A:B,2,FALSE)</f>
        <v>11. Salud pública y seguridad ciudadana</v>
      </c>
      <c r="U3713" s="57" t="str">
        <f>MID(Tabla1[[#This Row],[Aplicación]],9,4)</f>
        <v>1621</v>
      </c>
      <c r="V3713" s="54" t="str">
        <f>VLOOKUP(Tabla1[[#This Row],[PROGRAMA]],Hoja1!A:B,2,FALSE)</f>
        <v>1621. Recogida de residuos</v>
      </c>
      <c r="W3713" s="57" t="str">
        <f>MID(Tabla1[[#This Row],[Aplicación]],14,2)</f>
        <v>22</v>
      </c>
      <c r="X3713" s="57" t="str">
        <f>MID(Tabla1[[#This Row],[Aplicación]],14,6)</f>
        <v>22103</v>
      </c>
    </row>
    <row r="3714" spans="1:24" x14ac:dyDescent="0.25">
      <c r="A3714" s="60">
        <v>220240018251</v>
      </c>
      <c r="B3714" s="43" t="s">
        <v>702</v>
      </c>
      <c r="C3714" s="61">
        <v>45429</v>
      </c>
      <c r="D3714" s="60">
        <v>22024000442</v>
      </c>
      <c r="E3714" s="43" t="s">
        <v>1194</v>
      </c>
      <c r="F3714" s="62">
        <v>4881.1400000000003</v>
      </c>
      <c r="G3714" s="43" t="s">
        <v>3859</v>
      </c>
      <c r="H3714" s="43" t="s">
        <v>3860</v>
      </c>
      <c r="I3714" s="69" t="s">
        <v>2934</v>
      </c>
      <c r="J3714" s="43" t="s">
        <v>398</v>
      </c>
      <c r="K3714" s="43" t="s">
        <v>398</v>
      </c>
      <c r="L3714" s="43" t="s">
        <v>413</v>
      </c>
      <c r="M3714" s="43" t="s">
        <v>395</v>
      </c>
      <c r="N3714" s="43" t="s">
        <v>396</v>
      </c>
      <c r="O3714" s="68" t="s">
        <v>325</v>
      </c>
      <c r="P3714" s="68" t="s">
        <v>2931</v>
      </c>
      <c r="Q3714" s="57" t="s">
        <v>2932</v>
      </c>
      <c r="R3714" s="35" t="s">
        <v>265</v>
      </c>
      <c r="S3714" s="57" t="str">
        <f>MID(Tabla1[[#This Row],[Aplicación]],6,2)</f>
        <v>11</v>
      </c>
      <c r="T3714" s="54" t="str">
        <f>VLOOKUP(Tabla1[[#This Row],[AREA]],Hoja1!A:B,2,FALSE)</f>
        <v>11. Salud pública y seguridad ciudadana</v>
      </c>
      <c r="U3714" s="57" t="str">
        <f>MID(Tabla1[[#This Row],[Aplicación]],9,4)</f>
        <v>1621</v>
      </c>
      <c r="V3714" s="54" t="str">
        <f>VLOOKUP(Tabla1[[#This Row],[PROGRAMA]],Hoja1!A:B,2,FALSE)</f>
        <v>1621. Recogida de residuos</v>
      </c>
      <c r="W3714" s="57" t="str">
        <f>MID(Tabla1[[#This Row],[Aplicación]],14,2)</f>
        <v>22</v>
      </c>
      <c r="X3714" s="57" t="str">
        <f>MID(Tabla1[[#This Row],[Aplicación]],14,6)</f>
        <v>22103</v>
      </c>
    </row>
    <row r="3715" spans="1:24" x14ac:dyDescent="0.25">
      <c r="A3715" s="60">
        <v>220240018253</v>
      </c>
      <c r="B3715" s="43" t="s">
        <v>702</v>
      </c>
      <c r="C3715" s="61">
        <v>45429</v>
      </c>
      <c r="D3715" s="60">
        <v>22024000442</v>
      </c>
      <c r="E3715" s="43" t="s">
        <v>1194</v>
      </c>
      <c r="F3715" s="62">
        <v>1873.08</v>
      </c>
      <c r="G3715" s="43" t="s">
        <v>3859</v>
      </c>
      <c r="H3715" s="43" t="s">
        <v>3861</v>
      </c>
      <c r="I3715" s="69" t="s">
        <v>2934</v>
      </c>
      <c r="J3715" s="43" t="s">
        <v>398</v>
      </c>
      <c r="K3715" s="43" t="s">
        <v>398</v>
      </c>
      <c r="L3715" s="43" t="s">
        <v>413</v>
      </c>
      <c r="M3715" s="43" t="s">
        <v>395</v>
      </c>
      <c r="N3715" s="43" t="s">
        <v>396</v>
      </c>
      <c r="O3715" s="68" t="s">
        <v>325</v>
      </c>
      <c r="P3715" s="68" t="s">
        <v>2931</v>
      </c>
      <c r="Q3715" s="57" t="s">
        <v>2932</v>
      </c>
      <c r="R3715" s="35" t="s">
        <v>265</v>
      </c>
      <c r="S3715" s="57" t="str">
        <f>MID(Tabla1[[#This Row],[Aplicación]],6,2)</f>
        <v>11</v>
      </c>
      <c r="T3715" s="54" t="str">
        <f>VLOOKUP(Tabla1[[#This Row],[AREA]],Hoja1!A:B,2,FALSE)</f>
        <v>11. Salud pública y seguridad ciudadana</v>
      </c>
      <c r="U3715" s="57" t="str">
        <f>MID(Tabla1[[#This Row],[Aplicación]],9,4)</f>
        <v>1621</v>
      </c>
      <c r="V3715" s="54" t="str">
        <f>VLOOKUP(Tabla1[[#This Row],[PROGRAMA]],Hoja1!A:B,2,FALSE)</f>
        <v>1621. Recogida de residuos</v>
      </c>
      <c r="W3715" s="57" t="str">
        <f>MID(Tabla1[[#This Row],[Aplicación]],14,2)</f>
        <v>22</v>
      </c>
      <c r="X3715" s="57" t="str">
        <f>MID(Tabla1[[#This Row],[Aplicación]],14,6)</f>
        <v>22103</v>
      </c>
    </row>
    <row r="3716" spans="1:24" x14ac:dyDescent="0.25">
      <c r="A3716" s="60">
        <v>220240016460</v>
      </c>
      <c r="B3716" s="43" t="s">
        <v>702</v>
      </c>
      <c r="C3716" s="61">
        <v>45426</v>
      </c>
      <c r="D3716" s="60">
        <v>22024000442</v>
      </c>
      <c r="E3716" s="43" t="s">
        <v>1194</v>
      </c>
      <c r="F3716" s="62">
        <v>1132.56</v>
      </c>
      <c r="G3716" s="43" t="s">
        <v>814</v>
      </c>
      <c r="H3716" s="43" t="s">
        <v>3952</v>
      </c>
      <c r="I3716" s="69" t="s">
        <v>2934</v>
      </c>
      <c r="J3716" s="43" t="s">
        <v>420</v>
      </c>
      <c r="K3716" s="43" t="s">
        <v>420</v>
      </c>
      <c r="L3716" s="43" t="s">
        <v>413</v>
      </c>
      <c r="M3716" s="43" t="s">
        <v>395</v>
      </c>
      <c r="N3716" s="43" t="s">
        <v>396</v>
      </c>
      <c r="O3716" s="68" t="s">
        <v>325</v>
      </c>
      <c r="P3716" s="68" t="s">
        <v>2931</v>
      </c>
      <c r="Q3716" s="57" t="s">
        <v>2932</v>
      </c>
      <c r="R3716" s="35" t="s">
        <v>265</v>
      </c>
      <c r="S3716" s="57" t="str">
        <f>MID(Tabla1[[#This Row],[Aplicación]],6,2)</f>
        <v>11</v>
      </c>
      <c r="T3716" s="54" t="str">
        <f>VLOOKUP(Tabla1[[#This Row],[AREA]],Hoja1!A:B,2,FALSE)</f>
        <v>11. Salud pública y seguridad ciudadana</v>
      </c>
      <c r="U3716" s="57" t="str">
        <f>MID(Tabla1[[#This Row],[Aplicación]],9,4)</f>
        <v>1621</v>
      </c>
      <c r="V3716" s="54" t="str">
        <f>VLOOKUP(Tabla1[[#This Row],[PROGRAMA]],Hoja1!A:B,2,FALSE)</f>
        <v>1621. Recogida de residuos</v>
      </c>
      <c r="W3716" s="57" t="str">
        <f>MID(Tabla1[[#This Row],[Aplicación]],14,2)</f>
        <v>22</v>
      </c>
      <c r="X3716" s="57" t="str">
        <f>MID(Tabla1[[#This Row],[Aplicación]],14,6)</f>
        <v>22103</v>
      </c>
    </row>
    <row r="3717" spans="1:24" x14ac:dyDescent="0.25">
      <c r="A3717" s="60">
        <v>220240013834</v>
      </c>
      <c r="B3717" s="43" t="s">
        <v>702</v>
      </c>
      <c r="C3717" s="61">
        <v>45412</v>
      </c>
      <c r="D3717" s="60">
        <v>22024000442</v>
      </c>
      <c r="E3717" s="43" t="s">
        <v>1194</v>
      </c>
      <c r="F3717" s="62">
        <v>1157.73</v>
      </c>
      <c r="G3717" s="43" t="s">
        <v>814</v>
      </c>
      <c r="H3717" s="43" t="s">
        <v>3952</v>
      </c>
      <c r="I3717" s="69" t="s">
        <v>2934</v>
      </c>
      <c r="J3717" s="43" t="s">
        <v>420</v>
      </c>
      <c r="K3717" s="43" t="s">
        <v>420</v>
      </c>
      <c r="L3717" s="43" t="s">
        <v>413</v>
      </c>
      <c r="M3717" s="43" t="s">
        <v>395</v>
      </c>
      <c r="N3717" s="43" t="s">
        <v>396</v>
      </c>
      <c r="O3717" s="68" t="s">
        <v>325</v>
      </c>
      <c r="P3717" s="68" t="s">
        <v>2931</v>
      </c>
      <c r="Q3717" s="57" t="s">
        <v>2932</v>
      </c>
      <c r="R3717" s="35" t="s">
        <v>265</v>
      </c>
      <c r="S3717" s="57" t="str">
        <f>MID(Tabla1[[#This Row],[Aplicación]],6,2)</f>
        <v>11</v>
      </c>
      <c r="T3717" s="54" t="str">
        <f>VLOOKUP(Tabla1[[#This Row],[AREA]],Hoja1!A:B,2,FALSE)</f>
        <v>11. Salud pública y seguridad ciudadana</v>
      </c>
      <c r="U3717" s="57" t="str">
        <f>MID(Tabla1[[#This Row],[Aplicación]],9,4)</f>
        <v>1621</v>
      </c>
      <c r="V3717" s="54" t="str">
        <f>VLOOKUP(Tabla1[[#This Row],[PROGRAMA]],Hoja1!A:B,2,FALSE)</f>
        <v>1621. Recogida de residuos</v>
      </c>
      <c r="W3717" s="57" t="str">
        <f>MID(Tabla1[[#This Row],[Aplicación]],14,2)</f>
        <v>22</v>
      </c>
      <c r="X3717" s="57" t="str">
        <f>MID(Tabla1[[#This Row],[Aplicación]],14,6)</f>
        <v>22103</v>
      </c>
    </row>
    <row r="3718" spans="1:24" x14ac:dyDescent="0.25">
      <c r="A3718" s="60">
        <v>220240013861</v>
      </c>
      <c r="B3718" s="43" t="s">
        <v>702</v>
      </c>
      <c r="C3718" s="61">
        <v>45412</v>
      </c>
      <c r="D3718" s="60">
        <v>22024000442</v>
      </c>
      <c r="E3718" s="43" t="s">
        <v>1194</v>
      </c>
      <c r="F3718" s="62">
        <v>2772.39</v>
      </c>
      <c r="G3718" s="43" t="s">
        <v>1008</v>
      </c>
      <c r="H3718" s="43" t="s">
        <v>4200</v>
      </c>
      <c r="I3718" s="69" t="s">
        <v>2934</v>
      </c>
      <c r="J3718" s="43" t="s">
        <v>398</v>
      </c>
      <c r="K3718" s="43" t="s">
        <v>398</v>
      </c>
      <c r="L3718" s="43" t="s">
        <v>413</v>
      </c>
      <c r="M3718" s="43" t="s">
        <v>395</v>
      </c>
      <c r="N3718" s="43" t="s">
        <v>396</v>
      </c>
      <c r="O3718" s="68" t="s">
        <v>325</v>
      </c>
      <c r="P3718" s="68" t="s">
        <v>2931</v>
      </c>
      <c r="Q3718" s="57" t="s">
        <v>2932</v>
      </c>
      <c r="R3718" s="35" t="s">
        <v>265</v>
      </c>
      <c r="S3718" s="57" t="str">
        <f>MID(Tabla1[[#This Row],[Aplicación]],6,2)</f>
        <v>11</v>
      </c>
      <c r="T3718" s="54" t="str">
        <f>VLOOKUP(Tabla1[[#This Row],[AREA]],Hoja1!A:B,2,FALSE)</f>
        <v>11. Salud pública y seguridad ciudadana</v>
      </c>
      <c r="U3718" s="57" t="str">
        <f>MID(Tabla1[[#This Row],[Aplicación]],9,4)</f>
        <v>1621</v>
      </c>
      <c r="V3718" s="54" t="str">
        <f>VLOOKUP(Tabla1[[#This Row],[PROGRAMA]],Hoja1!A:B,2,FALSE)</f>
        <v>1621. Recogida de residuos</v>
      </c>
      <c r="W3718" s="57" t="str">
        <f>MID(Tabla1[[#This Row],[Aplicación]],14,2)</f>
        <v>22</v>
      </c>
      <c r="X3718" s="57" t="str">
        <f>MID(Tabla1[[#This Row],[Aplicación]],14,6)</f>
        <v>22103</v>
      </c>
    </row>
    <row r="3719" spans="1:24" x14ac:dyDescent="0.25">
      <c r="A3719" s="60">
        <v>220240012028</v>
      </c>
      <c r="B3719" s="43" t="s">
        <v>390</v>
      </c>
      <c r="C3719" s="61">
        <v>45400</v>
      </c>
      <c r="D3719" s="60">
        <v>22024001618</v>
      </c>
      <c r="E3719" s="43" t="s">
        <v>1194</v>
      </c>
      <c r="F3719" s="62">
        <v>230000</v>
      </c>
      <c r="G3719" s="43" t="s">
        <v>4352</v>
      </c>
      <c r="H3719" s="43" t="s">
        <v>4353</v>
      </c>
      <c r="I3719" s="69" t="s">
        <v>2930</v>
      </c>
      <c r="J3719" s="43" t="s">
        <v>393</v>
      </c>
      <c r="K3719" s="43" t="s">
        <v>393</v>
      </c>
      <c r="L3719" s="43" t="s">
        <v>413</v>
      </c>
      <c r="M3719" s="43" t="s">
        <v>395</v>
      </c>
      <c r="N3719" s="43" t="s">
        <v>396</v>
      </c>
      <c r="O3719" s="68" t="s">
        <v>321</v>
      </c>
      <c r="P3719" s="68" t="s">
        <v>2931</v>
      </c>
      <c r="Q3719" s="57" t="s">
        <v>2932</v>
      </c>
      <c r="R3719" s="35" t="s">
        <v>265</v>
      </c>
      <c r="S3719" s="57" t="str">
        <f>MID(Tabla1[[#This Row],[Aplicación]],6,2)</f>
        <v>11</v>
      </c>
      <c r="T3719" s="54" t="str">
        <f>VLOOKUP(Tabla1[[#This Row],[AREA]],Hoja1!A:B,2,FALSE)</f>
        <v>11. Salud pública y seguridad ciudadana</v>
      </c>
      <c r="U3719" s="57" t="str">
        <f>MID(Tabla1[[#This Row],[Aplicación]],9,4)</f>
        <v>1621</v>
      </c>
      <c r="V3719" s="54" t="str">
        <f>VLOOKUP(Tabla1[[#This Row],[PROGRAMA]],Hoja1!A:B,2,FALSE)</f>
        <v>1621. Recogida de residuos</v>
      </c>
      <c r="W3719" s="57" t="str">
        <f>MID(Tabla1[[#This Row],[Aplicación]],14,2)</f>
        <v>22</v>
      </c>
      <c r="X3719" s="57" t="str">
        <f>MID(Tabla1[[#This Row],[Aplicación]],14,6)</f>
        <v>22103</v>
      </c>
    </row>
    <row r="3720" spans="1:24" x14ac:dyDescent="0.25">
      <c r="A3720" s="60">
        <v>220240011325</v>
      </c>
      <c r="B3720" s="43" t="s">
        <v>702</v>
      </c>
      <c r="C3720" s="61">
        <v>45393</v>
      </c>
      <c r="D3720" s="60">
        <v>22024000442</v>
      </c>
      <c r="E3720" s="43" t="s">
        <v>1194</v>
      </c>
      <c r="F3720" s="62">
        <v>1873.08</v>
      </c>
      <c r="G3720" s="43" t="s">
        <v>3859</v>
      </c>
      <c r="H3720" s="43" t="s">
        <v>4581</v>
      </c>
      <c r="I3720" s="69" t="s">
        <v>2934</v>
      </c>
      <c r="J3720" s="43" t="s">
        <v>398</v>
      </c>
      <c r="K3720" s="43" t="s">
        <v>398</v>
      </c>
      <c r="L3720" s="43" t="s">
        <v>413</v>
      </c>
      <c r="M3720" s="43" t="s">
        <v>395</v>
      </c>
      <c r="N3720" s="43" t="s">
        <v>396</v>
      </c>
      <c r="O3720" s="68" t="s">
        <v>325</v>
      </c>
      <c r="P3720" s="68" t="s">
        <v>2931</v>
      </c>
      <c r="Q3720" s="57" t="s">
        <v>2932</v>
      </c>
      <c r="R3720" s="35" t="s">
        <v>265</v>
      </c>
      <c r="S3720" s="57" t="str">
        <f>MID(Tabla1[[#This Row],[Aplicación]],6,2)</f>
        <v>11</v>
      </c>
      <c r="T3720" s="54" t="str">
        <f>VLOOKUP(Tabla1[[#This Row],[AREA]],Hoja1!A:B,2,FALSE)</f>
        <v>11. Salud pública y seguridad ciudadana</v>
      </c>
      <c r="U3720" s="57" t="str">
        <f>MID(Tabla1[[#This Row],[Aplicación]],9,4)</f>
        <v>1621</v>
      </c>
      <c r="V3720" s="54" t="str">
        <f>VLOOKUP(Tabla1[[#This Row],[PROGRAMA]],Hoja1!A:B,2,FALSE)</f>
        <v>1621. Recogida de residuos</v>
      </c>
      <c r="W3720" s="57" t="str">
        <f>MID(Tabla1[[#This Row],[Aplicación]],14,2)</f>
        <v>22</v>
      </c>
      <c r="X3720" s="57" t="str">
        <f>MID(Tabla1[[#This Row],[Aplicación]],14,6)</f>
        <v>22103</v>
      </c>
    </row>
    <row r="3721" spans="1:24" x14ac:dyDescent="0.25">
      <c r="A3721" s="60">
        <v>220240032422</v>
      </c>
      <c r="B3721" s="43" t="s">
        <v>702</v>
      </c>
      <c r="C3721" s="61">
        <v>45497</v>
      </c>
      <c r="D3721" s="60">
        <v>22024000442</v>
      </c>
      <c r="E3721" s="43" t="s">
        <v>1194</v>
      </c>
      <c r="F3721" s="62">
        <v>488.87</v>
      </c>
      <c r="G3721" s="43" t="s">
        <v>814</v>
      </c>
      <c r="H3721" s="43" t="s">
        <v>3499</v>
      </c>
      <c r="I3721" s="69" t="s">
        <v>2934</v>
      </c>
      <c r="J3721" s="43" t="s">
        <v>420</v>
      </c>
      <c r="K3721" s="43" t="s">
        <v>420</v>
      </c>
      <c r="L3721" s="43" t="s">
        <v>413</v>
      </c>
      <c r="M3721" s="43" t="s">
        <v>395</v>
      </c>
      <c r="N3721" s="43" t="s">
        <v>396</v>
      </c>
      <c r="O3721" s="68" t="s">
        <v>325</v>
      </c>
      <c r="P3721" s="68" t="s">
        <v>4838</v>
      </c>
      <c r="Q3721" s="57" t="str">
        <f>MID(Tabla1[[#This Row],[Aplicación]],14,1)</f>
        <v>2</v>
      </c>
      <c r="R3721" s="35" t="s">
        <v>265</v>
      </c>
      <c r="S3721" s="57" t="str">
        <f>MID(Tabla1[[#This Row],[Aplicación]],6,2)</f>
        <v>11</v>
      </c>
      <c r="T3721" s="54" t="str">
        <f>VLOOKUP(Tabla1[[#This Row],[AREA]],Hoja1!A:B,2,FALSE)</f>
        <v>11. Salud pública y seguridad ciudadana</v>
      </c>
      <c r="U3721" s="57" t="str">
        <f>MID(Tabla1[[#This Row],[Aplicación]],9,4)</f>
        <v>1621</v>
      </c>
      <c r="V3721" s="54" t="str">
        <f>VLOOKUP(Tabla1[[#This Row],[PROGRAMA]],Hoja1!A:B,2,FALSE)</f>
        <v>1621. Recogida de residuos</v>
      </c>
      <c r="W3721" s="57" t="str">
        <f>MID(Tabla1[[#This Row],[Aplicación]],14,2)</f>
        <v>22</v>
      </c>
      <c r="X3721" s="57" t="str">
        <f>MID(Tabla1[[#This Row],[Aplicación]],14,6)</f>
        <v>22103</v>
      </c>
    </row>
    <row r="3722" spans="1:24" x14ac:dyDescent="0.25">
      <c r="A3722" s="60">
        <v>220240032422</v>
      </c>
      <c r="B3722" s="43" t="s">
        <v>702</v>
      </c>
      <c r="C3722" s="61">
        <v>45497</v>
      </c>
      <c r="D3722" s="60">
        <v>22024000442</v>
      </c>
      <c r="E3722" s="43" t="s">
        <v>1194</v>
      </c>
      <c r="F3722" s="62">
        <v>292.60000000000002</v>
      </c>
      <c r="G3722" s="43" t="s">
        <v>814</v>
      </c>
      <c r="H3722" s="43" t="s">
        <v>3499</v>
      </c>
      <c r="I3722" s="69" t="s">
        <v>2934</v>
      </c>
      <c r="J3722" s="43" t="s">
        <v>420</v>
      </c>
      <c r="K3722" s="43" t="s">
        <v>420</v>
      </c>
      <c r="L3722" s="43" t="s">
        <v>413</v>
      </c>
      <c r="M3722" s="43" t="s">
        <v>395</v>
      </c>
      <c r="N3722" s="43" t="s">
        <v>396</v>
      </c>
      <c r="O3722" s="68" t="s">
        <v>325</v>
      </c>
      <c r="P3722" s="68" t="s">
        <v>4838</v>
      </c>
      <c r="Q3722" s="57" t="str">
        <f>MID(Tabla1[[#This Row],[Aplicación]],14,1)</f>
        <v>2</v>
      </c>
      <c r="R3722" s="35" t="s">
        <v>265</v>
      </c>
      <c r="S3722" s="57" t="str">
        <f>MID(Tabla1[[#This Row],[Aplicación]],6,2)</f>
        <v>11</v>
      </c>
      <c r="T3722" s="54" t="str">
        <f>VLOOKUP(Tabla1[[#This Row],[AREA]],Hoja1!A:B,2,FALSE)</f>
        <v>11. Salud pública y seguridad ciudadana</v>
      </c>
      <c r="U3722" s="57" t="str">
        <f>MID(Tabla1[[#This Row],[Aplicación]],9,4)</f>
        <v>1621</v>
      </c>
      <c r="V3722" s="54" t="str">
        <f>VLOOKUP(Tabla1[[#This Row],[PROGRAMA]],Hoja1!A:B,2,FALSE)</f>
        <v>1621. Recogida de residuos</v>
      </c>
      <c r="W3722" s="57" t="str">
        <f>MID(Tabla1[[#This Row],[Aplicación]],14,2)</f>
        <v>22</v>
      </c>
      <c r="X3722" s="57" t="str">
        <f>MID(Tabla1[[#This Row],[Aplicación]],14,6)</f>
        <v>22103</v>
      </c>
    </row>
    <row r="3723" spans="1:24" x14ac:dyDescent="0.25">
      <c r="A3723" s="60">
        <v>220240031047</v>
      </c>
      <c r="B3723" s="43" t="s">
        <v>702</v>
      </c>
      <c r="C3723" s="61">
        <v>45490</v>
      </c>
      <c r="D3723" s="60">
        <v>22024000442</v>
      </c>
      <c r="E3723" s="43" t="s">
        <v>1194</v>
      </c>
      <c r="F3723" s="62">
        <v>629.20000000000005</v>
      </c>
      <c r="G3723" s="43" t="s">
        <v>814</v>
      </c>
      <c r="H3723" s="43" t="s">
        <v>2749</v>
      </c>
      <c r="I3723" s="69">
        <v>300</v>
      </c>
      <c r="J3723" s="43" t="s">
        <v>420</v>
      </c>
      <c r="K3723" s="43" t="s">
        <v>420</v>
      </c>
      <c r="L3723" s="43" t="s">
        <v>413</v>
      </c>
      <c r="M3723" s="43" t="s">
        <v>395</v>
      </c>
      <c r="N3723" s="43" t="s">
        <v>396</v>
      </c>
      <c r="O3723" s="68" t="s">
        <v>325</v>
      </c>
      <c r="P3723" s="68" t="s">
        <v>4838</v>
      </c>
      <c r="Q3723" s="57" t="str">
        <f>MID(Tabla1[[#This Row],[Aplicación]],14,1)</f>
        <v>2</v>
      </c>
      <c r="R3723" s="35" t="s">
        <v>265</v>
      </c>
      <c r="S3723" s="57" t="str">
        <f>MID(Tabla1[[#This Row],[Aplicación]],6,2)</f>
        <v>11</v>
      </c>
      <c r="T3723" s="54" t="str">
        <f>VLOOKUP(Tabla1[[#This Row],[AREA]],Hoja1!A:B,2,FALSE)</f>
        <v>11. Salud pública y seguridad ciudadana</v>
      </c>
      <c r="U3723" s="57" t="str">
        <f>MID(Tabla1[[#This Row],[Aplicación]],9,4)</f>
        <v>1621</v>
      </c>
      <c r="V3723" s="54" t="str">
        <f>VLOOKUP(Tabla1[[#This Row],[PROGRAMA]],Hoja1!A:B,2,FALSE)</f>
        <v>1621. Recogida de residuos</v>
      </c>
      <c r="W3723" s="57" t="str">
        <f>MID(Tabla1[[#This Row],[Aplicación]],14,2)</f>
        <v>22</v>
      </c>
      <c r="X3723" s="57" t="str">
        <f>MID(Tabla1[[#This Row],[Aplicación]],14,6)</f>
        <v>22103</v>
      </c>
    </row>
    <row r="3724" spans="1:24" x14ac:dyDescent="0.25">
      <c r="A3724" s="60">
        <v>220240030426</v>
      </c>
      <c r="B3724" s="43" t="s">
        <v>702</v>
      </c>
      <c r="C3724" s="61">
        <v>45485</v>
      </c>
      <c r="D3724" s="60">
        <v>22024000442</v>
      </c>
      <c r="E3724" s="43" t="s">
        <v>1194</v>
      </c>
      <c r="F3724" s="62">
        <v>2253.42</v>
      </c>
      <c r="G3724" s="43" t="s">
        <v>3859</v>
      </c>
      <c r="H3724" s="43" t="s">
        <v>5375</v>
      </c>
      <c r="I3724" s="69">
        <v>300</v>
      </c>
      <c r="J3724" s="43" t="s">
        <v>398</v>
      </c>
      <c r="K3724" s="43" t="s">
        <v>398</v>
      </c>
      <c r="L3724" s="43" t="s">
        <v>413</v>
      </c>
      <c r="M3724" s="43" t="s">
        <v>395</v>
      </c>
      <c r="N3724" s="43" t="s">
        <v>396</v>
      </c>
      <c r="O3724" s="68" t="s">
        <v>325</v>
      </c>
      <c r="P3724" s="68" t="s">
        <v>4838</v>
      </c>
      <c r="Q3724" s="57" t="str">
        <f>MID(Tabla1[[#This Row],[Aplicación]],14,1)</f>
        <v>2</v>
      </c>
      <c r="R3724" s="35" t="s">
        <v>265</v>
      </c>
      <c r="S3724" s="57" t="str">
        <f>MID(Tabla1[[#This Row],[Aplicación]],6,2)</f>
        <v>11</v>
      </c>
      <c r="T3724" s="54" t="str">
        <f>VLOOKUP(Tabla1[[#This Row],[AREA]],Hoja1!A:B,2,FALSE)</f>
        <v>11. Salud pública y seguridad ciudadana</v>
      </c>
      <c r="U3724" s="57" t="str">
        <f>MID(Tabla1[[#This Row],[Aplicación]],9,4)</f>
        <v>1621</v>
      </c>
      <c r="V3724" s="54" t="str">
        <f>VLOOKUP(Tabla1[[#This Row],[PROGRAMA]],Hoja1!A:B,2,FALSE)</f>
        <v>1621. Recogida de residuos</v>
      </c>
      <c r="W3724" s="57" t="str">
        <f>MID(Tabla1[[#This Row],[Aplicación]],14,2)</f>
        <v>22</v>
      </c>
      <c r="X3724" s="57" t="str">
        <f>MID(Tabla1[[#This Row],[Aplicación]],14,6)</f>
        <v>22103</v>
      </c>
    </row>
    <row r="3725" spans="1:24" x14ac:dyDescent="0.25">
      <c r="A3725" s="60">
        <v>220240030429</v>
      </c>
      <c r="B3725" s="43" t="s">
        <v>702</v>
      </c>
      <c r="C3725" s="61">
        <v>45485</v>
      </c>
      <c r="D3725" s="60">
        <v>22024000442</v>
      </c>
      <c r="E3725" s="43" t="s">
        <v>1194</v>
      </c>
      <c r="F3725" s="62">
        <v>5804.37</v>
      </c>
      <c r="G3725" s="43" t="s">
        <v>3859</v>
      </c>
      <c r="H3725" s="43" t="s">
        <v>5376</v>
      </c>
      <c r="I3725" s="69">
        <v>300</v>
      </c>
      <c r="J3725" s="43" t="s">
        <v>398</v>
      </c>
      <c r="K3725" s="43" t="s">
        <v>398</v>
      </c>
      <c r="L3725" s="43" t="s">
        <v>413</v>
      </c>
      <c r="M3725" s="43" t="s">
        <v>395</v>
      </c>
      <c r="N3725" s="43" t="s">
        <v>396</v>
      </c>
      <c r="O3725" s="68" t="s">
        <v>325</v>
      </c>
      <c r="P3725" s="68" t="s">
        <v>4838</v>
      </c>
      <c r="Q3725" s="57" t="str">
        <f>MID(Tabla1[[#This Row],[Aplicación]],14,1)</f>
        <v>2</v>
      </c>
      <c r="R3725" s="35" t="s">
        <v>265</v>
      </c>
      <c r="S3725" s="57" t="str">
        <f>MID(Tabla1[[#This Row],[Aplicación]],6,2)</f>
        <v>11</v>
      </c>
      <c r="T3725" s="54" t="str">
        <f>VLOOKUP(Tabla1[[#This Row],[AREA]],Hoja1!A:B,2,FALSE)</f>
        <v>11. Salud pública y seguridad ciudadana</v>
      </c>
      <c r="U3725" s="57" t="str">
        <f>MID(Tabla1[[#This Row],[Aplicación]],9,4)</f>
        <v>1621</v>
      </c>
      <c r="V3725" s="54" t="str">
        <f>VLOOKUP(Tabla1[[#This Row],[PROGRAMA]],Hoja1!A:B,2,FALSE)</f>
        <v>1621. Recogida de residuos</v>
      </c>
      <c r="W3725" s="57" t="str">
        <f>MID(Tabla1[[#This Row],[Aplicación]],14,2)</f>
        <v>22</v>
      </c>
      <c r="X3725" s="57" t="str">
        <f>MID(Tabla1[[#This Row],[Aplicación]],14,6)</f>
        <v>22103</v>
      </c>
    </row>
    <row r="3726" spans="1:24" x14ac:dyDescent="0.25">
      <c r="A3726" s="60">
        <v>220240038176</v>
      </c>
      <c r="B3726" s="43" t="s">
        <v>702</v>
      </c>
      <c r="C3726" s="61">
        <v>45523</v>
      </c>
      <c r="D3726" s="60">
        <v>22024000442</v>
      </c>
      <c r="E3726" s="43" t="s">
        <v>1194</v>
      </c>
      <c r="F3726" s="62">
        <v>723.58</v>
      </c>
      <c r="G3726" s="43" t="s">
        <v>814</v>
      </c>
      <c r="H3726" s="43" t="s">
        <v>5880</v>
      </c>
      <c r="I3726" s="69">
        <v>300</v>
      </c>
      <c r="J3726" s="43" t="s">
        <v>420</v>
      </c>
      <c r="K3726" s="43" t="s">
        <v>420</v>
      </c>
      <c r="L3726" s="43" t="s">
        <v>413</v>
      </c>
      <c r="M3726" s="43" t="s">
        <v>395</v>
      </c>
      <c r="N3726" s="43" t="s">
        <v>396</v>
      </c>
      <c r="O3726" s="68" t="s">
        <v>325</v>
      </c>
      <c r="P3726" s="68" t="s">
        <v>4838</v>
      </c>
      <c r="Q3726" s="57" t="str">
        <f>MID(Tabla1[[#This Row],[Aplicación]],14,1)</f>
        <v>2</v>
      </c>
      <c r="R3726" s="35" t="s">
        <v>265</v>
      </c>
      <c r="S3726" s="57" t="str">
        <f>MID(Tabla1[[#This Row],[Aplicación]],6,2)</f>
        <v>11</v>
      </c>
      <c r="T3726" s="54" t="str">
        <f>VLOOKUP(Tabla1[[#This Row],[AREA]],Hoja1!A:B,2,FALSE)</f>
        <v>11. Salud pública y seguridad ciudadana</v>
      </c>
      <c r="U3726" s="57" t="str">
        <f>MID(Tabla1[[#This Row],[Aplicación]],9,4)</f>
        <v>1621</v>
      </c>
      <c r="V3726" s="54" t="str">
        <f>VLOOKUP(Tabla1[[#This Row],[PROGRAMA]],Hoja1!A:B,2,FALSE)</f>
        <v>1621. Recogida de residuos</v>
      </c>
      <c r="W3726" s="57" t="str">
        <f>MID(Tabla1[[#This Row],[Aplicación]],14,2)</f>
        <v>22</v>
      </c>
      <c r="X3726" s="57" t="str">
        <f>MID(Tabla1[[#This Row],[Aplicación]],14,6)</f>
        <v>22103</v>
      </c>
    </row>
    <row r="3727" spans="1:24" x14ac:dyDescent="0.25">
      <c r="A3727" s="60">
        <v>220240043850</v>
      </c>
      <c r="B3727" s="43" t="s">
        <v>702</v>
      </c>
      <c r="C3727" s="61">
        <v>45560</v>
      </c>
      <c r="D3727" s="60">
        <v>22024000442</v>
      </c>
      <c r="E3727" s="43" t="s">
        <v>1194</v>
      </c>
      <c r="F3727" s="62">
        <v>657.51</v>
      </c>
      <c r="G3727" s="43" t="s">
        <v>814</v>
      </c>
      <c r="H3727" s="43" t="s">
        <v>2749</v>
      </c>
      <c r="I3727" s="69" t="s">
        <v>2934</v>
      </c>
      <c r="J3727" s="43" t="s">
        <v>420</v>
      </c>
      <c r="K3727" s="43" t="s">
        <v>420</v>
      </c>
      <c r="L3727" s="43" t="s">
        <v>413</v>
      </c>
      <c r="M3727" s="43" t="s">
        <v>395</v>
      </c>
      <c r="N3727" s="43" t="s">
        <v>396</v>
      </c>
      <c r="O3727" s="68" t="s">
        <v>325</v>
      </c>
      <c r="P3727" s="68" t="s">
        <v>4838</v>
      </c>
      <c r="Q3727" s="57" t="str">
        <f>MID(Tabla1[[#This Row],[Aplicación]],14,1)</f>
        <v>2</v>
      </c>
      <c r="R3727" s="35" t="s">
        <v>265</v>
      </c>
      <c r="S3727" s="57" t="str">
        <f>MID(Tabla1[[#This Row],[Aplicación]],6,2)</f>
        <v>11</v>
      </c>
      <c r="T3727" s="54" t="str">
        <f>VLOOKUP(Tabla1[[#This Row],[AREA]],Hoja1!A:B,2,FALSE)</f>
        <v>11. Salud pública y seguridad ciudadana</v>
      </c>
      <c r="U3727" s="57" t="str">
        <f>MID(Tabla1[[#This Row],[Aplicación]],9,4)</f>
        <v>1621</v>
      </c>
      <c r="V3727" s="54" t="str">
        <f>VLOOKUP(Tabla1[[#This Row],[PROGRAMA]],Hoja1!A:B,2,FALSE)</f>
        <v>1621. Recogida de residuos</v>
      </c>
      <c r="W3727" s="57" t="str">
        <f>MID(Tabla1[[#This Row],[Aplicación]],14,2)</f>
        <v>22</v>
      </c>
      <c r="X3727" s="57" t="str">
        <f>MID(Tabla1[[#This Row],[Aplicación]],14,6)</f>
        <v>22103</v>
      </c>
    </row>
    <row r="3728" spans="1:24" x14ac:dyDescent="0.25">
      <c r="A3728" s="60">
        <v>220239000331</v>
      </c>
      <c r="B3728" s="43" t="s">
        <v>390</v>
      </c>
      <c r="C3728" s="61">
        <v>45292</v>
      </c>
      <c r="D3728" s="60">
        <v>22024001088</v>
      </c>
      <c r="E3728" s="43" t="s">
        <v>1245</v>
      </c>
      <c r="F3728" s="62">
        <v>134189</v>
      </c>
      <c r="G3728" s="43" t="s">
        <v>58</v>
      </c>
      <c r="H3728" s="43" t="s">
        <v>1595</v>
      </c>
      <c r="I3728" s="69">
        <v>220</v>
      </c>
      <c r="J3728" s="43" t="s">
        <v>616</v>
      </c>
      <c r="K3728" s="43" t="s">
        <v>398</v>
      </c>
      <c r="L3728" s="43" t="s">
        <v>413</v>
      </c>
      <c r="M3728" s="43" t="s">
        <v>395</v>
      </c>
      <c r="N3728" s="43" t="s">
        <v>396</v>
      </c>
      <c r="O3728" s="52" t="s">
        <v>321</v>
      </c>
      <c r="P3728" s="63" t="s">
        <v>276</v>
      </c>
      <c r="Q3728" s="57" t="str">
        <f>MID(Tabla1[[#This Row],[Aplicación]],14,1)</f>
        <v>2</v>
      </c>
      <c r="R3728" s="35" t="s">
        <v>265</v>
      </c>
      <c r="S3728" s="57" t="str">
        <f>MID(Tabla1[[#This Row],[Aplicación]],6,2)</f>
        <v>11</v>
      </c>
      <c r="T3728" s="54" t="str">
        <f>VLOOKUP(Tabla1[[#This Row],[AREA]],Hoja1!A:B,2,FALSE)</f>
        <v>11. Salud pública y seguridad ciudadana</v>
      </c>
      <c r="U3728" s="57" t="str">
        <f>MID(Tabla1[[#This Row],[Aplicación]],9,4)</f>
        <v>1621</v>
      </c>
      <c r="V3728" s="54" t="str">
        <f>VLOOKUP(Tabla1[[#This Row],[PROGRAMA]],Hoja1!A:B,2,FALSE)</f>
        <v>1621. Recogida de residuos</v>
      </c>
      <c r="W3728" s="57" t="str">
        <f>MID(Tabla1[[#This Row],[Aplicación]],14,2)</f>
        <v>22</v>
      </c>
      <c r="X3728" s="57" t="str">
        <f>MID(Tabla1[[#This Row],[Aplicación]],14,6)</f>
        <v>22104</v>
      </c>
    </row>
    <row r="3729" spans="1:24" x14ac:dyDescent="0.25">
      <c r="A3729" s="60">
        <v>220229000693</v>
      </c>
      <c r="B3729" s="43" t="s">
        <v>390</v>
      </c>
      <c r="C3729" s="61">
        <v>45292</v>
      </c>
      <c r="D3729" s="60">
        <v>22024002036</v>
      </c>
      <c r="E3729" s="43" t="s">
        <v>1245</v>
      </c>
      <c r="F3729" s="62">
        <v>1694</v>
      </c>
      <c r="G3729" s="43" t="s">
        <v>57</v>
      </c>
      <c r="H3729" s="43" t="s">
        <v>1670</v>
      </c>
      <c r="I3729" s="69">
        <v>220</v>
      </c>
      <c r="J3729" s="43" t="s">
        <v>398</v>
      </c>
      <c r="K3729" s="43" t="s">
        <v>398</v>
      </c>
      <c r="L3729" s="43" t="s">
        <v>413</v>
      </c>
      <c r="M3729" s="43" t="s">
        <v>395</v>
      </c>
      <c r="N3729" s="43" t="s">
        <v>396</v>
      </c>
      <c r="O3729" s="52" t="s">
        <v>321</v>
      </c>
      <c r="P3729" s="63" t="s">
        <v>276</v>
      </c>
      <c r="Q3729" s="57" t="str">
        <f>MID(Tabla1[[#This Row],[Aplicación]],14,1)</f>
        <v>2</v>
      </c>
      <c r="R3729" s="35" t="s">
        <v>265</v>
      </c>
      <c r="S3729" s="57" t="str">
        <f>MID(Tabla1[[#This Row],[Aplicación]],6,2)</f>
        <v>11</v>
      </c>
      <c r="T3729" s="54" t="str">
        <f>VLOOKUP(Tabla1[[#This Row],[AREA]],Hoja1!A:B,2,FALSE)</f>
        <v>11. Salud pública y seguridad ciudadana</v>
      </c>
      <c r="U3729" s="57" t="str">
        <f>MID(Tabla1[[#This Row],[Aplicación]],9,4)</f>
        <v>1621</v>
      </c>
      <c r="V3729" s="54" t="str">
        <f>VLOOKUP(Tabla1[[#This Row],[PROGRAMA]],Hoja1!A:B,2,FALSE)</f>
        <v>1621. Recogida de residuos</v>
      </c>
      <c r="W3729" s="57" t="str">
        <f>MID(Tabla1[[#This Row],[Aplicación]],14,2)</f>
        <v>22</v>
      </c>
      <c r="X3729" s="57" t="str">
        <f>MID(Tabla1[[#This Row],[Aplicación]],14,6)</f>
        <v>22104</v>
      </c>
    </row>
    <row r="3730" spans="1:24" x14ac:dyDescent="0.25">
      <c r="A3730" s="44">
        <v>220229000692</v>
      </c>
      <c r="B3730" s="45" t="s">
        <v>390</v>
      </c>
      <c r="C3730" s="50">
        <v>45292</v>
      </c>
      <c r="D3730" s="44">
        <v>22024002759</v>
      </c>
      <c r="E3730" s="45" t="s">
        <v>1245</v>
      </c>
      <c r="F3730" s="51">
        <v>1089</v>
      </c>
      <c r="G3730" s="45" t="s">
        <v>628</v>
      </c>
      <c r="H3730" s="45" t="s">
        <v>1719</v>
      </c>
      <c r="I3730" s="53">
        <v>220</v>
      </c>
      <c r="J3730" s="45" t="s">
        <v>629</v>
      </c>
      <c r="K3730" s="45" t="s">
        <v>537</v>
      </c>
      <c r="L3730" s="45" t="s">
        <v>413</v>
      </c>
      <c r="M3730" s="45" t="s">
        <v>395</v>
      </c>
      <c r="N3730" s="45" t="s">
        <v>396</v>
      </c>
      <c r="O3730" s="52" t="s">
        <v>321</v>
      </c>
      <c r="P3730" s="63" t="s">
        <v>276</v>
      </c>
      <c r="Q3730" s="57" t="str">
        <f>MID(Tabla1[[#This Row],[Aplicación]],14,1)</f>
        <v>2</v>
      </c>
      <c r="R3730" s="35" t="s">
        <v>265</v>
      </c>
      <c r="S3730" s="57" t="str">
        <f>MID(Tabla1[[#This Row],[Aplicación]],6,2)</f>
        <v>11</v>
      </c>
      <c r="T3730" s="54" t="str">
        <f>VLOOKUP(Tabla1[[#This Row],[AREA]],Hoja1!A:B,2,FALSE)</f>
        <v>11. Salud pública y seguridad ciudadana</v>
      </c>
      <c r="U3730" s="57" t="str">
        <f>MID(Tabla1[[#This Row],[Aplicación]],9,4)</f>
        <v>1621</v>
      </c>
      <c r="V3730" s="54" t="str">
        <f>VLOOKUP(Tabla1[[#This Row],[PROGRAMA]],Hoja1!A:B,2,FALSE)</f>
        <v>1621. Recogida de residuos</v>
      </c>
      <c r="W3730" s="57" t="str">
        <f>MID(Tabla1[[#This Row],[Aplicación]],14,2)</f>
        <v>22</v>
      </c>
      <c r="X3730" s="57" t="str">
        <f>MID(Tabla1[[#This Row],[Aplicación]],14,6)</f>
        <v>22104</v>
      </c>
    </row>
    <row r="3731" spans="1:24" x14ac:dyDescent="0.25">
      <c r="A3731" s="60">
        <v>220240021944</v>
      </c>
      <c r="B3731" s="43" t="s">
        <v>702</v>
      </c>
      <c r="C3731" s="61">
        <v>45441</v>
      </c>
      <c r="D3731" s="60">
        <v>22024000443</v>
      </c>
      <c r="E3731" s="43" t="s">
        <v>1245</v>
      </c>
      <c r="F3731" s="62">
        <v>72.599999999999994</v>
      </c>
      <c r="G3731" s="43" t="s">
        <v>57</v>
      </c>
      <c r="H3731" s="43" t="s">
        <v>3523</v>
      </c>
      <c r="I3731" s="69" t="s">
        <v>2934</v>
      </c>
      <c r="J3731" s="43" t="s">
        <v>398</v>
      </c>
      <c r="K3731" s="43" t="s">
        <v>398</v>
      </c>
      <c r="L3731" s="43" t="s">
        <v>413</v>
      </c>
      <c r="M3731" s="43" t="s">
        <v>395</v>
      </c>
      <c r="N3731" s="43" t="s">
        <v>396</v>
      </c>
      <c r="O3731" s="68" t="s">
        <v>325</v>
      </c>
      <c r="P3731" s="68" t="s">
        <v>2931</v>
      </c>
      <c r="Q3731" s="57" t="s">
        <v>2932</v>
      </c>
      <c r="R3731" s="35" t="s">
        <v>265</v>
      </c>
      <c r="S3731" s="57" t="str">
        <f>MID(Tabla1[[#This Row],[Aplicación]],6,2)</f>
        <v>11</v>
      </c>
      <c r="T3731" s="54" t="str">
        <f>VLOOKUP(Tabla1[[#This Row],[AREA]],Hoja1!A:B,2,FALSE)</f>
        <v>11. Salud pública y seguridad ciudadana</v>
      </c>
      <c r="U3731" s="57" t="str">
        <f>MID(Tabla1[[#This Row],[Aplicación]],9,4)</f>
        <v>1621</v>
      </c>
      <c r="V3731" s="54" t="str">
        <f>VLOOKUP(Tabla1[[#This Row],[PROGRAMA]],Hoja1!A:B,2,FALSE)</f>
        <v>1621. Recogida de residuos</v>
      </c>
      <c r="W3731" s="57" t="str">
        <f>MID(Tabla1[[#This Row],[Aplicación]],14,2)</f>
        <v>22</v>
      </c>
      <c r="X3731" s="57" t="str">
        <f>MID(Tabla1[[#This Row],[Aplicación]],14,6)</f>
        <v>22104</v>
      </c>
    </row>
    <row r="3732" spans="1:24" x14ac:dyDescent="0.25">
      <c r="A3732" s="60">
        <v>220240022003</v>
      </c>
      <c r="B3732" s="43" t="s">
        <v>702</v>
      </c>
      <c r="C3732" s="61">
        <v>45441</v>
      </c>
      <c r="D3732" s="60">
        <v>22024000443</v>
      </c>
      <c r="E3732" s="43" t="s">
        <v>1245</v>
      </c>
      <c r="F3732" s="62">
        <v>124.96</v>
      </c>
      <c r="G3732" s="43" t="s">
        <v>681</v>
      </c>
      <c r="H3732" s="43" t="s">
        <v>3532</v>
      </c>
      <c r="I3732" s="69" t="s">
        <v>2934</v>
      </c>
      <c r="J3732" s="43" t="s">
        <v>398</v>
      </c>
      <c r="K3732" s="43" t="s">
        <v>398</v>
      </c>
      <c r="L3732" s="43" t="s">
        <v>413</v>
      </c>
      <c r="M3732" s="43" t="s">
        <v>395</v>
      </c>
      <c r="N3732" s="43" t="s">
        <v>396</v>
      </c>
      <c r="O3732" s="68" t="s">
        <v>325</v>
      </c>
      <c r="P3732" s="68" t="s">
        <v>2931</v>
      </c>
      <c r="Q3732" s="57" t="s">
        <v>2932</v>
      </c>
      <c r="R3732" s="35" t="s">
        <v>265</v>
      </c>
      <c r="S3732" s="57" t="str">
        <f>MID(Tabla1[[#This Row],[Aplicación]],6,2)</f>
        <v>11</v>
      </c>
      <c r="T3732" s="54" t="str">
        <f>VLOOKUP(Tabla1[[#This Row],[AREA]],Hoja1!A:B,2,FALSE)</f>
        <v>11. Salud pública y seguridad ciudadana</v>
      </c>
      <c r="U3732" s="57" t="str">
        <f>MID(Tabla1[[#This Row],[Aplicación]],9,4)</f>
        <v>1621</v>
      </c>
      <c r="V3732" s="54" t="str">
        <f>VLOOKUP(Tabla1[[#This Row],[PROGRAMA]],Hoja1!A:B,2,FALSE)</f>
        <v>1621. Recogida de residuos</v>
      </c>
      <c r="W3732" s="57" t="str">
        <f>MID(Tabla1[[#This Row],[Aplicación]],14,2)</f>
        <v>22</v>
      </c>
      <c r="X3732" s="57" t="str">
        <f>MID(Tabla1[[#This Row],[Aplicación]],14,6)</f>
        <v>22104</v>
      </c>
    </row>
    <row r="3733" spans="1:24" x14ac:dyDescent="0.25">
      <c r="A3733" s="60">
        <v>220240016422</v>
      </c>
      <c r="B3733" s="43" t="s">
        <v>702</v>
      </c>
      <c r="C3733" s="61">
        <v>45426</v>
      </c>
      <c r="D3733" s="60">
        <v>22024000443</v>
      </c>
      <c r="E3733" s="43" t="s">
        <v>1245</v>
      </c>
      <c r="F3733" s="62">
        <v>157.63999999999999</v>
      </c>
      <c r="G3733" s="43" t="s">
        <v>57</v>
      </c>
      <c r="H3733" s="43" t="s">
        <v>4010</v>
      </c>
      <c r="I3733" s="69" t="s">
        <v>2934</v>
      </c>
      <c r="J3733" s="43" t="s">
        <v>398</v>
      </c>
      <c r="K3733" s="43" t="s">
        <v>398</v>
      </c>
      <c r="L3733" s="43" t="s">
        <v>413</v>
      </c>
      <c r="M3733" s="43" t="s">
        <v>395</v>
      </c>
      <c r="N3733" s="43" t="s">
        <v>396</v>
      </c>
      <c r="O3733" s="68" t="s">
        <v>325</v>
      </c>
      <c r="P3733" s="68" t="s">
        <v>2931</v>
      </c>
      <c r="Q3733" s="57" t="s">
        <v>2932</v>
      </c>
      <c r="R3733" s="35" t="s">
        <v>265</v>
      </c>
      <c r="S3733" s="57" t="str">
        <f>MID(Tabla1[[#This Row],[Aplicación]],6,2)</f>
        <v>11</v>
      </c>
      <c r="T3733" s="54" t="str">
        <f>VLOOKUP(Tabla1[[#This Row],[AREA]],Hoja1!A:B,2,FALSE)</f>
        <v>11. Salud pública y seguridad ciudadana</v>
      </c>
      <c r="U3733" s="57" t="str">
        <f>MID(Tabla1[[#This Row],[Aplicación]],9,4)</f>
        <v>1621</v>
      </c>
      <c r="V3733" s="54" t="str">
        <f>VLOOKUP(Tabla1[[#This Row],[PROGRAMA]],Hoja1!A:B,2,FALSE)</f>
        <v>1621. Recogida de residuos</v>
      </c>
      <c r="W3733" s="57" t="str">
        <f>MID(Tabla1[[#This Row],[Aplicación]],14,2)</f>
        <v>22</v>
      </c>
      <c r="X3733" s="57" t="str">
        <f>MID(Tabla1[[#This Row],[Aplicación]],14,6)</f>
        <v>22104</v>
      </c>
    </row>
    <row r="3734" spans="1:24" x14ac:dyDescent="0.25">
      <c r="A3734" s="60">
        <v>220240016505</v>
      </c>
      <c r="B3734" s="43" t="s">
        <v>702</v>
      </c>
      <c r="C3734" s="61">
        <v>45426</v>
      </c>
      <c r="D3734" s="60">
        <v>22024000443</v>
      </c>
      <c r="E3734" s="43" t="s">
        <v>1245</v>
      </c>
      <c r="F3734" s="62">
        <v>35.03</v>
      </c>
      <c r="G3734" s="43" t="s">
        <v>57</v>
      </c>
      <c r="H3734" s="43" t="s">
        <v>4012</v>
      </c>
      <c r="I3734" s="69" t="s">
        <v>2934</v>
      </c>
      <c r="J3734" s="43" t="s">
        <v>398</v>
      </c>
      <c r="K3734" s="43" t="s">
        <v>398</v>
      </c>
      <c r="L3734" s="43" t="s">
        <v>413</v>
      </c>
      <c r="M3734" s="43" t="s">
        <v>395</v>
      </c>
      <c r="N3734" s="43" t="s">
        <v>396</v>
      </c>
      <c r="O3734" s="68" t="s">
        <v>325</v>
      </c>
      <c r="P3734" s="68" t="s">
        <v>2931</v>
      </c>
      <c r="Q3734" s="57" t="s">
        <v>2932</v>
      </c>
      <c r="R3734" s="35" t="s">
        <v>265</v>
      </c>
      <c r="S3734" s="57" t="str">
        <f>MID(Tabla1[[#This Row],[Aplicación]],6,2)</f>
        <v>11</v>
      </c>
      <c r="T3734" s="54" t="str">
        <f>VLOOKUP(Tabla1[[#This Row],[AREA]],Hoja1!A:B,2,FALSE)</f>
        <v>11. Salud pública y seguridad ciudadana</v>
      </c>
      <c r="U3734" s="57" t="str">
        <f>MID(Tabla1[[#This Row],[Aplicación]],9,4)</f>
        <v>1621</v>
      </c>
      <c r="V3734" s="54" t="str">
        <f>VLOOKUP(Tabla1[[#This Row],[PROGRAMA]],Hoja1!A:B,2,FALSE)</f>
        <v>1621. Recogida de residuos</v>
      </c>
      <c r="W3734" s="57" t="str">
        <f>MID(Tabla1[[#This Row],[Aplicación]],14,2)</f>
        <v>22</v>
      </c>
      <c r="X3734" s="57" t="str">
        <f>MID(Tabla1[[#This Row],[Aplicación]],14,6)</f>
        <v>22104</v>
      </c>
    </row>
    <row r="3735" spans="1:24" x14ac:dyDescent="0.25">
      <c r="A3735" s="60">
        <v>220240016522</v>
      </c>
      <c r="B3735" s="43" t="s">
        <v>702</v>
      </c>
      <c r="C3735" s="61">
        <v>45426</v>
      </c>
      <c r="D3735" s="60">
        <v>22024000443</v>
      </c>
      <c r="E3735" s="43" t="s">
        <v>1245</v>
      </c>
      <c r="F3735" s="62">
        <v>413.75</v>
      </c>
      <c r="G3735" s="43" t="s">
        <v>681</v>
      </c>
      <c r="H3735" s="43" t="s">
        <v>4019</v>
      </c>
      <c r="I3735" s="69" t="s">
        <v>2934</v>
      </c>
      <c r="J3735" s="43" t="s">
        <v>398</v>
      </c>
      <c r="K3735" s="43" t="s">
        <v>398</v>
      </c>
      <c r="L3735" s="43" t="s">
        <v>413</v>
      </c>
      <c r="M3735" s="43" t="s">
        <v>395</v>
      </c>
      <c r="N3735" s="43" t="s">
        <v>396</v>
      </c>
      <c r="O3735" s="68" t="s">
        <v>325</v>
      </c>
      <c r="P3735" s="68" t="s">
        <v>2931</v>
      </c>
      <c r="Q3735" s="57" t="s">
        <v>2932</v>
      </c>
      <c r="R3735" s="35" t="s">
        <v>265</v>
      </c>
      <c r="S3735" s="57" t="str">
        <f>MID(Tabla1[[#This Row],[Aplicación]],6,2)</f>
        <v>11</v>
      </c>
      <c r="T3735" s="54" t="str">
        <f>VLOOKUP(Tabla1[[#This Row],[AREA]],Hoja1!A:B,2,FALSE)</f>
        <v>11. Salud pública y seguridad ciudadana</v>
      </c>
      <c r="U3735" s="57" t="str">
        <f>MID(Tabla1[[#This Row],[Aplicación]],9,4)</f>
        <v>1621</v>
      </c>
      <c r="V3735" s="54" t="str">
        <f>VLOOKUP(Tabla1[[#This Row],[PROGRAMA]],Hoja1!A:B,2,FALSE)</f>
        <v>1621. Recogida de residuos</v>
      </c>
      <c r="W3735" s="57" t="str">
        <f>MID(Tabla1[[#This Row],[Aplicación]],14,2)</f>
        <v>22</v>
      </c>
      <c r="X3735" s="57" t="str">
        <f>MID(Tabla1[[#This Row],[Aplicación]],14,6)</f>
        <v>22104</v>
      </c>
    </row>
    <row r="3736" spans="1:24" x14ac:dyDescent="0.25">
      <c r="A3736" s="60">
        <v>220240009093</v>
      </c>
      <c r="B3736" s="43" t="s">
        <v>702</v>
      </c>
      <c r="C3736" s="61">
        <v>45383</v>
      </c>
      <c r="D3736" s="60">
        <v>22024000443</v>
      </c>
      <c r="E3736" s="43" t="s">
        <v>1245</v>
      </c>
      <c r="F3736" s="62">
        <v>61.19</v>
      </c>
      <c r="G3736" s="43" t="s">
        <v>57</v>
      </c>
      <c r="H3736" s="43" t="s">
        <v>4786</v>
      </c>
      <c r="I3736" s="69" t="s">
        <v>2934</v>
      </c>
      <c r="J3736" s="43" t="s">
        <v>398</v>
      </c>
      <c r="K3736" s="43" t="s">
        <v>398</v>
      </c>
      <c r="L3736" s="43" t="s">
        <v>413</v>
      </c>
      <c r="M3736" s="43" t="s">
        <v>395</v>
      </c>
      <c r="N3736" s="43" t="s">
        <v>396</v>
      </c>
      <c r="O3736" s="68" t="s">
        <v>325</v>
      </c>
      <c r="P3736" s="68" t="s">
        <v>2931</v>
      </c>
      <c r="Q3736" s="57" t="s">
        <v>2932</v>
      </c>
      <c r="R3736" s="35" t="s">
        <v>265</v>
      </c>
      <c r="S3736" s="57" t="str">
        <f>MID(Tabla1[[#This Row],[Aplicación]],6,2)</f>
        <v>11</v>
      </c>
      <c r="T3736" s="54" t="str">
        <f>VLOOKUP(Tabla1[[#This Row],[AREA]],Hoja1!A:B,2,FALSE)</f>
        <v>11. Salud pública y seguridad ciudadana</v>
      </c>
      <c r="U3736" s="57" t="str">
        <f>MID(Tabla1[[#This Row],[Aplicación]],9,4)</f>
        <v>1621</v>
      </c>
      <c r="V3736" s="54" t="str">
        <f>VLOOKUP(Tabla1[[#This Row],[PROGRAMA]],Hoja1!A:B,2,FALSE)</f>
        <v>1621. Recogida de residuos</v>
      </c>
      <c r="W3736" s="57" t="str">
        <f>MID(Tabla1[[#This Row],[Aplicación]],14,2)</f>
        <v>22</v>
      </c>
      <c r="X3736" s="57" t="str">
        <f>MID(Tabla1[[#This Row],[Aplicación]],14,6)</f>
        <v>22104</v>
      </c>
    </row>
    <row r="3737" spans="1:24" x14ac:dyDescent="0.25">
      <c r="A3737" s="60">
        <v>220240035836</v>
      </c>
      <c r="B3737" s="43" t="s">
        <v>390</v>
      </c>
      <c r="C3737" s="61">
        <v>45510</v>
      </c>
      <c r="D3737" s="60">
        <v>22024003964</v>
      </c>
      <c r="E3737" s="43" t="s">
        <v>1245</v>
      </c>
      <c r="F3737" s="62">
        <v>4723.84</v>
      </c>
      <c r="G3737" s="43" t="s">
        <v>58</v>
      </c>
      <c r="H3737" s="43" t="s">
        <v>4923</v>
      </c>
      <c r="I3737" s="69">
        <v>220</v>
      </c>
      <c r="J3737" s="43" t="s">
        <v>616</v>
      </c>
      <c r="K3737" s="43" t="s">
        <v>398</v>
      </c>
      <c r="L3737" s="43" t="s">
        <v>413</v>
      </c>
      <c r="M3737" s="43" t="s">
        <v>395</v>
      </c>
      <c r="N3737" s="43" t="s">
        <v>396</v>
      </c>
      <c r="O3737" s="68" t="s">
        <v>321</v>
      </c>
      <c r="P3737" s="68" t="s">
        <v>4838</v>
      </c>
      <c r="Q3737" s="57" t="str">
        <f>MID(Tabla1[[#This Row],[Aplicación]],14,1)</f>
        <v>2</v>
      </c>
      <c r="R3737" s="35" t="s">
        <v>265</v>
      </c>
      <c r="S3737" s="57" t="str">
        <f>MID(Tabla1[[#This Row],[Aplicación]],6,2)</f>
        <v>11</v>
      </c>
      <c r="T3737" s="54" t="str">
        <f>VLOOKUP(Tabla1[[#This Row],[AREA]],Hoja1!A:B,2,FALSE)</f>
        <v>11. Salud pública y seguridad ciudadana</v>
      </c>
      <c r="U3737" s="57" t="str">
        <f>MID(Tabla1[[#This Row],[Aplicación]],9,4)</f>
        <v>1621</v>
      </c>
      <c r="V3737" s="54" t="str">
        <f>VLOOKUP(Tabla1[[#This Row],[PROGRAMA]],Hoja1!A:B,2,FALSE)</f>
        <v>1621. Recogida de residuos</v>
      </c>
      <c r="W3737" s="57" t="str">
        <f>MID(Tabla1[[#This Row],[Aplicación]],14,2)</f>
        <v>22</v>
      </c>
      <c r="X3737" s="57" t="str">
        <f>MID(Tabla1[[#This Row],[Aplicación]],14,6)</f>
        <v>22104</v>
      </c>
    </row>
    <row r="3738" spans="1:24" x14ac:dyDescent="0.25">
      <c r="A3738" s="60">
        <v>220240035838</v>
      </c>
      <c r="B3738" s="43" t="s">
        <v>390</v>
      </c>
      <c r="C3738" s="61">
        <v>45510</v>
      </c>
      <c r="D3738" s="60">
        <v>22024003966</v>
      </c>
      <c r="E3738" s="43" t="s">
        <v>1245</v>
      </c>
      <c r="F3738" s="62">
        <v>387.2</v>
      </c>
      <c r="G3738" s="43" t="s">
        <v>58</v>
      </c>
      <c r="H3738" s="43" t="s">
        <v>4929</v>
      </c>
      <c r="I3738" s="69">
        <v>220</v>
      </c>
      <c r="J3738" s="43" t="s">
        <v>616</v>
      </c>
      <c r="K3738" s="43" t="s">
        <v>398</v>
      </c>
      <c r="L3738" s="43" t="s">
        <v>413</v>
      </c>
      <c r="M3738" s="43" t="s">
        <v>395</v>
      </c>
      <c r="N3738" s="43" t="s">
        <v>396</v>
      </c>
      <c r="O3738" s="68" t="s">
        <v>321</v>
      </c>
      <c r="P3738" s="68" t="s">
        <v>4838</v>
      </c>
      <c r="Q3738" s="57" t="str">
        <f>MID(Tabla1[[#This Row],[Aplicación]],14,1)</f>
        <v>2</v>
      </c>
      <c r="R3738" s="35" t="s">
        <v>265</v>
      </c>
      <c r="S3738" s="57" t="str">
        <f>MID(Tabla1[[#This Row],[Aplicación]],6,2)</f>
        <v>11</v>
      </c>
      <c r="T3738" s="54" t="str">
        <f>VLOOKUP(Tabla1[[#This Row],[AREA]],Hoja1!A:B,2,FALSE)</f>
        <v>11. Salud pública y seguridad ciudadana</v>
      </c>
      <c r="U3738" s="57" t="str">
        <f>MID(Tabla1[[#This Row],[Aplicación]],9,4)</f>
        <v>1621</v>
      </c>
      <c r="V3738" s="54" t="str">
        <f>VLOOKUP(Tabla1[[#This Row],[PROGRAMA]],Hoja1!A:B,2,FALSE)</f>
        <v>1621. Recogida de residuos</v>
      </c>
      <c r="W3738" s="57" t="str">
        <f>MID(Tabla1[[#This Row],[Aplicación]],14,2)</f>
        <v>22</v>
      </c>
      <c r="X3738" s="57" t="str">
        <f>MID(Tabla1[[#This Row],[Aplicación]],14,6)</f>
        <v>22104</v>
      </c>
    </row>
    <row r="3739" spans="1:24" x14ac:dyDescent="0.25">
      <c r="A3739" s="60">
        <v>220240035351</v>
      </c>
      <c r="B3739" s="43" t="s">
        <v>390</v>
      </c>
      <c r="C3739" s="61">
        <v>45509</v>
      </c>
      <c r="D3739" s="60">
        <v>22024003961</v>
      </c>
      <c r="E3739" s="43" t="s">
        <v>1245</v>
      </c>
      <c r="F3739" s="62">
        <v>10706.08</v>
      </c>
      <c r="G3739" s="43" t="s">
        <v>4951</v>
      </c>
      <c r="H3739" s="43" t="s">
        <v>4954</v>
      </c>
      <c r="I3739" s="69">
        <v>220</v>
      </c>
      <c r="J3739" s="43" t="s">
        <v>608</v>
      </c>
      <c r="K3739" s="43" t="s">
        <v>481</v>
      </c>
      <c r="L3739" s="43" t="s">
        <v>413</v>
      </c>
      <c r="M3739" s="43" t="s">
        <v>395</v>
      </c>
      <c r="N3739" s="43" t="s">
        <v>396</v>
      </c>
      <c r="O3739" s="68" t="s">
        <v>321</v>
      </c>
      <c r="P3739" s="68" t="s">
        <v>4838</v>
      </c>
      <c r="Q3739" s="57" t="str">
        <f>MID(Tabla1[[#This Row],[Aplicación]],14,1)</f>
        <v>2</v>
      </c>
      <c r="R3739" s="35" t="s">
        <v>265</v>
      </c>
      <c r="S3739" s="57" t="str">
        <f>MID(Tabla1[[#This Row],[Aplicación]],6,2)</f>
        <v>11</v>
      </c>
      <c r="T3739" s="54" t="str">
        <f>VLOOKUP(Tabla1[[#This Row],[AREA]],Hoja1!A:B,2,FALSE)</f>
        <v>11. Salud pública y seguridad ciudadana</v>
      </c>
      <c r="U3739" s="57" t="str">
        <f>MID(Tabla1[[#This Row],[Aplicación]],9,4)</f>
        <v>1621</v>
      </c>
      <c r="V3739" s="54" t="str">
        <f>VLOOKUP(Tabla1[[#This Row],[PROGRAMA]],Hoja1!A:B,2,FALSE)</f>
        <v>1621. Recogida de residuos</v>
      </c>
      <c r="W3739" s="57" t="str">
        <f>MID(Tabla1[[#This Row],[Aplicación]],14,2)</f>
        <v>22</v>
      </c>
      <c r="X3739" s="57" t="str">
        <f>MID(Tabla1[[#This Row],[Aplicación]],14,6)</f>
        <v>22104</v>
      </c>
    </row>
    <row r="3740" spans="1:24" x14ac:dyDescent="0.25">
      <c r="A3740" s="60">
        <v>220240031275</v>
      </c>
      <c r="B3740" s="43" t="s">
        <v>702</v>
      </c>
      <c r="C3740" s="61">
        <v>45490</v>
      </c>
      <c r="D3740" s="60">
        <v>22024000443</v>
      </c>
      <c r="E3740" s="43" t="s">
        <v>1245</v>
      </c>
      <c r="F3740" s="62">
        <v>124.79</v>
      </c>
      <c r="G3740" s="43" t="s">
        <v>57</v>
      </c>
      <c r="H3740" s="43" t="s">
        <v>5200</v>
      </c>
      <c r="I3740" s="69">
        <v>300</v>
      </c>
      <c r="J3740" s="43" t="s">
        <v>398</v>
      </c>
      <c r="K3740" s="43" t="s">
        <v>398</v>
      </c>
      <c r="L3740" s="43" t="s">
        <v>413</v>
      </c>
      <c r="M3740" s="43" t="s">
        <v>395</v>
      </c>
      <c r="N3740" s="43" t="s">
        <v>396</v>
      </c>
      <c r="O3740" s="68" t="s">
        <v>325</v>
      </c>
      <c r="P3740" s="68" t="s">
        <v>4838</v>
      </c>
      <c r="Q3740" s="57" t="str">
        <f>MID(Tabla1[[#This Row],[Aplicación]],14,1)</f>
        <v>2</v>
      </c>
      <c r="R3740" s="35" t="s">
        <v>265</v>
      </c>
      <c r="S3740" s="57" t="str">
        <f>MID(Tabla1[[#This Row],[Aplicación]],6,2)</f>
        <v>11</v>
      </c>
      <c r="T3740" s="54" t="str">
        <f>VLOOKUP(Tabla1[[#This Row],[AREA]],Hoja1!A:B,2,FALSE)</f>
        <v>11. Salud pública y seguridad ciudadana</v>
      </c>
      <c r="U3740" s="57" t="str">
        <f>MID(Tabla1[[#This Row],[Aplicación]],9,4)</f>
        <v>1621</v>
      </c>
      <c r="V3740" s="54" t="str">
        <f>VLOOKUP(Tabla1[[#This Row],[PROGRAMA]],Hoja1!A:B,2,FALSE)</f>
        <v>1621. Recogida de residuos</v>
      </c>
      <c r="W3740" s="57" t="str">
        <f>MID(Tabla1[[#This Row],[Aplicación]],14,2)</f>
        <v>22</v>
      </c>
      <c r="X3740" s="57" t="str">
        <f>MID(Tabla1[[#This Row],[Aplicación]],14,6)</f>
        <v>22104</v>
      </c>
    </row>
    <row r="3741" spans="1:24" x14ac:dyDescent="0.25">
      <c r="A3741" s="60">
        <v>220240031188</v>
      </c>
      <c r="B3741" s="43" t="s">
        <v>702</v>
      </c>
      <c r="C3741" s="61">
        <v>45490</v>
      </c>
      <c r="D3741" s="60">
        <v>22024000443</v>
      </c>
      <c r="E3741" s="43" t="s">
        <v>1245</v>
      </c>
      <c r="F3741" s="62">
        <v>131.43</v>
      </c>
      <c r="G3741" s="43" t="s">
        <v>681</v>
      </c>
      <c r="H3741" s="43" t="s">
        <v>5208</v>
      </c>
      <c r="I3741" s="69">
        <v>300</v>
      </c>
      <c r="J3741" s="43" t="s">
        <v>398</v>
      </c>
      <c r="K3741" s="43" t="s">
        <v>398</v>
      </c>
      <c r="L3741" s="43" t="s">
        <v>413</v>
      </c>
      <c r="M3741" s="43" t="s">
        <v>395</v>
      </c>
      <c r="N3741" s="43" t="s">
        <v>396</v>
      </c>
      <c r="O3741" s="68" t="s">
        <v>325</v>
      </c>
      <c r="P3741" s="68" t="s">
        <v>4838</v>
      </c>
      <c r="Q3741" s="57" t="str">
        <f>MID(Tabla1[[#This Row],[Aplicación]],14,1)</f>
        <v>2</v>
      </c>
      <c r="R3741" s="35" t="s">
        <v>265</v>
      </c>
      <c r="S3741" s="57" t="str">
        <f>MID(Tabla1[[#This Row],[Aplicación]],6,2)</f>
        <v>11</v>
      </c>
      <c r="T3741" s="54" t="str">
        <f>VLOOKUP(Tabla1[[#This Row],[AREA]],Hoja1!A:B,2,FALSE)</f>
        <v>11. Salud pública y seguridad ciudadana</v>
      </c>
      <c r="U3741" s="57" t="str">
        <f>MID(Tabla1[[#This Row],[Aplicación]],9,4)</f>
        <v>1621</v>
      </c>
      <c r="V3741" s="54" t="str">
        <f>VLOOKUP(Tabla1[[#This Row],[PROGRAMA]],Hoja1!A:B,2,FALSE)</f>
        <v>1621. Recogida de residuos</v>
      </c>
      <c r="W3741" s="57" t="str">
        <f>MID(Tabla1[[#This Row],[Aplicación]],14,2)</f>
        <v>22</v>
      </c>
      <c r="X3741" s="57" t="str">
        <f>MID(Tabla1[[#This Row],[Aplicación]],14,6)</f>
        <v>22104</v>
      </c>
    </row>
    <row r="3742" spans="1:24" x14ac:dyDescent="0.25">
      <c r="A3742" s="60">
        <v>220240007913</v>
      </c>
      <c r="B3742" s="43" t="s">
        <v>702</v>
      </c>
      <c r="C3742" s="61">
        <v>45372</v>
      </c>
      <c r="D3742" s="60">
        <v>22024000456</v>
      </c>
      <c r="E3742" s="43" t="s">
        <v>1426</v>
      </c>
      <c r="F3742" s="62">
        <v>457.79</v>
      </c>
      <c r="G3742" s="43" t="s">
        <v>764</v>
      </c>
      <c r="H3742" s="43" t="s">
        <v>2179</v>
      </c>
      <c r="I3742" s="69">
        <v>300</v>
      </c>
      <c r="J3742" s="43" t="s">
        <v>398</v>
      </c>
      <c r="K3742" s="43" t="s">
        <v>398</v>
      </c>
      <c r="L3742" s="43" t="s">
        <v>413</v>
      </c>
      <c r="M3742" s="43" t="s">
        <v>395</v>
      </c>
      <c r="N3742" s="43" t="s">
        <v>396</v>
      </c>
      <c r="O3742" s="52" t="s">
        <v>325</v>
      </c>
      <c r="P3742" s="63" t="s">
        <v>276</v>
      </c>
      <c r="Q3742" s="57" t="str">
        <f>MID(Tabla1[[#This Row],[Aplicación]],14,1)</f>
        <v>2</v>
      </c>
      <c r="R3742" s="35" t="s">
        <v>265</v>
      </c>
      <c r="S3742" s="57" t="str">
        <f>MID(Tabla1[[#This Row],[Aplicación]],6,2)</f>
        <v>11</v>
      </c>
      <c r="T3742" s="54" t="str">
        <f>VLOOKUP(Tabla1[[#This Row],[AREA]],Hoja1!A:B,2,FALSE)</f>
        <v>11. Salud pública y seguridad ciudadana</v>
      </c>
      <c r="U3742" s="57" t="str">
        <f>MID(Tabla1[[#This Row],[Aplicación]],9,4)</f>
        <v>1621</v>
      </c>
      <c r="V3742" s="54" t="str">
        <f>VLOOKUP(Tabla1[[#This Row],[PROGRAMA]],Hoja1!A:B,2,FALSE)</f>
        <v>1621. Recogida de residuos</v>
      </c>
      <c r="W3742" s="57" t="str">
        <f>MID(Tabla1[[#This Row],[Aplicación]],14,2)</f>
        <v>22</v>
      </c>
      <c r="X3742" s="57" t="str">
        <f>MID(Tabla1[[#This Row],[Aplicación]],14,6)</f>
        <v>22199</v>
      </c>
    </row>
    <row r="3743" spans="1:24" x14ac:dyDescent="0.25">
      <c r="A3743" s="60">
        <v>220240005709</v>
      </c>
      <c r="B3743" s="43" t="s">
        <v>702</v>
      </c>
      <c r="C3743" s="61">
        <v>45364</v>
      </c>
      <c r="D3743" s="60">
        <v>22024000456</v>
      </c>
      <c r="E3743" s="43" t="s">
        <v>1426</v>
      </c>
      <c r="F3743" s="62">
        <v>10.01</v>
      </c>
      <c r="G3743" s="43" t="s">
        <v>776</v>
      </c>
      <c r="H3743" s="43" t="s">
        <v>2524</v>
      </c>
      <c r="I3743" s="69">
        <v>300</v>
      </c>
      <c r="J3743" s="43" t="s">
        <v>398</v>
      </c>
      <c r="K3743" s="43" t="s">
        <v>398</v>
      </c>
      <c r="L3743" s="43" t="s">
        <v>413</v>
      </c>
      <c r="M3743" s="43" t="s">
        <v>395</v>
      </c>
      <c r="N3743" s="43" t="s">
        <v>396</v>
      </c>
      <c r="O3743" s="52" t="s">
        <v>325</v>
      </c>
      <c r="P3743" s="63" t="s">
        <v>276</v>
      </c>
      <c r="Q3743" s="57" t="str">
        <f>MID(Tabla1[[#This Row],[Aplicación]],14,1)</f>
        <v>2</v>
      </c>
      <c r="R3743" s="35" t="s">
        <v>265</v>
      </c>
      <c r="S3743" s="57" t="str">
        <f>MID(Tabla1[[#This Row],[Aplicación]],6,2)</f>
        <v>11</v>
      </c>
      <c r="T3743" s="54" t="str">
        <f>VLOOKUP(Tabla1[[#This Row],[AREA]],Hoja1!A:B,2,FALSE)</f>
        <v>11. Salud pública y seguridad ciudadana</v>
      </c>
      <c r="U3743" s="57" t="str">
        <f>MID(Tabla1[[#This Row],[Aplicación]],9,4)</f>
        <v>1621</v>
      </c>
      <c r="V3743" s="54" t="str">
        <f>VLOOKUP(Tabla1[[#This Row],[PROGRAMA]],Hoja1!A:B,2,FALSE)</f>
        <v>1621. Recogida de residuos</v>
      </c>
      <c r="W3743" s="57" t="str">
        <f>MID(Tabla1[[#This Row],[Aplicación]],14,2)</f>
        <v>22</v>
      </c>
      <c r="X3743" s="57" t="str">
        <f>MID(Tabla1[[#This Row],[Aplicación]],14,6)</f>
        <v>22199</v>
      </c>
    </row>
    <row r="3744" spans="1:24" x14ac:dyDescent="0.25">
      <c r="A3744" s="60">
        <v>220240007904</v>
      </c>
      <c r="B3744" s="43" t="s">
        <v>702</v>
      </c>
      <c r="C3744" s="61">
        <v>45372</v>
      </c>
      <c r="D3744" s="60">
        <v>22024000456</v>
      </c>
      <c r="E3744" s="43" t="s">
        <v>1426</v>
      </c>
      <c r="F3744" s="62">
        <v>7.14</v>
      </c>
      <c r="G3744" s="43" t="s">
        <v>776</v>
      </c>
      <c r="H3744" s="43" t="s">
        <v>2588</v>
      </c>
      <c r="I3744" s="69">
        <v>300</v>
      </c>
      <c r="J3744" s="43" t="s">
        <v>398</v>
      </c>
      <c r="K3744" s="43" t="s">
        <v>398</v>
      </c>
      <c r="L3744" s="43" t="s">
        <v>413</v>
      </c>
      <c r="M3744" s="43" t="s">
        <v>395</v>
      </c>
      <c r="N3744" s="43" t="s">
        <v>396</v>
      </c>
      <c r="O3744" s="52" t="s">
        <v>325</v>
      </c>
      <c r="P3744" s="63" t="s">
        <v>276</v>
      </c>
      <c r="Q3744" s="57" t="str">
        <f>MID(Tabla1[[#This Row],[Aplicación]],14,1)</f>
        <v>2</v>
      </c>
      <c r="R3744" s="35" t="s">
        <v>265</v>
      </c>
      <c r="S3744" s="57" t="str">
        <f>MID(Tabla1[[#This Row],[Aplicación]],6,2)</f>
        <v>11</v>
      </c>
      <c r="T3744" s="54" t="str">
        <f>VLOOKUP(Tabla1[[#This Row],[AREA]],Hoja1!A:B,2,FALSE)</f>
        <v>11. Salud pública y seguridad ciudadana</v>
      </c>
      <c r="U3744" s="57" t="str">
        <f>MID(Tabla1[[#This Row],[Aplicación]],9,4)</f>
        <v>1621</v>
      </c>
      <c r="V3744" s="54" t="str">
        <f>VLOOKUP(Tabla1[[#This Row],[PROGRAMA]],Hoja1!A:B,2,FALSE)</f>
        <v>1621. Recogida de residuos</v>
      </c>
      <c r="W3744" s="57" t="str">
        <f>MID(Tabla1[[#This Row],[Aplicación]],14,2)</f>
        <v>22</v>
      </c>
      <c r="X3744" s="57" t="str">
        <f>MID(Tabla1[[#This Row],[Aplicación]],14,6)</f>
        <v>22199</v>
      </c>
    </row>
    <row r="3745" spans="1:24" x14ac:dyDescent="0.25">
      <c r="A3745" s="60">
        <v>220240005735</v>
      </c>
      <c r="B3745" s="43" t="s">
        <v>702</v>
      </c>
      <c r="C3745" s="61">
        <v>45364</v>
      </c>
      <c r="D3745" s="60">
        <v>22024000456</v>
      </c>
      <c r="E3745" s="43" t="s">
        <v>1426</v>
      </c>
      <c r="F3745" s="62">
        <v>41.55</v>
      </c>
      <c r="G3745" s="43" t="s">
        <v>81</v>
      </c>
      <c r="H3745" s="43" t="s">
        <v>2708</v>
      </c>
      <c r="I3745" s="69">
        <v>300</v>
      </c>
      <c r="J3745" s="43" t="s">
        <v>398</v>
      </c>
      <c r="K3745" s="43" t="s">
        <v>398</v>
      </c>
      <c r="L3745" s="43" t="s">
        <v>413</v>
      </c>
      <c r="M3745" s="43" t="s">
        <v>395</v>
      </c>
      <c r="N3745" s="43" t="s">
        <v>396</v>
      </c>
      <c r="O3745" s="52" t="s">
        <v>325</v>
      </c>
      <c r="P3745" s="63" t="s">
        <v>276</v>
      </c>
      <c r="Q3745" s="57" t="str">
        <f>MID(Tabla1[[#This Row],[Aplicación]],14,1)</f>
        <v>2</v>
      </c>
      <c r="R3745" s="35" t="s">
        <v>265</v>
      </c>
      <c r="S3745" s="57" t="str">
        <f>MID(Tabla1[[#This Row],[Aplicación]],6,2)</f>
        <v>11</v>
      </c>
      <c r="T3745" s="54" t="str">
        <f>VLOOKUP(Tabla1[[#This Row],[AREA]],Hoja1!A:B,2,FALSE)</f>
        <v>11. Salud pública y seguridad ciudadana</v>
      </c>
      <c r="U3745" s="57" t="str">
        <f>MID(Tabla1[[#This Row],[Aplicación]],9,4)</f>
        <v>1621</v>
      </c>
      <c r="V3745" s="54" t="str">
        <f>VLOOKUP(Tabla1[[#This Row],[PROGRAMA]],Hoja1!A:B,2,FALSE)</f>
        <v>1621. Recogida de residuos</v>
      </c>
      <c r="W3745" s="57" t="str">
        <f>MID(Tabla1[[#This Row],[Aplicación]],14,2)</f>
        <v>22</v>
      </c>
      <c r="X3745" s="57" t="str">
        <f>MID(Tabla1[[#This Row],[Aplicación]],14,6)</f>
        <v>22199</v>
      </c>
    </row>
    <row r="3746" spans="1:24" x14ac:dyDescent="0.25">
      <c r="A3746" s="60">
        <v>220240005739</v>
      </c>
      <c r="B3746" s="43" t="s">
        <v>702</v>
      </c>
      <c r="C3746" s="61">
        <v>45364</v>
      </c>
      <c r="D3746" s="60">
        <v>22024000456</v>
      </c>
      <c r="E3746" s="43" t="s">
        <v>1426</v>
      </c>
      <c r="F3746" s="62">
        <v>5156.3599999999997</v>
      </c>
      <c r="G3746" s="43" t="s">
        <v>1043</v>
      </c>
      <c r="H3746" s="43" t="s">
        <v>2792</v>
      </c>
      <c r="I3746" s="69">
        <v>300</v>
      </c>
      <c r="J3746" s="43" t="s">
        <v>996</v>
      </c>
      <c r="K3746" s="43" t="s">
        <v>398</v>
      </c>
      <c r="L3746" s="43" t="s">
        <v>413</v>
      </c>
      <c r="M3746" s="43" t="s">
        <v>395</v>
      </c>
      <c r="N3746" s="43" t="s">
        <v>396</v>
      </c>
      <c r="O3746" s="52" t="s">
        <v>325</v>
      </c>
      <c r="P3746" s="63" t="s">
        <v>276</v>
      </c>
      <c r="Q3746" s="57" t="str">
        <f>MID(Tabla1[[#This Row],[Aplicación]],14,1)</f>
        <v>2</v>
      </c>
      <c r="R3746" s="35" t="s">
        <v>265</v>
      </c>
      <c r="S3746" s="57" t="str">
        <f>MID(Tabla1[[#This Row],[Aplicación]],6,2)</f>
        <v>11</v>
      </c>
      <c r="T3746" s="54" t="str">
        <f>VLOOKUP(Tabla1[[#This Row],[AREA]],Hoja1!A:B,2,FALSE)</f>
        <v>11. Salud pública y seguridad ciudadana</v>
      </c>
      <c r="U3746" s="57" t="str">
        <f>MID(Tabla1[[#This Row],[Aplicación]],9,4)</f>
        <v>1621</v>
      </c>
      <c r="V3746" s="54" t="str">
        <f>VLOOKUP(Tabla1[[#This Row],[PROGRAMA]],Hoja1!A:B,2,FALSE)</f>
        <v>1621. Recogida de residuos</v>
      </c>
      <c r="W3746" s="57" t="str">
        <f>MID(Tabla1[[#This Row],[Aplicación]],14,2)</f>
        <v>22</v>
      </c>
      <c r="X3746" s="57" t="str">
        <f>MID(Tabla1[[#This Row],[Aplicación]],14,6)</f>
        <v>22199</v>
      </c>
    </row>
    <row r="3747" spans="1:24" x14ac:dyDescent="0.25">
      <c r="A3747" s="60">
        <v>220240005727</v>
      </c>
      <c r="B3747" s="43" t="s">
        <v>702</v>
      </c>
      <c r="C3747" s="61">
        <v>45364</v>
      </c>
      <c r="D3747" s="60">
        <v>22024000456</v>
      </c>
      <c r="E3747" s="43" t="s">
        <v>1426</v>
      </c>
      <c r="F3747" s="62">
        <v>2688.27</v>
      </c>
      <c r="G3747" s="43" t="s">
        <v>1043</v>
      </c>
      <c r="H3747" s="43" t="s">
        <v>2793</v>
      </c>
      <c r="I3747" s="69">
        <v>300</v>
      </c>
      <c r="J3747" s="43" t="s">
        <v>996</v>
      </c>
      <c r="K3747" s="43" t="s">
        <v>398</v>
      </c>
      <c r="L3747" s="43" t="s">
        <v>413</v>
      </c>
      <c r="M3747" s="43" t="s">
        <v>395</v>
      </c>
      <c r="N3747" s="43" t="s">
        <v>396</v>
      </c>
      <c r="O3747" s="52" t="s">
        <v>325</v>
      </c>
      <c r="P3747" s="63" t="s">
        <v>276</v>
      </c>
      <c r="Q3747" s="57" t="str">
        <f>MID(Tabla1[[#This Row],[Aplicación]],14,1)</f>
        <v>2</v>
      </c>
      <c r="R3747" s="35" t="s">
        <v>265</v>
      </c>
      <c r="S3747" s="57" t="str">
        <f>MID(Tabla1[[#This Row],[Aplicación]],6,2)</f>
        <v>11</v>
      </c>
      <c r="T3747" s="54" t="str">
        <f>VLOOKUP(Tabla1[[#This Row],[AREA]],Hoja1!A:B,2,FALSE)</f>
        <v>11. Salud pública y seguridad ciudadana</v>
      </c>
      <c r="U3747" s="57" t="str">
        <f>MID(Tabla1[[#This Row],[Aplicación]],9,4)</f>
        <v>1621</v>
      </c>
      <c r="V3747" s="54" t="str">
        <f>VLOOKUP(Tabla1[[#This Row],[PROGRAMA]],Hoja1!A:B,2,FALSE)</f>
        <v>1621. Recogida de residuos</v>
      </c>
      <c r="W3747" s="57" t="str">
        <f>MID(Tabla1[[#This Row],[Aplicación]],14,2)</f>
        <v>22</v>
      </c>
      <c r="X3747" s="57" t="str">
        <f>MID(Tabla1[[#This Row],[Aplicación]],14,6)</f>
        <v>22199</v>
      </c>
    </row>
    <row r="3748" spans="1:24" x14ac:dyDescent="0.25">
      <c r="A3748" s="60">
        <v>220240005725</v>
      </c>
      <c r="B3748" s="43" t="s">
        <v>702</v>
      </c>
      <c r="C3748" s="61">
        <v>45364</v>
      </c>
      <c r="D3748" s="60">
        <v>22024000456</v>
      </c>
      <c r="E3748" s="43" t="s">
        <v>1426</v>
      </c>
      <c r="F3748" s="62">
        <v>2031.63</v>
      </c>
      <c r="G3748" s="43" t="s">
        <v>1043</v>
      </c>
      <c r="H3748" s="43" t="s">
        <v>2793</v>
      </c>
      <c r="I3748" s="69">
        <v>300</v>
      </c>
      <c r="J3748" s="43" t="s">
        <v>996</v>
      </c>
      <c r="K3748" s="43" t="s">
        <v>398</v>
      </c>
      <c r="L3748" s="43" t="s">
        <v>413</v>
      </c>
      <c r="M3748" s="43" t="s">
        <v>395</v>
      </c>
      <c r="N3748" s="43" t="s">
        <v>396</v>
      </c>
      <c r="O3748" s="52" t="s">
        <v>325</v>
      </c>
      <c r="P3748" s="63" t="s">
        <v>276</v>
      </c>
      <c r="Q3748" s="57" t="str">
        <f>MID(Tabla1[[#This Row],[Aplicación]],14,1)</f>
        <v>2</v>
      </c>
      <c r="R3748" s="35" t="s">
        <v>265</v>
      </c>
      <c r="S3748" s="57" t="str">
        <f>MID(Tabla1[[#This Row],[Aplicación]],6,2)</f>
        <v>11</v>
      </c>
      <c r="T3748" s="54" t="str">
        <f>VLOOKUP(Tabla1[[#This Row],[AREA]],Hoja1!A:B,2,FALSE)</f>
        <v>11. Salud pública y seguridad ciudadana</v>
      </c>
      <c r="U3748" s="57" t="str">
        <f>MID(Tabla1[[#This Row],[Aplicación]],9,4)</f>
        <v>1621</v>
      </c>
      <c r="V3748" s="54" t="str">
        <f>VLOOKUP(Tabla1[[#This Row],[PROGRAMA]],Hoja1!A:B,2,FALSE)</f>
        <v>1621. Recogida de residuos</v>
      </c>
      <c r="W3748" s="57" t="str">
        <f>MID(Tabla1[[#This Row],[Aplicación]],14,2)</f>
        <v>22</v>
      </c>
      <c r="X3748" s="57" t="str">
        <f>MID(Tabla1[[#This Row],[Aplicación]],14,6)</f>
        <v>22199</v>
      </c>
    </row>
    <row r="3749" spans="1:24" x14ac:dyDescent="0.25">
      <c r="A3749" s="60">
        <v>220240005731</v>
      </c>
      <c r="B3749" s="43" t="s">
        <v>702</v>
      </c>
      <c r="C3749" s="61">
        <v>45364</v>
      </c>
      <c r="D3749" s="60">
        <v>22024000456</v>
      </c>
      <c r="E3749" s="43" t="s">
        <v>1426</v>
      </c>
      <c r="F3749" s="62">
        <v>1966.27</v>
      </c>
      <c r="G3749" s="43" t="s">
        <v>1043</v>
      </c>
      <c r="H3749" s="43" t="s">
        <v>2794</v>
      </c>
      <c r="I3749" s="69">
        <v>300</v>
      </c>
      <c r="J3749" s="43" t="s">
        <v>996</v>
      </c>
      <c r="K3749" s="43" t="s">
        <v>398</v>
      </c>
      <c r="L3749" s="43" t="s">
        <v>413</v>
      </c>
      <c r="M3749" s="43" t="s">
        <v>395</v>
      </c>
      <c r="N3749" s="43" t="s">
        <v>396</v>
      </c>
      <c r="O3749" s="52" t="s">
        <v>325</v>
      </c>
      <c r="P3749" s="63" t="s">
        <v>276</v>
      </c>
      <c r="Q3749" s="57" t="str">
        <f>MID(Tabla1[[#This Row],[Aplicación]],14,1)</f>
        <v>2</v>
      </c>
      <c r="R3749" s="35" t="s">
        <v>265</v>
      </c>
      <c r="S3749" s="57" t="str">
        <f>MID(Tabla1[[#This Row],[Aplicación]],6,2)</f>
        <v>11</v>
      </c>
      <c r="T3749" s="54" t="str">
        <f>VLOOKUP(Tabla1[[#This Row],[AREA]],Hoja1!A:B,2,FALSE)</f>
        <v>11. Salud pública y seguridad ciudadana</v>
      </c>
      <c r="U3749" s="57" t="str">
        <f>MID(Tabla1[[#This Row],[Aplicación]],9,4)</f>
        <v>1621</v>
      </c>
      <c r="V3749" s="54" t="str">
        <f>VLOOKUP(Tabla1[[#This Row],[PROGRAMA]],Hoja1!A:B,2,FALSE)</f>
        <v>1621. Recogida de residuos</v>
      </c>
      <c r="W3749" s="57" t="str">
        <f>MID(Tabla1[[#This Row],[Aplicación]],14,2)</f>
        <v>22</v>
      </c>
      <c r="X3749" s="57" t="str">
        <f>MID(Tabla1[[#This Row],[Aplicación]],14,6)</f>
        <v>22199</v>
      </c>
    </row>
    <row r="3750" spans="1:24" x14ac:dyDescent="0.25">
      <c r="A3750" s="60">
        <v>220240005723</v>
      </c>
      <c r="B3750" s="43" t="s">
        <v>702</v>
      </c>
      <c r="C3750" s="61">
        <v>45364</v>
      </c>
      <c r="D3750" s="60">
        <v>22024000456</v>
      </c>
      <c r="E3750" s="43" t="s">
        <v>1426</v>
      </c>
      <c r="F3750" s="62">
        <v>1964.05</v>
      </c>
      <c r="G3750" s="43" t="s">
        <v>1043</v>
      </c>
      <c r="H3750" s="43" t="s">
        <v>2794</v>
      </c>
      <c r="I3750" s="69">
        <v>300</v>
      </c>
      <c r="J3750" s="43" t="s">
        <v>996</v>
      </c>
      <c r="K3750" s="43" t="s">
        <v>398</v>
      </c>
      <c r="L3750" s="43" t="s">
        <v>413</v>
      </c>
      <c r="M3750" s="43" t="s">
        <v>395</v>
      </c>
      <c r="N3750" s="43" t="s">
        <v>396</v>
      </c>
      <c r="O3750" s="52" t="s">
        <v>325</v>
      </c>
      <c r="P3750" s="63" t="s">
        <v>276</v>
      </c>
      <c r="Q3750" s="57" t="str">
        <f>MID(Tabla1[[#This Row],[Aplicación]],14,1)</f>
        <v>2</v>
      </c>
      <c r="R3750" s="35" t="s">
        <v>265</v>
      </c>
      <c r="S3750" s="57" t="str">
        <f>MID(Tabla1[[#This Row],[Aplicación]],6,2)</f>
        <v>11</v>
      </c>
      <c r="T3750" s="54" t="str">
        <f>VLOOKUP(Tabla1[[#This Row],[AREA]],Hoja1!A:B,2,FALSE)</f>
        <v>11. Salud pública y seguridad ciudadana</v>
      </c>
      <c r="U3750" s="57" t="str">
        <f>MID(Tabla1[[#This Row],[Aplicación]],9,4)</f>
        <v>1621</v>
      </c>
      <c r="V3750" s="54" t="str">
        <f>VLOOKUP(Tabla1[[#This Row],[PROGRAMA]],Hoja1!A:B,2,FALSE)</f>
        <v>1621. Recogida de residuos</v>
      </c>
      <c r="W3750" s="57" t="str">
        <f>MID(Tabla1[[#This Row],[Aplicación]],14,2)</f>
        <v>22</v>
      </c>
      <c r="X3750" s="57" t="str">
        <f>MID(Tabla1[[#This Row],[Aplicación]],14,6)</f>
        <v>22199</v>
      </c>
    </row>
    <row r="3751" spans="1:24" x14ac:dyDescent="0.25">
      <c r="A3751" s="60">
        <v>220240005729</v>
      </c>
      <c r="B3751" s="43" t="s">
        <v>702</v>
      </c>
      <c r="C3751" s="61">
        <v>45364</v>
      </c>
      <c r="D3751" s="60">
        <v>22024000456</v>
      </c>
      <c r="E3751" s="43" t="s">
        <v>1426</v>
      </c>
      <c r="F3751" s="62">
        <v>1401.98</v>
      </c>
      <c r="G3751" s="43" t="s">
        <v>1043</v>
      </c>
      <c r="H3751" s="43" t="s">
        <v>2795</v>
      </c>
      <c r="I3751" s="69">
        <v>300</v>
      </c>
      <c r="J3751" s="43" t="s">
        <v>996</v>
      </c>
      <c r="K3751" s="43" t="s">
        <v>398</v>
      </c>
      <c r="L3751" s="43" t="s">
        <v>413</v>
      </c>
      <c r="M3751" s="43" t="s">
        <v>395</v>
      </c>
      <c r="N3751" s="43" t="s">
        <v>396</v>
      </c>
      <c r="O3751" s="52" t="s">
        <v>325</v>
      </c>
      <c r="P3751" s="63" t="s">
        <v>276</v>
      </c>
      <c r="Q3751" s="57" t="str">
        <f>MID(Tabla1[[#This Row],[Aplicación]],14,1)</f>
        <v>2</v>
      </c>
      <c r="R3751" s="35" t="s">
        <v>265</v>
      </c>
      <c r="S3751" s="57" t="str">
        <f>MID(Tabla1[[#This Row],[Aplicación]],6,2)</f>
        <v>11</v>
      </c>
      <c r="T3751" s="54" t="str">
        <f>VLOOKUP(Tabla1[[#This Row],[AREA]],Hoja1!A:B,2,FALSE)</f>
        <v>11. Salud pública y seguridad ciudadana</v>
      </c>
      <c r="U3751" s="57" t="str">
        <f>MID(Tabla1[[#This Row],[Aplicación]],9,4)</f>
        <v>1621</v>
      </c>
      <c r="V3751" s="54" t="str">
        <f>VLOOKUP(Tabla1[[#This Row],[PROGRAMA]],Hoja1!A:B,2,FALSE)</f>
        <v>1621. Recogida de residuos</v>
      </c>
      <c r="W3751" s="57" t="str">
        <f>MID(Tabla1[[#This Row],[Aplicación]],14,2)</f>
        <v>22</v>
      </c>
      <c r="X3751" s="57" t="str">
        <f>MID(Tabla1[[#This Row],[Aplicación]],14,6)</f>
        <v>22199</v>
      </c>
    </row>
    <row r="3752" spans="1:24" x14ac:dyDescent="0.25">
      <c r="A3752" s="60">
        <v>220240007880</v>
      </c>
      <c r="B3752" s="43" t="s">
        <v>702</v>
      </c>
      <c r="C3752" s="61">
        <v>45372</v>
      </c>
      <c r="D3752" s="60">
        <v>22024000456</v>
      </c>
      <c r="E3752" s="43" t="s">
        <v>1426</v>
      </c>
      <c r="F3752" s="62">
        <v>1140.2</v>
      </c>
      <c r="G3752" s="43" t="s">
        <v>1043</v>
      </c>
      <c r="H3752" s="43" t="s">
        <v>2796</v>
      </c>
      <c r="I3752" s="69">
        <v>300</v>
      </c>
      <c r="J3752" s="43" t="s">
        <v>996</v>
      </c>
      <c r="K3752" s="43" t="s">
        <v>398</v>
      </c>
      <c r="L3752" s="43" t="s">
        <v>413</v>
      </c>
      <c r="M3752" s="43" t="s">
        <v>395</v>
      </c>
      <c r="N3752" s="43" t="s">
        <v>396</v>
      </c>
      <c r="O3752" s="52" t="s">
        <v>325</v>
      </c>
      <c r="P3752" s="63" t="s">
        <v>276</v>
      </c>
      <c r="Q3752" s="57" t="str">
        <f>MID(Tabla1[[#This Row],[Aplicación]],14,1)</f>
        <v>2</v>
      </c>
      <c r="R3752" s="35" t="s">
        <v>265</v>
      </c>
      <c r="S3752" s="57" t="str">
        <f>MID(Tabla1[[#This Row],[Aplicación]],6,2)</f>
        <v>11</v>
      </c>
      <c r="T3752" s="54" t="str">
        <f>VLOOKUP(Tabla1[[#This Row],[AREA]],Hoja1!A:B,2,FALSE)</f>
        <v>11. Salud pública y seguridad ciudadana</v>
      </c>
      <c r="U3752" s="57" t="str">
        <f>MID(Tabla1[[#This Row],[Aplicación]],9,4)</f>
        <v>1621</v>
      </c>
      <c r="V3752" s="54" t="str">
        <f>VLOOKUP(Tabla1[[#This Row],[PROGRAMA]],Hoja1!A:B,2,FALSE)</f>
        <v>1621. Recogida de residuos</v>
      </c>
      <c r="W3752" s="57" t="str">
        <f>MID(Tabla1[[#This Row],[Aplicación]],14,2)</f>
        <v>22</v>
      </c>
      <c r="X3752" s="57" t="str">
        <f>MID(Tabla1[[#This Row],[Aplicación]],14,6)</f>
        <v>22199</v>
      </c>
    </row>
    <row r="3753" spans="1:24" x14ac:dyDescent="0.25">
      <c r="A3753" s="60">
        <v>220240007882</v>
      </c>
      <c r="B3753" s="43" t="s">
        <v>702</v>
      </c>
      <c r="C3753" s="61">
        <v>45372</v>
      </c>
      <c r="D3753" s="60">
        <v>22024000456</v>
      </c>
      <c r="E3753" s="43" t="s">
        <v>1426</v>
      </c>
      <c r="F3753" s="62">
        <v>961.12</v>
      </c>
      <c r="G3753" s="43" t="s">
        <v>1043</v>
      </c>
      <c r="H3753" s="43" t="s">
        <v>1132</v>
      </c>
      <c r="I3753" s="69">
        <v>300</v>
      </c>
      <c r="J3753" s="43" t="s">
        <v>996</v>
      </c>
      <c r="K3753" s="43" t="s">
        <v>398</v>
      </c>
      <c r="L3753" s="43" t="s">
        <v>413</v>
      </c>
      <c r="M3753" s="43" t="s">
        <v>395</v>
      </c>
      <c r="N3753" s="43" t="s">
        <v>396</v>
      </c>
      <c r="O3753" s="52" t="s">
        <v>325</v>
      </c>
      <c r="P3753" s="63" t="s">
        <v>276</v>
      </c>
      <c r="Q3753" s="57" t="str">
        <f>MID(Tabla1[[#This Row],[Aplicación]],14,1)</f>
        <v>2</v>
      </c>
      <c r="R3753" s="35" t="s">
        <v>265</v>
      </c>
      <c r="S3753" s="57" t="str">
        <f>MID(Tabla1[[#This Row],[Aplicación]],6,2)</f>
        <v>11</v>
      </c>
      <c r="T3753" s="54" t="str">
        <f>VLOOKUP(Tabla1[[#This Row],[AREA]],Hoja1!A:B,2,FALSE)</f>
        <v>11. Salud pública y seguridad ciudadana</v>
      </c>
      <c r="U3753" s="57" t="str">
        <f>MID(Tabla1[[#This Row],[Aplicación]],9,4)</f>
        <v>1621</v>
      </c>
      <c r="V3753" s="54" t="str">
        <f>VLOOKUP(Tabla1[[#This Row],[PROGRAMA]],Hoja1!A:B,2,FALSE)</f>
        <v>1621. Recogida de residuos</v>
      </c>
      <c r="W3753" s="57" t="str">
        <f>MID(Tabla1[[#This Row],[Aplicación]],14,2)</f>
        <v>22</v>
      </c>
      <c r="X3753" s="57" t="str">
        <f>MID(Tabla1[[#This Row],[Aplicación]],14,6)</f>
        <v>22199</v>
      </c>
    </row>
    <row r="3754" spans="1:24" x14ac:dyDescent="0.25">
      <c r="A3754" s="60">
        <v>220240005721</v>
      </c>
      <c r="B3754" s="43" t="s">
        <v>702</v>
      </c>
      <c r="C3754" s="61">
        <v>45364</v>
      </c>
      <c r="D3754" s="60">
        <v>22024000456</v>
      </c>
      <c r="E3754" s="43" t="s">
        <v>1426</v>
      </c>
      <c r="F3754" s="62">
        <v>658.94</v>
      </c>
      <c r="G3754" s="43" t="s">
        <v>1043</v>
      </c>
      <c r="H3754" s="43" t="s">
        <v>2797</v>
      </c>
      <c r="I3754" s="69">
        <v>300</v>
      </c>
      <c r="J3754" s="43" t="s">
        <v>996</v>
      </c>
      <c r="K3754" s="43" t="s">
        <v>398</v>
      </c>
      <c r="L3754" s="43" t="s">
        <v>413</v>
      </c>
      <c r="M3754" s="43" t="s">
        <v>395</v>
      </c>
      <c r="N3754" s="43" t="s">
        <v>396</v>
      </c>
      <c r="O3754" s="52" t="s">
        <v>325</v>
      </c>
      <c r="P3754" s="63" t="s">
        <v>276</v>
      </c>
      <c r="Q3754" s="57" t="str">
        <f>MID(Tabla1[[#This Row],[Aplicación]],14,1)</f>
        <v>2</v>
      </c>
      <c r="R3754" s="35" t="s">
        <v>265</v>
      </c>
      <c r="S3754" s="57" t="str">
        <f>MID(Tabla1[[#This Row],[Aplicación]],6,2)</f>
        <v>11</v>
      </c>
      <c r="T3754" s="54" t="str">
        <f>VLOOKUP(Tabla1[[#This Row],[AREA]],Hoja1!A:B,2,FALSE)</f>
        <v>11. Salud pública y seguridad ciudadana</v>
      </c>
      <c r="U3754" s="57" t="str">
        <f>MID(Tabla1[[#This Row],[Aplicación]],9,4)</f>
        <v>1621</v>
      </c>
      <c r="V3754" s="54" t="str">
        <f>VLOOKUP(Tabla1[[#This Row],[PROGRAMA]],Hoja1!A:B,2,FALSE)</f>
        <v>1621. Recogida de residuos</v>
      </c>
      <c r="W3754" s="57" t="str">
        <f>MID(Tabla1[[#This Row],[Aplicación]],14,2)</f>
        <v>22</v>
      </c>
      <c r="X3754" s="57" t="str">
        <f>MID(Tabla1[[#This Row],[Aplicación]],14,6)</f>
        <v>22199</v>
      </c>
    </row>
    <row r="3755" spans="1:24" x14ac:dyDescent="0.25">
      <c r="A3755" s="60">
        <v>220240007944</v>
      </c>
      <c r="B3755" s="43" t="s">
        <v>702</v>
      </c>
      <c r="C3755" s="61">
        <v>45372</v>
      </c>
      <c r="D3755" s="60">
        <v>22024000456</v>
      </c>
      <c r="E3755" s="43" t="s">
        <v>1426</v>
      </c>
      <c r="F3755" s="62">
        <v>574.75</v>
      </c>
      <c r="G3755" s="43" t="s">
        <v>1008</v>
      </c>
      <c r="H3755" s="43" t="s">
        <v>2807</v>
      </c>
      <c r="I3755" s="69">
        <v>300</v>
      </c>
      <c r="J3755" s="43" t="s">
        <v>398</v>
      </c>
      <c r="K3755" s="43" t="s">
        <v>398</v>
      </c>
      <c r="L3755" s="43" t="s">
        <v>413</v>
      </c>
      <c r="M3755" s="43" t="s">
        <v>395</v>
      </c>
      <c r="N3755" s="43" t="s">
        <v>396</v>
      </c>
      <c r="O3755" s="52" t="s">
        <v>325</v>
      </c>
      <c r="P3755" s="63" t="s">
        <v>276</v>
      </c>
      <c r="Q3755" s="57" t="str">
        <f>MID(Tabla1[[#This Row],[Aplicación]],14,1)</f>
        <v>2</v>
      </c>
      <c r="R3755" s="35" t="s">
        <v>265</v>
      </c>
      <c r="S3755" s="57" t="str">
        <f>MID(Tabla1[[#This Row],[Aplicación]],6,2)</f>
        <v>11</v>
      </c>
      <c r="T3755" s="54" t="str">
        <f>VLOOKUP(Tabla1[[#This Row],[AREA]],Hoja1!A:B,2,FALSE)</f>
        <v>11. Salud pública y seguridad ciudadana</v>
      </c>
      <c r="U3755" s="57" t="str">
        <f>MID(Tabla1[[#This Row],[Aplicación]],9,4)</f>
        <v>1621</v>
      </c>
      <c r="V3755" s="54" t="str">
        <f>VLOOKUP(Tabla1[[#This Row],[PROGRAMA]],Hoja1!A:B,2,FALSE)</f>
        <v>1621. Recogida de residuos</v>
      </c>
      <c r="W3755" s="57" t="str">
        <f>MID(Tabla1[[#This Row],[Aplicación]],14,2)</f>
        <v>22</v>
      </c>
      <c r="X3755" s="57" t="str">
        <f>MID(Tabla1[[#This Row],[Aplicación]],14,6)</f>
        <v>22199</v>
      </c>
    </row>
    <row r="3756" spans="1:24" x14ac:dyDescent="0.25">
      <c r="A3756" s="60">
        <v>220240007901</v>
      </c>
      <c r="B3756" s="43" t="s">
        <v>702</v>
      </c>
      <c r="C3756" s="61">
        <v>45372</v>
      </c>
      <c r="D3756" s="60">
        <v>22024000456</v>
      </c>
      <c r="E3756" s="43" t="s">
        <v>1426</v>
      </c>
      <c r="F3756" s="62">
        <v>260.33999999999997</v>
      </c>
      <c r="G3756" s="43" t="s">
        <v>40</v>
      </c>
      <c r="H3756" s="43" t="s">
        <v>2835</v>
      </c>
      <c r="I3756" s="69">
        <v>300</v>
      </c>
      <c r="J3756" s="43" t="s">
        <v>398</v>
      </c>
      <c r="K3756" s="43" t="s">
        <v>398</v>
      </c>
      <c r="L3756" s="43" t="s">
        <v>413</v>
      </c>
      <c r="M3756" s="43" t="s">
        <v>395</v>
      </c>
      <c r="N3756" s="43" t="s">
        <v>396</v>
      </c>
      <c r="O3756" s="52" t="s">
        <v>325</v>
      </c>
      <c r="P3756" s="63" t="s">
        <v>276</v>
      </c>
      <c r="Q3756" s="57" t="str">
        <f>MID(Tabla1[[#This Row],[Aplicación]],14,1)</f>
        <v>2</v>
      </c>
      <c r="R3756" s="35" t="s">
        <v>265</v>
      </c>
      <c r="S3756" s="57" t="str">
        <f>MID(Tabla1[[#This Row],[Aplicación]],6,2)</f>
        <v>11</v>
      </c>
      <c r="T3756" s="54" t="str">
        <f>VLOOKUP(Tabla1[[#This Row],[AREA]],Hoja1!A:B,2,FALSE)</f>
        <v>11. Salud pública y seguridad ciudadana</v>
      </c>
      <c r="U3756" s="57" t="str">
        <f>MID(Tabla1[[#This Row],[Aplicación]],9,4)</f>
        <v>1621</v>
      </c>
      <c r="V3756" s="54" t="str">
        <f>VLOOKUP(Tabla1[[#This Row],[PROGRAMA]],Hoja1!A:B,2,FALSE)</f>
        <v>1621. Recogida de residuos</v>
      </c>
      <c r="W3756" s="57" t="str">
        <f>MID(Tabla1[[#This Row],[Aplicación]],14,2)</f>
        <v>22</v>
      </c>
      <c r="X3756" s="57" t="str">
        <f>MID(Tabla1[[#This Row],[Aplicación]],14,6)</f>
        <v>22199</v>
      </c>
    </row>
    <row r="3757" spans="1:24" x14ac:dyDescent="0.25">
      <c r="A3757" s="60">
        <v>220240005764</v>
      </c>
      <c r="B3757" s="43" t="s">
        <v>702</v>
      </c>
      <c r="C3757" s="61">
        <v>45364</v>
      </c>
      <c r="D3757" s="60">
        <v>22024000456</v>
      </c>
      <c r="E3757" s="43" t="s">
        <v>1426</v>
      </c>
      <c r="F3757" s="62">
        <v>2286.5500000000002</v>
      </c>
      <c r="G3757" s="43" t="s">
        <v>84</v>
      </c>
      <c r="H3757" s="43" t="s">
        <v>2844</v>
      </c>
      <c r="I3757" s="69">
        <v>300</v>
      </c>
      <c r="J3757" s="43" t="s">
        <v>398</v>
      </c>
      <c r="K3757" s="43" t="s">
        <v>398</v>
      </c>
      <c r="L3757" s="43" t="s">
        <v>413</v>
      </c>
      <c r="M3757" s="43" t="s">
        <v>395</v>
      </c>
      <c r="N3757" s="43" t="s">
        <v>396</v>
      </c>
      <c r="O3757" s="52" t="s">
        <v>325</v>
      </c>
      <c r="P3757" s="63" t="s">
        <v>276</v>
      </c>
      <c r="Q3757" s="57" t="str">
        <f>MID(Tabla1[[#This Row],[Aplicación]],14,1)</f>
        <v>2</v>
      </c>
      <c r="R3757" s="35" t="s">
        <v>265</v>
      </c>
      <c r="S3757" s="57" t="str">
        <f>MID(Tabla1[[#This Row],[Aplicación]],6,2)</f>
        <v>11</v>
      </c>
      <c r="T3757" s="54" t="str">
        <f>VLOOKUP(Tabla1[[#This Row],[AREA]],Hoja1!A:B,2,FALSE)</f>
        <v>11. Salud pública y seguridad ciudadana</v>
      </c>
      <c r="U3757" s="57" t="str">
        <f>MID(Tabla1[[#This Row],[Aplicación]],9,4)</f>
        <v>1621</v>
      </c>
      <c r="V3757" s="54" t="str">
        <f>VLOOKUP(Tabla1[[#This Row],[PROGRAMA]],Hoja1!A:B,2,FALSE)</f>
        <v>1621. Recogida de residuos</v>
      </c>
      <c r="W3757" s="57" t="str">
        <f>MID(Tabla1[[#This Row],[Aplicación]],14,2)</f>
        <v>22</v>
      </c>
      <c r="X3757" s="57" t="str">
        <f>MID(Tabla1[[#This Row],[Aplicación]],14,6)</f>
        <v>22199</v>
      </c>
    </row>
    <row r="3758" spans="1:24" x14ac:dyDescent="0.25">
      <c r="A3758" s="60">
        <v>220240007923</v>
      </c>
      <c r="B3758" s="43" t="s">
        <v>702</v>
      </c>
      <c r="C3758" s="61">
        <v>45372</v>
      </c>
      <c r="D3758" s="60">
        <v>22024000456</v>
      </c>
      <c r="E3758" s="43" t="s">
        <v>1426</v>
      </c>
      <c r="F3758" s="62">
        <v>1680.18</v>
      </c>
      <c r="G3758" s="43" t="s">
        <v>84</v>
      </c>
      <c r="H3758" s="43" t="s">
        <v>2847</v>
      </c>
      <c r="I3758" s="69">
        <v>300</v>
      </c>
      <c r="J3758" s="43" t="s">
        <v>398</v>
      </c>
      <c r="K3758" s="43" t="s">
        <v>398</v>
      </c>
      <c r="L3758" s="43" t="s">
        <v>413</v>
      </c>
      <c r="M3758" s="43" t="s">
        <v>395</v>
      </c>
      <c r="N3758" s="43" t="s">
        <v>396</v>
      </c>
      <c r="O3758" s="52" t="s">
        <v>325</v>
      </c>
      <c r="P3758" s="63" t="s">
        <v>276</v>
      </c>
      <c r="Q3758" s="57" t="str">
        <f>MID(Tabla1[[#This Row],[Aplicación]],14,1)</f>
        <v>2</v>
      </c>
      <c r="R3758" s="35" t="s">
        <v>265</v>
      </c>
      <c r="S3758" s="57" t="str">
        <f>MID(Tabla1[[#This Row],[Aplicación]],6,2)</f>
        <v>11</v>
      </c>
      <c r="T3758" s="54" t="str">
        <f>VLOOKUP(Tabla1[[#This Row],[AREA]],Hoja1!A:B,2,FALSE)</f>
        <v>11. Salud pública y seguridad ciudadana</v>
      </c>
      <c r="U3758" s="57" t="str">
        <f>MID(Tabla1[[#This Row],[Aplicación]],9,4)</f>
        <v>1621</v>
      </c>
      <c r="V3758" s="54" t="str">
        <f>VLOOKUP(Tabla1[[#This Row],[PROGRAMA]],Hoja1!A:B,2,FALSE)</f>
        <v>1621. Recogida de residuos</v>
      </c>
      <c r="W3758" s="57" t="str">
        <f>MID(Tabla1[[#This Row],[Aplicación]],14,2)</f>
        <v>22</v>
      </c>
      <c r="X3758" s="57" t="str">
        <f>MID(Tabla1[[#This Row],[Aplicación]],14,6)</f>
        <v>22199</v>
      </c>
    </row>
    <row r="3759" spans="1:24" x14ac:dyDescent="0.25">
      <c r="A3759" s="60">
        <v>220240027249</v>
      </c>
      <c r="B3759" s="43" t="s">
        <v>702</v>
      </c>
      <c r="C3759" s="61">
        <v>45469</v>
      </c>
      <c r="D3759" s="60">
        <v>22024000456</v>
      </c>
      <c r="E3759" s="43" t="s">
        <v>1426</v>
      </c>
      <c r="F3759" s="62">
        <v>1667.08</v>
      </c>
      <c r="G3759" s="43" t="s">
        <v>834</v>
      </c>
      <c r="H3759" s="43" t="s">
        <v>2974</v>
      </c>
      <c r="I3759" s="69" t="s">
        <v>2934</v>
      </c>
      <c r="J3759" s="43" t="s">
        <v>398</v>
      </c>
      <c r="K3759" s="43" t="s">
        <v>398</v>
      </c>
      <c r="L3759" s="43" t="s">
        <v>413</v>
      </c>
      <c r="M3759" s="43" t="s">
        <v>395</v>
      </c>
      <c r="N3759" s="43" t="s">
        <v>396</v>
      </c>
      <c r="O3759" s="68" t="s">
        <v>325</v>
      </c>
      <c r="P3759" s="68" t="s">
        <v>2931</v>
      </c>
      <c r="Q3759" s="57" t="s">
        <v>2932</v>
      </c>
      <c r="R3759" s="35" t="s">
        <v>265</v>
      </c>
      <c r="S3759" s="57" t="str">
        <f>MID(Tabla1[[#This Row],[Aplicación]],6,2)</f>
        <v>11</v>
      </c>
      <c r="T3759" s="54" t="str">
        <f>VLOOKUP(Tabla1[[#This Row],[AREA]],Hoja1!A:B,2,FALSE)</f>
        <v>11. Salud pública y seguridad ciudadana</v>
      </c>
      <c r="U3759" s="57" t="str">
        <f>MID(Tabla1[[#This Row],[Aplicación]],9,4)</f>
        <v>1621</v>
      </c>
      <c r="V3759" s="54" t="str">
        <f>VLOOKUP(Tabla1[[#This Row],[PROGRAMA]],Hoja1!A:B,2,FALSE)</f>
        <v>1621. Recogida de residuos</v>
      </c>
      <c r="W3759" s="57" t="str">
        <f>MID(Tabla1[[#This Row],[Aplicación]],14,2)</f>
        <v>22</v>
      </c>
      <c r="X3759" s="57" t="str">
        <f>MID(Tabla1[[#This Row],[Aplicación]],14,6)</f>
        <v>22199</v>
      </c>
    </row>
    <row r="3760" spans="1:24" x14ac:dyDescent="0.25">
      <c r="A3760" s="60">
        <v>220240027277</v>
      </c>
      <c r="B3760" s="43" t="s">
        <v>702</v>
      </c>
      <c r="C3760" s="61">
        <v>45469</v>
      </c>
      <c r="D3760" s="60">
        <v>22024000456</v>
      </c>
      <c r="E3760" s="43" t="s">
        <v>1426</v>
      </c>
      <c r="F3760" s="62">
        <v>1238.1300000000001</v>
      </c>
      <c r="G3760" s="43" t="s">
        <v>84</v>
      </c>
      <c r="H3760" s="43" t="s">
        <v>2987</v>
      </c>
      <c r="I3760" s="69" t="s">
        <v>2934</v>
      </c>
      <c r="J3760" s="43" t="s">
        <v>398</v>
      </c>
      <c r="K3760" s="43" t="s">
        <v>398</v>
      </c>
      <c r="L3760" s="43" t="s">
        <v>413</v>
      </c>
      <c r="M3760" s="43" t="s">
        <v>395</v>
      </c>
      <c r="N3760" s="43" t="s">
        <v>396</v>
      </c>
      <c r="O3760" s="68" t="s">
        <v>325</v>
      </c>
      <c r="P3760" s="68" t="s">
        <v>2931</v>
      </c>
      <c r="Q3760" s="57" t="s">
        <v>2932</v>
      </c>
      <c r="R3760" s="35" t="s">
        <v>265</v>
      </c>
      <c r="S3760" s="57" t="str">
        <f>MID(Tabla1[[#This Row],[Aplicación]],6,2)</f>
        <v>11</v>
      </c>
      <c r="T3760" s="54" t="str">
        <f>VLOOKUP(Tabla1[[#This Row],[AREA]],Hoja1!A:B,2,FALSE)</f>
        <v>11. Salud pública y seguridad ciudadana</v>
      </c>
      <c r="U3760" s="57" t="str">
        <f>MID(Tabla1[[#This Row],[Aplicación]],9,4)</f>
        <v>1621</v>
      </c>
      <c r="V3760" s="54" t="str">
        <f>VLOOKUP(Tabla1[[#This Row],[PROGRAMA]],Hoja1!A:B,2,FALSE)</f>
        <v>1621. Recogida de residuos</v>
      </c>
      <c r="W3760" s="57" t="str">
        <f>MID(Tabla1[[#This Row],[Aplicación]],14,2)</f>
        <v>22</v>
      </c>
      <c r="X3760" s="57" t="str">
        <f>MID(Tabla1[[#This Row],[Aplicación]],14,6)</f>
        <v>22199</v>
      </c>
    </row>
    <row r="3761" spans="1:24" x14ac:dyDescent="0.25">
      <c r="A3761" s="60">
        <v>220240026152</v>
      </c>
      <c r="B3761" s="43" t="s">
        <v>702</v>
      </c>
      <c r="C3761" s="61">
        <v>45463</v>
      </c>
      <c r="D3761" s="60">
        <v>22024000456</v>
      </c>
      <c r="E3761" s="43" t="s">
        <v>1426</v>
      </c>
      <c r="F3761" s="62">
        <v>276.41000000000003</v>
      </c>
      <c r="G3761" s="43" t="s">
        <v>764</v>
      </c>
      <c r="H3761" s="43" t="s">
        <v>3111</v>
      </c>
      <c r="I3761" s="69" t="s">
        <v>2934</v>
      </c>
      <c r="J3761" s="43" t="s">
        <v>398</v>
      </c>
      <c r="K3761" s="43" t="s">
        <v>398</v>
      </c>
      <c r="L3761" s="43" t="s">
        <v>413</v>
      </c>
      <c r="M3761" s="43" t="s">
        <v>395</v>
      </c>
      <c r="N3761" s="43" t="s">
        <v>396</v>
      </c>
      <c r="O3761" s="68" t="s">
        <v>325</v>
      </c>
      <c r="P3761" s="68" t="s">
        <v>2931</v>
      </c>
      <c r="Q3761" s="57" t="s">
        <v>2932</v>
      </c>
      <c r="R3761" s="35" t="s">
        <v>265</v>
      </c>
      <c r="S3761" s="57" t="str">
        <f>MID(Tabla1[[#This Row],[Aplicación]],6,2)</f>
        <v>11</v>
      </c>
      <c r="T3761" s="54" t="str">
        <f>VLOOKUP(Tabla1[[#This Row],[AREA]],Hoja1!A:B,2,FALSE)</f>
        <v>11. Salud pública y seguridad ciudadana</v>
      </c>
      <c r="U3761" s="57" t="str">
        <f>MID(Tabla1[[#This Row],[Aplicación]],9,4)</f>
        <v>1621</v>
      </c>
      <c r="V3761" s="54" t="str">
        <f>VLOOKUP(Tabla1[[#This Row],[PROGRAMA]],Hoja1!A:B,2,FALSE)</f>
        <v>1621. Recogida de residuos</v>
      </c>
      <c r="W3761" s="57" t="str">
        <f>MID(Tabla1[[#This Row],[Aplicación]],14,2)</f>
        <v>22</v>
      </c>
      <c r="X3761" s="57" t="str">
        <f>MID(Tabla1[[#This Row],[Aplicación]],14,6)</f>
        <v>22199</v>
      </c>
    </row>
    <row r="3762" spans="1:24" x14ac:dyDescent="0.25">
      <c r="A3762" s="60">
        <v>220240026157</v>
      </c>
      <c r="B3762" s="43" t="s">
        <v>702</v>
      </c>
      <c r="C3762" s="61">
        <v>45463</v>
      </c>
      <c r="D3762" s="60">
        <v>22024000456</v>
      </c>
      <c r="E3762" s="43" t="s">
        <v>1426</v>
      </c>
      <c r="F3762" s="62">
        <v>146.36000000000001</v>
      </c>
      <c r="G3762" s="43" t="s">
        <v>764</v>
      </c>
      <c r="H3762" s="43" t="s">
        <v>3113</v>
      </c>
      <c r="I3762" s="69" t="s">
        <v>2934</v>
      </c>
      <c r="J3762" s="43" t="s">
        <v>398</v>
      </c>
      <c r="K3762" s="43" t="s">
        <v>398</v>
      </c>
      <c r="L3762" s="43" t="s">
        <v>413</v>
      </c>
      <c r="M3762" s="43" t="s">
        <v>395</v>
      </c>
      <c r="N3762" s="43" t="s">
        <v>396</v>
      </c>
      <c r="O3762" s="68" t="s">
        <v>325</v>
      </c>
      <c r="P3762" s="68" t="s">
        <v>2931</v>
      </c>
      <c r="Q3762" s="57" t="s">
        <v>2932</v>
      </c>
      <c r="R3762" s="35" t="s">
        <v>265</v>
      </c>
      <c r="S3762" s="57" t="str">
        <f>MID(Tabla1[[#This Row],[Aplicación]],6,2)</f>
        <v>11</v>
      </c>
      <c r="T3762" s="54" t="str">
        <f>VLOOKUP(Tabla1[[#This Row],[AREA]],Hoja1!A:B,2,FALSE)</f>
        <v>11. Salud pública y seguridad ciudadana</v>
      </c>
      <c r="U3762" s="57" t="str">
        <f>MID(Tabla1[[#This Row],[Aplicación]],9,4)</f>
        <v>1621</v>
      </c>
      <c r="V3762" s="54" t="str">
        <f>VLOOKUP(Tabla1[[#This Row],[PROGRAMA]],Hoja1!A:B,2,FALSE)</f>
        <v>1621. Recogida de residuos</v>
      </c>
      <c r="W3762" s="57" t="str">
        <f>MID(Tabla1[[#This Row],[Aplicación]],14,2)</f>
        <v>22</v>
      </c>
      <c r="X3762" s="57" t="str">
        <f>MID(Tabla1[[#This Row],[Aplicación]],14,6)</f>
        <v>22199</v>
      </c>
    </row>
    <row r="3763" spans="1:24" x14ac:dyDescent="0.25">
      <c r="A3763" s="60">
        <v>220240026146</v>
      </c>
      <c r="B3763" s="43" t="s">
        <v>702</v>
      </c>
      <c r="C3763" s="61">
        <v>45463</v>
      </c>
      <c r="D3763" s="60">
        <v>22024000456</v>
      </c>
      <c r="E3763" s="43" t="s">
        <v>1426</v>
      </c>
      <c r="F3763" s="62">
        <v>222.57</v>
      </c>
      <c r="G3763" s="43" t="s">
        <v>776</v>
      </c>
      <c r="H3763" s="43" t="s">
        <v>3124</v>
      </c>
      <c r="I3763" s="69" t="s">
        <v>2934</v>
      </c>
      <c r="J3763" s="43" t="s">
        <v>398</v>
      </c>
      <c r="K3763" s="43" t="s">
        <v>398</v>
      </c>
      <c r="L3763" s="43" t="s">
        <v>413</v>
      </c>
      <c r="M3763" s="43" t="s">
        <v>395</v>
      </c>
      <c r="N3763" s="43" t="s">
        <v>396</v>
      </c>
      <c r="O3763" s="68" t="s">
        <v>325</v>
      </c>
      <c r="P3763" s="68" t="s">
        <v>2931</v>
      </c>
      <c r="Q3763" s="57" t="s">
        <v>2932</v>
      </c>
      <c r="R3763" s="35" t="s">
        <v>265</v>
      </c>
      <c r="S3763" s="57" t="str">
        <f>MID(Tabla1[[#This Row],[Aplicación]],6,2)</f>
        <v>11</v>
      </c>
      <c r="T3763" s="54" t="str">
        <f>VLOOKUP(Tabla1[[#This Row],[AREA]],Hoja1!A:B,2,FALSE)</f>
        <v>11. Salud pública y seguridad ciudadana</v>
      </c>
      <c r="U3763" s="57" t="str">
        <f>MID(Tabla1[[#This Row],[Aplicación]],9,4)</f>
        <v>1621</v>
      </c>
      <c r="V3763" s="54" t="str">
        <f>VLOOKUP(Tabla1[[#This Row],[PROGRAMA]],Hoja1!A:B,2,FALSE)</f>
        <v>1621. Recogida de residuos</v>
      </c>
      <c r="W3763" s="57" t="str">
        <f>MID(Tabla1[[#This Row],[Aplicación]],14,2)</f>
        <v>22</v>
      </c>
      <c r="X3763" s="57" t="str">
        <f>MID(Tabla1[[#This Row],[Aplicación]],14,6)</f>
        <v>22199</v>
      </c>
    </row>
    <row r="3764" spans="1:24" x14ac:dyDescent="0.25">
      <c r="A3764" s="60">
        <v>220240026150</v>
      </c>
      <c r="B3764" s="43" t="s">
        <v>702</v>
      </c>
      <c r="C3764" s="61">
        <v>45463</v>
      </c>
      <c r="D3764" s="60">
        <v>22024000456</v>
      </c>
      <c r="E3764" s="43" t="s">
        <v>1426</v>
      </c>
      <c r="F3764" s="62">
        <v>275.23</v>
      </c>
      <c r="G3764" s="43" t="s">
        <v>776</v>
      </c>
      <c r="H3764" s="43" t="s">
        <v>3125</v>
      </c>
      <c r="I3764" s="69" t="s">
        <v>2934</v>
      </c>
      <c r="J3764" s="43" t="s">
        <v>398</v>
      </c>
      <c r="K3764" s="43" t="s">
        <v>398</v>
      </c>
      <c r="L3764" s="43" t="s">
        <v>413</v>
      </c>
      <c r="M3764" s="43" t="s">
        <v>395</v>
      </c>
      <c r="N3764" s="43" t="s">
        <v>396</v>
      </c>
      <c r="O3764" s="68" t="s">
        <v>325</v>
      </c>
      <c r="P3764" s="68" t="s">
        <v>2931</v>
      </c>
      <c r="Q3764" s="57" t="s">
        <v>2932</v>
      </c>
      <c r="R3764" s="35" t="s">
        <v>265</v>
      </c>
      <c r="S3764" s="57" t="str">
        <f>MID(Tabla1[[#This Row],[Aplicación]],6,2)</f>
        <v>11</v>
      </c>
      <c r="T3764" s="54" t="str">
        <f>VLOOKUP(Tabla1[[#This Row],[AREA]],Hoja1!A:B,2,FALSE)</f>
        <v>11. Salud pública y seguridad ciudadana</v>
      </c>
      <c r="U3764" s="57" t="str">
        <f>MID(Tabla1[[#This Row],[Aplicación]],9,4)</f>
        <v>1621</v>
      </c>
      <c r="V3764" s="54" t="str">
        <f>VLOOKUP(Tabla1[[#This Row],[PROGRAMA]],Hoja1!A:B,2,FALSE)</f>
        <v>1621. Recogida de residuos</v>
      </c>
      <c r="W3764" s="57" t="str">
        <f>MID(Tabla1[[#This Row],[Aplicación]],14,2)</f>
        <v>22</v>
      </c>
      <c r="X3764" s="57" t="str">
        <f>MID(Tabla1[[#This Row],[Aplicación]],14,6)</f>
        <v>22199</v>
      </c>
    </row>
    <row r="3765" spans="1:24" x14ac:dyDescent="0.25">
      <c r="A3765" s="60">
        <v>220240024270</v>
      </c>
      <c r="B3765" s="43" t="s">
        <v>702</v>
      </c>
      <c r="C3765" s="61">
        <v>45461</v>
      </c>
      <c r="D3765" s="60">
        <v>22024000456</v>
      </c>
      <c r="E3765" s="43" t="s">
        <v>1426</v>
      </c>
      <c r="F3765" s="62">
        <v>25.91</v>
      </c>
      <c r="G3765" s="43" t="s">
        <v>764</v>
      </c>
      <c r="H3765" s="43" t="s">
        <v>3194</v>
      </c>
      <c r="I3765" s="69" t="s">
        <v>2934</v>
      </c>
      <c r="J3765" s="43" t="s">
        <v>398</v>
      </c>
      <c r="K3765" s="43" t="s">
        <v>398</v>
      </c>
      <c r="L3765" s="43" t="s">
        <v>413</v>
      </c>
      <c r="M3765" s="43" t="s">
        <v>395</v>
      </c>
      <c r="N3765" s="43" t="s">
        <v>396</v>
      </c>
      <c r="O3765" s="68" t="s">
        <v>325</v>
      </c>
      <c r="P3765" s="68" t="s">
        <v>2931</v>
      </c>
      <c r="Q3765" s="57" t="s">
        <v>2932</v>
      </c>
      <c r="R3765" s="35" t="s">
        <v>265</v>
      </c>
      <c r="S3765" s="57" t="str">
        <f>MID(Tabla1[[#This Row],[Aplicación]],6,2)</f>
        <v>11</v>
      </c>
      <c r="T3765" s="54" t="str">
        <f>VLOOKUP(Tabla1[[#This Row],[AREA]],Hoja1!A:B,2,FALSE)</f>
        <v>11. Salud pública y seguridad ciudadana</v>
      </c>
      <c r="U3765" s="57" t="str">
        <f>MID(Tabla1[[#This Row],[Aplicación]],9,4)</f>
        <v>1621</v>
      </c>
      <c r="V3765" s="54" t="str">
        <f>VLOOKUP(Tabla1[[#This Row],[PROGRAMA]],Hoja1!A:B,2,FALSE)</f>
        <v>1621. Recogida de residuos</v>
      </c>
      <c r="W3765" s="57" t="str">
        <f>MID(Tabla1[[#This Row],[Aplicación]],14,2)</f>
        <v>22</v>
      </c>
      <c r="X3765" s="57" t="str">
        <f>MID(Tabla1[[#This Row],[Aplicación]],14,6)</f>
        <v>22199</v>
      </c>
    </row>
    <row r="3766" spans="1:24" x14ac:dyDescent="0.25">
      <c r="A3766" s="60">
        <v>220240024264</v>
      </c>
      <c r="B3766" s="43" t="s">
        <v>702</v>
      </c>
      <c r="C3766" s="61">
        <v>45461</v>
      </c>
      <c r="D3766" s="60">
        <v>22024000456</v>
      </c>
      <c r="E3766" s="43" t="s">
        <v>1426</v>
      </c>
      <c r="F3766" s="62">
        <v>23.5</v>
      </c>
      <c r="G3766" s="43" t="s">
        <v>815</v>
      </c>
      <c r="H3766" s="43" t="s">
        <v>3260</v>
      </c>
      <c r="I3766" s="69" t="s">
        <v>2934</v>
      </c>
      <c r="J3766" s="43" t="s">
        <v>398</v>
      </c>
      <c r="K3766" s="43" t="s">
        <v>398</v>
      </c>
      <c r="L3766" s="43" t="s">
        <v>413</v>
      </c>
      <c r="M3766" s="43" t="s">
        <v>395</v>
      </c>
      <c r="N3766" s="43" t="s">
        <v>396</v>
      </c>
      <c r="O3766" s="68" t="s">
        <v>325</v>
      </c>
      <c r="P3766" s="68" t="s">
        <v>2931</v>
      </c>
      <c r="Q3766" s="57" t="s">
        <v>2932</v>
      </c>
      <c r="R3766" s="35" t="s">
        <v>265</v>
      </c>
      <c r="S3766" s="57" t="str">
        <f>MID(Tabla1[[#This Row],[Aplicación]],6,2)</f>
        <v>11</v>
      </c>
      <c r="T3766" s="54" t="str">
        <f>VLOOKUP(Tabla1[[#This Row],[AREA]],Hoja1!A:B,2,FALSE)</f>
        <v>11. Salud pública y seguridad ciudadana</v>
      </c>
      <c r="U3766" s="57" t="str">
        <f>MID(Tabla1[[#This Row],[Aplicación]],9,4)</f>
        <v>1621</v>
      </c>
      <c r="V3766" s="54" t="str">
        <f>VLOOKUP(Tabla1[[#This Row],[PROGRAMA]],Hoja1!A:B,2,FALSE)</f>
        <v>1621. Recogida de residuos</v>
      </c>
      <c r="W3766" s="57" t="str">
        <f>MID(Tabla1[[#This Row],[Aplicación]],14,2)</f>
        <v>22</v>
      </c>
      <c r="X3766" s="57" t="str">
        <f>MID(Tabla1[[#This Row],[Aplicación]],14,6)</f>
        <v>22199</v>
      </c>
    </row>
    <row r="3767" spans="1:24" x14ac:dyDescent="0.25">
      <c r="A3767" s="60">
        <v>220240024353</v>
      </c>
      <c r="B3767" s="43" t="s">
        <v>702</v>
      </c>
      <c r="C3767" s="61">
        <v>45461</v>
      </c>
      <c r="D3767" s="60">
        <v>22024000456</v>
      </c>
      <c r="E3767" s="43" t="s">
        <v>1426</v>
      </c>
      <c r="F3767" s="62">
        <v>38.049999999999997</v>
      </c>
      <c r="G3767" s="43" t="s">
        <v>1008</v>
      </c>
      <c r="H3767" s="43" t="s">
        <v>3263</v>
      </c>
      <c r="I3767" s="69" t="s">
        <v>2934</v>
      </c>
      <c r="J3767" s="43" t="s">
        <v>398</v>
      </c>
      <c r="K3767" s="43" t="s">
        <v>398</v>
      </c>
      <c r="L3767" s="43" t="s">
        <v>413</v>
      </c>
      <c r="M3767" s="43" t="s">
        <v>395</v>
      </c>
      <c r="N3767" s="43" t="s">
        <v>396</v>
      </c>
      <c r="O3767" s="68" t="s">
        <v>325</v>
      </c>
      <c r="P3767" s="68" t="s">
        <v>2931</v>
      </c>
      <c r="Q3767" s="57" t="s">
        <v>2932</v>
      </c>
      <c r="R3767" s="35" t="s">
        <v>265</v>
      </c>
      <c r="S3767" s="57" t="str">
        <f>MID(Tabla1[[#This Row],[Aplicación]],6,2)</f>
        <v>11</v>
      </c>
      <c r="T3767" s="54" t="str">
        <f>VLOOKUP(Tabla1[[#This Row],[AREA]],Hoja1!A:B,2,FALSE)</f>
        <v>11. Salud pública y seguridad ciudadana</v>
      </c>
      <c r="U3767" s="57" t="str">
        <f>MID(Tabla1[[#This Row],[Aplicación]],9,4)</f>
        <v>1621</v>
      </c>
      <c r="V3767" s="54" t="str">
        <f>VLOOKUP(Tabla1[[#This Row],[PROGRAMA]],Hoja1!A:B,2,FALSE)</f>
        <v>1621. Recogida de residuos</v>
      </c>
      <c r="W3767" s="57" t="str">
        <f>MID(Tabla1[[#This Row],[Aplicación]],14,2)</f>
        <v>22</v>
      </c>
      <c r="X3767" s="57" t="str">
        <f>MID(Tabla1[[#This Row],[Aplicación]],14,6)</f>
        <v>22199</v>
      </c>
    </row>
    <row r="3768" spans="1:24" x14ac:dyDescent="0.25">
      <c r="A3768" s="60">
        <v>220240024367</v>
      </c>
      <c r="B3768" s="43" t="s">
        <v>702</v>
      </c>
      <c r="C3768" s="61">
        <v>45461</v>
      </c>
      <c r="D3768" s="60">
        <v>22024000456</v>
      </c>
      <c r="E3768" s="43" t="s">
        <v>1426</v>
      </c>
      <c r="F3768" s="62">
        <v>2353.84</v>
      </c>
      <c r="G3768" s="43" t="s">
        <v>84</v>
      </c>
      <c r="H3768" s="43" t="s">
        <v>3273</v>
      </c>
      <c r="I3768" s="69" t="s">
        <v>2934</v>
      </c>
      <c r="J3768" s="43" t="s">
        <v>398</v>
      </c>
      <c r="K3768" s="43" t="s">
        <v>398</v>
      </c>
      <c r="L3768" s="43" t="s">
        <v>413</v>
      </c>
      <c r="M3768" s="43" t="s">
        <v>395</v>
      </c>
      <c r="N3768" s="43" t="s">
        <v>396</v>
      </c>
      <c r="O3768" s="68" t="s">
        <v>325</v>
      </c>
      <c r="P3768" s="68" t="s">
        <v>2931</v>
      </c>
      <c r="Q3768" s="57" t="s">
        <v>2932</v>
      </c>
      <c r="R3768" s="35" t="s">
        <v>265</v>
      </c>
      <c r="S3768" s="57" t="str">
        <f>MID(Tabla1[[#This Row],[Aplicación]],6,2)</f>
        <v>11</v>
      </c>
      <c r="T3768" s="54" t="str">
        <f>VLOOKUP(Tabla1[[#This Row],[AREA]],Hoja1!A:B,2,FALSE)</f>
        <v>11. Salud pública y seguridad ciudadana</v>
      </c>
      <c r="U3768" s="57" t="str">
        <f>MID(Tabla1[[#This Row],[Aplicación]],9,4)</f>
        <v>1621</v>
      </c>
      <c r="V3768" s="54" t="str">
        <f>VLOOKUP(Tabla1[[#This Row],[PROGRAMA]],Hoja1!A:B,2,FALSE)</f>
        <v>1621. Recogida de residuos</v>
      </c>
      <c r="W3768" s="57" t="str">
        <f>MID(Tabla1[[#This Row],[Aplicación]],14,2)</f>
        <v>22</v>
      </c>
      <c r="X3768" s="57" t="str">
        <f>MID(Tabla1[[#This Row],[Aplicación]],14,6)</f>
        <v>22199</v>
      </c>
    </row>
    <row r="3769" spans="1:24" x14ac:dyDescent="0.25">
      <c r="A3769" s="60">
        <v>220240023789</v>
      </c>
      <c r="B3769" s="43" t="s">
        <v>702</v>
      </c>
      <c r="C3769" s="61">
        <v>45456</v>
      </c>
      <c r="D3769" s="60">
        <v>22024000456</v>
      </c>
      <c r="E3769" s="43" t="s">
        <v>1426</v>
      </c>
      <c r="F3769" s="62">
        <v>67.400000000000006</v>
      </c>
      <c r="G3769" s="43" t="s">
        <v>815</v>
      </c>
      <c r="H3769" s="43" t="s">
        <v>3306</v>
      </c>
      <c r="I3769" s="69" t="s">
        <v>2934</v>
      </c>
      <c r="J3769" s="43" t="s">
        <v>398</v>
      </c>
      <c r="K3769" s="43" t="s">
        <v>398</v>
      </c>
      <c r="L3769" s="43" t="s">
        <v>413</v>
      </c>
      <c r="M3769" s="43" t="s">
        <v>395</v>
      </c>
      <c r="N3769" s="43" t="s">
        <v>396</v>
      </c>
      <c r="O3769" s="68" t="s">
        <v>325</v>
      </c>
      <c r="P3769" s="68" t="s">
        <v>2931</v>
      </c>
      <c r="Q3769" s="57" t="s">
        <v>2932</v>
      </c>
      <c r="R3769" s="35" t="s">
        <v>265</v>
      </c>
      <c r="S3769" s="57" t="str">
        <f>MID(Tabla1[[#This Row],[Aplicación]],6,2)</f>
        <v>11</v>
      </c>
      <c r="T3769" s="54" t="str">
        <f>VLOOKUP(Tabla1[[#This Row],[AREA]],Hoja1!A:B,2,FALSE)</f>
        <v>11. Salud pública y seguridad ciudadana</v>
      </c>
      <c r="U3769" s="57" t="str">
        <f>MID(Tabla1[[#This Row],[Aplicación]],9,4)</f>
        <v>1621</v>
      </c>
      <c r="V3769" s="54" t="str">
        <f>VLOOKUP(Tabla1[[#This Row],[PROGRAMA]],Hoja1!A:B,2,FALSE)</f>
        <v>1621. Recogida de residuos</v>
      </c>
      <c r="W3769" s="57" t="str">
        <f>MID(Tabla1[[#This Row],[Aplicación]],14,2)</f>
        <v>22</v>
      </c>
      <c r="X3769" s="57" t="str">
        <f>MID(Tabla1[[#This Row],[Aplicación]],14,6)</f>
        <v>22199</v>
      </c>
    </row>
    <row r="3770" spans="1:24" x14ac:dyDescent="0.25">
      <c r="A3770" s="60">
        <v>220240023789</v>
      </c>
      <c r="B3770" s="43" t="s">
        <v>702</v>
      </c>
      <c r="C3770" s="61">
        <v>45456</v>
      </c>
      <c r="D3770" s="60">
        <v>22024000456</v>
      </c>
      <c r="E3770" s="43" t="s">
        <v>1426</v>
      </c>
      <c r="F3770" s="62">
        <v>81.819999999999993</v>
      </c>
      <c r="G3770" s="43" t="s">
        <v>815</v>
      </c>
      <c r="H3770" s="43" t="s">
        <v>3306</v>
      </c>
      <c r="I3770" s="69" t="s">
        <v>2934</v>
      </c>
      <c r="J3770" s="43" t="s">
        <v>398</v>
      </c>
      <c r="K3770" s="43" t="s">
        <v>398</v>
      </c>
      <c r="L3770" s="43" t="s">
        <v>413</v>
      </c>
      <c r="M3770" s="43" t="s">
        <v>395</v>
      </c>
      <c r="N3770" s="43" t="s">
        <v>396</v>
      </c>
      <c r="O3770" s="68" t="s">
        <v>325</v>
      </c>
      <c r="P3770" s="68" t="s">
        <v>2931</v>
      </c>
      <c r="Q3770" s="57" t="s">
        <v>2932</v>
      </c>
      <c r="R3770" s="35" t="s">
        <v>265</v>
      </c>
      <c r="S3770" s="57" t="str">
        <f>MID(Tabla1[[#This Row],[Aplicación]],6,2)</f>
        <v>11</v>
      </c>
      <c r="T3770" s="54" t="str">
        <f>VLOOKUP(Tabla1[[#This Row],[AREA]],Hoja1!A:B,2,FALSE)</f>
        <v>11. Salud pública y seguridad ciudadana</v>
      </c>
      <c r="U3770" s="57" t="str">
        <f>MID(Tabla1[[#This Row],[Aplicación]],9,4)</f>
        <v>1621</v>
      </c>
      <c r="V3770" s="54" t="str">
        <f>VLOOKUP(Tabla1[[#This Row],[PROGRAMA]],Hoja1!A:B,2,FALSE)</f>
        <v>1621. Recogida de residuos</v>
      </c>
      <c r="W3770" s="57" t="str">
        <f>MID(Tabla1[[#This Row],[Aplicación]],14,2)</f>
        <v>22</v>
      </c>
      <c r="X3770" s="57" t="str">
        <f>MID(Tabla1[[#This Row],[Aplicación]],14,6)</f>
        <v>22199</v>
      </c>
    </row>
    <row r="3771" spans="1:24" x14ac:dyDescent="0.25">
      <c r="A3771" s="60">
        <v>220240023794</v>
      </c>
      <c r="B3771" s="43" t="s">
        <v>702</v>
      </c>
      <c r="C3771" s="61">
        <v>45456</v>
      </c>
      <c r="D3771" s="60">
        <v>22024000456</v>
      </c>
      <c r="E3771" s="43" t="s">
        <v>1426</v>
      </c>
      <c r="F3771" s="62">
        <v>165.02</v>
      </c>
      <c r="G3771" s="43" t="s">
        <v>776</v>
      </c>
      <c r="H3771" s="43" t="s">
        <v>3314</v>
      </c>
      <c r="I3771" s="69" t="s">
        <v>2934</v>
      </c>
      <c r="J3771" s="43" t="s">
        <v>398</v>
      </c>
      <c r="K3771" s="43" t="s">
        <v>398</v>
      </c>
      <c r="L3771" s="43" t="s">
        <v>413</v>
      </c>
      <c r="M3771" s="43" t="s">
        <v>395</v>
      </c>
      <c r="N3771" s="43" t="s">
        <v>396</v>
      </c>
      <c r="O3771" s="68" t="s">
        <v>325</v>
      </c>
      <c r="P3771" s="68" t="s">
        <v>2931</v>
      </c>
      <c r="Q3771" s="57" t="s">
        <v>2932</v>
      </c>
      <c r="R3771" s="35" t="s">
        <v>265</v>
      </c>
      <c r="S3771" s="57" t="str">
        <f>MID(Tabla1[[#This Row],[Aplicación]],6,2)</f>
        <v>11</v>
      </c>
      <c r="T3771" s="54" t="str">
        <f>VLOOKUP(Tabla1[[#This Row],[AREA]],Hoja1!A:B,2,FALSE)</f>
        <v>11. Salud pública y seguridad ciudadana</v>
      </c>
      <c r="U3771" s="57" t="str">
        <f>MID(Tabla1[[#This Row],[Aplicación]],9,4)</f>
        <v>1621</v>
      </c>
      <c r="V3771" s="54" t="str">
        <f>VLOOKUP(Tabla1[[#This Row],[PROGRAMA]],Hoja1!A:B,2,FALSE)</f>
        <v>1621. Recogida de residuos</v>
      </c>
      <c r="W3771" s="57" t="str">
        <f>MID(Tabla1[[#This Row],[Aplicación]],14,2)</f>
        <v>22</v>
      </c>
      <c r="X3771" s="57" t="str">
        <f>MID(Tabla1[[#This Row],[Aplicación]],14,6)</f>
        <v>22199</v>
      </c>
    </row>
    <row r="3772" spans="1:24" x14ac:dyDescent="0.25">
      <c r="A3772" s="60">
        <v>220240023824</v>
      </c>
      <c r="B3772" s="43" t="s">
        <v>702</v>
      </c>
      <c r="C3772" s="61">
        <v>45456</v>
      </c>
      <c r="D3772" s="60">
        <v>22024000456</v>
      </c>
      <c r="E3772" s="43" t="s">
        <v>1426</v>
      </c>
      <c r="F3772" s="62">
        <v>475.89</v>
      </c>
      <c r="G3772" s="43" t="s">
        <v>40</v>
      </c>
      <c r="H3772" s="43" t="s">
        <v>3325</v>
      </c>
      <c r="I3772" s="69" t="s">
        <v>2934</v>
      </c>
      <c r="J3772" s="43" t="s">
        <v>398</v>
      </c>
      <c r="K3772" s="43" t="s">
        <v>398</v>
      </c>
      <c r="L3772" s="43" t="s">
        <v>413</v>
      </c>
      <c r="M3772" s="43" t="s">
        <v>395</v>
      </c>
      <c r="N3772" s="43" t="s">
        <v>396</v>
      </c>
      <c r="O3772" s="68" t="s">
        <v>325</v>
      </c>
      <c r="P3772" s="68" t="s">
        <v>2931</v>
      </c>
      <c r="Q3772" s="57" t="s">
        <v>2932</v>
      </c>
      <c r="R3772" s="35" t="s">
        <v>265</v>
      </c>
      <c r="S3772" s="57" t="str">
        <f>MID(Tabla1[[#This Row],[Aplicación]],6,2)</f>
        <v>11</v>
      </c>
      <c r="T3772" s="54" t="str">
        <f>VLOOKUP(Tabla1[[#This Row],[AREA]],Hoja1!A:B,2,FALSE)</f>
        <v>11. Salud pública y seguridad ciudadana</v>
      </c>
      <c r="U3772" s="57" t="str">
        <f>MID(Tabla1[[#This Row],[Aplicación]],9,4)</f>
        <v>1621</v>
      </c>
      <c r="V3772" s="54" t="str">
        <f>VLOOKUP(Tabla1[[#This Row],[PROGRAMA]],Hoja1!A:B,2,FALSE)</f>
        <v>1621. Recogida de residuos</v>
      </c>
      <c r="W3772" s="57" t="str">
        <f>MID(Tabla1[[#This Row],[Aplicación]],14,2)</f>
        <v>22</v>
      </c>
      <c r="X3772" s="57" t="str">
        <f>MID(Tabla1[[#This Row],[Aplicación]],14,6)</f>
        <v>22199</v>
      </c>
    </row>
    <row r="3773" spans="1:24" x14ac:dyDescent="0.25">
      <c r="A3773" s="60">
        <v>220240023802</v>
      </c>
      <c r="B3773" s="43" t="s">
        <v>702</v>
      </c>
      <c r="C3773" s="61">
        <v>45456</v>
      </c>
      <c r="D3773" s="60">
        <v>22024000456</v>
      </c>
      <c r="E3773" s="43" t="s">
        <v>1426</v>
      </c>
      <c r="F3773" s="62">
        <v>915.37</v>
      </c>
      <c r="G3773" s="43" t="s">
        <v>776</v>
      </c>
      <c r="H3773" s="43" t="s">
        <v>3329</v>
      </c>
      <c r="I3773" s="69" t="s">
        <v>2934</v>
      </c>
      <c r="J3773" s="43" t="s">
        <v>398</v>
      </c>
      <c r="K3773" s="43" t="s">
        <v>398</v>
      </c>
      <c r="L3773" s="43" t="s">
        <v>413</v>
      </c>
      <c r="M3773" s="43" t="s">
        <v>395</v>
      </c>
      <c r="N3773" s="43" t="s">
        <v>396</v>
      </c>
      <c r="O3773" s="68" t="s">
        <v>325</v>
      </c>
      <c r="P3773" s="68" t="s">
        <v>2931</v>
      </c>
      <c r="Q3773" s="57" t="s">
        <v>2932</v>
      </c>
      <c r="R3773" s="35" t="s">
        <v>265</v>
      </c>
      <c r="S3773" s="57" t="str">
        <f>MID(Tabla1[[#This Row],[Aplicación]],6,2)</f>
        <v>11</v>
      </c>
      <c r="T3773" s="54" t="str">
        <f>VLOOKUP(Tabla1[[#This Row],[AREA]],Hoja1!A:B,2,FALSE)</f>
        <v>11. Salud pública y seguridad ciudadana</v>
      </c>
      <c r="U3773" s="57" t="str">
        <f>MID(Tabla1[[#This Row],[Aplicación]],9,4)</f>
        <v>1621</v>
      </c>
      <c r="V3773" s="54" t="str">
        <f>VLOOKUP(Tabla1[[#This Row],[PROGRAMA]],Hoja1!A:B,2,FALSE)</f>
        <v>1621. Recogida de residuos</v>
      </c>
      <c r="W3773" s="57" t="str">
        <f>MID(Tabla1[[#This Row],[Aplicación]],14,2)</f>
        <v>22</v>
      </c>
      <c r="X3773" s="57" t="str">
        <f>MID(Tabla1[[#This Row],[Aplicación]],14,6)</f>
        <v>22199</v>
      </c>
    </row>
    <row r="3774" spans="1:24" x14ac:dyDescent="0.25">
      <c r="A3774" s="60">
        <v>220240023820</v>
      </c>
      <c r="B3774" s="43" t="s">
        <v>702</v>
      </c>
      <c r="C3774" s="61">
        <v>45456</v>
      </c>
      <c r="D3774" s="60">
        <v>22024000456</v>
      </c>
      <c r="E3774" s="43" t="s">
        <v>1426</v>
      </c>
      <c r="F3774" s="62">
        <v>990.19</v>
      </c>
      <c r="G3774" s="43" t="s">
        <v>81</v>
      </c>
      <c r="H3774" s="43" t="s">
        <v>3330</v>
      </c>
      <c r="I3774" s="69" t="s">
        <v>2934</v>
      </c>
      <c r="J3774" s="43" t="s">
        <v>398</v>
      </c>
      <c r="K3774" s="43" t="s">
        <v>398</v>
      </c>
      <c r="L3774" s="43" t="s">
        <v>413</v>
      </c>
      <c r="M3774" s="43" t="s">
        <v>395</v>
      </c>
      <c r="N3774" s="43" t="s">
        <v>396</v>
      </c>
      <c r="O3774" s="68" t="s">
        <v>325</v>
      </c>
      <c r="P3774" s="68" t="s">
        <v>2931</v>
      </c>
      <c r="Q3774" s="57" t="s">
        <v>2932</v>
      </c>
      <c r="R3774" s="35" t="s">
        <v>265</v>
      </c>
      <c r="S3774" s="57" t="str">
        <f>MID(Tabla1[[#This Row],[Aplicación]],6,2)</f>
        <v>11</v>
      </c>
      <c r="T3774" s="54" t="str">
        <f>VLOOKUP(Tabla1[[#This Row],[AREA]],Hoja1!A:B,2,FALSE)</f>
        <v>11. Salud pública y seguridad ciudadana</v>
      </c>
      <c r="U3774" s="57" t="str">
        <f>MID(Tabla1[[#This Row],[Aplicación]],9,4)</f>
        <v>1621</v>
      </c>
      <c r="V3774" s="54" t="str">
        <f>VLOOKUP(Tabla1[[#This Row],[PROGRAMA]],Hoja1!A:B,2,FALSE)</f>
        <v>1621. Recogida de residuos</v>
      </c>
      <c r="W3774" s="57" t="str">
        <f>MID(Tabla1[[#This Row],[Aplicación]],14,2)</f>
        <v>22</v>
      </c>
      <c r="X3774" s="57" t="str">
        <f>MID(Tabla1[[#This Row],[Aplicación]],14,6)</f>
        <v>22199</v>
      </c>
    </row>
    <row r="3775" spans="1:24" x14ac:dyDescent="0.25">
      <c r="A3775" s="60">
        <v>220240023817</v>
      </c>
      <c r="B3775" s="43" t="s">
        <v>702</v>
      </c>
      <c r="C3775" s="61">
        <v>45456</v>
      </c>
      <c r="D3775" s="60">
        <v>22024000456</v>
      </c>
      <c r="E3775" s="43" t="s">
        <v>1426</v>
      </c>
      <c r="F3775" s="62">
        <v>1245.55</v>
      </c>
      <c r="G3775" s="43" t="s">
        <v>834</v>
      </c>
      <c r="H3775" s="43" t="s">
        <v>3331</v>
      </c>
      <c r="I3775" s="69" t="s">
        <v>2934</v>
      </c>
      <c r="J3775" s="43" t="s">
        <v>398</v>
      </c>
      <c r="K3775" s="43" t="s">
        <v>398</v>
      </c>
      <c r="L3775" s="43" t="s">
        <v>413</v>
      </c>
      <c r="M3775" s="43" t="s">
        <v>395</v>
      </c>
      <c r="N3775" s="43" t="s">
        <v>396</v>
      </c>
      <c r="O3775" s="68" t="s">
        <v>325</v>
      </c>
      <c r="P3775" s="68" t="s">
        <v>2931</v>
      </c>
      <c r="Q3775" s="57" t="s">
        <v>2932</v>
      </c>
      <c r="R3775" s="35" t="s">
        <v>265</v>
      </c>
      <c r="S3775" s="57" t="str">
        <f>MID(Tabla1[[#This Row],[Aplicación]],6,2)</f>
        <v>11</v>
      </c>
      <c r="T3775" s="54" t="str">
        <f>VLOOKUP(Tabla1[[#This Row],[AREA]],Hoja1!A:B,2,FALSE)</f>
        <v>11. Salud pública y seguridad ciudadana</v>
      </c>
      <c r="U3775" s="57" t="str">
        <f>MID(Tabla1[[#This Row],[Aplicación]],9,4)</f>
        <v>1621</v>
      </c>
      <c r="V3775" s="54" t="str">
        <f>VLOOKUP(Tabla1[[#This Row],[PROGRAMA]],Hoja1!A:B,2,FALSE)</f>
        <v>1621. Recogida de residuos</v>
      </c>
      <c r="W3775" s="57" t="str">
        <f>MID(Tabla1[[#This Row],[Aplicación]],14,2)</f>
        <v>22</v>
      </c>
      <c r="X3775" s="57" t="str">
        <f>MID(Tabla1[[#This Row],[Aplicación]],14,6)</f>
        <v>22199</v>
      </c>
    </row>
    <row r="3776" spans="1:24" x14ac:dyDescent="0.25">
      <c r="A3776" s="60">
        <v>220240023833</v>
      </c>
      <c r="B3776" s="43" t="s">
        <v>702</v>
      </c>
      <c r="C3776" s="61">
        <v>45456</v>
      </c>
      <c r="D3776" s="60">
        <v>22024000456</v>
      </c>
      <c r="E3776" s="43" t="s">
        <v>1426</v>
      </c>
      <c r="F3776" s="62">
        <v>1993.62</v>
      </c>
      <c r="G3776" s="43" t="s">
        <v>84</v>
      </c>
      <c r="H3776" s="43" t="s">
        <v>3332</v>
      </c>
      <c r="I3776" s="69" t="s">
        <v>2934</v>
      </c>
      <c r="J3776" s="43" t="s">
        <v>398</v>
      </c>
      <c r="K3776" s="43" t="s">
        <v>398</v>
      </c>
      <c r="L3776" s="43" t="s">
        <v>413</v>
      </c>
      <c r="M3776" s="43" t="s">
        <v>395</v>
      </c>
      <c r="N3776" s="43" t="s">
        <v>396</v>
      </c>
      <c r="O3776" s="68" t="s">
        <v>325</v>
      </c>
      <c r="P3776" s="68" t="s">
        <v>2931</v>
      </c>
      <c r="Q3776" s="57" t="s">
        <v>2932</v>
      </c>
      <c r="R3776" s="35" t="s">
        <v>265</v>
      </c>
      <c r="S3776" s="57" t="str">
        <f>MID(Tabla1[[#This Row],[Aplicación]],6,2)</f>
        <v>11</v>
      </c>
      <c r="T3776" s="54" t="str">
        <f>VLOOKUP(Tabla1[[#This Row],[AREA]],Hoja1!A:B,2,FALSE)</f>
        <v>11. Salud pública y seguridad ciudadana</v>
      </c>
      <c r="U3776" s="57" t="str">
        <f>MID(Tabla1[[#This Row],[Aplicación]],9,4)</f>
        <v>1621</v>
      </c>
      <c r="V3776" s="54" t="str">
        <f>VLOOKUP(Tabla1[[#This Row],[PROGRAMA]],Hoja1!A:B,2,FALSE)</f>
        <v>1621. Recogida de residuos</v>
      </c>
      <c r="W3776" s="57" t="str">
        <f>MID(Tabla1[[#This Row],[Aplicación]],14,2)</f>
        <v>22</v>
      </c>
      <c r="X3776" s="57" t="str">
        <f>MID(Tabla1[[#This Row],[Aplicación]],14,6)</f>
        <v>22199</v>
      </c>
    </row>
    <row r="3777" spans="1:24" x14ac:dyDescent="0.25">
      <c r="A3777" s="60">
        <v>220240023833</v>
      </c>
      <c r="B3777" s="43" t="s">
        <v>702</v>
      </c>
      <c r="C3777" s="61">
        <v>45456</v>
      </c>
      <c r="D3777" s="60">
        <v>22024000456</v>
      </c>
      <c r="E3777" s="43" t="s">
        <v>1426</v>
      </c>
      <c r="F3777" s="62">
        <v>1993.62</v>
      </c>
      <c r="G3777" s="43" t="s">
        <v>84</v>
      </c>
      <c r="H3777" s="43" t="s">
        <v>3332</v>
      </c>
      <c r="I3777" s="69" t="s">
        <v>2934</v>
      </c>
      <c r="J3777" s="43" t="s">
        <v>398</v>
      </c>
      <c r="K3777" s="43" t="s">
        <v>398</v>
      </c>
      <c r="L3777" s="43" t="s">
        <v>413</v>
      </c>
      <c r="M3777" s="43" t="s">
        <v>395</v>
      </c>
      <c r="N3777" s="43" t="s">
        <v>396</v>
      </c>
      <c r="O3777" s="68" t="s">
        <v>325</v>
      </c>
      <c r="P3777" s="68" t="s">
        <v>2931</v>
      </c>
      <c r="Q3777" s="57" t="s">
        <v>2932</v>
      </c>
      <c r="R3777" s="35" t="s">
        <v>265</v>
      </c>
      <c r="S3777" s="57" t="str">
        <f>MID(Tabla1[[#This Row],[Aplicación]],6,2)</f>
        <v>11</v>
      </c>
      <c r="T3777" s="54" t="str">
        <f>VLOOKUP(Tabla1[[#This Row],[AREA]],Hoja1!A:B,2,FALSE)</f>
        <v>11. Salud pública y seguridad ciudadana</v>
      </c>
      <c r="U3777" s="57" t="str">
        <f>MID(Tabla1[[#This Row],[Aplicación]],9,4)</f>
        <v>1621</v>
      </c>
      <c r="V3777" s="54" t="str">
        <f>VLOOKUP(Tabla1[[#This Row],[PROGRAMA]],Hoja1!A:B,2,FALSE)</f>
        <v>1621. Recogida de residuos</v>
      </c>
      <c r="W3777" s="57" t="str">
        <f>MID(Tabla1[[#This Row],[Aplicación]],14,2)</f>
        <v>22</v>
      </c>
      <c r="X3777" s="57" t="str">
        <f>MID(Tabla1[[#This Row],[Aplicación]],14,6)</f>
        <v>22199</v>
      </c>
    </row>
    <row r="3778" spans="1:24" x14ac:dyDescent="0.25">
      <c r="A3778" s="60">
        <v>220240023817</v>
      </c>
      <c r="B3778" s="43" t="s">
        <v>702</v>
      </c>
      <c r="C3778" s="61">
        <v>45456</v>
      </c>
      <c r="D3778" s="60">
        <v>22024000456</v>
      </c>
      <c r="E3778" s="43" t="s">
        <v>1426</v>
      </c>
      <c r="F3778" s="62">
        <v>1245.55</v>
      </c>
      <c r="G3778" s="43" t="s">
        <v>834</v>
      </c>
      <c r="H3778" s="43" t="s">
        <v>3331</v>
      </c>
      <c r="I3778" s="69" t="s">
        <v>2934</v>
      </c>
      <c r="J3778" s="43" t="s">
        <v>398</v>
      </c>
      <c r="K3778" s="43" t="s">
        <v>398</v>
      </c>
      <c r="L3778" s="43" t="s">
        <v>413</v>
      </c>
      <c r="M3778" s="43" t="s">
        <v>395</v>
      </c>
      <c r="N3778" s="43" t="s">
        <v>396</v>
      </c>
      <c r="O3778" s="68" t="s">
        <v>325</v>
      </c>
      <c r="P3778" s="68" t="s">
        <v>2931</v>
      </c>
      <c r="Q3778" s="57" t="s">
        <v>2932</v>
      </c>
      <c r="R3778" s="35" t="s">
        <v>265</v>
      </c>
      <c r="S3778" s="57" t="str">
        <f>MID(Tabla1[[#This Row],[Aplicación]],6,2)</f>
        <v>11</v>
      </c>
      <c r="T3778" s="54" t="str">
        <f>VLOOKUP(Tabla1[[#This Row],[AREA]],Hoja1!A:B,2,FALSE)</f>
        <v>11. Salud pública y seguridad ciudadana</v>
      </c>
      <c r="U3778" s="57" t="str">
        <f>MID(Tabla1[[#This Row],[Aplicación]],9,4)</f>
        <v>1621</v>
      </c>
      <c r="V3778" s="54" t="str">
        <f>VLOOKUP(Tabla1[[#This Row],[PROGRAMA]],Hoja1!A:B,2,FALSE)</f>
        <v>1621. Recogida de residuos</v>
      </c>
      <c r="W3778" s="57" t="str">
        <f>MID(Tabla1[[#This Row],[Aplicación]],14,2)</f>
        <v>22</v>
      </c>
      <c r="X3778" s="57" t="str">
        <f>MID(Tabla1[[#This Row],[Aplicación]],14,6)</f>
        <v>22199</v>
      </c>
    </row>
    <row r="3779" spans="1:24" x14ac:dyDescent="0.25">
      <c r="A3779" s="60">
        <v>220240023820</v>
      </c>
      <c r="B3779" s="43" t="s">
        <v>702</v>
      </c>
      <c r="C3779" s="61">
        <v>45456</v>
      </c>
      <c r="D3779" s="60">
        <v>22024000456</v>
      </c>
      <c r="E3779" s="43" t="s">
        <v>1426</v>
      </c>
      <c r="F3779" s="62">
        <v>990.19</v>
      </c>
      <c r="G3779" s="43" t="s">
        <v>81</v>
      </c>
      <c r="H3779" s="43" t="s">
        <v>3330</v>
      </c>
      <c r="I3779" s="69" t="s">
        <v>2934</v>
      </c>
      <c r="J3779" s="43" t="s">
        <v>398</v>
      </c>
      <c r="K3779" s="43" t="s">
        <v>398</v>
      </c>
      <c r="L3779" s="43" t="s">
        <v>413</v>
      </c>
      <c r="M3779" s="43" t="s">
        <v>395</v>
      </c>
      <c r="N3779" s="43" t="s">
        <v>396</v>
      </c>
      <c r="O3779" s="68" t="s">
        <v>325</v>
      </c>
      <c r="P3779" s="68" t="s">
        <v>2931</v>
      </c>
      <c r="Q3779" s="57" t="s">
        <v>2932</v>
      </c>
      <c r="R3779" s="35" t="s">
        <v>265</v>
      </c>
      <c r="S3779" s="57" t="str">
        <f>MID(Tabla1[[#This Row],[Aplicación]],6,2)</f>
        <v>11</v>
      </c>
      <c r="T3779" s="54" t="str">
        <f>VLOOKUP(Tabla1[[#This Row],[AREA]],Hoja1!A:B,2,FALSE)</f>
        <v>11. Salud pública y seguridad ciudadana</v>
      </c>
      <c r="U3779" s="57" t="str">
        <f>MID(Tabla1[[#This Row],[Aplicación]],9,4)</f>
        <v>1621</v>
      </c>
      <c r="V3779" s="54" t="str">
        <f>VLOOKUP(Tabla1[[#This Row],[PROGRAMA]],Hoja1!A:B,2,FALSE)</f>
        <v>1621. Recogida de residuos</v>
      </c>
      <c r="W3779" s="57" t="str">
        <f>MID(Tabla1[[#This Row],[Aplicación]],14,2)</f>
        <v>22</v>
      </c>
      <c r="X3779" s="57" t="str">
        <f>MID(Tabla1[[#This Row],[Aplicación]],14,6)</f>
        <v>22199</v>
      </c>
    </row>
    <row r="3780" spans="1:24" x14ac:dyDescent="0.25">
      <c r="A3780" s="60">
        <v>220240023802</v>
      </c>
      <c r="B3780" s="43" t="s">
        <v>702</v>
      </c>
      <c r="C3780" s="61">
        <v>45456</v>
      </c>
      <c r="D3780" s="60">
        <v>22024000456</v>
      </c>
      <c r="E3780" s="43" t="s">
        <v>1426</v>
      </c>
      <c r="F3780" s="62">
        <v>915.37</v>
      </c>
      <c r="G3780" s="43" t="s">
        <v>776</v>
      </c>
      <c r="H3780" s="43" t="s">
        <v>3329</v>
      </c>
      <c r="I3780" s="69" t="s">
        <v>2934</v>
      </c>
      <c r="J3780" s="43" t="s">
        <v>398</v>
      </c>
      <c r="K3780" s="43" t="s">
        <v>398</v>
      </c>
      <c r="L3780" s="43" t="s">
        <v>413</v>
      </c>
      <c r="M3780" s="43" t="s">
        <v>395</v>
      </c>
      <c r="N3780" s="43" t="s">
        <v>396</v>
      </c>
      <c r="O3780" s="68" t="s">
        <v>325</v>
      </c>
      <c r="P3780" s="68" t="s">
        <v>2931</v>
      </c>
      <c r="Q3780" s="57" t="s">
        <v>2932</v>
      </c>
      <c r="R3780" s="35" t="s">
        <v>265</v>
      </c>
      <c r="S3780" s="57" t="str">
        <f>MID(Tabla1[[#This Row],[Aplicación]],6,2)</f>
        <v>11</v>
      </c>
      <c r="T3780" s="54" t="str">
        <f>VLOOKUP(Tabla1[[#This Row],[AREA]],Hoja1!A:B,2,FALSE)</f>
        <v>11. Salud pública y seguridad ciudadana</v>
      </c>
      <c r="U3780" s="57" t="str">
        <f>MID(Tabla1[[#This Row],[Aplicación]],9,4)</f>
        <v>1621</v>
      </c>
      <c r="V3780" s="54" t="str">
        <f>VLOOKUP(Tabla1[[#This Row],[PROGRAMA]],Hoja1!A:B,2,FALSE)</f>
        <v>1621. Recogida de residuos</v>
      </c>
      <c r="W3780" s="57" t="str">
        <f>MID(Tabla1[[#This Row],[Aplicación]],14,2)</f>
        <v>22</v>
      </c>
      <c r="X3780" s="57" t="str">
        <f>MID(Tabla1[[#This Row],[Aplicación]],14,6)</f>
        <v>22199</v>
      </c>
    </row>
    <row r="3781" spans="1:24" x14ac:dyDescent="0.25">
      <c r="A3781" s="60">
        <v>220240023824</v>
      </c>
      <c r="B3781" s="43" t="s">
        <v>702</v>
      </c>
      <c r="C3781" s="61">
        <v>45456</v>
      </c>
      <c r="D3781" s="60">
        <v>22024000456</v>
      </c>
      <c r="E3781" s="43" t="s">
        <v>1426</v>
      </c>
      <c r="F3781" s="62">
        <v>475.89</v>
      </c>
      <c r="G3781" s="43" t="s">
        <v>40</v>
      </c>
      <c r="H3781" s="43" t="s">
        <v>3325</v>
      </c>
      <c r="I3781" s="69" t="s">
        <v>2934</v>
      </c>
      <c r="J3781" s="43" t="s">
        <v>398</v>
      </c>
      <c r="K3781" s="43" t="s">
        <v>398</v>
      </c>
      <c r="L3781" s="43" t="s">
        <v>413</v>
      </c>
      <c r="M3781" s="43" t="s">
        <v>395</v>
      </c>
      <c r="N3781" s="43" t="s">
        <v>396</v>
      </c>
      <c r="O3781" s="68" t="s">
        <v>325</v>
      </c>
      <c r="P3781" s="68" t="s">
        <v>2931</v>
      </c>
      <c r="Q3781" s="57" t="s">
        <v>2932</v>
      </c>
      <c r="R3781" s="35" t="s">
        <v>265</v>
      </c>
      <c r="S3781" s="57" t="str">
        <f>MID(Tabla1[[#This Row],[Aplicación]],6,2)</f>
        <v>11</v>
      </c>
      <c r="T3781" s="54" t="str">
        <f>VLOOKUP(Tabla1[[#This Row],[AREA]],Hoja1!A:B,2,FALSE)</f>
        <v>11. Salud pública y seguridad ciudadana</v>
      </c>
      <c r="U3781" s="57" t="str">
        <f>MID(Tabla1[[#This Row],[Aplicación]],9,4)</f>
        <v>1621</v>
      </c>
      <c r="V3781" s="54" t="str">
        <f>VLOOKUP(Tabla1[[#This Row],[PROGRAMA]],Hoja1!A:B,2,FALSE)</f>
        <v>1621. Recogida de residuos</v>
      </c>
      <c r="W3781" s="57" t="str">
        <f>MID(Tabla1[[#This Row],[Aplicación]],14,2)</f>
        <v>22</v>
      </c>
      <c r="X3781" s="57" t="str">
        <f>MID(Tabla1[[#This Row],[Aplicación]],14,6)</f>
        <v>22199</v>
      </c>
    </row>
    <row r="3782" spans="1:24" x14ac:dyDescent="0.25">
      <c r="A3782" s="60">
        <v>220240023794</v>
      </c>
      <c r="B3782" s="43" t="s">
        <v>702</v>
      </c>
      <c r="C3782" s="61">
        <v>45456</v>
      </c>
      <c r="D3782" s="60">
        <v>22024000456</v>
      </c>
      <c r="E3782" s="43" t="s">
        <v>1426</v>
      </c>
      <c r="F3782" s="62">
        <v>165.02</v>
      </c>
      <c r="G3782" s="43" t="s">
        <v>776</v>
      </c>
      <c r="H3782" s="43" t="s">
        <v>3314</v>
      </c>
      <c r="I3782" s="69" t="s">
        <v>2934</v>
      </c>
      <c r="J3782" s="43" t="s">
        <v>398</v>
      </c>
      <c r="K3782" s="43" t="s">
        <v>398</v>
      </c>
      <c r="L3782" s="43" t="s">
        <v>413</v>
      </c>
      <c r="M3782" s="43" t="s">
        <v>395</v>
      </c>
      <c r="N3782" s="43" t="s">
        <v>396</v>
      </c>
      <c r="O3782" s="68" t="s">
        <v>325</v>
      </c>
      <c r="P3782" s="68" t="s">
        <v>2931</v>
      </c>
      <c r="Q3782" s="57" t="s">
        <v>2932</v>
      </c>
      <c r="R3782" s="35" t="s">
        <v>265</v>
      </c>
      <c r="S3782" s="57" t="str">
        <f>MID(Tabla1[[#This Row],[Aplicación]],6,2)</f>
        <v>11</v>
      </c>
      <c r="T3782" s="54" t="str">
        <f>VLOOKUP(Tabla1[[#This Row],[AREA]],Hoja1!A:B,2,FALSE)</f>
        <v>11. Salud pública y seguridad ciudadana</v>
      </c>
      <c r="U3782" s="57" t="str">
        <f>MID(Tabla1[[#This Row],[Aplicación]],9,4)</f>
        <v>1621</v>
      </c>
      <c r="V3782" s="54" t="str">
        <f>VLOOKUP(Tabla1[[#This Row],[PROGRAMA]],Hoja1!A:B,2,FALSE)</f>
        <v>1621. Recogida de residuos</v>
      </c>
      <c r="W3782" s="57" t="str">
        <f>MID(Tabla1[[#This Row],[Aplicación]],14,2)</f>
        <v>22</v>
      </c>
      <c r="X3782" s="57" t="str">
        <f>MID(Tabla1[[#This Row],[Aplicación]],14,6)</f>
        <v>22199</v>
      </c>
    </row>
    <row r="3783" spans="1:24" x14ac:dyDescent="0.25">
      <c r="A3783" s="60">
        <v>220240023789</v>
      </c>
      <c r="B3783" s="43" t="s">
        <v>702</v>
      </c>
      <c r="C3783" s="61">
        <v>45456</v>
      </c>
      <c r="D3783" s="60">
        <v>22024000456</v>
      </c>
      <c r="E3783" s="43" t="s">
        <v>1426</v>
      </c>
      <c r="F3783" s="62">
        <v>81.819999999999993</v>
      </c>
      <c r="G3783" s="43" t="s">
        <v>815</v>
      </c>
      <c r="H3783" s="43" t="s">
        <v>3306</v>
      </c>
      <c r="I3783" s="69" t="s">
        <v>2934</v>
      </c>
      <c r="J3783" s="43" t="s">
        <v>398</v>
      </c>
      <c r="K3783" s="43" t="s">
        <v>398</v>
      </c>
      <c r="L3783" s="43" t="s">
        <v>413</v>
      </c>
      <c r="M3783" s="43" t="s">
        <v>395</v>
      </c>
      <c r="N3783" s="43" t="s">
        <v>396</v>
      </c>
      <c r="O3783" s="68" t="s">
        <v>325</v>
      </c>
      <c r="P3783" s="68" t="s">
        <v>2931</v>
      </c>
      <c r="Q3783" s="57" t="s">
        <v>2932</v>
      </c>
      <c r="R3783" s="35" t="s">
        <v>265</v>
      </c>
      <c r="S3783" s="57" t="str">
        <f>MID(Tabla1[[#This Row],[Aplicación]],6,2)</f>
        <v>11</v>
      </c>
      <c r="T3783" s="54" t="str">
        <f>VLOOKUP(Tabla1[[#This Row],[AREA]],Hoja1!A:B,2,FALSE)</f>
        <v>11. Salud pública y seguridad ciudadana</v>
      </c>
      <c r="U3783" s="57" t="str">
        <f>MID(Tabla1[[#This Row],[Aplicación]],9,4)</f>
        <v>1621</v>
      </c>
      <c r="V3783" s="54" t="str">
        <f>VLOOKUP(Tabla1[[#This Row],[PROGRAMA]],Hoja1!A:B,2,FALSE)</f>
        <v>1621. Recogida de residuos</v>
      </c>
      <c r="W3783" s="57" t="str">
        <f>MID(Tabla1[[#This Row],[Aplicación]],14,2)</f>
        <v>22</v>
      </c>
      <c r="X3783" s="57" t="str">
        <f>MID(Tabla1[[#This Row],[Aplicación]],14,6)</f>
        <v>22199</v>
      </c>
    </row>
    <row r="3784" spans="1:24" x14ac:dyDescent="0.25">
      <c r="A3784" s="60">
        <v>220240023789</v>
      </c>
      <c r="B3784" s="43" t="s">
        <v>702</v>
      </c>
      <c r="C3784" s="61">
        <v>45456</v>
      </c>
      <c r="D3784" s="60">
        <v>22024000456</v>
      </c>
      <c r="E3784" s="43" t="s">
        <v>1426</v>
      </c>
      <c r="F3784" s="62">
        <v>67.400000000000006</v>
      </c>
      <c r="G3784" s="43" t="s">
        <v>815</v>
      </c>
      <c r="H3784" s="43" t="s">
        <v>3306</v>
      </c>
      <c r="I3784" s="69" t="s">
        <v>2934</v>
      </c>
      <c r="J3784" s="43" t="s">
        <v>398</v>
      </c>
      <c r="K3784" s="43" t="s">
        <v>398</v>
      </c>
      <c r="L3784" s="43" t="s">
        <v>413</v>
      </c>
      <c r="M3784" s="43" t="s">
        <v>395</v>
      </c>
      <c r="N3784" s="43" t="s">
        <v>396</v>
      </c>
      <c r="O3784" s="68" t="s">
        <v>325</v>
      </c>
      <c r="P3784" s="68" t="s">
        <v>2931</v>
      </c>
      <c r="Q3784" s="57" t="s">
        <v>2932</v>
      </c>
      <c r="R3784" s="35" t="s">
        <v>265</v>
      </c>
      <c r="S3784" s="57" t="str">
        <f>MID(Tabla1[[#This Row],[Aplicación]],6,2)</f>
        <v>11</v>
      </c>
      <c r="T3784" s="54" t="str">
        <f>VLOOKUP(Tabla1[[#This Row],[AREA]],Hoja1!A:B,2,FALSE)</f>
        <v>11. Salud pública y seguridad ciudadana</v>
      </c>
      <c r="U3784" s="57" t="str">
        <f>MID(Tabla1[[#This Row],[Aplicación]],9,4)</f>
        <v>1621</v>
      </c>
      <c r="V3784" s="54" t="str">
        <f>VLOOKUP(Tabla1[[#This Row],[PROGRAMA]],Hoja1!A:B,2,FALSE)</f>
        <v>1621. Recogida de residuos</v>
      </c>
      <c r="W3784" s="57" t="str">
        <f>MID(Tabla1[[#This Row],[Aplicación]],14,2)</f>
        <v>22</v>
      </c>
      <c r="X3784" s="57" t="str">
        <f>MID(Tabla1[[#This Row],[Aplicación]],14,6)</f>
        <v>22199</v>
      </c>
    </row>
    <row r="3785" spans="1:24" x14ac:dyDescent="0.25">
      <c r="A3785" s="60">
        <v>220240021905</v>
      </c>
      <c r="B3785" s="43" t="s">
        <v>702</v>
      </c>
      <c r="C3785" s="61">
        <v>45441</v>
      </c>
      <c r="D3785" s="60">
        <v>22024000456</v>
      </c>
      <c r="E3785" s="43" t="s">
        <v>1426</v>
      </c>
      <c r="F3785" s="62">
        <v>378.03</v>
      </c>
      <c r="G3785" s="43" t="s">
        <v>764</v>
      </c>
      <c r="H3785" s="43" t="s">
        <v>3509</v>
      </c>
      <c r="I3785" s="69" t="s">
        <v>2934</v>
      </c>
      <c r="J3785" s="43" t="s">
        <v>398</v>
      </c>
      <c r="K3785" s="43" t="s">
        <v>398</v>
      </c>
      <c r="L3785" s="43" t="s">
        <v>413</v>
      </c>
      <c r="M3785" s="43" t="s">
        <v>395</v>
      </c>
      <c r="N3785" s="43" t="s">
        <v>396</v>
      </c>
      <c r="O3785" s="68" t="s">
        <v>325</v>
      </c>
      <c r="P3785" s="68" t="s">
        <v>2931</v>
      </c>
      <c r="Q3785" s="57" t="s">
        <v>2932</v>
      </c>
      <c r="R3785" s="35" t="s">
        <v>265</v>
      </c>
      <c r="S3785" s="57" t="str">
        <f>MID(Tabla1[[#This Row],[Aplicación]],6,2)</f>
        <v>11</v>
      </c>
      <c r="T3785" s="54" t="str">
        <f>VLOOKUP(Tabla1[[#This Row],[AREA]],Hoja1!A:B,2,FALSE)</f>
        <v>11. Salud pública y seguridad ciudadana</v>
      </c>
      <c r="U3785" s="57" t="str">
        <f>MID(Tabla1[[#This Row],[Aplicación]],9,4)</f>
        <v>1621</v>
      </c>
      <c r="V3785" s="54" t="str">
        <f>VLOOKUP(Tabla1[[#This Row],[PROGRAMA]],Hoja1!A:B,2,FALSE)</f>
        <v>1621. Recogida de residuos</v>
      </c>
      <c r="W3785" s="57" t="str">
        <f>MID(Tabla1[[#This Row],[Aplicación]],14,2)</f>
        <v>22</v>
      </c>
      <c r="X3785" s="57" t="str">
        <f>MID(Tabla1[[#This Row],[Aplicación]],14,6)</f>
        <v>22199</v>
      </c>
    </row>
    <row r="3786" spans="1:24" x14ac:dyDescent="0.25">
      <c r="A3786" s="60">
        <v>220240021979</v>
      </c>
      <c r="B3786" s="43" t="s">
        <v>702</v>
      </c>
      <c r="C3786" s="61">
        <v>45441</v>
      </c>
      <c r="D3786" s="60">
        <v>22024000456</v>
      </c>
      <c r="E3786" s="43" t="s">
        <v>1426</v>
      </c>
      <c r="F3786" s="62">
        <v>295.12</v>
      </c>
      <c r="G3786" s="43" t="s">
        <v>3199</v>
      </c>
      <c r="H3786" s="43" t="s">
        <v>3517</v>
      </c>
      <c r="I3786" s="69" t="s">
        <v>2934</v>
      </c>
      <c r="J3786" s="43" t="s">
        <v>398</v>
      </c>
      <c r="K3786" s="43" t="s">
        <v>398</v>
      </c>
      <c r="L3786" s="43" t="s">
        <v>413</v>
      </c>
      <c r="M3786" s="43" t="s">
        <v>395</v>
      </c>
      <c r="N3786" s="43" t="s">
        <v>396</v>
      </c>
      <c r="O3786" s="68" t="s">
        <v>325</v>
      </c>
      <c r="P3786" s="68" t="s">
        <v>2931</v>
      </c>
      <c r="Q3786" s="57" t="s">
        <v>2932</v>
      </c>
      <c r="R3786" s="35" t="s">
        <v>265</v>
      </c>
      <c r="S3786" s="57" t="str">
        <f>MID(Tabla1[[#This Row],[Aplicación]],6,2)</f>
        <v>11</v>
      </c>
      <c r="T3786" s="54" t="str">
        <f>VLOOKUP(Tabla1[[#This Row],[AREA]],Hoja1!A:B,2,FALSE)</f>
        <v>11. Salud pública y seguridad ciudadana</v>
      </c>
      <c r="U3786" s="57" t="str">
        <f>MID(Tabla1[[#This Row],[Aplicación]],9,4)</f>
        <v>1621</v>
      </c>
      <c r="V3786" s="54" t="str">
        <f>VLOOKUP(Tabla1[[#This Row],[PROGRAMA]],Hoja1!A:B,2,FALSE)</f>
        <v>1621. Recogida de residuos</v>
      </c>
      <c r="W3786" s="57" t="str">
        <f>MID(Tabla1[[#This Row],[Aplicación]],14,2)</f>
        <v>22</v>
      </c>
      <c r="X3786" s="57" t="str">
        <f>MID(Tabla1[[#This Row],[Aplicación]],14,6)</f>
        <v>22199</v>
      </c>
    </row>
    <row r="3787" spans="1:24" x14ac:dyDescent="0.25">
      <c r="A3787" s="60">
        <v>220240021919</v>
      </c>
      <c r="B3787" s="43" t="s">
        <v>702</v>
      </c>
      <c r="C3787" s="61">
        <v>45441</v>
      </c>
      <c r="D3787" s="60">
        <v>22024000456</v>
      </c>
      <c r="E3787" s="43" t="s">
        <v>1426</v>
      </c>
      <c r="F3787" s="62">
        <v>35.4</v>
      </c>
      <c r="G3787" s="43" t="s">
        <v>3534</v>
      </c>
      <c r="H3787" s="43" t="s">
        <v>3535</v>
      </c>
      <c r="I3787" s="69" t="s">
        <v>2934</v>
      </c>
      <c r="J3787" s="43" t="s">
        <v>398</v>
      </c>
      <c r="K3787" s="43" t="s">
        <v>398</v>
      </c>
      <c r="L3787" s="43" t="s">
        <v>413</v>
      </c>
      <c r="M3787" s="43" t="s">
        <v>395</v>
      </c>
      <c r="N3787" s="43" t="s">
        <v>396</v>
      </c>
      <c r="O3787" s="68" t="s">
        <v>325</v>
      </c>
      <c r="P3787" s="68" t="s">
        <v>2931</v>
      </c>
      <c r="Q3787" s="57" t="s">
        <v>2932</v>
      </c>
      <c r="R3787" s="35" t="s">
        <v>265</v>
      </c>
      <c r="S3787" s="57" t="str">
        <f>MID(Tabla1[[#This Row],[Aplicación]],6,2)</f>
        <v>11</v>
      </c>
      <c r="T3787" s="54" t="str">
        <f>VLOOKUP(Tabla1[[#This Row],[AREA]],Hoja1!A:B,2,FALSE)</f>
        <v>11. Salud pública y seguridad ciudadana</v>
      </c>
      <c r="U3787" s="57" t="str">
        <f>MID(Tabla1[[#This Row],[Aplicación]],9,4)</f>
        <v>1621</v>
      </c>
      <c r="V3787" s="54" t="str">
        <f>VLOOKUP(Tabla1[[#This Row],[PROGRAMA]],Hoja1!A:B,2,FALSE)</f>
        <v>1621. Recogida de residuos</v>
      </c>
      <c r="W3787" s="57" t="str">
        <f>MID(Tabla1[[#This Row],[Aplicación]],14,2)</f>
        <v>22</v>
      </c>
      <c r="X3787" s="57" t="str">
        <f>MID(Tabla1[[#This Row],[Aplicación]],14,6)</f>
        <v>22199</v>
      </c>
    </row>
    <row r="3788" spans="1:24" x14ac:dyDescent="0.25">
      <c r="A3788" s="60">
        <v>220240022170</v>
      </c>
      <c r="B3788" s="43" t="s">
        <v>702</v>
      </c>
      <c r="C3788" s="61">
        <v>45441</v>
      </c>
      <c r="D3788" s="60">
        <v>22024000456</v>
      </c>
      <c r="E3788" s="43" t="s">
        <v>1426</v>
      </c>
      <c r="F3788" s="62">
        <v>23.8</v>
      </c>
      <c r="G3788" s="43" t="s">
        <v>40</v>
      </c>
      <c r="H3788" s="43" t="s">
        <v>3586</v>
      </c>
      <c r="I3788" s="69" t="s">
        <v>2934</v>
      </c>
      <c r="J3788" s="43" t="s">
        <v>398</v>
      </c>
      <c r="K3788" s="43" t="s">
        <v>398</v>
      </c>
      <c r="L3788" s="43" t="s">
        <v>413</v>
      </c>
      <c r="M3788" s="43" t="s">
        <v>395</v>
      </c>
      <c r="N3788" s="43" t="s">
        <v>396</v>
      </c>
      <c r="O3788" s="68" t="s">
        <v>325</v>
      </c>
      <c r="P3788" s="68" t="s">
        <v>2931</v>
      </c>
      <c r="Q3788" s="57" t="s">
        <v>2932</v>
      </c>
      <c r="R3788" s="35" t="s">
        <v>265</v>
      </c>
      <c r="S3788" s="57" t="str">
        <f>MID(Tabla1[[#This Row],[Aplicación]],6,2)</f>
        <v>11</v>
      </c>
      <c r="T3788" s="54" t="str">
        <f>VLOOKUP(Tabla1[[#This Row],[AREA]],Hoja1!A:B,2,FALSE)</f>
        <v>11. Salud pública y seguridad ciudadana</v>
      </c>
      <c r="U3788" s="57" t="str">
        <f>MID(Tabla1[[#This Row],[Aplicación]],9,4)</f>
        <v>1621</v>
      </c>
      <c r="V3788" s="54" t="str">
        <f>VLOOKUP(Tabla1[[#This Row],[PROGRAMA]],Hoja1!A:B,2,FALSE)</f>
        <v>1621. Recogida de residuos</v>
      </c>
      <c r="W3788" s="57" t="str">
        <f>MID(Tabla1[[#This Row],[Aplicación]],14,2)</f>
        <v>22</v>
      </c>
      <c r="X3788" s="57" t="str">
        <f>MID(Tabla1[[#This Row],[Aplicación]],14,6)</f>
        <v>22199</v>
      </c>
    </row>
    <row r="3789" spans="1:24" x14ac:dyDescent="0.25">
      <c r="A3789" s="60">
        <v>220240022172</v>
      </c>
      <c r="B3789" s="43" t="s">
        <v>702</v>
      </c>
      <c r="C3789" s="61">
        <v>45441</v>
      </c>
      <c r="D3789" s="60">
        <v>22024000456</v>
      </c>
      <c r="E3789" s="43" t="s">
        <v>1426</v>
      </c>
      <c r="F3789" s="62">
        <v>12.58</v>
      </c>
      <c r="G3789" s="43" t="s">
        <v>40</v>
      </c>
      <c r="H3789" s="43" t="s">
        <v>3587</v>
      </c>
      <c r="I3789" s="69" t="s">
        <v>2934</v>
      </c>
      <c r="J3789" s="43" t="s">
        <v>398</v>
      </c>
      <c r="K3789" s="43" t="s">
        <v>398</v>
      </c>
      <c r="L3789" s="43" t="s">
        <v>413</v>
      </c>
      <c r="M3789" s="43" t="s">
        <v>395</v>
      </c>
      <c r="N3789" s="43" t="s">
        <v>396</v>
      </c>
      <c r="O3789" s="68" t="s">
        <v>325</v>
      </c>
      <c r="P3789" s="68" t="s">
        <v>2931</v>
      </c>
      <c r="Q3789" s="57" t="s">
        <v>2932</v>
      </c>
      <c r="R3789" s="35" t="s">
        <v>265</v>
      </c>
      <c r="S3789" s="57" t="str">
        <f>MID(Tabla1[[#This Row],[Aplicación]],6,2)</f>
        <v>11</v>
      </c>
      <c r="T3789" s="54" t="str">
        <f>VLOOKUP(Tabla1[[#This Row],[AREA]],Hoja1!A:B,2,FALSE)</f>
        <v>11. Salud pública y seguridad ciudadana</v>
      </c>
      <c r="U3789" s="57" t="str">
        <f>MID(Tabla1[[#This Row],[Aplicación]],9,4)</f>
        <v>1621</v>
      </c>
      <c r="V3789" s="54" t="str">
        <f>VLOOKUP(Tabla1[[#This Row],[PROGRAMA]],Hoja1!A:B,2,FALSE)</f>
        <v>1621. Recogida de residuos</v>
      </c>
      <c r="W3789" s="57" t="str">
        <f>MID(Tabla1[[#This Row],[Aplicación]],14,2)</f>
        <v>22</v>
      </c>
      <c r="X3789" s="57" t="str">
        <f>MID(Tabla1[[#This Row],[Aplicación]],14,6)</f>
        <v>22199</v>
      </c>
    </row>
    <row r="3790" spans="1:24" x14ac:dyDescent="0.25">
      <c r="A3790" s="60">
        <v>220240022168</v>
      </c>
      <c r="B3790" s="43" t="s">
        <v>702</v>
      </c>
      <c r="C3790" s="61">
        <v>45441</v>
      </c>
      <c r="D3790" s="60">
        <v>22024000456</v>
      </c>
      <c r="E3790" s="43" t="s">
        <v>1426</v>
      </c>
      <c r="F3790" s="62">
        <v>12.05</v>
      </c>
      <c r="G3790" s="43" t="s">
        <v>40</v>
      </c>
      <c r="H3790" s="43" t="s">
        <v>3588</v>
      </c>
      <c r="I3790" s="69" t="s">
        <v>2934</v>
      </c>
      <c r="J3790" s="43" t="s">
        <v>398</v>
      </c>
      <c r="K3790" s="43" t="s">
        <v>398</v>
      </c>
      <c r="L3790" s="43" t="s">
        <v>413</v>
      </c>
      <c r="M3790" s="43" t="s">
        <v>395</v>
      </c>
      <c r="N3790" s="43" t="s">
        <v>396</v>
      </c>
      <c r="O3790" s="68" t="s">
        <v>325</v>
      </c>
      <c r="P3790" s="68" t="s">
        <v>2931</v>
      </c>
      <c r="Q3790" s="57" t="s">
        <v>2932</v>
      </c>
      <c r="R3790" s="35" t="s">
        <v>265</v>
      </c>
      <c r="S3790" s="57" t="str">
        <f>MID(Tabla1[[#This Row],[Aplicación]],6,2)</f>
        <v>11</v>
      </c>
      <c r="T3790" s="54" t="str">
        <f>VLOOKUP(Tabla1[[#This Row],[AREA]],Hoja1!A:B,2,FALSE)</f>
        <v>11. Salud pública y seguridad ciudadana</v>
      </c>
      <c r="U3790" s="57" t="str">
        <f>MID(Tabla1[[#This Row],[Aplicación]],9,4)</f>
        <v>1621</v>
      </c>
      <c r="V3790" s="54" t="str">
        <f>VLOOKUP(Tabla1[[#This Row],[PROGRAMA]],Hoja1!A:B,2,FALSE)</f>
        <v>1621. Recogida de residuos</v>
      </c>
      <c r="W3790" s="57" t="str">
        <f>MID(Tabla1[[#This Row],[Aplicación]],14,2)</f>
        <v>22</v>
      </c>
      <c r="X3790" s="57" t="str">
        <f>MID(Tabla1[[#This Row],[Aplicación]],14,6)</f>
        <v>22199</v>
      </c>
    </row>
    <row r="3791" spans="1:24" x14ac:dyDescent="0.25">
      <c r="A3791" s="60">
        <v>220240021753</v>
      </c>
      <c r="B3791" s="43" t="s">
        <v>390</v>
      </c>
      <c r="C3791" s="61">
        <v>45440</v>
      </c>
      <c r="D3791" s="60">
        <v>22024004806</v>
      </c>
      <c r="E3791" s="43" t="s">
        <v>1426</v>
      </c>
      <c r="F3791" s="62">
        <v>200</v>
      </c>
      <c r="G3791" s="43" t="s">
        <v>817</v>
      </c>
      <c r="H3791" s="43" t="s">
        <v>3592</v>
      </c>
      <c r="I3791" s="69" t="s">
        <v>2930</v>
      </c>
      <c r="J3791" s="43" t="s">
        <v>818</v>
      </c>
      <c r="K3791" s="43" t="s">
        <v>678</v>
      </c>
      <c r="L3791" s="43" t="s">
        <v>413</v>
      </c>
      <c r="M3791" s="43" t="s">
        <v>585</v>
      </c>
      <c r="N3791" s="43" t="s">
        <v>539</v>
      </c>
      <c r="O3791" s="68" t="s">
        <v>326</v>
      </c>
      <c r="P3791" s="68" t="s">
        <v>2931</v>
      </c>
      <c r="Q3791" s="57" t="s">
        <v>2932</v>
      </c>
      <c r="R3791" s="35" t="s">
        <v>265</v>
      </c>
      <c r="S3791" s="57" t="str">
        <f>MID(Tabla1[[#This Row],[Aplicación]],6,2)</f>
        <v>11</v>
      </c>
      <c r="T3791" s="54" t="str">
        <f>VLOOKUP(Tabla1[[#This Row],[AREA]],Hoja1!A:B,2,FALSE)</f>
        <v>11. Salud pública y seguridad ciudadana</v>
      </c>
      <c r="U3791" s="57" t="str">
        <f>MID(Tabla1[[#This Row],[Aplicación]],9,4)</f>
        <v>1621</v>
      </c>
      <c r="V3791" s="54" t="str">
        <f>VLOOKUP(Tabla1[[#This Row],[PROGRAMA]],Hoja1!A:B,2,FALSE)</f>
        <v>1621. Recogida de residuos</v>
      </c>
      <c r="W3791" s="57" t="str">
        <f>MID(Tabla1[[#This Row],[Aplicación]],14,2)</f>
        <v>22</v>
      </c>
      <c r="X3791" s="57" t="str">
        <f>MID(Tabla1[[#This Row],[Aplicación]],14,6)</f>
        <v>22199</v>
      </c>
    </row>
    <row r="3792" spans="1:24" x14ac:dyDescent="0.25">
      <c r="A3792" s="60">
        <v>220240018133</v>
      </c>
      <c r="B3792" s="43" t="s">
        <v>702</v>
      </c>
      <c r="C3792" s="61">
        <v>45429</v>
      </c>
      <c r="D3792" s="60">
        <v>22024000456</v>
      </c>
      <c r="E3792" s="43" t="s">
        <v>1426</v>
      </c>
      <c r="F3792" s="62">
        <v>2233.5500000000002</v>
      </c>
      <c r="G3792" s="43" t="s">
        <v>84</v>
      </c>
      <c r="H3792" s="43" t="s">
        <v>3862</v>
      </c>
      <c r="I3792" s="69" t="s">
        <v>2934</v>
      </c>
      <c r="J3792" s="43" t="s">
        <v>398</v>
      </c>
      <c r="K3792" s="43" t="s">
        <v>398</v>
      </c>
      <c r="L3792" s="43" t="s">
        <v>413</v>
      </c>
      <c r="M3792" s="43" t="s">
        <v>395</v>
      </c>
      <c r="N3792" s="43" t="s">
        <v>396</v>
      </c>
      <c r="O3792" s="68" t="s">
        <v>325</v>
      </c>
      <c r="P3792" s="68" t="s">
        <v>2931</v>
      </c>
      <c r="Q3792" s="57" t="s">
        <v>2932</v>
      </c>
      <c r="R3792" s="35" t="s">
        <v>265</v>
      </c>
      <c r="S3792" s="57" t="str">
        <f>MID(Tabla1[[#This Row],[Aplicación]],6,2)</f>
        <v>11</v>
      </c>
      <c r="T3792" s="54" t="str">
        <f>VLOOKUP(Tabla1[[#This Row],[AREA]],Hoja1!A:B,2,FALSE)</f>
        <v>11. Salud pública y seguridad ciudadana</v>
      </c>
      <c r="U3792" s="57" t="str">
        <f>MID(Tabla1[[#This Row],[Aplicación]],9,4)</f>
        <v>1621</v>
      </c>
      <c r="V3792" s="54" t="str">
        <f>VLOOKUP(Tabla1[[#This Row],[PROGRAMA]],Hoja1!A:B,2,FALSE)</f>
        <v>1621. Recogida de residuos</v>
      </c>
      <c r="W3792" s="57" t="str">
        <f>MID(Tabla1[[#This Row],[Aplicación]],14,2)</f>
        <v>22</v>
      </c>
      <c r="X3792" s="57" t="str">
        <f>MID(Tabla1[[#This Row],[Aplicación]],14,6)</f>
        <v>22199</v>
      </c>
    </row>
    <row r="3793" spans="1:24" x14ac:dyDescent="0.25">
      <c r="A3793" s="60">
        <v>220240018135</v>
      </c>
      <c r="B3793" s="43" t="s">
        <v>702</v>
      </c>
      <c r="C3793" s="61">
        <v>45429</v>
      </c>
      <c r="D3793" s="60">
        <v>22024000456</v>
      </c>
      <c r="E3793" s="43" t="s">
        <v>1426</v>
      </c>
      <c r="F3793" s="62">
        <v>3531.97</v>
      </c>
      <c r="G3793" s="43" t="s">
        <v>84</v>
      </c>
      <c r="H3793" s="43" t="s">
        <v>3863</v>
      </c>
      <c r="I3793" s="69" t="s">
        <v>2934</v>
      </c>
      <c r="J3793" s="43" t="s">
        <v>398</v>
      </c>
      <c r="K3793" s="43" t="s">
        <v>398</v>
      </c>
      <c r="L3793" s="43" t="s">
        <v>413</v>
      </c>
      <c r="M3793" s="43" t="s">
        <v>395</v>
      </c>
      <c r="N3793" s="43" t="s">
        <v>396</v>
      </c>
      <c r="O3793" s="68" t="s">
        <v>325</v>
      </c>
      <c r="P3793" s="68" t="s">
        <v>2931</v>
      </c>
      <c r="Q3793" s="57" t="s">
        <v>2932</v>
      </c>
      <c r="R3793" s="35" t="s">
        <v>265</v>
      </c>
      <c r="S3793" s="57" t="str">
        <f>MID(Tabla1[[#This Row],[Aplicación]],6,2)</f>
        <v>11</v>
      </c>
      <c r="T3793" s="54" t="str">
        <f>VLOOKUP(Tabla1[[#This Row],[AREA]],Hoja1!A:B,2,FALSE)</f>
        <v>11. Salud pública y seguridad ciudadana</v>
      </c>
      <c r="U3793" s="57" t="str">
        <f>MID(Tabla1[[#This Row],[Aplicación]],9,4)</f>
        <v>1621</v>
      </c>
      <c r="V3793" s="54" t="str">
        <f>VLOOKUP(Tabla1[[#This Row],[PROGRAMA]],Hoja1!A:B,2,FALSE)</f>
        <v>1621. Recogida de residuos</v>
      </c>
      <c r="W3793" s="57" t="str">
        <f>MID(Tabla1[[#This Row],[Aplicación]],14,2)</f>
        <v>22</v>
      </c>
      <c r="X3793" s="57" t="str">
        <f>MID(Tabla1[[#This Row],[Aplicación]],14,6)</f>
        <v>22199</v>
      </c>
    </row>
    <row r="3794" spans="1:24" x14ac:dyDescent="0.25">
      <c r="A3794" s="60">
        <v>220240016444</v>
      </c>
      <c r="B3794" s="43" t="s">
        <v>702</v>
      </c>
      <c r="C3794" s="61">
        <v>45426</v>
      </c>
      <c r="D3794" s="60">
        <v>22024000456</v>
      </c>
      <c r="E3794" s="43" t="s">
        <v>1426</v>
      </c>
      <c r="F3794" s="62">
        <v>431.58</v>
      </c>
      <c r="G3794" s="43" t="s">
        <v>764</v>
      </c>
      <c r="H3794" s="43" t="s">
        <v>4000</v>
      </c>
      <c r="I3794" s="69" t="s">
        <v>2934</v>
      </c>
      <c r="J3794" s="43" t="s">
        <v>398</v>
      </c>
      <c r="K3794" s="43" t="s">
        <v>398</v>
      </c>
      <c r="L3794" s="43" t="s">
        <v>413</v>
      </c>
      <c r="M3794" s="43" t="s">
        <v>395</v>
      </c>
      <c r="N3794" s="43" t="s">
        <v>396</v>
      </c>
      <c r="O3794" s="68" t="s">
        <v>325</v>
      </c>
      <c r="P3794" s="68" t="s">
        <v>2931</v>
      </c>
      <c r="Q3794" s="57" t="s">
        <v>2932</v>
      </c>
      <c r="R3794" s="35" t="s">
        <v>265</v>
      </c>
      <c r="S3794" s="57" t="str">
        <f>MID(Tabla1[[#This Row],[Aplicación]],6,2)</f>
        <v>11</v>
      </c>
      <c r="T3794" s="54" t="str">
        <f>VLOOKUP(Tabla1[[#This Row],[AREA]],Hoja1!A:B,2,FALSE)</f>
        <v>11. Salud pública y seguridad ciudadana</v>
      </c>
      <c r="U3794" s="57" t="str">
        <f>MID(Tabla1[[#This Row],[Aplicación]],9,4)</f>
        <v>1621</v>
      </c>
      <c r="V3794" s="54" t="str">
        <f>VLOOKUP(Tabla1[[#This Row],[PROGRAMA]],Hoja1!A:B,2,FALSE)</f>
        <v>1621. Recogida de residuos</v>
      </c>
      <c r="W3794" s="57" t="str">
        <f>MID(Tabla1[[#This Row],[Aplicación]],14,2)</f>
        <v>22</v>
      </c>
      <c r="X3794" s="57" t="str">
        <f>MID(Tabla1[[#This Row],[Aplicación]],14,6)</f>
        <v>22199</v>
      </c>
    </row>
    <row r="3795" spans="1:24" x14ac:dyDescent="0.25">
      <c r="A3795" s="60">
        <v>220240016618</v>
      </c>
      <c r="B3795" s="43" t="s">
        <v>702</v>
      </c>
      <c r="C3795" s="61">
        <v>45426</v>
      </c>
      <c r="D3795" s="60">
        <v>22024000456</v>
      </c>
      <c r="E3795" s="43" t="s">
        <v>1426</v>
      </c>
      <c r="F3795" s="62">
        <v>241.33</v>
      </c>
      <c r="G3795" s="43" t="s">
        <v>764</v>
      </c>
      <c r="H3795" s="43" t="s">
        <v>4002</v>
      </c>
      <c r="I3795" s="69" t="s">
        <v>2934</v>
      </c>
      <c r="J3795" s="43" t="s">
        <v>398</v>
      </c>
      <c r="K3795" s="43" t="s">
        <v>398</v>
      </c>
      <c r="L3795" s="43" t="s">
        <v>413</v>
      </c>
      <c r="M3795" s="43" t="s">
        <v>395</v>
      </c>
      <c r="N3795" s="43" t="s">
        <v>396</v>
      </c>
      <c r="O3795" s="68" t="s">
        <v>325</v>
      </c>
      <c r="P3795" s="68" t="s">
        <v>2931</v>
      </c>
      <c r="Q3795" s="57" t="s">
        <v>2932</v>
      </c>
      <c r="R3795" s="35" t="s">
        <v>265</v>
      </c>
      <c r="S3795" s="57" t="str">
        <f>MID(Tabla1[[#This Row],[Aplicación]],6,2)</f>
        <v>11</v>
      </c>
      <c r="T3795" s="54" t="str">
        <f>VLOOKUP(Tabla1[[#This Row],[AREA]],Hoja1!A:B,2,FALSE)</f>
        <v>11. Salud pública y seguridad ciudadana</v>
      </c>
      <c r="U3795" s="57" t="str">
        <f>MID(Tabla1[[#This Row],[Aplicación]],9,4)</f>
        <v>1621</v>
      </c>
      <c r="V3795" s="54" t="str">
        <f>VLOOKUP(Tabla1[[#This Row],[PROGRAMA]],Hoja1!A:B,2,FALSE)</f>
        <v>1621. Recogida de residuos</v>
      </c>
      <c r="W3795" s="57" t="str">
        <f>MID(Tabla1[[#This Row],[Aplicación]],14,2)</f>
        <v>22</v>
      </c>
      <c r="X3795" s="57" t="str">
        <f>MID(Tabla1[[#This Row],[Aplicación]],14,6)</f>
        <v>22199</v>
      </c>
    </row>
    <row r="3796" spans="1:24" x14ac:dyDescent="0.25">
      <c r="A3796" s="60">
        <v>220240016429</v>
      </c>
      <c r="B3796" s="43" t="s">
        <v>702</v>
      </c>
      <c r="C3796" s="61">
        <v>45426</v>
      </c>
      <c r="D3796" s="60">
        <v>22024000456</v>
      </c>
      <c r="E3796" s="43" t="s">
        <v>1426</v>
      </c>
      <c r="F3796" s="62">
        <v>38.619999999999997</v>
      </c>
      <c r="G3796" s="43" t="s">
        <v>3534</v>
      </c>
      <c r="H3796" s="43" t="s">
        <v>4020</v>
      </c>
      <c r="I3796" s="69" t="s">
        <v>2934</v>
      </c>
      <c r="J3796" s="43" t="s">
        <v>398</v>
      </c>
      <c r="K3796" s="43" t="s">
        <v>398</v>
      </c>
      <c r="L3796" s="43" t="s">
        <v>413</v>
      </c>
      <c r="M3796" s="43" t="s">
        <v>395</v>
      </c>
      <c r="N3796" s="43" t="s">
        <v>396</v>
      </c>
      <c r="O3796" s="68" t="s">
        <v>325</v>
      </c>
      <c r="P3796" s="68" t="s">
        <v>2931</v>
      </c>
      <c r="Q3796" s="57" t="s">
        <v>2932</v>
      </c>
      <c r="R3796" s="35" t="s">
        <v>265</v>
      </c>
      <c r="S3796" s="57" t="str">
        <f>MID(Tabla1[[#This Row],[Aplicación]],6,2)</f>
        <v>11</v>
      </c>
      <c r="T3796" s="54" t="str">
        <f>VLOOKUP(Tabla1[[#This Row],[AREA]],Hoja1!A:B,2,FALSE)</f>
        <v>11. Salud pública y seguridad ciudadana</v>
      </c>
      <c r="U3796" s="57" t="str">
        <f>MID(Tabla1[[#This Row],[Aplicación]],9,4)</f>
        <v>1621</v>
      </c>
      <c r="V3796" s="54" t="str">
        <f>VLOOKUP(Tabla1[[#This Row],[PROGRAMA]],Hoja1!A:B,2,FALSE)</f>
        <v>1621. Recogida de residuos</v>
      </c>
      <c r="W3796" s="57" t="str">
        <f>MID(Tabla1[[#This Row],[Aplicación]],14,2)</f>
        <v>22</v>
      </c>
      <c r="X3796" s="57" t="str">
        <f>MID(Tabla1[[#This Row],[Aplicación]],14,6)</f>
        <v>22199</v>
      </c>
    </row>
    <row r="3797" spans="1:24" x14ac:dyDescent="0.25">
      <c r="A3797" s="60">
        <v>220240016516</v>
      </c>
      <c r="B3797" s="43" t="s">
        <v>702</v>
      </c>
      <c r="C3797" s="61">
        <v>45426</v>
      </c>
      <c r="D3797" s="60">
        <v>22024000456</v>
      </c>
      <c r="E3797" s="43" t="s">
        <v>1426</v>
      </c>
      <c r="F3797" s="62">
        <v>111.03</v>
      </c>
      <c r="G3797" s="43" t="s">
        <v>776</v>
      </c>
      <c r="H3797" s="43" t="s">
        <v>4023</v>
      </c>
      <c r="I3797" s="69" t="s">
        <v>2934</v>
      </c>
      <c r="J3797" s="43" t="s">
        <v>398</v>
      </c>
      <c r="K3797" s="43" t="s">
        <v>398</v>
      </c>
      <c r="L3797" s="43" t="s">
        <v>413</v>
      </c>
      <c r="M3797" s="43" t="s">
        <v>395</v>
      </c>
      <c r="N3797" s="43" t="s">
        <v>396</v>
      </c>
      <c r="O3797" s="68" t="s">
        <v>325</v>
      </c>
      <c r="P3797" s="68" t="s">
        <v>2931</v>
      </c>
      <c r="Q3797" s="57" t="s">
        <v>2932</v>
      </c>
      <c r="R3797" s="35" t="s">
        <v>265</v>
      </c>
      <c r="S3797" s="57" t="str">
        <f>MID(Tabla1[[#This Row],[Aplicación]],6,2)</f>
        <v>11</v>
      </c>
      <c r="T3797" s="54" t="str">
        <f>VLOOKUP(Tabla1[[#This Row],[AREA]],Hoja1!A:B,2,FALSE)</f>
        <v>11. Salud pública y seguridad ciudadana</v>
      </c>
      <c r="U3797" s="57" t="str">
        <f>MID(Tabla1[[#This Row],[Aplicación]],9,4)</f>
        <v>1621</v>
      </c>
      <c r="V3797" s="54" t="str">
        <f>VLOOKUP(Tabla1[[#This Row],[PROGRAMA]],Hoja1!A:B,2,FALSE)</f>
        <v>1621. Recogida de residuos</v>
      </c>
      <c r="W3797" s="57" t="str">
        <f>MID(Tabla1[[#This Row],[Aplicación]],14,2)</f>
        <v>22</v>
      </c>
      <c r="X3797" s="57" t="str">
        <f>MID(Tabla1[[#This Row],[Aplicación]],14,6)</f>
        <v>22199</v>
      </c>
    </row>
    <row r="3798" spans="1:24" x14ac:dyDescent="0.25">
      <c r="A3798" s="60">
        <v>220240016527</v>
      </c>
      <c r="B3798" s="43" t="s">
        <v>702</v>
      </c>
      <c r="C3798" s="61">
        <v>45426</v>
      </c>
      <c r="D3798" s="60">
        <v>22024000456</v>
      </c>
      <c r="E3798" s="43" t="s">
        <v>1426</v>
      </c>
      <c r="F3798" s="62">
        <v>117.71</v>
      </c>
      <c r="G3798" s="43" t="s">
        <v>776</v>
      </c>
      <c r="H3798" s="43" t="s">
        <v>4024</v>
      </c>
      <c r="I3798" s="69" t="s">
        <v>2934</v>
      </c>
      <c r="J3798" s="43" t="s">
        <v>398</v>
      </c>
      <c r="K3798" s="43" t="s">
        <v>398</v>
      </c>
      <c r="L3798" s="43" t="s">
        <v>413</v>
      </c>
      <c r="M3798" s="43" t="s">
        <v>395</v>
      </c>
      <c r="N3798" s="43" t="s">
        <v>396</v>
      </c>
      <c r="O3798" s="68" t="s">
        <v>325</v>
      </c>
      <c r="P3798" s="68" t="s">
        <v>2931</v>
      </c>
      <c r="Q3798" s="57" t="s">
        <v>2932</v>
      </c>
      <c r="R3798" s="35" t="s">
        <v>265</v>
      </c>
      <c r="S3798" s="57" t="str">
        <f>MID(Tabla1[[#This Row],[Aplicación]],6,2)</f>
        <v>11</v>
      </c>
      <c r="T3798" s="54" t="str">
        <f>VLOOKUP(Tabla1[[#This Row],[AREA]],Hoja1!A:B,2,FALSE)</f>
        <v>11. Salud pública y seguridad ciudadana</v>
      </c>
      <c r="U3798" s="57" t="str">
        <f>MID(Tabla1[[#This Row],[Aplicación]],9,4)</f>
        <v>1621</v>
      </c>
      <c r="V3798" s="54" t="str">
        <f>VLOOKUP(Tabla1[[#This Row],[PROGRAMA]],Hoja1!A:B,2,FALSE)</f>
        <v>1621. Recogida de residuos</v>
      </c>
      <c r="W3798" s="57" t="str">
        <f>MID(Tabla1[[#This Row],[Aplicación]],14,2)</f>
        <v>22</v>
      </c>
      <c r="X3798" s="57" t="str">
        <f>MID(Tabla1[[#This Row],[Aplicación]],14,6)</f>
        <v>22199</v>
      </c>
    </row>
    <row r="3799" spans="1:24" x14ac:dyDescent="0.25">
      <c r="A3799" s="60">
        <v>220240016488</v>
      </c>
      <c r="B3799" s="43" t="s">
        <v>702</v>
      </c>
      <c r="C3799" s="61">
        <v>45426</v>
      </c>
      <c r="D3799" s="60">
        <v>22024000456</v>
      </c>
      <c r="E3799" s="43" t="s">
        <v>1426</v>
      </c>
      <c r="F3799" s="62">
        <v>424.67</v>
      </c>
      <c r="G3799" s="43" t="s">
        <v>81</v>
      </c>
      <c r="H3799" s="43" t="s">
        <v>4028</v>
      </c>
      <c r="I3799" s="69" t="s">
        <v>2934</v>
      </c>
      <c r="J3799" s="43" t="s">
        <v>398</v>
      </c>
      <c r="K3799" s="43" t="s">
        <v>398</v>
      </c>
      <c r="L3799" s="43" t="s">
        <v>413</v>
      </c>
      <c r="M3799" s="43" t="s">
        <v>395</v>
      </c>
      <c r="N3799" s="43" t="s">
        <v>396</v>
      </c>
      <c r="O3799" s="68" t="s">
        <v>325</v>
      </c>
      <c r="P3799" s="68" t="s">
        <v>2931</v>
      </c>
      <c r="Q3799" s="57" t="s">
        <v>2932</v>
      </c>
      <c r="R3799" s="35" t="s">
        <v>265</v>
      </c>
      <c r="S3799" s="57" t="str">
        <f>MID(Tabla1[[#This Row],[Aplicación]],6,2)</f>
        <v>11</v>
      </c>
      <c r="T3799" s="54" t="str">
        <f>VLOOKUP(Tabla1[[#This Row],[AREA]],Hoja1!A:B,2,FALSE)</f>
        <v>11. Salud pública y seguridad ciudadana</v>
      </c>
      <c r="U3799" s="57" t="str">
        <f>MID(Tabla1[[#This Row],[Aplicación]],9,4)</f>
        <v>1621</v>
      </c>
      <c r="V3799" s="54" t="str">
        <f>VLOOKUP(Tabla1[[#This Row],[PROGRAMA]],Hoja1!A:B,2,FALSE)</f>
        <v>1621. Recogida de residuos</v>
      </c>
      <c r="W3799" s="57" t="str">
        <f>MID(Tabla1[[#This Row],[Aplicación]],14,2)</f>
        <v>22</v>
      </c>
      <c r="X3799" s="57" t="str">
        <f>MID(Tabla1[[#This Row],[Aplicación]],14,6)</f>
        <v>22199</v>
      </c>
    </row>
    <row r="3800" spans="1:24" x14ac:dyDescent="0.25">
      <c r="A3800" s="60">
        <v>220240016436</v>
      </c>
      <c r="B3800" s="43" t="s">
        <v>702</v>
      </c>
      <c r="C3800" s="61">
        <v>45426</v>
      </c>
      <c r="D3800" s="60">
        <v>22024000456</v>
      </c>
      <c r="E3800" s="43" t="s">
        <v>1426</v>
      </c>
      <c r="F3800" s="62">
        <v>824.58</v>
      </c>
      <c r="G3800" s="43" t="s">
        <v>1043</v>
      </c>
      <c r="H3800" s="43" t="s">
        <v>4039</v>
      </c>
      <c r="I3800" s="69" t="s">
        <v>2934</v>
      </c>
      <c r="J3800" s="43" t="s">
        <v>996</v>
      </c>
      <c r="K3800" s="43" t="s">
        <v>398</v>
      </c>
      <c r="L3800" s="43" t="s">
        <v>413</v>
      </c>
      <c r="M3800" s="43" t="s">
        <v>395</v>
      </c>
      <c r="N3800" s="43" t="s">
        <v>396</v>
      </c>
      <c r="O3800" s="68" t="s">
        <v>325</v>
      </c>
      <c r="P3800" s="68" t="s">
        <v>2931</v>
      </c>
      <c r="Q3800" s="57" t="s">
        <v>2932</v>
      </c>
      <c r="R3800" s="35" t="s">
        <v>265</v>
      </c>
      <c r="S3800" s="57" t="str">
        <f>MID(Tabla1[[#This Row],[Aplicación]],6,2)</f>
        <v>11</v>
      </c>
      <c r="T3800" s="54" t="str">
        <f>VLOOKUP(Tabla1[[#This Row],[AREA]],Hoja1!A:B,2,FALSE)</f>
        <v>11. Salud pública y seguridad ciudadana</v>
      </c>
      <c r="U3800" s="57" t="str">
        <f>MID(Tabla1[[#This Row],[Aplicación]],9,4)</f>
        <v>1621</v>
      </c>
      <c r="V3800" s="54" t="str">
        <f>VLOOKUP(Tabla1[[#This Row],[PROGRAMA]],Hoja1!A:B,2,FALSE)</f>
        <v>1621. Recogida de residuos</v>
      </c>
      <c r="W3800" s="57" t="str">
        <f>MID(Tabla1[[#This Row],[Aplicación]],14,2)</f>
        <v>22</v>
      </c>
      <c r="X3800" s="57" t="str">
        <f>MID(Tabla1[[#This Row],[Aplicación]],14,6)</f>
        <v>22199</v>
      </c>
    </row>
    <row r="3801" spans="1:24" x14ac:dyDescent="0.25">
      <c r="A3801" s="60">
        <v>220240016438</v>
      </c>
      <c r="B3801" s="43" t="s">
        <v>702</v>
      </c>
      <c r="C3801" s="61">
        <v>45426</v>
      </c>
      <c r="D3801" s="60">
        <v>22024000456</v>
      </c>
      <c r="E3801" s="43" t="s">
        <v>1426</v>
      </c>
      <c r="F3801" s="62">
        <v>982.52</v>
      </c>
      <c r="G3801" s="43" t="s">
        <v>1043</v>
      </c>
      <c r="H3801" s="43" t="s">
        <v>4040</v>
      </c>
      <c r="I3801" s="69" t="s">
        <v>2934</v>
      </c>
      <c r="J3801" s="43" t="s">
        <v>996</v>
      </c>
      <c r="K3801" s="43" t="s">
        <v>398</v>
      </c>
      <c r="L3801" s="43" t="s">
        <v>413</v>
      </c>
      <c r="M3801" s="43" t="s">
        <v>395</v>
      </c>
      <c r="N3801" s="43" t="s">
        <v>396</v>
      </c>
      <c r="O3801" s="68" t="s">
        <v>325</v>
      </c>
      <c r="P3801" s="68" t="s">
        <v>2931</v>
      </c>
      <c r="Q3801" s="57" t="s">
        <v>2932</v>
      </c>
      <c r="R3801" s="35" t="s">
        <v>265</v>
      </c>
      <c r="S3801" s="57" t="str">
        <f>MID(Tabla1[[#This Row],[Aplicación]],6,2)</f>
        <v>11</v>
      </c>
      <c r="T3801" s="54" t="str">
        <f>VLOOKUP(Tabla1[[#This Row],[AREA]],Hoja1!A:B,2,FALSE)</f>
        <v>11. Salud pública y seguridad ciudadana</v>
      </c>
      <c r="U3801" s="57" t="str">
        <f>MID(Tabla1[[#This Row],[Aplicación]],9,4)</f>
        <v>1621</v>
      </c>
      <c r="V3801" s="54" t="str">
        <f>VLOOKUP(Tabla1[[#This Row],[PROGRAMA]],Hoja1!A:B,2,FALSE)</f>
        <v>1621. Recogida de residuos</v>
      </c>
      <c r="W3801" s="57" t="str">
        <f>MID(Tabla1[[#This Row],[Aplicación]],14,2)</f>
        <v>22</v>
      </c>
      <c r="X3801" s="57" t="str">
        <f>MID(Tabla1[[#This Row],[Aplicación]],14,6)</f>
        <v>22199</v>
      </c>
    </row>
    <row r="3802" spans="1:24" x14ac:dyDescent="0.25">
      <c r="A3802" s="60">
        <v>220240016490</v>
      </c>
      <c r="B3802" s="43" t="s">
        <v>702</v>
      </c>
      <c r="C3802" s="61">
        <v>45426</v>
      </c>
      <c r="D3802" s="60">
        <v>22024000456</v>
      </c>
      <c r="E3802" s="43" t="s">
        <v>1426</v>
      </c>
      <c r="F3802" s="62">
        <v>143.38999999999999</v>
      </c>
      <c r="G3802" s="43" t="s">
        <v>1008</v>
      </c>
      <c r="H3802" s="43" t="s">
        <v>4043</v>
      </c>
      <c r="I3802" s="69" t="s">
        <v>2934</v>
      </c>
      <c r="J3802" s="43" t="s">
        <v>398</v>
      </c>
      <c r="K3802" s="43" t="s">
        <v>398</v>
      </c>
      <c r="L3802" s="43" t="s">
        <v>413</v>
      </c>
      <c r="M3802" s="43" t="s">
        <v>395</v>
      </c>
      <c r="N3802" s="43" t="s">
        <v>396</v>
      </c>
      <c r="O3802" s="68" t="s">
        <v>325</v>
      </c>
      <c r="P3802" s="68" t="s">
        <v>2931</v>
      </c>
      <c r="Q3802" s="57" t="s">
        <v>2932</v>
      </c>
      <c r="R3802" s="35" t="s">
        <v>265</v>
      </c>
      <c r="S3802" s="57" t="str">
        <f>MID(Tabla1[[#This Row],[Aplicación]],6,2)</f>
        <v>11</v>
      </c>
      <c r="T3802" s="54" t="str">
        <f>VLOOKUP(Tabla1[[#This Row],[AREA]],Hoja1!A:B,2,FALSE)</f>
        <v>11. Salud pública y seguridad ciudadana</v>
      </c>
      <c r="U3802" s="57" t="str">
        <f>MID(Tabla1[[#This Row],[Aplicación]],9,4)</f>
        <v>1621</v>
      </c>
      <c r="V3802" s="54" t="str">
        <f>VLOOKUP(Tabla1[[#This Row],[PROGRAMA]],Hoja1!A:B,2,FALSE)</f>
        <v>1621. Recogida de residuos</v>
      </c>
      <c r="W3802" s="57" t="str">
        <f>MID(Tabla1[[#This Row],[Aplicación]],14,2)</f>
        <v>22</v>
      </c>
      <c r="X3802" s="57" t="str">
        <f>MID(Tabla1[[#This Row],[Aplicación]],14,6)</f>
        <v>22199</v>
      </c>
    </row>
    <row r="3803" spans="1:24" x14ac:dyDescent="0.25">
      <c r="A3803" s="60">
        <v>220240016525</v>
      </c>
      <c r="B3803" s="43" t="s">
        <v>702</v>
      </c>
      <c r="C3803" s="61">
        <v>45426</v>
      </c>
      <c r="D3803" s="60">
        <v>22024000456</v>
      </c>
      <c r="E3803" s="43" t="s">
        <v>1426</v>
      </c>
      <c r="F3803" s="62">
        <v>585.87</v>
      </c>
      <c r="G3803" s="43" t="s">
        <v>834</v>
      </c>
      <c r="H3803" s="43" t="s">
        <v>4047</v>
      </c>
      <c r="I3803" s="69" t="s">
        <v>2934</v>
      </c>
      <c r="J3803" s="43" t="s">
        <v>398</v>
      </c>
      <c r="K3803" s="43" t="s">
        <v>398</v>
      </c>
      <c r="L3803" s="43" t="s">
        <v>413</v>
      </c>
      <c r="M3803" s="43" t="s">
        <v>395</v>
      </c>
      <c r="N3803" s="43" t="s">
        <v>396</v>
      </c>
      <c r="O3803" s="68" t="s">
        <v>325</v>
      </c>
      <c r="P3803" s="68" t="s">
        <v>2931</v>
      </c>
      <c r="Q3803" s="57" t="s">
        <v>2932</v>
      </c>
      <c r="R3803" s="35" t="s">
        <v>265</v>
      </c>
      <c r="S3803" s="57" t="str">
        <f>MID(Tabla1[[#This Row],[Aplicación]],6,2)</f>
        <v>11</v>
      </c>
      <c r="T3803" s="54" t="str">
        <f>VLOOKUP(Tabla1[[#This Row],[AREA]],Hoja1!A:B,2,FALSE)</f>
        <v>11. Salud pública y seguridad ciudadana</v>
      </c>
      <c r="U3803" s="57" t="str">
        <f>MID(Tabla1[[#This Row],[Aplicación]],9,4)</f>
        <v>1621</v>
      </c>
      <c r="V3803" s="54" t="str">
        <f>VLOOKUP(Tabla1[[#This Row],[PROGRAMA]],Hoja1!A:B,2,FALSE)</f>
        <v>1621. Recogida de residuos</v>
      </c>
      <c r="W3803" s="57" t="str">
        <f>MID(Tabla1[[#This Row],[Aplicación]],14,2)</f>
        <v>22</v>
      </c>
      <c r="X3803" s="57" t="str">
        <f>MID(Tabla1[[#This Row],[Aplicación]],14,6)</f>
        <v>22199</v>
      </c>
    </row>
    <row r="3804" spans="1:24" x14ac:dyDescent="0.25">
      <c r="A3804" s="60">
        <v>220240013859</v>
      </c>
      <c r="B3804" s="43" t="s">
        <v>702</v>
      </c>
      <c r="C3804" s="61">
        <v>45412</v>
      </c>
      <c r="D3804" s="60">
        <v>22024000456</v>
      </c>
      <c r="E3804" s="43" t="s">
        <v>1426</v>
      </c>
      <c r="F3804" s="62">
        <v>2698.3</v>
      </c>
      <c r="G3804" s="43" t="s">
        <v>4191</v>
      </c>
      <c r="H3804" s="43" t="s">
        <v>4192</v>
      </c>
      <c r="I3804" s="69" t="s">
        <v>2934</v>
      </c>
      <c r="J3804" s="43" t="s">
        <v>398</v>
      </c>
      <c r="K3804" s="43" t="s">
        <v>398</v>
      </c>
      <c r="L3804" s="43" t="s">
        <v>413</v>
      </c>
      <c r="M3804" s="43" t="s">
        <v>395</v>
      </c>
      <c r="N3804" s="43" t="s">
        <v>396</v>
      </c>
      <c r="O3804" s="68" t="s">
        <v>325</v>
      </c>
      <c r="P3804" s="68" t="s">
        <v>2931</v>
      </c>
      <c r="Q3804" s="57" t="s">
        <v>2932</v>
      </c>
      <c r="R3804" s="35" t="s">
        <v>265</v>
      </c>
      <c r="S3804" s="57" t="str">
        <f>MID(Tabla1[[#This Row],[Aplicación]],6,2)</f>
        <v>11</v>
      </c>
      <c r="T3804" s="54" t="str">
        <f>VLOOKUP(Tabla1[[#This Row],[AREA]],Hoja1!A:B,2,FALSE)</f>
        <v>11. Salud pública y seguridad ciudadana</v>
      </c>
      <c r="U3804" s="57" t="str">
        <f>MID(Tabla1[[#This Row],[Aplicación]],9,4)</f>
        <v>1621</v>
      </c>
      <c r="V3804" s="54" t="str">
        <f>VLOOKUP(Tabla1[[#This Row],[PROGRAMA]],Hoja1!A:B,2,FALSE)</f>
        <v>1621. Recogida de residuos</v>
      </c>
      <c r="W3804" s="57" t="str">
        <f>MID(Tabla1[[#This Row],[Aplicación]],14,2)</f>
        <v>22</v>
      </c>
      <c r="X3804" s="57" t="str">
        <f>MID(Tabla1[[#This Row],[Aplicación]],14,6)</f>
        <v>22199</v>
      </c>
    </row>
    <row r="3805" spans="1:24" x14ac:dyDescent="0.25">
      <c r="A3805" s="60">
        <v>220240013840</v>
      </c>
      <c r="B3805" s="43" t="s">
        <v>702</v>
      </c>
      <c r="C3805" s="61">
        <v>45412</v>
      </c>
      <c r="D3805" s="60">
        <v>22024000456</v>
      </c>
      <c r="E3805" s="43" t="s">
        <v>1426</v>
      </c>
      <c r="F3805" s="62">
        <v>382.99</v>
      </c>
      <c r="G3805" s="43" t="s">
        <v>804</v>
      </c>
      <c r="H3805" s="43" t="s">
        <v>4193</v>
      </c>
      <c r="I3805" s="69" t="s">
        <v>2934</v>
      </c>
      <c r="J3805" s="43" t="s">
        <v>398</v>
      </c>
      <c r="K3805" s="43" t="s">
        <v>398</v>
      </c>
      <c r="L3805" s="43" t="s">
        <v>413</v>
      </c>
      <c r="M3805" s="43" t="s">
        <v>395</v>
      </c>
      <c r="N3805" s="43" t="s">
        <v>396</v>
      </c>
      <c r="O3805" s="68" t="s">
        <v>325</v>
      </c>
      <c r="P3805" s="68" t="s">
        <v>2931</v>
      </c>
      <c r="Q3805" s="57" t="s">
        <v>2932</v>
      </c>
      <c r="R3805" s="35" t="s">
        <v>265</v>
      </c>
      <c r="S3805" s="57" t="str">
        <f>MID(Tabla1[[#This Row],[Aplicación]],6,2)</f>
        <v>11</v>
      </c>
      <c r="T3805" s="54" t="str">
        <f>VLOOKUP(Tabla1[[#This Row],[AREA]],Hoja1!A:B,2,FALSE)</f>
        <v>11. Salud pública y seguridad ciudadana</v>
      </c>
      <c r="U3805" s="57" t="str">
        <f>MID(Tabla1[[#This Row],[Aplicación]],9,4)</f>
        <v>1621</v>
      </c>
      <c r="V3805" s="54" t="str">
        <f>VLOOKUP(Tabla1[[#This Row],[PROGRAMA]],Hoja1!A:B,2,FALSE)</f>
        <v>1621. Recogida de residuos</v>
      </c>
      <c r="W3805" s="57" t="str">
        <f>MID(Tabla1[[#This Row],[Aplicación]],14,2)</f>
        <v>22</v>
      </c>
      <c r="X3805" s="57" t="str">
        <f>MID(Tabla1[[#This Row],[Aplicación]],14,6)</f>
        <v>22199</v>
      </c>
    </row>
    <row r="3806" spans="1:24" x14ac:dyDescent="0.25">
      <c r="A3806" s="60">
        <v>220240013681</v>
      </c>
      <c r="B3806" s="43" t="s">
        <v>702</v>
      </c>
      <c r="C3806" s="61">
        <v>45412</v>
      </c>
      <c r="D3806" s="60">
        <v>22024000456</v>
      </c>
      <c r="E3806" s="43" t="s">
        <v>1426</v>
      </c>
      <c r="F3806" s="62">
        <v>382.09</v>
      </c>
      <c r="G3806" s="43" t="s">
        <v>40</v>
      </c>
      <c r="H3806" s="43" t="s">
        <v>4205</v>
      </c>
      <c r="I3806" s="69" t="s">
        <v>2934</v>
      </c>
      <c r="J3806" s="43" t="s">
        <v>398</v>
      </c>
      <c r="K3806" s="43" t="s">
        <v>398</v>
      </c>
      <c r="L3806" s="43" t="s">
        <v>413</v>
      </c>
      <c r="M3806" s="43" t="s">
        <v>395</v>
      </c>
      <c r="N3806" s="43" t="s">
        <v>396</v>
      </c>
      <c r="O3806" s="68" t="s">
        <v>325</v>
      </c>
      <c r="P3806" s="68" t="s">
        <v>2931</v>
      </c>
      <c r="Q3806" s="57" t="s">
        <v>2932</v>
      </c>
      <c r="R3806" s="35" t="s">
        <v>265</v>
      </c>
      <c r="S3806" s="57" t="str">
        <f>MID(Tabla1[[#This Row],[Aplicación]],6,2)</f>
        <v>11</v>
      </c>
      <c r="T3806" s="54" t="str">
        <f>VLOOKUP(Tabla1[[#This Row],[AREA]],Hoja1!A:B,2,FALSE)</f>
        <v>11. Salud pública y seguridad ciudadana</v>
      </c>
      <c r="U3806" s="57" t="str">
        <f>MID(Tabla1[[#This Row],[Aplicación]],9,4)</f>
        <v>1621</v>
      </c>
      <c r="V3806" s="54" t="str">
        <f>VLOOKUP(Tabla1[[#This Row],[PROGRAMA]],Hoja1!A:B,2,FALSE)</f>
        <v>1621. Recogida de residuos</v>
      </c>
      <c r="W3806" s="57" t="str">
        <f>MID(Tabla1[[#This Row],[Aplicación]],14,2)</f>
        <v>22</v>
      </c>
      <c r="X3806" s="57" t="str">
        <f>MID(Tabla1[[#This Row],[Aplicación]],14,6)</f>
        <v>22199</v>
      </c>
    </row>
    <row r="3807" spans="1:24" x14ac:dyDescent="0.25">
      <c r="A3807" s="60">
        <v>220240013687</v>
      </c>
      <c r="B3807" s="43" t="s">
        <v>702</v>
      </c>
      <c r="C3807" s="61">
        <v>45412</v>
      </c>
      <c r="D3807" s="60">
        <v>22024000456</v>
      </c>
      <c r="E3807" s="43" t="s">
        <v>1426</v>
      </c>
      <c r="F3807" s="62">
        <v>30.9</v>
      </c>
      <c r="G3807" s="43" t="s">
        <v>40</v>
      </c>
      <c r="H3807" s="43" t="s">
        <v>4206</v>
      </c>
      <c r="I3807" s="69" t="s">
        <v>2934</v>
      </c>
      <c r="J3807" s="43" t="s">
        <v>398</v>
      </c>
      <c r="K3807" s="43" t="s">
        <v>398</v>
      </c>
      <c r="L3807" s="43" t="s">
        <v>413</v>
      </c>
      <c r="M3807" s="43" t="s">
        <v>395</v>
      </c>
      <c r="N3807" s="43" t="s">
        <v>396</v>
      </c>
      <c r="O3807" s="68" t="s">
        <v>325</v>
      </c>
      <c r="P3807" s="68" t="s">
        <v>2931</v>
      </c>
      <c r="Q3807" s="57" t="s">
        <v>2932</v>
      </c>
      <c r="R3807" s="35" t="s">
        <v>265</v>
      </c>
      <c r="S3807" s="57" t="str">
        <f>MID(Tabla1[[#This Row],[Aplicación]],6,2)</f>
        <v>11</v>
      </c>
      <c r="T3807" s="54" t="str">
        <f>VLOOKUP(Tabla1[[#This Row],[AREA]],Hoja1!A:B,2,FALSE)</f>
        <v>11. Salud pública y seguridad ciudadana</v>
      </c>
      <c r="U3807" s="57" t="str">
        <f>MID(Tabla1[[#This Row],[Aplicación]],9,4)</f>
        <v>1621</v>
      </c>
      <c r="V3807" s="54" t="str">
        <f>VLOOKUP(Tabla1[[#This Row],[PROGRAMA]],Hoja1!A:B,2,FALSE)</f>
        <v>1621. Recogida de residuos</v>
      </c>
      <c r="W3807" s="57" t="str">
        <f>MID(Tabla1[[#This Row],[Aplicación]],14,2)</f>
        <v>22</v>
      </c>
      <c r="X3807" s="57" t="str">
        <f>MID(Tabla1[[#This Row],[Aplicación]],14,6)</f>
        <v>22199</v>
      </c>
    </row>
    <row r="3808" spans="1:24" x14ac:dyDescent="0.25">
      <c r="A3808" s="60">
        <v>220240013683</v>
      </c>
      <c r="B3808" s="43" t="s">
        <v>702</v>
      </c>
      <c r="C3808" s="61">
        <v>45412</v>
      </c>
      <c r="D3808" s="60">
        <v>22024000456</v>
      </c>
      <c r="E3808" s="43" t="s">
        <v>1426</v>
      </c>
      <c r="F3808" s="62">
        <v>22.51</v>
      </c>
      <c r="G3808" s="43" t="s">
        <v>40</v>
      </c>
      <c r="H3808" s="43" t="s">
        <v>4207</v>
      </c>
      <c r="I3808" s="69" t="s">
        <v>2934</v>
      </c>
      <c r="J3808" s="43" t="s">
        <v>398</v>
      </c>
      <c r="K3808" s="43" t="s">
        <v>398</v>
      </c>
      <c r="L3808" s="43" t="s">
        <v>413</v>
      </c>
      <c r="M3808" s="43" t="s">
        <v>395</v>
      </c>
      <c r="N3808" s="43" t="s">
        <v>396</v>
      </c>
      <c r="O3808" s="68" t="s">
        <v>325</v>
      </c>
      <c r="P3808" s="68" t="s">
        <v>2931</v>
      </c>
      <c r="Q3808" s="57" t="s">
        <v>2932</v>
      </c>
      <c r="R3808" s="35" t="s">
        <v>265</v>
      </c>
      <c r="S3808" s="57" t="str">
        <f>MID(Tabla1[[#This Row],[Aplicación]],6,2)</f>
        <v>11</v>
      </c>
      <c r="T3808" s="54" t="str">
        <f>VLOOKUP(Tabla1[[#This Row],[AREA]],Hoja1!A:B,2,FALSE)</f>
        <v>11. Salud pública y seguridad ciudadana</v>
      </c>
      <c r="U3808" s="57" t="str">
        <f>MID(Tabla1[[#This Row],[Aplicación]],9,4)</f>
        <v>1621</v>
      </c>
      <c r="V3808" s="54" t="str">
        <f>VLOOKUP(Tabla1[[#This Row],[PROGRAMA]],Hoja1!A:B,2,FALSE)</f>
        <v>1621. Recogida de residuos</v>
      </c>
      <c r="W3808" s="57" t="str">
        <f>MID(Tabla1[[#This Row],[Aplicación]],14,2)</f>
        <v>22</v>
      </c>
      <c r="X3808" s="57" t="str">
        <f>MID(Tabla1[[#This Row],[Aplicación]],14,6)</f>
        <v>22199</v>
      </c>
    </row>
    <row r="3809" spans="1:24" x14ac:dyDescent="0.25">
      <c r="A3809" s="60">
        <v>220240013685</v>
      </c>
      <c r="B3809" s="43" t="s">
        <v>702</v>
      </c>
      <c r="C3809" s="61">
        <v>45412</v>
      </c>
      <c r="D3809" s="60">
        <v>22024000456</v>
      </c>
      <c r="E3809" s="43" t="s">
        <v>1426</v>
      </c>
      <c r="F3809" s="62">
        <v>13.25</v>
      </c>
      <c r="G3809" s="43" t="s">
        <v>40</v>
      </c>
      <c r="H3809" s="43" t="s">
        <v>4208</v>
      </c>
      <c r="I3809" s="69" t="s">
        <v>2934</v>
      </c>
      <c r="J3809" s="43" t="s">
        <v>398</v>
      </c>
      <c r="K3809" s="43" t="s">
        <v>398</v>
      </c>
      <c r="L3809" s="43" t="s">
        <v>413</v>
      </c>
      <c r="M3809" s="43" t="s">
        <v>395</v>
      </c>
      <c r="N3809" s="43" t="s">
        <v>396</v>
      </c>
      <c r="O3809" s="68" t="s">
        <v>325</v>
      </c>
      <c r="P3809" s="68" t="s">
        <v>2931</v>
      </c>
      <c r="Q3809" s="57" t="s">
        <v>2932</v>
      </c>
      <c r="R3809" s="35" t="s">
        <v>265</v>
      </c>
      <c r="S3809" s="57" t="str">
        <f>MID(Tabla1[[#This Row],[Aplicación]],6,2)</f>
        <v>11</v>
      </c>
      <c r="T3809" s="54" t="str">
        <f>VLOOKUP(Tabla1[[#This Row],[AREA]],Hoja1!A:B,2,FALSE)</f>
        <v>11. Salud pública y seguridad ciudadana</v>
      </c>
      <c r="U3809" s="57" t="str">
        <f>MID(Tabla1[[#This Row],[Aplicación]],9,4)</f>
        <v>1621</v>
      </c>
      <c r="V3809" s="54" t="str">
        <f>VLOOKUP(Tabla1[[#This Row],[PROGRAMA]],Hoja1!A:B,2,FALSE)</f>
        <v>1621. Recogida de residuos</v>
      </c>
      <c r="W3809" s="57" t="str">
        <f>MID(Tabla1[[#This Row],[Aplicación]],14,2)</f>
        <v>22</v>
      </c>
      <c r="X3809" s="57" t="str">
        <f>MID(Tabla1[[#This Row],[Aplicación]],14,6)</f>
        <v>22199</v>
      </c>
    </row>
    <row r="3810" spans="1:24" x14ac:dyDescent="0.25">
      <c r="A3810" s="60">
        <v>220240013832</v>
      </c>
      <c r="B3810" s="43" t="s">
        <v>702</v>
      </c>
      <c r="C3810" s="61">
        <v>45412</v>
      </c>
      <c r="D3810" s="60">
        <v>22024000456</v>
      </c>
      <c r="E3810" s="43" t="s">
        <v>1426</v>
      </c>
      <c r="F3810" s="62">
        <v>9.86</v>
      </c>
      <c r="G3810" s="43" t="s">
        <v>40</v>
      </c>
      <c r="H3810" s="43" t="s">
        <v>4209</v>
      </c>
      <c r="I3810" s="69" t="s">
        <v>2934</v>
      </c>
      <c r="J3810" s="43" t="s">
        <v>398</v>
      </c>
      <c r="K3810" s="43" t="s">
        <v>398</v>
      </c>
      <c r="L3810" s="43" t="s">
        <v>413</v>
      </c>
      <c r="M3810" s="43" t="s">
        <v>395</v>
      </c>
      <c r="N3810" s="43" t="s">
        <v>396</v>
      </c>
      <c r="O3810" s="68" t="s">
        <v>325</v>
      </c>
      <c r="P3810" s="68" t="s">
        <v>2931</v>
      </c>
      <c r="Q3810" s="57" t="s">
        <v>2932</v>
      </c>
      <c r="R3810" s="35" t="s">
        <v>265</v>
      </c>
      <c r="S3810" s="57" t="str">
        <f>MID(Tabla1[[#This Row],[Aplicación]],6,2)</f>
        <v>11</v>
      </c>
      <c r="T3810" s="54" t="str">
        <f>VLOOKUP(Tabla1[[#This Row],[AREA]],Hoja1!A:B,2,FALSE)</f>
        <v>11. Salud pública y seguridad ciudadana</v>
      </c>
      <c r="U3810" s="57" t="str">
        <f>MID(Tabla1[[#This Row],[Aplicación]],9,4)</f>
        <v>1621</v>
      </c>
      <c r="V3810" s="54" t="str">
        <f>VLOOKUP(Tabla1[[#This Row],[PROGRAMA]],Hoja1!A:B,2,FALSE)</f>
        <v>1621. Recogida de residuos</v>
      </c>
      <c r="W3810" s="57" t="str">
        <f>MID(Tabla1[[#This Row],[Aplicación]],14,2)</f>
        <v>22</v>
      </c>
      <c r="X3810" s="57" t="str">
        <f>MID(Tabla1[[#This Row],[Aplicación]],14,6)</f>
        <v>22199</v>
      </c>
    </row>
    <row r="3811" spans="1:24" x14ac:dyDescent="0.25">
      <c r="A3811" s="60">
        <v>220240011276</v>
      </c>
      <c r="B3811" s="43" t="s">
        <v>702</v>
      </c>
      <c r="C3811" s="61">
        <v>45393</v>
      </c>
      <c r="D3811" s="60">
        <v>22024000456</v>
      </c>
      <c r="E3811" s="43" t="s">
        <v>1426</v>
      </c>
      <c r="F3811" s="62">
        <v>25.4</v>
      </c>
      <c r="G3811" s="43" t="s">
        <v>764</v>
      </c>
      <c r="H3811" s="43" t="s">
        <v>4557</v>
      </c>
      <c r="I3811" s="69" t="s">
        <v>2934</v>
      </c>
      <c r="J3811" s="43" t="s">
        <v>398</v>
      </c>
      <c r="K3811" s="43" t="s">
        <v>398</v>
      </c>
      <c r="L3811" s="43" t="s">
        <v>413</v>
      </c>
      <c r="M3811" s="43" t="s">
        <v>395</v>
      </c>
      <c r="N3811" s="43" t="s">
        <v>396</v>
      </c>
      <c r="O3811" s="68" t="s">
        <v>325</v>
      </c>
      <c r="P3811" s="68" t="s">
        <v>2931</v>
      </c>
      <c r="Q3811" s="57" t="s">
        <v>2932</v>
      </c>
      <c r="R3811" s="35" t="s">
        <v>265</v>
      </c>
      <c r="S3811" s="57" t="str">
        <f>MID(Tabla1[[#This Row],[Aplicación]],6,2)</f>
        <v>11</v>
      </c>
      <c r="T3811" s="54" t="str">
        <f>VLOOKUP(Tabla1[[#This Row],[AREA]],Hoja1!A:B,2,FALSE)</f>
        <v>11. Salud pública y seguridad ciudadana</v>
      </c>
      <c r="U3811" s="57" t="str">
        <f>MID(Tabla1[[#This Row],[Aplicación]],9,4)</f>
        <v>1621</v>
      </c>
      <c r="V3811" s="54" t="str">
        <f>VLOOKUP(Tabla1[[#This Row],[PROGRAMA]],Hoja1!A:B,2,FALSE)</f>
        <v>1621. Recogida de residuos</v>
      </c>
      <c r="W3811" s="57" t="str">
        <f>MID(Tabla1[[#This Row],[Aplicación]],14,2)</f>
        <v>22</v>
      </c>
      <c r="X3811" s="57" t="str">
        <f>MID(Tabla1[[#This Row],[Aplicación]],14,6)</f>
        <v>22199</v>
      </c>
    </row>
    <row r="3812" spans="1:24" x14ac:dyDescent="0.25">
      <c r="A3812" s="60">
        <v>220240011265</v>
      </c>
      <c r="B3812" s="43" t="s">
        <v>702</v>
      </c>
      <c r="C3812" s="61">
        <v>45393</v>
      </c>
      <c r="D3812" s="60">
        <v>22024000456</v>
      </c>
      <c r="E3812" s="43" t="s">
        <v>1426</v>
      </c>
      <c r="F3812" s="62">
        <v>1701.2</v>
      </c>
      <c r="G3812" s="43" t="s">
        <v>676</v>
      </c>
      <c r="H3812" s="43" t="s">
        <v>4561</v>
      </c>
      <c r="I3812" s="69" t="s">
        <v>2934</v>
      </c>
      <c r="J3812" s="43" t="s">
        <v>398</v>
      </c>
      <c r="K3812" s="43" t="s">
        <v>398</v>
      </c>
      <c r="L3812" s="43" t="s">
        <v>413</v>
      </c>
      <c r="M3812" s="43" t="s">
        <v>395</v>
      </c>
      <c r="N3812" s="43" t="s">
        <v>396</v>
      </c>
      <c r="O3812" s="68" t="s">
        <v>325</v>
      </c>
      <c r="P3812" s="68" t="s">
        <v>2931</v>
      </c>
      <c r="Q3812" s="57" t="s">
        <v>2932</v>
      </c>
      <c r="R3812" s="35" t="s">
        <v>265</v>
      </c>
      <c r="S3812" s="57" t="str">
        <f>MID(Tabla1[[#This Row],[Aplicación]],6,2)</f>
        <v>11</v>
      </c>
      <c r="T3812" s="54" t="str">
        <f>VLOOKUP(Tabla1[[#This Row],[AREA]],Hoja1!A:B,2,FALSE)</f>
        <v>11. Salud pública y seguridad ciudadana</v>
      </c>
      <c r="U3812" s="57" t="str">
        <f>MID(Tabla1[[#This Row],[Aplicación]],9,4)</f>
        <v>1621</v>
      </c>
      <c r="V3812" s="54" t="str">
        <f>VLOOKUP(Tabla1[[#This Row],[PROGRAMA]],Hoja1!A:B,2,FALSE)</f>
        <v>1621. Recogida de residuos</v>
      </c>
      <c r="W3812" s="57" t="str">
        <f>MID(Tabla1[[#This Row],[Aplicación]],14,2)</f>
        <v>22</v>
      </c>
      <c r="X3812" s="57" t="str">
        <f>MID(Tabla1[[#This Row],[Aplicación]],14,6)</f>
        <v>22199</v>
      </c>
    </row>
    <row r="3813" spans="1:24" x14ac:dyDescent="0.25">
      <c r="A3813" s="60">
        <v>220240011332</v>
      </c>
      <c r="B3813" s="43" t="s">
        <v>702</v>
      </c>
      <c r="C3813" s="61">
        <v>45393</v>
      </c>
      <c r="D3813" s="60">
        <v>22024000456</v>
      </c>
      <c r="E3813" s="43" t="s">
        <v>1426</v>
      </c>
      <c r="F3813" s="62">
        <v>38.65</v>
      </c>
      <c r="G3813" s="43" t="s">
        <v>776</v>
      </c>
      <c r="H3813" s="43" t="s">
        <v>4563</v>
      </c>
      <c r="I3813" s="69" t="s">
        <v>2934</v>
      </c>
      <c r="J3813" s="43" t="s">
        <v>398</v>
      </c>
      <c r="K3813" s="43" t="s">
        <v>398</v>
      </c>
      <c r="L3813" s="43" t="s">
        <v>413</v>
      </c>
      <c r="M3813" s="43" t="s">
        <v>395</v>
      </c>
      <c r="N3813" s="43" t="s">
        <v>396</v>
      </c>
      <c r="O3813" s="68" t="s">
        <v>325</v>
      </c>
      <c r="P3813" s="68" t="s">
        <v>2931</v>
      </c>
      <c r="Q3813" s="57" t="s">
        <v>2932</v>
      </c>
      <c r="R3813" s="35" t="s">
        <v>265</v>
      </c>
      <c r="S3813" s="57" t="str">
        <f>MID(Tabla1[[#This Row],[Aplicación]],6,2)</f>
        <v>11</v>
      </c>
      <c r="T3813" s="54" t="str">
        <f>VLOOKUP(Tabla1[[#This Row],[AREA]],Hoja1!A:B,2,FALSE)</f>
        <v>11. Salud pública y seguridad ciudadana</v>
      </c>
      <c r="U3813" s="57" t="str">
        <f>MID(Tabla1[[#This Row],[Aplicación]],9,4)</f>
        <v>1621</v>
      </c>
      <c r="V3813" s="54" t="str">
        <f>VLOOKUP(Tabla1[[#This Row],[PROGRAMA]],Hoja1!A:B,2,FALSE)</f>
        <v>1621. Recogida de residuos</v>
      </c>
      <c r="W3813" s="57" t="str">
        <f>MID(Tabla1[[#This Row],[Aplicación]],14,2)</f>
        <v>22</v>
      </c>
      <c r="X3813" s="57" t="str">
        <f>MID(Tabla1[[#This Row],[Aplicación]],14,6)</f>
        <v>22199</v>
      </c>
    </row>
    <row r="3814" spans="1:24" x14ac:dyDescent="0.25">
      <c r="A3814" s="60">
        <v>220240011262</v>
      </c>
      <c r="B3814" s="43" t="s">
        <v>702</v>
      </c>
      <c r="C3814" s="61">
        <v>45393</v>
      </c>
      <c r="D3814" s="60">
        <v>22024000456</v>
      </c>
      <c r="E3814" s="43" t="s">
        <v>1426</v>
      </c>
      <c r="F3814" s="62">
        <v>19.75</v>
      </c>
      <c r="G3814" s="43" t="s">
        <v>776</v>
      </c>
      <c r="H3814" s="43" t="s">
        <v>4564</v>
      </c>
      <c r="I3814" s="69" t="s">
        <v>2934</v>
      </c>
      <c r="J3814" s="43" t="s">
        <v>398</v>
      </c>
      <c r="K3814" s="43" t="s">
        <v>398</v>
      </c>
      <c r="L3814" s="43" t="s">
        <v>413</v>
      </c>
      <c r="M3814" s="43" t="s">
        <v>395</v>
      </c>
      <c r="N3814" s="43" t="s">
        <v>396</v>
      </c>
      <c r="O3814" s="68" t="s">
        <v>325</v>
      </c>
      <c r="P3814" s="68" t="s">
        <v>2931</v>
      </c>
      <c r="Q3814" s="57" t="s">
        <v>2932</v>
      </c>
      <c r="R3814" s="35" t="s">
        <v>265</v>
      </c>
      <c r="S3814" s="57" t="str">
        <f>MID(Tabla1[[#This Row],[Aplicación]],6,2)</f>
        <v>11</v>
      </c>
      <c r="T3814" s="54" t="str">
        <f>VLOOKUP(Tabla1[[#This Row],[AREA]],Hoja1!A:B,2,FALSE)</f>
        <v>11. Salud pública y seguridad ciudadana</v>
      </c>
      <c r="U3814" s="57" t="str">
        <f>MID(Tabla1[[#This Row],[Aplicación]],9,4)</f>
        <v>1621</v>
      </c>
      <c r="V3814" s="54" t="str">
        <f>VLOOKUP(Tabla1[[#This Row],[PROGRAMA]],Hoja1!A:B,2,FALSE)</f>
        <v>1621. Recogida de residuos</v>
      </c>
      <c r="W3814" s="57" t="str">
        <f>MID(Tabla1[[#This Row],[Aplicación]],14,2)</f>
        <v>22</v>
      </c>
      <c r="X3814" s="57" t="str">
        <f>MID(Tabla1[[#This Row],[Aplicación]],14,6)</f>
        <v>22199</v>
      </c>
    </row>
    <row r="3815" spans="1:24" x14ac:dyDescent="0.25">
      <c r="A3815" s="60">
        <v>220240011228</v>
      </c>
      <c r="B3815" s="43" t="s">
        <v>702</v>
      </c>
      <c r="C3815" s="61">
        <v>45393</v>
      </c>
      <c r="D3815" s="60">
        <v>22024000456</v>
      </c>
      <c r="E3815" s="43" t="s">
        <v>1426</v>
      </c>
      <c r="F3815" s="62">
        <v>953.73</v>
      </c>
      <c r="G3815" s="43" t="s">
        <v>1043</v>
      </c>
      <c r="H3815" s="43" t="s">
        <v>4574</v>
      </c>
      <c r="I3815" s="69" t="s">
        <v>2934</v>
      </c>
      <c r="J3815" s="43" t="s">
        <v>996</v>
      </c>
      <c r="K3815" s="43" t="s">
        <v>398</v>
      </c>
      <c r="L3815" s="43" t="s">
        <v>413</v>
      </c>
      <c r="M3815" s="43" t="s">
        <v>395</v>
      </c>
      <c r="N3815" s="43" t="s">
        <v>396</v>
      </c>
      <c r="O3815" s="68" t="s">
        <v>325</v>
      </c>
      <c r="P3815" s="68" t="s">
        <v>2931</v>
      </c>
      <c r="Q3815" s="57" t="s">
        <v>2932</v>
      </c>
      <c r="R3815" s="35" t="s">
        <v>265</v>
      </c>
      <c r="S3815" s="57" t="str">
        <f>MID(Tabla1[[#This Row],[Aplicación]],6,2)</f>
        <v>11</v>
      </c>
      <c r="T3815" s="54" t="str">
        <f>VLOOKUP(Tabla1[[#This Row],[AREA]],Hoja1!A:B,2,FALSE)</f>
        <v>11. Salud pública y seguridad ciudadana</v>
      </c>
      <c r="U3815" s="57" t="str">
        <f>MID(Tabla1[[#This Row],[Aplicación]],9,4)</f>
        <v>1621</v>
      </c>
      <c r="V3815" s="54" t="str">
        <f>VLOOKUP(Tabla1[[#This Row],[PROGRAMA]],Hoja1!A:B,2,FALSE)</f>
        <v>1621. Recogida de residuos</v>
      </c>
      <c r="W3815" s="57" t="str">
        <f>MID(Tabla1[[#This Row],[Aplicación]],14,2)</f>
        <v>22</v>
      </c>
      <c r="X3815" s="57" t="str">
        <f>MID(Tabla1[[#This Row],[Aplicación]],14,6)</f>
        <v>22199</v>
      </c>
    </row>
    <row r="3816" spans="1:24" x14ac:dyDescent="0.25">
      <c r="A3816" s="60">
        <v>220240011330</v>
      </c>
      <c r="B3816" s="43" t="s">
        <v>702</v>
      </c>
      <c r="C3816" s="61">
        <v>45393</v>
      </c>
      <c r="D3816" s="60">
        <v>22024000456</v>
      </c>
      <c r="E3816" s="43" t="s">
        <v>1426</v>
      </c>
      <c r="F3816" s="62">
        <v>491.26</v>
      </c>
      <c r="G3816" s="43" t="s">
        <v>1043</v>
      </c>
      <c r="H3816" s="43" t="s">
        <v>4575</v>
      </c>
      <c r="I3816" s="69" t="s">
        <v>2934</v>
      </c>
      <c r="J3816" s="43" t="s">
        <v>996</v>
      </c>
      <c r="K3816" s="43" t="s">
        <v>398</v>
      </c>
      <c r="L3816" s="43" t="s">
        <v>413</v>
      </c>
      <c r="M3816" s="43" t="s">
        <v>395</v>
      </c>
      <c r="N3816" s="43" t="s">
        <v>396</v>
      </c>
      <c r="O3816" s="68" t="s">
        <v>325</v>
      </c>
      <c r="P3816" s="68" t="s">
        <v>2931</v>
      </c>
      <c r="Q3816" s="57" t="s">
        <v>2932</v>
      </c>
      <c r="R3816" s="35" t="s">
        <v>265</v>
      </c>
      <c r="S3816" s="57" t="str">
        <f>MID(Tabla1[[#This Row],[Aplicación]],6,2)</f>
        <v>11</v>
      </c>
      <c r="T3816" s="54" t="str">
        <f>VLOOKUP(Tabla1[[#This Row],[AREA]],Hoja1!A:B,2,FALSE)</f>
        <v>11. Salud pública y seguridad ciudadana</v>
      </c>
      <c r="U3816" s="57" t="str">
        <f>MID(Tabla1[[#This Row],[Aplicación]],9,4)</f>
        <v>1621</v>
      </c>
      <c r="V3816" s="54" t="str">
        <f>VLOOKUP(Tabla1[[#This Row],[PROGRAMA]],Hoja1!A:B,2,FALSE)</f>
        <v>1621. Recogida de residuos</v>
      </c>
      <c r="W3816" s="57" t="str">
        <f>MID(Tabla1[[#This Row],[Aplicación]],14,2)</f>
        <v>22</v>
      </c>
      <c r="X3816" s="57" t="str">
        <f>MID(Tabla1[[#This Row],[Aplicación]],14,6)</f>
        <v>22199</v>
      </c>
    </row>
    <row r="3817" spans="1:24" x14ac:dyDescent="0.25">
      <c r="A3817" s="60">
        <v>220240011226</v>
      </c>
      <c r="B3817" s="43" t="s">
        <v>702</v>
      </c>
      <c r="C3817" s="61">
        <v>45393</v>
      </c>
      <c r="D3817" s="60">
        <v>22024000456</v>
      </c>
      <c r="E3817" s="43" t="s">
        <v>1426</v>
      </c>
      <c r="F3817" s="62">
        <v>217.8</v>
      </c>
      <c r="G3817" s="43" t="s">
        <v>1008</v>
      </c>
      <c r="H3817" s="43" t="s">
        <v>4577</v>
      </c>
      <c r="I3817" s="69" t="s">
        <v>2934</v>
      </c>
      <c r="J3817" s="43" t="s">
        <v>398</v>
      </c>
      <c r="K3817" s="43" t="s">
        <v>398</v>
      </c>
      <c r="L3817" s="43" t="s">
        <v>413</v>
      </c>
      <c r="M3817" s="43" t="s">
        <v>395</v>
      </c>
      <c r="N3817" s="43" t="s">
        <v>396</v>
      </c>
      <c r="O3817" s="68" t="s">
        <v>325</v>
      </c>
      <c r="P3817" s="68" t="s">
        <v>2931</v>
      </c>
      <c r="Q3817" s="57" t="s">
        <v>2932</v>
      </c>
      <c r="R3817" s="35" t="s">
        <v>265</v>
      </c>
      <c r="S3817" s="57" t="str">
        <f>MID(Tabla1[[#This Row],[Aplicación]],6,2)</f>
        <v>11</v>
      </c>
      <c r="T3817" s="54" t="str">
        <f>VLOOKUP(Tabla1[[#This Row],[AREA]],Hoja1!A:B,2,FALSE)</f>
        <v>11. Salud pública y seguridad ciudadana</v>
      </c>
      <c r="U3817" s="57" t="str">
        <f>MID(Tabla1[[#This Row],[Aplicación]],9,4)</f>
        <v>1621</v>
      </c>
      <c r="V3817" s="54" t="str">
        <f>VLOOKUP(Tabla1[[#This Row],[PROGRAMA]],Hoja1!A:B,2,FALSE)</f>
        <v>1621. Recogida de residuos</v>
      </c>
      <c r="W3817" s="57" t="str">
        <f>MID(Tabla1[[#This Row],[Aplicación]],14,2)</f>
        <v>22</v>
      </c>
      <c r="X3817" s="57" t="str">
        <f>MID(Tabla1[[#This Row],[Aplicación]],14,6)</f>
        <v>22199</v>
      </c>
    </row>
    <row r="3818" spans="1:24" x14ac:dyDescent="0.25">
      <c r="A3818" s="60">
        <v>220240011346</v>
      </c>
      <c r="B3818" s="43" t="s">
        <v>702</v>
      </c>
      <c r="C3818" s="61">
        <v>45393</v>
      </c>
      <c r="D3818" s="60">
        <v>22024000456</v>
      </c>
      <c r="E3818" s="43" t="s">
        <v>1426</v>
      </c>
      <c r="F3818" s="62">
        <v>948.06</v>
      </c>
      <c r="G3818" s="43" t="s">
        <v>834</v>
      </c>
      <c r="H3818" s="43" t="s">
        <v>4578</v>
      </c>
      <c r="I3818" s="69" t="s">
        <v>2934</v>
      </c>
      <c r="J3818" s="43" t="s">
        <v>398</v>
      </c>
      <c r="K3818" s="43" t="s">
        <v>398</v>
      </c>
      <c r="L3818" s="43" t="s">
        <v>413</v>
      </c>
      <c r="M3818" s="43" t="s">
        <v>395</v>
      </c>
      <c r="N3818" s="43" t="s">
        <v>396</v>
      </c>
      <c r="O3818" s="68" t="s">
        <v>325</v>
      </c>
      <c r="P3818" s="68" t="s">
        <v>2931</v>
      </c>
      <c r="Q3818" s="57" t="s">
        <v>2932</v>
      </c>
      <c r="R3818" s="35" t="s">
        <v>265</v>
      </c>
      <c r="S3818" s="57" t="str">
        <f>MID(Tabla1[[#This Row],[Aplicación]],6,2)</f>
        <v>11</v>
      </c>
      <c r="T3818" s="54" t="str">
        <f>VLOOKUP(Tabla1[[#This Row],[AREA]],Hoja1!A:B,2,FALSE)</f>
        <v>11. Salud pública y seguridad ciudadana</v>
      </c>
      <c r="U3818" s="57" t="str">
        <f>MID(Tabla1[[#This Row],[Aplicación]],9,4)</f>
        <v>1621</v>
      </c>
      <c r="V3818" s="54" t="str">
        <f>VLOOKUP(Tabla1[[#This Row],[PROGRAMA]],Hoja1!A:B,2,FALSE)</f>
        <v>1621. Recogida de residuos</v>
      </c>
      <c r="W3818" s="57" t="str">
        <f>MID(Tabla1[[#This Row],[Aplicación]],14,2)</f>
        <v>22</v>
      </c>
      <c r="X3818" s="57" t="str">
        <f>MID(Tabla1[[#This Row],[Aplicación]],14,6)</f>
        <v>22199</v>
      </c>
    </row>
    <row r="3819" spans="1:24" x14ac:dyDescent="0.25">
      <c r="A3819" s="60">
        <v>220240011348</v>
      </c>
      <c r="B3819" s="43" t="s">
        <v>702</v>
      </c>
      <c r="C3819" s="61">
        <v>45393</v>
      </c>
      <c r="D3819" s="60">
        <v>22024000456</v>
      </c>
      <c r="E3819" s="43" t="s">
        <v>1426</v>
      </c>
      <c r="F3819" s="62">
        <v>801.5</v>
      </c>
      <c r="G3819" s="43" t="s">
        <v>834</v>
      </c>
      <c r="H3819" s="43" t="s">
        <v>4579</v>
      </c>
      <c r="I3819" s="69" t="s">
        <v>2934</v>
      </c>
      <c r="J3819" s="43" t="s">
        <v>398</v>
      </c>
      <c r="K3819" s="43" t="s">
        <v>398</v>
      </c>
      <c r="L3819" s="43" t="s">
        <v>413</v>
      </c>
      <c r="M3819" s="43" t="s">
        <v>395</v>
      </c>
      <c r="N3819" s="43" t="s">
        <v>396</v>
      </c>
      <c r="O3819" s="68" t="s">
        <v>325</v>
      </c>
      <c r="P3819" s="68" t="s">
        <v>2931</v>
      </c>
      <c r="Q3819" s="57" t="s">
        <v>2932</v>
      </c>
      <c r="R3819" s="35" t="s">
        <v>265</v>
      </c>
      <c r="S3819" s="57" t="str">
        <f>MID(Tabla1[[#This Row],[Aplicación]],6,2)</f>
        <v>11</v>
      </c>
      <c r="T3819" s="54" t="str">
        <f>VLOOKUP(Tabla1[[#This Row],[AREA]],Hoja1!A:B,2,FALSE)</f>
        <v>11. Salud pública y seguridad ciudadana</v>
      </c>
      <c r="U3819" s="57" t="str">
        <f>MID(Tabla1[[#This Row],[Aplicación]],9,4)</f>
        <v>1621</v>
      </c>
      <c r="V3819" s="54" t="str">
        <f>VLOOKUP(Tabla1[[#This Row],[PROGRAMA]],Hoja1!A:B,2,FALSE)</f>
        <v>1621. Recogida de residuos</v>
      </c>
      <c r="W3819" s="57" t="str">
        <f>MID(Tabla1[[#This Row],[Aplicación]],14,2)</f>
        <v>22</v>
      </c>
      <c r="X3819" s="57" t="str">
        <f>MID(Tabla1[[#This Row],[Aplicación]],14,6)</f>
        <v>22199</v>
      </c>
    </row>
    <row r="3820" spans="1:24" x14ac:dyDescent="0.25">
      <c r="A3820" s="60">
        <v>220240011350</v>
      </c>
      <c r="B3820" s="43" t="s">
        <v>702</v>
      </c>
      <c r="C3820" s="61">
        <v>45393</v>
      </c>
      <c r="D3820" s="60">
        <v>22024000456</v>
      </c>
      <c r="E3820" s="43" t="s">
        <v>1426</v>
      </c>
      <c r="F3820" s="62">
        <v>63.89</v>
      </c>
      <c r="G3820" s="43" t="s">
        <v>834</v>
      </c>
      <c r="H3820" s="43" t="s">
        <v>4580</v>
      </c>
      <c r="I3820" s="69" t="s">
        <v>2934</v>
      </c>
      <c r="J3820" s="43" t="s">
        <v>398</v>
      </c>
      <c r="K3820" s="43" t="s">
        <v>398</v>
      </c>
      <c r="L3820" s="43" t="s">
        <v>413</v>
      </c>
      <c r="M3820" s="43" t="s">
        <v>395</v>
      </c>
      <c r="N3820" s="43" t="s">
        <v>396</v>
      </c>
      <c r="O3820" s="68" t="s">
        <v>325</v>
      </c>
      <c r="P3820" s="68" t="s">
        <v>2931</v>
      </c>
      <c r="Q3820" s="57" t="s">
        <v>2932</v>
      </c>
      <c r="R3820" s="35" t="s">
        <v>265</v>
      </c>
      <c r="S3820" s="57" t="str">
        <f>MID(Tabla1[[#This Row],[Aplicación]],6,2)</f>
        <v>11</v>
      </c>
      <c r="T3820" s="54" t="str">
        <f>VLOOKUP(Tabla1[[#This Row],[AREA]],Hoja1!A:B,2,FALSE)</f>
        <v>11. Salud pública y seguridad ciudadana</v>
      </c>
      <c r="U3820" s="57" t="str">
        <f>MID(Tabla1[[#This Row],[Aplicación]],9,4)</f>
        <v>1621</v>
      </c>
      <c r="V3820" s="54" t="str">
        <f>VLOOKUP(Tabla1[[#This Row],[PROGRAMA]],Hoja1!A:B,2,FALSE)</f>
        <v>1621. Recogida de residuos</v>
      </c>
      <c r="W3820" s="57" t="str">
        <f>MID(Tabla1[[#This Row],[Aplicación]],14,2)</f>
        <v>22</v>
      </c>
      <c r="X3820" s="57" t="str">
        <f>MID(Tabla1[[#This Row],[Aplicación]],14,6)</f>
        <v>22199</v>
      </c>
    </row>
    <row r="3821" spans="1:24" x14ac:dyDescent="0.25">
      <c r="A3821" s="60">
        <v>220240009109</v>
      </c>
      <c r="B3821" s="43" t="s">
        <v>702</v>
      </c>
      <c r="C3821" s="61">
        <v>45383</v>
      </c>
      <c r="D3821" s="60">
        <v>22024000456</v>
      </c>
      <c r="E3821" s="43" t="s">
        <v>1426</v>
      </c>
      <c r="F3821" s="62">
        <v>1701.32</v>
      </c>
      <c r="G3821" s="43" t="s">
        <v>1043</v>
      </c>
      <c r="H3821" s="43" t="s">
        <v>4795</v>
      </c>
      <c r="I3821" s="69" t="s">
        <v>2934</v>
      </c>
      <c r="J3821" s="43" t="s">
        <v>996</v>
      </c>
      <c r="K3821" s="43" t="s">
        <v>398</v>
      </c>
      <c r="L3821" s="43" t="s">
        <v>413</v>
      </c>
      <c r="M3821" s="43" t="s">
        <v>395</v>
      </c>
      <c r="N3821" s="43" t="s">
        <v>396</v>
      </c>
      <c r="O3821" s="68" t="s">
        <v>325</v>
      </c>
      <c r="P3821" s="68" t="s">
        <v>2931</v>
      </c>
      <c r="Q3821" s="57" t="s">
        <v>2932</v>
      </c>
      <c r="R3821" s="35" t="s">
        <v>265</v>
      </c>
      <c r="S3821" s="57" t="str">
        <f>MID(Tabla1[[#This Row],[Aplicación]],6,2)</f>
        <v>11</v>
      </c>
      <c r="T3821" s="54" t="str">
        <f>VLOOKUP(Tabla1[[#This Row],[AREA]],Hoja1!A:B,2,FALSE)</f>
        <v>11. Salud pública y seguridad ciudadana</v>
      </c>
      <c r="U3821" s="57" t="str">
        <f>MID(Tabla1[[#This Row],[Aplicación]],9,4)</f>
        <v>1621</v>
      </c>
      <c r="V3821" s="54" t="str">
        <f>VLOOKUP(Tabla1[[#This Row],[PROGRAMA]],Hoja1!A:B,2,FALSE)</f>
        <v>1621. Recogida de residuos</v>
      </c>
      <c r="W3821" s="57" t="str">
        <f>MID(Tabla1[[#This Row],[Aplicación]],14,2)</f>
        <v>22</v>
      </c>
      <c r="X3821" s="57" t="str">
        <f>MID(Tabla1[[#This Row],[Aplicación]],14,6)</f>
        <v>22199</v>
      </c>
    </row>
    <row r="3822" spans="1:24" x14ac:dyDescent="0.25">
      <c r="A3822" s="60">
        <v>220240009107</v>
      </c>
      <c r="B3822" s="43" t="s">
        <v>702</v>
      </c>
      <c r="C3822" s="61">
        <v>45383</v>
      </c>
      <c r="D3822" s="60">
        <v>22024000456</v>
      </c>
      <c r="E3822" s="43" t="s">
        <v>1426</v>
      </c>
      <c r="F3822" s="62">
        <v>704.79</v>
      </c>
      <c r="G3822" s="43" t="s">
        <v>1043</v>
      </c>
      <c r="H3822" s="43" t="s">
        <v>4796</v>
      </c>
      <c r="I3822" s="69" t="s">
        <v>2934</v>
      </c>
      <c r="J3822" s="43" t="s">
        <v>996</v>
      </c>
      <c r="K3822" s="43" t="s">
        <v>398</v>
      </c>
      <c r="L3822" s="43" t="s">
        <v>413</v>
      </c>
      <c r="M3822" s="43" t="s">
        <v>395</v>
      </c>
      <c r="N3822" s="43" t="s">
        <v>396</v>
      </c>
      <c r="O3822" s="68" t="s">
        <v>325</v>
      </c>
      <c r="P3822" s="68" t="s">
        <v>2931</v>
      </c>
      <c r="Q3822" s="57" t="s">
        <v>2932</v>
      </c>
      <c r="R3822" s="35" t="s">
        <v>265</v>
      </c>
      <c r="S3822" s="57" t="str">
        <f>MID(Tabla1[[#This Row],[Aplicación]],6,2)</f>
        <v>11</v>
      </c>
      <c r="T3822" s="54" t="str">
        <f>VLOOKUP(Tabla1[[#This Row],[AREA]],Hoja1!A:B,2,FALSE)</f>
        <v>11. Salud pública y seguridad ciudadana</v>
      </c>
      <c r="U3822" s="57" t="str">
        <f>MID(Tabla1[[#This Row],[Aplicación]],9,4)</f>
        <v>1621</v>
      </c>
      <c r="V3822" s="54" t="str">
        <f>VLOOKUP(Tabla1[[#This Row],[PROGRAMA]],Hoja1!A:B,2,FALSE)</f>
        <v>1621. Recogida de residuos</v>
      </c>
      <c r="W3822" s="57" t="str">
        <f>MID(Tabla1[[#This Row],[Aplicación]],14,2)</f>
        <v>22</v>
      </c>
      <c r="X3822" s="57" t="str">
        <f>MID(Tabla1[[#This Row],[Aplicación]],14,6)</f>
        <v>22199</v>
      </c>
    </row>
    <row r="3823" spans="1:24" x14ac:dyDescent="0.25">
      <c r="A3823" s="60">
        <v>220240034869</v>
      </c>
      <c r="B3823" s="43" t="s">
        <v>702</v>
      </c>
      <c r="C3823" s="61">
        <v>45504</v>
      </c>
      <c r="D3823" s="60">
        <v>22024000456</v>
      </c>
      <c r="E3823" s="43" t="s">
        <v>1426</v>
      </c>
      <c r="F3823" s="62">
        <v>210.54</v>
      </c>
      <c r="G3823" s="43" t="s">
        <v>3199</v>
      </c>
      <c r="H3823" s="43" t="s">
        <v>5041</v>
      </c>
      <c r="I3823" s="69" t="s">
        <v>2934</v>
      </c>
      <c r="J3823" s="43" t="s">
        <v>398</v>
      </c>
      <c r="K3823" s="43" t="s">
        <v>398</v>
      </c>
      <c r="L3823" s="43" t="s">
        <v>413</v>
      </c>
      <c r="M3823" s="43" t="s">
        <v>395</v>
      </c>
      <c r="N3823" s="43" t="s">
        <v>396</v>
      </c>
      <c r="O3823" s="68" t="s">
        <v>325</v>
      </c>
      <c r="P3823" s="68" t="s">
        <v>4838</v>
      </c>
      <c r="Q3823" s="57" t="str">
        <f>MID(Tabla1[[#This Row],[Aplicación]],14,1)</f>
        <v>2</v>
      </c>
      <c r="R3823" s="35" t="s">
        <v>265</v>
      </c>
      <c r="S3823" s="57" t="str">
        <f>MID(Tabla1[[#This Row],[Aplicación]],6,2)</f>
        <v>11</v>
      </c>
      <c r="T3823" s="54" t="str">
        <f>VLOOKUP(Tabla1[[#This Row],[AREA]],Hoja1!A:B,2,FALSE)</f>
        <v>11. Salud pública y seguridad ciudadana</v>
      </c>
      <c r="U3823" s="57" t="str">
        <f>MID(Tabla1[[#This Row],[Aplicación]],9,4)</f>
        <v>1621</v>
      </c>
      <c r="V3823" s="54" t="str">
        <f>VLOOKUP(Tabla1[[#This Row],[PROGRAMA]],Hoja1!A:B,2,FALSE)</f>
        <v>1621. Recogida de residuos</v>
      </c>
      <c r="W3823" s="57" t="str">
        <f>MID(Tabla1[[#This Row],[Aplicación]],14,2)</f>
        <v>22</v>
      </c>
      <c r="X3823" s="57" t="str">
        <f>MID(Tabla1[[#This Row],[Aplicación]],14,6)</f>
        <v>22199</v>
      </c>
    </row>
    <row r="3824" spans="1:24" x14ac:dyDescent="0.25">
      <c r="A3824" s="60">
        <v>220240034852</v>
      </c>
      <c r="B3824" s="43" t="s">
        <v>702</v>
      </c>
      <c r="C3824" s="61">
        <v>45504</v>
      </c>
      <c r="D3824" s="60">
        <v>22024000456</v>
      </c>
      <c r="E3824" s="43" t="s">
        <v>1426</v>
      </c>
      <c r="F3824" s="62">
        <v>206.4</v>
      </c>
      <c r="G3824" s="43" t="s">
        <v>764</v>
      </c>
      <c r="H3824" s="43" t="s">
        <v>5042</v>
      </c>
      <c r="I3824" s="69" t="s">
        <v>2934</v>
      </c>
      <c r="J3824" s="43" t="s">
        <v>398</v>
      </c>
      <c r="K3824" s="43" t="s">
        <v>398</v>
      </c>
      <c r="L3824" s="43" t="s">
        <v>413</v>
      </c>
      <c r="M3824" s="43" t="s">
        <v>395</v>
      </c>
      <c r="N3824" s="43" t="s">
        <v>396</v>
      </c>
      <c r="O3824" s="68" t="s">
        <v>325</v>
      </c>
      <c r="P3824" s="68" t="s">
        <v>4838</v>
      </c>
      <c r="Q3824" s="57" t="str">
        <f>MID(Tabla1[[#This Row],[Aplicación]],14,1)</f>
        <v>2</v>
      </c>
      <c r="R3824" s="35" t="s">
        <v>265</v>
      </c>
      <c r="S3824" s="57" t="str">
        <f>MID(Tabla1[[#This Row],[Aplicación]],6,2)</f>
        <v>11</v>
      </c>
      <c r="T3824" s="54" t="str">
        <f>VLOOKUP(Tabla1[[#This Row],[AREA]],Hoja1!A:B,2,FALSE)</f>
        <v>11. Salud pública y seguridad ciudadana</v>
      </c>
      <c r="U3824" s="57" t="str">
        <f>MID(Tabla1[[#This Row],[Aplicación]],9,4)</f>
        <v>1621</v>
      </c>
      <c r="V3824" s="54" t="str">
        <f>VLOOKUP(Tabla1[[#This Row],[PROGRAMA]],Hoja1!A:B,2,FALSE)</f>
        <v>1621. Recogida de residuos</v>
      </c>
      <c r="W3824" s="57" t="str">
        <f>MID(Tabla1[[#This Row],[Aplicación]],14,2)</f>
        <v>22</v>
      </c>
      <c r="X3824" s="57" t="str">
        <f>MID(Tabla1[[#This Row],[Aplicación]],14,6)</f>
        <v>22199</v>
      </c>
    </row>
    <row r="3825" spans="1:24" x14ac:dyDescent="0.25">
      <c r="A3825" s="60">
        <v>220240034881</v>
      </c>
      <c r="B3825" s="43" t="s">
        <v>702</v>
      </c>
      <c r="C3825" s="61">
        <v>45504</v>
      </c>
      <c r="D3825" s="60">
        <v>22024000456</v>
      </c>
      <c r="E3825" s="43" t="s">
        <v>1426</v>
      </c>
      <c r="F3825" s="62">
        <v>25.79</v>
      </c>
      <c r="G3825" s="43" t="s">
        <v>764</v>
      </c>
      <c r="H3825" s="43" t="s">
        <v>5063</v>
      </c>
      <c r="I3825" s="69" t="s">
        <v>2934</v>
      </c>
      <c r="J3825" s="43" t="s">
        <v>398</v>
      </c>
      <c r="K3825" s="43" t="s">
        <v>398</v>
      </c>
      <c r="L3825" s="43" t="s">
        <v>413</v>
      </c>
      <c r="M3825" s="43" t="s">
        <v>395</v>
      </c>
      <c r="N3825" s="43" t="s">
        <v>396</v>
      </c>
      <c r="O3825" s="68" t="s">
        <v>325</v>
      </c>
      <c r="P3825" s="68" t="s">
        <v>4838</v>
      </c>
      <c r="Q3825" s="57" t="str">
        <f>MID(Tabla1[[#This Row],[Aplicación]],14,1)</f>
        <v>2</v>
      </c>
      <c r="R3825" s="35" t="s">
        <v>265</v>
      </c>
      <c r="S3825" s="57" t="str">
        <f>MID(Tabla1[[#This Row],[Aplicación]],6,2)</f>
        <v>11</v>
      </c>
      <c r="T3825" s="54" t="str">
        <f>VLOOKUP(Tabla1[[#This Row],[AREA]],Hoja1!A:B,2,FALSE)</f>
        <v>11. Salud pública y seguridad ciudadana</v>
      </c>
      <c r="U3825" s="57" t="str">
        <f>MID(Tabla1[[#This Row],[Aplicación]],9,4)</f>
        <v>1621</v>
      </c>
      <c r="V3825" s="54" t="str">
        <f>VLOOKUP(Tabla1[[#This Row],[PROGRAMA]],Hoja1!A:B,2,FALSE)</f>
        <v>1621. Recogida de residuos</v>
      </c>
      <c r="W3825" s="57" t="str">
        <f>MID(Tabla1[[#This Row],[Aplicación]],14,2)</f>
        <v>22</v>
      </c>
      <c r="X3825" s="57" t="str">
        <f>MID(Tabla1[[#This Row],[Aplicación]],14,6)</f>
        <v>22199</v>
      </c>
    </row>
    <row r="3826" spans="1:24" x14ac:dyDescent="0.25">
      <c r="A3826" s="60">
        <v>220240034977</v>
      </c>
      <c r="B3826" s="43" t="s">
        <v>390</v>
      </c>
      <c r="C3826" s="61">
        <v>45504</v>
      </c>
      <c r="D3826" s="60">
        <v>22024005738</v>
      </c>
      <c r="E3826" s="43" t="s">
        <v>1426</v>
      </c>
      <c r="F3826" s="62">
        <v>671.56</v>
      </c>
      <c r="G3826" s="43" t="s">
        <v>80</v>
      </c>
      <c r="H3826" s="43" t="s">
        <v>5068</v>
      </c>
      <c r="I3826" s="69" t="s">
        <v>2930</v>
      </c>
      <c r="J3826" s="43" t="s">
        <v>398</v>
      </c>
      <c r="K3826" s="43" t="s">
        <v>398</v>
      </c>
      <c r="L3826" s="43" t="s">
        <v>413</v>
      </c>
      <c r="M3826" s="43" t="s">
        <v>585</v>
      </c>
      <c r="N3826" s="43" t="s">
        <v>539</v>
      </c>
      <c r="O3826" s="68" t="s">
        <v>326</v>
      </c>
      <c r="P3826" s="68" t="s">
        <v>4838</v>
      </c>
      <c r="Q3826" s="57" t="str">
        <f>MID(Tabla1[[#This Row],[Aplicación]],14,1)</f>
        <v>2</v>
      </c>
      <c r="R3826" s="35" t="s">
        <v>265</v>
      </c>
      <c r="S3826" s="57" t="str">
        <f>MID(Tabla1[[#This Row],[Aplicación]],6,2)</f>
        <v>11</v>
      </c>
      <c r="T3826" s="54" t="str">
        <f>VLOOKUP(Tabla1[[#This Row],[AREA]],Hoja1!A:B,2,FALSE)</f>
        <v>11. Salud pública y seguridad ciudadana</v>
      </c>
      <c r="U3826" s="57" t="str">
        <f>MID(Tabla1[[#This Row],[Aplicación]],9,4)</f>
        <v>1621</v>
      </c>
      <c r="V3826" s="54" t="str">
        <f>VLOOKUP(Tabla1[[#This Row],[PROGRAMA]],Hoja1!A:B,2,FALSE)</f>
        <v>1621. Recogida de residuos</v>
      </c>
      <c r="W3826" s="57" t="str">
        <f>MID(Tabla1[[#This Row],[Aplicación]],14,2)</f>
        <v>22</v>
      </c>
      <c r="X3826" s="57" t="str">
        <f>MID(Tabla1[[#This Row],[Aplicación]],14,6)</f>
        <v>22199</v>
      </c>
    </row>
    <row r="3827" spans="1:24" x14ac:dyDescent="0.25">
      <c r="A3827" s="60">
        <v>220240032406</v>
      </c>
      <c r="B3827" s="43" t="s">
        <v>702</v>
      </c>
      <c r="C3827" s="61">
        <v>45497</v>
      </c>
      <c r="D3827" s="60">
        <v>22024000456</v>
      </c>
      <c r="E3827" s="43" t="s">
        <v>1426</v>
      </c>
      <c r="F3827" s="62">
        <v>3907.2</v>
      </c>
      <c r="G3827" s="43" t="s">
        <v>84</v>
      </c>
      <c r="H3827" s="43" t="s">
        <v>5122</v>
      </c>
      <c r="I3827" s="69" t="s">
        <v>2934</v>
      </c>
      <c r="J3827" s="43" t="s">
        <v>398</v>
      </c>
      <c r="K3827" s="43" t="s">
        <v>398</v>
      </c>
      <c r="L3827" s="43" t="s">
        <v>413</v>
      </c>
      <c r="M3827" s="43" t="s">
        <v>395</v>
      </c>
      <c r="N3827" s="43" t="s">
        <v>396</v>
      </c>
      <c r="O3827" s="68" t="s">
        <v>325</v>
      </c>
      <c r="P3827" s="68" t="s">
        <v>4838</v>
      </c>
      <c r="Q3827" s="57" t="str">
        <f>MID(Tabla1[[#This Row],[Aplicación]],14,1)</f>
        <v>2</v>
      </c>
      <c r="R3827" s="35" t="s">
        <v>265</v>
      </c>
      <c r="S3827" s="57" t="str">
        <f>MID(Tabla1[[#This Row],[Aplicación]],6,2)</f>
        <v>11</v>
      </c>
      <c r="T3827" s="54" t="str">
        <f>VLOOKUP(Tabla1[[#This Row],[AREA]],Hoja1!A:B,2,FALSE)</f>
        <v>11. Salud pública y seguridad ciudadana</v>
      </c>
      <c r="U3827" s="57" t="str">
        <f>MID(Tabla1[[#This Row],[Aplicación]],9,4)</f>
        <v>1621</v>
      </c>
      <c r="V3827" s="54" t="str">
        <f>VLOOKUP(Tabla1[[#This Row],[PROGRAMA]],Hoja1!A:B,2,FALSE)</f>
        <v>1621. Recogida de residuos</v>
      </c>
      <c r="W3827" s="57" t="str">
        <f>MID(Tabla1[[#This Row],[Aplicación]],14,2)</f>
        <v>22</v>
      </c>
      <c r="X3827" s="57" t="str">
        <f>MID(Tabla1[[#This Row],[Aplicación]],14,6)</f>
        <v>22199</v>
      </c>
    </row>
    <row r="3828" spans="1:24" x14ac:dyDescent="0.25">
      <c r="A3828" s="60">
        <v>220240032312</v>
      </c>
      <c r="B3828" s="43" t="s">
        <v>702</v>
      </c>
      <c r="C3828" s="61">
        <v>45497</v>
      </c>
      <c r="D3828" s="60">
        <v>22024000456</v>
      </c>
      <c r="E3828" s="43" t="s">
        <v>1426</v>
      </c>
      <c r="F3828" s="62">
        <v>320.64999999999998</v>
      </c>
      <c r="G3828" s="43" t="s">
        <v>813</v>
      </c>
      <c r="H3828" s="43" t="s">
        <v>5147</v>
      </c>
      <c r="I3828" s="69" t="s">
        <v>2934</v>
      </c>
      <c r="J3828" s="43" t="s">
        <v>398</v>
      </c>
      <c r="K3828" s="43" t="s">
        <v>398</v>
      </c>
      <c r="L3828" s="43" t="s">
        <v>413</v>
      </c>
      <c r="M3828" s="43" t="s">
        <v>395</v>
      </c>
      <c r="N3828" s="43" t="s">
        <v>396</v>
      </c>
      <c r="O3828" s="68" t="s">
        <v>325</v>
      </c>
      <c r="P3828" s="68" t="s">
        <v>4838</v>
      </c>
      <c r="Q3828" s="57" t="str">
        <f>MID(Tabla1[[#This Row],[Aplicación]],14,1)</f>
        <v>2</v>
      </c>
      <c r="R3828" s="35" t="s">
        <v>265</v>
      </c>
      <c r="S3828" s="57" t="str">
        <f>MID(Tabla1[[#This Row],[Aplicación]],6,2)</f>
        <v>11</v>
      </c>
      <c r="T3828" s="54" t="str">
        <f>VLOOKUP(Tabla1[[#This Row],[AREA]],Hoja1!A:B,2,FALSE)</f>
        <v>11. Salud pública y seguridad ciudadana</v>
      </c>
      <c r="U3828" s="57" t="str">
        <f>MID(Tabla1[[#This Row],[Aplicación]],9,4)</f>
        <v>1621</v>
      </c>
      <c r="V3828" s="54" t="str">
        <f>VLOOKUP(Tabla1[[#This Row],[PROGRAMA]],Hoja1!A:B,2,FALSE)</f>
        <v>1621. Recogida de residuos</v>
      </c>
      <c r="W3828" s="57" t="str">
        <f>MID(Tabla1[[#This Row],[Aplicación]],14,2)</f>
        <v>22</v>
      </c>
      <c r="X3828" s="57" t="str">
        <f>MID(Tabla1[[#This Row],[Aplicación]],14,6)</f>
        <v>22199</v>
      </c>
    </row>
    <row r="3829" spans="1:24" x14ac:dyDescent="0.25">
      <c r="A3829" s="60">
        <v>220240032414</v>
      </c>
      <c r="B3829" s="43" t="s">
        <v>702</v>
      </c>
      <c r="C3829" s="61">
        <v>45497</v>
      </c>
      <c r="D3829" s="60">
        <v>22024000456</v>
      </c>
      <c r="E3829" s="43" t="s">
        <v>1426</v>
      </c>
      <c r="F3829" s="62">
        <v>111.51</v>
      </c>
      <c r="G3829" s="43" t="s">
        <v>40</v>
      </c>
      <c r="H3829" s="43" t="s">
        <v>5153</v>
      </c>
      <c r="I3829" s="69" t="s">
        <v>2934</v>
      </c>
      <c r="J3829" s="43" t="s">
        <v>398</v>
      </c>
      <c r="K3829" s="43" t="s">
        <v>398</v>
      </c>
      <c r="L3829" s="43" t="s">
        <v>413</v>
      </c>
      <c r="M3829" s="43" t="s">
        <v>395</v>
      </c>
      <c r="N3829" s="43" t="s">
        <v>396</v>
      </c>
      <c r="O3829" s="68" t="s">
        <v>325</v>
      </c>
      <c r="P3829" s="68" t="s">
        <v>4838</v>
      </c>
      <c r="Q3829" s="57" t="str">
        <f>MID(Tabla1[[#This Row],[Aplicación]],14,1)</f>
        <v>2</v>
      </c>
      <c r="R3829" s="35" t="s">
        <v>265</v>
      </c>
      <c r="S3829" s="57" t="str">
        <f>MID(Tabla1[[#This Row],[Aplicación]],6,2)</f>
        <v>11</v>
      </c>
      <c r="T3829" s="54" t="str">
        <f>VLOOKUP(Tabla1[[#This Row],[AREA]],Hoja1!A:B,2,FALSE)</f>
        <v>11. Salud pública y seguridad ciudadana</v>
      </c>
      <c r="U3829" s="57" t="str">
        <f>MID(Tabla1[[#This Row],[Aplicación]],9,4)</f>
        <v>1621</v>
      </c>
      <c r="V3829" s="54" t="str">
        <f>VLOOKUP(Tabla1[[#This Row],[PROGRAMA]],Hoja1!A:B,2,FALSE)</f>
        <v>1621. Recogida de residuos</v>
      </c>
      <c r="W3829" s="57" t="str">
        <f>MID(Tabla1[[#This Row],[Aplicación]],14,2)</f>
        <v>22</v>
      </c>
      <c r="X3829" s="57" t="str">
        <f>MID(Tabla1[[#This Row],[Aplicación]],14,6)</f>
        <v>22199</v>
      </c>
    </row>
    <row r="3830" spans="1:24" x14ac:dyDescent="0.25">
      <c r="A3830" s="60">
        <v>220240032310</v>
      </c>
      <c r="B3830" s="43" t="s">
        <v>702</v>
      </c>
      <c r="C3830" s="61">
        <v>45497</v>
      </c>
      <c r="D3830" s="60">
        <v>22024000456</v>
      </c>
      <c r="E3830" s="43" t="s">
        <v>1426</v>
      </c>
      <c r="F3830" s="62">
        <v>64.28</v>
      </c>
      <c r="G3830" s="43" t="s">
        <v>81</v>
      </c>
      <c r="H3830" s="43" t="s">
        <v>5162</v>
      </c>
      <c r="I3830" s="69" t="s">
        <v>2934</v>
      </c>
      <c r="J3830" s="43" t="s">
        <v>398</v>
      </c>
      <c r="K3830" s="43" t="s">
        <v>398</v>
      </c>
      <c r="L3830" s="43" t="s">
        <v>413</v>
      </c>
      <c r="M3830" s="43" t="s">
        <v>395</v>
      </c>
      <c r="N3830" s="43" t="s">
        <v>396</v>
      </c>
      <c r="O3830" s="68" t="s">
        <v>325</v>
      </c>
      <c r="P3830" s="68" t="s">
        <v>4838</v>
      </c>
      <c r="Q3830" s="57" t="str">
        <f>MID(Tabla1[[#This Row],[Aplicación]],14,1)</f>
        <v>2</v>
      </c>
      <c r="R3830" s="35" t="s">
        <v>265</v>
      </c>
      <c r="S3830" s="57" t="str">
        <f>MID(Tabla1[[#This Row],[Aplicación]],6,2)</f>
        <v>11</v>
      </c>
      <c r="T3830" s="54" t="str">
        <f>VLOOKUP(Tabla1[[#This Row],[AREA]],Hoja1!A:B,2,FALSE)</f>
        <v>11. Salud pública y seguridad ciudadana</v>
      </c>
      <c r="U3830" s="57" t="str">
        <f>MID(Tabla1[[#This Row],[Aplicación]],9,4)</f>
        <v>1621</v>
      </c>
      <c r="V3830" s="54" t="str">
        <f>VLOOKUP(Tabla1[[#This Row],[PROGRAMA]],Hoja1!A:B,2,FALSE)</f>
        <v>1621. Recogida de residuos</v>
      </c>
      <c r="W3830" s="57" t="str">
        <f>MID(Tabla1[[#This Row],[Aplicación]],14,2)</f>
        <v>22</v>
      </c>
      <c r="X3830" s="57" t="str">
        <f>MID(Tabla1[[#This Row],[Aplicación]],14,6)</f>
        <v>22199</v>
      </c>
    </row>
    <row r="3831" spans="1:24" x14ac:dyDescent="0.25">
      <c r="A3831" s="60">
        <v>220240032410</v>
      </c>
      <c r="B3831" s="43" t="s">
        <v>702</v>
      </c>
      <c r="C3831" s="61">
        <v>45497</v>
      </c>
      <c r="D3831" s="60">
        <v>22024000456</v>
      </c>
      <c r="E3831" s="43" t="s">
        <v>1426</v>
      </c>
      <c r="F3831" s="62">
        <v>43.96</v>
      </c>
      <c r="G3831" s="43" t="s">
        <v>40</v>
      </c>
      <c r="H3831" s="43" t="s">
        <v>5165</v>
      </c>
      <c r="I3831" s="69" t="s">
        <v>2934</v>
      </c>
      <c r="J3831" s="43" t="s">
        <v>398</v>
      </c>
      <c r="K3831" s="43" t="s">
        <v>398</v>
      </c>
      <c r="L3831" s="43" t="s">
        <v>413</v>
      </c>
      <c r="M3831" s="43" t="s">
        <v>395</v>
      </c>
      <c r="N3831" s="43" t="s">
        <v>396</v>
      </c>
      <c r="O3831" s="68" t="s">
        <v>325</v>
      </c>
      <c r="P3831" s="68" t="s">
        <v>4838</v>
      </c>
      <c r="Q3831" s="57" t="str">
        <f>MID(Tabla1[[#This Row],[Aplicación]],14,1)</f>
        <v>2</v>
      </c>
      <c r="R3831" s="35" t="s">
        <v>265</v>
      </c>
      <c r="S3831" s="57" t="str">
        <f>MID(Tabla1[[#This Row],[Aplicación]],6,2)</f>
        <v>11</v>
      </c>
      <c r="T3831" s="54" t="str">
        <f>VLOOKUP(Tabla1[[#This Row],[AREA]],Hoja1!A:B,2,FALSE)</f>
        <v>11. Salud pública y seguridad ciudadana</v>
      </c>
      <c r="U3831" s="57" t="str">
        <f>MID(Tabla1[[#This Row],[Aplicación]],9,4)</f>
        <v>1621</v>
      </c>
      <c r="V3831" s="54" t="str">
        <f>VLOOKUP(Tabla1[[#This Row],[PROGRAMA]],Hoja1!A:B,2,FALSE)</f>
        <v>1621. Recogida de residuos</v>
      </c>
      <c r="W3831" s="57" t="str">
        <f>MID(Tabla1[[#This Row],[Aplicación]],14,2)</f>
        <v>22</v>
      </c>
      <c r="X3831" s="57" t="str">
        <f>MID(Tabla1[[#This Row],[Aplicación]],14,6)</f>
        <v>22199</v>
      </c>
    </row>
    <row r="3832" spans="1:24" x14ac:dyDescent="0.25">
      <c r="A3832" s="60">
        <v>220240032316</v>
      </c>
      <c r="B3832" s="43" t="s">
        <v>702</v>
      </c>
      <c r="C3832" s="61">
        <v>45497</v>
      </c>
      <c r="D3832" s="60">
        <v>22024000456</v>
      </c>
      <c r="E3832" s="43" t="s">
        <v>1426</v>
      </c>
      <c r="F3832" s="62">
        <v>27.76</v>
      </c>
      <c r="G3832" s="43" t="s">
        <v>776</v>
      </c>
      <c r="H3832" s="43" t="s">
        <v>5171</v>
      </c>
      <c r="I3832" s="69" t="s">
        <v>2934</v>
      </c>
      <c r="J3832" s="43" t="s">
        <v>398</v>
      </c>
      <c r="K3832" s="43" t="s">
        <v>398</v>
      </c>
      <c r="L3832" s="43" t="s">
        <v>413</v>
      </c>
      <c r="M3832" s="43" t="s">
        <v>395</v>
      </c>
      <c r="N3832" s="43" t="s">
        <v>396</v>
      </c>
      <c r="O3832" s="68" t="s">
        <v>325</v>
      </c>
      <c r="P3832" s="68" t="s">
        <v>4838</v>
      </c>
      <c r="Q3832" s="57" t="str">
        <f>MID(Tabla1[[#This Row],[Aplicación]],14,1)</f>
        <v>2</v>
      </c>
      <c r="R3832" s="35" t="s">
        <v>265</v>
      </c>
      <c r="S3832" s="57" t="str">
        <f>MID(Tabla1[[#This Row],[Aplicación]],6,2)</f>
        <v>11</v>
      </c>
      <c r="T3832" s="54" t="str">
        <f>VLOOKUP(Tabla1[[#This Row],[AREA]],Hoja1!A:B,2,FALSE)</f>
        <v>11. Salud pública y seguridad ciudadana</v>
      </c>
      <c r="U3832" s="57" t="str">
        <f>MID(Tabla1[[#This Row],[Aplicación]],9,4)</f>
        <v>1621</v>
      </c>
      <c r="V3832" s="54" t="str">
        <f>VLOOKUP(Tabla1[[#This Row],[PROGRAMA]],Hoja1!A:B,2,FALSE)</f>
        <v>1621. Recogida de residuos</v>
      </c>
      <c r="W3832" s="57" t="str">
        <f>MID(Tabla1[[#This Row],[Aplicación]],14,2)</f>
        <v>22</v>
      </c>
      <c r="X3832" s="57" t="str">
        <f>MID(Tabla1[[#This Row],[Aplicación]],14,6)</f>
        <v>22199</v>
      </c>
    </row>
    <row r="3833" spans="1:24" x14ac:dyDescent="0.25">
      <c r="A3833" s="60">
        <v>220240031190</v>
      </c>
      <c r="B3833" s="43" t="s">
        <v>702</v>
      </c>
      <c r="C3833" s="61">
        <v>45490</v>
      </c>
      <c r="D3833" s="60">
        <v>22024000456</v>
      </c>
      <c r="E3833" s="43" t="s">
        <v>1426</v>
      </c>
      <c r="F3833" s="62">
        <v>651.9</v>
      </c>
      <c r="G3833" s="43" t="s">
        <v>776</v>
      </c>
      <c r="H3833" s="43" t="s">
        <v>5211</v>
      </c>
      <c r="I3833" s="69">
        <v>300</v>
      </c>
      <c r="J3833" s="43" t="s">
        <v>398</v>
      </c>
      <c r="K3833" s="43" t="s">
        <v>398</v>
      </c>
      <c r="L3833" s="43" t="s">
        <v>413</v>
      </c>
      <c r="M3833" s="43" t="s">
        <v>395</v>
      </c>
      <c r="N3833" s="43" t="s">
        <v>396</v>
      </c>
      <c r="O3833" s="68" t="s">
        <v>325</v>
      </c>
      <c r="P3833" s="68" t="s">
        <v>4838</v>
      </c>
      <c r="Q3833" s="57" t="str">
        <f>MID(Tabla1[[#This Row],[Aplicación]],14,1)</f>
        <v>2</v>
      </c>
      <c r="R3833" s="35" t="s">
        <v>265</v>
      </c>
      <c r="S3833" s="57" t="str">
        <f>MID(Tabla1[[#This Row],[Aplicación]],6,2)</f>
        <v>11</v>
      </c>
      <c r="T3833" s="54" t="str">
        <f>VLOOKUP(Tabla1[[#This Row],[AREA]],Hoja1!A:B,2,FALSE)</f>
        <v>11. Salud pública y seguridad ciudadana</v>
      </c>
      <c r="U3833" s="57" t="str">
        <f>MID(Tabla1[[#This Row],[Aplicación]],9,4)</f>
        <v>1621</v>
      </c>
      <c r="V3833" s="54" t="str">
        <f>VLOOKUP(Tabla1[[#This Row],[PROGRAMA]],Hoja1!A:B,2,FALSE)</f>
        <v>1621. Recogida de residuos</v>
      </c>
      <c r="W3833" s="57" t="str">
        <f>MID(Tabla1[[#This Row],[Aplicación]],14,2)</f>
        <v>22</v>
      </c>
      <c r="X3833" s="57" t="str">
        <f>MID(Tabla1[[#This Row],[Aplicación]],14,6)</f>
        <v>22199</v>
      </c>
    </row>
    <row r="3834" spans="1:24" x14ac:dyDescent="0.25">
      <c r="A3834" s="60">
        <v>220240031055</v>
      </c>
      <c r="B3834" s="43" t="s">
        <v>702</v>
      </c>
      <c r="C3834" s="61">
        <v>45490</v>
      </c>
      <c r="D3834" s="60">
        <v>22024000456</v>
      </c>
      <c r="E3834" s="43" t="s">
        <v>1426</v>
      </c>
      <c r="F3834" s="62">
        <v>254.73</v>
      </c>
      <c r="G3834" s="43" t="s">
        <v>1008</v>
      </c>
      <c r="H3834" s="43" t="s">
        <v>5250</v>
      </c>
      <c r="I3834" s="69">
        <v>300</v>
      </c>
      <c r="J3834" s="43" t="s">
        <v>398</v>
      </c>
      <c r="K3834" s="43" t="s">
        <v>398</v>
      </c>
      <c r="L3834" s="43" t="s">
        <v>413</v>
      </c>
      <c r="M3834" s="43" t="s">
        <v>395</v>
      </c>
      <c r="N3834" s="43" t="s">
        <v>396</v>
      </c>
      <c r="O3834" s="68" t="s">
        <v>325</v>
      </c>
      <c r="P3834" s="68" t="s">
        <v>4838</v>
      </c>
      <c r="Q3834" s="57" t="str">
        <f>MID(Tabla1[[#This Row],[Aplicación]],14,1)</f>
        <v>2</v>
      </c>
      <c r="R3834" s="35" t="s">
        <v>265</v>
      </c>
      <c r="S3834" s="57" t="str">
        <f>MID(Tabla1[[#This Row],[Aplicación]],6,2)</f>
        <v>11</v>
      </c>
      <c r="T3834" s="54" t="str">
        <f>VLOOKUP(Tabla1[[#This Row],[AREA]],Hoja1!A:B,2,FALSE)</f>
        <v>11. Salud pública y seguridad ciudadana</v>
      </c>
      <c r="U3834" s="57" t="str">
        <f>MID(Tabla1[[#This Row],[Aplicación]],9,4)</f>
        <v>1621</v>
      </c>
      <c r="V3834" s="54" t="str">
        <f>VLOOKUP(Tabla1[[#This Row],[PROGRAMA]],Hoja1!A:B,2,FALSE)</f>
        <v>1621. Recogida de residuos</v>
      </c>
      <c r="W3834" s="57" t="str">
        <f>MID(Tabla1[[#This Row],[Aplicación]],14,2)</f>
        <v>22</v>
      </c>
      <c r="X3834" s="57" t="str">
        <f>MID(Tabla1[[#This Row],[Aplicación]],14,6)</f>
        <v>22199</v>
      </c>
    </row>
    <row r="3835" spans="1:24" x14ac:dyDescent="0.25">
      <c r="A3835" s="60">
        <v>220240031271</v>
      </c>
      <c r="B3835" s="43" t="s">
        <v>702</v>
      </c>
      <c r="C3835" s="61">
        <v>45490</v>
      </c>
      <c r="D3835" s="60">
        <v>22024000456</v>
      </c>
      <c r="E3835" s="43" t="s">
        <v>1426</v>
      </c>
      <c r="F3835" s="62">
        <v>1036.6600000000001</v>
      </c>
      <c r="G3835" s="43" t="s">
        <v>834</v>
      </c>
      <c r="H3835" s="43" t="s">
        <v>5253</v>
      </c>
      <c r="I3835" s="69">
        <v>300</v>
      </c>
      <c r="J3835" s="43" t="s">
        <v>398</v>
      </c>
      <c r="K3835" s="43" t="s">
        <v>398</v>
      </c>
      <c r="L3835" s="43" t="s">
        <v>413</v>
      </c>
      <c r="M3835" s="43" t="s">
        <v>395</v>
      </c>
      <c r="N3835" s="43" t="s">
        <v>396</v>
      </c>
      <c r="O3835" s="68" t="s">
        <v>325</v>
      </c>
      <c r="P3835" s="68" t="s">
        <v>4838</v>
      </c>
      <c r="Q3835" s="57" t="str">
        <f>MID(Tabla1[[#This Row],[Aplicación]],14,1)</f>
        <v>2</v>
      </c>
      <c r="R3835" s="35" t="s">
        <v>265</v>
      </c>
      <c r="S3835" s="57" t="str">
        <f>MID(Tabla1[[#This Row],[Aplicación]],6,2)</f>
        <v>11</v>
      </c>
      <c r="T3835" s="54" t="str">
        <f>VLOOKUP(Tabla1[[#This Row],[AREA]],Hoja1!A:B,2,FALSE)</f>
        <v>11. Salud pública y seguridad ciudadana</v>
      </c>
      <c r="U3835" s="57" t="str">
        <f>MID(Tabla1[[#This Row],[Aplicación]],9,4)</f>
        <v>1621</v>
      </c>
      <c r="V3835" s="54" t="str">
        <f>VLOOKUP(Tabla1[[#This Row],[PROGRAMA]],Hoja1!A:B,2,FALSE)</f>
        <v>1621. Recogida de residuos</v>
      </c>
      <c r="W3835" s="57" t="str">
        <f>MID(Tabla1[[#This Row],[Aplicación]],14,2)</f>
        <v>22</v>
      </c>
      <c r="X3835" s="57" t="str">
        <f>MID(Tabla1[[#This Row],[Aplicación]],14,6)</f>
        <v>22199</v>
      </c>
    </row>
    <row r="3836" spans="1:24" x14ac:dyDescent="0.25">
      <c r="A3836" s="60">
        <v>220240030414</v>
      </c>
      <c r="B3836" s="43" t="s">
        <v>702</v>
      </c>
      <c r="C3836" s="61">
        <v>45485</v>
      </c>
      <c r="D3836" s="60">
        <v>22024000456</v>
      </c>
      <c r="E3836" s="43" t="s">
        <v>1426</v>
      </c>
      <c r="F3836" s="62">
        <v>3.87</v>
      </c>
      <c r="G3836" s="43" t="s">
        <v>41</v>
      </c>
      <c r="H3836" s="43" t="s">
        <v>5360</v>
      </c>
      <c r="I3836" s="69">
        <v>300</v>
      </c>
      <c r="J3836" s="43" t="s">
        <v>398</v>
      </c>
      <c r="K3836" s="43" t="s">
        <v>398</v>
      </c>
      <c r="L3836" s="43" t="s">
        <v>413</v>
      </c>
      <c r="M3836" s="43" t="s">
        <v>395</v>
      </c>
      <c r="N3836" s="43" t="s">
        <v>396</v>
      </c>
      <c r="O3836" s="68" t="s">
        <v>325</v>
      </c>
      <c r="P3836" s="68" t="s">
        <v>4838</v>
      </c>
      <c r="Q3836" s="57" t="str">
        <f>MID(Tabla1[[#This Row],[Aplicación]],14,1)</f>
        <v>2</v>
      </c>
      <c r="R3836" s="35" t="s">
        <v>265</v>
      </c>
      <c r="S3836" s="57" t="str">
        <f>MID(Tabla1[[#This Row],[Aplicación]],6,2)</f>
        <v>11</v>
      </c>
      <c r="T3836" s="54" t="str">
        <f>VLOOKUP(Tabla1[[#This Row],[AREA]],Hoja1!A:B,2,FALSE)</f>
        <v>11. Salud pública y seguridad ciudadana</v>
      </c>
      <c r="U3836" s="57" t="str">
        <f>MID(Tabla1[[#This Row],[Aplicación]],9,4)</f>
        <v>1621</v>
      </c>
      <c r="V3836" s="54" t="str">
        <f>VLOOKUP(Tabla1[[#This Row],[PROGRAMA]],Hoja1!A:B,2,FALSE)</f>
        <v>1621. Recogida de residuos</v>
      </c>
      <c r="W3836" s="57" t="str">
        <f>MID(Tabla1[[#This Row],[Aplicación]],14,2)</f>
        <v>22</v>
      </c>
      <c r="X3836" s="57" t="str">
        <f>MID(Tabla1[[#This Row],[Aplicación]],14,6)</f>
        <v>22199</v>
      </c>
    </row>
    <row r="3837" spans="1:24" x14ac:dyDescent="0.25">
      <c r="A3837" s="60">
        <v>220240030458</v>
      </c>
      <c r="B3837" s="43" t="s">
        <v>702</v>
      </c>
      <c r="C3837" s="61">
        <v>45485</v>
      </c>
      <c r="D3837" s="60">
        <v>22024000456</v>
      </c>
      <c r="E3837" s="43" t="s">
        <v>1426</v>
      </c>
      <c r="F3837" s="62">
        <v>26.46</v>
      </c>
      <c r="G3837" s="43" t="s">
        <v>815</v>
      </c>
      <c r="H3837" s="43" t="s">
        <v>5370</v>
      </c>
      <c r="I3837" s="69">
        <v>300</v>
      </c>
      <c r="J3837" s="43" t="s">
        <v>398</v>
      </c>
      <c r="K3837" s="43" t="s">
        <v>398</v>
      </c>
      <c r="L3837" s="43" t="s">
        <v>413</v>
      </c>
      <c r="M3837" s="43" t="s">
        <v>395</v>
      </c>
      <c r="N3837" s="43" t="s">
        <v>396</v>
      </c>
      <c r="O3837" s="68" t="s">
        <v>325</v>
      </c>
      <c r="P3837" s="68" t="s">
        <v>4838</v>
      </c>
      <c r="Q3837" s="57" t="str">
        <f>MID(Tabla1[[#This Row],[Aplicación]],14,1)</f>
        <v>2</v>
      </c>
      <c r="R3837" s="35" t="s">
        <v>265</v>
      </c>
      <c r="S3837" s="57" t="str">
        <f>MID(Tabla1[[#This Row],[Aplicación]],6,2)</f>
        <v>11</v>
      </c>
      <c r="T3837" s="54" t="str">
        <f>VLOOKUP(Tabla1[[#This Row],[AREA]],Hoja1!A:B,2,FALSE)</f>
        <v>11. Salud pública y seguridad ciudadana</v>
      </c>
      <c r="U3837" s="57" t="str">
        <f>MID(Tabla1[[#This Row],[Aplicación]],9,4)</f>
        <v>1621</v>
      </c>
      <c r="V3837" s="54" t="str">
        <f>VLOOKUP(Tabla1[[#This Row],[PROGRAMA]],Hoja1!A:B,2,FALSE)</f>
        <v>1621. Recogida de residuos</v>
      </c>
      <c r="W3837" s="57" t="str">
        <f>MID(Tabla1[[#This Row],[Aplicación]],14,2)</f>
        <v>22</v>
      </c>
      <c r="X3837" s="57" t="str">
        <f>MID(Tabla1[[#This Row],[Aplicación]],14,6)</f>
        <v>22199</v>
      </c>
    </row>
    <row r="3838" spans="1:24" x14ac:dyDescent="0.25">
      <c r="A3838" s="60">
        <v>220240030456</v>
      </c>
      <c r="B3838" s="43" t="s">
        <v>702</v>
      </c>
      <c r="C3838" s="61">
        <v>45485</v>
      </c>
      <c r="D3838" s="60">
        <v>22024000456</v>
      </c>
      <c r="E3838" s="43" t="s">
        <v>1426</v>
      </c>
      <c r="F3838" s="62">
        <v>3760.68</v>
      </c>
      <c r="G3838" s="43" t="s">
        <v>84</v>
      </c>
      <c r="H3838" s="43" t="s">
        <v>5378</v>
      </c>
      <c r="I3838" s="69">
        <v>300</v>
      </c>
      <c r="J3838" s="43" t="s">
        <v>398</v>
      </c>
      <c r="K3838" s="43" t="s">
        <v>398</v>
      </c>
      <c r="L3838" s="43" t="s">
        <v>413</v>
      </c>
      <c r="M3838" s="43" t="s">
        <v>395</v>
      </c>
      <c r="N3838" s="43" t="s">
        <v>396</v>
      </c>
      <c r="O3838" s="68" t="s">
        <v>325</v>
      </c>
      <c r="P3838" s="68" t="s">
        <v>4838</v>
      </c>
      <c r="Q3838" s="57" t="str">
        <f>MID(Tabla1[[#This Row],[Aplicación]],14,1)</f>
        <v>2</v>
      </c>
      <c r="R3838" s="35" t="s">
        <v>265</v>
      </c>
      <c r="S3838" s="57" t="str">
        <f>MID(Tabla1[[#This Row],[Aplicación]],6,2)</f>
        <v>11</v>
      </c>
      <c r="T3838" s="54" t="str">
        <f>VLOOKUP(Tabla1[[#This Row],[AREA]],Hoja1!A:B,2,FALSE)</f>
        <v>11. Salud pública y seguridad ciudadana</v>
      </c>
      <c r="U3838" s="57" t="str">
        <f>MID(Tabla1[[#This Row],[Aplicación]],9,4)</f>
        <v>1621</v>
      </c>
      <c r="V3838" s="54" t="str">
        <f>VLOOKUP(Tabla1[[#This Row],[PROGRAMA]],Hoja1!A:B,2,FALSE)</f>
        <v>1621. Recogida de residuos</v>
      </c>
      <c r="W3838" s="57" t="str">
        <f>MID(Tabla1[[#This Row],[Aplicación]],14,2)</f>
        <v>22</v>
      </c>
      <c r="X3838" s="57" t="str">
        <f>MID(Tabla1[[#This Row],[Aplicación]],14,6)</f>
        <v>22199</v>
      </c>
    </row>
    <row r="3839" spans="1:24" x14ac:dyDescent="0.25">
      <c r="A3839" s="60">
        <v>220240029196</v>
      </c>
      <c r="B3839" s="43" t="s">
        <v>702</v>
      </c>
      <c r="C3839" s="61">
        <v>45476</v>
      </c>
      <c r="D3839" s="60">
        <v>22024000456</v>
      </c>
      <c r="E3839" s="43" t="s">
        <v>1426</v>
      </c>
      <c r="F3839" s="62">
        <v>62</v>
      </c>
      <c r="G3839" s="43" t="s">
        <v>57</v>
      </c>
      <c r="H3839" s="43" t="s">
        <v>5466</v>
      </c>
      <c r="I3839" s="69">
        <v>300</v>
      </c>
      <c r="J3839" s="43" t="s">
        <v>398</v>
      </c>
      <c r="K3839" s="43" t="s">
        <v>398</v>
      </c>
      <c r="L3839" s="43" t="s">
        <v>413</v>
      </c>
      <c r="M3839" s="43" t="s">
        <v>395</v>
      </c>
      <c r="N3839" s="43" t="s">
        <v>396</v>
      </c>
      <c r="O3839" s="68" t="s">
        <v>325</v>
      </c>
      <c r="P3839" s="68" t="s">
        <v>4838</v>
      </c>
      <c r="Q3839" s="57" t="str">
        <f>MID(Tabla1[[#This Row],[Aplicación]],14,1)</f>
        <v>2</v>
      </c>
      <c r="R3839" s="35" t="s">
        <v>265</v>
      </c>
      <c r="S3839" s="57" t="str">
        <f>MID(Tabla1[[#This Row],[Aplicación]],6,2)</f>
        <v>11</v>
      </c>
      <c r="T3839" s="54" t="str">
        <f>VLOOKUP(Tabla1[[#This Row],[AREA]],Hoja1!A:B,2,FALSE)</f>
        <v>11. Salud pública y seguridad ciudadana</v>
      </c>
      <c r="U3839" s="57" t="str">
        <f>MID(Tabla1[[#This Row],[Aplicación]],9,4)</f>
        <v>1621</v>
      </c>
      <c r="V3839" s="54" t="str">
        <f>VLOOKUP(Tabla1[[#This Row],[PROGRAMA]],Hoja1!A:B,2,FALSE)</f>
        <v>1621. Recogida de residuos</v>
      </c>
      <c r="W3839" s="57" t="str">
        <f>MID(Tabla1[[#This Row],[Aplicación]],14,2)</f>
        <v>22</v>
      </c>
      <c r="X3839" s="57" t="str">
        <f>MID(Tabla1[[#This Row],[Aplicación]],14,6)</f>
        <v>22199</v>
      </c>
    </row>
    <row r="3840" spans="1:24" x14ac:dyDescent="0.25">
      <c r="A3840" s="60">
        <v>220240029183</v>
      </c>
      <c r="B3840" s="43" t="s">
        <v>702</v>
      </c>
      <c r="C3840" s="61">
        <v>45476</v>
      </c>
      <c r="D3840" s="60">
        <v>22024000456</v>
      </c>
      <c r="E3840" s="43" t="s">
        <v>1426</v>
      </c>
      <c r="F3840" s="62">
        <v>673.68</v>
      </c>
      <c r="G3840" s="43" t="s">
        <v>81</v>
      </c>
      <c r="H3840" s="43" t="s">
        <v>5485</v>
      </c>
      <c r="I3840" s="69">
        <v>300</v>
      </c>
      <c r="J3840" s="43" t="s">
        <v>398</v>
      </c>
      <c r="K3840" s="43" t="s">
        <v>398</v>
      </c>
      <c r="L3840" s="43" t="s">
        <v>413</v>
      </c>
      <c r="M3840" s="43" t="s">
        <v>395</v>
      </c>
      <c r="N3840" s="43" t="s">
        <v>396</v>
      </c>
      <c r="O3840" s="68" t="s">
        <v>325</v>
      </c>
      <c r="P3840" s="68" t="s">
        <v>4838</v>
      </c>
      <c r="Q3840" s="57" t="str">
        <f>MID(Tabla1[[#This Row],[Aplicación]],14,1)</f>
        <v>2</v>
      </c>
      <c r="R3840" s="35" t="s">
        <v>265</v>
      </c>
      <c r="S3840" s="57" t="str">
        <f>MID(Tabla1[[#This Row],[Aplicación]],6,2)</f>
        <v>11</v>
      </c>
      <c r="T3840" s="54" t="str">
        <f>VLOOKUP(Tabla1[[#This Row],[AREA]],Hoja1!A:B,2,FALSE)</f>
        <v>11. Salud pública y seguridad ciudadana</v>
      </c>
      <c r="U3840" s="57" t="str">
        <f>MID(Tabla1[[#This Row],[Aplicación]],9,4)</f>
        <v>1621</v>
      </c>
      <c r="V3840" s="54" t="str">
        <f>VLOOKUP(Tabla1[[#This Row],[PROGRAMA]],Hoja1!A:B,2,FALSE)</f>
        <v>1621. Recogida de residuos</v>
      </c>
      <c r="W3840" s="57" t="str">
        <f>MID(Tabla1[[#This Row],[Aplicación]],14,2)</f>
        <v>22</v>
      </c>
      <c r="X3840" s="57" t="str">
        <f>MID(Tabla1[[#This Row],[Aplicación]],14,6)</f>
        <v>22199</v>
      </c>
    </row>
    <row r="3841" spans="1:24" x14ac:dyDescent="0.25">
      <c r="A3841" s="60">
        <v>220240028980</v>
      </c>
      <c r="B3841" s="43" t="s">
        <v>390</v>
      </c>
      <c r="C3841" s="61">
        <v>45476</v>
      </c>
      <c r="D3841" s="60">
        <v>22024005412</v>
      </c>
      <c r="E3841" s="43" t="s">
        <v>1426</v>
      </c>
      <c r="F3841" s="62">
        <v>33.33</v>
      </c>
      <c r="G3841" s="43" t="s">
        <v>80</v>
      </c>
      <c r="H3841" s="43" t="s">
        <v>5502</v>
      </c>
      <c r="I3841" s="69">
        <v>220</v>
      </c>
      <c r="J3841" s="43" t="s">
        <v>398</v>
      </c>
      <c r="K3841" s="43" t="s">
        <v>398</v>
      </c>
      <c r="L3841" s="43" t="s">
        <v>413</v>
      </c>
      <c r="M3841" s="43" t="s">
        <v>585</v>
      </c>
      <c r="N3841" s="43" t="s">
        <v>539</v>
      </c>
      <c r="O3841" s="68" t="s">
        <v>326</v>
      </c>
      <c r="P3841" s="68" t="s">
        <v>4838</v>
      </c>
      <c r="Q3841" s="57" t="str">
        <f>MID(Tabla1[[#This Row],[Aplicación]],14,1)</f>
        <v>2</v>
      </c>
      <c r="R3841" s="35" t="s">
        <v>265</v>
      </c>
      <c r="S3841" s="57" t="str">
        <f>MID(Tabla1[[#This Row],[Aplicación]],6,2)</f>
        <v>11</v>
      </c>
      <c r="T3841" s="54" t="str">
        <f>VLOOKUP(Tabla1[[#This Row],[AREA]],Hoja1!A:B,2,FALSE)</f>
        <v>11. Salud pública y seguridad ciudadana</v>
      </c>
      <c r="U3841" s="57" t="str">
        <f>MID(Tabla1[[#This Row],[Aplicación]],9,4)</f>
        <v>1621</v>
      </c>
      <c r="V3841" s="54" t="str">
        <f>VLOOKUP(Tabla1[[#This Row],[PROGRAMA]],Hoja1!A:B,2,FALSE)</f>
        <v>1621. Recogida de residuos</v>
      </c>
      <c r="W3841" s="57" t="str">
        <f>MID(Tabla1[[#This Row],[Aplicación]],14,2)</f>
        <v>22</v>
      </c>
      <c r="X3841" s="57" t="str">
        <f>MID(Tabla1[[#This Row],[Aplicación]],14,6)</f>
        <v>22199</v>
      </c>
    </row>
    <row r="3842" spans="1:24" x14ac:dyDescent="0.25">
      <c r="A3842" s="60">
        <v>220240029167</v>
      </c>
      <c r="B3842" s="43" t="s">
        <v>702</v>
      </c>
      <c r="C3842" s="61">
        <v>45476</v>
      </c>
      <c r="D3842" s="60">
        <v>22024000456</v>
      </c>
      <c r="E3842" s="43" t="s">
        <v>1426</v>
      </c>
      <c r="F3842" s="62">
        <v>1723.04</v>
      </c>
      <c r="G3842" s="43" t="s">
        <v>1008</v>
      </c>
      <c r="H3842" s="43" t="s">
        <v>5512</v>
      </c>
      <c r="I3842" s="69">
        <v>300</v>
      </c>
      <c r="J3842" s="43" t="s">
        <v>398</v>
      </c>
      <c r="K3842" s="43" t="s">
        <v>398</v>
      </c>
      <c r="L3842" s="43" t="s">
        <v>413</v>
      </c>
      <c r="M3842" s="43" t="s">
        <v>395</v>
      </c>
      <c r="N3842" s="43" t="s">
        <v>396</v>
      </c>
      <c r="O3842" s="68" t="s">
        <v>325</v>
      </c>
      <c r="P3842" s="68" t="s">
        <v>4838</v>
      </c>
      <c r="Q3842" s="57" t="str">
        <f>MID(Tabla1[[#This Row],[Aplicación]],14,1)</f>
        <v>2</v>
      </c>
      <c r="R3842" s="35" t="s">
        <v>265</v>
      </c>
      <c r="S3842" s="57" t="str">
        <f>MID(Tabla1[[#This Row],[Aplicación]],6,2)</f>
        <v>11</v>
      </c>
      <c r="T3842" s="54" t="str">
        <f>VLOOKUP(Tabla1[[#This Row],[AREA]],Hoja1!A:B,2,FALSE)</f>
        <v>11. Salud pública y seguridad ciudadana</v>
      </c>
      <c r="U3842" s="57" t="str">
        <f>MID(Tabla1[[#This Row],[Aplicación]],9,4)</f>
        <v>1621</v>
      </c>
      <c r="V3842" s="54" t="str">
        <f>VLOOKUP(Tabla1[[#This Row],[PROGRAMA]],Hoja1!A:B,2,FALSE)</f>
        <v>1621. Recogida de residuos</v>
      </c>
      <c r="W3842" s="57" t="str">
        <f>MID(Tabla1[[#This Row],[Aplicación]],14,2)</f>
        <v>22</v>
      </c>
      <c r="X3842" s="57" t="str">
        <f>MID(Tabla1[[#This Row],[Aplicación]],14,6)</f>
        <v>22199</v>
      </c>
    </row>
    <row r="3843" spans="1:24" x14ac:dyDescent="0.25">
      <c r="A3843" s="60">
        <v>220240029169</v>
      </c>
      <c r="B3843" s="43" t="s">
        <v>702</v>
      </c>
      <c r="C3843" s="61">
        <v>45476</v>
      </c>
      <c r="D3843" s="60">
        <v>22024000456</v>
      </c>
      <c r="E3843" s="43" t="s">
        <v>1426</v>
      </c>
      <c r="F3843" s="62">
        <v>89.71</v>
      </c>
      <c r="G3843" s="43" t="s">
        <v>40</v>
      </c>
      <c r="H3843" s="43" t="s">
        <v>5518</v>
      </c>
      <c r="I3843" s="69">
        <v>300</v>
      </c>
      <c r="J3843" s="43" t="s">
        <v>398</v>
      </c>
      <c r="K3843" s="43" t="s">
        <v>398</v>
      </c>
      <c r="L3843" s="43" t="s">
        <v>413</v>
      </c>
      <c r="M3843" s="43" t="s">
        <v>395</v>
      </c>
      <c r="N3843" s="43" t="s">
        <v>396</v>
      </c>
      <c r="O3843" s="68" t="s">
        <v>325</v>
      </c>
      <c r="P3843" s="68" t="s">
        <v>4838</v>
      </c>
      <c r="Q3843" s="57" t="str">
        <f>MID(Tabla1[[#This Row],[Aplicación]],14,1)</f>
        <v>2</v>
      </c>
      <c r="R3843" s="35" t="s">
        <v>265</v>
      </c>
      <c r="S3843" s="57" t="str">
        <f>MID(Tabla1[[#This Row],[Aplicación]],6,2)</f>
        <v>11</v>
      </c>
      <c r="T3843" s="54" t="str">
        <f>VLOOKUP(Tabla1[[#This Row],[AREA]],Hoja1!A:B,2,FALSE)</f>
        <v>11. Salud pública y seguridad ciudadana</v>
      </c>
      <c r="U3843" s="57" t="str">
        <f>MID(Tabla1[[#This Row],[Aplicación]],9,4)</f>
        <v>1621</v>
      </c>
      <c r="V3843" s="54" t="str">
        <f>VLOOKUP(Tabla1[[#This Row],[PROGRAMA]],Hoja1!A:B,2,FALSE)</f>
        <v>1621. Recogida de residuos</v>
      </c>
      <c r="W3843" s="57" t="str">
        <f>MID(Tabla1[[#This Row],[Aplicación]],14,2)</f>
        <v>22</v>
      </c>
      <c r="X3843" s="57" t="str">
        <f>MID(Tabla1[[#This Row],[Aplicación]],14,6)</f>
        <v>22199</v>
      </c>
    </row>
    <row r="3844" spans="1:24" x14ac:dyDescent="0.25">
      <c r="A3844" s="60">
        <v>220240029171</v>
      </c>
      <c r="B3844" s="43" t="s">
        <v>702</v>
      </c>
      <c r="C3844" s="61">
        <v>45476</v>
      </c>
      <c r="D3844" s="60">
        <v>22024000456</v>
      </c>
      <c r="E3844" s="43" t="s">
        <v>1426</v>
      </c>
      <c r="F3844" s="62">
        <v>34.380000000000003</v>
      </c>
      <c r="G3844" s="43" t="s">
        <v>40</v>
      </c>
      <c r="H3844" s="43" t="s">
        <v>5519</v>
      </c>
      <c r="I3844" s="69">
        <v>300</v>
      </c>
      <c r="J3844" s="43" t="s">
        <v>398</v>
      </c>
      <c r="K3844" s="43" t="s">
        <v>398</v>
      </c>
      <c r="L3844" s="43" t="s">
        <v>413</v>
      </c>
      <c r="M3844" s="43" t="s">
        <v>395</v>
      </c>
      <c r="N3844" s="43" t="s">
        <v>396</v>
      </c>
      <c r="O3844" s="68" t="s">
        <v>325</v>
      </c>
      <c r="P3844" s="68" t="s">
        <v>4838</v>
      </c>
      <c r="Q3844" s="57" t="str">
        <f>MID(Tabla1[[#This Row],[Aplicación]],14,1)</f>
        <v>2</v>
      </c>
      <c r="R3844" s="35" t="s">
        <v>265</v>
      </c>
      <c r="S3844" s="57" t="str">
        <f>MID(Tabla1[[#This Row],[Aplicación]],6,2)</f>
        <v>11</v>
      </c>
      <c r="T3844" s="54" t="str">
        <f>VLOOKUP(Tabla1[[#This Row],[AREA]],Hoja1!A:B,2,FALSE)</f>
        <v>11. Salud pública y seguridad ciudadana</v>
      </c>
      <c r="U3844" s="57" t="str">
        <f>MID(Tabla1[[#This Row],[Aplicación]],9,4)</f>
        <v>1621</v>
      </c>
      <c r="V3844" s="54" t="str">
        <f>VLOOKUP(Tabla1[[#This Row],[PROGRAMA]],Hoja1!A:B,2,FALSE)</f>
        <v>1621. Recogida de residuos</v>
      </c>
      <c r="W3844" s="57" t="str">
        <f>MID(Tabla1[[#This Row],[Aplicación]],14,2)</f>
        <v>22</v>
      </c>
      <c r="X3844" s="57" t="str">
        <f>MID(Tabla1[[#This Row],[Aplicación]],14,6)</f>
        <v>22199</v>
      </c>
    </row>
    <row r="3845" spans="1:24" x14ac:dyDescent="0.25">
      <c r="A3845" s="60">
        <v>220240029173</v>
      </c>
      <c r="B3845" s="43" t="s">
        <v>702</v>
      </c>
      <c r="C3845" s="61">
        <v>45476</v>
      </c>
      <c r="D3845" s="60">
        <v>22024000456</v>
      </c>
      <c r="E3845" s="43" t="s">
        <v>1426</v>
      </c>
      <c r="F3845" s="62">
        <v>50.09</v>
      </c>
      <c r="G3845" s="43" t="s">
        <v>40</v>
      </c>
      <c r="H3845" s="43" t="s">
        <v>5520</v>
      </c>
      <c r="I3845" s="69">
        <v>300</v>
      </c>
      <c r="J3845" s="43" t="s">
        <v>398</v>
      </c>
      <c r="K3845" s="43" t="s">
        <v>398</v>
      </c>
      <c r="L3845" s="43" t="s">
        <v>413</v>
      </c>
      <c r="M3845" s="43" t="s">
        <v>395</v>
      </c>
      <c r="N3845" s="43" t="s">
        <v>396</v>
      </c>
      <c r="O3845" s="68" t="s">
        <v>325</v>
      </c>
      <c r="P3845" s="68" t="s">
        <v>4838</v>
      </c>
      <c r="Q3845" s="57" t="str">
        <f>MID(Tabla1[[#This Row],[Aplicación]],14,1)</f>
        <v>2</v>
      </c>
      <c r="R3845" s="35" t="s">
        <v>265</v>
      </c>
      <c r="S3845" s="57" t="str">
        <f>MID(Tabla1[[#This Row],[Aplicación]],6,2)</f>
        <v>11</v>
      </c>
      <c r="T3845" s="54" t="str">
        <f>VLOOKUP(Tabla1[[#This Row],[AREA]],Hoja1!A:B,2,FALSE)</f>
        <v>11. Salud pública y seguridad ciudadana</v>
      </c>
      <c r="U3845" s="57" t="str">
        <f>MID(Tabla1[[#This Row],[Aplicación]],9,4)</f>
        <v>1621</v>
      </c>
      <c r="V3845" s="54" t="str">
        <f>VLOOKUP(Tabla1[[#This Row],[PROGRAMA]],Hoja1!A:B,2,FALSE)</f>
        <v>1621. Recogida de residuos</v>
      </c>
      <c r="W3845" s="57" t="str">
        <f>MID(Tabla1[[#This Row],[Aplicación]],14,2)</f>
        <v>22</v>
      </c>
      <c r="X3845" s="57" t="str">
        <f>MID(Tabla1[[#This Row],[Aplicación]],14,6)</f>
        <v>22199</v>
      </c>
    </row>
    <row r="3846" spans="1:24" x14ac:dyDescent="0.25">
      <c r="A3846" s="60">
        <v>220240029175</v>
      </c>
      <c r="B3846" s="43" t="s">
        <v>702</v>
      </c>
      <c r="C3846" s="61">
        <v>45476</v>
      </c>
      <c r="D3846" s="60">
        <v>22024000456</v>
      </c>
      <c r="E3846" s="43" t="s">
        <v>1426</v>
      </c>
      <c r="F3846" s="62">
        <v>17.04</v>
      </c>
      <c r="G3846" s="43" t="s">
        <v>40</v>
      </c>
      <c r="H3846" s="43" t="s">
        <v>5521</v>
      </c>
      <c r="I3846" s="69">
        <v>300</v>
      </c>
      <c r="J3846" s="43" t="s">
        <v>398</v>
      </c>
      <c r="K3846" s="43" t="s">
        <v>398</v>
      </c>
      <c r="L3846" s="43" t="s">
        <v>413</v>
      </c>
      <c r="M3846" s="43" t="s">
        <v>395</v>
      </c>
      <c r="N3846" s="43" t="s">
        <v>396</v>
      </c>
      <c r="O3846" s="68" t="s">
        <v>325</v>
      </c>
      <c r="P3846" s="68" t="s">
        <v>4838</v>
      </c>
      <c r="Q3846" s="57" t="str">
        <f>MID(Tabla1[[#This Row],[Aplicación]],14,1)</f>
        <v>2</v>
      </c>
      <c r="R3846" s="35" t="s">
        <v>265</v>
      </c>
      <c r="S3846" s="57" t="str">
        <f>MID(Tabla1[[#This Row],[Aplicación]],6,2)</f>
        <v>11</v>
      </c>
      <c r="T3846" s="54" t="str">
        <f>VLOOKUP(Tabla1[[#This Row],[AREA]],Hoja1!A:B,2,FALSE)</f>
        <v>11. Salud pública y seguridad ciudadana</v>
      </c>
      <c r="U3846" s="57" t="str">
        <f>MID(Tabla1[[#This Row],[Aplicación]],9,4)</f>
        <v>1621</v>
      </c>
      <c r="V3846" s="54" t="str">
        <f>VLOOKUP(Tabla1[[#This Row],[PROGRAMA]],Hoja1!A:B,2,FALSE)</f>
        <v>1621. Recogida de residuos</v>
      </c>
      <c r="W3846" s="57" t="str">
        <f>MID(Tabla1[[#This Row],[Aplicación]],14,2)</f>
        <v>22</v>
      </c>
      <c r="X3846" s="57" t="str">
        <f>MID(Tabla1[[#This Row],[Aplicación]],14,6)</f>
        <v>22199</v>
      </c>
    </row>
    <row r="3847" spans="1:24" x14ac:dyDescent="0.25">
      <c r="A3847" s="60">
        <v>220240029177</v>
      </c>
      <c r="B3847" s="43" t="s">
        <v>702</v>
      </c>
      <c r="C3847" s="61">
        <v>45476</v>
      </c>
      <c r="D3847" s="60">
        <v>22024000456</v>
      </c>
      <c r="E3847" s="43" t="s">
        <v>1426</v>
      </c>
      <c r="F3847" s="62">
        <v>20.059999999999999</v>
      </c>
      <c r="G3847" s="43" t="s">
        <v>40</v>
      </c>
      <c r="H3847" s="43" t="s">
        <v>5522</v>
      </c>
      <c r="I3847" s="69">
        <v>300</v>
      </c>
      <c r="J3847" s="43" t="s">
        <v>398</v>
      </c>
      <c r="K3847" s="43" t="s">
        <v>398</v>
      </c>
      <c r="L3847" s="43" t="s">
        <v>413</v>
      </c>
      <c r="M3847" s="43" t="s">
        <v>395</v>
      </c>
      <c r="N3847" s="43" t="s">
        <v>396</v>
      </c>
      <c r="O3847" s="68" t="s">
        <v>325</v>
      </c>
      <c r="P3847" s="68" t="s">
        <v>4838</v>
      </c>
      <c r="Q3847" s="57" t="str">
        <f>MID(Tabla1[[#This Row],[Aplicación]],14,1)</f>
        <v>2</v>
      </c>
      <c r="R3847" s="35" t="s">
        <v>265</v>
      </c>
      <c r="S3847" s="57" t="str">
        <f>MID(Tabla1[[#This Row],[Aplicación]],6,2)</f>
        <v>11</v>
      </c>
      <c r="T3847" s="54" t="str">
        <f>VLOOKUP(Tabla1[[#This Row],[AREA]],Hoja1!A:B,2,FALSE)</f>
        <v>11. Salud pública y seguridad ciudadana</v>
      </c>
      <c r="U3847" s="57" t="str">
        <f>MID(Tabla1[[#This Row],[Aplicación]],9,4)</f>
        <v>1621</v>
      </c>
      <c r="V3847" s="54" t="str">
        <f>VLOOKUP(Tabla1[[#This Row],[PROGRAMA]],Hoja1!A:B,2,FALSE)</f>
        <v>1621. Recogida de residuos</v>
      </c>
      <c r="W3847" s="57" t="str">
        <f>MID(Tabla1[[#This Row],[Aplicación]],14,2)</f>
        <v>22</v>
      </c>
      <c r="X3847" s="57" t="str">
        <f>MID(Tabla1[[#This Row],[Aplicación]],14,6)</f>
        <v>22199</v>
      </c>
    </row>
    <row r="3848" spans="1:24" x14ac:dyDescent="0.25">
      <c r="A3848" s="60">
        <v>220240029179</v>
      </c>
      <c r="B3848" s="43" t="s">
        <v>702</v>
      </c>
      <c r="C3848" s="61">
        <v>45476</v>
      </c>
      <c r="D3848" s="60">
        <v>22024000456</v>
      </c>
      <c r="E3848" s="43" t="s">
        <v>1426</v>
      </c>
      <c r="F3848" s="62">
        <v>3.17</v>
      </c>
      <c r="G3848" s="43" t="s">
        <v>40</v>
      </c>
      <c r="H3848" s="43" t="s">
        <v>5523</v>
      </c>
      <c r="I3848" s="69">
        <v>300</v>
      </c>
      <c r="J3848" s="43" t="s">
        <v>398</v>
      </c>
      <c r="K3848" s="43" t="s">
        <v>398</v>
      </c>
      <c r="L3848" s="43" t="s">
        <v>413</v>
      </c>
      <c r="M3848" s="43" t="s">
        <v>395</v>
      </c>
      <c r="N3848" s="43" t="s">
        <v>396</v>
      </c>
      <c r="O3848" s="68" t="s">
        <v>325</v>
      </c>
      <c r="P3848" s="68" t="s">
        <v>4838</v>
      </c>
      <c r="Q3848" s="57" t="str">
        <f>MID(Tabla1[[#This Row],[Aplicación]],14,1)</f>
        <v>2</v>
      </c>
      <c r="R3848" s="35" t="s">
        <v>265</v>
      </c>
      <c r="S3848" s="57" t="str">
        <f>MID(Tabla1[[#This Row],[Aplicación]],6,2)</f>
        <v>11</v>
      </c>
      <c r="T3848" s="54" t="str">
        <f>VLOOKUP(Tabla1[[#This Row],[AREA]],Hoja1!A:B,2,FALSE)</f>
        <v>11. Salud pública y seguridad ciudadana</v>
      </c>
      <c r="U3848" s="57" t="str">
        <f>MID(Tabla1[[#This Row],[Aplicación]],9,4)</f>
        <v>1621</v>
      </c>
      <c r="V3848" s="54" t="str">
        <f>VLOOKUP(Tabla1[[#This Row],[PROGRAMA]],Hoja1!A:B,2,FALSE)</f>
        <v>1621. Recogida de residuos</v>
      </c>
      <c r="W3848" s="57" t="str">
        <f>MID(Tabla1[[#This Row],[Aplicación]],14,2)</f>
        <v>22</v>
      </c>
      <c r="X3848" s="57" t="str">
        <f>MID(Tabla1[[#This Row],[Aplicación]],14,6)</f>
        <v>22199</v>
      </c>
    </row>
    <row r="3849" spans="1:24" x14ac:dyDescent="0.25">
      <c r="A3849" s="60">
        <v>220240040910</v>
      </c>
      <c r="B3849" s="43" t="s">
        <v>390</v>
      </c>
      <c r="C3849" s="61">
        <v>45532</v>
      </c>
      <c r="D3849" s="60">
        <v>22024006226</v>
      </c>
      <c r="E3849" s="43" t="s">
        <v>1426</v>
      </c>
      <c r="F3849" s="62">
        <v>7138.19</v>
      </c>
      <c r="G3849" s="43" t="s">
        <v>898</v>
      </c>
      <c r="H3849" s="43" t="s">
        <v>5603</v>
      </c>
      <c r="I3849" s="69">
        <v>220</v>
      </c>
      <c r="J3849" s="43" t="s">
        <v>762</v>
      </c>
      <c r="K3849" s="43" t="s">
        <v>547</v>
      </c>
      <c r="L3849" s="43" t="s">
        <v>413</v>
      </c>
      <c r="M3849" s="43" t="s">
        <v>585</v>
      </c>
      <c r="N3849" s="43" t="s">
        <v>539</v>
      </c>
      <c r="O3849" s="68" t="s">
        <v>326</v>
      </c>
      <c r="P3849" s="68" t="s">
        <v>4838</v>
      </c>
      <c r="Q3849" s="57" t="str">
        <f>MID(Tabla1[[#This Row],[Aplicación]],14,1)</f>
        <v>2</v>
      </c>
      <c r="R3849" s="35" t="s">
        <v>265</v>
      </c>
      <c r="S3849" s="57" t="str">
        <f>MID(Tabla1[[#This Row],[Aplicación]],6,2)</f>
        <v>11</v>
      </c>
      <c r="T3849" s="54" t="str">
        <f>VLOOKUP(Tabla1[[#This Row],[AREA]],Hoja1!A:B,2,FALSE)</f>
        <v>11. Salud pública y seguridad ciudadana</v>
      </c>
      <c r="U3849" s="57" t="str">
        <f>MID(Tabla1[[#This Row],[Aplicación]],9,4)</f>
        <v>1621</v>
      </c>
      <c r="V3849" s="54" t="str">
        <f>VLOOKUP(Tabla1[[#This Row],[PROGRAMA]],Hoja1!A:B,2,FALSE)</f>
        <v>1621. Recogida de residuos</v>
      </c>
      <c r="W3849" s="57" t="str">
        <f>MID(Tabla1[[#This Row],[Aplicación]],14,2)</f>
        <v>22</v>
      </c>
      <c r="X3849" s="57" t="str">
        <f>MID(Tabla1[[#This Row],[Aplicación]],14,6)</f>
        <v>22199</v>
      </c>
    </row>
    <row r="3850" spans="1:24" x14ac:dyDescent="0.25">
      <c r="A3850" s="60">
        <v>220240041083</v>
      </c>
      <c r="B3850" s="43" t="s">
        <v>702</v>
      </c>
      <c r="C3850" s="61">
        <v>45533</v>
      </c>
      <c r="D3850" s="60">
        <v>22024000456</v>
      </c>
      <c r="E3850" s="43" t="s">
        <v>1426</v>
      </c>
      <c r="F3850" s="62">
        <v>36.51</v>
      </c>
      <c r="G3850" s="43" t="s">
        <v>41</v>
      </c>
      <c r="H3850" s="43" t="s">
        <v>5672</v>
      </c>
      <c r="I3850" s="69">
        <v>300</v>
      </c>
      <c r="J3850" s="43" t="s">
        <v>398</v>
      </c>
      <c r="K3850" s="43" t="s">
        <v>398</v>
      </c>
      <c r="L3850" s="43" t="s">
        <v>413</v>
      </c>
      <c r="M3850" s="43" t="s">
        <v>395</v>
      </c>
      <c r="N3850" s="43" t="s">
        <v>396</v>
      </c>
      <c r="O3850" s="68" t="s">
        <v>325</v>
      </c>
      <c r="P3850" s="68" t="s">
        <v>4838</v>
      </c>
      <c r="Q3850" s="57" t="str">
        <f>MID(Tabla1[[#This Row],[Aplicación]],14,1)</f>
        <v>2</v>
      </c>
      <c r="R3850" s="35" t="s">
        <v>265</v>
      </c>
      <c r="S3850" s="57" t="str">
        <f>MID(Tabla1[[#This Row],[Aplicación]],6,2)</f>
        <v>11</v>
      </c>
      <c r="T3850" s="54" t="str">
        <f>VLOOKUP(Tabla1[[#This Row],[AREA]],Hoja1!A:B,2,FALSE)</f>
        <v>11. Salud pública y seguridad ciudadana</v>
      </c>
      <c r="U3850" s="57" t="str">
        <f>MID(Tabla1[[#This Row],[Aplicación]],9,4)</f>
        <v>1621</v>
      </c>
      <c r="V3850" s="54" t="str">
        <f>VLOOKUP(Tabla1[[#This Row],[PROGRAMA]],Hoja1!A:B,2,FALSE)</f>
        <v>1621. Recogida de residuos</v>
      </c>
      <c r="W3850" s="57" t="str">
        <f>MID(Tabla1[[#This Row],[Aplicación]],14,2)</f>
        <v>22</v>
      </c>
      <c r="X3850" s="57" t="str">
        <f>MID(Tabla1[[#This Row],[Aplicación]],14,6)</f>
        <v>22199</v>
      </c>
    </row>
    <row r="3851" spans="1:24" x14ac:dyDescent="0.25">
      <c r="A3851" s="60">
        <v>220240041085</v>
      </c>
      <c r="B3851" s="43" t="s">
        <v>702</v>
      </c>
      <c r="C3851" s="61">
        <v>45533</v>
      </c>
      <c r="D3851" s="60">
        <v>22024000456</v>
      </c>
      <c r="E3851" s="43" t="s">
        <v>1426</v>
      </c>
      <c r="F3851" s="62">
        <v>139.15</v>
      </c>
      <c r="G3851" s="43" t="s">
        <v>41</v>
      </c>
      <c r="H3851" s="43" t="s">
        <v>5673</v>
      </c>
      <c r="I3851" s="69">
        <v>300</v>
      </c>
      <c r="J3851" s="43" t="s">
        <v>398</v>
      </c>
      <c r="K3851" s="43" t="s">
        <v>398</v>
      </c>
      <c r="L3851" s="43" t="s">
        <v>413</v>
      </c>
      <c r="M3851" s="43" t="s">
        <v>395</v>
      </c>
      <c r="N3851" s="43" t="s">
        <v>396</v>
      </c>
      <c r="O3851" s="68" t="s">
        <v>325</v>
      </c>
      <c r="P3851" s="68" t="s">
        <v>4838</v>
      </c>
      <c r="Q3851" s="57" t="str">
        <f>MID(Tabla1[[#This Row],[Aplicación]],14,1)</f>
        <v>2</v>
      </c>
      <c r="R3851" s="35" t="s">
        <v>265</v>
      </c>
      <c r="S3851" s="57" t="str">
        <f>MID(Tabla1[[#This Row],[Aplicación]],6,2)</f>
        <v>11</v>
      </c>
      <c r="T3851" s="54" t="str">
        <f>VLOOKUP(Tabla1[[#This Row],[AREA]],Hoja1!A:B,2,FALSE)</f>
        <v>11. Salud pública y seguridad ciudadana</v>
      </c>
      <c r="U3851" s="57" t="str">
        <f>MID(Tabla1[[#This Row],[Aplicación]],9,4)</f>
        <v>1621</v>
      </c>
      <c r="V3851" s="54" t="str">
        <f>VLOOKUP(Tabla1[[#This Row],[PROGRAMA]],Hoja1!A:B,2,FALSE)</f>
        <v>1621. Recogida de residuos</v>
      </c>
      <c r="W3851" s="57" t="str">
        <f>MID(Tabla1[[#This Row],[Aplicación]],14,2)</f>
        <v>22</v>
      </c>
      <c r="X3851" s="57" t="str">
        <f>MID(Tabla1[[#This Row],[Aplicación]],14,6)</f>
        <v>22199</v>
      </c>
    </row>
    <row r="3852" spans="1:24" x14ac:dyDescent="0.25">
      <c r="A3852" s="60">
        <v>220240038180</v>
      </c>
      <c r="B3852" s="43" t="s">
        <v>702</v>
      </c>
      <c r="C3852" s="61">
        <v>45523</v>
      </c>
      <c r="D3852" s="60">
        <v>22024000456</v>
      </c>
      <c r="E3852" s="43" t="s">
        <v>1426</v>
      </c>
      <c r="F3852" s="62">
        <v>500.52</v>
      </c>
      <c r="G3852" s="43" t="s">
        <v>1008</v>
      </c>
      <c r="H3852" s="43" t="s">
        <v>5930</v>
      </c>
      <c r="I3852" s="69">
        <v>300</v>
      </c>
      <c r="J3852" s="43" t="s">
        <v>398</v>
      </c>
      <c r="K3852" s="43" t="s">
        <v>398</v>
      </c>
      <c r="L3852" s="43" t="s">
        <v>413</v>
      </c>
      <c r="M3852" s="43" t="s">
        <v>395</v>
      </c>
      <c r="N3852" s="43" t="s">
        <v>396</v>
      </c>
      <c r="O3852" s="68" t="s">
        <v>325</v>
      </c>
      <c r="P3852" s="68" t="s">
        <v>4838</v>
      </c>
      <c r="Q3852" s="57" t="str">
        <f>MID(Tabla1[[#This Row],[Aplicación]],14,1)</f>
        <v>2</v>
      </c>
      <c r="R3852" s="35" t="s">
        <v>265</v>
      </c>
      <c r="S3852" s="57" t="str">
        <f>MID(Tabla1[[#This Row],[Aplicación]],6,2)</f>
        <v>11</v>
      </c>
      <c r="T3852" s="54" t="str">
        <f>VLOOKUP(Tabla1[[#This Row],[AREA]],Hoja1!A:B,2,FALSE)</f>
        <v>11. Salud pública y seguridad ciudadana</v>
      </c>
      <c r="U3852" s="57" t="str">
        <f>MID(Tabla1[[#This Row],[Aplicación]],9,4)</f>
        <v>1621</v>
      </c>
      <c r="V3852" s="54" t="str">
        <f>VLOOKUP(Tabla1[[#This Row],[PROGRAMA]],Hoja1!A:B,2,FALSE)</f>
        <v>1621. Recogida de residuos</v>
      </c>
      <c r="W3852" s="57" t="str">
        <f>MID(Tabla1[[#This Row],[Aplicación]],14,2)</f>
        <v>22</v>
      </c>
      <c r="X3852" s="57" t="str">
        <f>MID(Tabla1[[#This Row],[Aplicación]],14,6)</f>
        <v>22199</v>
      </c>
    </row>
    <row r="3853" spans="1:24" x14ac:dyDescent="0.25">
      <c r="A3853" s="60">
        <v>220240038182</v>
      </c>
      <c r="B3853" s="43" t="s">
        <v>702</v>
      </c>
      <c r="C3853" s="61">
        <v>45523</v>
      </c>
      <c r="D3853" s="60">
        <v>22024000456</v>
      </c>
      <c r="E3853" s="43" t="s">
        <v>1426</v>
      </c>
      <c r="F3853" s="62">
        <v>359.37</v>
      </c>
      <c r="G3853" s="43" t="s">
        <v>1008</v>
      </c>
      <c r="H3853" s="43" t="s">
        <v>5931</v>
      </c>
      <c r="I3853" s="69">
        <v>300</v>
      </c>
      <c r="J3853" s="43" t="s">
        <v>398</v>
      </c>
      <c r="K3853" s="43" t="s">
        <v>398</v>
      </c>
      <c r="L3853" s="43" t="s">
        <v>413</v>
      </c>
      <c r="M3853" s="43" t="s">
        <v>395</v>
      </c>
      <c r="N3853" s="43" t="s">
        <v>396</v>
      </c>
      <c r="O3853" s="68" t="s">
        <v>325</v>
      </c>
      <c r="P3853" s="68" t="s">
        <v>4838</v>
      </c>
      <c r="Q3853" s="57" t="str">
        <f>MID(Tabla1[[#This Row],[Aplicación]],14,1)</f>
        <v>2</v>
      </c>
      <c r="R3853" s="35" t="s">
        <v>265</v>
      </c>
      <c r="S3853" s="57" t="str">
        <f>MID(Tabla1[[#This Row],[Aplicación]],6,2)</f>
        <v>11</v>
      </c>
      <c r="T3853" s="54" t="str">
        <f>VLOOKUP(Tabla1[[#This Row],[AREA]],Hoja1!A:B,2,FALSE)</f>
        <v>11. Salud pública y seguridad ciudadana</v>
      </c>
      <c r="U3853" s="57" t="str">
        <f>MID(Tabla1[[#This Row],[Aplicación]],9,4)</f>
        <v>1621</v>
      </c>
      <c r="V3853" s="54" t="str">
        <f>VLOOKUP(Tabla1[[#This Row],[PROGRAMA]],Hoja1!A:B,2,FALSE)</f>
        <v>1621. Recogida de residuos</v>
      </c>
      <c r="W3853" s="57" t="str">
        <f>MID(Tabla1[[#This Row],[Aplicación]],14,2)</f>
        <v>22</v>
      </c>
      <c r="X3853" s="57" t="str">
        <f>MID(Tabla1[[#This Row],[Aplicación]],14,6)</f>
        <v>22199</v>
      </c>
    </row>
    <row r="3854" spans="1:24" x14ac:dyDescent="0.25">
      <c r="A3854" s="60">
        <v>220240038211</v>
      </c>
      <c r="B3854" s="43" t="s">
        <v>702</v>
      </c>
      <c r="C3854" s="61">
        <v>45523</v>
      </c>
      <c r="D3854" s="60">
        <v>22024000456</v>
      </c>
      <c r="E3854" s="43" t="s">
        <v>1426</v>
      </c>
      <c r="F3854" s="62">
        <v>2300.3200000000002</v>
      </c>
      <c r="G3854" s="43" t="s">
        <v>84</v>
      </c>
      <c r="H3854" s="43" t="s">
        <v>5975</v>
      </c>
      <c r="I3854" s="69">
        <v>300</v>
      </c>
      <c r="J3854" s="43" t="s">
        <v>398</v>
      </c>
      <c r="K3854" s="43" t="s">
        <v>398</v>
      </c>
      <c r="L3854" s="43" t="s">
        <v>413</v>
      </c>
      <c r="M3854" s="43" t="s">
        <v>395</v>
      </c>
      <c r="N3854" s="43" t="s">
        <v>396</v>
      </c>
      <c r="O3854" s="68" t="s">
        <v>325</v>
      </c>
      <c r="P3854" s="68" t="s">
        <v>4838</v>
      </c>
      <c r="Q3854" s="57" t="str">
        <f>MID(Tabla1[[#This Row],[Aplicación]],14,1)</f>
        <v>2</v>
      </c>
      <c r="R3854" s="35" t="s">
        <v>265</v>
      </c>
      <c r="S3854" s="57" t="str">
        <f>MID(Tabla1[[#This Row],[Aplicación]],6,2)</f>
        <v>11</v>
      </c>
      <c r="T3854" s="54" t="str">
        <f>VLOOKUP(Tabla1[[#This Row],[AREA]],Hoja1!A:B,2,FALSE)</f>
        <v>11. Salud pública y seguridad ciudadana</v>
      </c>
      <c r="U3854" s="57" t="str">
        <f>MID(Tabla1[[#This Row],[Aplicación]],9,4)</f>
        <v>1621</v>
      </c>
      <c r="V3854" s="54" t="str">
        <f>VLOOKUP(Tabla1[[#This Row],[PROGRAMA]],Hoja1!A:B,2,FALSE)</f>
        <v>1621. Recogida de residuos</v>
      </c>
      <c r="W3854" s="57" t="str">
        <f>MID(Tabla1[[#This Row],[Aplicación]],14,2)</f>
        <v>22</v>
      </c>
      <c r="X3854" s="57" t="str">
        <f>MID(Tabla1[[#This Row],[Aplicación]],14,6)</f>
        <v>22199</v>
      </c>
    </row>
    <row r="3855" spans="1:24" x14ac:dyDescent="0.25">
      <c r="A3855" s="60">
        <v>220240043856</v>
      </c>
      <c r="B3855" s="43" t="s">
        <v>702</v>
      </c>
      <c r="C3855" s="61">
        <v>45560</v>
      </c>
      <c r="D3855" s="60">
        <v>22024000456</v>
      </c>
      <c r="E3855" s="43" t="s">
        <v>1426</v>
      </c>
      <c r="F3855" s="62">
        <v>277.58999999999997</v>
      </c>
      <c r="G3855" s="43" t="s">
        <v>81</v>
      </c>
      <c r="H3855" s="43" t="s">
        <v>6098</v>
      </c>
      <c r="I3855" s="69" t="s">
        <v>2934</v>
      </c>
      <c r="J3855" s="43" t="s">
        <v>398</v>
      </c>
      <c r="K3855" s="43" t="s">
        <v>398</v>
      </c>
      <c r="L3855" s="43" t="s">
        <v>413</v>
      </c>
      <c r="M3855" s="43" t="s">
        <v>395</v>
      </c>
      <c r="N3855" s="43" t="s">
        <v>396</v>
      </c>
      <c r="O3855" s="68" t="s">
        <v>325</v>
      </c>
      <c r="P3855" s="68" t="s">
        <v>4838</v>
      </c>
      <c r="Q3855" s="57" t="str">
        <f>MID(Tabla1[[#This Row],[Aplicación]],14,1)</f>
        <v>2</v>
      </c>
      <c r="R3855" s="35" t="s">
        <v>265</v>
      </c>
      <c r="S3855" s="57" t="str">
        <f>MID(Tabla1[[#This Row],[Aplicación]],6,2)</f>
        <v>11</v>
      </c>
      <c r="T3855" s="54" t="str">
        <f>VLOOKUP(Tabla1[[#This Row],[AREA]],Hoja1!A:B,2,FALSE)</f>
        <v>11. Salud pública y seguridad ciudadana</v>
      </c>
      <c r="U3855" s="57" t="str">
        <f>MID(Tabla1[[#This Row],[Aplicación]],9,4)</f>
        <v>1621</v>
      </c>
      <c r="V3855" s="54" t="str">
        <f>VLOOKUP(Tabla1[[#This Row],[PROGRAMA]],Hoja1!A:B,2,FALSE)</f>
        <v>1621. Recogida de residuos</v>
      </c>
      <c r="W3855" s="57" t="str">
        <f>MID(Tabla1[[#This Row],[Aplicación]],14,2)</f>
        <v>22</v>
      </c>
      <c r="X3855" s="57" t="str">
        <f>MID(Tabla1[[#This Row],[Aplicación]],14,6)</f>
        <v>22199</v>
      </c>
    </row>
    <row r="3856" spans="1:24" x14ac:dyDescent="0.25">
      <c r="A3856" s="60">
        <v>220240043904</v>
      </c>
      <c r="B3856" s="43" t="s">
        <v>702</v>
      </c>
      <c r="C3856" s="61">
        <v>45560</v>
      </c>
      <c r="D3856" s="60">
        <v>22024000456</v>
      </c>
      <c r="E3856" s="43" t="s">
        <v>1426</v>
      </c>
      <c r="F3856" s="62">
        <v>435.16</v>
      </c>
      <c r="G3856" s="43" t="s">
        <v>1008</v>
      </c>
      <c r="H3856" s="43" t="s">
        <v>6179</v>
      </c>
      <c r="I3856" s="69" t="s">
        <v>2934</v>
      </c>
      <c r="J3856" s="43" t="s">
        <v>398</v>
      </c>
      <c r="K3856" s="43" t="s">
        <v>398</v>
      </c>
      <c r="L3856" s="43" t="s">
        <v>413</v>
      </c>
      <c r="M3856" s="43" t="s">
        <v>395</v>
      </c>
      <c r="N3856" s="43" t="s">
        <v>396</v>
      </c>
      <c r="O3856" s="68" t="s">
        <v>325</v>
      </c>
      <c r="P3856" s="68" t="s">
        <v>4838</v>
      </c>
      <c r="Q3856" s="57" t="str">
        <f>MID(Tabla1[[#This Row],[Aplicación]],14,1)</f>
        <v>2</v>
      </c>
      <c r="R3856" s="35" t="s">
        <v>265</v>
      </c>
      <c r="S3856" s="57" t="str">
        <f>MID(Tabla1[[#This Row],[Aplicación]],6,2)</f>
        <v>11</v>
      </c>
      <c r="T3856" s="54" t="str">
        <f>VLOOKUP(Tabla1[[#This Row],[AREA]],Hoja1!A:B,2,FALSE)</f>
        <v>11. Salud pública y seguridad ciudadana</v>
      </c>
      <c r="U3856" s="57" t="str">
        <f>MID(Tabla1[[#This Row],[Aplicación]],9,4)</f>
        <v>1621</v>
      </c>
      <c r="V3856" s="54" t="str">
        <f>VLOOKUP(Tabla1[[#This Row],[PROGRAMA]],Hoja1!A:B,2,FALSE)</f>
        <v>1621. Recogida de residuos</v>
      </c>
      <c r="W3856" s="57" t="str">
        <f>MID(Tabla1[[#This Row],[Aplicación]],14,2)</f>
        <v>22</v>
      </c>
      <c r="X3856" s="57" t="str">
        <f>MID(Tabla1[[#This Row],[Aplicación]],14,6)</f>
        <v>22199</v>
      </c>
    </row>
    <row r="3857" spans="1:24" x14ac:dyDescent="0.25">
      <c r="A3857" s="60">
        <v>220240043845</v>
      </c>
      <c r="B3857" s="43" t="s">
        <v>702</v>
      </c>
      <c r="C3857" s="61">
        <v>45560</v>
      </c>
      <c r="D3857" s="60">
        <v>22024000456</v>
      </c>
      <c r="E3857" s="43" t="s">
        <v>1426</v>
      </c>
      <c r="F3857" s="62">
        <v>79.709999999999994</v>
      </c>
      <c r="G3857" s="43" t="s">
        <v>40</v>
      </c>
      <c r="H3857" s="43" t="s">
        <v>6197</v>
      </c>
      <c r="I3857" s="69" t="s">
        <v>2934</v>
      </c>
      <c r="J3857" s="43" t="s">
        <v>398</v>
      </c>
      <c r="K3857" s="43" t="s">
        <v>398</v>
      </c>
      <c r="L3857" s="43" t="s">
        <v>413</v>
      </c>
      <c r="M3857" s="43" t="s">
        <v>395</v>
      </c>
      <c r="N3857" s="43" t="s">
        <v>396</v>
      </c>
      <c r="O3857" s="68" t="s">
        <v>325</v>
      </c>
      <c r="P3857" s="68" t="s">
        <v>4838</v>
      </c>
      <c r="Q3857" s="57" t="str">
        <f>MID(Tabla1[[#This Row],[Aplicación]],14,1)</f>
        <v>2</v>
      </c>
      <c r="R3857" s="35" t="s">
        <v>265</v>
      </c>
      <c r="S3857" s="57" t="str">
        <f>MID(Tabla1[[#This Row],[Aplicación]],6,2)</f>
        <v>11</v>
      </c>
      <c r="T3857" s="54" t="str">
        <f>VLOOKUP(Tabla1[[#This Row],[AREA]],Hoja1!A:B,2,FALSE)</f>
        <v>11. Salud pública y seguridad ciudadana</v>
      </c>
      <c r="U3857" s="57" t="str">
        <f>MID(Tabla1[[#This Row],[Aplicación]],9,4)</f>
        <v>1621</v>
      </c>
      <c r="V3857" s="54" t="str">
        <f>VLOOKUP(Tabla1[[#This Row],[PROGRAMA]],Hoja1!A:B,2,FALSE)</f>
        <v>1621. Recogida de residuos</v>
      </c>
      <c r="W3857" s="57" t="str">
        <f>MID(Tabla1[[#This Row],[Aplicación]],14,2)</f>
        <v>22</v>
      </c>
      <c r="X3857" s="57" t="str">
        <f>MID(Tabla1[[#This Row],[Aplicación]],14,6)</f>
        <v>22199</v>
      </c>
    </row>
    <row r="3858" spans="1:24" x14ac:dyDescent="0.25">
      <c r="A3858" s="60">
        <v>220240043848</v>
      </c>
      <c r="B3858" s="43" t="s">
        <v>702</v>
      </c>
      <c r="C3858" s="61">
        <v>45560</v>
      </c>
      <c r="D3858" s="60">
        <v>22024000456</v>
      </c>
      <c r="E3858" s="43" t="s">
        <v>1426</v>
      </c>
      <c r="F3858" s="62">
        <v>66.03</v>
      </c>
      <c r="G3858" s="43" t="s">
        <v>40</v>
      </c>
      <c r="H3858" s="43" t="s">
        <v>6198</v>
      </c>
      <c r="I3858" s="69" t="s">
        <v>2934</v>
      </c>
      <c r="J3858" s="43" t="s">
        <v>398</v>
      </c>
      <c r="K3858" s="43" t="s">
        <v>398</v>
      </c>
      <c r="L3858" s="43" t="s">
        <v>413</v>
      </c>
      <c r="M3858" s="43" t="s">
        <v>395</v>
      </c>
      <c r="N3858" s="43" t="s">
        <v>396</v>
      </c>
      <c r="O3858" s="68" t="s">
        <v>325</v>
      </c>
      <c r="P3858" s="68" t="s">
        <v>4838</v>
      </c>
      <c r="Q3858" s="57" t="str">
        <f>MID(Tabla1[[#This Row],[Aplicación]],14,1)</f>
        <v>2</v>
      </c>
      <c r="R3858" s="35" t="s">
        <v>265</v>
      </c>
      <c r="S3858" s="57" t="str">
        <f>MID(Tabla1[[#This Row],[Aplicación]],6,2)</f>
        <v>11</v>
      </c>
      <c r="T3858" s="54" t="str">
        <f>VLOOKUP(Tabla1[[#This Row],[AREA]],Hoja1!A:B,2,FALSE)</f>
        <v>11. Salud pública y seguridad ciudadana</v>
      </c>
      <c r="U3858" s="57" t="str">
        <f>MID(Tabla1[[#This Row],[Aplicación]],9,4)</f>
        <v>1621</v>
      </c>
      <c r="V3858" s="54" t="str">
        <f>VLOOKUP(Tabla1[[#This Row],[PROGRAMA]],Hoja1!A:B,2,FALSE)</f>
        <v>1621. Recogida de residuos</v>
      </c>
      <c r="W3858" s="57" t="str">
        <f>MID(Tabla1[[#This Row],[Aplicación]],14,2)</f>
        <v>22</v>
      </c>
      <c r="X3858" s="57" t="str">
        <f>MID(Tabla1[[#This Row],[Aplicación]],14,6)</f>
        <v>22199</v>
      </c>
    </row>
    <row r="3859" spans="1:24" x14ac:dyDescent="0.25">
      <c r="A3859" s="60">
        <v>220240043920</v>
      </c>
      <c r="B3859" s="43" t="s">
        <v>390</v>
      </c>
      <c r="C3859" s="61">
        <v>45560</v>
      </c>
      <c r="D3859" s="60">
        <v>22024006552</v>
      </c>
      <c r="E3859" s="43" t="s">
        <v>1426</v>
      </c>
      <c r="F3859" s="62">
        <v>33.33</v>
      </c>
      <c r="G3859" s="43" t="s">
        <v>80</v>
      </c>
      <c r="H3859" s="43" t="s">
        <v>6224</v>
      </c>
      <c r="I3859" s="69" t="s">
        <v>2930</v>
      </c>
      <c r="J3859" s="43" t="s">
        <v>398</v>
      </c>
      <c r="K3859" s="43" t="s">
        <v>398</v>
      </c>
      <c r="L3859" s="43" t="s">
        <v>413</v>
      </c>
      <c r="M3859" s="43" t="s">
        <v>585</v>
      </c>
      <c r="N3859" s="43" t="s">
        <v>539</v>
      </c>
      <c r="O3859" s="68" t="s">
        <v>326</v>
      </c>
      <c r="P3859" s="68" t="s">
        <v>4838</v>
      </c>
      <c r="Q3859" s="57" t="str">
        <f>MID(Tabla1[[#This Row],[Aplicación]],14,1)</f>
        <v>2</v>
      </c>
      <c r="R3859" s="35" t="s">
        <v>265</v>
      </c>
      <c r="S3859" s="57" t="str">
        <f>MID(Tabla1[[#This Row],[Aplicación]],6,2)</f>
        <v>11</v>
      </c>
      <c r="T3859" s="54" t="str">
        <f>VLOOKUP(Tabla1[[#This Row],[AREA]],Hoja1!A:B,2,FALSE)</f>
        <v>11. Salud pública y seguridad ciudadana</v>
      </c>
      <c r="U3859" s="57" t="str">
        <f>MID(Tabla1[[#This Row],[Aplicación]],9,4)</f>
        <v>1621</v>
      </c>
      <c r="V3859" s="54" t="str">
        <f>VLOOKUP(Tabla1[[#This Row],[PROGRAMA]],Hoja1!A:B,2,FALSE)</f>
        <v>1621. Recogida de residuos</v>
      </c>
      <c r="W3859" s="57" t="str">
        <f>MID(Tabla1[[#This Row],[Aplicación]],14,2)</f>
        <v>22</v>
      </c>
      <c r="X3859" s="57" t="str">
        <f>MID(Tabla1[[#This Row],[Aplicación]],14,6)</f>
        <v>22199</v>
      </c>
    </row>
    <row r="3860" spans="1:24" x14ac:dyDescent="0.25">
      <c r="A3860" s="60">
        <v>220240035835</v>
      </c>
      <c r="B3860" s="43" t="s">
        <v>390</v>
      </c>
      <c r="C3860" s="61">
        <v>45510</v>
      </c>
      <c r="D3860" s="60">
        <v>22024005845</v>
      </c>
      <c r="E3860" s="43" t="s">
        <v>4926</v>
      </c>
      <c r="F3860" s="62">
        <v>2420</v>
      </c>
      <c r="G3860" s="43" t="s">
        <v>752</v>
      </c>
      <c r="H3860" s="43" t="s">
        <v>4927</v>
      </c>
      <c r="I3860" s="69">
        <v>220</v>
      </c>
      <c r="J3860" s="43" t="s">
        <v>410</v>
      </c>
      <c r="K3860" s="43" t="s">
        <v>410</v>
      </c>
      <c r="L3860" s="43" t="s">
        <v>399</v>
      </c>
      <c r="M3860" s="43" t="s">
        <v>395</v>
      </c>
      <c r="N3860" s="43" t="s">
        <v>396</v>
      </c>
      <c r="O3860" s="68" t="s">
        <v>325</v>
      </c>
      <c r="P3860" s="68" t="s">
        <v>4838</v>
      </c>
      <c r="Q3860" s="57" t="str">
        <f>MID(Tabla1[[#This Row],[Aplicación]],14,1)</f>
        <v>2</v>
      </c>
      <c r="R3860" s="35" t="s">
        <v>265</v>
      </c>
      <c r="S3860" s="57" t="str">
        <f>MID(Tabla1[[#This Row],[Aplicación]],6,2)</f>
        <v>11</v>
      </c>
      <c r="T3860" s="54" t="str">
        <f>VLOOKUP(Tabla1[[#This Row],[AREA]],Hoja1!A:B,2,FALSE)</f>
        <v>11. Salud pública y seguridad ciudadana</v>
      </c>
      <c r="U3860" s="57" t="str">
        <f>MID(Tabla1[[#This Row],[Aplicación]],9,4)</f>
        <v>1621</v>
      </c>
      <c r="V3860" s="54" t="str">
        <f>VLOOKUP(Tabla1[[#This Row],[PROGRAMA]],Hoja1!A:B,2,FALSE)</f>
        <v>1621. Recogida de residuos</v>
      </c>
      <c r="W3860" s="57" t="str">
        <f>MID(Tabla1[[#This Row],[Aplicación]],14,2)</f>
        <v>22</v>
      </c>
      <c r="X3860" s="57" t="str">
        <f>MID(Tabla1[[#This Row],[Aplicación]],14,6)</f>
        <v>22602</v>
      </c>
    </row>
    <row r="3861" spans="1:24" x14ac:dyDescent="0.25">
      <c r="A3861" s="60">
        <v>220229000598</v>
      </c>
      <c r="B3861" s="43" t="s">
        <v>390</v>
      </c>
      <c r="C3861" s="61">
        <v>45292</v>
      </c>
      <c r="D3861" s="60">
        <v>22024002736</v>
      </c>
      <c r="E3861" s="43" t="s">
        <v>1201</v>
      </c>
      <c r="F3861" s="62">
        <v>621438.75</v>
      </c>
      <c r="G3861" s="43" t="s">
        <v>421</v>
      </c>
      <c r="H3861" s="43" t="s">
        <v>422</v>
      </c>
      <c r="I3861" s="69">
        <v>220</v>
      </c>
      <c r="J3861" s="43" t="s">
        <v>393</v>
      </c>
      <c r="K3861" s="43" t="s">
        <v>393</v>
      </c>
      <c r="L3861" s="43" t="s">
        <v>399</v>
      </c>
      <c r="M3861" s="43" t="s">
        <v>395</v>
      </c>
      <c r="N3861" s="43" t="s">
        <v>396</v>
      </c>
      <c r="O3861" s="52" t="s">
        <v>321</v>
      </c>
      <c r="P3861" s="63" t="s">
        <v>276</v>
      </c>
      <c r="Q3861" s="57" t="str">
        <f>MID(Tabla1[[#This Row],[Aplicación]],14,1)</f>
        <v>2</v>
      </c>
      <c r="R3861" s="35" t="s">
        <v>265</v>
      </c>
      <c r="S3861" s="57" t="str">
        <f>MID(Tabla1[[#This Row],[Aplicación]],6,2)</f>
        <v>11</v>
      </c>
      <c r="T3861" s="54" t="str">
        <f>VLOOKUP(Tabla1[[#This Row],[AREA]],Hoja1!A:B,2,FALSE)</f>
        <v>11. Salud pública y seguridad ciudadana</v>
      </c>
      <c r="U3861" s="57" t="str">
        <f>MID(Tabla1[[#This Row],[Aplicación]],9,4)</f>
        <v>1621</v>
      </c>
      <c r="V3861" s="54" t="str">
        <f>VLOOKUP(Tabla1[[#This Row],[PROGRAMA]],Hoja1!A:B,2,FALSE)</f>
        <v>1621. Recogida de residuos</v>
      </c>
      <c r="W3861" s="57" t="str">
        <f>MID(Tabla1[[#This Row],[Aplicación]],14,2)</f>
        <v>22</v>
      </c>
      <c r="X3861" s="57" t="str">
        <f>MID(Tabla1[[#This Row],[Aplicación]],14,6)</f>
        <v>22700</v>
      </c>
    </row>
    <row r="3862" spans="1:24" x14ac:dyDescent="0.25">
      <c r="A3862" s="60">
        <v>220239000556</v>
      </c>
      <c r="B3862" s="43" t="s">
        <v>390</v>
      </c>
      <c r="C3862" s="61">
        <v>45292</v>
      </c>
      <c r="D3862" s="60">
        <v>22024001352</v>
      </c>
      <c r="E3862" s="43" t="s">
        <v>1201</v>
      </c>
      <c r="F3862" s="62">
        <v>114583.33</v>
      </c>
      <c r="G3862" s="43" t="s">
        <v>353</v>
      </c>
      <c r="H3862" s="43" t="s">
        <v>1601</v>
      </c>
      <c r="I3862" s="69">
        <v>220</v>
      </c>
      <c r="J3862" s="43" t="s">
        <v>393</v>
      </c>
      <c r="K3862" s="43" t="s">
        <v>393</v>
      </c>
      <c r="L3862" s="43" t="s">
        <v>399</v>
      </c>
      <c r="M3862" s="43" t="s">
        <v>395</v>
      </c>
      <c r="N3862" s="43" t="s">
        <v>396</v>
      </c>
      <c r="O3862" s="52" t="s">
        <v>321</v>
      </c>
      <c r="P3862" s="63" t="s">
        <v>276</v>
      </c>
      <c r="Q3862" s="57" t="str">
        <f>MID(Tabla1[[#This Row],[Aplicación]],14,1)</f>
        <v>2</v>
      </c>
      <c r="R3862" s="35" t="s">
        <v>265</v>
      </c>
      <c r="S3862" s="57" t="str">
        <f>MID(Tabla1[[#This Row],[Aplicación]],6,2)</f>
        <v>11</v>
      </c>
      <c r="T3862" s="54" t="str">
        <f>VLOOKUP(Tabla1[[#This Row],[AREA]],Hoja1!A:B,2,FALSE)</f>
        <v>11. Salud pública y seguridad ciudadana</v>
      </c>
      <c r="U3862" s="57" t="str">
        <f>MID(Tabla1[[#This Row],[Aplicación]],9,4)</f>
        <v>1621</v>
      </c>
      <c r="V3862" s="54" t="str">
        <f>VLOOKUP(Tabla1[[#This Row],[PROGRAMA]],Hoja1!A:B,2,FALSE)</f>
        <v>1621. Recogida de residuos</v>
      </c>
      <c r="W3862" s="57" t="str">
        <f>MID(Tabla1[[#This Row],[Aplicación]],14,2)</f>
        <v>22</v>
      </c>
      <c r="X3862" s="57" t="str">
        <f>MID(Tabla1[[#This Row],[Aplicación]],14,6)</f>
        <v>22700</v>
      </c>
    </row>
    <row r="3863" spans="1:24" x14ac:dyDescent="0.25">
      <c r="A3863" s="60">
        <v>220229000601</v>
      </c>
      <c r="B3863" s="43" t="s">
        <v>390</v>
      </c>
      <c r="C3863" s="61">
        <v>45292</v>
      </c>
      <c r="D3863" s="60">
        <v>22024002010</v>
      </c>
      <c r="E3863" s="43" t="s">
        <v>1201</v>
      </c>
      <c r="F3863" s="62">
        <v>12906.47</v>
      </c>
      <c r="G3863" s="43" t="s">
        <v>914</v>
      </c>
      <c r="H3863" s="43" t="s">
        <v>915</v>
      </c>
      <c r="I3863" s="69">
        <v>220</v>
      </c>
      <c r="J3863" s="43" t="s">
        <v>398</v>
      </c>
      <c r="K3863" s="43" t="s">
        <v>398</v>
      </c>
      <c r="L3863" s="43" t="s">
        <v>399</v>
      </c>
      <c r="M3863" s="43" t="s">
        <v>395</v>
      </c>
      <c r="N3863" s="43" t="s">
        <v>396</v>
      </c>
      <c r="O3863" s="52" t="s">
        <v>321</v>
      </c>
      <c r="P3863" s="63" t="s">
        <v>276</v>
      </c>
      <c r="Q3863" s="57" t="str">
        <f>MID(Tabla1[[#This Row],[Aplicación]],14,1)</f>
        <v>2</v>
      </c>
      <c r="R3863" s="35" t="s">
        <v>265</v>
      </c>
      <c r="S3863" s="57" t="str">
        <f>MID(Tabla1[[#This Row],[Aplicación]],6,2)</f>
        <v>11</v>
      </c>
      <c r="T3863" s="54" t="str">
        <f>VLOOKUP(Tabla1[[#This Row],[AREA]],Hoja1!A:B,2,FALSE)</f>
        <v>11. Salud pública y seguridad ciudadana</v>
      </c>
      <c r="U3863" s="57" t="str">
        <f>MID(Tabla1[[#This Row],[Aplicación]],9,4)</f>
        <v>1621</v>
      </c>
      <c r="V3863" s="54" t="str">
        <f>VLOOKUP(Tabla1[[#This Row],[PROGRAMA]],Hoja1!A:B,2,FALSE)</f>
        <v>1621. Recogida de residuos</v>
      </c>
      <c r="W3863" s="57" t="str">
        <f>MID(Tabla1[[#This Row],[Aplicación]],14,2)</f>
        <v>22</v>
      </c>
      <c r="X3863" s="57" t="str">
        <f>MID(Tabla1[[#This Row],[Aplicación]],14,6)</f>
        <v>22700</v>
      </c>
    </row>
    <row r="3864" spans="1:24" x14ac:dyDescent="0.25">
      <c r="A3864" s="60">
        <v>220240006449</v>
      </c>
      <c r="B3864" s="43" t="s">
        <v>702</v>
      </c>
      <c r="C3864" s="61">
        <v>45365</v>
      </c>
      <c r="D3864" s="60">
        <v>22024001425</v>
      </c>
      <c r="E3864" s="43" t="s">
        <v>1201</v>
      </c>
      <c r="F3864" s="62">
        <v>181739.59</v>
      </c>
      <c r="G3864" s="43" t="s">
        <v>47</v>
      </c>
      <c r="H3864" s="43" t="s">
        <v>2442</v>
      </c>
      <c r="I3864" s="69">
        <v>300</v>
      </c>
      <c r="J3864" s="43" t="s">
        <v>862</v>
      </c>
      <c r="K3864" s="43" t="s">
        <v>393</v>
      </c>
      <c r="L3864" s="43" t="s">
        <v>399</v>
      </c>
      <c r="M3864" s="43" t="s">
        <v>395</v>
      </c>
      <c r="N3864" s="43" t="s">
        <v>396</v>
      </c>
      <c r="O3864" s="52" t="s">
        <v>321</v>
      </c>
      <c r="P3864" s="63" t="s">
        <v>276</v>
      </c>
      <c r="Q3864" s="57" t="str">
        <f>MID(Tabla1[[#This Row],[Aplicación]],14,1)</f>
        <v>2</v>
      </c>
      <c r="R3864" s="35" t="s">
        <v>265</v>
      </c>
      <c r="S3864" s="57" t="str">
        <f>MID(Tabla1[[#This Row],[Aplicación]],6,2)</f>
        <v>11</v>
      </c>
      <c r="T3864" s="54" t="str">
        <f>VLOOKUP(Tabla1[[#This Row],[AREA]],Hoja1!A:B,2,FALSE)</f>
        <v>11. Salud pública y seguridad ciudadana</v>
      </c>
      <c r="U3864" s="57" t="str">
        <f>MID(Tabla1[[#This Row],[Aplicación]],9,4)</f>
        <v>1621</v>
      </c>
      <c r="V3864" s="54" t="str">
        <f>VLOOKUP(Tabla1[[#This Row],[PROGRAMA]],Hoja1!A:B,2,FALSE)</f>
        <v>1621. Recogida de residuos</v>
      </c>
      <c r="W3864" s="57" t="str">
        <f>MID(Tabla1[[#This Row],[Aplicación]],14,2)</f>
        <v>22</v>
      </c>
      <c r="X3864" s="57" t="str">
        <f>MID(Tabla1[[#This Row],[Aplicación]],14,6)</f>
        <v>22700</v>
      </c>
    </row>
    <row r="3865" spans="1:24" x14ac:dyDescent="0.25">
      <c r="A3865" s="60">
        <v>220239000364</v>
      </c>
      <c r="B3865" s="43" t="s">
        <v>390</v>
      </c>
      <c r="C3865" s="61">
        <v>45292</v>
      </c>
      <c r="D3865" s="60">
        <v>22024001178</v>
      </c>
      <c r="E3865" s="43" t="s">
        <v>1201</v>
      </c>
      <c r="F3865" s="62">
        <v>20119.8</v>
      </c>
      <c r="G3865" s="43" t="s">
        <v>500</v>
      </c>
      <c r="H3865" s="43" t="s">
        <v>2597</v>
      </c>
      <c r="I3865" s="69">
        <v>220</v>
      </c>
      <c r="J3865" s="43" t="s">
        <v>393</v>
      </c>
      <c r="K3865" s="43" t="s">
        <v>393</v>
      </c>
      <c r="L3865" s="43" t="s">
        <v>399</v>
      </c>
      <c r="M3865" s="43" t="s">
        <v>395</v>
      </c>
      <c r="N3865" s="43" t="s">
        <v>396</v>
      </c>
      <c r="O3865" s="52" t="s">
        <v>321</v>
      </c>
      <c r="P3865" s="63" t="s">
        <v>276</v>
      </c>
      <c r="Q3865" s="57" t="str">
        <f>MID(Tabla1[[#This Row],[Aplicación]],14,1)</f>
        <v>2</v>
      </c>
      <c r="R3865" s="35" t="s">
        <v>265</v>
      </c>
      <c r="S3865" s="57" t="str">
        <f>MID(Tabla1[[#This Row],[Aplicación]],6,2)</f>
        <v>11</v>
      </c>
      <c r="T3865" s="54" t="str">
        <f>VLOOKUP(Tabla1[[#This Row],[AREA]],Hoja1!A:B,2,FALSE)</f>
        <v>11. Salud pública y seguridad ciudadana</v>
      </c>
      <c r="U3865" s="57" t="str">
        <f>MID(Tabla1[[#This Row],[Aplicación]],9,4)</f>
        <v>1621</v>
      </c>
      <c r="V3865" s="54" t="str">
        <f>VLOOKUP(Tabla1[[#This Row],[PROGRAMA]],Hoja1!A:B,2,FALSE)</f>
        <v>1621. Recogida de residuos</v>
      </c>
      <c r="W3865" s="57" t="str">
        <f>MID(Tabla1[[#This Row],[Aplicación]],14,2)</f>
        <v>22</v>
      </c>
      <c r="X3865" s="57" t="str">
        <f>MID(Tabla1[[#This Row],[Aplicación]],14,6)</f>
        <v>22700</v>
      </c>
    </row>
    <row r="3866" spans="1:24" x14ac:dyDescent="0.25">
      <c r="A3866" s="60">
        <v>220240006450</v>
      </c>
      <c r="B3866" s="43" t="s">
        <v>702</v>
      </c>
      <c r="C3866" s="61">
        <v>45365</v>
      </c>
      <c r="D3866" s="60">
        <v>22024001425</v>
      </c>
      <c r="E3866" s="43" t="s">
        <v>1201</v>
      </c>
      <c r="F3866" s="62">
        <v>7712.66</v>
      </c>
      <c r="G3866" s="43" t="s">
        <v>55</v>
      </c>
      <c r="H3866" s="43" t="s">
        <v>2442</v>
      </c>
      <c r="I3866" s="69">
        <v>300</v>
      </c>
      <c r="J3866" s="43" t="s">
        <v>575</v>
      </c>
      <c r="K3866" s="43" t="s">
        <v>398</v>
      </c>
      <c r="L3866" s="43" t="s">
        <v>399</v>
      </c>
      <c r="M3866" s="43" t="s">
        <v>395</v>
      </c>
      <c r="N3866" s="43" t="s">
        <v>396</v>
      </c>
      <c r="O3866" s="52" t="s">
        <v>325</v>
      </c>
      <c r="P3866" s="63" t="s">
        <v>276</v>
      </c>
      <c r="Q3866" s="57" t="str">
        <f>MID(Tabla1[[#This Row],[Aplicación]],14,1)</f>
        <v>2</v>
      </c>
      <c r="R3866" s="35" t="s">
        <v>265</v>
      </c>
      <c r="S3866" s="57" t="str">
        <f>MID(Tabla1[[#This Row],[Aplicación]],6,2)</f>
        <v>11</v>
      </c>
      <c r="T3866" s="54" t="str">
        <f>VLOOKUP(Tabla1[[#This Row],[AREA]],Hoja1!A:B,2,FALSE)</f>
        <v>11. Salud pública y seguridad ciudadana</v>
      </c>
      <c r="U3866" s="57" t="str">
        <f>MID(Tabla1[[#This Row],[Aplicación]],9,4)</f>
        <v>1621</v>
      </c>
      <c r="V3866" s="54" t="str">
        <f>VLOOKUP(Tabla1[[#This Row],[PROGRAMA]],Hoja1!A:B,2,FALSE)</f>
        <v>1621. Recogida de residuos</v>
      </c>
      <c r="W3866" s="57" t="str">
        <f>MID(Tabla1[[#This Row],[Aplicación]],14,2)</f>
        <v>22</v>
      </c>
      <c r="X3866" s="57" t="str">
        <f>MID(Tabla1[[#This Row],[Aplicación]],14,6)</f>
        <v>22700</v>
      </c>
    </row>
    <row r="3867" spans="1:24" x14ac:dyDescent="0.25">
      <c r="A3867" s="60">
        <v>220240003112</v>
      </c>
      <c r="B3867" s="43" t="s">
        <v>390</v>
      </c>
      <c r="C3867" s="61">
        <v>45343</v>
      </c>
      <c r="D3867" s="60">
        <v>22024000042</v>
      </c>
      <c r="E3867" s="43" t="s">
        <v>1201</v>
      </c>
      <c r="F3867" s="62">
        <v>15840</v>
      </c>
      <c r="G3867" s="43" t="s">
        <v>2776</v>
      </c>
      <c r="H3867" s="43" t="s">
        <v>2777</v>
      </c>
      <c r="I3867" s="69">
        <v>220</v>
      </c>
      <c r="J3867" s="43" t="s">
        <v>398</v>
      </c>
      <c r="K3867" s="43" t="s">
        <v>398</v>
      </c>
      <c r="L3867" s="43" t="s">
        <v>399</v>
      </c>
      <c r="M3867" s="43" t="s">
        <v>585</v>
      </c>
      <c r="N3867" s="43" t="s">
        <v>539</v>
      </c>
      <c r="O3867" s="52" t="s">
        <v>326</v>
      </c>
      <c r="P3867" s="63" t="s">
        <v>276</v>
      </c>
      <c r="Q3867" s="57" t="str">
        <f>MID(Tabla1[[#This Row],[Aplicación]],14,1)</f>
        <v>2</v>
      </c>
      <c r="R3867" s="35" t="s">
        <v>265</v>
      </c>
      <c r="S3867" s="57" t="str">
        <f>MID(Tabla1[[#This Row],[Aplicación]],6,2)</f>
        <v>11</v>
      </c>
      <c r="T3867" s="54" t="str">
        <f>VLOOKUP(Tabla1[[#This Row],[AREA]],Hoja1!A:B,2,FALSE)</f>
        <v>11. Salud pública y seguridad ciudadana</v>
      </c>
      <c r="U3867" s="57" t="str">
        <f>MID(Tabla1[[#This Row],[Aplicación]],9,4)</f>
        <v>1621</v>
      </c>
      <c r="V3867" s="54" t="str">
        <f>VLOOKUP(Tabla1[[#This Row],[PROGRAMA]],Hoja1!A:B,2,FALSE)</f>
        <v>1621. Recogida de residuos</v>
      </c>
      <c r="W3867" s="57" t="str">
        <f>MID(Tabla1[[#This Row],[Aplicación]],14,2)</f>
        <v>22</v>
      </c>
      <c r="X3867" s="57" t="str">
        <f>MID(Tabla1[[#This Row],[Aplicación]],14,6)</f>
        <v>22700</v>
      </c>
    </row>
    <row r="3868" spans="1:24" x14ac:dyDescent="0.25">
      <c r="A3868" s="60">
        <v>220240008413</v>
      </c>
      <c r="B3868" s="43" t="s">
        <v>390</v>
      </c>
      <c r="C3868" s="61">
        <v>45373</v>
      </c>
      <c r="D3868" s="60">
        <v>22024003275</v>
      </c>
      <c r="E3868" s="43" t="s">
        <v>1201</v>
      </c>
      <c r="F3868" s="62">
        <v>17997.830000000002</v>
      </c>
      <c r="G3868" s="43" t="s">
        <v>353</v>
      </c>
      <c r="H3868" s="43" t="s">
        <v>2872</v>
      </c>
      <c r="I3868" s="69">
        <v>220</v>
      </c>
      <c r="J3868" s="43" t="s">
        <v>393</v>
      </c>
      <c r="K3868" s="43" t="s">
        <v>393</v>
      </c>
      <c r="L3868" s="43" t="s">
        <v>399</v>
      </c>
      <c r="M3868" s="43" t="s">
        <v>585</v>
      </c>
      <c r="N3868" s="43" t="s">
        <v>539</v>
      </c>
      <c r="O3868" s="52" t="s">
        <v>326</v>
      </c>
      <c r="P3868" s="63" t="s">
        <v>276</v>
      </c>
      <c r="Q3868" s="57" t="str">
        <f>MID(Tabla1[[#This Row],[Aplicación]],14,1)</f>
        <v>2</v>
      </c>
      <c r="R3868" s="35" t="s">
        <v>265</v>
      </c>
      <c r="S3868" s="57" t="str">
        <f>MID(Tabla1[[#This Row],[Aplicación]],6,2)</f>
        <v>11</v>
      </c>
      <c r="T3868" s="54" t="str">
        <f>VLOOKUP(Tabla1[[#This Row],[AREA]],Hoja1!A:B,2,FALSE)</f>
        <v>11. Salud pública y seguridad ciudadana</v>
      </c>
      <c r="U3868" s="57" t="str">
        <f>MID(Tabla1[[#This Row],[Aplicación]],9,4)</f>
        <v>1621</v>
      </c>
      <c r="V3868" s="54" t="str">
        <f>VLOOKUP(Tabla1[[#This Row],[PROGRAMA]],Hoja1!A:B,2,FALSE)</f>
        <v>1621. Recogida de residuos</v>
      </c>
      <c r="W3868" s="57" t="str">
        <f>MID(Tabla1[[#This Row],[Aplicación]],14,2)</f>
        <v>22</v>
      </c>
      <c r="X3868" s="57" t="str">
        <f>MID(Tabla1[[#This Row],[Aplicación]],14,6)</f>
        <v>22700</v>
      </c>
    </row>
    <row r="3869" spans="1:24" x14ac:dyDescent="0.25">
      <c r="A3869" s="60">
        <v>220240027587</v>
      </c>
      <c r="B3869" s="43" t="s">
        <v>673</v>
      </c>
      <c r="C3869" s="61">
        <v>45469</v>
      </c>
      <c r="D3869" s="60">
        <v>22024001352</v>
      </c>
      <c r="E3869" s="43" t="s">
        <v>1201</v>
      </c>
      <c r="F3869" s="62">
        <v>-114583.33</v>
      </c>
      <c r="G3869" s="43" t="s">
        <v>353</v>
      </c>
      <c r="H3869" s="43" t="s">
        <v>1601</v>
      </c>
      <c r="I3869" s="69" t="s">
        <v>2930</v>
      </c>
      <c r="J3869" s="43" t="s">
        <v>393</v>
      </c>
      <c r="K3869" s="43" t="s">
        <v>393</v>
      </c>
      <c r="L3869" s="43" t="s">
        <v>399</v>
      </c>
      <c r="M3869" s="43" t="s">
        <v>395</v>
      </c>
      <c r="N3869" s="43" t="s">
        <v>396</v>
      </c>
      <c r="O3869" s="68" t="s">
        <v>321</v>
      </c>
      <c r="P3869" s="68" t="s">
        <v>2931</v>
      </c>
      <c r="Q3869" s="57" t="s">
        <v>2932</v>
      </c>
      <c r="R3869" s="35" t="s">
        <v>265</v>
      </c>
      <c r="S3869" s="57" t="str">
        <f>MID(Tabla1[[#This Row],[Aplicación]],6,2)</f>
        <v>11</v>
      </c>
      <c r="T3869" s="54" t="str">
        <f>VLOOKUP(Tabla1[[#This Row],[AREA]],Hoja1!A:B,2,FALSE)</f>
        <v>11. Salud pública y seguridad ciudadana</v>
      </c>
      <c r="U3869" s="57" t="str">
        <f>MID(Tabla1[[#This Row],[Aplicación]],9,4)</f>
        <v>1621</v>
      </c>
      <c r="V3869" s="54" t="str">
        <f>VLOOKUP(Tabla1[[#This Row],[PROGRAMA]],Hoja1!A:B,2,FALSE)</f>
        <v>1621. Recogida de residuos</v>
      </c>
      <c r="W3869" s="57" t="str">
        <f>MID(Tabla1[[#This Row],[Aplicación]],14,2)</f>
        <v>22</v>
      </c>
      <c r="X3869" s="57" t="str">
        <f>MID(Tabla1[[#This Row],[Aplicación]],14,6)</f>
        <v>22700</v>
      </c>
    </row>
    <row r="3870" spans="1:24" x14ac:dyDescent="0.25">
      <c r="A3870" s="60">
        <v>220240026266</v>
      </c>
      <c r="B3870" s="43" t="s">
        <v>390</v>
      </c>
      <c r="C3870" s="61">
        <v>45464</v>
      </c>
      <c r="D3870" s="60">
        <v>22024005156</v>
      </c>
      <c r="E3870" s="43" t="s">
        <v>1201</v>
      </c>
      <c r="F3870" s="62">
        <v>968</v>
      </c>
      <c r="G3870" s="43" t="s">
        <v>3086</v>
      </c>
      <c r="H3870" s="43" t="s">
        <v>3087</v>
      </c>
      <c r="I3870" s="69" t="s">
        <v>2930</v>
      </c>
      <c r="J3870" s="43" t="s">
        <v>398</v>
      </c>
      <c r="K3870" s="43" t="s">
        <v>398</v>
      </c>
      <c r="L3870" s="43" t="s">
        <v>399</v>
      </c>
      <c r="M3870" s="43" t="s">
        <v>585</v>
      </c>
      <c r="N3870" s="43" t="s">
        <v>539</v>
      </c>
      <c r="O3870" s="68" t="s">
        <v>326</v>
      </c>
      <c r="P3870" s="68" t="s">
        <v>2931</v>
      </c>
      <c r="Q3870" s="57" t="s">
        <v>2932</v>
      </c>
      <c r="R3870" s="35" t="s">
        <v>265</v>
      </c>
      <c r="S3870" s="57" t="str">
        <f>MID(Tabla1[[#This Row],[Aplicación]],6,2)</f>
        <v>11</v>
      </c>
      <c r="T3870" s="54" t="str">
        <f>VLOOKUP(Tabla1[[#This Row],[AREA]],Hoja1!A:B,2,FALSE)</f>
        <v>11. Salud pública y seguridad ciudadana</v>
      </c>
      <c r="U3870" s="57" t="str">
        <f>MID(Tabla1[[#This Row],[Aplicación]],9,4)</f>
        <v>1621</v>
      </c>
      <c r="V3870" s="54" t="str">
        <f>VLOOKUP(Tabla1[[#This Row],[PROGRAMA]],Hoja1!A:B,2,FALSE)</f>
        <v>1621. Recogida de residuos</v>
      </c>
      <c r="W3870" s="57" t="str">
        <f>MID(Tabla1[[#This Row],[Aplicación]],14,2)</f>
        <v>22</v>
      </c>
      <c r="X3870" s="57" t="str">
        <f>MID(Tabla1[[#This Row],[Aplicación]],14,6)</f>
        <v>22700</v>
      </c>
    </row>
    <row r="3871" spans="1:24" x14ac:dyDescent="0.25">
      <c r="A3871" s="60">
        <v>220240026267</v>
      </c>
      <c r="B3871" s="43" t="s">
        <v>390</v>
      </c>
      <c r="C3871" s="61">
        <v>45464</v>
      </c>
      <c r="D3871" s="60">
        <v>22024005158</v>
      </c>
      <c r="E3871" s="43" t="s">
        <v>1201</v>
      </c>
      <c r="F3871" s="62">
        <v>2855.6</v>
      </c>
      <c r="G3871" s="43" t="s">
        <v>3086</v>
      </c>
      <c r="H3871" s="43" t="s">
        <v>3095</v>
      </c>
      <c r="I3871" s="69" t="s">
        <v>2930</v>
      </c>
      <c r="J3871" s="43" t="s">
        <v>398</v>
      </c>
      <c r="K3871" s="43" t="s">
        <v>398</v>
      </c>
      <c r="L3871" s="43" t="s">
        <v>399</v>
      </c>
      <c r="M3871" s="43" t="s">
        <v>585</v>
      </c>
      <c r="N3871" s="43" t="s">
        <v>539</v>
      </c>
      <c r="O3871" s="68" t="s">
        <v>326</v>
      </c>
      <c r="P3871" s="68" t="s">
        <v>2931</v>
      </c>
      <c r="Q3871" s="57" t="s">
        <v>2932</v>
      </c>
      <c r="R3871" s="35" t="s">
        <v>265</v>
      </c>
      <c r="S3871" s="57" t="str">
        <f>MID(Tabla1[[#This Row],[Aplicación]],6,2)</f>
        <v>11</v>
      </c>
      <c r="T3871" s="54" t="str">
        <f>VLOOKUP(Tabla1[[#This Row],[AREA]],Hoja1!A:B,2,FALSE)</f>
        <v>11. Salud pública y seguridad ciudadana</v>
      </c>
      <c r="U3871" s="57" t="str">
        <f>MID(Tabla1[[#This Row],[Aplicación]],9,4)</f>
        <v>1621</v>
      </c>
      <c r="V3871" s="54" t="str">
        <f>VLOOKUP(Tabla1[[#This Row],[PROGRAMA]],Hoja1!A:B,2,FALSE)</f>
        <v>1621. Recogida de residuos</v>
      </c>
      <c r="W3871" s="57" t="str">
        <f>MID(Tabla1[[#This Row],[Aplicación]],14,2)</f>
        <v>22</v>
      </c>
      <c r="X3871" s="57" t="str">
        <f>MID(Tabla1[[#This Row],[Aplicación]],14,6)</f>
        <v>22700</v>
      </c>
    </row>
    <row r="3872" spans="1:24" x14ac:dyDescent="0.25">
      <c r="A3872" s="60">
        <v>220240010979</v>
      </c>
      <c r="B3872" s="43" t="s">
        <v>390</v>
      </c>
      <c r="C3872" s="61">
        <v>45387</v>
      </c>
      <c r="D3872" s="60">
        <v>22024003941</v>
      </c>
      <c r="E3872" s="43" t="s">
        <v>1201</v>
      </c>
      <c r="F3872" s="62">
        <v>5989.5</v>
      </c>
      <c r="G3872" s="43" t="s">
        <v>48</v>
      </c>
      <c r="H3872" s="43" t="s">
        <v>4654</v>
      </c>
      <c r="I3872" s="69" t="s">
        <v>2930</v>
      </c>
      <c r="J3872" s="43" t="s">
        <v>398</v>
      </c>
      <c r="K3872" s="43" t="s">
        <v>398</v>
      </c>
      <c r="L3872" s="43" t="s">
        <v>399</v>
      </c>
      <c r="M3872" s="43" t="s">
        <v>585</v>
      </c>
      <c r="N3872" s="43" t="s">
        <v>539</v>
      </c>
      <c r="O3872" s="68" t="s">
        <v>326</v>
      </c>
      <c r="P3872" s="68" t="s">
        <v>2931</v>
      </c>
      <c r="Q3872" s="57" t="s">
        <v>2932</v>
      </c>
      <c r="R3872" s="35" t="s">
        <v>265</v>
      </c>
      <c r="S3872" s="57" t="str">
        <f>MID(Tabla1[[#This Row],[Aplicación]],6,2)</f>
        <v>11</v>
      </c>
      <c r="T3872" s="54" t="str">
        <f>VLOOKUP(Tabla1[[#This Row],[AREA]],Hoja1!A:B,2,FALSE)</f>
        <v>11. Salud pública y seguridad ciudadana</v>
      </c>
      <c r="U3872" s="57" t="str">
        <f>MID(Tabla1[[#This Row],[Aplicación]],9,4)</f>
        <v>1621</v>
      </c>
      <c r="V3872" s="54" t="str">
        <f>VLOOKUP(Tabla1[[#This Row],[PROGRAMA]],Hoja1!A:B,2,FALSE)</f>
        <v>1621. Recogida de residuos</v>
      </c>
      <c r="W3872" s="57" t="str">
        <f>MID(Tabla1[[#This Row],[Aplicación]],14,2)</f>
        <v>22</v>
      </c>
      <c r="X3872" s="57" t="str">
        <f>MID(Tabla1[[#This Row],[Aplicación]],14,6)</f>
        <v>22700</v>
      </c>
    </row>
    <row r="3873" spans="1:24" x14ac:dyDescent="0.25">
      <c r="A3873" s="60">
        <v>220240036381</v>
      </c>
      <c r="B3873" s="43" t="s">
        <v>390</v>
      </c>
      <c r="C3873" s="61">
        <v>45511</v>
      </c>
      <c r="D3873" s="60">
        <v>22024002437</v>
      </c>
      <c r="E3873" s="43" t="s">
        <v>1201</v>
      </c>
      <c r="F3873" s="62">
        <v>10059.9</v>
      </c>
      <c r="G3873" s="43" t="s">
        <v>500</v>
      </c>
      <c r="H3873" s="43" t="s">
        <v>4874</v>
      </c>
      <c r="I3873" s="69">
        <v>220</v>
      </c>
      <c r="J3873" s="43" t="s">
        <v>393</v>
      </c>
      <c r="K3873" s="43" t="s">
        <v>393</v>
      </c>
      <c r="L3873" s="43" t="s">
        <v>399</v>
      </c>
      <c r="M3873" s="43" t="s">
        <v>395</v>
      </c>
      <c r="N3873" s="43" t="s">
        <v>396</v>
      </c>
      <c r="O3873" s="68" t="s">
        <v>321</v>
      </c>
      <c r="P3873" s="68" t="s">
        <v>4838</v>
      </c>
      <c r="Q3873" s="57" t="str">
        <f>MID(Tabla1[[#This Row],[Aplicación]],14,1)</f>
        <v>2</v>
      </c>
      <c r="R3873" s="35" t="s">
        <v>265</v>
      </c>
      <c r="S3873" s="57" t="str">
        <f>MID(Tabla1[[#This Row],[Aplicación]],6,2)</f>
        <v>11</v>
      </c>
      <c r="T3873" s="54" t="str">
        <f>VLOOKUP(Tabla1[[#This Row],[AREA]],Hoja1!A:B,2,FALSE)</f>
        <v>11. Salud pública y seguridad ciudadana</v>
      </c>
      <c r="U3873" s="57" t="str">
        <f>MID(Tabla1[[#This Row],[Aplicación]],9,4)</f>
        <v>1621</v>
      </c>
      <c r="V3873" s="54" t="str">
        <f>VLOOKUP(Tabla1[[#This Row],[PROGRAMA]],Hoja1!A:B,2,FALSE)</f>
        <v>1621. Recogida de residuos</v>
      </c>
      <c r="W3873" s="57" t="str">
        <f>MID(Tabla1[[#This Row],[Aplicación]],14,2)</f>
        <v>22</v>
      </c>
      <c r="X3873" s="57" t="str">
        <f>MID(Tabla1[[#This Row],[Aplicación]],14,6)</f>
        <v>22700</v>
      </c>
    </row>
    <row r="3874" spans="1:24" x14ac:dyDescent="0.25">
      <c r="A3874" s="60">
        <v>220240000833</v>
      </c>
      <c r="B3874" s="43" t="s">
        <v>390</v>
      </c>
      <c r="C3874" s="61">
        <v>45330</v>
      </c>
      <c r="D3874" s="60">
        <v>22024001027</v>
      </c>
      <c r="E3874" s="43" t="s">
        <v>1364</v>
      </c>
      <c r="F3874" s="62">
        <v>417.57</v>
      </c>
      <c r="G3874" s="43" t="s">
        <v>964</v>
      </c>
      <c r="H3874" s="43" t="s">
        <v>1887</v>
      </c>
      <c r="I3874" s="69">
        <v>220</v>
      </c>
      <c r="J3874" s="43" t="s">
        <v>732</v>
      </c>
      <c r="K3874" s="43" t="s">
        <v>393</v>
      </c>
      <c r="L3874" s="43" t="s">
        <v>413</v>
      </c>
      <c r="M3874" s="43" t="s">
        <v>585</v>
      </c>
      <c r="N3874" s="43" t="s">
        <v>539</v>
      </c>
      <c r="O3874" s="52" t="s">
        <v>326</v>
      </c>
      <c r="P3874" s="63" t="s">
        <v>276</v>
      </c>
      <c r="Q3874" s="57" t="str">
        <f>MID(Tabla1[[#This Row],[Aplicación]],14,1)</f>
        <v>2</v>
      </c>
      <c r="R3874" s="35" t="s">
        <v>265</v>
      </c>
      <c r="S3874" s="57" t="str">
        <f>MID(Tabla1[[#This Row],[Aplicación]],6,2)</f>
        <v>11</v>
      </c>
      <c r="T3874" s="54" t="str">
        <f>VLOOKUP(Tabla1[[#This Row],[AREA]],Hoja1!A:B,2,FALSE)</f>
        <v>11. Salud pública y seguridad ciudadana</v>
      </c>
      <c r="U3874" s="57" t="str">
        <f>MID(Tabla1[[#This Row],[Aplicación]],9,4)</f>
        <v>1621</v>
      </c>
      <c r="V3874" s="54" t="str">
        <f>VLOOKUP(Tabla1[[#This Row],[PROGRAMA]],Hoja1!A:B,2,FALSE)</f>
        <v>1621. Recogida de residuos</v>
      </c>
      <c r="W3874" s="57" t="str">
        <f>MID(Tabla1[[#This Row],[Aplicación]],14,2)</f>
        <v>22</v>
      </c>
      <c r="X3874" s="57" t="str">
        <f>MID(Tabla1[[#This Row],[Aplicación]],14,6)</f>
        <v>22706</v>
      </c>
    </row>
    <row r="3875" spans="1:24" x14ac:dyDescent="0.25">
      <c r="A3875" s="60">
        <v>220240005364</v>
      </c>
      <c r="B3875" s="43" t="s">
        <v>390</v>
      </c>
      <c r="C3875" s="61">
        <v>45359</v>
      </c>
      <c r="D3875" s="60">
        <v>22024003278</v>
      </c>
      <c r="E3875" s="43" t="s">
        <v>1364</v>
      </c>
      <c r="F3875" s="62">
        <v>1882.76</v>
      </c>
      <c r="G3875" s="43" t="s">
        <v>94</v>
      </c>
      <c r="H3875" s="43" t="s">
        <v>2276</v>
      </c>
      <c r="I3875" s="69">
        <v>220</v>
      </c>
      <c r="J3875" s="43" t="s">
        <v>393</v>
      </c>
      <c r="K3875" s="43" t="s">
        <v>393</v>
      </c>
      <c r="L3875" s="43" t="s">
        <v>399</v>
      </c>
      <c r="M3875" s="43" t="s">
        <v>585</v>
      </c>
      <c r="N3875" s="43" t="s">
        <v>539</v>
      </c>
      <c r="O3875" s="52" t="s">
        <v>326</v>
      </c>
      <c r="P3875" s="63" t="s">
        <v>276</v>
      </c>
      <c r="Q3875" s="57" t="str">
        <f>MID(Tabla1[[#This Row],[Aplicación]],14,1)</f>
        <v>2</v>
      </c>
      <c r="R3875" s="35" t="s">
        <v>265</v>
      </c>
      <c r="S3875" s="57" t="str">
        <f>MID(Tabla1[[#This Row],[Aplicación]],6,2)</f>
        <v>11</v>
      </c>
      <c r="T3875" s="54" t="str">
        <f>VLOOKUP(Tabla1[[#This Row],[AREA]],Hoja1!A:B,2,FALSE)</f>
        <v>11. Salud pública y seguridad ciudadana</v>
      </c>
      <c r="U3875" s="57" t="str">
        <f>MID(Tabla1[[#This Row],[Aplicación]],9,4)</f>
        <v>1621</v>
      </c>
      <c r="V3875" s="54" t="str">
        <f>VLOOKUP(Tabla1[[#This Row],[PROGRAMA]],Hoja1!A:B,2,FALSE)</f>
        <v>1621. Recogida de residuos</v>
      </c>
      <c r="W3875" s="57" t="str">
        <f>MID(Tabla1[[#This Row],[Aplicación]],14,2)</f>
        <v>22</v>
      </c>
      <c r="X3875" s="57" t="str">
        <f>MID(Tabla1[[#This Row],[Aplicación]],14,6)</f>
        <v>22706</v>
      </c>
    </row>
    <row r="3876" spans="1:24" x14ac:dyDescent="0.25">
      <c r="A3876" s="60">
        <v>220240003308</v>
      </c>
      <c r="B3876" s="43" t="s">
        <v>390</v>
      </c>
      <c r="C3876" s="61">
        <v>45345</v>
      </c>
      <c r="D3876" s="60">
        <v>22024001563</v>
      </c>
      <c r="E3876" s="43" t="s">
        <v>1364</v>
      </c>
      <c r="F3876" s="62">
        <v>16335</v>
      </c>
      <c r="G3876" s="43" t="s">
        <v>990</v>
      </c>
      <c r="H3876" s="43" t="s">
        <v>2784</v>
      </c>
      <c r="I3876" s="69">
        <v>220</v>
      </c>
      <c r="J3876" s="43" t="s">
        <v>393</v>
      </c>
      <c r="K3876" s="43" t="s">
        <v>393</v>
      </c>
      <c r="L3876" s="43" t="s">
        <v>399</v>
      </c>
      <c r="M3876" s="43" t="s">
        <v>585</v>
      </c>
      <c r="N3876" s="43" t="s">
        <v>539</v>
      </c>
      <c r="O3876" s="52" t="s">
        <v>326</v>
      </c>
      <c r="P3876" s="63" t="s">
        <v>276</v>
      </c>
      <c r="Q3876" s="57" t="str">
        <f>MID(Tabla1[[#This Row],[Aplicación]],14,1)</f>
        <v>2</v>
      </c>
      <c r="R3876" s="35" t="s">
        <v>265</v>
      </c>
      <c r="S3876" s="57" t="str">
        <f>MID(Tabla1[[#This Row],[Aplicación]],6,2)</f>
        <v>11</v>
      </c>
      <c r="T3876" s="54" t="str">
        <f>VLOOKUP(Tabla1[[#This Row],[AREA]],Hoja1!A:B,2,FALSE)</f>
        <v>11. Salud pública y seguridad ciudadana</v>
      </c>
      <c r="U3876" s="57" t="str">
        <f>MID(Tabla1[[#This Row],[Aplicación]],9,4)</f>
        <v>1621</v>
      </c>
      <c r="V3876" s="54" t="str">
        <f>VLOOKUP(Tabla1[[#This Row],[PROGRAMA]],Hoja1!A:B,2,FALSE)</f>
        <v>1621. Recogida de residuos</v>
      </c>
      <c r="W3876" s="57" t="str">
        <f>MID(Tabla1[[#This Row],[Aplicación]],14,2)</f>
        <v>22</v>
      </c>
      <c r="X3876" s="57" t="str">
        <f>MID(Tabla1[[#This Row],[Aplicación]],14,6)</f>
        <v>22706</v>
      </c>
    </row>
    <row r="3877" spans="1:24" x14ac:dyDescent="0.25">
      <c r="A3877" s="60">
        <v>220240017474</v>
      </c>
      <c r="B3877" s="43" t="s">
        <v>390</v>
      </c>
      <c r="C3877" s="61">
        <v>45427</v>
      </c>
      <c r="D3877" s="60">
        <v>22024004507</v>
      </c>
      <c r="E3877" s="43" t="s">
        <v>1364</v>
      </c>
      <c r="F3877" s="62">
        <v>184.8</v>
      </c>
      <c r="G3877" s="43" t="s">
        <v>337</v>
      </c>
      <c r="H3877" s="43" t="s">
        <v>3935</v>
      </c>
      <c r="I3877" s="69" t="s">
        <v>2930</v>
      </c>
      <c r="J3877" s="43" t="s">
        <v>398</v>
      </c>
      <c r="K3877" s="43" t="s">
        <v>398</v>
      </c>
      <c r="L3877" s="43" t="s">
        <v>399</v>
      </c>
      <c r="M3877" s="43" t="s">
        <v>585</v>
      </c>
      <c r="N3877" s="43" t="s">
        <v>539</v>
      </c>
      <c r="O3877" s="68" t="s">
        <v>326</v>
      </c>
      <c r="P3877" s="68" t="s">
        <v>2931</v>
      </c>
      <c r="Q3877" s="57" t="s">
        <v>2932</v>
      </c>
      <c r="R3877" s="35" t="s">
        <v>265</v>
      </c>
      <c r="S3877" s="57" t="str">
        <f>MID(Tabla1[[#This Row],[Aplicación]],6,2)</f>
        <v>11</v>
      </c>
      <c r="T3877" s="54" t="str">
        <f>VLOOKUP(Tabla1[[#This Row],[AREA]],Hoja1!A:B,2,FALSE)</f>
        <v>11. Salud pública y seguridad ciudadana</v>
      </c>
      <c r="U3877" s="57" t="str">
        <f>MID(Tabla1[[#This Row],[Aplicación]],9,4)</f>
        <v>1621</v>
      </c>
      <c r="V3877" s="54" t="str">
        <f>VLOOKUP(Tabla1[[#This Row],[PROGRAMA]],Hoja1!A:B,2,FALSE)</f>
        <v>1621. Recogida de residuos</v>
      </c>
      <c r="W3877" s="57" t="str">
        <f>MID(Tabla1[[#This Row],[Aplicación]],14,2)</f>
        <v>22</v>
      </c>
      <c r="X3877" s="57" t="str">
        <f>MID(Tabla1[[#This Row],[Aplicación]],14,6)</f>
        <v>22706</v>
      </c>
    </row>
    <row r="3878" spans="1:24" x14ac:dyDescent="0.25">
      <c r="A3878" s="60">
        <v>220240040283</v>
      </c>
      <c r="B3878" s="43" t="s">
        <v>390</v>
      </c>
      <c r="C3878" s="61">
        <v>45530</v>
      </c>
      <c r="D3878" s="60">
        <v>22024006183</v>
      </c>
      <c r="E3878" s="43" t="s">
        <v>1364</v>
      </c>
      <c r="F3878" s="62">
        <v>2994.75</v>
      </c>
      <c r="G3878" s="43" t="s">
        <v>55</v>
      </c>
      <c r="H3878" s="43" t="s">
        <v>5832</v>
      </c>
      <c r="I3878" s="69">
        <v>220</v>
      </c>
      <c r="J3878" s="43" t="s">
        <v>575</v>
      </c>
      <c r="K3878" s="43" t="s">
        <v>398</v>
      </c>
      <c r="L3878" s="43" t="s">
        <v>399</v>
      </c>
      <c r="M3878" s="43" t="s">
        <v>395</v>
      </c>
      <c r="N3878" s="43" t="s">
        <v>396</v>
      </c>
      <c r="O3878" s="68" t="s">
        <v>325</v>
      </c>
      <c r="P3878" s="68" t="s">
        <v>4838</v>
      </c>
      <c r="Q3878" s="57" t="str">
        <f>MID(Tabla1[[#This Row],[Aplicación]],14,1)</f>
        <v>2</v>
      </c>
      <c r="R3878" s="35" t="s">
        <v>265</v>
      </c>
      <c r="S3878" s="57" t="str">
        <f>MID(Tabla1[[#This Row],[Aplicación]],6,2)</f>
        <v>11</v>
      </c>
      <c r="T3878" s="54" t="str">
        <f>VLOOKUP(Tabla1[[#This Row],[AREA]],Hoja1!A:B,2,FALSE)</f>
        <v>11. Salud pública y seguridad ciudadana</v>
      </c>
      <c r="U3878" s="57" t="str">
        <f>MID(Tabla1[[#This Row],[Aplicación]],9,4)</f>
        <v>1621</v>
      </c>
      <c r="V3878" s="54" t="str">
        <f>VLOOKUP(Tabla1[[#This Row],[PROGRAMA]],Hoja1!A:B,2,FALSE)</f>
        <v>1621. Recogida de residuos</v>
      </c>
      <c r="W3878" s="57" t="str">
        <f>MID(Tabla1[[#This Row],[Aplicación]],14,2)</f>
        <v>22</v>
      </c>
      <c r="X3878" s="57" t="str">
        <f>MID(Tabla1[[#This Row],[Aplicación]],14,6)</f>
        <v>22706</v>
      </c>
    </row>
    <row r="3879" spans="1:24" x14ac:dyDescent="0.25">
      <c r="A3879" s="60">
        <v>220240040286</v>
      </c>
      <c r="B3879" s="43" t="s">
        <v>390</v>
      </c>
      <c r="C3879" s="61">
        <v>45530</v>
      </c>
      <c r="D3879" s="60">
        <v>22024006190</v>
      </c>
      <c r="E3879" s="43" t="s">
        <v>1364</v>
      </c>
      <c r="F3879" s="62">
        <v>653.4</v>
      </c>
      <c r="G3879" s="43" t="s">
        <v>55</v>
      </c>
      <c r="H3879" s="43" t="s">
        <v>5833</v>
      </c>
      <c r="I3879" s="69">
        <v>220</v>
      </c>
      <c r="J3879" s="43" t="s">
        <v>575</v>
      </c>
      <c r="K3879" s="43" t="s">
        <v>398</v>
      </c>
      <c r="L3879" s="43" t="s">
        <v>399</v>
      </c>
      <c r="M3879" s="43" t="s">
        <v>395</v>
      </c>
      <c r="N3879" s="43" t="s">
        <v>396</v>
      </c>
      <c r="O3879" s="68" t="s">
        <v>325</v>
      </c>
      <c r="P3879" s="68" t="s">
        <v>4838</v>
      </c>
      <c r="Q3879" s="57" t="str">
        <f>MID(Tabla1[[#This Row],[Aplicación]],14,1)</f>
        <v>2</v>
      </c>
      <c r="R3879" s="35" t="s">
        <v>265</v>
      </c>
      <c r="S3879" s="57" t="str">
        <f>MID(Tabla1[[#This Row],[Aplicación]],6,2)</f>
        <v>11</v>
      </c>
      <c r="T3879" s="54" t="str">
        <f>VLOOKUP(Tabla1[[#This Row],[AREA]],Hoja1!A:B,2,FALSE)</f>
        <v>11. Salud pública y seguridad ciudadana</v>
      </c>
      <c r="U3879" s="57" t="str">
        <f>MID(Tabla1[[#This Row],[Aplicación]],9,4)</f>
        <v>1621</v>
      </c>
      <c r="V3879" s="54" t="str">
        <f>VLOOKUP(Tabla1[[#This Row],[PROGRAMA]],Hoja1!A:B,2,FALSE)</f>
        <v>1621. Recogida de residuos</v>
      </c>
      <c r="W3879" s="57" t="str">
        <f>MID(Tabla1[[#This Row],[Aplicación]],14,2)</f>
        <v>22</v>
      </c>
      <c r="X3879" s="57" t="str">
        <f>MID(Tabla1[[#This Row],[Aplicación]],14,6)</f>
        <v>22706</v>
      </c>
    </row>
    <row r="3880" spans="1:24" x14ac:dyDescent="0.25">
      <c r="A3880" s="60">
        <v>220239000682</v>
      </c>
      <c r="B3880" s="43" t="s">
        <v>390</v>
      </c>
      <c r="C3880" s="61">
        <v>45292</v>
      </c>
      <c r="D3880" s="60">
        <v>22024001324</v>
      </c>
      <c r="E3880" s="43" t="s">
        <v>1219</v>
      </c>
      <c r="F3880" s="62">
        <v>305083.90000000002</v>
      </c>
      <c r="G3880" s="43" t="s">
        <v>421</v>
      </c>
      <c r="H3880" s="43" t="s">
        <v>1552</v>
      </c>
      <c r="I3880" s="69">
        <v>220</v>
      </c>
      <c r="J3880" s="43" t="s">
        <v>393</v>
      </c>
      <c r="K3880" s="43" t="s">
        <v>393</v>
      </c>
      <c r="L3880" s="43" t="s">
        <v>399</v>
      </c>
      <c r="M3880" s="43" t="s">
        <v>395</v>
      </c>
      <c r="N3880" s="43" t="s">
        <v>396</v>
      </c>
      <c r="O3880" s="52" t="s">
        <v>321</v>
      </c>
      <c r="P3880" s="63" t="s">
        <v>276</v>
      </c>
      <c r="Q3880" s="57" t="str">
        <f>MID(Tabla1[[#This Row],[Aplicación]],14,1)</f>
        <v>2</v>
      </c>
      <c r="R3880" s="35" t="s">
        <v>265</v>
      </c>
      <c r="S3880" s="57" t="str">
        <f>MID(Tabla1[[#This Row],[Aplicación]],6,2)</f>
        <v>11</v>
      </c>
      <c r="T3880" s="54" t="str">
        <f>VLOOKUP(Tabla1[[#This Row],[AREA]],Hoja1!A:B,2,FALSE)</f>
        <v>11. Salud pública y seguridad ciudadana</v>
      </c>
      <c r="U3880" s="57" t="str">
        <f>MID(Tabla1[[#This Row],[Aplicación]],9,4)</f>
        <v>1621</v>
      </c>
      <c r="V3880" s="54" t="str">
        <f>VLOOKUP(Tabla1[[#This Row],[PROGRAMA]],Hoja1!A:B,2,FALSE)</f>
        <v>1621. Recogida de residuos</v>
      </c>
      <c r="W3880" s="57" t="str">
        <f>MID(Tabla1[[#This Row],[Aplicación]],14,2)</f>
        <v>22</v>
      </c>
      <c r="X3880" s="57" t="str">
        <f>MID(Tabla1[[#This Row],[Aplicación]],14,6)</f>
        <v>22799</v>
      </c>
    </row>
    <row r="3881" spans="1:24" x14ac:dyDescent="0.25">
      <c r="A3881" s="44">
        <v>220239000361</v>
      </c>
      <c r="B3881" s="45" t="s">
        <v>390</v>
      </c>
      <c r="C3881" s="50">
        <v>45292</v>
      </c>
      <c r="D3881" s="44">
        <v>22024001091</v>
      </c>
      <c r="E3881" s="45" t="s">
        <v>1219</v>
      </c>
      <c r="F3881" s="51">
        <v>90274.52</v>
      </c>
      <c r="G3881" s="45" t="s">
        <v>421</v>
      </c>
      <c r="H3881" s="45" t="s">
        <v>1619</v>
      </c>
      <c r="I3881" s="53">
        <v>220</v>
      </c>
      <c r="J3881" s="45" t="s">
        <v>393</v>
      </c>
      <c r="K3881" s="45" t="s">
        <v>393</v>
      </c>
      <c r="L3881" s="45" t="s">
        <v>399</v>
      </c>
      <c r="M3881" s="45" t="s">
        <v>395</v>
      </c>
      <c r="N3881" s="45" t="s">
        <v>396</v>
      </c>
      <c r="O3881" s="52" t="s">
        <v>321</v>
      </c>
      <c r="P3881" s="63" t="s">
        <v>276</v>
      </c>
      <c r="Q3881" s="57" t="str">
        <f>MID(Tabla1[[#This Row],[Aplicación]],14,1)</f>
        <v>2</v>
      </c>
      <c r="R3881" s="35" t="s">
        <v>265</v>
      </c>
      <c r="S3881" s="57" t="str">
        <f>MID(Tabla1[[#This Row],[Aplicación]],6,2)</f>
        <v>11</v>
      </c>
      <c r="T3881" s="54" t="str">
        <f>VLOOKUP(Tabla1[[#This Row],[AREA]],Hoja1!A:B,2,FALSE)</f>
        <v>11. Salud pública y seguridad ciudadana</v>
      </c>
      <c r="U3881" s="57" t="str">
        <f>MID(Tabla1[[#This Row],[Aplicación]],9,4)</f>
        <v>1621</v>
      </c>
      <c r="V3881" s="54" t="str">
        <f>VLOOKUP(Tabla1[[#This Row],[PROGRAMA]],Hoja1!A:B,2,FALSE)</f>
        <v>1621. Recogida de residuos</v>
      </c>
      <c r="W3881" s="57" t="str">
        <f>MID(Tabla1[[#This Row],[Aplicación]],14,2)</f>
        <v>22</v>
      </c>
      <c r="X3881" s="57" t="str">
        <f>MID(Tabla1[[#This Row],[Aplicación]],14,6)</f>
        <v>22799</v>
      </c>
    </row>
    <row r="3882" spans="1:24" x14ac:dyDescent="0.25">
      <c r="A3882" s="60">
        <v>220240025259</v>
      </c>
      <c r="B3882" s="43" t="s">
        <v>390</v>
      </c>
      <c r="C3882" s="61">
        <v>45462</v>
      </c>
      <c r="D3882" s="60">
        <v>22024005116</v>
      </c>
      <c r="E3882" s="43" t="s">
        <v>1219</v>
      </c>
      <c r="F3882" s="62">
        <v>1289.9100000000001</v>
      </c>
      <c r="G3882" s="43" t="s">
        <v>3167</v>
      </c>
      <c r="H3882" s="43" t="s">
        <v>3168</v>
      </c>
      <c r="I3882" s="69" t="s">
        <v>2930</v>
      </c>
      <c r="J3882" s="43" t="s">
        <v>398</v>
      </c>
      <c r="K3882" s="43" t="s">
        <v>398</v>
      </c>
      <c r="L3882" s="43" t="s">
        <v>413</v>
      </c>
      <c r="M3882" s="43" t="s">
        <v>585</v>
      </c>
      <c r="N3882" s="43" t="s">
        <v>539</v>
      </c>
      <c r="O3882" s="68" t="s">
        <v>326</v>
      </c>
      <c r="P3882" s="68" t="s">
        <v>2931</v>
      </c>
      <c r="Q3882" s="57" t="s">
        <v>2932</v>
      </c>
      <c r="R3882" s="35" t="s">
        <v>265</v>
      </c>
      <c r="S3882" s="57" t="str">
        <f>MID(Tabla1[[#This Row],[Aplicación]],6,2)</f>
        <v>11</v>
      </c>
      <c r="T3882" s="54" t="str">
        <f>VLOOKUP(Tabla1[[#This Row],[AREA]],Hoja1!A:B,2,FALSE)</f>
        <v>11. Salud pública y seguridad ciudadana</v>
      </c>
      <c r="U3882" s="57" t="str">
        <f>MID(Tabla1[[#This Row],[Aplicación]],9,4)</f>
        <v>1621</v>
      </c>
      <c r="V3882" s="54" t="str">
        <f>VLOOKUP(Tabla1[[#This Row],[PROGRAMA]],Hoja1!A:B,2,FALSE)</f>
        <v>1621. Recogida de residuos</v>
      </c>
      <c r="W3882" s="57" t="str">
        <f>MID(Tabla1[[#This Row],[Aplicación]],14,2)</f>
        <v>22</v>
      </c>
      <c r="X3882" s="57" t="str">
        <f>MID(Tabla1[[#This Row],[Aplicación]],14,6)</f>
        <v>22799</v>
      </c>
    </row>
    <row r="3883" spans="1:24" x14ac:dyDescent="0.25">
      <c r="A3883" s="60">
        <v>220240018057</v>
      </c>
      <c r="B3883" s="43" t="s">
        <v>390</v>
      </c>
      <c r="C3883" s="61">
        <v>45429</v>
      </c>
      <c r="D3883" s="60">
        <v>22024004453</v>
      </c>
      <c r="E3883" s="43" t="s">
        <v>1219</v>
      </c>
      <c r="F3883" s="62">
        <v>4109.3500000000004</v>
      </c>
      <c r="G3883" s="43" t="s">
        <v>18</v>
      </c>
      <c r="H3883" s="43" t="s">
        <v>3840</v>
      </c>
      <c r="I3883" s="69" t="s">
        <v>2930</v>
      </c>
      <c r="J3883" s="43" t="s">
        <v>398</v>
      </c>
      <c r="K3883" s="43" t="s">
        <v>398</v>
      </c>
      <c r="L3883" s="43" t="s">
        <v>399</v>
      </c>
      <c r="M3883" s="43" t="s">
        <v>585</v>
      </c>
      <c r="N3883" s="43" t="s">
        <v>539</v>
      </c>
      <c r="O3883" s="68" t="s">
        <v>326</v>
      </c>
      <c r="P3883" s="68" t="s">
        <v>2931</v>
      </c>
      <c r="Q3883" s="57" t="s">
        <v>2932</v>
      </c>
      <c r="R3883" s="35" t="s">
        <v>265</v>
      </c>
      <c r="S3883" s="57" t="str">
        <f>MID(Tabla1[[#This Row],[Aplicación]],6,2)</f>
        <v>11</v>
      </c>
      <c r="T3883" s="54" t="str">
        <f>VLOOKUP(Tabla1[[#This Row],[AREA]],Hoja1!A:B,2,FALSE)</f>
        <v>11. Salud pública y seguridad ciudadana</v>
      </c>
      <c r="U3883" s="57" t="str">
        <f>MID(Tabla1[[#This Row],[Aplicación]],9,4)</f>
        <v>1621</v>
      </c>
      <c r="V3883" s="54" t="str">
        <f>VLOOKUP(Tabla1[[#This Row],[PROGRAMA]],Hoja1!A:B,2,FALSE)</f>
        <v>1621. Recogida de residuos</v>
      </c>
      <c r="W3883" s="57" t="str">
        <f>MID(Tabla1[[#This Row],[Aplicación]],14,2)</f>
        <v>22</v>
      </c>
      <c r="X3883" s="57" t="str">
        <f>MID(Tabla1[[#This Row],[Aplicación]],14,6)</f>
        <v>22799</v>
      </c>
    </row>
    <row r="3884" spans="1:24" x14ac:dyDescent="0.25">
      <c r="A3884" s="60">
        <v>220240040901</v>
      </c>
      <c r="B3884" s="43" t="s">
        <v>390</v>
      </c>
      <c r="C3884" s="61">
        <v>45531</v>
      </c>
      <c r="D3884" s="60">
        <v>22024006189</v>
      </c>
      <c r="E3884" s="43" t="s">
        <v>1219</v>
      </c>
      <c r="F3884" s="62">
        <v>923.11</v>
      </c>
      <c r="G3884" s="43" t="s">
        <v>5827</v>
      </c>
      <c r="H3884" s="43" t="s">
        <v>5828</v>
      </c>
      <c r="I3884" s="69">
        <v>220</v>
      </c>
      <c r="J3884" s="43" t="s">
        <v>398</v>
      </c>
      <c r="K3884" s="43" t="s">
        <v>398</v>
      </c>
      <c r="L3884" s="43" t="s">
        <v>399</v>
      </c>
      <c r="M3884" s="43" t="s">
        <v>585</v>
      </c>
      <c r="N3884" s="43" t="s">
        <v>539</v>
      </c>
      <c r="O3884" s="68" t="s">
        <v>326</v>
      </c>
      <c r="P3884" s="68" t="s">
        <v>4838</v>
      </c>
      <c r="Q3884" s="57" t="str">
        <f>MID(Tabla1[[#This Row],[Aplicación]],14,1)</f>
        <v>2</v>
      </c>
      <c r="R3884" s="35" t="s">
        <v>265</v>
      </c>
      <c r="S3884" s="57" t="str">
        <f>MID(Tabla1[[#This Row],[Aplicación]],6,2)</f>
        <v>11</v>
      </c>
      <c r="T3884" s="54" t="str">
        <f>VLOOKUP(Tabla1[[#This Row],[AREA]],Hoja1!A:B,2,FALSE)</f>
        <v>11. Salud pública y seguridad ciudadana</v>
      </c>
      <c r="U3884" s="57" t="str">
        <f>MID(Tabla1[[#This Row],[Aplicación]],9,4)</f>
        <v>1621</v>
      </c>
      <c r="V3884" s="54" t="str">
        <f>VLOOKUP(Tabla1[[#This Row],[PROGRAMA]],Hoja1!A:B,2,FALSE)</f>
        <v>1621. Recogida de residuos</v>
      </c>
      <c r="W3884" s="57" t="str">
        <f>MID(Tabla1[[#This Row],[Aplicación]],14,2)</f>
        <v>22</v>
      </c>
      <c r="X3884" s="57" t="str">
        <f>MID(Tabla1[[#This Row],[Aplicación]],14,6)</f>
        <v>22799</v>
      </c>
    </row>
    <row r="3885" spans="1:24" x14ac:dyDescent="0.25">
      <c r="A3885" s="60">
        <v>220240041396</v>
      </c>
      <c r="B3885" s="43" t="s">
        <v>390</v>
      </c>
      <c r="C3885" s="61">
        <v>45537</v>
      </c>
      <c r="D3885" s="60">
        <v>22024006300</v>
      </c>
      <c r="E3885" s="43" t="s">
        <v>1219</v>
      </c>
      <c r="F3885" s="62">
        <v>399.3</v>
      </c>
      <c r="G3885" s="43" t="s">
        <v>5897</v>
      </c>
      <c r="H3885" s="43" t="s">
        <v>5898</v>
      </c>
      <c r="I3885" s="69">
        <v>220</v>
      </c>
      <c r="J3885" s="43" t="s">
        <v>575</v>
      </c>
      <c r="K3885" s="43" t="s">
        <v>398</v>
      </c>
      <c r="L3885" s="43" t="s">
        <v>399</v>
      </c>
      <c r="M3885" s="43" t="s">
        <v>585</v>
      </c>
      <c r="N3885" s="43" t="s">
        <v>539</v>
      </c>
      <c r="O3885" s="68" t="s">
        <v>326</v>
      </c>
      <c r="P3885" s="68" t="s">
        <v>4838</v>
      </c>
      <c r="Q3885" s="57" t="str">
        <f>MID(Tabla1[[#This Row],[Aplicación]],14,1)</f>
        <v>2</v>
      </c>
      <c r="R3885" s="35" t="s">
        <v>265</v>
      </c>
      <c r="S3885" s="57" t="str">
        <f>MID(Tabla1[[#This Row],[Aplicación]],6,2)</f>
        <v>11</v>
      </c>
      <c r="T3885" s="54" t="str">
        <f>VLOOKUP(Tabla1[[#This Row],[AREA]],Hoja1!A:B,2,FALSE)</f>
        <v>11. Salud pública y seguridad ciudadana</v>
      </c>
      <c r="U3885" s="57" t="str">
        <f>MID(Tabla1[[#This Row],[Aplicación]],9,4)</f>
        <v>1621</v>
      </c>
      <c r="V3885" s="54" t="str">
        <f>VLOOKUP(Tabla1[[#This Row],[PROGRAMA]],Hoja1!A:B,2,FALSE)</f>
        <v>1621. Recogida de residuos</v>
      </c>
      <c r="W3885" s="57" t="str">
        <f>MID(Tabla1[[#This Row],[Aplicación]],14,2)</f>
        <v>22</v>
      </c>
      <c r="X3885" s="57" t="str">
        <f>MID(Tabla1[[#This Row],[Aplicación]],14,6)</f>
        <v>22799</v>
      </c>
    </row>
    <row r="3886" spans="1:24" x14ac:dyDescent="0.25">
      <c r="A3886" s="60">
        <v>220240042795</v>
      </c>
      <c r="B3886" s="43" t="s">
        <v>390</v>
      </c>
      <c r="C3886" s="61">
        <v>45553</v>
      </c>
      <c r="D3886" s="60">
        <v>22024006577</v>
      </c>
      <c r="E3886" s="43" t="s">
        <v>1219</v>
      </c>
      <c r="F3886" s="62">
        <v>2190.4</v>
      </c>
      <c r="G3886" s="43" t="s">
        <v>2402</v>
      </c>
      <c r="H3886" s="43" t="s">
        <v>6222</v>
      </c>
      <c r="I3886" s="69" t="s">
        <v>2930</v>
      </c>
      <c r="J3886" s="43" t="s">
        <v>592</v>
      </c>
      <c r="K3886" s="43" t="s">
        <v>398</v>
      </c>
      <c r="L3886" s="43" t="s">
        <v>399</v>
      </c>
      <c r="M3886" s="43" t="s">
        <v>585</v>
      </c>
      <c r="N3886" s="43" t="s">
        <v>539</v>
      </c>
      <c r="O3886" s="68" t="s">
        <v>326</v>
      </c>
      <c r="P3886" s="68" t="s">
        <v>4838</v>
      </c>
      <c r="Q3886" s="57" t="str">
        <f>MID(Tabla1[[#This Row],[Aplicación]],14,1)</f>
        <v>2</v>
      </c>
      <c r="R3886" s="35" t="s">
        <v>265</v>
      </c>
      <c r="S3886" s="57" t="str">
        <f>MID(Tabla1[[#This Row],[Aplicación]],6,2)</f>
        <v>11</v>
      </c>
      <c r="T3886" s="54" t="str">
        <f>VLOOKUP(Tabla1[[#This Row],[AREA]],Hoja1!A:B,2,FALSE)</f>
        <v>11. Salud pública y seguridad ciudadana</v>
      </c>
      <c r="U3886" s="57" t="str">
        <f>MID(Tabla1[[#This Row],[Aplicación]],9,4)</f>
        <v>1621</v>
      </c>
      <c r="V3886" s="54" t="str">
        <f>VLOOKUP(Tabla1[[#This Row],[PROGRAMA]],Hoja1!A:B,2,FALSE)</f>
        <v>1621. Recogida de residuos</v>
      </c>
      <c r="W3886" s="57" t="str">
        <f>MID(Tabla1[[#This Row],[Aplicación]],14,2)</f>
        <v>22</v>
      </c>
      <c r="X3886" s="57" t="str">
        <f>MID(Tabla1[[#This Row],[Aplicación]],14,6)</f>
        <v>22799</v>
      </c>
    </row>
    <row r="3887" spans="1:24" x14ac:dyDescent="0.25">
      <c r="A3887" s="60">
        <v>220240038209</v>
      </c>
      <c r="B3887" s="43" t="s">
        <v>702</v>
      </c>
      <c r="C3887" s="61">
        <v>45523</v>
      </c>
      <c r="D3887" s="60">
        <v>22024000440</v>
      </c>
      <c r="E3887" s="43" t="s">
        <v>1425</v>
      </c>
      <c r="F3887" s="62">
        <v>3018.83</v>
      </c>
      <c r="G3887" s="43" t="s">
        <v>2997</v>
      </c>
      <c r="H3887" s="43" t="s">
        <v>5981</v>
      </c>
      <c r="I3887" s="69">
        <v>300</v>
      </c>
      <c r="J3887" s="43" t="s">
        <v>398</v>
      </c>
      <c r="K3887" s="43" t="s">
        <v>398</v>
      </c>
      <c r="L3887" s="43" t="s">
        <v>399</v>
      </c>
      <c r="M3887" s="43" t="s">
        <v>395</v>
      </c>
      <c r="N3887" s="43" t="s">
        <v>396</v>
      </c>
      <c r="O3887" s="68" t="s">
        <v>325</v>
      </c>
      <c r="P3887" s="68" t="s">
        <v>4838</v>
      </c>
      <c r="Q3887" s="57" t="str">
        <f>MID(Tabla1[[#This Row],[Aplicación]],14,1)</f>
        <v>2</v>
      </c>
      <c r="R3887" s="35" t="s">
        <v>265</v>
      </c>
      <c r="S3887" s="57" t="str">
        <f>MID(Tabla1[[#This Row],[Aplicación]],6,2)</f>
        <v>11</v>
      </c>
      <c r="T3887" s="54" t="str">
        <f>VLOOKUP(Tabla1[[#This Row],[AREA]],Hoja1!A:B,2,FALSE)</f>
        <v>11. Salud pública y seguridad ciudadana</v>
      </c>
      <c r="U3887" s="57" t="str">
        <f>MID(Tabla1[[#This Row],[Aplicación]],9,4)</f>
        <v>1621</v>
      </c>
      <c r="V3887" s="54" t="str">
        <f>VLOOKUP(Tabla1[[#This Row],[PROGRAMA]],Hoja1!A:B,2,FALSE)</f>
        <v>1621. Recogida de residuos</v>
      </c>
      <c r="W3887" s="57" t="str">
        <f>MID(Tabla1[[#This Row],[Aplicación]],14,2)</f>
        <v>21</v>
      </c>
      <c r="X3887" s="57" t="str">
        <f>MID(Tabla1[[#This Row],[Aplicación]],14,6)</f>
        <v>214</v>
      </c>
    </row>
    <row r="3888" spans="1:24" x14ac:dyDescent="0.25">
      <c r="A3888" s="60">
        <v>220240043860</v>
      </c>
      <c r="B3888" s="43" t="s">
        <v>702</v>
      </c>
      <c r="C3888" s="61">
        <v>45560</v>
      </c>
      <c r="D3888" s="60">
        <v>22024000441</v>
      </c>
      <c r="E3888" s="43" t="s">
        <v>1425</v>
      </c>
      <c r="F3888" s="62">
        <v>4520.38</v>
      </c>
      <c r="G3888" s="43" t="s">
        <v>6126</v>
      </c>
      <c r="H3888" s="43" t="s">
        <v>6127</v>
      </c>
      <c r="I3888" s="69" t="s">
        <v>2934</v>
      </c>
      <c r="J3888" s="43" t="s">
        <v>499</v>
      </c>
      <c r="K3888" s="43" t="s">
        <v>499</v>
      </c>
      <c r="L3888" s="43" t="s">
        <v>413</v>
      </c>
      <c r="M3888" s="43" t="s">
        <v>395</v>
      </c>
      <c r="N3888" s="43" t="s">
        <v>396</v>
      </c>
      <c r="O3888" s="68" t="s">
        <v>325</v>
      </c>
      <c r="P3888" s="68" t="s">
        <v>4838</v>
      </c>
      <c r="Q3888" s="57" t="str">
        <f>MID(Tabla1[[#This Row],[Aplicación]],14,1)</f>
        <v>2</v>
      </c>
      <c r="R3888" s="35" t="s">
        <v>265</v>
      </c>
      <c r="S3888" s="57" t="str">
        <f>MID(Tabla1[[#This Row],[Aplicación]],6,2)</f>
        <v>11</v>
      </c>
      <c r="T3888" s="54" t="str">
        <f>VLOOKUP(Tabla1[[#This Row],[AREA]],Hoja1!A:B,2,FALSE)</f>
        <v>11. Salud pública y seguridad ciudadana</v>
      </c>
      <c r="U3888" s="57" t="str">
        <f>MID(Tabla1[[#This Row],[Aplicación]],9,4)</f>
        <v>1621</v>
      </c>
      <c r="V3888" s="54" t="str">
        <f>VLOOKUP(Tabla1[[#This Row],[PROGRAMA]],Hoja1!A:B,2,FALSE)</f>
        <v>1621. Recogida de residuos</v>
      </c>
      <c r="W3888" s="57" t="str">
        <f>MID(Tabla1[[#This Row],[Aplicación]],14,2)</f>
        <v>21</v>
      </c>
      <c r="X3888" s="57" t="str">
        <f>MID(Tabla1[[#This Row],[Aplicación]],14,6)</f>
        <v>214</v>
      </c>
    </row>
    <row r="3889" spans="1:24" x14ac:dyDescent="0.25">
      <c r="A3889" s="60">
        <v>220240042801</v>
      </c>
      <c r="B3889" s="43" t="s">
        <v>390</v>
      </c>
      <c r="C3889" s="61">
        <v>45553</v>
      </c>
      <c r="D3889" s="60">
        <v>22024001698</v>
      </c>
      <c r="E3889" s="43" t="s">
        <v>1425</v>
      </c>
      <c r="F3889" s="62">
        <v>3000</v>
      </c>
      <c r="G3889" s="43" t="s">
        <v>45</v>
      </c>
      <c r="H3889" s="43" t="s">
        <v>6180</v>
      </c>
      <c r="I3889" s="69" t="s">
        <v>2930</v>
      </c>
      <c r="J3889" s="43" t="s">
        <v>616</v>
      </c>
      <c r="K3889" s="43" t="s">
        <v>398</v>
      </c>
      <c r="L3889" s="43" t="s">
        <v>413</v>
      </c>
      <c r="M3889" s="43" t="s">
        <v>585</v>
      </c>
      <c r="N3889" s="43" t="s">
        <v>539</v>
      </c>
      <c r="O3889" s="68" t="s">
        <v>326</v>
      </c>
      <c r="P3889" s="68" t="s">
        <v>4838</v>
      </c>
      <c r="Q3889" s="57" t="str">
        <f>MID(Tabla1[[#This Row],[Aplicación]],14,1)</f>
        <v>2</v>
      </c>
      <c r="R3889" s="35" t="s">
        <v>265</v>
      </c>
      <c r="S3889" s="57" t="str">
        <f>MID(Tabla1[[#This Row],[Aplicación]],6,2)</f>
        <v>11</v>
      </c>
      <c r="T3889" s="54" t="str">
        <f>VLOOKUP(Tabla1[[#This Row],[AREA]],Hoja1!A:B,2,FALSE)</f>
        <v>11. Salud pública y seguridad ciudadana</v>
      </c>
      <c r="U3889" s="57" t="str">
        <f>MID(Tabla1[[#This Row],[Aplicación]],9,4)</f>
        <v>1621</v>
      </c>
      <c r="V3889" s="54" t="str">
        <f>VLOOKUP(Tabla1[[#This Row],[PROGRAMA]],Hoja1!A:B,2,FALSE)</f>
        <v>1621. Recogida de residuos</v>
      </c>
      <c r="W3889" s="57" t="str">
        <f>MID(Tabla1[[#This Row],[Aplicación]],14,2)</f>
        <v>21</v>
      </c>
      <c r="X3889" s="57" t="str">
        <f>MID(Tabla1[[#This Row],[Aplicación]],14,6)</f>
        <v>214</v>
      </c>
    </row>
    <row r="3890" spans="1:24" x14ac:dyDescent="0.25">
      <c r="A3890" s="60">
        <v>220240003117</v>
      </c>
      <c r="B3890" s="43" t="s">
        <v>390</v>
      </c>
      <c r="C3890" s="61">
        <v>45343</v>
      </c>
      <c r="D3890" s="60">
        <v>22024000756</v>
      </c>
      <c r="E3890" s="43" t="s">
        <v>1496</v>
      </c>
      <c r="F3890" s="62">
        <v>17641.8</v>
      </c>
      <c r="G3890" s="43" t="s">
        <v>803</v>
      </c>
      <c r="H3890" s="43" t="s">
        <v>2868</v>
      </c>
      <c r="I3890" s="69">
        <v>220</v>
      </c>
      <c r="J3890" s="43" t="s">
        <v>575</v>
      </c>
      <c r="K3890" s="43" t="s">
        <v>398</v>
      </c>
      <c r="L3890" s="43" t="s">
        <v>399</v>
      </c>
      <c r="M3890" s="43" t="s">
        <v>585</v>
      </c>
      <c r="N3890" s="43" t="s">
        <v>539</v>
      </c>
      <c r="O3890" s="52" t="s">
        <v>326</v>
      </c>
      <c r="P3890" s="63" t="s">
        <v>276</v>
      </c>
      <c r="Q3890" s="57" t="str">
        <f>MID(Tabla1[[#This Row],[Aplicación]],14,1)</f>
        <v>2</v>
      </c>
      <c r="R3890" s="35" t="s">
        <v>265</v>
      </c>
      <c r="S3890" s="57" t="str">
        <f>MID(Tabla1[[#This Row],[Aplicación]],6,2)</f>
        <v>11</v>
      </c>
      <c r="T3890" s="54" t="str">
        <f>VLOOKUP(Tabla1[[#This Row],[AREA]],Hoja1!A:B,2,FALSE)</f>
        <v>11. Salud pública y seguridad ciudadana</v>
      </c>
      <c r="U3890" s="57" t="str">
        <f>MID(Tabla1[[#This Row],[Aplicación]],9,4)</f>
        <v>1621</v>
      </c>
      <c r="V3890" s="54" t="str">
        <f>VLOOKUP(Tabla1[[#This Row],[PROGRAMA]],Hoja1!A:B,2,FALSE)</f>
        <v>1621. Recogida de residuos</v>
      </c>
      <c r="W3890" s="57" t="str">
        <f>MID(Tabla1[[#This Row],[Aplicación]],14,2)</f>
        <v>21</v>
      </c>
      <c r="X3890" s="57" t="str">
        <f>MID(Tabla1[[#This Row],[Aplicación]],14,6)</f>
        <v>219</v>
      </c>
    </row>
    <row r="3891" spans="1:24" x14ac:dyDescent="0.25">
      <c r="A3891" s="60">
        <v>220240000778</v>
      </c>
      <c r="B3891" s="43" t="s">
        <v>390</v>
      </c>
      <c r="C3891" s="61">
        <v>45329</v>
      </c>
      <c r="D3891" s="60">
        <v>22024000600</v>
      </c>
      <c r="E3891" s="43" t="s">
        <v>1481</v>
      </c>
      <c r="F3891" s="62">
        <v>4629.1499999999996</v>
      </c>
      <c r="G3891" s="43" t="s">
        <v>992</v>
      </c>
      <c r="H3891" s="43" t="s">
        <v>2574</v>
      </c>
      <c r="I3891" s="69">
        <v>220</v>
      </c>
      <c r="J3891" s="43" t="s">
        <v>398</v>
      </c>
      <c r="K3891" s="43" t="s">
        <v>398</v>
      </c>
      <c r="L3891" s="43" t="s">
        <v>399</v>
      </c>
      <c r="M3891" s="43" t="s">
        <v>585</v>
      </c>
      <c r="N3891" s="43" t="s">
        <v>539</v>
      </c>
      <c r="O3891" s="52" t="s">
        <v>326</v>
      </c>
      <c r="P3891" s="63" t="s">
        <v>276</v>
      </c>
      <c r="Q3891" s="57" t="str">
        <f>MID(Tabla1[[#This Row],[Aplicación]],14,1)</f>
        <v>2</v>
      </c>
      <c r="R3891" s="35" t="s">
        <v>265</v>
      </c>
      <c r="S3891" s="57" t="str">
        <f>MID(Tabla1[[#This Row],[Aplicación]],6,2)</f>
        <v>11</v>
      </c>
      <c r="T3891" s="54" t="str">
        <f>VLOOKUP(Tabla1[[#This Row],[AREA]],Hoja1!A:B,2,FALSE)</f>
        <v>11. Salud pública y seguridad ciudadana</v>
      </c>
      <c r="U3891" s="57" t="str">
        <f>MID(Tabla1[[#This Row],[Aplicación]],9,4)</f>
        <v>1631</v>
      </c>
      <c r="V3891" s="54" t="str">
        <f>VLOOKUP(Tabla1[[#This Row],[PROGRAMA]],Hoja1!A:B,2,FALSE)</f>
        <v>1631. Limpieza viaria</v>
      </c>
      <c r="W3891" s="57" t="str">
        <f>MID(Tabla1[[#This Row],[Aplicación]],14,2)</f>
        <v>21</v>
      </c>
      <c r="X3891" s="57" t="str">
        <f>MID(Tabla1[[#This Row],[Aplicación]],14,6)</f>
        <v>212</v>
      </c>
    </row>
    <row r="3892" spans="1:24" x14ac:dyDescent="0.25">
      <c r="A3892" s="60">
        <v>220240010978</v>
      </c>
      <c r="B3892" s="43" t="s">
        <v>390</v>
      </c>
      <c r="C3892" s="61">
        <v>45387</v>
      </c>
      <c r="D3892" s="60">
        <v>22024003925</v>
      </c>
      <c r="E3892" s="43" t="s">
        <v>1481</v>
      </c>
      <c r="F3892" s="62">
        <v>3599.02</v>
      </c>
      <c r="G3892" s="43" t="s">
        <v>992</v>
      </c>
      <c r="H3892" s="43" t="s">
        <v>4653</v>
      </c>
      <c r="I3892" s="69" t="s">
        <v>2930</v>
      </c>
      <c r="J3892" s="43" t="s">
        <v>398</v>
      </c>
      <c r="K3892" s="43" t="s">
        <v>398</v>
      </c>
      <c r="L3892" s="43" t="s">
        <v>399</v>
      </c>
      <c r="M3892" s="43" t="s">
        <v>585</v>
      </c>
      <c r="N3892" s="43" t="s">
        <v>539</v>
      </c>
      <c r="O3892" s="68" t="s">
        <v>326</v>
      </c>
      <c r="P3892" s="68" t="s">
        <v>2931</v>
      </c>
      <c r="Q3892" s="57" t="s">
        <v>2932</v>
      </c>
      <c r="R3892" s="35" t="s">
        <v>265</v>
      </c>
      <c r="S3892" s="57" t="str">
        <f>MID(Tabla1[[#This Row],[Aplicación]],6,2)</f>
        <v>11</v>
      </c>
      <c r="T3892" s="54" t="str">
        <f>VLOOKUP(Tabla1[[#This Row],[AREA]],Hoja1!A:B,2,FALSE)</f>
        <v>11. Salud pública y seguridad ciudadana</v>
      </c>
      <c r="U3892" s="57" t="str">
        <f>MID(Tabla1[[#This Row],[Aplicación]],9,4)</f>
        <v>1631</v>
      </c>
      <c r="V3892" s="54" t="str">
        <f>VLOOKUP(Tabla1[[#This Row],[PROGRAMA]],Hoja1!A:B,2,FALSE)</f>
        <v>1631. Limpieza viaria</v>
      </c>
      <c r="W3892" s="57" t="str">
        <f>MID(Tabla1[[#This Row],[Aplicación]],14,2)</f>
        <v>21</v>
      </c>
      <c r="X3892" s="57" t="str">
        <f>MID(Tabla1[[#This Row],[Aplicación]],14,6)</f>
        <v>212</v>
      </c>
    </row>
    <row r="3893" spans="1:24" x14ac:dyDescent="0.25">
      <c r="A3893" s="60">
        <v>220240041733</v>
      </c>
      <c r="B3893" s="43" t="s">
        <v>390</v>
      </c>
      <c r="C3893" s="61">
        <v>45538</v>
      </c>
      <c r="D3893" s="60">
        <v>22024006197</v>
      </c>
      <c r="E3893" s="43" t="s">
        <v>1481</v>
      </c>
      <c r="F3893" s="62">
        <v>15233.9</v>
      </c>
      <c r="G3893" s="43" t="s">
        <v>2393</v>
      </c>
      <c r="H3893" s="43" t="s">
        <v>5585</v>
      </c>
      <c r="I3893" s="69">
        <v>220</v>
      </c>
      <c r="J3893" s="43" t="s">
        <v>684</v>
      </c>
      <c r="K3893" s="43" t="s">
        <v>398</v>
      </c>
      <c r="L3893" s="43" t="s">
        <v>399</v>
      </c>
      <c r="M3893" s="43" t="s">
        <v>585</v>
      </c>
      <c r="N3893" s="43" t="s">
        <v>539</v>
      </c>
      <c r="O3893" s="68" t="s">
        <v>326</v>
      </c>
      <c r="P3893" s="68" t="s">
        <v>4838</v>
      </c>
      <c r="Q3893" s="57" t="str">
        <f>MID(Tabla1[[#This Row],[Aplicación]],14,1)</f>
        <v>2</v>
      </c>
      <c r="R3893" s="35" t="s">
        <v>265</v>
      </c>
      <c r="S3893" s="57" t="str">
        <f>MID(Tabla1[[#This Row],[Aplicación]],6,2)</f>
        <v>11</v>
      </c>
      <c r="T3893" s="54" t="str">
        <f>VLOOKUP(Tabla1[[#This Row],[AREA]],Hoja1!A:B,2,FALSE)</f>
        <v>11. Salud pública y seguridad ciudadana</v>
      </c>
      <c r="U3893" s="57" t="str">
        <f>MID(Tabla1[[#This Row],[Aplicación]],9,4)</f>
        <v>1631</v>
      </c>
      <c r="V3893" s="54" t="str">
        <f>VLOOKUP(Tabla1[[#This Row],[PROGRAMA]],Hoja1!A:B,2,FALSE)</f>
        <v>1631. Limpieza viaria</v>
      </c>
      <c r="W3893" s="57" t="str">
        <f>MID(Tabla1[[#This Row],[Aplicación]],14,2)</f>
        <v>21</v>
      </c>
      <c r="X3893" s="57" t="str">
        <f>MID(Tabla1[[#This Row],[Aplicación]],14,6)</f>
        <v>212</v>
      </c>
    </row>
    <row r="3894" spans="1:24" x14ac:dyDescent="0.25">
      <c r="A3894" s="60">
        <v>220240040287</v>
      </c>
      <c r="B3894" s="43" t="s">
        <v>390</v>
      </c>
      <c r="C3894" s="61">
        <v>45530</v>
      </c>
      <c r="D3894" s="60">
        <v>22024006191</v>
      </c>
      <c r="E3894" s="43" t="s">
        <v>1481</v>
      </c>
      <c r="F3894" s="62">
        <v>1270.5</v>
      </c>
      <c r="G3894" s="43" t="s">
        <v>378</v>
      </c>
      <c r="H3894" s="43" t="s">
        <v>5805</v>
      </c>
      <c r="I3894" s="69">
        <v>220</v>
      </c>
      <c r="J3894" s="43" t="s">
        <v>738</v>
      </c>
      <c r="K3894" s="43" t="s">
        <v>393</v>
      </c>
      <c r="L3894" s="43" t="s">
        <v>399</v>
      </c>
      <c r="M3894" s="43" t="s">
        <v>585</v>
      </c>
      <c r="N3894" s="43" t="s">
        <v>539</v>
      </c>
      <c r="O3894" s="68" t="s">
        <v>326</v>
      </c>
      <c r="P3894" s="68" t="s">
        <v>4838</v>
      </c>
      <c r="Q3894" s="57" t="str">
        <f>MID(Tabla1[[#This Row],[Aplicación]],14,1)</f>
        <v>2</v>
      </c>
      <c r="R3894" s="35" t="s">
        <v>265</v>
      </c>
      <c r="S3894" s="57" t="str">
        <f>MID(Tabla1[[#This Row],[Aplicación]],6,2)</f>
        <v>11</v>
      </c>
      <c r="T3894" s="54" t="str">
        <f>VLOOKUP(Tabla1[[#This Row],[AREA]],Hoja1!A:B,2,FALSE)</f>
        <v>11. Salud pública y seguridad ciudadana</v>
      </c>
      <c r="U3894" s="57" t="str">
        <f>MID(Tabla1[[#This Row],[Aplicación]],9,4)</f>
        <v>1631</v>
      </c>
      <c r="V3894" s="54" t="str">
        <f>VLOOKUP(Tabla1[[#This Row],[PROGRAMA]],Hoja1!A:B,2,FALSE)</f>
        <v>1631. Limpieza viaria</v>
      </c>
      <c r="W3894" s="57" t="str">
        <f>MID(Tabla1[[#This Row],[Aplicación]],14,2)</f>
        <v>21</v>
      </c>
      <c r="X3894" s="57" t="str">
        <f>MID(Tabla1[[#This Row],[Aplicación]],14,6)</f>
        <v>212</v>
      </c>
    </row>
    <row r="3895" spans="1:24" x14ac:dyDescent="0.25">
      <c r="A3895" s="60">
        <v>220240040285</v>
      </c>
      <c r="B3895" s="43" t="s">
        <v>390</v>
      </c>
      <c r="C3895" s="61">
        <v>45530</v>
      </c>
      <c r="D3895" s="60">
        <v>22024006188</v>
      </c>
      <c r="E3895" s="43" t="s">
        <v>1481</v>
      </c>
      <c r="F3895" s="62">
        <v>992.2</v>
      </c>
      <c r="G3895" s="43" t="s">
        <v>3171</v>
      </c>
      <c r="H3895" s="43" t="s">
        <v>5824</v>
      </c>
      <c r="I3895" s="69">
        <v>220</v>
      </c>
      <c r="J3895" s="43" t="s">
        <v>398</v>
      </c>
      <c r="K3895" s="43" t="s">
        <v>398</v>
      </c>
      <c r="L3895" s="43" t="s">
        <v>399</v>
      </c>
      <c r="M3895" s="43" t="s">
        <v>585</v>
      </c>
      <c r="N3895" s="43" t="s">
        <v>539</v>
      </c>
      <c r="O3895" s="68" t="s">
        <v>326</v>
      </c>
      <c r="P3895" s="68" t="s">
        <v>4838</v>
      </c>
      <c r="Q3895" s="57" t="str">
        <f>MID(Tabla1[[#This Row],[Aplicación]],14,1)</f>
        <v>2</v>
      </c>
      <c r="R3895" s="35" t="s">
        <v>265</v>
      </c>
      <c r="S3895" s="57" t="str">
        <f>MID(Tabla1[[#This Row],[Aplicación]],6,2)</f>
        <v>11</v>
      </c>
      <c r="T3895" s="54" t="str">
        <f>VLOOKUP(Tabla1[[#This Row],[AREA]],Hoja1!A:B,2,FALSE)</f>
        <v>11. Salud pública y seguridad ciudadana</v>
      </c>
      <c r="U3895" s="57" t="str">
        <f>MID(Tabla1[[#This Row],[Aplicación]],9,4)</f>
        <v>1631</v>
      </c>
      <c r="V3895" s="54" t="str">
        <f>VLOOKUP(Tabla1[[#This Row],[PROGRAMA]],Hoja1!A:B,2,FALSE)</f>
        <v>1631. Limpieza viaria</v>
      </c>
      <c r="W3895" s="57" t="str">
        <f>MID(Tabla1[[#This Row],[Aplicación]],14,2)</f>
        <v>21</v>
      </c>
      <c r="X3895" s="57" t="str">
        <f>MID(Tabla1[[#This Row],[Aplicación]],14,6)</f>
        <v>212</v>
      </c>
    </row>
    <row r="3896" spans="1:24" x14ac:dyDescent="0.25">
      <c r="A3896" s="60">
        <v>220240018064</v>
      </c>
      <c r="B3896" s="43" t="s">
        <v>390</v>
      </c>
      <c r="C3896" s="61">
        <v>45429</v>
      </c>
      <c r="D3896" s="60">
        <v>22024004615</v>
      </c>
      <c r="E3896" s="43" t="s">
        <v>3834</v>
      </c>
      <c r="F3896" s="62">
        <v>1205.1600000000001</v>
      </c>
      <c r="G3896" s="43" t="s">
        <v>1786</v>
      </c>
      <c r="H3896" s="43" t="s">
        <v>3835</v>
      </c>
      <c r="I3896" s="69" t="s">
        <v>2930</v>
      </c>
      <c r="J3896" s="43" t="s">
        <v>736</v>
      </c>
      <c r="K3896" s="43" t="s">
        <v>398</v>
      </c>
      <c r="L3896" s="43" t="s">
        <v>399</v>
      </c>
      <c r="M3896" s="43" t="s">
        <v>585</v>
      </c>
      <c r="N3896" s="43" t="s">
        <v>539</v>
      </c>
      <c r="O3896" s="68" t="s">
        <v>326</v>
      </c>
      <c r="P3896" s="68" t="s">
        <v>2931</v>
      </c>
      <c r="Q3896" s="57" t="s">
        <v>2932</v>
      </c>
      <c r="R3896" s="35" t="s">
        <v>265</v>
      </c>
      <c r="S3896" s="57" t="str">
        <f>MID(Tabla1[[#This Row],[Aplicación]],6,2)</f>
        <v>11</v>
      </c>
      <c r="T3896" s="54" t="str">
        <f>VLOOKUP(Tabla1[[#This Row],[AREA]],Hoja1!A:B,2,FALSE)</f>
        <v>11. Salud pública y seguridad ciudadana</v>
      </c>
      <c r="U3896" s="57" t="str">
        <f>MID(Tabla1[[#This Row],[Aplicación]],9,4)</f>
        <v>1631</v>
      </c>
      <c r="V3896" s="54" t="str">
        <f>VLOOKUP(Tabla1[[#This Row],[PROGRAMA]],Hoja1!A:B,2,FALSE)</f>
        <v>1631. Limpieza viaria</v>
      </c>
      <c r="W3896" s="57" t="str">
        <f>MID(Tabla1[[#This Row],[Aplicación]],14,2)</f>
        <v>21</v>
      </c>
      <c r="X3896" s="57" t="str">
        <f>MID(Tabla1[[#This Row],[Aplicación]],14,6)</f>
        <v>213</v>
      </c>
    </row>
    <row r="3897" spans="1:24" x14ac:dyDescent="0.25">
      <c r="A3897" s="60">
        <v>220240010791</v>
      </c>
      <c r="B3897" s="43" t="s">
        <v>390</v>
      </c>
      <c r="C3897" s="61">
        <v>45385</v>
      </c>
      <c r="D3897" s="60">
        <v>22024003837</v>
      </c>
      <c r="E3897" s="43" t="s">
        <v>3834</v>
      </c>
      <c r="F3897" s="62">
        <v>2194</v>
      </c>
      <c r="G3897" s="43" t="s">
        <v>3199</v>
      </c>
      <c r="H3897" s="43" t="s">
        <v>4706</v>
      </c>
      <c r="I3897" s="69" t="s">
        <v>2930</v>
      </c>
      <c r="J3897" s="43" t="s">
        <v>398</v>
      </c>
      <c r="K3897" s="43" t="s">
        <v>398</v>
      </c>
      <c r="L3897" s="43" t="s">
        <v>399</v>
      </c>
      <c r="M3897" s="43" t="s">
        <v>585</v>
      </c>
      <c r="N3897" s="43" t="s">
        <v>539</v>
      </c>
      <c r="O3897" s="68" t="s">
        <v>326</v>
      </c>
      <c r="P3897" s="68" t="s">
        <v>2931</v>
      </c>
      <c r="Q3897" s="57" t="s">
        <v>2932</v>
      </c>
      <c r="R3897" s="35" t="s">
        <v>265</v>
      </c>
      <c r="S3897" s="57" t="str">
        <f>MID(Tabla1[[#This Row],[Aplicación]],6,2)</f>
        <v>11</v>
      </c>
      <c r="T3897" s="54" t="str">
        <f>VLOOKUP(Tabla1[[#This Row],[AREA]],Hoja1!A:B,2,FALSE)</f>
        <v>11. Salud pública y seguridad ciudadana</v>
      </c>
      <c r="U3897" s="57" t="str">
        <f>MID(Tabla1[[#This Row],[Aplicación]],9,4)</f>
        <v>1631</v>
      </c>
      <c r="V3897" s="54" t="str">
        <f>VLOOKUP(Tabla1[[#This Row],[PROGRAMA]],Hoja1!A:B,2,FALSE)</f>
        <v>1631. Limpieza viaria</v>
      </c>
      <c r="W3897" s="57" t="str">
        <f>MID(Tabla1[[#This Row],[Aplicación]],14,2)</f>
        <v>21</v>
      </c>
      <c r="X3897" s="57" t="str">
        <f>MID(Tabla1[[#This Row],[Aplicación]],14,6)</f>
        <v>213</v>
      </c>
    </row>
    <row r="3898" spans="1:24" x14ac:dyDescent="0.25">
      <c r="A3898" s="60">
        <v>220240040288</v>
      </c>
      <c r="B3898" s="43" t="s">
        <v>390</v>
      </c>
      <c r="C3898" s="61">
        <v>45530</v>
      </c>
      <c r="D3898" s="60">
        <v>22024006192</v>
      </c>
      <c r="E3898" s="43" t="s">
        <v>3834</v>
      </c>
      <c r="F3898" s="62">
        <v>459.8</v>
      </c>
      <c r="G3898" s="43" t="s">
        <v>5884</v>
      </c>
      <c r="H3898" s="43" t="s">
        <v>5885</v>
      </c>
      <c r="I3898" s="69">
        <v>220</v>
      </c>
      <c r="J3898" s="43" t="s">
        <v>398</v>
      </c>
      <c r="K3898" s="43" t="s">
        <v>398</v>
      </c>
      <c r="L3898" s="43" t="s">
        <v>399</v>
      </c>
      <c r="M3898" s="43" t="s">
        <v>585</v>
      </c>
      <c r="N3898" s="43" t="s">
        <v>539</v>
      </c>
      <c r="O3898" s="68" t="s">
        <v>326</v>
      </c>
      <c r="P3898" s="68" t="s">
        <v>4838</v>
      </c>
      <c r="Q3898" s="57" t="str">
        <f>MID(Tabla1[[#This Row],[Aplicación]],14,1)</f>
        <v>2</v>
      </c>
      <c r="R3898" s="35" t="s">
        <v>265</v>
      </c>
      <c r="S3898" s="57" t="str">
        <f>MID(Tabla1[[#This Row],[Aplicación]],6,2)</f>
        <v>11</v>
      </c>
      <c r="T3898" s="54" t="str">
        <f>VLOOKUP(Tabla1[[#This Row],[AREA]],Hoja1!A:B,2,FALSE)</f>
        <v>11. Salud pública y seguridad ciudadana</v>
      </c>
      <c r="U3898" s="57" t="str">
        <f>MID(Tabla1[[#This Row],[Aplicación]],9,4)</f>
        <v>1631</v>
      </c>
      <c r="V3898" s="54" t="str">
        <f>VLOOKUP(Tabla1[[#This Row],[PROGRAMA]],Hoja1!A:B,2,FALSE)</f>
        <v>1631. Limpieza viaria</v>
      </c>
      <c r="W3898" s="57" t="str">
        <f>MID(Tabla1[[#This Row],[Aplicación]],14,2)</f>
        <v>21</v>
      </c>
      <c r="X3898" s="57" t="str">
        <f>MID(Tabla1[[#This Row],[Aplicación]],14,6)</f>
        <v>213</v>
      </c>
    </row>
    <row r="3899" spans="1:24" x14ac:dyDescent="0.25">
      <c r="A3899" s="60">
        <v>220240003365</v>
      </c>
      <c r="B3899" s="43" t="s">
        <v>390</v>
      </c>
      <c r="C3899" s="61">
        <v>45348</v>
      </c>
      <c r="D3899" s="60">
        <v>22024002336</v>
      </c>
      <c r="E3899" s="43" t="s">
        <v>1366</v>
      </c>
      <c r="F3899" s="62">
        <v>4000</v>
      </c>
      <c r="G3899" s="43" t="s">
        <v>96</v>
      </c>
      <c r="H3899" s="43" t="s">
        <v>1891</v>
      </c>
      <c r="I3899" s="69">
        <v>220</v>
      </c>
      <c r="J3899" s="43" t="s">
        <v>398</v>
      </c>
      <c r="K3899" s="43" t="s">
        <v>398</v>
      </c>
      <c r="L3899" s="43" t="s">
        <v>399</v>
      </c>
      <c r="M3899" s="43" t="s">
        <v>585</v>
      </c>
      <c r="N3899" s="43" t="s">
        <v>539</v>
      </c>
      <c r="O3899" s="52" t="s">
        <v>326</v>
      </c>
      <c r="P3899" s="63" t="s">
        <v>276</v>
      </c>
      <c r="Q3899" s="57" t="str">
        <f>MID(Tabla1[[#This Row],[Aplicación]],14,1)</f>
        <v>2</v>
      </c>
      <c r="R3899" s="35" t="s">
        <v>265</v>
      </c>
      <c r="S3899" s="57" t="str">
        <f>MID(Tabla1[[#This Row],[Aplicación]],6,2)</f>
        <v>11</v>
      </c>
      <c r="T3899" s="54" t="str">
        <f>VLOOKUP(Tabla1[[#This Row],[AREA]],Hoja1!A:B,2,FALSE)</f>
        <v>11. Salud pública y seguridad ciudadana</v>
      </c>
      <c r="U3899" s="57" t="str">
        <f>MID(Tabla1[[#This Row],[Aplicación]],9,4)</f>
        <v>1631</v>
      </c>
      <c r="V3899" s="54" t="str">
        <f>VLOOKUP(Tabla1[[#This Row],[PROGRAMA]],Hoja1!A:B,2,FALSE)</f>
        <v>1631. Limpieza viaria</v>
      </c>
      <c r="W3899" s="57" t="str">
        <f>MID(Tabla1[[#This Row],[Aplicación]],14,2)</f>
        <v>21</v>
      </c>
      <c r="X3899" s="57" t="str">
        <f>MID(Tabla1[[#This Row],[Aplicación]],14,6)</f>
        <v>214</v>
      </c>
    </row>
    <row r="3900" spans="1:24" x14ac:dyDescent="0.25">
      <c r="A3900" s="60">
        <v>220240007889</v>
      </c>
      <c r="B3900" s="43" t="s">
        <v>702</v>
      </c>
      <c r="C3900" s="61">
        <v>45372</v>
      </c>
      <c r="D3900" s="60">
        <v>22024000447</v>
      </c>
      <c r="E3900" s="43" t="s">
        <v>1366</v>
      </c>
      <c r="F3900" s="62">
        <v>2193.52</v>
      </c>
      <c r="G3900" s="43" t="s">
        <v>587</v>
      </c>
      <c r="H3900" s="43" t="s">
        <v>2158</v>
      </c>
      <c r="I3900" s="69">
        <v>300</v>
      </c>
      <c r="J3900" s="43" t="s">
        <v>398</v>
      </c>
      <c r="K3900" s="43" t="s">
        <v>398</v>
      </c>
      <c r="L3900" s="43" t="s">
        <v>413</v>
      </c>
      <c r="M3900" s="43" t="s">
        <v>395</v>
      </c>
      <c r="N3900" s="43" t="s">
        <v>396</v>
      </c>
      <c r="O3900" s="52" t="s">
        <v>325</v>
      </c>
      <c r="P3900" s="63" t="s">
        <v>276</v>
      </c>
      <c r="Q3900" s="57" t="str">
        <f>MID(Tabla1[[#This Row],[Aplicación]],14,1)</f>
        <v>2</v>
      </c>
      <c r="R3900" s="35" t="s">
        <v>265</v>
      </c>
      <c r="S3900" s="57" t="str">
        <f>MID(Tabla1[[#This Row],[Aplicación]],6,2)</f>
        <v>11</v>
      </c>
      <c r="T3900" s="54" t="str">
        <f>VLOOKUP(Tabla1[[#This Row],[AREA]],Hoja1!A:B,2,FALSE)</f>
        <v>11. Salud pública y seguridad ciudadana</v>
      </c>
      <c r="U3900" s="57" t="str">
        <f>MID(Tabla1[[#This Row],[Aplicación]],9,4)</f>
        <v>1631</v>
      </c>
      <c r="V3900" s="54" t="str">
        <f>VLOOKUP(Tabla1[[#This Row],[PROGRAMA]],Hoja1!A:B,2,FALSE)</f>
        <v>1631. Limpieza viaria</v>
      </c>
      <c r="W3900" s="57" t="str">
        <f>MID(Tabla1[[#This Row],[Aplicación]],14,2)</f>
        <v>21</v>
      </c>
      <c r="X3900" s="57" t="str">
        <f>MID(Tabla1[[#This Row],[Aplicación]],14,6)</f>
        <v>214</v>
      </c>
    </row>
    <row r="3901" spans="1:24" x14ac:dyDescent="0.25">
      <c r="A3901" s="60">
        <v>220240007853</v>
      </c>
      <c r="B3901" s="43" t="s">
        <v>702</v>
      </c>
      <c r="C3901" s="61">
        <v>45372</v>
      </c>
      <c r="D3901" s="60">
        <v>22024000447</v>
      </c>
      <c r="E3901" s="43" t="s">
        <v>1366</v>
      </c>
      <c r="F3901" s="62">
        <v>3257.36</v>
      </c>
      <c r="G3901" s="43" t="s">
        <v>981</v>
      </c>
      <c r="H3901" s="43" t="s">
        <v>2436</v>
      </c>
      <c r="I3901" s="69">
        <v>300</v>
      </c>
      <c r="J3901" s="43" t="s">
        <v>398</v>
      </c>
      <c r="K3901" s="43" t="s">
        <v>398</v>
      </c>
      <c r="L3901" s="43" t="s">
        <v>413</v>
      </c>
      <c r="M3901" s="43" t="s">
        <v>395</v>
      </c>
      <c r="N3901" s="43" t="s">
        <v>396</v>
      </c>
      <c r="O3901" s="52" t="s">
        <v>325</v>
      </c>
      <c r="P3901" s="63" t="s">
        <v>276</v>
      </c>
      <c r="Q3901" s="57" t="str">
        <f>MID(Tabla1[[#This Row],[Aplicación]],14,1)</f>
        <v>2</v>
      </c>
      <c r="R3901" s="35" t="s">
        <v>265</v>
      </c>
      <c r="S3901" s="57" t="str">
        <f>MID(Tabla1[[#This Row],[Aplicación]],6,2)</f>
        <v>11</v>
      </c>
      <c r="T3901" s="54" t="str">
        <f>VLOOKUP(Tabla1[[#This Row],[AREA]],Hoja1!A:B,2,FALSE)</f>
        <v>11. Salud pública y seguridad ciudadana</v>
      </c>
      <c r="U3901" s="57" t="str">
        <f>MID(Tabla1[[#This Row],[Aplicación]],9,4)</f>
        <v>1631</v>
      </c>
      <c r="V3901" s="54" t="str">
        <f>VLOOKUP(Tabla1[[#This Row],[PROGRAMA]],Hoja1!A:B,2,FALSE)</f>
        <v>1631. Limpieza viaria</v>
      </c>
      <c r="W3901" s="57" t="str">
        <f>MID(Tabla1[[#This Row],[Aplicación]],14,2)</f>
        <v>21</v>
      </c>
      <c r="X3901" s="57" t="str">
        <f>MID(Tabla1[[#This Row],[Aplicación]],14,6)</f>
        <v>214</v>
      </c>
    </row>
    <row r="3902" spans="1:24" x14ac:dyDescent="0.25">
      <c r="A3902" s="60">
        <v>220240007893</v>
      </c>
      <c r="B3902" s="43" t="s">
        <v>702</v>
      </c>
      <c r="C3902" s="61">
        <v>45372</v>
      </c>
      <c r="D3902" s="60">
        <v>22024000447</v>
      </c>
      <c r="E3902" s="43" t="s">
        <v>1366</v>
      </c>
      <c r="F3902" s="62">
        <v>4910.16</v>
      </c>
      <c r="G3902" s="43" t="s">
        <v>801</v>
      </c>
      <c r="H3902" s="43" t="s">
        <v>2724</v>
      </c>
      <c r="I3902" s="69">
        <v>300</v>
      </c>
      <c r="J3902" s="43" t="s">
        <v>398</v>
      </c>
      <c r="K3902" s="43" t="s">
        <v>398</v>
      </c>
      <c r="L3902" s="43" t="s">
        <v>413</v>
      </c>
      <c r="M3902" s="43" t="s">
        <v>395</v>
      </c>
      <c r="N3902" s="43" t="s">
        <v>396</v>
      </c>
      <c r="O3902" s="52" t="s">
        <v>325</v>
      </c>
      <c r="P3902" s="63" t="s">
        <v>276</v>
      </c>
      <c r="Q3902" s="57" t="str">
        <f>MID(Tabla1[[#This Row],[Aplicación]],14,1)</f>
        <v>2</v>
      </c>
      <c r="R3902" s="35" t="s">
        <v>265</v>
      </c>
      <c r="S3902" s="57" t="str">
        <f>MID(Tabla1[[#This Row],[Aplicación]],6,2)</f>
        <v>11</v>
      </c>
      <c r="T3902" s="54" t="str">
        <f>VLOOKUP(Tabla1[[#This Row],[AREA]],Hoja1!A:B,2,FALSE)</f>
        <v>11. Salud pública y seguridad ciudadana</v>
      </c>
      <c r="U3902" s="57" t="str">
        <f>MID(Tabla1[[#This Row],[Aplicación]],9,4)</f>
        <v>1631</v>
      </c>
      <c r="V3902" s="54" t="str">
        <f>VLOOKUP(Tabla1[[#This Row],[PROGRAMA]],Hoja1!A:B,2,FALSE)</f>
        <v>1631. Limpieza viaria</v>
      </c>
      <c r="W3902" s="57" t="str">
        <f>MID(Tabla1[[#This Row],[Aplicación]],14,2)</f>
        <v>21</v>
      </c>
      <c r="X3902" s="57" t="str">
        <f>MID(Tabla1[[#This Row],[Aplicación]],14,6)</f>
        <v>214</v>
      </c>
    </row>
    <row r="3903" spans="1:24" x14ac:dyDescent="0.25">
      <c r="A3903" s="60">
        <v>220240006954</v>
      </c>
      <c r="B3903" s="43" t="s">
        <v>702</v>
      </c>
      <c r="C3903" s="61">
        <v>45369</v>
      </c>
      <c r="D3903" s="60">
        <v>22024000464</v>
      </c>
      <c r="E3903" s="43" t="s">
        <v>1366</v>
      </c>
      <c r="F3903" s="62">
        <v>2889.65</v>
      </c>
      <c r="G3903" s="43" t="s">
        <v>801</v>
      </c>
      <c r="H3903" s="43" t="s">
        <v>2725</v>
      </c>
      <c r="I3903" s="69">
        <v>300</v>
      </c>
      <c r="J3903" s="43" t="s">
        <v>398</v>
      </c>
      <c r="K3903" s="43" t="s">
        <v>398</v>
      </c>
      <c r="L3903" s="43" t="s">
        <v>399</v>
      </c>
      <c r="M3903" s="43" t="s">
        <v>395</v>
      </c>
      <c r="N3903" s="43" t="s">
        <v>396</v>
      </c>
      <c r="O3903" s="52" t="s">
        <v>325</v>
      </c>
      <c r="P3903" s="63" t="s">
        <v>276</v>
      </c>
      <c r="Q3903" s="57" t="str">
        <f>MID(Tabla1[[#This Row],[Aplicación]],14,1)</f>
        <v>2</v>
      </c>
      <c r="R3903" s="35" t="s">
        <v>265</v>
      </c>
      <c r="S3903" s="57" t="str">
        <f>MID(Tabla1[[#This Row],[Aplicación]],6,2)</f>
        <v>11</v>
      </c>
      <c r="T3903" s="54" t="str">
        <f>VLOOKUP(Tabla1[[#This Row],[AREA]],Hoja1!A:B,2,FALSE)</f>
        <v>11. Salud pública y seguridad ciudadana</v>
      </c>
      <c r="U3903" s="57" t="str">
        <f>MID(Tabla1[[#This Row],[Aplicación]],9,4)</f>
        <v>1631</v>
      </c>
      <c r="V3903" s="54" t="str">
        <f>VLOOKUP(Tabla1[[#This Row],[PROGRAMA]],Hoja1!A:B,2,FALSE)</f>
        <v>1631. Limpieza viaria</v>
      </c>
      <c r="W3903" s="57" t="str">
        <f>MID(Tabla1[[#This Row],[Aplicación]],14,2)</f>
        <v>21</v>
      </c>
      <c r="X3903" s="57" t="str">
        <f>MID(Tabla1[[#This Row],[Aplicación]],14,6)</f>
        <v>214</v>
      </c>
    </row>
    <row r="3904" spans="1:24" x14ac:dyDescent="0.25">
      <c r="A3904" s="60">
        <v>220240006956</v>
      </c>
      <c r="B3904" s="43" t="s">
        <v>702</v>
      </c>
      <c r="C3904" s="61">
        <v>45369</v>
      </c>
      <c r="D3904" s="60">
        <v>22024000464</v>
      </c>
      <c r="E3904" s="43" t="s">
        <v>1366</v>
      </c>
      <c r="F3904" s="62">
        <v>2889.65</v>
      </c>
      <c r="G3904" s="43" t="s">
        <v>801</v>
      </c>
      <c r="H3904" s="43" t="s">
        <v>2726</v>
      </c>
      <c r="I3904" s="69">
        <v>300</v>
      </c>
      <c r="J3904" s="43" t="s">
        <v>398</v>
      </c>
      <c r="K3904" s="43" t="s">
        <v>398</v>
      </c>
      <c r="L3904" s="43" t="s">
        <v>399</v>
      </c>
      <c r="M3904" s="43" t="s">
        <v>395</v>
      </c>
      <c r="N3904" s="43" t="s">
        <v>396</v>
      </c>
      <c r="O3904" s="52" t="s">
        <v>325</v>
      </c>
      <c r="P3904" s="63" t="s">
        <v>276</v>
      </c>
      <c r="Q3904" s="57" t="str">
        <f>MID(Tabla1[[#This Row],[Aplicación]],14,1)</f>
        <v>2</v>
      </c>
      <c r="R3904" s="35" t="s">
        <v>265</v>
      </c>
      <c r="S3904" s="57" t="str">
        <f>MID(Tabla1[[#This Row],[Aplicación]],6,2)</f>
        <v>11</v>
      </c>
      <c r="T3904" s="54" t="str">
        <f>VLOOKUP(Tabla1[[#This Row],[AREA]],Hoja1!A:B,2,FALSE)</f>
        <v>11. Salud pública y seguridad ciudadana</v>
      </c>
      <c r="U3904" s="57" t="str">
        <f>MID(Tabla1[[#This Row],[Aplicación]],9,4)</f>
        <v>1631</v>
      </c>
      <c r="V3904" s="54" t="str">
        <f>VLOOKUP(Tabla1[[#This Row],[PROGRAMA]],Hoja1!A:B,2,FALSE)</f>
        <v>1631. Limpieza viaria</v>
      </c>
      <c r="W3904" s="57" t="str">
        <f>MID(Tabla1[[#This Row],[Aplicación]],14,2)</f>
        <v>21</v>
      </c>
      <c r="X3904" s="57" t="str">
        <f>MID(Tabla1[[#This Row],[Aplicación]],14,6)</f>
        <v>214</v>
      </c>
    </row>
    <row r="3905" spans="1:24" x14ac:dyDescent="0.25">
      <c r="A3905" s="60">
        <v>220240007870</v>
      </c>
      <c r="B3905" s="43" t="s">
        <v>702</v>
      </c>
      <c r="C3905" s="61">
        <v>45372</v>
      </c>
      <c r="D3905" s="60">
        <v>22024000464</v>
      </c>
      <c r="E3905" s="43" t="s">
        <v>1366</v>
      </c>
      <c r="F3905" s="62">
        <v>381.96</v>
      </c>
      <c r="G3905" s="43" t="s">
        <v>801</v>
      </c>
      <c r="H3905" s="43" t="s">
        <v>2731</v>
      </c>
      <c r="I3905" s="69">
        <v>300</v>
      </c>
      <c r="J3905" s="43" t="s">
        <v>398</v>
      </c>
      <c r="K3905" s="43" t="s">
        <v>398</v>
      </c>
      <c r="L3905" s="43" t="s">
        <v>399</v>
      </c>
      <c r="M3905" s="43" t="s">
        <v>395</v>
      </c>
      <c r="N3905" s="43" t="s">
        <v>396</v>
      </c>
      <c r="O3905" s="52" t="s">
        <v>325</v>
      </c>
      <c r="P3905" s="63" t="s">
        <v>276</v>
      </c>
      <c r="Q3905" s="57" t="str">
        <f>MID(Tabla1[[#This Row],[Aplicación]],14,1)</f>
        <v>2</v>
      </c>
      <c r="R3905" s="35" t="s">
        <v>265</v>
      </c>
      <c r="S3905" s="57" t="str">
        <f>MID(Tabla1[[#This Row],[Aplicación]],6,2)</f>
        <v>11</v>
      </c>
      <c r="T3905" s="54" t="str">
        <f>VLOOKUP(Tabla1[[#This Row],[AREA]],Hoja1!A:B,2,FALSE)</f>
        <v>11. Salud pública y seguridad ciudadana</v>
      </c>
      <c r="U3905" s="57" t="str">
        <f>MID(Tabla1[[#This Row],[Aplicación]],9,4)</f>
        <v>1631</v>
      </c>
      <c r="V3905" s="54" t="str">
        <f>VLOOKUP(Tabla1[[#This Row],[PROGRAMA]],Hoja1!A:B,2,FALSE)</f>
        <v>1631. Limpieza viaria</v>
      </c>
      <c r="W3905" s="57" t="str">
        <f>MID(Tabla1[[#This Row],[Aplicación]],14,2)</f>
        <v>21</v>
      </c>
      <c r="X3905" s="57" t="str">
        <f>MID(Tabla1[[#This Row],[Aplicación]],14,6)</f>
        <v>214</v>
      </c>
    </row>
    <row r="3906" spans="1:24" x14ac:dyDescent="0.25">
      <c r="A3906" s="44">
        <v>220240007872</v>
      </c>
      <c r="B3906" s="45" t="s">
        <v>702</v>
      </c>
      <c r="C3906" s="50">
        <v>45372</v>
      </c>
      <c r="D3906" s="44">
        <v>22024000464</v>
      </c>
      <c r="E3906" s="45" t="s">
        <v>1366</v>
      </c>
      <c r="F3906" s="51">
        <v>381.96</v>
      </c>
      <c r="G3906" s="45" t="s">
        <v>801</v>
      </c>
      <c r="H3906" s="45" t="s">
        <v>2732</v>
      </c>
      <c r="I3906" s="53">
        <v>300</v>
      </c>
      <c r="J3906" s="45" t="s">
        <v>398</v>
      </c>
      <c r="K3906" s="45" t="s">
        <v>398</v>
      </c>
      <c r="L3906" s="45" t="s">
        <v>399</v>
      </c>
      <c r="M3906" s="45" t="s">
        <v>395</v>
      </c>
      <c r="N3906" s="45" t="s">
        <v>396</v>
      </c>
      <c r="O3906" s="52" t="s">
        <v>325</v>
      </c>
      <c r="P3906" s="63" t="s">
        <v>276</v>
      </c>
      <c r="Q3906" s="57" t="str">
        <f>MID(Tabla1[[#This Row],[Aplicación]],14,1)</f>
        <v>2</v>
      </c>
      <c r="R3906" s="35" t="s">
        <v>265</v>
      </c>
      <c r="S3906" s="57" t="str">
        <f>MID(Tabla1[[#This Row],[Aplicación]],6,2)</f>
        <v>11</v>
      </c>
      <c r="T3906" s="54" t="str">
        <f>VLOOKUP(Tabla1[[#This Row],[AREA]],Hoja1!A:B,2,FALSE)</f>
        <v>11. Salud pública y seguridad ciudadana</v>
      </c>
      <c r="U3906" s="57" t="str">
        <f>MID(Tabla1[[#This Row],[Aplicación]],9,4)</f>
        <v>1631</v>
      </c>
      <c r="V3906" s="54" t="str">
        <f>VLOOKUP(Tabla1[[#This Row],[PROGRAMA]],Hoja1!A:B,2,FALSE)</f>
        <v>1631. Limpieza viaria</v>
      </c>
      <c r="W3906" s="57" t="str">
        <f>MID(Tabla1[[#This Row],[Aplicación]],14,2)</f>
        <v>21</v>
      </c>
      <c r="X3906" s="57" t="str">
        <f>MID(Tabla1[[#This Row],[Aplicación]],14,6)</f>
        <v>214</v>
      </c>
    </row>
    <row r="3907" spans="1:24" x14ac:dyDescent="0.25">
      <c r="A3907" s="60">
        <v>220240007906</v>
      </c>
      <c r="B3907" s="43" t="s">
        <v>702</v>
      </c>
      <c r="C3907" s="61">
        <v>45372</v>
      </c>
      <c r="D3907" s="60">
        <v>22024000447</v>
      </c>
      <c r="E3907" s="43" t="s">
        <v>1366</v>
      </c>
      <c r="F3907" s="62">
        <v>1724.1</v>
      </c>
      <c r="G3907" s="43" t="s">
        <v>812</v>
      </c>
      <c r="H3907" s="43" t="s">
        <v>2743</v>
      </c>
      <c r="I3907" s="69">
        <v>300</v>
      </c>
      <c r="J3907" s="43" t="s">
        <v>398</v>
      </c>
      <c r="K3907" s="43" t="s">
        <v>398</v>
      </c>
      <c r="L3907" s="43" t="s">
        <v>413</v>
      </c>
      <c r="M3907" s="43" t="s">
        <v>395</v>
      </c>
      <c r="N3907" s="43" t="s">
        <v>396</v>
      </c>
      <c r="O3907" s="52" t="s">
        <v>325</v>
      </c>
      <c r="P3907" s="63" t="s">
        <v>276</v>
      </c>
      <c r="Q3907" s="57" t="str">
        <f>MID(Tabla1[[#This Row],[Aplicación]],14,1)</f>
        <v>2</v>
      </c>
      <c r="R3907" s="35" t="s">
        <v>265</v>
      </c>
      <c r="S3907" s="57" t="str">
        <f>MID(Tabla1[[#This Row],[Aplicación]],6,2)</f>
        <v>11</v>
      </c>
      <c r="T3907" s="54" t="str">
        <f>VLOOKUP(Tabla1[[#This Row],[AREA]],Hoja1!A:B,2,FALSE)</f>
        <v>11. Salud pública y seguridad ciudadana</v>
      </c>
      <c r="U3907" s="57" t="str">
        <f>MID(Tabla1[[#This Row],[Aplicación]],9,4)</f>
        <v>1631</v>
      </c>
      <c r="V3907" s="54" t="str">
        <f>VLOOKUP(Tabla1[[#This Row],[PROGRAMA]],Hoja1!A:B,2,FALSE)</f>
        <v>1631. Limpieza viaria</v>
      </c>
      <c r="W3907" s="57" t="str">
        <f>MID(Tabla1[[#This Row],[Aplicación]],14,2)</f>
        <v>21</v>
      </c>
      <c r="X3907" s="57" t="str">
        <f>MID(Tabla1[[#This Row],[Aplicación]],14,6)</f>
        <v>214</v>
      </c>
    </row>
    <row r="3908" spans="1:24" x14ac:dyDescent="0.25">
      <c r="A3908" s="60">
        <v>220240007891</v>
      </c>
      <c r="B3908" s="43" t="s">
        <v>702</v>
      </c>
      <c r="C3908" s="61">
        <v>45372</v>
      </c>
      <c r="D3908" s="60">
        <v>22024000447</v>
      </c>
      <c r="E3908" s="43" t="s">
        <v>1366</v>
      </c>
      <c r="F3908" s="62">
        <v>595.63</v>
      </c>
      <c r="G3908" s="43" t="s">
        <v>53</v>
      </c>
      <c r="H3908" s="43" t="s">
        <v>2805</v>
      </c>
      <c r="I3908" s="69">
        <v>300</v>
      </c>
      <c r="J3908" s="43" t="s">
        <v>398</v>
      </c>
      <c r="K3908" s="43" t="s">
        <v>398</v>
      </c>
      <c r="L3908" s="43" t="s">
        <v>413</v>
      </c>
      <c r="M3908" s="43" t="s">
        <v>395</v>
      </c>
      <c r="N3908" s="43" t="s">
        <v>396</v>
      </c>
      <c r="O3908" s="52" t="s">
        <v>325</v>
      </c>
      <c r="P3908" s="63" t="s">
        <v>276</v>
      </c>
      <c r="Q3908" s="57" t="str">
        <f>MID(Tabla1[[#This Row],[Aplicación]],14,1)</f>
        <v>2</v>
      </c>
      <c r="R3908" s="35" t="s">
        <v>265</v>
      </c>
      <c r="S3908" s="57" t="str">
        <f>MID(Tabla1[[#This Row],[Aplicación]],6,2)</f>
        <v>11</v>
      </c>
      <c r="T3908" s="54" t="str">
        <f>VLOOKUP(Tabla1[[#This Row],[AREA]],Hoja1!A:B,2,FALSE)</f>
        <v>11. Salud pública y seguridad ciudadana</v>
      </c>
      <c r="U3908" s="57" t="str">
        <f>MID(Tabla1[[#This Row],[Aplicación]],9,4)</f>
        <v>1631</v>
      </c>
      <c r="V3908" s="54" t="str">
        <f>VLOOKUP(Tabla1[[#This Row],[PROGRAMA]],Hoja1!A:B,2,FALSE)</f>
        <v>1631. Limpieza viaria</v>
      </c>
      <c r="W3908" s="57" t="str">
        <f>MID(Tabla1[[#This Row],[Aplicación]],14,2)</f>
        <v>21</v>
      </c>
      <c r="X3908" s="57" t="str">
        <f>MID(Tabla1[[#This Row],[Aplicación]],14,6)</f>
        <v>214</v>
      </c>
    </row>
    <row r="3909" spans="1:24" x14ac:dyDescent="0.25">
      <c r="A3909" s="53">
        <v>220240006962</v>
      </c>
      <c r="B3909" s="45" t="s">
        <v>702</v>
      </c>
      <c r="C3909" s="50">
        <v>45369</v>
      </c>
      <c r="D3909" s="44">
        <v>22024000447</v>
      </c>
      <c r="E3909" s="45" t="s">
        <v>1366</v>
      </c>
      <c r="F3909" s="51">
        <v>240.23</v>
      </c>
      <c r="G3909" s="45" t="s">
        <v>53</v>
      </c>
      <c r="H3909" s="45" t="s">
        <v>2806</v>
      </c>
      <c r="I3909" s="53">
        <v>300</v>
      </c>
      <c r="J3909" s="45" t="s">
        <v>398</v>
      </c>
      <c r="K3909" s="45" t="s">
        <v>398</v>
      </c>
      <c r="L3909" s="45" t="s">
        <v>413</v>
      </c>
      <c r="M3909" s="45" t="s">
        <v>395</v>
      </c>
      <c r="N3909" s="45" t="s">
        <v>396</v>
      </c>
      <c r="O3909" s="52" t="s">
        <v>325</v>
      </c>
      <c r="P3909" s="63" t="s">
        <v>276</v>
      </c>
      <c r="Q3909" s="57" t="str">
        <f>MID(Tabla1[[#This Row],[Aplicación]],14,1)</f>
        <v>2</v>
      </c>
      <c r="R3909" s="35" t="s">
        <v>265</v>
      </c>
      <c r="S3909" s="57" t="str">
        <f>MID(Tabla1[[#This Row],[Aplicación]],6,2)</f>
        <v>11</v>
      </c>
      <c r="T3909" s="54" t="str">
        <f>VLOOKUP(Tabla1[[#This Row],[AREA]],Hoja1!A:B,2,FALSE)</f>
        <v>11. Salud pública y seguridad ciudadana</v>
      </c>
      <c r="U3909" s="57" t="str">
        <f>MID(Tabla1[[#This Row],[Aplicación]],9,4)</f>
        <v>1631</v>
      </c>
      <c r="V3909" s="54" t="str">
        <f>VLOOKUP(Tabla1[[#This Row],[PROGRAMA]],Hoja1!A:B,2,FALSE)</f>
        <v>1631. Limpieza viaria</v>
      </c>
      <c r="W3909" s="57" t="str">
        <f>MID(Tabla1[[#This Row],[Aplicación]],14,2)</f>
        <v>21</v>
      </c>
      <c r="X3909" s="57" t="str">
        <f>MID(Tabla1[[#This Row],[Aplicación]],14,6)</f>
        <v>214</v>
      </c>
    </row>
    <row r="3910" spans="1:24" x14ac:dyDescent="0.25">
      <c r="A3910" s="60">
        <v>220240006951</v>
      </c>
      <c r="B3910" s="43" t="s">
        <v>702</v>
      </c>
      <c r="C3910" s="61">
        <v>45369</v>
      </c>
      <c r="D3910" s="60">
        <v>22024000447</v>
      </c>
      <c r="E3910" s="43" t="s">
        <v>1366</v>
      </c>
      <c r="F3910" s="62">
        <v>341.83</v>
      </c>
      <c r="G3910" s="43" t="s">
        <v>1012</v>
      </c>
      <c r="H3910" s="43" t="s">
        <v>2842</v>
      </c>
      <c r="I3910" s="69">
        <v>300</v>
      </c>
      <c r="J3910" s="43" t="s">
        <v>393</v>
      </c>
      <c r="K3910" s="43" t="s">
        <v>393</v>
      </c>
      <c r="L3910" s="43" t="s">
        <v>413</v>
      </c>
      <c r="M3910" s="43" t="s">
        <v>395</v>
      </c>
      <c r="N3910" s="43" t="s">
        <v>396</v>
      </c>
      <c r="O3910" s="52" t="s">
        <v>325</v>
      </c>
      <c r="P3910" s="63" t="s">
        <v>276</v>
      </c>
      <c r="Q3910" s="57" t="str">
        <f>MID(Tabla1[[#This Row],[Aplicación]],14,1)</f>
        <v>2</v>
      </c>
      <c r="R3910" s="35" t="s">
        <v>265</v>
      </c>
      <c r="S3910" s="57" t="str">
        <f>MID(Tabla1[[#This Row],[Aplicación]],6,2)</f>
        <v>11</v>
      </c>
      <c r="T3910" s="54" t="str">
        <f>VLOOKUP(Tabla1[[#This Row],[AREA]],Hoja1!A:B,2,FALSE)</f>
        <v>11. Salud pública y seguridad ciudadana</v>
      </c>
      <c r="U3910" s="57" t="str">
        <f>MID(Tabla1[[#This Row],[Aplicación]],9,4)</f>
        <v>1631</v>
      </c>
      <c r="V3910" s="54" t="str">
        <f>VLOOKUP(Tabla1[[#This Row],[PROGRAMA]],Hoja1!A:B,2,FALSE)</f>
        <v>1631. Limpieza viaria</v>
      </c>
      <c r="W3910" s="57" t="str">
        <f>MID(Tabla1[[#This Row],[Aplicación]],14,2)</f>
        <v>21</v>
      </c>
      <c r="X3910" s="57" t="str">
        <f>MID(Tabla1[[#This Row],[Aplicación]],14,6)</f>
        <v>214</v>
      </c>
    </row>
    <row r="3911" spans="1:24" x14ac:dyDescent="0.25">
      <c r="A3911" s="60">
        <v>220240007857</v>
      </c>
      <c r="B3911" s="43" t="s">
        <v>702</v>
      </c>
      <c r="C3911" s="61">
        <v>45372</v>
      </c>
      <c r="D3911" s="60">
        <v>22024000464</v>
      </c>
      <c r="E3911" s="43" t="s">
        <v>1366</v>
      </c>
      <c r="F3911" s="62">
        <v>308.55</v>
      </c>
      <c r="G3911" s="43" t="s">
        <v>836</v>
      </c>
      <c r="H3911" s="43" t="s">
        <v>2907</v>
      </c>
      <c r="I3911" s="69">
        <v>300</v>
      </c>
      <c r="J3911" s="43" t="s">
        <v>592</v>
      </c>
      <c r="K3911" s="43" t="s">
        <v>398</v>
      </c>
      <c r="L3911" s="43" t="s">
        <v>399</v>
      </c>
      <c r="M3911" s="43" t="s">
        <v>395</v>
      </c>
      <c r="N3911" s="43" t="s">
        <v>396</v>
      </c>
      <c r="O3911" s="52" t="s">
        <v>325</v>
      </c>
      <c r="P3911" s="63" t="s">
        <v>276</v>
      </c>
      <c r="Q3911" s="57" t="str">
        <f>MID(Tabla1[[#This Row],[Aplicación]],14,1)</f>
        <v>2</v>
      </c>
      <c r="R3911" s="35" t="s">
        <v>265</v>
      </c>
      <c r="S3911" s="57" t="str">
        <f>MID(Tabla1[[#This Row],[Aplicación]],6,2)</f>
        <v>11</v>
      </c>
      <c r="T3911" s="54" t="str">
        <f>VLOOKUP(Tabla1[[#This Row],[AREA]],Hoja1!A:B,2,FALSE)</f>
        <v>11. Salud pública y seguridad ciudadana</v>
      </c>
      <c r="U3911" s="57" t="str">
        <f>MID(Tabla1[[#This Row],[Aplicación]],9,4)</f>
        <v>1631</v>
      </c>
      <c r="V3911" s="54" t="str">
        <f>VLOOKUP(Tabla1[[#This Row],[PROGRAMA]],Hoja1!A:B,2,FALSE)</f>
        <v>1631. Limpieza viaria</v>
      </c>
      <c r="W3911" s="57" t="str">
        <f>MID(Tabla1[[#This Row],[Aplicación]],14,2)</f>
        <v>21</v>
      </c>
      <c r="X3911" s="57" t="str">
        <f>MID(Tabla1[[#This Row],[Aplicación]],14,6)</f>
        <v>214</v>
      </c>
    </row>
    <row r="3912" spans="1:24" x14ac:dyDescent="0.25">
      <c r="A3912" s="60">
        <v>220240027247</v>
      </c>
      <c r="B3912" s="43" t="s">
        <v>702</v>
      </c>
      <c r="C3912" s="61">
        <v>45469</v>
      </c>
      <c r="D3912" s="60">
        <v>22024000464</v>
      </c>
      <c r="E3912" s="43" t="s">
        <v>1366</v>
      </c>
      <c r="F3912" s="62">
        <v>1899.75</v>
      </c>
      <c r="G3912" s="43" t="s">
        <v>801</v>
      </c>
      <c r="H3912" s="43" t="s">
        <v>2956</v>
      </c>
      <c r="I3912" s="69" t="s">
        <v>2934</v>
      </c>
      <c r="J3912" s="43" t="s">
        <v>398</v>
      </c>
      <c r="K3912" s="43" t="s">
        <v>398</v>
      </c>
      <c r="L3912" s="43" t="s">
        <v>399</v>
      </c>
      <c r="M3912" s="43" t="s">
        <v>395</v>
      </c>
      <c r="N3912" s="43" t="s">
        <v>396</v>
      </c>
      <c r="O3912" s="68" t="s">
        <v>325</v>
      </c>
      <c r="P3912" s="68" t="s">
        <v>2931</v>
      </c>
      <c r="Q3912" s="57" t="s">
        <v>2932</v>
      </c>
      <c r="R3912" s="35" t="s">
        <v>265</v>
      </c>
      <c r="S3912" s="57" t="str">
        <f>MID(Tabla1[[#This Row],[Aplicación]],6,2)</f>
        <v>11</v>
      </c>
      <c r="T3912" s="54" t="str">
        <f>VLOOKUP(Tabla1[[#This Row],[AREA]],Hoja1!A:B,2,FALSE)</f>
        <v>11. Salud pública y seguridad ciudadana</v>
      </c>
      <c r="U3912" s="57" t="str">
        <f>MID(Tabla1[[#This Row],[Aplicación]],9,4)</f>
        <v>1631</v>
      </c>
      <c r="V3912" s="54" t="str">
        <f>VLOOKUP(Tabla1[[#This Row],[PROGRAMA]],Hoja1!A:B,2,FALSE)</f>
        <v>1631. Limpieza viaria</v>
      </c>
      <c r="W3912" s="57" t="str">
        <f>MID(Tabla1[[#This Row],[Aplicación]],14,2)</f>
        <v>21</v>
      </c>
      <c r="X3912" s="57" t="str">
        <f>MID(Tabla1[[#This Row],[Aplicación]],14,6)</f>
        <v>214</v>
      </c>
    </row>
    <row r="3913" spans="1:24" x14ac:dyDescent="0.25">
      <c r="A3913" s="60">
        <v>220240027293</v>
      </c>
      <c r="B3913" s="43" t="s">
        <v>702</v>
      </c>
      <c r="C3913" s="61">
        <v>45469</v>
      </c>
      <c r="D3913" s="60">
        <v>22024000447</v>
      </c>
      <c r="E3913" s="43" t="s">
        <v>1366</v>
      </c>
      <c r="F3913" s="62">
        <v>118.48</v>
      </c>
      <c r="G3913" s="43" t="s">
        <v>53</v>
      </c>
      <c r="H3913" s="43" t="s">
        <v>2968</v>
      </c>
      <c r="I3913" s="69" t="s">
        <v>2934</v>
      </c>
      <c r="J3913" s="43" t="s">
        <v>398</v>
      </c>
      <c r="K3913" s="43" t="s">
        <v>398</v>
      </c>
      <c r="L3913" s="43" t="s">
        <v>413</v>
      </c>
      <c r="M3913" s="43" t="s">
        <v>395</v>
      </c>
      <c r="N3913" s="43" t="s">
        <v>396</v>
      </c>
      <c r="O3913" s="68" t="s">
        <v>325</v>
      </c>
      <c r="P3913" s="68" t="s">
        <v>2931</v>
      </c>
      <c r="Q3913" s="57" t="s">
        <v>2932</v>
      </c>
      <c r="R3913" s="35" t="s">
        <v>265</v>
      </c>
      <c r="S3913" s="57" t="str">
        <f>MID(Tabla1[[#This Row],[Aplicación]],6,2)</f>
        <v>11</v>
      </c>
      <c r="T3913" s="54" t="str">
        <f>VLOOKUP(Tabla1[[#This Row],[AREA]],Hoja1!A:B,2,FALSE)</f>
        <v>11. Salud pública y seguridad ciudadana</v>
      </c>
      <c r="U3913" s="57" t="str">
        <f>MID(Tabla1[[#This Row],[Aplicación]],9,4)</f>
        <v>1631</v>
      </c>
      <c r="V3913" s="54" t="str">
        <f>VLOOKUP(Tabla1[[#This Row],[PROGRAMA]],Hoja1!A:B,2,FALSE)</f>
        <v>1631. Limpieza viaria</v>
      </c>
      <c r="W3913" s="57" t="str">
        <f>MID(Tabla1[[#This Row],[Aplicación]],14,2)</f>
        <v>21</v>
      </c>
      <c r="X3913" s="57" t="str">
        <f>MID(Tabla1[[#This Row],[Aplicación]],14,6)</f>
        <v>214</v>
      </c>
    </row>
    <row r="3914" spans="1:24" x14ac:dyDescent="0.25">
      <c r="A3914" s="60">
        <v>220240026051</v>
      </c>
      <c r="B3914" s="43" t="s">
        <v>702</v>
      </c>
      <c r="C3914" s="61">
        <v>45463</v>
      </c>
      <c r="D3914" s="60">
        <v>22024000447</v>
      </c>
      <c r="E3914" s="43" t="s">
        <v>1366</v>
      </c>
      <c r="F3914" s="62">
        <v>2562.42</v>
      </c>
      <c r="G3914" s="43" t="s">
        <v>981</v>
      </c>
      <c r="H3914" s="43" t="s">
        <v>3116</v>
      </c>
      <c r="I3914" s="69" t="s">
        <v>2934</v>
      </c>
      <c r="J3914" s="43" t="s">
        <v>398</v>
      </c>
      <c r="K3914" s="43" t="s">
        <v>398</v>
      </c>
      <c r="L3914" s="43" t="s">
        <v>413</v>
      </c>
      <c r="M3914" s="43" t="s">
        <v>395</v>
      </c>
      <c r="N3914" s="43" t="s">
        <v>396</v>
      </c>
      <c r="O3914" s="68" t="s">
        <v>325</v>
      </c>
      <c r="P3914" s="68" t="s">
        <v>2931</v>
      </c>
      <c r="Q3914" s="57" t="s">
        <v>2932</v>
      </c>
      <c r="R3914" s="35" t="s">
        <v>265</v>
      </c>
      <c r="S3914" s="57" t="str">
        <f>MID(Tabla1[[#This Row],[Aplicación]],6,2)</f>
        <v>11</v>
      </c>
      <c r="T3914" s="54" t="str">
        <f>VLOOKUP(Tabla1[[#This Row],[AREA]],Hoja1!A:B,2,FALSE)</f>
        <v>11. Salud pública y seguridad ciudadana</v>
      </c>
      <c r="U3914" s="57" t="str">
        <f>MID(Tabla1[[#This Row],[Aplicación]],9,4)</f>
        <v>1631</v>
      </c>
      <c r="V3914" s="54" t="str">
        <f>VLOOKUP(Tabla1[[#This Row],[PROGRAMA]],Hoja1!A:B,2,FALSE)</f>
        <v>1631. Limpieza viaria</v>
      </c>
      <c r="W3914" s="57" t="str">
        <f>MID(Tabla1[[#This Row],[Aplicación]],14,2)</f>
        <v>21</v>
      </c>
      <c r="X3914" s="57" t="str">
        <f>MID(Tabla1[[#This Row],[Aplicación]],14,6)</f>
        <v>214</v>
      </c>
    </row>
    <row r="3915" spans="1:24" x14ac:dyDescent="0.25">
      <c r="A3915" s="60">
        <v>220240024238</v>
      </c>
      <c r="B3915" s="43" t="s">
        <v>702</v>
      </c>
      <c r="C3915" s="61">
        <v>45461</v>
      </c>
      <c r="D3915" s="60">
        <v>22024000464</v>
      </c>
      <c r="E3915" s="43" t="s">
        <v>1366</v>
      </c>
      <c r="F3915" s="62">
        <v>441.49</v>
      </c>
      <c r="G3915" s="43" t="s">
        <v>801</v>
      </c>
      <c r="H3915" s="43" t="s">
        <v>3253</v>
      </c>
      <c r="I3915" s="69" t="s">
        <v>2934</v>
      </c>
      <c r="J3915" s="43" t="s">
        <v>398</v>
      </c>
      <c r="K3915" s="43" t="s">
        <v>398</v>
      </c>
      <c r="L3915" s="43" t="s">
        <v>399</v>
      </c>
      <c r="M3915" s="43" t="s">
        <v>395</v>
      </c>
      <c r="N3915" s="43" t="s">
        <v>396</v>
      </c>
      <c r="O3915" s="68" t="s">
        <v>325</v>
      </c>
      <c r="P3915" s="68" t="s">
        <v>2931</v>
      </c>
      <c r="Q3915" s="57" t="s">
        <v>2932</v>
      </c>
      <c r="R3915" s="35" t="s">
        <v>265</v>
      </c>
      <c r="S3915" s="57" t="str">
        <f>MID(Tabla1[[#This Row],[Aplicación]],6,2)</f>
        <v>11</v>
      </c>
      <c r="T3915" s="54" t="str">
        <f>VLOOKUP(Tabla1[[#This Row],[AREA]],Hoja1!A:B,2,FALSE)</f>
        <v>11. Salud pública y seguridad ciudadana</v>
      </c>
      <c r="U3915" s="57" t="str">
        <f>MID(Tabla1[[#This Row],[Aplicación]],9,4)</f>
        <v>1631</v>
      </c>
      <c r="V3915" s="54" t="str">
        <f>VLOOKUP(Tabla1[[#This Row],[PROGRAMA]],Hoja1!A:B,2,FALSE)</f>
        <v>1631. Limpieza viaria</v>
      </c>
      <c r="W3915" s="57" t="str">
        <f>MID(Tabla1[[#This Row],[Aplicación]],14,2)</f>
        <v>21</v>
      </c>
      <c r="X3915" s="57" t="str">
        <f>MID(Tabla1[[#This Row],[Aplicación]],14,6)</f>
        <v>214</v>
      </c>
    </row>
    <row r="3916" spans="1:24" x14ac:dyDescent="0.25">
      <c r="A3916" s="60">
        <v>220240024262</v>
      </c>
      <c r="B3916" s="43" t="s">
        <v>702</v>
      </c>
      <c r="C3916" s="61">
        <v>45461</v>
      </c>
      <c r="D3916" s="60">
        <v>22024000447</v>
      </c>
      <c r="E3916" s="43" t="s">
        <v>1366</v>
      </c>
      <c r="F3916" s="62">
        <v>2096</v>
      </c>
      <c r="G3916" s="43" t="s">
        <v>812</v>
      </c>
      <c r="H3916" s="43" t="s">
        <v>3257</v>
      </c>
      <c r="I3916" s="69" t="s">
        <v>2934</v>
      </c>
      <c r="J3916" s="43" t="s">
        <v>398</v>
      </c>
      <c r="K3916" s="43" t="s">
        <v>398</v>
      </c>
      <c r="L3916" s="43" t="s">
        <v>413</v>
      </c>
      <c r="M3916" s="43" t="s">
        <v>395</v>
      </c>
      <c r="N3916" s="43" t="s">
        <v>396</v>
      </c>
      <c r="O3916" s="68" t="s">
        <v>325</v>
      </c>
      <c r="P3916" s="68" t="s">
        <v>2931</v>
      </c>
      <c r="Q3916" s="57" t="s">
        <v>2932</v>
      </c>
      <c r="R3916" s="35" t="s">
        <v>265</v>
      </c>
      <c r="S3916" s="57" t="str">
        <f>MID(Tabla1[[#This Row],[Aplicación]],6,2)</f>
        <v>11</v>
      </c>
      <c r="T3916" s="54" t="str">
        <f>VLOOKUP(Tabla1[[#This Row],[AREA]],Hoja1!A:B,2,FALSE)</f>
        <v>11. Salud pública y seguridad ciudadana</v>
      </c>
      <c r="U3916" s="57" t="str">
        <f>MID(Tabla1[[#This Row],[Aplicación]],9,4)</f>
        <v>1631</v>
      </c>
      <c r="V3916" s="54" t="str">
        <f>VLOOKUP(Tabla1[[#This Row],[PROGRAMA]],Hoja1!A:B,2,FALSE)</f>
        <v>1631. Limpieza viaria</v>
      </c>
      <c r="W3916" s="57" t="str">
        <f>MID(Tabla1[[#This Row],[Aplicación]],14,2)</f>
        <v>21</v>
      </c>
      <c r="X3916" s="57" t="str">
        <f>MID(Tabla1[[#This Row],[Aplicación]],14,6)</f>
        <v>214</v>
      </c>
    </row>
    <row r="3917" spans="1:24" x14ac:dyDescent="0.25">
      <c r="A3917" s="60">
        <v>220240024321</v>
      </c>
      <c r="B3917" s="43" t="s">
        <v>702</v>
      </c>
      <c r="C3917" s="61">
        <v>45461</v>
      </c>
      <c r="D3917" s="60">
        <v>22024000447</v>
      </c>
      <c r="E3917" s="43" t="s">
        <v>1366</v>
      </c>
      <c r="F3917" s="62">
        <v>322.85000000000002</v>
      </c>
      <c r="G3917" s="43" t="s">
        <v>53</v>
      </c>
      <c r="H3917" s="43" t="s">
        <v>3262</v>
      </c>
      <c r="I3917" s="69" t="s">
        <v>2934</v>
      </c>
      <c r="J3917" s="43" t="s">
        <v>398</v>
      </c>
      <c r="K3917" s="43" t="s">
        <v>398</v>
      </c>
      <c r="L3917" s="43" t="s">
        <v>413</v>
      </c>
      <c r="M3917" s="43" t="s">
        <v>395</v>
      </c>
      <c r="N3917" s="43" t="s">
        <v>396</v>
      </c>
      <c r="O3917" s="68" t="s">
        <v>325</v>
      </c>
      <c r="P3917" s="68" t="s">
        <v>2931</v>
      </c>
      <c r="Q3917" s="57" t="s">
        <v>2932</v>
      </c>
      <c r="R3917" s="35" t="s">
        <v>265</v>
      </c>
      <c r="S3917" s="57" t="str">
        <f>MID(Tabla1[[#This Row],[Aplicación]],6,2)</f>
        <v>11</v>
      </c>
      <c r="T3917" s="54" t="str">
        <f>VLOOKUP(Tabla1[[#This Row],[AREA]],Hoja1!A:B,2,FALSE)</f>
        <v>11. Salud pública y seguridad ciudadana</v>
      </c>
      <c r="U3917" s="57" t="str">
        <f>MID(Tabla1[[#This Row],[Aplicación]],9,4)</f>
        <v>1631</v>
      </c>
      <c r="V3917" s="54" t="str">
        <f>VLOOKUP(Tabla1[[#This Row],[PROGRAMA]],Hoja1!A:B,2,FALSE)</f>
        <v>1631. Limpieza viaria</v>
      </c>
      <c r="W3917" s="57" t="str">
        <f>MID(Tabla1[[#This Row],[Aplicación]],14,2)</f>
        <v>21</v>
      </c>
      <c r="X3917" s="57" t="str">
        <f>MID(Tabla1[[#This Row],[Aplicación]],14,6)</f>
        <v>214</v>
      </c>
    </row>
    <row r="3918" spans="1:24" x14ac:dyDescent="0.25">
      <c r="A3918" s="60">
        <v>220240024329</v>
      </c>
      <c r="B3918" s="43" t="s">
        <v>702</v>
      </c>
      <c r="C3918" s="61">
        <v>45461</v>
      </c>
      <c r="D3918" s="60">
        <v>22024000447</v>
      </c>
      <c r="E3918" s="43" t="s">
        <v>1366</v>
      </c>
      <c r="F3918" s="62">
        <v>1260.05</v>
      </c>
      <c r="G3918" s="43" t="s">
        <v>1012</v>
      </c>
      <c r="H3918" s="43" t="s">
        <v>3271</v>
      </c>
      <c r="I3918" s="69" t="s">
        <v>2934</v>
      </c>
      <c r="J3918" s="43" t="s">
        <v>393</v>
      </c>
      <c r="K3918" s="43" t="s">
        <v>393</v>
      </c>
      <c r="L3918" s="43" t="s">
        <v>413</v>
      </c>
      <c r="M3918" s="43" t="s">
        <v>395</v>
      </c>
      <c r="N3918" s="43" t="s">
        <v>396</v>
      </c>
      <c r="O3918" s="68" t="s">
        <v>325</v>
      </c>
      <c r="P3918" s="68" t="s">
        <v>2931</v>
      </c>
      <c r="Q3918" s="57" t="s">
        <v>2932</v>
      </c>
      <c r="R3918" s="35" t="s">
        <v>265</v>
      </c>
      <c r="S3918" s="57" t="str">
        <f>MID(Tabla1[[#This Row],[Aplicación]],6,2)</f>
        <v>11</v>
      </c>
      <c r="T3918" s="54" t="str">
        <f>VLOOKUP(Tabla1[[#This Row],[AREA]],Hoja1!A:B,2,FALSE)</f>
        <v>11. Salud pública y seguridad ciudadana</v>
      </c>
      <c r="U3918" s="57" t="str">
        <f>MID(Tabla1[[#This Row],[Aplicación]],9,4)</f>
        <v>1631</v>
      </c>
      <c r="V3918" s="54" t="str">
        <f>VLOOKUP(Tabla1[[#This Row],[PROGRAMA]],Hoja1!A:B,2,FALSE)</f>
        <v>1631. Limpieza viaria</v>
      </c>
      <c r="W3918" s="57" t="str">
        <f>MID(Tabla1[[#This Row],[Aplicación]],14,2)</f>
        <v>21</v>
      </c>
      <c r="X3918" s="57" t="str">
        <f>MID(Tabla1[[#This Row],[Aplicación]],14,6)</f>
        <v>214</v>
      </c>
    </row>
    <row r="3919" spans="1:24" x14ac:dyDescent="0.25">
      <c r="A3919" s="60">
        <v>220240022014</v>
      </c>
      <c r="B3919" s="43" t="s">
        <v>702</v>
      </c>
      <c r="C3919" s="61">
        <v>45441</v>
      </c>
      <c r="D3919" s="60">
        <v>22024000447</v>
      </c>
      <c r="E3919" s="43" t="s">
        <v>1366</v>
      </c>
      <c r="F3919" s="62">
        <v>750.82</v>
      </c>
      <c r="G3919" s="43" t="s">
        <v>587</v>
      </c>
      <c r="H3919" s="43" t="s">
        <v>3505</v>
      </c>
      <c r="I3919" s="69" t="s">
        <v>2934</v>
      </c>
      <c r="J3919" s="43" t="s">
        <v>398</v>
      </c>
      <c r="K3919" s="43" t="s">
        <v>398</v>
      </c>
      <c r="L3919" s="43" t="s">
        <v>413</v>
      </c>
      <c r="M3919" s="43" t="s">
        <v>395</v>
      </c>
      <c r="N3919" s="43" t="s">
        <v>396</v>
      </c>
      <c r="O3919" s="68" t="s">
        <v>325</v>
      </c>
      <c r="P3919" s="68" t="s">
        <v>2931</v>
      </c>
      <c r="Q3919" s="57" t="s">
        <v>2932</v>
      </c>
      <c r="R3919" s="35" t="s">
        <v>265</v>
      </c>
      <c r="S3919" s="57" t="str">
        <f>MID(Tabla1[[#This Row],[Aplicación]],6,2)</f>
        <v>11</v>
      </c>
      <c r="T3919" s="54" t="str">
        <f>VLOOKUP(Tabla1[[#This Row],[AREA]],Hoja1!A:B,2,FALSE)</f>
        <v>11. Salud pública y seguridad ciudadana</v>
      </c>
      <c r="U3919" s="57" t="str">
        <f>MID(Tabla1[[#This Row],[Aplicación]],9,4)</f>
        <v>1631</v>
      </c>
      <c r="V3919" s="54" t="str">
        <f>VLOOKUP(Tabla1[[#This Row],[PROGRAMA]],Hoja1!A:B,2,FALSE)</f>
        <v>1631. Limpieza viaria</v>
      </c>
      <c r="W3919" s="57" t="str">
        <f>MID(Tabla1[[#This Row],[Aplicación]],14,2)</f>
        <v>21</v>
      </c>
      <c r="X3919" s="57" t="str">
        <f>MID(Tabla1[[#This Row],[Aplicación]],14,6)</f>
        <v>214</v>
      </c>
    </row>
    <row r="3920" spans="1:24" x14ac:dyDescent="0.25">
      <c r="A3920" s="60">
        <v>220240021942</v>
      </c>
      <c r="B3920" s="43" t="s">
        <v>702</v>
      </c>
      <c r="C3920" s="61">
        <v>45441</v>
      </c>
      <c r="D3920" s="60">
        <v>22024000464</v>
      </c>
      <c r="E3920" s="43" t="s">
        <v>1366</v>
      </c>
      <c r="F3920" s="62">
        <v>518.29</v>
      </c>
      <c r="G3920" s="43" t="s">
        <v>766</v>
      </c>
      <c r="H3920" s="43" t="s">
        <v>3519</v>
      </c>
      <c r="I3920" s="69" t="s">
        <v>2934</v>
      </c>
      <c r="J3920" s="43" t="s">
        <v>398</v>
      </c>
      <c r="K3920" s="43" t="s">
        <v>398</v>
      </c>
      <c r="L3920" s="43" t="s">
        <v>399</v>
      </c>
      <c r="M3920" s="43" t="s">
        <v>395</v>
      </c>
      <c r="N3920" s="43" t="s">
        <v>396</v>
      </c>
      <c r="O3920" s="68" t="s">
        <v>325</v>
      </c>
      <c r="P3920" s="68" t="s">
        <v>2931</v>
      </c>
      <c r="Q3920" s="57" t="s">
        <v>2932</v>
      </c>
      <c r="R3920" s="35" t="s">
        <v>265</v>
      </c>
      <c r="S3920" s="57" t="str">
        <f>MID(Tabla1[[#This Row],[Aplicación]],6,2)</f>
        <v>11</v>
      </c>
      <c r="T3920" s="54" t="str">
        <f>VLOOKUP(Tabla1[[#This Row],[AREA]],Hoja1!A:B,2,FALSE)</f>
        <v>11. Salud pública y seguridad ciudadana</v>
      </c>
      <c r="U3920" s="57" t="str">
        <f>MID(Tabla1[[#This Row],[Aplicación]],9,4)</f>
        <v>1631</v>
      </c>
      <c r="V3920" s="54" t="str">
        <f>VLOOKUP(Tabla1[[#This Row],[PROGRAMA]],Hoja1!A:B,2,FALSE)</f>
        <v>1631. Limpieza viaria</v>
      </c>
      <c r="W3920" s="57" t="str">
        <f>MID(Tabla1[[#This Row],[Aplicación]],14,2)</f>
        <v>21</v>
      </c>
      <c r="X3920" s="57" t="str">
        <f>MID(Tabla1[[#This Row],[Aplicación]],14,6)</f>
        <v>214</v>
      </c>
    </row>
    <row r="3921" spans="1:24" x14ac:dyDescent="0.25">
      <c r="A3921" s="60">
        <v>220240022032</v>
      </c>
      <c r="B3921" s="43" t="s">
        <v>702</v>
      </c>
      <c r="C3921" s="61">
        <v>45441</v>
      </c>
      <c r="D3921" s="60">
        <v>22024000447</v>
      </c>
      <c r="E3921" s="43" t="s">
        <v>1366</v>
      </c>
      <c r="F3921" s="62">
        <v>2390.21</v>
      </c>
      <c r="G3921" s="43" t="s">
        <v>801</v>
      </c>
      <c r="H3921" s="43" t="s">
        <v>3562</v>
      </c>
      <c r="I3921" s="69" t="s">
        <v>2934</v>
      </c>
      <c r="J3921" s="43" t="s">
        <v>398</v>
      </c>
      <c r="K3921" s="43" t="s">
        <v>398</v>
      </c>
      <c r="L3921" s="43" t="s">
        <v>413</v>
      </c>
      <c r="M3921" s="43" t="s">
        <v>395</v>
      </c>
      <c r="N3921" s="43" t="s">
        <v>396</v>
      </c>
      <c r="O3921" s="68" t="s">
        <v>325</v>
      </c>
      <c r="P3921" s="68" t="s">
        <v>2931</v>
      </c>
      <c r="Q3921" s="57" t="s">
        <v>2932</v>
      </c>
      <c r="R3921" s="35" t="s">
        <v>265</v>
      </c>
      <c r="S3921" s="57" t="str">
        <f>MID(Tabla1[[#This Row],[Aplicación]],6,2)</f>
        <v>11</v>
      </c>
      <c r="T3921" s="54" t="str">
        <f>VLOOKUP(Tabla1[[#This Row],[AREA]],Hoja1!A:B,2,FALSE)</f>
        <v>11. Salud pública y seguridad ciudadana</v>
      </c>
      <c r="U3921" s="57" t="str">
        <f>MID(Tabla1[[#This Row],[Aplicación]],9,4)</f>
        <v>1631</v>
      </c>
      <c r="V3921" s="54" t="str">
        <f>VLOOKUP(Tabla1[[#This Row],[PROGRAMA]],Hoja1!A:B,2,FALSE)</f>
        <v>1631. Limpieza viaria</v>
      </c>
      <c r="W3921" s="57" t="str">
        <f>MID(Tabla1[[#This Row],[Aplicación]],14,2)</f>
        <v>21</v>
      </c>
      <c r="X3921" s="57" t="str">
        <f>MID(Tabla1[[#This Row],[Aplicación]],14,6)</f>
        <v>214</v>
      </c>
    </row>
    <row r="3922" spans="1:24" x14ac:dyDescent="0.25">
      <c r="A3922" s="60">
        <v>220240021909</v>
      </c>
      <c r="B3922" s="43" t="s">
        <v>702</v>
      </c>
      <c r="C3922" s="61">
        <v>45441</v>
      </c>
      <c r="D3922" s="60">
        <v>22024000447</v>
      </c>
      <c r="E3922" s="43" t="s">
        <v>1366</v>
      </c>
      <c r="F3922" s="62">
        <v>923.44</v>
      </c>
      <c r="G3922" s="43" t="s">
        <v>53</v>
      </c>
      <c r="H3922" s="43" t="s">
        <v>3577</v>
      </c>
      <c r="I3922" s="69" t="s">
        <v>2934</v>
      </c>
      <c r="J3922" s="43" t="s">
        <v>398</v>
      </c>
      <c r="K3922" s="43" t="s">
        <v>398</v>
      </c>
      <c r="L3922" s="43" t="s">
        <v>413</v>
      </c>
      <c r="M3922" s="43" t="s">
        <v>395</v>
      </c>
      <c r="N3922" s="43" t="s">
        <v>396</v>
      </c>
      <c r="O3922" s="68" t="s">
        <v>325</v>
      </c>
      <c r="P3922" s="68" t="s">
        <v>2931</v>
      </c>
      <c r="Q3922" s="57" t="s">
        <v>2932</v>
      </c>
      <c r="R3922" s="35" t="s">
        <v>265</v>
      </c>
      <c r="S3922" s="57" t="str">
        <f>MID(Tabla1[[#This Row],[Aplicación]],6,2)</f>
        <v>11</v>
      </c>
      <c r="T3922" s="54" t="str">
        <f>VLOOKUP(Tabla1[[#This Row],[AREA]],Hoja1!A:B,2,FALSE)</f>
        <v>11. Salud pública y seguridad ciudadana</v>
      </c>
      <c r="U3922" s="57" t="str">
        <f>MID(Tabla1[[#This Row],[Aplicación]],9,4)</f>
        <v>1631</v>
      </c>
      <c r="V3922" s="54" t="str">
        <f>VLOOKUP(Tabla1[[#This Row],[PROGRAMA]],Hoja1!A:B,2,FALSE)</f>
        <v>1631. Limpieza viaria</v>
      </c>
      <c r="W3922" s="57" t="str">
        <f>MID(Tabla1[[#This Row],[Aplicación]],14,2)</f>
        <v>21</v>
      </c>
      <c r="X3922" s="57" t="str">
        <f>MID(Tabla1[[#This Row],[Aplicación]],14,6)</f>
        <v>214</v>
      </c>
    </row>
    <row r="3923" spans="1:24" x14ac:dyDescent="0.25">
      <c r="A3923" s="60">
        <v>220240022035</v>
      </c>
      <c r="B3923" s="43" t="s">
        <v>702</v>
      </c>
      <c r="C3923" s="61">
        <v>45441</v>
      </c>
      <c r="D3923" s="60">
        <v>22024000447</v>
      </c>
      <c r="E3923" s="43" t="s">
        <v>1366</v>
      </c>
      <c r="F3923" s="62">
        <v>131.49</v>
      </c>
      <c r="G3923" s="43" t="s">
        <v>53</v>
      </c>
      <c r="H3923" s="43" t="s">
        <v>3578</v>
      </c>
      <c r="I3923" s="69" t="s">
        <v>2934</v>
      </c>
      <c r="J3923" s="43" t="s">
        <v>398</v>
      </c>
      <c r="K3923" s="43" t="s">
        <v>398</v>
      </c>
      <c r="L3923" s="43" t="s">
        <v>413</v>
      </c>
      <c r="M3923" s="43" t="s">
        <v>395</v>
      </c>
      <c r="N3923" s="43" t="s">
        <v>396</v>
      </c>
      <c r="O3923" s="68" t="s">
        <v>325</v>
      </c>
      <c r="P3923" s="68" t="s">
        <v>2931</v>
      </c>
      <c r="Q3923" s="57" t="s">
        <v>2932</v>
      </c>
      <c r="R3923" s="35" t="s">
        <v>265</v>
      </c>
      <c r="S3923" s="57" t="str">
        <f>MID(Tabla1[[#This Row],[Aplicación]],6,2)</f>
        <v>11</v>
      </c>
      <c r="T3923" s="54" t="str">
        <f>VLOOKUP(Tabla1[[#This Row],[AREA]],Hoja1!A:B,2,FALSE)</f>
        <v>11. Salud pública y seguridad ciudadana</v>
      </c>
      <c r="U3923" s="57" t="str">
        <f>MID(Tabla1[[#This Row],[Aplicación]],9,4)</f>
        <v>1631</v>
      </c>
      <c r="V3923" s="54" t="str">
        <f>VLOOKUP(Tabla1[[#This Row],[PROGRAMA]],Hoja1!A:B,2,FALSE)</f>
        <v>1631. Limpieza viaria</v>
      </c>
      <c r="W3923" s="57" t="str">
        <f>MID(Tabla1[[#This Row],[Aplicación]],14,2)</f>
        <v>21</v>
      </c>
      <c r="X3923" s="57" t="str">
        <f>MID(Tabla1[[#This Row],[Aplicación]],14,6)</f>
        <v>214</v>
      </c>
    </row>
    <row r="3924" spans="1:24" x14ac:dyDescent="0.25">
      <c r="A3924" s="60">
        <v>220240022039</v>
      </c>
      <c r="B3924" s="43" t="s">
        <v>702</v>
      </c>
      <c r="C3924" s="61">
        <v>45441</v>
      </c>
      <c r="D3924" s="60">
        <v>22024000447</v>
      </c>
      <c r="E3924" s="43" t="s">
        <v>1366</v>
      </c>
      <c r="F3924" s="62">
        <v>885.31</v>
      </c>
      <c r="G3924" s="43" t="s">
        <v>816</v>
      </c>
      <c r="H3924" s="43" t="s">
        <v>3579</v>
      </c>
      <c r="I3924" s="69" t="s">
        <v>2934</v>
      </c>
      <c r="J3924" s="43" t="s">
        <v>398</v>
      </c>
      <c r="K3924" s="43" t="s">
        <v>398</v>
      </c>
      <c r="L3924" s="43" t="s">
        <v>413</v>
      </c>
      <c r="M3924" s="43" t="s">
        <v>395</v>
      </c>
      <c r="N3924" s="43" t="s">
        <v>396</v>
      </c>
      <c r="O3924" s="68" t="s">
        <v>325</v>
      </c>
      <c r="P3924" s="68" t="s">
        <v>2931</v>
      </c>
      <c r="Q3924" s="57" t="s">
        <v>2932</v>
      </c>
      <c r="R3924" s="35" t="s">
        <v>265</v>
      </c>
      <c r="S3924" s="57" t="str">
        <f>MID(Tabla1[[#This Row],[Aplicación]],6,2)</f>
        <v>11</v>
      </c>
      <c r="T3924" s="54" t="str">
        <f>VLOOKUP(Tabla1[[#This Row],[AREA]],Hoja1!A:B,2,FALSE)</f>
        <v>11. Salud pública y seguridad ciudadana</v>
      </c>
      <c r="U3924" s="57" t="str">
        <f>MID(Tabla1[[#This Row],[Aplicación]],9,4)</f>
        <v>1631</v>
      </c>
      <c r="V3924" s="54" t="str">
        <f>VLOOKUP(Tabla1[[#This Row],[PROGRAMA]],Hoja1!A:B,2,FALSE)</f>
        <v>1631. Limpieza viaria</v>
      </c>
      <c r="W3924" s="57" t="str">
        <f>MID(Tabla1[[#This Row],[Aplicación]],14,2)</f>
        <v>21</v>
      </c>
      <c r="X3924" s="57" t="str">
        <f>MID(Tabla1[[#This Row],[Aplicación]],14,6)</f>
        <v>214</v>
      </c>
    </row>
    <row r="3925" spans="1:24" x14ac:dyDescent="0.25">
      <c r="A3925" s="60">
        <v>220240021003</v>
      </c>
      <c r="B3925" s="43" t="s">
        <v>390</v>
      </c>
      <c r="C3925" s="61">
        <v>45436</v>
      </c>
      <c r="D3925" s="60">
        <v>22024003699</v>
      </c>
      <c r="E3925" s="43" t="s">
        <v>1366</v>
      </c>
      <c r="F3925" s="62">
        <v>3000</v>
      </c>
      <c r="G3925" s="43" t="s">
        <v>3679</v>
      </c>
      <c r="H3925" s="43" t="s">
        <v>3680</v>
      </c>
      <c r="I3925" s="69" t="s">
        <v>2930</v>
      </c>
      <c r="J3925" s="43" t="s">
        <v>616</v>
      </c>
      <c r="K3925" s="43" t="s">
        <v>398</v>
      </c>
      <c r="L3925" s="43" t="s">
        <v>399</v>
      </c>
      <c r="M3925" s="43" t="s">
        <v>585</v>
      </c>
      <c r="N3925" s="43" t="s">
        <v>539</v>
      </c>
      <c r="O3925" s="68" t="s">
        <v>326</v>
      </c>
      <c r="P3925" s="68" t="s">
        <v>2931</v>
      </c>
      <c r="Q3925" s="57" t="s">
        <v>2932</v>
      </c>
      <c r="R3925" s="35" t="s">
        <v>265</v>
      </c>
      <c r="S3925" s="57" t="str">
        <f>MID(Tabla1[[#This Row],[Aplicación]],6,2)</f>
        <v>11</v>
      </c>
      <c r="T3925" s="54" t="str">
        <f>VLOOKUP(Tabla1[[#This Row],[AREA]],Hoja1!A:B,2,FALSE)</f>
        <v>11. Salud pública y seguridad ciudadana</v>
      </c>
      <c r="U3925" s="57" t="str">
        <f>MID(Tabla1[[#This Row],[Aplicación]],9,4)</f>
        <v>1631</v>
      </c>
      <c r="V3925" s="54" t="str">
        <f>VLOOKUP(Tabla1[[#This Row],[PROGRAMA]],Hoja1!A:B,2,FALSE)</f>
        <v>1631. Limpieza viaria</v>
      </c>
      <c r="W3925" s="57" t="str">
        <f>MID(Tabla1[[#This Row],[Aplicación]],14,2)</f>
        <v>21</v>
      </c>
      <c r="X3925" s="57" t="str">
        <f>MID(Tabla1[[#This Row],[Aplicación]],14,6)</f>
        <v>214</v>
      </c>
    </row>
    <row r="3926" spans="1:24" x14ac:dyDescent="0.25">
      <c r="A3926" s="60">
        <v>220240018128</v>
      </c>
      <c r="B3926" s="43" t="s">
        <v>702</v>
      </c>
      <c r="C3926" s="61">
        <v>45429</v>
      </c>
      <c r="D3926" s="60">
        <v>22024000447</v>
      </c>
      <c r="E3926" s="43" t="s">
        <v>1366</v>
      </c>
      <c r="F3926" s="62">
        <v>5772.81</v>
      </c>
      <c r="G3926" s="43" t="s">
        <v>981</v>
      </c>
      <c r="H3926" s="43" t="s">
        <v>3845</v>
      </c>
      <c r="I3926" s="69" t="s">
        <v>2934</v>
      </c>
      <c r="J3926" s="43" t="s">
        <v>398</v>
      </c>
      <c r="K3926" s="43" t="s">
        <v>398</v>
      </c>
      <c r="L3926" s="43" t="s">
        <v>413</v>
      </c>
      <c r="M3926" s="43" t="s">
        <v>395</v>
      </c>
      <c r="N3926" s="43" t="s">
        <v>396</v>
      </c>
      <c r="O3926" s="68" t="s">
        <v>325</v>
      </c>
      <c r="P3926" s="68" t="s">
        <v>2931</v>
      </c>
      <c r="Q3926" s="57" t="s">
        <v>2932</v>
      </c>
      <c r="R3926" s="35" t="s">
        <v>265</v>
      </c>
      <c r="S3926" s="57" t="str">
        <f>MID(Tabla1[[#This Row],[Aplicación]],6,2)</f>
        <v>11</v>
      </c>
      <c r="T3926" s="54" t="str">
        <f>VLOOKUP(Tabla1[[#This Row],[AREA]],Hoja1!A:B,2,FALSE)</f>
        <v>11. Salud pública y seguridad ciudadana</v>
      </c>
      <c r="U3926" s="57" t="str">
        <f>MID(Tabla1[[#This Row],[Aplicación]],9,4)</f>
        <v>1631</v>
      </c>
      <c r="V3926" s="54" t="str">
        <f>VLOOKUP(Tabla1[[#This Row],[PROGRAMA]],Hoja1!A:B,2,FALSE)</f>
        <v>1631. Limpieza viaria</v>
      </c>
      <c r="W3926" s="57" t="str">
        <f>MID(Tabla1[[#This Row],[Aplicación]],14,2)</f>
        <v>21</v>
      </c>
      <c r="X3926" s="57" t="str">
        <f>MID(Tabla1[[#This Row],[Aplicación]],14,6)</f>
        <v>214</v>
      </c>
    </row>
    <row r="3927" spans="1:24" x14ac:dyDescent="0.25">
      <c r="A3927" s="60">
        <v>220240018145</v>
      </c>
      <c r="B3927" s="43" t="s">
        <v>702</v>
      </c>
      <c r="C3927" s="61">
        <v>45429</v>
      </c>
      <c r="D3927" s="60">
        <v>22024000447</v>
      </c>
      <c r="E3927" s="43" t="s">
        <v>1366</v>
      </c>
      <c r="F3927" s="62">
        <v>115.99</v>
      </c>
      <c r="G3927" s="43" t="s">
        <v>82</v>
      </c>
      <c r="H3927" s="43" t="s">
        <v>3852</v>
      </c>
      <c r="I3927" s="69" t="s">
        <v>2934</v>
      </c>
      <c r="J3927" s="43" t="s">
        <v>398</v>
      </c>
      <c r="K3927" s="43" t="s">
        <v>398</v>
      </c>
      <c r="L3927" s="43" t="s">
        <v>413</v>
      </c>
      <c r="M3927" s="43" t="s">
        <v>395</v>
      </c>
      <c r="N3927" s="43" t="s">
        <v>396</v>
      </c>
      <c r="O3927" s="68" t="s">
        <v>325</v>
      </c>
      <c r="P3927" s="68" t="s">
        <v>2931</v>
      </c>
      <c r="Q3927" s="57" t="s">
        <v>2932</v>
      </c>
      <c r="R3927" s="35" t="s">
        <v>265</v>
      </c>
      <c r="S3927" s="57" t="str">
        <f>MID(Tabla1[[#This Row],[Aplicación]],6,2)</f>
        <v>11</v>
      </c>
      <c r="T3927" s="54" t="str">
        <f>VLOOKUP(Tabla1[[#This Row],[AREA]],Hoja1!A:B,2,FALSE)</f>
        <v>11. Salud pública y seguridad ciudadana</v>
      </c>
      <c r="U3927" s="57" t="str">
        <f>MID(Tabla1[[#This Row],[Aplicación]],9,4)</f>
        <v>1631</v>
      </c>
      <c r="V3927" s="54" t="str">
        <f>VLOOKUP(Tabla1[[#This Row],[PROGRAMA]],Hoja1!A:B,2,FALSE)</f>
        <v>1631. Limpieza viaria</v>
      </c>
      <c r="W3927" s="57" t="str">
        <f>MID(Tabla1[[#This Row],[Aplicación]],14,2)</f>
        <v>21</v>
      </c>
      <c r="X3927" s="57" t="str">
        <f>MID(Tabla1[[#This Row],[Aplicación]],14,6)</f>
        <v>214</v>
      </c>
    </row>
    <row r="3928" spans="1:24" x14ac:dyDescent="0.25">
      <c r="A3928" s="60">
        <v>220240018257</v>
      </c>
      <c r="B3928" s="43" t="s">
        <v>702</v>
      </c>
      <c r="C3928" s="61">
        <v>45429</v>
      </c>
      <c r="D3928" s="60">
        <v>22024000464</v>
      </c>
      <c r="E3928" s="43" t="s">
        <v>1366</v>
      </c>
      <c r="F3928" s="62">
        <v>75.66</v>
      </c>
      <c r="G3928" s="43" t="s">
        <v>801</v>
      </c>
      <c r="H3928" s="43" t="s">
        <v>3854</v>
      </c>
      <c r="I3928" s="69" t="s">
        <v>2934</v>
      </c>
      <c r="J3928" s="43" t="s">
        <v>398</v>
      </c>
      <c r="K3928" s="43" t="s">
        <v>398</v>
      </c>
      <c r="L3928" s="43" t="s">
        <v>399</v>
      </c>
      <c r="M3928" s="43" t="s">
        <v>395</v>
      </c>
      <c r="N3928" s="43" t="s">
        <v>396</v>
      </c>
      <c r="O3928" s="68" t="s">
        <v>325</v>
      </c>
      <c r="P3928" s="68" t="s">
        <v>2931</v>
      </c>
      <c r="Q3928" s="57" t="s">
        <v>2932</v>
      </c>
      <c r="R3928" s="35" t="s">
        <v>265</v>
      </c>
      <c r="S3928" s="57" t="str">
        <f>MID(Tabla1[[#This Row],[Aplicación]],6,2)</f>
        <v>11</v>
      </c>
      <c r="T3928" s="54" t="str">
        <f>VLOOKUP(Tabla1[[#This Row],[AREA]],Hoja1!A:B,2,FALSE)</f>
        <v>11. Salud pública y seguridad ciudadana</v>
      </c>
      <c r="U3928" s="57" t="str">
        <f>MID(Tabla1[[#This Row],[Aplicación]],9,4)</f>
        <v>1631</v>
      </c>
      <c r="V3928" s="54" t="str">
        <f>VLOOKUP(Tabla1[[#This Row],[PROGRAMA]],Hoja1!A:B,2,FALSE)</f>
        <v>1631. Limpieza viaria</v>
      </c>
      <c r="W3928" s="57" t="str">
        <f>MID(Tabla1[[#This Row],[Aplicación]],14,2)</f>
        <v>21</v>
      </c>
      <c r="X3928" s="57" t="str">
        <f>MID(Tabla1[[#This Row],[Aplicación]],14,6)</f>
        <v>214</v>
      </c>
    </row>
    <row r="3929" spans="1:24" x14ac:dyDescent="0.25">
      <c r="A3929" s="60">
        <v>220240018199</v>
      </c>
      <c r="B3929" s="43" t="s">
        <v>702</v>
      </c>
      <c r="C3929" s="61">
        <v>45429</v>
      </c>
      <c r="D3929" s="60">
        <v>22024000464</v>
      </c>
      <c r="E3929" s="43" t="s">
        <v>1366</v>
      </c>
      <c r="F3929" s="62">
        <v>39.06</v>
      </c>
      <c r="G3929" s="43" t="s">
        <v>836</v>
      </c>
      <c r="H3929" s="43" t="s">
        <v>3866</v>
      </c>
      <c r="I3929" s="69" t="s">
        <v>2934</v>
      </c>
      <c r="J3929" s="43" t="s">
        <v>592</v>
      </c>
      <c r="K3929" s="43" t="s">
        <v>398</v>
      </c>
      <c r="L3929" s="43" t="s">
        <v>399</v>
      </c>
      <c r="M3929" s="43" t="s">
        <v>395</v>
      </c>
      <c r="N3929" s="43" t="s">
        <v>396</v>
      </c>
      <c r="O3929" s="68" t="s">
        <v>325</v>
      </c>
      <c r="P3929" s="68" t="s">
        <v>2931</v>
      </c>
      <c r="Q3929" s="57" t="s">
        <v>2932</v>
      </c>
      <c r="R3929" s="35" t="s">
        <v>265</v>
      </c>
      <c r="S3929" s="57" t="str">
        <f>MID(Tabla1[[#This Row],[Aplicación]],6,2)</f>
        <v>11</v>
      </c>
      <c r="T3929" s="54" t="str">
        <f>VLOOKUP(Tabla1[[#This Row],[AREA]],Hoja1!A:B,2,FALSE)</f>
        <v>11. Salud pública y seguridad ciudadana</v>
      </c>
      <c r="U3929" s="57" t="str">
        <f>MID(Tabla1[[#This Row],[Aplicación]],9,4)</f>
        <v>1631</v>
      </c>
      <c r="V3929" s="54" t="str">
        <f>VLOOKUP(Tabla1[[#This Row],[PROGRAMA]],Hoja1!A:B,2,FALSE)</f>
        <v>1631. Limpieza viaria</v>
      </c>
      <c r="W3929" s="57" t="str">
        <f>MID(Tabla1[[#This Row],[Aplicación]],14,2)</f>
        <v>21</v>
      </c>
      <c r="X3929" s="57" t="str">
        <f>MID(Tabla1[[#This Row],[Aplicación]],14,6)</f>
        <v>214</v>
      </c>
    </row>
    <row r="3930" spans="1:24" x14ac:dyDescent="0.25">
      <c r="A3930" s="60">
        <v>220240018201</v>
      </c>
      <c r="B3930" s="43" t="s">
        <v>702</v>
      </c>
      <c r="C3930" s="61">
        <v>45429</v>
      </c>
      <c r="D3930" s="60">
        <v>22024000464</v>
      </c>
      <c r="E3930" s="43" t="s">
        <v>1366</v>
      </c>
      <c r="F3930" s="62">
        <v>3331.74</v>
      </c>
      <c r="G3930" s="43" t="s">
        <v>836</v>
      </c>
      <c r="H3930" s="43" t="s">
        <v>3867</v>
      </c>
      <c r="I3930" s="69" t="s">
        <v>2934</v>
      </c>
      <c r="J3930" s="43" t="s">
        <v>592</v>
      </c>
      <c r="K3930" s="43" t="s">
        <v>398</v>
      </c>
      <c r="L3930" s="43" t="s">
        <v>399</v>
      </c>
      <c r="M3930" s="43" t="s">
        <v>395</v>
      </c>
      <c r="N3930" s="43" t="s">
        <v>396</v>
      </c>
      <c r="O3930" s="68" t="s">
        <v>325</v>
      </c>
      <c r="P3930" s="68" t="s">
        <v>2931</v>
      </c>
      <c r="Q3930" s="57" t="s">
        <v>2932</v>
      </c>
      <c r="R3930" s="35" t="s">
        <v>265</v>
      </c>
      <c r="S3930" s="57" t="str">
        <f>MID(Tabla1[[#This Row],[Aplicación]],6,2)</f>
        <v>11</v>
      </c>
      <c r="T3930" s="54" t="str">
        <f>VLOOKUP(Tabla1[[#This Row],[AREA]],Hoja1!A:B,2,FALSE)</f>
        <v>11. Salud pública y seguridad ciudadana</v>
      </c>
      <c r="U3930" s="57" t="str">
        <f>MID(Tabla1[[#This Row],[Aplicación]],9,4)</f>
        <v>1631</v>
      </c>
      <c r="V3930" s="54" t="str">
        <f>VLOOKUP(Tabla1[[#This Row],[PROGRAMA]],Hoja1!A:B,2,FALSE)</f>
        <v>1631. Limpieza viaria</v>
      </c>
      <c r="W3930" s="57" t="str">
        <f>MID(Tabla1[[#This Row],[Aplicación]],14,2)</f>
        <v>21</v>
      </c>
      <c r="X3930" s="57" t="str">
        <f>MID(Tabla1[[#This Row],[Aplicación]],14,6)</f>
        <v>214</v>
      </c>
    </row>
    <row r="3931" spans="1:24" x14ac:dyDescent="0.25">
      <c r="A3931" s="60">
        <v>220240016440</v>
      </c>
      <c r="B3931" s="43" t="s">
        <v>702</v>
      </c>
      <c r="C3931" s="61">
        <v>45426</v>
      </c>
      <c r="D3931" s="60">
        <v>22024000447</v>
      </c>
      <c r="E3931" s="43" t="s">
        <v>1366</v>
      </c>
      <c r="F3931" s="62">
        <v>247.93</v>
      </c>
      <c r="G3931" s="43" t="s">
        <v>1012</v>
      </c>
      <c r="H3931" s="43" t="s">
        <v>3949</v>
      </c>
      <c r="I3931" s="69" t="s">
        <v>2934</v>
      </c>
      <c r="J3931" s="43" t="s">
        <v>393</v>
      </c>
      <c r="K3931" s="43" t="s">
        <v>393</v>
      </c>
      <c r="L3931" s="43" t="s">
        <v>413</v>
      </c>
      <c r="M3931" s="43" t="s">
        <v>395</v>
      </c>
      <c r="N3931" s="43" t="s">
        <v>396</v>
      </c>
      <c r="O3931" s="68" t="s">
        <v>325</v>
      </c>
      <c r="P3931" s="68" t="s">
        <v>2931</v>
      </c>
      <c r="Q3931" s="57" t="s">
        <v>2932</v>
      </c>
      <c r="R3931" s="35" t="s">
        <v>265</v>
      </c>
      <c r="S3931" s="57" t="str">
        <f>MID(Tabla1[[#This Row],[Aplicación]],6,2)</f>
        <v>11</v>
      </c>
      <c r="T3931" s="54" t="str">
        <f>VLOOKUP(Tabla1[[#This Row],[AREA]],Hoja1!A:B,2,FALSE)</f>
        <v>11. Salud pública y seguridad ciudadana</v>
      </c>
      <c r="U3931" s="57" t="str">
        <f>MID(Tabla1[[#This Row],[Aplicación]],9,4)</f>
        <v>1631</v>
      </c>
      <c r="V3931" s="54" t="str">
        <f>VLOOKUP(Tabla1[[#This Row],[PROGRAMA]],Hoja1!A:B,2,FALSE)</f>
        <v>1631. Limpieza viaria</v>
      </c>
      <c r="W3931" s="57" t="str">
        <f>MID(Tabla1[[#This Row],[Aplicación]],14,2)</f>
        <v>21</v>
      </c>
      <c r="X3931" s="57" t="str">
        <f>MID(Tabla1[[#This Row],[Aplicación]],14,6)</f>
        <v>214</v>
      </c>
    </row>
    <row r="3932" spans="1:24" x14ac:dyDescent="0.25">
      <c r="A3932" s="60">
        <v>220240016603</v>
      </c>
      <c r="B3932" s="43" t="s">
        <v>702</v>
      </c>
      <c r="C3932" s="61">
        <v>45426</v>
      </c>
      <c r="D3932" s="60">
        <v>22024000464</v>
      </c>
      <c r="E3932" s="43" t="s">
        <v>1366</v>
      </c>
      <c r="F3932" s="62">
        <v>359.37</v>
      </c>
      <c r="G3932" s="43" t="s">
        <v>829</v>
      </c>
      <c r="H3932" s="43" t="s">
        <v>3997</v>
      </c>
      <c r="I3932" s="69" t="s">
        <v>2934</v>
      </c>
      <c r="J3932" s="43" t="s">
        <v>398</v>
      </c>
      <c r="K3932" s="43" t="s">
        <v>398</v>
      </c>
      <c r="L3932" s="43" t="s">
        <v>399</v>
      </c>
      <c r="M3932" s="43" t="s">
        <v>395</v>
      </c>
      <c r="N3932" s="43" t="s">
        <v>396</v>
      </c>
      <c r="O3932" s="68" t="s">
        <v>325</v>
      </c>
      <c r="P3932" s="68" t="s">
        <v>2931</v>
      </c>
      <c r="Q3932" s="57" t="s">
        <v>2932</v>
      </c>
      <c r="R3932" s="35" t="s">
        <v>265</v>
      </c>
      <c r="S3932" s="57" t="str">
        <f>MID(Tabla1[[#This Row],[Aplicación]],6,2)</f>
        <v>11</v>
      </c>
      <c r="T3932" s="54" t="str">
        <f>VLOOKUP(Tabla1[[#This Row],[AREA]],Hoja1!A:B,2,FALSE)</f>
        <v>11. Salud pública y seguridad ciudadana</v>
      </c>
      <c r="U3932" s="57" t="str">
        <f>MID(Tabla1[[#This Row],[Aplicación]],9,4)</f>
        <v>1631</v>
      </c>
      <c r="V3932" s="54" t="str">
        <f>VLOOKUP(Tabla1[[#This Row],[PROGRAMA]],Hoja1!A:B,2,FALSE)</f>
        <v>1631. Limpieza viaria</v>
      </c>
      <c r="W3932" s="57" t="str">
        <f>MID(Tabla1[[#This Row],[Aplicación]],14,2)</f>
        <v>21</v>
      </c>
      <c r="X3932" s="57" t="str">
        <f>MID(Tabla1[[#This Row],[Aplicación]],14,6)</f>
        <v>214</v>
      </c>
    </row>
    <row r="3933" spans="1:24" x14ac:dyDescent="0.25">
      <c r="A3933" s="60">
        <v>220240016575</v>
      </c>
      <c r="B3933" s="43" t="s">
        <v>702</v>
      </c>
      <c r="C3933" s="61">
        <v>45426</v>
      </c>
      <c r="D3933" s="60">
        <v>22024000464</v>
      </c>
      <c r="E3933" s="43" t="s">
        <v>1366</v>
      </c>
      <c r="F3933" s="62">
        <v>24.2</v>
      </c>
      <c r="G3933" s="43" t="s">
        <v>3199</v>
      </c>
      <c r="H3933" s="43" t="s">
        <v>4005</v>
      </c>
      <c r="I3933" s="69" t="s">
        <v>2934</v>
      </c>
      <c r="J3933" s="43" t="s">
        <v>398</v>
      </c>
      <c r="K3933" s="43" t="s">
        <v>398</v>
      </c>
      <c r="L3933" s="43" t="s">
        <v>399</v>
      </c>
      <c r="M3933" s="43" t="s">
        <v>395</v>
      </c>
      <c r="N3933" s="43" t="s">
        <v>396</v>
      </c>
      <c r="O3933" s="68" t="s">
        <v>325</v>
      </c>
      <c r="P3933" s="68" t="s">
        <v>2931</v>
      </c>
      <c r="Q3933" s="57" t="s">
        <v>2932</v>
      </c>
      <c r="R3933" s="35" t="s">
        <v>265</v>
      </c>
      <c r="S3933" s="57" t="str">
        <f>MID(Tabla1[[#This Row],[Aplicación]],6,2)</f>
        <v>11</v>
      </c>
      <c r="T3933" s="54" t="str">
        <f>VLOOKUP(Tabla1[[#This Row],[AREA]],Hoja1!A:B,2,FALSE)</f>
        <v>11. Salud pública y seguridad ciudadana</v>
      </c>
      <c r="U3933" s="57" t="str">
        <f>MID(Tabla1[[#This Row],[Aplicación]],9,4)</f>
        <v>1631</v>
      </c>
      <c r="V3933" s="54" t="str">
        <f>VLOOKUP(Tabla1[[#This Row],[PROGRAMA]],Hoja1!A:B,2,FALSE)</f>
        <v>1631. Limpieza viaria</v>
      </c>
      <c r="W3933" s="57" t="str">
        <f>MID(Tabla1[[#This Row],[Aplicación]],14,2)</f>
        <v>21</v>
      </c>
      <c r="X3933" s="57" t="str">
        <f>MID(Tabla1[[#This Row],[Aplicación]],14,6)</f>
        <v>214</v>
      </c>
    </row>
    <row r="3934" spans="1:24" x14ac:dyDescent="0.25">
      <c r="A3934" s="60">
        <v>220240016514</v>
      </c>
      <c r="B3934" s="43" t="s">
        <v>702</v>
      </c>
      <c r="C3934" s="61">
        <v>45426</v>
      </c>
      <c r="D3934" s="60">
        <v>22024000464</v>
      </c>
      <c r="E3934" s="43" t="s">
        <v>1366</v>
      </c>
      <c r="F3934" s="62">
        <v>1746.39</v>
      </c>
      <c r="G3934" s="43" t="s">
        <v>801</v>
      </c>
      <c r="H3934" s="43" t="s">
        <v>4033</v>
      </c>
      <c r="I3934" s="69" t="s">
        <v>2934</v>
      </c>
      <c r="J3934" s="43" t="s">
        <v>398</v>
      </c>
      <c r="K3934" s="43" t="s">
        <v>398</v>
      </c>
      <c r="L3934" s="43" t="s">
        <v>399</v>
      </c>
      <c r="M3934" s="43" t="s">
        <v>395</v>
      </c>
      <c r="N3934" s="43" t="s">
        <v>396</v>
      </c>
      <c r="O3934" s="68" t="s">
        <v>325</v>
      </c>
      <c r="P3934" s="68" t="s">
        <v>2931</v>
      </c>
      <c r="Q3934" s="57" t="s">
        <v>2932</v>
      </c>
      <c r="R3934" s="35" t="s">
        <v>265</v>
      </c>
      <c r="S3934" s="57" t="str">
        <f>MID(Tabla1[[#This Row],[Aplicación]],6,2)</f>
        <v>11</v>
      </c>
      <c r="T3934" s="54" t="str">
        <f>VLOOKUP(Tabla1[[#This Row],[AREA]],Hoja1!A:B,2,FALSE)</f>
        <v>11. Salud pública y seguridad ciudadana</v>
      </c>
      <c r="U3934" s="57" t="str">
        <f>MID(Tabla1[[#This Row],[Aplicación]],9,4)</f>
        <v>1631</v>
      </c>
      <c r="V3934" s="54" t="str">
        <f>VLOOKUP(Tabla1[[#This Row],[PROGRAMA]],Hoja1!A:B,2,FALSE)</f>
        <v>1631. Limpieza viaria</v>
      </c>
      <c r="W3934" s="57" t="str">
        <f>MID(Tabla1[[#This Row],[Aplicación]],14,2)</f>
        <v>21</v>
      </c>
      <c r="X3934" s="57" t="str">
        <f>MID(Tabla1[[#This Row],[Aplicación]],14,6)</f>
        <v>214</v>
      </c>
    </row>
    <row r="3935" spans="1:24" x14ac:dyDescent="0.25">
      <c r="A3935" s="60">
        <v>220240016609</v>
      </c>
      <c r="B3935" s="43" t="s">
        <v>702</v>
      </c>
      <c r="C3935" s="61">
        <v>45426</v>
      </c>
      <c r="D3935" s="60">
        <v>22024000447</v>
      </c>
      <c r="E3935" s="43" t="s">
        <v>1366</v>
      </c>
      <c r="F3935" s="62">
        <v>1592.61</v>
      </c>
      <c r="G3935" s="43" t="s">
        <v>812</v>
      </c>
      <c r="H3935" s="43" t="s">
        <v>4037</v>
      </c>
      <c r="I3935" s="69" t="s">
        <v>2934</v>
      </c>
      <c r="J3935" s="43" t="s">
        <v>398</v>
      </c>
      <c r="K3935" s="43" t="s">
        <v>398</v>
      </c>
      <c r="L3935" s="43" t="s">
        <v>413</v>
      </c>
      <c r="M3935" s="43" t="s">
        <v>395</v>
      </c>
      <c r="N3935" s="43" t="s">
        <v>396</v>
      </c>
      <c r="O3935" s="68" t="s">
        <v>325</v>
      </c>
      <c r="P3935" s="68" t="s">
        <v>2931</v>
      </c>
      <c r="Q3935" s="57" t="s">
        <v>2932</v>
      </c>
      <c r="R3935" s="35" t="s">
        <v>265</v>
      </c>
      <c r="S3935" s="57" t="str">
        <f>MID(Tabla1[[#This Row],[Aplicación]],6,2)</f>
        <v>11</v>
      </c>
      <c r="T3935" s="54" t="str">
        <f>VLOOKUP(Tabla1[[#This Row],[AREA]],Hoja1!A:B,2,FALSE)</f>
        <v>11. Salud pública y seguridad ciudadana</v>
      </c>
      <c r="U3935" s="57" t="str">
        <f>MID(Tabla1[[#This Row],[Aplicación]],9,4)</f>
        <v>1631</v>
      </c>
      <c r="V3935" s="54" t="str">
        <f>VLOOKUP(Tabla1[[#This Row],[PROGRAMA]],Hoja1!A:B,2,FALSE)</f>
        <v>1631. Limpieza viaria</v>
      </c>
      <c r="W3935" s="57" t="str">
        <f>MID(Tabla1[[#This Row],[Aplicación]],14,2)</f>
        <v>21</v>
      </c>
      <c r="X3935" s="57" t="str">
        <f>MID(Tabla1[[#This Row],[Aplicación]],14,6)</f>
        <v>214</v>
      </c>
    </row>
    <row r="3936" spans="1:24" x14ac:dyDescent="0.25">
      <c r="A3936" s="60">
        <v>220240016451</v>
      </c>
      <c r="B3936" s="43" t="s">
        <v>702</v>
      </c>
      <c r="C3936" s="61">
        <v>45426</v>
      </c>
      <c r="D3936" s="60">
        <v>22024000447</v>
      </c>
      <c r="E3936" s="43" t="s">
        <v>1366</v>
      </c>
      <c r="F3936" s="62">
        <v>472.01</v>
      </c>
      <c r="G3936" s="43" t="s">
        <v>53</v>
      </c>
      <c r="H3936" s="43" t="s">
        <v>4041</v>
      </c>
      <c r="I3936" s="69" t="s">
        <v>2934</v>
      </c>
      <c r="J3936" s="43" t="s">
        <v>398</v>
      </c>
      <c r="K3936" s="43" t="s">
        <v>398</v>
      </c>
      <c r="L3936" s="43" t="s">
        <v>413</v>
      </c>
      <c r="M3936" s="43" t="s">
        <v>395</v>
      </c>
      <c r="N3936" s="43" t="s">
        <v>396</v>
      </c>
      <c r="O3936" s="68" t="s">
        <v>325</v>
      </c>
      <c r="P3936" s="68" t="s">
        <v>2931</v>
      </c>
      <c r="Q3936" s="57" t="s">
        <v>2932</v>
      </c>
      <c r="R3936" s="35" t="s">
        <v>265</v>
      </c>
      <c r="S3936" s="57" t="str">
        <f>MID(Tabla1[[#This Row],[Aplicación]],6,2)</f>
        <v>11</v>
      </c>
      <c r="T3936" s="54" t="str">
        <f>VLOOKUP(Tabla1[[#This Row],[AREA]],Hoja1!A:B,2,FALSE)</f>
        <v>11. Salud pública y seguridad ciudadana</v>
      </c>
      <c r="U3936" s="57" t="str">
        <f>MID(Tabla1[[#This Row],[Aplicación]],9,4)</f>
        <v>1631</v>
      </c>
      <c r="V3936" s="54" t="str">
        <f>VLOOKUP(Tabla1[[#This Row],[PROGRAMA]],Hoja1!A:B,2,FALSE)</f>
        <v>1631. Limpieza viaria</v>
      </c>
      <c r="W3936" s="57" t="str">
        <f>MID(Tabla1[[#This Row],[Aplicación]],14,2)</f>
        <v>21</v>
      </c>
      <c r="X3936" s="57" t="str">
        <f>MID(Tabla1[[#This Row],[Aplicación]],14,6)</f>
        <v>214</v>
      </c>
    </row>
    <row r="3937" spans="1:24" x14ac:dyDescent="0.25">
      <c r="A3937" s="60">
        <v>220240016601</v>
      </c>
      <c r="B3937" s="43" t="s">
        <v>702</v>
      </c>
      <c r="C3937" s="61">
        <v>45426</v>
      </c>
      <c r="D3937" s="60">
        <v>22024000447</v>
      </c>
      <c r="E3937" s="43" t="s">
        <v>1366</v>
      </c>
      <c r="F3937" s="62">
        <v>201.79</v>
      </c>
      <c r="G3937" s="43" t="s">
        <v>53</v>
      </c>
      <c r="H3937" s="43" t="s">
        <v>4042</v>
      </c>
      <c r="I3937" s="69" t="s">
        <v>2934</v>
      </c>
      <c r="J3937" s="43" t="s">
        <v>398</v>
      </c>
      <c r="K3937" s="43" t="s">
        <v>398</v>
      </c>
      <c r="L3937" s="43" t="s">
        <v>413</v>
      </c>
      <c r="M3937" s="43" t="s">
        <v>395</v>
      </c>
      <c r="N3937" s="43" t="s">
        <v>396</v>
      </c>
      <c r="O3937" s="68" t="s">
        <v>325</v>
      </c>
      <c r="P3937" s="68" t="s">
        <v>2931</v>
      </c>
      <c r="Q3937" s="57" t="s">
        <v>2932</v>
      </c>
      <c r="R3937" s="35" t="s">
        <v>265</v>
      </c>
      <c r="S3937" s="57" t="str">
        <f>MID(Tabla1[[#This Row],[Aplicación]],6,2)</f>
        <v>11</v>
      </c>
      <c r="T3937" s="54" t="str">
        <f>VLOOKUP(Tabla1[[#This Row],[AREA]],Hoja1!A:B,2,FALSE)</f>
        <v>11. Salud pública y seguridad ciudadana</v>
      </c>
      <c r="U3937" s="57" t="str">
        <f>MID(Tabla1[[#This Row],[Aplicación]],9,4)</f>
        <v>1631</v>
      </c>
      <c r="V3937" s="54" t="str">
        <f>VLOOKUP(Tabla1[[#This Row],[PROGRAMA]],Hoja1!A:B,2,FALSE)</f>
        <v>1631. Limpieza viaria</v>
      </c>
      <c r="W3937" s="57" t="str">
        <f>MID(Tabla1[[#This Row],[Aplicación]],14,2)</f>
        <v>21</v>
      </c>
      <c r="X3937" s="57" t="str">
        <f>MID(Tabla1[[#This Row],[Aplicación]],14,6)</f>
        <v>214</v>
      </c>
    </row>
    <row r="3938" spans="1:24" x14ac:dyDescent="0.25">
      <c r="A3938" s="60">
        <v>220240013679</v>
      </c>
      <c r="B3938" s="43" t="s">
        <v>702</v>
      </c>
      <c r="C3938" s="61">
        <v>45412</v>
      </c>
      <c r="D3938" s="60">
        <v>22024000447</v>
      </c>
      <c r="E3938" s="43" t="s">
        <v>1366</v>
      </c>
      <c r="F3938" s="62">
        <v>1639.04</v>
      </c>
      <c r="G3938" s="43" t="s">
        <v>812</v>
      </c>
      <c r="H3938" s="43" t="s">
        <v>4196</v>
      </c>
      <c r="I3938" s="69" t="s">
        <v>2934</v>
      </c>
      <c r="J3938" s="43" t="s">
        <v>398</v>
      </c>
      <c r="K3938" s="43" t="s">
        <v>398</v>
      </c>
      <c r="L3938" s="43" t="s">
        <v>413</v>
      </c>
      <c r="M3938" s="43" t="s">
        <v>395</v>
      </c>
      <c r="N3938" s="43" t="s">
        <v>396</v>
      </c>
      <c r="O3938" s="68" t="s">
        <v>325</v>
      </c>
      <c r="P3938" s="68" t="s">
        <v>2931</v>
      </c>
      <c r="Q3938" s="57" t="s">
        <v>2932</v>
      </c>
      <c r="R3938" s="35" t="s">
        <v>265</v>
      </c>
      <c r="S3938" s="57" t="str">
        <f>MID(Tabla1[[#This Row],[Aplicación]],6,2)</f>
        <v>11</v>
      </c>
      <c r="T3938" s="54" t="str">
        <f>VLOOKUP(Tabla1[[#This Row],[AREA]],Hoja1!A:B,2,FALSE)</f>
        <v>11. Salud pública y seguridad ciudadana</v>
      </c>
      <c r="U3938" s="57" t="str">
        <f>MID(Tabla1[[#This Row],[Aplicación]],9,4)</f>
        <v>1631</v>
      </c>
      <c r="V3938" s="54" t="str">
        <f>VLOOKUP(Tabla1[[#This Row],[PROGRAMA]],Hoja1!A:B,2,FALSE)</f>
        <v>1631. Limpieza viaria</v>
      </c>
      <c r="W3938" s="57" t="str">
        <f>MID(Tabla1[[#This Row],[Aplicación]],14,2)</f>
        <v>21</v>
      </c>
      <c r="X3938" s="57" t="str">
        <f>MID(Tabla1[[#This Row],[Aplicación]],14,6)</f>
        <v>214</v>
      </c>
    </row>
    <row r="3939" spans="1:24" x14ac:dyDescent="0.25">
      <c r="A3939" s="60">
        <v>220240011241</v>
      </c>
      <c r="B3939" s="43" t="s">
        <v>702</v>
      </c>
      <c r="C3939" s="61">
        <v>45393</v>
      </c>
      <c r="D3939" s="60">
        <v>22024000447</v>
      </c>
      <c r="E3939" s="43" t="s">
        <v>1366</v>
      </c>
      <c r="F3939" s="62">
        <v>2255.61</v>
      </c>
      <c r="G3939" s="43" t="s">
        <v>981</v>
      </c>
      <c r="H3939" s="43" t="s">
        <v>4558</v>
      </c>
      <c r="I3939" s="69" t="s">
        <v>2934</v>
      </c>
      <c r="J3939" s="43" t="s">
        <v>398</v>
      </c>
      <c r="K3939" s="43" t="s">
        <v>398</v>
      </c>
      <c r="L3939" s="43" t="s">
        <v>413</v>
      </c>
      <c r="M3939" s="43" t="s">
        <v>395</v>
      </c>
      <c r="N3939" s="43" t="s">
        <v>396</v>
      </c>
      <c r="O3939" s="68" t="s">
        <v>325</v>
      </c>
      <c r="P3939" s="68" t="s">
        <v>2931</v>
      </c>
      <c r="Q3939" s="57" t="s">
        <v>2932</v>
      </c>
      <c r="R3939" s="35" t="s">
        <v>265</v>
      </c>
      <c r="S3939" s="57" t="str">
        <f>MID(Tabla1[[#This Row],[Aplicación]],6,2)</f>
        <v>11</v>
      </c>
      <c r="T3939" s="54" t="str">
        <f>VLOOKUP(Tabla1[[#This Row],[AREA]],Hoja1!A:B,2,FALSE)</f>
        <v>11. Salud pública y seguridad ciudadana</v>
      </c>
      <c r="U3939" s="57" t="str">
        <f>MID(Tabla1[[#This Row],[Aplicación]],9,4)</f>
        <v>1631</v>
      </c>
      <c r="V3939" s="54" t="str">
        <f>VLOOKUP(Tabla1[[#This Row],[PROGRAMA]],Hoja1!A:B,2,FALSE)</f>
        <v>1631. Limpieza viaria</v>
      </c>
      <c r="W3939" s="57" t="str">
        <f>MID(Tabla1[[#This Row],[Aplicación]],14,2)</f>
        <v>21</v>
      </c>
      <c r="X3939" s="57" t="str">
        <f>MID(Tabla1[[#This Row],[Aplicación]],14,6)</f>
        <v>214</v>
      </c>
    </row>
    <row r="3940" spans="1:24" x14ac:dyDescent="0.25">
      <c r="A3940" s="60">
        <v>220240011328</v>
      </c>
      <c r="B3940" s="43" t="s">
        <v>702</v>
      </c>
      <c r="C3940" s="61">
        <v>45393</v>
      </c>
      <c r="D3940" s="60">
        <v>22024000464</v>
      </c>
      <c r="E3940" s="43" t="s">
        <v>1366</v>
      </c>
      <c r="F3940" s="62">
        <v>3495.22</v>
      </c>
      <c r="G3940" s="43" t="s">
        <v>801</v>
      </c>
      <c r="H3940" s="43" t="s">
        <v>4570</v>
      </c>
      <c r="I3940" s="69" t="s">
        <v>2934</v>
      </c>
      <c r="J3940" s="43" t="s">
        <v>398</v>
      </c>
      <c r="K3940" s="43" t="s">
        <v>398</v>
      </c>
      <c r="L3940" s="43" t="s">
        <v>399</v>
      </c>
      <c r="M3940" s="43" t="s">
        <v>395</v>
      </c>
      <c r="N3940" s="43" t="s">
        <v>396</v>
      </c>
      <c r="O3940" s="68" t="s">
        <v>325</v>
      </c>
      <c r="P3940" s="68" t="s">
        <v>2931</v>
      </c>
      <c r="Q3940" s="57" t="s">
        <v>2932</v>
      </c>
      <c r="R3940" s="35" t="s">
        <v>265</v>
      </c>
      <c r="S3940" s="57" t="str">
        <f>MID(Tabla1[[#This Row],[Aplicación]],6,2)</f>
        <v>11</v>
      </c>
      <c r="T3940" s="54" t="str">
        <f>VLOOKUP(Tabla1[[#This Row],[AREA]],Hoja1!A:B,2,FALSE)</f>
        <v>11. Salud pública y seguridad ciudadana</v>
      </c>
      <c r="U3940" s="57" t="str">
        <f>MID(Tabla1[[#This Row],[Aplicación]],9,4)</f>
        <v>1631</v>
      </c>
      <c r="V3940" s="54" t="str">
        <f>VLOOKUP(Tabla1[[#This Row],[PROGRAMA]],Hoja1!A:B,2,FALSE)</f>
        <v>1631. Limpieza viaria</v>
      </c>
      <c r="W3940" s="57" t="str">
        <f>MID(Tabla1[[#This Row],[Aplicación]],14,2)</f>
        <v>21</v>
      </c>
      <c r="X3940" s="57" t="str">
        <f>MID(Tabla1[[#This Row],[Aplicación]],14,6)</f>
        <v>214</v>
      </c>
    </row>
    <row r="3941" spans="1:24" x14ac:dyDescent="0.25">
      <c r="A3941" s="60">
        <v>220240011355</v>
      </c>
      <c r="B3941" s="43" t="s">
        <v>702</v>
      </c>
      <c r="C3941" s="61">
        <v>45393</v>
      </c>
      <c r="D3941" s="60">
        <v>22024000447</v>
      </c>
      <c r="E3941" s="43" t="s">
        <v>1366</v>
      </c>
      <c r="F3941" s="62">
        <v>170.59</v>
      </c>
      <c r="G3941" s="43" t="s">
        <v>53</v>
      </c>
      <c r="H3941" s="43" t="s">
        <v>4576</v>
      </c>
      <c r="I3941" s="69" t="s">
        <v>2934</v>
      </c>
      <c r="J3941" s="43" t="s">
        <v>398</v>
      </c>
      <c r="K3941" s="43" t="s">
        <v>398</v>
      </c>
      <c r="L3941" s="43" t="s">
        <v>413</v>
      </c>
      <c r="M3941" s="43" t="s">
        <v>395</v>
      </c>
      <c r="N3941" s="43" t="s">
        <v>396</v>
      </c>
      <c r="O3941" s="68" t="s">
        <v>325</v>
      </c>
      <c r="P3941" s="68" t="s">
        <v>2931</v>
      </c>
      <c r="Q3941" s="57" t="s">
        <v>2932</v>
      </c>
      <c r="R3941" s="35" t="s">
        <v>265</v>
      </c>
      <c r="S3941" s="57" t="str">
        <f>MID(Tabla1[[#This Row],[Aplicación]],6,2)</f>
        <v>11</v>
      </c>
      <c r="T3941" s="54" t="str">
        <f>VLOOKUP(Tabla1[[#This Row],[AREA]],Hoja1!A:B,2,FALSE)</f>
        <v>11. Salud pública y seguridad ciudadana</v>
      </c>
      <c r="U3941" s="57" t="str">
        <f>MID(Tabla1[[#This Row],[Aplicación]],9,4)</f>
        <v>1631</v>
      </c>
      <c r="V3941" s="54" t="str">
        <f>VLOOKUP(Tabla1[[#This Row],[PROGRAMA]],Hoja1!A:B,2,FALSE)</f>
        <v>1631. Limpieza viaria</v>
      </c>
      <c r="W3941" s="57" t="str">
        <f>MID(Tabla1[[#This Row],[Aplicación]],14,2)</f>
        <v>21</v>
      </c>
      <c r="X3941" s="57" t="str">
        <f>MID(Tabla1[[#This Row],[Aplicación]],14,6)</f>
        <v>214</v>
      </c>
    </row>
    <row r="3942" spans="1:24" x14ac:dyDescent="0.25">
      <c r="A3942" s="60">
        <v>220240010752</v>
      </c>
      <c r="B3942" s="43" t="s">
        <v>390</v>
      </c>
      <c r="C3942" s="61">
        <v>45385</v>
      </c>
      <c r="D3942" s="60">
        <v>22024003699</v>
      </c>
      <c r="E3942" s="43" t="s">
        <v>1366</v>
      </c>
      <c r="F3942" s="62">
        <v>2000</v>
      </c>
      <c r="G3942" s="43" t="s">
        <v>3679</v>
      </c>
      <c r="H3942" s="43" t="s">
        <v>4707</v>
      </c>
      <c r="I3942" s="69" t="s">
        <v>2930</v>
      </c>
      <c r="J3942" s="43" t="s">
        <v>616</v>
      </c>
      <c r="K3942" s="43" t="s">
        <v>398</v>
      </c>
      <c r="L3942" s="43" t="s">
        <v>399</v>
      </c>
      <c r="M3942" s="43" t="s">
        <v>585</v>
      </c>
      <c r="N3942" s="43" t="s">
        <v>539</v>
      </c>
      <c r="O3942" s="68" t="s">
        <v>326</v>
      </c>
      <c r="P3942" s="68" t="s">
        <v>2931</v>
      </c>
      <c r="Q3942" s="57" t="s">
        <v>2932</v>
      </c>
      <c r="R3942" s="35" t="s">
        <v>265</v>
      </c>
      <c r="S3942" s="57" t="str">
        <f>MID(Tabla1[[#This Row],[Aplicación]],6,2)</f>
        <v>11</v>
      </c>
      <c r="T3942" s="54" t="str">
        <f>VLOOKUP(Tabla1[[#This Row],[AREA]],Hoja1!A:B,2,FALSE)</f>
        <v>11. Salud pública y seguridad ciudadana</v>
      </c>
      <c r="U3942" s="57" t="str">
        <f>MID(Tabla1[[#This Row],[Aplicación]],9,4)</f>
        <v>1631</v>
      </c>
      <c r="V3942" s="54" t="str">
        <f>VLOOKUP(Tabla1[[#This Row],[PROGRAMA]],Hoja1!A:B,2,FALSE)</f>
        <v>1631. Limpieza viaria</v>
      </c>
      <c r="W3942" s="57" t="str">
        <f>MID(Tabla1[[#This Row],[Aplicación]],14,2)</f>
        <v>21</v>
      </c>
      <c r="X3942" s="57" t="str">
        <f>MID(Tabla1[[#This Row],[Aplicación]],14,6)</f>
        <v>214</v>
      </c>
    </row>
    <row r="3943" spans="1:24" x14ac:dyDescent="0.25">
      <c r="A3943" s="60">
        <v>220240009124</v>
      </c>
      <c r="B3943" s="43" t="s">
        <v>702</v>
      </c>
      <c r="C3943" s="61">
        <v>45383</v>
      </c>
      <c r="D3943" s="60">
        <v>22024000447</v>
      </c>
      <c r="E3943" s="43" t="s">
        <v>1366</v>
      </c>
      <c r="F3943" s="62">
        <v>108.23</v>
      </c>
      <c r="G3943" s="43" t="s">
        <v>53</v>
      </c>
      <c r="H3943" s="43" t="s">
        <v>4797</v>
      </c>
      <c r="I3943" s="69" t="s">
        <v>2934</v>
      </c>
      <c r="J3943" s="43" t="s">
        <v>398</v>
      </c>
      <c r="K3943" s="43" t="s">
        <v>398</v>
      </c>
      <c r="L3943" s="43" t="s">
        <v>413</v>
      </c>
      <c r="M3943" s="43" t="s">
        <v>395</v>
      </c>
      <c r="N3943" s="43" t="s">
        <v>396</v>
      </c>
      <c r="O3943" s="68" t="s">
        <v>325</v>
      </c>
      <c r="P3943" s="68" t="s">
        <v>2931</v>
      </c>
      <c r="Q3943" s="57" t="s">
        <v>2932</v>
      </c>
      <c r="R3943" s="35" t="s">
        <v>265</v>
      </c>
      <c r="S3943" s="57" t="str">
        <f>MID(Tabla1[[#This Row],[Aplicación]],6,2)</f>
        <v>11</v>
      </c>
      <c r="T3943" s="54" t="str">
        <f>VLOOKUP(Tabla1[[#This Row],[AREA]],Hoja1!A:B,2,FALSE)</f>
        <v>11. Salud pública y seguridad ciudadana</v>
      </c>
      <c r="U3943" s="57" t="str">
        <f>MID(Tabla1[[#This Row],[Aplicación]],9,4)</f>
        <v>1631</v>
      </c>
      <c r="V3943" s="54" t="str">
        <f>VLOOKUP(Tabla1[[#This Row],[PROGRAMA]],Hoja1!A:B,2,FALSE)</f>
        <v>1631. Limpieza viaria</v>
      </c>
      <c r="W3943" s="57" t="str">
        <f>MID(Tabla1[[#This Row],[Aplicación]],14,2)</f>
        <v>21</v>
      </c>
      <c r="X3943" s="57" t="str">
        <f>MID(Tabla1[[#This Row],[Aplicación]],14,6)</f>
        <v>214</v>
      </c>
    </row>
    <row r="3944" spans="1:24" x14ac:dyDescent="0.25">
      <c r="A3944" s="60">
        <v>220240009130</v>
      </c>
      <c r="B3944" s="43" t="s">
        <v>702</v>
      </c>
      <c r="C3944" s="61">
        <v>45383</v>
      </c>
      <c r="D3944" s="60">
        <v>22024000447</v>
      </c>
      <c r="E3944" s="43" t="s">
        <v>1366</v>
      </c>
      <c r="F3944" s="62">
        <v>49.61</v>
      </c>
      <c r="G3944" s="43" t="s">
        <v>1010</v>
      </c>
      <c r="H3944" s="43" t="s">
        <v>4799</v>
      </c>
      <c r="I3944" s="69" t="s">
        <v>2934</v>
      </c>
      <c r="J3944" s="43" t="s">
        <v>398</v>
      </c>
      <c r="K3944" s="43" t="s">
        <v>398</v>
      </c>
      <c r="L3944" s="43" t="s">
        <v>413</v>
      </c>
      <c r="M3944" s="43" t="s">
        <v>395</v>
      </c>
      <c r="N3944" s="43" t="s">
        <v>396</v>
      </c>
      <c r="O3944" s="68" t="s">
        <v>325</v>
      </c>
      <c r="P3944" s="68" t="s">
        <v>2931</v>
      </c>
      <c r="Q3944" s="57" t="s">
        <v>2932</v>
      </c>
      <c r="R3944" s="35" t="s">
        <v>265</v>
      </c>
      <c r="S3944" s="57" t="str">
        <f>MID(Tabla1[[#This Row],[Aplicación]],6,2)</f>
        <v>11</v>
      </c>
      <c r="T3944" s="54" t="str">
        <f>VLOOKUP(Tabla1[[#This Row],[AREA]],Hoja1!A:B,2,FALSE)</f>
        <v>11. Salud pública y seguridad ciudadana</v>
      </c>
      <c r="U3944" s="57" t="str">
        <f>MID(Tabla1[[#This Row],[Aplicación]],9,4)</f>
        <v>1631</v>
      </c>
      <c r="V3944" s="54" t="str">
        <f>VLOOKUP(Tabla1[[#This Row],[PROGRAMA]],Hoja1!A:B,2,FALSE)</f>
        <v>1631. Limpieza viaria</v>
      </c>
      <c r="W3944" s="57" t="str">
        <f>MID(Tabla1[[#This Row],[Aplicación]],14,2)</f>
        <v>21</v>
      </c>
      <c r="X3944" s="57" t="str">
        <f>MID(Tabla1[[#This Row],[Aplicación]],14,6)</f>
        <v>214</v>
      </c>
    </row>
    <row r="3945" spans="1:24" x14ac:dyDescent="0.25">
      <c r="A3945" s="60">
        <v>220240027848</v>
      </c>
      <c r="B3945" s="43" t="s">
        <v>390</v>
      </c>
      <c r="C3945" s="61">
        <v>45470</v>
      </c>
      <c r="D3945" s="60">
        <v>22024003699</v>
      </c>
      <c r="E3945" s="43" t="s">
        <v>1366</v>
      </c>
      <c r="F3945" s="62">
        <v>3000</v>
      </c>
      <c r="G3945" s="43" t="s">
        <v>3679</v>
      </c>
      <c r="H3945" s="43" t="s">
        <v>4824</v>
      </c>
      <c r="I3945" s="69" t="s">
        <v>2930</v>
      </c>
      <c r="J3945" s="43" t="s">
        <v>616</v>
      </c>
      <c r="K3945" s="43" t="s">
        <v>398</v>
      </c>
      <c r="L3945" s="43" t="s">
        <v>399</v>
      </c>
      <c r="M3945" s="43" t="s">
        <v>585</v>
      </c>
      <c r="N3945" s="43" t="s">
        <v>539</v>
      </c>
      <c r="O3945" s="68" t="s">
        <v>326</v>
      </c>
      <c r="P3945" s="68" t="s">
        <v>2931</v>
      </c>
      <c r="Q3945" s="57" t="s">
        <v>2932</v>
      </c>
      <c r="R3945" s="35" t="s">
        <v>265</v>
      </c>
      <c r="S3945" s="57" t="str">
        <f>MID(Tabla1[[#This Row],[Aplicación]],6,2)</f>
        <v>11</v>
      </c>
      <c r="T3945" s="54" t="str">
        <f>VLOOKUP(Tabla1[[#This Row],[AREA]],Hoja1!A:B,2,FALSE)</f>
        <v>11. Salud pública y seguridad ciudadana</v>
      </c>
      <c r="U3945" s="57" t="str">
        <f>MID(Tabla1[[#This Row],[Aplicación]],9,4)</f>
        <v>1631</v>
      </c>
      <c r="V3945" s="54" t="str">
        <f>VLOOKUP(Tabla1[[#This Row],[PROGRAMA]],Hoja1!A:B,2,FALSE)</f>
        <v>1631. Limpieza viaria</v>
      </c>
      <c r="W3945" s="57" t="str">
        <f>MID(Tabla1[[#This Row],[Aplicación]],14,2)</f>
        <v>21</v>
      </c>
      <c r="X3945" s="57" t="str">
        <f>MID(Tabla1[[#This Row],[Aplicación]],14,6)</f>
        <v>214</v>
      </c>
    </row>
    <row r="3946" spans="1:24" x14ac:dyDescent="0.25">
      <c r="A3946" s="60">
        <v>220240034877</v>
      </c>
      <c r="B3946" s="43" t="s">
        <v>702</v>
      </c>
      <c r="C3946" s="61">
        <v>45504</v>
      </c>
      <c r="D3946" s="60">
        <v>22024000447</v>
      </c>
      <c r="E3946" s="43" t="s">
        <v>1366</v>
      </c>
      <c r="F3946" s="62">
        <v>1714.12</v>
      </c>
      <c r="G3946" s="43" t="s">
        <v>82</v>
      </c>
      <c r="H3946" s="43" t="s">
        <v>5017</v>
      </c>
      <c r="I3946" s="69" t="s">
        <v>2934</v>
      </c>
      <c r="J3946" s="43" t="s">
        <v>398</v>
      </c>
      <c r="K3946" s="43" t="s">
        <v>398</v>
      </c>
      <c r="L3946" s="43" t="s">
        <v>413</v>
      </c>
      <c r="M3946" s="43" t="s">
        <v>395</v>
      </c>
      <c r="N3946" s="43" t="s">
        <v>396</v>
      </c>
      <c r="O3946" s="68" t="s">
        <v>325</v>
      </c>
      <c r="P3946" s="68" t="s">
        <v>4838</v>
      </c>
      <c r="Q3946" s="57" t="str">
        <f>MID(Tabla1[[#This Row],[Aplicación]],14,1)</f>
        <v>2</v>
      </c>
      <c r="R3946" s="35" t="s">
        <v>265</v>
      </c>
      <c r="S3946" s="57" t="str">
        <f>MID(Tabla1[[#This Row],[Aplicación]],6,2)</f>
        <v>11</v>
      </c>
      <c r="T3946" s="54" t="str">
        <f>VLOOKUP(Tabla1[[#This Row],[AREA]],Hoja1!A:B,2,FALSE)</f>
        <v>11. Salud pública y seguridad ciudadana</v>
      </c>
      <c r="U3946" s="57" t="str">
        <f>MID(Tabla1[[#This Row],[Aplicación]],9,4)</f>
        <v>1631</v>
      </c>
      <c r="V3946" s="54" t="str">
        <f>VLOOKUP(Tabla1[[#This Row],[PROGRAMA]],Hoja1!A:B,2,FALSE)</f>
        <v>1631. Limpieza viaria</v>
      </c>
      <c r="W3946" s="57" t="str">
        <f>MID(Tabla1[[#This Row],[Aplicación]],14,2)</f>
        <v>21</v>
      </c>
      <c r="X3946" s="57" t="str">
        <f>MID(Tabla1[[#This Row],[Aplicación]],14,6)</f>
        <v>214</v>
      </c>
    </row>
    <row r="3947" spans="1:24" x14ac:dyDescent="0.25">
      <c r="A3947" s="60">
        <v>220240034861</v>
      </c>
      <c r="B3947" s="43" t="s">
        <v>702</v>
      </c>
      <c r="C3947" s="61">
        <v>45504</v>
      </c>
      <c r="D3947" s="60">
        <v>22024000464</v>
      </c>
      <c r="E3947" s="43" t="s">
        <v>1366</v>
      </c>
      <c r="F3947" s="62">
        <v>941.13</v>
      </c>
      <c r="G3947" s="43" t="s">
        <v>836</v>
      </c>
      <c r="H3947" s="43" t="s">
        <v>5025</v>
      </c>
      <c r="I3947" s="69" t="s">
        <v>2934</v>
      </c>
      <c r="J3947" s="43" t="s">
        <v>592</v>
      </c>
      <c r="K3947" s="43" t="s">
        <v>398</v>
      </c>
      <c r="L3947" s="43" t="s">
        <v>399</v>
      </c>
      <c r="M3947" s="43" t="s">
        <v>395</v>
      </c>
      <c r="N3947" s="43" t="s">
        <v>396</v>
      </c>
      <c r="O3947" s="68" t="s">
        <v>325</v>
      </c>
      <c r="P3947" s="68" t="s">
        <v>4838</v>
      </c>
      <c r="Q3947" s="57" t="str">
        <f>MID(Tabla1[[#This Row],[Aplicación]],14,1)</f>
        <v>2</v>
      </c>
      <c r="R3947" s="35" t="s">
        <v>265</v>
      </c>
      <c r="S3947" s="57" t="str">
        <f>MID(Tabla1[[#This Row],[Aplicación]],6,2)</f>
        <v>11</v>
      </c>
      <c r="T3947" s="54" t="str">
        <f>VLOOKUP(Tabla1[[#This Row],[AREA]],Hoja1!A:B,2,FALSE)</f>
        <v>11. Salud pública y seguridad ciudadana</v>
      </c>
      <c r="U3947" s="57" t="str">
        <f>MID(Tabla1[[#This Row],[Aplicación]],9,4)</f>
        <v>1631</v>
      </c>
      <c r="V3947" s="54" t="str">
        <f>VLOOKUP(Tabla1[[#This Row],[PROGRAMA]],Hoja1!A:B,2,FALSE)</f>
        <v>1631. Limpieza viaria</v>
      </c>
      <c r="W3947" s="57" t="str">
        <f>MID(Tabla1[[#This Row],[Aplicación]],14,2)</f>
        <v>21</v>
      </c>
      <c r="X3947" s="57" t="str">
        <f>MID(Tabla1[[#This Row],[Aplicación]],14,6)</f>
        <v>214</v>
      </c>
    </row>
    <row r="3948" spans="1:24" x14ac:dyDescent="0.25">
      <c r="A3948" s="60">
        <v>220240034893</v>
      </c>
      <c r="B3948" s="43" t="s">
        <v>702</v>
      </c>
      <c r="C3948" s="61">
        <v>45504</v>
      </c>
      <c r="D3948" s="60">
        <v>22024000464</v>
      </c>
      <c r="E3948" s="43" t="s">
        <v>1366</v>
      </c>
      <c r="F3948" s="62">
        <v>582.67999999999995</v>
      </c>
      <c r="G3948" s="43" t="s">
        <v>801</v>
      </c>
      <c r="H3948" s="43" t="s">
        <v>5027</v>
      </c>
      <c r="I3948" s="69" t="s">
        <v>2934</v>
      </c>
      <c r="J3948" s="43" t="s">
        <v>398</v>
      </c>
      <c r="K3948" s="43" t="s">
        <v>398</v>
      </c>
      <c r="L3948" s="43" t="s">
        <v>399</v>
      </c>
      <c r="M3948" s="43" t="s">
        <v>395</v>
      </c>
      <c r="N3948" s="43" t="s">
        <v>396</v>
      </c>
      <c r="O3948" s="68" t="s">
        <v>325</v>
      </c>
      <c r="P3948" s="68" t="s">
        <v>4838</v>
      </c>
      <c r="Q3948" s="57" t="str">
        <f>MID(Tabla1[[#This Row],[Aplicación]],14,1)</f>
        <v>2</v>
      </c>
      <c r="R3948" s="35" t="s">
        <v>265</v>
      </c>
      <c r="S3948" s="57" t="str">
        <f>MID(Tabla1[[#This Row],[Aplicación]],6,2)</f>
        <v>11</v>
      </c>
      <c r="T3948" s="54" t="str">
        <f>VLOOKUP(Tabla1[[#This Row],[AREA]],Hoja1!A:B,2,FALSE)</f>
        <v>11. Salud pública y seguridad ciudadana</v>
      </c>
      <c r="U3948" s="57" t="str">
        <f>MID(Tabla1[[#This Row],[Aplicación]],9,4)</f>
        <v>1631</v>
      </c>
      <c r="V3948" s="54" t="str">
        <f>VLOOKUP(Tabla1[[#This Row],[PROGRAMA]],Hoja1!A:B,2,FALSE)</f>
        <v>1631. Limpieza viaria</v>
      </c>
      <c r="W3948" s="57" t="str">
        <f>MID(Tabla1[[#This Row],[Aplicación]],14,2)</f>
        <v>21</v>
      </c>
      <c r="X3948" s="57" t="str">
        <f>MID(Tabla1[[#This Row],[Aplicación]],14,6)</f>
        <v>214</v>
      </c>
    </row>
    <row r="3949" spans="1:24" x14ac:dyDescent="0.25">
      <c r="A3949" s="60">
        <v>220240034891</v>
      </c>
      <c r="B3949" s="43" t="s">
        <v>702</v>
      </c>
      <c r="C3949" s="61">
        <v>45504</v>
      </c>
      <c r="D3949" s="60">
        <v>22024000464</v>
      </c>
      <c r="E3949" s="43" t="s">
        <v>1366</v>
      </c>
      <c r="F3949" s="62">
        <v>543.13</v>
      </c>
      <c r="G3949" s="43" t="s">
        <v>801</v>
      </c>
      <c r="H3949" s="43" t="s">
        <v>5029</v>
      </c>
      <c r="I3949" s="69" t="s">
        <v>2934</v>
      </c>
      <c r="J3949" s="43" t="s">
        <v>398</v>
      </c>
      <c r="K3949" s="43" t="s">
        <v>398</v>
      </c>
      <c r="L3949" s="43" t="s">
        <v>399</v>
      </c>
      <c r="M3949" s="43" t="s">
        <v>395</v>
      </c>
      <c r="N3949" s="43" t="s">
        <v>396</v>
      </c>
      <c r="O3949" s="68" t="s">
        <v>325</v>
      </c>
      <c r="P3949" s="68" t="s">
        <v>4838</v>
      </c>
      <c r="Q3949" s="57" t="str">
        <f>MID(Tabla1[[#This Row],[Aplicación]],14,1)</f>
        <v>2</v>
      </c>
      <c r="R3949" s="35" t="s">
        <v>265</v>
      </c>
      <c r="S3949" s="57" t="str">
        <f>MID(Tabla1[[#This Row],[Aplicación]],6,2)</f>
        <v>11</v>
      </c>
      <c r="T3949" s="54" t="str">
        <f>VLOOKUP(Tabla1[[#This Row],[AREA]],Hoja1!A:B,2,FALSE)</f>
        <v>11. Salud pública y seguridad ciudadana</v>
      </c>
      <c r="U3949" s="57" t="str">
        <f>MID(Tabla1[[#This Row],[Aplicación]],9,4)</f>
        <v>1631</v>
      </c>
      <c r="V3949" s="54" t="str">
        <f>VLOOKUP(Tabla1[[#This Row],[PROGRAMA]],Hoja1!A:B,2,FALSE)</f>
        <v>1631. Limpieza viaria</v>
      </c>
      <c r="W3949" s="57" t="str">
        <f>MID(Tabla1[[#This Row],[Aplicación]],14,2)</f>
        <v>21</v>
      </c>
      <c r="X3949" s="57" t="str">
        <f>MID(Tabla1[[#This Row],[Aplicación]],14,6)</f>
        <v>214</v>
      </c>
    </row>
    <row r="3950" spans="1:24" x14ac:dyDescent="0.25">
      <c r="A3950" s="60">
        <v>220240034863</v>
      </c>
      <c r="B3950" s="43" t="s">
        <v>702</v>
      </c>
      <c r="C3950" s="61">
        <v>45504</v>
      </c>
      <c r="D3950" s="60">
        <v>22024000464</v>
      </c>
      <c r="E3950" s="43" t="s">
        <v>1366</v>
      </c>
      <c r="F3950" s="62">
        <v>538.45000000000005</v>
      </c>
      <c r="G3950" s="43" t="s">
        <v>836</v>
      </c>
      <c r="H3950" s="43" t="s">
        <v>5030</v>
      </c>
      <c r="I3950" s="69" t="s">
        <v>2934</v>
      </c>
      <c r="J3950" s="43" t="s">
        <v>592</v>
      </c>
      <c r="K3950" s="43" t="s">
        <v>398</v>
      </c>
      <c r="L3950" s="43" t="s">
        <v>399</v>
      </c>
      <c r="M3950" s="43" t="s">
        <v>395</v>
      </c>
      <c r="N3950" s="43" t="s">
        <v>396</v>
      </c>
      <c r="O3950" s="68" t="s">
        <v>325</v>
      </c>
      <c r="P3950" s="68" t="s">
        <v>4838</v>
      </c>
      <c r="Q3950" s="57" t="str">
        <f>MID(Tabla1[[#This Row],[Aplicación]],14,1)</f>
        <v>2</v>
      </c>
      <c r="R3950" s="35" t="s">
        <v>265</v>
      </c>
      <c r="S3950" s="57" t="str">
        <f>MID(Tabla1[[#This Row],[Aplicación]],6,2)</f>
        <v>11</v>
      </c>
      <c r="T3950" s="54" t="str">
        <f>VLOOKUP(Tabla1[[#This Row],[AREA]],Hoja1!A:B,2,FALSE)</f>
        <v>11. Salud pública y seguridad ciudadana</v>
      </c>
      <c r="U3950" s="57" t="str">
        <f>MID(Tabla1[[#This Row],[Aplicación]],9,4)</f>
        <v>1631</v>
      </c>
      <c r="V3950" s="54" t="str">
        <f>VLOOKUP(Tabla1[[#This Row],[PROGRAMA]],Hoja1!A:B,2,FALSE)</f>
        <v>1631. Limpieza viaria</v>
      </c>
      <c r="W3950" s="57" t="str">
        <f>MID(Tabla1[[#This Row],[Aplicación]],14,2)</f>
        <v>21</v>
      </c>
      <c r="X3950" s="57" t="str">
        <f>MID(Tabla1[[#This Row],[Aplicación]],14,6)</f>
        <v>214</v>
      </c>
    </row>
    <row r="3951" spans="1:24" x14ac:dyDescent="0.25">
      <c r="A3951" s="60">
        <v>220240034859</v>
      </c>
      <c r="B3951" s="43" t="s">
        <v>702</v>
      </c>
      <c r="C3951" s="61">
        <v>45504</v>
      </c>
      <c r="D3951" s="60">
        <v>22024000464</v>
      </c>
      <c r="E3951" s="43" t="s">
        <v>1366</v>
      </c>
      <c r="F3951" s="62">
        <v>288.29000000000002</v>
      </c>
      <c r="G3951" s="43" t="s">
        <v>836</v>
      </c>
      <c r="H3951" s="43" t="s">
        <v>5037</v>
      </c>
      <c r="I3951" s="69" t="s">
        <v>2934</v>
      </c>
      <c r="J3951" s="43" t="s">
        <v>592</v>
      </c>
      <c r="K3951" s="43" t="s">
        <v>398</v>
      </c>
      <c r="L3951" s="43" t="s">
        <v>399</v>
      </c>
      <c r="M3951" s="43" t="s">
        <v>395</v>
      </c>
      <c r="N3951" s="43" t="s">
        <v>396</v>
      </c>
      <c r="O3951" s="68" t="s">
        <v>325</v>
      </c>
      <c r="P3951" s="68" t="s">
        <v>4838</v>
      </c>
      <c r="Q3951" s="57" t="str">
        <f>MID(Tabla1[[#This Row],[Aplicación]],14,1)</f>
        <v>2</v>
      </c>
      <c r="R3951" s="35" t="s">
        <v>265</v>
      </c>
      <c r="S3951" s="57" t="str">
        <f>MID(Tabla1[[#This Row],[Aplicación]],6,2)</f>
        <v>11</v>
      </c>
      <c r="T3951" s="54" t="str">
        <f>VLOOKUP(Tabla1[[#This Row],[AREA]],Hoja1!A:B,2,FALSE)</f>
        <v>11. Salud pública y seguridad ciudadana</v>
      </c>
      <c r="U3951" s="57" t="str">
        <f>MID(Tabla1[[#This Row],[Aplicación]],9,4)</f>
        <v>1631</v>
      </c>
      <c r="V3951" s="54" t="str">
        <f>VLOOKUP(Tabla1[[#This Row],[PROGRAMA]],Hoja1!A:B,2,FALSE)</f>
        <v>1631. Limpieza viaria</v>
      </c>
      <c r="W3951" s="57" t="str">
        <f>MID(Tabla1[[#This Row],[Aplicación]],14,2)</f>
        <v>21</v>
      </c>
      <c r="X3951" s="57" t="str">
        <f>MID(Tabla1[[#This Row],[Aplicación]],14,6)</f>
        <v>214</v>
      </c>
    </row>
    <row r="3952" spans="1:24" x14ac:dyDescent="0.25">
      <c r="A3952" s="60">
        <v>220240034865</v>
      </c>
      <c r="B3952" s="43" t="s">
        <v>702</v>
      </c>
      <c r="C3952" s="61">
        <v>45504</v>
      </c>
      <c r="D3952" s="60">
        <v>22024000464</v>
      </c>
      <c r="E3952" s="43" t="s">
        <v>1366</v>
      </c>
      <c r="F3952" s="62">
        <v>229.54</v>
      </c>
      <c r="G3952" s="43" t="s">
        <v>836</v>
      </c>
      <c r="H3952" s="43" t="s">
        <v>5040</v>
      </c>
      <c r="I3952" s="69" t="s">
        <v>2934</v>
      </c>
      <c r="J3952" s="43" t="s">
        <v>592</v>
      </c>
      <c r="K3952" s="43" t="s">
        <v>398</v>
      </c>
      <c r="L3952" s="43" t="s">
        <v>399</v>
      </c>
      <c r="M3952" s="43" t="s">
        <v>395</v>
      </c>
      <c r="N3952" s="43" t="s">
        <v>396</v>
      </c>
      <c r="O3952" s="68" t="s">
        <v>325</v>
      </c>
      <c r="P3952" s="68" t="s">
        <v>4838</v>
      </c>
      <c r="Q3952" s="57" t="str">
        <f>MID(Tabla1[[#This Row],[Aplicación]],14,1)</f>
        <v>2</v>
      </c>
      <c r="R3952" s="35" t="s">
        <v>265</v>
      </c>
      <c r="S3952" s="57" t="str">
        <f>MID(Tabla1[[#This Row],[Aplicación]],6,2)</f>
        <v>11</v>
      </c>
      <c r="T3952" s="54" t="str">
        <f>VLOOKUP(Tabla1[[#This Row],[AREA]],Hoja1!A:B,2,FALSE)</f>
        <v>11. Salud pública y seguridad ciudadana</v>
      </c>
      <c r="U3952" s="57" t="str">
        <f>MID(Tabla1[[#This Row],[Aplicación]],9,4)</f>
        <v>1631</v>
      </c>
      <c r="V3952" s="54" t="str">
        <f>VLOOKUP(Tabla1[[#This Row],[PROGRAMA]],Hoja1!A:B,2,FALSE)</f>
        <v>1631. Limpieza viaria</v>
      </c>
      <c r="W3952" s="57" t="str">
        <f>MID(Tabla1[[#This Row],[Aplicación]],14,2)</f>
        <v>21</v>
      </c>
      <c r="X3952" s="57" t="str">
        <f>MID(Tabla1[[#This Row],[Aplicación]],14,6)</f>
        <v>214</v>
      </c>
    </row>
    <row r="3953" spans="1:24" x14ac:dyDescent="0.25">
      <c r="A3953" s="60">
        <v>220240032314</v>
      </c>
      <c r="B3953" s="43" t="s">
        <v>702</v>
      </c>
      <c r="C3953" s="61">
        <v>45497</v>
      </c>
      <c r="D3953" s="60">
        <v>22024000464</v>
      </c>
      <c r="E3953" s="43" t="s">
        <v>1366</v>
      </c>
      <c r="F3953" s="62">
        <v>2205.81</v>
      </c>
      <c r="G3953" s="43" t="s">
        <v>801</v>
      </c>
      <c r="H3953" s="43" t="s">
        <v>5127</v>
      </c>
      <c r="I3953" s="69" t="s">
        <v>2934</v>
      </c>
      <c r="J3953" s="43" t="s">
        <v>398</v>
      </c>
      <c r="K3953" s="43" t="s">
        <v>398</v>
      </c>
      <c r="L3953" s="43" t="s">
        <v>399</v>
      </c>
      <c r="M3953" s="43" t="s">
        <v>395</v>
      </c>
      <c r="N3953" s="43" t="s">
        <v>396</v>
      </c>
      <c r="O3953" s="68" t="s">
        <v>325</v>
      </c>
      <c r="P3953" s="68" t="s">
        <v>4838</v>
      </c>
      <c r="Q3953" s="57" t="str">
        <f>MID(Tabla1[[#This Row],[Aplicación]],14,1)</f>
        <v>2</v>
      </c>
      <c r="R3953" s="35" t="s">
        <v>265</v>
      </c>
      <c r="S3953" s="57" t="str">
        <f>MID(Tabla1[[#This Row],[Aplicación]],6,2)</f>
        <v>11</v>
      </c>
      <c r="T3953" s="54" t="str">
        <f>VLOOKUP(Tabla1[[#This Row],[AREA]],Hoja1!A:B,2,FALSE)</f>
        <v>11. Salud pública y seguridad ciudadana</v>
      </c>
      <c r="U3953" s="57" t="str">
        <f>MID(Tabla1[[#This Row],[Aplicación]],9,4)</f>
        <v>1631</v>
      </c>
      <c r="V3953" s="54" t="str">
        <f>VLOOKUP(Tabla1[[#This Row],[PROGRAMA]],Hoja1!A:B,2,FALSE)</f>
        <v>1631. Limpieza viaria</v>
      </c>
      <c r="W3953" s="57" t="str">
        <f>MID(Tabla1[[#This Row],[Aplicación]],14,2)</f>
        <v>21</v>
      </c>
      <c r="X3953" s="57" t="str">
        <f>MID(Tabla1[[#This Row],[Aplicación]],14,6)</f>
        <v>214</v>
      </c>
    </row>
    <row r="3954" spans="1:24" x14ac:dyDescent="0.25">
      <c r="A3954" s="60">
        <v>220240032396</v>
      </c>
      <c r="B3954" s="43" t="s">
        <v>702</v>
      </c>
      <c r="C3954" s="61">
        <v>45497</v>
      </c>
      <c r="D3954" s="60">
        <v>22024000447</v>
      </c>
      <c r="E3954" s="43" t="s">
        <v>1366</v>
      </c>
      <c r="F3954" s="62">
        <v>1412.72</v>
      </c>
      <c r="G3954" s="43" t="s">
        <v>587</v>
      </c>
      <c r="H3954" s="43" t="s">
        <v>5132</v>
      </c>
      <c r="I3954" s="69" t="s">
        <v>2934</v>
      </c>
      <c r="J3954" s="43" t="s">
        <v>398</v>
      </c>
      <c r="K3954" s="43" t="s">
        <v>398</v>
      </c>
      <c r="L3954" s="43" t="s">
        <v>413</v>
      </c>
      <c r="M3954" s="43" t="s">
        <v>395</v>
      </c>
      <c r="N3954" s="43" t="s">
        <v>396</v>
      </c>
      <c r="O3954" s="68" t="s">
        <v>325</v>
      </c>
      <c r="P3954" s="68" t="s">
        <v>4838</v>
      </c>
      <c r="Q3954" s="57" t="str">
        <f>MID(Tabla1[[#This Row],[Aplicación]],14,1)</f>
        <v>2</v>
      </c>
      <c r="R3954" s="35" t="s">
        <v>265</v>
      </c>
      <c r="S3954" s="57" t="str">
        <f>MID(Tabla1[[#This Row],[Aplicación]],6,2)</f>
        <v>11</v>
      </c>
      <c r="T3954" s="54" t="str">
        <f>VLOOKUP(Tabla1[[#This Row],[AREA]],Hoja1!A:B,2,FALSE)</f>
        <v>11. Salud pública y seguridad ciudadana</v>
      </c>
      <c r="U3954" s="57" t="str">
        <f>MID(Tabla1[[#This Row],[Aplicación]],9,4)</f>
        <v>1631</v>
      </c>
      <c r="V3954" s="54" t="str">
        <f>VLOOKUP(Tabla1[[#This Row],[PROGRAMA]],Hoja1!A:B,2,FALSE)</f>
        <v>1631. Limpieza viaria</v>
      </c>
      <c r="W3954" s="57" t="str">
        <f>MID(Tabla1[[#This Row],[Aplicación]],14,2)</f>
        <v>21</v>
      </c>
      <c r="X3954" s="57" t="str">
        <f>MID(Tabla1[[#This Row],[Aplicación]],14,6)</f>
        <v>214</v>
      </c>
    </row>
    <row r="3955" spans="1:24" x14ac:dyDescent="0.25">
      <c r="A3955" s="60">
        <v>220240032449</v>
      </c>
      <c r="B3955" s="43" t="s">
        <v>702</v>
      </c>
      <c r="C3955" s="61">
        <v>45497</v>
      </c>
      <c r="D3955" s="60">
        <v>22024000447</v>
      </c>
      <c r="E3955" s="43" t="s">
        <v>1366</v>
      </c>
      <c r="F3955" s="62">
        <v>1132.1099999999999</v>
      </c>
      <c r="G3955" s="43" t="s">
        <v>812</v>
      </c>
      <c r="H3955" s="43" t="s">
        <v>5135</v>
      </c>
      <c r="I3955" s="69" t="s">
        <v>2934</v>
      </c>
      <c r="J3955" s="43" t="s">
        <v>398</v>
      </c>
      <c r="K3955" s="43" t="s">
        <v>398</v>
      </c>
      <c r="L3955" s="43" t="s">
        <v>413</v>
      </c>
      <c r="M3955" s="43" t="s">
        <v>395</v>
      </c>
      <c r="N3955" s="43" t="s">
        <v>396</v>
      </c>
      <c r="O3955" s="68" t="s">
        <v>325</v>
      </c>
      <c r="P3955" s="68" t="s">
        <v>4838</v>
      </c>
      <c r="Q3955" s="57" t="str">
        <f>MID(Tabla1[[#This Row],[Aplicación]],14,1)</f>
        <v>2</v>
      </c>
      <c r="R3955" s="35" t="s">
        <v>265</v>
      </c>
      <c r="S3955" s="57" t="str">
        <f>MID(Tabla1[[#This Row],[Aplicación]],6,2)</f>
        <v>11</v>
      </c>
      <c r="T3955" s="54" t="str">
        <f>VLOOKUP(Tabla1[[#This Row],[AREA]],Hoja1!A:B,2,FALSE)</f>
        <v>11. Salud pública y seguridad ciudadana</v>
      </c>
      <c r="U3955" s="57" t="str">
        <f>MID(Tabla1[[#This Row],[Aplicación]],9,4)</f>
        <v>1631</v>
      </c>
      <c r="V3955" s="54" t="str">
        <f>VLOOKUP(Tabla1[[#This Row],[PROGRAMA]],Hoja1!A:B,2,FALSE)</f>
        <v>1631. Limpieza viaria</v>
      </c>
      <c r="W3955" s="57" t="str">
        <f>MID(Tabla1[[#This Row],[Aplicación]],14,2)</f>
        <v>21</v>
      </c>
      <c r="X3955" s="57" t="str">
        <f>MID(Tabla1[[#This Row],[Aplicación]],14,6)</f>
        <v>214</v>
      </c>
    </row>
    <row r="3956" spans="1:24" x14ac:dyDescent="0.25">
      <c r="A3956" s="60">
        <v>220240032398</v>
      </c>
      <c r="B3956" s="43" t="s">
        <v>702</v>
      </c>
      <c r="C3956" s="61">
        <v>45497</v>
      </c>
      <c r="D3956" s="60">
        <v>22024000447</v>
      </c>
      <c r="E3956" s="43" t="s">
        <v>1366</v>
      </c>
      <c r="F3956" s="62">
        <v>6.12</v>
      </c>
      <c r="G3956" s="43" t="s">
        <v>53</v>
      </c>
      <c r="H3956" s="43" t="s">
        <v>5176</v>
      </c>
      <c r="I3956" s="69" t="s">
        <v>2934</v>
      </c>
      <c r="J3956" s="43" t="s">
        <v>398</v>
      </c>
      <c r="K3956" s="43" t="s">
        <v>398</v>
      </c>
      <c r="L3956" s="43" t="s">
        <v>413</v>
      </c>
      <c r="M3956" s="43" t="s">
        <v>395</v>
      </c>
      <c r="N3956" s="43" t="s">
        <v>396</v>
      </c>
      <c r="O3956" s="68" t="s">
        <v>325</v>
      </c>
      <c r="P3956" s="68" t="s">
        <v>4838</v>
      </c>
      <c r="Q3956" s="57" t="str">
        <f>MID(Tabla1[[#This Row],[Aplicación]],14,1)</f>
        <v>2</v>
      </c>
      <c r="R3956" s="35" t="s">
        <v>265</v>
      </c>
      <c r="S3956" s="57" t="str">
        <f>MID(Tabla1[[#This Row],[Aplicación]],6,2)</f>
        <v>11</v>
      </c>
      <c r="T3956" s="54" t="str">
        <f>VLOOKUP(Tabla1[[#This Row],[AREA]],Hoja1!A:B,2,FALSE)</f>
        <v>11. Salud pública y seguridad ciudadana</v>
      </c>
      <c r="U3956" s="57" t="str">
        <f>MID(Tabla1[[#This Row],[Aplicación]],9,4)</f>
        <v>1631</v>
      </c>
      <c r="V3956" s="54" t="str">
        <f>VLOOKUP(Tabla1[[#This Row],[PROGRAMA]],Hoja1!A:B,2,FALSE)</f>
        <v>1631. Limpieza viaria</v>
      </c>
      <c r="W3956" s="57" t="str">
        <f>MID(Tabla1[[#This Row],[Aplicación]],14,2)</f>
        <v>21</v>
      </c>
      <c r="X3956" s="57" t="str">
        <f>MID(Tabla1[[#This Row],[Aplicación]],14,6)</f>
        <v>214</v>
      </c>
    </row>
    <row r="3957" spans="1:24" x14ac:dyDescent="0.25">
      <c r="A3957" s="60">
        <v>220240031179</v>
      </c>
      <c r="B3957" s="43" t="s">
        <v>702</v>
      </c>
      <c r="C3957" s="61">
        <v>45490</v>
      </c>
      <c r="D3957" s="60">
        <v>22024000447</v>
      </c>
      <c r="E3957" s="43" t="s">
        <v>1366</v>
      </c>
      <c r="F3957" s="62">
        <v>3150.8</v>
      </c>
      <c r="G3957" s="43" t="s">
        <v>981</v>
      </c>
      <c r="H3957" s="43" t="s">
        <v>5194</v>
      </c>
      <c r="I3957" s="69">
        <v>300</v>
      </c>
      <c r="J3957" s="43" t="s">
        <v>398</v>
      </c>
      <c r="K3957" s="43" t="s">
        <v>398</v>
      </c>
      <c r="L3957" s="43" t="s">
        <v>413</v>
      </c>
      <c r="M3957" s="43" t="s">
        <v>395</v>
      </c>
      <c r="N3957" s="43" t="s">
        <v>396</v>
      </c>
      <c r="O3957" s="68" t="s">
        <v>325</v>
      </c>
      <c r="P3957" s="68" t="s">
        <v>4838</v>
      </c>
      <c r="Q3957" s="57" t="str">
        <f>MID(Tabla1[[#This Row],[Aplicación]],14,1)</f>
        <v>2</v>
      </c>
      <c r="R3957" s="35" t="s">
        <v>265</v>
      </c>
      <c r="S3957" s="57" t="str">
        <f>MID(Tabla1[[#This Row],[Aplicación]],6,2)</f>
        <v>11</v>
      </c>
      <c r="T3957" s="54" t="str">
        <f>VLOOKUP(Tabla1[[#This Row],[AREA]],Hoja1!A:B,2,FALSE)</f>
        <v>11. Salud pública y seguridad ciudadana</v>
      </c>
      <c r="U3957" s="57" t="str">
        <f>MID(Tabla1[[#This Row],[Aplicación]],9,4)</f>
        <v>1631</v>
      </c>
      <c r="V3957" s="54" t="str">
        <f>VLOOKUP(Tabla1[[#This Row],[PROGRAMA]],Hoja1!A:B,2,FALSE)</f>
        <v>1631. Limpieza viaria</v>
      </c>
      <c r="W3957" s="57" t="str">
        <f>MID(Tabla1[[#This Row],[Aplicación]],14,2)</f>
        <v>21</v>
      </c>
      <c r="X3957" s="57" t="str">
        <f>MID(Tabla1[[#This Row],[Aplicación]],14,6)</f>
        <v>214</v>
      </c>
    </row>
    <row r="3958" spans="1:24" x14ac:dyDescent="0.25">
      <c r="A3958" s="60">
        <v>220240031086</v>
      </c>
      <c r="B3958" s="43" t="s">
        <v>702</v>
      </c>
      <c r="C3958" s="61">
        <v>45490</v>
      </c>
      <c r="D3958" s="60">
        <v>22024000447</v>
      </c>
      <c r="E3958" s="43" t="s">
        <v>1366</v>
      </c>
      <c r="F3958" s="62">
        <v>107.87</v>
      </c>
      <c r="G3958" s="43" t="s">
        <v>82</v>
      </c>
      <c r="H3958" s="43" t="s">
        <v>5221</v>
      </c>
      <c r="I3958" s="69">
        <v>300</v>
      </c>
      <c r="J3958" s="43" t="s">
        <v>398</v>
      </c>
      <c r="K3958" s="43" t="s">
        <v>398</v>
      </c>
      <c r="L3958" s="43" t="s">
        <v>413</v>
      </c>
      <c r="M3958" s="43" t="s">
        <v>395</v>
      </c>
      <c r="N3958" s="43" t="s">
        <v>396</v>
      </c>
      <c r="O3958" s="68" t="s">
        <v>325</v>
      </c>
      <c r="P3958" s="68" t="s">
        <v>4838</v>
      </c>
      <c r="Q3958" s="57" t="str">
        <f>MID(Tabla1[[#This Row],[Aplicación]],14,1)</f>
        <v>2</v>
      </c>
      <c r="R3958" s="35" t="s">
        <v>265</v>
      </c>
      <c r="S3958" s="57" t="str">
        <f>MID(Tabla1[[#This Row],[Aplicación]],6,2)</f>
        <v>11</v>
      </c>
      <c r="T3958" s="54" t="str">
        <f>VLOOKUP(Tabla1[[#This Row],[AREA]],Hoja1!A:B,2,FALSE)</f>
        <v>11. Salud pública y seguridad ciudadana</v>
      </c>
      <c r="U3958" s="57" t="str">
        <f>MID(Tabla1[[#This Row],[Aplicación]],9,4)</f>
        <v>1631</v>
      </c>
      <c r="V3958" s="54" t="str">
        <f>VLOOKUP(Tabla1[[#This Row],[PROGRAMA]],Hoja1!A:B,2,FALSE)</f>
        <v>1631. Limpieza viaria</v>
      </c>
      <c r="W3958" s="57" t="str">
        <f>MID(Tabla1[[#This Row],[Aplicación]],14,2)</f>
        <v>21</v>
      </c>
      <c r="X3958" s="57" t="str">
        <f>MID(Tabla1[[#This Row],[Aplicación]],14,6)</f>
        <v>214</v>
      </c>
    </row>
    <row r="3959" spans="1:24" x14ac:dyDescent="0.25">
      <c r="A3959" s="60">
        <v>220240031053</v>
      </c>
      <c r="B3959" s="43" t="s">
        <v>702</v>
      </c>
      <c r="C3959" s="61">
        <v>45490</v>
      </c>
      <c r="D3959" s="60">
        <v>22024000464</v>
      </c>
      <c r="E3959" s="43" t="s">
        <v>1366</v>
      </c>
      <c r="F3959" s="62">
        <v>421.52</v>
      </c>
      <c r="G3959" s="43" t="s">
        <v>801</v>
      </c>
      <c r="H3959" s="43" t="s">
        <v>5244</v>
      </c>
      <c r="I3959" s="69">
        <v>300</v>
      </c>
      <c r="J3959" s="43" t="s">
        <v>398</v>
      </c>
      <c r="K3959" s="43" t="s">
        <v>398</v>
      </c>
      <c r="L3959" s="43" t="s">
        <v>399</v>
      </c>
      <c r="M3959" s="43" t="s">
        <v>395</v>
      </c>
      <c r="N3959" s="43" t="s">
        <v>396</v>
      </c>
      <c r="O3959" s="68" t="s">
        <v>325</v>
      </c>
      <c r="P3959" s="68" t="s">
        <v>4838</v>
      </c>
      <c r="Q3959" s="57" t="str">
        <f>MID(Tabla1[[#This Row],[Aplicación]],14,1)</f>
        <v>2</v>
      </c>
      <c r="R3959" s="35" t="s">
        <v>265</v>
      </c>
      <c r="S3959" s="57" t="str">
        <f>MID(Tabla1[[#This Row],[Aplicación]],6,2)</f>
        <v>11</v>
      </c>
      <c r="T3959" s="54" t="str">
        <f>VLOOKUP(Tabla1[[#This Row],[AREA]],Hoja1!A:B,2,FALSE)</f>
        <v>11. Salud pública y seguridad ciudadana</v>
      </c>
      <c r="U3959" s="57" t="str">
        <f>MID(Tabla1[[#This Row],[Aplicación]],9,4)</f>
        <v>1631</v>
      </c>
      <c r="V3959" s="54" t="str">
        <f>VLOOKUP(Tabla1[[#This Row],[PROGRAMA]],Hoja1!A:B,2,FALSE)</f>
        <v>1631. Limpieza viaria</v>
      </c>
      <c r="W3959" s="57" t="str">
        <f>MID(Tabla1[[#This Row],[Aplicación]],14,2)</f>
        <v>21</v>
      </c>
      <c r="X3959" s="57" t="str">
        <f>MID(Tabla1[[#This Row],[Aplicación]],14,6)</f>
        <v>214</v>
      </c>
    </row>
    <row r="3960" spans="1:24" x14ac:dyDescent="0.25">
      <c r="A3960" s="60">
        <v>220240031049</v>
      </c>
      <c r="B3960" s="43" t="s">
        <v>702</v>
      </c>
      <c r="C3960" s="61">
        <v>45490</v>
      </c>
      <c r="D3960" s="60">
        <v>22024000447</v>
      </c>
      <c r="E3960" s="43" t="s">
        <v>1366</v>
      </c>
      <c r="F3960" s="62">
        <v>138.82</v>
      </c>
      <c r="G3960" s="43" t="s">
        <v>53</v>
      </c>
      <c r="H3960" s="43" t="s">
        <v>5249</v>
      </c>
      <c r="I3960" s="69">
        <v>300</v>
      </c>
      <c r="J3960" s="43" t="s">
        <v>398</v>
      </c>
      <c r="K3960" s="43" t="s">
        <v>398</v>
      </c>
      <c r="L3960" s="43" t="s">
        <v>413</v>
      </c>
      <c r="M3960" s="43" t="s">
        <v>395</v>
      </c>
      <c r="N3960" s="43" t="s">
        <v>396</v>
      </c>
      <c r="O3960" s="68" t="s">
        <v>325</v>
      </c>
      <c r="P3960" s="68" t="s">
        <v>4838</v>
      </c>
      <c r="Q3960" s="57" t="str">
        <f>MID(Tabla1[[#This Row],[Aplicación]],14,1)</f>
        <v>2</v>
      </c>
      <c r="R3960" s="35" t="s">
        <v>265</v>
      </c>
      <c r="S3960" s="57" t="str">
        <f>MID(Tabla1[[#This Row],[Aplicación]],6,2)</f>
        <v>11</v>
      </c>
      <c r="T3960" s="54" t="str">
        <f>VLOOKUP(Tabla1[[#This Row],[AREA]],Hoja1!A:B,2,FALSE)</f>
        <v>11. Salud pública y seguridad ciudadana</v>
      </c>
      <c r="U3960" s="57" t="str">
        <f>MID(Tabla1[[#This Row],[Aplicación]],9,4)</f>
        <v>1631</v>
      </c>
      <c r="V3960" s="54" t="str">
        <f>VLOOKUP(Tabla1[[#This Row],[PROGRAMA]],Hoja1!A:B,2,FALSE)</f>
        <v>1631. Limpieza viaria</v>
      </c>
      <c r="W3960" s="57" t="str">
        <f>MID(Tabla1[[#This Row],[Aplicación]],14,2)</f>
        <v>21</v>
      </c>
      <c r="X3960" s="57" t="str">
        <f>MID(Tabla1[[#This Row],[Aplicación]],14,6)</f>
        <v>214</v>
      </c>
    </row>
    <row r="3961" spans="1:24" x14ac:dyDescent="0.25">
      <c r="A3961" s="60">
        <v>220240031168</v>
      </c>
      <c r="B3961" s="43" t="s">
        <v>702</v>
      </c>
      <c r="C3961" s="61">
        <v>45490</v>
      </c>
      <c r="D3961" s="60">
        <v>22024000447</v>
      </c>
      <c r="E3961" s="43" t="s">
        <v>1366</v>
      </c>
      <c r="F3961" s="62">
        <v>499.09</v>
      </c>
      <c r="G3961" s="43" t="s">
        <v>1012</v>
      </c>
      <c r="H3961" s="43" t="s">
        <v>5259</v>
      </c>
      <c r="I3961" s="69">
        <v>300</v>
      </c>
      <c r="J3961" s="43" t="s">
        <v>393</v>
      </c>
      <c r="K3961" s="43" t="s">
        <v>393</v>
      </c>
      <c r="L3961" s="43" t="s">
        <v>413</v>
      </c>
      <c r="M3961" s="43" t="s">
        <v>395</v>
      </c>
      <c r="N3961" s="43" t="s">
        <v>396</v>
      </c>
      <c r="O3961" s="68" t="s">
        <v>325</v>
      </c>
      <c r="P3961" s="68" t="s">
        <v>4838</v>
      </c>
      <c r="Q3961" s="57" t="str">
        <f>MID(Tabla1[[#This Row],[Aplicación]],14,1)</f>
        <v>2</v>
      </c>
      <c r="R3961" s="35" t="s">
        <v>265</v>
      </c>
      <c r="S3961" s="57" t="str">
        <f>MID(Tabla1[[#This Row],[Aplicación]],6,2)</f>
        <v>11</v>
      </c>
      <c r="T3961" s="54" t="str">
        <f>VLOOKUP(Tabla1[[#This Row],[AREA]],Hoja1!A:B,2,FALSE)</f>
        <v>11. Salud pública y seguridad ciudadana</v>
      </c>
      <c r="U3961" s="57" t="str">
        <f>MID(Tabla1[[#This Row],[Aplicación]],9,4)</f>
        <v>1631</v>
      </c>
      <c r="V3961" s="54" t="str">
        <f>VLOOKUP(Tabla1[[#This Row],[PROGRAMA]],Hoja1!A:B,2,FALSE)</f>
        <v>1631. Limpieza viaria</v>
      </c>
      <c r="W3961" s="57" t="str">
        <f>MID(Tabla1[[#This Row],[Aplicación]],14,2)</f>
        <v>21</v>
      </c>
      <c r="X3961" s="57" t="str">
        <f>MID(Tabla1[[#This Row],[Aplicación]],14,6)</f>
        <v>214</v>
      </c>
    </row>
    <row r="3962" spans="1:24" x14ac:dyDescent="0.25">
      <c r="A3962" s="60">
        <v>220240030423</v>
      </c>
      <c r="B3962" s="43" t="s">
        <v>702</v>
      </c>
      <c r="C3962" s="61">
        <v>45485</v>
      </c>
      <c r="D3962" s="60">
        <v>22024000447</v>
      </c>
      <c r="E3962" s="43" t="s">
        <v>1366</v>
      </c>
      <c r="F3962" s="62">
        <v>133.9</v>
      </c>
      <c r="G3962" s="43" t="s">
        <v>764</v>
      </c>
      <c r="H3962" s="43" t="s">
        <v>5354</v>
      </c>
      <c r="I3962" s="69">
        <v>300</v>
      </c>
      <c r="J3962" s="43" t="s">
        <v>398</v>
      </c>
      <c r="K3962" s="43" t="s">
        <v>398</v>
      </c>
      <c r="L3962" s="43" t="s">
        <v>413</v>
      </c>
      <c r="M3962" s="43" t="s">
        <v>395</v>
      </c>
      <c r="N3962" s="43" t="s">
        <v>396</v>
      </c>
      <c r="O3962" s="68" t="s">
        <v>325</v>
      </c>
      <c r="P3962" s="68" t="s">
        <v>4838</v>
      </c>
      <c r="Q3962" s="57" t="str">
        <f>MID(Tabla1[[#This Row],[Aplicación]],14,1)</f>
        <v>2</v>
      </c>
      <c r="R3962" s="35" t="s">
        <v>265</v>
      </c>
      <c r="S3962" s="57" t="str">
        <f>MID(Tabla1[[#This Row],[Aplicación]],6,2)</f>
        <v>11</v>
      </c>
      <c r="T3962" s="54" t="str">
        <f>VLOOKUP(Tabla1[[#This Row],[AREA]],Hoja1!A:B,2,FALSE)</f>
        <v>11. Salud pública y seguridad ciudadana</v>
      </c>
      <c r="U3962" s="57" t="str">
        <f>MID(Tabla1[[#This Row],[Aplicación]],9,4)</f>
        <v>1631</v>
      </c>
      <c r="V3962" s="54" t="str">
        <f>VLOOKUP(Tabla1[[#This Row],[PROGRAMA]],Hoja1!A:B,2,FALSE)</f>
        <v>1631. Limpieza viaria</v>
      </c>
      <c r="W3962" s="57" t="str">
        <f>MID(Tabla1[[#This Row],[Aplicación]],14,2)</f>
        <v>21</v>
      </c>
      <c r="X3962" s="57" t="str">
        <f>MID(Tabla1[[#This Row],[Aplicación]],14,6)</f>
        <v>214</v>
      </c>
    </row>
    <row r="3963" spans="1:24" x14ac:dyDescent="0.25">
      <c r="A3963" s="60">
        <v>220240030406</v>
      </c>
      <c r="B3963" s="43" t="s">
        <v>702</v>
      </c>
      <c r="C3963" s="61">
        <v>45485</v>
      </c>
      <c r="D3963" s="60">
        <v>22024000464</v>
      </c>
      <c r="E3963" s="43" t="s">
        <v>1366</v>
      </c>
      <c r="F3963" s="62">
        <v>1092.7</v>
      </c>
      <c r="G3963" s="43" t="s">
        <v>5357</v>
      </c>
      <c r="H3963" s="43" t="s">
        <v>5358</v>
      </c>
      <c r="I3963" s="69">
        <v>300</v>
      </c>
      <c r="J3963" s="43" t="s">
        <v>398</v>
      </c>
      <c r="K3963" s="43" t="s">
        <v>398</v>
      </c>
      <c r="L3963" s="43" t="s">
        <v>399</v>
      </c>
      <c r="M3963" s="43" t="s">
        <v>395</v>
      </c>
      <c r="N3963" s="43" t="s">
        <v>396</v>
      </c>
      <c r="O3963" s="68" t="s">
        <v>325</v>
      </c>
      <c r="P3963" s="68" t="s">
        <v>4838</v>
      </c>
      <c r="Q3963" s="57" t="str">
        <f>MID(Tabla1[[#This Row],[Aplicación]],14,1)</f>
        <v>2</v>
      </c>
      <c r="R3963" s="35" t="s">
        <v>265</v>
      </c>
      <c r="S3963" s="57" t="str">
        <f>MID(Tabla1[[#This Row],[Aplicación]],6,2)</f>
        <v>11</v>
      </c>
      <c r="T3963" s="54" t="str">
        <f>VLOOKUP(Tabla1[[#This Row],[AREA]],Hoja1!A:B,2,FALSE)</f>
        <v>11. Salud pública y seguridad ciudadana</v>
      </c>
      <c r="U3963" s="57" t="str">
        <f>MID(Tabla1[[#This Row],[Aplicación]],9,4)</f>
        <v>1631</v>
      </c>
      <c r="V3963" s="54" t="str">
        <f>VLOOKUP(Tabla1[[#This Row],[PROGRAMA]],Hoja1!A:B,2,FALSE)</f>
        <v>1631. Limpieza viaria</v>
      </c>
      <c r="W3963" s="57" t="str">
        <f>MID(Tabla1[[#This Row],[Aplicación]],14,2)</f>
        <v>21</v>
      </c>
      <c r="X3963" s="57" t="str">
        <f>MID(Tabla1[[#This Row],[Aplicación]],14,6)</f>
        <v>214</v>
      </c>
    </row>
    <row r="3964" spans="1:24" x14ac:dyDescent="0.25">
      <c r="A3964" s="60">
        <v>220240030431</v>
      </c>
      <c r="B3964" s="43" t="s">
        <v>702</v>
      </c>
      <c r="C3964" s="61">
        <v>45485</v>
      </c>
      <c r="D3964" s="60">
        <v>22024000447</v>
      </c>
      <c r="E3964" s="43" t="s">
        <v>1366</v>
      </c>
      <c r="F3964" s="62">
        <v>263.51</v>
      </c>
      <c r="G3964" s="43" t="s">
        <v>53</v>
      </c>
      <c r="H3964" s="43" t="s">
        <v>5371</v>
      </c>
      <c r="I3964" s="69">
        <v>300</v>
      </c>
      <c r="J3964" s="43" t="s">
        <v>398</v>
      </c>
      <c r="K3964" s="43" t="s">
        <v>398</v>
      </c>
      <c r="L3964" s="43" t="s">
        <v>413</v>
      </c>
      <c r="M3964" s="43" t="s">
        <v>395</v>
      </c>
      <c r="N3964" s="43" t="s">
        <v>396</v>
      </c>
      <c r="O3964" s="68" t="s">
        <v>325</v>
      </c>
      <c r="P3964" s="68" t="s">
        <v>4838</v>
      </c>
      <c r="Q3964" s="57" t="str">
        <f>MID(Tabla1[[#This Row],[Aplicación]],14,1)</f>
        <v>2</v>
      </c>
      <c r="R3964" s="35" t="s">
        <v>265</v>
      </c>
      <c r="S3964" s="57" t="str">
        <f>MID(Tabla1[[#This Row],[Aplicación]],6,2)</f>
        <v>11</v>
      </c>
      <c r="T3964" s="54" t="str">
        <f>VLOOKUP(Tabla1[[#This Row],[AREA]],Hoja1!A:B,2,FALSE)</f>
        <v>11. Salud pública y seguridad ciudadana</v>
      </c>
      <c r="U3964" s="57" t="str">
        <f>MID(Tabla1[[#This Row],[Aplicación]],9,4)</f>
        <v>1631</v>
      </c>
      <c r="V3964" s="54" t="str">
        <f>VLOOKUP(Tabla1[[#This Row],[PROGRAMA]],Hoja1!A:B,2,FALSE)</f>
        <v>1631. Limpieza viaria</v>
      </c>
      <c r="W3964" s="57" t="str">
        <f>MID(Tabla1[[#This Row],[Aplicación]],14,2)</f>
        <v>21</v>
      </c>
      <c r="X3964" s="57" t="str">
        <f>MID(Tabla1[[#This Row],[Aplicación]],14,6)</f>
        <v>214</v>
      </c>
    </row>
    <row r="3965" spans="1:24" x14ac:dyDescent="0.25">
      <c r="A3965" s="60">
        <v>220240030452</v>
      </c>
      <c r="B3965" s="43" t="s">
        <v>702</v>
      </c>
      <c r="C3965" s="61">
        <v>45485</v>
      </c>
      <c r="D3965" s="60">
        <v>22024000447</v>
      </c>
      <c r="E3965" s="43" t="s">
        <v>1366</v>
      </c>
      <c r="F3965" s="62">
        <v>72.599999999999994</v>
      </c>
      <c r="G3965" s="43" t="s">
        <v>1010</v>
      </c>
      <c r="H3965" s="43" t="s">
        <v>5373</v>
      </c>
      <c r="I3965" s="69">
        <v>300</v>
      </c>
      <c r="J3965" s="43" t="s">
        <v>398</v>
      </c>
      <c r="K3965" s="43" t="s">
        <v>398</v>
      </c>
      <c r="L3965" s="43" t="s">
        <v>413</v>
      </c>
      <c r="M3965" s="43" t="s">
        <v>395</v>
      </c>
      <c r="N3965" s="43" t="s">
        <v>396</v>
      </c>
      <c r="O3965" s="68" t="s">
        <v>325</v>
      </c>
      <c r="P3965" s="68" t="s">
        <v>4838</v>
      </c>
      <c r="Q3965" s="57" t="str">
        <f>MID(Tabla1[[#This Row],[Aplicación]],14,1)</f>
        <v>2</v>
      </c>
      <c r="R3965" s="35" t="s">
        <v>265</v>
      </c>
      <c r="S3965" s="57" t="str">
        <f>MID(Tabla1[[#This Row],[Aplicación]],6,2)</f>
        <v>11</v>
      </c>
      <c r="T3965" s="54" t="str">
        <f>VLOOKUP(Tabla1[[#This Row],[AREA]],Hoja1!A:B,2,FALSE)</f>
        <v>11. Salud pública y seguridad ciudadana</v>
      </c>
      <c r="U3965" s="57" t="str">
        <f>MID(Tabla1[[#This Row],[Aplicación]],9,4)</f>
        <v>1631</v>
      </c>
      <c r="V3965" s="54" t="str">
        <f>VLOOKUP(Tabla1[[#This Row],[PROGRAMA]],Hoja1!A:B,2,FALSE)</f>
        <v>1631. Limpieza viaria</v>
      </c>
      <c r="W3965" s="57" t="str">
        <f>MID(Tabla1[[#This Row],[Aplicación]],14,2)</f>
        <v>21</v>
      </c>
      <c r="X3965" s="57" t="str">
        <f>MID(Tabla1[[#This Row],[Aplicación]],14,6)</f>
        <v>214</v>
      </c>
    </row>
    <row r="3966" spans="1:24" x14ac:dyDescent="0.25">
      <c r="A3966" s="60">
        <v>220240030462</v>
      </c>
      <c r="B3966" s="43" t="s">
        <v>702</v>
      </c>
      <c r="C3966" s="61">
        <v>45485</v>
      </c>
      <c r="D3966" s="60">
        <v>22024000447</v>
      </c>
      <c r="E3966" s="43" t="s">
        <v>1366</v>
      </c>
      <c r="F3966" s="62">
        <v>1342.42</v>
      </c>
      <c r="G3966" s="43" t="s">
        <v>1012</v>
      </c>
      <c r="H3966" s="43" t="s">
        <v>5377</v>
      </c>
      <c r="I3966" s="69">
        <v>300</v>
      </c>
      <c r="J3966" s="43" t="s">
        <v>393</v>
      </c>
      <c r="K3966" s="43" t="s">
        <v>393</v>
      </c>
      <c r="L3966" s="43" t="s">
        <v>413</v>
      </c>
      <c r="M3966" s="43" t="s">
        <v>395</v>
      </c>
      <c r="N3966" s="43" t="s">
        <v>396</v>
      </c>
      <c r="O3966" s="68" t="s">
        <v>325</v>
      </c>
      <c r="P3966" s="68" t="s">
        <v>4838</v>
      </c>
      <c r="Q3966" s="57" t="str">
        <f>MID(Tabla1[[#This Row],[Aplicación]],14,1)</f>
        <v>2</v>
      </c>
      <c r="R3966" s="35" t="s">
        <v>265</v>
      </c>
      <c r="S3966" s="57" t="str">
        <f>MID(Tabla1[[#This Row],[Aplicación]],6,2)</f>
        <v>11</v>
      </c>
      <c r="T3966" s="54" t="str">
        <f>VLOOKUP(Tabla1[[#This Row],[AREA]],Hoja1!A:B,2,FALSE)</f>
        <v>11. Salud pública y seguridad ciudadana</v>
      </c>
      <c r="U3966" s="57" t="str">
        <f>MID(Tabla1[[#This Row],[Aplicación]],9,4)</f>
        <v>1631</v>
      </c>
      <c r="V3966" s="54" t="str">
        <f>VLOOKUP(Tabla1[[#This Row],[PROGRAMA]],Hoja1!A:B,2,FALSE)</f>
        <v>1631. Limpieza viaria</v>
      </c>
      <c r="W3966" s="57" t="str">
        <f>MID(Tabla1[[#This Row],[Aplicación]],14,2)</f>
        <v>21</v>
      </c>
      <c r="X3966" s="57" t="str">
        <f>MID(Tabla1[[#This Row],[Aplicación]],14,6)</f>
        <v>214</v>
      </c>
    </row>
    <row r="3967" spans="1:24" x14ac:dyDescent="0.25">
      <c r="A3967" s="60">
        <v>220240029206</v>
      </c>
      <c r="B3967" s="43" t="s">
        <v>702</v>
      </c>
      <c r="C3967" s="61">
        <v>45476</v>
      </c>
      <c r="D3967" s="60">
        <v>22024000464</v>
      </c>
      <c r="E3967" s="43" t="s">
        <v>1366</v>
      </c>
      <c r="F3967" s="62">
        <v>1092.7</v>
      </c>
      <c r="G3967" s="43" t="s">
        <v>5357</v>
      </c>
      <c r="H3967" s="43" t="s">
        <v>5469</v>
      </c>
      <c r="I3967" s="69">
        <v>300</v>
      </c>
      <c r="J3967" s="43" t="s">
        <v>398</v>
      </c>
      <c r="K3967" s="43" t="s">
        <v>398</v>
      </c>
      <c r="L3967" s="43" t="s">
        <v>399</v>
      </c>
      <c r="M3967" s="43" t="s">
        <v>395</v>
      </c>
      <c r="N3967" s="43" t="s">
        <v>396</v>
      </c>
      <c r="O3967" s="68" t="s">
        <v>325</v>
      </c>
      <c r="P3967" s="68" t="s">
        <v>4838</v>
      </c>
      <c r="Q3967" s="57" t="str">
        <f>MID(Tabla1[[#This Row],[Aplicación]],14,1)</f>
        <v>2</v>
      </c>
      <c r="R3967" s="35" t="s">
        <v>265</v>
      </c>
      <c r="S3967" s="57" t="str">
        <f>MID(Tabla1[[#This Row],[Aplicación]],6,2)</f>
        <v>11</v>
      </c>
      <c r="T3967" s="54" t="str">
        <f>VLOOKUP(Tabla1[[#This Row],[AREA]],Hoja1!A:B,2,FALSE)</f>
        <v>11. Salud pública y seguridad ciudadana</v>
      </c>
      <c r="U3967" s="57" t="str">
        <f>MID(Tabla1[[#This Row],[Aplicación]],9,4)</f>
        <v>1631</v>
      </c>
      <c r="V3967" s="54" t="str">
        <f>VLOOKUP(Tabla1[[#This Row],[PROGRAMA]],Hoja1!A:B,2,FALSE)</f>
        <v>1631. Limpieza viaria</v>
      </c>
      <c r="W3967" s="57" t="str">
        <f>MID(Tabla1[[#This Row],[Aplicación]],14,2)</f>
        <v>21</v>
      </c>
      <c r="X3967" s="57" t="str">
        <f>MID(Tabla1[[#This Row],[Aplicación]],14,6)</f>
        <v>214</v>
      </c>
    </row>
    <row r="3968" spans="1:24" x14ac:dyDescent="0.25">
      <c r="A3968" s="60">
        <v>220240029208</v>
      </c>
      <c r="B3968" s="43" t="s">
        <v>702</v>
      </c>
      <c r="C3968" s="61">
        <v>45476</v>
      </c>
      <c r="D3968" s="60">
        <v>22024000464</v>
      </c>
      <c r="E3968" s="43" t="s">
        <v>1366</v>
      </c>
      <c r="F3968" s="62">
        <v>1092.7</v>
      </c>
      <c r="G3968" s="43" t="s">
        <v>5357</v>
      </c>
      <c r="H3968" s="43" t="s">
        <v>5470</v>
      </c>
      <c r="I3968" s="69">
        <v>300</v>
      </c>
      <c r="J3968" s="43" t="s">
        <v>398</v>
      </c>
      <c r="K3968" s="43" t="s">
        <v>398</v>
      </c>
      <c r="L3968" s="43" t="s">
        <v>399</v>
      </c>
      <c r="M3968" s="43" t="s">
        <v>395</v>
      </c>
      <c r="N3968" s="43" t="s">
        <v>396</v>
      </c>
      <c r="O3968" s="68" t="s">
        <v>325</v>
      </c>
      <c r="P3968" s="68" t="s">
        <v>4838</v>
      </c>
      <c r="Q3968" s="57" t="str">
        <f>MID(Tabla1[[#This Row],[Aplicación]],14,1)</f>
        <v>2</v>
      </c>
      <c r="R3968" s="35" t="s">
        <v>265</v>
      </c>
      <c r="S3968" s="57" t="str">
        <f>MID(Tabla1[[#This Row],[Aplicación]],6,2)</f>
        <v>11</v>
      </c>
      <c r="T3968" s="54" t="str">
        <f>VLOOKUP(Tabla1[[#This Row],[AREA]],Hoja1!A:B,2,FALSE)</f>
        <v>11. Salud pública y seguridad ciudadana</v>
      </c>
      <c r="U3968" s="57" t="str">
        <f>MID(Tabla1[[#This Row],[Aplicación]],9,4)</f>
        <v>1631</v>
      </c>
      <c r="V3968" s="54" t="str">
        <f>VLOOKUP(Tabla1[[#This Row],[PROGRAMA]],Hoja1!A:B,2,FALSE)</f>
        <v>1631. Limpieza viaria</v>
      </c>
      <c r="W3968" s="57" t="str">
        <f>MID(Tabla1[[#This Row],[Aplicación]],14,2)</f>
        <v>21</v>
      </c>
      <c r="X3968" s="57" t="str">
        <f>MID(Tabla1[[#This Row],[Aplicación]],14,6)</f>
        <v>214</v>
      </c>
    </row>
    <row r="3969" spans="1:24" x14ac:dyDescent="0.25">
      <c r="A3969" s="60">
        <v>220240029210</v>
      </c>
      <c r="B3969" s="43" t="s">
        <v>702</v>
      </c>
      <c r="C3969" s="61">
        <v>45476</v>
      </c>
      <c r="D3969" s="60">
        <v>22024000464</v>
      </c>
      <c r="E3969" s="43" t="s">
        <v>1366</v>
      </c>
      <c r="F3969" s="62">
        <v>1092.7</v>
      </c>
      <c r="G3969" s="43" t="s">
        <v>5357</v>
      </c>
      <c r="H3969" s="43" t="s">
        <v>5471</v>
      </c>
      <c r="I3969" s="69">
        <v>300</v>
      </c>
      <c r="J3969" s="43" t="s">
        <v>398</v>
      </c>
      <c r="K3969" s="43" t="s">
        <v>398</v>
      </c>
      <c r="L3969" s="43" t="s">
        <v>399</v>
      </c>
      <c r="M3969" s="43" t="s">
        <v>395</v>
      </c>
      <c r="N3969" s="43" t="s">
        <v>396</v>
      </c>
      <c r="O3969" s="68" t="s">
        <v>325</v>
      </c>
      <c r="P3969" s="68" t="s">
        <v>4838</v>
      </c>
      <c r="Q3969" s="57" t="str">
        <f>MID(Tabla1[[#This Row],[Aplicación]],14,1)</f>
        <v>2</v>
      </c>
      <c r="R3969" s="35" t="s">
        <v>265</v>
      </c>
      <c r="S3969" s="57" t="str">
        <f>MID(Tabla1[[#This Row],[Aplicación]],6,2)</f>
        <v>11</v>
      </c>
      <c r="T3969" s="54" t="str">
        <f>VLOOKUP(Tabla1[[#This Row],[AREA]],Hoja1!A:B,2,FALSE)</f>
        <v>11. Salud pública y seguridad ciudadana</v>
      </c>
      <c r="U3969" s="57" t="str">
        <f>MID(Tabla1[[#This Row],[Aplicación]],9,4)</f>
        <v>1631</v>
      </c>
      <c r="V3969" s="54" t="str">
        <f>VLOOKUP(Tabla1[[#This Row],[PROGRAMA]],Hoja1!A:B,2,FALSE)</f>
        <v>1631. Limpieza viaria</v>
      </c>
      <c r="W3969" s="57" t="str">
        <f>MID(Tabla1[[#This Row],[Aplicación]],14,2)</f>
        <v>21</v>
      </c>
      <c r="X3969" s="57" t="str">
        <f>MID(Tabla1[[#This Row],[Aplicación]],14,6)</f>
        <v>214</v>
      </c>
    </row>
    <row r="3970" spans="1:24" x14ac:dyDescent="0.25">
      <c r="A3970" s="60">
        <v>220240029202</v>
      </c>
      <c r="B3970" s="43" t="s">
        <v>702</v>
      </c>
      <c r="C3970" s="61">
        <v>45476</v>
      </c>
      <c r="D3970" s="60">
        <v>22024000447</v>
      </c>
      <c r="E3970" s="43" t="s">
        <v>1366</v>
      </c>
      <c r="F3970" s="62">
        <v>2448.09</v>
      </c>
      <c r="G3970" s="43" t="s">
        <v>812</v>
      </c>
      <c r="H3970" s="43" t="s">
        <v>5501</v>
      </c>
      <c r="I3970" s="69">
        <v>300</v>
      </c>
      <c r="J3970" s="43" t="s">
        <v>398</v>
      </c>
      <c r="K3970" s="43" t="s">
        <v>398</v>
      </c>
      <c r="L3970" s="43" t="s">
        <v>413</v>
      </c>
      <c r="M3970" s="43" t="s">
        <v>395</v>
      </c>
      <c r="N3970" s="43" t="s">
        <v>396</v>
      </c>
      <c r="O3970" s="68" t="s">
        <v>325</v>
      </c>
      <c r="P3970" s="68" t="s">
        <v>4838</v>
      </c>
      <c r="Q3970" s="57" t="str">
        <f>MID(Tabla1[[#This Row],[Aplicación]],14,1)</f>
        <v>2</v>
      </c>
      <c r="R3970" s="35" t="s">
        <v>265</v>
      </c>
      <c r="S3970" s="57" t="str">
        <f>MID(Tabla1[[#This Row],[Aplicación]],6,2)</f>
        <v>11</v>
      </c>
      <c r="T3970" s="54" t="str">
        <f>VLOOKUP(Tabla1[[#This Row],[AREA]],Hoja1!A:B,2,FALSE)</f>
        <v>11. Salud pública y seguridad ciudadana</v>
      </c>
      <c r="U3970" s="57" t="str">
        <f>MID(Tabla1[[#This Row],[Aplicación]],9,4)</f>
        <v>1631</v>
      </c>
      <c r="V3970" s="54" t="str">
        <f>VLOOKUP(Tabla1[[#This Row],[PROGRAMA]],Hoja1!A:B,2,FALSE)</f>
        <v>1631. Limpieza viaria</v>
      </c>
      <c r="W3970" s="57" t="str">
        <f>MID(Tabla1[[#This Row],[Aplicación]],14,2)</f>
        <v>21</v>
      </c>
      <c r="X3970" s="57" t="str">
        <f>MID(Tabla1[[#This Row],[Aplicación]],14,6)</f>
        <v>214</v>
      </c>
    </row>
    <row r="3971" spans="1:24" x14ac:dyDescent="0.25">
      <c r="A3971" s="60">
        <v>220240029181</v>
      </c>
      <c r="B3971" s="43" t="s">
        <v>702</v>
      </c>
      <c r="C3971" s="61">
        <v>45476</v>
      </c>
      <c r="D3971" s="60">
        <v>22024000464</v>
      </c>
      <c r="E3971" s="43" t="s">
        <v>1366</v>
      </c>
      <c r="F3971" s="62">
        <v>34</v>
      </c>
      <c r="G3971" s="43" t="s">
        <v>836</v>
      </c>
      <c r="H3971" s="43" t="s">
        <v>5526</v>
      </c>
      <c r="I3971" s="69">
        <v>300</v>
      </c>
      <c r="J3971" s="43" t="s">
        <v>592</v>
      </c>
      <c r="K3971" s="43" t="s">
        <v>398</v>
      </c>
      <c r="L3971" s="43" t="s">
        <v>399</v>
      </c>
      <c r="M3971" s="43" t="s">
        <v>395</v>
      </c>
      <c r="N3971" s="43" t="s">
        <v>396</v>
      </c>
      <c r="O3971" s="68" t="s">
        <v>325</v>
      </c>
      <c r="P3971" s="68" t="s">
        <v>4838</v>
      </c>
      <c r="Q3971" s="57" t="str">
        <f>MID(Tabla1[[#This Row],[Aplicación]],14,1)</f>
        <v>2</v>
      </c>
      <c r="R3971" s="35" t="s">
        <v>265</v>
      </c>
      <c r="S3971" s="57" t="str">
        <f>MID(Tabla1[[#This Row],[Aplicación]],6,2)</f>
        <v>11</v>
      </c>
      <c r="T3971" s="54" t="str">
        <f>VLOOKUP(Tabla1[[#This Row],[AREA]],Hoja1!A:B,2,FALSE)</f>
        <v>11. Salud pública y seguridad ciudadana</v>
      </c>
      <c r="U3971" s="57" t="str">
        <f>MID(Tabla1[[#This Row],[Aplicación]],9,4)</f>
        <v>1631</v>
      </c>
      <c r="V3971" s="54" t="str">
        <f>VLOOKUP(Tabla1[[#This Row],[PROGRAMA]],Hoja1!A:B,2,FALSE)</f>
        <v>1631. Limpieza viaria</v>
      </c>
      <c r="W3971" s="57" t="str">
        <f>MID(Tabla1[[#This Row],[Aplicación]],14,2)</f>
        <v>21</v>
      </c>
      <c r="X3971" s="57" t="str">
        <f>MID(Tabla1[[#This Row],[Aplicación]],14,6)</f>
        <v>214</v>
      </c>
    </row>
    <row r="3972" spans="1:24" x14ac:dyDescent="0.25">
      <c r="A3972" s="60">
        <v>220240038419</v>
      </c>
      <c r="B3972" s="43" t="s">
        <v>702</v>
      </c>
      <c r="C3972" s="61">
        <v>45523</v>
      </c>
      <c r="D3972" s="60">
        <v>22024000464</v>
      </c>
      <c r="E3972" s="43" t="s">
        <v>1366</v>
      </c>
      <c r="F3972" s="62">
        <v>146.13</v>
      </c>
      <c r="G3972" s="43" t="s">
        <v>766</v>
      </c>
      <c r="H3972" s="43" t="s">
        <v>5642</v>
      </c>
      <c r="I3972" s="69">
        <v>300</v>
      </c>
      <c r="J3972" s="43" t="s">
        <v>398</v>
      </c>
      <c r="K3972" s="43" t="s">
        <v>398</v>
      </c>
      <c r="L3972" s="43" t="s">
        <v>399</v>
      </c>
      <c r="M3972" s="43" t="s">
        <v>395</v>
      </c>
      <c r="N3972" s="43" t="s">
        <v>396</v>
      </c>
      <c r="O3972" s="68" t="s">
        <v>325</v>
      </c>
      <c r="P3972" s="68" t="s">
        <v>4838</v>
      </c>
      <c r="Q3972" s="57" t="str">
        <f>MID(Tabla1[[#This Row],[Aplicación]],14,1)</f>
        <v>2</v>
      </c>
      <c r="R3972" s="35" t="s">
        <v>265</v>
      </c>
      <c r="S3972" s="57" t="str">
        <f>MID(Tabla1[[#This Row],[Aplicación]],6,2)</f>
        <v>11</v>
      </c>
      <c r="T3972" s="54" t="str">
        <f>VLOOKUP(Tabla1[[#This Row],[AREA]],Hoja1!A:B,2,FALSE)</f>
        <v>11. Salud pública y seguridad ciudadana</v>
      </c>
      <c r="U3972" s="57" t="str">
        <f>MID(Tabla1[[#This Row],[Aplicación]],9,4)</f>
        <v>1631</v>
      </c>
      <c r="V3972" s="54" t="str">
        <f>VLOOKUP(Tabla1[[#This Row],[PROGRAMA]],Hoja1!A:B,2,FALSE)</f>
        <v>1631. Limpieza viaria</v>
      </c>
      <c r="W3972" s="57" t="str">
        <f>MID(Tabla1[[#This Row],[Aplicación]],14,2)</f>
        <v>21</v>
      </c>
      <c r="X3972" s="57" t="str">
        <f>MID(Tabla1[[#This Row],[Aplicación]],14,6)</f>
        <v>214</v>
      </c>
    </row>
    <row r="3973" spans="1:24" x14ac:dyDescent="0.25">
      <c r="A3973" s="60">
        <v>220240042151</v>
      </c>
      <c r="B3973" s="43" t="s">
        <v>702</v>
      </c>
      <c r="C3973" s="61">
        <v>45541</v>
      </c>
      <c r="D3973" s="60">
        <v>22024000447</v>
      </c>
      <c r="E3973" s="43" t="s">
        <v>1366</v>
      </c>
      <c r="F3973" s="62">
        <v>1110.78</v>
      </c>
      <c r="G3973" s="43" t="s">
        <v>82</v>
      </c>
      <c r="H3973" s="43" t="s">
        <v>5746</v>
      </c>
      <c r="I3973" s="69">
        <v>300</v>
      </c>
      <c r="J3973" s="43" t="s">
        <v>398</v>
      </c>
      <c r="K3973" s="43" t="s">
        <v>398</v>
      </c>
      <c r="L3973" s="43" t="s">
        <v>413</v>
      </c>
      <c r="M3973" s="43" t="s">
        <v>395</v>
      </c>
      <c r="N3973" s="43" t="s">
        <v>396</v>
      </c>
      <c r="O3973" s="68" t="s">
        <v>325</v>
      </c>
      <c r="P3973" s="68" t="s">
        <v>4838</v>
      </c>
      <c r="Q3973" s="57" t="str">
        <f>MID(Tabla1[[#This Row],[Aplicación]],14,1)</f>
        <v>2</v>
      </c>
      <c r="R3973" s="35" t="s">
        <v>265</v>
      </c>
      <c r="S3973" s="57" t="str">
        <f>MID(Tabla1[[#This Row],[Aplicación]],6,2)</f>
        <v>11</v>
      </c>
      <c r="T3973" s="54" t="str">
        <f>VLOOKUP(Tabla1[[#This Row],[AREA]],Hoja1!A:B,2,FALSE)</f>
        <v>11. Salud pública y seguridad ciudadana</v>
      </c>
      <c r="U3973" s="57" t="str">
        <f>MID(Tabla1[[#This Row],[Aplicación]],9,4)</f>
        <v>1631</v>
      </c>
      <c r="V3973" s="54" t="str">
        <f>VLOOKUP(Tabla1[[#This Row],[PROGRAMA]],Hoja1!A:B,2,FALSE)</f>
        <v>1631. Limpieza viaria</v>
      </c>
      <c r="W3973" s="57" t="str">
        <f>MID(Tabla1[[#This Row],[Aplicación]],14,2)</f>
        <v>21</v>
      </c>
      <c r="X3973" s="57" t="str">
        <f>MID(Tabla1[[#This Row],[Aplicación]],14,6)</f>
        <v>214</v>
      </c>
    </row>
    <row r="3974" spans="1:24" x14ac:dyDescent="0.25">
      <c r="A3974" s="60">
        <v>220240042115</v>
      </c>
      <c r="B3974" s="43" t="s">
        <v>702</v>
      </c>
      <c r="C3974" s="61">
        <v>45541</v>
      </c>
      <c r="D3974" s="60">
        <v>22024000464</v>
      </c>
      <c r="E3974" s="43" t="s">
        <v>1366</v>
      </c>
      <c r="F3974" s="62">
        <v>2381.1999999999998</v>
      </c>
      <c r="G3974" s="43" t="s">
        <v>801</v>
      </c>
      <c r="H3974" s="43" t="s">
        <v>5819</v>
      </c>
      <c r="I3974" s="69">
        <v>300</v>
      </c>
      <c r="J3974" s="43" t="s">
        <v>398</v>
      </c>
      <c r="K3974" s="43" t="s">
        <v>398</v>
      </c>
      <c r="L3974" s="43" t="s">
        <v>399</v>
      </c>
      <c r="M3974" s="43" t="s">
        <v>395</v>
      </c>
      <c r="N3974" s="43" t="s">
        <v>396</v>
      </c>
      <c r="O3974" s="68" t="s">
        <v>325</v>
      </c>
      <c r="P3974" s="68" t="s">
        <v>4838</v>
      </c>
      <c r="Q3974" s="57" t="str">
        <f>MID(Tabla1[[#This Row],[Aplicación]],14,1)</f>
        <v>2</v>
      </c>
      <c r="R3974" s="35" t="s">
        <v>265</v>
      </c>
      <c r="S3974" s="57" t="str">
        <f>MID(Tabla1[[#This Row],[Aplicación]],6,2)</f>
        <v>11</v>
      </c>
      <c r="T3974" s="54" t="str">
        <f>VLOOKUP(Tabla1[[#This Row],[AREA]],Hoja1!A:B,2,FALSE)</f>
        <v>11. Salud pública y seguridad ciudadana</v>
      </c>
      <c r="U3974" s="57" t="str">
        <f>MID(Tabla1[[#This Row],[Aplicación]],9,4)</f>
        <v>1631</v>
      </c>
      <c r="V3974" s="54" t="str">
        <f>VLOOKUP(Tabla1[[#This Row],[PROGRAMA]],Hoja1!A:B,2,FALSE)</f>
        <v>1631. Limpieza viaria</v>
      </c>
      <c r="W3974" s="57" t="str">
        <f>MID(Tabla1[[#This Row],[Aplicación]],14,2)</f>
        <v>21</v>
      </c>
      <c r="X3974" s="57" t="str">
        <f>MID(Tabla1[[#This Row],[Aplicación]],14,6)</f>
        <v>214</v>
      </c>
    </row>
    <row r="3975" spans="1:24" x14ac:dyDescent="0.25">
      <c r="A3975" s="60">
        <v>220240042117</v>
      </c>
      <c r="B3975" s="43" t="s">
        <v>702</v>
      </c>
      <c r="C3975" s="61">
        <v>45541</v>
      </c>
      <c r="D3975" s="60">
        <v>22024000464</v>
      </c>
      <c r="E3975" s="43" t="s">
        <v>1366</v>
      </c>
      <c r="F3975" s="62">
        <v>948.98</v>
      </c>
      <c r="G3975" s="43" t="s">
        <v>801</v>
      </c>
      <c r="H3975" s="43" t="s">
        <v>5820</v>
      </c>
      <c r="I3975" s="69">
        <v>300</v>
      </c>
      <c r="J3975" s="43" t="s">
        <v>398</v>
      </c>
      <c r="K3975" s="43" t="s">
        <v>398</v>
      </c>
      <c r="L3975" s="43" t="s">
        <v>399</v>
      </c>
      <c r="M3975" s="43" t="s">
        <v>395</v>
      </c>
      <c r="N3975" s="43" t="s">
        <v>396</v>
      </c>
      <c r="O3975" s="68" t="s">
        <v>325</v>
      </c>
      <c r="P3975" s="68" t="s">
        <v>4838</v>
      </c>
      <c r="Q3975" s="57" t="str">
        <f>MID(Tabla1[[#This Row],[Aplicación]],14,1)</f>
        <v>2</v>
      </c>
      <c r="R3975" s="35" t="s">
        <v>265</v>
      </c>
      <c r="S3975" s="57" t="str">
        <f>MID(Tabla1[[#This Row],[Aplicación]],6,2)</f>
        <v>11</v>
      </c>
      <c r="T3975" s="54" t="str">
        <f>VLOOKUP(Tabla1[[#This Row],[AREA]],Hoja1!A:B,2,FALSE)</f>
        <v>11. Salud pública y seguridad ciudadana</v>
      </c>
      <c r="U3975" s="57" t="str">
        <f>MID(Tabla1[[#This Row],[Aplicación]],9,4)</f>
        <v>1631</v>
      </c>
      <c r="V3975" s="54" t="str">
        <f>VLOOKUP(Tabla1[[#This Row],[PROGRAMA]],Hoja1!A:B,2,FALSE)</f>
        <v>1631. Limpieza viaria</v>
      </c>
      <c r="W3975" s="57" t="str">
        <f>MID(Tabla1[[#This Row],[Aplicación]],14,2)</f>
        <v>21</v>
      </c>
      <c r="X3975" s="57" t="str">
        <f>MID(Tabla1[[#This Row],[Aplicación]],14,6)</f>
        <v>214</v>
      </c>
    </row>
    <row r="3976" spans="1:24" x14ac:dyDescent="0.25">
      <c r="A3976" s="60">
        <v>220240042124</v>
      </c>
      <c r="B3976" s="43" t="s">
        <v>702</v>
      </c>
      <c r="C3976" s="61">
        <v>45541</v>
      </c>
      <c r="D3976" s="60">
        <v>22024000447</v>
      </c>
      <c r="E3976" s="43" t="s">
        <v>1366</v>
      </c>
      <c r="F3976" s="62">
        <v>578.97</v>
      </c>
      <c r="G3976" s="43" t="s">
        <v>804</v>
      </c>
      <c r="H3976" s="43" t="s">
        <v>5862</v>
      </c>
      <c r="I3976" s="69">
        <v>300</v>
      </c>
      <c r="J3976" s="43" t="s">
        <v>398</v>
      </c>
      <c r="K3976" s="43" t="s">
        <v>398</v>
      </c>
      <c r="L3976" s="43" t="s">
        <v>413</v>
      </c>
      <c r="M3976" s="43" t="s">
        <v>395</v>
      </c>
      <c r="N3976" s="43" t="s">
        <v>396</v>
      </c>
      <c r="O3976" s="68" t="s">
        <v>325</v>
      </c>
      <c r="P3976" s="68" t="s">
        <v>4838</v>
      </c>
      <c r="Q3976" s="57" t="str">
        <f>MID(Tabla1[[#This Row],[Aplicación]],14,1)</f>
        <v>2</v>
      </c>
      <c r="R3976" s="35" t="s">
        <v>265</v>
      </c>
      <c r="S3976" s="57" t="str">
        <f>MID(Tabla1[[#This Row],[Aplicación]],6,2)</f>
        <v>11</v>
      </c>
      <c r="T3976" s="54" t="str">
        <f>VLOOKUP(Tabla1[[#This Row],[AREA]],Hoja1!A:B,2,FALSE)</f>
        <v>11. Salud pública y seguridad ciudadana</v>
      </c>
      <c r="U3976" s="57" t="str">
        <f>MID(Tabla1[[#This Row],[Aplicación]],9,4)</f>
        <v>1631</v>
      </c>
      <c r="V3976" s="54" t="str">
        <f>VLOOKUP(Tabla1[[#This Row],[PROGRAMA]],Hoja1!A:B,2,FALSE)</f>
        <v>1631. Limpieza viaria</v>
      </c>
      <c r="W3976" s="57" t="str">
        <f>MID(Tabla1[[#This Row],[Aplicación]],14,2)</f>
        <v>21</v>
      </c>
      <c r="X3976" s="57" t="str">
        <f>MID(Tabla1[[#This Row],[Aplicación]],14,6)</f>
        <v>214</v>
      </c>
    </row>
    <row r="3977" spans="1:24" x14ac:dyDescent="0.25">
      <c r="A3977" s="60">
        <v>220240042119</v>
      </c>
      <c r="B3977" s="43" t="s">
        <v>702</v>
      </c>
      <c r="C3977" s="61">
        <v>45541</v>
      </c>
      <c r="D3977" s="60">
        <v>22024000447</v>
      </c>
      <c r="E3977" s="43" t="s">
        <v>1366</v>
      </c>
      <c r="F3977" s="62">
        <v>3164.29</v>
      </c>
      <c r="G3977" s="43" t="s">
        <v>812</v>
      </c>
      <c r="H3977" s="43" t="s">
        <v>5871</v>
      </c>
      <c r="I3977" s="69">
        <v>300</v>
      </c>
      <c r="J3977" s="43" t="s">
        <v>398</v>
      </c>
      <c r="K3977" s="43" t="s">
        <v>398</v>
      </c>
      <c r="L3977" s="43" t="s">
        <v>413</v>
      </c>
      <c r="M3977" s="43" t="s">
        <v>395</v>
      </c>
      <c r="N3977" s="43" t="s">
        <v>396</v>
      </c>
      <c r="O3977" s="68" t="s">
        <v>325</v>
      </c>
      <c r="P3977" s="68" t="s">
        <v>4838</v>
      </c>
      <c r="Q3977" s="57" t="str">
        <f>MID(Tabla1[[#This Row],[Aplicación]],14,1)</f>
        <v>2</v>
      </c>
      <c r="R3977" s="35" t="s">
        <v>265</v>
      </c>
      <c r="S3977" s="57" t="str">
        <f>MID(Tabla1[[#This Row],[Aplicación]],6,2)</f>
        <v>11</v>
      </c>
      <c r="T3977" s="54" t="str">
        <f>VLOOKUP(Tabla1[[#This Row],[AREA]],Hoja1!A:B,2,FALSE)</f>
        <v>11. Salud pública y seguridad ciudadana</v>
      </c>
      <c r="U3977" s="57" t="str">
        <f>MID(Tabla1[[#This Row],[Aplicación]],9,4)</f>
        <v>1631</v>
      </c>
      <c r="V3977" s="54" t="str">
        <f>VLOOKUP(Tabla1[[#This Row],[PROGRAMA]],Hoja1!A:B,2,FALSE)</f>
        <v>1631. Limpieza viaria</v>
      </c>
      <c r="W3977" s="57" t="str">
        <f>MID(Tabla1[[#This Row],[Aplicación]],14,2)</f>
        <v>21</v>
      </c>
      <c r="X3977" s="57" t="str">
        <f>MID(Tabla1[[#This Row],[Aplicación]],14,6)</f>
        <v>214</v>
      </c>
    </row>
    <row r="3978" spans="1:24" x14ac:dyDescent="0.25">
      <c r="A3978" s="60">
        <v>220239000843</v>
      </c>
      <c r="B3978" s="43" t="s">
        <v>390</v>
      </c>
      <c r="C3978" s="61">
        <v>45292</v>
      </c>
      <c r="D3978" s="60">
        <v>22024001194</v>
      </c>
      <c r="E3978" s="43" t="s">
        <v>1270</v>
      </c>
      <c r="F3978" s="62">
        <v>70000</v>
      </c>
      <c r="G3978" s="43" t="s">
        <v>426</v>
      </c>
      <c r="H3978" s="43" t="s">
        <v>1650</v>
      </c>
      <c r="I3978" s="69">
        <v>220</v>
      </c>
      <c r="J3978" s="43" t="s">
        <v>427</v>
      </c>
      <c r="K3978" s="43" t="s">
        <v>428</v>
      </c>
      <c r="L3978" s="43" t="s">
        <v>413</v>
      </c>
      <c r="M3978" s="43" t="s">
        <v>395</v>
      </c>
      <c r="N3978" s="43" t="s">
        <v>396</v>
      </c>
      <c r="O3978" s="52" t="s">
        <v>321</v>
      </c>
      <c r="P3978" s="63" t="s">
        <v>276</v>
      </c>
      <c r="Q3978" s="57" t="str">
        <f>MID(Tabla1[[#This Row],[Aplicación]],14,1)</f>
        <v>2</v>
      </c>
      <c r="R3978" s="35" t="s">
        <v>265</v>
      </c>
      <c r="S3978" s="57" t="str">
        <f>MID(Tabla1[[#This Row],[Aplicación]],6,2)</f>
        <v>11</v>
      </c>
      <c r="T3978" s="54" t="str">
        <f>VLOOKUP(Tabla1[[#This Row],[AREA]],Hoja1!A:B,2,FALSE)</f>
        <v>11. Salud pública y seguridad ciudadana</v>
      </c>
      <c r="U3978" s="57" t="str">
        <f>MID(Tabla1[[#This Row],[Aplicación]],9,4)</f>
        <v>1631</v>
      </c>
      <c r="V3978" s="54" t="str">
        <f>VLOOKUP(Tabla1[[#This Row],[PROGRAMA]],Hoja1!A:B,2,FALSE)</f>
        <v>1631. Limpieza viaria</v>
      </c>
      <c r="W3978" s="57" t="str">
        <f>MID(Tabla1[[#This Row],[Aplicación]],14,2)</f>
        <v>22</v>
      </c>
      <c r="X3978" s="57" t="str">
        <f>MID(Tabla1[[#This Row],[Aplicación]],14,6)</f>
        <v>22100</v>
      </c>
    </row>
    <row r="3979" spans="1:24" x14ac:dyDescent="0.25">
      <c r="A3979" s="44">
        <v>220239000868</v>
      </c>
      <c r="B3979" s="45" t="s">
        <v>390</v>
      </c>
      <c r="C3979" s="50">
        <v>45292</v>
      </c>
      <c r="D3979" s="44">
        <v>22024001289</v>
      </c>
      <c r="E3979" s="45" t="s">
        <v>1238</v>
      </c>
      <c r="F3979" s="51">
        <v>200000</v>
      </c>
      <c r="G3979" s="45" t="s">
        <v>30</v>
      </c>
      <c r="H3979" s="45" t="s">
        <v>1580</v>
      </c>
      <c r="I3979" s="53">
        <v>220</v>
      </c>
      <c r="J3979" s="45" t="s">
        <v>398</v>
      </c>
      <c r="K3979" s="45" t="s">
        <v>398</v>
      </c>
      <c r="L3979" s="45" t="s">
        <v>413</v>
      </c>
      <c r="M3979" s="45" t="s">
        <v>395</v>
      </c>
      <c r="N3979" s="45" t="s">
        <v>396</v>
      </c>
      <c r="O3979" s="52" t="s">
        <v>321</v>
      </c>
      <c r="P3979" s="63" t="s">
        <v>276</v>
      </c>
      <c r="Q3979" s="57" t="str">
        <f>MID(Tabla1[[#This Row],[Aplicación]],14,1)</f>
        <v>2</v>
      </c>
      <c r="R3979" s="35" t="s">
        <v>265</v>
      </c>
      <c r="S3979" s="57" t="str">
        <f>MID(Tabla1[[#This Row],[Aplicación]],6,2)</f>
        <v>11</v>
      </c>
      <c r="T3979" s="54" t="str">
        <f>VLOOKUP(Tabla1[[#This Row],[AREA]],Hoja1!A:B,2,FALSE)</f>
        <v>11. Salud pública y seguridad ciudadana</v>
      </c>
      <c r="U3979" s="57" t="str">
        <f>MID(Tabla1[[#This Row],[Aplicación]],9,4)</f>
        <v>1631</v>
      </c>
      <c r="V3979" s="54" t="str">
        <f>VLOOKUP(Tabla1[[#This Row],[PROGRAMA]],Hoja1!A:B,2,FALSE)</f>
        <v>1631. Limpieza viaria</v>
      </c>
      <c r="W3979" s="57" t="str">
        <f>MID(Tabla1[[#This Row],[Aplicación]],14,2)</f>
        <v>22</v>
      </c>
      <c r="X3979" s="57" t="str">
        <f>MID(Tabla1[[#This Row],[Aplicación]],14,6)</f>
        <v>22103</v>
      </c>
    </row>
    <row r="3980" spans="1:24" x14ac:dyDescent="0.25">
      <c r="A3980" s="60">
        <v>220229000568</v>
      </c>
      <c r="B3980" s="43" t="s">
        <v>390</v>
      </c>
      <c r="C3980" s="61">
        <v>45292</v>
      </c>
      <c r="D3980" s="60">
        <v>22024002729</v>
      </c>
      <c r="E3980" s="43" t="s">
        <v>1238</v>
      </c>
      <c r="F3980" s="62">
        <v>11000</v>
      </c>
      <c r="G3980" s="43" t="s">
        <v>582</v>
      </c>
      <c r="H3980" s="43" t="s">
        <v>865</v>
      </c>
      <c r="I3980" s="69">
        <v>220</v>
      </c>
      <c r="J3980" s="43" t="s">
        <v>393</v>
      </c>
      <c r="K3980" s="43" t="s">
        <v>393</v>
      </c>
      <c r="L3980" s="43" t="s">
        <v>413</v>
      </c>
      <c r="M3980" s="43" t="s">
        <v>395</v>
      </c>
      <c r="N3980" s="43" t="s">
        <v>396</v>
      </c>
      <c r="O3980" s="52" t="s">
        <v>321</v>
      </c>
      <c r="P3980" s="63" t="s">
        <v>276</v>
      </c>
      <c r="Q3980" s="57" t="str">
        <f>MID(Tabla1[[#This Row],[Aplicación]],14,1)</f>
        <v>2</v>
      </c>
      <c r="R3980" s="35" t="s">
        <v>265</v>
      </c>
      <c r="S3980" s="57" t="str">
        <f>MID(Tabla1[[#This Row],[Aplicación]],6,2)</f>
        <v>11</v>
      </c>
      <c r="T3980" s="54" t="str">
        <f>VLOOKUP(Tabla1[[#This Row],[AREA]],Hoja1!A:B,2,FALSE)</f>
        <v>11. Salud pública y seguridad ciudadana</v>
      </c>
      <c r="U3980" s="57" t="str">
        <f>MID(Tabla1[[#This Row],[Aplicación]],9,4)</f>
        <v>1631</v>
      </c>
      <c r="V3980" s="54" t="str">
        <f>VLOOKUP(Tabla1[[#This Row],[PROGRAMA]],Hoja1!A:B,2,FALSE)</f>
        <v>1631. Limpieza viaria</v>
      </c>
      <c r="W3980" s="57" t="str">
        <f>MID(Tabla1[[#This Row],[Aplicación]],14,2)</f>
        <v>22</v>
      </c>
      <c r="X3980" s="57" t="str">
        <f>MID(Tabla1[[#This Row],[Aplicación]],14,6)</f>
        <v>22103</v>
      </c>
    </row>
    <row r="3981" spans="1:24" x14ac:dyDescent="0.25">
      <c r="A3981" s="44">
        <v>220239000332</v>
      </c>
      <c r="B3981" s="45" t="s">
        <v>390</v>
      </c>
      <c r="C3981" s="50">
        <v>45292</v>
      </c>
      <c r="D3981" s="44">
        <v>22024001089</v>
      </c>
      <c r="E3981" s="45" t="s">
        <v>1236</v>
      </c>
      <c r="F3981" s="51">
        <v>201283.54</v>
      </c>
      <c r="G3981" s="45" t="s">
        <v>58</v>
      </c>
      <c r="H3981" s="45" t="s">
        <v>1578</v>
      </c>
      <c r="I3981" s="53">
        <v>220</v>
      </c>
      <c r="J3981" s="45" t="s">
        <v>616</v>
      </c>
      <c r="K3981" s="45" t="s">
        <v>398</v>
      </c>
      <c r="L3981" s="45" t="s">
        <v>413</v>
      </c>
      <c r="M3981" s="45" t="s">
        <v>395</v>
      </c>
      <c r="N3981" s="45" t="s">
        <v>396</v>
      </c>
      <c r="O3981" s="52" t="s">
        <v>321</v>
      </c>
      <c r="P3981" s="63" t="s">
        <v>276</v>
      </c>
      <c r="Q3981" s="57" t="str">
        <f>MID(Tabla1[[#This Row],[Aplicación]],14,1)</f>
        <v>2</v>
      </c>
      <c r="R3981" s="35" t="s">
        <v>265</v>
      </c>
      <c r="S3981" s="57" t="str">
        <f>MID(Tabla1[[#This Row],[Aplicación]],6,2)</f>
        <v>11</v>
      </c>
      <c r="T3981" s="54" t="str">
        <f>VLOOKUP(Tabla1[[#This Row],[AREA]],Hoja1!A:B,2,FALSE)</f>
        <v>11. Salud pública y seguridad ciudadana</v>
      </c>
      <c r="U3981" s="57" t="str">
        <f>MID(Tabla1[[#This Row],[Aplicación]],9,4)</f>
        <v>1631</v>
      </c>
      <c r="V3981" s="54" t="str">
        <f>VLOOKUP(Tabla1[[#This Row],[PROGRAMA]],Hoja1!A:B,2,FALSE)</f>
        <v>1631. Limpieza viaria</v>
      </c>
      <c r="W3981" s="57" t="str">
        <f>MID(Tabla1[[#This Row],[Aplicación]],14,2)</f>
        <v>22</v>
      </c>
      <c r="X3981" s="57" t="str">
        <f>MID(Tabla1[[#This Row],[Aplicación]],14,6)</f>
        <v>22104</v>
      </c>
    </row>
    <row r="3982" spans="1:24" x14ac:dyDescent="0.25">
      <c r="A3982" s="60">
        <v>220229000696</v>
      </c>
      <c r="B3982" s="43" t="s">
        <v>390</v>
      </c>
      <c r="C3982" s="61">
        <v>45292</v>
      </c>
      <c r="D3982" s="60">
        <v>22024002762</v>
      </c>
      <c r="E3982" s="43" t="s">
        <v>1236</v>
      </c>
      <c r="F3982" s="62">
        <v>2541</v>
      </c>
      <c r="G3982" s="43" t="s">
        <v>57</v>
      </c>
      <c r="H3982" s="43" t="s">
        <v>1671</v>
      </c>
      <c r="I3982" s="69">
        <v>220</v>
      </c>
      <c r="J3982" s="43" t="s">
        <v>398</v>
      </c>
      <c r="K3982" s="43" t="s">
        <v>398</v>
      </c>
      <c r="L3982" s="43" t="s">
        <v>413</v>
      </c>
      <c r="M3982" s="43" t="s">
        <v>395</v>
      </c>
      <c r="N3982" s="43" t="s">
        <v>396</v>
      </c>
      <c r="O3982" s="52" t="s">
        <v>321</v>
      </c>
      <c r="P3982" s="63" t="s">
        <v>276</v>
      </c>
      <c r="Q3982" s="57" t="str">
        <f>MID(Tabla1[[#This Row],[Aplicación]],14,1)</f>
        <v>2</v>
      </c>
      <c r="R3982" s="35" t="s">
        <v>265</v>
      </c>
      <c r="S3982" s="57" t="str">
        <f>MID(Tabla1[[#This Row],[Aplicación]],6,2)</f>
        <v>11</v>
      </c>
      <c r="T3982" s="54" t="str">
        <f>VLOOKUP(Tabla1[[#This Row],[AREA]],Hoja1!A:B,2,FALSE)</f>
        <v>11. Salud pública y seguridad ciudadana</v>
      </c>
      <c r="U3982" s="57" t="str">
        <f>MID(Tabla1[[#This Row],[Aplicación]],9,4)</f>
        <v>1631</v>
      </c>
      <c r="V3982" s="54" t="str">
        <f>VLOOKUP(Tabla1[[#This Row],[PROGRAMA]],Hoja1!A:B,2,FALSE)</f>
        <v>1631. Limpieza viaria</v>
      </c>
      <c r="W3982" s="57" t="str">
        <f>MID(Tabla1[[#This Row],[Aplicación]],14,2)</f>
        <v>22</v>
      </c>
      <c r="X3982" s="57" t="str">
        <f>MID(Tabla1[[#This Row],[Aplicación]],14,6)</f>
        <v>22104</v>
      </c>
    </row>
    <row r="3983" spans="1:24" x14ac:dyDescent="0.25">
      <c r="A3983" s="60">
        <v>220229000695</v>
      </c>
      <c r="B3983" s="43" t="s">
        <v>390</v>
      </c>
      <c r="C3983" s="61">
        <v>45292</v>
      </c>
      <c r="D3983" s="60">
        <v>22024002038</v>
      </c>
      <c r="E3983" s="43" t="s">
        <v>1236</v>
      </c>
      <c r="F3983" s="62">
        <v>1633.5</v>
      </c>
      <c r="G3983" s="43" t="s">
        <v>628</v>
      </c>
      <c r="H3983" s="43" t="s">
        <v>1717</v>
      </c>
      <c r="I3983" s="69">
        <v>220</v>
      </c>
      <c r="J3983" s="43" t="s">
        <v>629</v>
      </c>
      <c r="K3983" s="43" t="s">
        <v>537</v>
      </c>
      <c r="L3983" s="43" t="s">
        <v>413</v>
      </c>
      <c r="M3983" s="43" t="s">
        <v>395</v>
      </c>
      <c r="N3983" s="43" t="s">
        <v>396</v>
      </c>
      <c r="O3983" s="52" t="s">
        <v>321</v>
      </c>
      <c r="P3983" s="63" t="s">
        <v>276</v>
      </c>
      <c r="Q3983" s="57" t="str">
        <f>MID(Tabla1[[#This Row],[Aplicación]],14,1)</f>
        <v>2</v>
      </c>
      <c r="R3983" s="35" t="s">
        <v>265</v>
      </c>
      <c r="S3983" s="57" t="str">
        <f>MID(Tabla1[[#This Row],[Aplicación]],6,2)</f>
        <v>11</v>
      </c>
      <c r="T3983" s="54" t="str">
        <f>VLOOKUP(Tabla1[[#This Row],[AREA]],Hoja1!A:B,2,FALSE)</f>
        <v>11. Salud pública y seguridad ciudadana</v>
      </c>
      <c r="U3983" s="57" t="str">
        <f>MID(Tabla1[[#This Row],[Aplicación]],9,4)</f>
        <v>1631</v>
      </c>
      <c r="V3983" s="54" t="str">
        <f>VLOOKUP(Tabla1[[#This Row],[PROGRAMA]],Hoja1!A:B,2,FALSE)</f>
        <v>1631. Limpieza viaria</v>
      </c>
      <c r="W3983" s="57" t="str">
        <f>MID(Tabla1[[#This Row],[Aplicación]],14,2)</f>
        <v>22</v>
      </c>
      <c r="X3983" s="57" t="str">
        <f>MID(Tabla1[[#This Row],[Aplicación]],14,6)</f>
        <v>22104</v>
      </c>
    </row>
    <row r="3984" spans="1:24" x14ac:dyDescent="0.25">
      <c r="A3984" s="60">
        <v>220229000694</v>
      </c>
      <c r="B3984" s="43" t="s">
        <v>390</v>
      </c>
      <c r="C3984" s="61">
        <v>45292</v>
      </c>
      <c r="D3984" s="60">
        <v>22024002761</v>
      </c>
      <c r="E3984" s="43" t="s">
        <v>1236</v>
      </c>
      <c r="F3984" s="62">
        <v>5036.63</v>
      </c>
      <c r="G3984" s="43" t="s">
        <v>863</v>
      </c>
      <c r="H3984" s="43" t="s">
        <v>2202</v>
      </c>
      <c r="I3984" s="69">
        <v>220</v>
      </c>
      <c r="J3984" s="43" t="s">
        <v>864</v>
      </c>
      <c r="K3984" s="43" t="s">
        <v>864</v>
      </c>
      <c r="L3984" s="43" t="s">
        <v>413</v>
      </c>
      <c r="M3984" s="43" t="s">
        <v>395</v>
      </c>
      <c r="N3984" s="43" t="s">
        <v>396</v>
      </c>
      <c r="O3984" s="52" t="s">
        <v>321</v>
      </c>
      <c r="P3984" s="63" t="s">
        <v>276</v>
      </c>
      <c r="Q3984" s="57" t="str">
        <f>MID(Tabla1[[#This Row],[Aplicación]],14,1)</f>
        <v>2</v>
      </c>
      <c r="R3984" s="35" t="s">
        <v>265</v>
      </c>
      <c r="S3984" s="57" t="str">
        <f>MID(Tabla1[[#This Row],[Aplicación]],6,2)</f>
        <v>11</v>
      </c>
      <c r="T3984" s="54" t="str">
        <f>VLOOKUP(Tabla1[[#This Row],[AREA]],Hoja1!A:B,2,FALSE)</f>
        <v>11. Salud pública y seguridad ciudadana</v>
      </c>
      <c r="U3984" s="57" t="str">
        <f>MID(Tabla1[[#This Row],[Aplicación]],9,4)</f>
        <v>1631</v>
      </c>
      <c r="V3984" s="54" t="str">
        <f>VLOOKUP(Tabla1[[#This Row],[PROGRAMA]],Hoja1!A:B,2,FALSE)</f>
        <v>1631. Limpieza viaria</v>
      </c>
      <c r="W3984" s="57" t="str">
        <f>MID(Tabla1[[#This Row],[Aplicación]],14,2)</f>
        <v>22</v>
      </c>
      <c r="X3984" s="57" t="str">
        <f>MID(Tabla1[[#This Row],[Aplicación]],14,6)</f>
        <v>22104</v>
      </c>
    </row>
    <row r="3985" spans="1:24" x14ac:dyDescent="0.25">
      <c r="A3985" s="60">
        <v>220240007886</v>
      </c>
      <c r="B3985" s="43" t="s">
        <v>702</v>
      </c>
      <c r="C3985" s="61">
        <v>45372</v>
      </c>
      <c r="D3985" s="60">
        <v>22024000448</v>
      </c>
      <c r="E3985" s="43" t="s">
        <v>1236</v>
      </c>
      <c r="F3985" s="62">
        <v>238.73</v>
      </c>
      <c r="G3985" s="43" t="s">
        <v>681</v>
      </c>
      <c r="H3985" s="43" t="s">
        <v>2471</v>
      </c>
      <c r="I3985" s="69">
        <v>300</v>
      </c>
      <c r="J3985" s="43" t="s">
        <v>398</v>
      </c>
      <c r="K3985" s="43" t="s">
        <v>398</v>
      </c>
      <c r="L3985" s="43" t="s">
        <v>413</v>
      </c>
      <c r="M3985" s="43" t="s">
        <v>395</v>
      </c>
      <c r="N3985" s="43" t="s">
        <v>396</v>
      </c>
      <c r="O3985" s="52" t="s">
        <v>325</v>
      </c>
      <c r="P3985" s="63" t="s">
        <v>276</v>
      </c>
      <c r="Q3985" s="57" t="str">
        <f>MID(Tabla1[[#This Row],[Aplicación]],14,1)</f>
        <v>2</v>
      </c>
      <c r="R3985" s="35" t="s">
        <v>265</v>
      </c>
      <c r="S3985" s="57" t="str">
        <f>MID(Tabla1[[#This Row],[Aplicación]],6,2)</f>
        <v>11</v>
      </c>
      <c r="T3985" s="54" t="str">
        <f>VLOOKUP(Tabla1[[#This Row],[AREA]],Hoja1!A:B,2,FALSE)</f>
        <v>11. Salud pública y seguridad ciudadana</v>
      </c>
      <c r="U3985" s="57" t="str">
        <f>MID(Tabla1[[#This Row],[Aplicación]],9,4)</f>
        <v>1631</v>
      </c>
      <c r="V3985" s="54" t="str">
        <f>VLOOKUP(Tabla1[[#This Row],[PROGRAMA]],Hoja1!A:B,2,FALSE)</f>
        <v>1631. Limpieza viaria</v>
      </c>
      <c r="W3985" s="57" t="str">
        <f>MID(Tabla1[[#This Row],[Aplicación]],14,2)</f>
        <v>22</v>
      </c>
      <c r="X3985" s="57" t="str">
        <f>MID(Tabla1[[#This Row],[Aplicación]],14,6)</f>
        <v>22104</v>
      </c>
    </row>
    <row r="3986" spans="1:24" x14ac:dyDescent="0.25">
      <c r="A3986" s="60">
        <v>220240026144</v>
      </c>
      <c r="B3986" s="43" t="s">
        <v>702</v>
      </c>
      <c r="C3986" s="61">
        <v>45463</v>
      </c>
      <c r="D3986" s="60">
        <v>22024000448</v>
      </c>
      <c r="E3986" s="43" t="s">
        <v>1236</v>
      </c>
      <c r="F3986" s="62">
        <v>240.06</v>
      </c>
      <c r="G3986" s="43" t="s">
        <v>681</v>
      </c>
      <c r="H3986" s="43" t="s">
        <v>3120</v>
      </c>
      <c r="I3986" s="69" t="s">
        <v>2934</v>
      </c>
      <c r="J3986" s="43" t="s">
        <v>398</v>
      </c>
      <c r="K3986" s="43" t="s">
        <v>398</v>
      </c>
      <c r="L3986" s="43" t="s">
        <v>413</v>
      </c>
      <c r="M3986" s="43" t="s">
        <v>395</v>
      </c>
      <c r="N3986" s="43" t="s">
        <v>396</v>
      </c>
      <c r="O3986" s="68" t="s">
        <v>325</v>
      </c>
      <c r="P3986" s="68" t="s">
        <v>2931</v>
      </c>
      <c r="Q3986" s="57" t="s">
        <v>2932</v>
      </c>
      <c r="R3986" s="35" t="s">
        <v>265</v>
      </c>
      <c r="S3986" s="57" t="str">
        <f>MID(Tabla1[[#This Row],[Aplicación]],6,2)</f>
        <v>11</v>
      </c>
      <c r="T3986" s="54" t="str">
        <f>VLOOKUP(Tabla1[[#This Row],[AREA]],Hoja1!A:B,2,FALSE)</f>
        <v>11. Salud pública y seguridad ciudadana</v>
      </c>
      <c r="U3986" s="57" t="str">
        <f>MID(Tabla1[[#This Row],[Aplicación]],9,4)</f>
        <v>1631</v>
      </c>
      <c r="V3986" s="54" t="str">
        <f>VLOOKUP(Tabla1[[#This Row],[PROGRAMA]],Hoja1!A:B,2,FALSE)</f>
        <v>1631. Limpieza viaria</v>
      </c>
      <c r="W3986" s="57" t="str">
        <f>MID(Tabla1[[#This Row],[Aplicación]],14,2)</f>
        <v>22</v>
      </c>
      <c r="X3986" s="57" t="str">
        <f>MID(Tabla1[[#This Row],[Aplicación]],14,6)</f>
        <v>22104</v>
      </c>
    </row>
    <row r="3987" spans="1:24" x14ac:dyDescent="0.25">
      <c r="A3987" s="60">
        <v>220240021994</v>
      </c>
      <c r="B3987" s="43" t="s">
        <v>702</v>
      </c>
      <c r="C3987" s="61">
        <v>45441</v>
      </c>
      <c r="D3987" s="60">
        <v>22024000448</v>
      </c>
      <c r="E3987" s="43" t="s">
        <v>1236</v>
      </c>
      <c r="F3987" s="62">
        <v>126.2</v>
      </c>
      <c r="G3987" s="43" t="s">
        <v>681</v>
      </c>
      <c r="H3987" s="43" t="s">
        <v>3531</v>
      </c>
      <c r="I3987" s="69" t="s">
        <v>2934</v>
      </c>
      <c r="J3987" s="43" t="s">
        <v>398</v>
      </c>
      <c r="K3987" s="43" t="s">
        <v>398</v>
      </c>
      <c r="L3987" s="43" t="s">
        <v>413</v>
      </c>
      <c r="M3987" s="43" t="s">
        <v>395</v>
      </c>
      <c r="N3987" s="43" t="s">
        <v>396</v>
      </c>
      <c r="O3987" s="68" t="s">
        <v>325</v>
      </c>
      <c r="P3987" s="68" t="s">
        <v>2931</v>
      </c>
      <c r="Q3987" s="57" t="s">
        <v>2932</v>
      </c>
      <c r="R3987" s="35" t="s">
        <v>265</v>
      </c>
      <c r="S3987" s="57" t="str">
        <f>MID(Tabla1[[#This Row],[Aplicación]],6,2)</f>
        <v>11</v>
      </c>
      <c r="T3987" s="54" t="str">
        <f>VLOOKUP(Tabla1[[#This Row],[AREA]],Hoja1!A:B,2,FALSE)</f>
        <v>11. Salud pública y seguridad ciudadana</v>
      </c>
      <c r="U3987" s="57" t="str">
        <f>MID(Tabla1[[#This Row],[Aplicación]],9,4)</f>
        <v>1631</v>
      </c>
      <c r="V3987" s="54" t="str">
        <f>VLOOKUP(Tabla1[[#This Row],[PROGRAMA]],Hoja1!A:B,2,FALSE)</f>
        <v>1631. Limpieza viaria</v>
      </c>
      <c r="W3987" s="57" t="str">
        <f>MID(Tabla1[[#This Row],[Aplicación]],14,2)</f>
        <v>22</v>
      </c>
      <c r="X3987" s="57" t="str">
        <f>MID(Tabla1[[#This Row],[Aplicación]],14,6)</f>
        <v>22104</v>
      </c>
    </row>
    <row r="3988" spans="1:24" x14ac:dyDescent="0.25">
      <c r="A3988" s="60">
        <v>220240016520</v>
      </c>
      <c r="B3988" s="43" t="s">
        <v>702</v>
      </c>
      <c r="C3988" s="61">
        <v>45426</v>
      </c>
      <c r="D3988" s="60">
        <v>22024000448</v>
      </c>
      <c r="E3988" s="43" t="s">
        <v>1236</v>
      </c>
      <c r="F3988" s="62">
        <v>213.46</v>
      </c>
      <c r="G3988" s="43" t="s">
        <v>681</v>
      </c>
      <c r="H3988" s="43" t="s">
        <v>4018</v>
      </c>
      <c r="I3988" s="69" t="s">
        <v>2934</v>
      </c>
      <c r="J3988" s="43" t="s">
        <v>398</v>
      </c>
      <c r="K3988" s="43" t="s">
        <v>398</v>
      </c>
      <c r="L3988" s="43" t="s">
        <v>413</v>
      </c>
      <c r="M3988" s="43" t="s">
        <v>395</v>
      </c>
      <c r="N3988" s="43" t="s">
        <v>396</v>
      </c>
      <c r="O3988" s="68" t="s">
        <v>325</v>
      </c>
      <c r="P3988" s="68" t="s">
        <v>2931</v>
      </c>
      <c r="Q3988" s="57" t="s">
        <v>2932</v>
      </c>
      <c r="R3988" s="35" t="s">
        <v>265</v>
      </c>
      <c r="S3988" s="57" t="str">
        <f>MID(Tabla1[[#This Row],[Aplicación]],6,2)</f>
        <v>11</v>
      </c>
      <c r="T3988" s="54" t="str">
        <f>VLOOKUP(Tabla1[[#This Row],[AREA]],Hoja1!A:B,2,FALSE)</f>
        <v>11. Salud pública y seguridad ciudadana</v>
      </c>
      <c r="U3988" s="57" t="str">
        <f>MID(Tabla1[[#This Row],[Aplicación]],9,4)</f>
        <v>1631</v>
      </c>
      <c r="V3988" s="54" t="str">
        <f>VLOOKUP(Tabla1[[#This Row],[PROGRAMA]],Hoja1!A:B,2,FALSE)</f>
        <v>1631. Limpieza viaria</v>
      </c>
      <c r="W3988" s="57" t="str">
        <f>MID(Tabla1[[#This Row],[Aplicación]],14,2)</f>
        <v>22</v>
      </c>
      <c r="X3988" s="57" t="str">
        <f>MID(Tabla1[[#This Row],[Aplicación]],14,6)</f>
        <v>22104</v>
      </c>
    </row>
    <row r="3989" spans="1:24" x14ac:dyDescent="0.25">
      <c r="A3989" s="60">
        <v>220240011250</v>
      </c>
      <c r="B3989" s="43" t="s">
        <v>702</v>
      </c>
      <c r="C3989" s="61">
        <v>45393</v>
      </c>
      <c r="D3989" s="60">
        <v>22024000448</v>
      </c>
      <c r="E3989" s="43" t="s">
        <v>1236</v>
      </c>
      <c r="F3989" s="62">
        <v>298.17</v>
      </c>
      <c r="G3989" s="43" t="s">
        <v>681</v>
      </c>
      <c r="H3989" s="43" t="s">
        <v>4560</v>
      </c>
      <c r="I3989" s="69" t="s">
        <v>2934</v>
      </c>
      <c r="J3989" s="43" t="s">
        <v>398</v>
      </c>
      <c r="K3989" s="43" t="s">
        <v>398</v>
      </c>
      <c r="L3989" s="43" t="s">
        <v>413</v>
      </c>
      <c r="M3989" s="43" t="s">
        <v>395</v>
      </c>
      <c r="N3989" s="43" t="s">
        <v>396</v>
      </c>
      <c r="O3989" s="68" t="s">
        <v>325</v>
      </c>
      <c r="P3989" s="68" t="s">
        <v>2931</v>
      </c>
      <c r="Q3989" s="57" t="s">
        <v>2932</v>
      </c>
      <c r="R3989" s="35" t="s">
        <v>265</v>
      </c>
      <c r="S3989" s="57" t="str">
        <f>MID(Tabla1[[#This Row],[Aplicación]],6,2)</f>
        <v>11</v>
      </c>
      <c r="T3989" s="54" t="str">
        <f>VLOOKUP(Tabla1[[#This Row],[AREA]],Hoja1!A:B,2,FALSE)</f>
        <v>11. Salud pública y seguridad ciudadana</v>
      </c>
      <c r="U3989" s="57" t="str">
        <f>MID(Tabla1[[#This Row],[Aplicación]],9,4)</f>
        <v>1631</v>
      </c>
      <c r="V3989" s="54" t="str">
        <f>VLOOKUP(Tabla1[[#This Row],[PROGRAMA]],Hoja1!A:B,2,FALSE)</f>
        <v>1631. Limpieza viaria</v>
      </c>
      <c r="W3989" s="57" t="str">
        <f>MID(Tabla1[[#This Row],[Aplicación]],14,2)</f>
        <v>22</v>
      </c>
      <c r="X3989" s="57" t="str">
        <f>MID(Tabla1[[#This Row],[Aplicación]],14,6)</f>
        <v>22104</v>
      </c>
    </row>
    <row r="3990" spans="1:24" x14ac:dyDescent="0.25">
      <c r="A3990" s="60">
        <v>220240035837</v>
      </c>
      <c r="B3990" s="43" t="s">
        <v>390</v>
      </c>
      <c r="C3990" s="61">
        <v>45510</v>
      </c>
      <c r="D3990" s="60">
        <v>22024003965</v>
      </c>
      <c r="E3990" s="43" t="s">
        <v>1236</v>
      </c>
      <c r="F3990" s="62">
        <v>10038.16</v>
      </c>
      <c r="G3990" s="43" t="s">
        <v>58</v>
      </c>
      <c r="H3990" s="43" t="s">
        <v>4922</v>
      </c>
      <c r="I3990" s="69">
        <v>220</v>
      </c>
      <c r="J3990" s="43" t="s">
        <v>616</v>
      </c>
      <c r="K3990" s="43" t="s">
        <v>398</v>
      </c>
      <c r="L3990" s="43" t="s">
        <v>413</v>
      </c>
      <c r="M3990" s="43" t="s">
        <v>395</v>
      </c>
      <c r="N3990" s="43" t="s">
        <v>396</v>
      </c>
      <c r="O3990" s="68" t="s">
        <v>321</v>
      </c>
      <c r="P3990" s="68" t="s">
        <v>4838</v>
      </c>
      <c r="Q3990" s="57" t="str">
        <f>MID(Tabla1[[#This Row],[Aplicación]],14,1)</f>
        <v>2</v>
      </c>
      <c r="R3990" s="35" t="s">
        <v>265</v>
      </c>
      <c r="S3990" s="57" t="str">
        <f>MID(Tabla1[[#This Row],[Aplicación]],6,2)</f>
        <v>11</v>
      </c>
      <c r="T3990" s="54" t="str">
        <f>VLOOKUP(Tabla1[[#This Row],[AREA]],Hoja1!A:B,2,FALSE)</f>
        <v>11. Salud pública y seguridad ciudadana</v>
      </c>
      <c r="U3990" s="57" t="str">
        <f>MID(Tabla1[[#This Row],[Aplicación]],9,4)</f>
        <v>1631</v>
      </c>
      <c r="V3990" s="54" t="str">
        <f>VLOOKUP(Tabla1[[#This Row],[PROGRAMA]],Hoja1!A:B,2,FALSE)</f>
        <v>1631. Limpieza viaria</v>
      </c>
      <c r="W3990" s="57" t="str">
        <f>MID(Tabla1[[#This Row],[Aplicación]],14,2)</f>
        <v>22</v>
      </c>
      <c r="X3990" s="57" t="str">
        <f>MID(Tabla1[[#This Row],[Aplicación]],14,6)</f>
        <v>22104</v>
      </c>
    </row>
    <row r="3991" spans="1:24" x14ac:dyDescent="0.25">
      <c r="A3991" s="60">
        <v>220240035839</v>
      </c>
      <c r="B3991" s="43" t="s">
        <v>390</v>
      </c>
      <c r="C3991" s="61">
        <v>45510</v>
      </c>
      <c r="D3991" s="60">
        <v>22024003967</v>
      </c>
      <c r="E3991" s="43" t="s">
        <v>1236</v>
      </c>
      <c r="F3991" s="62">
        <v>822.8</v>
      </c>
      <c r="G3991" s="43" t="s">
        <v>58</v>
      </c>
      <c r="H3991" s="43" t="s">
        <v>4928</v>
      </c>
      <c r="I3991" s="69">
        <v>220</v>
      </c>
      <c r="J3991" s="43" t="s">
        <v>616</v>
      </c>
      <c r="K3991" s="43" t="s">
        <v>398</v>
      </c>
      <c r="L3991" s="43" t="s">
        <v>413</v>
      </c>
      <c r="M3991" s="43" t="s">
        <v>395</v>
      </c>
      <c r="N3991" s="43" t="s">
        <v>396</v>
      </c>
      <c r="O3991" s="68" t="s">
        <v>321</v>
      </c>
      <c r="P3991" s="68" t="s">
        <v>4838</v>
      </c>
      <c r="Q3991" s="57" t="str">
        <f>MID(Tabla1[[#This Row],[Aplicación]],14,1)</f>
        <v>2</v>
      </c>
      <c r="R3991" s="35" t="s">
        <v>265</v>
      </c>
      <c r="S3991" s="57" t="str">
        <f>MID(Tabla1[[#This Row],[Aplicación]],6,2)</f>
        <v>11</v>
      </c>
      <c r="T3991" s="54" t="str">
        <f>VLOOKUP(Tabla1[[#This Row],[AREA]],Hoja1!A:B,2,FALSE)</f>
        <v>11. Salud pública y seguridad ciudadana</v>
      </c>
      <c r="U3991" s="57" t="str">
        <f>MID(Tabla1[[#This Row],[Aplicación]],9,4)</f>
        <v>1631</v>
      </c>
      <c r="V3991" s="54" t="str">
        <f>VLOOKUP(Tabla1[[#This Row],[PROGRAMA]],Hoja1!A:B,2,FALSE)</f>
        <v>1631. Limpieza viaria</v>
      </c>
      <c r="W3991" s="57" t="str">
        <f>MID(Tabla1[[#This Row],[Aplicación]],14,2)</f>
        <v>22</v>
      </c>
      <c r="X3991" s="57" t="str">
        <f>MID(Tabla1[[#This Row],[Aplicación]],14,6)</f>
        <v>22104</v>
      </c>
    </row>
    <row r="3992" spans="1:24" x14ac:dyDescent="0.25">
      <c r="A3992" s="60">
        <v>220240035352</v>
      </c>
      <c r="B3992" s="43" t="s">
        <v>390</v>
      </c>
      <c r="C3992" s="61">
        <v>45509</v>
      </c>
      <c r="D3992" s="60">
        <v>22024003962</v>
      </c>
      <c r="E3992" s="43" t="s">
        <v>1236</v>
      </c>
      <c r="F3992" s="62">
        <v>22750.42</v>
      </c>
      <c r="G3992" s="43" t="s">
        <v>4951</v>
      </c>
      <c r="H3992" s="43" t="s">
        <v>4952</v>
      </c>
      <c r="I3992" s="69">
        <v>220</v>
      </c>
      <c r="J3992" s="43" t="s">
        <v>608</v>
      </c>
      <c r="K3992" s="43" t="s">
        <v>481</v>
      </c>
      <c r="L3992" s="43" t="s">
        <v>413</v>
      </c>
      <c r="M3992" s="43" t="s">
        <v>395</v>
      </c>
      <c r="N3992" s="43" t="s">
        <v>396</v>
      </c>
      <c r="O3992" s="68" t="s">
        <v>321</v>
      </c>
      <c r="P3992" s="68" t="s">
        <v>4838</v>
      </c>
      <c r="Q3992" s="57" t="str">
        <f>MID(Tabla1[[#This Row],[Aplicación]],14,1)</f>
        <v>2</v>
      </c>
      <c r="R3992" s="35" t="s">
        <v>265</v>
      </c>
      <c r="S3992" s="57" t="str">
        <f>MID(Tabla1[[#This Row],[Aplicación]],6,2)</f>
        <v>11</v>
      </c>
      <c r="T3992" s="54" t="str">
        <f>VLOOKUP(Tabla1[[#This Row],[AREA]],Hoja1!A:B,2,FALSE)</f>
        <v>11. Salud pública y seguridad ciudadana</v>
      </c>
      <c r="U3992" s="57" t="str">
        <f>MID(Tabla1[[#This Row],[Aplicación]],9,4)</f>
        <v>1631</v>
      </c>
      <c r="V3992" s="54" t="str">
        <f>VLOOKUP(Tabla1[[#This Row],[PROGRAMA]],Hoja1!A:B,2,FALSE)</f>
        <v>1631. Limpieza viaria</v>
      </c>
      <c r="W3992" s="57" t="str">
        <f>MID(Tabla1[[#This Row],[Aplicación]],14,2)</f>
        <v>22</v>
      </c>
      <c r="X3992" s="57" t="str">
        <f>MID(Tabla1[[#This Row],[Aplicación]],14,6)</f>
        <v>22104</v>
      </c>
    </row>
    <row r="3993" spans="1:24" x14ac:dyDescent="0.25">
      <c r="A3993" s="60">
        <v>220240031184</v>
      </c>
      <c r="B3993" s="43" t="s">
        <v>702</v>
      </c>
      <c r="C3993" s="61">
        <v>45490</v>
      </c>
      <c r="D3993" s="60">
        <v>22024000448</v>
      </c>
      <c r="E3993" s="43" t="s">
        <v>1236</v>
      </c>
      <c r="F3993" s="62">
        <v>60.02</v>
      </c>
      <c r="G3993" s="43" t="s">
        <v>681</v>
      </c>
      <c r="H3993" s="43" t="s">
        <v>5207</v>
      </c>
      <c r="I3993" s="69">
        <v>300</v>
      </c>
      <c r="J3993" s="43" t="s">
        <v>398</v>
      </c>
      <c r="K3993" s="43" t="s">
        <v>398</v>
      </c>
      <c r="L3993" s="43" t="s">
        <v>413</v>
      </c>
      <c r="M3993" s="43" t="s">
        <v>395</v>
      </c>
      <c r="N3993" s="43" t="s">
        <v>396</v>
      </c>
      <c r="O3993" s="68" t="s">
        <v>325</v>
      </c>
      <c r="P3993" s="68" t="s">
        <v>4838</v>
      </c>
      <c r="Q3993" s="57" t="str">
        <f>MID(Tabla1[[#This Row],[Aplicación]],14,1)</f>
        <v>2</v>
      </c>
      <c r="R3993" s="35" t="s">
        <v>265</v>
      </c>
      <c r="S3993" s="57" t="str">
        <f>MID(Tabla1[[#This Row],[Aplicación]],6,2)</f>
        <v>11</v>
      </c>
      <c r="T3993" s="54" t="str">
        <f>VLOOKUP(Tabla1[[#This Row],[AREA]],Hoja1!A:B,2,FALSE)</f>
        <v>11. Salud pública y seguridad ciudadana</v>
      </c>
      <c r="U3993" s="57" t="str">
        <f>MID(Tabla1[[#This Row],[Aplicación]],9,4)</f>
        <v>1631</v>
      </c>
      <c r="V3993" s="54" t="str">
        <f>VLOOKUP(Tabla1[[#This Row],[PROGRAMA]],Hoja1!A:B,2,FALSE)</f>
        <v>1631. Limpieza viaria</v>
      </c>
      <c r="W3993" s="57" t="str">
        <f>MID(Tabla1[[#This Row],[Aplicación]],14,2)</f>
        <v>22</v>
      </c>
      <c r="X3993" s="57" t="str">
        <f>MID(Tabla1[[#This Row],[Aplicación]],14,6)</f>
        <v>22104</v>
      </c>
    </row>
    <row r="3994" spans="1:24" x14ac:dyDescent="0.25">
      <c r="A3994" s="60">
        <v>220240042081</v>
      </c>
      <c r="B3994" s="43" t="s">
        <v>702</v>
      </c>
      <c r="C3994" s="61">
        <v>45541</v>
      </c>
      <c r="D3994" s="60">
        <v>22024000448</v>
      </c>
      <c r="E3994" s="43" t="s">
        <v>1236</v>
      </c>
      <c r="F3994" s="62">
        <v>120.03</v>
      </c>
      <c r="G3994" s="43" t="s">
        <v>681</v>
      </c>
      <c r="H3994" s="43" t="s">
        <v>5693</v>
      </c>
      <c r="I3994" s="69">
        <v>300</v>
      </c>
      <c r="J3994" s="43" t="s">
        <v>398</v>
      </c>
      <c r="K3994" s="43" t="s">
        <v>398</v>
      </c>
      <c r="L3994" s="43" t="s">
        <v>413</v>
      </c>
      <c r="M3994" s="43" t="s">
        <v>395</v>
      </c>
      <c r="N3994" s="43" t="s">
        <v>396</v>
      </c>
      <c r="O3994" s="68" t="s">
        <v>325</v>
      </c>
      <c r="P3994" s="68" t="s">
        <v>4838</v>
      </c>
      <c r="Q3994" s="57" t="str">
        <f>MID(Tabla1[[#This Row],[Aplicación]],14,1)</f>
        <v>2</v>
      </c>
      <c r="R3994" s="35" t="s">
        <v>265</v>
      </c>
      <c r="S3994" s="57" t="str">
        <f>MID(Tabla1[[#This Row],[Aplicación]],6,2)</f>
        <v>11</v>
      </c>
      <c r="T3994" s="54" t="str">
        <f>VLOOKUP(Tabla1[[#This Row],[AREA]],Hoja1!A:B,2,FALSE)</f>
        <v>11. Salud pública y seguridad ciudadana</v>
      </c>
      <c r="U3994" s="57" t="str">
        <f>MID(Tabla1[[#This Row],[Aplicación]],9,4)</f>
        <v>1631</v>
      </c>
      <c r="V3994" s="54" t="str">
        <f>VLOOKUP(Tabla1[[#This Row],[PROGRAMA]],Hoja1!A:B,2,FALSE)</f>
        <v>1631. Limpieza viaria</v>
      </c>
      <c r="W3994" s="57" t="str">
        <f>MID(Tabla1[[#This Row],[Aplicación]],14,2)</f>
        <v>22</v>
      </c>
      <c r="X3994" s="57" t="str">
        <f>MID(Tabla1[[#This Row],[Aplicación]],14,6)</f>
        <v>22104</v>
      </c>
    </row>
    <row r="3995" spans="1:24" x14ac:dyDescent="0.25">
      <c r="A3995" s="60">
        <v>220240018055</v>
      </c>
      <c r="B3995" s="43" t="s">
        <v>390</v>
      </c>
      <c r="C3995" s="61">
        <v>45429</v>
      </c>
      <c r="D3995" s="60">
        <v>22024004146</v>
      </c>
      <c r="E3995" s="43" t="s">
        <v>3836</v>
      </c>
      <c r="F3995" s="62">
        <v>1714</v>
      </c>
      <c r="G3995" s="43" t="s">
        <v>65</v>
      </c>
      <c r="H3995" s="43" t="s">
        <v>3837</v>
      </c>
      <c r="I3995" s="69" t="s">
        <v>2930</v>
      </c>
      <c r="J3995" s="43" t="s">
        <v>398</v>
      </c>
      <c r="K3995" s="43" t="s">
        <v>398</v>
      </c>
      <c r="L3995" s="43" t="s">
        <v>413</v>
      </c>
      <c r="M3995" s="43" t="s">
        <v>585</v>
      </c>
      <c r="N3995" s="43" t="s">
        <v>539</v>
      </c>
      <c r="O3995" s="68" t="s">
        <v>326</v>
      </c>
      <c r="P3995" s="68" t="s">
        <v>2931</v>
      </c>
      <c r="Q3995" s="57" t="s">
        <v>2932</v>
      </c>
      <c r="R3995" s="35" t="s">
        <v>265</v>
      </c>
      <c r="S3995" s="57" t="str">
        <f>MID(Tabla1[[#This Row],[Aplicación]],6,2)</f>
        <v>11</v>
      </c>
      <c r="T3995" s="54" t="str">
        <f>VLOOKUP(Tabla1[[#This Row],[AREA]],Hoja1!A:B,2,FALSE)</f>
        <v>11. Salud pública y seguridad ciudadana</v>
      </c>
      <c r="U3995" s="57" t="str">
        <f>MID(Tabla1[[#This Row],[Aplicación]],9,4)</f>
        <v>1631</v>
      </c>
      <c r="V3995" s="54" t="str">
        <f>VLOOKUP(Tabla1[[#This Row],[PROGRAMA]],Hoja1!A:B,2,FALSE)</f>
        <v>1631. Limpieza viaria</v>
      </c>
      <c r="W3995" s="57" t="str">
        <f>MID(Tabla1[[#This Row],[Aplicación]],14,2)</f>
        <v>22</v>
      </c>
      <c r="X3995" s="57" t="str">
        <f>MID(Tabla1[[#This Row],[Aplicación]],14,6)</f>
        <v>22106</v>
      </c>
    </row>
    <row r="3996" spans="1:24" x14ac:dyDescent="0.25">
      <c r="A3996" s="60">
        <v>220240012037</v>
      </c>
      <c r="B3996" s="43" t="s">
        <v>390</v>
      </c>
      <c r="C3996" s="61">
        <v>45400</v>
      </c>
      <c r="D3996" s="60">
        <v>22024004146</v>
      </c>
      <c r="E3996" s="43" t="s">
        <v>3836</v>
      </c>
      <c r="F3996" s="62">
        <v>3000</v>
      </c>
      <c r="G3996" s="43" t="s">
        <v>65</v>
      </c>
      <c r="H3996" s="43" t="s">
        <v>4362</v>
      </c>
      <c r="I3996" s="69" t="s">
        <v>2930</v>
      </c>
      <c r="J3996" s="43" t="s">
        <v>398</v>
      </c>
      <c r="K3996" s="43" t="s">
        <v>398</v>
      </c>
      <c r="L3996" s="43" t="s">
        <v>413</v>
      </c>
      <c r="M3996" s="43" t="s">
        <v>585</v>
      </c>
      <c r="N3996" s="43" t="s">
        <v>539</v>
      </c>
      <c r="O3996" s="68" t="s">
        <v>326</v>
      </c>
      <c r="P3996" s="68" t="s">
        <v>2931</v>
      </c>
      <c r="Q3996" s="57" t="s">
        <v>2932</v>
      </c>
      <c r="R3996" s="35" t="s">
        <v>265</v>
      </c>
      <c r="S3996" s="57" t="str">
        <f>MID(Tabla1[[#This Row],[Aplicación]],6,2)</f>
        <v>11</v>
      </c>
      <c r="T3996" s="54" t="str">
        <f>VLOOKUP(Tabla1[[#This Row],[AREA]],Hoja1!A:B,2,FALSE)</f>
        <v>11. Salud pública y seguridad ciudadana</v>
      </c>
      <c r="U3996" s="57" t="str">
        <f>MID(Tabla1[[#This Row],[Aplicación]],9,4)</f>
        <v>1631</v>
      </c>
      <c r="V3996" s="54" t="str">
        <f>VLOOKUP(Tabla1[[#This Row],[PROGRAMA]],Hoja1!A:B,2,FALSE)</f>
        <v>1631. Limpieza viaria</v>
      </c>
      <c r="W3996" s="57" t="str">
        <f>MID(Tabla1[[#This Row],[Aplicación]],14,2)</f>
        <v>22</v>
      </c>
      <c r="X3996" s="57" t="str">
        <f>MID(Tabla1[[#This Row],[Aplicación]],14,6)</f>
        <v>22106</v>
      </c>
    </row>
    <row r="3997" spans="1:24" x14ac:dyDescent="0.25">
      <c r="A3997" s="60">
        <v>220239000187</v>
      </c>
      <c r="B3997" s="43" t="s">
        <v>390</v>
      </c>
      <c r="C3997" s="61">
        <v>45292</v>
      </c>
      <c r="D3997" s="60">
        <v>22024001159</v>
      </c>
      <c r="E3997" s="43" t="s">
        <v>1431</v>
      </c>
      <c r="F3997" s="62">
        <v>39930</v>
      </c>
      <c r="G3997" s="43" t="s">
        <v>969</v>
      </c>
      <c r="H3997" s="43" t="s">
        <v>2196</v>
      </c>
      <c r="I3997" s="69">
        <v>220</v>
      </c>
      <c r="J3997" s="43" t="s">
        <v>971</v>
      </c>
      <c r="K3997" s="43" t="s">
        <v>864</v>
      </c>
      <c r="L3997" s="43" t="s">
        <v>413</v>
      </c>
      <c r="M3997" s="43" t="s">
        <v>395</v>
      </c>
      <c r="N3997" s="43" t="s">
        <v>396</v>
      </c>
      <c r="O3997" s="52" t="s">
        <v>321</v>
      </c>
      <c r="P3997" s="63" t="s">
        <v>276</v>
      </c>
      <c r="Q3997" s="57" t="str">
        <f>MID(Tabla1[[#This Row],[Aplicación]],14,1)</f>
        <v>2</v>
      </c>
      <c r="R3997" s="35" t="s">
        <v>265</v>
      </c>
      <c r="S3997" s="57" t="str">
        <f>MID(Tabla1[[#This Row],[Aplicación]],6,2)</f>
        <v>11</v>
      </c>
      <c r="T3997" s="54" t="str">
        <f>VLOOKUP(Tabla1[[#This Row],[AREA]],Hoja1!A:B,2,FALSE)</f>
        <v>11. Salud pública y seguridad ciudadana</v>
      </c>
      <c r="U3997" s="57" t="str">
        <f>MID(Tabla1[[#This Row],[Aplicación]],9,4)</f>
        <v>1631</v>
      </c>
      <c r="V3997" s="54" t="str">
        <f>VLOOKUP(Tabla1[[#This Row],[PROGRAMA]],Hoja1!A:B,2,FALSE)</f>
        <v>1631. Limpieza viaria</v>
      </c>
      <c r="W3997" s="57" t="str">
        <f>MID(Tabla1[[#This Row],[Aplicación]],14,2)</f>
        <v>22</v>
      </c>
      <c r="X3997" s="57" t="str">
        <f>MID(Tabla1[[#This Row],[Aplicación]],14,6)</f>
        <v>22110</v>
      </c>
    </row>
    <row r="3998" spans="1:24" x14ac:dyDescent="0.25">
      <c r="A3998" s="60">
        <v>220239000188</v>
      </c>
      <c r="B3998" s="43" t="s">
        <v>390</v>
      </c>
      <c r="C3998" s="61">
        <v>45292</v>
      </c>
      <c r="D3998" s="60">
        <v>22024001160</v>
      </c>
      <c r="E3998" s="43" t="s">
        <v>1431</v>
      </c>
      <c r="F3998" s="62">
        <v>3176.25</v>
      </c>
      <c r="G3998" s="43" t="s">
        <v>969</v>
      </c>
      <c r="H3998" s="43" t="s">
        <v>970</v>
      </c>
      <c r="I3998" s="69">
        <v>220</v>
      </c>
      <c r="J3998" s="43" t="s">
        <v>971</v>
      </c>
      <c r="K3998" s="43" t="s">
        <v>864</v>
      </c>
      <c r="L3998" s="43" t="s">
        <v>413</v>
      </c>
      <c r="M3998" s="43" t="s">
        <v>395</v>
      </c>
      <c r="N3998" s="43" t="s">
        <v>396</v>
      </c>
      <c r="O3998" s="52" t="s">
        <v>321</v>
      </c>
      <c r="P3998" s="63" t="s">
        <v>276</v>
      </c>
      <c r="Q3998" s="57" t="str">
        <f>MID(Tabla1[[#This Row],[Aplicación]],14,1)</f>
        <v>2</v>
      </c>
      <c r="R3998" s="35" t="s">
        <v>265</v>
      </c>
      <c r="S3998" s="57" t="str">
        <f>MID(Tabla1[[#This Row],[Aplicación]],6,2)</f>
        <v>11</v>
      </c>
      <c r="T3998" s="54" t="str">
        <f>VLOOKUP(Tabla1[[#This Row],[AREA]],Hoja1!A:B,2,FALSE)</f>
        <v>11. Salud pública y seguridad ciudadana</v>
      </c>
      <c r="U3998" s="57" t="str">
        <f>MID(Tabla1[[#This Row],[Aplicación]],9,4)</f>
        <v>1631</v>
      </c>
      <c r="V3998" s="54" t="str">
        <f>VLOOKUP(Tabla1[[#This Row],[PROGRAMA]],Hoja1!A:B,2,FALSE)</f>
        <v>1631. Limpieza viaria</v>
      </c>
      <c r="W3998" s="57" t="str">
        <f>MID(Tabla1[[#This Row],[Aplicación]],14,2)</f>
        <v>22</v>
      </c>
      <c r="X3998" s="57" t="str">
        <f>MID(Tabla1[[#This Row],[Aplicación]],14,6)</f>
        <v>22110</v>
      </c>
    </row>
    <row r="3999" spans="1:24" x14ac:dyDescent="0.25">
      <c r="A3999" s="60">
        <v>220240006965</v>
      </c>
      <c r="B3999" s="43" t="s">
        <v>702</v>
      </c>
      <c r="C3999" s="61">
        <v>45369</v>
      </c>
      <c r="D3999" s="60">
        <v>22024000449</v>
      </c>
      <c r="E3999" s="43" t="s">
        <v>1431</v>
      </c>
      <c r="F3999" s="62">
        <v>2052.77</v>
      </c>
      <c r="G3999" s="43" t="s">
        <v>84</v>
      </c>
      <c r="H3999" s="43" t="s">
        <v>2845</v>
      </c>
      <c r="I3999" s="69">
        <v>300</v>
      </c>
      <c r="J3999" s="43" t="s">
        <v>398</v>
      </c>
      <c r="K3999" s="43" t="s">
        <v>398</v>
      </c>
      <c r="L3999" s="43" t="s">
        <v>413</v>
      </c>
      <c r="M3999" s="43" t="s">
        <v>395</v>
      </c>
      <c r="N3999" s="43" t="s">
        <v>396</v>
      </c>
      <c r="O3999" s="52" t="s">
        <v>325</v>
      </c>
      <c r="P3999" s="63" t="s">
        <v>276</v>
      </c>
      <c r="Q3999" s="57" t="str">
        <f>MID(Tabla1[[#This Row],[Aplicación]],14,1)</f>
        <v>2</v>
      </c>
      <c r="R3999" s="35" t="s">
        <v>265</v>
      </c>
      <c r="S3999" s="57" t="str">
        <f>MID(Tabla1[[#This Row],[Aplicación]],6,2)</f>
        <v>11</v>
      </c>
      <c r="T3999" s="54" t="str">
        <f>VLOOKUP(Tabla1[[#This Row],[AREA]],Hoja1!A:B,2,FALSE)</f>
        <v>11. Salud pública y seguridad ciudadana</v>
      </c>
      <c r="U3999" s="57" t="str">
        <f>MID(Tabla1[[#This Row],[Aplicación]],9,4)</f>
        <v>1631</v>
      </c>
      <c r="V3999" s="54" t="str">
        <f>VLOOKUP(Tabla1[[#This Row],[PROGRAMA]],Hoja1!A:B,2,FALSE)</f>
        <v>1631. Limpieza viaria</v>
      </c>
      <c r="W3999" s="57" t="str">
        <f>MID(Tabla1[[#This Row],[Aplicación]],14,2)</f>
        <v>22</v>
      </c>
      <c r="X3999" s="57" t="str">
        <f>MID(Tabla1[[#This Row],[Aplicación]],14,6)</f>
        <v>22110</v>
      </c>
    </row>
    <row r="4000" spans="1:24" x14ac:dyDescent="0.25">
      <c r="A4000" s="60">
        <v>220240007926</v>
      </c>
      <c r="B4000" s="43" t="s">
        <v>702</v>
      </c>
      <c r="C4000" s="61">
        <v>45372</v>
      </c>
      <c r="D4000" s="60">
        <v>22024000449</v>
      </c>
      <c r="E4000" s="43" t="s">
        <v>1431</v>
      </c>
      <c r="F4000" s="62">
        <v>1917.32</v>
      </c>
      <c r="G4000" s="43" t="s">
        <v>84</v>
      </c>
      <c r="H4000" s="43" t="s">
        <v>2846</v>
      </c>
      <c r="I4000" s="69">
        <v>300</v>
      </c>
      <c r="J4000" s="43" t="s">
        <v>398</v>
      </c>
      <c r="K4000" s="43" t="s">
        <v>398</v>
      </c>
      <c r="L4000" s="43" t="s">
        <v>413</v>
      </c>
      <c r="M4000" s="43" t="s">
        <v>395</v>
      </c>
      <c r="N4000" s="43" t="s">
        <v>396</v>
      </c>
      <c r="O4000" s="52" t="s">
        <v>325</v>
      </c>
      <c r="P4000" s="63" t="s">
        <v>276</v>
      </c>
      <c r="Q4000" s="57" t="str">
        <f>MID(Tabla1[[#This Row],[Aplicación]],14,1)</f>
        <v>2</v>
      </c>
      <c r="R4000" s="35" t="s">
        <v>265</v>
      </c>
      <c r="S4000" s="57" t="str">
        <f>MID(Tabla1[[#This Row],[Aplicación]],6,2)</f>
        <v>11</v>
      </c>
      <c r="T4000" s="54" t="str">
        <f>VLOOKUP(Tabla1[[#This Row],[AREA]],Hoja1!A:B,2,FALSE)</f>
        <v>11. Salud pública y seguridad ciudadana</v>
      </c>
      <c r="U4000" s="57" t="str">
        <f>MID(Tabla1[[#This Row],[Aplicación]],9,4)</f>
        <v>1631</v>
      </c>
      <c r="V4000" s="54" t="str">
        <f>VLOOKUP(Tabla1[[#This Row],[PROGRAMA]],Hoja1!A:B,2,FALSE)</f>
        <v>1631. Limpieza viaria</v>
      </c>
      <c r="W4000" s="57" t="str">
        <f>MID(Tabla1[[#This Row],[Aplicación]],14,2)</f>
        <v>22</v>
      </c>
      <c r="X4000" s="57" t="str">
        <f>MID(Tabla1[[#This Row],[Aplicación]],14,6)</f>
        <v>22110</v>
      </c>
    </row>
    <row r="4001" spans="1:24" x14ac:dyDescent="0.25">
      <c r="A4001" s="60">
        <v>220240027274</v>
      </c>
      <c r="B4001" s="43" t="s">
        <v>702</v>
      </c>
      <c r="C4001" s="61">
        <v>45469</v>
      </c>
      <c r="D4001" s="60">
        <v>22024000449</v>
      </c>
      <c r="E4001" s="43" t="s">
        <v>1431</v>
      </c>
      <c r="F4001" s="62">
        <v>982.52</v>
      </c>
      <c r="G4001" s="43" t="s">
        <v>84</v>
      </c>
      <c r="H4001" s="43" t="s">
        <v>2986</v>
      </c>
      <c r="I4001" s="69" t="s">
        <v>2934</v>
      </c>
      <c r="J4001" s="43" t="s">
        <v>398</v>
      </c>
      <c r="K4001" s="43" t="s">
        <v>398</v>
      </c>
      <c r="L4001" s="43" t="s">
        <v>413</v>
      </c>
      <c r="M4001" s="43" t="s">
        <v>395</v>
      </c>
      <c r="N4001" s="43" t="s">
        <v>396</v>
      </c>
      <c r="O4001" s="68" t="s">
        <v>325</v>
      </c>
      <c r="P4001" s="68" t="s">
        <v>2931</v>
      </c>
      <c r="Q4001" s="57" t="s">
        <v>2932</v>
      </c>
      <c r="R4001" s="35" t="s">
        <v>265</v>
      </c>
      <c r="S4001" s="57" t="str">
        <f>MID(Tabla1[[#This Row],[Aplicación]],6,2)</f>
        <v>11</v>
      </c>
      <c r="T4001" s="54" t="str">
        <f>VLOOKUP(Tabla1[[#This Row],[AREA]],Hoja1!A:B,2,FALSE)</f>
        <v>11. Salud pública y seguridad ciudadana</v>
      </c>
      <c r="U4001" s="57" t="str">
        <f>MID(Tabla1[[#This Row],[Aplicación]],9,4)</f>
        <v>1631</v>
      </c>
      <c r="V4001" s="54" t="str">
        <f>VLOOKUP(Tabla1[[#This Row],[PROGRAMA]],Hoja1!A:B,2,FALSE)</f>
        <v>1631. Limpieza viaria</v>
      </c>
      <c r="W4001" s="57" t="str">
        <f>MID(Tabla1[[#This Row],[Aplicación]],14,2)</f>
        <v>22</v>
      </c>
      <c r="X4001" s="57" t="str">
        <f>MID(Tabla1[[#This Row],[Aplicación]],14,6)</f>
        <v>22110</v>
      </c>
    </row>
    <row r="4002" spans="1:24" x14ac:dyDescent="0.25">
      <c r="A4002" s="60">
        <v>220240024327</v>
      </c>
      <c r="B4002" s="43" t="s">
        <v>702</v>
      </c>
      <c r="C4002" s="61">
        <v>45461</v>
      </c>
      <c r="D4002" s="60">
        <v>22024000449</v>
      </c>
      <c r="E4002" s="43" t="s">
        <v>1431</v>
      </c>
      <c r="F4002" s="62">
        <v>982.52</v>
      </c>
      <c r="G4002" s="43" t="s">
        <v>84</v>
      </c>
      <c r="H4002" s="43" t="s">
        <v>3272</v>
      </c>
      <c r="I4002" s="69" t="s">
        <v>2934</v>
      </c>
      <c r="J4002" s="43" t="s">
        <v>398</v>
      </c>
      <c r="K4002" s="43" t="s">
        <v>398</v>
      </c>
      <c r="L4002" s="43" t="s">
        <v>413</v>
      </c>
      <c r="M4002" s="43" t="s">
        <v>395</v>
      </c>
      <c r="N4002" s="43" t="s">
        <v>396</v>
      </c>
      <c r="O4002" s="68" t="s">
        <v>325</v>
      </c>
      <c r="P4002" s="68" t="s">
        <v>2931</v>
      </c>
      <c r="Q4002" s="57" t="s">
        <v>2932</v>
      </c>
      <c r="R4002" s="35" t="s">
        <v>265</v>
      </c>
      <c r="S4002" s="57" t="str">
        <f>MID(Tabla1[[#This Row],[Aplicación]],6,2)</f>
        <v>11</v>
      </c>
      <c r="T4002" s="54" t="str">
        <f>VLOOKUP(Tabla1[[#This Row],[AREA]],Hoja1!A:B,2,FALSE)</f>
        <v>11. Salud pública y seguridad ciudadana</v>
      </c>
      <c r="U4002" s="57" t="str">
        <f>MID(Tabla1[[#This Row],[Aplicación]],9,4)</f>
        <v>1631</v>
      </c>
      <c r="V4002" s="54" t="str">
        <f>VLOOKUP(Tabla1[[#This Row],[PROGRAMA]],Hoja1!A:B,2,FALSE)</f>
        <v>1631. Limpieza viaria</v>
      </c>
      <c r="W4002" s="57" t="str">
        <f>MID(Tabla1[[#This Row],[Aplicación]],14,2)</f>
        <v>22</v>
      </c>
      <c r="X4002" s="57" t="str">
        <f>MID(Tabla1[[#This Row],[Aplicación]],14,6)</f>
        <v>22110</v>
      </c>
    </row>
    <row r="4003" spans="1:24" x14ac:dyDescent="0.25">
      <c r="A4003" s="60">
        <v>220240023831</v>
      </c>
      <c r="B4003" s="43" t="s">
        <v>702</v>
      </c>
      <c r="C4003" s="61">
        <v>45456</v>
      </c>
      <c r="D4003" s="60">
        <v>22024000449</v>
      </c>
      <c r="E4003" s="43" t="s">
        <v>1431</v>
      </c>
      <c r="F4003" s="62">
        <v>2052.77</v>
      </c>
      <c r="G4003" s="43" t="s">
        <v>84</v>
      </c>
      <c r="H4003" s="43" t="s">
        <v>3333</v>
      </c>
      <c r="I4003" s="69" t="s">
        <v>2934</v>
      </c>
      <c r="J4003" s="43" t="s">
        <v>398</v>
      </c>
      <c r="K4003" s="43" t="s">
        <v>398</v>
      </c>
      <c r="L4003" s="43" t="s">
        <v>413</v>
      </c>
      <c r="M4003" s="43" t="s">
        <v>395</v>
      </c>
      <c r="N4003" s="43" t="s">
        <v>396</v>
      </c>
      <c r="O4003" s="68" t="s">
        <v>325</v>
      </c>
      <c r="P4003" s="68" t="s">
        <v>2931</v>
      </c>
      <c r="Q4003" s="57" t="s">
        <v>2932</v>
      </c>
      <c r="R4003" s="35" t="s">
        <v>265</v>
      </c>
      <c r="S4003" s="57" t="str">
        <f>MID(Tabla1[[#This Row],[Aplicación]],6,2)</f>
        <v>11</v>
      </c>
      <c r="T4003" s="54" t="str">
        <f>VLOOKUP(Tabla1[[#This Row],[AREA]],Hoja1!A:B,2,FALSE)</f>
        <v>11. Salud pública y seguridad ciudadana</v>
      </c>
      <c r="U4003" s="57" t="str">
        <f>MID(Tabla1[[#This Row],[Aplicación]],9,4)</f>
        <v>1631</v>
      </c>
      <c r="V4003" s="54" t="str">
        <f>VLOOKUP(Tabla1[[#This Row],[PROGRAMA]],Hoja1!A:B,2,FALSE)</f>
        <v>1631. Limpieza viaria</v>
      </c>
      <c r="W4003" s="57" t="str">
        <f>MID(Tabla1[[#This Row],[Aplicación]],14,2)</f>
        <v>22</v>
      </c>
      <c r="X4003" s="57" t="str">
        <f>MID(Tabla1[[#This Row],[Aplicación]],14,6)</f>
        <v>22110</v>
      </c>
    </row>
    <row r="4004" spans="1:24" x14ac:dyDescent="0.25">
      <c r="A4004" s="60">
        <v>220240023831</v>
      </c>
      <c r="B4004" s="43" t="s">
        <v>702</v>
      </c>
      <c r="C4004" s="61">
        <v>45456</v>
      </c>
      <c r="D4004" s="60">
        <v>22024000449</v>
      </c>
      <c r="E4004" s="43" t="s">
        <v>1431</v>
      </c>
      <c r="F4004" s="62">
        <v>2052.77</v>
      </c>
      <c r="G4004" s="43" t="s">
        <v>84</v>
      </c>
      <c r="H4004" s="43" t="s">
        <v>3333</v>
      </c>
      <c r="I4004" s="69" t="s">
        <v>2934</v>
      </c>
      <c r="J4004" s="43" t="s">
        <v>398</v>
      </c>
      <c r="K4004" s="43" t="s">
        <v>398</v>
      </c>
      <c r="L4004" s="43" t="s">
        <v>413</v>
      </c>
      <c r="M4004" s="43" t="s">
        <v>395</v>
      </c>
      <c r="N4004" s="43" t="s">
        <v>396</v>
      </c>
      <c r="O4004" s="68" t="s">
        <v>325</v>
      </c>
      <c r="P4004" s="68" t="s">
        <v>2931</v>
      </c>
      <c r="Q4004" s="57" t="s">
        <v>2932</v>
      </c>
      <c r="R4004" s="35" t="s">
        <v>265</v>
      </c>
      <c r="S4004" s="57" t="str">
        <f>MID(Tabla1[[#This Row],[Aplicación]],6,2)</f>
        <v>11</v>
      </c>
      <c r="T4004" s="54" t="str">
        <f>VLOOKUP(Tabla1[[#This Row],[AREA]],Hoja1!A:B,2,FALSE)</f>
        <v>11. Salud pública y seguridad ciudadana</v>
      </c>
      <c r="U4004" s="57" t="str">
        <f>MID(Tabla1[[#This Row],[Aplicación]],9,4)</f>
        <v>1631</v>
      </c>
      <c r="V4004" s="54" t="str">
        <f>VLOOKUP(Tabla1[[#This Row],[PROGRAMA]],Hoja1!A:B,2,FALSE)</f>
        <v>1631. Limpieza viaria</v>
      </c>
      <c r="W4004" s="57" t="str">
        <f>MID(Tabla1[[#This Row],[Aplicación]],14,2)</f>
        <v>22</v>
      </c>
      <c r="X4004" s="57" t="str">
        <f>MID(Tabla1[[#This Row],[Aplicación]],14,6)</f>
        <v>22110</v>
      </c>
    </row>
    <row r="4005" spans="1:24" x14ac:dyDescent="0.25">
      <c r="A4005" s="60">
        <v>220240021925</v>
      </c>
      <c r="B4005" s="43" t="s">
        <v>702</v>
      </c>
      <c r="C4005" s="61">
        <v>45441</v>
      </c>
      <c r="D4005" s="60">
        <v>22024000449</v>
      </c>
      <c r="E4005" s="43" t="s">
        <v>1431</v>
      </c>
      <c r="F4005" s="62">
        <v>982.52</v>
      </c>
      <c r="G4005" s="43" t="s">
        <v>84</v>
      </c>
      <c r="H4005" s="43" t="s">
        <v>2986</v>
      </c>
      <c r="I4005" s="69" t="s">
        <v>2934</v>
      </c>
      <c r="J4005" s="43" t="s">
        <v>398</v>
      </c>
      <c r="K4005" s="43" t="s">
        <v>398</v>
      </c>
      <c r="L4005" s="43" t="s">
        <v>413</v>
      </c>
      <c r="M4005" s="43" t="s">
        <v>395</v>
      </c>
      <c r="N4005" s="43" t="s">
        <v>396</v>
      </c>
      <c r="O4005" s="68" t="s">
        <v>325</v>
      </c>
      <c r="P4005" s="68" t="s">
        <v>2931</v>
      </c>
      <c r="Q4005" s="57" t="s">
        <v>2932</v>
      </c>
      <c r="R4005" s="35" t="s">
        <v>265</v>
      </c>
      <c r="S4005" s="57" t="str">
        <f>MID(Tabla1[[#This Row],[Aplicación]],6,2)</f>
        <v>11</v>
      </c>
      <c r="T4005" s="54" t="str">
        <f>VLOOKUP(Tabla1[[#This Row],[AREA]],Hoja1!A:B,2,FALSE)</f>
        <v>11. Salud pública y seguridad ciudadana</v>
      </c>
      <c r="U4005" s="57" t="str">
        <f>MID(Tabla1[[#This Row],[Aplicación]],9,4)</f>
        <v>1631</v>
      </c>
      <c r="V4005" s="54" t="str">
        <f>VLOOKUP(Tabla1[[#This Row],[PROGRAMA]],Hoja1!A:B,2,FALSE)</f>
        <v>1631. Limpieza viaria</v>
      </c>
      <c r="W4005" s="57" t="str">
        <f>MID(Tabla1[[#This Row],[Aplicación]],14,2)</f>
        <v>22</v>
      </c>
      <c r="X4005" s="57" t="str">
        <f>MID(Tabla1[[#This Row],[Aplicación]],14,6)</f>
        <v>22110</v>
      </c>
    </row>
    <row r="4006" spans="1:24" x14ac:dyDescent="0.25">
      <c r="A4006" s="60">
        <v>220240016474</v>
      </c>
      <c r="B4006" s="43" t="s">
        <v>702</v>
      </c>
      <c r="C4006" s="61">
        <v>45426</v>
      </c>
      <c r="D4006" s="60">
        <v>22024000449</v>
      </c>
      <c r="E4006" s="43" t="s">
        <v>1431</v>
      </c>
      <c r="F4006" s="62">
        <v>1965.04</v>
      </c>
      <c r="G4006" s="43" t="s">
        <v>84</v>
      </c>
      <c r="H4006" s="43" t="s">
        <v>4049</v>
      </c>
      <c r="I4006" s="69" t="s">
        <v>2934</v>
      </c>
      <c r="J4006" s="43" t="s">
        <v>398</v>
      </c>
      <c r="K4006" s="43" t="s">
        <v>398</v>
      </c>
      <c r="L4006" s="43" t="s">
        <v>413</v>
      </c>
      <c r="M4006" s="43" t="s">
        <v>395</v>
      </c>
      <c r="N4006" s="43" t="s">
        <v>396</v>
      </c>
      <c r="O4006" s="68" t="s">
        <v>325</v>
      </c>
      <c r="P4006" s="68" t="s">
        <v>2931</v>
      </c>
      <c r="Q4006" s="57" t="s">
        <v>2932</v>
      </c>
      <c r="R4006" s="35" t="s">
        <v>265</v>
      </c>
      <c r="S4006" s="57" t="str">
        <f>MID(Tabla1[[#This Row],[Aplicación]],6,2)</f>
        <v>11</v>
      </c>
      <c r="T4006" s="54" t="str">
        <f>VLOOKUP(Tabla1[[#This Row],[AREA]],Hoja1!A:B,2,FALSE)</f>
        <v>11. Salud pública y seguridad ciudadana</v>
      </c>
      <c r="U4006" s="57" t="str">
        <f>MID(Tabla1[[#This Row],[Aplicación]],9,4)</f>
        <v>1631</v>
      </c>
      <c r="V4006" s="54" t="str">
        <f>VLOOKUP(Tabla1[[#This Row],[PROGRAMA]],Hoja1!A:B,2,FALSE)</f>
        <v>1631. Limpieza viaria</v>
      </c>
      <c r="W4006" s="57" t="str">
        <f>MID(Tabla1[[#This Row],[Aplicación]],14,2)</f>
        <v>22</v>
      </c>
      <c r="X4006" s="57" t="str">
        <f>MID(Tabla1[[#This Row],[Aplicación]],14,6)</f>
        <v>22110</v>
      </c>
    </row>
    <row r="4007" spans="1:24" x14ac:dyDescent="0.25">
      <c r="A4007" s="60">
        <v>220240013836</v>
      </c>
      <c r="B4007" s="43" t="s">
        <v>702</v>
      </c>
      <c r="C4007" s="61">
        <v>45412</v>
      </c>
      <c r="D4007" s="60">
        <v>22024000449</v>
      </c>
      <c r="E4007" s="43" t="s">
        <v>1431</v>
      </c>
      <c r="F4007" s="62">
        <v>1070.25</v>
      </c>
      <c r="G4007" s="43" t="s">
        <v>84</v>
      </c>
      <c r="H4007" s="43" t="s">
        <v>4211</v>
      </c>
      <c r="I4007" s="69" t="s">
        <v>2934</v>
      </c>
      <c r="J4007" s="43" t="s">
        <v>398</v>
      </c>
      <c r="K4007" s="43" t="s">
        <v>398</v>
      </c>
      <c r="L4007" s="43" t="s">
        <v>413</v>
      </c>
      <c r="M4007" s="43" t="s">
        <v>395</v>
      </c>
      <c r="N4007" s="43" t="s">
        <v>396</v>
      </c>
      <c r="O4007" s="68" t="s">
        <v>325</v>
      </c>
      <c r="P4007" s="68" t="s">
        <v>2931</v>
      </c>
      <c r="Q4007" s="57" t="s">
        <v>2932</v>
      </c>
      <c r="R4007" s="35" t="s">
        <v>265</v>
      </c>
      <c r="S4007" s="57" t="str">
        <f>MID(Tabla1[[#This Row],[Aplicación]],6,2)</f>
        <v>11</v>
      </c>
      <c r="T4007" s="54" t="str">
        <f>VLOOKUP(Tabla1[[#This Row],[AREA]],Hoja1!A:B,2,FALSE)</f>
        <v>11. Salud pública y seguridad ciudadana</v>
      </c>
      <c r="U4007" s="57" t="str">
        <f>MID(Tabla1[[#This Row],[Aplicación]],9,4)</f>
        <v>1631</v>
      </c>
      <c r="V4007" s="54" t="str">
        <f>VLOOKUP(Tabla1[[#This Row],[PROGRAMA]],Hoja1!A:B,2,FALSE)</f>
        <v>1631. Limpieza viaria</v>
      </c>
      <c r="W4007" s="57" t="str">
        <f>MID(Tabla1[[#This Row],[Aplicación]],14,2)</f>
        <v>22</v>
      </c>
      <c r="X4007" s="57" t="str">
        <f>MID(Tabla1[[#This Row],[Aplicación]],14,6)</f>
        <v>22110</v>
      </c>
    </row>
    <row r="4008" spans="1:24" x14ac:dyDescent="0.25">
      <c r="A4008" s="60">
        <v>220240011222</v>
      </c>
      <c r="B4008" s="43" t="s">
        <v>702</v>
      </c>
      <c r="C4008" s="61">
        <v>45393</v>
      </c>
      <c r="D4008" s="60">
        <v>22024000449</v>
      </c>
      <c r="E4008" s="43" t="s">
        <v>1431</v>
      </c>
      <c r="F4008" s="62">
        <v>982.52</v>
      </c>
      <c r="G4008" s="43" t="s">
        <v>84</v>
      </c>
      <c r="H4008" s="43" t="s">
        <v>2986</v>
      </c>
      <c r="I4008" s="69" t="s">
        <v>2934</v>
      </c>
      <c r="J4008" s="43" t="s">
        <v>398</v>
      </c>
      <c r="K4008" s="43" t="s">
        <v>398</v>
      </c>
      <c r="L4008" s="43" t="s">
        <v>413</v>
      </c>
      <c r="M4008" s="43" t="s">
        <v>395</v>
      </c>
      <c r="N4008" s="43" t="s">
        <v>396</v>
      </c>
      <c r="O4008" s="68" t="s">
        <v>325</v>
      </c>
      <c r="P4008" s="68" t="s">
        <v>2931</v>
      </c>
      <c r="Q4008" s="57" t="s">
        <v>2932</v>
      </c>
      <c r="R4008" s="35" t="s">
        <v>265</v>
      </c>
      <c r="S4008" s="57" t="str">
        <f>MID(Tabla1[[#This Row],[Aplicación]],6,2)</f>
        <v>11</v>
      </c>
      <c r="T4008" s="54" t="str">
        <f>VLOOKUP(Tabla1[[#This Row],[AREA]],Hoja1!A:B,2,FALSE)</f>
        <v>11. Salud pública y seguridad ciudadana</v>
      </c>
      <c r="U4008" s="57" t="str">
        <f>MID(Tabla1[[#This Row],[Aplicación]],9,4)</f>
        <v>1631</v>
      </c>
      <c r="V4008" s="54" t="str">
        <f>VLOOKUP(Tabla1[[#This Row],[PROGRAMA]],Hoja1!A:B,2,FALSE)</f>
        <v>1631. Limpieza viaria</v>
      </c>
      <c r="W4008" s="57" t="str">
        <f>MID(Tabla1[[#This Row],[Aplicación]],14,2)</f>
        <v>22</v>
      </c>
      <c r="X4008" s="57" t="str">
        <f>MID(Tabla1[[#This Row],[Aplicación]],14,6)</f>
        <v>22110</v>
      </c>
    </row>
    <row r="4009" spans="1:24" x14ac:dyDescent="0.25">
      <c r="A4009" s="60">
        <v>220240032404</v>
      </c>
      <c r="B4009" s="43" t="s">
        <v>702</v>
      </c>
      <c r="C4009" s="61">
        <v>45497</v>
      </c>
      <c r="D4009" s="60">
        <v>22024000449</v>
      </c>
      <c r="E4009" s="43" t="s">
        <v>1431</v>
      </c>
      <c r="F4009" s="62">
        <v>2052.77</v>
      </c>
      <c r="G4009" s="43" t="s">
        <v>84</v>
      </c>
      <c r="H4009" s="43" t="s">
        <v>5128</v>
      </c>
      <c r="I4009" s="69" t="s">
        <v>2934</v>
      </c>
      <c r="J4009" s="43" t="s">
        <v>398</v>
      </c>
      <c r="K4009" s="43" t="s">
        <v>398</v>
      </c>
      <c r="L4009" s="43" t="s">
        <v>413</v>
      </c>
      <c r="M4009" s="43" t="s">
        <v>395</v>
      </c>
      <c r="N4009" s="43" t="s">
        <v>396</v>
      </c>
      <c r="O4009" s="68" t="s">
        <v>325</v>
      </c>
      <c r="P4009" s="68" t="s">
        <v>4838</v>
      </c>
      <c r="Q4009" s="57" t="str">
        <f>MID(Tabla1[[#This Row],[Aplicación]],14,1)</f>
        <v>2</v>
      </c>
      <c r="R4009" s="35" t="s">
        <v>265</v>
      </c>
      <c r="S4009" s="57" t="str">
        <f>MID(Tabla1[[#This Row],[Aplicación]],6,2)</f>
        <v>11</v>
      </c>
      <c r="T4009" s="54" t="str">
        <f>VLOOKUP(Tabla1[[#This Row],[AREA]],Hoja1!A:B,2,FALSE)</f>
        <v>11. Salud pública y seguridad ciudadana</v>
      </c>
      <c r="U4009" s="57" t="str">
        <f>MID(Tabla1[[#This Row],[Aplicación]],9,4)</f>
        <v>1631</v>
      </c>
      <c r="V4009" s="54" t="str">
        <f>VLOOKUP(Tabla1[[#This Row],[PROGRAMA]],Hoja1!A:B,2,FALSE)</f>
        <v>1631. Limpieza viaria</v>
      </c>
      <c r="W4009" s="57" t="str">
        <f>MID(Tabla1[[#This Row],[Aplicación]],14,2)</f>
        <v>22</v>
      </c>
      <c r="X4009" s="57" t="str">
        <f>MID(Tabla1[[#This Row],[Aplicación]],14,6)</f>
        <v>22110</v>
      </c>
    </row>
    <row r="4010" spans="1:24" x14ac:dyDescent="0.25">
      <c r="A4010" s="60">
        <v>220240030454</v>
      </c>
      <c r="B4010" s="43" t="s">
        <v>702</v>
      </c>
      <c r="C4010" s="61">
        <v>45485</v>
      </c>
      <c r="D4010" s="60">
        <v>22024000449</v>
      </c>
      <c r="E4010" s="43" t="s">
        <v>1431</v>
      </c>
      <c r="F4010" s="62">
        <v>982.52</v>
      </c>
      <c r="G4010" s="43" t="s">
        <v>84</v>
      </c>
      <c r="H4010" s="43" t="s">
        <v>2986</v>
      </c>
      <c r="I4010" s="69">
        <v>300</v>
      </c>
      <c r="J4010" s="43" t="s">
        <v>398</v>
      </c>
      <c r="K4010" s="43" t="s">
        <v>398</v>
      </c>
      <c r="L4010" s="43" t="s">
        <v>413</v>
      </c>
      <c r="M4010" s="43" t="s">
        <v>395</v>
      </c>
      <c r="N4010" s="43" t="s">
        <v>396</v>
      </c>
      <c r="O4010" s="68" t="s">
        <v>325</v>
      </c>
      <c r="P4010" s="68" t="s">
        <v>4838</v>
      </c>
      <c r="Q4010" s="57" t="str">
        <f>MID(Tabla1[[#This Row],[Aplicación]],14,1)</f>
        <v>2</v>
      </c>
      <c r="R4010" s="35" t="s">
        <v>265</v>
      </c>
      <c r="S4010" s="57" t="str">
        <f>MID(Tabla1[[#This Row],[Aplicación]],6,2)</f>
        <v>11</v>
      </c>
      <c r="T4010" s="54" t="str">
        <f>VLOOKUP(Tabla1[[#This Row],[AREA]],Hoja1!A:B,2,FALSE)</f>
        <v>11. Salud pública y seguridad ciudadana</v>
      </c>
      <c r="U4010" s="57" t="str">
        <f>MID(Tabla1[[#This Row],[Aplicación]],9,4)</f>
        <v>1631</v>
      </c>
      <c r="V4010" s="54" t="str">
        <f>VLOOKUP(Tabla1[[#This Row],[PROGRAMA]],Hoja1!A:B,2,FALSE)</f>
        <v>1631. Limpieza viaria</v>
      </c>
      <c r="W4010" s="57" t="str">
        <f>MID(Tabla1[[#This Row],[Aplicación]],14,2)</f>
        <v>22</v>
      </c>
      <c r="X4010" s="57" t="str">
        <f>MID(Tabla1[[#This Row],[Aplicación]],14,6)</f>
        <v>22110</v>
      </c>
    </row>
    <row r="4011" spans="1:24" x14ac:dyDescent="0.25">
      <c r="A4011" s="60">
        <v>220240038423</v>
      </c>
      <c r="B4011" s="43" t="s">
        <v>702</v>
      </c>
      <c r="C4011" s="61">
        <v>45523</v>
      </c>
      <c r="D4011" s="60">
        <v>22024000449</v>
      </c>
      <c r="E4011" s="43" t="s">
        <v>1431</v>
      </c>
      <c r="F4011" s="62">
        <v>982.52</v>
      </c>
      <c r="G4011" s="43" t="s">
        <v>84</v>
      </c>
      <c r="H4011" s="43" t="s">
        <v>5976</v>
      </c>
      <c r="I4011" s="69">
        <v>300</v>
      </c>
      <c r="J4011" s="43" t="s">
        <v>398</v>
      </c>
      <c r="K4011" s="43" t="s">
        <v>398</v>
      </c>
      <c r="L4011" s="43" t="s">
        <v>413</v>
      </c>
      <c r="M4011" s="43" t="s">
        <v>395</v>
      </c>
      <c r="N4011" s="43" t="s">
        <v>396</v>
      </c>
      <c r="O4011" s="68" t="s">
        <v>325</v>
      </c>
      <c r="P4011" s="68" t="s">
        <v>4838</v>
      </c>
      <c r="Q4011" s="57" t="str">
        <f>MID(Tabla1[[#This Row],[Aplicación]],14,1)</f>
        <v>2</v>
      </c>
      <c r="R4011" s="35" t="s">
        <v>265</v>
      </c>
      <c r="S4011" s="57" t="str">
        <f>MID(Tabla1[[#This Row],[Aplicación]],6,2)</f>
        <v>11</v>
      </c>
      <c r="T4011" s="54" t="str">
        <f>VLOOKUP(Tabla1[[#This Row],[AREA]],Hoja1!A:B,2,FALSE)</f>
        <v>11. Salud pública y seguridad ciudadana</v>
      </c>
      <c r="U4011" s="57" t="str">
        <f>MID(Tabla1[[#This Row],[Aplicación]],9,4)</f>
        <v>1631</v>
      </c>
      <c r="V4011" s="54" t="str">
        <f>VLOOKUP(Tabla1[[#This Row],[PROGRAMA]],Hoja1!A:B,2,FALSE)</f>
        <v>1631. Limpieza viaria</v>
      </c>
      <c r="W4011" s="57" t="str">
        <f>MID(Tabla1[[#This Row],[Aplicación]],14,2)</f>
        <v>22</v>
      </c>
      <c r="X4011" s="57" t="str">
        <f>MID(Tabla1[[#This Row],[Aplicación]],14,6)</f>
        <v>22110</v>
      </c>
    </row>
    <row r="4012" spans="1:24" x14ac:dyDescent="0.25">
      <c r="A4012" s="60">
        <v>220240006960</v>
      </c>
      <c r="B4012" s="43" t="s">
        <v>702</v>
      </c>
      <c r="C4012" s="61">
        <v>45369</v>
      </c>
      <c r="D4012" s="60">
        <v>22024000450</v>
      </c>
      <c r="E4012" s="43" t="s">
        <v>1455</v>
      </c>
      <c r="F4012" s="62">
        <v>22.89</v>
      </c>
      <c r="G4012" s="43" t="s">
        <v>764</v>
      </c>
      <c r="H4012" s="43" t="s">
        <v>2347</v>
      </c>
      <c r="I4012" s="69">
        <v>300</v>
      </c>
      <c r="J4012" s="43" t="s">
        <v>398</v>
      </c>
      <c r="K4012" s="43" t="s">
        <v>398</v>
      </c>
      <c r="L4012" s="43" t="s">
        <v>413</v>
      </c>
      <c r="M4012" s="43" t="s">
        <v>395</v>
      </c>
      <c r="N4012" s="43" t="s">
        <v>396</v>
      </c>
      <c r="O4012" s="52" t="s">
        <v>325</v>
      </c>
      <c r="P4012" s="63" t="s">
        <v>276</v>
      </c>
      <c r="Q4012" s="57" t="str">
        <f>MID(Tabla1[[#This Row],[Aplicación]],14,1)</f>
        <v>2</v>
      </c>
      <c r="R4012" s="35" t="s">
        <v>265</v>
      </c>
      <c r="S4012" s="57" t="str">
        <f>MID(Tabla1[[#This Row],[Aplicación]],6,2)</f>
        <v>11</v>
      </c>
      <c r="T4012" s="54" t="str">
        <f>VLOOKUP(Tabla1[[#This Row],[AREA]],Hoja1!A:B,2,FALSE)</f>
        <v>11. Salud pública y seguridad ciudadana</v>
      </c>
      <c r="U4012" s="57" t="str">
        <f>MID(Tabla1[[#This Row],[Aplicación]],9,4)</f>
        <v>1631</v>
      </c>
      <c r="V4012" s="54" t="str">
        <f>VLOOKUP(Tabla1[[#This Row],[PROGRAMA]],Hoja1!A:B,2,FALSE)</f>
        <v>1631. Limpieza viaria</v>
      </c>
      <c r="W4012" s="57" t="str">
        <f>MID(Tabla1[[#This Row],[Aplicación]],14,2)</f>
        <v>22</v>
      </c>
      <c r="X4012" s="57" t="str">
        <f>MID(Tabla1[[#This Row],[Aplicación]],14,6)</f>
        <v>22199</v>
      </c>
    </row>
    <row r="4013" spans="1:24" x14ac:dyDescent="0.25">
      <c r="A4013" s="60">
        <v>220240006958</v>
      </c>
      <c r="B4013" s="43" t="s">
        <v>702</v>
      </c>
      <c r="C4013" s="61">
        <v>45369</v>
      </c>
      <c r="D4013" s="60">
        <v>22024000450</v>
      </c>
      <c r="E4013" s="43" t="s">
        <v>1455</v>
      </c>
      <c r="F4013" s="62">
        <v>3.67</v>
      </c>
      <c r="G4013" s="43" t="s">
        <v>764</v>
      </c>
      <c r="H4013" s="43" t="s">
        <v>2353</v>
      </c>
      <c r="I4013" s="69">
        <v>300</v>
      </c>
      <c r="J4013" s="43" t="s">
        <v>398</v>
      </c>
      <c r="K4013" s="43" t="s">
        <v>398</v>
      </c>
      <c r="L4013" s="43" t="s">
        <v>413</v>
      </c>
      <c r="M4013" s="43" t="s">
        <v>395</v>
      </c>
      <c r="N4013" s="43" t="s">
        <v>396</v>
      </c>
      <c r="O4013" s="52" t="s">
        <v>325</v>
      </c>
      <c r="P4013" s="63" t="s">
        <v>276</v>
      </c>
      <c r="Q4013" s="57" t="str">
        <f>MID(Tabla1[[#This Row],[Aplicación]],14,1)</f>
        <v>2</v>
      </c>
      <c r="R4013" s="35" t="s">
        <v>265</v>
      </c>
      <c r="S4013" s="57" t="str">
        <f>MID(Tabla1[[#This Row],[Aplicación]],6,2)</f>
        <v>11</v>
      </c>
      <c r="T4013" s="54" t="str">
        <f>VLOOKUP(Tabla1[[#This Row],[AREA]],Hoja1!A:B,2,FALSE)</f>
        <v>11. Salud pública y seguridad ciudadana</v>
      </c>
      <c r="U4013" s="57" t="str">
        <f>MID(Tabla1[[#This Row],[Aplicación]],9,4)</f>
        <v>1631</v>
      </c>
      <c r="V4013" s="54" t="str">
        <f>VLOOKUP(Tabla1[[#This Row],[PROGRAMA]],Hoja1!A:B,2,FALSE)</f>
        <v>1631. Limpieza viaria</v>
      </c>
      <c r="W4013" s="57" t="str">
        <f>MID(Tabla1[[#This Row],[Aplicación]],14,2)</f>
        <v>22</v>
      </c>
      <c r="X4013" s="57" t="str">
        <f>MID(Tabla1[[#This Row],[Aplicación]],14,6)</f>
        <v>22199</v>
      </c>
    </row>
    <row r="4014" spans="1:24" x14ac:dyDescent="0.25">
      <c r="A4014" s="60">
        <v>220240007919</v>
      </c>
      <c r="B4014" s="43" t="s">
        <v>702</v>
      </c>
      <c r="C4014" s="61">
        <v>45372</v>
      </c>
      <c r="D4014" s="60">
        <v>22024000450</v>
      </c>
      <c r="E4014" s="43" t="s">
        <v>1455</v>
      </c>
      <c r="F4014" s="62">
        <v>514.73</v>
      </c>
      <c r="G4014" s="43" t="s">
        <v>804</v>
      </c>
      <c r="H4014" s="43" t="s">
        <v>2740</v>
      </c>
      <c r="I4014" s="69">
        <v>300</v>
      </c>
      <c r="J4014" s="43" t="s">
        <v>398</v>
      </c>
      <c r="K4014" s="43" t="s">
        <v>398</v>
      </c>
      <c r="L4014" s="43" t="s">
        <v>413</v>
      </c>
      <c r="M4014" s="43" t="s">
        <v>395</v>
      </c>
      <c r="N4014" s="43" t="s">
        <v>396</v>
      </c>
      <c r="O4014" s="52" t="s">
        <v>325</v>
      </c>
      <c r="P4014" s="63" t="s">
        <v>276</v>
      </c>
      <c r="Q4014" s="57" t="str">
        <f>MID(Tabla1[[#This Row],[Aplicación]],14,1)</f>
        <v>2</v>
      </c>
      <c r="R4014" s="35" t="s">
        <v>265</v>
      </c>
      <c r="S4014" s="57" t="str">
        <f>MID(Tabla1[[#This Row],[Aplicación]],6,2)</f>
        <v>11</v>
      </c>
      <c r="T4014" s="54" t="str">
        <f>VLOOKUP(Tabla1[[#This Row],[AREA]],Hoja1!A:B,2,FALSE)</f>
        <v>11. Salud pública y seguridad ciudadana</v>
      </c>
      <c r="U4014" s="57" t="str">
        <f>MID(Tabla1[[#This Row],[Aplicación]],9,4)</f>
        <v>1631</v>
      </c>
      <c r="V4014" s="54" t="str">
        <f>VLOOKUP(Tabla1[[#This Row],[PROGRAMA]],Hoja1!A:B,2,FALSE)</f>
        <v>1631. Limpieza viaria</v>
      </c>
      <c r="W4014" s="57" t="str">
        <f>MID(Tabla1[[#This Row],[Aplicación]],14,2)</f>
        <v>22</v>
      </c>
      <c r="X4014" s="57" t="str">
        <f>MID(Tabla1[[#This Row],[Aplicación]],14,6)</f>
        <v>22199</v>
      </c>
    </row>
    <row r="4015" spans="1:24" x14ac:dyDescent="0.25">
      <c r="A4015" s="60">
        <v>220240027324</v>
      </c>
      <c r="B4015" s="43" t="s">
        <v>702</v>
      </c>
      <c r="C4015" s="61">
        <v>45469</v>
      </c>
      <c r="D4015" s="60">
        <v>22024000450</v>
      </c>
      <c r="E4015" s="43" t="s">
        <v>1455</v>
      </c>
      <c r="F4015" s="62">
        <v>514.73</v>
      </c>
      <c r="G4015" s="43" t="s">
        <v>804</v>
      </c>
      <c r="H4015" s="43" t="s">
        <v>2959</v>
      </c>
      <c r="I4015" s="69" t="s">
        <v>2934</v>
      </c>
      <c r="J4015" s="43" t="s">
        <v>398</v>
      </c>
      <c r="K4015" s="43" t="s">
        <v>398</v>
      </c>
      <c r="L4015" s="43" t="s">
        <v>413</v>
      </c>
      <c r="M4015" s="43" t="s">
        <v>395</v>
      </c>
      <c r="N4015" s="43" t="s">
        <v>396</v>
      </c>
      <c r="O4015" s="68" t="s">
        <v>325</v>
      </c>
      <c r="P4015" s="68" t="s">
        <v>2931</v>
      </c>
      <c r="Q4015" s="57" t="s">
        <v>2932</v>
      </c>
      <c r="R4015" s="35" t="s">
        <v>265</v>
      </c>
      <c r="S4015" s="57" t="str">
        <f>MID(Tabla1[[#This Row],[Aplicación]],6,2)</f>
        <v>11</v>
      </c>
      <c r="T4015" s="54" t="str">
        <f>VLOOKUP(Tabla1[[#This Row],[AREA]],Hoja1!A:B,2,FALSE)</f>
        <v>11. Salud pública y seguridad ciudadana</v>
      </c>
      <c r="U4015" s="57" t="str">
        <f>MID(Tabla1[[#This Row],[Aplicación]],9,4)</f>
        <v>1631</v>
      </c>
      <c r="V4015" s="54" t="str">
        <f>VLOOKUP(Tabla1[[#This Row],[PROGRAMA]],Hoja1!A:B,2,FALSE)</f>
        <v>1631. Limpieza viaria</v>
      </c>
      <c r="W4015" s="57" t="str">
        <f>MID(Tabla1[[#This Row],[Aplicación]],14,2)</f>
        <v>22</v>
      </c>
      <c r="X4015" s="57" t="str">
        <f>MID(Tabla1[[#This Row],[Aplicación]],14,6)</f>
        <v>22199</v>
      </c>
    </row>
    <row r="4016" spans="1:24" x14ac:dyDescent="0.25">
      <c r="A4016" s="60">
        <v>220240026155</v>
      </c>
      <c r="B4016" s="43" t="s">
        <v>702</v>
      </c>
      <c r="C4016" s="61">
        <v>45463</v>
      </c>
      <c r="D4016" s="60">
        <v>22024000450</v>
      </c>
      <c r="E4016" s="43" t="s">
        <v>1455</v>
      </c>
      <c r="F4016" s="62">
        <v>546.47</v>
      </c>
      <c r="G4016" s="43" t="s">
        <v>764</v>
      </c>
      <c r="H4016" s="43" t="s">
        <v>3112</v>
      </c>
      <c r="I4016" s="69" t="s">
        <v>2934</v>
      </c>
      <c r="J4016" s="43" t="s">
        <v>398</v>
      </c>
      <c r="K4016" s="43" t="s">
        <v>398</v>
      </c>
      <c r="L4016" s="43" t="s">
        <v>413</v>
      </c>
      <c r="M4016" s="43" t="s">
        <v>395</v>
      </c>
      <c r="N4016" s="43" t="s">
        <v>396</v>
      </c>
      <c r="O4016" s="68" t="s">
        <v>325</v>
      </c>
      <c r="P4016" s="68" t="s">
        <v>2931</v>
      </c>
      <c r="Q4016" s="57" t="s">
        <v>2932</v>
      </c>
      <c r="R4016" s="35" t="s">
        <v>265</v>
      </c>
      <c r="S4016" s="57" t="str">
        <f>MID(Tabla1[[#This Row],[Aplicación]],6,2)</f>
        <v>11</v>
      </c>
      <c r="T4016" s="54" t="str">
        <f>VLOOKUP(Tabla1[[#This Row],[AREA]],Hoja1!A:B,2,FALSE)</f>
        <v>11. Salud pública y seguridad ciudadana</v>
      </c>
      <c r="U4016" s="57" t="str">
        <f>MID(Tabla1[[#This Row],[Aplicación]],9,4)</f>
        <v>1631</v>
      </c>
      <c r="V4016" s="54" t="str">
        <f>VLOOKUP(Tabla1[[#This Row],[PROGRAMA]],Hoja1!A:B,2,FALSE)</f>
        <v>1631. Limpieza viaria</v>
      </c>
      <c r="W4016" s="57" t="str">
        <f>MID(Tabla1[[#This Row],[Aplicación]],14,2)</f>
        <v>22</v>
      </c>
      <c r="X4016" s="57" t="str">
        <f>MID(Tabla1[[#This Row],[Aplicación]],14,6)</f>
        <v>22199</v>
      </c>
    </row>
    <row r="4017" spans="1:24" x14ac:dyDescent="0.25">
      <c r="A4017" s="60">
        <v>220240024266</v>
      </c>
      <c r="B4017" s="43" t="s">
        <v>702</v>
      </c>
      <c r="C4017" s="61">
        <v>45461</v>
      </c>
      <c r="D4017" s="60">
        <v>22024000450</v>
      </c>
      <c r="E4017" s="43" t="s">
        <v>1455</v>
      </c>
      <c r="F4017" s="62">
        <v>187.39</v>
      </c>
      <c r="G4017" s="43" t="s">
        <v>764</v>
      </c>
      <c r="H4017" s="43" t="s">
        <v>3193</v>
      </c>
      <c r="I4017" s="69" t="s">
        <v>2934</v>
      </c>
      <c r="J4017" s="43" t="s">
        <v>398</v>
      </c>
      <c r="K4017" s="43" t="s">
        <v>398</v>
      </c>
      <c r="L4017" s="43" t="s">
        <v>413</v>
      </c>
      <c r="M4017" s="43" t="s">
        <v>395</v>
      </c>
      <c r="N4017" s="43" t="s">
        <v>396</v>
      </c>
      <c r="O4017" s="68" t="s">
        <v>325</v>
      </c>
      <c r="P4017" s="68" t="s">
        <v>2931</v>
      </c>
      <c r="Q4017" s="57" t="s">
        <v>2932</v>
      </c>
      <c r="R4017" s="35" t="s">
        <v>265</v>
      </c>
      <c r="S4017" s="57" t="str">
        <f>MID(Tabla1[[#This Row],[Aplicación]],6,2)</f>
        <v>11</v>
      </c>
      <c r="T4017" s="54" t="str">
        <f>VLOOKUP(Tabla1[[#This Row],[AREA]],Hoja1!A:B,2,FALSE)</f>
        <v>11. Salud pública y seguridad ciudadana</v>
      </c>
      <c r="U4017" s="57" t="str">
        <f>MID(Tabla1[[#This Row],[Aplicación]],9,4)</f>
        <v>1631</v>
      </c>
      <c r="V4017" s="54" t="str">
        <f>VLOOKUP(Tabla1[[#This Row],[PROGRAMA]],Hoja1!A:B,2,FALSE)</f>
        <v>1631. Limpieza viaria</v>
      </c>
      <c r="W4017" s="57" t="str">
        <f>MID(Tabla1[[#This Row],[Aplicación]],14,2)</f>
        <v>22</v>
      </c>
      <c r="X4017" s="57" t="str">
        <f>MID(Tabla1[[#This Row],[Aplicación]],14,6)</f>
        <v>22199</v>
      </c>
    </row>
    <row r="4018" spans="1:24" x14ac:dyDescent="0.25">
      <c r="A4018" s="60">
        <v>220240024371</v>
      </c>
      <c r="B4018" s="43" t="s">
        <v>702</v>
      </c>
      <c r="C4018" s="61">
        <v>45461</v>
      </c>
      <c r="D4018" s="60">
        <v>22024000450</v>
      </c>
      <c r="E4018" s="43" t="s">
        <v>1455</v>
      </c>
      <c r="F4018" s="62">
        <v>4.59</v>
      </c>
      <c r="G4018" s="43" t="s">
        <v>82</v>
      </c>
      <c r="H4018" s="43" t="s">
        <v>3227</v>
      </c>
      <c r="I4018" s="69" t="s">
        <v>2934</v>
      </c>
      <c r="J4018" s="43" t="s">
        <v>398</v>
      </c>
      <c r="K4018" s="43" t="s">
        <v>398</v>
      </c>
      <c r="L4018" s="43" t="s">
        <v>413</v>
      </c>
      <c r="M4018" s="43" t="s">
        <v>395</v>
      </c>
      <c r="N4018" s="43" t="s">
        <v>396</v>
      </c>
      <c r="O4018" s="68" t="s">
        <v>325</v>
      </c>
      <c r="P4018" s="68" t="s">
        <v>2931</v>
      </c>
      <c r="Q4018" s="57" t="s">
        <v>2932</v>
      </c>
      <c r="R4018" s="35" t="s">
        <v>265</v>
      </c>
      <c r="S4018" s="57" t="str">
        <f>MID(Tabla1[[#This Row],[Aplicación]],6,2)</f>
        <v>11</v>
      </c>
      <c r="T4018" s="54" t="str">
        <f>VLOOKUP(Tabla1[[#This Row],[AREA]],Hoja1!A:B,2,FALSE)</f>
        <v>11. Salud pública y seguridad ciudadana</v>
      </c>
      <c r="U4018" s="57" t="str">
        <f>MID(Tabla1[[#This Row],[Aplicación]],9,4)</f>
        <v>1631</v>
      </c>
      <c r="V4018" s="54" t="str">
        <f>VLOOKUP(Tabla1[[#This Row],[PROGRAMA]],Hoja1!A:B,2,FALSE)</f>
        <v>1631. Limpieza viaria</v>
      </c>
      <c r="W4018" s="57" t="str">
        <f>MID(Tabla1[[#This Row],[Aplicación]],14,2)</f>
        <v>22</v>
      </c>
      <c r="X4018" s="57" t="str">
        <f>MID(Tabla1[[#This Row],[Aplicación]],14,6)</f>
        <v>22199</v>
      </c>
    </row>
    <row r="4019" spans="1:24" x14ac:dyDescent="0.25">
      <c r="A4019" s="60">
        <v>220240024378</v>
      </c>
      <c r="B4019" s="43" t="s">
        <v>702</v>
      </c>
      <c r="C4019" s="61">
        <v>45461</v>
      </c>
      <c r="D4019" s="60">
        <v>22024000450</v>
      </c>
      <c r="E4019" s="43" t="s">
        <v>1455</v>
      </c>
      <c r="F4019" s="62">
        <v>395.19</v>
      </c>
      <c r="G4019" s="43" t="s">
        <v>82</v>
      </c>
      <c r="H4019" s="43" t="s">
        <v>3228</v>
      </c>
      <c r="I4019" s="69" t="s">
        <v>2934</v>
      </c>
      <c r="J4019" s="43" t="s">
        <v>398</v>
      </c>
      <c r="K4019" s="43" t="s">
        <v>398</v>
      </c>
      <c r="L4019" s="43" t="s">
        <v>413</v>
      </c>
      <c r="M4019" s="43" t="s">
        <v>395</v>
      </c>
      <c r="N4019" s="43" t="s">
        <v>396</v>
      </c>
      <c r="O4019" s="68" t="s">
        <v>325</v>
      </c>
      <c r="P4019" s="68" t="s">
        <v>2931</v>
      </c>
      <c r="Q4019" s="57" t="s">
        <v>2932</v>
      </c>
      <c r="R4019" s="35" t="s">
        <v>265</v>
      </c>
      <c r="S4019" s="57" t="str">
        <f>MID(Tabla1[[#This Row],[Aplicación]],6,2)</f>
        <v>11</v>
      </c>
      <c r="T4019" s="54" t="str">
        <f>VLOOKUP(Tabla1[[#This Row],[AREA]],Hoja1!A:B,2,FALSE)</f>
        <v>11. Salud pública y seguridad ciudadana</v>
      </c>
      <c r="U4019" s="57" t="str">
        <f>MID(Tabla1[[#This Row],[Aplicación]],9,4)</f>
        <v>1631</v>
      </c>
      <c r="V4019" s="54" t="str">
        <f>VLOOKUP(Tabla1[[#This Row],[PROGRAMA]],Hoja1!A:B,2,FALSE)</f>
        <v>1631. Limpieza viaria</v>
      </c>
      <c r="W4019" s="57" t="str">
        <f>MID(Tabla1[[#This Row],[Aplicación]],14,2)</f>
        <v>22</v>
      </c>
      <c r="X4019" s="57" t="str">
        <f>MID(Tabla1[[#This Row],[Aplicación]],14,6)</f>
        <v>22199</v>
      </c>
    </row>
    <row r="4020" spans="1:24" x14ac:dyDescent="0.25">
      <c r="A4020" s="60">
        <v>220240024380</v>
      </c>
      <c r="B4020" s="43" t="s">
        <v>702</v>
      </c>
      <c r="C4020" s="61">
        <v>45461</v>
      </c>
      <c r="D4020" s="60">
        <v>22024000450</v>
      </c>
      <c r="E4020" s="43" t="s">
        <v>1455</v>
      </c>
      <c r="F4020" s="62">
        <v>42.98</v>
      </c>
      <c r="G4020" s="43" t="s">
        <v>82</v>
      </c>
      <c r="H4020" s="43" t="s">
        <v>3229</v>
      </c>
      <c r="I4020" s="69" t="s">
        <v>2934</v>
      </c>
      <c r="J4020" s="43" t="s">
        <v>398</v>
      </c>
      <c r="K4020" s="43" t="s">
        <v>398</v>
      </c>
      <c r="L4020" s="43" t="s">
        <v>413</v>
      </c>
      <c r="M4020" s="43" t="s">
        <v>395</v>
      </c>
      <c r="N4020" s="43" t="s">
        <v>396</v>
      </c>
      <c r="O4020" s="68" t="s">
        <v>325</v>
      </c>
      <c r="P4020" s="68" t="s">
        <v>2931</v>
      </c>
      <c r="Q4020" s="57" t="s">
        <v>2932</v>
      </c>
      <c r="R4020" s="35" t="s">
        <v>265</v>
      </c>
      <c r="S4020" s="57" t="str">
        <f>MID(Tabla1[[#This Row],[Aplicación]],6,2)</f>
        <v>11</v>
      </c>
      <c r="T4020" s="54" t="str">
        <f>VLOOKUP(Tabla1[[#This Row],[AREA]],Hoja1!A:B,2,FALSE)</f>
        <v>11. Salud pública y seguridad ciudadana</v>
      </c>
      <c r="U4020" s="57" t="str">
        <f>MID(Tabla1[[#This Row],[Aplicación]],9,4)</f>
        <v>1631</v>
      </c>
      <c r="V4020" s="54" t="str">
        <f>VLOOKUP(Tabla1[[#This Row],[PROGRAMA]],Hoja1!A:B,2,FALSE)</f>
        <v>1631. Limpieza viaria</v>
      </c>
      <c r="W4020" s="57" t="str">
        <f>MID(Tabla1[[#This Row],[Aplicación]],14,2)</f>
        <v>22</v>
      </c>
      <c r="X4020" s="57" t="str">
        <f>MID(Tabla1[[#This Row],[Aplicación]],14,6)</f>
        <v>22199</v>
      </c>
    </row>
    <row r="4021" spans="1:24" x14ac:dyDescent="0.25">
      <c r="A4021" s="60">
        <v>220240024384</v>
      </c>
      <c r="B4021" s="43" t="s">
        <v>702</v>
      </c>
      <c r="C4021" s="61">
        <v>45461</v>
      </c>
      <c r="D4021" s="60">
        <v>22024000450</v>
      </c>
      <c r="E4021" s="43" t="s">
        <v>1455</v>
      </c>
      <c r="F4021" s="62">
        <v>33.78</v>
      </c>
      <c r="G4021" s="43" t="s">
        <v>82</v>
      </c>
      <c r="H4021" s="43" t="s">
        <v>3231</v>
      </c>
      <c r="I4021" s="69" t="s">
        <v>2934</v>
      </c>
      <c r="J4021" s="43" t="s">
        <v>398</v>
      </c>
      <c r="K4021" s="43" t="s">
        <v>398</v>
      </c>
      <c r="L4021" s="43" t="s">
        <v>413</v>
      </c>
      <c r="M4021" s="43" t="s">
        <v>395</v>
      </c>
      <c r="N4021" s="43" t="s">
        <v>396</v>
      </c>
      <c r="O4021" s="68" t="s">
        <v>325</v>
      </c>
      <c r="P4021" s="68" t="s">
        <v>2931</v>
      </c>
      <c r="Q4021" s="57" t="s">
        <v>2932</v>
      </c>
      <c r="R4021" s="35" t="s">
        <v>265</v>
      </c>
      <c r="S4021" s="57" t="str">
        <f>MID(Tabla1[[#This Row],[Aplicación]],6,2)</f>
        <v>11</v>
      </c>
      <c r="T4021" s="54" t="str">
        <f>VLOOKUP(Tabla1[[#This Row],[AREA]],Hoja1!A:B,2,FALSE)</f>
        <v>11. Salud pública y seguridad ciudadana</v>
      </c>
      <c r="U4021" s="57" t="str">
        <f>MID(Tabla1[[#This Row],[Aplicación]],9,4)</f>
        <v>1631</v>
      </c>
      <c r="V4021" s="54" t="str">
        <f>VLOOKUP(Tabla1[[#This Row],[PROGRAMA]],Hoja1!A:B,2,FALSE)</f>
        <v>1631. Limpieza viaria</v>
      </c>
      <c r="W4021" s="57" t="str">
        <f>MID(Tabla1[[#This Row],[Aplicación]],14,2)</f>
        <v>22</v>
      </c>
      <c r="X4021" s="57" t="str">
        <f>MID(Tabla1[[#This Row],[Aplicación]],14,6)</f>
        <v>22199</v>
      </c>
    </row>
    <row r="4022" spans="1:24" x14ac:dyDescent="0.25">
      <c r="A4022" s="60">
        <v>220240024230</v>
      </c>
      <c r="B4022" s="43" t="s">
        <v>702</v>
      </c>
      <c r="C4022" s="61">
        <v>45461</v>
      </c>
      <c r="D4022" s="60">
        <v>22024000450</v>
      </c>
      <c r="E4022" s="43" t="s">
        <v>1455</v>
      </c>
      <c r="F4022" s="62">
        <v>265.81</v>
      </c>
      <c r="G4022" s="43" t="s">
        <v>886</v>
      </c>
      <c r="H4022" s="43" t="s">
        <v>3266</v>
      </c>
      <c r="I4022" s="69" t="s">
        <v>2934</v>
      </c>
      <c r="J4022" s="43" t="s">
        <v>398</v>
      </c>
      <c r="K4022" s="43" t="s">
        <v>398</v>
      </c>
      <c r="L4022" s="43" t="s">
        <v>413</v>
      </c>
      <c r="M4022" s="43" t="s">
        <v>395</v>
      </c>
      <c r="N4022" s="43" t="s">
        <v>396</v>
      </c>
      <c r="O4022" s="68" t="s">
        <v>325</v>
      </c>
      <c r="P4022" s="68" t="s">
        <v>2931</v>
      </c>
      <c r="Q4022" s="57" t="s">
        <v>2932</v>
      </c>
      <c r="R4022" s="35" t="s">
        <v>265</v>
      </c>
      <c r="S4022" s="57" t="str">
        <f>MID(Tabla1[[#This Row],[Aplicación]],6,2)</f>
        <v>11</v>
      </c>
      <c r="T4022" s="54" t="str">
        <f>VLOOKUP(Tabla1[[#This Row],[AREA]],Hoja1!A:B,2,FALSE)</f>
        <v>11. Salud pública y seguridad ciudadana</v>
      </c>
      <c r="U4022" s="57" t="str">
        <f>MID(Tabla1[[#This Row],[Aplicación]],9,4)</f>
        <v>1631</v>
      </c>
      <c r="V4022" s="54" t="str">
        <f>VLOOKUP(Tabla1[[#This Row],[PROGRAMA]],Hoja1!A:B,2,FALSE)</f>
        <v>1631. Limpieza viaria</v>
      </c>
      <c r="W4022" s="57" t="str">
        <f>MID(Tabla1[[#This Row],[Aplicación]],14,2)</f>
        <v>22</v>
      </c>
      <c r="X4022" s="57" t="str">
        <f>MID(Tabla1[[#This Row],[Aplicación]],14,6)</f>
        <v>22199</v>
      </c>
    </row>
    <row r="4023" spans="1:24" x14ac:dyDescent="0.25">
      <c r="A4023" s="60">
        <v>220240022008</v>
      </c>
      <c r="B4023" s="43" t="s">
        <v>702</v>
      </c>
      <c r="C4023" s="61">
        <v>45441</v>
      </c>
      <c r="D4023" s="60">
        <v>22024000450</v>
      </c>
      <c r="E4023" s="43" t="s">
        <v>1455</v>
      </c>
      <c r="F4023" s="62">
        <v>2.38</v>
      </c>
      <c r="G4023" s="43" t="s">
        <v>697</v>
      </c>
      <c r="H4023" s="43" t="s">
        <v>3497</v>
      </c>
      <c r="I4023" s="69" t="s">
        <v>2934</v>
      </c>
      <c r="J4023" s="43" t="s">
        <v>537</v>
      </c>
      <c r="K4023" s="43" t="s">
        <v>537</v>
      </c>
      <c r="L4023" s="43" t="s">
        <v>413</v>
      </c>
      <c r="M4023" s="43" t="s">
        <v>395</v>
      </c>
      <c r="N4023" s="43" t="s">
        <v>396</v>
      </c>
      <c r="O4023" s="68" t="s">
        <v>325</v>
      </c>
      <c r="P4023" s="68" t="s">
        <v>2931</v>
      </c>
      <c r="Q4023" s="57" t="s">
        <v>2932</v>
      </c>
      <c r="R4023" s="35" t="s">
        <v>265</v>
      </c>
      <c r="S4023" s="57" t="str">
        <f>MID(Tabla1[[#This Row],[Aplicación]],6,2)</f>
        <v>11</v>
      </c>
      <c r="T4023" s="54" t="str">
        <f>VLOOKUP(Tabla1[[#This Row],[AREA]],Hoja1!A:B,2,FALSE)</f>
        <v>11. Salud pública y seguridad ciudadana</v>
      </c>
      <c r="U4023" s="57" t="str">
        <f>MID(Tabla1[[#This Row],[Aplicación]],9,4)</f>
        <v>1631</v>
      </c>
      <c r="V4023" s="54" t="str">
        <f>VLOOKUP(Tabla1[[#This Row],[PROGRAMA]],Hoja1!A:B,2,FALSE)</f>
        <v>1631. Limpieza viaria</v>
      </c>
      <c r="W4023" s="57" t="str">
        <f>MID(Tabla1[[#This Row],[Aplicación]],14,2)</f>
        <v>22</v>
      </c>
      <c r="X4023" s="57" t="str">
        <f>MID(Tabla1[[#This Row],[Aplicación]],14,6)</f>
        <v>22199</v>
      </c>
    </row>
    <row r="4024" spans="1:24" x14ac:dyDescent="0.25">
      <c r="A4024" s="60">
        <v>220240021953</v>
      </c>
      <c r="B4024" s="43" t="s">
        <v>702</v>
      </c>
      <c r="C4024" s="61">
        <v>45441</v>
      </c>
      <c r="D4024" s="60">
        <v>22024000450</v>
      </c>
      <c r="E4024" s="43" t="s">
        <v>1455</v>
      </c>
      <c r="F4024" s="62">
        <v>122.56</v>
      </c>
      <c r="G4024" s="43" t="s">
        <v>82</v>
      </c>
      <c r="H4024" s="43" t="s">
        <v>3546</v>
      </c>
      <c r="I4024" s="69" t="s">
        <v>2934</v>
      </c>
      <c r="J4024" s="43" t="s">
        <v>398</v>
      </c>
      <c r="K4024" s="43" t="s">
        <v>398</v>
      </c>
      <c r="L4024" s="43" t="s">
        <v>413</v>
      </c>
      <c r="M4024" s="43" t="s">
        <v>395</v>
      </c>
      <c r="N4024" s="43" t="s">
        <v>396</v>
      </c>
      <c r="O4024" s="68" t="s">
        <v>325</v>
      </c>
      <c r="P4024" s="68" t="s">
        <v>2931</v>
      </c>
      <c r="Q4024" s="57" t="s">
        <v>2932</v>
      </c>
      <c r="R4024" s="35" t="s">
        <v>265</v>
      </c>
      <c r="S4024" s="57" t="str">
        <f>MID(Tabla1[[#This Row],[Aplicación]],6,2)</f>
        <v>11</v>
      </c>
      <c r="T4024" s="54" t="str">
        <f>VLOOKUP(Tabla1[[#This Row],[AREA]],Hoja1!A:B,2,FALSE)</f>
        <v>11. Salud pública y seguridad ciudadana</v>
      </c>
      <c r="U4024" s="57" t="str">
        <f>MID(Tabla1[[#This Row],[Aplicación]],9,4)</f>
        <v>1631</v>
      </c>
      <c r="V4024" s="54" t="str">
        <f>VLOOKUP(Tabla1[[#This Row],[PROGRAMA]],Hoja1!A:B,2,FALSE)</f>
        <v>1631. Limpieza viaria</v>
      </c>
      <c r="W4024" s="57" t="str">
        <f>MID(Tabla1[[#This Row],[Aplicación]],14,2)</f>
        <v>22</v>
      </c>
      <c r="X4024" s="57" t="str">
        <f>MID(Tabla1[[#This Row],[Aplicación]],14,6)</f>
        <v>22199</v>
      </c>
    </row>
    <row r="4025" spans="1:24" x14ac:dyDescent="0.25">
      <c r="A4025" s="60">
        <v>220240021951</v>
      </c>
      <c r="B4025" s="43" t="s">
        <v>702</v>
      </c>
      <c r="C4025" s="61">
        <v>45441</v>
      </c>
      <c r="D4025" s="60">
        <v>22024000450</v>
      </c>
      <c r="E4025" s="43" t="s">
        <v>1455</v>
      </c>
      <c r="F4025" s="62">
        <v>8.7200000000000006</v>
      </c>
      <c r="G4025" s="43" t="s">
        <v>82</v>
      </c>
      <c r="H4025" s="43" t="s">
        <v>3547</v>
      </c>
      <c r="I4025" s="69" t="s">
        <v>2934</v>
      </c>
      <c r="J4025" s="43" t="s">
        <v>398</v>
      </c>
      <c r="K4025" s="43" t="s">
        <v>398</v>
      </c>
      <c r="L4025" s="43" t="s">
        <v>413</v>
      </c>
      <c r="M4025" s="43" t="s">
        <v>395</v>
      </c>
      <c r="N4025" s="43" t="s">
        <v>396</v>
      </c>
      <c r="O4025" s="68" t="s">
        <v>325</v>
      </c>
      <c r="P4025" s="68" t="s">
        <v>2931</v>
      </c>
      <c r="Q4025" s="57" t="s">
        <v>2932</v>
      </c>
      <c r="R4025" s="35" t="s">
        <v>265</v>
      </c>
      <c r="S4025" s="57" t="str">
        <f>MID(Tabla1[[#This Row],[Aplicación]],6,2)</f>
        <v>11</v>
      </c>
      <c r="T4025" s="54" t="str">
        <f>VLOOKUP(Tabla1[[#This Row],[AREA]],Hoja1!A:B,2,FALSE)</f>
        <v>11. Salud pública y seguridad ciudadana</v>
      </c>
      <c r="U4025" s="57" t="str">
        <f>MID(Tabla1[[#This Row],[Aplicación]],9,4)</f>
        <v>1631</v>
      </c>
      <c r="V4025" s="54" t="str">
        <f>VLOOKUP(Tabla1[[#This Row],[PROGRAMA]],Hoja1!A:B,2,FALSE)</f>
        <v>1631. Limpieza viaria</v>
      </c>
      <c r="W4025" s="57" t="str">
        <f>MID(Tabla1[[#This Row],[Aplicación]],14,2)</f>
        <v>22</v>
      </c>
      <c r="X4025" s="57" t="str">
        <f>MID(Tabla1[[#This Row],[Aplicación]],14,6)</f>
        <v>22199</v>
      </c>
    </row>
    <row r="4026" spans="1:24" x14ac:dyDescent="0.25">
      <c r="A4026" s="60">
        <v>220240021949</v>
      </c>
      <c r="B4026" s="43" t="s">
        <v>702</v>
      </c>
      <c r="C4026" s="61">
        <v>45441</v>
      </c>
      <c r="D4026" s="60">
        <v>22024000450</v>
      </c>
      <c r="E4026" s="43" t="s">
        <v>1455</v>
      </c>
      <c r="F4026" s="62">
        <v>3.06</v>
      </c>
      <c r="G4026" s="43" t="s">
        <v>82</v>
      </c>
      <c r="H4026" s="43" t="s">
        <v>3548</v>
      </c>
      <c r="I4026" s="69" t="s">
        <v>2934</v>
      </c>
      <c r="J4026" s="43" t="s">
        <v>398</v>
      </c>
      <c r="K4026" s="43" t="s">
        <v>398</v>
      </c>
      <c r="L4026" s="43" t="s">
        <v>413</v>
      </c>
      <c r="M4026" s="43" t="s">
        <v>395</v>
      </c>
      <c r="N4026" s="43" t="s">
        <v>396</v>
      </c>
      <c r="O4026" s="68" t="s">
        <v>325</v>
      </c>
      <c r="P4026" s="68" t="s">
        <v>2931</v>
      </c>
      <c r="Q4026" s="57" t="s">
        <v>2932</v>
      </c>
      <c r="R4026" s="35" t="s">
        <v>265</v>
      </c>
      <c r="S4026" s="57" t="str">
        <f>MID(Tabla1[[#This Row],[Aplicación]],6,2)</f>
        <v>11</v>
      </c>
      <c r="T4026" s="54" t="str">
        <f>VLOOKUP(Tabla1[[#This Row],[AREA]],Hoja1!A:B,2,FALSE)</f>
        <v>11. Salud pública y seguridad ciudadana</v>
      </c>
      <c r="U4026" s="57" t="str">
        <f>MID(Tabla1[[#This Row],[Aplicación]],9,4)</f>
        <v>1631</v>
      </c>
      <c r="V4026" s="54" t="str">
        <f>VLOOKUP(Tabla1[[#This Row],[PROGRAMA]],Hoja1!A:B,2,FALSE)</f>
        <v>1631. Limpieza viaria</v>
      </c>
      <c r="W4026" s="57" t="str">
        <f>MID(Tabla1[[#This Row],[Aplicación]],14,2)</f>
        <v>22</v>
      </c>
      <c r="X4026" s="57" t="str">
        <f>MID(Tabla1[[#This Row],[Aplicación]],14,6)</f>
        <v>22199</v>
      </c>
    </row>
    <row r="4027" spans="1:24" x14ac:dyDescent="0.25">
      <c r="A4027" s="60">
        <v>220240021955</v>
      </c>
      <c r="B4027" s="43" t="s">
        <v>702</v>
      </c>
      <c r="C4027" s="61">
        <v>45441</v>
      </c>
      <c r="D4027" s="60">
        <v>22024000450</v>
      </c>
      <c r="E4027" s="43" t="s">
        <v>1455</v>
      </c>
      <c r="F4027" s="62">
        <v>529.41999999999996</v>
      </c>
      <c r="G4027" s="43" t="s">
        <v>3236</v>
      </c>
      <c r="H4027" s="43" t="s">
        <v>3551</v>
      </c>
      <c r="I4027" s="69" t="s">
        <v>2934</v>
      </c>
      <c r="J4027" s="43" t="s">
        <v>824</v>
      </c>
      <c r="K4027" s="43" t="s">
        <v>398</v>
      </c>
      <c r="L4027" s="43" t="s">
        <v>413</v>
      </c>
      <c r="M4027" s="43" t="s">
        <v>395</v>
      </c>
      <c r="N4027" s="43" t="s">
        <v>396</v>
      </c>
      <c r="O4027" s="68" t="s">
        <v>325</v>
      </c>
      <c r="P4027" s="68" t="s">
        <v>2931</v>
      </c>
      <c r="Q4027" s="57" t="s">
        <v>2932</v>
      </c>
      <c r="R4027" s="35" t="s">
        <v>265</v>
      </c>
      <c r="S4027" s="57" t="str">
        <f>MID(Tabla1[[#This Row],[Aplicación]],6,2)</f>
        <v>11</v>
      </c>
      <c r="T4027" s="54" t="str">
        <f>VLOOKUP(Tabla1[[#This Row],[AREA]],Hoja1!A:B,2,FALSE)</f>
        <v>11. Salud pública y seguridad ciudadana</v>
      </c>
      <c r="U4027" s="57" t="str">
        <f>MID(Tabla1[[#This Row],[Aplicación]],9,4)</f>
        <v>1631</v>
      </c>
      <c r="V4027" s="54" t="str">
        <f>VLOOKUP(Tabla1[[#This Row],[PROGRAMA]],Hoja1!A:B,2,FALSE)</f>
        <v>1631. Limpieza viaria</v>
      </c>
      <c r="W4027" s="57" t="str">
        <f>MID(Tabla1[[#This Row],[Aplicación]],14,2)</f>
        <v>22</v>
      </c>
      <c r="X4027" s="57" t="str">
        <f>MID(Tabla1[[#This Row],[Aplicación]],14,6)</f>
        <v>22199</v>
      </c>
    </row>
    <row r="4028" spans="1:24" x14ac:dyDescent="0.25">
      <c r="A4028" s="60">
        <v>220240018255</v>
      </c>
      <c r="B4028" s="43" t="s">
        <v>702</v>
      </c>
      <c r="C4028" s="61">
        <v>45429</v>
      </c>
      <c r="D4028" s="60">
        <v>22024000450</v>
      </c>
      <c r="E4028" s="43" t="s">
        <v>1455</v>
      </c>
      <c r="F4028" s="62">
        <v>369.4</v>
      </c>
      <c r="G4028" s="43" t="s">
        <v>764</v>
      </c>
      <c r="H4028" s="43" t="s">
        <v>3839</v>
      </c>
      <c r="I4028" s="69" t="s">
        <v>2934</v>
      </c>
      <c r="J4028" s="43" t="s">
        <v>398</v>
      </c>
      <c r="K4028" s="43" t="s">
        <v>398</v>
      </c>
      <c r="L4028" s="43" t="s">
        <v>413</v>
      </c>
      <c r="M4028" s="43" t="s">
        <v>395</v>
      </c>
      <c r="N4028" s="43" t="s">
        <v>396</v>
      </c>
      <c r="O4028" s="68" t="s">
        <v>325</v>
      </c>
      <c r="P4028" s="68" t="s">
        <v>2931</v>
      </c>
      <c r="Q4028" s="57" t="s">
        <v>2932</v>
      </c>
      <c r="R4028" s="35" t="s">
        <v>265</v>
      </c>
      <c r="S4028" s="57" t="str">
        <f>MID(Tabla1[[#This Row],[Aplicación]],6,2)</f>
        <v>11</v>
      </c>
      <c r="T4028" s="54" t="str">
        <f>VLOOKUP(Tabla1[[#This Row],[AREA]],Hoja1!A:B,2,FALSE)</f>
        <v>11. Salud pública y seguridad ciudadana</v>
      </c>
      <c r="U4028" s="57" t="str">
        <f>MID(Tabla1[[#This Row],[Aplicación]],9,4)</f>
        <v>1631</v>
      </c>
      <c r="V4028" s="54" t="str">
        <f>VLOOKUP(Tabla1[[#This Row],[PROGRAMA]],Hoja1!A:B,2,FALSE)</f>
        <v>1631. Limpieza viaria</v>
      </c>
      <c r="W4028" s="57" t="str">
        <f>MID(Tabla1[[#This Row],[Aplicación]],14,2)</f>
        <v>22</v>
      </c>
      <c r="X4028" s="57" t="str">
        <f>MID(Tabla1[[#This Row],[Aplicación]],14,6)</f>
        <v>22199</v>
      </c>
    </row>
    <row r="4029" spans="1:24" x14ac:dyDescent="0.25">
      <c r="A4029" s="60">
        <v>220240018139</v>
      </c>
      <c r="B4029" s="43" t="s">
        <v>702</v>
      </c>
      <c r="C4029" s="61">
        <v>45429</v>
      </c>
      <c r="D4029" s="60">
        <v>22024000450</v>
      </c>
      <c r="E4029" s="43" t="s">
        <v>1455</v>
      </c>
      <c r="F4029" s="62">
        <v>38.869999999999997</v>
      </c>
      <c r="G4029" s="43" t="s">
        <v>82</v>
      </c>
      <c r="H4029" s="43" t="s">
        <v>3850</v>
      </c>
      <c r="I4029" s="69" t="s">
        <v>2934</v>
      </c>
      <c r="J4029" s="43" t="s">
        <v>398</v>
      </c>
      <c r="K4029" s="43" t="s">
        <v>398</v>
      </c>
      <c r="L4029" s="43" t="s">
        <v>413</v>
      </c>
      <c r="M4029" s="43" t="s">
        <v>395</v>
      </c>
      <c r="N4029" s="43" t="s">
        <v>396</v>
      </c>
      <c r="O4029" s="68" t="s">
        <v>325</v>
      </c>
      <c r="P4029" s="68" t="s">
        <v>2931</v>
      </c>
      <c r="Q4029" s="57" t="s">
        <v>2932</v>
      </c>
      <c r="R4029" s="35" t="s">
        <v>265</v>
      </c>
      <c r="S4029" s="57" t="str">
        <f>MID(Tabla1[[#This Row],[Aplicación]],6,2)</f>
        <v>11</v>
      </c>
      <c r="T4029" s="54" t="str">
        <f>VLOOKUP(Tabla1[[#This Row],[AREA]],Hoja1!A:B,2,FALSE)</f>
        <v>11. Salud pública y seguridad ciudadana</v>
      </c>
      <c r="U4029" s="57" t="str">
        <f>MID(Tabla1[[#This Row],[Aplicación]],9,4)</f>
        <v>1631</v>
      </c>
      <c r="V4029" s="54" t="str">
        <f>VLOOKUP(Tabla1[[#This Row],[PROGRAMA]],Hoja1!A:B,2,FALSE)</f>
        <v>1631. Limpieza viaria</v>
      </c>
      <c r="W4029" s="57" t="str">
        <f>MID(Tabla1[[#This Row],[Aplicación]],14,2)</f>
        <v>22</v>
      </c>
      <c r="X4029" s="57" t="str">
        <f>MID(Tabla1[[#This Row],[Aplicación]],14,6)</f>
        <v>22199</v>
      </c>
    </row>
    <row r="4030" spans="1:24" x14ac:dyDescent="0.25">
      <c r="A4030" s="60">
        <v>220240018141</v>
      </c>
      <c r="B4030" s="43" t="s">
        <v>702</v>
      </c>
      <c r="C4030" s="61">
        <v>45429</v>
      </c>
      <c r="D4030" s="60">
        <v>22024000450</v>
      </c>
      <c r="E4030" s="43" t="s">
        <v>1455</v>
      </c>
      <c r="F4030" s="62">
        <v>9.66</v>
      </c>
      <c r="G4030" s="43" t="s">
        <v>82</v>
      </c>
      <c r="H4030" s="43" t="s">
        <v>3851</v>
      </c>
      <c r="I4030" s="69" t="s">
        <v>2934</v>
      </c>
      <c r="J4030" s="43" t="s">
        <v>398</v>
      </c>
      <c r="K4030" s="43" t="s">
        <v>398</v>
      </c>
      <c r="L4030" s="43" t="s">
        <v>413</v>
      </c>
      <c r="M4030" s="43" t="s">
        <v>395</v>
      </c>
      <c r="N4030" s="43" t="s">
        <v>396</v>
      </c>
      <c r="O4030" s="68" t="s">
        <v>325</v>
      </c>
      <c r="P4030" s="68" t="s">
        <v>2931</v>
      </c>
      <c r="Q4030" s="57" t="s">
        <v>2932</v>
      </c>
      <c r="R4030" s="35" t="s">
        <v>265</v>
      </c>
      <c r="S4030" s="57" t="str">
        <f>MID(Tabla1[[#This Row],[Aplicación]],6,2)</f>
        <v>11</v>
      </c>
      <c r="T4030" s="54" t="str">
        <f>VLOOKUP(Tabla1[[#This Row],[AREA]],Hoja1!A:B,2,FALSE)</f>
        <v>11. Salud pública y seguridad ciudadana</v>
      </c>
      <c r="U4030" s="57" t="str">
        <f>MID(Tabla1[[#This Row],[Aplicación]],9,4)</f>
        <v>1631</v>
      </c>
      <c r="V4030" s="54" t="str">
        <f>VLOOKUP(Tabla1[[#This Row],[PROGRAMA]],Hoja1!A:B,2,FALSE)</f>
        <v>1631. Limpieza viaria</v>
      </c>
      <c r="W4030" s="57" t="str">
        <f>MID(Tabla1[[#This Row],[Aplicación]],14,2)</f>
        <v>22</v>
      </c>
      <c r="X4030" s="57" t="str">
        <f>MID(Tabla1[[#This Row],[Aplicación]],14,6)</f>
        <v>22199</v>
      </c>
    </row>
    <row r="4031" spans="1:24" x14ac:dyDescent="0.25">
      <c r="A4031" s="60">
        <v>220240018147</v>
      </c>
      <c r="B4031" s="43" t="s">
        <v>702</v>
      </c>
      <c r="C4031" s="61">
        <v>45429</v>
      </c>
      <c r="D4031" s="60">
        <v>22024000450</v>
      </c>
      <c r="E4031" s="43" t="s">
        <v>1455</v>
      </c>
      <c r="F4031" s="62">
        <v>3.13</v>
      </c>
      <c r="G4031" s="43" t="s">
        <v>82</v>
      </c>
      <c r="H4031" s="43" t="s">
        <v>3853</v>
      </c>
      <c r="I4031" s="69" t="s">
        <v>2934</v>
      </c>
      <c r="J4031" s="43" t="s">
        <v>398</v>
      </c>
      <c r="K4031" s="43" t="s">
        <v>398</v>
      </c>
      <c r="L4031" s="43" t="s">
        <v>413</v>
      </c>
      <c r="M4031" s="43" t="s">
        <v>395</v>
      </c>
      <c r="N4031" s="43" t="s">
        <v>396</v>
      </c>
      <c r="O4031" s="68" t="s">
        <v>325</v>
      </c>
      <c r="P4031" s="68" t="s">
        <v>2931</v>
      </c>
      <c r="Q4031" s="57" t="s">
        <v>2932</v>
      </c>
      <c r="R4031" s="35" t="s">
        <v>265</v>
      </c>
      <c r="S4031" s="57" t="str">
        <f>MID(Tabla1[[#This Row],[Aplicación]],6,2)</f>
        <v>11</v>
      </c>
      <c r="T4031" s="54" t="str">
        <f>VLOOKUP(Tabla1[[#This Row],[AREA]],Hoja1!A:B,2,FALSE)</f>
        <v>11. Salud pública y seguridad ciudadana</v>
      </c>
      <c r="U4031" s="57" t="str">
        <f>MID(Tabla1[[#This Row],[Aplicación]],9,4)</f>
        <v>1631</v>
      </c>
      <c r="V4031" s="54" t="str">
        <f>VLOOKUP(Tabla1[[#This Row],[PROGRAMA]],Hoja1!A:B,2,FALSE)</f>
        <v>1631. Limpieza viaria</v>
      </c>
      <c r="W4031" s="57" t="str">
        <f>MID(Tabla1[[#This Row],[Aplicación]],14,2)</f>
        <v>22</v>
      </c>
      <c r="X4031" s="57" t="str">
        <f>MID(Tabla1[[#This Row],[Aplicación]],14,6)</f>
        <v>22199</v>
      </c>
    </row>
    <row r="4032" spans="1:24" x14ac:dyDescent="0.25">
      <c r="A4032" s="60">
        <v>220240018161</v>
      </c>
      <c r="B4032" s="43" t="s">
        <v>702</v>
      </c>
      <c r="C4032" s="61">
        <v>45429</v>
      </c>
      <c r="D4032" s="60">
        <v>22024000450</v>
      </c>
      <c r="E4032" s="43" t="s">
        <v>1455</v>
      </c>
      <c r="F4032" s="62">
        <v>720.63</v>
      </c>
      <c r="G4032" s="43" t="s">
        <v>804</v>
      </c>
      <c r="H4032" s="43" t="s">
        <v>3856</v>
      </c>
      <c r="I4032" s="69" t="s">
        <v>2934</v>
      </c>
      <c r="J4032" s="43" t="s">
        <v>398</v>
      </c>
      <c r="K4032" s="43" t="s">
        <v>398</v>
      </c>
      <c r="L4032" s="43" t="s">
        <v>413</v>
      </c>
      <c r="M4032" s="43" t="s">
        <v>395</v>
      </c>
      <c r="N4032" s="43" t="s">
        <v>396</v>
      </c>
      <c r="O4032" s="68" t="s">
        <v>325</v>
      </c>
      <c r="P4032" s="68" t="s">
        <v>2931</v>
      </c>
      <c r="Q4032" s="57" t="s">
        <v>2932</v>
      </c>
      <c r="R4032" s="35" t="s">
        <v>265</v>
      </c>
      <c r="S4032" s="57" t="str">
        <f>MID(Tabla1[[#This Row],[Aplicación]],6,2)</f>
        <v>11</v>
      </c>
      <c r="T4032" s="54" t="str">
        <f>VLOOKUP(Tabla1[[#This Row],[AREA]],Hoja1!A:B,2,FALSE)</f>
        <v>11. Salud pública y seguridad ciudadana</v>
      </c>
      <c r="U4032" s="57" t="str">
        <f>MID(Tabla1[[#This Row],[Aplicación]],9,4)</f>
        <v>1631</v>
      </c>
      <c r="V4032" s="54" t="str">
        <f>VLOOKUP(Tabla1[[#This Row],[PROGRAMA]],Hoja1!A:B,2,FALSE)</f>
        <v>1631. Limpieza viaria</v>
      </c>
      <c r="W4032" s="57" t="str">
        <f>MID(Tabla1[[#This Row],[Aplicación]],14,2)</f>
        <v>22</v>
      </c>
      <c r="X4032" s="57" t="str">
        <f>MID(Tabla1[[#This Row],[Aplicación]],14,6)</f>
        <v>22199</v>
      </c>
    </row>
    <row r="4033" spans="1:24" x14ac:dyDescent="0.25">
      <c r="A4033" s="60">
        <v>220240016518</v>
      </c>
      <c r="B4033" s="43" t="s">
        <v>702</v>
      </c>
      <c r="C4033" s="61">
        <v>45426</v>
      </c>
      <c r="D4033" s="60">
        <v>22024000450</v>
      </c>
      <c r="E4033" s="43" t="s">
        <v>1455</v>
      </c>
      <c r="F4033" s="62">
        <v>40.01</v>
      </c>
      <c r="G4033" s="43" t="s">
        <v>697</v>
      </c>
      <c r="H4033" s="43" t="s">
        <v>3937</v>
      </c>
      <c r="I4033" s="69" t="s">
        <v>2934</v>
      </c>
      <c r="J4033" s="43" t="s">
        <v>537</v>
      </c>
      <c r="K4033" s="43" t="s">
        <v>537</v>
      </c>
      <c r="L4033" s="43" t="s">
        <v>413</v>
      </c>
      <c r="M4033" s="43" t="s">
        <v>395</v>
      </c>
      <c r="N4033" s="43" t="s">
        <v>396</v>
      </c>
      <c r="O4033" s="68" t="s">
        <v>325</v>
      </c>
      <c r="P4033" s="68" t="s">
        <v>2931</v>
      </c>
      <c r="Q4033" s="57" t="s">
        <v>2932</v>
      </c>
      <c r="R4033" s="35" t="s">
        <v>265</v>
      </c>
      <c r="S4033" s="57" t="str">
        <f>MID(Tabla1[[#This Row],[Aplicación]],6,2)</f>
        <v>11</v>
      </c>
      <c r="T4033" s="54" t="str">
        <f>VLOOKUP(Tabla1[[#This Row],[AREA]],Hoja1!A:B,2,FALSE)</f>
        <v>11. Salud pública y seguridad ciudadana</v>
      </c>
      <c r="U4033" s="57" t="str">
        <f>MID(Tabla1[[#This Row],[Aplicación]],9,4)</f>
        <v>1631</v>
      </c>
      <c r="V4033" s="54" t="str">
        <f>VLOOKUP(Tabla1[[#This Row],[PROGRAMA]],Hoja1!A:B,2,FALSE)</f>
        <v>1631. Limpieza viaria</v>
      </c>
      <c r="W4033" s="57" t="str">
        <f>MID(Tabla1[[#This Row],[Aplicación]],14,2)</f>
        <v>22</v>
      </c>
      <c r="X4033" s="57" t="str">
        <f>MID(Tabla1[[#This Row],[Aplicación]],14,6)</f>
        <v>22199</v>
      </c>
    </row>
    <row r="4034" spans="1:24" x14ac:dyDescent="0.25">
      <c r="A4034" s="60">
        <v>220240016616</v>
      </c>
      <c r="B4034" s="43" t="s">
        <v>702</v>
      </c>
      <c r="C4034" s="61">
        <v>45426</v>
      </c>
      <c r="D4034" s="60">
        <v>22024000450</v>
      </c>
      <c r="E4034" s="43" t="s">
        <v>1455</v>
      </c>
      <c r="F4034" s="62">
        <v>532.55999999999995</v>
      </c>
      <c r="G4034" s="43" t="s">
        <v>764</v>
      </c>
      <c r="H4034" s="43" t="s">
        <v>4001</v>
      </c>
      <c r="I4034" s="69" t="s">
        <v>2934</v>
      </c>
      <c r="J4034" s="43" t="s">
        <v>398</v>
      </c>
      <c r="K4034" s="43" t="s">
        <v>398</v>
      </c>
      <c r="L4034" s="43" t="s">
        <v>413</v>
      </c>
      <c r="M4034" s="43" t="s">
        <v>395</v>
      </c>
      <c r="N4034" s="43" t="s">
        <v>396</v>
      </c>
      <c r="O4034" s="68" t="s">
        <v>325</v>
      </c>
      <c r="P4034" s="68" t="s">
        <v>2931</v>
      </c>
      <c r="Q4034" s="57" t="s">
        <v>2932</v>
      </c>
      <c r="R4034" s="35" t="s">
        <v>265</v>
      </c>
      <c r="S4034" s="57" t="str">
        <f>MID(Tabla1[[#This Row],[Aplicación]],6,2)</f>
        <v>11</v>
      </c>
      <c r="T4034" s="54" t="str">
        <f>VLOOKUP(Tabla1[[#This Row],[AREA]],Hoja1!A:B,2,FALSE)</f>
        <v>11. Salud pública y seguridad ciudadana</v>
      </c>
      <c r="U4034" s="57" t="str">
        <f>MID(Tabla1[[#This Row],[Aplicación]],9,4)</f>
        <v>1631</v>
      </c>
      <c r="V4034" s="54" t="str">
        <f>VLOOKUP(Tabla1[[#This Row],[PROGRAMA]],Hoja1!A:B,2,FALSE)</f>
        <v>1631. Limpieza viaria</v>
      </c>
      <c r="W4034" s="57" t="str">
        <f>MID(Tabla1[[#This Row],[Aplicación]],14,2)</f>
        <v>22</v>
      </c>
      <c r="X4034" s="57" t="str">
        <f>MID(Tabla1[[#This Row],[Aplicación]],14,6)</f>
        <v>22199</v>
      </c>
    </row>
    <row r="4035" spans="1:24" x14ac:dyDescent="0.25">
      <c r="A4035" s="60">
        <v>220240016589</v>
      </c>
      <c r="B4035" s="43" t="s">
        <v>702</v>
      </c>
      <c r="C4035" s="61">
        <v>45426</v>
      </c>
      <c r="D4035" s="60">
        <v>22024000450</v>
      </c>
      <c r="E4035" s="43" t="s">
        <v>1455</v>
      </c>
      <c r="F4035" s="62">
        <v>1172.0999999999999</v>
      </c>
      <c r="G4035" s="43" t="s">
        <v>57</v>
      </c>
      <c r="H4035" s="43" t="s">
        <v>4013</v>
      </c>
      <c r="I4035" s="69" t="s">
        <v>2934</v>
      </c>
      <c r="J4035" s="43" t="s">
        <v>398</v>
      </c>
      <c r="K4035" s="43" t="s">
        <v>398</v>
      </c>
      <c r="L4035" s="43" t="s">
        <v>413</v>
      </c>
      <c r="M4035" s="43" t="s">
        <v>395</v>
      </c>
      <c r="N4035" s="43" t="s">
        <v>396</v>
      </c>
      <c r="O4035" s="68" t="s">
        <v>325</v>
      </c>
      <c r="P4035" s="68" t="s">
        <v>2931</v>
      </c>
      <c r="Q4035" s="57" t="s">
        <v>2932</v>
      </c>
      <c r="R4035" s="35" t="s">
        <v>265</v>
      </c>
      <c r="S4035" s="57" t="str">
        <f>MID(Tabla1[[#This Row],[Aplicación]],6,2)</f>
        <v>11</v>
      </c>
      <c r="T4035" s="54" t="str">
        <f>VLOOKUP(Tabla1[[#This Row],[AREA]],Hoja1!A:B,2,FALSE)</f>
        <v>11. Salud pública y seguridad ciudadana</v>
      </c>
      <c r="U4035" s="57" t="str">
        <f>MID(Tabla1[[#This Row],[Aplicación]],9,4)</f>
        <v>1631</v>
      </c>
      <c r="V4035" s="54" t="str">
        <f>VLOOKUP(Tabla1[[#This Row],[PROGRAMA]],Hoja1!A:B,2,FALSE)</f>
        <v>1631. Limpieza viaria</v>
      </c>
      <c r="W4035" s="57" t="str">
        <f>MID(Tabla1[[#This Row],[Aplicación]],14,2)</f>
        <v>22</v>
      </c>
      <c r="X4035" s="57" t="str">
        <f>MID(Tabla1[[#This Row],[Aplicación]],14,6)</f>
        <v>22199</v>
      </c>
    </row>
    <row r="4036" spans="1:24" x14ac:dyDescent="0.25">
      <c r="A4036" s="60">
        <v>220240016577</v>
      </c>
      <c r="B4036" s="43" t="s">
        <v>702</v>
      </c>
      <c r="C4036" s="61">
        <v>45426</v>
      </c>
      <c r="D4036" s="60">
        <v>22024000450</v>
      </c>
      <c r="E4036" s="43" t="s">
        <v>1455</v>
      </c>
      <c r="F4036" s="62">
        <v>116.6</v>
      </c>
      <c r="G4036" s="43" t="s">
        <v>82</v>
      </c>
      <c r="H4036" s="43" t="s">
        <v>3850</v>
      </c>
      <c r="I4036" s="69" t="s">
        <v>2934</v>
      </c>
      <c r="J4036" s="43" t="s">
        <v>398</v>
      </c>
      <c r="K4036" s="43" t="s">
        <v>398</v>
      </c>
      <c r="L4036" s="43" t="s">
        <v>413</v>
      </c>
      <c r="M4036" s="43" t="s">
        <v>395</v>
      </c>
      <c r="N4036" s="43" t="s">
        <v>396</v>
      </c>
      <c r="O4036" s="68" t="s">
        <v>325</v>
      </c>
      <c r="P4036" s="68" t="s">
        <v>2931</v>
      </c>
      <c r="Q4036" s="57" t="s">
        <v>2932</v>
      </c>
      <c r="R4036" s="35" t="s">
        <v>265</v>
      </c>
      <c r="S4036" s="57" t="str">
        <f>MID(Tabla1[[#This Row],[Aplicación]],6,2)</f>
        <v>11</v>
      </c>
      <c r="T4036" s="54" t="str">
        <f>VLOOKUP(Tabla1[[#This Row],[AREA]],Hoja1!A:B,2,FALSE)</f>
        <v>11. Salud pública y seguridad ciudadana</v>
      </c>
      <c r="U4036" s="57" t="str">
        <f>MID(Tabla1[[#This Row],[Aplicación]],9,4)</f>
        <v>1631</v>
      </c>
      <c r="V4036" s="54" t="str">
        <f>VLOOKUP(Tabla1[[#This Row],[PROGRAMA]],Hoja1!A:B,2,FALSE)</f>
        <v>1631. Limpieza viaria</v>
      </c>
      <c r="W4036" s="57" t="str">
        <f>MID(Tabla1[[#This Row],[Aplicación]],14,2)</f>
        <v>22</v>
      </c>
      <c r="X4036" s="57" t="str">
        <f>MID(Tabla1[[#This Row],[Aplicación]],14,6)</f>
        <v>22199</v>
      </c>
    </row>
    <row r="4037" spans="1:24" x14ac:dyDescent="0.25">
      <c r="A4037" s="60">
        <v>220240016579</v>
      </c>
      <c r="B4037" s="43" t="s">
        <v>702</v>
      </c>
      <c r="C4037" s="61">
        <v>45426</v>
      </c>
      <c r="D4037" s="60">
        <v>22024000450</v>
      </c>
      <c r="E4037" s="43" t="s">
        <v>1455</v>
      </c>
      <c r="F4037" s="62">
        <v>254.71</v>
      </c>
      <c r="G4037" s="43" t="s">
        <v>82</v>
      </c>
      <c r="H4037" s="43" t="s">
        <v>4026</v>
      </c>
      <c r="I4037" s="69" t="s">
        <v>2934</v>
      </c>
      <c r="J4037" s="43" t="s">
        <v>398</v>
      </c>
      <c r="K4037" s="43" t="s">
        <v>398</v>
      </c>
      <c r="L4037" s="43" t="s">
        <v>413</v>
      </c>
      <c r="M4037" s="43" t="s">
        <v>395</v>
      </c>
      <c r="N4037" s="43" t="s">
        <v>396</v>
      </c>
      <c r="O4037" s="68" t="s">
        <v>325</v>
      </c>
      <c r="P4037" s="68" t="s">
        <v>2931</v>
      </c>
      <c r="Q4037" s="57" t="s">
        <v>2932</v>
      </c>
      <c r="R4037" s="35" t="s">
        <v>265</v>
      </c>
      <c r="S4037" s="57" t="str">
        <f>MID(Tabla1[[#This Row],[Aplicación]],6,2)</f>
        <v>11</v>
      </c>
      <c r="T4037" s="54" t="str">
        <f>VLOOKUP(Tabla1[[#This Row],[AREA]],Hoja1!A:B,2,FALSE)</f>
        <v>11. Salud pública y seguridad ciudadana</v>
      </c>
      <c r="U4037" s="57" t="str">
        <f>MID(Tabla1[[#This Row],[Aplicación]],9,4)</f>
        <v>1631</v>
      </c>
      <c r="V4037" s="54" t="str">
        <f>VLOOKUP(Tabla1[[#This Row],[PROGRAMA]],Hoja1!A:B,2,FALSE)</f>
        <v>1631. Limpieza viaria</v>
      </c>
      <c r="W4037" s="57" t="str">
        <f>MID(Tabla1[[#This Row],[Aplicación]],14,2)</f>
        <v>22</v>
      </c>
      <c r="X4037" s="57" t="str">
        <f>MID(Tabla1[[#This Row],[Aplicación]],14,6)</f>
        <v>22199</v>
      </c>
    </row>
    <row r="4038" spans="1:24" x14ac:dyDescent="0.25">
      <c r="A4038" s="60">
        <v>220240016581</v>
      </c>
      <c r="B4038" s="43" t="s">
        <v>702</v>
      </c>
      <c r="C4038" s="61">
        <v>45426</v>
      </c>
      <c r="D4038" s="60">
        <v>22024000450</v>
      </c>
      <c r="E4038" s="43" t="s">
        <v>1455</v>
      </c>
      <c r="F4038" s="62">
        <v>99.62</v>
      </c>
      <c r="G4038" s="43" t="s">
        <v>82</v>
      </c>
      <c r="H4038" s="43" t="s">
        <v>4027</v>
      </c>
      <c r="I4038" s="69" t="s">
        <v>2934</v>
      </c>
      <c r="J4038" s="43" t="s">
        <v>398</v>
      </c>
      <c r="K4038" s="43" t="s">
        <v>398</v>
      </c>
      <c r="L4038" s="43" t="s">
        <v>413</v>
      </c>
      <c r="M4038" s="43" t="s">
        <v>395</v>
      </c>
      <c r="N4038" s="43" t="s">
        <v>396</v>
      </c>
      <c r="O4038" s="68" t="s">
        <v>325</v>
      </c>
      <c r="P4038" s="68" t="s">
        <v>2931</v>
      </c>
      <c r="Q4038" s="57" t="s">
        <v>2932</v>
      </c>
      <c r="R4038" s="35" t="s">
        <v>265</v>
      </c>
      <c r="S4038" s="57" t="str">
        <f>MID(Tabla1[[#This Row],[Aplicación]],6,2)</f>
        <v>11</v>
      </c>
      <c r="T4038" s="54" t="str">
        <f>VLOOKUP(Tabla1[[#This Row],[AREA]],Hoja1!A:B,2,FALSE)</f>
        <v>11. Salud pública y seguridad ciudadana</v>
      </c>
      <c r="U4038" s="57" t="str">
        <f>MID(Tabla1[[#This Row],[Aplicación]],9,4)</f>
        <v>1631</v>
      </c>
      <c r="V4038" s="54" t="str">
        <f>VLOOKUP(Tabla1[[#This Row],[PROGRAMA]],Hoja1!A:B,2,FALSE)</f>
        <v>1631. Limpieza viaria</v>
      </c>
      <c r="W4038" s="57" t="str">
        <f>MID(Tabla1[[#This Row],[Aplicación]],14,2)</f>
        <v>22</v>
      </c>
      <c r="X4038" s="57" t="str">
        <f>MID(Tabla1[[#This Row],[Aplicación]],14,6)</f>
        <v>22199</v>
      </c>
    </row>
    <row r="4039" spans="1:24" x14ac:dyDescent="0.25">
      <c r="A4039" s="60">
        <v>220240012036</v>
      </c>
      <c r="B4039" s="43" t="s">
        <v>390</v>
      </c>
      <c r="C4039" s="61">
        <v>45400</v>
      </c>
      <c r="D4039" s="60">
        <v>22024004101</v>
      </c>
      <c r="E4039" s="43" t="s">
        <v>1455</v>
      </c>
      <c r="F4039" s="62">
        <v>484</v>
      </c>
      <c r="G4039" s="43" t="s">
        <v>86</v>
      </c>
      <c r="H4039" s="43" t="s">
        <v>4359</v>
      </c>
      <c r="I4039" s="69" t="s">
        <v>2930</v>
      </c>
      <c r="J4039" s="43" t="s">
        <v>398</v>
      </c>
      <c r="K4039" s="43" t="s">
        <v>398</v>
      </c>
      <c r="L4039" s="43" t="s">
        <v>413</v>
      </c>
      <c r="M4039" s="43" t="s">
        <v>585</v>
      </c>
      <c r="N4039" s="43" t="s">
        <v>539</v>
      </c>
      <c r="O4039" s="68" t="s">
        <v>326</v>
      </c>
      <c r="P4039" s="68" t="s">
        <v>2931</v>
      </c>
      <c r="Q4039" s="57" t="s">
        <v>2932</v>
      </c>
      <c r="R4039" s="35" t="s">
        <v>265</v>
      </c>
      <c r="S4039" s="57" t="str">
        <f>MID(Tabla1[[#This Row],[Aplicación]],6,2)</f>
        <v>11</v>
      </c>
      <c r="T4039" s="54" t="str">
        <f>VLOOKUP(Tabla1[[#This Row],[AREA]],Hoja1!A:B,2,FALSE)</f>
        <v>11. Salud pública y seguridad ciudadana</v>
      </c>
      <c r="U4039" s="57" t="str">
        <f>MID(Tabla1[[#This Row],[Aplicación]],9,4)</f>
        <v>1631</v>
      </c>
      <c r="V4039" s="54" t="str">
        <f>VLOOKUP(Tabla1[[#This Row],[PROGRAMA]],Hoja1!A:B,2,FALSE)</f>
        <v>1631. Limpieza viaria</v>
      </c>
      <c r="W4039" s="57" t="str">
        <f>MID(Tabla1[[#This Row],[Aplicación]],14,2)</f>
        <v>22</v>
      </c>
      <c r="X4039" s="57" t="str">
        <f>MID(Tabla1[[#This Row],[Aplicación]],14,6)</f>
        <v>22199</v>
      </c>
    </row>
    <row r="4040" spans="1:24" x14ac:dyDescent="0.25">
      <c r="A4040" s="60">
        <v>220240011218</v>
      </c>
      <c r="B4040" s="43" t="s">
        <v>702</v>
      </c>
      <c r="C4040" s="61">
        <v>45393</v>
      </c>
      <c r="D4040" s="60">
        <v>22024000450</v>
      </c>
      <c r="E4040" s="43" t="s">
        <v>1455</v>
      </c>
      <c r="F4040" s="62">
        <v>221.28</v>
      </c>
      <c r="G4040" s="43" t="s">
        <v>82</v>
      </c>
      <c r="H4040" s="43" t="s">
        <v>4565</v>
      </c>
      <c r="I4040" s="69" t="s">
        <v>2934</v>
      </c>
      <c r="J4040" s="43" t="s">
        <v>398</v>
      </c>
      <c r="K4040" s="43" t="s">
        <v>398</v>
      </c>
      <c r="L4040" s="43" t="s">
        <v>413</v>
      </c>
      <c r="M4040" s="43" t="s">
        <v>395</v>
      </c>
      <c r="N4040" s="43" t="s">
        <v>396</v>
      </c>
      <c r="O4040" s="68" t="s">
        <v>325</v>
      </c>
      <c r="P4040" s="68" t="s">
        <v>2931</v>
      </c>
      <c r="Q4040" s="57" t="s">
        <v>2932</v>
      </c>
      <c r="R4040" s="35" t="s">
        <v>265</v>
      </c>
      <c r="S4040" s="57" t="str">
        <f>MID(Tabla1[[#This Row],[Aplicación]],6,2)</f>
        <v>11</v>
      </c>
      <c r="T4040" s="54" t="str">
        <f>VLOOKUP(Tabla1[[#This Row],[AREA]],Hoja1!A:B,2,FALSE)</f>
        <v>11. Salud pública y seguridad ciudadana</v>
      </c>
      <c r="U4040" s="57" t="str">
        <f>MID(Tabla1[[#This Row],[Aplicación]],9,4)</f>
        <v>1631</v>
      </c>
      <c r="V4040" s="54" t="str">
        <f>VLOOKUP(Tabla1[[#This Row],[PROGRAMA]],Hoja1!A:B,2,FALSE)</f>
        <v>1631. Limpieza viaria</v>
      </c>
      <c r="W4040" s="57" t="str">
        <f>MID(Tabla1[[#This Row],[Aplicación]],14,2)</f>
        <v>22</v>
      </c>
      <c r="X4040" s="57" t="str">
        <f>MID(Tabla1[[#This Row],[Aplicación]],14,6)</f>
        <v>22199</v>
      </c>
    </row>
    <row r="4041" spans="1:24" x14ac:dyDescent="0.25">
      <c r="A4041" s="60">
        <v>220240011216</v>
      </c>
      <c r="B4041" s="43" t="s">
        <v>702</v>
      </c>
      <c r="C4041" s="61">
        <v>45393</v>
      </c>
      <c r="D4041" s="60">
        <v>22024000450</v>
      </c>
      <c r="E4041" s="43" t="s">
        <v>1455</v>
      </c>
      <c r="F4041" s="62">
        <v>48.94</v>
      </c>
      <c r="G4041" s="43" t="s">
        <v>82</v>
      </c>
      <c r="H4041" s="43" t="s">
        <v>4566</v>
      </c>
      <c r="I4041" s="69" t="s">
        <v>2934</v>
      </c>
      <c r="J4041" s="43" t="s">
        <v>398</v>
      </c>
      <c r="K4041" s="43" t="s">
        <v>398</v>
      </c>
      <c r="L4041" s="43" t="s">
        <v>413</v>
      </c>
      <c r="M4041" s="43" t="s">
        <v>395</v>
      </c>
      <c r="N4041" s="43" t="s">
        <v>396</v>
      </c>
      <c r="O4041" s="68" t="s">
        <v>325</v>
      </c>
      <c r="P4041" s="68" t="s">
        <v>2931</v>
      </c>
      <c r="Q4041" s="57" t="s">
        <v>2932</v>
      </c>
      <c r="R4041" s="35" t="s">
        <v>265</v>
      </c>
      <c r="S4041" s="57" t="str">
        <f>MID(Tabla1[[#This Row],[Aplicación]],6,2)</f>
        <v>11</v>
      </c>
      <c r="T4041" s="54" t="str">
        <f>VLOOKUP(Tabla1[[#This Row],[AREA]],Hoja1!A:B,2,FALSE)</f>
        <v>11. Salud pública y seguridad ciudadana</v>
      </c>
      <c r="U4041" s="57" t="str">
        <f>MID(Tabla1[[#This Row],[Aplicación]],9,4)</f>
        <v>1631</v>
      </c>
      <c r="V4041" s="54" t="str">
        <f>VLOOKUP(Tabla1[[#This Row],[PROGRAMA]],Hoja1!A:B,2,FALSE)</f>
        <v>1631. Limpieza viaria</v>
      </c>
      <c r="W4041" s="57" t="str">
        <f>MID(Tabla1[[#This Row],[Aplicación]],14,2)</f>
        <v>22</v>
      </c>
      <c r="X4041" s="57" t="str">
        <f>MID(Tabla1[[#This Row],[Aplicación]],14,6)</f>
        <v>22199</v>
      </c>
    </row>
    <row r="4042" spans="1:24" x14ac:dyDescent="0.25">
      <c r="A4042" s="60">
        <v>220240011214</v>
      </c>
      <c r="B4042" s="43" t="s">
        <v>702</v>
      </c>
      <c r="C4042" s="61">
        <v>45393</v>
      </c>
      <c r="D4042" s="60">
        <v>22024000450</v>
      </c>
      <c r="E4042" s="43" t="s">
        <v>1455</v>
      </c>
      <c r="F4042" s="62">
        <v>22.72</v>
      </c>
      <c r="G4042" s="43" t="s">
        <v>82</v>
      </c>
      <c r="H4042" s="43" t="s">
        <v>4567</v>
      </c>
      <c r="I4042" s="69" t="s">
        <v>2934</v>
      </c>
      <c r="J4042" s="43" t="s">
        <v>398</v>
      </c>
      <c r="K4042" s="43" t="s">
        <v>398</v>
      </c>
      <c r="L4042" s="43" t="s">
        <v>413</v>
      </c>
      <c r="M4042" s="43" t="s">
        <v>395</v>
      </c>
      <c r="N4042" s="43" t="s">
        <v>396</v>
      </c>
      <c r="O4042" s="68" t="s">
        <v>325</v>
      </c>
      <c r="P4042" s="68" t="s">
        <v>2931</v>
      </c>
      <c r="Q4042" s="57" t="s">
        <v>2932</v>
      </c>
      <c r="R4042" s="35" t="s">
        <v>265</v>
      </c>
      <c r="S4042" s="57" t="str">
        <f>MID(Tabla1[[#This Row],[Aplicación]],6,2)</f>
        <v>11</v>
      </c>
      <c r="T4042" s="54" t="str">
        <f>VLOOKUP(Tabla1[[#This Row],[AREA]],Hoja1!A:B,2,FALSE)</f>
        <v>11. Salud pública y seguridad ciudadana</v>
      </c>
      <c r="U4042" s="57" t="str">
        <f>MID(Tabla1[[#This Row],[Aplicación]],9,4)</f>
        <v>1631</v>
      </c>
      <c r="V4042" s="54" t="str">
        <f>VLOOKUP(Tabla1[[#This Row],[PROGRAMA]],Hoja1!A:B,2,FALSE)</f>
        <v>1631. Limpieza viaria</v>
      </c>
      <c r="W4042" s="57" t="str">
        <f>MID(Tabla1[[#This Row],[Aplicación]],14,2)</f>
        <v>22</v>
      </c>
      <c r="X4042" s="57" t="str">
        <f>MID(Tabla1[[#This Row],[Aplicación]],14,6)</f>
        <v>22199</v>
      </c>
    </row>
    <row r="4043" spans="1:24" x14ac:dyDescent="0.25">
      <c r="A4043" s="60">
        <v>220240011212</v>
      </c>
      <c r="B4043" s="43" t="s">
        <v>702</v>
      </c>
      <c r="C4043" s="61">
        <v>45393</v>
      </c>
      <c r="D4043" s="60">
        <v>22024000450</v>
      </c>
      <c r="E4043" s="43" t="s">
        <v>1455</v>
      </c>
      <c r="F4043" s="62">
        <v>15.14</v>
      </c>
      <c r="G4043" s="43" t="s">
        <v>82</v>
      </c>
      <c r="H4043" s="43" t="s">
        <v>4568</v>
      </c>
      <c r="I4043" s="69" t="s">
        <v>2934</v>
      </c>
      <c r="J4043" s="43" t="s">
        <v>398</v>
      </c>
      <c r="K4043" s="43" t="s">
        <v>398</v>
      </c>
      <c r="L4043" s="43" t="s">
        <v>413</v>
      </c>
      <c r="M4043" s="43" t="s">
        <v>395</v>
      </c>
      <c r="N4043" s="43" t="s">
        <v>396</v>
      </c>
      <c r="O4043" s="68" t="s">
        <v>325</v>
      </c>
      <c r="P4043" s="68" t="s">
        <v>2931</v>
      </c>
      <c r="Q4043" s="57" t="s">
        <v>2932</v>
      </c>
      <c r="R4043" s="35" t="s">
        <v>265</v>
      </c>
      <c r="S4043" s="57" t="str">
        <f>MID(Tabla1[[#This Row],[Aplicación]],6,2)</f>
        <v>11</v>
      </c>
      <c r="T4043" s="54" t="str">
        <f>VLOOKUP(Tabla1[[#This Row],[AREA]],Hoja1!A:B,2,FALSE)</f>
        <v>11. Salud pública y seguridad ciudadana</v>
      </c>
      <c r="U4043" s="57" t="str">
        <f>MID(Tabla1[[#This Row],[Aplicación]],9,4)</f>
        <v>1631</v>
      </c>
      <c r="V4043" s="54" t="str">
        <f>VLOOKUP(Tabla1[[#This Row],[PROGRAMA]],Hoja1!A:B,2,FALSE)</f>
        <v>1631. Limpieza viaria</v>
      </c>
      <c r="W4043" s="57" t="str">
        <f>MID(Tabla1[[#This Row],[Aplicación]],14,2)</f>
        <v>22</v>
      </c>
      <c r="X4043" s="57" t="str">
        <f>MID(Tabla1[[#This Row],[Aplicación]],14,6)</f>
        <v>22199</v>
      </c>
    </row>
    <row r="4044" spans="1:24" x14ac:dyDescent="0.25">
      <c r="A4044" s="60">
        <v>220240011210</v>
      </c>
      <c r="B4044" s="43" t="s">
        <v>702</v>
      </c>
      <c r="C4044" s="61">
        <v>45393</v>
      </c>
      <c r="D4044" s="60">
        <v>22024000450</v>
      </c>
      <c r="E4044" s="43" t="s">
        <v>1455</v>
      </c>
      <c r="F4044" s="62">
        <v>5.23</v>
      </c>
      <c r="G4044" s="43" t="s">
        <v>82</v>
      </c>
      <c r="H4044" s="43" t="s">
        <v>4569</v>
      </c>
      <c r="I4044" s="69" t="s">
        <v>2934</v>
      </c>
      <c r="J4044" s="43" t="s">
        <v>398</v>
      </c>
      <c r="K4044" s="43" t="s">
        <v>398</v>
      </c>
      <c r="L4044" s="43" t="s">
        <v>413</v>
      </c>
      <c r="M4044" s="43" t="s">
        <v>395</v>
      </c>
      <c r="N4044" s="43" t="s">
        <v>396</v>
      </c>
      <c r="O4044" s="68" t="s">
        <v>325</v>
      </c>
      <c r="P4044" s="68" t="s">
        <v>2931</v>
      </c>
      <c r="Q4044" s="57" t="s">
        <v>2932</v>
      </c>
      <c r="R4044" s="35" t="s">
        <v>265</v>
      </c>
      <c r="S4044" s="57" t="str">
        <f>MID(Tabla1[[#This Row],[Aplicación]],6,2)</f>
        <v>11</v>
      </c>
      <c r="T4044" s="54" t="str">
        <f>VLOOKUP(Tabla1[[#This Row],[AREA]],Hoja1!A:B,2,FALSE)</f>
        <v>11. Salud pública y seguridad ciudadana</v>
      </c>
      <c r="U4044" s="57" t="str">
        <f>MID(Tabla1[[#This Row],[Aplicación]],9,4)</f>
        <v>1631</v>
      </c>
      <c r="V4044" s="54" t="str">
        <f>VLOOKUP(Tabla1[[#This Row],[PROGRAMA]],Hoja1!A:B,2,FALSE)</f>
        <v>1631. Limpieza viaria</v>
      </c>
      <c r="W4044" s="57" t="str">
        <f>MID(Tabla1[[#This Row],[Aplicación]],14,2)</f>
        <v>22</v>
      </c>
      <c r="X4044" s="57" t="str">
        <f>MID(Tabla1[[#This Row],[Aplicación]],14,6)</f>
        <v>22199</v>
      </c>
    </row>
    <row r="4045" spans="1:24" x14ac:dyDescent="0.25">
      <c r="A4045" s="60">
        <v>220240010789</v>
      </c>
      <c r="B4045" s="43" t="s">
        <v>390</v>
      </c>
      <c r="C4045" s="61">
        <v>45385</v>
      </c>
      <c r="D4045" s="60">
        <v>22024003825</v>
      </c>
      <c r="E4045" s="43" t="s">
        <v>1455</v>
      </c>
      <c r="F4045" s="62">
        <v>55.84</v>
      </c>
      <c r="G4045" s="43" t="s">
        <v>86</v>
      </c>
      <c r="H4045" s="43" t="s">
        <v>4705</v>
      </c>
      <c r="I4045" s="69" t="s">
        <v>2930</v>
      </c>
      <c r="J4045" s="43" t="s">
        <v>398</v>
      </c>
      <c r="K4045" s="43" t="s">
        <v>398</v>
      </c>
      <c r="L4045" s="43" t="s">
        <v>413</v>
      </c>
      <c r="M4045" s="43" t="s">
        <v>585</v>
      </c>
      <c r="N4045" s="43" t="s">
        <v>539</v>
      </c>
      <c r="O4045" s="68" t="s">
        <v>326</v>
      </c>
      <c r="P4045" s="68" t="s">
        <v>2931</v>
      </c>
      <c r="Q4045" s="57" t="s">
        <v>2932</v>
      </c>
      <c r="R4045" s="35" t="s">
        <v>265</v>
      </c>
      <c r="S4045" s="57" t="str">
        <f>MID(Tabla1[[#This Row],[Aplicación]],6,2)</f>
        <v>11</v>
      </c>
      <c r="T4045" s="54" t="str">
        <f>VLOOKUP(Tabla1[[#This Row],[AREA]],Hoja1!A:B,2,FALSE)</f>
        <v>11. Salud pública y seguridad ciudadana</v>
      </c>
      <c r="U4045" s="57" t="str">
        <f>MID(Tabla1[[#This Row],[Aplicación]],9,4)</f>
        <v>1631</v>
      </c>
      <c r="V4045" s="54" t="str">
        <f>VLOOKUP(Tabla1[[#This Row],[PROGRAMA]],Hoja1!A:B,2,FALSE)</f>
        <v>1631. Limpieza viaria</v>
      </c>
      <c r="W4045" s="57" t="str">
        <f>MID(Tabla1[[#This Row],[Aplicación]],14,2)</f>
        <v>22</v>
      </c>
      <c r="X4045" s="57" t="str">
        <f>MID(Tabla1[[#This Row],[Aplicación]],14,6)</f>
        <v>22199</v>
      </c>
    </row>
    <row r="4046" spans="1:24" x14ac:dyDescent="0.25">
      <c r="A4046" s="60">
        <v>220240034867</v>
      </c>
      <c r="B4046" s="43" t="s">
        <v>702</v>
      </c>
      <c r="C4046" s="61">
        <v>45504</v>
      </c>
      <c r="D4046" s="60">
        <v>22024000450</v>
      </c>
      <c r="E4046" s="43" t="s">
        <v>1455</v>
      </c>
      <c r="F4046" s="62">
        <v>983.23</v>
      </c>
      <c r="G4046" s="43" t="s">
        <v>1012</v>
      </c>
      <c r="H4046" s="43" t="s">
        <v>5024</v>
      </c>
      <c r="I4046" s="69" t="s">
        <v>2934</v>
      </c>
      <c r="J4046" s="43" t="s">
        <v>393</v>
      </c>
      <c r="K4046" s="43" t="s">
        <v>393</v>
      </c>
      <c r="L4046" s="43" t="s">
        <v>413</v>
      </c>
      <c r="M4046" s="43" t="s">
        <v>395</v>
      </c>
      <c r="N4046" s="43" t="s">
        <v>396</v>
      </c>
      <c r="O4046" s="68" t="s">
        <v>325</v>
      </c>
      <c r="P4046" s="68" t="s">
        <v>4838</v>
      </c>
      <c r="Q4046" s="57" t="str">
        <f>MID(Tabla1[[#This Row],[Aplicación]],14,1)</f>
        <v>2</v>
      </c>
      <c r="R4046" s="35" t="s">
        <v>265</v>
      </c>
      <c r="S4046" s="57" t="str">
        <f>MID(Tabla1[[#This Row],[Aplicación]],6,2)</f>
        <v>11</v>
      </c>
      <c r="T4046" s="54" t="str">
        <f>VLOOKUP(Tabla1[[#This Row],[AREA]],Hoja1!A:B,2,FALSE)</f>
        <v>11. Salud pública y seguridad ciudadana</v>
      </c>
      <c r="U4046" s="57" t="str">
        <f>MID(Tabla1[[#This Row],[Aplicación]],9,4)</f>
        <v>1631</v>
      </c>
      <c r="V4046" s="54" t="str">
        <f>VLOOKUP(Tabla1[[#This Row],[PROGRAMA]],Hoja1!A:B,2,FALSE)</f>
        <v>1631. Limpieza viaria</v>
      </c>
      <c r="W4046" s="57" t="str">
        <f>MID(Tabla1[[#This Row],[Aplicación]],14,2)</f>
        <v>22</v>
      </c>
      <c r="X4046" s="57" t="str">
        <f>MID(Tabla1[[#This Row],[Aplicación]],14,6)</f>
        <v>22199</v>
      </c>
    </row>
    <row r="4047" spans="1:24" x14ac:dyDescent="0.25">
      <c r="A4047" s="60">
        <v>220240034875</v>
      </c>
      <c r="B4047" s="43" t="s">
        <v>702</v>
      </c>
      <c r="C4047" s="61">
        <v>45504</v>
      </c>
      <c r="D4047" s="60">
        <v>22024000450</v>
      </c>
      <c r="E4047" s="43" t="s">
        <v>1455</v>
      </c>
      <c r="F4047" s="62">
        <v>55.06</v>
      </c>
      <c r="G4047" s="43" t="s">
        <v>82</v>
      </c>
      <c r="H4047" s="43" t="s">
        <v>5061</v>
      </c>
      <c r="I4047" s="69" t="s">
        <v>2934</v>
      </c>
      <c r="J4047" s="43" t="s">
        <v>398</v>
      </c>
      <c r="K4047" s="43" t="s">
        <v>398</v>
      </c>
      <c r="L4047" s="43" t="s">
        <v>413</v>
      </c>
      <c r="M4047" s="43" t="s">
        <v>395</v>
      </c>
      <c r="N4047" s="43" t="s">
        <v>396</v>
      </c>
      <c r="O4047" s="68" t="s">
        <v>325</v>
      </c>
      <c r="P4047" s="68" t="s">
        <v>4838</v>
      </c>
      <c r="Q4047" s="57" t="str">
        <f>MID(Tabla1[[#This Row],[Aplicación]],14,1)</f>
        <v>2</v>
      </c>
      <c r="R4047" s="35" t="s">
        <v>265</v>
      </c>
      <c r="S4047" s="57" t="str">
        <f>MID(Tabla1[[#This Row],[Aplicación]],6,2)</f>
        <v>11</v>
      </c>
      <c r="T4047" s="54" t="str">
        <f>VLOOKUP(Tabla1[[#This Row],[AREA]],Hoja1!A:B,2,FALSE)</f>
        <v>11. Salud pública y seguridad ciudadana</v>
      </c>
      <c r="U4047" s="57" t="str">
        <f>MID(Tabla1[[#This Row],[Aplicación]],9,4)</f>
        <v>1631</v>
      </c>
      <c r="V4047" s="54" t="str">
        <f>VLOOKUP(Tabla1[[#This Row],[PROGRAMA]],Hoja1!A:B,2,FALSE)</f>
        <v>1631. Limpieza viaria</v>
      </c>
      <c r="W4047" s="57" t="str">
        <f>MID(Tabla1[[#This Row],[Aplicación]],14,2)</f>
        <v>22</v>
      </c>
      <c r="X4047" s="57" t="str">
        <f>MID(Tabla1[[#This Row],[Aplicación]],14,6)</f>
        <v>22199</v>
      </c>
    </row>
    <row r="4048" spans="1:24" x14ac:dyDescent="0.25">
      <c r="A4048" s="60">
        <v>220240034879</v>
      </c>
      <c r="B4048" s="43" t="s">
        <v>702</v>
      </c>
      <c r="C4048" s="61">
        <v>45504</v>
      </c>
      <c r="D4048" s="60">
        <v>22024000450</v>
      </c>
      <c r="E4048" s="43" t="s">
        <v>1455</v>
      </c>
      <c r="F4048" s="62">
        <v>20.52</v>
      </c>
      <c r="G4048" s="43" t="s">
        <v>82</v>
      </c>
      <c r="H4048" s="43" t="s">
        <v>5065</v>
      </c>
      <c r="I4048" s="69" t="s">
        <v>2934</v>
      </c>
      <c r="J4048" s="43" t="s">
        <v>398</v>
      </c>
      <c r="K4048" s="43" t="s">
        <v>398</v>
      </c>
      <c r="L4048" s="43" t="s">
        <v>413</v>
      </c>
      <c r="M4048" s="43" t="s">
        <v>395</v>
      </c>
      <c r="N4048" s="43" t="s">
        <v>396</v>
      </c>
      <c r="O4048" s="68" t="s">
        <v>325</v>
      </c>
      <c r="P4048" s="68" t="s">
        <v>4838</v>
      </c>
      <c r="Q4048" s="57" t="str">
        <f>MID(Tabla1[[#This Row],[Aplicación]],14,1)</f>
        <v>2</v>
      </c>
      <c r="R4048" s="35" t="s">
        <v>265</v>
      </c>
      <c r="S4048" s="57" t="str">
        <f>MID(Tabla1[[#This Row],[Aplicación]],6,2)</f>
        <v>11</v>
      </c>
      <c r="T4048" s="54" t="str">
        <f>VLOOKUP(Tabla1[[#This Row],[AREA]],Hoja1!A:B,2,FALSE)</f>
        <v>11. Salud pública y seguridad ciudadana</v>
      </c>
      <c r="U4048" s="57" t="str">
        <f>MID(Tabla1[[#This Row],[Aplicación]],9,4)</f>
        <v>1631</v>
      </c>
      <c r="V4048" s="54" t="str">
        <f>VLOOKUP(Tabla1[[#This Row],[PROGRAMA]],Hoja1!A:B,2,FALSE)</f>
        <v>1631. Limpieza viaria</v>
      </c>
      <c r="W4048" s="57" t="str">
        <f>MID(Tabla1[[#This Row],[Aplicación]],14,2)</f>
        <v>22</v>
      </c>
      <c r="X4048" s="57" t="str">
        <f>MID(Tabla1[[#This Row],[Aplicación]],14,6)</f>
        <v>22199</v>
      </c>
    </row>
    <row r="4049" spans="1:24" x14ac:dyDescent="0.25">
      <c r="A4049" s="60">
        <v>220240032457</v>
      </c>
      <c r="B4049" s="43" t="s">
        <v>702</v>
      </c>
      <c r="C4049" s="61">
        <v>45497</v>
      </c>
      <c r="D4049" s="60">
        <v>22024000450</v>
      </c>
      <c r="E4049" s="43" t="s">
        <v>1455</v>
      </c>
      <c r="F4049" s="62">
        <v>620.88</v>
      </c>
      <c r="G4049" s="43" t="s">
        <v>57</v>
      </c>
      <c r="H4049" s="43" t="s">
        <v>5139</v>
      </c>
      <c r="I4049" s="69" t="s">
        <v>2934</v>
      </c>
      <c r="J4049" s="43" t="s">
        <v>398</v>
      </c>
      <c r="K4049" s="43" t="s">
        <v>398</v>
      </c>
      <c r="L4049" s="43" t="s">
        <v>413</v>
      </c>
      <c r="M4049" s="43" t="s">
        <v>395</v>
      </c>
      <c r="N4049" s="43" t="s">
        <v>396</v>
      </c>
      <c r="O4049" s="68" t="s">
        <v>325</v>
      </c>
      <c r="P4049" s="68" t="s">
        <v>4838</v>
      </c>
      <c r="Q4049" s="57" t="str">
        <f>MID(Tabla1[[#This Row],[Aplicación]],14,1)</f>
        <v>2</v>
      </c>
      <c r="R4049" s="35" t="s">
        <v>265</v>
      </c>
      <c r="S4049" s="57" t="str">
        <f>MID(Tabla1[[#This Row],[Aplicación]],6,2)</f>
        <v>11</v>
      </c>
      <c r="T4049" s="54" t="str">
        <f>VLOOKUP(Tabla1[[#This Row],[AREA]],Hoja1!A:B,2,FALSE)</f>
        <v>11. Salud pública y seguridad ciudadana</v>
      </c>
      <c r="U4049" s="57" t="str">
        <f>MID(Tabla1[[#This Row],[Aplicación]],9,4)</f>
        <v>1631</v>
      </c>
      <c r="V4049" s="54" t="str">
        <f>VLOOKUP(Tabla1[[#This Row],[PROGRAMA]],Hoja1!A:B,2,FALSE)</f>
        <v>1631. Limpieza viaria</v>
      </c>
      <c r="W4049" s="57" t="str">
        <f>MID(Tabla1[[#This Row],[Aplicación]],14,2)</f>
        <v>22</v>
      </c>
      <c r="X4049" s="57" t="str">
        <f>MID(Tabla1[[#This Row],[Aplicación]],14,6)</f>
        <v>22199</v>
      </c>
    </row>
    <row r="4050" spans="1:24" x14ac:dyDescent="0.25">
      <c r="A4050" s="60">
        <v>220240032394</v>
      </c>
      <c r="B4050" s="43" t="s">
        <v>702</v>
      </c>
      <c r="C4050" s="61">
        <v>45497</v>
      </c>
      <c r="D4050" s="60">
        <v>22024000450</v>
      </c>
      <c r="E4050" s="43" t="s">
        <v>1455</v>
      </c>
      <c r="F4050" s="62">
        <v>282.92</v>
      </c>
      <c r="G4050" s="43" t="s">
        <v>764</v>
      </c>
      <c r="H4050" s="43" t="s">
        <v>5140</v>
      </c>
      <c r="I4050" s="69" t="s">
        <v>2934</v>
      </c>
      <c r="J4050" s="43" t="s">
        <v>398</v>
      </c>
      <c r="K4050" s="43" t="s">
        <v>398</v>
      </c>
      <c r="L4050" s="43" t="s">
        <v>413</v>
      </c>
      <c r="M4050" s="43" t="s">
        <v>395</v>
      </c>
      <c r="N4050" s="43" t="s">
        <v>396</v>
      </c>
      <c r="O4050" s="68" t="s">
        <v>325</v>
      </c>
      <c r="P4050" s="68" t="s">
        <v>4838</v>
      </c>
      <c r="Q4050" s="57" t="str">
        <f>MID(Tabla1[[#This Row],[Aplicación]],14,1)</f>
        <v>2</v>
      </c>
      <c r="R4050" s="35" t="s">
        <v>265</v>
      </c>
      <c r="S4050" s="57" t="str">
        <f>MID(Tabla1[[#This Row],[Aplicación]],6,2)</f>
        <v>11</v>
      </c>
      <c r="T4050" s="54" t="str">
        <f>VLOOKUP(Tabla1[[#This Row],[AREA]],Hoja1!A:B,2,FALSE)</f>
        <v>11. Salud pública y seguridad ciudadana</v>
      </c>
      <c r="U4050" s="57" t="str">
        <f>MID(Tabla1[[#This Row],[Aplicación]],9,4)</f>
        <v>1631</v>
      </c>
      <c r="V4050" s="54" t="str">
        <f>VLOOKUP(Tabla1[[#This Row],[PROGRAMA]],Hoja1!A:B,2,FALSE)</f>
        <v>1631. Limpieza viaria</v>
      </c>
      <c r="W4050" s="57" t="str">
        <f>MID(Tabla1[[#This Row],[Aplicación]],14,2)</f>
        <v>22</v>
      </c>
      <c r="X4050" s="57" t="str">
        <f>MID(Tabla1[[#This Row],[Aplicación]],14,6)</f>
        <v>22199</v>
      </c>
    </row>
    <row r="4051" spans="1:24" x14ac:dyDescent="0.25">
      <c r="A4051" s="60">
        <v>220240031273</v>
      </c>
      <c r="B4051" s="43" t="s">
        <v>702</v>
      </c>
      <c r="C4051" s="61">
        <v>45490</v>
      </c>
      <c r="D4051" s="60">
        <v>22024000450</v>
      </c>
      <c r="E4051" s="43" t="s">
        <v>1455</v>
      </c>
      <c r="F4051" s="62">
        <v>184.27</v>
      </c>
      <c r="G4051" s="43" t="s">
        <v>41</v>
      </c>
      <c r="H4051" s="43" t="s">
        <v>5202</v>
      </c>
      <c r="I4051" s="69">
        <v>300</v>
      </c>
      <c r="J4051" s="43" t="s">
        <v>398</v>
      </c>
      <c r="K4051" s="43" t="s">
        <v>398</v>
      </c>
      <c r="L4051" s="43" t="s">
        <v>413</v>
      </c>
      <c r="M4051" s="43" t="s">
        <v>395</v>
      </c>
      <c r="N4051" s="43" t="s">
        <v>396</v>
      </c>
      <c r="O4051" s="68" t="s">
        <v>325</v>
      </c>
      <c r="P4051" s="68" t="s">
        <v>4838</v>
      </c>
      <c r="Q4051" s="57" t="str">
        <f>MID(Tabla1[[#This Row],[Aplicación]],14,1)</f>
        <v>2</v>
      </c>
      <c r="R4051" s="35" t="s">
        <v>265</v>
      </c>
      <c r="S4051" s="57" t="str">
        <f>MID(Tabla1[[#This Row],[Aplicación]],6,2)</f>
        <v>11</v>
      </c>
      <c r="T4051" s="54" t="str">
        <f>VLOOKUP(Tabla1[[#This Row],[AREA]],Hoja1!A:B,2,FALSE)</f>
        <v>11. Salud pública y seguridad ciudadana</v>
      </c>
      <c r="U4051" s="57" t="str">
        <f>MID(Tabla1[[#This Row],[Aplicación]],9,4)</f>
        <v>1631</v>
      </c>
      <c r="V4051" s="54" t="str">
        <f>VLOOKUP(Tabla1[[#This Row],[PROGRAMA]],Hoja1!A:B,2,FALSE)</f>
        <v>1631. Limpieza viaria</v>
      </c>
      <c r="W4051" s="57" t="str">
        <f>MID(Tabla1[[#This Row],[Aplicación]],14,2)</f>
        <v>22</v>
      </c>
      <c r="X4051" s="57" t="str">
        <f>MID(Tabla1[[#This Row],[Aplicación]],14,6)</f>
        <v>22199</v>
      </c>
    </row>
    <row r="4052" spans="1:24" x14ac:dyDescent="0.25">
      <c r="A4052" s="60">
        <v>220240031060</v>
      </c>
      <c r="B4052" s="43" t="s">
        <v>702</v>
      </c>
      <c r="C4052" s="61">
        <v>45490</v>
      </c>
      <c r="D4052" s="60">
        <v>22024000450</v>
      </c>
      <c r="E4052" s="43" t="s">
        <v>1455</v>
      </c>
      <c r="F4052" s="62">
        <v>30.47</v>
      </c>
      <c r="G4052" s="43" t="s">
        <v>82</v>
      </c>
      <c r="H4052" s="43" t="s">
        <v>5217</v>
      </c>
      <c r="I4052" s="69">
        <v>300</v>
      </c>
      <c r="J4052" s="43" t="s">
        <v>398</v>
      </c>
      <c r="K4052" s="43" t="s">
        <v>398</v>
      </c>
      <c r="L4052" s="43" t="s">
        <v>413</v>
      </c>
      <c r="M4052" s="43" t="s">
        <v>395</v>
      </c>
      <c r="N4052" s="43" t="s">
        <v>396</v>
      </c>
      <c r="O4052" s="68" t="s">
        <v>325</v>
      </c>
      <c r="P4052" s="68" t="s">
        <v>4838</v>
      </c>
      <c r="Q4052" s="57" t="str">
        <f>MID(Tabla1[[#This Row],[Aplicación]],14,1)</f>
        <v>2</v>
      </c>
      <c r="R4052" s="35" t="s">
        <v>265</v>
      </c>
      <c r="S4052" s="57" t="str">
        <f>MID(Tabla1[[#This Row],[Aplicación]],6,2)</f>
        <v>11</v>
      </c>
      <c r="T4052" s="54" t="str">
        <f>VLOOKUP(Tabla1[[#This Row],[AREA]],Hoja1!A:B,2,FALSE)</f>
        <v>11. Salud pública y seguridad ciudadana</v>
      </c>
      <c r="U4052" s="57" t="str">
        <f>MID(Tabla1[[#This Row],[Aplicación]],9,4)</f>
        <v>1631</v>
      </c>
      <c r="V4052" s="54" t="str">
        <f>VLOOKUP(Tabla1[[#This Row],[PROGRAMA]],Hoja1!A:B,2,FALSE)</f>
        <v>1631. Limpieza viaria</v>
      </c>
      <c r="W4052" s="57" t="str">
        <f>MID(Tabla1[[#This Row],[Aplicación]],14,2)</f>
        <v>22</v>
      </c>
      <c r="X4052" s="57" t="str">
        <f>MID(Tabla1[[#This Row],[Aplicación]],14,6)</f>
        <v>22199</v>
      </c>
    </row>
    <row r="4053" spans="1:24" x14ac:dyDescent="0.25">
      <c r="A4053" s="60">
        <v>220240031082</v>
      </c>
      <c r="B4053" s="43" t="s">
        <v>702</v>
      </c>
      <c r="C4053" s="61">
        <v>45490</v>
      </c>
      <c r="D4053" s="60">
        <v>22024000450</v>
      </c>
      <c r="E4053" s="43" t="s">
        <v>1455</v>
      </c>
      <c r="F4053" s="62">
        <v>38.020000000000003</v>
      </c>
      <c r="G4053" s="43" t="s">
        <v>82</v>
      </c>
      <c r="H4053" s="43" t="s">
        <v>5218</v>
      </c>
      <c r="I4053" s="69">
        <v>300</v>
      </c>
      <c r="J4053" s="43" t="s">
        <v>398</v>
      </c>
      <c r="K4053" s="43" t="s">
        <v>398</v>
      </c>
      <c r="L4053" s="43" t="s">
        <v>413</v>
      </c>
      <c r="M4053" s="43" t="s">
        <v>395</v>
      </c>
      <c r="N4053" s="43" t="s">
        <v>396</v>
      </c>
      <c r="O4053" s="68" t="s">
        <v>325</v>
      </c>
      <c r="P4053" s="68" t="s">
        <v>4838</v>
      </c>
      <c r="Q4053" s="57" t="str">
        <f>MID(Tabla1[[#This Row],[Aplicación]],14,1)</f>
        <v>2</v>
      </c>
      <c r="R4053" s="35" t="s">
        <v>265</v>
      </c>
      <c r="S4053" s="57" t="str">
        <f>MID(Tabla1[[#This Row],[Aplicación]],6,2)</f>
        <v>11</v>
      </c>
      <c r="T4053" s="54" t="str">
        <f>VLOOKUP(Tabla1[[#This Row],[AREA]],Hoja1!A:B,2,FALSE)</f>
        <v>11. Salud pública y seguridad ciudadana</v>
      </c>
      <c r="U4053" s="57" t="str">
        <f>MID(Tabla1[[#This Row],[Aplicación]],9,4)</f>
        <v>1631</v>
      </c>
      <c r="V4053" s="54" t="str">
        <f>VLOOKUP(Tabla1[[#This Row],[PROGRAMA]],Hoja1!A:B,2,FALSE)</f>
        <v>1631. Limpieza viaria</v>
      </c>
      <c r="W4053" s="57" t="str">
        <f>MID(Tabla1[[#This Row],[Aplicación]],14,2)</f>
        <v>22</v>
      </c>
      <c r="X4053" s="57" t="str">
        <f>MID(Tabla1[[#This Row],[Aplicación]],14,6)</f>
        <v>22199</v>
      </c>
    </row>
    <row r="4054" spans="1:24" x14ac:dyDescent="0.25">
      <c r="A4054" s="60">
        <v>220240031084</v>
      </c>
      <c r="B4054" s="43" t="s">
        <v>702</v>
      </c>
      <c r="C4054" s="61">
        <v>45490</v>
      </c>
      <c r="D4054" s="60">
        <v>22024000450</v>
      </c>
      <c r="E4054" s="43" t="s">
        <v>1455</v>
      </c>
      <c r="F4054" s="62">
        <v>24.07</v>
      </c>
      <c r="G4054" s="43" t="s">
        <v>82</v>
      </c>
      <c r="H4054" s="43" t="s">
        <v>5219</v>
      </c>
      <c r="I4054" s="69">
        <v>300</v>
      </c>
      <c r="J4054" s="43" t="s">
        <v>398</v>
      </c>
      <c r="K4054" s="43" t="s">
        <v>398</v>
      </c>
      <c r="L4054" s="43" t="s">
        <v>413</v>
      </c>
      <c r="M4054" s="43" t="s">
        <v>395</v>
      </c>
      <c r="N4054" s="43" t="s">
        <v>396</v>
      </c>
      <c r="O4054" s="68" t="s">
        <v>325</v>
      </c>
      <c r="P4054" s="68" t="s">
        <v>4838</v>
      </c>
      <c r="Q4054" s="57" t="str">
        <f>MID(Tabla1[[#This Row],[Aplicación]],14,1)</f>
        <v>2</v>
      </c>
      <c r="R4054" s="35" t="s">
        <v>265</v>
      </c>
      <c r="S4054" s="57" t="str">
        <f>MID(Tabla1[[#This Row],[Aplicación]],6,2)</f>
        <v>11</v>
      </c>
      <c r="T4054" s="54" t="str">
        <f>VLOOKUP(Tabla1[[#This Row],[AREA]],Hoja1!A:B,2,FALSE)</f>
        <v>11. Salud pública y seguridad ciudadana</v>
      </c>
      <c r="U4054" s="57" t="str">
        <f>MID(Tabla1[[#This Row],[Aplicación]],9,4)</f>
        <v>1631</v>
      </c>
      <c r="V4054" s="54" t="str">
        <f>VLOOKUP(Tabla1[[#This Row],[PROGRAMA]],Hoja1!A:B,2,FALSE)</f>
        <v>1631. Limpieza viaria</v>
      </c>
      <c r="W4054" s="57" t="str">
        <f>MID(Tabla1[[#This Row],[Aplicación]],14,2)</f>
        <v>22</v>
      </c>
      <c r="X4054" s="57" t="str">
        <f>MID(Tabla1[[#This Row],[Aplicación]],14,6)</f>
        <v>22199</v>
      </c>
    </row>
    <row r="4055" spans="1:24" x14ac:dyDescent="0.25">
      <c r="A4055" s="60">
        <v>220240042149</v>
      </c>
      <c r="B4055" s="43" t="s">
        <v>702</v>
      </c>
      <c r="C4055" s="61">
        <v>45541</v>
      </c>
      <c r="D4055" s="60">
        <v>22024000450</v>
      </c>
      <c r="E4055" s="43" t="s">
        <v>1455</v>
      </c>
      <c r="F4055" s="62">
        <v>9.17</v>
      </c>
      <c r="G4055" s="43" t="s">
        <v>82</v>
      </c>
      <c r="H4055" s="43" t="s">
        <v>5745</v>
      </c>
      <c r="I4055" s="69">
        <v>300</v>
      </c>
      <c r="J4055" s="43" t="s">
        <v>398</v>
      </c>
      <c r="K4055" s="43" t="s">
        <v>398</v>
      </c>
      <c r="L4055" s="43" t="s">
        <v>413</v>
      </c>
      <c r="M4055" s="43" t="s">
        <v>395</v>
      </c>
      <c r="N4055" s="43" t="s">
        <v>396</v>
      </c>
      <c r="O4055" s="68" t="s">
        <v>325</v>
      </c>
      <c r="P4055" s="68" t="s">
        <v>4838</v>
      </c>
      <c r="Q4055" s="57" t="str">
        <f>MID(Tabla1[[#This Row],[Aplicación]],14,1)</f>
        <v>2</v>
      </c>
      <c r="R4055" s="35" t="s">
        <v>265</v>
      </c>
      <c r="S4055" s="57" t="str">
        <f>MID(Tabla1[[#This Row],[Aplicación]],6,2)</f>
        <v>11</v>
      </c>
      <c r="T4055" s="54" t="str">
        <f>VLOOKUP(Tabla1[[#This Row],[AREA]],Hoja1!A:B,2,FALSE)</f>
        <v>11. Salud pública y seguridad ciudadana</v>
      </c>
      <c r="U4055" s="57" t="str">
        <f>MID(Tabla1[[#This Row],[Aplicación]],9,4)</f>
        <v>1631</v>
      </c>
      <c r="V4055" s="54" t="str">
        <f>VLOOKUP(Tabla1[[#This Row],[PROGRAMA]],Hoja1!A:B,2,FALSE)</f>
        <v>1631. Limpieza viaria</v>
      </c>
      <c r="W4055" s="57" t="str">
        <f>MID(Tabla1[[#This Row],[Aplicación]],14,2)</f>
        <v>22</v>
      </c>
      <c r="X4055" s="57" t="str">
        <f>MID(Tabla1[[#This Row],[Aplicación]],14,6)</f>
        <v>22199</v>
      </c>
    </row>
    <row r="4056" spans="1:24" x14ac:dyDescent="0.25">
      <c r="A4056" s="60">
        <v>220240042153</v>
      </c>
      <c r="B4056" s="43" t="s">
        <v>702</v>
      </c>
      <c r="C4056" s="61">
        <v>45541</v>
      </c>
      <c r="D4056" s="60">
        <v>22024000450</v>
      </c>
      <c r="E4056" s="43" t="s">
        <v>1455</v>
      </c>
      <c r="F4056" s="62">
        <v>16.059999999999999</v>
      </c>
      <c r="G4056" s="43" t="s">
        <v>82</v>
      </c>
      <c r="H4056" s="43" t="s">
        <v>5747</v>
      </c>
      <c r="I4056" s="69">
        <v>300</v>
      </c>
      <c r="J4056" s="43" t="s">
        <v>398</v>
      </c>
      <c r="K4056" s="43" t="s">
        <v>398</v>
      </c>
      <c r="L4056" s="43" t="s">
        <v>413</v>
      </c>
      <c r="M4056" s="43" t="s">
        <v>395</v>
      </c>
      <c r="N4056" s="43" t="s">
        <v>396</v>
      </c>
      <c r="O4056" s="68" t="s">
        <v>325</v>
      </c>
      <c r="P4056" s="68" t="s">
        <v>4838</v>
      </c>
      <c r="Q4056" s="57" t="str">
        <f>MID(Tabla1[[#This Row],[Aplicación]],14,1)</f>
        <v>2</v>
      </c>
      <c r="R4056" s="35" t="s">
        <v>265</v>
      </c>
      <c r="S4056" s="57" t="str">
        <f>MID(Tabla1[[#This Row],[Aplicación]],6,2)</f>
        <v>11</v>
      </c>
      <c r="T4056" s="54" t="str">
        <f>VLOOKUP(Tabla1[[#This Row],[AREA]],Hoja1!A:B,2,FALSE)</f>
        <v>11. Salud pública y seguridad ciudadana</v>
      </c>
      <c r="U4056" s="57" t="str">
        <f>MID(Tabla1[[#This Row],[Aplicación]],9,4)</f>
        <v>1631</v>
      </c>
      <c r="V4056" s="54" t="str">
        <f>VLOOKUP(Tabla1[[#This Row],[PROGRAMA]],Hoja1!A:B,2,FALSE)</f>
        <v>1631. Limpieza viaria</v>
      </c>
      <c r="W4056" s="57" t="str">
        <f>MID(Tabla1[[#This Row],[Aplicación]],14,2)</f>
        <v>22</v>
      </c>
      <c r="X4056" s="57" t="str">
        <f>MID(Tabla1[[#This Row],[Aplicación]],14,6)</f>
        <v>22199</v>
      </c>
    </row>
    <row r="4057" spans="1:24" x14ac:dyDescent="0.25">
      <c r="A4057" s="60">
        <v>220239000109</v>
      </c>
      <c r="B4057" s="43" t="s">
        <v>390</v>
      </c>
      <c r="C4057" s="61">
        <v>45292</v>
      </c>
      <c r="D4057" s="60">
        <v>22024001154</v>
      </c>
      <c r="E4057" s="43" t="s">
        <v>1368</v>
      </c>
      <c r="F4057" s="62">
        <v>28788.38</v>
      </c>
      <c r="G4057" s="43" t="s">
        <v>609</v>
      </c>
      <c r="H4057" s="43" t="s">
        <v>1899</v>
      </c>
      <c r="I4057" s="69">
        <v>220</v>
      </c>
      <c r="J4057" s="43" t="s">
        <v>420</v>
      </c>
      <c r="K4057" s="43" t="s">
        <v>420</v>
      </c>
      <c r="L4057" s="43" t="s">
        <v>399</v>
      </c>
      <c r="M4057" s="43" t="s">
        <v>395</v>
      </c>
      <c r="N4057" s="43" t="s">
        <v>396</v>
      </c>
      <c r="O4057" s="52" t="s">
        <v>321</v>
      </c>
      <c r="P4057" s="63" t="s">
        <v>276</v>
      </c>
      <c r="Q4057" s="57" t="str">
        <f>MID(Tabla1[[#This Row],[Aplicación]],14,1)</f>
        <v>2</v>
      </c>
      <c r="R4057" s="35" t="s">
        <v>265</v>
      </c>
      <c r="S4057" s="57" t="str">
        <f>MID(Tabla1[[#This Row],[Aplicación]],6,2)</f>
        <v>11</v>
      </c>
      <c r="T4057" s="54" t="str">
        <f>VLOOKUP(Tabla1[[#This Row],[AREA]],Hoja1!A:B,2,FALSE)</f>
        <v>11. Salud pública y seguridad ciudadana</v>
      </c>
      <c r="U4057" s="57" t="str">
        <f>MID(Tabla1[[#This Row],[Aplicación]],9,4)</f>
        <v>1631</v>
      </c>
      <c r="V4057" s="54" t="str">
        <f>VLOOKUP(Tabla1[[#This Row],[PROGRAMA]],Hoja1!A:B,2,FALSE)</f>
        <v>1631. Limpieza viaria</v>
      </c>
      <c r="W4057" s="57" t="str">
        <f>MID(Tabla1[[#This Row],[Aplicación]],14,2)</f>
        <v>22</v>
      </c>
      <c r="X4057" s="57" t="str">
        <f>MID(Tabla1[[#This Row],[Aplicación]],14,6)</f>
        <v>22700</v>
      </c>
    </row>
    <row r="4058" spans="1:24" x14ac:dyDescent="0.25">
      <c r="A4058" s="60">
        <v>220239000365</v>
      </c>
      <c r="B4058" s="43" t="s">
        <v>390</v>
      </c>
      <c r="C4058" s="61">
        <v>45292</v>
      </c>
      <c r="D4058" s="60">
        <v>22024001179</v>
      </c>
      <c r="E4058" s="43" t="s">
        <v>1368</v>
      </c>
      <c r="F4058" s="62">
        <v>44413.53</v>
      </c>
      <c r="G4058" s="43" t="s">
        <v>500</v>
      </c>
      <c r="H4058" s="43" t="s">
        <v>2595</v>
      </c>
      <c r="I4058" s="69">
        <v>220</v>
      </c>
      <c r="J4058" s="43" t="s">
        <v>393</v>
      </c>
      <c r="K4058" s="43" t="s">
        <v>393</v>
      </c>
      <c r="L4058" s="43" t="s">
        <v>399</v>
      </c>
      <c r="M4058" s="43" t="s">
        <v>395</v>
      </c>
      <c r="N4058" s="43" t="s">
        <v>396</v>
      </c>
      <c r="O4058" s="52" t="s">
        <v>321</v>
      </c>
      <c r="P4058" s="63" t="s">
        <v>276</v>
      </c>
      <c r="Q4058" s="57" t="str">
        <f>MID(Tabla1[[#This Row],[Aplicación]],14,1)</f>
        <v>2</v>
      </c>
      <c r="R4058" s="35" t="s">
        <v>265</v>
      </c>
      <c r="S4058" s="57" t="str">
        <f>MID(Tabla1[[#This Row],[Aplicación]],6,2)</f>
        <v>11</v>
      </c>
      <c r="T4058" s="54" t="str">
        <f>VLOOKUP(Tabla1[[#This Row],[AREA]],Hoja1!A:B,2,FALSE)</f>
        <v>11. Salud pública y seguridad ciudadana</v>
      </c>
      <c r="U4058" s="57" t="str">
        <f>MID(Tabla1[[#This Row],[Aplicación]],9,4)</f>
        <v>1631</v>
      </c>
      <c r="V4058" s="54" t="str">
        <f>VLOOKUP(Tabla1[[#This Row],[PROGRAMA]],Hoja1!A:B,2,FALSE)</f>
        <v>1631. Limpieza viaria</v>
      </c>
      <c r="W4058" s="57" t="str">
        <f>MID(Tabla1[[#This Row],[Aplicación]],14,2)</f>
        <v>22</v>
      </c>
      <c r="X4058" s="57" t="str">
        <f>MID(Tabla1[[#This Row],[Aplicación]],14,6)</f>
        <v>22700</v>
      </c>
    </row>
    <row r="4059" spans="1:24" x14ac:dyDescent="0.25">
      <c r="A4059" s="60">
        <v>220240000756</v>
      </c>
      <c r="B4059" s="43" t="s">
        <v>390</v>
      </c>
      <c r="C4059" s="61">
        <v>45327</v>
      </c>
      <c r="D4059" s="60">
        <v>22024000478</v>
      </c>
      <c r="E4059" s="43" t="s">
        <v>1368</v>
      </c>
      <c r="F4059" s="62">
        <v>5940</v>
      </c>
      <c r="G4059" s="43" t="s">
        <v>293</v>
      </c>
      <c r="H4059" s="43" t="s">
        <v>2605</v>
      </c>
      <c r="I4059" s="69">
        <v>220</v>
      </c>
      <c r="J4059" s="43" t="s">
        <v>398</v>
      </c>
      <c r="K4059" s="43" t="s">
        <v>398</v>
      </c>
      <c r="L4059" s="43" t="s">
        <v>399</v>
      </c>
      <c r="M4059" s="43" t="s">
        <v>585</v>
      </c>
      <c r="N4059" s="43" t="s">
        <v>539</v>
      </c>
      <c r="O4059" s="52" t="s">
        <v>326</v>
      </c>
      <c r="P4059" s="63" t="s">
        <v>276</v>
      </c>
      <c r="Q4059" s="57" t="str">
        <f>MID(Tabla1[[#This Row],[Aplicación]],14,1)</f>
        <v>2</v>
      </c>
      <c r="R4059" s="35" t="s">
        <v>265</v>
      </c>
      <c r="S4059" s="57" t="str">
        <f>MID(Tabla1[[#This Row],[Aplicación]],6,2)</f>
        <v>11</v>
      </c>
      <c r="T4059" s="54" t="str">
        <f>VLOOKUP(Tabla1[[#This Row],[AREA]],Hoja1!A:B,2,FALSE)</f>
        <v>11. Salud pública y seguridad ciudadana</v>
      </c>
      <c r="U4059" s="57" t="str">
        <f>MID(Tabla1[[#This Row],[Aplicación]],9,4)</f>
        <v>1631</v>
      </c>
      <c r="V4059" s="54" t="str">
        <f>VLOOKUP(Tabla1[[#This Row],[PROGRAMA]],Hoja1!A:B,2,FALSE)</f>
        <v>1631. Limpieza viaria</v>
      </c>
      <c r="W4059" s="57" t="str">
        <f>MID(Tabla1[[#This Row],[Aplicación]],14,2)</f>
        <v>22</v>
      </c>
      <c r="X4059" s="57" t="str">
        <f>MID(Tabla1[[#This Row],[Aplicación]],14,6)</f>
        <v>22700</v>
      </c>
    </row>
    <row r="4060" spans="1:24" x14ac:dyDescent="0.25">
      <c r="A4060" s="60">
        <v>220240010737</v>
      </c>
      <c r="B4060" s="43" t="s">
        <v>390</v>
      </c>
      <c r="C4060" s="61">
        <v>45385</v>
      </c>
      <c r="D4060" s="60">
        <v>22024003264</v>
      </c>
      <c r="E4060" s="43" t="s">
        <v>1368</v>
      </c>
      <c r="F4060" s="62">
        <v>18124.59</v>
      </c>
      <c r="G4060" s="43" t="s">
        <v>4710</v>
      </c>
      <c r="H4060" s="43" t="s">
        <v>4711</v>
      </c>
      <c r="I4060" s="69" t="s">
        <v>2930</v>
      </c>
      <c r="J4060" s="43" t="s">
        <v>398</v>
      </c>
      <c r="K4060" s="43" t="s">
        <v>398</v>
      </c>
      <c r="L4060" s="43" t="s">
        <v>399</v>
      </c>
      <c r="M4060" s="43" t="s">
        <v>585</v>
      </c>
      <c r="N4060" s="43" t="s">
        <v>539</v>
      </c>
      <c r="O4060" s="68" t="s">
        <v>326</v>
      </c>
      <c r="P4060" s="68" t="s">
        <v>2931</v>
      </c>
      <c r="Q4060" s="57" t="s">
        <v>2932</v>
      </c>
      <c r="R4060" s="35" t="s">
        <v>265</v>
      </c>
      <c r="S4060" s="57" t="str">
        <f>MID(Tabla1[[#This Row],[Aplicación]],6,2)</f>
        <v>11</v>
      </c>
      <c r="T4060" s="54" t="str">
        <f>VLOOKUP(Tabla1[[#This Row],[AREA]],Hoja1!A:B,2,FALSE)</f>
        <v>11. Salud pública y seguridad ciudadana</v>
      </c>
      <c r="U4060" s="57" t="str">
        <f>MID(Tabla1[[#This Row],[Aplicación]],9,4)</f>
        <v>1631</v>
      </c>
      <c r="V4060" s="54" t="str">
        <f>VLOOKUP(Tabla1[[#This Row],[PROGRAMA]],Hoja1!A:B,2,FALSE)</f>
        <v>1631. Limpieza viaria</v>
      </c>
      <c r="W4060" s="57" t="str">
        <f>MID(Tabla1[[#This Row],[Aplicación]],14,2)</f>
        <v>22</v>
      </c>
      <c r="X4060" s="57" t="str">
        <f>MID(Tabla1[[#This Row],[Aplicación]],14,6)</f>
        <v>22700</v>
      </c>
    </row>
    <row r="4061" spans="1:24" x14ac:dyDescent="0.25">
      <c r="A4061" s="60">
        <v>220240036382</v>
      </c>
      <c r="B4061" s="43" t="s">
        <v>390</v>
      </c>
      <c r="C4061" s="61">
        <v>45511</v>
      </c>
      <c r="D4061" s="60">
        <v>22024002438</v>
      </c>
      <c r="E4061" s="43" t="s">
        <v>1368</v>
      </c>
      <c r="F4061" s="62">
        <v>22206.77</v>
      </c>
      <c r="G4061" s="43" t="s">
        <v>500</v>
      </c>
      <c r="H4061" s="43" t="s">
        <v>4873</v>
      </c>
      <c r="I4061" s="69">
        <v>220</v>
      </c>
      <c r="J4061" s="43" t="s">
        <v>393</v>
      </c>
      <c r="K4061" s="43" t="s">
        <v>393</v>
      </c>
      <c r="L4061" s="43" t="s">
        <v>399</v>
      </c>
      <c r="M4061" s="43" t="s">
        <v>395</v>
      </c>
      <c r="N4061" s="43" t="s">
        <v>396</v>
      </c>
      <c r="O4061" s="68" t="s">
        <v>321</v>
      </c>
      <c r="P4061" s="68" t="s">
        <v>4838</v>
      </c>
      <c r="Q4061" s="57" t="str">
        <f>MID(Tabla1[[#This Row],[Aplicación]],14,1)</f>
        <v>2</v>
      </c>
      <c r="R4061" s="35" t="s">
        <v>265</v>
      </c>
      <c r="S4061" s="57" t="str">
        <f>MID(Tabla1[[#This Row],[Aplicación]],6,2)</f>
        <v>11</v>
      </c>
      <c r="T4061" s="54" t="str">
        <f>VLOOKUP(Tabla1[[#This Row],[AREA]],Hoja1!A:B,2,FALSE)</f>
        <v>11. Salud pública y seguridad ciudadana</v>
      </c>
      <c r="U4061" s="57" t="str">
        <f>MID(Tabla1[[#This Row],[Aplicación]],9,4)</f>
        <v>1631</v>
      </c>
      <c r="V4061" s="54" t="str">
        <f>VLOOKUP(Tabla1[[#This Row],[PROGRAMA]],Hoja1!A:B,2,FALSE)</f>
        <v>1631. Limpieza viaria</v>
      </c>
      <c r="W4061" s="57" t="str">
        <f>MID(Tabla1[[#This Row],[Aplicación]],14,2)</f>
        <v>22</v>
      </c>
      <c r="X4061" s="57" t="str">
        <f>MID(Tabla1[[#This Row],[Aplicación]],14,6)</f>
        <v>22700</v>
      </c>
    </row>
    <row r="4062" spans="1:24" x14ac:dyDescent="0.25">
      <c r="A4062" s="60">
        <v>220240035411</v>
      </c>
      <c r="B4062" s="43" t="s">
        <v>390</v>
      </c>
      <c r="C4062" s="61">
        <v>45509</v>
      </c>
      <c r="D4062" s="60">
        <v>22024005729</v>
      </c>
      <c r="E4062" s="43" t="s">
        <v>1368</v>
      </c>
      <c r="F4062" s="62">
        <v>17690.2</v>
      </c>
      <c r="G4062" s="43" t="s">
        <v>4946</v>
      </c>
      <c r="H4062" s="43" t="s">
        <v>4947</v>
      </c>
      <c r="I4062" s="69">
        <v>220</v>
      </c>
      <c r="J4062" s="43" t="s">
        <v>705</v>
      </c>
      <c r="K4062" s="43" t="s">
        <v>393</v>
      </c>
      <c r="L4062" s="43" t="s">
        <v>399</v>
      </c>
      <c r="M4062" s="43" t="s">
        <v>395</v>
      </c>
      <c r="N4062" s="43" t="s">
        <v>396</v>
      </c>
      <c r="O4062" s="68" t="s">
        <v>325</v>
      </c>
      <c r="P4062" s="68" t="s">
        <v>4838</v>
      </c>
      <c r="Q4062" s="57" t="str">
        <f>MID(Tabla1[[#This Row],[Aplicación]],14,1)</f>
        <v>2</v>
      </c>
      <c r="R4062" s="35" t="s">
        <v>265</v>
      </c>
      <c r="S4062" s="57" t="str">
        <f>MID(Tabla1[[#This Row],[Aplicación]],6,2)</f>
        <v>11</v>
      </c>
      <c r="T4062" s="54" t="str">
        <f>VLOOKUP(Tabla1[[#This Row],[AREA]],Hoja1!A:B,2,FALSE)</f>
        <v>11. Salud pública y seguridad ciudadana</v>
      </c>
      <c r="U4062" s="57" t="str">
        <f>MID(Tabla1[[#This Row],[Aplicación]],9,4)</f>
        <v>1631</v>
      </c>
      <c r="V4062" s="54" t="str">
        <f>VLOOKUP(Tabla1[[#This Row],[PROGRAMA]],Hoja1!A:B,2,FALSE)</f>
        <v>1631. Limpieza viaria</v>
      </c>
      <c r="W4062" s="57" t="str">
        <f>MID(Tabla1[[#This Row],[Aplicación]],14,2)</f>
        <v>22</v>
      </c>
      <c r="X4062" s="57" t="str">
        <f>MID(Tabla1[[#This Row],[Aplicación]],14,6)</f>
        <v>22700</v>
      </c>
    </row>
    <row r="4063" spans="1:24" x14ac:dyDescent="0.25">
      <c r="A4063" s="60">
        <v>220240030188</v>
      </c>
      <c r="B4063" s="43" t="s">
        <v>390</v>
      </c>
      <c r="C4063" s="61">
        <v>45484</v>
      </c>
      <c r="D4063" s="60">
        <v>22024005622</v>
      </c>
      <c r="E4063" s="43" t="s">
        <v>1368</v>
      </c>
      <c r="F4063" s="62">
        <v>16401.21</v>
      </c>
      <c r="G4063" s="43" t="s">
        <v>353</v>
      </c>
      <c r="H4063" s="43" t="s">
        <v>5383</v>
      </c>
      <c r="I4063" s="69">
        <v>220</v>
      </c>
      <c r="J4063" s="43" t="s">
        <v>393</v>
      </c>
      <c r="K4063" s="43" t="s">
        <v>393</v>
      </c>
      <c r="L4063" s="43" t="s">
        <v>399</v>
      </c>
      <c r="M4063" s="43" t="s">
        <v>585</v>
      </c>
      <c r="N4063" s="43" t="s">
        <v>539</v>
      </c>
      <c r="O4063" s="68" t="s">
        <v>326</v>
      </c>
      <c r="P4063" s="68" t="s">
        <v>4838</v>
      </c>
      <c r="Q4063" s="57" t="str">
        <f>MID(Tabla1[[#This Row],[Aplicación]],14,1)</f>
        <v>2</v>
      </c>
      <c r="R4063" s="35" t="s">
        <v>265</v>
      </c>
      <c r="S4063" s="57" t="str">
        <f>MID(Tabla1[[#This Row],[Aplicación]],6,2)</f>
        <v>11</v>
      </c>
      <c r="T4063" s="54" t="str">
        <f>VLOOKUP(Tabla1[[#This Row],[AREA]],Hoja1!A:B,2,FALSE)</f>
        <v>11. Salud pública y seguridad ciudadana</v>
      </c>
      <c r="U4063" s="57" t="str">
        <f>MID(Tabla1[[#This Row],[Aplicación]],9,4)</f>
        <v>1631</v>
      </c>
      <c r="V4063" s="54" t="str">
        <f>VLOOKUP(Tabla1[[#This Row],[PROGRAMA]],Hoja1!A:B,2,FALSE)</f>
        <v>1631. Limpieza viaria</v>
      </c>
      <c r="W4063" s="57" t="str">
        <f>MID(Tabla1[[#This Row],[Aplicación]],14,2)</f>
        <v>22</v>
      </c>
      <c r="X4063" s="57" t="str">
        <f>MID(Tabla1[[#This Row],[Aplicación]],14,6)</f>
        <v>22700</v>
      </c>
    </row>
    <row r="4064" spans="1:24" x14ac:dyDescent="0.25">
      <c r="A4064" s="60">
        <v>220240041398</v>
      </c>
      <c r="B4064" s="43" t="s">
        <v>390</v>
      </c>
      <c r="C4064" s="61">
        <v>45537</v>
      </c>
      <c r="D4064" s="60">
        <v>22024006299</v>
      </c>
      <c r="E4064" s="43" t="s">
        <v>1368</v>
      </c>
      <c r="F4064" s="62">
        <v>6655</v>
      </c>
      <c r="G4064" s="43" t="s">
        <v>609</v>
      </c>
      <c r="H4064" s="43" t="s">
        <v>5611</v>
      </c>
      <c r="I4064" s="69">
        <v>220</v>
      </c>
      <c r="J4064" s="43" t="s">
        <v>420</v>
      </c>
      <c r="K4064" s="43" t="s">
        <v>420</v>
      </c>
      <c r="L4064" s="43" t="s">
        <v>399</v>
      </c>
      <c r="M4064" s="43" t="s">
        <v>585</v>
      </c>
      <c r="N4064" s="43" t="s">
        <v>539</v>
      </c>
      <c r="O4064" s="68" t="s">
        <v>326</v>
      </c>
      <c r="P4064" s="68" t="s">
        <v>4838</v>
      </c>
      <c r="Q4064" s="57" t="str">
        <f>MID(Tabla1[[#This Row],[Aplicación]],14,1)</f>
        <v>2</v>
      </c>
      <c r="R4064" s="35" t="s">
        <v>265</v>
      </c>
      <c r="S4064" s="57" t="str">
        <f>MID(Tabla1[[#This Row],[Aplicación]],6,2)</f>
        <v>11</v>
      </c>
      <c r="T4064" s="54" t="str">
        <f>VLOOKUP(Tabla1[[#This Row],[AREA]],Hoja1!A:B,2,FALSE)</f>
        <v>11. Salud pública y seguridad ciudadana</v>
      </c>
      <c r="U4064" s="57" t="str">
        <f>MID(Tabla1[[#This Row],[Aplicación]],9,4)</f>
        <v>1631</v>
      </c>
      <c r="V4064" s="54" t="str">
        <f>VLOOKUP(Tabla1[[#This Row],[PROGRAMA]],Hoja1!A:B,2,FALSE)</f>
        <v>1631. Limpieza viaria</v>
      </c>
      <c r="W4064" s="57" t="str">
        <f>MID(Tabla1[[#This Row],[Aplicación]],14,2)</f>
        <v>22</v>
      </c>
      <c r="X4064" s="57" t="str">
        <f>MID(Tabla1[[#This Row],[Aplicación]],14,6)</f>
        <v>22700</v>
      </c>
    </row>
    <row r="4065" spans="1:24" x14ac:dyDescent="0.25">
      <c r="A4065" s="60">
        <v>220240010788</v>
      </c>
      <c r="B4065" s="43" t="s">
        <v>390</v>
      </c>
      <c r="C4065" s="61">
        <v>45385</v>
      </c>
      <c r="D4065" s="60">
        <v>22024003878</v>
      </c>
      <c r="E4065" s="43" t="s">
        <v>4708</v>
      </c>
      <c r="F4065" s="62">
        <v>3025</v>
      </c>
      <c r="G4065" s="43" t="s">
        <v>26</v>
      </c>
      <c r="H4065" s="43" t="s">
        <v>4709</v>
      </c>
      <c r="I4065" s="69" t="s">
        <v>2930</v>
      </c>
      <c r="J4065" s="43" t="s">
        <v>398</v>
      </c>
      <c r="K4065" s="43" t="s">
        <v>398</v>
      </c>
      <c r="L4065" s="43" t="s">
        <v>399</v>
      </c>
      <c r="M4065" s="43" t="s">
        <v>585</v>
      </c>
      <c r="N4065" s="43" t="s">
        <v>539</v>
      </c>
      <c r="O4065" s="68" t="s">
        <v>326</v>
      </c>
      <c r="P4065" s="68" t="s">
        <v>2931</v>
      </c>
      <c r="Q4065" s="57" t="s">
        <v>2932</v>
      </c>
      <c r="R4065" s="35" t="s">
        <v>265</v>
      </c>
      <c r="S4065" s="57" t="str">
        <f>MID(Tabla1[[#This Row],[Aplicación]],6,2)</f>
        <v>11</v>
      </c>
      <c r="T4065" s="54" t="str">
        <f>VLOOKUP(Tabla1[[#This Row],[AREA]],Hoja1!A:B,2,FALSE)</f>
        <v>11. Salud pública y seguridad ciudadana</v>
      </c>
      <c r="U4065" s="57" t="str">
        <f>MID(Tabla1[[#This Row],[Aplicación]],9,4)</f>
        <v>1631</v>
      </c>
      <c r="V4065" s="54" t="str">
        <f>VLOOKUP(Tabla1[[#This Row],[PROGRAMA]],Hoja1!A:B,2,FALSE)</f>
        <v>1631. Limpieza viaria</v>
      </c>
      <c r="W4065" s="57" t="str">
        <f>MID(Tabla1[[#This Row],[Aplicación]],14,2)</f>
        <v>22</v>
      </c>
      <c r="X4065" s="57" t="str">
        <f>MID(Tabla1[[#This Row],[Aplicación]],14,6)</f>
        <v>22799</v>
      </c>
    </row>
    <row r="4066" spans="1:24" x14ac:dyDescent="0.25">
      <c r="A4066" s="60">
        <v>220240038426</v>
      </c>
      <c r="B4066" s="43" t="s">
        <v>702</v>
      </c>
      <c r="C4066" s="61">
        <v>45523</v>
      </c>
      <c r="D4066" s="60">
        <v>22024000447</v>
      </c>
      <c r="E4066" s="43" t="s">
        <v>1366</v>
      </c>
      <c r="F4066" s="62">
        <v>45.31</v>
      </c>
      <c r="G4066" s="43" t="s">
        <v>53</v>
      </c>
      <c r="H4066" s="43" t="s">
        <v>5920</v>
      </c>
      <c r="I4066" s="69">
        <v>300</v>
      </c>
      <c r="J4066" s="43" t="s">
        <v>398</v>
      </c>
      <c r="K4066" s="43" t="s">
        <v>398</v>
      </c>
      <c r="L4066" s="43" t="s">
        <v>413</v>
      </c>
      <c r="M4066" s="43" t="s">
        <v>395</v>
      </c>
      <c r="N4066" s="43" t="s">
        <v>396</v>
      </c>
      <c r="O4066" s="68" t="s">
        <v>325</v>
      </c>
      <c r="P4066" s="68" t="s">
        <v>4838</v>
      </c>
      <c r="Q4066" s="57" t="str">
        <f>MID(Tabla1[[#This Row],[Aplicación]],14,1)</f>
        <v>2</v>
      </c>
      <c r="R4066" s="35" t="s">
        <v>265</v>
      </c>
      <c r="S4066" s="57" t="str">
        <f>MID(Tabla1[[#This Row],[Aplicación]],6,2)</f>
        <v>11</v>
      </c>
      <c r="T4066" s="54" t="str">
        <f>VLOOKUP(Tabla1[[#This Row],[AREA]],Hoja1!A:B,2,FALSE)</f>
        <v>11. Salud pública y seguridad ciudadana</v>
      </c>
      <c r="U4066" s="57" t="str">
        <f>MID(Tabla1[[#This Row],[Aplicación]],9,4)</f>
        <v>1631</v>
      </c>
      <c r="V4066" s="54" t="str">
        <f>VLOOKUP(Tabla1[[#This Row],[PROGRAMA]],Hoja1!A:B,2,FALSE)</f>
        <v>1631. Limpieza viaria</v>
      </c>
      <c r="W4066" s="57" t="str">
        <f>MID(Tabla1[[#This Row],[Aplicación]],14,2)</f>
        <v>21</v>
      </c>
      <c r="X4066" s="57" t="str">
        <f>MID(Tabla1[[#This Row],[Aplicación]],14,6)</f>
        <v>214</v>
      </c>
    </row>
    <row r="4067" spans="1:24" x14ac:dyDescent="0.25">
      <c r="A4067" s="60">
        <v>220240042147</v>
      </c>
      <c r="B4067" s="43" t="s">
        <v>702</v>
      </c>
      <c r="C4067" s="61">
        <v>45541</v>
      </c>
      <c r="D4067" s="60">
        <v>22024000447</v>
      </c>
      <c r="E4067" s="43" t="s">
        <v>1366</v>
      </c>
      <c r="F4067" s="62">
        <v>125.08</v>
      </c>
      <c r="G4067" s="43" t="s">
        <v>53</v>
      </c>
      <c r="H4067" s="43" t="s">
        <v>5922</v>
      </c>
      <c r="I4067" s="69">
        <v>300</v>
      </c>
      <c r="J4067" s="43" t="s">
        <v>398</v>
      </c>
      <c r="K4067" s="43" t="s">
        <v>398</v>
      </c>
      <c r="L4067" s="43" t="s">
        <v>413</v>
      </c>
      <c r="M4067" s="43" t="s">
        <v>395</v>
      </c>
      <c r="N4067" s="43" t="s">
        <v>396</v>
      </c>
      <c r="O4067" s="68" t="s">
        <v>325</v>
      </c>
      <c r="P4067" s="68" t="s">
        <v>4838</v>
      </c>
      <c r="Q4067" s="57" t="str">
        <f>MID(Tabla1[[#This Row],[Aplicación]],14,1)</f>
        <v>2</v>
      </c>
      <c r="R4067" s="35" t="s">
        <v>265</v>
      </c>
      <c r="S4067" s="57" t="str">
        <f>MID(Tabla1[[#This Row],[Aplicación]],6,2)</f>
        <v>11</v>
      </c>
      <c r="T4067" s="54" t="str">
        <f>VLOOKUP(Tabla1[[#This Row],[AREA]],Hoja1!A:B,2,FALSE)</f>
        <v>11. Salud pública y seguridad ciudadana</v>
      </c>
      <c r="U4067" s="57" t="str">
        <f>MID(Tabla1[[#This Row],[Aplicación]],9,4)</f>
        <v>1631</v>
      </c>
      <c r="V4067" s="54" t="str">
        <f>VLOOKUP(Tabla1[[#This Row],[PROGRAMA]],Hoja1!A:B,2,FALSE)</f>
        <v>1631. Limpieza viaria</v>
      </c>
      <c r="W4067" s="57" t="str">
        <f>MID(Tabla1[[#This Row],[Aplicación]],14,2)</f>
        <v>21</v>
      </c>
      <c r="X4067" s="57" t="str">
        <f>MID(Tabla1[[#This Row],[Aplicación]],14,6)</f>
        <v>214</v>
      </c>
    </row>
    <row r="4068" spans="1:24" x14ac:dyDescent="0.25">
      <c r="A4068" s="60">
        <v>220240038445</v>
      </c>
      <c r="B4068" s="43" t="s">
        <v>702</v>
      </c>
      <c r="C4068" s="61">
        <v>45523</v>
      </c>
      <c r="D4068" s="60">
        <v>22024000447</v>
      </c>
      <c r="E4068" s="43" t="s">
        <v>1366</v>
      </c>
      <c r="F4068" s="62">
        <v>455.77</v>
      </c>
      <c r="G4068" s="43" t="s">
        <v>1012</v>
      </c>
      <c r="H4068" s="43" t="s">
        <v>5968</v>
      </c>
      <c r="I4068" s="69">
        <v>300</v>
      </c>
      <c r="J4068" s="43" t="s">
        <v>393</v>
      </c>
      <c r="K4068" s="43" t="s">
        <v>393</v>
      </c>
      <c r="L4068" s="43" t="s">
        <v>413</v>
      </c>
      <c r="M4068" s="43" t="s">
        <v>395</v>
      </c>
      <c r="N4068" s="43" t="s">
        <v>396</v>
      </c>
      <c r="O4068" s="68" t="s">
        <v>325</v>
      </c>
      <c r="P4068" s="68" t="s">
        <v>4838</v>
      </c>
      <c r="Q4068" s="57" t="str">
        <f>MID(Tabla1[[#This Row],[Aplicación]],14,1)</f>
        <v>2</v>
      </c>
      <c r="R4068" s="35" t="s">
        <v>265</v>
      </c>
      <c r="S4068" s="57" t="str">
        <f>MID(Tabla1[[#This Row],[Aplicación]],6,2)</f>
        <v>11</v>
      </c>
      <c r="T4068" s="54" t="str">
        <f>VLOOKUP(Tabla1[[#This Row],[AREA]],Hoja1!A:B,2,FALSE)</f>
        <v>11. Salud pública y seguridad ciudadana</v>
      </c>
      <c r="U4068" s="57" t="str">
        <f>MID(Tabla1[[#This Row],[Aplicación]],9,4)</f>
        <v>1631</v>
      </c>
      <c r="V4068" s="54" t="str">
        <f>VLOOKUP(Tabla1[[#This Row],[PROGRAMA]],Hoja1!A:B,2,FALSE)</f>
        <v>1631. Limpieza viaria</v>
      </c>
      <c r="W4068" s="57" t="str">
        <f>MID(Tabla1[[#This Row],[Aplicación]],14,2)</f>
        <v>21</v>
      </c>
      <c r="X4068" s="57" t="str">
        <f>MID(Tabla1[[#This Row],[Aplicación]],14,6)</f>
        <v>214</v>
      </c>
    </row>
    <row r="4069" spans="1:24" x14ac:dyDescent="0.25">
      <c r="A4069" s="60">
        <v>220240003322</v>
      </c>
      <c r="B4069" s="43" t="s">
        <v>390</v>
      </c>
      <c r="C4069" s="61">
        <v>45345</v>
      </c>
      <c r="D4069" s="60">
        <v>22024001690</v>
      </c>
      <c r="E4069" s="43" t="s">
        <v>1355</v>
      </c>
      <c r="F4069" s="62">
        <v>312.85000000000002</v>
      </c>
      <c r="G4069" s="43" t="s">
        <v>18</v>
      </c>
      <c r="H4069" s="43" t="s">
        <v>1854</v>
      </c>
      <c r="I4069" s="69">
        <v>220</v>
      </c>
      <c r="J4069" s="43" t="s">
        <v>398</v>
      </c>
      <c r="K4069" s="43" t="s">
        <v>398</v>
      </c>
      <c r="L4069" s="43" t="s">
        <v>399</v>
      </c>
      <c r="M4069" s="43" t="s">
        <v>585</v>
      </c>
      <c r="N4069" s="43" t="s">
        <v>539</v>
      </c>
      <c r="O4069" s="52" t="s">
        <v>326</v>
      </c>
      <c r="P4069" s="63" t="s">
        <v>276</v>
      </c>
      <c r="Q4069" s="57" t="str">
        <f>MID(Tabla1[[#This Row],[Aplicación]],14,1)</f>
        <v>2</v>
      </c>
      <c r="R4069" s="35" t="s">
        <v>265</v>
      </c>
      <c r="S4069" s="57" t="str">
        <f>MID(Tabla1[[#This Row],[Aplicación]],6,2)</f>
        <v>11</v>
      </c>
      <c r="T4069" s="54" t="str">
        <f>VLOOKUP(Tabla1[[#This Row],[AREA]],Hoja1!A:B,2,FALSE)</f>
        <v>11. Salud pública y seguridad ciudadana</v>
      </c>
      <c r="U4069" s="57" t="str">
        <f>MID(Tabla1[[#This Row],[Aplicación]],9,4)</f>
        <v>3111</v>
      </c>
      <c r="V4069" s="54" t="str">
        <f>VLOOKUP(Tabla1[[#This Row],[PROGRAMA]],Hoja1!A:B,2,FALSE)</f>
        <v>3111. Protección de la salubridad pública</v>
      </c>
      <c r="W4069" s="57" t="str">
        <f>MID(Tabla1[[#This Row],[Aplicación]],14,2)</f>
        <v>21</v>
      </c>
      <c r="X4069" s="57" t="str">
        <f>MID(Tabla1[[#This Row],[Aplicación]],14,6)</f>
        <v>213</v>
      </c>
    </row>
    <row r="4070" spans="1:24" x14ac:dyDescent="0.25">
      <c r="A4070" s="60">
        <v>220240002022</v>
      </c>
      <c r="B4070" s="43" t="s">
        <v>390</v>
      </c>
      <c r="C4070" s="61">
        <v>45343</v>
      </c>
      <c r="D4070" s="60">
        <v>22024001527</v>
      </c>
      <c r="E4070" s="43" t="s">
        <v>1355</v>
      </c>
      <c r="F4070" s="62">
        <v>1547.59</v>
      </c>
      <c r="G4070" s="43" t="s">
        <v>374</v>
      </c>
      <c r="H4070" s="43" t="s">
        <v>2235</v>
      </c>
      <c r="I4070" s="69">
        <v>220</v>
      </c>
      <c r="J4070" s="43" t="s">
        <v>575</v>
      </c>
      <c r="K4070" s="43" t="s">
        <v>398</v>
      </c>
      <c r="L4070" s="43" t="s">
        <v>399</v>
      </c>
      <c r="M4070" s="43" t="s">
        <v>585</v>
      </c>
      <c r="N4070" s="43" t="s">
        <v>539</v>
      </c>
      <c r="O4070" s="52" t="s">
        <v>326</v>
      </c>
      <c r="P4070" s="63" t="s">
        <v>276</v>
      </c>
      <c r="Q4070" s="57" t="str">
        <f>MID(Tabla1[[#This Row],[Aplicación]],14,1)</f>
        <v>2</v>
      </c>
      <c r="R4070" s="35" t="s">
        <v>265</v>
      </c>
      <c r="S4070" s="57" t="str">
        <f>MID(Tabla1[[#This Row],[Aplicación]],6,2)</f>
        <v>11</v>
      </c>
      <c r="T4070" s="54" t="str">
        <f>VLOOKUP(Tabla1[[#This Row],[AREA]],Hoja1!A:B,2,FALSE)</f>
        <v>11. Salud pública y seguridad ciudadana</v>
      </c>
      <c r="U4070" s="57" t="str">
        <f>MID(Tabla1[[#This Row],[Aplicación]],9,4)</f>
        <v>3111</v>
      </c>
      <c r="V4070" s="54" t="str">
        <f>VLOOKUP(Tabla1[[#This Row],[PROGRAMA]],Hoja1!A:B,2,FALSE)</f>
        <v>3111. Protección de la salubridad pública</v>
      </c>
      <c r="W4070" s="57" t="str">
        <f>MID(Tabla1[[#This Row],[Aplicación]],14,2)</f>
        <v>21</v>
      </c>
      <c r="X4070" s="57" t="str">
        <f>MID(Tabla1[[#This Row],[Aplicación]],14,6)</f>
        <v>213</v>
      </c>
    </row>
    <row r="4071" spans="1:24" x14ac:dyDescent="0.25">
      <c r="A4071" s="60">
        <v>220240003023</v>
      </c>
      <c r="B4071" s="43" t="s">
        <v>390</v>
      </c>
      <c r="C4071" s="61">
        <v>45343</v>
      </c>
      <c r="D4071" s="60">
        <v>22024001533</v>
      </c>
      <c r="E4071" s="43" t="s">
        <v>1355</v>
      </c>
      <c r="F4071" s="62">
        <v>2180.42</v>
      </c>
      <c r="G4071" s="43" t="s">
        <v>709</v>
      </c>
      <c r="H4071" s="43" t="s">
        <v>2314</v>
      </c>
      <c r="I4071" s="69">
        <v>220</v>
      </c>
      <c r="J4071" s="43" t="s">
        <v>398</v>
      </c>
      <c r="K4071" s="43" t="s">
        <v>398</v>
      </c>
      <c r="L4071" s="43" t="s">
        <v>399</v>
      </c>
      <c r="M4071" s="43" t="s">
        <v>585</v>
      </c>
      <c r="N4071" s="43" t="s">
        <v>539</v>
      </c>
      <c r="O4071" s="52" t="s">
        <v>326</v>
      </c>
      <c r="P4071" s="63" t="s">
        <v>276</v>
      </c>
      <c r="Q4071" s="57" t="str">
        <f>MID(Tabla1[[#This Row],[Aplicación]],14,1)</f>
        <v>2</v>
      </c>
      <c r="R4071" s="35" t="s">
        <v>265</v>
      </c>
      <c r="S4071" s="57" t="str">
        <f>MID(Tabla1[[#This Row],[Aplicación]],6,2)</f>
        <v>11</v>
      </c>
      <c r="T4071" s="54" t="str">
        <f>VLOOKUP(Tabla1[[#This Row],[AREA]],Hoja1!A:B,2,FALSE)</f>
        <v>11. Salud pública y seguridad ciudadana</v>
      </c>
      <c r="U4071" s="57" t="str">
        <f>MID(Tabla1[[#This Row],[Aplicación]],9,4)</f>
        <v>3111</v>
      </c>
      <c r="V4071" s="54" t="str">
        <f>VLOOKUP(Tabla1[[#This Row],[PROGRAMA]],Hoja1!A:B,2,FALSE)</f>
        <v>3111. Protección de la salubridad pública</v>
      </c>
      <c r="W4071" s="57" t="str">
        <f>MID(Tabla1[[#This Row],[Aplicación]],14,2)</f>
        <v>21</v>
      </c>
      <c r="X4071" s="57" t="str">
        <f>MID(Tabla1[[#This Row],[Aplicación]],14,6)</f>
        <v>213</v>
      </c>
    </row>
    <row r="4072" spans="1:24" x14ac:dyDescent="0.25">
      <c r="A4072" s="60">
        <v>220240025806</v>
      </c>
      <c r="B4072" s="43" t="s">
        <v>390</v>
      </c>
      <c r="C4072" s="61">
        <v>45462</v>
      </c>
      <c r="D4072" s="60">
        <v>22024005130</v>
      </c>
      <c r="E4072" s="43" t="s">
        <v>1355</v>
      </c>
      <c r="F4072" s="62">
        <v>119.79</v>
      </c>
      <c r="G4072" s="43" t="s">
        <v>16</v>
      </c>
      <c r="H4072" s="43" t="s">
        <v>3145</v>
      </c>
      <c r="I4072" s="69" t="s">
        <v>2930</v>
      </c>
      <c r="J4072" s="43" t="s">
        <v>398</v>
      </c>
      <c r="K4072" s="43" t="s">
        <v>398</v>
      </c>
      <c r="L4072" s="43" t="s">
        <v>399</v>
      </c>
      <c r="M4072" s="43" t="s">
        <v>585</v>
      </c>
      <c r="N4072" s="43" t="s">
        <v>539</v>
      </c>
      <c r="O4072" s="68" t="s">
        <v>326</v>
      </c>
      <c r="P4072" s="68" t="s">
        <v>2931</v>
      </c>
      <c r="Q4072" s="57" t="s">
        <v>2932</v>
      </c>
      <c r="R4072" s="35" t="s">
        <v>265</v>
      </c>
      <c r="S4072" s="57" t="str">
        <f>MID(Tabla1[[#This Row],[Aplicación]],6,2)</f>
        <v>11</v>
      </c>
      <c r="T4072" s="54" t="str">
        <f>VLOOKUP(Tabla1[[#This Row],[AREA]],Hoja1!A:B,2,FALSE)</f>
        <v>11. Salud pública y seguridad ciudadana</v>
      </c>
      <c r="U4072" s="57" t="str">
        <f>MID(Tabla1[[#This Row],[Aplicación]],9,4)</f>
        <v>3111</v>
      </c>
      <c r="V4072" s="54" t="str">
        <f>VLOOKUP(Tabla1[[#This Row],[PROGRAMA]],Hoja1!A:B,2,FALSE)</f>
        <v>3111. Protección de la salubridad pública</v>
      </c>
      <c r="W4072" s="57" t="str">
        <f>MID(Tabla1[[#This Row],[Aplicación]],14,2)</f>
        <v>21</v>
      </c>
      <c r="X4072" s="57" t="str">
        <f>MID(Tabla1[[#This Row],[Aplicación]],14,6)</f>
        <v>213</v>
      </c>
    </row>
    <row r="4073" spans="1:24" x14ac:dyDescent="0.25">
      <c r="A4073" s="60">
        <v>220240017463</v>
      </c>
      <c r="B4073" s="43" t="s">
        <v>390</v>
      </c>
      <c r="C4073" s="61">
        <v>45427</v>
      </c>
      <c r="D4073" s="60">
        <v>22024004448</v>
      </c>
      <c r="E4073" s="43" t="s">
        <v>1355</v>
      </c>
      <c r="F4073" s="62">
        <v>1406.63</v>
      </c>
      <c r="G4073" s="43" t="s">
        <v>374</v>
      </c>
      <c r="H4073" s="43" t="s">
        <v>3936</v>
      </c>
      <c r="I4073" s="69" t="s">
        <v>2930</v>
      </c>
      <c r="J4073" s="43" t="s">
        <v>575</v>
      </c>
      <c r="K4073" s="43" t="s">
        <v>398</v>
      </c>
      <c r="L4073" s="43" t="s">
        <v>413</v>
      </c>
      <c r="M4073" s="43" t="s">
        <v>585</v>
      </c>
      <c r="N4073" s="43" t="s">
        <v>539</v>
      </c>
      <c r="O4073" s="68" t="s">
        <v>326</v>
      </c>
      <c r="P4073" s="68" t="s">
        <v>2931</v>
      </c>
      <c r="Q4073" s="57" t="s">
        <v>2932</v>
      </c>
      <c r="R4073" s="35" t="s">
        <v>265</v>
      </c>
      <c r="S4073" s="57" t="str">
        <f>MID(Tabla1[[#This Row],[Aplicación]],6,2)</f>
        <v>11</v>
      </c>
      <c r="T4073" s="54" t="str">
        <f>VLOOKUP(Tabla1[[#This Row],[AREA]],Hoja1!A:B,2,FALSE)</f>
        <v>11. Salud pública y seguridad ciudadana</v>
      </c>
      <c r="U4073" s="57" t="str">
        <f>MID(Tabla1[[#This Row],[Aplicación]],9,4)</f>
        <v>3111</v>
      </c>
      <c r="V4073" s="54" t="str">
        <f>VLOOKUP(Tabla1[[#This Row],[PROGRAMA]],Hoja1!A:B,2,FALSE)</f>
        <v>3111. Protección de la salubridad pública</v>
      </c>
      <c r="W4073" s="57" t="str">
        <f>MID(Tabla1[[#This Row],[Aplicación]],14,2)</f>
        <v>21</v>
      </c>
      <c r="X4073" s="57" t="str">
        <f>MID(Tabla1[[#This Row],[Aplicación]],14,6)</f>
        <v>213</v>
      </c>
    </row>
    <row r="4074" spans="1:24" x14ac:dyDescent="0.25">
      <c r="A4074" s="60">
        <v>220240035989</v>
      </c>
      <c r="B4074" s="43" t="s">
        <v>390</v>
      </c>
      <c r="C4074" s="61">
        <v>45511</v>
      </c>
      <c r="D4074" s="60">
        <v>22024005929</v>
      </c>
      <c r="E4074" s="43" t="s">
        <v>1355</v>
      </c>
      <c r="F4074" s="62">
        <v>119.57</v>
      </c>
      <c r="G4074" s="43" t="s">
        <v>708</v>
      </c>
      <c r="H4074" s="43" t="s">
        <v>4871</v>
      </c>
      <c r="I4074" s="69">
        <v>220</v>
      </c>
      <c r="J4074" s="43" t="s">
        <v>398</v>
      </c>
      <c r="K4074" s="43" t="s">
        <v>398</v>
      </c>
      <c r="L4074" s="43" t="s">
        <v>399</v>
      </c>
      <c r="M4074" s="43" t="s">
        <v>585</v>
      </c>
      <c r="N4074" s="43" t="s">
        <v>539</v>
      </c>
      <c r="O4074" s="68" t="s">
        <v>326</v>
      </c>
      <c r="P4074" s="68" t="s">
        <v>4838</v>
      </c>
      <c r="Q4074" s="57" t="str">
        <f>MID(Tabla1[[#This Row],[Aplicación]],14,1)</f>
        <v>2</v>
      </c>
      <c r="R4074" s="35" t="s">
        <v>265</v>
      </c>
      <c r="S4074" s="57" t="str">
        <f>MID(Tabla1[[#This Row],[Aplicación]],6,2)</f>
        <v>11</v>
      </c>
      <c r="T4074" s="54" t="str">
        <f>VLOOKUP(Tabla1[[#This Row],[AREA]],Hoja1!A:B,2,FALSE)</f>
        <v>11. Salud pública y seguridad ciudadana</v>
      </c>
      <c r="U4074" s="57" t="str">
        <f>MID(Tabla1[[#This Row],[Aplicación]],9,4)</f>
        <v>3111</v>
      </c>
      <c r="V4074" s="54" t="str">
        <f>VLOOKUP(Tabla1[[#This Row],[PROGRAMA]],Hoja1!A:B,2,FALSE)</f>
        <v>3111. Protección de la salubridad pública</v>
      </c>
      <c r="W4074" s="57" t="str">
        <f>MID(Tabla1[[#This Row],[Aplicación]],14,2)</f>
        <v>21</v>
      </c>
      <c r="X4074" s="57" t="str">
        <f>MID(Tabla1[[#This Row],[Aplicación]],14,6)</f>
        <v>213</v>
      </c>
    </row>
    <row r="4075" spans="1:24" x14ac:dyDescent="0.25">
      <c r="A4075" s="60">
        <v>220240030038</v>
      </c>
      <c r="B4075" s="43" t="s">
        <v>390</v>
      </c>
      <c r="C4075" s="61">
        <v>45482</v>
      </c>
      <c r="D4075" s="60">
        <v>22024005616</v>
      </c>
      <c r="E4075" s="43" t="s">
        <v>1355</v>
      </c>
      <c r="F4075" s="62">
        <v>1701.26</v>
      </c>
      <c r="G4075" s="43" t="s">
        <v>374</v>
      </c>
      <c r="H4075" s="43" t="s">
        <v>5405</v>
      </c>
      <c r="I4075" s="69">
        <v>220</v>
      </c>
      <c r="J4075" s="43" t="s">
        <v>575</v>
      </c>
      <c r="K4075" s="43" t="s">
        <v>398</v>
      </c>
      <c r="L4075" s="43" t="s">
        <v>399</v>
      </c>
      <c r="M4075" s="43" t="s">
        <v>585</v>
      </c>
      <c r="N4075" s="43" t="s">
        <v>539</v>
      </c>
      <c r="O4075" s="68" t="s">
        <v>326</v>
      </c>
      <c r="P4075" s="68" t="s">
        <v>4838</v>
      </c>
      <c r="Q4075" s="57" t="str">
        <f>MID(Tabla1[[#This Row],[Aplicación]],14,1)</f>
        <v>2</v>
      </c>
      <c r="R4075" s="35" t="s">
        <v>265</v>
      </c>
      <c r="S4075" s="57" t="str">
        <f>MID(Tabla1[[#This Row],[Aplicación]],6,2)</f>
        <v>11</v>
      </c>
      <c r="T4075" s="54" t="str">
        <f>VLOOKUP(Tabla1[[#This Row],[AREA]],Hoja1!A:B,2,FALSE)</f>
        <v>11. Salud pública y seguridad ciudadana</v>
      </c>
      <c r="U4075" s="57" t="str">
        <f>MID(Tabla1[[#This Row],[Aplicación]],9,4)</f>
        <v>3111</v>
      </c>
      <c r="V4075" s="54" t="str">
        <f>VLOOKUP(Tabla1[[#This Row],[PROGRAMA]],Hoja1!A:B,2,FALSE)</f>
        <v>3111. Protección de la salubridad pública</v>
      </c>
      <c r="W4075" s="57" t="str">
        <f>MID(Tabla1[[#This Row],[Aplicación]],14,2)</f>
        <v>21</v>
      </c>
      <c r="X4075" s="57" t="str">
        <f>MID(Tabla1[[#This Row],[Aplicación]],14,6)</f>
        <v>213</v>
      </c>
    </row>
    <row r="4076" spans="1:24" x14ac:dyDescent="0.25">
      <c r="A4076" s="60">
        <v>220240028993</v>
      </c>
      <c r="B4076" s="43" t="s">
        <v>390</v>
      </c>
      <c r="C4076" s="61">
        <v>45476</v>
      </c>
      <c r="D4076" s="60">
        <v>22024005445</v>
      </c>
      <c r="E4076" s="43" t="s">
        <v>1355</v>
      </c>
      <c r="F4076" s="62">
        <v>602.70000000000005</v>
      </c>
      <c r="G4076" s="43" t="s">
        <v>5483</v>
      </c>
      <c r="H4076" s="43" t="s">
        <v>5484</v>
      </c>
      <c r="I4076" s="69">
        <v>220</v>
      </c>
      <c r="J4076" s="43" t="s">
        <v>678</v>
      </c>
      <c r="K4076" s="43" t="s">
        <v>678</v>
      </c>
      <c r="L4076" s="43" t="s">
        <v>399</v>
      </c>
      <c r="M4076" s="43" t="s">
        <v>585</v>
      </c>
      <c r="N4076" s="43" t="s">
        <v>539</v>
      </c>
      <c r="O4076" s="68" t="s">
        <v>326</v>
      </c>
      <c r="P4076" s="68" t="s">
        <v>4838</v>
      </c>
      <c r="Q4076" s="57" t="str">
        <f>MID(Tabla1[[#This Row],[Aplicación]],14,1)</f>
        <v>2</v>
      </c>
      <c r="R4076" s="35" t="s">
        <v>265</v>
      </c>
      <c r="S4076" s="57" t="str">
        <f>MID(Tabla1[[#This Row],[Aplicación]],6,2)</f>
        <v>11</v>
      </c>
      <c r="T4076" s="54" t="str">
        <f>VLOOKUP(Tabla1[[#This Row],[AREA]],Hoja1!A:B,2,FALSE)</f>
        <v>11. Salud pública y seguridad ciudadana</v>
      </c>
      <c r="U4076" s="57" t="str">
        <f>MID(Tabla1[[#This Row],[Aplicación]],9,4)</f>
        <v>3111</v>
      </c>
      <c r="V4076" s="54" t="str">
        <f>VLOOKUP(Tabla1[[#This Row],[PROGRAMA]],Hoja1!A:B,2,FALSE)</f>
        <v>3111. Protección de la salubridad pública</v>
      </c>
      <c r="W4076" s="57" t="str">
        <f>MID(Tabla1[[#This Row],[Aplicación]],14,2)</f>
        <v>21</v>
      </c>
      <c r="X4076" s="57" t="str">
        <f>MID(Tabla1[[#This Row],[Aplicación]],14,6)</f>
        <v>213</v>
      </c>
    </row>
    <row r="4077" spans="1:24" x14ac:dyDescent="0.25">
      <c r="A4077" s="60">
        <v>220240041817</v>
      </c>
      <c r="B4077" s="43" t="s">
        <v>390</v>
      </c>
      <c r="C4077" s="61">
        <v>45540</v>
      </c>
      <c r="D4077" s="60">
        <v>22024001533</v>
      </c>
      <c r="E4077" s="43" t="s">
        <v>1355</v>
      </c>
      <c r="F4077" s="62">
        <v>278</v>
      </c>
      <c r="G4077" s="43" t="s">
        <v>709</v>
      </c>
      <c r="H4077" s="43" t="s">
        <v>5906</v>
      </c>
      <c r="I4077" s="69">
        <v>220</v>
      </c>
      <c r="J4077" s="43" t="s">
        <v>398</v>
      </c>
      <c r="K4077" s="43" t="s">
        <v>398</v>
      </c>
      <c r="L4077" s="43" t="s">
        <v>399</v>
      </c>
      <c r="M4077" s="43" t="s">
        <v>585</v>
      </c>
      <c r="N4077" s="43" t="s">
        <v>539</v>
      </c>
      <c r="O4077" s="68" t="s">
        <v>326</v>
      </c>
      <c r="P4077" s="68" t="s">
        <v>4838</v>
      </c>
      <c r="Q4077" s="57" t="str">
        <f>MID(Tabla1[[#This Row],[Aplicación]],14,1)</f>
        <v>2</v>
      </c>
      <c r="R4077" s="35" t="s">
        <v>265</v>
      </c>
      <c r="S4077" s="57" t="str">
        <f>MID(Tabla1[[#This Row],[Aplicación]],6,2)</f>
        <v>11</v>
      </c>
      <c r="T4077" s="54" t="str">
        <f>VLOOKUP(Tabla1[[#This Row],[AREA]],Hoja1!A:B,2,FALSE)</f>
        <v>11. Salud pública y seguridad ciudadana</v>
      </c>
      <c r="U4077" s="57" t="str">
        <f>MID(Tabla1[[#This Row],[Aplicación]],9,4)</f>
        <v>3111</v>
      </c>
      <c r="V4077" s="54" t="str">
        <f>VLOOKUP(Tabla1[[#This Row],[PROGRAMA]],Hoja1!A:B,2,FALSE)</f>
        <v>3111. Protección de la salubridad pública</v>
      </c>
      <c r="W4077" s="57" t="str">
        <f>MID(Tabla1[[#This Row],[Aplicación]],14,2)</f>
        <v>21</v>
      </c>
      <c r="X4077" s="57" t="str">
        <f>MID(Tabla1[[#This Row],[Aplicación]],14,6)</f>
        <v>213</v>
      </c>
    </row>
    <row r="4078" spans="1:24" x14ac:dyDescent="0.25">
      <c r="A4078" s="60">
        <v>220240003623</v>
      </c>
      <c r="B4078" s="43" t="s">
        <v>702</v>
      </c>
      <c r="C4078" s="61">
        <v>45350</v>
      </c>
      <c r="D4078" s="60">
        <v>22024001046</v>
      </c>
      <c r="E4078" s="43" t="s">
        <v>1500</v>
      </c>
      <c r="F4078" s="62">
        <v>283.14</v>
      </c>
      <c r="G4078" s="43" t="s">
        <v>835</v>
      </c>
      <c r="H4078" s="43" t="s">
        <v>2905</v>
      </c>
      <c r="I4078" s="69">
        <v>300</v>
      </c>
      <c r="J4078" s="43" t="s">
        <v>398</v>
      </c>
      <c r="K4078" s="43" t="s">
        <v>398</v>
      </c>
      <c r="L4078" s="43" t="s">
        <v>399</v>
      </c>
      <c r="M4078" s="43" t="s">
        <v>395</v>
      </c>
      <c r="N4078" s="43" t="s">
        <v>396</v>
      </c>
      <c r="O4078" s="52" t="s">
        <v>325</v>
      </c>
      <c r="P4078" s="63" t="s">
        <v>276</v>
      </c>
      <c r="Q4078" s="57" t="str">
        <f>MID(Tabla1[[#This Row],[Aplicación]],14,1)</f>
        <v>2</v>
      </c>
      <c r="R4078" s="35" t="s">
        <v>265</v>
      </c>
      <c r="S4078" s="57" t="str">
        <f>MID(Tabla1[[#This Row],[Aplicación]],6,2)</f>
        <v>11</v>
      </c>
      <c r="T4078" s="54" t="str">
        <f>VLOOKUP(Tabla1[[#This Row],[AREA]],Hoja1!A:B,2,FALSE)</f>
        <v>11. Salud pública y seguridad ciudadana</v>
      </c>
      <c r="U4078" s="57" t="str">
        <f>MID(Tabla1[[#This Row],[Aplicación]],9,4)</f>
        <v>3111</v>
      </c>
      <c r="V4078" s="54" t="str">
        <f>VLOOKUP(Tabla1[[#This Row],[PROGRAMA]],Hoja1!A:B,2,FALSE)</f>
        <v>3111. Protección de la salubridad pública</v>
      </c>
      <c r="W4078" s="57" t="str">
        <f>MID(Tabla1[[#This Row],[Aplicación]],14,2)</f>
        <v>21</v>
      </c>
      <c r="X4078" s="57" t="str">
        <f>MID(Tabla1[[#This Row],[Aplicación]],14,6)</f>
        <v>214</v>
      </c>
    </row>
    <row r="4079" spans="1:24" x14ac:dyDescent="0.25">
      <c r="A4079" s="60">
        <v>220240024288</v>
      </c>
      <c r="B4079" s="43" t="s">
        <v>702</v>
      </c>
      <c r="C4079" s="61">
        <v>45461</v>
      </c>
      <c r="D4079" s="60">
        <v>22024001046</v>
      </c>
      <c r="E4079" s="43" t="s">
        <v>1500</v>
      </c>
      <c r="F4079" s="62">
        <v>160.63999999999999</v>
      </c>
      <c r="G4079" s="43" t="s">
        <v>835</v>
      </c>
      <c r="H4079" s="43" t="s">
        <v>3281</v>
      </c>
      <c r="I4079" s="69" t="s">
        <v>2934</v>
      </c>
      <c r="J4079" s="43" t="s">
        <v>398</v>
      </c>
      <c r="K4079" s="43" t="s">
        <v>398</v>
      </c>
      <c r="L4079" s="43" t="s">
        <v>399</v>
      </c>
      <c r="M4079" s="43" t="s">
        <v>395</v>
      </c>
      <c r="N4079" s="43" t="s">
        <v>396</v>
      </c>
      <c r="O4079" s="68" t="s">
        <v>325</v>
      </c>
      <c r="P4079" s="68" t="s">
        <v>2931</v>
      </c>
      <c r="Q4079" s="57" t="s">
        <v>2932</v>
      </c>
      <c r="R4079" s="35" t="s">
        <v>265</v>
      </c>
      <c r="S4079" s="57" t="str">
        <f>MID(Tabla1[[#This Row],[Aplicación]],6,2)</f>
        <v>11</v>
      </c>
      <c r="T4079" s="54" t="str">
        <f>VLOOKUP(Tabla1[[#This Row],[AREA]],Hoja1!A:B,2,FALSE)</f>
        <v>11. Salud pública y seguridad ciudadana</v>
      </c>
      <c r="U4079" s="57" t="str">
        <f>MID(Tabla1[[#This Row],[Aplicación]],9,4)</f>
        <v>3111</v>
      </c>
      <c r="V4079" s="54" t="str">
        <f>VLOOKUP(Tabla1[[#This Row],[PROGRAMA]],Hoja1!A:B,2,FALSE)</f>
        <v>3111. Protección de la salubridad pública</v>
      </c>
      <c r="W4079" s="57" t="str">
        <f>MID(Tabla1[[#This Row],[Aplicación]],14,2)</f>
        <v>21</v>
      </c>
      <c r="X4079" s="57" t="str">
        <f>MID(Tabla1[[#This Row],[Aplicación]],14,6)</f>
        <v>214</v>
      </c>
    </row>
    <row r="4080" spans="1:24" x14ac:dyDescent="0.25">
      <c r="A4080" s="60">
        <v>220240023573</v>
      </c>
      <c r="B4080" s="43" t="s">
        <v>390</v>
      </c>
      <c r="C4080" s="61">
        <v>45450</v>
      </c>
      <c r="D4080" s="60">
        <v>22024004922</v>
      </c>
      <c r="E4080" s="43" t="s">
        <v>1500</v>
      </c>
      <c r="F4080" s="62">
        <v>762.3</v>
      </c>
      <c r="G4080" s="43" t="s">
        <v>3384</v>
      </c>
      <c r="H4080" s="43" t="s">
        <v>3385</v>
      </c>
      <c r="I4080" s="69" t="s">
        <v>2930</v>
      </c>
      <c r="J4080" s="43" t="s">
        <v>732</v>
      </c>
      <c r="K4080" s="43" t="s">
        <v>393</v>
      </c>
      <c r="L4080" s="43" t="s">
        <v>399</v>
      </c>
      <c r="M4080" s="43" t="s">
        <v>585</v>
      </c>
      <c r="N4080" s="43" t="s">
        <v>539</v>
      </c>
      <c r="O4080" s="68" t="s">
        <v>326</v>
      </c>
      <c r="P4080" s="68" t="s">
        <v>2931</v>
      </c>
      <c r="Q4080" s="57" t="s">
        <v>2932</v>
      </c>
      <c r="R4080" s="35" t="s">
        <v>265</v>
      </c>
      <c r="S4080" s="57" t="str">
        <f>MID(Tabla1[[#This Row],[Aplicación]],6,2)</f>
        <v>11</v>
      </c>
      <c r="T4080" s="54" t="str">
        <f>VLOOKUP(Tabla1[[#This Row],[AREA]],Hoja1!A:B,2,FALSE)</f>
        <v>11. Salud pública y seguridad ciudadana</v>
      </c>
      <c r="U4080" s="57" t="str">
        <f>MID(Tabla1[[#This Row],[Aplicación]],9,4)</f>
        <v>3111</v>
      </c>
      <c r="V4080" s="54" t="str">
        <f>VLOOKUP(Tabla1[[#This Row],[PROGRAMA]],Hoja1!A:B,2,FALSE)</f>
        <v>3111. Protección de la salubridad pública</v>
      </c>
      <c r="W4080" s="57" t="str">
        <f>MID(Tabla1[[#This Row],[Aplicación]],14,2)</f>
        <v>21</v>
      </c>
      <c r="X4080" s="57" t="str">
        <f>MID(Tabla1[[#This Row],[Aplicación]],14,6)</f>
        <v>214</v>
      </c>
    </row>
    <row r="4081" spans="1:24" x14ac:dyDescent="0.25">
      <c r="A4081" s="60">
        <v>220240023562</v>
      </c>
      <c r="B4081" s="43" t="s">
        <v>390</v>
      </c>
      <c r="C4081" s="61">
        <v>45450</v>
      </c>
      <c r="D4081" s="60">
        <v>22024004949</v>
      </c>
      <c r="E4081" s="43" t="s">
        <v>1500</v>
      </c>
      <c r="F4081" s="62">
        <v>121</v>
      </c>
      <c r="G4081" s="43" t="s">
        <v>3150</v>
      </c>
      <c r="H4081" s="43" t="s">
        <v>3403</v>
      </c>
      <c r="I4081" s="69" t="s">
        <v>2930</v>
      </c>
      <c r="J4081" s="43" t="s">
        <v>592</v>
      </c>
      <c r="K4081" s="43" t="s">
        <v>398</v>
      </c>
      <c r="L4081" s="43" t="s">
        <v>399</v>
      </c>
      <c r="M4081" s="43" t="s">
        <v>585</v>
      </c>
      <c r="N4081" s="43" t="s">
        <v>539</v>
      </c>
      <c r="O4081" s="68" t="s">
        <v>326</v>
      </c>
      <c r="P4081" s="68" t="s">
        <v>2931</v>
      </c>
      <c r="Q4081" s="57" t="s">
        <v>2932</v>
      </c>
      <c r="R4081" s="35" t="s">
        <v>265</v>
      </c>
      <c r="S4081" s="57" t="str">
        <f>MID(Tabla1[[#This Row],[Aplicación]],6,2)</f>
        <v>11</v>
      </c>
      <c r="T4081" s="54" t="str">
        <f>VLOOKUP(Tabla1[[#This Row],[AREA]],Hoja1!A:B,2,FALSE)</f>
        <v>11. Salud pública y seguridad ciudadana</v>
      </c>
      <c r="U4081" s="57" t="str">
        <f>MID(Tabla1[[#This Row],[Aplicación]],9,4)</f>
        <v>3111</v>
      </c>
      <c r="V4081" s="54" t="str">
        <f>VLOOKUP(Tabla1[[#This Row],[PROGRAMA]],Hoja1!A:B,2,FALSE)</f>
        <v>3111. Protección de la salubridad pública</v>
      </c>
      <c r="W4081" s="57" t="str">
        <f>MID(Tabla1[[#This Row],[Aplicación]],14,2)</f>
        <v>21</v>
      </c>
      <c r="X4081" s="57" t="str">
        <f>MID(Tabla1[[#This Row],[Aplicación]],14,6)</f>
        <v>214</v>
      </c>
    </row>
    <row r="4082" spans="1:24" x14ac:dyDescent="0.25">
      <c r="A4082" s="60">
        <v>220240018203</v>
      </c>
      <c r="B4082" s="43" t="s">
        <v>702</v>
      </c>
      <c r="C4082" s="61">
        <v>45429</v>
      </c>
      <c r="D4082" s="60">
        <v>22024001046</v>
      </c>
      <c r="E4082" s="43" t="s">
        <v>1500</v>
      </c>
      <c r="F4082" s="62">
        <v>280.42</v>
      </c>
      <c r="G4082" s="43" t="s">
        <v>835</v>
      </c>
      <c r="H4082" s="43" t="s">
        <v>3865</v>
      </c>
      <c r="I4082" s="69" t="s">
        <v>2934</v>
      </c>
      <c r="J4082" s="43" t="s">
        <v>398</v>
      </c>
      <c r="K4082" s="43" t="s">
        <v>398</v>
      </c>
      <c r="L4082" s="43" t="s">
        <v>399</v>
      </c>
      <c r="M4082" s="43" t="s">
        <v>395</v>
      </c>
      <c r="N4082" s="43" t="s">
        <v>396</v>
      </c>
      <c r="O4082" s="68" t="s">
        <v>325</v>
      </c>
      <c r="P4082" s="68" t="s">
        <v>2931</v>
      </c>
      <c r="Q4082" s="57" t="s">
        <v>2932</v>
      </c>
      <c r="R4082" s="35" t="s">
        <v>265</v>
      </c>
      <c r="S4082" s="57" t="str">
        <f>MID(Tabla1[[#This Row],[Aplicación]],6,2)</f>
        <v>11</v>
      </c>
      <c r="T4082" s="54" t="str">
        <f>VLOOKUP(Tabla1[[#This Row],[AREA]],Hoja1!A:B,2,FALSE)</f>
        <v>11. Salud pública y seguridad ciudadana</v>
      </c>
      <c r="U4082" s="57" t="str">
        <f>MID(Tabla1[[#This Row],[Aplicación]],9,4)</f>
        <v>3111</v>
      </c>
      <c r="V4082" s="54" t="str">
        <f>VLOOKUP(Tabla1[[#This Row],[PROGRAMA]],Hoja1!A:B,2,FALSE)</f>
        <v>3111. Protección de la salubridad pública</v>
      </c>
      <c r="W4082" s="57" t="str">
        <f>MID(Tabla1[[#This Row],[Aplicación]],14,2)</f>
        <v>21</v>
      </c>
      <c r="X4082" s="57" t="str">
        <f>MID(Tabla1[[#This Row],[Aplicación]],14,6)</f>
        <v>214</v>
      </c>
    </row>
    <row r="4083" spans="1:24" x14ac:dyDescent="0.25">
      <c r="A4083" s="60">
        <v>220240016533</v>
      </c>
      <c r="B4083" s="43" t="s">
        <v>702</v>
      </c>
      <c r="C4083" s="61">
        <v>45426</v>
      </c>
      <c r="D4083" s="60">
        <v>22024001046</v>
      </c>
      <c r="E4083" s="43" t="s">
        <v>1500</v>
      </c>
      <c r="F4083" s="62">
        <v>111.57</v>
      </c>
      <c r="G4083" s="43" t="s">
        <v>835</v>
      </c>
      <c r="H4083" s="43" t="s">
        <v>4052</v>
      </c>
      <c r="I4083" s="69" t="s">
        <v>2934</v>
      </c>
      <c r="J4083" s="43" t="s">
        <v>398</v>
      </c>
      <c r="K4083" s="43" t="s">
        <v>398</v>
      </c>
      <c r="L4083" s="43" t="s">
        <v>399</v>
      </c>
      <c r="M4083" s="43" t="s">
        <v>395</v>
      </c>
      <c r="N4083" s="43" t="s">
        <v>396</v>
      </c>
      <c r="O4083" s="68" t="s">
        <v>325</v>
      </c>
      <c r="P4083" s="68" t="s">
        <v>2931</v>
      </c>
      <c r="Q4083" s="57" t="s">
        <v>2932</v>
      </c>
      <c r="R4083" s="35" t="s">
        <v>265</v>
      </c>
      <c r="S4083" s="57" t="str">
        <f>MID(Tabla1[[#This Row],[Aplicación]],6,2)</f>
        <v>11</v>
      </c>
      <c r="T4083" s="54" t="str">
        <f>VLOOKUP(Tabla1[[#This Row],[AREA]],Hoja1!A:B,2,FALSE)</f>
        <v>11. Salud pública y seguridad ciudadana</v>
      </c>
      <c r="U4083" s="57" t="str">
        <f>MID(Tabla1[[#This Row],[Aplicación]],9,4)</f>
        <v>3111</v>
      </c>
      <c r="V4083" s="54" t="str">
        <f>VLOOKUP(Tabla1[[#This Row],[PROGRAMA]],Hoja1!A:B,2,FALSE)</f>
        <v>3111. Protección de la salubridad pública</v>
      </c>
      <c r="W4083" s="57" t="str">
        <f>MID(Tabla1[[#This Row],[Aplicación]],14,2)</f>
        <v>21</v>
      </c>
      <c r="X4083" s="57" t="str">
        <f>MID(Tabla1[[#This Row],[Aplicación]],14,6)</f>
        <v>214</v>
      </c>
    </row>
    <row r="4084" spans="1:24" x14ac:dyDescent="0.25">
      <c r="A4084" s="60">
        <v>220240013790</v>
      </c>
      <c r="B4084" s="43" t="s">
        <v>702</v>
      </c>
      <c r="C4084" s="61">
        <v>45412</v>
      </c>
      <c r="D4084" s="60">
        <v>22024001046</v>
      </c>
      <c r="E4084" s="43" t="s">
        <v>1500</v>
      </c>
      <c r="F4084" s="62">
        <v>423.92</v>
      </c>
      <c r="G4084" s="43" t="s">
        <v>835</v>
      </c>
      <c r="H4084" s="43" t="s">
        <v>4217</v>
      </c>
      <c r="I4084" s="69" t="s">
        <v>2934</v>
      </c>
      <c r="J4084" s="43" t="s">
        <v>398</v>
      </c>
      <c r="K4084" s="43" t="s">
        <v>398</v>
      </c>
      <c r="L4084" s="43" t="s">
        <v>399</v>
      </c>
      <c r="M4084" s="43" t="s">
        <v>395</v>
      </c>
      <c r="N4084" s="43" t="s">
        <v>396</v>
      </c>
      <c r="O4084" s="68" t="s">
        <v>325</v>
      </c>
      <c r="P4084" s="68" t="s">
        <v>2931</v>
      </c>
      <c r="Q4084" s="57" t="s">
        <v>2932</v>
      </c>
      <c r="R4084" s="35" t="s">
        <v>265</v>
      </c>
      <c r="S4084" s="57" t="str">
        <f>MID(Tabla1[[#This Row],[Aplicación]],6,2)</f>
        <v>11</v>
      </c>
      <c r="T4084" s="54" t="str">
        <f>VLOOKUP(Tabla1[[#This Row],[AREA]],Hoja1!A:B,2,FALSE)</f>
        <v>11. Salud pública y seguridad ciudadana</v>
      </c>
      <c r="U4084" s="57" t="str">
        <f>MID(Tabla1[[#This Row],[Aplicación]],9,4)</f>
        <v>3111</v>
      </c>
      <c r="V4084" s="54" t="str">
        <f>VLOOKUP(Tabla1[[#This Row],[PROGRAMA]],Hoja1!A:B,2,FALSE)</f>
        <v>3111. Protección de la salubridad pública</v>
      </c>
      <c r="W4084" s="57" t="str">
        <f>MID(Tabla1[[#This Row],[Aplicación]],14,2)</f>
        <v>21</v>
      </c>
      <c r="X4084" s="57" t="str">
        <f>MID(Tabla1[[#This Row],[Aplicación]],14,6)</f>
        <v>214</v>
      </c>
    </row>
    <row r="4085" spans="1:24" x14ac:dyDescent="0.25">
      <c r="A4085" s="60">
        <v>220240013788</v>
      </c>
      <c r="B4085" s="43" t="s">
        <v>702</v>
      </c>
      <c r="C4085" s="61">
        <v>45412</v>
      </c>
      <c r="D4085" s="60">
        <v>22024001046</v>
      </c>
      <c r="E4085" s="43" t="s">
        <v>1500</v>
      </c>
      <c r="F4085" s="62">
        <v>45.98</v>
      </c>
      <c r="G4085" s="43" t="s">
        <v>835</v>
      </c>
      <c r="H4085" s="43" t="s">
        <v>4218</v>
      </c>
      <c r="I4085" s="69" t="s">
        <v>2934</v>
      </c>
      <c r="J4085" s="43" t="s">
        <v>398</v>
      </c>
      <c r="K4085" s="43" t="s">
        <v>398</v>
      </c>
      <c r="L4085" s="43" t="s">
        <v>399</v>
      </c>
      <c r="M4085" s="43" t="s">
        <v>395</v>
      </c>
      <c r="N4085" s="43" t="s">
        <v>396</v>
      </c>
      <c r="O4085" s="68" t="s">
        <v>325</v>
      </c>
      <c r="P4085" s="68" t="s">
        <v>2931</v>
      </c>
      <c r="Q4085" s="57" t="s">
        <v>2932</v>
      </c>
      <c r="R4085" s="35" t="s">
        <v>265</v>
      </c>
      <c r="S4085" s="57" t="str">
        <f>MID(Tabla1[[#This Row],[Aplicación]],6,2)</f>
        <v>11</v>
      </c>
      <c r="T4085" s="54" t="str">
        <f>VLOOKUP(Tabla1[[#This Row],[AREA]],Hoja1!A:B,2,FALSE)</f>
        <v>11. Salud pública y seguridad ciudadana</v>
      </c>
      <c r="U4085" s="57" t="str">
        <f>MID(Tabla1[[#This Row],[Aplicación]],9,4)</f>
        <v>3111</v>
      </c>
      <c r="V4085" s="54" t="str">
        <f>VLOOKUP(Tabla1[[#This Row],[PROGRAMA]],Hoja1!A:B,2,FALSE)</f>
        <v>3111. Protección de la salubridad pública</v>
      </c>
      <c r="W4085" s="57" t="str">
        <f>MID(Tabla1[[#This Row],[Aplicación]],14,2)</f>
        <v>21</v>
      </c>
      <c r="X4085" s="57" t="str">
        <f>MID(Tabla1[[#This Row],[Aplicación]],14,6)</f>
        <v>214</v>
      </c>
    </row>
    <row r="4086" spans="1:24" x14ac:dyDescent="0.25">
      <c r="A4086" s="60">
        <v>220239000849</v>
      </c>
      <c r="B4086" s="43" t="s">
        <v>390</v>
      </c>
      <c r="C4086" s="61">
        <v>45292</v>
      </c>
      <c r="D4086" s="60">
        <v>22024001199</v>
      </c>
      <c r="E4086" s="43" t="s">
        <v>1361</v>
      </c>
      <c r="F4086" s="62">
        <v>7500</v>
      </c>
      <c r="G4086" s="43" t="s">
        <v>426</v>
      </c>
      <c r="H4086" s="43" t="s">
        <v>1874</v>
      </c>
      <c r="I4086" s="69">
        <v>220</v>
      </c>
      <c r="J4086" s="43" t="s">
        <v>427</v>
      </c>
      <c r="K4086" s="43" t="s">
        <v>428</v>
      </c>
      <c r="L4086" s="43" t="s">
        <v>413</v>
      </c>
      <c r="M4086" s="43" t="s">
        <v>395</v>
      </c>
      <c r="N4086" s="43" t="s">
        <v>396</v>
      </c>
      <c r="O4086" s="52" t="s">
        <v>321</v>
      </c>
      <c r="P4086" s="63" t="s">
        <v>276</v>
      </c>
      <c r="Q4086" s="57" t="str">
        <f>MID(Tabla1[[#This Row],[Aplicación]],14,1)</f>
        <v>2</v>
      </c>
      <c r="R4086" s="35" t="s">
        <v>265</v>
      </c>
      <c r="S4086" s="57" t="str">
        <f>MID(Tabla1[[#This Row],[Aplicación]],6,2)</f>
        <v>11</v>
      </c>
      <c r="T4086" s="54" t="str">
        <f>VLOOKUP(Tabla1[[#This Row],[AREA]],Hoja1!A:B,2,FALSE)</f>
        <v>11. Salud pública y seguridad ciudadana</v>
      </c>
      <c r="U4086" s="57" t="str">
        <f>MID(Tabla1[[#This Row],[Aplicación]],9,4)</f>
        <v>3111</v>
      </c>
      <c r="V4086" s="54" t="str">
        <f>VLOOKUP(Tabla1[[#This Row],[PROGRAMA]],Hoja1!A:B,2,FALSE)</f>
        <v>3111. Protección de la salubridad pública</v>
      </c>
      <c r="W4086" s="57" t="str">
        <f>MID(Tabla1[[#This Row],[Aplicación]],14,2)</f>
        <v>22</v>
      </c>
      <c r="X4086" s="57" t="str">
        <f>MID(Tabla1[[#This Row],[Aplicación]],14,6)</f>
        <v>22100</v>
      </c>
    </row>
    <row r="4087" spans="1:24" x14ac:dyDescent="0.25">
      <c r="A4087" s="60">
        <v>220240000751</v>
      </c>
      <c r="B4087" s="43" t="s">
        <v>390</v>
      </c>
      <c r="C4087" s="61">
        <v>45327</v>
      </c>
      <c r="D4087" s="60">
        <v>22024000430</v>
      </c>
      <c r="E4087" s="43" t="s">
        <v>1464</v>
      </c>
      <c r="F4087" s="62">
        <v>3000</v>
      </c>
      <c r="G4087" s="43" t="s">
        <v>30</v>
      </c>
      <c r="H4087" s="43" t="s">
        <v>2414</v>
      </c>
      <c r="I4087" s="69">
        <v>220</v>
      </c>
      <c r="J4087" s="43" t="s">
        <v>398</v>
      </c>
      <c r="K4087" s="43" t="s">
        <v>398</v>
      </c>
      <c r="L4087" s="43" t="s">
        <v>413</v>
      </c>
      <c r="M4087" s="43" t="s">
        <v>585</v>
      </c>
      <c r="N4087" s="43" t="s">
        <v>539</v>
      </c>
      <c r="O4087" s="52" t="s">
        <v>326</v>
      </c>
      <c r="P4087" s="63" t="s">
        <v>276</v>
      </c>
      <c r="Q4087" s="57" t="str">
        <f>MID(Tabla1[[#This Row],[Aplicación]],14,1)</f>
        <v>2</v>
      </c>
      <c r="R4087" s="35" t="s">
        <v>265</v>
      </c>
      <c r="S4087" s="57" t="str">
        <f>MID(Tabla1[[#This Row],[Aplicación]],6,2)</f>
        <v>11</v>
      </c>
      <c r="T4087" s="54" t="str">
        <f>VLOOKUP(Tabla1[[#This Row],[AREA]],Hoja1!A:B,2,FALSE)</f>
        <v>11. Salud pública y seguridad ciudadana</v>
      </c>
      <c r="U4087" s="57" t="str">
        <f>MID(Tabla1[[#This Row],[Aplicación]],9,4)</f>
        <v>3111</v>
      </c>
      <c r="V4087" s="54" t="str">
        <f>VLOOKUP(Tabla1[[#This Row],[PROGRAMA]],Hoja1!A:B,2,FALSE)</f>
        <v>3111. Protección de la salubridad pública</v>
      </c>
      <c r="W4087" s="57" t="str">
        <f>MID(Tabla1[[#This Row],[Aplicación]],14,2)</f>
        <v>22</v>
      </c>
      <c r="X4087" s="57" t="str">
        <f>MID(Tabla1[[#This Row],[Aplicación]],14,6)</f>
        <v>22103</v>
      </c>
    </row>
    <row r="4088" spans="1:24" x14ac:dyDescent="0.25">
      <c r="A4088" s="60">
        <v>220240003323</v>
      </c>
      <c r="B4088" s="43" t="s">
        <v>390</v>
      </c>
      <c r="C4088" s="61">
        <v>45345</v>
      </c>
      <c r="D4088" s="60">
        <v>22024001713</v>
      </c>
      <c r="E4088" s="43" t="s">
        <v>1464</v>
      </c>
      <c r="F4088" s="62">
        <v>200</v>
      </c>
      <c r="G4088" s="43" t="s">
        <v>12</v>
      </c>
      <c r="H4088" s="43" t="s">
        <v>2583</v>
      </c>
      <c r="I4088" s="69">
        <v>220</v>
      </c>
      <c r="J4088" s="43" t="s">
        <v>393</v>
      </c>
      <c r="K4088" s="43" t="s">
        <v>393</v>
      </c>
      <c r="L4088" s="43" t="s">
        <v>413</v>
      </c>
      <c r="M4088" s="43" t="s">
        <v>585</v>
      </c>
      <c r="N4088" s="43" t="s">
        <v>539</v>
      </c>
      <c r="O4088" s="52" t="s">
        <v>326</v>
      </c>
      <c r="P4088" s="63" t="s">
        <v>276</v>
      </c>
      <c r="Q4088" s="57" t="str">
        <f>MID(Tabla1[[#This Row],[Aplicación]],14,1)</f>
        <v>2</v>
      </c>
      <c r="R4088" s="35" t="s">
        <v>265</v>
      </c>
      <c r="S4088" s="57" t="str">
        <f>MID(Tabla1[[#This Row],[Aplicación]],6,2)</f>
        <v>11</v>
      </c>
      <c r="T4088" s="54" t="str">
        <f>VLOOKUP(Tabla1[[#This Row],[AREA]],Hoja1!A:B,2,FALSE)</f>
        <v>11. Salud pública y seguridad ciudadana</v>
      </c>
      <c r="U4088" s="57" t="str">
        <f>MID(Tabla1[[#This Row],[Aplicación]],9,4)</f>
        <v>3111</v>
      </c>
      <c r="V4088" s="54" t="str">
        <f>VLOOKUP(Tabla1[[#This Row],[PROGRAMA]],Hoja1!A:B,2,FALSE)</f>
        <v>3111. Protección de la salubridad pública</v>
      </c>
      <c r="W4088" s="57" t="str">
        <f>MID(Tabla1[[#This Row],[Aplicación]],14,2)</f>
        <v>22</v>
      </c>
      <c r="X4088" s="57" t="str">
        <f>MID(Tabla1[[#This Row],[Aplicación]],14,6)</f>
        <v>22103</v>
      </c>
    </row>
    <row r="4089" spans="1:24" x14ac:dyDescent="0.25">
      <c r="A4089" s="60">
        <v>220239000897</v>
      </c>
      <c r="B4089" s="43" t="s">
        <v>390</v>
      </c>
      <c r="C4089" s="61">
        <v>45292</v>
      </c>
      <c r="D4089" s="60">
        <v>22024001296</v>
      </c>
      <c r="E4089" s="43" t="s">
        <v>1464</v>
      </c>
      <c r="F4089" s="62">
        <v>3000</v>
      </c>
      <c r="G4089" s="43" t="s">
        <v>12</v>
      </c>
      <c r="H4089" s="43" t="s">
        <v>2680</v>
      </c>
      <c r="I4089" s="69">
        <v>220</v>
      </c>
      <c r="J4089" s="43" t="s">
        <v>393</v>
      </c>
      <c r="K4089" s="43" t="s">
        <v>393</v>
      </c>
      <c r="L4089" s="43" t="s">
        <v>413</v>
      </c>
      <c r="M4089" s="43" t="s">
        <v>395</v>
      </c>
      <c r="N4089" s="43" t="s">
        <v>433</v>
      </c>
      <c r="O4089" s="52" t="s">
        <v>321</v>
      </c>
      <c r="P4089" s="63" t="s">
        <v>276</v>
      </c>
      <c r="Q4089" s="57" t="str">
        <f>MID(Tabla1[[#This Row],[Aplicación]],14,1)</f>
        <v>2</v>
      </c>
      <c r="R4089" s="35" t="s">
        <v>265</v>
      </c>
      <c r="S4089" s="57" t="str">
        <f>MID(Tabla1[[#This Row],[Aplicación]],6,2)</f>
        <v>11</v>
      </c>
      <c r="T4089" s="54" t="str">
        <f>VLOOKUP(Tabla1[[#This Row],[AREA]],Hoja1!A:B,2,FALSE)</f>
        <v>11. Salud pública y seguridad ciudadana</v>
      </c>
      <c r="U4089" s="57" t="str">
        <f>MID(Tabla1[[#This Row],[Aplicación]],9,4)</f>
        <v>3111</v>
      </c>
      <c r="V4089" s="54" t="str">
        <f>VLOOKUP(Tabla1[[#This Row],[PROGRAMA]],Hoja1!A:B,2,FALSE)</f>
        <v>3111. Protección de la salubridad pública</v>
      </c>
      <c r="W4089" s="57" t="str">
        <f>MID(Tabla1[[#This Row],[Aplicación]],14,2)</f>
        <v>22</v>
      </c>
      <c r="X4089" s="57" t="str">
        <f>MID(Tabla1[[#This Row],[Aplicación]],14,6)</f>
        <v>22103</v>
      </c>
    </row>
    <row r="4090" spans="1:24" x14ac:dyDescent="0.25">
      <c r="A4090" s="60">
        <v>220240003095</v>
      </c>
      <c r="B4090" s="43" t="s">
        <v>390</v>
      </c>
      <c r="C4090" s="61">
        <v>45343</v>
      </c>
      <c r="D4090" s="60">
        <v>22024001940</v>
      </c>
      <c r="E4090" s="43" t="s">
        <v>1459</v>
      </c>
      <c r="F4090" s="62">
        <v>2719.08</v>
      </c>
      <c r="G4090" s="43" t="s">
        <v>385</v>
      </c>
      <c r="H4090" s="43" t="s">
        <v>2398</v>
      </c>
      <c r="I4090" s="69">
        <v>220</v>
      </c>
      <c r="J4090" s="43" t="s">
        <v>398</v>
      </c>
      <c r="K4090" s="43" t="s">
        <v>398</v>
      </c>
      <c r="L4090" s="43" t="s">
        <v>413</v>
      </c>
      <c r="M4090" s="43" t="s">
        <v>585</v>
      </c>
      <c r="N4090" s="43" t="s">
        <v>539</v>
      </c>
      <c r="O4090" s="52" t="s">
        <v>326</v>
      </c>
      <c r="P4090" s="63" t="s">
        <v>276</v>
      </c>
      <c r="Q4090" s="57" t="str">
        <f>MID(Tabla1[[#This Row],[Aplicación]],14,1)</f>
        <v>2</v>
      </c>
      <c r="R4090" s="35" t="s">
        <v>265</v>
      </c>
      <c r="S4090" s="57" t="str">
        <f>MID(Tabla1[[#This Row],[Aplicación]],6,2)</f>
        <v>11</v>
      </c>
      <c r="T4090" s="54" t="str">
        <f>VLOOKUP(Tabla1[[#This Row],[AREA]],Hoja1!A:B,2,FALSE)</f>
        <v>11. Salud pública y seguridad ciudadana</v>
      </c>
      <c r="U4090" s="57" t="str">
        <f>MID(Tabla1[[#This Row],[Aplicación]],9,4)</f>
        <v>3111</v>
      </c>
      <c r="V4090" s="54" t="str">
        <f>VLOOKUP(Tabla1[[#This Row],[PROGRAMA]],Hoja1!A:B,2,FALSE)</f>
        <v>3111. Protección de la salubridad pública</v>
      </c>
      <c r="W4090" s="57" t="str">
        <f>MID(Tabla1[[#This Row],[Aplicación]],14,2)</f>
        <v>22</v>
      </c>
      <c r="X4090" s="57" t="str">
        <f>MID(Tabla1[[#This Row],[Aplicación]],14,6)</f>
        <v>22104</v>
      </c>
    </row>
    <row r="4091" spans="1:24" x14ac:dyDescent="0.25">
      <c r="A4091" s="60">
        <v>220239000804</v>
      </c>
      <c r="B4091" s="43" t="s">
        <v>390</v>
      </c>
      <c r="C4091" s="61">
        <v>45292</v>
      </c>
      <c r="D4091" s="60">
        <v>22024001123</v>
      </c>
      <c r="E4091" s="43" t="s">
        <v>1318</v>
      </c>
      <c r="F4091" s="62">
        <v>40864.379999999997</v>
      </c>
      <c r="G4091" s="43" t="s">
        <v>630</v>
      </c>
      <c r="H4091" s="43" t="s">
        <v>1748</v>
      </c>
      <c r="I4091" s="69">
        <v>220</v>
      </c>
      <c r="J4091" s="43" t="s">
        <v>398</v>
      </c>
      <c r="K4091" s="43" t="s">
        <v>398</v>
      </c>
      <c r="L4091" s="43" t="s">
        <v>413</v>
      </c>
      <c r="M4091" s="43" t="s">
        <v>395</v>
      </c>
      <c r="N4091" s="43" t="s">
        <v>396</v>
      </c>
      <c r="O4091" s="52" t="s">
        <v>321</v>
      </c>
      <c r="P4091" s="63" t="s">
        <v>276</v>
      </c>
      <c r="Q4091" s="57" t="str">
        <f>MID(Tabla1[[#This Row],[Aplicación]],14,1)</f>
        <v>2</v>
      </c>
      <c r="R4091" s="35" t="s">
        <v>265</v>
      </c>
      <c r="S4091" s="57" t="str">
        <f>MID(Tabla1[[#This Row],[Aplicación]],6,2)</f>
        <v>11</v>
      </c>
      <c r="T4091" s="54" t="str">
        <f>VLOOKUP(Tabla1[[#This Row],[AREA]],Hoja1!A:B,2,FALSE)</f>
        <v>11. Salud pública y seguridad ciudadana</v>
      </c>
      <c r="U4091" s="57" t="str">
        <f>MID(Tabla1[[#This Row],[Aplicación]],9,4)</f>
        <v>3111</v>
      </c>
      <c r="V4091" s="54" t="str">
        <f>VLOOKUP(Tabla1[[#This Row],[PROGRAMA]],Hoja1!A:B,2,FALSE)</f>
        <v>3111. Protección de la salubridad pública</v>
      </c>
      <c r="W4091" s="57" t="str">
        <f>MID(Tabla1[[#This Row],[Aplicación]],14,2)</f>
        <v>22</v>
      </c>
      <c r="X4091" s="57" t="str">
        <f>MID(Tabla1[[#This Row],[Aplicación]],14,6)</f>
        <v>22106</v>
      </c>
    </row>
    <row r="4092" spans="1:24" x14ac:dyDescent="0.25">
      <c r="A4092" s="60">
        <v>220240001376</v>
      </c>
      <c r="B4092" s="43" t="s">
        <v>390</v>
      </c>
      <c r="C4092" s="61">
        <v>45331</v>
      </c>
      <c r="D4092" s="60">
        <v>22024001125</v>
      </c>
      <c r="E4092" s="43" t="s">
        <v>1318</v>
      </c>
      <c r="F4092" s="62">
        <v>266.2</v>
      </c>
      <c r="G4092" s="43" t="s">
        <v>284</v>
      </c>
      <c r="H4092" s="43" t="s">
        <v>1834</v>
      </c>
      <c r="I4092" s="69">
        <v>220</v>
      </c>
      <c r="J4092" s="43" t="s">
        <v>841</v>
      </c>
      <c r="K4092" s="43" t="s">
        <v>398</v>
      </c>
      <c r="L4092" s="43" t="s">
        <v>399</v>
      </c>
      <c r="M4092" s="43" t="s">
        <v>585</v>
      </c>
      <c r="N4092" s="43" t="s">
        <v>539</v>
      </c>
      <c r="O4092" s="52" t="s">
        <v>326</v>
      </c>
      <c r="P4092" s="63" t="s">
        <v>276</v>
      </c>
      <c r="Q4092" s="57" t="str">
        <f>MID(Tabla1[[#This Row],[Aplicación]],14,1)</f>
        <v>2</v>
      </c>
      <c r="R4092" s="35" t="s">
        <v>265</v>
      </c>
      <c r="S4092" s="57" t="str">
        <f>MID(Tabla1[[#This Row],[Aplicación]],6,2)</f>
        <v>11</v>
      </c>
      <c r="T4092" s="54" t="str">
        <f>VLOOKUP(Tabla1[[#This Row],[AREA]],Hoja1!A:B,2,FALSE)</f>
        <v>11. Salud pública y seguridad ciudadana</v>
      </c>
      <c r="U4092" s="57" t="str">
        <f>MID(Tabla1[[#This Row],[Aplicación]],9,4)</f>
        <v>3111</v>
      </c>
      <c r="V4092" s="54" t="str">
        <f>VLOOKUP(Tabla1[[#This Row],[PROGRAMA]],Hoja1!A:B,2,FALSE)</f>
        <v>3111. Protección de la salubridad pública</v>
      </c>
      <c r="W4092" s="57" t="str">
        <f>MID(Tabla1[[#This Row],[Aplicación]],14,2)</f>
        <v>22</v>
      </c>
      <c r="X4092" s="57" t="str">
        <f>MID(Tabla1[[#This Row],[Aplicación]],14,6)</f>
        <v>22106</v>
      </c>
    </row>
    <row r="4093" spans="1:24" x14ac:dyDescent="0.25">
      <c r="A4093" s="60">
        <v>220240003343</v>
      </c>
      <c r="B4093" s="43" t="s">
        <v>390</v>
      </c>
      <c r="C4093" s="61">
        <v>45348</v>
      </c>
      <c r="D4093" s="60">
        <v>22024001821</v>
      </c>
      <c r="E4093" s="43" t="s">
        <v>1318</v>
      </c>
      <c r="F4093" s="62">
        <v>2000</v>
      </c>
      <c r="G4093" s="43" t="s">
        <v>65</v>
      </c>
      <c r="H4093" s="43" t="s">
        <v>2288</v>
      </c>
      <c r="I4093" s="69">
        <v>220</v>
      </c>
      <c r="J4093" s="43" t="s">
        <v>398</v>
      </c>
      <c r="K4093" s="43" t="s">
        <v>398</v>
      </c>
      <c r="L4093" s="43" t="s">
        <v>413</v>
      </c>
      <c r="M4093" s="43" t="s">
        <v>585</v>
      </c>
      <c r="N4093" s="43" t="s">
        <v>539</v>
      </c>
      <c r="O4093" s="52" t="s">
        <v>326</v>
      </c>
      <c r="P4093" s="63" t="s">
        <v>276</v>
      </c>
      <c r="Q4093" s="57" t="str">
        <f>MID(Tabla1[[#This Row],[Aplicación]],14,1)</f>
        <v>2</v>
      </c>
      <c r="R4093" s="35" t="s">
        <v>265</v>
      </c>
      <c r="S4093" s="57" t="str">
        <f>MID(Tabla1[[#This Row],[Aplicación]],6,2)</f>
        <v>11</v>
      </c>
      <c r="T4093" s="54" t="str">
        <f>VLOOKUP(Tabla1[[#This Row],[AREA]],Hoja1!A:B,2,FALSE)</f>
        <v>11. Salud pública y seguridad ciudadana</v>
      </c>
      <c r="U4093" s="57" t="str">
        <f>MID(Tabla1[[#This Row],[Aplicación]],9,4)</f>
        <v>3111</v>
      </c>
      <c r="V4093" s="54" t="str">
        <f>VLOOKUP(Tabla1[[#This Row],[PROGRAMA]],Hoja1!A:B,2,FALSE)</f>
        <v>3111. Protección de la salubridad pública</v>
      </c>
      <c r="W4093" s="57" t="str">
        <f>MID(Tabla1[[#This Row],[Aplicación]],14,2)</f>
        <v>22</v>
      </c>
      <c r="X4093" s="57" t="str">
        <f>MID(Tabla1[[#This Row],[Aplicación]],14,6)</f>
        <v>22106</v>
      </c>
    </row>
    <row r="4094" spans="1:24" x14ac:dyDescent="0.25">
      <c r="A4094" s="60">
        <v>220240025260</v>
      </c>
      <c r="B4094" s="43" t="s">
        <v>390</v>
      </c>
      <c r="C4094" s="61">
        <v>45462</v>
      </c>
      <c r="D4094" s="60">
        <v>22024001125</v>
      </c>
      <c r="E4094" s="43" t="s">
        <v>1318</v>
      </c>
      <c r="F4094" s="62">
        <v>479.6</v>
      </c>
      <c r="G4094" s="43" t="s">
        <v>284</v>
      </c>
      <c r="H4094" s="43" t="s">
        <v>3157</v>
      </c>
      <c r="I4094" s="69" t="s">
        <v>2930</v>
      </c>
      <c r="J4094" s="43" t="s">
        <v>592</v>
      </c>
      <c r="K4094" s="43" t="s">
        <v>398</v>
      </c>
      <c r="L4094" s="43" t="s">
        <v>399</v>
      </c>
      <c r="M4094" s="43" t="s">
        <v>585</v>
      </c>
      <c r="N4094" s="43" t="s">
        <v>539</v>
      </c>
      <c r="O4094" s="68" t="s">
        <v>326</v>
      </c>
      <c r="P4094" s="68" t="s">
        <v>2931</v>
      </c>
      <c r="Q4094" s="57" t="s">
        <v>2932</v>
      </c>
      <c r="R4094" s="35" t="s">
        <v>265</v>
      </c>
      <c r="S4094" s="57" t="str">
        <f>MID(Tabla1[[#This Row],[Aplicación]],6,2)</f>
        <v>11</v>
      </c>
      <c r="T4094" s="54" t="str">
        <f>VLOOKUP(Tabla1[[#This Row],[AREA]],Hoja1!A:B,2,FALSE)</f>
        <v>11. Salud pública y seguridad ciudadana</v>
      </c>
      <c r="U4094" s="57" t="str">
        <f>MID(Tabla1[[#This Row],[Aplicación]],9,4)</f>
        <v>3111</v>
      </c>
      <c r="V4094" s="54" t="str">
        <f>VLOOKUP(Tabla1[[#This Row],[PROGRAMA]],Hoja1!A:B,2,FALSE)</f>
        <v>3111. Protección de la salubridad pública</v>
      </c>
      <c r="W4094" s="57" t="str">
        <f>MID(Tabla1[[#This Row],[Aplicación]],14,2)</f>
        <v>22</v>
      </c>
      <c r="X4094" s="57" t="str">
        <f>MID(Tabla1[[#This Row],[Aplicación]],14,6)</f>
        <v>22106</v>
      </c>
    </row>
    <row r="4095" spans="1:24" x14ac:dyDescent="0.25">
      <c r="A4095" s="60">
        <v>220240025248</v>
      </c>
      <c r="B4095" s="43" t="s">
        <v>390</v>
      </c>
      <c r="C4095" s="61">
        <v>45462</v>
      </c>
      <c r="D4095" s="60">
        <v>22024005068</v>
      </c>
      <c r="E4095" s="43" t="s">
        <v>1318</v>
      </c>
      <c r="F4095" s="62">
        <v>7260</v>
      </c>
      <c r="G4095" s="43" t="s">
        <v>3182</v>
      </c>
      <c r="H4095" s="43" t="s">
        <v>3183</v>
      </c>
      <c r="I4095" s="69" t="s">
        <v>2930</v>
      </c>
      <c r="J4095" s="43" t="s">
        <v>537</v>
      </c>
      <c r="K4095" s="43" t="s">
        <v>537</v>
      </c>
      <c r="L4095" s="43" t="s">
        <v>413</v>
      </c>
      <c r="M4095" s="43" t="s">
        <v>585</v>
      </c>
      <c r="N4095" s="43" t="s">
        <v>539</v>
      </c>
      <c r="O4095" s="68" t="s">
        <v>326</v>
      </c>
      <c r="P4095" s="68" t="s">
        <v>2931</v>
      </c>
      <c r="Q4095" s="57" t="s">
        <v>2932</v>
      </c>
      <c r="R4095" s="35" t="s">
        <v>265</v>
      </c>
      <c r="S4095" s="57" t="str">
        <f>MID(Tabla1[[#This Row],[Aplicación]],6,2)</f>
        <v>11</v>
      </c>
      <c r="T4095" s="54" t="str">
        <f>VLOOKUP(Tabla1[[#This Row],[AREA]],Hoja1!A:B,2,FALSE)</f>
        <v>11. Salud pública y seguridad ciudadana</v>
      </c>
      <c r="U4095" s="57" t="str">
        <f>MID(Tabla1[[#This Row],[Aplicación]],9,4)</f>
        <v>3111</v>
      </c>
      <c r="V4095" s="54" t="str">
        <f>VLOOKUP(Tabla1[[#This Row],[PROGRAMA]],Hoja1!A:B,2,FALSE)</f>
        <v>3111. Protección de la salubridad pública</v>
      </c>
      <c r="W4095" s="57" t="str">
        <f>MID(Tabla1[[#This Row],[Aplicación]],14,2)</f>
        <v>22</v>
      </c>
      <c r="X4095" s="57" t="str">
        <f>MID(Tabla1[[#This Row],[Aplicación]],14,6)</f>
        <v>22106</v>
      </c>
    </row>
    <row r="4096" spans="1:24" x14ac:dyDescent="0.25">
      <c r="A4096" s="60">
        <v>220240015609</v>
      </c>
      <c r="B4096" s="43" t="s">
        <v>390</v>
      </c>
      <c r="C4096" s="61">
        <v>45418</v>
      </c>
      <c r="D4096" s="60">
        <v>22024004386</v>
      </c>
      <c r="E4096" s="43" t="s">
        <v>1318</v>
      </c>
      <c r="F4096" s="62">
        <v>4235</v>
      </c>
      <c r="G4096" s="43" t="s">
        <v>4087</v>
      </c>
      <c r="H4096" s="43" t="s">
        <v>4088</v>
      </c>
      <c r="I4096" s="69" t="s">
        <v>2930</v>
      </c>
      <c r="J4096" s="43" t="s">
        <v>393</v>
      </c>
      <c r="K4096" s="43" t="s">
        <v>393</v>
      </c>
      <c r="L4096" s="43" t="s">
        <v>413</v>
      </c>
      <c r="M4096" s="43" t="s">
        <v>585</v>
      </c>
      <c r="N4096" s="43" t="s">
        <v>539</v>
      </c>
      <c r="O4096" s="68" t="s">
        <v>326</v>
      </c>
      <c r="P4096" s="68" t="s">
        <v>2931</v>
      </c>
      <c r="Q4096" s="57" t="s">
        <v>2932</v>
      </c>
      <c r="R4096" s="35" t="s">
        <v>265</v>
      </c>
      <c r="S4096" s="57" t="str">
        <f>MID(Tabla1[[#This Row],[Aplicación]],6,2)</f>
        <v>11</v>
      </c>
      <c r="T4096" s="54" t="str">
        <f>VLOOKUP(Tabla1[[#This Row],[AREA]],Hoja1!A:B,2,FALSE)</f>
        <v>11. Salud pública y seguridad ciudadana</v>
      </c>
      <c r="U4096" s="57" t="str">
        <f>MID(Tabla1[[#This Row],[Aplicación]],9,4)</f>
        <v>3111</v>
      </c>
      <c r="V4096" s="54" t="str">
        <f>VLOOKUP(Tabla1[[#This Row],[PROGRAMA]],Hoja1!A:B,2,FALSE)</f>
        <v>3111. Protección de la salubridad pública</v>
      </c>
      <c r="W4096" s="57" t="str">
        <f>MID(Tabla1[[#This Row],[Aplicación]],14,2)</f>
        <v>22</v>
      </c>
      <c r="X4096" s="57" t="str">
        <f>MID(Tabla1[[#This Row],[Aplicación]],14,6)</f>
        <v>22106</v>
      </c>
    </row>
    <row r="4097" spans="1:24" x14ac:dyDescent="0.25">
      <c r="A4097" s="60">
        <v>220240009450</v>
      </c>
      <c r="B4097" s="43" t="s">
        <v>390</v>
      </c>
      <c r="C4097" s="61">
        <v>45383</v>
      </c>
      <c r="D4097" s="60">
        <v>22024003672</v>
      </c>
      <c r="E4097" s="43" t="s">
        <v>1318</v>
      </c>
      <c r="F4097" s="62">
        <v>7260</v>
      </c>
      <c r="G4097" s="43" t="s">
        <v>4800</v>
      </c>
      <c r="H4097" s="43" t="s">
        <v>4801</v>
      </c>
      <c r="I4097" s="69" t="s">
        <v>2930</v>
      </c>
      <c r="J4097" s="43" t="s">
        <v>4802</v>
      </c>
      <c r="K4097" s="43" t="s">
        <v>428</v>
      </c>
      <c r="L4097" s="43" t="s">
        <v>413</v>
      </c>
      <c r="M4097" s="43" t="s">
        <v>585</v>
      </c>
      <c r="N4097" s="43" t="s">
        <v>539</v>
      </c>
      <c r="O4097" s="68" t="s">
        <v>326</v>
      </c>
      <c r="P4097" s="68" t="s">
        <v>2931</v>
      </c>
      <c r="Q4097" s="57" t="s">
        <v>2932</v>
      </c>
      <c r="R4097" s="35" t="s">
        <v>265</v>
      </c>
      <c r="S4097" s="57" t="str">
        <f>MID(Tabla1[[#This Row],[Aplicación]],6,2)</f>
        <v>11</v>
      </c>
      <c r="T4097" s="54" t="str">
        <f>VLOOKUP(Tabla1[[#This Row],[AREA]],Hoja1!A:B,2,FALSE)</f>
        <v>11. Salud pública y seguridad ciudadana</v>
      </c>
      <c r="U4097" s="57" t="str">
        <f>MID(Tabla1[[#This Row],[Aplicación]],9,4)</f>
        <v>3111</v>
      </c>
      <c r="V4097" s="54" t="str">
        <f>VLOOKUP(Tabla1[[#This Row],[PROGRAMA]],Hoja1!A:B,2,FALSE)</f>
        <v>3111. Protección de la salubridad pública</v>
      </c>
      <c r="W4097" s="57" t="str">
        <f>MID(Tabla1[[#This Row],[Aplicación]],14,2)</f>
        <v>22</v>
      </c>
      <c r="X4097" s="57" t="str">
        <f>MID(Tabla1[[#This Row],[Aplicación]],14,6)</f>
        <v>22106</v>
      </c>
    </row>
    <row r="4098" spans="1:24" x14ac:dyDescent="0.25">
      <c r="A4098" s="60">
        <v>220240041816</v>
      </c>
      <c r="B4098" s="43" t="s">
        <v>390</v>
      </c>
      <c r="C4098" s="61">
        <v>45540</v>
      </c>
      <c r="D4098" s="60">
        <v>22024006437</v>
      </c>
      <c r="E4098" s="43" t="s">
        <v>1318</v>
      </c>
      <c r="F4098" s="62">
        <v>7260</v>
      </c>
      <c r="G4098" s="43" t="s">
        <v>3182</v>
      </c>
      <c r="H4098" s="43" t="s">
        <v>5589</v>
      </c>
      <c r="I4098" s="69">
        <v>220</v>
      </c>
      <c r="J4098" s="43" t="s">
        <v>537</v>
      </c>
      <c r="K4098" s="43" t="s">
        <v>537</v>
      </c>
      <c r="L4098" s="43" t="s">
        <v>413</v>
      </c>
      <c r="M4098" s="43" t="s">
        <v>585</v>
      </c>
      <c r="N4098" s="43" t="s">
        <v>539</v>
      </c>
      <c r="O4098" s="68" t="s">
        <v>326</v>
      </c>
      <c r="P4098" s="68" t="s">
        <v>4838</v>
      </c>
      <c r="Q4098" s="57" t="str">
        <f>MID(Tabla1[[#This Row],[Aplicación]],14,1)</f>
        <v>2</v>
      </c>
      <c r="R4098" s="35" t="s">
        <v>265</v>
      </c>
      <c r="S4098" s="57" t="str">
        <f>MID(Tabla1[[#This Row],[Aplicación]],6,2)</f>
        <v>11</v>
      </c>
      <c r="T4098" s="54" t="str">
        <f>VLOOKUP(Tabla1[[#This Row],[AREA]],Hoja1!A:B,2,FALSE)</f>
        <v>11. Salud pública y seguridad ciudadana</v>
      </c>
      <c r="U4098" s="57" t="str">
        <f>MID(Tabla1[[#This Row],[Aplicación]],9,4)</f>
        <v>3111</v>
      </c>
      <c r="V4098" s="54" t="str">
        <f>VLOOKUP(Tabla1[[#This Row],[PROGRAMA]],Hoja1!A:B,2,FALSE)</f>
        <v>3111. Protección de la salubridad pública</v>
      </c>
      <c r="W4098" s="57" t="str">
        <f>MID(Tabla1[[#This Row],[Aplicación]],14,2)</f>
        <v>22</v>
      </c>
      <c r="X4098" s="57" t="str">
        <f>MID(Tabla1[[#This Row],[Aplicación]],14,6)</f>
        <v>22106</v>
      </c>
    </row>
    <row r="4099" spans="1:24" x14ac:dyDescent="0.25">
      <c r="A4099" s="60">
        <v>220240003354</v>
      </c>
      <c r="B4099" s="43" t="s">
        <v>390</v>
      </c>
      <c r="C4099" s="61">
        <v>45348</v>
      </c>
      <c r="D4099" s="60">
        <v>22024002275</v>
      </c>
      <c r="E4099" s="43" t="s">
        <v>1376</v>
      </c>
      <c r="F4099" s="62">
        <v>476.52</v>
      </c>
      <c r="G4099" s="43" t="s">
        <v>648</v>
      </c>
      <c r="H4099" s="43" t="s">
        <v>1921</v>
      </c>
      <c r="I4099" s="69">
        <v>220</v>
      </c>
      <c r="J4099" s="43" t="s">
        <v>398</v>
      </c>
      <c r="K4099" s="43" t="s">
        <v>398</v>
      </c>
      <c r="L4099" s="43" t="s">
        <v>413</v>
      </c>
      <c r="M4099" s="43" t="s">
        <v>585</v>
      </c>
      <c r="N4099" s="43" t="s">
        <v>539</v>
      </c>
      <c r="O4099" s="52" t="s">
        <v>326</v>
      </c>
      <c r="P4099" s="63" t="s">
        <v>276</v>
      </c>
      <c r="Q4099" s="57" t="str">
        <f>MID(Tabla1[[#This Row],[Aplicación]],14,1)</f>
        <v>2</v>
      </c>
      <c r="R4099" s="35" t="s">
        <v>265</v>
      </c>
      <c r="S4099" s="57" t="str">
        <f>MID(Tabla1[[#This Row],[Aplicación]],6,2)</f>
        <v>11</v>
      </c>
      <c r="T4099" s="54" t="str">
        <f>VLOOKUP(Tabla1[[#This Row],[AREA]],Hoja1!A:B,2,FALSE)</f>
        <v>11. Salud pública y seguridad ciudadana</v>
      </c>
      <c r="U4099" s="57" t="str">
        <f>MID(Tabla1[[#This Row],[Aplicación]],9,4)</f>
        <v>3111</v>
      </c>
      <c r="V4099" s="54" t="str">
        <f>VLOOKUP(Tabla1[[#This Row],[PROGRAMA]],Hoja1!A:B,2,FALSE)</f>
        <v>3111. Protección de la salubridad pública</v>
      </c>
      <c r="W4099" s="57" t="str">
        <f>MID(Tabla1[[#This Row],[Aplicación]],14,2)</f>
        <v>22</v>
      </c>
      <c r="X4099" s="57" t="str">
        <f>MID(Tabla1[[#This Row],[Aplicación]],14,6)</f>
        <v>22113</v>
      </c>
    </row>
    <row r="4100" spans="1:24" x14ac:dyDescent="0.25">
      <c r="A4100" s="60">
        <v>220240003299</v>
      </c>
      <c r="B4100" s="43" t="s">
        <v>390</v>
      </c>
      <c r="C4100" s="61">
        <v>45344</v>
      </c>
      <c r="D4100" s="60">
        <v>22024000108</v>
      </c>
      <c r="E4100" s="43" t="s">
        <v>1376</v>
      </c>
      <c r="F4100" s="62">
        <v>14724.54</v>
      </c>
      <c r="G4100" s="43" t="s">
        <v>2767</v>
      </c>
      <c r="H4100" s="43" t="s">
        <v>2768</v>
      </c>
      <c r="I4100" s="69">
        <v>220</v>
      </c>
      <c r="J4100" s="43" t="s">
        <v>420</v>
      </c>
      <c r="K4100" s="43" t="s">
        <v>420</v>
      </c>
      <c r="L4100" s="43" t="s">
        <v>413</v>
      </c>
      <c r="M4100" s="43" t="s">
        <v>585</v>
      </c>
      <c r="N4100" s="43" t="s">
        <v>539</v>
      </c>
      <c r="O4100" s="52" t="s">
        <v>326</v>
      </c>
      <c r="P4100" s="63" t="s">
        <v>276</v>
      </c>
      <c r="Q4100" s="57" t="str">
        <f>MID(Tabla1[[#This Row],[Aplicación]],14,1)</f>
        <v>2</v>
      </c>
      <c r="R4100" s="35" t="s">
        <v>265</v>
      </c>
      <c r="S4100" s="57" t="str">
        <f>MID(Tabla1[[#This Row],[Aplicación]],6,2)</f>
        <v>11</v>
      </c>
      <c r="T4100" s="54" t="str">
        <f>VLOOKUP(Tabla1[[#This Row],[AREA]],Hoja1!A:B,2,FALSE)</f>
        <v>11. Salud pública y seguridad ciudadana</v>
      </c>
      <c r="U4100" s="57" t="str">
        <f>MID(Tabla1[[#This Row],[Aplicación]],9,4)</f>
        <v>3111</v>
      </c>
      <c r="V4100" s="54" t="str">
        <f>VLOOKUP(Tabla1[[#This Row],[PROGRAMA]],Hoja1!A:B,2,FALSE)</f>
        <v>3111. Protección de la salubridad pública</v>
      </c>
      <c r="W4100" s="57" t="str">
        <f>MID(Tabla1[[#This Row],[Aplicación]],14,2)</f>
        <v>22</v>
      </c>
      <c r="X4100" s="57" t="str">
        <f>MID(Tabla1[[#This Row],[Aplicación]],14,6)</f>
        <v>22113</v>
      </c>
    </row>
    <row r="4101" spans="1:24" x14ac:dyDescent="0.25">
      <c r="A4101" s="60">
        <v>220240022927</v>
      </c>
      <c r="B4101" s="43" t="s">
        <v>702</v>
      </c>
      <c r="C4101" s="61">
        <v>45448</v>
      </c>
      <c r="D4101" s="60">
        <v>22024000934</v>
      </c>
      <c r="E4101" s="43" t="s">
        <v>1376</v>
      </c>
      <c r="F4101" s="62">
        <v>23897.19</v>
      </c>
      <c r="G4101" s="43" t="s">
        <v>3436</v>
      </c>
      <c r="H4101" s="43" t="s">
        <v>3437</v>
      </c>
      <c r="I4101" s="69" t="s">
        <v>2934</v>
      </c>
      <c r="J4101" s="43" t="s">
        <v>632</v>
      </c>
      <c r="K4101" s="43" t="s">
        <v>507</v>
      </c>
      <c r="L4101" s="43" t="s">
        <v>413</v>
      </c>
      <c r="M4101" s="43" t="s">
        <v>395</v>
      </c>
      <c r="N4101" s="43" t="s">
        <v>396</v>
      </c>
      <c r="O4101" s="68" t="s">
        <v>321</v>
      </c>
      <c r="P4101" s="68" t="s">
        <v>2931</v>
      </c>
      <c r="Q4101" s="57" t="s">
        <v>2932</v>
      </c>
      <c r="R4101" s="35" t="s">
        <v>265</v>
      </c>
      <c r="S4101" s="57" t="str">
        <f>MID(Tabla1[[#This Row],[Aplicación]],6,2)</f>
        <v>11</v>
      </c>
      <c r="T4101" s="54" t="str">
        <f>VLOOKUP(Tabla1[[#This Row],[AREA]],Hoja1!A:B,2,FALSE)</f>
        <v>11. Salud pública y seguridad ciudadana</v>
      </c>
      <c r="U4101" s="57" t="str">
        <f>MID(Tabla1[[#This Row],[Aplicación]],9,4)</f>
        <v>3111</v>
      </c>
      <c r="V4101" s="54" t="str">
        <f>VLOOKUP(Tabla1[[#This Row],[PROGRAMA]],Hoja1!A:B,2,FALSE)</f>
        <v>3111. Protección de la salubridad pública</v>
      </c>
      <c r="W4101" s="57" t="str">
        <f>MID(Tabla1[[#This Row],[Aplicación]],14,2)</f>
        <v>22</v>
      </c>
      <c r="X4101" s="57" t="str">
        <f>MID(Tabla1[[#This Row],[Aplicación]],14,6)</f>
        <v>22113</v>
      </c>
    </row>
    <row r="4102" spans="1:24" x14ac:dyDescent="0.25">
      <c r="A4102" s="60">
        <v>220240003694</v>
      </c>
      <c r="B4102" s="43" t="s">
        <v>390</v>
      </c>
      <c r="C4102" s="61">
        <v>45351</v>
      </c>
      <c r="D4102" s="60">
        <v>22024001625</v>
      </c>
      <c r="E4102" s="43" t="s">
        <v>1353</v>
      </c>
      <c r="F4102" s="62">
        <v>300</v>
      </c>
      <c r="G4102" s="43" t="s">
        <v>1009</v>
      </c>
      <c r="H4102" s="43" t="s">
        <v>1850</v>
      </c>
      <c r="I4102" s="69">
        <v>220</v>
      </c>
      <c r="J4102" s="43" t="s">
        <v>398</v>
      </c>
      <c r="K4102" s="43" t="s">
        <v>398</v>
      </c>
      <c r="L4102" s="43" t="s">
        <v>413</v>
      </c>
      <c r="M4102" s="43" t="s">
        <v>585</v>
      </c>
      <c r="N4102" s="43" t="s">
        <v>539</v>
      </c>
      <c r="O4102" s="52" t="s">
        <v>326</v>
      </c>
      <c r="P4102" s="63" t="s">
        <v>276</v>
      </c>
      <c r="Q4102" s="57" t="str">
        <f>MID(Tabla1[[#This Row],[Aplicación]],14,1)</f>
        <v>2</v>
      </c>
      <c r="R4102" s="35" t="s">
        <v>265</v>
      </c>
      <c r="S4102" s="57" t="str">
        <f>MID(Tabla1[[#This Row],[Aplicación]],6,2)</f>
        <v>11</v>
      </c>
      <c r="T4102" s="54" t="str">
        <f>VLOOKUP(Tabla1[[#This Row],[AREA]],Hoja1!A:B,2,FALSE)</f>
        <v>11. Salud pública y seguridad ciudadana</v>
      </c>
      <c r="U4102" s="57" t="str">
        <f>MID(Tabla1[[#This Row],[Aplicación]],9,4)</f>
        <v>3111</v>
      </c>
      <c r="V4102" s="54" t="str">
        <f>VLOOKUP(Tabla1[[#This Row],[PROGRAMA]],Hoja1!A:B,2,FALSE)</f>
        <v>3111. Protección de la salubridad pública</v>
      </c>
      <c r="W4102" s="57" t="str">
        <f>MID(Tabla1[[#This Row],[Aplicación]],14,2)</f>
        <v>22</v>
      </c>
      <c r="X4102" s="57" t="str">
        <f>MID(Tabla1[[#This Row],[Aplicación]],14,6)</f>
        <v>22199</v>
      </c>
    </row>
    <row r="4103" spans="1:24" x14ac:dyDescent="0.25">
      <c r="A4103" s="60">
        <v>220240008435</v>
      </c>
      <c r="B4103" s="43" t="s">
        <v>390</v>
      </c>
      <c r="C4103" s="61">
        <v>45373</v>
      </c>
      <c r="D4103" s="60">
        <v>22024003760</v>
      </c>
      <c r="E4103" s="43" t="s">
        <v>1353</v>
      </c>
      <c r="F4103" s="62">
        <v>371.47</v>
      </c>
      <c r="G4103" s="43" t="s">
        <v>332</v>
      </c>
      <c r="H4103" s="43" t="s">
        <v>1876</v>
      </c>
      <c r="I4103" s="69">
        <v>220</v>
      </c>
      <c r="J4103" s="43" t="s">
        <v>398</v>
      </c>
      <c r="K4103" s="43" t="s">
        <v>398</v>
      </c>
      <c r="L4103" s="43" t="s">
        <v>413</v>
      </c>
      <c r="M4103" s="43" t="s">
        <v>585</v>
      </c>
      <c r="N4103" s="43" t="s">
        <v>539</v>
      </c>
      <c r="O4103" s="52" t="s">
        <v>326</v>
      </c>
      <c r="P4103" s="63" t="s">
        <v>276</v>
      </c>
      <c r="Q4103" s="57" t="str">
        <f>MID(Tabla1[[#This Row],[Aplicación]],14,1)</f>
        <v>2</v>
      </c>
      <c r="R4103" s="35" t="s">
        <v>265</v>
      </c>
      <c r="S4103" s="57" t="str">
        <f>MID(Tabla1[[#This Row],[Aplicación]],6,2)</f>
        <v>11</v>
      </c>
      <c r="T4103" s="54" t="str">
        <f>VLOOKUP(Tabla1[[#This Row],[AREA]],Hoja1!A:B,2,FALSE)</f>
        <v>11. Salud pública y seguridad ciudadana</v>
      </c>
      <c r="U4103" s="57" t="str">
        <f>MID(Tabla1[[#This Row],[Aplicación]],9,4)</f>
        <v>3111</v>
      </c>
      <c r="V4103" s="54" t="str">
        <f>VLOOKUP(Tabla1[[#This Row],[PROGRAMA]],Hoja1!A:B,2,FALSE)</f>
        <v>3111. Protección de la salubridad pública</v>
      </c>
      <c r="W4103" s="57" t="str">
        <f>MID(Tabla1[[#This Row],[Aplicación]],14,2)</f>
        <v>22</v>
      </c>
      <c r="X4103" s="57" t="str">
        <f>MID(Tabla1[[#This Row],[Aplicación]],14,6)</f>
        <v>22199</v>
      </c>
    </row>
    <row r="4104" spans="1:24" x14ac:dyDescent="0.25">
      <c r="A4104" s="60">
        <v>220240003631</v>
      </c>
      <c r="B4104" s="43" t="s">
        <v>702</v>
      </c>
      <c r="C4104" s="61">
        <v>45350</v>
      </c>
      <c r="D4104" s="60">
        <v>22024001045</v>
      </c>
      <c r="E4104" s="43" t="s">
        <v>1353</v>
      </c>
      <c r="F4104" s="62">
        <v>29.44</v>
      </c>
      <c r="G4104" s="43" t="s">
        <v>764</v>
      </c>
      <c r="H4104" s="43" t="s">
        <v>2345</v>
      </c>
      <c r="I4104" s="69">
        <v>300</v>
      </c>
      <c r="J4104" s="43" t="s">
        <v>398</v>
      </c>
      <c r="K4104" s="43" t="s">
        <v>398</v>
      </c>
      <c r="L4104" s="43" t="s">
        <v>413</v>
      </c>
      <c r="M4104" s="43" t="s">
        <v>395</v>
      </c>
      <c r="N4104" s="43" t="s">
        <v>396</v>
      </c>
      <c r="O4104" s="52" t="s">
        <v>325</v>
      </c>
      <c r="P4104" s="63" t="s">
        <v>276</v>
      </c>
      <c r="Q4104" s="57" t="str">
        <f>MID(Tabla1[[#This Row],[Aplicación]],14,1)</f>
        <v>2</v>
      </c>
      <c r="R4104" s="35" t="s">
        <v>265</v>
      </c>
      <c r="S4104" s="57" t="str">
        <f>MID(Tabla1[[#This Row],[Aplicación]],6,2)</f>
        <v>11</v>
      </c>
      <c r="T4104" s="54" t="str">
        <f>VLOOKUP(Tabla1[[#This Row],[AREA]],Hoja1!A:B,2,FALSE)</f>
        <v>11. Salud pública y seguridad ciudadana</v>
      </c>
      <c r="U4104" s="57" t="str">
        <f>MID(Tabla1[[#This Row],[Aplicación]],9,4)</f>
        <v>3111</v>
      </c>
      <c r="V4104" s="54" t="str">
        <f>VLOOKUP(Tabla1[[#This Row],[PROGRAMA]],Hoja1!A:B,2,FALSE)</f>
        <v>3111. Protección de la salubridad pública</v>
      </c>
      <c r="W4104" s="57" t="str">
        <f>MID(Tabla1[[#This Row],[Aplicación]],14,2)</f>
        <v>22</v>
      </c>
      <c r="X4104" s="57" t="str">
        <f>MID(Tabla1[[#This Row],[Aplicación]],14,6)</f>
        <v>22199</v>
      </c>
    </row>
    <row r="4105" spans="1:24" x14ac:dyDescent="0.25">
      <c r="A4105" s="60">
        <v>220240003344</v>
      </c>
      <c r="B4105" s="43" t="s">
        <v>390</v>
      </c>
      <c r="C4105" s="61">
        <v>45348</v>
      </c>
      <c r="D4105" s="60">
        <v>22024001822</v>
      </c>
      <c r="E4105" s="43" t="s">
        <v>1353</v>
      </c>
      <c r="F4105" s="62">
        <v>3000</v>
      </c>
      <c r="G4105" s="43" t="s">
        <v>37</v>
      </c>
      <c r="H4105" s="43" t="s">
        <v>2413</v>
      </c>
      <c r="I4105" s="69">
        <v>220</v>
      </c>
      <c r="J4105" s="43" t="s">
        <v>398</v>
      </c>
      <c r="K4105" s="43" t="s">
        <v>398</v>
      </c>
      <c r="L4105" s="43" t="s">
        <v>413</v>
      </c>
      <c r="M4105" s="43" t="s">
        <v>585</v>
      </c>
      <c r="N4105" s="43" t="s">
        <v>539</v>
      </c>
      <c r="O4105" s="52" t="s">
        <v>326</v>
      </c>
      <c r="P4105" s="63" t="s">
        <v>276</v>
      </c>
      <c r="Q4105" s="57" t="str">
        <f>MID(Tabla1[[#This Row],[Aplicación]],14,1)</f>
        <v>2</v>
      </c>
      <c r="R4105" s="35" t="s">
        <v>265</v>
      </c>
      <c r="S4105" s="57" t="str">
        <f>MID(Tabla1[[#This Row],[Aplicación]],6,2)</f>
        <v>11</v>
      </c>
      <c r="T4105" s="54" t="str">
        <f>VLOOKUP(Tabla1[[#This Row],[AREA]],Hoja1!A:B,2,FALSE)</f>
        <v>11. Salud pública y seguridad ciudadana</v>
      </c>
      <c r="U4105" s="57" t="str">
        <f>MID(Tabla1[[#This Row],[Aplicación]],9,4)</f>
        <v>3111</v>
      </c>
      <c r="V4105" s="54" t="str">
        <f>VLOOKUP(Tabla1[[#This Row],[PROGRAMA]],Hoja1!A:B,2,FALSE)</f>
        <v>3111. Protección de la salubridad pública</v>
      </c>
      <c r="W4105" s="57" t="str">
        <f>MID(Tabla1[[#This Row],[Aplicación]],14,2)</f>
        <v>22</v>
      </c>
      <c r="X4105" s="57" t="str">
        <f>MID(Tabla1[[#This Row],[Aplicación]],14,6)</f>
        <v>22199</v>
      </c>
    </row>
    <row r="4106" spans="1:24" x14ac:dyDescent="0.25">
      <c r="A4106" s="60">
        <v>220240006880</v>
      </c>
      <c r="B4106" s="43" t="s">
        <v>702</v>
      </c>
      <c r="C4106" s="61">
        <v>45369</v>
      </c>
      <c r="D4106" s="60">
        <v>22024001045</v>
      </c>
      <c r="E4106" s="43" t="s">
        <v>1353</v>
      </c>
      <c r="F4106" s="62">
        <v>269.55</v>
      </c>
      <c r="G4106" s="43" t="s">
        <v>57</v>
      </c>
      <c r="H4106" s="43" t="s">
        <v>2440</v>
      </c>
      <c r="I4106" s="69">
        <v>300</v>
      </c>
      <c r="J4106" s="43" t="s">
        <v>398</v>
      </c>
      <c r="K4106" s="43" t="s">
        <v>398</v>
      </c>
      <c r="L4106" s="43" t="s">
        <v>413</v>
      </c>
      <c r="M4106" s="43" t="s">
        <v>395</v>
      </c>
      <c r="N4106" s="43" t="s">
        <v>396</v>
      </c>
      <c r="O4106" s="52" t="s">
        <v>325</v>
      </c>
      <c r="P4106" s="63" t="s">
        <v>276</v>
      </c>
      <c r="Q4106" s="57" t="str">
        <f>MID(Tabla1[[#This Row],[Aplicación]],14,1)</f>
        <v>2</v>
      </c>
      <c r="R4106" s="35" t="s">
        <v>265</v>
      </c>
      <c r="S4106" s="57" t="str">
        <f>MID(Tabla1[[#This Row],[Aplicación]],6,2)</f>
        <v>11</v>
      </c>
      <c r="T4106" s="54" t="str">
        <f>VLOOKUP(Tabla1[[#This Row],[AREA]],Hoja1!A:B,2,FALSE)</f>
        <v>11. Salud pública y seguridad ciudadana</v>
      </c>
      <c r="U4106" s="57" t="str">
        <f>MID(Tabla1[[#This Row],[Aplicación]],9,4)</f>
        <v>3111</v>
      </c>
      <c r="V4106" s="54" t="str">
        <f>VLOOKUP(Tabla1[[#This Row],[PROGRAMA]],Hoja1!A:B,2,FALSE)</f>
        <v>3111. Protección de la salubridad pública</v>
      </c>
      <c r="W4106" s="57" t="str">
        <f>MID(Tabla1[[#This Row],[Aplicación]],14,2)</f>
        <v>22</v>
      </c>
      <c r="X4106" s="57" t="str">
        <f>MID(Tabla1[[#This Row],[Aplicación]],14,6)</f>
        <v>22199</v>
      </c>
    </row>
    <row r="4107" spans="1:24" x14ac:dyDescent="0.25">
      <c r="A4107" s="60">
        <v>220240003627</v>
      </c>
      <c r="B4107" s="43" t="s">
        <v>702</v>
      </c>
      <c r="C4107" s="61">
        <v>45350</v>
      </c>
      <c r="D4107" s="60">
        <v>22024001045</v>
      </c>
      <c r="E4107" s="43" t="s">
        <v>1353</v>
      </c>
      <c r="F4107" s="62">
        <v>251.58</v>
      </c>
      <c r="G4107" s="43" t="s">
        <v>57</v>
      </c>
      <c r="H4107" s="43" t="s">
        <v>2441</v>
      </c>
      <c r="I4107" s="69">
        <v>300</v>
      </c>
      <c r="J4107" s="43" t="s">
        <v>398</v>
      </c>
      <c r="K4107" s="43" t="s">
        <v>398</v>
      </c>
      <c r="L4107" s="43" t="s">
        <v>413</v>
      </c>
      <c r="M4107" s="43" t="s">
        <v>395</v>
      </c>
      <c r="N4107" s="43" t="s">
        <v>396</v>
      </c>
      <c r="O4107" s="52" t="s">
        <v>325</v>
      </c>
      <c r="P4107" s="63" t="s">
        <v>276</v>
      </c>
      <c r="Q4107" s="57" t="str">
        <f>MID(Tabla1[[#This Row],[Aplicación]],14,1)</f>
        <v>2</v>
      </c>
      <c r="R4107" s="35" t="s">
        <v>265</v>
      </c>
      <c r="S4107" s="57" t="str">
        <f>MID(Tabla1[[#This Row],[Aplicación]],6,2)</f>
        <v>11</v>
      </c>
      <c r="T4107" s="54" t="str">
        <f>VLOOKUP(Tabla1[[#This Row],[AREA]],Hoja1!A:B,2,FALSE)</f>
        <v>11. Salud pública y seguridad ciudadana</v>
      </c>
      <c r="U4107" s="57" t="str">
        <f>MID(Tabla1[[#This Row],[Aplicación]],9,4)</f>
        <v>3111</v>
      </c>
      <c r="V4107" s="54" t="str">
        <f>VLOOKUP(Tabla1[[#This Row],[PROGRAMA]],Hoja1!A:B,2,FALSE)</f>
        <v>3111. Protección de la salubridad pública</v>
      </c>
      <c r="W4107" s="57" t="str">
        <f>MID(Tabla1[[#This Row],[Aplicación]],14,2)</f>
        <v>22</v>
      </c>
      <c r="X4107" s="57" t="str">
        <f>MID(Tabla1[[#This Row],[Aplicación]],14,6)</f>
        <v>22199</v>
      </c>
    </row>
    <row r="4108" spans="1:24" x14ac:dyDescent="0.25">
      <c r="A4108" s="60">
        <v>220240006841</v>
      </c>
      <c r="B4108" s="43" t="s">
        <v>702</v>
      </c>
      <c r="C4108" s="61">
        <v>45369</v>
      </c>
      <c r="D4108" s="60">
        <v>22024001045</v>
      </c>
      <c r="E4108" s="43" t="s">
        <v>1353</v>
      </c>
      <c r="F4108" s="62">
        <v>119.28</v>
      </c>
      <c r="G4108" s="43" t="s">
        <v>776</v>
      </c>
      <c r="H4108" s="43" t="s">
        <v>2500</v>
      </c>
      <c r="I4108" s="69">
        <v>300</v>
      </c>
      <c r="J4108" s="43" t="s">
        <v>398</v>
      </c>
      <c r="K4108" s="43" t="s">
        <v>398</v>
      </c>
      <c r="L4108" s="43" t="s">
        <v>413</v>
      </c>
      <c r="M4108" s="43" t="s">
        <v>395</v>
      </c>
      <c r="N4108" s="43" t="s">
        <v>396</v>
      </c>
      <c r="O4108" s="52" t="s">
        <v>325</v>
      </c>
      <c r="P4108" s="63" t="s">
        <v>276</v>
      </c>
      <c r="Q4108" s="57" t="str">
        <f>MID(Tabla1[[#This Row],[Aplicación]],14,1)</f>
        <v>2</v>
      </c>
      <c r="R4108" s="35" t="s">
        <v>265</v>
      </c>
      <c r="S4108" s="57" t="str">
        <f>MID(Tabla1[[#This Row],[Aplicación]],6,2)</f>
        <v>11</v>
      </c>
      <c r="T4108" s="54" t="str">
        <f>VLOOKUP(Tabla1[[#This Row],[AREA]],Hoja1!A:B,2,FALSE)</f>
        <v>11. Salud pública y seguridad ciudadana</v>
      </c>
      <c r="U4108" s="57" t="str">
        <f>MID(Tabla1[[#This Row],[Aplicación]],9,4)</f>
        <v>3111</v>
      </c>
      <c r="V4108" s="54" t="str">
        <f>VLOOKUP(Tabla1[[#This Row],[PROGRAMA]],Hoja1!A:B,2,FALSE)</f>
        <v>3111. Protección de la salubridad pública</v>
      </c>
      <c r="W4108" s="57" t="str">
        <f>MID(Tabla1[[#This Row],[Aplicación]],14,2)</f>
        <v>22</v>
      </c>
      <c r="X4108" s="57" t="str">
        <f>MID(Tabla1[[#This Row],[Aplicación]],14,6)</f>
        <v>22199</v>
      </c>
    </row>
    <row r="4109" spans="1:24" x14ac:dyDescent="0.25">
      <c r="A4109" s="60">
        <v>220240006940</v>
      </c>
      <c r="B4109" s="43" t="s">
        <v>702</v>
      </c>
      <c r="C4109" s="61">
        <v>45369</v>
      </c>
      <c r="D4109" s="60">
        <v>22024001045</v>
      </c>
      <c r="E4109" s="43" t="s">
        <v>1353</v>
      </c>
      <c r="F4109" s="62">
        <v>88.46</v>
      </c>
      <c r="G4109" s="43" t="s">
        <v>776</v>
      </c>
      <c r="H4109" s="43" t="s">
        <v>2503</v>
      </c>
      <c r="I4109" s="69">
        <v>300</v>
      </c>
      <c r="J4109" s="43" t="s">
        <v>398</v>
      </c>
      <c r="K4109" s="43" t="s">
        <v>398</v>
      </c>
      <c r="L4109" s="43" t="s">
        <v>413</v>
      </c>
      <c r="M4109" s="43" t="s">
        <v>395</v>
      </c>
      <c r="N4109" s="43" t="s">
        <v>396</v>
      </c>
      <c r="O4109" s="52" t="s">
        <v>325</v>
      </c>
      <c r="P4109" s="63" t="s">
        <v>276</v>
      </c>
      <c r="Q4109" s="57" t="str">
        <f>MID(Tabla1[[#This Row],[Aplicación]],14,1)</f>
        <v>2</v>
      </c>
      <c r="R4109" s="35" t="s">
        <v>265</v>
      </c>
      <c r="S4109" s="57" t="str">
        <f>MID(Tabla1[[#This Row],[Aplicación]],6,2)</f>
        <v>11</v>
      </c>
      <c r="T4109" s="54" t="str">
        <f>VLOOKUP(Tabla1[[#This Row],[AREA]],Hoja1!A:B,2,FALSE)</f>
        <v>11. Salud pública y seguridad ciudadana</v>
      </c>
      <c r="U4109" s="57" t="str">
        <f>MID(Tabla1[[#This Row],[Aplicación]],9,4)</f>
        <v>3111</v>
      </c>
      <c r="V4109" s="54" t="str">
        <f>VLOOKUP(Tabla1[[#This Row],[PROGRAMA]],Hoja1!A:B,2,FALSE)</f>
        <v>3111. Protección de la salubridad pública</v>
      </c>
      <c r="W4109" s="57" t="str">
        <f>MID(Tabla1[[#This Row],[Aplicación]],14,2)</f>
        <v>22</v>
      </c>
      <c r="X4109" s="57" t="str">
        <f>MID(Tabla1[[#This Row],[Aplicación]],14,6)</f>
        <v>22199</v>
      </c>
    </row>
    <row r="4110" spans="1:24" x14ac:dyDescent="0.25">
      <c r="A4110" s="60">
        <v>220240003625</v>
      </c>
      <c r="B4110" s="43" t="s">
        <v>702</v>
      </c>
      <c r="C4110" s="61">
        <v>45350</v>
      </c>
      <c r="D4110" s="60">
        <v>22024001045</v>
      </c>
      <c r="E4110" s="43" t="s">
        <v>1353</v>
      </c>
      <c r="F4110" s="62">
        <v>69.62</v>
      </c>
      <c r="G4110" s="43" t="s">
        <v>776</v>
      </c>
      <c r="H4110" s="43" t="s">
        <v>2505</v>
      </c>
      <c r="I4110" s="69">
        <v>300</v>
      </c>
      <c r="J4110" s="43" t="s">
        <v>398</v>
      </c>
      <c r="K4110" s="43" t="s">
        <v>398</v>
      </c>
      <c r="L4110" s="43" t="s">
        <v>413</v>
      </c>
      <c r="M4110" s="43" t="s">
        <v>395</v>
      </c>
      <c r="N4110" s="43" t="s">
        <v>396</v>
      </c>
      <c r="O4110" s="52" t="s">
        <v>325</v>
      </c>
      <c r="P4110" s="63" t="s">
        <v>276</v>
      </c>
      <c r="Q4110" s="57" t="str">
        <f>MID(Tabla1[[#This Row],[Aplicación]],14,1)</f>
        <v>2</v>
      </c>
      <c r="R4110" s="35" t="s">
        <v>265</v>
      </c>
      <c r="S4110" s="57" t="str">
        <f>MID(Tabla1[[#This Row],[Aplicación]],6,2)</f>
        <v>11</v>
      </c>
      <c r="T4110" s="54" t="str">
        <f>VLOOKUP(Tabla1[[#This Row],[AREA]],Hoja1!A:B,2,FALSE)</f>
        <v>11. Salud pública y seguridad ciudadana</v>
      </c>
      <c r="U4110" s="57" t="str">
        <f>MID(Tabla1[[#This Row],[Aplicación]],9,4)</f>
        <v>3111</v>
      </c>
      <c r="V4110" s="54" t="str">
        <f>VLOOKUP(Tabla1[[#This Row],[PROGRAMA]],Hoja1!A:B,2,FALSE)</f>
        <v>3111. Protección de la salubridad pública</v>
      </c>
      <c r="W4110" s="57" t="str">
        <f>MID(Tabla1[[#This Row],[Aplicación]],14,2)</f>
        <v>22</v>
      </c>
      <c r="X4110" s="57" t="str">
        <f>MID(Tabla1[[#This Row],[Aplicación]],14,6)</f>
        <v>22199</v>
      </c>
    </row>
    <row r="4111" spans="1:24" x14ac:dyDescent="0.25">
      <c r="A4111" s="60">
        <v>220240006865</v>
      </c>
      <c r="B4111" s="43" t="s">
        <v>702</v>
      </c>
      <c r="C4111" s="61">
        <v>45369</v>
      </c>
      <c r="D4111" s="60">
        <v>22024001045</v>
      </c>
      <c r="E4111" s="43" t="s">
        <v>1353</v>
      </c>
      <c r="F4111" s="62">
        <v>79.36</v>
      </c>
      <c r="G4111" s="43" t="s">
        <v>81</v>
      </c>
      <c r="H4111" s="43" t="s">
        <v>2706</v>
      </c>
      <c r="I4111" s="69">
        <v>300</v>
      </c>
      <c r="J4111" s="43" t="s">
        <v>398</v>
      </c>
      <c r="K4111" s="43" t="s">
        <v>398</v>
      </c>
      <c r="L4111" s="43" t="s">
        <v>413</v>
      </c>
      <c r="M4111" s="43" t="s">
        <v>395</v>
      </c>
      <c r="N4111" s="43" t="s">
        <v>396</v>
      </c>
      <c r="O4111" s="52" t="s">
        <v>325</v>
      </c>
      <c r="P4111" s="63" t="s">
        <v>276</v>
      </c>
      <c r="Q4111" s="57" t="str">
        <f>MID(Tabla1[[#This Row],[Aplicación]],14,1)</f>
        <v>2</v>
      </c>
      <c r="R4111" s="35" t="s">
        <v>265</v>
      </c>
      <c r="S4111" s="57" t="str">
        <f>MID(Tabla1[[#This Row],[Aplicación]],6,2)</f>
        <v>11</v>
      </c>
      <c r="T4111" s="54" t="str">
        <f>VLOOKUP(Tabla1[[#This Row],[AREA]],Hoja1!A:B,2,FALSE)</f>
        <v>11. Salud pública y seguridad ciudadana</v>
      </c>
      <c r="U4111" s="57" t="str">
        <f>MID(Tabla1[[#This Row],[Aplicación]],9,4)</f>
        <v>3111</v>
      </c>
      <c r="V4111" s="54" t="str">
        <f>VLOOKUP(Tabla1[[#This Row],[PROGRAMA]],Hoja1!A:B,2,FALSE)</f>
        <v>3111. Protección de la salubridad pública</v>
      </c>
      <c r="W4111" s="57" t="str">
        <f>MID(Tabla1[[#This Row],[Aplicación]],14,2)</f>
        <v>22</v>
      </c>
      <c r="X4111" s="57" t="str">
        <f>MID(Tabla1[[#This Row],[Aplicación]],14,6)</f>
        <v>22199</v>
      </c>
    </row>
    <row r="4112" spans="1:24" x14ac:dyDescent="0.25">
      <c r="A4112" s="60">
        <v>220240007953</v>
      </c>
      <c r="B4112" s="43" t="s">
        <v>702</v>
      </c>
      <c r="C4112" s="61">
        <v>45372</v>
      </c>
      <c r="D4112" s="60">
        <v>22024001045</v>
      </c>
      <c r="E4112" s="43" t="s">
        <v>1353</v>
      </c>
      <c r="F4112" s="62">
        <v>24.84</v>
      </c>
      <c r="G4112" s="43" t="s">
        <v>838</v>
      </c>
      <c r="H4112" s="43" t="s">
        <v>2800</v>
      </c>
      <c r="I4112" s="69">
        <v>300</v>
      </c>
      <c r="J4112" s="43" t="s">
        <v>398</v>
      </c>
      <c r="K4112" s="43" t="s">
        <v>398</v>
      </c>
      <c r="L4112" s="43" t="s">
        <v>413</v>
      </c>
      <c r="M4112" s="43" t="s">
        <v>395</v>
      </c>
      <c r="N4112" s="43" t="s">
        <v>396</v>
      </c>
      <c r="O4112" s="52" t="s">
        <v>325</v>
      </c>
      <c r="P4112" s="63" t="s">
        <v>276</v>
      </c>
      <c r="Q4112" s="57" t="str">
        <f>MID(Tabla1[[#This Row],[Aplicación]],14,1)</f>
        <v>2</v>
      </c>
      <c r="R4112" s="35" t="s">
        <v>265</v>
      </c>
      <c r="S4112" s="57" t="str">
        <f>MID(Tabla1[[#This Row],[Aplicación]],6,2)</f>
        <v>11</v>
      </c>
      <c r="T4112" s="54" t="str">
        <f>VLOOKUP(Tabla1[[#This Row],[AREA]],Hoja1!A:B,2,FALSE)</f>
        <v>11. Salud pública y seguridad ciudadana</v>
      </c>
      <c r="U4112" s="57" t="str">
        <f>MID(Tabla1[[#This Row],[Aplicación]],9,4)</f>
        <v>3111</v>
      </c>
      <c r="V4112" s="54" t="str">
        <f>VLOOKUP(Tabla1[[#This Row],[PROGRAMA]],Hoja1!A:B,2,FALSE)</f>
        <v>3111. Protección de la salubridad pública</v>
      </c>
      <c r="W4112" s="57" t="str">
        <f>MID(Tabla1[[#This Row],[Aplicación]],14,2)</f>
        <v>22</v>
      </c>
      <c r="X4112" s="57" t="str">
        <f>MID(Tabla1[[#This Row],[Aplicación]],14,6)</f>
        <v>22199</v>
      </c>
    </row>
    <row r="4113" spans="1:24" x14ac:dyDescent="0.25">
      <c r="A4113" s="60">
        <v>220240026581</v>
      </c>
      <c r="B4113" s="43" t="s">
        <v>702</v>
      </c>
      <c r="C4113" s="61">
        <v>45468</v>
      </c>
      <c r="D4113" s="60">
        <v>22024001045</v>
      </c>
      <c r="E4113" s="43" t="s">
        <v>1353</v>
      </c>
      <c r="F4113" s="62">
        <v>101.98</v>
      </c>
      <c r="G4113" s="43" t="s">
        <v>764</v>
      </c>
      <c r="H4113" s="43" t="s">
        <v>3003</v>
      </c>
      <c r="I4113" s="69" t="s">
        <v>2934</v>
      </c>
      <c r="J4113" s="43" t="s">
        <v>398</v>
      </c>
      <c r="K4113" s="43" t="s">
        <v>398</v>
      </c>
      <c r="L4113" s="43" t="s">
        <v>413</v>
      </c>
      <c r="M4113" s="43" t="s">
        <v>395</v>
      </c>
      <c r="N4113" s="43" t="s">
        <v>396</v>
      </c>
      <c r="O4113" s="68" t="s">
        <v>325</v>
      </c>
      <c r="P4113" s="68" t="s">
        <v>2931</v>
      </c>
      <c r="Q4113" s="57" t="s">
        <v>2932</v>
      </c>
      <c r="R4113" s="35" t="s">
        <v>265</v>
      </c>
      <c r="S4113" s="57" t="str">
        <f>MID(Tabla1[[#This Row],[Aplicación]],6,2)</f>
        <v>11</v>
      </c>
      <c r="T4113" s="54" t="str">
        <f>VLOOKUP(Tabla1[[#This Row],[AREA]],Hoja1!A:B,2,FALSE)</f>
        <v>11. Salud pública y seguridad ciudadana</v>
      </c>
      <c r="U4113" s="57" t="str">
        <f>MID(Tabla1[[#This Row],[Aplicación]],9,4)</f>
        <v>3111</v>
      </c>
      <c r="V4113" s="54" t="str">
        <f>VLOOKUP(Tabla1[[#This Row],[PROGRAMA]],Hoja1!A:B,2,FALSE)</f>
        <v>3111. Protección de la salubridad pública</v>
      </c>
      <c r="W4113" s="57" t="str">
        <f>MID(Tabla1[[#This Row],[Aplicación]],14,2)</f>
        <v>22</v>
      </c>
      <c r="X4113" s="57" t="str">
        <f>MID(Tabla1[[#This Row],[Aplicación]],14,6)</f>
        <v>22199</v>
      </c>
    </row>
    <row r="4114" spans="1:24" x14ac:dyDescent="0.25">
      <c r="A4114" s="60">
        <v>220240026579</v>
      </c>
      <c r="B4114" s="43" t="s">
        <v>702</v>
      </c>
      <c r="C4114" s="61">
        <v>45468</v>
      </c>
      <c r="D4114" s="60">
        <v>22024001045</v>
      </c>
      <c r="E4114" s="43" t="s">
        <v>1353</v>
      </c>
      <c r="F4114" s="62">
        <v>55.49</v>
      </c>
      <c r="G4114" s="43" t="s">
        <v>776</v>
      </c>
      <c r="H4114" s="43" t="s">
        <v>3016</v>
      </c>
      <c r="I4114" s="69" t="s">
        <v>2934</v>
      </c>
      <c r="J4114" s="43" t="s">
        <v>398</v>
      </c>
      <c r="K4114" s="43" t="s">
        <v>398</v>
      </c>
      <c r="L4114" s="43" t="s">
        <v>413</v>
      </c>
      <c r="M4114" s="43" t="s">
        <v>395</v>
      </c>
      <c r="N4114" s="43" t="s">
        <v>396</v>
      </c>
      <c r="O4114" s="68" t="s">
        <v>325</v>
      </c>
      <c r="P4114" s="68" t="s">
        <v>2931</v>
      </c>
      <c r="Q4114" s="57" t="s">
        <v>2932</v>
      </c>
      <c r="R4114" s="35" t="s">
        <v>265</v>
      </c>
      <c r="S4114" s="57" t="str">
        <f>MID(Tabla1[[#This Row],[Aplicación]],6,2)</f>
        <v>11</v>
      </c>
      <c r="T4114" s="54" t="str">
        <f>VLOOKUP(Tabla1[[#This Row],[AREA]],Hoja1!A:B,2,FALSE)</f>
        <v>11. Salud pública y seguridad ciudadana</v>
      </c>
      <c r="U4114" s="57" t="str">
        <f>MID(Tabla1[[#This Row],[Aplicación]],9,4)</f>
        <v>3111</v>
      </c>
      <c r="V4114" s="54" t="str">
        <f>VLOOKUP(Tabla1[[#This Row],[PROGRAMA]],Hoja1!A:B,2,FALSE)</f>
        <v>3111. Protección de la salubridad pública</v>
      </c>
      <c r="W4114" s="57" t="str">
        <f>MID(Tabla1[[#This Row],[Aplicación]],14,2)</f>
        <v>22</v>
      </c>
      <c r="X4114" s="57" t="str">
        <f>MID(Tabla1[[#This Row],[Aplicación]],14,6)</f>
        <v>22199</v>
      </c>
    </row>
    <row r="4115" spans="1:24" x14ac:dyDescent="0.25">
      <c r="A4115" s="60">
        <v>220240022094</v>
      </c>
      <c r="B4115" s="43" t="s">
        <v>702</v>
      </c>
      <c r="C4115" s="61">
        <v>45441</v>
      </c>
      <c r="D4115" s="60">
        <v>22024001045</v>
      </c>
      <c r="E4115" s="43" t="s">
        <v>1353</v>
      </c>
      <c r="F4115" s="62">
        <v>93.5</v>
      </c>
      <c r="G4115" s="43" t="s">
        <v>776</v>
      </c>
      <c r="H4115" s="43" t="s">
        <v>3538</v>
      </c>
      <c r="I4115" s="69" t="s">
        <v>2934</v>
      </c>
      <c r="J4115" s="43" t="s">
        <v>398</v>
      </c>
      <c r="K4115" s="43" t="s">
        <v>398</v>
      </c>
      <c r="L4115" s="43" t="s">
        <v>413</v>
      </c>
      <c r="M4115" s="43" t="s">
        <v>395</v>
      </c>
      <c r="N4115" s="43" t="s">
        <v>396</v>
      </c>
      <c r="O4115" s="68" t="s">
        <v>325</v>
      </c>
      <c r="P4115" s="68" t="s">
        <v>2931</v>
      </c>
      <c r="Q4115" s="57" t="s">
        <v>2932</v>
      </c>
      <c r="R4115" s="35" t="s">
        <v>265</v>
      </c>
      <c r="S4115" s="57" t="str">
        <f>MID(Tabla1[[#This Row],[Aplicación]],6,2)</f>
        <v>11</v>
      </c>
      <c r="T4115" s="54" t="str">
        <f>VLOOKUP(Tabla1[[#This Row],[AREA]],Hoja1!A:B,2,FALSE)</f>
        <v>11. Salud pública y seguridad ciudadana</v>
      </c>
      <c r="U4115" s="57" t="str">
        <f>MID(Tabla1[[#This Row],[Aplicación]],9,4)</f>
        <v>3111</v>
      </c>
      <c r="V4115" s="54" t="str">
        <f>VLOOKUP(Tabla1[[#This Row],[PROGRAMA]],Hoja1!A:B,2,FALSE)</f>
        <v>3111. Protección de la salubridad pública</v>
      </c>
      <c r="W4115" s="57" t="str">
        <f>MID(Tabla1[[#This Row],[Aplicación]],14,2)</f>
        <v>22</v>
      </c>
      <c r="X4115" s="57" t="str">
        <f>MID(Tabla1[[#This Row],[Aplicación]],14,6)</f>
        <v>22199</v>
      </c>
    </row>
    <row r="4116" spans="1:24" x14ac:dyDescent="0.25">
      <c r="A4116" s="60">
        <v>220240021989</v>
      </c>
      <c r="B4116" s="43" t="s">
        <v>702</v>
      </c>
      <c r="C4116" s="61">
        <v>45441</v>
      </c>
      <c r="D4116" s="60">
        <v>22024001045</v>
      </c>
      <c r="E4116" s="43" t="s">
        <v>1353</v>
      </c>
      <c r="F4116" s="62">
        <v>1197.31</v>
      </c>
      <c r="G4116" s="43" t="s">
        <v>852</v>
      </c>
      <c r="H4116" s="43" t="s">
        <v>3550</v>
      </c>
      <c r="I4116" s="69" t="s">
        <v>2934</v>
      </c>
      <c r="J4116" s="43" t="s">
        <v>398</v>
      </c>
      <c r="K4116" s="43" t="s">
        <v>398</v>
      </c>
      <c r="L4116" s="43" t="s">
        <v>413</v>
      </c>
      <c r="M4116" s="43" t="s">
        <v>395</v>
      </c>
      <c r="N4116" s="43" t="s">
        <v>396</v>
      </c>
      <c r="O4116" s="68" t="s">
        <v>325</v>
      </c>
      <c r="P4116" s="68" t="s">
        <v>2931</v>
      </c>
      <c r="Q4116" s="57" t="s">
        <v>2932</v>
      </c>
      <c r="R4116" s="35" t="s">
        <v>265</v>
      </c>
      <c r="S4116" s="57" t="str">
        <f>MID(Tabla1[[#This Row],[Aplicación]],6,2)</f>
        <v>11</v>
      </c>
      <c r="T4116" s="54" t="str">
        <f>VLOOKUP(Tabla1[[#This Row],[AREA]],Hoja1!A:B,2,FALSE)</f>
        <v>11. Salud pública y seguridad ciudadana</v>
      </c>
      <c r="U4116" s="57" t="str">
        <f>MID(Tabla1[[#This Row],[Aplicación]],9,4)</f>
        <v>3111</v>
      </c>
      <c r="V4116" s="54" t="str">
        <f>VLOOKUP(Tabla1[[#This Row],[PROGRAMA]],Hoja1!A:B,2,FALSE)</f>
        <v>3111. Protección de la salubridad pública</v>
      </c>
      <c r="W4116" s="57" t="str">
        <f>MID(Tabla1[[#This Row],[Aplicación]],14,2)</f>
        <v>22</v>
      </c>
      <c r="X4116" s="57" t="str">
        <f>MID(Tabla1[[#This Row],[Aplicación]],14,6)</f>
        <v>22199</v>
      </c>
    </row>
    <row r="4117" spans="1:24" x14ac:dyDescent="0.25">
      <c r="A4117" s="60">
        <v>220240019843</v>
      </c>
      <c r="B4117" s="43" t="s">
        <v>702</v>
      </c>
      <c r="C4117" s="61">
        <v>45435</v>
      </c>
      <c r="D4117" s="60">
        <v>22024001045</v>
      </c>
      <c r="E4117" s="43" t="s">
        <v>1353</v>
      </c>
      <c r="F4117" s="62">
        <v>471.4</v>
      </c>
      <c r="G4117" s="43" t="s">
        <v>57</v>
      </c>
      <c r="H4117" s="43" t="s">
        <v>3714</v>
      </c>
      <c r="I4117" s="69" t="s">
        <v>2934</v>
      </c>
      <c r="J4117" s="43" t="s">
        <v>398</v>
      </c>
      <c r="K4117" s="43" t="s">
        <v>398</v>
      </c>
      <c r="L4117" s="43" t="s">
        <v>413</v>
      </c>
      <c r="M4117" s="43" t="s">
        <v>395</v>
      </c>
      <c r="N4117" s="43" t="s">
        <v>396</v>
      </c>
      <c r="O4117" s="68" t="s">
        <v>325</v>
      </c>
      <c r="P4117" s="68" t="s">
        <v>2931</v>
      </c>
      <c r="Q4117" s="57" t="s">
        <v>2932</v>
      </c>
      <c r="R4117" s="35" t="s">
        <v>265</v>
      </c>
      <c r="S4117" s="57" t="str">
        <f>MID(Tabla1[[#This Row],[Aplicación]],6,2)</f>
        <v>11</v>
      </c>
      <c r="T4117" s="54" t="str">
        <f>VLOOKUP(Tabla1[[#This Row],[AREA]],Hoja1!A:B,2,FALSE)</f>
        <v>11. Salud pública y seguridad ciudadana</v>
      </c>
      <c r="U4117" s="57" t="str">
        <f>MID(Tabla1[[#This Row],[Aplicación]],9,4)</f>
        <v>3111</v>
      </c>
      <c r="V4117" s="54" t="str">
        <f>VLOOKUP(Tabla1[[#This Row],[PROGRAMA]],Hoja1!A:B,2,FALSE)</f>
        <v>3111. Protección de la salubridad pública</v>
      </c>
      <c r="W4117" s="57" t="str">
        <f>MID(Tabla1[[#This Row],[Aplicación]],14,2)</f>
        <v>22</v>
      </c>
      <c r="X4117" s="57" t="str">
        <f>MID(Tabla1[[#This Row],[Aplicación]],14,6)</f>
        <v>22199</v>
      </c>
    </row>
    <row r="4118" spans="1:24" x14ac:dyDescent="0.25">
      <c r="A4118" s="60">
        <v>220240019836</v>
      </c>
      <c r="B4118" s="43" t="s">
        <v>702</v>
      </c>
      <c r="C4118" s="61">
        <v>45435</v>
      </c>
      <c r="D4118" s="60">
        <v>22024001045</v>
      </c>
      <c r="E4118" s="43" t="s">
        <v>1353</v>
      </c>
      <c r="F4118" s="62">
        <v>46.78</v>
      </c>
      <c r="G4118" s="43" t="s">
        <v>57</v>
      </c>
      <c r="H4118" s="43" t="s">
        <v>2440</v>
      </c>
      <c r="I4118" s="69" t="s">
        <v>2934</v>
      </c>
      <c r="J4118" s="43" t="s">
        <v>398</v>
      </c>
      <c r="K4118" s="43" t="s">
        <v>398</v>
      </c>
      <c r="L4118" s="43" t="s">
        <v>413</v>
      </c>
      <c r="M4118" s="43" t="s">
        <v>395</v>
      </c>
      <c r="N4118" s="43" t="s">
        <v>433</v>
      </c>
      <c r="O4118" s="68" t="s">
        <v>325</v>
      </c>
      <c r="P4118" s="68" t="s">
        <v>2931</v>
      </c>
      <c r="Q4118" s="57" t="s">
        <v>2932</v>
      </c>
      <c r="R4118" s="35" t="s">
        <v>265</v>
      </c>
      <c r="S4118" s="57" t="str">
        <f>MID(Tabla1[[#This Row],[Aplicación]],6,2)</f>
        <v>11</v>
      </c>
      <c r="T4118" s="54" t="str">
        <f>VLOOKUP(Tabla1[[#This Row],[AREA]],Hoja1!A:B,2,FALSE)</f>
        <v>11. Salud pública y seguridad ciudadana</v>
      </c>
      <c r="U4118" s="57" t="str">
        <f>MID(Tabla1[[#This Row],[Aplicación]],9,4)</f>
        <v>3111</v>
      </c>
      <c r="V4118" s="54" t="str">
        <f>VLOOKUP(Tabla1[[#This Row],[PROGRAMA]],Hoja1!A:B,2,FALSE)</f>
        <v>3111. Protección de la salubridad pública</v>
      </c>
      <c r="W4118" s="57" t="str">
        <f>MID(Tabla1[[#This Row],[Aplicación]],14,2)</f>
        <v>22</v>
      </c>
      <c r="X4118" s="57" t="str">
        <f>MID(Tabla1[[#This Row],[Aplicación]],14,6)</f>
        <v>22199</v>
      </c>
    </row>
    <row r="4119" spans="1:24" x14ac:dyDescent="0.25">
      <c r="A4119" s="60">
        <v>220240018197</v>
      </c>
      <c r="B4119" s="43" t="s">
        <v>702</v>
      </c>
      <c r="C4119" s="61">
        <v>45429</v>
      </c>
      <c r="D4119" s="60">
        <v>22024001045</v>
      </c>
      <c r="E4119" s="43" t="s">
        <v>1353</v>
      </c>
      <c r="F4119" s="62">
        <v>132.06</v>
      </c>
      <c r="G4119" s="43" t="s">
        <v>676</v>
      </c>
      <c r="H4119" s="43" t="s">
        <v>3849</v>
      </c>
      <c r="I4119" s="69" t="s">
        <v>2934</v>
      </c>
      <c r="J4119" s="43" t="s">
        <v>398</v>
      </c>
      <c r="K4119" s="43" t="s">
        <v>398</v>
      </c>
      <c r="L4119" s="43" t="s">
        <v>413</v>
      </c>
      <c r="M4119" s="43" t="s">
        <v>395</v>
      </c>
      <c r="N4119" s="43" t="s">
        <v>396</v>
      </c>
      <c r="O4119" s="68" t="s">
        <v>325</v>
      </c>
      <c r="P4119" s="68" t="s">
        <v>2931</v>
      </c>
      <c r="Q4119" s="57" t="s">
        <v>2932</v>
      </c>
      <c r="R4119" s="35" t="s">
        <v>265</v>
      </c>
      <c r="S4119" s="57" t="str">
        <f>MID(Tabla1[[#This Row],[Aplicación]],6,2)</f>
        <v>11</v>
      </c>
      <c r="T4119" s="54" t="str">
        <f>VLOOKUP(Tabla1[[#This Row],[AREA]],Hoja1!A:B,2,FALSE)</f>
        <v>11. Salud pública y seguridad ciudadana</v>
      </c>
      <c r="U4119" s="57" t="str">
        <f>MID(Tabla1[[#This Row],[Aplicación]],9,4)</f>
        <v>3111</v>
      </c>
      <c r="V4119" s="54" t="str">
        <f>VLOOKUP(Tabla1[[#This Row],[PROGRAMA]],Hoja1!A:B,2,FALSE)</f>
        <v>3111. Protección de la salubridad pública</v>
      </c>
      <c r="W4119" s="57" t="str">
        <f>MID(Tabla1[[#This Row],[Aplicación]],14,2)</f>
        <v>22</v>
      </c>
      <c r="X4119" s="57" t="str">
        <f>MID(Tabla1[[#This Row],[Aplicación]],14,6)</f>
        <v>22199</v>
      </c>
    </row>
    <row r="4120" spans="1:24" x14ac:dyDescent="0.25">
      <c r="A4120" s="60">
        <v>220240016540</v>
      </c>
      <c r="B4120" s="43" t="s">
        <v>702</v>
      </c>
      <c r="C4120" s="61">
        <v>45426</v>
      </c>
      <c r="D4120" s="60">
        <v>22024001045</v>
      </c>
      <c r="E4120" s="43" t="s">
        <v>1353</v>
      </c>
      <c r="F4120" s="62">
        <v>286.48</v>
      </c>
      <c r="G4120" s="43" t="s">
        <v>886</v>
      </c>
      <c r="H4120" s="43" t="s">
        <v>4048</v>
      </c>
      <c r="I4120" s="69" t="s">
        <v>2934</v>
      </c>
      <c r="J4120" s="43" t="s">
        <v>398</v>
      </c>
      <c r="K4120" s="43" t="s">
        <v>398</v>
      </c>
      <c r="L4120" s="43" t="s">
        <v>413</v>
      </c>
      <c r="M4120" s="43" t="s">
        <v>395</v>
      </c>
      <c r="N4120" s="43" t="s">
        <v>396</v>
      </c>
      <c r="O4120" s="68" t="s">
        <v>325</v>
      </c>
      <c r="P4120" s="68" t="s">
        <v>2931</v>
      </c>
      <c r="Q4120" s="57" t="s">
        <v>2932</v>
      </c>
      <c r="R4120" s="35" t="s">
        <v>265</v>
      </c>
      <c r="S4120" s="57" t="str">
        <f>MID(Tabla1[[#This Row],[Aplicación]],6,2)</f>
        <v>11</v>
      </c>
      <c r="T4120" s="54" t="str">
        <f>VLOOKUP(Tabla1[[#This Row],[AREA]],Hoja1!A:B,2,FALSE)</f>
        <v>11. Salud pública y seguridad ciudadana</v>
      </c>
      <c r="U4120" s="57" t="str">
        <f>MID(Tabla1[[#This Row],[Aplicación]],9,4)</f>
        <v>3111</v>
      </c>
      <c r="V4120" s="54" t="str">
        <f>VLOOKUP(Tabla1[[#This Row],[PROGRAMA]],Hoja1!A:B,2,FALSE)</f>
        <v>3111. Protección de la salubridad pública</v>
      </c>
      <c r="W4120" s="57" t="str">
        <f>MID(Tabla1[[#This Row],[Aplicación]],14,2)</f>
        <v>22</v>
      </c>
      <c r="X4120" s="57" t="str">
        <f>MID(Tabla1[[#This Row],[Aplicación]],14,6)</f>
        <v>22199</v>
      </c>
    </row>
    <row r="4121" spans="1:24" x14ac:dyDescent="0.25">
      <c r="A4121" s="60">
        <v>220240013792</v>
      </c>
      <c r="B4121" s="43" t="s">
        <v>702</v>
      </c>
      <c r="C4121" s="61">
        <v>45412</v>
      </c>
      <c r="D4121" s="60">
        <v>22024001045</v>
      </c>
      <c r="E4121" s="43" t="s">
        <v>1353</v>
      </c>
      <c r="F4121" s="62">
        <v>18.14</v>
      </c>
      <c r="G4121" s="43" t="s">
        <v>776</v>
      </c>
      <c r="H4121" s="43" t="s">
        <v>4185</v>
      </c>
      <c r="I4121" s="69" t="s">
        <v>2934</v>
      </c>
      <c r="J4121" s="43" t="s">
        <v>398</v>
      </c>
      <c r="K4121" s="43" t="s">
        <v>398</v>
      </c>
      <c r="L4121" s="43" t="s">
        <v>413</v>
      </c>
      <c r="M4121" s="43" t="s">
        <v>395</v>
      </c>
      <c r="N4121" s="43" t="s">
        <v>396</v>
      </c>
      <c r="O4121" s="68" t="s">
        <v>325</v>
      </c>
      <c r="P4121" s="68" t="s">
        <v>2931</v>
      </c>
      <c r="Q4121" s="57" t="s">
        <v>2932</v>
      </c>
      <c r="R4121" s="35" t="s">
        <v>265</v>
      </c>
      <c r="S4121" s="57" t="str">
        <f>MID(Tabla1[[#This Row],[Aplicación]],6,2)</f>
        <v>11</v>
      </c>
      <c r="T4121" s="54" t="str">
        <f>VLOOKUP(Tabla1[[#This Row],[AREA]],Hoja1!A:B,2,FALSE)</f>
        <v>11. Salud pública y seguridad ciudadana</v>
      </c>
      <c r="U4121" s="57" t="str">
        <f>MID(Tabla1[[#This Row],[Aplicación]],9,4)</f>
        <v>3111</v>
      </c>
      <c r="V4121" s="54" t="str">
        <f>VLOOKUP(Tabla1[[#This Row],[PROGRAMA]],Hoja1!A:B,2,FALSE)</f>
        <v>3111. Protección de la salubridad pública</v>
      </c>
      <c r="W4121" s="57" t="str">
        <f>MID(Tabla1[[#This Row],[Aplicación]],14,2)</f>
        <v>22</v>
      </c>
      <c r="X4121" s="57" t="str">
        <f>MID(Tabla1[[#This Row],[Aplicación]],14,6)</f>
        <v>22199</v>
      </c>
    </row>
    <row r="4122" spans="1:24" x14ac:dyDescent="0.25">
      <c r="A4122" s="60">
        <v>220240013812</v>
      </c>
      <c r="B4122" s="43" t="s">
        <v>702</v>
      </c>
      <c r="C4122" s="61">
        <v>45412</v>
      </c>
      <c r="D4122" s="60">
        <v>22024001045</v>
      </c>
      <c r="E4122" s="43" t="s">
        <v>1353</v>
      </c>
      <c r="F4122" s="62">
        <v>282.05</v>
      </c>
      <c r="G4122" s="43" t="s">
        <v>852</v>
      </c>
      <c r="H4122" s="43" t="s">
        <v>4188</v>
      </c>
      <c r="I4122" s="69" t="s">
        <v>2934</v>
      </c>
      <c r="J4122" s="43" t="s">
        <v>398</v>
      </c>
      <c r="K4122" s="43" t="s">
        <v>398</v>
      </c>
      <c r="L4122" s="43" t="s">
        <v>413</v>
      </c>
      <c r="M4122" s="43" t="s">
        <v>395</v>
      </c>
      <c r="N4122" s="43" t="s">
        <v>396</v>
      </c>
      <c r="O4122" s="68" t="s">
        <v>325</v>
      </c>
      <c r="P4122" s="68" t="s">
        <v>2931</v>
      </c>
      <c r="Q4122" s="57" t="s">
        <v>2932</v>
      </c>
      <c r="R4122" s="35" t="s">
        <v>265</v>
      </c>
      <c r="S4122" s="57" t="str">
        <f>MID(Tabla1[[#This Row],[Aplicación]],6,2)</f>
        <v>11</v>
      </c>
      <c r="T4122" s="54" t="str">
        <f>VLOOKUP(Tabla1[[#This Row],[AREA]],Hoja1!A:B,2,FALSE)</f>
        <v>11. Salud pública y seguridad ciudadana</v>
      </c>
      <c r="U4122" s="57" t="str">
        <f>MID(Tabla1[[#This Row],[Aplicación]],9,4)</f>
        <v>3111</v>
      </c>
      <c r="V4122" s="54" t="str">
        <f>VLOOKUP(Tabla1[[#This Row],[PROGRAMA]],Hoja1!A:B,2,FALSE)</f>
        <v>3111. Protección de la salubridad pública</v>
      </c>
      <c r="W4122" s="57" t="str">
        <f>MID(Tabla1[[#This Row],[Aplicación]],14,2)</f>
        <v>22</v>
      </c>
      <c r="X4122" s="57" t="str">
        <f>MID(Tabla1[[#This Row],[Aplicación]],14,6)</f>
        <v>22199</v>
      </c>
    </row>
    <row r="4123" spans="1:24" x14ac:dyDescent="0.25">
      <c r="A4123" s="60">
        <v>220240011201</v>
      </c>
      <c r="B4123" s="43" t="s">
        <v>702</v>
      </c>
      <c r="C4123" s="61">
        <v>45393</v>
      </c>
      <c r="D4123" s="60">
        <v>22024001045</v>
      </c>
      <c r="E4123" s="43" t="s">
        <v>1353</v>
      </c>
      <c r="F4123" s="62">
        <v>199.72</v>
      </c>
      <c r="G4123" s="43" t="s">
        <v>776</v>
      </c>
      <c r="H4123" s="43" t="s">
        <v>4562</v>
      </c>
      <c r="I4123" s="69" t="s">
        <v>2934</v>
      </c>
      <c r="J4123" s="43" t="s">
        <v>398</v>
      </c>
      <c r="K4123" s="43" t="s">
        <v>398</v>
      </c>
      <c r="L4123" s="43" t="s">
        <v>413</v>
      </c>
      <c r="M4123" s="43" t="s">
        <v>395</v>
      </c>
      <c r="N4123" s="43" t="s">
        <v>396</v>
      </c>
      <c r="O4123" s="68" t="s">
        <v>325</v>
      </c>
      <c r="P4123" s="68" t="s">
        <v>2931</v>
      </c>
      <c r="Q4123" s="57" t="s">
        <v>2932</v>
      </c>
      <c r="R4123" s="35" t="s">
        <v>265</v>
      </c>
      <c r="S4123" s="57" t="str">
        <f>MID(Tabla1[[#This Row],[Aplicación]],6,2)</f>
        <v>11</v>
      </c>
      <c r="T4123" s="54" t="str">
        <f>VLOOKUP(Tabla1[[#This Row],[AREA]],Hoja1!A:B,2,FALSE)</f>
        <v>11. Salud pública y seguridad ciudadana</v>
      </c>
      <c r="U4123" s="57" t="str">
        <f>MID(Tabla1[[#This Row],[Aplicación]],9,4)</f>
        <v>3111</v>
      </c>
      <c r="V4123" s="54" t="str">
        <f>VLOOKUP(Tabla1[[#This Row],[PROGRAMA]],Hoja1!A:B,2,FALSE)</f>
        <v>3111. Protección de la salubridad pública</v>
      </c>
      <c r="W4123" s="57" t="str">
        <f>MID(Tabla1[[#This Row],[Aplicación]],14,2)</f>
        <v>22</v>
      </c>
      <c r="X4123" s="57" t="str">
        <f>MID(Tabla1[[#This Row],[Aplicación]],14,6)</f>
        <v>22199</v>
      </c>
    </row>
    <row r="4124" spans="1:24" x14ac:dyDescent="0.25">
      <c r="A4124" s="60">
        <v>220240036217</v>
      </c>
      <c r="B4124" s="43" t="s">
        <v>702</v>
      </c>
      <c r="C4124" s="61">
        <v>45511</v>
      </c>
      <c r="D4124" s="60">
        <v>22024001045</v>
      </c>
      <c r="E4124" s="43" t="s">
        <v>1353</v>
      </c>
      <c r="F4124" s="62">
        <v>74.22</v>
      </c>
      <c r="G4124" s="43" t="s">
        <v>57</v>
      </c>
      <c r="H4124" s="43" t="s">
        <v>4904</v>
      </c>
      <c r="I4124" s="69">
        <v>300</v>
      </c>
      <c r="J4124" s="43" t="s">
        <v>398</v>
      </c>
      <c r="K4124" s="43" t="s">
        <v>398</v>
      </c>
      <c r="L4124" s="43" t="s">
        <v>413</v>
      </c>
      <c r="M4124" s="43" t="s">
        <v>395</v>
      </c>
      <c r="N4124" s="43" t="s">
        <v>396</v>
      </c>
      <c r="O4124" s="68" t="s">
        <v>325</v>
      </c>
      <c r="P4124" s="68" t="s">
        <v>4838</v>
      </c>
      <c r="Q4124" s="57" t="str">
        <f>MID(Tabla1[[#This Row],[Aplicación]],14,1)</f>
        <v>2</v>
      </c>
      <c r="R4124" s="35" t="s">
        <v>265</v>
      </c>
      <c r="S4124" s="57" t="str">
        <f>MID(Tabla1[[#This Row],[Aplicación]],6,2)</f>
        <v>11</v>
      </c>
      <c r="T4124" s="54" t="str">
        <f>VLOOKUP(Tabla1[[#This Row],[AREA]],Hoja1!A:B,2,FALSE)</f>
        <v>11. Salud pública y seguridad ciudadana</v>
      </c>
      <c r="U4124" s="57" t="str">
        <f>MID(Tabla1[[#This Row],[Aplicación]],9,4)</f>
        <v>3111</v>
      </c>
      <c r="V4124" s="54" t="str">
        <f>VLOOKUP(Tabla1[[#This Row],[PROGRAMA]],Hoja1!A:B,2,FALSE)</f>
        <v>3111. Protección de la salubridad pública</v>
      </c>
      <c r="W4124" s="57" t="str">
        <f>MID(Tabla1[[#This Row],[Aplicación]],14,2)</f>
        <v>22</v>
      </c>
      <c r="X4124" s="57" t="str">
        <f>MID(Tabla1[[#This Row],[Aplicación]],14,6)</f>
        <v>22199</v>
      </c>
    </row>
    <row r="4125" spans="1:24" x14ac:dyDescent="0.25">
      <c r="A4125" s="60">
        <v>220240034910</v>
      </c>
      <c r="B4125" s="43" t="s">
        <v>702</v>
      </c>
      <c r="C4125" s="61">
        <v>45504</v>
      </c>
      <c r="D4125" s="60">
        <v>22024001045</v>
      </c>
      <c r="E4125" s="43" t="s">
        <v>1353</v>
      </c>
      <c r="F4125" s="62">
        <v>6.17</v>
      </c>
      <c r="G4125" s="43" t="s">
        <v>764</v>
      </c>
      <c r="H4125" s="43" t="s">
        <v>5066</v>
      </c>
      <c r="I4125" s="69" t="s">
        <v>2934</v>
      </c>
      <c r="J4125" s="43" t="s">
        <v>398</v>
      </c>
      <c r="K4125" s="43" t="s">
        <v>398</v>
      </c>
      <c r="L4125" s="43" t="s">
        <v>413</v>
      </c>
      <c r="M4125" s="43" t="s">
        <v>395</v>
      </c>
      <c r="N4125" s="43" t="s">
        <v>396</v>
      </c>
      <c r="O4125" s="68" t="s">
        <v>325</v>
      </c>
      <c r="P4125" s="68" t="s">
        <v>4838</v>
      </c>
      <c r="Q4125" s="57" t="str">
        <f>MID(Tabla1[[#This Row],[Aplicación]],14,1)</f>
        <v>2</v>
      </c>
      <c r="R4125" s="35" t="s">
        <v>265</v>
      </c>
      <c r="S4125" s="57" t="str">
        <f>MID(Tabla1[[#This Row],[Aplicación]],6,2)</f>
        <v>11</v>
      </c>
      <c r="T4125" s="54" t="str">
        <f>VLOOKUP(Tabla1[[#This Row],[AREA]],Hoja1!A:B,2,FALSE)</f>
        <v>11. Salud pública y seguridad ciudadana</v>
      </c>
      <c r="U4125" s="57" t="str">
        <f>MID(Tabla1[[#This Row],[Aplicación]],9,4)</f>
        <v>3111</v>
      </c>
      <c r="V4125" s="54" t="str">
        <f>VLOOKUP(Tabla1[[#This Row],[PROGRAMA]],Hoja1!A:B,2,FALSE)</f>
        <v>3111. Protección de la salubridad pública</v>
      </c>
      <c r="W4125" s="57" t="str">
        <f>MID(Tabla1[[#This Row],[Aplicación]],14,2)</f>
        <v>22</v>
      </c>
      <c r="X4125" s="57" t="str">
        <f>MID(Tabla1[[#This Row],[Aplicación]],14,6)</f>
        <v>22199</v>
      </c>
    </row>
    <row r="4126" spans="1:24" x14ac:dyDescent="0.25">
      <c r="A4126" s="60">
        <v>220240031287</v>
      </c>
      <c r="B4126" s="43" t="s">
        <v>702</v>
      </c>
      <c r="C4126" s="61">
        <v>45490</v>
      </c>
      <c r="D4126" s="60">
        <v>22024001045</v>
      </c>
      <c r="E4126" s="43" t="s">
        <v>1353</v>
      </c>
      <c r="F4126" s="62">
        <v>285.73</v>
      </c>
      <c r="G4126" s="43" t="s">
        <v>57</v>
      </c>
      <c r="H4126" s="43" t="s">
        <v>5201</v>
      </c>
      <c r="I4126" s="69">
        <v>300</v>
      </c>
      <c r="J4126" s="43" t="s">
        <v>398</v>
      </c>
      <c r="K4126" s="43" t="s">
        <v>398</v>
      </c>
      <c r="L4126" s="43" t="s">
        <v>413</v>
      </c>
      <c r="M4126" s="43" t="s">
        <v>395</v>
      </c>
      <c r="N4126" s="43" t="s">
        <v>396</v>
      </c>
      <c r="O4126" s="68" t="s">
        <v>325</v>
      </c>
      <c r="P4126" s="68" t="s">
        <v>4838</v>
      </c>
      <c r="Q4126" s="57" t="str">
        <f>MID(Tabla1[[#This Row],[Aplicación]],14,1)</f>
        <v>2</v>
      </c>
      <c r="R4126" s="35" t="s">
        <v>265</v>
      </c>
      <c r="S4126" s="57" t="str">
        <f>MID(Tabla1[[#This Row],[Aplicación]],6,2)</f>
        <v>11</v>
      </c>
      <c r="T4126" s="54" t="str">
        <f>VLOOKUP(Tabla1[[#This Row],[AREA]],Hoja1!A:B,2,FALSE)</f>
        <v>11. Salud pública y seguridad ciudadana</v>
      </c>
      <c r="U4126" s="57" t="str">
        <f>MID(Tabla1[[#This Row],[Aplicación]],9,4)</f>
        <v>3111</v>
      </c>
      <c r="V4126" s="54" t="str">
        <f>VLOOKUP(Tabla1[[#This Row],[PROGRAMA]],Hoja1!A:B,2,FALSE)</f>
        <v>3111. Protección de la salubridad pública</v>
      </c>
      <c r="W4126" s="57" t="str">
        <f>MID(Tabla1[[#This Row],[Aplicación]],14,2)</f>
        <v>22</v>
      </c>
      <c r="X4126" s="57" t="str">
        <f>MID(Tabla1[[#This Row],[Aplicación]],14,6)</f>
        <v>22199</v>
      </c>
    </row>
    <row r="4127" spans="1:24" x14ac:dyDescent="0.25">
      <c r="A4127" s="60">
        <v>220240031076</v>
      </c>
      <c r="B4127" s="43" t="s">
        <v>702</v>
      </c>
      <c r="C4127" s="61">
        <v>45490</v>
      </c>
      <c r="D4127" s="60">
        <v>22024001045</v>
      </c>
      <c r="E4127" s="43" t="s">
        <v>1353</v>
      </c>
      <c r="F4127" s="62">
        <v>32.04</v>
      </c>
      <c r="G4127" s="43" t="s">
        <v>697</v>
      </c>
      <c r="H4127" s="43" t="s">
        <v>5241</v>
      </c>
      <c r="I4127" s="69">
        <v>300</v>
      </c>
      <c r="J4127" s="43" t="s">
        <v>537</v>
      </c>
      <c r="K4127" s="43" t="s">
        <v>537</v>
      </c>
      <c r="L4127" s="43" t="s">
        <v>413</v>
      </c>
      <c r="M4127" s="43" t="s">
        <v>395</v>
      </c>
      <c r="N4127" s="43" t="s">
        <v>396</v>
      </c>
      <c r="O4127" s="68" t="s">
        <v>325</v>
      </c>
      <c r="P4127" s="68" t="s">
        <v>4838</v>
      </c>
      <c r="Q4127" s="57" t="str">
        <f>MID(Tabla1[[#This Row],[Aplicación]],14,1)</f>
        <v>2</v>
      </c>
      <c r="R4127" s="35" t="s">
        <v>265</v>
      </c>
      <c r="S4127" s="57" t="str">
        <f>MID(Tabla1[[#This Row],[Aplicación]],6,2)</f>
        <v>11</v>
      </c>
      <c r="T4127" s="54" t="str">
        <f>VLOOKUP(Tabla1[[#This Row],[AREA]],Hoja1!A:B,2,FALSE)</f>
        <v>11. Salud pública y seguridad ciudadana</v>
      </c>
      <c r="U4127" s="57" t="str">
        <f>MID(Tabla1[[#This Row],[Aplicación]],9,4)</f>
        <v>3111</v>
      </c>
      <c r="V4127" s="54" t="str">
        <f>VLOOKUP(Tabla1[[#This Row],[PROGRAMA]],Hoja1!A:B,2,FALSE)</f>
        <v>3111. Protección de la salubridad pública</v>
      </c>
      <c r="W4127" s="57" t="str">
        <f>MID(Tabla1[[#This Row],[Aplicación]],14,2)</f>
        <v>22</v>
      </c>
      <c r="X4127" s="57" t="str">
        <f>MID(Tabla1[[#This Row],[Aplicación]],14,6)</f>
        <v>22199</v>
      </c>
    </row>
    <row r="4128" spans="1:24" x14ac:dyDescent="0.25">
      <c r="A4128" s="60">
        <v>220240042135</v>
      </c>
      <c r="B4128" s="43" t="s">
        <v>702</v>
      </c>
      <c r="C4128" s="61">
        <v>45541</v>
      </c>
      <c r="D4128" s="60">
        <v>22024001045</v>
      </c>
      <c r="E4128" s="43" t="s">
        <v>1353</v>
      </c>
      <c r="F4128" s="62">
        <v>697.19</v>
      </c>
      <c r="G4128" s="43" t="s">
        <v>57</v>
      </c>
      <c r="H4128" s="43" t="s">
        <v>5654</v>
      </c>
      <c r="I4128" s="69">
        <v>300</v>
      </c>
      <c r="J4128" s="43" t="s">
        <v>398</v>
      </c>
      <c r="K4128" s="43" t="s">
        <v>398</v>
      </c>
      <c r="L4128" s="43" t="s">
        <v>413</v>
      </c>
      <c r="M4128" s="43" t="s">
        <v>395</v>
      </c>
      <c r="N4128" s="43" t="s">
        <v>396</v>
      </c>
      <c r="O4128" s="68" t="s">
        <v>325</v>
      </c>
      <c r="P4128" s="68" t="s">
        <v>4838</v>
      </c>
      <c r="Q4128" s="57" t="str">
        <f>MID(Tabla1[[#This Row],[Aplicación]],14,1)</f>
        <v>2</v>
      </c>
      <c r="R4128" s="35" t="s">
        <v>265</v>
      </c>
      <c r="S4128" s="57" t="str">
        <f>MID(Tabla1[[#This Row],[Aplicación]],6,2)</f>
        <v>11</v>
      </c>
      <c r="T4128" s="54" t="str">
        <f>VLOOKUP(Tabla1[[#This Row],[AREA]],Hoja1!A:B,2,FALSE)</f>
        <v>11. Salud pública y seguridad ciudadana</v>
      </c>
      <c r="U4128" s="57" t="str">
        <f>MID(Tabla1[[#This Row],[Aplicación]],9,4)</f>
        <v>3111</v>
      </c>
      <c r="V4128" s="54" t="str">
        <f>VLOOKUP(Tabla1[[#This Row],[PROGRAMA]],Hoja1!A:B,2,FALSE)</f>
        <v>3111. Protección de la salubridad pública</v>
      </c>
      <c r="W4128" s="57" t="str">
        <f>MID(Tabla1[[#This Row],[Aplicación]],14,2)</f>
        <v>22</v>
      </c>
      <c r="X4128" s="57" t="str">
        <f>MID(Tabla1[[#This Row],[Aplicación]],14,6)</f>
        <v>22199</v>
      </c>
    </row>
    <row r="4129" spans="1:24" x14ac:dyDescent="0.25">
      <c r="A4129" s="60">
        <v>220240038151</v>
      </c>
      <c r="B4129" s="43" t="s">
        <v>702</v>
      </c>
      <c r="C4129" s="61">
        <v>45523</v>
      </c>
      <c r="D4129" s="60">
        <v>22024001045</v>
      </c>
      <c r="E4129" s="43" t="s">
        <v>1353</v>
      </c>
      <c r="F4129" s="62">
        <v>208.82</v>
      </c>
      <c r="G4129" s="43" t="s">
        <v>776</v>
      </c>
      <c r="H4129" s="43" t="s">
        <v>5724</v>
      </c>
      <c r="I4129" s="69">
        <v>300</v>
      </c>
      <c r="J4129" s="43" t="s">
        <v>398</v>
      </c>
      <c r="K4129" s="43" t="s">
        <v>398</v>
      </c>
      <c r="L4129" s="43" t="s">
        <v>413</v>
      </c>
      <c r="M4129" s="43" t="s">
        <v>395</v>
      </c>
      <c r="N4129" s="43" t="s">
        <v>396</v>
      </c>
      <c r="O4129" s="68" t="s">
        <v>325</v>
      </c>
      <c r="P4129" s="68" t="s">
        <v>4838</v>
      </c>
      <c r="Q4129" s="57" t="str">
        <f>MID(Tabla1[[#This Row],[Aplicación]],14,1)</f>
        <v>2</v>
      </c>
      <c r="R4129" s="35" t="s">
        <v>265</v>
      </c>
      <c r="S4129" s="57" t="str">
        <f>MID(Tabla1[[#This Row],[Aplicación]],6,2)</f>
        <v>11</v>
      </c>
      <c r="T4129" s="54" t="str">
        <f>VLOOKUP(Tabla1[[#This Row],[AREA]],Hoja1!A:B,2,FALSE)</f>
        <v>11. Salud pública y seguridad ciudadana</v>
      </c>
      <c r="U4129" s="57" t="str">
        <f>MID(Tabla1[[#This Row],[Aplicación]],9,4)</f>
        <v>3111</v>
      </c>
      <c r="V4129" s="54" t="str">
        <f>VLOOKUP(Tabla1[[#This Row],[PROGRAMA]],Hoja1!A:B,2,FALSE)</f>
        <v>3111. Protección de la salubridad pública</v>
      </c>
      <c r="W4129" s="57" t="str">
        <f>MID(Tabla1[[#This Row],[Aplicación]],14,2)</f>
        <v>22</v>
      </c>
      <c r="X4129" s="57" t="str">
        <f>MID(Tabla1[[#This Row],[Aplicación]],14,6)</f>
        <v>22199</v>
      </c>
    </row>
    <row r="4130" spans="1:24" x14ac:dyDescent="0.25">
      <c r="A4130" s="53">
        <v>220240008424</v>
      </c>
      <c r="B4130" s="45" t="s">
        <v>390</v>
      </c>
      <c r="C4130" s="50">
        <v>45373</v>
      </c>
      <c r="D4130" s="44">
        <v>22024003616</v>
      </c>
      <c r="E4130" s="45" t="s">
        <v>1326</v>
      </c>
      <c r="F4130" s="51">
        <v>121</v>
      </c>
      <c r="G4130" s="45" t="s">
        <v>92</v>
      </c>
      <c r="H4130" s="45" t="s">
        <v>1766</v>
      </c>
      <c r="I4130" s="53">
        <v>220</v>
      </c>
      <c r="J4130" s="45" t="s">
        <v>731</v>
      </c>
      <c r="K4130" s="45" t="s">
        <v>398</v>
      </c>
      <c r="L4130" s="45" t="s">
        <v>399</v>
      </c>
      <c r="M4130" s="45" t="s">
        <v>585</v>
      </c>
      <c r="N4130" s="45" t="s">
        <v>539</v>
      </c>
      <c r="O4130" s="52" t="s">
        <v>326</v>
      </c>
      <c r="P4130" s="63" t="s">
        <v>276</v>
      </c>
      <c r="Q4130" s="57" t="str">
        <f>MID(Tabla1[[#This Row],[Aplicación]],14,1)</f>
        <v>2</v>
      </c>
      <c r="R4130" s="35" t="s">
        <v>265</v>
      </c>
      <c r="S4130" s="57" t="str">
        <f>MID(Tabla1[[#This Row],[Aplicación]],6,2)</f>
        <v>11</v>
      </c>
      <c r="T4130" s="54" t="str">
        <f>VLOOKUP(Tabla1[[#This Row],[AREA]],Hoja1!A:B,2,FALSE)</f>
        <v>11. Salud pública y seguridad ciudadana</v>
      </c>
      <c r="U4130" s="57" t="str">
        <f>MID(Tabla1[[#This Row],[Aplicación]],9,4)</f>
        <v>3111</v>
      </c>
      <c r="V4130" s="54" t="str">
        <f>VLOOKUP(Tabla1[[#This Row],[PROGRAMA]],Hoja1!A:B,2,FALSE)</f>
        <v>3111. Protección de la salubridad pública</v>
      </c>
      <c r="W4130" s="57" t="str">
        <f>MID(Tabla1[[#This Row],[Aplicación]],14,2)</f>
        <v>22</v>
      </c>
      <c r="X4130" s="57" t="str">
        <f>MID(Tabla1[[#This Row],[Aplicación]],14,6)</f>
        <v>22699</v>
      </c>
    </row>
    <row r="4131" spans="1:24" x14ac:dyDescent="0.25">
      <c r="A4131" s="60">
        <v>220240008427</v>
      </c>
      <c r="B4131" s="43" t="s">
        <v>390</v>
      </c>
      <c r="C4131" s="61">
        <v>45373</v>
      </c>
      <c r="D4131" s="60">
        <v>22024003669</v>
      </c>
      <c r="E4131" s="43" t="s">
        <v>1326</v>
      </c>
      <c r="F4131" s="62">
        <v>252.34</v>
      </c>
      <c r="G4131" s="43" t="s">
        <v>715</v>
      </c>
      <c r="H4131" s="43" t="s">
        <v>1833</v>
      </c>
      <c r="I4131" s="69">
        <v>220</v>
      </c>
      <c r="J4131" s="43" t="s">
        <v>398</v>
      </c>
      <c r="K4131" s="43" t="s">
        <v>398</v>
      </c>
      <c r="L4131" s="43" t="s">
        <v>413</v>
      </c>
      <c r="M4131" s="43" t="s">
        <v>585</v>
      </c>
      <c r="N4131" s="43" t="s">
        <v>539</v>
      </c>
      <c r="O4131" s="52" t="s">
        <v>326</v>
      </c>
      <c r="P4131" s="63" t="s">
        <v>276</v>
      </c>
      <c r="Q4131" s="57" t="str">
        <f>MID(Tabla1[[#This Row],[Aplicación]],14,1)</f>
        <v>2</v>
      </c>
      <c r="R4131" s="35" t="s">
        <v>265</v>
      </c>
      <c r="S4131" s="57" t="str">
        <f>MID(Tabla1[[#This Row],[Aplicación]],6,2)</f>
        <v>11</v>
      </c>
      <c r="T4131" s="54" t="str">
        <f>VLOOKUP(Tabla1[[#This Row],[AREA]],Hoja1!A:B,2,FALSE)</f>
        <v>11. Salud pública y seguridad ciudadana</v>
      </c>
      <c r="U4131" s="57" t="str">
        <f>MID(Tabla1[[#This Row],[Aplicación]],9,4)</f>
        <v>3111</v>
      </c>
      <c r="V4131" s="54" t="str">
        <f>VLOOKUP(Tabla1[[#This Row],[PROGRAMA]],Hoja1!A:B,2,FALSE)</f>
        <v>3111. Protección de la salubridad pública</v>
      </c>
      <c r="W4131" s="57" t="str">
        <f>MID(Tabla1[[#This Row],[Aplicación]],14,2)</f>
        <v>22</v>
      </c>
      <c r="X4131" s="57" t="str">
        <f>MID(Tabla1[[#This Row],[Aplicación]],14,6)</f>
        <v>22699</v>
      </c>
    </row>
    <row r="4132" spans="1:24" x14ac:dyDescent="0.25">
      <c r="A4132" s="60">
        <v>220240034739</v>
      </c>
      <c r="B4132" s="43" t="s">
        <v>390</v>
      </c>
      <c r="C4132" s="61">
        <v>45503</v>
      </c>
      <c r="D4132" s="60">
        <v>22024005809</v>
      </c>
      <c r="E4132" s="43" t="s">
        <v>1326</v>
      </c>
      <c r="F4132" s="62">
        <v>261.02999999999997</v>
      </c>
      <c r="G4132" s="43" t="s">
        <v>715</v>
      </c>
      <c r="H4132" s="43" t="s">
        <v>1833</v>
      </c>
      <c r="I4132" s="69" t="s">
        <v>2930</v>
      </c>
      <c r="J4132" s="43" t="s">
        <v>398</v>
      </c>
      <c r="K4132" s="43" t="s">
        <v>398</v>
      </c>
      <c r="L4132" s="43" t="s">
        <v>413</v>
      </c>
      <c r="M4132" s="43" t="s">
        <v>585</v>
      </c>
      <c r="N4132" s="43" t="s">
        <v>539</v>
      </c>
      <c r="O4132" s="68" t="s">
        <v>326</v>
      </c>
      <c r="P4132" s="68" t="s">
        <v>4838</v>
      </c>
      <c r="Q4132" s="57" t="str">
        <f>MID(Tabla1[[#This Row],[Aplicación]],14,1)</f>
        <v>2</v>
      </c>
      <c r="R4132" s="35" t="s">
        <v>265</v>
      </c>
      <c r="S4132" s="57" t="str">
        <f>MID(Tabla1[[#This Row],[Aplicación]],6,2)</f>
        <v>11</v>
      </c>
      <c r="T4132" s="54" t="str">
        <f>VLOOKUP(Tabla1[[#This Row],[AREA]],Hoja1!A:B,2,FALSE)</f>
        <v>11. Salud pública y seguridad ciudadana</v>
      </c>
      <c r="U4132" s="57" t="str">
        <f>MID(Tabla1[[#This Row],[Aplicación]],9,4)</f>
        <v>3111</v>
      </c>
      <c r="V4132" s="54" t="str">
        <f>VLOOKUP(Tabla1[[#This Row],[PROGRAMA]],Hoja1!A:B,2,FALSE)</f>
        <v>3111. Protección de la salubridad pública</v>
      </c>
      <c r="W4132" s="57" t="str">
        <f>MID(Tabla1[[#This Row],[Aplicación]],14,2)</f>
        <v>22</v>
      </c>
      <c r="X4132" s="57" t="str">
        <f>MID(Tabla1[[#This Row],[Aplicación]],14,6)</f>
        <v>22699</v>
      </c>
    </row>
    <row r="4133" spans="1:24" x14ac:dyDescent="0.25">
      <c r="A4133" s="60">
        <v>220239000779</v>
      </c>
      <c r="B4133" s="43" t="s">
        <v>390</v>
      </c>
      <c r="C4133" s="61">
        <v>45292</v>
      </c>
      <c r="D4133" s="60">
        <v>22024001224</v>
      </c>
      <c r="E4133" s="43" t="s">
        <v>1437</v>
      </c>
      <c r="F4133" s="62">
        <v>6923.45</v>
      </c>
      <c r="G4133" s="43" t="s">
        <v>558</v>
      </c>
      <c r="H4133" s="43" t="s">
        <v>2222</v>
      </c>
      <c r="I4133" s="69">
        <v>220</v>
      </c>
      <c r="J4133" s="43" t="s">
        <v>480</v>
      </c>
      <c r="K4133" s="43" t="s">
        <v>481</v>
      </c>
      <c r="L4133" s="43" t="s">
        <v>399</v>
      </c>
      <c r="M4133" s="43" t="s">
        <v>395</v>
      </c>
      <c r="N4133" s="43" t="s">
        <v>396</v>
      </c>
      <c r="O4133" s="52" t="s">
        <v>321</v>
      </c>
      <c r="P4133" s="63" t="s">
        <v>276</v>
      </c>
      <c r="Q4133" s="57" t="str">
        <f>MID(Tabla1[[#This Row],[Aplicación]],14,1)</f>
        <v>2</v>
      </c>
      <c r="R4133" s="35" t="s">
        <v>265</v>
      </c>
      <c r="S4133" s="57" t="str">
        <f>MID(Tabla1[[#This Row],[Aplicación]],6,2)</f>
        <v>11</v>
      </c>
      <c r="T4133" s="54" t="str">
        <f>VLOOKUP(Tabla1[[#This Row],[AREA]],Hoja1!A:B,2,FALSE)</f>
        <v>11. Salud pública y seguridad ciudadana</v>
      </c>
      <c r="U4133" s="57" t="str">
        <f>MID(Tabla1[[#This Row],[Aplicación]],9,4)</f>
        <v>3111</v>
      </c>
      <c r="V4133" s="54" t="str">
        <f>VLOOKUP(Tabla1[[#This Row],[PROGRAMA]],Hoja1!A:B,2,FALSE)</f>
        <v>3111. Protección de la salubridad pública</v>
      </c>
      <c r="W4133" s="57" t="str">
        <f>MID(Tabla1[[#This Row],[Aplicación]],14,2)</f>
        <v>22</v>
      </c>
      <c r="X4133" s="57" t="str">
        <f>MID(Tabla1[[#This Row],[Aplicación]],14,6)</f>
        <v>22700</v>
      </c>
    </row>
    <row r="4134" spans="1:24" x14ac:dyDescent="0.25">
      <c r="A4134" s="44">
        <v>220239000780</v>
      </c>
      <c r="B4134" s="45" t="s">
        <v>390</v>
      </c>
      <c r="C4134" s="50">
        <v>45292</v>
      </c>
      <c r="D4134" s="44">
        <v>22024001225</v>
      </c>
      <c r="E4134" s="45" t="s">
        <v>1437</v>
      </c>
      <c r="F4134" s="51">
        <v>3465.58</v>
      </c>
      <c r="G4134" s="45" t="s">
        <v>558</v>
      </c>
      <c r="H4134" s="45" t="s">
        <v>2224</v>
      </c>
      <c r="I4134" s="53">
        <v>220</v>
      </c>
      <c r="J4134" s="45" t="s">
        <v>480</v>
      </c>
      <c r="K4134" s="45" t="s">
        <v>481</v>
      </c>
      <c r="L4134" s="45" t="s">
        <v>399</v>
      </c>
      <c r="M4134" s="45" t="s">
        <v>395</v>
      </c>
      <c r="N4134" s="45" t="s">
        <v>396</v>
      </c>
      <c r="O4134" s="52" t="s">
        <v>321</v>
      </c>
      <c r="P4134" s="63" t="s">
        <v>276</v>
      </c>
      <c r="Q4134" s="57" t="str">
        <f>MID(Tabla1[[#This Row],[Aplicación]],14,1)</f>
        <v>2</v>
      </c>
      <c r="R4134" s="35" t="s">
        <v>265</v>
      </c>
      <c r="S4134" s="57" t="str">
        <f>MID(Tabla1[[#This Row],[Aplicación]],6,2)</f>
        <v>11</v>
      </c>
      <c r="T4134" s="54" t="str">
        <f>VLOOKUP(Tabla1[[#This Row],[AREA]],Hoja1!A:B,2,FALSE)</f>
        <v>11. Salud pública y seguridad ciudadana</v>
      </c>
      <c r="U4134" s="57" t="str">
        <f>MID(Tabla1[[#This Row],[Aplicación]],9,4)</f>
        <v>3111</v>
      </c>
      <c r="V4134" s="54" t="str">
        <f>VLOOKUP(Tabla1[[#This Row],[PROGRAMA]],Hoja1!A:B,2,FALSE)</f>
        <v>3111. Protección de la salubridad pública</v>
      </c>
      <c r="W4134" s="57" t="str">
        <f>MID(Tabla1[[#This Row],[Aplicación]],14,2)</f>
        <v>22</v>
      </c>
      <c r="X4134" s="57" t="str">
        <f>MID(Tabla1[[#This Row],[Aplicación]],14,6)</f>
        <v>22700</v>
      </c>
    </row>
    <row r="4135" spans="1:24" x14ac:dyDescent="0.25">
      <c r="A4135" s="60">
        <v>220240013257</v>
      </c>
      <c r="B4135" s="43" t="s">
        <v>390</v>
      </c>
      <c r="C4135" s="61">
        <v>45411</v>
      </c>
      <c r="D4135" s="60">
        <v>22024004093</v>
      </c>
      <c r="E4135" s="43" t="s">
        <v>4221</v>
      </c>
      <c r="F4135" s="62">
        <v>13068</v>
      </c>
      <c r="G4135" s="43" t="s">
        <v>4222</v>
      </c>
      <c r="H4135" s="43" t="s">
        <v>4223</v>
      </c>
      <c r="I4135" s="69" t="s">
        <v>2930</v>
      </c>
      <c r="J4135" s="43" t="s">
        <v>393</v>
      </c>
      <c r="K4135" s="43" t="s">
        <v>393</v>
      </c>
      <c r="L4135" s="43" t="s">
        <v>399</v>
      </c>
      <c r="M4135" s="43" t="s">
        <v>585</v>
      </c>
      <c r="N4135" s="43" t="s">
        <v>539</v>
      </c>
      <c r="O4135" s="68" t="s">
        <v>326</v>
      </c>
      <c r="P4135" s="68" t="s">
        <v>2931</v>
      </c>
      <c r="Q4135" s="57" t="s">
        <v>2932</v>
      </c>
      <c r="R4135" s="35" t="s">
        <v>265</v>
      </c>
      <c r="S4135" s="57" t="str">
        <f>MID(Tabla1[[#This Row],[Aplicación]],6,2)</f>
        <v>11</v>
      </c>
      <c r="T4135" s="54" t="str">
        <f>VLOOKUP(Tabla1[[#This Row],[AREA]],Hoja1!A:B,2,FALSE)</f>
        <v>11. Salud pública y seguridad ciudadana</v>
      </c>
      <c r="U4135" s="57" t="str">
        <f>MID(Tabla1[[#This Row],[Aplicación]],9,4)</f>
        <v>3111</v>
      </c>
      <c r="V4135" s="54" t="str">
        <f>VLOOKUP(Tabla1[[#This Row],[PROGRAMA]],Hoja1!A:B,2,FALSE)</f>
        <v>3111. Protección de la salubridad pública</v>
      </c>
      <c r="W4135" s="57" t="str">
        <f>MID(Tabla1[[#This Row],[Aplicación]],14,2)</f>
        <v>22</v>
      </c>
      <c r="X4135" s="57" t="str">
        <f>MID(Tabla1[[#This Row],[Aplicación]],14,6)</f>
        <v>22706</v>
      </c>
    </row>
    <row r="4136" spans="1:24" x14ac:dyDescent="0.25">
      <c r="A4136" s="60">
        <v>220240010976</v>
      </c>
      <c r="B4136" s="43" t="s">
        <v>390</v>
      </c>
      <c r="C4136" s="61">
        <v>45387</v>
      </c>
      <c r="D4136" s="60">
        <v>22024003822</v>
      </c>
      <c r="E4136" s="43" t="s">
        <v>4221</v>
      </c>
      <c r="F4136" s="62">
        <v>1400</v>
      </c>
      <c r="G4136" s="43" t="s">
        <v>4650</v>
      </c>
      <c r="H4136" s="43" t="s">
        <v>4651</v>
      </c>
      <c r="I4136" s="69" t="s">
        <v>2930</v>
      </c>
      <c r="J4136" s="43" t="s">
        <v>398</v>
      </c>
      <c r="K4136" s="43" t="s">
        <v>398</v>
      </c>
      <c r="L4136" s="43" t="s">
        <v>399</v>
      </c>
      <c r="M4136" s="43" t="s">
        <v>585</v>
      </c>
      <c r="N4136" s="43" t="s">
        <v>539</v>
      </c>
      <c r="O4136" s="68" t="s">
        <v>326</v>
      </c>
      <c r="P4136" s="68" t="s">
        <v>2931</v>
      </c>
      <c r="Q4136" s="57" t="s">
        <v>2932</v>
      </c>
      <c r="R4136" s="35" t="s">
        <v>265</v>
      </c>
      <c r="S4136" s="57" t="str">
        <f>MID(Tabla1[[#This Row],[Aplicación]],6,2)</f>
        <v>11</v>
      </c>
      <c r="T4136" s="54" t="str">
        <f>VLOOKUP(Tabla1[[#This Row],[AREA]],Hoja1!A:B,2,FALSE)</f>
        <v>11. Salud pública y seguridad ciudadana</v>
      </c>
      <c r="U4136" s="57" t="str">
        <f>MID(Tabla1[[#This Row],[Aplicación]],9,4)</f>
        <v>3111</v>
      </c>
      <c r="V4136" s="54" t="str">
        <f>VLOOKUP(Tabla1[[#This Row],[PROGRAMA]],Hoja1!A:B,2,FALSE)</f>
        <v>3111. Protección de la salubridad pública</v>
      </c>
      <c r="W4136" s="57" t="str">
        <f>MID(Tabla1[[#This Row],[Aplicación]],14,2)</f>
        <v>22</v>
      </c>
      <c r="X4136" s="57" t="str">
        <f>MID(Tabla1[[#This Row],[Aplicación]],14,6)</f>
        <v>22706</v>
      </c>
    </row>
    <row r="4137" spans="1:24" x14ac:dyDescent="0.25">
      <c r="A4137" s="44">
        <v>220239000472</v>
      </c>
      <c r="B4137" s="45" t="s">
        <v>390</v>
      </c>
      <c r="C4137" s="50">
        <v>45292</v>
      </c>
      <c r="D4137" s="44">
        <v>22024001116</v>
      </c>
      <c r="E4137" s="45" t="s">
        <v>1338</v>
      </c>
      <c r="F4137" s="51">
        <v>27068.36</v>
      </c>
      <c r="G4137" s="45" t="s">
        <v>1061</v>
      </c>
      <c r="H4137" s="45" t="s">
        <v>1795</v>
      </c>
      <c r="I4137" s="53">
        <v>220</v>
      </c>
      <c r="J4137" s="45" t="s">
        <v>1062</v>
      </c>
      <c r="K4137" s="45" t="s">
        <v>987</v>
      </c>
      <c r="L4137" s="45" t="s">
        <v>399</v>
      </c>
      <c r="M4137" s="45" t="s">
        <v>395</v>
      </c>
      <c r="N4137" s="45" t="s">
        <v>396</v>
      </c>
      <c r="O4137" s="52" t="s">
        <v>321</v>
      </c>
      <c r="P4137" s="63" t="s">
        <v>276</v>
      </c>
      <c r="Q4137" s="57" t="str">
        <f>MID(Tabla1[[#This Row],[Aplicación]],14,1)</f>
        <v>2</v>
      </c>
      <c r="R4137" s="35" t="s">
        <v>265</v>
      </c>
      <c r="S4137" s="57" t="str">
        <f>MID(Tabla1[[#This Row],[Aplicación]],6,2)</f>
        <v>11</v>
      </c>
      <c r="T4137" s="54" t="str">
        <f>VLOOKUP(Tabla1[[#This Row],[AREA]],Hoja1!A:B,2,FALSE)</f>
        <v>11. Salud pública y seguridad ciudadana</v>
      </c>
      <c r="U4137" s="57" t="str">
        <f>MID(Tabla1[[#This Row],[Aplicación]],9,4)</f>
        <v>3111</v>
      </c>
      <c r="V4137" s="54" t="str">
        <f>VLOOKUP(Tabla1[[#This Row],[PROGRAMA]],Hoja1!A:B,2,FALSE)</f>
        <v>3111. Protección de la salubridad pública</v>
      </c>
      <c r="W4137" s="57" t="str">
        <f>MID(Tabla1[[#This Row],[Aplicación]],14,2)</f>
        <v>22</v>
      </c>
      <c r="X4137" s="57" t="str">
        <f>MID(Tabla1[[#This Row],[Aplicación]],14,6)</f>
        <v>22799</v>
      </c>
    </row>
    <row r="4138" spans="1:24" x14ac:dyDescent="0.25">
      <c r="A4138" s="60">
        <v>220239000687</v>
      </c>
      <c r="B4138" s="43" t="s">
        <v>390</v>
      </c>
      <c r="C4138" s="61">
        <v>45292</v>
      </c>
      <c r="D4138" s="60">
        <v>22024001525</v>
      </c>
      <c r="E4138" s="43" t="s">
        <v>1338</v>
      </c>
      <c r="F4138" s="62">
        <v>10950.5</v>
      </c>
      <c r="G4138" s="43" t="s">
        <v>368</v>
      </c>
      <c r="H4138" s="43" t="s">
        <v>2047</v>
      </c>
      <c r="I4138" s="69">
        <v>220</v>
      </c>
      <c r="J4138" s="43" t="s">
        <v>695</v>
      </c>
      <c r="K4138" s="43" t="s">
        <v>398</v>
      </c>
      <c r="L4138" s="43" t="s">
        <v>399</v>
      </c>
      <c r="M4138" s="43" t="s">
        <v>395</v>
      </c>
      <c r="N4138" s="43" t="s">
        <v>396</v>
      </c>
      <c r="O4138" s="52" t="s">
        <v>321</v>
      </c>
      <c r="P4138" s="63" t="s">
        <v>276</v>
      </c>
      <c r="Q4138" s="57" t="str">
        <f>MID(Tabla1[[#This Row],[Aplicación]],14,1)</f>
        <v>2</v>
      </c>
      <c r="R4138" s="35" t="s">
        <v>265</v>
      </c>
      <c r="S4138" s="57" t="str">
        <f>MID(Tabla1[[#This Row],[Aplicación]],6,2)</f>
        <v>11</v>
      </c>
      <c r="T4138" s="54" t="str">
        <f>VLOOKUP(Tabla1[[#This Row],[AREA]],Hoja1!A:B,2,FALSE)</f>
        <v>11. Salud pública y seguridad ciudadana</v>
      </c>
      <c r="U4138" s="57" t="str">
        <f>MID(Tabla1[[#This Row],[Aplicación]],9,4)</f>
        <v>3111</v>
      </c>
      <c r="V4138" s="54" t="str">
        <f>VLOOKUP(Tabla1[[#This Row],[PROGRAMA]],Hoja1!A:B,2,FALSE)</f>
        <v>3111. Protección de la salubridad pública</v>
      </c>
      <c r="W4138" s="57" t="str">
        <f>MID(Tabla1[[#This Row],[Aplicación]],14,2)</f>
        <v>22</v>
      </c>
      <c r="X4138" s="57" t="str">
        <f>MID(Tabla1[[#This Row],[Aplicación]],14,6)</f>
        <v>22799</v>
      </c>
    </row>
    <row r="4139" spans="1:24" x14ac:dyDescent="0.25">
      <c r="A4139" s="60">
        <v>220239000452</v>
      </c>
      <c r="B4139" s="43" t="s">
        <v>390</v>
      </c>
      <c r="C4139" s="61">
        <v>45292</v>
      </c>
      <c r="D4139" s="60">
        <v>22024001309</v>
      </c>
      <c r="E4139" s="43" t="s">
        <v>1338</v>
      </c>
      <c r="F4139" s="62">
        <v>8394.3799999999992</v>
      </c>
      <c r="G4139" s="43" t="s">
        <v>741</v>
      </c>
      <c r="H4139" s="43" t="s">
        <v>2152</v>
      </c>
      <c r="I4139" s="69">
        <v>220</v>
      </c>
      <c r="J4139" s="43" t="s">
        <v>398</v>
      </c>
      <c r="K4139" s="43" t="s">
        <v>398</v>
      </c>
      <c r="L4139" s="43" t="s">
        <v>399</v>
      </c>
      <c r="M4139" s="43" t="s">
        <v>395</v>
      </c>
      <c r="N4139" s="43" t="s">
        <v>396</v>
      </c>
      <c r="O4139" s="52" t="s">
        <v>321</v>
      </c>
      <c r="P4139" s="63" t="s">
        <v>276</v>
      </c>
      <c r="Q4139" s="57" t="str">
        <f>MID(Tabla1[[#This Row],[Aplicación]],14,1)</f>
        <v>2</v>
      </c>
      <c r="R4139" s="35" t="s">
        <v>265</v>
      </c>
      <c r="S4139" s="57" t="str">
        <f>MID(Tabla1[[#This Row],[Aplicación]],6,2)</f>
        <v>11</v>
      </c>
      <c r="T4139" s="54" t="str">
        <f>VLOOKUP(Tabla1[[#This Row],[AREA]],Hoja1!A:B,2,FALSE)</f>
        <v>11. Salud pública y seguridad ciudadana</v>
      </c>
      <c r="U4139" s="57" t="str">
        <f>MID(Tabla1[[#This Row],[Aplicación]],9,4)</f>
        <v>3111</v>
      </c>
      <c r="V4139" s="54" t="str">
        <f>VLOOKUP(Tabla1[[#This Row],[PROGRAMA]],Hoja1!A:B,2,FALSE)</f>
        <v>3111. Protección de la salubridad pública</v>
      </c>
      <c r="W4139" s="57" t="str">
        <f>MID(Tabla1[[#This Row],[Aplicación]],14,2)</f>
        <v>22</v>
      </c>
      <c r="X4139" s="57" t="str">
        <f>MID(Tabla1[[#This Row],[Aplicación]],14,6)</f>
        <v>22799</v>
      </c>
    </row>
    <row r="4140" spans="1:24" x14ac:dyDescent="0.25">
      <c r="A4140" s="60">
        <v>220240003298</v>
      </c>
      <c r="B4140" s="43" t="s">
        <v>390</v>
      </c>
      <c r="C4140" s="61">
        <v>45344</v>
      </c>
      <c r="D4140" s="60">
        <v>22024000070</v>
      </c>
      <c r="E4140" s="43" t="s">
        <v>1338</v>
      </c>
      <c r="F4140" s="62">
        <v>10890</v>
      </c>
      <c r="G4140" s="43" t="s">
        <v>2754</v>
      </c>
      <c r="H4140" s="43" t="s">
        <v>2755</v>
      </c>
      <c r="I4140" s="69">
        <v>220</v>
      </c>
      <c r="J4140" s="43" t="s">
        <v>736</v>
      </c>
      <c r="K4140" s="43" t="s">
        <v>398</v>
      </c>
      <c r="L4140" s="43" t="s">
        <v>399</v>
      </c>
      <c r="M4140" s="43" t="s">
        <v>585</v>
      </c>
      <c r="N4140" s="43" t="s">
        <v>539</v>
      </c>
      <c r="O4140" s="52" t="s">
        <v>326</v>
      </c>
      <c r="P4140" s="63" t="s">
        <v>276</v>
      </c>
      <c r="Q4140" s="57" t="str">
        <f>MID(Tabla1[[#This Row],[Aplicación]],14,1)</f>
        <v>2</v>
      </c>
      <c r="R4140" s="35" t="s">
        <v>265</v>
      </c>
      <c r="S4140" s="57" t="str">
        <f>MID(Tabla1[[#This Row],[Aplicación]],6,2)</f>
        <v>11</v>
      </c>
      <c r="T4140" s="54" t="str">
        <f>VLOOKUP(Tabla1[[#This Row],[AREA]],Hoja1!A:B,2,FALSE)</f>
        <v>11. Salud pública y seguridad ciudadana</v>
      </c>
      <c r="U4140" s="57" t="str">
        <f>MID(Tabla1[[#This Row],[Aplicación]],9,4)</f>
        <v>3111</v>
      </c>
      <c r="V4140" s="54" t="str">
        <f>VLOOKUP(Tabla1[[#This Row],[PROGRAMA]],Hoja1!A:B,2,FALSE)</f>
        <v>3111. Protección de la salubridad pública</v>
      </c>
      <c r="W4140" s="57" t="str">
        <f>MID(Tabla1[[#This Row],[Aplicación]],14,2)</f>
        <v>22</v>
      </c>
      <c r="X4140" s="57" t="str">
        <f>MID(Tabla1[[#This Row],[Aplicación]],14,6)</f>
        <v>22799</v>
      </c>
    </row>
    <row r="4141" spans="1:24" x14ac:dyDescent="0.25">
      <c r="A4141" s="60">
        <v>220240005426</v>
      </c>
      <c r="B4141" s="43" t="s">
        <v>702</v>
      </c>
      <c r="C4141" s="61">
        <v>45363</v>
      </c>
      <c r="D4141" s="60">
        <v>22024000467</v>
      </c>
      <c r="E4141" s="43" t="s">
        <v>1338</v>
      </c>
      <c r="F4141" s="62">
        <v>28750</v>
      </c>
      <c r="G4141" s="43" t="s">
        <v>2754</v>
      </c>
      <c r="H4141" s="43" t="s">
        <v>2761</v>
      </c>
      <c r="I4141" s="69">
        <v>300</v>
      </c>
      <c r="J4141" s="43" t="s">
        <v>736</v>
      </c>
      <c r="K4141" s="43" t="s">
        <v>398</v>
      </c>
      <c r="L4141" s="43" t="s">
        <v>399</v>
      </c>
      <c r="M4141" s="43" t="s">
        <v>395</v>
      </c>
      <c r="N4141" s="43" t="s">
        <v>396</v>
      </c>
      <c r="O4141" s="52" t="s">
        <v>321</v>
      </c>
      <c r="P4141" s="63" t="s">
        <v>276</v>
      </c>
      <c r="Q4141" s="57" t="str">
        <f>MID(Tabla1[[#This Row],[Aplicación]],14,1)</f>
        <v>2</v>
      </c>
      <c r="R4141" s="35" t="s">
        <v>265</v>
      </c>
      <c r="S4141" s="57" t="str">
        <f>MID(Tabla1[[#This Row],[Aplicación]],6,2)</f>
        <v>11</v>
      </c>
      <c r="T4141" s="54" t="str">
        <f>VLOOKUP(Tabla1[[#This Row],[AREA]],Hoja1!A:B,2,FALSE)</f>
        <v>11. Salud pública y seguridad ciudadana</v>
      </c>
      <c r="U4141" s="57" t="str">
        <f>MID(Tabla1[[#This Row],[Aplicación]],9,4)</f>
        <v>3111</v>
      </c>
      <c r="V4141" s="54" t="str">
        <f>VLOOKUP(Tabla1[[#This Row],[PROGRAMA]],Hoja1!A:B,2,FALSE)</f>
        <v>3111. Protección de la salubridad pública</v>
      </c>
      <c r="W4141" s="57" t="str">
        <f>MID(Tabla1[[#This Row],[Aplicación]],14,2)</f>
        <v>22</v>
      </c>
      <c r="X4141" s="57" t="str">
        <f>MID(Tabla1[[#This Row],[Aplicación]],14,6)</f>
        <v>22799</v>
      </c>
    </row>
    <row r="4142" spans="1:24" x14ac:dyDescent="0.25">
      <c r="A4142" s="60">
        <v>220240004895</v>
      </c>
      <c r="B4142" s="43" t="s">
        <v>390</v>
      </c>
      <c r="C4142" s="61">
        <v>45356</v>
      </c>
      <c r="D4142" s="60">
        <v>22024001744</v>
      </c>
      <c r="E4142" s="43" t="s">
        <v>1338</v>
      </c>
      <c r="F4142" s="62">
        <v>17465.400000000001</v>
      </c>
      <c r="G4142" s="43" t="s">
        <v>735</v>
      </c>
      <c r="H4142" s="43" t="s">
        <v>2853</v>
      </c>
      <c r="I4142" s="69">
        <v>220</v>
      </c>
      <c r="J4142" s="43" t="s">
        <v>736</v>
      </c>
      <c r="K4142" s="43" t="s">
        <v>398</v>
      </c>
      <c r="L4142" s="43" t="s">
        <v>399</v>
      </c>
      <c r="M4142" s="43" t="s">
        <v>585</v>
      </c>
      <c r="N4142" s="43" t="s">
        <v>539</v>
      </c>
      <c r="O4142" s="52" t="s">
        <v>326</v>
      </c>
      <c r="P4142" s="63" t="s">
        <v>276</v>
      </c>
      <c r="Q4142" s="57" t="str">
        <f>MID(Tabla1[[#This Row],[Aplicación]],14,1)</f>
        <v>2</v>
      </c>
      <c r="R4142" s="35" t="s">
        <v>265</v>
      </c>
      <c r="S4142" s="57" t="str">
        <f>MID(Tabla1[[#This Row],[Aplicación]],6,2)</f>
        <v>11</v>
      </c>
      <c r="T4142" s="54" t="str">
        <f>VLOOKUP(Tabla1[[#This Row],[AREA]],Hoja1!A:B,2,FALSE)</f>
        <v>11. Salud pública y seguridad ciudadana</v>
      </c>
      <c r="U4142" s="57" t="str">
        <f>MID(Tabla1[[#This Row],[Aplicación]],9,4)</f>
        <v>3111</v>
      </c>
      <c r="V4142" s="54" t="str">
        <f>VLOOKUP(Tabla1[[#This Row],[PROGRAMA]],Hoja1!A:B,2,FALSE)</f>
        <v>3111. Protección de la salubridad pública</v>
      </c>
      <c r="W4142" s="57" t="str">
        <f>MID(Tabla1[[#This Row],[Aplicación]],14,2)</f>
        <v>22</v>
      </c>
      <c r="X4142" s="57" t="str">
        <f>MID(Tabla1[[#This Row],[Aplicación]],14,6)</f>
        <v>22799</v>
      </c>
    </row>
    <row r="4143" spans="1:24" x14ac:dyDescent="0.25">
      <c r="A4143" s="60">
        <v>220240018059</v>
      </c>
      <c r="B4143" s="43" t="s">
        <v>390</v>
      </c>
      <c r="C4143" s="61">
        <v>45429</v>
      </c>
      <c r="D4143" s="60">
        <v>22024004586</v>
      </c>
      <c r="E4143" s="43" t="s">
        <v>1338</v>
      </c>
      <c r="F4143" s="62">
        <v>668.53</v>
      </c>
      <c r="G4143" s="43" t="s">
        <v>723</v>
      </c>
      <c r="H4143" s="43" t="s">
        <v>3833</v>
      </c>
      <c r="I4143" s="69" t="s">
        <v>2930</v>
      </c>
      <c r="J4143" s="43" t="s">
        <v>398</v>
      </c>
      <c r="K4143" s="43" t="s">
        <v>398</v>
      </c>
      <c r="L4143" s="43" t="s">
        <v>399</v>
      </c>
      <c r="M4143" s="43" t="s">
        <v>585</v>
      </c>
      <c r="N4143" s="43" t="s">
        <v>539</v>
      </c>
      <c r="O4143" s="68" t="s">
        <v>326</v>
      </c>
      <c r="P4143" s="68" t="s">
        <v>2931</v>
      </c>
      <c r="Q4143" s="57" t="s">
        <v>2932</v>
      </c>
      <c r="R4143" s="35" t="s">
        <v>265</v>
      </c>
      <c r="S4143" s="57" t="str">
        <f>MID(Tabla1[[#This Row],[Aplicación]],6,2)</f>
        <v>11</v>
      </c>
      <c r="T4143" s="54" t="str">
        <f>VLOOKUP(Tabla1[[#This Row],[AREA]],Hoja1!A:B,2,FALSE)</f>
        <v>11. Salud pública y seguridad ciudadana</v>
      </c>
      <c r="U4143" s="57" t="str">
        <f>MID(Tabla1[[#This Row],[Aplicación]],9,4)</f>
        <v>3111</v>
      </c>
      <c r="V4143" s="54" t="str">
        <f>VLOOKUP(Tabla1[[#This Row],[PROGRAMA]],Hoja1!A:B,2,FALSE)</f>
        <v>3111. Protección de la salubridad pública</v>
      </c>
      <c r="W4143" s="57" t="str">
        <f>MID(Tabla1[[#This Row],[Aplicación]],14,2)</f>
        <v>22</v>
      </c>
      <c r="X4143" s="57" t="str">
        <f>MID(Tabla1[[#This Row],[Aplicación]],14,6)</f>
        <v>22799</v>
      </c>
    </row>
    <row r="4144" spans="1:24" x14ac:dyDescent="0.25">
      <c r="A4144" s="60">
        <v>220239000404</v>
      </c>
      <c r="B4144" s="43" t="s">
        <v>390</v>
      </c>
      <c r="C4144" s="61">
        <v>45292</v>
      </c>
      <c r="D4144" s="60">
        <v>22024002932</v>
      </c>
      <c r="E4144" s="43" t="s">
        <v>1247</v>
      </c>
      <c r="F4144" s="62">
        <v>188.83</v>
      </c>
      <c r="G4144" s="43" t="s">
        <v>300</v>
      </c>
      <c r="H4144" s="43" t="s">
        <v>1597</v>
      </c>
      <c r="I4144" s="69">
        <v>220</v>
      </c>
      <c r="J4144" s="43" t="s">
        <v>398</v>
      </c>
      <c r="K4144" s="43" t="s">
        <v>398</v>
      </c>
      <c r="L4144" s="43" t="s">
        <v>401</v>
      </c>
      <c r="M4144" s="43" t="s">
        <v>395</v>
      </c>
      <c r="N4144" s="43" t="s">
        <v>396</v>
      </c>
      <c r="O4144" s="52" t="s">
        <v>321</v>
      </c>
      <c r="P4144" s="63" t="s">
        <v>276</v>
      </c>
      <c r="Q4144" s="57" t="str">
        <f>MID(Tabla1[[#This Row],[Aplicación]],14,1)</f>
        <v>6</v>
      </c>
      <c r="R4144" s="35" t="s">
        <v>266</v>
      </c>
      <c r="S4144" s="57" t="str">
        <f>MID(Tabla1[[#This Row],[Aplicación]],6,2)</f>
        <v>01</v>
      </c>
      <c r="T4144" s="54" t="str">
        <f>VLOOKUP(Tabla1[[#This Row],[AREA]],Hoja1!A:B,2,FALSE)</f>
        <v>01. Alcaldía</v>
      </c>
      <c r="U4144" s="57" t="str">
        <f>MID(Tabla1[[#This Row],[Aplicación]],9,4)</f>
        <v>4331</v>
      </c>
      <c r="V4144" s="54" t="str">
        <f>VLOOKUP(Tabla1[[#This Row],[PROGRAMA]],Hoja1!A:B,2,FALSE)</f>
        <v>4331. Desarrollo empresarial</v>
      </c>
      <c r="W4144" s="57" t="str">
        <f>MID(Tabla1[[#This Row],[Aplicación]],14,2)</f>
        <v>62</v>
      </c>
      <c r="X4144" s="57" t="str">
        <f>MID(Tabla1[[#This Row],[Aplicación]],14,6)</f>
        <v>622</v>
      </c>
    </row>
    <row r="4145" spans="1:24" x14ac:dyDescent="0.25">
      <c r="A4145" s="60">
        <v>220239000405</v>
      </c>
      <c r="B4145" s="43" t="s">
        <v>390</v>
      </c>
      <c r="C4145" s="61">
        <v>45292</v>
      </c>
      <c r="D4145" s="60">
        <v>22024002933</v>
      </c>
      <c r="E4145" s="43" t="s">
        <v>1247</v>
      </c>
      <c r="F4145" s="62">
        <v>62133.5</v>
      </c>
      <c r="G4145" s="43" t="s">
        <v>1047</v>
      </c>
      <c r="H4145" s="43" t="s">
        <v>1659</v>
      </c>
      <c r="I4145" s="69">
        <v>220</v>
      </c>
      <c r="J4145" s="43" t="s">
        <v>1048</v>
      </c>
      <c r="K4145" s="43" t="s">
        <v>410</v>
      </c>
      <c r="L4145" s="43" t="s">
        <v>401</v>
      </c>
      <c r="M4145" s="43" t="s">
        <v>538</v>
      </c>
      <c r="N4145" s="43" t="s">
        <v>539</v>
      </c>
      <c r="O4145" s="52" t="s">
        <v>323</v>
      </c>
      <c r="P4145" s="63" t="s">
        <v>276</v>
      </c>
      <c r="Q4145" s="57" t="str">
        <f>MID(Tabla1[[#This Row],[Aplicación]],14,1)</f>
        <v>6</v>
      </c>
      <c r="R4145" s="35" t="s">
        <v>266</v>
      </c>
      <c r="S4145" s="57" t="str">
        <f>MID(Tabla1[[#This Row],[Aplicación]],6,2)</f>
        <v>01</v>
      </c>
      <c r="T4145" s="54" t="str">
        <f>VLOOKUP(Tabla1[[#This Row],[AREA]],Hoja1!A:B,2,FALSE)</f>
        <v>01. Alcaldía</v>
      </c>
      <c r="U4145" s="57" t="str">
        <f>MID(Tabla1[[#This Row],[Aplicación]],9,4)</f>
        <v>4331</v>
      </c>
      <c r="V4145" s="54" t="str">
        <f>VLOOKUP(Tabla1[[#This Row],[PROGRAMA]],Hoja1!A:B,2,FALSE)</f>
        <v>4331. Desarrollo empresarial</v>
      </c>
      <c r="W4145" s="57" t="str">
        <f>MID(Tabla1[[#This Row],[Aplicación]],14,2)</f>
        <v>62</v>
      </c>
      <c r="X4145" s="57" t="str">
        <f>MID(Tabla1[[#This Row],[Aplicación]],14,6)</f>
        <v>622</v>
      </c>
    </row>
    <row r="4146" spans="1:24" x14ac:dyDescent="0.25">
      <c r="A4146" s="60">
        <v>220230024845</v>
      </c>
      <c r="B4146" s="43" t="s">
        <v>390</v>
      </c>
      <c r="C4146" s="61">
        <v>45397</v>
      </c>
      <c r="D4146" s="60">
        <v>22023004325</v>
      </c>
      <c r="E4146" s="43" t="s">
        <v>1247</v>
      </c>
      <c r="F4146" s="62">
        <v>0.04</v>
      </c>
      <c r="G4146" s="43" t="s">
        <v>522</v>
      </c>
      <c r="H4146" s="43" t="s">
        <v>4448</v>
      </c>
      <c r="I4146" s="69" t="s">
        <v>2930</v>
      </c>
      <c r="J4146" s="43" t="s">
        <v>524</v>
      </c>
      <c r="K4146" s="43" t="s">
        <v>525</v>
      </c>
      <c r="L4146" s="43" t="s">
        <v>401</v>
      </c>
      <c r="M4146" s="43" t="s">
        <v>395</v>
      </c>
      <c r="N4146" s="43" t="s">
        <v>433</v>
      </c>
      <c r="O4146" s="68" t="s">
        <v>321</v>
      </c>
      <c r="P4146" s="68" t="s">
        <v>2931</v>
      </c>
      <c r="Q4146" s="57" t="s">
        <v>3057</v>
      </c>
      <c r="R4146" s="35" t="s">
        <v>266</v>
      </c>
      <c r="S4146" s="57" t="str">
        <f>MID(Tabla1[[#This Row],[Aplicación]],6,2)</f>
        <v>01</v>
      </c>
      <c r="T4146" s="54" t="str">
        <f>VLOOKUP(Tabla1[[#This Row],[AREA]],Hoja1!A:B,2,FALSE)</f>
        <v>01. Alcaldía</v>
      </c>
      <c r="U4146" s="57" t="str">
        <f>MID(Tabla1[[#This Row],[Aplicación]],9,4)</f>
        <v>4331</v>
      </c>
      <c r="V4146" s="54" t="str">
        <f>VLOOKUP(Tabla1[[#This Row],[PROGRAMA]],Hoja1!A:B,2,FALSE)</f>
        <v>4331. Desarrollo empresarial</v>
      </c>
      <c r="W4146" s="57" t="str">
        <f>MID(Tabla1[[#This Row],[Aplicación]],14,2)</f>
        <v>62</v>
      </c>
      <c r="X4146" s="57" t="str">
        <f>MID(Tabla1[[#This Row],[Aplicación]],14,6)</f>
        <v>622</v>
      </c>
    </row>
    <row r="4147" spans="1:24" x14ac:dyDescent="0.25">
      <c r="A4147" s="60">
        <v>220230046805</v>
      </c>
      <c r="B4147" s="43" t="s">
        <v>390</v>
      </c>
      <c r="C4147" s="61">
        <v>45397</v>
      </c>
      <c r="D4147" s="60">
        <v>22023004073</v>
      </c>
      <c r="E4147" s="43" t="s">
        <v>1247</v>
      </c>
      <c r="F4147" s="62">
        <v>118350.34</v>
      </c>
      <c r="G4147" s="43" t="s">
        <v>1047</v>
      </c>
      <c r="H4147" s="43" t="s">
        <v>4452</v>
      </c>
      <c r="I4147" s="69" t="s">
        <v>2930</v>
      </c>
      <c r="J4147" s="43" t="s">
        <v>1048</v>
      </c>
      <c r="K4147" s="43" t="s">
        <v>410</v>
      </c>
      <c r="L4147" s="43" t="s">
        <v>401</v>
      </c>
      <c r="M4147" s="43" t="s">
        <v>538</v>
      </c>
      <c r="N4147" s="43" t="s">
        <v>539</v>
      </c>
      <c r="O4147" s="68" t="s">
        <v>323</v>
      </c>
      <c r="P4147" s="68" t="s">
        <v>2931</v>
      </c>
      <c r="Q4147" s="57" t="s">
        <v>3057</v>
      </c>
      <c r="R4147" s="35" t="s">
        <v>266</v>
      </c>
      <c r="S4147" s="57" t="str">
        <f>MID(Tabla1[[#This Row],[Aplicación]],6,2)</f>
        <v>01</v>
      </c>
      <c r="T4147" s="54" t="str">
        <f>VLOOKUP(Tabla1[[#This Row],[AREA]],Hoja1!A:B,2,FALSE)</f>
        <v>01. Alcaldía</v>
      </c>
      <c r="U4147" s="57" t="str">
        <f>MID(Tabla1[[#This Row],[Aplicación]],9,4)</f>
        <v>4331</v>
      </c>
      <c r="V4147" s="54" t="str">
        <f>VLOOKUP(Tabla1[[#This Row],[PROGRAMA]],Hoja1!A:B,2,FALSE)</f>
        <v>4331. Desarrollo empresarial</v>
      </c>
      <c r="W4147" s="57" t="str">
        <f>MID(Tabla1[[#This Row],[Aplicación]],14,2)</f>
        <v>62</v>
      </c>
      <c r="X4147" s="57" t="str">
        <f>MID(Tabla1[[#This Row],[Aplicación]],14,6)</f>
        <v>622</v>
      </c>
    </row>
    <row r="4148" spans="1:24" x14ac:dyDescent="0.25">
      <c r="A4148" s="60">
        <v>220230046805</v>
      </c>
      <c r="B4148" s="43" t="s">
        <v>390</v>
      </c>
      <c r="C4148" s="61">
        <v>45397</v>
      </c>
      <c r="D4148" s="60">
        <v>22023004072</v>
      </c>
      <c r="E4148" s="43" t="s">
        <v>1247</v>
      </c>
      <c r="F4148" s="62">
        <v>130183.66</v>
      </c>
      <c r="G4148" s="43" t="s">
        <v>1047</v>
      </c>
      <c r="H4148" s="43" t="s">
        <v>4452</v>
      </c>
      <c r="I4148" s="69" t="s">
        <v>2930</v>
      </c>
      <c r="J4148" s="43" t="s">
        <v>1048</v>
      </c>
      <c r="K4148" s="43" t="s">
        <v>410</v>
      </c>
      <c r="L4148" s="43" t="s">
        <v>401</v>
      </c>
      <c r="M4148" s="43" t="s">
        <v>538</v>
      </c>
      <c r="N4148" s="43" t="s">
        <v>539</v>
      </c>
      <c r="O4148" s="68" t="s">
        <v>323</v>
      </c>
      <c r="P4148" s="68" t="s">
        <v>2931</v>
      </c>
      <c r="Q4148" s="57" t="s">
        <v>3057</v>
      </c>
      <c r="R4148" s="35" t="s">
        <v>266</v>
      </c>
      <c r="S4148" s="57" t="str">
        <f>MID(Tabla1[[#This Row],[Aplicación]],6,2)</f>
        <v>01</v>
      </c>
      <c r="T4148" s="54" t="str">
        <f>VLOOKUP(Tabla1[[#This Row],[AREA]],Hoja1!A:B,2,FALSE)</f>
        <v>01. Alcaldía</v>
      </c>
      <c r="U4148" s="57" t="str">
        <f>MID(Tabla1[[#This Row],[Aplicación]],9,4)</f>
        <v>4331</v>
      </c>
      <c r="V4148" s="54" t="str">
        <f>VLOOKUP(Tabla1[[#This Row],[PROGRAMA]],Hoja1!A:B,2,FALSE)</f>
        <v>4331. Desarrollo empresarial</v>
      </c>
      <c r="W4148" s="57" t="str">
        <f>MID(Tabla1[[#This Row],[Aplicación]],14,2)</f>
        <v>62</v>
      </c>
      <c r="X4148" s="57" t="str">
        <f>MID(Tabla1[[#This Row],[Aplicación]],14,6)</f>
        <v>622</v>
      </c>
    </row>
    <row r="4149" spans="1:24" x14ac:dyDescent="0.25">
      <c r="A4149" s="60">
        <v>220230024845</v>
      </c>
      <c r="B4149" s="43" t="s">
        <v>390</v>
      </c>
      <c r="C4149" s="61">
        <v>45397</v>
      </c>
      <c r="D4149" s="60">
        <v>22023004324</v>
      </c>
      <c r="E4149" s="43" t="s">
        <v>4447</v>
      </c>
      <c r="F4149" s="62">
        <v>28670.93</v>
      </c>
      <c r="G4149" s="43" t="s">
        <v>522</v>
      </c>
      <c r="H4149" s="43" t="s">
        <v>4448</v>
      </c>
      <c r="I4149" s="69" t="s">
        <v>2930</v>
      </c>
      <c r="J4149" s="43" t="s">
        <v>524</v>
      </c>
      <c r="K4149" s="43" t="s">
        <v>525</v>
      </c>
      <c r="L4149" s="43" t="s">
        <v>401</v>
      </c>
      <c r="M4149" s="43" t="s">
        <v>395</v>
      </c>
      <c r="N4149" s="43" t="s">
        <v>433</v>
      </c>
      <c r="O4149" s="68" t="s">
        <v>321</v>
      </c>
      <c r="P4149" s="68" t="s">
        <v>2931</v>
      </c>
      <c r="Q4149" s="57" t="s">
        <v>3057</v>
      </c>
      <c r="R4149" s="35" t="s">
        <v>266</v>
      </c>
      <c r="S4149" s="57" t="str">
        <f>MID(Tabla1[[#This Row],[Aplicación]],6,2)</f>
        <v>01</v>
      </c>
      <c r="T4149" s="54" t="str">
        <f>VLOOKUP(Tabla1[[#This Row],[AREA]],Hoja1!A:B,2,FALSE)</f>
        <v>01. Alcaldía</v>
      </c>
      <c r="U4149" s="57" t="str">
        <f>MID(Tabla1[[#This Row],[Aplicación]],9,4)</f>
        <v>4331</v>
      </c>
      <c r="V4149" s="54" t="str">
        <f>VLOOKUP(Tabla1[[#This Row],[PROGRAMA]],Hoja1!A:B,2,FALSE)</f>
        <v>4331. Desarrollo empresarial</v>
      </c>
      <c r="W4149" s="57" t="str">
        <f>MID(Tabla1[[#This Row],[Aplicación]],14,2)</f>
        <v>63</v>
      </c>
      <c r="X4149" s="57" t="str">
        <f>MID(Tabla1[[#This Row],[Aplicación]],14,6)</f>
        <v>632</v>
      </c>
    </row>
    <row r="4150" spans="1:24" x14ac:dyDescent="0.25">
      <c r="A4150" s="60">
        <v>220240036410</v>
      </c>
      <c r="B4150" s="43" t="s">
        <v>390</v>
      </c>
      <c r="C4150" s="61">
        <v>45512</v>
      </c>
      <c r="D4150" s="60">
        <v>22024005977</v>
      </c>
      <c r="E4150" s="43" t="s">
        <v>4866</v>
      </c>
      <c r="F4150" s="62">
        <v>4584.68</v>
      </c>
      <c r="G4150" s="43" t="s">
        <v>18</v>
      </c>
      <c r="H4150" s="43" t="s">
        <v>4867</v>
      </c>
      <c r="I4150" s="69">
        <v>220</v>
      </c>
      <c r="J4150" s="43" t="s">
        <v>398</v>
      </c>
      <c r="K4150" s="43" t="s">
        <v>398</v>
      </c>
      <c r="L4150" s="43" t="s">
        <v>399</v>
      </c>
      <c r="M4150" s="43" t="s">
        <v>585</v>
      </c>
      <c r="N4150" s="43" t="s">
        <v>539</v>
      </c>
      <c r="O4150" s="68" t="s">
        <v>326</v>
      </c>
      <c r="P4150" s="68" t="s">
        <v>4838</v>
      </c>
      <c r="Q4150" s="57" t="str">
        <f>MID(Tabla1[[#This Row],[Aplicación]],14,1)</f>
        <v>6</v>
      </c>
      <c r="R4150" s="35" t="s">
        <v>266</v>
      </c>
      <c r="S4150" s="57" t="str">
        <f>MID(Tabla1[[#This Row],[Aplicación]],6,2)</f>
        <v>01</v>
      </c>
      <c r="T4150" s="54" t="str">
        <f>VLOOKUP(Tabla1[[#This Row],[AREA]],Hoja1!A:B,2,FALSE)</f>
        <v>01. Alcaldía</v>
      </c>
      <c r="U4150" s="57" t="str">
        <f>MID(Tabla1[[#This Row],[Aplicación]],9,4)</f>
        <v>4331</v>
      </c>
      <c r="V4150" s="54" t="str">
        <f>VLOOKUP(Tabla1[[#This Row],[PROGRAMA]],Hoja1!A:B,2,FALSE)</f>
        <v>4331. Desarrollo empresarial</v>
      </c>
      <c r="W4150" s="57" t="str">
        <f>MID(Tabla1[[#This Row],[Aplicación]],14,2)</f>
        <v>63</v>
      </c>
      <c r="X4150" s="57" t="str">
        <f>MID(Tabla1[[#This Row],[Aplicación]],14,6)</f>
        <v>633</v>
      </c>
    </row>
    <row r="4151" spans="1:24" x14ac:dyDescent="0.25">
      <c r="A4151" s="60">
        <v>220240023582</v>
      </c>
      <c r="B4151" s="43" t="s">
        <v>390</v>
      </c>
      <c r="C4151" s="61">
        <v>45450</v>
      </c>
      <c r="D4151" s="60">
        <v>22024004960</v>
      </c>
      <c r="E4151" s="43" t="s">
        <v>3380</v>
      </c>
      <c r="F4151" s="62">
        <v>1579.53</v>
      </c>
      <c r="G4151" s="43" t="s">
        <v>85</v>
      </c>
      <c r="H4151" s="43" t="s">
        <v>3381</v>
      </c>
      <c r="I4151" s="69" t="s">
        <v>2930</v>
      </c>
      <c r="J4151" s="43" t="s">
        <v>398</v>
      </c>
      <c r="K4151" s="43" t="s">
        <v>398</v>
      </c>
      <c r="L4151" s="43" t="s">
        <v>413</v>
      </c>
      <c r="M4151" s="43" t="s">
        <v>585</v>
      </c>
      <c r="N4151" s="43" t="s">
        <v>539</v>
      </c>
      <c r="O4151" s="68" t="s">
        <v>326</v>
      </c>
      <c r="P4151" s="68" t="s">
        <v>2931</v>
      </c>
      <c r="Q4151" s="57" t="s">
        <v>3057</v>
      </c>
      <c r="R4151" s="35" t="s">
        <v>266</v>
      </c>
      <c r="S4151" s="57" t="str">
        <f>MID(Tabla1[[#This Row],[Aplicación]],6,2)</f>
        <v>01</v>
      </c>
      <c r="T4151" s="54" t="str">
        <f>VLOOKUP(Tabla1[[#This Row],[AREA]],Hoja1!A:B,2,FALSE)</f>
        <v>01. Alcaldía</v>
      </c>
      <c r="U4151" s="57" t="str">
        <f>MID(Tabla1[[#This Row],[Aplicación]],9,4)</f>
        <v>9206</v>
      </c>
      <c r="V4151" s="54" t="str">
        <f>VLOOKUP(Tabla1[[#This Row],[PROGRAMA]],Hoja1!A:B,2,FALSE)</f>
        <v>9206. Archivo municipal</v>
      </c>
      <c r="W4151" s="57" t="str">
        <f>MID(Tabla1[[#This Row],[Aplicación]],14,2)</f>
        <v>62</v>
      </c>
      <c r="X4151" s="57" t="str">
        <f>MID(Tabla1[[#This Row],[Aplicación]],14,6)</f>
        <v>623</v>
      </c>
    </row>
    <row r="4152" spans="1:24" x14ac:dyDescent="0.25">
      <c r="A4152" s="60">
        <v>220239000595</v>
      </c>
      <c r="B4152" s="43" t="s">
        <v>390</v>
      </c>
      <c r="C4152" s="61">
        <v>45292</v>
      </c>
      <c r="D4152" s="60">
        <v>22024003182</v>
      </c>
      <c r="E4152" s="43" t="s">
        <v>1204</v>
      </c>
      <c r="F4152" s="62">
        <v>47895.83</v>
      </c>
      <c r="G4152" s="43" t="s">
        <v>300</v>
      </c>
      <c r="H4152" s="43" t="s">
        <v>1533</v>
      </c>
      <c r="I4152" s="69">
        <v>220</v>
      </c>
      <c r="J4152" s="43" t="s">
        <v>398</v>
      </c>
      <c r="K4152" s="43" t="s">
        <v>398</v>
      </c>
      <c r="L4152" s="43" t="s">
        <v>399</v>
      </c>
      <c r="M4152" s="43" t="s">
        <v>395</v>
      </c>
      <c r="N4152" s="43" t="s">
        <v>396</v>
      </c>
      <c r="O4152" s="52" t="s">
        <v>321</v>
      </c>
      <c r="P4152" s="63" t="s">
        <v>276</v>
      </c>
      <c r="Q4152" s="57" t="str">
        <f>MID(Tabla1[[#This Row],[Aplicación]],14,1)</f>
        <v>6</v>
      </c>
      <c r="R4152" s="35" t="s">
        <v>266</v>
      </c>
      <c r="S4152" s="57" t="str">
        <f>MID(Tabla1[[#This Row],[Aplicación]],6,2)</f>
        <v>02</v>
      </c>
      <c r="T4152" s="54" t="str">
        <f>VLOOKUP(Tabla1[[#This Row],[AREA]],Hoja1!A:B,2,FALSE)</f>
        <v>02. Urbanismo y vivienda</v>
      </c>
      <c r="U4152" s="57" t="str">
        <f>MID(Tabla1[[#This Row],[Aplicación]],9,4)</f>
        <v>1501</v>
      </c>
      <c r="V4152" s="54" t="str">
        <f>VLOOKUP(Tabla1[[#This Row],[PROGRAMA]],Hoja1!A:B,2,FALSE)</f>
        <v>1501. Dirección del área de urbanismo y vivienda</v>
      </c>
      <c r="W4152" s="57" t="str">
        <f>MID(Tabla1[[#This Row],[Aplicación]],14,2)</f>
        <v>61</v>
      </c>
      <c r="X4152" s="57" t="str">
        <f>MID(Tabla1[[#This Row],[Aplicación]],14,6)</f>
        <v>619</v>
      </c>
    </row>
    <row r="4153" spans="1:24" x14ac:dyDescent="0.25">
      <c r="A4153" s="60">
        <v>220220014383</v>
      </c>
      <c r="B4153" s="43" t="s">
        <v>390</v>
      </c>
      <c r="C4153" s="61">
        <v>45397</v>
      </c>
      <c r="D4153" s="60">
        <v>22022003101</v>
      </c>
      <c r="E4153" s="43" t="s">
        <v>4465</v>
      </c>
      <c r="F4153" s="62">
        <v>6050</v>
      </c>
      <c r="G4153" s="43" t="s">
        <v>4466</v>
      </c>
      <c r="H4153" s="43" t="s">
        <v>4467</v>
      </c>
      <c r="I4153" s="69" t="s">
        <v>2930</v>
      </c>
      <c r="J4153" s="43" t="s">
        <v>398</v>
      </c>
      <c r="K4153" s="43" t="s">
        <v>398</v>
      </c>
      <c r="L4153" s="43" t="s">
        <v>399</v>
      </c>
      <c r="M4153" s="43" t="s">
        <v>395</v>
      </c>
      <c r="N4153" s="43" t="s">
        <v>396</v>
      </c>
      <c r="O4153" s="68" t="s">
        <v>321</v>
      </c>
      <c r="P4153" s="68" t="s">
        <v>2931</v>
      </c>
      <c r="Q4153" s="57" t="s">
        <v>3057</v>
      </c>
      <c r="R4153" s="35" t="s">
        <v>266</v>
      </c>
      <c r="S4153" s="57" t="str">
        <f>MID(Tabla1[[#This Row],[Aplicación]],6,2)</f>
        <v>02</v>
      </c>
      <c r="T4153" s="54" t="str">
        <f>VLOOKUP(Tabla1[[#This Row],[AREA]],Hoja1!A:B,2,FALSE)</f>
        <v>02. Urbanismo y vivienda</v>
      </c>
      <c r="U4153" s="57" t="str">
        <f>MID(Tabla1[[#This Row],[Aplicación]],9,4)</f>
        <v>1511</v>
      </c>
      <c r="V4153" s="54" t="str">
        <f>VLOOKUP(Tabla1[[#This Row],[PROGRAMA]],Hoja1!A:B,2,FALSE)</f>
        <v>1511. Planficación y gestión del urbanismo</v>
      </c>
      <c r="W4153" s="57" t="str">
        <f>MID(Tabla1[[#This Row],[Aplicación]],14,2)</f>
        <v>60</v>
      </c>
      <c r="X4153" s="57" t="str">
        <f>MID(Tabla1[[#This Row],[Aplicación]],14,6)</f>
        <v>600</v>
      </c>
    </row>
    <row r="4154" spans="1:24" x14ac:dyDescent="0.25">
      <c r="A4154" s="60">
        <v>220219000707</v>
      </c>
      <c r="B4154" s="43" t="s">
        <v>390</v>
      </c>
      <c r="C4154" s="61">
        <v>45292</v>
      </c>
      <c r="D4154" s="60">
        <v>22024002876</v>
      </c>
      <c r="E4154" s="43" t="s">
        <v>1254</v>
      </c>
      <c r="F4154" s="62">
        <v>9140.23</v>
      </c>
      <c r="G4154" s="43" t="s">
        <v>380</v>
      </c>
      <c r="H4154" s="43" t="s">
        <v>1615</v>
      </c>
      <c r="I4154" s="69">
        <v>220</v>
      </c>
      <c r="J4154" s="43" t="s">
        <v>571</v>
      </c>
      <c r="K4154" s="43" t="s">
        <v>571</v>
      </c>
      <c r="L4154" s="43" t="s">
        <v>399</v>
      </c>
      <c r="M4154" s="43" t="s">
        <v>395</v>
      </c>
      <c r="N4154" s="43" t="s">
        <v>396</v>
      </c>
      <c r="O4154" s="52" t="s">
        <v>325</v>
      </c>
      <c r="P4154" s="63" t="s">
        <v>276</v>
      </c>
      <c r="Q4154" s="57" t="str">
        <f>MID(Tabla1[[#This Row],[Aplicación]],14,1)</f>
        <v>6</v>
      </c>
      <c r="R4154" s="35" t="s">
        <v>266</v>
      </c>
      <c r="S4154" s="57" t="str">
        <f>MID(Tabla1[[#This Row],[Aplicación]],6,2)</f>
        <v>02</v>
      </c>
      <c r="T4154" s="54" t="str">
        <f>VLOOKUP(Tabla1[[#This Row],[AREA]],Hoja1!A:B,2,FALSE)</f>
        <v>02. Urbanismo y vivienda</v>
      </c>
      <c r="U4154" s="57" t="str">
        <f>MID(Tabla1[[#This Row],[Aplicación]],9,4)</f>
        <v>1511</v>
      </c>
      <c r="V4154" s="54" t="str">
        <f>VLOOKUP(Tabla1[[#This Row],[PROGRAMA]],Hoja1!A:B,2,FALSE)</f>
        <v>1511. Planficación y gestión del urbanismo</v>
      </c>
      <c r="W4154" s="57" t="str">
        <f>MID(Tabla1[[#This Row],[Aplicación]],14,2)</f>
        <v>60</v>
      </c>
      <c r="X4154" s="57" t="str">
        <f>MID(Tabla1[[#This Row],[Aplicación]],14,6)</f>
        <v>609</v>
      </c>
    </row>
    <row r="4155" spans="1:24" x14ac:dyDescent="0.25">
      <c r="A4155" s="44">
        <v>220219000708</v>
      </c>
      <c r="B4155" s="45" t="s">
        <v>390</v>
      </c>
      <c r="C4155" s="50">
        <v>45292</v>
      </c>
      <c r="D4155" s="44">
        <v>22024002877</v>
      </c>
      <c r="E4155" s="45" t="s">
        <v>1254</v>
      </c>
      <c r="F4155" s="51">
        <v>3630</v>
      </c>
      <c r="G4155" s="45" t="s">
        <v>380</v>
      </c>
      <c r="H4155" s="45" t="s">
        <v>1617</v>
      </c>
      <c r="I4155" s="53">
        <v>220</v>
      </c>
      <c r="J4155" s="45" t="s">
        <v>571</v>
      </c>
      <c r="K4155" s="45" t="s">
        <v>571</v>
      </c>
      <c r="L4155" s="45" t="s">
        <v>399</v>
      </c>
      <c r="M4155" s="45" t="s">
        <v>395</v>
      </c>
      <c r="N4155" s="45" t="s">
        <v>396</v>
      </c>
      <c r="O4155" s="52" t="s">
        <v>325</v>
      </c>
      <c r="P4155" s="63" t="s">
        <v>276</v>
      </c>
      <c r="Q4155" s="57" t="str">
        <f>MID(Tabla1[[#This Row],[Aplicación]],14,1)</f>
        <v>6</v>
      </c>
      <c r="R4155" s="35" t="s">
        <v>266</v>
      </c>
      <c r="S4155" s="57" t="str">
        <f>MID(Tabla1[[#This Row],[Aplicación]],6,2)</f>
        <v>02</v>
      </c>
      <c r="T4155" s="54" t="str">
        <f>VLOOKUP(Tabla1[[#This Row],[AREA]],Hoja1!A:B,2,FALSE)</f>
        <v>02. Urbanismo y vivienda</v>
      </c>
      <c r="U4155" s="57" t="str">
        <f>MID(Tabla1[[#This Row],[Aplicación]],9,4)</f>
        <v>1511</v>
      </c>
      <c r="V4155" s="54" t="str">
        <f>VLOOKUP(Tabla1[[#This Row],[PROGRAMA]],Hoja1!A:B,2,FALSE)</f>
        <v>1511. Planficación y gestión del urbanismo</v>
      </c>
      <c r="W4155" s="57" t="str">
        <f>MID(Tabla1[[#This Row],[Aplicación]],14,2)</f>
        <v>60</v>
      </c>
      <c r="X4155" s="57" t="str">
        <f>MID(Tabla1[[#This Row],[Aplicación]],14,6)</f>
        <v>609</v>
      </c>
    </row>
    <row r="4156" spans="1:24" x14ac:dyDescent="0.25">
      <c r="A4156" s="60">
        <v>220239000166</v>
      </c>
      <c r="B4156" s="43" t="s">
        <v>390</v>
      </c>
      <c r="C4156" s="61">
        <v>45292</v>
      </c>
      <c r="D4156" s="60">
        <v>22024003187</v>
      </c>
      <c r="E4156" s="43" t="s">
        <v>1254</v>
      </c>
      <c r="F4156" s="62">
        <v>9540.09</v>
      </c>
      <c r="G4156" s="43" t="s">
        <v>636</v>
      </c>
      <c r="H4156" s="43" t="s">
        <v>1627</v>
      </c>
      <c r="I4156" s="69">
        <v>220</v>
      </c>
      <c r="J4156" s="43" t="s">
        <v>637</v>
      </c>
      <c r="K4156" s="43" t="s">
        <v>537</v>
      </c>
      <c r="L4156" s="43" t="s">
        <v>399</v>
      </c>
      <c r="M4156" s="43" t="s">
        <v>395</v>
      </c>
      <c r="N4156" s="43" t="s">
        <v>396</v>
      </c>
      <c r="O4156" s="52" t="s">
        <v>325</v>
      </c>
      <c r="P4156" s="63" t="s">
        <v>276</v>
      </c>
      <c r="Q4156" s="57" t="str">
        <f>MID(Tabla1[[#This Row],[Aplicación]],14,1)</f>
        <v>6</v>
      </c>
      <c r="R4156" s="35" t="s">
        <v>266</v>
      </c>
      <c r="S4156" s="57" t="str">
        <f>MID(Tabla1[[#This Row],[Aplicación]],6,2)</f>
        <v>02</v>
      </c>
      <c r="T4156" s="54" t="str">
        <f>VLOOKUP(Tabla1[[#This Row],[AREA]],Hoja1!A:B,2,FALSE)</f>
        <v>02. Urbanismo y vivienda</v>
      </c>
      <c r="U4156" s="57" t="str">
        <f>MID(Tabla1[[#This Row],[Aplicación]],9,4)</f>
        <v>1511</v>
      </c>
      <c r="V4156" s="54" t="str">
        <f>VLOOKUP(Tabla1[[#This Row],[PROGRAMA]],Hoja1!A:B,2,FALSE)</f>
        <v>1511. Planficación y gestión del urbanismo</v>
      </c>
      <c r="W4156" s="57" t="str">
        <f>MID(Tabla1[[#This Row],[Aplicación]],14,2)</f>
        <v>60</v>
      </c>
      <c r="X4156" s="57" t="str">
        <f>MID(Tabla1[[#This Row],[Aplicación]],14,6)</f>
        <v>609</v>
      </c>
    </row>
    <row r="4157" spans="1:24" x14ac:dyDescent="0.25">
      <c r="A4157" s="44">
        <v>220239000226</v>
      </c>
      <c r="B4157" s="45" t="s">
        <v>390</v>
      </c>
      <c r="C4157" s="50">
        <v>45292</v>
      </c>
      <c r="D4157" s="44">
        <v>22024003189</v>
      </c>
      <c r="E4157" s="45" t="s">
        <v>1254</v>
      </c>
      <c r="F4157" s="51">
        <v>7769.34</v>
      </c>
      <c r="G4157" s="45" t="s">
        <v>337</v>
      </c>
      <c r="H4157" s="45" t="s">
        <v>1628</v>
      </c>
      <c r="I4157" s="53">
        <v>220</v>
      </c>
      <c r="J4157" s="45" t="s">
        <v>398</v>
      </c>
      <c r="K4157" s="45" t="s">
        <v>398</v>
      </c>
      <c r="L4157" s="45" t="s">
        <v>399</v>
      </c>
      <c r="M4157" s="45" t="s">
        <v>395</v>
      </c>
      <c r="N4157" s="45" t="s">
        <v>396</v>
      </c>
      <c r="O4157" s="52" t="s">
        <v>321</v>
      </c>
      <c r="P4157" s="63" t="s">
        <v>276</v>
      </c>
      <c r="Q4157" s="57" t="str">
        <f>MID(Tabla1[[#This Row],[Aplicación]],14,1)</f>
        <v>6</v>
      </c>
      <c r="R4157" s="35" t="s">
        <v>266</v>
      </c>
      <c r="S4157" s="57" t="str">
        <f>MID(Tabla1[[#This Row],[Aplicación]],6,2)</f>
        <v>02</v>
      </c>
      <c r="T4157" s="54" t="str">
        <f>VLOOKUP(Tabla1[[#This Row],[AREA]],Hoja1!A:B,2,FALSE)</f>
        <v>02. Urbanismo y vivienda</v>
      </c>
      <c r="U4157" s="57" t="str">
        <f>MID(Tabla1[[#This Row],[Aplicación]],9,4)</f>
        <v>1511</v>
      </c>
      <c r="V4157" s="54" t="str">
        <f>VLOOKUP(Tabla1[[#This Row],[PROGRAMA]],Hoja1!A:B,2,FALSE)</f>
        <v>1511. Planficación y gestión del urbanismo</v>
      </c>
      <c r="W4157" s="57" t="str">
        <f>MID(Tabla1[[#This Row],[Aplicación]],14,2)</f>
        <v>60</v>
      </c>
      <c r="X4157" s="57" t="str">
        <f>MID(Tabla1[[#This Row],[Aplicación]],14,6)</f>
        <v>609</v>
      </c>
    </row>
    <row r="4158" spans="1:24" x14ac:dyDescent="0.25">
      <c r="A4158" s="60">
        <v>220239000571</v>
      </c>
      <c r="B4158" s="43" t="s">
        <v>390</v>
      </c>
      <c r="C4158" s="61">
        <v>45292</v>
      </c>
      <c r="D4158" s="60">
        <v>22024003191</v>
      </c>
      <c r="E4158" s="43" t="s">
        <v>1254</v>
      </c>
      <c r="F4158" s="62">
        <v>67176.179999999993</v>
      </c>
      <c r="G4158" s="43" t="s">
        <v>904</v>
      </c>
      <c r="H4158" s="43" t="s">
        <v>1653</v>
      </c>
      <c r="I4158" s="69">
        <v>220</v>
      </c>
      <c r="J4158" s="43" t="s">
        <v>905</v>
      </c>
      <c r="K4158" s="43" t="s">
        <v>667</v>
      </c>
      <c r="L4158" s="43" t="s">
        <v>399</v>
      </c>
      <c r="M4158" s="43" t="s">
        <v>395</v>
      </c>
      <c r="N4158" s="43" t="s">
        <v>396</v>
      </c>
      <c r="O4158" s="52" t="s">
        <v>321</v>
      </c>
      <c r="P4158" s="63" t="s">
        <v>276</v>
      </c>
      <c r="Q4158" s="57" t="str">
        <f>MID(Tabla1[[#This Row],[Aplicación]],14,1)</f>
        <v>6</v>
      </c>
      <c r="R4158" s="35" t="s">
        <v>266</v>
      </c>
      <c r="S4158" s="57" t="str">
        <f>MID(Tabla1[[#This Row],[Aplicación]],6,2)</f>
        <v>02</v>
      </c>
      <c r="T4158" s="54" t="str">
        <f>VLOOKUP(Tabla1[[#This Row],[AREA]],Hoja1!A:B,2,FALSE)</f>
        <v>02. Urbanismo y vivienda</v>
      </c>
      <c r="U4158" s="57" t="str">
        <f>MID(Tabla1[[#This Row],[Aplicación]],9,4)</f>
        <v>1511</v>
      </c>
      <c r="V4158" s="54" t="str">
        <f>VLOOKUP(Tabla1[[#This Row],[PROGRAMA]],Hoja1!A:B,2,FALSE)</f>
        <v>1511. Planficación y gestión del urbanismo</v>
      </c>
      <c r="W4158" s="57" t="str">
        <f>MID(Tabla1[[#This Row],[Aplicación]],14,2)</f>
        <v>60</v>
      </c>
      <c r="X4158" s="57" t="str">
        <f>MID(Tabla1[[#This Row],[Aplicación]],14,6)</f>
        <v>609</v>
      </c>
    </row>
    <row r="4159" spans="1:24" x14ac:dyDescent="0.25">
      <c r="A4159" s="60">
        <v>220239000165</v>
      </c>
      <c r="B4159" s="43" t="s">
        <v>390</v>
      </c>
      <c r="C4159" s="61">
        <v>45292</v>
      </c>
      <c r="D4159" s="60">
        <v>22024003186</v>
      </c>
      <c r="E4159" s="43" t="s">
        <v>1254</v>
      </c>
      <c r="F4159" s="62">
        <v>6638.05</v>
      </c>
      <c r="G4159" s="43" t="s">
        <v>380</v>
      </c>
      <c r="H4159" s="43" t="s">
        <v>1683</v>
      </c>
      <c r="I4159" s="69">
        <v>220</v>
      </c>
      <c r="J4159" s="43" t="s">
        <v>571</v>
      </c>
      <c r="K4159" s="43" t="s">
        <v>571</v>
      </c>
      <c r="L4159" s="43" t="s">
        <v>399</v>
      </c>
      <c r="M4159" s="43" t="s">
        <v>395</v>
      </c>
      <c r="N4159" s="43" t="s">
        <v>396</v>
      </c>
      <c r="O4159" s="52" t="s">
        <v>325</v>
      </c>
      <c r="P4159" s="63" t="s">
        <v>276</v>
      </c>
      <c r="Q4159" s="57" t="str">
        <f>MID(Tabla1[[#This Row],[Aplicación]],14,1)</f>
        <v>6</v>
      </c>
      <c r="R4159" s="35" t="s">
        <v>266</v>
      </c>
      <c r="S4159" s="57" t="str">
        <f>MID(Tabla1[[#This Row],[Aplicación]],6,2)</f>
        <v>02</v>
      </c>
      <c r="T4159" s="54" t="str">
        <f>VLOOKUP(Tabla1[[#This Row],[AREA]],Hoja1!A:B,2,FALSE)</f>
        <v>02. Urbanismo y vivienda</v>
      </c>
      <c r="U4159" s="57" t="str">
        <f>MID(Tabla1[[#This Row],[Aplicación]],9,4)</f>
        <v>1511</v>
      </c>
      <c r="V4159" s="54" t="str">
        <f>VLOOKUP(Tabla1[[#This Row],[PROGRAMA]],Hoja1!A:B,2,FALSE)</f>
        <v>1511. Planficación y gestión del urbanismo</v>
      </c>
      <c r="W4159" s="57" t="str">
        <f>MID(Tabla1[[#This Row],[Aplicación]],14,2)</f>
        <v>60</v>
      </c>
      <c r="X4159" s="57" t="str">
        <f>MID(Tabla1[[#This Row],[Aplicación]],14,6)</f>
        <v>609</v>
      </c>
    </row>
    <row r="4160" spans="1:24" x14ac:dyDescent="0.25">
      <c r="A4160" s="60">
        <v>220239000094</v>
      </c>
      <c r="B4160" s="43" t="s">
        <v>390</v>
      </c>
      <c r="C4160" s="61">
        <v>45292</v>
      </c>
      <c r="D4160" s="60">
        <v>22024003185</v>
      </c>
      <c r="E4160" s="43" t="s">
        <v>1254</v>
      </c>
      <c r="F4160" s="62">
        <v>4537.5</v>
      </c>
      <c r="G4160" s="43" t="s">
        <v>789</v>
      </c>
      <c r="H4160" s="43" t="s">
        <v>2282</v>
      </c>
      <c r="I4160" s="69">
        <v>220</v>
      </c>
      <c r="J4160" s="43" t="s">
        <v>699</v>
      </c>
      <c r="K4160" s="43" t="s">
        <v>398</v>
      </c>
      <c r="L4160" s="43" t="s">
        <v>399</v>
      </c>
      <c r="M4160" s="43" t="s">
        <v>395</v>
      </c>
      <c r="N4160" s="43" t="s">
        <v>396</v>
      </c>
      <c r="O4160" s="52" t="s">
        <v>325</v>
      </c>
      <c r="P4160" s="63" t="s">
        <v>276</v>
      </c>
      <c r="Q4160" s="57" t="str">
        <f>MID(Tabla1[[#This Row],[Aplicación]],14,1)</f>
        <v>6</v>
      </c>
      <c r="R4160" s="35" t="s">
        <v>266</v>
      </c>
      <c r="S4160" s="57" t="str">
        <f>MID(Tabla1[[#This Row],[Aplicación]],6,2)</f>
        <v>02</v>
      </c>
      <c r="T4160" s="54" t="str">
        <f>VLOOKUP(Tabla1[[#This Row],[AREA]],Hoja1!A:B,2,FALSE)</f>
        <v>02. Urbanismo y vivienda</v>
      </c>
      <c r="U4160" s="57" t="str">
        <f>MID(Tabla1[[#This Row],[Aplicación]],9,4)</f>
        <v>1511</v>
      </c>
      <c r="V4160" s="54" t="str">
        <f>VLOOKUP(Tabla1[[#This Row],[PROGRAMA]],Hoja1!A:B,2,FALSE)</f>
        <v>1511. Planficación y gestión del urbanismo</v>
      </c>
      <c r="W4160" s="57" t="str">
        <f>MID(Tabla1[[#This Row],[Aplicación]],14,2)</f>
        <v>60</v>
      </c>
      <c r="X4160" s="57" t="str">
        <f>MID(Tabla1[[#This Row],[Aplicación]],14,6)</f>
        <v>609</v>
      </c>
    </row>
    <row r="4161" spans="1:24" x14ac:dyDescent="0.25">
      <c r="A4161" s="60">
        <v>220240026773</v>
      </c>
      <c r="B4161" s="43" t="s">
        <v>390</v>
      </c>
      <c r="C4161" s="61">
        <v>45468</v>
      </c>
      <c r="D4161" s="60">
        <v>22024005182</v>
      </c>
      <c r="E4161" s="43" t="s">
        <v>1254</v>
      </c>
      <c r="F4161" s="62">
        <v>3684.45</v>
      </c>
      <c r="G4161" s="43" t="s">
        <v>3055</v>
      </c>
      <c r="H4161" s="43" t="s">
        <v>3056</v>
      </c>
      <c r="I4161" s="69" t="s">
        <v>2930</v>
      </c>
      <c r="J4161" s="43" t="s">
        <v>616</v>
      </c>
      <c r="K4161" s="43" t="s">
        <v>398</v>
      </c>
      <c r="L4161" s="43" t="s">
        <v>399</v>
      </c>
      <c r="M4161" s="43" t="s">
        <v>585</v>
      </c>
      <c r="N4161" s="43" t="s">
        <v>539</v>
      </c>
      <c r="O4161" s="68" t="s">
        <v>326</v>
      </c>
      <c r="P4161" s="68" t="s">
        <v>2931</v>
      </c>
      <c r="Q4161" s="57" t="s">
        <v>3057</v>
      </c>
      <c r="R4161" s="35" t="s">
        <v>266</v>
      </c>
      <c r="S4161" s="57" t="str">
        <f>MID(Tabla1[[#This Row],[Aplicación]],6,2)</f>
        <v>02</v>
      </c>
      <c r="T4161" s="54" t="str">
        <f>VLOOKUP(Tabla1[[#This Row],[AREA]],Hoja1!A:B,2,FALSE)</f>
        <v>02. Urbanismo y vivienda</v>
      </c>
      <c r="U4161" s="57" t="str">
        <f>MID(Tabla1[[#This Row],[Aplicación]],9,4)</f>
        <v>1511</v>
      </c>
      <c r="V4161" s="54" t="str">
        <f>VLOOKUP(Tabla1[[#This Row],[PROGRAMA]],Hoja1!A:B,2,FALSE)</f>
        <v>1511. Planficación y gestión del urbanismo</v>
      </c>
      <c r="W4161" s="57" t="str">
        <f>MID(Tabla1[[#This Row],[Aplicación]],14,2)</f>
        <v>60</v>
      </c>
      <c r="X4161" s="57" t="str">
        <f>MID(Tabla1[[#This Row],[Aplicación]],14,6)</f>
        <v>609</v>
      </c>
    </row>
    <row r="4162" spans="1:24" x14ac:dyDescent="0.25">
      <c r="A4162" s="60">
        <v>220240022324</v>
      </c>
      <c r="B4162" s="43" t="s">
        <v>390</v>
      </c>
      <c r="C4162" s="61">
        <v>45443</v>
      </c>
      <c r="D4162" s="60">
        <v>22024004789</v>
      </c>
      <c r="E4162" s="43" t="s">
        <v>1254</v>
      </c>
      <c r="F4162" s="62">
        <v>7181.31</v>
      </c>
      <c r="G4162" s="43" t="s">
        <v>55</v>
      </c>
      <c r="H4162" s="43" t="s">
        <v>3470</v>
      </c>
      <c r="I4162" s="69" t="s">
        <v>2930</v>
      </c>
      <c r="J4162" s="43" t="s">
        <v>575</v>
      </c>
      <c r="K4162" s="43" t="s">
        <v>398</v>
      </c>
      <c r="L4162" s="43" t="s">
        <v>399</v>
      </c>
      <c r="M4162" s="43" t="s">
        <v>395</v>
      </c>
      <c r="N4162" s="43" t="s">
        <v>396</v>
      </c>
      <c r="O4162" s="68" t="s">
        <v>325</v>
      </c>
      <c r="P4162" s="68" t="s">
        <v>2931</v>
      </c>
      <c r="Q4162" s="57" t="s">
        <v>3057</v>
      </c>
      <c r="R4162" s="35" t="s">
        <v>266</v>
      </c>
      <c r="S4162" s="57" t="str">
        <f>MID(Tabla1[[#This Row],[Aplicación]],6,2)</f>
        <v>02</v>
      </c>
      <c r="T4162" s="54" t="str">
        <f>VLOOKUP(Tabla1[[#This Row],[AREA]],Hoja1!A:B,2,FALSE)</f>
        <v>02. Urbanismo y vivienda</v>
      </c>
      <c r="U4162" s="57" t="str">
        <f>MID(Tabla1[[#This Row],[Aplicación]],9,4)</f>
        <v>1511</v>
      </c>
      <c r="V4162" s="54" t="str">
        <f>VLOOKUP(Tabla1[[#This Row],[PROGRAMA]],Hoja1!A:B,2,FALSE)</f>
        <v>1511. Planficación y gestión del urbanismo</v>
      </c>
      <c r="W4162" s="57" t="str">
        <f>MID(Tabla1[[#This Row],[Aplicación]],14,2)</f>
        <v>60</v>
      </c>
      <c r="X4162" s="57" t="str">
        <f>MID(Tabla1[[#This Row],[Aplicación]],14,6)</f>
        <v>609</v>
      </c>
    </row>
    <row r="4163" spans="1:24" x14ac:dyDescent="0.25">
      <c r="A4163" s="60">
        <v>220240019425</v>
      </c>
      <c r="B4163" s="43" t="s">
        <v>390</v>
      </c>
      <c r="C4163" s="61">
        <v>45433</v>
      </c>
      <c r="D4163" s="60">
        <v>22024003910</v>
      </c>
      <c r="E4163" s="43" t="s">
        <v>1254</v>
      </c>
      <c r="F4163" s="62">
        <v>11250.92</v>
      </c>
      <c r="G4163" s="43" t="s">
        <v>55</v>
      </c>
      <c r="H4163" s="43" t="s">
        <v>3765</v>
      </c>
      <c r="I4163" s="69" t="s">
        <v>2930</v>
      </c>
      <c r="J4163" s="43" t="s">
        <v>575</v>
      </c>
      <c r="K4163" s="43" t="s">
        <v>398</v>
      </c>
      <c r="L4163" s="43" t="s">
        <v>399</v>
      </c>
      <c r="M4163" s="43" t="s">
        <v>395</v>
      </c>
      <c r="N4163" s="43" t="s">
        <v>396</v>
      </c>
      <c r="O4163" s="68" t="s">
        <v>325</v>
      </c>
      <c r="P4163" s="68" t="s">
        <v>2931</v>
      </c>
      <c r="Q4163" s="57" t="s">
        <v>3057</v>
      </c>
      <c r="R4163" s="35" t="s">
        <v>266</v>
      </c>
      <c r="S4163" s="57" t="str">
        <f>MID(Tabla1[[#This Row],[Aplicación]],6,2)</f>
        <v>02</v>
      </c>
      <c r="T4163" s="54" t="str">
        <f>VLOOKUP(Tabla1[[#This Row],[AREA]],Hoja1!A:B,2,FALSE)</f>
        <v>02. Urbanismo y vivienda</v>
      </c>
      <c r="U4163" s="57" t="str">
        <f>MID(Tabla1[[#This Row],[Aplicación]],9,4)</f>
        <v>1511</v>
      </c>
      <c r="V4163" s="54" t="str">
        <f>VLOOKUP(Tabla1[[#This Row],[PROGRAMA]],Hoja1!A:B,2,FALSE)</f>
        <v>1511. Planficación y gestión del urbanismo</v>
      </c>
      <c r="W4163" s="57" t="str">
        <f>MID(Tabla1[[#This Row],[Aplicación]],14,2)</f>
        <v>60</v>
      </c>
      <c r="X4163" s="57" t="str">
        <f>MID(Tabla1[[#This Row],[Aplicación]],14,6)</f>
        <v>609</v>
      </c>
    </row>
    <row r="4164" spans="1:24" x14ac:dyDescent="0.25">
      <c r="A4164" s="60">
        <v>220240017931</v>
      </c>
      <c r="B4164" s="43" t="s">
        <v>390</v>
      </c>
      <c r="C4164" s="61">
        <v>45427</v>
      </c>
      <c r="D4164" s="60">
        <v>22024004241</v>
      </c>
      <c r="E4164" s="43" t="s">
        <v>1254</v>
      </c>
      <c r="F4164" s="62">
        <v>2012.77</v>
      </c>
      <c r="G4164" s="43" t="s">
        <v>300</v>
      </c>
      <c r="H4164" s="43" t="s">
        <v>3905</v>
      </c>
      <c r="I4164" s="69" t="s">
        <v>2930</v>
      </c>
      <c r="J4164" s="43" t="s">
        <v>398</v>
      </c>
      <c r="K4164" s="43" t="s">
        <v>398</v>
      </c>
      <c r="L4164" s="43" t="s">
        <v>399</v>
      </c>
      <c r="M4164" s="43" t="s">
        <v>395</v>
      </c>
      <c r="N4164" s="43" t="s">
        <v>396</v>
      </c>
      <c r="O4164" s="68" t="s">
        <v>321</v>
      </c>
      <c r="P4164" s="68" t="s">
        <v>2931</v>
      </c>
      <c r="Q4164" s="57" t="s">
        <v>3057</v>
      </c>
      <c r="R4164" s="35" t="s">
        <v>266</v>
      </c>
      <c r="S4164" s="57" t="str">
        <f>MID(Tabla1[[#This Row],[Aplicación]],6,2)</f>
        <v>02</v>
      </c>
      <c r="T4164" s="54" t="str">
        <f>VLOOKUP(Tabla1[[#This Row],[AREA]],Hoja1!A:B,2,FALSE)</f>
        <v>02. Urbanismo y vivienda</v>
      </c>
      <c r="U4164" s="57" t="str">
        <f>MID(Tabla1[[#This Row],[Aplicación]],9,4)</f>
        <v>1511</v>
      </c>
      <c r="V4164" s="54" t="str">
        <f>VLOOKUP(Tabla1[[#This Row],[PROGRAMA]],Hoja1!A:B,2,FALSE)</f>
        <v>1511. Planficación y gestión del urbanismo</v>
      </c>
      <c r="W4164" s="57" t="str">
        <f>MID(Tabla1[[#This Row],[Aplicación]],14,2)</f>
        <v>60</v>
      </c>
      <c r="X4164" s="57" t="str">
        <f>MID(Tabla1[[#This Row],[Aplicación]],14,6)</f>
        <v>609</v>
      </c>
    </row>
    <row r="4165" spans="1:24" x14ac:dyDescent="0.25">
      <c r="A4165" s="60">
        <v>220240017930</v>
      </c>
      <c r="B4165" s="43" t="s">
        <v>702</v>
      </c>
      <c r="C4165" s="61">
        <v>45427</v>
      </c>
      <c r="D4165" s="60">
        <v>22023003730</v>
      </c>
      <c r="E4165" s="43" t="s">
        <v>1254</v>
      </c>
      <c r="F4165" s="62">
        <v>647350</v>
      </c>
      <c r="G4165" s="43" t="s">
        <v>411</v>
      </c>
      <c r="H4165" s="43" t="s">
        <v>3907</v>
      </c>
      <c r="I4165" s="69" t="s">
        <v>2934</v>
      </c>
      <c r="J4165" s="43" t="s">
        <v>398</v>
      </c>
      <c r="K4165" s="43" t="s">
        <v>398</v>
      </c>
      <c r="L4165" s="43" t="s">
        <v>401</v>
      </c>
      <c r="M4165" s="43" t="s">
        <v>395</v>
      </c>
      <c r="N4165" s="43" t="s">
        <v>396</v>
      </c>
      <c r="O4165" s="68" t="s">
        <v>321</v>
      </c>
      <c r="P4165" s="68" t="s">
        <v>2931</v>
      </c>
      <c r="Q4165" s="57" t="s">
        <v>3057</v>
      </c>
      <c r="R4165" s="35" t="s">
        <v>266</v>
      </c>
      <c r="S4165" s="57" t="str">
        <f>MID(Tabla1[[#This Row],[Aplicación]],6,2)</f>
        <v>02</v>
      </c>
      <c r="T4165" s="54" t="str">
        <f>VLOOKUP(Tabla1[[#This Row],[AREA]],Hoja1!A:B,2,FALSE)</f>
        <v>02. Urbanismo y vivienda</v>
      </c>
      <c r="U4165" s="57" t="str">
        <f>MID(Tabla1[[#This Row],[Aplicación]],9,4)</f>
        <v>1511</v>
      </c>
      <c r="V4165" s="54" t="str">
        <f>VLOOKUP(Tabla1[[#This Row],[PROGRAMA]],Hoja1!A:B,2,FALSE)</f>
        <v>1511. Planficación y gestión del urbanismo</v>
      </c>
      <c r="W4165" s="57" t="str">
        <f>MID(Tabla1[[#This Row],[Aplicación]],14,2)</f>
        <v>60</v>
      </c>
      <c r="X4165" s="57" t="str">
        <f>MID(Tabla1[[#This Row],[Aplicación]],14,6)</f>
        <v>609</v>
      </c>
    </row>
    <row r="4166" spans="1:24" x14ac:dyDescent="0.25">
      <c r="A4166" s="60">
        <v>220240013924</v>
      </c>
      <c r="B4166" s="43" t="s">
        <v>390</v>
      </c>
      <c r="C4166" s="61">
        <v>45414</v>
      </c>
      <c r="D4166" s="60">
        <v>22023003730</v>
      </c>
      <c r="E4166" s="43" t="s">
        <v>1254</v>
      </c>
      <c r="F4166" s="62">
        <v>1212.5</v>
      </c>
      <c r="G4166" s="43" t="s">
        <v>380</v>
      </c>
      <c r="H4166" s="43" t="s">
        <v>4111</v>
      </c>
      <c r="I4166" s="69" t="s">
        <v>4112</v>
      </c>
      <c r="J4166" s="43" t="s">
        <v>571</v>
      </c>
      <c r="K4166" s="43" t="s">
        <v>571</v>
      </c>
      <c r="L4166" s="43" t="s">
        <v>399</v>
      </c>
      <c r="M4166" s="43" t="s">
        <v>395</v>
      </c>
      <c r="N4166" s="43" t="s">
        <v>396</v>
      </c>
      <c r="O4166" s="68" t="s">
        <v>325</v>
      </c>
      <c r="P4166" s="68" t="s">
        <v>2931</v>
      </c>
      <c r="Q4166" s="57" t="s">
        <v>3057</v>
      </c>
      <c r="R4166" s="35" t="s">
        <v>266</v>
      </c>
      <c r="S4166" s="57" t="str">
        <f>MID(Tabla1[[#This Row],[Aplicación]],6,2)</f>
        <v>02</v>
      </c>
      <c r="T4166" s="54" t="str">
        <f>VLOOKUP(Tabla1[[#This Row],[AREA]],Hoja1!A:B,2,FALSE)</f>
        <v>02. Urbanismo y vivienda</v>
      </c>
      <c r="U4166" s="57" t="str">
        <f>MID(Tabla1[[#This Row],[Aplicación]],9,4)</f>
        <v>1511</v>
      </c>
      <c r="V4166" s="54" t="str">
        <f>VLOOKUP(Tabla1[[#This Row],[PROGRAMA]],Hoja1!A:B,2,FALSE)</f>
        <v>1511. Planficación y gestión del urbanismo</v>
      </c>
      <c r="W4166" s="57" t="str">
        <f>MID(Tabla1[[#This Row],[Aplicación]],14,2)</f>
        <v>60</v>
      </c>
      <c r="X4166" s="57" t="str">
        <f>MID(Tabla1[[#This Row],[Aplicación]],14,6)</f>
        <v>609</v>
      </c>
    </row>
    <row r="4167" spans="1:24" x14ac:dyDescent="0.25">
      <c r="A4167" s="60">
        <v>220240013327</v>
      </c>
      <c r="B4167" s="43" t="s">
        <v>390</v>
      </c>
      <c r="C4167" s="61">
        <v>45411</v>
      </c>
      <c r="D4167" s="60">
        <v>22023003730</v>
      </c>
      <c r="E4167" s="43" t="s">
        <v>1254</v>
      </c>
      <c r="F4167" s="62">
        <v>8130.87</v>
      </c>
      <c r="G4167" s="43" t="s">
        <v>636</v>
      </c>
      <c r="H4167" s="43" t="s">
        <v>4219</v>
      </c>
      <c r="I4167" s="69" t="s">
        <v>4112</v>
      </c>
      <c r="J4167" s="43" t="s">
        <v>637</v>
      </c>
      <c r="K4167" s="43" t="s">
        <v>537</v>
      </c>
      <c r="L4167" s="43" t="s">
        <v>399</v>
      </c>
      <c r="M4167" s="43" t="s">
        <v>395</v>
      </c>
      <c r="N4167" s="43" t="s">
        <v>396</v>
      </c>
      <c r="O4167" s="68" t="s">
        <v>325</v>
      </c>
      <c r="P4167" s="68" t="s">
        <v>2931</v>
      </c>
      <c r="Q4167" s="57" t="s">
        <v>3057</v>
      </c>
      <c r="R4167" s="35" t="s">
        <v>266</v>
      </c>
      <c r="S4167" s="57" t="str">
        <f>MID(Tabla1[[#This Row],[Aplicación]],6,2)</f>
        <v>02</v>
      </c>
      <c r="T4167" s="54" t="str">
        <f>VLOOKUP(Tabla1[[#This Row],[AREA]],Hoja1!A:B,2,FALSE)</f>
        <v>02. Urbanismo y vivienda</v>
      </c>
      <c r="U4167" s="57" t="str">
        <f>MID(Tabla1[[#This Row],[Aplicación]],9,4)</f>
        <v>1511</v>
      </c>
      <c r="V4167" s="54" t="str">
        <f>VLOOKUP(Tabla1[[#This Row],[PROGRAMA]],Hoja1!A:B,2,FALSE)</f>
        <v>1511. Planficación y gestión del urbanismo</v>
      </c>
      <c r="W4167" s="57" t="str">
        <f>MID(Tabla1[[#This Row],[Aplicación]],14,2)</f>
        <v>60</v>
      </c>
      <c r="X4167" s="57" t="str">
        <f>MID(Tabla1[[#This Row],[Aplicación]],14,6)</f>
        <v>609</v>
      </c>
    </row>
    <row r="4168" spans="1:24" x14ac:dyDescent="0.25">
      <c r="A4168" s="60">
        <v>220220039781</v>
      </c>
      <c r="B4168" s="43" t="s">
        <v>390</v>
      </c>
      <c r="C4168" s="61">
        <v>45397</v>
      </c>
      <c r="D4168" s="60">
        <v>22022001814</v>
      </c>
      <c r="E4168" s="43" t="s">
        <v>1254</v>
      </c>
      <c r="F4168" s="62">
        <v>1411.94</v>
      </c>
      <c r="G4168" s="43" t="s">
        <v>636</v>
      </c>
      <c r="H4168" s="43" t="s">
        <v>4400</v>
      </c>
      <c r="I4168" s="69" t="s">
        <v>2930</v>
      </c>
      <c r="J4168" s="43" t="s">
        <v>637</v>
      </c>
      <c r="K4168" s="43" t="s">
        <v>537</v>
      </c>
      <c r="L4168" s="43" t="s">
        <v>399</v>
      </c>
      <c r="M4168" s="43" t="s">
        <v>395</v>
      </c>
      <c r="N4168" s="43" t="s">
        <v>396</v>
      </c>
      <c r="O4168" s="68" t="s">
        <v>325</v>
      </c>
      <c r="P4168" s="68" t="s">
        <v>2931</v>
      </c>
      <c r="Q4168" s="57" t="s">
        <v>3057</v>
      </c>
      <c r="R4168" s="35" t="s">
        <v>266</v>
      </c>
      <c r="S4168" s="57" t="str">
        <f>MID(Tabla1[[#This Row],[Aplicación]],6,2)</f>
        <v>02</v>
      </c>
      <c r="T4168" s="54" t="str">
        <f>VLOOKUP(Tabla1[[#This Row],[AREA]],Hoja1!A:B,2,FALSE)</f>
        <v>02. Urbanismo y vivienda</v>
      </c>
      <c r="U4168" s="57" t="str">
        <f>MID(Tabla1[[#This Row],[Aplicación]],9,4)</f>
        <v>1511</v>
      </c>
      <c r="V4168" s="54" t="str">
        <f>VLOOKUP(Tabla1[[#This Row],[PROGRAMA]],Hoja1!A:B,2,FALSE)</f>
        <v>1511. Planficación y gestión del urbanismo</v>
      </c>
      <c r="W4168" s="57" t="str">
        <f>MID(Tabla1[[#This Row],[Aplicación]],14,2)</f>
        <v>60</v>
      </c>
      <c r="X4168" s="57" t="str">
        <f>MID(Tabla1[[#This Row],[Aplicación]],14,6)</f>
        <v>609</v>
      </c>
    </row>
    <row r="4169" spans="1:24" x14ac:dyDescent="0.25">
      <c r="A4169" s="60">
        <v>220229000314</v>
      </c>
      <c r="B4169" s="43" t="s">
        <v>390</v>
      </c>
      <c r="C4169" s="61">
        <v>45397</v>
      </c>
      <c r="D4169" s="60">
        <v>22023001145</v>
      </c>
      <c r="E4169" s="43" t="s">
        <v>1254</v>
      </c>
      <c r="F4169" s="62">
        <v>804.64</v>
      </c>
      <c r="G4169" s="43" t="s">
        <v>636</v>
      </c>
      <c r="H4169" s="43" t="s">
        <v>4402</v>
      </c>
      <c r="I4169" s="69" t="s">
        <v>2930</v>
      </c>
      <c r="J4169" s="43" t="s">
        <v>637</v>
      </c>
      <c r="K4169" s="43" t="s">
        <v>537</v>
      </c>
      <c r="L4169" s="43" t="s">
        <v>399</v>
      </c>
      <c r="M4169" s="43" t="s">
        <v>395</v>
      </c>
      <c r="N4169" s="43" t="s">
        <v>396</v>
      </c>
      <c r="O4169" s="68" t="s">
        <v>325</v>
      </c>
      <c r="P4169" s="68" t="s">
        <v>2931</v>
      </c>
      <c r="Q4169" s="57" t="s">
        <v>3057</v>
      </c>
      <c r="R4169" s="35" t="s">
        <v>266</v>
      </c>
      <c r="S4169" s="57" t="str">
        <f>MID(Tabla1[[#This Row],[Aplicación]],6,2)</f>
        <v>02</v>
      </c>
      <c r="T4169" s="54" t="str">
        <f>VLOOKUP(Tabla1[[#This Row],[AREA]],Hoja1!A:B,2,FALSE)</f>
        <v>02. Urbanismo y vivienda</v>
      </c>
      <c r="U4169" s="57" t="str">
        <f>MID(Tabla1[[#This Row],[Aplicación]],9,4)</f>
        <v>1511</v>
      </c>
      <c r="V4169" s="54" t="str">
        <f>VLOOKUP(Tabla1[[#This Row],[PROGRAMA]],Hoja1!A:B,2,FALSE)</f>
        <v>1511. Planficación y gestión del urbanismo</v>
      </c>
      <c r="W4169" s="57" t="str">
        <f>MID(Tabla1[[#This Row],[Aplicación]],14,2)</f>
        <v>60</v>
      </c>
      <c r="X4169" s="57" t="str">
        <f>MID(Tabla1[[#This Row],[Aplicación]],14,6)</f>
        <v>609</v>
      </c>
    </row>
    <row r="4170" spans="1:24" x14ac:dyDescent="0.25">
      <c r="A4170" s="60">
        <v>220230020488</v>
      </c>
      <c r="B4170" s="43" t="s">
        <v>390</v>
      </c>
      <c r="C4170" s="61">
        <v>45397</v>
      </c>
      <c r="D4170" s="60">
        <v>22023004203</v>
      </c>
      <c r="E4170" s="43" t="s">
        <v>1254</v>
      </c>
      <c r="F4170" s="62">
        <v>8659.02</v>
      </c>
      <c r="G4170" s="43" t="s">
        <v>636</v>
      </c>
      <c r="H4170" s="43" t="s">
        <v>4404</v>
      </c>
      <c r="I4170" s="69" t="s">
        <v>2930</v>
      </c>
      <c r="J4170" s="43" t="s">
        <v>637</v>
      </c>
      <c r="K4170" s="43" t="s">
        <v>537</v>
      </c>
      <c r="L4170" s="43" t="s">
        <v>399</v>
      </c>
      <c r="M4170" s="43" t="s">
        <v>395</v>
      </c>
      <c r="N4170" s="43" t="s">
        <v>396</v>
      </c>
      <c r="O4170" s="68" t="s">
        <v>325</v>
      </c>
      <c r="P4170" s="68" t="s">
        <v>2931</v>
      </c>
      <c r="Q4170" s="57" t="s">
        <v>3057</v>
      </c>
      <c r="R4170" s="35" t="s">
        <v>266</v>
      </c>
      <c r="S4170" s="57" t="str">
        <f>MID(Tabla1[[#This Row],[Aplicación]],6,2)</f>
        <v>02</v>
      </c>
      <c r="T4170" s="54" t="str">
        <f>VLOOKUP(Tabla1[[#This Row],[AREA]],Hoja1!A:B,2,FALSE)</f>
        <v>02. Urbanismo y vivienda</v>
      </c>
      <c r="U4170" s="57" t="str">
        <f>MID(Tabla1[[#This Row],[Aplicación]],9,4)</f>
        <v>1511</v>
      </c>
      <c r="V4170" s="54" t="str">
        <f>VLOOKUP(Tabla1[[#This Row],[PROGRAMA]],Hoja1!A:B,2,FALSE)</f>
        <v>1511. Planficación y gestión del urbanismo</v>
      </c>
      <c r="W4170" s="57" t="str">
        <f>MID(Tabla1[[#This Row],[Aplicación]],14,2)</f>
        <v>60</v>
      </c>
      <c r="X4170" s="57" t="str">
        <f>MID(Tabla1[[#This Row],[Aplicación]],14,6)</f>
        <v>609</v>
      </c>
    </row>
    <row r="4171" spans="1:24" x14ac:dyDescent="0.25">
      <c r="A4171" s="60">
        <v>220230031273</v>
      </c>
      <c r="B4171" s="43" t="s">
        <v>390</v>
      </c>
      <c r="C4171" s="61">
        <v>45397</v>
      </c>
      <c r="D4171" s="60">
        <v>22023003104</v>
      </c>
      <c r="E4171" s="43" t="s">
        <v>1254</v>
      </c>
      <c r="F4171" s="62">
        <v>76649.490000000005</v>
      </c>
      <c r="G4171" s="43" t="s">
        <v>904</v>
      </c>
      <c r="H4171" s="43" t="s">
        <v>4414</v>
      </c>
      <c r="I4171" s="69" t="s">
        <v>2930</v>
      </c>
      <c r="J4171" s="43" t="s">
        <v>905</v>
      </c>
      <c r="K4171" s="43" t="s">
        <v>667</v>
      </c>
      <c r="L4171" s="43" t="s">
        <v>399</v>
      </c>
      <c r="M4171" s="43" t="s">
        <v>395</v>
      </c>
      <c r="N4171" s="43" t="s">
        <v>396</v>
      </c>
      <c r="O4171" s="68" t="s">
        <v>321</v>
      </c>
      <c r="P4171" s="68" t="s">
        <v>2931</v>
      </c>
      <c r="Q4171" s="57" t="s">
        <v>3057</v>
      </c>
      <c r="R4171" s="35" t="s">
        <v>266</v>
      </c>
      <c r="S4171" s="57" t="str">
        <f>MID(Tabla1[[#This Row],[Aplicación]],6,2)</f>
        <v>02</v>
      </c>
      <c r="T4171" s="54" t="str">
        <f>VLOOKUP(Tabla1[[#This Row],[AREA]],Hoja1!A:B,2,FALSE)</f>
        <v>02. Urbanismo y vivienda</v>
      </c>
      <c r="U4171" s="57" t="str">
        <f>MID(Tabla1[[#This Row],[Aplicación]],9,4)</f>
        <v>1511</v>
      </c>
      <c r="V4171" s="54" t="str">
        <f>VLOOKUP(Tabla1[[#This Row],[PROGRAMA]],Hoja1!A:B,2,FALSE)</f>
        <v>1511. Planficación y gestión del urbanismo</v>
      </c>
      <c r="W4171" s="57" t="str">
        <f>MID(Tabla1[[#This Row],[Aplicación]],14,2)</f>
        <v>60</v>
      </c>
      <c r="X4171" s="57" t="str">
        <f>MID(Tabla1[[#This Row],[Aplicación]],14,6)</f>
        <v>609</v>
      </c>
    </row>
    <row r="4172" spans="1:24" x14ac:dyDescent="0.25">
      <c r="A4172" s="60">
        <v>220220034818</v>
      </c>
      <c r="B4172" s="43" t="s">
        <v>390</v>
      </c>
      <c r="C4172" s="61">
        <v>45397</v>
      </c>
      <c r="D4172" s="60">
        <v>22022003668</v>
      </c>
      <c r="E4172" s="43" t="s">
        <v>1254</v>
      </c>
      <c r="F4172" s="62">
        <v>1062.69</v>
      </c>
      <c r="G4172" s="43" t="s">
        <v>904</v>
      </c>
      <c r="H4172" s="43" t="s">
        <v>4415</v>
      </c>
      <c r="I4172" s="69" t="s">
        <v>2930</v>
      </c>
      <c r="J4172" s="43" t="s">
        <v>905</v>
      </c>
      <c r="K4172" s="43" t="s">
        <v>667</v>
      </c>
      <c r="L4172" s="43" t="s">
        <v>399</v>
      </c>
      <c r="M4172" s="43" t="s">
        <v>395</v>
      </c>
      <c r="N4172" s="43" t="s">
        <v>396</v>
      </c>
      <c r="O4172" s="68" t="s">
        <v>321</v>
      </c>
      <c r="P4172" s="68" t="s">
        <v>2931</v>
      </c>
      <c r="Q4172" s="57" t="s">
        <v>3057</v>
      </c>
      <c r="R4172" s="35" t="s">
        <v>266</v>
      </c>
      <c r="S4172" s="57" t="str">
        <f>MID(Tabla1[[#This Row],[Aplicación]],6,2)</f>
        <v>02</v>
      </c>
      <c r="T4172" s="54" t="str">
        <f>VLOOKUP(Tabla1[[#This Row],[AREA]],Hoja1!A:B,2,FALSE)</f>
        <v>02. Urbanismo y vivienda</v>
      </c>
      <c r="U4172" s="57" t="str">
        <f>MID(Tabla1[[#This Row],[Aplicación]],9,4)</f>
        <v>1511</v>
      </c>
      <c r="V4172" s="54" t="str">
        <f>VLOOKUP(Tabla1[[#This Row],[PROGRAMA]],Hoja1!A:B,2,FALSE)</f>
        <v>1511. Planficación y gestión del urbanismo</v>
      </c>
      <c r="W4172" s="57" t="str">
        <f>MID(Tabla1[[#This Row],[Aplicación]],14,2)</f>
        <v>60</v>
      </c>
      <c r="X4172" s="57" t="str">
        <f>MID(Tabla1[[#This Row],[Aplicación]],14,6)</f>
        <v>609</v>
      </c>
    </row>
    <row r="4173" spans="1:24" x14ac:dyDescent="0.25">
      <c r="A4173" s="60">
        <v>220230054586</v>
      </c>
      <c r="B4173" s="43" t="s">
        <v>390</v>
      </c>
      <c r="C4173" s="61">
        <v>45397</v>
      </c>
      <c r="D4173" s="60">
        <v>22023005661</v>
      </c>
      <c r="E4173" s="43" t="s">
        <v>1254</v>
      </c>
      <c r="F4173" s="62">
        <v>361.53</v>
      </c>
      <c r="G4173" s="43" t="s">
        <v>904</v>
      </c>
      <c r="H4173" s="43" t="s">
        <v>4416</v>
      </c>
      <c r="I4173" s="69" t="s">
        <v>2930</v>
      </c>
      <c r="J4173" s="43" t="s">
        <v>905</v>
      </c>
      <c r="K4173" s="43" t="s">
        <v>667</v>
      </c>
      <c r="L4173" s="43" t="s">
        <v>399</v>
      </c>
      <c r="M4173" s="43" t="s">
        <v>395</v>
      </c>
      <c r="N4173" s="43" t="s">
        <v>396</v>
      </c>
      <c r="O4173" s="68" t="s">
        <v>321</v>
      </c>
      <c r="P4173" s="68" t="s">
        <v>2931</v>
      </c>
      <c r="Q4173" s="57" t="s">
        <v>3057</v>
      </c>
      <c r="R4173" s="35" t="s">
        <v>266</v>
      </c>
      <c r="S4173" s="57" t="str">
        <f>MID(Tabla1[[#This Row],[Aplicación]],6,2)</f>
        <v>02</v>
      </c>
      <c r="T4173" s="54" t="str">
        <f>VLOOKUP(Tabla1[[#This Row],[AREA]],Hoja1!A:B,2,FALSE)</f>
        <v>02. Urbanismo y vivienda</v>
      </c>
      <c r="U4173" s="57" t="str">
        <f>MID(Tabla1[[#This Row],[Aplicación]],9,4)</f>
        <v>1511</v>
      </c>
      <c r="V4173" s="54" t="str">
        <f>VLOOKUP(Tabla1[[#This Row],[PROGRAMA]],Hoja1!A:B,2,FALSE)</f>
        <v>1511. Planficación y gestión del urbanismo</v>
      </c>
      <c r="W4173" s="57" t="str">
        <f>MID(Tabla1[[#This Row],[Aplicación]],14,2)</f>
        <v>60</v>
      </c>
      <c r="X4173" s="57" t="str">
        <f>MID(Tabla1[[#This Row],[Aplicación]],14,6)</f>
        <v>609</v>
      </c>
    </row>
    <row r="4174" spans="1:24" x14ac:dyDescent="0.25">
      <c r="A4174" s="60">
        <v>220210039531</v>
      </c>
      <c r="B4174" s="43" t="s">
        <v>390</v>
      </c>
      <c r="C4174" s="61">
        <v>45397</v>
      </c>
      <c r="D4174" s="60">
        <v>22021004992</v>
      </c>
      <c r="E4174" s="43" t="s">
        <v>1254</v>
      </c>
      <c r="F4174" s="62">
        <v>7909.38</v>
      </c>
      <c r="G4174" s="43" t="s">
        <v>4417</v>
      </c>
      <c r="H4174" s="43" t="s">
        <v>4418</v>
      </c>
      <c r="I4174" s="69" t="s">
        <v>2930</v>
      </c>
      <c r="J4174" s="43" t="s">
        <v>4419</v>
      </c>
      <c r="K4174" s="43" t="s">
        <v>667</v>
      </c>
      <c r="L4174" s="43" t="s">
        <v>399</v>
      </c>
      <c r="M4174" s="43" t="s">
        <v>585</v>
      </c>
      <c r="N4174" s="43" t="s">
        <v>539</v>
      </c>
      <c r="O4174" s="68" t="s">
        <v>326</v>
      </c>
      <c r="P4174" s="68" t="s">
        <v>2931</v>
      </c>
      <c r="Q4174" s="57" t="s">
        <v>3057</v>
      </c>
      <c r="R4174" s="35" t="s">
        <v>266</v>
      </c>
      <c r="S4174" s="57" t="str">
        <f>MID(Tabla1[[#This Row],[Aplicación]],6,2)</f>
        <v>02</v>
      </c>
      <c r="T4174" s="54" t="str">
        <f>VLOOKUP(Tabla1[[#This Row],[AREA]],Hoja1!A:B,2,FALSE)</f>
        <v>02. Urbanismo y vivienda</v>
      </c>
      <c r="U4174" s="57" t="str">
        <f>MID(Tabla1[[#This Row],[Aplicación]],9,4)</f>
        <v>1511</v>
      </c>
      <c r="V4174" s="54" t="str">
        <f>VLOOKUP(Tabla1[[#This Row],[PROGRAMA]],Hoja1!A:B,2,FALSE)</f>
        <v>1511. Planficación y gestión del urbanismo</v>
      </c>
      <c r="W4174" s="57" t="str">
        <f>MID(Tabla1[[#This Row],[Aplicación]],14,2)</f>
        <v>60</v>
      </c>
      <c r="X4174" s="57" t="str">
        <f>MID(Tabla1[[#This Row],[Aplicación]],14,6)</f>
        <v>609</v>
      </c>
    </row>
    <row r="4175" spans="1:24" x14ac:dyDescent="0.25">
      <c r="A4175" s="60">
        <v>220220039780</v>
      </c>
      <c r="B4175" s="43" t="s">
        <v>390</v>
      </c>
      <c r="C4175" s="61">
        <v>45397</v>
      </c>
      <c r="D4175" s="60">
        <v>22022001814</v>
      </c>
      <c r="E4175" s="43" t="s">
        <v>1254</v>
      </c>
      <c r="F4175" s="62">
        <v>715.34</v>
      </c>
      <c r="G4175" s="43" t="s">
        <v>380</v>
      </c>
      <c r="H4175" s="43" t="s">
        <v>4439</v>
      </c>
      <c r="I4175" s="69" t="s">
        <v>2930</v>
      </c>
      <c r="J4175" s="43" t="s">
        <v>571</v>
      </c>
      <c r="K4175" s="43" t="s">
        <v>571</v>
      </c>
      <c r="L4175" s="43" t="s">
        <v>399</v>
      </c>
      <c r="M4175" s="43" t="s">
        <v>395</v>
      </c>
      <c r="N4175" s="43" t="s">
        <v>396</v>
      </c>
      <c r="O4175" s="68" t="s">
        <v>325</v>
      </c>
      <c r="P4175" s="68" t="s">
        <v>2931</v>
      </c>
      <c r="Q4175" s="57" t="s">
        <v>3057</v>
      </c>
      <c r="R4175" s="35" t="s">
        <v>266</v>
      </c>
      <c r="S4175" s="57" t="str">
        <f>MID(Tabla1[[#This Row],[Aplicación]],6,2)</f>
        <v>02</v>
      </c>
      <c r="T4175" s="54" t="str">
        <f>VLOOKUP(Tabla1[[#This Row],[AREA]],Hoja1!A:B,2,FALSE)</f>
        <v>02. Urbanismo y vivienda</v>
      </c>
      <c r="U4175" s="57" t="str">
        <f>MID(Tabla1[[#This Row],[Aplicación]],9,4)</f>
        <v>1511</v>
      </c>
      <c r="V4175" s="54" t="str">
        <f>VLOOKUP(Tabla1[[#This Row],[PROGRAMA]],Hoja1!A:B,2,FALSE)</f>
        <v>1511. Planficación y gestión del urbanismo</v>
      </c>
      <c r="W4175" s="57" t="str">
        <f>MID(Tabla1[[#This Row],[Aplicación]],14,2)</f>
        <v>60</v>
      </c>
      <c r="X4175" s="57" t="str">
        <f>MID(Tabla1[[#This Row],[Aplicación]],14,6)</f>
        <v>609</v>
      </c>
    </row>
    <row r="4176" spans="1:24" x14ac:dyDescent="0.25">
      <c r="A4176" s="60">
        <v>220229000313</v>
      </c>
      <c r="B4176" s="43" t="s">
        <v>390</v>
      </c>
      <c r="C4176" s="61">
        <v>45397</v>
      </c>
      <c r="D4176" s="60">
        <v>22023001144</v>
      </c>
      <c r="E4176" s="43" t="s">
        <v>1254</v>
      </c>
      <c r="F4176" s="62">
        <v>331.43</v>
      </c>
      <c r="G4176" s="43" t="s">
        <v>380</v>
      </c>
      <c r="H4176" s="43" t="s">
        <v>4440</v>
      </c>
      <c r="I4176" s="69" t="s">
        <v>2930</v>
      </c>
      <c r="J4176" s="43" t="s">
        <v>571</v>
      </c>
      <c r="K4176" s="43" t="s">
        <v>571</v>
      </c>
      <c r="L4176" s="43" t="s">
        <v>399</v>
      </c>
      <c r="M4176" s="43" t="s">
        <v>395</v>
      </c>
      <c r="N4176" s="43" t="s">
        <v>396</v>
      </c>
      <c r="O4176" s="68" t="s">
        <v>325</v>
      </c>
      <c r="P4176" s="68" t="s">
        <v>2931</v>
      </c>
      <c r="Q4176" s="57" t="s">
        <v>3057</v>
      </c>
      <c r="R4176" s="35" t="s">
        <v>266</v>
      </c>
      <c r="S4176" s="57" t="str">
        <f>MID(Tabla1[[#This Row],[Aplicación]],6,2)</f>
        <v>02</v>
      </c>
      <c r="T4176" s="54" t="str">
        <f>VLOOKUP(Tabla1[[#This Row],[AREA]],Hoja1!A:B,2,FALSE)</f>
        <v>02. Urbanismo y vivienda</v>
      </c>
      <c r="U4176" s="57" t="str">
        <f>MID(Tabla1[[#This Row],[Aplicación]],9,4)</f>
        <v>1511</v>
      </c>
      <c r="V4176" s="54" t="str">
        <f>VLOOKUP(Tabla1[[#This Row],[PROGRAMA]],Hoja1!A:B,2,FALSE)</f>
        <v>1511. Planficación y gestión del urbanismo</v>
      </c>
      <c r="W4176" s="57" t="str">
        <f>MID(Tabla1[[#This Row],[Aplicación]],14,2)</f>
        <v>60</v>
      </c>
      <c r="X4176" s="57" t="str">
        <f>MID(Tabla1[[#This Row],[Aplicación]],14,6)</f>
        <v>609</v>
      </c>
    </row>
    <row r="4177" spans="1:24" x14ac:dyDescent="0.25">
      <c r="A4177" s="60">
        <v>220230000066</v>
      </c>
      <c r="B4177" s="43" t="s">
        <v>390</v>
      </c>
      <c r="C4177" s="61">
        <v>45397</v>
      </c>
      <c r="D4177" s="60">
        <v>22023000567</v>
      </c>
      <c r="E4177" s="43" t="s">
        <v>1254</v>
      </c>
      <c r="F4177" s="62">
        <v>9765.68</v>
      </c>
      <c r="G4177" s="43" t="s">
        <v>380</v>
      </c>
      <c r="H4177" s="43" t="s">
        <v>4441</v>
      </c>
      <c r="I4177" s="69" t="s">
        <v>2930</v>
      </c>
      <c r="J4177" s="43" t="s">
        <v>571</v>
      </c>
      <c r="K4177" s="43" t="s">
        <v>571</v>
      </c>
      <c r="L4177" s="43" t="s">
        <v>399</v>
      </c>
      <c r="M4177" s="43" t="s">
        <v>395</v>
      </c>
      <c r="N4177" s="43" t="s">
        <v>396</v>
      </c>
      <c r="O4177" s="68" t="s">
        <v>325</v>
      </c>
      <c r="P4177" s="68" t="s">
        <v>2931</v>
      </c>
      <c r="Q4177" s="57" t="s">
        <v>3057</v>
      </c>
      <c r="R4177" s="35" t="s">
        <v>266</v>
      </c>
      <c r="S4177" s="57" t="str">
        <f>MID(Tabla1[[#This Row],[Aplicación]],6,2)</f>
        <v>02</v>
      </c>
      <c r="T4177" s="54" t="str">
        <f>VLOOKUP(Tabla1[[#This Row],[AREA]],Hoja1!A:B,2,FALSE)</f>
        <v>02. Urbanismo y vivienda</v>
      </c>
      <c r="U4177" s="57" t="str">
        <f>MID(Tabla1[[#This Row],[Aplicación]],9,4)</f>
        <v>1511</v>
      </c>
      <c r="V4177" s="54" t="str">
        <f>VLOOKUP(Tabla1[[#This Row],[PROGRAMA]],Hoja1!A:B,2,FALSE)</f>
        <v>1511. Planficación y gestión del urbanismo</v>
      </c>
      <c r="W4177" s="57" t="str">
        <f>MID(Tabla1[[#This Row],[Aplicación]],14,2)</f>
        <v>60</v>
      </c>
      <c r="X4177" s="57" t="str">
        <f>MID(Tabla1[[#This Row],[Aplicación]],14,6)</f>
        <v>609</v>
      </c>
    </row>
    <row r="4178" spans="1:24" x14ac:dyDescent="0.25">
      <c r="A4178" s="60">
        <v>220230020056</v>
      </c>
      <c r="B4178" s="43" t="s">
        <v>390</v>
      </c>
      <c r="C4178" s="61">
        <v>45397</v>
      </c>
      <c r="D4178" s="60">
        <v>22023004199</v>
      </c>
      <c r="E4178" s="43" t="s">
        <v>1254</v>
      </c>
      <c r="F4178" s="62">
        <v>4170.01</v>
      </c>
      <c r="G4178" s="43" t="s">
        <v>380</v>
      </c>
      <c r="H4178" s="43" t="s">
        <v>4442</v>
      </c>
      <c r="I4178" s="69" t="s">
        <v>2930</v>
      </c>
      <c r="J4178" s="43" t="s">
        <v>571</v>
      </c>
      <c r="K4178" s="43" t="s">
        <v>571</v>
      </c>
      <c r="L4178" s="43" t="s">
        <v>399</v>
      </c>
      <c r="M4178" s="43" t="s">
        <v>395</v>
      </c>
      <c r="N4178" s="43" t="s">
        <v>396</v>
      </c>
      <c r="O4178" s="68" t="s">
        <v>325</v>
      </c>
      <c r="P4178" s="68" t="s">
        <v>2931</v>
      </c>
      <c r="Q4178" s="57" t="s">
        <v>3057</v>
      </c>
      <c r="R4178" s="35" t="s">
        <v>266</v>
      </c>
      <c r="S4178" s="57" t="str">
        <f>MID(Tabla1[[#This Row],[Aplicación]],6,2)</f>
        <v>02</v>
      </c>
      <c r="T4178" s="54" t="str">
        <f>VLOOKUP(Tabla1[[#This Row],[AREA]],Hoja1!A:B,2,FALSE)</f>
        <v>02. Urbanismo y vivienda</v>
      </c>
      <c r="U4178" s="57" t="str">
        <f>MID(Tabla1[[#This Row],[Aplicación]],9,4)</f>
        <v>1511</v>
      </c>
      <c r="V4178" s="54" t="str">
        <f>VLOOKUP(Tabla1[[#This Row],[PROGRAMA]],Hoja1!A:B,2,FALSE)</f>
        <v>1511. Planficación y gestión del urbanismo</v>
      </c>
      <c r="W4178" s="57" t="str">
        <f>MID(Tabla1[[#This Row],[Aplicación]],14,2)</f>
        <v>60</v>
      </c>
      <c r="X4178" s="57" t="str">
        <f>MID(Tabla1[[#This Row],[Aplicación]],14,6)</f>
        <v>609</v>
      </c>
    </row>
    <row r="4179" spans="1:24" x14ac:dyDescent="0.25">
      <c r="A4179" s="60">
        <v>220219000691</v>
      </c>
      <c r="B4179" s="43" t="s">
        <v>390</v>
      </c>
      <c r="C4179" s="61">
        <v>45397</v>
      </c>
      <c r="D4179" s="60">
        <v>22022002217</v>
      </c>
      <c r="E4179" s="43" t="s">
        <v>1254</v>
      </c>
      <c r="F4179" s="62">
        <v>18476.71</v>
      </c>
      <c r="G4179" s="43" t="s">
        <v>4460</v>
      </c>
      <c r="H4179" s="43" t="s">
        <v>4461</v>
      </c>
      <c r="I4179" s="69" t="s">
        <v>2930</v>
      </c>
      <c r="J4179" s="43" t="s">
        <v>398</v>
      </c>
      <c r="K4179" s="43" t="s">
        <v>398</v>
      </c>
      <c r="L4179" s="43" t="s">
        <v>399</v>
      </c>
      <c r="M4179" s="43" t="s">
        <v>395</v>
      </c>
      <c r="N4179" s="43" t="s">
        <v>396</v>
      </c>
      <c r="O4179" s="68" t="s">
        <v>325</v>
      </c>
      <c r="P4179" s="68" t="s">
        <v>2931</v>
      </c>
      <c r="Q4179" s="57" t="s">
        <v>3057</v>
      </c>
      <c r="R4179" s="35" t="s">
        <v>266</v>
      </c>
      <c r="S4179" s="57" t="str">
        <f>MID(Tabla1[[#This Row],[Aplicación]],6,2)</f>
        <v>02</v>
      </c>
      <c r="T4179" s="54" t="str">
        <f>VLOOKUP(Tabla1[[#This Row],[AREA]],Hoja1!A:B,2,FALSE)</f>
        <v>02. Urbanismo y vivienda</v>
      </c>
      <c r="U4179" s="57" t="str">
        <f>MID(Tabla1[[#This Row],[Aplicación]],9,4)</f>
        <v>1511</v>
      </c>
      <c r="V4179" s="54" t="str">
        <f>VLOOKUP(Tabla1[[#This Row],[PROGRAMA]],Hoja1!A:B,2,FALSE)</f>
        <v>1511. Planficación y gestión del urbanismo</v>
      </c>
      <c r="W4179" s="57" t="str">
        <f>MID(Tabla1[[#This Row],[Aplicación]],14,2)</f>
        <v>60</v>
      </c>
      <c r="X4179" s="57" t="str">
        <f>MID(Tabla1[[#This Row],[Aplicación]],14,6)</f>
        <v>609</v>
      </c>
    </row>
    <row r="4180" spans="1:24" x14ac:dyDescent="0.25">
      <c r="A4180" s="60">
        <v>220230000063</v>
      </c>
      <c r="B4180" s="43" t="s">
        <v>390</v>
      </c>
      <c r="C4180" s="61">
        <v>45397</v>
      </c>
      <c r="D4180" s="60">
        <v>22023000564</v>
      </c>
      <c r="E4180" s="43" t="s">
        <v>1254</v>
      </c>
      <c r="F4180" s="62">
        <v>7511.63</v>
      </c>
      <c r="G4180" s="43" t="s">
        <v>55</v>
      </c>
      <c r="H4180" s="43" t="s">
        <v>4464</v>
      </c>
      <c r="I4180" s="69" t="s">
        <v>2930</v>
      </c>
      <c r="J4180" s="43" t="s">
        <v>575</v>
      </c>
      <c r="K4180" s="43" t="s">
        <v>398</v>
      </c>
      <c r="L4180" s="43" t="s">
        <v>399</v>
      </c>
      <c r="M4180" s="43" t="s">
        <v>395</v>
      </c>
      <c r="N4180" s="43" t="s">
        <v>396</v>
      </c>
      <c r="O4180" s="68" t="s">
        <v>325</v>
      </c>
      <c r="P4180" s="68" t="s">
        <v>2931</v>
      </c>
      <c r="Q4180" s="57" t="s">
        <v>3057</v>
      </c>
      <c r="R4180" s="35" t="s">
        <v>266</v>
      </c>
      <c r="S4180" s="57" t="str">
        <f>MID(Tabla1[[#This Row],[Aplicación]],6,2)</f>
        <v>02</v>
      </c>
      <c r="T4180" s="54" t="str">
        <f>VLOOKUP(Tabla1[[#This Row],[AREA]],Hoja1!A:B,2,FALSE)</f>
        <v>02. Urbanismo y vivienda</v>
      </c>
      <c r="U4180" s="57" t="str">
        <f>MID(Tabla1[[#This Row],[Aplicación]],9,4)</f>
        <v>1511</v>
      </c>
      <c r="V4180" s="54" t="str">
        <f>VLOOKUP(Tabla1[[#This Row],[PROGRAMA]],Hoja1!A:B,2,FALSE)</f>
        <v>1511. Planficación y gestión del urbanismo</v>
      </c>
      <c r="W4180" s="57" t="str">
        <f>MID(Tabla1[[#This Row],[Aplicación]],14,2)</f>
        <v>60</v>
      </c>
      <c r="X4180" s="57" t="str">
        <f>MID(Tabla1[[#This Row],[Aplicación]],14,6)</f>
        <v>609</v>
      </c>
    </row>
    <row r="4181" spans="1:24" x14ac:dyDescent="0.25">
      <c r="A4181" s="60">
        <v>220230000064</v>
      </c>
      <c r="B4181" s="43" t="s">
        <v>390</v>
      </c>
      <c r="C4181" s="61">
        <v>45397</v>
      </c>
      <c r="D4181" s="60">
        <v>22023000565</v>
      </c>
      <c r="E4181" s="43" t="s">
        <v>1254</v>
      </c>
      <c r="F4181" s="62">
        <v>13832.45</v>
      </c>
      <c r="G4181" s="43" t="s">
        <v>4460</v>
      </c>
      <c r="H4181" s="43" t="s">
        <v>4461</v>
      </c>
      <c r="I4181" s="69" t="s">
        <v>2930</v>
      </c>
      <c r="J4181" s="43" t="s">
        <v>398</v>
      </c>
      <c r="K4181" s="43" t="s">
        <v>398</v>
      </c>
      <c r="L4181" s="43" t="s">
        <v>399</v>
      </c>
      <c r="M4181" s="43" t="s">
        <v>395</v>
      </c>
      <c r="N4181" s="43" t="s">
        <v>396</v>
      </c>
      <c r="O4181" s="68" t="s">
        <v>325</v>
      </c>
      <c r="P4181" s="68" t="s">
        <v>2931</v>
      </c>
      <c r="Q4181" s="57" t="s">
        <v>3057</v>
      </c>
      <c r="R4181" s="35" t="s">
        <v>266</v>
      </c>
      <c r="S4181" s="57" t="str">
        <f>MID(Tabla1[[#This Row],[Aplicación]],6,2)</f>
        <v>02</v>
      </c>
      <c r="T4181" s="54" t="str">
        <f>VLOOKUP(Tabla1[[#This Row],[AREA]],Hoja1!A:B,2,FALSE)</f>
        <v>02. Urbanismo y vivienda</v>
      </c>
      <c r="U4181" s="57" t="str">
        <f>MID(Tabla1[[#This Row],[Aplicación]],9,4)</f>
        <v>1511</v>
      </c>
      <c r="V4181" s="54" t="str">
        <f>VLOOKUP(Tabla1[[#This Row],[PROGRAMA]],Hoja1!A:B,2,FALSE)</f>
        <v>1511. Planficación y gestión del urbanismo</v>
      </c>
      <c r="W4181" s="57" t="str">
        <f>MID(Tabla1[[#This Row],[Aplicación]],14,2)</f>
        <v>60</v>
      </c>
      <c r="X4181" s="57" t="str">
        <f>MID(Tabla1[[#This Row],[Aplicación]],14,6)</f>
        <v>609</v>
      </c>
    </row>
    <row r="4182" spans="1:24" x14ac:dyDescent="0.25">
      <c r="A4182" s="60">
        <v>220230021928</v>
      </c>
      <c r="B4182" s="43" t="s">
        <v>390</v>
      </c>
      <c r="C4182" s="61">
        <v>45397</v>
      </c>
      <c r="D4182" s="60">
        <v>22023004204</v>
      </c>
      <c r="E4182" s="43" t="s">
        <v>1254</v>
      </c>
      <c r="F4182" s="62">
        <v>5474.82</v>
      </c>
      <c r="G4182" s="43" t="s">
        <v>337</v>
      </c>
      <c r="H4182" s="43" t="s">
        <v>4468</v>
      </c>
      <c r="I4182" s="69" t="s">
        <v>2930</v>
      </c>
      <c r="J4182" s="43" t="s">
        <v>398</v>
      </c>
      <c r="K4182" s="43" t="s">
        <v>398</v>
      </c>
      <c r="L4182" s="43" t="s">
        <v>399</v>
      </c>
      <c r="M4182" s="43" t="s">
        <v>395</v>
      </c>
      <c r="N4182" s="43" t="s">
        <v>396</v>
      </c>
      <c r="O4182" s="68" t="s">
        <v>321</v>
      </c>
      <c r="P4182" s="68" t="s">
        <v>2931</v>
      </c>
      <c r="Q4182" s="57" t="s">
        <v>3057</v>
      </c>
      <c r="R4182" s="35" t="s">
        <v>266</v>
      </c>
      <c r="S4182" s="57" t="str">
        <f>MID(Tabla1[[#This Row],[Aplicación]],6,2)</f>
        <v>02</v>
      </c>
      <c r="T4182" s="54" t="str">
        <f>VLOOKUP(Tabla1[[#This Row],[AREA]],Hoja1!A:B,2,FALSE)</f>
        <v>02. Urbanismo y vivienda</v>
      </c>
      <c r="U4182" s="57" t="str">
        <f>MID(Tabla1[[#This Row],[Aplicación]],9,4)</f>
        <v>1511</v>
      </c>
      <c r="V4182" s="54" t="str">
        <f>VLOOKUP(Tabla1[[#This Row],[PROGRAMA]],Hoja1!A:B,2,FALSE)</f>
        <v>1511. Planficación y gestión del urbanismo</v>
      </c>
      <c r="W4182" s="57" t="str">
        <f>MID(Tabla1[[#This Row],[Aplicación]],14,2)</f>
        <v>60</v>
      </c>
      <c r="X4182" s="57" t="str">
        <f>MID(Tabla1[[#This Row],[Aplicación]],14,6)</f>
        <v>609</v>
      </c>
    </row>
    <row r="4183" spans="1:24" x14ac:dyDescent="0.25">
      <c r="A4183" s="60">
        <v>220240036383</v>
      </c>
      <c r="B4183" s="43" t="s">
        <v>390</v>
      </c>
      <c r="C4183" s="61">
        <v>45511</v>
      </c>
      <c r="D4183" s="60">
        <v>22024005310</v>
      </c>
      <c r="E4183" s="43" t="s">
        <v>1254</v>
      </c>
      <c r="F4183" s="62">
        <v>20506.349999999999</v>
      </c>
      <c r="G4183" s="43" t="s">
        <v>55</v>
      </c>
      <c r="H4183" s="43" t="s">
        <v>4918</v>
      </c>
      <c r="I4183" s="69">
        <v>220</v>
      </c>
      <c r="J4183" s="43" t="s">
        <v>575</v>
      </c>
      <c r="K4183" s="43" t="s">
        <v>398</v>
      </c>
      <c r="L4183" s="43" t="s">
        <v>399</v>
      </c>
      <c r="M4183" s="43" t="s">
        <v>395</v>
      </c>
      <c r="N4183" s="43" t="s">
        <v>396</v>
      </c>
      <c r="O4183" s="68" t="s">
        <v>325</v>
      </c>
      <c r="P4183" s="68" t="s">
        <v>4838</v>
      </c>
      <c r="Q4183" s="57" t="str">
        <f>MID(Tabla1[[#This Row],[Aplicación]],14,1)</f>
        <v>6</v>
      </c>
      <c r="R4183" s="35" t="s">
        <v>266</v>
      </c>
      <c r="S4183" s="57" t="str">
        <f>MID(Tabla1[[#This Row],[Aplicación]],6,2)</f>
        <v>02</v>
      </c>
      <c r="T4183" s="54" t="str">
        <f>VLOOKUP(Tabla1[[#This Row],[AREA]],Hoja1!A:B,2,FALSE)</f>
        <v>02. Urbanismo y vivienda</v>
      </c>
      <c r="U4183" s="57" t="str">
        <f>MID(Tabla1[[#This Row],[Aplicación]],9,4)</f>
        <v>1511</v>
      </c>
      <c r="V4183" s="54" t="str">
        <f>VLOOKUP(Tabla1[[#This Row],[PROGRAMA]],Hoja1!A:B,2,FALSE)</f>
        <v>1511. Planficación y gestión del urbanismo</v>
      </c>
      <c r="W4183" s="57" t="str">
        <f>MID(Tabla1[[#This Row],[Aplicación]],14,2)</f>
        <v>60</v>
      </c>
      <c r="X4183" s="57" t="str">
        <f>MID(Tabla1[[#This Row],[Aplicación]],14,6)</f>
        <v>609</v>
      </c>
    </row>
    <row r="4184" spans="1:24" x14ac:dyDescent="0.25">
      <c r="A4184" s="60">
        <v>220240035353</v>
      </c>
      <c r="B4184" s="43" t="s">
        <v>390</v>
      </c>
      <c r="C4184" s="61">
        <v>45509</v>
      </c>
      <c r="D4184" s="60">
        <v>22024004804</v>
      </c>
      <c r="E4184" s="43" t="s">
        <v>1254</v>
      </c>
      <c r="F4184" s="62">
        <v>147900</v>
      </c>
      <c r="G4184" s="43" t="s">
        <v>4982</v>
      </c>
      <c r="H4184" s="43" t="s">
        <v>4983</v>
      </c>
      <c r="I4184" s="69">
        <v>220</v>
      </c>
      <c r="J4184" s="43" t="s">
        <v>398</v>
      </c>
      <c r="K4184" s="43" t="s">
        <v>398</v>
      </c>
      <c r="L4184" s="43" t="s">
        <v>401</v>
      </c>
      <c r="M4184" s="43" t="s">
        <v>395</v>
      </c>
      <c r="N4184" s="43" t="s">
        <v>396</v>
      </c>
      <c r="O4184" s="68" t="s">
        <v>321</v>
      </c>
      <c r="P4184" s="68" t="s">
        <v>4838</v>
      </c>
      <c r="Q4184" s="57" t="str">
        <f>MID(Tabla1[[#This Row],[Aplicación]],14,1)</f>
        <v>6</v>
      </c>
      <c r="R4184" s="35" t="s">
        <v>266</v>
      </c>
      <c r="S4184" s="57" t="str">
        <f>MID(Tabla1[[#This Row],[Aplicación]],6,2)</f>
        <v>02</v>
      </c>
      <c r="T4184" s="54" t="str">
        <f>VLOOKUP(Tabla1[[#This Row],[AREA]],Hoja1!A:B,2,FALSE)</f>
        <v>02. Urbanismo y vivienda</v>
      </c>
      <c r="U4184" s="57" t="str">
        <f>MID(Tabla1[[#This Row],[Aplicación]],9,4)</f>
        <v>1511</v>
      </c>
      <c r="V4184" s="54" t="str">
        <f>VLOOKUP(Tabla1[[#This Row],[PROGRAMA]],Hoja1!A:B,2,FALSE)</f>
        <v>1511. Planficación y gestión del urbanismo</v>
      </c>
      <c r="W4184" s="57" t="str">
        <f>MID(Tabla1[[#This Row],[Aplicación]],14,2)</f>
        <v>60</v>
      </c>
      <c r="X4184" s="57" t="str">
        <f>MID(Tabla1[[#This Row],[Aplicación]],14,6)</f>
        <v>609</v>
      </c>
    </row>
    <row r="4185" spans="1:24" x14ac:dyDescent="0.25">
      <c r="A4185" s="60">
        <v>220240028763</v>
      </c>
      <c r="B4185" s="43" t="s">
        <v>390</v>
      </c>
      <c r="C4185" s="61">
        <v>45474</v>
      </c>
      <c r="D4185" s="60">
        <v>22024005180</v>
      </c>
      <c r="E4185" s="43" t="s">
        <v>1254</v>
      </c>
      <c r="F4185" s="62">
        <v>15560.6</v>
      </c>
      <c r="G4185" s="43" t="s">
        <v>3055</v>
      </c>
      <c r="H4185" s="43" t="s">
        <v>5562</v>
      </c>
      <c r="I4185" s="69">
        <v>220</v>
      </c>
      <c r="J4185" s="43" t="s">
        <v>616</v>
      </c>
      <c r="K4185" s="43" t="s">
        <v>398</v>
      </c>
      <c r="L4185" s="43" t="s">
        <v>399</v>
      </c>
      <c r="M4185" s="43" t="s">
        <v>585</v>
      </c>
      <c r="N4185" s="43" t="s">
        <v>539</v>
      </c>
      <c r="O4185" s="68" t="s">
        <v>326</v>
      </c>
      <c r="P4185" s="68" t="s">
        <v>4838</v>
      </c>
      <c r="Q4185" s="57" t="str">
        <f>MID(Tabla1[[#This Row],[Aplicación]],14,1)</f>
        <v>6</v>
      </c>
      <c r="R4185" s="35" t="s">
        <v>266</v>
      </c>
      <c r="S4185" s="57" t="str">
        <f>MID(Tabla1[[#This Row],[Aplicación]],6,2)</f>
        <v>02</v>
      </c>
      <c r="T4185" s="54" t="str">
        <f>VLOOKUP(Tabla1[[#This Row],[AREA]],Hoja1!A:B,2,FALSE)</f>
        <v>02. Urbanismo y vivienda</v>
      </c>
      <c r="U4185" s="57" t="str">
        <f>MID(Tabla1[[#This Row],[Aplicación]],9,4)</f>
        <v>1511</v>
      </c>
      <c r="V4185" s="54" t="str">
        <f>VLOOKUP(Tabla1[[#This Row],[PROGRAMA]],Hoja1!A:B,2,FALSE)</f>
        <v>1511. Planficación y gestión del urbanismo</v>
      </c>
      <c r="W4185" s="57" t="str">
        <f>MID(Tabla1[[#This Row],[Aplicación]],14,2)</f>
        <v>60</v>
      </c>
      <c r="X4185" s="57" t="str">
        <f>MID(Tabla1[[#This Row],[Aplicación]],14,6)</f>
        <v>609</v>
      </c>
    </row>
    <row r="4186" spans="1:24" x14ac:dyDescent="0.25">
      <c r="A4186" s="60">
        <v>220239000090</v>
      </c>
      <c r="B4186" s="43" t="s">
        <v>390</v>
      </c>
      <c r="C4186" s="61">
        <v>45292</v>
      </c>
      <c r="D4186" s="60">
        <v>22024003184</v>
      </c>
      <c r="E4186" s="43" t="s">
        <v>1191</v>
      </c>
      <c r="F4186" s="62">
        <v>916593.26</v>
      </c>
      <c r="G4186" s="43" t="s">
        <v>943</v>
      </c>
      <c r="H4186" s="43" t="s">
        <v>1520</v>
      </c>
      <c r="I4186" s="69">
        <v>220</v>
      </c>
      <c r="J4186" s="43" t="s">
        <v>944</v>
      </c>
      <c r="K4186" s="43" t="s">
        <v>410</v>
      </c>
      <c r="L4186" s="43" t="s">
        <v>401</v>
      </c>
      <c r="M4186" s="43" t="s">
        <v>395</v>
      </c>
      <c r="N4186" s="43" t="s">
        <v>396</v>
      </c>
      <c r="O4186" s="52" t="s">
        <v>321</v>
      </c>
      <c r="P4186" s="63" t="s">
        <v>276</v>
      </c>
      <c r="Q4186" s="57" t="str">
        <f>MID(Tabla1[[#This Row],[Aplicación]],14,1)</f>
        <v>6</v>
      </c>
      <c r="R4186" s="35" t="s">
        <v>266</v>
      </c>
      <c r="S4186" s="57" t="str">
        <f>MID(Tabla1[[#This Row],[Aplicación]],6,2)</f>
        <v>02</v>
      </c>
      <c r="T4186" s="54" t="str">
        <f>VLOOKUP(Tabla1[[#This Row],[AREA]],Hoja1!A:B,2,FALSE)</f>
        <v>02. Urbanismo y vivienda</v>
      </c>
      <c r="U4186" s="57" t="str">
        <f>MID(Tabla1[[#This Row],[Aplicación]],9,4)</f>
        <v>1511</v>
      </c>
      <c r="V4186" s="54" t="str">
        <f>VLOOKUP(Tabla1[[#This Row],[PROGRAMA]],Hoja1!A:B,2,FALSE)</f>
        <v>1511. Planficación y gestión del urbanismo</v>
      </c>
      <c r="W4186" s="57" t="str">
        <f>MID(Tabla1[[#This Row],[Aplicación]],14,2)</f>
        <v>61</v>
      </c>
      <c r="X4186" s="57" t="str">
        <f>MID(Tabla1[[#This Row],[Aplicación]],14,6)</f>
        <v>619</v>
      </c>
    </row>
    <row r="4187" spans="1:24" x14ac:dyDescent="0.25">
      <c r="A4187" s="60">
        <v>220239000167</v>
      </c>
      <c r="B4187" s="43" t="s">
        <v>390</v>
      </c>
      <c r="C4187" s="61">
        <v>45292</v>
      </c>
      <c r="D4187" s="60">
        <v>22024003188</v>
      </c>
      <c r="E4187" s="43" t="s">
        <v>1191</v>
      </c>
      <c r="F4187" s="62">
        <v>5243.12</v>
      </c>
      <c r="G4187" s="43" t="s">
        <v>55</v>
      </c>
      <c r="H4187" s="43" t="s">
        <v>1828</v>
      </c>
      <c r="I4187" s="69">
        <v>220</v>
      </c>
      <c r="J4187" s="43" t="s">
        <v>575</v>
      </c>
      <c r="K4187" s="43" t="s">
        <v>398</v>
      </c>
      <c r="L4187" s="43" t="s">
        <v>399</v>
      </c>
      <c r="M4187" s="43" t="s">
        <v>395</v>
      </c>
      <c r="N4187" s="43" t="s">
        <v>396</v>
      </c>
      <c r="O4187" s="52" t="s">
        <v>325</v>
      </c>
      <c r="P4187" s="63" t="s">
        <v>276</v>
      </c>
      <c r="Q4187" s="57" t="str">
        <f>MID(Tabla1[[#This Row],[Aplicación]],14,1)</f>
        <v>6</v>
      </c>
      <c r="R4187" s="35" t="s">
        <v>266</v>
      </c>
      <c r="S4187" s="57" t="str">
        <f>MID(Tabla1[[#This Row],[Aplicación]],6,2)</f>
        <v>02</v>
      </c>
      <c r="T4187" s="54" t="str">
        <f>VLOOKUP(Tabla1[[#This Row],[AREA]],Hoja1!A:B,2,FALSE)</f>
        <v>02. Urbanismo y vivienda</v>
      </c>
      <c r="U4187" s="57" t="str">
        <f>MID(Tabla1[[#This Row],[Aplicación]],9,4)</f>
        <v>1511</v>
      </c>
      <c r="V4187" s="54" t="str">
        <f>VLOOKUP(Tabla1[[#This Row],[PROGRAMA]],Hoja1!A:B,2,FALSE)</f>
        <v>1511. Planficación y gestión del urbanismo</v>
      </c>
      <c r="W4187" s="57" t="str">
        <f>MID(Tabla1[[#This Row],[Aplicación]],14,2)</f>
        <v>61</v>
      </c>
      <c r="X4187" s="57" t="str">
        <f>MID(Tabla1[[#This Row],[Aplicación]],14,6)</f>
        <v>619</v>
      </c>
    </row>
    <row r="4188" spans="1:24" x14ac:dyDescent="0.25">
      <c r="A4188" s="60">
        <v>220239000711</v>
      </c>
      <c r="B4188" s="43" t="s">
        <v>390</v>
      </c>
      <c r="C4188" s="61">
        <v>45292</v>
      </c>
      <c r="D4188" s="60">
        <v>22024003192</v>
      </c>
      <c r="E4188" s="43" t="s">
        <v>1191</v>
      </c>
      <c r="F4188" s="62">
        <v>3872</v>
      </c>
      <c r="G4188" s="43" t="s">
        <v>337</v>
      </c>
      <c r="H4188" s="43" t="s">
        <v>1898</v>
      </c>
      <c r="I4188" s="69">
        <v>220</v>
      </c>
      <c r="J4188" s="43" t="s">
        <v>398</v>
      </c>
      <c r="K4188" s="43" t="s">
        <v>398</v>
      </c>
      <c r="L4188" s="43" t="s">
        <v>399</v>
      </c>
      <c r="M4188" s="43" t="s">
        <v>395</v>
      </c>
      <c r="N4188" s="43" t="s">
        <v>396</v>
      </c>
      <c r="O4188" s="52" t="s">
        <v>325</v>
      </c>
      <c r="P4188" s="63" t="s">
        <v>276</v>
      </c>
      <c r="Q4188" s="57" t="str">
        <f>MID(Tabla1[[#This Row],[Aplicación]],14,1)</f>
        <v>6</v>
      </c>
      <c r="R4188" s="35" t="s">
        <v>266</v>
      </c>
      <c r="S4188" s="57" t="str">
        <f>MID(Tabla1[[#This Row],[Aplicación]],6,2)</f>
        <v>02</v>
      </c>
      <c r="T4188" s="54" t="str">
        <f>VLOOKUP(Tabla1[[#This Row],[AREA]],Hoja1!A:B,2,FALSE)</f>
        <v>02. Urbanismo y vivienda</v>
      </c>
      <c r="U4188" s="57" t="str">
        <f>MID(Tabla1[[#This Row],[Aplicación]],9,4)</f>
        <v>1511</v>
      </c>
      <c r="V4188" s="54" t="str">
        <f>VLOOKUP(Tabla1[[#This Row],[PROGRAMA]],Hoja1!A:B,2,FALSE)</f>
        <v>1511. Planficación y gestión del urbanismo</v>
      </c>
      <c r="W4188" s="57" t="str">
        <f>MID(Tabla1[[#This Row],[Aplicación]],14,2)</f>
        <v>61</v>
      </c>
      <c r="X4188" s="57" t="str">
        <f>MID(Tabla1[[#This Row],[Aplicación]],14,6)</f>
        <v>619</v>
      </c>
    </row>
    <row r="4189" spans="1:24" x14ac:dyDescent="0.25">
      <c r="A4189" s="53">
        <v>220239000569</v>
      </c>
      <c r="B4189" s="45" t="s">
        <v>390</v>
      </c>
      <c r="C4189" s="50">
        <v>45292</v>
      </c>
      <c r="D4189" s="44">
        <v>22024003190</v>
      </c>
      <c r="E4189" s="45" t="s">
        <v>1191</v>
      </c>
      <c r="F4189" s="51">
        <v>2160.9</v>
      </c>
      <c r="G4189" s="45" t="s">
        <v>380</v>
      </c>
      <c r="H4189" s="45" t="s">
        <v>2199</v>
      </c>
      <c r="I4189" s="53">
        <v>220</v>
      </c>
      <c r="J4189" s="45" t="s">
        <v>571</v>
      </c>
      <c r="K4189" s="45" t="s">
        <v>571</v>
      </c>
      <c r="L4189" s="45" t="s">
        <v>399</v>
      </c>
      <c r="M4189" s="45" t="s">
        <v>395</v>
      </c>
      <c r="N4189" s="45" t="s">
        <v>396</v>
      </c>
      <c r="O4189" s="52" t="s">
        <v>325</v>
      </c>
      <c r="P4189" s="63" t="s">
        <v>276</v>
      </c>
      <c r="Q4189" s="57" t="str">
        <f>MID(Tabla1[[#This Row],[Aplicación]],14,1)</f>
        <v>6</v>
      </c>
      <c r="R4189" s="35" t="s">
        <v>266</v>
      </c>
      <c r="S4189" s="57" t="str">
        <f>MID(Tabla1[[#This Row],[Aplicación]],6,2)</f>
        <v>02</v>
      </c>
      <c r="T4189" s="54" t="str">
        <f>VLOOKUP(Tabla1[[#This Row],[AREA]],Hoja1!A:B,2,FALSE)</f>
        <v>02. Urbanismo y vivienda</v>
      </c>
      <c r="U4189" s="57" t="str">
        <f>MID(Tabla1[[#This Row],[Aplicación]],9,4)</f>
        <v>1511</v>
      </c>
      <c r="V4189" s="54" t="str">
        <f>VLOOKUP(Tabla1[[#This Row],[PROGRAMA]],Hoja1!A:B,2,FALSE)</f>
        <v>1511. Planficación y gestión del urbanismo</v>
      </c>
      <c r="W4189" s="57" t="str">
        <f>MID(Tabla1[[#This Row],[Aplicación]],14,2)</f>
        <v>61</v>
      </c>
      <c r="X4189" s="57" t="str">
        <f>MID(Tabla1[[#This Row],[Aplicación]],14,6)</f>
        <v>619</v>
      </c>
    </row>
    <row r="4190" spans="1:24" x14ac:dyDescent="0.25">
      <c r="A4190" s="53">
        <v>220239000089</v>
      </c>
      <c r="B4190" s="45" t="s">
        <v>390</v>
      </c>
      <c r="C4190" s="50">
        <v>45292</v>
      </c>
      <c r="D4190" s="44">
        <v>22024003183</v>
      </c>
      <c r="E4190" s="45" t="s">
        <v>1191</v>
      </c>
      <c r="F4190" s="51">
        <v>1872.79</v>
      </c>
      <c r="G4190" s="45" t="s">
        <v>337</v>
      </c>
      <c r="H4190" s="45" t="s">
        <v>2266</v>
      </c>
      <c r="I4190" s="53">
        <v>220</v>
      </c>
      <c r="J4190" s="45" t="s">
        <v>398</v>
      </c>
      <c r="K4190" s="45" t="s">
        <v>398</v>
      </c>
      <c r="L4190" s="45" t="s">
        <v>399</v>
      </c>
      <c r="M4190" s="45" t="s">
        <v>395</v>
      </c>
      <c r="N4190" s="45" t="s">
        <v>396</v>
      </c>
      <c r="O4190" s="52" t="s">
        <v>321</v>
      </c>
      <c r="P4190" s="63" t="s">
        <v>276</v>
      </c>
      <c r="Q4190" s="57" t="str">
        <f>MID(Tabla1[[#This Row],[Aplicación]],14,1)</f>
        <v>6</v>
      </c>
      <c r="R4190" s="35" t="s">
        <v>266</v>
      </c>
      <c r="S4190" s="57" t="str">
        <f>MID(Tabla1[[#This Row],[Aplicación]],6,2)</f>
        <v>02</v>
      </c>
      <c r="T4190" s="54" t="str">
        <f>VLOOKUP(Tabla1[[#This Row],[AREA]],Hoja1!A:B,2,FALSE)</f>
        <v>02. Urbanismo y vivienda</v>
      </c>
      <c r="U4190" s="57" t="str">
        <f>MID(Tabla1[[#This Row],[Aplicación]],9,4)</f>
        <v>1511</v>
      </c>
      <c r="V4190" s="54" t="str">
        <f>VLOOKUP(Tabla1[[#This Row],[PROGRAMA]],Hoja1!A:B,2,FALSE)</f>
        <v>1511. Planficación y gestión del urbanismo</v>
      </c>
      <c r="W4190" s="57" t="str">
        <f>MID(Tabla1[[#This Row],[Aplicación]],14,2)</f>
        <v>61</v>
      </c>
      <c r="X4190" s="57" t="str">
        <f>MID(Tabla1[[#This Row],[Aplicación]],14,6)</f>
        <v>619</v>
      </c>
    </row>
    <row r="4191" spans="1:24" x14ac:dyDescent="0.25">
      <c r="A4191" s="60">
        <v>220240025256</v>
      </c>
      <c r="B4191" s="43" t="s">
        <v>390</v>
      </c>
      <c r="C4191" s="61">
        <v>45462</v>
      </c>
      <c r="D4191" s="60">
        <v>22024005070</v>
      </c>
      <c r="E4191" s="43" t="s">
        <v>1191</v>
      </c>
      <c r="F4191" s="62">
        <v>7260</v>
      </c>
      <c r="G4191" s="43" t="s">
        <v>3180</v>
      </c>
      <c r="H4191" s="43" t="s">
        <v>3181</v>
      </c>
      <c r="I4191" s="69" t="s">
        <v>2930</v>
      </c>
      <c r="J4191" s="43" t="s">
        <v>398</v>
      </c>
      <c r="K4191" s="43" t="s">
        <v>398</v>
      </c>
      <c r="L4191" s="43" t="s">
        <v>399</v>
      </c>
      <c r="M4191" s="43" t="s">
        <v>585</v>
      </c>
      <c r="N4191" s="43" t="s">
        <v>539</v>
      </c>
      <c r="O4191" s="68" t="s">
        <v>326</v>
      </c>
      <c r="P4191" s="68" t="s">
        <v>2931</v>
      </c>
      <c r="Q4191" s="57" t="s">
        <v>3057</v>
      </c>
      <c r="R4191" s="35" t="s">
        <v>266</v>
      </c>
      <c r="S4191" s="57" t="str">
        <f>MID(Tabla1[[#This Row],[Aplicación]],6,2)</f>
        <v>02</v>
      </c>
      <c r="T4191" s="54" t="str">
        <f>VLOOKUP(Tabla1[[#This Row],[AREA]],Hoja1!A:B,2,FALSE)</f>
        <v>02. Urbanismo y vivienda</v>
      </c>
      <c r="U4191" s="57" t="str">
        <f>MID(Tabla1[[#This Row],[Aplicación]],9,4)</f>
        <v>1511</v>
      </c>
      <c r="V4191" s="54" t="str">
        <f>VLOOKUP(Tabla1[[#This Row],[PROGRAMA]],Hoja1!A:B,2,FALSE)</f>
        <v>1511. Planficación y gestión del urbanismo</v>
      </c>
      <c r="W4191" s="57" t="str">
        <f>MID(Tabla1[[#This Row],[Aplicación]],14,2)</f>
        <v>61</v>
      </c>
      <c r="X4191" s="57" t="str">
        <f>MID(Tabla1[[#This Row],[Aplicación]],14,6)</f>
        <v>619</v>
      </c>
    </row>
    <row r="4192" spans="1:24" x14ac:dyDescent="0.25">
      <c r="A4192" s="60">
        <v>220220046631</v>
      </c>
      <c r="B4192" s="43" t="s">
        <v>390</v>
      </c>
      <c r="C4192" s="61">
        <v>45397</v>
      </c>
      <c r="D4192" s="60">
        <v>22022003306</v>
      </c>
      <c r="E4192" s="43" t="s">
        <v>1191</v>
      </c>
      <c r="F4192" s="62">
        <v>719.2</v>
      </c>
      <c r="G4192" s="43" t="s">
        <v>636</v>
      </c>
      <c r="H4192" s="43" t="s">
        <v>4401</v>
      </c>
      <c r="I4192" s="69" t="s">
        <v>2930</v>
      </c>
      <c r="J4192" s="43" t="s">
        <v>637</v>
      </c>
      <c r="K4192" s="43" t="s">
        <v>537</v>
      </c>
      <c r="L4192" s="43" t="s">
        <v>399</v>
      </c>
      <c r="M4192" s="43" t="s">
        <v>395</v>
      </c>
      <c r="N4192" s="43" t="s">
        <v>396</v>
      </c>
      <c r="O4192" s="68" t="s">
        <v>325</v>
      </c>
      <c r="P4192" s="68" t="s">
        <v>2931</v>
      </c>
      <c r="Q4192" s="57" t="s">
        <v>3057</v>
      </c>
      <c r="R4192" s="35" t="s">
        <v>266</v>
      </c>
      <c r="S4192" s="57" t="str">
        <f>MID(Tabla1[[#This Row],[Aplicación]],6,2)</f>
        <v>02</v>
      </c>
      <c r="T4192" s="54" t="str">
        <f>VLOOKUP(Tabla1[[#This Row],[AREA]],Hoja1!A:B,2,FALSE)</f>
        <v>02. Urbanismo y vivienda</v>
      </c>
      <c r="U4192" s="57" t="str">
        <f>MID(Tabla1[[#This Row],[Aplicación]],9,4)</f>
        <v>1511</v>
      </c>
      <c r="V4192" s="54" t="str">
        <f>VLOOKUP(Tabla1[[#This Row],[PROGRAMA]],Hoja1!A:B,2,FALSE)</f>
        <v>1511. Planficación y gestión del urbanismo</v>
      </c>
      <c r="W4192" s="57" t="str">
        <f>MID(Tabla1[[#This Row],[Aplicación]],14,2)</f>
        <v>61</v>
      </c>
      <c r="X4192" s="57" t="str">
        <f>MID(Tabla1[[#This Row],[Aplicación]],14,6)</f>
        <v>619</v>
      </c>
    </row>
    <row r="4193" spans="1:24" x14ac:dyDescent="0.25">
      <c r="A4193" s="60">
        <v>220229000388</v>
      </c>
      <c r="B4193" s="43" t="s">
        <v>390</v>
      </c>
      <c r="C4193" s="61">
        <v>45397</v>
      </c>
      <c r="D4193" s="60">
        <v>22023000458</v>
      </c>
      <c r="E4193" s="43" t="s">
        <v>1191</v>
      </c>
      <c r="F4193" s="62">
        <v>6960.48</v>
      </c>
      <c r="G4193" s="43" t="s">
        <v>636</v>
      </c>
      <c r="H4193" s="43" t="s">
        <v>4403</v>
      </c>
      <c r="I4193" s="69" t="s">
        <v>2930</v>
      </c>
      <c r="J4193" s="43" t="s">
        <v>637</v>
      </c>
      <c r="K4193" s="43" t="s">
        <v>537</v>
      </c>
      <c r="L4193" s="43" t="s">
        <v>399</v>
      </c>
      <c r="M4193" s="43" t="s">
        <v>395</v>
      </c>
      <c r="N4193" s="43" t="s">
        <v>396</v>
      </c>
      <c r="O4193" s="68" t="s">
        <v>325</v>
      </c>
      <c r="P4193" s="68" t="s">
        <v>2931</v>
      </c>
      <c r="Q4193" s="57" t="s">
        <v>3057</v>
      </c>
      <c r="R4193" s="35" t="s">
        <v>266</v>
      </c>
      <c r="S4193" s="57" t="str">
        <f>MID(Tabla1[[#This Row],[Aplicación]],6,2)</f>
        <v>02</v>
      </c>
      <c r="T4193" s="54" t="str">
        <f>VLOOKUP(Tabla1[[#This Row],[AREA]],Hoja1!A:B,2,FALSE)</f>
        <v>02. Urbanismo y vivienda</v>
      </c>
      <c r="U4193" s="57" t="str">
        <f>MID(Tabla1[[#This Row],[Aplicación]],9,4)</f>
        <v>1511</v>
      </c>
      <c r="V4193" s="54" t="str">
        <f>VLOOKUP(Tabla1[[#This Row],[PROGRAMA]],Hoja1!A:B,2,FALSE)</f>
        <v>1511. Planficación y gestión del urbanismo</v>
      </c>
      <c r="W4193" s="57" t="str">
        <f>MID(Tabla1[[#This Row],[Aplicación]],14,2)</f>
        <v>61</v>
      </c>
      <c r="X4193" s="57" t="str">
        <f>MID(Tabla1[[#This Row],[Aplicación]],14,6)</f>
        <v>619</v>
      </c>
    </row>
    <row r="4194" spans="1:24" x14ac:dyDescent="0.25">
      <c r="A4194" s="60">
        <v>220229000347</v>
      </c>
      <c r="B4194" s="43" t="s">
        <v>390</v>
      </c>
      <c r="C4194" s="61">
        <v>45397</v>
      </c>
      <c r="D4194" s="60">
        <v>22023000448</v>
      </c>
      <c r="E4194" s="43" t="s">
        <v>1191</v>
      </c>
      <c r="F4194" s="62">
        <v>697597.61</v>
      </c>
      <c r="G4194" s="43" t="s">
        <v>4427</v>
      </c>
      <c r="H4194" s="43" t="s">
        <v>4428</v>
      </c>
      <c r="I4194" s="69" t="s">
        <v>2930</v>
      </c>
      <c r="J4194" s="43" t="s">
        <v>393</v>
      </c>
      <c r="K4194" s="43" t="s">
        <v>393</v>
      </c>
      <c r="L4194" s="43" t="s">
        <v>401</v>
      </c>
      <c r="M4194" s="43" t="s">
        <v>395</v>
      </c>
      <c r="N4194" s="43" t="s">
        <v>396</v>
      </c>
      <c r="O4194" s="68" t="s">
        <v>321</v>
      </c>
      <c r="P4194" s="68" t="s">
        <v>2931</v>
      </c>
      <c r="Q4194" s="57" t="s">
        <v>3057</v>
      </c>
      <c r="R4194" s="35" t="s">
        <v>266</v>
      </c>
      <c r="S4194" s="57" t="str">
        <f>MID(Tabla1[[#This Row],[Aplicación]],6,2)</f>
        <v>02</v>
      </c>
      <c r="T4194" s="54" t="str">
        <f>VLOOKUP(Tabla1[[#This Row],[AREA]],Hoja1!A:B,2,FALSE)</f>
        <v>02. Urbanismo y vivienda</v>
      </c>
      <c r="U4194" s="57" t="str">
        <f>MID(Tabla1[[#This Row],[Aplicación]],9,4)</f>
        <v>1511</v>
      </c>
      <c r="V4194" s="54" t="str">
        <f>VLOOKUP(Tabla1[[#This Row],[PROGRAMA]],Hoja1!A:B,2,FALSE)</f>
        <v>1511. Planficación y gestión del urbanismo</v>
      </c>
      <c r="W4194" s="57" t="str">
        <f>MID(Tabla1[[#This Row],[Aplicación]],14,2)</f>
        <v>61</v>
      </c>
      <c r="X4194" s="57" t="str">
        <f>MID(Tabla1[[#This Row],[Aplicación]],14,6)</f>
        <v>619</v>
      </c>
    </row>
    <row r="4195" spans="1:24" x14ac:dyDescent="0.25">
      <c r="A4195" s="60">
        <v>220230057359</v>
      </c>
      <c r="B4195" s="43" t="s">
        <v>390</v>
      </c>
      <c r="C4195" s="61">
        <v>45397</v>
      </c>
      <c r="D4195" s="60">
        <v>22023007267</v>
      </c>
      <c r="E4195" s="43" t="s">
        <v>1191</v>
      </c>
      <c r="F4195" s="62">
        <v>91.11</v>
      </c>
      <c r="G4195" s="43" t="s">
        <v>380</v>
      </c>
      <c r="H4195" s="43" t="s">
        <v>4443</v>
      </c>
      <c r="I4195" s="69" t="s">
        <v>2930</v>
      </c>
      <c r="J4195" s="43" t="s">
        <v>571</v>
      </c>
      <c r="K4195" s="43" t="s">
        <v>571</v>
      </c>
      <c r="L4195" s="43" t="s">
        <v>399</v>
      </c>
      <c r="M4195" s="43" t="s">
        <v>395</v>
      </c>
      <c r="N4195" s="43" t="s">
        <v>396</v>
      </c>
      <c r="O4195" s="68" t="s">
        <v>325</v>
      </c>
      <c r="P4195" s="68" t="s">
        <v>2931</v>
      </c>
      <c r="Q4195" s="57" t="s">
        <v>3057</v>
      </c>
      <c r="R4195" s="35" t="s">
        <v>266</v>
      </c>
      <c r="S4195" s="57" t="str">
        <f>MID(Tabla1[[#This Row],[Aplicación]],6,2)</f>
        <v>02</v>
      </c>
      <c r="T4195" s="54" t="str">
        <f>VLOOKUP(Tabla1[[#This Row],[AREA]],Hoja1!A:B,2,FALSE)</f>
        <v>02. Urbanismo y vivienda</v>
      </c>
      <c r="U4195" s="57" t="str">
        <f>MID(Tabla1[[#This Row],[Aplicación]],9,4)</f>
        <v>1511</v>
      </c>
      <c r="V4195" s="54" t="str">
        <f>VLOOKUP(Tabla1[[#This Row],[PROGRAMA]],Hoja1!A:B,2,FALSE)</f>
        <v>1511. Planficación y gestión del urbanismo</v>
      </c>
      <c r="W4195" s="57" t="str">
        <f>MID(Tabla1[[#This Row],[Aplicación]],14,2)</f>
        <v>61</v>
      </c>
      <c r="X4195" s="57" t="str">
        <f>MID(Tabla1[[#This Row],[Aplicación]],14,6)</f>
        <v>619</v>
      </c>
    </row>
    <row r="4196" spans="1:24" x14ac:dyDescent="0.25">
      <c r="A4196" s="60">
        <v>220230047795</v>
      </c>
      <c r="B4196" s="43" t="s">
        <v>390</v>
      </c>
      <c r="C4196" s="61">
        <v>45397</v>
      </c>
      <c r="D4196" s="60">
        <v>22023001967</v>
      </c>
      <c r="E4196" s="43" t="s">
        <v>1191</v>
      </c>
      <c r="F4196" s="62">
        <v>226304.47</v>
      </c>
      <c r="G4196" s="43" t="s">
        <v>943</v>
      </c>
      <c r="H4196" s="43" t="s">
        <v>4453</v>
      </c>
      <c r="I4196" s="69" t="s">
        <v>2930</v>
      </c>
      <c r="J4196" s="43" t="s">
        <v>944</v>
      </c>
      <c r="K4196" s="43" t="s">
        <v>410</v>
      </c>
      <c r="L4196" s="43" t="s">
        <v>401</v>
      </c>
      <c r="M4196" s="43" t="s">
        <v>395</v>
      </c>
      <c r="N4196" s="43" t="s">
        <v>396</v>
      </c>
      <c r="O4196" s="68" t="s">
        <v>321</v>
      </c>
      <c r="P4196" s="68" t="s">
        <v>2931</v>
      </c>
      <c r="Q4196" s="57" t="s">
        <v>3057</v>
      </c>
      <c r="R4196" s="35" t="s">
        <v>266</v>
      </c>
      <c r="S4196" s="57" t="str">
        <f>MID(Tabla1[[#This Row],[Aplicación]],6,2)</f>
        <v>02</v>
      </c>
      <c r="T4196" s="54" t="str">
        <f>VLOOKUP(Tabla1[[#This Row],[AREA]],Hoja1!A:B,2,FALSE)</f>
        <v>02. Urbanismo y vivienda</v>
      </c>
      <c r="U4196" s="57" t="str">
        <f>MID(Tabla1[[#This Row],[Aplicación]],9,4)</f>
        <v>1511</v>
      </c>
      <c r="V4196" s="54" t="str">
        <f>VLOOKUP(Tabla1[[#This Row],[PROGRAMA]],Hoja1!A:B,2,FALSE)</f>
        <v>1511. Planficación y gestión del urbanismo</v>
      </c>
      <c r="W4196" s="57" t="str">
        <f>MID(Tabla1[[#This Row],[Aplicación]],14,2)</f>
        <v>61</v>
      </c>
      <c r="X4196" s="57" t="str">
        <f>MID(Tabla1[[#This Row],[Aplicación]],14,6)</f>
        <v>619</v>
      </c>
    </row>
    <row r="4197" spans="1:24" x14ac:dyDescent="0.25">
      <c r="A4197" s="60">
        <v>220220046630</v>
      </c>
      <c r="B4197" s="43" t="s">
        <v>390</v>
      </c>
      <c r="C4197" s="61">
        <v>45397</v>
      </c>
      <c r="D4197" s="60">
        <v>22022003306</v>
      </c>
      <c r="E4197" s="43" t="s">
        <v>1191</v>
      </c>
      <c r="F4197" s="62">
        <v>8936.39</v>
      </c>
      <c r="G4197" s="43" t="s">
        <v>4460</v>
      </c>
      <c r="H4197" s="43" t="s">
        <v>4462</v>
      </c>
      <c r="I4197" s="69" t="s">
        <v>2930</v>
      </c>
      <c r="J4197" s="43" t="s">
        <v>398</v>
      </c>
      <c r="K4197" s="43" t="s">
        <v>398</v>
      </c>
      <c r="L4197" s="43" t="s">
        <v>399</v>
      </c>
      <c r="M4197" s="43" t="s">
        <v>395</v>
      </c>
      <c r="N4197" s="43" t="s">
        <v>396</v>
      </c>
      <c r="O4197" s="68" t="s">
        <v>325</v>
      </c>
      <c r="P4197" s="68" t="s">
        <v>2931</v>
      </c>
      <c r="Q4197" s="57" t="s">
        <v>3057</v>
      </c>
      <c r="R4197" s="35" t="s">
        <v>266</v>
      </c>
      <c r="S4197" s="57" t="str">
        <f>MID(Tabla1[[#This Row],[Aplicación]],6,2)</f>
        <v>02</v>
      </c>
      <c r="T4197" s="54" t="str">
        <f>VLOOKUP(Tabla1[[#This Row],[AREA]],Hoja1!A:B,2,FALSE)</f>
        <v>02. Urbanismo y vivienda</v>
      </c>
      <c r="U4197" s="57" t="str">
        <f>MID(Tabla1[[#This Row],[Aplicación]],9,4)</f>
        <v>1511</v>
      </c>
      <c r="V4197" s="54" t="str">
        <f>VLOOKUP(Tabla1[[#This Row],[PROGRAMA]],Hoja1!A:B,2,FALSE)</f>
        <v>1511. Planficación y gestión del urbanismo</v>
      </c>
      <c r="W4197" s="57" t="str">
        <f>MID(Tabla1[[#This Row],[Aplicación]],14,2)</f>
        <v>61</v>
      </c>
      <c r="X4197" s="57" t="str">
        <f>MID(Tabla1[[#This Row],[Aplicación]],14,6)</f>
        <v>619</v>
      </c>
    </row>
    <row r="4198" spans="1:24" x14ac:dyDescent="0.25">
      <c r="A4198" s="60">
        <v>220229000387</v>
      </c>
      <c r="B4198" s="43" t="s">
        <v>390</v>
      </c>
      <c r="C4198" s="61">
        <v>45397</v>
      </c>
      <c r="D4198" s="60">
        <v>22023000457</v>
      </c>
      <c r="E4198" s="43" t="s">
        <v>1191</v>
      </c>
      <c r="F4198" s="62">
        <v>8333.01</v>
      </c>
      <c r="G4198" s="43" t="s">
        <v>4460</v>
      </c>
      <c r="H4198" s="43" t="s">
        <v>4463</v>
      </c>
      <c r="I4198" s="69" t="s">
        <v>2930</v>
      </c>
      <c r="J4198" s="43" t="s">
        <v>398</v>
      </c>
      <c r="K4198" s="43" t="s">
        <v>398</v>
      </c>
      <c r="L4198" s="43" t="s">
        <v>399</v>
      </c>
      <c r="M4198" s="43" t="s">
        <v>395</v>
      </c>
      <c r="N4198" s="43" t="s">
        <v>396</v>
      </c>
      <c r="O4198" s="68" t="s">
        <v>325</v>
      </c>
      <c r="P4198" s="68" t="s">
        <v>2931</v>
      </c>
      <c r="Q4198" s="57" t="s">
        <v>3057</v>
      </c>
      <c r="R4198" s="35" t="s">
        <v>266</v>
      </c>
      <c r="S4198" s="57" t="str">
        <f>MID(Tabla1[[#This Row],[Aplicación]],6,2)</f>
        <v>02</v>
      </c>
      <c r="T4198" s="54" t="str">
        <f>VLOOKUP(Tabla1[[#This Row],[AREA]],Hoja1!A:B,2,FALSE)</f>
        <v>02. Urbanismo y vivienda</v>
      </c>
      <c r="U4198" s="57" t="str">
        <f>MID(Tabla1[[#This Row],[Aplicación]],9,4)</f>
        <v>1511</v>
      </c>
      <c r="V4198" s="54" t="str">
        <f>VLOOKUP(Tabla1[[#This Row],[PROGRAMA]],Hoja1!A:B,2,FALSE)</f>
        <v>1511. Planficación y gestión del urbanismo</v>
      </c>
      <c r="W4198" s="57" t="str">
        <f>MID(Tabla1[[#This Row],[Aplicación]],14,2)</f>
        <v>61</v>
      </c>
      <c r="X4198" s="57" t="str">
        <f>MID(Tabla1[[#This Row],[Aplicación]],14,6)</f>
        <v>619</v>
      </c>
    </row>
    <row r="4199" spans="1:24" x14ac:dyDescent="0.25">
      <c r="A4199" s="60">
        <v>220230062303</v>
      </c>
      <c r="B4199" s="43" t="s">
        <v>390</v>
      </c>
      <c r="C4199" s="61">
        <v>45397</v>
      </c>
      <c r="D4199" s="60">
        <v>22023007963</v>
      </c>
      <c r="E4199" s="43" t="s">
        <v>1191</v>
      </c>
      <c r="F4199" s="62">
        <v>4734.21</v>
      </c>
      <c r="G4199" s="43" t="s">
        <v>337</v>
      </c>
      <c r="H4199" s="43" t="s">
        <v>4469</v>
      </c>
      <c r="I4199" s="69" t="s">
        <v>2930</v>
      </c>
      <c r="J4199" s="43" t="s">
        <v>398</v>
      </c>
      <c r="K4199" s="43" t="s">
        <v>398</v>
      </c>
      <c r="L4199" s="43" t="s">
        <v>399</v>
      </c>
      <c r="M4199" s="43" t="s">
        <v>395</v>
      </c>
      <c r="N4199" s="43" t="s">
        <v>396</v>
      </c>
      <c r="O4199" s="68" t="s">
        <v>321</v>
      </c>
      <c r="P4199" s="68" t="s">
        <v>2931</v>
      </c>
      <c r="Q4199" s="57" t="s">
        <v>3057</v>
      </c>
      <c r="R4199" s="35" t="s">
        <v>266</v>
      </c>
      <c r="S4199" s="57" t="str">
        <f>MID(Tabla1[[#This Row],[Aplicación]],6,2)</f>
        <v>02</v>
      </c>
      <c r="T4199" s="54" t="str">
        <f>VLOOKUP(Tabla1[[#This Row],[AREA]],Hoja1!A:B,2,FALSE)</f>
        <v>02. Urbanismo y vivienda</v>
      </c>
      <c r="U4199" s="57" t="str">
        <f>MID(Tabla1[[#This Row],[Aplicación]],9,4)</f>
        <v>1511</v>
      </c>
      <c r="V4199" s="54" t="str">
        <f>VLOOKUP(Tabla1[[#This Row],[PROGRAMA]],Hoja1!A:B,2,FALSE)</f>
        <v>1511. Planficación y gestión del urbanismo</v>
      </c>
      <c r="W4199" s="57" t="str">
        <f>MID(Tabla1[[#This Row],[Aplicación]],14,2)</f>
        <v>61</v>
      </c>
      <c r="X4199" s="57" t="str">
        <f>MID(Tabla1[[#This Row],[Aplicación]],14,6)</f>
        <v>619</v>
      </c>
    </row>
    <row r="4200" spans="1:24" x14ac:dyDescent="0.25">
      <c r="A4200" s="60">
        <v>220229000614</v>
      </c>
      <c r="B4200" s="43" t="s">
        <v>390</v>
      </c>
      <c r="C4200" s="61">
        <v>45397</v>
      </c>
      <c r="D4200" s="60">
        <v>22023001231</v>
      </c>
      <c r="E4200" s="43" t="s">
        <v>1191</v>
      </c>
      <c r="F4200" s="62">
        <v>267.83999999999997</v>
      </c>
      <c r="G4200" s="43" t="s">
        <v>337</v>
      </c>
      <c r="H4200" s="43" t="s">
        <v>4470</v>
      </c>
      <c r="I4200" s="69" t="s">
        <v>2930</v>
      </c>
      <c r="J4200" s="43" t="s">
        <v>398</v>
      </c>
      <c r="K4200" s="43" t="s">
        <v>398</v>
      </c>
      <c r="L4200" s="43" t="s">
        <v>399</v>
      </c>
      <c r="M4200" s="43" t="s">
        <v>395</v>
      </c>
      <c r="N4200" s="43" t="s">
        <v>396</v>
      </c>
      <c r="O4200" s="68" t="s">
        <v>321</v>
      </c>
      <c r="P4200" s="68" t="s">
        <v>2931</v>
      </c>
      <c r="Q4200" s="57" t="s">
        <v>3057</v>
      </c>
      <c r="R4200" s="35" t="s">
        <v>266</v>
      </c>
      <c r="S4200" s="57" t="str">
        <f>MID(Tabla1[[#This Row],[Aplicación]],6,2)</f>
        <v>02</v>
      </c>
      <c r="T4200" s="54" t="str">
        <f>VLOOKUP(Tabla1[[#This Row],[AREA]],Hoja1!A:B,2,FALSE)</f>
        <v>02. Urbanismo y vivienda</v>
      </c>
      <c r="U4200" s="57" t="str">
        <f>MID(Tabla1[[#This Row],[Aplicación]],9,4)</f>
        <v>1511</v>
      </c>
      <c r="V4200" s="54" t="str">
        <f>VLOOKUP(Tabla1[[#This Row],[PROGRAMA]],Hoja1!A:B,2,FALSE)</f>
        <v>1511. Planficación y gestión del urbanismo</v>
      </c>
      <c r="W4200" s="57" t="str">
        <f>MID(Tabla1[[#This Row],[Aplicación]],14,2)</f>
        <v>61</v>
      </c>
      <c r="X4200" s="57" t="str">
        <f>MID(Tabla1[[#This Row],[Aplicación]],14,6)</f>
        <v>619</v>
      </c>
    </row>
    <row r="4201" spans="1:24" x14ac:dyDescent="0.25">
      <c r="A4201" s="60">
        <v>220230016599</v>
      </c>
      <c r="B4201" s="43" t="s">
        <v>390</v>
      </c>
      <c r="C4201" s="61">
        <v>45397</v>
      </c>
      <c r="D4201" s="60">
        <v>22023001967</v>
      </c>
      <c r="E4201" s="43" t="s">
        <v>1191</v>
      </c>
      <c r="F4201" s="62">
        <v>7.97</v>
      </c>
      <c r="G4201" s="43" t="s">
        <v>337</v>
      </c>
      <c r="H4201" s="43" t="s">
        <v>4471</v>
      </c>
      <c r="I4201" s="69" t="s">
        <v>2930</v>
      </c>
      <c r="J4201" s="43" t="s">
        <v>398</v>
      </c>
      <c r="K4201" s="43" t="s">
        <v>398</v>
      </c>
      <c r="L4201" s="43" t="s">
        <v>399</v>
      </c>
      <c r="M4201" s="43" t="s">
        <v>395</v>
      </c>
      <c r="N4201" s="43" t="s">
        <v>396</v>
      </c>
      <c r="O4201" s="68" t="s">
        <v>321</v>
      </c>
      <c r="P4201" s="68" t="s">
        <v>2931</v>
      </c>
      <c r="Q4201" s="57" t="s">
        <v>3057</v>
      </c>
      <c r="R4201" s="35" t="s">
        <v>266</v>
      </c>
      <c r="S4201" s="57" t="str">
        <f>MID(Tabla1[[#This Row],[Aplicación]],6,2)</f>
        <v>02</v>
      </c>
      <c r="T4201" s="54" t="str">
        <f>VLOOKUP(Tabla1[[#This Row],[AREA]],Hoja1!A:B,2,FALSE)</f>
        <v>02. Urbanismo y vivienda</v>
      </c>
      <c r="U4201" s="57" t="str">
        <f>MID(Tabla1[[#This Row],[Aplicación]],9,4)</f>
        <v>1511</v>
      </c>
      <c r="V4201" s="54" t="str">
        <f>VLOOKUP(Tabla1[[#This Row],[PROGRAMA]],Hoja1!A:B,2,FALSE)</f>
        <v>1511. Planficación y gestión del urbanismo</v>
      </c>
      <c r="W4201" s="57" t="str">
        <f>MID(Tabla1[[#This Row],[Aplicación]],14,2)</f>
        <v>61</v>
      </c>
      <c r="X4201" s="57" t="str">
        <f>MID(Tabla1[[#This Row],[Aplicación]],14,6)</f>
        <v>619</v>
      </c>
    </row>
    <row r="4202" spans="1:24" x14ac:dyDescent="0.25">
      <c r="A4202" s="60">
        <v>220240035412</v>
      </c>
      <c r="B4202" s="43" t="s">
        <v>390</v>
      </c>
      <c r="C4202" s="61">
        <v>45509</v>
      </c>
      <c r="D4202" s="60">
        <v>22024005886</v>
      </c>
      <c r="E4202" s="43" t="s">
        <v>1191</v>
      </c>
      <c r="F4202" s="62">
        <v>6593.42</v>
      </c>
      <c r="G4202" s="43" t="s">
        <v>636</v>
      </c>
      <c r="H4202" s="43" t="s">
        <v>4948</v>
      </c>
      <c r="I4202" s="69">
        <v>220</v>
      </c>
      <c r="J4202" s="43" t="s">
        <v>637</v>
      </c>
      <c r="K4202" s="43" t="s">
        <v>537</v>
      </c>
      <c r="L4202" s="43" t="s">
        <v>399</v>
      </c>
      <c r="M4202" s="43" t="s">
        <v>395</v>
      </c>
      <c r="N4202" s="43" t="s">
        <v>396</v>
      </c>
      <c r="O4202" s="68" t="s">
        <v>325</v>
      </c>
      <c r="P4202" s="68" t="s">
        <v>4838</v>
      </c>
      <c r="Q4202" s="57" t="str">
        <f>MID(Tabla1[[#This Row],[Aplicación]],14,1)</f>
        <v>6</v>
      </c>
      <c r="R4202" s="35" t="s">
        <v>266</v>
      </c>
      <c r="S4202" s="57" t="str">
        <f>MID(Tabla1[[#This Row],[Aplicación]],6,2)</f>
        <v>02</v>
      </c>
      <c r="T4202" s="54" t="str">
        <f>VLOOKUP(Tabla1[[#This Row],[AREA]],Hoja1!A:B,2,FALSE)</f>
        <v>02. Urbanismo y vivienda</v>
      </c>
      <c r="U4202" s="57" t="str">
        <f>MID(Tabla1[[#This Row],[Aplicación]],9,4)</f>
        <v>1511</v>
      </c>
      <c r="V4202" s="54" t="str">
        <f>VLOOKUP(Tabla1[[#This Row],[PROGRAMA]],Hoja1!A:B,2,FALSE)</f>
        <v>1511. Planficación y gestión del urbanismo</v>
      </c>
      <c r="W4202" s="57" t="str">
        <f>MID(Tabla1[[#This Row],[Aplicación]],14,2)</f>
        <v>61</v>
      </c>
      <c r="X4202" s="57" t="str">
        <f>MID(Tabla1[[#This Row],[Aplicación]],14,6)</f>
        <v>619</v>
      </c>
    </row>
    <row r="4203" spans="1:24" x14ac:dyDescent="0.25">
      <c r="A4203" s="60">
        <v>220240042312</v>
      </c>
      <c r="B4203" s="43" t="s">
        <v>390</v>
      </c>
      <c r="C4203" s="61">
        <v>45545</v>
      </c>
      <c r="D4203" s="60">
        <v>22024005625</v>
      </c>
      <c r="E4203" s="43" t="s">
        <v>1191</v>
      </c>
      <c r="F4203" s="62">
        <v>744917.61</v>
      </c>
      <c r="G4203" s="43" t="s">
        <v>4427</v>
      </c>
      <c r="H4203" s="43" t="s">
        <v>5566</v>
      </c>
      <c r="I4203" s="69">
        <v>220</v>
      </c>
      <c r="J4203" s="43" t="s">
        <v>393</v>
      </c>
      <c r="K4203" s="43" t="s">
        <v>393</v>
      </c>
      <c r="L4203" s="43" t="s">
        <v>401</v>
      </c>
      <c r="M4203" s="43" t="s">
        <v>395</v>
      </c>
      <c r="N4203" s="43" t="s">
        <v>396</v>
      </c>
      <c r="O4203" s="68" t="s">
        <v>321</v>
      </c>
      <c r="P4203" s="68" t="s">
        <v>4838</v>
      </c>
      <c r="Q4203" s="57" t="str">
        <f>MID(Tabla1[[#This Row],[Aplicación]],14,1)</f>
        <v>6</v>
      </c>
      <c r="R4203" s="35" t="s">
        <v>266</v>
      </c>
      <c r="S4203" s="57" t="str">
        <f>MID(Tabla1[[#This Row],[Aplicación]],6,2)</f>
        <v>02</v>
      </c>
      <c r="T4203" s="54" t="str">
        <f>VLOOKUP(Tabla1[[#This Row],[AREA]],Hoja1!A:B,2,FALSE)</f>
        <v>02. Urbanismo y vivienda</v>
      </c>
      <c r="U4203" s="57" t="str">
        <f>MID(Tabla1[[#This Row],[Aplicación]],9,4)</f>
        <v>1511</v>
      </c>
      <c r="V4203" s="54" t="str">
        <f>VLOOKUP(Tabla1[[#This Row],[PROGRAMA]],Hoja1!A:B,2,FALSE)</f>
        <v>1511. Planficación y gestión del urbanismo</v>
      </c>
      <c r="W4203" s="57" t="str">
        <f>MID(Tabla1[[#This Row],[Aplicación]],14,2)</f>
        <v>61</v>
      </c>
      <c r="X4203" s="57" t="str">
        <f>MID(Tabla1[[#This Row],[Aplicación]],14,6)</f>
        <v>619</v>
      </c>
    </row>
    <row r="4204" spans="1:24" x14ac:dyDescent="0.25">
      <c r="A4204" s="60">
        <v>220240041390</v>
      </c>
      <c r="B4204" s="43" t="s">
        <v>390</v>
      </c>
      <c r="C4204" s="61">
        <v>45537</v>
      </c>
      <c r="D4204" s="60">
        <v>22023007963</v>
      </c>
      <c r="E4204" s="43" t="s">
        <v>1191</v>
      </c>
      <c r="F4204" s="62">
        <v>12934.78</v>
      </c>
      <c r="G4204" s="43" t="s">
        <v>337</v>
      </c>
      <c r="H4204" s="43" t="s">
        <v>5600</v>
      </c>
      <c r="I4204" s="69">
        <v>220</v>
      </c>
      <c r="J4204" s="43" t="s">
        <v>398</v>
      </c>
      <c r="K4204" s="43" t="s">
        <v>398</v>
      </c>
      <c r="L4204" s="43" t="s">
        <v>399</v>
      </c>
      <c r="M4204" s="43" t="s">
        <v>395</v>
      </c>
      <c r="N4204" s="43" t="s">
        <v>433</v>
      </c>
      <c r="O4204" s="68" t="s">
        <v>321</v>
      </c>
      <c r="P4204" s="68" t="s">
        <v>4838</v>
      </c>
      <c r="Q4204" s="57" t="str">
        <f>MID(Tabla1[[#This Row],[Aplicación]],14,1)</f>
        <v>6</v>
      </c>
      <c r="R4204" s="35" t="s">
        <v>266</v>
      </c>
      <c r="S4204" s="57" t="str">
        <f>MID(Tabla1[[#This Row],[Aplicación]],6,2)</f>
        <v>02</v>
      </c>
      <c r="T4204" s="54" t="str">
        <f>VLOOKUP(Tabla1[[#This Row],[AREA]],Hoja1!A:B,2,FALSE)</f>
        <v>02. Urbanismo y vivienda</v>
      </c>
      <c r="U4204" s="57" t="str">
        <f>MID(Tabla1[[#This Row],[Aplicación]],9,4)</f>
        <v>1511</v>
      </c>
      <c r="V4204" s="54" t="str">
        <f>VLOOKUP(Tabla1[[#This Row],[PROGRAMA]],Hoja1!A:B,2,FALSE)</f>
        <v>1511. Planficación y gestión del urbanismo</v>
      </c>
      <c r="W4204" s="57" t="str">
        <f>MID(Tabla1[[#This Row],[Aplicación]],14,2)</f>
        <v>61</v>
      </c>
      <c r="X4204" s="57" t="str">
        <f>MID(Tabla1[[#This Row],[Aplicación]],14,6)</f>
        <v>619</v>
      </c>
    </row>
    <row r="4205" spans="1:24" x14ac:dyDescent="0.25">
      <c r="A4205" s="60">
        <v>220240038459</v>
      </c>
      <c r="B4205" s="43" t="s">
        <v>390</v>
      </c>
      <c r="C4205" s="61">
        <v>45523</v>
      </c>
      <c r="D4205" s="60">
        <v>22024005884</v>
      </c>
      <c r="E4205" s="43" t="s">
        <v>1191</v>
      </c>
      <c r="F4205" s="62">
        <v>7702.02</v>
      </c>
      <c r="G4205" s="43" t="s">
        <v>4460</v>
      </c>
      <c r="H4205" s="43" t="s">
        <v>5716</v>
      </c>
      <c r="I4205" s="69">
        <v>220</v>
      </c>
      <c r="J4205" s="43" t="s">
        <v>398</v>
      </c>
      <c r="K4205" s="43" t="s">
        <v>398</v>
      </c>
      <c r="L4205" s="43" t="s">
        <v>399</v>
      </c>
      <c r="M4205" s="43" t="s">
        <v>395</v>
      </c>
      <c r="N4205" s="43" t="s">
        <v>396</v>
      </c>
      <c r="O4205" s="68" t="s">
        <v>325</v>
      </c>
      <c r="P4205" s="68" t="s">
        <v>4838</v>
      </c>
      <c r="Q4205" s="57" t="str">
        <f>MID(Tabla1[[#This Row],[Aplicación]],14,1)</f>
        <v>6</v>
      </c>
      <c r="R4205" s="35" t="s">
        <v>266</v>
      </c>
      <c r="S4205" s="57" t="str">
        <f>MID(Tabla1[[#This Row],[Aplicación]],6,2)</f>
        <v>02</v>
      </c>
      <c r="T4205" s="54" t="str">
        <f>VLOOKUP(Tabla1[[#This Row],[AREA]],Hoja1!A:B,2,FALSE)</f>
        <v>02. Urbanismo y vivienda</v>
      </c>
      <c r="U4205" s="57" t="str">
        <f>MID(Tabla1[[#This Row],[Aplicación]],9,4)</f>
        <v>1511</v>
      </c>
      <c r="V4205" s="54" t="str">
        <f>VLOOKUP(Tabla1[[#This Row],[PROGRAMA]],Hoja1!A:B,2,FALSE)</f>
        <v>1511. Planficación y gestión del urbanismo</v>
      </c>
      <c r="W4205" s="57" t="str">
        <f>MID(Tabla1[[#This Row],[Aplicación]],14,2)</f>
        <v>61</v>
      </c>
      <c r="X4205" s="57" t="str">
        <f>MID(Tabla1[[#This Row],[Aplicación]],14,6)</f>
        <v>619</v>
      </c>
    </row>
    <row r="4206" spans="1:24" x14ac:dyDescent="0.25">
      <c r="A4206" s="60">
        <v>220240042734</v>
      </c>
      <c r="B4206" s="43" t="s">
        <v>390</v>
      </c>
      <c r="C4206" s="61">
        <v>45551</v>
      </c>
      <c r="D4206" s="60">
        <v>22024005880</v>
      </c>
      <c r="E4206" s="43" t="s">
        <v>1191</v>
      </c>
      <c r="F4206" s="62">
        <v>3028.97</v>
      </c>
      <c r="G4206" s="43" t="s">
        <v>337</v>
      </c>
      <c r="H4206" s="43" t="s">
        <v>6135</v>
      </c>
      <c r="I4206" s="69" t="s">
        <v>2930</v>
      </c>
      <c r="J4206" s="43" t="s">
        <v>398</v>
      </c>
      <c r="K4206" s="43" t="s">
        <v>398</v>
      </c>
      <c r="L4206" s="43" t="s">
        <v>399</v>
      </c>
      <c r="M4206" s="43" t="s">
        <v>395</v>
      </c>
      <c r="N4206" s="43" t="s">
        <v>396</v>
      </c>
      <c r="O4206" s="68" t="s">
        <v>325</v>
      </c>
      <c r="P4206" s="68" t="s">
        <v>4838</v>
      </c>
      <c r="Q4206" s="57" t="str">
        <f>MID(Tabla1[[#This Row],[Aplicación]],14,1)</f>
        <v>6</v>
      </c>
      <c r="R4206" s="35" t="s">
        <v>266</v>
      </c>
      <c r="S4206" s="57" t="str">
        <f>MID(Tabla1[[#This Row],[Aplicación]],6,2)</f>
        <v>02</v>
      </c>
      <c r="T4206" s="54" t="str">
        <f>VLOOKUP(Tabla1[[#This Row],[AREA]],Hoja1!A:B,2,FALSE)</f>
        <v>02. Urbanismo y vivienda</v>
      </c>
      <c r="U4206" s="57" t="str">
        <f>MID(Tabla1[[#This Row],[Aplicación]],9,4)</f>
        <v>1511</v>
      </c>
      <c r="V4206" s="54" t="str">
        <f>VLOOKUP(Tabla1[[#This Row],[PROGRAMA]],Hoja1!A:B,2,FALSE)</f>
        <v>1511. Planficación y gestión del urbanismo</v>
      </c>
      <c r="W4206" s="57" t="str">
        <f>MID(Tabla1[[#This Row],[Aplicación]],14,2)</f>
        <v>61</v>
      </c>
      <c r="X4206" s="57" t="str">
        <f>MID(Tabla1[[#This Row],[Aplicación]],14,6)</f>
        <v>619</v>
      </c>
    </row>
    <row r="4207" spans="1:24" x14ac:dyDescent="0.25">
      <c r="A4207" s="60">
        <v>220240022935</v>
      </c>
      <c r="B4207" s="43" t="s">
        <v>390</v>
      </c>
      <c r="C4207" s="61">
        <v>45449</v>
      </c>
      <c r="D4207" s="60">
        <v>22024004877</v>
      </c>
      <c r="E4207" s="43" t="s">
        <v>3418</v>
      </c>
      <c r="F4207" s="62">
        <v>2539.79</v>
      </c>
      <c r="G4207" s="43" t="s">
        <v>2555</v>
      </c>
      <c r="H4207" s="43" t="s">
        <v>3419</v>
      </c>
      <c r="I4207" s="69" t="s">
        <v>2930</v>
      </c>
      <c r="J4207" s="43" t="s">
        <v>695</v>
      </c>
      <c r="K4207" s="43" t="s">
        <v>398</v>
      </c>
      <c r="L4207" s="43" t="s">
        <v>399</v>
      </c>
      <c r="M4207" s="43" t="s">
        <v>585</v>
      </c>
      <c r="N4207" s="43" t="s">
        <v>539</v>
      </c>
      <c r="O4207" s="68" t="s">
        <v>326</v>
      </c>
      <c r="P4207" s="68" t="s">
        <v>2931</v>
      </c>
      <c r="Q4207" s="57" t="s">
        <v>3057</v>
      </c>
      <c r="R4207" s="35" t="s">
        <v>266</v>
      </c>
      <c r="S4207" s="57" t="str">
        <f>MID(Tabla1[[#This Row],[Aplicación]],6,2)</f>
        <v>02</v>
      </c>
      <c r="T4207" s="54" t="str">
        <f>VLOOKUP(Tabla1[[#This Row],[AREA]],Hoja1!A:B,2,FALSE)</f>
        <v>02. Urbanismo y vivienda</v>
      </c>
      <c r="U4207" s="57" t="str">
        <f>MID(Tabla1[[#This Row],[Aplicación]],9,4)</f>
        <v>9332</v>
      </c>
      <c r="V4207" s="54" t="str">
        <f>VLOOKUP(Tabla1[[#This Row],[PROGRAMA]],Hoja1!A:B,2,FALSE)</f>
        <v>9332. Mantenimiento de edificios e instalaciones municipales</v>
      </c>
      <c r="W4207" s="57" t="str">
        <f>MID(Tabla1[[#This Row],[Aplicación]],14,2)</f>
        <v>63</v>
      </c>
      <c r="X4207" s="57" t="str">
        <f>MID(Tabla1[[#This Row],[Aplicación]],14,6)</f>
        <v>632</v>
      </c>
    </row>
    <row r="4208" spans="1:24" x14ac:dyDescent="0.25">
      <c r="A4208" s="60">
        <v>220240022334</v>
      </c>
      <c r="B4208" s="43" t="s">
        <v>390</v>
      </c>
      <c r="C4208" s="61">
        <v>45443</v>
      </c>
      <c r="D4208" s="60">
        <v>22024004850</v>
      </c>
      <c r="E4208" s="43" t="s">
        <v>3418</v>
      </c>
      <c r="F4208" s="62">
        <v>5999.18</v>
      </c>
      <c r="G4208" s="43" t="s">
        <v>2776</v>
      </c>
      <c r="H4208" s="43" t="s">
        <v>3469</v>
      </c>
      <c r="I4208" s="69" t="s">
        <v>2930</v>
      </c>
      <c r="J4208" s="43" t="s">
        <v>398</v>
      </c>
      <c r="K4208" s="43" t="s">
        <v>398</v>
      </c>
      <c r="L4208" s="43" t="s">
        <v>401</v>
      </c>
      <c r="M4208" s="43" t="s">
        <v>585</v>
      </c>
      <c r="N4208" s="43" t="s">
        <v>539</v>
      </c>
      <c r="O4208" s="68" t="s">
        <v>326</v>
      </c>
      <c r="P4208" s="68" t="s">
        <v>2931</v>
      </c>
      <c r="Q4208" s="57" t="s">
        <v>3057</v>
      </c>
      <c r="R4208" s="35" t="s">
        <v>266</v>
      </c>
      <c r="S4208" s="57" t="str">
        <f>MID(Tabla1[[#This Row],[Aplicación]],6,2)</f>
        <v>02</v>
      </c>
      <c r="T4208" s="54" t="str">
        <f>VLOOKUP(Tabla1[[#This Row],[AREA]],Hoja1!A:B,2,FALSE)</f>
        <v>02. Urbanismo y vivienda</v>
      </c>
      <c r="U4208" s="57" t="str">
        <f>MID(Tabla1[[#This Row],[Aplicación]],9,4)</f>
        <v>9332</v>
      </c>
      <c r="V4208" s="54" t="str">
        <f>VLOOKUP(Tabla1[[#This Row],[PROGRAMA]],Hoja1!A:B,2,FALSE)</f>
        <v>9332. Mantenimiento de edificios e instalaciones municipales</v>
      </c>
      <c r="W4208" s="57" t="str">
        <f>MID(Tabla1[[#This Row],[Aplicación]],14,2)</f>
        <v>63</v>
      </c>
      <c r="X4208" s="57" t="str">
        <f>MID(Tabla1[[#This Row],[Aplicación]],14,6)</f>
        <v>632</v>
      </c>
    </row>
    <row r="4209" spans="1:24" x14ac:dyDescent="0.25">
      <c r="A4209" s="60">
        <v>220240013931</v>
      </c>
      <c r="B4209" s="43" t="s">
        <v>390</v>
      </c>
      <c r="C4209" s="61">
        <v>45414</v>
      </c>
      <c r="D4209" s="60">
        <v>22024004297</v>
      </c>
      <c r="E4209" s="43" t="s">
        <v>3418</v>
      </c>
      <c r="F4209" s="62">
        <v>614.91999999999996</v>
      </c>
      <c r="G4209" s="43" t="s">
        <v>636</v>
      </c>
      <c r="H4209" s="43" t="s">
        <v>4100</v>
      </c>
      <c r="I4209" s="69" t="s">
        <v>2930</v>
      </c>
      <c r="J4209" s="43" t="s">
        <v>637</v>
      </c>
      <c r="K4209" s="43" t="s">
        <v>537</v>
      </c>
      <c r="L4209" s="43" t="s">
        <v>399</v>
      </c>
      <c r="M4209" s="43" t="s">
        <v>395</v>
      </c>
      <c r="N4209" s="43" t="s">
        <v>396</v>
      </c>
      <c r="O4209" s="68" t="s">
        <v>325</v>
      </c>
      <c r="P4209" s="68" t="s">
        <v>2931</v>
      </c>
      <c r="Q4209" s="57" t="s">
        <v>3057</v>
      </c>
      <c r="R4209" s="35" t="s">
        <v>266</v>
      </c>
      <c r="S4209" s="57" t="str">
        <f>MID(Tabla1[[#This Row],[Aplicación]],6,2)</f>
        <v>02</v>
      </c>
      <c r="T4209" s="54" t="str">
        <f>VLOOKUP(Tabla1[[#This Row],[AREA]],Hoja1!A:B,2,FALSE)</f>
        <v>02. Urbanismo y vivienda</v>
      </c>
      <c r="U4209" s="57" t="str">
        <f>MID(Tabla1[[#This Row],[Aplicación]],9,4)</f>
        <v>9332</v>
      </c>
      <c r="V4209" s="54" t="str">
        <f>VLOOKUP(Tabla1[[#This Row],[PROGRAMA]],Hoja1!A:B,2,FALSE)</f>
        <v>9332. Mantenimiento de edificios e instalaciones municipales</v>
      </c>
      <c r="W4209" s="57" t="str">
        <f>MID(Tabla1[[#This Row],[Aplicación]],14,2)</f>
        <v>63</v>
      </c>
      <c r="X4209" s="57" t="str">
        <f>MID(Tabla1[[#This Row],[Aplicación]],14,6)</f>
        <v>632</v>
      </c>
    </row>
    <row r="4210" spans="1:24" x14ac:dyDescent="0.25">
      <c r="A4210" s="60">
        <v>220240012551</v>
      </c>
      <c r="B4210" s="43" t="s">
        <v>390</v>
      </c>
      <c r="C4210" s="61">
        <v>45407</v>
      </c>
      <c r="D4210" s="60">
        <v>22024004190</v>
      </c>
      <c r="E4210" s="43" t="s">
        <v>3418</v>
      </c>
      <c r="F4210" s="62">
        <v>150.44</v>
      </c>
      <c r="G4210" s="43" t="s">
        <v>300</v>
      </c>
      <c r="H4210" s="43" t="s">
        <v>4292</v>
      </c>
      <c r="I4210" s="69" t="s">
        <v>2930</v>
      </c>
      <c r="J4210" s="43" t="s">
        <v>398</v>
      </c>
      <c r="K4210" s="43" t="s">
        <v>398</v>
      </c>
      <c r="L4210" s="43" t="s">
        <v>399</v>
      </c>
      <c r="M4210" s="43" t="s">
        <v>395</v>
      </c>
      <c r="N4210" s="43" t="s">
        <v>396</v>
      </c>
      <c r="O4210" s="68" t="s">
        <v>321</v>
      </c>
      <c r="P4210" s="68" t="s">
        <v>2931</v>
      </c>
      <c r="Q4210" s="57" t="s">
        <v>3057</v>
      </c>
      <c r="R4210" s="35" t="s">
        <v>266</v>
      </c>
      <c r="S4210" s="57" t="str">
        <f>MID(Tabla1[[#This Row],[Aplicación]],6,2)</f>
        <v>02</v>
      </c>
      <c r="T4210" s="54" t="str">
        <f>VLOOKUP(Tabla1[[#This Row],[AREA]],Hoja1!A:B,2,FALSE)</f>
        <v>02. Urbanismo y vivienda</v>
      </c>
      <c r="U4210" s="57" t="str">
        <f>MID(Tabla1[[#This Row],[Aplicación]],9,4)</f>
        <v>9332</v>
      </c>
      <c r="V4210" s="54" t="str">
        <f>VLOOKUP(Tabla1[[#This Row],[PROGRAMA]],Hoja1!A:B,2,FALSE)</f>
        <v>9332. Mantenimiento de edificios e instalaciones municipales</v>
      </c>
      <c r="W4210" s="57" t="str">
        <f>MID(Tabla1[[#This Row],[Aplicación]],14,2)</f>
        <v>63</v>
      </c>
      <c r="X4210" s="57" t="str">
        <f>MID(Tabla1[[#This Row],[Aplicación]],14,6)</f>
        <v>632</v>
      </c>
    </row>
    <row r="4211" spans="1:24" x14ac:dyDescent="0.25">
      <c r="A4211" s="60">
        <v>220220014912</v>
      </c>
      <c r="B4211" s="43" t="s">
        <v>390</v>
      </c>
      <c r="C4211" s="61">
        <v>45397</v>
      </c>
      <c r="D4211" s="60">
        <v>22022003236</v>
      </c>
      <c r="E4211" s="43" t="s">
        <v>3418</v>
      </c>
      <c r="F4211" s="62">
        <v>26.58</v>
      </c>
      <c r="G4211" s="43" t="s">
        <v>636</v>
      </c>
      <c r="H4211" s="43" t="s">
        <v>4398</v>
      </c>
      <c r="I4211" s="69" t="s">
        <v>2930</v>
      </c>
      <c r="J4211" s="43" t="s">
        <v>637</v>
      </c>
      <c r="K4211" s="43" t="s">
        <v>537</v>
      </c>
      <c r="L4211" s="43" t="s">
        <v>401</v>
      </c>
      <c r="M4211" s="43" t="s">
        <v>395</v>
      </c>
      <c r="N4211" s="43" t="s">
        <v>396</v>
      </c>
      <c r="O4211" s="68" t="s">
        <v>325</v>
      </c>
      <c r="P4211" s="68" t="s">
        <v>2931</v>
      </c>
      <c r="Q4211" s="57" t="s">
        <v>3057</v>
      </c>
      <c r="R4211" s="35" t="s">
        <v>266</v>
      </c>
      <c r="S4211" s="57" t="str">
        <f>MID(Tabla1[[#This Row],[Aplicación]],6,2)</f>
        <v>02</v>
      </c>
      <c r="T4211" s="54" t="str">
        <f>VLOOKUP(Tabla1[[#This Row],[AREA]],Hoja1!A:B,2,FALSE)</f>
        <v>02. Urbanismo y vivienda</v>
      </c>
      <c r="U4211" s="57" t="str">
        <f>MID(Tabla1[[#This Row],[Aplicación]],9,4)</f>
        <v>9332</v>
      </c>
      <c r="V4211" s="54" t="str">
        <f>VLOOKUP(Tabla1[[#This Row],[PROGRAMA]],Hoja1!A:B,2,FALSE)</f>
        <v>9332. Mantenimiento de edificios e instalaciones municipales</v>
      </c>
      <c r="W4211" s="57" t="str">
        <f>MID(Tabla1[[#This Row],[Aplicación]],14,2)</f>
        <v>63</v>
      </c>
      <c r="X4211" s="57" t="str">
        <f>MID(Tabla1[[#This Row],[Aplicación]],14,6)</f>
        <v>632</v>
      </c>
    </row>
    <row r="4212" spans="1:24" x14ac:dyDescent="0.25">
      <c r="A4212" s="60">
        <v>220220035083</v>
      </c>
      <c r="B4212" s="43" t="s">
        <v>390</v>
      </c>
      <c r="C4212" s="61">
        <v>45397</v>
      </c>
      <c r="D4212" s="60">
        <v>22022001551</v>
      </c>
      <c r="E4212" s="43" t="s">
        <v>3418</v>
      </c>
      <c r="F4212" s="62">
        <v>26.58</v>
      </c>
      <c r="G4212" s="43" t="s">
        <v>636</v>
      </c>
      <c r="H4212" s="43" t="s">
        <v>4399</v>
      </c>
      <c r="I4212" s="69" t="s">
        <v>2930</v>
      </c>
      <c r="J4212" s="43" t="s">
        <v>637</v>
      </c>
      <c r="K4212" s="43" t="s">
        <v>537</v>
      </c>
      <c r="L4212" s="43" t="s">
        <v>399</v>
      </c>
      <c r="M4212" s="43" t="s">
        <v>395</v>
      </c>
      <c r="N4212" s="43" t="s">
        <v>396</v>
      </c>
      <c r="O4212" s="68" t="s">
        <v>325</v>
      </c>
      <c r="P4212" s="68" t="s">
        <v>2931</v>
      </c>
      <c r="Q4212" s="57" t="s">
        <v>3057</v>
      </c>
      <c r="R4212" s="35" t="s">
        <v>266</v>
      </c>
      <c r="S4212" s="57" t="str">
        <f>MID(Tabla1[[#This Row],[Aplicación]],6,2)</f>
        <v>02</v>
      </c>
      <c r="T4212" s="54" t="str">
        <f>VLOOKUP(Tabla1[[#This Row],[AREA]],Hoja1!A:B,2,FALSE)</f>
        <v>02. Urbanismo y vivienda</v>
      </c>
      <c r="U4212" s="57" t="str">
        <f>MID(Tabla1[[#This Row],[Aplicación]],9,4)</f>
        <v>9332</v>
      </c>
      <c r="V4212" s="54" t="str">
        <f>VLOOKUP(Tabla1[[#This Row],[PROGRAMA]],Hoja1!A:B,2,FALSE)</f>
        <v>9332. Mantenimiento de edificios e instalaciones municipales</v>
      </c>
      <c r="W4212" s="57" t="str">
        <f>MID(Tabla1[[#This Row],[Aplicación]],14,2)</f>
        <v>63</v>
      </c>
      <c r="X4212" s="57" t="str">
        <f>MID(Tabla1[[#This Row],[Aplicación]],14,6)</f>
        <v>632</v>
      </c>
    </row>
    <row r="4213" spans="1:24" x14ac:dyDescent="0.25">
      <c r="A4213" s="60">
        <v>220230064390</v>
      </c>
      <c r="B4213" s="43" t="s">
        <v>390</v>
      </c>
      <c r="C4213" s="61">
        <v>45397</v>
      </c>
      <c r="D4213" s="60">
        <v>22023008196</v>
      </c>
      <c r="E4213" s="43" t="s">
        <v>3418</v>
      </c>
      <c r="F4213" s="62">
        <v>47551.66</v>
      </c>
      <c r="G4213" s="43" t="s">
        <v>4132</v>
      </c>
      <c r="H4213" s="43" t="s">
        <v>4472</v>
      </c>
      <c r="I4213" s="69" t="s">
        <v>2930</v>
      </c>
      <c r="J4213" s="43" t="s">
        <v>398</v>
      </c>
      <c r="K4213" s="43" t="s">
        <v>398</v>
      </c>
      <c r="L4213" s="43" t="s">
        <v>401</v>
      </c>
      <c r="M4213" s="43" t="s">
        <v>585</v>
      </c>
      <c r="N4213" s="43" t="s">
        <v>539</v>
      </c>
      <c r="O4213" s="68" t="s">
        <v>326</v>
      </c>
      <c r="P4213" s="68" t="s">
        <v>2931</v>
      </c>
      <c r="Q4213" s="57" t="s">
        <v>3057</v>
      </c>
      <c r="R4213" s="35" t="s">
        <v>266</v>
      </c>
      <c r="S4213" s="57" t="str">
        <f>MID(Tabla1[[#This Row],[Aplicación]],6,2)</f>
        <v>02</v>
      </c>
      <c r="T4213" s="54" t="str">
        <f>VLOOKUP(Tabla1[[#This Row],[AREA]],Hoja1!A:B,2,FALSE)</f>
        <v>02. Urbanismo y vivienda</v>
      </c>
      <c r="U4213" s="57" t="str">
        <f>MID(Tabla1[[#This Row],[Aplicación]],9,4)</f>
        <v>9332</v>
      </c>
      <c r="V4213" s="54" t="str">
        <f>VLOOKUP(Tabla1[[#This Row],[PROGRAMA]],Hoja1!A:B,2,FALSE)</f>
        <v>9332. Mantenimiento de edificios e instalaciones municipales</v>
      </c>
      <c r="W4213" s="57" t="str">
        <f>MID(Tabla1[[#This Row],[Aplicación]],14,2)</f>
        <v>63</v>
      </c>
      <c r="X4213" s="57" t="str">
        <f>MID(Tabla1[[#This Row],[Aplicación]],14,6)</f>
        <v>632</v>
      </c>
    </row>
    <row r="4214" spans="1:24" x14ac:dyDescent="0.25">
      <c r="A4214" s="60">
        <v>220240038486</v>
      </c>
      <c r="B4214" s="43" t="s">
        <v>390</v>
      </c>
      <c r="C4214" s="61">
        <v>45524</v>
      </c>
      <c r="D4214" s="60">
        <v>22024005970</v>
      </c>
      <c r="E4214" s="43" t="s">
        <v>5586</v>
      </c>
      <c r="F4214" s="62">
        <v>13465.81</v>
      </c>
      <c r="G4214" s="43" t="s">
        <v>18</v>
      </c>
      <c r="H4214" s="43" t="s">
        <v>5587</v>
      </c>
      <c r="I4214" s="69">
        <v>220</v>
      </c>
      <c r="J4214" s="43" t="s">
        <v>398</v>
      </c>
      <c r="K4214" s="43" t="s">
        <v>398</v>
      </c>
      <c r="L4214" s="43" t="s">
        <v>413</v>
      </c>
      <c r="M4214" s="43" t="s">
        <v>585</v>
      </c>
      <c r="N4214" s="43" t="s">
        <v>539</v>
      </c>
      <c r="O4214" s="68" t="s">
        <v>326</v>
      </c>
      <c r="P4214" s="68" t="s">
        <v>4838</v>
      </c>
      <c r="Q4214" s="57" t="str">
        <f>MID(Tabla1[[#This Row],[Aplicación]],14,1)</f>
        <v>6</v>
      </c>
      <c r="R4214" s="35" t="s">
        <v>266</v>
      </c>
      <c r="S4214" s="57" t="str">
        <f>MID(Tabla1[[#This Row],[Aplicación]],6,2)</f>
        <v>03</v>
      </c>
      <c r="T4214" s="54" t="str">
        <f>VLOOKUP(Tabla1[[#This Row],[AREA]],Hoja1!A:B,2,FALSE)</f>
        <v>03. Participación ciudadana y deportes</v>
      </c>
      <c r="U4214" s="57" t="str">
        <f>MID(Tabla1[[#This Row],[Aplicación]],9,4)</f>
        <v>9241</v>
      </c>
      <c r="V4214" s="54" t="str">
        <f>VLOOKUP(Tabla1[[#This Row],[PROGRAMA]],Hoja1!A:B,2,FALSE)</f>
        <v>9241. Participación ciudadana</v>
      </c>
      <c r="W4214" s="57" t="str">
        <f>MID(Tabla1[[#This Row],[Aplicación]],14,2)</f>
        <v>62</v>
      </c>
      <c r="X4214" s="57" t="str">
        <f>MID(Tabla1[[#This Row],[Aplicación]],14,6)</f>
        <v>623</v>
      </c>
    </row>
    <row r="4215" spans="1:24" x14ac:dyDescent="0.25">
      <c r="A4215" s="60">
        <v>220240042803</v>
      </c>
      <c r="B4215" s="43" t="s">
        <v>390</v>
      </c>
      <c r="C4215" s="61">
        <v>45553</v>
      </c>
      <c r="D4215" s="60">
        <v>22024006596</v>
      </c>
      <c r="E4215" s="43" t="s">
        <v>5586</v>
      </c>
      <c r="F4215" s="62">
        <v>11974.74</v>
      </c>
      <c r="G4215" s="43" t="s">
        <v>6171</v>
      </c>
      <c r="H4215" s="43" t="s">
        <v>6172</v>
      </c>
      <c r="I4215" s="69" t="s">
        <v>2930</v>
      </c>
      <c r="J4215" s="43" t="s">
        <v>699</v>
      </c>
      <c r="K4215" s="43" t="s">
        <v>398</v>
      </c>
      <c r="L4215" s="43" t="s">
        <v>399</v>
      </c>
      <c r="M4215" s="43" t="s">
        <v>585</v>
      </c>
      <c r="N4215" s="43" t="s">
        <v>539</v>
      </c>
      <c r="O4215" s="68" t="s">
        <v>326</v>
      </c>
      <c r="P4215" s="68" t="s">
        <v>4838</v>
      </c>
      <c r="Q4215" s="57" t="str">
        <f>MID(Tabla1[[#This Row],[Aplicación]],14,1)</f>
        <v>6</v>
      </c>
      <c r="R4215" s="35" t="s">
        <v>266</v>
      </c>
      <c r="S4215" s="57" t="str">
        <f>MID(Tabla1[[#This Row],[Aplicación]],6,2)</f>
        <v>03</v>
      </c>
      <c r="T4215" s="54" t="str">
        <f>VLOOKUP(Tabla1[[#This Row],[AREA]],Hoja1!A:B,2,FALSE)</f>
        <v>03. Participación ciudadana y deportes</v>
      </c>
      <c r="U4215" s="57" t="str">
        <f>MID(Tabla1[[#This Row],[Aplicación]],9,4)</f>
        <v>9241</v>
      </c>
      <c r="V4215" s="54" t="str">
        <f>VLOOKUP(Tabla1[[#This Row],[PROGRAMA]],Hoja1!A:B,2,FALSE)</f>
        <v>9241. Participación ciudadana</v>
      </c>
      <c r="W4215" s="57" t="str">
        <f>MID(Tabla1[[#This Row],[Aplicación]],14,2)</f>
        <v>62</v>
      </c>
      <c r="X4215" s="57" t="str">
        <f>MID(Tabla1[[#This Row],[Aplicación]],14,6)</f>
        <v>623</v>
      </c>
    </row>
    <row r="4216" spans="1:24" x14ac:dyDescent="0.25">
      <c r="A4216" s="60">
        <v>220220010179</v>
      </c>
      <c r="B4216" s="43" t="s">
        <v>390</v>
      </c>
      <c r="C4216" s="61">
        <v>45350</v>
      </c>
      <c r="D4216" s="60">
        <v>22022002654</v>
      </c>
      <c r="E4216" s="43" t="s">
        <v>1148</v>
      </c>
      <c r="F4216" s="62">
        <v>5793.57</v>
      </c>
      <c r="G4216" s="43" t="s">
        <v>636</v>
      </c>
      <c r="H4216" s="43" t="s">
        <v>913</v>
      </c>
      <c r="I4216" s="69">
        <v>220</v>
      </c>
      <c r="J4216" s="43" t="s">
        <v>637</v>
      </c>
      <c r="K4216" s="43" t="s">
        <v>537</v>
      </c>
      <c r="L4216" s="43" t="s">
        <v>399</v>
      </c>
      <c r="M4216" s="43" t="s">
        <v>395</v>
      </c>
      <c r="N4216" s="43" t="s">
        <v>396</v>
      </c>
      <c r="O4216" s="52" t="s">
        <v>325</v>
      </c>
      <c r="P4216" s="63" t="s">
        <v>276</v>
      </c>
      <c r="Q4216" s="57" t="str">
        <f>MID(Tabla1[[#This Row],[Aplicación]],14,1)</f>
        <v>6</v>
      </c>
      <c r="R4216" s="35" t="s">
        <v>266</v>
      </c>
      <c r="S4216" s="57" t="str">
        <f>MID(Tabla1[[#This Row],[Aplicación]],6,2)</f>
        <v>03</v>
      </c>
      <c r="T4216" s="54" t="str">
        <f>VLOOKUP(Tabla1[[#This Row],[AREA]],Hoja1!A:B,2,FALSE)</f>
        <v>03. Participación ciudadana y deportes</v>
      </c>
      <c r="U4216" s="57" t="str">
        <f>MID(Tabla1[[#This Row],[Aplicación]],9,4)</f>
        <v>9241</v>
      </c>
      <c r="V4216" s="54" t="str">
        <f>VLOOKUP(Tabla1[[#This Row],[PROGRAMA]],Hoja1!A:B,2,FALSE)</f>
        <v>9241. Participación ciudadana</v>
      </c>
      <c r="W4216" s="57" t="str">
        <f>MID(Tabla1[[#This Row],[Aplicación]],14,2)</f>
        <v>63</v>
      </c>
      <c r="X4216" s="57" t="str">
        <f>MID(Tabla1[[#This Row],[Aplicación]],14,6)</f>
        <v>632</v>
      </c>
    </row>
    <row r="4217" spans="1:24" x14ac:dyDescent="0.25">
      <c r="A4217" s="44">
        <v>220229000069</v>
      </c>
      <c r="B4217" s="45" t="s">
        <v>390</v>
      </c>
      <c r="C4217" s="50">
        <v>45350</v>
      </c>
      <c r="D4217" s="44">
        <v>22023000878</v>
      </c>
      <c r="E4217" s="45" t="s">
        <v>1148</v>
      </c>
      <c r="F4217" s="51">
        <v>1634.94</v>
      </c>
      <c r="G4217" s="45" t="s">
        <v>636</v>
      </c>
      <c r="H4217" s="45" t="s">
        <v>639</v>
      </c>
      <c r="I4217" s="53">
        <v>220</v>
      </c>
      <c r="J4217" s="45" t="s">
        <v>637</v>
      </c>
      <c r="K4217" s="45" t="s">
        <v>537</v>
      </c>
      <c r="L4217" s="45" t="s">
        <v>399</v>
      </c>
      <c r="M4217" s="45" t="s">
        <v>395</v>
      </c>
      <c r="N4217" s="45" t="s">
        <v>396</v>
      </c>
      <c r="O4217" s="52" t="s">
        <v>325</v>
      </c>
      <c r="P4217" s="63" t="s">
        <v>276</v>
      </c>
      <c r="Q4217" s="57" t="str">
        <f>MID(Tabla1[[#This Row],[Aplicación]],14,1)</f>
        <v>6</v>
      </c>
      <c r="R4217" s="35" t="s">
        <v>266</v>
      </c>
      <c r="S4217" s="57" t="str">
        <f>MID(Tabla1[[#This Row],[Aplicación]],6,2)</f>
        <v>03</v>
      </c>
      <c r="T4217" s="54" t="str">
        <f>VLOOKUP(Tabla1[[#This Row],[AREA]],Hoja1!A:B,2,FALSE)</f>
        <v>03. Participación ciudadana y deportes</v>
      </c>
      <c r="U4217" s="57" t="str">
        <f>MID(Tabla1[[#This Row],[Aplicación]],9,4)</f>
        <v>9241</v>
      </c>
      <c r="V4217" s="54" t="str">
        <f>VLOOKUP(Tabla1[[#This Row],[PROGRAMA]],Hoja1!A:B,2,FALSE)</f>
        <v>9241. Participación ciudadana</v>
      </c>
      <c r="W4217" s="57" t="str">
        <f>MID(Tabla1[[#This Row],[Aplicación]],14,2)</f>
        <v>63</v>
      </c>
      <c r="X4217" s="57" t="str">
        <f>MID(Tabla1[[#This Row],[Aplicación]],14,6)</f>
        <v>632</v>
      </c>
    </row>
    <row r="4218" spans="1:24" x14ac:dyDescent="0.25">
      <c r="A4218" s="60">
        <v>220230035065</v>
      </c>
      <c r="B4218" s="43" t="s">
        <v>390</v>
      </c>
      <c r="C4218" s="61">
        <v>45350</v>
      </c>
      <c r="D4218" s="60">
        <v>22023003747</v>
      </c>
      <c r="E4218" s="43" t="s">
        <v>1148</v>
      </c>
      <c r="F4218" s="62">
        <v>203.08</v>
      </c>
      <c r="G4218" s="43" t="s">
        <v>636</v>
      </c>
      <c r="H4218" s="43" t="s">
        <v>1021</v>
      </c>
      <c r="I4218" s="69">
        <v>220</v>
      </c>
      <c r="J4218" s="43" t="s">
        <v>637</v>
      </c>
      <c r="K4218" s="43" t="s">
        <v>537</v>
      </c>
      <c r="L4218" s="43" t="s">
        <v>399</v>
      </c>
      <c r="M4218" s="43" t="s">
        <v>395</v>
      </c>
      <c r="N4218" s="43" t="s">
        <v>396</v>
      </c>
      <c r="O4218" s="52" t="s">
        <v>325</v>
      </c>
      <c r="P4218" s="63" t="s">
        <v>276</v>
      </c>
      <c r="Q4218" s="57" t="str">
        <f>MID(Tabla1[[#This Row],[Aplicación]],14,1)</f>
        <v>6</v>
      </c>
      <c r="R4218" s="35" t="s">
        <v>266</v>
      </c>
      <c r="S4218" s="57" t="str">
        <f>MID(Tabla1[[#This Row],[Aplicación]],6,2)</f>
        <v>03</v>
      </c>
      <c r="T4218" s="54" t="str">
        <f>VLOOKUP(Tabla1[[#This Row],[AREA]],Hoja1!A:B,2,FALSE)</f>
        <v>03. Participación ciudadana y deportes</v>
      </c>
      <c r="U4218" s="57" t="str">
        <f>MID(Tabla1[[#This Row],[Aplicación]],9,4)</f>
        <v>9241</v>
      </c>
      <c r="V4218" s="54" t="str">
        <f>VLOOKUP(Tabla1[[#This Row],[PROGRAMA]],Hoja1!A:B,2,FALSE)</f>
        <v>9241. Participación ciudadana</v>
      </c>
      <c r="W4218" s="57" t="str">
        <f>MID(Tabla1[[#This Row],[Aplicación]],14,2)</f>
        <v>63</v>
      </c>
      <c r="X4218" s="57" t="str">
        <f>MID(Tabla1[[#This Row],[Aplicación]],14,6)</f>
        <v>632</v>
      </c>
    </row>
    <row r="4219" spans="1:24" x14ac:dyDescent="0.25">
      <c r="A4219" s="44">
        <v>220219001202</v>
      </c>
      <c r="B4219" s="45" t="s">
        <v>390</v>
      </c>
      <c r="C4219" s="50">
        <v>45350</v>
      </c>
      <c r="D4219" s="44">
        <v>22022001985</v>
      </c>
      <c r="E4219" s="45" t="s">
        <v>1148</v>
      </c>
      <c r="F4219" s="51">
        <v>426730.78</v>
      </c>
      <c r="G4219" s="45" t="s">
        <v>522</v>
      </c>
      <c r="H4219" s="45" t="s">
        <v>901</v>
      </c>
      <c r="I4219" s="53">
        <v>220</v>
      </c>
      <c r="J4219" s="45" t="s">
        <v>524</v>
      </c>
      <c r="K4219" s="45" t="s">
        <v>525</v>
      </c>
      <c r="L4219" s="45" t="s">
        <v>401</v>
      </c>
      <c r="M4219" s="45" t="s">
        <v>395</v>
      </c>
      <c r="N4219" s="45" t="s">
        <v>396</v>
      </c>
      <c r="O4219" s="52" t="s">
        <v>321</v>
      </c>
      <c r="P4219" s="63" t="s">
        <v>276</v>
      </c>
      <c r="Q4219" s="57" t="str">
        <f>MID(Tabla1[[#This Row],[Aplicación]],14,1)</f>
        <v>6</v>
      </c>
      <c r="R4219" s="35" t="s">
        <v>266</v>
      </c>
      <c r="S4219" s="57" t="str">
        <f>MID(Tabla1[[#This Row],[Aplicación]],6,2)</f>
        <v>03</v>
      </c>
      <c r="T4219" s="54" t="str">
        <f>VLOOKUP(Tabla1[[#This Row],[AREA]],Hoja1!A:B,2,FALSE)</f>
        <v>03. Participación ciudadana y deportes</v>
      </c>
      <c r="U4219" s="57" t="str">
        <f>MID(Tabla1[[#This Row],[Aplicación]],9,4)</f>
        <v>9241</v>
      </c>
      <c r="V4219" s="54" t="str">
        <f>VLOOKUP(Tabla1[[#This Row],[PROGRAMA]],Hoja1!A:B,2,FALSE)</f>
        <v>9241. Participación ciudadana</v>
      </c>
      <c r="W4219" s="57" t="str">
        <f>MID(Tabla1[[#This Row],[Aplicación]],14,2)</f>
        <v>63</v>
      </c>
      <c r="X4219" s="57" t="str">
        <f>MID(Tabla1[[#This Row],[Aplicación]],14,6)</f>
        <v>632</v>
      </c>
    </row>
    <row r="4220" spans="1:24" x14ac:dyDescent="0.25">
      <c r="A4220" s="44">
        <v>220210081395</v>
      </c>
      <c r="B4220" s="45" t="s">
        <v>390</v>
      </c>
      <c r="C4220" s="50">
        <v>45350</v>
      </c>
      <c r="D4220" s="44">
        <v>22021007258</v>
      </c>
      <c r="E4220" s="45" t="s">
        <v>1148</v>
      </c>
      <c r="F4220" s="51">
        <v>858.58</v>
      </c>
      <c r="G4220" s="45" t="s">
        <v>300</v>
      </c>
      <c r="H4220" s="45" t="s">
        <v>662</v>
      </c>
      <c r="I4220" s="53">
        <v>220</v>
      </c>
      <c r="J4220" s="45" t="s">
        <v>398</v>
      </c>
      <c r="K4220" s="45" t="s">
        <v>398</v>
      </c>
      <c r="L4220" s="45" t="s">
        <v>399</v>
      </c>
      <c r="M4220" s="45" t="s">
        <v>395</v>
      </c>
      <c r="N4220" s="45" t="s">
        <v>396</v>
      </c>
      <c r="O4220" s="52" t="s">
        <v>321</v>
      </c>
      <c r="P4220" s="63" t="s">
        <v>276</v>
      </c>
      <c r="Q4220" s="57" t="str">
        <f>MID(Tabla1[[#This Row],[Aplicación]],14,1)</f>
        <v>6</v>
      </c>
      <c r="R4220" s="35" t="s">
        <v>266</v>
      </c>
      <c r="S4220" s="57" t="str">
        <f>MID(Tabla1[[#This Row],[Aplicación]],6,2)</f>
        <v>03</v>
      </c>
      <c r="T4220" s="54" t="str">
        <f>VLOOKUP(Tabla1[[#This Row],[AREA]],Hoja1!A:B,2,FALSE)</f>
        <v>03. Participación ciudadana y deportes</v>
      </c>
      <c r="U4220" s="57" t="str">
        <f>MID(Tabla1[[#This Row],[Aplicación]],9,4)</f>
        <v>9241</v>
      </c>
      <c r="V4220" s="54" t="str">
        <f>VLOOKUP(Tabla1[[#This Row],[PROGRAMA]],Hoja1!A:B,2,FALSE)</f>
        <v>9241. Participación ciudadana</v>
      </c>
      <c r="W4220" s="57" t="str">
        <f>MID(Tabla1[[#This Row],[Aplicación]],14,2)</f>
        <v>63</v>
      </c>
      <c r="X4220" s="57" t="str">
        <f>MID(Tabla1[[#This Row],[Aplicación]],14,6)</f>
        <v>632</v>
      </c>
    </row>
    <row r="4221" spans="1:24" x14ac:dyDescent="0.25">
      <c r="A4221" s="44">
        <v>220210081394</v>
      </c>
      <c r="B4221" s="45" t="s">
        <v>390</v>
      </c>
      <c r="C4221" s="50">
        <v>45350</v>
      </c>
      <c r="D4221" s="44">
        <v>22021007258</v>
      </c>
      <c r="E4221" s="45" t="s">
        <v>1148</v>
      </c>
      <c r="F4221" s="51">
        <v>2649.4</v>
      </c>
      <c r="G4221" s="45" t="s">
        <v>380</v>
      </c>
      <c r="H4221" s="45" t="s">
        <v>918</v>
      </c>
      <c r="I4221" s="53">
        <v>220</v>
      </c>
      <c r="J4221" s="45" t="s">
        <v>571</v>
      </c>
      <c r="K4221" s="45" t="s">
        <v>571</v>
      </c>
      <c r="L4221" s="45" t="s">
        <v>399</v>
      </c>
      <c r="M4221" s="45" t="s">
        <v>395</v>
      </c>
      <c r="N4221" s="45" t="s">
        <v>396</v>
      </c>
      <c r="O4221" s="52" t="s">
        <v>325</v>
      </c>
      <c r="P4221" s="63" t="s">
        <v>276</v>
      </c>
      <c r="Q4221" s="57" t="str">
        <f>MID(Tabla1[[#This Row],[Aplicación]],14,1)</f>
        <v>6</v>
      </c>
      <c r="R4221" s="35" t="s">
        <v>266</v>
      </c>
      <c r="S4221" s="57" t="str">
        <f>MID(Tabla1[[#This Row],[Aplicación]],6,2)</f>
        <v>03</v>
      </c>
      <c r="T4221" s="54" t="str">
        <f>VLOOKUP(Tabla1[[#This Row],[AREA]],Hoja1!A:B,2,FALSE)</f>
        <v>03. Participación ciudadana y deportes</v>
      </c>
      <c r="U4221" s="57" t="str">
        <f>MID(Tabla1[[#This Row],[Aplicación]],9,4)</f>
        <v>9241</v>
      </c>
      <c r="V4221" s="54" t="str">
        <f>VLOOKUP(Tabla1[[#This Row],[PROGRAMA]],Hoja1!A:B,2,FALSE)</f>
        <v>9241. Participación ciudadana</v>
      </c>
      <c r="W4221" s="57" t="str">
        <f>MID(Tabla1[[#This Row],[Aplicación]],14,2)</f>
        <v>63</v>
      </c>
      <c r="X4221" s="57" t="str">
        <f>MID(Tabla1[[#This Row],[Aplicación]],14,6)</f>
        <v>632</v>
      </c>
    </row>
    <row r="4222" spans="1:24" x14ac:dyDescent="0.25">
      <c r="A4222" s="60">
        <v>220210087660</v>
      </c>
      <c r="B4222" s="43" t="s">
        <v>390</v>
      </c>
      <c r="C4222" s="61">
        <v>45350</v>
      </c>
      <c r="D4222" s="60">
        <v>22021007258</v>
      </c>
      <c r="E4222" s="43" t="s">
        <v>1148</v>
      </c>
      <c r="F4222" s="62">
        <v>165743.57</v>
      </c>
      <c r="G4222" s="43" t="s">
        <v>522</v>
      </c>
      <c r="H4222" s="43" t="s">
        <v>901</v>
      </c>
      <c r="I4222" s="69">
        <v>220</v>
      </c>
      <c r="J4222" s="43" t="s">
        <v>524</v>
      </c>
      <c r="K4222" s="43" t="s">
        <v>525</v>
      </c>
      <c r="L4222" s="43" t="s">
        <v>401</v>
      </c>
      <c r="M4222" s="43" t="s">
        <v>395</v>
      </c>
      <c r="N4222" s="43" t="s">
        <v>396</v>
      </c>
      <c r="O4222" s="52" t="s">
        <v>321</v>
      </c>
      <c r="P4222" s="63" t="s">
        <v>276</v>
      </c>
      <c r="Q4222" s="57" t="str">
        <f>MID(Tabla1[[#This Row],[Aplicación]],14,1)</f>
        <v>6</v>
      </c>
      <c r="R4222" s="35" t="s">
        <v>266</v>
      </c>
      <c r="S4222" s="57" t="str">
        <f>MID(Tabla1[[#This Row],[Aplicación]],6,2)</f>
        <v>03</v>
      </c>
      <c r="T4222" s="54" t="str">
        <f>VLOOKUP(Tabla1[[#This Row],[AREA]],Hoja1!A:B,2,FALSE)</f>
        <v>03. Participación ciudadana y deportes</v>
      </c>
      <c r="U4222" s="57" t="str">
        <f>MID(Tabla1[[#This Row],[Aplicación]],9,4)</f>
        <v>9241</v>
      </c>
      <c r="V4222" s="54" t="str">
        <f>VLOOKUP(Tabla1[[#This Row],[PROGRAMA]],Hoja1!A:B,2,FALSE)</f>
        <v>9241. Participación ciudadana</v>
      </c>
      <c r="W4222" s="57" t="str">
        <f>MID(Tabla1[[#This Row],[Aplicación]],14,2)</f>
        <v>63</v>
      </c>
      <c r="X4222" s="57" t="str">
        <f>MID(Tabla1[[#This Row],[Aplicación]],14,6)</f>
        <v>632</v>
      </c>
    </row>
    <row r="4223" spans="1:24" x14ac:dyDescent="0.25">
      <c r="A4223" s="60">
        <v>220219001203</v>
      </c>
      <c r="B4223" s="43" t="s">
        <v>390</v>
      </c>
      <c r="C4223" s="61">
        <v>45350</v>
      </c>
      <c r="D4223" s="60">
        <v>22023003282</v>
      </c>
      <c r="E4223" s="43" t="s">
        <v>1148</v>
      </c>
      <c r="F4223" s="62">
        <v>164910.9</v>
      </c>
      <c r="G4223" s="43" t="s">
        <v>522</v>
      </c>
      <c r="H4223" s="43" t="s">
        <v>523</v>
      </c>
      <c r="I4223" s="69">
        <v>220</v>
      </c>
      <c r="J4223" s="43" t="s">
        <v>524</v>
      </c>
      <c r="K4223" s="43" t="s">
        <v>525</v>
      </c>
      <c r="L4223" s="43" t="s">
        <v>401</v>
      </c>
      <c r="M4223" s="43" t="s">
        <v>395</v>
      </c>
      <c r="N4223" s="43" t="s">
        <v>396</v>
      </c>
      <c r="O4223" s="52" t="s">
        <v>321</v>
      </c>
      <c r="P4223" s="63" t="s">
        <v>276</v>
      </c>
      <c r="Q4223" s="57" t="str">
        <f>MID(Tabla1[[#This Row],[Aplicación]],14,1)</f>
        <v>6</v>
      </c>
      <c r="R4223" s="35" t="s">
        <v>266</v>
      </c>
      <c r="S4223" s="57" t="str">
        <f>MID(Tabla1[[#This Row],[Aplicación]],6,2)</f>
        <v>03</v>
      </c>
      <c r="T4223" s="54" t="str">
        <f>VLOOKUP(Tabla1[[#This Row],[AREA]],Hoja1!A:B,2,FALSE)</f>
        <v>03. Participación ciudadana y deportes</v>
      </c>
      <c r="U4223" s="57" t="str">
        <f>MID(Tabla1[[#This Row],[Aplicación]],9,4)</f>
        <v>9241</v>
      </c>
      <c r="V4223" s="54" t="str">
        <f>VLOOKUP(Tabla1[[#This Row],[PROGRAMA]],Hoja1!A:B,2,FALSE)</f>
        <v>9241. Participación ciudadana</v>
      </c>
      <c r="W4223" s="57" t="str">
        <f>MID(Tabla1[[#This Row],[Aplicación]],14,2)</f>
        <v>63</v>
      </c>
      <c r="X4223" s="57" t="str">
        <f>MID(Tabla1[[#This Row],[Aplicación]],14,6)</f>
        <v>632</v>
      </c>
    </row>
    <row r="4224" spans="1:24" x14ac:dyDescent="0.25">
      <c r="A4224" s="60">
        <v>220230068707</v>
      </c>
      <c r="B4224" s="43" t="s">
        <v>390</v>
      </c>
      <c r="C4224" s="61">
        <v>45350</v>
      </c>
      <c r="D4224" s="60">
        <v>22023006279</v>
      </c>
      <c r="E4224" s="43" t="s">
        <v>1148</v>
      </c>
      <c r="F4224" s="62">
        <v>108647.59</v>
      </c>
      <c r="G4224" s="43" t="s">
        <v>907</v>
      </c>
      <c r="H4224" s="43" t="s">
        <v>1118</v>
      </c>
      <c r="I4224" s="69">
        <v>220</v>
      </c>
      <c r="J4224" s="43" t="s">
        <v>684</v>
      </c>
      <c r="K4224" s="43" t="s">
        <v>398</v>
      </c>
      <c r="L4224" s="43" t="s">
        <v>401</v>
      </c>
      <c r="M4224" s="43" t="s">
        <v>395</v>
      </c>
      <c r="N4224" s="43" t="s">
        <v>396</v>
      </c>
      <c r="O4224" s="52" t="s">
        <v>321</v>
      </c>
      <c r="P4224" s="63" t="s">
        <v>276</v>
      </c>
      <c r="Q4224" s="57" t="str">
        <f>MID(Tabla1[[#This Row],[Aplicación]],14,1)</f>
        <v>6</v>
      </c>
      <c r="R4224" s="35" t="s">
        <v>266</v>
      </c>
      <c r="S4224" s="57" t="str">
        <f>MID(Tabla1[[#This Row],[Aplicación]],6,2)</f>
        <v>03</v>
      </c>
      <c r="T4224" s="54" t="str">
        <f>VLOOKUP(Tabla1[[#This Row],[AREA]],Hoja1!A:B,2,FALSE)</f>
        <v>03. Participación ciudadana y deportes</v>
      </c>
      <c r="U4224" s="57" t="str">
        <f>MID(Tabla1[[#This Row],[Aplicación]],9,4)</f>
        <v>9241</v>
      </c>
      <c r="V4224" s="54" t="str">
        <f>VLOOKUP(Tabla1[[#This Row],[PROGRAMA]],Hoja1!A:B,2,FALSE)</f>
        <v>9241. Participación ciudadana</v>
      </c>
      <c r="W4224" s="57" t="str">
        <f>MID(Tabla1[[#This Row],[Aplicación]],14,2)</f>
        <v>63</v>
      </c>
      <c r="X4224" s="57" t="str">
        <f>MID(Tabla1[[#This Row],[Aplicación]],14,6)</f>
        <v>632</v>
      </c>
    </row>
    <row r="4225" spans="1:24" x14ac:dyDescent="0.25">
      <c r="A4225" s="60">
        <v>220230035064</v>
      </c>
      <c r="B4225" s="43" t="s">
        <v>390</v>
      </c>
      <c r="C4225" s="61">
        <v>45350</v>
      </c>
      <c r="D4225" s="60">
        <v>22023003747</v>
      </c>
      <c r="E4225" s="43" t="s">
        <v>1148</v>
      </c>
      <c r="F4225" s="62">
        <v>64.180000000000007</v>
      </c>
      <c r="G4225" s="43" t="s">
        <v>380</v>
      </c>
      <c r="H4225" s="43" t="s">
        <v>1022</v>
      </c>
      <c r="I4225" s="69">
        <v>220</v>
      </c>
      <c r="J4225" s="43" t="s">
        <v>571</v>
      </c>
      <c r="K4225" s="43" t="s">
        <v>571</v>
      </c>
      <c r="L4225" s="43" t="s">
        <v>399</v>
      </c>
      <c r="M4225" s="43" t="s">
        <v>395</v>
      </c>
      <c r="N4225" s="43" t="s">
        <v>396</v>
      </c>
      <c r="O4225" s="52" t="s">
        <v>325</v>
      </c>
      <c r="P4225" s="63" t="s">
        <v>276</v>
      </c>
      <c r="Q4225" s="57" t="str">
        <f>MID(Tabla1[[#This Row],[Aplicación]],14,1)</f>
        <v>6</v>
      </c>
      <c r="R4225" s="35" t="s">
        <v>266</v>
      </c>
      <c r="S4225" s="57" t="str">
        <f>MID(Tabla1[[#This Row],[Aplicación]],6,2)</f>
        <v>03</v>
      </c>
      <c r="T4225" s="54" t="str">
        <f>VLOOKUP(Tabla1[[#This Row],[AREA]],Hoja1!A:B,2,FALSE)</f>
        <v>03. Participación ciudadana y deportes</v>
      </c>
      <c r="U4225" s="57" t="str">
        <f>MID(Tabla1[[#This Row],[Aplicación]],9,4)</f>
        <v>9241</v>
      </c>
      <c r="V4225" s="54" t="str">
        <f>VLOOKUP(Tabla1[[#This Row],[PROGRAMA]],Hoja1!A:B,2,FALSE)</f>
        <v>9241. Participación ciudadana</v>
      </c>
      <c r="W4225" s="57" t="str">
        <f>MID(Tabla1[[#This Row],[Aplicación]],14,2)</f>
        <v>63</v>
      </c>
      <c r="X4225" s="57" t="str">
        <f>MID(Tabla1[[#This Row],[Aplicación]],14,6)</f>
        <v>632</v>
      </c>
    </row>
    <row r="4226" spans="1:24" x14ac:dyDescent="0.25">
      <c r="A4226" s="60">
        <v>220230003435</v>
      </c>
      <c r="B4226" s="43" t="s">
        <v>390</v>
      </c>
      <c r="C4226" s="61">
        <v>45350</v>
      </c>
      <c r="D4226" s="60">
        <v>22023001682</v>
      </c>
      <c r="E4226" s="43" t="s">
        <v>1148</v>
      </c>
      <c r="F4226" s="62">
        <v>57141.89</v>
      </c>
      <c r="G4226" s="43" t="s">
        <v>522</v>
      </c>
      <c r="H4226" s="43" t="s">
        <v>778</v>
      </c>
      <c r="I4226" s="69">
        <v>220</v>
      </c>
      <c r="J4226" s="43" t="s">
        <v>524</v>
      </c>
      <c r="K4226" s="43" t="s">
        <v>525</v>
      </c>
      <c r="L4226" s="43" t="s">
        <v>401</v>
      </c>
      <c r="M4226" s="43" t="s">
        <v>395</v>
      </c>
      <c r="N4226" s="43" t="s">
        <v>396</v>
      </c>
      <c r="O4226" s="52" t="s">
        <v>321</v>
      </c>
      <c r="P4226" s="63" t="s">
        <v>276</v>
      </c>
      <c r="Q4226" s="57" t="str">
        <f>MID(Tabla1[[#This Row],[Aplicación]],14,1)</f>
        <v>6</v>
      </c>
      <c r="R4226" s="35" t="s">
        <v>266</v>
      </c>
      <c r="S4226" s="57" t="str">
        <f>MID(Tabla1[[#This Row],[Aplicación]],6,2)</f>
        <v>03</v>
      </c>
      <c r="T4226" s="54" t="str">
        <f>VLOOKUP(Tabla1[[#This Row],[AREA]],Hoja1!A:B,2,FALSE)</f>
        <v>03. Participación ciudadana y deportes</v>
      </c>
      <c r="U4226" s="57" t="str">
        <f>MID(Tabla1[[#This Row],[Aplicación]],9,4)</f>
        <v>9241</v>
      </c>
      <c r="V4226" s="54" t="str">
        <f>VLOOKUP(Tabla1[[#This Row],[PROGRAMA]],Hoja1!A:B,2,FALSE)</f>
        <v>9241. Participación ciudadana</v>
      </c>
      <c r="W4226" s="57" t="str">
        <f>MID(Tabla1[[#This Row],[Aplicación]],14,2)</f>
        <v>63</v>
      </c>
      <c r="X4226" s="57" t="str">
        <f>MID(Tabla1[[#This Row],[Aplicación]],14,6)</f>
        <v>632</v>
      </c>
    </row>
    <row r="4227" spans="1:24" x14ac:dyDescent="0.25">
      <c r="A4227" s="60">
        <v>220230071785</v>
      </c>
      <c r="B4227" s="43" t="s">
        <v>390</v>
      </c>
      <c r="C4227" s="61">
        <v>45350</v>
      </c>
      <c r="D4227" s="60">
        <v>22023006279</v>
      </c>
      <c r="E4227" s="43" t="s">
        <v>1148</v>
      </c>
      <c r="F4227" s="62">
        <v>4483.04</v>
      </c>
      <c r="G4227" s="43" t="s">
        <v>911</v>
      </c>
      <c r="H4227" s="43" t="s">
        <v>1121</v>
      </c>
      <c r="I4227" s="69">
        <v>220</v>
      </c>
      <c r="J4227" s="43" t="s">
        <v>499</v>
      </c>
      <c r="K4227" s="43" t="s">
        <v>499</v>
      </c>
      <c r="L4227" s="43" t="s">
        <v>399</v>
      </c>
      <c r="M4227" s="43" t="s">
        <v>395</v>
      </c>
      <c r="N4227" s="43" t="s">
        <v>396</v>
      </c>
      <c r="O4227" s="52" t="s">
        <v>321</v>
      </c>
      <c r="P4227" s="63" t="s">
        <v>276</v>
      </c>
      <c r="Q4227" s="57" t="str">
        <f>MID(Tabla1[[#This Row],[Aplicación]],14,1)</f>
        <v>6</v>
      </c>
      <c r="R4227" s="35" t="s">
        <v>266</v>
      </c>
      <c r="S4227" s="57" t="str">
        <f>MID(Tabla1[[#This Row],[Aplicación]],6,2)</f>
        <v>03</v>
      </c>
      <c r="T4227" s="54" t="str">
        <f>VLOOKUP(Tabla1[[#This Row],[AREA]],Hoja1!A:B,2,FALSE)</f>
        <v>03. Participación ciudadana y deportes</v>
      </c>
      <c r="U4227" s="57" t="str">
        <f>MID(Tabla1[[#This Row],[Aplicación]],9,4)</f>
        <v>9241</v>
      </c>
      <c r="V4227" s="54" t="str">
        <f>VLOOKUP(Tabla1[[#This Row],[PROGRAMA]],Hoja1!A:B,2,FALSE)</f>
        <v>9241. Participación ciudadana</v>
      </c>
      <c r="W4227" s="57" t="str">
        <f>MID(Tabla1[[#This Row],[Aplicación]],14,2)</f>
        <v>63</v>
      </c>
      <c r="X4227" s="57" t="str">
        <f>MID(Tabla1[[#This Row],[Aplicación]],14,6)</f>
        <v>632</v>
      </c>
    </row>
    <row r="4228" spans="1:24" x14ac:dyDescent="0.25">
      <c r="A4228" s="60">
        <v>220230071784</v>
      </c>
      <c r="B4228" s="43" t="s">
        <v>390</v>
      </c>
      <c r="C4228" s="61">
        <v>45350</v>
      </c>
      <c r="D4228" s="60">
        <v>22023006279</v>
      </c>
      <c r="E4228" s="43" t="s">
        <v>1148</v>
      </c>
      <c r="F4228" s="62">
        <v>1836.1</v>
      </c>
      <c r="G4228" s="43" t="s">
        <v>636</v>
      </c>
      <c r="H4228" s="43" t="s">
        <v>1139</v>
      </c>
      <c r="I4228" s="69">
        <v>220</v>
      </c>
      <c r="J4228" s="43" t="s">
        <v>637</v>
      </c>
      <c r="K4228" s="43" t="s">
        <v>537</v>
      </c>
      <c r="L4228" s="43" t="s">
        <v>399</v>
      </c>
      <c r="M4228" s="43" t="s">
        <v>395</v>
      </c>
      <c r="N4228" s="43" t="s">
        <v>396</v>
      </c>
      <c r="O4228" s="52" t="s">
        <v>325</v>
      </c>
      <c r="P4228" s="63" t="s">
        <v>276</v>
      </c>
      <c r="Q4228" s="57" t="str">
        <f>MID(Tabla1[[#This Row],[Aplicación]],14,1)</f>
        <v>6</v>
      </c>
      <c r="R4228" s="35" t="s">
        <v>266</v>
      </c>
      <c r="S4228" s="57" t="str">
        <f>MID(Tabla1[[#This Row],[Aplicación]],6,2)</f>
        <v>03</v>
      </c>
      <c r="T4228" s="54" t="str">
        <f>VLOOKUP(Tabla1[[#This Row],[AREA]],Hoja1!A:B,2,FALSE)</f>
        <v>03. Participación ciudadana y deportes</v>
      </c>
      <c r="U4228" s="57" t="str">
        <f>MID(Tabla1[[#This Row],[Aplicación]],9,4)</f>
        <v>9241</v>
      </c>
      <c r="V4228" s="54" t="str">
        <f>VLOOKUP(Tabla1[[#This Row],[PROGRAMA]],Hoja1!A:B,2,FALSE)</f>
        <v>9241. Participación ciudadana</v>
      </c>
      <c r="W4228" s="57" t="str">
        <f>MID(Tabla1[[#This Row],[Aplicación]],14,2)</f>
        <v>63</v>
      </c>
      <c r="X4228" s="57" t="str">
        <f>MID(Tabla1[[#This Row],[Aplicación]],14,6)</f>
        <v>632</v>
      </c>
    </row>
    <row r="4229" spans="1:24" x14ac:dyDescent="0.25">
      <c r="A4229" s="53">
        <v>220230054576</v>
      </c>
      <c r="B4229" s="45" t="s">
        <v>390</v>
      </c>
      <c r="C4229" s="50">
        <v>45350</v>
      </c>
      <c r="D4229" s="44">
        <v>22023004288</v>
      </c>
      <c r="E4229" s="45" t="s">
        <v>1148</v>
      </c>
      <c r="F4229" s="51">
        <v>1273.68</v>
      </c>
      <c r="G4229" s="45" t="s">
        <v>1024</v>
      </c>
      <c r="H4229" s="45" t="s">
        <v>2264</v>
      </c>
      <c r="I4229" s="53">
        <v>220</v>
      </c>
      <c r="J4229" s="45" t="s">
        <v>398</v>
      </c>
      <c r="K4229" s="45" t="s">
        <v>398</v>
      </c>
      <c r="L4229" s="45" t="s">
        <v>399</v>
      </c>
      <c r="M4229" s="45" t="s">
        <v>395</v>
      </c>
      <c r="N4229" s="45" t="s">
        <v>396</v>
      </c>
      <c r="O4229" s="52" t="s">
        <v>321</v>
      </c>
      <c r="P4229" s="63" t="s">
        <v>276</v>
      </c>
      <c r="Q4229" s="57" t="str">
        <f>MID(Tabla1[[#This Row],[Aplicación]],14,1)</f>
        <v>6</v>
      </c>
      <c r="R4229" s="35" t="s">
        <v>266</v>
      </c>
      <c r="S4229" s="57" t="str">
        <f>MID(Tabla1[[#This Row],[Aplicación]],6,2)</f>
        <v>03</v>
      </c>
      <c r="T4229" s="54" t="str">
        <f>VLOOKUP(Tabla1[[#This Row],[AREA]],Hoja1!A:B,2,FALSE)</f>
        <v>03. Participación ciudadana y deportes</v>
      </c>
      <c r="U4229" s="57" t="str">
        <f>MID(Tabla1[[#This Row],[Aplicación]],9,4)</f>
        <v>9241</v>
      </c>
      <c r="V4229" s="54" t="str">
        <f>VLOOKUP(Tabla1[[#This Row],[PROGRAMA]],Hoja1!A:B,2,FALSE)</f>
        <v>9241. Participación ciudadana</v>
      </c>
      <c r="W4229" s="57" t="str">
        <f>MID(Tabla1[[#This Row],[Aplicación]],14,2)</f>
        <v>63</v>
      </c>
      <c r="X4229" s="57" t="str">
        <f>MID(Tabla1[[#This Row],[Aplicación]],14,6)</f>
        <v>632</v>
      </c>
    </row>
    <row r="4230" spans="1:24" x14ac:dyDescent="0.25">
      <c r="A4230" s="60">
        <v>220230071479</v>
      </c>
      <c r="B4230" s="43" t="s">
        <v>390</v>
      </c>
      <c r="C4230" s="61">
        <v>45350</v>
      </c>
      <c r="D4230" s="60">
        <v>22021007258</v>
      </c>
      <c r="E4230" s="43" t="s">
        <v>1148</v>
      </c>
      <c r="F4230" s="62">
        <v>682.28</v>
      </c>
      <c r="G4230" s="43" t="s">
        <v>636</v>
      </c>
      <c r="H4230" s="43" t="s">
        <v>1135</v>
      </c>
      <c r="I4230" s="69">
        <v>220</v>
      </c>
      <c r="J4230" s="43" t="s">
        <v>637</v>
      </c>
      <c r="K4230" s="43" t="s">
        <v>537</v>
      </c>
      <c r="L4230" s="43" t="s">
        <v>399</v>
      </c>
      <c r="M4230" s="43" t="s">
        <v>395</v>
      </c>
      <c r="N4230" s="43" t="s">
        <v>396</v>
      </c>
      <c r="O4230" s="52" t="s">
        <v>325</v>
      </c>
      <c r="P4230" s="63" t="s">
        <v>276</v>
      </c>
      <c r="Q4230" s="57" t="str">
        <f>MID(Tabla1[[#This Row],[Aplicación]],14,1)</f>
        <v>6</v>
      </c>
      <c r="R4230" s="35" t="s">
        <v>266</v>
      </c>
      <c r="S4230" s="57" t="str">
        <f>MID(Tabla1[[#This Row],[Aplicación]],6,2)</f>
        <v>03</v>
      </c>
      <c r="T4230" s="54" t="str">
        <f>VLOOKUP(Tabla1[[#This Row],[AREA]],Hoja1!A:B,2,FALSE)</f>
        <v>03. Participación ciudadana y deportes</v>
      </c>
      <c r="U4230" s="57" t="str">
        <f>MID(Tabla1[[#This Row],[Aplicación]],9,4)</f>
        <v>9241</v>
      </c>
      <c r="V4230" s="54" t="str">
        <f>VLOOKUP(Tabla1[[#This Row],[PROGRAMA]],Hoja1!A:B,2,FALSE)</f>
        <v>9241. Participación ciudadana</v>
      </c>
      <c r="W4230" s="57" t="str">
        <f>MID(Tabla1[[#This Row],[Aplicación]],14,2)</f>
        <v>63</v>
      </c>
      <c r="X4230" s="57" t="str">
        <f>MID(Tabla1[[#This Row],[Aplicación]],14,6)</f>
        <v>632</v>
      </c>
    </row>
    <row r="4231" spans="1:24" x14ac:dyDescent="0.25">
      <c r="A4231" s="60">
        <v>220230071776</v>
      </c>
      <c r="B4231" s="43" t="s">
        <v>390</v>
      </c>
      <c r="C4231" s="61">
        <v>45350</v>
      </c>
      <c r="D4231" s="60">
        <v>22023006279</v>
      </c>
      <c r="E4231" s="43" t="s">
        <v>1148</v>
      </c>
      <c r="F4231" s="62">
        <v>436.51</v>
      </c>
      <c r="G4231" s="43" t="s">
        <v>300</v>
      </c>
      <c r="H4231" s="43" t="s">
        <v>1130</v>
      </c>
      <c r="I4231" s="69">
        <v>220</v>
      </c>
      <c r="J4231" s="43" t="s">
        <v>398</v>
      </c>
      <c r="K4231" s="43" t="s">
        <v>398</v>
      </c>
      <c r="L4231" s="43" t="s">
        <v>399</v>
      </c>
      <c r="M4231" s="43" t="s">
        <v>395</v>
      </c>
      <c r="N4231" s="43" t="s">
        <v>396</v>
      </c>
      <c r="O4231" s="52" t="s">
        <v>321</v>
      </c>
      <c r="P4231" s="63" t="s">
        <v>276</v>
      </c>
      <c r="Q4231" s="57" t="str">
        <f>MID(Tabla1[[#This Row],[Aplicación]],14,1)</f>
        <v>6</v>
      </c>
      <c r="R4231" s="35" t="s">
        <v>266</v>
      </c>
      <c r="S4231" s="57" t="str">
        <f>MID(Tabla1[[#This Row],[Aplicación]],6,2)</f>
        <v>03</v>
      </c>
      <c r="T4231" s="54" t="str">
        <f>VLOOKUP(Tabla1[[#This Row],[AREA]],Hoja1!A:B,2,FALSE)</f>
        <v>03. Participación ciudadana y deportes</v>
      </c>
      <c r="U4231" s="57" t="str">
        <f>MID(Tabla1[[#This Row],[Aplicación]],9,4)</f>
        <v>9241</v>
      </c>
      <c r="V4231" s="54" t="str">
        <f>VLOOKUP(Tabla1[[#This Row],[PROGRAMA]],Hoja1!A:B,2,FALSE)</f>
        <v>9241. Participación ciudadana</v>
      </c>
      <c r="W4231" s="57" t="str">
        <f>MID(Tabla1[[#This Row],[Aplicación]],14,2)</f>
        <v>63</v>
      </c>
      <c r="X4231" s="57" t="str">
        <f>MID(Tabla1[[#This Row],[Aplicación]],14,6)</f>
        <v>632</v>
      </c>
    </row>
    <row r="4232" spans="1:24" x14ac:dyDescent="0.25">
      <c r="A4232" s="60">
        <v>220230035062</v>
      </c>
      <c r="B4232" s="43" t="s">
        <v>390</v>
      </c>
      <c r="C4232" s="61">
        <v>45350</v>
      </c>
      <c r="D4232" s="60">
        <v>22023003746</v>
      </c>
      <c r="E4232" s="43" t="s">
        <v>1148</v>
      </c>
      <c r="F4232" s="62">
        <v>262.27999999999997</v>
      </c>
      <c r="G4232" s="43" t="s">
        <v>1024</v>
      </c>
      <c r="H4232" s="43" t="s">
        <v>1025</v>
      </c>
      <c r="I4232" s="69">
        <v>220</v>
      </c>
      <c r="J4232" s="43" t="s">
        <v>398</v>
      </c>
      <c r="K4232" s="43" t="s">
        <v>398</v>
      </c>
      <c r="L4232" s="43" t="s">
        <v>399</v>
      </c>
      <c r="M4232" s="43" t="s">
        <v>585</v>
      </c>
      <c r="N4232" s="43" t="s">
        <v>539</v>
      </c>
      <c r="O4232" s="52" t="s">
        <v>326</v>
      </c>
      <c r="P4232" s="63" t="s">
        <v>276</v>
      </c>
      <c r="Q4232" s="57" t="str">
        <f>MID(Tabla1[[#This Row],[Aplicación]],14,1)</f>
        <v>6</v>
      </c>
      <c r="R4232" s="35" t="s">
        <v>266</v>
      </c>
      <c r="S4232" s="57" t="str">
        <f>MID(Tabla1[[#This Row],[Aplicación]],6,2)</f>
        <v>03</v>
      </c>
      <c r="T4232" s="54" t="str">
        <f>VLOOKUP(Tabla1[[#This Row],[AREA]],Hoja1!A:B,2,FALSE)</f>
        <v>03. Participación ciudadana y deportes</v>
      </c>
      <c r="U4232" s="57" t="str">
        <f>MID(Tabla1[[#This Row],[Aplicación]],9,4)</f>
        <v>9241</v>
      </c>
      <c r="V4232" s="54" t="str">
        <f>VLOOKUP(Tabla1[[#This Row],[PROGRAMA]],Hoja1!A:B,2,FALSE)</f>
        <v>9241. Participación ciudadana</v>
      </c>
      <c r="W4232" s="57" t="str">
        <f>MID(Tabla1[[#This Row],[Aplicación]],14,2)</f>
        <v>63</v>
      </c>
      <c r="X4232" s="57" t="str">
        <f>MID(Tabla1[[#This Row],[Aplicación]],14,6)</f>
        <v>632</v>
      </c>
    </row>
    <row r="4233" spans="1:24" x14ac:dyDescent="0.25">
      <c r="A4233" s="60">
        <v>220230069253</v>
      </c>
      <c r="B4233" s="43" t="s">
        <v>390</v>
      </c>
      <c r="C4233" s="61">
        <v>45350</v>
      </c>
      <c r="D4233" s="60">
        <v>22021007258</v>
      </c>
      <c r="E4233" s="43" t="s">
        <v>1148</v>
      </c>
      <c r="F4233" s="62">
        <v>197.69</v>
      </c>
      <c r="G4233" s="43" t="s">
        <v>300</v>
      </c>
      <c r="H4233" s="43" t="s">
        <v>1131</v>
      </c>
      <c r="I4233" s="69">
        <v>220</v>
      </c>
      <c r="J4233" s="43" t="s">
        <v>398</v>
      </c>
      <c r="K4233" s="43" t="s">
        <v>398</v>
      </c>
      <c r="L4233" s="43" t="s">
        <v>399</v>
      </c>
      <c r="M4233" s="43" t="s">
        <v>585</v>
      </c>
      <c r="N4233" s="43" t="s">
        <v>539</v>
      </c>
      <c r="O4233" s="52" t="s">
        <v>326</v>
      </c>
      <c r="P4233" s="63" t="s">
        <v>276</v>
      </c>
      <c r="Q4233" s="57" t="str">
        <f>MID(Tabla1[[#This Row],[Aplicación]],14,1)</f>
        <v>6</v>
      </c>
      <c r="R4233" s="35" t="s">
        <v>266</v>
      </c>
      <c r="S4233" s="57" t="str">
        <f>MID(Tabla1[[#This Row],[Aplicación]],6,2)</f>
        <v>03</v>
      </c>
      <c r="T4233" s="54" t="str">
        <f>VLOOKUP(Tabla1[[#This Row],[AREA]],Hoja1!A:B,2,FALSE)</f>
        <v>03. Participación ciudadana y deportes</v>
      </c>
      <c r="U4233" s="57" t="str">
        <f>MID(Tabla1[[#This Row],[Aplicación]],9,4)</f>
        <v>9241</v>
      </c>
      <c r="V4233" s="54" t="str">
        <f>VLOOKUP(Tabla1[[#This Row],[PROGRAMA]],Hoja1!A:B,2,FALSE)</f>
        <v>9241. Participación ciudadana</v>
      </c>
      <c r="W4233" s="57" t="str">
        <f>MID(Tabla1[[#This Row],[Aplicación]],14,2)</f>
        <v>63</v>
      </c>
      <c r="X4233" s="57" t="str">
        <f>MID(Tabla1[[#This Row],[Aplicación]],14,6)</f>
        <v>632</v>
      </c>
    </row>
    <row r="4234" spans="1:24" x14ac:dyDescent="0.25">
      <c r="A4234" s="60">
        <v>220230071775</v>
      </c>
      <c r="B4234" s="43" t="s">
        <v>390</v>
      </c>
      <c r="C4234" s="61">
        <v>45350</v>
      </c>
      <c r="D4234" s="60">
        <v>22023006279</v>
      </c>
      <c r="E4234" s="43" t="s">
        <v>1148</v>
      </c>
      <c r="F4234" s="62">
        <v>180.38</v>
      </c>
      <c r="G4234" s="43" t="s">
        <v>380</v>
      </c>
      <c r="H4234" s="43" t="s">
        <v>1136</v>
      </c>
      <c r="I4234" s="69">
        <v>220</v>
      </c>
      <c r="J4234" s="43" t="s">
        <v>571</v>
      </c>
      <c r="K4234" s="43" t="s">
        <v>571</v>
      </c>
      <c r="L4234" s="43" t="s">
        <v>399</v>
      </c>
      <c r="M4234" s="43" t="s">
        <v>395</v>
      </c>
      <c r="N4234" s="43" t="s">
        <v>396</v>
      </c>
      <c r="O4234" s="52" t="s">
        <v>325</v>
      </c>
      <c r="P4234" s="63" t="s">
        <v>276</v>
      </c>
      <c r="Q4234" s="57" t="str">
        <f>MID(Tabla1[[#This Row],[Aplicación]],14,1)</f>
        <v>6</v>
      </c>
      <c r="R4234" s="35" t="s">
        <v>266</v>
      </c>
      <c r="S4234" s="57" t="str">
        <f>MID(Tabla1[[#This Row],[Aplicación]],6,2)</f>
        <v>03</v>
      </c>
      <c r="T4234" s="54" t="str">
        <f>VLOOKUP(Tabla1[[#This Row],[AREA]],Hoja1!A:B,2,FALSE)</f>
        <v>03. Participación ciudadana y deportes</v>
      </c>
      <c r="U4234" s="57" t="str">
        <f>MID(Tabla1[[#This Row],[Aplicación]],9,4)</f>
        <v>9241</v>
      </c>
      <c r="V4234" s="54" t="str">
        <f>VLOOKUP(Tabla1[[#This Row],[PROGRAMA]],Hoja1!A:B,2,FALSE)</f>
        <v>9241. Participación ciudadana</v>
      </c>
      <c r="W4234" s="57" t="str">
        <f>MID(Tabla1[[#This Row],[Aplicación]],14,2)</f>
        <v>63</v>
      </c>
      <c r="X4234" s="57" t="str">
        <f>MID(Tabla1[[#This Row],[Aplicación]],14,6)</f>
        <v>632</v>
      </c>
    </row>
    <row r="4235" spans="1:24" x14ac:dyDescent="0.25">
      <c r="A4235" s="60">
        <v>220230071478</v>
      </c>
      <c r="B4235" s="43" t="s">
        <v>390</v>
      </c>
      <c r="C4235" s="61">
        <v>45350</v>
      </c>
      <c r="D4235" s="60">
        <v>22021007258</v>
      </c>
      <c r="E4235" s="43" t="s">
        <v>1148</v>
      </c>
      <c r="F4235" s="62">
        <v>53.11</v>
      </c>
      <c r="G4235" s="43" t="s">
        <v>380</v>
      </c>
      <c r="H4235" s="43" t="s">
        <v>1140</v>
      </c>
      <c r="I4235" s="69">
        <v>220</v>
      </c>
      <c r="J4235" s="43" t="s">
        <v>571</v>
      </c>
      <c r="K4235" s="43" t="s">
        <v>571</v>
      </c>
      <c r="L4235" s="43" t="s">
        <v>399</v>
      </c>
      <c r="M4235" s="43" t="s">
        <v>395</v>
      </c>
      <c r="N4235" s="43" t="s">
        <v>396</v>
      </c>
      <c r="O4235" s="52" t="s">
        <v>325</v>
      </c>
      <c r="P4235" s="63" t="s">
        <v>276</v>
      </c>
      <c r="Q4235" s="57" t="str">
        <f>MID(Tabla1[[#This Row],[Aplicación]],14,1)</f>
        <v>6</v>
      </c>
      <c r="R4235" s="35" t="s">
        <v>266</v>
      </c>
      <c r="S4235" s="57" t="str">
        <f>MID(Tabla1[[#This Row],[Aplicación]],6,2)</f>
        <v>03</v>
      </c>
      <c r="T4235" s="54" t="str">
        <f>VLOOKUP(Tabla1[[#This Row],[AREA]],Hoja1!A:B,2,FALSE)</f>
        <v>03. Participación ciudadana y deportes</v>
      </c>
      <c r="U4235" s="57" t="str">
        <f>MID(Tabla1[[#This Row],[Aplicación]],9,4)</f>
        <v>9241</v>
      </c>
      <c r="V4235" s="54" t="str">
        <f>VLOOKUP(Tabla1[[#This Row],[PROGRAMA]],Hoja1!A:B,2,FALSE)</f>
        <v>9241. Participación ciudadana</v>
      </c>
      <c r="W4235" s="57" t="str">
        <f>MID(Tabla1[[#This Row],[Aplicación]],14,2)</f>
        <v>63</v>
      </c>
      <c r="X4235" s="57" t="str">
        <f>MID(Tabla1[[#This Row],[Aplicación]],14,6)</f>
        <v>632</v>
      </c>
    </row>
    <row r="4236" spans="1:24" x14ac:dyDescent="0.25">
      <c r="A4236" s="60">
        <v>220240035410</v>
      </c>
      <c r="B4236" s="43" t="s">
        <v>390</v>
      </c>
      <c r="C4236" s="61">
        <v>45509</v>
      </c>
      <c r="D4236" s="60">
        <v>22024005700</v>
      </c>
      <c r="E4236" s="43" t="s">
        <v>1148</v>
      </c>
      <c r="F4236" s="62">
        <v>24947.22</v>
      </c>
      <c r="G4236" s="43" t="s">
        <v>907</v>
      </c>
      <c r="H4236" s="43" t="s">
        <v>4981</v>
      </c>
      <c r="I4236" s="69">
        <v>220</v>
      </c>
      <c r="J4236" s="43" t="s">
        <v>684</v>
      </c>
      <c r="K4236" s="43" t="s">
        <v>398</v>
      </c>
      <c r="L4236" s="43" t="s">
        <v>401</v>
      </c>
      <c r="M4236" s="43" t="s">
        <v>585</v>
      </c>
      <c r="N4236" s="43" t="s">
        <v>539</v>
      </c>
      <c r="O4236" s="68" t="s">
        <v>326</v>
      </c>
      <c r="P4236" s="68" t="s">
        <v>4838</v>
      </c>
      <c r="Q4236" s="57" t="str">
        <f>MID(Tabla1[[#This Row],[Aplicación]],14,1)</f>
        <v>6</v>
      </c>
      <c r="R4236" s="35" t="s">
        <v>266</v>
      </c>
      <c r="S4236" s="57" t="str">
        <f>MID(Tabla1[[#This Row],[Aplicación]],6,2)</f>
        <v>03</v>
      </c>
      <c r="T4236" s="54" t="str">
        <f>VLOOKUP(Tabla1[[#This Row],[AREA]],Hoja1!A:B,2,FALSE)</f>
        <v>03. Participación ciudadana y deportes</v>
      </c>
      <c r="U4236" s="57" t="str">
        <f>MID(Tabla1[[#This Row],[Aplicación]],9,4)</f>
        <v>9241</v>
      </c>
      <c r="V4236" s="54" t="str">
        <f>VLOOKUP(Tabla1[[#This Row],[PROGRAMA]],Hoja1!A:B,2,FALSE)</f>
        <v>9241. Participación ciudadana</v>
      </c>
      <c r="W4236" s="57" t="str">
        <f>MID(Tabla1[[#This Row],[Aplicación]],14,2)</f>
        <v>63</v>
      </c>
      <c r="X4236" s="57" t="str">
        <f>MID(Tabla1[[#This Row],[Aplicación]],14,6)</f>
        <v>632</v>
      </c>
    </row>
    <row r="4237" spans="1:24" x14ac:dyDescent="0.25">
      <c r="A4237" s="60">
        <v>220240032661</v>
      </c>
      <c r="B4237" s="43" t="s">
        <v>390</v>
      </c>
      <c r="C4237" s="61">
        <v>45497</v>
      </c>
      <c r="D4237" s="60">
        <v>22024005414</v>
      </c>
      <c r="E4237" s="43" t="s">
        <v>1148</v>
      </c>
      <c r="F4237" s="62">
        <v>64.19</v>
      </c>
      <c r="G4237" s="43" t="s">
        <v>380</v>
      </c>
      <c r="H4237" s="43" t="s">
        <v>5145</v>
      </c>
      <c r="I4237" s="69" t="s">
        <v>2930</v>
      </c>
      <c r="J4237" s="43" t="s">
        <v>571</v>
      </c>
      <c r="K4237" s="43" t="s">
        <v>571</v>
      </c>
      <c r="L4237" s="43" t="s">
        <v>399</v>
      </c>
      <c r="M4237" s="43" t="s">
        <v>395</v>
      </c>
      <c r="N4237" s="43" t="s">
        <v>396</v>
      </c>
      <c r="O4237" s="68" t="s">
        <v>325</v>
      </c>
      <c r="P4237" s="68" t="s">
        <v>4838</v>
      </c>
      <c r="Q4237" s="57" t="str">
        <f>MID(Tabla1[[#This Row],[Aplicación]],14,1)</f>
        <v>6</v>
      </c>
      <c r="R4237" s="35" t="s">
        <v>266</v>
      </c>
      <c r="S4237" s="57" t="str">
        <f>MID(Tabla1[[#This Row],[Aplicación]],6,2)</f>
        <v>03</v>
      </c>
      <c r="T4237" s="54" t="str">
        <f>VLOOKUP(Tabla1[[#This Row],[AREA]],Hoja1!A:B,2,FALSE)</f>
        <v>03. Participación ciudadana y deportes</v>
      </c>
      <c r="U4237" s="57" t="str">
        <f>MID(Tabla1[[#This Row],[Aplicación]],9,4)</f>
        <v>9241</v>
      </c>
      <c r="V4237" s="54" t="str">
        <f>VLOOKUP(Tabla1[[#This Row],[PROGRAMA]],Hoja1!A:B,2,FALSE)</f>
        <v>9241. Participación ciudadana</v>
      </c>
      <c r="W4237" s="57" t="str">
        <f>MID(Tabla1[[#This Row],[Aplicación]],14,2)</f>
        <v>63</v>
      </c>
      <c r="X4237" s="57" t="str">
        <f>MID(Tabla1[[#This Row],[Aplicación]],14,6)</f>
        <v>632</v>
      </c>
    </row>
    <row r="4238" spans="1:24" x14ac:dyDescent="0.25">
      <c r="A4238" s="60">
        <v>220240032662</v>
      </c>
      <c r="B4238" s="43" t="s">
        <v>390</v>
      </c>
      <c r="C4238" s="61">
        <v>45497</v>
      </c>
      <c r="D4238" s="60">
        <v>22024005415</v>
      </c>
      <c r="E4238" s="43" t="s">
        <v>1148</v>
      </c>
      <c r="F4238" s="62">
        <v>320.75</v>
      </c>
      <c r="G4238" s="43" t="s">
        <v>636</v>
      </c>
      <c r="H4238" s="43" t="s">
        <v>5146</v>
      </c>
      <c r="I4238" s="69" t="s">
        <v>2930</v>
      </c>
      <c r="J4238" s="43" t="s">
        <v>637</v>
      </c>
      <c r="K4238" s="43" t="s">
        <v>537</v>
      </c>
      <c r="L4238" s="43" t="s">
        <v>399</v>
      </c>
      <c r="M4238" s="43" t="s">
        <v>395</v>
      </c>
      <c r="N4238" s="43" t="s">
        <v>396</v>
      </c>
      <c r="O4238" s="68" t="s">
        <v>325</v>
      </c>
      <c r="P4238" s="68" t="s">
        <v>4838</v>
      </c>
      <c r="Q4238" s="57" t="str">
        <f>MID(Tabla1[[#This Row],[Aplicación]],14,1)</f>
        <v>6</v>
      </c>
      <c r="R4238" s="35" t="s">
        <v>266</v>
      </c>
      <c r="S4238" s="57" t="str">
        <f>MID(Tabla1[[#This Row],[Aplicación]],6,2)</f>
        <v>03</v>
      </c>
      <c r="T4238" s="54" t="str">
        <f>VLOOKUP(Tabla1[[#This Row],[AREA]],Hoja1!A:B,2,FALSE)</f>
        <v>03. Participación ciudadana y deportes</v>
      </c>
      <c r="U4238" s="57" t="str">
        <f>MID(Tabla1[[#This Row],[Aplicación]],9,4)</f>
        <v>9241</v>
      </c>
      <c r="V4238" s="54" t="str">
        <f>VLOOKUP(Tabla1[[#This Row],[PROGRAMA]],Hoja1!A:B,2,FALSE)</f>
        <v>9241. Participación ciudadana</v>
      </c>
      <c r="W4238" s="57" t="str">
        <f>MID(Tabla1[[#This Row],[Aplicación]],14,2)</f>
        <v>63</v>
      </c>
      <c r="X4238" s="57" t="str">
        <f>MID(Tabla1[[#This Row],[Aplicación]],14,6)</f>
        <v>632</v>
      </c>
    </row>
    <row r="4239" spans="1:24" x14ac:dyDescent="0.25">
      <c r="A4239" s="60">
        <v>220240031524</v>
      </c>
      <c r="B4239" s="43" t="s">
        <v>390</v>
      </c>
      <c r="C4239" s="61">
        <v>45491</v>
      </c>
      <c r="D4239" s="60">
        <v>22024005416</v>
      </c>
      <c r="E4239" s="43" t="s">
        <v>1148</v>
      </c>
      <c r="F4239" s="62">
        <v>83.83</v>
      </c>
      <c r="G4239" s="43" t="s">
        <v>300</v>
      </c>
      <c r="H4239" s="43" t="s">
        <v>5182</v>
      </c>
      <c r="I4239" s="69">
        <v>220</v>
      </c>
      <c r="J4239" s="43" t="s">
        <v>398</v>
      </c>
      <c r="K4239" s="43" t="s">
        <v>398</v>
      </c>
      <c r="L4239" s="43" t="s">
        <v>399</v>
      </c>
      <c r="M4239" s="43" t="s">
        <v>585</v>
      </c>
      <c r="N4239" s="43" t="s">
        <v>539</v>
      </c>
      <c r="O4239" s="68" t="s">
        <v>326</v>
      </c>
      <c r="P4239" s="68" t="s">
        <v>4838</v>
      </c>
      <c r="Q4239" s="57" t="str">
        <f>MID(Tabla1[[#This Row],[Aplicación]],14,1)</f>
        <v>6</v>
      </c>
      <c r="R4239" s="35" t="s">
        <v>266</v>
      </c>
      <c r="S4239" s="57" t="str">
        <f>MID(Tabla1[[#This Row],[Aplicación]],6,2)</f>
        <v>03</v>
      </c>
      <c r="T4239" s="54" t="str">
        <f>VLOOKUP(Tabla1[[#This Row],[AREA]],Hoja1!A:B,2,FALSE)</f>
        <v>03. Participación ciudadana y deportes</v>
      </c>
      <c r="U4239" s="57" t="str">
        <f>MID(Tabla1[[#This Row],[Aplicación]],9,4)</f>
        <v>9241</v>
      </c>
      <c r="V4239" s="54" t="str">
        <f>VLOOKUP(Tabla1[[#This Row],[PROGRAMA]],Hoja1!A:B,2,FALSE)</f>
        <v>9241. Participación ciudadana</v>
      </c>
      <c r="W4239" s="57" t="str">
        <f>MID(Tabla1[[#This Row],[Aplicación]],14,2)</f>
        <v>63</v>
      </c>
      <c r="X4239" s="57" t="str">
        <f>MID(Tabla1[[#This Row],[Aplicación]],14,6)</f>
        <v>632</v>
      </c>
    </row>
    <row r="4240" spans="1:24" x14ac:dyDescent="0.25">
      <c r="A4240" s="60">
        <v>220240029225</v>
      </c>
      <c r="B4240" s="43" t="s">
        <v>390</v>
      </c>
      <c r="C4240" s="61">
        <v>45477</v>
      </c>
      <c r="D4240" s="60">
        <v>22021007258</v>
      </c>
      <c r="E4240" s="43" t="s">
        <v>1148</v>
      </c>
      <c r="F4240" s="62">
        <v>1263.02</v>
      </c>
      <c r="G4240" s="43" t="s">
        <v>300</v>
      </c>
      <c r="H4240" s="43" t="s">
        <v>5438</v>
      </c>
      <c r="I4240" s="69">
        <v>220</v>
      </c>
      <c r="J4240" s="43" t="s">
        <v>398</v>
      </c>
      <c r="K4240" s="43" t="s">
        <v>398</v>
      </c>
      <c r="L4240" s="43" t="s">
        <v>399</v>
      </c>
      <c r="M4240" s="43" t="s">
        <v>585</v>
      </c>
      <c r="N4240" s="43" t="s">
        <v>539</v>
      </c>
      <c r="O4240" s="68" t="s">
        <v>326</v>
      </c>
      <c r="P4240" s="68" t="s">
        <v>4838</v>
      </c>
      <c r="Q4240" s="57" t="str">
        <f>MID(Tabla1[[#This Row],[Aplicación]],14,1)</f>
        <v>6</v>
      </c>
      <c r="R4240" s="35" t="s">
        <v>266</v>
      </c>
      <c r="S4240" s="57" t="str">
        <f>MID(Tabla1[[#This Row],[Aplicación]],6,2)</f>
        <v>03</v>
      </c>
      <c r="T4240" s="54" t="str">
        <f>VLOOKUP(Tabla1[[#This Row],[AREA]],Hoja1!A:B,2,FALSE)</f>
        <v>03. Participación ciudadana y deportes</v>
      </c>
      <c r="U4240" s="57" t="str">
        <f>MID(Tabla1[[#This Row],[Aplicación]],9,4)</f>
        <v>9241</v>
      </c>
      <c r="V4240" s="54" t="str">
        <f>VLOOKUP(Tabla1[[#This Row],[PROGRAMA]],Hoja1!A:B,2,FALSE)</f>
        <v>9241. Participación ciudadana</v>
      </c>
      <c r="W4240" s="57" t="str">
        <f>MID(Tabla1[[#This Row],[Aplicación]],14,2)</f>
        <v>63</v>
      </c>
      <c r="X4240" s="57" t="str">
        <f>MID(Tabla1[[#This Row],[Aplicación]],14,6)</f>
        <v>632</v>
      </c>
    </row>
    <row r="4241" spans="1:24" x14ac:dyDescent="0.25">
      <c r="A4241" s="60">
        <v>220240013926</v>
      </c>
      <c r="B4241" s="43" t="s">
        <v>390</v>
      </c>
      <c r="C4241" s="61">
        <v>45414</v>
      </c>
      <c r="D4241" s="60">
        <v>22024002838</v>
      </c>
      <c r="E4241" s="43" t="s">
        <v>4118</v>
      </c>
      <c r="F4241" s="62">
        <v>590.48</v>
      </c>
      <c r="G4241" s="43" t="s">
        <v>3644</v>
      </c>
      <c r="H4241" s="43" t="s">
        <v>4119</v>
      </c>
      <c r="I4241" s="69" t="s">
        <v>4112</v>
      </c>
      <c r="J4241" s="43" t="s">
        <v>398</v>
      </c>
      <c r="K4241" s="43" t="s">
        <v>398</v>
      </c>
      <c r="L4241" s="43" t="s">
        <v>413</v>
      </c>
      <c r="M4241" s="43" t="s">
        <v>585</v>
      </c>
      <c r="N4241" s="43" t="s">
        <v>539</v>
      </c>
      <c r="O4241" s="68" t="s">
        <v>326</v>
      </c>
      <c r="P4241" s="68" t="s">
        <v>2931</v>
      </c>
      <c r="Q4241" s="57" t="s">
        <v>3057</v>
      </c>
      <c r="R4241" s="35" t="s">
        <v>266</v>
      </c>
      <c r="S4241" s="57" t="str">
        <f>MID(Tabla1[[#This Row],[Aplicación]],6,2)</f>
        <v>03</v>
      </c>
      <c r="T4241" s="54" t="str">
        <f>VLOOKUP(Tabla1[[#This Row],[AREA]],Hoja1!A:B,2,FALSE)</f>
        <v>03. Participación ciudadana y deportes</v>
      </c>
      <c r="U4241" s="57" t="str">
        <f>MID(Tabla1[[#This Row],[Aplicación]],9,4)</f>
        <v>9241</v>
      </c>
      <c r="V4241" s="54" t="str">
        <f>VLOOKUP(Tabla1[[#This Row],[PROGRAMA]],Hoja1!A:B,2,FALSE)</f>
        <v>9241. Participación ciudadana</v>
      </c>
      <c r="W4241" s="57" t="str">
        <f>MID(Tabla1[[#This Row],[Aplicación]],14,2)</f>
        <v>63</v>
      </c>
      <c r="X4241" s="57" t="str">
        <f>MID(Tabla1[[#This Row],[Aplicación]],14,6)</f>
        <v>633</v>
      </c>
    </row>
    <row r="4242" spans="1:24" x14ac:dyDescent="0.25">
      <c r="A4242" s="60">
        <v>220240013254</v>
      </c>
      <c r="B4242" s="43" t="s">
        <v>390</v>
      </c>
      <c r="C4242" s="61">
        <v>45408</v>
      </c>
      <c r="D4242" s="60">
        <v>22023007205</v>
      </c>
      <c r="E4242" s="43" t="s">
        <v>4118</v>
      </c>
      <c r="F4242" s="62">
        <v>71288.429999999993</v>
      </c>
      <c r="G4242" s="43" t="s">
        <v>20</v>
      </c>
      <c r="H4242" s="43" t="s">
        <v>4237</v>
      </c>
      <c r="I4242" s="69" t="s">
        <v>4112</v>
      </c>
      <c r="J4242" s="43" t="s">
        <v>398</v>
      </c>
      <c r="K4242" s="43" t="s">
        <v>398</v>
      </c>
      <c r="L4242" s="43" t="s">
        <v>401</v>
      </c>
      <c r="M4242" s="43" t="s">
        <v>395</v>
      </c>
      <c r="N4242" s="43" t="s">
        <v>396</v>
      </c>
      <c r="O4242" s="68" t="s">
        <v>321</v>
      </c>
      <c r="P4242" s="68" t="s">
        <v>2931</v>
      </c>
      <c r="Q4242" s="57" t="s">
        <v>3057</v>
      </c>
      <c r="R4242" s="35" t="s">
        <v>266</v>
      </c>
      <c r="S4242" s="57" t="str">
        <f>MID(Tabla1[[#This Row],[Aplicación]],6,2)</f>
        <v>03</v>
      </c>
      <c r="T4242" s="54" t="str">
        <f>VLOOKUP(Tabla1[[#This Row],[AREA]],Hoja1!A:B,2,FALSE)</f>
        <v>03. Participación ciudadana y deportes</v>
      </c>
      <c r="U4242" s="57" t="str">
        <f>MID(Tabla1[[#This Row],[Aplicación]],9,4)</f>
        <v>9241</v>
      </c>
      <c r="V4242" s="54" t="str">
        <f>VLOOKUP(Tabla1[[#This Row],[PROGRAMA]],Hoja1!A:B,2,FALSE)</f>
        <v>9241. Participación ciudadana</v>
      </c>
      <c r="W4242" s="57" t="str">
        <f>MID(Tabla1[[#This Row],[Aplicación]],14,2)</f>
        <v>63</v>
      </c>
      <c r="X4242" s="57" t="str">
        <f>MID(Tabla1[[#This Row],[Aplicación]],14,6)</f>
        <v>633</v>
      </c>
    </row>
    <row r="4243" spans="1:24" x14ac:dyDescent="0.25">
      <c r="A4243" s="60">
        <v>220230071774</v>
      </c>
      <c r="B4243" s="43" t="s">
        <v>390</v>
      </c>
      <c r="C4243" s="61">
        <v>45397</v>
      </c>
      <c r="D4243" s="60">
        <v>22024004111</v>
      </c>
      <c r="E4243" s="43" t="s">
        <v>4118</v>
      </c>
      <c r="F4243" s="62">
        <v>1682.63</v>
      </c>
      <c r="G4243" s="43" t="s">
        <v>636</v>
      </c>
      <c r="H4243" s="43" t="s">
        <v>4405</v>
      </c>
      <c r="I4243" s="69" t="s">
        <v>2930</v>
      </c>
      <c r="J4243" s="43" t="s">
        <v>637</v>
      </c>
      <c r="K4243" s="43" t="s">
        <v>537</v>
      </c>
      <c r="L4243" s="43" t="s">
        <v>399</v>
      </c>
      <c r="M4243" s="43" t="s">
        <v>395</v>
      </c>
      <c r="N4243" s="43" t="s">
        <v>433</v>
      </c>
      <c r="O4243" s="68" t="s">
        <v>325</v>
      </c>
      <c r="P4243" s="68" t="s">
        <v>2931</v>
      </c>
      <c r="Q4243" s="57" t="s">
        <v>3057</v>
      </c>
      <c r="R4243" s="35" t="s">
        <v>266</v>
      </c>
      <c r="S4243" s="57" t="str">
        <f>MID(Tabla1[[#This Row],[Aplicación]],6,2)</f>
        <v>03</v>
      </c>
      <c r="T4243" s="54" t="str">
        <f>VLOOKUP(Tabla1[[#This Row],[AREA]],Hoja1!A:B,2,FALSE)</f>
        <v>03. Participación ciudadana y deportes</v>
      </c>
      <c r="U4243" s="57" t="str">
        <f>MID(Tabla1[[#This Row],[Aplicación]],9,4)</f>
        <v>9241</v>
      </c>
      <c r="V4243" s="54" t="str">
        <f>VLOOKUP(Tabla1[[#This Row],[PROGRAMA]],Hoja1!A:B,2,FALSE)</f>
        <v>9241. Participación ciudadana</v>
      </c>
      <c r="W4243" s="57" t="str">
        <f>MID(Tabla1[[#This Row],[Aplicación]],14,2)</f>
        <v>63</v>
      </c>
      <c r="X4243" s="57" t="str">
        <f>MID(Tabla1[[#This Row],[Aplicación]],14,6)</f>
        <v>633</v>
      </c>
    </row>
    <row r="4244" spans="1:24" x14ac:dyDescent="0.25">
      <c r="A4244" s="60">
        <v>220230065035</v>
      </c>
      <c r="B4244" s="43" t="s">
        <v>390</v>
      </c>
      <c r="C4244" s="61">
        <v>45397</v>
      </c>
      <c r="D4244" s="60">
        <v>22023008035</v>
      </c>
      <c r="E4244" s="43" t="s">
        <v>4118</v>
      </c>
      <c r="F4244" s="62">
        <v>7840.8</v>
      </c>
      <c r="G4244" s="43" t="s">
        <v>358</v>
      </c>
      <c r="H4244" s="43" t="s">
        <v>4449</v>
      </c>
      <c r="I4244" s="69" t="s">
        <v>2930</v>
      </c>
      <c r="J4244" s="43" t="s">
        <v>420</v>
      </c>
      <c r="K4244" s="43" t="s">
        <v>420</v>
      </c>
      <c r="L4244" s="43" t="s">
        <v>401</v>
      </c>
      <c r="M4244" s="43" t="s">
        <v>585</v>
      </c>
      <c r="N4244" s="43" t="s">
        <v>539</v>
      </c>
      <c r="O4244" s="68" t="s">
        <v>326</v>
      </c>
      <c r="P4244" s="68" t="s">
        <v>2931</v>
      </c>
      <c r="Q4244" s="57" t="s">
        <v>3057</v>
      </c>
      <c r="R4244" s="35" t="s">
        <v>266</v>
      </c>
      <c r="S4244" s="57" t="str">
        <f>MID(Tabla1[[#This Row],[Aplicación]],6,2)</f>
        <v>03</v>
      </c>
      <c r="T4244" s="54" t="str">
        <f>VLOOKUP(Tabla1[[#This Row],[AREA]],Hoja1!A:B,2,FALSE)</f>
        <v>03. Participación ciudadana y deportes</v>
      </c>
      <c r="U4244" s="57" t="str">
        <f>MID(Tabla1[[#This Row],[Aplicación]],9,4)</f>
        <v>9241</v>
      </c>
      <c r="V4244" s="54" t="str">
        <f>VLOOKUP(Tabla1[[#This Row],[PROGRAMA]],Hoja1!A:B,2,FALSE)</f>
        <v>9241. Participación ciudadana</v>
      </c>
      <c r="W4244" s="57" t="str">
        <f>MID(Tabla1[[#This Row],[Aplicación]],14,2)</f>
        <v>63</v>
      </c>
      <c r="X4244" s="57" t="str">
        <f>MID(Tabla1[[#This Row],[Aplicación]],14,6)</f>
        <v>633</v>
      </c>
    </row>
    <row r="4245" spans="1:24" x14ac:dyDescent="0.25">
      <c r="A4245" s="60">
        <v>220230067428</v>
      </c>
      <c r="B4245" s="43" t="s">
        <v>390</v>
      </c>
      <c r="C4245" s="61">
        <v>45397</v>
      </c>
      <c r="D4245" s="60">
        <v>22023008680</v>
      </c>
      <c r="E4245" s="43" t="s">
        <v>4118</v>
      </c>
      <c r="F4245" s="62">
        <v>7000</v>
      </c>
      <c r="G4245" s="43" t="s">
        <v>3811</v>
      </c>
      <c r="H4245" s="43" t="s">
        <v>4473</v>
      </c>
      <c r="I4245" s="69" t="s">
        <v>2930</v>
      </c>
      <c r="J4245" s="43" t="s">
        <v>398</v>
      </c>
      <c r="K4245" s="43" t="s">
        <v>398</v>
      </c>
      <c r="L4245" s="43" t="s">
        <v>401</v>
      </c>
      <c r="M4245" s="43" t="s">
        <v>585</v>
      </c>
      <c r="N4245" s="43" t="s">
        <v>539</v>
      </c>
      <c r="O4245" s="68" t="s">
        <v>326</v>
      </c>
      <c r="P4245" s="68" t="s">
        <v>2931</v>
      </c>
      <c r="Q4245" s="57" t="s">
        <v>3057</v>
      </c>
      <c r="R4245" s="35" t="s">
        <v>266</v>
      </c>
      <c r="S4245" s="57" t="str">
        <f>MID(Tabla1[[#This Row],[Aplicación]],6,2)</f>
        <v>03</v>
      </c>
      <c r="T4245" s="54" t="str">
        <f>VLOOKUP(Tabla1[[#This Row],[AREA]],Hoja1!A:B,2,FALSE)</f>
        <v>03. Participación ciudadana y deportes</v>
      </c>
      <c r="U4245" s="57" t="str">
        <f>MID(Tabla1[[#This Row],[Aplicación]],9,4)</f>
        <v>9241</v>
      </c>
      <c r="V4245" s="54" t="str">
        <f>VLOOKUP(Tabla1[[#This Row],[PROGRAMA]],Hoja1!A:B,2,FALSE)</f>
        <v>9241. Participación ciudadana</v>
      </c>
      <c r="W4245" s="57" t="str">
        <f>MID(Tabla1[[#This Row],[Aplicación]],14,2)</f>
        <v>63</v>
      </c>
      <c r="X4245" s="57" t="str">
        <f>MID(Tabla1[[#This Row],[Aplicación]],14,6)</f>
        <v>633</v>
      </c>
    </row>
    <row r="4246" spans="1:24" x14ac:dyDescent="0.25">
      <c r="A4246" s="60">
        <v>220240035407</v>
      </c>
      <c r="B4246" s="43" t="s">
        <v>702</v>
      </c>
      <c r="C4246" s="61">
        <v>45509</v>
      </c>
      <c r="D4246" s="60">
        <v>22024004264</v>
      </c>
      <c r="E4246" s="43" t="s">
        <v>4118</v>
      </c>
      <c r="F4246" s="62">
        <v>40958.5</v>
      </c>
      <c r="G4246" s="43" t="s">
        <v>352</v>
      </c>
      <c r="H4246" s="43" t="s">
        <v>4940</v>
      </c>
      <c r="I4246" s="69">
        <v>300</v>
      </c>
      <c r="J4246" s="43" t="s">
        <v>398</v>
      </c>
      <c r="K4246" s="43" t="s">
        <v>398</v>
      </c>
      <c r="L4246" s="43" t="s">
        <v>413</v>
      </c>
      <c r="M4246" s="43" t="s">
        <v>395</v>
      </c>
      <c r="N4246" s="43" t="s">
        <v>396</v>
      </c>
      <c r="O4246" s="68" t="s">
        <v>321</v>
      </c>
      <c r="P4246" s="68" t="s">
        <v>4838</v>
      </c>
      <c r="Q4246" s="57" t="str">
        <f>MID(Tabla1[[#This Row],[Aplicación]],14,1)</f>
        <v>6</v>
      </c>
      <c r="R4246" s="35" t="s">
        <v>266</v>
      </c>
      <c r="S4246" s="57" t="str">
        <f>MID(Tabla1[[#This Row],[Aplicación]],6,2)</f>
        <v>03</v>
      </c>
      <c r="T4246" s="54" t="str">
        <f>VLOOKUP(Tabla1[[#This Row],[AREA]],Hoja1!A:B,2,FALSE)</f>
        <v>03. Participación ciudadana y deportes</v>
      </c>
      <c r="U4246" s="57" t="str">
        <f>MID(Tabla1[[#This Row],[Aplicación]],9,4)</f>
        <v>9241</v>
      </c>
      <c r="V4246" s="54" t="str">
        <f>VLOOKUP(Tabla1[[#This Row],[PROGRAMA]],Hoja1!A:B,2,FALSE)</f>
        <v>9241. Participación ciudadana</v>
      </c>
      <c r="W4246" s="57" t="str">
        <f>MID(Tabla1[[#This Row],[Aplicación]],14,2)</f>
        <v>63</v>
      </c>
      <c r="X4246" s="57" t="str">
        <f>MID(Tabla1[[#This Row],[Aplicación]],14,6)</f>
        <v>633</v>
      </c>
    </row>
    <row r="4247" spans="1:24" x14ac:dyDescent="0.25">
      <c r="A4247" s="60">
        <v>220240035406</v>
      </c>
      <c r="B4247" s="43" t="s">
        <v>702</v>
      </c>
      <c r="C4247" s="61">
        <v>45509</v>
      </c>
      <c r="D4247" s="60">
        <v>22024004265</v>
      </c>
      <c r="E4247" s="43" t="s">
        <v>4118</v>
      </c>
      <c r="F4247" s="62">
        <v>41097.65</v>
      </c>
      <c r="G4247" s="43" t="s">
        <v>777</v>
      </c>
      <c r="H4247" s="43" t="s">
        <v>4944</v>
      </c>
      <c r="I4247" s="69">
        <v>300</v>
      </c>
      <c r="J4247" s="43" t="s">
        <v>398</v>
      </c>
      <c r="K4247" s="43" t="s">
        <v>398</v>
      </c>
      <c r="L4247" s="43" t="s">
        <v>413</v>
      </c>
      <c r="M4247" s="43" t="s">
        <v>395</v>
      </c>
      <c r="N4247" s="43" t="s">
        <v>396</v>
      </c>
      <c r="O4247" s="68" t="s">
        <v>325</v>
      </c>
      <c r="P4247" s="68" t="s">
        <v>4838</v>
      </c>
      <c r="Q4247" s="57" t="str">
        <f>MID(Tabla1[[#This Row],[Aplicación]],14,1)</f>
        <v>6</v>
      </c>
      <c r="R4247" s="35" t="s">
        <v>266</v>
      </c>
      <c r="S4247" s="57" t="str">
        <f>MID(Tabla1[[#This Row],[Aplicación]],6,2)</f>
        <v>03</v>
      </c>
      <c r="T4247" s="54" t="str">
        <f>VLOOKUP(Tabla1[[#This Row],[AREA]],Hoja1!A:B,2,FALSE)</f>
        <v>03. Participación ciudadana y deportes</v>
      </c>
      <c r="U4247" s="57" t="str">
        <f>MID(Tabla1[[#This Row],[Aplicación]],9,4)</f>
        <v>9241</v>
      </c>
      <c r="V4247" s="54" t="str">
        <f>VLOOKUP(Tabla1[[#This Row],[PROGRAMA]],Hoja1!A:B,2,FALSE)</f>
        <v>9241. Participación ciudadana</v>
      </c>
      <c r="W4247" s="57" t="str">
        <f>MID(Tabla1[[#This Row],[Aplicación]],14,2)</f>
        <v>63</v>
      </c>
      <c r="X4247" s="57" t="str">
        <f>MID(Tabla1[[#This Row],[Aplicación]],14,6)</f>
        <v>633</v>
      </c>
    </row>
    <row r="4248" spans="1:24" x14ac:dyDescent="0.25">
      <c r="A4248" s="60">
        <v>220240035408</v>
      </c>
      <c r="B4248" s="43" t="s">
        <v>390</v>
      </c>
      <c r="C4248" s="61">
        <v>45509</v>
      </c>
      <c r="D4248" s="60">
        <v>22024004264</v>
      </c>
      <c r="E4248" s="43" t="s">
        <v>4118</v>
      </c>
      <c r="F4248" s="62">
        <v>164.46</v>
      </c>
      <c r="G4248" s="43" t="s">
        <v>300</v>
      </c>
      <c r="H4248" s="43" t="s">
        <v>4945</v>
      </c>
      <c r="I4248" s="69">
        <v>230</v>
      </c>
      <c r="J4248" s="43" t="s">
        <v>398</v>
      </c>
      <c r="K4248" s="43" t="s">
        <v>398</v>
      </c>
      <c r="L4248" s="43" t="s">
        <v>399</v>
      </c>
      <c r="M4248" s="43" t="s">
        <v>395</v>
      </c>
      <c r="N4248" s="43" t="s">
        <v>396</v>
      </c>
      <c r="O4248" s="68" t="s">
        <v>321</v>
      </c>
      <c r="P4248" s="68" t="s">
        <v>4838</v>
      </c>
      <c r="Q4248" s="57" t="str">
        <f>MID(Tabla1[[#This Row],[Aplicación]],14,1)</f>
        <v>6</v>
      </c>
      <c r="R4248" s="35" t="s">
        <v>266</v>
      </c>
      <c r="S4248" s="57" t="str">
        <f>MID(Tabla1[[#This Row],[Aplicación]],6,2)</f>
        <v>03</v>
      </c>
      <c r="T4248" s="54" t="str">
        <f>VLOOKUP(Tabla1[[#This Row],[AREA]],Hoja1!A:B,2,FALSE)</f>
        <v>03. Participación ciudadana y deportes</v>
      </c>
      <c r="U4248" s="57" t="str">
        <f>MID(Tabla1[[#This Row],[Aplicación]],9,4)</f>
        <v>9241</v>
      </c>
      <c r="V4248" s="54" t="str">
        <f>VLOOKUP(Tabla1[[#This Row],[PROGRAMA]],Hoja1!A:B,2,FALSE)</f>
        <v>9241. Participación ciudadana</v>
      </c>
      <c r="W4248" s="57" t="str">
        <f>MID(Tabla1[[#This Row],[Aplicación]],14,2)</f>
        <v>63</v>
      </c>
      <c r="X4248" s="57" t="str">
        <f>MID(Tabla1[[#This Row],[Aplicación]],14,6)</f>
        <v>633</v>
      </c>
    </row>
    <row r="4249" spans="1:24" x14ac:dyDescent="0.25">
      <c r="A4249" s="60">
        <v>220240035409</v>
      </c>
      <c r="B4249" s="43" t="s">
        <v>390</v>
      </c>
      <c r="C4249" s="61">
        <v>45509</v>
      </c>
      <c r="D4249" s="60">
        <v>22024004265</v>
      </c>
      <c r="E4249" s="43" t="s">
        <v>4118</v>
      </c>
      <c r="F4249" s="62">
        <v>169.95</v>
      </c>
      <c r="G4249" s="43" t="s">
        <v>300</v>
      </c>
      <c r="H4249" s="43" t="s">
        <v>4955</v>
      </c>
      <c r="I4249" s="69">
        <v>230</v>
      </c>
      <c r="J4249" s="43" t="s">
        <v>398</v>
      </c>
      <c r="K4249" s="43" t="s">
        <v>398</v>
      </c>
      <c r="L4249" s="43" t="s">
        <v>399</v>
      </c>
      <c r="M4249" s="43" t="s">
        <v>395</v>
      </c>
      <c r="N4249" s="43" t="s">
        <v>396</v>
      </c>
      <c r="O4249" s="68" t="s">
        <v>321</v>
      </c>
      <c r="P4249" s="68" t="s">
        <v>4838</v>
      </c>
      <c r="Q4249" s="57" t="str">
        <f>MID(Tabla1[[#This Row],[Aplicación]],14,1)</f>
        <v>6</v>
      </c>
      <c r="R4249" s="35" t="s">
        <v>266</v>
      </c>
      <c r="S4249" s="57" t="str">
        <f>MID(Tabla1[[#This Row],[Aplicación]],6,2)</f>
        <v>03</v>
      </c>
      <c r="T4249" s="54" t="str">
        <f>VLOOKUP(Tabla1[[#This Row],[AREA]],Hoja1!A:B,2,FALSE)</f>
        <v>03. Participación ciudadana y deportes</v>
      </c>
      <c r="U4249" s="57" t="str">
        <f>MID(Tabla1[[#This Row],[Aplicación]],9,4)</f>
        <v>9241</v>
      </c>
      <c r="V4249" s="54" t="str">
        <f>VLOOKUP(Tabla1[[#This Row],[PROGRAMA]],Hoja1!A:B,2,FALSE)</f>
        <v>9241. Participación ciudadana</v>
      </c>
      <c r="W4249" s="57" t="str">
        <f>MID(Tabla1[[#This Row],[Aplicación]],14,2)</f>
        <v>63</v>
      </c>
      <c r="X4249" s="57" t="str">
        <f>MID(Tabla1[[#This Row],[Aplicación]],14,6)</f>
        <v>633</v>
      </c>
    </row>
    <row r="4250" spans="1:24" x14ac:dyDescent="0.25">
      <c r="A4250" s="60">
        <v>220240039295</v>
      </c>
      <c r="B4250" s="43" t="s">
        <v>390</v>
      </c>
      <c r="C4250" s="61">
        <v>45525</v>
      </c>
      <c r="D4250" s="60">
        <v>22024006056</v>
      </c>
      <c r="E4250" s="43" t="s">
        <v>4118</v>
      </c>
      <c r="F4250" s="62">
        <v>2649.9</v>
      </c>
      <c r="G4250" s="43" t="s">
        <v>777</v>
      </c>
      <c r="H4250" s="43" t="s">
        <v>5984</v>
      </c>
      <c r="I4250" s="69">
        <v>220</v>
      </c>
      <c r="J4250" s="43" t="s">
        <v>398</v>
      </c>
      <c r="K4250" s="43" t="s">
        <v>398</v>
      </c>
      <c r="L4250" s="43" t="s">
        <v>413</v>
      </c>
      <c r="M4250" s="43" t="s">
        <v>585</v>
      </c>
      <c r="N4250" s="43" t="s">
        <v>539</v>
      </c>
      <c r="O4250" s="68" t="s">
        <v>326</v>
      </c>
      <c r="P4250" s="68" t="s">
        <v>4838</v>
      </c>
      <c r="Q4250" s="57" t="str">
        <f>MID(Tabla1[[#This Row],[Aplicación]],14,1)</f>
        <v>6</v>
      </c>
      <c r="R4250" s="35" t="s">
        <v>266</v>
      </c>
      <c r="S4250" s="57" t="str">
        <f>MID(Tabla1[[#This Row],[Aplicación]],6,2)</f>
        <v>03</v>
      </c>
      <c r="T4250" s="54" t="str">
        <f>VLOOKUP(Tabla1[[#This Row],[AREA]],Hoja1!A:B,2,FALSE)</f>
        <v>03. Participación ciudadana y deportes</v>
      </c>
      <c r="U4250" s="57" t="str">
        <f>MID(Tabla1[[#This Row],[Aplicación]],9,4)</f>
        <v>9241</v>
      </c>
      <c r="V4250" s="54" t="str">
        <f>VLOOKUP(Tabla1[[#This Row],[PROGRAMA]],Hoja1!A:B,2,FALSE)</f>
        <v>9241. Participación ciudadana</v>
      </c>
      <c r="W4250" s="57" t="str">
        <f>MID(Tabla1[[#This Row],[Aplicación]],14,2)</f>
        <v>63</v>
      </c>
      <c r="X4250" s="57" t="str">
        <f>MID(Tabla1[[#This Row],[Aplicación]],14,6)</f>
        <v>633</v>
      </c>
    </row>
    <row r="4251" spans="1:24" x14ac:dyDescent="0.25">
      <c r="A4251" s="60">
        <v>220240042793</v>
      </c>
      <c r="B4251" s="43" t="s">
        <v>390</v>
      </c>
      <c r="C4251" s="61">
        <v>45553</v>
      </c>
      <c r="D4251" s="60">
        <v>22024006571</v>
      </c>
      <c r="E4251" s="43" t="s">
        <v>4118</v>
      </c>
      <c r="F4251" s="62">
        <v>39.770000000000003</v>
      </c>
      <c r="G4251" s="43" t="s">
        <v>300</v>
      </c>
      <c r="H4251" s="43" t="s">
        <v>5994</v>
      </c>
      <c r="I4251" s="69" t="s">
        <v>2930</v>
      </c>
      <c r="J4251" s="43" t="s">
        <v>398</v>
      </c>
      <c r="K4251" s="43" t="s">
        <v>398</v>
      </c>
      <c r="L4251" s="43" t="s">
        <v>399</v>
      </c>
      <c r="M4251" s="43" t="s">
        <v>585</v>
      </c>
      <c r="N4251" s="43" t="s">
        <v>539</v>
      </c>
      <c r="O4251" s="68" t="s">
        <v>326</v>
      </c>
      <c r="P4251" s="68" t="s">
        <v>4838</v>
      </c>
      <c r="Q4251" s="57" t="str">
        <f>MID(Tabla1[[#This Row],[Aplicación]],14,1)</f>
        <v>6</v>
      </c>
      <c r="R4251" s="35" t="s">
        <v>266</v>
      </c>
      <c r="S4251" s="57" t="str">
        <f>MID(Tabla1[[#This Row],[Aplicación]],6,2)</f>
        <v>03</v>
      </c>
      <c r="T4251" s="54" t="str">
        <f>VLOOKUP(Tabla1[[#This Row],[AREA]],Hoja1!A:B,2,FALSE)</f>
        <v>03. Participación ciudadana y deportes</v>
      </c>
      <c r="U4251" s="57" t="str">
        <f>MID(Tabla1[[#This Row],[Aplicación]],9,4)</f>
        <v>9241</v>
      </c>
      <c r="V4251" s="54" t="str">
        <f>VLOOKUP(Tabla1[[#This Row],[PROGRAMA]],Hoja1!A:B,2,FALSE)</f>
        <v>9241. Participación ciudadana</v>
      </c>
      <c r="W4251" s="57" t="str">
        <f>MID(Tabla1[[#This Row],[Aplicación]],14,2)</f>
        <v>63</v>
      </c>
      <c r="X4251" s="57" t="str">
        <f>MID(Tabla1[[#This Row],[Aplicación]],14,6)</f>
        <v>633</v>
      </c>
    </row>
    <row r="4252" spans="1:24" x14ac:dyDescent="0.25">
      <c r="A4252" s="60">
        <v>220240042802</v>
      </c>
      <c r="B4252" s="43" t="s">
        <v>390</v>
      </c>
      <c r="C4252" s="61">
        <v>45553</v>
      </c>
      <c r="D4252" s="60">
        <v>22024006575</v>
      </c>
      <c r="E4252" s="43" t="s">
        <v>4118</v>
      </c>
      <c r="F4252" s="62">
        <v>10749.88</v>
      </c>
      <c r="G4252" s="43" t="s">
        <v>709</v>
      </c>
      <c r="H4252" s="43" t="s">
        <v>6114</v>
      </c>
      <c r="I4252" s="69" t="s">
        <v>2930</v>
      </c>
      <c r="J4252" s="43" t="s">
        <v>398</v>
      </c>
      <c r="K4252" s="43" t="s">
        <v>398</v>
      </c>
      <c r="L4252" s="43" t="s">
        <v>413</v>
      </c>
      <c r="M4252" s="43" t="s">
        <v>585</v>
      </c>
      <c r="N4252" s="43" t="s">
        <v>539</v>
      </c>
      <c r="O4252" s="68" t="s">
        <v>326</v>
      </c>
      <c r="P4252" s="68" t="s">
        <v>4838</v>
      </c>
      <c r="Q4252" s="57" t="str">
        <f>MID(Tabla1[[#This Row],[Aplicación]],14,1)</f>
        <v>6</v>
      </c>
      <c r="R4252" s="35" t="s">
        <v>266</v>
      </c>
      <c r="S4252" s="57" t="str">
        <f>MID(Tabla1[[#This Row],[Aplicación]],6,2)</f>
        <v>03</v>
      </c>
      <c r="T4252" s="54" t="str">
        <f>VLOOKUP(Tabla1[[#This Row],[AREA]],Hoja1!A:B,2,FALSE)</f>
        <v>03. Participación ciudadana y deportes</v>
      </c>
      <c r="U4252" s="57" t="str">
        <f>MID(Tabla1[[#This Row],[Aplicación]],9,4)</f>
        <v>9241</v>
      </c>
      <c r="V4252" s="54" t="str">
        <f>VLOOKUP(Tabla1[[#This Row],[PROGRAMA]],Hoja1!A:B,2,FALSE)</f>
        <v>9241. Participación ciudadana</v>
      </c>
      <c r="W4252" s="57" t="str">
        <f>MID(Tabla1[[#This Row],[Aplicación]],14,2)</f>
        <v>63</v>
      </c>
      <c r="X4252" s="57" t="str">
        <f>MID(Tabla1[[#This Row],[Aplicación]],14,6)</f>
        <v>633</v>
      </c>
    </row>
    <row r="4253" spans="1:24" x14ac:dyDescent="0.25">
      <c r="A4253" s="60">
        <v>220240044419</v>
      </c>
      <c r="B4253" s="43" t="s">
        <v>390</v>
      </c>
      <c r="C4253" s="61">
        <v>45562</v>
      </c>
      <c r="D4253" s="60">
        <v>22024006831</v>
      </c>
      <c r="E4253" s="43" t="s">
        <v>4118</v>
      </c>
      <c r="F4253" s="62">
        <v>4314.8599999999997</v>
      </c>
      <c r="G4253" s="43" t="s">
        <v>60</v>
      </c>
      <c r="H4253" s="43" t="s">
        <v>6168</v>
      </c>
      <c r="I4253" s="69" t="s">
        <v>2930</v>
      </c>
      <c r="J4253" s="43" t="s">
        <v>398</v>
      </c>
      <c r="K4253" s="43" t="s">
        <v>393</v>
      </c>
      <c r="L4253" s="43" t="s">
        <v>413</v>
      </c>
      <c r="M4253" s="43" t="s">
        <v>585</v>
      </c>
      <c r="N4253" s="43" t="s">
        <v>539</v>
      </c>
      <c r="O4253" s="68" t="s">
        <v>326</v>
      </c>
      <c r="P4253" s="68" t="s">
        <v>4838</v>
      </c>
      <c r="Q4253" s="57" t="str">
        <f>MID(Tabla1[[#This Row],[Aplicación]],14,1)</f>
        <v>6</v>
      </c>
      <c r="R4253" s="35" t="s">
        <v>266</v>
      </c>
      <c r="S4253" s="57" t="str">
        <f>MID(Tabla1[[#This Row],[Aplicación]],6,2)</f>
        <v>03</v>
      </c>
      <c r="T4253" s="54" t="str">
        <f>VLOOKUP(Tabla1[[#This Row],[AREA]],Hoja1!A:B,2,FALSE)</f>
        <v>03. Participación ciudadana y deportes</v>
      </c>
      <c r="U4253" s="57" t="str">
        <f>MID(Tabla1[[#This Row],[Aplicación]],9,4)</f>
        <v>9241</v>
      </c>
      <c r="V4253" s="54" t="str">
        <f>VLOOKUP(Tabla1[[#This Row],[PROGRAMA]],Hoja1!A:B,2,FALSE)</f>
        <v>9241. Participación ciudadana</v>
      </c>
      <c r="W4253" s="57" t="str">
        <f>MID(Tabla1[[#This Row],[Aplicación]],14,2)</f>
        <v>63</v>
      </c>
      <c r="X4253" s="57" t="str">
        <f>MID(Tabla1[[#This Row],[Aplicación]],14,6)</f>
        <v>633</v>
      </c>
    </row>
    <row r="4254" spans="1:24" x14ac:dyDescent="0.25">
      <c r="A4254" s="60">
        <v>220240011055</v>
      </c>
      <c r="B4254" s="43" t="s">
        <v>390</v>
      </c>
      <c r="C4254" s="61">
        <v>45392</v>
      </c>
      <c r="D4254" s="60">
        <v>22024003880</v>
      </c>
      <c r="E4254" s="43" t="s">
        <v>4592</v>
      </c>
      <c r="F4254" s="62">
        <v>4999.96</v>
      </c>
      <c r="G4254" s="43" t="s">
        <v>808</v>
      </c>
      <c r="H4254" s="43" t="s">
        <v>4593</v>
      </c>
      <c r="I4254" s="69" t="s">
        <v>2930</v>
      </c>
      <c r="J4254" s="43" t="s">
        <v>794</v>
      </c>
      <c r="K4254" s="43" t="s">
        <v>398</v>
      </c>
      <c r="L4254" s="43" t="s">
        <v>413</v>
      </c>
      <c r="M4254" s="43" t="s">
        <v>585</v>
      </c>
      <c r="N4254" s="43" t="s">
        <v>539</v>
      </c>
      <c r="O4254" s="68" t="s">
        <v>326</v>
      </c>
      <c r="P4254" s="68" t="s">
        <v>2931</v>
      </c>
      <c r="Q4254" s="57" t="s">
        <v>3057</v>
      </c>
      <c r="R4254" s="35" t="s">
        <v>266</v>
      </c>
      <c r="S4254" s="57" t="str">
        <f>MID(Tabla1[[#This Row],[Aplicación]],6,2)</f>
        <v>04</v>
      </c>
      <c r="T4254" s="54" t="str">
        <f>VLOOKUP(Tabla1[[#This Row],[AREA]],Hoja1!A:B,2,FALSE)</f>
        <v>04. Hacienda, personal y modernización administrativa</v>
      </c>
      <c r="U4254" s="57" t="str">
        <f>MID(Tabla1[[#This Row],[Aplicación]],9,4)</f>
        <v>3121</v>
      </c>
      <c r="V4254" s="54" t="str">
        <f>VLOOKUP(Tabla1[[#This Row],[PROGRAMA]],Hoja1!A:B,2,FALSE)</f>
        <v>3121. Prevención y salud laboral</v>
      </c>
      <c r="W4254" s="57" t="str">
        <f>MID(Tabla1[[#This Row],[Aplicación]],14,2)</f>
        <v>62</v>
      </c>
      <c r="X4254" s="57" t="str">
        <f>MID(Tabla1[[#This Row],[Aplicación]],14,6)</f>
        <v>623</v>
      </c>
    </row>
    <row r="4255" spans="1:24" x14ac:dyDescent="0.25">
      <c r="A4255" s="60">
        <v>220240036696</v>
      </c>
      <c r="B4255" s="43" t="s">
        <v>4835</v>
      </c>
      <c r="C4255" s="61">
        <v>45513</v>
      </c>
      <c r="D4255" s="60">
        <v>22024003880</v>
      </c>
      <c r="E4255" s="43" t="s">
        <v>4592</v>
      </c>
      <c r="F4255" s="62">
        <v>-520</v>
      </c>
      <c r="G4255" s="43" t="s">
        <v>808</v>
      </c>
      <c r="H4255" s="43" t="s">
        <v>4837</v>
      </c>
      <c r="I4255" s="69">
        <v>891</v>
      </c>
      <c r="J4255" s="43" t="s">
        <v>794</v>
      </c>
      <c r="K4255" s="43" t="s">
        <v>398</v>
      </c>
      <c r="L4255" s="43" t="s">
        <v>413</v>
      </c>
      <c r="M4255" s="43" t="s">
        <v>585</v>
      </c>
      <c r="N4255" s="43" t="s">
        <v>539</v>
      </c>
      <c r="O4255" s="68" t="s">
        <v>326</v>
      </c>
      <c r="P4255" s="68" t="s">
        <v>4838</v>
      </c>
      <c r="Q4255" s="57" t="str">
        <f>MID(Tabla1[[#This Row],[Aplicación]],14,1)</f>
        <v>6</v>
      </c>
      <c r="R4255" s="35" t="s">
        <v>266</v>
      </c>
      <c r="S4255" s="57" t="str">
        <f>MID(Tabla1[[#This Row],[Aplicación]],6,2)</f>
        <v>04</v>
      </c>
      <c r="T4255" s="54" t="str">
        <f>VLOOKUP(Tabla1[[#This Row],[AREA]],Hoja1!A:B,2,FALSE)</f>
        <v>04. Hacienda, personal y modernización administrativa</v>
      </c>
      <c r="U4255" s="57" t="str">
        <f>MID(Tabla1[[#This Row],[Aplicación]],9,4)</f>
        <v>3121</v>
      </c>
      <c r="V4255" s="54" t="str">
        <f>VLOOKUP(Tabla1[[#This Row],[PROGRAMA]],Hoja1!A:B,2,FALSE)</f>
        <v>3121. Prevención y salud laboral</v>
      </c>
      <c r="W4255" s="57" t="str">
        <f>MID(Tabla1[[#This Row],[Aplicación]],14,2)</f>
        <v>62</v>
      </c>
      <c r="X4255" s="57" t="str">
        <f>MID(Tabla1[[#This Row],[Aplicación]],14,6)</f>
        <v>623</v>
      </c>
    </row>
    <row r="4256" spans="1:24" x14ac:dyDescent="0.25">
      <c r="A4256" s="60">
        <v>220229000903</v>
      </c>
      <c r="B4256" s="43" t="s">
        <v>390</v>
      </c>
      <c r="C4256" s="61">
        <v>45292</v>
      </c>
      <c r="D4256" s="60">
        <v>22024002871</v>
      </c>
      <c r="E4256" s="43" t="s">
        <v>1445</v>
      </c>
      <c r="F4256" s="62">
        <v>37664.730000000003</v>
      </c>
      <c r="G4256" s="43" t="s">
        <v>937</v>
      </c>
      <c r="H4256" s="43" t="s">
        <v>938</v>
      </c>
      <c r="I4256" s="69">
        <v>220</v>
      </c>
      <c r="J4256" s="43" t="s">
        <v>939</v>
      </c>
      <c r="K4256" s="43" t="s">
        <v>428</v>
      </c>
      <c r="L4256" s="43" t="s">
        <v>452</v>
      </c>
      <c r="M4256" s="43" t="s">
        <v>395</v>
      </c>
      <c r="N4256" s="43" t="s">
        <v>396</v>
      </c>
      <c r="O4256" s="52" t="s">
        <v>321</v>
      </c>
      <c r="P4256" s="63" t="s">
        <v>276</v>
      </c>
      <c r="Q4256" s="57" t="str">
        <f>MID(Tabla1[[#This Row],[Aplicación]],14,1)</f>
        <v>6</v>
      </c>
      <c r="R4256" s="35" t="s">
        <v>266</v>
      </c>
      <c r="S4256" s="57" t="str">
        <f>MID(Tabla1[[#This Row],[Aplicación]],6,2)</f>
        <v>04</v>
      </c>
      <c r="T4256" s="54" t="str">
        <f>VLOOKUP(Tabla1[[#This Row],[AREA]],Hoja1!A:B,2,FALSE)</f>
        <v>04. Hacienda, personal y modernización administrativa</v>
      </c>
      <c r="U4256" s="57">
        <v>4312</v>
      </c>
      <c r="V4256" s="54" t="str">
        <f>VLOOKUP(Tabla1[[#This Row],[PROGRAMA]],Hoja1!A:B,2,FALSE)</f>
        <v>4312. Mercados</v>
      </c>
      <c r="W4256" s="57">
        <v>64</v>
      </c>
      <c r="X4256" s="57">
        <v>641</v>
      </c>
    </row>
    <row r="4257" spans="1:24" x14ac:dyDescent="0.25">
      <c r="A4257" s="60">
        <v>220229000111</v>
      </c>
      <c r="B4257" s="43" t="s">
        <v>390</v>
      </c>
      <c r="C4257" s="61">
        <v>45292</v>
      </c>
      <c r="D4257" s="60">
        <v>22024002819</v>
      </c>
      <c r="E4257" s="43" t="s">
        <v>1239</v>
      </c>
      <c r="F4257" s="62">
        <v>181500</v>
      </c>
      <c r="G4257" s="43" t="s">
        <v>67</v>
      </c>
      <c r="H4257" s="43" t="s">
        <v>516</v>
      </c>
      <c r="I4257" s="69">
        <v>220</v>
      </c>
      <c r="J4257" s="43" t="s">
        <v>398</v>
      </c>
      <c r="K4257" s="43" t="s">
        <v>398</v>
      </c>
      <c r="L4257" s="43" t="s">
        <v>399</v>
      </c>
      <c r="M4257" s="43" t="s">
        <v>395</v>
      </c>
      <c r="N4257" s="43" t="s">
        <v>396</v>
      </c>
      <c r="O4257" s="52" t="s">
        <v>321</v>
      </c>
      <c r="P4257" s="63" t="s">
        <v>276</v>
      </c>
      <c r="Q4257" s="57" t="str">
        <f>MID(Tabla1[[#This Row],[Aplicación]],14,1)</f>
        <v>6</v>
      </c>
      <c r="R4257" s="35" t="s">
        <v>266</v>
      </c>
      <c r="S4257" s="57" t="str">
        <f>MID(Tabla1[[#This Row],[Aplicación]],6,2)</f>
        <v>04</v>
      </c>
      <c r="T4257" s="54" t="str">
        <f>VLOOKUP(Tabla1[[#This Row],[AREA]],Hoja1!A:B,2,FALSE)</f>
        <v>04. Hacienda, personal y modernización administrativa</v>
      </c>
      <c r="U4257" s="57" t="str">
        <f>MID(Tabla1[[#This Row],[Aplicación]],9,4)</f>
        <v>9204</v>
      </c>
      <c r="V4257" s="54" t="str">
        <f>VLOOKUP(Tabla1[[#This Row],[PROGRAMA]],Hoja1!A:B,2,FALSE)</f>
        <v>9204. Tecnologías de la información y comunicación</v>
      </c>
      <c r="W4257" s="57" t="str">
        <f>MID(Tabla1[[#This Row],[Aplicación]],14,2)</f>
        <v>62</v>
      </c>
      <c r="X4257" s="57" t="str">
        <f>MID(Tabla1[[#This Row],[Aplicación]],14,6)</f>
        <v>626</v>
      </c>
    </row>
    <row r="4258" spans="1:24" x14ac:dyDescent="0.25">
      <c r="A4258" s="60">
        <v>220239000368</v>
      </c>
      <c r="B4258" s="43" t="s">
        <v>390</v>
      </c>
      <c r="C4258" s="61">
        <v>45292</v>
      </c>
      <c r="D4258" s="60">
        <v>22024003157</v>
      </c>
      <c r="E4258" s="43" t="s">
        <v>1239</v>
      </c>
      <c r="F4258" s="62">
        <v>133100</v>
      </c>
      <c r="G4258" s="43" t="s">
        <v>359</v>
      </c>
      <c r="H4258" s="43" t="s">
        <v>1017</v>
      </c>
      <c r="I4258" s="69">
        <v>220</v>
      </c>
      <c r="J4258" s="43" t="s">
        <v>393</v>
      </c>
      <c r="K4258" s="43" t="s">
        <v>393</v>
      </c>
      <c r="L4258" s="43" t="s">
        <v>413</v>
      </c>
      <c r="M4258" s="43" t="s">
        <v>395</v>
      </c>
      <c r="N4258" s="43" t="s">
        <v>396</v>
      </c>
      <c r="O4258" s="52" t="s">
        <v>321</v>
      </c>
      <c r="P4258" s="63" t="s">
        <v>276</v>
      </c>
      <c r="Q4258" s="57" t="str">
        <f>MID(Tabla1[[#This Row],[Aplicación]],14,1)</f>
        <v>6</v>
      </c>
      <c r="R4258" s="35" t="s">
        <v>266</v>
      </c>
      <c r="S4258" s="57" t="str">
        <f>MID(Tabla1[[#This Row],[Aplicación]],6,2)</f>
        <v>04</v>
      </c>
      <c r="T4258" s="54" t="str">
        <f>VLOOKUP(Tabla1[[#This Row],[AREA]],Hoja1!A:B,2,FALSE)</f>
        <v>04. Hacienda, personal y modernización administrativa</v>
      </c>
      <c r="U4258" s="57" t="str">
        <f>MID(Tabla1[[#This Row],[Aplicación]],9,4)</f>
        <v>9204</v>
      </c>
      <c r="V4258" s="54" t="str">
        <f>VLOOKUP(Tabla1[[#This Row],[PROGRAMA]],Hoja1!A:B,2,FALSE)</f>
        <v>9204. Tecnologías de la información y comunicación</v>
      </c>
      <c r="W4258" s="57" t="str">
        <f>MID(Tabla1[[#This Row],[Aplicación]],14,2)</f>
        <v>62</v>
      </c>
      <c r="X4258" s="57" t="str">
        <f>MID(Tabla1[[#This Row],[Aplicación]],14,6)</f>
        <v>626</v>
      </c>
    </row>
    <row r="4259" spans="1:24" x14ac:dyDescent="0.25">
      <c r="A4259" s="44">
        <v>220239000620</v>
      </c>
      <c r="B4259" s="45" t="s">
        <v>390</v>
      </c>
      <c r="C4259" s="50">
        <v>45292</v>
      </c>
      <c r="D4259" s="44">
        <v>22024003168</v>
      </c>
      <c r="E4259" s="45" t="s">
        <v>1239</v>
      </c>
      <c r="F4259" s="51">
        <v>86872.58</v>
      </c>
      <c r="G4259" s="45" t="s">
        <v>1103</v>
      </c>
      <c r="H4259" s="45" t="s">
        <v>1624</v>
      </c>
      <c r="I4259" s="53">
        <v>220</v>
      </c>
      <c r="J4259" s="45" t="s">
        <v>486</v>
      </c>
      <c r="K4259" s="45" t="s">
        <v>486</v>
      </c>
      <c r="L4259" s="45" t="s">
        <v>413</v>
      </c>
      <c r="M4259" s="45" t="s">
        <v>395</v>
      </c>
      <c r="N4259" s="45" t="s">
        <v>396</v>
      </c>
      <c r="O4259" s="52" t="s">
        <v>321</v>
      </c>
      <c r="P4259" s="63" t="s">
        <v>276</v>
      </c>
      <c r="Q4259" s="57" t="str">
        <f>MID(Tabla1[[#This Row],[Aplicación]],14,1)</f>
        <v>6</v>
      </c>
      <c r="R4259" s="35" t="s">
        <v>266</v>
      </c>
      <c r="S4259" s="57" t="str">
        <f>MID(Tabla1[[#This Row],[Aplicación]],6,2)</f>
        <v>04</v>
      </c>
      <c r="T4259" s="54" t="str">
        <f>VLOOKUP(Tabla1[[#This Row],[AREA]],Hoja1!A:B,2,FALSE)</f>
        <v>04. Hacienda, personal y modernización administrativa</v>
      </c>
      <c r="U4259" s="57" t="str">
        <f>MID(Tabla1[[#This Row],[Aplicación]],9,4)</f>
        <v>9204</v>
      </c>
      <c r="V4259" s="54" t="str">
        <f>VLOOKUP(Tabla1[[#This Row],[PROGRAMA]],Hoja1!A:B,2,FALSE)</f>
        <v>9204. Tecnologías de la información y comunicación</v>
      </c>
      <c r="W4259" s="57" t="str">
        <f>MID(Tabla1[[#This Row],[Aplicación]],14,2)</f>
        <v>62</v>
      </c>
      <c r="X4259" s="57" t="str">
        <f>MID(Tabla1[[#This Row],[Aplicación]],14,6)</f>
        <v>626</v>
      </c>
    </row>
    <row r="4260" spans="1:24" x14ac:dyDescent="0.25">
      <c r="A4260" s="44">
        <v>220229000221</v>
      </c>
      <c r="B4260" s="45" t="s">
        <v>390</v>
      </c>
      <c r="C4260" s="50">
        <v>45292</v>
      </c>
      <c r="D4260" s="44">
        <v>22024002984</v>
      </c>
      <c r="E4260" s="45" t="s">
        <v>1239</v>
      </c>
      <c r="F4260" s="51">
        <v>15427.5</v>
      </c>
      <c r="G4260" s="45" t="s">
        <v>623</v>
      </c>
      <c r="H4260" s="45" t="s">
        <v>624</v>
      </c>
      <c r="I4260" s="53">
        <v>220</v>
      </c>
      <c r="J4260" s="45" t="s">
        <v>537</v>
      </c>
      <c r="K4260" s="45" t="s">
        <v>537</v>
      </c>
      <c r="L4260" s="45" t="s">
        <v>399</v>
      </c>
      <c r="M4260" s="45" t="s">
        <v>395</v>
      </c>
      <c r="N4260" s="45" t="s">
        <v>396</v>
      </c>
      <c r="O4260" s="52" t="s">
        <v>321</v>
      </c>
      <c r="P4260" s="63" t="s">
        <v>276</v>
      </c>
      <c r="Q4260" s="57" t="str">
        <f>MID(Tabla1[[#This Row],[Aplicación]],14,1)</f>
        <v>6</v>
      </c>
      <c r="R4260" s="35" t="s">
        <v>266</v>
      </c>
      <c r="S4260" s="57" t="str">
        <f>MID(Tabla1[[#This Row],[Aplicación]],6,2)</f>
        <v>04</v>
      </c>
      <c r="T4260" s="54" t="str">
        <f>VLOOKUP(Tabla1[[#This Row],[AREA]],Hoja1!A:B,2,FALSE)</f>
        <v>04. Hacienda, personal y modernización administrativa</v>
      </c>
      <c r="U4260" s="57" t="str">
        <f>MID(Tabla1[[#This Row],[Aplicación]],9,4)</f>
        <v>9204</v>
      </c>
      <c r="V4260" s="54" t="str">
        <f>VLOOKUP(Tabla1[[#This Row],[PROGRAMA]],Hoja1!A:B,2,FALSE)</f>
        <v>9204. Tecnologías de la información y comunicación</v>
      </c>
      <c r="W4260" s="57" t="str">
        <f>MID(Tabla1[[#This Row],[Aplicación]],14,2)</f>
        <v>62</v>
      </c>
      <c r="X4260" s="57" t="str">
        <f>MID(Tabla1[[#This Row],[Aplicación]],14,6)</f>
        <v>626</v>
      </c>
    </row>
    <row r="4261" spans="1:24" x14ac:dyDescent="0.25">
      <c r="A4261" s="60">
        <v>220240003310</v>
      </c>
      <c r="B4261" s="43" t="s">
        <v>390</v>
      </c>
      <c r="C4261" s="61">
        <v>45345</v>
      </c>
      <c r="D4261" s="60">
        <v>22024001762</v>
      </c>
      <c r="E4261" s="43" t="s">
        <v>1239</v>
      </c>
      <c r="F4261" s="62">
        <v>1712.15</v>
      </c>
      <c r="G4261" s="43" t="s">
        <v>966</v>
      </c>
      <c r="H4261" s="43" t="s">
        <v>2253</v>
      </c>
      <c r="I4261" s="69">
        <v>220</v>
      </c>
      <c r="J4261" s="43" t="s">
        <v>398</v>
      </c>
      <c r="K4261" s="43" t="s">
        <v>398</v>
      </c>
      <c r="L4261" s="43" t="s">
        <v>413</v>
      </c>
      <c r="M4261" s="43" t="s">
        <v>585</v>
      </c>
      <c r="N4261" s="43" t="s">
        <v>539</v>
      </c>
      <c r="O4261" s="52" t="s">
        <v>326</v>
      </c>
      <c r="P4261" s="63" t="s">
        <v>276</v>
      </c>
      <c r="Q4261" s="57" t="str">
        <f>MID(Tabla1[[#This Row],[Aplicación]],14,1)</f>
        <v>6</v>
      </c>
      <c r="R4261" s="35" t="s">
        <v>266</v>
      </c>
      <c r="S4261" s="57" t="str">
        <f>MID(Tabla1[[#This Row],[Aplicación]],6,2)</f>
        <v>04</v>
      </c>
      <c r="T4261" s="54" t="str">
        <f>VLOOKUP(Tabla1[[#This Row],[AREA]],Hoja1!A:B,2,FALSE)</f>
        <v>04. Hacienda, personal y modernización administrativa</v>
      </c>
      <c r="U4261" s="57" t="str">
        <f>MID(Tabla1[[#This Row],[Aplicación]],9,4)</f>
        <v>9204</v>
      </c>
      <c r="V4261" s="54" t="str">
        <f>VLOOKUP(Tabla1[[#This Row],[PROGRAMA]],Hoja1!A:B,2,FALSE)</f>
        <v>9204. Tecnologías de la información y comunicación</v>
      </c>
      <c r="W4261" s="57" t="str">
        <f>MID(Tabla1[[#This Row],[Aplicación]],14,2)</f>
        <v>62</v>
      </c>
      <c r="X4261" s="57" t="str">
        <f>MID(Tabla1[[#This Row],[Aplicación]],14,6)</f>
        <v>626</v>
      </c>
    </row>
    <row r="4262" spans="1:24" x14ac:dyDescent="0.25">
      <c r="A4262" s="60">
        <v>220239000263</v>
      </c>
      <c r="B4262" s="43" t="s">
        <v>390</v>
      </c>
      <c r="C4262" s="61">
        <v>45292</v>
      </c>
      <c r="D4262" s="60">
        <v>22024003154</v>
      </c>
      <c r="E4262" s="43" t="s">
        <v>1239</v>
      </c>
      <c r="F4262" s="62">
        <v>45375</v>
      </c>
      <c r="G4262" s="43" t="s">
        <v>580</v>
      </c>
      <c r="H4262" s="43" t="s">
        <v>1020</v>
      </c>
      <c r="I4262" s="69">
        <v>220</v>
      </c>
      <c r="J4262" s="43" t="s">
        <v>581</v>
      </c>
      <c r="K4262" s="43" t="s">
        <v>393</v>
      </c>
      <c r="L4262" s="43" t="s">
        <v>413</v>
      </c>
      <c r="M4262" s="43" t="s">
        <v>395</v>
      </c>
      <c r="N4262" s="43" t="s">
        <v>396</v>
      </c>
      <c r="O4262" s="52" t="s">
        <v>321</v>
      </c>
      <c r="P4262" s="63" t="s">
        <v>276</v>
      </c>
      <c r="Q4262" s="57" t="str">
        <f>MID(Tabla1[[#This Row],[Aplicación]],14,1)</f>
        <v>6</v>
      </c>
      <c r="R4262" s="35" t="s">
        <v>266</v>
      </c>
      <c r="S4262" s="57" t="str">
        <f>MID(Tabla1[[#This Row],[Aplicación]],6,2)</f>
        <v>04</v>
      </c>
      <c r="T4262" s="54" t="str">
        <f>VLOOKUP(Tabla1[[#This Row],[AREA]],Hoja1!A:B,2,FALSE)</f>
        <v>04. Hacienda, personal y modernización administrativa</v>
      </c>
      <c r="U4262" s="57" t="str">
        <f>MID(Tabla1[[#This Row],[Aplicación]],9,4)</f>
        <v>9204</v>
      </c>
      <c r="V4262" s="54" t="str">
        <f>VLOOKUP(Tabla1[[#This Row],[PROGRAMA]],Hoja1!A:B,2,FALSE)</f>
        <v>9204. Tecnologías de la información y comunicación</v>
      </c>
      <c r="W4262" s="57" t="str">
        <f>MID(Tabla1[[#This Row],[Aplicación]],14,2)</f>
        <v>62</v>
      </c>
      <c r="X4262" s="57" t="str">
        <f>MID(Tabla1[[#This Row],[Aplicación]],14,6)</f>
        <v>626</v>
      </c>
    </row>
    <row r="4263" spans="1:24" x14ac:dyDescent="0.25">
      <c r="A4263" s="60">
        <v>220239000264</v>
      </c>
      <c r="B4263" s="43" t="s">
        <v>390</v>
      </c>
      <c r="C4263" s="61">
        <v>45292</v>
      </c>
      <c r="D4263" s="60">
        <v>22024003155</v>
      </c>
      <c r="E4263" s="43" t="s">
        <v>1239</v>
      </c>
      <c r="F4263" s="62">
        <v>16335</v>
      </c>
      <c r="G4263" s="43" t="s">
        <v>844</v>
      </c>
      <c r="H4263" s="43" t="s">
        <v>1027</v>
      </c>
      <c r="I4263" s="69">
        <v>220</v>
      </c>
      <c r="J4263" s="43" t="s">
        <v>537</v>
      </c>
      <c r="K4263" s="43" t="s">
        <v>537</v>
      </c>
      <c r="L4263" s="43" t="s">
        <v>413</v>
      </c>
      <c r="M4263" s="43" t="s">
        <v>395</v>
      </c>
      <c r="N4263" s="43" t="s">
        <v>396</v>
      </c>
      <c r="O4263" s="52" t="s">
        <v>321</v>
      </c>
      <c r="P4263" s="63" t="s">
        <v>276</v>
      </c>
      <c r="Q4263" s="57" t="str">
        <f>MID(Tabla1[[#This Row],[Aplicación]],14,1)</f>
        <v>6</v>
      </c>
      <c r="R4263" s="35" t="s">
        <v>266</v>
      </c>
      <c r="S4263" s="57" t="str">
        <f>MID(Tabla1[[#This Row],[Aplicación]],6,2)</f>
        <v>04</v>
      </c>
      <c r="T4263" s="54" t="str">
        <f>VLOOKUP(Tabla1[[#This Row],[AREA]],Hoja1!A:B,2,FALSE)</f>
        <v>04. Hacienda, personal y modernización administrativa</v>
      </c>
      <c r="U4263" s="57" t="str">
        <f>MID(Tabla1[[#This Row],[Aplicación]],9,4)</f>
        <v>9204</v>
      </c>
      <c r="V4263" s="54" t="str">
        <f>VLOOKUP(Tabla1[[#This Row],[PROGRAMA]],Hoja1!A:B,2,FALSE)</f>
        <v>9204. Tecnologías de la información y comunicación</v>
      </c>
      <c r="W4263" s="57" t="str">
        <f>MID(Tabla1[[#This Row],[Aplicación]],14,2)</f>
        <v>62</v>
      </c>
      <c r="X4263" s="57" t="str">
        <f>MID(Tabla1[[#This Row],[Aplicación]],14,6)</f>
        <v>626</v>
      </c>
    </row>
    <row r="4264" spans="1:24" x14ac:dyDescent="0.25">
      <c r="A4264" s="60">
        <v>220240012550</v>
      </c>
      <c r="B4264" s="43" t="s">
        <v>390</v>
      </c>
      <c r="C4264" s="61">
        <v>45407</v>
      </c>
      <c r="D4264" s="60">
        <v>22024004180</v>
      </c>
      <c r="E4264" s="43" t="s">
        <v>1239</v>
      </c>
      <c r="F4264" s="62">
        <v>1179.75</v>
      </c>
      <c r="G4264" s="43" t="s">
        <v>580</v>
      </c>
      <c r="H4264" s="43" t="s">
        <v>4285</v>
      </c>
      <c r="I4264" s="69" t="s">
        <v>2930</v>
      </c>
      <c r="J4264" s="43" t="s">
        <v>581</v>
      </c>
      <c r="K4264" s="43" t="s">
        <v>393</v>
      </c>
      <c r="L4264" s="43" t="s">
        <v>413</v>
      </c>
      <c r="M4264" s="43" t="s">
        <v>585</v>
      </c>
      <c r="N4264" s="43" t="s">
        <v>539</v>
      </c>
      <c r="O4264" s="68" t="s">
        <v>326</v>
      </c>
      <c r="P4264" s="68" t="s">
        <v>2931</v>
      </c>
      <c r="Q4264" s="57" t="s">
        <v>3057</v>
      </c>
      <c r="R4264" s="35" t="s">
        <v>266</v>
      </c>
      <c r="S4264" s="57" t="str">
        <f>MID(Tabla1[[#This Row],[Aplicación]],6,2)</f>
        <v>04</v>
      </c>
      <c r="T4264" s="54" t="str">
        <f>VLOOKUP(Tabla1[[#This Row],[AREA]],Hoja1!A:B,2,FALSE)</f>
        <v>04. Hacienda, personal y modernización administrativa</v>
      </c>
      <c r="U4264" s="57" t="str">
        <f>MID(Tabla1[[#This Row],[Aplicación]],9,4)</f>
        <v>9204</v>
      </c>
      <c r="V4264" s="54" t="str">
        <f>VLOOKUP(Tabla1[[#This Row],[PROGRAMA]],Hoja1!A:B,2,FALSE)</f>
        <v>9204. Tecnologías de la información y comunicación</v>
      </c>
      <c r="W4264" s="57" t="str">
        <f>MID(Tabla1[[#This Row],[Aplicación]],14,2)</f>
        <v>62</v>
      </c>
      <c r="X4264" s="57" t="str">
        <f>MID(Tabla1[[#This Row],[Aplicación]],14,6)</f>
        <v>626</v>
      </c>
    </row>
    <row r="4265" spans="1:24" x14ac:dyDescent="0.25">
      <c r="A4265" s="60">
        <v>220230033123</v>
      </c>
      <c r="B4265" s="43" t="s">
        <v>390</v>
      </c>
      <c r="C4265" s="61">
        <v>45397</v>
      </c>
      <c r="D4265" s="60">
        <v>22023004751</v>
      </c>
      <c r="E4265" s="43" t="s">
        <v>1239</v>
      </c>
      <c r="F4265" s="62">
        <v>16335</v>
      </c>
      <c r="G4265" s="43" t="s">
        <v>844</v>
      </c>
      <c r="H4265" s="43" t="s">
        <v>1027</v>
      </c>
      <c r="I4265" s="69" t="s">
        <v>2930</v>
      </c>
      <c r="J4265" s="43" t="s">
        <v>537</v>
      </c>
      <c r="K4265" s="43" t="s">
        <v>537</v>
      </c>
      <c r="L4265" s="43" t="s">
        <v>413</v>
      </c>
      <c r="M4265" s="43" t="s">
        <v>395</v>
      </c>
      <c r="N4265" s="43" t="s">
        <v>396</v>
      </c>
      <c r="O4265" s="68" t="s">
        <v>321</v>
      </c>
      <c r="P4265" s="68" t="s">
        <v>2931</v>
      </c>
      <c r="Q4265" s="57" t="s">
        <v>3057</v>
      </c>
      <c r="R4265" s="35" t="s">
        <v>266</v>
      </c>
      <c r="S4265" s="57" t="str">
        <f>MID(Tabla1[[#This Row],[Aplicación]],6,2)</f>
        <v>04</v>
      </c>
      <c r="T4265" s="54" t="str">
        <f>VLOOKUP(Tabla1[[#This Row],[AREA]],Hoja1!A:B,2,FALSE)</f>
        <v>04. Hacienda, personal y modernización administrativa</v>
      </c>
      <c r="U4265" s="57" t="str">
        <f>MID(Tabla1[[#This Row],[Aplicación]],9,4)</f>
        <v>9204</v>
      </c>
      <c r="V4265" s="54" t="str">
        <f>VLOOKUP(Tabla1[[#This Row],[PROGRAMA]],Hoja1!A:B,2,FALSE)</f>
        <v>9204. Tecnologías de la información y comunicación</v>
      </c>
      <c r="W4265" s="57" t="str">
        <f>MID(Tabla1[[#This Row],[Aplicación]],14,2)</f>
        <v>62</v>
      </c>
      <c r="X4265" s="57" t="str">
        <f>MID(Tabla1[[#This Row],[Aplicación]],14,6)</f>
        <v>626</v>
      </c>
    </row>
    <row r="4266" spans="1:24" x14ac:dyDescent="0.25">
      <c r="A4266" s="60">
        <v>220239000561</v>
      </c>
      <c r="B4266" s="43" t="s">
        <v>390</v>
      </c>
      <c r="C4266" s="61">
        <v>45292</v>
      </c>
      <c r="D4266" s="60">
        <v>22024003165</v>
      </c>
      <c r="E4266" s="43" t="s">
        <v>1218</v>
      </c>
      <c r="F4266" s="62">
        <v>317003.3</v>
      </c>
      <c r="G4266" s="43" t="s">
        <v>1064</v>
      </c>
      <c r="H4266" s="43" t="s">
        <v>1077</v>
      </c>
      <c r="I4266" s="69">
        <v>220</v>
      </c>
      <c r="J4266" s="43" t="s">
        <v>393</v>
      </c>
      <c r="K4266" s="43" t="s">
        <v>393</v>
      </c>
      <c r="L4266" s="43" t="s">
        <v>399</v>
      </c>
      <c r="M4266" s="43" t="s">
        <v>395</v>
      </c>
      <c r="N4266" s="43" t="s">
        <v>396</v>
      </c>
      <c r="O4266" s="52" t="s">
        <v>321</v>
      </c>
      <c r="P4266" s="63" t="s">
        <v>276</v>
      </c>
      <c r="Q4266" s="57" t="str">
        <f>MID(Tabla1[[#This Row],[Aplicación]],14,1)</f>
        <v>6</v>
      </c>
      <c r="R4266" s="35" t="s">
        <v>266</v>
      </c>
      <c r="S4266" s="57" t="str">
        <f>MID(Tabla1[[#This Row],[Aplicación]],6,2)</f>
        <v>04</v>
      </c>
      <c r="T4266" s="54" t="str">
        <f>VLOOKUP(Tabla1[[#This Row],[AREA]],Hoja1!A:B,2,FALSE)</f>
        <v>04. Hacienda, personal y modernización administrativa</v>
      </c>
      <c r="U4266" s="57" t="str">
        <f>MID(Tabla1[[#This Row],[Aplicación]],9,4)</f>
        <v>9204</v>
      </c>
      <c r="V4266" s="54" t="str">
        <f>VLOOKUP(Tabla1[[#This Row],[PROGRAMA]],Hoja1!A:B,2,FALSE)</f>
        <v>9204. Tecnologías de la información y comunicación</v>
      </c>
      <c r="W4266" s="57" t="str">
        <f>MID(Tabla1[[#This Row],[Aplicación]],14,2)</f>
        <v>63</v>
      </c>
      <c r="X4266" s="57" t="str">
        <f>MID(Tabla1[[#This Row],[Aplicación]],14,6)</f>
        <v>636</v>
      </c>
    </row>
    <row r="4267" spans="1:24" x14ac:dyDescent="0.25">
      <c r="A4267" s="60">
        <v>220229000257</v>
      </c>
      <c r="B4267" s="43" t="s">
        <v>390</v>
      </c>
      <c r="C4267" s="61">
        <v>45292</v>
      </c>
      <c r="D4267" s="60">
        <v>22024003193</v>
      </c>
      <c r="E4267" s="43" t="s">
        <v>1218</v>
      </c>
      <c r="F4267" s="62">
        <v>269793.7</v>
      </c>
      <c r="G4267" s="43" t="s">
        <v>478</v>
      </c>
      <c r="H4267" s="43" t="s">
        <v>479</v>
      </c>
      <c r="I4267" s="69">
        <v>220</v>
      </c>
      <c r="J4267" s="43" t="s">
        <v>393</v>
      </c>
      <c r="K4267" s="43" t="s">
        <v>393</v>
      </c>
      <c r="L4267" s="43" t="s">
        <v>399</v>
      </c>
      <c r="M4267" s="43" t="s">
        <v>395</v>
      </c>
      <c r="N4267" s="43" t="s">
        <v>396</v>
      </c>
      <c r="O4267" s="52" t="s">
        <v>321</v>
      </c>
      <c r="P4267" s="63" t="s">
        <v>276</v>
      </c>
      <c r="Q4267" s="57" t="str">
        <f>MID(Tabla1[[#This Row],[Aplicación]],14,1)</f>
        <v>6</v>
      </c>
      <c r="R4267" s="35" t="s">
        <v>266</v>
      </c>
      <c r="S4267" s="57" t="str">
        <f>MID(Tabla1[[#This Row],[Aplicación]],6,2)</f>
        <v>04</v>
      </c>
      <c r="T4267" s="54" t="str">
        <f>VLOOKUP(Tabla1[[#This Row],[AREA]],Hoja1!A:B,2,FALSE)</f>
        <v>04. Hacienda, personal y modernización administrativa</v>
      </c>
      <c r="U4267" s="57" t="str">
        <f>MID(Tabla1[[#This Row],[Aplicación]],9,4)</f>
        <v>9204</v>
      </c>
      <c r="V4267" s="54" t="str">
        <f>VLOOKUP(Tabla1[[#This Row],[PROGRAMA]],Hoja1!A:B,2,FALSE)</f>
        <v>9204. Tecnologías de la información y comunicación</v>
      </c>
      <c r="W4267" s="57" t="str">
        <f>MID(Tabla1[[#This Row],[Aplicación]],14,2)</f>
        <v>63</v>
      </c>
      <c r="X4267" s="57" t="str">
        <f>MID(Tabla1[[#This Row],[Aplicación]],14,6)</f>
        <v>636</v>
      </c>
    </row>
    <row r="4268" spans="1:24" x14ac:dyDescent="0.25">
      <c r="A4268" s="60">
        <v>220239000560</v>
      </c>
      <c r="B4268" s="43" t="s">
        <v>390</v>
      </c>
      <c r="C4268" s="61">
        <v>45292</v>
      </c>
      <c r="D4268" s="60">
        <v>22024003164</v>
      </c>
      <c r="E4268" s="43" t="s">
        <v>1218</v>
      </c>
      <c r="F4268" s="62">
        <v>132719.38</v>
      </c>
      <c r="G4268" s="43" t="s">
        <v>1064</v>
      </c>
      <c r="H4268" s="43" t="s">
        <v>1073</v>
      </c>
      <c r="I4268" s="69">
        <v>220</v>
      </c>
      <c r="J4268" s="43" t="s">
        <v>393</v>
      </c>
      <c r="K4268" s="43" t="s">
        <v>393</v>
      </c>
      <c r="L4268" s="43" t="s">
        <v>399</v>
      </c>
      <c r="M4268" s="43" t="s">
        <v>395</v>
      </c>
      <c r="N4268" s="43" t="s">
        <v>396</v>
      </c>
      <c r="O4268" s="52" t="s">
        <v>321</v>
      </c>
      <c r="P4268" s="63" t="s">
        <v>276</v>
      </c>
      <c r="Q4268" s="57" t="str">
        <f>MID(Tabla1[[#This Row],[Aplicación]],14,1)</f>
        <v>6</v>
      </c>
      <c r="R4268" s="35" t="s">
        <v>266</v>
      </c>
      <c r="S4268" s="57" t="str">
        <f>MID(Tabla1[[#This Row],[Aplicación]],6,2)</f>
        <v>04</v>
      </c>
      <c r="T4268" s="54" t="str">
        <f>VLOOKUP(Tabla1[[#This Row],[AREA]],Hoja1!A:B,2,FALSE)</f>
        <v>04. Hacienda, personal y modernización administrativa</v>
      </c>
      <c r="U4268" s="57" t="str">
        <f>MID(Tabla1[[#This Row],[Aplicación]],9,4)</f>
        <v>9204</v>
      </c>
      <c r="V4268" s="54" t="str">
        <f>VLOOKUP(Tabla1[[#This Row],[PROGRAMA]],Hoja1!A:B,2,FALSE)</f>
        <v>9204. Tecnologías de la información y comunicación</v>
      </c>
      <c r="W4268" s="57" t="str">
        <f>MID(Tabla1[[#This Row],[Aplicación]],14,2)</f>
        <v>63</v>
      </c>
      <c r="X4268" s="57" t="str">
        <f>MID(Tabla1[[#This Row],[Aplicación]],14,6)</f>
        <v>636</v>
      </c>
    </row>
    <row r="4269" spans="1:24" x14ac:dyDescent="0.25">
      <c r="A4269" s="60">
        <v>220229000110</v>
      </c>
      <c r="B4269" s="43" t="s">
        <v>390</v>
      </c>
      <c r="C4269" s="61">
        <v>45292</v>
      </c>
      <c r="D4269" s="60">
        <v>22024002818</v>
      </c>
      <c r="E4269" s="43" t="s">
        <v>1218</v>
      </c>
      <c r="F4269" s="62">
        <v>86212.5</v>
      </c>
      <c r="G4269" s="43" t="s">
        <v>67</v>
      </c>
      <c r="H4269" s="43" t="s">
        <v>540</v>
      </c>
      <c r="I4269" s="69">
        <v>220</v>
      </c>
      <c r="J4269" s="43" t="s">
        <v>398</v>
      </c>
      <c r="K4269" s="43" t="s">
        <v>398</v>
      </c>
      <c r="L4269" s="43" t="s">
        <v>399</v>
      </c>
      <c r="M4269" s="43" t="s">
        <v>395</v>
      </c>
      <c r="N4269" s="43" t="s">
        <v>396</v>
      </c>
      <c r="O4269" s="52" t="s">
        <v>321</v>
      </c>
      <c r="P4269" s="63" t="s">
        <v>276</v>
      </c>
      <c r="Q4269" s="57" t="str">
        <f>MID(Tabla1[[#This Row],[Aplicación]],14,1)</f>
        <v>6</v>
      </c>
      <c r="R4269" s="35" t="s">
        <v>266</v>
      </c>
      <c r="S4269" s="57" t="str">
        <f>MID(Tabla1[[#This Row],[Aplicación]],6,2)</f>
        <v>04</v>
      </c>
      <c r="T4269" s="54" t="str">
        <f>VLOOKUP(Tabla1[[#This Row],[AREA]],Hoja1!A:B,2,FALSE)</f>
        <v>04. Hacienda, personal y modernización administrativa</v>
      </c>
      <c r="U4269" s="57" t="str">
        <f>MID(Tabla1[[#This Row],[Aplicación]],9,4)</f>
        <v>9204</v>
      </c>
      <c r="V4269" s="54" t="str">
        <f>VLOOKUP(Tabla1[[#This Row],[PROGRAMA]],Hoja1!A:B,2,FALSE)</f>
        <v>9204. Tecnologías de la información y comunicación</v>
      </c>
      <c r="W4269" s="57" t="str">
        <f>MID(Tabla1[[#This Row],[Aplicación]],14,2)</f>
        <v>63</v>
      </c>
      <c r="X4269" s="57" t="str">
        <f>MID(Tabla1[[#This Row],[Aplicación]],14,6)</f>
        <v>636</v>
      </c>
    </row>
    <row r="4270" spans="1:24" x14ac:dyDescent="0.25">
      <c r="A4270" s="60">
        <v>220229000116</v>
      </c>
      <c r="B4270" s="43" t="s">
        <v>390</v>
      </c>
      <c r="C4270" s="61">
        <v>45292</v>
      </c>
      <c r="D4270" s="60">
        <v>22024002820</v>
      </c>
      <c r="E4270" s="43" t="s">
        <v>1218</v>
      </c>
      <c r="F4270" s="62">
        <v>28622.55</v>
      </c>
      <c r="G4270" s="43" t="s">
        <v>67</v>
      </c>
      <c r="H4270" s="43" t="s">
        <v>540</v>
      </c>
      <c r="I4270" s="69">
        <v>220</v>
      </c>
      <c r="J4270" s="43" t="s">
        <v>398</v>
      </c>
      <c r="K4270" s="43" t="s">
        <v>398</v>
      </c>
      <c r="L4270" s="43" t="s">
        <v>399</v>
      </c>
      <c r="M4270" s="43" t="s">
        <v>395</v>
      </c>
      <c r="N4270" s="43" t="s">
        <v>396</v>
      </c>
      <c r="O4270" s="52" t="s">
        <v>321</v>
      </c>
      <c r="P4270" s="63" t="s">
        <v>276</v>
      </c>
      <c r="Q4270" s="57" t="str">
        <f>MID(Tabla1[[#This Row],[Aplicación]],14,1)</f>
        <v>6</v>
      </c>
      <c r="R4270" s="35" t="s">
        <v>266</v>
      </c>
      <c r="S4270" s="57" t="str">
        <f>MID(Tabla1[[#This Row],[Aplicación]],6,2)</f>
        <v>04</v>
      </c>
      <c r="T4270" s="54" t="str">
        <f>VLOOKUP(Tabla1[[#This Row],[AREA]],Hoja1!A:B,2,FALSE)</f>
        <v>04. Hacienda, personal y modernización administrativa</v>
      </c>
      <c r="U4270" s="57" t="str">
        <f>MID(Tabla1[[#This Row],[Aplicación]],9,4)</f>
        <v>9204</v>
      </c>
      <c r="V4270" s="54" t="str">
        <f>VLOOKUP(Tabla1[[#This Row],[PROGRAMA]],Hoja1!A:B,2,FALSE)</f>
        <v>9204. Tecnologías de la información y comunicación</v>
      </c>
      <c r="W4270" s="57" t="str">
        <f>MID(Tabla1[[#This Row],[Aplicación]],14,2)</f>
        <v>63</v>
      </c>
      <c r="X4270" s="57" t="str">
        <f>MID(Tabla1[[#This Row],[Aplicación]],14,6)</f>
        <v>636</v>
      </c>
    </row>
    <row r="4271" spans="1:24" x14ac:dyDescent="0.25">
      <c r="A4271" s="60">
        <v>220229000256</v>
      </c>
      <c r="B4271" s="43" t="s">
        <v>390</v>
      </c>
      <c r="C4271" s="61">
        <v>45292</v>
      </c>
      <c r="D4271" s="60">
        <v>22024002848</v>
      </c>
      <c r="E4271" s="43" t="s">
        <v>1218</v>
      </c>
      <c r="F4271" s="62">
        <v>40526.81</v>
      </c>
      <c r="G4271" s="43" t="s">
        <v>676</v>
      </c>
      <c r="H4271" s="43" t="s">
        <v>677</v>
      </c>
      <c r="I4271" s="69">
        <v>220</v>
      </c>
      <c r="J4271" s="43" t="s">
        <v>398</v>
      </c>
      <c r="K4271" s="43" t="s">
        <v>398</v>
      </c>
      <c r="L4271" s="43" t="s">
        <v>399</v>
      </c>
      <c r="M4271" s="43" t="s">
        <v>395</v>
      </c>
      <c r="N4271" s="43" t="s">
        <v>396</v>
      </c>
      <c r="O4271" s="52" t="s">
        <v>321</v>
      </c>
      <c r="P4271" s="63" t="s">
        <v>276</v>
      </c>
      <c r="Q4271" s="57" t="str">
        <f>MID(Tabla1[[#This Row],[Aplicación]],14,1)</f>
        <v>6</v>
      </c>
      <c r="R4271" s="35" t="s">
        <v>266</v>
      </c>
      <c r="S4271" s="57" t="str">
        <f>MID(Tabla1[[#This Row],[Aplicación]],6,2)</f>
        <v>04</v>
      </c>
      <c r="T4271" s="54" t="str">
        <f>VLOOKUP(Tabla1[[#This Row],[AREA]],Hoja1!A:B,2,FALSE)</f>
        <v>04. Hacienda, personal y modernización administrativa</v>
      </c>
      <c r="U4271" s="57" t="str">
        <f>MID(Tabla1[[#This Row],[Aplicación]],9,4)</f>
        <v>9204</v>
      </c>
      <c r="V4271" s="54" t="str">
        <f>VLOOKUP(Tabla1[[#This Row],[PROGRAMA]],Hoja1!A:B,2,FALSE)</f>
        <v>9204. Tecnologías de la información y comunicación</v>
      </c>
      <c r="W4271" s="57" t="str">
        <f>MID(Tabla1[[#This Row],[Aplicación]],14,2)</f>
        <v>63</v>
      </c>
      <c r="X4271" s="57" t="str">
        <f>MID(Tabla1[[#This Row],[Aplicación]],14,6)</f>
        <v>636</v>
      </c>
    </row>
    <row r="4272" spans="1:24" x14ac:dyDescent="0.25">
      <c r="A4272" s="60">
        <v>220240008443</v>
      </c>
      <c r="B4272" s="43" t="s">
        <v>390</v>
      </c>
      <c r="C4272" s="61">
        <v>45373</v>
      </c>
      <c r="D4272" s="60">
        <v>22024000058</v>
      </c>
      <c r="E4272" s="43" t="s">
        <v>1218</v>
      </c>
      <c r="F4272" s="62">
        <v>29330.71</v>
      </c>
      <c r="G4272" s="43" t="s">
        <v>1064</v>
      </c>
      <c r="H4272" s="43" t="s">
        <v>1796</v>
      </c>
      <c r="I4272" s="69">
        <v>220</v>
      </c>
      <c r="J4272" s="43" t="s">
        <v>393</v>
      </c>
      <c r="K4272" s="43" t="s">
        <v>393</v>
      </c>
      <c r="L4272" s="43" t="s">
        <v>399</v>
      </c>
      <c r="M4272" s="43" t="s">
        <v>395</v>
      </c>
      <c r="N4272" s="43" t="s">
        <v>396</v>
      </c>
      <c r="O4272" s="52" t="s">
        <v>321</v>
      </c>
      <c r="P4272" s="63" t="s">
        <v>276</v>
      </c>
      <c r="Q4272" s="57" t="str">
        <f>MID(Tabla1[[#This Row],[Aplicación]],14,1)</f>
        <v>6</v>
      </c>
      <c r="R4272" s="35" t="s">
        <v>266</v>
      </c>
      <c r="S4272" s="57" t="str">
        <f>MID(Tabla1[[#This Row],[Aplicación]],6,2)</f>
        <v>04</v>
      </c>
      <c r="T4272" s="54" t="str">
        <f>VLOOKUP(Tabla1[[#This Row],[AREA]],Hoja1!A:B,2,FALSE)</f>
        <v>04. Hacienda, personal y modernización administrativa</v>
      </c>
      <c r="U4272" s="57" t="str">
        <f>MID(Tabla1[[#This Row],[Aplicación]],9,4)</f>
        <v>9204</v>
      </c>
      <c r="V4272" s="54" t="str">
        <f>VLOOKUP(Tabla1[[#This Row],[PROGRAMA]],Hoja1!A:B,2,FALSE)</f>
        <v>9204. Tecnologías de la información y comunicación</v>
      </c>
      <c r="W4272" s="57" t="str">
        <f>MID(Tabla1[[#This Row],[Aplicación]],14,2)</f>
        <v>63</v>
      </c>
      <c r="X4272" s="57" t="str">
        <f>MID(Tabla1[[#This Row],[Aplicación]],14,6)</f>
        <v>636</v>
      </c>
    </row>
    <row r="4273" spans="1:24" x14ac:dyDescent="0.25">
      <c r="A4273" s="60">
        <v>220239000621</v>
      </c>
      <c r="B4273" s="43" t="s">
        <v>390</v>
      </c>
      <c r="C4273" s="61">
        <v>45292</v>
      </c>
      <c r="D4273" s="60">
        <v>22024003169</v>
      </c>
      <c r="E4273" s="43" t="s">
        <v>1218</v>
      </c>
      <c r="F4273" s="62">
        <v>13573.84</v>
      </c>
      <c r="G4273" s="43" t="s">
        <v>1103</v>
      </c>
      <c r="H4273" s="43" t="s">
        <v>1104</v>
      </c>
      <c r="I4273" s="69">
        <v>220</v>
      </c>
      <c r="J4273" s="43" t="s">
        <v>486</v>
      </c>
      <c r="K4273" s="43" t="s">
        <v>486</v>
      </c>
      <c r="L4273" s="43" t="s">
        <v>413</v>
      </c>
      <c r="M4273" s="43" t="s">
        <v>395</v>
      </c>
      <c r="N4273" s="43" t="s">
        <v>396</v>
      </c>
      <c r="O4273" s="52" t="s">
        <v>321</v>
      </c>
      <c r="P4273" s="63" t="s">
        <v>276</v>
      </c>
      <c r="Q4273" s="57" t="str">
        <f>MID(Tabla1[[#This Row],[Aplicación]],14,1)</f>
        <v>6</v>
      </c>
      <c r="R4273" s="35" t="s">
        <v>266</v>
      </c>
      <c r="S4273" s="57" t="str">
        <f>MID(Tabla1[[#This Row],[Aplicación]],6,2)</f>
        <v>04</v>
      </c>
      <c r="T4273" s="54" t="str">
        <f>VLOOKUP(Tabla1[[#This Row],[AREA]],Hoja1!A:B,2,FALSE)</f>
        <v>04. Hacienda, personal y modernización administrativa</v>
      </c>
      <c r="U4273" s="57" t="str">
        <f>MID(Tabla1[[#This Row],[Aplicación]],9,4)</f>
        <v>9204</v>
      </c>
      <c r="V4273" s="54" t="str">
        <f>VLOOKUP(Tabla1[[#This Row],[PROGRAMA]],Hoja1!A:B,2,FALSE)</f>
        <v>9204. Tecnologías de la información y comunicación</v>
      </c>
      <c r="W4273" s="57" t="str">
        <f>MID(Tabla1[[#This Row],[Aplicación]],14,2)</f>
        <v>63</v>
      </c>
      <c r="X4273" s="57" t="str">
        <f>MID(Tabla1[[#This Row],[Aplicación]],14,6)</f>
        <v>636</v>
      </c>
    </row>
    <row r="4274" spans="1:24" x14ac:dyDescent="0.25">
      <c r="A4274" s="60">
        <v>220240012545</v>
      </c>
      <c r="B4274" s="43" t="s">
        <v>390</v>
      </c>
      <c r="C4274" s="61">
        <v>45407</v>
      </c>
      <c r="D4274" s="60">
        <v>22024003984</v>
      </c>
      <c r="E4274" s="43" t="s">
        <v>1218</v>
      </c>
      <c r="F4274" s="62">
        <v>4708.42</v>
      </c>
      <c r="G4274" s="43" t="s">
        <v>873</v>
      </c>
      <c r="H4274" s="43" t="s">
        <v>4286</v>
      </c>
      <c r="I4274" s="69" t="s">
        <v>2930</v>
      </c>
      <c r="J4274" s="43" t="s">
        <v>393</v>
      </c>
      <c r="K4274" s="43" t="s">
        <v>393</v>
      </c>
      <c r="L4274" s="43" t="s">
        <v>399</v>
      </c>
      <c r="M4274" s="43" t="s">
        <v>585</v>
      </c>
      <c r="N4274" s="43" t="s">
        <v>539</v>
      </c>
      <c r="O4274" s="68" t="s">
        <v>326</v>
      </c>
      <c r="P4274" s="68" t="s">
        <v>2931</v>
      </c>
      <c r="Q4274" s="57" t="s">
        <v>3057</v>
      </c>
      <c r="R4274" s="35" t="s">
        <v>266</v>
      </c>
      <c r="S4274" s="57" t="str">
        <f>MID(Tabla1[[#This Row],[Aplicación]],6,2)</f>
        <v>04</v>
      </c>
      <c r="T4274" s="54" t="str">
        <f>VLOOKUP(Tabla1[[#This Row],[AREA]],Hoja1!A:B,2,FALSE)</f>
        <v>04. Hacienda, personal y modernización administrativa</v>
      </c>
      <c r="U4274" s="57" t="str">
        <f>MID(Tabla1[[#This Row],[Aplicación]],9,4)</f>
        <v>9204</v>
      </c>
      <c r="V4274" s="54" t="str">
        <f>VLOOKUP(Tabla1[[#This Row],[PROGRAMA]],Hoja1!A:B,2,FALSE)</f>
        <v>9204. Tecnologías de la información y comunicación</v>
      </c>
      <c r="W4274" s="57" t="str">
        <f>MID(Tabla1[[#This Row],[Aplicación]],14,2)</f>
        <v>63</v>
      </c>
      <c r="X4274" s="57" t="str">
        <f>MID(Tabla1[[#This Row],[Aplicación]],14,6)</f>
        <v>636</v>
      </c>
    </row>
    <row r="4275" spans="1:24" x14ac:dyDescent="0.25">
      <c r="A4275" s="60">
        <v>220240011607</v>
      </c>
      <c r="B4275" s="43" t="s">
        <v>390</v>
      </c>
      <c r="C4275" s="61">
        <v>45397</v>
      </c>
      <c r="D4275" s="60">
        <v>22023001365</v>
      </c>
      <c r="E4275" s="43" t="s">
        <v>1218</v>
      </c>
      <c r="F4275" s="62">
        <v>2570.9699999999998</v>
      </c>
      <c r="G4275" s="43" t="s">
        <v>676</v>
      </c>
      <c r="H4275" s="43" t="s">
        <v>677</v>
      </c>
      <c r="I4275" s="69" t="s">
        <v>2930</v>
      </c>
      <c r="J4275" s="43" t="s">
        <v>398</v>
      </c>
      <c r="K4275" s="43" t="s">
        <v>398</v>
      </c>
      <c r="L4275" s="43" t="s">
        <v>399</v>
      </c>
      <c r="M4275" s="43" t="s">
        <v>395</v>
      </c>
      <c r="N4275" s="43" t="s">
        <v>396</v>
      </c>
      <c r="O4275" s="68" t="s">
        <v>321</v>
      </c>
      <c r="P4275" s="68" t="s">
        <v>2931</v>
      </c>
      <c r="Q4275" s="57" t="s">
        <v>3057</v>
      </c>
      <c r="R4275" s="35" t="s">
        <v>266</v>
      </c>
      <c r="S4275" s="57" t="str">
        <f>MID(Tabla1[[#This Row],[Aplicación]],6,2)</f>
        <v>04</v>
      </c>
      <c r="T4275" s="54" t="str">
        <f>VLOOKUP(Tabla1[[#This Row],[AREA]],Hoja1!A:B,2,FALSE)</f>
        <v>04. Hacienda, personal y modernización administrativa</v>
      </c>
      <c r="U4275" s="57" t="str">
        <f>MID(Tabla1[[#This Row],[Aplicación]],9,4)</f>
        <v>9204</v>
      </c>
      <c r="V4275" s="54" t="str">
        <f>VLOOKUP(Tabla1[[#This Row],[PROGRAMA]],Hoja1!A:B,2,FALSE)</f>
        <v>9204. Tecnologías de la información y comunicación</v>
      </c>
      <c r="W4275" s="57" t="str">
        <f>MID(Tabla1[[#This Row],[Aplicación]],14,2)</f>
        <v>63</v>
      </c>
      <c r="X4275" s="57" t="str">
        <f>MID(Tabla1[[#This Row],[Aplicación]],14,6)</f>
        <v>636</v>
      </c>
    </row>
    <row r="4276" spans="1:24" x14ac:dyDescent="0.25">
      <c r="A4276" s="60">
        <v>220240035991</v>
      </c>
      <c r="B4276" s="43" t="s">
        <v>390</v>
      </c>
      <c r="C4276" s="61">
        <v>45511</v>
      </c>
      <c r="D4276" s="60">
        <v>22024005895</v>
      </c>
      <c r="E4276" s="43" t="s">
        <v>1218</v>
      </c>
      <c r="F4276" s="62">
        <v>2716.45</v>
      </c>
      <c r="G4276" s="43" t="s">
        <v>676</v>
      </c>
      <c r="H4276" s="43" t="s">
        <v>4879</v>
      </c>
      <c r="I4276" s="69">
        <v>220</v>
      </c>
      <c r="J4276" s="43" t="s">
        <v>398</v>
      </c>
      <c r="K4276" s="43" t="s">
        <v>398</v>
      </c>
      <c r="L4276" s="43" t="s">
        <v>413</v>
      </c>
      <c r="M4276" s="43" t="s">
        <v>585</v>
      </c>
      <c r="N4276" s="43" t="s">
        <v>539</v>
      </c>
      <c r="O4276" s="68" t="s">
        <v>326</v>
      </c>
      <c r="P4276" s="68" t="s">
        <v>4838</v>
      </c>
      <c r="Q4276" s="57" t="str">
        <f>MID(Tabla1[[#This Row],[Aplicación]],14,1)</f>
        <v>6</v>
      </c>
      <c r="R4276" s="35" t="s">
        <v>266</v>
      </c>
      <c r="S4276" s="57" t="str">
        <f>MID(Tabla1[[#This Row],[Aplicación]],6,2)</f>
        <v>04</v>
      </c>
      <c r="T4276" s="54" t="str">
        <f>VLOOKUP(Tabla1[[#This Row],[AREA]],Hoja1!A:B,2,FALSE)</f>
        <v>04. Hacienda, personal y modernización administrativa</v>
      </c>
      <c r="U4276" s="57" t="str">
        <f>MID(Tabla1[[#This Row],[Aplicación]],9,4)</f>
        <v>9204</v>
      </c>
      <c r="V4276" s="54" t="str">
        <f>VLOOKUP(Tabla1[[#This Row],[PROGRAMA]],Hoja1!A:B,2,FALSE)</f>
        <v>9204. Tecnologías de la información y comunicación</v>
      </c>
      <c r="W4276" s="57" t="str">
        <f>MID(Tabla1[[#This Row],[Aplicación]],14,2)</f>
        <v>63</v>
      </c>
      <c r="X4276" s="57" t="str">
        <f>MID(Tabla1[[#This Row],[Aplicación]],14,6)</f>
        <v>636</v>
      </c>
    </row>
    <row r="4277" spans="1:24" x14ac:dyDescent="0.25">
      <c r="A4277" s="60">
        <v>220239000672</v>
      </c>
      <c r="B4277" s="43" t="s">
        <v>390</v>
      </c>
      <c r="C4277" s="61">
        <v>45292</v>
      </c>
      <c r="D4277" s="60">
        <v>22024003172</v>
      </c>
      <c r="E4277" s="43" t="s">
        <v>1221</v>
      </c>
      <c r="F4277" s="62">
        <v>279560.46000000002</v>
      </c>
      <c r="G4277" s="43" t="s">
        <v>63</v>
      </c>
      <c r="H4277" s="43" t="s">
        <v>1554</v>
      </c>
      <c r="I4277" s="69">
        <v>220</v>
      </c>
      <c r="J4277" s="43" t="s">
        <v>487</v>
      </c>
      <c r="K4277" s="43" t="s">
        <v>398</v>
      </c>
      <c r="L4277" s="43" t="s">
        <v>399</v>
      </c>
      <c r="M4277" s="43" t="s">
        <v>395</v>
      </c>
      <c r="N4277" s="43" t="s">
        <v>396</v>
      </c>
      <c r="O4277" s="52" t="s">
        <v>321</v>
      </c>
      <c r="P4277" s="63" t="s">
        <v>276</v>
      </c>
      <c r="Q4277" s="57" t="str">
        <f>MID(Tabla1[[#This Row],[Aplicación]],14,1)</f>
        <v>6</v>
      </c>
      <c r="R4277" s="35" t="s">
        <v>266</v>
      </c>
      <c r="S4277" s="57" t="str">
        <f>MID(Tabla1[[#This Row],[Aplicación]],6,2)</f>
        <v>04</v>
      </c>
      <c r="T4277" s="54" t="str">
        <f>VLOOKUP(Tabla1[[#This Row],[AREA]],Hoja1!A:B,2,FALSE)</f>
        <v>04. Hacienda, personal y modernización administrativa</v>
      </c>
      <c r="U4277" s="57" t="str">
        <f>MID(Tabla1[[#This Row],[Aplicación]],9,4)</f>
        <v>9204</v>
      </c>
      <c r="V4277" s="54" t="str">
        <f>VLOOKUP(Tabla1[[#This Row],[PROGRAMA]],Hoja1!A:B,2,FALSE)</f>
        <v>9204. Tecnologías de la información y comunicación</v>
      </c>
      <c r="W4277" s="57" t="str">
        <f>MID(Tabla1[[#This Row],[Aplicación]],14,2)</f>
        <v>64</v>
      </c>
      <c r="X4277" s="57" t="str">
        <f>MID(Tabla1[[#This Row],[Aplicación]],14,6)</f>
        <v>641</v>
      </c>
    </row>
    <row r="4278" spans="1:24" x14ac:dyDescent="0.25">
      <c r="A4278" s="60">
        <v>220229000062</v>
      </c>
      <c r="B4278" s="43" t="s">
        <v>390</v>
      </c>
      <c r="C4278" s="61">
        <v>45292</v>
      </c>
      <c r="D4278" s="60">
        <v>22024003803</v>
      </c>
      <c r="E4278" s="43" t="s">
        <v>1221</v>
      </c>
      <c r="F4278" s="62">
        <v>210356.48000000001</v>
      </c>
      <c r="G4278" s="43" t="s">
        <v>484</v>
      </c>
      <c r="H4278" s="43" t="s">
        <v>485</v>
      </c>
      <c r="I4278" s="69">
        <v>220</v>
      </c>
      <c r="J4278" s="43" t="s">
        <v>486</v>
      </c>
      <c r="K4278" s="43" t="s">
        <v>486</v>
      </c>
      <c r="L4278" s="43" t="s">
        <v>399</v>
      </c>
      <c r="M4278" s="43" t="s">
        <v>395</v>
      </c>
      <c r="N4278" s="43" t="s">
        <v>396</v>
      </c>
      <c r="O4278" s="52" t="s">
        <v>321</v>
      </c>
      <c r="P4278" s="63" t="s">
        <v>276</v>
      </c>
      <c r="Q4278" s="57" t="str">
        <f>MID(Tabla1[[#This Row],[Aplicación]],14,1)</f>
        <v>6</v>
      </c>
      <c r="R4278" s="35" t="s">
        <v>266</v>
      </c>
      <c r="S4278" s="57" t="str">
        <f>MID(Tabla1[[#This Row],[Aplicación]],6,2)</f>
        <v>04</v>
      </c>
      <c r="T4278" s="54" t="str">
        <f>VLOOKUP(Tabla1[[#This Row],[AREA]],Hoja1!A:B,2,FALSE)</f>
        <v>04. Hacienda, personal y modernización administrativa</v>
      </c>
      <c r="U4278" s="57" t="str">
        <f>MID(Tabla1[[#This Row],[Aplicación]],9,4)</f>
        <v>9204</v>
      </c>
      <c r="V4278" s="54" t="str">
        <f>VLOOKUP(Tabla1[[#This Row],[PROGRAMA]],Hoja1!A:B,2,FALSE)</f>
        <v>9204. Tecnologías de la información y comunicación</v>
      </c>
      <c r="W4278" s="57" t="str">
        <f>MID(Tabla1[[#This Row],[Aplicación]],14,2)</f>
        <v>64</v>
      </c>
      <c r="X4278" s="57" t="str">
        <f>MID(Tabla1[[#This Row],[Aplicación]],14,6)</f>
        <v>641</v>
      </c>
    </row>
    <row r="4279" spans="1:24" x14ac:dyDescent="0.25">
      <c r="A4279" s="60">
        <v>220229000425</v>
      </c>
      <c r="B4279" s="43" t="s">
        <v>390</v>
      </c>
      <c r="C4279" s="61">
        <v>45292</v>
      </c>
      <c r="D4279" s="60">
        <v>22024003421</v>
      </c>
      <c r="E4279" s="43" t="s">
        <v>1221</v>
      </c>
      <c r="F4279" s="62">
        <v>141883.07</v>
      </c>
      <c r="G4279" s="43" t="s">
        <v>529</v>
      </c>
      <c r="H4279" s="43" t="s">
        <v>530</v>
      </c>
      <c r="I4279" s="69">
        <v>220</v>
      </c>
      <c r="J4279" s="43" t="s">
        <v>531</v>
      </c>
      <c r="K4279" s="43" t="s">
        <v>531</v>
      </c>
      <c r="L4279" s="43" t="s">
        <v>399</v>
      </c>
      <c r="M4279" s="43" t="s">
        <v>395</v>
      </c>
      <c r="N4279" s="43" t="s">
        <v>396</v>
      </c>
      <c r="O4279" s="52" t="s">
        <v>321</v>
      </c>
      <c r="P4279" s="63" t="s">
        <v>276</v>
      </c>
      <c r="Q4279" s="57" t="str">
        <f>MID(Tabla1[[#This Row],[Aplicación]],14,1)</f>
        <v>6</v>
      </c>
      <c r="R4279" s="35" t="s">
        <v>266</v>
      </c>
      <c r="S4279" s="57" t="str">
        <f>MID(Tabla1[[#This Row],[Aplicación]],6,2)</f>
        <v>04</v>
      </c>
      <c r="T4279" s="54" t="str">
        <f>VLOOKUP(Tabla1[[#This Row],[AREA]],Hoja1!A:B,2,FALSE)</f>
        <v>04. Hacienda, personal y modernización administrativa</v>
      </c>
      <c r="U4279" s="57" t="str">
        <f>MID(Tabla1[[#This Row],[Aplicación]],9,4)</f>
        <v>9204</v>
      </c>
      <c r="V4279" s="54" t="str">
        <f>VLOOKUP(Tabla1[[#This Row],[PROGRAMA]],Hoja1!A:B,2,FALSE)</f>
        <v>9204. Tecnologías de la información y comunicación</v>
      </c>
      <c r="W4279" s="57" t="str">
        <f>MID(Tabla1[[#This Row],[Aplicación]],14,2)</f>
        <v>64</v>
      </c>
      <c r="X4279" s="57" t="str">
        <f>MID(Tabla1[[#This Row],[Aplicación]],14,6)</f>
        <v>641</v>
      </c>
    </row>
    <row r="4280" spans="1:24" x14ac:dyDescent="0.25">
      <c r="A4280" s="44">
        <v>220239000673</v>
      </c>
      <c r="B4280" s="45" t="s">
        <v>390</v>
      </c>
      <c r="C4280" s="50">
        <v>45292</v>
      </c>
      <c r="D4280" s="44">
        <v>22024003173</v>
      </c>
      <c r="E4280" s="45" t="s">
        <v>1221</v>
      </c>
      <c r="F4280" s="51">
        <v>119955.77</v>
      </c>
      <c r="G4280" s="45" t="s">
        <v>415</v>
      </c>
      <c r="H4280" s="45" t="s">
        <v>1599</v>
      </c>
      <c r="I4280" s="53">
        <v>220</v>
      </c>
      <c r="J4280" s="45" t="s">
        <v>398</v>
      </c>
      <c r="K4280" s="45" t="s">
        <v>398</v>
      </c>
      <c r="L4280" s="45" t="s">
        <v>399</v>
      </c>
      <c r="M4280" s="45" t="s">
        <v>395</v>
      </c>
      <c r="N4280" s="45" t="s">
        <v>396</v>
      </c>
      <c r="O4280" s="52" t="s">
        <v>321</v>
      </c>
      <c r="P4280" s="63" t="s">
        <v>276</v>
      </c>
      <c r="Q4280" s="57" t="str">
        <f>MID(Tabla1[[#This Row],[Aplicación]],14,1)</f>
        <v>6</v>
      </c>
      <c r="R4280" s="35" t="s">
        <v>266</v>
      </c>
      <c r="S4280" s="57" t="str">
        <f>MID(Tabla1[[#This Row],[Aplicación]],6,2)</f>
        <v>04</v>
      </c>
      <c r="T4280" s="54" t="str">
        <f>VLOOKUP(Tabla1[[#This Row],[AREA]],Hoja1!A:B,2,FALSE)</f>
        <v>04. Hacienda, personal y modernización administrativa</v>
      </c>
      <c r="U4280" s="57" t="str">
        <f>MID(Tabla1[[#This Row],[Aplicación]],9,4)</f>
        <v>9204</v>
      </c>
      <c r="V4280" s="54" t="str">
        <f>VLOOKUP(Tabla1[[#This Row],[PROGRAMA]],Hoja1!A:B,2,FALSE)</f>
        <v>9204. Tecnologías de la información y comunicación</v>
      </c>
      <c r="W4280" s="57" t="str">
        <f>MID(Tabla1[[#This Row],[Aplicación]],14,2)</f>
        <v>64</v>
      </c>
      <c r="X4280" s="57" t="str">
        <f>MID(Tabla1[[#This Row],[Aplicación]],14,6)</f>
        <v>641</v>
      </c>
    </row>
    <row r="4281" spans="1:24" x14ac:dyDescent="0.25">
      <c r="A4281" s="44">
        <v>220239000555</v>
      </c>
      <c r="B4281" s="45" t="s">
        <v>390</v>
      </c>
      <c r="C4281" s="50">
        <v>45292</v>
      </c>
      <c r="D4281" s="44">
        <v>22024003163</v>
      </c>
      <c r="E4281" s="45" t="s">
        <v>1221</v>
      </c>
      <c r="F4281" s="51">
        <v>116867.39</v>
      </c>
      <c r="G4281" s="45" t="s">
        <v>359</v>
      </c>
      <c r="H4281" s="45" t="s">
        <v>1600</v>
      </c>
      <c r="I4281" s="53">
        <v>220</v>
      </c>
      <c r="J4281" s="45" t="s">
        <v>393</v>
      </c>
      <c r="K4281" s="45" t="s">
        <v>393</v>
      </c>
      <c r="L4281" s="45" t="s">
        <v>399</v>
      </c>
      <c r="M4281" s="45" t="s">
        <v>395</v>
      </c>
      <c r="N4281" s="45" t="s">
        <v>396</v>
      </c>
      <c r="O4281" s="52" t="s">
        <v>321</v>
      </c>
      <c r="P4281" s="63" t="s">
        <v>276</v>
      </c>
      <c r="Q4281" s="57" t="str">
        <f>MID(Tabla1[[#This Row],[Aplicación]],14,1)</f>
        <v>6</v>
      </c>
      <c r="R4281" s="35" t="s">
        <v>266</v>
      </c>
      <c r="S4281" s="57" t="str">
        <f>MID(Tabla1[[#This Row],[Aplicación]],6,2)</f>
        <v>04</v>
      </c>
      <c r="T4281" s="54" t="str">
        <f>VLOOKUP(Tabla1[[#This Row],[AREA]],Hoja1!A:B,2,FALSE)</f>
        <v>04. Hacienda, personal y modernización administrativa</v>
      </c>
      <c r="U4281" s="57" t="str">
        <f>MID(Tabla1[[#This Row],[Aplicación]],9,4)</f>
        <v>9204</v>
      </c>
      <c r="V4281" s="54" t="str">
        <f>VLOOKUP(Tabla1[[#This Row],[PROGRAMA]],Hoja1!A:B,2,FALSE)</f>
        <v>9204. Tecnologías de la información y comunicación</v>
      </c>
      <c r="W4281" s="57" t="str">
        <f>MID(Tabla1[[#This Row],[Aplicación]],14,2)</f>
        <v>64</v>
      </c>
      <c r="X4281" s="57" t="str">
        <f>MID(Tabla1[[#This Row],[Aplicación]],14,6)</f>
        <v>641</v>
      </c>
    </row>
    <row r="4282" spans="1:24" x14ac:dyDescent="0.25">
      <c r="A4282" s="60">
        <v>220239000551</v>
      </c>
      <c r="B4282" s="43" t="s">
        <v>390</v>
      </c>
      <c r="C4282" s="61">
        <v>45292</v>
      </c>
      <c r="D4282" s="60">
        <v>22024003159</v>
      </c>
      <c r="E4282" s="43" t="s">
        <v>1221</v>
      </c>
      <c r="F4282" s="62">
        <v>110549.63</v>
      </c>
      <c r="G4282" s="43" t="s">
        <v>1064</v>
      </c>
      <c r="H4282" s="43" t="s">
        <v>1076</v>
      </c>
      <c r="I4282" s="69">
        <v>220</v>
      </c>
      <c r="J4282" s="43" t="s">
        <v>393</v>
      </c>
      <c r="K4282" s="43" t="s">
        <v>393</v>
      </c>
      <c r="L4282" s="43" t="s">
        <v>413</v>
      </c>
      <c r="M4282" s="43" t="s">
        <v>395</v>
      </c>
      <c r="N4282" s="43" t="s">
        <v>433</v>
      </c>
      <c r="O4282" s="52" t="s">
        <v>321</v>
      </c>
      <c r="P4282" s="63" t="s">
        <v>276</v>
      </c>
      <c r="Q4282" s="57" t="str">
        <f>MID(Tabla1[[#This Row],[Aplicación]],14,1)</f>
        <v>6</v>
      </c>
      <c r="R4282" s="35" t="s">
        <v>266</v>
      </c>
      <c r="S4282" s="57" t="str">
        <f>MID(Tabla1[[#This Row],[Aplicación]],6,2)</f>
        <v>04</v>
      </c>
      <c r="T4282" s="54" t="str">
        <f>VLOOKUP(Tabla1[[#This Row],[AREA]],Hoja1!A:B,2,FALSE)</f>
        <v>04. Hacienda, personal y modernización administrativa</v>
      </c>
      <c r="U4282" s="57" t="str">
        <f>MID(Tabla1[[#This Row],[Aplicación]],9,4)</f>
        <v>9204</v>
      </c>
      <c r="V4282" s="54" t="str">
        <f>VLOOKUP(Tabla1[[#This Row],[PROGRAMA]],Hoja1!A:B,2,FALSE)</f>
        <v>9204. Tecnologías de la información y comunicación</v>
      </c>
      <c r="W4282" s="57" t="str">
        <f>MID(Tabla1[[#This Row],[Aplicación]],14,2)</f>
        <v>64</v>
      </c>
      <c r="X4282" s="57" t="str">
        <f>MID(Tabla1[[#This Row],[Aplicación]],14,6)</f>
        <v>641</v>
      </c>
    </row>
    <row r="4283" spans="1:24" x14ac:dyDescent="0.25">
      <c r="A4283" s="44">
        <v>220239000554</v>
      </c>
      <c r="B4283" s="45" t="s">
        <v>390</v>
      </c>
      <c r="C4283" s="50">
        <v>45292</v>
      </c>
      <c r="D4283" s="44">
        <v>22024003162</v>
      </c>
      <c r="E4283" s="45" t="s">
        <v>1221</v>
      </c>
      <c r="F4283" s="51">
        <v>90952.68</v>
      </c>
      <c r="G4283" s="45" t="s">
        <v>1064</v>
      </c>
      <c r="H4283" s="45" t="s">
        <v>1618</v>
      </c>
      <c r="I4283" s="53">
        <v>220</v>
      </c>
      <c r="J4283" s="45" t="s">
        <v>393</v>
      </c>
      <c r="K4283" s="45" t="s">
        <v>393</v>
      </c>
      <c r="L4283" s="45" t="s">
        <v>413</v>
      </c>
      <c r="M4283" s="45" t="s">
        <v>395</v>
      </c>
      <c r="N4283" s="45" t="s">
        <v>396</v>
      </c>
      <c r="O4283" s="52" t="s">
        <v>321</v>
      </c>
      <c r="P4283" s="63" t="s">
        <v>276</v>
      </c>
      <c r="Q4283" s="57" t="str">
        <f>MID(Tabla1[[#This Row],[Aplicación]],14,1)</f>
        <v>6</v>
      </c>
      <c r="R4283" s="35" t="s">
        <v>266</v>
      </c>
      <c r="S4283" s="57" t="str">
        <f>MID(Tabla1[[#This Row],[Aplicación]],6,2)</f>
        <v>04</v>
      </c>
      <c r="T4283" s="54" t="str">
        <f>VLOOKUP(Tabla1[[#This Row],[AREA]],Hoja1!A:B,2,FALSE)</f>
        <v>04. Hacienda, personal y modernización administrativa</v>
      </c>
      <c r="U4283" s="57" t="str">
        <f>MID(Tabla1[[#This Row],[Aplicación]],9,4)</f>
        <v>9204</v>
      </c>
      <c r="V4283" s="54" t="str">
        <f>VLOOKUP(Tabla1[[#This Row],[PROGRAMA]],Hoja1!A:B,2,FALSE)</f>
        <v>9204. Tecnologías de la información y comunicación</v>
      </c>
      <c r="W4283" s="57" t="str">
        <f>MID(Tabla1[[#This Row],[Aplicación]],14,2)</f>
        <v>64</v>
      </c>
      <c r="X4283" s="57" t="str">
        <f>MID(Tabla1[[#This Row],[Aplicación]],14,6)</f>
        <v>641</v>
      </c>
    </row>
    <row r="4284" spans="1:24" x14ac:dyDescent="0.25">
      <c r="A4284" s="60">
        <v>220239000670</v>
      </c>
      <c r="B4284" s="43" t="s">
        <v>390</v>
      </c>
      <c r="C4284" s="61">
        <v>45292</v>
      </c>
      <c r="D4284" s="60">
        <v>22024003171</v>
      </c>
      <c r="E4284" s="43" t="s">
        <v>1221</v>
      </c>
      <c r="F4284" s="62">
        <v>89543.59</v>
      </c>
      <c r="G4284" s="43" t="s">
        <v>554</v>
      </c>
      <c r="H4284" s="43" t="s">
        <v>1622</v>
      </c>
      <c r="I4284" s="69">
        <v>220</v>
      </c>
      <c r="J4284" s="43" t="s">
        <v>403</v>
      </c>
      <c r="K4284" s="43" t="s">
        <v>393</v>
      </c>
      <c r="L4284" s="43" t="s">
        <v>399</v>
      </c>
      <c r="M4284" s="43" t="s">
        <v>395</v>
      </c>
      <c r="N4284" s="43" t="s">
        <v>396</v>
      </c>
      <c r="O4284" s="52" t="s">
        <v>321</v>
      </c>
      <c r="P4284" s="63" t="s">
        <v>276</v>
      </c>
      <c r="Q4284" s="57" t="str">
        <f>MID(Tabla1[[#This Row],[Aplicación]],14,1)</f>
        <v>6</v>
      </c>
      <c r="R4284" s="35" t="s">
        <v>266</v>
      </c>
      <c r="S4284" s="57" t="str">
        <f>MID(Tabla1[[#This Row],[Aplicación]],6,2)</f>
        <v>04</v>
      </c>
      <c r="T4284" s="54" t="str">
        <f>VLOOKUP(Tabla1[[#This Row],[AREA]],Hoja1!A:B,2,FALSE)</f>
        <v>04. Hacienda, personal y modernización administrativa</v>
      </c>
      <c r="U4284" s="57" t="str">
        <f>MID(Tabla1[[#This Row],[Aplicación]],9,4)</f>
        <v>9204</v>
      </c>
      <c r="V4284" s="54" t="str">
        <f>VLOOKUP(Tabla1[[#This Row],[PROGRAMA]],Hoja1!A:B,2,FALSE)</f>
        <v>9204. Tecnologías de la información y comunicación</v>
      </c>
      <c r="W4284" s="57" t="str">
        <f>MID(Tabla1[[#This Row],[Aplicación]],14,2)</f>
        <v>64</v>
      </c>
      <c r="X4284" s="57" t="str">
        <f>MID(Tabla1[[#This Row],[Aplicación]],14,6)</f>
        <v>641</v>
      </c>
    </row>
    <row r="4285" spans="1:24" x14ac:dyDescent="0.25">
      <c r="A4285" s="44">
        <v>220239000553</v>
      </c>
      <c r="B4285" s="45" t="s">
        <v>390</v>
      </c>
      <c r="C4285" s="50">
        <v>45292</v>
      </c>
      <c r="D4285" s="44">
        <v>22024003161</v>
      </c>
      <c r="E4285" s="45" t="s">
        <v>1221</v>
      </c>
      <c r="F4285" s="51">
        <v>82521.100000000006</v>
      </c>
      <c r="G4285" s="45" t="s">
        <v>1064</v>
      </c>
      <c r="H4285" s="45" t="s">
        <v>1075</v>
      </c>
      <c r="I4285" s="53">
        <v>220</v>
      </c>
      <c r="J4285" s="45" t="s">
        <v>393</v>
      </c>
      <c r="K4285" s="45" t="s">
        <v>393</v>
      </c>
      <c r="L4285" s="45" t="s">
        <v>413</v>
      </c>
      <c r="M4285" s="45" t="s">
        <v>395</v>
      </c>
      <c r="N4285" s="45" t="s">
        <v>433</v>
      </c>
      <c r="O4285" s="52" t="s">
        <v>321</v>
      </c>
      <c r="P4285" s="63" t="s">
        <v>276</v>
      </c>
      <c r="Q4285" s="57" t="str">
        <f>MID(Tabla1[[#This Row],[Aplicación]],14,1)</f>
        <v>6</v>
      </c>
      <c r="R4285" s="35" t="s">
        <v>266</v>
      </c>
      <c r="S4285" s="57" t="str">
        <f>MID(Tabla1[[#This Row],[Aplicación]],6,2)</f>
        <v>04</v>
      </c>
      <c r="T4285" s="54" t="str">
        <f>VLOOKUP(Tabla1[[#This Row],[AREA]],Hoja1!A:B,2,FALSE)</f>
        <v>04. Hacienda, personal y modernización administrativa</v>
      </c>
      <c r="U4285" s="57" t="str">
        <f>MID(Tabla1[[#This Row],[Aplicación]],9,4)</f>
        <v>9204</v>
      </c>
      <c r="V4285" s="54" t="str">
        <f>VLOOKUP(Tabla1[[#This Row],[PROGRAMA]],Hoja1!A:B,2,FALSE)</f>
        <v>9204. Tecnologías de la información y comunicación</v>
      </c>
      <c r="W4285" s="57" t="str">
        <f>MID(Tabla1[[#This Row],[Aplicación]],14,2)</f>
        <v>64</v>
      </c>
      <c r="X4285" s="57" t="str">
        <f>MID(Tabla1[[#This Row],[Aplicación]],14,6)</f>
        <v>641</v>
      </c>
    </row>
    <row r="4286" spans="1:24" x14ac:dyDescent="0.25">
      <c r="A4286" s="60">
        <v>220239000248</v>
      </c>
      <c r="B4286" s="43" t="s">
        <v>390</v>
      </c>
      <c r="C4286" s="61">
        <v>45292</v>
      </c>
      <c r="D4286" s="60">
        <v>22024003153</v>
      </c>
      <c r="E4286" s="43" t="s">
        <v>1221</v>
      </c>
      <c r="F4286" s="62">
        <v>82172.800000000003</v>
      </c>
      <c r="G4286" s="43" t="s">
        <v>606</v>
      </c>
      <c r="H4286" s="43" t="s">
        <v>995</v>
      </c>
      <c r="I4286" s="69">
        <v>220</v>
      </c>
      <c r="J4286" s="43" t="s">
        <v>607</v>
      </c>
      <c r="K4286" s="43" t="s">
        <v>486</v>
      </c>
      <c r="L4286" s="43" t="s">
        <v>399</v>
      </c>
      <c r="M4286" s="43" t="s">
        <v>538</v>
      </c>
      <c r="N4286" s="43" t="s">
        <v>539</v>
      </c>
      <c r="O4286" s="52" t="s">
        <v>323</v>
      </c>
      <c r="P4286" s="63" t="s">
        <v>276</v>
      </c>
      <c r="Q4286" s="57" t="str">
        <f>MID(Tabla1[[#This Row],[Aplicación]],14,1)</f>
        <v>6</v>
      </c>
      <c r="R4286" s="35" t="s">
        <v>266</v>
      </c>
      <c r="S4286" s="57" t="str">
        <f>MID(Tabla1[[#This Row],[Aplicación]],6,2)</f>
        <v>04</v>
      </c>
      <c r="T4286" s="54" t="str">
        <f>VLOOKUP(Tabla1[[#This Row],[AREA]],Hoja1!A:B,2,FALSE)</f>
        <v>04. Hacienda, personal y modernización administrativa</v>
      </c>
      <c r="U4286" s="57" t="str">
        <f>MID(Tabla1[[#This Row],[Aplicación]],9,4)</f>
        <v>9204</v>
      </c>
      <c r="V4286" s="54" t="str">
        <f>VLOOKUP(Tabla1[[#This Row],[PROGRAMA]],Hoja1!A:B,2,FALSE)</f>
        <v>9204. Tecnologías de la información y comunicación</v>
      </c>
      <c r="W4286" s="57" t="str">
        <f>MID(Tabla1[[#This Row],[Aplicación]],14,2)</f>
        <v>64</v>
      </c>
      <c r="X4286" s="57" t="str">
        <f>MID(Tabla1[[#This Row],[Aplicación]],14,6)</f>
        <v>641</v>
      </c>
    </row>
    <row r="4287" spans="1:24" x14ac:dyDescent="0.25">
      <c r="A4287" s="60">
        <v>220239000552</v>
      </c>
      <c r="B4287" s="43" t="s">
        <v>390</v>
      </c>
      <c r="C4287" s="61">
        <v>45292</v>
      </c>
      <c r="D4287" s="60">
        <v>22024003160</v>
      </c>
      <c r="E4287" s="43" t="s">
        <v>1221</v>
      </c>
      <c r="F4287" s="62">
        <v>79006.13</v>
      </c>
      <c r="G4287" s="43" t="s">
        <v>1064</v>
      </c>
      <c r="H4287" s="43" t="s">
        <v>1074</v>
      </c>
      <c r="I4287" s="69">
        <v>220</v>
      </c>
      <c r="J4287" s="43" t="s">
        <v>393</v>
      </c>
      <c r="K4287" s="43" t="s">
        <v>393</v>
      </c>
      <c r="L4287" s="43" t="s">
        <v>413</v>
      </c>
      <c r="M4287" s="43" t="s">
        <v>395</v>
      </c>
      <c r="N4287" s="43" t="s">
        <v>433</v>
      </c>
      <c r="O4287" s="52" t="s">
        <v>321</v>
      </c>
      <c r="P4287" s="63" t="s">
        <v>276</v>
      </c>
      <c r="Q4287" s="57" t="str">
        <f>MID(Tabla1[[#This Row],[Aplicación]],14,1)</f>
        <v>6</v>
      </c>
      <c r="R4287" s="35" t="s">
        <v>266</v>
      </c>
      <c r="S4287" s="57" t="str">
        <f>MID(Tabla1[[#This Row],[Aplicación]],6,2)</f>
        <v>04</v>
      </c>
      <c r="T4287" s="54" t="str">
        <f>VLOOKUP(Tabla1[[#This Row],[AREA]],Hoja1!A:B,2,FALSE)</f>
        <v>04. Hacienda, personal y modernización administrativa</v>
      </c>
      <c r="U4287" s="57" t="str">
        <f>MID(Tabla1[[#This Row],[Aplicación]],9,4)</f>
        <v>9204</v>
      </c>
      <c r="V4287" s="54" t="str">
        <f>VLOOKUP(Tabla1[[#This Row],[PROGRAMA]],Hoja1!A:B,2,FALSE)</f>
        <v>9204. Tecnologías de la información y comunicación</v>
      </c>
      <c r="W4287" s="57" t="str">
        <f>MID(Tabla1[[#This Row],[Aplicación]],14,2)</f>
        <v>64</v>
      </c>
      <c r="X4287" s="57" t="str">
        <f>MID(Tabla1[[#This Row],[Aplicación]],14,6)</f>
        <v>641</v>
      </c>
    </row>
    <row r="4288" spans="1:24" x14ac:dyDescent="0.25">
      <c r="A4288" s="60">
        <v>220229000063</v>
      </c>
      <c r="B4288" s="43" t="s">
        <v>390</v>
      </c>
      <c r="C4288" s="61">
        <v>45292</v>
      </c>
      <c r="D4288" s="60">
        <v>22024002982</v>
      </c>
      <c r="E4288" s="43" t="s">
        <v>1221</v>
      </c>
      <c r="F4288" s="62">
        <v>68222.710000000006</v>
      </c>
      <c r="G4288" s="43" t="s">
        <v>549</v>
      </c>
      <c r="H4288" s="43" t="s">
        <v>550</v>
      </c>
      <c r="I4288" s="69">
        <v>220</v>
      </c>
      <c r="J4288" s="43" t="s">
        <v>393</v>
      </c>
      <c r="K4288" s="43" t="s">
        <v>393</v>
      </c>
      <c r="L4288" s="43" t="s">
        <v>399</v>
      </c>
      <c r="M4288" s="43" t="s">
        <v>395</v>
      </c>
      <c r="N4288" s="43" t="s">
        <v>396</v>
      </c>
      <c r="O4288" s="52" t="s">
        <v>321</v>
      </c>
      <c r="P4288" s="63" t="s">
        <v>276</v>
      </c>
      <c r="Q4288" s="57" t="str">
        <f>MID(Tabla1[[#This Row],[Aplicación]],14,1)</f>
        <v>6</v>
      </c>
      <c r="R4288" s="35" t="s">
        <v>266</v>
      </c>
      <c r="S4288" s="57" t="str">
        <f>MID(Tabla1[[#This Row],[Aplicación]],6,2)</f>
        <v>04</v>
      </c>
      <c r="T4288" s="54" t="str">
        <f>VLOOKUP(Tabla1[[#This Row],[AREA]],Hoja1!A:B,2,FALSE)</f>
        <v>04. Hacienda, personal y modernización administrativa</v>
      </c>
      <c r="U4288" s="57" t="str">
        <f>MID(Tabla1[[#This Row],[Aplicación]],9,4)</f>
        <v>9204</v>
      </c>
      <c r="V4288" s="54" t="str">
        <f>VLOOKUP(Tabla1[[#This Row],[PROGRAMA]],Hoja1!A:B,2,FALSE)</f>
        <v>9204. Tecnologías de la información y comunicación</v>
      </c>
      <c r="W4288" s="57" t="str">
        <f>MID(Tabla1[[#This Row],[Aplicación]],14,2)</f>
        <v>64</v>
      </c>
      <c r="X4288" s="57" t="str">
        <f>MID(Tabla1[[#This Row],[Aplicación]],14,6)</f>
        <v>641</v>
      </c>
    </row>
    <row r="4289" spans="1:24" x14ac:dyDescent="0.25">
      <c r="A4289" s="60">
        <v>220240007507</v>
      </c>
      <c r="B4289" s="43" t="s">
        <v>390</v>
      </c>
      <c r="C4289" s="61">
        <v>45371</v>
      </c>
      <c r="D4289" s="60">
        <v>22024001587</v>
      </c>
      <c r="E4289" s="43" t="s">
        <v>1221</v>
      </c>
      <c r="F4289" s="62">
        <v>63973.83</v>
      </c>
      <c r="G4289" s="43" t="s">
        <v>548</v>
      </c>
      <c r="H4289" s="43" t="s">
        <v>1655</v>
      </c>
      <c r="I4289" s="69">
        <v>220</v>
      </c>
      <c r="J4289" s="43" t="s">
        <v>487</v>
      </c>
      <c r="K4289" s="43" t="s">
        <v>398</v>
      </c>
      <c r="L4289" s="43" t="s">
        <v>399</v>
      </c>
      <c r="M4289" s="43" t="s">
        <v>538</v>
      </c>
      <c r="N4289" s="43" t="s">
        <v>539</v>
      </c>
      <c r="O4289" s="52" t="s">
        <v>323</v>
      </c>
      <c r="P4289" s="63" t="s">
        <v>276</v>
      </c>
      <c r="Q4289" s="57" t="str">
        <f>MID(Tabla1[[#This Row],[Aplicación]],14,1)</f>
        <v>6</v>
      </c>
      <c r="R4289" s="35" t="s">
        <v>266</v>
      </c>
      <c r="S4289" s="57" t="str">
        <f>MID(Tabla1[[#This Row],[Aplicación]],6,2)</f>
        <v>04</v>
      </c>
      <c r="T4289" s="54" t="str">
        <f>VLOOKUP(Tabla1[[#This Row],[AREA]],Hoja1!A:B,2,FALSE)</f>
        <v>04. Hacienda, personal y modernización administrativa</v>
      </c>
      <c r="U4289" s="57" t="str">
        <f>MID(Tabla1[[#This Row],[Aplicación]],9,4)</f>
        <v>9204</v>
      </c>
      <c r="V4289" s="54" t="str">
        <f>VLOOKUP(Tabla1[[#This Row],[PROGRAMA]],Hoja1!A:B,2,FALSE)</f>
        <v>9204. Tecnologías de la información y comunicación</v>
      </c>
      <c r="W4289" s="57" t="str">
        <f>MID(Tabla1[[#This Row],[Aplicación]],14,2)</f>
        <v>64</v>
      </c>
      <c r="X4289" s="57" t="str">
        <f>MID(Tabla1[[#This Row],[Aplicación]],14,6)</f>
        <v>641</v>
      </c>
    </row>
    <row r="4290" spans="1:24" x14ac:dyDescent="0.25">
      <c r="A4290" s="60">
        <v>220239000360</v>
      </c>
      <c r="B4290" s="43" t="s">
        <v>390</v>
      </c>
      <c r="C4290" s="61">
        <v>45292</v>
      </c>
      <c r="D4290" s="60">
        <v>22024003156</v>
      </c>
      <c r="E4290" s="43" t="s">
        <v>1221</v>
      </c>
      <c r="F4290" s="62">
        <v>62776.94</v>
      </c>
      <c r="G4290" s="43" t="s">
        <v>560</v>
      </c>
      <c r="H4290" s="43" t="s">
        <v>1656</v>
      </c>
      <c r="I4290" s="69">
        <v>220</v>
      </c>
      <c r="J4290" s="43" t="s">
        <v>486</v>
      </c>
      <c r="K4290" s="43" t="s">
        <v>486</v>
      </c>
      <c r="L4290" s="43" t="s">
        <v>399</v>
      </c>
      <c r="M4290" s="43" t="s">
        <v>395</v>
      </c>
      <c r="N4290" s="43" t="s">
        <v>396</v>
      </c>
      <c r="O4290" s="52" t="s">
        <v>321</v>
      </c>
      <c r="P4290" s="63" t="s">
        <v>276</v>
      </c>
      <c r="Q4290" s="57" t="str">
        <f>MID(Tabla1[[#This Row],[Aplicación]],14,1)</f>
        <v>6</v>
      </c>
      <c r="R4290" s="35" t="s">
        <v>266</v>
      </c>
      <c r="S4290" s="57" t="str">
        <f>MID(Tabla1[[#This Row],[Aplicación]],6,2)</f>
        <v>04</v>
      </c>
      <c r="T4290" s="54" t="str">
        <f>VLOOKUP(Tabla1[[#This Row],[AREA]],Hoja1!A:B,2,FALSE)</f>
        <v>04. Hacienda, personal y modernización administrativa</v>
      </c>
      <c r="U4290" s="57" t="str">
        <f>MID(Tabla1[[#This Row],[Aplicación]],9,4)</f>
        <v>9204</v>
      </c>
      <c r="V4290" s="54" t="str">
        <f>VLOOKUP(Tabla1[[#This Row],[PROGRAMA]],Hoja1!A:B,2,FALSE)</f>
        <v>9204. Tecnologías de la información y comunicación</v>
      </c>
      <c r="W4290" s="57" t="str">
        <f>MID(Tabla1[[#This Row],[Aplicación]],14,2)</f>
        <v>64</v>
      </c>
      <c r="X4290" s="57" t="str">
        <f>MID(Tabla1[[#This Row],[Aplicación]],14,6)</f>
        <v>641</v>
      </c>
    </row>
    <row r="4291" spans="1:24" x14ac:dyDescent="0.25">
      <c r="A4291" s="60">
        <v>220229000430</v>
      </c>
      <c r="B4291" s="43" t="s">
        <v>390</v>
      </c>
      <c r="C4291" s="61">
        <v>45292</v>
      </c>
      <c r="D4291" s="60">
        <v>22024003426</v>
      </c>
      <c r="E4291" s="43" t="s">
        <v>1221</v>
      </c>
      <c r="F4291" s="62">
        <v>57054.55</v>
      </c>
      <c r="G4291" s="43" t="s">
        <v>529</v>
      </c>
      <c r="H4291" s="43" t="s">
        <v>561</v>
      </c>
      <c r="I4291" s="69">
        <v>220</v>
      </c>
      <c r="J4291" s="43" t="s">
        <v>531</v>
      </c>
      <c r="K4291" s="43" t="s">
        <v>531</v>
      </c>
      <c r="L4291" s="43" t="s">
        <v>399</v>
      </c>
      <c r="M4291" s="43" t="s">
        <v>395</v>
      </c>
      <c r="N4291" s="43" t="s">
        <v>396</v>
      </c>
      <c r="O4291" s="52" t="s">
        <v>321</v>
      </c>
      <c r="P4291" s="63" t="s">
        <v>276</v>
      </c>
      <c r="Q4291" s="57" t="str">
        <f>MID(Tabla1[[#This Row],[Aplicación]],14,1)</f>
        <v>6</v>
      </c>
      <c r="R4291" s="35" t="s">
        <v>266</v>
      </c>
      <c r="S4291" s="57" t="str">
        <f>MID(Tabla1[[#This Row],[Aplicación]],6,2)</f>
        <v>04</v>
      </c>
      <c r="T4291" s="54" t="str">
        <f>VLOOKUP(Tabla1[[#This Row],[AREA]],Hoja1!A:B,2,FALSE)</f>
        <v>04. Hacienda, personal y modernización administrativa</v>
      </c>
      <c r="U4291" s="57" t="str">
        <f>MID(Tabla1[[#This Row],[Aplicación]],9,4)</f>
        <v>9204</v>
      </c>
      <c r="V4291" s="54" t="str">
        <f>VLOOKUP(Tabla1[[#This Row],[PROGRAMA]],Hoja1!A:B,2,FALSE)</f>
        <v>9204. Tecnologías de la información y comunicación</v>
      </c>
      <c r="W4291" s="57" t="str">
        <f>MID(Tabla1[[#This Row],[Aplicación]],14,2)</f>
        <v>64</v>
      </c>
      <c r="X4291" s="57" t="str">
        <f>MID(Tabla1[[#This Row],[Aplicación]],14,6)</f>
        <v>641</v>
      </c>
    </row>
    <row r="4292" spans="1:24" x14ac:dyDescent="0.25">
      <c r="A4292" s="60">
        <v>220229000428</v>
      </c>
      <c r="B4292" s="43" t="s">
        <v>390</v>
      </c>
      <c r="C4292" s="61">
        <v>45292</v>
      </c>
      <c r="D4292" s="60">
        <v>22024003424</v>
      </c>
      <c r="E4292" s="43" t="s">
        <v>1221</v>
      </c>
      <c r="F4292" s="62">
        <v>56546.11</v>
      </c>
      <c r="G4292" s="43" t="s">
        <v>529</v>
      </c>
      <c r="H4292" s="43" t="s">
        <v>563</v>
      </c>
      <c r="I4292" s="69">
        <v>220</v>
      </c>
      <c r="J4292" s="43" t="s">
        <v>531</v>
      </c>
      <c r="K4292" s="43" t="s">
        <v>531</v>
      </c>
      <c r="L4292" s="43" t="s">
        <v>399</v>
      </c>
      <c r="M4292" s="43" t="s">
        <v>395</v>
      </c>
      <c r="N4292" s="43" t="s">
        <v>396</v>
      </c>
      <c r="O4292" s="52" t="s">
        <v>321</v>
      </c>
      <c r="P4292" s="63" t="s">
        <v>276</v>
      </c>
      <c r="Q4292" s="57" t="str">
        <f>MID(Tabla1[[#This Row],[Aplicación]],14,1)</f>
        <v>6</v>
      </c>
      <c r="R4292" s="35" t="s">
        <v>266</v>
      </c>
      <c r="S4292" s="57" t="str">
        <f>MID(Tabla1[[#This Row],[Aplicación]],6,2)</f>
        <v>04</v>
      </c>
      <c r="T4292" s="54" t="str">
        <f>VLOOKUP(Tabla1[[#This Row],[AREA]],Hoja1!A:B,2,FALSE)</f>
        <v>04. Hacienda, personal y modernización administrativa</v>
      </c>
      <c r="U4292" s="57" t="str">
        <f>MID(Tabla1[[#This Row],[Aplicación]],9,4)</f>
        <v>9204</v>
      </c>
      <c r="V4292" s="54" t="str">
        <f>VLOOKUP(Tabla1[[#This Row],[PROGRAMA]],Hoja1!A:B,2,FALSE)</f>
        <v>9204. Tecnologías de la información y comunicación</v>
      </c>
      <c r="W4292" s="57" t="str">
        <f>MID(Tabla1[[#This Row],[Aplicación]],14,2)</f>
        <v>64</v>
      </c>
      <c r="X4292" s="57" t="str">
        <f>MID(Tabla1[[#This Row],[Aplicación]],14,6)</f>
        <v>641</v>
      </c>
    </row>
    <row r="4293" spans="1:24" x14ac:dyDescent="0.25">
      <c r="A4293" s="60">
        <v>220229000335</v>
      </c>
      <c r="B4293" s="43" t="s">
        <v>390</v>
      </c>
      <c r="C4293" s="61">
        <v>45292</v>
      </c>
      <c r="D4293" s="60">
        <v>22024003804</v>
      </c>
      <c r="E4293" s="43" t="s">
        <v>1221</v>
      </c>
      <c r="F4293" s="62">
        <v>43984.12</v>
      </c>
      <c r="G4293" s="43" t="s">
        <v>548</v>
      </c>
      <c r="H4293" s="43" t="s">
        <v>593</v>
      </c>
      <c r="I4293" s="69">
        <v>220</v>
      </c>
      <c r="J4293" s="43" t="s">
        <v>487</v>
      </c>
      <c r="K4293" s="43" t="s">
        <v>398</v>
      </c>
      <c r="L4293" s="43" t="s">
        <v>399</v>
      </c>
      <c r="M4293" s="43" t="s">
        <v>538</v>
      </c>
      <c r="N4293" s="43" t="s">
        <v>539</v>
      </c>
      <c r="O4293" s="52" t="s">
        <v>323</v>
      </c>
      <c r="P4293" s="63" t="s">
        <v>276</v>
      </c>
      <c r="Q4293" s="57" t="str">
        <f>MID(Tabla1[[#This Row],[Aplicación]],14,1)</f>
        <v>6</v>
      </c>
      <c r="R4293" s="35" t="s">
        <v>266</v>
      </c>
      <c r="S4293" s="57" t="str">
        <f>MID(Tabla1[[#This Row],[Aplicación]],6,2)</f>
        <v>04</v>
      </c>
      <c r="T4293" s="54" t="str">
        <f>VLOOKUP(Tabla1[[#This Row],[AREA]],Hoja1!A:B,2,FALSE)</f>
        <v>04. Hacienda, personal y modernización administrativa</v>
      </c>
      <c r="U4293" s="57" t="str">
        <f>MID(Tabla1[[#This Row],[Aplicación]],9,4)</f>
        <v>9204</v>
      </c>
      <c r="V4293" s="54" t="str">
        <f>VLOOKUP(Tabla1[[#This Row],[PROGRAMA]],Hoja1!A:B,2,FALSE)</f>
        <v>9204. Tecnologías de la información y comunicación</v>
      </c>
      <c r="W4293" s="57" t="str">
        <f>MID(Tabla1[[#This Row],[Aplicación]],14,2)</f>
        <v>64</v>
      </c>
      <c r="X4293" s="57" t="str">
        <f>MID(Tabla1[[#This Row],[Aplicación]],14,6)</f>
        <v>641</v>
      </c>
    </row>
    <row r="4294" spans="1:24" x14ac:dyDescent="0.25">
      <c r="A4294" s="53">
        <v>220239000602</v>
      </c>
      <c r="B4294" s="45" t="s">
        <v>390</v>
      </c>
      <c r="C4294" s="50">
        <v>45292</v>
      </c>
      <c r="D4294" s="44">
        <v>22024003166</v>
      </c>
      <c r="E4294" s="45" t="s">
        <v>1221</v>
      </c>
      <c r="F4294" s="51">
        <v>19482.21</v>
      </c>
      <c r="G4294" s="45" t="s">
        <v>1064</v>
      </c>
      <c r="H4294" s="45" t="s">
        <v>1797</v>
      </c>
      <c r="I4294" s="53">
        <v>220</v>
      </c>
      <c r="J4294" s="45" t="s">
        <v>393</v>
      </c>
      <c r="K4294" s="45" t="s">
        <v>393</v>
      </c>
      <c r="L4294" s="45" t="s">
        <v>413</v>
      </c>
      <c r="M4294" s="45" t="s">
        <v>395</v>
      </c>
      <c r="N4294" s="45" t="s">
        <v>433</v>
      </c>
      <c r="O4294" s="52" t="s">
        <v>321</v>
      </c>
      <c r="P4294" s="63" t="s">
        <v>276</v>
      </c>
      <c r="Q4294" s="57" t="str">
        <f>MID(Tabla1[[#This Row],[Aplicación]],14,1)</f>
        <v>6</v>
      </c>
      <c r="R4294" s="35" t="s">
        <v>266</v>
      </c>
      <c r="S4294" s="57" t="str">
        <f>MID(Tabla1[[#This Row],[Aplicación]],6,2)</f>
        <v>04</v>
      </c>
      <c r="T4294" s="54" t="str">
        <f>VLOOKUP(Tabla1[[#This Row],[AREA]],Hoja1!A:B,2,FALSE)</f>
        <v>04. Hacienda, personal y modernización administrativa</v>
      </c>
      <c r="U4294" s="57" t="str">
        <f>MID(Tabla1[[#This Row],[Aplicación]],9,4)</f>
        <v>9204</v>
      </c>
      <c r="V4294" s="54" t="str">
        <f>VLOOKUP(Tabla1[[#This Row],[PROGRAMA]],Hoja1!A:B,2,FALSE)</f>
        <v>9204. Tecnologías de la información y comunicación</v>
      </c>
      <c r="W4294" s="57" t="str">
        <f>MID(Tabla1[[#This Row],[Aplicación]],14,2)</f>
        <v>64</v>
      </c>
      <c r="X4294" s="57" t="str">
        <f>MID(Tabla1[[#This Row],[Aplicación]],14,6)</f>
        <v>641</v>
      </c>
    </row>
    <row r="4295" spans="1:24" x14ac:dyDescent="0.25">
      <c r="A4295" s="60">
        <v>220239000498</v>
      </c>
      <c r="B4295" s="43" t="s">
        <v>390</v>
      </c>
      <c r="C4295" s="61">
        <v>45292</v>
      </c>
      <c r="D4295" s="60">
        <v>22024003158</v>
      </c>
      <c r="E4295" s="43" t="s">
        <v>1221</v>
      </c>
      <c r="F4295" s="62">
        <v>2202.5100000000002</v>
      </c>
      <c r="G4295" s="43" t="s">
        <v>1064</v>
      </c>
      <c r="H4295" s="43" t="s">
        <v>1798</v>
      </c>
      <c r="I4295" s="69">
        <v>220</v>
      </c>
      <c r="J4295" s="43" t="s">
        <v>393</v>
      </c>
      <c r="K4295" s="43" t="s">
        <v>393</v>
      </c>
      <c r="L4295" s="43" t="s">
        <v>413</v>
      </c>
      <c r="M4295" s="43" t="s">
        <v>395</v>
      </c>
      <c r="N4295" s="43" t="s">
        <v>433</v>
      </c>
      <c r="O4295" s="52" t="s">
        <v>321</v>
      </c>
      <c r="P4295" s="63" t="s">
        <v>276</v>
      </c>
      <c r="Q4295" s="57" t="str">
        <f>MID(Tabla1[[#This Row],[Aplicación]],14,1)</f>
        <v>6</v>
      </c>
      <c r="R4295" s="35" t="s">
        <v>266</v>
      </c>
      <c r="S4295" s="57" t="str">
        <f>MID(Tabla1[[#This Row],[Aplicación]],6,2)</f>
        <v>04</v>
      </c>
      <c r="T4295" s="54" t="str">
        <f>VLOOKUP(Tabla1[[#This Row],[AREA]],Hoja1!A:B,2,FALSE)</f>
        <v>04. Hacienda, personal y modernización administrativa</v>
      </c>
      <c r="U4295" s="57" t="str">
        <f>MID(Tabla1[[#This Row],[Aplicación]],9,4)</f>
        <v>9204</v>
      </c>
      <c r="V4295" s="54" t="str">
        <f>VLOOKUP(Tabla1[[#This Row],[PROGRAMA]],Hoja1!A:B,2,FALSE)</f>
        <v>9204. Tecnologías de la información y comunicación</v>
      </c>
      <c r="W4295" s="57" t="str">
        <f>MID(Tabla1[[#This Row],[Aplicación]],14,2)</f>
        <v>64</v>
      </c>
      <c r="X4295" s="57" t="str">
        <f>MID(Tabla1[[#This Row],[Aplicación]],14,6)</f>
        <v>641</v>
      </c>
    </row>
    <row r="4296" spans="1:24" x14ac:dyDescent="0.25">
      <c r="A4296" s="60">
        <v>220229000025</v>
      </c>
      <c r="B4296" s="43" t="s">
        <v>390</v>
      </c>
      <c r="C4296" s="61">
        <v>45292</v>
      </c>
      <c r="D4296" s="60">
        <v>22024003802</v>
      </c>
      <c r="E4296" s="43" t="s">
        <v>1221</v>
      </c>
      <c r="F4296" s="62">
        <v>14707.74</v>
      </c>
      <c r="G4296" s="43" t="s">
        <v>351</v>
      </c>
      <c r="H4296" s="43" t="s">
        <v>1805</v>
      </c>
      <c r="I4296" s="69">
        <v>220</v>
      </c>
      <c r="J4296" s="43" t="s">
        <v>398</v>
      </c>
      <c r="K4296" s="43" t="s">
        <v>398</v>
      </c>
      <c r="L4296" s="43" t="s">
        <v>413</v>
      </c>
      <c r="M4296" s="43" t="s">
        <v>395</v>
      </c>
      <c r="N4296" s="43" t="s">
        <v>396</v>
      </c>
      <c r="O4296" s="52" t="s">
        <v>321</v>
      </c>
      <c r="P4296" s="63" t="s">
        <v>276</v>
      </c>
      <c r="Q4296" s="57" t="str">
        <f>MID(Tabla1[[#This Row],[Aplicación]],14,1)</f>
        <v>6</v>
      </c>
      <c r="R4296" s="35" t="s">
        <v>266</v>
      </c>
      <c r="S4296" s="57" t="str">
        <f>MID(Tabla1[[#This Row],[Aplicación]],6,2)</f>
        <v>04</v>
      </c>
      <c r="T4296" s="54" t="str">
        <f>VLOOKUP(Tabla1[[#This Row],[AREA]],Hoja1!A:B,2,FALSE)</f>
        <v>04. Hacienda, personal y modernización administrativa</v>
      </c>
      <c r="U4296" s="57" t="str">
        <f>MID(Tabla1[[#This Row],[Aplicación]],9,4)</f>
        <v>9204</v>
      </c>
      <c r="V4296" s="54" t="str">
        <f>VLOOKUP(Tabla1[[#This Row],[PROGRAMA]],Hoja1!A:B,2,FALSE)</f>
        <v>9204. Tecnologías de la información y comunicación</v>
      </c>
      <c r="W4296" s="57" t="str">
        <f>MID(Tabla1[[#This Row],[Aplicación]],14,2)</f>
        <v>64</v>
      </c>
      <c r="X4296" s="57" t="str">
        <f>MID(Tabla1[[#This Row],[Aplicación]],14,6)</f>
        <v>641</v>
      </c>
    </row>
    <row r="4297" spans="1:24" x14ac:dyDescent="0.25">
      <c r="A4297" s="60">
        <v>220229000442</v>
      </c>
      <c r="B4297" s="43" t="s">
        <v>390</v>
      </c>
      <c r="C4297" s="61">
        <v>45292</v>
      </c>
      <c r="D4297" s="60">
        <v>22024002861</v>
      </c>
      <c r="E4297" s="43" t="s">
        <v>1221</v>
      </c>
      <c r="F4297" s="62">
        <v>9579.17</v>
      </c>
      <c r="G4297" s="43" t="s">
        <v>351</v>
      </c>
      <c r="H4297" s="43" t="s">
        <v>643</v>
      </c>
      <c r="I4297" s="69">
        <v>220</v>
      </c>
      <c r="J4297" s="43" t="s">
        <v>398</v>
      </c>
      <c r="K4297" s="43" t="s">
        <v>398</v>
      </c>
      <c r="L4297" s="43" t="s">
        <v>413</v>
      </c>
      <c r="M4297" s="43" t="s">
        <v>395</v>
      </c>
      <c r="N4297" s="43" t="s">
        <v>433</v>
      </c>
      <c r="O4297" s="52" t="s">
        <v>321</v>
      </c>
      <c r="P4297" s="63" t="s">
        <v>276</v>
      </c>
      <c r="Q4297" s="57" t="str">
        <f>MID(Tabla1[[#This Row],[Aplicación]],14,1)</f>
        <v>6</v>
      </c>
      <c r="R4297" s="35" t="s">
        <v>266</v>
      </c>
      <c r="S4297" s="57" t="str">
        <f>MID(Tabla1[[#This Row],[Aplicación]],6,2)</f>
        <v>04</v>
      </c>
      <c r="T4297" s="54" t="str">
        <f>VLOOKUP(Tabla1[[#This Row],[AREA]],Hoja1!A:B,2,FALSE)</f>
        <v>04. Hacienda, personal y modernización administrativa</v>
      </c>
      <c r="U4297" s="57" t="str">
        <f>MID(Tabla1[[#This Row],[Aplicación]],9,4)</f>
        <v>9204</v>
      </c>
      <c r="V4297" s="54" t="str">
        <f>VLOOKUP(Tabla1[[#This Row],[PROGRAMA]],Hoja1!A:B,2,FALSE)</f>
        <v>9204. Tecnologías de la información y comunicación</v>
      </c>
      <c r="W4297" s="57" t="str">
        <f>MID(Tabla1[[#This Row],[Aplicación]],14,2)</f>
        <v>64</v>
      </c>
      <c r="X4297" s="57" t="str">
        <f>MID(Tabla1[[#This Row],[Aplicación]],14,6)</f>
        <v>641</v>
      </c>
    </row>
    <row r="4298" spans="1:24" x14ac:dyDescent="0.25">
      <c r="A4298" s="60">
        <v>220229000444</v>
      </c>
      <c r="B4298" s="43" t="s">
        <v>390</v>
      </c>
      <c r="C4298" s="61">
        <v>45292</v>
      </c>
      <c r="D4298" s="60">
        <v>22024003801</v>
      </c>
      <c r="E4298" s="43" t="s">
        <v>1221</v>
      </c>
      <c r="F4298" s="62">
        <v>7755.95</v>
      </c>
      <c r="G4298" s="43" t="s">
        <v>351</v>
      </c>
      <c r="H4298" s="43" t="s">
        <v>642</v>
      </c>
      <c r="I4298" s="69">
        <v>220</v>
      </c>
      <c r="J4298" s="43" t="s">
        <v>398</v>
      </c>
      <c r="K4298" s="43" t="s">
        <v>398</v>
      </c>
      <c r="L4298" s="43" t="s">
        <v>413</v>
      </c>
      <c r="M4298" s="43" t="s">
        <v>395</v>
      </c>
      <c r="N4298" s="43" t="s">
        <v>433</v>
      </c>
      <c r="O4298" s="52" t="s">
        <v>321</v>
      </c>
      <c r="P4298" s="63" t="s">
        <v>276</v>
      </c>
      <c r="Q4298" s="57" t="str">
        <f>MID(Tabla1[[#This Row],[Aplicación]],14,1)</f>
        <v>6</v>
      </c>
      <c r="R4298" s="35" t="s">
        <v>266</v>
      </c>
      <c r="S4298" s="57" t="str">
        <f>MID(Tabla1[[#This Row],[Aplicación]],6,2)</f>
        <v>04</v>
      </c>
      <c r="T4298" s="54" t="str">
        <f>VLOOKUP(Tabla1[[#This Row],[AREA]],Hoja1!A:B,2,FALSE)</f>
        <v>04. Hacienda, personal y modernización administrativa</v>
      </c>
      <c r="U4298" s="57" t="str">
        <f>MID(Tabla1[[#This Row],[Aplicación]],9,4)</f>
        <v>9204</v>
      </c>
      <c r="V4298" s="54" t="str">
        <f>VLOOKUP(Tabla1[[#This Row],[PROGRAMA]],Hoja1!A:B,2,FALSE)</f>
        <v>9204. Tecnologías de la información y comunicación</v>
      </c>
      <c r="W4298" s="57" t="str">
        <f>MID(Tabla1[[#This Row],[Aplicación]],14,2)</f>
        <v>64</v>
      </c>
      <c r="X4298" s="57" t="str">
        <f>MID(Tabla1[[#This Row],[Aplicación]],14,6)</f>
        <v>641</v>
      </c>
    </row>
    <row r="4299" spans="1:24" x14ac:dyDescent="0.25">
      <c r="A4299" s="60">
        <v>220239000626</v>
      </c>
      <c r="B4299" s="43" t="s">
        <v>390</v>
      </c>
      <c r="C4299" s="61">
        <v>45292</v>
      </c>
      <c r="D4299" s="60">
        <v>22024003170</v>
      </c>
      <c r="E4299" s="43" t="s">
        <v>1221</v>
      </c>
      <c r="F4299" s="62">
        <v>39860.519999999997</v>
      </c>
      <c r="G4299" s="43" t="s">
        <v>606</v>
      </c>
      <c r="H4299" s="43" t="s">
        <v>1809</v>
      </c>
      <c r="I4299" s="69">
        <v>220</v>
      </c>
      <c r="J4299" s="43" t="s">
        <v>607</v>
      </c>
      <c r="K4299" s="43" t="s">
        <v>486</v>
      </c>
      <c r="L4299" s="43" t="s">
        <v>399</v>
      </c>
      <c r="M4299" s="43" t="s">
        <v>395</v>
      </c>
      <c r="N4299" s="43" t="s">
        <v>396</v>
      </c>
      <c r="O4299" s="52" t="s">
        <v>321</v>
      </c>
      <c r="P4299" s="63" t="s">
        <v>276</v>
      </c>
      <c r="Q4299" s="57" t="str">
        <f>MID(Tabla1[[#This Row],[Aplicación]],14,1)</f>
        <v>6</v>
      </c>
      <c r="R4299" s="35" t="s">
        <v>266</v>
      </c>
      <c r="S4299" s="57" t="str">
        <f>MID(Tabla1[[#This Row],[Aplicación]],6,2)</f>
        <v>04</v>
      </c>
      <c r="T4299" s="54" t="str">
        <f>VLOOKUP(Tabla1[[#This Row],[AREA]],Hoja1!A:B,2,FALSE)</f>
        <v>04. Hacienda, personal y modernización administrativa</v>
      </c>
      <c r="U4299" s="57" t="str">
        <f>MID(Tabla1[[#This Row],[Aplicación]],9,4)</f>
        <v>9204</v>
      </c>
      <c r="V4299" s="54" t="str">
        <f>VLOOKUP(Tabla1[[#This Row],[PROGRAMA]],Hoja1!A:B,2,FALSE)</f>
        <v>9204. Tecnologías de la información y comunicación</v>
      </c>
      <c r="W4299" s="57" t="str">
        <f>MID(Tabla1[[#This Row],[Aplicación]],14,2)</f>
        <v>64</v>
      </c>
      <c r="X4299" s="57" t="str">
        <f>MID(Tabla1[[#This Row],[Aplicación]],14,6)</f>
        <v>641</v>
      </c>
    </row>
    <row r="4300" spans="1:24" x14ac:dyDescent="0.25">
      <c r="A4300" s="60">
        <v>220239000066</v>
      </c>
      <c r="B4300" s="43" t="s">
        <v>390</v>
      </c>
      <c r="C4300" s="61">
        <v>45292</v>
      </c>
      <c r="D4300" s="60">
        <v>22024003151</v>
      </c>
      <c r="E4300" s="43" t="s">
        <v>1221</v>
      </c>
      <c r="F4300" s="62">
        <v>9165.75</v>
      </c>
      <c r="G4300" s="43" t="s">
        <v>694</v>
      </c>
      <c r="H4300" s="43" t="s">
        <v>879</v>
      </c>
      <c r="I4300" s="69">
        <v>220</v>
      </c>
      <c r="J4300" s="43" t="s">
        <v>393</v>
      </c>
      <c r="K4300" s="43" t="s">
        <v>393</v>
      </c>
      <c r="L4300" s="43" t="s">
        <v>413</v>
      </c>
      <c r="M4300" s="43" t="s">
        <v>395</v>
      </c>
      <c r="N4300" s="43" t="s">
        <v>396</v>
      </c>
      <c r="O4300" s="52" t="s">
        <v>321</v>
      </c>
      <c r="P4300" s="63" t="s">
        <v>276</v>
      </c>
      <c r="Q4300" s="57" t="str">
        <f>MID(Tabla1[[#This Row],[Aplicación]],14,1)</f>
        <v>6</v>
      </c>
      <c r="R4300" s="35" t="s">
        <v>266</v>
      </c>
      <c r="S4300" s="57" t="str">
        <f>MID(Tabla1[[#This Row],[Aplicación]],6,2)</f>
        <v>04</v>
      </c>
      <c r="T4300" s="54" t="str">
        <f>VLOOKUP(Tabla1[[#This Row],[AREA]],Hoja1!A:B,2,FALSE)</f>
        <v>04. Hacienda, personal y modernización administrativa</v>
      </c>
      <c r="U4300" s="57" t="str">
        <f>MID(Tabla1[[#This Row],[Aplicación]],9,4)</f>
        <v>9204</v>
      </c>
      <c r="V4300" s="54" t="str">
        <f>VLOOKUP(Tabla1[[#This Row],[PROGRAMA]],Hoja1!A:B,2,FALSE)</f>
        <v>9204. Tecnologías de la información y comunicación</v>
      </c>
      <c r="W4300" s="57" t="str">
        <f>MID(Tabla1[[#This Row],[Aplicación]],14,2)</f>
        <v>64</v>
      </c>
      <c r="X4300" s="57" t="str">
        <f>MID(Tabla1[[#This Row],[Aplicación]],14,6)</f>
        <v>641</v>
      </c>
    </row>
    <row r="4301" spans="1:24" x14ac:dyDescent="0.25">
      <c r="A4301" s="60">
        <v>220229000427</v>
      </c>
      <c r="B4301" s="43" t="s">
        <v>390</v>
      </c>
      <c r="C4301" s="61">
        <v>45292</v>
      </c>
      <c r="D4301" s="60">
        <v>22024003423</v>
      </c>
      <c r="E4301" s="43" t="s">
        <v>1221</v>
      </c>
      <c r="F4301" s="62">
        <v>26600</v>
      </c>
      <c r="G4301" s="43" t="s">
        <v>529</v>
      </c>
      <c r="H4301" s="43" t="s">
        <v>612</v>
      </c>
      <c r="I4301" s="69">
        <v>220</v>
      </c>
      <c r="J4301" s="43" t="s">
        <v>531</v>
      </c>
      <c r="K4301" s="43" t="s">
        <v>531</v>
      </c>
      <c r="L4301" s="43" t="s">
        <v>399</v>
      </c>
      <c r="M4301" s="43" t="s">
        <v>395</v>
      </c>
      <c r="N4301" s="43" t="s">
        <v>396</v>
      </c>
      <c r="O4301" s="52" t="s">
        <v>321</v>
      </c>
      <c r="P4301" s="63" t="s">
        <v>276</v>
      </c>
      <c r="Q4301" s="57" t="str">
        <f>MID(Tabla1[[#This Row],[Aplicación]],14,1)</f>
        <v>6</v>
      </c>
      <c r="R4301" s="35" t="s">
        <v>266</v>
      </c>
      <c r="S4301" s="57" t="str">
        <f>MID(Tabla1[[#This Row],[Aplicación]],6,2)</f>
        <v>04</v>
      </c>
      <c r="T4301" s="54" t="str">
        <f>VLOOKUP(Tabla1[[#This Row],[AREA]],Hoja1!A:B,2,FALSE)</f>
        <v>04. Hacienda, personal y modernización administrativa</v>
      </c>
      <c r="U4301" s="57" t="str">
        <f>MID(Tabla1[[#This Row],[Aplicación]],9,4)</f>
        <v>9204</v>
      </c>
      <c r="V4301" s="54" t="str">
        <f>VLOOKUP(Tabla1[[#This Row],[PROGRAMA]],Hoja1!A:B,2,FALSE)</f>
        <v>9204. Tecnologías de la información y comunicación</v>
      </c>
      <c r="W4301" s="57" t="str">
        <f>MID(Tabla1[[#This Row],[Aplicación]],14,2)</f>
        <v>64</v>
      </c>
      <c r="X4301" s="57" t="str">
        <f>MID(Tabla1[[#This Row],[Aplicación]],14,6)</f>
        <v>641</v>
      </c>
    </row>
    <row r="4302" spans="1:24" x14ac:dyDescent="0.25">
      <c r="A4302" s="60">
        <v>220229000429</v>
      </c>
      <c r="B4302" s="43" t="s">
        <v>390</v>
      </c>
      <c r="C4302" s="61">
        <v>45292</v>
      </c>
      <c r="D4302" s="60">
        <v>22024003425</v>
      </c>
      <c r="E4302" s="43" t="s">
        <v>1221</v>
      </c>
      <c r="F4302" s="62">
        <v>35446.5</v>
      </c>
      <c r="G4302" s="43" t="s">
        <v>529</v>
      </c>
      <c r="H4302" s="43" t="s">
        <v>595</v>
      </c>
      <c r="I4302" s="69">
        <v>220</v>
      </c>
      <c r="J4302" s="43" t="s">
        <v>531</v>
      </c>
      <c r="K4302" s="43" t="s">
        <v>531</v>
      </c>
      <c r="L4302" s="43" t="s">
        <v>399</v>
      </c>
      <c r="M4302" s="43" t="s">
        <v>395</v>
      </c>
      <c r="N4302" s="43" t="s">
        <v>396</v>
      </c>
      <c r="O4302" s="52" t="s">
        <v>321</v>
      </c>
      <c r="P4302" s="63" t="s">
        <v>276</v>
      </c>
      <c r="Q4302" s="57" t="str">
        <f>MID(Tabla1[[#This Row],[Aplicación]],14,1)</f>
        <v>6</v>
      </c>
      <c r="R4302" s="35" t="s">
        <v>266</v>
      </c>
      <c r="S4302" s="57" t="str">
        <f>MID(Tabla1[[#This Row],[Aplicación]],6,2)</f>
        <v>04</v>
      </c>
      <c r="T4302" s="54" t="str">
        <f>VLOOKUP(Tabla1[[#This Row],[AREA]],Hoja1!A:B,2,FALSE)</f>
        <v>04. Hacienda, personal y modernización administrativa</v>
      </c>
      <c r="U4302" s="57" t="str">
        <f>MID(Tabla1[[#This Row],[Aplicación]],9,4)</f>
        <v>9204</v>
      </c>
      <c r="V4302" s="54" t="str">
        <f>VLOOKUP(Tabla1[[#This Row],[PROGRAMA]],Hoja1!A:B,2,FALSE)</f>
        <v>9204. Tecnologías de la información y comunicación</v>
      </c>
      <c r="W4302" s="57" t="str">
        <f>MID(Tabla1[[#This Row],[Aplicación]],14,2)</f>
        <v>64</v>
      </c>
      <c r="X4302" s="57" t="str">
        <f>MID(Tabla1[[#This Row],[Aplicación]],14,6)</f>
        <v>641</v>
      </c>
    </row>
    <row r="4303" spans="1:24" x14ac:dyDescent="0.25">
      <c r="A4303" s="60">
        <v>220229000431</v>
      </c>
      <c r="B4303" s="43" t="s">
        <v>390</v>
      </c>
      <c r="C4303" s="61">
        <v>45292</v>
      </c>
      <c r="D4303" s="60">
        <v>22024002860</v>
      </c>
      <c r="E4303" s="43" t="s">
        <v>1221</v>
      </c>
      <c r="F4303" s="62">
        <v>43597.13</v>
      </c>
      <c r="G4303" s="43" t="s">
        <v>529</v>
      </c>
      <c r="H4303" s="43" t="s">
        <v>584</v>
      </c>
      <c r="I4303" s="69">
        <v>220</v>
      </c>
      <c r="J4303" s="43" t="s">
        <v>531</v>
      </c>
      <c r="K4303" s="43" t="s">
        <v>531</v>
      </c>
      <c r="L4303" s="43" t="s">
        <v>399</v>
      </c>
      <c r="M4303" s="43" t="s">
        <v>395</v>
      </c>
      <c r="N4303" s="43" t="s">
        <v>396</v>
      </c>
      <c r="O4303" s="52" t="s">
        <v>321</v>
      </c>
      <c r="P4303" s="63" t="s">
        <v>276</v>
      </c>
      <c r="Q4303" s="57" t="str">
        <f>MID(Tabla1[[#This Row],[Aplicación]],14,1)</f>
        <v>6</v>
      </c>
      <c r="R4303" s="35" t="s">
        <v>266</v>
      </c>
      <c r="S4303" s="57" t="str">
        <f>MID(Tabla1[[#This Row],[Aplicación]],6,2)</f>
        <v>04</v>
      </c>
      <c r="T4303" s="54" t="str">
        <f>VLOOKUP(Tabla1[[#This Row],[AREA]],Hoja1!A:B,2,FALSE)</f>
        <v>04. Hacienda, personal y modernización administrativa</v>
      </c>
      <c r="U4303" s="57" t="str">
        <f>MID(Tabla1[[#This Row],[Aplicación]],9,4)</f>
        <v>9204</v>
      </c>
      <c r="V4303" s="54" t="str">
        <f>VLOOKUP(Tabla1[[#This Row],[PROGRAMA]],Hoja1!A:B,2,FALSE)</f>
        <v>9204. Tecnologías de la información y comunicación</v>
      </c>
      <c r="W4303" s="57" t="str">
        <f>MID(Tabla1[[#This Row],[Aplicación]],14,2)</f>
        <v>64</v>
      </c>
      <c r="X4303" s="57" t="str">
        <f>MID(Tabla1[[#This Row],[Aplicación]],14,6)</f>
        <v>641</v>
      </c>
    </row>
    <row r="4304" spans="1:24" x14ac:dyDescent="0.25">
      <c r="A4304" s="60">
        <v>220239000235</v>
      </c>
      <c r="B4304" s="43" t="s">
        <v>390</v>
      </c>
      <c r="C4304" s="61">
        <v>45292</v>
      </c>
      <c r="D4304" s="60">
        <v>22024003152</v>
      </c>
      <c r="E4304" s="43" t="s">
        <v>1221</v>
      </c>
      <c r="F4304" s="62">
        <v>24403.87</v>
      </c>
      <c r="G4304" s="43" t="s">
        <v>614</v>
      </c>
      <c r="H4304" s="43" t="s">
        <v>2210</v>
      </c>
      <c r="I4304" s="69">
        <v>220</v>
      </c>
      <c r="J4304" s="43" t="s">
        <v>393</v>
      </c>
      <c r="K4304" s="43" t="s">
        <v>393</v>
      </c>
      <c r="L4304" s="43" t="s">
        <v>413</v>
      </c>
      <c r="M4304" s="43" t="s">
        <v>395</v>
      </c>
      <c r="N4304" s="43" t="s">
        <v>396</v>
      </c>
      <c r="O4304" s="52" t="s">
        <v>321</v>
      </c>
      <c r="P4304" s="63" t="s">
        <v>276</v>
      </c>
      <c r="Q4304" s="57" t="str">
        <f>MID(Tabla1[[#This Row],[Aplicación]],14,1)</f>
        <v>6</v>
      </c>
      <c r="R4304" s="35" t="s">
        <v>266</v>
      </c>
      <c r="S4304" s="57" t="str">
        <f>MID(Tabla1[[#This Row],[Aplicación]],6,2)</f>
        <v>04</v>
      </c>
      <c r="T4304" s="54" t="str">
        <f>VLOOKUP(Tabla1[[#This Row],[AREA]],Hoja1!A:B,2,FALSE)</f>
        <v>04. Hacienda, personal y modernización administrativa</v>
      </c>
      <c r="U4304" s="57" t="str">
        <f>MID(Tabla1[[#This Row],[Aplicación]],9,4)</f>
        <v>9204</v>
      </c>
      <c r="V4304" s="54" t="str">
        <f>VLOOKUP(Tabla1[[#This Row],[PROGRAMA]],Hoja1!A:B,2,FALSE)</f>
        <v>9204. Tecnologías de la información y comunicación</v>
      </c>
      <c r="W4304" s="57" t="str">
        <f>MID(Tabla1[[#This Row],[Aplicación]],14,2)</f>
        <v>64</v>
      </c>
      <c r="X4304" s="57" t="str">
        <f>MID(Tabla1[[#This Row],[Aplicación]],14,6)</f>
        <v>641</v>
      </c>
    </row>
    <row r="4305" spans="1:24" x14ac:dyDescent="0.25">
      <c r="A4305" s="60">
        <v>220239000603</v>
      </c>
      <c r="B4305" s="43" t="s">
        <v>390</v>
      </c>
      <c r="C4305" s="61">
        <v>45292</v>
      </c>
      <c r="D4305" s="60">
        <v>22024003167</v>
      </c>
      <c r="E4305" s="43" t="s">
        <v>1221</v>
      </c>
      <c r="F4305" s="62">
        <v>39660</v>
      </c>
      <c r="G4305" s="43" t="s">
        <v>1101</v>
      </c>
      <c r="H4305" s="43" t="s">
        <v>1102</v>
      </c>
      <c r="I4305" s="69">
        <v>220</v>
      </c>
      <c r="J4305" s="43" t="s">
        <v>393</v>
      </c>
      <c r="K4305" s="43" t="s">
        <v>393</v>
      </c>
      <c r="L4305" s="43" t="s">
        <v>413</v>
      </c>
      <c r="M4305" s="43" t="s">
        <v>395</v>
      </c>
      <c r="N4305" s="43" t="s">
        <v>433</v>
      </c>
      <c r="O4305" s="52" t="s">
        <v>321</v>
      </c>
      <c r="P4305" s="63" t="s">
        <v>276</v>
      </c>
      <c r="Q4305" s="57" t="str">
        <f>MID(Tabla1[[#This Row],[Aplicación]],14,1)</f>
        <v>6</v>
      </c>
      <c r="R4305" s="35" t="s">
        <v>266</v>
      </c>
      <c r="S4305" s="57" t="str">
        <f>MID(Tabla1[[#This Row],[Aplicación]],6,2)</f>
        <v>04</v>
      </c>
      <c r="T4305" s="54" t="str">
        <f>VLOOKUP(Tabla1[[#This Row],[AREA]],Hoja1!A:B,2,FALSE)</f>
        <v>04. Hacienda, personal y modernización administrativa</v>
      </c>
      <c r="U4305" s="57" t="str">
        <f>MID(Tabla1[[#This Row],[Aplicación]],9,4)</f>
        <v>9204</v>
      </c>
      <c r="V4305" s="54" t="str">
        <f>VLOOKUP(Tabla1[[#This Row],[PROGRAMA]],Hoja1!A:B,2,FALSE)</f>
        <v>9204. Tecnologías de la información y comunicación</v>
      </c>
      <c r="W4305" s="57" t="str">
        <f>MID(Tabla1[[#This Row],[Aplicación]],14,2)</f>
        <v>64</v>
      </c>
      <c r="X4305" s="57" t="str">
        <f>MID(Tabla1[[#This Row],[Aplicación]],14,6)</f>
        <v>641</v>
      </c>
    </row>
    <row r="4306" spans="1:24" x14ac:dyDescent="0.25">
      <c r="A4306" s="60">
        <v>220240007175</v>
      </c>
      <c r="B4306" s="43" t="s">
        <v>390</v>
      </c>
      <c r="C4306" s="61">
        <v>45369</v>
      </c>
      <c r="D4306" s="60">
        <v>22024003038</v>
      </c>
      <c r="E4306" s="43" t="s">
        <v>1221</v>
      </c>
      <c r="F4306" s="62">
        <v>6957.5</v>
      </c>
      <c r="G4306" s="43" t="s">
        <v>2665</v>
      </c>
      <c r="H4306" s="43" t="s">
        <v>2666</v>
      </c>
      <c r="I4306" s="69">
        <v>220</v>
      </c>
      <c r="J4306" s="43" t="s">
        <v>1029</v>
      </c>
      <c r="K4306" s="43" t="s">
        <v>481</v>
      </c>
      <c r="L4306" s="43" t="s">
        <v>399</v>
      </c>
      <c r="M4306" s="43" t="s">
        <v>585</v>
      </c>
      <c r="N4306" s="43" t="s">
        <v>539</v>
      </c>
      <c r="O4306" s="52" t="s">
        <v>326</v>
      </c>
      <c r="P4306" s="63" t="s">
        <v>276</v>
      </c>
      <c r="Q4306" s="57" t="str">
        <f>MID(Tabla1[[#This Row],[Aplicación]],14,1)</f>
        <v>6</v>
      </c>
      <c r="R4306" s="35" t="s">
        <v>266</v>
      </c>
      <c r="S4306" s="57" t="str">
        <f>MID(Tabla1[[#This Row],[Aplicación]],6,2)</f>
        <v>04</v>
      </c>
      <c r="T4306" s="54" t="str">
        <f>VLOOKUP(Tabla1[[#This Row],[AREA]],Hoja1!A:B,2,FALSE)</f>
        <v>04. Hacienda, personal y modernización administrativa</v>
      </c>
      <c r="U4306" s="57" t="str">
        <f>MID(Tabla1[[#This Row],[Aplicación]],9,4)</f>
        <v>9204</v>
      </c>
      <c r="V4306" s="54" t="str">
        <f>VLOOKUP(Tabla1[[#This Row],[PROGRAMA]],Hoja1!A:B,2,FALSE)</f>
        <v>9204. Tecnologías de la información y comunicación</v>
      </c>
      <c r="W4306" s="57" t="str">
        <f>MID(Tabla1[[#This Row],[Aplicación]],14,2)</f>
        <v>64</v>
      </c>
      <c r="X4306" s="57" t="str">
        <f>MID(Tabla1[[#This Row],[Aplicación]],14,6)</f>
        <v>641</v>
      </c>
    </row>
    <row r="4307" spans="1:24" x14ac:dyDescent="0.25">
      <c r="A4307" s="60">
        <v>220240003672</v>
      </c>
      <c r="B4307" s="43" t="s">
        <v>390</v>
      </c>
      <c r="C4307" s="61">
        <v>45350</v>
      </c>
      <c r="D4307" s="60">
        <v>22024002490</v>
      </c>
      <c r="E4307" s="43" t="s">
        <v>1221</v>
      </c>
      <c r="F4307" s="62">
        <v>13861.76</v>
      </c>
      <c r="G4307" s="43" t="s">
        <v>694</v>
      </c>
      <c r="H4307" s="43" t="s">
        <v>2763</v>
      </c>
      <c r="I4307" s="69">
        <v>220</v>
      </c>
      <c r="J4307" s="43" t="s">
        <v>393</v>
      </c>
      <c r="K4307" s="43" t="s">
        <v>393</v>
      </c>
      <c r="L4307" s="43" t="s">
        <v>413</v>
      </c>
      <c r="M4307" s="43" t="s">
        <v>585</v>
      </c>
      <c r="N4307" s="43" t="s">
        <v>539</v>
      </c>
      <c r="O4307" s="52" t="s">
        <v>326</v>
      </c>
      <c r="P4307" s="63" t="s">
        <v>276</v>
      </c>
      <c r="Q4307" s="57" t="str">
        <f>MID(Tabla1[[#This Row],[Aplicación]],14,1)</f>
        <v>6</v>
      </c>
      <c r="R4307" s="35" t="s">
        <v>266</v>
      </c>
      <c r="S4307" s="57" t="str">
        <f>MID(Tabla1[[#This Row],[Aplicación]],6,2)</f>
        <v>04</v>
      </c>
      <c r="T4307" s="54" t="str">
        <f>VLOOKUP(Tabla1[[#This Row],[AREA]],Hoja1!A:B,2,FALSE)</f>
        <v>04. Hacienda, personal y modernización administrativa</v>
      </c>
      <c r="U4307" s="57" t="str">
        <f>MID(Tabla1[[#This Row],[Aplicación]],9,4)</f>
        <v>9204</v>
      </c>
      <c r="V4307" s="54" t="str">
        <f>VLOOKUP(Tabla1[[#This Row],[PROGRAMA]],Hoja1!A:B,2,FALSE)</f>
        <v>9204. Tecnologías de la información y comunicación</v>
      </c>
      <c r="W4307" s="57" t="str">
        <f>MID(Tabla1[[#This Row],[Aplicación]],14,2)</f>
        <v>64</v>
      </c>
      <c r="X4307" s="57" t="str">
        <f>MID(Tabla1[[#This Row],[Aplicación]],14,6)</f>
        <v>641</v>
      </c>
    </row>
    <row r="4308" spans="1:24" x14ac:dyDescent="0.25">
      <c r="A4308" s="60">
        <v>220240023646</v>
      </c>
      <c r="B4308" s="43" t="s">
        <v>390</v>
      </c>
      <c r="C4308" s="61">
        <v>45454</v>
      </c>
      <c r="D4308" s="60">
        <v>22024005025</v>
      </c>
      <c r="E4308" s="43" t="s">
        <v>1221</v>
      </c>
      <c r="F4308" s="62">
        <v>4840</v>
      </c>
      <c r="G4308" s="43" t="s">
        <v>3348</v>
      </c>
      <c r="H4308" s="43" t="s">
        <v>3349</v>
      </c>
      <c r="I4308" s="69" t="s">
        <v>2930</v>
      </c>
      <c r="J4308" s="43" t="s">
        <v>398</v>
      </c>
      <c r="K4308" s="43" t="s">
        <v>398</v>
      </c>
      <c r="L4308" s="43" t="s">
        <v>399</v>
      </c>
      <c r="M4308" s="43" t="s">
        <v>585</v>
      </c>
      <c r="N4308" s="43" t="s">
        <v>539</v>
      </c>
      <c r="O4308" s="68" t="s">
        <v>326</v>
      </c>
      <c r="P4308" s="68" t="s">
        <v>2931</v>
      </c>
      <c r="Q4308" s="57" t="s">
        <v>3057</v>
      </c>
      <c r="R4308" s="35" t="s">
        <v>266</v>
      </c>
      <c r="S4308" s="57" t="str">
        <f>MID(Tabla1[[#This Row],[Aplicación]],6,2)</f>
        <v>04</v>
      </c>
      <c r="T4308" s="54" t="str">
        <f>VLOOKUP(Tabla1[[#This Row],[AREA]],Hoja1!A:B,2,FALSE)</f>
        <v>04. Hacienda, personal y modernización administrativa</v>
      </c>
      <c r="U4308" s="57" t="str">
        <f>MID(Tabla1[[#This Row],[Aplicación]],9,4)</f>
        <v>9204</v>
      </c>
      <c r="V4308" s="54" t="str">
        <f>VLOOKUP(Tabla1[[#This Row],[PROGRAMA]],Hoja1!A:B,2,FALSE)</f>
        <v>9204. Tecnologías de la información y comunicación</v>
      </c>
      <c r="W4308" s="57" t="str">
        <f>MID(Tabla1[[#This Row],[Aplicación]],14,2)</f>
        <v>64</v>
      </c>
      <c r="X4308" s="57" t="str">
        <f>MID(Tabla1[[#This Row],[Aplicación]],14,6)</f>
        <v>641</v>
      </c>
    </row>
    <row r="4309" spans="1:24" x14ac:dyDescent="0.25">
      <c r="A4309" s="60">
        <v>220240022256</v>
      </c>
      <c r="B4309" s="43" t="s">
        <v>390</v>
      </c>
      <c r="C4309" s="61">
        <v>45442</v>
      </c>
      <c r="D4309" s="60">
        <v>22024004633</v>
      </c>
      <c r="E4309" s="43" t="s">
        <v>1221</v>
      </c>
      <c r="F4309" s="62">
        <v>5324</v>
      </c>
      <c r="G4309" s="43" t="s">
        <v>3488</v>
      </c>
      <c r="H4309" s="43" t="s">
        <v>3489</v>
      </c>
      <c r="I4309" s="69" t="s">
        <v>2930</v>
      </c>
      <c r="J4309" s="43" t="s">
        <v>672</v>
      </c>
      <c r="K4309" s="43" t="s">
        <v>393</v>
      </c>
      <c r="L4309" s="43" t="s">
        <v>399</v>
      </c>
      <c r="M4309" s="43" t="s">
        <v>585</v>
      </c>
      <c r="N4309" s="43" t="s">
        <v>539</v>
      </c>
      <c r="O4309" s="68" t="s">
        <v>326</v>
      </c>
      <c r="P4309" s="68" t="s">
        <v>2931</v>
      </c>
      <c r="Q4309" s="57" t="s">
        <v>3057</v>
      </c>
      <c r="R4309" s="35" t="s">
        <v>266</v>
      </c>
      <c r="S4309" s="57" t="str">
        <f>MID(Tabla1[[#This Row],[Aplicación]],6,2)</f>
        <v>04</v>
      </c>
      <c r="T4309" s="54" t="str">
        <f>VLOOKUP(Tabla1[[#This Row],[AREA]],Hoja1!A:B,2,FALSE)</f>
        <v>04. Hacienda, personal y modernización administrativa</v>
      </c>
      <c r="U4309" s="57" t="str">
        <f>MID(Tabla1[[#This Row],[Aplicación]],9,4)</f>
        <v>9204</v>
      </c>
      <c r="V4309" s="54" t="str">
        <f>VLOOKUP(Tabla1[[#This Row],[PROGRAMA]],Hoja1!A:B,2,FALSE)</f>
        <v>9204. Tecnologías de la información y comunicación</v>
      </c>
      <c r="W4309" s="57" t="str">
        <f>MID(Tabla1[[#This Row],[Aplicación]],14,2)</f>
        <v>64</v>
      </c>
      <c r="X4309" s="57" t="str">
        <f>MID(Tabla1[[#This Row],[Aplicación]],14,6)</f>
        <v>641</v>
      </c>
    </row>
    <row r="4310" spans="1:24" x14ac:dyDescent="0.25">
      <c r="A4310" s="60">
        <v>220240022257</v>
      </c>
      <c r="B4310" s="43" t="s">
        <v>702</v>
      </c>
      <c r="C4310" s="61">
        <v>45442</v>
      </c>
      <c r="D4310" s="60">
        <v>22024003372</v>
      </c>
      <c r="E4310" s="43" t="s">
        <v>1221</v>
      </c>
      <c r="F4310" s="62">
        <v>83796.47</v>
      </c>
      <c r="G4310" s="43" t="s">
        <v>3490</v>
      </c>
      <c r="H4310" s="43" t="s">
        <v>3491</v>
      </c>
      <c r="I4310" s="69" t="s">
        <v>2934</v>
      </c>
      <c r="J4310" s="43" t="s">
        <v>486</v>
      </c>
      <c r="K4310" s="43" t="s">
        <v>486</v>
      </c>
      <c r="L4310" s="43" t="s">
        <v>399</v>
      </c>
      <c r="M4310" s="43" t="s">
        <v>395</v>
      </c>
      <c r="N4310" s="43" t="s">
        <v>396</v>
      </c>
      <c r="O4310" s="68" t="s">
        <v>321</v>
      </c>
      <c r="P4310" s="68" t="s">
        <v>2931</v>
      </c>
      <c r="Q4310" s="57" t="s">
        <v>3057</v>
      </c>
      <c r="R4310" s="35" t="s">
        <v>266</v>
      </c>
      <c r="S4310" s="57" t="str">
        <f>MID(Tabla1[[#This Row],[Aplicación]],6,2)</f>
        <v>04</v>
      </c>
      <c r="T4310" s="54" t="str">
        <f>VLOOKUP(Tabla1[[#This Row],[AREA]],Hoja1!A:B,2,FALSE)</f>
        <v>04. Hacienda, personal y modernización administrativa</v>
      </c>
      <c r="U4310" s="57" t="str">
        <f>MID(Tabla1[[#This Row],[Aplicación]],9,4)</f>
        <v>9204</v>
      </c>
      <c r="V4310" s="54" t="str">
        <f>VLOOKUP(Tabla1[[#This Row],[PROGRAMA]],Hoja1!A:B,2,FALSE)</f>
        <v>9204. Tecnologías de la información y comunicación</v>
      </c>
      <c r="W4310" s="57" t="str">
        <f>MID(Tabla1[[#This Row],[Aplicación]],14,2)</f>
        <v>64</v>
      </c>
      <c r="X4310" s="57" t="str">
        <f>MID(Tabla1[[#This Row],[Aplicación]],14,6)</f>
        <v>641</v>
      </c>
    </row>
    <row r="4311" spans="1:24" x14ac:dyDescent="0.25">
      <c r="A4311" s="60">
        <v>220240017932</v>
      </c>
      <c r="B4311" s="43" t="s">
        <v>702</v>
      </c>
      <c r="C4311" s="61">
        <v>45427</v>
      </c>
      <c r="D4311" s="60">
        <v>22024002189</v>
      </c>
      <c r="E4311" s="43" t="s">
        <v>1221</v>
      </c>
      <c r="F4311" s="62">
        <v>37620.410000000003</v>
      </c>
      <c r="G4311" s="43" t="s">
        <v>38</v>
      </c>
      <c r="H4311" s="43" t="s">
        <v>3882</v>
      </c>
      <c r="I4311" s="69" t="s">
        <v>2934</v>
      </c>
      <c r="J4311" s="43" t="s">
        <v>900</v>
      </c>
      <c r="K4311" s="43" t="s">
        <v>900</v>
      </c>
      <c r="L4311" s="43" t="s">
        <v>413</v>
      </c>
      <c r="M4311" s="43" t="s">
        <v>395</v>
      </c>
      <c r="N4311" s="43" t="s">
        <v>396</v>
      </c>
      <c r="O4311" s="68" t="s">
        <v>321</v>
      </c>
      <c r="P4311" s="68" t="s">
        <v>2931</v>
      </c>
      <c r="Q4311" s="57" t="s">
        <v>3057</v>
      </c>
      <c r="R4311" s="35" t="s">
        <v>266</v>
      </c>
      <c r="S4311" s="57" t="str">
        <f>MID(Tabla1[[#This Row],[Aplicación]],6,2)</f>
        <v>04</v>
      </c>
      <c r="T4311" s="54" t="str">
        <f>VLOOKUP(Tabla1[[#This Row],[AREA]],Hoja1!A:B,2,FALSE)</f>
        <v>04. Hacienda, personal y modernización administrativa</v>
      </c>
      <c r="U4311" s="57" t="str">
        <f>MID(Tabla1[[#This Row],[Aplicación]],9,4)</f>
        <v>9204</v>
      </c>
      <c r="V4311" s="54" t="str">
        <f>VLOOKUP(Tabla1[[#This Row],[PROGRAMA]],Hoja1!A:B,2,FALSE)</f>
        <v>9204. Tecnologías de la información y comunicación</v>
      </c>
      <c r="W4311" s="57" t="str">
        <f>MID(Tabla1[[#This Row],[Aplicación]],14,2)</f>
        <v>64</v>
      </c>
      <c r="X4311" s="57" t="str">
        <f>MID(Tabla1[[#This Row],[Aplicación]],14,6)</f>
        <v>641</v>
      </c>
    </row>
    <row r="4312" spans="1:24" x14ac:dyDescent="0.25">
      <c r="A4312" s="60">
        <v>220240013326</v>
      </c>
      <c r="B4312" s="43" t="s">
        <v>702</v>
      </c>
      <c r="C4312" s="61">
        <v>45411</v>
      </c>
      <c r="D4312" s="60">
        <v>22024000073</v>
      </c>
      <c r="E4312" s="43" t="s">
        <v>1221</v>
      </c>
      <c r="F4312" s="62">
        <v>33275</v>
      </c>
      <c r="G4312" s="43" t="s">
        <v>694</v>
      </c>
      <c r="H4312" s="43" t="s">
        <v>4220</v>
      </c>
      <c r="I4312" s="69" t="s">
        <v>2934</v>
      </c>
      <c r="J4312" s="43" t="s">
        <v>393</v>
      </c>
      <c r="K4312" s="43" t="s">
        <v>393</v>
      </c>
      <c r="L4312" s="43" t="s">
        <v>413</v>
      </c>
      <c r="M4312" s="43" t="s">
        <v>395</v>
      </c>
      <c r="N4312" s="43" t="s">
        <v>396</v>
      </c>
      <c r="O4312" s="68" t="s">
        <v>321</v>
      </c>
      <c r="P4312" s="68" t="s">
        <v>2931</v>
      </c>
      <c r="Q4312" s="57" t="s">
        <v>3057</v>
      </c>
      <c r="R4312" s="35" t="s">
        <v>266</v>
      </c>
      <c r="S4312" s="57" t="str">
        <f>MID(Tabla1[[#This Row],[Aplicación]],6,2)</f>
        <v>04</v>
      </c>
      <c r="T4312" s="54" t="str">
        <f>VLOOKUP(Tabla1[[#This Row],[AREA]],Hoja1!A:B,2,FALSE)</f>
        <v>04. Hacienda, personal y modernización administrativa</v>
      </c>
      <c r="U4312" s="57" t="str">
        <f>MID(Tabla1[[#This Row],[Aplicación]],9,4)</f>
        <v>9204</v>
      </c>
      <c r="V4312" s="54" t="str">
        <f>VLOOKUP(Tabla1[[#This Row],[PROGRAMA]],Hoja1!A:B,2,FALSE)</f>
        <v>9204. Tecnologías de la información y comunicación</v>
      </c>
      <c r="W4312" s="57" t="str">
        <f>MID(Tabla1[[#This Row],[Aplicación]],14,2)</f>
        <v>64</v>
      </c>
      <c r="X4312" s="57" t="str">
        <f>MID(Tabla1[[#This Row],[Aplicación]],14,6)</f>
        <v>641</v>
      </c>
    </row>
    <row r="4313" spans="1:24" x14ac:dyDescent="0.25">
      <c r="A4313" s="60">
        <v>220240012029</v>
      </c>
      <c r="B4313" s="43" t="s">
        <v>390</v>
      </c>
      <c r="C4313" s="61">
        <v>45400</v>
      </c>
      <c r="D4313" s="60">
        <v>22024003277</v>
      </c>
      <c r="E4313" s="43" t="s">
        <v>1221</v>
      </c>
      <c r="F4313" s="62">
        <v>20925.650000000001</v>
      </c>
      <c r="G4313" s="43" t="s">
        <v>560</v>
      </c>
      <c r="H4313" s="43" t="s">
        <v>4354</v>
      </c>
      <c r="I4313" s="69" t="s">
        <v>2930</v>
      </c>
      <c r="J4313" s="43" t="s">
        <v>486</v>
      </c>
      <c r="K4313" s="43" t="s">
        <v>486</v>
      </c>
      <c r="L4313" s="43" t="s">
        <v>399</v>
      </c>
      <c r="M4313" s="43" t="s">
        <v>395</v>
      </c>
      <c r="N4313" s="43" t="s">
        <v>396</v>
      </c>
      <c r="O4313" s="68" t="s">
        <v>321</v>
      </c>
      <c r="P4313" s="68" t="s">
        <v>2931</v>
      </c>
      <c r="Q4313" s="57" t="s">
        <v>3057</v>
      </c>
      <c r="R4313" s="35" t="s">
        <v>266</v>
      </c>
      <c r="S4313" s="57" t="str">
        <f>MID(Tabla1[[#This Row],[Aplicación]],6,2)</f>
        <v>04</v>
      </c>
      <c r="T4313" s="54" t="str">
        <f>VLOOKUP(Tabla1[[#This Row],[AREA]],Hoja1!A:B,2,FALSE)</f>
        <v>04. Hacienda, personal y modernización administrativa</v>
      </c>
      <c r="U4313" s="57" t="str">
        <f>MID(Tabla1[[#This Row],[Aplicación]],9,4)</f>
        <v>9204</v>
      </c>
      <c r="V4313" s="54" t="str">
        <f>VLOOKUP(Tabla1[[#This Row],[PROGRAMA]],Hoja1!A:B,2,FALSE)</f>
        <v>9204. Tecnologías de la información y comunicación</v>
      </c>
      <c r="W4313" s="57" t="str">
        <f>MID(Tabla1[[#This Row],[Aplicación]],14,2)</f>
        <v>64</v>
      </c>
      <c r="X4313" s="57" t="str">
        <f>MID(Tabla1[[#This Row],[Aplicación]],14,6)</f>
        <v>641</v>
      </c>
    </row>
    <row r="4314" spans="1:24" x14ac:dyDescent="0.25">
      <c r="A4314" s="60">
        <v>220240012016</v>
      </c>
      <c r="B4314" s="43" t="s">
        <v>390</v>
      </c>
      <c r="C4314" s="61">
        <v>45400</v>
      </c>
      <c r="D4314" s="60">
        <v>22024000783</v>
      </c>
      <c r="E4314" s="43" t="s">
        <v>1221</v>
      </c>
      <c r="F4314" s="62">
        <v>82172.800000000003</v>
      </c>
      <c r="G4314" s="43" t="s">
        <v>606</v>
      </c>
      <c r="H4314" s="43" t="s">
        <v>4355</v>
      </c>
      <c r="I4314" s="69" t="s">
        <v>2930</v>
      </c>
      <c r="J4314" s="43" t="s">
        <v>607</v>
      </c>
      <c r="K4314" s="43" t="s">
        <v>486</v>
      </c>
      <c r="L4314" s="43" t="s">
        <v>399</v>
      </c>
      <c r="M4314" s="43" t="s">
        <v>538</v>
      </c>
      <c r="N4314" s="43" t="s">
        <v>539</v>
      </c>
      <c r="O4314" s="68" t="s">
        <v>323</v>
      </c>
      <c r="P4314" s="68" t="s">
        <v>2931</v>
      </c>
      <c r="Q4314" s="57" t="s">
        <v>3057</v>
      </c>
      <c r="R4314" s="35" t="s">
        <v>266</v>
      </c>
      <c r="S4314" s="57" t="str">
        <f>MID(Tabla1[[#This Row],[Aplicación]],6,2)</f>
        <v>04</v>
      </c>
      <c r="T4314" s="54" t="str">
        <f>VLOOKUP(Tabla1[[#This Row],[AREA]],Hoja1!A:B,2,FALSE)</f>
        <v>04. Hacienda, personal y modernización administrativa</v>
      </c>
      <c r="U4314" s="57" t="str">
        <f>MID(Tabla1[[#This Row],[Aplicación]],9,4)</f>
        <v>9204</v>
      </c>
      <c r="V4314" s="54" t="str">
        <f>VLOOKUP(Tabla1[[#This Row],[PROGRAMA]],Hoja1!A:B,2,FALSE)</f>
        <v>9204. Tecnologías de la información y comunicación</v>
      </c>
      <c r="W4314" s="57" t="str">
        <f>MID(Tabla1[[#This Row],[Aplicación]],14,2)</f>
        <v>64</v>
      </c>
      <c r="X4314" s="57" t="str">
        <f>MID(Tabla1[[#This Row],[Aplicación]],14,6)</f>
        <v>641</v>
      </c>
    </row>
    <row r="4315" spans="1:24" x14ac:dyDescent="0.25">
      <c r="A4315" s="60">
        <v>220240011609</v>
      </c>
      <c r="B4315" s="43" t="s">
        <v>390</v>
      </c>
      <c r="C4315" s="61">
        <v>45397</v>
      </c>
      <c r="D4315" s="60">
        <v>22023000726</v>
      </c>
      <c r="E4315" s="43" t="s">
        <v>1221</v>
      </c>
      <c r="F4315" s="62">
        <v>2026.41</v>
      </c>
      <c r="G4315" s="43" t="s">
        <v>529</v>
      </c>
      <c r="H4315" s="43" t="s">
        <v>612</v>
      </c>
      <c r="I4315" s="69" t="s">
        <v>2930</v>
      </c>
      <c r="J4315" s="43" t="s">
        <v>531</v>
      </c>
      <c r="K4315" s="43" t="s">
        <v>3378</v>
      </c>
      <c r="L4315" s="43" t="s">
        <v>399</v>
      </c>
      <c r="M4315" s="43" t="s">
        <v>395</v>
      </c>
      <c r="N4315" s="43" t="s">
        <v>396</v>
      </c>
      <c r="O4315" s="68" t="s">
        <v>321</v>
      </c>
      <c r="P4315" s="68" t="s">
        <v>2931</v>
      </c>
      <c r="Q4315" s="57" t="s">
        <v>3057</v>
      </c>
      <c r="R4315" s="35" t="s">
        <v>266</v>
      </c>
      <c r="S4315" s="57" t="str">
        <f>MID(Tabla1[[#This Row],[Aplicación]],6,2)</f>
        <v>04</v>
      </c>
      <c r="T4315" s="54" t="str">
        <f>VLOOKUP(Tabla1[[#This Row],[AREA]],Hoja1!A:B,2,FALSE)</f>
        <v>04. Hacienda, personal y modernización administrativa</v>
      </c>
      <c r="U4315" s="57" t="str">
        <f>MID(Tabla1[[#This Row],[Aplicación]],9,4)</f>
        <v>9204</v>
      </c>
      <c r="V4315" s="54" t="str">
        <f>VLOOKUP(Tabla1[[#This Row],[PROGRAMA]],Hoja1!A:B,2,FALSE)</f>
        <v>9204. Tecnologías de la información y comunicación</v>
      </c>
      <c r="W4315" s="57" t="str">
        <f>MID(Tabla1[[#This Row],[Aplicación]],14,2)</f>
        <v>64</v>
      </c>
      <c r="X4315" s="57" t="str">
        <f>MID(Tabla1[[#This Row],[Aplicación]],14,6)</f>
        <v>641</v>
      </c>
    </row>
    <row r="4316" spans="1:24" x14ac:dyDescent="0.25">
      <c r="A4316" s="60">
        <v>220230054587</v>
      </c>
      <c r="B4316" s="43" t="s">
        <v>390</v>
      </c>
      <c r="C4316" s="61">
        <v>45397</v>
      </c>
      <c r="D4316" s="60">
        <v>22023006692</v>
      </c>
      <c r="E4316" s="43" t="s">
        <v>1221</v>
      </c>
      <c r="F4316" s="62">
        <v>7131.75</v>
      </c>
      <c r="G4316" s="43" t="s">
        <v>1064</v>
      </c>
      <c r="H4316" s="43" t="s">
        <v>1076</v>
      </c>
      <c r="I4316" s="69" t="s">
        <v>2930</v>
      </c>
      <c r="J4316" s="43" t="s">
        <v>393</v>
      </c>
      <c r="K4316" s="43" t="s">
        <v>393</v>
      </c>
      <c r="L4316" s="43" t="s">
        <v>413</v>
      </c>
      <c r="M4316" s="43" t="s">
        <v>395</v>
      </c>
      <c r="N4316" s="43" t="s">
        <v>433</v>
      </c>
      <c r="O4316" s="68" t="s">
        <v>321</v>
      </c>
      <c r="P4316" s="68" t="s">
        <v>2931</v>
      </c>
      <c r="Q4316" s="57" t="s">
        <v>3057</v>
      </c>
      <c r="R4316" s="35" t="s">
        <v>266</v>
      </c>
      <c r="S4316" s="57" t="str">
        <f>MID(Tabla1[[#This Row],[Aplicación]],6,2)</f>
        <v>04</v>
      </c>
      <c r="T4316" s="54" t="str">
        <f>VLOOKUP(Tabla1[[#This Row],[AREA]],Hoja1!A:B,2,FALSE)</f>
        <v>04. Hacienda, personal y modernización administrativa</v>
      </c>
      <c r="U4316" s="57" t="str">
        <f>MID(Tabla1[[#This Row],[Aplicación]],9,4)</f>
        <v>9204</v>
      </c>
      <c r="V4316" s="54" t="str">
        <f>VLOOKUP(Tabla1[[#This Row],[PROGRAMA]],Hoja1!A:B,2,FALSE)</f>
        <v>9204. Tecnologías de la información y comunicación</v>
      </c>
      <c r="W4316" s="57" t="str">
        <f>MID(Tabla1[[#This Row],[Aplicación]],14,2)</f>
        <v>64</v>
      </c>
      <c r="X4316" s="57" t="str">
        <f>MID(Tabla1[[#This Row],[Aplicación]],14,6)</f>
        <v>641</v>
      </c>
    </row>
    <row r="4317" spans="1:24" x14ac:dyDescent="0.25">
      <c r="A4317" s="60">
        <v>220230059529</v>
      </c>
      <c r="B4317" s="43" t="s">
        <v>390</v>
      </c>
      <c r="C4317" s="61">
        <v>45397</v>
      </c>
      <c r="D4317" s="60">
        <v>22023004682</v>
      </c>
      <c r="E4317" s="43" t="s">
        <v>1221</v>
      </c>
      <c r="F4317" s="62">
        <v>5251.4</v>
      </c>
      <c r="G4317" s="43" t="s">
        <v>1064</v>
      </c>
      <c r="H4317" s="43" t="s">
        <v>4429</v>
      </c>
      <c r="I4317" s="69" t="s">
        <v>2930</v>
      </c>
      <c r="J4317" s="43" t="s">
        <v>393</v>
      </c>
      <c r="K4317" s="43" t="s">
        <v>393</v>
      </c>
      <c r="L4317" s="43" t="s">
        <v>413</v>
      </c>
      <c r="M4317" s="43" t="s">
        <v>395</v>
      </c>
      <c r="N4317" s="43" t="s">
        <v>433</v>
      </c>
      <c r="O4317" s="68" t="s">
        <v>321</v>
      </c>
      <c r="P4317" s="68" t="s">
        <v>2931</v>
      </c>
      <c r="Q4317" s="57" t="s">
        <v>3057</v>
      </c>
      <c r="R4317" s="35" t="s">
        <v>266</v>
      </c>
      <c r="S4317" s="57" t="str">
        <f>MID(Tabla1[[#This Row],[Aplicación]],6,2)</f>
        <v>04</v>
      </c>
      <c r="T4317" s="54" t="str">
        <f>VLOOKUP(Tabla1[[#This Row],[AREA]],Hoja1!A:B,2,FALSE)</f>
        <v>04. Hacienda, personal y modernización administrativa</v>
      </c>
      <c r="U4317" s="57" t="str">
        <f>MID(Tabla1[[#This Row],[Aplicación]],9,4)</f>
        <v>9204</v>
      </c>
      <c r="V4317" s="54" t="str">
        <f>VLOOKUP(Tabla1[[#This Row],[PROGRAMA]],Hoja1!A:B,2,FALSE)</f>
        <v>9204. Tecnologías de la información y comunicación</v>
      </c>
      <c r="W4317" s="57" t="str">
        <f>MID(Tabla1[[#This Row],[Aplicación]],14,2)</f>
        <v>64</v>
      </c>
      <c r="X4317" s="57" t="str">
        <f>MID(Tabla1[[#This Row],[Aplicación]],14,6)</f>
        <v>641</v>
      </c>
    </row>
    <row r="4318" spans="1:24" x14ac:dyDescent="0.25">
      <c r="A4318" s="60">
        <v>220240011608</v>
      </c>
      <c r="B4318" s="43" t="s">
        <v>390</v>
      </c>
      <c r="C4318" s="61">
        <v>45397</v>
      </c>
      <c r="D4318" s="60">
        <v>22023000724</v>
      </c>
      <c r="E4318" s="43" t="s">
        <v>1221</v>
      </c>
      <c r="F4318" s="62">
        <v>9798.42</v>
      </c>
      <c r="G4318" s="43" t="s">
        <v>548</v>
      </c>
      <c r="H4318" s="43" t="s">
        <v>593</v>
      </c>
      <c r="I4318" s="69" t="s">
        <v>2930</v>
      </c>
      <c r="J4318" s="43" t="s">
        <v>487</v>
      </c>
      <c r="K4318" s="43" t="s">
        <v>398</v>
      </c>
      <c r="L4318" s="43" t="s">
        <v>399</v>
      </c>
      <c r="M4318" s="43" t="s">
        <v>538</v>
      </c>
      <c r="N4318" s="43" t="s">
        <v>539</v>
      </c>
      <c r="O4318" s="68" t="s">
        <v>323</v>
      </c>
      <c r="P4318" s="68" t="s">
        <v>2931</v>
      </c>
      <c r="Q4318" s="57" t="s">
        <v>3057</v>
      </c>
      <c r="R4318" s="35" t="s">
        <v>266</v>
      </c>
      <c r="S4318" s="57" t="str">
        <f>MID(Tabla1[[#This Row],[Aplicación]],6,2)</f>
        <v>04</v>
      </c>
      <c r="T4318" s="54" t="str">
        <f>VLOOKUP(Tabla1[[#This Row],[AREA]],Hoja1!A:B,2,FALSE)</f>
        <v>04. Hacienda, personal y modernización administrativa</v>
      </c>
      <c r="U4318" s="57" t="str">
        <f>MID(Tabla1[[#This Row],[Aplicación]],9,4)</f>
        <v>9204</v>
      </c>
      <c r="V4318" s="54" t="str">
        <f>VLOOKUP(Tabla1[[#This Row],[PROGRAMA]],Hoja1!A:B,2,FALSE)</f>
        <v>9204. Tecnologías de la información y comunicación</v>
      </c>
      <c r="W4318" s="57" t="str">
        <f>MID(Tabla1[[#This Row],[Aplicación]],14,2)</f>
        <v>64</v>
      </c>
      <c r="X4318" s="57" t="str">
        <f>MID(Tabla1[[#This Row],[Aplicación]],14,6)</f>
        <v>641</v>
      </c>
    </row>
    <row r="4319" spans="1:24" x14ac:dyDescent="0.25">
      <c r="A4319" s="60">
        <v>220240035832</v>
      </c>
      <c r="B4319" s="43" t="s">
        <v>390</v>
      </c>
      <c r="C4319" s="61">
        <v>45510</v>
      </c>
      <c r="D4319" s="60">
        <v>22024003847</v>
      </c>
      <c r="E4319" s="43" t="s">
        <v>1221</v>
      </c>
      <c r="F4319" s="62">
        <v>20831.64</v>
      </c>
      <c r="G4319" s="43" t="s">
        <v>4920</v>
      </c>
      <c r="H4319" s="43" t="s">
        <v>4921</v>
      </c>
      <c r="I4319" s="69">
        <v>220</v>
      </c>
      <c r="J4319" s="43" t="s">
        <v>503</v>
      </c>
      <c r="K4319" s="43" t="s">
        <v>393</v>
      </c>
      <c r="L4319" s="43" t="s">
        <v>413</v>
      </c>
      <c r="M4319" s="43" t="s">
        <v>395</v>
      </c>
      <c r="N4319" s="43" t="s">
        <v>433</v>
      </c>
      <c r="O4319" s="68" t="s">
        <v>321</v>
      </c>
      <c r="P4319" s="68" t="s">
        <v>4838</v>
      </c>
      <c r="Q4319" s="57" t="str">
        <f>MID(Tabla1[[#This Row],[Aplicación]],14,1)</f>
        <v>6</v>
      </c>
      <c r="R4319" s="35" t="s">
        <v>266</v>
      </c>
      <c r="S4319" s="57" t="str">
        <f>MID(Tabla1[[#This Row],[Aplicación]],6,2)</f>
        <v>04</v>
      </c>
      <c r="T4319" s="54" t="str">
        <f>VLOOKUP(Tabla1[[#This Row],[AREA]],Hoja1!A:B,2,FALSE)</f>
        <v>04. Hacienda, personal y modernización administrativa</v>
      </c>
      <c r="U4319" s="57" t="str">
        <f>MID(Tabla1[[#This Row],[Aplicación]],9,4)</f>
        <v>9204</v>
      </c>
      <c r="V4319" s="54" t="str">
        <f>VLOOKUP(Tabla1[[#This Row],[PROGRAMA]],Hoja1!A:B,2,FALSE)</f>
        <v>9204. Tecnologías de la información y comunicación</v>
      </c>
      <c r="W4319" s="57" t="str">
        <f>MID(Tabla1[[#This Row],[Aplicación]],14,2)</f>
        <v>64</v>
      </c>
      <c r="X4319" s="57" t="str">
        <f>MID(Tabla1[[#This Row],[Aplicación]],14,6)</f>
        <v>641</v>
      </c>
    </row>
    <row r="4320" spans="1:24" x14ac:dyDescent="0.25">
      <c r="A4320" s="60">
        <v>220240035827</v>
      </c>
      <c r="B4320" s="43" t="s">
        <v>390</v>
      </c>
      <c r="C4320" s="61">
        <v>45509</v>
      </c>
      <c r="D4320" s="60">
        <v>22024003873</v>
      </c>
      <c r="E4320" s="43" t="s">
        <v>1221</v>
      </c>
      <c r="F4320" s="62">
        <v>11664.4</v>
      </c>
      <c r="G4320" s="43" t="s">
        <v>291</v>
      </c>
      <c r="H4320" s="43" t="s">
        <v>4953</v>
      </c>
      <c r="I4320" s="69">
        <v>220</v>
      </c>
      <c r="J4320" s="43" t="s">
        <v>537</v>
      </c>
      <c r="K4320" s="43" t="s">
        <v>537</v>
      </c>
      <c r="L4320" s="43" t="s">
        <v>413</v>
      </c>
      <c r="M4320" s="43" t="s">
        <v>395</v>
      </c>
      <c r="N4320" s="43" t="s">
        <v>433</v>
      </c>
      <c r="O4320" s="68" t="s">
        <v>321</v>
      </c>
      <c r="P4320" s="68" t="s">
        <v>4838</v>
      </c>
      <c r="Q4320" s="57" t="str">
        <f>MID(Tabla1[[#This Row],[Aplicación]],14,1)</f>
        <v>6</v>
      </c>
      <c r="R4320" s="35" t="s">
        <v>266</v>
      </c>
      <c r="S4320" s="57" t="str">
        <f>MID(Tabla1[[#This Row],[Aplicación]],6,2)</f>
        <v>04</v>
      </c>
      <c r="T4320" s="54" t="str">
        <f>VLOOKUP(Tabla1[[#This Row],[AREA]],Hoja1!A:B,2,FALSE)</f>
        <v>04. Hacienda, personal y modernización administrativa</v>
      </c>
      <c r="U4320" s="57" t="str">
        <f>MID(Tabla1[[#This Row],[Aplicación]],9,4)</f>
        <v>9204</v>
      </c>
      <c r="V4320" s="54" t="str">
        <f>VLOOKUP(Tabla1[[#This Row],[PROGRAMA]],Hoja1!A:B,2,FALSE)</f>
        <v>9204. Tecnologías de la información y comunicación</v>
      </c>
      <c r="W4320" s="57" t="str">
        <f>MID(Tabla1[[#This Row],[Aplicación]],14,2)</f>
        <v>64</v>
      </c>
      <c r="X4320" s="57" t="str">
        <f>MID(Tabla1[[#This Row],[Aplicación]],14,6)</f>
        <v>641</v>
      </c>
    </row>
    <row r="4321" spans="1:24" x14ac:dyDescent="0.25">
      <c r="A4321" s="60">
        <v>220240035829</v>
      </c>
      <c r="B4321" s="43" t="s">
        <v>390</v>
      </c>
      <c r="C4321" s="61">
        <v>45509</v>
      </c>
      <c r="D4321" s="60">
        <v>22024004103</v>
      </c>
      <c r="E4321" s="43" t="s">
        <v>1221</v>
      </c>
      <c r="F4321" s="62">
        <v>7260</v>
      </c>
      <c r="G4321" s="43" t="s">
        <v>3488</v>
      </c>
      <c r="H4321" s="43" t="s">
        <v>4958</v>
      </c>
      <c r="I4321" s="69">
        <v>220</v>
      </c>
      <c r="J4321" s="43" t="s">
        <v>672</v>
      </c>
      <c r="K4321" s="43" t="s">
        <v>393</v>
      </c>
      <c r="L4321" s="43" t="s">
        <v>413</v>
      </c>
      <c r="M4321" s="43" t="s">
        <v>395</v>
      </c>
      <c r="N4321" s="43" t="s">
        <v>433</v>
      </c>
      <c r="O4321" s="68" t="s">
        <v>321</v>
      </c>
      <c r="P4321" s="68" t="s">
        <v>4838</v>
      </c>
      <c r="Q4321" s="57" t="str">
        <f>MID(Tabla1[[#This Row],[Aplicación]],14,1)</f>
        <v>6</v>
      </c>
      <c r="R4321" s="35" t="s">
        <v>266</v>
      </c>
      <c r="S4321" s="57" t="str">
        <f>MID(Tabla1[[#This Row],[Aplicación]],6,2)</f>
        <v>04</v>
      </c>
      <c r="T4321" s="54" t="str">
        <f>VLOOKUP(Tabla1[[#This Row],[AREA]],Hoja1!A:B,2,FALSE)</f>
        <v>04. Hacienda, personal y modernización administrativa</v>
      </c>
      <c r="U4321" s="57" t="str">
        <f>MID(Tabla1[[#This Row],[Aplicación]],9,4)</f>
        <v>9204</v>
      </c>
      <c r="V4321" s="54" t="str">
        <f>VLOOKUP(Tabla1[[#This Row],[PROGRAMA]],Hoja1!A:B,2,FALSE)</f>
        <v>9204. Tecnologías de la información y comunicación</v>
      </c>
      <c r="W4321" s="57" t="str">
        <f>MID(Tabla1[[#This Row],[Aplicación]],14,2)</f>
        <v>64</v>
      </c>
      <c r="X4321" s="57" t="str">
        <f>MID(Tabla1[[#This Row],[Aplicación]],14,6)</f>
        <v>641</v>
      </c>
    </row>
    <row r="4322" spans="1:24" x14ac:dyDescent="0.25">
      <c r="A4322" s="60">
        <v>220240035828</v>
      </c>
      <c r="B4322" s="43" t="s">
        <v>390</v>
      </c>
      <c r="C4322" s="61">
        <v>45509</v>
      </c>
      <c r="D4322" s="60">
        <v>22024003877</v>
      </c>
      <c r="E4322" s="43" t="s">
        <v>1221</v>
      </c>
      <c r="F4322" s="62">
        <v>4742.75</v>
      </c>
      <c r="G4322" s="43" t="s">
        <v>4959</v>
      </c>
      <c r="H4322" s="43" t="s">
        <v>4960</v>
      </c>
      <c r="I4322" s="69">
        <v>220</v>
      </c>
      <c r="J4322" s="43" t="s">
        <v>4961</v>
      </c>
      <c r="K4322" s="43" t="s">
        <v>875</v>
      </c>
      <c r="L4322" s="43" t="s">
        <v>413</v>
      </c>
      <c r="M4322" s="43" t="s">
        <v>395</v>
      </c>
      <c r="N4322" s="43" t="s">
        <v>433</v>
      </c>
      <c r="O4322" s="68" t="s">
        <v>321</v>
      </c>
      <c r="P4322" s="68" t="s">
        <v>4838</v>
      </c>
      <c r="Q4322" s="57" t="str">
        <f>MID(Tabla1[[#This Row],[Aplicación]],14,1)</f>
        <v>6</v>
      </c>
      <c r="R4322" s="35" t="s">
        <v>266</v>
      </c>
      <c r="S4322" s="57" t="str">
        <f>MID(Tabla1[[#This Row],[Aplicación]],6,2)</f>
        <v>04</v>
      </c>
      <c r="T4322" s="54" t="str">
        <f>VLOOKUP(Tabla1[[#This Row],[AREA]],Hoja1!A:B,2,FALSE)</f>
        <v>04. Hacienda, personal y modernización administrativa</v>
      </c>
      <c r="U4322" s="57" t="str">
        <f>MID(Tabla1[[#This Row],[Aplicación]],9,4)</f>
        <v>9204</v>
      </c>
      <c r="V4322" s="54" t="str">
        <f>VLOOKUP(Tabla1[[#This Row],[PROGRAMA]],Hoja1!A:B,2,FALSE)</f>
        <v>9204. Tecnologías de la información y comunicación</v>
      </c>
      <c r="W4322" s="57" t="str">
        <f>MID(Tabla1[[#This Row],[Aplicación]],14,2)</f>
        <v>64</v>
      </c>
      <c r="X4322" s="57" t="str">
        <f>MID(Tabla1[[#This Row],[Aplicación]],14,6)</f>
        <v>641</v>
      </c>
    </row>
    <row r="4323" spans="1:24" x14ac:dyDescent="0.25">
      <c r="A4323" s="60">
        <v>220240035126</v>
      </c>
      <c r="B4323" s="43" t="s">
        <v>390</v>
      </c>
      <c r="C4323" s="61">
        <v>45505</v>
      </c>
      <c r="D4323" s="60">
        <v>22024003024</v>
      </c>
      <c r="E4323" s="43" t="s">
        <v>1221</v>
      </c>
      <c r="F4323" s="62">
        <v>32988.089999999997</v>
      </c>
      <c r="G4323" s="43" t="s">
        <v>548</v>
      </c>
      <c r="H4323" s="43" t="s">
        <v>4985</v>
      </c>
      <c r="I4323" s="69">
        <v>220</v>
      </c>
      <c r="J4323" s="43" t="s">
        <v>487</v>
      </c>
      <c r="K4323" s="43" t="s">
        <v>398</v>
      </c>
      <c r="L4323" s="43" t="s">
        <v>399</v>
      </c>
      <c r="M4323" s="43" t="s">
        <v>538</v>
      </c>
      <c r="N4323" s="43" t="s">
        <v>539</v>
      </c>
      <c r="O4323" s="68" t="s">
        <v>323</v>
      </c>
      <c r="P4323" s="68" t="s">
        <v>4838</v>
      </c>
      <c r="Q4323" s="57" t="str">
        <f>MID(Tabla1[[#This Row],[Aplicación]],14,1)</f>
        <v>6</v>
      </c>
      <c r="R4323" s="35" t="s">
        <v>266</v>
      </c>
      <c r="S4323" s="57" t="str">
        <f>MID(Tabla1[[#This Row],[Aplicación]],6,2)</f>
        <v>04</v>
      </c>
      <c r="T4323" s="54" t="str">
        <f>VLOOKUP(Tabla1[[#This Row],[AREA]],Hoja1!A:B,2,FALSE)</f>
        <v>04. Hacienda, personal y modernización administrativa</v>
      </c>
      <c r="U4323" s="57" t="str">
        <f>MID(Tabla1[[#This Row],[Aplicación]],9,4)</f>
        <v>9204</v>
      </c>
      <c r="V4323" s="54" t="str">
        <f>VLOOKUP(Tabla1[[#This Row],[PROGRAMA]],Hoja1!A:B,2,FALSE)</f>
        <v>9204. Tecnologías de la información y comunicación</v>
      </c>
      <c r="W4323" s="57" t="str">
        <f>MID(Tabla1[[#This Row],[Aplicación]],14,2)</f>
        <v>64</v>
      </c>
      <c r="X4323" s="57" t="str">
        <f>MID(Tabla1[[#This Row],[Aplicación]],14,6)</f>
        <v>641</v>
      </c>
    </row>
    <row r="4324" spans="1:24" x14ac:dyDescent="0.25">
      <c r="A4324" s="60">
        <v>220240044325</v>
      </c>
      <c r="B4324" s="43" t="s">
        <v>390</v>
      </c>
      <c r="C4324" s="61">
        <v>45562</v>
      </c>
      <c r="D4324" s="60">
        <v>22024004941</v>
      </c>
      <c r="E4324" s="43" t="s">
        <v>1221</v>
      </c>
      <c r="F4324" s="62">
        <v>22109.93</v>
      </c>
      <c r="G4324" s="43" t="s">
        <v>1064</v>
      </c>
      <c r="H4324" s="43" t="s">
        <v>6016</v>
      </c>
      <c r="I4324" s="69" t="s">
        <v>2930</v>
      </c>
      <c r="J4324" s="43" t="s">
        <v>393</v>
      </c>
      <c r="K4324" s="43" t="s">
        <v>393</v>
      </c>
      <c r="L4324" s="43" t="s">
        <v>413</v>
      </c>
      <c r="M4324" s="43" t="s">
        <v>395</v>
      </c>
      <c r="N4324" s="43" t="s">
        <v>433</v>
      </c>
      <c r="O4324" s="68" t="s">
        <v>321</v>
      </c>
      <c r="P4324" s="68" t="s">
        <v>4838</v>
      </c>
      <c r="Q4324" s="57" t="str">
        <f>MID(Tabla1[[#This Row],[Aplicación]],14,1)</f>
        <v>6</v>
      </c>
      <c r="R4324" s="35" t="s">
        <v>266</v>
      </c>
      <c r="S4324" s="57" t="str">
        <f>MID(Tabla1[[#This Row],[Aplicación]],6,2)</f>
        <v>04</v>
      </c>
      <c r="T4324" s="54" t="str">
        <f>VLOOKUP(Tabla1[[#This Row],[AREA]],Hoja1!A:B,2,FALSE)</f>
        <v>04. Hacienda, personal y modernización administrativa</v>
      </c>
      <c r="U4324" s="57" t="str">
        <f>MID(Tabla1[[#This Row],[Aplicación]],9,4)</f>
        <v>9204</v>
      </c>
      <c r="V4324" s="54" t="str">
        <f>VLOOKUP(Tabla1[[#This Row],[PROGRAMA]],Hoja1!A:B,2,FALSE)</f>
        <v>9204. Tecnologías de la información y comunicación</v>
      </c>
      <c r="W4324" s="57" t="str">
        <f>MID(Tabla1[[#This Row],[Aplicación]],14,2)</f>
        <v>64</v>
      </c>
      <c r="X4324" s="57" t="str">
        <f>MID(Tabla1[[#This Row],[Aplicación]],14,6)</f>
        <v>641</v>
      </c>
    </row>
    <row r="4325" spans="1:24" x14ac:dyDescent="0.25">
      <c r="A4325" s="60">
        <v>220240044326</v>
      </c>
      <c r="B4325" s="43" t="s">
        <v>390</v>
      </c>
      <c r="C4325" s="61">
        <v>45562</v>
      </c>
      <c r="D4325" s="60">
        <v>22024004942</v>
      </c>
      <c r="E4325" s="43" t="s">
        <v>1221</v>
      </c>
      <c r="F4325" s="62">
        <v>81208.639999999999</v>
      </c>
      <c r="G4325" s="43" t="s">
        <v>1064</v>
      </c>
      <c r="H4325" s="43" t="s">
        <v>6017</v>
      </c>
      <c r="I4325" s="69" t="s">
        <v>2930</v>
      </c>
      <c r="J4325" s="43" t="s">
        <v>393</v>
      </c>
      <c r="K4325" s="43" t="s">
        <v>393</v>
      </c>
      <c r="L4325" s="43" t="s">
        <v>413</v>
      </c>
      <c r="M4325" s="43" t="s">
        <v>395</v>
      </c>
      <c r="N4325" s="43" t="s">
        <v>433</v>
      </c>
      <c r="O4325" s="68" t="s">
        <v>321</v>
      </c>
      <c r="P4325" s="68" t="s">
        <v>4838</v>
      </c>
      <c r="Q4325" s="57" t="str">
        <f>MID(Tabla1[[#This Row],[Aplicación]],14,1)</f>
        <v>6</v>
      </c>
      <c r="R4325" s="35" t="s">
        <v>266</v>
      </c>
      <c r="S4325" s="57" t="str">
        <f>MID(Tabla1[[#This Row],[Aplicación]],6,2)</f>
        <v>04</v>
      </c>
      <c r="T4325" s="54" t="str">
        <f>VLOOKUP(Tabla1[[#This Row],[AREA]],Hoja1!A:B,2,FALSE)</f>
        <v>04. Hacienda, personal y modernización administrativa</v>
      </c>
      <c r="U4325" s="57" t="str">
        <f>MID(Tabla1[[#This Row],[Aplicación]],9,4)</f>
        <v>9204</v>
      </c>
      <c r="V4325" s="54" t="str">
        <f>VLOOKUP(Tabla1[[#This Row],[PROGRAMA]],Hoja1!A:B,2,FALSE)</f>
        <v>9204. Tecnologías de la información y comunicación</v>
      </c>
      <c r="W4325" s="57" t="str">
        <f>MID(Tabla1[[#This Row],[Aplicación]],14,2)</f>
        <v>64</v>
      </c>
      <c r="X4325" s="57" t="str">
        <f>MID(Tabla1[[#This Row],[Aplicación]],14,6)</f>
        <v>641</v>
      </c>
    </row>
    <row r="4326" spans="1:24" x14ac:dyDescent="0.25">
      <c r="A4326" s="60">
        <v>220240044327</v>
      </c>
      <c r="B4326" s="43" t="s">
        <v>390</v>
      </c>
      <c r="C4326" s="61">
        <v>45562</v>
      </c>
      <c r="D4326" s="60">
        <v>22024004972</v>
      </c>
      <c r="E4326" s="43" t="s">
        <v>1221</v>
      </c>
      <c r="F4326" s="62">
        <v>82521.100000000006</v>
      </c>
      <c r="G4326" s="43" t="s">
        <v>1064</v>
      </c>
      <c r="H4326" s="43" t="s">
        <v>6018</v>
      </c>
      <c r="I4326" s="69" t="s">
        <v>2930</v>
      </c>
      <c r="J4326" s="43" t="s">
        <v>393</v>
      </c>
      <c r="K4326" s="43" t="s">
        <v>393</v>
      </c>
      <c r="L4326" s="43" t="s">
        <v>413</v>
      </c>
      <c r="M4326" s="43" t="s">
        <v>395</v>
      </c>
      <c r="N4326" s="43" t="s">
        <v>433</v>
      </c>
      <c r="O4326" s="68" t="s">
        <v>321</v>
      </c>
      <c r="P4326" s="68" t="s">
        <v>4838</v>
      </c>
      <c r="Q4326" s="57" t="str">
        <f>MID(Tabla1[[#This Row],[Aplicación]],14,1)</f>
        <v>6</v>
      </c>
      <c r="R4326" s="35" t="s">
        <v>266</v>
      </c>
      <c r="S4326" s="57" t="str">
        <f>MID(Tabla1[[#This Row],[Aplicación]],6,2)</f>
        <v>04</v>
      </c>
      <c r="T4326" s="54" t="str">
        <f>VLOOKUP(Tabla1[[#This Row],[AREA]],Hoja1!A:B,2,FALSE)</f>
        <v>04. Hacienda, personal y modernización administrativa</v>
      </c>
      <c r="U4326" s="57" t="str">
        <f>MID(Tabla1[[#This Row],[Aplicación]],9,4)</f>
        <v>9204</v>
      </c>
      <c r="V4326" s="54" t="str">
        <f>VLOOKUP(Tabla1[[#This Row],[PROGRAMA]],Hoja1!A:B,2,FALSE)</f>
        <v>9204. Tecnologías de la información y comunicación</v>
      </c>
      <c r="W4326" s="57" t="str">
        <f>MID(Tabla1[[#This Row],[Aplicación]],14,2)</f>
        <v>64</v>
      </c>
      <c r="X4326" s="57" t="str">
        <f>MID(Tabla1[[#This Row],[Aplicación]],14,6)</f>
        <v>641</v>
      </c>
    </row>
    <row r="4327" spans="1:24" x14ac:dyDescent="0.25">
      <c r="A4327" s="60">
        <v>220240044323</v>
      </c>
      <c r="B4327" s="43" t="s">
        <v>390</v>
      </c>
      <c r="C4327" s="61">
        <v>45562</v>
      </c>
      <c r="D4327" s="60">
        <v>22024003393</v>
      </c>
      <c r="E4327" s="43" t="s">
        <v>1221</v>
      </c>
      <c r="F4327" s="62">
        <v>7755.95</v>
      </c>
      <c r="G4327" s="43" t="s">
        <v>351</v>
      </c>
      <c r="H4327" s="43" t="s">
        <v>6021</v>
      </c>
      <c r="I4327" s="69" t="s">
        <v>2930</v>
      </c>
      <c r="J4327" s="43" t="s">
        <v>398</v>
      </c>
      <c r="K4327" s="43" t="s">
        <v>398</v>
      </c>
      <c r="L4327" s="43" t="s">
        <v>413</v>
      </c>
      <c r="M4327" s="43" t="s">
        <v>395</v>
      </c>
      <c r="N4327" s="43" t="s">
        <v>433</v>
      </c>
      <c r="O4327" s="68" t="s">
        <v>321</v>
      </c>
      <c r="P4327" s="68" t="s">
        <v>4838</v>
      </c>
      <c r="Q4327" s="57" t="str">
        <f>MID(Tabla1[[#This Row],[Aplicación]],14,1)</f>
        <v>6</v>
      </c>
      <c r="R4327" s="35" t="s">
        <v>266</v>
      </c>
      <c r="S4327" s="57" t="str">
        <f>MID(Tabla1[[#This Row],[Aplicación]],6,2)</f>
        <v>04</v>
      </c>
      <c r="T4327" s="54" t="str">
        <f>VLOOKUP(Tabla1[[#This Row],[AREA]],Hoja1!A:B,2,FALSE)</f>
        <v>04. Hacienda, personal y modernización administrativa</v>
      </c>
      <c r="U4327" s="57" t="str">
        <f>MID(Tabla1[[#This Row],[Aplicación]],9,4)</f>
        <v>9204</v>
      </c>
      <c r="V4327" s="54" t="str">
        <f>VLOOKUP(Tabla1[[#This Row],[PROGRAMA]],Hoja1!A:B,2,FALSE)</f>
        <v>9204. Tecnologías de la información y comunicación</v>
      </c>
      <c r="W4327" s="57" t="str">
        <f>MID(Tabla1[[#This Row],[Aplicación]],14,2)</f>
        <v>64</v>
      </c>
      <c r="X4327" s="57" t="str">
        <f>MID(Tabla1[[#This Row],[Aplicación]],14,6)</f>
        <v>641</v>
      </c>
    </row>
    <row r="4328" spans="1:24" x14ac:dyDescent="0.25">
      <c r="A4328" s="60">
        <v>220240044324</v>
      </c>
      <c r="B4328" s="43" t="s">
        <v>390</v>
      </c>
      <c r="C4328" s="61">
        <v>45562</v>
      </c>
      <c r="D4328" s="60">
        <v>22024003394</v>
      </c>
      <c r="E4328" s="43" t="s">
        <v>1221</v>
      </c>
      <c r="F4328" s="62">
        <v>1915.83</v>
      </c>
      <c r="G4328" s="43" t="s">
        <v>351</v>
      </c>
      <c r="H4328" s="43" t="s">
        <v>6022</v>
      </c>
      <c r="I4328" s="69" t="s">
        <v>2930</v>
      </c>
      <c r="J4328" s="43" t="s">
        <v>398</v>
      </c>
      <c r="K4328" s="43" t="s">
        <v>398</v>
      </c>
      <c r="L4328" s="43" t="s">
        <v>413</v>
      </c>
      <c r="M4328" s="43" t="s">
        <v>395</v>
      </c>
      <c r="N4328" s="43" t="s">
        <v>433</v>
      </c>
      <c r="O4328" s="68" t="s">
        <v>321</v>
      </c>
      <c r="P4328" s="68" t="s">
        <v>4838</v>
      </c>
      <c r="Q4328" s="57" t="str">
        <f>MID(Tabla1[[#This Row],[Aplicación]],14,1)</f>
        <v>6</v>
      </c>
      <c r="R4328" s="35" t="s">
        <v>266</v>
      </c>
      <c r="S4328" s="57" t="str">
        <f>MID(Tabla1[[#This Row],[Aplicación]],6,2)</f>
        <v>04</v>
      </c>
      <c r="T4328" s="54" t="str">
        <f>VLOOKUP(Tabla1[[#This Row],[AREA]],Hoja1!A:B,2,FALSE)</f>
        <v>04. Hacienda, personal y modernización administrativa</v>
      </c>
      <c r="U4328" s="57" t="str">
        <f>MID(Tabla1[[#This Row],[Aplicación]],9,4)</f>
        <v>9204</v>
      </c>
      <c r="V4328" s="54" t="str">
        <f>VLOOKUP(Tabla1[[#This Row],[PROGRAMA]],Hoja1!A:B,2,FALSE)</f>
        <v>9204. Tecnologías de la información y comunicación</v>
      </c>
      <c r="W4328" s="57" t="str">
        <f>MID(Tabla1[[#This Row],[Aplicación]],14,2)</f>
        <v>64</v>
      </c>
      <c r="X4328" s="57" t="str">
        <f>MID(Tabla1[[#This Row],[Aplicación]],14,6)</f>
        <v>641</v>
      </c>
    </row>
    <row r="4329" spans="1:24" x14ac:dyDescent="0.25">
      <c r="A4329" s="60">
        <v>220240044228</v>
      </c>
      <c r="B4329" s="43" t="s">
        <v>390</v>
      </c>
      <c r="C4329" s="61">
        <v>45562</v>
      </c>
      <c r="D4329" s="60">
        <v>22024006206</v>
      </c>
      <c r="E4329" s="43" t="s">
        <v>1221</v>
      </c>
      <c r="F4329" s="62">
        <v>13363.24</v>
      </c>
      <c r="G4329" s="43" t="s">
        <v>415</v>
      </c>
      <c r="H4329" s="43" t="s">
        <v>6173</v>
      </c>
      <c r="I4329" s="69" t="s">
        <v>2930</v>
      </c>
      <c r="J4329" s="43" t="s">
        <v>398</v>
      </c>
      <c r="K4329" s="43" t="s">
        <v>398</v>
      </c>
      <c r="L4329" s="43" t="s">
        <v>399</v>
      </c>
      <c r="M4329" s="43" t="s">
        <v>585</v>
      </c>
      <c r="N4329" s="43" t="s">
        <v>539</v>
      </c>
      <c r="O4329" s="68" t="s">
        <v>326</v>
      </c>
      <c r="P4329" s="68" t="s">
        <v>4838</v>
      </c>
      <c r="Q4329" s="57" t="str">
        <f>MID(Tabla1[[#This Row],[Aplicación]],14,1)</f>
        <v>6</v>
      </c>
      <c r="R4329" s="35" t="s">
        <v>266</v>
      </c>
      <c r="S4329" s="57" t="str">
        <f>MID(Tabla1[[#This Row],[Aplicación]],6,2)</f>
        <v>04</v>
      </c>
      <c r="T4329" s="54" t="str">
        <f>VLOOKUP(Tabla1[[#This Row],[AREA]],Hoja1!A:B,2,FALSE)</f>
        <v>04. Hacienda, personal y modernización administrativa</v>
      </c>
      <c r="U4329" s="57" t="str">
        <f>MID(Tabla1[[#This Row],[Aplicación]],9,4)</f>
        <v>9204</v>
      </c>
      <c r="V4329" s="54" t="str">
        <f>VLOOKUP(Tabla1[[#This Row],[PROGRAMA]],Hoja1!A:B,2,FALSE)</f>
        <v>9204. Tecnologías de la información y comunicación</v>
      </c>
      <c r="W4329" s="57" t="str">
        <f>MID(Tabla1[[#This Row],[Aplicación]],14,2)</f>
        <v>64</v>
      </c>
      <c r="X4329" s="57" t="str">
        <f>MID(Tabla1[[#This Row],[Aplicación]],14,6)</f>
        <v>641</v>
      </c>
    </row>
    <row r="4330" spans="1:24" x14ac:dyDescent="0.25">
      <c r="A4330" s="60">
        <v>220240028972</v>
      </c>
      <c r="B4330" s="43" t="s">
        <v>390</v>
      </c>
      <c r="C4330" s="61">
        <v>45476</v>
      </c>
      <c r="D4330" s="60">
        <v>22024005319</v>
      </c>
      <c r="E4330" s="43" t="s">
        <v>5478</v>
      </c>
      <c r="F4330" s="62">
        <v>7205.19</v>
      </c>
      <c r="G4330" s="43" t="s">
        <v>5479</v>
      </c>
      <c r="H4330" s="43" t="s">
        <v>5480</v>
      </c>
      <c r="I4330" s="69">
        <v>220</v>
      </c>
      <c r="J4330" s="43" t="s">
        <v>398</v>
      </c>
      <c r="K4330" s="43" t="s">
        <v>398</v>
      </c>
      <c r="L4330" s="43" t="s">
        <v>413</v>
      </c>
      <c r="M4330" s="43" t="s">
        <v>585</v>
      </c>
      <c r="N4330" s="43" t="s">
        <v>539</v>
      </c>
      <c r="O4330" s="68" t="s">
        <v>326</v>
      </c>
      <c r="P4330" s="68" t="s">
        <v>4838</v>
      </c>
      <c r="Q4330" s="57" t="str">
        <f>MID(Tabla1[[#This Row],[Aplicación]],14,1)</f>
        <v>6</v>
      </c>
      <c r="R4330" s="35" t="s">
        <v>266</v>
      </c>
      <c r="S4330" s="57" t="str">
        <f>MID(Tabla1[[#This Row],[Aplicación]],6,2)</f>
        <v>04</v>
      </c>
      <c r="T4330" s="54" t="str">
        <f>VLOOKUP(Tabla1[[#This Row],[AREA]],Hoja1!A:B,2,FALSE)</f>
        <v>04. Hacienda, personal y modernización administrativa</v>
      </c>
      <c r="U4330" s="57" t="str">
        <f>MID(Tabla1[[#This Row],[Aplicación]],9,4)</f>
        <v>9209</v>
      </c>
      <c r="V4330" s="54" t="str">
        <f>VLOOKUP(Tabla1[[#This Row],[PROGRAMA]],Hoja1!A:B,2,FALSE)</f>
        <v>9209. Dirección del area de hacienda, personal y modernización administrativa</v>
      </c>
      <c r="W4330" s="57" t="str">
        <f>MID(Tabla1[[#This Row],[Aplicación]],14,2)</f>
        <v>62</v>
      </c>
      <c r="X4330" s="57" t="str">
        <f>MID(Tabla1[[#This Row],[Aplicación]],14,6)</f>
        <v>625</v>
      </c>
    </row>
    <row r="4331" spans="1:24" x14ac:dyDescent="0.25">
      <c r="A4331" s="60">
        <v>220240028971</v>
      </c>
      <c r="B4331" s="43" t="s">
        <v>390</v>
      </c>
      <c r="C4331" s="61">
        <v>45476</v>
      </c>
      <c r="D4331" s="60">
        <v>22024005229</v>
      </c>
      <c r="E4331" s="43" t="s">
        <v>5478</v>
      </c>
      <c r="F4331" s="62">
        <v>1376.48</v>
      </c>
      <c r="G4331" s="43" t="s">
        <v>64</v>
      </c>
      <c r="H4331" s="43" t="s">
        <v>5482</v>
      </c>
      <c r="I4331" s="69">
        <v>220</v>
      </c>
      <c r="J4331" s="43" t="s">
        <v>398</v>
      </c>
      <c r="K4331" s="43" t="s">
        <v>398</v>
      </c>
      <c r="L4331" s="43" t="s">
        <v>413</v>
      </c>
      <c r="M4331" s="43" t="s">
        <v>585</v>
      </c>
      <c r="N4331" s="43" t="s">
        <v>539</v>
      </c>
      <c r="O4331" s="68" t="s">
        <v>326</v>
      </c>
      <c r="P4331" s="68" t="s">
        <v>4838</v>
      </c>
      <c r="Q4331" s="57" t="str">
        <f>MID(Tabla1[[#This Row],[Aplicación]],14,1)</f>
        <v>6</v>
      </c>
      <c r="R4331" s="35" t="s">
        <v>266</v>
      </c>
      <c r="S4331" s="57" t="str">
        <f>MID(Tabla1[[#This Row],[Aplicación]],6,2)</f>
        <v>04</v>
      </c>
      <c r="T4331" s="54" t="str">
        <f>VLOOKUP(Tabla1[[#This Row],[AREA]],Hoja1!A:B,2,FALSE)</f>
        <v>04. Hacienda, personal y modernización administrativa</v>
      </c>
      <c r="U4331" s="57" t="str">
        <f>MID(Tabla1[[#This Row],[Aplicación]],9,4)</f>
        <v>9209</v>
      </c>
      <c r="V4331" s="54" t="str">
        <f>VLOOKUP(Tabla1[[#This Row],[PROGRAMA]],Hoja1!A:B,2,FALSE)</f>
        <v>9209. Dirección del area de hacienda, personal y modernización administrativa</v>
      </c>
      <c r="W4331" s="57" t="str">
        <f>MID(Tabla1[[#This Row],[Aplicación]],14,2)</f>
        <v>62</v>
      </c>
      <c r="X4331" s="57" t="str">
        <f>MID(Tabla1[[#This Row],[Aplicación]],14,6)</f>
        <v>625</v>
      </c>
    </row>
    <row r="4332" spans="1:24" x14ac:dyDescent="0.25">
      <c r="A4332" s="60">
        <v>220240042552</v>
      </c>
      <c r="B4332" s="43" t="s">
        <v>390</v>
      </c>
      <c r="C4332" s="61">
        <v>45548</v>
      </c>
      <c r="D4332" s="60">
        <v>22024006455</v>
      </c>
      <c r="E4332" s="43" t="s">
        <v>5478</v>
      </c>
      <c r="F4332" s="62">
        <v>240.25</v>
      </c>
      <c r="G4332" s="43" t="s">
        <v>6174</v>
      </c>
      <c r="H4332" s="43" t="s">
        <v>6175</v>
      </c>
      <c r="I4332" s="69" t="s">
        <v>2930</v>
      </c>
      <c r="J4332" s="43" t="s">
        <v>6176</v>
      </c>
      <c r="K4332" s="43" t="s">
        <v>537</v>
      </c>
      <c r="L4332" s="43" t="s">
        <v>413</v>
      </c>
      <c r="M4332" s="43" t="s">
        <v>585</v>
      </c>
      <c r="N4332" s="43" t="s">
        <v>539</v>
      </c>
      <c r="O4332" s="68" t="s">
        <v>326</v>
      </c>
      <c r="P4332" s="68" t="s">
        <v>4838</v>
      </c>
      <c r="Q4332" s="57" t="str">
        <f>MID(Tabla1[[#This Row],[Aplicación]],14,1)</f>
        <v>6</v>
      </c>
      <c r="R4332" s="35" t="s">
        <v>266</v>
      </c>
      <c r="S4332" s="57" t="str">
        <f>MID(Tabla1[[#This Row],[Aplicación]],6,2)</f>
        <v>04</v>
      </c>
      <c r="T4332" s="54" t="str">
        <f>VLOOKUP(Tabla1[[#This Row],[AREA]],Hoja1!A:B,2,FALSE)</f>
        <v>04. Hacienda, personal y modernización administrativa</v>
      </c>
      <c r="U4332" s="57" t="str">
        <f>MID(Tabla1[[#This Row],[Aplicación]],9,4)</f>
        <v>9209</v>
      </c>
      <c r="V4332" s="54" t="str">
        <f>VLOOKUP(Tabla1[[#This Row],[PROGRAMA]],Hoja1!A:B,2,FALSE)</f>
        <v>9209. Dirección del area de hacienda, personal y modernización administrativa</v>
      </c>
      <c r="W4332" s="57" t="str">
        <f>MID(Tabla1[[#This Row],[Aplicación]],14,2)</f>
        <v>62</v>
      </c>
      <c r="X4332" s="57" t="str">
        <f>MID(Tabla1[[#This Row],[Aplicación]],14,6)</f>
        <v>625</v>
      </c>
    </row>
    <row r="4333" spans="1:24" x14ac:dyDescent="0.25">
      <c r="A4333" s="60">
        <v>220240042553</v>
      </c>
      <c r="B4333" s="43" t="s">
        <v>390</v>
      </c>
      <c r="C4333" s="61">
        <v>45548</v>
      </c>
      <c r="D4333" s="60">
        <v>22024006456</v>
      </c>
      <c r="E4333" s="43" t="s">
        <v>5478</v>
      </c>
      <c r="F4333" s="62">
        <v>2700.72</v>
      </c>
      <c r="G4333" s="43" t="s">
        <v>4500</v>
      </c>
      <c r="H4333" s="43" t="s">
        <v>6210</v>
      </c>
      <c r="I4333" s="69" t="s">
        <v>2930</v>
      </c>
      <c r="J4333" s="43" t="s">
        <v>398</v>
      </c>
      <c r="K4333" s="43" t="s">
        <v>398</v>
      </c>
      <c r="L4333" s="43" t="s">
        <v>413</v>
      </c>
      <c r="M4333" s="43" t="s">
        <v>585</v>
      </c>
      <c r="N4333" s="43" t="s">
        <v>539</v>
      </c>
      <c r="O4333" s="68" t="s">
        <v>326</v>
      </c>
      <c r="P4333" s="68" t="s">
        <v>4838</v>
      </c>
      <c r="Q4333" s="57" t="str">
        <f>MID(Tabla1[[#This Row],[Aplicación]],14,1)</f>
        <v>6</v>
      </c>
      <c r="R4333" s="35" t="s">
        <v>266</v>
      </c>
      <c r="S4333" s="57" t="str">
        <f>MID(Tabla1[[#This Row],[Aplicación]],6,2)</f>
        <v>04</v>
      </c>
      <c r="T4333" s="54" t="str">
        <f>VLOOKUP(Tabla1[[#This Row],[AREA]],Hoja1!A:B,2,FALSE)</f>
        <v>04. Hacienda, personal y modernización administrativa</v>
      </c>
      <c r="U4333" s="57" t="str">
        <f>MID(Tabla1[[#This Row],[Aplicación]],9,4)</f>
        <v>9209</v>
      </c>
      <c r="V4333" s="54" t="str">
        <f>VLOOKUP(Tabla1[[#This Row],[PROGRAMA]],Hoja1!A:B,2,FALSE)</f>
        <v>9209. Dirección del area de hacienda, personal y modernización administrativa</v>
      </c>
      <c r="W4333" s="57" t="str">
        <f>MID(Tabla1[[#This Row],[Aplicación]],14,2)</f>
        <v>62</v>
      </c>
      <c r="X4333" s="57" t="str">
        <f>MID(Tabla1[[#This Row],[Aplicación]],14,6)</f>
        <v>625</v>
      </c>
    </row>
    <row r="4334" spans="1:24" x14ac:dyDescent="0.25">
      <c r="A4334" s="60">
        <v>220240042554</v>
      </c>
      <c r="B4334" s="43" t="s">
        <v>390</v>
      </c>
      <c r="C4334" s="61">
        <v>45548</v>
      </c>
      <c r="D4334" s="60">
        <v>22024006457</v>
      </c>
      <c r="E4334" s="43" t="s">
        <v>5478</v>
      </c>
      <c r="F4334" s="62">
        <v>1916.64</v>
      </c>
      <c r="G4334" s="43" t="s">
        <v>4500</v>
      </c>
      <c r="H4334" s="43" t="s">
        <v>6213</v>
      </c>
      <c r="I4334" s="69" t="s">
        <v>2930</v>
      </c>
      <c r="J4334" s="43" t="s">
        <v>398</v>
      </c>
      <c r="K4334" s="43" t="s">
        <v>398</v>
      </c>
      <c r="L4334" s="43" t="s">
        <v>413</v>
      </c>
      <c r="M4334" s="43" t="s">
        <v>585</v>
      </c>
      <c r="N4334" s="43" t="s">
        <v>539</v>
      </c>
      <c r="O4334" s="68" t="s">
        <v>326</v>
      </c>
      <c r="P4334" s="68" t="s">
        <v>4838</v>
      </c>
      <c r="Q4334" s="57" t="str">
        <f>MID(Tabla1[[#This Row],[Aplicación]],14,1)</f>
        <v>6</v>
      </c>
      <c r="R4334" s="35" t="s">
        <v>266</v>
      </c>
      <c r="S4334" s="57" t="str">
        <f>MID(Tabla1[[#This Row],[Aplicación]],6,2)</f>
        <v>04</v>
      </c>
      <c r="T4334" s="54" t="str">
        <f>VLOOKUP(Tabla1[[#This Row],[AREA]],Hoja1!A:B,2,FALSE)</f>
        <v>04. Hacienda, personal y modernización administrativa</v>
      </c>
      <c r="U4334" s="57" t="str">
        <f>MID(Tabla1[[#This Row],[Aplicación]],9,4)</f>
        <v>9209</v>
      </c>
      <c r="V4334" s="54" t="str">
        <f>VLOOKUP(Tabla1[[#This Row],[PROGRAMA]],Hoja1!A:B,2,FALSE)</f>
        <v>9209. Dirección del area de hacienda, personal y modernización administrativa</v>
      </c>
      <c r="W4334" s="57" t="str">
        <f>MID(Tabla1[[#This Row],[Aplicación]],14,2)</f>
        <v>62</v>
      </c>
      <c r="X4334" s="57" t="str">
        <f>MID(Tabla1[[#This Row],[Aplicación]],14,6)</f>
        <v>625</v>
      </c>
    </row>
    <row r="4335" spans="1:24" x14ac:dyDescent="0.25">
      <c r="A4335" s="60">
        <v>220239000466</v>
      </c>
      <c r="B4335" s="43" t="s">
        <v>390</v>
      </c>
      <c r="C4335" s="61">
        <v>45292</v>
      </c>
      <c r="D4335" s="60">
        <v>22024002582</v>
      </c>
      <c r="E4335" s="43" t="s">
        <v>1384</v>
      </c>
      <c r="F4335" s="62">
        <v>25914.29</v>
      </c>
      <c r="G4335" s="43" t="s">
        <v>548</v>
      </c>
      <c r="H4335" s="43" t="s">
        <v>1954</v>
      </c>
      <c r="I4335" s="69">
        <v>220</v>
      </c>
      <c r="J4335" s="43" t="s">
        <v>487</v>
      </c>
      <c r="K4335" s="43" t="s">
        <v>398</v>
      </c>
      <c r="L4335" s="43" t="s">
        <v>413</v>
      </c>
      <c r="M4335" s="43" t="s">
        <v>395</v>
      </c>
      <c r="N4335" s="43" t="s">
        <v>396</v>
      </c>
      <c r="O4335" s="52" t="s">
        <v>321</v>
      </c>
      <c r="P4335" s="63" t="s">
        <v>276</v>
      </c>
      <c r="Q4335" s="57" t="str">
        <f>MID(Tabla1[[#This Row],[Aplicación]],14,1)</f>
        <v>6</v>
      </c>
      <c r="R4335" s="35" t="s">
        <v>266</v>
      </c>
      <c r="S4335" s="57" t="str">
        <f>MID(Tabla1[[#This Row],[Aplicación]],6,2)</f>
        <v>04</v>
      </c>
      <c r="T4335" s="54" t="str">
        <f>VLOOKUP(Tabla1[[#This Row],[AREA]],Hoja1!A:B,2,FALSE)</f>
        <v>04. Hacienda, personal y modernización administrativa</v>
      </c>
      <c r="U4335" s="57" t="str">
        <f>MID(Tabla1[[#This Row],[Aplicación]],9,4)</f>
        <v>9231</v>
      </c>
      <c r="V4335" s="54" t="str">
        <f>VLOOKUP(Tabla1[[#This Row],[PROGRAMA]],Hoja1!A:B,2,FALSE)</f>
        <v>9231. Información, registro y gestión del padrón</v>
      </c>
      <c r="W4335" s="57" t="str">
        <f>MID(Tabla1[[#This Row],[Aplicación]],14,2)</f>
        <v>64</v>
      </c>
      <c r="X4335" s="57" t="str">
        <f>MID(Tabla1[[#This Row],[Aplicación]],14,6)</f>
        <v>641</v>
      </c>
    </row>
    <row r="4336" spans="1:24" x14ac:dyDescent="0.25">
      <c r="A4336" s="60">
        <v>220239000222</v>
      </c>
      <c r="B4336" s="43" t="s">
        <v>390</v>
      </c>
      <c r="C4336" s="61">
        <v>45292</v>
      </c>
      <c r="D4336" s="60">
        <v>22024003195</v>
      </c>
      <c r="E4336" s="43" t="s">
        <v>1193</v>
      </c>
      <c r="F4336" s="62">
        <v>866763</v>
      </c>
      <c r="G4336" s="43" t="s">
        <v>291</v>
      </c>
      <c r="H4336" s="43" t="s">
        <v>1524</v>
      </c>
      <c r="I4336" s="69">
        <v>220</v>
      </c>
      <c r="J4336" s="43" t="s">
        <v>537</v>
      </c>
      <c r="K4336" s="43" t="s">
        <v>537</v>
      </c>
      <c r="L4336" s="43" t="s">
        <v>399</v>
      </c>
      <c r="M4336" s="43" t="s">
        <v>395</v>
      </c>
      <c r="N4336" s="43" t="s">
        <v>396</v>
      </c>
      <c r="O4336" s="52" t="s">
        <v>321</v>
      </c>
      <c r="P4336" s="63" t="s">
        <v>276</v>
      </c>
      <c r="Q4336" s="57" t="str">
        <f>MID(Tabla1[[#This Row],[Aplicación]],14,1)</f>
        <v>6</v>
      </c>
      <c r="R4336" s="35" t="s">
        <v>266</v>
      </c>
      <c r="S4336" s="57" t="str">
        <f>MID(Tabla1[[#This Row],[Aplicación]],6,2)</f>
        <v>04</v>
      </c>
      <c r="T4336" s="54" t="str">
        <f>VLOOKUP(Tabla1[[#This Row],[AREA]],Hoja1!A:B,2,FALSE)</f>
        <v>04. Hacienda, personal y modernización administrativa</v>
      </c>
      <c r="U4336" s="57" t="str">
        <f>MID(Tabla1[[#This Row],[Aplicación]],9,4)</f>
        <v>9321</v>
      </c>
      <c r="V4336" s="54" t="str">
        <f>VLOOKUP(Tabla1[[#This Row],[PROGRAMA]],Hoja1!A:B,2,FALSE)</f>
        <v>9321. Gestión de ingresos e inspección</v>
      </c>
      <c r="W4336" s="57" t="str">
        <f>MID(Tabla1[[#This Row],[Aplicación]],14,2)</f>
        <v>64</v>
      </c>
      <c r="X4336" s="57" t="str">
        <f>MID(Tabla1[[#This Row],[Aplicación]],14,6)</f>
        <v>641</v>
      </c>
    </row>
    <row r="4337" spans="1:24" x14ac:dyDescent="0.25">
      <c r="A4337" s="60">
        <v>220239000223</v>
      </c>
      <c r="B4337" s="43" t="s">
        <v>390</v>
      </c>
      <c r="C4337" s="61">
        <v>45292</v>
      </c>
      <c r="D4337" s="60">
        <v>22024003196</v>
      </c>
      <c r="E4337" s="43" t="s">
        <v>1193</v>
      </c>
      <c r="F4337" s="62">
        <v>26620</v>
      </c>
      <c r="G4337" s="43" t="s">
        <v>954</v>
      </c>
      <c r="H4337" s="43" t="s">
        <v>1892</v>
      </c>
      <c r="I4337" s="69">
        <v>220</v>
      </c>
      <c r="J4337" s="43" t="s">
        <v>955</v>
      </c>
      <c r="K4337" s="43" t="s">
        <v>410</v>
      </c>
      <c r="L4337" s="43" t="s">
        <v>399</v>
      </c>
      <c r="M4337" s="43" t="s">
        <v>395</v>
      </c>
      <c r="N4337" s="43" t="s">
        <v>396</v>
      </c>
      <c r="O4337" s="52" t="s">
        <v>321</v>
      </c>
      <c r="P4337" s="63" t="s">
        <v>276</v>
      </c>
      <c r="Q4337" s="57" t="str">
        <f>MID(Tabla1[[#This Row],[Aplicación]],14,1)</f>
        <v>6</v>
      </c>
      <c r="R4337" s="35" t="s">
        <v>266</v>
      </c>
      <c r="S4337" s="57" t="str">
        <f>MID(Tabla1[[#This Row],[Aplicación]],6,2)</f>
        <v>04</v>
      </c>
      <c r="T4337" s="54" t="str">
        <f>VLOOKUP(Tabla1[[#This Row],[AREA]],Hoja1!A:B,2,FALSE)</f>
        <v>04. Hacienda, personal y modernización administrativa</v>
      </c>
      <c r="U4337" s="57" t="str">
        <f>MID(Tabla1[[#This Row],[Aplicación]],9,4)</f>
        <v>9321</v>
      </c>
      <c r="V4337" s="54" t="str">
        <f>VLOOKUP(Tabla1[[#This Row],[PROGRAMA]],Hoja1!A:B,2,FALSE)</f>
        <v>9321. Gestión de ingresos e inspección</v>
      </c>
      <c r="W4337" s="57" t="str">
        <f>MID(Tabla1[[#This Row],[Aplicación]],14,2)</f>
        <v>64</v>
      </c>
      <c r="X4337" s="57" t="str">
        <f>MID(Tabla1[[#This Row],[Aplicación]],14,6)</f>
        <v>641</v>
      </c>
    </row>
    <row r="4338" spans="1:24" x14ac:dyDescent="0.25">
      <c r="A4338" s="60">
        <v>220230022348</v>
      </c>
      <c r="B4338" s="43" t="s">
        <v>390</v>
      </c>
      <c r="C4338" s="61">
        <v>45397</v>
      </c>
      <c r="D4338" s="60">
        <v>22023002360</v>
      </c>
      <c r="E4338" s="43" t="s">
        <v>1193</v>
      </c>
      <c r="F4338" s="62">
        <v>91355</v>
      </c>
      <c r="G4338" s="43" t="s">
        <v>291</v>
      </c>
      <c r="H4338" s="43" t="s">
        <v>4406</v>
      </c>
      <c r="I4338" s="69" t="s">
        <v>2930</v>
      </c>
      <c r="J4338" s="43" t="s">
        <v>537</v>
      </c>
      <c r="K4338" s="43" t="s">
        <v>537</v>
      </c>
      <c r="L4338" s="43" t="s">
        <v>399</v>
      </c>
      <c r="M4338" s="43" t="s">
        <v>395</v>
      </c>
      <c r="N4338" s="43" t="s">
        <v>396</v>
      </c>
      <c r="O4338" s="68" t="s">
        <v>321</v>
      </c>
      <c r="P4338" s="68" t="s">
        <v>2931</v>
      </c>
      <c r="Q4338" s="57" t="s">
        <v>3057</v>
      </c>
      <c r="R4338" s="35" t="s">
        <v>266</v>
      </c>
      <c r="S4338" s="57" t="str">
        <f>MID(Tabla1[[#This Row],[Aplicación]],6,2)</f>
        <v>04</v>
      </c>
      <c r="T4338" s="54" t="str">
        <f>VLOOKUP(Tabla1[[#This Row],[AREA]],Hoja1!A:B,2,FALSE)</f>
        <v>04. Hacienda, personal y modernización administrativa</v>
      </c>
      <c r="U4338" s="57" t="str">
        <f>MID(Tabla1[[#This Row],[Aplicación]],9,4)</f>
        <v>9321</v>
      </c>
      <c r="V4338" s="54" t="str">
        <f>VLOOKUP(Tabla1[[#This Row],[PROGRAMA]],Hoja1!A:B,2,FALSE)</f>
        <v>9321. Gestión de ingresos e inspección</v>
      </c>
      <c r="W4338" s="57" t="str">
        <f>MID(Tabla1[[#This Row],[Aplicación]],14,2)</f>
        <v>64</v>
      </c>
      <c r="X4338" s="57" t="str">
        <f>MID(Tabla1[[#This Row],[Aplicación]],14,6)</f>
        <v>641</v>
      </c>
    </row>
    <row r="4339" spans="1:24" x14ac:dyDescent="0.25">
      <c r="A4339" s="60">
        <v>220230021924</v>
      </c>
      <c r="B4339" s="43" t="s">
        <v>390</v>
      </c>
      <c r="C4339" s="61">
        <v>45397</v>
      </c>
      <c r="D4339" s="60">
        <v>22023002417</v>
      </c>
      <c r="E4339" s="43" t="s">
        <v>1193</v>
      </c>
      <c r="F4339" s="62">
        <v>16610.87</v>
      </c>
      <c r="G4339" s="43" t="s">
        <v>291</v>
      </c>
      <c r="H4339" s="43" t="s">
        <v>4407</v>
      </c>
      <c r="I4339" s="69" t="s">
        <v>2930</v>
      </c>
      <c r="J4339" s="43" t="s">
        <v>537</v>
      </c>
      <c r="K4339" s="43" t="s">
        <v>537</v>
      </c>
      <c r="L4339" s="43" t="s">
        <v>399</v>
      </c>
      <c r="M4339" s="43" t="s">
        <v>395</v>
      </c>
      <c r="N4339" s="43" t="s">
        <v>396</v>
      </c>
      <c r="O4339" s="68" t="s">
        <v>321</v>
      </c>
      <c r="P4339" s="68" t="s">
        <v>2931</v>
      </c>
      <c r="Q4339" s="57" t="s">
        <v>3057</v>
      </c>
      <c r="R4339" s="35" t="s">
        <v>266</v>
      </c>
      <c r="S4339" s="57" t="str">
        <f>MID(Tabla1[[#This Row],[Aplicación]],6,2)</f>
        <v>04</v>
      </c>
      <c r="T4339" s="54" t="str">
        <f>VLOOKUP(Tabla1[[#This Row],[AREA]],Hoja1!A:B,2,FALSE)</f>
        <v>04. Hacienda, personal y modernización administrativa</v>
      </c>
      <c r="U4339" s="57" t="str">
        <f>MID(Tabla1[[#This Row],[Aplicación]],9,4)</f>
        <v>9321</v>
      </c>
      <c r="V4339" s="54" t="str">
        <f>VLOOKUP(Tabla1[[#This Row],[PROGRAMA]],Hoja1!A:B,2,FALSE)</f>
        <v>9321. Gestión de ingresos e inspección</v>
      </c>
      <c r="W4339" s="57" t="str">
        <f>MID(Tabla1[[#This Row],[Aplicación]],14,2)</f>
        <v>64</v>
      </c>
      <c r="X4339" s="57" t="str">
        <f>MID(Tabla1[[#This Row],[Aplicación]],14,6)</f>
        <v>641</v>
      </c>
    </row>
    <row r="4340" spans="1:24" x14ac:dyDescent="0.25">
      <c r="A4340" s="60">
        <v>220229000068</v>
      </c>
      <c r="B4340" s="43" t="s">
        <v>390</v>
      </c>
      <c r="C4340" s="61">
        <v>45397</v>
      </c>
      <c r="D4340" s="60">
        <v>22023000877</v>
      </c>
      <c r="E4340" s="43" t="s">
        <v>1193</v>
      </c>
      <c r="F4340" s="62">
        <v>8944.33</v>
      </c>
      <c r="G4340" s="43" t="s">
        <v>291</v>
      </c>
      <c r="H4340" s="43" t="s">
        <v>4408</v>
      </c>
      <c r="I4340" s="69" t="s">
        <v>2930</v>
      </c>
      <c r="J4340" s="43" t="s">
        <v>537</v>
      </c>
      <c r="K4340" s="43" t="s">
        <v>537</v>
      </c>
      <c r="L4340" s="43" t="s">
        <v>399</v>
      </c>
      <c r="M4340" s="43" t="s">
        <v>395</v>
      </c>
      <c r="N4340" s="43" t="s">
        <v>396</v>
      </c>
      <c r="O4340" s="68" t="s">
        <v>321</v>
      </c>
      <c r="P4340" s="68" t="s">
        <v>2931</v>
      </c>
      <c r="Q4340" s="57" t="s">
        <v>3057</v>
      </c>
      <c r="R4340" s="35" t="s">
        <v>266</v>
      </c>
      <c r="S4340" s="57" t="str">
        <f>MID(Tabla1[[#This Row],[Aplicación]],6,2)</f>
        <v>04</v>
      </c>
      <c r="T4340" s="54" t="str">
        <f>VLOOKUP(Tabla1[[#This Row],[AREA]],Hoja1!A:B,2,FALSE)</f>
        <v>04. Hacienda, personal y modernización administrativa</v>
      </c>
      <c r="U4340" s="57" t="str">
        <f>MID(Tabla1[[#This Row],[Aplicación]],9,4)</f>
        <v>9321</v>
      </c>
      <c r="V4340" s="54" t="str">
        <f>VLOOKUP(Tabla1[[#This Row],[PROGRAMA]],Hoja1!A:B,2,FALSE)</f>
        <v>9321. Gestión de ingresos e inspección</v>
      </c>
      <c r="W4340" s="57" t="str">
        <f>MID(Tabla1[[#This Row],[Aplicación]],14,2)</f>
        <v>64</v>
      </c>
      <c r="X4340" s="57" t="str">
        <f>MID(Tabla1[[#This Row],[Aplicación]],14,6)</f>
        <v>641</v>
      </c>
    </row>
    <row r="4341" spans="1:24" x14ac:dyDescent="0.25">
      <c r="A4341" s="60">
        <v>220240030103</v>
      </c>
      <c r="B4341" s="43" t="s">
        <v>673</v>
      </c>
      <c r="C4341" s="61">
        <v>45482</v>
      </c>
      <c r="D4341" s="60">
        <v>22024005497</v>
      </c>
      <c r="E4341" s="43" t="s">
        <v>1193</v>
      </c>
      <c r="F4341" s="62">
        <v>-34499.53</v>
      </c>
      <c r="G4341" s="43" t="s">
        <v>291</v>
      </c>
      <c r="H4341" s="43" t="s">
        <v>5414</v>
      </c>
      <c r="I4341" s="69">
        <v>220</v>
      </c>
      <c r="J4341" s="43" t="s">
        <v>537</v>
      </c>
      <c r="K4341" s="43" t="s">
        <v>537</v>
      </c>
      <c r="L4341" s="43" t="s">
        <v>399</v>
      </c>
      <c r="M4341" s="43" t="s">
        <v>395</v>
      </c>
      <c r="N4341" s="43" t="s">
        <v>396</v>
      </c>
      <c r="O4341" s="68" t="s">
        <v>321</v>
      </c>
      <c r="P4341" s="68" t="s">
        <v>4838</v>
      </c>
      <c r="Q4341" s="57" t="str">
        <f>MID(Tabla1[[#This Row],[Aplicación]],14,1)</f>
        <v>6</v>
      </c>
      <c r="R4341" s="35" t="s">
        <v>266</v>
      </c>
      <c r="S4341" s="57" t="str">
        <f>MID(Tabla1[[#This Row],[Aplicación]],6,2)</f>
        <v>04</v>
      </c>
      <c r="T4341" s="54" t="str">
        <f>VLOOKUP(Tabla1[[#This Row],[AREA]],Hoja1!A:B,2,FALSE)</f>
        <v>04. Hacienda, personal y modernización administrativa</v>
      </c>
      <c r="U4341" s="57" t="str">
        <f>MID(Tabla1[[#This Row],[Aplicación]],9,4)</f>
        <v>9321</v>
      </c>
      <c r="V4341" s="54" t="str">
        <f>VLOOKUP(Tabla1[[#This Row],[PROGRAMA]],Hoja1!A:B,2,FALSE)</f>
        <v>9321. Gestión de ingresos e inspección</v>
      </c>
      <c r="W4341" s="57" t="str">
        <f>MID(Tabla1[[#This Row],[Aplicación]],14,2)</f>
        <v>64</v>
      </c>
      <c r="X4341" s="57" t="str">
        <f>MID(Tabla1[[#This Row],[Aplicación]],14,6)</f>
        <v>641</v>
      </c>
    </row>
    <row r="4342" spans="1:24" x14ac:dyDescent="0.25">
      <c r="A4342" s="60">
        <v>220240029636</v>
      </c>
      <c r="B4342" s="43" t="s">
        <v>390</v>
      </c>
      <c r="C4342" s="61">
        <v>45478</v>
      </c>
      <c r="D4342" s="60">
        <v>22024003985</v>
      </c>
      <c r="E4342" s="43" t="s">
        <v>1193</v>
      </c>
      <c r="F4342" s="62">
        <v>57547.6</v>
      </c>
      <c r="G4342" s="43" t="s">
        <v>291</v>
      </c>
      <c r="H4342" s="43" t="s">
        <v>5432</v>
      </c>
      <c r="I4342" s="69">
        <v>220</v>
      </c>
      <c r="J4342" s="43" t="s">
        <v>537</v>
      </c>
      <c r="K4342" s="43" t="s">
        <v>537</v>
      </c>
      <c r="L4342" s="43" t="s">
        <v>399</v>
      </c>
      <c r="M4342" s="43" t="s">
        <v>395</v>
      </c>
      <c r="N4342" s="43" t="s">
        <v>396</v>
      </c>
      <c r="O4342" s="68" t="s">
        <v>321</v>
      </c>
      <c r="P4342" s="68" t="s">
        <v>4838</v>
      </c>
      <c r="Q4342" s="57" t="str">
        <f>MID(Tabla1[[#This Row],[Aplicación]],14,1)</f>
        <v>6</v>
      </c>
      <c r="R4342" s="35" t="s">
        <v>266</v>
      </c>
      <c r="S4342" s="57" t="str">
        <f>MID(Tabla1[[#This Row],[Aplicación]],6,2)</f>
        <v>04</v>
      </c>
      <c r="T4342" s="54" t="str">
        <f>VLOOKUP(Tabla1[[#This Row],[AREA]],Hoja1!A:B,2,FALSE)</f>
        <v>04. Hacienda, personal y modernización administrativa</v>
      </c>
      <c r="U4342" s="57" t="str">
        <f>MID(Tabla1[[#This Row],[Aplicación]],9,4)</f>
        <v>9321</v>
      </c>
      <c r="V4342" s="54" t="str">
        <f>VLOOKUP(Tabla1[[#This Row],[PROGRAMA]],Hoja1!A:B,2,FALSE)</f>
        <v>9321. Gestión de ingresos e inspección</v>
      </c>
      <c r="W4342" s="57" t="str">
        <f>MID(Tabla1[[#This Row],[Aplicación]],14,2)</f>
        <v>64</v>
      </c>
      <c r="X4342" s="57" t="str">
        <f>MID(Tabla1[[#This Row],[Aplicación]],14,6)</f>
        <v>641</v>
      </c>
    </row>
    <row r="4343" spans="1:24" x14ac:dyDescent="0.25">
      <c r="A4343" s="44">
        <v>220230050383</v>
      </c>
      <c r="B4343" s="45" t="s">
        <v>390</v>
      </c>
      <c r="C4343" s="50">
        <v>45350</v>
      </c>
      <c r="D4343" s="44">
        <v>22023003766</v>
      </c>
      <c r="E4343" s="45" t="s">
        <v>1248</v>
      </c>
      <c r="F4343" s="51">
        <v>112864.02</v>
      </c>
      <c r="G4343" s="45" t="s">
        <v>754</v>
      </c>
      <c r="H4343" s="45" t="s">
        <v>1044</v>
      </c>
      <c r="I4343" s="53">
        <v>220</v>
      </c>
      <c r="J4343" s="45" t="s">
        <v>398</v>
      </c>
      <c r="K4343" s="45" t="s">
        <v>398</v>
      </c>
      <c r="L4343" s="45" t="s">
        <v>401</v>
      </c>
      <c r="M4343" s="45" t="s">
        <v>395</v>
      </c>
      <c r="N4343" s="45" t="s">
        <v>396</v>
      </c>
      <c r="O4343" s="52" t="s">
        <v>321</v>
      </c>
      <c r="P4343" s="63" t="s">
        <v>276</v>
      </c>
      <c r="Q4343" s="57" t="str">
        <f>MID(Tabla1[[#This Row],[Aplicación]],14,1)</f>
        <v>6</v>
      </c>
      <c r="R4343" s="35" t="s">
        <v>266</v>
      </c>
      <c r="S4343" s="57" t="str">
        <f>MID(Tabla1[[#This Row],[Aplicación]],6,2)</f>
        <v>05</v>
      </c>
      <c r="T4343" s="54" t="str">
        <f>VLOOKUP(Tabla1[[#This Row],[AREA]],Hoja1!A:B,2,FALSE)</f>
        <v>05. Comercio, mercados y consumo</v>
      </c>
      <c r="U4343" s="57" t="str">
        <f>MID(Tabla1[[#This Row],[Aplicación]],9,4)</f>
        <v>4312</v>
      </c>
      <c r="V4343" s="54" t="str">
        <f>VLOOKUP(Tabla1[[#This Row],[PROGRAMA]],Hoja1!A:B,2,FALSE)</f>
        <v>4312. Mercados</v>
      </c>
      <c r="W4343" s="57" t="str">
        <f>MID(Tabla1[[#This Row],[Aplicación]],14,2)</f>
        <v>63</v>
      </c>
      <c r="X4343" s="57" t="str">
        <f>MID(Tabla1[[#This Row],[Aplicación]],14,6)</f>
        <v>632</v>
      </c>
    </row>
    <row r="4344" spans="1:24" x14ac:dyDescent="0.25">
      <c r="A4344" s="60">
        <v>220240007180</v>
      </c>
      <c r="B4344" s="43" t="s">
        <v>673</v>
      </c>
      <c r="C4344" s="61">
        <v>45369</v>
      </c>
      <c r="D4344" s="60">
        <v>22023003766</v>
      </c>
      <c r="E4344" s="43" t="s">
        <v>1248</v>
      </c>
      <c r="F4344" s="62">
        <v>-112864.02</v>
      </c>
      <c r="G4344" s="43" t="s">
        <v>754</v>
      </c>
      <c r="H4344" s="43" t="s">
        <v>1044</v>
      </c>
      <c r="I4344" s="69">
        <v>220</v>
      </c>
      <c r="J4344" s="43" t="s">
        <v>398</v>
      </c>
      <c r="K4344" s="43" t="s">
        <v>398</v>
      </c>
      <c r="L4344" s="43" t="s">
        <v>401</v>
      </c>
      <c r="M4344" s="43" t="s">
        <v>395</v>
      </c>
      <c r="N4344" s="43" t="s">
        <v>396</v>
      </c>
      <c r="O4344" s="52" t="s">
        <v>321</v>
      </c>
      <c r="P4344" s="63" t="s">
        <v>276</v>
      </c>
      <c r="Q4344" s="57" t="str">
        <f>MID(Tabla1[[#This Row],[Aplicación]],14,1)</f>
        <v>6</v>
      </c>
      <c r="R4344" s="35" t="s">
        <v>266</v>
      </c>
      <c r="S4344" s="57" t="str">
        <f>MID(Tabla1[[#This Row],[Aplicación]],6,2)</f>
        <v>05</v>
      </c>
      <c r="T4344" s="54" t="str">
        <f>VLOOKUP(Tabla1[[#This Row],[AREA]],Hoja1!A:B,2,FALSE)</f>
        <v>05. Comercio, mercados y consumo</v>
      </c>
      <c r="U4344" s="57" t="str">
        <f>MID(Tabla1[[#This Row],[Aplicación]],9,4)</f>
        <v>4312</v>
      </c>
      <c r="V4344" s="54" t="str">
        <f>VLOOKUP(Tabla1[[#This Row],[PROGRAMA]],Hoja1!A:B,2,FALSE)</f>
        <v>4312. Mercados</v>
      </c>
      <c r="W4344" s="57" t="str">
        <f>MID(Tabla1[[#This Row],[Aplicación]],14,2)</f>
        <v>63</v>
      </c>
      <c r="X4344" s="57" t="str">
        <f>MID(Tabla1[[#This Row],[Aplicación]],14,6)</f>
        <v>632</v>
      </c>
    </row>
    <row r="4345" spans="1:24" x14ac:dyDescent="0.25">
      <c r="A4345" s="60">
        <v>220240015608</v>
      </c>
      <c r="B4345" s="43" t="s">
        <v>390</v>
      </c>
      <c r="C4345" s="61">
        <v>45418</v>
      </c>
      <c r="D4345" s="60">
        <v>22024004378</v>
      </c>
      <c r="E4345" s="43" t="s">
        <v>1248</v>
      </c>
      <c r="F4345" s="62">
        <v>5631.34</v>
      </c>
      <c r="G4345" s="43" t="s">
        <v>55</v>
      </c>
      <c r="H4345" s="43" t="s">
        <v>4090</v>
      </c>
      <c r="I4345" s="69" t="s">
        <v>2930</v>
      </c>
      <c r="J4345" s="43" t="s">
        <v>575</v>
      </c>
      <c r="K4345" s="43" t="s">
        <v>398</v>
      </c>
      <c r="L4345" s="43" t="s">
        <v>399</v>
      </c>
      <c r="M4345" s="43" t="s">
        <v>585</v>
      </c>
      <c r="N4345" s="43" t="s">
        <v>539</v>
      </c>
      <c r="O4345" s="68" t="s">
        <v>326</v>
      </c>
      <c r="P4345" s="68" t="s">
        <v>2931</v>
      </c>
      <c r="Q4345" s="57" t="s">
        <v>3057</v>
      </c>
      <c r="R4345" s="35" t="s">
        <v>266</v>
      </c>
      <c r="S4345" s="57" t="str">
        <f>MID(Tabla1[[#This Row],[Aplicación]],6,2)</f>
        <v>05</v>
      </c>
      <c r="T4345" s="54" t="str">
        <f>VLOOKUP(Tabla1[[#This Row],[AREA]],Hoja1!A:B,2,FALSE)</f>
        <v>05. Comercio, mercados y consumo</v>
      </c>
      <c r="U4345" s="57" t="str">
        <f>MID(Tabla1[[#This Row],[Aplicación]],9,4)</f>
        <v>4312</v>
      </c>
      <c r="V4345" s="54" t="str">
        <f>VLOOKUP(Tabla1[[#This Row],[PROGRAMA]],Hoja1!A:B,2,FALSE)</f>
        <v>4312. Mercados</v>
      </c>
      <c r="W4345" s="57" t="str">
        <f>MID(Tabla1[[#This Row],[Aplicación]],14,2)</f>
        <v>63</v>
      </c>
      <c r="X4345" s="57" t="str">
        <f>MID(Tabla1[[#This Row],[Aplicación]],14,6)</f>
        <v>632</v>
      </c>
    </row>
    <row r="4346" spans="1:24" x14ac:dyDescent="0.25">
      <c r="A4346" s="60">
        <v>220240013384</v>
      </c>
      <c r="B4346" s="43" t="s">
        <v>390</v>
      </c>
      <c r="C4346" s="61">
        <v>45411</v>
      </c>
      <c r="D4346" s="60">
        <v>22024004020</v>
      </c>
      <c r="E4346" s="43" t="s">
        <v>1248</v>
      </c>
      <c r="F4346" s="62">
        <v>11635.36</v>
      </c>
      <c r="G4346" s="43" t="s">
        <v>4224</v>
      </c>
      <c r="H4346" s="43" t="s">
        <v>4225</v>
      </c>
      <c r="I4346" s="69" t="s">
        <v>2930</v>
      </c>
      <c r="J4346" s="43" t="s">
        <v>666</v>
      </c>
      <c r="K4346" s="43" t="s">
        <v>666</v>
      </c>
      <c r="L4346" s="43" t="s">
        <v>401</v>
      </c>
      <c r="M4346" s="43" t="s">
        <v>585</v>
      </c>
      <c r="N4346" s="43" t="s">
        <v>539</v>
      </c>
      <c r="O4346" s="68" t="s">
        <v>326</v>
      </c>
      <c r="P4346" s="68" t="s">
        <v>2931</v>
      </c>
      <c r="Q4346" s="57" t="s">
        <v>3057</v>
      </c>
      <c r="R4346" s="35" t="s">
        <v>266</v>
      </c>
      <c r="S4346" s="57" t="str">
        <f>MID(Tabla1[[#This Row],[Aplicación]],6,2)</f>
        <v>05</v>
      </c>
      <c r="T4346" s="54" t="str">
        <f>VLOOKUP(Tabla1[[#This Row],[AREA]],Hoja1!A:B,2,FALSE)</f>
        <v>05. Comercio, mercados y consumo</v>
      </c>
      <c r="U4346" s="57" t="str">
        <f>MID(Tabla1[[#This Row],[Aplicación]],9,4)</f>
        <v>4312</v>
      </c>
      <c r="V4346" s="54" t="str">
        <f>VLOOKUP(Tabla1[[#This Row],[PROGRAMA]],Hoja1!A:B,2,FALSE)</f>
        <v>4312. Mercados</v>
      </c>
      <c r="W4346" s="57" t="str">
        <f>MID(Tabla1[[#This Row],[Aplicación]],14,2)</f>
        <v>63</v>
      </c>
      <c r="X4346" s="57" t="str">
        <f>MID(Tabla1[[#This Row],[Aplicación]],14,6)</f>
        <v>632</v>
      </c>
    </row>
    <row r="4347" spans="1:24" x14ac:dyDescent="0.25">
      <c r="A4347" s="60">
        <v>220240038485</v>
      </c>
      <c r="B4347" s="43" t="s">
        <v>390</v>
      </c>
      <c r="C4347" s="61">
        <v>45524</v>
      </c>
      <c r="D4347" s="60">
        <v>22024006014</v>
      </c>
      <c r="E4347" s="43" t="s">
        <v>5569</v>
      </c>
      <c r="F4347" s="62">
        <v>43696.63</v>
      </c>
      <c r="G4347" s="43" t="s">
        <v>3811</v>
      </c>
      <c r="H4347" s="43" t="s">
        <v>5570</v>
      </c>
      <c r="I4347" s="69">
        <v>220</v>
      </c>
      <c r="J4347" s="43" t="s">
        <v>398</v>
      </c>
      <c r="K4347" s="43" t="s">
        <v>398</v>
      </c>
      <c r="L4347" s="43" t="s">
        <v>401</v>
      </c>
      <c r="M4347" s="43" t="s">
        <v>585</v>
      </c>
      <c r="N4347" s="43" t="s">
        <v>539</v>
      </c>
      <c r="O4347" s="68" t="s">
        <v>326</v>
      </c>
      <c r="P4347" s="68" t="s">
        <v>4838</v>
      </c>
      <c r="Q4347" s="57" t="str">
        <f>MID(Tabla1[[#This Row],[Aplicación]],14,1)</f>
        <v>6</v>
      </c>
      <c r="R4347" s="35" t="s">
        <v>266</v>
      </c>
      <c r="S4347" s="57" t="str">
        <f>MID(Tabla1[[#This Row],[Aplicación]],6,2)</f>
        <v>06</v>
      </c>
      <c r="T4347" s="54" t="str">
        <f>VLOOKUP(Tabla1[[#This Row],[AREA]],Hoja1!A:B,2,FALSE)</f>
        <v>06. Educación y cultura</v>
      </c>
      <c r="U4347" s="57" t="str">
        <f>MID(Tabla1[[#This Row],[Aplicación]],9,4)</f>
        <v>3231</v>
      </c>
      <c r="V4347" s="54" t="str">
        <f>VLOOKUP(Tabla1[[#This Row],[PROGRAMA]],Hoja1!A:B,2,FALSE)</f>
        <v>3231. Escuelas infantiles</v>
      </c>
      <c r="W4347" s="57" t="str">
        <f>MID(Tabla1[[#This Row],[Aplicación]],14,2)</f>
        <v>63</v>
      </c>
      <c r="X4347" s="57" t="str">
        <f>MID(Tabla1[[#This Row],[Aplicación]],14,6)</f>
        <v>632</v>
      </c>
    </row>
    <row r="4348" spans="1:24" x14ac:dyDescent="0.25">
      <c r="A4348" s="60">
        <v>220240038484</v>
      </c>
      <c r="B4348" s="43" t="s">
        <v>390</v>
      </c>
      <c r="C4348" s="61">
        <v>45524</v>
      </c>
      <c r="D4348" s="60">
        <v>22024006015</v>
      </c>
      <c r="E4348" s="43" t="s">
        <v>5569</v>
      </c>
      <c r="F4348" s="62">
        <v>149.44999999999999</v>
      </c>
      <c r="G4348" s="43" t="s">
        <v>300</v>
      </c>
      <c r="H4348" s="43" t="s">
        <v>5708</v>
      </c>
      <c r="I4348" s="69">
        <v>220</v>
      </c>
      <c r="J4348" s="43" t="s">
        <v>398</v>
      </c>
      <c r="K4348" s="43" t="s">
        <v>398</v>
      </c>
      <c r="L4348" s="43" t="s">
        <v>399</v>
      </c>
      <c r="M4348" s="43" t="s">
        <v>395</v>
      </c>
      <c r="N4348" s="43" t="s">
        <v>396</v>
      </c>
      <c r="O4348" s="68" t="s">
        <v>321</v>
      </c>
      <c r="P4348" s="68" t="s">
        <v>4838</v>
      </c>
      <c r="Q4348" s="57" t="str">
        <f>MID(Tabla1[[#This Row],[Aplicación]],14,1)</f>
        <v>6</v>
      </c>
      <c r="R4348" s="35" t="s">
        <v>266</v>
      </c>
      <c r="S4348" s="57" t="str">
        <f>MID(Tabla1[[#This Row],[Aplicación]],6,2)</f>
        <v>06</v>
      </c>
      <c r="T4348" s="54" t="str">
        <f>VLOOKUP(Tabla1[[#This Row],[AREA]],Hoja1!A:B,2,FALSE)</f>
        <v>06. Educación y cultura</v>
      </c>
      <c r="U4348" s="57" t="str">
        <f>MID(Tabla1[[#This Row],[Aplicación]],9,4)</f>
        <v>3231</v>
      </c>
      <c r="V4348" s="54" t="str">
        <f>VLOOKUP(Tabla1[[#This Row],[PROGRAMA]],Hoja1!A:B,2,FALSE)</f>
        <v>3231. Escuelas infantiles</v>
      </c>
      <c r="W4348" s="57" t="str">
        <f>MID(Tabla1[[#This Row],[Aplicación]],14,2)</f>
        <v>63</v>
      </c>
      <c r="X4348" s="57" t="str">
        <f>MID(Tabla1[[#This Row],[Aplicación]],14,6)</f>
        <v>632</v>
      </c>
    </row>
    <row r="4349" spans="1:24" x14ac:dyDescent="0.25">
      <c r="A4349" s="60">
        <v>220240044232</v>
      </c>
      <c r="B4349" s="43" t="s">
        <v>673</v>
      </c>
      <c r="C4349" s="61">
        <v>45562</v>
      </c>
      <c r="D4349" s="60">
        <v>22024006015</v>
      </c>
      <c r="E4349" s="43" t="s">
        <v>5569</v>
      </c>
      <c r="F4349" s="62">
        <v>-149.44999999999999</v>
      </c>
      <c r="G4349" s="43" t="s">
        <v>300</v>
      </c>
      <c r="H4349" s="43" t="s">
        <v>5997</v>
      </c>
      <c r="I4349" s="69" t="s">
        <v>2930</v>
      </c>
      <c r="J4349" s="43" t="s">
        <v>398</v>
      </c>
      <c r="K4349" s="43" t="s">
        <v>398</v>
      </c>
      <c r="L4349" s="43" t="s">
        <v>399</v>
      </c>
      <c r="M4349" s="43" t="s">
        <v>395</v>
      </c>
      <c r="N4349" s="43" t="s">
        <v>396</v>
      </c>
      <c r="O4349" s="68" t="s">
        <v>321</v>
      </c>
      <c r="P4349" s="68" t="s">
        <v>4838</v>
      </c>
      <c r="Q4349" s="57" t="str">
        <f>MID(Tabla1[[#This Row],[Aplicación]],14,1)</f>
        <v>6</v>
      </c>
      <c r="R4349" s="35" t="s">
        <v>266</v>
      </c>
      <c r="S4349" s="57" t="str">
        <f>MID(Tabla1[[#This Row],[Aplicación]],6,2)</f>
        <v>06</v>
      </c>
      <c r="T4349" s="54" t="str">
        <f>VLOOKUP(Tabla1[[#This Row],[AREA]],Hoja1!A:B,2,FALSE)</f>
        <v>06. Educación y cultura</v>
      </c>
      <c r="U4349" s="57" t="str">
        <f>MID(Tabla1[[#This Row],[Aplicación]],9,4)</f>
        <v>3231</v>
      </c>
      <c r="V4349" s="54" t="str">
        <f>VLOOKUP(Tabla1[[#This Row],[PROGRAMA]],Hoja1!A:B,2,FALSE)</f>
        <v>3231. Escuelas infantiles</v>
      </c>
      <c r="W4349" s="57" t="str">
        <f>MID(Tabla1[[#This Row],[Aplicación]],14,2)</f>
        <v>63</v>
      </c>
      <c r="X4349" s="57" t="str">
        <f>MID(Tabla1[[#This Row],[Aplicación]],14,6)</f>
        <v>632</v>
      </c>
    </row>
    <row r="4350" spans="1:24" x14ac:dyDescent="0.25">
      <c r="A4350" s="60">
        <v>220240044231</v>
      </c>
      <c r="B4350" s="43" t="s">
        <v>673</v>
      </c>
      <c r="C4350" s="61">
        <v>45562</v>
      </c>
      <c r="D4350" s="60">
        <v>22024006014</v>
      </c>
      <c r="E4350" s="43" t="s">
        <v>5569</v>
      </c>
      <c r="F4350" s="62">
        <v>-43696.63</v>
      </c>
      <c r="G4350" s="43" t="s">
        <v>3811</v>
      </c>
      <c r="H4350" s="43" t="s">
        <v>6052</v>
      </c>
      <c r="I4350" s="69" t="s">
        <v>2930</v>
      </c>
      <c r="J4350" s="43" t="s">
        <v>398</v>
      </c>
      <c r="K4350" s="43" t="s">
        <v>398</v>
      </c>
      <c r="L4350" s="43" t="s">
        <v>401</v>
      </c>
      <c r="M4350" s="43" t="s">
        <v>585</v>
      </c>
      <c r="N4350" s="43" t="s">
        <v>539</v>
      </c>
      <c r="O4350" s="68" t="s">
        <v>326</v>
      </c>
      <c r="P4350" s="68" t="s">
        <v>4838</v>
      </c>
      <c r="Q4350" s="57" t="str">
        <f>MID(Tabla1[[#This Row],[Aplicación]],14,1)</f>
        <v>6</v>
      </c>
      <c r="R4350" s="35" t="s">
        <v>266</v>
      </c>
      <c r="S4350" s="57" t="str">
        <f>MID(Tabla1[[#This Row],[Aplicación]],6,2)</f>
        <v>06</v>
      </c>
      <c r="T4350" s="54" t="str">
        <f>VLOOKUP(Tabla1[[#This Row],[AREA]],Hoja1!A:B,2,FALSE)</f>
        <v>06. Educación y cultura</v>
      </c>
      <c r="U4350" s="57" t="str">
        <f>MID(Tabla1[[#This Row],[Aplicación]],9,4)</f>
        <v>3231</v>
      </c>
      <c r="V4350" s="54" t="str">
        <f>VLOOKUP(Tabla1[[#This Row],[PROGRAMA]],Hoja1!A:B,2,FALSE)</f>
        <v>3231. Escuelas infantiles</v>
      </c>
      <c r="W4350" s="57" t="str">
        <f>MID(Tabla1[[#This Row],[Aplicación]],14,2)</f>
        <v>63</v>
      </c>
      <c r="X4350" s="57" t="str">
        <f>MID(Tabla1[[#This Row],[Aplicación]],14,6)</f>
        <v>632</v>
      </c>
    </row>
    <row r="4351" spans="1:24" x14ac:dyDescent="0.25">
      <c r="A4351" s="60">
        <v>220240013911</v>
      </c>
      <c r="B4351" s="43" t="s">
        <v>390</v>
      </c>
      <c r="C4351" s="61">
        <v>45414</v>
      </c>
      <c r="D4351" s="60">
        <v>22024004292</v>
      </c>
      <c r="E4351" s="43" t="s">
        <v>4129</v>
      </c>
      <c r="F4351" s="62">
        <v>3867.16</v>
      </c>
      <c r="G4351" s="43" t="s">
        <v>39</v>
      </c>
      <c r="H4351" s="43" t="s">
        <v>4130</v>
      </c>
      <c r="I4351" s="69" t="s">
        <v>2930</v>
      </c>
      <c r="J4351" s="43" t="s">
        <v>398</v>
      </c>
      <c r="K4351" s="43" t="s">
        <v>398</v>
      </c>
      <c r="L4351" s="43" t="s">
        <v>413</v>
      </c>
      <c r="M4351" s="43" t="s">
        <v>585</v>
      </c>
      <c r="N4351" s="43" t="s">
        <v>539</v>
      </c>
      <c r="O4351" s="68" t="s">
        <v>326</v>
      </c>
      <c r="P4351" s="68" t="s">
        <v>2931</v>
      </c>
      <c r="Q4351" s="57" t="s">
        <v>3057</v>
      </c>
      <c r="R4351" s="35" t="s">
        <v>266</v>
      </c>
      <c r="S4351" s="57" t="str">
        <f>MID(Tabla1[[#This Row],[Aplicación]],6,2)</f>
        <v>06</v>
      </c>
      <c r="T4351" s="54" t="str">
        <f>VLOOKUP(Tabla1[[#This Row],[AREA]],Hoja1!A:B,2,FALSE)</f>
        <v>06. Educación y cultura</v>
      </c>
      <c r="U4351" s="57" t="str">
        <f>MID(Tabla1[[#This Row],[Aplicación]],9,4)</f>
        <v>3231</v>
      </c>
      <c r="V4351" s="54" t="str">
        <f>VLOOKUP(Tabla1[[#This Row],[PROGRAMA]],Hoja1!A:B,2,FALSE)</f>
        <v>3231. Escuelas infantiles</v>
      </c>
      <c r="W4351" s="57" t="str">
        <f>MID(Tabla1[[#This Row],[Aplicación]],14,2)</f>
        <v>63</v>
      </c>
      <c r="X4351" s="57" t="str">
        <f>MID(Tabla1[[#This Row],[Aplicación]],14,6)</f>
        <v>633</v>
      </c>
    </row>
    <row r="4352" spans="1:24" x14ac:dyDescent="0.25">
      <c r="A4352" s="60">
        <v>220240039293</v>
      </c>
      <c r="B4352" s="43" t="s">
        <v>390</v>
      </c>
      <c r="C4352" s="61">
        <v>45525</v>
      </c>
      <c r="D4352" s="60">
        <v>22024006050</v>
      </c>
      <c r="E4352" s="43" t="s">
        <v>4129</v>
      </c>
      <c r="F4352" s="62">
        <v>6097.19</v>
      </c>
      <c r="G4352" s="43" t="s">
        <v>5612</v>
      </c>
      <c r="H4352" s="43" t="s">
        <v>5613</v>
      </c>
      <c r="I4352" s="69">
        <v>220</v>
      </c>
      <c r="J4352" s="43" t="s">
        <v>398</v>
      </c>
      <c r="K4352" s="43" t="s">
        <v>398</v>
      </c>
      <c r="L4352" s="43" t="s">
        <v>399</v>
      </c>
      <c r="M4352" s="43" t="s">
        <v>585</v>
      </c>
      <c r="N4352" s="43" t="s">
        <v>539</v>
      </c>
      <c r="O4352" s="68" t="s">
        <v>326</v>
      </c>
      <c r="P4352" s="68" t="s">
        <v>4838</v>
      </c>
      <c r="Q4352" s="57" t="str">
        <f>MID(Tabla1[[#This Row],[Aplicación]],14,1)</f>
        <v>6</v>
      </c>
      <c r="R4352" s="35" t="s">
        <v>266</v>
      </c>
      <c r="S4352" s="57" t="str">
        <f>MID(Tabla1[[#This Row],[Aplicación]],6,2)</f>
        <v>06</v>
      </c>
      <c r="T4352" s="54" t="str">
        <f>VLOOKUP(Tabla1[[#This Row],[AREA]],Hoja1!A:B,2,FALSE)</f>
        <v>06. Educación y cultura</v>
      </c>
      <c r="U4352" s="57" t="str">
        <f>MID(Tabla1[[#This Row],[Aplicación]],9,4)</f>
        <v>3231</v>
      </c>
      <c r="V4352" s="54" t="str">
        <f>VLOOKUP(Tabla1[[#This Row],[PROGRAMA]],Hoja1!A:B,2,FALSE)</f>
        <v>3231. Escuelas infantiles</v>
      </c>
      <c r="W4352" s="57" t="str">
        <f>MID(Tabla1[[#This Row],[Aplicación]],14,2)</f>
        <v>63</v>
      </c>
      <c r="X4352" s="57" t="str">
        <f>MID(Tabla1[[#This Row],[Aplicación]],14,6)</f>
        <v>633</v>
      </c>
    </row>
    <row r="4353" spans="1:24" x14ac:dyDescent="0.25">
      <c r="A4353" s="60">
        <v>220230065947</v>
      </c>
      <c r="B4353" s="43" t="s">
        <v>390</v>
      </c>
      <c r="C4353" s="61">
        <v>45397</v>
      </c>
      <c r="D4353" s="60">
        <v>22023008261</v>
      </c>
      <c r="E4353" s="43" t="s">
        <v>4445</v>
      </c>
      <c r="F4353" s="62">
        <v>146.07</v>
      </c>
      <c r="G4353" s="43" t="s">
        <v>380</v>
      </c>
      <c r="H4353" s="43" t="s">
        <v>4446</v>
      </c>
      <c r="I4353" s="69" t="s">
        <v>2930</v>
      </c>
      <c r="J4353" s="43" t="s">
        <v>571</v>
      </c>
      <c r="K4353" s="43" t="s">
        <v>571</v>
      </c>
      <c r="L4353" s="43" t="s">
        <v>399</v>
      </c>
      <c r="M4353" s="43" t="s">
        <v>395</v>
      </c>
      <c r="N4353" s="43" t="s">
        <v>396</v>
      </c>
      <c r="O4353" s="68" t="s">
        <v>325</v>
      </c>
      <c r="P4353" s="68" t="s">
        <v>2931</v>
      </c>
      <c r="Q4353" s="57" t="s">
        <v>3057</v>
      </c>
      <c r="R4353" s="35" t="s">
        <v>266</v>
      </c>
      <c r="S4353" s="57" t="str">
        <f>MID(Tabla1[[#This Row],[Aplicación]],6,2)</f>
        <v>06</v>
      </c>
      <c r="T4353" s="54" t="str">
        <f>VLOOKUP(Tabla1[[#This Row],[AREA]],Hoja1!A:B,2,FALSE)</f>
        <v>06. Educación y cultura</v>
      </c>
      <c r="U4353" s="57" t="str">
        <f>MID(Tabla1[[#This Row],[Aplicación]],9,4)</f>
        <v>3232</v>
      </c>
      <c r="V4353" s="54" t="str">
        <f>VLOOKUP(Tabla1[[#This Row],[PROGRAMA]],Hoja1!A:B,2,FALSE)</f>
        <v>3232. Conservación y mantenimiento centros educación infantil y primaria</v>
      </c>
      <c r="W4353" s="57" t="str">
        <f>MID(Tabla1[[#This Row],[Aplicación]],14,2)</f>
        <v>62</v>
      </c>
      <c r="X4353" s="57" t="str">
        <f>MID(Tabla1[[#This Row],[Aplicación]],14,6)</f>
        <v>622</v>
      </c>
    </row>
    <row r="4354" spans="1:24" x14ac:dyDescent="0.25">
      <c r="A4354" s="60">
        <v>220240041801</v>
      </c>
      <c r="B4354" s="43" t="s">
        <v>390</v>
      </c>
      <c r="C4354" s="61">
        <v>45540</v>
      </c>
      <c r="D4354" s="60">
        <v>22024006111</v>
      </c>
      <c r="E4354" s="43" t="s">
        <v>5985</v>
      </c>
      <c r="F4354" s="62">
        <v>47238.400000000001</v>
      </c>
      <c r="G4354" s="43" t="s">
        <v>777</v>
      </c>
      <c r="H4354" s="43" t="s">
        <v>5986</v>
      </c>
      <c r="I4354" s="69">
        <v>220</v>
      </c>
      <c r="J4354" s="43" t="s">
        <v>398</v>
      </c>
      <c r="K4354" s="43" t="s">
        <v>398</v>
      </c>
      <c r="L4354" s="43" t="s">
        <v>401</v>
      </c>
      <c r="M4354" s="43" t="s">
        <v>585</v>
      </c>
      <c r="N4354" s="43" t="s">
        <v>539</v>
      </c>
      <c r="O4354" s="68" t="s">
        <v>326</v>
      </c>
      <c r="P4354" s="68" t="s">
        <v>4838</v>
      </c>
      <c r="Q4354" s="57" t="str">
        <f>MID(Tabla1[[#This Row],[Aplicación]],14,1)</f>
        <v>6</v>
      </c>
      <c r="R4354" s="35" t="s">
        <v>266</v>
      </c>
      <c r="S4354" s="57" t="str">
        <f>MID(Tabla1[[#This Row],[Aplicación]],6,2)</f>
        <v>06</v>
      </c>
      <c r="T4354" s="54" t="str">
        <f>VLOOKUP(Tabla1[[#This Row],[AREA]],Hoja1!A:B,2,FALSE)</f>
        <v>06. Educación y cultura</v>
      </c>
      <c r="U4354" s="57" t="str">
        <f>MID(Tabla1[[#This Row],[Aplicación]],9,4)</f>
        <v>3232</v>
      </c>
      <c r="V4354" s="54" t="str">
        <f>VLOOKUP(Tabla1[[#This Row],[PROGRAMA]],Hoja1!A:B,2,FALSE)</f>
        <v>3232. Conservación y mantenimiento centros educación infantil y primaria</v>
      </c>
      <c r="W4354" s="57" t="str">
        <f>MID(Tabla1[[#This Row],[Aplicación]],14,2)</f>
        <v>62</v>
      </c>
      <c r="X4354" s="57" t="str">
        <f>MID(Tabla1[[#This Row],[Aplicación]],14,6)</f>
        <v>623</v>
      </c>
    </row>
    <row r="4355" spans="1:24" x14ac:dyDescent="0.25">
      <c r="A4355" s="60">
        <v>220240042798</v>
      </c>
      <c r="B4355" s="43" t="s">
        <v>390</v>
      </c>
      <c r="C4355" s="61">
        <v>45553</v>
      </c>
      <c r="D4355" s="60">
        <v>22024006612</v>
      </c>
      <c r="E4355" s="43" t="s">
        <v>5985</v>
      </c>
      <c r="F4355" s="62">
        <v>161.57</v>
      </c>
      <c r="G4355" s="43" t="s">
        <v>300</v>
      </c>
      <c r="H4355" s="43" t="s">
        <v>5995</v>
      </c>
      <c r="I4355" s="69" t="s">
        <v>2930</v>
      </c>
      <c r="J4355" s="43" t="s">
        <v>398</v>
      </c>
      <c r="K4355" s="43" t="s">
        <v>398</v>
      </c>
      <c r="L4355" s="43" t="s">
        <v>399</v>
      </c>
      <c r="M4355" s="43" t="s">
        <v>585</v>
      </c>
      <c r="N4355" s="43" t="s">
        <v>539</v>
      </c>
      <c r="O4355" s="68" t="s">
        <v>326</v>
      </c>
      <c r="P4355" s="68" t="s">
        <v>4838</v>
      </c>
      <c r="Q4355" s="57" t="str">
        <f>MID(Tabla1[[#This Row],[Aplicación]],14,1)</f>
        <v>6</v>
      </c>
      <c r="R4355" s="35" t="s">
        <v>266</v>
      </c>
      <c r="S4355" s="57" t="str">
        <f>MID(Tabla1[[#This Row],[Aplicación]],6,2)</f>
        <v>06</v>
      </c>
      <c r="T4355" s="54" t="str">
        <f>VLOOKUP(Tabla1[[#This Row],[AREA]],Hoja1!A:B,2,FALSE)</f>
        <v>06. Educación y cultura</v>
      </c>
      <c r="U4355" s="57" t="str">
        <f>MID(Tabla1[[#This Row],[Aplicación]],9,4)</f>
        <v>3232</v>
      </c>
      <c r="V4355" s="54" t="str">
        <f>VLOOKUP(Tabla1[[#This Row],[PROGRAMA]],Hoja1!A:B,2,FALSE)</f>
        <v>3232. Conservación y mantenimiento centros educación infantil y primaria</v>
      </c>
      <c r="W4355" s="57" t="str">
        <f>MID(Tabla1[[#This Row],[Aplicación]],14,2)</f>
        <v>62</v>
      </c>
      <c r="X4355" s="57" t="str">
        <f>MID(Tabla1[[#This Row],[Aplicación]],14,6)</f>
        <v>623</v>
      </c>
    </row>
    <row r="4356" spans="1:24" x14ac:dyDescent="0.25">
      <c r="A4356" s="60">
        <v>220239000530</v>
      </c>
      <c r="B4356" s="43" t="s">
        <v>390</v>
      </c>
      <c r="C4356" s="61">
        <v>45292</v>
      </c>
      <c r="D4356" s="60">
        <v>22024003055</v>
      </c>
      <c r="E4356" s="43" t="s">
        <v>1224</v>
      </c>
      <c r="F4356" s="62">
        <v>516.15</v>
      </c>
      <c r="G4356" s="43" t="s">
        <v>636</v>
      </c>
      <c r="H4356" s="43" t="s">
        <v>1555</v>
      </c>
      <c r="I4356" s="69">
        <v>220</v>
      </c>
      <c r="J4356" s="43" t="s">
        <v>637</v>
      </c>
      <c r="K4356" s="43" t="s">
        <v>537</v>
      </c>
      <c r="L4356" s="43" t="s">
        <v>399</v>
      </c>
      <c r="M4356" s="43" t="s">
        <v>395</v>
      </c>
      <c r="N4356" s="43" t="s">
        <v>396</v>
      </c>
      <c r="O4356" s="52" t="s">
        <v>325</v>
      </c>
      <c r="P4356" s="63" t="s">
        <v>276</v>
      </c>
      <c r="Q4356" s="57" t="str">
        <f>MID(Tabla1[[#This Row],[Aplicación]],14,1)</f>
        <v>6</v>
      </c>
      <c r="R4356" s="35" t="s">
        <v>266</v>
      </c>
      <c r="S4356" s="57" t="str">
        <f>MID(Tabla1[[#This Row],[Aplicación]],6,2)</f>
        <v>06</v>
      </c>
      <c r="T4356" s="54" t="str">
        <f>VLOOKUP(Tabla1[[#This Row],[AREA]],Hoja1!A:B,2,FALSE)</f>
        <v>06. Educación y cultura</v>
      </c>
      <c r="U4356" s="57" t="str">
        <f>MID(Tabla1[[#This Row],[Aplicación]],9,4)</f>
        <v>3232</v>
      </c>
      <c r="V4356" s="54" t="str">
        <f>VLOOKUP(Tabla1[[#This Row],[PROGRAMA]],Hoja1!A:B,2,FALSE)</f>
        <v>3232. Conservación y mantenimiento centros educación infantil y primaria</v>
      </c>
      <c r="W4356" s="57" t="str">
        <f>MID(Tabla1[[#This Row],[Aplicación]],14,2)</f>
        <v>63</v>
      </c>
      <c r="X4356" s="57" t="str">
        <f>MID(Tabla1[[#This Row],[Aplicación]],14,6)</f>
        <v>632</v>
      </c>
    </row>
    <row r="4357" spans="1:24" x14ac:dyDescent="0.25">
      <c r="A4357" s="60">
        <v>220239000529</v>
      </c>
      <c r="B4357" s="43" t="s">
        <v>390</v>
      </c>
      <c r="C4357" s="61">
        <v>45292</v>
      </c>
      <c r="D4357" s="60">
        <v>22024003054</v>
      </c>
      <c r="E4357" s="43" t="s">
        <v>1224</v>
      </c>
      <c r="F4357" s="62">
        <v>207.57</v>
      </c>
      <c r="G4357" s="43" t="s">
        <v>380</v>
      </c>
      <c r="H4357" s="43" t="s">
        <v>1629</v>
      </c>
      <c r="I4357" s="69">
        <v>220</v>
      </c>
      <c r="J4357" s="43" t="s">
        <v>571</v>
      </c>
      <c r="K4357" s="43" t="s">
        <v>571</v>
      </c>
      <c r="L4357" s="43" t="s">
        <v>399</v>
      </c>
      <c r="M4357" s="43" t="s">
        <v>395</v>
      </c>
      <c r="N4357" s="43" t="s">
        <v>396</v>
      </c>
      <c r="O4357" s="52" t="s">
        <v>325</v>
      </c>
      <c r="P4357" s="63" t="s">
        <v>276</v>
      </c>
      <c r="Q4357" s="57" t="str">
        <f>MID(Tabla1[[#This Row],[Aplicación]],14,1)</f>
        <v>6</v>
      </c>
      <c r="R4357" s="35" t="s">
        <v>266</v>
      </c>
      <c r="S4357" s="57" t="str">
        <f>MID(Tabla1[[#This Row],[Aplicación]],6,2)</f>
        <v>06</v>
      </c>
      <c r="T4357" s="54" t="str">
        <f>VLOOKUP(Tabla1[[#This Row],[AREA]],Hoja1!A:B,2,FALSE)</f>
        <v>06. Educación y cultura</v>
      </c>
      <c r="U4357" s="57" t="str">
        <f>MID(Tabla1[[#This Row],[Aplicación]],9,4)</f>
        <v>3232</v>
      </c>
      <c r="V4357" s="54" t="str">
        <f>VLOOKUP(Tabla1[[#This Row],[PROGRAMA]],Hoja1!A:B,2,FALSE)</f>
        <v>3232. Conservación y mantenimiento centros educación infantil y primaria</v>
      </c>
      <c r="W4357" s="57" t="str">
        <f>MID(Tabla1[[#This Row],[Aplicación]],14,2)</f>
        <v>63</v>
      </c>
      <c r="X4357" s="57" t="str">
        <f>MID(Tabla1[[#This Row],[Aplicación]],14,6)</f>
        <v>632</v>
      </c>
    </row>
    <row r="4358" spans="1:24" x14ac:dyDescent="0.25">
      <c r="A4358" s="60">
        <v>220239000534</v>
      </c>
      <c r="B4358" s="43" t="s">
        <v>390</v>
      </c>
      <c r="C4358" s="61">
        <v>45292</v>
      </c>
      <c r="D4358" s="60">
        <v>22024003056</v>
      </c>
      <c r="E4358" s="43" t="s">
        <v>1224</v>
      </c>
      <c r="F4358" s="62">
        <v>43173.38</v>
      </c>
      <c r="G4358" s="43" t="s">
        <v>2378</v>
      </c>
      <c r="H4358" s="43" t="s">
        <v>2379</v>
      </c>
      <c r="I4358" s="69">
        <v>220</v>
      </c>
      <c r="J4358" s="43" t="s">
        <v>398</v>
      </c>
      <c r="K4358" s="43" t="s">
        <v>398</v>
      </c>
      <c r="L4358" s="43" t="s">
        <v>401</v>
      </c>
      <c r="M4358" s="43" t="s">
        <v>395</v>
      </c>
      <c r="N4358" s="43" t="s">
        <v>433</v>
      </c>
      <c r="O4358" s="52" t="s">
        <v>321</v>
      </c>
      <c r="P4358" s="63" t="s">
        <v>276</v>
      </c>
      <c r="Q4358" s="57" t="str">
        <f>MID(Tabla1[[#This Row],[Aplicación]],14,1)</f>
        <v>6</v>
      </c>
      <c r="R4358" s="35" t="s">
        <v>266</v>
      </c>
      <c r="S4358" s="57" t="str">
        <f>MID(Tabla1[[#This Row],[Aplicación]],6,2)</f>
        <v>06</v>
      </c>
      <c r="T4358" s="54" t="str">
        <f>VLOOKUP(Tabla1[[#This Row],[AREA]],Hoja1!A:B,2,FALSE)</f>
        <v>06. Educación y cultura</v>
      </c>
      <c r="U4358" s="57" t="str">
        <f>MID(Tabla1[[#This Row],[Aplicación]],9,4)</f>
        <v>3232</v>
      </c>
      <c r="V4358" s="54" t="str">
        <f>VLOOKUP(Tabla1[[#This Row],[PROGRAMA]],Hoja1!A:B,2,FALSE)</f>
        <v>3232. Conservación y mantenimiento centros educación infantil y primaria</v>
      </c>
      <c r="W4358" s="57" t="str">
        <f>MID(Tabla1[[#This Row],[Aplicación]],14,2)</f>
        <v>63</v>
      </c>
      <c r="X4358" s="57" t="str">
        <f>MID(Tabla1[[#This Row],[Aplicación]],14,6)</f>
        <v>632</v>
      </c>
    </row>
    <row r="4359" spans="1:24" x14ac:dyDescent="0.25">
      <c r="A4359" s="60">
        <v>220240006264</v>
      </c>
      <c r="B4359" s="43" t="s">
        <v>390</v>
      </c>
      <c r="C4359" s="61">
        <v>45364</v>
      </c>
      <c r="D4359" s="60">
        <v>22024003176</v>
      </c>
      <c r="E4359" s="43" t="s">
        <v>1224</v>
      </c>
      <c r="F4359" s="62">
        <v>7187.13</v>
      </c>
      <c r="G4359" s="43" t="s">
        <v>961</v>
      </c>
      <c r="H4359" s="43" t="s">
        <v>2674</v>
      </c>
      <c r="I4359" s="69">
        <v>220</v>
      </c>
      <c r="J4359" s="43" t="s">
        <v>398</v>
      </c>
      <c r="K4359" s="43" t="s">
        <v>398</v>
      </c>
      <c r="L4359" s="43" t="s">
        <v>413</v>
      </c>
      <c r="M4359" s="43" t="s">
        <v>585</v>
      </c>
      <c r="N4359" s="43" t="s">
        <v>539</v>
      </c>
      <c r="O4359" s="52" t="s">
        <v>326</v>
      </c>
      <c r="P4359" s="63" t="s">
        <v>276</v>
      </c>
      <c r="Q4359" s="57" t="str">
        <f>MID(Tabla1[[#This Row],[Aplicación]],14,1)</f>
        <v>6</v>
      </c>
      <c r="R4359" s="35" t="s">
        <v>266</v>
      </c>
      <c r="S4359" s="57" t="str">
        <f>MID(Tabla1[[#This Row],[Aplicación]],6,2)</f>
        <v>06</v>
      </c>
      <c r="T4359" s="54" t="str">
        <f>VLOOKUP(Tabla1[[#This Row],[AREA]],Hoja1!A:B,2,FALSE)</f>
        <v>06. Educación y cultura</v>
      </c>
      <c r="U4359" s="57" t="str">
        <f>MID(Tabla1[[#This Row],[Aplicación]],9,4)</f>
        <v>3232</v>
      </c>
      <c r="V4359" s="54" t="str">
        <f>VLOOKUP(Tabla1[[#This Row],[PROGRAMA]],Hoja1!A:B,2,FALSE)</f>
        <v>3232. Conservación y mantenimiento centros educación infantil y primaria</v>
      </c>
      <c r="W4359" s="57" t="str">
        <f>MID(Tabla1[[#This Row],[Aplicación]],14,2)</f>
        <v>63</v>
      </c>
      <c r="X4359" s="57" t="str">
        <f>MID(Tabla1[[#This Row],[Aplicación]],14,6)</f>
        <v>632</v>
      </c>
    </row>
    <row r="4360" spans="1:24" x14ac:dyDescent="0.25">
      <c r="A4360" s="44">
        <v>220240005413</v>
      </c>
      <c r="B4360" s="45" t="s">
        <v>390</v>
      </c>
      <c r="C4360" s="50">
        <v>45363</v>
      </c>
      <c r="D4360" s="44">
        <v>22024003289</v>
      </c>
      <c r="E4360" s="45" t="s">
        <v>1224</v>
      </c>
      <c r="F4360" s="51">
        <v>7257.17</v>
      </c>
      <c r="G4360" s="45" t="s">
        <v>958</v>
      </c>
      <c r="H4360" s="45" t="s">
        <v>2691</v>
      </c>
      <c r="I4360" s="53">
        <v>220</v>
      </c>
      <c r="J4360" s="45" t="s">
        <v>420</v>
      </c>
      <c r="K4360" s="45" t="s">
        <v>420</v>
      </c>
      <c r="L4360" s="45" t="s">
        <v>401</v>
      </c>
      <c r="M4360" s="45" t="s">
        <v>585</v>
      </c>
      <c r="N4360" s="45" t="s">
        <v>539</v>
      </c>
      <c r="O4360" s="52" t="s">
        <v>326</v>
      </c>
      <c r="P4360" s="63" t="s">
        <v>276</v>
      </c>
      <c r="Q4360" s="57" t="str">
        <f>MID(Tabla1[[#This Row],[Aplicación]],14,1)</f>
        <v>6</v>
      </c>
      <c r="R4360" s="35" t="s">
        <v>266</v>
      </c>
      <c r="S4360" s="57" t="str">
        <f>MID(Tabla1[[#This Row],[Aplicación]],6,2)</f>
        <v>06</v>
      </c>
      <c r="T4360" s="54" t="str">
        <f>VLOOKUP(Tabla1[[#This Row],[AREA]],Hoja1!A:B,2,FALSE)</f>
        <v>06. Educación y cultura</v>
      </c>
      <c r="U4360" s="57" t="str">
        <f>MID(Tabla1[[#This Row],[Aplicación]],9,4)</f>
        <v>3232</v>
      </c>
      <c r="V4360" s="54" t="str">
        <f>VLOOKUP(Tabla1[[#This Row],[PROGRAMA]],Hoja1!A:B,2,FALSE)</f>
        <v>3232. Conservación y mantenimiento centros educación infantil y primaria</v>
      </c>
      <c r="W4360" s="57" t="str">
        <f>MID(Tabla1[[#This Row],[Aplicación]],14,2)</f>
        <v>63</v>
      </c>
      <c r="X4360" s="57" t="str">
        <f>MID(Tabla1[[#This Row],[Aplicación]],14,6)</f>
        <v>632</v>
      </c>
    </row>
    <row r="4361" spans="1:24" x14ac:dyDescent="0.25">
      <c r="A4361" s="60">
        <v>220240026776</v>
      </c>
      <c r="B4361" s="43" t="s">
        <v>390</v>
      </c>
      <c r="C4361" s="61">
        <v>45468</v>
      </c>
      <c r="D4361" s="60">
        <v>22024005202</v>
      </c>
      <c r="E4361" s="43" t="s">
        <v>1224</v>
      </c>
      <c r="F4361" s="62">
        <v>7199.67</v>
      </c>
      <c r="G4361" s="43" t="s">
        <v>3059</v>
      </c>
      <c r="H4361" s="43" t="s">
        <v>3060</v>
      </c>
      <c r="I4361" s="69" t="s">
        <v>2930</v>
      </c>
      <c r="J4361" s="43" t="s">
        <v>398</v>
      </c>
      <c r="K4361" s="43" t="s">
        <v>398</v>
      </c>
      <c r="L4361" s="43" t="s">
        <v>413</v>
      </c>
      <c r="M4361" s="43" t="s">
        <v>585</v>
      </c>
      <c r="N4361" s="43" t="s">
        <v>539</v>
      </c>
      <c r="O4361" s="68" t="s">
        <v>326</v>
      </c>
      <c r="P4361" s="68" t="s">
        <v>2931</v>
      </c>
      <c r="Q4361" s="57" t="s">
        <v>3057</v>
      </c>
      <c r="R4361" s="35" t="s">
        <v>266</v>
      </c>
      <c r="S4361" s="57" t="str">
        <f>MID(Tabla1[[#This Row],[Aplicación]],6,2)</f>
        <v>06</v>
      </c>
      <c r="T4361" s="54" t="str">
        <f>VLOOKUP(Tabla1[[#This Row],[AREA]],Hoja1!A:B,2,FALSE)</f>
        <v>06. Educación y cultura</v>
      </c>
      <c r="U4361" s="57" t="str">
        <f>MID(Tabla1[[#This Row],[Aplicación]],9,4)</f>
        <v>3232</v>
      </c>
      <c r="V4361" s="54" t="str">
        <f>VLOOKUP(Tabla1[[#This Row],[PROGRAMA]],Hoja1!A:B,2,FALSE)</f>
        <v>3232. Conservación y mantenimiento centros educación infantil y primaria</v>
      </c>
      <c r="W4361" s="57" t="str">
        <f>MID(Tabla1[[#This Row],[Aplicación]],14,2)</f>
        <v>63</v>
      </c>
      <c r="X4361" s="57" t="str">
        <f>MID(Tabla1[[#This Row],[Aplicación]],14,6)</f>
        <v>632</v>
      </c>
    </row>
    <row r="4362" spans="1:24" x14ac:dyDescent="0.25">
      <c r="A4362" s="60">
        <v>220240023575</v>
      </c>
      <c r="B4362" s="43" t="s">
        <v>390</v>
      </c>
      <c r="C4362" s="61">
        <v>45450</v>
      </c>
      <c r="D4362" s="60">
        <v>22024004937</v>
      </c>
      <c r="E4362" s="43" t="s">
        <v>1224</v>
      </c>
      <c r="F4362" s="62">
        <v>670.12</v>
      </c>
      <c r="G4362" s="43" t="s">
        <v>636</v>
      </c>
      <c r="H4362" s="43" t="s">
        <v>3367</v>
      </c>
      <c r="I4362" s="69" t="s">
        <v>2930</v>
      </c>
      <c r="J4362" s="43" t="s">
        <v>637</v>
      </c>
      <c r="K4362" s="43" t="s">
        <v>537</v>
      </c>
      <c r="L4362" s="43" t="s">
        <v>399</v>
      </c>
      <c r="M4362" s="43" t="s">
        <v>395</v>
      </c>
      <c r="N4362" s="43" t="s">
        <v>396</v>
      </c>
      <c r="O4362" s="68" t="s">
        <v>321</v>
      </c>
      <c r="P4362" s="68" t="s">
        <v>2931</v>
      </c>
      <c r="Q4362" s="57" t="s">
        <v>3057</v>
      </c>
      <c r="R4362" s="35" t="s">
        <v>266</v>
      </c>
      <c r="S4362" s="57" t="str">
        <f>MID(Tabla1[[#This Row],[Aplicación]],6,2)</f>
        <v>06</v>
      </c>
      <c r="T4362" s="54" t="str">
        <f>VLOOKUP(Tabla1[[#This Row],[AREA]],Hoja1!A:B,2,FALSE)</f>
        <v>06. Educación y cultura</v>
      </c>
      <c r="U4362" s="57" t="str">
        <f>MID(Tabla1[[#This Row],[Aplicación]],9,4)</f>
        <v>3232</v>
      </c>
      <c r="V4362" s="54" t="str">
        <f>VLOOKUP(Tabla1[[#This Row],[PROGRAMA]],Hoja1!A:B,2,FALSE)</f>
        <v>3232. Conservación y mantenimiento centros educación infantil y primaria</v>
      </c>
      <c r="W4362" s="57" t="str">
        <f>MID(Tabla1[[#This Row],[Aplicación]],14,2)</f>
        <v>63</v>
      </c>
      <c r="X4362" s="57" t="str">
        <f>MID(Tabla1[[#This Row],[Aplicación]],14,6)</f>
        <v>632</v>
      </c>
    </row>
    <row r="4363" spans="1:24" x14ac:dyDescent="0.25">
      <c r="A4363" s="60">
        <v>220240023576</v>
      </c>
      <c r="B4363" s="43" t="s">
        <v>390</v>
      </c>
      <c r="C4363" s="61">
        <v>45450</v>
      </c>
      <c r="D4363" s="60">
        <v>22024004939</v>
      </c>
      <c r="E4363" s="43" t="s">
        <v>1224</v>
      </c>
      <c r="F4363" s="62">
        <v>652.61</v>
      </c>
      <c r="G4363" s="43" t="s">
        <v>636</v>
      </c>
      <c r="H4363" s="43" t="s">
        <v>3368</v>
      </c>
      <c r="I4363" s="69" t="s">
        <v>2930</v>
      </c>
      <c r="J4363" s="43" t="s">
        <v>637</v>
      </c>
      <c r="K4363" s="43" t="s">
        <v>537</v>
      </c>
      <c r="L4363" s="43" t="s">
        <v>399</v>
      </c>
      <c r="M4363" s="43" t="s">
        <v>395</v>
      </c>
      <c r="N4363" s="43" t="s">
        <v>396</v>
      </c>
      <c r="O4363" s="68" t="s">
        <v>321</v>
      </c>
      <c r="P4363" s="68" t="s">
        <v>2931</v>
      </c>
      <c r="Q4363" s="57" t="s">
        <v>3057</v>
      </c>
      <c r="R4363" s="35" t="s">
        <v>266</v>
      </c>
      <c r="S4363" s="57" t="str">
        <f>MID(Tabla1[[#This Row],[Aplicación]],6,2)</f>
        <v>06</v>
      </c>
      <c r="T4363" s="54" t="str">
        <f>VLOOKUP(Tabla1[[#This Row],[AREA]],Hoja1!A:B,2,FALSE)</f>
        <v>06. Educación y cultura</v>
      </c>
      <c r="U4363" s="57" t="str">
        <f>MID(Tabla1[[#This Row],[Aplicación]],9,4)</f>
        <v>3232</v>
      </c>
      <c r="V4363" s="54" t="str">
        <f>VLOOKUP(Tabla1[[#This Row],[PROGRAMA]],Hoja1!A:B,2,FALSE)</f>
        <v>3232. Conservación y mantenimiento centros educación infantil y primaria</v>
      </c>
      <c r="W4363" s="57" t="str">
        <f>MID(Tabla1[[#This Row],[Aplicación]],14,2)</f>
        <v>63</v>
      </c>
      <c r="X4363" s="57" t="str">
        <f>MID(Tabla1[[#This Row],[Aplicación]],14,6)</f>
        <v>632</v>
      </c>
    </row>
    <row r="4364" spans="1:24" x14ac:dyDescent="0.25">
      <c r="A4364" s="60">
        <v>220240021744</v>
      </c>
      <c r="B4364" s="43" t="s">
        <v>390</v>
      </c>
      <c r="C4364" s="61">
        <v>45440</v>
      </c>
      <c r="D4364" s="60">
        <v>22024004790</v>
      </c>
      <c r="E4364" s="43" t="s">
        <v>1224</v>
      </c>
      <c r="F4364" s="62">
        <v>161.58000000000001</v>
      </c>
      <c r="G4364" s="43" t="s">
        <v>300</v>
      </c>
      <c r="H4364" s="43" t="s">
        <v>3630</v>
      </c>
      <c r="I4364" s="69" t="s">
        <v>2930</v>
      </c>
      <c r="J4364" s="43" t="s">
        <v>398</v>
      </c>
      <c r="K4364" s="43" t="s">
        <v>398</v>
      </c>
      <c r="L4364" s="43" t="s">
        <v>399</v>
      </c>
      <c r="M4364" s="43" t="s">
        <v>395</v>
      </c>
      <c r="N4364" s="43" t="s">
        <v>396</v>
      </c>
      <c r="O4364" s="68" t="s">
        <v>321</v>
      </c>
      <c r="P4364" s="68" t="s">
        <v>2931</v>
      </c>
      <c r="Q4364" s="57" t="s">
        <v>3057</v>
      </c>
      <c r="R4364" s="35" t="s">
        <v>266</v>
      </c>
      <c r="S4364" s="57" t="str">
        <f>MID(Tabla1[[#This Row],[Aplicación]],6,2)</f>
        <v>06</v>
      </c>
      <c r="T4364" s="54" t="str">
        <f>VLOOKUP(Tabla1[[#This Row],[AREA]],Hoja1!A:B,2,FALSE)</f>
        <v>06. Educación y cultura</v>
      </c>
      <c r="U4364" s="57" t="str">
        <f>MID(Tabla1[[#This Row],[Aplicación]],9,4)</f>
        <v>3232</v>
      </c>
      <c r="V4364" s="54" t="str">
        <f>VLOOKUP(Tabla1[[#This Row],[PROGRAMA]],Hoja1!A:B,2,FALSE)</f>
        <v>3232. Conservación y mantenimiento centros educación infantil y primaria</v>
      </c>
      <c r="W4364" s="57" t="str">
        <f>MID(Tabla1[[#This Row],[Aplicación]],14,2)</f>
        <v>63</v>
      </c>
      <c r="X4364" s="57" t="str">
        <f>MID(Tabla1[[#This Row],[Aplicación]],14,6)</f>
        <v>632</v>
      </c>
    </row>
    <row r="4365" spans="1:24" x14ac:dyDescent="0.25">
      <c r="A4365" s="60">
        <v>220240021029</v>
      </c>
      <c r="B4365" s="43" t="s">
        <v>390</v>
      </c>
      <c r="C4365" s="61">
        <v>45436</v>
      </c>
      <c r="D4365" s="60">
        <v>22024004665</v>
      </c>
      <c r="E4365" s="43" t="s">
        <v>1224</v>
      </c>
      <c r="F4365" s="62">
        <v>43137.82</v>
      </c>
      <c r="G4365" s="43" t="s">
        <v>958</v>
      </c>
      <c r="H4365" s="43" t="s">
        <v>3671</v>
      </c>
      <c r="I4365" s="69" t="s">
        <v>2930</v>
      </c>
      <c r="J4365" s="43" t="s">
        <v>420</v>
      </c>
      <c r="K4365" s="43" t="s">
        <v>420</v>
      </c>
      <c r="L4365" s="43" t="s">
        <v>401</v>
      </c>
      <c r="M4365" s="43" t="s">
        <v>585</v>
      </c>
      <c r="N4365" s="43" t="s">
        <v>539</v>
      </c>
      <c r="O4365" s="68" t="s">
        <v>326</v>
      </c>
      <c r="P4365" s="68" t="s">
        <v>2931</v>
      </c>
      <c r="Q4365" s="57" t="s">
        <v>3057</v>
      </c>
      <c r="R4365" s="35" t="s">
        <v>266</v>
      </c>
      <c r="S4365" s="57" t="str">
        <f>MID(Tabla1[[#This Row],[Aplicación]],6,2)</f>
        <v>06</v>
      </c>
      <c r="T4365" s="54" t="str">
        <f>VLOOKUP(Tabla1[[#This Row],[AREA]],Hoja1!A:B,2,FALSE)</f>
        <v>06. Educación y cultura</v>
      </c>
      <c r="U4365" s="57" t="str">
        <f>MID(Tabla1[[#This Row],[Aplicación]],9,4)</f>
        <v>3232</v>
      </c>
      <c r="V4365" s="54" t="str">
        <f>VLOOKUP(Tabla1[[#This Row],[PROGRAMA]],Hoja1!A:B,2,FALSE)</f>
        <v>3232. Conservación y mantenimiento centros educación infantil y primaria</v>
      </c>
      <c r="W4365" s="57" t="str">
        <f>MID(Tabla1[[#This Row],[Aplicación]],14,2)</f>
        <v>63</v>
      </c>
      <c r="X4365" s="57" t="str">
        <f>MID(Tabla1[[#This Row],[Aplicación]],14,6)</f>
        <v>632</v>
      </c>
    </row>
    <row r="4366" spans="1:24" x14ac:dyDescent="0.25">
      <c r="A4366" s="60">
        <v>220240013907</v>
      </c>
      <c r="B4366" s="43" t="s">
        <v>390</v>
      </c>
      <c r="C4366" s="61">
        <v>45414</v>
      </c>
      <c r="D4366" s="60">
        <v>22024004277</v>
      </c>
      <c r="E4366" s="43" t="s">
        <v>1224</v>
      </c>
      <c r="F4366" s="62">
        <v>161.58000000000001</v>
      </c>
      <c r="G4366" s="43" t="s">
        <v>300</v>
      </c>
      <c r="H4366" s="43" t="s">
        <v>4131</v>
      </c>
      <c r="I4366" s="69" t="s">
        <v>2930</v>
      </c>
      <c r="J4366" s="43" t="s">
        <v>398</v>
      </c>
      <c r="K4366" s="43" t="s">
        <v>398</v>
      </c>
      <c r="L4366" s="43" t="s">
        <v>399</v>
      </c>
      <c r="M4366" s="43" t="s">
        <v>395</v>
      </c>
      <c r="N4366" s="43" t="s">
        <v>396</v>
      </c>
      <c r="O4366" s="68" t="s">
        <v>321</v>
      </c>
      <c r="P4366" s="68" t="s">
        <v>2931</v>
      </c>
      <c r="Q4366" s="57" t="s">
        <v>3057</v>
      </c>
      <c r="R4366" s="35" t="s">
        <v>266</v>
      </c>
      <c r="S4366" s="57" t="str">
        <f>MID(Tabla1[[#This Row],[Aplicación]],6,2)</f>
        <v>06</v>
      </c>
      <c r="T4366" s="54" t="str">
        <f>VLOOKUP(Tabla1[[#This Row],[AREA]],Hoja1!A:B,2,FALSE)</f>
        <v>06. Educación y cultura</v>
      </c>
      <c r="U4366" s="57" t="str">
        <f>MID(Tabla1[[#This Row],[Aplicación]],9,4)</f>
        <v>3232</v>
      </c>
      <c r="V4366" s="54" t="str">
        <f>VLOOKUP(Tabla1[[#This Row],[PROGRAMA]],Hoja1!A:B,2,FALSE)</f>
        <v>3232. Conservación y mantenimiento centros educación infantil y primaria</v>
      </c>
      <c r="W4366" s="57" t="str">
        <f>MID(Tabla1[[#This Row],[Aplicación]],14,2)</f>
        <v>63</v>
      </c>
      <c r="X4366" s="57" t="str">
        <f>MID(Tabla1[[#This Row],[Aplicación]],14,6)</f>
        <v>632</v>
      </c>
    </row>
    <row r="4367" spans="1:24" x14ac:dyDescent="0.25">
      <c r="A4367" s="60">
        <v>220240013908</v>
      </c>
      <c r="B4367" s="43" t="s">
        <v>390</v>
      </c>
      <c r="C4367" s="61">
        <v>45414</v>
      </c>
      <c r="D4367" s="60">
        <v>22024004270</v>
      </c>
      <c r="E4367" s="43" t="s">
        <v>1224</v>
      </c>
      <c r="F4367" s="62">
        <v>44595.32</v>
      </c>
      <c r="G4367" s="43" t="s">
        <v>4132</v>
      </c>
      <c r="H4367" s="43" t="s">
        <v>4133</v>
      </c>
      <c r="I4367" s="69" t="s">
        <v>2930</v>
      </c>
      <c r="J4367" s="43" t="s">
        <v>398</v>
      </c>
      <c r="K4367" s="43" t="s">
        <v>398</v>
      </c>
      <c r="L4367" s="43" t="s">
        <v>401</v>
      </c>
      <c r="M4367" s="43" t="s">
        <v>585</v>
      </c>
      <c r="N4367" s="43" t="s">
        <v>539</v>
      </c>
      <c r="O4367" s="68" t="s">
        <v>326</v>
      </c>
      <c r="P4367" s="68" t="s">
        <v>2931</v>
      </c>
      <c r="Q4367" s="57" t="s">
        <v>3057</v>
      </c>
      <c r="R4367" s="35" t="s">
        <v>266</v>
      </c>
      <c r="S4367" s="57" t="str">
        <f>MID(Tabla1[[#This Row],[Aplicación]],6,2)</f>
        <v>06</v>
      </c>
      <c r="T4367" s="54" t="str">
        <f>VLOOKUP(Tabla1[[#This Row],[AREA]],Hoja1!A:B,2,FALSE)</f>
        <v>06. Educación y cultura</v>
      </c>
      <c r="U4367" s="57" t="str">
        <f>MID(Tabla1[[#This Row],[Aplicación]],9,4)</f>
        <v>3232</v>
      </c>
      <c r="V4367" s="54" t="str">
        <f>VLOOKUP(Tabla1[[#This Row],[PROGRAMA]],Hoja1!A:B,2,FALSE)</f>
        <v>3232. Conservación y mantenimiento centros educación infantil y primaria</v>
      </c>
      <c r="W4367" s="57" t="str">
        <f>MID(Tabla1[[#This Row],[Aplicación]],14,2)</f>
        <v>63</v>
      </c>
      <c r="X4367" s="57" t="str">
        <f>MID(Tabla1[[#This Row],[Aplicación]],14,6)</f>
        <v>632</v>
      </c>
    </row>
    <row r="4368" spans="1:24" x14ac:dyDescent="0.25">
      <c r="A4368" s="60">
        <v>220230053746</v>
      </c>
      <c r="B4368" s="43" t="s">
        <v>390</v>
      </c>
      <c r="C4368" s="61">
        <v>45397</v>
      </c>
      <c r="D4368" s="60">
        <v>22023005830</v>
      </c>
      <c r="E4368" s="43" t="s">
        <v>1224</v>
      </c>
      <c r="F4368" s="62">
        <v>269.11</v>
      </c>
      <c r="G4368" s="43" t="s">
        <v>636</v>
      </c>
      <c r="H4368" s="43" t="s">
        <v>4409</v>
      </c>
      <c r="I4368" s="69" t="s">
        <v>2930</v>
      </c>
      <c r="J4368" s="43" t="s">
        <v>637</v>
      </c>
      <c r="K4368" s="43" t="s">
        <v>537</v>
      </c>
      <c r="L4368" s="43" t="s">
        <v>399</v>
      </c>
      <c r="M4368" s="43" t="s">
        <v>395</v>
      </c>
      <c r="N4368" s="43" t="s">
        <v>396</v>
      </c>
      <c r="O4368" s="68" t="s">
        <v>325</v>
      </c>
      <c r="P4368" s="68" t="s">
        <v>2931</v>
      </c>
      <c r="Q4368" s="57" t="s">
        <v>3057</v>
      </c>
      <c r="R4368" s="35" t="s">
        <v>266</v>
      </c>
      <c r="S4368" s="57" t="str">
        <f>MID(Tabla1[[#This Row],[Aplicación]],6,2)</f>
        <v>06</v>
      </c>
      <c r="T4368" s="54" t="str">
        <f>VLOOKUP(Tabla1[[#This Row],[AREA]],Hoja1!A:B,2,FALSE)</f>
        <v>06. Educación y cultura</v>
      </c>
      <c r="U4368" s="57" t="str">
        <f>MID(Tabla1[[#This Row],[Aplicación]],9,4)</f>
        <v>3232</v>
      </c>
      <c r="V4368" s="54" t="str">
        <f>VLOOKUP(Tabla1[[#This Row],[PROGRAMA]],Hoja1!A:B,2,FALSE)</f>
        <v>3232. Conservación y mantenimiento centros educación infantil y primaria</v>
      </c>
      <c r="W4368" s="57" t="str">
        <f>MID(Tabla1[[#This Row],[Aplicación]],14,2)</f>
        <v>63</v>
      </c>
      <c r="X4368" s="57" t="str">
        <f>MID(Tabla1[[#This Row],[Aplicación]],14,6)</f>
        <v>632</v>
      </c>
    </row>
    <row r="4369" spans="1:24" x14ac:dyDescent="0.25">
      <c r="A4369" s="60">
        <v>220230053745</v>
      </c>
      <c r="B4369" s="43" t="s">
        <v>390</v>
      </c>
      <c r="C4369" s="61">
        <v>45397</v>
      </c>
      <c r="D4369" s="60">
        <v>22023005830</v>
      </c>
      <c r="E4369" s="43" t="s">
        <v>1224</v>
      </c>
      <c r="F4369" s="62">
        <v>17.41</v>
      </c>
      <c r="G4369" s="43" t="s">
        <v>380</v>
      </c>
      <c r="H4369" s="43" t="s">
        <v>4444</v>
      </c>
      <c r="I4369" s="69" t="s">
        <v>2930</v>
      </c>
      <c r="J4369" s="43" t="s">
        <v>571</v>
      </c>
      <c r="K4369" s="43" t="s">
        <v>571</v>
      </c>
      <c r="L4369" s="43" t="s">
        <v>413</v>
      </c>
      <c r="M4369" s="43" t="s">
        <v>395</v>
      </c>
      <c r="N4369" s="43" t="s">
        <v>396</v>
      </c>
      <c r="O4369" s="68" t="s">
        <v>325</v>
      </c>
      <c r="P4369" s="68" t="s">
        <v>2931</v>
      </c>
      <c r="Q4369" s="57" t="s">
        <v>3057</v>
      </c>
      <c r="R4369" s="35" t="s">
        <v>266</v>
      </c>
      <c r="S4369" s="57" t="str">
        <f>MID(Tabla1[[#This Row],[Aplicación]],6,2)</f>
        <v>06</v>
      </c>
      <c r="T4369" s="54" t="str">
        <f>VLOOKUP(Tabla1[[#This Row],[AREA]],Hoja1!A:B,2,FALSE)</f>
        <v>06. Educación y cultura</v>
      </c>
      <c r="U4369" s="57" t="str">
        <f>MID(Tabla1[[#This Row],[Aplicación]],9,4)</f>
        <v>3232</v>
      </c>
      <c r="V4369" s="54" t="str">
        <f>VLOOKUP(Tabla1[[#This Row],[PROGRAMA]],Hoja1!A:B,2,FALSE)</f>
        <v>3232. Conservación y mantenimiento centros educación infantil y primaria</v>
      </c>
      <c r="W4369" s="57" t="str">
        <f>MID(Tabla1[[#This Row],[Aplicación]],14,2)</f>
        <v>63</v>
      </c>
      <c r="X4369" s="57" t="str">
        <f>MID(Tabla1[[#This Row],[Aplicación]],14,6)</f>
        <v>632</v>
      </c>
    </row>
    <row r="4370" spans="1:24" x14ac:dyDescent="0.25">
      <c r="A4370" s="60">
        <v>220230054500</v>
      </c>
      <c r="B4370" s="43" t="s">
        <v>390</v>
      </c>
      <c r="C4370" s="61">
        <v>45397</v>
      </c>
      <c r="D4370" s="60">
        <v>22023005830</v>
      </c>
      <c r="E4370" s="43" t="s">
        <v>1224</v>
      </c>
      <c r="F4370" s="62">
        <v>15.68</v>
      </c>
      <c r="G4370" s="43" t="s">
        <v>2378</v>
      </c>
      <c r="H4370" s="43" t="s">
        <v>4479</v>
      </c>
      <c r="I4370" s="69" t="s">
        <v>2930</v>
      </c>
      <c r="J4370" s="43" t="s">
        <v>398</v>
      </c>
      <c r="K4370" s="43" t="s">
        <v>398</v>
      </c>
      <c r="L4370" s="43" t="s">
        <v>401</v>
      </c>
      <c r="M4370" s="43" t="s">
        <v>395</v>
      </c>
      <c r="N4370" s="43" t="s">
        <v>433</v>
      </c>
      <c r="O4370" s="68" t="s">
        <v>321</v>
      </c>
      <c r="P4370" s="68" t="s">
        <v>2931</v>
      </c>
      <c r="Q4370" s="57" t="s">
        <v>3057</v>
      </c>
      <c r="R4370" s="35" t="s">
        <v>266</v>
      </c>
      <c r="S4370" s="57" t="str">
        <f>MID(Tabla1[[#This Row],[Aplicación]],6,2)</f>
        <v>06</v>
      </c>
      <c r="T4370" s="54" t="str">
        <f>VLOOKUP(Tabla1[[#This Row],[AREA]],Hoja1!A:B,2,FALSE)</f>
        <v>06. Educación y cultura</v>
      </c>
      <c r="U4370" s="57" t="str">
        <f>MID(Tabla1[[#This Row],[Aplicación]],9,4)</f>
        <v>3232</v>
      </c>
      <c r="V4370" s="54" t="str">
        <f>VLOOKUP(Tabla1[[#This Row],[PROGRAMA]],Hoja1!A:B,2,FALSE)</f>
        <v>3232. Conservación y mantenimiento centros educación infantil y primaria</v>
      </c>
      <c r="W4370" s="57" t="str">
        <f>MID(Tabla1[[#This Row],[Aplicación]],14,2)</f>
        <v>63</v>
      </c>
      <c r="X4370" s="57" t="str">
        <f>MID(Tabla1[[#This Row],[Aplicación]],14,6)</f>
        <v>632</v>
      </c>
    </row>
    <row r="4371" spans="1:24" x14ac:dyDescent="0.25">
      <c r="A4371" s="60">
        <v>220240010962</v>
      </c>
      <c r="B4371" s="43" t="s">
        <v>390</v>
      </c>
      <c r="C4371" s="61">
        <v>45387</v>
      </c>
      <c r="D4371" s="60">
        <v>22024003793</v>
      </c>
      <c r="E4371" s="43" t="s">
        <v>1224</v>
      </c>
      <c r="F4371" s="62">
        <v>4036.61</v>
      </c>
      <c r="G4371" s="43" t="s">
        <v>1786</v>
      </c>
      <c r="H4371" s="43" t="s">
        <v>4637</v>
      </c>
      <c r="I4371" s="69" t="s">
        <v>2930</v>
      </c>
      <c r="J4371" s="43" t="s">
        <v>736</v>
      </c>
      <c r="K4371" s="43" t="s">
        <v>398</v>
      </c>
      <c r="L4371" s="43" t="s">
        <v>413</v>
      </c>
      <c r="M4371" s="43" t="s">
        <v>585</v>
      </c>
      <c r="N4371" s="43" t="s">
        <v>539</v>
      </c>
      <c r="O4371" s="68" t="s">
        <v>326</v>
      </c>
      <c r="P4371" s="68" t="s">
        <v>2931</v>
      </c>
      <c r="Q4371" s="57" t="s">
        <v>3057</v>
      </c>
      <c r="R4371" s="35" t="s">
        <v>266</v>
      </c>
      <c r="S4371" s="57" t="str">
        <f>MID(Tabla1[[#This Row],[Aplicación]],6,2)</f>
        <v>06</v>
      </c>
      <c r="T4371" s="54" t="str">
        <f>VLOOKUP(Tabla1[[#This Row],[AREA]],Hoja1!A:B,2,FALSE)</f>
        <v>06. Educación y cultura</v>
      </c>
      <c r="U4371" s="57" t="str">
        <f>MID(Tabla1[[#This Row],[Aplicación]],9,4)</f>
        <v>3232</v>
      </c>
      <c r="V4371" s="54" t="str">
        <f>VLOOKUP(Tabla1[[#This Row],[PROGRAMA]],Hoja1!A:B,2,FALSE)</f>
        <v>3232. Conservación y mantenimiento centros educación infantil y primaria</v>
      </c>
      <c r="W4371" s="57" t="str">
        <f>MID(Tabla1[[#This Row],[Aplicación]],14,2)</f>
        <v>63</v>
      </c>
      <c r="X4371" s="57" t="str">
        <f>MID(Tabla1[[#This Row],[Aplicación]],14,6)</f>
        <v>632</v>
      </c>
    </row>
    <row r="4372" spans="1:24" x14ac:dyDescent="0.25">
      <c r="A4372" s="60">
        <v>220240030365</v>
      </c>
      <c r="B4372" s="43" t="s">
        <v>390</v>
      </c>
      <c r="C4372" s="61">
        <v>45485</v>
      </c>
      <c r="D4372" s="60">
        <v>22024005673</v>
      </c>
      <c r="E4372" s="43" t="s">
        <v>1224</v>
      </c>
      <c r="F4372" s="62">
        <v>510.33</v>
      </c>
      <c r="G4372" s="43" t="s">
        <v>636</v>
      </c>
      <c r="H4372" s="43" t="s">
        <v>5344</v>
      </c>
      <c r="I4372" s="69">
        <v>220</v>
      </c>
      <c r="J4372" s="43" t="s">
        <v>637</v>
      </c>
      <c r="K4372" s="43" t="s">
        <v>537</v>
      </c>
      <c r="L4372" s="43" t="s">
        <v>399</v>
      </c>
      <c r="M4372" s="43" t="s">
        <v>395</v>
      </c>
      <c r="N4372" s="43" t="s">
        <v>396</v>
      </c>
      <c r="O4372" s="68" t="s">
        <v>325</v>
      </c>
      <c r="P4372" s="68" t="s">
        <v>4838</v>
      </c>
      <c r="Q4372" s="57" t="str">
        <f>MID(Tabla1[[#This Row],[Aplicación]],14,1)</f>
        <v>6</v>
      </c>
      <c r="R4372" s="35" t="s">
        <v>266</v>
      </c>
      <c r="S4372" s="57" t="str">
        <f>MID(Tabla1[[#This Row],[Aplicación]],6,2)</f>
        <v>06</v>
      </c>
      <c r="T4372" s="54" t="str">
        <f>VLOOKUP(Tabla1[[#This Row],[AREA]],Hoja1!A:B,2,FALSE)</f>
        <v>06. Educación y cultura</v>
      </c>
      <c r="U4372" s="57" t="str">
        <f>MID(Tabla1[[#This Row],[Aplicación]],9,4)</f>
        <v>3232</v>
      </c>
      <c r="V4372" s="54" t="str">
        <f>VLOOKUP(Tabla1[[#This Row],[PROGRAMA]],Hoja1!A:B,2,FALSE)</f>
        <v>3232. Conservación y mantenimiento centros educación infantil y primaria</v>
      </c>
      <c r="W4372" s="57" t="str">
        <f>MID(Tabla1[[#This Row],[Aplicación]],14,2)</f>
        <v>63</v>
      </c>
      <c r="X4372" s="57" t="str">
        <f>MID(Tabla1[[#This Row],[Aplicación]],14,6)</f>
        <v>632</v>
      </c>
    </row>
    <row r="4373" spans="1:24" x14ac:dyDescent="0.25">
      <c r="A4373" s="60">
        <v>220240030367</v>
      </c>
      <c r="B4373" s="43" t="s">
        <v>390</v>
      </c>
      <c r="C4373" s="61">
        <v>45485</v>
      </c>
      <c r="D4373" s="60">
        <v>22024005675</v>
      </c>
      <c r="E4373" s="43" t="s">
        <v>1224</v>
      </c>
      <c r="F4373" s="62">
        <v>435.08</v>
      </c>
      <c r="G4373" s="43" t="s">
        <v>636</v>
      </c>
      <c r="H4373" s="43" t="s">
        <v>5345</v>
      </c>
      <c r="I4373" s="69">
        <v>220</v>
      </c>
      <c r="J4373" s="43" t="s">
        <v>637</v>
      </c>
      <c r="K4373" s="43" t="s">
        <v>537</v>
      </c>
      <c r="L4373" s="43" t="s">
        <v>399</v>
      </c>
      <c r="M4373" s="43" t="s">
        <v>395</v>
      </c>
      <c r="N4373" s="43" t="s">
        <v>396</v>
      </c>
      <c r="O4373" s="68" t="s">
        <v>325</v>
      </c>
      <c r="P4373" s="68" t="s">
        <v>4838</v>
      </c>
      <c r="Q4373" s="57" t="str">
        <f>MID(Tabla1[[#This Row],[Aplicación]],14,1)</f>
        <v>6</v>
      </c>
      <c r="R4373" s="35" t="s">
        <v>266</v>
      </c>
      <c r="S4373" s="57" t="str">
        <f>MID(Tabla1[[#This Row],[Aplicación]],6,2)</f>
        <v>06</v>
      </c>
      <c r="T4373" s="54" t="str">
        <f>VLOOKUP(Tabla1[[#This Row],[AREA]],Hoja1!A:B,2,FALSE)</f>
        <v>06. Educación y cultura</v>
      </c>
      <c r="U4373" s="57" t="str">
        <f>MID(Tabla1[[#This Row],[Aplicación]],9,4)</f>
        <v>3232</v>
      </c>
      <c r="V4373" s="54" t="str">
        <f>VLOOKUP(Tabla1[[#This Row],[PROGRAMA]],Hoja1!A:B,2,FALSE)</f>
        <v>3232. Conservación y mantenimiento centros educación infantil y primaria</v>
      </c>
      <c r="W4373" s="57" t="str">
        <f>MID(Tabla1[[#This Row],[Aplicación]],14,2)</f>
        <v>63</v>
      </c>
      <c r="X4373" s="57" t="str">
        <f>MID(Tabla1[[#This Row],[Aplicación]],14,6)</f>
        <v>632</v>
      </c>
    </row>
    <row r="4374" spans="1:24" x14ac:dyDescent="0.25">
      <c r="A4374" s="60">
        <v>220240030364</v>
      </c>
      <c r="B4374" s="43" t="s">
        <v>390</v>
      </c>
      <c r="C4374" s="61">
        <v>45485</v>
      </c>
      <c r="D4374" s="60">
        <v>22024005672</v>
      </c>
      <c r="E4374" s="43" t="s">
        <v>1224</v>
      </c>
      <c r="F4374" s="62">
        <v>178.62</v>
      </c>
      <c r="G4374" s="43" t="s">
        <v>380</v>
      </c>
      <c r="H4374" s="43" t="s">
        <v>5355</v>
      </c>
      <c r="I4374" s="69">
        <v>220</v>
      </c>
      <c r="J4374" s="43" t="s">
        <v>571</v>
      </c>
      <c r="K4374" s="43" t="s">
        <v>571</v>
      </c>
      <c r="L4374" s="43" t="s">
        <v>399</v>
      </c>
      <c r="M4374" s="43" t="s">
        <v>395</v>
      </c>
      <c r="N4374" s="43" t="s">
        <v>396</v>
      </c>
      <c r="O4374" s="68" t="s">
        <v>325</v>
      </c>
      <c r="P4374" s="68" t="s">
        <v>4838</v>
      </c>
      <c r="Q4374" s="57" t="str">
        <f>MID(Tabla1[[#This Row],[Aplicación]],14,1)</f>
        <v>6</v>
      </c>
      <c r="R4374" s="35" t="s">
        <v>266</v>
      </c>
      <c r="S4374" s="57" t="str">
        <f>MID(Tabla1[[#This Row],[Aplicación]],6,2)</f>
        <v>06</v>
      </c>
      <c r="T4374" s="54" t="str">
        <f>VLOOKUP(Tabla1[[#This Row],[AREA]],Hoja1!A:B,2,FALSE)</f>
        <v>06. Educación y cultura</v>
      </c>
      <c r="U4374" s="57" t="str">
        <f>MID(Tabla1[[#This Row],[Aplicación]],9,4)</f>
        <v>3232</v>
      </c>
      <c r="V4374" s="54" t="str">
        <f>VLOOKUP(Tabla1[[#This Row],[PROGRAMA]],Hoja1!A:B,2,FALSE)</f>
        <v>3232. Conservación y mantenimiento centros educación infantil y primaria</v>
      </c>
      <c r="W4374" s="57" t="str">
        <f>MID(Tabla1[[#This Row],[Aplicación]],14,2)</f>
        <v>63</v>
      </c>
      <c r="X4374" s="57" t="str">
        <f>MID(Tabla1[[#This Row],[Aplicación]],14,6)</f>
        <v>632</v>
      </c>
    </row>
    <row r="4375" spans="1:24" x14ac:dyDescent="0.25">
      <c r="A4375" s="60">
        <v>220240030366</v>
      </c>
      <c r="B4375" s="43" t="s">
        <v>390</v>
      </c>
      <c r="C4375" s="61">
        <v>45485</v>
      </c>
      <c r="D4375" s="60">
        <v>22024005674</v>
      </c>
      <c r="E4375" s="43" t="s">
        <v>1224</v>
      </c>
      <c r="F4375" s="62">
        <v>263.38</v>
      </c>
      <c r="G4375" s="43" t="s">
        <v>380</v>
      </c>
      <c r="H4375" s="43" t="s">
        <v>5356</v>
      </c>
      <c r="I4375" s="69">
        <v>220</v>
      </c>
      <c r="J4375" s="43" t="s">
        <v>571</v>
      </c>
      <c r="K4375" s="43" t="s">
        <v>571</v>
      </c>
      <c r="L4375" s="43" t="s">
        <v>399</v>
      </c>
      <c r="M4375" s="43" t="s">
        <v>395</v>
      </c>
      <c r="N4375" s="43" t="s">
        <v>396</v>
      </c>
      <c r="O4375" s="68" t="s">
        <v>325</v>
      </c>
      <c r="P4375" s="68" t="s">
        <v>4838</v>
      </c>
      <c r="Q4375" s="57" t="str">
        <f>MID(Tabla1[[#This Row],[Aplicación]],14,1)</f>
        <v>6</v>
      </c>
      <c r="R4375" s="35" t="s">
        <v>266</v>
      </c>
      <c r="S4375" s="57" t="str">
        <f>MID(Tabla1[[#This Row],[Aplicación]],6,2)</f>
        <v>06</v>
      </c>
      <c r="T4375" s="54" t="str">
        <f>VLOOKUP(Tabla1[[#This Row],[AREA]],Hoja1!A:B,2,FALSE)</f>
        <v>06. Educación y cultura</v>
      </c>
      <c r="U4375" s="57" t="str">
        <f>MID(Tabla1[[#This Row],[Aplicación]],9,4)</f>
        <v>3232</v>
      </c>
      <c r="V4375" s="54" t="str">
        <f>VLOOKUP(Tabla1[[#This Row],[PROGRAMA]],Hoja1!A:B,2,FALSE)</f>
        <v>3232. Conservación y mantenimiento centros educación infantil y primaria</v>
      </c>
      <c r="W4375" s="57" t="str">
        <f>MID(Tabla1[[#This Row],[Aplicación]],14,2)</f>
        <v>63</v>
      </c>
      <c r="X4375" s="57" t="str">
        <f>MID(Tabla1[[#This Row],[Aplicación]],14,6)</f>
        <v>632</v>
      </c>
    </row>
    <row r="4376" spans="1:24" x14ac:dyDescent="0.25">
      <c r="A4376" s="60">
        <v>220240030032</v>
      </c>
      <c r="B4376" s="43" t="s">
        <v>390</v>
      </c>
      <c r="C4376" s="61">
        <v>45482</v>
      </c>
      <c r="D4376" s="60">
        <v>22024005322</v>
      </c>
      <c r="E4376" s="43" t="s">
        <v>1224</v>
      </c>
      <c r="F4376" s="62">
        <v>47457.29</v>
      </c>
      <c r="G4376" s="43" t="s">
        <v>3811</v>
      </c>
      <c r="H4376" s="43" t="s">
        <v>5391</v>
      </c>
      <c r="I4376" s="69">
        <v>220</v>
      </c>
      <c r="J4376" s="43" t="s">
        <v>398</v>
      </c>
      <c r="K4376" s="43" t="s">
        <v>398</v>
      </c>
      <c r="L4376" s="43" t="s">
        <v>401</v>
      </c>
      <c r="M4376" s="43" t="s">
        <v>585</v>
      </c>
      <c r="N4376" s="43" t="s">
        <v>539</v>
      </c>
      <c r="O4376" s="68" t="s">
        <v>326</v>
      </c>
      <c r="P4376" s="68" t="s">
        <v>4838</v>
      </c>
      <c r="Q4376" s="57" t="str">
        <f>MID(Tabla1[[#This Row],[Aplicación]],14,1)</f>
        <v>6</v>
      </c>
      <c r="R4376" s="35" t="s">
        <v>266</v>
      </c>
      <c r="S4376" s="57" t="str">
        <f>MID(Tabla1[[#This Row],[Aplicación]],6,2)</f>
        <v>06</v>
      </c>
      <c r="T4376" s="54" t="str">
        <f>VLOOKUP(Tabla1[[#This Row],[AREA]],Hoja1!A:B,2,FALSE)</f>
        <v>06. Educación y cultura</v>
      </c>
      <c r="U4376" s="57" t="str">
        <f>MID(Tabla1[[#This Row],[Aplicación]],9,4)</f>
        <v>3232</v>
      </c>
      <c r="V4376" s="54" t="str">
        <f>VLOOKUP(Tabla1[[#This Row],[PROGRAMA]],Hoja1!A:B,2,FALSE)</f>
        <v>3232. Conservación y mantenimiento centros educación infantil y primaria</v>
      </c>
      <c r="W4376" s="57" t="str">
        <f>MID(Tabla1[[#This Row],[Aplicación]],14,2)</f>
        <v>63</v>
      </c>
      <c r="X4376" s="57" t="str">
        <f>MID(Tabla1[[#This Row],[Aplicación]],14,6)</f>
        <v>632</v>
      </c>
    </row>
    <row r="4377" spans="1:24" x14ac:dyDescent="0.25">
      <c r="A4377" s="60">
        <v>220240029637</v>
      </c>
      <c r="B4377" s="43" t="s">
        <v>390</v>
      </c>
      <c r="C4377" s="61">
        <v>45478</v>
      </c>
      <c r="D4377" s="60">
        <v>22024005467</v>
      </c>
      <c r="E4377" s="43" t="s">
        <v>1224</v>
      </c>
      <c r="F4377" s="62">
        <v>160.71</v>
      </c>
      <c r="G4377" s="43" t="s">
        <v>300</v>
      </c>
      <c r="H4377" s="43" t="s">
        <v>5430</v>
      </c>
      <c r="I4377" s="69">
        <v>220</v>
      </c>
      <c r="J4377" s="43" t="s">
        <v>398</v>
      </c>
      <c r="K4377" s="43" t="s">
        <v>398</v>
      </c>
      <c r="L4377" s="43" t="s">
        <v>401</v>
      </c>
      <c r="M4377" s="43" t="s">
        <v>585</v>
      </c>
      <c r="N4377" s="43" t="s">
        <v>539</v>
      </c>
      <c r="O4377" s="68" t="s">
        <v>326</v>
      </c>
      <c r="P4377" s="68" t="s">
        <v>4838</v>
      </c>
      <c r="Q4377" s="57" t="str">
        <f>MID(Tabla1[[#This Row],[Aplicación]],14,1)</f>
        <v>6</v>
      </c>
      <c r="R4377" s="35" t="s">
        <v>266</v>
      </c>
      <c r="S4377" s="57" t="str">
        <f>MID(Tabla1[[#This Row],[Aplicación]],6,2)</f>
        <v>06</v>
      </c>
      <c r="T4377" s="54" t="str">
        <f>VLOOKUP(Tabla1[[#This Row],[AREA]],Hoja1!A:B,2,FALSE)</f>
        <v>06. Educación y cultura</v>
      </c>
      <c r="U4377" s="57" t="str">
        <f>MID(Tabla1[[#This Row],[Aplicación]],9,4)</f>
        <v>3232</v>
      </c>
      <c r="V4377" s="54" t="str">
        <f>VLOOKUP(Tabla1[[#This Row],[PROGRAMA]],Hoja1!A:B,2,FALSE)</f>
        <v>3232. Conservación y mantenimiento centros educación infantil y primaria</v>
      </c>
      <c r="W4377" s="57" t="str">
        <f>MID(Tabla1[[#This Row],[Aplicación]],14,2)</f>
        <v>63</v>
      </c>
      <c r="X4377" s="57" t="str">
        <f>MID(Tabla1[[#This Row],[Aplicación]],14,6)</f>
        <v>632</v>
      </c>
    </row>
    <row r="4378" spans="1:24" x14ac:dyDescent="0.25">
      <c r="A4378" s="60">
        <v>220240029640</v>
      </c>
      <c r="B4378" s="43" t="s">
        <v>390</v>
      </c>
      <c r="C4378" s="61">
        <v>45478</v>
      </c>
      <c r="D4378" s="60">
        <v>22024005465</v>
      </c>
      <c r="E4378" s="43" t="s">
        <v>1224</v>
      </c>
      <c r="F4378" s="62">
        <v>43135.45</v>
      </c>
      <c r="G4378" s="43" t="s">
        <v>3359</v>
      </c>
      <c r="H4378" s="43" t="s">
        <v>5431</v>
      </c>
      <c r="I4378" s="69">
        <v>220</v>
      </c>
      <c r="J4378" s="43" t="s">
        <v>398</v>
      </c>
      <c r="K4378" s="43" t="s">
        <v>398</v>
      </c>
      <c r="L4378" s="43" t="s">
        <v>401</v>
      </c>
      <c r="M4378" s="43" t="s">
        <v>585</v>
      </c>
      <c r="N4378" s="43" t="s">
        <v>539</v>
      </c>
      <c r="O4378" s="68" t="s">
        <v>326</v>
      </c>
      <c r="P4378" s="68" t="s">
        <v>4838</v>
      </c>
      <c r="Q4378" s="57" t="str">
        <f>MID(Tabla1[[#This Row],[Aplicación]],14,1)</f>
        <v>6</v>
      </c>
      <c r="R4378" s="35" t="s">
        <v>266</v>
      </c>
      <c r="S4378" s="57" t="str">
        <f>MID(Tabla1[[#This Row],[Aplicación]],6,2)</f>
        <v>06</v>
      </c>
      <c r="T4378" s="54" t="str">
        <f>VLOOKUP(Tabla1[[#This Row],[AREA]],Hoja1!A:B,2,FALSE)</f>
        <v>06. Educación y cultura</v>
      </c>
      <c r="U4378" s="57" t="str">
        <f>MID(Tabla1[[#This Row],[Aplicación]],9,4)</f>
        <v>3232</v>
      </c>
      <c r="V4378" s="54" t="str">
        <f>VLOOKUP(Tabla1[[#This Row],[PROGRAMA]],Hoja1!A:B,2,FALSE)</f>
        <v>3232. Conservación y mantenimiento centros educación infantil y primaria</v>
      </c>
      <c r="W4378" s="57" t="str">
        <f>MID(Tabla1[[#This Row],[Aplicación]],14,2)</f>
        <v>63</v>
      </c>
      <c r="X4378" s="57" t="str">
        <f>MID(Tabla1[[#This Row],[Aplicación]],14,6)</f>
        <v>632</v>
      </c>
    </row>
    <row r="4379" spans="1:24" x14ac:dyDescent="0.25">
      <c r="A4379" s="60">
        <v>220240028965</v>
      </c>
      <c r="B4379" s="43" t="s">
        <v>390</v>
      </c>
      <c r="C4379" s="61">
        <v>45476</v>
      </c>
      <c r="D4379" s="60">
        <v>22024005326</v>
      </c>
      <c r="E4379" s="43" t="s">
        <v>1224</v>
      </c>
      <c r="F4379" s="62">
        <v>162.47</v>
      </c>
      <c r="G4379" s="43" t="s">
        <v>300</v>
      </c>
      <c r="H4379" s="43" t="s">
        <v>5513</v>
      </c>
      <c r="I4379" s="69">
        <v>220</v>
      </c>
      <c r="J4379" s="43" t="s">
        <v>398</v>
      </c>
      <c r="K4379" s="43" t="s">
        <v>398</v>
      </c>
      <c r="L4379" s="43" t="s">
        <v>399</v>
      </c>
      <c r="M4379" s="43" t="s">
        <v>585</v>
      </c>
      <c r="N4379" s="43" t="s">
        <v>539</v>
      </c>
      <c r="O4379" s="68" t="s">
        <v>326</v>
      </c>
      <c r="P4379" s="68" t="s">
        <v>4838</v>
      </c>
      <c r="Q4379" s="57" t="str">
        <f>MID(Tabla1[[#This Row],[Aplicación]],14,1)</f>
        <v>6</v>
      </c>
      <c r="R4379" s="35" t="s">
        <v>266</v>
      </c>
      <c r="S4379" s="57" t="str">
        <f>MID(Tabla1[[#This Row],[Aplicación]],6,2)</f>
        <v>06</v>
      </c>
      <c r="T4379" s="54" t="str">
        <f>VLOOKUP(Tabla1[[#This Row],[AREA]],Hoja1!A:B,2,FALSE)</f>
        <v>06. Educación y cultura</v>
      </c>
      <c r="U4379" s="57" t="str">
        <f>MID(Tabla1[[#This Row],[Aplicación]],9,4)</f>
        <v>3232</v>
      </c>
      <c r="V4379" s="54" t="str">
        <f>VLOOKUP(Tabla1[[#This Row],[PROGRAMA]],Hoja1!A:B,2,FALSE)</f>
        <v>3232. Conservación y mantenimiento centros educación infantil y primaria</v>
      </c>
      <c r="W4379" s="57" t="str">
        <f>MID(Tabla1[[#This Row],[Aplicación]],14,2)</f>
        <v>63</v>
      </c>
      <c r="X4379" s="57" t="str">
        <f>MID(Tabla1[[#This Row],[Aplicación]],14,6)</f>
        <v>632</v>
      </c>
    </row>
    <row r="4380" spans="1:24" x14ac:dyDescent="0.25">
      <c r="A4380" s="60">
        <v>220240038450</v>
      </c>
      <c r="B4380" s="43" t="s">
        <v>390</v>
      </c>
      <c r="C4380" s="61">
        <v>45523</v>
      </c>
      <c r="D4380" s="60">
        <v>22024005422</v>
      </c>
      <c r="E4380" s="43" t="s">
        <v>5594</v>
      </c>
      <c r="F4380" s="62">
        <v>23882.66</v>
      </c>
      <c r="G4380" s="43" t="s">
        <v>4224</v>
      </c>
      <c r="H4380" s="43" t="s">
        <v>5595</v>
      </c>
      <c r="I4380" s="69">
        <v>220</v>
      </c>
      <c r="J4380" s="43" t="s">
        <v>666</v>
      </c>
      <c r="K4380" s="43" t="s">
        <v>666</v>
      </c>
      <c r="L4380" s="43" t="s">
        <v>401</v>
      </c>
      <c r="M4380" s="43" t="s">
        <v>395</v>
      </c>
      <c r="N4380" s="43" t="s">
        <v>396</v>
      </c>
      <c r="O4380" s="68" t="s">
        <v>321</v>
      </c>
      <c r="P4380" s="68" t="s">
        <v>4838</v>
      </c>
      <c r="Q4380" s="57" t="str">
        <f>MID(Tabla1[[#This Row],[Aplicación]],14,1)</f>
        <v>6</v>
      </c>
      <c r="R4380" s="35" t="s">
        <v>266</v>
      </c>
      <c r="S4380" s="57" t="str">
        <f>MID(Tabla1[[#This Row],[Aplicación]],6,2)</f>
        <v>06</v>
      </c>
      <c r="T4380" s="54" t="str">
        <f>VLOOKUP(Tabla1[[#This Row],[AREA]],Hoja1!A:B,2,FALSE)</f>
        <v>06. Educación y cultura</v>
      </c>
      <c r="U4380" s="57" t="str">
        <f>MID(Tabla1[[#This Row],[Aplicación]],9,4)</f>
        <v>3321</v>
      </c>
      <c r="V4380" s="54" t="str">
        <f>VLOOKUP(Tabla1[[#This Row],[PROGRAMA]],Hoja1!A:B,2,FALSE)</f>
        <v>3321. Bibliotecas públicas</v>
      </c>
      <c r="W4380" s="57" t="str">
        <f>MID(Tabla1[[#This Row],[Aplicación]],14,2)</f>
        <v>62</v>
      </c>
      <c r="X4380" s="57" t="str">
        <f>MID(Tabla1[[#This Row],[Aplicación]],14,6)</f>
        <v>622</v>
      </c>
    </row>
    <row r="4381" spans="1:24" x14ac:dyDescent="0.25">
      <c r="A4381" s="60">
        <v>220240034943</v>
      </c>
      <c r="B4381" s="43" t="s">
        <v>702</v>
      </c>
      <c r="C4381" s="61">
        <v>45504</v>
      </c>
      <c r="D4381" s="60">
        <v>22024004612</v>
      </c>
      <c r="E4381" s="43" t="s">
        <v>5013</v>
      </c>
      <c r="F4381" s="62">
        <v>3639.62</v>
      </c>
      <c r="G4381" s="43" t="s">
        <v>5014</v>
      </c>
      <c r="H4381" s="43" t="s">
        <v>5015</v>
      </c>
      <c r="I4381" s="69" t="s">
        <v>2934</v>
      </c>
      <c r="J4381" s="43" t="s">
        <v>398</v>
      </c>
      <c r="K4381" s="43" t="s">
        <v>398</v>
      </c>
      <c r="L4381" s="43" t="s">
        <v>413</v>
      </c>
      <c r="M4381" s="43" t="s">
        <v>395</v>
      </c>
      <c r="N4381" s="43" t="s">
        <v>396</v>
      </c>
      <c r="O4381" s="68" t="s">
        <v>325</v>
      </c>
      <c r="P4381" s="68" t="s">
        <v>4838</v>
      </c>
      <c r="Q4381" s="57" t="str">
        <f>MID(Tabla1[[#This Row],[Aplicación]],14,1)</f>
        <v>6</v>
      </c>
      <c r="R4381" s="35" t="s">
        <v>266</v>
      </c>
      <c r="S4381" s="57" t="str">
        <f>MID(Tabla1[[#This Row],[Aplicación]],6,2)</f>
        <v>06</v>
      </c>
      <c r="T4381" s="54" t="str">
        <f>VLOOKUP(Tabla1[[#This Row],[AREA]],Hoja1!A:B,2,FALSE)</f>
        <v>06. Educación y cultura</v>
      </c>
      <c r="U4381" s="57" t="str">
        <f>MID(Tabla1[[#This Row],[Aplicación]],9,4)</f>
        <v>3321</v>
      </c>
      <c r="V4381" s="54" t="str">
        <f>VLOOKUP(Tabla1[[#This Row],[PROGRAMA]],Hoja1!A:B,2,FALSE)</f>
        <v>3321. Bibliotecas públicas</v>
      </c>
      <c r="W4381" s="57" t="str">
        <f>MID(Tabla1[[#This Row],[Aplicación]],14,2)</f>
        <v>62</v>
      </c>
      <c r="X4381" s="57" t="str">
        <f>MID(Tabla1[[#This Row],[Aplicación]],14,6)</f>
        <v>629</v>
      </c>
    </row>
    <row r="4382" spans="1:24" x14ac:dyDescent="0.25">
      <c r="A4382" s="60">
        <v>220240034931</v>
      </c>
      <c r="B4382" s="43" t="s">
        <v>702</v>
      </c>
      <c r="C4382" s="61">
        <v>45504</v>
      </c>
      <c r="D4382" s="60">
        <v>22024004612</v>
      </c>
      <c r="E4382" s="43" t="s">
        <v>5013</v>
      </c>
      <c r="F4382" s="62">
        <v>1981.4</v>
      </c>
      <c r="G4382" s="43" t="s">
        <v>4608</v>
      </c>
      <c r="H4382" s="43" t="s">
        <v>5016</v>
      </c>
      <c r="I4382" s="69" t="s">
        <v>2934</v>
      </c>
      <c r="J4382" s="43" t="s">
        <v>398</v>
      </c>
      <c r="K4382" s="43" t="s">
        <v>398</v>
      </c>
      <c r="L4382" s="43" t="s">
        <v>413</v>
      </c>
      <c r="M4382" s="43" t="s">
        <v>395</v>
      </c>
      <c r="N4382" s="43" t="s">
        <v>396</v>
      </c>
      <c r="O4382" s="68" t="s">
        <v>325</v>
      </c>
      <c r="P4382" s="68" t="s">
        <v>4838</v>
      </c>
      <c r="Q4382" s="57" t="str">
        <f>MID(Tabla1[[#This Row],[Aplicación]],14,1)</f>
        <v>6</v>
      </c>
      <c r="R4382" s="35" t="s">
        <v>266</v>
      </c>
      <c r="S4382" s="57" t="str">
        <f>MID(Tabla1[[#This Row],[Aplicación]],6,2)</f>
        <v>06</v>
      </c>
      <c r="T4382" s="54" t="str">
        <f>VLOOKUP(Tabla1[[#This Row],[AREA]],Hoja1!A:B,2,FALSE)</f>
        <v>06. Educación y cultura</v>
      </c>
      <c r="U4382" s="57" t="str">
        <f>MID(Tabla1[[#This Row],[Aplicación]],9,4)</f>
        <v>3321</v>
      </c>
      <c r="V4382" s="54" t="str">
        <f>VLOOKUP(Tabla1[[#This Row],[PROGRAMA]],Hoja1!A:B,2,FALSE)</f>
        <v>3321. Bibliotecas públicas</v>
      </c>
      <c r="W4382" s="57" t="str">
        <f>MID(Tabla1[[#This Row],[Aplicación]],14,2)</f>
        <v>62</v>
      </c>
      <c r="X4382" s="57" t="str">
        <f>MID(Tabla1[[#This Row],[Aplicación]],14,6)</f>
        <v>629</v>
      </c>
    </row>
    <row r="4383" spans="1:24" x14ac:dyDescent="0.25">
      <c r="A4383" s="60">
        <v>220240034929</v>
      </c>
      <c r="B4383" s="43" t="s">
        <v>702</v>
      </c>
      <c r="C4383" s="61">
        <v>45504</v>
      </c>
      <c r="D4383" s="60">
        <v>22024004613</v>
      </c>
      <c r="E4383" s="43" t="s">
        <v>5013</v>
      </c>
      <c r="F4383" s="62">
        <v>1635.96</v>
      </c>
      <c r="G4383" s="43" t="s">
        <v>5018</v>
      </c>
      <c r="H4383" s="43" t="s">
        <v>5019</v>
      </c>
      <c r="I4383" s="69" t="s">
        <v>2934</v>
      </c>
      <c r="J4383" s="43" t="s">
        <v>398</v>
      </c>
      <c r="K4383" s="43" t="s">
        <v>398</v>
      </c>
      <c r="L4383" s="43" t="s">
        <v>413</v>
      </c>
      <c r="M4383" s="43" t="s">
        <v>395</v>
      </c>
      <c r="N4383" s="43" t="s">
        <v>396</v>
      </c>
      <c r="O4383" s="68" t="s">
        <v>325</v>
      </c>
      <c r="P4383" s="68" t="s">
        <v>4838</v>
      </c>
      <c r="Q4383" s="57" t="str">
        <f>MID(Tabla1[[#This Row],[Aplicación]],14,1)</f>
        <v>6</v>
      </c>
      <c r="R4383" s="35" t="s">
        <v>266</v>
      </c>
      <c r="S4383" s="57" t="str">
        <f>MID(Tabla1[[#This Row],[Aplicación]],6,2)</f>
        <v>06</v>
      </c>
      <c r="T4383" s="54" t="str">
        <f>VLOOKUP(Tabla1[[#This Row],[AREA]],Hoja1!A:B,2,FALSE)</f>
        <v>06. Educación y cultura</v>
      </c>
      <c r="U4383" s="57" t="str">
        <f>MID(Tabla1[[#This Row],[Aplicación]],9,4)</f>
        <v>3321</v>
      </c>
      <c r="V4383" s="54" t="str">
        <f>VLOOKUP(Tabla1[[#This Row],[PROGRAMA]],Hoja1!A:B,2,FALSE)</f>
        <v>3321. Bibliotecas públicas</v>
      </c>
      <c r="W4383" s="57" t="str">
        <f>MID(Tabla1[[#This Row],[Aplicación]],14,2)</f>
        <v>62</v>
      </c>
      <c r="X4383" s="57" t="str">
        <f>MID(Tabla1[[#This Row],[Aplicación]],14,6)</f>
        <v>629</v>
      </c>
    </row>
    <row r="4384" spans="1:24" x14ac:dyDescent="0.25">
      <c r="A4384" s="60">
        <v>220240034935</v>
      </c>
      <c r="B4384" s="43" t="s">
        <v>702</v>
      </c>
      <c r="C4384" s="61">
        <v>45504</v>
      </c>
      <c r="D4384" s="60">
        <v>22024004612</v>
      </c>
      <c r="E4384" s="43" t="s">
        <v>5013</v>
      </c>
      <c r="F4384" s="62">
        <v>444.47</v>
      </c>
      <c r="G4384" s="43" t="s">
        <v>4608</v>
      </c>
      <c r="H4384" s="43" t="s">
        <v>5032</v>
      </c>
      <c r="I4384" s="69" t="s">
        <v>2934</v>
      </c>
      <c r="J4384" s="43" t="s">
        <v>398</v>
      </c>
      <c r="K4384" s="43" t="s">
        <v>398</v>
      </c>
      <c r="L4384" s="43" t="s">
        <v>413</v>
      </c>
      <c r="M4384" s="43" t="s">
        <v>395</v>
      </c>
      <c r="N4384" s="43" t="s">
        <v>396</v>
      </c>
      <c r="O4384" s="68" t="s">
        <v>325</v>
      </c>
      <c r="P4384" s="68" t="s">
        <v>4838</v>
      </c>
      <c r="Q4384" s="57" t="str">
        <f>MID(Tabla1[[#This Row],[Aplicación]],14,1)</f>
        <v>6</v>
      </c>
      <c r="R4384" s="35" t="s">
        <v>266</v>
      </c>
      <c r="S4384" s="57" t="str">
        <f>MID(Tabla1[[#This Row],[Aplicación]],6,2)</f>
        <v>06</v>
      </c>
      <c r="T4384" s="54" t="str">
        <f>VLOOKUP(Tabla1[[#This Row],[AREA]],Hoja1!A:B,2,FALSE)</f>
        <v>06. Educación y cultura</v>
      </c>
      <c r="U4384" s="57" t="str">
        <f>MID(Tabla1[[#This Row],[Aplicación]],9,4)</f>
        <v>3321</v>
      </c>
      <c r="V4384" s="54" t="str">
        <f>VLOOKUP(Tabla1[[#This Row],[PROGRAMA]],Hoja1!A:B,2,FALSE)</f>
        <v>3321. Bibliotecas públicas</v>
      </c>
      <c r="W4384" s="57" t="str">
        <f>MID(Tabla1[[#This Row],[Aplicación]],14,2)</f>
        <v>62</v>
      </c>
      <c r="X4384" s="57" t="str">
        <f>MID(Tabla1[[#This Row],[Aplicación]],14,6)</f>
        <v>629</v>
      </c>
    </row>
    <row r="4385" spans="1:24" x14ac:dyDescent="0.25">
      <c r="A4385" s="60">
        <v>220240034176</v>
      </c>
      <c r="B4385" s="43" t="s">
        <v>702</v>
      </c>
      <c r="C4385" s="61">
        <v>45503</v>
      </c>
      <c r="D4385" s="60">
        <v>22024004612</v>
      </c>
      <c r="E4385" s="43" t="s">
        <v>5013</v>
      </c>
      <c r="F4385" s="62">
        <v>3785.31</v>
      </c>
      <c r="G4385" s="43" t="s">
        <v>5077</v>
      </c>
      <c r="H4385" s="43" t="s">
        <v>5078</v>
      </c>
      <c r="I4385" s="69" t="s">
        <v>2934</v>
      </c>
      <c r="J4385" s="43" t="s">
        <v>398</v>
      </c>
      <c r="K4385" s="43" t="s">
        <v>398</v>
      </c>
      <c r="L4385" s="43" t="s">
        <v>413</v>
      </c>
      <c r="M4385" s="43" t="s">
        <v>395</v>
      </c>
      <c r="N4385" s="43" t="s">
        <v>396</v>
      </c>
      <c r="O4385" s="68" t="s">
        <v>325</v>
      </c>
      <c r="P4385" s="68" t="s">
        <v>4838</v>
      </c>
      <c r="Q4385" s="57" t="str">
        <f>MID(Tabla1[[#This Row],[Aplicación]],14,1)</f>
        <v>6</v>
      </c>
      <c r="R4385" s="35" t="s">
        <v>266</v>
      </c>
      <c r="S4385" s="57" t="str">
        <f>MID(Tabla1[[#This Row],[Aplicación]],6,2)</f>
        <v>06</v>
      </c>
      <c r="T4385" s="54" t="str">
        <f>VLOOKUP(Tabla1[[#This Row],[AREA]],Hoja1!A:B,2,FALSE)</f>
        <v>06. Educación y cultura</v>
      </c>
      <c r="U4385" s="57" t="str">
        <f>MID(Tabla1[[#This Row],[Aplicación]],9,4)</f>
        <v>3321</v>
      </c>
      <c r="V4385" s="54" t="str">
        <f>VLOOKUP(Tabla1[[#This Row],[PROGRAMA]],Hoja1!A:B,2,FALSE)</f>
        <v>3321. Bibliotecas públicas</v>
      </c>
      <c r="W4385" s="57" t="str">
        <f>MID(Tabla1[[#This Row],[Aplicación]],14,2)</f>
        <v>62</v>
      </c>
      <c r="X4385" s="57" t="str">
        <f>MID(Tabla1[[#This Row],[Aplicación]],14,6)</f>
        <v>629</v>
      </c>
    </row>
    <row r="4386" spans="1:24" x14ac:dyDescent="0.25">
      <c r="A4386" s="60">
        <v>220240034178</v>
      </c>
      <c r="B4386" s="43" t="s">
        <v>702</v>
      </c>
      <c r="C4386" s="61">
        <v>45503</v>
      </c>
      <c r="D4386" s="60">
        <v>22024004612</v>
      </c>
      <c r="E4386" s="43" t="s">
        <v>5013</v>
      </c>
      <c r="F4386" s="62">
        <v>1850.43</v>
      </c>
      <c r="G4386" s="43" t="s">
        <v>5020</v>
      </c>
      <c r="H4386" s="43" t="s">
        <v>5080</v>
      </c>
      <c r="I4386" s="69" t="s">
        <v>2934</v>
      </c>
      <c r="J4386" s="43" t="s">
        <v>398</v>
      </c>
      <c r="K4386" s="43" t="s">
        <v>398</v>
      </c>
      <c r="L4386" s="43" t="s">
        <v>413</v>
      </c>
      <c r="M4386" s="43" t="s">
        <v>395</v>
      </c>
      <c r="N4386" s="43" t="s">
        <v>396</v>
      </c>
      <c r="O4386" s="68" t="s">
        <v>325</v>
      </c>
      <c r="P4386" s="68" t="s">
        <v>4838</v>
      </c>
      <c r="Q4386" s="57" t="str">
        <f>MID(Tabla1[[#This Row],[Aplicación]],14,1)</f>
        <v>6</v>
      </c>
      <c r="R4386" s="35" t="s">
        <v>266</v>
      </c>
      <c r="S4386" s="57" t="str">
        <f>MID(Tabla1[[#This Row],[Aplicación]],6,2)</f>
        <v>06</v>
      </c>
      <c r="T4386" s="54" t="str">
        <f>VLOOKUP(Tabla1[[#This Row],[AREA]],Hoja1!A:B,2,FALSE)</f>
        <v>06. Educación y cultura</v>
      </c>
      <c r="U4386" s="57" t="str">
        <f>MID(Tabla1[[#This Row],[Aplicación]],9,4)</f>
        <v>3321</v>
      </c>
      <c r="V4386" s="54" t="str">
        <f>VLOOKUP(Tabla1[[#This Row],[PROGRAMA]],Hoja1!A:B,2,FALSE)</f>
        <v>3321. Bibliotecas públicas</v>
      </c>
      <c r="W4386" s="57" t="str">
        <f>MID(Tabla1[[#This Row],[Aplicación]],14,2)</f>
        <v>62</v>
      </c>
      <c r="X4386" s="57" t="str">
        <f>MID(Tabla1[[#This Row],[Aplicación]],14,6)</f>
        <v>629</v>
      </c>
    </row>
    <row r="4387" spans="1:24" x14ac:dyDescent="0.25">
      <c r="A4387" s="60">
        <v>220240034180</v>
      </c>
      <c r="B4387" s="43" t="s">
        <v>702</v>
      </c>
      <c r="C4387" s="61">
        <v>45503</v>
      </c>
      <c r="D4387" s="60">
        <v>22024004612</v>
      </c>
      <c r="E4387" s="43" t="s">
        <v>5013</v>
      </c>
      <c r="F4387" s="62">
        <v>1218.9000000000001</v>
      </c>
      <c r="G4387" s="43" t="s">
        <v>5020</v>
      </c>
      <c r="H4387" s="43" t="s">
        <v>5081</v>
      </c>
      <c r="I4387" s="69" t="s">
        <v>2934</v>
      </c>
      <c r="J4387" s="43" t="s">
        <v>398</v>
      </c>
      <c r="K4387" s="43" t="s">
        <v>398</v>
      </c>
      <c r="L4387" s="43" t="s">
        <v>413</v>
      </c>
      <c r="M4387" s="43" t="s">
        <v>395</v>
      </c>
      <c r="N4387" s="43" t="s">
        <v>396</v>
      </c>
      <c r="O4387" s="68" t="s">
        <v>325</v>
      </c>
      <c r="P4387" s="68" t="s">
        <v>4838</v>
      </c>
      <c r="Q4387" s="57" t="str">
        <f>MID(Tabla1[[#This Row],[Aplicación]],14,1)</f>
        <v>6</v>
      </c>
      <c r="R4387" s="35" t="s">
        <v>266</v>
      </c>
      <c r="S4387" s="57" t="str">
        <f>MID(Tabla1[[#This Row],[Aplicación]],6,2)</f>
        <v>06</v>
      </c>
      <c r="T4387" s="54" t="str">
        <f>VLOOKUP(Tabla1[[#This Row],[AREA]],Hoja1!A:B,2,FALSE)</f>
        <v>06. Educación y cultura</v>
      </c>
      <c r="U4387" s="57" t="str">
        <f>MID(Tabla1[[#This Row],[Aplicación]],9,4)</f>
        <v>3321</v>
      </c>
      <c r="V4387" s="54" t="str">
        <f>VLOOKUP(Tabla1[[#This Row],[PROGRAMA]],Hoja1!A:B,2,FALSE)</f>
        <v>3321. Bibliotecas públicas</v>
      </c>
      <c r="W4387" s="57" t="str">
        <f>MID(Tabla1[[#This Row],[Aplicación]],14,2)</f>
        <v>62</v>
      </c>
      <c r="X4387" s="57" t="str">
        <f>MID(Tabla1[[#This Row],[Aplicación]],14,6)</f>
        <v>629</v>
      </c>
    </row>
    <row r="4388" spans="1:24" x14ac:dyDescent="0.25">
      <c r="A4388" s="60">
        <v>220240034182</v>
      </c>
      <c r="B4388" s="43" t="s">
        <v>702</v>
      </c>
      <c r="C4388" s="61">
        <v>45503</v>
      </c>
      <c r="D4388" s="60">
        <v>22024004612</v>
      </c>
      <c r="E4388" s="43" t="s">
        <v>5013</v>
      </c>
      <c r="F4388" s="62">
        <v>2188</v>
      </c>
      <c r="G4388" s="43" t="s">
        <v>4876</v>
      </c>
      <c r="H4388" s="43" t="s">
        <v>5104</v>
      </c>
      <c r="I4388" s="69" t="s">
        <v>2934</v>
      </c>
      <c r="J4388" s="43" t="s">
        <v>398</v>
      </c>
      <c r="K4388" s="43" t="s">
        <v>398</v>
      </c>
      <c r="L4388" s="43" t="s">
        <v>413</v>
      </c>
      <c r="M4388" s="43" t="s">
        <v>395</v>
      </c>
      <c r="N4388" s="43" t="s">
        <v>396</v>
      </c>
      <c r="O4388" s="68" t="s">
        <v>325</v>
      </c>
      <c r="P4388" s="68" t="s">
        <v>4838</v>
      </c>
      <c r="Q4388" s="57" t="str">
        <f>MID(Tabla1[[#This Row],[Aplicación]],14,1)</f>
        <v>6</v>
      </c>
      <c r="R4388" s="35" t="s">
        <v>266</v>
      </c>
      <c r="S4388" s="57" t="str">
        <f>MID(Tabla1[[#This Row],[Aplicación]],6,2)</f>
        <v>06</v>
      </c>
      <c r="T4388" s="54" t="str">
        <f>VLOOKUP(Tabla1[[#This Row],[AREA]],Hoja1!A:B,2,FALSE)</f>
        <v>06. Educación y cultura</v>
      </c>
      <c r="U4388" s="57" t="str">
        <f>MID(Tabla1[[#This Row],[Aplicación]],9,4)</f>
        <v>3321</v>
      </c>
      <c r="V4388" s="54" t="str">
        <f>VLOOKUP(Tabla1[[#This Row],[PROGRAMA]],Hoja1!A:B,2,FALSE)</f>
        <v>3321. Bibliotecas públicas</v>
      </c>
      <c r="W4388" s="57" t="str">
        <f>MID(Tabla1[[#This Row],[Aplicación]],14,2)</f>
        <v>62</v>
      </c>
      <c r="X4388" s="57" t="str">
        <f>MID(Tabla1[[#This Row],[Aplicación]],14,6)</f>
        <v>629</v>
      </c>
    </row>
    <row r="4389" spans="1:24" x14ac:dyDescent="0.25">
      <c r="A4389" s="60">
        <v>220240037283</v>
      </c>
      <c r="B4389" s="43" t="s">
        <v>702</v>
      </c>
      <c r="C4389" s="61">
        <v>45518</v>
      </c>
      <c r="D4389" s="60">
        <v>22024004613</v>
      </c>
      <c r="E4389" s="43" t="s">
        <v>5013</v>
      </c>
      <c r="F4389" s="62">
        <v>1402</v>
      </c>
      <c r="G4389" s="43" t="s">
        <v>5982</v>
      </c>
      <c r="H4389" s="43" t="s">
        <v>5983</v>
      </c>
      <c r="I4389" s="69">
        <v>300</v>
      </c>
      <c r="J4389" s="43" t="s">
        <v>537</v>
      </c>
      <c r="K4389" s="43" t="s">
        <v>537</v>
      </c>
      <c r="L4389" s="43" t="s">
        <v>413</v>
      </c>
      <c r="M4389" s="43" t="s">
        <v>395</v>
      </c>
      <c r="N4389" s="43" t="s">
        <v>396</v>
      </c>
      <c r="O4389" s="68" t="s">
        <v>325</v>
      </c>
      <c r="P4389" s="68" t="s">
        <v>4838</v>
      </c>
      <c r="Q4389" s="57" t="str">
        <f>MID(Tabla1[[#This Row],[Aplicación]],14,1)</f>
        <v>6</v>
      </c>
      <c r="R4389" s="35" t="s">
        <v>266</v>
      </c>
      <c r="S4389" s="57" t="str">
        <f>MID(Tabla1[[#This Row],[Aplicación]],6,2)</f>
        <v>06</v>
      </c>
      <c r="T4389" s="54" t="str">
        <f>VLOOKUP(Tabla1[[#This Row],[AREA]],Hoja1!A:B,2,FALSE)</f>
        <v>06. Educación y cultura</v>
      </c>
      <c r="U4389" s="57" t="str">
        <f>MID(Tabla1[[#This Row],[Aplicación]],9,4)</f>
        <v>3321</v>
      </c>
      <c r="V4389" s="54" t="str">
        <f>VLOOKUP(Tabla1[[#This Row],[PROGRAMA]],Hoja1!A:B,2,FALSE)</f>
        <v>3321. Bibliotecas públicas</v>
      </c>
      <c r="W4389" s="57" t="str">
        <f>MID(Tabla1[[#This Row],[Aplicación]],14,2)</f>
        <v>62</v>
      </c>
      <c r="X4389" s="57" t="str">
        <f>MID(Tabla1[[#This Row],[Aplicación]],14,6)</f>
        <v>629</v>
      </c>
    </row>
    <row r="4390" spans="1:24" x14ac:dyDescent="0.25">
      <c r="A4390" s="60">
        <v>220240023954</v>
      </c>
      <c r="B4390" s="43" t="s">
        <v>390</v>
      </c>
      <c r="C4390" s="61">
        <v>45460</v>
      </c>
      <c r="D4390" s="60">
        <v>22024004955</v>
      </c>
      <c r="E4390" s="43" t="s">
        <v>3288</v>
      </c>
      <c r="F4390" s="62">
        <v>17666</v>
      </c>
      <c r="G4390" s="43" t="s">
        <v>3289</v>
      </c>
      <c r="H4390" s="43" t="s">
        <v>3290</v>
      </c>
      <c r="I4390" s="69" t="s">
        <v>2930</v>
      </c>
      <c r="J4390" s="43" t="s">
        <v>678</v>
      </c>
      <c r="K4390" s="43" t="s">
        <v>678</v>
      </c>
      <c r="L4390" s="43" t="s">
        <v>399</v>
      </c>
      <c r="M4390" s="43" t="s">
        <v>585</v>
      </c>
      <c r="N4390" s="43" t="s">
        <v>539</v>
      </c>
      <c r="O4390" s="68" t="s">
        <v>326</v>
      </c>
      <c r="P4390" s="68" t="s">
        <v>2931</v>
      </c>
      <c r="Q4390" s="57" t="s">
        <v>3057</v>
      </c>
      <c r="R4390" s="35" t="s">
        <v>266</v>
      </c>
      <c r="S4390" s="57" t="str">
        <f>MID(Tabla1[[#This Row],[Aplicación]],6,2)</f>
        <v>07</v>
      </c>
      <c r="T4390" s="54" t="str">
        <f>VLOOKUP(Tabla1[[#This Row],[AREA]],Hoja1!A:B,2,FALSE)</f>
        <v>07. Medio ambiente</v>
      </c>
      <c r="U4390" s="57" t="str">
        <f>MID(Tabla1[[#This Row],[Aplicación]],9,4)</f>
        <v>1623</v>
      </c>
      <c r="V4390" s="54" t="str">
        <f>VLOOKUP(Tabla1[[#This Row],[PROGRAMA]],Hoja1!A:B,2,FALSE)</f>
        <v>1623. Tratamiento de residuos</v>
      </c>
      <c r="W4390" s="57" t="str">
        <f>MID(Tabla1[[#This Row],[Aplicación]],14,2)</f>
        <v>61</v>
      </c>
      <c r="X4390" s="57" t="str">
        <f>MID(Tabla1[[#This Row],[Aplicación]],14,6)</f>
        <v>619</v>
      </c>
    </row>
    <row r="4391" spans="1:24" x14ac:dyDescent="0.25">
      <c r="A4391" s="44">
        <v>220239000517</v>
      </c>
      <c r="B4391" s="45" t="s">
        <v>390</v>
      </c>
      <c r="C4391" s="50">
        <v>45292</v>
      </c>
      <c r="D4391" s="44">
        <v>22024003179</v>
      </c>
      <c r="E4391" s="45" t="s">
        <v>1146</v>
      </c>
      <c r="F4391" s="51">
        <v>2089086</v>
      </c>
      <c r="G4391" s="45" t="s">
        <v>402</v>
      </c>
      <c r="H4391" s="45" t="s">
        <v>1504</v>
      </c>
      <c r="I4391" s="53">
        <v>220</v>
      </c>
      <c r="J4391" s="45" t="s">
        <v>403</v>
      </c>
      <c r="K4391" s="45" t="s">
        <v>393</v>
      </c>
      <c r="L4391" s="45" t="s">
        <v>399</v>
      </c>
      <c r="M4391" s="45" t="s">
        <v>395</v>
      </c>
      <c r="N4391" s="45" t="s">
        <v>396</v>
      </c>
      <c r="O4391" s="52" t="s">
        <v>321</v>
      </c>
      <c r="P4391" s="63" t="s">
        <v>276</v>
      </c>
      <c r="Q4391" s="57" t="str">
        <f>MID(Tabla1[[#This Row],[Aplicación]],14,1)</f>
        <v>6</v>
      </c>
      <c r="R4391" s="35" t="s">
        <v>266</v>
      </c>
      <c r="S4391" s="57" t="str">
        <f>MID(Tabla1[[#This Row],[Aplicación]],6,2)</f>
        <v>07</v>
      </c>
      <c r="T4391" s="54" t="str">
        <f>VLOOKUP(Tabla1[[#This Row],[AREA]],Hoja1!A:B,2,FALSE)</f>
        <v>07. Medio ambiente</v>
      </c>
      <c r="U4391" s="57" t="str">
        <f>MID(Tabla1[[#This Row],[Aplicación]],9,4)</f>
        <v>1711</v>
      </c>
      <c r="V4391" s="54" t="str">
        <f>VLOOKUP(Tabla1[[#This Row],[PROGRAMA]],Hoja1!A:B,2,FALSE)</f>
        <v>1711. Parques y jardines</v>
      </c>
      <c r="W4391" s="57" t="str">
        <f>MID(Tabla1[[#This Row],[Aplicación]],14,2)</f>
        <v>61</v>
      </c>
      <c r="X4391" s="57" t="str">
        <f>MID(Tabla1[[#This Row],[Aplicación]],14,6)</f>
        <v>610</v>
      </c>
    </row>
    <row r="4392" spans="1:24" x14ac:dyDescent="0.25">
      <c r="A4392" s="44">
        <v>220239000135</v>
      </c>
      <c r="B4392" s="45" t="s">
        <v>390</v>
      </c>
      <c r="C4392" s="50">
        <v>45292</v>
      </c>
      <c r="D4392" s="44">
        <v>22024003092</v>
      </c>
      <c r="E4392" s="45" t="s">
        <v>1146</v>
      </c>
      <c r="F4392" s="51">
        <v>1355166.35</v>
      </c>
      <c r="G4392" s="45" t="s">
        <v>941</v>
      </c>
      <c r="H4392" s="45" t="s">
        <v>1507</v>
      </c>
      <c r="I4392" s="53">
        <v>220</v>
      </c>
      <c r="J4392" s="45" t="s">
        <v>393</v>
      </c>
      <c r="K4392" s="45" t="s">
        <v>393</v>
      </c>
      <c r="L4392" s="45" t="s">
        <v>399</v>
      </c>
      <c r="M4392" s="45" t="s">
        <v>395</v>
      </c>
      <c r="N4392" s="45" t="s">
        <v>396</v>
      </c>
      <c r="O4392" s="52" t="s">
        <v>321</v>
      </c>
      <c r="P4392" s="63" t="s">
        <v>276</v>
      </c>
      <c r="Q4392" s="57" t="str">
        <f>MID(Tabla1[[#This Row],[Aplicación]],14,1)</f>
        <v>6</v>
      </c>
      <c r="R4392" s="35" t="s">
        <v>266</v>
      </c>
      <c r="S4392" s="57" t="str">
        <f>MID(Tabla1[[#This Row],[Aplicación]],6,2)</f>
        <v>07</v>
      </c>
      <c r="T4392" s="54" t="str">
        <f>VLOOKUP(Tabla1[[#This Row],[AREA]],Hoja1!A:B,2,FALSE)</f>
        <v>07. Medio ambiente</v>
      </c>
      <c r="U4392" s="57" t="str">
        <f>MID(Tabla1[[#This Row],[Aplicación]],9,4)</f>
        <v>1711</v>
      </c>
      <c r="V4392" s="54" t="str">
        <f>VLOOKUP(Tabla1[[#This Row],[PROGRAMA]],Hoja1!A:B,2,FALSE)</f>
        <v>1711. Parques y jardines</v>
      </c>
      <c r="W4392" s="57" t="str">
        <f>MID(Tabla1[[#This Row],[Aplicación]],14,2)</f>
        <v>61</v>
      </c>
      <c r="X4392" s="57" t="str">
        <f>MID(Tabla1[[#This Row],[Aplicación]],14,6)</f>
        <v>610</v>
      </c>
    </row>
    <row r="4393" spans="1:24" x14ac:dyDescent="0.25">
      <c r="A4393" s="44">
        <v>220239000134</v>
      </c>
      <c r="B4393" s="45" t="s">
        <v>390</v>
      </c>
      <c r="C4393" s="50">
        <v>45292</v>
      </c>
      <c r="D4393" s="44">
        <v>22024003091</v>
      </c>
      <c r="E4393" s="45" t="s">
        <v>1146</v>
      </c>
      <c r="F4393" s="51">
        <v>1338770.77</v>
      </c>
      <c r="G4393" s="45" t="s">
        <v>942</v>
      </c>
      <c r="H4393" s="45" t="s">
        <v>1508</v>
      </c>
      <c r="I4393" s="53">
        <v>220</v>
      </c>
      <c r="J4393" s="45" t="s">
        <v>599</v>
      </c>
      <c r="K4393" s="45" t="s">
        <v>599</v>
      </c>
      <c r="L4393" s="45" t="s">
        <v>399</v>
      </c>
      <c r="M4393" s="45" t="s">
        <v>395</v>
      </c>
      <c r="N4393" s="45" t="s">
        <v>396</v>
      </c>
      <c r="O4393" s="52" t="s">
        <v>321</v>
      </c>
      <c r="P4393" s="63" t="s">
        <v>276</v>
      </c>
      <c r="Q4393" s="57" t="str">
        <f>MID(Tabla1[[#This Row],[Aplicación]],14,1)</f>
        <v>6</v>
      </c>
      <c r="R4393" s="35" t="s">
        <v>266</v>
      </c>
      <c r="S4393" s="57" t="str">
        <f>MID(Tabla1[[#This Row],[Aplicación]],6,2)</f>
        <v>07</v>
      </c>
      <c r="T4393" s="54" t="str">
        <f>VLOOKUP(Tabla1[[#This Row],[AREA]],Hoja1!A:B,2,FALSE)</f>
        <v>07. Medio ambiente</v>
      </c>
      <c r="U4393" s="57" t="str">
        <f>MID(Tabla1[[#This Row],[Aplicación]],9,4)</f>
        <v>1711</v>
      </c>
      <c r="V4393" s="54" t="str">
        <f>VLOOKUP(Tabla1[[#This Row],[PROGRAMA]],Hoja1!A:B,2,FALSE)</f>
        <v>1711. Parques y jardines</v>
      </c>
      <c r="W4393" s="57" t="str">
        <f>MID(Tabla1[[#This Row],[Aplicación]],14,2)</f>
        <v>61</v>
      </c>
      <c r="X4393" s="57" t="str">
        <f>MID(Tabla1[[#This Row],[Aplicación]],14,6)</f>
        <v>610</v>
      </c>
    </row>
    <row r="4394" spans="1:24" x14ac:dyDescent="0.25">
      <c r="A4394" s="44">
        <v>220239000137</v>
      </c>
      <c r="B4394" s="45" t="s">
        <v>390</v>
      </c>
      <c r="C4394" s="50">
        <v>45292</v>
      </c>
      <c r="D4394" s="44">
        <v>22024003177</v>
      </c>
      <c r="E4394" s="45" t="s">
        <v>1146</v>
      </c>
      <c r="F4394" s="51">
        <v>475000</v>
      </c>
      <c r="G4394" s="45" t="s">
        <v>514</v>
      </c>
      <c r="H4394" s="45" t="s">
        <v>1537</v>
      </c>
      <c r="I4394" s="53">
        <v>220</v>
      </c>
      <c r="J4394" s="45" t="s">
        <v>398</v>
      </c>
      <c r="K4394" s="45" t="s">
        <v>398</v>
      </c>
      <c r="L4394" s="45" t="s">
        <v>399</v>
      </c>
      <c r="M4394" s="45" t="s">
        <v>395</v>
      </c>
      <c r="N4394" s="45" t="s">
        <v>396</v>
      </c>
      <c r="O4394" s="52" t="s">
        <v>321</v>
      </c>
      <c r="P4394" s="63" t="s">
        <v>276</v>
      </c>
      <c r="Q4394" s="57" t="str">
        <f>MID(Tabla1[[#This Row],[Aplicación]],14,1)</f>
        <v>6</v>
      </c>
      <c r="R4394" s="35" t="s">
        <v>266</v>
      </c>
      <c r="S4394" s="57" t="str">
        <f>MID(Tabla1[[#This Row],[Aplicación]],6,2)</f>
        <v>07</v>
      </c>
      <c r="T4394" s="54" t="str">
        <f>VLOOKUP(Tabla1[[#This Row],[AREA]],Hoja1!A:B,2,FALSE)</f>
        <v>07. Medio ambiente</v>
      </c>
      <c r="U4394" s="57" t="str">
        <f>MID(Tabla1[[#This Row],[Aplicación]],9,4)</f>
        <v>1711</v>
      </c>
      <c r="V4394" s="54" t="str">
        <f>VLOOKUP(Tabla1[[#This Row],[PROGRAMA]],Hoja1!A:B,2,FALSE)</f>
        <v>1711. Parques y jardines</v>
      </c>
      <c r="W4394" s="57" t="str">
        <f>MID(Tabla1[[#This Row],[Aplicación]],14,2)</f>
        <v>61</v>
      </c>
      <c r="X4394" s="57" t="str">
        <f>MID(Tabla1[[#This Row],[Aplicación]],14,6)</f>
        <v>610</v>
      </c>
    </row>
    <row r="4395" spans="1:24" x14ac:dyDescent="0.25">
      <c r="A4395" s="60">
        <v>220239000519</v>
      </c>
      <c r="B4395" s="43" t="s">
        <v>390</v>
      </c>
      <c r="C4395" s="61">
        <v>45292</v>
      </c>
      <c r="D4395" s="60">
        <v>22024003180</v>
      </c>
      <c r="E4395" s="43" t="s">
        <v>1146</v>
      </c>
      <c r="F4395" s="62">
        <v>420700.31</v>
      </c>
      <c r="G4395" s="43" t="s">
        <v>514</v>
      </c>
      <c r="H4395" s="43" t="s">
        <v>1548</v>
      </c>
      <c r="I4395" s="69">
        <v>220</v>
      </c>
      <c r="J4395" s="43" t="s">
        <v>398</v>
      </c>
      <c r="K4395" s="43" t="s">
        <v>398</v>
      </c>
      <c r="L4395" s="43" t="s">
        <v>399</v>
      </c>
      <c r="M4395" s="43" t="s">
        <v>395</v>
      </c>
      <c r="N4395" s="43" t="s">
        <v>396</v>
      </c>
      <c r="O4395" s="52" t="s">
        <v>321</v>
      </c>
      <c r="P4395" s="63" t="s">
        <v>276</v>
      </c>
      <c r="Q4395" s="57" t="str">
        <f>MID(Tabla1[[#This Row],[Aplicación]],14,1)</f>
        <v>6</v>
      </c>
      <c r="R4395" s="35" t="s">
        <v>266</v>
      </c>
      <c r="S4395" s="57" t="str">
        <f>MID(Tabla1[[#This Row],[Aplicación]],6,2)</f>
        <v>07</v>
      </c>
      <c r="T4395" s="54" t="str">
        <f>VLOOKUP(Tabla1[[#This Row],[AREA]],Hoja1!A:B,2,FALSE)</f>
        <v>07. Medio ambiente</v>
      </c>
      <c r="U4395" s="57" t="str">
        <f>MID(Tabla1[[#This Row],[Aplicación]],9,4)</f>
        <v>1711</v>
      </c>
      <c r="V4395" s="54" t="str">
        <f>VLOOKUP(Tabla1[[#This Row],[PROGRAMA]],Hoja1!A:B,2,FALSE)</f>
        <v>1711. Parques y jardines</v>
      </c>
      <c r="W4395" s="57" t="str">
        <f>MID(Tabla1[[#This Row],[Aplicación]],14,2)</f>
        <v>61</v>
      </c>
      <c r="X4395" s="57" t="str">
        <f>MID(Tabla1[[#This Row],[Aplicación]],14,6)</f>
        <v>610</v>
      </c>
    </row>
    <row r="4396" spans="1:24" x14ac:dyDescent="0.25">
      <c r="A4396" s="60">
        <v>220239000520</v>
      </c>
      <c r="B4396" s="43" t="s">
        <v>390</v>
      </c>
      <c r="C4396" s="61">
        <v>45292</v>
      </c>
      <c r="D4396" s="60">
        <v>22024003181</v>
      </c>
      <c r="E4396" s="43" t="s">
        <v>1146</v>
      </c>
      <c r="F4396" s="62">
        <v>111748.49</v>
      </c>
      <c r="G4396" s="43" t="s">
        <v>347</v>
      </c>
      <c r="H4396" s="43" t="s">
        <v>1604</v>
      </c>
      <c r="I4396" s="69">
        <v>220</v>
      </c>
      <c r="J4396" s="43" t="s">
        <v>419</v>
      </c>
      <c r="K4396" s="43" t="s">
        <v>420</v>
      </c>
      <c r="L4396" s="43" t="s">
        <v>399</v>
      </c>
      <c r="M4396" s="43" t="s">
        <v>395</v>
      </c>
      <c r="N4396" s="43" t="s">
        <v>396</v>
      </c>
      <c r="O4396" s="52" t="s">
        <v>321</v>
      </c>
      <c r="P4396" s="63" t="s">
        <v>276</v>
      </c>
      <c r="Q4396" s="57" t="str">
        <f>MID(Tabla1[[#This Row],[Aplicación]],14,1)</f>
        <v>6</v>
      </c>
      <c r="R4396" s="35" t="s">
        <v>266</v>
      </c>
      <c r="S4396" s="57" t="str">
        <f>MID(Tabla1[[#This Row],[Aplicación]],6,2)</f>
        <v>07</v>
      </c>
      <c r="T4396" s="54" t="str">
        <f>VLOOKUP(Tabla1[[#This Row],[AREA]],Hoja1!A:B,2,FALSE)</f>
        <v>07. Medio ambiente</v>
      </c>
      <c r="U4396" s="57" t="str">
        <f>MID(Tabla1[[#This Row],[Aplicación]],9,4)</f>
        <v>1711</v>
      </c>
      <c r="V4396" s="54" t="str">
        <f>VLOOKUP(Tabla1[[#This Row],[PROGRAMA]],Hoja1!A:B,2,FALSE)</f>
        <v>1711. Parques y jardines</v>
      </c>
      <c r="W4396" s="57" t="str">
        <f>MID(Tabla1[[#This Row],[Aplicación]],14,2)</f>
        <v>61</v>
      </c>
      <c r="X4396" s="57" t="str">
        <f>MID(Tabla1[[#This Row],[Aplicación]],14,6)</f>
        <v>610</v>
      </c>
    </row>
    <row r="4397" spans="1:24" x14ac:dyDescent="0.25">
      <c r="A4397" s="60">
        <v>220239000139</v>
      </c>
      <c r="B4397" s="43" t="s">
        <v>390</v>
      </c>
      <c r="C4397" s="61">
        <v>45292</v>
      </c>
      <c r="D4397" s="60">
        <v>22024003178</v>
      </c>
      <c r="E4397" s="43" t="s">
        <v>1146</v>
      </c>
      <c r="F4397" s="62">
        <v>59531.4</v>
      </c>
      <c r="G4397" s="43" t="s">
        <v>347</v>
      </c>
      <c r="H4397" s="43" t="s">
        <v>1661</v>
      </c>
      <c r="I4397" s="69">
        <v>220</v>
      </c>
      <c r="J4397" s="43" t="s">
        <v>419</v>
      </c>
      <c r="K4397" s="43" t="s">
        <v>420</v>
      </c>
      <c r="L4397" s="43" t="s">
        <v>399</v>
      </c>
      <c r="M4397" s="43" t="s">
        <v>395</v>
      </c>
      <c r="N4397" s="43" t="s">
        <v>396</v>
      </c>
      <c r="O4397" s="52" t="s">
        <v>321</v>
      </c>
      <c r="P4397" s="63" t="s">
        <v>276</v>
      </c>
      <c r="Q4397" s="57" t="str">
        <f>MID(Tabla1[[#This Row],[Aplicación]],14,1)</f>
        <v>6</v>
      </c>
      <c r="R4397" s="35" t="s">
        <v>266</v>
      </c>
      <c r="S4397" s="57" t="str">
        <f>MID(Tabla1[[#This Row],[Aplicación]],6,2)</f>
        <v>07</v>
      </c>
      <c r="T4397" s="54" t="str">
        <f>VLOOKUP(Tabla1[[#This Row],[AREA]],Hoja1!A:B,2,FALSE)</f>
        <v>07. Medio ambiente</v>
      </c>
      <c r="U4397" s="57" t="str">
        <f>MID(Tabla1[[#This Row],[Aplicación]],9,4)</f>
        <v>1711</v>
      </c>
      <c r="V4397" s="54" t="str">
        <f>VLOOKUP(Tabla1[[#This Row],[PROGRAMA]],Hoja1!A:B,2,FALSE)</f>
        <v>1711. Parques y jardines</v>
      </c>
      <c r="W4397" s="57" t="str">
        <f>MID(Tabla1[[#This Row],[Aplicación]],14,2)</f>
        <v>61</v>
      </c>
      <c r="X4397" s="57" t="str">
        <f>MID(Tabla1[[#This Row],[Aplicación]],14,6)</f>
        <v>610</v>
      </c>
    </row>
    <row r="4398" spans="1:24" x14ac:dyDescent="0.25">
      <c r="A4398" s="60">
        <v>220240006655</v>
      </c>
      <c r="B4398" s="43" t="s">
        <v>390</v>
      </c>
      <c r="C4398" s="61">
        <v>45365</v>
      </c>
      <c r="D4398" s="60">
        <v>22024003118</v>
      </c>
      <c r="E4398" s="43" t="s">
        <v>1220</v>
      </c>
      <c r="F4398" s="62">
        <v>282222.11</v>
      </c>
      <c r="G4398" s="43" t="s">
        <v>48</v>
      </c>
      <c r="H4398" s="43" t="s">
        <v>1553</v>
      </c>
      <c r="I4398" s="69">
        <v>220</v>
      </c>
      <c r="J4398" s="43" t="s">
        <v>398</v>
      </c>
      <c r="K4398" s="43" t="s">
        <v>398</v>
      </c>
      <c r="L4398" s="43" t="s">
        <v>399</v>
      </c>
      <c r="M4398" s="43" t="s">
        <v>395</v>
      </c>
      <c r="N4398" s="43" t="s">
        <v>396</v>
      </c>
      <c r="O4398" s="52" t="s">
        <v>321</v>
      </c>
      <c r="P4398" s="63" t="s">
        <v>276</v>
      </c>
      <c r="Q4398" s="57" t="str">
        <f>MID(Tabla1[[#This Row],[Aplicación]],14,1)</f>
        <v>6</v>
      </c>
      <c r="R4398" s="35" t="s">
        <v>266</v>
      </c>
      <c r="S4398" s="57" t="str">
        <f>MID(Tabla1[[#This Row],[Aplicación]],6,2)</f>
        <v>07</v>
      </c>
      <c r="T4398" s="54" t="str">
        <f>VLOOKUP(Tabla1[[#This Row],[AREA]],Hoja1!A:B,2,FALSE)</f>
        <v>07. Medio ambiente</v>
      </c>
      <c r="U4398" s="57" t="str">
        <f>MID(Tabla1[[#This Row],[Aplicación]],9,4)</f>
        <v>1711</v>
      </c>
      <c r="V4398" s="54" t="str">
        <f>VLOOKUP(Tabla1[[#This Row],[PROGRAMA]],Hoja1!A:B,2,FALSE)</f>
        <v>1711. Parques y jardines</v>
      </c>
      <c r="W4398" s="57" t="str">
        <f>MID(Tabla1[[#This Row],[Aplicación]],14,2)</f>
        <v>61</v>
      </c>
      <c r="X4398" s="57" t="str">
        <f>MID(Tabla1[[#This Row],[Aplicación]],14,6)</f>
        <v>619</v>
      </c>
    </row>
    <row r="4399" spans="1:24" x14ac:dyDescent="0.25">
      <c r="A4399" s="44">
        <v>220240006654</v>
      </c>
      <c r="B4399" s="45" t="s">
        <v>390</v>
      </c>
      <c r="C4399" s="50">
        <v>45365</v>
      </c>
      <c r="D4399" s="44">
        <v>22024003116</v>
      </c>
      <c r="E4399" s="45" t="s">
        <v>1220</v>
      </c>
      <c r="F4399" s="51">
        <v>212499.6</v>
      </c>
      <c r="G4399" s="45" t="s">
        <v>511</v>
      </c>
      <c r="H4399" s="45" t="s">
        <v>1571</v>
      </c>
      <c r="I4399" s="53">
        <v>220</v>
      </c>
      <c r="J4399" s="45" t="s">
        <v>393</v>
      </c>
      <c r="K4399" s="45" t="s">
        <v>393</v>
      </c>
      <c r="L4399" s="45" t="s">
        <v>399</v>
      </c>
      <c r="M4399" s="45" t="s">
        <v>395</v>
      </c>
      <c r="N4399" s="45" t="s">
        <v>396</v>
      </c>
      <c r="O4399" s="52" t="s">
        <v>321</v>
      </c>
      <c r="P4399" s="63" t="s">
        <v>276</v>
      </c>
      <c r="Q4399" s="57" t="str">
        <f>MID(Tabla1[[#This Row],[Aplicación]],14,1)</f>
        <v>6</v>
      </c>
      <c r="R4399" s="35" t="s">
        <v>266</v>
      </c>
      <c r="S4399" s="57" t="str">
        <f>MID(Tabla1[[#This Row],[Aplicación]],6,2)</f>
        <v>07</v>
      </c>
      <c r="T4399" s="54" t="str">
        <f>VLOOKUP(Tabla1[[#This Row],[AREA]],Hoja1!A:B,2,FALSE)</f>
        <v>07. Medio ambiente</v>
      </c>
      <c r="U4399" s="57" t="str">
        <f>MID(Tabla1[[#This Row],[Aplicación]],9,4)</f>
        <v>1711</v>
      </c>
      <c r="V4399" s="54" t="str">
        <f>VLOOKUP(Tabla1[[#This Row],[PROGRAMA]],Hoja1!A:B,2,FALSE)</f>
        <v>1711. Parques y jardines</v>
      </c>
      <c r="W4399" s="57" t="str">
        <f>MID(Tabla1[[#This Row],[Aplicación]],14,2)</f>
        <v>61</v>
      </c>
      <c r="X4399" s="57" t="str">
        <f>MID(Tabla1[[#This Row],[Aplicación]],14,6)</f>
        <v>619</v>
      </c>
    </row>
    <row r="4400" spans="1:24" x14ac:dyDescent="0.25">
      <c r="A4400" s="60">
        <v>220240006653</v>
      </c>
      <c r="B4400" s="43" t="s">
        <v>390</v>
      </c>
      <c r="C4400" s="61">
        <v>45365</v>
      </c>
      <c r="D4400" s="60">
        <v>22024003115</v>
      </c>
      <c r="E4400" s="43" t="s">
        <v>1220</v>
      </c>
      <c r="F4400" s="62">
        <v>199645.22</v>
      </c>
      <c r="G4400" s="43" t="s">
        <v>500</v>
      </c>
      <c r="H4400" s="43" t="s">
        <v>1581</v>
      </c>
      <c r="I4400" s="69">
        <v>220</v>
      </c>
      <c r="J4400" s="43" t="s">
        <v>393</v>
      </c>
      <c r="K4400" s="43" t="s">
        <v>393</v>
      </c>
      <c r="L4400" s="43" t="s">
        <v>399</v>
      </c>
      <c r="M4400" s="43" t="s">
        <v>395</v>
      </c>
      <c r="N4400" s="43" t="s">
        <v>396</v>
      </c>
      <c r="O4400" s="52" t="s">
        <v>321</v>
      </c>
      <c r="P4400" s="63" t="s">
        <v>276</v>
      </c>
      <c r="Q4400" s="57" t="str">
        <f>MID(Tabla1[[#This Row],[Aplicación]],14,1)</f>
        <v>6</v>
      </c>
      <c r="R4400" s="35" t="s">
        <v>266</v>
      </c>
      <c r="S4400" s="57" t="str">
        <f>MID(Tabla1[[#This Row],[Aplicación]],6,2)</f>
        <v>07</v>
      </c>
      <c r="T4400" s="54" t="str">
        <f>VLOOKUP(Tabla1[[#This Row],[AREA]],Hoja1!A:B,2,FALSE)</f>
        <v>07. Medio ambiente</v>
      </c>
      <c r="U4400" s="57" t="str">
        <f>MID(Tabla1[[#This Row],[Aplicación]],9,4)</f>
        <v>1711</v>
      </c>
      <c r="V4400" s="54" t="str">
        <f>VLOOKUP(Tabla1[[#This Row],[PROGRAMA]],Hoja1!A:B,2,FALSE)</f>
        <v>1711. Parques y jardines</v>
      </c>
      <c r="W4400" s="57" t="str">
        <f>MID(Tabla1[[#This Row],[Aplicación]],14,2)</f>
        <v>61</v>
      </c>
      <c r="X4400" s="57" t="str">
        <f>MID(Tabla1[[#This Row],[Aplicación]],14,6)</f>
        <v>619</v>
      </c>
    </row>
    <row r="4401" spans="1:24" x14ac:dyDescent="0.25">
      <c r="A4401" s="60">
        <v>220240024909</v>
      </c>
      <c r="B4401" s="43" t="s">
        <v>390</v>
      </c>
      <c r="C4401" s="61">
        <v>45462</v>
      </c>
      <c r="D4401" s="60">
        <v>22024005081</v>
      </c>
      <c r="E4401" s="43" t="s">
        <v>1220</v>
      </c>
      <c r="F4401" s="62">
        <v>5844.3</v>
      </c>
      <c r="G4401" s="43" t="s">
        <v>3176</v>
      </c>
      <c r="H4401" s="43" t="s">
        <v>3177</v>
      </c>
      <c r="I4401" s="69" t="s">
        <v>2930</v>
      </c>
      <c r="J4401" s="43" t="s">
        <v>696</v>
      </c>
      <c r="K4401" s="43" t="s">
        <v>398</v>
      </c>
      <c r="L4401" s="43" t="s">
        <v>399</v>
      </c>
      <c r="M4401" s="43" t="s">
        <v>585</v>
      </c>
      <c r="N4401" s="43" t="s">
        <v>539</v>
      </c>
      <c r="O4401" s="68" t="s">
        <v>326</v>
      </c>
      <c r="P4401" s="68" t="s">
        <v>2931</v>
      </c>
      <c r="Q4401" s="57" t="s">
        <v>3057</v>
      </c>
      <c r="R4401" s="35" t="s">
        <v>266</v>
      </c>
      <c r="S4401" s="57" t="str">
        <f>MID(Tabla1[[#This Row],[Aplicación]],6,2)</f>
        <v>07</v>
      </c>
      <c r="T4401" s="54" t="str">
        <f>VLOOKUP(Tabla1[[#This Row],[AREA]],Hoja1!A:B,2,FALSE)</f>
        <v>07. Medio ambiente</v>
      </c>
      <c r="U4401" s="57" t="str">
        <f>MID(Tabla1[[#This Row],[Aplicación]],9,4)</f>
        <v>1711</v>
      </c>
      <c r="V4401" s="54" t="str">
        <f>VLOOKUP(Tabla1[[#This Row],[PROGRAMA]],Hoja1!A:B,2,FALSE)</f>
        <v>1711. Parques y jardines</v>
      </c>
      <c r="W4401" s="57" t="str">
        <f>MID(Tabla1[[#This Row],[Aplicación]],14,2)</f>
        <v>61</v>
      </c>
      <c r="X4401" s="57" t="str">
        <f>MID(Tabla1[[#This Row],[Aplicación]],14,6)</f>
        <v>619</v>
      </c>
    </row>
    <row r="4402" spans="1:24" x14ac:dyDescent="0.25">
      <c r="A4402" s="60">
        <v>220230033986</v>
      </c>
      <c r="B4402" s="43" t="s">
        <v>390</v>
      </c>
      <c r="C4402" s="61">
        <v>45397</v>
      </c>
      <c r="D4402" s="60">
        <v>22023002658</v>
      </c>
      <c r="E4402" s="43" t="s">
        <v>1220</v>
      </c>
      <c r="F4402" s="62">
        <v>15315.92</v>
      </c>
      <c r="G4402" s="43" t="s">
        <v>500</v>
      </c>
      <c r="H4402" s="43" t="s">
        <v>4430</v>
      </c>
      <c r="I4402" s="69" t="s">
        <v>2930</v>
      </c>
      <c r="J4402" s="43" t="s">
        <v>393</v>
      </c>
      <c r="K4402" s="43" t="s">
        <v>393</v>
      </c>
      <c r="L4402" s="43" t="s">
        <v>399</v>
      </c>
      <c r="M4402" s="43" t="s">
        <v>395</v>
      </c>
      <c r="N4402" s="43" t="s">
        <v>396</v>
      </c>
      <c r="O4402" s="68" t="s">
        <v>321</v>
      </c>
      <c r="P4402" s="68" t="s">
        <v>2931</v>
      </c>
      <c r="Q4402" s="57" t="s">
        <v>3057</v>
      </c>
      <c r="R4402" s="35" t="s">
        <v>266</v>
      </c>
      <c r="S4402" s="57" t="str">
        <f>MID(Tabla1[[#This Row],[Aplicación]],6,2)</f>
        <v>07</v>
      </c>
      <c r="T4402" s="54" t="str">
        <f>VLOOKUP(Tabla1[[#This Row],[AREA]],Hoja1!A:B,2,FALSE)</f>
        <v>07. Medio ambiente</v>
      </c>
      <c r="U4402" s="57" t="str">
        <f>MID(Tabla1[[#This Row],[Aplicación]],9,4)</f>
        <v>1711</v>
      </c>
      <c r="V4402" s="54" t="str">
        <f>VLOOKUP(Tabla1[[#This Row],[PROGRAMA]],Hoja1!A:B,2,FALSE)</f>
        <v>1711. Parques y jardines</v>
      </c>
      <c r="W4402" s="57" t="str">
        <f>MID(Tabla1[[#This Row],[Aplicación]],14,2)</f>
        <v>61</v>
      </c>
      <c r="X4402" s="57" t="str">
        <f>MID(Tabla1[[#This Row],[Aplicación]],14,6)</f>
        <v>619</v>
      </c>
    </row>
    <row r="4403" spans="1:24" x14ac:dyDescent="0.25">
      <c r="A4403" s="60">
        <v>220230072141</v>
      </c>
      <c r="B4403" s="43" t="s">
        <v>390</v>
      </c>
      <c r="C4403" s="61">
        <v>45397</v>
      </c>
      <c r="D4403" s="60">
        <v>22023007954</v>
      </c>
      <c r="E4403" s="43" t="s">
        <v>1220</v>
      </c>
      <c r="F4403" s="62">
        <v>48158</v>
      </c>
      <c r="G4403" s="43" t="s">
        <v>4450</v>
      </c>
      <c r="H4403" s="43" t="s">
        <v>4451</v>
      </c>
      <c r="I4403" s="69" t="s">
        <v>2930</v>
      </c>
      <c r="J4403" s="43" t="s">
        <v>507</v>
      </c>
      <c r="K4403" s="43" t="s">
        <v>507</v>
      </c>
      <c r="L4403" s="43" t="s">
        <v>401</v>
      </c>
      <c r="M4403" s="43" t="s">
        <v>395</v>
      </c>
      <c r="N4403" s="43" t="s">
        <v>396</v>
      </c>
      <c r="O4403" s="68" t="s">
        <v>321</v>
      </c>
      <c r="P4403" s="68" t="s">
        <v>2931</v>
      </c>
      <c r="Q4403" s="57" t="s">
        <v>3057</v>
      </c>
      <c r="R4403" s="35" t="s">
        <v>266</v>
      </c>
      <c r="S4403" s="57" t="str">
        <f>MID(Tabla1[[#This Row],[Aplicación]],6,2)</f>
        <v>07</v>
      </c>
      <c r="T4403" s="54" t="str">
        <f>VLOOKUP(Tabla1[[#This Row],[AREA]],Hoja1!A:B,2,FALSE)</f>
        <v>07. Medio ambiente</v>
      </c>
      <c r="U4403" s="57" t="str">
        <f>MID(Tabla1[[#This Row],[Aplicación]],9,4)</f>
        <v>1711</v>
      </c>
      <c r="V4403" s="54" t="str">
        <f>VLOOKUP(Tabla1[[#This Row],[PROGRAMA]],Hoja1!A:B,2,FALSE)</f>
        <v>1711. Parques y jardines</v>
      </c>
      <c r="W4403" s="57" t="str">
        <f>MID(Tabla1[[#This Row],[Aplicación]],14,2)</f>
        <v>61</v>
      </c>
      <c r="X4403" s="57" t="str">
        <f>MID(Tabla1[[#This Row],[Aplicación]],14,6)</f>
        <v>619</v>
      </c>
    </row>
    <row r="4404" spans="1:24" x14ac:dyDescent="0.25">
      <c r="A4404" s="60">
        <v>220230033988</v>
      </c>
      <c r="B4404" s="43" t="s">
        <v>390</v>
      </c>
      <c r="C4404" s="61">
        <v>45397</v>
      </c>
      <c r="D4404" s="60">
        <v>22023002660</v>
      </c>
      <c r="E4404" s="43" t="s">
        <v>1220</v>
      </c>
      <c r="F4404" s="62">
        <v>20042.919999999998</v>
      </c>
      <c r="G4404" s="43" t="s">
        <v>48</v>
      </c>
      <c r="H4404" s="43" t="s">
        <v>4480</v>
      </c>
      <c r="I4404" s="69" t="s">
        <v>2930</v>
      </c>
      <c r="J4404" s="43" t="s">
        <v>398</v>
      </c>
      <c r="K4404" s="43" t="s">
        <v>398</v>
      </c>
      <c r="L4404" s="43" t="s">
        <v>399</v>
      </c>
      <c r="M4404" s="43" t="s">
        <v>395</v>
      </c>
      <c r="N4404" s="43" t="s">
        <v>396</v>
      </c>
      <c r="O4404" s="68" t="s">
        <v>321</v>
      </c>
      <c r="P4404" s="68" t="s">
        <v>2931</v>
      </c>
      <c r="Q4404" s="57" t="s">
        <v>3057</v>
      </c>
      <c r="R4404" s="35" t="s">
        <v>266</v>
      </c>
      <c r="S4404" s="57" t="str">
        <f>MID(Tabla1[[#This Row],[Aplicación]],6,2)</f>
        <v>07</v>
      </c>
      <c r="T4404" s="54" t="str">
        <f>VLOOKUP(Tabla1[[#This Row],[AREA]],Hoja1!A:B,2,FALSE)</f>
        <v>07. Medio ambiente</v>
      </c>
      <c r="U4404" s="57" t="str">
        <f>MID(Tabla1[[#This Row],[Aplicación]],9,4)</f>
        <v>1711</v>
      </c>
      <c r="V4404" s="54" t="str">
        <f>VLOOKUP(Tabla1[[#This Row],[PROGRAMA]],Hoja1!A:B,2,FALSE)</f>
        <v>1711. Parques y jardines</v>
      </c>
      <c r="W4404" s="57" t="str">
        <f>MID(Tabla1[[#This Row],[Aplicación]],14,2)</f>
        <v>61</v>
      </c>
      <c r="X4404" s="57" t="str">
        <f>MID(Tabla1[[#This Row],[Aplicación]],14,6)</f>
        <v>619</v>
      </c>
    </row>
    <row r="4405" spans="1:24" x14ac:dyDescent="0.25">
      <c r="A4405" s="60">
        <v>220240030667</v>
      </c>
      <c r="B4405" s="43" t="s">
        <v>390</v>
      </c>
      <c r="C4405" s="61">
        <v>45488</v>
      </c>
      <c r="D4405" s="60">
        <v>22024005667</v>
      </c>
      <c r="E4405" s="43" t="s">
        <v>1220</v>
      </c>
      <c r="F4405" s="62">
        <v>304.33</v>
      </c>
      <c r="G4405" s="43" t="s">
        <v>5335</v>
      </c>
      <c r="H4405" s="43" t="s">
        <v>5336</v>
      </c>
      <c r="I4405" s="69">
        <v>220</v>
      </c>
      <c r="J4405" s="43" t="s">
        <v>5337</v>
      </c>
      <c r="K4405" s="43" t="s">
        <v>806</v>
      </c>
      <c r="L4405" s="43" t="s">
        <v>399</v>
      </c>
      <c r="M4405" s="43" t="s">
        <v>585</v>
      </c>
      <c r="N4405" s="43" t="s">
        <v>539</v>
      </c>
      <c r="O4405" s="68" t="s">
        <v>326</v>
      </c>
      <c r="P4405" s="68" t="s">
        <v>4838</v>
      </c>
      <c r="Q4405" s="57" t="str">
        <f>MID(Tabla1[[#This Row],[Aplicación]],14,1)</f>
        <v>6</v>
      </c>
      <c r="R4405" s="35" t="s">
        <v>266</v>
      </c>
      <c r="S4405" s="57" t="str">
        <f>MID(Tabla1[[#This Row],[Aplicación]],6,2)</f>
        <v>07</v>
      </c>
      <c r="T4405" s="54" t="str">
        <f>VLOOKUP(Tabla1[[#This Row],[AREA]],Hoja1!A:B,2,FALSE)</f>
        <v>07. Medio ambiente</v>
      </c>
      <c r="U4405" s="57" t="str">
        <f>MID(Tabla1[[#This Row],[Aplicación]],9,4)</f>
        <v>1711</v>
      </c>
      <c r="V4405" s="54" t="str">
        <f>VLOOKUP(Tabla1[[#This Row],[PROGRAMA]],Hoja1!A:B,2,FALSE)</f>
        <v>1711. Parques y jardines</v>
      </c>
      <c r="W4405" s="57" t="str">
        <f>MID(Tabla1[[#This Row],[Aplicación]],14,2)</f>
        <v>61</v>
      </c>
      <c r="X4405" s="57" t="str">
        <f>MID(Tabla1[[#This Row],[Aplicación]],14,6)</f>
        <v>619</v>
      </c>
    </row>
    <row r="4406" spans="1:24" x14ac:dyDescent="0.25">
      <c r="A4406" s="60">
        <v>220240038325</v>
      </c>
      <c r="B4406" s="43" t="s">
        <v>702</v>
      </c>
      <c r="C4406" s="61">
        <v>45523</v>
      </c>
      <c r="D4406" s="60">
        <v>22024005651</v>
      </c>
      <c r="E4406" s="43" t="s">
        <v>1220</v>
      </c>
      <c r="F4406" s="62">
        <v>1011.87</v>
      </c>
      <c r="G4406" s="43" t="s">
        <v>81</v>
      </c>
      <c r="H4406" s="43" t="s">
        <v>5753</v>
      </c>
      <c r="I4406" s="69">
        <v>300</v>
      </c>
      <c r="J4406" s="43" t="s">
        <v>398</v>
      </c>
      <c r="K4406" s="43" t="s">
        <v>398</v>
      </c>
      <c r="L4406" s="43" t="s">
        <v>413</v>
      </c>
      <c r="M4406" s="43" t="s">
        <v>395</v>
      </c>
      <c r="N4406" s="43" t="s">
        <v>396</v>
      </c>
      <c r="O4406" s="68" t="s">
        <v>325</v>
      </c>
      <c r="P4406" s="68" t="s">
        <v>4838</v>
      </c>
      <c r="Q4406" s="57" t="str">
        <f>MID(Tabla1[[#This Row],[Aplicación]],14,1)</f>
        <v>6</v>
      </c>
      <c r="R4406" s="35" t="s">
        <v>266</v>
      </c>
      <c r="S4406" s="57" t="str">
        <f>MID(Tabla1[[#This Row],[Aplicación]],6,2)</f>
        <v>07</v>
      </c>
      <c r="T4406" s="54" t="str">
        <f>VLOOKUP(Tabla1[[#This Row],[AREA]],Hoja1!A:B,2,FALSE)</f>
        <v>07. Medio ambiente</v>
      </c>
      <c r="U4406" s="57" t="str">
        <f>MID(Tabla1[[#This Row],[Aplicación]],9,4)</f>
        <v>1711</v>
      </c>
      <c r="V4406" s="54" t="str">
        <f>VLOOKUP(Tabla1[[#This Row],[PROGRAMA]],Hoja1!A:B,2,FALSE)</f>
        <v>1711. Parques y jardines</v>
      </c>
      <c r="W4406" s="57" t="str">
        <f>MID(Tabla1[[#This Row],[Aplicación]],14,2)</f>
        <v>61</v>
      </c>
      <c r="X4406" s="57" t="str">
        <f>MID(Tabla1[[#This Row],[Aplicación]],14,6)</f>
        <v>619</v>
      </c>
    </row>
    <row r="4407" spans="1:24" x14ac:dyDescent="0.25">
      <c r="A4407" s="60">
        <v>220240038327</v>
      </c>
      <c r="B4407" s="43" t="s">
        <v>702</v>
      </c>
      <c r="C4407" s="61">
        <v>45523</v>
      </c>
      <c r="D4407" s="60">
        <v>22024005651</v>
      </c>
      <c r="E4407" s="43" t="s">
        <v>1220</v>
      </c>
      <c r="F4407" s="62">
        <v>486.41</v>
      </c>
      <c r="G4407" s="43" t="s">
        <v>81</v>
      </c>
      <c r="H4407" s="43" t="s">
        <v>5754</v>
      </c>
      <c r="I4407" s="69">
        <v>300</v>
      </c>
      <c r="J4407" s="43" t="s">
        <v>398</v>
      </c>
      <c r="K4407" s="43" t="s">
        <v>398</v>
      </c>
      <c r="L4407" s="43" t="s">
        <v>413</v>
      </c>
      <c r="M4407" s="43" t="s">
        <v>395</v>
      </c>
      <c r="N4407" s="43" t="s">
        <v>396</v>
      </c>
      <c r="O4407" s="68" t="s">
        <v>325</v>
      </c>
      <c r="P4407" s="68" t="s">
        <v>4838</v>
      </c>
      <c r="Q4407" s="57" t="str">
        <f>MID(Tabla1[[#This Row],[Aplicación]],14,1)</f>
        <v>6</v>
      </c>
      <c r="R4407" s="35" t="s">
        <v>266</v>
      </c>
      <c r="S4407" s="57" t="str">
        <f>MID(Tabla1[[#This Row],[Aplicación]],6,2)</f>
        <v>07</v>
      </c>
      <c r="T4407" s="54" t="str">
        <f>VLOOKUP(Tabla1[[#This Row],[AREA]],Hoja1!A:B,2,FALSE)</f>
        <v>07. Medio ambiente</v>
      </c>
      <c r="U4407" s="57" t="str">
        <f>MID(Tabla1[[#This Row],[Aplicación]],9,4)</f>
        <v>1711</v>
      </c>
      <c r="V4407" s="54" t="str">
        <f>VLOOKUP(Tabla1[[#This Row],[PROGRAMA]],Hoja1!A:B,2,FALSE)</f>
        <v>1711. Parques y jardines</v>
      </c>
      <c r="W4407" s="57" t="str">
        <f>MID(Tabla1[[#This Row],[Aplicación]],14,2)</f>
        <v>61</v>
      </c>
      <c r="X4407" s="57" t="str">
        <f>MID(Tabla1[[#This Row],[Aplicación]],14,6)</f>
        <v>619</v>
      </c>
    </row>
    <row r="4408" spans="1:24" x14ac:dyDescent="0.25">
      <c r="A4408" s="60">
        <v>220240038329</v>
      </c>
      <c r="B4408" s="43" t="s">
        <v>702</v>
      </c>
      <c r="C4408" s="61">
        <v>45523</v>
      </c>
      <c r="D4408" s="60">
        <v>22024005651</v>
      </c>
      <c r="E4408" s="43" t="s">
        <v>1220</v>
      </c>
      <c r="F4408" s="62">
        <v>594.79</v>
      </c>
      <c r="G4408" s="43" t="s">
        <v>81</v>
      </c>
      <c r="H4408" s="43" t="s">
        <v>5755</v>
      </c>
      <c r="I4408" s="69">
        <v>300</v>
      </c>
      <c r="J4408" s="43" t="s">
        <v>398</v>
      </c>
      <c r="K4408" s="43" t="s">
        <v>398</v>
      </c>
      <c r="L4408" s="43" t="s">
        <v>413</v>
      </c>
      <c r="M4408" s="43" t="s">
        <v>395</v>
      </c>
      <c r="N4408" s="43" t="s">
        <v>396</v>
      </c>
      <c r="O4408" s="68" t="s">
        <v>325</v>
      </c>
      <c r="P4408" s="68" t="s">
        <v>4838</v>
      </c>
      <c r="Q4408" s="57" t="str">
        <f>MID(Tabla1[[#This Row],[Aplicación]],14,1)</f>
        <v>6</v>
      </c>
      <c r="R4408" s="35" t="s">
        <v>266</v>
      </c>
      <c r="S4408" s="57" t="str">
        <f>MID(Tabla1[[#This Row],[Aplicación]],6,2)</f>
        <v>07</v>
      </c>
      <c r="T4408" s="54" t="str">
        <f>VLOOKUP(Tabla1[[#This Row],[AREA]],Hoja1!A:B,2,FALSE)</f>
        <v>07. Medio ambiente</v>
      </c>
      <c r="U4408" s="57" t="str">
        <f>MID(Tabla1[[#This Row],[Aplicación]],9,4)</f>
        <v>1711</v>
      </c>
      <c r="V4408" s="54" t="str">
        <f>VLOOKUP(Tabla1[[#This Row],[PROGRAMA]],Hoja1!A:B,2,FALSE)</f>
        <v>1711. Parques y jardines</v>
      </c>
      <c r="W4408" s="57" t="str">
        <f>MID(Tabla1[[#This Row],[Aplicación]],14,2)</f>
        <v>61</v>
      </c>
      <c r="X4408" s="57" t="str">
        <f>MID(Tabla1[[#This Row],[Aplicación]],14,6)</f>
        <v>619</v>
      </c>
    </row>
    <row r="4409" spans="1:24" x14ac:dyDescent="0.25">
      <c r="A4409" s="60">
        <v>220240038331</v>
      </c>
      <c r="B4409" s="43" t="s">
        <v>702</v>
      </c>
      <c r="C4409" s="61">
        <v>45523</v>
      </c>
      <c r="D4409" s="60">
        <v>22024005651</v>
      </c>
      <c r="E4409" s="43" t="s">
        <v>1220</v>
      </c>
      <c r="F4409" s="62">
        <v>1128.26</v>
      </c>
      <c r="G4409" s="43" t="s">
        <v>81</v>
      </c>
      <c r="H4409" s="43" t="s">
        <v>5756</v>
      </c>
      <c r="I4409" s="69">
        <v>300</v>
      </c>
      <c r="J4409" s="43" t="s">
        <v>398</v>
      </c>
      <c r="K4409" s="43" t="s">
        <v>398</v>
      </c>
      <c r="L4409" s="43" t="s">
        <v>413</v>
      </c>
      <c r="M4409" s="43" t="s">
        <v>395</v>
      </c>
      <c r="N4409" s="43" t="s">
        <v>396</v>
      </c>
      <c r="O4409" s="68" t="s">
        <v>325</v>
      </c>
      <c r="P4409" s="68" t="s">
        <v>4838</v>
      </c>
      <c r="Q4409" s="57" t="str">
        <f>MID(Tabla1[[#This Row],[Aplicación]],14,1)</f>
        <v>6</v>
      </c>
      <c r="R4409" s="35" t="s">
        <v>266</v>
      </c>
      <c r="S4409" s="57" t="str">
        <f>MID(Tabla1[[#This Row],[Aplicación]],6,2)</f>
        <v>07</v>
      </c>
      <c r="T4409" s="54" t="str">
        <f>VLOOKUP(Tabla1[[#This Row],[AREA]],Hoja1!A:B,2,FALSE)</f>
        <v>07. Medio ambiente</v>
      </c>
      <c r="U4409" s="57" t="str">
        <f>MID(Tabla1[[#This Row],[Aplicación]],9,4)</f>
        <v>1711</v>
      </c>
      <c r="V4409" s="54" t="str">
        <f>VLOOKUP(Tabla1[[#This Row],[PROGRAMA]],Hoja1!A:B,2,FALSE)</f>
        <v>1711. Parques y jardines</v>
      </c>
      <c r="W4409" s="57" t="str">
        <f>MID(Tabla1[[#This Row],[Aplicación]],14,2)</f>
        <v>61</v>
      </c>
      <c r="X4409" s="57" t="str">
        <f>MID(Tabla1[[#This Row],[Aplicación]],14,6)</f>
        <v>619</v>
      </c>
    </row>
    <row r="4410" spans="1:24" x14ac:dyDescent="0.25">
      <c r="A4410" s="60">
        <v>220240038333</v>
      </c>
      <c r="B4410" s="43" t="s">
        <v>702</v>
      </c>
      <c r="C4410" s="61">
        <v>45523</v>
      </c>
      <c r="D4410" s="60">
        <v>22024005651</v>
      </c>
      <c r="E4410" s="43" t="s">
        <v>1220</v>
      </c>
      <c r="F4410" s="62">
        <v>1070.3900000000001</v>
      </c>
      <c r="G4410" s="43" t="s">
        <v>81</v>
      </c>
      <c r="H4410" s="43" t="s">
        <v>5757</v>
      </c>
      <c r="I4410" s="69">
        <v>300</v>
      </c>
      <c r="J4410" s="43" t="s">
        <v>398</v>
      </c>
      <c r="K4410" s="43" t="s">
        <v>398</v>
      </c>
      <c r="L4410" s="43" t="s">
        <v>413</v>
      </c>
      <c r="M4410" s="43" t="s">
        <v>395</v>
      </c>
      <c r="N4410" s="43" t="s">
        <v>396</v>
      </c>
      <c r="O4410" s="68" t="s">
        <v>325</v>
      </c>
      <c r="P4410" s="68" t="s">
        <v>4838</v>
      </c>
      <c r="Q4410" s="57" t="str">
        <f>MID(Tabla1[[#This Row],[Aplicación]],14,1)</f>
        <v>6</v>
      </c>
      <c r="R4410" s="35" t="s">
        <v>266</v>
      </c>
      <c r="S4410" s="57" t="str">
        <f>MID(Tabla1[[#This Row],[Aplicación]],6,2)</f>
        <v>07</v>
      </c>
      <c r="T4410" s="54" t="str">
        <f>VLOOKUP(Tabla1[[#This Row],[AREA]],Hoja1!A:B,2,FALSE)</f>
        <v>07. Medio ambiente</v>
      </c>
      <c r="U4410" s="57" t="str">
        <f>MID(Tabla1[[#This Row],[Aplicación]],9,4)</f>
        <v>1711</v>
      </c>
      <c r="V4410" s="54" t="str">
        <f>VLOOKUP(Tabla1[[#This Row],[PROGRAMA]],Hoja1!A:B,2,FALSE)</f>
        <v>1711. Parques y jardines</v>
      </c>
      <c r="W4410" s="57" t="str">
        <f>MID(Tabla1[[#This Row],[Aplicación]],14,2)</f>
        <v>61</v>
      </c>
      <c r="X4410" s="57" t="str">
        <f>MID(Tabla1[[#This Row],[Aplicación]],14,6)</f>
        <v>619</v>
      </c>
    </row>
    <row r="4411" spans="1:24" x14ac:dyDescent="0.25">
      <c r="A4411" s="60">
        <v>220240038336</v>
      </c>
      <c r="B4411" s="43" t="s">
        <v>702</v>
      </c>
      <c r="C4411" s="61">
        <v>45523</v>
      </c>
      <c r="D4411" s="60">
        <v>22024005651</v>
      </c>
      <c r="E4411" s="43" t="s">
        <v>1220</v>
      </c>
      <c r="F4411" s="62">
        <v>571.94000000000005</v>
      </c>
      <c r="G4411" s="43" t="s">
        <v>81</v>
      </c>
      <c r="H4411" s="43" t="s">
        <v>5758</v>
      </c>
      <c r="I4411" s="69">
        <v>300</v>
      </c>
      <c r="J4411" s="43" t="s">
        <v>398</v>
      </c>
      <c r="K4411" s="43" t="s">
        <v>398</v>
      </c>
      <c r="L4411" s="43" t="s">
        <v>413</v>
      </c>
      <c r="M4411" s="43" t="s">
        <v>395</v>
      </c>
      <c r="N4411" s="43" t="s">
        <v>396</v>
      </c>
      <c r="O4411" s="68" t="s">
        <v>325</v>
      </c>
      <c r="P4411" s="68" t="s">
        <v>4838</v>
      </c>
      <c r="Q4411" s="57" t="str">
        <f>MID(Tabla1[[#This Row],[Aplicación]],14,1)</f>
        <v>6</v>
      </c>
      <c r="R4411" s="35" t="s">
        <v>266</v>
      </c>
      <c r="S4411" s="57" t="str">
        <f>MID(Tabla1[[#This Row],[Aplicación]],6,2)</f>
        <v>07</v>
      </c>
      <c r="T4411" s="54" t="str">
        <f>VLOOKUP(Tabla1[[#This Row],[AREA]],Hoja1!A:B,2,FALSE)</f>
        <v>07. Medio ambiente</v>
      </c>
      <c r="U4411" s="57" t="str">
        <f>MID(Tabla1[[#This Row],[Aplicación]],9,4)</f>
        <v>1711</v>
      </c>
      <c r="V4411" s="54" t="str">
        <f>VLOOKUP(Tabla1[[#This Row],[PROGRAMA]],Hoja1!A:B,2,FALSE)</f>
        <v>1711. Parques y jardines</v>
      </c>
      <c r="W4411" s="57" t="str">
        <f>MID(Tabla1[[#This Row],[Aplicación]],14,2)</f>
        <v>61</v>
      </c>
      <c r="X4411" s="57" t="str">
        <f>MID(Tabla1[[#This Row],[Aplicación]],14,6)</f>
        <v>619</v>
      </c>
    </row>
    <row r="4412" spans="1:24" x14ac:dyDescent="0.25">
      <c r="A4412" s="60">
        <v>220240038338</v>
      </c>
      <c r="B4412" s="43" t="s">
        <v>702</v>
      </c>
      <c r="C4412" s="61">
        <v>45523</v>
      </c>
      <c r="D4412" s="60">
        <v>22024005651</v>
      </c>
      <c r="E4412" s="43" t="s">
        <v>1220</v>
      </c>
      <c r="F4412" s="62">
        <v>220.97</v>
      </c>
      <c r="G4412" s="43" t="s">
        <v>81</v>
      </c>
      <c r="H4412" s="43" t="s">
        <v>5759</v>
      </c>
      <c r="I4412" s="69">
        <v>300</v>
      </c>
      <c r="J4412" s="43" t="s">
        <v>398</v>
      </c>
      <c r="K4412" s="43" t="s">
        <v>398</v>
      </c>
      <c r="L4412" s="43" t="s">
        <v>413</v>
      </c>
      <c r="M4412" s="43" t="s">
        <v>395</v>
      </c>
      <c r="N4412" s="43" t="s">
        <v>396</v>
      </c>
      <c r="O4412" s="68" t="s">
        <v>325</v>
      </c>
      <c r="P4412" s="68" t="s">
        <v>4838</v>
      </c>
      <c r="Q4412" s="57" t="str">
        <f>MID(Tabla1[[#This Row],[Aplicación]],14,1)</f>
        <v>6</v>
      </c>
      <c r="R4412" s="35" t="s">
        <v>266</v>
      </c>
      <c r="S4412" s="57" t="str">
        <f>MID(Tabla1[[#This Row],[Aplicación]],6,2)</f>
        <v>07</v>
      </c>
      <c r="T4412" s="54" t="str">
        <f>VLOOKUP(Tabla1[[#This Row],[AREA]],Hoja1!A:B,2,FALSE)</f>
        <v>07. Medio ambiente</v>
      </c>
      <c r="U4412" s="57" t="str">
        <f>MID(Tabla1[[#This Row],[Aplicación]],9,4)</f>
        <v>1711</v>
      </c>
      <c r="V4412" s="54" t="str">
        <f>VLOOKUP(Tabla1[[#This Row],[PROGRAMA]],Hoja1!A:B,2,FALSE)</f>
        <v>1711. Parques y jardines</v>
      </c>
      <c r="W4412" s="57" t="str">
        <f>MID(Tabla1[[#This Row],[Aplicación]],14,2)</f>
        <v>61</v>
      </c>
      <c r="X4412" s="57" t="str">
        <f>MID(Tabla1[[#This Row],[Aplicación]],14,6)</f>
        <v>619</v>
      </c>
    </row>
    <row r="4413" spans="1:24" x14ac:dyDescent="0.25">
      <c r="A4413" s="60">
        <v>220240038340</v>
      </c>
      <c r="B4413" s="43" t="s">
        <v>702</v>
      </c>
      <c r="C4413" s="61">
        <v>45523</v>
      </c>
      <c r="D4413" s="60">
        <v>22024005651</v>
      </c>
      <c r="E4413" s="43" t="s">
        <v>1220</v>
      </c>
      <c r="F4413" s="62">
        <v>514.38</v>
      </c>
      <c r="G4413" s="43" t="s">
        <v>81</v>
      </c>
      <c r="H4413" s="43" t="s">
        <v>5760</v>
      </c>
      <c r="I4413" s="69">
        <v>300</v>
      </c>
      <c r="J4413" s="43" t="s">
        <v>398</v>
      </c>
      <c r="K4413" s="43" t="s">
        <v>398</v>
      </c>
      <c r="L4413" s="43" t="s">
        <v>413</v>
      </c>
      <c r="M4413" s="43" t="s">
        <v>395</v>
      </c>
      <c r="N4413" s="43" t="s">
        <v>396</v>
      </c>
      <c r="O4413" s="68" t="s">
        <v>325</v>
      </c>
      <c r="P4413" s="68" t="s">
        <v>4838</v>
      </c>
      <c r="Q4413" s="57" t="str">
        <f>MID(Tabla1[[#This Row],[Aplicación]],14,1)</f>
        <v>6</v>
      </c>
      <c r="R4413" s="35" t="s">
        <v>266</v>
      </c>
      <c r="S4413" s="57" t="str">
        <f>MID(Tabla1[[#This Row],[Aplicación]],6,2)</f>
        <v>07</v>
      </c>
      <c r="T4413" s="54" t="str">
        <f>VLOOKUP(Tabla1[[#This Row],[AREA]],Hoja1!A:B,2,FALSE)</f>
        <v>07. Medio ambiente</v>
      </c>
      <c r="U4413" s="57" t="str">
        <f>MID(Tabla1[[#This Row],[Aplicación]],9,4)</f>
        <v>1711</v>
      </c>
      <c r="V4413" s="54" t="str">
        <f>VLOOKUP(Tabla1[[#This Row],[PROGRAMA]],Hoja1!A:B,2,FALSE)</f>
        <v>1711. Parques y jardines</v>
      </c>
      <c r="W4413" s="57" t="str">
        <f>MID(Tabla1[[#This Row],[Aplicación]],14,2)</f>
        <v>61</v>
      </c>
      <c r="X4413" s="57" t="str">
        <f>MID(Tabla1[[#This Row],[Aplicación]],14,6)</f>
        <v>619</v>
      </c>
    </row>
    <row r="4414" spans="1:24" x14ac:dyDescent="0.25">
      <c r="A4414" s="60">
        <v>220240038342</v>
      </c>
      <c r="B4414" s="43" t="s">
        <v>702</v>
      </c>
      <c r="C4414" s="61">
        <v>45523</v>
      </c>
      <c r="D4414" s="60">
        <v>22024005651</v>
      </c>
      <c r="E4414" s="43" t="s">
        <v>1220</v>
      </c>
      <c r="F4414" s="62">
        <v>83.99</v>
      </c>
      <c r="G4414" s="43" t="s">
        <v>81</v>
      </c>
      <c r="H4414" s="43" t="s">
        <v>5761</v>
      </c>
      <c r="I4414" s="69">
        <v>300</v>
      </c>
      <c r="J4414" s="43" t="s">
        <v>398</v>
      </c>
      <c r="K4414" s="43" t="s">
        <v>398</v>
      </c>
      <c r="L4414" s="43" t="s">
        <v>413</v>
      </c>
      <c r="M4414" s="43" t="s">
        <v>395</v>
      </c>
      <c r="N4414" s="43" t="s">
        <v>396</v>
      </c>
      <c r="O4414" s="68" t="s">
        <v>325</v>
      </c>
      <c r="P4414" s="68" t="s">
        <v>4838</v>
      </c>
      <c r="Q4414" s="57" t="str">
        <f>MID(Tabla1[[#This Row],[Aplicación]],14,1)</f>
        <v>6</v>
      </c>
      <c r="R4414" s="35" t="s">
        <v>266</v>
      </c>
      <c r="S4414" s="57" t="str">
        <f>MID(Tabla1[[#This Row],[Aplicación]],6,2)</f>
        <v>07</v>
      </c>
      <c r="T4414" s="54" t="str">
        <f>VLOOKUP(Tabla1[[#This Row],[AREA]],Hoja1!A:B,2,FALSE)</f>
        <v>07. Medio ambiente</v>
      </c>
      <c r="U4414" s="57" t="str">
        <f>MID(Tabla1[[#This Row],[Aplicación]],9,4)</f>
        <v>1711</v>
      </c>
      <c r="V4414" s="54" t="str">
        <f>VLOOKUP(Tabla1[[#This Row],[PROGRAMA]],Hoja1!A:B,2,FALSE)</f>
        <v>1711. Parques y jardines</v>
      </c>
      <c r="W4414" s="57" t="str">
        <f>MID(Tabla1[[#This Row],[Aplicación]],14,2)</f>
        <v>61</v>
      </c>
      <c r="X4414" s="57" t="str">
        <f>MID(Tabla1[[#This Row],[Aplicación]],14,6)</f>
        <v>619</v>
      </c>
    </row>
    <row r="4415" spans="1:24" x14ac:dyDescent="0.25">
      <c r="A4415" s="60">
        <v>220240038344</v>
      </c>
      <c r="B4415" s="43" t="s">
        <v>702</v>
      </c>
      <c r="C4415" s="61">
        <v>45523</v>
      </c>
      <c r="D4415" s="60">
        <v>22024005651</v>
      </c>
      <c r="E4415" s="43" t="s">
        <v>1220</v>
      </c>
      <c r="F4415" s="62">
        <v>288.2</v>
      </c>
      <c r="G4415" s="43" t="s">
        <v>81</v>
      </c>
      <c r="H4415" s="43" t="s">
        <v>5762</v>
      </c>
      <c r="I4415" s="69">
        <v>300</v>
      </c>
      <c r="J4415" s="43" t="s">
        <v>398</v>
      </c>
      <c r="K4415" s="43" t="s">
        <v>398</v>
      </c>
      <c r="L4415" s="43" t="s">
        <v>413</v>
      </c>
      <c r="M4415" s="43" t="s">
        <v>395</v>
      </c>
      <c r="N4415" s="43" t="s">
        <v>396</v>
      </c>
      <c r="O4415" s="68" t="s">
        <v>325</v>
      </c>
      <c r="P4415" s="68" t="s">
        <v>4838</v>
      </c>
      <c r="Q4415" s="57" t="str">
        <f>MID(Tabla1[[#This Row],[Aplicación]],14,1)</f>
        <v>6</v>
      </c>
      <c r="R4415" s="35" t="s">
        <v>266</v>
      </c>
      <c r="S4415" s="57" t="str">
        <f>MID(Tabla1[[#This Row],[Aplicación]],6,2)</f>
        <v>07</v>
      </c>
      <c r="T4415" s="54" t="str">
        <f>VLOOKUP(Tabla1[[#This Row],[AREA]],Hoja1!A:B,2,FALSE)</f>
        <v>07. Medio ambiente</v>
      </c>
      <c r="U4415" s="57" t="str">
        <f>MID(Tabla1[[#This Row],[Aplicación]],9,4)</f>
        <v>1711</v>
      </c>
      <c r="V4415" s="54" t="str">
        <f>VLOOKUP(Tabla1[[#This Row],[PROGRAMA]],Hoja1!A:B,2,FALSE)</f>
        <v>1711. Parques y jardines</v>
      </c>
      <c r="W4415" s="57" t="str">
        <f>MID(Tabla1[[#This Row],[Aplicación]],14,2)</f>
        <v>61</v>
      </c>
      <c r="X4415" s="57" t="str">
        <f>MID(Tabla1[[#This Row],[Aplicación]],14,6)</f>
        <v>619</v>
      </c>
    </row>
    <row r="4416" spans="1:24" x14ac:dyDescent="0.25">
      <c r="A4416" s="60">
        <v>220240038346</v>
      </c>
      <c r="B4416" s="43" t="s">
        <v>702</v>
      </c>
      <c r="C4416" s="61">
        <v>45523</v>
      </c>
      <c r="D4416" s="60">
        <v>22024005651</v>
      </c>
      <c r="E4416" s="43" t="s">
        <v>1220</v>
      </c>
      <c r="F4416" s="62">
        <v>61.12</v>
      </c>
      <c r="G4416" s="43" t="s">
        <v>81</v>
      </c>
      <c r="H4416" s="43" t="s">
        <v>5763</v>
      </c>
      <c r="I4416" s="69">
        <v>300</v>
      </c>
      <c r="J4416" s="43" t="s">
        <v>398</v>
      </c>
      <c r="K4416" s="43" t="s">
        <v>398</v>
      </c>
      <c r="L4416" s="43" t="s">
        <v>413</v>
      </c>
      <c r="M4416" s="43" t="s">
        <v>395</v>
      </c>
      <c r="N4416" s="43" t="s">
        <v>396</v>
      </c>
      <c r="O4416" s="68" t="s">
        <v>325</v>
      </c>
      <c r="P4416" s="68" t="s">
        <v>4838</v>
      </c>
      <c r="Q4416" s="57" t="str">
        <f>MID(Tabla1[[#This Row],[Aplicación]],14,1)</f>
        <v>6</v>
      </c>
      <c r="R4416" s="35" t="s">
        <v>266</v>
      </c>
      <c r="S4416" s="57" t="str">
        <f>MID(Tabla1[[#This Row],[Aplicación]],6,2)</f>
        <v>07</v>
      </c>
      <c r="T4416" s="54" t="str">
        <f>VLOOKUP(Tabla1[[#This Row],[AREA]],Hoja1!A:B,2,FALSE)</f>
        <v>07. Medio ambiente</v>
      </c>
      <c r="U4416" s="57" t="str">
        <f>MID(Tabla1[[#This Row],[Aplicación]],9,4)</f>
        <v>1711</v>
      </c>
      <c r="V4416" s="54" t="str">
        <f>VLOOKUP(Tabla1[[#This Row],[PROGRAMA]],Hoja1!A:B,2,FALSE)</f>
        <v>1711. Parques y jardines</v>
      </c>
      <c r="W4416" s="57" t="str">
        <f>MID(Tabla1[[#This Row],[Aplicación]],14,2)</f>
        <v>61</v>
      </c>
      <c r="X4416" s="57" t="str">
        <f>MID(Tabla1[[#This Row],[Aplicación]],14,6)</f>
        <v>619</v>
      </c>
    </row>
    <row r="4417" spans="1:24" x14ac:dyDescent="0.25">
      <c r="A4417" s="60">
        <v>220240038348</v>
      </c>
      <c r="B4417" s="43" t="s">
        <v>702</v>
      </c>
      <c r="C4417" s="61">
        <v>45523</v>
      </c>
      <c r="D4417" s="60">
        <v>22024005651</v>
      </c>
      <c r="E4417" s="43" t="s">
        <v>1220</v>
      </c>
      <c r="F4417" s="62">
        <v>494.53</v>
      </c>
      <c r="G4417" s="43" t="s">
        <v>81</v>
      </c>
      <c r="H4417" s="43" t="s">
        <v>5764</v>
      </c>
      <c r="I4417" s="69">
        <v>300</v>
      </c>
      <c r="J4417" s="43" t="s">
        <v>398</v>
      </c>
      <c r="K4417" s="43" t="s">
        <v>398</v>
      </c>
      <c r="L4417" s="43" t="s">
        <v>413</v>
      </c>
      <c r="M4417" s="43" t="s">
        <v>395</v>
      </c>
      <c r="N4417" s="43" t="s">
        <v>396</v>
      </c>
      <c r="O4417" s="68" t="s">
        <v>325</v>
      </c>
      <c r="P4417" s="68" t="s">
        <v>4838</v>
      </c>
      <c r="Q4417" s="57" t="str">
        <f>MID(Tabla1[[#This Row],[Aplicación]],14,1)</f>
        <v>6</v>
      </c>
      <c r="R4417" s="35" t="s">
        <v>266</v>
      </c>
      <c r="S4417" s="57" t="str">
        <f>MID(Tabla1[[#This Row],[Aplicación]],6,2)</f>
        <v>07</v>
      </c>
      <c r="T4417" s="54" t="str">
        <f>VLOOKUP(Tabla1[[#This Row],[AREA]],Hoja1!A:B,2,FALSE)</f>
        <v>07. Medio ambiente</v>
      </c>
      <c r="U4417" s="57" t="str">
        <f>MID(Tabla1[[#This Row],[Aplicación]],9,4)</f>
        <v>1711</v>
      </c>
      <c r="V4417" s="54" t="str">
        <f>VLOOKUP(Tabla1[[#This Row],[PROGRAMA]],Hoja1!A:B,2,FALSE)</f>
        <v>1711. Parques y jardines</v>
      </c>
      <c r="W4417" s="57" t="str">
        <f>MID(Tabla1[[#This Row],[Aplicación]],14,2)</f>
        <v>61</v>
      </c>
      <c r="X4417" s="57" t="str">
        <f>MID(Tabla1[[#This Row],[Aplicación]],14,6)</f>
        <v>619</v>
      </c>
    </row>
    <row r="4418" spans="1:24" x14ac:dyDescent="0.25">
      <c r="A4418" s="60">
        <v>220240038350</v>
      </c>
      <c r="B4418" s="43" t="s">
        <v>702</v>
      </c>
      <c r="C4418" s="61">
        <v>45523</v>
      </c>
      <c r="D4418" s="60">
        <v>22024005651</v>
      </c>
      <c r="E4418" s="43" t="s">
        <v>1220</v>
      </c>
      <c r="F4418" s="62">
        <v>576.95000000000005</v>
      </c>
      <c r="G4418" s="43" t="s">
        <v>81</v>
      </c>
      <c r="H4418" s="43" t="s">
        <v>5765</v>
      </c>
      <c r="I4418" s="69">
        <v>300</v>
      </c>
      <c r="J4418" s="43" t="s">
        <v>398</v>
      </c>
      <c r="K4418" s="43" t="s">
        <v>398</v>
      </c>
      <c r="L4418" s="43" t="s">
        <v>413</v>
      </c>
      <c r="M4418" s="43" t="s">
        <v>395</v>
      </c>
      <c r="N4418" s="43" t="s">
        <v>396</v>
      </c>
      <c r="O4418" s="68" t="s">
        <v>325</v>
      </c>
      <c r="P4418" s="68" t="s">
        <v>4838</v>
      </c>
      <c r="Q4418" s="57" t="str">
        <f>MID(Tabla1[[#This Row],[Aplicación]],14,1)</f>
        <v>6</v>
      </c>
      <c r="R4418" s="35" t="s">
        <v>266</v>
      </c>
      <c r="S4418" s="57" t="str">
        <f>MID(Tabla1[[#This Row],[Aplicación]],6,2)</f>
        <v>07</v>
      </c>
      <c r="T4418" s="54" t="str">
        <f>VLOOKUP(Tabla1[[#This Row],[AREA]],Hoja1!A:B,2,FALSE)</f>
        <v>07. Medio ambiente</v>
      </c>
      <c r="U4418" s="57" t="str">
        <f>MID(Tabla1[[#This Row],[Aplicación]],9,4)</f>
        <v>1711</v>
      </c>
      <c r="V4418" s="54" t="str">
        <f>VLOOKUP(Tabla1[[#This Row],[PROGRAMA]],Hoja1!A:B,2,FALSE)</f>
        <v>1711. Parques y jardines</v>
      </c>
      <c r="W4418" s="57" t="str">
        <f>MID(Tabla1[[#This Row],[Aplicación]],14,2)</f>
        <v>61</v>
      </c>
      <c r="X4418" s="57" t="str">
        <f>MID(Tabla1[[#This Row],[Aplicación]],14,6)</f>
        <v>619</v>
      </c>
    </row>
    <row r="4419" spans="1:24" x14ac:dyDescent="0.25">
      <c r="A4419" s="60">
        <v>220240038352</v>
      </c>
      <c r="B4419" s="43" t="s">
        <v>702</v>
      </c>
      <c r="C4419" s="61">
        <v>45523</v>
      </c>
      <c r="D4419" s="60">
        <v>22024005651</v>
      </c>
      <c r="E4419" s="43" t="s">
        <v>1220</v>
      </c>
      <c r="F4419" s="62">
        <v>288.11</v>
      </c>
      <c r="G4419" s="43" t="s">
        <v>81</v>
      </c>
      <c r="H4419" s="43" t="s">
        <v>5766</v>
      </c>
      <c r="I4419" s="69">
        <v>300</v>
      </c>
      <c r="J4419" s="43" t="s">
        <v>398</v>
      </c>
      <c r="K4419" s="43" t="s">
        <v>398</v>
      </c>
      <c r="L4419" s="43" t="s">
        <v>413</v>
      </c>
      <c r="M4419" s="43" t="s">
        <v>395</v>
      </c>
      <c r="N4419" s="43" t="s">
        <v>396</v>
      </c>
      <c r="O4419" s="68" t="s">
        <v>325</v>
      </c>
      <c r="P4419" s="68" t="s">
        <v>4838</v>
      </c>
      <c r="Q4419" s="57" t="str">
        <f>MID(Tabla1[[#This Row],[Aplicación]],14,1)</f>
        <v>6</v>
      </c>
      <c r="R4419" s="35" t="s">
        <v>266</v>
      </c>
      <c r="S4419" s="57" t="str">
        <f>MID(Tabla1[[#This Row],[Aplicación]],6,2)</f>
        <v>07</v>
      </c>
      <c r="T4419" s="54" t="str">
        <f>VLOOKUP(Tabla1[[#This Row],[AREA]],Hoja1!A:B,2,FALSE)</f>
        <v>07. Medio ambiente</v>
      </c>
      <c r="U4419" s="57" t="str">
        <f>MID(Tabla1[[#This Row],[Aplicación]],9,4)</f>
        <v>1711</v>
      </c>
      <c r="V4419" s="54" t="str">
        <f>VLOOKUP(Tabla1[[#This Row],[PROGRAMA]],Hoja1!A:B,2,FALSE)</f>
        <v>1711. Parques y jardines</v>
      </c>
      <c r="W4419" s="57" t="str">
        <f>MID(Tabla1[[#This Row],[Aplicación]],14,2)</f>
        <v>61</v>
      </c>
      <c r="X4419" s="57" t="str">
        <f>MID(Tabla1[[#This Row],[Aplicación]],14,6)</f>
        <v>619</v>
      </c>
    </row>
    <row r="4420" spans="1:24" x14ac:dyDescent="0.25">
      <c r="A4420" s="60">
        <v>220240038354</v>
      </c>
      <c r="B4420" s="43" t="s">
        <v>702</v>
      </c>
      <c r="C4420" s="61">
        <v>45523</v>
      </c>
      <c r="D4420" s="60">
        <v>22024005651</v>
      </c>
      <c r="E4420" s="43" t="s">
        <v>1220</v>
      </c>
      <c r="F4420" s="62">
        <v>525.85</v>
      </c>
      <c r="G4420" s="43" t="s">
        <v>81</v>
      </c>
      <c r="H4420" s="43" t="s">
        <v>5767</v>
      </c>
      <c r="I4420" s="69">
        <v>300</v>
      </c>
      <c r="J4420" s="43" t="s">
        <v>398</v>
      </c>
      <c r="K4420" s="43" t="s">
        <v>398</v>
      </c>
      <c r="L4420" s="43" t="s">
        <v>413</v>
      </c>
      <c r="M4420" s="43" t="s">
        <v>395</v>
      </c>
      <c r="N4420" s="43" t="s">
        <v>396</v>
      </c>
      <c r="O4420" s="68" t="s">
        <v>325</v>
      </c>
      <c r="P4420" s="68" t="s">
        <v>4838</v>
      </c>
      <c r="Q4420" s="57" t="str">
        <f>MID(Tabla1[[#This Row],[Aplicación]],14,1)</f>
        <v>6</v>
      </c>
      <c r="R4420" s="35" t="s">
        <v>266</v>
      </c>
      <c r="S4420" s="57" t="str">
        <f>MID(Tabla1[[#This Row],[Aplicación]],6,2)</f>
        <v>07</v>
      </c>
      <c r="T4420" s="54" t="str">
        <f>VLOOKUP(Tabla1[[#This Row],[AREA]],Hoja1!A:B,2,FALSE)</f>
        <v>07. Medio ambiente</v>
      </c>
      <c r="U4420" s="57" t="str">
        <f>MID(Tabla1[[#This Row],[Aplicación]],9,4)</f>
        <v>1711</v>
      </c>
      <c r="V4420" s="54" t="str">
        <f>VLOOKUP(Tabla1[[#This Row],[PROGRAMA]],Hoja1!A:B,2,FALSE)</f>
        <v>1711. Parques y jardines</v>
      </c>
      <c r="W4420" s="57" t="str">
        <f>MID(Tabla1[[#This Row],[Aplicación]],14,2)</f>
        <v>61</v>
      </c>
      <c r="X4420" s="57" t="str">
        <f>MID(Tabla1[[#This Row],[Aplicación]],14,6)</f>
        <v>619</v>
      </c>
    </row>
    <row r="4421" spans="1:24" x14ac:dyDescent="0.25">
      <c r="A4421" s="60">
        <v>220240038356</v>
      </c>
      <c r="B4421" s="43" t="s">
        <v>702</v>
      </c>
      <c r="C4421" s="61">
        <v>45523</v>
      </c>
      <c r="D4421" s="60">
        <v>22024005651</v>
      </c>
      <c r="E4421" s="43" t="s">
        <v>1220</v>
      </c>
      <c r="F4421" s="62">
        <v>841.74</v>
      </c>
      <c r="G4421" s="43" t="s">
        <v>81</v>
      </c>
      <c r="H4421" s="43" t="s">
        <v>5768</v>
      </c>
      <c r="I4421" s="69">
        <v>300</v>
      </c>
      <c r="J4421" s="43" t="s">
        <v>398</v>
      </c>
      <c r="K4421" s="43" t="s">
        <v>398</v>
      </c>
      <c r="L4421" s="43" t="s">
        <v>413</v>
      </c>
      <c r="M4421" s="43" t="s">
        <v>395</v>
      </c>
      <c r="N4421" s="43" t="s">
        <v>396</v>
      </c>
      <c r="O4421" s="68" t="s">
        <v>325</v>
      </c>
      <c r="P4421" s="68" t="s">
        <v>4838</v>
      </c>
      <c r="Q4421" s="57" t="str">
        <f>MID(Tabla1[[#This Row],[Aplicación]],14,1)</f>
        <v>6</v>
      </c>
      <c r="R4421" s="35" t="s">
        <v>266</v>
      </c>
      <c r="S4421" s="57" t="str">
        <f>MID(Tabla1[[#This Row],[Aplicación]],6,2)</f>
        <v>07</v>
      </c>
      <c r="T4421" s="54" t="str">
        <f>VLOOKUP(Tabla1[[#This Row],[AREA]],Hoja1!A:B,2,FALSE)</f>
        <v>07. Medio ambiente</v>
      </c>
      <c r="U4421" s="57" t="str">
        <f>MID(Tabla1[[#This Row],[Aplicación]],9,4)</f>
        <v>1711</v>
      </c>
      <c r="V4421" s="54" t="str">
        <f>VLOOKUP(Tabla1[[#This Row],[PROGRAMA]],Hoja1!A:B,2,FALSE)</f>
        <v>1711. Parques y jardines</v>
      </c>
      <c r="W4421" s="57" t="str">
        <f>MID(Tabla1[[#This Row],[Aplicación]],14,2)</f>
        <v>61</v>
      </c>
      <c r="X4421" s="57" t="str">
        <f>MID(Tabla1[[#This Row],[Aplicación]],14,6)</f>
        <v>619</v>
      </c>
    </row>
    <row r="4422" spans="1:24" x14ac:dyDescent="0.25">
      <c r="A4422" s="60">
        <v>220240038358</v>
      </c>
      <c r="B4422" s="43" t="s">
        <v>702</v>
      </c>
      <c r="C4422" s="61">
        <v>45523</v>
      </c>
      <c r="D4422" s="60">
        <v>22024005651</v>
      </c>
      <c r="E4422" s="43" t="s">
        <v>1220</v>
      </c>
      <c r="F4422" s="62">
        <v>415.7</v>
      </c>
      <c r="G4422" s="43" t="s">
        <v>81</v>
      </c>
      <c r="H4422" s="43" t="s">
        <v>5769</v>
      </c>
      <c r="I4422" s="69">
        <v>300</v>
      </c>
      <c r="J4422" s="43" t="s">
        <v>398</v>
      </c>
      <c r="K4422" s="43" t="s">
        <v>398</v>
      </c>
      <c r="L4422" s="43" t="s">
        <v>413</v>
      </c>
      <c r="M4422" s="43" t="s">
        <v>395</v>
      </c>
      <c r="N4422" s="43" t="s">
        <v>396</v>
      </c>
      <c r="O4422" s="68" t="s">
        <v>325</v>
      </c>
      <c r="P4422" s="68" t="s">
        <v>4838</v>
      </c>
      <c r="Q4422" s="57" t="str">
        <f>MID(Tabla1[[#This Row],[Aplicación]],14,1)</f>
        <v>6</v>
      </c>
      <c r="R4422" s="35" t="s">
        <v>266</v>
      </c>
      <c r="S4422" s="57" t="str">
        <f>MID(Tabla1[[#This Row],[Aplicación]],6,2)</f>
        <v>07</v>
      </c>
      <c r="T4422" s="54" t="str">
        <f>VLOOKUP(Tabla1[[#This Row],[AREA]],Hoja1!A:B,2,FALSE)</f>
        <v>07. Medio ambiente</v>
      </c>
      <c r="U4422" s="57" t="str">
        <f>MID(Tabla1[[#This Row],[Aplicación]],9,4)</f>
        <v>1711</v>
      </c>
      <c r="V4422" s="54" t="str">
        <f>VLOOKUP(Tabla1[[#This Row],[PROGRAMA]],Hoja1!A:B,2,FALSE)</f>
        <v>1711. Parques y jardines</v>
      </c>
      <c r="W4422" s="57" t="str">
        <f>MID(Tabla1[[#This Row],[Aplicación]],14,2)</f>
        <v>61</v>
      </c>
      <c r="X4422" s="57" t="str">
        <f>MID(Tabla1[[#This Row],[Aplicación]],14,6)</f>
        <v>619</v>
      </c>
    </row>
    <row r="4423" spans="1:24" x14ac:dyDescent="0.25">
      <c r="A4423" s="60">
        <v>220240038360</v>
      </c>
      <c r="B4423" s="43" t="s">
        <v>702</v>
      </c>
      <c r="C4423" s="61">
        <v>45523</v>
      </c>
      <c r="D4423" s="60">
        <v>22024005651</v>
      </c>
      <c r="E4423" s="43" t="s">
        <v>1220</v>
      </c>
      <c r="F4423" s="62">
        <v>61.81</v>
      </c>
      <c r="G4423" s="43" t="s">
        <v>81</v>
      </c>
      <c r="H4423" s="43" t="s">
        <v>5770</v>
      </c>
      <c r="I4423" s="69">
        <v>300</v>
      </c>
      <c r="J4423" s="43" t="s">
        <v>398</v>
      </c>
      <c r="K4423" s="43" t="s">
        <v>398</v>
      </c>
      <c r="L4423" s="43" t="s">
        <v>413</v>
      </c>
      <c r="M4423" s="43" t="s">
        <v>395</v>
      </c>
      <c r="N4423" s="43" t="s">
        <v>396</v>
      </c>
      <c r="O4423" s="68" t="s">
        <v>325</v>
      </c>
      <c r="P4423" s="68" t="s">
        <v>4838</v>
      </c>
      <c r="Q4423" s="57" t="str">
        <f>MID(Tabla1[[#This Row],[Aplicación]],14,1)</f>
        <v>6</v>
      </c>
      <c r="R4423" s="35" t="s">
        <v>266</v>
      </c>
      <c r="S4423" s="57" t="str">
        <f>MID(Tabla1[[#This Row],[Aplicación]],6,2)</f>
        <v>07</v>
      </c>
      <c r="T4423" s="54" t="str">
        <f>VLOOKUP(Tabla1[[#This Row],[AREA]],Hoja1!A:B,2,FALSE)</f>
        <v>07. Medio ambiente</v>
      </c>
      <c r="U4423" s="57" t="str">
        <f>MID(Tabla1[[#This Row],[Aplicación]],9,4)</f>
        <v>1711</v>
      </c>
      <c r="V4423" s="54" t="str">
        <f>VLOOKUP(Tabla1[[#This Row],[PROGRAMA]],Hoja1!A:B,2,FALSE)</f>
        <v>1711. Parques y jardines</v>
      </c>
      <c r="W4423" s="57" t="str">
        <f>MID(Tabla1[[#This Row],[Aplicación]],14,2)</f>
        <v>61</v>
      </c>
      <c r="X4423" s="57" t="str">
        <f>MID(Tabla1[[#This Row],[Aplicación]],14,6)</f>
        <v>619</v>
      </c>
    </row>
    <row r="4424" spans="1:24" x14ac:dyDescent="0.25">
      <c r="A4424" s="60">
        <v>220240039577</v>
      </c>
      <c r="B4424" s="43" t="s">
        <v>702</v>
      </c>
      <c r="C4424" s="61">
        <v>45527</v>
      </c>
      <c r="D4424" s="60">
        <v>22024005651</v>
      </c>
      <c r="E4424" s="43" t="s">
        <v>1220</v>
      </c>
      <c r="F4424" s="62">
        <v>926.61</v>
      </c>
      <c r="G4424" s="43" t="s">
        <v>81</v>
      </c>
      <c r="H4424" s="43" t="s">
        <v>5772</v>
      </c>
      <c r="I4424" s="69">
        <v>300</v>
      </c>
      <c r="J4424" s="43" t="s">
        <v>398</v>
      </c>
      <c r="K4424" s="43" t="s">
        <v>398</v>
      </c>
      <c r="L4424" s="43" t="s">
        <v>413</v>
      </c>
      <c r="M4424" s="43" t="s">
        <v>395</v>
      </c>
      <c r="N4424" s="43" t="s">
        <v>396</v>
      </c>
      <c r="O4424" s="68" t="s">
        <v>325</v>
      </c>
      <c r="P4424" s="68" t="s">
        <v>4838</v>
      </c>
      <c r="Q4424" s="57" t="str">
        <f>MID(Tabla1[[#This Row],[Aplicación]],14,1)</f>
        <v>6</v>
      </c>
      <c r="R4424" s="35" t="s">
        <v>266</v>
      </c>
      <c r="S4424" s="57" t="str">
        <f>MID(Tabla1[[#This Row],[Aplicación]],6,2)</f>
        <v>07</v>
      </c>
      <c r="T4424" s="54" t="str">
        <f>VLOOKUP(Tabla1[[#This Row],[AREA]],Hoja1!A:B,2,FALSE)</f>
        <v>07. Medio ambiente</v>
      </c>
      <c r="U4424" s="57" t="str">
        <f>MID(Tabla1[[#This Row],[Aplicación]],9,4)</f>
        <v>1711</v>
      </c>
      <c r="V4424" s="54" t="str">
        <f>VLOOKUP(Tabla1[[#This Row],[PROGRAMA]],Hoja1!A:B,2,FALSE)</f>
        <v>1711. Parques y jardines</v>
      </c>
      <c r="W4424" s="57" t="str">
        <f>MID(Tabla1[[#This Row],[Aplicación]],14,2)</f>
        <v>61</v>
      </c>
      <c r="X4424" s="57" t="str">
        <f>MID(Tabla1[[#This Row],[Aplicación]],14,6)</f>
        <v>619</v>
      </c>
    </row>
    <row r="4425" spans="1:24" x14ac:dyDescent="0.25">
      <c r="A4425" s="60">
        <v>220240039581</v>
      </c>
      <c r="B4425" s="43" t="s">
        <v>702</v>
      </c>
      <c r="C4425" s="61">
        <v>45527</v>
      </c>
      <c r="D4425" s="60">
        <v>22024005651</v>
      </c>
      <c r="E4425" s="43" t="s">
        <v>1220</v>
      </c>
      <c r="F4425" s="62">
        <v>1110.03</v>
      </c>
      <c r="G4425" s="43" t="s">
        <v>81</v>
      </c>
      <c r="H4425" s="43" t="s">
        <v>5773</v>
      </c>
      <c r="I4425" s="69">
        <v>300</v>
      </c>
      <c r="J4425" s="43" t="s">
        <v>398</v>
      </c>
      <c r="K4425" s="43" t="s">
        <v>398</v>
      </c>
      <c r="L4425" s="43" t="s">
        <v>413</v>
      </c>
      <c r="M4425" s="43" t="s">
        <v>395</v>
      </c>
      <c r="N4425" s="43" t="s">
        <v>396</v>
      </c>
      <c r="O4425" s="68" t="s">
        <v>325</v>
      </c>
      <c r="P4425" s="68" t="s">
        <v>4838</v>
      </c>
      <c r="Q4425" s="57" t="str">
        <f>MID(Tabla1[[#This Row],[Aplicación]],14,1)</f>
        <v>6</v>
      </c>
      <c r="R4425" s="35" t="s">
        <v>266</v>
      </c>
      <c r="S4425" s="57" t="str">
        <f>MID(Tabla1[[#This Row],[Aplicación]],6,2)</f>
        <v>07</v>
      </c>
      <c r="T4425" s="54" t="str">
        <f>VLOOKUP(Tabla1[[#This Row],[AREA]],Hoja1!A:B,2,FALSE)</f>
        <v>07. Medio ambiente</v>
      </c>
      <c r="U4425" s="57" t="str">
        <f>MID(Tabla1[[#This Row],[Aplicación]],9,4)</f>
        <v>1711</v>
      </c>
      <c r="V4425" s="54" t="str">
        <f>VLOOKUP(Tabla1[[#This Row],[PROGRAMA]],Hoja1!A:B,2,FALSE)</f>
        <v>1711. Parques y jardines</v>
      </c>
      <c r="W4425" s="57" t="str">
        <f>MID(Tabla1[[#This Row],[Aplicación]],14,2)</f>
        <v>61</v>
      </c>
      <c r="X4425" s="57" t="str">
        <f>MID(Tabla1[[#This Row],[Aplicación]],14,6)</f>
        <v>619</v>
      </c>
    </row>
    <row r="4426" spans="1:24" x14ac:dyDescent="0.25">
      <c r="A4426" s="60">
        <v>220240039583</v>
      </c>
      <c r="B4426" s="43" t="s">
        <v>702</v>
      </c>
      <c r="C4426" s="61">
        <v>45527</v>
      </c>
      <c r="D4426" s="60">
        <v>22024005651</v>
      </c>
      <c r="E4426" s="43" t="s">
        <v>1220</v>
      </c>
      <c r="F4426" s="62">
        <v>221.33</v>
      </c>
      <c r="G4426" s="43" t="s">
        <v>81</v>
      </c>
      <c r="H4426" s="43" t="s">
        <v>5774</v>
      </c>
      <c r="I4426" s="69">
        <v>300</v>
      </c>
      <c r="J4426" s="43" t="s">
        <v>398</v>
      </c>
      <c r="K4426" s="43" t="s">
        <v>398</v>
      </c>
      <c r="L4426" s="43" t="s">
        <v>413</v>
      </c>
      <c r="M4426" s="43" t="s">
        <v>395</v>
      </c>
      <c r="N4426" s="43" t="s">
        <v>396</v>
      </c>
      <c r="O4426" s="68" t="s">
        <v>325</v>
      </c>
      <c r="P4426" s="68" t="s">
        <v>4838</v>
      </c>
      <c r="Q4426" s="57" t="str">
        <f>MID(Tabla1[[#This Row],[Aplicación]],14,1)</f>
        <v>6</v>
      </c>
      <c r="R4426" s="35" t="s">
        <v>266</v>
      </c>
      <c r="S4426" s="57" t="str">
        <f>MID(Tabla1[[#This Row],[Aplicación]],6,2)</f>
        <v>07</v>
      </c>
      <c r="T4426" s="54" t="str">
        <f>VLOOKUP(Tabla1[[#This Row],[AREA]],Hoja1!A:B,2,FALSE)</f>
        <v>07. Medio ambiente</v>
      </c>
      <c r="U4426" s="57" t="str">
        <f>MID(Tabla1[[#This Row],[Aplicación]],9,4)</f>
        <v>1711</v>
      </c>
      <c r="V4426" s="54" t="str">
        <f>VLOOKUP(Tabla1[[#This Row],[PROGRAMA]],Hoja1!A:B,2,FALSE)</f>
        <v>1711. Parques y jardines</v>
      </c>
      <c r="W4426" s="57" t="str">
        <f>MID(Tabla1[[#This Row],[Aplicación]],14,2)</f>
        <v>61</v>
      </c>
      <c r="X4426" s="57" t="str">
        <f>MID(Tabla1[[#This Row],[Aplicación]],14,6)</f>
        <v>619</v>
      </c>
    </row>
    <row r="4427" spans="1:24" x14ac:dyDescent="0.25">
      <c r="A4427" s="60">
        <v>220240039585</v>
      </c>
      <c r="B4427" s="43" t="s">
        <v>702</v>
      </c>
      <c r="C4427" s="61">
        <v>45527</v>
      </c>
      <c r="D4427" s="60">
        <v>22024005651</v>
      </c>
      <c r="E4427" s="43" t="s">
        <v>1220</v>
      </c>
      <c r="F4427" s="62">
        <v>872.12</v>
      </c>
      <c r="G4427" s="43" t="s">
        <v>81</v>
      </c>
      <c r="H4427" s="43" t="s">
        <v>5775</v>
      </c>
      <c r="I4427" s="69">
        <v>300</v>
      </c>
      <c r="J4427" s="43" t="s">
        <v>398</v>
      </c>
      <c r="K4427" s="43" t="s">
        <v>398</v>
      </c>
      <c r="L4427" s="43" t="s">
        <v>413</v>
      </c>
      <c r="M4427" s="43" t="s">
        <v>395</v>
      </c>
      <c r="N4427" s="43" t="s">
        <v>396</v>
      </c>
      <c r="O4427" s="68" t="s">
        <v>325</v>
      </c>
      <c r="P4427" s="68" t="s">
        <v>4838</v>
      </c>
      <c r="Q4427" s="57" t="str">
        <f>MID(Tabla1[[#This Row],[Aplicación]],14,1)</f>
        <v>6</v>
      </c>
      <c r="R4427" s="35" t="s">
        <v>266</v>
      </c>
      <c r="S4427" s="57" t="str">
        <f>MID(Tabla1[[#This Row],[Aplicación]],6,2)</f>
        <v>07</v>
      </c>
      <c r="T4427" s="54" t="str">
        <f>VLOOKUP(Tabla1[[#This Row],[AREA]],Hoja1!A:B,2,FALSE)</f>
        <v>07. Medio ambiente</v>
      </c>
      <c r="U4427" s="57" t="str">
        <f>MID(Tabla1[[#This Row],[Aplicación]],9,4)</f>
        <v>1711</v>
      </c>
      <c r="V4427" s="54" t="str">
        <f>VLOOKUP(Tabla1[[#This Row],[PROGRAMA]],Hoja1!A:B,2,FALSE)</f>
        <v>1711. Parques y jardines</v>
      </c>
      <c r="W4427" s="57" t="str">
        <f>MID(Tabla1[[#This Row],[Aplicación]],14,2)</f>
        <v>61</v>
      </c>
      <c r="X4427" s="57" t="str">
        <f>MID(Tabla1[[#This Row],[Aplicación]],14,6)</f>
        <v>619</v>
      </c>
    </row>
    <row r="4428" spans="1:24" x14ac:dyDescent="0.25">
      <c r="A4428" s="60">
        <v>220240039587</v>
      </c>
      <c r="B4428" s="43" t="s">
        <v>702</v>
      </c>
      <c r="C4428" s="61">
        <v>45527</v>
      </c>
      <c r="D4428" s="60">
        <v>22024005651</v>
      </c>
      <c r="E4428" s="43" t="s">
        <v>1220</v>
      </c>
      <c r="F4428" s="62">
        <v>1186.53</v>
      </c>
      <c r="G4428" s="43" t="s">
        <v>81</v>
      </c>
      <c r="H4428" s="43" t="s">
        <v>5776</v>
      </c>
      <c r="I4428" s="69">
        <v>300</v>
      </c>
      <c r="J4428" s="43" t="s">
        <v>398</v>
      </c>
      <c r="K4428" s="43" t="s">
        <v>398</v>
      </c>
      <c r="L4428" s="43" t="s">
        <v>413</v>
      </c>
      <c r="M4428" s="43" t="s">
        <v>395</v>
      </c>
      <c r="N4428" s="43" t="s">
        <v>396</v>
      </c>
      <c r="O4428" s="68" t="s">
        <v>325</v>
      </c>
      <c r="P4428" s="68" t="s">
        <v>4838</v>
      </c>
      <c r="Q4428" s="57" t="str">
        <f>MID(Tabla1[[#This Row],[Aplicación]],14,1)</f>
        <v>6</v>
      </c>
      <c r="R4428" s="35" t="s">
        <v>266</v>
      </c>
      <c r="S4428" s="57" t="str">
        <f>MID(Tabla1[[#This Row],[Aplicación]],6,2)</f>
        <v>07</v>
      </c>
      <c r="T4428" s="54" t="str">
        <f>VLOOKUP(Tabla1[[#This Row],[AREA]],Hoja1!A:B,2,FALSE)</f>
        <v>07. Medio ambiente</v>
      </c>
      <c r="U4428" s="57" t="str">
        <f>MID(Tabla1[[#This Row],[Aplicación]],9,4)</f>
        <v>1711</v>
      </c>
      <c r="V4428" s="54" t="str">
        <f>VLOOKUP(Tabla1[[#This Row],[PROGRAMA]],Hoja1!A:B,2,FALSE)</f>
        <v>1711. Parques y jardines</v>
      </c>
      <c r="W4428" s="57" t="str">
        <f>MID(Tabla1[[#This Row],[Aplicación]],14,2)</f>
        <v>61</v>
      </c>
      <c r="X4428" s="57" t="str">
        <f>MID(Tabla1[[#This Row],[Aplicación]],14,6)</f>
        <v>619</v>
      </c>
    </row>
    <row r="4429" spans="1:24" x14ac:dyDescent="0.25">
      <c r="A4429" s="60">
        <v>220240039589</v>
      </c>
      <c r="B4429" s="43" t="s">
        <v>702</v>
      </c>
      <c r="C4429" s="61">
        <v>45527</v>
      </c>
      <c r="D4429" s="60">
        <v>22024005651</v>
      </c>
      <c r="E4429" s="43" t="s">
        <v>1220</v>
      </c>
      <c r="F4429" s="62">
        <v>1172.08</v>
      </c>
      <c r="G4429" s="43" t="s">
        <v>81</v>
      </c>
      <c r="H4429" s="43" t="s">
        <v>5777</v>
      </c>
      <c r="I4429" s="69">
        <v>300</v>
      </c>
      <c r="J4429" s="43" t="s">
        <v>398</v>
      </c>
      <c r="K4429" s="43" t="s">
        <v>398</v>
      </c>
      <c r="L4429" s="43" t="s">
        <v>413</v>
      </c>
      <c r="M4429" s="43" t="s">
        <v>395</v>
      </c>
      <c r="N4429" s="43" t="s">
        <v>396</v>
      </c>
      <c r="O4429" s="68" t="s">
        <v>325</v>
      </c>
      <c r="P4429" s="68" t="s">
        <v>4838</v>
      </c>
      <c r="Q4429" s="57" t="str">
        <f>MID(Tabla1[[#This Row],[Aplicación]],14,1)</f>
        <v>6</v>
      </c>
      <c r="R4429" s="35" t="s">
        <v>266</v>
      </c>
      <c r="S4429" s="57" t="str">
        <f>MID(Tabla1[[#This Row],[Aplicación]],6,2)</f>
        <v>07</v>
      </c>
      <c r="T4429" s="54" t="str">
        <f>VLOOKUP(Tabla1[[#This Row],[AREA]],Hoja1!A:B,2,FALSE)</f>
        <v>07. Medio ambiente</v>
      </c>
      <c r="U4429" s="57" t="str">
        <f>MID(Tabla1[[#This Row],[Aplicación]],9,4)</f>
        <v>1711</v>
      </c>
      <c r="V4429" s="54" t="str">
        <f>VLOOKUP(Tabla1[[#This Row],[PROGRAMA]],Hoja1!A:B,2,FALSE)</f>
        <v>1711. Parques y jardines</v>
      </c>
      <c r="W4429" s="57" t="str">
        <f>MID(Tabla1[[#This Row],[Aplicación]],14,2)</f>
        <v>61</v>
      </c>
      <c r="X4429" s="57" t="str">
        <f>MID(Tabla1[[#This Row],[Aplicación]],14,6)</f>
        <v>619</v>
      </c>
    </row>
    <row r="4430" spans="1:24" x14ac:dyDescent="0.25">
      <c r="A4430" s="60">
        <v>220240039591</v>
      </c>
      <c r="B4430" s="43" t="s">
        <v>702</v>
      </c>
      <c r="C4430" s="61">
        <v>45527</v>
      </c>
      <c r="D4430" s="60">
        <v>22024005651</v>
      </c>
      <c r="E4430" s="43" t="s">
        <v>1220</v>
      </c>
      <c r="F4430" s="62">
        <v>573.08000000000004</v>
      </c>
      <c r="G4430" s="43" t="s">
        <v>81</v>
      </c>
      <c r="H4430" s="43" t="s">
        <v>5778</v>
      </c>
      <c r="I4430" s="69">
        <v>300</v>
      </c>
      <c r="J4430" s="43" t="s">
        <v>398</v>
      </c>
      <c r="K4430" s="43" t="s">
        <v>398</v>
      </c>
      <c r="L4430" s="43" t="s">
        <v>413</v>
      </c>
      <c r="M4430" s="43" t="s">
        <v>395</v>
      </c>
      <c r="N4430" s="43" t="s">
        <v>396</v>
      </c>
      <c r="O4430" s="68" t="s">
        <v>325</v>
      </c>
      <c r="P4430" s="68" t="s">
        <v>4838</v>
      </c>
      <c r="Q4430" s="57" t="str">
        <f>MID(Tabla1[[#This Row],[Aplicación]],14,1)</f>
        <v>6</v>
      </c>
      <c r="R4430" s="35" t="s">
        <v>266</v>
      </c>
      <c r="S4430" s="57" t="str">
        <f>MID(Tabla1[[#This Row],[Aplicación]],6,2)</f>
        <v>07</v>
      </c>
      <c r="T4430" s="54" t="str">
        <f>VLOOKUP(Tabla1[[#This Row],[AREA]],Hoja1!A:B,2,FALSE)</f>
        <v>07. Medio ambiente</v>
      </c>
      <c r="U4430" s="57" t="str">
        <f>MID(Tabla1[[#This Row],[Aplicación]],9,4)</f>
        <v>1711</v>
      </c>
      <c r="V4430" s="54" t="str">
        <f>VLOOKUP(Tabla1[[#This Row],[PROGRAMA]],Hoja1!A:B,2,FALSE)</f>
        <v>1711. Parques y jardines</v>
      </c>
      <c r="W4430" s="57" t="str">
        <f>MID(Tabla1[[#This Row],[Aplicación]],14,2)</f>
        <v>61</v>
      </c>
      <c r="X4430" s="57" t="str">
        <f>MID(Tabla1[[#This Row],[Aplicación]],14,6)</f>
        <v>619</v>
      </c>
    </row>
    <row r="4431" spans="1:24" x14ac:dyDescent="0.25">
      <c r="A4431" s="60">
        <v>220240039593</v>
      </c>
      <c r="B4431" s="43" t="s">
        <v>702</v>
      </c>
      <c r="C4431" s="61">
        <v>45527</v>
      </c>
      <c r="D4431" s="60">
        <v>22024005651</v>
      </c>
      <c r="E4431" s="43" t="s">
        <v>1220</v>
      </c>
      <c r="F4431" s="62">
        <v>329.33</v>
      </c>
      <c r="G4431" s="43" t="s">
        <v>81</v>
      </c>
      <c r="H4431" s="43" t="s">
        <v>5779</v>
      </c>
      <c r="I4431" s="69">
        <v>300</v>
      </c>
      <c r="J4431" s="43" t="s">
        <v>398</v>
      </c>
      <c r="K4431" s="43" t="s">
        <v>398</v>
      </c>
      <c r="L4431" s="43" t="s">
        <v>413</v>
      </c>
      <c r="M4431" s="43" t="s">
        <v>395</v>
      </c>
      <c r="N4431" s="43" t="s">
        <v>396</v>
      </c>
      <c r="O4431" s="68" t="s">
        <v>325</v>
      </c>
      <c r="P4431" s="68" t="s">
        <v>4838</v>
      </c>
      <c r="Q4431" s="57" t="str">
        <f>MID(Tabla1[[#This Row],[Aplicación]],14,1)</f>
        <v>6</v>
      </c>
      <c r="R4431" s="35" t="s">
        <v>266</v>
      </c>
      <c r="S4431" s="57" t="str">
        <f>MID(Tabla1[[#This Row],[Aplicación]],6,2)</f>
        <v>07</v>
      </c>
      <c r="T4431" s="54" t="str">
        <f>VLOOKUP(Tabla1[[#This Row],[AREA]],Hoja1!A:B,2,FALSE)</f>
        <v>07. Medio ambiente</v>
      </c>
      <c r="U4431" s="57" t="str">
        <f>MID(Tabla1[[#This Row],[Aplicación]],9,4)</f>
        <v>1711</v>
      </c>
      <c r="V4431" s="54" t="str">
        <f>VLOOKUP(Tabla1[[#This Row],[PROGRAMA]],Hoja1!A:B,2,FALSE)</f>
        <v>1711. Parques y jardines</v>
      </c>
      <c r="W4431" s="57" t="str">
        <f>MID(Tabla1[[#This Row],[Aplicación]],14,2)</f>
        <v>61</v>
      </c>
      <c r="X4431" s="57" t="str">
        <f>MID(Tabla1[[#This Row],[Aplicación]],14,6)</f>
        <v>619</v>
      </c>
    </row>
    <row r="4432" spans="1:24" x14ac:dyDescent="0.25">
      <c r="A4432" s="60">
        <v>220240039595</v>
      </c>
      <c r="B4432" s="43" t="s">
        <v>702</v>
      </c>
      <c r="C4432" s="61">
        <v>45527</v>
      </c>
      <c r="D4432" s="60">
        <v>22024005651</v>
      </c>
      <c r="E4432" s="43" t="s">
        <v>1220</v>
      </c>
      <c r="F4432" s="62">
        <v>603.79</v>
      </c>
      <c r="G4432" s="43" t="s">
        <v>81</v>
      </c>
      <c r="H4432" s="43" t="s">
        <v>5780</v>
      </c>
      <c r="I4432" s="69">
        <v>300</v>
      </c>
      <c r="J4432" s="43" t="s">
        <v>398</v>
      </c>
      <c r="K4432" s="43" t="s">
        <v>398</v>
      </c>
      <c r="L4432" s="43" t="s">
        <v>413</v>
      </c>
      <c r="M4432" s="43" t="s">
        <v>395</v>
      </c>
      <c r="N4432" s="43" t="s">
        <v>396</v>
      </c>
      <c r="O4432" s="68" t="s">
        <v>325</v>
      </c>
      <c r="P4432" s="68" t="s">
        <v>4838</v>
      </c>
      <c r="Q4432" s="57" t="str">
        <f>MID(Tabla1[[#This Row],[Aplicación]],14,1)</f>
        <v>6</v>
      </c>
      <c r="R4432" s="35" t="s">
        <v>266</v>
      </c>
      <c r="S4432" s="57" t="str">
        <f>MID(Tabla1[[#This Row],[Aplicación]],6,2)</f>
        <v>07</v>
      </c>
      <c r="T4432" s="54" t="str">
        <f>VLOOKUP(Tabla1[[#This Row],[AREA]],Hoja1!A:B,2,FALSE)</f>
        <v>07. Medio ambiente</v>
      </c>
      <c r="U4432" s="57" t="str">
        <f>MID(Tabla1[[#This Row],[Aplicación]],9,4)</f>
        <v>1711</v>
      </c>
      <c r="V4432" s="54" t="str">
        <f>VLOOKUP(Tabla1[[#This Row],[PROGRAMA]],Hoja1!A:B,2,FALSE)</f>
        <v>1711. Parques y jardines</v>
      </c>
      <c r="W4432" s="57" t="str">
        <f>MID(Tabla1[[#This Row],[Aplicación]],14,2)</f>
        <v>61</v>
      </c>
      <c r="X4432" s="57" t="str">
        <f>MID(Tabla1[[#This Row],[Aplicación]],14,6)</f>
        <v>619</v>
      </c>
    </row>
    <row r="4433" spans="1:24" x14ac:dyDescent="0.25">
      <c r="A4433" s="60">
        <v>220240039597</v>
      </c>
      <c r="B4433" s="43" t="s">
        <v>702</v>
      </c>
      <c r="C4433" s="61">
        <v>45527</v>
      </c>
      <c r="D4433" s="60">
        <v>22024005651</v>
      </c>
      <c r="E4433" s="43" t="s">
        <v>1220</v>
      </c>
      <c r="F4433" s="62">
        <v>577.04999999999995</v>
      </c>
      <c r="G4433" s="43" t="s">
        <v>81</v>
      </c>
      <c r="H4433" s="43" t="s">
        <v>5781</v>
      </c>
      <c r="I4433" s="69">
        <v>300</v>
      </c>
      <c r="J4433" s="43" t="s">
        <v>398</v>
      </c>
      <c r="K4433" s="43" t="s">
        <v>398</v>
      </c>
      <c r="L4433" s="43" t="s">
        <v>413</v>
      </c>
      <c r="M4433" s="43" t="s">
        <v>395</v>
      </c>
      <c r="N4433" s="43" t="s">
        <v>396</v>
      </c>
      <c r="O4433" s="68" t="s">
        <v>325</v>
      </c>
      <c r="P4433" s="68" t="s">
        <v>4838</v>
      </c>
      <c r="Q4433" s="57" t="str">
        <f>MID(Tabla1[[#This Row],[Aplicación]],14,1)</f>
        <v>6</v>
      </c>
      <c r="R4433" s="35" t="s">
        <v>266</v>
      </c>
      <c r="S4433" s="57" t="str">
        <f>MID(Tabla1[[#This Row],[Aplicación]],6,2)</f>
        <v>07</v>
      </c>
      <c r="T4433" s="54" t="str">
        <f>VLOOKUP(Tabla1[[#This Row],[AREA]],Hoja1!A:B,2,FALSE)</f>
        <v>07. Medio ambiente</v>
      </c>
      <c r="U4433" s="57" t="str">
        <f>MID(Tabla1[[#This Row],[Aplicación]],9,4)</f>
        <v>1711</v>
      </c>
      <c r="V4433" s="54" t="str">
        <f>VLOOKUP(Tabla1[[#This Row],[PROGRAMA]],Hoja1!A:B,2,FALSE)</f>
        <v>1711. Parques y jardines</v>
      </c>
      <c r="W4433" s="57" t="str">
        <f>MID(Tabla1[[#This Row],[Aplicación]],14,2)</f>
        <v>61</v>
      </c>
      <c r="X4433" s="57" t="str">
        <f>MID(Tabla1[[#This Row],[Aplicación]],14,6)</f>
        <v>619</v>
      </c>
    </row>
    <row r="4434" spans="1:24" x14ac:dyDescent="0.25">
      <c r="A4434" s="60">
        <v>220240039599</v>
      </c>
      <c r="B4434" s="43" t="s">
        <v>702</v>
      </c>
      <c r="C4434" s="61">
        <v>45527</v>
      </c>
      <c r="D4434" s="60">
        <v>22024005651</v>
      </c>
      <c r="E4434" s="43" t="s">
        <v>1220</v>
      </c>
      <c r="F4434" s="62">
        <v>515.38</v>
      </c>
      <c r="G4434" s="43" t="s">
        <v>81</v>
      </c>
      <c r="H4434" s="43" t="s">
        <v>5782</v>
      </c>
      <c r="I4434" s="69">
        <v>300</v>
      </c>
      <c r="J4434" s="43" t="s">
        <v>398</v>
      </c>
      <c r="K4434" s="43" t="s">
        <v>398</v>
      </c>
      <c r="L4434" s="43" t="s">
        <v>413</v>
      </c>
      <c r="M4434" s="43" t="s">
        <v>395</v>
      </c>
      <c r="N4434" s="43" t="s">
        <v>396</v>
      </c>
      <c r="O4434" s="68" t="s">
        <v>325</v>
      </c>
      <c r="P4434" s="68" t="s">
        <v>4838</v>
      </c>
      <c r="Q4434" s="57" t="str">
        <f>MID(Tabla1[[#This Row],[Aplicación]],14,1)</f>
        <v>6</v>
      </c>
      <c r="R4434" s="35" t="s">
        <v>266</v>
      </c>
      <c r="S4434" s="57" t="str">
        <f>MID(Tabla1[[#This Row],[Aplicación]],6,2)</f>
        <v>07</v>
      </c>
      <c r="T4434" s="54" t="str">
        <f>VLOOKUP(Tabla1[[#This Row],[AREA]],Hoja1!A:B,2,FALSE)</f>
        <v>07. Medio ambiente</v>
      </c>
      <c r="U4434" s="57" t="str">
        <f>MID(Tabla1[[#This Row],[Aplicación]],9,4)</f>
        <v>1711</v>
      </c>
      <c r="V4434" s="54" t="str">
        <f>VLOOKUP(Tabla1[[#This Row],[PROGRAMA]],Hoja1!A:B,2,FALSE)</f>
        <v>1711. Parques y jardines</v>
      </c>
      <c r="W4434" s="57" t="str">
        <f>MID(Tabla1[[#This Row],[Aplicación]],14,2)</f>
        <v>61</v>
      </c>
      <c r="X4434" s="57" t="str">
        <f>MID(Tabla1[[#This Row],[Aplicación]],14,6)</f>
        <v>619</v>
      </c>
    </row>
    <row r="4435" spans="1:24" x14ac:dyDescent="0.25">
      <c r="A4435" s="60">
        <v>220240039601</v>
      </c>
      <c r="B4435" s="43" t="s">
        <v>702</v>
      </c>
      <c r="C4435" s="61">
        <v>45527</v>
      </c>
      <c r="D4435" s="60">
        <v>22024005651</v>
      </c>
      <c r="E4435" s="43" t="s">
        <v>1220</v>
      </c>
      <c r="F4435" s="62">
        <v>575.42999999999995</v>
      </c>
      <c r="G4435" s="43" t="s">
        <v>81</v>
      </c>
      <c r="H4435" s="43" t="s">
        <v>5783</v>
      </c>
      <c r="I4435" s="69">
        <v>300</v>
      </c>
      <c r="J4435" s="43" t="s">
        <v>398</v>
      </c>
      <c r="K4435" s="43" t="s">
        <v>398</v>
      </c>
      <c r="L4435" s="43" t="s">
        <v>413</v>
      </c>
      <c r="M4435" s="43" t="s">
        <v>395</v>
      </c>
      <c r="N4435" s="43" t="s">
        <v>396</v>
      </c>
      <c r="O4435" s="68" t="s">
        <v>325</v>
      </c>
      <c r="P4435" s="68" t="s">
        <v>4838</v>
      </c>
      <c r="Q4435" s="57" t="str">
        <f>MID(Tabla1[[#This Row],[Aplicación]],14,1)</f>
        <v>6</v>
      </c>
      <c r="R4435" s="35" t="s">
        <v>266</v>
      </c>
      <c r="S4435" s="57" t="str">
        <f>MID(Tabla1[[#This Row],[Aplicación]],6,2)</f>
        <v>07</v>
      </c>
      <c r="T4435" s="54" t="str">
        <f>VLOOKUP(Tabla1[[#This Row],[AREA]],Hoja1!A:B,2,FALSE)</f>
        <v>07. Medio ambiente</v>
      </c>
      <c r="U4435" s="57" t="str">
        <f>MID(Tabla1[[#This Row],[Aplicación]],9,4)</f>
        <v>1711</v>
      </c>
      <c r="V4435" s="54" t="str">
        <f>VLOOKUP(Tabla1[[#This Row],[PROGRAMA]],Hoja1!A:B,2,FALSE)</f>
        <v>1711. Parques y jardines</v>
      </c>
      <c r="W4435" s="57" t="str">
        <f>MID(Tabla1[[#This Row],[Aplicación]],14,2)</f>
        <v>61</v>
      </c>
      <c r="X4435" s="57" t="str">
        <f>MID(Tabla1[[#This Row],[Aplicación]],14,6)</f>
        <v>619</v>
      </c>
    </row>
    <row r="4436" spans="1:24" x14ac:dyDescent="0.25">
      <c r="A4436" s="60">
        <v>220240039603</v>
      </c>
      <c r="B4436" s="43" t="s">
        <v>702</v>
      </c>
      <c r="C4436" s="61">
        <v>45527</v>
      </c>
      <c r="D4436" s="60">
        <v>22024005651</v>
      </c>
      <c r="E4436" s="43" t="s">
        <v>1220</v>
      </c>
      <c r="F4436" s="62">
        <v>592.08000000000004</v>
      </c>
      <c r="G4436" s="43" t="s">
        <v>81</v>
      </c>
      <c r="H4436" s="43" t="s">
        <v>5784</v>
      </c>
      <c r="I4436" s="69">
        <v>300</v>
      </c>
      <c r="J4436" s="43" t="s">
        <v>398</v>
      </c>
      <c r="K4436" s="43" t="s">
        <v>398</v>
      </c>
      <c r="L4436" s="43" t="s">
        <v>413</v>
      </c>
      <c r="M4436" s="43" t="s">
        <v>395</v>
      </c>
      <c r="N4436" s="43" t="s">
        <v>396</v>
      </c>
      <c r="O4436" s="68" t="s">
        <v>325</v>
      </c>
      <c r="P4436" s="68" t="s">
        <v>4838</v>
      </c>
      <c r="Q4436" s="57" t="str">
        <f>MID(Tabla1[[#This Row],[Aplicación]],14,1)</f>
        <v>6</v>
      </c>
      <c r="R4436" s="35" t="s">
        <v>266</v>
      </c>
      <c r="S4436" s="57" t="str">
        <f>MID(Tabla1[[#This Row],[Aplicación]],6,2)</f>
        <v>07</v>
      </c>
      <c r="T4436" s="54" t="str">
        <f>VLOOKUP(Tabla1[[#This Row],[AREA]],Hoja1!A:B,2,FALSE)</f>
        <v>07. Medio ambiente</v>
      </c>
      <c r="U4436" s="57" t="str">
        <f>MID(Tabla1[[#This Row],[Aplicación]],9,4)</f>
        <v>1711</v>
      </c>
      <c r="V4436" s="54" t="str">
        <f>VLOOKUP(Tabla1[[#This Row],[PROGRAMA]],Hoja1!A:B,2,FALSE)</f>
        <v>1711. Parques y jardines</v>
      </c>
      <c r="W4436" s="57" t="str">
        <f>MID(Tabla1[[#This Row],[Aplicación]],14,2)</f>
        <v>61</v>
      </c>
      <c r="X4436" s="57" t="str">
        <f>MID(Tabla1[[#This Row],[Aplicación]],14,6)</f>
        <v>619</v>
      </c>
    </row>
    <row r="4437" spans="1:24" x14ac:dyDescent="0.25">
      <c r="A4437" s="60">
        <v>220240039605</v>
      </c>
      <c r="B4437" s="43" t="s">
        <v>702</v>
      </c>
      <c r="C4437" s="61">
        <v>45527</v>
      </c>
      <c r="D4437" s="60">
        <v>22024005651</v>
      </c>
      <c r="E4437" s="43" t="s">
        <v>1220</v>
      </c>
      <c r="F4437" s="62">
        <v>573.08000000000004</v>
      </c>
      <c r="G4437" s="43" t="s">
        <v>81</v>
      </c>
      <c r="H4437" s="43" t="s">
        <v>5785</v>
      </c>
      <c r="I4437" s="69">
        <v>300</v>
      </c>
      <c r="J4437" s="43" t="s">
        <v>398</v>
      </c>
      <c r="K4437" s="43" t="s">
        <v>398</v>
      </c>
      <c r="L4437" s="43" t="s">
        <v>413</v>
      </c>
      <c r="M4437" s="43" t="s">
        <v>395</v>
      </c>
      <c r="N4437" s="43" t="s">
        <v>396</v>
      </c>
      <c r="O4437" s="68" t="s">
        <v>325</v>
      </c>
      <c r="P4437" s="68" t="s">
        <v>4838</v>
      </c>
      <c r="Q4437" s="57" t="str">
        <f>MID(Tabla1[[#This Row],[Aplicación]],14,1)</f>
        <v>6</v>
      </c>
      <c r="R4437" s="35" t="s">
        <v>266</v>
      </c>
      <c r="S4437" s="57" t="str">
        <f>MID(Tabla1[[#This Row],[Aplicación]],6,2)</f>
        <v>07</v>
      </c>
      <c r="T4437" s="54" t="str">
        <f>VLOOKUP(Tabla1[[#This Row],[AREA]],Hoja1!A:B,2,FALSE)</f>
        <v>07. Medio ambiente</v>
      </c>
      <c r="U4437" s="57" t="str">
        <f>MID(Tabla1[[#This Row],[Aplicación]],9,4)</f>
        <v>1711</v>
      </c>
      <c r="V4437" s="54" t="str">
        <f>VLOOKUP(Tabla1[[#This Row],[PROGRAMA]],Hoja1!A:B,2,FALSE)</f>
        <v>1711. Parques y jardines</v>
      </c>
      <c r="W4437" s="57" t="str">
        <f>MID(Tabla1[[#This Row],[Aplicación]],14,2)</f>
        <v>61</v>
      </c>
      <c r="X4437" s="57" t="str">
        <f>MID(Tabla1[[#This Row],[Aplicación]],14,6)</f>
        <v>619</v>
      </c>
    </row>
    <row r="4438" spans="1:24" x14ac:dyDescent="0.25">
      <c r="A4438" s="60">
        <v>220240039607</v>
      </c>
      <c r="B4438" s="43" t="s">
        <v>702</v>
      </c>
      <c r="C4438" s="61">
        <v>45527</v>
      </c>
      <c r="D4438" s="60">
        <v>22024005651</v>
      </c>
      <c r="E4438" s="43" t="s">
        <v>1220</v>
      </c>
      <c r="F4438" s="62">
        <v>216.07</v>
      </c>
      <c r="G4438" s="43" t="s">
        <v>81</v>
      </c>
      <c r="H4438" s="43" t="s">
        <v>5786</v>
      </c>
      <c r="I4438" s="69">
        <v>300</v>
      </c>
      <c r="J4438" s="43" t="s">
        <v>398</v>
      </c>
      <c r="K4438" s="43" t="s">
        <v>398</v>
      </c>
      <c r="L4438" s="43" t="s">
        <v>413</v>
      </c>
      <c r="M4438" s="43" t="s">
        <v>395</v>
      </c>
      <c r="N4438" s="43" t="s">
        <v>396</v>
      </c>
      <c r="O4438" s="68" t="s">
        <v>325</v>
      </c>
      <c r="P4438" s="68" t="s">
        <v>4838</v>
      </c>
      <c r="Q4438" s="57" t="str">
        <f>MID(Tabla1[[#This Row],[Aplicación]],14,1)</f>
        <v>6</v>
      </c>
      <c r="R4438" s="35" t="s">
        <v>266</v>
      </c>
      <c r="S4438" s="57" t="str">
        <f>MID(Tabla1[[#This Row],[Aplicación]],6,2)</f>
        <v>07</v>
      </c>
      <c r="T4438" s="54" t="str">
        <f>VLOOKUP(Tabla1[[#This Row],[AREA]],Hoja1!A:B,2,FALSE)</f>
        <v>07. Medio ambiente</v>
      </c>
      <c r="U4438" s="57" t="str">
        <f>MID(Tabla1[[#This Row],[Aplicación]],9,4)</f>
        <v>1711</v>
      </c>
      <c r="V4438" s="54" t="str">
        <f>VLOOKUP(Tabla1[[#This Row],[PROGRAMA]],Hoja1!A:B,2,FALSE)</f>
        <v>1711. Parques y jardines</v>
      </c>
      <c r="W4438" s="57" t="str">
        <f>MID(Tabla1[[#This Row],[Aplicación]],14,2)</f>
        <v>61</v>
      </c>
      <c r="X4438" s="57" t="str">
        <f>MID(Tabla1[[#This Row],[Aplicación]],14,6)</f>
        <v>619</v>
      </c>
    </row>
    <row r="4439" spans="1:24" x14ac:dyDescent="0.25">
      <c r="A4439" s="60">
        <v>220240039609</v>
      </c>
      <c r="B4439" s="43" t="s">
        <v>702</v>
      </c>
      <c r="C4439" s="61">
        <v>45527</v>
      </c>
      <c r="D4439" s="60">
        <v>22024005651</v>
      </c>
      <c r="E4439" s="43" t="s">
        <v>1220</v>
      </c>
      <c r="F4439" s="62">
        <v>302.42</v>
      </c>
      <c r="G4439" s="43" t="s">
        <v>81</v>
      </c>
      <c r="H4439" s="43" t="s">
        <v>5787</v>
      </c>
      <c r="I4439" s="69">
        <v>300</v>
      </c>
      <c r="J4439" s="43" t="s">
        <v>398</v>
      </c>
      <c r="K4439" s="43" t="s">
        <v>398</v>
      </c>
      <c r="L4439" s="43" t="s">
        <v>413</v>
      </c>
      <c r="M4439" s="43" t="s">
        <v>395</v>
      </c>
      <c r="N4439" s="43" t="s">
        <v>396</v>
      </c>
      <c r="O4439" s="68" t="s">
        <v>325</v>
      </c>
      <c r="P4439" s="68" t="s">
        <v>4838</v>
      </c>
      <c r="Q4439" s="57" t="str">
        <f>MID(Tabla1[[#This Row],[Aplicación]],14,1)</f>
        <v>6</v>
      </c>
      <c r="R4439" s="35" t="s">
        <v>266</v>
      </c>
      <c r="S4439" s="57" t="str">
        <f>MID(Tabla1[[#This Row],[Aplicación]],6,2)</f>
        <v>07</v>
      </c>
      <c r="T4439" s="54" t="str">
        <f>VLOOKUP(Tabla1[[#This Row],[AREA]],Hoja1!A:B,2,FALSE)</f>
        <v>07. Medio ambiente</v>
      </c>
      <c r="U4439" s="57" t="str">
        <f>MID(Tabla1[[#This Row],[Aplicación]],9,4)</f>
        <v>1711</v>
      </c>
      <c r="V4439" s="54" t="str">
        <f>VLOOKUP(Tabla1[[#This Row],[PROGRAMA]],Hoja1!A:B,2,FALSE)</f>
        <v>1711. Parques y jardines</v>
      </c>
      <c r="W4439" s="57" t="str">
        <f>MID(Tabla1[[#This Row],[Aplicación]],14,2)</f>
        <v>61</v>
      </c>
      <c r="X4439" s="57" t="str">
        <f>MID(Tabla1[[#This Row],[Aplicación]],14,6)</f>
        <v>619</v>
      </c>
    </row>
    <row r="4440" spans="1:24" x14ac:dyDescent="0.25">
      <c r="A4440" s="60">
        <v>220240039611</v>
      </c>
      <c r="B4440" s="43" t="s">
        <v>702</v>
      </c>
      <c r="C4440" s="61">
        <v>45527</v>
      </c>
      <c r="D4440" s="60">
        <v>22024005651</v>
      </c>
      <c r="E4440" s="43" t="s">
        <v>1220</v>
      </c>
      <c r="F4440" s="62">
        <v>422.11</v>
      </c>
      <c r="G4440" s="43" t="s">
        <v>81</v>
      </c>
      <c r="H4440" s="43" t="s">
        <v>5788</v>
      </c>
      <c r="I4440" s="69">
        <v>300</v>
      </c>
      <c r="J4440" s="43" t="s">
        <v>398</v>
      </c>
      <c r="K4440" s="43" t="s">
        <v>398</v>
      </c>
      <c r="L4440" s="43" t="s">
        <v>413</v>
      </c>
      <c r="M4440" s="43" t="s">
        <v>395</v>
      </c>
      <c r="N4440" s="43" t="s">
        <v>396</v>
      </c>
      <c r="O4440" s="68" t="s">
        <v>325</v>
      </c>
      <c r="P4440" s="68" t="s">
        <v>4838</v>
      </c>
      <c r="Q4440" s="57" t="str">
        <f>MID(Tabla1[[#This Row],[Aplicación]],14,1)</f>
        <v>6</v>
      </c>
      <c r="R4440" s="35" t="s">
        <v>266</v>
      </c>
      <c r="S4440" s="57" t="str">
        <f>MID(Tabla1[[#This Row],[Aplicación]],6,2)</f>
        <v>07</v>
      </c>
      <c r="T4440" s="54" t="str">
        <f>VLOOKUP(Tabla1[[#This Row],[AREA]],Hoja1!A:B,2,FALSE)</f>
        <v>07. Medio ambiente</v>
      </c>
      <c r="U4440" s="57" t="str">
        <f>MID(Tabla1[[#This Row],[Aplicación]],9,4)</f>
        <v>1711</v>
      </c>
      <c r="V4440" s="54" t="str">
        <f>VLOOKUP(Tabla1[[#This Row],[PROGRAMA]],Hoja1!A:B,2,FALSE)</f>
        <v>1711. Parques y jardines</v>
      </c>
      <c r="W4440" s="57" t="str">
        <f>MID(Tabla1[[#This Row],[Aplicación]],14,2)</f>
        <v>61</v>
      </c>
      <c r="X4440" s="57" t="str">
        <f>MID(Tabla1[[#This Row],[Aplicación]],14,6)</f>
        <v>619</v>
      </c>
    </row>
    <row r="4441" spans="1:24" x14ac:dyDescent="0.25">
      <c r="A4441" s="60">
        <v>220240039618</v>
      </c>
      <c r="B4441" s="43" t="s">
        <v>702</v>
      </c>
      <c r="C4441" s="61">
        <v>45527</v>
      </c>
      <c r="D4441" s="60">
        <v>22024005651</v>
      </c>
      <c r="E4441" s="43" t="s">
        <v>1220</v>
      </c>
      <c r="F4441" s="62">
        <v>416.4</v>
      </c>
      <c r="G4441" s="43" t="s">
        <v>81</v>
      </c>
      <c r="H4441" s="43" t="s">
        <v>5789</v>
      </c>
      <c r="I4441" s="69">
        <v>300</v>
      </c>
      <c r="J4441" s="43" t="s">
        <v>398</v>
      </c>
      <c r="K4441" s="43" t="s">
        <v>398</v>
      </c>
      <c r="L4441" s="43" t="s">
        <v>413</v>
      </c>
      <c r="M4441" s="43" t="s">
        <v>395</v>
      </c>
      <c r="N4441" s="43" t="s">
        <v>396</v>
      </c>
      <c r="O4441" s="68" t="s">
        <v>325</v>
      </c>
      <c r="P4441" s="68" t="s">
        <v>4838</v>
      </c>
      <c r="Q4441" s="57" t="str">
        <f>MID(Tabla1[[#This Row],[Aplicación]],14,1)</f>
        <v>6</v>
      </c>
      <c r="R4441" s="35" t="s">
        <v>266</v>
      </c>
      <c r="S4441" s="57" t="str">
        <f>MID(Tabla1[[#This Row],[Aplicación]],6,2)</f>
        <v>07</v>
      </c>
      <c r="T4441" s="54" t="str">
        <f>VLOOKUP(Tabla1[[#This Row],[AREA]],Hoja1!A:B,2,FALSE)</f>
        <v>07. Medio ambiente</v>
      </c>
      <c r="U4441" s="57" t="str">
        <f>MID(Tabla1[[#This Row],[Aplicación]],9,4)</f>
        <v>1711</v>
      </c>
      <c r="V4441" s="54" t="str">
        <f>VLOOKUP(Tabla1[[#This Row],[PROGRAMA]],Hoja1!A:B,2,FALSE)</f>
        <v>1711. Parques y jardines</v>
      </c>
      <c r="W4441" s="57" t="str">
        <f>MID(Tabla1[[#This Row],[Aplicación]],14,2)</f>
        <v>61</v>
      </c>
      <c r="X4441" s="57" t="str">
        <f>MID(Tabla1[[#This Row],[Aplicación]],14,6)</f>
        <v>619</v>
      </c>
    </row>
    <row r="4442" spans="1:24" x14ac:dyDescent="0.25">
      <c r="A4442" s="60">
        <v>220240038482</v>
      </c>
      <c r="B4442" s="43" t="s">
        <v>390</v>
      </c>
      <c r="C4442" s="61">
        <v>45524</v>
      </c>
      <c r="D4442" s="60">
        <v>22024006023</v>
      </c>
      <c r="E4442" s="43" t="s">
        <v>1220</v>
      </c>
      <c r="F4442" s="62">
        <v>726</v>
      </c>
      <c r="G4442" s="43" t="s">
        <v>5836</v>
      </c>
      <c r="H4442" s="43" t="s">
        <v>5837</v>
      </c>
      <c r="I4442" s="69">
        <v>220</v>
      </c>
      <c r="J4442" s="43" t="s">
        <v>398</v>
      </c>
      <c r="K4442" s="43" t="s">
        <v>398</v>
      </c>
      <c r="L4442" s="43" t="s">
        <v>399</v>
      </c>
      <c r="M4442" s="43" t="s">
        <v>585</v>
      </c>
      <c r="N4442" s="43" t="s">
        <v>539</v>
      </c>
      <c r="O4442" s="68" t="s">
        <v>326</v>
      </c>
      <c r="P4442" s="68" t="s">
        <v>4838</v>
      </c>
      <c r="Q4442" s="57" t="str">
        <f>MID(Tabla1[[#This Row],[Aplicación]],14,1)</f>
        <v>6</v>
      </c>
      <c r="R4442" s="35" t="s">
        <v>266</v>
      </c>
      <c r="S4442" s="57" t="str">
        <f>MID(Tabla1[[#This Row],[Aplicación]],6,2)</f>
        <v>07</v>
      </c>
      <c r="T4442" s="54" t="str">
        <f>VLOOKUP(Tabla1[[#This Row],[AREA]],Hoja1!A:B,2,FALSE)</f>
        <v>07. Medio ambiente</v>
      </c>
      <c r="U4442" s="57" t="str">
        <f>MID(Tabla1[[#This Row],[Aplicación]],9,4)</f>
        <v>1711</v>
      </c>
      <c r="V4442" s="54" t="str">
        <f>VLOOKUP(Tabla1[[#This Row],[PROGRAMA]],Hoja1!A:B,2,FALSE)</f>
        <v>1711. Parques y jardines</v>
      </c>
      <c r="W4442" s="57" t="str">
        <f>MID(Tabla1[[#This Row],[Aplicación]],14,2)</f>
        <v>61</v>
      </c>
      <c r="X4442" s="57" t="str">
        <f>MID(Tabla1[[#This Row],[Aplicación]],14,6)</f>
        <v>619</v>
      </c>
    </row>
    <row r="4443" spans="1:24" x14ac:dyDescent="0.25">
      <c r="A4443" s="60">
        <v>220240041087</v>
      </c>
      <c r="B4443" s="43" t="s">
        <v>702</v>
      </c>
      <c r="C4443" s="61">
        <v>45533</v>
      </c>
      <c r="D4443" s="60">
        <v>22024005651</v>
      </c>
      <c r="E4443" s="43" t="s">
        <v>1220</v>
      </c>
      <c r="F4443" s="62">
        <v>299.72000000000003</v>
      </c>
      <c r="G4443" s="43" t="s">
        <v>827</v>
      </c>
      <c r="H4443" s="43" t="s">
        <v>5949</v>
      </c>
      <c r="I4443" s="69">
        <v>300</v>
      </c>
      <c r="J4443" s="43" t="s">
        <v>398</v>
      </c>
      <c r="K4443" s="43" t="s">
        <v>398</v>
      </c>
      <c r="L4443" s="43" t="s">
        <v>413</v>
      </c>
      <c r="M4443" s="43" t="s">
        <v>395</v>
      </c>
      <c r="N4443" s="43" t="s">
        <v>396</v>
      </c>
      <c r="O4443" s="68" t="s">
        <v>325</v>
      </c>
      <c r="P4443" s="68" t="s">
        <v>4838</v>
      </c>
      <c r="Q4443" s="57" t="str">
        <f>MID(Tabla1[[#This Row],[Aplicación]],14,1)</f>
        <v>6</v>
      </c>
      <c r="R4443" s="35" t="s">
        <v>266</v>
      </c>
      <c r="S4443" s="57" t="str">
        <f>MID(Tabla1[[#This Row],[Aplicación]],6,2)</f>
        <v>07</v>
      </c>
      <c r="T4443" s="54" t="str">
        <f>VLOOKUP(Tabla1[[#This Row],[AREA]],Hoja1!A:B,2,FALSE)</f>
        <v>07. Medio ambiente</v>
      </c>
      <c r="U4443" s="57" t="str">
        <f>MID(Tabla1[[#This Row],[Aplicación]],9,4)</f>
        <v>1711</v>
      </c>
      <c r="V4443" s="54" t="str">
        <f>VLOOKUP(Tabla1[[#This Row],[PROGRAMA]],Hoja1!A:B,2,FALSE)</f>
        <v>1711. Parques y jardines</v>
      </c>
      <c r="W4443" s="57" t="str">
        <f>MID(Tabla1[[#This Row],[Aplicación]],14,2)</f>
        <v>61</v>
      </c>
      <c r="X4443" s="57" t="str">
        <f>MID(Tabla1[[#This Row],[Aplicación]],14,6)</f>
        <v>619</v>
      </c>
    </row>
    <row r="4444" spans="1:24" x14ac:dyDescent="0.25">
      <c r="A4444" s="60">
        <v>220240041089</v>
      </c>
      <c r="B4444" s="43" t="s">
        <v>702</v>
      </c>
      <c r="C4444" s="61">
        <v>45533</v>
      </c>
      <c r="D4444" s="60">
        <v>22024005651</v>
      </c>
      <c r="E4444" s="43" t="s">
        <v>1220</v>
      </c>
      <c r="F4444" s="62">
        <v>629.30999999999995</v>
      </c>
      <c r="G4444" s="43" t="s">
        <v>827</v>
      </c>
      <c r="H4444" s="43" t="s">
        <v>5950</v>
      </c>
      <c r="I4444" s="69">
        <v>300</v>
      </c>
      <c r="J4444" s="43" t="s">
        <v>398</v>
      </c>
      <c r="K4444" s="43" t="s">
        <v>398</v>
      </c>
      <c r="L4444" s="43" t="s">
        <v>413</v>
      </c>
      <c r="M4444" s="43" t="s">
        <v>395</v>
      </c>
      <c r="N4444" s="43" t="s">
        <v>396</v>
      </c>
      <c r="O4444" s="68" t="s">
        <v>325</v>
      </c>
      <c r="P4444" s="68" t="s">
        <v>4838</v>
      </c>
      <c r="Q4444" s="57" t="str">
        <f>MID(Tabla1[[#This Row],[Aplicación]],14,1)</f>
        <v>6</v>
      </c>
      <c r="R4444" s="35" t="s">
        <v>266</v>
      </c>
      <c r="S4444" s="57" t="str">
        <f>MID(Tabla1[[#This Row],[Aplicación]],6,2)</f>
        <v>07</v>
      </c>
      <c r="T4444" s="54" t="str">
        <f>VLOOKUP(Tabla1[[#This Row],[AREA]],Hoja1!A:B,2,FALSE)</f>
        <v>07. Medio ambiente</v>
      </c>
      <c r="U4444" s="57" t="str">
        <f>MID(Tabla1[[#This Row],[Aplicación]],9,4)</f>
        <v>1711</v>
      </c>
      <c r="V4444" s="54" t="str">
        <f>VLOOKUP(Tabla1[[#This Row],[PROGRAMA]],Hoja1!A:B,2,FALSE)</f>
        <v>1711. Parques y jardines</v>
      </c>
      <c r="W4444" s="57" t="str">
        <f>MID(Tabla1[[#This Row],[Aplicación]],14,2)</f>
        <v>61</v>
      </c>
      <c r="X4444" s="57" t="str">
        <f>MID(Tabla1[[#This Row],[Aplicación]],14,6)</f>
        <v>619</v>
      </c>
    </row>
    <row r="4445" spans="1:24" x14ac:dyDescent="0.25">
      <c r="A4445" s="60">
        <v>220240042913</v>
      </c>
      <c r="B4445" s="43" t="s">
        <v>390</v>
      </c>
      <c r="C4445" s="61">
        <v>45554</v>
      </c>
      <c r="D4445" s="60">
        <v>22024006578</v>
      </c>
      <c r="E4445" s="43" t="s">
        <v>1220</v>
      </c>
      <c r="F4445" s="62">
        <v>2990</v>
      </c>
      <c r="G4445" s="43" t="s">
        <v>6012</v>
      </c>
      <c r="H4445" s="43" t="s">
        <v>6013</v>
      </c>
      <c r="I4445" s="69" t="s">
        <v>2930</v>
      </c>
      <c r="J4445" s="43" t="s">
        <v>398</v>
      </c>
      <c r="K4445" s="43" t="s">
        <v>398</v>
      </c>
      <c r="L4445" s="43" t="s">
        <v>399</v>
      </c>
      <c r="M4445" s="43" t="s">
        <v>585</v>
      </c>
      <c r="N4445" s="43" t="s">
        <v>539</v>
      </c>
      <c r="O4445" s="68" t="s">
        <v>326</v>
      </c>
      <c r="P4445" s="68" t="s">
        <v>4838</v>
      </c>
      <c r="Q4445" s="57" t="str">
        <f>MID(Tabla1[[#This Row],[Aplicación]],14,1)</f>
        <v>6</v>
      </c>
      <c r="R4445" s="35" t="s">
        <v>266</v>
      </c>
      <c r="S4445" s="57" t="str">
        <f>MID(Tabla1[[#This Row],[Aplicación]],6,2)</f>
        <v>07</v>
      </c>
      <c r="T4445" s="54" t="str">
        <f>VLOOKUP(Tabla1[[#This Row],[AREA]],Hoja1!A:B,2,FALSE)</f>
        <v>07. Medio ambiente</v>
      </c>
      <c r="U4445" s="57" t="str">
        <f>MID(Tabla1[[#This Row],[Aplicación]],9,4)</f>
        <v>1711</v>
      </c>
      <c r="V4445" s="54" t="str">
        <f>VLOOKUP(Tabla1[[#This Row],[PROGRAMA]],Hoja1!A:B,2,FALSE)</f>
        <v>1711. Parques y jardines</v>
      </c>
      <c r="W4445" s="57" t="str">
        <f>MID(Tabla1[[#This Row],[Aplicación]],14,2)</f>
        <v>61</v>
      </c>
      <c r="X4445" s="57" t="str">
        <f>MID(Tabla1[[#This Row],[Aplicación]],14,6)</f>
        <v>619</v>
      </c>
    </row>
    <row r="4446" spans="1:24" x14ac:dyDescent="0.25">
      <c r="A4446" s="60">
        <v>220240044569</v>
      </c>
      <c r="B4446" s="43" t="s">
        <v>702</v>
      </c>
      <c r="C4446" s="61">
        <v>45565</v>
      </c>
      <c r="D4446" s="60">
        <v>22024005651</v>
      </c>
      <c r="E4446" s="43" t="s">
        <v>1220</v>
      </c>
      <c r="F4446" s="62">
        <v>492.18</v>
      </c>
      <c r="G4446" s="43" t="s">
        <v>81</v>
      </c>
      <c r="H4446" s="43" t="s">
        <v>6096</v>
      </c>
      <c r="I4446" s="69" t="s">
        <v>2934</v>
      </c>
      <c r="J4446" s="43" t="s">
        <v>398</v>
      </c>
      <c r="K4446" s="43" t="s">
        <v>398</v>
      </c>
      <c r="L4446" s="43" t="s">
        <v>413</v>
      </c>
      <c r="M4446" s="43" t="s">
        <v>395</v>
      </c>
      <c r="N4446" s="43" t="s">
        <v>396</v>
      </c>
      <c r="O4446" s="68" t="s">
        <v>325</v>
      </c>
      <c r="P4446" s="68" t="s">
        <v>4838</v>
      </c>
      <c r="Q4446" s="57" t="str">
        <f>MID(Tabla1[[#This Row],[Aplicación]],14,1)</f>
        <v>6</v>
      </c>
      <c r="R4446" s="35" t="s">
        <v>266</v>
      </c>
      <c r="S4446" s="57" t="str">
        <f>MID(Tabla1[[#This Row],[Aplicación]],6,2)</f>
        <v>07</v>
      </c>
      <c r="T4446" s="54" t="str">
        <f>VLOOKUP(Tabla1[[#This Row],[AREA]],Hoja1!A:B,2,FALSE)</f>
        <v>07. Medio ambiente</v>
      </c>
      <c r="U4446" s="57" t="str">
        <f>MID(Tabla1[[#This Row],[Aplicación]],9,4)</f>
        <v>1711</v>
      </c>
      <c r="V4446" s="54" t="str">
        <f>VLOOKUP(Tabla1[[#This Row],[PROGRAMA]],Hoja1!A:B,2,FALSE)</f>
        <v>1711. Parques y jardines</v>
      </c>
      <c r="W4446" s="57" t="str">
        <f>MID(Tabla1[[#This Row],[Aplicación]],14,2)</f>
        <v>61</v>
      </c>
      <c r="X4446" s="57" t="str">
        <f>MID(Tabla1[[#This Row],[Aplicación]],14,6)</f>
        <v>619</v>
      </c>
    </row>
    <row r="4447" spans="1:24" x14ac:dyDescent="0.25">
      <c r="A4447" s="60">
        <v>220240044567</v>
      </c>
      <c r="B4447" s="43" t="s">
        <v>702</v>
      </c>
      <c r="C4447" s="61">
        <v>45565</v>
      </c>
      <c r="D4447" s="60">
        <v>22024005651</v>
      </c>
      <c r="E4447" s="43" t="s">
        <v>1220</v>
      </c>
      <c r="F4447" s="62">
        <v>208.45</v>
      </c>
      <c r="G4447" s="43" t="s">
        <v>81</v>
      </c>
      <c r="H4447" s="43" t="s">
        <v>6099</v>
      </c>
      <c r="I4447" s="69" t="s">
        <v>2934</v>
      </c>
      <c r="J4447" s="43" t="s">
        <v>398</v>
      </c>
      <c r="K4447" s="43" t="s">
        <v>398</v>
      </c>
      <c r="L4447" s="43" t="s">
        <v>413</v>
      </c>
      <c r="M4447" s="43" t="s">
        <v>395</v>
      </c>
      <c r="N4447" s="43" t="s">
        <v>396</v>
      </c>
      <c r="O4447" s="68" t="s">
        <v>325</v>
      </c>
      <c r="P4447" s="68" t="s">
        <v>4838</v>
      </c>
      <c r="Q4447" s="57" t="str">
        <f>MID(Tabla1[[#This Row],[Aplicación]],14,1)</f>
        <v>6</v>
      </c>
      <c r="R4447" s="35" t="s">
        <v>266</v>
      </c>
      <c r="S4447" s="57" t="str">
        <f>MID(Tabla1[[#This Row],[Aplicación]],6,2)</f>
        <v>07</v>
      </c>
      <c r="T4447" s="54" t="str">
        <f>VLOOKUP(Tabla1[[#This Row],[AREA]],Hoja1!A:B,2,FALSE)</f>
        <v>07. Medio ambiente</v>
      </c>
      <c r="U4447" s="57" t="str">
        <f>MID(Tabla1[[#This Row],[Aplicación]],9,4)</f>
        <v>1711</v>
      </c>
      <c r="V4447" s="54" t="str">
        <f>VLOOKUP(Tabla1[[#This Row],[PROGRAMA]],Hoja1!A:B,2,FALSE)</f>
        <v>1711. Parques y jardines</v>
      </c>
      <c r="W4447" s="57" t="str">
        <f>MID(Tabla1[[#This Row],[Aplicación]],14,2)</f>
        <v>61</v>
      </c>
      <c r="X4447" s="57" t="str">
        <f>MID(Tabla1[[#This Row],[Aplicación]],14,6)</f>
        <v>619</v>
      </c>
    </row>
    <row r="4448" spans="1:24" x14ac:dyDescent="0.25">
      <c r="A4448" s="60">
        <v>220240044565</v>
      </c>
      <c r="B4448" s="43" t="s">
        <v>702</v>
      </c>
      <c r="C4448" s="61">
        <v>45565</v>
      </c>
      <c r="D4448" s="60">
        <v>22024005651</v>
      </c>
      <c r="E4448" s="43" t="s">
        <v>1220</v>
      </c>
      <c r="F4448" s="62">
        <v>23.03</v>
      </c>
      <c r="G4448" s="43" t="s">
        <v>81</v>
      </c>
      <c r="H4448" s="43" t="s">
        <v>6107</v>
      </c>
      <c r="I4448" s="69" t="s">
        <v>2934</v>
      </c>
      <c r="J4448" s="43" t="s">
        <v>398</v>
      </c>
      <c r="K4448" s="43" t="s">
        <v>398</v>
      </c>
      <c r="L4448" s="43" t="s">
        <v>413</v>
      </c>
      <c r="M4448" s="43" t="s">
        <v>395</v>
      </c>
      <c r="N4448" s="43" t="s">
        <v>396</v>
      </c>
      <c r="O4448" s="68" t="s">
        <v>325</v>
      </c>
      <c r="P4448" s="68" t="s">
        <v>4838</v>
      </c>
      <c r="Q4448" s="57" t="str">
        <f>MID(Tabla1[[#This Row],[Aplicación]],14,1)</f>
        <v>6</v>
      </c>
      <c r="R4448" s="35" t="s">
        <v>266</v>
      </c>
      <c r="S4448" s="57" t="str">
        <f>MID(Tabla1[[#This Row],[Aplicación]],6,2)</f>
        <v>07</v>
      </c>
      <c r="T4448" s="54" t="str">
        <f>VLOOKUP(Tabla1[[#This Row],[AREA]],Hoja1!A:B,2,FALSE)</f>
        <v>07. Medio ambiente</v>
      </c>
      <c r="U4448" s="57" t="str">
        <f>MID(Tabla1[[#This Row],[Aplicación]],9,4)</f>
        <v>1711</v>
      </c>
      <c r="V4448" s="54" t="str">
        <f>VLOOKUP(Tabla1[[#This Row],[PROGRAMA]],Hoja1!A:B,2,FALSE)</f>
        <v>1711. Parques y jardines</v>
      </c>
      <c r="W4448" s="57" t="str">
        <f>MID(Tabla1[[#This Row],[Aplicación]],14,2)</f>
        <v>61</v>
      </c>
      <c r="X4448" s="57" t="str">
        <f>MID(Tabla1[[#This Row],[Aplicación]],14,6)</f>
        <v>619</v>
      </c>
    </row>
    <row r="4449" spans="1:24" x14ac:dyDescent="0.25">
      <c r="A4449" s="60">
        <v>220240044621</v>
      </c>
      <c r="B4449" s="43" t="s">
        <v>702</v>
      </c>
      <c r="C4449" s="61">
        <v>45565</v>
      </c>
      <c r="D4449" s="60">
        <v>22024005651</v>
      </c>
      <c r="E4449" s="43" t="s">
        <v>1220</v>
      </c>
      <c r="F4449" s="62">
        <v>14.68</v>
      </c>
      <c r="G4449" s="43" t="s">
        <v>81</v>
      </c>
      <c r="H4449" s="43" t="s">
        <v>6109</v>
      </c>
      <c r="I4449" s="69" t="s">
        <v>2934</v>
      </c>
      <c r="J4449" s="43" t="s">
        <v>398</v>
      </c>
      <c r="K4449" s="43" t="s">
        <v>398</v>
      </c>
      <c r="L4449" s="43" t="s">
        <v>413</v>
      </c>
      <c r="M4449" s="43" t="s">
        <v>395</v>
      </c>
      <c r="N4449" s="43" t="s">
        <v>396</v>
      </c>
      <c r="O4449" s="68" t="s">
        <v>325</v>
      </c>
      <c r="P4449" s="68" t="s">
        <v>4838</v>
      </c>
      <c r="Q4449" s="57" t="str">
        <f>MID(Tabla1[[#This Row],[Aplicación]],14,1)</f>
        <v>6</v>
      </c>
      <c r="R4449" s="35" t="s">
        <v>266</v>
      </c>
      <c r="S4449" s="57" t="str">
        <f>MID(Tabla1[[#This Row],[Aplicación]],6,2)</f>
        <v>07</v>
      </c>
      <c r="T4449" s="54" t="str">
        <f>VLOOKUP(Tabla1[[#This Row],[AREA]],Hoja1!A:B,2,FALSE)</f>
        <v>07. Medio ambiente</v>
      </c>
      <c r="U4449" s="57" t="str">
        <f>MID(Tabla1[[#This Row],[Aplicación]],9,4)</f>
        <v>1711</v>
      </c>
      <c r="V4449" s="54" t="str">
        <f>VLOOKUP(Tabla1[[#This Row],[PROGRAMA]],Hoja1!A:B,2,FALSE)</f>
        <v>1711. Parques y jardines</v>
      </c>
      <c r="W4449" s="57" t="str">
        <f>MID(Tabla1[[#This Row],[Aplicación]],14,2)</f>
        <v>61</v>
      </c>
      <c r="X4449" s="57" t="str">
        <f>MID(Tabla1[[#This Row],[Aplicación]],14,6)</f>
        <v>619</v>
      </c>
    </row>
    <row r="4450" spans="1:24" x14ac:dyDescent="0.25">
      <c r="A4450" s="60">
        <v>220240042912</v>
      </c>
      <c r="B4450" s="43" t="s">
        <v>390</v>
      </c>
      <c r="C4450" s="61">
        <v>45554</v>
      </c>
      <c r="D4450" s="60">
        <v>22024006052</v>
      </c>
      <c r="E4450" s="43" t="s">
        <v>1220</v>
      </c>
      <c r="F4450" s="62">
        <v>8712</v>
      </c>
      <c r="G4450" s="43" t="s">
        <v>3176</v>
      </c>
      <c r="H4450" s="43" t="s">
        <v>6225</v>
      </c>
      <c r="I4450" s="69" t="s">
        <v>2930</v>
      </c>
      <c r="J4450" s="43" t="s">
        <v>696</v>
      </c>
      <c r="K4450" s="43" t="s">
        <v>398</v>
      </c>
      <c r="L4450" s="43" t="s">
        <v>399</v>
      </c>
      <c r="M4450" s="43" t="s">
        <v>585</v>
      </c>
      <c r="N4450" s="43" t="s">
        <v>539</v>
      </c>
      <c r="O4450" s="68" t="s">
        <v>326</v>
      </c>
      <c r="P4450" s="68" t="s">
        <v>4838</v>
      </c>
      <c r="Q4450" s="57" t="str">
        <f>MID(Tabla1[[#This Row],[Aplicación]],14,1)</f>
        <v>6</v>
      </c>
      <c r="R4450" s="35" t="s">
        <v>266</v>
      </c>
      <c r="S4450" s="57" t="str">
        <f>MID(Tabla1[[#This Row],[Aplicación]],6,2)</f>
        <v>07</v>
      </c>
      <c r="T4450" s="54" t="str">
        <f>VLOOKUP(Tabla1[[#This Row],[AREA]],Hoja1!A:B,2,FALSE)</f>
        <v>07. Medio ambiente</v>
      </c>
      <c r="U4450" s="57" t="str">
        <f>MID(Tabla1[[#This Row],[Aplicación]],9,4)</f>
        <v>1711</v>
      </c>
      <c r="V4450" s="54" t="str">
        <f>VLOOKUP(Tabla1[[#This Row],[PROGRAMA]],Hoja1!A:B,2,FALSE)</f>
        <v>1711. Parques y jardines</v>
      </c>
      <c r="W4450" s="57" t="str">
        <f>MID(Tabla1[[#This Row],[Aplicación]],14,2)</f>
        <v>61</v>
      </c>
      <c r="X4450" s="57" t="str">
        <f>MID(Tabla1[[#This Row],[Aplicación]],14,6)</f>
        <v>619</v>
      </c>
    </row>
    <row r="4451" spans="1:24" x14ac:dyDescent="0.25">
      <c r="A4451" s="60">
        <v>220239000549</v>
      </c>
      <c r="B4451" s="43" t="s">
        <v>390</v>
      </c>
      <c r="C4451" s="61">
        <v>45292</v>
      </c>
      <c r="D4451" s="60">
        <v>22024003220</v>
      </c>
      <c r="E4451" s="43" t="s">
        <v>1209</v>
      </c>
      <c r="F4451" s="62">
        <v>435840.09</v>
      </c>
      <c r="G4451" s="43" t="s">
        <v>68</v>
      </c>
      <c r="H4451" s="43" t="s">
        <v>1542</v>
      </c>
      <c r="I4451" s="69">
        <v>220</v>
      </c>
      <c r="J4451" s="43" t="s">
        <v>480</v>
      </c>
      <c r="K4451" s="43" t="s">
        <v>481</v>
      </c>
      <c r="L4451" s="43" t="s">
        <v>399</v>
      </c>
      <c r="M4451" s="43" t="s">
        <v>395</v>
      </c>
      <c r="N4451" s="43" t="s">
        <v>396</v>
      </c>
      <c r="O4451" s="52" t="s">
        <v>321</v>
      </c>
      <c r="P4451" s="63" t="s">
        <v>276</v>
      </c>
      <c r="Q4451" s="57" t="str">
        <f>MID(Tabla1[[#This Row],[Aplicación]],14,1)</f>
        <v>6</v>
      </c>
      <c r="R4451" s="35" t="s">
        <v>266</v>
      </c>
      <c r="S4451" s="57" t="str">
        <f>MID(Tabla1[[#This Row],[Aplicación]],6,2)</f>
        <v>07</v>
      </c>
      <c r="T4451" s="54" t="str">
        <f>VLOOKUP(Tabla1[[#This Row],[AREA]],Hoja1!A:B,2,FALSE)</f>
        <v>07. Medio ambiente</v>
      </c>
      <c r="U4451" s="57" t="str">
        <f>MID(Tabla1[[#This Row],[Aplicación]],9,4)</f>
        <v>1721</v>
      </c>
      <c r="V4451" s="54" t="str">
        <f>VLOOKUP(Tabla1[[#This Row],[PROGRAMA]],Hoja1!A:B,2,FALSE)</f>
        <v>1721. Protección del medio ambiente</v>
      </c>
      <c r="W4451" s="57" t="str">
        <f>MID(Tabla1[[#This Row],[Aplicación]],14,2)</f>
        <v>63</v>
      </c>
      <c r="X4451" s="57" t="str">
        <f>MID(Tabla1[[#This Row],[Aplicación]],14,6)</f>
        <v>633</v>
      </c>
    </row>
    <row r="4452" spans="1:24" x14ac:dyDescent="0.25">
      <c r="A4452" s="44">
        <v>220219000880</v>
      </c>
      <c r="B4452" s="45" t="s">
        <v>390</v>
      </c>
      <c r="C4452" s="50">
        <v>45292</v>
      </c>
      <c r="D4452" s="44">
        <v>22024002879</v>
      </c>
      <c r="E4452" s="45" t="s">
        <v>1149</v>
      </c>
      <c r="F4452" s="51">
        <v>1203078.6299999999</v>
      </c>
      <c r="G4452" s="45" t="s">
        <v>404</v>
      </c>
      <c r="H4452" s="45" t="s">
        <v>405</v>
      </c>
      <c r="I4452" s="53">
        <v>220</v>
      </c>
      <c r="J4452" s="45" t="s">
        <v>403</v>
      </c>
      <c r="K4452" s="45" t="s">
        <v>393</v>
      </c>
      <c r="L4452" s="45" t="s">
        <v>399</v>
      </c>
      <c r="M4452" s="45" t="s">
        <v>395</v>
      </c>
      <c r="N4452" s="45" t="s">
        <v>396</v>
      </c>
      <c r="O4452" s="52" t="s">
        <v>321</v>
      </c>
      <c r="P4452" s="63" t="s">
        <v>276</v>
      </c>
      <c r="Q4452" s="57" t="str">
        <f>MID(Tabla1[[#This Row],[Aplicación]],14,1)</f>
        <v>6</v>
      </c>
      <c r="R4452" s="35" t="s">
        <v>266</v>
      </c>
      <c r="S4452" s="57" t="str">
        <f>MID(Tabla1[[#This Row],[Aplicación]],6,2)</f>
        <v>08</v>
      </c>
      <c r="T4452" s="54" t="str">
        <f>VLOOKUP(Tabla1[[#This Row],[AREA]],Hoja1!A:B,2,FALSE)</f>
        <v>08. Tráfico y movilidad</v>
      </c>
      <c r="U4452" s="57" t="str">
        <f>MID(Tabla1[[#This Row],[Aplicación]],9,4)</f>
        <v>1341</v>
      </c>
      <c r="V4452" s="54" t="str">
        <f>VLOOKUP(Tabla1[[#This Row],[PROGRAMA]],Hoja1!A:B,2,FALSE)</f>
        <v>1341. Movilidad</v>
      </c>
      <c r="W4452" s="57" t="str">
        <f>MID(Tabla1[[#This Row],[Aplicación]],14,2)</f>
        <v>61</v>
      </c>
      <c r="X4452" s="57" t="str">
        <f>MID(Tabla1[[#This Row],[Aplicación]],14,6)</f>
        <v>619</v>
      </c>
    </row>
    <row r="4453" spans="1:24" x14ac:dyDescent="0.25">
      <c r="A4453" s="60">
        <v>220239000860</v>
      </c>
      <c r="B4453" s="43" t="s">
        <v>390</v>
      </c>
      <c r="C4453" s="61">
        <v>45292</v>
      </c>
      <c r="D4453" s="60">
        <v>22024003198</v>
      </c>
      <c r="E4453" s="43" t="s">
        <v>1149</v>
      </c>
      <c r="F4453" s="62">
        <v>739475.3</v>
      </c>
      <c r="G4453" s="43" t="s">
        <v>66</v>
      </c>
      <c r="H4453" s="43" t="s">
        <v>1528</v>
      </c>
      <c r="I4453" s="69">
        <v>220</v>
      </c>
      <c r="J4453" s="43" t="s">
        <v>398</v>
      </c>
      <c r="K4453" s="43" t="s">
        <v>398</v>
      </c>
      <c r="L4453" s="43" t="s">
        <v>399</v>
      </c>
      <c r="M4453" s="43" t="s">
        <v>395</v>
      </c>
      <c r="N4453" s="43" t="s">
        <v>396</v>
      </c>
      <c r="O4453" s="52" t="s">
        <v>321</v>
      </c>
      <c r="P4453" s="63" t="s">
        <v>276</v>
      </c>
      <c r="Q4453" s="57" t="str">
        <f>MID(Tabla1[[#This Row],[Aplicación]],14,1)</f>
        <v>6</v>
      </c>
      <c r="R4453" s="35" t="s">
        <v>266</v>
      </c>
      <c r="S4453" s="57" t="str">
        <f>MID(Tabla1[[#This Row],[Aplicación]],6,2)</f>
        <v>08</v>
      </c>
      <c r="T4453" s="54" t="str">
        <f>VLOOKUP(Tabla1[[#This Row],[AREA]],Hoja1!A:B,2,FALSE)</f>
        <v>08. Tráfico y movilidad</v>
      </c>
      <c r="U4453" s="57" t="str">
        <f>MID(Tabla1[[#This Row],[Aplicación]],9,4)</f>
        <v>1341</v>
      </c>
      <c r="V4453" s="54" t="str">
        <f>VLOOKUP(Tabla1[[#This Row],[PROGRAMA]],Hoja1!A:B,2,FALSE)</f>
        <v>1341. Movilidad</v>
      </c>
      <c r="W4453" s="57" t="str">
        <f>MID(Tabla1[[#This Row],[Aplicación]],14,2)</f>
        <v>61</v>
      </c>
      <c r="X4453" s="57" t="str">
        <f>MID(Tabla1[[#This Row],[Aplicación]],14,6)</f>
        <v>619</v>
      </c>
    </row>
    <row r="4454" spans="1:24" x14ac:dyDescent="0.25">
      <c r="A4454" s="60">
        <v>220239000859</v>
      </c>
      <c r="B4454" s="43" t="s">
        <v>390</v>
      </c>
      <c r="C4454" s="61">
        <v>45292</v>
      </c>
      <c r="D4454" s="60">
        <v>22024003197</v>
      </c>
      <c r="E4454" s="43" t="s">
        <v>1149</v>
      </c>
      <c r="F4454" s="62">
        <v>245833.72</v>
      </c>
      <c r="G4454" s="43" t="s">
        <v>1563</v>
      </c>
      <c r="H4454" s="43" t="s">
        <v>1564</v>
      </c>
      <c r="I4454" s="69">
        <v>220</v>
      </c>
      <c r="J4454" s="43" t="s">
        <v>1565</v>
      </c>
      <c r="K4454" s="43" t="s">
        <v>620</v>
      </c>
      <c r="L4454" s="43" t="s">
        <v>399</v>
      </c>
      <c r="M4454" s="43" t="s">
        <v>395</v>
      </c>
      <c r="N4454" s="43" t="s">
        <v>396</v>
      </c>
      <c r="O4454" s="52" t="s">
        <v>321</v>
      </c>
      <c r="P4454" s="63" t="s">
        <v>276</v>
      </c>
      <c r="Q4454" s="57" t="str">
        <f>MID(Tabla1[[#This Row],[Aplicación]],14,1)</f>
        <v>6</v>
      </c>
      <c r="R4454" s="35" t="s">
        <v>266</v>
      </c>
      <c r="S4454" s="57" t="str">
        <f>MID(Tabla1[[#This Row],[Aplicación]],6,2)</f>
        <v>08</v>
      </c>
      <c r="T4454" s="54" t="str">
        <f>VLOOKUP(Tabla1[[#This Row],[AREA]],Hoja1!A:B,2,FALSE)</f>
        <v>08. Tráfico y movilidad</v>
      </c>
      <c r="U4454" s="57" t="str">
        <f>MID(Tabla1[[#This Row],[Aplicación]],9,4)</f>
        <v>1341</v>
      </c>
      <c r="V4454" s="54" t="str">
        <f>VLOOKUP(Tabla1[[#This Row],[PROGRAMA]],Hoja1!A:B,2,FALSE)</f>
        <v>1341. Movilidad</v>
      </c>
      <c r="W4454" s="57" t="str">
        <f>MID(Tabla1[[#This Row],[Aplicación]],14,2)</f>
        <v>61</v>
      </c>
      <c r="X4454" s="57" t="str">
        <f>MID(Tabla1[[#This Row],[Aplicación]],14,6)</f>
        <v>619</v>
      </c>
    </row>
    <row r="4455" spans="1:24" x14ac:dyDescent="0.25">
      <c r="A4455" s="60">
        <v>220219000879</v>
      </c>
      <c r="B4455" s="43" t="s">
        <v>390</v>
      </c>
      <c r="C4455" s="61">
        <v>45292</v>
      </c>
      <c r="D4455" s="60">
        <v>22024002878</v>
      </c>
      <c r="E4455" s="43" t="s">
        <v>1149</v>
      </c>
      <c r="F4455" s="62">
        <v>1909.98</v>
      </c>
      <c r="G4455" s="43" t="s">
        <v>337</v>
      </c>
      <c r="H4455" s="43" t="s">
        <v>663</v>
      </c>
      <c r="I4455" s="69">
        <v>220</v>
      </c>
      <c r="J4455" s="43" t="s">
        <v>398</v>
      </c>
      <c r="K4455" s="43" t="s">
        <v>398</v>
      </c>
      <c r="L4455" s="43" t="s">
        <v>399</v>
      </c>
      <c r="M4455" s="43" t="s">
        <v>395</v>
      </c>
      <c r="N4455" s="43" t="s">
        <v>396</v>
      </c>
      <c r="O4455" s="52" t="s">
        <v>321</v>
      </c>
      <c r="P4455" s="63" t="s">
        <v>276</v>
      </c>
      <c r="Q4455" s="57" t="str">
        <f>MID(Tabla1[[#This Row],[Aplicación]],14,1)</f>
        <v>6</v>
      </c>
      <c r="R4455" s="35" t="s">
        <v>266</v>
      </c>
      <c r="S4455" s="57" t="str">
        <f>MID(Tabla1[[#This Row],[Aplicación]],6,2)</f>
        <v>08</v>
      </c>
      <c r="T4455" s="54" t="str">
        <f>VLOOKUP(Tabla1[[#This Row],[AREA]],Hoja1!A:B,2,FALSE)</f>
        <v>08. Tráfico y movilidad</v>
      </c>
      <c r="U4455" s="57" t="str">
        <f>MID(Tabla1[[#This Row],[Aplicación]],9,4)</f>
        <v>1341</v>
      </c>
      <c r="V4455" s="54" t="str">
        <f>VLOOKUP(Tabla1[[#This Row],[PROGRAMA]],Hoja1!A:B,2,FALSE)</f>
        <v>1341. Movilidad</v>
      </c>
      <c r="W4455" s="57" t="str">
        <f>MID(Tabla1[[#This Row],[Aplicación]],14,2)</f>
        <v>61</v>
      </c>
      <c r="X4455" s="57" t="str">
        <f>MID(Tabla1[[#This Row],[Aplicación]],14,6)</f>
        <v>619</v>
      </c>
    </row>
    <row r="4456" spans="1:24" x14ac:dyDescent="0.25">
      <c r="A4456" s="60">
        <v>220239000861</v>
      </c>
      <c r="B4456" s="43" t="s">
        <v>390</v>
      </c>
      <c r="C4456" s="61">
        <v>45292</v>
      </c>
      <c r="D4456" s="60">
        <v>22024003199</v>
      </c>
      <c r="E4456" s="43" t="s">
        <v>1149</v>
      </c>
      <c r="F4456" s="62">
        <v>466.24</v>
      </c>
      <c r="G4456" s="43" t="s">
        <v>337</v>
      </c>
      <c r="H4456" s="43" t="s">
        <v>2429</v>
      </c>
      <c r="I4456" s="69">
        <v>220</v>
      </c>
      <c r="J4456" s="43" t="s">
        <v>398</v>
      </c>
      <c r="K4456" s="43" t="s">
        <v>398</v>
      </c>
      <c r="L4456" s="43" t="s">
        <v>399</v>
      </c>
      <c r="M4456" s="43" t="s">
        <v>395</v>
      </c>
      <c r="N4456" s="43" t="s">
        <v>433</v>
      </c>
      <c r="O4456" s="52" t="s">
        <v>321</v>
      </c>
      <c r="P4456" s="63" t="s">
        <v>276</v>
      </c>
      <c r="Q4456" s="57" t="str">
        <f>MID(Tabla1[[#This Row],[Aplicación]],14,1)</f>
        <v>6</v>
      </c>
      <c r="R4456" s="35" t="s">
        <v>266</v>
      </c>
      <c r="S4456" s="57" t="str">
        <f>MID(Tabla1[[#This Row],[Aplicación]],6,2)</f>
        <v>08</v>
      </c>
      <c r="T4456" s="54" t="str">
        <f>VLOOKUP(Tabla1[[#This Row],[AREA]],Hoja1!A:B,2,FALSE)</f>
        <v>08. Tráfico y movilidad</v>
      </c>
      <c r="U4456" s="57" t="str">
        <f>MID(Tabla1[[#This Row],[Aplicación]],9,4)</f>
        <v>1341</v>
      </c>
      <c r="V4456" s="54" t="str">
        <f>VLOOKUP(Tabla1[[#This Row],[PROGRAMA]],Hoja1!A:B,2,FALSE)</f>
        <v>1341. Movilidad</v>
      </c>
      <c r="W4456" s="57" t="str">
        <f>MID(Tabla1[[#This Row],[Aplicación]],14,2)</f>
        <v>61</v>
      </c>
      <c r="X4456" s="57" t="str">
        <f>MID(Tabla1[[#This Row],[Aplicación]],14,6)</f>
        <v>619</v>
      </c>
    </row>
    <row r="4457" spans="1:24" x14ac:dyDescent="0.25">
      <c r="A4457" s="60">
        <v>220239000862</v>
      </c>
      <c r="B4457" s="43" t="s">
        <v>390</v>
      </c>
      <c r="C4457" s="61">
        <v>45292</v>
      </c>
      <c r="D4457" s="60">
        <v>22024003200</v>
      </c>
      <c r="E4457" s="43" t="s">
        <v>1149</v>
      </c>
      <c r="F4457" s="62">
        <v>1402.45</v>
      </c>
      <c r="G4457" s="43" t="s">
        <v>337</v>
      </c>
      <c r="H4457" s="43" t="s">
        <v>2430</v>
      </c>
      <c r="I4457" s="69">
        <v>220</v>
      </c>
      <c r="J4457" s="43" t="s">
        <v>398</v>
      </c>
      <c r="K4457" s="43" t="s">
        <v>398</v>
      </c>
      <c r="L4457" s="43" t="s">
        <v>399</v>
      </c>
      <c r="M4457" s="43" t="s">
        <v>395</v>
      </c>
      <c r="N4457" s="43" t="s">
        <v>433</v>
      </c>
      <c r="O4457" s="52" t="s">
        <v>321</v>
      </c>
      <c r="P4457" s="63" t="s">
        <v>276</v>
      </c>
      <c r="Q4457" s="57" t="str">
        <f>MID(Tabla1[[#This Row],[Aplicación]],14,1)</f>
        <v>6</v>
      </c>
      <c r="R4457" s="35" t="s">
        <v>266</v>
      </c>
      <c r="S4457" s="57" t="str">
        <f>MID(Tabla1[[#This Row],[Aplicación]],6,2)</f>
        <v>08</v>
      </c>
      <c r="T4457" s="54" t="str">
        <f>VLOOKUP(Tabla1[[#This Row],[AREA]],Hoja1!A:B,2,FALSE)</f>
        <v>08. Tráfico y movilidad</v>
      </c>
      <c r="U4457" s="57" t="str">
        <f>MID(Tabla1[[#This Row],[Aplicación]],9,4)</f>
        <v>1341</v>
      </c>
      <c r="V4457" s="54" t="str">
        <f>VLOOKUP(Tabla1[[#This Row],[PROGRAMA]],Hoja1!A:B,2,FALSE)</f>
        <v>1341. Movilidad</v>
      </c>
      <c r="W4457" s="57" t="str">
        <f>MID(Tabla1[[#This Row],[Aplicación]],14,2)</f>
        <v>61</v>
      </c>
      <c r="X4457" s="57" t="str">
        <f>MID(Tabla1[[#This Row],[Aplicación]],14,6)</f>
        <v>619</v>
      </c>
    </row>
    <row r="4458" spans="1:24" x14ac:dyDescent="0.25">
      <c r="A4458" s="60">
        <v>220230047944</v>
      </c>
      <c r="B4458" s="43" t="s">
        <v>390</v>
      </c>
      <c r="C4458" s="61">
        <v>45397</v>
      </c>
      <c r="D4458" s="60">
        <v>22023005668</v>
      </c>
      <c r="E4458" s="43" t="s">
        <v>1149</v>
      </c>
      <c r="F4458" s="62">
        <v>31047.06</v>
      </c>
      <c r="G4458" s="43" t="s">
        <v>4423</v>
      </c>
      <c r="H4458" s="43" t="s">
        <v>4424</v>
      </c>
      <c r="I4458" s="69" t="s">
        <v>2930</v>
      </c>
      <c r="J4458" s="43" t="s">
        <v>4425</v>
      </c>
      <c r="K4458" s="43" t="s">
        <v>477</v>
      </c>
      <c r="L4458" s="43" t="s">
        <v>399</v>
      </c>
      <c r="M4458" s="43" t="s">
        <v>395</v>
      </c>
      <c r="N4458" s="43" t="s">
        <v>396</v>
      </c>
      <c r="O4458" s="68" t="s">
        <v>321</v>
      </c>
      <c r="P4458" s="68" t="s">
        <v>2931</v>
      </c>
      <c r="Q4458" s="57" t="s">
        <v>3057</v>
      </c>
      <c r="R4458" s="35" t="s">
        <v>266</v>
      </c>
      <c r="S4458" s="57" t="str">
        <f>MID(Tabla1[[#This Row],[Aplicación]],6,2)</f>
        <v>08</v>
      </c>
      <c r="T4458" s="54" t="str">
        <f>VLOOKUP(Tabla1[[#This Row],[AREA]],Hoja1!A:B,2,FALSE)</f>
        <v>08. Tráfico y movilidad</v>
      </c>
      <c r="U4458" s="57" t="str">
        <f>MID(Tabla1[[#This Row],[Aplicación]],9,4)</f>
        <v>1341</v>
      </c>
      <c r="V4458" s="54" t="str">
        <f>VLOOKUP(Tabla1[[#This Row],[PROGRAMA]],Hoja1!A:B,2,FALSE)</f>
        <v>1341. Movilidad</v>
      </c>
      <c r="W4458" s="57" t="str">
        <f>MID(Tabla1[[#This Row],[Aplicación]],14,2)</f>
        <v>61</v>
      </c>
      <c r="X4458" s="57" t="str">
        <f>MID(Tabla1[[#This Row],[Aplicación]],14,6)</f>
        <v>619</v>
      </c>
    </row>
    <row r="4459" spans="1:24" x14ac:dyDescent="0.25">
      <c r="A4459" s="60">
        <v>220240011606</v>
      </c>
      <c r="B4459" s="43" t="s">
        <v>390</v>
      </c>
      <c r="C4459" s="61">
        <v>45397</v>
      </c>
      <c r="D4459" s="60">
        <v>22023002132</v>
      </c>
      <c r="E4459" s="43" t="s">
        <v>1149</v>
      </c>
      <c r="F4459" s="62">
        <v>245208.99</v>
      </c>
      <c r="G4459" s="43" t="s">
        <v>404</v>
      </c>
      <c r="H4459" s="43" t="s">
        <v>405</v>
      </c>
      <c r="I4459" s="69" t="s">
        <v>2930</v>
      </c>
      <c r="J4459" s="43" t="s">
        <v>403</v>
      </c>
      <c r="K4459" s="43" t="s">
        <v>393</v>
      </c>
      <c r="L4459" s="43" t="s">
        <v>399</v>
      </c>
      <c r="M4459" s="43" t="s">
        <v>395</v>
      </c>
      <c r="N4459" s="43" t="s">
        <v>396</v>
      </c>
      <c r="O4459" s="68" t="s">
        <v>321</v>
      </c>
      <c r="P4459" s="68" t="s">
        <v>2931</v>
      </c>
      <c r="Q4459" s="57" t="s">
        <v>3057</v>
      </c>
      <c r="R4459" s="35" t="s">
        <v>266</v>
      </c>
      <c r="S4459" s="57" t="str">
        <f>MID(Tabla1[[#This Row],[Aplicación]],6,2)</f>
        <v>08</v>
      </c>
      <c r="T4459" s="54" t="str">
        <f>VLOOKUP(Tabla1[[#This Row],[AREA]],Hoja1!A:B,2,FALSE)</f>
        <v>08. Tráfico y movilidad</v>
      </c>
      <c r="U4459" s="57" t="str">
        <f>MID(Tabla1[[#This Row],[Aplicación]],9,4)</f>
        <v>1341</v>
      </c>
      <c r="V4459" s="54" t="str">
        <f>VLOOKUP(Tabla1[[#This Row],[PROGRAMA]],Hoja1!A:B,2,FALSE)</f>
        <v>1341. Movilidad</v>
      </c>
      <c r="W4459" s="57" t="str">
        <f>MID(Tabla1[[#This Row],[Aplicación]],14,2)</f>
        <v>61</v>
      </c>
      <c r="X4459" s="57" t="str">
        <f>MID(Tabla1[[#This Row],[Aplicación]],14,6)</f>
        <v>619</v>
      </c>
    </row>
    <row r="4460" spans="1:24" x14ac:dyDescent="0.25">
      <c r="A4460" s="60">
        <v>220230047945</v>
      </c>
      <c r="B4460" s="43" t="s">
        <v>390</v>
      </c>
      <c r="C4460" s="61">
        <v>45397</v>
      </c>
      <c r="D4460" s="60">
        <v>22023005669</v>
      </c>
      <c r="E4460" s="43" t="s">
        <v>1149</v>
      </c>
      <c r="F4460" s="62">
        <v>229166.68</v>
      </c>
      <c r="G4460" s="43" t="s">
        <v>66</v>
      </c>
      <c r="H4460" s="43" t="s">
        <v>4481</v>
      </c>
      <c r="I4460" s="69" t="s">
        <v>2930</v>
      </c>
      <c r="J4460" s="43" t="s">
        <v>398</v>
      </c>
      <c r="K4460" s="43" t="s">
        <v>398</v>
      </c>
      <c r="L4460" s="43" t="s">
        <v>401</v>
      </c>
      <c r="M4460" s="43" t="s">
        <v>395</v>
      </c>
      <c r="N4460" s="43" t="s">
        <v>396</v>
      </c>
      <c r="O4460" s="68" t="s">
        <v>321</v>
      </c>
      <c r="P4460" s="68" t="s">
        <v>2931</v>
      </c>
      <c r="Q4460" s="57" t="s">
        <v>3057</v>
      </c>
      <c r="R4460" s="35" t="s">
        <v>266</v>
      </c>
      <c r="S4460" s="57" t="str">
        <f>MID(Tabla1[[#This Row],[Aplicación]],6,2)</f>
        <v>08</v>
      </c>
      <c r="T4460" s="54" t="str">
        <f>VLOOKUP(Tabla1[[#This Row],[AREA]],Hoja1!A:B,2,FALSE)</f>
        <v>08. Tráfico y movilidad</v>
      </c>
      <c r="U4460" s="57" t="str">
        <f>MID(Tabla1[[#This Row],[Aplicación]],9,4)</f>
        <v>1341</v>
      </c>
      <c r="V4460" s="54" t="str">
        <f>VLOOKUP(Tabla1[[#This Row],[PROGRAMA]],Hoja1!A:B,2,FALSE)</f>
        <v>1341. Movilidad</v>
      </c>
      <c r="W4460" s="57" t="str">
        <f>MID(Tabla1[[#This Row],[Aplicación]],14,2)</f>
        <v>61</v>
      </c>
      <c r="X4460" s="57" t="str">
        <f>MID(Tabla1[[#This Row],[Aplicación]],14,6)</f>
        <v>619</v>
      </c>
    </row>
    <row r="4461" spans="1:24" x14ac:dyDescent="0.25">
      <c r="A4461" s="60">
        <v>220230047789</v>
      </c>
      <c r="B4461" s="43" t="s">
        <v>390</v>
      </c>
      <c r="C4461" s="61">
        <v>45397</v>
      </c>
      <c r="D4461" s="60">
        <v>22023005671</v>
      </c>
      <c r="E4461" s="43" t="s">
        <v>1149</v>
      </c>
      <c r="F4461" s="62">
        <v>912.72</v>
      </c>
      <c r="G4461" s="43" t="s">
        <v>337</v>
      </c>
      <c r="H4461" s="43" t="s">
        <v>4488</v>
      </c>
      <c r="I4461" s="69" t="s">
        <v>2930</v>
      </c>
      <c r="J4461" s="43" t="s">
        <v>398</v>
      </c>
      <c r="K4461" s="43" t="s">
        <v>398</v>
      </c>
      <c r="L4461" s="43" t="s">
        <v>401</v>
      </c>
      <c r="M4461" s="43" t="s">
        <v>395</v>
      </c>
      <c r="N4461" s="43" t="s">
        <v>396</v>
      </c>
      <c r="O4461" s="68" t="s">
        <v>321</v>
      </c>
      <c r="P4461" s="68" t="s">
        <v>2931</v>
      </c>
      <c r="Q4461" s="57" t="s">
        <v>3057</v>
      </c>
      <c r="R4461" s="35" t="s">
        <v>266</v>
      </c>
      <c r="S4461" s="57" t="str">
        <f>MID(Tabla1[[#This Row],[Aplicación]],6,2)</f>
        <v>08</v>
      </c>
      <c r="T4461" s="54" t="str">
        <f>VLOOKUP(Tabla1[[#This Row],[AREA]],Hoja1!A:B,2,FALSE)</f>
        <v>08. Tráfico y movilidad</v>
      </c>
      <c r="U4461" s="57" t="str">
        <f>MID(Tabla1[[#This Row],[Aplicación]],9,4)</f>
        <v>1341</v>
      </c>
      <c r="V4461" s="54" t="str">
        <f>VLOOKUP(Tabla1[[#This Row],[PROGRAMA]],Hoja1!A:B,2,FALSE)</f>
        <v>1341. Movilidad</v>
      </c>
      <c r="W4461" s="57" t="str">
        <f>MID(Tabla1[[#This Row],[Aplicación]],14,2)</f>
        <v>61</v>
      </c>
      <c r="X4461" s="57" t="str">
        <f>MID(Tabla1[[#This Row],[Aplicación]],14,6)</f>
        <v>619</v>
      </c>
    </row>
    <row r="4462" spans="1:24" x14ac:dyDescent="0.25">
      <c r="A4462" s="60">
        <v>220230047788</v>
      </c>
      <c r="B4462" s="43" t="s">
        <v>390</v>
      </c>
      <c r="C4462" s="61">
        <v>45397</v>
      </c>
      <c r="D4462" s="60">
        <v>22023005670</v>
      </c>
      <c r="E4462" s="43" t="s">
        <v>1149</v>
      </c>
      <c r="F4462" s="62">
        <v>331.9</v>
      </c>
      <c r="G4462" s="43" t="s">
        <v>337</v>
      </c>
      <c r="H4462" s="43" t="s">
        <v>4490</v>
      </c>
      <c r="I4462" s="69" t="s">
        <v>2930</v>
      </c>
      <c r="J4462" s="43" t="s">
        <v>398</v>
      </c>
      <c r="K4462" s="43" t="s">
        <v>398</v>
      </c>
      <c r="L4462" s="43" t="s">
        <v>401</v>
      </c>
      <c r="M4462" s="43" t="s">
        <v>395</v>
      </c>
      <c r="N4462" s="43" t="s">
        <v>396</v>
      </c>
      <c r="O4462" s="68" t="s">
        <v>321</v>
      </c>
      <c r="P4462" s="68" t="s">
        <v>2931</v>
      </c>
      <c r="Q4462" s="57" t="s">
        <v>3057</v>
      </c>
      <c r="R4462" s="35" t="s">
        <v>266</v>
      </c>
      <c r="S4462" s="57" t="str">
        <f>MID(Tabla1[[#This Row],[Aplicación]],6,2)</f>
        <v>08</v>
      </c>
      <c r="T4462" s="54" t="str">
        <f>VLOOKUP(Tabla1[[#This Row],[AREA]],Hoja1!A:B,2,FALSE)</f>
        <v>08. Tráfico y movilidad</v>
      </c>
      <c r="U4462" s="57" t="str">
        <f>MID(Tabla1[[#This Row],[Aplicación]],9,4)</f>
        <v>1341</v>
      </c>
      <c r="V4462" s="54" t="str">
        <f>VLOOKUP(Tabla1[[#This Row],[PROGRAMA]],Hoja1!A:B,2,FALSE)</f>
        <v>1341. Movilidad</v>
      </c>
      <c r="W4462" s="57" t="str">
        <f>MID(Tabla1[[#This Row],[Aplicación]],14,2)</f>
        <v>61</v>
      </c>
      <c r="X4462" s="57" t="str">
        <f>MID(Tabla1[[#This Row],[Aplicación]],14,6)</f>
        <v>619</v>
      </c>
    </row>
    <row r="4463" spans="1:24" x14ac:dyDescent="0.25">
      <c r="A4463" s="60">
        <v>220240031298</v>
      </c>
      <c r="B4463" s="43" t="s">
        <v>390</v>
      </c>
      <c r="C4463" s="61">
        <v>45490</v>
      </c>
      <c r="D4463" s="60">
        <v>22024005195</v>
      </c>
      <c r="E4463" s="43" t="s">
        <v>1149</v>
      </c>
      <c r="F4463" s="62">
        <v>12205.53</v>
      </c>
      <c r="G4463" s="43" t="s">
        <v>4423</v>
      </c>
      <c r="H4463" s="43" t="s">
        <v>5199</v>
      </c>
      <c r="I4463" s="69">
        <v>220</v>
      </c>
      <c r="J4463" s="43" t="s">
        <v>4425</v>
      </c>
      <c r="K4463" s="43" t="s">
        <v>477</v>
      </c>
      <c r="L4463" s="43" t="s">
        <v>399</v>
      </c>
      <c r="M4463" s="43" t="s">
        <v>395</v>
      </c>
      <c r="N4463" s="43" t="s">
        <v>396</v>
      </c>
      <c r="O4463" s="68" t="s">
        <v>321</v>
      </c>
      <c r="P4463" s="68" t="s">
        <v>4838</v>
      </c>
      <c r="Q4463" s="57" t="str">
        <f>MID(Tabla1[[#This Row],[Aplicación]],14,1)</f>
        <v>6</v>
      </c>
      <c r="R4463" s="35" t="s">
        <v>266</v>
      </c>
      <c r="S4463" s="57" t="str">
        <f>MID(Tabla1[[#This Row],[Aplicación]],6,2)</f>
        <v>08</v>
      </c>
      <c r="T4463" s="54" t="str">
        <f>VLOOKUP(Tabla1[[#This Row],[AREA]],Hoja1!A:B,2,FALSE)</f>
        <v>08. Tráfico y movilidad</v>
      </c>
      <c r="U4463" s="57" t="str">
        <f>MID(Tabla1[[#This Row],[Aplicación]],9,4)</f>
        <v>1341</v>
      </c>
      <c r="V4463" s="54" t="str">
        <f>VLOOKUP(Tabla1[[#This Row],[PROGRAMA]],Hoja1!A:B,2,FALSE)</f>
        <v>1341. Movilidad</v>
      </c>
      <c r="W4463" s="57" t="str">
        <f>MID(Tabla1[[#This Row],[Aplicación]],14,2)</f>
        <v>61</v>
      </c>
      <c r="X4463" s="57" t="str">
        <f>MID(Tabla1[[#This Row],[Aplicación]],14,6)</f>
        <v>619</v>
      </c>
    </row>
    <row r="4464" spans="1:24" x14ac:dyDescent="0.25">
      <c r="A4464" s="60">
        <v>220240035394</v>
      </c>
      <c r="B4464" s="43" t="s">
        <v>702</v>
      </c>
      <c r="C4464" s="61">
        <v>45509</v>
      </c>
      <c r="D4464" s="60">
        <v>22024004232</v>
      </c>
      <c r="E4464" s="43" t="s">
        <v>4941</v>
      </c>
      <c r="F4464" s="62">
        <v>3332.16</v>
      </c>
      <c r="G4464" s="43" t="s">
        <v>380</v>
      </c>
      <c r="H4464" s="43" t="s">
        <v>4942</v>
      </c>
      <c r="I4464" s="69">
        <v>300</v>
      </c>
      <c r="J4464" s="43" t="s">
        <v>571</v>
      </c>
      <c r="K4464" s="43" t="s">
        <v>571</v>
      </c>
      <c r="L4464" s="43" t="s">
        <v>399</v>
      </c>
      <c r="M4464" s="43" t="s">
        <v>395</v>
      </c>
      <c r="N4464" s="43" t="s">
        <v>396</v>
      </c>
      <c r="O4464" s="68" t="s">
        <v>325</v>
      </c>
      <c r="P4464" s="68" t="s">
        <v>4838</v>
      </c>
      <c r="Q4464" s="57" t="str">
        <f>MID(Tabla1[[#This Row],[Aplicación]],14,1)</f>
        <v>6</v>
      </c>
      <c r="R4464" s="35" t="s">
        <v>266</v>
      </c>
      <c r="S4464" s="57" t="str">
        <f>MID(Tabla1[[#This Row],[Aplicación]],6,2)</f>
        <v>08</v>
      </c>
      <c r="T4464" s="54" t="str">
        <f>VLOOKUP(Tabla1[[#This Row],[AREA]],Hoja1!A:B,2,FALSE)</f>
        <v>08. Tráfico y movilidad</v>
      </c>
      <c r="U4464" s="57" t="str">
        <f>MID(Tabla1[[#This Row],[Aplicación]],9,4)</f>
        <v>1532</v>
      </c>
      <c r="V4464" s="54" t="str">
        <f>VLOOKUP(Tabla1[[#This Row],[PROGRAMA]],Hoja1!A:B,2,FALSE)</f>
        <v>1532. Pavimentación vias públicas y otros servicios urbanísticos</v>
      </c>
      <c r="W4464" s="57" t="str">
        <f>MID(Tabla1[[#This Row],[Aplicación]],14,2)</f>
        <v>60</v>
      </c>
      <c r="X4464" s="57" t="str">
        <f>MID(Tabla1[[#This Row],[Aplicación]],14,6)</f>
        <v>609</v>
      </c>
    </row>
    <row r="4465" spans="1:24" x14ac:dyDescent="0.25">
      <c r="A4465" s="60">
        <v>220240035395</v>
      </c>
      <c r="B4465" s="43" t="s">
        <v>702</v>
      </c>
      <c r="C4465" s="61">
        <v>45509</v>
      </c>
      <c r="D4465" s="60">
        <v>22024004232</v>
      </c>
      <c r="E4465" s="43" t="s">
        <v>4941</v>
      </c>
      <c r="F4465" s="62">
        <v>25057.38</v>
      </c>
      <c r="G4465" s="43" t="s">
        <v>55</v>
      </c>
      <c r="H4465" s="43" t="s">
        <v>4943</v>
      </c>
      <c r="I4465" s="69">
        <v>300</v>
      </c>
      <c r="J4465" s="43" t="s">
        <v>575</v>
      </c>
      <c r="K4465" s="43" t="s">
        <v>398</v>
      </c>
      <c r="L4465" s="43" t="s">
        <v>399</v>
      </c>
      <c r="M4465" s="43" t="s">
        <v>395</v>
      </c>
      <c r="N4465" s="43" t="s">
        <v>396</v>
      </c>
      <c r="O4465" s="68" t="s">
        <v>325</v>
      </c>
      <c r="P4465" s="68" t="s">
        <v>4838</v>
      </c>
      <c r="Q4465" s="57" t="str">
        <f>MID(Tabla1[[#This Row],[Aplicación]],14,1)</f>
        <v>6</v>
      </c>
      <c r="R4465" s="35" t="s">
        <v>266</v>
      </c>
      <c r="S4465" s="57" t="str">
        <f>MID(Tabla1[[#This Row],[Aplicación]],6,2)</f>
        <v>08</v>
      </c>
      <c r="T4465" s="54" t="str">
        <f>VLOOKUP(Tabla1[[#This Row],[AREA]],Hoja1!A:B,2,FALSE)</f>
        <v>08. Tráfico y movilidad</v>
      </c>
      <c r="U4465" s="57" t="str">
        <f>MID(Tabla1[[#This Row],[Aplicación]],9,4)</f>
        <v>1532</v>
      </c>
      <c r="V4465" s="54" t="str">
        <f>VLOOKUP(Tabla1[[#This Row],[PROGRAMA]],Hoja1!A:B,2,FALSE)</f>
        <v>1532. Pavimentación vias públicas y otros servicios urbanísticos</v>
      </c>
      <c r="W4465" s="57" t="str">
        <f>MID(Tabla1[[#This Row],[Aplicación]],14,2)</f>
        <v>60</v>
      </c>
      <c r="X4465" s="57" t="str">
        <f>MID(Tabla1[[#This Row],[Aplicación]],14,6)</f>
        <v>609</v>
      </c>
    </row>
    <row r="4466" spans="1:24" x14ac:dyDescent="0.25">
      <c r="A4466" s="60">
        <v>220240043043</v>
      </c>
      <c r="B4466" s="43" t="s">
        <v>390</v>
      </c>
      <c r="C4466" s="61">
        <v>45558</v>
      </c>
      <c r="D4466" s="60">
        <v>22024006594</v>
      </c>
      <c r="E4466" s="43" t="s">
        <v>4941</v>
      </c>
      <c r="F4466" s="62">
        <v>12385.35</v>
      </c>
      <c r="G4466" s="43" t="s">
        <v>6063</v>
      </c>
      <c r="H4466" s="43" t="s">
        <v>6064</v>
      </c>
      <c r="I4466" s="69" t="s">
        <v>2930</v>
      </c>
      <c r="J4466" s="43" t="s">
        <v>537</v>
      </c>
      <c r="K4466" s="43" t="s">
        <v>537</v>
      </c>
      <c r="L4466" s="43" t="s">
        <v>399</v>
      </c>
      <c r="M4466" s="43" t="s">
        <v>585</v>
      </c>
      <c r="N4466" s="43" t="s">
        <v>539</v>
      </c>
      <c r="O4466" s="68" t="s">
        <v>326</v>
      </c>
      <c r="P4466" s="68" t="s">
        <v>4838</v>
      </c>
      <c r="Q4466" s="57" t="str">
        <f>MID(Tabla1[[#This Row],[Aplicación]],14,1)</f>
        <v>6</v>
      </c>
      <c r="R4466" s="35" t="s">
        <v>266</v>
      </c>
      <c r="S4466" s="57" t="str">
        <f>MID(Tabla1[[#This Row],[Aplicación]],6,2)</f>
        <v>08</v>
      </c>
      <c r="T4466" s="54" t="str">
        <f>VLOOKUP(Tabla1[[#This Row],[AREA]],Hoja1!A:B,2,FALSE)</f>
        <v>08. Tráfico y movilidad</v>
      </c>
      <c r="U4466" s="57" t="str">
        <f>MID(Tabla1[[#This Row],[Aplicación]],9,4)</f>
        <v>1532</v>
      </c>
      <c r="V4466" s="54" t="str">
        <f>VLOOKUP(Tabla1[[#This Row],[PROGRAMA]],Hoja1!A:B,2,FALSE)</f>
        <v>1532. Pavimentación vias públicas y otros servicios urbanísticos</v>
      </c>
      <c r="W4466" s="57" t="str">
        <f>MID(Tabla1[[#This Row],[Aplicación]],14,2)</f>
        <v>60</v>
      </c>
      <c r="X4466" s="57" t="str">
        <f>MID(Tabla1[[#This Row],[Aplicación]],14,6)</f>
        <v>609</v>
      </c>
    </row>
    <row r="4467" spans="1:24" x14ac:dyDescent="0.25">
      <c r="A4467" s="60">
        <v>220240042927</v>
      </c>
      <c r="B4467" s="43" t="s">
        <v>702</v>
      </c>
      <c r="C4467" s="61">
        <v>45554</v>
      </c>
      <c r="D4467" s="60">
        <v>22024004232</v>
      </c>
      <c r="E4467" s="43" t="s">
        <v>4941</v>
      </c>
      <c r="F4467" s="62">
        <v>2271.16</v>
      </c>
      <c r="G4467" s="43" t="s">
        <v>337</v>
      </c>
      <c r="H4467" s="43" t="s">
        <v>6136</v>
      </c>
      <c r="I4467" s="69" t="s">
        <v>2934</v>
      </c>
      <c r="J4467" s="43" t="s">
        <v>398</v>
      </c>
      <c r="K4467" s="43" t="s">
        <v>398</v>
      </c>
      <c r="L4467" s="43" t="s">
        <v>399</v>
      </c>
      <c r="M4467" s="43" t="s">
        <v>395</v>
      </c>
      <c r="N4467" s="43" t="s">
        <v>396</v>
      </c>
      <c r="O4467" s="68" t="s">
        <v>325</v>
      </c>
      <c r="P4467" s="68" t="s">
        <v>4838</v>
      </c>
      <c r="Q4467" s="57" t="str">
        <f>MID(Tabla1[[#This Row],[Aplicación]],14,1)</f>
        <v>6</v>
      </c>
      <c r="R4467" s="35" t="s">
        <v>266</v>
      </c>
      <c r="S4467" s="57" t="str">
        <f>MID(Tabla1[[#This Row],[Aplicación]],6,2)</f>
        <v>08</v>
      </c>
      <c r="T4467" s="54" t="str">
        <f>VLOOKUP(Tabla1[[#This Row],[AREA]],Hoja1!A:B,2,FALSE)</f>
        <v>08. Tráfico y movilidad</v>
      </c>
      <c r="U4467" s="57" t="str">
        <f>MID(Tabla1[[#This Row],[Aplicación]],9,4)</f>
        <v>1532</v>
      </c>
      <c r="V4467" s="54" t="str">
        <f>VLOOKUP(Tabla1[[#This Row],[PROGRAMA]],Hoja1!A:B,2,FALSE)</f>
        <v>1532. Pavimentación vias públicas y otros servicios urbanísticos</v>
      </c>
      <c r="W4467" s="57" t="str">
        <f>MID(Tabla1[[#This Row],[Aplicación]],14,2)</f>
        <v>60</v>
      </c>
      <c r="X4467" s="57" t="str">
        <f>MID(Tabla1[[#This Row],[Aplicación]],14,6)</f>
        <v>609</v>
      </c>
    </row>
    <row r="4468" spans="1:24" x14ac:dyDescent="0.25">
      <c r="A4468" s="60">
        <v>220240044229</v>
      </c>
      <c r="B4468" s="43" t="s">
        <v>390</v>
      </c>
      <c r="C4468" s="61">
        <v>45562</v>
      </c>
      <c r="D4468" s="60">
        <v>22024006459</v>
      </c>
      <c r="E4468" s="43" t="s">
        <v>4941</v>
      </c>
      <c r="F4468" s="62">
        <v>8699.4699999999993</v>
      </c>
      <c r="G4468" s="43" t="s">
        <v>337</v>
      </c>
      <c r="H4468" s="43" t="s">
        <v>6137</v>
      </c>
      <c r="I4468" s="69" t="s">
        <v>2930</v>
      </c>
      <c r="J4468" s="43" t="s">
        <v>398</v>
      </c>
      <c r="K4468" s="43" t="s">
        <v>398</v>
      </c>
      <c r="L4468" s="43" t="s">
        <v>399</v>
      </c>
      <c r="M4468" s="43" t="s">
        <v>395</v>
      </c>
      <c r="N4468" s="43" t="s">
        <v>396</v>
      </c>
      <c r="O4468" s="68" t="s">
        <v>325</v>
      </c>
      <c r="P4468" s="68" t="s">
        <v>4838</v>
      </c>
      <c r="Q4468" s="57" t="str">
        <f>MID(Tabla1[[#This Row],[Aplicación]],14,1)</f>
        <v>6</v>
      </c>
      <c r="R4468" s="35" t="s">
        <v>266</v>
      </c>
      <c r="S4468" s="57" t="str">
        <f>MID(Tabla1[[#This Row],[Aplicación]],6,2)</f>
        <v>08</v>
      </c>
      <c r="T4468" s="54" t="str">
        <f>VLOOKUP(Tabla1[[#This Row],[AREA]],Hoja1!A:B,2,FALSE)</f>
        <v>08. Tráfico y movilidad</v>
      </c>
      <c r="U4468" s="57" t="str">
        <f>MID(Tabla1[[#This Row],[Aplicación]],9,4)</f>
        <v>1532</v>
      </c>
      <c r="V4468" s="54" t="str">
        <f>VLOOKUP(Tabla1[[#This Row],[PROGRAMA]],Hoja1!A:B,2,FALSE)</f>
        <v>1532. Pavimentación vias públicas y otros servicios urbanísticos</v>
      </c>
      <c r="W4468" s="57" t="str">
        <f>MID(Tabla1[[#This Row],[Aplicación]],14,2)</f>
        <v>60</v>
      </c>
      <c r="X4468" s="57" t="str">
        <f>MID(Tabla1[[#This Row],[Aplicación]],14,6)</f>
        <v>609</v>
      </c>
    </row>
    <row r="4469" spans="1:24" x14ac:dyDescent="0.25">
      <c r="A4469" s="60">
        <v>220239000008</v>
      </c>
      <c r="B4469" s="43" t="s">
        <v>390</v>
      </c>
      <c r="C4469" s="61">
        <v>45292</v>
      </c>
      <c r="D4469" s="60">
        <v>22024003126</v>
      </c>
      <c r="E4469" s="43" t="s">
        <v>1143</v>
      </c>
      <c r="F4469" s="62">
        <v>3750000</v>
      </c>
      <c r="G4469" s="43" t="s">
        <v>411</v>
      </c>
      <c r="H4469" s="43" t="s">
        <v>757</v>
      </c>
      <c r="I4469" s="69">
        <v>220</v>
      </c>
      <c r="J4469" s="43" t="s">
        <v>398</v>
      </c>
      <c r="K4469" s="43" t="s">
        <v>398</v>
      </c>
      <c r="L4469" s="43" t="s">
        <v>399</v>
      </c>
      <c r="M4469" s="43" t="s">
        <v>395</v>
      </c>
      <c r="N4469" s="43" t="s">
        <v>396</v>
      </c>
      <c r="O4469" s="52" t="s">
        <v>321</v>
      </c>
      <c r="P4469" s="63" t="s">
        <v>276</v>
      </c>
      <c r="Q4469" s="57" t="str">
        <f>MID(Tabla1[[#This Row],[Aplicación]],14,1)</f>
        <v>6</v>
      </c>
      <c r="R4469" s="35" t="s">
        <v>266</v>
      </c>
      <c r="S4469" s="57" t="str">
        <f>MID(Tabla1[[#This Row],[Aplicación]],6,2)</f>
        <v>08</v>
      </c>
      <c r="T4469" s="54" t="str">
        <f>VLOOKUP(Tabla1[[#This Row],[AREA]],Hoja1!A:B,2,FALSE)</f>
        <v>08. Tráfico y movilidad</v>
      </c>
      <c r="U4469" s="57" t="str">
        <f>MID(Tabla1[[#This Row],[Aplicación]],9,4)</f>
        <v>1532</v>
      </c>
      <c r="V4469" s="54" t="str">
        <f>VLOOKUP(Tabla1[[#This Row],[PROGRAMA]],Hoja1!A:B,2,FALSE)</f>
        <v>1532. Pavimentación vias públicas y otros servicios urbanísticos</v>
      </c>
      <c r="W4469" s="57" t="str">
        <f>MID(Tabla1[[#This Row],[Aplicación]],14,2)</f>
        <v>61</v>
      </c>
      <c r="X4469" s="57" t="str">
        <f>MID(Tabla1[[#This Row],[Aplicación]],14,6)</f>
        <v>619</v>
      </c>
    </row>
    <row r="4470" spans="1:24" x14ac:dyDescent="0.25">
      <c r="A4470" s="60">
        <v>220239000010</v>
      </c>
      <c r="B4470" s="43" t="s">
        <v>390</v>
      </c>
      <c r="C4470" s="61">
        <v>45292</v>
      </c>
      <c r="D4470" s="60">
        <v>22024003128</v>
      </c>
      <c r="E4470" s="43" t="s">
        <v>1143</v>
      </c>
      <c r="F4470" s="62">
        <v>2500000</v>
      </c>
      <c r="G4470" s="43" t="s">
        <v>759</v>
      </c>
      <c r="H4470" s="43" t="s">
        <v>760</v>
      </c>
      <c r="I4470" s="69">
        <v>220</v>
      </c>
      <c r="J4470" s="43" t="s">
        <v>398</v>
      </c>
      <c r="K4470" s="43" t="s">
        <v>398</v>
      </c>
      <c r="L4470" s="43" t="s">
        <v>399</v>
      </c>
      <c r="M4470" s="43" t="s">
        <v>395</v>
      </c>
      <c r="N4470" s="43" t="s">
        <v>396</v>
      </c>
      <c r="O4470" s="52" t="s">
        <v>321</v>
      </c>
      <c r="P4470" s="63" t="s">
        <v>276</v>
      </c>
      <c r="Q4470" s="57" t="str">
        <f>MID(Tabla1[[#This Row],[Aplicación]],14,1)</f>
        <v>6</v>
      </c>
      <c r="R4470" s="35" t="s">
        <v>266</v>
      </c>
      <c r="S4470" s="57" t="str">
        <f>MID(Tabla1[[#This Row],[Aplicación]],6,2)</f>
        <v>08</v>
      </c>
      <c r="T4470" s="54" t="str">
        <f>VLOOKUP(Tabla1[[#This Row],[AREA]],Hoja1!A:B,2,FALSE)</f>
        <v>08. Tráfico y movilidad</v>
      </c>
      <c r="U4470" s="57" t="str">
        <f>MID(Tabla1[[#This Row],[Aplicación]],9,4)</f>
        <v>1532</v>
      </c>
      <c r="V4470" s="54" t="str">
        <f>VLOOKUP(Tabla1[[#This Row],[PROGRAMA]],Hoja1!A:B,2,FALSE)</f>
        <v>1532. Pavimentación vias públicas y otros servicios urbanísticos</v>
      </c>
      <c r="W4470" s="57" t="str">
        <f>MID(Tabla1[[#This Row],[Aplicación]],14,2)</f>
        <v>61</v>
      </c>
      <c r="X4470" s="57" t="str">
        <f>MID(Tabla1[[#This Row],[Aplicación]],14,6)</f>
        <v>619</v>
      </c>
    </row>
    <row r="4471" spans="1:24" x14ac:dyDescent="0.25">
      <c r="A4471" s="60">
        <v>220239000009</v>
      </c>
      <c r="B4471" s="43" t="s">
        <v>390</v>
      </c>
      <c r="C4471" s="61">
        <v>45292</v>
      </c>
      <c r="D4471" s="60">
        <v>22024003127</v>
      </c>
      <c r="E4471" s="43" t="s">
        <v>1143</v>
      </c>
      <c r="F4471" s="62">
        <v>1625000</v>
      </c>
      <c r="G4471" s="43" t="s">
        <v>411</v>
      </c>
      <c r="H4471" s="43" t="s">
        <v>758</v>
      </c>
      <c r="I4471" s="69">
        <v>220</v>
      </c>
      <c r="J4471" s="43" t="s">
        <v>398</v>
      </c>
      <c r="K4471" s="43" t="s">
        <v>398</v>
      </c>
      <c r="L4471" s="43" t="s">
        <v>399</v>
      </c>
      <c r="M4471" s="43" t="s">
        <v>395</v>
      </c>
      <c r="N4471" s="43" t="s">
        <v>396</v>
      </c>
      <c r="O4471" s="52" t="s">
        <v>321</v>
      </c>
      <c r="P4471" s="63" t="s">
        <v>276</v>
      </c>
      <c r="Q4471" s="57" t="str">
        <f>MID(Tabla1[[#This Row],[Aplicación]],14,1)</f>
        <v>6</v>
      </c>
      <c r="R4471" s="35" t="s">
        <v>266</v>
      </c>
      <c r="S4471" s="57" t="str">
        <f>MID(Tabla1[[#This Row],[Aplicación]],6,2)</f>
        <v>08</v>
      </c>
      <c r="T4471" s="54" t="str">
        <f>VLOOKUP(Tabla1[[#This Row],[AREA]],Hoja1!A:B,2,FALSE)</f>
        <v>08. Tráfico y movilidad</v>
      </c>
      <c r="U4471" s="57" t="str">
        <f>MID(Tabla1[[#This Row],[Aplicación]],9,4)</f>
        <v>1532</v>
      </c>
      <c r="V4471" s="54" t="str">
        <f>VLOOKUP(Tabla1[[#This Row],[PROGRAMA]],Hoja1!A:B,2,FALSE)</f>
        <v>1532. Pavimentación vias públicas y otros servicios urbanísticos</v>
      </c>
      <c r="W4471" s="57" t="str">
        <f>MID(Tabla1[[#This Row],[Aplicación]],14,2)</f>
        <v>61</v>
      </c>
      <c r="X4471" s="57" t="str">
        <f>MID(Tabla1[[#This Row],[Aplicación]],14,6)</f>
        <v>619</v>
      </c>
    </row>
    <row r="4472" spans="1:24" x14ac:dyDescent="0.25">
      <c r="A4472" s="60">
        <v>220239000619</v>
      </c>
      <c r="B4472" s="43" t="s">
        <v>390</v>
      </c>
      <c r="C4472" s="61">
        <v>45292</v>
      </c>
      <c r="D4472" s="60">
        <v>22024003376</v>
      </c>
      <c r="E4472" s="43" t="s">
        <v>1143</v>
      </c>
      <c r="F4472" s="62">
        <v>913207.93</v>
      </c>
      <c r="G4472" s="43" t="s">
        <v>1522</v>
      </c>
      <c r="H4472" s="43" t="s">
        <v>1523</v>
      </c>
      <c r="I4472" s="69">
        <v>220</v>
      </c>
      <c r="J4472" s="43" t="s">
        <v>398</v>
      </c>
      <c r="K4472" s="43" t="s">
        <v>398</v>
      </c>
      <c r="L4472" s="43" t="s">
        <v>401</v>
      </c>
      <c r="M4472" s="43" t="s">
        <v>395</v>
      </c>
      <c r="N4472" s="43" t="s">
        <v>396</v>
      </c>
      <c r="O4472" s="52" t="s">
        <v>321</v>
      </c>
      <c r="P4472" s="63" t="s">
        <v>276</v>
      </c>
      <c r="Q4472" s="57" t="str">
        <f>MID(Tabla1[[#This Row],[Aplicación]],14,1)</f>
        <v>6</v>
      </c>
      <c r="R4472" s="35" t="s">
        <v>266</v>
      </c>
      <c r="S4472" s="57" t="str">
        <f>MID(Tabla1[[#This Row],[Aplicación]],6,2)</f>
        <v>08</v>
      </c>
      <c r="T4472" s="54" t="str">
        <f>VLOOKUP(Tabla1[[#This Row],[AREA]],Hoja1!A:B,2,FALSE)</f>
        <v>08. Tráfico y movilidad</v>
      </c>
      <c r="U4472" s="57" t="str">
        <f>MID(Tabla1[[#This Row],[Aplicación]],9,4)</f>
        <v>1532</v>
      </c>
      <c r="V4472" s="54" t="str">
        <f>VLOOKUP(Tabla1[[#This Row],[PROGRAMA]],Hoja1!A:B,2,FALSE)</f>
        <v>1532. Pavimentación vias públicas y otros servicios urbanísticos</v>
      </c>
      <c r="W4472" s="57" t="str">
        <f>MID(Tabla1[[#This Row],[Aplicación]],14,2)</f>
        <v>61</v>
      </c>
      <c r="X4472" s="57" t="str">
        <f>MID(Tabla1[[#This Row],[Aplicación]],14,6)</f>
        <v>619</v>
      </c>
    </row>
    <row r="4473" spans="1:24" x14ac:dyDescent="0.25">
      <c r="A4473" s="60">
        <v>220239000011</v>
      </c>
      <c r="B4473" s="43" t="s">
        <v>390</v>
      </c>
      <c r="C4473" s="61">
        <v>45292</v>
      </c>
      <c r="D4473" s="60">
        <v>22024003297</v>
      </c>
      <c r="E4473" s="43" t="s">
        <v>1143</v>
      </c>
      <c r="F4473" s="62">
        <v>500000</v>
      </c>
      <c r="G4473" s="43" t="s">
        <v>527</v>
      </c>
      <c r="H4473" s="43" t="s">
        <v>761</v>
      </c>
      <c r="I4473" s="69">
        <v>220</v>
      </c>
      <c r="J4473" s="43" t="s">
        <v>393</v>
      </c>
      <c r="K4473" s="43" t="s">
        <v>393</v>
      </c>
      <c r="L4473" s="43" t="s">
        <v>399</v>
      </c>
      <c r="M4473" s="43" t="s">
        <v>395</v>
      </c>
      <c r="N4473" s="43" t="s">
        <v>396</v>
      </c>
      <c r="O4473" s="52" t="s">
        <v>321</v>
      </c>
      <c r="P4473" s="63" t="s">
        <v>276</v>
      </c>
      <c r="Q4473" s="57" t="str">
        <f>MID(Tabla1[[#This Row],[Aplicación]],14,1)</f>
        <v>6</v>
      </c>
      <c r="R4473" s="35" t="s">
        <v>266</v>
      </c>
      <c r="S4473" s="57" t="str">
        <f>MID(Tabla1[[#This Row],[Aplicación]],6,2)</f>
        <v>08</v>
      </c>
      <c r="T4473" s="54" t="str">
        <f>VLOOKUP(Tabla1[[#This Row],[AREA]],Hoja1!A:B,2,FALSE)</f>
        <v>08. Tráfico y movilidad</v>
      </c>
      <c r="U4473" s="57" t="str">
        <f>MID(Tabla1[[#This Row],[Aplicación]],9,4)</f>
        <v>1532</v>
      </c>
      <c r="V4473" s="54" t="str">
        <f>VLOOKUP(Tabla1[[#This Row],[PROGRAMA]],Hoja1!A:B,2,FALSE)</f>
        <v>1532. Pavimentación vias públicas y otros servicios urbanísticos</v>
      </c>
      <c r="W4473" s="57" t="str">
        <f>MID(Tabla1[[#This Row],[Aplicación]],14,2)</f>
        <v>61</v>
      </c>
      <c r="X4473" s="57" t="str">
        <f>MID(Tabla1[[#This Row],[Aplicación]],14,6)</f>
        <v>619</v>
      </c>
    </row>
    <row r="4474" spans="1:24" x14ac:dyDescent="0.25">
      <c r="A4474" s="44">
        <v>220239000618</v>
      </c>
      <c r="B4474" s="45" t="s">
        <v>390</v>
      </c>
      <c r="C4474" s="50">
        <v>45292</v>
      </c>
      <c r="D4474" s="44">
        <v>22024003375</v>
      </c>
      <c r="E4474" s="45" t="s">
        <v>1143</v>
      </c>
      <c r="F4474" s="51">
        <v>5952.87</v>
      </c>
      <c r="G4474" s="45" t="s">
        <v>380</v>
      </c>
      <c r="H4474" s="45" t="s">
        <v>1632</v>
      </c>
      <c r="I4474" s="53">
        <v>220</v>
      </c>
      <c r="J4474" s="45" t="s">
        <v>571</v>
      </c>
      <c r="K4474" s="49" t="s">
        <v>571</v>
      </c>
      <c r="L4474" s="45" t="s">
        <v>399</v>
      </c>
      <c r="M4474" s="45" t="s">
        <v>395</v>
      </c>
      <c r="N4474" s="45" t="s">
        <v>433</v>
      </c>
      <c r="O4474" s="52" t="s">
        <v>325</v>
      </c>
      <c r="P4474" s="63" t="s">
        <v>276</v>
      </c>
      <c r="Q4474" s="57" t="str">
        <f>MID(Tabla1[[#This Row],[Aplicación]],14,1)</f>
        <v>6</v>
      </c>
      <c r="R4474" s="35" t="s">
        <v>266</v>
      </c>
      <c r="S4474" s="57" t="str">
        <f>MID(Tabla1[[#This Row],[Aplicación]],6,2)</f>
        <v>08</v>
      </c>
      <c r="T4474" s="54" t="str">
        <f>VLOOKUP(Tabla1[[#This Row],[AREA]],Hoja1!A:B,2,FALSE)</f>
        <v>08. Tráfico y movilidad</v>
      </c>
      <c r="U4474" s="57" t="str">
        <f>MID(Tabla1[[#This Row],[Aplicación]],9,4)</f>
        <v>1532</v>
      </c>
      <c r="V4474" s="54" t="str">
        <f>VLOOKUP(Tabla1[[#This Row],[PROGRAMA]],Hoja1!A:B,2,FALSE)</f>
        <v>1532. Pavimentación vias públicas y otros servicios urbanísticos</v>
      </c>
      <c r="W4474" s="57" t="str">
        <f>MID(Tabla1[[#This Row],[Aplicación]],14,2)</f>
        <v>61</v>
      </c>
      <c r="X4474" s="57" t="str">
        <f>MID(Tabla1[[#This Row],[Aplicación]],14,6)</f>
        <v>619</v>
      </c>
    </row>
    <row r="4475" spans="1:24" x14ac:dyDescent="0.25">
      <c r="A4475" s="60">
        <v>220239000616</v>
      </c>
      <c r="B4475" s="43" t="s">
        <v>390</v>
      </c>
      <c r="C4475" s="61">
        <v>45292</v>
      </c>
      <c r="D4475" s="60">
        <v>22024003373</v>
      </c>
      <c r="E4475" s="43" t="s">
        <v>1143</v>
      </c>
      <c r="F4475" s="62">
        <v>19833.47</v>
      </c>
      <c r="G4475" s="43" t="s">
        <v>55</v>
      </c>
      <c r="H4475" s="43" t="s">
        <v>2232</v>
      </c>
      <c r="I4475" s="69">
        <v>220</v>
      </c>
      <c r="J4475" s="43" t="s">
        <v>575</v>
      </c>
      <c r="K4475" s="43" t="s">
        <v>398</v>
      </c>
      <c r="L4475" s="43" t="s">
        <v>399</v>
      </c>
      <c r="M4475" s="43" t="s">
        <v>395</v>
      </c>
      <c r="N4475" s="43" t="s">
        <v>433</v>
      </c>
      <c r="O4475" s="52" t="s">
        <v>325</v>
      </c>
      <c r="P4475" s="63" t="s">
        <v>276</v>
      </c>
      <c r="Q4475" s="57" t="str">
        <f>MID(Tabla1[[#This Row],[Aplicación]],14,1)</f>
        <v>6</v>
      </c>
      <c r="R4475" s="35" t="s">
        <v>266</v>
      </c>
      <c r="S4475" s="57" t="str">
        <f>MID(Tabla1[[#This Row],[Aplicación]],6,2)</f>
        <v>08</v>
      </c>
      <c r="T4475" s="54" t="str">
        <f>VLOOKUP(Tabla1[[#This Row],[AREA]],Hoja1!A:B,2,FALSE)</f>
        <v>08. Tráfico y movilidad</v>
      </c>
      <c r="U4475" s="57" t="str">
        <f>MID(Tabla1[[#This Row],[Aplicación]],9,4)</f>
        <v>1532</v>
      </c>
      <c r="V4475" s="54" t="str">
        <f>VLOOKUP(Tabla1[[#This Row],[PROGRAMA]],Hoja1!A:B,2,FALSE)</f>
        <v>1532. Pavimentación vias públicas y otros servicios urbanísticos</v>
      </c>
      <c r="W4475" s="57" t="str">
        <f>MID(Tabla1[[#This Row],[Aplicación]],14,2)</f>
        <v>61</v>
      </c>
      <c r="X4475" s="57" t="str">
        <f>MID(Tabla1[[#This Row],[Aplicación]],14,6)</f>
        <v>619</v>
      </c>
    </row>
    <row r="4476" spans="1:24" x14ac:dyDescent="0.25">
      <c r="A4476" s="60">
        <v>220239000515</v>
      </c>
      <c r="B4476" s="43" t="s">
        <v>390</v>
      </c>
      <c r="C4476" s="61">
        <v>45292</v>
      </c>
      <c r="D4476" s="60">
        <v>22024003201</v>
      </c>
      <c r="E4476" s="43" t="s">
        <v>1143</v>
      </c>
      <c r="F4476" s="62">
        <v>45375</v>
      </c>
      <c r="G4476" s="43" t="s">
        <v>337</v>
      </c>
      <c r="H4476" s="43" t="s">
        <v>2261</v>
      </c>
      <c r="I4476" s="69">
        <v>220</v>
      </c>
      <c r="J4476" s="43" t="s">
        <v>398</v>
      </c>
      <c r="K4476" s="43" t="s">
        <v>398</v>
      </c>
      <c r="L4476" s="43" t="s">
        <v>399</v>
      </c>
      <c r="M4476" s="43" t="s">
        <v>395</v>
      </c>
      <c r="N4476" s="43" t="s">
        <v>396</v>
      </c>
      <c r="O4476" s="52" t="s">
        <v>321</v>
      </c>
      <c r="P4476" s="63" t="s">
        <v>276</v>
      </c>
      <c r="Q4476" s="57" t="str">
        <f>MID(Tabla1[[#This Row],[Aplicación]],14,1)</f>
        <v>6</v>
      </c>
      <c r="R4476" s="35" t="s">
        <v>266</v>
      </c>
      <c r="S4476" s="57" t="str">
        <f>MID(Tabla1[[#This Row],[Aplicación]],6,2)</f>
        <v>08</v>
      </c>
      <c r="T4476" s="54" t="str">
        <f>VLOOKUP(Tabla1[[#This Row],[AREA]],Hoja1!A:B,2,FALSE)</f>
        <v>08. Tráfico y movilidad</v>
      </c>
      <c r="U4476" s="57" t="str">
        <f>MID(Tabla1[[#This Row],[Aplicación]],9,4)</f>
        <v>1532</v>
      </c>
      <c r="V4476" s="54" t="str">
        <f>VLOOKUP(Tabla1[[#This Row],[PROGRAMA]],Hoja1!A:B,2,FALSE)</f>
        <v>1532. Pavimentación vias públicas y otros servicios urbanísticos</v>
      </c>
      <c r="W4476" s="57" t="str">
        <f>MID(Tabla1[[#This Row],[Aplicación]],14,2)</f>
        <v>61</v>
      </c>
      <c r="X4476" s="57" t="str">
        <f>MID(Tabla1[[#This Row],[Aplicación]],14,6)</f>
        <v>619</v>
      </c>
    </row>
    <row r="4477" spans="1:24" x14ac:dyDescent="0.25">
      <c r="A4477" s="60">
        <v>220239000082</v>
      </c>
      <c r="B4477" s="43" t="s">
        <v>390</v>
      </c>
      <c r="C4477" s="61">
        <v>45292</v>
      </c>
      <c r="D4477" s="60">
        <v>22024003130</v>
      </c>
      <c r="E4477" s="43" t="s">
        <v>1143</v>
      </c>
      <c r="F4477" s="62">
        <v>5500</v>
      </c>
      <c r="G4477" s="43" t="s">
        <v>337</v>
      </c>
      <c r="H4477" s="43" t="s">
        <v>1002</v>
      </c>
      <c r="I4477" s="69">
        <v>220</v>
      </c>
      <c r="J4477" s="43" t="s">
        <v>398</v>
      </c>
      <c r="K4477" s="43" t="s">
        <v>398</v>
      </c>
      <c r="L4477" s="43" t="s">
        <v>399</v>
      </c>
      <c r="M4477" s="43" t="s">
        <v>395</v>
      </c>
      <c r="N4477" s="43" t="s">
        <v>396</v>
      </c>
      <c r="O4477" s="52" t="s">
        <v>321</v>
      </c>
      <c r="P4477" s="63" t="s">
        <v>276</v>
      </c>
      <c r="Q4477" s="57" t="str">
        <f>MID(Tabla1[[#This Row],[Aplicación]],14,1)</f>
        <v>6</v>
      </c>
      <c r="R4477" s="35" t="s">
        <v>266</v>
      </c>
      <c r="S4477" s="57" t="str">
        <f>MID(Tabla1[[#This Row],[Aplicación]],6,2)</f>
        <v>08</v>
      </c>
      <c r="T4477" s="54" t="str">
        <f>VLOOKUP(Tabla1[[#This Row],[AREA]],Hoja1!A:B,2,FALSE)</f>
        <v>08. Tráfico y movilidad</v>
      </c>
      <c r="U4477" s="57" t="str">
        <f>MID(Tabla1[[#This Row],[Aplicación]],9,4)</f>
        <v>1532</v>
      </c>
      <c r="V4477" s="54" t="str">
        <f>VLOOKUP(Tabla1[[#This Row],[PROGRAMA]],Hoja1!A:B,2,FALSE)</f>
        <v>1532. Pavimentación vias públicas y otros servicios urbanísticos</v>
      </c>
      <c r="W4477" s="57" t="str">
        <f>MID(Tabla1[[#This Row],[Aplicación]],14,2)</f>
        <v>61</v>
      </c>
      <c r="X4477" s="57" t="str">
        <f>MID(Tabla1[[#This Row],[Aplicación]],14,6)</f>
        <v>619</v>
      </c>
    </row>
    <row r="4478" spans="1:24" x14ac:dyDescent="0.25">
      <c r="A4478" s="44">
        <v>220239000195</v>
      </c>
      <c r="B4478" s="45" t="s">
        <v>390</v>
      </c>
      <c r="C4478" s="50">
        <v>45292</v>
      </c>
      <c r="D4478" s="44">
        <v>22024003131</v>
      </c>
      <c r="E4478" s="45" t="s">
        <v>1143</v>
      </c>
      <c r="F4478" s="51">
        <v>13250</v>
      </c>
      <c r="G4478" s="45" t="s">
        <v>337</v>
      </c>
      <c r="H4478" s="45" t="s">
        <v>787</v>
      </c>
      <c r="I4478" s="53">
        <v>220</v>
      </c>
      <c r="J4478" s="45" t="s">
        <v>398</v>
      </c>
      <c r="K4478" s="45" t="s">
        <v>398</v>
      </c>
      <c r="L4478" s="45" t="s">
        <v>399</v>
      </c>
      <c r="M4478" s="45" t="s">
        <v>395</v>
      </c>
      <c r="N4478" s="45" t="s">
        <v>396</v>
      </c>
      <c r="O4478" s="52" t="s">
        <v>321</v>
      </c>
      <c r="P4478" s="63" t="s">
        <v>276</v>
      </c>
      <c r="Q4478" s="57" t="str">
        <f>MID(Tabla1[[#This Row],[Aplicación]],14,1)</f>
        <v>6</v>
      </c>
      <c r="R4478" s="35" t="s">
        <v>266</v>
      </c>
      <c r="S4478" s="57" t="str">
        <f>MID(Tabla1[[#This Row],[Aplicación]],6,2)</f>
        <v>08</v>
      </c>
      <c r="T4478" s="54" t="str">
        <f>VLOOKUP(Tabla1[[#This Row],[AREA]],Hoja1!A:B,2,FALSE)</f>
        <v>08. Tráfico y movilidad</v>
      </c>
      <c r="U4478" s="57" t="str">
        <f>MID(Tabla1[[#This Row],[Aplicación]],9,4)</f>
        <v>1532</v>
      </c>
      <c r="V4478" s="54" t="str">
        <f>VLOOKUP(Tabla1[[#This Row],[PROGRAMA]],Hoja1!A:B,2,FALSE)</f>
        <v>1532. Pavimentación vias públicas y otros servicios urbanísticos</v>
      </c>
      <c r="W4478" s="57" t="str">
        <f>MID(Tabla1[[#This Row],[Aplicación]],14,2)</f>
        <v>61</v>
      </c>
      <c r="X4478" s="57" t="str">
        <f>MID(Tabla1[[#This Row],[Aplicación]],14,6)</f>
        <v>619</v>
      </c>
    </row>
    <row r="4479" spans="1:24" x14ac:dyDescent="0.25">
      <c r="A4479" s="53">
        <v>220239000196</v>
      </c>
      <c r="B4479" s="45" t="s">
        <v>390</v>
      </c>
      <c r="C4479" s="50">
        <v>45292</v>
      </c>
      <c r="D4479" s="44">
        <v>22024003132</v>
      </c>
      <c r="E4479" s="45" t="s">
        <v>1143</v>
      </c>
      <c r="F4479" s="51">
        <v>1000</v>
      </c>
      <c r="G4479" s="45" t="s">
        <v>337</v>
      </c>
      <c r="H4479" s="45" t="s">
        <v>788</v>
      </c>
      <c r="I4479" s="53">
        <v>220</v>
      </c>
      <c r="J4479" s="45" t="s">
        <v>398</v>
      </c>
      <c r="K4479" s="45" t="s">
        <v>398</v>
      </c>
      <c r="L4479" s="45" t="s">
        <v>399</v>
      </c>
      <c r="M4479" s="45" t="s">
        <v>395</v>
      </c>
      <c r="N4479" s="45" t="s">
        <v>396</v>
      </c>
      <c r="O4479" s="52" t="s">
        <v>321</v>
      </c>
      <c r="P4479" s="63" t="s">
        <v>276</v>
      </c>
      <c r="Q4479" s="57" t="str">
        <f>MID(Tabla1[[#This Row],[Aplicación]],14,1)</f>
        <v>6</v>
      </c>
      <c r="R4479" s="35" t="s">
        <v>266</v>
      </c>
      <c r="S4479" s="57" t="str">
        <f>MID(Tabla1[[#This Row],[Aplicación]],6,2)</f>
        <v>08</v>
      </c>
      <c r="T4479" s="54" t="str">
        <f>VLOOKUP(Tabla1[[#This Row],[AREA]],Hoja1!A:B,2,FALSE)</f>
        <v>08. Tráfico y movilidad</v>
      </c>
      <c r="U4479" s="57" t="str">
        <f>MID(Tabla1[[#This Row],[Aplicación]],9,4)</f>
        <v>1532</v>
      </c>
      <c r="V4479" s="54" t="str">
        <f>VLOOKUP(Tabla1[[#This Row],[PROGRAMA]],Hoja1!A:B,2,FALSE)</f>
        <v>1532. Pavimentación vias públicas y otros servicios urbanísticos</v>
      </c>
      <c r="W4479" s="57" t="str">
        <f>MID(Tabla1[[#This Row],[Aplicación]],14,2)</f>
        <v>61</v>
      </c>
      <c r="X4479" s="57" t="str">
        <f>MID(Tabla1[[#This Row],[Aplicación]],14,6)</f>
        <v>619</v>
      </c>
    </row>
    <row r="4480" spans="1:24" x14ac:dyDescent="0.25">
      <c r="A4480" s="60">
        <v>220239000617</v>
      </c>
      <c r="B4480" s="43" t="s">
        <v>390</v>
      </c>
      <c r="C4480" s="61">
        <v>45292</v>
      </c>
      <c r="D4480" s="60">
        <v>22024003374</v>
      </c>
      <c r="E4480" s="43" t="s">
        <v>1143</v>
      </c>
      <c r="F4480" s="62">
        <v>2269.1999999999998</v>
      </c>
      <c r="G4480" s="43" t="s">
        <v>337</v>
      </c>
      <c r="H4480" s="43" t="s">
        <v>2408</v>
      </c>
      <c r="I4480" s="69">
        <v>220</v>
      </c>
      <c r="J4480" s="43" t="s">
        <v>398</v>
      </c>
      <c r="K4480" s="43" t="s">
        <v>398</v>
      </c>
      <c r="L4480" s="43" t="s">
        <v>399</v>
      </c>
      <c r="M4480" s="43" t="s">
        <v>395</v>
      </c>
      <c r="N4480" s="43" t="s">
        <v>433</v>
      </c>
      <c r="O4480" s="52" t="s">
        <v>321</v>
      </c>
      <c r="P4480" s="63" t="s">
        <v>276</v>
      </c>
      <c r="Q4480" s="57" t="str">
        <f>MID(Tabla1[[#This Row],[Aplicación]],14,1)</f>
        <v>6</v>
      </c>
      <c r="R4480" s="35" t="s">
        <v>266</v>
      </c>
      <c r="S4480" s="57" t="str">
        <f>MID(Tabla1[[#This Row],[Aplicación]],6,2)</f>
        <v>08</v>
      </c>
      <c r="T4480" s="54" t="str">
        <f>VLOOKUP(Tabla1[[#This Row],[AREA]],Hoja1!A:B,2,FALSE)</f>
        <v>08. Tráfico y movilidad</v>
      </c>
      <c r="U4480" s="57" t="str">
        <f>MID(Tabla1[[#This Row],[Aplicación]],9,4)</f>
        <v>1532</v>
      </c>
      <c r="V4480" s="54" t="str">
        <f>VLOOKUP(Tabla1[[#This Row],[PROGRAMA]],Hoja1!A:B,2,FALSE)</f>
        <v>1532. Pavimentación vias públicas y otros servicios urbanísticos</v>
      </c>
      <c r="W4480" s="57" t="str">
        <f>MID(Tabla1[[#This Row],[Aplicación]],14,2)</f>
        <v>61</v>
      </c>
      <c r="X4480" s="57" t="str">
        <f>MID(Tabla1[[#This Row],[Aplicación]],14,6)</f>
        <v>619</v>
      </c>
    </row>
    <row r="4481" spans="1:24" x14ac:dyDescent="0.25">
      <c r="A4481" s="60">
        <v>220240025816</v>
      </c>
      <c r="B4481" s="43" t="s">
        <v>702</v>
      </c>
      <c r="C4481" s="61">
        <v>45462</v>
      </c>
      <c r="D4481" s="60">
        <v>22024003377</v>
      </c>
      <c r="E4481" s="43" t="s">
        <v>1143</v>
      </c>
      <c r="F4481" s="62">
        <v>779.55</v>
      </c>
      <c r="G4481" s="43" t="s">
        <v>337</v>
      </c>
      <c r="H4481" s="43" t="s">
        <v>3165</v>
      </c>
      <c r="I4481" s="69" t="s">
        <v>2934</v>
      </c>
      <c r="J4481" s="43" t="s">
        <v>398</v>
      </c>
      <c r="K4481" s="43" t="s">
        <v>398</v>
      </c>
      <c r="L4481" s="43" t="s">
        <v>399</v>
      </c>
      <c r="M4481" s="43" t="s">
        <v>395</v>
      </c>
      <c r="N4481" s="43" t="s">
        <v>396</v>
      </c>
      <c r="O4481" s="68" t="s">
        <v>321</v>
      </c>
      <c r="P4481" s="68" t="s">
        <v>2931</v>
      </c>
      <c r="Q4481" s="57" t="s">
        <v>3057</v>
      </c>
      <c r="R4481" s="35" t="s">
        <v>266</v>
      </c>
      <c r="S4481" s="57" t="str">
        <f>MID(Tabla1[[#This Row],[Aplicación]],6,2)</f>
        <v>08</v>
      </c>
      <c r="T4481" s="54" t="str">
        <f>VLOOKUP(Tabla1[[#This Row],[AREA]],Hoja1!A:B,2,FALSE)</f>
        <v>08. Tráfico y movilidad</v>
      </c>
      <c r="U4481" s="57" t="str">
        <f>MID(Tabla1[[#This Row],[Aplicación]],9,4)</f>
        <v>1532</v>
      </c>
      <c r="V4481" s="54" t="str">
        <f>VLOOKUP(Tabla1[[#This Row],[PROGRAMA]],Hoja1!A:B,2,FALSE)</f>
        <v>1532. Pavimentación vias públicas y otros servicios urbanísticos</v>
      </c>
      <c r="W4481" s="57" t="str">
        <f>MID(Tabla1[[#This Row],[Aplicación]],14,2)</f>
        <v>61</v>
      </c>
      <c r="X4481" s="57" t="str">
        <f>MID(Tabla1[[#This Row],[Aplicación]],14,6)</f>
        <v>619</v>
      </c>
    </row>
    <row r="4482" spans="1:24" x14ac:dyDescent="0.25">
      <c r="A4482" s="60">
        <v>220240023683</v>
      </c>
      <c r="B4482" s="43" t="s">
        <v>702</v>
      </c>
      <c r="C4482" s="61">
        <v>45455</v>
      </c>
      <c r="D4482" s="60">
        <v>22024003236</v>
      </c>
      <c r="E4482" s="43" t="s">
        <v>1143</v>
      </c>
      <c r="F4482" s="62">
        <v>11505.65</v>
      </c>
      <c r="G4482" s="43" t="s">
        <v>55</v>
      </c>
      <c r="H4482" s="43" t="s">
        <v>3339</v>
      </c>
      <c r="I4482" s="69" t="s">
        <v>2934</v>
      </c>
      <c r="J4482" s="43" t="s">
        <v>575</v>
      </c>
      <c r="K4482" s="43" t="s">
        <v>398</v>
      </c>
      <c r="L4482" s="43" t="s">
        <v>399</v>
      </c>
      <c r="M4482" s="43" t="s">
        <v>395</v>
      </c>
      <c r="N4482" s="43" t="s">
        <v>396</v>
      </c>
      <c r="O4482" s="68" t="s">
        <v>325</v>
      </c>
      <c r="P4482" s="68" t="s">
        <v>2931</v>
      </c>
      <c r="Q4482" s="57" t="s">
        <v>3057</v>
      </c>
      <c r="R4482" s="35" t="s">
        <v>266</v>
      </c>
      <c r="S4482" s="57" t="str">
        <f>MID(Tabla1[[#This Row],[Aplicación]],6,2)</f>
        <v>08</v>
      </c>
      <c r="T4482" s="54" t="str">
        <f>VLOOKUP(Tabla1[[#This Row],[AREA]],Hoja1!A:B,2,FALSE)</f>
        <v>08. Tráfico y movilidad</v>
      </c>
      <c r="U4482" s="57" t="str">
        <f>MID(Tabla1[[#This Row],[Aplicación]],9,4)</f>
        <v>1532</v>
      </c>
      <c r="V4482" s="54" t="str">
        <f>VLOOKUP(Tabla1[[#This Row],[PROGRAMA]],Hoja1!A:B,2,FALSE)</f>
        <v>1532. Pavimentación vias públicas y otros servicios urbanísticos</v>
      </c>
      <c r="W4482" s="57" t="str">
        <f>MID(Tabla1[[#This Row],[Aplicación]],14,2)</f>
        <v>61</v>
      </c>
      <c r="X4482" s="57" t="str">
        <f>MID(Tabla1[[#This Row],[Aplicación]],14,6)</f>
        <v>619</v>
      </c>
    </row>
    <row r="4483" spans="1:24" x14ac:dyDescent="0.25">
      <c r="A4483" s="60">
        <v>220240023682</v>
      </c>
      <c r="B4483" s="43" t="s">
        <v>702</v>
      </c>
      <c r="C4483" s="61">
        <v>45455</v>
      </c>
      <c r="D4483" s="60">
        <v>22024003235</v>
      </c>
      <c r="E4483" s="43" t="s">
        <v>1143</v>
      </c>
      <c r="F4483" s="62">
        <v>31887.08</v>
      </c>
      <c r="G4483" s="43" t="s">
        <v>55</v>
      </c>
      <c r="H4483" s="43" t="s">
        <v>3340</v>
      </c>
      <c r="I4483" s="69" t="s">
        <v>2934</v>
      </c>
      <c r="J4483" s="43" t="s">
        <v>575</v>
      </c>
      <c r="K4483" s="43" t="s">
        <v>398</v>
      </c>
      <c r="L4483" s="43" t="s">
        <v>399</v>
      </c>
      <c r="M4483" s="43" t="s">
        <v>395</v>
      </c>
      <c r="N4483" s="43" t="s">
        <v>396</v>
      </c>
      <c r="O4483" s="68" t="s">
        <v>325</v>
      </c>
      <c r="P4483" s="68" t="s">
        <v>2931</v>
      </c>
      <c r="Q4483" s="57" t="s">
        <v>3057</v>
      </c>
      <c r="R4483" s="35" t="s">
        <v>266</v>
      </c>
      <c r="S4483" s="57" t="str">
        <f>MID(Tabla1[[#This Row],[Aplicación]],6,2)</f>
        <v>08</v>
      </c>
      <c r="T4483" s="54" t="str">
        <f>VLOOKUP(Tabla1[[#This Row],[AREA]],Hoja1!A:B,2,FALSE)</f>
        <v>08. Tráfico y movilidad</v>
      </c>
      <c r="U4483" s="57" t="str">
        <f>MID(Tabla1[[#This Row],[Aplicación]],9,4)</f>
        <v>1532</v>
      </c>
      <c r="V4483" s="54" t="str">
        <f>VLOOKUP(Tabla1[[#This Row],[PROGRAMA]],Hoja1!A:B,2,FALSE)</f>
        <v>1532. Pavimentación vias públicas y otros servicios urbanísticos</v>
      </c>
      <c r="W4483" s="57" t="str">
        <f>MID(Tabla1[[#This Row],[Aplicación]],14,2)</f>
        <v>61</v>
      </c>
      <c r="X4483" s="57" t="str">
        <f>MID(Tabla1[[#This Row],[Aplicación]],14,6)</f>
        <v>619</v>
      </c>
    </row>
    <row r="4484" spans="1:24" x14ac:dyDescent="0.25">
      <c r="A4484" s="60">
        <v>220240023681</v>
      </c>
      <c r="B4484" s="43" t="s">
        <v>702</v>
      </c>
      <c r="C4484" s="61">
        <v>45455</v>
      </c>
      <c r="D4484" s="60">
        <v>22024003234</v>
      </c>
      <c r="E4484" s="43" t="s">
        <v>1143</v>
      </c>
      <c r="F4484" s="62">
        <v>34270.39</v>
      </c>
      <c r="G4484" s="43" t="s">
        <v>55</v>
      </c>
      <c r="H4484" s="43" t="s">
        <v>3341</v>
      </c>
      <c r="I4484" s="69" t="s">
        <v>2934</v>
      </c>
      <c r="J4484" s="43" t="s">
        <v>575</v>
      </c>
      <c r="K4484" s="43" t="s">
        <v>398</v>
      </c>
      <c r="L4484" s="43" t="s">
        <v>399</v>
      </c>
      <c r="M4484" s="43" t="s">
        <v>395</v>
      </c>
      <c r="N4484" s="43" t="s">
        <v>396</v>
      </c>
      <c r="O4484" s="68" t="s">
        <v>325</v>
      </c>
      <c r="P4484" s="68" t="s">
        <v>2931</v>
      </c>
      <c r="Q4484" s="57" t="s">
        <v>3057</v>
      </c>
      <c r="R4484" s="35" t="s">
        <v>266</v>
      </c>
      <c r="S4484" s="57" t="str">
        <f>MID(Tabla1[[#This Row],[Aplicación]],6,2)</f>
        <v>08</v>
      </c>
      <c r="T4484" s="54" t="str">
        <f>VLOOKUP(Tabla1[[#This Row],[AREA]],Hoja1!A:B,2,FALSE)</f>
        <v>08. Tráfico y movilidad</v>
      </c>
      <c r="U4484" s="57" t="str">
        <f>MID(Tabla1[[#This Row],[Aplicación]],9,4)</f>
        <v>1532</v>
      </c>
      <c r="V4484" s="54" t="str">
        <f>VLOOKUP(Tabla1[[#This Row],[PROGRAMA]],Hoja1!A:B,2,FALSE)</f>
        <v>1532. Pavimentación vias públicas y otros servicios urbanísticos</v>
      </c>
      <c r="W4484" s="57" t="str">
        <f>MID(Tabla1[[#This Row],[Aplicación]],14,2)</f>
        <v>61</v>
      </c>
      <c r="X4484" s="57" t="str">
        <f>MID(Tabla1[[#This Row],[Aplicación]],14,6)</f>
        <v>619</v>
      </c>
    </row>
    <row r="4485" spans="1:24" x14ac:dyDescent="0.25">
      <c r="A4485" s="60">
        <v>220240023542</v>
      </c>
      <c r="B4485" s="43" t="s">
        <v>673</v>
      </c>
      <c r="C4485" s="61">
        <v>45450</v>
      </c>
      <c r="D4485" s="60">
        <v>22023000462</v>
      </c>
      <c r="E4485" s="43" t="s">
        <v>1143</v>
      </c>
      <c r="F4485" s="62">
        <v>-201635.73</v>
      </c>
      <c r="G4485" s="43" t="s">
        <v>411</v>
      </c>
      <c r="H4485" s="43" t="s">
        <v>3412</v>
      </c>
      <c r="I4485" s="69" t="s">
        <v>2930</v>
      </c>
      <c r="J4485" s="43" t="s">
        <v>398</v>
      </c>
      <c r="K4485" s="43" t="s">
        <v>398</v>
      </c>
      <c r="L4485" s="43" t="s">
        <v>401</v>
      </c>
      <c r="M4485" s="43" t="s">
        <v>395</v>
      </c>
      <c r="N4485" s="43" t="s">
        <v>396</v>
      </c>
      <c r="O4485" s="68" t="s">
        <v>321</v>
      </c>
      <c r="P4485" s="68" t="s">
        <v>2931</v>
      </c>
      <c r="Q4485" s="57" t="s">
        <v>3057</v>
      </c>
      <c r="R4485" s="35" t="s">
        <v>266</v>
      </c>
      <c r="S4485" s="57" t="str">
        <f>MID(Tabla1[[#This Row],[Aplicación]],6,2)</f>
        <v>08</v>
      </c>
      <c r="T4485" s="54" t="str">
        <f>VLOOKUP(Tabla1[[#This Row],[AREA]],Hoja1!A:B,2,FALSE)</f>
        <v>08. Tráfico y movilidad</v>
      </c>
      <c r="U4485" s="57" t="str">
        <f>MID(Tabla1[[#This Row],[Aplicación]],9,4)</f>
        <v>1532</v>
      </c>
      <c r="V4485" s="54" t="str">
        <f>VLOOKUP(Tabla1[[#This Row],[PROGRAMA]],Hoja1!A:B,2,FALSE)</f>
        <v>1532. Pavimentación vias públicas y otros servicios urbanísticos</v>
      </c>
      <c r="W4485" s="57" t="str">
        <f>MID(Tabla1[[#This Row],[Aplicación]],14,2)</f>
        <v>61</v>
      </c>
      <c r="X4485" s="57" t="str">
        <f>MID(Tabla1[[#This Row],[Aplicación]],14,6)</f>
        <v>619</v>
      </c>
    </row>
    <row r="4486" spans="1:24" x14ac:dyDescent="0.25">
      <c r="A4486" s="60">
        <v>220240022930</v>
      </c>
      <c r="B4486" s="43" t="s">
        <v>702</v>
      </c>
      <c r="C4486" s="61">
        <v>45449</v>
      </c>
      <c r="D4486" s="60">
        <v>22024003377</v>
      </c>
      <c r="E4486" s="43" t="s">
        <v>1143</v>
      </c>
      <c r="F4486" s="62">
        <v>2029.56</v>
      </c>
      <c r="G4486" s="43" t="s">
        <v>380</v>
      </c>
      <c r="H4486" s="43" t="s">
        <v>3421</v>
      </c>
      <c r="I4486" s="69" t="s">
        <v>2934</v>
      </c>
      <c r="J4486" s="43" t="s">
        <v>571</v>
      </c>
      <c r="K4486" s="43" t="s">
        <v>571</v>
      </c>
      <c r="L4486" s="43" t="s">
        <v>399</v>
      </c>
      <c r="M4486" s="43" t="s">
        <v>395</v>
      </c>
      <c r="N4486" s="43" t="s">
        <v>396</v>
      </c>
      <c r="O4486" s="68" t="s">
        <v>321</v>
      </c>
      <c r="P4486" s="68" t="s">
        <v>2931</v>
      </c>
      <c r="Q4486" s="57" t="s">
        <v>3057</v>
      </c>
      <c r="R4486" s="35" t="s">
        <v>266</v>
      </c>
      <c r="S4486" s="57" t="str">
        <f>MID(Tabla1[[#This Row],[Aplicación]],6,2)</f>
        <v>08</v>
      </c>
      <c r="T4486" s="54" t="str">
        <f>VLOOKUP(Tabla1[[#This Row],[AREA]],Hoja1!A:B,2,FALSE)</f>
        <v>08. Tráfico y movilidad</v>
      </c>
      <c r="U4486" s="57" t="str">
        <f>MID(Tabla1[[#This Row],[Aplicación]],9,4)</f>
        <v>1532</v>
      </c>
      <c r="V4486" s="54" t="str">
        <f>VLOOKUP(Tabla1[[#This Row],[PROGRAMA]],Hoja1!A:B,2,FALSE)</f>
        <v>1532. Pavimentación vias públicas y otros servicios urbanísticos</v>
      </c>
      <c r="W4486" s="57" t="str">
        <f>MID(Tabla1[[#This Row],[Aplicación]],14,2)</f>
        <v>61</v>
      </c>
      <c r="X4486" s="57" t="str">
        <f>MID(Tabla1[[#This Row],[Aplicación]],14,6)</f>
        <v>619</v>
      </c>
    </row>
    <row r="4487" spans="1:24" x14ac:dyDescent="0.25">
      <c r="A4487" s="60">
        <v>220240022929</v>
      </c>
      <c r="B4487" s="43" t="s">
        <v>702</v>
      </c>
      <c r="C4487" s="61">
        <v>45449</v>
      </c>
      <c r="D4487" s="60">
        <v>22024003377</v>
      </c>
      <c r="E4487" s="43" t="s">
        <v>1143</v>
      </c>
      <c r="F4487" s="62">
        <v>9580.07</v>
      </c>
      <c r="G4487" s="43" t="s">
        <v>55</v>
      </c>
      <c r="H4487" s="43" t="s">
        <v>3428</v>
      </c>
      <c r="I4487" s="69" t="s">
        <v>2934</v>
      </c>
      <c r="J4487" s="43" t="s">
        <v>575</v>
      </c>
      <c r="K4487" s="43" t="s">
        <v>398</v>
      </c>
      <c r="L4487" s="43" t="s">
        <v>399</v>
      </c>
      <c r="M4487" s="43" t="s">
        <v>395</v>
      </c>
      <c r="N4487" s="43" t="s">
        <v>396</v>
      </c>
      <c r="O4487" s="68" t="s">
        <v>321</v>
      </c>
      <c r="P4487" s="68" t="s">
        <v>2931</v>
      </c>
      <c r="Q4487" s="57" t="s">
        <v>3057</v>
      </c>
      <c r="R4487" s="35" t="s">
        <v>266</v>
      </c>
      <c r="S4487" s="57" t="str">
        <f>MID(Tabla1[[#This Row],[Aplicación]],6,2)</f>
        <v>08</v>
      </c>
      <c r="T4487" s="54" t="str">
        <f>VLOOKUP(Tabla1[[#This Row],[AREA]],Hoja1!A:B,2,FALSE)</f>
        <v>08. Tráfico y movilidad</v>
      </c>
      <c r="U4487" s="57" t="str">
        <f>MID(Tabla1[[#This Row],[Aplicación]],9,4)</f>
        <v>1532</v>
      </c>
      <c r="V4487" s="54" t="str">
        <f>VLOOKUP(Tabla1[[#This Row],[PROGRAMA]],Hoja1!A:B,2,FALSE)</f>
        <v>1532. Pavimentación vias públicas y otros servicios urbanísticos</v>
      </c>
      <c r="W4487" s="57" t="str">
        <f>MID(Tabla1[[#This Row],[Aplicación]],14,2)</f>
        <v>61</v>
      </c>
      <c r="X4487" s="57" t="str">
        <f>MID(Tabla1[[#This Row],[Aplicación]],14,6)</f>
        <v>619</v>
      </c>
    </row>
    <row r="4488" spans="1:24" x14ac:dyDescent="0.25">
      <c r="A4488" s="60">
        <v>220240022251</v>
      </c>
      <c r="B4488" s="43" t="s">
        <v>702</v>
      </c>
      <c r="C4488" s="61">
        <v>45441</v>
      </c>
      <c r="D4488" s="60">
        <v>22024003235</v>
      </c>
      <c r="E4488" s="43" t="s">
        <v>1143</v>
      </c>
      <c r="F4488" s="62">
        <v>25250.79</v>
      </c>
      <c r="G4488" s="43" t="s">
        <v>931</v>
      </c>
      <c r="H4488" s="43" t="s">
        <v>3502</v>
      </c>
      <c r="I4488" s="69" t="s">
        <v>2934</v>
      </c>
      <c r="J4488" s="43" t="s">
        <v>932</v>
      </c>
      <c r="K4488" s="43" t="s">
        <v>410</v>
      </c>
      <c r="L4488" s="43" t="s">
        <v>399</v>
      </c>
      <c r="M4488" s="43" t="s">
        <v>395</v>
      </c>
      <c r="N4488" s="43" t="s">
        <v>396</v>
      </c>
      <c r="O4488" s="68" t="s">
        <v>325</v>
      </c>
      <c r="P4488" s="68" t="s">
        <v>2931</v>
      </c>
      <c r="Q4488" s="57" t="s">
        <v>3057</v>
      </c>
      <c r="R4488" s="35" t="s">
        <v>266</v>
      </c>
      <c r="S4488" s="57" t="str">
        <f>MID(Tabla1[[#This Row],[Aplicación]],6,2)</f>
        <v>08</v>
      </c>
      <c r="T4488" s="54" t="str">
        <f>VLOOKUP(Tabla1[[#This Row],[AREA]],Hoja1!A:B,2,FALSE)</f>
        <v>08. Tráfico y movilidad</v>
      </c>
      <c r="U4488" s="57" t="str">
        <f>MID(Tabla1[[#This Row],[Aplicación]],9,4)</f>
        <v>1532</v>
      </c>
      <c r="V4488" s="54" t="str">
        <f>VLOOKUP(Tabla1[[#This Row],[PROGRAMA]],Hoja1!A:B,2,FALSE)</f>
        <v>1532. Pavimentación vias públicas y otros servicios urbanísticos</v>
      </c>
      <c r="W4488" s="57" t="str">
        <f>MID(Tabla1[[#This Row],[Aplicación]],14,2)</f>
        <v>61</v>
      </c>
      <c r="X4488" s="57" t="str">
        <f>MID(Tabla1[[#This Row],[Aplicación]],14,6)</f>
        <v>619</v>
      </c>
    </row>
    <row r="4489" spans="1:24" x14ac:dyDescent="0.25">
      <c r="A4489" s="60">
        <v>220240022250</v>
      </c>
      <c r="B4489" s="43" t="s">
        <v>702</v>
      </c>
      <c r="C4489" s="61">
        <v>45441</v>
      </c>
      <c r="D4489" s="60">
        <v>22024003234</v>
      </c>
      <c r="E4489" s="43" t="s">
        <v>1143</v>
      </c>
      <c r="F4489" s="62">
        <v>12313.1</v>
      </c>
      <c r="G4489" s="43" t="s">
        <v>931</v>
      </c>
      <c r="H4489" s="43" t="s">
        <v>3503</v>
      </c>
      <c r="I4489" s="69" t="s">
        <v>2934</v>
      </c>
      <c r="J4489" s="43" t="s">
        <v>932</v>
      </c>
      <c r="K4489" s="43" t="s">
        <v>410</v>
      </c>
      <c r="L4489" s="43" t="s">
        <v>399</v>
      </c>
      <c r="M4489" s="43" t="s">
        <v>395</v>
      </c>
      <c r="N4489" s="43" t="s">
        <v>396</v>
      </c>
      <c r="O4489" s="68" t="s">
        <v>325</v>
      </c>
      <c r="P4489" s="68" t="s">
        <v>2931</v>
      </c>
      <c r="Q4489" s="57" t="s">
        <v>3057</v>
      </c>
      <c r="R4489" s="35" t="s">
        <v>266</v>
      </c>
      <c r="S4489" s="57" t="str">
        <f>MID(Tabla1[[#This Row],[Aplicación]],6,2)</f>
        <v>08</v>
      </c>
      <c r="T4489" s="54" t="str">
        <f>VLOOKUP(Tabla1[[#This Row],[AREA]],Hoja1!A:B,2,FALSE)</f>
        <v>08. Tráfico y movilidad</v>
      </c>
      <c r="U4489" s="57" t="str">
        <f>MID(Tabla1[[#This Row],[Aplicación]],9,4)</f>
        <v>1532</v>
      </c>
      <c r="V4489" s="54" t="str">
        <f>VLOOKUP(Tabla1[[#This Row],[PROGRAMA]],Hoja1!A:B,2,FALSE)</f>
        <v>1532. Pavimentación vias públicas y otros servicios urbanísticos</v>
      </c>
      <c r="W4489" s="57" t="str">
        <f>MID(Tabla1[[#This Row],[Aplicación]],14,2)</f>
        <v>61</v>
      </c>
      <c r="X4489" s="57" t="str">
        <f>MID(Tabla1[[#This Row],[Aplicación]],14,6)</f>
        <v>619</v>
      </c>
    </row>
    <row r="4490" spans="1:24" x14ac:dyDescent="0.25">
      <c r="A4490" s="60">
        <v>220240022252</v>
      </c>
      <c r="B4490" s="43" t="s">
        <v>702</v>
      </c>
      <c r="C4490" s="61">
        <v>45441</v>
      </c>
      <c r="D4490" s="60">
        <v>22024003236</v>
      </c>
      <c r="E4490" s="43" t="s">
        <v>1143</v>
      </c>
      <c r="F4490" s="62">
        <v>5888.88</v>
      </c>
      <c r="G4490" s="43" t="s">
        <v>931</v>
      </c>
      <c r="H4490" s="43" t="s">
        <v>3504</v>
      </c>
      <c r="I4490" s="69" t="s">
        <v>2934</v>
      </c>
      <c r="J4490" s="43" t="s">
        <v>932</v>
      </c>
      <c r="K4490" s="43" t="s">
        <v>410</v>
      </c>
      <c r="L4490" s="43" t="s">
        <v>399</v>
      </c>
      <c r="M4490" s="43" t="s">
        <v>395</v>
      </c>
      <c r="N4490" s="43" t="s">
        <v>396</v>
      </c>
      <c r="O4490" s="68" t="s">
        <v>325</v>
      </c>
      <c r="P4490" s="68" t="s">
        <v>2931</v>
      </c>
      <c r="Q4490" s="57" t="s">
        <v>3057</v>
      </c>
      <c r="R4490" s="35" t="s">
        <v>266</v>
      </c>
      <c r="S4490" s="57" t="str">
        <f>MID(Tabla1[[#This Row],[Aplicación]],6,2)</f>
        <v>08</v>
      </c>
      <c r="T4490" s="54" t="str">
        <f>VLOOKUP(Tabla1[[#This Row],[AREA]],Hoja1!A:B,2,FALSE)</f>
        <v>08. Tráfico y movilidad</v>
      </c>
      <c r="U4490" s="57" t="str">
        <f>MID(Tabla1[[#This Row],[Aplicación]],9,4)</f>
        <v>1532</v>
      </c>
      <c r="V4490" s="54" t="str">
        <f>VLOOKUP(Tabla1[[#This Row],[PROGRAMA]],Hoja1!A:B,2,FALSE)</f>
        <v>1532. Pavimentación vias públicas y otros servicios urbanísticos</v>
      </c>
      <c r="W4490" s="57" t="str">
        <f>MID(Tabla1[[#This Row],[Aplicación]],14,2)</f>
        <v>61</v>
      </c>
      <c r="X4490" s="57" t="str">
        <f>MID(Tabla1[[#This Row],[Aplicación]],14,6)</f>
        <v>619</v>
      </c>
    </row>
    <row r="4491" spans="1:24" x14ac:dyDescent="0.25">
      <c r="A4491" s="60">
        <v>220220044407</v>
      </c>
      <c r="B4491" s="43" t="s">
        <v>390</v>
      </c>
      <c r="C4491" s="61">
        <v>45397</v>
      </c>
      <c r="D4491" s="60">
        <v>22022005709</v>
      </c>
      <c r="E4491" s="43" t="s">
        <v>1143</v>
      </c>
      <c r="F4491" s="62">
        <v>3531.5</v>
      </c>
      <c r="G4491" s="43" t="s">
        <v>636</v>
      </c>
      <c r="H4491" s="43" t="s">
        <v>4413</v>
      </c>
      <c r="I4491" s="69" t="s">
        <v>2930</v>
      </c>
      <c r="J4491" s="43" t="s">
        <v>637</v>
      </c>
      <c r="K4491" s="43" t="s">
        <v>537</v>
      </c>
      <c r="L4491" s="43" t="s">
        <v>399</v>
      </c>
      <c r="M4491" s="43" t="s">
        <v>395</v>
      </c>
      <c r="N4491" s="43" t="s">
        <v>396</v>
      </c>
      <c r="O4491" s="68" t="s">
        <v>325</v>
      </c>
      <c r="P4491" s="68" t="s">
        <v>2931</v>
      </c>
      <c r="Q4491" s="57" t="s">
        <v>3057</v>
      </c>
      <c r="R4491" s="35" t="s">
        <v>266</v>
      </c>
      <c r="S4491" s="57" t="str">
        <f>MID(Tabla1[[#This Row],[Aplicación]],6,2)</f>
        <v>08</v>
      </c>
      <c r="T4491" s="54" t="str">
        <f>VLOOKUP(Tabla1[[#This Row],[AREA]],Hoja1!A:B,2,FALSE)</f>
        <v>08. Tráfico y movilidad</v>
      </c>
      <c r="U4491" s="57" t="str">
        <f>MID(Tabla1[[#This Row],[Aplicación]],9,4)</f>
        <v>1532</v>
      </c>
      <c r="V4491" s="54" t="str">
        <f>VLOOKUP(Tabla1[[#This Row],[PROGRAMA]],Hoja1!A:B,2,FALSE)</f>
        <v>1532. Pavimentación vias públicas y otros servicios urbanísticos</v>
      </c>
      <c r="W4491" s="57" t="str">
        <f>MID(Tabla1[[#This Row],[Aplicación]],14,2)</f>
        <v>61</v>
      </c>
      <c r="X4491" s="57" t="str">
        <f>MID(Tabla1[[#This Row],[Aplicación]],14,6)</f>
        <v>619</v>
      </c>
    </row>
    <row r="4492" spans="1:24" x14ac:dyDescent="0.25">
      <c r="A4492" s="60">
        <v>220230071780</v>
      </c>
      <c r="B4492" s="43" t="s">
        <v>390</v>
      </c>
      <c r="C4492" s="61">
        <v>45397</v>
      </c>
      <c r="D4492" s="60">
        <v>22023006288</v>
      </c>
      <c r="E4492" s="43" t="s">
        <v>1143</v>
      </c>
      <c r="F4492" s="62">
        <v>65340</v>
      </c>
      <c r="G4492" s="43" t="s">
        <v>4420</v>
      </c>
      <c r="H4492" s="43" t="s">
        <v>4421</v>
      </c>
      <c r="I4492" s="69" t="s">
        <v>2930</v>
      </c>
      <c r="J4492" s="43" t="s">
        <v>4422</v>
      </c>
      <c r="K4492" s="43" t="s">
        <v>4104</v>
      </c>
      <c r="L4492" s="43" t="s">
        <v>401</v>
      </c>
      <c r="M4492" s="43" t="s">
        <v>395</v>
      </c>
      <c r="N4492" s="43" t="s">
        <v>396</v>
      </c>
      <c r="O4492" s="68" t="s">
        <v>321</v>
      </c>
      <c r="P4492" s="68" t="s">
        <v>2931</v>
      </c>
      <c r="Q4492" s="57" t="s">
        <v>3057</v>
      </c>
      <c r="R4492" s="35" t="s">
        <v>266</v>
      </c>
      <c r="S4492" s="57" t="str">
        <f>MID(Tabla1[[#This Row],[Aplicación]],6,2)</f>
        <v>08</v>
      </c>
      <c r="T4492" s="54" t="str">
        <f>VLOOKUP(Tabla1[[#This Row],[AREA]],Hoja1!A:B,2,FALSE)</f>
        <v>08. Tráfico y movilidad</v>
      </c>
      <c r="U4492" s="57" t="str">
        <f>MID(Tabla1[[#This Row],[Aplicación]],9,4)</f>
        <v>1532</v>
      </c>
      <c r="V4492" s="54" t="str">
        <f>VLOOKUP(Tabla1[[#This Row],[PROGRAMA]],Hoja1!A:B,2,FALSE)</f>
        <v>1532. Pavimentación vias públicas y otros servicios urbanísticos</v>
      </c>
      <c r="W4492" s="57" t="str">
        <f>MID(Tabla1[[#This Row],[Aplicación]],14,2)</f>
        <v>61</v>
      </c>
      <c r="X4492" s="57" t="str">
        <f>MID(Tabla1[[#This Row],[Aplicación]],14,6)</f>
        <v>619</v>
      </c>
    </row>
    <row r="4493" spans="1:24" x14ac:dyDescent="0.25">
      <c r="A4493" s="60">
        <v>220229000556</v>
      </c>
      <c r="B4493" s="43" t="s">
        <v>390</v>
      </c>
      <c r="C4493" s="61">
        <v>45397</v>
      </c>
      <c r="D4493" s="60">
        <v>22023000462</v>
      </c>
      <c r="E4493" s="43" t="s">
        <v>1143</v>
      </c>
      <c r="F4493" s="62">
        <v>201635.73</v>
      </c>
      <c r="G4493" s="43" t="s">
        <v>411</v>
      </c>
      <c r="H4493" s="43" t="s">
        <v>3412</v>
      </c>
      <c r="I4493" s="69" t="s">
        <v>2930</v>
      </c>
      <c r="J4493" s="43" t="s">
        <v>398</v>
      </c>
      <c r="K4493" s="43" t="s">
        <v>398</v>
      </c>
      <c r="L4493" s="43" t="s">
        <v>401</v>
      </c>
      <c r="M4493" s="43" t="s">
        <v>395</v>
      </c>
      <c r="N4493" s="43" t="s">
        <v>396</v>
      </c>
      <c r="O4493" s="68" t="s">
        <v>321</v>
      </c>
      <c r="P4493" s="68" t="s">
        <v>2931</v>
      </c>
      <c r="Q4493" s="57" t="s">
        <v>3057</v>
      </c>
      <c r="R4493" s="35" t="s">
        <v>266</v>
      </c>
      <c r="S4493" s="57" t="str">
        <f>MID(Tabla1[[#This Row],[Aplicación]],6,2)</f>
        <v>08</v>
      </c>
      <c r="T4493" s="54" t="str">
        <f>VLOOKUP(Tabla1[[#This Row],[AREA]],Hoja1!A:B,2,FALSE)</f>
        <v>08. Tráfico y movilidad</v>
      </c>
      <c r="U4493" s="57" t="str">
        <f>MID(Tabla1[[#This Row],[Aplicación]],9,4)</f>
        <v>1532</v>
      </c>
      <c r="V4493" s="54" t="str">
        <f>VLOOKUP(Tabla1[[#This Row],[PROGRAMA]],Hoja1!A:B,2,FALSE)</f>
        <v>1532. Pavimentación vias públicas y otros servicios urbanísticos</v>
      </c>
      <c r="W4493" s="57" t="str">
        <f>MID(Tabla1[[#This Row],[Aplicación]],14,2)</f>
        <v>61</v>
      </c>
      <c r="X4493" s="57" t="str">
        <f>MID(Tabla1[[#This Row],[Aplicación]],14,6)</f>
        <v>619</v>
      </c>
    </row>
    <row r="4494" spans="1:24" x14ac:dyDescent="0.25">
      <c r="A4494" s="60">
        <v>220220009852</v>
      </c>
      <c r="B4494" s="43" t="s">
        <v>390</v>
      </c>
      <c r="C4494" s="61">
        <v>45397</v>
      </c>
      <c r="D4494" s="60">
        <v>22021007414</v>
      </c>
      <c r="E4494" s="43" t="s">
        <v>1143</v>
      </c>
      <c r="F4494" s="62">
        <v>24805</v>
      </c>
      <c r="G4494" s="43" t="s">
        <v>4482</v>
      </c>
      <c r="H4494" s="43" t="s">
        <v>4483</v>
      </c>
      <c r="I4494" s="69" t="s">
        <v>2930</v>
      </c>
      <c r="J4494" s="43" t="s">
        <v>398</v>
      </c>
      <c r="K4494" s="43" t="s">
        <v>398</v>
      </c>
      <c r="L4494" s="43" t="s">
        <v>399</v>
      </c>
      <c r="M4494" s="43" t="s">
        <v>395</v>
      </c>
      <c r="N4494" s="43" t="s">
        <v>396</v>
      </c>
      <c r="O4494" s="68" t="s">
        <v>321</v>
      </c>
      <c r="P4494" s="68" t="s">
        <v>2931</v>
      </c>
      <c r="Q4494" s="57" t="s">
        <v>3057</v>
      </c>
      <c r="R4494" s="35" t="s">
        <v>266</v>
      </c>
      <c r="S4494" s="57" t="str">
        <f>MID(Tabla1[[#This Row],[Aplicación]],6,2)</f>
        <v>08</v>
      </c>
      <c r="T4494" s="54" t="str">
        <f>VLOOKUP(Tabla1[[#This Row],[AREA]],Hoja1!A:B,2,FALSE)</f>
        <v>08. Tráfico y movilidad</v>
      </c>
      <c r="U4494" s="57" t="str">
        <f>MID(Tabla1[[#This Row],[Aplicación]],9,4)</f>
        <v>1532</v>
      </c>
      <c r="V4494" s="54" t="str">
        <f>VLOOKUP(Tabla1[[#This Row],[PROGRAMA]],Hoja1!A:B,2,FALSE)</f>
        <v>1532. Pavimentación vias públicas y otros servicios urbanísticos</v>
      </c>
      <c r="W4494" s="57" t="str">
        <f>MID(Tabla1[[#This Row],[Aplicación]],14,2)</f>
        <v>61</v>
      </c>
      <c r="X4494" s="57" t="str">
        <f>MID(Tabla1[[#This Row],[Aplicación]],14,6)</f>
        <v>619</v>
      </c>
    </row>
    <row r="4495" spans="1:24" x14ac:dyDescent="0.25">
      <c r="A4495" s="60">
        <v>220220074242</v>
      </c>
      <c r="B4495" s="43" t="s">
        <v>390</v>
      </c>
      <c r="C4495" s="61">
        <v>45397</v>
      </c>
      <c r="D4495" s="60">
        <v>22022008804</v>
      </c>
      <c r="E4495" s="43" t="s">
        <v>1143</v>
      </c>
      <c r="F4495" s="62">
        <v>18998.21</v>
      </c>
      <c r="G4495" s="43" t="s">
        <v>4484</v>
      </c>
      <c r="H4495" s="43" t="s">
        <v>4485</v>
      </c>
      <c r="I4495" s="69" t="s">
        <v>2930</v>
      </c>
      <c r="J4495" s="43" t="s">
        <v>398</v>
      </c>
      <c r="K4495" s="43" t="s">
        <v>398</v>
      </c>
      <c r="L4495" s="43" t="s">
        <v>399</v>
      </c>
      <c r="M4495" s="43" t="s">
        <v>395</v>
      </c>
      <c r="N4495" s="43" t="s">
        <v>396</v>
      </c>
      <c r="O4495" s="68" t="s">
        <v>321</v>
      </c>
      <c r="P4495" s="68" t="s">
        <v>2931</v>
      </c>
      <c r="Q4495" s="57" t="s">
        <v>3057</v>
      </c>
      <c r="R4495" s="35" t="s">
        <v>266</v>
      </c>
      <c r="S4495" s="57" t="str">
        <f>MID(Tabla1[[#This Row],[Aplicación]],6,2)</f>
        <v>08</v>
      </c>
      <c r="T4495" s="54" t="str">
        <f>VLOOKUP(Tabla1[[#This Row],[AREA]],Hoja1!A:B,2,FALSE)</f>
        <v>08. Tráfico y movilidad</v>
      </c>
      <c r="U4495" s="57" t="str">
        <f>MID(Tabla1[[#This Row],[Aplicación]],9,4)</f>
        <v>1532</v>
      </c>
      <c r="V4495" s="54" t="str">
        <f>VLOOKUP(Tabla1[[#This Row],[PROGRAMA]],Hoja1!A:B,2,FALSE)</f>
        <v>1532. Pavimentación vias públicas y otros servicios urbanísticos</v>
      </c>
      <c r="W4495" s="57" t="str">
        <f>MID(Tabla1[[#This Row],[Aplicación]],14,2)</f>
        <v>61</v>
      </c>
      <c r="X4495" s="57" t="str">
        <f>MID(Tabla1[[#This Row],[Aplicación]],14,6)</f>
        <v>619</v>
      </c>
    </row>
    <row r="4496" spans="1:24" x14ac:dyDescent="0.25">
      <c r="A4496" s="60">
        <v>220219000875</v>
      </c>
      <c r="B4496" s="43" t="s">
        <v>390</v>
      </c>
      <c r="C4496" s="61">
        <v>45397</v>
      </c>
      <c r="D4496" s="60">
        <v>22023003337</v>
      </c>
      <c r="E4496" s="43" t="s">
        <v>1143</v>
      </c>
      <c r="F4496" s="62">
        <v>14822.5</v>
      </c>
      <c r="G4496" s="43" t="s">
        <v>789</v>
      </c>
      <c r="H4496" s="43" t="s">
        <v>4486</v>
      </c>
      <c r="I4496" s="69" t="s">
        <v>2930</v>
      </c>
      <c r="J4496" s="43" t="s">
        <v>699</v>
      </c>
      <c r="K4496" s="43" t="s">
        <v>398</v>
      </c>
      <c r="L4496" s="43" t="s">
        <v>399</v>
      </c>
      <c r="M4496" s="43" t="s">
        <v>395</v>
      </c>
      <c r="N4496" s="43" t="s">
        <v>396</v>
      </c>
      <c r="O4496" s="68" t="s">
        <v>321</v>
      </c>
      <c r="P4496" s="68" t="s">
        <v>2931</v>
      </c>
      <c r="Q4496" s="57" t="s">
        <v>3057</v>
      </c>
      <c r="R4496" s="35" t="s">
        <v>266</v>
      </c>
      <c r="S4496" s="57" t="str">
        <f>MID(Tabla1[[#This Row],[Aplicación]],6,2)</f>
        <v>08</v>
      </c>
      <c r="T4496" s="54" t="str">
        <f>VLOOKUP(Tabla1[[#This Row],[AREA]],Hoja1!A:B,2,FALSE)</f>
        <v>08. Tráfico y movilidad</v>
      </c>
      <c r="U4496" s="57" t="str">
        <f>MID(Tabla1[[#This Row],[Aplicación]],9,4)</f>
        <v>1532</v>
      </c>
      <c r="V4496" s="54" t="str">
        <f>VLOOKUP(Tabla1[[#This Row],[PROGRAMA]],Hoja1!A:B,2,FALSE)</f>
        <v>1532. Pavimentación vias públicas y otros servicios urbanísticos</v>
      </c>
      <c r="W4496" s="57" t="str">
        <f>MID(Tabla1[[#This Row],[Aplicación]],14,2)</f>
        <v>61</v>
      </c>
      <c r="X4496" s="57" t="str">
        <f>MID(Tabla1[[#This Row],[Aplicación]],14,6)</f>
        <v>619</v>
      </c>
    </row>
    <row r="4497" spans="1:24" x14ac:dyDescent="0.25">
      <c r="A4497" s="60">
        <v>220240010760</v>
      </c>
      <c r="B4497" s="43" t="s">
        <v>390</v>
      </c>
      <c r="C4497" s="61">
        <v>45385</v>
      </c>
      <c r="D4497" s="60">
        <v>22024003679</v>
      </c>
      <c r="E4497" s="43" t="s">
        <v>1143</v>
      </c>
      <c r="F4497" s="62">
        <v>1620.76</v>
      </c>
      <c r="G4497" s="43" t="s">
        <v>337</v>
      </c>
      <c r="H4497" s="43" t="s">
        <v>4685</v>
      </c>
      <c r="I4497" s="69" t="s">
        <v>2930</v>
      </c>
      <c r="J4497" s="43" t="s">
        <v>398</v>
      </c>
      <c r="K4497" s="43" t="s">
        <v>398</v>
      </c>
      <c r="L4497" s="43" t="s">
        <v>399</v>
      </c>
      <c r="M4497" s="43" t="s">
        <v>585</v>
      </c>
      <c r="N4497" s="43" t="s">
        <v>539</v>
      </c>
      <c r="O4497" s="68" t="s">
        <v>326</v>
      </c>
      <c r="P4497" s="68" t="s">
        <v>2931</v>
      </c>
      <c r="Q4497" s="57" t="s">
        <v>3057</v>
      </c>
      <c r="R4497" s="35" t="s">
        <v>266</v>
      </c>
      <c r="S4497" s="57" t="str">
        <f>MID(Tabla1[[#This Row],[Aplicación]],6,2)</f>
        <v>08</v>
      </c>
      <c r="T4497" s="54" t="str">
        <f>VLOOKUP(Tabla1[[#This Row],[AREA]],Hoja1!A:B,2,FALSE)</f>
        <v>08. Tráfico y movilidad</v>
      </c>
      <c r="U4497" s="57" t="str">
        <f>MID(Tabla1[[#This Row],[Aplicación]],9,4)</f>
        <v>1532</v>
      </c>
      <c r="V4497" s="54" t="str">
        <f>VLOOKUP(Tabla1[[#This Row],[PROGRAMA]],Hoja1!A:B,2,FALSE)</f>
        <v>1532. Pavimentación vias públicas y otros servicios urbanísticos</v>
      </c>
      <c r="W4497" s="57" t="str">
        <f>MID(Tabla1[[#This Row],[Aplicación]],14,2)</f>
        <v>61</v>
      </c>
      <c r="X4497" s="57" t="str">
        <f>MID(Tabla1[[#This Row],[Aplicación]],14,6)</f>
        <v>619</v>
      </c>
    </row>
    <row r="4498" spans="1:24" x14ac:dyDescent="0.25">
      <c r="A4498" s="60">
        <v>220240028770</v>
      </c>
      <c r="B4498" s="43" t="s">
        <v>702</v>
      </c>
      <c r="C4498" s="61">
        <v>45475</v>
      </c>
      <c r="D4498" s="60">
        <v>22024003377</v>
      </c>
      <c r="E4498" s="43" t="s">
        <v>1143</v>
      </c>
      <c r="F4498" s="62">
        <v>405391.74</v>
      </c>
      <c r="G4498" s="43" t="s">
        <v>5532</v>
      </c>
      <c r="H4498" s="43" t="s">
        <v>5533</v>
      </c>
      <c r="I4498" s="69">
        <v>300</v>
      </c>
      <c r="J4498" s="43" t="s">
        <v>1048</v>
      </c>
      <c r="K4498" s="43" t="s">
        <v>410</v>
      </c>
      <c r="L4498" s="43" t="s">
        <v>401</v>
      </c>
      <c r="M4498" s="43" t="s">
        <v>395</v>
      </c>
      <c r="N4498" s="43" t="s">
        <v>396</v>
      </c>
      <c r="O4498" s="68" t="s">
        <v>321</v>
      </c>
      <c r="P4498" s="68" t="s">
        <v>4838</v>
      </c>
      <c r="Q4498" s="57" t="str">
        <f>MID(Tabla1[[#This Row],[Aplicación]],14,1)</f>
        <v>6</v>
      </c>
      <c r="R4498" s="35" t="s">
        <v>266</v>
      </c>
      <c r="S4498" s="57" t="str">
        <f>MID(Tabla1[[#This Row],[Aplicación]],6,2)</f>
        <v>08</v>
      </c>
      <c r="T4498" s="54" t="str">
        <f>VLOOKUP(Tabla1[[#This Row],[AREA]],Hoja1!A:B,2,FALSE)</f>
        <v>08. Tráfico y movilidad</v>
      </c>
      <c r="U4498" s="57" t="str">
        <f>MID(Tabla1[[#This Row],[Aplicación]],9,4)</f>
        <v>1532</v>
      </c>
      <c r="V4498" s="54" t="str">
        <f>VLOOKUP(Tabla1[[#This Row],[PROGRAMA]],Hoja1!A:B,2,FALSE)</f>
        <v>1532. Pavimentación vias públicas y otros servicios urbanísticos</v>
      </c>
      <c r="W4498" s="57" t="str">
        <f>MID(Tabla1[[#This Row],[Aplicación]],14,2)</f>
        <v>61</v>
      </c>
      <c r="X4498" s="57" t="str">
        <f>MID(Tabla1[[#This Row],[Aplicación]],14,6)</f>
        <v>619</v>
      </c>
    </row>
    <row r="4499" spans="1:24" x14ac:dyDescent="0.25">
      <c r="A4499" s="60">
        <v>220240044414</v>
      </c>
      <c r="B4499" s="43" t="s">
        <v>390</v>
      </c>
      <c r="C4499" s="61">
        <v>45562</v>
      </c>
      <c r="D4499" s="60">
        <v>22024006704</v>
      </c>
      <c r="E4499" s="43" t="s">
        <v>1143</v>
      </c>
      <c r="F4499" s="62">
        <v>3866.32</v>
      </c>
      <c r="G4499" s="43" t="s">
        <v>380</v>
      </c>
      <c r="H4499" s="43" t="s">
        <v>6044</v>
      </c>
      <c r="I4499" s="69" t="s">
        <v>2930</v>
      </c>
      <c r="J4499" s="43" t="s">
        <v>571</v>
      </c>
      <c r="K4499" s="43" t="s">
        <v>571</v>
      </c>
      <c r="L4499" s="43" t="s">
        <v>401</v>
      </c>
      <c r="M4499" s="43" t="s">
        <v>395</v>
      </c>
      <c r="N4499" s="43" t="s">
        <v>396</v>
      </c>
      <c r="O4499" s="68" t="s">
        <v>325</v>
      </c>
      <c r="P4499" s="68" t="s">
        <v>4838</v>
      </c>
      <c r="Q4499" s="57" t="str">
        <f>MID(Tabla1[[#This Row],[Aplicación]],14,1)</f>
        <v>6</v>
      </c>
      <c r="R4499" s="35" t="s">
        <v>266</v>
      </c>
      <c r="S4499" s="57" t="str">
        <f>MID(Tabla1[[#This Row],[Aplicación]],6,2)</f>
        <v>08</v>
      </c>
      <c r="T4499" s="54" t="str">
        <f>VLOOKUP(Tabla1[[#This Row],[AREA]],Hoja1!A:B,2,FALSE)</f>
        <v>08. Tráfico y movilidad</v>
      </c>
      <c r="U4499" s="57" t="str">
        <f>MID(Tabla1[[#This Row],[Aplicación]],9,4)</f>
        <v>1532</v>
      </c>
      <c r="V4499" s="54" t="str">
        <f>VLOOKUP(Tabla1[[#This Row],[PROGRAMA]],Hoja1!A:B,2,FALSE)</f>
        <v>1532. Pavimentación vias públicas y otros servicios urbanísticos</v>
      </c>
      <c r="W4499" s="57" t="str">
        <f>MID(Tabla1[[#This Row],[Aplicación]],14,2)</f>
        <v>61</v>
      </c>
      <c r="X4499" s="57" t="str">
        <f>MID(Tabla1[[#This Row],[Aplicación]],14,6)</f>
        <v>619</v>
      </c>
    </row>
    <row r="4500" spans="1:24" x14ac:dyDescent="0.25">
      <c r="A4500" s="60">
        <v>220240044234</v>
      </c>
      <c r="B4500" s="43" t="s">
        <v>390</v>
      </c>
      <c r="C4500" s="61">
        <v>45562</v>
      </c>
      <c r="D4500" s="60">
        <v>22024006797</v>
      </c>
      <c r="E4500" s="43" t="s">
        <v>1143</v>
      </c>
      <c r="F4500" s="62">
        <v>15125</v>
      </c>
      <c r="G4500" s="43" t="s">
        <v>337</v>
      </c>
      <c r="H4500" s="43" t="s">
        <v>6138</v>
      </c>
      <c r="I4500" s="69" t="s">
        <v>2930</v>
      </c>
      <c r="J4500" s="43" t="s">
        <v>398</v>
      </c>
      <c r="K4500" s="43" t="s">
        <v>398</v>
      </c>
      <c r="L4500" s="43" t="s">
        <v>399</v>
      </c>
      <c r="M4500" s="43" t="s">
        <v>395</v>
      </c>
      <c r="N4500" s="43" t="s">
        <v>396</v>
      </c>
      <c r="O4500" s="68" t="s">
        <v>325</v>
      </c>
      <c r="P4500" s="68" t="s">
        <v>4838</v>
      </c>
      <c r="Q4500" s="57" t="str">
        <f>MID(Tabla1[[#This Row],[Aplicación]],14,1)</f>
        <v>6</v>
      </c>
      <c r="R4500" s="35" t="s">
        <v>266</v>
      </c>
      <c r="S4500" s="57" t="str">
        <f>MID(Tabla1[[#This Row],[Aplicación]],6,2)</f>
        <v>08</v>
      </c>
      <c r="T4500" s="54" t="str">
        <f>VLOOKUP(Tabla1[[#This Row],[AREA]],Hoja1!A:B,2,FALSE)</f>
        <v>08. Tráfico y movilidad</v>
      </c>
      <c r="U4500" s="57" t="str">
        <f>MID(Tabla1[[#This Row],[Aplicación]],9,4)</f>
        <v>1532</v>
      </c>
      <c r="V4500" s="54" t="str">
        <f>VLOOKUP(Tabla1[[#This Row],[PROGRAMA]],Hoja1!A:B,2,FALSE)</f>
        <v>1532. Pavimentación vias públicas y otros servicios urbanísticos</v>
      </c>
      <c r="W4500" s="57" t="str">
        <f>MID(Tabla1[[#This Row],[Aplicación]],14,2)</f>
        <v>61</v>
      </c>
      <c r="X4500" s="57" t="str">
        <f>MID(Tabla1[[#This Row],[Aplicación]],14,6)</f>
        <v>619</v>
      </c>
    </row>
    <row r="4501" spans="1:24" x14ac:dyDescent="0.25">
      <c r="A4501" s="60">
        <v>220239000355</v>
      </c>
      <c r="B4501" s="43" t="s">
        <v>390</v>
      </c>
      <c r="C4501" s="61">
        <v>45292</v>
      </c>
      <c r="D4501" s="60">
        <v>22024003298</v>
      </c>
      <c r="E4501" s="43" t="s">
        <v>1198</v>
      </c>
      <c r="F4501" s="62">
        <v>713580.67</v>
      </c>
      <c r="G4501" s="43" t="s">
        <v>69</v>
      </c>
      <c r="H4501" s="43" t="s">
        <v>1529</v>
      </c>
      <c r="I4501" s="69">
        <v>220</v>
      </c>
      <c r="J4501" s="43" t="s">
        <v>398</v>
      </c>
      <c r="K4501" s="43" t="s">
        <v>398</v>
      </c>
      <c r="L4501" s="43" t="s">
        <v>399</v>
      </c>
      <c r="M4501" s="43" t="s">
        <v>395</v>
      </c>
      <c r="N4501" s="43" t="s">
        <v>396</v>
      </c>
      <c r="O4501" s="52" t="s">
        <v>321</v>
      </c>
      <c r="P4501" s="63" t="s">
        <v>276</v>
      </c>
      <c r="Q4501" s="57" t="str">
        <f>MID(Tabla1[[#This Row],[Aplicación]],14,1)</f>
        <v>6</v>
      </c>
      <c r="R4501" s="35" t="s">
        <v>266</v>
      </c>
      <c r="S4501" s="57" t="str">
        <f>MID(Tabla1[[#This Row],[Aplicación]],6,2)</f>
        <v>08</v>
      </c>
      <c r="T4501" s="54" t="str">
        <f>VLOOKUP(Tabla1[[#This Row],[AREA]],Hoja1!A:B,2,FALSE)</f>
        <v>08. Tráfico y movilidad</v>
      </c>
      <c r="U4501" s="57" t="str">
        <f>MID(Tabla1[[#This Row],[Aplicación]],9,4)</f>
        <v>1651</v>
      </c>
      <c r="V4501" s="54" t="str">
        <f>VLOOKUP(Tabla1[[#This Row],[PROGRAMA]],Hoja1!A:B,2,FALSE)</f>
        <v>1651. Alumbrado público</v>
      </c>
      <c r="W4501" s="57" t="str">
        <f>MID(Tabla1[[#This Row],[Aplicación]],14,2)</f>
        <v>61</v>
      </c>
      <c r="X4501" s="57" t="str">
        <f>MID(Tabla1[[#This Row],[Aplicación]],14,6)</f>
        <v>619</v>
      </c>
    </row>
    <row r="4502" spans="1:24" x14ac:dyDescent="0.25">
      <c r="A4502" s="60">
        <v>220239000398</v>
      </c>
      <c r="B4502" s="43" t="s">
        <v>390</v>
      </c>
      <c r="C4502" s="61">
        <v>45292</v>
      </c>
      <c r="D4502" s="60">
        <v>22024003304</v>
      </c>
      <c r="E4502" s="43" t="s">
        <v>1198</v>
      </c>
      <c r="F4502" s="62">
        <v>6980.21</v>
      </c>
      <c r="G4502" s="43" t="s">
        <v>55</v>
      </c>
      <c r="H4502" s="43" t="s">
        <v>2195</v>
      </c>
      <c r="I4502" s="69">
        <v>220</v>
      </c>
      <c r="J4502" s="43" t="s">
        <v>575</v>
      </c>
      <c r="K4502" s="43" t="s">
        <v>398</v>
      </c>
      <c r="L4502" s="43" t="s">
        <v>399</v>
      </c>
      <c r="M4502" s="43" t="s">
        <v>395</v>
      </c>
      <c r="N4502" s="43" t="s">
        <v>396</v>
      </c>
      <c r="O4502" s="52" t="s">
        <v>325</v>
      </c>
      <c r="P4502" s="63" t="s">
        <v>276</v>
      </c>
      <c r="Q4502" s="57" t="str">
        <f>MID(Tabla1[[#This Row],[Aplicación]],14,1)</f>
        <v>6</v>
      </c>
      <c r="R4502" s="35" t="s">
        <v>266</v>
      </c>
      <c r="S4502" s="57" t="str">
        <f>MID(Tabla1[[#This Row],[Aplicación]],6,2)</f>
        <v>08</v>
      </c>
      <c r="T4502" s="54" t="str">
        <f>VLOOKUP(Tabla1[[#This Row],[AREA]],Hoja1!A:B,2,FALSE)</f>
        <v>08. Tráfico y movilidad</v>
      </c>
      <c r="U4502" s="57" t="str">
        <f>MID(Tabla1[[#This Row],[Aplicación]],9,4)</f>
        <v>1651</v>
      </c>
      <c r="V4502" s="54" t="str">
        <f>VLOOKUP(Tabla1[[#This Row],[PROGRAMA]],Hoja1!A:B,2,FALSE)</f>
        <v>1651. Alumbrado público</v>
      </c>
      <c r="W4502" s="57" t="str">
        <f>MID(Tabla1[[#This Row],[Aplicación]],14,2)</f>
        <v>61</v>
      </c>
      <c r="X4502" s="57" t="str">
        <f>MID(Tabla1[[#This Row],[Aplicación]],14,6)</f>
        <v>619</v>
      </c>
    </row>
    <row r="4503" spans="1:24" x14ac:dyDescent="0.25">
      <c r="A4503" s="60">
        <v>220239000399</v>
      </c>
      <c r="B4503" s="43" t="s">
        <v>390</v>
      </c>
      <c r="C4503" s="61">
        <v>45292</v>
      </c>
      <c r="D4503" s="60">
        <v>22024003305</v>
      </c>
      <c r="E4503" s="43" t="s">
        <v>1198</v>
      </c>
      <c r="F4503" s="62">
        <v>437.81</v>
      </c>
      <c r="G4503" s="43" t="s">
        <v>55</v>
      </c>
      <c r="H4503" s="43" t="s">
        <v>2204</v>
      </c>
      <c r="I4503" s="69">
        <v>220</v>
      </c>
      <c r="J4503" s="43" t="s">
        <v>575</v>
      </c>
      <c r="K4503" s="43" t="s">
        <v>398</v>
      </c>
      <c r="L4503" s="43" t="s">
        <v>399</v>
      </c>
      <c r="M4503" s="43" t="s">
        <v>395</v>
      </c>
      <c r="N4503" s="43" t="s">
        <v>396</v>
      </c>
      <c r="O4503" s="52" t="s">
        <v>325</v>
      </c>
      <c r="P4503" s="63" t="s">
        <v>276</v>
      </c>
      <c r="Q4503" s="57" t="str">
        <f>MID(Tabla1[[#This Row],[Aplicación]],14,1)</f>
        <v>6</v>
      </c>
      <c r="R4503" s="35" t="s">
        <v>266</v>
      </c>
      <c r="S4503" s="57" t="str">
        <f>MID(Tabla1[[#This Row],[Aplicación]],6,2)</f>
        <v>08</v>
      </c>
      <c r="T4503" s="54" t="str">
        <f>VLOOKUP(Tabla1[[#This Row],[AREA]],Hoja1!A:B,2,FALSE)</f>
        <v>08. Tráfico y movilidad</v>
      </c>
      <c r="U4503" s="57" t="str">
        <f>MID(Tabla1[[#This Row],[Aplicación]],9,4)</f>
        <v>1651</v>
      </c>
      <c r="V4503" s="54" t="str">
        <f>VLOOKUP(Tabla1[[#This Row],[PROGRAMA]],Hoja1!A:B,2,FALSE)</f>
        <v>1651. Alumbrado público</v>
      </c>
      <c r="W4503" s="57" t="str">
        <f>MID(Tabla1[[#This Row],[Aplicación]],14,2)</f>
        <v>61</v>
      </c>
      <c r="X4503" s="57" t="str">
        <f>MID(Tabla1[[#This Row],[Aplicación]],14,6)</f>
        <v>619</v>
      </c>
    </row>
    <row r="4504" spans="1:24" x14ac:dyDescent="0.25">
      <c r="A4504" s="44">
        <v>220239000444</v>
      </c>
      <c r="B4504" s="45" t="s">
        <v>390</v>
      </c>
      <c r="C4504" s="50">
        <v>45292</v>
      </c>
      <c r="D4504" s="44">
        <v>22024003306</v>
      </c>
      <c r="E4504" s="45" t="s">
        <v>1198</v>
      </c>
      <c r="F4504" s="51">
        <v>250.18</v>
      </c>
      <c r="G4504" s="45" t="s">
        <v>55</v>
      </c>
      <c r="H4504" s="45" t="s">
        <v>2212</v>
      </c>
      <c r="I4504" s="53">
        <v>220</v>
      </c>
      <c r="J4504" s="45" t="s">
        <v>575</v>
      </c>
      <c r="K4504" s="45" t="s">
        <v>398</v>
      </c>
      <c r="L4504" s="45" t="s">
        <v>399</v>
      </c>
      <c r="M4504" s="45" t="s">
        <v>395</v>
      </c>
      <c r="N4504" s="45" t="s">
        <v>396</v>
      </c>
      <c r="O4504" s="52" t="s">
        <v>325</v>
      </c>
      <c r="P4504" s="63" t="s">
        <v>276</v>
      </c>
      <c r="Q4504" s="57" t="str">
        <f>MID(Tabla1[[#This Row],[Aplicación]],14,1)</f>
        <v>6</v>
      </c>
      <c r="R4504" s="35" t="s">
        <v>266</v>
      </c>
      <c r="S4504" s="57" t="str">
        <f>MID(Tabla1[[#This Row],[Aplicación]],6,2)</f>
        <v>08</v>
      </c>
      <c r="T4504" s="54" t="str">
        <f>VLOOKUP(Tabla1[[#This Row],[AREA]],Hoja1!A:B,2,FALSE)</f>
        <v>08. Tráfico y movilidad</v>
      </c>
      <c r="U4504" s="57" t="str">
        <f>MID(Tabla1[[#This Row],[Aplicación]],9,4)</f>
        <v>1651</v>
      </c>
      <c r="V4504" s="54" t="str">
        <f>VLOOKUP(Tabla1[[#This Row],[PROGRAMA]],Hoja1!A:B,2,FALSE)</f>
        <v>1651. Alumbrado público</v>
      </c>
      <c r="W4504" s="57" t="str">
        <f>MID(Tabla1[[#This Row],[Aplicación]],14,2)</f>
        <v>61</v>
      </c>
      <c r="X4504" s="57" t="str">
        <f>MID(Tabla1[[#This Row],[Aplicación]],14,6)</f>
        <v>619</v>
      </c>
    </row>
    <row r="4505" spans="1:24" x14ac:dyDescent="0.25">
      <c r="A4505" s="60">
        <v>220239000390</v>
      </c>
      <c r="B4505" s="43" t="s">
        <v>390</v>
      </c>
      <c r="C4505" s="61">
        <v>45292</v>
      </c>
      <c r="D4505" s="60">
        <v>22024003301</v>
      </c>
      <c r="E4505" s="43" t="s">
        <v>1198</v>
      </c>
      <c r="F4505" s="62">
        <v>1433.42</v>
      </c>
      <c r="G4505" s="43" t="s">
        <v>337</v>
      </c>
      <c r="H4505" s="43" t="s">
        <v>2265</v>
      </c>
      <c r="I4505" s="69">
        <v>220</v>
      </c>
      <c r="J4505" s="43" t="s">
        <v>398</v>
      </c>
      <c r="K4505" s="43" t="s">
        <v>398</v>
      </c>
      <c r="L4505" s="43" t="s">
        <v>399</v>
      </c>
      <c r="M4505" s="43" t="s">
        <v>395</v>
      </c>
      <c r="N4505" s="43" t="s">
        <v>396</v>
      </c>
      <c r="O4505" s="52" t="s">
        <v>321</v>
      </c>
      <c r="P4505" s="63" t="s">
        <v>276</v>
      </c>
      <c r="Q4505" s="57" t="str">
        <f>MID(Tabla1[[#This Row],[Aplicación]],14,1)</f>
        <v>6</v>
      </c>
      <c r="R4505" s="35" t="s">
        <v>266</v>
      </c>
      <c r="S4505" s="57" t="str">
        <f>MID(Tabla1[[#This Row],[Aplicación]],6,2)</f>
        <v>08</v>
      </c>
      <c r="T4505" s="54" t="str">
        <f>VLOOKUP(Tabla1[[#This Row],[AREA]],Hoja1!A:B,2,FALSE)</f>
        <v>08. Tráfico y movilidad</v>
      </c>
      <c r="U4505" s="57" t="str">
        <f>MID(Tabla1[[#This Row],[Aplicación]],9,4)</f>
        <v>1651</v>
      </c>
      <c r="V4505" s="54" t="str">
        <f>VLOOKUP(Tabla1[[#This Row],[PROGRAMA]],Hoja1!A:B,2,FALSE)</f>
        <v>1651. Alumbrado público</v>
      </c>
      <c r="W4505" s="57" t="str">
        <f>MID(Tabla1[[#This Row],[Aplicación]],14,2)</f>
        <v>61</v>
      </c>
      <c r="X4505" s="57" t="str">
        <f>MID(Tabla1[[#This Row],[Aplicación]],14,6)</f>
        <v>619</v>
      </c>
    </row>
    <row r="4506" spans="1:24" x14ac:dyDescent="0.25">
      <c r="A4506" s="53">
        <v>220239000392</v>
      </c>
      <c r="B4506" s="45" t="s">
        <v>390</v>
      </c>
      <c r="C4506" s="50">
        <v>45292</v>
      </c>
      <c r="D4506" s="44">
        <v>22024003303</v>
      </c>
      <c r="E4506" s="45" t="s">
        <v>1198</v>
      </c>
      <c r="F4506" s="51">
        <v>83.85</v>
      </c>
      <c r="G4506" s="45" t="s">
        <v>337</v>
      </c>
      <c r="H4506" s="45" t="s">
        <v>2267</v>
      </c>
      <c r="I4506" s="53">
        <v>220</v>
      </c>
      <c r="J4506" s="45" t="s">
        <v>398</v>
      </c>
      <c r="K4506" s="45" t="s">
        <v>398</v>
      </c>
      <c r="L4506" s="45" t="s">
        <v>399</v>
      </c>
      <c r="M4506" s="45" t="s">
        <v>395</v>
      </c>
      <c r="N4506" s="45" t="s">
        <v>396</v>
      </c>
      <c r="O4506" s="52" t="s">
        <v>321</v>
      </c>
      <c r="P4506" s="63" t="s">
        <v>276</v>
      </c>
      <c r="Q4506" s="57" t="str">
        <f>MID(Tabla1[[#This Row],[Aplicación]],14,1)</f>
        <v>6</v>
      </c>
      <c r="R4506" s="35" t="s">
        <v>266</v>
      </c>
      <c r="S4506" s="57" t="str">
        <f>MID(Tabla1[[#This Row],[Aplicación]],6,2)</f>
        <v>08</v>
      </c>
      <c r="T4506" s="54" t="str">
        <f>VLOOKUP(Tabla1[[#This Row],[AREA]],Hoja1!A:B,2,FALSE)</f>
        <v>08. Tráfico y movilidad</v>
      </c>
      <c r="U4506" s="57" t="str">
        <f>MID(Tabla1[[#This Row],[Aplicación]],9,4)</f>
        <v>1651</v>
      </c>
      <c r="V4506" s="54" t="str">
        <f>VLOOKUP(Tabla1[[#This Row],[PROGRAMA]],Hoja1!A:B,2,FALSE)</f>
        <v>1651. Alumbrado público</v>
      </c>
      <c r="W4506" s="57" t="str">
        <f>MID(Tabla1[[#This Row],[Aplicación]],14,2)</f>
        <v>61</v>
      </c>
      <c r="X4506" s="57" t="str">
        <f>MID(Tabla1[[#This Row],[Aplicación]],14,6)</f>
        <v>619</v>
      </c>
    </row>
    <row r="4507" spans="1:24" x14ac:dyDescent="0.25">
      <c r="A4507" s="60">
        <v>220239000391</v>
      </c>
      <c r="B4507" s="43" t="s">
        <v>390</v>
      </c>
      <c r="C4507" s="61">
        <v>45292</v>
      </c>
      <c r="D4507" s="60">
        <v>22024003302</v>
      </c>
      <c r="E4507" s="43" t="s">
        <v>1198</v>
      </c>
      <c r="F4507" s="62">
        <v>47.92</v>
      </c>
      <c r="G4507" s="43" t="s">
        <v>337</v>
      </c>
      <c r="H4507" s="43" t="s">
        <v>2268</v>
      </c>
      <c r="I4507" s="69">
        <v>220</v>
      </c>
      <c r="J4507" s="43" t="s">
        <v>398</v>
      </c>
      <c r="K4507" s="43" t="s">
        <v>398</v>
      </c>
      <c r="L4507" s="43" t="s">
        <v>399</v>
      </c>
      <c r="M4507" s="43" t="s">
        <v>395</v>
      </c>
      <c r="N4507" s="43" t="s">
        <v>396</v>
      </c>
      <c r="O4507" s="52" t="s">
        <v>321</v>
      </c>
      <c r="P4507" s="63" t="s">
        <v>276</v>
      </c>
      <c r="Q4507" s="57" t="str">
        <f>MID(Tabla1[[#This Row],[Aplicación]],14,1)</f>
        <v>6</v>
      </c>
      <c r="R4507" s="35" t="s">
        <v>266</v>
      </c>
      <c r="S4507" s="57" t="str">
        <f>MID(Tabla1[[#This Row],[Aplicación]],6,2)</f>
        <v>08</v>
      </c>
      <c r="T4507" s="54" t="str">
        <f>VLOOKUP(Tabla1[[#This Row],[AREA]],Hoja1!A:B,2,FALSE)</f>
        <v>08. Tráfico y movilidad</v>
      </c>
      <c r="U4507" s="57" t="str">
        <f>MID(Tabla1[[#This Row],[Aplicación]],9,4)</f>
        <v>1651</v>
      </c>
      <c r="V4507" s="54" t="str">
        <f>VLOOKUP(Tabla1[[#This Row],[PROGRAMA]],Hoja1!A:B,2,FALSE)</f>
        <v>1651. Alumbrado público</v>
      </c>
      <c r="W4507" s="57" t="str">
        <f>MID(Tabla1[[#This Row],[Aplicación]],14,2)</f>
        <v>61</v>
      </c>
      <c r="X4507" s="57" t="str">
        <f>MID(Tabla1[[#This Row],[Aplicación]],14,6)</f>
        <v>619</v>
      </c>
    </row>
    <row r="4508" spans="1:24" x14ac:dyDescent="0.25">
      <c r="A4508" s="60">
        <v>220239000356</v>
      </c>
      <c r="B4508" s="43" t="s">
        <v>390</v>
      </c>
      <c r="C4508" s="61">
        <v>45292</v>
      </c>
      <c r="D4508" s="60">
        <v>22024003299</v>
      </c>
      <c r="E4508" s="43" t="s">
        <v>1198</v>
      </c>
      <c r="F4508" s="62">
        <v>25575.21</v>
      </c>
      <c r="G4508" s="43" t="s">
        <v>69</v>
      </c>
      <c r="H4508" s="43" t="s">
        <v>2299</v>
      </c>
      <c r="I4508" s="69">
        <v>220</v>
      </c>
      <c r="J4508" s="43" t="s">
        <v>398</v>
      </c>
      <c r="K4508" s="43" t="s">
        <v>398</v>
      </c>
      <c r="L4508" s="43" t="s">
        <v>399</v>
      </c>
      <c r="M4508" s="43" t="s">
        <v>395</v>
      </c>
      <c r="N4508" s="43" t="s">
        <v>396</v>
      </c>
      <c r="O4508" s="52" t="s">
        <v>321</v>
      </c>
      <c r="P4508" s="63" t="s">
        <v>276</v>
      </c>
      <c r="Q4508" s="57" t="str">
        <f>MID(Tabla1[[#This Row],[Aplicación]],14,1)</f>
        <v>6</v>
      </c>
      <c r="R4508" s="35" t="s">
        <v>266</v>
      </c>
      <c r="S4508" s="57" t="str">
        <f>MID(Tabla1[[#This Row],[Aplicación]],6,2)</f>
        <v>08</v>
      </c>
      <c r="T4508" s="54" t="str">
        <f>VLOOKUP(Tabla1[[#This Row],[AREA]],Hoja1!A:B,2,FALSE)</f>
        <v>08. Tráfico y movilidad</v>
      </c>
      <c r="U4508" s="57" t="str">
        <f>MID(Tabla1[[#This Row],[Aplicación]],9,4)</f>
        <v>1651</v>
      </c>
      <c r="V4508" s="54" t="str">
        <f>VLOOKUP(Tabla1[[#This Row],[PROGRAMA]],Hoja1!A:B,2,FALSE)</f>
        <v>1651. Alumbrado público</v>
      </c>
      <c r="W4508" s="57" t="str">
        <f>MID(Tabla1[[#This Row],[Aplicación]],14,2)</f>
        <v>61</v>
      </c>
      <c r="X4508" s="57" t="str">
        <f>MID(Tabla1[[#This Row],[Aplicación]],14,6)</f>
        <v>619</v>
      </c>
    </row>
    <row r="4509" spans="1:24" x14ac:dyDescent="0.25">
      <c r="A4509" s="60">
        <v>220239000357</v>
      </c>
      <c r="B4509" s="43" t="s">
        <v>390</v>
      </c>
      <c r="C4509" s="61">
        <v>45292</v>
      </c>
      <c r="D4509" s="60">
        <v>22024003300</v>
      </c>
      <c r="E4509" s="43" t="s">
        <v>1198</v>
      </c>
      <c r="F4509" s="62">
        <v>44756.61</v>
      </c>
      <c r="G4509" s="43" t="s">
        <v>527</v>
      </c>
      <c r="H4509" s="43" t="s">
        <v>1037</v>
      </c>
      <c r="I4509" s="69">
        <v>220</v>
      </c>
      <c r="J4509" s="43" t="s">
        <v>393</v>
      </c>
      <c r="K4509" s="43" t="s">
        <v>393</v>
      </c>
      <c r="L4509" s="43" t="s">
        <v>399</v>
      </c>
      <c r="M4509" s="43" t="s">
        <v>395</v>
      </c>
      <c r="N4509" s="43" t="s">
        <v>396</v>
      </c>
      <c r="O4509" s="52" t="s">
        <v>321</v>
      </c>
      <c r="P4509" s="63" t="s">
        <v>276</v>
      </c>
      <c r="Q4509" s="57" t="str">
        <f>MID(Tabla1[[#This Row],[Aplicación]],14,1)</f>
        <v>6</v>
      </c>
      <c r="R4509" s="35" t="s">
        <v>266</v>
      </c>
      <c r="S4509" s="57" t="str">
        <f>MID(Tabla1[[#This Row],[Aplicación]],6,2)</f>
        <v>08</v>
      </c>
      <c r="T4509" s="54" t="str">
        <f>VLOOKUP(Tabla1[[#This Row],[AREA]],Hoja1!A:B,2,FALSE)</f>
        <v>08. Tráfico y movilidad</v>
      </c>
      <c r="U4509" s="57" t="str">
        <f>MID(Tabla1[[#This Row],[Aplicación]],9,4)</f>
        <v>1651</v>
      </c>
      <c r="V4509" s="54" t="str">
        <f>VLOOKUP(Tabla1[[#This Row],[PROGRAMA]],Hoja1!A:B,2,FALSE)</f>
        <v>1651. Alumbrado público</v>
      </c>
      <c r="W4509" s="57" t="str">
        <f>MID(Tabla1[[#This Row],[Aplicación]],14,2)</f>
        <v>61</v>
      </c>
      <c r="X4509" s="57" t="str">
        <f>MID(Tabla1[[#This Row],[Aplicación]],14,6)</f>
        <v>619</v>
      </c>
    </row>
    <row r="4510" spans="1:24" x14ac:dyDescent="0.25">
      <c r="A4510" s="60">
        <v>220240030912</v>
      </c>
      <c r="B4510" s="43" t="s">
        <v>390</v>
      </c>
      <c r="C4510" s="61">
        <v>45489</v>
      </c>
      <c r="D4510" s="60">
        <v>22024005426</v>
      </c>
      <c r="E4510" s="43" t="s">
        <v>1198</v>
      </c>
      <c r="F4510" s="62">
        <v>893420.33</v>
      </c>
      <c r="G4510" s="43" t="s">
        <v>69</v>
      </c>
      <c r="H4510" s="43" t="s">
        <v>5270</v>
      </c>
      <c r="I4510" s="69">
        <v>220</v>
      </c>
      <c r="J4510" s="43" t="s">
        <v>398</v>
      </c>
      <c r="K4510" s="43" t="s">
        <v>398</v>
      </c>
      <c r="L4510" s="43" t="s">
        <v>399</v>
      </c>
      <c r="M4510" s="43" t="s">
        <v>395</v>
      </c>
      <c r="N4510" s="43" t="s">
        <v>396</v>
      </c>
      <c r="O4510" s="68" t="s">
        <v>321</v>
      </c>
      <c r="P4510" s="68" t="s">
        <v>4838</v>
      </c>
      <c r="Q4510" s="57" t="str">
        <f>MID(Tabla1[[#This Row],[Aplicación]],14,1)</f>
        <v>6</v>
      </c>
      <c r="R4510" s="35" t="s">
        <v>266</v>
      </c>
      <c r="S4510" s="57" t="str">
        <f>MID(Tabla1[[#This Row],[Aplicación]],6,2)</f>
        <v>08</v>
      </c>
      <c r="T4510" s="54" t="str">
        <f>VLOOKUP(Tabla1[[#This Row],[AREA]],Hoja1!A:B,2,FALSE)</f>
        <v>08. Tráfico y movilidad</v>
      </c>
      <c r="U4510" s="57" t="str">
        <f>MID(Tabla1[[#This Row],[Aplicación]],9,4)</f>
        <v>1651</v>
      </c>
      <c r="V4510" s="54" t="str">
        <f>VLOOKUP(Tabla1[[#This Row],[PROGRAMA]],Hoja1!A:B,2,FALSE)</f>
        <v>1651. Alumbrado público</v>
      </c>
      <c r="W4510" s="57" t="str">
        <f>MID(Tabla1[[#This Row],[Aplicación]],14,2)</f>
        <v>61</v>
      </c>
      <c r="X4510" s="57" t="str">
        <f>MID(Tabla1[[#This Row],[Aplicación]],14,6)</f>
        <v>619</v>
      </c>
    </row>
    <row r="4511" spans="1:24" x14ac:dyDescent="0.25">
      <c r="A4511" s="60">
        <v>220240030914</v>
      </c>
      <c r="B4511" s="43" t="s">
        <v>390</v>
      </c>
      <c r="C4511" s="61">
        <v>45489</v>
      </c>
      <c r="D4511" s="60">
        <v>22024005429</v>
      </c>
      <c r="E4511" s="43" t="s">
        <v>1198</v>
      </c>
      <c r="F4511" s="62">
        <v>56036.38</v>
      </c>
      <c r="G4511" s="43" t="s">
        <v>527</v>
      </c>
      <c r="H4511" s="43" t="s">
        <v>5282</v>
      </c>
      <c r="I4511" s="69">
        <v>220</v>
      </c>
      <c r="J4511" s="43" t="s">
        <v>393</v>
      </c>
      <c r="K4511" s="43" t="s">
        <v>393</v>
      </c>
      <c r="L4511" s="43" t="s">
        <v>399</v>
      </c>
      <c r="M4511" s="43" t="s">
        <v>395</v>
      </c>
      <c r="N4511" s="43" t="s">
        <v>396</v>
      </c>
      <c r="O4511" s="68" t="s">
        <v>321</v>
      </c>
      <c r="P4511" s="68" t="s">
        <v>4838</v>
      </c>
      <c r="Q4511" s="57" t="str">
        <f>MID(Tabla1[[#This Row],[Aplicación]],14,1)</f>
        <v>6</v>
      </c>
      <c r="R4511" s="35" t="s">
        <v>266</v>
      </c>
      <c r="S4511" s="57" t="str">
        <f>MID(Tabla1[[#This Row],[Aplicación]],6,2)</f>
        <v>08</v>
      </c>
      <c r="T4511" s="54" t="str">
        <f>VLOOKUP(Tabla1[[#This Row],[AREA]],Hoja1!A:B,2,FALSE)</f>
        <v>08. Tráfico y movilidad</v>
      </c>
      <c r="U4511" s="57" t="str">
        <f>MID(Tabla1[[#This Row],[Aplicación]],9,4)</f>
        <v>1651</v>
      </c>
      <c r="V4511" s="54" t="str">
        <f>VLOOKUP(Tabla1[[#This Row],[PROGRAMA]],Hoja1!A:B,2,FALSE)</f>
        <v>1651. Alumbrado público</v>
      </c>
      <c r="W4511" s="57" t="str">
        <f>MID(Tabla1[[#This Row],[Aplicación]],14,2)</f>
        <v>61</v>
      </c>
      <c r="X4511" s="57" t="str">
        <f>MID(Tabla1[[#This Row],[Aplicación]],14,6)</f>
        <v>619</v>
      </c>
    </row>
    <row r="4512" spans="1:24" x14ac:dyDescent="0.25">
      <c r="A4512" s="60">
        <v>220240030913</v>
      </c>
      <c r="B4512" s="43" t="s">
        <v>390</v>
      </c>
      <c r="C4512" s="61">
        <v>45489</v>
      </c>
      <c r="D4512" s="60">
        <v>22024005428</v>
      </c>
      <c r="E4512" s="43" t="s">
        <v>1198</v>
      </c>
      <c r="F4512" s="62">
        <v>32020.79</v>
      </c>
      <c r="G4512" s="43" t="s">
        <v>69</v>
      </c>
      <c r="H4512" s="43" t="s">
        <v>5283</v>
      </c>
      <c r="I4512" s="69">
        <v>220</v>
      </c>
      <c r="J4512" s="43" t="s">
        <v>398</v>
      </c>
      <c r="K4512" s="43" t="s">
        <v>398</v>
      </c>
      <c r="L4512" s="43" t="s">
        <v>399</v>
      </c>
      <c r="M4512" s="43" t="s">
        <v>395</v>
      </c>
      <c r="N4512" s="43" t="s">
        <v>396</v>
      </c>
      <c r="O4512" s="68" t="s">
        <v>321</v>
      </c>
      <c r="P4512" s="68" t="s">
        <v>4838</v>
      </c>
      <c r="Q4512" s="57" t="str">
        <f>MID(Tabla1[[#This Row],[Aplicación]],14,1)</f>
        <v>6</v>
      </c>
      <c r="R4512" s="35" t="s">
        <v>266</v>
      </c>
      <c r="S4512" s="57" t="str">
        <f>MID(Tabla1[[#This Row],[Aplicación]],6,2)</f>
        <v>08</v>
      </c>
      <c r="T4512" s="54" t="str">
        <f>VLOOKUP(Tabla1[[#This Row],[AREA]],Hoja1!A:B,2,FALSE)</f>
        <v>08. Tráfico y movilidad</v>
      </c>
      <c r="U4512" s="57" t="str">
        <f>MID(Tabla1[[#This Row],[Aplicación]],9,4)</f>
        <v>1651</v>
      </c>
      <c r="V4512" s="54" t="str">
        <f>VLOOKUP(Tabla1[[#This Row],[PROGRAMA]],Hoja1!A:B,2,FALSE)</f>
        <v>1651. Alumbrado público</v>
      </c>
      <c r="W4512" s="57" t="str">
        <f>MID(Tabla1[[#This Row],[Aplicación]],14,2)</f>
        <v>61</v>
      </c>
      <c r="X4512" s="57" t="str">
        <f>MID(Tabla1[[#This Row],[Aplicación]],14,6)</f>
        <v>619</v>
      </c>
    </row>
    <row r="4513" spans="1:24" x14ac:dyDescent="0.25">
      <c r="A4513" s="60">
        <v>220240030915</v>
      </c>
      <c r="B4513" s="43" t="s">
        <v>390</v>
      </c>
      <c r="C4513" s="61">
        <v>45489</v>
      </c>
      <c r="D4513" s="60">
        <v>22024005434</v>
      </c>
      <c r="E4513" s="43" t="s">
        <v>1198</v>
      </c>
      <c r="F4513" s="62">
        <v>1751.96</v>
      </c>
      <c r="G4513" s="43" t="s">
        <v>337</v>
      </c>
      <c r="H4513" s="43" t="s">
        <v>5306</v>
      </c>
      <c r="I4513" s="69">
        <v>220</v>
      </c>
      <c r="J4513" s="43" t="s">
        <v>398</v>
      </c>
      <c r="K4513" s="43" t="s">
        <v>398</v>
      </c>
      <c r="L4513" s="43" t="s">
        <v>399</v>
      </c>
      <c r="M4513" s="43" t="s">
        <v>395</v>
      </c>
      <c r="N4513" s="43" t="s">
        <v>396</v>
      </c>
      <c r="O4513" s="68" t="s">
        <v>321</v>
      </c>
      <c r="P4513" s="68" t="s">
        <v>4838</v>
      </c>
      <c r="Q4513" s="57" t="str">
        <f>MID(Tabla1[[#This Row],[Aplicación]],14,1)</f>
        <v>6</v>
      </c>
      <c r="R4513" s="35" t="s">
        <v>266</v>
      </c>
      <c r="S4513" s="57" t="str">
        <f>MID(Tabla1[[#This Row],[Aplicación]],6,2)</f>
        <v>08</v>
      </c>
      <c r="T4513" s="54" t="str">
        <f>VLOOKUP(Tabla1[[#This Row],[AREA]],Hoja1!A:B,2,FALSE)</f>
        <v>08. Tráfico y movilidad</v>
      </c>
      <c r="U4513" s="57" t="str">
        <f>MID(Tabla1[[#This Row],[Aplicación]],9,4)</f>
        <v>1651</v>
      </c>
      <c r="V4513" s="54" t="str">
        <f>VLOOKUP(Tabla1[[#This Row],[PROGRAMA]],Hoja1!A:B,2,FALSE)</f>
        <v>1651. Alumbrado público</v>
      </c>
      <c r="W4513" s="57" t="str">
        <f>MID(Tabla1[[#This Row],[Aplicación]],14,2)</f>
        <v>61</v>
      </c>
      <c r="X4513" s="57" t="str">
        <f>MID(Tabla1[[#This Row],[Aplicación]],14,6)</f>
        <v>619</v>
      </c>
    </row>
    <row r="4514" spans="1:24" x14ac:dyDescent="0.25">
      <c r="A4514" s="60">
        <v>220240030917</v>
      </c>
      <c r="B4514" s="43" t="s">
        <v>390</v>
      </c>
      <c r="C4514" s="61">
        <v>45489</v>
      </c>
      <c r="D4514" s="60">
        <v>22024005437</v>
      </c>
      <c r="E4514" s="43" t="s">
        <v>1198</v>
      </c>
      <c r="F4514" s="62">
        <v>102.49</v>
      </c>
      <c r="G4514" s="43" t="s">
        <v>337</v>
      </c>
      <c r="H4514" s="43" t="s">
        <v>5325</v>
      </c>
      <c r="I4514" s="69">
        <v>220</v>
      </c>
      <c r="J4514" s="43" t="s">
        <v>398</v>
      </c>
      <c r="K4514" s="43" t="s">
        <v>398</v>
      </c>
      <c r="L4514" s="43" t="s">
        <v>399</v>
      </c>
      <c r="M4514" s="43" t="s">
        <v>395</v>
      </c>
      <c r="N4514" s="43" t="s">
        <v>396</v>
      </c>
      <c r="O4514" s="68" t="s">
        <v>321</v>
      </c>
      <c r="P4514" s="68" t="s">
        <v>4838</v>
      </c>
      <c r="Q4514" s="57" t="str">
        <f>MID(Tabla1[[#This Row],[Aplicación]],14,1)</f>
        <v>6</v>
      </c>
      <c r="R4514" s="35" t="s">
        <v>266</v>
      </c>
      <c r="S4514" s="57" t="str">
        <f>MID(Tabla1[[#This Row],[Aplicación]],6,2)</f>
        <v>08</v>
      </c>
      <c r="T4514" s="54" t="str">
        <f>VLOOKUP(Tabla1[[#This Row],[AREA]],Hoja1!A:B,2,FALSE)</f>
        <v>08. Tráfico y movilidad</v>
      </c>
      <c r="U4514" s="57" t="str">
        <f>MID(Tabla1[[#This Row],[Aplicación]],9,4)</f>
        <v>1651</v>
      </c>
      <c r="V4514" s="54" t="str">
        <f>VLOOKUP(Tabla1[[#This Row],[PROGRAMA]],Hoja1!A:B,2,FALSE)</f>
        <v>1651. Alumbrado público</v>
      </c>
      <c r="W4514" s="57" t="str">
        <f>MID(Tabla1[[#This Row],[Aplicación]],14,2)</f>
        <v>61</v>
      </c>
      <c r="X4514" s="57" t="str">
        <f>MID(Tabla1[[#This Row],[Aplicación]],14,6)</f>
        <v>619</v>
      </c>
    </row>
    <row r="4515" spans="1:24" x14ac:dyDescent="0.25">
      <c r="A4515" s="60">
        <v>220240030916</v>
      </c>
      <c r="B4515" s="43" t="s">
        <v>390</v>
      </c>
      <c r="C4515" s="61">
        <v>45489</v>
      </c>
      <c r="D4515" s="60">
        <v>22024005435</v>
      </c>
      <c r="E4515" s="43" t="s">
        <v>1198</v>
      </c>
      <c r="F4515" s="62">
        <v>58.56</v>
      </c>
      <c r="G4515" s="43" t="s">
        <v>337</v>
      </c>
      <c r="H4515" s="43" t="s">
        <v>5326</v>
      </c>
      <c r="I4515" s="69">
        <v>220</v>
      </c>
      <c r="J4515" s="43" t="s">
        <v>398</v>
      </c>
      <c r="K4515" s="43" t="s">
        <v>398</v>
      </c>
      <c r="L4515" s="43" t="s">
        <v>399</v>
      </c>
      <c r="M4515" s="43" t="s">
        <v>395</v>
      </c>
      <c r="N4515" s="43" t="s">
        <v>396</v>
      </c>
      <c r="O4515" s="68" t="s">
        <v>321</v>
      </c>
      <c r="P4515" s="68" t="s">
        <v>4838</v>
      </c>
      <c r="Q4515" s="57" t="str">
        <f>MID(Tabla1[[#This Row],[Aplicación]],14,1)</f>
        <v>6</v>
      </c>
      <c r="R4515" s="35" t="s">
        <v>266</v>
      </c>
      <c r="S4515" s="57" t="str">
        <f>MID(Tabla1[[#This Row],[Aplicación]],6,2)</f>
        <v>08</v>
      </c>
      <c r="T4515" s="54" t="str">
        <f>VLOOKUP(Tabla1[[#This Row],[AREA]],Hoja1!A:B,2,FALSE)</f>
        <v>08. Tráfico y movilidad</v>
      </c>
      <c r="U4515" s="57" t="str">
        <f>MID(Tabla1[[#This Row],[Aplicación]],9,4)</f>
        <v>1651</v>
      </c>
      <c r="V4515" s="54" t="str">
        <f>VLOOKUP(Tabla1[[#This Row],[PROGRAMA]],Hoja1!A:B,2,FALSE)</f>
        <v>1651. Alumbrado público</v>
      </c>
      <c r="W4515" s="57" t="str">
        <f>MID(Tabla1[[#This Row],[Aplicación]],14,2)</f>
        <v>61</v>
      </c>
      <c r="X4515" s="57" t="str">
        <f>MID(Tabla1[[#This Row],[Aplicación]],14,6)</f>
        <v>619</v>
      </c>
    </row>
    <row r="4516" spans="1:24" x14ac:dyDescent="0.25">
      <c r="A4516" s="60">
        <v>220240038470</v>
      </c>
      <c r="B4516" s="43" t="s">
        <v>390</v>
      </c>
      <c r="C4516" s="61">
        <v>45524</v>
      </c>
      <c r="D4516" s="60">
        <v>22024005909</v>
      </c>
      <c r="E4516" s="43" t="s">
        <v>1198</v>
      </c>
      <c r="F4516" s="62">
        <v>8214.9500000000007</v>
      </c>
      <c r="G4516" s="43" t="s">
        <v>55</v>
      </c>
      <c r="H4516" s="43" t="s">
        <v>5829</v>
      </c>
      <c r="I4516" s="69">
        <v>220</v>
      </c>
      <c r="J4516" s="43" t="s">
        <v>575</v>
      </c>
      <c r="K4516" s="43" t="s">
        <v>398</v>
      </c>
      <c r="L4516" s="43" t="s">
        <v>399</v>
      </c>
      <c r="M4516" s="43" t="s">
        <v>395</v>
      </c>
      <c r="N4516" s="43" t="s">
        <v>396</v>
      </c>
      <c r="O4516" s="68" t="s">
        <v>325</v>
      </c>
      <c r="P4516" s="68" t="s">
        <v>4838</v>
      </c>
      <c r="Q4516" s="57" t="str">
        <f>MID(Tabla1[[#This Row],[Aplicación]],14,1)</f>
        <v>6</v>
      </c>
      <c r="R4516" s="35" t="s">
        <v>266</v>
      </c>
      <c r="S4516" s="57" t="str">
        <f>MID(Tabla1[[#This Row],[Aplicación]],6,2)</f>
        <v>08</v>
      </c>
      <c r="T4516" s="54" t="str">
        <f>VLOOKUP(Tabla1[[#This Row],[AREA]],Hoja1!A:B,2,FALSE)</f>
        <v>08. Tráfico y movilidad</v>
      </c>
      <c r="U4516" s="57" t="str">
        <f>MID(Tabla1[[#This Row],[Aplicación]],9,4)</f>
        <v>1651</v>
      </c>
      <c r="V4516" s="54" t="str">
        <f>VLOOKUP(Tabla1[[#This Row],[PROGRAMA]],Hoja1!A:B,2,FALSE)</f>
        <v>1651. Alumbrado público</v>
      </c>
      <c r="W4516" s="57" t="str">
        <f>MID(Tabla1[[#This Row],[Aplicación]],14,2)</f>
        <v>61</v>
      </c>
      <c r="X4516" s="57" t="str">
        <f>MID(Tabla1[[#This Row],[Aplicación]],14,6)</f>
        <v>619</v>
      </c>
    </row>
    <row r="4517" spans="1:24" x14ac:dyDescent="0.25">
      <c r="A4517" s="60">
        <v>220240038471</v>
      </c>
      <c r="B4517" s="43" t="s">
        <v>390</v>
      </c>
      <c r="C4517" s="61">
        <v>45524</v>
      </c>
      <c r="D4517" s="60">
        <v>22024005913</v>
      </c>
      <c r="E4517" s="43" t="s">
        <v>1198</v>
      </c>
      <c r="F4517" s="62">
        <v>352.06</v>
      </c>
      <c r="G4517" s="43" t="s">
        <v>55</v>
      </c>
      <c r="H4517" s="43" t="s">
        <v>5830</v>
      </c>
      <c r="I4517" s="69">
        <v>220</v>
      </c>
      <c r="J4517" s="43" t="s">
        <v>575</v>
      </c>
      <c r="K4517" s="43" t="s">
        <v>398</v>
      </c>
      <c r="L4517" s="43" t="s">
        <v>399</v>
      </c>
      <c r="M4517" s="43" t="s">
        <v>395</v>
      </c>
      <c r="N4517" s="43" t="s">
        <v>396</v>
      </c>
      <c r="O4517" s="68" t="s">
        <v>325</v>
      </c>
      <c r="P4517" s="68" t="s">
        <v>4838</v>
      </c>
      <c r="Q4517" s="57" t="str">
        <f>MID(Tabla1[[#This Row],[Aplicación]],14,1)</f>
        <v>6</v>
      </c>
      <c r="R4517" s="35" t="s">
        <v>266</v>
      </c>
      <c r="S4517" s="57" t="str">
        <f>MID(Tabla1[[#This Row],[Aplicación]],6,2)</f>
        <v>08</v>
      </c>
      <c r="T4517" s="54" t="str">
        <f>VLOOKUP(Tabla1[[#This Row],[AREA]],Hoja1!A:B,2,FALSE)</f>
        <v>08. Tráfico y movilidad</v>
      </c>
      <c r="U4517" s="57" t="str">
        <f>MID(Tabla1[[#This Row],[Aplicación]],9,4)</f>
        <v>1651</v>
      </c>
      <c r="V4517" s="54" t="str">
        <f>VLOOKUP(Tabla1[[#This Row],[PROGRAMA]],Hoja1!A:B,2,FALSE)</f>
        <v>1651. Alumbrado público</v>
      </c>
      <c r="W4517" s="57" t="str">
        <f>MID(Tabla1[[#This Row],[Aplicación]],14,2)</f>
        <v>61</v>
      </c>
      <c r="X4517" s="57" t="str">
        <f>MID(Tabla1[[#This Row],[Aplicación]],14,6)</f>
        <v>619</v>
      </c>
    </row>
    <row r="4518" spans="1:24" x14ac:dyDescent="0.25">
      <c r="A4518" s="60">
        <v>220240038472</v>
      </c>
      <c r="B4518" s="43" t="s">
        <v>390</v>
      </c>
      <c r="C4518" s="61">
        <v>45524</v>
      </c>
      <c r="D4518" s="60">
        <v>22024005914</v>
      </c>
      <c r="E4518" s="43" t="s">
        <v>1198</v>
      </c>
      <c r="F4518" s="62">
        <v>616.12</v>
      </c>
      <c r="G4518" s="43" t="s">
        <v>55</v>
      </c>
      <c r="H4518" s="43" t="s">
        <v>5831</v>
      </c>
      <c r="I4518" s="69">
        <v>220</v>
      </c>
      <c r="J4518" s="43" t="s">
        <v>575</v>
      </c>
      <c r="K4518" s="43" t="s">
        <v>398</v>
      </c>
      <c r="L4518" s="43" t="s">
        <v>399</v>
      </c>
      <c r="M4518" s="43" t="s">
        <v>395</v>
      </c>
      <c r="N4518" s="43" t="s">
        <v>396</v>
      </c>
      <c r="O4518" s="68" t="s">
        <v>325</v>
      </c>
      <c r="P4518" s="68" t="s">
        <v>4838</v>
      </c>
      <c r="Q4518" s="57" t="str">
        <f>MID(Tabla1[[#This Row],[Aplicación]],14,1)</f>
        <v>6</v>
      </c>
      <c r="R4518" s="35" t="s">
        <v>266</v>
      </c>
      <c r="S4518" s="57" t="str">
        <f>MID(Tabla1[[#This Row],[Aplicación]],6,2)</f>
        <v>08</v>
      </c>
      <c r="T4518" s="54" t="str">
        <f>VLOOKUP(Tabla1[[#This Row],[AREA]],Hoja1!A:B,2,FALSE)</f>
        <v>08. Tráfico y movilidad</v>
      </c>
      <c r="U4518" s="57" t="str">
        <f>MID(Tabla1[[#This Row],[Aplicación]],9,4)</f>
        <v>1651</v>
      </c>
      <c r="V4518" s="54" t="str">
        <f>VLOOKUP(Tabla1[[#This Row],[PROGRAMA]],Hoja1!A:B,2,FALSE)</f>
        <v>1651. Alumbrado público</v>
      </c>
      <c r="W4518" s="57" t="str">
        <f>MID(Tabla1[[#This Row],[Aplicación]],14,2)</f>
        <v>61</v>
      </c>
      <c r="X4518" s="57" t="str">
        <f>MID(Tabla1[[#This Row],[Aplicación]],14,6)</f>
        <v>619</v>
      </c>
    </row>
    <row r="4519" spans="1:24" x14ac:dyDescent="0.25">
      <c r="A4519" s="60">
        <v>220240043925</v>
      </c>
      <c r="B4519" s="43" t="s">
        <v>390</v>
      </c>
      <c r="C4519" s="61">
        <v>45560</v>
      </c>
      <c r="D4519" s="60">
        <v>22024006624</v>
      </c>
      <c r="E4519" s="43" t="s">
        <v>6139</v>
      </c>
      <c r="F4519" s="62">
        <v>2123.5500000000002</v>
      </c>
      <c r="G4519" s="43" t="s">
        <v>1127</v>
      </c>
      <c r="H4519" s="43" t="s">
        <v>6140</v>
      </c>
      <c r="I4519" s="69" t="s">
        <v>2930</v>
      </c>
      <c r="J4519" s="43" t="s">
        <v>398</v>
      </c>
      <c r="K4519" s="43" t="s">
        <v>398</v>
      </c>
      <c r="L4519" s="43" t="s">
        <v>399</v>
      </c>
      <c r="M4519" s="43" t="s">
        <v>585</v>
      </c>
      <c r="N4519" s="43" t="s">
        <v>539</v>
      </c>
      <c r="O4519" s="68" t="s">
        <v>326</v>
      </c>
      <c r="P4519" s="68" t="s">
        <v>4838</v>
      </c>
      <c r="Q4519" s="57" t="str">
        <f>MID(Tabla1[[#This Row],[Aplicación]],14,1)</f>
        <v>6</v>
      </c>
      <c r="R4519" s="35" t="s">
        <v>266</v>
      </c>
      <c r="S4519" s="57" t="str">
        <f>MID(Tabla1[[#This Row],[Aplicación]],6,2)</f>
        <v>10</v>
      </c>
      <c r="T4519" s="54" t="str">
        <f>VLOOKUP(Tabla1[[#This Row],[AREA]],Hoja1!A:B,2,FALSE)</f>
        <v>10. Personas mayores, familia y servicios sociales</v>
      </c>
      <c r="U4519" s="57" t="str">
        <f>MID(Tabla1[[#This Row],[Aplicación]],9,4)</f>
        <v>2311</v>
      </c>
      <c r="V4519" s="54" t="str">
        <f>VLOOKUP(Tabla1[[#This Row],[PROGRAMA]],Hoja1!A:B,2,FALSE)</f>
        <v>2311. Intervención social</v>
      </c>
      <c r="W4519" s="57" t="str">
        <f>MID(Tabla1[[#This Row],[Aplicación]],14,2)</f>
        <v>63</v>
      </c>
      <c r="X4519" s="57" t="str">
        <f>MID(Tabla1[[#This Row],[Aplicación]],14,6)</f>
        <v>633</v>
      </c>
    </row>
    <row r="4520" spans="1:24" x14ac:dyDescent="0.25">
      <c r="A4520" s="60">
        <v>220240038449</v>
      </c>
      <c r="B4520" s="43" t="s">
        <v>390</v>
      </c>
      <c r="C4520" s="61">
        <v>45523</v>
      </c>
      <c r="D4520" s="60">
        <v>22024005421</v>
      </c>
      <c r="E4520" s="43" t="s">
        <v>5564</v>
      </c>
      <c r="F4520" s="62">
        <v>49862.93</v>
      </c>
      <c r="G4520" s="43" t="s">
        <v>4224</v>
      </c>
      <c r="H4520" s="43" t="s">
        <v>5565</v>
      </c>
      <c r="I4520" s="69">
        <v>220</v>
      </c>
      <c r="J4520" s="43" t="s">
        <v>666</v>
      </c>
      <c r="K4520" s="43" t="s">
        <v>666</v>
      </c>
      <c r="L4520" s="43" t="s">
        <v>401</v>
      </c>
      <c r="M4520" s="43" t="s">
        <v>395</v>
      </c>
      <c r="N4520" s="43" t="s">
        <v>396</v>
      </c>
      <c r="O4520" s="68" t="s">
        <v>321</v>
      </c>
      <c r="P4520" s="68" t="s">
        <v>4838</v>
      </c>
      <c r="Q4520" s="57" t="str">
        <f>MID(Tabla1[[#This Row],[Aplicación]],14,1)</f>
        <v>6</v>
      </c>
      <c r="R4520" s="35" t="s">
        <v>266</v>
      </c>
      <c r="S4520" s="57" t="str">
        <f>MID(Tabla1[[#This Row],[Aplicación]],6,2)</f>
        <v>10</v>
      </c>
      <c r="T4520" s="54" t="str">
        <f>VLOOKUP(Tabla1[[#This Row],[AREA]],Hoja1!A:B,2,FALSE)</f>
        <v>10. Personas mayores, familia y servicios sociales</v>
      </c>
      <c r="U4520" s="57" t="str">
        <f>MID(Tabla1[[#This Row],[Aplicación]],9,4)</f>
        <v>2312</v>
      </c>
      <c r="V4520" s="54" t="str">
        <f>VLOOKUP(Tabla1[[#This Row],[PROGRAMA]],Hoja1!A:B,2,FALSE)</f>
        <v>2312. Iniciativas sociales</v>
      </c>
      <c r="W4520" s="57" t="str">
        <f>MID(Tabla1[[#This Row],[Aplicación]],14,2)</f>
        <v>62</v>
      </c>
      <c r="X4520" s="57" t="str">
        <f>MID(Tabla1[[#This Row],[Aplicación]],14,6)</f>
        <v>622</v>
      </c>
    </row>
    <row r="4521" spans="1:24" x14ac:dyDescent="0.25">
      <c r="A4521" s="60">
        <v>220230062726</v>
      </c>
      <c r="B4521" s="43" t="s">
        <v>390</v>
      </c>
      <c r="C4521" s="61">
        <v>45397</v>
      </c>
      <c r="D4521" s="60">
        <v>22023007980</v>
      </c>
      <c r="E4521" s="43" t="s">
        <v>4491</v>
      </c>
      <c r="F4521" s="62">
        <v>2466.65</v>
      </c>
      <c r="G4521" s="43" t="s">
        <v>329</v>
      </c>
      <c r="H4521" s="43" t="s">
        <v>4492</v>
      </c>
      <c r="I4521" s="69" t="s">
        <v>2930</v>
      </c>
      <c r="J4521" s="43" t="s">
        <v>728</v>
      </c>
      <c r="K4521" s="43" t="s">
        <v>398</v>
      </c>
      <c r="L4521" s="43" t="s">
        <v>401</v>
      </c>
      <c r="M4521" s="43" t="s">
        <v>585</v>
      </c>
      <c r="N4521" s="43" t="s">
        <v>539</v>
      </c>
      <c r="O4521" s="68" t="s">
        <v>326</v>
      </c>
      <c r="P4521" s="68" t="s">
        <v>2931</v>
      </c>
      <c r="Q4521" s="57" t="s">
        <v>3057</v>
      </c>
      <c r="R4521" s="35" t="s">
        <v>266</v>
      </c>
      <c r="S4521" s="57" t="str">
        <f>MID(Tabla1[[#This Row],[Aplicación]],6,2)</f>
        <v>10</v>
      </c>
      <c r="T4521" s="54" t="str">
        <f>VLOOKUP(Tabla1[[#This Row],[AREA]],Hoja1!A:B,2,FALSE)</f>
        <v>10. Personas mayores, familia y servicios sociales</v>
      </c>
      <c r="U4521" s="57" t="str">
        <f>MID(Tabla1[[#This Row],[Aplicación]],9,4)</f>
        <v>2312</v>
      </c>
      <c r="V4521" s="54" t="str">
        <f>VLOOKUP(Tabla1[[#This Row],[PROGRAMA]],Hoja1!A:B,2,FALSE)</f>
        <v>2312. Iniciativas sociales</v>
      </c>
      <c r="W4521" s="57" t="str">
        <f>MID(Tabla1[[#This Row],[Aplicación]],14,2)</f>
        <v>63</v>
      </c>
      <c r="X4521" s="57" t="str">
        <f>MID(Tabla1[[#This Row],[Aplicación]],14,6)</f>
        <v>632</v>
      </c>
    </row>
    <row r="4522" spans="1:24" x14ac:dyDescent="0.25">
      <c r="A4522" s="60">
        <v>220230062726</v>
      </c>
      <c r="B4522" s="43" t="s">
        <v>390</v>
      </c>
      <c r="C4522" s="61">
        <v>45397</v>
      </c>
      <c r="D4522" s="60">
        <v>22023007979</v>
      </c>
      <c r="E4522" s="43" t="s">
        <v>4491</v>
      </c>
      <c r="F4522" s="62">
        <v>19392</v>
      </c>
      <c r="G4522" s="43" t="s">
        <v>329</v>
      </c>
      <c r="H4522" s="43" t="s">
        <v>4492</v>
      </c>
      <c r="I4522" s="69" t="s">
        <v>2930</v>
      </c>
      <c r="J4522" s="43" t="s">
        <v>728</v>
      </c>
      <c r="K4522" s="43" t="s">
        <v>398</v>
      </c>
      <c r="L4522" s="43" t="s">
        <v>401</v>
      </c>
      <c r="M4522" s="43" t="s">
        <v>585</v>
      </c>
      <c r="N4522" s="43" t="s">
        <v>539</v>
      </c>
      <c r="O4522" s="68" t="s">
        <v>326</v>
      </c>
      <c r="P4522" s="68" t="s">
        <v>2931</v>
      </c>
      <c r="Q4522" s="57" t="s">
        <v>3057</v>
      </c>
      <c r="R4522" s="35" t="s">
        <v>266</v>
      </c>
      <c r="S4522" s="57" t="str">
        <f>MID(Tabla1[[#This Row],[Aplicación]],6,2)</f>
        <v>10</v>
      </c>
      <c r="T4522" s="54" t="str">
        <f>VLOOKUP(Tabla1[[#This Row],[AREA]],Hoja1!A:B,2,FALSE)</f>
        <v>10. Personas mayores, familia y servicios sociales</v>
      </c>
      <c r="U4522" s="57" t="str">
        <f>MID(Tabla1[[#This Row],[Aplicación]],9,4)</f>
        <v>2312</v>
      </c>
      <c r="V4522" s="54" t="str">
        <f>VLOOKUP(Tabla1[[#This Row],[PROGRAMA]],Hoja1!A:B,2,FALSE)</f>
        <v>2312. Iniciativas sociales</v>
      </c>
      <c r="W4522" s="57" t="str">
        <f>MID(Tabla1[[#This Row],[Aplicación]],14,2)</f>
        <v>63</v>
      </c>
      <c r="X4522" s="57" t="str">
        <f>MID(Tabla1[[#This Row],[Aplicación]],14,6)</f>
        <v>632</v>
      </c>
    </row>
    <row r="4523" spans="1:24" x14ac:dyDescent="0.25">
      <c r="A4523" s="60">
        <v>220240013217</v>
      </c>
      <c r="B4523" s="43" t="s">
        <v>390</v>
      </c>
      <c r="C4523" s="61">
        <v>45408</v>
      </c>
      <c r="D4523" s="60">
        <v>22024004131</v>
      </c>
      <c r="E4523" s="43" t="s">
        <v>4265</v>
      </c>
      <c r="F4523" s="62">
        <v>1388.23</v>
      </c>
      <c r="G4523" s="43" t="s">
        <v>3913</v>
      </c>
      <c r="H4523" s="43" t="s">
        <v>4266</v>
      </c>
      <c r="I4523" s="69" t="s">
        <v>2930</v>
      </c>
      <c r="J4523" s="43" t="s">
        <v>398</v>
      </c>
      <c r="K4523" s="43" t="s">
        <v>398</v>
      </c>
      <c r="L4523" s="43" t="s">
        <v>413</v>
      </c>
      <c r="M4523" s="43" t="s">
        <v>585</v>
      </c>
      <c r="N4523" s="43" t="s">
        <v>539</v>
      </c>
      <c r="O4523" s="68" t="s">
        <v>326</v>
      </c>
      <c r="P4523" s="68" t="s">
        <v>2931</v>
      </c>
      <c r="Q4523" s="57" t="s">
        <v>3057</v>
      </c>
      <c r="R4523" s="35" t="s">
        <v>266</v>
      </c>
      <c r="S4523" s="57" t="str">
        <f>MID(Tabla1[[#This Row],[Aplicación]],6,2)</f>
        <v>10</v>
      </c>
      <c r="T4523" s="54" t="str">
        <f>VLOOKUP(Tabla1[[#This Row],[AREA]],Hoja1!A:B,2,FALSE)</f>
        <v>10. Personas mayores, familia y servicios sociales</v>
      </c>
      <c r="U4523" s="57" t="str">
        <f>MID(Tabla1[[#This Row],[Aplicación]],9,4)</f>
        <v>2312</v>
      </c>
      <c r="V4523" s="54" t="str">
        <f>VLOOKUP(Tabla1[[#This Row],[PROGRAMA]],Hoja1!A:B,2,FALSE)</f>
        <v>2312. Iniciativas sociales</v>
      </c>
      <c r="W4523" s="57" t="str">
        <f>MID(Tabla1[[#This Row],[Aplicación]],14,2)</f>
        <v>63</v>
      </c>
      <c r="X4523" s="57" t="str">
        <f>MID(Tabla1[[#This Row],[Aplicación]],14,6)</f>
        <v>633</v>
      </c>
    </row>
    <row r="4524" spans="1:24" x14ac:dyDescent="0.25">
      <c r="A4524" s="60">
        <v>220230057564</v>
      </c>
      <c r="B4524" s="43" t="s">
        <v>390</v>
      </c>
      <c r="C4524" s="61">
        <v>45397</v>
      </c>
      <c r="D4524" s="60">
        <v>22023007259</v>
      </c>
      <c r="E4524" s="43" t="s">
        <v>4499</v>
      </c>
      <c r="F4524" s="62">
        <v>14701.5</v>
      </c>
      <c r="G4524" s="43" t="s">
        <v>4500</v>
      </c>
      <c r="H4524" s="43" t="s">
        <v>4501</v>
      </c>
      <c r="I4524" s="69" t="s">
        <v>2930</v>
      </c>
      <c r="J4524" s="43" t="s">
        <v>398</v>
      </c>
      <c r="K4524" s="43" t="s">
        <v>398</v>
      </c>
      <c r="L4524" s="43" t="s">
        <v>413</v>
      </c>
      <c r="M4524" s="43" t="s">
        <v>585</v>
      </c>
      <c r="N4524" s="43" t="s">
        <v>539</v>
      </c>
      <c r="O4524" s="68" t="s">
        <v>326</v>
      </c>
      <c r="P4524" s="68" t="s">
        <v>2931</v>
      </c>
      <c r="Q4524" s="57" t="s">
        <v>3057</v>
      </c>
      <c r="R4524" s="35" t="s">
        <v>266</v>
      </c>
      <c r="S4524" s="57" t="str">
        <f>MID(Tabla1[[#This Row],[Aplicación]],6,2)</f>
        <v>11</v>
      </c>
      <c r="T4524" s="54" t="str">
        <f>VLOOKUP(Tabla1[[#This Row],[AREA]],Hoja1!A:B,2,FALSE)</f>
        <v>11. Salud pública y seguridad ciudadana</v>
      </c>
      <c r="U4524" s="57" t="str">
        <f>MID(Tabla1[[#This Row],[Aplicación]],9,4)</f>
        <v>1321</v>
      </c>
      <c r="V4524" s="54" t="str">
        <f>VLOOKUP(Tabla1[[#This Row],[PROGRAMA]],Hoja1!A:B,2,FALSE)</f>
        <v>1321. Policía municipal</v>
      </c>
      <c r="W4524" s="57" t="str">
        <f>MID(Tabla1[[#This Row],[Aplicación]],14,2)</f>
        <v>62</v>
      </c>
      <c r="X4524" s="57" t="str">
        <f>MID(Tabla1[[#This Row],[Aplicación]],14,6)</f>
        <v>625</v>
      </c>
    </row>
    <row r="4525" spans="1:24" x14ac:dyDescent="0.25">
      <c r="A4525" s="44">
        <v>220239000450</v>
      </c>
      <c r="B4525" s="45" t="s">
        <v>390</v>
      </c>
      <c r="C4525" s="50">
        <v>45292</v>
      </c>
      <c r="D4525" s="44">
        <v>22024003441</v>
      </c>
      <c r="E4525" s="45" t="s">
        <v>1230</v>
      </c>
      <c r="F4525" s="51">
        <v>222585.62</v>
      </c>
      <c r="G4525" s="45" t="s">
        <v>1045</v>
      </c>
      <c r="H4525" s="45" t="s">
        <v>1046</v>
      </c>
      <c r="I4525" s="53">
        <v>220</v>
      </c>
      <c r="J4525" s="45" t="s">
        <v>537</v>
      </c>
      <c r="K4525" s="45" t="s">
        <v>537</v>
      </c>
      <c r="L4525" s="45" t="s">
        <v>526</v>
      </c>
      <c r="M4525" s="45" t="s">
        <v>395</v>
      </c>
      <c r="N4525" s="45" t="s">
        <v>396</v>
      </c>
      <c r="O4525" s="52" t="s">
        <v>321</v>
      </c>
      <c r="P4525" s="63" t="s">
        <v>276</v>
      </c>
      <c r="Q4525" s="57" t="str">
        <f>MID(Tabla1[[#This Row],[Aplicación]],14,1)</f>
        <v>6</v>
      </c>
      <c r="R4525" s="35" t="s">
        <v>266</v>
      </c>
      <c r="S4525" s="57" t="str">
        <f>MID(Tabla1[[#This Row],[Aplicación]],6,2)</f>
        <v>11</v>
      </c>
      <c r="T4525" s="54" t="str">
        <f>VLOOKUP(Tabla1[[#This Row],[AREA]],Hoja1!A:B,2,FALSE)</f>
        <v>11. Salud pública y seguridad ciudadana</v>
      </c>
      <c r="U4525" s="57" t="str">
        <f>MID(Tabla1[[#This Row],[Aplicación]],9,4)</f>
        <v>1321</v>
      </c>
      <c r="V4525" s="54" t="str">
        <f>VLOOKUP(Tabla1[[#This Row],[PROGRAMA]],Hoja1!A:B,2,FALSE)</f>
        <v>1321. Policía municipal</v>
      </c>
      <c r="W4525" s="57" t="str">
        <f>MID(Tabla1[[#This Row],[Aplicación]],14,2)</f>
        <v>62</v>
      </c>
      <c r="X4525" s="57" t="str">
        <f>MID(Tabla1[[#This Row],[Aplicación]],14,6)</f>
        <v>626</v>
      </c>
    </row>
    <row r="4526" spans="1:24" x14ac:dyDescent="0.25">
      <c r="A4526" s="60">
        <v>220230049235</v>
      </c>
      <c r="B4526" s="43" t="s">
        <v>390</v>
      </c>
      <c r="C4526" s="61">
        <v>45397</v>
      </c>
      <c r="D4526" s="60">
        <v>22023002264</v>
      </c>
      <c r="E4526" s="43" t="s">
        <v>1230</v>
      </c>
      <c r="F4526" s="62">
        <v>202404.73</v>
      </c>
      <c r="G4526" s="43" t="s">
        <v>1045</v>
      </c>
      <c r="H4526" s="43" t="s">
        <v>1046</v>
      </c>
      <c r="I4526" s="69" t="s">
        <v>2930</v>
      </c>
      <c r="J4526" s="43" t="s">
        <v>537</v>
      </c>
      <c r="K4526" s="43" t="s">
        <v>537</v>
      </c>
      <c r="L4526" s="43" t="s">
        <v>526</v>
      </c>
      <c r="M4526" s="43" t="s">
        <v>395</v>
      </c>
      <c r="N4526" s="43" t="s">
        <v>396</v>
      </c>
      <c r="O4526" s="68" t="s">
        <v>321</v>
      </c>
      <c r="P4526" s="68" t="s">
        <v>2931</v>
      </c>
      <c r="Q4526" s="57" t="s">
        <v>3057</v>
      </c>
      <c r="R4526" s="35" t="s">
        <v>266</v>
      </c>
      <c r="S4526" s="57" t="str">
        <f>MID(Tabla1[[#This Row],[Aplicación]],6,2)</f>
        <v>11</v>
      </c>
      <c r="T4526" s="54" t="str">
        <f>VLOOKUP(Tabla1[[#This Row],[AREA]],Hoja1!A:B,2,FALSE)</f>
        <v>11. Salud pública y seguridad ciudadana</v>
      </c>
      <c r="U4526" s="57" t="str">
        <f>MID(Tabla1[[#This Row],[Aplicación]],9,4)</f>
        <v>1321</v>
      </c>
      <c r="V4526" s="54" t="str">
        <f>VLOOKUP(Tabla1[[#This Row],[PROGRAMA]],Hoja1!A:B,2,FALSE)</f>
        <v>1321. Policía municipal</v>
      </c>
      <c r="W4526" s="57" t="str">
        <f>MID(Tabla1[[#This Row],[Aplicación]],14,2)</f>
        <v>62</v>
      </c>
      <c r="X4526" s="57" t="str">
        <f>MID(Tabla1[[#This Row],[Aplicación]],14,6)</f>
        <v>626</v>
      </c>
    </row>
    <row r="4527" spans="1:24" x14ac:dyDescent="0.25">
      <c r="A4527" s="60">
        <v>220230046625</v>
      </c>
      <c r="B4527" s="43" t="s">
        <v>390</v>
      </c>
      <c r="C4527" s="61">
        <v>45397</v>
      </c>
      <c r="D4527" s="60">
        <v>22023002264</v>
      </c>
      <c r="E4527" s="43" t="s">
        <v>1230</v>
      </c>
      <c r="F4527" s="62">
        <v>91697.34</v>
      </c>
      <c r="G4527" s="43" t="s">
        <v>1050</v>
      </c>
      <c r="H4527" s="43" t="s">
        <v>4502</v>
      </c>
      <c r="I4527" s="69" t="s">
        <v>2930</v>
      </c>
      <c r="J4527" s="43" t="s">
        <v>864</v>
      </c>
      <c r="K4527" s="43" t="s">
        <v>864</v>
      </c>
      <c r="L4527" s="43" t="s">
        <v>526</v>
      </c>
      <c r="M4527" s="43" t="s">
        <v>395</v>
      </c>
      <c r="N4527" s="43" t="s">
        <v>396</v>
      </c>
      <c r="O4527" s="68" t="s">
        <v>321</v>
      </c>
      <c r="P4527" s="68" t="s">
        <v>2931</v>
      </c>
      <c r="Q4527" s="57" t="s">
        <v>3057</v>
      </c>
      <c r="R4527" s="35" t="s">
        <v>266</v>
      </c>
      <c r="S4527" s="57" t="str">
        <f>MID(Tabla1[[#This Row],[Aplicación]],6,2)</f>
        <v>11</v>
      </c>
      <c r="T4527" s="54" t="str">
        <f>VLOOKUP(Tabla1[[#This Row],[AREA]],Hoja1!A:B,2,FALSE)</f>
        <v>11. Salud pública y seguridad ciudadana</v>
      </c>
      <c r="U4527" s="57" t="str">
        <f>MID(Tabla1[[#This Row],[Aplicación]],9,4)</f>
        <v>1321</v>
      </c>
      <c r="V4527" s="54" t="str">
        <f>VLOOKUP(Tabla1[[#This Row],[PROGRAMA]],Hoja1!A:B,2,FALSE)</f>
        <v>1321. Policía municipal</v>
      </c>
      <c r="W4527" s="57" t="str">
        <f>MID(Tabla1[[#This Row],[Aplicación]],14,2)</f>
        <v>62</v>
      </c>
      <c r="X4527" s="57" t="str">
        <f>MID(Tabla1[[#This Row],[Aplicación]],14,6)</f>
        <v>626</v>
      </c>
    </row>
    <row r="4528" spans="1:24" x14ac:dyDescent="0.25">
      <c r="A4528" s="60">
        <v>220229000255</v>
      </c>
      <c r="B4528" s="43" t="s">
        <v>390</v>
      </c>
      <c r="C4528" s="61">
        <v>45292</v>
      </c>
      <c r="D4528" s="60">
        <v>22024003442</v>
      </c>
      <c r="E4528" s="43" t="s">
        <v>1320</v>
      </c>
      <c r="F4528" s="62">
        <v>35000</v>
      </c>
      <c r="G4528" s="43" t="s">
        <v>596</v>
      </c>
      <c r="H4528" s="43" t="s">
        <v>597</v>
      </c>
      <c r="I4528" s="69">
        <v>220</v>
      </c>
      <c r="J4528" s="43" t="s">
        <v>598</v>
      </c>
      <c r="K4528" s="43" t="s">
        <v>599</v>
      </c>
      <c r="L4528" s="43" t="s">
        <v>413</v>
      </c>
      <c r="M4528" s="43" t="s">
        <v>395</v>
      </c>
      <c r="N4528" s="43" t="s">
        <v>396</v>
      </c>
      <c r="O4528" s="52" t="s">
        <v>321</v>
      </c>
      <c r="P4528" s="63" t="s">
        <v>276</v>
      </c>
      <c r="Q4528" s="57" t="str">
        <f>MID(Tabla1[[#This Row],[Aplicación]],14,1)</f>
        <v>6</v>
      </c>
      <c r="R4528" s="35" t="s">
        <v>266</v>
      </c>
      <c r="S4528" s="57" t="str">
        <f>MID(Tabla1[[#This Row],[Aplicación]],6,2)</f>
        <v>11</v>
      </c>
      <c r="T4528" s="54" t="str">
        <f>VLOOKUP(Tabla1[[#This Row],[AREA]],Hoja1!A:B,2,FALSE)</f>
        <v>11. Salud pública y seguridad ciudadana</v>
      </c>
      <c r="U4528" s="57" t="str">
        <f>MID(Tabla1[[#This Row],[Aplicación]],9,4)</f>
        <v>1321</v>
      </c>
      <c r="V4528" s="54" t="str">
        <f>VLOOKUP(Tabla1[[#This Row],[PROGRAMA]],Hoja1!A:B,2,FALSE)</f>
        <v>1321. Policía municipal</v>
      </c>
      <c r="W4528" s="57" t="str">
        <f>MID(Tabla1[[#This Row],[Aplicación]],14,2)</f>
        <v>62</v>
      </c>
      <c r="X4528" s="57" t="str">
        <f>MID(Tabla1[[#This Row],[Aplicación]],14,6)</f>
        <v>629</v>
      </c>
    </row>
    <row r="4529" spans="1:24" x14ac:dyDescent="0.25">
      <c r="A4529" s="60">
        <v>220229000600</v>
      </c>
      <c r="B4529" s="43" t="s">
        <v>390</v>
      </c>
      <c r="C4529" s="61">
        <v>45292</v>
      </c>
      <c r="D4529" s="60">
        <v>22024003410</v>
      </c>
      <c r="E4529" s="43" t="s">
        <v>1267</v>
      </c>
      <c r="F4529" s="62">
        <v>74753.62</v>
      </c>
      <c r="G4529" s="43" t="s">
        <v>544</v>
      </c>
      <c r="H4529" s="43" t="s">
        <v>545</v>
      </c>
      <c r="I4529" s="69">
        <v>220</v>
      </c>
      <c r="J4529" s="43" t="s">
        <v>546</v>
      </c>
      <c r="K4529" s="43" t="s">
        <v>547</v>
      </c>
      <c r="L4529" s="43" t="s">
        <v>413</v>
      </c>
      <c r="M4529" s="43" t="s">
        <v>395</v>
      </c>
      <c r="N4529" s="43" t="s">
        <v>396</v>
      </c>
      <c r="O4529" s="52" t="s">
        <v>321</v>
      </c>
      <c r="P4529" s="63" t="s">
        <v>276</v>
      </c>
      <c r="Q4529" s="57" t="str">
        <f>MID(Tabla1[[#This Row],[Aplicación]],14,1)</f>
        <v>6</v>
      </c>
      <c r="R4529" s="35" t="s">
        <v>266</v>
      </c>
      <c r="S4529" s="57" t="str">
        <f>MID(Tabla1[[#This Row],[Aplicación]],6,2)</f>
        <v>11</v>
      </c>
      <c r="T4529" s="54" t="str">
        <f>VLOOKUP(Tabla1[[#This Row],[AREA]],Hoja1!A:B,2,FALSE)</f>
        <v>11. Salud pública y seguridad ciudadana</v>
      </c>
      <c r="U4529" s="57" t="str">
        <f>MID(Tabla1[[#This Row],[Aplicación]],9,4)</f>
        <v>1321</v>
      </c>
      <c r="V4529" s="54" t="str">
        <f>VLOOKUP(Tabla1[[#This Row],[PROGRAMA]],Hoja1!A:B,2,FALSE)</f>
        <v>1321. Policía municipal</v>
      </c>
      <c r="W4529" s="57" t="str">
        <f>MID(Tabla1[[#This Row],[Aplicación]],14,2)</f>
        <v>64</v>
      </c>
      <c r="X4529" s="57" t="str">
        <f>MID(Tabla1[[#This Row],[Aplicación]],14,6)</f>
        <v>641</v>
      </c>
    </row>
    <row r="4530" spans="1:24" x14ac:dyDescent="0.25">
      <c r="A4530" s="60">
        <v>220229000599</v>
      </c>
      <c r="B4530" s="43" t="s">
        <v>390</v>
      </c>
      <c r="C4530" s="61">
        <v>45292</v>
      </c>
      <c r="D4530" s="60">
        <v>22024003409</v>
      </c>
      <c r="E4530" s="43" t="s">
        <v>1267</v>
      </c>
      <c r="F4530" s="62">
        <v>46145.84</v>
      </c>
      <c r="G4530" s="43" t="s">
        <v>576</v>
      </c>
      <c r="H4530" s="43" t="s">
        <v>577</v>
      </c>
      <c r="I4530" s="69">
        <v>220</v>
      </c>
      <c r="J4530" s="43" t="s">
        <v>578</v>
      </c>
      <c r="K4530" s="43" t="s">
        <v>393</v>
      </c>
      <c r="L4530" s="43" t="s">
        <v>413</v>
      </c>
      <c r="M4530" s="43" t="s">
        <v>395</v>
      </c>
      <c r="N4530" s="43" t="s">
        <v>396</v>
      </c>
      <c r="O4530" s="52" t="s">
        <v>321</v>
      </c>
      <c r="P4530" s="63" t="s">
        <v>276</v>
      </c>
      <c r="Q4530" s="57" t="str">
        <f>MID(Tabla1[[#This Row],[Aplicación]],14,1)</f>
        <v>6</v>
      </c>
      <c r="R4530" s="35" t="s">
        <v>266</v>
      </c>
      <c r="S4530" s="57" t="str">
        <f>MID(Tabla1[[#This Row],[Aplicación]],6,2)</f>
        <v>11</v>
      </c>
      <c r="T4530" s="54" t="str">
        <f>VLOOKUP(Tabla1[[#This Row],[AREA]],Hoja1!A:B,2,FALSE)</f>
        <v>11. Salud pública y seguridad ciudadana</v>
      </c>
      <c r="U4530" s="57" t="str">
        <f>MID(Tabla1[[#This Row],[Aplicación]],9,4)</f>
        <v>1321</v>
      </c>
      <c r="V4530" s="54" t="str">
        <f>VLOOKUP(Tabla1[[#This Row],[PROGRAMA]],Hoja1!A:B,2,FALSE)</f>
        <v>1321. Policía municipal</v>
      </c>
      <c r="W4530" s="57" t="str">
        <f>MID(Tabla1[[#This Row],[Aplicación]],14,2)</f>
        <v>64</v>
      </c>
      <c r="X4530" s="57" t="str">
        <f>MID(Tabla1[[#This Row],[Aplicación]],14,6)</f>
        <v>641</v>
      </c>
    </row>
    <row r="4531" spans="1:24" x14ac:dyDescent="0.25">
      <c r="A4531" s="53">
        <v>220239000246</v>
      </c>
      <c r="B4531" s="45" t="s">
        <v>390</v>
      </c>
      <c r="C4531" s="50">
        <v>45292</v>
      </c>
      <c r="D4531" s="44">
        <v>22024003440</v>
      </c>
      <c r="E4531" s="45" t="s">
        <v>1267</v>
      </c>
      <c r="F4531" s="51">
        <v>20401.21</v>
      </c>
      <c r="G4531" s="45" t="s">
        <v>544</v>
      </c>
      <c r="H4531" s="45" t="s">
        <v>2293</v>
      </c>
      <c r="I4531" s="53">
        <v>220</v>
      </c>
      <c r="J4531" s="45" t="s">
        <v>546</v>
      </c>
      <c r="K4531" s="45" t="s">
        <v>547</v>
      </c>
      <c r="L4531" s="45" t="s">
        <v>413</v>
      </c>
      <c r="M4531" s="45" t="s">
        <v>395</v>
      </c>
      <c r="N4531" s="45" t="s">
        <v>396</v>
      </c>
      <c r="O4531" s="52" t="s">
        <v>321</v>
      </c>
      <c r="P4531" s="63" t="s">
        <v>276</v>
      </c>
      <c r="Q4531" s="57" t="str">
        <f>MID(Tabla1[[#This Row],[Aplicación]],14,1)</f>
        <v>6</v>
      </c>
      <c r="R4531" s="35" t="s">
        <v>266</v>
      </c>
      <c r="S4531" s="57" t="str">
        <f>MID(Tabla1[[#This Row],[Aplicación]],6,2)</f>
        <v>11</v>
      </c>
      <c r="T4531" s="54" t="str">
        <f>VLOOKUP(Tabla1[[#This Row],[AREA]],Hoja1!A:B,2,FALSE)</f>
        <v>11. Salud pública y seguridad ciudadana</v>
      </c>
      <c r="U4531" s="57" t="str">
        <f>MID(Tabla1[[#This Row],[Aplicación]],9,4)</f>
        <v>1321</v>
      </c>
      <c r="V4531" s="54" t="str">
        <f>VLOOKUP(Tabla1[[#This Row],[PROGRAMA]],Hoja1!A:B,2,FALSE)</f>
        <v>1321. Policía municipal</v>
      </c>
      <c r="W4531" s="57" t="str">
        <f>MID(Tabla1[[#This Row],[Aplicación]],14,2)</f>
        <v>64</v>
      </c>
      <c r="X4531" s="57" t="str">
        <f>MID(Tabla1[[#This Row],[Aplicación]],14,6)</f>
        <v>641</v>
      </c>
    </row>
    <row r="4532" spans="1:24" x14ac:dyDescent="0.25">
      <c r="A4532" s="60">
        <v>220220068120</v>
      </c>
      <c r="B4532" s="43" t="s">
        <v>390</v>
      </c>
      <c r="C4532" s="61">
        <v>45397</v>
      </c>
      <c r="D4532" s="60">
        <v>22022002878</v>
      </c>
      <c r="E4532" s="43" t="s">
        <v>1267</v>
      </c>
      <c r="F4532" s="62">
        <v>95473.22</v>
      </c>
      <c r="G4532" s="43" t="s">
        <v>544</v>
      </c>
      <c r="H4532" s="43" t="s">
        <v>4455</v>
      </c>
      <c r="I4532" s="69" t="s">
        <v>2930</v>
      </c>
      <c r="J4532" s="43" t="s">
        <v>546</v>
      </c>
      <c r="K4532" s="43" t="s">
        <v>547</v>
      </c>
      <c r="L4532" s="43" t="s">
        <v>413</v>
      </c>
      <c r="M4532" s="43" t="s">
        <v>395</v>
      </c>
      <c r="N4532" s="43" t="s">
        <v>396</v>
      </c>
      <c r="O4532" s="68" t="s">
        <v>321</v>
      </c>
      <c r="P4532" s="68" t="s">
        <v>2931</v>
      </c>
      <c r="Q4532" s="57" t="s">
        <v>3057</v>
      </c>
      <c r="R4532" s="35" t="s">
        <v>266</v>
      </c>
      <c r="S4532" s="57" t="str">
        <f>MID(Tabla1[[#This Row],[Aplicación]],6,2)</f>
        <v>11</v>
      </c>
      <c r="T4532" s="54" t="str">
        <f>VLOOKUP(Tabla1[[#This Row],[AREA]],Hoja1!A:B,2,FALSE)</f>
        <v>11. Salud pública y seguridad ciudadana</v>
      </c>
      <c r="U4532" s="57" t="str">
        <f>MID(Tabla1[[#This Row],[Aplicación]],9,4)</f>
        <v>1321</v>
      </c>
      <c r="V4532" s="54" t="str">
        <f>VLOOKUP(Tabla1[[#This Row],[PROGRAMA]],Hoja1!A:B,2,FALSE)</f>
        <v>1321. Policía municipal</v>
      </c>
      <c r="W4532" s="57" t="str">
        <f>MID(Tabla1[[#This Row],[Aplicación]],14,2)</f>
        <v>64</v>
      </c>
      <c r="X4532" s="57" t="str">
        <f>MID(Tabla1[[#This Row],[Aplicación]],14,6)</f>
        <v>641</v>
      </c>
    </row>
    <row r="4533" spans="1:24" x14ac:dyDescent="0.25">
      <c r="A4533" s="60">
        <v>220240022936</v>
      </c>
      <c r="B4533" s="43" t="s">
        <v>390</v>
      </c>
      <c r="C4533" s="61">
        <v>45449</v>
      </c>
      <c r="D4533" s="60">
        <v>22024004878</v>
      </c>
      <c r="E4533" s="43" t="s">
        <v>3423</v>
      </c>
      <c r="F4533" s="62">
        <v>6927.25</v>
      </c>
      <c r="G4533" s="43" t="s">
        <v>681</v>
      </c>
      <c r="H4533" s="43" t="s">
        <v>3424</v>
      </c>
      <c r="I4533" s="69" t="s">
        <v>2930</v>
      </c>
      <c r="J4533" s="43" t="s">
        <v>398</v>
      </c>
      <c r="K4533" s="43" t="s">
        <v>398</v>
      </c>
      <c r="L4533" s="43" t="s">
        <v>413</v>
      </c>
      <c r="M4533" s="43" t="s">
        <v>585</v>
      </c>
      <c r="N4533" s="43" t="s">
        <v>539</v>
      </c>
      <c r="O4533" s="68" t="s">
        <v>326</v>
      </c>
      <c r="P4533" s="68" t="s">
        <v>2931</v>
      </c>
      <c r="Q4533" s="57" t="s">
        <v>3057</v>
      </c>
      <c r="R4533" s="35" t="s">
        <v>266</v>
      </c>
      <c r="S4533" s="57" t="str">
        <f>MID(Tabla1[[#This Row],[Aplicación]],6,2)</f>
        <v>11</v>
      </c>
      <c r="T4533" s="54" t="str">
        <f>VLOOKUP(Tabla1[[#This Row],[AREA]],Hoja1!A:B,2,FALSE)</f>
        <v>11. Salud pública y seguridad ciudadana</v>
      </c>
      <c r="U4533" s="57" t="str">
        <f>MID(Tabla1[[#This Row],[Aplicación]],9,4)</f>
        <v>1361</v>
      </c>
      <c r="V4533" s="54" t="str">
        <f>VLOOKUP(Tabla1[[#This Row],[PROGRAMA]],Hoja1!A:B,2,FALSE)</f>
        <v>1361. Prevención y extinción de incencios</v>
      </c>
      <c r="W4533" s="57" t="str">
        <f>MID(Tabla1[[#This Row],[Aplicación]],14,2)</f>
        <v>62</v>
      </c>
      <c r="X4533" s="57" t="str">
        <f>MID(Tabla1[[#This Row],[Aplicación]],14,6)</f>
        <v>623</v>
      </c>
    </row>
    <row r="4534" spans="1:24" x14ac:dyDescent="0.25">
      <c r="A4534" s="60">
        <v>220240022330</v>
      </c>
      <c r="B4534" s="43" t="s">
        <v>390</v>
      </c>
      <c r="C4534" s="61">
        <v>45443</v>
      </c>
      <c r="D4534" s="60">
        <v>22024004832</v>
      </c>
      <c r="E4534" s="43" t="s">
        <v>3423</v>
      </c>
      <c r="F4534" s="62">
        <v>1427.08</v>
      </c>
      <c r="G4534" s="43" t="s">
        <v>984</v>
      </c>
      <c r="H4534" s="43" t="s">
        <v>3460</v>
      </c>
      <c r="I4534" s="69" t="s">
        <v>2930</v>
      </c>
      <c r="J4534" s="43" t="s">
        <v>979</v>
      </c>
      <c r="K4534" s="43" t="s">
        <v>980</v>
      </c>
      <c r="L4534" s="43" t="s">
        <v>413</v>
      </c>
      <c r="M4534" s="43" t="s">
        <v>585</v>
      </c>
      <c r="N4534" s="43" t="s">
        <v>539</v>
      </c>
      <c r="O4534" s="68" t="s">
        <v>326</v>
      </c>
      <c r="P4534" s="68" t="s">
        <v>2931</v>
      </c>
      <c r="Q4534" s="57" t="s">
        <v>3057</v>
      </c>
      <c r="R4534" s="35" t="s">
        <v>266</v>
      </c>
      <c r="S4534" s="57" t="str">
        <f>MID(Tabla1[[#This Row],[Aplicación]],6,2)</f>
        <v>11</v>
      </c>
      <c r="T4534" s="54" t="str">
        <f>VLOOKUP(Tabla1[[#This Row],[AREA]],Hoja1!A:B,2,FALSE)</f>
        <v>11. Salud pública y seguridad ciudadana</v>
      </c>
      <c r="U4534" s="57" t="str">
        <f>MID(Tabla1[[#This Row],[Aplicación]],9,4)</f>
        <v>1361</v>
      </c>
      <c r="V4534" s="54" t="str">
        <f>VLOOKUP(Tabla1[[#This Row],[PROGRAMA]],Hoja1!A:B,2,FALSE)</f>
        <v>1361. Prevención y extinción de incencios</v>
      </c>
      <c r="W4534" s="57" t="str">
        <f>MID(Tabla1[[#This Row],[Aplicación]],14,2)</f>
        <v>62</v>
      </c>
      <c r="X4534" s="57" t="str">
        <f>MID(Tabla1[[#This Row],[Aplicación]],14,6)</f>
        <v>623</v>
      </c>
    </row>
    <row r="4535" spans="1:24" x14ac:dyDescent="0.25">
      <c r="A4535" s="60">
        <v>220240021747</v>
      </c>
      <c r="B4535" s="43" t="s">
        <v>390</v>
      </c>
      <c r="C4535" s="61">
        <v>45440</v>
      </c>
      <c r="D4535" s="60">
        <v>22024004770</v>
      </c>
      <c r="E4535" s="43" t="s">
        <v>3423</v>
      </c>
      <c r="F4535" s="62">
        <v>3036.25</v>
      </c>
      <c r="G4535" s="43" t="s">
        <v>984</v>
      </c>
      <c r="H4535" s="43" t="s">
        <v>3591</v>
      </c>
      <c r="I4535" s="69" t="s">
        <v>2930</v>
      </c>
      <c r="J4535" s="43" t="s">
        <v>979</v>
      </c>
      <c r="K4535" s="43" t="s">
        <v>980</v>
      </c>
      <c r="L4535" s="43" t="s">
        <v>413</v>
      </c>
      <c r="M4535" s="43" t="s">
        <v>585</v>
      </c>
      <c r="N4535" s="43" t="s">
        <v>539</v>
      </c>
      <c r="O4535" s="68" t="s">
        <v>326</v>
      </c>
      <c r="P4535" s="68" t="s">
        <v>2931</v>
      </c>
      <c r="Q4535" s="57" t="s">
        <v>3057</v>
      </c>
      <c r="R4535" s="35" t="s">
        <v>266</v>
      </c>
      <c r="S4535" s="57" t="str">
        <f>MID(Tabla1[[#This Row],[Aplicación]],6,2)</f>
        <v>11</v>
      </c>
      <c r="T4535" s="54" t="str">
        <f>VLOOKUP(Tabla1[[#This Row],[AREA]],Hoja1!A:B,2,FALSE)</f>
        <v>11. Salud pública y seguridad ciudadana</v>
      </c>
      <c r="U4535" s="57" t="str">
        <f>MID(Tabla1[[#This Row],[Aplicación]],9,4)</f>
        <v>1361</v>
      </c>
      <c r="V4535" s="54" t="str">
        <f>VLOOKUP(Tabla1[[#This Row],[PROGRAMA]],Hoja1!A:B,2,FALSE)</f>
        <v>1361. Prevención y extinción de incencios</v>
      </c>
      <c r="W4535" s="57" t="str">
        <f>MID(Tabla1[[#This Row],[Aplicación]],14,2)</f>
        <v>62</v>
      </c>
      <c r="X4535" s="57" t="str">
        <f>MID(Tabla1[[#This Row],[Aplicación]],14,6)</f>
        <v>623</v>
      </c>
    </row>
    <row r="4536" spans="1:24" x14ac:dyDescent="0.25">
      <c r="A4536" s="60">
        <v>220240020999</v>
      </c>
      <c r="B4536" s="43" t="s">
        <v>390</v>
      </c>
      <c r="C4536" s="61">
        <v>45436</v>
      </c>
      <c r="D4536" s="60">
        <v>22024004607</v>
      </c>
      <c r="E4536" s="43" t="s">
        <v>3423</v>
      </c>
      <c r="F4536" s="62">
        <v>659.45</v>
      </c>
      <c r="G4536" s="43" t="s">
        <v>681</v>
      </c>
      <c r="H4536" s="43" t="s">
        <v>3701</v>
      </c>
      <c r="I4536" s="69" t="s">
        <v>2930</v>
      </c>
      <c r="J4536" s="43" t="s">
        <v>398</v>
      </c>
      <c r="K4536" s="43" t="s">
        <v>398</v>
      </c>
      <c r="L4536" s="43" t="s">
        <v>413</v>
      </c>
      <c r="M4536" s="43" t="s">
        <v>585</v>
      </c>
      <c r="N4536" s="43" t="s">
        <v>539</v>
      </c>
      <c r="O4536" s="68" t="s">
        <v>326</v>
      </c>
      <c r="P4536" s="68" t="s">
        <v>2931</v>
      </c>
      <c r="Q4536" s="57" t="s">
        <v>3057</v>
      </c>
      <c r="R4536" s="35" t="s">
        <v>266</v>
      </c>
      <c r="S4536" s="57" t="str">
        <f>MID(Tabla1[[#This Row],[Aplicación]],6,2)</f>
        <v>11</v>
      </c>
      <c r="T4536" s="54" t="str">
        <f>VLOOKUP(Tabla1[[#This Row],[AREA]],Hoja1!A:B,2,FALSE)</f>
        <v>11. Salud pública y seguridad ciudadana</v>
      </c>
      <c r="U4536" s="57" t="str">
        <f>MID(Tabla1[[#This Row],[Aplicación]],9,4)</f>
        <v>1361</v>
      </c>
      <c r="V4536" s="54" t="str">
        <f>VLOOKUP(Tabla1[[#This Row],[PROGRAMA]],Hoja1!A:B,2,FALSE)</f>
        <v>1361. Prevención y extinción de incencios</v>
      </c>
      <c r="W4536" s="57" t="str">
        <f>MID(Tabla1[[#This Row],[Aplicación]],14,2)</f>
        <v>62</v>
      </c>
      <c r="X4536" s="57" t="str">
        <f>MID(Tabla1[[#This Row],[Aplicación]],14,6)</f>
        <v>623</v>
      </c>
    </row>
    <row r="4537" spans="1:24" x14ac:dyDescent="0.25">
      <c r="A4537" s="60">
        <v>220240017476</v>
      </c>
      <c r="B4537" s="43" t="s">
        <v>390</v>
      </c>
      <c r="C4537" s="61">
        <v>45427</v>
      </c>
      <c r="D4537" s="60">
        <v>22024004557</v>
      </c>
      <c r="E4537" s="43" t="s">
        <v>3423</v>
      </c>
      <c r="F4537" s="62">
        <v>6252.31</v>
      </c>
      <c r="G4537" s="43" t="s">
        <v>1055</v>
      </c>
      <c r="H4537" s="43" t="s">
        <v>3894</v>
      </c>
      <c r="I4537" s="69" t="s">
        <v>2930</v>
      </c>
      <c r="J4537" s="43" t="s">
        <v>1056</v>
      </c>
      <c r="K4537" s="43" t="s">
        <v>393</v>
      </c>
      <c r="L4537" s="43" t="s">
        <v>413</v>
      </c>
      <c r="M4537" s="43" t="s">
        <v>585</v>
      </c>
      <c r="N4537" s="43" t="s">
        <v>539</v>
      </c>
      <c r="O4537" s="68" t="s">
        <v>326</v>
      </c>
      <c r="P4537" s="68" t="s">
        <v>2931</v>
      </c>
      <c r="Q4537" s="57" t="s">
        <v>3057</v>
      </c>
      <c r="R4537" s="35" t="s">
        <v>266</v>
      </c>
      <c r="S4537" s="57" t="str">
        <f>MID(Tabla1[[#This Row],[Aplicación]],6,2)</f>
        <v>11</v>
      </c>
      <c r="T4537" s="54" t="str">
        <f>VLOOKUP(Tabla1[[#This Row],[AREA]],Hoja1!A:B,2,FALSE)</f>
        <v>11. Salud pública y seguridad ciudadana</v>
      </c>
      <c r="U4537" s="57" t="str">
        <f>MID(Tabla1[[#This Row],[Aplicación]],9,4)</f>
        <v>1361</v>
      </c>
      <c r="V4537" s="54" t="str">
        <f>VLOOKUP(Tabla1[[#This Row],[PROGRAMA]],Hoja1!A:B,2,FALSE)</f>
        <v>1361. Prevención y extinción de incencios</v>
      </c>
      <c r="W4537" s="57" t="str">
        <f>MID(Tabla1[[#This Row],[Aplicación]],14,2)</f>
        <v>62</v>
      </c>
      <c r="X4537" s="57" t="str">
        <f>MID(Tabla1[[#This Row],[Aplicación]],14,6)</f>
        <v>623</v>
      </c>
    </row>
    <row r="4538" spans="1:24" x14ac:dyDescent="0.25">
      <c r="A4538" s="60">
        <v>220240013925</v>
      </c>
      <c r="B4538" s="43" t="s">
        <v>390</v>
      </c>
      <c r="C4538" s="61">
        <v>45414</v>
      </c>
      <c r="D4538" s="60">
        <v>22024004209</v>
      </c>
      <c r="E4538" s="43" t="s">
        <v>3423</v>
      </c>
      <c r="F4538" s="62">
        <v>16717.84</v>
      </c>
      <c r="G4538" s="43" t="s">
        <v>984</v>
      </c>
      <c r="H4538" s="43" t="s">
        <v>4099</v>
      </c>
      <c r="I4538" s="69" t="s">
        <v>2930</v>
      </c>
      <c r="J4538" s="43" t="s">
        <v>979</v>
      </c>
      <c r="K4538" s="43" t="s">
        <v>980</v>
      </c>
      <c r="L4538" s="43" t="s">
        <v>413</v>
      </c>
      <c r="M4538" s="43" t="s">
        <v>585</v>
      </c>
      <c r="N4538" s="43" t="s">
        <v>539</v>
      </c>
      <c r="O4538" s="68" t="s">
        <v>326</v>
      </c>
      <c r="P4538" s="68" t="s">
        <v>2931</v>
      </c>
      <c r="Q4538" s="57" t="s">
        <v>3057</v>
      </c>
      <c r="R4538" s="35" t="s">
        <v>266</v>
      </c>
      <c r="S4538" s="57" t="str">
        <f>MID(Tabla1[[#This Row],[Aplicación]],6,2)</f>
        <v>11</v>
      </c>
      <c r="T4538" s="54" t="str">
        <f>VLOOKUP(Tabla1[[#This Row],[AREA]],Hoja1!A:B,2,FALSE)</f>
        <v>11. Salud pública y seguridad ciudadana</v>
      </c>
      <c r="U4538" s="57" t="str">
        <f>MID(Tabla1[[#This Row],[Aplicación]],9,4)</f>
        <v>1361</v>
      </c>
      <c r="V4538" s="54" t="str">
        <f>VLOOKUP(Tabla1[[#This Row],[PROGRAMA]],Hoja1!A:B,2,FALSE)</f>
        <v>1361. Prevención y extinción de incencios</v>
      </c>
      <c r="W4538" s="57" t="str">
        <f>MID(Tabla1[[#This Row],[Aplicación]],14,2)</f>
        <v>62</v>
      </c>
      <c r="X4538" s="57" t="str">
        <f>MID(Tabla1[[#This Row],[Aplicación]],14,6)</f>
        <v>623</v>
      </c>
    </row>
    <row r="4539" spans="1:24" x14ac:dyDescent="0.25">
      <c r="A4539" s="60">
        <v>220240013918</v>
      </c>
      <c r="B4539" s="43" t="s">
        <v>390</v>
      </c>
      <c r="C4539" s="61">
        <v>45414</v>
      </c>
      <c r="D4539" s="60">
        <v>22024003843</v>
      </c>
      <c r="E4539" s="43" t="s">
        <v>3423</v>
      </c>
      <c r="F4539" s="62">
        <v>30000.13</v>
      </c>
      <c r="G4539" s="43" t="s">
        <v>356</v>
      </c>
      <c r="H4539" s="43" t="s">
        <v>4106</v>
      </c>
      <c r="I4539" s="69" t="s">
        <v>2930</v>
      </c>
      <c r="J4539" s="43" t="s">
        <v>855</v>
      </c>
      <c r="K4539" s="43" t="s">
        <v>543</v>
      </c>
      <c r="L4539" s="43" t="s">
        <v>413</v>
      </c>
      <c r="M4539" s="43" t="s">
        <v>395</v>
      </c>
      <c r="N4539" s="43" t="s">
        <v>396</v>
      </c>
      <c r="O4539" s="68" t="s">
        <v>321</v>
      </c>
      <c r="P4539" s="68" t="s">
        <v>2931</v>
      </c>
      <c r="Q4539" s="57" t="s">
        <v>3057</v>
      </c>
      <c r="R4539" s="35" t="s">
        <v>266</v>
      </c>
      <c r="S4539" s="57" t="str">
        <f>MID(Tabla1[[#This Row],[Aplicación]],6,2)</f>
        <v>11</v>
      </c>
      <c r="T4539" s="54" t="str">
        <f>VLOOKUP(Tabla1[[#This Row],[AREA]],Hoja1!A:B,2,FALSE)</f>
        <v>11. Salud pública y seguridad ciudadana</v>
      </c>
      <c r="U4539" s="57" t="str">
        <f>MID(Tabla1[[#This Row],[Aplicación]],9,4)</f>
        <v>1361</v>
      </c>
      <c r="V4539" s="54" t="str">
        <f>VLOOKUP(Tabla1[[#This Row],[PROGRAMA]],Hoja1!A:B,2,FALSE)</f>
        <v>1361. Prevención y extinción de incencios</v>
      </c>
      <c r="W4539" s="57" t="str">
        <f>MID(Tabla1[[#This Row],[Aplicación]],14,2)</f>
        <v>62</v>
      </c>
      <c r="X4539" s="57" t="str">
        <f>MID(Tabla1[[#This Row],[Aplicación]],14,6)</f>
        <v>623</v>
      </c>
    </row>
    <row r="4540" spans="1:24" x14ac:dyDescent="0.25">
      <c r="A4540" s="60">
        <v>220240035256</v>
      </c>
      <c r="B4540" s="43" t="s">
        <v>390</v>
      </c>
      <c r="C4540" s="61">
        <v>45505</v>
      </c>
      <c r="D4540" s="60">
        <v>22024005870</v>
      </c>
      <c r="E4540" s="43" t="s">
        <v>3423</v>
      </c>
      <c r="F4540" s="62">
        <v>979.01</v>
      </c>
      <c r="G4540" s="43" t="s">
        <v>84</v>
      </c>
      <c r="H4540" s="43" t="s">
        <v>4990</v>
      </c>
      <c r="I4540" s="69">
        <v>220</v>
      </c>
      <c r="J4540" s="43" t="s">
        <v>398</v>
      </c>
      <c r="K4540" s="43" t="s">
        <v>398</v>
      </c>
      <c r="L4540" s="43" t="s">
        <v>413</v>
      </c>
      <c r="M4540" s="43" t="s">
        <v>585</v>
      </c>
      <c r="N4540" s="43" t="s">
        <v>539</v>
      </c>
      <c r="O4540" s="68" t="s">
        <v>326</v>
      </c>
      <c r="P4540" s="68" t="s">
        <v>4838</v>
      </c>
      <c r="Q4540" s="57" t="str">
        <f>MID(Tabla1[[#This Row],[Aplicación]],14,1)</f>
        <v>6</v>
      </c>
      <c r="R4540" s="35" t="s">
        <v>266</v>
      </c>
      <c r="S4540" s="57" t="str">
        <f>MID(Tabla1[[#This Row],[Aplicación]],6,2)</f>
        <v>11</v>
      </c>
      <c r="T4540" s="54" t="str">
        <f>VLOOKUP(Tabla1[[#This Row],[AREA]],Hoja1!A:B,2,FALSE)</f>
        <v>11. Salud pública y seguridad ciudadana</v>
      </c>
      <c r="U4540" s="57" t="str">
        <f>MID(Tabla1[[#This Row],[Aplicación]],9,4)</f>
        <v>1361</v>
      </c>
      <c r="V4540" s="54" t="str">
        <f>VLOOKUP(Tabla1[[#This Row],[PROGRAMA]],Hoja1!A:B,2,FALSE)</f>
        <v>1361. Prevención y extinción de incencios</v>
      </c>
      <c r="W4540" s="57" t="str">
        <f>MID(Tabla1[[#This Row],[Aplicación]],14,2)</f>
        <v>62</v>
      </c>
      <c r="X4540" s="57" t="str">
        <f>MID(Tabla1[[#This Row],[Aplicación]],14,6)</f>
        <v>623</v>
      </c>
    </row>
    <row r="4541" spans="1:24" x14ac:dyDescent="0.25">
      <c r="A4541" s="60">
        <v>220240030107</v>
      </c>
      <c r="B4541" s="43" t="s">
        <v>390</v>
      </c>
      <c r="C4541" s="61">
        <v>45482</v>
      </c>
      <c r="D4541" s="60">
        <v>22024005480</v>
      </c>
      <c r="E4541" s="43" t="s">
        <v>3423</v>
      </c>
      <c r="F4541" s="62">
        <v>4658.5</v>
      </c>
      <c r="G4541" s="43" t="s">
        <v>4113</v>
      </c>
      <c r="H4541" s="43" t="s">
        <v>5397</v>
      </c>
      <c r="I4541" s="69">
        <v>220</v>
      </c>
      <c r="J4541" s="43" t="s">
        <v>4115</v>
      </c>
      <c r="K4541" s="43" t="s">
        <v>486</v>
      </c>
      <c r="L4541" s="43" t="s">
        <v>413</v>
      </c>
      <c r="M4541" s="43" t="s">
        <v>585</v>
      </c>
      <c r="N4541" s="43" t="s">
        <v>539</v>
      </c>
      <c r="O4541" s="68" t="s">
        <v>326</v>
      </c>
      <c r="P4541" s="68" t="s">
        <v>4838</v>
      </c>
      <c r="Q4541" s="57" t="str">
        <f>MID(Tabla1[[#This Row],[Aplicación]],14,1)</f>
        <v>6</v>
      </c>
      <c r="R4541" s="35" t="s">
        <v>266</v>
      </c>
      <c r="S4541" s="57" t="str">
        <f>MID(Tabla1[[#This Row],[Aplicación]],6,2)</f>
        <v>11</v>
      </c>
      <c r="T4541" s="54" t="str">
        <f>VLOOKUP(Tabla1[[#This Row],[AREA]],Hoja1!A:B,2,FALSE)</f>
        <v>11. Salud pública y seguridad ciudadana</v>
      </c>
      <c r="U4541" s="57" t="str">
        <f>MID(Tabla1[[#This Row],[Aplicación]],9,4)</f>
        <v>1361</v>
      </c>
      <c r="V4541" s="54" t="str">
        <f>VLOOKUP(Tabla1[[#This Row],[PROGRAMA]],Hoja1!A:B,2,FALSE)</f>
        <v>1361. Prevención y extinción de incencios</v>
      </c>
      <c r="W4541" s="57" t="str">
        <f>MID(Tabla1[[#This Row],[Aplicación]],14,2)</f>
        <v>62</v>
      </c>
      <c r="X4541" s="57" t="str">
        <f>MID(Tabla1[[#This Row],[Aplicación]],14,6)</f>
        <v>623</v>
      </c>
    </row>
    <row r="4542" spans="1:24" x14ac:dyDescent="0.25">
      <c r="A4542" s="60">
        <v>220240030104</v>
      </c>
      <c r="B4542" s="43" t="s">
        <v>390</v>
      </c>
      <c r="C4542" s="61">
        <v>45482</v>
      </c>
      <c r="D4542" s="60">
        <v>22024005269</v>
      </c>
      <c r="E4542" s="43" t="s">
        <v>3423</v>
      </c>
      <c r="F4542" s="62">
        <v>555.05999999999995</v>
      </c>
      <c r="G4542" s="43" t="s">
        <v>776</v>
      </c>
      <c r="H4542" s="43" t="s">
        <v>5403</v>
      </c>
      <c r="I4542" s="69">
        <v>220</v>
      </c>
      <c r="J4542" s="43" t="s">
        <v>398</v>
      </c>
      <c r="K4542" s="43" t="s">
        <v>398</v>
      </c>
      <c r="L4542" s="43" t="s">
        <v>413</v>
      </c>
      <c r="M4542" s="43" t="s">
        <v>585</v>
      </c>
      <c r="N4542" s="43" t="s">
        <v>539</v>
      </c>
      <c r="O4542" s="68" t="s">
        <v>326</v>
      </c>
      <c r="P4542" s="68" t="s">
        <v>4838</v>
      </c>
      <c r="Q4542" s="57" t="str">
        <f>MID(Tabla1[[#This Row],[Aplicación]],14,1)</f>
        <v>6</v>
      </c>
      <c r="R4542" s="35" t="s">
        <v>266</v>
      </c>
      <c r="S4542" s="57" t="str">
        <f>MID(Tabla1[[#This Row],[Aplicación]],6,2)</f>
        <v>11</v>
      </c>
      <c r="T4542" s="54" t="str">
        <f>VLOOKUP(Tabla1[[#This Row],[AREA]],Hoja1!A:B,2,FALSE)</f>
        <v>11. Salud pública y seguridad ciudadana</v>
      </c>
      <c r="U4542" s="57" t="str">
        <f>MID(Tabla1[[#This Row],[Aplicación]],9,4)</f>
        <v>1361</v>
      </c>
      <c r="V4542" s="54" t="str">
        <f>VLOOKUP(Tabla1[[#This Row],[PROGRAMA]],Hoja1!A:B,2,FALSE)</f>
        <v>1361. Prevención y extinción de incencios</v>
      </c>
      <c r="W4542" s="57" t="str">
        <f>MID(Tabla1[[#This Row],[Aplicación]],14,2)</f>
        <v>62</v>
      </c>
      <c r="X4542" s="57" t="str">
        <f>MID(Tabla1[[#This Row],[Aplicación]],14,6)</f>
        <v>623</v>
      </c>
    </row>
    <row r="4543" spans="1:24" x14ac:dyDescent="0.25">
      <c r="A4543" s="60">
        <v>220240041808</v>
      </c>
      <c r="B4543" s="43" t="s">
        <v>390</v>
      </c>
      <c r="C4543" s="61">
        <v>45540</v>
      </c>
      <c r="D4543" s="60">
        <v>22024006301</v>
      </c>
      <c r="E4543" s="43" t="s">
        <v>3423</v>
      </c>
      <c r="F4543" s="62">
        <v>3303.3</v>
      </c>
      <c r="G4543" s="43" t="s">
        <v>1066</v>
      </c>
      <c r="H4543" s="43" t="s">
        <v>5674</v>
      </c>
      <c r="I4543" s="69">
        <v>220</v>
      </c>
      <c r="J4543" s="43" t="s">
        <v>486</v>
      </c>
      <c r="K4543" s="43" t="s">
        <v>486</v>
      </c>
      <c r="L4543" s="43" t="s">
        <v>413</v>
      </c>
      <c r="M4543" s="43" t="s">
        <v>585</v>
      </c>
      <c r="N4543" s="43" t="s">
        <v>539</v>
      </c>
      <c r="O4543" s="68" t="s">
        <v>326</v>
      </c>
      <c r="P4543" s="68" t="s">
        <v>4838</v>
      </c>
      <c r="Q4543" s="57" t="str">
        <f>MID(Tabla1[[#This Row],[Aplicación]],14,1)</f>
        <v>6</v>
      </c>
      <c r="R4543" s="35" t="s">
        <v>266</v>
      </c>
      <c r="S4543" s="57" t="str">
        <f>MID(Tabla1[[#This Row],[Aplicación]],6,2)</f>
        <v>11</v>
      </c>
      <c r="T4543" s="54" t="str">
        <f>VLOOKUP(Tabla1[[#This Row],[AREA]],Hoja1!A:B,2,FALSE)</f>
        <v>11. Salud pública y seguridad ciudadana</v>
      </c>
      <c r="U4543" s="57" t="str">
        <f>MID(Tabla1[[#This Row],[Aplicación]],9,4)</f>
        <v>1361</v>
      </c>
      <c r="V4543" s="54" t="str">
        <f>VLOOKUP(Tabla1[[#This Row],[PROGRAMA]],Hoja1!A:B,2,FALSE)</f>
        <v>1361. Prevención y extinción de incencios</v>
      </c>
      <c r="W4543" s="57" t="str">
        <f>MID(Tabla1[[#This Row],[Aplicación]],14,2)</f>
        <v>62</v>
      </c>
      <c r="X4543" s="57" t="str">
        <f>MID(Tabla1[[#This Row],[Aplicación]],14,6)</f>
        <v>623</v>
      </c>
    </row>
    <row r="4544" spans="1:24" x14ac:dyDescent="0.25">
      <c r="A4544" s="60">
        <v>220240039351</v>
      </c>
      <c r="B4544" s="43" t="s">
        <v>390</v>
      </c>
      <c r="C4544" s="61">
        <v>45526</v>
      </c>
      <c r="D4544" s="60">
        <v>22024006141</v>
      </c>
      <c r="E4544" s="43" t="s">
        <v>3423</v>
      </c>
      <c r="F4544" s="62">
        <v>1306.8</v>
      </c>
      <c r="G4544" s="43" t="s">
        <v>4113</v>
      </c>
      <c r="H4544" s="43" t="s">
        <v>5799</v>
      </c>
      <c r="I4544" s="69">
        <v>220</v>
      </c>
      <c r="J4544" s="43" t="s">
        <v>4115</v>
      </c>
      <c r="K4544" s="43" t="s">
        <v>486</v>
      </c>
      <c r="L4544" s="43" t="s">
        <v>413</v>
      </c>
      <c r="M4544" s="43" t="s">
        <v>585</v>
      </c>
      <c r="N4544" s="43" t="s">
        <v>539</v>
      </c>
      <c r="O4544" s="68" t="s">
        <v>326</v>
      </c>
      <c r="P4544" s="68" t="s">
        <v>4838</v>
      </c>
      <c r="Q4544" s="57" t="str">
        <f>MID(Tabla1[[#This Row],[Aplicación]],14,1)</f>
        <v>6</v>
      </c>
      <c r="R4544" s="35" t="s">
        <v>266</v>
      </c>
      <c r="S4544" s="57" t="str">
        <f>MID(Tabla1[[#This Row],[Aplicación]],6,2)</f>
        <v>11</v>
      </c>
      <c r="T4544" s="54" t="str">
        <f>VLOOKUP(Tabla1[[#This Row],[AREA]],Hoja1!A:B,2,FALSE)</f>
        <v>11. Salud pública y seguridad ciudadana</v>
      </c>
      <c r="U4544" s="57" t="str">
        <f>MID(Tabla1[[#This Row],[Aplicación]],9,4)</f>
        <v>1361</v>
      </c>
      <c r="V4544" s="54" t="str">
        <f>VLOOKUP(Tabla1[[#This Row],[PROGRAMA]],Hoja1!A:B,2,FALSE)</f>
        <v>1361. Prevención y extinción de incencios</v>
      </c>
      <c r="W4544" s="57" t="str">
        <f>MID(Tabla1[[#This Row],[Aplicación]],14,2)</f>
        <v>62</v>
      </c>
      <c r="X4544" s="57" t="str">
        <f>MID(Tabla1[[#This Row],[Aplicación]],14,6)</f>
        <v>623</v>
      </c>
    </row>
    <row r="4545" spans="1:24" x14ac:dyDescent="0.25">
      <c r="A4545" s="60">
        <v>220240042920</v>
      </c>
      <c r="B4545" s="43" t="s">
        <v>390</v>
      </c>
      <c r="C4545" s="61">
        <v>45554</v>
      </c>
      <c r="D4545" s="60">
        <v>22024006647</v>
      </c>
      <c r="E4545" s="43" t="s">
        <v>3423</v>
      </c>
      <c r="F4545" s="62">
        <v>3557.4</v>
      </c>
      <c r="G4545" s="43" t="s">
        <v>6090</v>
      </c>
      <c r="H4545" s="43" t="s">
        <v>6091</v>
      </c>
      <c r="I4545" s="69" t="s">
        <v>2930</v>
      </c>
      <c r="J4545" s="43" t="s">
        <v>6092</v>
      </c>
      <c r="K4545" s="43" t="s">
        <v>393</v>
      </c>
      <c r="L4545" s="43" t="s">
        <v>413</v>
      </c>
      <c r="M4545" s="43" t="s">
        <v>585</v>
      </c>
      <c r="N4545" s="43" t="s">
        <v>539</v>
      </c>
      <c r="O4545" s="68" t="s">
        <v>326</v>
      </c>
      <c r="P4545" s="68" t="s">
        <v>4838</v>
      </c>
      <c r="Q4545" s="57" t="str">
        <f>MID(Tabla1[[#This Row],[Aplicación]],14,1)</f>
        <v>6</v>
      </c>
      <c r="R4545" s="35" t="s">
        <v>266</v>
      </c>
      <c r="S4545" s="57" t="str">
        <f>MID(Tabla1[[#This Row],[Aplicación]],6,2)</f>
        <v>11</v>
      </c>
      <c r="T4545" s="54" t="str">
        <f>VLOOKUP(Tabla1[[#This Row],[AREA]],Hoja1!A:B,2,FALSE)</f>
        <v>11. Salud pública y seguridad ciudadana</v>
      </c>
      <c r="U4545" s="57" t="str">
        <f>MID(Tabla1[[#This Row],[Aplicación]],9,4)</f>
        <v>1361</v>
      </c>
      <c r="V4545" s="54" t="str">
        <f>VLOOKUP(Tabla1[[#This Row],[PROGRAMA]],Hoja1!A:B,2,FALSE)</f>
        <v>1361. Prevención y extinción de incencios</v>
      </c>
      <c r="W4545" s="57" t="str">
        <f>MID(Tabla1[[#This Row],[Aplicación]],14,2)</f>
        <v>62</v>
      </c>
      <c r="X4545" s="57" t="str">
        <f>MID(Tabla1[[#This Row],[Aplicación]],14,6)</f>
        <v>623</v>
      </c>
    </row>
    <row r="4546" spans="1:24" x14ac:dyDescent="0.25">
      <c r="A4546" s="60">
        <v>220229000831</v>
      </c>
      <c r="B4546" s="43" t="s">
        <v>390</v>
      </c>
      <c r="C4546" s="61">
        <v>45397</v>
      </c>
      <c r="D4546" s="60">
        <v>22023001943</v>
      </c>
      <c r="E4546" s="43" t="s">
        <v>4434</v>
      </c>
      <c r="F4546" s="62">
        <v>838196.04</v>
      </c>
      <c r="G4546" s="43" t="s">
        <v>4435</v>
      </c>
      <c r="H4546" s="43" t="s">
        <v>4436</v>
      </c>
      <c r="I4546" s="69" t="s">
        <v>2930</v>
      </c>
      <c r="J4546" s="43" t="s">
        <v>3352</v>
      </c>
      <c r="K4546" s="43" t="s">
        <v>393</v>
      </c>
      <c r="L4546" s="43" t="s">
        <v>413</v>
      </c>
      <c r="M4546" s="43" t="s">
        <v>395</v>
      </c>
      <c r="N4546" s="43" t="s">
        <v>396</v>
      </c>
      <c r="O4546" s="68" t="s">
        <v>321</v>
      </c>
      <c r="P4546" s="68" t="s">
        <v>2931</v>
      </c>
      <c r="Q4546" s="57" t="s">
        <v>3057</v>
      </c>
      <c r="R4546" s="35" t="s">
        <v>266</v>
      </c>
      <c r="S4546" s="57" t="str">
        <f>MID(Tabla1[[#This Row],[Aplicación]],6,2)</f>
        <v>11</v>
      </c>
      <c r="T4546" s="54" t="str">
        <f>VLOOKUP(Tabla1[[#This Row],[AREA]],Hoja1!A:B,2,FALSE)</f>
        <v>11. Salud pública y seguridad ciudadana</v>
      </c>
      <c r="U4546" s="57" t="str">
        <f>MID(Tabla1[[#This Row],[Aplicación]],9,4)</f>
        <v>1361</v>
      </c>
      <c r="V4546" s="54" t="str">
        <f>VLOOKUP(Tabla1[[#This Row],[PROGRAMA]],Hoja1!A:B,2,FALSE)</f>
        <v>1361. Prevención y extinción de incencios</v>
      </c>
      <c r="W4546" s="57" t="str">
        <f>MID(Tabla1[[#This Row],[Aplicación]],14,2)</f>
        <v>62</v>
      </c>
      <c r="X4546" s="57" t="str">
        <f>MID(Tabla1[[#This Row],[Aplicación]],14,6)</f>
        <v>624</v>
      </c>
    </row>
    <row r="4547" spans="1:24" x14ac:dyDescent="0.25">
      <c r="A4547" s="44">
        <v>220239000449</v>
      </c>
      <c r="B4547" s="45" t="s">
        <v>390</v>
      </c>
      <c r="C4547" s="50">
        <v>45292</v>
      </c>
      <c r="D4547" s="44">
        <v>22024003207</v>
      </c>
      <c r="E4547" s="45" t="s">
        <v>1249</v>
      </c>
      <c r="F4547" s="51">
        <v>112503.62</v>
      </c>
      <c r="G4547" s="45" t="s">
        <v>1050</v>
      </c>
      <c r="H4547" s="45" t="s">
        <v>1603</v>
      </c>
      <c r="I4547" s="53">
        <v>220</v>
      </c>
      <c r="J4547" s="45" t="s">
        <v>864</v>
      </c>
      <c r="K4547" s="49" t="s">
        <v>864</v>
      </c>
      <c r="L4547" s="45" t="s">
        <v>399</v>
      </c>
      <c r="M4547" s="45" t="s">
        <v>395</v>
      </c>
      <c r="N4547" s="45" t="s">
        <v>396</v>
      </c>
      <c r="O4547" s="52" t="s">
        <v>321</v>
      </c>
      <c r="P4547" s="63" t="s">
        <v>276</v>
      </c>
      <c r="Q4547" s="57" t="str">
        <f>MID(Tabla1[[#This Row],[Aplicación]],14,1)</f>
        <v>6</v>
      </c>
      <c r="R4547" s="35" t="s">
        <v>266</v>
      </c>
      <c r="S4547" s="57" t="str">
        <f>MID(Tabla1[[#This Row],[Aplicación]],6,2)</f>
        <v>11</v>
      </c>
      <c r="T4547" s="54" t="str">
        <f>VLOOKUP(Tabla1[[#This Row],[AREA]],Hoja1!A:B,2,FALSE)</f>
        <v>11. Salud pública y seguridad ciudadana</v>
      </c>
      <c r="U4547" s="57" t="str">
        <f>MID(Tabla1[[#This Row],[Aplicación]],9,4)</f>
        <v>1361</v>
      </c>
      <c r="V4547" s="54" t="str">
        <f>VLOOKUP(Tabla1[[#This Row],[PROGRAMA]],Hoja1!A:B,2,FALSE)</f>
        <v>1361. Prevención y extinción de incencios</v>
      </c>
      <c r="W4547" s="57" t="str">
        <f>MID(Tabla1[[#This Row],[Aplicación]],14,2)</f>
        <v>62</v>
      </c>
      <c r="X4547" s="57" t="str">
        <f>MID(Tabla1[[#This Row],[Aplicación]],14,6)</f>
        <v>626</v>
      </c>
    </row>
    <row r="4548" spans="1:24" x14ac:dyDescent="0.25">
      <c r="A4548" s="60">
        <v>220239000451</v>
      </c>
      <c r="B4548" s="43" t="s">
        <v>390</v>
      </c>
      <c r="C4548" s="61">
        <v>45292</v>
      </c>
      <c r="D4548" s="60">
        <v>22024003208</v>
      </c>
      <c r="E4548" s="43" t="s">
        <v>1249</v>
      </c>
      <c r="F4548" s="62">
        <v>30934.43</v>
      </c>
      <c r="G4548" s="43" t="s">
        <v>1045</v>
      </c>
      <c r="H4548" s="43" t="s">
        <v>1051</v>
      </c>
      <c r="I4548" s="69">
        <v>220</v>
      </c>
      <c r="J4548" s="43" t="s">
        <v>537</v>
      </c>
      <c r="K4548" s="43" t="s">
        <v>537</v>
      </c>
      <c r="L4548" s="43" t="s">
        <v>399</v>
      </c>
      <c r="M4548" s="43" t="s">
        <v>395</v>
      </c>
      <c r="N4548" s="43" t="s">
        <v>396</v>
      </c>
      <c r="O4548" s="52" t="s">
        <v>321</v>
      </c>
      <c r="P4548" s="63" t="s">
        <v>276</v>
      </c>
      <c r="Q4548" s="57" t="str">
        <f>MID(Tabla1[[#This Row],[Aplicación]],14,1)</f>
        <v>6</v>
      </c>
      <c r="R4548" s="35" t="s">
        <v>266</v>
      </c>
      <c r="S4548" s="57" t="str">
        <f>MID(Tabla1[[#This Row],[Aplicación]],6,2)</f>
        <v>11</v>
      </c>
      <c r="T4548" s="54" t="str">
        <f>VLOOKUP(Tabla1[[#This Row],[AREA]],Hoja1!A:B,2,FALSE)</f>
        <v>11. Salud pública y seguridad ciudadana</v>
      </c>
      <c r="U4548" s="57" t="str">
        <f>MID(Tabla1[[#This Row],[Aplicación]],9,4)</f>
        <v>1361</v>
      </c>
      <c r="V4548" s="54" t="str">
        <f>VLOOKUP(Tabla1[[#This Row],[PROGRAMA]],Hoja1!A:B,2,FALSE)</f>
        <v>1361. Prevención y extinción de incencios</v>
      </c>
      <c r="W4548" s="57" t="str">
        <f>MID(Tabla1[[#This Row],[Aplicación]],14,2)</f>
        <v>62</v>
      </c>
      <c r="X4548" s="57" t="str">
        <f>MID(Tabla1[[#This Row],[Aplicación]],14,6)</f>
        <v>626</v>
      </c>
    </row>
    <row r="4549" spans="1:24" x14ac:dyDescent="0.25">
      <c r="A4549" s="60">
        <v>220240032300</v>
      </c>
      <c r="B4549" s="43" t="s">
        <v>702</v>
      </c>
      <c r="C4549" s="61">
        <v>45497</v>
      </c>
      <c r="D4549" s="60">
        <v>22024004992</v>
      </c>
      <c r="E4549" s="43" t="s">
        <v>5117</v>
      </c>
      <c r="F4549" s="62">
        <v>5977.97</v>
      </c>
      <c r="G4549" s="43" t="s">
        <v>47</v>
      </c>
      <c r="H4549" s="43" t="s">
        <v>5118</v>
      </c>
      <c r="I4549" s="69" t="s">
        <v>2934</v>
      </c>
      <c r="J4549" s="43" t="s">
        <v>862</v>
      </c>
      <c r="K4549" s="43" t="s">
        <v>393</v>
      </c>
      <c r="L4549" s="43" t="s">
        <v>413</v>
      </c>
      <c r="M4549" s="43" t="s">
        <v>395</v>
      </c>
      <c r="N4549" s="43" t="s">
        <v>396</v>
      </c>
      <c r="O4549" s="68" t="s">
        <v>325</v>
      </c>
      <c r="P4549" s="68" t="s">
        <v>4838</v>
      </c>
      <c r="Q4549" s="57" t="str">
        <f>MID(Tabla1[[#This Row],[Aplicación]],14,1)</f>
        <v>6</v>
      </c>
      <c r="R4549" s="35" t="s">
        <v>266</v>
      </c>
      <c r="S4549" s="57" t="str">
        <f>MID(Tabla1[[#This Row],[Aplicación]],6,2)</f>
        <v>11</v>
      </c>
      <c r="T4549" s="54" t="str">
        <f>VLOOKUP(Tabla1[[#This Row],[AREA]],Hoja1!A:B,2,FALSE)</f>
        <v>11. Salud pública y seguridad ciudadana</v>
      </c>
      <c r="U4549" s="57" t="str">
        <f>MID(Tabla1[[#This Row],[Aplicación]],9,4)</f>
        <v>1621</v>
      </c>
      <c r="V4549" s="54" t="str">
        <f>VLOOKUP(Tabla1[[#This Row],[PROGRAMA]],Hoja1!A:B,2,FALSE)</f>
        <v>1621. Recogida de residuos</v>
      </c>
      <c r="W4549" s="57" t="str">
        <f>MID(Tabla1[[#This Row],[Aplicación]],14,2)</f>
        <v>63</v>
      </c>
      <c r="X4549" s="57" t="str">
        <f>MID(Tabla1[[#This Row],[Aplicación]],14,6)</f>
        <v>633</v>
      </c>
    </row>
    <row r="4550" spans="1:24" x14ac:dyDescent="0.25">
      <c r="A4550" s="60">
        <v>220240032318</v>
      </c>
      <c r="B4550" s="43" t="s">
        <v>702</v>
      </c>
      <c r="C4550" s="61">
        <v>45497</v>
      </c>
      <c r="D4550" s="60">
        <v>22024004992</v>
      </c>
      <c r="E4550" s="43" t="s">
        <v>5117</v>
      </c>
      <c r="F4550" s="62">
        <v>5970.5</v>
      </c>
      <c r="G4550" s="43" t="s">
        <v>47</v>
      </c>
      <c r="H4550" s="43" t="s">
        <v>5119</v>
      </c>
      <c r="I4550" s="69" t="s">
        <v>2934</v>
      </c>
      <c r="J4550" s="43" t="s">
        <v>862</v>
      </c>
      <c r="K4550" s="43" t="s">
        <v>393</v>
      </c>
      <c r="L4550" s="43" t="s">
        <v>413</v>
      </c>
      <c r="M4550" s="43" t="s">
        <v>395</v>
      </c>
      <c r="N4550" s="43" t="s">
        <v>396</v>
      </c>
      <c r="O4550" s="68" t="s">
        <v>325</v>
      </c>
      <c r="P4550" s="68" t="s">
        <v>4838</v>
      </c>
      <c r="Q4550" s="57" t="str">
        <f>MID(Tabla1[[#This Row],[Aplicación]],14,1)</f>
        <v>6</v>
      </c>
      <c r="R4550" s="35" t="s">
        <v>266</v>
      </c>
      <c r="S4550" s="57" t="str">
        <f>MID(Tabla1[[#This Row],[Aplicación]],6,2)</f>
        <v>11</v>
      </c>
      <c r="T4550" s="54" t="str">
        <f>VLOOKUP(Tabla1[[#This Row],[AREA]],Hoja1!A:B,2,FALSE)</f>
        <v>11. Salud pública y seguridad ciudadana</v>
      </c>
      <c r="U4550" s="57" t="str">
        <f>MID(Tabla1[[#This Row],[Aplicación]],9,4)</f>
        <v>1621</v>
      </c>
      <c r="V4550" s="54" t="str">
        <f>VLOOKUP(Tabla1[[#This Row],[PROGRAMA]],Hoja1!A:B,2,FALSE)</f>
        <v>1621. Recogida de residuos</v>
      </c>
      <c r="W4550" s="57" t="str">
        <f>MID(Tabla1[[#This Row],[Aplicación]],14,2)</f>
        <v>63</v>
      </c>
      <c r="X4550" s="57" t="str">
        <f>MID(Tabla1[[#This Row],[Aplicación]],14,6)</f>
        <v>633</v>
      </c>
    </row>
    <row r="4551" spans="1:24" x14ac:dyDescent="0.25">
      <c r="A4551" s="60">
        <v>220240032302</v>
      </c>
      <c r="B4551" s="43" t="s">
        <v>702</v>
      </c>
      <c r="C4551" s="61">
        <v>45497</v>
      </c>
      <c r="D4551" s="60">
        <v>22024004992</v>
      </c>
      <c r="E4551" s="43" t="s">
        <v>5117</v>
      </c>
      <c r="F4551" s="62">
        <v>5260.11</v>
      </c>
      <c r="G4551" s="43" t="s">
        <v>47</v>
      </c>
      <c r="H4551" s="43" t="s">
        <v>5120</v>
      </c>
      <c r="I4551" s="69" t="s">
        <v>2934</v>
      </c>
      <c r="J4551" s="43" t="s">
        <v>862</v>
      </c>
      <c r="K4551" s="43" t="s">
        <v>393</v>
      </c>
      <c r="L4551" s="43" t="s">
        <v>413</v>
      </c>
      <c r="M4551" s="43" t="s">
        <v>395</v>
      </c>
      <c r="N4551" s="43" t="s">
        <v>396</v>
      </c>
      <c r="O4551" s="68" t="s">
        <v>325</v>
      </c>
      <c r="P4551" s="68" t="s">
        <v>4838</v>
      </c>
      <c r="Q4551" s="57" t="str">
        <f>MID(Tabla1[[#This Row],[Aplicación]],14,1)</f>
        <v>6</v>
      </c>
      <c r="R4551" s="35" t="s">
        <v>266</v>
      </c>
      <c r="S4551" s="57" t="str">
        <f>MID(Tabla1[[#This Row],[Aplicación]],6,2)</f>
        <v>11</v>
      </c>
      <c r="T4551" s="54" t="str">
        <f>VLOOKUP(Tabla1[[#This Row],[AREA]],Hoja1!A:B,2,FALSE)</f>
        <v>11. Salud pública y seguridad ciudadana</v>
      </c>
      <c r="U4551" s="57" t="str">
        <f>MID(Tabla1[[#This Row],[Aplicación]],9,4)</f>
        <v>1621</v>
      </c>
      <c r="V4551" s="54" t="str">
        <f>VLOOKUP(Tabla1[[#This Row],[PROGRAMA]],Hoja1!A:B,2,FALSE)</f>
        <v>1621. Recogida de residuos</v>
      </c>
      <c r="W4551" s="57" t="str">
        <f>MID(Tabla1[[#This Row],[Aplicación]],14,2)</f>
        <v>63</v>
      </c>
      <c r="X4551" s="57" t="str">
        <f>MID(Tabla1[[#This Row],[Aplicación]],14,6)</f>
        <v>633</v>
      </c>
    </row>
    <row r="4552" spans="1:24" x14ac:dyDescent="0.25">
      <c r="A4552" s="60">
        <v>220240032320</v>
      </c>
      <c r="B4552" s="43" t="s">
        <v>702</v>
      </c>
      <c r="C4552" s="61">
        <v>45497</v>
      </c>
      <c r="D4552" s="60">
        <v>22024004992</v>
      </c>
      <c r="E4552" s="43" t="s">
        <v>5117</v>
      </c>
      <c r="F4552" s="62">
        <v>668.73</v>
      </c>
      <c r="G4552" s="43" t="s">
        <v>47</v>
      </c>
      <c r="H4552" s="43" t="s">
        <v>5137</v>
      </c>
      <c r="I4552" s="69" t="s">
        <v>2934</v>
      </c>
      <c r="J4552" s="43" t="s">
        <v>862</v>
      </c>
      <c r="K4552" s="43" t="s">
        <v>393</v>
      </c>
      <c r="L4552" s="43" t="s">
        <v>413</v>
      </c>
      <c r="M4552" s="43" t="s">
        <v>395</v>
      </c>
      <c r="N4552" s="43" t="s">
        <v>396</v>
      </c>
      <c r="O4552" s="68" t="s">
        <v>325</v>
      </c>
      <c r="P4552" s="68" t="s">
        <v>4838</v>
      </c>
      <c r="Q4552" s="57" t="str">
        <f>MID(Tabla1[[#This Row],[Aplicación]],14,1)</f>
        <v>6</v>
      </c>
      <c r="R4552" s="35" t="s">
        <v>266</v>
      </c>
      <c r="S4552" s="57" t="str">
        <f>MID(Tabla1[[#This Row],[Aplicación]],6,2)</f>
        <v>11</v>
      </c>
      <c r="T4552" s="54" t="str">
        <f>VLOOKUP(Tabla1[[#This Row],[AREA]],Hoja1!A:B,2,FALSE)</f>
        <v>11. Salud pública y seguridad ciudadana</v>
      </c>
      <c r="U4552" s="57" t="str">
        <f>MID(Tabla1[[#This Row],[Aplicación]],9,4)</f>
        <v>1621</v>
      </c>
      <c r="V4552" s="54" t="str">
        <f>VLOOKUP(Tabla1[[#This Row],[PROGRAMA]],Hoja1!A:B,2,FALSE)</f>
        <v>1621. Recogida de residuos</v>
      </c>
      <c r="W4552" s="57" t="str">
        <f>MID(Tabla1[[#This Row],[Aplicación]],14,2)</f>
        <v>63</v>
      </c>
      <c r="X4552" s="57" t="str">
        <f>MID(Tabla1[[#This Row],[Aplicación]],14,6)</f>
        <v>633</v>
      </c>
    </row>
    <row r="4553" spans="1:24" x14ac:dyDescent="0.25">
      <c r="A4553" s="44">
        <v>220239000042</v>
      </c>
      <c r="B4553" s="45" t="s">
        <v>390</v>
      </c>
      <c r="C4553" s="50">
        <v>45323</v>
      </c>
      <c r="D4553" s="44">
        <v>22024003211</v>
      </c>
      <c r="E4553" s="45" t="s">
        <v>1150</v>
      </c>
      <c r="F4553" s="51">
        <v>1120561.6399999999</v>
      </c>
      <c r="G4553" s="45" t="s">
        <v>412</v>
      </c>
      <c r="H4553" s="45" t="s">
        <v>1509</v>
      </c>
      <c r="I4553" s="53">
        <v>220</v>
      </c>
      <c r="J4553" s="45" t="s">
        <v>393</v>
      </c>
      <c r="K4553" s="45" t="s">
        <v>393</v>
      </c>
      <c r="L4553" s="45" t="s">
        <v>413</v>
      </c>
      <c r="M4553" s="45" t="s">
        <v>395</v>
      </c>
      <c r="N4553" s="45" t="s">
        <v>396</v>
      </c>
      <c r="O4553" s="52" t="s">
        <v>321</v>
      </c>
      <c r="P4553" s="63" t="s">
        <v>276</v>
      </c>
      <c r="Q4553" s="57" t="str">
        <f>MID(Tabla1[[#This Row],[Aplicación]],14,1)</f>
        <v>6</v>
      </c>
      <c r="R4553" s="35" t="s">
        <v>266</v>
      </c>
      <c r="S4553" s="57" t="str">
        <f>MID(Tabla1[[#This Row],[Aplicación]],6,2)</f>
        <v>11</v>
      </c>
      <c r="T4553" s="54" t="str">
        <f>VLOOKUP(Tabla1[[#This Row],[AREA]],Hoja1!A:B,2,FALSE)</f>
        <v>11. Salud pública y seguridad ciudadana</v>
      </c>
      <c r="U4553" s="57">
        <v>1621</v>
      </c>
      <c r="V4553" s="54" t="str">
        <f>VLOOKUP(Tabla1[[#This Row],[PROGRAMA]],Hoja1!A:B,2,FALSE)</f>
        <v>1621. Recogida de residuos</v>
      </c>
      <c r="W4553" s="57">
        <v>63</v>
      </c>
      <c r="X4553" s="57">
        <v>634</v>
      </c>
    </row>
    <row r="4554" spans="1:24" x14ac:dyDescent="0.25">
      <c r="A4554" s="60">
        <v>220240042273</v>
      </c>
      <c r="B4554" s="43" t="s">
        <v>702</v>
      </c>
      <c r="C4554" s="61">
        <v>45545</v>
      </c>
      <c r="D4554" s="60">
        <v>22024003210</v>
      </c>
      <c r="E4554" s="43" t="s">
        <v>1150</v>
      </c>
      <c r="F4554" s="62">
        <v>3461.81</v>
      </c>
      <c r="G4554" s="43" t="s">
        <v>3199</v>
      </c>
      <c r="H4554" s="43" t="s">
        <v>5633</v>
      </c>
      <c r="I4554" s="69">
        <v>300</v>
      </c>
      <c r="J4554" s="43" t="s">
        <v>398</v>
      </c>
      <c r="K4554" s="43" t="s">
        <v>398</v>
      </c>
      <c r="L4554" s="43" t="s">
        <v>399</v>
      </c>
      <c r="M4554" s="43" t="s">
        <v>585</v>
      </c>
      <c r="N4554" s="43" t="s">
        <v>539</v>
      </c>
      <c r="O4554" s="68" t="s">
        <v>326</v>
      </c>
      <c r="P4554" s="68" t="s">
        <v>4838</v>
      </c>
      <c r="Q4554" s="57" t="str">
        <f>MID(Tabla1[[#This Row],[Aplicación]],14,1)</f>
        <v>6</v>
      </c>
      <c r="R4554" s="35" t="s">
        <v>266</v>
      </c>
      <c r="S4554" s="57" t="str">
        <f>MID(Tabla1[[#This Row],[Aplicación]],6,2)</f>
        <v>11</v>
      </c>
      <c r="T4554" s="54" t="str">
        <f>VLOOKUP(Tabla1[[#This Row],[AREA]],Hoja1!A:B,2,FALSE)</f>
        <v>11. Salud pública y seguridad ciudadana</v>
      </c>
      <c r="U4554" s="57" t="str">
        <f>MID(Tabla1[[#This Row],[Aplicación]],9,4)</f>
        <v>1621</v>
      </c>
      <c r="V4554" s="54" t="str">
        <f>VLOOKUP(Tabla1[[#This Row],[PROGRAMA]],Hoja1!A:B,2,FALSE)</f>
        <v>1621. Recogida de residuos</v>
      </c>
      <c r="W4554" s="57" t="str">
        <f>MID(Tabla1[[#This Row],[Aplicación]],14,2)</f>
        <v>63</v>
      </c>
      <c r="X4554" s="57" t="str">
        <f>MID(Tabla1[[#This Row],[Aplicación]],14,6)</f>
        <v>634</v>
      </c>
    </row>
    <row r="4555" spans="1:24" x14ac:dyDescent="0.25">
      <c r="A4555" s="60">
        <v>220240041734</v>
      </c>
      <c r="B4555" s="43" t="s">
        <v>702</v>
      </c>
      <c r="C4555" s="61">
        <v>45538</v>
      </c>
      <c r="D4555" s="60">
        <v>22024003210</v>
      </c>
      <c r="E4555" s="43" t="s">
        <v>1150</v>
      </c>
      <c r="F4555" s="62">
        <v>4975.5200000000004</v>
      </c>
      <c r="G4555" s="43" t="s">
        <v>5897</v>
      </c>
      <c r="H4555" s="43" t="s">
        <v>5952</v>
      </c>
      <c r="I4555" s="69">
        <v>300</v>
      </c>
      <c r="J4555" s="43" t="s">
        <v>575</v>
      </c>
      <c r="K4555" s="43" t="s">
        <v>398</v>
      </c>
      <c r="L4555" s="43" t="s">
        <v>399</v>
      </c>
      <c r="M4555" s="43" t="s">
        <v>585</v>
      </c>
      <c r="N4555" s="43" t="s">
        <v>539</v>
      </c>
      <c r="O4555" s="68" t="s">
        <v>326</v>
      </c>
      <c r="P4555" s="68" t="s">
        <v>4838</v>
      </c>
      <c r="Q4555" s="57" t="str">
        <f>MID(Tabla1[[#This Row],[Aplicación]],14,1)</f>
        <v>6</v>
      </c>
      <c r="R4555" s="35" t="s">
        <v>266</v>
      </c>
      <c r="S4555" s="57" t="str">
        <f>MID(Tabla1[[#This Row],[Aplicación]],6,2)</f>
        <v>11</v>
      </c>
      <c r="T4555" s="54" t="str">
        <f>VLOOKUP(Tabla1[[#This Row],[AREA]],Hoja1!A:B,2,FALSE)</f>
        <v>11. Salud pública y seguridad ciudadana</v>
      </c>
      <c r="U4555" s="57" t="str">
        <f>MID(Tabla1[[#This Row],[Aplicación]],9,4)</f>
        <v>1621</v>
      </c>
      <c r="V4555" s="54" t="str">
        <f>VLOOKUP(Tabla1[[#This Row],[PROGRAMA]],Hoja1!A:B,2,FALSE)</f>
        <v>1621. Recogida de residuos</v>
      </c>
      <c r="W4555" s="57" t="str">
        <f>MID(Tabla1[[#This Row],[Aplicación]],14,2)</f>
        <v>63</v>
      </c>
      <c r="X4555" s="57" t="str">
        <f>MID(Tabla1[[#This Row],[Aplicación]],14,6)</f>
        <v>634</v>
      </c>
    </row>
    <row r="4556" spans="1:24" x14ac:dyDescent="0.25">
      <c r="A4556" s="60">
        <v>220239000200</v>
      </c>
      <c r="B4556" s="43" t="s">
        <v>390</v>
      </c>
      <c r="C4556" s="61">
        <v>45323</v>
      </c>
      <c r="D4556" s="60">
        <v>22024003212</v>
      </c>
      <c r="E4556" s="43" t="s">
        <v>1225</v>
      </c>
      <c r="F4556" s="62">
        <v>267211.87</v>
      </c>
      <c r="G4556" s="43" t="s">
        <v>933</v>
      </c>
      <c r="H4556" s="43" t="s">
        <v>1557</v>
      </c>
      <c r="I4556" s="69">
        <v>220</v>
      </c>
      <c r="J4556" s="43" t="s">
        <v>598</v>
      </c>
      <c r="K4556" s="43" t="s">
        <v>599</v>
      </c>
      <c r="L4556" s="43" t="s">
        <v>399</v>
      </c>
      <c r="M4556" s="43" t="s">
        <v>395</v>
      </c>
      <c r="N4556" s="43" t="s">
        <v>396</v>
      </c>
      <c r="O4556" s="52" t="s">
        <v>321</v>
      </c>
      <c r="P4556" s="63" t="s">
        <v>276</v>
      </c>
      <c r="Q4556" s="57" t="str">
        <f>MID(Tabla1[[#This Row],[Aplicación]],14,1)</f>
        <v>6</v>
      </c>
      <c r="R4556" s="35" t="s">
        <v>266</v>
      </c>
      <c r="S4556" s="57" t="str">
        <f>MID(Tabla1[[#This Row],[Aplicación]],6,2)</f>
        <v>11</v>
      </c>
      <c r="T4556" s="54" t="str">
        <f>VLOOKUP(Tabla1[[#This Row],[AREA]],Hoja1!A:B,2,FALSE)</f>
        <v>11. Salud pública y seguridad ciudadana</v>
      </c>
      <c r="U4556" s="57" t="str">
        <f>MID(Tabla1[[#This Row],[Aplicación]],9,4)</f>
        <v>1621</v>
      </c>
      <c r="V4556" s="54" t="str">
        <f>VLOOKUP(Tabla1[[#This Row],[PROGRAMA]],Hoja1!A:B,2,FALSE)</f>
        <v>1621. Recogida de residuos</v>
      </c>
      <c r="W4556" s="57" t="str">
        <f>MID(Tabla1[[#This Row],[Aplicación]],14,2)</f>
        <v>64</v>
      </c>
      <c r="X4556" s="57" t="str">
        <f>MID(Tabla1[[#This Row],[Aplicación]],14,6)</f>
        <v>641</v>
      </c>
    </row>
    <row r="4557" spans="1:24" x14ac:dyDescent="0.25">
      <c r="A4557" s="60">
        <v>220240035251</v>
      </c>
      <c r="B4557" s="43" t="s">
        <v>390</v>
      </c>
      <c r="C4557" s="61">
        <v>45505</v>
      </c>
      <c r="D4557" s="60">
        <v>22024005847</v>
      </c>
      <c r="E4557" s="43" t="s">
        <v>4993</v>
      </c>
      <c r="F4557" s="62">
        <v>6168.87</v>
      </c>
      <c r="G4557" s="43" t="s">
        <v>893</v>
      </c>
      <c r="H4557" s="43" t="s">
        <v>4994</v>
      </c>
      <c r="I4557" s="69">
        <v>220</v>
      </c>
      <c r="J4557" s="43" t="s">
        <v>736</v>
      </c>
      <c r="K4557" s="43" t="s">
        <v>398</v>
      </c>
      <c r="L4557" s="43" t="s">
        <v>401</v>
      </c>
      <c r="M4557" s="43" t="s">
        <v>585</v>
      </c>
      <c r="N4557" s="43" t="s">
        <v>539</v>
      </c>
      <c r="O4557" s="68" t="s">
        <v>326</v>
      </c>
      <c r="P4557" s="68" t="s">
        <v>4838</v>
      </c>
      <c r="Q4557" s="57" t="str">
        <f>MID(Tabla1[[#This Row],[Aplicación]],14,1)</f>
        <v>6</v>
      </c>
      <c r="R4557" s="35" t="s">
        <v>266</v>
      </c>
      <c r="S4557" s="57" t="str">
        <f>MID(Tabla1[[#This Row],[Aplicación]],6,2)</f>
        <v>11</v>
      </c>
      <c r="T4557" s="54" t="str">
        <f>VLOOKUP(Tabla1[[#This Row],[AREA]],Hoja1!A:B,2,FALSE)</f>
        <v>11. Salud pública y seguridad ciudadana</v>
      </c>
      <c r="U4557" s="57" t="str">
        <f>MID(Tabla1[[#This Row],[Aplicación]],9,4)</f>
        <v>1631</v>
      </c>
      <c r="V4557" s="54" t="str">
        <f>VLOOKUP(Tabla1[[#This Row],[PROGRAMA]],Hoja1!A:B,2,FALSE)</f>
        <v>1631. Limpieza viaria</v>
      </c>
      <c r="W4557" s="57" t="str">
        <f>MID(Tabla1[[#This Row],[Aplicación]],14,2)</f>
        <v>62</v>
      </c>
      <c r="X4557" s="57" t="str">
        <f>MID(Tabla1[[#This Row],[Aplicación]],14,6)</f>
        <v>623</v>
      </c>
    </row>
    <row r="4558" spans="1:24" x14ac:dyDescent="0.25">
      <c r="A4558" s="60">
        <v>220240041397</v>
      </c>
      <c r="B4558" s="43" t="s">
        <v>390</v>
      </c>
      <c r="C4558" s="61">
        <v>45537</v>
      </c>
      <c r="D4558" s="60">
        <v>22024006294</v>
      </c>
      <c r="E4558" s="43" t="s">
        <v>4993</v>
      </c>
      <c r="F4558" s="62">
        <v>2161.54</v>
      </c>
      <c r="G4558" s="43" t="s">
        <v>84</v>
      </c>
      <c r="H4558" s="43" t="s">
        <v>5977</v>
      </c>
      <c r="I4558" s="69">
        <v>220</v>
      </c>
      <c r="J4558" s="43" t="s">
        <v>398</v>
      </c>
      <c r="K4558" s="43" t="s">
        <v>398</v>
      </c>
      <c r="L4558" s="43" t="s">
        <v>413</v>
      </c>
      <c r="M4558" s="43" t="s">
        <v>585</v>
      </c>
      <c r="N4558" s="43" t="s">
        <v>539</v>
      </c>
      <c r="O4558" s="68" t="s">
        <v>326</v>
      </c>
      <c r="P4558" s="68" t="s">
        <v>4838</v>
      </c>
      <c r="Q4558" s="57" t="str">
        <f>MID(Tabla1[[#This Row],[Aplicación]],14,1)</f>
        <v>6</v>
      </c>
      <c r="R4558" s="35" t="s">
        <v>266</v>
      </c>
      <c r="S4558" s="57" t="str">
        <f>MID(Tabla1[[#This Row],[Aplicación]],6,2)</f>
        <v>11</v>
      </c>
      <c r="T4558" s="54" t="str">
        <f>VLOOKUP(Tabla1[[#This Row],[AREA]],Hoja1!A:B,2,FALSE)</f>
        <v>11. Salud pública y seguridad ciudadana</v>
      </c>
      <c r="U4558" s="57" t="str">
        <f>MID(Tabla1[[#This Row],[Aplicación]],9,4)</f>
        <v>1631</v>
      </c>
      <c r="V4558" s="54" t="str">
        <f>VLOOKUP(Tabla1[[#This Row],[PROGRAMA]],Hoja1!A:B,2,FALSE)</f>
        <v>1631. Limpieza viaria</v>
      </c>
      <c r="W4558" s="57" t="str">
        <f>MID(Tabla1[[#This Row],[Aplicación]],14,2)</f>
        <v>62</v>
      </c>
      <c r="X4558" s="57" t="str">
        <f>MID(Tabla1[[#This Row],[Aplicación]],14,6)</f>
        <v>623</v>
      </c>
    </row>
    <row r="4559" spans="1:24" x14ac:dyDescent="0.25">
      <c r="A4559" s="60">
        <v>220240040282</v>
      </c>
      <c r="B4559" s="43" t="s">
        <v>390</v>
      </c>
      <c r="C4559" s="61">
        <v>45530</v>
      </c>
      <c r="D4559" s="60">
        <v>22024006182</v>
      </c>
      <c r="E4559" s="43" t="s">
        <v>5649</v>
      </c>
      <c r="F4559" s="62">
        <v>3932.5</v>
      </c>
      <c r="G4559" s="43" t="s">
        <v>992</v>
      </c>
      <c r="H4559" s="43" t="s">
        <v>5650</v>
      </c>
      <c r="I4559" s="69">
        <v>220</v>
      </c>
      <c r="J4559" s="43" t="s">
        <v>398</v>
      </c>
      <c r="K4559" s="43" t="s">
        <v>398</v>
      </c>
      <c r="L4559" s="43" t="s">
        <v>399</v>
      </c>
      <c r="M4559" s="43" t="s">
        <v>585</v>
      </c>
      <c r="N4559" s="43" t="s">
        <v>539</v>
      </c>
      <c r="O4559" s="68" t="s">
        <v>326</v>
      </c>
      <c r="P4559" s="68" t="s">
        <v>4838</v>
      </c>
      <c r="Q4559" s="57" t="str">
        <f>MID(Tabla1[[#This Row],[Aplicación]],14,1)</f>
        <v>6</v>
      </c>
      <c r="R4559" s="35" t="s">
        <v>266</v>
      </c>
      <c r="S4559" s="57" t="str">
        <f>MID(Tabla1[[#This Row],[Aplicación]],6,2)</f>
        <v>11</v>
      </c>
      <c r="T4559" s="54" t="str">
        <f>VLOOKUP(Tabla1[[#This Row],[AREA]],Hoja1!A:B,2,FALSE)</f>
        <v>11. Salud pública y seguridad ciudadana</v>
      </c>
      <c r="U4559" s="57" t="str">
        <f>MID(Tabla1[[#This Row],[Aplicación]],9,4)</f>
        <v>1631</v>
      </c>
      <c r="V4559" s="54" t="str">
        <f>VLOOKUP(Tabla1[[#This Row],[PROGRAMA]],Hoja1!A:B,2,FALSE)</f>
        <v>1631. Limpieza viaria</v>
      </c>
      <c r="W4559" s="57" t="str">
        <f>MID(Tabla1[[#This Row],[Aplicación]],14,2)</f>
        <v>63</v>
      </c>
      <c r="X4559" s="57" t="str">
        <f>MID(Tabla1[[#This Row],[Aplicación]],14,6)</f>
        <v>635</v>
      </c>
    </row>
    <row r="4560" spans="1:24" x14ac:dyDescent="0.25">
      <c r="A4560" s="60">
        <v>220240042555</v>
      </c>
      <c r="B4560" s="43" t="s">
        <v>390</v>
      </c>
      <c r="C4560" s="61">
        <v>45548</v>
      </c>
      <c r="D4560" s="60">
        <v>22024006323</v>
      </c>
      <c r="E4560" s="43" t="s">
        <v>5649</v>
      </c>
      <c r="F4560" s="62">
        <v>17899.07</v>
      </c>
      <c r="G4560" s="43" t="s">
        <v>992</v>
      </c>
      <c r="H4560" s="43" t="s">
        <v>6159</v>
      </c>
      <c r="I4560" s="69" t="s">
        <v>2930</v>
      </c>
      <c r="J4560" s="43" t="s">
        <v>398</v>
      </c>
      <c r="K4560" s="43" t="s">
        <v>398</v>
      </c>
      <c r="L4560" s="43" t="s">
        <v>399</v>
      </c>
      <c r="M4560" s="43" t="s">
        <v>585</v>
      </c>
      <c r="N4560" s="43" t="s">
        <v>539</v>
      </c>
      <c r="O4560" s="68" t="s">
        <v>326</v>
      </c>
      <c r="P4560" s="68" t="s">
        <v>4838</v>
      </c>
      <c r="Q4560" s="57" t="str">
        <f>MID(Tabla1[[#This Row],[Aplicación]],14,1)</f>
        <v>6</v>
      </c>
      <c r="R4560" s="35" t="s">
        <v>266</v>
      </c>
      <c r="S4560" s="57" t="str">
        <f>MID(Tabla1[[#This Row],[Aplicación]],6,2)</f>
        <v>11</v>
      </c>
      <c r="T4560" s="54" t="str">
        <f>VLOOKUP(Tabla1[[#This Row],[AREA]],Hoja1!A:B,2,FALSE)</f>
        <v>11. Salud pública y seguridad ciudadana</v>
      </c>
      <c r="U4560" s="57" t="str">
        <f>MID(Tabla1[[#This Row],[Aplicación]],9,4)</f>
        <v>1631</v>
      </c>
      <c r="V4560" s="54" t="str">
        <f>VLOOKUP(Tabla1[[#This Row],[PROGRAMA]],Hoja1!A:B,2,FALSE)</f>
        <v>1631. Limpieza viaria</v>
      </c>
      <c r="W4560" s="57" t="str">
        <f>MID(Tabla1[[#This Row],[Aplicación]],14,2)</f>
        <v>63</v>
      </c>
      <c r="X4560" s="57" t="str">
        <f>MID(Tabla1[[#This Row],[Aplicación]],14,6)</f>
        <v>635</v>
      </c>
    </row>
    <row r="4561" spans="1:24" x14ac:dyDescent="0.25">
      <c r="A4561" s="60">
        <v>220240003321</v>
      </c>
      <c r="B4561" s="43" t="s">
        <v>390</v>
      </c>
      <c r="C4561" s="61">
        <v>45345</v>
      </c>
      <c r="D4561" s="60">
        <v>22024001655</v>
      </c>
      <c r="E4561" s="43" t="s">
        <v>1422</v>
      </c>
      <c r="F4561" s="62">
        <v>2282.06</v>
      </c>
      <c r="G4561" s="43" t="s">
        <v>300</v>
      </c>
      <c r="H4561" s="43" t="s">
        <v>2147</v>
      </c>
      <c r="I4561" s="69">
        <v>220</v>
      </c>
      <c r="J4561" s="43" t="s">
        <v>398</v>
      </c>
      <c r="K4561" s="43" t="s">
        <v>398</v>
      </c>
      <c r="L4561" s="43" t="s">
        <v>399</v>
      </c>
      <c r="M4561" s="43" t="s">
        <v>395</v>
      </c>
      <c r="N4561" s="43" t="s">
        <v>396</v>
      </c>
      <c r="O4561" s="52" t="s">
        <v>325</v>
      </c>
      <c r="P4561" s="63" t="s">
        <v>276</v>
      </c>
      <c r="Q4561" s="57" t="str">
        <f>MID(Tabla1[[#This Row],[Aplicación]],14,1)</f>
        <v>6</v>
      </c>
      <c r="R4561" s="35" t="s">
        <v>266</v>
      </c>
      <c r="S4561" s="57" t="str">
        <f>MID(Tabla1[[#This Row],[Aplicación]],6,2)</f>
        <v>11</v>
      </c>
      <c r="T4561" s="54" t="str">
        <f>VLOOKUP(Tabla1[[#This Row],[AREA]],Hoja1!A:B,2,FALSE)</f>
        <v>11. Salud pública y seguridad ciudadana</v>
      </c>
      <c r="U4561" s="57" t="str">
        <f>MID(Tabla1[[#This Row],[Aplicación]],9,4)</f>
        <v>3111</v>
      </c>
      <c r="V4561" s="54" t="str">
        <f>VLOOKUP(Tabla1[[#This Row],[PROGRAMA]],Hoja1!A:B,2,FALSE)</f>
        <v>3111. Protección de la salubridad pública</v>
      </c>
      <c r="W4561" s="57" t="str">
        <f>MID(Tabla1[[#This Row],[Aplicación]],14,2)</f>
        <v>63</v>
      </c>
      <c r="X4561" s="57" t="str">
        <f>MID(Tabla1[[#This Row],[Aplicación]],14,6)</f>
        <v>632</v>
      </c>
    </row>
    <row r="4562" spans="1:24" x14ac:dyDescent="0.25">
      <c r="A4562" s="60">
        <v>220240003320</v>
      </c>
      <c r="B4562" s="43" t="s">
        <v>390</v>
      </c>
      <c r="C4562" s="61">
        <v>45345</v>
      </c>
      <c r="D4562" s="60">
        <v>22024001645</v>
      </c>
      <c r="E4562" s="43" t="s">
        <v>1422</v>
      </c>
      <c r="F4562" s="62">
        <v>2613.6</v>
      </c>
      <c r="G4562" s="43" t="s">
        <v>2393</v>
      </c>
      <c r="H4562" s="43" t="s">
        <v>2394</v>
      </c>
      <c r="I4562" s="69">
        <v>220</v>
      </c>
      <c r="J4562" s="43" t="s">
        <v>684</v>
      </c>
      <c r="K4562" s="43" t="s">
        <v>398</v>
      </c>
      <c r="L4562" s="43" t="s">
        <v>401</v>
      </c>
      <c r="M4562" s="43" t="s">
        <v>585</v>
      </c>
      <c r="N4562" s="43" t="s">
        <v>539</v>
      </c>
      <c r="O4562" s="52" t="s">
        <v>326</v>
      </c>
      <c r="P4562" s="63" t="s">
        <v>276</v>
      </c>
      <c r="Q4562" s="57" t="str">
        <f>MID(Tabla1[[#This Row],[Aplicación]],14,1)</f>
        <v>6</v>
      </c>
      <c r="R4562" s="35" t="s">
        <v>266</v>
      </c>
      <c r="S4562" s="57" t="str">
        <f>MID(Tabla1[[#This Row],[Aplicación]],6,2)</f>
        <v>11</v>
      </c>
      <c r="T4562" s="54" t="str">
        <f>VLOOKUP(Tabla1[[#This Row],[AREA]],Hoja1!A:B,2,FALSE)</f>
        <v>11. Salud pública y seguridad ciudadana</v>
      </c>
      <c r="U4562" s="57" t="str">
        <f>MID(Tabla1[[#This Row],[Aplicación]],9,4)</f>
        <v>3111</v>
      </c>
      <c r="V4562" s="54" t="str">
        <f>VLOOKUP(Tabla1[[#This Row],[PROGRAMA]],Hoja1!A:B,2,FALSE)</f>
        <v>3111. Protección de la salubridad pública</v>
      </c>
      <c r="W4562" s="57" t="str">
        <f>MID(Tabla1[[#This Row],[Aplicación]],14,2)</f>
        <v>63</v>
      </c>
      <c r="X4562" s="57" t="str">
        <f>MID(Tabla1[[#This Row],[Aplicación]],14,6)</f>
        <v>632</v>
      </c>
    </row>
    <row r="4563" spans="1:24" x14ac:dyDescent="0.25">
      <c r="A4563" s="60">
        <v>220240025811</v>
      </c>
      <c r="B4563" s="43" t="s">
        <v>390</v>
      </c>
      <c r="C4563" s="61">
        <v>45462</v>
      </c>
      <c r="D4563" s="60">
        <v>22024005157</v>
      </c>
      <c r="E4563" s="43" t="s">
        <v>1422</v>
      </c>
      <c r="F4563" s="62">
        <v>136.55000000000001</v>
      </c>
      <c r="G4563" s="43" t="s">
        <v>300</v>
      </c>
      <c r="H4563" s="43" t="s">
        <v>3147</v>
      </c>
      <c r="I4563" s="69" t="s">
        <v>2930</v>
      </c>
      <c r="J4563" s="43" t="s">
        <v>398</v>
      </c>
      <c r="K4563" s="43" t="s">
        <v>398</v>
      </c>
      <c r="L4563" s="43" t="s">
        <v>399</v>
      </c>
      <c r="M4563" s="43" t="s">
        <v>395</v>
      </c>
      <c r="N4563" s="43" t="s">
        <v>396</v>
      </c>
      <c r="O4563" s="68" t="s">
        <v>321</v>
      </c>
      <c r="P4563" s="68" t="s">
        <v>2931</v>
      </c>
      <c r="Q4563" s="57" t="s">
        <v>3057</v>
      </c>
      <c r="R4563" s="35" t="s">
        <v>266</v>
      </c>
      <c r="S4563" s="57" t="str">
        <f>MID(Tabla1[[#This Row],[Aplicación]],6,2)</f>
        <v>11</v>
      </c>
      <c r="T4563" s="54" t="str">
        <f>VLOOKUP(Tabla1[[#This Row],[AREA]],Hoja1!A:B,2,FALSE)</f>
        <v>11. Salud pública y seguridad ciudadana</v>
      </c>
      <c r="U4563" s="57" t="str">
        <f>MID(Tabla1[[#This Row],[Aplicación]],9,4)</f>
        <v>3111</v>
      </c>
      <c r="V4563" s="54" t="str">
        <f>VLOOKUP(Tabla1[[#This Row],[PROGRAMA]],Hoja1!A:B,2,FALSE)</f>
        <v>3111. Protección de la salubridad pública</v>
      </c>
      <c r="W4563" s="57" t="str">
        <f>MID(Tabla1[[#This Row],[Aplicación]],14,2)</f>
        <v>63</v>
      </c>
      <c r="X4563" s="57" t="str">
        <f>MID(Tabla1[[#This Row],[Aplicación]],14,6)</f>
        <v>632</v>
      </c>
    </row>
    <row r="4564" spans="1:24" x14ac:dyDescent="0.25">
      <c r="A4564" s="60">
        <v>220240023951</v>
      </c>
      <c r="B4564" s="43" t="s">
        <v>390</v>
      </c>
      <c r="C4564" s="61">
        <v>45460</v>
      </c>
      <c r="D4564" s="60">
        <v>22024005026</v>
      </c>
      <c r="E4564" s="43" t="s">
        <v>1422</v>
      </c>
      <c r="F4564" s="62">
        <v>2282.06</v>
      </c>
      <c r="G4564" s="43" t="s">
        <v>300</v>
      </c>
      <c r="H4564" s="43" t="s">
        <v>3284</v>
      </c>
      <c r="I4564" s="69" t="s">
        <v>2930</v>
      </c>
      <c r="J4564" s="43" t="s">
        <v>398</v>
      </c>
      <c r="K4564" s="43" t="s">
        <v>398</v>
      </c>
      <c r="L4564" s="43" t="s">
        <v>399</v>
      </c>
      <c r="M4564" s="43" t="s">
        <v>395</v>
      </c>
      <c r="N4564" s="43" t="s">
        <v>396</v>
      </c>
      <c r="O4564" s="68" t="s">
        <v>325</v>
      </c>
      <c r="P4564" s="68" t="s">
        <v>2931</v>
      </c>
      <c r="Q4564" s="57" t="s">
        <v>3057</v>
      </c>
      <c r="R4564" s="35" t="s">
        <v>266</v>
      </c>
      <c r="S4564" s="57" t="str">
        <f>MID(Tabla1[[#This Row],[Aplicación]],6,2)</f>
        <v>11</v>
      </c>
      <c r="T4564" s="54" t="str">
        <f>VLOOKUP(Tabla1[[#This Row],[AREA]],Hoja1!A:B,2,FALSE)</f>
        <v>11. Salud pública y seguridad ciudadana</v>
      </c>
      <c r="U4564" s="57" t="str">
        <f>MID(Tabla1[[#This Row],[Aplicación]],9,4)</f>
        <v>3111</v>
      </c>
      <c r="V4564" s="54" t="str">
        <f>VLOOKUP(Tabla1[[#This Row],[PROGRAMA]],Hoja1!A:B,2,FALSE)</f>
        <v>3111. Protección de la salubridad pública</v>
      </c>
      <c r="W4564" s="57" t="str">
        <f>MID(Tabla1[[#This Row],[Aplicación]],14,2)</f>
        <v>63</v>
      </c>
      <c r="X4564" s="57" t="str">
        <f>MID(Tabla1[[#This Row],[Aplicación]],14,6)</f>
        <v>632</v>
      </c>
    </row>
    <row r="4565" spans="1:24" x14ac:dyDescent="0.25">
      <c r="A4565" s="60">
        <v>220240023936</v>
      </c>
      <c r="B4565" s="43" t="s">
        <v>390</v>
      </c>
      <c r="C4565" s="61">
        <v>45457</v>
      </c>
      <c r="D4565" s="60">
        <v>22024005027</v>
      </c>
      <c r="E4565" s="43" t="s">
        <v>1422</v>
      </c>
      <c r="F4565" s="62">
        <v>2613.6</v>
      </c>
      <c r="G4565" s="43" t="s">
        <v>2393</v>
      </c>
      <c r="H4565" s="43" t="s">
        <v>2394</v>
      </c>
      <c r="I4565" s="69" t="s">
        <v>2930</v>
      </c>
      <c r="J4565" s="43" t="s">
        <v>684</v>
      </c>
      <c r="K4565" s="43" t="s">
        <v>398</v>
      </c>
      <c r="L4565" s="43" t="s">
        <v>401</v>
      </c>
      <c r="M4565" s="43" t="s">
        <v>585</v>
      </c>
      <c r="N4565" s="43" t="s">
        <v>539</v>
      </c>
      <c r="O4565" s="68" t="s">
        <v>326</v>
      </c>
      <c r="P4565" s="68" t="s">
        <v>2931</v>
      </c>
      <c r="Q4565" s="57" t="s">
        <v>3057</v>
      </c>
      <c r="R4565" s="35" t="s">
        <v>266</v>
      </c>
      <c r="S4565" s="57" t="str">
        <f>MID(Tabla1[[#This Row],[Aplicación]],6,2)</f>
        <v>11</v>
      </c>
      <c r="T4565" s="54" t="str">
        <f>VLOOKUP(Tabla1[[#This Row],[AREA]],Hoja1!A:B,2,FALSE)</f>
        <v>11. Salud pública y seguridad ciudadana</v>
      </c>
      <c r="U4565" s="57" t="str">
        <f>MID(Tabla1[[#This Row],[Aplicación]],9,4)</f>
        <v>3111</v>
      </c>
      <c r="V4565" s="54" t="str">
        <f>VLOOKUP(Tabla1[[#This Row],[PROGRAMA]],Hoja1!A:B,2,FALSE)</f>
        <v>3111. Protección de la salubridad pública</v>
      </c>
      <c r="W4565" s="57" t="str">
        <f>MID(Tabla1[[#This Row],[Aplicación]],14,2)</f>
        <v>63</v>
      </c>
      <c r="X4565" s="57" t="str">
        <f>MID(Tabla1[[#This Row],[Aplicación]],14,6)</f>
        <v>632</v>
      </c>
    </row>
    <row r="4566" spans="1:24" x14ac:dyDescent="0.25">
      <c r="A4566" s="60">
        <v>220240023940</v>
      </c>
      <c r="B4566" s="43" t="s">
        <v>390</v>
      </c>
      <c r="C4566" s="61">
        <v>45457</v>
      </c>
      <c r="D4566" s="60">
        <v>22024005055</v>
      </c>
      <c r="E4566" s="43" t="s">
        <v>1422</v>
      </c>
      <c r="F4566" s="62">
        <v>461.03</v>
      </c>
      <c r="G4566" s="43" t="s">
        <v>636</v>
      </c>
      <c r="H4566" s="43" t="s">
        <v>3293</v>
      </c>
      <c r="I4566" s="69" t="s">
        <v>2930</v>
      </c>
      <c r="J4566" s="43" t="s">
        <v>637</v>
      </c>
      <c r="K4566" s="43" t="s">
        <v>537</v>
      </c>
      <c r="L4566" s="43" t="s">
        <v>399</v>
      </c>
      <c r="M4566" s="43" t="s">
        <v>395</v>
      </c>
      <c r="N4566" s="43" t="s">
        <v>396</v>
      </c>
      <c r="O4566" s="68" t="s">
        <v>325</v>
      </c>
      <c r="P4566" s="68" t="s">
        <v>2931</v>
      </c>
      <c r="Q4566" s="57" t="s">
        <v>3057</v>
      </c>
      <c r="R4566" s="35" t="s">
        <v>266</v>
      </c>
      <c r="S4566" s="57" t="str">
        <f>MID(Tabla1[[#This Row],[Aplicación]],6,2)</f>
        <v>11</v>
      </c>
      <c r="T4566" s="54" t="str">
        <f>VLOOKUP(Tabla1[[#This Row],[AREA]],Hoja1!A:B,2,FALSE)</f>
        <v>11. Salud pública y seguridad ciudadana</v>
      </c>
      <c r="U4566" s="57" t="str">
        <f>MID(Tabla1[[#This Row],[Aplicación]],9,4)</f>
        <v>3111</v>
      </c>
      <c r="V4566" s="54" t="str">
        <f>VLOOKUP(Tabla1[[#This Row],[PROGRAMA]],Hoja1!A:B,2,FALSE)</f>
        <v>3111. Protección de la salubridad pública</v>
      </c>
      <c r="W4566" s="57" t="str">
        <f>MID(Tabla1[[#This Row],[Aplicación]],14,2)</f>
        <v>63</v>
      </c>
      <c r="X4566" s="57" t="str">
        <f>MID(Tabla1[[#This Row],[Aplicación]],14,6)</f>
        <v>632</v>
      </c>
    </row>
    <row r="4567" spans="1:24" x14ac:dyDescent="0.25">
      <c r="A4567" s="60">
        <v>220240023939</v>
      </c>
      <c r="B4567" s="43" t="s">
        <v>390</v>
      </c>
      <c r="C4567" s="61">
        <v>45457</v>
      </c>
      <c r="D4567" s="60">
        <v>22024005054</v>
      </c>
      <c r="E4567" s="43" t="s">
        <v>1422</v>
      </c>
      <c r="F4567" s="62">
        <v>221.78</v>
      </c>
      <c r="G4567" s="43" t="s">
        <v>380</v>
      </c>
      <c r="H4567" s="43" t="s">
        <v>3294</v>
      </c>
      <c r="I4567" s="69" t="s">
        <v>2930</v>
      </c>
      <c r="J4567" s="43" t="s">
        <v>571</v>
      </c>
      <c r="K4567" s="43" t="s">
        <v>571</v>
      </c>
      <c r="L4567" s="43" t="s">
        <v>399</v>
      </c>
      <c r="M4567" s="43" t="s">
        <v>395</v>
      </c>
      <c r="N4567" s="43" t="s">
        <v>396</v>
      </c>
      <c r="O4567" s="68" t="s">
        <v>325</v>
      </c>
      <c r="P4567" s="68" t="s">
        <v>2931</v>
      </c>
      <c r="Q4567" s="57" t="s">
        <v>3057</v>
      </c>
      <c r="R4567" s="35" t="s">
        <v>266</v>
      </c>
      <c r="S4567" s="57" t="str">
        <f>MID(Tabla1[[#This Row],[Aplicación]],6,2)</f>
        <v>11</v>
      </c>
      <c r="T4567" s="54" t="str">
        <f>VLOOKUP(Tabla1[[#This Row],[AREA]],Hoja1!A:B,2,FALSE)</f>
        <v>11. Salud pública y seguridad ciudadana</v>
      </c>
      <c r="U4567" s="57" t="str">
        <f>MID(Tabla1[[#This Row],[Aplicación]],9,4)</f>
        <v>3111</v>
      </c>
      <c r="V4567" s="54" t="str">
        <f>VLOOKUP(Tabla1[[#This Row],[PROGRAMA]],Hoja1!A:B,2,FALSE)</f>
        <v>3111. Protección de la salubridad pública</v>
      </c>
      <c r="W4567" s="57" t="str">
        <f>MID(Tabla1[[#This Row],[Aplicación]],14,2)</f>
        <v>63</v>
      </c>
      <c r="X4567" s="57" t="str">
        <f>MID(Tabla1[[#This Row],[Aplicación]],14,6)</f>
        <v>632</v>
      </c>
    </row>
    <row r="4568" spans="1:24" x14ac:dyDescent="0.25">
      <c r="A4568" s="60">
        <v>220240022322</v>
      </c>
      <c r="B4568" s="43" t="s">
        <v>673</v>
      </c>
      <c r="C4568" s="61">
        <v>45443</v>
      </c>
      <c r="D4568" s="60">
        <v>22024001655</v>
      </c>
      <c r="E4568" s="43" t="s">
        <v>1422</v>
      </c>
      <c r="F4568" s="62">
        <v>-2282.06</v>
      </c>
      <c r="G4568" s="43" t="s">
        <v>300</v>
      </c>
      <c r="H4568" s="43" t="s">
        <v>2147</v>
      </c>
      <c r="I4568" s="69" t="s">
        <v>2930</v>
      </c>
      <c r="J4568" s="43" t="s">
        <v>398</v>
      </c>
      <c r="K4568" s="43" t="s">
        <v>398</v>
      </c>
      <c r="L4568" s="43" t="s">
        <v>399</v>
      </c>
      <c r="M4568" s="43" t="s">
        <v>395</v>
      </c>
      <c r="N4568" s="43" t="s">
        <v>396</v>
      </c>
      <c r="O4568" s="68" t="s">
        <v>325</v>
      </c>
      <c r="P4568" s="68" t="s">
        <v>2931</v>
      </c>
      <c r="Q4568" s="57" t="s">
        <v>3057</v>
      </c>
      <c r="R4568" s="35" t="s">
        <v>266</v>
      </c>
      <c r="S4568" s="57" t="str">
        <f>MID(Tabla1[[#This Row],[Aplicación]],6,2)</f>
        <v>11</v>
      </c>
      <c r="T4568" s="54" t="str">
        <f>VLOOKUP(Tabla1[[#This Row],[AREA]],Hoja1!A:B,2,FALSE)</f>
        <v>11. Salud pública y seguridad ciudadana</v>
      </c>
      <c r="U4568" s="57" t="str">
        <f>MID(Tabla1[[#This Row],[Aplicación]],9,4)</f>
        <v>3111</v>
      </c>
      <c r="V4568" s="54" t="str">
        <f>VLOOKUP(Tabla1[[#This Row],[PROGRAMA]],Hoja1!A:B,2,FALSE)</f>
        <v>3111. Protección de la salubridad pública</v>
      </c>
      <c r="W4568" s="57" t="str">
        <f>MID(Tabla1[[#This Row],[Aplicación]],14,2)</f>
        <v>63</v>
      </c>
      <c r="X4568" s="57" t="str">
        <f>MID(Tabla1[[#This Row],[Aplicación]],14,6)</f>
        <v>632</v>
      </c>
    </row>
    <row r="4569" spans="1:24" x14ac:dyDescent="0.25">
      <c r="A4569" s="60">
        <v>220240022321</v>
      </c>
      <c r="B4569" s="43" t="s">
        <v>673</v>
      </c>
      <c r="C4569" s="61">
        <v>45443</v>
      </c>
      <c r="D4569" s="60">
        <v>22024001645</v>
      </c>
      <c r="E4569" s="43" t="s">
        <v>1422</v>
      </c>
      <c r="F4569" s="62">
        <v>-2613.6</v>
      </c>
      <c r="G4569" s="43" t="s">
        <v>2393</v>
      </c>
      <c r="H4569" s="43" t="s">
        <v>2394</v>
      </c>
      <c r="I4569" s="69" t="s">
        <v>2930</v>
      </c>
      <c r="J4569" s="43" t="s">
        <v>684</v>
      </c>
      <c r="K4569" s="43" t="s">
        <v>398</v>
      </c>
      <c r="L4569" s="43" t="s">
        <v>401</v>
      </c>
      <c r="M4569" s="43" t="s">
        <v>585</v>
      </c>
      <c r="N4569" s="43" t="s">
        <v>539</v>
      </c>
      <c r="O4569" s="68" t="s">
        <v>326</v>
      </c>
      <c r="P4569" s="68" t="s">
        <v>2931</v>
      </c>
      <c r="Q4569" s="57" t="s">
        <v>3057</v>
      </c>
      <c r="R4569" s="35" t="s">
        <v>266</v>
      </c>
      <c r="S4569" s="57" t="str">
        <f>MID(Tabla1[[#This Row],[Aplicación]],6,2)</f>
        <v>11</v>
      </c>
      <c r="T4569" s="54" t="str">
        <f>VLOOKUP(Tabla1[[#This Row],[AREA]],Hoja1!A:B,2,FALSE)</f>
        <v>11. Salud pública y seguridad ciudadana</v>
      </c>
      <c r="U4569" s="57" t="str">
        <f>MID(Tabla1[[#This Row],[Aplicación]],9,4)</f>
        <v>3111</v>
      </c>
      <c r="V4569" s="54" t="str">
        <f>VLOOKUP(Tabla1[[#This Row],[PROGRAMA]],Hoja1!A:B,2,FALSE)</f>
        <v>3111. Protección de la salubridad pública</v>
      </c>
      <c r="W4569" s="57" t="str">
        <f>MID(Tabla1[[#This Row],[Aplicación]],14,2)</f>
        <v>63</v>
      </c>
      <c r="X4569" s="57" t="str">
        <f>MID(Tabla1[[#This Row],[Aplicación]],14,6)</f>
        <v>632</v>
      </c>
    </row>
    <row r="4570" spans="1:24" x14ac:dyDescent="0.25">
      <c r="A4570" s="60">
        <v>220240030037</v>
      </c>
      <c r="B4570" s="43" t="s">
        <v>390</v>
      </c>
      <c r="C4570" s="61">
        <v>45482</v>
      </c>
      <c r="D4570" s="60">
        <v>22024005313</v>
      </c>
      <c r="E4570" s="43" t="s">
        <v>1422</v>
      </c>
      <c r="F4570" s="62">
        <v>43378.5</v>
      </c>
      <c r="G4570" s="43" t="s">
        <v>992</v>
      </c>
      <c r="H4570" s="43" t="s">
        <v>5413</v>
      </c>
      <c r="I4570" s="69">
        <v>220</v>
      </c>
      <c r="J4570" s="43" t="s">
        <v>398</v>
      </c>
      <c r="K4570" s="43" t="s">
        <v>398</v>
      </c>
      <c r="L4570" s="43" t="s">
        <v>401</v>
      </c>
      <c r="M4570" s="43" t="s">
        <v>585</v>
      </c>
      <c r="N4570" s="43" t="s">
        <v>539</v>
      </c>
      <c r="O4570" s="68" t="s">
        <v>326</v>
      </c>
      <c r="P4570" s="68" t="s">
        <v>4838</v>
      </c>
      <c r="Q4570" s="57" t="str">
        <f>MID(Tabla1[[#This Row],[Aplicación]],14,1)</f>
        <v>6</v>
      </c>
      <c r="R4570" s="35" t="s">
        <v>266</v>
      </c>
      <c r="S4570" s="57" t="str">
        <f>MID(Tabla1[[#This Row],[Aplicación]],6,2)</f>
        <v>11</v>
      </c>
      <c r="T4570" s="54" t="str">
        <f>VLOOKUP(Tabla1[[#This Row],[AREA]],Hoja1!A:B,2,FALSE)</f>
        <v>11. Salud pública y seguridad ciudadana</v>
      </c>
      <c r="U4570" s="57" t="str">
        <f>MID(Tabla1[[#This Row],[Aplicación]],9,4)</f>
        <v>3111</v>
      </c>
      <c r="V4570" s="54" t="str">
        <f>VLOOKUP(Tabla1[[#This Row],[PROGRAMA]],Hoja1!A:B,2,FALSE)</f>
        <v>3111. Protección de la salubridad pública</v>
      </c>
      <c r="W4570" s="57" t="str">
        <f>MID(Tabla1[[#This Row],[Aplicación]],14,2)</f>
        <v>63</v>
      </c>
      <c r="X4570" s="57" t="str">
        <f>MID(Tabla1[[#This Row],[Aplicación]],14,6)</f>
        <v>632</v>
      </c>
    </row>
    <row r="4571" spans="1:24" x14ac:dyDescent="0.25">
      <c r="A4571" s="60">
        <v>220239000641</v>
      </c>
      <c r="B4571" s="43" t="s">
        <v>390</v>
      </c>
      <c r="C4571" s="61">
        <v>45292</v>
      </c>
      <c r="D4571" s="60">
        <v>22024001395</v>
      </c>
      <c r="E4571" s="43" t="s">
        <v>1243</v>
      </c>
      <c r="F4571" s="62">
        <v>150040</v>
      </c>
      <c r="G4571" s="43" t="s">
        <v>527</v>
      </c>
      <c r="H4571" s="43" t="s">
        <v>1590</v>
      </c>
      <c r="I4571" s="69">
        <v>220</v>
      </c>
      <c r="J4571" s="43" t="s">
        <v>393</v>
      </c>
      <c r="K4571" s="43" t="s">
        <v>393</v>
      </c>
      <c r="L4571" s="43" t="s">
        <v>399</v>
      </c>
      <c r="M4571" s="43" t="s">
        <v>395</v>
      </c>
      <c r="N4571" s="43" t="s">
        <v>396</v>
      </c>
      <c r="O4571" s="52" t="s">
        <v>321</v>
      </c>
      <c r="P4571" s="63" t="s">
        <v>276</v>
      </c>
      <c r="Q4571" s="57" t="str">
        <f>MID(Tabla1[[#This Row],[Aplicación]],14,1)</f>
        <v>8</v>
      </c>
      <c r="R4571" s="35" t="s">
        <v>267</v>
      </c>
      <c r="S4571" s="57" t="str">
        <f>MID(Tabla1[[#This Row],[Aplicación]],6,2)</f>
        <v>02</v>
      </c>
      <c r="T4571" s="54" t="str">
        <f>VLOOKUP(Tabla1[[#This Row],[AREA]],Hoja1!A:B,2,FALSE)</f>
        <v>02. Urbanismo y vivienda</v>
      </c>
      <c r="U4571" s="57" t="str">
        <f>MID(Tabla1[[#This Row],[Aplicación]],9,4)</f>
        <v>1513</v>
      </c>
      <c r="V4571" s="54" t="str">
        <f>VLOOKUP(Tabla1[[#This Row],[PROGRAMA]],Hoja1!A:B,2,FALSE)</f>
        <v>1513. Licencias urbanísticas</v>
      </c>
      <c r="W4571" s="57" t="str">
        <f>MID(Tabla1[[#This Row],[Aplicación]],14,2)</f>
        <v>83</v>
      </c>
      <c r="X4571" s="57" t="str">
        <f>MID(Tabla1[[#This Row],[Aplicación]],14,6)</f>
        <v>83100</v>
      </c>
    </row>
    <row r="4572" spans="1:24" x14ac:dyDescent="0.25">
      <c r="A4572" s="60">
        <v>220239000640</v>
      </c>
      <c r="B4572" s="43" t="s">
        <v>390</v>
      </c>
      <c r="C4572" s="61">
        <v>45292</v>
      </c>
      <c r="D4572" s="60">
        <v>22024001394</v>
      </c>
      <c r="E4572" s="43" t="s">
        <v>1243</v>
      </c>
      <c r="F4572" s="62">
        <v>30250</v>
      </c>
      <c r="G4572" s="43" t="s">
        <v>605</v>
      </c>
      <c r="H4572" s="43" t="s">
        <v>1919</v>
      </c>
      <c r="I4572" s="69">
        <v>220</v>
      </c>
      <c r="J4572" s="43" t="s">
        <v>398</v>
      </c>
      <c r="K4572" s="43" t="s">
        <v>398</v>
      </c>
      <c r="L4572" s="43" t="s">
        <v>399</v>
      </c>
      <c r="M4572" s="43" t="s">
        <v>395</v>
      </c>
      <c r="N4572" s="43" t="s">
        <v>396</v>
      </c>
      <c r="O4572" s="52" t="s">
        <v>321</v>
      </c>
      <c r="P4572" s="63" t="s">
        <v>276</v>
      </c>
      <c r="Q4572" s="57" t="str">
        <f>MID(Tabla1[[#This Row],[Aplicación]],14,1)</f>
        <v>8</v>
      </c>
      <c r="R4572" s="35" t="s">
        <v>267</v>
      </c>
      <c r="S4572" s="57" t="str">
        <f>MID(Tabla1[[#This Row],[Aplicación]],6,2)</f>
        <v>02</v>
      </c>
      <c r="T4572" s="54" t="str">
        <f>VLOOKUP(Tabla1[[#This Row],[AREA]],Hoja1!A:B,2,FALSE)</f>
        <v>02. Urbanismo y vivienda</v>
      </c>
      <c r="U4572" s="57" t="str">
        <f>MID(Tabla1[[#This Row],[Aplicación]],9,4)</f>
        <v>1513</v>
      </c>
      <c r="V4572" s="54" t="str">
        <f>VLOOKUP(Tabla1[[#This Row],[PROGRAMA]],Hoja1!A:B,2,FALSE)</f>
        <v>1513. Licencias urbanísticas</v>
      </c>
      <c r="W4572" s="57" t="str">
        <f>MID(Tabla1[[#This Row],[Aplicación]],14,2)</f>
        <v>83</v>
      </c>
      <c r="X4572" s="57" t="str">
        <f>MID(Tabla1[[#This Row],[Aplicación]],14,6)</f>
        <v>83100</v>
      </c>
    </row>
    <row r="4573" spans="1:24" x14ac:dyDescent="0.25">
      <c r="A4573" s="60">
        <v>220240042275</v>
      </c>
      <c r="B4573" s="43" t="s">
        <v>390</v>
      </c>
      <c r="C4573" s="61">
        <v>45545</v>
      </c>
      <c r="D4573" s="60">
        <v>22024006461</v>
      </c>
      <c r="E4573" s="43" t="s">
        <v>1243</v>
      </c>
      <c r="F4573" s="62">
        <v>91.91</v>
      </c>
      <c r="G4573" s="43" t="s">
        <v>300</v>
      </c>
      <c r="H4573" s="43" t="s">
        <v>5843</v>
      </c>
      <c r="I4573" s="69">
        <v>220</v>
      </c>
      <c r="J4573" s="43" t="s">
        <v>398</v>
      </c>
      <c r="K4573" s="43" t="s">
        <v>398</v>
      </c>
      <c r="L4573" s="43" t="s">
        <v>399</v>
      </c>
      <c r="M4573" s="43" t="s">
        <v>395</v>
      </c>
      <c r="N4573" s="43" t="s">
        <v>396</v>
      </c>
      <c r="O4573" s="68" t="s">
        <v>321</v>
      </c>
      <c r="P4573" s="68" t="s">
        <v>4838</v>
      </c>
      <c r="Q4573" s="57" t="str">
        <f>MID(Tabla1[[#This Row],[Aplicación]],14,1)</f>
        <v>8</v>
      </c>
      <c r="R4573" s="35" t="s">
        <v>267</v>
      </c>
      <c r="S4573" s="57" t="str">
        <f>MID(Tabla1[[#This Row],[Aplicación]],6,2)</f>
        <v>02</v>
      </c>
      <c r="T4573" s="54" t="str">
        <f>VLOOKUP(Tabla1[[#This Row],[AREA]],Hoja1!A:B,2,FALSE)</f>
        <v>02. Urbanismo y vivienda</v>
      </c>
      <c r="U4573" s="57" t="str">
        <f>MID(Tabla1[[#This Row],[Aplicación]],9,4)</f>
        <v>1513</v>
      </c>
      <c r="V4573" s="54" t="str">
        <f>VLOOKUP(Tabla1[[#This Row],[PROGRAMA]],Hoja1!A:B,2,FALSE)</f>
        <v>1513. Licencias urbanísticas</v>
      </c>
      <c r="W4573" s="57" t="str">
        <f>MID(Tabla1[[#This Row],[Aplicación]],14,2)</f>
        <v>83</v>
      </c>
      <c r="X4573" s="57" t="str">
        <f>MID(Tabla1[[#This Row],[Aplicación]],14,6)</f>
        <v>83100</v>
      </c>
    </row>
    <row r="4574" spans="1:24" x14ac:dyDescent="0.25">
      <c r="A4574" s="60">
        <v>220240005404</v>
      </c>
      <c r="B4574" s="43" t="s">
        <v>390</v>
      </c>
      <c r="C4574" s="61">
        <v>45363</v>
      </c>
      <c r="D4574" s="60">
        <v>22024002934</v>
      </c>
      <c r="E4574" s="43" t="s">
        <v>1339</v>
      </c>
      <c r="F4574" s="62">
        <v>128.13999999999999</v>
      </c>
      <c r="G4574" s="43" t="s">
        <v>852</v>
      </c>
      <c r="H4574" s="43" t="s">
        <v>1801</v>
      </c>
      <c r="I4574" s="69">
        <v>220</v>
      </c>
      <c r="J4574" s="43" t="s">
        <v>398</v>
      </c>
      <c r="K4574" s="43" t="s">
        <v>398</v>
      </c>
      <c r="L4574" s="43" t="s">
        <v>413</v>
      </c>
      <c r="M4574" s="43" t="s">
        <v>585</v>
      </c>
      <c r="N4574" s="43" t="s">
        <v>539</v>
      </c>
      <c r="O4574" s="52" t="s">
        <v>326</v>
      </c>
      <c r="P4574" s="63" t="s">
        <v>276</v>
      </c>
      <c r="Q4574" s="57" t="str">
        <f>MID(Tabla1[[#This Row],[Aplicación]],14,1)</f>
        <v>8</v>
      </c>
      <c r="R4574" s="35" t="s">
        <v>267</v>
      </c>
      <c r="S4574" s="57" t="str">
        <f>MID(Tabla1[[#This Row],[Aplicación]],6,2)</f>
        <v>02</v>
      </c>
      <c r="T4574" s="54" t="str">
        <f>VLOOKUP(Tabla1[[#This Row],[AREA]],Hoja1!A:B,2,FALSE)</f>
        <v>02. Urbanismo y vivienda</v>
      </c>
      <c r="U4574" s="57" t="str">
        <f>MID(Tabla1[[#This Row],[Aplicación]],9,4)</f>
        <v>9331</v>
      </c>
      <c r="V4574" s="54" t="str">
        <f>VLOOKUP(Tabla1[[#This Row],[PROGRAMA]],Hoja1!A:B,2,FALSE)</f>
        <v>9331. Gestión del patrimonio</v>
      </c>
      <c r="W4574" s="57" t="str">
        <f>MID(Tabla1[[#This Row],[Aplicación]],14,2)</f>
        <v>83</v>
      </c>
      <c r="X4574" s="57" t="str">
        <f>MID(Tabla1[[#This Row],[Aplicación]],14,6)</f>
        <v>83100</v>
      </c>
    </row>
    <row r="4575" spans="1:24" x14ac:dyDescent="0.25">
      <c r="A4575" s="77">
        <v>220240053250</v>
      </c>
      <c r="B4575" s="78" t="s">
        <v>390</v>
      </c>
      <c r="C4575" s="79">
        <v>45604</v>
      </c>
      <c r="D4575" s="77">
        <v>22024008132</v>
      </c>
      <c r="E4575" s="78" t="s">
        <v>1148</v>
      </c>
      <c r="F4575" s="80">
        <v>411.4</v>
      </c>
      <c r="G4575" s="78" t="s">
        <v>300</v>
      </c>
      <c r="H4575" s="78" t="s">
        <v>6228</v>
      </c>
      <c r="I4575" s="81" t="s">
        <v>2930</v>
      </c>
      <c r="J4575" s="78" t="s">
        <v>398</v>
      </c>
      <c r="K4575" s="78" t="s">
        <v>398</v>
      </c>
      <c r="L4575" s="78" t="s">
        <v>399</v>
      </c>
      <c r="M4575" s="78" t="s">
        <v>585</v>
      </c>
      <c r="N4575" s="78" t="s">
        <v>539</v>
      </c>
      <c r="O4575" s="82" t="s">
        <v>326</v>
      </c>
      <c r="P4575" s="82" t="s">
        <v>6229</v>
      </c>
      <c r="Q4575" s="83" t="str">
        <f>MID(Tabla1[[#This Row],[Aplicación]],14,1)</f>
        <v>6</v>
      </c>
      <c r="R4575" s="35" t="s">
        <v>266</v>
      </c>
      <c r="S4575" s="83" t="str">
        <f>MID(Tabla1[[#This Row],[Aplicación]],6,2)</f>
        <v>03</v>
      </c>
      <c r="T4575" s="84" t="str">
        <f>VLOOKUP(Tabla1[[#This Row],[AREA]],Hoja1!A:B,2,FALSE)</f>
        <v>03. Participación ciudadana y deportes</v>
      </c>
      <c r="U4575" s="83" t="str">
        <f>MID(Tabla1[[#This Row],[Aplicación]],9,4)</f>
        <v>9241</v>
      </c>
      <c r="V4575" s="84" t="str">
        <f>VLOOKUP(Tabla1[[#This Row],[PROGRAMA]],Hoja1!A:B,2,FALSE)</f>
        <v>9241. Participación ciudadana</v>
      </c>
      <c r="W4575" s="83" t="str">
        <f>MID(Tabla1[[#This Row],[Aplicación]],14,2)</f>
        <v>63</v>
      </c>
      <c r="X4575" s="83" t="str">
        <f>MID(Tabla1[[#This Row],[Aplicación]],14,6)</f>
        <v>632</v>
      </c>
    </row>
    <row r="4576" spans="1:24" x14ac:dyDescent="0.25">
      <c r="A4576" s="77">
        <v>220240051258</v>
      </c>
      <c r="B4576" s="78" t="s">
        <v>702</v>
      </c>
      <c r="C4576" s="79">
        <v>45595</v>
      </c>
      <c r="D4576" s="77">
        <v>22024004069</v>
      </c>
      <c r="E4576" s="78" t="s">
        <v>5327</v>
      </c>
      <c r="F4576" s="80">
        <v>1639844.44</v>
      </c>
      <c r="G4576" s="78" t="s">
        <v>6230</v>
      </c>
      <c r="H4576" s="78" t="s">
        <v>6231</v>
      </c>
      <c r="I4576" s="81" t="s">
        <v>2934</v>
      </c>
      <c r="J4576" s="78" t="s">
        <v>1048</v>
      </c>
      <c r="K4576" s="78" t="s">
        <v>410</v>
      </c>
      <c r="L4576" s="78" t="s">
        <v>401</v>
      </c>
      <c r="M4576" s="78" t="s">
        <v>395</v>
      </c>
      <c r="N4576" s="78" t="s">
        <v>396</v>
      </c>
      <c r="O4576" s="82" t="s">
        <v>321</v>
      </c>
      <c r="P4576" s="82" t="s">
        <v>6229</v>
      </c>
      <c r="Q4576" s="83">
        <v>6</v>
      </c>
      <c r="R4576" s="35" t="s">
        <v>266</v>
      </c>
      <c r="S4576" s="83" t="str">
        <f>MID(Tabla1[[#This Row],[Aplicación]],6,2)</f>
        <v>06</v>
      </c>
      <c r="T4576" s="84" t="str">
        <f>VLOOKUP(Tabla1[[#This Row],[AREA]],Hoja1!A:B,2,FALSE)</f>
        <v>06. Educación y cultura</v>
      </c>
      <c r="U4576" s="83">
        <v>3341</v>
      </c>
      <c r="V4576" s="84" t="str">
        <f>VLOOKUP(Tabla1[[#This Row],[PROGRAMA]],Hoja1!A:B,2,FALSE)</f>
        <v>3341. Coordinación de políticas culturales</v>
      </c>
      <c r="W4576" s="83">
        <v>63</v>
      </c>
      <c r="X4576" s="83">
        <v>632</v>
      </c>
    </row>
    <row r="4577" spans="1:24" x14ac:dyDescent="0.25">
      <c r="A4577" s="77">
        <v>220240046844</v>
      </c>
      <c r="B4577" s="78" t="s">
        <v>702</v>
      </c>
      <c r="C4577" s="79">
        <v>45574</v>
      </c>
      <c r="D4577" s="77">
        <v>22024003353</v>
      </c>
      <c r="E4577" s="78" t="s">
        <v>1142</v>
      </c>
      <c r="F4577" s="80">
        <v>1500000</v>
      </c>
      <c r="G4577" s="78" t="s">
        <v>6232</v>
      </c>
      <c r="H4577" s="78" t="s">
        <v>6233</v>
      </c>
      <c r="I4577" s="81" t="s">
        <v>2934</v>
      </c>
      <c r="J4577" s="78" t="s">
        <v>398</v>
      </c>
      <c r="K4577" s="78" t="s">
        <v>398</v>
      </c>
      <c r="L4577" s="78" t="s">
        <v>401</v>
      </c>
      <c r="M4577" s="78" t="s">
        <v>395</v>
      </c>
      <c r="N4577" s="78" t="s">
        <v>396</v>
      </c>
      <c r="O4577" s="82" t="s">
        <v>321</v>
      </c>
      <c r="P4577" s="82" t="s">
        <v>6229</v>
      </c>
      <c r="Q4577" s="83">
        <v>6</v>
      </c>
      <c r="R4577" s="35" t="s">
        <v>266</v>
      </c>
      <c r="S4577" s="83" t="str">
        <f>MID(Tabla1[[#This Row],[Aplicación]],6,2)</f>
        <v>02</v>
      </c>
      <c r="T4577" s="84" t="str">
        <f>VLOOKUP(Tabla1[[#This Row],[AREA]],Hoja1!A:B,2,FALSE)</f>
        <v>02. Urbanismo y vivienda</v>
      </c>
      <c r="U4577" s="83">
        <v>9332</v>
      </c>
      <c r="V4577" s="84" t="str">
        <f>VLOOKUP(Tabla1[[#This Row],[PROGRAMA]],Hoja1!A:B,2,FALSE)</f>
        <v>9332. Mantenimiento de edificios e instalaciones municipales</v>
      </c>
      <c r="W4577" s="83">
        <v>63</v>
      </c>
      <c r="X4577" s="83">
        <v>632</v>
      </c>
    </row>
    <row r="4578" spans="1:24" x14ac:dyDescent="0.25">
      <c r="A4578" s="77">
        <v>220240048766</v>
      </c>
      <c r="B4578" s="78" t="s">
        <v>702</v>
      </c>
      <c r="C4578" s="79">
        <v>45582</v>
      </c>
      <c r="D4578" s="77">
        <v>22024004232</v>
      </c>
      <c r="E4578" s="78" t="s">
        <v>4941</v>
      </c>
      <c r="F4578" s="80">
        <v>1285126.3700000001</v>
      </c>
      <c r="G4578" s="78" t="s">
        <v>6234</v>
      </c>
      <c r="H4578" s="78" t="s">
        <v>6235</v>
      </c>
      <c r="I4578" s="81" t="s">
        <v>2934</v>
      </c>
      <c r="J4578" s="78" t="s">
        <v>666</v>
      </c>
      <c r="K4578" s="78" t="s">
        <v>666</v>
      </c>
      <c r="L4578" s="78" t="s">
        <v>401</v>
      </c>
      <c r="M4578" s="78" t="s">
        <v>395</v>
      </c>
      <c r="N4578" s="78" t="s">
        <v>396</v>
      </c>
      <c r="O4578" s="82" t="s">
        <v>321</v>
      </c>
      <c r="P4578" s="82" t="s">
        <v>6229</v>
      </c>
      <c r="Q4578" s="83" t="str">
        <f>MID(Tabla1[[#This Row],[Aplicación]],14,1)</f>
        <v>6</v>
      </c>
      <c r="R4578" s="35" t="s">
        <v>266</v>
      </c>
      <c r="S4578" s="83" t="str">
        <f>MID(Tabla1[[#This Row],[Aplicación]],6,2)</f>
        <v>08</v>
      </c>
      <c r="T4578" s="84" t="str">
        <f>VLOOKUP(Tabla1[[#This Row],[AREA]],Hoja1!A:B,2,FALSE)</f>
        <v>08. Tráfico y movilidad</v>
      </c>
      <c r="U4578" s="83" t="str">
        <f>MID(Tabla1[[#This Row],[Aplicación]],9,4)</f>
        <v>1532</v>
      </c>
      <c r="V4578" s="84" t="str">
        <f>VLOOKUP(Tabla1[[#This Row],[PROGRAMA]],Hoja1!A:B,2,FALSE)</f>
        <v>1532. Pavimentación vias públicas y otros servicios urbanísticos</v>
      </c>
      <c r="W4578" s="83" t="str">
        <f>MID(Tabla1[[#This Row],[Aplicación]],14,2)</f>
        <v>60</v>
      </c>
      <c r="X4578" s="83" t="str">
        <f>MID(Tabla1[[#This Row],[Aplicación]],14,6)</f>
        <v>609</v>
      </c>
    </row>
    <row r="4579" spans="1:24" x14ac:dyDescent="0.25">
      <c r="A4579" s="77">
        <v>220240057914</v>
      </c>
      <c r="B4579" s="78" t="s">
        <v>390</v>
      </c>
      <c r="C4579" s="79">
        <v>45630</v>
      </c>
      <c r="D4579" s="77">
        <v>22024008966</v>
      </c>
      <c r="E4579" s="78" t="s">
        <v>1148</v>
      </c>
      <c r="F4579" s="80">
        <v>411.4</v>
      </c>
      <c r="G4579" s="78" t="s">
        <v>300</v>
      </c>
      <c r="H4579" s="78" t="s">
        <v>6236</v>
      </c>
      <c r="I4579" s="81" t="s">
        <v>2930</v>
      </c>
      <c r="J4579" s="78" t="s">
        <v>398</v>
      </c>
      <c r="K4579" s="78" t="s">
        <v>398</v>
      </c>
      <c r="L4579" s="78" t="s">
        <v>399</v>
      </c>
      <c r="M4579" s="78" t="s">
        <v>585</v>
      </c>
      <c r="N4579" s="78" t="s">
        <v>539</v>
      </c>
      <c r="O4579" s="82" t="s">
        <v>326</v>
      </c>
      <c r="P4579" s="82" t="s">
        <v>6229</v>
      </c>
      <c r="Q4579" s="83" t="str">
        <f>MID(Tabla1[[#This Row],[Aplicación]],14,1)</f>
        <v>6</v>
      </c>
      <c r="R4579" s="35" t="s">
        <v>266</v>
      </c>
      <c r="S4579" s="83" t="str">
        <f>MID(Tabla1[[#This Row],[Aplicación]],6,2)</f>
        <v>03</v>
      </c>
      <c r="T4579" s="84" t="str">
        <f>VLOOKUP(Tabla1[[#This Row],[AREA]],Hoja1!A:B,2,FALSE)</f>
        <v>03. Participación ciudadana y deportes</v>
      </c>
      <c r="U4579" s="83" t="str">
        <f>MID(Tabla1[[#This Row],[Aplicación]],9,4)</f>
        <v>9241</v>
      </c>
      <c r="V4579" s="84" t="str">
        <f>VLOOKUP(Tabla1[[#This Row],[PROGRAMA]],Hoja1!A:B,2,FALSE)</f>
        <v>9241. Participación ciudadana</v>
      </c>
      <c r="W4579" s="83" t="str">
        <f>MID(Tabla1[[#This Row],[Aplicación]],14,2)</f>
        <v>63</v>
      </c>
      <c r="X4579" s="83" t="str">
        <f>MID(Tabla1[[#This Row],[Aplicación]],14,6)</f>
        <v>632</v>
      </c>
    </row>
    <row r="4580" spans="1:24" x14ac:dyDescent="0.25">
      <c r="A4580" s="77">
        <v>220240057126</v>
      </c>
      <c r="B4580" s="78" t="s">
        <v>702</v>
      </c>
      <c r="C4580" s="79">
        <v>45624</v>
      </c>
      <c r="D4580" s="77">
        <v>22024005905</v>
      </c>
      <c r="E4580" s="78" t="s">
        <v>4431</v>
      </c>
      <c r="F4580" s="80">
        <v>249997.79</v>
      </c>
      <c r="G4580" s="78" t="s">
        <v>404</v>
      </c>
      <c r="H4580" s="78" t="s">
        <v>6283</v>
      </c>
      <c r="I4580" s="81" t="s">
        <v>2934</v>
      </c>
      <c r="J4580" s="78" t="s">
        <v>403</v>
      </c>
      <c r="K4580" s="78" t="s">
        <v>393</v>
      </c>
      <c r="L4580" s="78" t="s">
        <v>413</v>
      </c>
      <c r="M4580" s="78" t="s">
        <v>395</v>
      </c>
      <c r="N4580" s="78" t="s">
        <v>433</v>
      </c>
      <c r="O4580" s="82" t="s">
        <v>321</v>
      </c>
      <c r="P4580" s="82" t="s">
        <v>6229</v>
      </c>
      <c r="Q4580" s="83">
        <v>6</v>
      </c>
      <c r="R4580" s="35" t="s">
        <v>266</v>
      </c>
      <c r="S4580" s="83" t="str">
        <f>MID(Tabla1[[#This Row],[Aplicación]],6,2)</f>
        <v>08</v>
      </c>
      <c r="T4580" s="84" t="str">
        <f>VLOOKUP(Tabla1[[#This Row],[AREA]],Hoja1!A:B,2,FALSE)</f>
        <v>08. Tráfico y movilidad</v>
      </c>
      <c r="U4580" s="83">
        <v>1341</v>
      </c>
      <c r="V4580" s="84" t="str">
        <f>VLOOKUP(Tabla1[[#This Row],[PROGRAMA]],Hoja1!A:B,2,FALSE)</f>
        <v>1341. Movilidad</v>
      </c>
      <c r="W4580" s="83">
        <v>60</v>
      </c>
      <c r="X4580" s="83">
        <v>609</v>
      </c>
    </row>
    <row r="4581" spans="1:24" x14ac:dyDescent="0.25">
      <c r="A4581" s="77">
        <v>220240046598</v>
      </c>
      <c r="B4581" s="78" t="s">
        <v>390</v>
      </c>
      <c r="C4581" s="79">
        <v>45572</v>
      </c>
      <c r="D4581" s="77">
        <v>22024007540</v>
      </c>
      <c r="E4581" s="78" t="s">
        <v>4118</v>
      </c>
      <c r="F4581" s="80">
        <v>394.12</v>
      </c>
      <c r="G4581" s="78" t="s">
        <v>300</v>
      </c>
      <c r="H4581" s="78" t="s">
        <v>6239</v>
      </c>
      <c r="I4581" s="81" t="s">
        <v>2930</v>
      </c>
      <c r="J4581" s="78" t="s">
        <v>398</v>
      </c>
      <c r="K4581" s="78" t="s">
        <v>398</v>
      </c>
      <c r="L4581" s="78" t="s">
        <v>399</v>
      </c>
      <c r="M4581" s="78" t="s">
        <v>585</v>
      </c>
      <c r="N4581" s="78" t="s">
        <v>539</v>
      </c>
      <c r="O4581" s="82" t="s">
        <v>326</v>
      </c>
      <c r="P4581" s="82" t="s">
        <v>6229</v>
      </c>
      <c r="Q4581" s="83" t="str">
        <f>MID(Tabla1[[#This Row],[Aplicación]],14,1)</f>
        <v>6</v>
      </c>
      <c r="R4581" s="35" t="s">
        <v>266</v>
      </c>
      <c r="S4581" s="83" t="str">
        <f>MID(Tabla1[[#This Row],[Aplicación]],6,2)</f>
        <v>03</v>
      </c>
      <c r="T4581" s="84" t="str">
        <f>VLOOKUP(Tabla1[[#This Row],[AREA]],Hoja1!A:B,2,FALSE)</f>
        <v>03. Participación ciudadana y deportes</v>
      </c>
      <c r="U4581" s="83" t="str">
        <f>MID(Tabla1[[#This Row],[Aplicación]],9,4)</f>
        <v>9241</v>
      </c>
      <c r="V4581" s="84" t="str">
        <f>VLOOKUP(Tabla1[[#This Row],[PROGRAMA]],Hoja1!A:B,2,FALSE)</f>
        <v>9241. Participación ciudadana</v>
      </c>
      <c r="W4581" s="83" t="str">
        <f>MID(Tabla1[[#This Row],[Aplicación]],14,2)</f>
        <v>63</v>
      </c>
      <c r="X4581" s="83" t="str">
        <f>MID(Tabla1[[#This Row],[Aplicación]],14,6)</f>
        <v>633</v>
      </c>
    </row>
    <row r="4582" spans="1:24" x14ac:dyDescent="0.25">
      <c r="A4582" s="77">
        <v>220240053835</v>
      </c>
      <c r="B4582" s="78" t="s">
        <v>390</v>
      </c>
      <c r="C4582" s="79">
        <v>45611</v>
      </c>
      <c r="D4582" s="77">
        <v>22024008637</v>
      </c>
      <c r="E4582" s="78" t="s">
        <v>5569</v>
      </c>
      <c r="F4582" s="80">
        <v>169.1</v>
      </c>
      <c r="G4582" s="78" t="s">
        <v>300</v>
      </c>
      <c r="H4582" s="78" t="s">
        <v>6240</v>
      </c>
      <c r="I4582" s="81" t="s">
        <v>2930</v>
      </c>
      <c r="J4582" s="78" t="s">
        <v>398</v>
      </c>
      <c r="K4582" s="78" t="s">
        <v>398</v>
      </c>
      <c r="L4582" s="78" t="s">
        <v>399</v>
      </c>
      <c r="M4582" s="78" t="s">
        <v>585</v>
      </c>
      <c r="N4582" s="78" t="s">
        <v>539</v>
      </c>
      <c r="O4582" s="82" t="s">
        <v>326</v>
      </c>
      <c r="P4582" s="82" t="s">
        <v>6229</v>
      </c>
      <c r="Q4582" s="83" t="str">
        <f>MID(Tabla1[[#This Row],[Aplicación]],14,1)</f>
        <v>6</v>
      </c>
      <c r="R4582" s="35" t="s">
        <v>266</v>
      </c>
      <c r="S4582" s="83" t="str">
        <f>MID(Tabla1[[#This Row],[Aplicación]],6,2)</f>
        <v>06</v>
      </c>
      <c r="T4582" s="84" t="str">
        <f>VLOOKUP(Tabla1[[#This Row],[AREA]],Hoja1!A:B,2,FALSE)</f>
        <v>06. Educación y cultura</v>
      </c>
      <c r="U4582" s="83" t="str">
        <f>MID(Tabla1[[#This Row],[Aplicación]],9,4)</f>
        <v>3231</v>
      </c>
      <c r="V4582" s="84" t="str">
        <f>VLOOKUP(Tabla1[[#This Row],[PROGRAMA]],Hoja1!A:B,2,FALSE)</f>
        <v>3231. Escuelas infantiles</v>
      </c>
      <c r="W4582" s="83" t="str">
        <f>MID(Tabla1[[#This Row],[Aplicación]],14,2)</f>
        <v>63</v>
      </c>
      <c r="X4582" s="83" t="str">
        <f>MID(Tabla1[[#This Row],[Aplicación]],14,6)</f>
        <v>632</v>
      </c>
    </row>
    <row r="4583" spans="1:24" x14ac:dyDescent="0.25">
      <c r="A4583" s="77">
        <v>220240051219</v>
      </c>
      <c r="B4583" s="78" t="s">
        <v>390</v>
      </c>
      <c r="C4583" s="79">
        <v>45594</v>
      </c>
      <c r="D4583" s="77">
        <v>22024008043</v>
      </c>
      <c r="E4583" s="78" t="s">
        <v>1364</v>
      </c>
      <c r="F4583" s="80">
        <v>148.94999999999999</v>
      </c>
      <c r="G4583" s="78" t="s">
        <v>300</v>
      </c>
      <c r="H4583" s="78" t="s">
        <v>6241</v>
      </c>
      <c r="I4583" s="81" t="s">
        <v>2930</v>
      </c>
      <c r="J4583" s="78" t="s">
        <v>398</v>
      </c>
      <c r="K4583" s="78" t="s">
        <v>398</v>
      </c>
      <c r="L4583" s="78" t="s">
        <v>399</v>
      </c>
      <c r="M4583" s="78" t="s">
        <v>585</v>
      </c>
      <c r="N4583" s="78" t="s">
        <v>539</v>
      </c>
      <c r="O4583" s="82" t="s">
        <v>326</v>
      </c>
      <c r="P4583" s="82" t="s">
        <v>6229</v>
      </c>
      <c r="Q4583" s="83" t="str">
        <f>MID(Tabla1[[#This Row],[Aplicación]],14,1)</f>
        <v>2</v>
      </c>
      <c r="R4583" s="35" t="s">
        <v>265</v>
      </c>
      <c r="S4583" s="83" t="str">
        <f>MID(Tabla1[[#This Row],[Aplicación]],6,2)</f>
        <v>11</v>
      </c>
      <c r="T4583" s="84" t="str">
        <f>VLOOKUP(Tabla1[[#This Row],[AREA]],Hoja1!A:B,2,FALSE)</f>
        <v>11. Salud pública y seguridad ciudadana</v>
      </c>
      <c r="U4583" s="83" t="str">
        <f>MID(Tabla1[[#This Row],[Aplicación]],9,4)</f>
        <v>1621</v>
      </c>
      <c r="V4583" s="84" t="str">
        <f>VLOOKUP(Tabla1[[#This Row],[PROGRAMA]],Hoja1!A:B,2,FALSE)</f>
        <v>1621. Recogida de residuos</v>
      </c>
      <c r="W4583" s="83" t="str">
        <f>MID(Tabla1[[#This Row],[Aplicación]],14,2)</f>
        <v>22</v>
      </c>
      <c r="X4583" s="83" t="str">
        <f>MID(Tabla1[[#This Row],[Aplicación]],14,6)</f>
        <v>22706</v>
      </c>
    </row>
    <row r="4584" spans="1:24" x14ac:dyDescent="0.25">
      <c r="A4584" s="77">
        <v>220240060470</v>
      </c>
      <c r="B4584" s="78" t="s">
        <v>390</v>
      </c>
      <c r="C4584" s="79">
        <v>45638</v>
      </c>
      <c r="D4584" s="77">
        <v>22024008121</v>
      </c>
      <c r="E4584" s="78" t="s">
        <v>1190</v>
      </c>
      <c r="F4584" s="80">
        <v>360000</v>
      </c>
      <c r="G4584" s="78" t="s">
        <v>406</v>
      </c>
      <c r="H4584" s="78" t="s">
        <v>6242</v>
      </c>
      <c r="I4584" s="81" t="s">
        <v>2930</v>
      </c>
      <c r="J4584" s="78" t="s">
        <v>398</v>
      </c>
      <c r="K4584" s="78" t="s">
        <v>398</v>
      </c>
      <c r="L4584" s="78" t="s">
        <v>399</v>
      </c>
      <c r="M4584" s="78" t="s">
        <v>395</v>
      </c>
      <c r="N4584" s="78" t="s">
        <v>396</v>
      </c>
      <c r="O4584" s="82" t="s">
        <v>321</v>
      </c>
      <c r="P4584" s="82" t="s">
        <v>6229</v>
      </c>
      <c r="Q4584" s="83" t="str">
        <f>MID(Tabla1[[#This Row],[Aplicación]],14,1)</f>
        <v>2</v>
      </c>
      <c r="R4584" s="35" t="s">
        <v>265</v>
      </c>
      <c r="S4584" s="83" t="str">
        <f>MID(Tabla1[[#This Row],[Aplicación]],6,2)</f>
        <v>04</v>
      </c>
      <c r="T4584" s="84" t="str">
        <f>VLOOKUP(Tabla1[[#This Row],[AREA]],Hoja1!A:B,2,FALSE)</f>
        <v>04. Hacienda, personal y modernización administrativa</v>
      </c>
      <c r="U4584" s="83" t="str">
        <f>MID(Tabla1[[#This Row],[Aplicación]],9,4)</f>
        <v>9231</v>
      </c>
      <c r="V4584" s="84" t="str">
        <f>VLOOKUP(Tabla1[[#This Row],[PROGRAMA]],Hoja1!A:B,2,FALSE)</f>
        <v>9231. Información, registro y gestión del padrón</v>
      </c>
      <c r="W4584" s="83" t="str">
        <f>MID(Tabla1[[#This Row],[Aplicación]],14,2)</f>
        <v>22</v>
      </c>
      <c r="X4584" s="83" t="str">
        <f>MID(Tabla1[[#This Row],[Aplicación]],14,6)</f>
        <v>22201</v>
      </c>
    </row>
    <row r="4585" spans="1:24" x14ac:dyDescent="0.25">
      <c r="A4585" s="77">
        <v>220240055535</v>
      </c>
      <c r="B4585" s="78" t="s">
        <v>390</v>
      </c>
      <c r="C4585" s="79">
        <v>45618</v>
      </c>
      <c r="D4585" s="77">
        <v>22024008724</v>
      </c>
      <c r="E4585" s="78" t="s">
        <v>1141</v>
      </c>
      <c r="F4585" s="80">
        <v>300000</v>
      </c>
      <c r="G4585" s="78" t="s">
        <v>418</v>
      </c>
      <c r="H4585" s="78" t="s">
        <v>6243</v>
      </c>
      <c r="I4585" s="81" t="s">
        <v>2930</v>
      </c>
      <c r="J4585" s="78" t="s">
        <v>419</v>
      </c>
      <c r="K4585" s="78" t="s">
        <v>420</v>
      </c>
      <c r="L4585" s="78" t="s">
        <v>399</v>
      </c>
      <c r="M4585" s="78" t="s">
        <v>395</v>
      </c>
      <c r="N4585" s="78" t="s">
        <v>396</v>
      </c>
      <c r="O4585" s="82" t="s">
        <v>321</v>
      </c>
      <c r="P4585" s="82" t="s">
        <v>6229</v>
      </c>
      <c r="Q4585" s="83" t="str">
        <f>MID(Tabla1[[#This Row],[Aplicación]],14,1)</f>
        <v>2</v>
      </c>
      <c r="R4585" s="35" t="s">
        <v>265</v>
      </c>
      <c r="S4585" s="83" t="str">
        <f>MID(Tabla1[[#This Row],[Aplicación]],6,2)</f>
        <v>10</v>
      </c>
      <c r="T4585" s="84" t="str">
        <f>VLOOKUP(Tabla1[[#This Row],[AREA]],Hoja1!A:B,2,FALSE)</f>
        <v>10. Personas mayores, familia y servicios sociales</v>
      </c>
      <c r="U4585" s="83" t="str">
        <f>MID(Tabla1[[#This Row],[Aplicación]],9,4)</f>
        <v>2311</v>
      </c>
      <c r="V4585" s="84" t="str">
        <f>VLOOKUP(Tabla1[[#This Row],[PROGRAMA]],Hoja1!A:B,2,FALSE)</f>
        <v>2311. Intervención social</v>
      </c>
      <c r="W4585" s="83" t="str">
        <f>MID(Tabla1[[#This Row],[Aplicación]],14,2)</f>
        <v>22</v>
      </c>
      <c r="X4585" s="83" t="str">
        <f>MID(Tabla1[[#This Row],[Aplicación]],14,6)</f>
        <v>22799</v>
      </c>
    </row>
    <row r="4586" spans="1:24" x14ac:dyDescent="0.25">
      <c r="A4586" s="77">
        <v>220240061952</v>
      </c>
      <c r="B4586" s="78" t="s">
        <v>390</v>
      </c>
      <c r="C4586" s="79">
        <v>45645</v>
      </c>
      <c r="D4586" s="77">
        <v>22024008813</v>
      </c>
      <c r="E4586" s="78" t="s">
        <v>3091</v>
      </c>
      <c r="F4586" s="80">
        <v>79453.440000000002</v>
      </c>
      <c r="G4586" s="78" t="s">
        <v>1053</v>
      </c>
      <c r="H4586" s="78" t="s">
        <v>6244</v>
      </c>
      <c r="I4586" s="81" t="s">
        <v>2930</v>
      </c>
      <c r="J4586" s="78" t="s">
        <v>398</v>
      </c>
      <c r="K4586" s="78" t="s">
        <v>398</v>
      </c>
      <c r="L4586" s="78" t="s">
        <v>399</v>
      </c>
      <c r="M4586" s="78" t="s">
        <v>395</v>
      </c>
      <c r="N4586" s="78" t="s">
        <v>433</v>
      </c>
      <c r="O4586" s="82" t="s">
        <v>325</v>
      </c>
      <c r="P4586" s="82" t="s">
        <v>6229</v>
      </c>
      <c r="Q4586" s="83" t="str">
        <f>MID(Tabla1[[#This Row],[Aplicación]],14,1)</f>
        <v>2</v>
      </c>
      <c r="R4586" s="35" t="s">
        <v>265</v>
      </c>
      <c r="S4586" s="83" t="str">
        <f>MID(Tabla1[[#This Row],[Aplicación]],6,2)</f>
        <v>01</v>
      </c>
      <c r="T4586" s="84" t="str">
        <f>VLOOKUP(Tabla1[[#This Row],[AREA]],Hoja1!A:B,2,FALSE)</f>
        <v>01. Alcaldía</v>
      </c>
      <c r="U4586" s="83" t="str">
        <f>MID(Tabla1[[#This Row],[Aplicación]],9,4)</f>
        <v>4331</v>
      </c>
      <c r="V4586" s="84" t="str">
        <f>VLOOKUP(Tabla1[[#This Row],[PROGRAMA]],Hoja1!A:B,2,FALSE)</f>
        <v>4331. Desarrollo empresarial</v>
      </c>
      <c r="W4586" s="83" t="str">
        <f>MID(Tabla1[[#This Row],[Aplicación]],14,2)</f>
        <v>22</v>
      </c>
      <c r="X4586" s="83" t="str">
        <f>MID(Tabla1[[#This Row],[Aplicación]],14,6)</f>
        <v>22602</v>
      </c>
    </row>
    <row r="4587" spans="1:24" x14ac:dyDescent="0.25">
      <c r="A4587" s="77">
        <v>220240057962</v>
      </c>
      <c r="B4587" s="78" t="s">
        <v>390</v>
      </c>
      <c r="C4587" s="79">
        <v>45630</v>
      </c>
      <c r="D4587" s="77">
        <v>22024009074</v>
      </c>
      <c r="E4587" s="78" t="s">
        <v>1147</v>
      </c>
      <c r="F4587" s="80">
        <v>7260</v>
      </c>
      <c r="G4587" s="78" t="s">
        <v>6245</v>
      </c>
      <c r="H4587" s="78" t="s">
        <v>6246</v>
      </c>
      <c r="I4587" s="81" t="s">
        <v>2930</v>
      </c>
      <c r="J4587" s="78" t="s">
        <v>6247</v>
      </c>
      <c r="K4587" s="78" t="s">
        <v>6248</v>
      </c>
      <c r="L4587" s="78" t="s">
        <v>399</v>
      </c>
      <c r="M4587" s="78" t="s">
        <v>585</v>
      </c>
      <c r="N4587" s="78" t="s">
        <v>539</v>
      </c>
      <c r="O4587" s="82" t="s">
        <v>326</v>
      </c>
      <c r="P4587" s="82" t="s">
        <v>6229</v>
      </c>
      <c r="Q4587" s="83" t="str">
        <f>MID(Tabla1[[#This Row],[Aplicación]],14,1)</f>
        <v>2</v>
      </c>
      <c r="R4587" s="35" t="s">
        <v>265</v>
      </c>
      <c r="S4587" s="83" t="str">
        <f>MID(Tabla1[[#This Row],[Aplicación]],6,2)</f>
        <v>06</v>
      </c>
      <c r="T4587" s="84" t="str">
        <f>VLOOKUP(Tabla1[[#This Row],[AREA]],Hoja1!A:B,2,FALSE)</f>
        <v>06. Educación y cultura</v>
      </c>
      <c r="U4587" s="83" t="str">
        <f>MID(Tabla1[[#This Row],[Aplicación]],9,4)</f>
        <v>3232</v>
      </c>
      <c r="V4587" s="84" t="str">
        <f>VLOOKUP(Tabla1[[#This Row],[PROGRAMA]],Hoja1!A:B,2,FALSE)</f>
        <v>3232. Conservación y mantenimiento centros educación infantil y primaria</v>
      </c>
      <c r="W4587" s="83" t="str">
        <f>MID(Tabla1[[#This Row],[Aplicación]],14,2)</f>
        <v>22</v>
      </c>
      <c r="X4587" s="83" t="str">
        <f>MID(Tabla1[[#This Row],[Aplicación]],14,6)</f>
        <v>22700</v>
      </c>
    </row>
    <row r="4588" spans="1:24" x14ac:dyDescent="0.25">
      <c r="A4588" s="77">
        <v>220240044799</v>
      </c>
      <c r="B4588" s="78" t="s">
        <v>702</v>
      </c>
      <c r="C4588" s="79">
        <v>45566</v>
      </c>
      <c r="D4588" s="77">
        <v>22024004070</v>
      </c>
      <c r="E4588" s="78" t="s">
        <v>3440</v>
      </c>
      <c r="F4588" s="80">
        <v>1200</v>
      </c>
      <c r="G4588" s="78" t="s">
        <v>6249</v>
      </c>
      <c r="H4588" s="78" t="s">
        <v>6250</v>
      </c>
      <c r="I4588" s="81" t="s">
        <v>2934</v>
      </c>
      <c r="J4588" s="78" t="s">
        <v>398</v>
      </c>
      <c r="K4588" s="78" t="s">
        <v>398</v>
      </c>
      <c r="L4588" s="78" t="s">
        <v>399</v>
      </c>
      <c r="M4588" s="78" t="s">
        <v>585</v>
      </c>
      <c r="N4588" s="78" t="s">
        <v>539</v>
      </c>
      <c r="O4588" s="82" t="s">
        <v>326</v>
      </c>
      <c r="P4588" s="82" t="s">
        <v>6229</v>
      </c>
      <c r="Q4588" s="83" t="str">
        <f>MID(Tabla1[[#This Row],[Aplicación]],14,1)</f>
        <v>1</v>
      </c>
      <c r="R4588" s="35" t="s">
        <v>273</v>
      </c>
      <c r="S4588" s="83" t="str">
        <f>MID(Tabla1[[#This Row],[Aplicación]],6,2)</f>
        <v>04</v>
      </c>
      <c r="T4588" s="84" t="str">
        <f>VLOOKUP(Tabla1[[#This Row],[AREA]],Hoja1!A:B,2,FALSE)</f>
        <v>04. Hacienda, personal y modernización administrativa</v>
      </c>
      <c r="U4588" s="83" t="str">
        <f>MID(Tabla1[[#This Row],[Aplicación]],9,4)</f>
        <v>9202</v>
      </c>
      <c r="V4588" s="84" t="str">
        <f>VLOOKUP(Tabla1[[#This Row],[PROGRAMA]],Hoja1!A:B,2,FALSE)</f>
        <v>9202. Gestión de recursos humanos</v>
      </c>
      <c r="W4588" s="83" t="str">
        <f>MID(Tabla1[[#This Row],[Aplicación]],14,2)</f>
        <v>16</v>
      </c>
      <c r="X4588" s="83" t="str">
        <f>MID(Tabla1[[#This Row],[Aplicación]],14,6)</f>
        <v>16200</v>
      </c>
    </row>
    <row r="4589" spans="1:24" x14ac:dyDescent="0.25">
      <c r="A4589" s="77">
        <v>220240053272</v>
      </c>
      <c r="B4589" s="78" t="s">
        <v>702</v>
      </c>
      <c r="C4589" s="79">
        <v>45604</v>
      </c>
      <c r="D4589" s="77">
        <v>22024004070</v>
      </c>
      <c r="E4589" s="78" t="s">
        <v>3440</v>
      </c>
      <c r="F4589" s="80">
        <v>2000</v>
      </c>
      <c r="G4589" s="78" t="s">
        <v>6251</v>
      </c>
      <c r="H4589" s="78" t="s">
        <v>6252</v>
      </c>
      <c r="I4589" s="81" t="s">
        <v>2934</v>
      </c>
      <c r="J4589" s="78" t="s">
        <v>393</v>
      </c>
      <c r="K4589" s="78" t="s">
        <v>393</v>
      </c>
      <c r="L4589" s="78" t="s">
        <v>399</v>
      </c>
      <c r="M4589" s="78" t="s">
        <v>585</v>
      </c>
      <c r="N4589" s="78" t="s">
        <v>539</v>
      </c>
      <c r="O4589" s="82" t="s">
        <v>326</v>
      </c>
      <c r="P4589" s="82" t="s">
        <v>6229</v>
      </c>
      <c r="Q4589" s="83" t="str">
        <f>MID(Tabla1[[#This Row],[Aplicación]],14,1)</f>
        <v>1</v>
      </c>
      <c r="R4589" s="35" t="s">
        <v>273</v>
      </c>
      <c r="S4589" s="83" t="str">
        <f>MID(Tabla1[[#This Row],[Aplicación]],6,2)</f>
        <v>04</v>
      </c>
      <c r="T4589" s="84" t="str">
        <f>VLOOKUP(Tabla1[[#This Row],[AREA]],Hoja1!A:B,2,FALSE)</f>
        <v>04. Hacienda, personal y modernización administrativa</v>
      </c>
      <c r="U4589" s="83" t="str">
        <f>MID(Tabla1[[#This Row],[Aplicación]],9,4)</f>
        <v>9202</v>
      </c>
      <c r="V4589" s="84" t="str">
        <f>VLOOKUP(Tabla1[[#This Row],[PROGRAMA]],Hoja1!A:B,2,FALSE)</f>
        <v>9202. Gestión de recursos humanos</v>
      </c>
      <c r="W4589" s="83" t="str">
        <f>MID(Tabla1[[#This Row],[Aplicación]],14,2)</f>
        <v>16</v>
      </c>
      <c r="X4589" s="83" t="str">
        <f>MID(Tabla1[[#This Row],[Aplicación]],14,6)</f>
        <v>16200</v>
      </c>
    </row>
    <row r="4590" spans="1:24" x14ac:dyDescent="0.25">
      <c r="A4590" s="77">
        <v>220240052308</v>
      </c>
      <c r="B4590" s="78" t="s">
        <v>390</v>
      </c>
      <c r="C4590" s="79">
        <v>45601</v>
      </c>
      <c r="D4590" s="77">
        <v>22024008111</v>
      </c>
      <c r="E4590" s="78" t="s">
        <v>6253</v>
      </c>
      <c r="F4590" s="80">
        <v>5082</v>
      </c>
      <c r="G4590" s="78" t="s">
        <v>723</v>
      </c>
      <c r="H4590" s="78" t="s">
        <v>6254</v>
      </c>
      <c r="I4590" s="81" t="s">
        <v>2930</v>
      </c>
      <c r="J4590" s="78" t="s">
        <v>398</v>
      </c>
      <c r="K4590" s="78" t="s">
        <v>398</v>
      </c>
      <c r="L4590" s="78" t="s">
        <v>399</v>
      </c>
      <c r="M4590" s="78" t="s">
        <v>585</v>
      </c>
      <c r="N4590" s="78" t="s">
        <v>539</v>
      </c>
      <c r="O4590" s="82" t="s">
        <v>326</v>
      </c>
      <c r="P4590" s="82" t="s">
        <v>6229</v>
      </c>
      <c r="Q4590" s="83" t="str">
        <f>MID(Tabla1[[#This Row],[Aplicación]],14,1)</f>
        <v>6</v>
      </c>
      <c r="R4590" s="35" t="s">
        <v>266</v>
      </c>
      <c r="S4590" s="83" t="str">
        <f>MID(Tabla1[[#This Row],[Aplicación]],6,2)</f>
        <v>11</v>
      </c>
      <c r="T4590" s="84" t="str">
        <f>VLOOKUP(Tabla1[[#This Row],[AREA]],Hoja1!A:B,2,FALSE)</f>
        <v>11. Salud pública y seguridad ciudadana</v>
      </c>
      <c r="U4590" s="83" t="str">
        <f>MID(Tabla1[[#This Row],[Aplicación]],9,4)</f>
        <v>1321</v>
      </c>
      <c r="V4590" s="84" t="str">
        <f>VLOOKUP(Tabla1[[#This Row],[PROGRAMA]],Hoja1!A:B,2,FALSE)</f>
        <v>1321. Policía municipal</v>
      </c>
      <c r="W4590" s="83" t="str">
        <f>MID(Tabla1[[#This Row],[Aplicación]],14,2)</f>
        <v>63</v>
      </c>
      <c r="X4590" s="83" t="str">
        <f>MID(Tabla1[[#This Row],[Aplicación]],14,6)</f>
        <v>632</v>
      </c>
    </row>
    <row r="4591" spans="1:24" x14ac:dyDescent="0.25">
      <c r="A4591" s="77">
        <v>220240045525</v>
      </c>
      <c r="B4591" s="78" t="s">
        <v>390</v>
      </c>
      <c r="C4591" s="79">
        <v>45568</v>
      </c>
      <c r="D4591" s="77">
        <v>22024007337</v>
      </c>
      <c r="E4591" s="78" t="s">
        <v>1323</v>
      </c>
      <c r="F4591" s="80">
        <v>462.83</v>
      </c>
      <c r="G4591" s="78" t="s">
        <v>723</v>
      </c>
      <c r="H4591" s="78" t="s">
        <v>6255</v>
      </c>
      <c r="I4591" s="81" t="s">
        <v>2930</v>
      </c>
      <c r="J4591" s="78" t="s">
        <v>398</v>
      </c>
      <c r="K4591" s="78" t="s">
        <v>398</v>
      </c>
      <c r="L4591" s="78" t="s">
        <v>399</v>
      </c>
      <c r="M4591" s="78" t="s">
        <v>585</v>
      </c>
      <c r="N4591" s="78" t="s">
        <v>539</v>
      </c>
      <c r="O4591" s="82" t="s">
        <v>326</v>
      </c>
      <c r="P4591" s="82" t="s">
        <v>6229</v>
      </c>
      <c r="Q4591" s="83" t="str">
        <f>MID(Tabla1[[#This Row],[Aplicación]],14,1)</f>
        <v>2</v>
      </c>
      <c r="R4591" s="35" t="s">
        <v>265</v>
      </c>
      <c r="S4591" s="83" t="str">
        <f>MID(Tabla1[[#This Row],[Aplicación]],6,2)</f>
        <v>10</v>
      </c>
      <c r="T4591" s="84" t="str">
        <f>VLOOKUP(Tabla1[[#This Row],[AREA]],Hoja1!A:B,2,FALSE)</f>
        <v>10. Personas mayores, familia y servicios sociales</v>
      </c>
      <c r="U4591" s="83" t="str">
        <f>MID(Tabla1[[#This Row],[Aplicación]],9,4)</f>
        <v>2312</v>
      </c>
      <c r="V4591" s="84" t="str">
        <f>VLOOKUP(Tabla1[[#This Row],[PROGRAMA]],Hoja1!A:B,2,FALSE)</f>
        <v>2312. Iniciativas sociales</v>
      </c>
      <c r="W4591" s="83" t="str">
        <f>MID(Tabla1[[#This Row],[Aplicación]],14,2)</f>
        <v>21</v>
      </c>
      <c r="X4591" s="83" t="str">
        <f>MID(Tabla1[[#This Row],[Aplicación]],14,6)</f>
        <v>212</v>
      </c>
    </row>
    <row r="4592" spans="1:24" x14ac:dyDescent="0.25">
      <c r="A4592" s="77">
        <v>220240053813</v>
      </c>
      <c r="B4592" s="78" t="s">
        <v>390</v>
      </c>
      <c r="C4592" s="79">
        <v>45611</v>
      </c>
      <c r="D4592" s="77">
        <v>22024008390</v>
      </c>
      <c r="E4592" s="78" t="s">
        <v>1323</v>
      </c>
      <c r="F4592" s="80">
        <v>308.55</v>
      </c>
      <c r="G4592" s="78" t="s">
        <v>723</v>
      </c>
      <c r="H4592" s="78" t="s">
        <v>6256</v>
      </c>
      <c r="I4592" s="81" t="s">
        <v>2930</v>
      </c>
      <c r="J4592" s="78" t="s">
        <v>398</v>
      </c>
      <c r="K4592" s="78" t="s">
        <v>398</v>
      </c>
      <c r="L4592" s="78" t="s">
        <v>399</v>
      </c>
      <c r="M4592" s="78" t="s">
        <v>585</v>
      </c>
      <c r="N4592" s="78" t="s">
        <v>539</v>
      </c>
      <c r="O4592" s="82" t="s">
        <v>326</v>
      </c>
      <c r="P4592" s="82" t="s">
        <v>6229</v>
      </c>
      <c r="Q4592" s="83" t="str">
        <f>MID(Tabla1[[#This Row],[Aplicación]],14,1)</f>
        <v>2</v>
      </c>
      <c r="R4592" s="35" t="s">
        <v>265</v>
      </c>
      <c r="S4592" s="83" t="str">
        <f>MID(Tabla1[[#This Row],[Aplicación]],6,2)</f>
        <v>10</v>
      </c>
      <c r="T4592" s="84" t="str">
        <f>VLOOKUP(Tabla1[[#This Row],[AREA]],Hoja1!A:B,2,FALSE)</f>
        <v>10. Personas mayores, familia y servicios sociales</v>
      </c>
      <c r="U4592" s="83" t="str">
        <f>MID(Tabla1[[#This Row],[Aplicación]],9,4)</f>
        <v>2312</v>
      </c>
      <c r="V4592" s="84" t="str">
        <f>VLOOKUP(Tabla1[[#This Row],[PROGRAMA]],Hoja1!A:B,2,FALSE)</f>
        <v>2312. Iniciativas sociales</v>
      </c>
      <c r="W4592" s="83" t="str">
        <f>MID(Tabla1[[#This Row],[Aplicación]],14,2)</f>
        <v>21</v>
      </c>
      <c r="X4592" s="83" t="str">
        <f>MID(Tabla1[[#This Row],[Aplicación]],14,6)</f>
        <v>212</v>
      </c>
    </row>
    <row r="4593" spans="1:24" x14ac:dyDescent="0.25">
      <c r="A4593" s="77">
        <v>220240044790</v>
      </c>
      <c r="B4593" s="78" t="s">
        <v>390</v>
      </c>
      <c r="C4593" s="79">
        <v>45566</v>
      </c>
      <c r="D4593" s="77">
        <v>22024006816</v>
      </c>
      <c r="E4593" s="78" t="s">
        <v>1323</v>
      </c>
      <c r="F4593" s="80">
        <v>205.7</v>
      </c>
      <c r="G4593" s="78" t="s">
        <v>723</v>
      </c>
      <c r="H4593" s="78" t="s">
        <v>6257</v>
      </c>
      <c r="I4593" s="81" t="s">
        <v>2930</v>
      </c>
      <c r="J4593" s="78" t="s">
        <v>398</v>
      </c>
      <c r="K4593" s="78" t="s">
        <v>398</v>
      </c>
      <c r="L4593" s="78" t="s">
        <v>399</v>
      </c>
      <c r="M4593" s="78" t="s">
        <v>585</v>
      </c>
      <c r="N4593" s="78" t="s">
        <v>539</v>
      </c>
      <c r="O4593" s="82" t="s">
        <v>326</v>
      </c>
      <c r="P4593" s="82" t="s">
        <v>6229</v>
      </c>
      <c r="Q4593" s="83" t="str">
        <f>MID(Tabla1[[#This Row],[Aplicación]],14,1)</f>
        <v>2</v>
      </c>
      <c r="R4593" s="35" t="s">
        <v>265</v>
      </c>
      <c r="S4593" s="83" t="str">
        <f>MID(Tabla1[[#This Row],[Aplicación]],6,2)</f>
        <v>10</v>
      </c>
      <c r="T4593" s="84" t="str">
        <f>VLOOKUP(Tabla1[[#This Row],[AREA]],Hoja1!A:B,2,FALSE)</f>
        <v>10. Personas mayores, familia y servicios sociales</v>
      </c>
      <c r="U4593" s="83" t="str">
        <f>MID(Tabla1[[#This Row],[Aplicación]],9,4)</f>
        <v>2312</v>
      </c>
      <c r="V4593" s="84" t="str">
        <f>VLOOKUP(Tabla1[[#This Row],[PROGRAMA]],Hoja1!A:B,2,FALSE)</f>
        <v>2312. Iniciativas sociales</v>
      </c>
      <c r="W4593" s="83" t="str">
        <f>MID(Tabla1[[#This Row],[Aplicación]],14,2)</f>
        <v>21</v>
      </c>
      <c r="X4593" s="83" t="str">
        <f>MID(Tabla1[[#This Row],[Aplicación]],14,6)</f>
        <v>212</v>
      </c>
    </row>
    <row r="4594" spans="1:24" x14ac:dyDescent="0.25">
      <c r="A4594" s="77">
        <v>220240045527</v>
      </c>
      <c r="B4594" s="78" t="s">
        <v>390</v>
      </c>
      <c r="C4594" s="79">
        <v>45568</v>
      </c>
      <c r="D4594" s="77">
        <v>22024007456</v>
      </c>
      <c r="E4594" s="78" t="s">
        <v>1293</v>
      </c>
      <c r="F4594" s="80">
        <v>205.7</v>
      </c>
      <c r="G4594" s="78" t="s">
        <v>723</v>
      </c>
      <c r="H4594" s="78" t="s">
        <v>6258</v>
      </c>
      <c r="I4594" s="81" t="s">
        <v>2930</v>
      </c>
      <c r="J4594" s="78" t="s">
        <v>398</v>
      </c>
      <c r="K4594" s="78" t="s">
        <v>398</v>
      </c>
      <c r="L4594" s="78" t="s">
        <v>399</v>
      </c>
      <c r="M4594" s="78" t="s">
        <v>585</v>
      </c>
      <c r="N4594" s="78" t="s">
        <v>539</v>
      </c>
      <c r="O4594" s="82" t="s">
        <v>326</v>
      </c>
      <c r="P4594" s="82" t="s">
        <v>6229</v>
      </c>
      <c r="Q4594" s="83" t="str">
        <f>MID(Tabla1[[#This Row],[Aplicación]],14,1)</f>
        <v>2</v>
      </c>
      <c r="R4594" s="35" t="s">
        <v>265</v>
      </c>
      <c r="S4594" s="83" t="str">
        <f>MID(Tabla1[[#This Row],[Aplicación]],6,2)</f>
        <v>03</v>
      </c>
      <c r="T4594" s="84" t="str">
        <f>VLOOKUP(Tabla1[[#This Row],[AREA]],Hoja1!A:B,2,FALSE)</f>
        <v>03. Participación ciudadana y deportes</v>
      </c>
      <c r="U4594" s="83" t="str">
        <f>MID(Tabla1[[#This Row],[Aplicación]],9,4)</f>
        <v>9241</v>
      </c>
      <c r="V4594" s="84" t="str">
        <f>VLOOKUP(Tabla1[[#This Row],[PROGRAMA]],Hoja1!A:B,2,FALSE)</f>
        <v>9241. Participación ciudadana</v>
      </c>
      <c r="W4594" s="83" t="str">
        <f>MID(Tabla1[[#This Row],[Aplicación]],14,2)</f>
        <v>21</v>
      </c>
      <c r="X4594" s="83" t="str">
        <f>MID(Tabla1[[#This Row],[Aplicación]],14,6)</f>
        <v>212</v>
      </c>
    </row>
    <row r="4595" spans="1:24" x14ac:dyDescent="0.25">
      <c r="A4595" s="77">
        <v>220240057928</v>
      </c>
      <c r="B4595" s="78" t="s">
        <v>390</v>
      </c>
      <c r="C4595" s="79">
        <v>45630</v>
      </c>
      <c r="D4595" s="77">
        <v>22024009139</v>
      </c>
      <c r="E4595" s="78" t="s">
        <v>1293</v>
      </c>
      <c r="F4595" s="80">
        <v>205.7</v>
      </c>
      <c r="G4595" s="78" t="s">
        <v>723</v>
      </c>
      <c r="H4595" s="78" t="s">
        <v>6259</v>
      </c>
      <c r="I4595" s="81" t="s">
        <v>2930</v>
      </c>
      <c r="J4595" s="78" t="s">
        <v>398</v>
      </c>
      <c r="K4595" s="78" t="s">
        <v>398</v>
      </c>
      <c r="L4595" s="78" t="s">
        <v>399</v>
      </c>
      <c r="M4595" s="78" t="s">
        <v>585</v>
      </c>
      <c r="N4595" s="78" t="s">
        <v>539</v>
      </c>
      <c r="O4595" s="82" t="s">
        <v>326</v>
      </c>
      <c r="P4595" s="82" t="s">
        <v>6229</v>
      </c>
      <c r="Q4595" s="83" t="str">
        <f>MID(Tabla1[[#This Row],[Aplicación]],14,1)</f>
        <v>2</v>
      </c>
      <c r="R4595" s="35" t="s">
        <v>265</v>
      </c>
      <c r="S4595" s="83" t="str">
        <f>MID(Tabla1[[#This Row],[Aplicación]],6,2)</f>
        <v>03</v>
      </c>
      <c r="T4595" s="84" t="str">
        <f>VLOOKUP(Tabla1[[#This Row],[AREA]],Hoja1!A:B,2,FALSE)</f>
        <v>03. Participación ciudadana y deportes</v>
      </c>
      <c r="U4595" s="83" t="str">
        <f>MID(Tabla1[[#This Row],[Aplicación]],9,4)</f>
        <v>9241</v>
      </c>
      <c r="V4595" s="84" t="str">
        <f>VLOOKUP(Tabla1[[#This Row],[PROGRAMA]],Hoja1!A:B,2,FALSE)</f>
        <v>9241. Participación ciudadana</v>
      </c>
      <c r="W4595" s="83" t="str">
        <f>MID(Tabla1[[#This Row],[Aplicación]],14,2)</f>
        <v>21</v>
      </c>
      <c r="X4595" s="83" t="str">
        <f>MID(Tabla1[[#This Row],[Aplicación]],14,6)</f>
        <v>212</v>
      </c>
    </row>
    <row r="4596" spans="1:24" x14ac:dyDescent="0.25">
      <c r="A4596" s="77">
        <v>220240053816</v>
      </c>
      <c r="B4596" s="78" t="s">
        <v>390</v>
      </c>
      <c r="C4596" s="79">
        <v>45611</v>
      </c>
      <c r="D4596" s="77">
        <v>22024008410</v>
      </c>
      <c r="E4596" s="78" t="s">
        <v>1323</v>
      </c>
      <c r="F4596" s="80">
        <v>154.28</v>
      </c>
      <c r="G4596" s="78" t="s">
        <v>723</v>
      </c>
      <c r="H4596" s="78" t="s">
        <v>6260</v>
      </c>
      <c r="I4596" s="81" t="s">
        <v>2930</v>
      </c>
      <c r="J4596" s="78" t="s">
        <v>398</v>
      </c>
      <c r="K4596" s="78" t="s">
        <v>398</v>
      </c>
      <c r="L4596" s="78" t="s">
        <v>399</v>
      </c>
      <c r="M4596" s="78" t="s">
        <v>585</v>
      </c>
      <c r="N4596" s="78" t="s">
        <v>539</v>
      </c>
      <c r="O4596" s="82" t="s">
        <v>326</v>
      </c>
      <c r="P4596" s="82" t="s">
        <v>6229</v>
      </c>
      <c r="Q4596" s="83" t="str">
        <f>MID(Tabla1[[#This Row],[Aplicación]],14,1)</f>
        <v>2</v>
      </c>
      <c r="R4596" s="35" t="s">
        <v>265</v>
      </c>
      <c r="S4596" s="83" t="str">
        <f>MID(Tabla1[[#This Row],[Aplicación]],6,2)</f>
        <v>10</v>
      </c>
      <c r="T4596" s="84" t="str">
        <f>VLOOKUP(Tabla1[[#This Row],[AREA]],Hoja1!A:B,2,FALSE)</f>
        <v>10. Personas mayores, familia y servicios sociales</v>
      </c>
      <c r="U4596" s="83" t="str">
        <f>MID(Tabla1[[#This Row],[Aplicación]],9,4)</f>
        <v>2312</v>
      </c>
      <c r="V4596" s="84" t="str">
        <f>VLOOKUP(Tabla1[[#This Row],[PROGRAMA]],Hoja1!A:B,2,FALSE)</f>
        <v>2312. Iniciativas sociales</v>
      </c>
      <c r="W4596" s="83" t="str">
        <f>MID(Tabla1[[#This Row],[Aplicación]],14,2)</f>
        <v>21</v>
      </c>
      <c r="X4596" s="83" t="str">
        <f>MID(Tabla1[[#This Row],[Aplicación]],14,6)</f>
        <v>212</v>
      </c>
    </row>
    <row r="4597" spans="1:24" x14ac:dyDescent="0.25">
      <c r="A4597" s="77">
        <v>220240061700</v>
      </c>
      <c r="B4597" s="78" t="s">
        <v>390</v>
      </c>
      <c r="C4597" s="79">
        <v>45644</v>
      </c>
      <c r="D4597" s="77">
        <v>22024009317</v>
      </c>
      <c r="E4597" s="78" t="s">
        <v>1341</v>
      </c>
      <c r="F4597" s="80">
        <v>3719.54</v>
      </c>
      <c r="G4597" s="78" t="s">
        <v>6261</v>
      </c>
      <c r="H4597" s="78" t="s">
        <v>6262</v>
      </c>
      <c r="I4597" s="81" t="s">
        <v>2930</v>
      </c>
      <c r="J4597" s="78" t="s">
        <v>599</v>
      </c>
      <c r="K4597" s="78" t="s">
        <v>599</v>
      </c>
      <c r="L4597" s="78" t="s">
        <v>413</v>
      </c>
      <c r="M4597" s="78" t="s">
        <v>585</v>
      </c>
      <c r="N4597" s="78" t="s">
        <v>539</v>
      </c>
      <c r="O4597" s="82" t="s">
        <v>326</v>
      </c>
      <c r="P4597" s="82" t="s">
        <v>6229</v>
      </c>
      <c r="Q4597" s="83" t="str">
        <f>MID(Tabla1[[#This Row],[Aplicación]],14,1)</f>
        <v>2</v>
      </c>
      <c r="R4597" s="35" t="s">
        <v>265</v>
      </c>
      <c r="S4597" s="83" t="str">
        <f>MID(Tabla1[[#This Row],[Aplicación]],6,2)</f>
        <v>11</v>
      </c>
      <c r="T4597" s="84" t="str">
        <f>VLOOKUP(Tabla1[[#This Row],[AREA]],Hoja1!A:B,2,FALSE)</f>
        <v>11. Salud pública y seguridad ciudadana</v>
      </c>
      <c r="U4597" s="83" t="str">
        <f>MID(Tabla1[[#This Row],[Aplicación]],9,4)</f>
        <v>1321</v>
      </c>
      <c r="V4597" s="84" t="str">
        <f>VLOOKUP(Tabla1[[#This Row],[PROGRAMA]],Hoja1!A:B,2,FALSE)</f>
        <v>1321. Policía municipal</v>
      </c>
      <c r="W4597" s="83" t="str">
        <f>MID(Tabla1[[#This Row],[Aplicación]],14,2)</f>
        <v>22</v>
      </c>
      <c r="X4597" s="83" t="str">
        <f>MID(Tabla1[[#This Row],[Aplicación]],14,6)</f>
        <v>22199</v>
      </c>
    </row>
    <row r="4598" spans="1:24" x14ac:dyDescent="0.25">
      <c r="A4598" s="77">
        <v>220240061660</v>
      </c>
      <c r="B4598" s="78" t="s">
        <v>390</v>
      </c>
      <c r="C4598" s="79">
        <v>45644</v>
      </c>
      <c r="D4598" s="77">
        <v>22024009239</v>
      </c>
      <c r="E4598" s="78" t="s">
        <v>1199</v>
      </c>
      <c r="F4598" s="80">
        <v>2946.35</v>
      </c>
      <c r="G4598" s="78" t="s">
        <v>5893</v>
      </c>
      <c r="H4598" s="78" t="s">
        <v>6263</v>
      </c>
      <c r="I4598" s="81" t="s">
        <v>2930</v>
      </c>
      <c r="J4598" s="78" t="s">
        <v>685</v>
      </c>
      <c r="K4598" s="78" t="s">
        <v>398</v>
      </c>
      <c r="L4598" s="78" t="s">
        <v>399</v>
      </c>
      <c r="M4598" s="78" t="s">
        <v>585</v>
      </c>
      <c r="N4598" s="78" t="s">
        <v>539</v>
      </c>
      <c r="O4598" s="82" t="s">
        <v>326</v>
      </c>
      <c r="P4598" s="82" t="s">
        <v>6229</v>
      </c>
      <c r="Q4598" s="83" t="str">
        <f>MID(Tabla1[[#This Row],[Aplicación]],14,1)</f>
        <v>2</v>
      </c>
      <c r="R4598" s="35" t="s">
        <v>265</v>
      </c>
      <c r="S4598" s="83" t="str">
        <f>MID(Tabla1[[#This Row],[Aplicación]],6,2)</f>
        <v>07</v>
      </c>
      <c r="T4598" s="84" t="str">
        <f>VLOOKUP(Tabla1[[#This Row],[AREA]],Hoja1!A:B,2,FALSE)</f>
        <v>07. Medio ambiente</v>
      </c>
      <c r="U4598" s="83" t="str">
        <f>MID(Tabla1[[#This Row],[Aplicación]],9,4)</f>
        <v>1711</v>
      </c>
      <c r="V4598" s="84" t="str">
        <f>VLOOKUP(Tabla1[[#This Row],[PROGRAMA]],Hoja1!A:B,2,FALSE)</f>
        <v>1711. Parques y jardines</v>
      </c>
      <c r="W4598" s="83" t="str">
        <f>MID(Tabla1[[#This Row],[Aplicación]],14,2)</f>
        <v>22</v>
      </c>
      <c r="X4598" s="83" t="str">
        <f>MID(Tabla1[[#This Row],[Aplicación]],14,6)</f>
        <v>22799</v>
      </c>
    </row>
    <row r="4599" spans="1:24" x14ac:dyDescent="0.25">
      <c r="A4599" s="77">
        <v>220240053826</v>
      </c>
      <c r="B4599" s="78" t="s">
        <v>390</v>
      </c>
      <c r="C4599" s="79">
        <v>45611</v>
      </c>
      <c r="D4599" s="77">
        <v>22024008517</v>
      </c>
      <c r="E4599" s="78" t="s">
        <v>1469</v>
      </c>
      <c r="F4599" s="80">
        <v>968</v>
      </c>
      <c r="G4599" s="78" t="s">
        <v>6264</v>
      </c>
      <c r="H4599" s="78" t="s">
        <v>6265</v>
      </c>
      <c r="I4599" s="81" t="s">
        <v>2930</v>
      </c>
      <c r="J4599" s="78" t="s">
        <v>398</v>
      </c>
      <c r="K4599" s="78" t="s">
        <v>398</v>
      </c>
      <c r="L4599" s="78" t="s">
        <v>399</v>
      </c>
      <c r="M4599" s="78" t="s">
        <v>585</v>
      </c>
      <c r="N4599" s="78" t="s">
        <v>539</v>
      </c>
      <c r="O4599" s="82" t="s">
        <v>326</v>
      </c>
      <c r="P4599" s="82" t="s">
        <v>6229</v>
      </c>
      <c r="Q4599" s="83" t="str">
        <f>MID(Tabla1[[#This Row],[Aplicación]],14,1)</f>
        <v>2</v>
      </c>
      <c r="R4599" s="35" t="s">
        <v>265</v>
      </c>
      <c r="S4599" s="83" t="str">
        <f>MID(Tabla1[[#This Row],[Aplicación]],6,2)</f>
        <v>05</v>
      </c>
      <c r="T4599" s="84" t="str">
        <f>VLOOKUP(Tabla1[[#This Row],[AREA]],Hoja1!A:B,2,FALSE)</f>
        <v>05. Comercio, mercados y consumo</v>
      </c>
      <c r="U4599" s="83" t="str">
        <f>MID(Tabla1[[#This Row],[Aplicación]],9,4)</f>
        <v>4314</v>
      </c>
      <c r="V4599" s="84" t="str">
        <f>VLOOKUP(Tabla1[[#This Row],[PROGRAMA]],Hoja1!A:B,2,FALSE)</f>
        <v>4314. Actuaciones en materia de comercio minorista</v>
      </c>
      <c r="W4599" s="83" t="str">
        <f>MID(Tabla1[[#This Row],[Aplicación]],14,2)</f>
        <v>22</v>
      </c>
      <c r="X4599" s="83" t="str">
        <f>MID(Tabla1[[#This Row],[Aplicación]],14,6)</f>
        <v>22699</v>
      </c>
    </row>
    <row r="4600" spans="1:24" x14ac:dyDescent="0.25">
      <c r="A4600" s="77">
        <v>220240057931</v>
      </c>
      <c r="B4600" s="78" t="s">
        <v>390</v>
      </c>
      <c r="C4600" s="79">
        <v>45630</v>
      </c>
      <c r="D4600" s="77">
        <v>22024009144</v>
      </c>
      <c r="E4600" s="78" t="s">
        <v>4926</v>
      </c>
      <c r="F4600" s="80">
        <v>847</v>
      </c>
      <c r="G4600" s="78" t="s">
        <v>6264</v>
      </c>
      <c r="H4600" s="78" t="s">
        <v>6266</v>
      </c>
      <c r="I4600" s="81" t="s">
        <v>2930</v>
      </c>
      <c r="J4600" s="78" t="s">
        <v>398</v>
      </c>
      <c r="K4600" s="78" t="s">
        <v>398</v>
      </c>
      <c r="L4600" s="78" t="s">
        <v>399</v>
      </c>
      <c r="M4600" s="78" t="s">
        <v>585</v>
      </c>
      <c r="N4600" s="78" t="s">
        <v>539</v>
      </c>
      <c r="O4600" s="82" t="s">
        <v>326</v>
      </c>
      <c r="P4600" s="82" t="s">
        <v>6229</v>
      </c>
      <c r="Q4600" s="83" t="str">
        <f>MID(Tabla1[[#This Row],[Aplicación]],14,1)</f>
        <v>2</v>
      </c>
      <c r="R4600" s="35" t="s">
        <v>265</v>
      </c>
      <c r="S4600" s="83" t="str">
        <f>MID(Tabla1[[#This Row],[Aplicación]],6,2)</f>
        <v>11</v>
      </c>
      <c r="T4600" s="84" t="str">
        <f>VLOOKUP(Tabla1[[#This Row],[AREA]],Hoja1!A:B,2,FALSE)</f>
        <v>11. Salud pública y seguridad ciudadana</v>
      </c>
      <c r="U4600" s="83" t="str">
        <f>MID(Tabla1[[#This Row],[Aplicación]],9,4)</f>
        <v>1621</v>
      </c>
      <c r="V4600" s="84" t="str">
        <f>VLOOKUP(Tabla1[[#This Row],[PROGRAMA]],Hoja1!A:B,2,FALSE)</f>
        <v>1621. Recogida de residuos</v>
      </c>
      <c r="W4600" s="83" t="str">
        <f>MID(Tabla1[[#This Row],[Aplicación]],14,2)</f>
        <v>22</v>
      </c>
      <c r="X4600" s="83" t="str">
        <f>MID(Tabla1[[#This Row],[Aplicación]],14,6)</f>
        <v>22602</v>
      </c>
    </row>
    <row r="4601" spans="1:24" x14ac:dyDescent="0.25">
      <c r="A4601" s="77">
        <v>220240048691</v>
      </c>
      <c r="B4601" s="78" t="s">
        <v>390</v>
      </c>
      <c r="C4601" s="79">
        <v>45581</v>
      </c>
      <c r="D4601" s="77">
        <v>22024007663</v>
      </c>
      <c r="E4601" s="78" t="s">
        <v>3418</v>
      </c>
      <c r="F4601" s="80">
        <v>1841.32</v>
      </c>
      <c r="G4601" s="78" t="s">
        <v>6267</v>
      </c>
      <c r="H4601" s="78" t="s">
        <v>6268</v>
      </c>
      <c r="I4601" s="81" t="s">
        <v>2930</v>
      </c>
      <c r="J4601" s="78" t="s">
        <v>398</v>
      </c>
      <c r="K4601" s="78" t="s">
        <v>398</v>
      </c>
      <c r="L4601" s="78" t="s">
        <v>401</v>
      </c>
      <c r="M4601" s="78" t="s">
        <v>585</v>
      </c>
      <c r="N4601" s="78" t="s">
        <v>539</v>
      </c>
      <c r="O4601" s="82" t="s">
        <v>326</v>
      </c>
      <c r="P4601" s="82" t="s">
        <v>6229</v>
      </c>
      <c r="Q4601" s="83" t="str">
        <f>MID(Tabla1[[#This Row],[Aplicación]],14,1)</f>
        <v>6</v>
      </c>
      <c r="R4601" s="35" t="s">
        <v>266</v>
      </c>
      <c r="S4601" s="83" t="str">
        <f>MID(Tabla1[[#This Row],[Aplicación]],6,2)</f>
        <v>02</v>
      </c>
      <c r="T4601" s="84" t="str">
        <f>VLOOKUP(Tabla1[[#This Row],[AREA]],Hoja1!A:B,2,FALSE)</f>
        <v>02. Urbanismo y vivienda</v>
      </c>
      <c r="U4601" s="83" t="str">
        <f>MID(Tabla1[[#This Row],[Aplicación]],9,4)</f>
        <v>9332</v>
      </c>
      <c r="V4601" s="84" t="str">
        <f>VLOOKUP(Tabla1[[#This Row],[PROGRAMA]],Hoja1!A:B,2,FALSE)</f>
        <v>9332. Mantenimiento de edificios e instalaciones municipales</v>
      </c>
      <c r="W4601" s="83" t="str">
        <f>MID(Tabla1[[#This Row],[Aplicación]],14,2)</f>
        <v>63</v>
      </c>
      <c r="X4601" s="83" t="str">
        <f>MID(Tabla1[[#This Row],[Aplicación]],14,6)</f>
        <v>632</v>
      </c>
    </row>
    <row r="4602" spans="1:24" x14ac:dyDescent="0.25">
      <c r="A4602" s="77">
        <v>220240062976</v>
      </c>
      <c r="B4602" s="78" t="s">
        <v>390</v>
      </c>
      <c r="C4602" s="79">
        <v>45649</v>
      </c>
      <c r="D4602" s="77">
        <v>22024009195</v>
      </c>
      <c r="E4602" s="78" t="s">
        <v>1188</v>
      </c>
      <c r="F4602" s="80">
        <v>17436.099999999999</v>
      </c>
      <c r="G4602" s="78" t="s">
        <v>6269</v>
      </c>
      <c r="H4602" s="78" t="s">
        <v>6270</v>
      </c>
      <c r="I4602" s="81" t="s">
        <v>2930</v>
      </c>
      <c r="J4602" s="78" t="s">
        <v>403</v>
      </c>
      <c r="K4602" s="78" t="s">
        <v>393</v>
      </c>
      <c r="L4602" s="78" t="s">
        <v>399</v>
      </c>
      <c r="M4602" s="78" t="s">
        <v>585</v>
      </c>
      <c r="N4602" s="78" t="s">
        <v>539</v>
      </c>
      <c r="O4602" s="82" t="s">
        <v>326</v>
      </c>
      <c r="P4602" s="82" t="s">
        <v>6229</v>
      </c>
      <c r="Q4602" s="83" t="str">
        <f>MID(Tabla1[[#This Row],[Aplicación]],14,1)</f>
        <v>2</v>
      </c>
      <c r="R4602" s="35" t="s">
        <v>265</v>
      </c>
      <c r="S4602" s="83" t="str">
        <f>MID(Tabla1[[#This Row],[Aplicación]],6,2)</f>
        <v>01</v>
      </c>
      <c r="T4602" s="84" t="str">
        <f>VLOOKUP(Tabla1[[#This Row],[AREA]],Hoja1!A:B,2,FALSE)</f>
        <v>01. Alcaldía</v>
      </c>
      <c r="U4602" s="83" t="str">
        <f>MID(Tabla1[[#This Row],[Aplicación]],9,4)</f>
        <v>4331</v>
      </c>
      <c r="V4602" s="84" t="str">
        <f>VLOOKUP(Tabla1[[#This Row],[PROGRAMA]],Hoja1!A:B,2,FALSE)</f>
        <v>4331. Desarrollo empresarial</v>
      </c>
      <c r="W4602" s="83" t="str">
        <f>MID(Tabla1[[#This Row],[Aplicación]],14,2)</f>
        <v>22</v>
      </c>
      <c r="X4602" s="83" t="str">
        <f>MID(Tabla1[[#This Row],[Aplicación]],14,6)</f>
        <v>22799</v>
      </c>
    </row>
    <row r="4603" spans="1:24" x14ac:dyDescent="0.25">
      <c r="A4603" s="77">
        <v>220240059798</v>
      </c>
      <c r="B4603" s="78" t="s">
        <v>390</v>
      </c>
      <c r="C4603" s="79">
        <v>45636</v>
      </c>
      <c r="D4603" s="77">
        <v>22024008698</v>
      </c>
      <c r="E4603" s="78" t="s">
        <v>1455</v>
      </c>
      <c r="F4603" s="80">
        <v>39610.5</v>
      </c>
      <c r="G4603" s="78" t="s">
        <v>47</v>
      </c>
      <c r="H4603" s="78" t="s">
        <v>6271</v>
      </c>
      <c r="I4603" s="81" t="s">
        <v>2930</v>
      </c>
      <c r="J4603" s="78" t="s">
        <v>862</v>
      </c>
      <c r="K4603" s="78" t="s">
        <v>393</v>
      </c>
      <c r="L4603" s="78" t="s">
        <v>413</v>
      </c>
      <c r="M4603" s="78" t="s">
        <v>395</v>
      </c>
      <c r="N4603" s="78" t="s">
        <v>396</v>
      </c>
      <c r="O4603" s="82" t="s">
        <v>325</v>
      </c>
      <c r="P4603" s="82" t="s">
        <v>6229</v>
      </c>
      <c r="Q4603" s="83" t="str">
        <f>MID(Tabla1[[#This Row],[Aplicación]],14,1)</f>
        <v>2</v>
      </c>
      <c r="R4603" s="35" t="s">
        <v>265</v>
      </c>
      <c r="S4603" s="83" t="str">
        <f>MID(Tabla1[[#This Row],[Aplicación]],6,2)</f>
        <v>11</v>
      </c>
      <c r="T4603" s="84" t="str">
        <f>VLOOKUP(Tabla1[[#This Row],[AREA]],Hoja1!A:B,2,FALSE)</f>
        <v>11. Salud pública y seguridad ciudadana</v>
      </c>
      <c r="U4603" s="83" t="str">
        <f>MID(Tabla1[[#This Row],[Aplicación]],9,4)</f>
        <v>1631</v>
      </c>
      <c r="V4603" s="84" t="str">
        <f>VLOOKUP(Tabla1[[#This Row],[PROGRAMA]],Hoja1!A:B,2,FALSE)</f>
        <v>1631. Limpieza viaria</v>
      </c>
      <c r="W4603" s="83" t="str">
        <f>MID(Tabla1[[#This Row],[Aplicación]],14,2)</f>
        <v>22</v>
      </c>
      <c r="X4603" s="83" t="str">
        <f>MID(Tabla1[[#This Row],[Aplicación]],14,6)</f>
        <v>22199</v>
      </c>
    </row>
    <row r="4604" spans="1:24" x14ac:dyDescent="0.25">
      <c r="A4604" s="77">
        <v>220240051221</v>
      </c>
      <c r="B4604" s="78" t="s">
        <v>702</v>
      </c>
      <c r="C4604" s="79">
        <v>45594</v>
      </c>
      <c r="D4604" s="77">
        <v>22024000450</v>
      </c>
      <c r="E4604" s="78" t="s">
        <v>1455</v>
      </c>
      <c r="F4604" s="80">
        <v>16422.12</v>
      </c>
      <c r="G4604" s="78" t="s">
        <v>84</v>
      </c>
      <c r="H4604" s="78" t="s">
        <v>6272</v>
      </c>
      <c r="I4604" s="81" t="s">
        <v>2934</v>
      </c>
      <c r="J4604" s="78" t="s">
        <v>398</v>
      </c>
      <c r="K4604" s="78" t="s">
        <v>398</v>
      </c>
      <c r="L4604" s="78" t="s">
        <v>413</v>
      </c>
      <c r="M4604" s="78" t="s">
        <v>395</v>
      </c>
      <c r="N4604" s="78" t="s">
        <v>396</v>
      </c>
      <c r="O4604" s="82" t="s">
        <v>325</v>
      </c>
      <c r="P4604" s="82" t="s">
        <v>6229</v>
      </c>
      <c r="Q4604" s="83" t="str">
        <f>MID(Tabla1[[#This Row],[Aplicación]],14,1)</f>
        <v>2</v>
      </c>
      <c r="R4604" s="35" t="s">
        <v>265</v>
      </c>
      <c r="S4604" s="83" t="str">
        <f>MID(Tabla1[[#This Row],[Aplicación]],6,2)</f>
        <v>11</v>
      </c>
      <c r="T4604" s="84" t="str">
        <f>VLOOKUP(Tabla1[[#This Row],[AREA]],Hoja1!A:B,2,FALSE)</f>
        <v>11. Salud pública y seguridad ciudadana</v>
      </c>
      <c r="U4604" s="83" t="str">
        <f>MID(Tabla1[[#This Row],[Aplicación]],9,4)</f>
        <v>1631</v>
      </c>
      <c r="V4604" s="84" t="str">
        <f>VLOOKUP(Tabla1[[#This Row],[PROGRAMA]],Hoja1!A:B,2,FALSE)</f>
        <v>1631. Limpieza viaria</v>
      </c>
      <c r="W4604" s="83" t="str">
        <f>MID(Tabla1[[#This Row],[Aplicación]],14,2)</f>
        <v>22</v>
      </c>
      <c r="X4604" s="83" t="str">
        <f>MID(Tabla1[[#This Row],[Aplicación]],14,6)</f>
        <v>22199</v>
      </c>
    </row>
    <row r="4605" spans="1:24" x14ac:dyDescent="0.25">
      <c r="A4605" s="77">
        <v>220240048402</v>
      </c>
      <c r="B4605" s="78" t="s">
        <v>390</v>
      </c>
      <c r="C4605" s="79">
        <v>45580</v>
      </c>
      <c r="D4605" s="77">
        <v>22024007363</v>
      </c>
      <c r="E4605" s="78" t="s">
        <v>1343</v>
      </c>
      <c r="F4605" s="80">
        <v>12560.74</v>
      </c>
      <c r="G4605" s="78" t="s">
        <v>697</v>
      </c>
      <c r="H4605" s="78" t="s">
        <v>6273</v>
      </c>
      <c r="I4605" s="81" t="s">
        <v>2930</v>
      </c>
      <c r="J4605" s="78" t="s">
        <v>537</v>
      </c>
      <c r="K4605" s="78" t="s">
        <v>537</v>
      </c>
      <c r="L4605" s="78" t="s">
        <v>413</v>
      </c>
      <c r="M4605" s="78" t="s">
        <v>395</v>
      </c>
      <c r="N4605" s="78" t="s">
        <v>396</v>
      </c>
      <c r="O4605" s="82" t="s">
        <v>321</v>
      </c>
      <c r="P4605" s="82" t="s">
        <v>6229</v>
      </c>
      <c r="Q4605" s="83" t="str">
        <f>MID(Tabla1[[#This Row],[Aplicación]],14,1)</f>
        <v>2</v>
      </c>
      <c r="R4605" s="35" t="s">
        <v>265</v>
      </c>
      <c r="S4605" s="83" t="str">
        <f>MID(Tabla1[[#This Row],[Aplicación]],6,2)</f>
        <v>08</v>
      </c>
      <c r="T4605" s="84" t="str">
        <f>VLOOKUP(Tabla1[[#This Row],[AREA]],Hoja1!A:B,2,FALSE)</f>
        <v>08. Tráfico y movilidad</v>
      </c>
      <c r="U4605" s="83" t="str">
        <f>MID(Tabla1[[#This Row],[Aplicación]],9,4)</f>
        <v>1651</v>
      </c>
      <c r="V4605" s="84" t="str">
        <f>VLOOKUP(Tabla1[[#This Row],[PROGRAMA]],Hoja1!A:B,2,FALSE)</f>
        <v>1651. Alumbrado público</v>
      </c>
      <c r="W4605" s="83" t="str">
        <f>MID(Tabla1[[#This Row],[Aplicación]],14,2)</f>
        <v>21</v>
      </c>
      <c r="X4605" s="83" t="str">
        <f>MID(Tabla1[[#This Row],[Aplicación]],14,6)</f>
        <v>213</v>
      </c>
    </row>
    <row r="4606" spans="1:24" x14ac:dyDescent="0.25">
      <c r="A4606" s="77">
        <v>220240053260</v>
      </c>
      <c r="B4606" s="78" t="s">
        <v>390</v>
      </c>
      <c r="C4606" s="79">
        <v>45604</v>
      </c>
      <c r="D4606" s="77">
        <v>22024008138</v>
      </c>
      <c r="E4606" s="78" t="s">
        <v>1319</v>
      </c>
      <c r="F4606" s="80">
        <v>649.52</v>
      </c>
      <c r="G4606" s="78" t="s">
        <v>6274</v>
      </c>
      <c r="H4606" s="78" t="s">
        <v>6275</v>
      </c>
      <c r="I4606" s="81" t="s">
        <v>2930</v>
      </c>
      <c r="J4606" s="78" t="s">
        <v>393</v>
      </c>
      <c r="K4606" s="78" t="s">
        <v>393</v>
      </c>
      <c r="L4606" s="78" t="s">
        <v>413</v>
      </c>
      <c r="M4606" s="78" t="s">
        <v>585</v>
      </c>
      <c r="N4606" s="78" t="s">
        <v>539</v>
      </c>
      <c r="O4606" s="82" t="s">
        <v>326</v>
      </c>
      <c r="P4606" s="82" t="s">
        <v>6229</v>
      </c>
      <c r="Q4606" s="83" t="str">
        <f>MID(Tabla1[[#This Row],[Aplicación]],14,1)</f>
        <v>2</v>
      </c>
      <c r="R4606" s="35" t="s">
        <v>265</v>
      </c>
      <c r="S4606" s="83" t="str">
        <f>MID(Tabla1[[#This Row],[Aplicación]],6,2)</f>
        <v>01</v>
      </c>
      <c r="T4606" s="84" t="str">
        <f>VLOOKUP(Tabla1[[#This Row],[AREA]],Hoja1!A:B,2,FALSE)</f>
        <v>01. Alcaldía</v>
      </c>
      <c r="U4606" s="83" t="str">
        <f>MID(Tabla1[[#This Row],[Aplicación]],9,4)</f>
        <v>9207</v>
      </c>
      <c r="V4606" s="84" t="str">
        <f>VLOOKUP(Tabla1[[#This Row],[PROGRAMA]],Hoja1!A:B,2,FALSE)</f>
        <v>9207. Gobierno y relaciones</v>
      </c>
      <c r="W4606" s="83" t="str">
        <f>MID(Tabla1[[#This Row],[Aplicación]],14,2)</f>
        <v>22</v>
      </c>
      <c r="X4606" s="83" t="str">
        <f>MID(Tabla1[[#This Row],[Aplicación]],14,6)</f>
        <v>22001</v>
      </c>
    </row>
    <row r="4607" spans="1:24" x14ac:dyDescent="0.25">
      <c r="A4607" s="77">
        <v>220240055115</v>
      </c>
      <c r="B4607" s="78" t="s">
        <v>390</v>
      </c>
      <c r="C4607" s="79">
        <v>45616</v>
      </c>
      <c r="D4607" s="77">
        <v>22024008573</v>
      </c>
      <c r="E4607" s="78" t="s">
        <v>4118</v>
      </c>
      <c r="F4607" s="80">
        <v>10958.9</v>
      </c>
      <c r="G4607" s="78" t="s">
        <v>3647</v>
      </c>
      <c r="H4607" s="78" t="s">
        <v>6276</v>
      </c>
      <c r="I4607" s="81" t="s">
        <v>2930</v>
      </c>
      <c r="J4607" s="78" t="s">
        <v>398</v>
      </c>
      <c r="K4607" s="78" t="s">
        <v>398</v>
      </c>
      <c r="L4607" s="78" t="s">
        <v>413</v>
      </c>
      <c r="M4607" s="78" t="s">
        <v>585</v>
      </c>
      <c r="N4607" s="78" t="s">
        <v>539</v>
      </c>
      <c r="O4607" s="82" t="s">
        <v>326</v>
      </c>
      <c r="P4607" s="82" t="s">
        <v>6229</v>
      </c>
      <c r="Q4607" s="83" t="str">
        <f>MID(Tabla1[[#This Row],[Aplicación]],14,1)</f>
        <v>6</v>
      </c>
      <c r="R4607" s="35" t="s">
        <v>266</v>
      </c>
      <c r="S4607" s="83" t="str">
        <f>MID(Tabla1[[#This Row],[Aplicación]],6,2)</f>
        <v>03</v>
      </c>
      <c r="T4607" s="84" t="str">
        <f>VLOOKUP(Tabla1[[#This Row],[AREA]],Hoja1!A:B,2,FALSE)</f>
        <v>03. Participación ciudadana y deportes</v>
      </c>
      <c r="U4607" s="83" t="str">
        <f>MID(Tabla1[[#This Row],[Aplicación]],9,4)</f>
        <v>9241</v>
      </c>
      <c r="V4607" s="84" t="str">
        <f>VLOOKUP(Tabla1[[#This Row],[PROGRAMA]],Hoja1!A:B,2,FALSE)</f>
        <v>9241. Participación ciudadana</v>
      </c>
      <c r="W4607" s="83" t="str">
        <f>MID(Tabla1[[#This Row],[Aplicación]],14,2)</f>
        <v>63</v>
      </c>
      <c r="X4607" s="83" t="str">
        <f>MID(Tabla1[[#This Row],[Aplicación]],14,6)</f>
        <v>633</v>
      </c>
    </row>
    <row r="4608" spans="1:24" x14ac:dyDescent="0.25">
      <c r="A4608" s="77">
        <v>220240046632</v>
      </c>
      <c r="B4608" s="78" t="s">
        <v>390</v>
      </c>
      <c r="C4608" s="79">
        <v>45572</v>
      </c>
      <c r="D4608" s="77">
        <v>22024007415</v>
      </c>
      <c r="E4608" s="78" t="s">
        <v>1329</v>
      </c>
      <c r="F4608" s="80">
        <v>283.47000000000003</v>
      </c>
      <c r="G4608" s="78" t="s">
        <v>6277</v>
      </c>
      <c r="H4608" s="78" t="s">
        <v>6278</v>
      </c>
      <c r="I4608" s="81" t="s">
        <v>2930</v>
      </c>
      <c r="J4608" s="78" t="s">
        <v>616</v>
      </c>
      <c r="K4608" s="78" t="s">
        <v>398</v>
      </c>
      <c r="L4608" s="78" t="s">
        <v>413</v>
      </c>
      <c r="M4608" s="78" t="s">
        <v>585</v>
      </c>
      <c r="N4608" s="78" t="s">
        <v>539</v>
      </c>
      <c r="O4608" s="82" t="s">
        <v>326</v>
      </c>
      <c r="P4608" s="82" t="s">
        <v>6229</v>
      </c>
      <c r="Q4608" s="83" t="str">
        <f>MID(Tabla1[[#This Row],[Aplicación]],14,1)</f>
        <v>2</v>
      </c>
      <c r="R4608" s="35" t="s">
        <v>265</v>
      </c>
      <c r="S4608" s="83" t="str">
        <f>MID(Tabla1[[#This Row],[Aplicación]],6,2)</f>
        <v>02</v>
      </c>
      <c r="T4608" s="84" t="str">
        <f>VLOOKUP(Tabla1[[#This Row],[AREA]],Hoja1!A:B,2,FALSE)</f>
        <v>02. Urbanismo y vivienda</v>
      </c>
      <c r="U4608" s="83" t="str">
        <f>MID(Tabla1[[#This Row],[Aplicación]],9,4)</f>
        <v>9332</v>
      </c>
      <c r="V4608" s="84" t="str">
        <f>VLOOKUP(Tabla1[[#This Row],[PROGRAMA]],Hoja1!A:B,2,FALSE)</f>
        <v>9332. Mantenimiento de edificios e instalaciones municipales</v>
      </c>
      <c r="W4608" s="83" t="str">
        <f>MID(Tabla1[[#This Row],[Aplicación]],14,2)</f>
        <v>21</v>
      </c>
      <c r="X4608" s="83" t="str">
        <f>MID(Tabla1[[#This Row],[Aplicación]],14,6)</f>
        <v>213</v>
      </c>
    </row>
    <row r="4609" spans="1:24" x14ac:dyDescent="0.25">
      <c r="A4609" s="77">
        <v>220240052188</v>
      </c>
      <c r="B4609" s="78" t="s">
        <v>390</v>
      </c>
      <c r="C4609" s="79">
        <v>45601</v>
      </c>
      <c r="D4609" s="77">
        <v>22024007726</v>
      </c>
      <c r="E4609" s="78" t="s">
        <v>1375</v>
      </c>
      <c r="F4609" s="80">
        <v>400</v>
      </c>
      <c r="G4609" s="78" t="s">
        <v>6279</v>
      </c>
      <c r="H4609" s="78" t="s">
        <v>6280</v>
      </c>
      <c r="I4609" s="81" t="s">
        <v>2930</v>
      </c>
      <c r="J4609" s="78" t="s">
        <v>398</v>
      </c>
      <c r="K4609" s="78" t="s">
        <v>398</v>
      </c>
      <c r="L4609" s="78" t="s">
        <v>399</v>
      </c>
      <c r="M4609" s="78" t="s">
        <v>585</v>
      </c>
      <c r="N4609" s="78" t="s">
        <v>539</v>
      </c>
      <c r="O4609" s="82" t="s">
        <v>326</v>
      </c>
      <c r="P4609" s="82" t="s">
        <v>6229</v>
      </c>
      <c r="Q4609" s="83" t="str">
        <f>MID(Tabla1[[#This Row],[Aplicación]],14,1)</f>
        <v>2</v>
      </c>
      <c r="R4609" s="35" t="s">
        <v>265</v>
      </c>
      <c r="S4609" s="83" t="str">
        <f>MID(Tabla1[[#This Row],[Aplicación]],6,2)</f>
        <v>10</v>
      </c>
      <c r="T4609" s="84" t="str">
        <f>VLOOKUP(Tabla1[[#This Row],[AREA]],Hoja1!A:B,2,FALSE)</f>
        <v>10. Personas mayores, familia y servicios sociales</v>
      </c>
      <c r="U4609" s="83" t="str">
        <f>MID(Tabla1[[#This Row],[Aplicación]],9,4)</f>
        <v>2315</v>
      </c>
      <c r="V4609" s="84" t="str">
        <f>VLOOKUP(Tabla1[[#This Row],[PROGRAMA]],Hoja1!A:B,2,FALSE)</f>
        <v>2315. Políticas de Igualdad e infancia</v>
      </c>
      <c r="W4609" s="83" t="str">
        <f>MID(Tabla1[[#This Row],[Aplicación]],14,2)</f>
        <v>22</v>
      </c>
      <c r="X4609" s="83" t="str">
        <f>MID(Tabla1[[#This Row],[Aplicación]],14,6)</f>
        <v>22799</v>
      </c>
    </row>
    <row r="4610" spans="1:24" x14ac:dyDescent="0.25">
      <c r="A4610" s="77">
        <v>220240057902</v>
      </c>
      <c r="B4610" s="78" t="s">
        <v>390</v>
      </c>
      <c r="C4610" s="79">
        <v>45630</v>
      </c>
      <c r="D4610" s="77">
        <v>22024008810</v>
      </c>
      <c r="E4610" s="78" t="s">
        <v>1370</v>
      </c>
      <c r="F4610" s="80">
        <v>990</v>
      </c>
      <c r="G4610" s="78" t="s">
        <v>6281</v>
      </c>
      <c r="H4610" s="78" t="s">
        <v>6282</v>
      </c>
      <c r="I4610" s="81" t="s">
        <v>2930</v>
      </c>
      <c r="J4610" s="78" t="s">
        <v>398</v>
      </c>
      <c r="K4610" s="78" t="s">
        <v>398</v>
      </c>
      <c r="L4610" s="78" t="s">
        <v>399</v>
      </c>
      <c r="M4610" s="78" t="s">
        <v>585</v>
      </c>
      <c r="N4610" s="78" t="s">
        <v>539</v>
      </c>
      <c r="O4610" s="82" t="s">
        <v>326</v>
      </c>
      <c r="P4610" s="82" t="s">
        <v>6229</v>
      </c>
      <c r="Q4610" s="83" t="str">
        <f>MID(Tabla1[[#This Row],[Aplicación]],14,1)</f>
        <v>2</v>
      </c>
      <c r="R4610" s="35" t="s">
        <v>265</v>
      </c>
      <c r="S4610" s="83" t="str">
        <f>MID(Tabla1[[#This Row],[Aplicación]],6,2)</f>
        <v>03</v>
      </c>
      <c r="T4610" s="84" t="str">
        <f>VLOOKUP(Tabla1[[#This Row],[AREA]],Hoja1!A:B,2,FALSE)</f>
        <v>03. Participación ciudadana y deportes</v>
      </c>
      <c r="U4610" s="83" t="str">
        <f>MID(Tabla1[[#This Row],[Aplicación]],9,4)</f>
        <v>9241</v>
      </c>
      <c r="V4610" s="84" t="str">
        <f>VLOOKUP(Tabla1[[#This Row],[PROGRAMA]],Hoja1!A:B,2,FALSE)</f>
        <v>9241. Participación ciudadana</v>
      </c>
      <c r="W4610" s="83" t="str">
        <f>MID(Tabla1[[#This Row],[Aplicación]],14,2)</f>
        <v>22</v>
      </c>
      <c r="X4610" s="83" t="str">
        <f>MID(Tabla1[[#This Row],[Aplicación]],14,6)</f>
        <v>22609</v>
      </c>
    </row>
    <row r="4611" spans="1:24" x14ac:dyDescent="0.25">
      <c r="A4611" s="77">
        <v>220240051577</v>
      </c>
      <c r="B4611" s="78" t="s">
        <v>390</v>
      </c>
      <c r="C4611" s="79">
        <v>45595</v>
      </c>
      <c r="D4611" s="77">
        <v>22024006813</v>
      </c>
      <c r="E4611" s="78" t="s">
        <v>1203</v>
      </c>
      <c r="F4611" s="80">
        <v>796292.74</v>
      </c>
      <c r="G4611" s="78" t="s">
        <v>6237</v>
      </c>
      <c r="H4611" s="78" t="s">
        <v>6238</v>
      </c>
      <c r="I4611" s="81" t="s">
        <v>4112</v>
      </c>
      <c r="J4611" s="78" t="s">
        <v>806</v>
      </c>
      <c r="K4611" s="78" t="s">
        <v>806</v>
      </c>
      <c r="L4611" s="78" t="s">
        <v>401</v>
      </c>
      <c r="M4611" s="78" t="s">
        <v>395</v>
      </c>
      <c r="N4611" s="78" t="s">
        <v>396</v>
      </c>
      <c r="O4611" s="82" t="s">
        <v>321</v>
      </c>
      <c r="P4611" s="82" t="s">
        <v>6229</v>
      </c>
      <c r="Q4611" s="83">
        <v>6</v>
      </c>
      <c r="R4611" s="35" t="s">
        <v>266</v>
      </c>
      <c r="S4611" s="83" t="str">
        <f>MID(Tabla1[[#This Row],[Aplicación]],6,2)</f>
        <v>08</v>
      </c>
      <c r="T4611" s="84" t="str">
        <f>VLOOKUP(Tabla1[[#This Row],[AREA]],Hoja1!A:B,2,FALSE)</f>
        <v>08. Tráfico y movilidad</v>
      </c>
      <c r="U4611" s="83">
        <v>1532</v>
      </c>
      <c r="V4611" s="84" t="str">
        <f>VLOOKUP(Tabla1[[#This Row],[PROGRAMA]],Hoja1!A:B,2,FALSE)</f>
        <v>1532. Pavimentación vias públicas y otros servicios urbanísticos</v>
      </c>
      <c r="W4611" s="83">
        <v>61</v>
      </c>
      <c r="X4611" s="83">
        <v>619</v>
      </c>
    </row>
    <row r="4612" spans="1:24" x14ac:dyDescent="0.25">
      <c r="A4612" s="77">
        <v>220240057887</v>
      </c>
      <c r="B4612" s="78" t="s">
        <v>390</v>
      </c>
      <c r="C4612" s="79">
        <v>45630</v>
      </c>
      <c r="D4612" s="77">
        <v>22024001936</v>
      </c>
      <c r="E4612" s="78" t="s">
        <v>1285</v>
      </c>
      <c r="F4612" s="80">
        <v>2420</v>
      </c>
      <c r="G4612" s="78" t="s">
        <v>86</v>
      </c>
      <c r="H4612" s="78" t="s">
        <v>6284</v>
      </c>
      <c r="I4612" s="81" t="s">
        <v>2930</v>
      </c>
      <c r="J4612" s="78" t="s">
        <v>398</v>
      </c>
      <c r="K4612" s="78" t="s">
        <v>398</v>
      </c>
      <c r="L4612" s="78" t="s">
        <v>413</v>
      </c>
      <c r="M4612" s="78" t="s">
        <v>585</v>
      </c>
      <c r="N4612" s="78" t="s">
        <v>539</v>
      </c>
      <c r="O4612" s="82" t="s">
        <v>326</v>
      </c>
      <c r="P4612" s="82" t="s">
        <v>6229</v>
      </c>
      <c r="Q4612" s="83" t="str">
        <f>MID(Tabla1[[#This Row],[Aplicación]],14,1)</f>
        <v>2</v>
      </c>
      <c r="R4612" s="35" t="s">
        <v>265</v>
      </c>
      <c r="S4612" s="83" t="str">
        <f>MID(Tabla1[[#This Row],[Aplicación]],6,2)</f>
        <v>06</v>
      </c>
      <c r="T4612" s="84" t="str">
        <f>VLOOKUP(Tabla1[[#This Row],[AREA]],Hoja1!A:B,2,FALSE)</f>
        <v>06. Educación y cultura</v>
      </c>
      <c r="U4612" s="83" t="str">
        <f>MID(Tabla1[[#This Row],[Aplicación]],9,4)</f>
        <v>3232</v>
      </c>
      <c r="V4612" s="84" t="str">
        <f>VLOOKUP(Tabla1[[#This Row],[PROGRAMA]],Hoja1!A:B,2,FALSE)</f>
        <v>3232. Conservación y mantenimiento centros educación infantil y primaria</v>
      </c>
      <c r="W4612" s="83" t="str">
        <f>MID(Tabla1[[#This Row],[Aplicación]],14,2)</f>
        <v>21</v>
      </c>
      <c r="X4612" s="83" t="str">
        <f>MID(Tabla1[[#This Row],[Aplicación]],14,6)</f>
        <v>212</v>
      </c>
    </row>
    <row r="4613" spans="1:24" x14ac:dyDescent="0.25">
      <c r="A4613" s="77">
        <v>220240062731</v>
      </c>
      <c r="B4613" s="78" t="s">
        <v>390</v>
      </c>
      <c r="C4613" s="79">
        <v>45649</v>
      </c>
      <c r="D4613" s="77">
        <v>22024009436</v>
      </c>
      <c r="E4613" s="78" t="s">
        <v>1426</v>
      </c>
      <c r="F4613" s="80">
        <v>1000</v>
      </c>
      <c r="G4613" s="78" t="s">
        <v>86</v>
      </c>
      <c r="H4613" s="78" t="s">
        <v>6285</v>
      </c>
      <c r="I4613" s="81" t="s">
        <v>2930</v>
      </c>
      <c r="J4613" s="78" t="s">
        <v>398</v>
      </c>
      <c r="K4613" s="78" t="s">
        <v>398</v>
      </c>
      <c r="L4613" s="78" t="s">
        <v>413</v>
      </c>
      <c r="M4613" s="78" t="s">
        <v>585</v>
      </c>
      <c r="N4613" s="78" t="s">
        <v>539</v>
      </c>
      <c r="O4613" s="82" t="s">
        <v>326</v>
      </c>
      <c r="P4613" s="82" t="s">
        <v>6229</v>
      </c>
      <c r="Q4613" s="83" t="str">
        <f>MID(Tabla1[[#This Row],[Aplicación]],14,1)</f>
        <v>2</v>
      </c>
      <c r="R4613" s="35" t="s">
        <v>265</v>
      </c>
      <c r="S4613" s="83" t="str">
        <f>MID(Tabla1[[#This Row],[Aplicación]],6,2)</f>
        <v>11</v>
      </c>
      <c r="T4613" s="84" t="str">
        <f>VLOOKUP(Tabla1[[#This Row],[AREA]],Hoja1!A:B,2,FALSE)</f>
        <v>11. Salud pública y seguridad ciudadana</v>
      </c>
      <c r="U4613" s="83" t="str">
        <f>MID(Tabla1[[#This Row],[Aplicación]],9,4)</f>
        <v>1621</v>
      </c>
      <c r="V4613" s="84" t="str">
        <f>VLOOKUP(Tabla1[[#This Row],[PROGRAMA]],Hoja1!A:B,2,FALSE)</f>
        <v>1621. Recogida de residuos</v>
      </c>
      <c r="W4613" s="83" t="str">
        <f>MID(Tabla1[[#This Row],[Aplicación]],14,2)</f>
        <v>22</v>
      </c>
      <c r="X4613" s="83" t="str">
        <f>MID(Tabla1[[#This Row],[Aplicación]],14,6)</f>
        <v>22199</v>
      </c>
    </row>
    <row r="4614" spans="1:24" x14ac:dyDescent="0.25">
      <c r="A4614" s="77">
        <v>220240055080</v>
      </c>
      <c r="B4614" s="78" t="s">
        <v>390</v>
      </c>
      <c r="C4614" s="79">
        <v>45616</v>
      </c>
      <c r="D4614" s="77">
        <v>22024008256</v>
      </c>
      <c r="E4614" s="78" t="s">
        <v>1293</v>
      </c>
      <c r="F4614" s="80">
        <v>467.67</v>
      </c>
      <c r="G4614" s="78" t="s">
        <v>86</v>
      </c>
      <c r="H4614" s="78" t="s">
        <v>6286</v>
      </c>
      <c r="I4614" s="81" t="s">
        <v>2930</v>
      </c>
      <c r="J4614" s="78" t="s">
        <v>398</v>
      </c>
      <c r="K4614" s="78" t="s">
        <v>398</v>
      </c>
      <c r="L4614" s="78" t="s">
        <v>413</v>
      </c>
      <c r="M4614" s="78" t="s">
        <v>585</v>
      </c>
      <c r="N4614" s="78" t="s">
        <v>539</v>
      </c>
      <c r="O4614" s="82" t="s">
        <v>326</v>
      </c>
      <c r="P4614" s="82" t="s">
        <v>6229</v>
      </c>
      <c r="Q4614" s="83" t="str">
        <f>MID(Tabla1[[#This Row],[Aplicación]],14,1)</f>
        <v>2</v>
      </c>
      <c r="R4614" s="35" t="s">
        <v>265</v>
      </c>
      <c r="S4614" s="83" t="str">
        <f>MID(Tabla1[[#This Row],[Aplicación]],6,2)</f>
        <v>03</v>
      </c>
      <c r="T4614" s="84" t="str">
        <f>VLOOKUP(Tabla1[[#This Row],[AREA]],Hoja1!A:B,2,FALSE)</f>
        <v>03. Participación ciudadana y deportes</v>
      </c>
      <c r="U4614" s="83" t="str">
        <f>MID(Tabla1[[#This Row],[Aplicación]],9,4)</f>
        <v>9241</v>
      </c>
      <c r="V4614" s="84" t="str">
        <f>VLOOKUP(Tabla1[[#This Row],[PROGRAMA]],Hoja1!A:B,2,FALSE)</f>
        <v>9241. Participación ciudadana</v>
      </c>
      <c r="W4614" s="83" t="str">
        <f>MID(Tabla1[[#This Row],[Aplicación]],14,2)</f>
        <v>21</v>
      </c>
      <c r="X4614" s="83" t="str">
        <f>MID(Tabla1[[#This Row],[Aplicación]],14,6)</f>
        <v>212</v>
      </c>
    </row>
    <row r="4615" spans="1:24" x14ac:dyDescent="0.25">
      <c r="A4615" s="77">
        <v>220240045524</v>
      </c>
      <c r="B4615" s="78" t="s">
        <v>390</v>
      </c>
      <c r="C4615" s="79">
        <v>45568</v>
      </c>
      <c r="D4615" s="77">
        <v>22024003786</v>
      </c>
      <c r="E4615" s="78" t="s">
        <v>1323</v>
      </c>
      <c r="F4615" s="80">
        <v>300</v>
      </c>
      <c r="G4615" s="78" t="s">
        <v>86</v>
      </c>
      <c r="H4615" s="78" t="s">
        <v>6287</v>
      </c>
      <c r="I4615" s="81" t="s">
        <v>2930</v>
      </c>
      <c r="J4615" s="78" t="s">
        <v>398</v>
      </c>
      <c r="K4615" s="78" t="s">
        <v>398</v>
      </c>
      <c r="L4615" s="78" t="s">
        <v>413</v>
      </c>
      <c r="M4615" s="78" t="s">
        <v>585</v>
      </c>
      <c r="N4615" s="78" t="s">
        <v>539</v>
      </c>
      <c r="O4615" s="82" t="s">
        <v>326</v>
      </c>
      <c r="P4615" s="82" t="s">
        <v>6229</v>
      </c>
      <c r="Q4615" s="83" t="str">
        <f>MID(Tabla1[[#This Row],[Aplicación]],14,1)</f>
        <v>2</v>
      </c>
      <c r="R4615" s="35" t="s">
        <v>265</v>
      </c>
      <c r="S4615" s="83" t="str">
        <f>MID(Tabla1[[#This Row],[Aplicación]],6,2)</f>
        <v>10</v>
      </c>
      <c r="T4615" s="84" t="str">
        <f>VLOOKUP(Tabla1[[#This Row],[AREA]],Hoja1!A:B,2,FALSE)</f>
        <v>10. Personas mayores, familia y servicios sociales</v>
      </c>
      <c r="U4615" s="83" t="str">
        <f>MID(Tabla1[[#This Row],[Aplicación]],9,4)</f>
        <v>2312</v>
      </c>
      <c r="V4615" s="84" t="str">
        <f>VLOOKUP(Tabla1[[#This Row],[PROGRAMA]],Hoja1!A:B,2,FALSE)</f>
        <v>2312. Iniciativas sociales</v>
      </c>
      <c r="W4615" s="83" t="str">
        <f>MID(Tabla1[[#This Row],[Aplicación]],14,2)</f>
        <v>21</v>
      </c>
      <c r="X4615" s="83" t="str">
        <f>MID(Tabla1[[#This Row],[Aplicación]],14,6)</f>
        <v>212</v>
      </c>
    </row>
    <row r="4616" spans="1:24" x14ac:dyDescent="0.25">
      <c r="A4616" s="77">
        <v>220240045524</v>
      </c>
      <c r="B4616" s="78" t="s">
        <v>390</v>
      </c>
      <c r="C4616" s="79">
        <v>45568</v>
      </c>
      <c r="D4616" s="77">
        <v>22024003787</v>
      </c>
      <c r="E4616" s="78" t="s">
        <v>1323</v>
      </c>
      <c r="F4616" s="80">
        <v>300</v>
      </c>
      <c r="G4616" s="78" t="s">
        <v>86</v>
      </c>
      <c r="H4616" s="78" t="s">
        <v>6287</v>
      </c>
      <c r="I4616" s="81" t="s">
        <v>2930</v>
      </c>
      <c r="J4616" s="78" t="s">
        <v>398</v>
      </c>
      <c r="K4616" s="78" t="s">
        <v>398</v>
      </c>
      <c r="L4616" s="78" t="s">
        <v>413</v>
      </c>
      <c r="M4616" s="78" t="s">
        <v>585</v>
      </c>
      <c r="N4616" s="78" t="s">
        <v>539</v>
      </c>
      <c r="O4616" s="82" t="s">
        <v>326</v>
      </c>
      <c r="P4616" s="82" t="s">
        <v>6229</v>
      </c>
      <c r="Q4616" s="83" t="str">
        <f>MID(Tabla1[[#This Row],[Aplicación]],14,1)</f>
        <v>2</v>
      </c>
      <c r="R4616" s="35" t="s">
        <v>265</v>
      </c>
      <c r="S4616" s="83" t="str">
        <f>MID(Tabla1[[#This Row],[Aplicación]],6,2)</f>
        <v>10</v>
      </c>
      <c r="T4616" s="84" t="str">
        <f>VLOOKUP(Tabla1[[#This Row],[AREA]],Hoja1!A:B,2,FALSE)</f>
        <v>10. Personas mayores, familia y servicios sociales</v>
      </c>
      <c r="U4616" s="83" t="str">
        <f>MID(Tabla1[[#This Row],[Aplicación]],9,4)</f>
        <v>2312</v>
      </c>
      <c r="V4616" s="84" t="str">
        <f>VLOOKUP(Tabla1[[#This Row],[PROGRAMA]],Hoja1!A:B,2,FALSE)</f>
        <v>2312. Iniciativas sociales</v>
      </c>
      <c r="W4616" s="83" t="str">
        <f>MID(Tabla1[[#This Row],[Aplicación]],14,2)</f>
        <v>21</v>
      </c>
      <c r="X4616" s="83" t="str">
        <f>MID(Tabla1[[#This Row],[Aplicación]],14,6)</f>
        <v>212</v>
      </c>
    </row>
    <row r="4617" spans="1:24" x14ac:dyDescent="0.25">
      <c r="A4617" s="77">
        <v>220240048992</v>
      </c>
      <c r="B4617" s="78" t="s">
        <v>390</v>
      </c>
      <c r="C4617" s="79">
        <v>45583</v>
      </c>
      <c r="D4617" s="77">
        <v>22024007845</v>
      </c>
      <c r="E4617" s="78" t="s">
        <v>1293</v>
      </c>
      <c r="F4617" s="80">
        <v>125.96</v>
      </c>
      <c r="G4617" s="78" t="s">
        <v>86</v>
      </c>
      <c r="H4617" s="78" t="s">
        <v>6288</v>
      </c>
      <c r="I4617" s="81" t="s">
        <v>2930</v>
      </c>
      <c r="J4617" s="78" t="s">
        <v>398</v>
      </c>
      <c r="K4617" s="78" t="s">
        <v>398</v>
      </c>
      <c r="L4617" s="78" t="s">
        <v>413</v>
      </c>
      <c r="M4617" s="78" t="s">
        <v>585</v>
      </c>
      <c r="N4617" s="78" t="s">
        <v>539</v>
      </c>
      <c r="O4617" s="82" t="s">
        <v>326</v>
      </c>
      <c r="P4617" s="82" t="s">
        <v>6229</v>
      </c>
      <c r="Q4617" s="83" t="str">
        <f>MID(Tabla1[[#This Row],[Aplicación]],14,1)</f>
        <v>2</v>
      </c>
      <c r="R4617" s="35" t="s">
        <v>265</v>
      </c>
      <c r="S4617" s="83" t="str">
        <f>MID(Tabla1[[#This Row],[Aplicación]],6,2)</f>
        <v>03</v>
      </c>
      <c r="T4617" s="84" t="str">
        <f>VLOOKUP(Tabla1[[#This Row],[AREA]],Hoja1!A:B,2,FALSE)</f>
        <v>03. Participación ciudadana y deportes</v>
      </c>
      <c r="U4617" s="83" t="str">
        <f>MID(Tabla1[[#This Row],[Aplicación]],9,4)</f>
        <v>9241</v>
      </c>
      <c r="V4617" s="84" t="str">
        <f>VLOOKUP(Tabla1[[#This Row],[PROGRAMA]],Hoja1!A:B,2,FALSE)</f>
        <v>9241. Participación ciudadana</v>
      </c>
      <c r="W4617" s="83" t="str">
        <f>MID(Tabla1[[#This Row],[Aplicación]],14,2)</f>
        <v>21</v>
      </c>
      <c r="X4617" s="83" t="str">
        <f>MID(Tabla1[[#This Row],[Aplicación]],14,6)</f>
        <v>212</v>
      </c>
    </row>
    <row r="4618" spans="1:24" x14ac:dyDescent="0.25">
      <c r="A4618" s="77">
        <v>220240061685</v>
      </c>
      <c r="B4618" s="78" t="s">
        <v>390</v>
      </c>
      <c r="C4618" s="79">
        <v>45644</v>
      </c>
      <c r="D4618" s="77">
        <v>22024004833</v>
      </c>
      <c r="E4618" s="78" t="s">
        <v>1427</v>
      </c>
      <c r="F4618" s="80">
        <v>86.04</v>
      </c>
      <c r="G4618" s="78" t="s">
        <v>86</v>
      </c>
      <c r="H4618" s="78" t="s">
        <v>6289</v>
      </c>
      <c r="I4618" s="81" t="s">
        <v>2930</v>
      </c>
      <c r="J4618" s="78" t="s">
        <v>398</v>
      </c>
      <c r="K4618" s="78" t="s">
        <v>398</v>
      </c>
      <c r="L4618" s="78" t="s">
        <v>413</v>
      </c>
      <c r="M4618" s="78" t="s">
        <v>585</v>
      </c>
      <c r="N4618" s="78" t="s">
        <v>539</v>
      </c>
      <c r="O4618" s="82" t="s">
        <v>326</v>
      </c>
      <c r="P4618" s="82" t="s">
        <v>6229</v>
      </c>
      <c r="Q4618" s="83" t="str">
        <f>MID(Tabla1[[#This Row],[Aplicación]],14,1)</f>
        <v>2</v>
      </c>
      <c r="R4618" s="35" t="s">
        <v>265</v>
      </c>
      <c r="S4618" s="83" t="str">
        <f>MID(Tabla1[[#This Row],[Aplicación]],6,2)</f>
        <v>07</v>
      </c>
      <c r="T4618" s="84" t="str">
        <f>VLOOKUP(Tabla1[[#This Row],[AREA]],Hoja1!A:B,2,FALSE)</f>
        <v>07. Medio ambiente</v>
      </c>
      <c r="U4618" s="83" t="str">
        <f>MID(Tabla1[[#This Row],[Aplicación]],9,4)</f>
        <v>1711</v>
      </c>
      <c r="V4618" s="84" t="str">
        <f>VLOOKUP(Tabla1[[#This Row],[PROGRAMA]],Hoja1!A:B,2,FALSE)</f>
        <v>1711. Parques y jardines</v>
      </c>
      <c r="W4618" s="83" t="str">
        <f>MID(Tabla1[[#This Row],[Aplicación]],14,2)</f>
        <v>22</v>
      </c>
      <c r="X4618" s="83" t="str">
        <f>MID(Tabla1[[#This Row],[Aplicación]],14,6)</f>
        <v>22199</v>
      </c>
    </row>
    <row r="4619" spans="1:24" x14ac:dyDescent="0.25">
      <c r="A4619" s="77">
        <v>220240057939</v>
      </c>
      <c r="B4619" s="78" t="s">
        <v>390</v>
      </c>
      <c r="C4619" s="79">
        <v>45630</v>
      </c>
      <c r="D4619" s="77">
        <v>22024009076</v>
      </c>
      <c r="E4619" s="78" t="s">
        <v>1293</v>
      </c>
      <c r="F4619" s="80">
        <v>31.48</v>
      </c>
      <c r="G4619" s="78" t="s">
        <v>86</v>
      </c>
      <c r="H4619" s="78" t="s">
        <v>6290</v>
      </c>
      <c r="I4619" s="81" t="s">
        <v>2930</v>
      </c>
      <c r="J4619" s="78" t="s">
        <v>398</v>
      </c>
      <c r="K4619" s="78" t="s">
        <v>398</v>
      </c>
      <c r="L4619" s="78" t="s">
        <v>413</v>
      </c>
      <c r="M4619" s="78" t="s">
        <v>585</v>
      </c>
      <c r="N4619" s="78" t="s">
        <v>539</v>
      </c>
      <c r="O4619" s="82" t="s">
        <v>326</v>
      </c>
      <c r="P4619" s="82" t="s">
        <v>6229</v>
      </c>
      <c r="Q4619" s="83" t="str">
        <f>MID(Tabla1[[#This Row],[Aplicación]],14,1)</f>
        <v>2</v>
      </c>
      <c r="R4619" s="35" t="s">
        <v>265</v>
      </c>
      <c r="S4619" s="83" t="str">
        <f>MID(Tabla1[[#This Row],[Aplicación]],6,2)</f>
        <v>03</v>
      </c>
      <c r="T4619" s="84" t="str">
        <f>VLOOKUP(Tabla1[[#This Row],[AREA]],Hoja1!A:B,2,FALSE)</f>
        <v>03. Participación ciudadana y deportes</v>
      </c>
      <c r="U4619" s="83" t="str">
        <f>MID(Tabla1[[#This Row],[Aplicación]],9,4)</f>
        <v>9241</v>
      </c>
      <c r="V4619" s="84" t="str">
        <f>VLOOKUP(Tabla1[[#This Row],[PROGRAMA]],Hoja1!A:B,2,FALSE)</f>
        <v>9241. Participación ciudadana</v>
      </c>
      <c r="W4619" s="83" t="str">
        <f>MID(Tabla1[[#This Row],[Aplicación]],14,2)</f>
        <v>21</v>
      </c>
      <c r="X4619" s="83" t="str">
        <f>MID(Tabla1[[#This Row],[Aplicación]],14,6)</f>
        <v>212</v>
      </c>
    </row>
    <row r="4620" spans="1:24" x14ac:dyDescent="0.25">
      <c r="A4620" s="77">
        <v>220240062740</v>
      </c>
      <c r="B4620" s="78" t="s">
        <v>390</v>
      </c>
      <c r="C4620" s="79">
        <v>45649</v>
      </c>
      <c r="D4620" s="77">
        <v>22024009283</v>
      </c>
      <c r="E4620" s="78" t="s">
        <v>1360</v>
      </c>
      <c r="F4620" s="80">
        <v>25</v>
      </c>
      <c r="G4620" s="78" t="s">
        <v>86</v>
      </c>
      <c r="H4620" s="78" t="s">
        <v>6291</v>
      </c>
      <c r="I4620" s="81" t="s">
        <v>2930</v>
      </c>
      <c r="J4620" s="78" t="s">
        <v>398</v>
      </c>
      <c r="K4620" s="78" t="s">
        <v>398</v>
      </c>
      <c r="L4620" s="78" t="s">
        <v>413</v>
      </c>
      <c r="M4620" s="78" t="s">
        <v>585</v>
      </c>
      <c r="N4620" s="78" t="s">
        <v>539</v>
      </c>
      <c r="O4620" s="82" t="s">
        <v>326</v>
      </c>
      <c r="P4620" s="82" t="s">
        <v>6229</v>
      </c>
      <c r="Q4620" s="83" t="str">
        <f>MID(Tabla1[[#This Row],[Aplicación]],14,1)</f>
        <v>2</v>
      </c>
      <c r="R4620" s="35" t="s">
        <v>265</v>
      </c>
      <c r="S4620" s="83" t="str">
        <f>MID(Tabla1[[#This Row],[Aplicación]],6,2)</f>
        <v>10</v>
      </c>
      <c r="T4620" s="84" t="str">
        <f>VLOOKUP(Tabla1[[#This Row],[AREA]],Hoja1!A:B,2,FALSE)</f>
        <v>10. Personas mayores, familia y servicios sociales</v>
      </c>
      <c r="U4620" s="83" t="str">
        <f>MID(Tabla1[[#This Row],[Aplicación]],9,4)</f>
        <v>2412</v>
      </c>
      <c r="V4620" s="84" t="str">
        <f>VLOOKUP(Tabla1[[#This Row],[PROGRAMA]],Hoja1!A:B,2,FALSE)</f>
        <v>2412. Formación para el empleo</v>
      </c>
      <c r="W4620" s="83" t="str">
        <f>MID(Tabla1[[#This Row],[Aplicación]],14,2)</f>
        <v>21</v>
      </c>
      <c r="X4620" s="83" t="str">
        <f>MID(Tabla1[[#This Row],[Aplicación]],14,6)</f>
        <v>212</v>
      </c>
    </row>
    <row r="4621" spans="1:24" x14ac:dyDescent="0.25">
      <c r="A4621" s="77">
        <v>220240048698</v>
      </c>
      <c r="B4621" s="78" t="s">
        <v>390</v>
      </c>
      <c r="C4621" s="79">
        <v>45581</v>
      </c>
      <c r="D4621" s="77">
        <v>22024007719</v>
      </c>
      <c r="E4621" s="78" t="s">
        <v>1442</v>
      </c>
      <c r="F4621" s="80">
        <v>9.44</v>
      </c>
      <c r="G4621" s="78" t="s">
        <v>86</v>
      </c>
      <c r="H4621" s="78" t="s">
        <v>6292</v>
      </c>
      <c r="I4621" s="81" t="s">
        <v>2930</v>
      </c>
      <c r="J4621" s="78" t="s">
        <v>398</v>
      </c>
      <c r="K4621" s="78" t="s">
        <v>398</v>
      </c>
      <c r="L4621" s="78" t="s">
        <v>413</v>
      </c>
      <c r="M4621" s="78" t="s">
        <v>585</v>
      </c>
      <c r="N4621" s="78" t="s">
        <v>539</v>
      </c>
      <c r="O4621" s="82" t="s">
        <v>326</v>
      </c>
      <c r="P4621" s="82" t="s">
        <v>6229</v>
      </c>
      <c r="Q4621" s="83" t="str">
        <f>MID(Tabla1[[#This Row],[Aplicación]],14,1)</f>
        <v>2</v>
      </c>
      <c r="R4621" s="35" t="s">
        <v>265</v>
      </c>
      <c r="S4621" s="83" t="str">
        <f>MID(Tabla1[[#This Row],[Aplicación]],6,2)</f>
        <v>04</v>
      </c>
      <c r="T4621" s="84" t="str">
        <f>VLOOKUP(Tabla1[[#This Row],[AREA]],Hoja1!A:B,2,FALSE)</f>
        <v>04. Hacienda, personal y modernización administrativa</v>
      </c>
      <c r="U4621" s="83" t="str">
        <f>MID(Tabla1[[#This Row],[Aplicación]],9,4)</f>
        <v>3121</v>
      </c>
      <c r="V4621" s="84" t="str">
        <f>VLOOKUP(Tabla1[[#This Row],[PROGRAMA]],Hoja1!A:B,2,FALSE)</f>
        <v>3121. Prevención y salud laboral</v>
      </c>
      <c r="W4621" s="83" t="str">
        <f>MID(Tabla1[[#This Row],[Aplicación]],14,2)</f>
        <v>22</v>
      </c>
      <c r="X4621" s="83" t="str">
        <f>MID(Tabla1[[#This Row],[Aplicación]],14,6)</f>
        <v>22199</v>
      </c>
    </row>
    <row r="4622" spans="1:24" x14ac:dyDescent="0.25">
      <c r="A4622" s="77">
        <v>220240045523</v>
      </c>
      <c r="B4622" s="78" t="s">
        <v>390</v>
      </c>
      <c r="C4622" s="79">
        <v>45568</v>
      </c>
      <c r="D4622" s="77">
        <v>22024007207</v>
      </c>
      <c r="E4622" s="78" t="s">
        <v>1315</v>
      </c>
      <c r="F4622" s="80">
        <v>605</v>
      </c>
      <c r="G4622" s="78" t="s">
        <v>6293</v>
      </c>
      <c r="H4622" s="78" t="s">
        <v>6294</v>
      </c>
      <c r="I4622" s="81" t="s">
        <v>2930</v>
      </c>
      <c r="J4622" s="78" t="s">
        <v>398</v>
      </c>
      <c r="K4622" s="78" t="s">
        <v>398</v>
      </c>
      <c r="L4622" s="78" t="s">
        <v>399</v>
      </c>
      <c r="M4622" s="78" t="s">
        <v>585</v>
      </c>
      <c r="N4622" s="78" t="s">
        <v>539</v>
      </c>
      <c r="O4622" s="82" t="s">
        <v>326</v>
      </c>
      <c r="P4622" s="82" t="s">
        <v>6229</v>
      </c>
      <c r="Q4622" s="83" t="str">
        <f>MID(Tabla1[[#This Row],[Aplicación]],14,1)</f>
        <v>2</v>
      </c>
      <c r="R4622" s="35" t="s">
        <v>265</v>
      </c>
      <c r="S4622" s="83" t="str">
        <f>MID(Tabla1[[#This Row],[Aplicación]],6,2)</f>
        <v>10</v>
      </c>
      <c r="T4622" s="84" t="str">
        <f>VLOOKUP(Tabla1[[#This Row],[AREA]],Hoja1!A:B,2,FALSE)</f>
        <v>10. Personas mayores, familia y servicios sociales</v>
      </c>
      <c r="U4622" s="83" t="str">
        <f>MID(Tabla1[[#This Row],[Aplicación]],9,4)</f>
        <v>2314</v>
      </c>
      <c r="V4622" s="84" t="str">
        <f>VLOOKUP(Tabla1[[#This Row],[PROGRAMA]],Hoja1!A:B,2,FALSE)</f>
        <v>2314. Centro de programas juveniles</v>
      </c>
      <c r="W4622" s="83" t="str">
        <f>MID(Tabla1[[#This Row],[Aplicación]],14,2)</f>
        <v>22</v>
      </c>
      <c r="X4622" s="83" t="str">
        <f>MID(Tabla1[[#This Row],[Aplicación]],14,6)</f>
        <v>22613</v>
      </c>
    </row>
    <row r="4623" spans="1:24" x14ac:dyDescent="0.25">
      <c r="A4623" s="77">
        <v>220240048715</v>
      </c>
      <c r="B4623" s="78" t="s">
        <v>390</v>
      </c>
      <c r="C4623" s="79">
        <v>45582</v>
      </c>
      <c r="D4623" s="77">
        <v>22024005201</v>
      </c>
      <c r="E4623" s="78" t="s">
        <v>1272</v>
      </c>
      <c r="F4623" s="80">
        <v>145.19999999999999</v>
      </c>
      <c r="G4623" s="78" t="s">
        <v>375</v>
      </c>
      <c r="H4623" s="78" t="s">
        <v>6295</v>
      </c>
      <c r="I4623" s="81" t="s">
        <v>2930</v>
      </c>
      <c r="J4623" s="78" t="s">
        <v>627</v>
      </c>
      <c r="K4623" s="78" t="s">
        <v>398</v>
      </c>
      <c r="L4623" s="78" t="s">
        <v>413</v>
      </c>
      <c r="M4623" s="78" t="s">
        <v>585</v>
      </c>
      <c r="N4623" s="78" t="s">
        <v>539</v>
      </c>
      <c r="O4623" s="82" t="s">
        <v>326</v>
      </c>
      <c r="P4623" s="82" t="s">
        <v>6229</v>
      </c>
      <c r="Q4623" s="83" t="str">
        <f>MID(Tabla1[[#This Row],[Aplicación]],14,1)</f>
        <v>2</v>
      </c>
      <c r="R4623" s="35" t="s">
        <v>265</v>
      </c>
      <c r="S4623" s="83" t="str">
        <f>MID(Tabla1[[#This Row],[Aplicación]],6,2)</f>
        <v>06</v>
      </c>
      <c r="T4623" s="84" t="str">
        <f>VLOOKUP(Tabla1[[#This Row],[AREA]],Hoja1!A:B,2,FALSE)</f>
        <v>06. Educación y cultura</v>
      </c>
      <c r="U4623" s="83" t="str">
        <f>MID(Tabla1[[#This Row],[Aplicación]],9,4)</f>
        <v>3232</v>
      </c>
      <c r="V4623" s="84" t="str">
        <f>VLOOKUP(Tabla1[[#This Row],[PROGRAMA]],Hoja1!A:B,2,FALSE)</f>
        <v>3232. Conservación y mantenimiento centros educación infantil y primaria</v>
      </c>
      <c r="W4623" s="83" t="str">
        <f>MID(Tabla1[[#This Row],[Aplicación]],14,2)</f>
        <v>20</v>
      </c>
      <c r="X4623" s="83" t="str">
        <f>MID(Tabla1[[#This Row],[Aplicación]],14,6)</f>
        <v>203</v>
      </c>
    </row>
    <row r="4624" spans="1:24" x14ac:dyDescent="0.25">
      <c r="A4624" s="77">
        <v>220240050754</v>
      </c>
      <c r="B4624" s="78" t="s">
        <v>390</v>
      </c>
      <c r="C4624" s="79">
        <v>45593</v>
      </c>
      <c r="D4624" s="77">
        <v>22024007833</v>
      </c>
      <c r="E4624" s="78" t="s">
        <v>1188</v>
      </c>
      <c r="F4624" s="80">
        <v>19.260000000000002</v>
      </c>
      <c r="G4624" s="78" t="s">
        <v>1016</v>
      </c>
      <c r="H4624" s="78" t="s">
        <v>6296</v>
      </c>
      <c r="I4624" s="81" t="s">
        <v>2930</v>
      </c>
      <c r="J4624" s="78" t="s">
        <v>398</v>
      </c>
      <c r="K4624" s="78" t="s">
        <v>398</v>
      </c>
      <c r="L4624" s="78" t="s">
        <v>399</v>
      </c>
      <c r="M4624" s="78" t="s">
        <v>585</v>
      </c>
      <c r="N4624" s="78" t="s">
        <v>539</v>
      </c>
      <c r="O4624" s="82" t="s">
        <v>326</v>
      </c>
      <c r="P4624" s="82" t="s">
        <v>6229</v>
      </c>
      <c r="Q4624" s="83" t="str">
        <f>MID(Tabla1[[#This Row],[Aplicación]],14,1)</f>
        <v>2</v>
      </c>
      <c r="R4624" s="35" t="s">
        <v>265</v>
      </c>
      <c r="S4624" s="83" t="str">
        <f>MID(Tabla1[[#This Row],[Aplicación]],6,2)</f>
        <v>01</v>
      </c>
      <c r="T4624" s="84" t="str">
        <f>VLOOKUP(Tabla1[[#This Row],[AREA]],Hoja1!A:B,2,FALSE)</f>
        <v>01. Alcaldía</v>
      </c>
      <c r="U4624" s="83" t="str">
        <f>MID(Tabla1[[#This Row],[Aplicación]],9,4)</f>
        <v>4331</v>
      </c>
      <c r="V4624" s="84" t="str">
        <f>VLOOKUP(Tabla1[[#This Row],[PROGRAMA]],Hoja1!A:B,2,FALSE)</f>
        <v>4331. Desarrollo empresarial</v>
      </c>
      <c r="W4624" s="83" t="str">
        <f>MID(Tabla1[[#This Row],[Aplicación]],14,2)</f>
        <v>22</v>
      </c>
      <c r="X4624" s="83" t="str">
        <f>MID(Tabla1[[#This Row],[Aplicación]],14,6)</f>
        <v>22799</v>
      </c>
    </row>
    <row r="4625" spans="1:24" x14ac:dyDescent="0.25">
      <c r="A4625" s="77">
        <v>220240046607</v>
      </c>
      <c r="B4625" s="78" t="s">
        <v>390</v>
      </c>
      <c r="C4625" s="79">
        <v>45572</v>
      </c>
      <c r="D4625" s="77">
        <v>22024007551</v>
      </c>
      <c r="E4625" s="78" t="s">
        <v>1385</v>
      </c>
      <c r="F4625" s="80">
        <v>544.5</v>
      </c>
      <c r="G4625" s="78" t="s">
        <v>6297</v>
      </c>
      <c r="H4625" s="78" t="s">
        <v>6298</v>
      </c>
      <c r="I4625" s="81" t="s">
        <v>2930</v>
      </c>
      <c r="J4625" s="78" t="s">
        <v>6299</v>
      </c>
      <c r="K4625" s="78" t="s">
        <v>398</v>
      </c>
      <c r="L4625" s="78" t="s">
        <v>399</v>
      </c>
      <c r="M4625" s="78" t="s">
        <v>585</v>
      </c>
      <c r="N4625" s="78" t="s">
        <v>539</v>
      </c>
      <c r="O4625" s="82" t="s">
        <v>326</v>
      </c>
      <c r="P4625" s="82" t="s">
        <v>6229</v>
      </c>
      <c r="Q4625" s="83" t="str">
        <f>MID(Tabla1[[#This Row],[Aplicación]],14,1)</f>
        <v>2</v>
      </c>
      <c r="R4625" s="35" t="s">
        <v>265</v>
      </c>
      <c r="S4625" s="83" t="str">
        <f>MID(Tabla1[[#This Row],[Aplicación]],6,2)</f>
        <v>07</v>
      </c>
      <c r="T4625" s="84" t="str">
        <f>VLOOKUP(Tabla1[[#This Row],[AREA]],Hoja1!A:B,2,FALSE)</f>
        <v>07. Medio ambiente</v>
      </c>
      <c r="U4625" s="83" t="str">
        <f>MID(Tabla1[[#This Row],[Aplicación]],9,4)</f>
        <v>1701</v>
      </c>
      <c r="V4625" s="84" t="str">
        <f>VLOOKUP(Tabla1[[#This Row],[PROGRAMA]],Hoja1!A:B,2,FALSE)</f>
        <v>1701. Dirección del área de medio ambiente</v>
      </c>
      <c r="W4625" s="83" t="str">
        <f>MID(Tabla1[[#This Row],[Aplicación]],14,2)</f>
        <v>22</v>
      </c>
      <c r="X4625" s="83" t="str">
        <f>MID(Tabla1[[#This Row],[Aplicación]],14,6)</f>
        <v>22799</v>
      </c>
    </row>
    <row r="4626" spans="1:24" x14ac:dyDescent="0.25">
      <c r="A4626" s="77">
        <v>220240048987</v>
      </c>
      <c r="B4626" s="78" t="s">
        <v>390</v>
      </c>
      <c r="C4626" s="79">
        <v>45583</v>
      </c>
      <c r="D4626" s="77">
        <v>22024006830</v>
      </c>
      <c r="E4626" s="78" t="s">
        <v>1142</v>
      </c>
      <c r="F4626" s="80">
        <v>7293.62</v>
      </c>
      <c r="G4626" s="78" t="s">
        <v>55</v>
      </c>
      <c r="H4626" s="78" t="s">
        <v>6300</v>
      </c>
      <c r="I4626" s="81" t="s">
        <v>2930</v>
      </c>
      <c r="J4626" s="78" t="s">
        <v>575</v>
      </c>
      <c r="K4626" s="78" t="s">
        <v>398</v>
      </c>
      <c r="L4626" s="78" t="s">
        <v>399</v>
      </c>
      <c r="M4626" s="78" t="s">
        <v>395</v>
      </c>
      <c r="N4626" s="78" t="s">
        <v>396</v>
      </c>
      <c r="O4626" s="82" t="s">
        <v>325</v>
      </c>
      <c r="P4626" s="82" t="s">
        <v>6229</v>
      </c>
      <c r="Q4626" s="83">
        <v>6</v>
      </c>
      <c r="R4626" s="35" t="s">
        <v>266</v>
      </c>
      <c r="S4626" s="83" t="str">
        <f>MID(Tabla1[[#This Row],[Aplicación]],6,2)</f>
        <v>02</v>
      </c>
      <c r="T4626" s="84" t="str">
        <f>VLOOKUP(Tabla1[[#This Row],[AREA]],Hoja1!A:B,2,FALSE)</f>
        <v>02. Urbanismo y vivienda</v>
      </c>
      <c r="U4626" s="83">
        <v>9332</v>
      </c>
      <c r="V4626" s="84" t="str">
        <f>VLOOKUP(Tabla1[[#This Row],[PROGRAMA]],Hoja1!A:B,2,FALSE)</f>
        <v>9332. Mantenimiento de edificios e instalaciones municipales</v>
      </c>
      <c r="W4626" s="83">
        <v>63</v>
      </c>
      <c r="X4626" s="83">
        <v>632</v>
      </c>
    </row>
    <row r="4627" spans="1:24" x14ac:dyDescent="0.25">
      <c r="A4627" s="77">
        <v>220240056017</v>
      </c>
      <c r="B4627" s="78" t="s">
        <v>390</v>
      </c>
      <c r="C4627" s="79">
        <v>45621</v>
      </c>
      <c r="D4627" s="77">
        <v>22024008837</v>
      </c>
      <c r="E4627" s="78" t="s">
        <v>1436</v>
      </c>
      <c r="F4627" s="80">
        <v>7260</v>
      </c>
      <c r="G4627" s="78" t="s">
        <v>25</v>
      </c>
      <c r="H4627" s="78" t="s">
        <v>6301</v>
      </c>
      <c r="I4627" s="81" t="s">
        <v>2930</v>
      </c>
      <c r="J4627" s="78" t="s">
        <v>398</v>
      </c>
      <c r="K4627" s="78" t="s">
        <v>398</v>
      </c>
      <c r="L4627" s="78" t="s">
        <v>399</v>
      </c>
      <c r="M4627" s="78" t="s">
        <v>585</v>
      </c>
      <c r="N4627" s="78" t="s">
        <v>539</v>
      </c>
      <c r="O4627" s="82" t="s">
        <v>326</v>
      </c>
      <c r="P4627" s="82" t="s">
        <v>6229</v>
      </c>
      <c r="Q4627" s="83" t="str">
        <f>MID(Tabla1[[#This Row],[Aplicación]],14,1)</f>
        <v>2</v>
      </c>
      <c r="R4627" s="35" t="s">
        <v>265</v>
      </c>
      <c r="S4627" s="83" t="str">
        <f>MID(Tabla1[[#This Row],[Aplicación]],6,2)</f>
        <v>01</v>
      </c>
      <c r="T4627" s="84" t="str">
        <f>VLOOKUP(Tabla1[[#This Row],[AREA]],Hoja1!A:B,2,FALSE)</f>
        <v>01. Alcaldía</v>
      </c>
      <c r="U4627" s="83" t="str">
        <f>MID(Tabla1[[#This Row],[Aplicación]],9,4)</f>
        <v>9207</v>
      </c>
      <c r="V4627" s="84" t="str">
        <f>VLOOKUP(Tabla1[[#This Row],[PROGRAMA]],Hoja1!A:B,2,FALSE)</f>
        <v>9207. Gobierno y relaciones</v>
      </c>
      <c r="W4627" s="83" t="str">
        <f>MID(Tabla1[[#This Row],[Aplicación]],14,2)</f>
        <v>22</v>
      </c>
      <c r="X4627" s="83" t="str">
        <f>MID(Tabla1[[#This Row],[Aplicación]],14,6)</f>
        <v>22602</v>
      </c>
    </row>
    <row r="4628" spans="1:24" x14ac:dyDescent="0.25">
      <c r="A4628" s="77">
        <v>220240057895</v>
      </c>
      <c r="B4628" s="78" t="s">
        <v>390</v>
      </c>
      <c r="C4628" s="79">
        <v>45630</v>
      </c>
      <c r="D4628" s="77">
        <v>22024008688</v>
      </c>
      <c r="E4628" s="78" t="s">
        <v>5261</v>
      </c>
      <c r="F4628" s="80">
        <v>7260</v>
      </c>
      <c r="G4628" s="78" t="s">
        <v>25</v>
      </c>
      <c r="H4628" s="78" t="s">
        <v>6302</v>
      </c>
      <c r="I4628" s="81" t="s">
        <v>2930</v>
      </c>
      <c r="J4628" s="78" t="s">
        <v>398</v>
      </c>
      <c r="K4628" s="78" t="s">
        <v>398</v>
      </c>
      <c r="L4628" s="78" t="s">
        <v>399</v>
      </c>
      <c r="M4628" s="78" t="s">
        <v>585</v>
      </c>
      <c r="N4628" s="78" t="s">
        <v>539</v>
      </c>
      <c r="O4628" s="82" t="s">
        <v>326</v>
      </c>
      <c r="P4628" s="82" t="s">
        <v>6229</v>
      </c>
      <c r="Q4628" s="83" t="str">
        <f>MID(Tabla1[[#This Row],[Aplicación]],14,1)</f>
        <v>2</v>
      </c>
      <c r="R4628" s="35" t="s">
        <v>265</v>
      </c>
      <c r="S4628" s="83" t="str">
        <f>MID(Tabla1[[#This Row],[Aplicación]],6,2)</f>
        <v>10</v>
      </c>
      <c r="T4628" s="84" t="str">
        <f>VLOOKUP(Tabla1[[#This Row],[AREA]],Hoja1!A:B,2,FALSE)</f>
        <v>10. Personas mayores, familia y servicios sociales</v>
      </c>
      <c r="U4628" s="83" t="str">
        <f>MID(Tabla1[[#This Row],[Aplicación]],9,4)</f>
        <v>2313</v>
      </c>
      <c r="V4628" s="84" t="str">
        <f>VLOOKUP(Tabla1[[#This Row],[PROGRAMA]],Hoja1!A:B,2,FALSE)</f>
        <v>2313. Dirección del área de personas mayores, familia y servicios sociales</v>
      </c>
      <c r="W4628" s="83" t="str">
        <f>MID(Tabla1[[#This Row],[Aplicación]],14,2)</f>
        <v>22</v>
      </c>
      <c r="X4628" s="83" t="str">
        <f>MID(Tabla1[[#This Row],[Aplicación]],14,6)</f>
        <v>22699</v>
      </c>
    </row>
    <row r="4629" spans="1:24" x14ac:dyDescent="0.25">
      <c r="A4629" s="77">
        <v>220240057905</v>
      </c>
      <c r="B4629" s="78" t="s">
        <v>390</v>
      </c>
      <c r="C4629" s="79">
        <v>45630</v>
      </c>
      <c r="D4629" s="77">
        <v>22024008728</v>
      </c>
      <c r="E4629" s="78" t="s">
        <v>1470</v>
      </c>
      <c r="F4629" s="80">
        <v>7260</v>
      </c>
      <c r="G4629" s="78" t="s">
        <v>25</v>
      </c>
      <c r="H4629" s="78" t="s">
        <v>6303</v>
      </c>
      <c r="I4629" s="81" t="s">
        <v>2930</v>
      </c>
      <c r="J4629" s="78" t="s">
        <v>398</v>
      </c>
      <c r="K4629" s="78" t="s">
        <v>398</v>
      </c>
      <c r="L4629" s="78" t="s">
        <v>452</v>
      </c>
      <c r="M4629" s="78" t="s">
        <v>585</v>
      </c>
      <c r="N4629" s="78" t="s">
        <v>539</v>
      </c>
      <c r="O4629" s="82" t="s">
        <v>326</v>
      </c>
      <c r="P4629" s="82" t="s">
        <v>6229</v>
      </c>
      <c r="Q4629" s="83" t="str">
        <f>MID(Tabla1[[#This Row],[Aplicación]],14,1)</f>
        <v>2</v>
      </c>
      <c r="R4629" s="35" t="s">
        <v>265</v>
      </c>
      <c r="S4629" s="83" t="str">
        <f>MID(Tabla1[[#This Row],[Aplicación]],6,2)</f>
        <v>10</v>
      </c>
      <c r="T4629" s="84" t="str">
        <f>VLOOKUP(Tabla1[[#This Row],[AREA]],Hoja1!A:B,2,FALSE)</f>
        <v>10. Personas mayores, familia y servicios sociales</v>
      </c>
      <c r="U4629" s="83" t="str">
        <f>MID(Tabla1[[#This Row],[Aplicación]],9,4)</f>
        <v>2312</v>
      </c>
      <c r="V4629" s="84" t="str">
        <f>VLOOKUP(Tabla1[[#This Row],[PROGRAMA]],Hoja1!A:B,2,FALSE)</f>
        <v>2312. Iniciativas sociales</v>
      </c>
      <c r="W4629" s="83" t="str">
        <f>MID(Tabla1[[#This Row],[Aplicación]],14,2)</f>
        <v>22</v>
      </c>
      <c r="X4629" s="83" t="str">
        <f>MID(Tabla1[[#This Row],[Aplicación]],14,6)</f>
        <v>22617</v>
      </c>
    </row>
    <row r="4630" spans="1:24" x14ac:dyDescent="0.25">
      <c r="A4630" s="77">
        <v>220240049010</v>
      </c>
      <c r="B4630" s="78" t="s">
        <v>390</v>
      </c>
      <c r="C4630" s="79">
        <v>45583</v>
      </c>
      <c r="D4630" s="77">
        <v>22024007661</v>
      </c>
      <c r="E4630" s="78" t="s">
        <v>3091</v>
      </c>
      <c r="F4630" s="80">
        <v>7199.5</v>
      </c>
      <c r="G4630" s="78" t="s">
        <v>734</v>
      </c>
      <c r="H4630" s="78" t="s">
        <v>6304</v>
      </c>
      <c r="I4630" s="81" t="s">
        <v>2930</v>
      </c>
      <c r="J4630" s="78" t="s">
        <v>398</v>
      </c>
      <c r="K4630" s="78" t="s">
        <v>398</v>
      </c>
      <c r="L4630" s="78" t="s">
        <v>399</v>
      </c>
      <c r="M4630" s="78" t="s">
        <v>395</v>
      </c>
      <c r="N4630" s="78" t="s">
        <v>396</v>
      </c>
      <c r="O4630" s="82" t="s">
        <v>325</v>
      </c>
      <c r="P4630" s="82" t="s">
        <v>6229</v>
      </c>
      <c r="Q4630" s="83" t="str">
        <f>MID(Tabla1[[#This Row],[Aplicación]],14,1)</f>
        <v>2</v>
      </c>
      <c r="R4630" s="35" t="s">
        <v>265</v>
      </c>
      <c r="S4630" s="83" t="str">
        <f>MID(Tabla1[[#This Row],[Aplicación]],6,2)</f>
        <v>01</v>
      </c>
      <c r="T4630" s="84" t="str">
        <f>VLOOKUP(Tabla1[[#This Row],[AREA]],Hoja1!A:B,2,FALSE)</f>
        <v>01. Alcaldía</v>
      </c>
      <c r="U4630" s="83" t="str">
        <f>MID(Tabla1[[#This Row],[Aplicación]],9,4)</f>
        <v>4331</v>
      </c>
      <c r="V4630" s="84" t="str">
        <f>VLOOKUP(Tabla1[[#This Row],[PROGRAMA]],Hoja1!A:B,2,FALSE)</f>
        <v>4331. Desarrollo empresarial</v>
      </c>
      <c r="W4630" s="83" t="str">
        <f>MID(Tabla1[[#This Row],[Aplicación]],14,2)</f>
        <v>22</v>
      </c>
      <c r="X4630" s="83" t="str">
        <f>MID(Tabla1[[#This Row],[Aplicación]],14,6)</f>
        <v>22602</v>
      </c>
    </row>
    <row r="4631" spans="1:24" x14ac:dyDescent="0.25">
      <c r="A4631" s="77">
        <v>220240049009</v>
      </c>
      <c r="B4631" s="78" t="s">
        <v>390</v>
      </c>
      <c r="C4631" s="79">
        <v>45583</v>
      </c>
      <c r="D4631" s="77">
        <v>22024007660</v>
      </c>
      <c r="E4631" s="78" t="s">
        <v>3091</v>
      </c>
      <c r="F4631" s="80">
        <v>7199.5</v>
      </c>
      <c r="G4631" s="78" t="s">
        <v>25</v>
      </c>
      <c r="H4631" s="78" t="s">
        <v>6305</v>
      </c>
      <c r="I4631" s="81" t="s">
        <v>2930</v>
      </c>
      <c r="J4631" s="78" t="s">
        <v>398</v>
      </c>
      <c r="K4631" s="78" t="s">
        <v>398</v>
      </c>
      <c r="L4631" s="78" t="s">
        <v>399</v>
      </c>
      <c r="M4631" s="78" t="s">
        <v>395</v>
      </c>
      <c r="N4631" s="78" t="s">
        <v>396</v>
      </c>
      <c r="O4631" s="82" t="s">
        <v>325</v>
      </c>
      <c r="P4631" s="82" t="s">
        <v>6229</v>
      </c>
      <c r="Q4631" s="83" t="str">
        <f>MID(Tabla1[[#This Row],[Aplicación]],14,1)</f>
        <v>2</v>
      </c>
      <c r="R4631" s="35" t="s">
        <v>265</v>
      </c>
      <c r="S4631" s="83" t="str">
        <f>MID(Tabla1[[#This Row],[Aplicación]],6,2)</f>
        <v>01</v>
      </c>
      <c r="T4631" s="84" t="str">
        <f>VLOOKUP(Tabla1[[#This Row],[AREA]],Hoja1!A:B,2,FALSE)</f>
        <v>01. Alcaldía</v>
      </c>
      <c r="U4631" s="83" t="str">
        <f>MID(Tabla1[[#This Row],[Aplicación]],9,4)</f>
        <v>4331</v>
      </c>
      <c r="V4631" s="84" t="str">
        <f>VLOOKUP(Tabla1[[#This Row],[PROGRAMA]],Hoja1!A:B,2,FALSE)</f>
        <v>4331. Desarrollo empresarial</v>
      </c>
      <c r="W4631" s="83" t="str">
        <f>MID(Tabla1[[#This Row],[Aplicación]],14,2)</f>
        <v>22</v>
      </c>
      <c r="X4631" s="83" t="str">
        <f>MID(Tabla1[[#This Row],[Aplicación]],14,6)</f>
        <v>22602</v>
      </c>
    </row>
    <row r="4632" spans="1:24" x14ac:dyDescent="0.25">
      <c r="A4632" s="77">
        <v>220240051583</v>
      </c>
      <c r="B4632" s="78" t="s">
        <v>702</v>
      </c>
      <c r="C4632" s="79">
        <v>45596</v>
      </c>
      <c r="D4632" s="77">
        <v>22024000079</v>
      </c>
      <c r="E4632" s="78" t="s">
        <v>1262</v>
      </c>
      <c r="F4632" s="80">
        <v>7199.46</v>
      </c>
      <c r="G4632" s="78" t="s">
        <v>3647</v>
      </c>
      <c r="H4632" s="78" t="s">
        <v>6306</v>
      </c>
      <c r="I4632" s="81" t="s">
        <v>2934</v>
      </c>
      <c r="J4632" s="78" t="s">
        <v>398</v>
      </c>
      <c r="K4632" s="78" t="s">
        <v>398</v>
      </c>
      <c r="L4632" s="78" t="s">
        <v>413</v>
      </c>
      <c r="M4632" s="78" t="s">
        <v>395</v>
      </c>
      <c r="N4632" s="78" t="s">
        <v>396</v>
      </c>
      <c r="O4632" s="82" t="s">
        <v>325</v>
      </c>
      <c r="P4632" s="82" t="s">
        <v>6229</v>
      </c>
      <c r="Q4632" s="83" t="str">
        <f>MID(Tabla1[[#This Row],[Aplicación]],14,1)</f>
        <v>2</v>
      </c>
      <c r="R4632" s="35" t="s">
        <v>265</v>
      </c>
      <c r="S4632" s="83" t="str">
        <f>MID(Tabla1[[#This Row],[Aplicación]],6,2)</f>
        <v>03</v>
      </c>
      <c r="T4632" s="84" t="str">
        <f>VLOOKUP(Tabla1[[#This Row],[AREA]],Hoja1!A:B,2,FALSE)</f>
        <v>03. Participación ciudadana y deportes</v>
      </c>
      <c r="U4632" s="83" t="str">
        <f>MID(Tabla1[[#This Row],[Aplicación]],9,4)</f>
        <v>9241</v>
      </c>
      <c r="V4632" s="84" t="str">
        <f>VLOOKUP(Tabla1[[#This Row],[PROGRAMA]],Hoja1!A:B,2,FALSE)</f>
        <v>9241. Participación ciudadana</v>
      </c>
      <c r="W4632" s="83" t="str">
        <f>MID(Tabla1[[#This Row],[Aplicación]],14,2)</f>
        <v>21</v>
      </c>
      <c r="X4632" s="83" t="str">
        <f>MID(Tabla1[[#This Row],[Aplicación]],14,6)</f>
        <v>213</v>
      </c>
    </row>
    <row r="4633" spans="1:24" x14ac:dyDescent="0.25">
      <c r="A4633" s="77">
        <v>220240062979</v>
      </c>
      <c r="B4633" s="78" t="s">
        <v>390</v>
      </c>
      <c r="C4633" s="79">
        <v>45649</v>
      </c>
      <c r="D4633" s="77">
        <v>22024009471</v>
      </c>
      <c r="E4633" s="78" t="s">
        <v>3091</v>
      </c>
      <c r="F4633" s="80">
        <v>7134.16</v>
      </c>
      <c r="G4633" s="78" t="s">
        <v>6307</v>
      </c>
      <c r="H4633" s="78" t="s">
        <v>6308</v>
      </c>
      <c r="I4633" s="81" t="s">
        <v>2930</v>
      </c>
      <c r="J4633" s="78" t="s">
        <v>6309</v>
      </c>
      <c r="K4633" s="78" t="s">
        <v>393</v>
      </c>
      <c r="L4633" s="78" t="s">
        <v>399</v>
      </c>
      <c r="M4633" s="78" t="s">
        <v>585</v>
      </c>
      <c r="N4633" s="78" t="s">
        <v>539</v>
      </c>
      <c r="O4633" s="82" t="s">
        <v>326</v>
      </c>
      <c r="P4633" s="82" t="s">
        <v>6229</v>
      </c>
      <c r="Q4633" s="83" t="str">
        <f>MID(Tabla1[[#This Row],[Aplicación]],14,1)</f>
        <v>2</v>
      </c>
      <c r="R4633" s="35" t="s">
        <v>265</v>
      </c>
      <c r="S4633" s="83" t="str">
        <f>MID(Tabla1[[#This Row],[Aplicación]],6,2)</f>
        <v>01</v>
      </c>
      <c r="T4633" s="84" t="str">
        <f>VLOOKUP(Tabla1[[#This Row],[AREA]],Hoja1!A:B,2,FALSE)</f>
        <v>01. Alcaldía</v>
      </c>
      <c r="U4633" s="83" t="str">
        <f>MID(Tabla1[[#This Row],[Aplicación]],9,4)</f>
        <v>4331</v>
      </c>
      <c r="V4633" s="84" t="str">
        <f>VLOOKUP(Tabla1[[#This Row],[PROGRAMA]],Hoja1!A:B,2,FALSE)</f>
        <v>4331. Desarrollo empresarial</v>
      </c>
      <c r="W4633" s="83" t="str">
        <f>MID(Tabla1[[#This Row],[Aplicación]],14,2)</f>
        <v>22</v>
      </c>
      <c r="X4633" s="83" t="str">
        <f>MID(Tabla1[[#This Row],[Aplicación]],14,6)</f>
        <v>22602</v>
      </c>
    </row>
    <row r="4634" spans="1:24" x14ac:dyDescent="0.25">
      <c r="A4634" s="77">
        <v>220240055114</v>
      </c>
      <c r="B4634" s="78" t="s">
        <v>390</v>
      </c>
      <c r="C4634" s="79">
        <v>45616</v>
      </c>
      <c r="D4634" s="77">
        <v>22024008673</v>
      </c>
      <c r="E4634" s="78" t="s">
        <v>1426</v>
      </c>
      <c r="F4634" s="80">
        <v>6982.33</v>
      </c>
      <c r="G4634" s="78" t="s">
        <v>804</v>
      </c>
      <c r="H4634" s="78" t="s">
        <v>6310</v>
      </c>
      <c r="I4634" s="81" t="s">
        <v>2930</v>
      </c>
      <c r="J4634" s="78" t="s">
        <v>398</v>
      </c>
      <c r="K4634" s="78" t="s">
        <v>398</v>
      </c>
      <c r="L4634" s="78" t="s">
        <v>413</v>
      </c>
      <c r="M4634" s="78" t="s">
        <v>585</v>
      </c>
      <c r="N4634" s="78" t="s">
        <v>539</v>
      </c>
      <c r="O4634" s="82" t="s">
        <v>326</v>
      </c>
      <c r="P4634" s="82" t="s">
        <v>6229</v>
      </c>
      <c r="Q4634" s="83" t="str">
        <f>MID(Tabla1[[#This Row],[Aplicación]],14,1)</f>
        <v>2</v>
      </c>
      <c r="R4634" s="35" t="s">
        <v>265</v>
      </c>
      <c r="S4634" s="83" t="str">
        <f>MID(Tabla1[[#This Row],[Aplicación]],6,2)</f>
        <v>11</v>
      </c>
      <c r="T4634" s="84" t="str">
        <f>VLOOKUP(Tabla1[[#This Row],[AREA]],Hoja1!A:B,2,FALSE)</f>
        <v>11. Salud pública y seguridad ciudadana</v>
      </c>
      <c r="U4634" s="83" t="str">
        <f>MID(Tabla1[[#This Row],[Aplicación]],9,4)</f>
        <v>1621</v>
      </c>
      <c r="V4634" s="84" t="str">
        <f>VLOOKUP(Tabla1[[#This Row],[PROGRAMA]],Hoja1!A:B,2,FALSE)</f>
        <v>1621. Recogida de residuos</v>
      </c>
      <c r="W4634" s="83" t="str">
        <f>MID(Tabla1[[#This Row],[Aplicación]],14,2)</f>
        <v>22</v>
      </c>
      <c r="X4634" s="83" t="str">
        <f>MID(Tabla1[[#This Row],[Aplicación]],14,6)</f>
        <v>22199</v>
      </c>
    </row>
    <row r="4635" spans="1:24" x14ac:dyDescent="0.25">
      <c r="A4635" s="77">
        <v>220240061701</v>
      </c>
      <c r="B4635" s="78" t="s">
        <v>390</v>
      </c>
      <c r="C4635" s="79">
        <v>45644</v>
      </c>
      <c r="D4635" s="77">
        <v>22024009319</v>
      </c>
      <c r="E4635" s="78" t="s">
        <v>1364</v>
      </c>
      <c r="F4635" s="80">
        <v>6425.1</v>
      </c>
      <c r="G4635" s="78" t="s">
        <v>55</v>
      </c>
      <c r="H4635" s="78" t="s">
        <v>6311</v>
      </c>
      <c r="I4635" s="81" t="s">
        <v>2930</v>
      </c>
      <c r="J4635" s="78" t="s">
        <v>575</v>
      </c>
      <c r="K4635" s="78" t="s">
        <v>398</v>
      </c>
      <c r="L4635" s="78" t="s">
        <v>399</v>
      </c>
      <c r="M4635" s="78" t="s">
        <v>585</v>
      </c>
      <c r="N4635" s="78" t="s">
        <v>539</v>
      </c>
      <c r="O4635" s="82" t="s">
        <v>326</v>
      </c>
      <c r="P4635" s="82" t="s">
        <v>6229</v>
      </c>
      <c r="Q4635" s="83" t="str">
        <f>MID(Tabla1[[#This Row],[Aplicación]],14,1)</f>
        <v>2</v>
      </c>
      <c r="R4635" s="35" t="s">
        <v>265</v>
      </c>
      <c r="S4635" s="83" t="str">
        <f>MID(Tabla1[[#This Row],[Aplicación]],6,2)</f>
        <v>11</v>
      </c>
      <c r="T4635" s="84" t="str">
        <f>VLOOKUP(Tabla1[[#This Row],[AREA]],Hoja1!A:B,2,FALSE)</f>
        <v>11. Salud pública y seguridad ciudadana</v>
      </c>
      <c r="U4635" s="83" t="str">
        <f>MID(Tabla1[[#This Row],[Aplicación]],9,4)</f>
        <v>1621</v>
      </c>
      <c r="V4635" s="84" t="str">
        <f>VLOOKUP(Tabla1[[#This Row],[PROGRAMA]],Hoja1!A:B,2,FALSE)</f>
        <v>1621. Recogida de residuos</v>
      </c>
      <c r="W4635" s="83" t="str">
        <f>MID(Tabla1[[#This Row],[Aplicación]],14,2)</f>
        <v>22</v>
      </c>
      <c r="X4635" s="83" t="str">
        <f>MID(Tabla1[[#This Row],[Aplicación]],14,6)</f>
        <v>22706</v>
      </c>
    </row>
    <row r="4636" spans="1:24" x14ac:dyDescent="0.25">
      <c r="A4636" s="77">
        <v>220240055108</v>
      </c>
      <c r="B4636" s="78" t="s">
        <v>390</v>
      </c>
      <c r="C4636" s="79">
        <v>45616</v>
      </c>
      <c r="D4636" s="77">
        <v>22024008589</v>
      </c>
      <c r="E4636" s="78" t="s">
        <v>3834</v>
      </c>
      <c r="F4636" s="80">
        <v>6397.45</v>
      </c>
      <c r="G4636" s="78" t="s">
        <v>1008</v>
      </c>
      <c r="H4636" s="78" t="s">
        <v>6312</v>
      </c>
      <c r="I4636" s="81" t="s">
        <v>2930</v>
      </c>
      <c r="J4636" s="78" t="s">
        <v>398</v>
      </c>
      <c r="K4636" s="78" t="s">
        <v>398</v>
      </c>
      <c r="L4636" s="78" t="s">
        <v>399</v>
      </c>
      <c r="M4636" s="78" t="s">
        <v>585</v>
      </c>
      <c r="N4636" s="78" t="s">
        <v>539</v>
      </c>
      <c r="O4636" s="82" t="s">
        <v>326</v>
      </c>
      <c r="P4636" s="82" t="s">
        <v>6229</v>
      </c>
      <c r="Q4636" s="83" t="str">
        <f>MID(Tabla1[[#This Row],[Aplicación]],14,1)</f>
        <v>2</v>
      </c>
      <c r="R4636" s="35" t="s">
        <v>265</v>
      </c>
      <c r="S4636" s="83" t="str">
        <f>MID(Tabla1[[#This Row],[Aplicación]],6,2)</f>
        <v>11</v>
      </c>
      <c r="T4636" s="84" t="str">
        <f>VLOOKUP(Tabla1[[#This Row],[AREA]],Hoja1!A:B,2,FALSE)</f>
        <v>11. Salud pública y seguridad ciudadana</v>
      </c>
      <c r="U4636" s="83" t="str">
        <f>MID(Tabla1[[#This Row],[Aplicación]],9,4)</f>
        <v>1631</v>
      </c>
      <c r="V4636" s="84" t="str">
        <f>VLOOKUP(Tabla1[[#This Row],[PROGRAMA]],Hoja1!A:B,2,FALSE)</f>
        <v>1631. Limpieza viaria</v>
      </c>
      <c r="W4636" s="83" t="str">
        <f>MID(Tabla1[[#This Row],[Aplicación]],14,2)</f>
        <v>21</v>
      </c>
      <c r="X4636" s="83" t="str">
        <f>MID(Tabla1[[#This Row],[Aplicación]],14,6)</f>
        <v>213</v>
      </c>
    </row>
    <row r="4637" spans="1:24" x14ac:dyDescent="0.25">
      <c r="A4637" s="77">
        <v>220240046382</v>
      </c>
      <c r="B4637" s="78" t="s">
        <v>702</v>
      </c>
      <c r="C4637" s="79">
        <v>45572</v>
      </c>
      <c r="D4637" s="77">
        <v>22024000456</v>
      </c>
      <c r="E4637" s="78" t="s">
        <v>1426</v>
      </c>
      <c r="F4637" s="80">
        <v>6335.52</v>
      </c>
      <c r="G4637" s="78" t="s">
        <v>1008</v>
      </c>
      <c r="H4637" s="78" t="s">
        <v>6313</v>
      </c>
      <c r="I4637" s="81" t="s">
        <v>2934</v>
      </c>
      <c r="J4637" s="78" t="s">
        <v>398</v>
      </c>
      <c r="K4637" s="78" t="s">
        <v>398</v>
      </c>
      <c r="L4637" s="78" t="s">
        <v>413</v>
      </c>
      <c r="M4637" s="78" t="s">
        <v>395</v>
      </c>
      <c r="N4637" s="78" t="s">
        <v>396</v>
      </c>
      <c r="O4637" s="82" t="s">
        <v>325</v>
      </c>
      <c r="P4637" s="82" t="s">
        <v>6229</v>
      </c>
      <c r="Q4637" s="83" t="str">
        <f>MID(Tabla1[[#This Row],[Aplicación]],14,1)</f>
        <v>2</v>
      </c>
      <c r="R4637" s="35" t="s">
        <v>265</v>
      </c>
      <c r="S4637" s="83" t="str">
        <f>MID(Tabla1[[#This Row],[Aplicación]],6,2)</f>
        <v>11</v>
      </c>
      <c r="T4637" s="84" t="str">
        <f>VLOOKUP(Tabla1[[#This Row],[AREA]],Hoja1!A:B,2,FALSE)</f>
        <v>11. Salud pública y seguridad ciudadana</v>
      </c>
      <c r="U4637" s="83" t="str">
        <f>MID(Tabla1[[#This Row],[Aplicación]],9,4)</f>
        <v>1621</v>
      </c>
      <c r="V4637" s="84" t="str">
        <f>VLOOKUP(Tabla1[[#This Row],[PROGRAMA]],Hoja1!A:B,2,FALSE)</f>
        <v>1621. Recogida de residuos</v>
      </c>
      <c r="W4637" s="83" t="str">
        <f>MID(Tabla1[[#This Row],[Aplicación]],14,2)</f>
        <v>22</v>
      </c>
      <c r="X4637" s="83" t="str">
        <f>MID(Tabla1[[#This Row],[Aplicación]],14,6)</f>
        <v>22199</v>
      </c>
    </row>
    <row r="4638" spans="1:24" x14ac:dyDescent="0.25">
      <c r="A4638" s="77">
        <v>220240044792</v>
      </c>
      <c r="B4638" s="78" t="s">
        <v>390</v>
      </c>
      <c r="C4638" s="79">
        <v>45566</v>
      </c>
      <c r="D4638" s="77">
        <v>22024006933</v>
      </c>
      <c r="E4638" s="78" t="s">
        <v>4993</v>
      </c>
      <c r="F4638" s="80">
        <v>6327.09</v>
      </c>
      <c r="G4638" s="78" t="s">
        <v>3104</v>
      </c>
      <c r="H4638" s="78" t="s">
        <v>6314</v>
      </c>
      <c r="I4638" s="81" t="s">
        <v>2930</v>
      </c>
      <c r="J4638" s="78" t="s">
        <v>398</v>
      </c>
      <c r="K4638" s="78" t="s">
        <v>398</v>
      </c>
      <c r="L4638" s="78" t="s">
        <v>413</v>
      </c>
      <c r="M4638" s="78" t="s">
        <v>585</v>
      </c>
      <c r="N4638" s="78" t="s">
        <v>539</v>
      </c>
      <c r="O4638" s="82" t="s">
        <v>326</v>
      </c>
      <c r="P4638" s="82" t="s">
        <v>6229</v>
      </c>
      <c r="Q4638" s="83" t="str">
        <f>MID(Tabla1[[#This Row],[Aplicación]],14,1)</f>
        <v>6</v>
      </c>
      <c r="R4638" s="35" t="s">
        <v>266</v>
      </c>
      <c r="S4638" s="83" t="str">
        <f>MID(Tabla1[[#This Row],[Aplicación]],6,2)</f>
        <v>11</v>
      </c>
      <c r="T4638" s="84" t="str">
        <f>VLOOKUP(Tabla1[[#This Row],[AREA]],Hoja1!A:B,2,FALSE)</f>
        <v>11. Salud pública y seguridad ciudadana</v>
      </c>
      <c r="U4638" s="83" t="str">
        <f>MID(Tabla1[[#This Row],[Aplicación]],9,4)</f>
        <v>1631</v>
      </c>
      <c r="V4638" s="84" t="str">
        <f>VLOOKUP(Tabla1[[#This Row],[PROGRAMA]],Hoja1!A:B,2,FALSE)</f>
        <v>1631. Limpieza viaria</v>
      </c>
      <c r="W4638" s="83" t="str">
        <f>MID(Tabla1[[#This Row],[Aplicación]],14,2)</f>
        <v>62</v>
      </c>
      <c r="X4638" s="83" t="str">
        <f>MID(Tabla1[[#This Row],[Aplicación]],14,6)</f>
        <v>623</v>
      </c>
    </row>
    <row r="4639" spans="1:24" x14ac:dyDescent="0.25">
      <c r="A4639" s="77">
        <v>220240061656</v>
      </c>
      <c r="B4639" s="78" t="s">
        <v>390</v>
      </c>
      <c r="C4639" s="79">
        <v>45644</v>
      </c>
      <c r="D4639" s="77">
        <v>22024009234</v>
      </c>
      <c r="E4639" s="78" t="s">
        <v>1426</v>
      </c>
      <c r="F4639" s="80">
        <v>5784.39</v>
      </c>
      <c r="G4639" s="78" t="s">
        <v>3104</v>
      </c>
      <c r="H4639" s="78" t="s">
        <v>6315</v>
      </c>
      <c r="I4639" s="81" t="s">
        <v>2930</v>
      </c>
      <c r="J4639" s="78" t="s">
        <v>398</v>
      </c>
      <c r="K4639" s="78" t="s">
        <v>398</v>
      </c>
      <c r="L4639" s="78" t="s">
        <v>413</v>
      </c>
      <c r="M4639" s="78" t="s">
        <v>395</v>
      </c>
      <c r="N4639" s="78" t="s">
        <v>396</v>
      </c>
      <c r="O4639" s="82" t="s">
        <v>325</v>
      </c>
      <c r="P4639" s="82" t="s">
        <v>6229</v>
      </c>
      <c r="Q4639" s="83" t="str">
        <f>MID(Tabla1[[#This Row],[Aplicación]],14,1)</f>
        <v>2</v>
      </c>
      <c r="R4639" s="35" t="s">
        <v>265</v>
      </c>
      <c r="S4639" s="83" t="str">
        <f>MID(Tabla1[[#This Row],[Aplicación]],6,2)</f>
        <v>11</v>
      </c>
      <c r="T4639" s="84" t="str">
        <f>VLOOKUP(Tabla1[[#This Row],[AREA]],Hoja1!A:B,2,FALSE)</f>
        <v>11. Salud pública y seguridad ciudadana</v>
      </c>
      <c r="U4639" s="83" t="str">
        <f>MID(Tabla1[[#This Row],[Aplicación]],9,4)</f>
        <v>1621</v>
      </c>
      <c r="V4639" s="84" t="str">
        <f>VLOOKUP(Tabla1[[#This Row],[PROGRAMA]],Hoja1!A:B,2,FALSE)</f>
        <v>1621. Recogida de residuos</v>
      </c>
      <c r="W4639" s="83" t="str">
        <f>MID(Tabla1[[#This Row],[Aplicación]],14,2)</f>
        <v>22</v>
      </c>
      <c r="X4639" s="83" t="str">
        <f>MID(Tabla1[[#This Row],[Aplicación]],14,6)</f>
        <v>22199</v>
      </c>
    </row>
    <row r="4640" spans="1:24" x14ac:dyDescent="0.25">
      <c r="A4640" s="77">
        <v>220240061657</v>
      </c>
      <c r="B4640" s="78" t="s">
        <v>390</v>
      </c>
      <c r="C4640" s="79">
        <v>45644</v>
      </c>
      <c r="D4640" s="77">
        <v>22024009235</v>
      </c>
      <c r="E4640" s="78" t="s">
        <v>1366</v>
      </c>
      <c r="F4640" s="80">
        <v>4173.63</v>
      </c>
      <c r="G4640" s="78" t="s">
        <v>3104</v>
      </c>
      <c r="H4640" s="78" t="s">
        <v>6316</v>
      </c>
      <c r="I4640" s="81" t="s">
        <v>2930</v>
      </c>
      <c r="J4640" s="78" t="s">
        <v>398</v>
      </c>
      <c r="K4640" s="78" t="s">
        <v>398</v>
      </c>
      <c r="L4640" s="78" t="s">
        <v>413</v>
      </c>
      <c r="M4640" s="78" t="s">
        <v>395</v>
      </c>
      <c r="N4640" s="78" t="s">
        <v>396</v>
      </c>
      <c r="O4640" s="82" t="s">
        <v>325</v>
      </c>
      <c r="P4640" s="82" t="s">
        <v>6229</v>
      </c>
      <c r="Q4640" s="83" t="str">
        <f>MID(Tabla1[[#This Row],[Aplicación]],14,1)</f>
        <v>2</v>
      </c>
      <c r="R4640" s="35" t="s">
        <v>265</v>
      </c>
      <c r="S4640" s="83" t="str">
        <f>MID(Tabla1[[#This Row],[Aplicación]],6,2)</f>
        <v>11</v>
      </c>
      <c r="T4640" s="84" t="str">
        <f>VLOOKUP(Tabla1[[#This Row],[AREA]],Hoja1!A:B,2,FALSE)</f>
        <v>11. Salud pública y seguridad ciudadana</v>
      </c>
      <c r="U4640" s="83" t="str">
        <f>MID(Tabla1[[#This Row],[Aplicación]],9,4)</f>
        <v>1631</v>
      </c>
      <c r="V4640" s="84" t="str">
        <f>VLOOKUP(Tabla1[[#This Row],[PROGRAMA]],Hoja1!A:B,2,FALSE)</f>
        <v>1631. Limpieza viaria</v>
      </c>
      <c r="W4640" s="83" t="str">
        <f>MID(Tabla1[[#This Row],[Aplicación]],14,2)</f>
        <v>21</v>
      </c>
      <c r="X4640" s="83" t="str">
        <f>MID(Tabla1[[#This Row],[Aplicación]],14,6)</f>
        <v>214</v>
      </c>
    </row>
    <row r="4641" spans="1:24" x14ac:dyDescent="0.25">
      <c r="A4641" s="77">
        <v>220240053890</v>
      </c>
      <c r="B4641" s="78" t="s">
        <v>702</v>
      </c>
      <c r="C4641" s="79">
        <v>45614</v>
      </c>
      <c r="D4641" s="77">
        <v>22024004992</v>
      </c>
      <c r="E4641" s="78" t="s">
        <v>5117</v>
      </c>
      <c r="F4641" s="80">
        <v>5939.59</v>
      </c>
      <c r="G4641" s="78" t="s">
        <v>47</v>
      </c>
      <c r="H4641" s="78" t="s">
        <v>6317</v>
      </c>
      <c r="I4641" s="81" t="s">
        <v>2934</v>
      </c>
      <c r="J4641" s="78" t="s">
        <v>862</v>
      </c>
      <c r="K4641" s="78" t="s">
        <v>393</v>
      </c>
      <c r="L4641" s="78" t="s">
        <v>413</v>
      </c>
      <c r="M4641" s="78" t="s">
        <v>395</v>
      </c>
      <c r="N4641" s="78" t="s">
        <v>396</v>
      </c>
      <c r="O4641" s="82" t="s">
        <v>325</v>
      </c>
      <c r="P4641" s="82" t="s">
        <v>6229</v>
      </c>
      <c r="Q4641" s="83" t="str">
        <f>MID(Tabla1[[#This Row],[Aplicación]],14,1)</f>
        <v>6</v>
      </c>
      <c r="R4641" s="35" t="s">
        <v>266</v>
      </c>
      <c r="S4641" s="83" t="str">
        <f>MID(Tabla1[[#This Row],[Aplicación]],6,2)</f>
        <v>11</v>
      </c>
      <c r="T4641" s="84" t="str">
        <f>VLOOKUP(Tabla1[[#This Row],[AREA]],Hoja1!A:B,2,FALSE)</f>
        <v>11. Salud pública y seguridad ciudadana</v>
      </c>
      <c r="U4641" s="83" t="str">
        <f>MID(Tabla1[[#This Row],[Aplicación]],9,4)</f>
        <v>1621</v>
      </c>
      <c r="V4641" s="84" t="str">
        <f>VLOOKUP(Tabla1[[#This Row],[PROGRAMA]],Hoja1!A:B,2,FALSE)</f>
        <v>1621. Recogida de residuos</v>
      </c>
      <c r="W4641" s="83" t="str">
        <f>MID(Tabla1[[#This Row],[Aplicación]],14,2)</f>
        <v>63</v>
      </c>
      <c r="X4641" s="83" t="str">
        <f>MID(Tabla1[[#This Row],[Aplicación]],14,6)</f>
        <v>633</v>
      </c>
    </row>
    <row r="4642" spans="1:24" x14ac:dyDescent="0.25">
      <c r="A4642" s="77">
        <v>220240055083</v>
      </c>
      <c r="B4642" s="78" t="s">
        <v>390</v>
      </c>
      <c r="C4642" s="79">
        <v>45616</v>
      </c>
      <c r="D4642" s="77">
        <v>22024008676</v>
      </c>
      <c r="E4642" s="78" t="s">
        <v>6318</v>
      </c>
      <c r="F4642" s="80">
        <v>5918.72</v>
      </c>
      <c r="G4642" s="78" t="s">
        <v>3320</v>
      </c>
      <c r="H4642" s="78" t="s">
        <v>6319</v>
      </c>
      <c r="I4642" s="81" t="s">
        <v>2930</v>
      </c>
      <c r="J4642" s="78" t="s">
        <v>398</v>
      </c>
      <c r="K4642" s="78" t="s">
        <v>398</v>
      </c>
      <c r="L4642" s="78" t="s">
        <v>399</v>
      </c>
      <c r="M4642" s="78" t="s">
        <v>585</v>
      </c>
      <c r="N4642" s="78" t="s">
        <v>539</v>
      </c>
      <c r="O4642" s="82" t="s">
        <v>326</v>
      </c>
      <c r="P4642" s="82" t="s">
        <v>6229</v>
      </c>
      <c r="Q4642" s="83" t="str">
        <f>MID(Tabla1[[#This Row],[Aplicación]],14,1)</f>
        <v>6</v>
      </c>
      <c r="R4642" s="35" t="s">
        <v>266</v>
      </c>
      <c r="S4642" s="83" t="str">
        <f>MID(Tabla1[[#This Row],[Aplicación]],6,2)</f>
        <v>06</v>
      </c>
      <c r="T4642" s="84" t="str">
        <f>VLOOKUP(Tabla1[[#This Row],[AREA]],Hoja1!A:B,2,FALSE)</f>
        <v>06. Educación y cultura</v>
      </c>
      <c r="U4642" s="83" t="str">
        <f>MID(Tabla1[[#This Row],[Aplicación]],9,4)</f>
        <v>3232</v>
      </c>
      <c r="V4642" s="84" t="str">
        <f>VLOOKUP(Tabla1[[#This Row],[PROGRAMA]],Hoja1!A:B,2,FALSE)</f>
        <v>3232. Conservación y mantenimiento centros educación infantil y primaria</v>
      </c>
      <c r="W4642" s="83" t="str">
        <f>MID(Tabla1[[#This Row],[Aplicación]],14,2)</f>
        <v>63</v>
      </c>
      <c r="X4642" s="83" t="str">
        <f>MID(Tabla1[[#This Row],[Aplicación]],14,6)</f>
        <v>633</v>
      </c>
    </row>
    <row r="4643" spans="1:24" x14ac:dyDescent="0.25">
      <c r="A4643" s="77">
        <v>220240052202</v>
      </c>
      <c r="B4643" s="78" t="s">
        <v>390</v>
      </c>
      <c r="C4643" s="79">
        <v>45601</v>
      </c>
      <c r="D4643" s="77">
        <v>22024008079</v>
      </c>
      <c r="E4643" s="78" t="s">
        <v>1290</v>
      </c>
      <c r="F4643" s="80">
        <v>6640.48</v>
      </c>
      <c r="G4643" s="78" t="s">
        <v>370</v>
      </c>
      <c r="H4643" s="78" t="s">
        <v>6320</v>
      </c>
      <c r="I4643" s="81" t="s">
        <v>2930</v>
      </c>
      <c r="J4643" s="78" t="s">
        <v>398</v>
      </c>
      <c r="K4643" s="78" t="s">
        <v>398</v>
      </c>
      <c r="L4643" s="78" t="s">
        <v>413</v>
      </c>
      <c r="M4643" s="78" t="s">
        <v>585</v>
      </c>
      <c r="N4643" s="78" t="s">
        <v>539</v>
      </c>
      <c r="O4643" s="82" t="s">
        <v>326</v>
      </c>
      <c r="P4643" s="82" t="s">
        <v>6229</v>
      </c>
      <c r="Q4643" s="83" t="str">
        <f>MID(Tabla1[[#This Row],[Aplicación]],14,1)</f>
        <v>2</v>
      </c>
      <c r="R4643" s="35" t="s">
        <v>265</v>
      </c>
      <c r="S4643" s="83" t="str">
        <f>MID(Tabla1[[#This Row],[Aplicación]],6,2)</f>
        <v>02</v>
      </c>
      <c r="T4643" s="84" t="str">
        <f>VLOOKUP(Tabla1[[#This Row],[AREA]],Hoja1!A:B,2,FALSE)</f>
        <v>02. Urbanismo y vivienda</v>
      </c>
      <c r="U4643" s="83" t="str">
        <f>MID(Tabla1[[#This Row],[Aplicación]],9,4)</f>
        <v>9332</v>
      </c>
      <c r="V4643" s="84" t="str">
        <f>VLOOKUP(Tabla1[[#This Row],[PROGRAMA]],Hoja1!A:B,2,FALSE)</f>
        <v>9332. Mantenimiento de edificios e instalaciones municipales</v>
      </c>
      <c r="W4643" s="83" t="str">
        <f>MID(Tabla1[[#This Row],[Aplicación]],14,2)</f>
        <v>21</v>
      </c>
      <c r="X4643" s="83" t="str">
        <f>MID(Tabla1[[#This Row],[Aplicación]],14,6)</f>
        <v>212</v>
      </c>
    </row>
    <row r="4644" spans="1:24" x14ac:dyDescent="0.25">
      <c r="A4644" s="77">
        <v>220240057912</v>
      </c>
      <c r="B4644" s="78" t="s">
        <v>390</v>
      </c>
      <c r="C4644" s="79">
        <v>45630</v>
      </c>
      <c r="D4644" s="77">
        <v>22024008943</v>
      </c>
      <c r="E4644" s="78" t="s">
        <v>1341</v>
      </c>
      <c r="F4644" s="80">
        <v>2686.2</v>
      </c>
      <c r="G4644" s="78" t="s">
        <v>370</v>
      </c>
      <c r="H4644" s="78" t="s">
        <v>6321</v>
      </c>
      <c r="I4644" s="81" t="s">
        <v>2930</v>
      </c>
      <c r="J4644" s="78" t="s">
        <v>398</v>
      </c>
      <c r="K4644" s="78" t="s">
        <v>398</v>
      </c>
      <c r="L4644" s="78" t="s">
        <v>413</v>
      </c>
      <c r="M4644" s="78" t="s">
        <v>585</v>
      </c>
      <c r="N4644" s="78" t="s">
        <v>539</v>
      </c>
      <c r="O4644" s="82" t="s">
        <v>326</v>
      </c>
      <c r="P4644" s="82" t="s">
        <v>6229</v>
      </c>
      <c r="Q4644" s="83" t="str">
        <f>MID(Tabla1[[#This Row],[Aplicación]],14,1)</f>
        <v>2</v>
      </c>
      <c r="R4644" s="35" t="s">
        <v>265</v>
      </c>
      <c r="S4644" s="83" t="str">
        <f>MID(Tabla1[[#This Row],[Aplicación]],6,2)</f>
        <v>11</v>
      </c>
      <c r="T4644" s="84" t="str">
        <f>VLOOKUP(Tabla1[[#This Row],[AREA]],Hoja1!A:B,2,FALSE)</f>
        <v>11. Salud pública y seguridad ciudadana</v>
      </c>
      <c r="U4644" s="83" t="str">
        <f>MID(Tabla1[[#This Row],[Aplicación]],9,4)</f>
        <v>1321</v>
      </c>
      <c r="V4644" s="84" t="str">
        <f>VLOOKUP(Tabla1[[#This Row],[PROGRAMA]],Hoja1!A:B,2,FALSE)</f>
        <v>1321. Policía municipal</v>
      </c>
      <c r="W4644" s="83" t="str">
        <f>MID(Tabla1[[#This Row],[Aplicación]],14,2)</f>
        <v>22</v>
      </c>
      <c r="X4644" s="83" t="str">
        <f>MID(Tabla1[[#This Row],[Aplicación]],14,6)</f>
        <v>22199</v>
      </c>
    </row>
    <row r="4645" spans="1:24" x14ac:dyDescent="0.25">
      <c r="A4645" s="77">
        <v>220240053851</v>
      </c>
      <c r="B4645" s="78" t="s">
        <v>390</v>
      </c>
      <c r="C4645" s="79">
        <v>45611</v>
      </c>
      <c r="D4645" s="77">
        <v>22024008176</v>
      </c>
      <c r="E4645" s="78" t="s">
        <v>6322</v>
      </c>
      <c r="F4645" s="80">
        <v>343.88</v>
      </c>
      <c r="G4645" s="78" t="s">
        <v>370</v>
      </c>
      <c r="H4645" s="78" t="s">
        <v>6323</v>
      </c>
      <c r="I4645" s="81" t="s">
        <v>2930</v>
      </c>
      <c r="J4645" s="78" t="s">
        <v>398</v>
      </c>
      <c r="K4645" s="78" t="s">
        <v>398</v>
      </c>
      <c r="L4645" s="78" t="s">
        <v>413</v>
      </c>
      <c r="M4645" s="78" t="s">
        <v>585</v>
      </c>
      <c r="N4645" s="78" t="s">
        <v>539</v>
      </c>
      <c r="O4645" s="82" t="s">
        <v>326</v>
      </c>
      <c r="P4645" s="82" t="s">
        <v>6229</v>
      </c>
      <c r="Q4645" s="83" t="str">
        <f>MID(Tabla1[[#This Row],[Aplicación]],14,1)</f>
        <v>6</v>
      </c>
      <c r="R4645" s="35" t="s">
        <v>266</v>
      </c>
      <c r="S4645" s="83" t="str">
        <f>MID(Tabla1[[#This Row],[Aplicación]],6,2)</f>
        <v>03</v>
      </c>
      <c r="T4645" s="84" t="str">
        <f>VLOOKUP(Tabla1[[#This Row],[AREA]],Hoja1!A:B,2,FALSE)</f>
        <v>03. Participación ciudadana y deportes</v>
      </c>
      <c r="U4645" s="83" t="str">
        <f>MID(Tabla1[[#This Row],[Aplicación]],9,4)</f>
        <v>9241</v>
      </c>
      <c r="V4645" s="84" t="str">
        <f>VLOOKUP(Tabla1[[#This Row],[PROGRAMA]],Hoja1!A:B,2,FALSE)</f>
        <v>9241. Participación ciudadana</v>
      </c>
      <c r="W4645" s="83" t="str">
        <f>MID(Tabla1[[#This Row],[Aplicación]],14,2)</f>
        <v>62</v>
      </c>
      <c r="X4645" s="83" t="str">
        <f>MID(Tabla1[[#This Row],[Aplicación]],14,6)</f>
        <v>625</v>
      </c>
    </row>
    <row r="4646" spans="1:24" x14ac:dyDescent="0.25">
      <c r="A4646" s="77">
        <v>220240053262</v>
      </c>
      <c r="B4646" s="78" t="s">
        <v>390</v>
      </c>
      <c r="C4646" s="79">
        <v>45604</v>
      </c>
      <c r="D4646" s="77">
        <v>22024008142</v>
      </c>
      <c r="E4646" s="78" t="s">
        <v>1321</v>
      </c>
      <c r="F4646" s="80">
        <v>100</v>
      </c>
      <c r="G4646" s="78" t="s">
        <v>370</v>
      </c>
      <c r="H4646" s="78" t="s">
        <v>6324</v>
      </c>
      <c r="I4646" s="81" t="s">
        <v>2930</v>
      </c>
      <c r="J4646" s="78" t="s">
        <v>398</v>
      </c>
      <c r="K4646" s="78" t="s">
        <v>398</v>
      </c>
      <c r="L4646" s="78" t="s">
        <v>413</v>
      </c>
      <c r="M4646" s="78" t="s">
        <v>585</v>
      </c>
      <c r="N4646" s="78" t="s">
        <v>539</v>
      </c>
      <c r="O4646" s="82" t="s">
        <v>326</v>
      </c>
      <c r="P4646" s="82" t="s">
        <v>6229</v>
      </c>
      <c r="Q4646" s="83" t="str">
        <f>MID(Tabla1[[#This Row],[Aplicación]],14,1)</f>
        <v>2</v>
      </c>
      <c r="R4646" s="35" t="s">
        <v>265</v>
      </c>
      <c r="S4646" s="83" t="str">
        <f>MID(Tabla1[[#This Row],[Aplicación]],6,2)</f>
        <v>01</v>
      </c>
      <c r="T4646" s="84" t="str">
        <f>VLOOKUP(Tabla1[[#This Row],[AREA]],Hoja1!A:B,2,FALSE)</f>
        <v>01. Alcaldía</v>
      </c>
      <c r="U4646" s="83" t="str">
        <f>MID(Tabla1[[#This Row],[Aplicación]],9,4)</f>
        <v>4331</v>
      </c>
      <c r="V4646" s="84" t="str">
        <f>VLOOKUP(Tabla1[[#This Row],[PROGRAMA]],Hoja1!A:B,2,FALSE)</f>
        <v>4331. Desarrollo empresarial</v>
      </c>
      <c r="W4646" s="83" t="str">
        <f>MID(Tabla1[[#This Row],[Aplicación]],14,2)</f>
        <v>21</v>
      </c>
      <c r="X4646" s="83" t="str">
        <f>MID(Tabla1[[#This Row],[Aplicación]],14,6)</f>
        <v>212</v>
      </c>
    </row>
    <row r="4647" spans="1:24" x14ac:dyDescent="0.25">
      <c r="A4647" s="77">
        <v>220240044789</v>
      </c>
      <c r="B4647" s="78" t="s">
        <v>390</v>
      </c>
      <c r="C4647" s="79">
        <v>45566</v>
      </c>
      <c r="D4647" s="77">
        <v>22024006945</v>
      </c>
      <c r="E4647" s="78" t="s">
        <v>5970</v>
      </c>
      <c r="F4647" s="80">
        <v>49.08</v>
      </c>
      <c r="G4647" s="78" t="s">
        <v>370</v>
      </c>
      <c r="H4647" s="78" t="s">
        <v>6325</v>
      </c>
      <c r="I4647" s="81" t="s">
        <v>2930</v>
      </c>
      <c r="J4647" s="78" t="s">
        <v>398</v>
      </c>
      <c r="K4647" s="78" t="s">
        <v>398</v>
      </c>
      <c r="L4647" s="78" t="s">
        <v>413</v>
      </c>
      <c r="M4647" s="78" t="s">
        <v>585</v>
      </c>
      <c r="N4647" s="78" t="s">
        <v>539</v>
      </c>
      <c r="O4647" s="82" t="s">
        <v>326</v>
      </c>
      <c r="P4647" s="82" t="s">
        <v>6229</v>
      </c>
      <c r="Q4647" s="83" t="str">
        <f>MID(Tabla1[[#This Row],[Aplicación]],14,1)</f>
        <v>2</v>
      </c>
      <c r="R4647" s="35" t="s">
        <v>265</v>
      </c>
      <c r="S4647" s="83" t="str">
        <f>MID(Tabla1[[#This Row],[Aplicación]],6,2)</f>
        <v>10</v>
      </c>
      <c r="T4647" s="84" t="str">
        <f>VLOOKUP(Tabla1[[#This Row],[AREA]],Hoja1!A:B,2,FALSE)</f>
        <v>10. Personas mayores, familia y servicios sociales</v>
      </c>
      <c r="U4647" s="83" t="str">
        <f>MID(Tabla1[[#This Row],[Aplicación]],9,4)</f>
        <v>2311</v>
      </c>
      <c r="V4647" s="84" t="str">
        <f>VLOOKUP(Tabla1[[#This Row],[PROGRAMA]],Hoja1!A:B,2,FALSE)</f>
        <v>2311. Intervención social</v>
      </c>
      <c r="W4647" s="83" t="str">
        <f>MID(Tabla1[[#This Row],[Aplicación]],14,2)</f>
        <v>22</v>
      </c>
      <c r="X4647" s="83" t="str">
        <f>MID(Tabla1[[#This Row],[Aplicación]],14,6)</f>
        <v>22199</v>
      </c>
    </row>
    <row r="4648" spans="1:24" x14ac:dyDescent="0.25">
      <c r="A4648" s="77">
        <v>220240052307</v>
      </c>
      <c r="B4648" s="78" t="s">
        <v>390</v>
      </c>
      <c r="C4648" s="79">
        <v>45601</v>
      </c>
      <c r="D4648" s="77">
        <v>22024008104</v>
      </c>
      <c r="E4648" s="78" t="s">
        <v>1293</v>
      </c>
      <c r="F4648" s="80">
        <v>16.64</v>
      </c>
      <c r="G4648" s="78" t="s">
        <v>370</v>
      </c>
      <c r="H4648" s="78" t="s">
        <v>6326</v>
      </c>
      <c r="I4648" s="81" t="s">
        <v>2930</v>
      </c>
      <c r="J4648" s="78" t="s">
        <v>398</v>
      </c>
      <c r="K4648" s="78" t="s">
        <v>398</v>
      </c>
      <c r="L4648" s="78" t="s">
        <v>413</v>
      </c>
      <c r="M4648" s="78" t="s">
        <v>585</v>
      </c>
      <c r="N4648" s="78" t="s">
        <v>539</v>
      </c>
      <c r="O4648" s="82" t="s">
        <v>326</v>
      </c>
      <c r="P4648" s="82" t="s">
        <v>6229</v>
      </c>
      <c r="Q4648" s="83" t="str">
        <f>MID(Tabla1[[#This Row],[Aplicación]],14,1)</f>
        <v>2</v>
      </c>
      <c r="R4648" s="35" t="s">
        <v>265</v>
      </c>
      <c r="S4648" s="83" t="str">
        <f>MID(Tabla1[[#This Row],[Aplicación]],6,2)</f>
        <v>03</v>
      </c>
      <c r="T4648" s="84" t="str">
        <f>VLOOKUP(Tabla1[[#This Row],[AREA]],Hoja1!A:B,2,FALSE)</f>
        <v>03. Participación ciudadana y deportes</v>
      </c>
      <c r="U4648" s="83" t="str">
        <f>MID(Tabla1[[#This Row],[Aplicación]],9,4)</f>
        <v>9241</v>
      </c>
      <c r="V4648" s="84" t="str">
        <f>VLOOKUP(Tabla1[[#This Row],[PROGRAMA]],Hoja1!A:B,2,FALSE)</f>
        <v>9241. Participación ciudadana</v>
      </c>
      <c r="W4648" s="83" t="str">
        <f>MID(Tabla1[[#This Row],[Aplicación]],14,2)</f>
        <v>21</v>
      </c>
      <c r="X4648" s="83" t="str">
        <f>MID(Tabla1[[#This Row],[Aplicación]],14,6)</f>
        <v>212</v>
      </c>
    </row>
    <row r="4649" spans="1:24" x14ac:dyDescent="0.25">
      <c r="A4649" s="77">
        <v>220240046638</v>
      </c>
      <c r="B4649" s="78" t="s">
        <v>390</v>
      </c>
      <c r="C4649" s="79">
        <v>45572</v>
      </c>
      <c r="D4649" s="77">
        <v>22024007572</v>
      </c>
      <c r="E4649" s="78" t="s">
        <v>1341</v>
      </c>
      <c r="F4649" s="80">
        <v>107.57</v>
      </c>
      <c r="G4649" s="78" t="s">
        <v>6327</v>
      </c>
      <c r="H4649" s="78" t="s">
        <v>6328</v>
      </c>
      <c r="I4649" s="81" t="s">
        <v>2930</v>
      </c>
      <c r="J4649" s="78" t="s">
        <v>6329</v>
      </c>
      <c r="K4649" s="78" t="s">
        <v>398</v>
      </c>
      <c r="L4649" s="78" t="s">
        <v>413</v>
      </c>
      <c r="M4649" s="78" t="s">
        <v>585</v>
      </c>
      <c r="N4649" s="78" t="s">
        <v>539</v>
      </c>
      <c r="O4649" s="82" t="s">
        <v>326</v>
      </c>
      <c r="P4649" s="82" t="s">
        <v>6229</v>
      </c>
      <c r="Q4649" s="83" t="str">
        <f>MID(Tabla1[[#This Row],[Aplicación]],14,1)</f>
        <v>2</v>
      </c>
      <c r="R4649" s="35" t="s">
        <v>265</v>
      </c>
      <c r="S4649" s="83" t="str">
        <f>MID(Tabla1[[#This Row],[Aplicación]],6,2)</f>
        <v>11</v>
      </c>
      <c r="T4649" s="84" t="str">
        <f>VLOOKUP(Tabla1[[#This Row],[AREA]],Hoja1!A:B,2,FALSE)</f>
        <v>11. Salud pública y seguridad ciudadana</v>
      </c>
      <c r="U4649" s="83" t="str">
        <f>MID(Tabla1[[#This Row],[Aplicación]],9,4)</f>
        <v>1321</v>
      </c>
      <c r="V4649" s="84" t="str">
        <f>VLOOKUP(Tabla1[[#This Row],[PROGRAMA]],Hoja1!A:B,2,FALSE)</f>
        <v>1321. Policía municipal</v>
      </c>
      <c r="W4649" s="83" t="str">
        <f>MID(Tabla1[[#This Row],[Aplicación]],14,2)</f>
        <v>22</v>
      </c>
      <c r="X4649" s="83" t="str">
        <f>MID(Tabla1[[#This Row],[Aplicación]],14,6)</f>
        <v>22199</v>
      </c>
    </row>
    <row r="4650" spans="1:24" x14ac:dyDescent="0.25">
      <c r="A4650" s="77">
        <v>220240055079</v>
      </c>
      <c r="B4650" s="78" t="s">
        <v>390</v>
      </c>
      <c r="C4650" s="79">
        <v>45616</v>
      </c>
      <c r="D4650" s="77">
        <v>22024008102</v>
      </c>
      <c r="E4650" s="78" t="s">
        <v>1188</v>
      </c>
      <c r="F4650" s="80">
        <v>14499.43</v>
      </c>
      <c r="G4650" s="78" t="s">
        <v>6330</v>
      </c>
      <c r="H4650" s="78" t="s">
        <v>6331</v>
      </c>
      <c r="I4650" s="81" t="s">
        <v>2930</v>
      </c>
      <c r="J4650" s="78" t="s">
        <v>393</v>
      </c>
      <c r="K4650" s="78" t="s">
        <v>393</v>
      </c>
      <c r="L4650" s="78" t="s">
        <v>399</v>
      </c>
      <c r="M4650" s="78" t="s">
        <v>585</v>
      </c>
      <c r="N4650" s="78" t="s">
        <v>539</v>
      </c>
      <c r="O4650" s="82" t="s">
        <v>326</v>
      </c>
      <c r="P4650" s="82" t="s">
        <v>6229</v>
      </c>
      <c r="Q4650" s="83" t="str">
        <f>MID(Tabla1[[#This Row],[Aplicación]],14,1)</f>
        <v>2</v>
      </c>
      <c r="R4650" s="35" t="s">
        <v>265</v>
      </c>
      <c r="S4650" s="83" t="str">
        <f>MID(Tabla1[[#This Row],[Aplicación]],6,2)</f>
        <v>01</v>
      </c>
      <c r="T4650" s="84" t="str">
        <f>VLOOKUP(Tabla1[[#This Row],[AREA]],Hoja1!A:B,2,FALSE)</f>
        <v>01. Alcaldía</v>
      </c>
      <c r="U4650" s="83" t="str">
        <f>MID(Tabla1[[#This Row],[Aplicación]],9,4)</f>
        <v>4331</v>
      </c>
      <c r="V4650" s="84" t="str">
        <f>VLOOKUP(Tabla1[[#This Row],[PROGRAMA]],Hoja1!A:B,2,FALSE)</f>
        <v>4331. Desarrollo empresarial</v>
      </c>
      <c r="W4650" s="83" t="str">
        <f>MID(Tabla1[[#This Row],[Aplicación]],14,2)</f>
        <v>22</v>
      </c>
      <c r="X4650" s="83" t="str">
        <f>MID(Tabla1[[#This Row],[Aplicación]],14,6)</f>
        <v>22799</v>
      </c>
    </row>
    <row r="4651" spans="1:24" x14ac:dyDescent="0.25">
      <c r="A4651" s="77">
        <v>220240057953</v>
      </c>
      <c r="B4651" s="78" t="s">
        <v>390</v>
      </c>
      <c r="C4651" s="79">
        <v>45630</v>
      </c>
      <c r="D4651" s="77">
        <v>22024009108</v>
      </c>
      <c r="E4651" s="78" t="s">
        <v>7361</v>
      </c>
      <c r="F4651" s="80">
        <v>7227.48</v>
      </c>
      <c r="G4651" s="78" t="s">
        <v>7362</v>
      </c>
      <c r="H4651" s="78" t="s">
        <v>7363</v>
      </c>
      <c r="I4651" s="81" t="s">
        <v>2930</v>
      </c>
      <c r="J4651" s="78" t="s">
        <v>3053</v>
      </c>
      <c r="K4651" s="78" t="s">
        <v>398</v>
      </c>
      <c r="L4651" s="78" t="s">
        <v>413</v>
      </c>
      <c r="M4651" s="78" t="s">
        <v>585</v>
      </c>
      <c r="N4651" s="78" t="s">
        <v>539</v>
      </c>
      <c r="O4651" s="82" t="s">
        <v>326</v>
      </c>
      <c r="P4651" s="82" t="s">
        <v>6229</v>
      </c>
      <c r="Q4651" s="83">
        <v>2</v>
      </c>
      <c r="R4651" s="35" t="s">
        <v>265</v>
      </c>
      <c r="S4651" s="83" t="str">
        <f>MID(Tabla1[[#This Row],[Aplicación]],6,2)</f>
        <v>05</v>
      </c>
      <c r="T4651" s="84" t="str">
        <f>VLOOKUP(Tabla1[[#This Row],[AREA]],Hoja1!A:B,2,FALSE)</f>
        <v>05. Comercio, mercados y consumo</v>
      </c>
      <c r="U4651" s="83">
        <v>4312</v>
      </c>
      <c r="V4651" s="84" t="str">
        <f>VLOOKUP(Tabla1[[#This Row],[PROGRAMA]],Hoja1!A:B,2,FALSE)</f>
        <v>4312. Mercados</v>
      </c>
      <c r="W4651" s="83">
        <v>22</v>
      </c>
      <c r="X4651" s="83">
        <v>22799</v>
      </c>
    </row>
    <row r="4652" spans="1:24" x14ac:dyDescent="0.25">
      <c r="A4652" s="77">
        <v>220240053697</v>
      </c>
      <c r="B4652" s="78" t="s">
        <v>390</v>
      </c>
      <c r="C4652" s="79">
        <v>45609</v>
      </c>
      <c r="D4652" s="77">
        <v>22024007542</v>
      </c>
      <c r="E4652" s="78" t="s">
        <v>1149</v>
      </c>
      <c r="F4652" s="80">
        <v>109370.78</v>
      </c>
      <c r="G4652" s="78" t="s">
        <v>404</v>
      </c>
      <c r="H4652" s="78" t="s">
        <v>6333</v>
      </c>
      <c r="I4652" s="81" t="s">
        <v>2930</v>
      </c>
      <c r="J4652" s="78" t="s">
        <v>403</v>
      </c>
      <c r="K4652" s="78" t="s">
        <v>393</v>
      </c>
      <c r="L4652" s="78" t="s">
        <v>399</v>
      </c>
      <c r="M4652" s="78" t="s">
        <v>395</v>
      </c>
      <c r="N4652" s="78" t="s">
        <v>396</v>
      </c>
      <c r="O4652" s="82" t="s">
        <v>321</v>
      </c>
      <c r="P4652" s="82" t="s">
        <v>6229</v>
      </c>
      <c r="Q4652" s="83" t="str">
        <f>MID(Tabla1[[#This Row],[Aplicación]],14,1)</f>
        <v>6</v>
      </c>
      <c r="R4652" s="35" t="s">
        <v>266</v>
      </c>
      <c r="S4652" s="83" t="str">
        <f>MID(Tabla1[[#This Row],[Aplicación]],6,2)</f>
        <v>08</v>
      </c>
      <c r="T4652" s="84" t="str">
        <f>VLOOKUP(Tabla1[[#This Row],[AREA]],Hoja1!A:B,2,FALSE)</f>
        <v>08. Tráfico y movilidad</v>
      </c>
      <c r="U4652" s="83" t="str">
        <f>MID(Tabla1[[#This Row],[Aplicación]],9,4)</f>
        <v>1341</v>
      </c>
      <c r="V4652" s="84" t="str">
        <f>VLOOKUP(Tabla1[[#This Row],[PROGRAMA]],Hoja1!A:B,2,FALSE)</f>
        <v>1341. Movilidad</v>
      </c>
      <c r="W4652" s="83" t="str">
        <f>MID(Tabla1[[#This Row],[Aplicación]],14,2)</f>
        <v>61</v>
      </c>
      <c r="X4652" s="83" t="str">
        <f>MID(Tabla1[[#This Row],[Aplicación]],14,6)</f>
        <v>619</v>
      </c>
    </row>
    <row r="4653" spans="1:24" x14ac:dyDescent="0.25">
      <c r="A4653" s="77">
        <v>220240062974</v>
      </c>
      <c r="B4653" s="78" t="s">
        <v>390</v>
      </c>
      <c r="C4653" s="79">
        <v>45649</v>
      </c>
      <c r="D4653" s="77">
        <v>22024009143</v>
      </c>
      <c r="E4653" s="78" t="s">
        <v>1188</v>
      </c>
      <c r="F4653" s="80">
        <v>16909.75</v>
      </c>
      <c r="G4653" s="78" t="s">
        <v>6334</v>
      </c>
      <c r="H4653" s="78" t="s">
        <v>6335</v>
      </c>
      <c r="I4653" s="81" t="s">
        <v>2930</v>
      </c>
      <c r="J4653" s="78" t="s">
        <v>393</v>
      </c>
      <c r="K4653" s="78" t="s">
        <v>393</v>
      </c>
      <c r="L4653" s="78" t="s">
        <v>399</v>
      </c>
      <c r="M4653" s="78" t="s">
        <v>585</v>
      </c>
      <c r="N4653" s="78" t="s">
        <v>539</v>
      </c>
      <c r="O4653" s="82" t="s">
        <v>326</v>
      </c>
      <c r="P4653" s="82" t="s">
        <v>6229</v>
      </c>
      <c r="Q4653" s="83" t="str">
        <f>MID(Tabla1[[#This Row],[Aplicación]],14,1)</f>
        <v>2</v>
      </c>
      <c r="R4653" s="35" t="s">
        <v>265</v>
      </c>
      <c r="S4653" s="83" t="str">
        <f>MID(Tabla1[[#This Row],[Aplicación]],6,2)</f>
        <v>01</v>
      </c>
      <c r="T4653" s="84" t="str">
        <f>VLOOKUP(Tabla1[[#This Row],[AREA]],Hoja1!A:B,2,FALSE)</f>
        <v>01. Alcaldía</v>
      </c>
      <c r="U4653" s="83" t="str">
        <f>MID(Tabla1[[#This Row],[Aplicación]],9,4)</f>
        <v>4331</v>
      </c>
      <c r="V4653" s="84" t="str">
        <f>VLOOKUP(Tabla1[[#This Row],[PROGRAMA]],Hoja1!A:B,2,FALSE)</f>
        <v>4331. Desarrollo empresarial</v>
      </c>
      <c r="W4653" s="83" t="str">
        <f>MID(Tabla1[[#This Row],[Aplicación]],14,2)</f>
        <v>22</v>
      </c>
      <c r="X4653" s="83" t="str">
        <f>MID(Tabla1[[#This Row],[Aplicación]],14,6)</f>
        <v>22799</v>
      </c>
    </row>
    <row r="4654" spans="1:24" x14ac:dyDescent="0.25">
      <c r="A4654" s="77">
        <v>220240055998</v>
      </c>
      <c r="B4654" s="78" t="s">
        <v>390</v>
      </c>
      <c r="C4654" s="79">
        <v>45621</v>
      </c>
      <c r="D4654" s="77">
        <v>22024008751</v>
      </c>
      <c r="E4654" s="78" t="s">
        <v>5069</v>
      </c>
      <c r="F4654" s="80">
        <v>119.73</v>
      </c>
      <c r="G4654" s="78" t="s">
        <v>6336</v>
      </c>
      <c r="H4654" s="78" t="s">
        <v>6337</v>
      </c>
      <c r="I4654" s="81" t="s">
        <v>2930</v>
      </c>
      <c r="J4654" s="78" t="s">
        <v>537</v>
      </c>
      <c r="K4654" s="78" t="s">
        <v>537</v>
      </c>
      <c r="L4654" s="78" t="s">
        <v>413</v>
      </c>
      <c r="M4654" s="78" t="s">
        <v>585</v>
      </c>
      <c r="N4654" s="78" t="s">
        <v>539</v>
      </c>
      <c r="O4654" s="82" t="s">
        <v>326</v>
      </c>
      <c r="P4654" s="82" t="s">
        <v>6229</v>
      </c>
      <c r="Q4654" s="83" t="str">
        <f>MID(Tabla1[[#This Row],[Aplicación]],14,1)</f>
        <v>2</v>
      </c>
      <c r="R4654" s="35" t="s">
        <v>265</v>
      </c>
      <c r="S4654" s="83" t="str">
        <f>MID(Tabla1[[#This Row],[Aplicación]],6,2)</f>
        <v>02</v>
      </c>
      <c r="T4654" s="84" t="str">
        <f>VLOOKUP(Tabla1[[#This Row],[AREA]],Hoja1!A:B,2,FALSE)</f>
        <v>02. Urbanismo y vivienda</v>
      </c>
      <c r="U4654" s="83" t="str">
        <f>MID(Tabla1[[#This Row],[Aplicación]],9,4)</f>
        <v>1511</v>
      </c>
      <c r="V4654" s="84" t="str">
        <f>VLOOKUP(Tabla1[[#This Row],[PROGRAMA]],Hoja1!A:B,2,FALSE)</f>
        <v>1511. Planficación y gestión del urbanismo</v>
      </c>
      <c r="W4654" s="83" t="str">
        <f>MID(Tabla1[[#This Row],[Aplicación]],14,2)</f>
        <v>22</v>
      </c>
      <c r="X4654" s="83" t="str">
        <f>MID(Tabla1[[#This Row],[Aplicación]],14,6)</f>
        <v>22699</v>
      </c>
    </row>
    <row r="4655" spans="1:24" x14ac:dyDescent="0.25">
      <c r="A4655" s="77">
        <v>220240046637</v>
      </c>
      <c r="B4655" s="78" t="s">
        <v>390</v>
      </c>
      <c r="C4655" s="79">
        <v>45572</v>
      </c>
      <c r="D4655" s="77">
        <v>22024007571</v>
      </c>
      <c r="E4655" s="78" t="s">
        <v>1370</v>
      </c>
      <c r="F4655" s="80">
        <v>1089</v>
      </c>
      <c r="G4655" s="78" t="s">
        <v>371</v>
      </c>
      <c r="H4655" s="78" t="s">
        <v>6338</v>
      </c>
      <c r="I4655" s="81" t="s">
        <v>2930</v>
      </c>
      <c r="J4655" s="78" t="s">
        <v>398</v>
      </c>
      <c r="K4655" s="78" t="s">
        <v>398</v>
      </c>
      <c r="L4655" s="78" t="s">
        <v>399</v>
      </c>
      <c r="M4655" s="78" t="s">
        <v>585</v>
      </c>
      <c r="N4655" s="78" t="s">
        <v>539</v>
      </c>
      <c r="O4655" s="82" t="s">
        <v>326</v>
      </c>
      <c r="P4655" s="82" t="s">
        <v>6229</v>
      </c>
      <c r="Q4655" s="83" t="str">
        <f>MID(Tabla1[[#This Row],[Aplicación]],14,1)</f>
        <v>2</v>
      </c>
      <c r="R4655" s="35" t="s">
        <v>265</v>
      </c>
      <c r="S4655" s="83" t="str">
        <f>MID(Tabla1[[#This Row],[Aplicación]],6,2)</f>
        <v>03</v>
      </c>
      <c r="T4655" s="84" t="str">
        <f>VLOOKUP(Tabla1[[#This Row],[AREA]],Hoja1!A:B,2,FALSE)</f>
        <v>03. Participación ciudadana y deportes</v>
      </c>
      <c r="U4655" s="83" t="str">
        <f>MID(Tabla1[[#This Row],[Aplicación]],9,4)</f>
        <v>9241</v>
      </c>
      <c r="V4655" s="84" t="str">
        <f>VLOOKUP(Tabla1[[#This Row],[PROGRAMA]],Hoja1!A:B,2,FALSE)</f>
        <v>9241. Participación ciudadana</v>
      </c>
      <c r="W4655" s="83" t="str">
        <f>MID(Tabla1[[#This Row],[Aplicación]],14,2)</f>
        <v>22</v>
      </c>
      <c r="X4655" s="83" t="str">
        <f>MID(Tabla1[[#This Row],[Aplicación]],14,6)</f>
        <v>22609</v>
      </c>
    </row>
    <row r="4656" spans="1:24" x14ac:dyDescent="0.25">
      <c r="A4656" s="77">
        <v>220240051152</v>
      </c>
      <c r="B4656" s="78" t="s">
        <v>390</v>
      </c>
      <c r="C4656" s="79">
        <v>45594</v>
      </c>
      <c r="D4656" s="77">
        <v>22024007901</v>
      </c>
      <c r="E4656" s="78" t="s">
        <v>4672</v>
      </c>
      <c r="F4656" s="80">
        <v>527.27</v>
      </c>
      <c r="G4656" s="78" t="s">
        <v>952</v>
      </c>
      <c r="H4656" s="78" t="s">
        <v>6339</v>
      </c>
      <c r="I4656" s="81" t="s">
        <v>2930</v>
      </c>
      <c r="J4656" s="78" t="s">
        <v>699</v>
      </c>
      <c r="K4656" s="78" t="s">
        <v>398</v>
      </c>
      <c r="L4656" s="78" t="s">
        <v>399</v>
      </c>
      <c r="M4656" s="78" t="s">
        <v>395</v>
      </c>
      <c r="N4656" s="78" t="s">
        <v>396</v>
      </c>
      <c r="O4656" s="82" t="s">
        <v>325</v>
      </c>
      <c r="P4656" s="82" t="s">
        <v>6229</v>
      </c>
      <c r="Q4656" s="83" t="str">
        <f>MID(Tabla1[[#This Row],[Aplicación]],14,1)</f>
        <v>2</v>
      </c>
      <c r="R4656" s="35" t="s">
        <v>265</v>
      </c>
      <c r="S4656" s="83" t="str">
        <f>MID(Tabla1[[#This Row],[Aplicación]],6,2)</f>
        <v>01</v>
      </c>
      <c r="T4656" s="84" t="str">
        <f>VLOOKUP(Tabla1[[#This Row],[AREA]],Hoja1!A:B,2,FALSE)</f>
        <v>01. Alcaldía</v>
      </c>
      <c r="U4656" s="83" t="str">
        <f>MID(Tabla1[[#This Row],[Aplicación]],9,4)</f>
        <v>4331</v>
      </c>
      <c r="V4656" s="84" t="str">
        <f>VLOOKUP(Tabla1[[#This Row],[PROGRAMA]],Hoja1!A:B,2,FALSE)</f>
        <v>4331. Desarrollo empresarial</v>
      </c>
      <c r="W4656" s="83" t="str">
        <f>MID(Tabla1[[#This Row],[Aplicación]],14,2)</f>
        <v>21</v>
      </c>
      <c r="X4656" s="83" t="str">
        <f>MID(Tabla1[[#This Row],[Aplicación]],14,6)</f>
        <v>214</v>
      </c>
    </row>
    <row r="4657" spans="1:24" x14ac:dyDescent="0.25">
      <c r="A4657" s="77">
        <v>220240045112</v>
      </c>
      <c r="B4657" s="78" t="s">
        <v>702</v>
      </c>
      <c r="C4657" s="79">
        <v>45567</v>
      </c>
      <c r="D4657" s="77">
        <v>22024000456</v>
      </c>
      <c r="E4657" s="78" t="s">
        <v>1426</v>
      </c>
      <c r="F4657" s="80">
        <v>5739.79</v>
      </c>
      <c r="G4657" s="78" t="s">
        <v>1043</v>
      </c>
      <c r="H4657" s="78" t="s">
        <v>6340</v>
      </c>
      <c r="I4657" s="81" t="s">
        <v>2934</v>
      </c>
      <c r="J4657" s="78" t="s">
        <v>996</v>
      </c>
      <c r="K4657" s="78" t="s">
        <v>398</v>
      </c>
      <c r="L4657" s="78" t="s">
        <v>413</v>
      </c>
      <c r="M4657" s="78" t="s">
        <v>395</v>
      </c>
      <c r="N4657" s="78" t="s">
        <v>396</v>
      </c>
      <c r="O4657" s="82" t="s">
        <v>325</v>
      </c>
      <c r="P4657" s="82" t="s">
        <v>6229</v>
      </c>
      <c r="Q4657" s="83" t="str">
        <f>MID(Tabla1[[#This Row],[Aplicación]],14,1)</f>
        <v>2</v>
      </c>
      <c r="R4657" s="35" t="s">
        <v>265</v>
      </c>
      <c r="S4657" s="83" t="str">
        <f>MID(Tabla1[[#This Row],[Aplicación]],6,2)</f>
        <v>11</v>
      </c>
      <c r="T4657" s="84" t="str">
        <f>VLOOKUP(Tabla1[[#This Row],[AREA]],Hoja1!A:B,2,FALSE)</f>
        <v>11. Salud pública y seguridad ciudadana</v>
      </c>
      <c r="U4657" s="83" t="str">
        <f>MID(Tabla1[[#This Row],[Aplicación]],9,4)</f>
        <v>1621</v>
      </c>
      <c r="V4657" s="84" t="str">
        <f>VLOOKUP(Tabla1[[#This Row],[PROGRAMA]],Hoja1!A:B,2,FALSE)</f>
        <v>1621. Recogida de residuos</v>
      </c>
      <c r="W4657" s="83" t="str">
        <f>MID(Tabla1[[#This Row],[Aplicación]],14,2)</f>
        <v>22</v>
      </c>
      <c r="X4657" s="83" t="str">
        <f>MID(Tabla1[[#This Row],[Aplicación]],14,6)</f>
        <v>22199</v>
      </c>
    </row>
    <row r="4658" spans="1:24" x14ac:dyDescent="0.25">
      <c r="A4658" s="77">
        <v>220240062077</v>
      </c>
      <c r="B4658" s="78" t="s">
        <v>702</v>
      </c>
      <c r="C4658" s="79">
        <v>45646</v>
      </c>
      <c r="D4658" s="77">
        <v>22024003039</v>
      </c>
      <c r="E4658" s="78" t="s">
        <v>1454</v>
      </c>
      <c r="F4658" s="80">
        <v>5718.62</v>
      </c>
      <c r="G4658" s="78" t="s">
        <v>6145</v>
      </c>
      <c r="H4658" s="78" t="s">
        <v>6341</v>
      </c>
      <c r="I4658" s="81" t="s">
        <v>2934</v>
      </c>
      <c r="J4658" s="78" t="s">
        <v>6147</v>
      </c>
      <c r="K4658" s="78" t="s">
        <v>666</v>
      </c>
      <c r="L4658" s="78" t="s">
        <v>413</v>
      </c>
      <c r="M4658" s="78" t="s">
        <v>395</v>
      </c>
      <c r="N4658" s="78" t="s">
        <v>396</v>
      </c>
      <c r="O4658" s="82" t="s">
        <v>325</v>
      </c>
      <c r="P4658" s="82" t="s">
        <v>6229</v>
      </c>
      <c r="Q4658" s="83" t="str">
        <f>MID(Tabla1[[#This Row],[Aplicación]],14,1)</f>
        <v>2</v>
      </c>
      <c r="R4658" s="35" t="s">
        <v>265</v>
      </c>
      <c r="S4658" s="83" t="str">
        <f>MID(Tabla1[[#This Row],[Aplicación]],6,2)</f>
        <v>08</v>
      </c>
      <c r="T4658" s="84" t="str">
        <f>VLOOKUP(Tabla1[[#This Row],[AREA]],Hoja1!A:B,2,FALSE)</f>
        <v>08. Tráfico y movilidad</v>
      </c>
      <c r="U4658" s="83" t="str">
        <f>MID(Tabla1[[#This Row],[Aplicación]],9,4)</f>
        <v>1532</v>
      </c>
      <c r="V4658" s="84" t="str">
        <f>VLOOKUP(Tabla1[[#This Row],[PROGRAMA]],Hoja1!A:B,2,FALSE)</f>
        <v>1532. Pavimentación vias públicas y otros servicios urbanísticos</v>
      </c>
      <c r="W4658" s="83" t="str">
        <f>MID(Tabla1[[#This Row],[Aplicación]],14,2)</f>
        <v>21</v>
      </c>
      <c r="X4658" s="83" t="str">
        <f>MID(Tabla1[[#This Row],[Aplicación]],14,6)</f>
        <v>210</v>
      </c>
    </row>
    <row r="4659" spans="1:24" x14ac:dyDescent="0.25">
      <c r="A4659" s="77">
        <v>220240060487</v>
      </c>
      <c r="B4659" s="78" t="s">
        <v>390</v>
      </c>
      <c r="C4659" s="79">
        <v>45639</v>
      </c>
      <c r="D4659" s="77">
        <v>22024009198</v>
      </c>
      <c r="E4659" s="78" t="s">
        <v>1143</v>
      </c>
      <c r="F4659" s="80">
        <v>5641.02</v>
      </c>
      <c r="G4659" s="78" t="s">
        <v>6342</v>
      </c>
      <c r="H4659" s="78" t="s">
        <v>6343</v>
      </c>
      <c r="I4659" s="81" t="s">
        <v>2930</v>
      </c>
      <c r="J4659" s="78" t="s">
        <v>6299</v>
      </c>
      <c r="K4659" s="78" t="s">
        <v>398</v>
      </c>
      <c r="L4659" s="78" t="s">
        <v>413</v>
      </c>
      <c r="M4659" s="78" t="s">
        <v>585</v>
      </c>
      <c r="N4659" s="78" t="s">
        <v>539</v>
      </c>
      <c r="O4659" s="82" t="s">
        <v>326</v>
      </c>
      <c r="P4659" s="82" t="s">
        <v>6229</v>
      </c>
      <c r="Q4659" s="83" t="str">
        <f>MID(Tabla1[[#This Row],[Aplicación]],14,1)</f>
        <v>6</v>
      </c>
      <c r="R4659" s="35" t="s">
        <v>266</v>
      </c>
      <c r="S4659" s="83" t="str">
        <f>MID(Tabla1[[#This Row],[Aplicación]],6,2)</f>
        <v>08</v>
      </c>
      <c r="T4659" s="84" t="str">
        <f>VLOOKUP(Tabla1[[#This Row],[AREA]],Hoja1!A:B,2,FALSE)</f>
        <v>08. Tráfico y movilidad</v>
      </c>
      <c r="U4659" s="83" t="str">
        <f>MID(Tabla1[[#This Row],[Aplicación]],9,4)</f>
        <v>1532</v>
      </c>
      <c r="V4659" s="84" t="str">
        <f>VLOOKUP(Tabla1[[#This Row],[PROGRAMA]],Hoja1!A:B,2,FALSE)</f>
        <v>1532. Pavimentación vias públicas y otros servicios urbanísticos</v>
      </c>
      <c r="W4659" s="83" t="str">
        <f>MID(Tabla1[[#This Row],[Aplicación]],14,2)</f>
        <v>61</v>
      </c>
      <c r="X4659" s="83" t="str">
        <f>MID(Tabla1[[#This Row],[Aplicación]],14,6)</f>
        <v>619</v>
      </c>
    </row>
    <row r="4660" spans="1:24" x14ac:dyDescent="0.25">
      <c r="A4660" s="77">
        <v>220240060383</v>
      </c>
      <c r="B4660" s="78" t="s">
        <v>702</v>
      </c>
      <c r="C4660" s="79">
        <v>45638</v>
      </c>
      <c r="D4660" s="77">
        <v>22024000441</v>
      </c>
      <c r="E4660" s="78" t="s">
        <v>1425</v>
      </c>
      <c r="F4660" s="80">
        <v>5614.4</v>
      </c>
      <c r="G4660" s="78" t="s">
        <v>745</v>
      </c>
      <c r="H4660" s="78" t="s">
        <v>6344</v>
      </c>
      <c r="I4660" s="81" t="s">
        <v>2934</v>
      </c>
      <c r="J4660" s="78" t="s">
        <v>398</v>
      </c>
      <c r="K4660" s="78" t="s">
        <v>398</v>
      </c>
      <c r="L4660" s="78" t="s">
        <v>413</v>
      </c>
      <c r="M4660" s="78" t="s">
        <v>395</v>
      </c>
      <c r="N4660" s="78" t="s">
        <v>396</v>
      </c>
      <c r="O4660" s="82" t="s">
        <v>325</v>
      </c>
      <c r="P4660" s="82" t="s">
        <v>6229</v>
      </c>
      <c r="Q4660" s="83" t="str">
        <f>MID(Tabla1[[#This Row],[Aplicación]],14,1)</f>
        <v>2</v>
      </c>
      <c r="R4660" s="35" t="s">
        <v>265</v>
      </c>
      <c r="S4660" s="83" t="str">
        <f>MID(Tabla1[[#This Row],[Aplicación]],6,2)</f>
        <v>11</v>
      </c>
      <c r="T4660" s="84" t="str">
        <f>VLOOKUP(Tabla1[[#This Row],[AREA]],Hoja1!A:B,2,FALSE)</f>
        <v>11. Salud pública y seguridad ciudadana</v>
      </c>
      <c r="U4660" s="83" t="str">
        <f>MID(Tabla1[[#This Row],[Aplicación]],9,4)</f>
        <v>1621</v>
      </c>
      <c r="V4660" s="84" t="str">
        <f>VLOOKUP(Tabla1[[#This Row],[PROGRAMA]],Hoja1!A:B,2,FALSE)</f>
        <v>1621. Recogida de residuos</v>
      </c>
      <c r="W4660" s="83" t="str">
        <f>MID(Tabla1[[#This Row],[Aplicación]],14,2)</f>
        <v>21</v>
      </c>
      <c r="X4660" s="83" t="str">
        <f>MID(Tabla1[[#This Row],[Aplicación]],14,6)</f>
        <v>214</v>
      </c>
    </row>
    <row r="4661" spans="1:24" x14ac:dyDescent="0.25">
      <c r="A4661" s="77">
        <v>220240045118</v>
      </c>
      <c r="B4661" s="78" t="s">
        <v>702</v>
      </c>
      <c r="C4661" s="79">
        <v>45567</v>
      </c>
      <c r="D4661" s="77">
        <v>22024000447</v>
      </c>
      <c r="E4661" s="78" t="s">
        <v>1366</v>
      </c>
      <c r="F4661" s="80">
        <v>5565.27</v>
      </c>
      <c r="G4661" s="78" t="s">
        <v>84</v>
      </c>
      <c r="H4661" s="78" t="s">
        <v>6345</v>
      </c>
      <c r="I4661" s="81" t="s">
        <v>2934</v>
      </c>
      <c r="J4661" s="78" t="s">
        <v>398</v>
      </c>
      <c r="K4661" s="78" t="s">
        <v>398</v>
      </c>
      <c r="L4661" s="78" t="s">
        <v>413</v>
      </c>
      <c r="M4661" s="78" t="s">
        <v>395</v>
      </c>
      <c r="N4661" s="78" t="s">
        <v>396</v>
      </c>
      <c r="O4661" s="82" t="s">
        <v>325</v>
      </c>
      <c r="P4661" s="82" t="s">
        <v>6229</v>
      </c>
      <c r="Q4661" s="83" t="str">
        <f>MID(Tabla1[[#This Row],[Aplicación]],14,1)</f>
        <v>2</v>
      </c>
      <c r="R4661" s="35" t="s">
        <v>265</v>
      </c>
      <c r="S4661" s="83" t="str">
        <f>MID(Tabla1[[#This Row],[Aplicación]],6,2)</f>
        <v>11</v>
      </c>
      <c r="T4661" s="84" t="str">
        <f>VLOOKUP(Tabla1[[#This Row],[AREA]],Hoja1!A:B,2,FALSE)</f>
        <v>11. Salud pública y seguridad ciudadana</v>
      </c>
      <c r="U4661" s="83" t="str">
        <f>MID(Tabla1[[#This Row],[Aplicación]],9,4)</f>
        <v>1631</v>
      </c>
      <c r="V4661" s="84" t="str">
        <f>VLOOKUP(Tabla1[[#This Row],[PROGRAMA]],Hoja1!A:B,2,FALSE)</f>
        <v>1631. Limpieza viaria</v>
      </c>
      <c r="W4661" s="83" t="str">
        <f>MID(Tabla1[[#This Row],[Aplicación]],14,2)</f>
        <v>21</v>
      </c>
      <c r="X4661" s="83" t="str">
        <f>MID(Tabla1[[#This Row],[Aplicación]],14,6)</f>
        <v>214</v>
      </c>
    </row>
    <row r="4662" spans="1:24" x14ac:dyDescent="0.25">
      <c r="A4662" s="77">
        <v>220240051372</v>
      </c>
      <c r="B4662" s="78" t="s">
        <v>390</v>
      </c>
      <c r="C4662" s="79">
        <v>45595</v>
      </c>
      <c r="D4662" s="77">
        <v>22024007975</v>
      </c>
      <c r="E4662" s="78" t="s">
        <v>4993</v>
      </c>
      <c r="F4662" s="80">
        <v>5559.22</v>
      </c>
      <c r="G4662" s="78" t="s">
        <v>3188</v>
      </c>
      <c r="H4662" s="78" t="s">
        <v>6346</v>
      </c>
      <c r="I4662" s="81" t="s">
        <v>2930</v>
      </c>
      <c r="J4662" s="78" t="s">
        <v>398</v>
      </c>
      <c r="K4662" s="78" t="s">
        <v>398</v>
      </c>
      <c r="L4662" s="78" t="s">
        <v>413</v>
      </c>
      <c r="M4662" s="78" t="s">
        <v>585</v>
      </c>
      <c r="N4662" s="78" t="s">
        <v>539</v>
      </c>
      <c r="O4662" s="82" t="s">
        <v>326</v>
      </c>
      <c r="P4662" s="82" t="s">
        <v>6229</v>
      </c>
      <c r="Q4662" s="83" t="str">
        <f>MID(Tabla1[[#This Row],[Aplicación]],14,1)</f>
        <v>6</v>
      </c>
      <c r="R4662" s="35" t="s">
        <v>266</v>
      </c>
      <c r="S4662" s="83" t="str">
        <f>MID(Tabla1[[#This Row],[Aplicación]],6,2)</f>
        <v>11</v>
      </c>
      <c r="T4662" s="84" t="str">
        <f>VLOOKUP(Tabla1[[#This Row],[AREA]],Hoja1!A:B,2,FALSE)</f>
        <v>11. Salud pública y seguridad ciudadana</v>
      </c>
      <c r="U4662" s="83" t="str">
        <f>MID(Tabla1[[#This Row],[Aplicación]],9,4)</f>
        <v>1631</v>
      </c>
      <c r="V4662" s="84" t="str">
        <f>VLOOKUP(Tabla1[[#This Row],[PROGRAMA]],Hoja1!A:B,2,FALSE)</f>
        <v>1631. Limpieza viaria</v>
      </c>
      <c r="W4662" s="83" t="str">
        <f>MID(Tabla1[[#This Row],[Aplicación]],14,2)</f>
        <v>62</v>
      </c>
      <c r="X4662" s="83" t="str">
        <f>MID(Tabla1[[#This Row],[Aplicación]],14,6)</f>
        <v>623</v>
      </c>
    </row>
    <row r="4663" spans="1:24" x14ac:dyDescent="0.25">
      <c r="A4663" s="77">
        <v>220240055074</v>
      </c>
      <c r="B4663" s="78" t="s">
        <v>673</v>
      </c>
      <c r="C4663" s="79">
        <v>45616</v>
      </c>
      <c r="D4663" s="77">
        <v>22024005962</v>
      </c>
      <c r="E4663" s="78" t="s">
        <v>4672</v>
      </c>
      <c r="F4663" s="80">
        <v>-345.26</v>
      </c>
      <c r="G4663" s="78" t="s">
        <v>952</v>
      </c>
      <c r="H4663" s="78" t="s">
        <v>4868</v>
      </c>
      <c r="I4663" s="81" t="s">
        <v>2930</v>
      </c>
      <c r="J4663" s="78" t="s">
        <v>699</v>
      </c>
      <c r="K4663" s="78" t="s">
        <v>398</v>
      </c>
      <c r="L4663" s="78" t="s">
        <v>399</v>
      </c>
      <c r="M4663" s="78" t="s">
        <v>395</v>
      </c>
      <c r="N4663" s="78" t="s">
        <v>396</v>
      </c>
      <c r="O4663" s="82" t="s">
        <v>325</v>
      </c>
      <c r="P4663" s="82" t="s">
        <v>6229</v>
      </c>
      <c r="Q4663" s="83" t="str">
        <f>MID(Tabla1[[#This Row],[Aplicación]],14,1)</f>
        <v>2</v>
      </c>
      <c r="R4663" s="35" t="s">
        <v>265</v>
      </c>
      <c r="S4663" s="83" t="str">
        <f>MID(Tabla1[[#This Row],[Aplicación]],6,2)</f>
        <v>01</v>
      </c>
      <c r="T4663" s="84" t="str">
        <f>VLOOKUP(Tabla1[[#This Row],[AREA]],Hoja1!A:B,2,FALSE)</f>
        <v>01. Alcaldía</v>
      </c>
      <c r="U4663" s="83" t="str">
        <f>MID(Tabla1[[#This Row],[Aplicación]],9,4)</f>
        <v>4331</v>
      </c>
      <c r="V4663" s="84" t="str">
        <f>VLOOKUP(Tabla1[[#This Row],[PROGRAMA]],Hoja1!A:B,2,FALSE)</f>
        <v>4331. Desarrollo empresarial</v>
      </c>
      <c r="W4663" s="83" t="str">
        <f>MID(Tabla1[[#This Row],[Aplicación]],14,2)</f>
        <v>21</v>
      </c>
      <c r="X4663" s="83" t="str">
        <f>MID(Tabla1[[#This Row],[Aplicación]],14,6)</f>
        <v>214</v>
      </c>
    </row>
    <row r="4664" spans="1:24" x14ac:dyDescent="0.25">
      <c r="A4664" s="77">
        <v>220240061643</v>
      </c>
      <c r="B4664" s="78" t="s">
        <v>390</v>
      </c>
      <c r="C4664" s="79">
        <v>45644</v>
      </c>
      <c r="D4664" s="77">
        <v>22024009173</v>
      </c>
      <c r="E4664" s="78" t="s">
        <v>6347</v>
      </c>
      <c r="F4664" s="80">
        <v>235.95</v>
      </c>
      <c r="G4664" s="78" t="s">
        <v>6348</v>
      </c>
      <c r="H4664" s="78" t="s">
        <v>6349</v>
      </c>
      <c r="I4664" s="81" t="s">
        <v>2930</v>
      </c>
      <c r="J4664" s="78" t="s">
        <v>672</v>
      </c>
      <c r="K4664" s="78" t="s">
        <v>393</v>
      </c>
      <c r="L4664" s="78" t="s">
        <v>399</v>
      </c>
      <c r="M4664" s="78" t="s">
        <v>395</v>
      </c>
      <c r="N4664" s="78" t="s">
        <v>433</v>
      </c>
      <c r="O4664" s="82" t="s">
        <v>325</v>
      </c>
      <c r="P4664" s="82" t="s">
        <v>6229</v>
      </c>
      <c r="Q4664" s="83" t="str">
        <f>MID(Tabla1[[#This Row],[Aplicación]],14,1)</f>
        <v>2</v>
      </c>
      <c r="R4664" s="35" t="s">
        <v>265</v>
      </c>
      <c r="S4664" s="83" t="str">
        <f>MID(Tabla1[[#This Row],[Aplicación]],6,2)</f>
        <v>05</v>
      </c>
      <c r="T4664" s="84" t="str">
        <f>VLOOKUP(Tabla1[[#This Row],[AREA]],Hoja1!A:B,2,FALSE)</f>
        <v>05. Comercio, mercados y consumo</v>
      </c>
      <c r="U4664" s="83" t="str">
        <f>MID(Tabla1[[#This Row],[Aplicación]],9,4)</f>
        <v>4312</v>
      </c>
      <c r="V4664" s="84" t="str">
        <f>VLOOKUP(Tabla1[[#This Row],[PROGRAMA]],Hoja1!A:B,2,FALSE)</f>
        <v>4312. Mercados</v>
      </c>
      <c r="W4664" s="83" t="str">
        <f>MID(Tabla1[[#This Row],[Aplicación]],14,2)</f>
        <v>22</v>
      </c>
      <c r="X4664" s="83" t="str">
        <f>MID(Tabla1[[#This Row],[Aplicación]],14,6)</f>
        <v>22602</v>
      </c>
    </row>
    <row r="4665" spans="1:24" x14ac:dyDescent="0.25">
      <c r="A4665" s="77">
        <v>220240057936</v>
      </c>
      <c r="B4665" s="78" t="s">
        <v>390</v>
      </c>
      <c r="C4665" s="79">
        <v>45630</v>
      </c>
      <c r="D4665" s="77">
        <v>22024008901</v>
      </c>
      <c r="E4665" s="78" t="s">
        <v>1226</v>
      </c>
      <c r="F4665" s="80">
        <v>4096.18</v>
      </c>
      <c r="G4665" s="78" t="s">
        <v>67</v>
      </c>
      <c r="H4665" s="78" t="s">
        <v>6350</v>
      </c>
      <c r="I4665" s="81" t="s">
        <v>2930</v>
      </c>
      <c r="J4665" s="78" t="s">
        <v>398</v>
      </c>
      <c r="K4665" s="78" t="s">
        <v>398</v>
      </c>
      <c r="L4665" s="78" t="s">
        <v>399</v>
      </c>
      <c r="M4665" s="78" t="s">
        <v>585</v>
      </c>
      <c r="N4665" s="78" t="s">
        <v>539</v>
      </c>
      <c r="O4665" s="82" t="s">
        <v>326</v>
      </c>
      <c r="P4665" s="82" t="s">
        <v>6229</v>
      </c>
      <c r="Q4665" s="83" t="str">
        <f>MID(Tabla1[[#This Row],[Aplicación]],14,1)</f>
        <v>2</v>
      </c>
      <c r="R4665" s="35" t="s">
        <v>265</v>
      </c>
      <c r="S4665" s="83" t="str">
        <f>MID(Tabla1[[#This Row],[Aplicación]],6,2)</f>
        <v>01</v>
      </c>
      <c r="T4665" s="84" t="str">
        <f>VLOOKUP(Tabla1[[#This Row],[AREA]],Hoja1!A:B,2,FALSE)</f>
        <v>01. Alcaldía</v>
      </c>
      <c r="U4665" s="83" t="str">
        <f>MID(Tabla1[[#This Row],[Aplicación]],9,4)</f>
        <v>4331</v>
      </c>
      <c r="V4665" s="84" t="str">
        <f>VLOOKUP(Tabla1[[#This Row],[PROGRAMA]],Hoja1!A:B,2,FALSE)</f>
        <v>4331. Desarrollo empresarial</v>
      </c>
      <c r="W4665" s="83" t="str">
        <f>MID(Tabla1[[#This Row],[Aplicación]],14,2)</f>
        <v>22</v>
      </c>
      <c r="X4665" s="83" t="str">
        <f>MID(Tabla1[[#This Row],[Aplicación]],14,6)</f>
        <v>22706</v>
      </c>
    </row>
    <row r="4666" spans="1:24" x14ac:dyDescent="0.25">
      <c r="A4666" s="77">
        <v>220240044794</v>
      </c>
      <c r="B4666" s="78" t="s">
        <v>390</v>
      </c>
      <c r="C4666" s="79">
        <v>45566</v>
      </c>
      <c r="D4666" s="77">
        <v>22024006862</v>
      </c>
      <c r="E4666" s="78" t="s">
        <v>1439</v>
      </c>
      <c r="F4666" s="80">
        <v>2513.23</v>
      </c>
      <c r="G4666" s="78" t="s">
        <v>792</v>
      </c>
      <c r="H4666" s="78" t="s">
        <v>2227</v>
      </c>
      <c r="I4666" s="81" t="s">
        <v>2930</v>
      </c>
      <c r="J4666" s="78" t="s">
        <v>398</v>
      </c>
      <c r="K4666" s="78" t="s">
        <v>398</v>
      </c>
      <c r="L4666" s="78" t="s">
        <v>399</v>
      </c>
      <c r="M4666" s="78" t="s">
        <v>585</v>
      </c>
      <c r="N4666" s="78" t="s">
        <v>539</v>
      </c>
      <c r="O4666" s="82" t="s">
        <v>4357</v>
      </c>
      <c r="P4666" s="82" t="s">
        <v>6229</v>
      </c>
      <c r="Q4666" s="83" t="str">
        <f>MID(Tabla1[[#This Row],[Aplicación]],14,1)</f>
        <v>2</v>
      </c>
      <c r="R4666" s="35" t="s">
        <v>265</v>
      </c>
      <c r="S4666" s="83" t="str">
        <f>MID(Tabla1[[#This Row],[Aplicación]],6,2)</f>
        <v>01</v>
      </c>
      <c r="T4666" s="84" t="str">
        <f>VLOOKUP(Tabla1[[#This Row],[AREA]],Hoja1!A:B,2,FALSE)</f>
        <v>01. Alcaldía</v>
      </c>
      <c r="U4666" s="83" t="str">
        <f>MID(Tabla1[[#This Row],[Aplicación]],9,4)</f>
        <v>4331</v>
      </c>
      <c r="V4666" s="84" t="str">
        <f>VLOOKUP(Tabla1[[#This Row],[PROGRAMA]],Hoja1!A:B,2,FALSE)</f>
        <v>4331. Desarrollo empresarial</v>
      </c>
      <c r="W4666" s="83" t="str">
        <f>MID(Tabla1[[#This Row],[Aplicación]],14,2)</f>
        <v>22</v>
      </c>
      <c r="X4666" s="83" t="str">
        <f>MID(Tabla1[[#This Row],[Aplicación]],14,6)</f>
        <v>22606</v>
      </c>
    </row>
    <row r="4667" spans="1:24" x14ac:dyDescent="0.25">
      <c r="A4667" s="77">
        <v>220240051891</v>
      </c>
      <c r="B4667" s="78" t="s">
        <v>702</v>
      </c>
      <c r="C4667" s="79">
        <v>45600</v>
      </c>
      <c r="D4667" s="77">
        <v>22024003370</v>
      </c>
      <c r="E4667" s="78" t="s">
        <v>1219</v>
      </c>
      <c r="F4667" s="80">
        <v>101694.64</v>
      </c>
      <c r="G4667" s="78" t="s">
        <v>421</v>
      </c>
      <c r="H4667" s="78" t="s">
        <v>6351</v>
      </c>
      <c r="I4667" s="81" t="s">
        <v>2934</v>
      </c>
      <c r="J4667" s="78" t="s">
        <v>393</v>
      </c>
      <c r="K4667" s="78" t="s">
        <v>393</v>
      </c>
      <c r="L4667" s="78" t="s">
        <v>399</v>
      </c>
      <c r="M4667" s="78" t="s">
        <v>395</v>
      </c>
      <c r="N4667" s="78" t="s">
        <v>396</v>
      </c>
      <c r="O4667" s="82" t="s">
        <v>321</v>
      </c>
      <c r="P4667" s="82" t="s">
        <v>6229</v>
      </c>
      <c r="Q4667" s="83" t="str">
        <f>MID(Tabla1[[#This Row],[Aplicación]],14,1)</f>
        <v>2</v>
      </c>
      <c r="R4667" s="35" t="s">
        <v>265</v>
      </c>
      <c r="S4667" s="83" t="str">
        <f>MID(Tabla1[[#This Row],[Aplicación]],6,2)</f>
        <v>11</v>
      </c>
      <c r="T4667" s="84" t="str">
        <f>VLOOKUP(Tabla1[[#This Row],[AREA]],Hoja1!A:B,2,FALSE)</f>
        <v>11. Salud pública y seguridad ciudadana</v>
      </c>
      <c r="U4667" s="83" t="str">
        <f>MID(Tabla1[[#This Row],[Aplicación]],9,4)</f>
        <v>1621</v>
      </c>
      <c r="V4667" s="84" t="str">
        <f>VLOOKUP(Tabla1[[#This Row],[PROGRAMA]],Hoja1!A:B,2,FALSE)</f>
        <v>1621. Recogida de residuos</v>
      </c>
      <c r="W4667" s="83" t="str">
        <f>MID(Tabla1[[#This Row],[Aplicación]],14,2)</f>
        <v>22</v>
      </c>
      <c r="X4667" s="83" t="str">
        <f>MID(Tabla1[[#This Row],[Aplicación]],14,6)</f>
        <v>22799</v>
      </c>
    </row>
    <row r="4668" spans="1:24" x14ac:dyDescent="0.25">
      <c r="A4668" s="77">
        <v>220240051373</v>
      </c>
      <c r="B4668" s="78" t="s">
        <v>390</v>
      </c>
      <c r="C4668" s="79">
        <v>45595</v>
      </c>
      <c r="D4668" s="77">
        <v>22024007986</v>
      </c>
      <c r="E4668" s="78" t="s">
        <v>6352</v>
      </c>
      <c r="F4668" s="80">
        <v>502.15</v>
      </c>
      <c r="G4668" s="78" t="s">
        <v>792</v>
      </c>
      <c r="H4668" s="78" t="s">
        <v>6353</v>
      </c>
      <c r="I4668" s="81" t="s">
        <v>2930</v>
      </c>
      <c r="J4668" s="78" t="s">
        <v>398</v>
      </c>
      <c r="K4668" s="78" t="s">
        <v>398</v>
      </c>
      <c r="L4668" s="78" t="s">
        <v>399</v>
      </c>
      <c r="M4668" s="78" t="s">
        <v>585</v>
      </c>
      <c r="N4668" s="78" t="s">
        <v>539</v>
      </c>
      <c r="O4668" s="82" t="s">
        <v>326</v>
      </c>
      <c r="P4668" s="82" t="s">
        <v>6229</v>
      </c>
      <c r="Q4668" s="83" t="str">
        <f>MID(Tabla1[[#This Row],[Aplicación]],14,1)</f>
        <v>2</v>
      </c>
      <c r="R4668" s="35" t="s">
        <v>265</v>
      </c>
      <c r="S4668" s="83" t="str">
        <f>MID(Tabla1[[#This Row],[Aplicación]],6,2)</f>
        <v>05</v>
      </c>
      <c r="T4668" s="84" t="str">
        <f>VLOOKUP(Tabla1[[#This Row],[AREA]],Hoja1!A:B,2,FALSE)</f>
        <v>05. Comercio, mercados y consumo</v>
      </c>
      <c r="U4668" s="83" t="str">
        <f>MID(Tabla1[[#This Row],[Aplicación]],9,4)</f>
        <v>4314</v>
      </c>
      <c r="V4668" s="84" t="str">
        <f>VLOOKUP(Tabla1[[#This Row],[PROGRAMA]],Hoja1!A:B,2,FALSE)</f>
        <v>4314. Actuaciones en materia de comercio minorista</v>
      </c>
      <c r="W4668" s="83" t="str">
        <f>MID(Tabla1[[#This Row],[Aplicación]],14,2)</f>
        <v>22</v>
      </c>
      <c r="X4668" s="83" t="str">
        <f>MID(Tabla1[[#This Row],[Aplicación]],14,6)</f>
        <v>22606</v>
      </c>
    </row>
    <row r="4669" spans="1:24" x14ac:dyDescent="0.25">
      <c r="A4669" s="77">
        <v>220240048988</v>
      </c>
      <c r="B4669" s="78" t="s">
        <v>390</v>
      </c>
      <c r="C4669" s="79">
        <v>45583</v>
      </c>
      <c r="D4669" s="77">
        <v>22024007758</v>
      </c>
      <c r="E4669" s="78" t="s">
        <v>1188</v>
      </c>
      <c r="F4669" s="80">
        <v>2117.5</v>
      </c>
      <c r="G4669" s="78" t="s">
        <v>4054</v>
      </c>
      <c r="H4669" s="78" t="s">
        <v>6354</v>
      </c>
      <c r="I4669" s="81" t="s">
        <v>2930</v>
      </c>
      <c r="J4669" s="78" t="s">
        <v>393</v>
      </c>
      <c r="K4669" s="78" t="s">
        <v>393</v>
      </c>
      <c r="L4669" s="78" t="s">
        <v>399</v>
      </c>
      <c r="M4669" s="78" t="s">
        <v>585</v>
      </c>
      <c r="N4669" s="78" t="s">
        <v>539</v>
      </c>
      <c r="O4669" s="82" t="s">
        <v>326</v>
      </c>
      <c r="P4669" s="82" t="s">
        <v>6229</v>
      </c>
      <c r="Q4669" s="83" t="str">
        <f>MID(Tabla1[[#This Row],[Aplicación]],14,1)</f>
        <v>2</v>
      </c>
      <c r="R4669" s="35" t="s">
        <v>265</v>
      </c>
      <c r="S4669" s="83" t="str">
        <f>MID(Tabla1[[#This Row],[Aplicación]],6,2)</f>
        <v>01</v>
      </c>
      <c r="T4669" s="84" t="str">
        <f>VLOOKUP(Tabla1[[#This Row],[AREA]],Hoja1!A:B,2,FALSE)</f>
        <v>01. Alcaldía</v>
      </c>
      <c r="U4669" s="83" t="str">
        <f>MID(Tabla1[[#This Row],[Aplicación]],9,4)</f>
        <v>4331</v>
      </c>
      <c r="V4669" s="84" t="str">
        <f>VLOOKUP(Tabla1[[#This Row],[PROGRAMA]],Hoja1!A:B,2,FALSE)</f>
        <v>4331. Desarrollo empresarial</v>
      </c>
      <c r="W4669" s="83" t="str">
        <f>MID(Tabla1[[#This Row],[Aplicación]],14,2)</f>
        <v>22</v>
      </c>
      <c r="X4669" s="83" t="str">
        <f>MID(Tabla1[[#This Row],[Aplicación]],14,6)</f>
        <v>22799</v>
      </c>
    </row>
    <row r="4670" spans="1:24" x14ac:dyDescent="0.25">
      <c r="A4670" s="77">
        <v>220240051584</v>
      </c>
      <c r="B4670" s="78" t="s">
        <v>390</v>
      </c>
      <c r="C4670" s="79">
        <v>45596</v>
      </c>
      <c r="D4670" s="77">
        <v>22024008008</v>
      </c>
      <c r="E4670" s="78" t="s">
        <v>1285</v>
      </c>
      <c r="F4670" s="80">
        <v>47572.24</v>
      </c>
      <c r="G4670" s="78" t="s">
        <v>4061</v>
      </c>
      <c r="H4670" s="78" t="s">
        <v>6355</v>
      </c>
      <c r="I4670" s="81" t="s">
        <v>2930</v>
      </c>
      <c r="J4670" s="78" t="s">
        <v>398</v>
      </c>
      <c r="K4670" s="78" t="s">
        <v>398</v>
      </c>
      <c r="L4670" s="78" t="s">
        <v>401</v>
      </c>
      <c r="M4670" s="78" t="s">
        <v>585</v>
      </c>
      <c r="N4670" s="78" t="s">
        <v>539</v>
      </c>
      <c r="O4670" s="82" t="s">
        <v>326</v>
      </c>
      <c r="P4670" s="82" t="s">
        <v>6229</v>
      </c>
      <c r="Q4670" s="83" t="str">
        <f>MID(Tabla1[[#This Row],[Aplicación]],14,1)</f>
        <v>2</v>
      </c>
      <c r="R4670" s="35" t="s">
        <v>265</v>
      </c>
      <c r="S4670" s="83" t="str">
        <f>MID(Tabla1[[#This Row],[Aplicación]],6,2)</f>
        <v>06</v>
      </c>
      <c r="T4670" s="84" t="str">
        <f>VLOOKUP(Tabla1[[#This Row],[AREA]],Hoja1!A:B,2,FALSE)</f>
        <v>06. Educación y cultura</v>
      </c>
      <c r="U4670" s="83" t="str">
        <f>MID(Tabla1[[#This Row],[Aplicación]],9,4)</f>
        <v>3232</v>
      </c>
      <c r="V4670" s="84" t="str">
        <f>VLOOKUP(Tabla1[[#This Row],[PROGRAMA]],Hoja1!A:B,2,FALSE)</f>
        <v>3232. Conservación y mantenimiento centros educación infantil y primaria</v>
      </c>
      <c r="W4670" s="83" t="str">
        <f>MID(Tabla1[[#This Row],[Aplicación]],14,2)</f>
        <v>21</v>
      </c>
      <c r="X4670" s="83" t="str">
        <f>MID(Tabla1[[#This Row],[Aplicación]],14,6)</f>
        <v>212</v>
      </c>
    </row>
    <row r="4671" spans="1:24" x14ac:dyDescent="0.25">
      <c r="A4671" s="77">
        <v>220240045534</v>
      </c>
      <c r="B4671" s="78" t="s">
        <v>390</v>
      </c>
      <c r="C4671" s="79">
        <v>45568</v>
      </c>
      <c r="D4671" s="77">
        <v>22024006877</v>
      </c>
      <c r="E4671" s="78" t="s">
        <v>1370</v>
      </c>
      <c r="F4671" s="80">
        <v>495</v>
      </c>
      <c r="G4671" s="78" t="s">
        <v>27</v>
      </c>
      <c r="H4671" s="78" t="s">
        <v>6356</v>
      </c>
      <c r="I4671" s="81" t="s">
        <v>2930</v>
      </c>
      <c r="J4671" s="78" t="s">
        <v>499</v>
      </c>
      <c r="K4671" s="78" t="s">
        <v>499</v>
      </c>
      <c r="L4671" s="78" t="s">
        <v>399</v>
      </c>
      <c r="M4671" s="78" t="s">
        <v>585</v>
      </c>
      <c r="N4671" s="78" t="s">
        <v>539</v>
      </c>
      <c r="O4671" s="82" t="s">
        <v>326</v>
      </c>
      <c r="P4671" s="82" t="s">
        <v>6229</v>
      </c>
      <c r="Q4671" s="83" t="str">
        <f>MID(Tabla1[[#This Row],[Aplicación]],14,1)</f>
        <v>2</v>
      </c>
      <c r="R4671" s="35" t="s">
        <v>265</v>
      </c>
      <c r="S4671" s="83" t="str">
        <f>MID(Tabla1[[#This Row],[Aplicación]],6,2)</f>
        <v>03</v>
      </c>
      <c r="T4671" s="84" t="str">
        <f>VLOOKUP(Tabla1[[#This Row],[AREA]],Hoja1!A:B,2,FALSE)</f>
        <v>03. Participación ciudadana y deportes</v>
      </c>
      <c r="U4671" s="83" t="str">
        <f>MID(Tabla1[[#This Row],[Aplicación]],9,4)</f>
        <v>9241</v>
      </c>
      <c r="V4671" s="84" t="str">
        <f>VLOOKUP(Tabla1[[#This Row],[PROGRAMA]],Hoja1!A:B,2,FALSE)</f>
        <v>9241. Participación ciudadana</v>
      </c>
      <c r="W4671" s="83" t="str">
        <f>MID(Tabla1[[#This Row],[Aplicación]],14,2)</f>
        <v>22</v>
      </c>
      <c r="X4671" s="83" t="str">
        <f>MID(Tabla1[[#This Row],[Aplicación]],14,6)</f>
        <v>22609</v>
      </c>
    </row>
    <row r="4672" spans="1:24" x14ac:dyDescent="0.25">
      <c r="A4672" s="77">
        <v>220240044782</v>
      </c>
      <c r="B4672" s="78" t="s">
        <v>390</v>
      </c>
      <c r="C4672" s="79">
        <v>45566</v>
      </c>
      <c r="D4672" s="77">
        <v>22024006807</v>
      </c>
      <c r="E4672" s="78" t="s">
        <v>1375</v>
      </c>
      <c r="F4672" s="80">
        <v>1606</v>
      </c>
      <c r="G4672" s="78" t="s">
        <v>6357</v>
      </c>
      <c r="H4672" s="78" t="s">
        <v>6358</v>
      </c>
      <c r="I4672" s="81" t="s">
        <v>2930</v>
      </c>
      <c r="J4672" s="78" t="s">
        <v>6359</v>
      </c>
      <c r="K4672" s="78" t="s">
        <v>571</v>
      </c>
      <c r="L4672" s="78" t="s">
        <v>399</v>
      </c>
      <c r="M4672" s="78" t="s">
        <v>585</v>
      </c>
      <c r="N4672" s="78" t="s">
        <v>539</v>
      </c>
      <c r="O4672" s="82" t="s">
        <v>326</v>
      </c>
      <c r="P4672" s="82" t="s">
        <v>6229</v>
      </c>
      <c r="Q4672" s="83" t="str">
        <f>MID(Tabla1[[#This Row],[Aplicación]],14,1)</f>
        <v>2</v>
      </c>
      <c r="R4672" s="35" t="s">
        <v>265</v>
      </c>
      <c r="S4672" s="83" t="str">
        <f>MID(Tabla1[[#This Row],[Aplicación]],6,2)</f>
        <v>10</v>
      </c>
      <c r="T4672" s="84" t="str">
        <f>VLOOKUP(Tabla1[[#This Row],[AREA]],Hoja1!A:B,2,FALSE)</f>
        <v>10. Personas mayores, familia y servicios sociales</v>
      </c>
      <c r="U4672" s="83" t="str">
        <f>MID(Tabla1[[#This Row],[Aplicación]],9,4)</f>
        <v>2315</v>
      </c>
      <c r="V4672" s="84" t="str">
        <f>VLOOKUP(Tabla1[[#This Row],[PROGRAMA]],Hoja1!A:B,2,FALSE)</f>
        <v>2315. Políticas de Igualdad e infancia</v>
      </c>
      <c r="W4672" s="83" t="str">
        <f>MID(Tabla1[[#This Row],[Aplicación]],14,2)</f>
        <v>22</v>
      </c>
      <c r="X4672" s="83" t="str">
        <f>MID(Tabla1[[#This Row],[Aplicación]],14,6)</f>
        <v>22799</v>
      </c>
    </row>
    <row r="4673" spans="1:24" x14ac:dyDescent="0.25">
      <c r="A4673" s="77">
        <v>220240046847</v>
      </c>
      <c r="B4673" s="78" t="s">
        <v>390</v>
      </c>
      <c r="C4673" s="79">
        <v>45574</v>
      </c>
      <c r="D4673" s="77">
        <v>22024007350</v>
      </c>
      <c r="E4673" s="78" t="s">
        <v>1375</v>
      </c>
      <c r="F4673" s="80">
        <v>1200</v>
      </c>
      <c r="G4673" s="78" t="s">
        <v>6360</v>
      </c>
      <c r="H4673" s="78" t="s">
        <v>6361</v>
      </c>
      <c r="I4673" s="81" t="s">
        <v>2930</v>
      </c>
      <c r="J4673" s="78" t="s">
        <v>398</v>
      </c>
      <c r="K4673" s="78" t="s">
        <v>398</v>
      </c>
      <c r="L4673" s="78" t="s">
        <v>399</v>
      </c>
      <c r="M4673" s="78" t="s">
        <v>585</v>
      </c>
      <c r="N4673" s="78" t="s">
        <v>539</v>
      </c>
      <c r="O4673" s="82" t="s">
        <v>326</v>
      </c>
      <c r="P4673" s="82" t="s">
        <v>6229</v>
      </c>
      <c r="Q4673" s="83" t="str">
        <f>MID(Tabla1[[#This Row],[Aplicación]],14,1)</f>
        <v>2</v>
      </c>
      <c r="R4673" s="35" t="s">
        <v>265</v>
      </c>
      <c r="S4673" s="83" t="str">
        <f>MID(Tabla1[[#This Row],[Aplicación]],6,2)</f>
        <v>10</v>
      </c>
      <c r="T4673" s="84" t="str">
        <f>VLOOKUP(Tabla1[[#This Row],[AREA]],Hoja1!A:B,2,FALSE)</f>
        <v>10. Personas mayores, familia y servicios sociales</v>
      </c>
      <c r="U4673" s="83" t="str">
        <f>MID(Tabla1[[#This Row],[Aplicación]],9,4)</f>
        <v>2315</v>
      </c>
      <c r="V4673" s="84" t="str">
        <f>VLOOKUP(Tabla1[[#This Row],[PROGRAMA]],Hoja1!A:B,2,FALSE)</f>
        <v>2315. Políticas de Igualdad e infancia</v>
      </c>
      <c r="W4673" s="83" t="str">
        <f>MID(Tabla1[[#This Row],[Aplicación]],14,2)</f>
        <v>22</v>
      </c>
      <c r="X4673" s="83" t="str">
        <f>MID(Tabla1[[#This Row],[Aplicación]],14,6)</f>
        <v>22799</v>
      </c>
    </row>
    <row r="4674" spans="1:24" x14ac:dyDescent="0.25">
      <c r="A4674" s="77">
        <v>220240061697</v>
      </c>
      <c r="B4674" s="78" t="s">
        <v>390</v>
      </c>
      <c r="C4674" s="79">
        <v>45644</v>
      </c>
      <c r="D4674" s="77">
        <v>22024009309</v>
      </c>
      <c r="E4674" s="78" t="s">
        <v>1298</v>
      </c>
      <c r="F4674" s="80">
        <v>110.35</v>
      </c>
      <c r="G4674" s="78" t="s">
        <v>6362</v>
      </c>
      <c r="H4674" s="78" t="s">
        <v>6363</v>
      </c>
      <c r="I4674" s="81" t="s">
        <v>2930</v>
      </c>
      <c r="J4674" s="78" t="s">
        <v>6364</v>
      </c>
      <c r="K4674" s="78" t="s">
        <v>678</v>
      </c>
      <c r="L4674" s="78" t="s">
        <v>413</v>
      </c>
      <c r="M4674" s="78" t="s">
        <v>585</v>
      </c>
      <c r="N4674" s="78" t="s">
        <v>539</v>
      </c>
      <c r="O4674" s="82" t="s">
        <v>326</v>
      </c>
      <c r="P4674" s="82" t="s">
        <v>6229</v>
      </c>
      <c r="Q4674" s="83" t="str">
        <f>MID(Tabla1[[#This Row],[Aplicación]],14,1)</f>
        <v>2</v>
      </c>
      <c r="R4674" s="35" t="s">
        <v>265</v>
      </c>
      <c r="S4674" s="83" t="str">
        <f>MID(Tabla1[[#This Row],[Aplicación]],6,2)</f>
        <v>03</v>
      </c>
      <c r="T4674" s="84" t="str">
        <f>VLOOKUP(Tabla1[[#This Row],[AREA]],Hoja1!A:B,2,FALSE)</f>
        <v>03. Participación ciudadana y deportes</v>
      </c>
      <c r="U4674" s="83" t="str">
        <f>MID(Tabla1[[#This Row],[Aplicación]],9,4)</f>
        <v>9241</v>
      </c>
      <c r="V4674" s="84" t="str">
        <f>VLOOKUP(Tabla1[[#This Row],[PROGRAMA]],Hoja1!A:B,2,FALSE)</f>
        <v>9241. Participación ciudadana</v>
      </c>
      <c r="W4674" s="83" t="str">
        <f>MID(Tabla1[[#This Row],[Aplicación]],14,2)</f>
        <v>22</v>
      </c>
      <c r="X4674" s="83" t="str">
        <f>MID(Tabla1[[#This Row],[Aplicación]],14,6)</f>
        <v>22199</v>
      </c>
    </row>
    <row r="4675" spans="1:24" x14ac:dyDescent="0.25">
      <c r="A4675" s="77">
        <v>220240048706</v>
      </c>
      <c r="B4675" s="78" t="s">
        <v>390</v>
      </c>
      <c r="C4675" s="79">
        <v>45582</v>
      </c>
      <c r="D4675" s="77">
        <v>22024007742</v>
      </c>
      <c r="E4675" s="78" t="s">
        <v>1411</v>
      </c>
      <c r="F4675" s="80">
        <v>732.05</v>
      </c>
      <c r="G4675" s="78" t="s">
        <v>384</v>
      </c>
      <c r="H4675" s="78" t="s">
        <v>6365</v>
      </c>
      <c r="I4675" s="81" t="s">
        <v>2930</v>
      </c>
      <c r="J4675" s="78" t="s">
        <v>794</v>
      </c>
      <c r="K4675" s="78" t="s">
        <v>398</v>
      </c>
      <c r="L4675" s="78" t="s">
        <v>399</v>
      </c>
      <c r="M4675" s="78" t="s">
        <v>585</v>
      </c>
      <c r="N4675" s="78" t="s">
        <v>539</v>
      </c>
      <c r="O4675" s="82" t="s">
        <v>326</v>
      </c>
      <c r="P4675" s="82" t="s">
        <v>6229</v>
      </c>
      <c r="Q4675" s="83" t="str">
        <f>MID(Tabla1[[#This Row],[Aplicación]],14,1)</f>
        <v>2</v>
      </c>
      <c r="R4675" s="35" t="s">
        <v>265</v>
      </c>
      <c r="S4675" s="83" t="str">
        <f>MID(Tabla1[[#This Row],[Aplicación]],6,2)</f>
        <v>06</v>
      </c>
      <c r="T4675" s="84" t="str">
        <f>VLOOKUP(Tabla1[[#This Row],[AREA]],Hoja1!A:B,2,FALSE)</f>
        <v>06. Educación y cultura</v>
      </c>
      <c r="U4675" s="83" t="str">
        <f>MID(Tabla1[[#This Row],[Aplicación]],9,4)</f>
        <v>3231</v>
      </c>
      <c r="V4675" s="84" t="str">
        <f>VLOOKUP(Tabla1[[#This Row],[PROGRAMA]],Hoja1!A:B,2,FALSE)</f>
        <v>3231. Escuelas infantiles</v>
      </c>
      <c r="W4675" s="83" t="str">
        <f>MID(Tabla1[[#This Row],[Aplicación]],14,2)</f>
        <v>21</v>
      </c>
      <c r="X4675" s="83" t="str">
        <f>MID(Tabla1[[#This Row],[Aplicación]],14,6)</f>
        <v>212</v>
      </c>
    </row>
    <row r="4676" spans="1:24" x14ac:dyDescent="0.25">
      <c r="A4676" s="77">
        <v>220240052313</v>
      </c>
      <c r="B4676" s="78" t="s">
        <v>390</v>
      </c>
      <c r="C4676" s="79">
        <v>45601</v>
      </c>
      <c r="D4676" s="77">
        <v>22024008123</v>
      </c>
      <c r="E4676" s="78" t="s">
        <v>4499</v>
      </c>
      <c r="F4676" s="80">
        <v>750</v>
      </c>
      <c r="G4676" s="78" t="s">
        <v>6366</v>
      </c>
      <c r="H4676" s="78" t="s">
        <v>6367</v>
      </c>
      <c r="I4676" s="81" t="s">
        <v>2930</v>
      </c>
      <c r="J4676" s="78" t="s">
        <v>398</v>
      </c>
      <c r="K4676" s="78" t="s">
        <v>398</v>
      </c>
      <c r="L4676" s="78" t="s">
        <v>413</v>
      </c>
      <c r="M4676" s="78" t="s">
        <v>585</v>
      </c>
      <c r="N4676" s="78" t="s">
        <v>539</v>
      </c>
      <c r="O4676" s="82" t="s">
        <v>326</v>
      </c>
      <c r="P4676" s="82" t="s">
        <v>6229</v>
      </c>
      <c r="Q4676" s="83" t="str">
        <f>MID(Tabla1[[#This Row],[Aplicación]],14,1)</f>
        <v>6</v>
      </c>
      <c r="R4676" s="35" t="s">
        <v>266</v>
      </c>
      <c r="S4676" s="83" t="str">
        <f>MID(Tabla1[[#This Row],[Aplicación]],6,2)</f>
        <v>11</v>
      </c>
      <c r="T4676" s="84" t="str">
        <f>VLOOKUP(Tabla1[[#This Row],[AREA]],Hoja1!A:B,2,FALSE)</f>
        <v>11. Salud pública y seguridad ciudadana</v>
      </c>
      <c r="U4676" s="83" t="str">
        <f>MID(Tabla1[[#This Row],[Aplicación]],9,4)</f>
        <v>1321</v>
      </c>
      <c r="V4676" s="84" t="str">
        <f>VLOOKUP(Tabla1[[#This Row],[PROGRAMA]],Hoja1!A:B,2,FALSE)</f>
        <v>1321. Policía municipal</v>
      </c>
      <c r="W4676" s="83" t="str">
        <f>MID(Tabla1[[#This Row],[Aplicación]],14,2)</f>
        <v>62</v>
      </c>
      <c r="X4676" s="83" t="str">
        <f>MID(Tabla1[[#This Row],[Aplicación]],14,6)</f>
        <v>625</v>
      </c>
    </row>
    <row r="4677" spans="1:24" x14ac:dyDescent="0.25">
      <c r="A4677" s="77">
        <v>220240061669</v>
      </c>
      <c r="B4677" s="78" t="s">
        <v>390</v>
      </c>
      <c r="C4677" s="79">
        <v>45644</v>
      </c>
      <c r="D4677" s="77">
        <v>22024009289</v>
      </c>
      <c r="E4677" s="78" t="s">
        <v>1341</v>
      </c>
      <c r="F4677" s="80">
        <v>230</v>
      </c>
      <c r="G4677" s="78" t="s">
        <v>6366</v>
      </c>
      <c r="H4677" s="78" t="s">
        <v>6368</v>
      </c>
      <c r="I4677" s="81" t="s">
        <v>2930</v>
      </c>
      <c r="J4677" s="78" t="s">
        <v>398</v>
      </c>
      <c r="K4677" s="78" t="s">
        <v>398</v>
      </c>
      <c r="L4677" s="78" t="s">
        <v>413</v>
      </c>
      <c r="M4677" s="78" t="s">
        <v>585</v>
      </c>
      <c r="N4677" s="78" t="s">
        <v>539</v>
      </c>
      <c r="O4677" s="82" t="s">
        <v>326</v>
      </c>
      <c r="P4677" s="82" t="s">
        <v>6229</v>
      </c>
      <c r="Q4677" s="83" t="str">
        <f>MID(Tabla1[[#This Row],[Aplicación]],14,1)</f>
        <v>2</v>
      </c>
      <c r="R4677" s="35" t="s">
        <v>265</v>
      </c>
      <c r="S4677" s="83" t="str">
        <f>MID(Tabla1[[#This Row],[Aplicación]],6,2)</f>
        <v>11</v>
      </c>
      <c r="T4677" s="84" t="str">
        <f>VLOOKUP(Tabla1[[#This Row],[AREA]],Hoja1!A:B,2,FALSE)</f>
        <v>11. Salud pública y seguridad ciudadana</v>
      </c>
      <c r="U4677" s="83" t="str">
        <f>MID(Tabla1[[#This Row],[Aplicación]],9,4)</f>
        <v>1321</v>
      </c>
      <c r="V4677" s="84" t="str">
        <f>VLOOKUP(Tabla1[[#This Row],[PROGRAMA]],Hoja1!A:B,2,FALSE)</f>
        <v>1321. Policía municipal</v>
      </c>
      <c r="W4677" s="83" t="str">
        <f>MID(Tabla1[[#This Row],[Aplicación]],14,2)</f>
        <v>22</v>
      </c>
      <c r="X4677" s="83" t="str">
        <f>MID(Tabla1[[#This Row],[Aplicación]],14,6)</f>
        <v>22199</v>
      </c>
    </row>
    <row r="4678" spans="1:24" x14ac:dyDescent="0.25">
      <c r="A4678" s="77">
        <v>220240061642</v>
      </c>
      <c r="B4678" s="78" t="s">
        <v>390</v>
      </c>
      <c r="C4678" s="79">
        <v>45644</v>
      </c>
      <c r="D4678" s="77">
        <v>22024009169</v>
      </c>
      <c r="E4678" s="78" t="s">
        <v>1148</v>
      </c>
      <c r="F4678" s="80">
        <v>952.51</v>
      </c>
      <c r="G4678" s="78" t="s">
        <v>911</v>
      </c>
      <c r="H4678" s="78" t="s">
        <v>6369</v>
      </c>
      <c r="I4678" s="81" t="s">
        <v>2930</v>
      </c>
      <c r="J4678" s="78" t="s">
        <v>499</v>
      </c>
      <c r="K4678" s="78" t="s">
        <v>499</v>
      </c>
      <c r="L4678" s="78" t="s">
        <v>399</v>
      </c>
      <c r="M4678" s="78" t="s">
        <v>585</v>
      </c>
      <c r="N4678" s="78" t="s">
        <v>539</v>
      </c>
      <c r="O4678" s="82" t="s">
        <v>326</v>
      </c>
      <c r="P4678" s="82" t="s">
        <v>6229</v>
      </c>
      <c r="Q4678" s="83" t="str">
        <f>MID(Tabla1[[#This Row],[Aplicación]],14,1)</f>
        <v>6</v>
      </c>
      <c r="R4678" s="35" t="s">
        <v>266</v>
      </c>
      <c r="S4678" s="83" t="str">
        <f>MID(Tabla1[[#This Row],[Aplicación]],6,2)</f>
        <v>03</v>
      </c>
      <c r="T4678" s="84" t="str">
        <f>VLOOKUP(Tabla1[[#This Row],[AREA]],Hoja1!A:B,2,FALSE)</f>
        <v>03. Participación ciudadana y deportes</v>
      </c>
      <c r="U4678" s="83" t="str">
        <f>MID(Tabla1[[#This Row],[Aplicación]],9,4)</f>
        <v>9241</v>
      </c>
      <c r="V4678" s="84" t="str">
        <f>VLOOKUP(Tabla1[[#This Row],[PROGRAMA]],Hoja1!A:B,2,FALSE)</f>
        <v>9241. Participación ciudadana</v>
      </c>
      <c r="W4678" s="83" t="str">
        <f>MID(Tabla1[[#This Row],[Aplicación]],14,2)</f>
        <v>63</v>
      </c>
      <c r="X4678" s="83" t="str">
        <f>MID(Tabla1[[#This Row],[Aplicación]],14,6)</f>
        <v>632</v>
      </c>
    </row>
    <row r="4679" spans="1:24" x14ac:dyDescent="0.25">
      <c r="A4679" s="77">
        <v>220240056019</v>
      </c>
      <c r="B4679" s="78" t="s">
        <v>390</v>
      </c>
      <c r="C4679" s="79">
        <v>45621</v>
      </c>
      <c r="D4679" s="77">
        <v>22024008713</v>
      </c>
      <c r="E4679" s="78" t="s">
        <v>1329</v>
      </c>
      <c r="F4679" s="80">
        <v>9818.01</v>
      </c>
      <c r="G4679" s="78" t="s">
        <v>6370</v>
      </c>
      <c r="H4679" s="78" t="s">
        <v>6371</v>
      </c>
      <c r="I4679" s="81" t="s">
        <v>2930</v>
      </c>
      <c r="J4679" s="78" t="s">
        <v>398</v>
      </c>
      <c r="K4679" s="78" t="s">
        <v>398</v>
      </c>
      <c r="L4679" s="78" t="s">
        <v>413</v>
      </c>
      <c r="M4679" s="78" t="s">
        <v>585</v>
      </c>
      <c r="N4679" s="78" t="s">
        <v>539</v>
      </c>
      <c r="O4679" s="82" t="s">
        <v>326</v>
      </c>
      <c r="P4679" s="82" t="s">
        <v>6229</v>
      </c>
      <c r="Q4679" s="83" t="str">
        <f>MID(Tabla1[[#This Row],[Aplicación]],14,1)</f>
        <v>2</v>
      </c>
      <c r="R4679" s="35" t="s">
        <v>265</v>
      </c>
      <c r="S4679" s="83" t="str">
        <f>MID(Tabla1[[#This Row],[Aplicación]],6,2)</f>
        <v>02</v>
      </c>
      <c r="T4679" s="84" t="str">
        <f>VLOOKUP(Tabla1[[#This Row],[AREA]],Hoja1!A:B,2,FALSE)</f>
        <v>02. Urbanismo y vivienda</v>
      </c>
      <c r="U4679" s="83" t="str">
        <f>MID(Tabla1[[#This Row],[Aplicación]],9,4)</f>
        <v>9332</v>
      </c>
      <c r="V4679" s="84" t="str">
        <f>VLOOKUP(Tabla1[[#This Row],[PROGRAMA]],Hoja1!A:B,2,FALSE)</f>
        <v>9332. Mantenimiento de edificios e instalaciones municipales</v>
      </c>
      <c r="W4679" s="83" t="str">
        <f>MID(Tabla1[[#This Row],[Aplicación]],14,2)</f>
        <v>21</v>
      </c>
      <c r="X4679" s="83" t="str">
        <f>MID(Tabla1[[#This Row],[Aplicación]],14,6)</f>
        <v>213</v>
      </c>
    </row>
    <row r="4680" spans="1:24" x14ac:dyDescent="0.25">
      <c r="A4680" s="77">
        <v>220240053253</v>
      </c>
      <c r="B4680" s="78" t="s">
        <v>390</v>
      </c>
      <c r="C4680" s="79">
        <v>45604</v>
      </c>
      <c r="D4680" s="77">
        <v>22024008143</v>
      </c>
      <c r="E4680" s="78" t="s">
        <v>4993</v>
      </c>
      <c r="F4680" s="80">
        <v>5451.06</v>
      </c>
      <c r="G4680" s="78" t="s">
        <v>3188</v>
      </c>
      <c r="H4680" s="78" t="s">
        <v>6372</v>
      </c>
      <c r="I4680" s="81" t="s">
        <v>2930</v>
      </c>
      <c r="J4680" s="78" t="s">
        <v>398</v>
      </c>
      <c r="K4680" s="78" t="s">
        <v>398</v>
      </c>
      <c r="L4680" s="78" t="s">
        <v>413</v>
      </c>
      <c r="M4680" s="78" t="s">
        <v>585</v>
      </c>
      <c r="N4680" s="78" t="s">
        <v>539</v>
      </c>
      <c r="O4680" s="82" t="s">
        <v>326</v>
      </c>
      <c r="P4680" s="82" t="s">
        <v>6229</v>
      </c>
      <c r="Q4680" s="83" t="str">
        <f>MID(Tabla1[[#This Row],[Aplicación]],14,1)</f>
        <v>6</v>
      </c>
      <c r="R4680" s="35" t="s">
        <v>266</v>
      </c>
      <c r="S4680" s="83" t="str">
        <f>MID(Tabla1[[#This Row],[Aplicación]],6,2)</f>
        <v>11</v>
      </c>
      <c r="T4680" s="84" t="str">
        <f>VLOOKUP(Tabla1[[#This Row],[AREA]],Hoja1!A:B,2,FALSE)</f>
        <v>11. Salud pública y seguridad ciudadana</v>
      </c>
      <c r="U4680" s="83" t="str">
        <f>MID(Tabla1[[#This Row],[Aplicación]],9,4)</f>
        <v>1631</v>
      </c>
      <c r="V4680" s="84" t="str">
        <f>VLOOKUP(Tabla1[[#This Row],[PROGRAMA]],Hoja1!A:B,2,FALSE)</f>
        <v>1631. Limpieza viaria</v>
      </c>
      <c r="W4680" s="83" t="str">
        <f>MID(Tabla1[[#This Row],[Aplicación]],14,2)</f>
        <v>62</v>
      </c>
      <c r="X4680" s="83" t="str">
        <f>MID(Tabla1[[#This Row],[Aplicación]],14,6)</f>
        <v>623</v>
      </c>
    </row>
    <row r="4681" spans="1:24" x14ac:dyDescent="0.25">
      <c r="A4681" s="77">
        <v>220240060992</v>
      </c>
      <c r="B4681" s="78" t="s">
        <v>702</v>
      </c>
      <c r="C4681" s="79">
        <v>45643</v>
      </c>
      <c r="D4681" s="77">
        <v>22024000456</v>
      </c>
      <c r="E4681" s="78" t="s">
        <v>1426</v>
      </c>
      <c r="F4681" s="80">
        <v>5332.08</v>
      </c>
      <c r="G4681" s="78" t="s">
        <v>84</v>
      </c>
      <c r="H4681" s="78" t="s">
        <v>6373</v>
      </c>
      <c r="I4681" s="81" t="s">
        <v>2934</v>
      </c>
      <c r="J4681" s="78" t="s">
        <v>398</v>
      </c>
      <c r="K4681" s="78" t="s">
        <v>398</v>
      </c>
      <c r="L4681" s="78" t="s">
        <v>413</v>
      </c>
      <c r="M4681" s="78" t="s">
        <v>395</v>
      </c>
      <c r="N4681" s="78" t="s">
        <v>396</v>
      </c>
      <c r="O4681" s="82" t="s">
        <v>325</v>
      </c>
      <c r="P4681" s="82" t="s">
        <v>6229</v>
      </c>
      <c r="Q4681" s="83" t="str">
        <f>MID(Tabla1[[#This Row],[Aplicación]],14,1)</f>
        <v>2</v>
      </c>
      <c r="R4681" s="35" t="s">
        <v>265</v>
      </c>
      <c r="S4681" s="83" t="str">
        <f>MID(Tabla1[[#This Row],[Aplicación]],6,2)</f>
        <v>11</v>
      </c>
      <c r="T4681" s="84" t="str">
        <f>VLOOKUP(Tabla1[[#This Row],[AREA]],Hoja1!A:B,2,FALSE)</f>
        <v>11. Salud pública y seguridad ciudadana</v>
      </c>
      <c r="U4681" s="83" t="str">
        <f>MID(Tabla1[[#This Row],[Aplicación]],9,4)</f>
        <v>1621</v>
      </c>
      <c r="V4681" s="84" t="str">
        <f>VLOOKUP(Tabla1[[#This Row],[PROGRAMA]],Hoja1!A:B,2,FALSE)</f>
        <v>1621. Recogida de residuos</v>
      </c>
      <c r="W4681" s="83" t="str">
        <f>MID(Tabla1[[#This Row],[Aplicación]],14,2)</f>
        <v>22</v>
      </c>
      <c r="X4681" s="83" t="str">
        <f>MID(Tabla1[[#This Row],[Aplicación]],14,6)</f>
        <v>22199</v>
      </c>
    </row>
    <row r="4682" spans="1:24" x14ac:dyDescent="0.25">
      <c r="A4682" s="77">
        <v>220240056034</v>
      </c>
      <c r="B4682" s="78" t="s">
        <v>390</v>
      </c>
      <c r="C4682" s="79">
        <v>45621</v>
      </c>
      <c r="D4682" s="77">
        <v>22024008861</v>
      </c>
      <c r="E4682" s="78" t="s">
        <v>1426</v>
      </c>
      <c r="F4682" s="80">
        <v>5259.29</v>
      </c>
      <c r="G4682" s="78" t="s">
        <v>84</v>
      </c>
      <c r="H4682" s="78" t="s">
        <v>6374</v>
      </c>
      <c r="I4682" s="81" t="s">
        <v>2930</v>
      </c>
      <c r="J4682" s="78" t="s">
        <v>398</v>
      </c>
      <c r="K4682" s="78" t="s">
        <v>398</v>
      </c>
      <c r="L4682" s="78" t="s">
        <v>413</v>
      </c>
      <c r="M4682" s="78" t="s">
        <v>585</v>
      </c>
      <c r="N4682" s="78" t="s">
        <v>539</v>
      </c>
      <c r="O4682" s="82" t="s">
        <v>326</v>
      </c>
      <c r="P4682" s="82" t="s">
        <v>6229</v>
      </c>
      <c r="Q4682" s="83" t="str">
        <f>MID(Tabla1[[#This Row],[Aplicación]],14,1)</f>
        <v>2</v>
      </c>
      <c r="R4682" s="35" t="s">
        <v>265</v>
      </c>
      <c r="S4682" s="83" t="str">
        <f>MID(Tabla1[[#This Row],[Aplicación]],6,2)</f>
        <v>11</v>
      </c>
      <c r="T4682" s="84" t="str">
        <f>VLOOKUP(Tabla1[[#This Row],[AREA]],Hoja1!A:B,2,FALSE)</f>
        <v>11. Salud pública y seguridad ciudadana</v>
      </c>
      <c r="U4682" s="83" t="str">
        <f>MID(Tabla1[[#This Row],[Aplicación]],9,4)</f>
        <v>1621</v>
      </c>
      <c r="V4682" s="84" t="str">
        <f>VLOOKUP(Tabla1[[#This Row],[PROGRAMA]],Hoja1!A:B,2,FALSE)</f>
        <v>1621. Recogida de residuos</v>
      </c>
      <c r="W4682" s="83" t="str">
        <f>MID(Tabla1[[#This Row],[Aplicación]],14,2)</f>
        <v>22</v>
      </c>
      <c r="X4682" s="83" t="str">
        <f>MID(Tabla1[[#This Row],[Aplicación]],14,6)</f>
        <v>22199</v>
      </c>
    </row>
    <row r="4683" spans="1:24" x14ac:dyDescent="0.25">
      <c r="A4683" s="77">
        <v>220240049966</v>
      </c>
      <c r="B4683" s="78" t="s">
        <v>702</v>
      </c>
      <c r="C4683" s="79">
        <v>45589</v>
      </c>
      <c r="D4683" s="77">
        <v>22024000440</v>
      </c>
      <c r="E4683" s="78" t="s">
        <v>1425</v>
      </c>
      <c r="F4683" s="80">
        <v>5240.8100000000004</v>
      </c>
      <c r="G4683" s="78" t="s">
        <v>766</v>
      </c>
      <c r="H4683" s="78" t="s">
        <v>6375</v>
      </c>
      <c r="I4683" s="81" t="s">
        <v>2934</v>
      </c>
      <c r="J4683" s="78" t="s">
        <v>398</v>
      </c>
      <c r="K4683" s="78" t="s">
        <v>398</v>
      </c>
      <c r="L4683" s="78" t="s">
        <v>399</v>
      </c>
      <c r="M4683" s="78" t="s">
        <v>395</v>
      </c>
      <c r="N4683" s="78" t="s">
        <v>396</v>
      </c>
      <c r="O4683" s="82" t="s">
        <v>325</v>
      </c>
      <c r="P4683" s="82" t="s">
        <v>6229</v>
      </c>
      <c r="Q4683" s="83" t="str">
        <f>MID(Tabla1[[#This Row],[Aplicación]],14,1)</f>
        <v>2</v>
      </c>
      <c r="R4683" s="35" t="s">
        <v>265</v>
      </c>
      <c r="S4683" s="83" t="str">
        <f>MID(Tabla1[[#This Row],[Aplicación]],6,2)</f>
        <v>11</v>
      </c>
      <c r="T4683" s="84" t="str">
        <f>VLOOKUP(Tabla1[[#This Row],[AREA]],Hoja1!A:B,2,FALSE)</f>
        <v>11. Salud pública y seguridad ciudadana</v>
      </c>
      <c r="U4683" s="83" t="str">
        <f>MID(Tabla1[[#This Row],[Aplicación]],9,4)</f>
        <v>1621</v>
      </c>
      <c r="V4683" s="84" t="str">
        <f>VLOOKUP(Tabla1[[#This Row],[PROGRAMA]],Hoja1!A:B,2,FALSE)</f>
        <v>1621. Recogida de residuos</v>
      </c>
      <c r="W4683" s="83" t="str">
        <f>MID(Tabla1[[#This Row],[Aplicación]],14,2)</f>
        <v>21</v>
      </c>
      <c r="X4683" s="83" t="str">
        <f>MID(Tabla1[[#This Row],[Aplicación]],14,6)</f>
        <v>214</v>
      </c>
    </row>
    <row r="4684" spans="1:24" x14ac:dyDescent="0.25">
      <c r="A4684" s="77">
        <v>220240053900</v>
      </c>
      <c r="B4684" s="78" t="s">
        <v>702</v>
      </c>
      <c r="C4684" s="79">
        <v>45614</v>
      </c>
      <c r="D4684" s="77">
        <v>22024001011</v>
      </c>
      <c r="E4684" s="78" t="s">
        <v>1423</v>
      </c>
      <c r="F4684" s="80">
        <v>5089.6499999999996</v>
      </c>
      <c r="G4684" s="78" t="s">
        <v>765</v>
      </c>
      <c r="H4684" s="78" t="s">
        <v>6376</v>
      </c>
      <c r="I4684" s="81" t="s">
        <v>2934</v>
      </c>
      <c r="J4684" s="78" t="s">
        <v>398</v>
      </c>
      <c r="K4684" s="78" t="s">
        <v>398</v>
      </c>
      <c r="L4684" s="78" t="s">
        <v>399</v>
      </c>
      <c r="M4684" s="78" t="s">
        <v>395</v>
      </c>
      <c r="N4684" s="78" t="s">
        <v>396</v>
      </c>
      <c r="O4684" s="82" t="s">
        <v>325</v>
      </c>
      <c r="P4684" s="82" t="s">
        <v>6229</v>
      </c>
      <c r="Q4684" s="83" t="str">
        <f>MID(Tabla1[[#This Row],[Aplicación]],14,1)</f>
        <v>2</v>
      </c>
      <c r="R4684" s="35" t="s">
        <v>265</v>
      </c>
      <c r="S4684" s="83" t="str">
        <f>MID(Tabla1[[#This Row],[Aplicación]],6,2)</f>
        <v>11</v>
      </c>
      <c r="T4684" s="84" t="str">
        <f>VLOOKUP(Tabla1[[#This Row],[AREA]],Hoja1!A:B,2,FALSE)</f>
        <v>11. Salud pública y seguridad ciudadana</v>
      </c>
      <c r="U4684" s="83" t="str">
        <f>MID(Tabla1[[#This Row],[Aplicación]],9,4)</f>
        <v>1321</v>
      </c>
      <c r="V4684" s="84" t="str">
        <f>VLOOKUP(Tabla1[[#This Row],[PROGRAMA]],Hoja1!A:B,2,FALSE)</f>
        <v>1321. Policía municipal</v>
      </c>
      <c r="W4684" s="83" t="str">
        <f>MID(Tabla1[[#This Row],[Aplicación]],14,2)</f>
        <v>21</v>
      </c>
      <c r="X4684" s="83" t="str">
        <f>MID(Tabla1[[#This Row],[Aplicación]],14,6)</f>
        <v>214</v>
      </c>
    </row>
    <row r="4685" spans="1:24" x14ac:dyDescent="0.25">
      <c r="A4685" s="77">
        <v>220240059768</v>
      </c>
      <c r="B4685" s="78" t="s">
        <v>702</v>
      </c>
      <c r="C4685" s="79">
        <v>45636</v>
      </c>
      <c r="D4685" s="77">
        <v>22024001637</v>
      </c>
      <c r="E4685" s="78" t="s">
        <v>1468</v>
      </c>
      <c r="F4685" s="80">
        <v>5012.7299999999996</v>
      </c>
      <c r="G4685" s="78" t="s">
        <v>963</v>
      </c>
      <c r="H4685" s="78" t="s">
        <v>6377</v>
      </c>
      <c r="I4685" s="81" t="s">
        <v>2934</v>
      </c>
      <c r="J4685" s="78" t="s">
        <v>420</v>
      </c>
      <c r="K4685" s="78" t="s">
        <v>420</v>
      </c>
      <c r="L4685" s="78" t="s">
        <v>399</v>
      </c>
      <c r="M4685" s="78" t="s">
        <v>395</v>
      </c>
      <c r="N4685" s="78" t="s">
        <v>396</v>
      </c>
      <c r="O4685" s="82" t="s">
        <v>325</v>
      </c>
      <c r="P4685" s="82" t="s">
        <v>6229</v>
      </c>
      <c r="Q4685" s="83" t="str">
        <f>MID(Tabla1[[#This Row],[Aplicación]],14,1)</f>
        <v>2</v>
      </c>
      <c r="R4685" s="35" t="s">
        <v>265</v>
      </c>
      <c r="S4685" s="83" t="str">
        <f>MID(Tabla1[[#This Row],[Aplicación]],6,2)</f>
        <v>07</v>
      </c>
      <c r="T4685" s="84" t="str">
        <f>VLOOKUP(Tabla1[[#This Row],[AREA]],Hoja1!A:B,2,FALSE)</f>
        <v>07. Medio ambiente</v>
      </c>
      <c r="U4685" s="83" t="str">
        <f>MID(Tabla1[[#This Row],[Aplicación]],9,4)</f>
        <v>1711</v>
      </c>
      <c r="V4685" s="84" t="str">
        <f>VLOOKUP(Tabla1[[#This Row],[PROGRAMA]],Hoja1!A:B,2,FALSE)</f>
        <v>1711. Parques y jardines</v>
      </c>
      <c r="W4685" s="83" t="str">
        <f>MID(Tabla1[[#This Row],[Aplicación]],14,2)</f>
        <v>21</v>
      </c>
      <c r="X4685" s="83" t="str">
        <f>MID(Tabla1[[#This Row],[Aplicación]],14,6)</f>
        <v>213</v>
      </c>
    </row>
    <row r="4686" spans="1:24" x14ac:dyDescent="0.25">
      <c r="A4686" s="77">
        <v>220240061036</v>
      </c>
      <c r="B4686" s="78" t="s">
        <v>702</v>
      </c>
      <c r="C4686" s="79">
        <v>45643</v>
      </c>
      <c r="D4686" s="77">
        <v>22024000440</v>
      </c>
      <c r="E4686" s="78" t="s">
        <v>1425</v>
      </c>
      <c r="F4686" s="80">
        <v>4821.2700000000004</v>
      </c>
      <c r="G4686" s="78" t="s">
        <v>801</v>
      </c>
      <c r="H4686" s="78" t="s">
        <v>6378</v>
      </c>
      <c r="I4686" s="81" t="s">
        <v>2934</v>
      </c>
      <c r="J4686" s="78" t="s">
        <v>398</v>
      </c>
      <c r="K4686" s="78" t="s">
        <v>398</v>
      </c>
      <c r="L4686" s="78" t="s">
        <v>399</v>
      </c>
      <c r="M4686" s="78" t="s">
        <v>395</v>
      </c>
      <c r="N4686" s="78" t="s">
        <v>396</v>
      </c>
      <c r="O4686" s="82" t="s">
        <v>325</v>
      </c>
      <c r="P4686" s="82" t="s">
        <v>6229</v>
      </c>
      <c r="Q4686" s="83" t="str">
        <f>MID(Tabla1[[#This Row],[Aplicación]],14,1)</f>
        <v>2</v>
      </c>
      <c r="R4686" s="35" t="s">
        <v>265</v>
      </c>
      <c r="S4686" s="83" t="str">
        <f>MID(Tabla1[[#This Row],[Aplicación]],6,2)</f>
        <v>11</v>
      </c>
      <c r="T4686" s="84" t="str">
        <f>VLOOKUP(Tabla1[[#This Row],[AREA]],Hoja1!A:B,2,FALSE)</f>
        <v>11. Salud pública y seguridad ciudadana</v>
      </c>
      <c r="U4686" s="83" t="str">
        <f>MID(Tabla1[[#This Row],[Aplicación]],9,4)</f>
        <v>1621</v>
      </c>
      <c r="V4686" s="84" t="str">
        <f>VLOOKUP(Tabla1[[#This Row],[PROGRAMA]],Hoja1!A:B,2,FALSE)</f>
        <v>1621. Recogida de residuos</v>
      </c>
      <c r="W4686" s="83" t="str">
        <f>MID(Tabla1[[#This Row],[Aplicación]],14,2)</f>
        <v>21</v>
      </c>
      <c r="X4686" s="83" t="str">
        <f>MID(Tabla1[[#This Row],[Aplicación]],14,6)</f>
        <v>214</v>
      </c>
    </row>
    <row r="4687" spans="1:24" x14ac:dyDescent="0.25">
      <c r="A4687" s="77">
        <v>220240058184</v>
      </c>
      <c r="B4687" s="78" t="s">
        <v>702</v>
      </c>
      <c r="C4687" s="79">
        <v>45630</v>
      </c>
      <c r="D4687" s="77">
        <v>22024000441</v>
      </c>
      <c r="E4687" s="78" t="s">
        <v>1425</v>
      </c>
      <c r="F4687" s="80">
        <v>4744.18</v>
      </c>
      <c r="G4687" s="78" t="s">
        <v>812</v>
      </c>
      <c r="H4687" s="78" t="s">
        <v>6379</v>
      </c>
      <c r="I4687" s="81" t="s">
        <v>2934</v>
      </c>
      <c r="J4687" s="78" t="s">
        <v>398</v>
      </c>
      <c r="K4687" s="78" t="s">
        <v>398</v>
      </c>
      <c r="L4687" s="78" t="s">
        <v>413</v>
      </c>
      <c r="M4687" s="78" t="s">
        <v>395</v>
      </c>
      <c r="N4687" s="78" t="s">
        <v>396</v>
      </c>
      <c r="O4687" s="82" t="s">
        <v>325</v>
      </c>
      <c r="P4687" s="82" t="s">
        <v>6229</v>
      </c>
      <c r="Q4687" s="83" t="str">
        <f>MID(Tabla1[[#This Row],[Aplicación]],14,1)</f>
        <v>2</v>
      </c>
      <c r="R4687" s="35" t="s">
        <v>265</v>
      </c>
      <c r="S4687" s="83" t="str">
        <f>MID(Tabla1[[#This Row],[Aplicación]],6,2)</f>
        <v>11</v>
      </c>
      <c r="T4687" s="84" t="str">
        <f>VLOOKUP(Tabla1[[#This Row],[AREA]],Hoja1!A:B,2,FALSE)</f>
        <v>11. Salud pública y seguridad ciudadana</v>
      </c>
      <c r="U4687" s="83" t="str">
        <f>MID(Tabla1[[#This Row],[Aplicación]],9,4)</f>
        <v>1621</v>
      </c>
      <c r="V4687" s="84" t="str">
        <f>VLOOKUP(Tabla1[[#This Row],[PROGRAMA]],Hoja1!A:B,2,FALSE)</f>
        <v>1621. Recogida de residuos</v>
      </c>
      <c r="W4687" s="83" t="str">
        <f>MID(Tabla1[[#This Row],[Aplicación]],14,2)</f>
        <v>21</v>
      </c>
      <c r="X4687" s="83" t="str">
        <f>MID(Tabla1[[#This Row],[Aplicación]],14,6)</f>
        <v>214</v>
      </c>
    </row>
    <row r="4688" spans="1:24" x14ac:dyDescent="0.25">
      <c r="A4688" s="77">
        <v>220240055992</v>
      </c>
      <c r="B4688" s="78" t="s">
        <v>390</v>
      </c>
      <c r="C4688" s="79">
        <v>45621</v>
      </c>
      <c r="D4688" s="77">
        <v>22024008748</v>
      </c>
      <c r="E4688" s="78" t="s">
        <v>3380</v>
      </c>
      <c r="F4688" s="80">
        <v>6500</v>
      </c>
      <c r="G4688" s="78" t="s">
        <v>6370</v>
      </c>
      <c r="H4688" s="78" t="s">
        <v>6380</v>
      </c>
      <c r="I4688" s="81" t="s">
        <v>2930</v>
      </c>
      <c r="J4688" s="78" t="s">
        <v>398</v>
      </c>
      <c r="K4688" s="78" t="s">
        <v>398</v>
      </c>
      <c r="L4688" s="78" t="s">
        <v>399</v>
      </c>
      <c r="M4688" s="78" t="s">
        <v>585</v>
      </c>
      <c r="N4688" s="78" t="s">
        <v>539</v>
      </c>
      <c r="O4688" s="82" t="s">
        <v>326</v>
      </c>
      <c r="P4688" s="82" t="s">
        <v>6229</v>
      </c>
      <c r="Q4688" s="83" t="str">
        <f>MID(Tabla1[[#This Row],[Aplicación]],14,1)</f>
        <v>6</v>
      </c>
      <c r="R4688" s="35" t="s">
        <v>266</v>
      </c>
      <c r="S4688" s="83" t="str">
        <f>MID(Tabla1[[#This Row],[Aplicación]],6,2)</f>
        <v>01</v>
      </c>
      <c r="T4688" s="84" t="str">
        <f>VLOOKUP(Tabla1[[#This Row],[AREA]],Hoja1!A:B,2,FALSE)</f>
        <v>01. Alcaldía</v>
      </c>
      <c r="U4688" s="83" t="str">
        <f>MID(Tabla1[[#This Row],[Aplicación]],9,4)</f>
        <v>9206</v>
      </c>
      <c r="V4688" s="84" t="str">
        <f>VLOOKUP(Tabla1[[#This Row],[PROGRAMA]],Hoja1!A:B,2,FALSE)</f>
        <v>9206. Archivo municipal</v>
      </c>
      <c r="W4688" s="83" t="str">
        <f>MID(Tabla1[[#This Row],[Aplicación]],14,2)</f>
        <v>62</v>
      </c>
      <c r="X4688" s="83" t="str">
        <f>MID(Tabla1[[#This Row],[Aplicación]],14,6)</f>
        <v>623</v>
      </c>
    </row>
    <row r="4689" spans="1:24" x14ac:dyDescent="0.25">
      <c r="A4689" s="77">
        <v>220240051378</v>
      </c>
      <c r="B4689" s="78" t="s">
        <v>390</v>
      </c>
      <c r="C4689" s="79">
        <v>45595</v>
      </c>
      <c r="D4689" s="77">
        <v>22024008057</v>
      </c>
      <c r="E4689" s="78" t="s">
        <v>1370</v>
      </c>
      <c r="F4689" s="80">
        <v>605</v>
      </c>
      <c r="G4689" s="78" t="s">
        <v>791</v>
      </c>
      <c r="H4689" s="78" t="s">
        <v>6381</v>
      </c>
      <c r="I4689" s="81" t="s">
        <v>2930</v>
      </c>
      <c r="J4689" s="78" t="s">
        <v>537</v>
      </c>
      <c r="K4689" s="78" t="s">
        <v>537</v>
      </c>
      <c r="L4689" s="78" t="s">
        <v>399</v>
      </c>
      <c r="M4689" s="78" t="s">
        <v>585</v>
      </c>
      <c r="N4689" s="78" t="s">
        <v>539</v>
      </c>
      <c r="O4689" s="82" t="s">
        <v>326</v>
      </c>
      <c r="P4689" s="82" t="s">
        <v>6229</v>
      </c>
      <c r="Q4689" s="83" t="str">
        <f>MID(Tabla1[[#This Row],[Aplicación]],14,1)</f>
        <v>2</v>
      </c>
      <c r="R4689" s="35" t="s">
        <v>265</v>
      </c>
      <c r="S4689" s="83" t="str">
        <f>MID(Tabla1[[#This Row],[Aplicación]],6,2)</f>
        <v>03</v>
      </c>
      <c r="T4689" s="84" t="str">
        <f>VLOOKUP(Tabla1[[#This Row],[AREA]],Hoja1!A:B,2,FALSE)</f>
        <v>03. Participación ciudadana y deportes</v>
      </c>
      <c r="U4689" s="83" t="str">
        <f>MID(Tabla1[[#This Row],[Aplicación]],9,4)</f>
        <v>9241</v>
      </c>
      <c r="V4689" s="84" t="str">
        <f>VLOOKUP(Tabla1[[#This Row],[PROGRAMA]],Hoja1!A:B,2,FALSE)</f>
        <v>9241. Participación ciudadana</v>
      </c>
      <c r="W4689" s="83" t="str">
        <f>MID(Tabla1[[#This Row],[Aplicación]],14,2)</f>
        <v>22</v>
      </c>
      <c r="X4689" s="83" t="str">
        <f>MID(Tabla1[[#This Row],[Aplicación]],14,6)</f>
        <v>22609</v>
      </c>
    </row>
    <row r="4690" spans="1:24" x14ac:dyDescent="0.25">
      <c r="A4690" s="77">
        <v>220240048710</v>
      </c>
      <c r="B4690" s="78" t="s">
        <v>390</v>
      </c>
      <c r="C4690" s="79">
        <v>45582</v>
      </c>
      <c r="D4690" s="77">
        <v>22024007740</v>
      </c>
      <c r="E4690" s="78" t="s">
        <v>1262</v>
      </c>
      <c r="F4690" s="80">
        <v>710.27</v>
      </c>
      <c r="G4690" s="78" t="s">
        <v>33</v>
      </c>
      <c r="H4690" s="78" t="s">
        <v>6382</v>
      </c>
      <c r="I4690" s="81" t="s">
        <v>2930</v>
      </c>
      <c r="J4690" s="78" t="s">
        <v>632</v>
      </c>
      <c r="K4690" s="78" t="s">
        <v>507</v>
      </c>
      <c r="L4690" s="78" t="s">
        <v>413</v>
      </c>
      <c r="M4690" s="78" t="s">
        <v>585</v>
      </c>
      <c r="N4690" s="78" t="s">
        <v>539</v>
      </c>
      <c r="O4690" s="82" t="s">
        <v>326</v>
      </c>
      <c r="P4690" s="82" t="s">
        <v>6229</v>
      </c>
      <c r="Q4690" s="83" t="str">
        <f>MID(Tabla1[[#This Row],[Aplicación]],14,1)</f>
        <v>2</v>
      </c>
      <c r="R4690" s="35" t="s">
        <v>265</v>
      </c>
      <c r="S4690" s="83" t="str">
        <f>MID(Tabla1[[#This Row],[Aplicación]],6,2)</f>
        <v>03</v>
      </c>
      <c r="T4690" s="84" t="str">
        <f>VLOOKUP(Tabla1[[#This Row],[AREA]],Hoja1!A:B,2,FALSE)</f>
        <v>03. Participación ciudadana y deportes</v>
      </c>
      <c r="U4690" s="83" t="str">
        <f>MID(Tabla1[[#This Row],[Aplicación]],9,4)</f>
        <v>9241</v>
      </c>
      <c r="V4690" s="84" t="str">
        <f>VLOOKUP(Tabla1[[#This Row],[PROGRAMA]],Hoja1!A:B,2,FALSE)</f>
        <v>9241. Participación ciudadana</v>
      </c>
      <c r="W4690" s="83" t="str">
        <f>MID(Tabla1[[#This Row],[Aplicación]],14,2)</f>
        <v>21</v>
      </c>
      <c r="X4690" s="83" t="str">
        <f>MID(Tabla1[[#This Row],[Aplicación]],14,6)</f>
        <v>213</v>
      </c>
    </row>
    <row r="4691" spans="1:24" x14ac:dyDescent="0.25">
      <c r="A4691" s="77">
        <v>220240053802</v>
      </c>
      <c r="B4691" s="78" t="s">
        <v>390</v>
      </c>
      <c r="C4691" s="79">
        <v>45611</v>
      </c>
      <c r="D4691" s="77">
        <v>22024006804</v>
      </c>
      <c r="E4691" s="78" t="s">
        <v>1302</v>
      </c>
      <c r="F4691" s="80">
        <v>504.57</v>
      </c>
      <c r="G4691" s="78" t="s">
        <v>33</v>
      </c>
      <c r="H4691" s="78" t="s">
        <v>6383</v>
      </c>
      <c r="I4691" s="81" t="s">
        <v>2930</v>
      </c>
      <c r="J4691" s="78" t="s">
        <v>632</v>
      </c>
      <c r="K4691" s="78" t="s">
        <v>507</v>
      </c>
      <c r="L4691" s="78" t="s">
        <v>399</v>
      </c>
      <c r="M4691" s="78" t="s">
        <v>585</v>
      </c>
      <c r="N4691" s="78" t="s">
        <v>539</v>
      </c>
      <c r="O4691" s="82" t="s">
        <v>326</v>
      </c>
      <c r="P4691" s="82" t="s">
        <v>6229</v>
      </c>
      <c r="Q4691" s="83" t="str">
        <f>MID(Tabla1[[#This Row],[Aplicación]],14,1)</f>
        <v>2</v>
      </c>
      <c r="R4691" s="35" t="s">
        <v>265</v>
      </c>
      <c r="S4691" s="83" t="str">
        <f>MID(Tabla1[[#This Row],[Aplicación]],6,2)</f>
        <v>10</v>
      </c>
      <c r="T4691" s="84" t="str">
        <f>VLOOKUP(Tabla1[[#This Row],[AREA]],Hoja1!A:B,2,FALSE)</f>
        <v>10. Personas mayores, familia y servicios sociales</v>
      </c>
      <c r="U4691" s="83" t="str">
        <f>MID(Tabla1[[#This Row],[Aplicación]],9,4)</f>
        <v>2314</v>
      </c>
      <c r="V4691" s="84" t="str">
        <f>VLOOKUP(Tabla1[[#This Row],[PROGRAMA]],Hoja1!A:B,2,FALSE)</f>
        <v>2314. Centro de programas juveniles</v>
      </c>
      <c r="W4691" s="83" t="str">
        <f>MID(Tabla1[[#This Row],[Aplicación]],14,2)</f>
        <v>21</v>
      </c>
      <c r="X4691" s="83" t="str">
        <f>MID(Tabla1[[#This Row],[Aplicación]],14,6)</f>
        <v>213</v>
      </c>
    </row>
    <row r="4692" spans="1:24" x14ac:dyDescent="0.25">
      <c r="A4692" s="77">
        <v>220240057927</v>
      </c>
      <c r="B4692" s="78" t="s">
        <v>390</v>
      </c>
      <c r="C4692" s="79">
        <v>45630</v>
      </c>
      <c r="D4692" s="77">
        <v>22024009123</v>
      </c>
      <c r="E4692" s="78" t="s">
        <v>1262</v>
      </c>
      <c r="F4692" s="80">
        <v>263.52999999999997</v>
      </c>
      <c r="G4692" s="78" t="s">
        <v>33</v>
      </c>
      <c r="H4692" s="78" t="s">
        <v>6384</v>
      </c>
      <c r="I4692" s="81" t="s">
        <v>2930</v>
      </c>
      <c r="J4692" s="78" t="s">
        <v>632</v>
      </c>
      <c r="K4692" s="78" t="s">
        <v>507</v>
      </c>
      <c r="L4692" s="78" t="s">
        <v>413</v>
      </c>
      <c r="M4692" s="78" t="s">
        <v>585</v>
      </c>
      <c r="N4692" s="78" t="s">
        <v>539</v>
      </c>
      <c r="O4692" s="82" t="s">
        <v>326</v>
      </c>
      <c r="P4692" s="82" t="s">
        <v>6229</v>
      </c>
      <c r="Q4692" s="83" t="str">
        <f>MID(Tabla1[[#This Row],[Aplicación]],14,1)</f>
        <v>2</v>
      </c>
      <c r="R4692" s="35" t="s">
        <v>265</v>
      </c>
      <c r="S4692" s="83" t="str">
        <f>MID(Tabla1[[#This Row],[Aplicación]],6,2)</f>
        <v>03</v>
      </c>
      <c r="T4692" s="84" t="str">
        <f>VLOOKUP(Tabla1[[#This Row],[AREA]],Hoja1!A:B,2,FALSE)</f>
        <v>03. Participación ciudadana y deportes</v>
      </c>
      <c r="U4692" s="83" t="str">
        <f>MID(Tabla1[[#This Row],[Aplicación]],9,4)</f>
        <v>9241</v>
      </c>
      <c r="V4692" s="84" t="str">
        <f>VLOOKUP(Tabla1[[#This Row],[PROGRAMA]],Hoja1!A:B,2,FALSE)</f>
        <v>9241. Participación ciudadana</v>
      </c>
      <c r="W4692" s="83" t="str">
        <f>MID(Tabla1[[#This Row],[Aplicación]],14,2)</f>
        <v>21</v>
      </c>
      <c r="X4692" s="83" t="str">
        <f>MID(Tabla1[[#This Row],[Aplicación]],14,6)</f>
        <v>213</v>
      </c>
    </row>
    <row r="4693" spans="1:24" x14ac:dyDescent="0.25">
      <c r="A4693" s="77">
        <v>220240051379</v>
      </c>
      <c r="B4693" s="78" t="s">
        <v>390</v>
      </c>
      <c r="C4693" s="79">
        <v>45595</v>
      </c>
      <c r="D4693" s="77">
        <v>22024008080</v>
      </c>
      <c r="E4693" s="78" t="s">
        <v>1385</v>
      </c>
      <c r="F4693" s="80">
        <v>93.27</v>
      </c>
      <c r="G4693" s="78" t="s">
        <v>33</v>
      </c>
      <c r="H4693" s="78" t="s">
        <v>6385</v>
      </c>
      <c r="I4693" s="81" t="s">
        <v>2930</v>
      </c>
      <c r="J4693" s="78" t="s">
        <v>632</v>
      </c>
      <c r="K4693" s="78" t="s">
        <v>507</v>
      </c>
      <c r="L4693" s="78" t="s">
        <v>413</v>
      </c>
      <c r="M4693" s="78" t="s">
        <v>585</v>
      </c>
      <c r="N4693" s="78" t="s">
        <v>539</v>
      </c>
      <c r="O4693" s="82" t="s">
        <v>326</v>
      </c>
      <c r="P4693" s="82" t="s">
        <v>6229</v>
      </c>
      <c r="Q4693" s="83" t="str">
        <f>MID(Tabla1[[#This Row],[Aplicación]],14,1)</f>
        <v>2</v>
      </c>
      <c r="R4693" s="35" t="s">
        <v>265</v>
      </c>
      <c r="S4693" s="83" t="str">
        <f>MID(Tabla1[[#This Row],[Aplicación]],6,2)</f>
        <v>07</v>
      </c>
      <c r="T4693" s="84" t="str">
        <f>VLOOKUP(Tabla1[[#This Row],[AREA]],Hoja1!A:B,2,FALSE)</f>
        <v>07. Medio ambiente</v>
      </c>
      <c r="U4693" s="83" t="str">
        <f>MID(Tabla1[[#This Row],[Aplicación]],9,4)</f>
        <v>1701</v>
      </c>
      <c r="V4693" s="84" t="str">
        <f>VLOOKUP(Tabla1[[#This Row],[PROGRAMA]],Hoja1!A:B,2,FALSE)</f>
        <v>1701. Dirección del área de medio ambiente</v>
      </c>
      <c r="W4693" s="83" t="str">
        <f>MID(Tabla1[[#This Row],[Aplicación]],14,2)</f>
        <v>22</v>
      </c>
      <c r="X4693" s="83" t="str">
        <f>MID(Tabla1[[#This Row],[Aplicación]],14,6)</f>
        <v>22799</v>
      </c>
    </row>
    <row r="4694" spans="1:24" x14ac:dyDescent="0.25">
      <c r="A4694" s="77">
        <v>220240053852</v>
      </c>
      <c r="B4694" s="78" t="s">
        <v>390</v>
      </c>
      <c r="C4694" s="79">
        <v>45611</v>
      </c>
      <c r="D4694" s="77">
        <v>22024008385</v>
      </c>
      <c r="E4694" s="78" t="s">
        <v>1262</v>
      </c>
      <c r="F4694" s="80">
        <v>20.46</v>
      </c>
      <c r="G4694" s="78" t="s">
        <v>33</v>
      </c>
      <c r="H4694" s="78" t="s">
        <v>6386</v>
      </c>
      <c r="I4694" s="81" t="s">
        <v>2930</v>
      </c>
      <c r="J4694" s="78" t="s">
        <v>632</v>
      </c>
      <c r="K4694" s="78" t="s">
        <v>507</v>
      </c>
      <c r="L4694" s="78" t="s">
        <v>413</v>
      </c>
      <c r="M4694" s="78" t="s">
        <v>585</v>
      </c>
      <c r="N4694" s="78" t="s">
        <v>539</v>
      </c>
      <c r="O4694" s="82" t="s">
        <v>326</v>
      </c>
      <c r="P4694" s="82" t="s">
        <v>6229</v>
      </c>
      <c r="Q4694" s="83" t="str">
        <f>MID(Tabla1[[#This Row],[Aplicación]],14,1)</f>
        <v>2</v>
      </c>
      <c r="R4694" s="35" t="s">
        <v>265</v>
      </c>
      <c r="S4694" s="83" t="str">
        <f>MID(Tabla1[[#This Row],[Aplicación]],6,2)</f>
        <v>03</v>
      </c>
      <c r="T4694" s="84" t="str">
        <f>VLOOKUP(Tabla1[[#This Row],[AREA]],Hoja1!A:B,2,FALSE)</f>
        <v>03. Participación ciudadana y deportes</v>
      </c>
      <c r="U4694" s="83" t="str">
        <f>MID(Tabla1[[#This Row],[Aplicación]],9,4)</f>
        <v>9241</v>
      </c>
      <c r="V4694" s="84" t="str">
        <f>VLOOKUP(Tabla1[[#This Row],[PROGRAMA]],Hoja1!A:B,2,FALSE)</f>
        <v>9241. Participación ciudadana</v>
      </c>
      <c r="W4694" s="83" t="str">
        <f>MID(Tabla1[[#This Row],[Aplicación]],14,2)</f>
        <v>21</v>
      </c>
      <c r="X4694" s="83" t="str">
        <f>MID(Tabla1[[#This Row],[Aplicación]],14,6)</f>
        <v>213</v>
      </c>
    </row>
    <row r="4695" spans="1:24" x14ac:dyDescent="0.25">
      <c r="A4695" s="77">
        <v>220240053841</v>
      </c>
      <c r="B4695" s="78" t="s">
        <v>390</v>
      </c>
      <c r="C4695" s="79">
        <v>45611</v>
      </c>
      <c r="D4695" s="77">
        <v>22024002828</v>
      </c>
      <c r="E4695" s="78" t="s">
        <v>1174</v>
      </c>
      <c r="F4695" s="80">
        <v>0.01</v>
      </c>
      <c r="G4695" s="78" t="s">
        <v>33</v>
      </c>
      <c r="H4695" s="78" t="s">
        <v>6387</v>
      </c>
      <c r="I4695" s="81" t="s">
        <v>2930</v>
      </c>
      <c r="J4695" s="78" t="s">
        <v>632</v>
      </c>
      <c r="K4695" s="78" t="s">
        <v>507</v>
      </c>
      <c r="L4695" s="78" t="s">
        <v>399</v>
      </c>
      <c r="M4695" s="78" t="s">
        <v>585</v>
      </c>
      <c r="N4695" s="78" t="s">
        <v>539</v>
      </c>
      <c r="O4695" s="82" t="s">
        <v>326</v>
      </c>
      <c r="P4695" s="82" t="s">
        <v>6229</v>
      </c>
      <c r="Q4695" s="83" t="str">
        <f>MID(Tabla1[[#This Row],[Aplicación]],14,1)</f>
        <v>2</v>
      </c>
      <c r="R4695" s="35" t="s">
        <v>265</v>
      </c>
      <c r="S4695" s="83" t="str">
        <f>MID(Tabla1[[#This Row],[Aplicación]],6,2)</f>
        <v>11</v>
      </c>
      <c r="T4695" s="84" t="str">
        <f>VLOOKUP(Tabla1[[#This Row],[AREA]],Hoja1!A:B,2,FALSE)</f>
        <v>11. Salud pública y seguridad ciudadana</v>
      </c>
      <c r="U4695" s="83" t="str">
        <f>MID(Tabla1[[#This Row],[Aplicación]],9,4)</f>
        <v>1321</v>
      </c>
      <c r="V4695" s="84" t="str">
        <f>VLOOKUP(Tabla1[[#This Row],[PROGRAMA]],Hoja1!A:B,2,FALSE)</f>
        <v>1321. Policía municipal</v>
      </c>
      <c r="W4695" s="83" t="str">
        <f>MID(Tabla1[[#This Row],[Aplicación]],14,2)</f>
        <v>21</v>
      </c>
      <c r="X4695" s="83" t="str">
        <f>MID(Tabla1[[#This Row],[Aplicación]],14,6)</f>
        <v>213</v>
      </c>
    </row>
    <row r="4696" spans="1:24" x14ac:dyDescent="0.25">
      <c r="A4696" s="77">
        <v>220240048701</v>
      </c>
      <c r="B4696" s="78" t="s">
        <v>390</v>
      </c>
      <c r="C4696" s="79">
        <v>45582</v>
      </c>
      <c r="D4696" s="77">
        <v>22024007709</v>
      </c>
      <c r="E4696" s="78" t="s">
        <v>1158</v>
      </c>
      <c r="F4696" s="80">
        <v>2202.1999999999998</v>
      </c>
      <c r="G4696" s="78" t="s">
        <v>14</v>
      </c>
      <c r="H4696" s="78" t="s">
        <v>6388</v>
      </c>
      <c r="I4696" s="81" t="s">
        <v>2930</v>
      </c>
      <c r="J4696" s="78" t="s">
        <v>398</v>
      </c>
      <c r="K4696" s="78" t="s">
        <v>398</v>
      </c>
      <c r="L4696" s="78" t="s">
        <v>399</v>
      </c>
      <c r="M4696" s="78" t="s">
        <v>585</v>
      </c>
      <c r="N4696" s="78" t="s">
        <v>539</v>
      </c>
      <c r="O4696" s="82" t="s">
        <v>326</v>
      </c>
      <c r="P4696" s="82" t="s">
        <v>6229</v>
      </c>
      <c r="Q4696" s="83" t="str">
        <f>MID(Tabla1[[#This Row],[Aplicación]],14,1)</f>
        <v>2</v>
      </c>
      <c r="R4696" s="35" t="s">
        <v>265</v>
      </c>
      <c r="S4696" s="83" t="str">
        <f>MID(Tabla1[[#This Row],[Aplicación]],6,2)</f>
        <v>10</v>
      </c>
      <c r="T4696" s="84" t="str">
        <f>VLOOKUP(Tabla1[[#This Row],[AREA]],Hoja1!A:B,2,FALSE)</f>
        <v>10. Personas mayores, familia y servicios sociales</v>
      </c>
      <c r="U4696" s="83" t="str">
        <f>MID(Tabla1[[#This Row],[Aplicación]],9,4)</f>
        <v>2312</v>
      </c>
      <c r="V4696" s="84" t="str">
        <f>VLOOKUP(Tabla1[[#This Row],[PROGRAMA]],Hoja1!A:B,2,FALSE)</f>
        <v>2312. Iniciativas sociales</v>
      </c>
      <c r="W4696" s="83" t="str">
        <f>MID(Tabla1[[#This Row],[Aplicación]],14,2)</f>
        <v>21</v>
      </c>
      <c r="X4696" s="83" t="str">
        <f>MID(Tabla1[[#This Row],[Aplicación]],14,6)</f>
        <v>213</v>
      </c>
    </row>
    <row r="4697" spans="1:24" x14ac:dyDescent="0.25">
      <c r="A4697" s="77">
        <v>220240052192</v>
      </c>
      <c r="B4697" s="78" t="s">
        <v>390</v>
      </c>
      <c r="C4697" s="79">
        <v>45601</v>
      </c>
      <c r="D4697" s="77">
        <v>22024008001</v>
      </c>
      <c r="E4697" s="78" t="s">
        <v>1158</v>
      </c>
      <c r="F4697" s="80">
        <v>486.46</v>
      </c>
      <c r="G4697" s="78" t="s">
        <v>14</v>
      </c>
      <c r="H4697" s="78" t="s">
        <v>6389</v>
      </c>
      <c r="I4697" s="81" t="s">
        <v>2930</v>
      </c>
      <c r="J4697" s="78" t="s">
        <v>398</v>
      </c>
      <c r="K4697" s="78" t="s">
        <v>398</v>
      </c>
      <c r="L4697" s="78" t="s">
        <v>399</v>
      </c>
      <c r="M4697" s="78" t="s">
        <v>585</v>
      </c>
      <c r="N4697" s="78" t="s">
        <v>539</v>
      </c>
      <c r="O4697" s="82" t="s">
        <v>326</v>
      </c>
      <c r="P4697" s="82" t="s">
        <v>6229</v>
      </c>
      <c r="Q4697" s="83" t="str">
        <f>MID(Tabla1[[#This Row],[Aplicación]],14,1)</f>
        <v>2</v>
      </c>
      <c r="R4697" s="35" t="s">
        <v>265</v>
      </c>
      <c r="S4697" s="83" t="str">
        <f>MID(Tabla1[[#This Row],[Aplicación]],6,2)</f>
        <v>10</v>
      </c>
      <c r="T4697" s="84" t="str">
        <f>VLOOKUP(Tabla1[[#This Row],[AREA]],Hoja1!A:B,2,FALSE)</f>
        <v>10. Personas mayores, familia y servicios sociales</v>
      </c>
      <c r="U4697" s="83" t="str">
        <f>MID(Tabla1[[#This Row],[Aplicación]],9,4)</f>
        <v>2312</v>
      </c>
      <c r="V4697" s="84" t="str">
        <f>VLOOKUP(Tabla1[[#This Row],[PROGRAMA]],Hoja1!A:B,2,FALSE)</f>
        <v>2312. Iniciativas sociales</v>
      </c>
      <c r="W4697" s="83" t="str">
        <f>MID(Tabla1[[#This Row],[Aplicación]],14,2)</f>
        <v>21</v>
      </c>
      <c r="X4697" s="83" t="str">
        <f>MID(Tabla1[[#This Row],[Aplicación]],14,6)</f>
        <v>213</v>
      </c>
    </row>
    <row r="4698" spans="1:24" x14ac:dyDescent="0.25">
      <c r="A4698" s="77">
        <v>220240048694</v>
      </c>
      <c r="B4698" s="78" t="s">
        <v>390</v>
      </c>
      <c r="C4698" s="79">
        <v>45581</v>
      </c>
      <c r="D4698" s="77">
        <v>22024007670</v>
      </c>
      <c r="E4698" s="78" t="s">
        <v>1158</v>
      </c>
      <c r="F4698" s="80">
        <v>340.9</v>
      </c>
      <c r="G4698" s="78" t="s">
        <v>14</v>
      </c>
      <c r="H4698" s="78" t="s">
        <v>6390</v>
      </c>
      <c r="I4698" s="81" t="s">
        <v>2930</v>
      </c>
      <c r="J4698" s="78" t="s">
        <v>398</v>
      </c>
      <c r="K4698" s="78" t="s">
        <v>398</v>
      </c>
      <c r="L4698" s="78" t="s">
        <v>399</v>
      </c>
      <c r="M4698" s="78" t="s">
        <v>585</v>
      </c>
      <c r="N4698" s="78" t="s">
        <v>539</v>
      </c>
      <c r="O4698" s="82" t="s">
        <v>326</v>
      </c>
      <c r="P4698" s="82" t="s">
        <v>6229</v>
      </c>
      <c r="Q4698" s="83" t="str">
        <f>MID(Tabla1[[#This Row],[Aplicación]],14,1)</f>
        <v>2</v>
      </c>
      <c r="R4698" s="35" t="s">
        <v>265</v>
      </c>
      <c r="S4698" s="83" t="str">
        <f>MID(Tabla1[[#This Row],[Aplicación]],6,2)</f>
        <v>10</v>
      </c>
      <c r="T4698" s="84" t="str">
        <f>VLOOKUP(Tabla1[[#This Row],[AREA]],Hoja1!A:B,2,FALSE)</f>
        <v>10. Personas mayores, familia y servicios sociales</v>
      </c>
      <c r="U4698" s="83" t="str">
        <f>MID(Tabla1[[#This Row],[Aplicación]],9,4)</f>
        <v>2312</v>
      </c>
      <c r="V4698" s="84" t="str">
        <f>VLOOKUP(Tabla1[[#This Row],[PROGRAMA]],Hoja1!A:B,2,FALSE)</f>
        <v>2312. Iniciativas sociales</v>
      </c>
      <c r="W4698" s="83" t="str">
        <f>MID(Tabla1[[#This Row],[Aplicación]],14,2)</f>
        <v>21</v>
      </c>
      <c r="X4698" s="83" t="str">
        <f>MID(Tabla1[[#This Row],[Aplicación]],14,6)</f>
        <v>213</v>
      </c>
    </row>
    <row r="4699" spans="1:24" x14ac:dyDescent="0.25">
      <c r="A4699" s="77">
        <v>220240061630</v>
      </c>
      <c r="B4699" s="78" t="s">
        <v>390</v>
      </c>
      <c r="C4699" s="79">
        <v>45644</v>
      </c>
      <c r="D4699" s="77">
        <v>22024009225</v>
      </c>
      <c r="E4699" s="78" t="s">
        <v>1160</v>
      </c>
      <c r="F4699" s="80">
        <v>199.15</v>
      </c>
      <c r="G4699" s="78" t="s">
        <v>14</v>
      </c>
      <c r="H4699" s="78" t="s">
        <v>6391</v>
      </c>
      <c r="I4699" s="81" t="s">
        <v>2930</v>
      </c>
      <c r="J4699" s="78" t="s">
        <v>398</v>
      </c>
      <c r="K4699" s="78" t="s">
        <v>398</v>
      </c>
      <c r="L4699" s="78" t="s">
        <v>413</v>
      </c>
      <c r="M4699" s="78" t="s">
        <v>585</v>
      </c>
      <c r="N4699" s="78" t="s">
        <v>539</v>
      </c>
      <c r="O4699" s="82" t="s">
        <v>326</v>
      </c>
      <c r="P4699" s="82" t="s">
        <v>6229</v>
      </c>
      <c r="Q4699" s="83" t="str">
        <f>MID(Tabla1[[#This Row],[Aplicación]],14,1)</f>
        <v>2</v>
      </c>
      <c r="R4699" s="35" t="s">
        <v>265</v>
      </c>
      <c r="S4699" s="83" t="str">
        <f>MID(Tabla1[[#This Row],[Aplicación]],6,2)</f>
        <v>10</v>
      </c>
      <c r="T4699" s="84" t="str">
        <f>VLOOKUP(Tabla1[[#This Row],[AREA]],Hoja1!A:B,2,FALSE)</f>
        <v>10. Personas mayores, familia y servicios sociales</v>
      </c>
      <c r="U4699" s="83" t="str">
        <f>MID(Tabla1[[#This Row],[Aplicación]],9,4)</f>
        <v>2311</v>
      </c>
      <c r="V4699" s="84" t="str">
        <f>VLOOKUP(Tabla1[[#This Row],[PROGRAMA]],Hoja1!A:B,2,FALSE)</f>
        <v>2311. Intervención social</v>
      </c>
      <c r="W4699" s="83" t="str">
        <f>MID(Tabla1[[#This Row],[Aplicación]],14,2)</f>
        <v>21</v>
      </c>
      <c r="X4699" s="83" t="str">
        <f>MID(Tabla1[[#This Row],[Aplicación]],14,6)</f>
        <v>213</v>
      </c>
    </row>
    <row r="4700" spans="1:24" x14ac:dyDescent="0.25">
      <c r="A4700" s="77">
        <v>220240053858</v>
      </c>
      <c r="B4700" s="78" t="s">
        <v>390</v>
      </c>
      <c r="C4700" s="79">
        <v>45611</v>
      </c>
      <c r="D4700" s="77">
        <v>22024008562</v>
      </c>
      <c r="E4700" s="78" t="s">
        <v>1239</v>
      </c>
      <c r="F4700" s="80">
        <v>6699.77</v>
      </c>
      <c r="G4700" s="78" t="s">
        <v>6392</v>
      </c>
      <c r="H4700" s="78" t="s">
        <v>6393</v>
      </c>
      <c r="I4700" s="81" t="s">
        <v>2930</v>
      </c>
      <c r="J4700" s="78" t="s">
        <v>398</v>
      </c>
      <c r="K4700" s="78" t="s">
        <v>398</v>
      </c>
      <c r="L4700" s="78" t="s">
        <v>413</v>
      </c>
      <c r="M4700" s="78" t="s">
        <v>585</v>
      </c>
      <c r="N4700" s="78" t="s">
        <v>539</v>
      </c>
      <c r="O4700" s="82" t="s">
        <v>326</v>
      </c>
      <c r="P4700" s="82" t="s">
        <v>6229</v>
      </c>
      <c r="Q4700" s="83" t="str">
        <f>MID(Tabla1[[#This Row],[Aplicación]],14,1)</f>
        <v>6</v>
      </c>
      <c r="R4700" s="35" t="s">
        <v>266</v>
      </c>
      <c r="S4700" s="83" t="str">
        <f>MID(Tabla1[[#This Row],[Aplicación]],6,2)</f>
        <v>04</v>
      </c>
      <c r="T4700" s="84" t="str">
        <f>VLOOKUP(Tabla1[[#This Row],[AREA]],Hoja1!A:B,2,FALSE)</f>
        <v>04. Hacienda, personal y modernización administrativa</v>
      </c>
      <c r="U4700" s="83" t="str">
        <f>MID(Tabla1[[#This Row],[Aplicación]],9,4)</f>
        <v>9204</v>
      </c>
      <c r="V4700" s="84" t="str">
        <f>VLOOKUP(Tabla1[[#This Row],[PROGRAMA]],Hoja1!A:B,2,FALSE)</f>
        <v>9204. Tecnologías de la información y comunicación</v>
      </c>
      <c r="W4700" s="83" t="str">
        <f>MID(Tabla1[[#This Row],[Aplicación]],14,2)</f>
        <v>62</v>
      </c>
      <c r="X4700" s="83" t="str">
        <f>MID(Tabla1[[#This Row],[Aplicación]],14,6)</f>
        <v>626</v>
      </c>
    </row>
    <row r="4701" spans="1:24" x14ac:dyDescent="0.25">
      <c r="A4701" s="77">
        <v>220240048001</v>
      </c>
      <c r="B4701" s="78" t="s">
        <v>390</v>
      </c>
      <c r="C4701" s="79">
        <v>45579</v>
      </c>
      <c r="D4701" s="77">
        <v>22024007553</v>
      </c>
      <c r="E4701" s="78" t="s">
        <v>1370</v>
      </c>
      <c r="F4701" s="80">
        <v>450</v>
      </c>
      <c r="G4701" s="78" t="s">
        <v>6394</v>
      </c>
      <c r="H4701" s="78" t="s">
        <v>6395</v>
      </c>
      <c r="I4701" s="81" t="s">
        <v>2930</v>
      </c>
      <c r="J4701" s="78" t="s">
        <v>398</v>
      </c>
      <c r="K4701" s="78" t="s">
        <v>398</v>
      </c>
      <c r="L4701" s="78" t="s">
        <v>399</v>
      </c>
      <c r="M4701" s="78" t="s">
        <v>585</v>
      </c>
      <c r="N4701" s="78" t="s">
        <v>539</v>
      </c>
      <c r="O4701" s="82" t="s">
        <v>326</v>
      </c>
      <c r="P4701" s="82" t="s">
        <v>6229</v>
      </c>
      <c r="Q4701" s="83" t="str">
        <f>MID(Tabla1[[#This Row],[Aplicación]],14,1)</f>
        <v>2</v>
      </c>
      <c r="R4701" s="35" t="s">
        <v>265</v>
      </c>
      <c r="S4701" s="83" t="str">
        <f>MID(Tabla1[[#This Row],[Aplicación]],6,2)</f>
        <v>03</v>
      </c>
      <c r="T4701" s="84" t="str">
        <f>VLOOKUP(Tabla1[[#This Row],[AREA]],Hoja1!A:B,2,FALSE)</f>
        <v>03. Participación ciudadana y deportes</v>
      </c>
      <c r="U4701" s="83" t="str">
        <f>MID(Tabla1[[#This Row],[Aplicación]],9,4)</f>
        <v>9241</v>
      </c>
      <c r="V4701" s="84" t="str">
        <f>VLOOKUP(Tabla1[[#This Row],[PROGRAMA]],Hoja1!A:B,2,FALSE)</f>
        <v>9241. Participación ciudadana</v>
      </c>
      <c r="W4701" s="83" t="str">
        <f>MID(Tabla1[[#This Row],[Aplicación]],14,2)</f>
        <v>22</v>
      </c>
      <c r="X4701" s="83" t="str">
        <f>MID(Tabla1[[#This Row],[Aplicación]],14,6)</f>
        <v>22609</v>
      </c>
    </row>
    <row r="4702" spans="1:24" x14ac:dyDescent="0.25">
      <c r="A4702" s="77">
        <v>220240057900</v>
      </c>
      <c r="B4702" s="78" t="s">
        <v>390</v>
      </c>
      <c r="C4702" s="79">
        <v>45630</v>
      </c>
      <c r="D4702" s="77">
        <v>22024008804</v>
      </c>
      <c r="E4702" s="78" t="s">
        <v>1313</v>
      </c>
      <c r="F4702" s="80">
        <v>250</v>
      </c>
      <c r="G4702" s="78" t="s">
        <v>6396</v>
      </c>
      <c r="H4702" s="78" t="s">
        <v>6397</v>
      </c>
      <c r="I4702" s="81" t="s">
        <v>2930</v>
      </c>
      <c r="J4702" s="78" t="s">
        <v>398</v>
      </c>
      <c r="K4702" s="78" t="s">
        <v>398</v>
      </c>
      <c r="L4702" s="78" t="s">
        <v>399</v>
      </c>
      <c r="M4702" s="78" t="s">
        <v>585</v>
      </c>
      <c r="N4702" s="78" t="s">
        <v>539</v>
      </c>
      <c r="O4702" s="82" t="s">
        <v>326</v>
      </c>
      <c r="P4702" s="82" t="s">
        <v>6229</v>
      </c>
      <c r="Q4702" s="83" t="str">
        <f>MID(Tabla1[[#This Row],[Aplicación]],14,1)</f>
        <v>2</v>
      </c>
      <c r="R4702" s="35" t="s">
        <v>265</v>
      </c>
      <c r="S4702" s="83" t="str">
        <f>MID(Tabla1[[#This Row],[Aplicación]],6,2)</f>
        <v>10</v>
      </c>
      <c r="T4702" s="84" t="str">
        <f>VLOOKUP(Tabla1[[#This Row],[AREA]],Hoja1!A:B,2,FALSE)</f>
        <v>10. Personas mayores, familia y servicios sociales</v>
      </c>
      <c r="U4702" s="83" t="str">
        <f>MID(Tabla1[[#This Row],[Aplicación]],9,4)</f>
        <v>2312</v>
      </c>
      <c r="V4702" s="84" t="str">
        <f>VLOOKUP(Tabla1[[#This Row],[PROGRAMA]],Hoja1!A:B,2,FALSE)</f>
        <v>2312. Iniciativas sociales</v>
      </c>
      <c r="W4702" s="83" t="str">
        <f>MID(Tabla1[[#This Row],[Aplicación]],14,2)</f>
        <v>22</v>
      </c>
      <c r="X4702" s="83" t="str">
        <f>MID(Tabla1[[#This Row],[Aplicación]],14,6)</f>
        <v>22699</v>
      </c>
    </row>
    <row r="4703" spans="1:24" x14ac:dyDescent="0.25">
      <c r="A4703" s="77">
        <v>220240046784</v>
      </c>
      <c r="B4703" s="78" t="s">
        <v>390</v>
      </c>
      <c r="C4703" s="79">
        <v>45573</v>
      </c>
      <c r="D4703" s="77">
        <v>22024007644</v>
      </c>
      <c r="E4703" s="78" t="s">
        <v>1370</v>
      </c>
      <c r="F4703" s="80">
        <v>500</v>
      </c>
      <c r="G4703" s="78" t="s">
        <v>1084</v>
      </c>
      <c r="H4703" s="78" t="s">
        <v>6398</v>
      </c>
      <c r="I4703" s="81" t="s">
        <v>2930</v>
      </c>
      <c r="J4703" s="78" t="s">
        <v>798</v>
      </c>
      <c r="K4703" s="78" t="s">
        <v>398</v>
      </c>
      <c r="L4703" s="78" t="s">
        <v>399</v>
      </c>
      <c r="M4703" s="78" t="s">
        <v>585</v>
      </c>
      <c r="N4703" s="78" t="s">
        <v>539</v>
      </c>
      <c r="O4703" s="82" t="s">
        <v>326</v>
      </c>
      <c r="P4703" s="82" t="s">
        <v>6229</v>
      </c>
      <c r="Q4703" s="83" t="str">
        <f>MID(Tabla1[[#This Row],[Aplicación]],14,1)</f>
        <v>2</v>
      </c>
      <c r="R4703" s="35" t="s">
        <v>265</v>
      </c>
      <c r="S4703" s="83" t="str">
        <f>MID(Tabla1[[#This Row],[Aplicación]],6,2)</f>
        <v>03</v>
      </c>
      <c r="T4703" s="84" t="str">
        <f>VLOOKUP(Tabla1[[#This Row],[AREA]],Hoja1!A:B,2,FALSE)</f>
        <v>03. Participación ciudadana y deportes</v>
      </c>
      <c r="U4703" s="83" t="str">
        <f>MID(Tabla1[[#This Row],[Aplicación]],9,4)</f>
        <v>9241</v>
      </c>
      <c r="V4703" s="84" t="str">
        <f>VLOOKUP(Tabla1[[#This Row],[PROGRAMA]],Hoja1!A:B,2,FALSE)</f>
        <v>9241. Participación ciudadana</v>
      </c>
      <c r="W4703" s="83" t="str">
        <f>MID(Tabla1[[#This Row],[Aplicación]],14,2)</f>
        <v>22</v>
      </c>
      <c r="X4703" s="83" t="str">
        <f>MID(Tabla1[[#This Row],[Aplicación]],14,6)</f>
        <v>22609</v>
      </c>
    </row>
    <row r="4704" spans="1:24" x14ac:dyDescent="0.25">
      <c r="A4704" s="77">
        <v>220240062730</v>
      </c>
      <c r="B4704" s="78" t="s">
        <v>390</v>
      </c>
      <c r="C4704" s="79">
        <v>45649</v>
      </c>
      <c r="D4704" s="77">
        <v>22024009407</v>
      </c>
      <c r="E4704" s="78" t="s">
        <v>1294</v>
      </c>
      <c r="F4704" s="80">
        <v>135.97</v>
      </c>
      <c r="G4704" s="78" t="s">
        <v>6399</v>
      </c>
      <c r="H4704" s="78" t="s">
        <v>6400</v>
      </c>
      <c r="I4704" s="81" t="s">
        <v>2930</v>
      </c>
      <c r="J4704" s="78" t="s">
        <v>506</v>
      </c>
      <c r="K4704" s="78" t="s">
        <v>506</v>
      </c>
      <c r="L4704" s="78" t="s">
        <v>413</v>
      </c>
      <c r="M4704" s="78" t="s">
        <v>585</v>
      </c>
      <c r="N4704" s="78" t="s">
        <v>539</v>
      </c>
      <c r="O4704" s="82" t="s">
        <v>326</v>
      </c>
      <c r="P4704" s="82" t="s">
        <v>6229</v>
      </c>
      <c r="Q4704" s="83" t="str">
        <f>MID(Tabla1[[#This Row],[Aplicación]],14,1)</f>
        <v>2</v>
      </c>
      <c r="R4704" s="35" t="s">
        <v>265</v>
      </c>
      <c r="S4704" s="83" t="str">
        <f>MID(Tabla1[[#This Row],[Aplicación]],6,2)</f>
        <v>06</v>
      </c>
      <c r="T4704" s="84" t="str">
        <f>VLOOKUP(Tabla1[[#This Row],[AREA]],Hoja1!A:B,2,FALSE)</f>
        <v>06. Educación y cultura</v>
      </c>
      <c r="U4704" s="83" t="str">
        <f>MID(Tabla1[[#This Row],[Aplicación]],9,4)</f>
        <v>3321</v>
      </c>
      <c r="V4704" s="84" t="str">
        <f>VLOOKUP(Tabla1[[#This Row],[PROGRAMA]],Hoja1!A:B,2,FALSE)</f>
        <v>3321. Bibliotecas públicas</v>
      </c>
      <c r="W4704" s="83" t="str">
        <f>MID(Tabla1[[#This Row],[Aplicación]],14,2)</f>
        <v>22</v>
      </c>
      <c r="X4704" s="83" t="str">
        <f>MID(Tabla1[[#This Row],[Aplicación]],14,6)</f>
        <v>22001</v>
      </c>
    </row>
    <row r="4705" spans="1:24" x14ac:dyDescent="0.25">
      <c r="A4705" s="77">
        <v>220240053255</v>
      </c>
      <c r="B4705" s="78" t="s">
        <v>390</v>
      </c>
      <c r="C4705" s="79">
        <v>45604</v>
      </c>
      <c r="D4705" s="77">
        <v>22024006023</v>
      </c>
      <c r="E4705" s="78" t="s">
        <v>1220</v>
      </c>
      <c r="F4705" s="80">
        <v>2274</v>
      </c>
      <c r="G4705" s="78" t="s">
        <v>5836</v>
      </c>
      <c r="H4705" s="78" t="s">
        <v>6401</v>
      </c>
      <c r="I4705" s="81" t="s">
        <v>2930</v>
      </c>
      <c r="J4705" s="78" t="s">
        <v>398</v>
      </c>
      <c r="K4705" s="78" t="s">
        <v>398</v>
      </c>
      <c r="L4705" s="78" t="s">
        <v>399</v>
      </c>
      <c r="M4705" s="78" t="s">
        <v>585</v>
      </c>
      <c r="N4705" s="78" t="s">
        <v>539</v>
      </c>
      <c r="O4705" s="82" t="s">
        <v>326</v>
      </c>
      <c r="P4705" s="82" t="s">
        <v>6229</v>
      </c>
      <c r="Q4705" s="83" t="str">
        <f>MID(Tabla1[[#This Row],[Aplicación]],14,1)</f>
        <v>6</v>
      </c>
      <c r="R4705" s="35" t="s">
        <v>266</v>
      </c>
      <c r="S4705" s="83" t="str">
        <f>MID(Tabla1[[#This Row],[Aplicación]],6,2)</f>
        <v>07</v>
      </c>
      <c r="T4705" s="84" t="str">
        <f>VLOOKUP(Tabla1[[#This Row],[AREA]],Hoja1!A:B,2,FALSE)</f>
        <v>07. Medio ambiente</v>
      </c>
      <c r="U4705" s="83" t="str">
        <f>MID(Tabla1[[#This Row],[Aplicación]],9,4)</f>
        <v>1711</v>
      </c>
      <c r="V4705" s="84" t="str">
        <f>VLOOKUP(Tabla1[[#This Row],[PROGRAMA]],Hoja1!A:B,2,FALSE)</f>
        <v>1711. Parques y jardines</v>
      </c>
      <c r="W4705" s="83" t="str">
        <f>MID(Tabla1[[#This Row],[Aplicación]],14,2)</f>
        <v>61</v>
      </c>
      <c r="X4705" s="83" t="str">
        <f>MID(Tabla1[[#This Row],[Aplicación]],14,6)</f>
        <v>619</v>
      </c>
    </row>
    <row r="4706" spans="1:24" x14ac:dyDescent="0.25">
      <c r="A4706" s="77">
        <v>220240044787</v>
      </c>
      <c r="B4706" s="78" t="s">
        <v>390</v>
      </c>
      <c r="C4706" s="79">
        <v>45566</v>
      </c>
      <c r="D4706" s="77">
        <v>22024006863</v>
      </c>
      <c r="E4706" s="78" t="s">
        <v>1375</v>
      </c>
      <c r="F4706" s="80">
        <v>240</v>
      </c>
      <c r="G4706" s="78" t="s">
        <v>4642</v>
      </c>
      <c r="H4706" s="78" t="s">
        <v>6402</v>
      </c>
      <c r="I4706" s="81" t="s">
        <v>2930</v>
      </c>
      <c r="J4706" s="78" t="s">
        <v>398</v>
      </c>
      <c r="K4706" s="78" t="s">
        <v>398</v>
      </c>
      <c r="L4706" s="78" t="s">
        <v>399</v>
      </c>
      <c r="M4706" s="78" t="s">
        <v>585</v>
      </c>
      <c r="N4706" s="78" t="s">
        <v>539</v>
      </c>
      <c r="O4706" s="82" t="s">
        <v>326</v>
      </c>
      <c r="P4706" s="82" t="s">
        <v>6229</v>
      </c>
      <c r="Q4706" s="83" t="str">
        <f>MID(Tabla1[[#This Row],[Aplicación]],14,1)</f>
        <v>2</v>
      </c>
      <c r="R4706" s="35" t="s">
        <v>265</v>
      </c>
      <c r="S4706" s="83" t="str">
        <f>MID(Tabla1[[#This Row],[Aplicación]],6,2)</f>
        <v>10</v>
      </c>
      <c r="T4706" s="84" t="str">
        <f>VLOOKUP(Tabla1[[#This Row],[AREA]],Hoja1!A:B,2,FALSE)</f>
        <v>10. Personas mayores, familia y servicios sociales</v>
      </c>
      <c r="U4706" s="83" t="str">
        <f>MID(Tabla1[[#This Row],[Aplicación]],9,4)</f>
        <v>2315</v>
      </c>
      <c r="V4706" s="84" t="str">
        <f>VLOOKUP(Tabla1[[#This Row],[PROGRAMA]],Hoja1!A:B,2,FALSE)</f>
        <v>2315. Políticas de Igualdad e infancia</v>
      </c>
      <c r="W4706" s="83" t="str">
        <f>MID(Tabla1[[#This Row],[Aplicación]],14,2)</f>
        <v>22</v>
      </c>
      <c r="X4706" s="83" t="str">
        <f>MID(Tabla1[[#This Row],[Aplicación]],14,6)</f>
        <v>22799</v>
      </c>
    </row>
    <row r="4707" spans="1:24" x14ac:dyDescent="0.25">
      <c r="A4707" s="77">
        <v>220240044803</v>
      </c>
      <c r="B4707" s="78" t="s">
        <v>390</v>
      </c>
      <c r="C4707" s="79">
        <v>45566</v>
      </c>
      <c r="D4707" s="77">
        <v>22024006872</v>
      </c>
      <c r="E4707" s="78" t="s">
        <v>1370</v>
      </c>
      <c r="F4707" s="80">
        <v>450</v>
      </c>
      <c r="G4707" s="78" t="s">
        <v>1082</v>
      </c>
      <c r="H4707" s="78" t="s">
        <v>6403</v>
      </c>
      <c r="I4707" s="81" t="s">
        <v>2930</v>
      </c>
      <c r="J4707" s="78" t="s">
        <v>398</v>
      </c>
      <c r="K4707" s="78" t="s">
        <v>398</v>
      </c>
      <c r="L4707" s="78" t="s">
        <v>399</v>
      </c>
      <c r="M4707" s="78" t="s">
        <v>585</v>
      </c>
      <c r="N4707" s="78" t="s">
        <v>539</v>
      </c>
      <c r="O4707" s="82" t="s">
        <v>326</v>
      </c>
      <c r="P4707" s="82" t="s">
        <v>6229</v>
      </c>
      <c r="Q4707" s="83" t="str">
        <f>MID(Tabla1[[#This Row],[Aplicación]],14,1)</f>
        <v>2</v>
      </c>
      <c r="R4707" s="35" t="s">
        <v>265</v>
      </c>
      <c r="S4707" s="83" t="str">
        <f>MID(Tabla1[[#This Row],[Aplicación]],6,2)</f>
        <v>03</v>
      </c>
      <c r="T4707" s="84" t="str">
        <f>VLOOKUP(Tabla1[[#This Row],[AREA]],Hoja1!A:B,2,FALSE)</f>
        <v>03. Participación ciudadana y deportes</v>
      </c>
      <c r="U4707" s="83" t="str">
        <f>MID(Tabla1[[#This Row],[Aplicación]],9,4)</f>
        <v>9241</v>
      </c>
      <c r="V4707" s="84" t="str">
        <f>VLOOKUP(Tabla1[[#This Row],[PROGRAMA]],Hoja1!A:B,2,FALSE)</f>
        <v>9241. Participación ciudadana</v>
      </c>
      <c r="W4707" s="83" t="str">
        <f>MID(Tabla1[[#This Row],[Aplicación]],14,2)</f>
        <v>22</v>
      </c>
      <c r="X4707" s="83" t="str">
        <f>MID(Tabla1[[#This Row],[Aplicación]],14,6)</f>
        <v>22609</v>
      </c>
    </row>
    <row r="4708" spans="1:24" x14ac:dyDescent="0.25">
      <c r="A4708" s="77">
        <v>220240053836</v>
      </c>
      <c r="B4708" s="78" t="s">
        <v>390</v>
      </c>
      <c r="C4708" s="79">
        <v>45611</v>
      </c>
      <c r="D4708" s="77">
        <v>22024008649</v>
      </c>
      <c r="E4708" s="78" t="s">
        <v>1315</v>
      </c>
      <c r="F4708" s="80">
        <v>1400</v>
      </c>
      <c r="G4708" s="78" t="s">
        <v>6404</v>
      </c>
      <c r="H4708" s="78" t="s">
        <v>6405</v>
      </c>
      <c r="I4708" s="81" t="s">
        <v>2930</v>
      </c>
      <c r="J4708" s="78" t="s">
        <v>398</v>
      </c>
      <c r="K4708" s="78" t="s">
        <v>398</v>
      </c>
      <c r="L4708" s="78" t="s">
        <v>399</v>
      </c>
      <c r="M4708" s="78" t="s">
        <v>585</v>
      </c>
      <c r="N4708" s="78" t="s">
        <v>539</v>
      </c>
      <c r="O4708" s="82" t="s">
        <v>326</v>
      </c>
      <c r="P4708" s="82" t="s">
        <v>6229</v>
      </c>
      <c r="Q4708" s="83" t="str">
        <f>MID(Tabla1[[#This Row],[Aplicación]],14,1)</f>
        <v>2</v>
      </c>
      <c r="R4708" s="35" t="s">
        <v>265</v>
      </c>
      <c r="S4708" s="83" t="str">
        <f>MID(Tabla1[[#This Row],[Aplicación]],6,2)</f>
        <v>10</v>
      </c>
      <c r="T4708" s="84" t="str">
        <f>VLOOKUP(Tabla1[[#This Row],[AREA]],Hoja1!A:B,2,FALSE)</f>
        <v>10. Personas mayores, familia y servicios sociales</v>
      </c>
      <c r="U4708" s="83" t="str">
        <f>MID(Tabla1[[#This Row],[Aplicación]],9,4)</f>
        <v>2314</v>
      </c>
      <c r="V4708" s="84" t="str">
        <f>VLOOKUP(Tabla1[[#This Row],[PROGRAMA]],Hoja1!A:B,2,FALSE)</f>
        <v>2314. Centro de programas juveniles</v>
      </c>
      <c r="W4708" s="83" t="str">
        <f>MID(Tabla1[[#This Row],[Aplicación]],14,2)</f>
        <v>22</v>
      </c>
      <c r="X4708" s="83" t="str">
        <f>MID(Tabla1[[#This Row],[Aplicación]],14,6)</f>
        <v>22613</v>
      </c>
    </row>
    <row r="4709" spans="1:24" x14ac:dyDescent="0.25">
      <c r="A4709" s="77">
        <v>220240061703</v>
      </c>
      <c r="B4709" s="78" t="s">
        <v>390</v>
      </c>
      <c r="C4709" s="79">
        <v>45644</v>
      </c>
      <c r="D4709" s="77">
        <v>22024009320</v>
      </c>
      <c r="E4709" s="78" t="s">
        <v>1188</v>
      </c>
      <c r="F4709" s="80">
        <v>5749.92</v>
      </c>
      <c r="G4709" s="78" t="s">
        <v>594</v>
      </c>
      <c r="H4709" s="78" t="s">
        <v>6406</v>
      </c>
      <c r="I4709" s="81" t="s">
        <v>2930</v>
      </c>
      <c r="J4709" s="78" t="s">
        <v>398</v>
      </c>
      <c r="K4709" s="78" t="s">
        <v>398</v>
      </c>
      <c r="L4709" s="78" t="s">
        <v>399</v>
      </c>
      <c r="M4709" s="78" t="s">
        <v>585</v>
      </c>
      <c r="N4709" s="78" t="s">
        <v>539</v>
      </c>
      <c r="O4709" s="82" t="s">
        <v>326</v>
      </c>
      <c r="P4709" s="82" t="s">
        <v>6229</v>
      </c>
      <c r="Q4709" s="83" t="str">
        <f>MID(Tabla1[[#This Row],[Aplicación]],14,1)</f>
        <v>2</v>
      </c>
      <c r="R4709" s="35" t="s">
        <v>265</v>
      </c>
      <c r="S4709" s="83" t="str">
        <f>MID(Tabla1[[#This Row],[Aplicación]],6,2)</f>
        <v>01</v>
      </c>
      <c r="T4709" s="84" t="str">
        <f>VLOOKUP(Tabla1[[#This Row],[AREA]],Hoja1!A:B,2,FALSE)</f>
        <v>01. Alcaldía</v>
      </c>
      <c r="U4709" s="83" t="str">
        <f>MID(Tabla1[[#This Row],[Aplicación]],9,4)</f>
        <v>4331</v>
      </c>
      <c r="V4709" s="84" t="str">
        <f>VLOOKUP(Tabla1[[#This Row],[PROGRAMA]],Hoja1!A:B,2,FALSE)</f>
        <v>4331. Desarrollo empresarial</v>
      </c>
      <c r="W4709" s="83" t="str">
        <f>MID(Tabla1[[#This Row],[Aplicación]],14,2)</f>
        <v>22</v>
      </c>
      <c r="X4709" s="83" t="str">
        <f>MID(Tabla1[[#This Row],[Aplicación]],14,6)</f>
        <v>22799</v>
      </c>
    </row>
    <row r="4710" spans="1:24" x14ac:dyDescent="0.25">
      <c r="A4710" s="77">
        <v>220240052551</v>
      </c>
      <c r="B4710" s="78" t="s">
        <v>702</v>
      </c>
      <c r="C4710" s="79">
        <v>45601</v>
      </c>
      <c r="D4710" s="77">
        <v>22024000447</v>
      </c>
      <c r="E4710" s="78" t="s">
        <v>1366</v>
      </c>
      <c r="F4710" s="80">
        <v>4667.71</v>
      </c>
      <c r="G4710" s="78" t="s">
        <v>1012</v>
      </c>
      <c r="H4710" s="78" t="s">
        <v>6407</v>
      </c>
      <c r="I4710" s="81" t="s">
        <v>2934</v>
      </c>
      <c r="J4710" s="78" t="s">
        <v>393</v>
      </c>
      <c r="K4710" s="78" t="s">
        <v>393</v>
      </c>
      <c r="L4710" s="78" t="s">
        <v>413</v>
      </c>
      <c r="M4710" s="78" t="s">
        <v>395</v>
      </c>
      <c r="N4710" s="78" t="s">
        <v>396</v>
      </c>
      <c r="O4710" s="82" t="s">
        <v>325</v>
      </c>
      <c r="P4710" s="82" t="s">
        <v>6229</v>
      </c>
      <c r="Q4710" s="83" t="str">
        <f>MID(Tabla1[[#This Row],[Aplicación]],14,1)</f>
        <v>2</v>
      </c>
      <c r="R4710" s="35" t="s">
        <v>265</v>
      </c>
      <c r="S4710" s="83" t="str">
        <f>MID(Tabla1[[#This Row],[Aplicación]],6,2)</f>
        <v>11</v>
      </c>
      <c r="T4710" s="84" t="str">
        <f>VLOOKUP(Tabla1[[#This Row],[AREA]],Hoja1!A:B,2,FALSE)</f>
        <v>11. Salud pública y seguridad ciudadana</v>
      </c>
      <c r="U4710" s="83" t="str">
        <f>MID(Tabla1[[#This Row],[Aplicación]],9,4)</f>
        <v>1631</v>
      </c>
      <c r="V4710" s="84" t="str">
        <f>VLOOKUP(Tabla1[[#This Row],[PROGRAMA]],Hoja1!A:B,2,FALSE)</f>
        <v>1631. Limpieza viaria</v>
      </c>
      <c r="W4710" s="83" t="str">
        <f>MID(Tabla1[[#This Row],[Aplicación]],14,2)</f>
        <v>21</v>
      </c>
      <c r="X4710" s="83" t="str">
        <f>MID(Tabla1[[#This Row],[Aplicación]],14,6)</f>
        <v>214</v>
      </c>
    </row>
    <row r="4711" spans="1:24" x14ac:dyDescent="0.25">
      <c r="A4711" s="77">
        <v>220240061705</v>
      </c>
      <c r="B4711" s="78" t="s">
        <v>390</v>
      </c>
      <c r="C4711" s="79">
        <v>45644</v>
      </c>
      <c r="D4711" s="77">
        <v>22024009334</v>
      </c>
      <c r="E4711" s="78" t="s">
        <v>1169</v>
      </c>
      <c r="F4711" s="80">
        <v>883.3</v>
      </c>
      <c r="G4711" s="78" t="s">
        <v>594</v>
      </c>
      <c r="H4711" s="78" t="s">
        <v>6408</v>
      </c>
      <c r="I4711" s="81" t="s">
        <v>2930</v>
      </c>
      <c r="J4711" s="78" t="s">
        <v>398</v>
      </c>
      <c r="K4711" s="78" t="s">
        <v>398</v>
      </c>
      <c r="L4711" s="78" t="s">
        <v>399</v>
      </c>
      <c r="M4711" s="78" t="s">
        <v>585</v>
      </c>
      <c r="N4711" s="78" t="s">
        <v>539</v>
      </c>
      <c r="O4711" s="82" t="s">
        <v>326</v>
      </c>
      <c r="P4711" s="82" t="s">
        <v>6229</v>
      </c>
      <c r="Q4711" s="83" t="str">
        <f>MID(Tabla1[[#This Row],[Aplicación]],14,1)</f>
        <v>2</v>
      </c>
      <c r="R4711" s="35" t="s">
        <v>265</v>
      </c>
      <c r="S4711" s="83" t="str">
        <f>MID(Tabla1[[#This Row],[Aplicación]],6,2)</f>
        <v>01</v>
      </c>
      <c r="T4711" s="84" t="str">
        <f>VLOOKUP(Tabla1[[#This Row],[AREA]],Hoja1!A:B,2,FALSE)</f>
        <v>01. Alcaldía</v>
      </c>
      <c r="U4711" s="83" t="str">
        <f>MID(Tabla1[[#This Row],[Aplicación]],9,4)</f>
        <v>9203</v>
      </c>
      <c r="V4711" s="84" t="str">
        <f>VLOOKUP(Tabla1[[#This Row],[PROGRAMA]],Hoja1!A:B,2,FALSE)</f>
        <v>9203. Unidad de régimen interior</v>
      </c>
      <c r="W4711" s="83" t="str">
        <f>MID(Tabla1[[#This Row],[Aplicación]],14,2)</f>
        <v>20</v>
      </c>
      <c r="X4711" s="83" t="str">
        <f>MID(Tabla1[[#This Row],[Aplicación]],14,6)</f>
        <v>203</v>
      </c>
    </row>
    <row r="4712" spans="1:24" x14ac:dyDescent="0.25">
      <c r="A4712" s="77">
        <v>220240052983</v>
      </c>
      <c r="B4712" s="78" t="s">
        <v>390</v>
      </c>
      <c r="C4712" s="79">
        <v>45602</v>
      </c>
      <c r="D4712" s="77">
        <v>22024005657</v>
      </c>
      <c r="E4712" s="78" t="s">
        <v>1448</v>
      </c>
      <c r="F4712" s="80">
        <v>97000</v>
      </c>
      <c r="G4712" s="78" t="s">
        <v>6132</v>
      </c>
      <c r="H4712" s="78" t="s">
        <v>6409</v>
      </c>
      <c r="I4712" s="81" t="s">
        <v>2930</v>
      </c>
      <c r="J4712" s="78" t="s">
        <v>762</v>
      </c>
      <c r="K4712" s="78" t="s">
        <v>547</v>
      </c>
      <c r="L4712" s="78" t="s">
        <v>413</v>
      </c>
      <c r="M4712" s="78" t="s">
        <v>395</v>
      </c>
      <c r="N4712" s="78" t="s">
        <v>396</v>
      </c>
      <c r="O4712" s="82" t="s">
        <v>321</v>
      </c>
      <c r="P4712" s="82" t="s">
        <v>6229</v>
      </c>
      <c r="Q4712" s="83" t="str">
        <f>MID(Tabla1[[#This Row],[Aplicación]],14,1)</f>
        <v>2</v>
      </c>
      <c r="R4712" s="35" t="s">
        <v>265</v>
      </c>
      <c r="S4712" s="83" t="str">
        <f>MID(Tabla1[[#This Row],[Aplicación]],6,2)</f>
        <v>11</v>
      </c>
      <c r="T4712" s="84" t="str">
        <f>VLOOKUP(Tabla1[[#This Row],[AREA]],Hoja1!A:B,2,FALSE)</f>
        <v>11. Salud pública y seguridad ciudadana</v>
      </c>
      <c r="U4712" s="83" t="str">
        <f>MID(Tabla1[[#This Row],[Aplicación]],9,4)</f>
        <v>1321</v>
      </c>
      <c r="V4712" s="84" t="str">
        <f>VLOOKUP(Tabla1[[#This Row],[PROGRAMA]],Hoja1!A:B,2,FALSE)</f>
        <v>1321. Policía municipal</v>
      </c>
      <c r="W4712" s="83" t="str">
        <f>MID(Tabla1[[#This Row],[Aplicación]],14,2)</f>
        <v>22</v>
      </c>
      <c r="X4712" s="83" t="str">
        <f>MID(Tabla1[[#This Row],[Aplicación]],14,6)</f>
        <v>22104</v>
      </c>
    </row>
    <row r="4713" spans="1:24" x14ac:dyDescent="0.25">
      <c r="A4713" s="77">
        <v>220230048148</v>
      </c>
      <c r="B4713" s="78" t="s">
        <v>390</v>
      </c>
      <c r="C4713" s="79">
        <v>45614</v>
      </c>
      <c r="D4713" s="77">
        <v>22023002358</v>
      </c>
      <c r="E4713" s="78" t="s">
        <v>1249</v>
      </c>
      <c r="F4713" s="80">
        <v>91697.34</v>
      </c>
      <c r="G4713" s="78" t="s">
        <v>1050</v>
      </c>
      <c r="H4713" s="78" t="s">
        <v>6410</v>
      </c>
      <c r="I4713" s="81" t="s">
        <v>2930</v>
      </c>
      <c r="J4713" s="78" t="s">
        <v>864</v>
      </c>
      <c r="K4713" s="78" t="s">
        <v>864</v>
      </c>
      <c r="L4713" s="78" t="s">
        <v>399</v>
      </c>
      <c r="M4713" s="78" t="s">
        <v>395</v>
      </c>
      <c r="N4713" s="78" t="s">
        <v>396</v>
      </c>
      <c r="O4713" s="82" t="s">
        <v>321</v>
      </c>
      <c r="P4713" s="82" t="s">
        <v>6229</v>
      </c>
      <c r="Q4713" s="83" t="str">
        <f>MID(Tabla1[[#This Row],[Aplicación]],14,1)</f>
        <v>6</v>
      </c>
      <c r="R4713" s="35" t="s">
        <v>266</v>
      </c>
      <c r="S4713" s="83" t="str">
        <f>MID(Tabla1[[#This Row],[Aplicación]],6,2)</f>
        <v>11</v>
      </c>
      <c r="T4713" s="84" t="str">
        <f>VLOOKUP(Tabla1[[#This Row],[AREA]],Hoja1!A:B,2,FALSE)</f>
        <v>11. Salud pública y seguridad ciudadana</v>
      </c>
      <c r="U4713" s="83" t="str">
        <f>MID(Tabla1[[#This Row],[Aplicación]],9,4)</f>
        <v>1361</v>
      </c>
      <c r="V4713" s="84" t="str">
        <f>VLOOKUP(Tabla1[[#This Row],[PROGRAMA]],Hoja1!A:B,2,FALSE)</f>
        <v>1361. Prevención y extinción de incencios</v>
      </c>
      <c r="W4713" s="83" t="str">
        <f>MID(Tabla1[[#This Row],[Aplicación]],14,2)</f>
        <v>62</v>
      </c>
      <c r="X4713" s="83" t="str">
        <f>MID(Tabla1[[#This Row],[Aplicación]],14,6)</f>
        <v>626</v>
      </c>
    </row>
    <row r="4714" spans="1:24" x14ac:dyDescent="0.25">
      <c r="A4714" s="77">
        <v>220240044781</v>
      </c>
      <c r="B4714" s="78" t="s">
        <v>390</v>
      </c>
      <c r="C4714" s="79">
        <v>45566</v>
      </c>
      <c r="D4714" s="77">
        <v>22024006805</v>
      </c>
      <c r="E4714" s="78" t="s">
        <v>1283</v>
      </c>
      <c r="F4714" s="80">
        <v>106.48</v>
      </c>
      <c r="G4714" s="78" t="s">
        <v>594</v>
      </c>
      <c r="H4714" s="78" t="s">
        <v>6411</v>
      </c>
      <c r="I4714" s="81" t="s">
        <v>2930</v>
      </c>
      <c r="J4714" s="78" t="s">
        <v>398</v>
      </c>
      <c r="K4714" s="78" t="s">
        <v>398</v>
      </c>
      <c r="L4714" s="78" t="s">
        <v>399</v>
      </c>
      <c r="M4714" s="78" t="s">
        <v>585</v>
      </c>
      <c r="N4714" s="78" t="s">
        <v>539</v>
      </c>
      <c r="O4714" s="82" t="s">
        <v>326</v>
      </c>
      <c r="P4714" s="82" t="s">
        <v>6229</v>
      </c>
      <c r="Q4714" s="83" t="str">
        <f>MID(Tabla1[[#This Row],[Aplicación]],14,1)</f>
        <v>2</v>
      </c>
      <c r="R4714" s="35" t="s">
        <v>265</v>
      </c>
      <c r="S4714" s="83" t="str">
        <f>MID(Tabla1[[#This Row],[Aplicación]],6,2)</f>
        <v>10</v>
      </c>
      <c r="T4714" s="84" t="str">
        <f>VLOOKUP(Tabla1[[#This Row],[AREA]],Hoja1!A:B,2,FALSE)</f>
        <v>10. Personas mayores, familia y servicios sociales</v>
      </c>
      <c r="U4714" s="83" t="str">
        <f>MID(Tabla1[[#This Row],[Aplicación]],9,4)</f>
        <v>2315</v>
      </c>
      <c r="V4714" s="84" t="str">
        <f>VLOOKUP(Tabla1[[#This Row],[PROGRAMA]],Hoja1!A:B,2,FALSE)</f>
        <v>2315. Políticas de Igualdad e infancia</v>
      </c>
      <c r="W4714" s="83" t="str">
        <f>MID(Tabla1[[#This Row],[Aplicación]],14,2)</f>
        <v>22</v>
      </c>
      <c r="X4714" s="83" t="str">
        <f>MID(Tabla1[[#This Row],[Aplicación]],14,6)</f>
        <v>22611</v>
      </c>
    </row>
    <row r="4715" spans="1:24" x14ac:dyDescent="0.25">
      <c r="A4715" s="77">
        <v>220240062725</v>
      </c>
      <c r="B4715" s="78" t="s">
        <v>390</v>
      </c>
      <c r="C4715" s="79">
        <v>45649</v>
      </c>
      <c r="D4715" s="77">
        <v>22024009295</v>
      </c>
      <c r="E4715" s="78" t="s">
        <v>1315</v>
      </c>
      <c r="F4715" s="80">
        <v>4696.62</v>
      </c>
      <c r="G4715" s="78" t="s">
        <v>3481</v>
      </c>
      <c r="H4715" s="78" t="s">
        <v>6412</v>
      </c>
      <c r="I4715" s="81" t="s">
        <v>2930</v>
      </c>
      <c r="J4715" s="78" t="s">
        <v>398</v>
      </c>
      <c r="K4715" s="78" t="s">
        <v>398</v>
      </c>
      <c r="L4715" s="78" t="s">
        <v>413</v>
      </c>
      <c r="M4715" s="78" t="s">
        <v>585</v>
      </c>
      <c r="N4715" s="78" t="s">
        <v>539</v>
      </c>
      <c r="O4715" s="82" t="s">
        <v>326</v>
      </c>
      <c r="P4715" s="82" t="s">
        <v>6229</v>
      </c>
      <c r="Q4715" s="83" t="str">
        <f>MID(Tabla1[[#This Row],[Aplicación]],14,1)</f>
        <v>2</v>
      </c>
      <c r="R4715" s="35" t="s">
        <v>265</v>
      </c>
      <c r="S4715" s="83" t="str">
        <f>MID(Tabla1[[#This Row],[Aplicación]],6,2)</f>
        <v>10</v>
      </c>
      <c r="T4715" s="84" t="str">
        <f>VLOOKUP(Tabla1[[#This Row],[AREA]],Hoja1!A:B,2,FALSE)</f>
        <v>10. Personas mayores, familia y servicios sociales</v>
      </c>
      <c r="U4715" s="83" t="str">
        <f>MID(Tabla1[[#This Row],[Aplicación]],9,4)</f>
        <v>2314</v>
      </c>
      <c r="V4715" s="84" t="str">
        <f>VLOOKUP(Tabla1[[#This Row],[PROGRAMA]],Hoja1!A:B,2,FALSE)</f>
        <v>2314. Centro de programas juveniles</v>
      </c>
      <c r="W4715" s="83" t="str">
        <f>MID(Tabla1[[#This Row],[Aplicación]],14,2)</f>
        <v>22</v>
      </c>
      <c r="X4715" s="83" t="str">
        <f>MID(Tabla1[[#This Row],[Aplicación]],14,6)</f>
        <v>22613</v>
      </c>
    </row>
    <row r="4716" spans="1:24" x14ac:dyDescent="0.25">
      <c r="A4716" s="77">
        <v>220240044786</v>
      </c>
      <c r="B4716" s="78" t="s">
        <v>390</v>
      </c>
      <c r="C4716" s="79">
        <v>45566</v>
      </c>
      <c r="D4716" s="77">
        <v>22024006859</v>
      </c>
      <c r="E4716" s="78" t="s">
        <v>1315</v>
      </c>
      <c r="F4716" s="80">
        <v>1300.75</v>
      </c>
      <c r="G4716" s="78" t="s">
        <v>3481</v>
      </c>
      <c r="H4716" s="78" t="s">
        <v>6413</v>
      </c>
      <c r="I4716" s="81" t="s">
        <v>2930</v>
      </c>
      <c r="J4716" s="78" t="s">
        <v>398</v>
      </c>
      <c r="K4716" s="78" t="s">
        <v>398</v>
      </c>
      <c r="L4716" s="78" t="s">
        <v>413</v>
      </c>
      <c r="M4716" s="78" t="s">
        <v>585</v>
      </c>
      <c r="N4716" s="78" t="s">
        <v>539</v>
      </c>
      <c r="O4716" s="82" t="s">
        <v>326</v>
      </c>
      <c r="P4716" s="82" t="s">
        <v>6229</v>
      </c>
      <c r="Q4716" s="83" t="str">
        <f>MID(Tabla1[[#This Row],[Aplicación]],14,1)</f>
        <v>2</v>
      </c>
      <c r="R4716" s="35" t="s">
        <v>265</v>
      </c>
      <c r="S4716" s="83" t="str">
        <f>MID(Tabla1[[#This Row],[Aplicación]],6,2)</f>
        <v>10</v>
      </c>
      <c r="T4716" s="84" t="str">
        <f>VLOOKUP(Tabla1[[#This Row],[AREA]],Hoja1!A:B,2,FALSE)</f>
        <v>10. Personas mayores, familia y servicios sociales</v>
      </c>
      <c r="U4716" s="83" t="str">
        <f>MID(Tabla1[[#This Row],[Aplicación]],9,4)</f>
        <v>2314</v>
      </c>
      <c r="V4716" s="84" t="str">
        <f>VLOOKUP(Tabla1[[#This Row],[PROGRAMA]],Hoja1!A:B,2,FALSE)</f>
        <v>2314. Centro de programas juveniles</v>
      </c>
      <c r="W4716" s="83" t="str">
        <f>MID(Tabla1[[#This Row],[Aplicación]],14,2)</f>
        <v>22</v>
      </c>
      <c r="X4716" s="83" t="str">
        <f>MID(Tabla1[[#This Row],[Aplicación]],14,6)</f>
        <v>22613</v>
      </c>
    </row>
    <row r="4717" spans="1:24" x14ac:dyDescent="0.25">
      <c r="A4717" s="77">
        <v>220240056012</v>
      </c>
      <c r="B4717" s="78" t="s">
        <v>390</v>
      </c>
      <c r="C4717" s="79">
        <v>45621</v>
      </c>
      <c r="D4717" s="77">
        <v>22024008817</v>
      </c>
      <c r="E4717" s="78" t="s">
        <v>1341</v>
      </c>
      <c r="F4717" s="80">
        <v>1132.56</v>
      </c>
      <c r="G4717" s="78" t="s">
        <v>3481</v>
      </c>
      <c r="H4717" s="78" t="s">
        <v>6414</v>
      </c>
      <c r="I4717" s="81" t="s">
        <v>2930</v>
      </c>
      <c r="J4717" s="78" t="s">
        <v>398</v>
      </c>
      <c r="K4717" s="78" t="s">
        <v>398</v>
      </c>
      <c r="L4717" s="78" t="s">
        <v>413</v>
      </c>
      <c r="M4717" s="78" t="s">
        <v>585</v>
      </c>
      <c r="N4717" s="78" t="s">
        <v>539</v>
      </c>
      <c r="O4717" s="82" t="s">
        <v>326</v>
      </c>
      <c r="P4717" s="82" t="s">
        <v>6229</v>
      </c>
      <c r="Q4717" s="83" t="str">
        <f>MID(Tabla1[[#This Row],[Aplicación]],14,1)</f>
        <v>2</v>
      </c>
      <c r="R4717" s="35" t="s">
        <v>265</v>
      </c>
      <c r="S4717" s="83" t="str">
        <f>MID(Tabla1[[#This Row],[Aplicación]],6,2)</f>
        <v>11</v>
      </c>
      <c r="T4717" s="84" t="str">
        <f>VLOOKUP(Tabla1[[#This Row],[AREA]],Hoja1!A:B,2,FALSE)</f>
        <v>11. Salud pública y seguridad ciudadana</v>
      </c>
      <c r="U4717" s="83" t="str">
        <f>MID(Tabla1[[#This Row],[Aplicación]],9,4)</f>
        <v>1321</v>
      </c>
      <c r="V4717" s="84" t="str">
        <f>VLOOKUP(Tabla1[[#This Row],[PROGRAMA]],Hoja1!A:B,2,FALSE)</f>
        <v>1321. Policía municipal</v>
      </c>
      <c r="W4717" s="83" t="str">
        <f>MID(Tabla1[[#This Row],[Aplicación]],14,2)</f>
        <v>22</v>
      </c>
      <c r="X4717" s="83" t="str">
        <f>MID(Tabla1[[#This Row],[Aplicación]],14,6)</f>
        <v>22199</v>
      </c>
    </row>
    <row r="4718" spans="1:24" x14ac:dyDescent="0.25">
      <c r="A4718" s="77">
        <v>220240053247</v>
      </c>
      <c r="B4718" s="78" t="s">
        <v>390</v>
      </c>
      <c r="C4718" s="79">
        <v>45604</v>
      </c>
      <c r="D4718" s="77">
        <v>22024008127</v>
      </c>
      <c r="E4718" s="78" t="s">
        <v>1492</v>
      </c>
      <c r="F4718" s="80">
        <v>532.4</v>
      </c>
      <c r="G4718" s="78" t="s">
        <v>3481</v>
      </c>
      <c r="H4718" s="78" t="s">
        <v>6415</v>
      </c>
      <c r="I4718" s="81" t="s">
        <v>2930</v>
      </c>
      <c r="J4718" s="78" t="s">
        <v>398</v>
      </c>
      <c r="K4718" s="78" t="s">
        <v>398</v>
      </c>
      <c r="L4718" s="78" t="s">
        <v>413</v>
      </c>
      <c r="M4718" s="78" t="s">
        <v>585</v>
      </c>
      <c r="N4718" s="78" t="s">
        <v>539</v>
      </c>
      <c r="O4718" s="82" t="s">
        <v>326</v>
      </c>
      <c r="P4718" s="82" t="s">
        <v>6229</v>
      </c>
      <c r="Q4718" s="83" t="str">
        <f>MID(Tabla1[[#This Row],[Aplicación]],14,1)</f>
        <v>2</v>
      </c>
      <c r="R4718" s="35" t="s">
        <v>265</v>
      </c>
      <c r="S4718" s="83" t="str">
        <f>MID(Tabla1[[#This Row],[Aplicación]],6,2)</f>
        <v>06</v>
      </c>
      <c r="T4718" s="84" t="str">
        <f>VLOOKUP(Tabla1[[#This Row],[AREA]],Hoja1!A:B,2,FALSE)</f>
        <v>06. Educación y cultura</v>
      </c>
      <c r="U4718" s="83" t="str">
        <f>MID(Tabla1[[#This Row],[Aplicación]],9,4)</f>
        <v>3231</v>
      </c>
      <c r="V4718" s="84" t="str">
        <f>VLOOKUP(Tabla1[[#This Row],[PROGRAMA]],Hoja1!A:B,2,FALSE)</f>
        <v>3231. Escuelas infantiles</v>
      </c>
      <c r="W4718" s="83" t="str">
        <f>MID(Tabla1[[#This Row],[Aplicación]],14,2)</f>
        <v>22</v>
      </c>
      <c r="X4718" s="83" t="str">
        <f>MID(Tabla1[[#This Row],[Aplicación]],14,6)</f>
        <v>22614</v>
      </c>
    </row>
    <row r="4719" spans="1:24" x14ac:dyDescent="0.25">
      <c r="A4719" s="77">
        <v>220240057898</v>
      </c>
      <c r="B4719" s="78" t="s">
        <v>390</v>
      </c>
      <c r="C4719" s="79">
        <v>45630</v>
      </c>
      <c r="D4719" s="77">
        <v>22024008785</v>
      </c>
      <c r="E4719" s="78" t="s">
        <v>3917</v>
      </c>
      <c r="F4719" s="80">
        <v>462</v>
      </c>
      <c r="G4719" s="78" t="s">
        <v>3918</v>
      </c>
      <c r="H4719" s="78" t="s">
        <v>6416</v>
      </c>
      <c r="I4719" s="81" t="s">
        <v>2930</v>
      </c>
      <c r="J4719" s="78" t="s">
        <v>685</v>
      </c>
      <c r="K4719" s="78" t="s">
        <v>398</v>
      </c>
      <c r="L4719" s="78" t="s">
        <v>399</v>
      </c>
      <c r="M4719" s="78" t="s">
        <v>585</v>
      </c>
      <c r="N4719" s="78" t="s">
        <v>539</v>
      </c>
      <c r="O4719" s="82" t="s">
        <v>326</v>
      </c>
      <c r="P4719" s="82" t="s">
        <v>6229</v>
      </c>
      <c r="Q4719" s="83" t="str">
        <f>MID(Tabla1[[#This Row],[Aplicación]],14,1)</f>
        <v>2</v>
      </c>
      <c r="R4719" s="35" t="s">
        <v>265</v>
      </c>
      <c r="S4719" s="83" t="str">
        <f>MID(Tabla1[[#This Row],[Aplicación]],6,2)</f>
        <v>10</v>
      </c>
      <c r="T4719" s="84" t="str">
        <f>VLOOKUP(Tabla1[[#This Row],[AREA]],Hoja1!A:B,2,FALSE)</f>
        <v>10. Personas mayores, familia y servicios sociales</v>
      </c>
      <c r="U4719" s="83" t="str">
        <f>MID(Tabla1[[#This Row],[Aplicación]],9,4)</f>
        <v>2412</v>
      </c>
      <c r="V4719" s="84" t="str">
        <f>VLOOKUP(Tabla1[[#This Row],[PROGRAMA]],Hoja1!A:B,2,FALSE)</f>
        <v>2412. Formación para el empleo</v>
      </c>
      <c r="W4719" s="83" t="str">
        <f>MID(Tabla1[[#This Row],[Aplicación]],14,2)</f>
        <v>22</v>
      </c>
      <c r="X4719" s="83" t="str">
        <f>MID(Tabla1[[#This Row],[Aplicación]],14,6)</f>
        <v>22699</v>
      </c>
    </row>
    <row r="4720" spans="1:24" x14ac:dyDescent="0.25">
      <c r="A4720" s="77">
        <v>220240045102</v>
      </c>
      <c r="B4720" s="78" t="s">
        <v>702</v>
      </c>
      <c r="C4720" s="79">
        <v>45567</v>
      </c>
      <c r="D4720" s="77">
        <v>22024004992</v>
      </c>
      <c r="E4720" s="78" t="s">
        <v>5117</v>
      </c>
      <c r="F4720" s="80">
        <v>4607.8900000000003</v>
      </c>
      <c r="G4720" s="78" t="s">
        <v>47</v>
      </c>
      <c r="H4720" s="78" t="s">
        <v>6417</v>
      </c>
      <c r="I4720" s="81" t="s">
        <v>2934</v>
      </c>
      <c r="J4720" s="78" t="s">
        <v>862</v>
      </c>
      <c r="K4720" s="78" t="s">
        <v>393</v>
      </c>
      <c r="L4720" s="78" t="s">
        <v>413</v>
      </c>
      <c r="M4720" s="78" t="s">
        <v>395</v>
      </c>
      <c r="N4720" s="78" t="s">
        <v>396</v>
      </c>
      <c r="O4720" s="82" t="s">
        <v>325</v>
      </c>
      <c r="P4720" s="82" t="s">
        <v>6229</v>
      </c>
      <c r="Q4720" s="83" t="str">
        <f>MID(Tabla1[[#This Row],[Aplicación]],14,1)</f>
        <v>6</v>
      </c>
      <c r="R4720" s="35" t="s">
        <v>266</v>
      </c>
      <c r="S4720" s="83" t="str">
        <f>MID(Tabla1[[#This Row],[Aplicación]],6,2)</f>
        <v>11</v>
      </c>
      <c r="T4720" s="84" t="str">
        <f>VLOOKUP(Tabla1[[#This Row],[AREA]],Hoja1!A:B,2,FALSE)</f>
        <v>11. Salud pública y seguridad ciudadana</v>
      </c>
      <c r="U4720" s="83" t="str">
        <f>MID(Tabla1[[#This Row],[Aplicación]],9,4)</f>
        <v>1621</v>
      </c>
      <c r="V4720" s="84" t="str">
        <f>VLOOKUP(Tabla1[[#This Row],[PROGRAMA]],Hoja1!A:B,2,FALSE)</f>
        <v>1621. Recogida de residuos</v>
      </c>
      <c r="W4720" s="83" t="str">
        <f>MID(Tabla1[[#This Row],[Aplicación]],14,2)</f>
        <v>63</v>
      </c>
      <c r="X4720" s="83" t="str">
        <f>MID(Tabla1[[#This Row],[Aplicación]],14,6)</f>
        <v>633</v>
      </c>
    </row>
    <row r="4721" spans="1:24" x14ac:dyDescent="0.25">
      <c r="A4721" s="77">
        <v>220240045124</v>
      </c>
      <c r="B4721" s="78" t="s">
        <v>702</v>
      </c>
      <c r="C4721" s="79">
        <v>45567</v>
      </c>
      <c r="D4721" s="77">
        <v>22024000456</v>
      </c>
      <c r="E4721" s="78" t="s">
        <v>1426</v>
      </c>
      <c r="F4721" s="80">
        <v>4604.1099999999997</v>
      </c>
      <c r="G4721" s="78" t="s">
        <v>84</v>
      </c>
      <c r="H4721" s="78" t="s">
        <v>6418</v>
      </c>
      <c r="I4721" s="81" t="s">
        <v>2934</v>
      </c>
      <c r="J4721" s="78" t="s">
        <v>398</v>
      </c>
      <c r="K4721" s="78" t="s">
        <v>398</v>
      </c>
      <c r="L4721" s="78" t="s">
        <v>413</v>
      </c>
      <c r="M4721" s="78" t="s">
        <v>395</v>
      </c>
      <c r="N4721" s="78" t="s">
        <v>396</v>
      </c>
      <c r="O4721" s="82" t="s">
        <v>325</v>
      </c>
      <c r="P4721" s="82" t="s">
        <v>6229</v>
      </c>
      <c r="Q4721" s="83" t="str">
        <f>MID(Tabla1[[#This Row],[Aplicación]],14,1)</f>
        <v>2</v>
      </c>
      <c r="R4721" s="35" t="s">
        <v>265</v>
      </c>
      <c r="S4721" s="83" t="str">
        <f>MID(Tabla1[[#This Row],[Aplicación]],6,2)</f>
        <v>11</v>
      </c>
      <c r="T4721" s="84" t="str">
        <f>VLOOKUP(Tabla1[[#This Row],[AREA]],Hoja1!A:B,2,FALSE)</f>
        <v>11. Salud pública y seguridad ciudadana</v>
      </c>
      <c r="U4721" s="83" t="str">
        <f>MID(Tabla1[[#This Row],[Aplicación]],9,4)</f>
        <v>1621</v>
      </c>
      <c r="V4721" s="84" t="str">
        <f>VLOOKUP(Tabla1[[#This Row],[PROGRAMA]],Hoja1!A:B,2,FALSE)</f>
        <v>1621. Recogida de residuos</v>
      </c>
      <c r="W4721" s="83" t="str">
        <f>MID(Tabla1[[#This Row],[Aplicación]],14,2)</f>
        <v>22</v>
      </c>
      <c r="X4721" s="83" t="str">
        <f>MID(Tabla1[[#This Row],[Aplicación]],14,6)</f>
        <v>22199</v>
      </c>
    </row>
    <row r="4722" spans="1:24" x14ac:dyDescent="0.25">
      <c r="A4722" s="77">
        <v>220240062626</v>
      </c>
      <c r="B4722" s="78" t="s">
        <v>390</v>
      </c>
      <c r="C4722" s="79">
        <v>45649</v>
      </c>
      <c r="D4722" s="77">
        <v>22024009365</v>
      </c>
      <c r="E4722" s="78" t="s">
        <v>1218</v>
      </c>
      <c r="F4722" s="80">
        <v>4466.84</v>
      </c>
      <c r="G4722" s="78" t="s">
        <v>676</v>
      </c>
      <c r="H4722" s="78" t="s">
        <v>6419</v>
      </c>
      <c r="I4722" s="81" t="s">
        <v>2930</v>
      </c>
      <c r="J4722" s="78" t="s">
        <v>398</v>
      </c>
      <c r="K4722" s="78" t="s">
        <v>398</v>
      </c>
      <c r="L4722" s="78" t="s">
        <v>413</v>
      </c>
      <c r="M4722" s="78" t="s">
        <v>585</v>
      </c>
      <c r="N4722" s="78" t="s">
        <v>539</v>
      </c>
      <c r="O4722" s="82" t="s">
        <v>326</v>
      </c>
      <c r="P4722" s="82" t="s">
        <v>6229</v>
      </c>
      <c r="Q4722" s="83" t="str">
        <f>MID(Tabla1[[#This Row],[Aplicación]],14,1)</f>
        <v>6</v>
      </c>
      <c r="R4722" s="35" t="s">
        <v>266</v>
      </c>
      <c r="S4722" s="83" t="str">
        <f>MID(Tabla1[[#This Row],[Aplicación]],6,2)</f>
        <v>04</v>
      </c>
      <c r="T4722" s="84" t="str">
        <f>VLOOKUP(Tabla1[[#This Row],[AREA]],Hoja1!A:B,2,FALSE)</f>
        <v>04. Hacienda, personal y modernización administrativa</v>
      </c>
      <c r="U4722" s="83" t="str">
        <f>MID(Tabla1[[#This Row],[Aplicación]],9,4)</f>
        <v>9204</v>
      </c>
      <c r="V4722" s="84" t="str">
        <f>VLOOKUP(Tabla1[[#This Row],[PROGRAMA]],Hoja1!A:B,2,FALSE)</f>
        <v>9204. Tecnologías de la información y comunicación</v>
      </c>
      <c r="W4722" s="83" t="str">
        <f>MID(Tabla1[[#This Row],[Aplicación]],14,2)</f>
        <v>63</v>
      </c>
      <c r="X4722" s="83" t="str">
        <f>MID(Tabla1[[#This Row],[Aplicación]],14,6)</f>
        <v>636</v>
      </c>
    </row>
    <row r="4723" spans="1:24" x14ac:dyDescent="0.25">
      <c r="A4723" s="77">
        <v>220240048686</v>
      </c>
      <c r="B4723" s="78" t="s">
        <v>673</v>
      </c>
      <c r="C4723" s="79">
        <v>45581</v>
      </c>
      <c r="D4723" s="77">
        <v>22024005886</v>
      </c>
      <c r="E4723" s="78" t="s">
        <v>1191</v>
      </c>
      <c r="F4723" s="80">
        <v>-6593.42</v>
      </c>
      <c r="G4723" s="78" t="s">
        <v>6420</v>
      </c>
      <c r="H4723" s="78" t="s">
        <v>6421</v>
      </c>
      <c r="I4723" s="81" t="s">
        <v>2930</v>
      </c>
      <c r="J4723" s="78" t="s">
        <v>637</v>
      </c>
      <c r="K4723" s="78" t="s">
        <v>537</v>
      </c>
      <c r="L4723" s="78" t="s">
        <v>399</v>
      </c>
      <c r="M4723" s="78" t="s">
        <v>395</v>
      </c>
      <c r="N4723" s="78" t="s">
        <v>396</v>
      </c>
      <c r="O4723" s="82" t="s">
        <v>325</v>
      </c>
      <c r="P4723" s="82" t="s">
        <v>6229</v>
      </c>
      <c r="Q4723" s="83" t="str">
        <f>MID(Tabla1[[#This Row],[Aplicación]],14,1)</f>
        <v>6</v>
      </c>
      <c r="R4723" s="35" t="s">
        <v>266</v>
      </c>
      <c r="S4723" s="83" t="str">
        <f>MID(Tabla1[[#This Row],[Aplicación]],6,2)</f>
        <v>02</v>
      </c>
      <c r="T4723" s="84" t="str">
        <f>VLOOKUP(Tabla1[[#This Row],[AREA]],Hoja1!A:B,2,FALSE)</f>
        <v>02. Urbanismo y vivienda</v>
      </c>
      <c r="U4723" s="83" t="str">
        <f>MID(Tabla1[[#This Row],[Aplicación]],9,4)</f>
        <v>1511</v>
      </c>
      <c r="V4723" s="84" t="str">
        <f>VLOOKUP(Tabla1[[#This Row],[PROGRAMA]],Hoja1!A:B,2,FALSE)</f>
        <v>1511. Planficación y gestión del urbanismo</v>
      </c>
      <c r="W4723" s="83" t="str">
        <f>MID(Tabla1[[#This Row],[Aplicación]],14,2)</f>
        <v>61</v>
      </c>
      <c r="X4723" s="83" t="str">
        <f>MID(Tabla1[[#This Row],[Aplicación]],14,6)</f>
        <v>619</v>
      </c>
    </row>
    <row r="4724" spans="1:24" x14ac:dyDescent="0.25">
      <c r="A4724" s="77">
        <v>220240045088</v>
      </c>
      <c r="B4724" s="78" t="s">
        <v>702</v>
      </c>
      <c r="C4724" s="79">
        <v>45567</v>
      </c>
      <c r="D4724" s="77">
        <v>22024000440</v>
      </c>
      <c r="E4724" s="78" t="s">
        <v>1425</v>
      </c>
      <c r="F4724" s="80">
        <v>4404.58</v>
      </c>
      <c r="G4724" s="78" t="s">
        <v>766</v>
      </c>
      <c r="H4724" s="78" t="s">
        <v>6422</v>
      </c>
      <c r="I4724" s="81" t="s">
        <v>2934</v>
      </c>
      <c r="J4724" s="78" t="s">
        <v>398</v>
      </c>
      <c r="K4724" s="78" t="s">
        <v>398</v>
      </c>
      <c r="L4724" s="78" t="s">
        <v>399</v>
      </c>
      <c r="M4724" s="78" t="s">
        <v>395</v>
      </c>
      <c r="N4724" s="78" t="s">
        <v>396</v>
      </c>
      <c r="O4724" s="82" t="s">
        <v>325</v>
      </c>
      <c r="P4724" s="82" t="s">
        <v>6229</v>
      </c>
      <c r="Q4724" s="83" t="str">
        <f>MID(Tabla1[[#This Row],[Aplicación]],14,1)</f>
        <v>2</v>
      </c>
      <c r="R4724" s="35" t="s">
        <v>265</v>
      </c>
      <c r="S4724" s="83" t="str">
        <f>MID(Tabla1[[#This Row],[Aplicación]],6,2)</f>
        <v>11</v>
      </c>
      <c r="T4724" s="84" t="str">
        <f>VLOOKUP(Tabla1[[#This Row],[AREA]],Hoja1!A:B,2,FALSE)</f>
        <v>11. Salud pública y seguridad ciudadana</v>
      </c>
      <c r="U4724" s="83" t="str">
        <f>MID(Tabla1[[#This Row],[Aplicación]],9,4)</f>
        <v>1621</v>
      </c>
      <c r="V4724" s="84" t="str">
        <f>VLOOKUP(Tabla1[[#This Row],[PROGRAMA]],Hoja1!A:B,2,FALSE)</f>
        <v>1621. Recogida de residuos</v>
      </c>
      <c r="W4724" s="83" t="str">
        <f>MID(Tabla1[[#This Row],[Aplicación]],14,2)</f>
        <v>21</v>
      </c>
      <c r="X4724" s="83" t="str">
        <f>MID(Tabla1[[#This Row],[Aplicación]],14,6)</f>
        <v>214</v>
      </c>
    </row>
    <row r="4725" spans="1:24" x14ac:dyDescent="0.25">
      <c r="A4725" s="77">
        <v>220240061101</v>
      </c>
      <c r="B4725" s="78" t="s">
        <v>390</v>
      </c>
      <c r="C4725" s="79">
        <v>45643</v>
      </c>
      <c r="D4725" s="77">
        <v>22024009091</v>
      </c>
      <c r="E4725" s="78" t="s">
        <v>1454</v>
      </c>
      <c r="F4725" s="80">
        <v>471.9</v>
      </c>
      <c r="G4725" s="78" t="s">
        <v>6423</v>
      </c>
      <c r="H4725" s="78" t="s">
        <v>6424</v>
      </c>
      <c r="I4725" s="81" t="s">
        <v>2930</v>
      </c>
      <c r="J4725" s="78" t="s">
        <v>398</v>
      </c>
      <c r="K4725" s="78" t="s">
        <v>398</v>
      </c>
      <c r="L4725" s="78" t="s">
        <v>413</v>
      </c>
      <c r="M4725" s="78" t="s">
        <v>585</v>
      </c>
      <c r="N4725" s="78" t="s">
        <v>539</v>
      </c>
      <c r="O4725" s="82" t="s">
        <v>326</v>
      </c>
      <c r="P4725" s="82" t="s">
        <v>6229</v>
      </c>
      <c r="Q4725" s="83" t="str">
        <f>MID(Tabla1[[#This Row],[Aplicación]],14,1)</f>
        <v>2</v>
      </c>
      <c r="R4725" s="35" t="s">
        <v>265</v>
      </c>
      <c r="S4725" s="83" t="str">
        <f>MID(Tabla1[[#This Row],[Aplicación]],6,2)</f>
        <v>08</v>
      </c>
      <c r="T4725" s="84" t="str">
        <f>VLOOKUP(Tabla1[[#This Row],[AREA]],Hoja1!A:B,2,FALSE)</f>
        <v>08. Tráfico y movilidad</v>
      </c>
      <c r="U4725" s="83" t="str">
        <f>MID(Tabla1[[#This Row],[Aplicación]],9,4)</f>
        <v>1532</v>
      </c>
      <c r="V4725" s="84" t="str">
        <f>VLOOKUP(Tabla1[[#This Row],[PROGRAMA]],Hoja1!A:B,2,FALSE)</f>
        <v>1532. Pavimentación vias públicas y otros servicios urbanísticos</v>
      </c>
      <c r="W4725" s="83" t="str">
        <f>MID(Tabla1[[#This Row],[Aplicación]],14,2)</f>
        <v>21</v>
      </c>
      <c r="X4725" s="83" t="str">
        <f>MID(Tabla1[[#This Row],[Aplicación]],14,6)</f>
        <v>210</v>
      </c>
    </row>
    <row r="4726" spans="1:24" x14ac:dyDescent="0.25">
      <c r="A4726" s="77">
        <v>220240057942</v>
      </c>
      <c r="B4726" s="78" t="s">
        <v>390</v>
      </c>
      <c r="C4726" s="79">
        <v>45630</v>
      </c>
      <c r="D4726" s="77">
        <v>22024009101</v>
      </c>
      <c r="E4726" s="78" t="s">
        <v>1191</v>
      </c>
      <c r="F4726" s="80">
        <v>2363.8000000000002</v>
      </c>
      <c r="G4726" s="78" t="s">
        <v>380</v>
      </c>
      <c r="H4726" s="78" t="s">
        <v>6425</v>
      </c>
      <c r="I4726" s="81" t="s">
        <v>2930</v>
      </c>
      <c r="J4726" s="78" t="s">
        <v>571</v>
      </c>
      <c r="K4726" s="78" t="s">
        <v>571</v>
      </c>
      <c r="L4726" s="78" t="s">
        <v>399</v>
      </c>
      <c r="M4726" s="78" t="s">
        <v>395</v>
      </c>
      <c r="N4726" s="78" t="s">
        <v>396</v>
      </c>
      <c r="O4726" s="82" t="s">
        <v>325</v>
      </c>
      <c r="P4726" s="82" t="s">
        <v>6229</v>
      </c>
      <c r="Q4726" s="83" t="str">
        <f>MID(Tabla1[[#This Row],[Aplicación]],14,1)</f>
        <v>6</v>
      </c>
      <c r="R4726" s="35" t="s">
        <v>266</v>
      </c>
      <c r="S4726" s="83" t="str">
        <f>MID(Tabla1[[#This Row],[Aplicación]],6,2)</f>
        <v>02</v>
      </c>
      <c r="T4726" s="84" t="str">
        <f>VLOOKUP(Tabla1[[#This Row],[AREA]],Hoja1!A:B,2,FALSE)</f>
        <v>02. Urbanismo y vivienda</v>
      </c>
      <c r="U4726" s="83" t="str">
        <f>MID(Tabla1[[#This Row],[Aplicación]],9,4)</f>
        <v>1511</v>
      </c>
      <c r="V4726" s="84" t="str">
        <f>VLOOKUP(Tabla1[[#This Row],[PROGRAMA]],Hoja1!A:B,2,FALSE)</f>
        <v>1511. Planficación y gestión del urbanismo</v>
      </c>
      <c r="W4726" s="83" t="str">
        <f>MID(Tabla1[[#This Row],[Aplicación]],14,2)</f>
        <v>61</v>
      </c>
      <c r="X4726" s="83" t="str">
        <f>MID(Tabla1[[#This Row],[Aplicación]],14,6)</f>
        <v>619</v>
      </c>
    </row>
    <row r="4727" spans="1:24" x14ac:dyDescent="0.25">
      <c r="A4727" s="77">
        <v>220240051156</v>
      </c>
      <c r="B4727" s="78" t="s">
        <v>390</v>
      </c>
      <c r="C4727" s="79">
        <v>45594</v>
      </c>
      <c r="D4727" s="77">
        <v>22024007970</v>
      </c>
      <c r="E4727" s="78" t="s">
        <v>1343</v>
      </c>
      <c r="F4727" s="80">
        <v>2964.5</v>
      </c>
      <c r="G4727" s="78" t="s">
        <v>6426</v>
      </c>
      <c r="H4727" s="78" t="s">
        <v>6427</v>
      </c>
      <c r="I4727" s="81" t="s">
        <v>2930</v>
      </c>
      <c r="J4727" s="78" t="s">
        <v>3053</v>
      </c>
      <c r="K4727" s="78" t="s">
        <v>398</v>
      </c>
      <c r="L4727" s="78" t="s">
        <v>399</v>
      </c>
      <c r="M4727" s="78" t="s">
        <v>585</v>
      </c>
      <c r="N4727" s="78" t="s">
        <v>539</v>
      </c>
      <c r="O4727" s="82" t="s">
        <v>326</v>
      </c>
      <c r="P4727" s="82" t="s">
        <v>6229</v>
      </c>
      <c r="Q4727" s="83" t="str">
        <f>MID(Tabla1[[#This Row],[Aplicación]],14,1)</f>
        <v>2</v>
      </c>
      <c r="R4727" s="35" t="s">
        <v>265</v>
      </c>
      <c r="S4727" s="83" t="str">
        <f>MID(Tabla1[[#This Row],[Aplicación]],6,2)</f>
        <v>08</v>
      </c>
      <c r="T4727" s="84" t="str">
        <f>VLOOKUP(Tabla1[[#This Row],[AREA]],Hoja1!A:B,2,FALSE)</f>
        <v>08. Tráfico y movilidad</v>
      </c>
      <c r="U4727" s="83" t="str">
        <f>MID(Tabla1[[#This Row],[Aplicación]],9,4)</f>
        <v>1651</v>
      </c>
      <c r="V4727" s="84" t="str">
        <f>VLOOKUP(Tabla1[[#This Row],[PROGRAMA]],Hoja1!A:B,2,FALSE)</f>
        <v>1651. Alumbrado público</v>
      </c>
      <c r="W4727" s="83" t="str">
        <f>MID(Tabla1[[#This Row],[Aplicación]],14,2)</f>
        <v>21</v>
      </c>
      <c r="X4727" s="83" t="str">
        <f>MID(Tabla1[[#This Row],[Aplicación]],14,6)</f>
        <v>213</v>
      </c>
    </row>
    <row r="4728" spans="1:24" x14ac:dyDescent="0.25">
      <c r="A4728" s="77">
        <v>220240050756</v>
      </c>
      <c r="B4728" s="78" t="s">
        <v>390</v>
      </c>
      <c r="C4728" s="79">
        <v>45593</v>
      </c>
      <c r="D4728" s="77">
        <v>22024007702</v>
      </c>
      <c r="E4728" s="78" t="s">
        <v>1428</v>
      </c>
      <c r="F4728" s="80">
        <v>3680.77</v>
      </c>
      <c r="G4728" s="78" t="s">
        <v>726</v>
      </c>
      <c r="H4728" s="78" t="s">
        <v>6428</v>
      </c>
      <c r="I4728" s="81" t="s">
        <v>2930</v>
      </c>
      <c r="J4728" s="78" t="s">
        <v>398</v>
      </c>
      <c r="K4728" s="78" t="s">
        <v>398</v>
      </c>
      <c r="L4728" s="78" t="s">
        <v>399</v>
      </c>
      <c r="M4728" s="78" t="s">
        <v>585</v>
      </c>
      <c r="N4728" s="78" t="s">
        <v>539</v>
      </c>
      <c r="O4728" s="82" t="s">
        <v>326</v>
      </c>
      <c r="P4728" s="82" t="s">
        <v>6229</v>
      </c>
      <c r="Q4728" s="83" t="str">
        <f>MID(Tabla1[[#This Row],[Aplicación]],14,1)</f>
        <v>2</v>
      </c>
      <c r="R4728" s="35" t="s">
        <v>265</v>
      </c>
      <c r="S4728" s="83" t="str">
        <f>MID(Tabla1[[#This Row],[Aplicación]],6,2)</f>
        <v>09</v>
      </c>
      <c r="T4728" s="84" t="str">
        <f>VLOOKUP(Tabla1[[#This Row],[AREA]],Hoja1!A:B,2,FALSE)</f>
        <v>09. Turismo, eventos y marca ciudad</v>
      </c>
      <c r="U4728" s="83" t="str">
        <f>MID(Tabla1[[#This Row],[Aplicación]],9,4)</f>
        <v>4321</v>
      </c>
      <c r="V4728" s="84" t="str">
        <f>VLOOKUP(Tabla1[[#This Row],[PROGRAMA]],Hoja1!A:B,2,FALSE)</f>
        <v>4321. Turismo</v>
      </c>
      <c r="W4728" s="83" t="str">
        <f>MID(Tabla1[[#This Row],[Aplicación]],14,2)</f>
        <v>22</v>
      </c>
      <c r="X4728" s="83" t="str">
        <f>MID(Tabla1[[#This Row],[Aplicación]],14,6)</f>
        <v>22699</v>
      </c>
    </row>
    <row r="4729" spans="1:24" x14ac:dyDescent="0.25">
      <c r="A4729" s="77">
        <v>220240048687</v>
      </c>
      <c r="B4729" s="78" t="s">
        <v>673</v>
      </c>
      <c r="C4729" s="79">
        <v>45581</v>
      </c>
      <c r="D4729" s="77">
        <v>22023003730</v>
      </c>
      <c r="E4729" s="78" t="s">
        <v>1254</v>
      </c>
      <c r="F4729" s="80">
        <v>-8130.87</v>
      </c>
      <c r="G4729" s="78" t="s">
        <v>6420</v>
      </c>
      <c r="H4729" s="78" t="s">
        <v>6421</v>
      </c>
      <c r="I4729" s="81" t="s">
        <v>4112</v>
      </c>
      <c r="J4729" s="78" t="s">
        <v>637</v>
      </c>
      <c r="K4729" s="78" t="s">
        <v>537</v>
      </c>
      <c r="L4729" s="78" t="s">
        <v>399</v>
      </c>
      <c r="M4729" s="78" t="s">
        <v>395</v>
      </c>
      <c r="N4729" s="78" t="s">
        <v>396</v>
      </c>
      <c r="O4729" s="82" t="s">
        <v>325</v>
      </c>
      <c r="P4729" s="82" t="s">
        <v>6229</v>
      </c>
      <c r="Q4729" s="83" t="str">
        <f>MID(Tabla1[[#This Row],[Aplicación]],14,1)</f>
        <v>6</v>
      </c>
      <c r="R4729" s="35" t="s">
        <v>266</v>
      </c>
      <c r="S4729" s="83" t="str">
        <f>MID(Tabla1[[#This Row],[Aplicación]],6,2)</f>
        <v>02</v>
      </c>
      <c r="T4729" s="84" t="str">
        <f>VLOOKUP(Tabla1[[#This Row],[AREA]],Hoja1!A:B,2,FALSE)</f>
        <v>02. Urbanismo y vivienda</v>
      </c>
      <c r="U4729" s="83" t="str">
        <f>MID(Tabla1[[#This Row],[Aplicación]],9,4)</f>
        <v>1511</v>
      </c>
      <c r="V4729" s="84" t="str">
        <f>VLOOKUP(Tabla1[[#This Row],[PROGRAMA]],Hoja1!A:B,2,FALSE)</f>
        <v>1511. Planficación y gestión del urbanismo</v>
      </c>
      <c r="W4729" s="83" t="str">
        <f>MID(Tabla1[[#This Row],[Aplicación]],14,2)</f>
        <v>60</v>
      </c>
      <c r="X4729" s="83" t="str">
        <f>MID(Tabla1[[#This Row],[Aplicación]],14,6)</f>
        <v>609</v>
      </c>
    </row>
    <row r="4730" spans="1:24" x14ac:dyDescent="0.25">
      <c r="A4730" s="77">
        <v>220240050750</v>
      </c>
      <c r="B4730" s="78" t="s">
        <v>390</v>
      </c>
      <c r="C4730" s="79">
        <v>45593</v>
      </c>
      <c r="D4730" s="77">
        <v>22024007877</v>
      </c>
      <c r="E4730" s="78" t="s">
        <v>1187</v>
      </c>
      <c r="F4730" s="80">
        <v>574.51</v>
      </c>
      <c r="G4730" s="78" t="s">
        <v>4113</v>
      </c>
      <c r="H4730" s="78" t="s">
        <v>6429</v>
      </c>
      <c r="I4730" s="81" t="s">
        <v>2930</v>
      </c>
      <c r="J4730" s="78" t="s">
        <v>4115</v>
      </c>
      <c r="K4730" s="78" t="s">
        <v>486</v>
      </c>
      <c r="L4730" s="78" t="s">
        <v>399</v>
      </c>
      <c r="M4730" s="78" t="s">
        <v>585</v>
      </c>
      <c r="N4730" s="78" t="s">
        <v>539</v>
      </c>
      <c r="O4730" s="82" t="s">
        <v>326</v>
      </c>
      <c r="P4730" s="82" t="s">
        <v>6229</v>
      </c>
      <c r="Q4730" s="83" t="str">
        <f>MID(Tabla1[[#This Row],[Aplicación]],14,1)</f>
        <v>2</v>
      </c>
      <c r="R4730" s="35" t="s">
        <v>265</v>
      </c>
      <c r="S4730" s="83" t="str">
        <f>MID(Tabla1[[#This Row],[Aplicación]],6,2)</f>
        <v>11</v>
      </c>
      <c r="T4730" s="84" t="str">
        <f>VLOOKUP(Tabla1[[#This Row],[AREA]],Hoja1!A:B,2,FALSE)</f>
        <v>11. Salud pública y seguridad ciudadana</v>
      </c>
      <c r="U4730" s="83" t="str">
        <f>MID(Tabla1[[#This Row],[Aplicación]],9,4)</f>
        <v>1361</v>
      </c>
      <c r="V4730" s="84" t="str">
        <f>VLOOKUP(Tabla1[[#This Row],[PROGRAMA]],Hoja1!A:B,2,FALSE)</f>
        <v>1361. Prevención y extinción de incencios</v>
      </c>
      <c r="W4730" s="83" t="str">
        <f>MID(Tabla1[[#This Row],[Aplicación]],14,2)</f>
        <v>21</v>
      </c>
      <c r="X4730" s="83" t="str">
        <f>MID(Tabla1[[#This Row],[Aplicación]],14,6)</f>
        <v>213</v>
      </c>
    </row>
    <row r="4731" spans="1:24" x14ac:dyDescent="0.25">
      <c r="A4731" s="77">
        <v>220240048705</v>
      </c>
      <c r="B4731" s="78" t="s">
        <v>390</v>
      </c>
      <c r="C4731" s="79">
        <v>45582</v>
      </c>
      <c r="D4731" s="77">
        <v>22024007739</v>
      </c>
      <c r="E4731" s="78" t="s">
        <v>1330</v>
      </c>
      <c r="F4731" s="80">
        <v>296.45</v>
      </c>
      <c r="G4731" s="78" t="s">
        <v>4113</v>
      </c>
      <c r="H4731" s="78" t="s">
        <v>6430</v>
      </c>
      <c r="I4731" s="81" t="s">
        <v>2930</v>
      </c>
      <c r="J4731" s="78" t="s">
        <v>4115</v>
      </c>
      <c r="K4731" s="78" t="s">
        <v>486</v>
      </c>
      <c r="L4731" s="78" t="s">
        <v>413</v>
      </c>
      <c r="M4731" s="78" t="s">
        <v>585</v>
      </c>
      <c r="N4731" s="78" t="s">
        <v>539</v>
      </c>
      <c r="O4731" s="82" t="s">
        <v>326</v>
      </c>
      <c r="P4731" s="82" t="s">
        <v>6229</v>
      </c>
      <c r="Q4731" s="83" t="str">
        <f>MID(Tabla1[[#This Row],[Aplicación]],14,1)</f>
        <v>2</v>
      </c>
      <c r="R4731" s="35" t="s">
        <v>265</v>
      </c>
      <c r="S4731" s="83" t="str">
        <f>MID(Tabla1[[#This Row],[Aplicación]],6,2)</f>
        <v>11</v>
      </c>
      <c r="T4731" s="84" t="str">
        <f>VLOOKUP(Tabla1[[#This Row],[AREA]],Hoja1!A:B,2,FALSE)</f>
        <v>11. Salud pública y seguridad ciudadana</v>
      </c>
      <c r="U4731" s="83" t="str">
        <f>MID(Tabla1[[#This Row],[Aplicación]],9,4)</f>
        <v>1361</v>
      </c>
      <c r="V4731" s="84" t="str">
        <f>VLOOKUP(Tabla1[[#This Row],[PROGRAMA]],Hoja1!A:B,2,FALSE)</f>
        <v>1361. Prevención y extinción de incencios</v>
      </c>
      <c r="W4731" s="83" t="str">
        <f>MID(Tabla1[[#This Row],[Aplicación]],14,2)</f>
        <v>22</v>
      </c>
      <c r="X4731" s="83" t="str">
        <f>MID(Tabla1[[#This Row],[Aplicación]],14,6)</f>
        <v>22104</v>
      </c>
    </row>
    <row r="4732" spans="1:24" x14ac:dyDescent="0.25">
      <c r="A4732" s="77">
        <v>220240046650</v>
      </c>
      <c r="B4732" s="78" t="s">
        <v>673</v>
      </c>
      <c r="C4732" s="79">
        <v>45572</v>
      </c>
      <c r="D4732" s="77">
        <v>22024006141</v>
      </c>
      <c r="E4732" s="78" t="s">
        <v>3423</v>
      </c>
      <c r="F4732" s="80">
        <v>-1306.8</v>
      </c>
      <c r="G4732" s="78" t="s">
        <v>4113</v>
      </c>
      <c r="H4732" s="78" t="s">
        <v>5799</v>
      </c>
      <c r="I4732" s="81" t="s">
        <v>2930</v>
      </c>
      <c r="J4732" s="78" t="s">
        <v>4115</v>
      </c>
      <c r="K4732" s="78" t="s">
        <v>486</v>
      </c>
      <c r="L4732" s="78" t="s">
        <v>413</v>
      </c>
      <c r="M4732" s="78" t="s">
        <v>585</v>
      </c>
      <c r="N4732" s="78" t="s">
        <v>539</v>
      </c>
      <c r="O4732" s="82" t="s">
        <v>326</v>
      </c>
      <c r="P4732" s="82" t="s">
        <v>6229</v>
      </c>
      <c r="Q4732" s="83" t="str">
        <f>MID(Tabla1[[#This Row],[Aplicación]],14,1)</f>
        <v>6</v>
      </c>
      <c r="R4732" s="35" t="s">
        <v>266</v>
      </c>
      <c r="S4732" s="83" t="str">
        <f>MID(Tabla1[[#This Row],[Aplicación]],6,2)</f>
        <v>11</v>
      </c>
      <c r="T4732" s="84" t="str">
        <f>VLOOKUP(Tabla1[[#This Row],[AREA]],Hoja1!A:B,2,FALSE)</f>
        <v>11. Salud pública y seguridad ciudadana</v>
      </c>
      <c r="U4732" s="83" t="str">
        <f>MID(Tabla1[[#This Row],[Aplicación]],9,4)</f>
        <v>1361</v>
      </c>
      <c r="V4732" s="84" t="str">
        <f>VLOOKUP(Tabla1[[#This Row],[PROGRAMA]],Hoja1!A:B,2,FALSE)</f>
        <v>1361. Prevención y extinción de incencios</v>
      </c>
      <c r="W4732" s="83" t="str">
        <f>MID(Tabla1[[#This Row],[Aplicación]],14,2)</f>
        <v>62</v>
      </c>
      <c r="X4732" s="83" t="str">
        <f>MID(Tabla1[[#This Row],[Aplicación]],14,6)</f>
        <v>623</v>
      </c>
    </row>
    <row r="4733" spans="1:24" x14ac:dyDescent="0.25">
      <c r="A4733" s="77">
        <v>220240057955</v>
      </c>
      <c r="B4733" s="78" t="s">
        <v>390</v>
      </c>
      <c r="C4733" s="79">
        <v>45630</v>
      </c>
      <c r="D4733" s="77">
        <v>22024008996</v>
      </c>
      <c r="E4733" s="78" t="s">
        <v>1240</v>
      </c>
      <c r="F4733" s="80">
        <v>1458.1</v>
      </c>
      <c r="G4733" s="78" t="s">
        <v>4977</v>
      </c>
      <c r="H4733" s="78" t="s">
        <v>6431</v>
      </c>
      <c r="I4733" s="81" t="s">
        <v>2930</v>
      </c>
      <c r="J4733" s="78" t="s">
        <v>4979</v>
      </c>
      <c r="K4733" s="78" t="s">
        <v>506</v>
      </c>
      <c r="L4733" s="78" t="s">
        <v>413</v>
      </c>
      <c r="M4733" s="78" t="s">
        <v>585</v>
      </c>
      <c r="N4733" s="78" t="s">
        <v>539</v>
      </c>
      <c r="O4733" s="82" t="s">
        <v>326</v>
      </c>
      <c r="P4733" s="82" t="s">
        <v>6229</v>
      </c>
      <c r="Q4733" s="83" t="str">
        <f>MID(Tabla1[[#This Row],[Aplicación]],14,1)</f>
        <v>2</v>
      </c>
      <c r="R4733" s="35" t="s">
        <v>265</v>
      </c>
      <c r="S4733" s="83" t="str">
        <f>MID(Tabla1[[#This Row],[Aplicación]],6,2)</f>
        <v>01</v>
      </c>
      <c r="T4733" s="84" t="str">
        <f>VLOOKUP(Tabla1[[#This Row],[AREA]],Hoja1!A:B,2,FALSE)</f>
        <v>01. Alcaldía</v>
      </c>
      <c r="U4733" s="83" t="str">
        <f>MID(Tabla1[[#This Row],[Aplicación]],9,4)</f>
        <v>9203</v>
      </c>
      <c r="V4733" s="84" t="str">
        <f>VLOOKUP(Tabla1[[#This Row],[PROGRAMA]],Hoja1!A:B,2,FALSE)</f>
        <v>9203. Unidad de régimen interior</v>
      </c>
      <c r="W4733" s="83" t="str">
        <f>MID(Tabla1[[#This Row],[Aplicación]],14,2)</f>
        <v>22</v>
      </c>
      <c r="X4733" s="83" t="str">
        <f>MID(Tabla1[[#This Row],[Aplicación]],14,6)</f>
        <v>22699</v>
      </c>
    </row>
    <row r="4734" spans="1:24" x14ac:dyDescent="0.25">
      <c r="A4734" s="77">
        <v>220240061715</v>
      </c>
      <c r="B4734" s="78" t="s">
        <v>702</v>
      </c>
      <c r="C4734" s="79">
        <v>45644</v>
      </c>
      <c r="D4734" s="77">
        <v>22024006076</v>
      </c>
      <c r="E4734" s="78" t="s">
        <v>7361</v>
      </c>
      <c r="F4734" s="80">
        <v>23688.27</v>
      </c>
      <c r="G4734" s="78" t="s">
        <v>8046</v>
      </c>
      <c r="H4734" s="78" t="s">
        <v>8047</v>
      </c>
      <c r="I4734" s="81" t="s">
        <v>2934</v>
      </c>
      <c r="J4734" s="78" t="s">
        <v>8048</v>
      </c>
      <c r="K4734" s="78" t="s">
        <v>900</v>
      </c>
      <c r="L4734" s="78" t="s">
        <v>399</v>
      </c>
      <c r="M4734" s="78" t="s">
        <v>395</v>
      </c>
      <c r="N4734" s="78" t="s">
        <v>396</v>
      </c>
      <c r="O4734" s="82" t="s">
        <v>321</v>
      </c>
      <c r="P4734" s="82" t="s">
        <v>6229</v>
      </c>
      <c r="Q4734" s="83">
        <v>2</v>
      </c>
      <c r="R4734" s="35" t="s">
        <v>265</v>
      </c>
      <c r="S4734" s="83" t="str">
        <f>MID(Tabla1[[#This Row],[Aplicación]],6,2)</f>
        <v>05</v>
      </c>
      <c r="T4734" s="84" t="str">
        <f>VLOOKUP(Tabla1[[#This Row],[AREA]],Hoja1!A:B,2,FALSE)</f>
        <v>05. Comercio, mercados y consumo</v>
      </c>
      <c r="U4734" s="83">
        <v>4312</v>
      </c>
      <c r="V4734" s="84" t="str">
        <f>VLOOKUP(Tabla1[[#This Row],[PROGRAMA]],Hoja1!A:B,2,FALSE)</f>
        <v>4312. Mercados</v>
      </c>
      <c r="W4734" s="83">
        <v>22</v>
      </c>
      <c r="X4734" s="83">
        <v>22799</v>
      </c>
    </row>
    <row r="4735" spans="1:24" x14ac:dyDescent="0.25">
      <c r="A4735" s="77">
        <v>220240049941</v>
      </c>
      <c r="B4735" s="78" t="s">
        <v>702</v>
      </c>
      <c r="C4735" s="79">
        <v>45589</v>
      </c>
      <c r="D4735" s="77">
        <v>22024000456</v>
      </c>
      <c r="E4735" s="78" t="s">
        <v>1426</v>
      </c>
      <c r="F4735" s="80">
        <v>4110.75</v>
      </c>
      <c r="G4735" s="78" t="s">
        <v>81</v>
      </c>
      <c r="H4735" s="78" t="s">
        <v>6434</v>
      </c>
      <c r="I4735" s="81" t="s">
        <v>2934</v>
      </c>
      <c r="J4735" s="78" t="s">
        <v>398</v>
      </c>
      <c r="K4735" s="78" t="s">
        <v>398</v>
      </c>
      <c r="L4735" s="78" t="s">
        <v>413</v>
      </c>
      <c r="M4735" s="78" t="s">
        <v>395</v>
      </c>
      <c r="N4735" s="78" t="s">
        <v>396</v>
      </c>
      <c r="O4735" s="82" t="s">
        <v>325</v>
      </c>
      <c r="P4735" s="82" t="s">
        <v>6229</v>
      </c>
      <c r="Q4735" s="83" t="str">
        <f>MID(Tabla1[[#This Row],[Aplicación]],14,1)</f>
        <v>2</v>
      </c>
      <c r="R4735" s="35" t="s">
        <v>265</v>
      </c>
      <c r="S4735" s="83" t="str">
        <f>MID(Tabla1[[#This Row],[Aplicación]],6,2)</f>
        <v>11</v>
      </c>
      <c r="T4735" s="84" t="str">
        <f>VLOOKUP(Tabla1[[#This Row],[AREA]],Hoja1!A:B,2,FALSE)</f>
        <v>11. Salud pública y seguridad ciudadana</v>
      </c>
      <c r="U4735" s="83" t="str">
        <f>MID(Tabla1[[#This Row],[Aplicación]],9,4)</f>
        <v>1621</v>
      </c>
      <c r="V4735" s="84" t="str">
        <f>VLOOKUP(Tabla1[[#This Row],[PROGRAMA]],Hoja1!A:B,2,FALSE)</f>
        <v>1621. Recogida de residuos</v>
      </c>
      <c r="W4735" s="83" t="str">
        <f>MID(Tabla1[[#This Row],[Aplicación]],14,2)</f>
        <v>22</v>
      </c>
      <c r="X4735" s="83" t="str">
        <f>MID(Tabla1[[#This Row],[Aplicación]],14,6)</f>
        <v>22199</v>
      </c>
    </row>
    <row r="4736" spans="1:24" x14ac:dyDescent="0.25">
      <c r="A4736" s="77">
        <v>220240053270</v>
      </c>
      <c r="B4736" s="78" t="s">
        <v>702</v>
      </c>
      <c r="C4736" s="79">
        <v>45604</v>
      </c>
      <c r="D4736" s="77">
        <v>22024004070</v>
      </c>
      <c r="E4736" s="78" t="s">
        <v>3440</v>
      </c>
      <c r="F4736" s="80">
        <v>1391.5</v>
      </c>
      <c r="G4736" s="78" t="s">
        <v>4964</v>
      </c>
      <c r="H4736" s="78" t="s">
        <v>6435</v>
      </c>
      <c r="I4736" s="81" t="s">
        <v>2934</v>
      </c>
      <c r="J4736" s="78" t="s">
        <v>393</v>
      </c>
      <c r="K4736" s="78" t="s">
        <v>393</v>
      </c>
      <c r="L4736" s="78" t="s">
        <v>399</v>
      </c>
      <c r="M4736" s="78" t="s">
        <v>585</v>
      </c>
      <c r="N4736" s="78" t="s">
        <v>539</v>
      </c>
      <c r="O4736" s="82" t="s">
        <v>326</v>
      </c>
      <c r="P4736" s="82" t="s">
        <v>6229</v>
      </c>
      <c r="Q4736" s="83" t="str">
        <f>MID(Tabla1[[#This Row],[Aplicación]],14,1)</f>
        <v>1</v>
      </c>
      <c r="R4736" s="35" t="s">
        <v>273</v>
      </c>
      <c r="S4736" s="83" t="str">
        <f>MID(Tabla1[[#This Row],[Aplicación]],6,2)</f>
        <v>04</v>
      </c>
      <c r="T4736" s="84" t="str">
        <f>VLOOKUP(Tabla1[[#This Row],[AREA]],Hoja1!A:B,2,FALSE)</f>
        <v>04. Hacienda, personal y modernización administrativa</v>
      </c>
      <c r="U4736" s="83" t="str">
        <f>MID(Tabla1[[#This Row],[Aplicación]],9,4)</f>
        <v>9202</v>
      </c>
      <c r="V4736" s="84" t="str">
        <f>VLOOKUP(Tabla1[[#This Row],[PROGRAMA]],Hoja1!A:B,2,FALSE)</f>
        <v>9202. Gestión de recursos humanos</v>
      </c>
      <c r="W4736" s="83" t="str">
        <f>MID(Tabla1[[#This Row],[Aplicación]],14,2)</f>
        <v>16</v>
      </c>
      <c r="X4736" s="83" t="str">
        <f>MID(Tabla1[[#This Row],[Aplicación]],14,6)</f>
        <v>16200</v>
      </c>
    </row>
    <row r="4737" spans="1:24" x14ac:dyDescent="0.25">
      <c r="A4737" s="77">
        <v>220240062624</v>
      </c>
      <c r="B4737" s="78" t="s">
        <v>390</v>
      </c>
      <c r="C4737" s="79">
        <v>45649</v>
      </c>
      <c r="D4737" s="77">
        <v>22024009325</v>
      </c>
      <c r="E4737" s="78" t="s">
        <v>1410</v>
      </c>
      <c r="F4737" s="80">
        <v>1016.4</v>
      </c>
      <c r="G4737" s="78" t="s">
        <v>4964</v>
      </c>
      <c r="H4737" s="78" t="s">
        <v>6436</v>
      </c>
      <c r="I4737" s="81" t="s">
        <v>2930</v>
      </c>
      <c r="J4737" s="78" t="s">
        <v>393</v>
      </c>
      <c r="K4737" s="78" t="s">
        <v>393</v>
      </c>
      <c r="L4737" s="78" t="s">
        <v>399</v>
      </c>
      <c r="M4737" s="78" t="s">
        <v>585</v>
      </c>
      <c r="N4737" s="78" t="s">
        <v>539</v>
      </c>
      <c r="O4737" s="82" t="s">
        <v>326</v>
      </c>
      <c r="P4737" s="82" t="s">
        <v>6229</v>
      </c>
      <c r="Q4737" s="83" t="str">
        <f>MID(Tabla1[[#This Row],[Aplicación]],14,1)</f>
        <v>2</v>
      </c>
      <c r="R4737" s="35" t="s">
        <v>265</v>
      </c>
      <c r="S4737" s="83" t="str">
        <f>MID(Tabla1[[#This Row],[Aplicación]],6,2)</f>
        <v>04</v>
      </c>
      <c r="T4737" s="84" t="str">
        <f>VLOOKUP(Tabla1[[#This Row],[AREA]],Hoja1!A:B,2,FALSE)</f>
        <v>04. Hacienda, personal y modernización administrativa</v>
      </c>
      <c r="U4737" s="83" t="str">
        <f>MID(Tabla1[[#This Row],[Aplicación]],9,4)</f>
        <v>9204</v>
      </c>
      <c r="V4737" s="84" t="str">
        <f>VLOOKUP(Tabla1[[#This Row],[PROGRAMA]],Hoja1!A:B,2,FALSE)</f>
        <v>9204. Tecnologías de la información y comunicación</v>
      </c>
      <c r="W4737" s="83" t="str">
        <f>MID(Tabla1[[#This Row],[Aplicación]],14,2)</f>
        <v>22</v>
      </c>
      <c r="X4737" s="83" t="str">
        <f>MID(Tabla1[[#This Row],[Aplicación]],14,6)</f>
        <v>22799</v>
      </c>
    </row>
    <row r="4738" spans="1:24" x14ac:dyDescent="0.25">
      <c r="A4738" s="77">
        <v>220240062629</v>
      </c>
      <c r="B4738" s="78" t="s">
        <v>390</v>
      </c>
      <c r="C4738" s="79">
        <v>45649</v>
      </c>
      <c r="D4738" s="77">
        <v>22024009147</v>
      </c>
      <c r="E4738" s="78" t="s">
        <v>6437</v>
      </c>
      <c r="F4738" s="80">
        <v>18071.63</v>
      </c>
      <c r="G4738" s="78" t="s">
        <v>6438</v>
      </c>
      <c r="H4738" s="78" t="s">
        <v>6439</v>
      </c>
      <c r="I4738" s="81" t="s">
        <v>2930</v>
      </c>
      <c r="J4738" s="78" t="s">
        <v>398</v>
      </c>
      <c r="K4738" s="78" t="s">
        <v>398</v>
      </c>
      <c r="L4738" s="78" t="s">
        <v>413</v>
      </c>
      <c r="M4738" s="78" t="s">
        <v>585</v>
      </c>
      <c r="N4738" s="78" t="s">
        <v>539</v>
      </c>
      <c r="O4738" s="82" t="s">
        <v>326</v>
      </c>
      <c r="P4738" s="82" t="s">
        <v>6229</v>
      </c>
      <c r="Q4738" s="83" t="str">
        <f>MID(Tabla1[[#This Row],[Aplicación]],14,1)</f>
        <v>6</v>
      </c>
      <c r="R4738" s="35" t="s">
        <v>266</v>
      </c>
      <c r="S4738" s="83" t="str">
        <f>MID(Tabla1[[#This Row],[Aplicación]],6,2)</f>
        <v>06</v>
      </c>
      <c r="T4738" s="84" t="str">
        <f>VLOOKUP(Tabla1[[#This Row],[AREA]],Hoja1!A:B,2,FALSE)</f>
        <v>06. Educación y cultura</v>
      </c>
      <c r="U4738" s="83" t="str">
        <f>MID(Tabla1[[#This Row],[Aplicación]],9,4)</f>
        <v>3321</v>
      </c>
      <c r="V4738" s="84" t="str">
        <f>VLOOKUP(Tabla1[[#This Row],[PROGRAMA]],Hoja1!A:B,2,FALSE)</f>
        <v>3321. Bibliotecas públicas</v>
      </c>
      <c r="W4738" s="83" t="str">
        <f>MID(Tabla1[[#This Row],[Aplicación]],14,2)</f>
        <v>63</v>
      </c>
      <c r="X4738" s="83" t="str">
        <f>MID(Tabla1[[#This Row],[Aplicación]],14,6)</f>
        <v>635</v>
      </c>
    </row>
    <row r="4739" spans="1:24" x14ac:dyDescent="0.25">
      <c r="A4739" s="77">
        <v>220240051195</v>
      </c>
      <c r="B4739" s="78" t="s">
        <v>390</v>
      </c>
      <c r="C4739" s="79">
        <v>45594</v>
      </c>
      <c r="D4739" s="77">
        <v>22024007988</v>
      </c>
      <c r="E4739" s="78" t="s">
        <v>6322</v>
      </c>
      <c r="F4739" s="80">
        <v>6157.79</v>
      </c>
      <c r="G4739" s="78" t="s">
        <v>6438</v>
      </c>
      <c r="H4739" s="78" t="s">
        <v>6440</v>
      </c>
      <c r="I4739" s="81" t="s">
        <v>2930</v>
      </c>
      <c r="J4739" s="78" t="s">
        <v>398</v>
      </c>
      <c r="K4739" s="78" t="s">
        <v>398</v>
      </c>
      <c r="L4739" s="78" t="s">
        <v>413</v>
      </c>
      <c r="M4739" s="78" t="s">
        <v>585</v>
      </c>
      <c r="N4739" s="78" t="s">
        <v>539</v>
      </c>
      <c r="O4739" s="82" t="s">
        <v>326</v>
      </c>
      <c r="P4739" s="82" t="s">
        <v>6229</v>
      </c>
      <c r="Q4739" s="83" t="str">
        <f>MID(Tabla1[[#This Row],[Aplicación]],14,1)</f>
        <v>6</v>
      </c>
      <c r="R4739" s="35" t="s">
        <v>266</v>
      </c>
      <c r="S4739" s="83" t="str">
        <f>MID(Tabla1[[#This Row],[Aplicación]],6,2)</f>
        <v>03</v>
      </c>
      <c r="T4739" s="84" t="str">
        <f>VLOOKUP(Tabla1[[#This Row],[AREA]],Hoja1!A:B,2,FALSE)</f>
        <v>03. Participación ciudadana y deportes</v>
      </c>
      <c r="U4739" s="83" t="str">
        <f>MID(Tabla1[[#This Row],[Aplicación]],9,4)</f>
        <v>9241</v>
      </c>
      <c r="V4739" s="84" t="str">
        <f>VLOOKUP(Tabla1[[#This Row],[PROGRAMA]],Hoja1!A:B,2,FALSE)</f>
        <v>9241. Participación ciudadana</v>
      </c>
      <c r="W4739" s="83" t="str">
        <f>MID(Tabla1[[#This Row],[Aplicación]],14,2)</f>
        <v>62</v>
      </c>
      <c r="X4739" s="83" t="str">
        <f>MID(Tabla1[[#This Row],[Aplicación]],14,6)</f>
        <v>625</v>
      </c>
    </row>
    <row r="4740" spans="1:24" x14ac:dyDescent="0.25">
      <c r="A4740" s="77">
        <v>220240061680</v>
      </c>
      <c r="B4740" s="78" t="s">
        <v>390</v>
      </c>
      <c r="C4740" s="79">
        <v>45644</v>
      </c>
      <c r="D4740" s="77">
        <v>22024009218</v>
      </c>
      <c r="E4740" s="78" t="s">
        <v>6322</v>
      </c>
      <c r="F4740" s="80">
        <v>1644.39</v>
      </c>
      <c r="G4740" s="78" t="s">
        <v>6438</v>
      </c>
      <c r="H4740" s="78" t="s">
        <v>6441</v>
      </c>
      <c r="I4740" s="81" t="s">
        <v>2930</v>
      </c>
      <c r="J4740" s="78" t="s">
        <v>398</v>
      </c>
      <c r="K4740" s="78" t="s">
        <v>398</v>
      </c>
      <c r="L4740" s="78" t="s">
        <v>413</v>
      </c>
      <c r="M4740" s="78" t="s">
        <v>585</v>
      </c>
      <c r="N4740" s="78" t="s">
        <v>539</v>
      </c>
      <c r="O4740" s="82" t="s">
        <v>326</v>
      </c>
      <c r="P4740" s="82" t="s">
        <v>6229</v>
      </c>
      <c r="Q4740" s="83" t="str">
        <f>MID(Tabla1[[#This Row],[Aplicación]],14,1)</f>
        <v>6</v>
      </c>
      <c r="R4740" s="35" t="s">
        <v>266</v>
      </c>
      <c r="S4740" s="83" t="str">
        <f>MID(Tabla1[[#This Row],[Aplicación]],6,2)</f>
        <v>03</v>
      </c>
      <c r="T4740" s="84" t="str">
        <f>VLOOKUP(Tabla1[[#This Row],[AREA]],Hoja1!A:B,2,FALSE)</f>
        <v>03. Participación ciudadana y deportes</v>
      </c>
      <c r="U4740" s="83" t="str">
        <f>MID(Tabla1[[#This Row],[Aplicación]],9,4)</f>
        <v>9241</v>
      </c>
      <c r="V4740" s="84" t="str">
        <f>VLOOKUP(Tabla1[[#This Row],[PROGRAMA]],Hoja1!A:B,2,FALSE)</f>
        <v>9241. Participación ciudadana</v>
      </c>
      <c r="W4740" s="83" t="str">
        <f>MID(Tabla1[[#This Row],[Aplicación]],14,2)</f>
        <v>62</v>
      </c>
      <c r="X4740" s="83" t="str">
        <f>MID(Tabla1[[#This Row],[Aplicación]],14,6)</f>
        <v>625</v>
      </c>
    </row>
    <row r="4741" spans="1:24" x14ac:dyDescent="0.25">
      <c r="A4741" s="77">
        <v>220240046642</v>
      </c>
      <c r="B4741" s="78" t="s">
        <v>390</v>
      </c>
      <c r="C4741" s="79">
        <v>45572</v>
      </c>
      <c r="D4741" s="77">
        <v>22024007581</v>
      </c>
      <c r="E4741" s="78" t="s">
        <v>1298</v>
      </c>
      <c r="F4741" s="80">
        <v>212.8</v>
      </c>
      <c r="G4741" s="78" t="s">
        <v>6438</v>
      </c>
      <c r="H4741" s="78" t="s">
        <v>6442</v>
      </c>
      <c r="I4741" s="81" t="s">
        <v>2930</v>
      </c>
      <c r="J4741" s="78" t="s">
        <v>398</v>
      </c>
      <c r="K4741" s="78" t="s">
        <v>398</v>
      </c>
      <c r="L4741" s="78" t="s">
        <v>413</v>
      </c>
      <c r="M4741" s="78" t="s">
        <v>585</v>
      </c>
      <c r="N4741" s="78" t="s">
        <v>539</v>
      </c>
      <c r="O4741" s="82" t="s">
        <v>326</v>
      </c>
      <c r="P4741" s="82" t="s">
        <v>6229</v>
      </c>
      <c r="Q4741" s="83" t="str">
        <f>MID(Tabla1[[#This Row],[Aplicación]],14,1)</f>
        <v>2</v>
      </c>
      <c r="R4741" s="35" t="s">
        <v>265</v>
      </c>
      <c r="S4741" s="83" t="str">
        <f>MID(Tabla1[[#This Row],[Aplicación]],6,2)</f>
        <v>03</v>
      </c>
      <c r="T4741" s="84" t="str">
        <f>VLOOKUP(Tabla1[[#This Row],[AREA]],Hoja1!A:B,2,FALSE)</f>
        <v>03. Participación ciudadana y deportes</v>
      </c>
      <c r="U4741" s="83" t="str">
        <f>MID(Tabla1[[#This Row],[Aplicación]],9,4)</f>
        <v>9241</v>
      </c>
      <c r="V4741" s="84" t="str">
        <f>VLOOKUP(Tabla1[[#This Row],[PROGRAMA]],Hoja1!A:B,2,FALSE)</f>
        <v>9241. Participación ciudadana</v>
      </c>
      <c r="W4741" s="83" t="str">
        <f>MID(Tabla1[[#This Row],[Aplicación]],14,2)</f>
        <v>22</v>
      </c>
      <c r="X4741" s="83" t="str">
        <f>MID(Tabla1[[#This Row],[Aplicación]],14,6)</f>
        <v>22199</v>
      </c>
    </row>
    <row r="4742" spans="1:24" x14ac:dyDescent="0.25">
      <c r="A4742" s="77">
        <v>220240062733</v>
      </c>
      <c r="B4742" s="78" t="s">
        <v>390</v>
      </c>
      <c r="C4742" s="79">
        <v>45649</v>
      </c>
      <c r="D4742" s="77">
        <v>22024009479</v>
      </c>
      <c r="E4742" s="78" t="s">
        <v>1492</v>
      </c>
      <c r="F4742" s="80">
        <v>3267</v>
      </c>
      <c r="G4742" s="78" t="s">
        <v>1880</v>
      </c>
      <c r="H4742" s="78" t="s">
        <v>6443</v>
      </c>
      <c r="I4742" s="81" t="s">
        <v>2930</v>
      </c>
      <c r="J4742" s="78" t="s">
        <v>398</v>
      </c>
      <c r="K4742" s="78" t="s">
        <v>398</v>
      </c>
      <c r="L4742" s="78" t="s">
        <v>399</v>
      </c>
      <c r="M4742" s="78" t="s">
        <v>585</v>
      </c>
      <c r="N4742" s="78" t="s">
        <v>539</v>
      </c>
      <c r="O4742" s="82" t="s">
        <v>326</v>
      </c>
      <c r="P4742" s="82" t="s">
        <v>6229</v>
      </c>
      <c r="Q4742" s="83" t="str">
        <f>MID(Tabla1[[#This Row],[Aplicación]],14,1)</f>
        <v>2</v>
      </c>
      <c r="R4742" s="35" t="s">
        <v>265</v>
      </c>
      <c r="S4742" s="83" t="str">
        <f>MID(Tabla1[[#This Row],[Aplicación]],6,2)</f>
        <v>06</v>
      </c>
      <c r="T4742" s="84" t="str">
        <f>VLOOKUP(Tabla1[[#This Row],[AREA]],Hoja1!A:B,2,FALSE)</f>
        <v>06. Educación y cultura</v>
      </c>
      <c r="U4742" s="83" t="str">
        <f>MID(Tabla1[[#This Row],[Aplicación]],9,4)</f>
        <v>3231</v>
      </c>
      <c r="V4742" s="84" t="str">
        <f>VLOOKUP(Tabla1[[#This Row],[PROGRAMA]],Hoja1!A:B,2,FALSE)</f>
        <v>3231. Escuelas infantiles</v>
      </c>
      <c r="W4742" s="83" t="str">
        <f>MID(Tabla1[[#This Row],[Aplicación]],14,2)</f>
        <v>22</v>
      </c>
      <c r="X4742" s="83" t="str">
        <f>MID(Tabla1[[#This Row],[Aplicación]],14,6)</f>
        <v>22614</v>
      </c>
    </row>
    <row r="4743" spans="1:24" x14ac:dyDescent="0.25">
      <c r="A4743" s="77">
        <v>220240050753</v>
      </c>
      <c r="B4743" s="78" t="s">
        <v>390</v>
      </c>
      <c r="C4743" s="79">
        <v>45593</v>
      </c>
      <c r="D4743" s="77">
        <v>22024003698</v>
      </c>
      <c r="E4743" s="78" t="s">
        <v>1228</v>
      </c>
      <c r="F4743" s="80">
        <v>1200.01</v>
      </c>
      <c r="G4743" s="78" t="s">
        <v>95</v>
      </c>
      <c r="H4743" s="78" t="s">
        <v>6444</v>
      </c>
      <c r="I4743" s="81" t="s">
        <v>2930</v>
      </c>
      <c r="J4743" s="78" t="s">
        <v>398</v>
      </c>
      <c r="K4743" s="78" t="s">
        <v>398</v>
      </c>
      <c r="L4743" s="78" t="s">
        <v>399</v>
      </c>
      <c r="M4743" s="78" t="s">
        <v>585</v>
      </c>
      <c r="N4743" s="78" t="s">
        <v>539</v>
      </c>
      <c r="O4743" s="82" t="s">
        <v>326</v>
      </c>
      <c r="P4743" s="82" t="s">
        <v>6229</v>
      </c>
      <c r="Q4743" s="83" t="str">
        <f>MID(Tabla1[[#This Row],[Aplicación]],14,1)</f>
        <v>2</v>
      </c>
      <c r="R4743" s="35" t="s">
        <v>265</v>
      </c>
      <c r="S4743" s="83" t="str">
        <f>MID(Tabla1[[#This Row],[Aplicación]],6,2)</f>
        <v>06</v>
      </c>
      <c r="T4743" s="84" t="str">
        <f>VLOOKUP(Tabla1[[#This Row],[AREA]],Hoja1!A:B,2,FALSE)</f>
        <v>06. Educación y cultura</v>
      </c>
      <c r="U4743" s="83" t="str">
        <f>MID(Tabla1[[#This Row],[Aplicación]],9,4)</f>
        <v>3321</v>
      </c>
      <c r="V4743" s="84" t="str">
        <f>VLOOKUP(Tabla1[[#This Row],[PROGRAMA]],Hoja1!A:B,2,FALSE)</f>
        <v>3321. Bibliotecas públicas</v>
      </c>
      <c r="W4743" s="83" t="str">
        <f>MID(Tabla1[[#This Row],[Aplicación]],14,2)</f>
        <v>22</v>
      </c>
      <c r="X4743" s="83" t="str">
        <f>MID(Tabla1[[#This Row],[Aplicación]],14,6)</f>
        <v>22799</v>
      </c>
    </row>
    <row r="4744" spans="1:24" x14ac:dyDescent="0.25">
      <c r="A4744" s="77">
        <v>220240061100</v>
      </c>
      <c r="B4744" s="78" t="s">
        <v>390</v>
      </c>
      <c r="C4744" s="79">
        <v>45643</v>
      </c>
      <c r="D4744" s="77">
        <v>22024009154</v>
      </c>
      <c r="E4744" s="78" t="s">
        <v>1423</v>
      </c>
      <c r="F4744" s="80">
        <v>231</v>
      </c>
      <c r="G4744" s="78" t="s">
        <v>727</v>
      </c>
      <c r="H4744" s="78" t="s">
        <v>6445</v>
      </c>
      <c r="I4744" s="81" t="s">
        <v>2930</v>
      </c>
      <c r="J4744" s="78" t="s">
        <v>398</v>
      </c>
      <c r="K4744" s="78" t="s">
        <v>398</v>
      </c>
      <c r="L4744" s="78" t="s">
        <v>399</v>
      </c>
      <c r="M4744" s="78" t="s">
        <v>585</v>
      </c>
      <c r="N4744" s="78" t="s">
        <v>539</v>
      </c>
      <c r="O4744" s="82" t="s">
        <v>326</v>
      </c>
      <c r="P4744" s="82" t="s">
        <v>6229</v>
      </c>
      <c r="Q4744" s="83" t="str">
        <f>MID(Tabla1[[#This Row],[Aplicación]],14,1)</f>
        <v>2</v>
      </c>
      <c r="R4744" s="35" t="s">
        <v>265</v>
      </c>
      <c r="S4744" s="83" t="str">
        <f>MID(Tabla1[[#This Row],[Aplicación]],6,2)</f>
        <v>11</v>
      </c>
      <c r="T4744" s="84" t="str">
        <f>VLOOKUP(Tabla1[[#This Row],[AREA]],Hoja1!A:B,2,FALSE)</f>
        <v>11. Salud pública y seguridad ciudadana</v>
      </c>
      <c r="U4744" s="83" t="str">
        <f>MID(Tabla1[[#This Row],[Aplicación]],9,4)</f>
        <v>1321</v>
      </c>
      <c r="V4744" s="84" t="str">
        <f>VLOOKUP(Tabla1[[#This Row],[PROGRAMA]],Hoja1!A:B,2,FALSE)</f>
        <v>1321. Policía municipal</v>
      </c>
      <c r="W4744" s="83" t="str">
        <f>MID(Tabla1[[#This Row],[Aplicación]],14,2)</f>
        <v>21</v>
      </c>
      <c r="X4744" s="83" t="str">
        <f>MID(Tabla1[[#This Row],[Aplicación]],14,6)</f>
        <v>214</v>
      </c>
    </row>
    <row r="4745" spans="1:24" x14ac:dyDescent="0.25">
      <c r="A4745" s="77">
        <v>220240053219</v>
      </c>
      <c r="B4745" s="78" t="s">
        <v>390</v>
      </c>
      <c r="C4745" s="79">
        <v>45603</v>
      </c>
      <c r="D4745" s="77">
        <v>22024008042</v>
      </c>
      <c r="E4745" s="78" t="s">
        <v>3162</v>
      </c>
      <c r="F4745" s="80">
        <v>348.01</v>
      </c>
      <c r="G4745" s="78" t="s">
        <v>3163</v>
      </c>
      <c r="H4745" s="78" t="s">
        <v>6446</v>
      </c>
      <c r="I4745" s="81" t="s">
        <v>2930</v>
      </c>
      <c r="J4745" s="78" t="s">
        <v>547</v>
      </c>
      <c r="K4745" s="78" t="s">
        <v>547</v>
      </c>
      <c r="L4745" s="78" t="s">
        <v>399</v>
      </c>
      <c r="M4745" s="78" t="s">
        <v>585</v>
      </c>
      <c r="N4745" s="78" t="s">
        <v>539</v>
      </c>
      <c r="O4745" s="82" t="s">
        <v>326</v>
      </c>
      <c r="P4745" s="82" t="s">
        <v>6229</v>
      </c>
      <c r="Q4745" s="83" t="str">
        <f>MID(Tabla1[[#This Row],[Aplicación]],14,1)</f>
        <v>2</v>
      </c>
      <c r="R4745" s="35" t="s">
        <v>265</v>
      </c>
      <c r="S4745" s="83" t="str">
        <f>MID(Tabla1[[#This Row],[Aplicación]],6,2)</f>
        <v>10</v>
      </c>
      <c r="T4745" s="84" t="str">
        <f>VLOOKUP(Tabla1[[#This Row],[AREA]],Hoja1!A:B,2,FALSE)</f>
        <v>10. Personas mayores, familia y servicios sociales</v>
      </c>
      <c r="U4745" s="83" t="str">
        <f>MID(Tabla1[[#This Row],[Aplicación]],9,4)</f>
        <v>2312</v>
      </c>
      <c r="V4745" s="84" t="str">
        <f>VLOOKUP(Tabla1[[#This Row],[PROGRAMA]],Hoja1!A:B,2,FALSE)</f>
        <v>2312. Iniciativas sociales</v>
      </c>
      <c r="W4745" s="83" t="str">
        <f>MID(Tabla1[[#This Row],[Aplicación]],14,2)</f>
        <v>21</v>
      </c>
      <c r="X4745" s="83" t="str">
        <f>MID(Tabla1[[#This Row],[Aplicación]],14,6)</f>
        <v>215</v>
      </c>
    </row>
    <row r="4746" spans="1:24" x14ac:dyDescent="0.25">
      <c r="A4746" s="77">
        <v>220240053219</v>
      </c>
      <c r="B4746" s="78" t="s">
        <v>390</v>
      </c>
      <c r="C4746" s="79">
        <v>45603</v>
      </c>
      <c r="D4746" s="77">
        <v>22024008041</v>
      </c>
      <c r="E4746" s="78" t="s">
        <v>3162</v>
      </c>
      <c r="F4746" s="80">
        <v>198</v>
      </c>
      <c r="G4746" s="78" t="s">
        <v>3163</v>
      </c>
      <c r="H4746" s="78" t="s">
        <v>6446</v>
      </c>
      <c r="I4746" s="81" t="s">
        <v>2930</v>
      </c>
      <c r="J4746" s="78" t="s">
        <v>547</v>
      </c>
      <c r="K4746" s="78" t="s">
        <v>547</v>
      </c>
      <c r="L4746" s="78" t="s">
        <v>399</v>
      </c>
      <c r="M4746" s="78" t="s">
        <v>585</v>
      </c>
      <c r="N4746" s="78" t="s">
        <v>539</v>
      </c>
      <c r="O4746" s="82" t="s">
        <v>326</v>
      </c>
      <c r="P4746" s="82" t="s">
        <v>6229</v>
      </c>
      <c r="Q4746" s="83" t="str">
        <f>MID(Tabla1[[#This Row],[Aplicación]],14,1)</f>
        <v>2</v>
      </c>
      <c r="R4746" s="35" t="s">
        <v>265</v>
      </c>
      <c r="S4746" s="83" t="str">
        <f>MID(Tabla1[[#This Row],[Aplicación]],6,2)</f>
        <v>10</v>
      </c>
      <c r="T4746" s="84" t="str">
        <f>VLOOKUP(Tabla1[[#This Row],[AREA]],Hoja1!A:B,2,FALSE)</f>
        <v>10. Personas mayores, familia y servicios sociales</v>
      </c>
      <c r="U4746" s="83" t="str">
        <f>MID(Tabla1[[#This Row],[Aplicación]],9,4)</f>
        <v>2312</v>
      </c>
      <c r="V4746" s="84" t="str">
        <f>VLOOKUP(Tabla1[[#This Row],[PROGRAMA]],Hoja1!A:B,2,FALSE)</f>
        <v>2312. Iniciativas sociales</v>
      </c>
      <c r="W4746" s="83" t="str">
        <f>MID(Tabla1[[#This Row],[Aplicación]],14,2)</f>
        <v>21</v>
      </c>
      <c r="X4746" s="83" t="str">
        <f>MID(Tabla1[[#This Row],[Aplicación]],14,6)</f>
        <v>215</v>
      </c>
    </row>
    <row r="4747" spans="1:24" x14ac:dyDescent="0.25">
      <c r="A4747" s="77">
        <v>220240053220</v>
      </c>
      <c r="B4747" s="78" t="s">
        <v>390</v>
      </c>
      <c r="C4747" s="79">
        <v>45603</v>
      </c>
      <c r="D4747" s="77">
        <v>22024008044</v>
      </c>
      <c r="E4747" s="78" t="s">
        <v>1304</v>
      </c>
      <c r="F4747" s="80">
        <v>99</v>
      </c>
      <c r="G4747" s="78" t="s">
        <v>3163</v>
      </c>
      <c r="H4747" s="78" t="s">
        <v>6447</v>
      </c>
      <c r="I4747" s="81" t="s">
        <v>2930</v>
      </c>
      <c r="J4747" s="78" t="s">
        <v>547</v>
      </c>
      <c r="K4747" s="78" t="s">
        <v>547</v>
      </c>
      <c r="L4747" s="78" t="s">
        <v>413</v>
      </c>
      <c r="M4747" s="78" t="s">
        <v>585</v>
      </c>
      <c r="N4747" s="78" t="s">
        <v>539</v>
      </c>
      <c r="O4747" s="82" t="s">
        <v>326</v>
      </c>
      <c r="P4747" s="82" t="s">
        <v>6229</v>
      </c>
      <c r="Q4747" s="83" t="str">
        <f>MID(Tabla1[[#This Row],[Aplicación]],14,1)</f>
        <v>2</v>
      </c>
      <c r="R4747" s="35" t="s">
        <v>265</v>
      </c>
      <c r="S4747" s="83" t="str">
        <f>MID(Tabla1[[#This Row],[Aplicación]],6,2)</f>
        <v>10</v>
      </c>
      <c r="T4747" s="84" t="str">
        <f>VLOOKUP(Tabla1[[#This Row],[AREA]],Hoja1!A:B,2,FALSE)</f>
        <v>10. Personas mayores, familia y servicios sociales</v>
      </c>
      <c r="U4747" s="83" t="str">
        <f>MID(Tabla1[[#This Row],[Aplicación]],9,4)</f>
        <v>2312</v>
      </c>
      <c r="V4747" s="84" t="str">
        <f>VLOOKUP(Tabla1[[#This Row],[PROGRAMA]],Hoja1!A:B,2,FALSE)</f>
        <v>2312. Iniciativas sociales</v>
      </c>
      <c r="W4747" s="83" t="str">
        <f>MID(Tabla1[[#This Row],[Aplicación]],14,2)</f>
        <v>22</v>
      </c>
      <c r="X4747" s="83" t="str">
        <f>MID(Tabla1[[#This Row],[Aplicación]],14,6)</f>
        <v>22199</v>
      </c>
    </row>
    <row r="4748" spans="1:24" x14ac:dyDescent="0.25">
      <c r="A4748" s="77">
        <v>220240052193</v>
      </c>
      <c r="B4748" s="78" t="s">
        <v>390</v>
      </c>
      <c r="C4748" s="79">
        <v>45601</v>
      </c>
      <c r="D4748" s="77">
        <v>22024008012</v>
      </c>
      <c r="E4748" s="78" t="s">
        <v>1304</v>
      </c>
      <c r="F4748" s="80">
        <v>80</v>
      </c>
      <c r="G4748" s="78" t="s">
        <v>3163</v>
      </c>
      <c r="H4748" s="78" t="s">
        <v>6448</v>
      </c>
      <c r="I4748" s="81" t="s">
        <v>2930</v>
      </c>
      <c r="J4748" s="78" t="s">
        <v>547</v>
      </c>
      <c r="K4748" s="78" t="s">
        <v>547</v>
      </c>
      <c r="L4748" s="78" t="s">
        <v>413</v>
      </c>
      <c r="M4748" s="78" t="s">
        <v>585</v>
      </c>
      <c r="N4748" s="78" t="s">
        <v>539</v>
      </c>
      <c r="O4748" s="82" t="s">
        <v>326</v>
      </c>
      <c r="P4748" s="82" t="s">
        <v>6229</v>
      </c>
      <c r="Q4748" s="83" t="str">
        <f>MID(Tabla1[[#This Row],[Aplicación]],14,1)</f>
        <v>2</v>
      </c>
      <c r="R4748" s="35" t="s">
        <v>265</v>
      </c>
      <c r="S4748" s="83" t="str">
        <f>MID(Tabla1[[#This Row],[Aplicación]],6,2)</f>
        <v>10</v>
      </c>
      <c r="T4748" s="84" t="str">
        <f>VLOOKUP(Tabla1[[#This Row],[AREA]],Hoja1!A:B,2,FALSE)</f>
        <v>10. Personas mayores, familia y servicios sociales</v>
      </c>
      <c r="U4748" s="83" t="str">
        <f>MID(Tabla1[[#This Row],[Aplicación]],9,4)</f>
        <v>2312</v>
      </c>
      <c r="V4748" s="84" t="str">
        <f>VLOOKUP(Tabla1[[#This Row],[PROGRAMA]],Hoja1!A:B,2,FALSE)</f>
        <v>2312. Iniciativas sociales</v>
      </c>
      <c r="W4748" s="83" t="str">
        <f>MID(Tabla1[[#This Row],[Aplicación]],14,2)</f>
        <v>22</v>
      </c>
      <c r="X4748" s="83" t="str">
        <f>MID(Tabla1[[#This Row],[Aplicación]],14,6)</f>
        <v>22199</v>
      </c>
    </row>
    <row r="4749" spans="1:24" x14ac:dyDescent="0.25">
      <c r="A4749" s="77">
        <v>220240061675</v>
      </c>
      <c r="B4749" s="78" t="s">
        <v>390</v>
      </c>
      <c r="C4749" s="79">
        <v>45644</v>
      </c>
      <c r="D4749" s="77">
        <v>22024009298</v>
      </c>
      <c r="E4749" s="78" t="s">
        <v>3139</v>
      </c>
      <c r="F4749" s="80">
        <v>3374</v>
      </c>
      <c r="G4749" s="78" t="s">
        <v>6449</v>
      </c>
      <c r="H4749" s="78" t="s">
        <v>6450</v>
      </c>
      <c r="I4749" s="81" t="s">
        <v>2930</v>
      </c>
      <c r="J4749" s="78" t="s">
        <v>6451</v>
      </c>
      <c r="K4749" s="78" t="s">
        <v>906</v>
      </c>
      <c r="L4749" s="78" t="s">
        <v>413</v>
      </c>
      <c r="M4749" s="78" t="s">
        <v>585</v>
      </c>
      <c r="N4749" s="78" t="s">
        <v>539</v>
      </c>
      <c r="O4749" s="82" t="s">
        <v>326</v>
      </c>
      <c r="P4749" s="82" t="s">
        <v>6229</v>
      </c>
      <c r="Q4749" s="83" t="str">
        <f>MID(Tabla1[[#This Row],[Aplicación]],14,1)</f>
        <v>2</v>
      </c>
      <c r="R4749" s="35" t="s">
        <v>265</v>
      </c>
      <c r="S4749" s="83" t="str">
        <f>MID(Tabla1[[#This Row],[Aplicación]],6,2)</f>
        <v>06</v>
      </c>
      <c r="T4749" s="84" t="str">
        <f>VLOOKUP(Tabla1[[#This Row],[AREA]],Hoja1!A:B,2,FALSE)</f>
        <v>06. Educación y cultura</v>
      </c>
      <c r="U4749" s="83" t="str">
        <f>MID(Tabla1[[#This Row],[Aplicación]],9,4)</f>
        <v>3321</v>
      </c>
      <c r="V4749" s="84" t="str">
        <f>VLOOKUP(Tabla1[[#This Row],[PROGRAMA]],Hoja1!A:B,2,FALSE)</f>
        <v>3321. Bibliotecas públicas</v>
      </c>
      <c r="W4749" s="83" t="str">
        <f>MID(Tabla1[[#This Row],[Aplicación]],14,2)</f>
        <v>22</v>
      </c>
      <c r="X4749" s="83" t="str">
        <f>MID(Tabla1[[#This Row],[Aplicación]],14,6)</f>
        <v>22199</v>
      </c>
    </row>
    <row r="4750" spans="1:24" x14ac:dyDescent="0.25">
      <c r="A4750" s="77">
        <v>220240055993</v>
      </c>
      <c r="B4750" s="78" t="s">
        <v>390</v>
      </c>
      <c r="C4750" s="79">
        <v>45621</v>
      </c>
      <c r="D4750" s="77">
        <v>22024008685</v>
      </c>
      <c r="E4750" s="78" t="s">
        <v>6452</v>
      </c>
      <c r="F4750" s="80">
        <v>4979.95</v>
      </c>
      <c r="G4750" s="78" t="s">
        <v>6453</v>
      </c>
      <c r="H4750" s="78" t="s">
        <v>6454</v>
      </c>
      <c r="I4750" s="81" t="s">
        <v>2930</v>
      </c>
      <c r="J4750" s="78" t="s">
        <v>6455</v>
      </c>
      <c r="K4750" s="78" t="s">
        <v>393</v>
      </c>
      <c r="L4750" s="78" t="s">
        <v>399</v>
      </c>
      <c r="M4750" s="78" t="s">
        <v>585</v>
      </c>
      <c r="N4750" s="78" t="s">
        <v>539</v>
      </c>
      <c r="O4750" s="82" t="s">
        <v>326</v>
      </c>
      <c r="P4750" s="82" t="s">
        <v>6229</v>
      </c>
      <c r="Q4750" s="83">
        <v>2</v>
      </c>
      <c r="R4750" s="35" t="s">
        <v>265</v>
      </c>
      <c r="S4750" s="83" t="str">
        <f>MID(Tabla1[[#This Row],[Aplicación]],6,2)</f>
        <v>07</v>
      </c>
      <c r="T4750" s="84" t="str">
        <f>VLOOKUP(Tabla1[[#This Row],[AREA]],Hoja1!A:B,2,FALSE)</f>
        <v>07. Medio ambiente</v>
      </c>
      <c r="U4750" s="83">
        <v>1711</v>
      </c>
      <c r="V4750" s="84" t="str">
        <f>VLOOKUP(Tabla1[[#This Row],[PROGRAMA]],Hoja1!A:B,2,FALSE)</f>
        <v>1711. Parques y jardines</v>
      </c>
      <c r="W4750" s="83">
        <v>22</v>
      </c>
      <c r="X4750" s="83">
        <v>22799</v>
      </c>
    </row>
    <row r="4751" spans="1:24" x14ac:dyDescent="0.25">
      <c r="A4751" s="77">
        <v>220240062728</v>
      </c>
      <c r="B4751" s="78" t="s">
        <v>390</v>
      </c>
      <c r="C4751" s="79">
        <v>45649</v>
      </c>
      <c r="D4751" s="77">
        <v>22024009379</v>
      </c>
      <c r="E4751" s="78" t="s">
        <v>1148</v>
      </c>
      <c r="F4751" s="80">
        <v>1715.3</v>
      </c>
      <c r="G4751" s="78" t="s">
        <v>3638</v>
      </c>
      <c r="H4751" s="78" t="s">
        <v>6456</v>
      </c>
      <c r="I4751" s="81" t="s">
        <v>2930</v>
      </c>
      <c r="J4751" s="78" t="s">
        <v>398</v>
      </c>
      <c r="K4751" s="78" t="s">
        <v>398</v>
      </c>
      <c r="L4751" s="78" t="s">
        <v>399</v>
      </c>
      <c r="M4751" s="78" t="s">
        <v>585</v>
      </c>
      <c r="N4751" s="78" t="s">
        <v>539</v>
      </c>
      <c r="O4751" s="82" t="s">
        <v>326</v>
      </c>
      <c r="P4751" s="82" t="s">
        <v>6229</v>
      </c>
      <c r="Q4751" s="83" t="str">
        <f>MID(Tabla1[[#This Row],[Aplicación]],14,1)</f>
        <v>6</v>
      </c>
      <c r="R4751" s="35" t="s">
        <v>266</v>
      </c>
      <c r="S4751" s="83" t="str">
        <f>MID(Tabla1[[#This Row],[Aplicación]],6,2)</f>
        <v>03</v>
      </c>
      <c r="T4751" s="84" t="str">
        <f>VLOOKUP(Tabla1[[#This Row],[AREA]],Hoja1!A:B,2,FALSE)</f>
        <v>03. Participación ciudadana y deportes</v>
      </c>
      <c r="U4751" s="83" t="str">
        <f>MID(Tabla1[[#This Row],[Aplicación]],9,4)</f>
        <v>9241</v>
      </c>
      <c r="V4751" s="84" t="str">
        <f>VLOOKUP(Tabla1[[#This Row],[PROGRAMA]],Hoja1!A:B,2,FALSE)</f>
        <v>9241. Participación ciudadana</v>
      </c>
      <c r="W4751" s="83" t="str">
        <f>MID(Tabla1[[#This Row],[Aplicación]],14,2)</f>
        <v>63</v>
      </c>
      <c r="X4751" s="83" t="str">
        <f>MID(Tabla1[[#This Row],[Aplicación]],14,6)</f>
        <v>632</v>
      </c>
    </row>
    <row r="4752" spans="1:24" x14ac:dyDescent="0.25">
      <c r="A4752" s="77">
        <v>220240050749</v>
      </c>
      <c r="B4752" s="78" t="s">
        <v>390</v>
      </c>
      <c r="C4752" s="79">
        <v>45593</v>
      </c>
      <c r="D4752" s="77">
        <v>22024007875</v>
      </c>
      <c r="E4752" s="78" t="s">
        <v>6457</v>
      </c>
      <c r="F4752" s="80">
        <v>983.13</v>
      </c>
      <c r="G4752" s="78" t="s">
        <v>3638</v>
      </c>
      <c r="H4752" s="78" t="s">
        <v>6458</v>
      </c>
      <c r="I4752" s="81" t="s">
        <v>2930</v>
      </c>
      <c r="J4752" s="78" t="s">
        <v>398</v>
      </c>
      <c r="K4752" s="78" t="s">
        <v>398</v>
      </c>
      <c r="L4752" s="78" t="s">
        <v>399</v>
      </c>
      <c r="M4752" s="78" t="s">
        <v>585</v>
      </c>
      <c r="N4752" s="78" t="s">
        <v>539</v>
      </c>
      <c r="O4752" s="82" t="s">
        <v>326</v>
      </c>
      <c r="P4752" s="82" t="s">
        <v>6229</v>
      </c>
      <c r="Q4752" s="83" t="str">
        <f>MID(Tabla1[[#This Row],[Aplicación]],14,1)</f>
        <v>2</v>
      </c>
      <c r="R4752" s="35" t="s">
        <v>265</v>
      </c>
      <c r="S4752" s="83" t="str">
        <f>MID(Tabla1[[#This Row],[Aplicación]],6,2)</f>
        <v>11</v>
      </c>
      <c r="T4752" s="84" t="str">
        <f>VLOOKUP(Tabla1[[#This Row],[AREA]],Hoja1!A:B,2,FALSE)</f>
        <v>11. Salud pública y seguridad ciudadana</v>
      </c>
      <c r="U4752" s="83" t="str">
        <f>MID(Tabla1[[#This Row],[Aplicación]],9,4)</f>
        <v>1361</v>
      </c>
      <c r="V4752" s="84" t="str">
        <f>VLOOKUP(Tabla1[[#This Row],[PROGRAMA]],Hoja1!A:B,2,FALSE)</f>
        <v>1361. Prevención y extinción de incencios</v>
      </c>
      <c r="W4752" s="83" t="str">
        <f>MID(Tabla1[[#This Row],[Aplicación]],14,2)</f>
        <v>20</v>
      </c>
      <c r="X4752" s="83" t="str">
        <f>MID(Tabla1[[#This Row],[Aplicación]],14,6)</f>
        <v>204</v>
      </c>
    </row>
    <row r="4753" spans="1:24" x14ac:dyDescent="0.25">
      <c r="A4753" s="77">
        <v>220240052203</v>
      </c>
      <c r="B4753" s="78" t="s">
        <v>390</v>
      </c>
      <c r="C4753" s="79">
        <v>45601</v>
      </c>
      <c r="D4753" s="77">
        <v>22024006446</v>
      </c>
      <c r="E4753" s="78" t="s">
        <v>5907</v>
      </c>
      <c r="F4753" s="80">
        <v>36.299999999999997</v>
      </c>
      <c r="G4753" s="78" t="s">
        <v>3638</v>
      </c>
      <c r="H4753" s="78" t="s">
        <v>6459</v>
      </c>
      <c r="I4753" s="81" t="s">
        <v>2930</v>
      </c>
      <c r="J4753" s="78" t="s">
        <v>398</v>
      </c>
      <c r="K4753" s="78" t="s">
        <v>398</v>
      </c>
      <c r="L4753" s="78" t="s">
        <v>399</v>
      </c>
      <c r="M4753" s="78" t="s">
        <v>585</v>
      </c>
      <c r="N4753" s="78" t="s">
        <v>539</v>
      </c>
      <c r="O4753" s="82" t="s">
        <v>326</v>
      </c>
      <c r="P4753" s="82" t="s">
        <v>6229</v>
      </c>
      <c r="Q4753" s="83" t="str">
        <f>MID(Tabla1[[#This Row],[Aplicación]],14,1)</f>
        <v>2</v>
      </c>
      <c r="R4753" s="35" t="s">
        <v>265</v>
      </c>
      <c r="S4753" s="83" t="str">
        <f>MID(Tabla1[[#This Row],[Aplicación]],6,2)</f>
        <v>11</v>
      </c>
      <c r="T4753" s="84" t="str">
        <f>VLOOKUP(Tabla1[[#This Row],[AREA]],Hoja1!A:B,2,FALSE)</f>
        <v>11. Salud pública y seguridad ciudadana</v>
      </c>
      <c r="U4753" s="83" t="str">
        <f>MID(Tabla1[[#This Row],[Aplicación]],9,4)</f>
        <v>1321</v>
      </c>
      <c r="V4753" s="84" t="str">
        <f>VLOOKUP(Tabla1[[#This Row],[PROGRAMA]],Hoja1!A:B,2,FALSE)</f>
        <v>1321. Policía municipal</v>
      </c>
      <c r="W4753" s="83" t="str">
        <f>MID(Tabla1[[#This Row],[Aplicación]],14,2)</f>
        <v>20</v>
      </c>
      <c r="X4753" s="83" t="str">
        <f>MID(Tabla1[[#This Row],[Aplicación]],14,6)</f>
        <v>202</v>
      </c>
    </row>
    <row r="4754" spans="1:24" x14ac:dyDescent="0.25">
      <c r="A4754" s="77">
        <v>220240053770</v>
      </c>
      <c r="B4754" s="78" t="s">
        <v>390</v>
      </c>
      <c r="C4754" s="79">
        <v>45610</v>
      </c>
      <c r="D4754" s="77">
        <v>22024008048</v>
      </c>
      <c r="E4754" s="78" t="s">
        <v>1348</v>
      </c>
      <c r="F4754" s="80">
        <v>13370.5</v>
      </c>
      <c r="G4754" s="78" t="s">
        <v>282</v>
      </c>
      <c r="H4754" s="78" t="s">
        <v>6460</v>
      </c>
      <c r="I4754" s="81" t="s">
        <v>2930</v>
      </c>
      <c r="J4754" s="78" t="s">
        <v>398</v>
      </c>
      <c r="K4754" s="78" t="s">
        <v>398</v>
      </c>
      <c r="L4754" s="78" t="s">
        <v>399</v>
      </c>
      <c r="M4754" s="78" t="s">
        <v>585</v>
      </c>
      <c r="N4754" s="78" t="s">
        <v>539</v>
      </c>
      <c r="O4754" s="82" t="s">
        <v>326</v>
      </c>
      <c r="P4754" s="82" t="s">
        <v>6229</v>
      </c>
      <c r="Q4754" s="83" t="str">
        <f>MID(Tabla1[[#This Row],[Aplicación]],14,1)</f>
        <v>2</v>
      </c>
      <c r="R4754" s="35" t="s">
        <v>265</v>
      </c>
      <c r="S4754" s="83" t="str">
        <f>MID(Tabla1[[#This Row],[Aplicación]],6,2)</f>
        <v>03</v>
      </c>
      <c r="T4754" s="84" t="str">
        <f>VLOOKUP(Tabla1[[#This Row],[AREA]],Hoja1!A:B,2,FALSE)</f>
        <v>03. Participación ciudadana y deportes</v>
      </c>
      <c r="U4754" s="83" t="str">
        <f>MID(Tabla1[[#This Row],[Aplicación]],9,4)</f>
        <v>9241</v>
      </c>
      <c r="V4754" s="84" t="str">
        <f>VLOOKUP(Tabla1[[#This Row],[PROGRAMA]],Hoja1!A:B,2,FALSE)</f>
        <v>9241. Participación ciudadana</v>
      </c>
      <c r="W4754" s="83" t="str">
        <f>MID(Tabla1[[#This Row],[Aplicación]],14,2)</f>
        <v>22</v>
      </c>
      <c r="X4754" s="83" t="str">
        <f>MID(Tabla1[[#This Row],[Aplicación]],14,6)</f>
        <v>22706</v>
      </c>
    </row>
    <row r="4755" spans="1:24" x14ac:dyDescent="0.25">
      <c r="A4755" s="77">
        <v>220240049928</v>
      </c>
      <c r="B4755" s="78" t="s">
        <v>702</v>
      </c>
      <c r="C4755" s="79">
        <v>45589</v>
      </c>
      <c r="D4755" s="77">
        <v>22024000449</v>
      </c>
      <c r="E4755" s="78" t="s">
        <v>1431</v>
      </c>
      <c r="F4755" s="80">
        <v>4105.53</v>
      </c>
      <c r="G4755" s="78" t="s">
        <v>84</v>
      </c>
      <c r="H4755" s="78" t="s">
        <v>6461</v>
      </c>
      <c r="I4755" s="81" t="s">
        <v>2934</v>
      </c>
      <c r="J4755" s="78" t="s">
        <v>398</v>
      </c>
      <c r="K4755" s="78" t="s">
        <v>398</v>
      </c>
      <c r="L4755" s="78" t="s">
        <v>413</v>
      </c>
      <c r="M4755" s="78" t="s">
        <v>395</v>
      </c>
      <c r="N4755" s="78" t="s">
        <v>396</v>
      </c>
      <c r="O4755" s="82" t="s">
        <v>325</v>
      </c>
      <c r="P4755" s="82" t="s">
        <v>6229</v>
      </c>
      <c r="Q4755" s="83" t="str">
        <f>MID(Tabla1[[#This Row],[Aplicación]],14,1)</f>
        <v>2</v>
      </c>
      <c r="R4755" s="35" t="s">
        <v>265</v>
      </c>
      <c r="S4755" s="83" t="str">
        <f>MID(Tabla1[[#This Row],[Aplicación]],6,2)</f>
        <v>11</v>
      </c>
      <c r="T4755" s="84" t="str">
        <f>VLOOKUP(Tabla1[[#This Row],[AREA]],Hoja1!A:B,2,FALSE)</f>
        <v>11. Salud pública y seguridad ciudadana</v>
      </c>
      <c r="U4755" s="83" t="str">
        <f>MID(Tabla1[[#This Row],[Aplicación]],9,4)</f>
        <v>1631</v>
      </c>
      <c r="V4755" s="84" t="str">
        <f>VLOOKUP(Tabla1[[#This Row],[PROGRAMA]],Hoja1!A:B,2,FALSE)</f>
        <v>1631. Limpieza viaria</v>
      </c>
      <c r="W4755" s="83" t="str">
        <f>MID(Tabla1[[#This Row],[Aplicación]],14,2)</f>
        <v>22</v>
      </c>
      <c r="X4755" s="83" t="str">
        <f>MID(Tabla1[[#This Row],[Aplicación]],14,6)</f>
        <v>22110</v>
      </c>
    </row>
    <row r="4756" spans="1:24" x14ac:dyDescent="0.25">
      <c r="A4756" s="77">
        <v>220240057975</v>
      </c>
      <c r="B4756" s="78" t="s">
        <v>390</v>
      </c>
      <c r="C4756" s="79">
        <v>45630</v>
      </c>
      <c r="D4756" s="77">
        <v>22024009016</v>
      </c>
      <c r="E4756" s="78" t="s">
        <v>6462</v>
      </c>
      <c r="F4756" s="80">
        <v>17424</v>
      </c>
      <c r="G4756" s="78" t="s">
        <v>3405</v>
      </c>
      <c r="H4756" s="78" t="s">
        <v>6463</v>
      </c>
      <c r="I4756" s="81" t="s">
        <v>2930</v>
      </c>
      <c r="J4756" s="78" t="s">
        <v>398</v>
      </c>
      <c r="K4756" s="78" t="s">
        <v>398</v>
      </c>
      <c r="L4756" s="78" t="s">
        <v>413</v>
      </c>
      <c r="M4756" s="78" t="s">
        <v>585</v>
      </c>
      <c r="N4756" s="78" t="s">
        <v>539</v>
      </c>
      <c r="O4756" s="82" t="s">
        <v>326</v>
      </c>
      <c r="P4756" s="82" t="s">
        <v>6229</v>
      </c>
      <c r="Q4756" s="83" t="str">
        <f>MID(Tabla1[[#This Row],[Aplicación]],14,1)</f>
        <v>6</v>
      </c>
      <c r="R4756" s="35" t="s">
        <v>266</v>
      </c>
      <c r="S4756" s="83" t="str">
        <f>MID(Tabla1[[#This Row],[Aplicación]],6,2)</f>
        <v>01</v>
      </c>
      <c r="T4756" s="84" t="str">
        <f>VLOOKUP(Tabla1[[#This Row],[AREA]],Hoja1!A:B,2,FALSE)</f>
        <v>01. Alcaldía</v>
      </c>
      <c r="U4756" s="83" t="str">
        <f>MID(Tabla1[[#This Row],[Aplicación]],9,4)</f>
        <v>4331</v>
      </c>
      <c r="V4756" s="84" t="str">
        <f>VLOOKUP(Tabla1[[#This Row],[PROGRAMA]],Hoja1!A:B,2,FALSE)</f>
        <v>4331. Desarrollo empresarial</v>
      </c>
      <c r="W4756" s="83" t="str">
        <f>MID(Tabla1[[#This Row],[Aplicación]],14,2)</f>
        <v>61</v>
      </c>
      <c r="X4756" s="83" t="str">
        <f>MID(Tabla1[[#This Row],[Aplicación]],14,6)</f>
        <v>619</v>
      </c>
    </row>
    <row r="4757" spans="1:24" x14ac:dyDescent="0.25">
      <c r="A4757" s="77">
        <v>220240053819</v>
      </c>
      <c r="B4757" s="78" t="s">
        <v>390</v>
      </c>
      <c r="C4757" s="79">
        <v>45611</v>
      </c>
      <c r="D4757" s="77">
        <v>22024008405</v>
      </c>
      <c r="E4757" s="78" t="s">
        <v>6464</v>
      </c>
      <c r="F4757" s="80">
        <v>907.5</v>
      </c>
      <c r="G4757" s="78" t="s">
        <v>3405</v>
      </c>
      <c r="H4757" s="78" t="s">
        <v>6465</v>
      </c>
      <c r="I4757" s="81" t="s">
        <v>2930</v>
      </c>
      <c r="J4757" s="78" t="s">
        <v>398</v>
      </c>
      <c r="K4757" s="78" t="s">
        <v>398</v>
      </c>
      <c r="L4757" s="78" t="s">
        <v>399</v>
      </c>
      <c r="M4757" s="78" t="s">
        <v>585</v>
      </c>
      <c r="N4757" s="78" t="s">
        <v>539</v>
      </c>
      <c r="O4757" s="82" t="s">
        <v>326</v>
      </c>
      <c r="P4757" s="82" t="s">
        <v>6229</v>
      </c>
      <c r="Q4757" s="83" t="str">
        <f>MID(Tabla1[[#This Row],[Aplicación]],14,1)</f>
        <v>2</v>
      </c>
      <c r="R4757" s="35" t="s">
        <v>265</v>
      </c>
      <c r="S4757" s="83" t="str">
        <f>MID(Tabla1[[#This Row],[Aplicación]],6,2)</f>
        <v>01</v>
      </c>
      <c r="T4757" s="84" t="str">
        <f>VLOOKUP(Tabla1[[#This Row],[AREA]],Hoja1!A:B,2,FALSE)</f>
        <v>01. Alcaldía</v>
      </c>
      <c r="U4757" s="83" t="str">
        <f>MID(Tabla1[[#This Row],[Aplicación]],9,4)</f>
        <v>9203</v>
      </c>
      <c r="V4757" s="84" t="str">
        <f>VLOOKUP(Tabla1[[#This Row],[PROGRAMA]],Hoja1!A:B,2,FALSE)</f>
        <v>9203. Unidad de régimen interior</v>
      </c>
      <c r="W4757" s="83" t="str">
        <f>MID(Tabla1[[#This Row],[Aplicación]],14,2)</f>
        <v>22</v>
      </c>
      <c r="X4757" s="83" t="str">
        <f>MID(Tabla1[[#This Row],[Aplicación]],14,6)</f>
        <v>22799</v>
      </c>
    </row>
    <row r="4758" spans="1:24" x14ac:dyDescent="0.25">
      <c r="A4758" s="77">
        <v>220240048993</v>
      </c>
      <c r="B4758" s="78" t="s">
        <v>390</v>
      </c>
      <c r="C4758" s="79">
        <v>45583</v>
      </c>
      <c r="D4758" s="77">
        <v>22024007834</v>
      </c>
      <c r="E4758" s="78" t="s">
        <v>1188</v>
      </c>
      <c r="F4758" s="80">
        <v>290.83999999999997</v>
      </c>
      <c r="G4758" s="78" t="s">
        <v>3405</v>
      </c>
      <c r="H4758" s="78" t="s">
        <v>6466</v>
      </c>
      <c r="I4758" s="81" t="s">
        <v>2930</v>
      </c>
      <c r="J4758" s="78" t="s">
        <v>398</v>
      </c>
      <c r="K4758" s="78" t="s">
        <v>398</v>
      </c>
      <c r="L4758" s="78" t="s">
        <v>399</v>
      </c>
      <c r="M4758" s="78" t="s">
        <v>585</v>
      </c>
      <c r="N4758" s="78" t="s">
        <v>539</v>
      </c>
      <c r="O4758" s="82" t="s">
        <v>326</v>
      </c>
      <c r="P4758" s="82" t="s">
        <v>6229</v>
      </c>
      <c r="Q4758" s="83" t="str">
        <f>MID(Tabla1[[#This Row],[Aplicación]],14,1)</f>
        <v>2</v>
      </c>
      <c r="R4758" s="35" t="s">
        <v>265</v>
      </c>
      <c r="S4758" s="83" t="str">
        <f>MID(Tabla1[[#This Row],[Aplicación]],6,2)</f>
        <v>01</v>
      </c>
      <c r="T4758" s="84" t="str">
        <f>VLOOKUP(Tabla1[[#This Row],[AREA]],Hoja1!A:B,2,FALSE)</f>
        <v>01. Alcaldía</v>
      </c>
      <c r="U4758" s="83" t="str">
        <f>MID(Tabla1[[#This Row],[Aplicación]],9,4)</f>
        <v>4331</v>
      </c>
      <c r="V4758" s="84" t="str">
        <f>VLOOKUP(Tabla1[[#This Row],[PROGRAMA]],Hoja1!A:B,2,FALSE)</f>
        <v>4331. Desarrollo empresarial</v>
      </c>
      <c r="W4758" s="83" t="str">
        <f>MID(Tabla1[[#This Row],[Aplicación]],14,2)</f>
        <v>22</v>
      </c>
      <c r="X4758" s="83" t="str">
        <f>MID(Tabla1[[#This Row],[Aplicación]],14,6)</f>
        <v>22799</v>
      </c>
    </row>
    <row r="4759" spans="1:24" x14ac:dyDescent="0.25">
      <c r="A4759" s="77">
        <v>220240057925</v>
      </c>
      <c r="B4759" s="78" t="s">
        <v>390</v>
      </c>
      <c r="C4759" s="79">
        <v>45630</v>
      </c>
      <c r="D4759" s="77">
        <v>22024009119</v>
      </c>
      <c r="E4759" s="78" t="s">
        <v>1411</v>
      </c>
      <c r="F4759" s="80">
        <v>2268.75</v>
      </c>
      <c r="G4759" s="78" t="s">
        <v>6467</v>
      </c>
      <c r="H4759" s="78" t="s">
        <v>6468</v>
      </c>
      <c r="I4759" s="81" t="s">
        <v>2930</v>
      </c>
      <c r="J4759" s="78" t="s">
        <v>398</v>
      </c>
      <c r="K4759" s="78" t="s">
        <v>398</v>
      </c>
      <c r="L4759" s="78" t="s">
        <v>401</v>
      </c>
      <c r="M4759" s="78" t="s">
        <v>585</v>
      </c>
      <c r="N4759" s="78" t="s">
        <v>539</v>
      </c>
      <c r="O4759" s="82" t="s">
        <v>326</v>
      </c>
      <c r="P4759" s="82" t="s">
        <v>6229</v>
      </c>
      <c r="Q4759" s="83" t="str">
        <f>MID(Tabla1[[#This Row],[Aplicación]],14,1)</f>
        <v>2</v>
      </c>
      <c r="R4759" s="35" t="s">
        <v>265</v>
      </c>
      <c r="S4759" s="83" t="str">
        <f>MID(Tabla1[[#This Row],[Aplicación]],6,2)</f>
        <v>06</v>
      </c>
      <c r="T4759" s="84" t="str">
        <f>VLOOKUP(Tabla1[[#This Row],[AREA]],Hoja1!A:B,2,FALSE)</f>
        <v>06. Educación y cultura</v>
      </c>
      <c r="U4759" s="83" t="str">
        <f>MID(Tabla1[[#This Row],[Aplicación]],9,4)</f>
        <v>3231</v>
      </c>
      <c r="V4759" s="84" t="str">
        <f>VLOOKUP(Tabla1[[#This Row],[PROGRAMA]],Hoja1!A:B,2,FALSE)</f>
        <v>3231. Escuelas infantiles</v>
      </c>
      <c r="W4759" s="83" t="str">
        <f>MID(Tabla1[[#This Row],[Aplicación]],14,2)</f>
        <v>21</v>
      </c>
      <c r="X4759" s="83" t="str">
        <f>MID(Tabla1[[#This Row],[Aplicación]],14,6)</f>
        <v>212</v>
      </c>
    </row>
    <row r="4760" spans="1:24" x14ac:dyDescent="0.25">
      <c r="A4760" s="77">
        <v>220240053226</v>
      </c>
      <c r="B4760" s="78" t="s">
        <v>390</v>
      </c>
      <c r="C4760" s="79">
        <v>45603</v>
      </c>
      <c r="D4760" s="77">
        <v>22024008047</v>
      </c>
      <c r="E4760" s="78" t="s">
        <v>1188</v>
      </c>
      <c r="F4760" s="80">
        <v>16032.5</v>
      </c>
      <c r="G4760" s="78" t="s">
        <v>6469</v>
      </c>
      <c r="H4760" s="78" t="s">
        <v>6470</v>
      </c>
      <c r="I4760" s="81" t="s">
        <v>2930</v>
      </c>
      <c r="J4760" s="78" t="s">
        <v>398</v>
      </c>
      <c r="K4760" s="78" t="s">
        <v>398</v>
      </c>
      <c r="L4760" s="78" t="s">
        <v>399</v>
      </c>
      <c r="M4760" s="78" t="s">
        <v>585</v>
      </c>
      <c r="N4760" s="78" t="s">
        <v>539</v>
      </c>
      <c r="O4760" s="82" t="s">
        <v>326</v>
      </c>
      <c r="P4760" s="82" t="s">
        <v>6229</v>
      </c>
      <c r="Q4760" s="83" t="str">
        <f>MID(Tabla1[[#This Row],[Aplicación]],14,1)</f>
        <v>2</v>
      </c>
      <c r="R4760" s="35" t="s">
        <v>265</v>
      </c>
      <c r="S4760" s="83" t="str">
        <f>MID(Tabla1[[#This Row],[Aplicación]],6,2)</f>
        <v>01</v>
      </c>
      <c r="T4760" s="84" t="str">
        <f>VLOOKUP(Tabla1[[#This Row],[AREA]],Hoja1!A:B,2,FALSE)</f>
        <v>01. Alcaldía</v>
      </c>
      <c r="U4760" s="83" t="str">
        <f>MID(Tabla1[[#This Row],[Aplicación]],9,4)</f>
        <v>4331</v>
      </c>
      <c r="V4760" s="84" t="str">
        <f>VLOOKUP(Tabla1[[#This Row],[PROGRAMA]],Hoja1!A:B,2,FALSE)</f>
        <v>4331. Desarrollo empresarial</v>
      </c>
      <c r="W4760" s="83" t="str">
        <f>MID(Tabla1[[#This Row],[Aplicación]],14,2)</f>
        <v>22</v>
      </c>
      <c r="X4760" s="83" t="str">
        <f>MID(Tabla1[[#This Row],[Aplicación]],14,6)</f>
        <v>22799</v>
      </c>
    </row>
    <row r="4761" spans="1:24" x14ac:dyDescent="0.25">
      <c r="A4761" s="77">
        <v>220240064562</v>
      </c>
      <c r="B4761" s="78" t="s">
        <v>673</v>
      </c>
      <c r="C4761" s="79">
        <v>45656</v>
      </c>
      <c r="D4761" s="77">
        <v>22024004961</v>
      </c>
      <c r="E4761" s="78" t="s">
        <v>1337</v>
      </c>
      <c r="F4761" s="80">
        <v>-5808</v>
      </c>
      <c r="G4761" s="78" t="s">
        <v>3350</v>
      </c>
      <c r="H4761" s="78" t="s">
        <v>6471</v>
      </c>
      <c r="I4761" s="81">
        <v>220</v>
      </c>
      <c r="J4761" s="78" t="s">
        <v>3352</v>
      </c>
      <c r="K4761" s="78" t="s">
        <v>393</v>
      </c>
      <c r="L4761" s="78" t="s">
        <v>399</v>
      </c>
      <c r="M4761" s="78" t="s">
        <v>585</v>
      </c>
      <c r="N4761" s="78" t="s">
        <v>539</v>
      </c>
      <c r="O4761" s="82" t="s">
        <v>326</v>
      </c>
      <c r="P4761" s="82" t="s">
        <v>6229</v>
      </c>
      <c r="Q4761" s="83" t="str">
        <f>MID(Tabla1[[#This Row],[Aplicación]],14,1)</f>
        <v>2</v>
      </c>
      <c r="R4761" s="35" t="s">
        <v>265</v>
      </c>
      <c r="S4761" s="83" t="str">
        <f>MID(Tabla1[[#This Row],[Aplicación]],6,2)</f>
        <v>07</v>
      </c>
      <c r="T4761" s="84" t="str">
        <f>VLOOKUP(Tabla1[[#This Row],[AREA]],Hoja1!A:B,2,FALSE)</f>
        <v>07. Medio ambiente</v>
      </c>
      <c r="U4761" s="83" t="str">
        <f>MID(Tabla1[[#This Row],[Aplicación]],9,4)</f>
        <v>1721</v>
      </c>
      <c r="V4761" s="84" t="str">
        <f>VLOOKUP(Tabla1[[#This Row],[PROGRAMA]],Hoja1!A:B,2,FALSE)</f>
        <v>1721. Protección del medio ambiente</v>
      </c>
      <c r="W4761" s="83" t="str">
        <f>MID(Tabla1[[#This Row],[Aplicación]],14,2)</f>
        <v>22</v>
      </c>
      <c r="X4761" s="83" t="str">
        <f>MID(Tabla1[[#This Row],[Aplicación]],14,6)</f>
        <v>22799</v>
      </c>
    </row>
    <row r="4762" spans="1:24" x14ac:dyDescent="0.25">
      <c r="A4762" s="77">
        <v>220240061020</v>
      </c>
      <c r="B4762" s="78" t="s">
        <v>702</v>
      </c>
      <c r="C4762" s="79">
        <v>45643</v>
      </c>
      <c r="D4762" s="77">
        <v>22024000441</v>
      </c>
      <c r="E4762" s="78" t="s">
        <v>1425</v>
      </c>
      <c r="F4762" s="80">
        <v>3986.14</v>
      </c>
      <c r="G4762" s="78" t="s">
        <v>812</v>
      </c>
      <c r="H4762" s="78" t="s">
        <v>6472</v>
      </c>
      <c r="I4762" s="81" t="s">
        <v>2934</v>
      </c>
      <c r="J4762" s="78" t="s">
        <v>398</v>
      </c>
      <c r="K4762" s="78" t="s">
        <v>398</v>
      </c>
      <c r="L4762" s="78" t="s">
        <v>413</v>
      </c>
      <c r="M4762" s="78" t="s">
        <v>395</v>
      </c>
      <c r="N4762" s="78" t="s">
        <v>396</v>
      </c>
      <c r="O4762" s="82" t="s">
        <v>325</v>
      </c>
      <c r="P4762" s="82" t="s">
        <v>6229</v>
      </c>
      <c r="Q4762" s="83" t="str">
        <f>MID(Tabla1[[#This Row],[Aplicación]],14,1)</f>
        <v>2</v>
      </c>
      <c r="R4762" s="35" t="s">
        <v>265</v>
      </c>
      <c r="S4762" s="83" t="str">
        <f>MID(Tabla1[[#This Row],[Aplicación]],6,2)</f>
        <v>11</v>
      </c>
      <c r="T4762" s="84" t="str">
        <f>VLOOKUP(Tabla1[[#This Row],[AREA]],Hoja1!A:B,2,FALSE)</f>
        <v>11. Salud pública y seguridad ciudadana</v>
      </c>
      <c r="U4762" s="83" t="str">
        <f>MID(Tabla1[[#This Row],[Aplicación]],9,4)</f>
        <v>1621</v>
      </c>
      <c r="V4762" s="84" t="str">
        <f>VLOOKUP(Tabla1[[#This Row],[PROGRAMA]],Hoja1!A:B,2,FALSE)</f>
        <v>1621. Recogida de residuos</v>
      </c>
      <c r="W4762" s="83" t="str">
        <f>MID(Tabla1[[#This Row],[Aplicación]],14,2)</f>
        <v>21</v>
      </c>
      <c r="X4762" s="83" t="str">
        <f>MID(Tabla1[[#This Row],[Aplicación]],14,6)</f>
        <v>214</v>
      </c>
    </row>
    <row r="4763" spans="1:24" x14ac:dyDescent="0.25">
      <c r="A4763" s="77">
        <v>220240060994</v>
      </c>
      <c r="B4763" s="78" t="s">
        <v>702</v>
      </c>
      <c r="C4763" s="79">
        <v>45643</v>
      </c>
      <c r="D4763" s="77">
        <v>22024000441</v>
      </c>
      <c r="E4763" s="78" t="s">
        <v>1425</v>
      </c>
      <c r="F4763" s="80">
        <v>3944.12</v>
      </c>
      <c r="G4763" s="78" t="s">
        <v>3104</v>
      </c>
      <c r="H4763" s="78" t="s">
        <v>6473</v>
      </c>
      <c r="I4763" s="81" t="s">
        <v>2934</v>
      </c>
      <c r="J4763" s="78" t="s">
        <v>398</v>
      </c>
      <c r="K4763" s="78" t="s">
        <v>398</v>
      </c>
      <c r="L4763" s="78" t="s">
        <v>413</v>
      </c>
      <c r="M4763" s="78" t="s">
        <v>395</v>
      </c>
      <c r="N4763" s="78" t="s">
        <v>396</v>
      </c>
      <c r="O4763" s="82" t="s">
        <v>325</v>
      </c>
      <c r="P4763" s="82" t="s">
        <v>6229</v>
      </c>
      <c r="Q4763" s="83" t="str">
        <f>MID(Tabla1[[#This Row],[Aplicación]],14,1)</f>
        <v>2</v>
      </c>
      <c r="R4763" s="35" t="s">
        <v>265</v>
      </c>
      <c r="S4763" s="83" t="str">
        <f>MID(Tabla1[[#This Row],[Aplicación]],6,2)</f>
        <v>11</v>
      </c>
      <c r="T4763" s="84" t="str">
        <f>VLOOKUP(Tabla1[[#This Row],[AREA]],Hoja1!A:B,2,FALSE)</f>
        <v>11. Salud pública y seguridad ciudadana</v>
      </c>
      <c r="U4763" s="83" t="str">
        <f>MID(Tabla1[[#This Row],[Aplicación]],9,4)</f>
        <v>1621</v>
      </c>
      <c r="V4763" s="84" t="str">
        <f>VLOOKUP(Tabla1[[#This Row],[PROGRAMA]],Hoja1!A:B,2,FALSE)</f>
        <v>1621. Recogida de residuos</v>
      </c>
      <c r="W4763" s="83" t="str">
        <f>MID(Tabla1[[#This Row],[Aplicación]],14,2)</f>
        <v>21</v>
      </c>
      <c r="X4763" s="83" t="str">
        <f>MID(Tabla1[[#This Row],[Aplicación]],14,6)</f>
        <v>214</v>
      </c>
    </row>
    <row r="4764" spans="1:24" x14ac:dyDescent="0.25">
      <c r="A4764" s="77">
        <v>220240053766</v>
      </c>
      <c r="B4764" s="78" t="s">
        <v>390</v>
      </c>
      <c r="C4764" s="79">
        <v>45610</v>
      </c>
      <c r="D4764" s="77">
        <v>22024008037</v>
      </c>
      <c r="E4764" s="78" t="s">
        <v>1143</v>
      </c>
      <c r="F4764" s="80">
        <v>86239.49</v>
      </c>
      <c r="G4764" s="78" t="s">
        <v>1522</v>
      </c>
      <c r="H4764" s="78" t="s">
        <v>6474</v>
      </c>
      <c r="I4764" s="81" t="s">
        <v>2930</v>
      </c>
      <c r="J4764" s="78" t="s">
        <v>398</v>
      </c>
      <c r="K4764" s="78" t="s">
        <v>398</v>
      </c>
      <c r="L4764" s="78" t="s">
        <v>401</v>
      </c>
      <c r="M4764" s="78" t="s">
        <v>395</v>
      </c>
      <c r="N4764" s="78" t="s">
        <v>396</v>
      </c>
      <c r="O4764" s="82" t="s">
        <v>321</v>
      </c>
      <c r="P4764" s="82" t="s">
        <v>6229</v>
      </c>
      <c r="Q4764" s="83" t="str">
        <f>MID(Tabla1[[#This Row],[Aplicación]],14,1)</f>
        <v>6</v>
      </c>
      <c r="R4764" s="35" t="s">
        <v>266</v>
      </c>
      <c r="S4764" s="83" t="str">
        <f>MID(Tabla1[[#This Row],[Aplicación]],6,2)</f>
        <v>08</v>
      </c>
      <c r="T4764" s="84" t="str">
        <f>VLOOKUP(Tabla1[[#This Row],[AREA]],Hoja1!A:B,2,FALSE)</f>
        <v>08. Tráfico y movilidad</v>
      </c>
      <c r="U4764" s="83" t="str">
        <f>MID(Tabla1[[#This Row],[Aplicación]],9,4)</f>
        <v>1532</v>
      </c>
      <c r="V4764" s="84" t="str">
        <f>VLOOKUP(Tabla1[[#This Row],[PROGRAMA]],Hoja1!A:B,2,FALSE)</f>
        <v>1532. Pavimentación vias públicas y otros servicios urbanísticos</v>
      </c>
      <c r="W4764" s="83" t="str">
        <f>MID(Tabla1[[#This Row],[Aplicación]],14,2)</f>
        <v>61</v>
      </c>
      <c r="X4764" s="83" t="str">
        <f>MID(Tabla1[[#This Row],[Aplicación]],14,6)</f>
        <v>619</v>
      </c>
    </row>
    <row r="4765" spans="1:24" x14ac:dyDescent="0.25">
      <c r="A4765" s="77">
        <v>220240053271</v>
      </c>
      <c r="B4765" s="78" t="s">
        <v>702</v>
      </c>
      <c r="C4765" s="79">
        <v>45604</v>
      </c>
      <c r="D4765" s="77">
        <v>22024003751</v>
      </c>
      <c r="E4765" s="78" t="s">
        <v>1265</v>
      </c>
      <c r="F4765" s="80">
        <v>173383.32</v>
      </c>
      <c r="G4765" s="78" t="s">
        <v>708</v>
      </c>
      <c r="H4765" s="78" t="s">
        <v>6332</v>
      </c>
      <c r="I4765" s="81" t="s">
        <v>2934</v>
      </c>
      <c r="J4765" s="78" t="s">
        <v>398</v>
      </c>
      <c r="K4765" s="78" t="s">
        <v>398</v>
      </c>
      <c r="L4765" s="78" t="s">
        <v>413</v>
      </c>
      <c r="M4765" s="78" t="s">
        <v>395</v>
      </c>
      <c r="N4765" s="78" t="s">
        <v>396</v>
      </c>
      <c r="O4765" s="82" t="s">
        <v>321</v>
      </c>
      <c r="P4765" s="82" t="s">
        <v>6229</v>
      </c>
      <c r="Q4765" s="83">
        <v>6</v>
      </c>
      <c r="R4765" s="35" t="s">
        <v>266</v>
      </c>
      <c r="S4765" s="83" t="str">
        <f>MID(Tabla1[[#This Row],[Aplicación]],6,2)</f>
        <v>05</v>
      </c>
      <c r="T4765" s="84" t="str">
        <f>VLOOKUP(Tabla1[[#This Row],[AREA]],Hoja1!A:B,2,FALSE)</f>
        <v>05. Comercio, mercados y consumo</v>
      </c>
      <c r="U4765" s="83">
        <v>4312</v>
      </c>
      <c r="V4765" s="84" t="str">
        <f>VLOOKUP(Tabla1[[#This Row],[PROGRAMA]],Hoja1!A:B,2,FALSE)</f>
        <v>4312. Mercados</v>
      </c>
      <c r="W4765" s="83">
        <v>62</v>
      </c>
      <c r="X4765" s="83">
        <v>623</v>
      </c>
    </row>
    <row r="4766" spans="1:24" x14ac:dyDescent="0.25">
      <c r="A4766" s="77">
        <v>220240048012</v>
      </c>
      <c r="B4766" s="78" t="s">
        <v>390</v>
      </c>
      <c r="C4766" s="79">
        <v>45579</v>
      </c>
      <c r="D4766" s="77">
        <v>22024007609</v>
      </c>
      <c r="E4766" s="78" t="s">
        <v>1231</v>
      </c>
      <c r="F4766" s="80">
        <v>72619.23</v>
      </c>
      <c r="G4766" s="78" t="s">
        <v>500</v>
      </c>
      <c r="H4766" s="78" t="s">
        <v>6476</v>
      </c>
      <c r="I4766" s="81" t="s">
        <v>2930</v>
      </c>
      <c r="J4766" s="78" t="s">
        <v>393</v>
      </c>
      <c r="K4766" s="78" t="s">
        <v>393</v>
      </c>
      <c r="L4766" s="78" t="s">
        <v>399</v>
      </c>
      <c r="M4766" s="78" t="s">
        <v>395</v>
      </c>
      <c r="N4766" s="78" t="s">
        <v>396</v>
      </c>
      <c r="O4766" s="82" t="s">
        <v>321</v>
      </c>
      <c r="P4766" s="82" t="s">
        <v>6229</v>
      </c>
      <c r="Q4766" s="83" t="str">
        <f>MID(Tabla1[[#This Row],[Aplicación]],14,1)</f>
        <v>2</v>
      </c>
      <c r="R4766" s="35" t="s">
        <v>265</v>
      </c>
      <c r="S4766" s="83" t="str">
        <f>MID(Tabla1[[#This Row],[Aplicación]],6,2)</f>
        <v>06</v>
      </c>
      <c r="T4766" s="84" t="str">
        <f>VLOOKUP(Tabla1[[#This Row],[AREA]],Hoja1!A:B,2,FALSE)</f>
        <v>06. Educación y cultura</v>
      </c>
      <c r="U4766" s="83" t="str">
        <f>MID(Tabla1[[#This Row],[Aplicación]],9,4)</f>
        <v>3231</v>
      </c>
      <c r="V4766" s="84" t="str">
        <f>VLOOKUP(Tabla1[[#This Row],[PROGRAMA]],Hoja1!A:B,2,FALSE)</f>
        <v>3231. Escuelas infantiles</v>
      </c>
      <c r="W4766" s="83" t="str">
        <f>MID(Tabla1[[#This Row],[Aplicación]],14,2)</f>
        <v>22</v>
      </c>
      <c r="X4766" s="83" t="str">
        <f>MID(Tabla1[[#This Row],[Aplicación]],14,6)</f>
        <v>22700</v>
      </c>
    </row>
    <row r="4767" spans="1:24" x14ac:dyDescent="0.25">
      <c r="A4767" s="77">
        <v>220240064552</v>
      </c>
      <c r="B4767" s="78" t="s">
        <v>673</v>
      </c>
      <c r="C4767" s="79">
        <v>45656</v>
      </c>
      <c r="D4767" s="77">
        <v>22024008572</v>
      </c>
      <c r="E4767" s="78" t="s">
        <v>1296</v>
      </c>
      <c r="F4767" s="80">
        <v>-2472.0300000000002</v>
      </c>
      <c r="G4767" s="78" t="s">
        <v>1026</v>
      </c>
      <c r="H4767" s="78" t="s">
        <v>6477</v>
      </c>
      <c r="I4767" s="81">
        <v>220</v>
      </c>
      <c r="J4767" s="78" t="s">
        <v>503</v>
      </c>
      <c r="K4767" s="78" t="s">
        <v>393</v>
      </c>
      <c r="L4767" s="78" t="s">
        <v>413</v>
      </c>
      <c r="M4767" s="78" t="s">
        <v>585</v>
      </c>
      <c r="N4767" s="78" t="s">
        <v>539</v>
      </c>
      <c r="O4767" s="82" t="s">
        <v>326</v>
      </c>
      <c r="P4767" s="82" t="s">
        <v>6229</v>
      </c>
      <c r="Q4767" s="83" t="str">
        <f>MID(Tabla1[[#This Row],[Aplicación]],14,1)</f>
        <v>2</v>
      </c>
      <c r="R4767" s="35" t="s">
        <v>265</v>
      </c>
      <c r="S4767" s="83" t="str">
        <f>MID(Tabla1[[#This Row],[Aplicación]],6,2)</f>
        <v>11</v>
      </c>
      <c r="T4767" s="84" t="str">
        <f>VLOOKUP(Tabla1[[#This Row],[AREA]],Hoja1!A:B,2,FALSE)</f>
        <v>11. Salud pública y seguridad ciudadana</v>
      </c>
      <c r="U4767" s="83" t="str">
        <f>MID(Tabla1[[#This Row],[Aplicación]],9,4)</f>
        <v>1361</v>
      </c>
      <c r="V4767" s="84" t="str">
        <f>VLOOKUP(Tabla1[[#This Row],[PROGRAMA]],Hoja1!A:B,2,FALSE)</f>
        <v>1361. Prevención y extinción de incencios</v>
      </c>
      <c r="W4767" s="83" t="str">
        <f>MID(Tabla1[[#This Row],[Aplicación]],14,2)</f>
        <v>22</v>
      </c>
      <c r="X4767" s="83" t="str">
        <f>MID(Tabla1[[#This Row],[Aplicación]],14,6)</f>
        <v>22199</v>
      </c>
    </row>
    <row r="4768" spans="1:24" x14ac:dyDescent="0.25">
      <c r="A4768" s="77">
        <v>220240064543</v>
      </c>
      <c r="B4768" s="78" t="s">
        <v>390</v>
      </c>
      <c r="C4768" s="79">
        <v>45656</v>
      </c>
      <c r="D4768" s="77">
        <v>22024007491</v>
      </c>
      <c r="E4768" s="78" t="s">
        <v>1189</v>
      </c>
      <c r="F4768" s="80">
        <v>3750</v>
      </c>
      <c r="G4768" s="78" t="s">
        <v>6478</v>
      </c>
      <c r="H4768" s="78" t="s">
        <v>6479</v>
      </c>
      <c r="I4768" s="81">
        <v>220</v>
      </c>
      <c r="J4768" s="78" t="s">
        <v>398</v>
      </c>
      <c r="K4768" s="78" t="s">
        <v>398</v>
      </c>
      <c r="L4768" s="78" t="s">
        <v>399</v>
      </c>
      <c r="M4768" s="78" t="s">
        <v>585</v>
      </c>
      <c r="N4768" s="78" t="s">
        <v>539</v>
      </c>
      <c r="O4768" s="82" t="s">
        <v>326</v>
      </c>
      <c r="P4768" s="82" t="s">
        <v>6229</v>
      </c>
      <c r="Q4768" s="83" t="str">
        <f>MID(Tabla1[[#This Row],[Aplicación]],14,1)</f>
        <v>2</v>
      </c>
      <c r="R4768" s="35" t="s">
        <v>265</v>
      </c>
      <c r="S4768" s="83" t="str">
        <f>MID(Tabla1[[#This Row],[Aplicación]],6,2)</f>
        <v>10</v>
      </c>
      <c r="T4768" s="84" t="str">
        <f>VLOOKUP(Tabla1[[#This Row],[AREA]],Hoja1!A:B,2,FALSE)</f>
        <v>10. Personas mayores, familia y servicios sociales</v>
      </c>
      <c r="U4768" s="83" t="str">
        <f>MID(Tabla1[[#This Row],[Aplicación]],9,4)</f>
        <v>2312</v>
      </c>
      <c r="V4768" s="84" t="str">
        <f>VLOOKUP(Tabla1[[#This Row],[PROGRAMA]],Hoja1!A:B,2,FALSE)</f>
        <v>2312. Iniciativas sociales</v>
      </c>
      <c r="W4768" s="83" t="str">
        <f>MID(Tabla1[[#This Row],[Aplicación]],14,2)</f>
        <v>22</v>
      </c>
      <c r="X4768" s="83" t="str">
        <f>MID(Tabla1[[#This Row],[Aplicación]],14,6)</f>
        <v>22799</v>
      </c>
    </row>
    <row r="4769" spans="1:24" x14ac:dyDescent="0.25">
      <c r="A4769" s="77">
        <v>220240051581</v>
      </c>
      <c r="B4769" s="78" t="s">
        <v>702</v>
      </c>
      <c r="C4769" s="79">
        <v>45596</v>
      </c>
      <c r="D4769" s="77">
        <v>22024005315</v>
      </c>
      <c r="E4769" s="78" t="s">
        <v>5586</v>
      </c>
      <c r="F4769" s="80">
        <v>70330.44</v>
      </c>
      <c r="G4769" s="78" t="s">
        <v>6480</v>
      </c>
      <c r="H4769" s="78" t="s">
        <v>6481</v>
      </c>
      <c r="I4769" s="81" t="s">
        <v>2934</v>
      </c>
      <c r="J4769" s="78" t="s">
        <v>6482</v>
      </c>
      <c r="K4769" s="78" t="s">
        <v>3101</v>
      </c>
      <c r="L4769" s="78" t="s">
        <v>413</v>
      </c>
      <c r="M4769" s="78" t="s">
        <v>395</v>
      </c>
      <c r="N4769" s="78" t="s">
        <v>433</v>
      </c>
      <c r="O4769" s="82" t="s">
        <v>321</v>
      </c>
      <c r="P4769" s="82" t="s">
        <v>6229</v>
      </c>
      <c r="Q4769" s="83" t="str">
        <f>MID(Tabla1[[#This Row],[Aplicación]],14,1)</f>
        <v>6</v>
      </c>
      <c r="R4769" s="35" t="s">
        <v>266</v>
      </c>
      <c r="S4769" s="83" t="str">
        <f>MID(Tabla1[[#This Row],[Aplicación]],6,2)</f>
        <v>03</v>
      </c>
      <c r="T4769" s="84" t="str">
        <f>VLOOKUP(Tabla1[[#This Row],[AREA]],Hoja1!A:B,2,FALSE)</f>
        <v>03. Participación ciudadana y deportes</v>
      </c>
      <c r="U4769" s="83" t="str">
        <f>MID(Tabla1[[#This Row],[Aplicación]],9,4)</f>
        <v>9241</v>
      </c>
      <c r="V4769" s="84" t="str">
        <f>VLOOKUP(Tabla1[[#This Row],[PROGRAMA]],Hoja1!A:B,2,FALSE)</f>
        <v>9241. Participación ciudadana</v>
      </c>
      <c r="W4769" s="83" t="str">
        <f>MID(Tabla1[[#This Row],[Aplicación]],14,2)</f>
        <v>62</v>
      </c>
      <c r="X4769" s="83" t="str">
        <f>MID(Tabla1[[#This Row],[Aplicación]],14,6)</f>
        <v>623</v>
      </c>
    </row>
    <row r="4770" spans="1:24" x14ac:dyDescent="0.25">
      <c r="A4770" s="77">
        <v>220240062230</v>
      </c>
      <c r="B4770" s="78" t="s">
        <v>390</v>
      </c>
      <c r="C4770" s="79">
        <v>45646</v>
      </c>
      <c r="D4770" s="77">
        <v>22024009310</v>
      </c>
      <c r="E4770" s="78" t="s">
        <v>8272</v>
      </c>
      <c r="F4770" s="80">
        <v>1875.5</v>
      </c>
      <c r="G4770" s="78" t="s">
        <v>8273</v>
      </c>
      <c r="H4770" s="78" t="s">
        <v>8274</v>
      </c>
      <c r="I4770" s="81" t="s">
        <v>2930</v>
      </c>
      <c r="J4770" s="78" t="s">
        <v>393</v>
      </c>
      <c r="K4770" s="78" t="s">
        <v>393</v>
      </c>
      <c r="L4770" s="78" t="s">
        <v>399</v>
      </c>
      <c r="M4770" s="78" t="s">
        <v>585</v>
      </c>
      <c r="N4770" s="78" t="s">
        <v>539</v>
      </c>
      <c r="O4770" s="82" t="s">
        <v>326</v>
      </c>
      <c r="P4770" s="82" t="s">
        <v>6229</v>
      </c>
      <c r="Q4770" s="83">
        <v>2</v>
      </c>
      <c r="R4770" s="35" t="s">
        <v>265</v>
      </c>
      <c r="S4770" s="83" t="str">
        <f>MID(Tabla1[[#This Row],[Aplicación]],6,2)</f>
        <v>09</v>
      </c>
      <c r="T4770" s="84" t="str">
        <f>VLOOKUP(Tabla1[[#This Row],[AREA]],Hoja1!A:B,2,FALSE)</f>
        <v>09. Turismo, eventos y marca ciudad</v>
      </c>
      <c r="U4770" s="83">
        <v>4321</v>
      </c>
      <c r="V4770" s="84" t="str">
        <f>VLOOKUP(Tabla1[[#This Row],[PROGRAMA]],Hoja1!A:B,2,FALSE)</f>
        <v>4321. Turismo</v>
      </c>
      <c r="W4770" s="83">
        <v>22</v>
      </c>
      <c r="X4770" s="83">
        <v>22799</v>
      </c>
    </row>
    <row r="4771" spans="1:24" x14ac:dyDescent="0.25">
      <c r="A4771" s="77">
        <v>220240061667</v>
      </c>
      <c r="B4771" s="78" t="s">
        <v>390</v>
      </c>
      <c r="C4771" s="79">
        <v>45644</v>
      </c>
      <c r="D4771" s="77">
        <v>22024009248</v>
      </c>
      <c r="E4771" s="78" t="s">
        <v>1312</v>
      </c>
      <c r="F4771" s="80">
        <v>1950</v>
      </c>
      <c r="G4771" s="78" t="s">
        <v>349</v>
      </c>
      <c r="H4771" s="78" t="s">
        <v>6484</v>
      </c>
      <c r="I4771" s="81" t="s">
        <v>2930</v>
      </c>
      <c r="J4771" s="78" t="s">
        <v>420</v>
      </c>
      <c r="K4771" s="78" t="s">
        <v>420</v>
      </c>
      <c r="L4771" s="78" t="s">
        <v>399</v>
      </c>
      <c r="M4771" s="78" t="s">
        <v>585</v>
      </c>
      <c r="N4771" s="78" t="s">
        <v>539</v>
      </c>
      <c r="O4771" s="82" t="s">
        <v>326</v>
      </c>
      <c r="P4771" s="82" t="s">
        <v>6229</v>
      </c>
      <c r="Q4771" s="83" t="str">
        <f>MID(Tabla1[[#This Row],[Aplicación]],14,1)</f>
        <v>2</v>
      </c>
      <c r="R4771" s="35" t="s">
        <v>265</v>
      </c>
      <c r="S4771" s="83" t="str">
        <f>MID(Tabla1[[#This Row],[Aplicación]],6,2)</f>
        <v>04</v>
      </c>
      <c r="T4771" s="84" t="str">
        <f>VLOOKUP(Tabla1[[#This Row],[AREA]],Hoja1!A:B,2,FALSE)</f>
        <v>04. Hacienda, personal y modernización administrativa</v>
      </c>
      <c r="U4771" s="83" t="str">
        <f>MID(Tabla1[[#This Row],[Aplicación]],9,4)</f>
        <v>9202</v>
      </c>
      <c r="V4771" s="84" t="str">
        <f>VLOOKUP(Tabla1[[#This Row],[PROGRAMA]],Hoja1!A:B,2,FALSE)</f>
        <v>9202. Gestión de recursos humanos</v>
      </c>
      <c r="W4771" s="83" t="str">
        <f>MID(Tabla1[[#This Row],[Aplicación]],14,2)</f>
        <v>22</v>
      </c>
      <c r="X4771" s="83" t="str">
        <f>MID(Tabla1[[#This Row],[Aplicación]],14,6)</f>
        <v>22607</v>
      </c>
    </row>
    <row r="4772" spans="1:24" x14ac:dyDescent="0.25">
      <c r="A4772" s="77">
        <v>220240060678</v>
      </c>
      <c r="B4772" s="78" t="s">
        <v>390</v>
      </c>
      <c r="C4772" s="79">
        <v>45639</v>
      </c>
      <c r="D4772" s="77">
        <v>22024007584</v>
      </c>
      <c r="E4772" s="78" t="s">
        <v>1368</v>
      </c>
      <c r="F4772" s="80">
        <v>50820</v>
      </c>
      <c r="G4772" s="78" t="s">
        <v>5489</v>
      </c>
      <c r="H4772" s="78" t="s">
        <v>6485</v>
      </c>
      <c r="I4772" s="81" t="s">
        <v>4112</v>
      </c>
      <c r="J4772" s="78" t="s">
        <v>393</v>
      </c>
      <c r="K4772" s="78" t="s">
        <v>393</v>
      </c>
      <c r="L4772" s="78" t="s">
        <v>399</v>
      </c>
      <c r="M4772" s="78" t="s">
        <v>395</v>
      </c>
      <c r="N4772" s="78" t="s">
        <v>396</v>
      </c>
      <c r="O4772" s="82" t="s">
        <v>325</v>
      </c>
      <c r="P4772" s="82" t="s">
        <v>6229</v>
      </c>
      <c r="Q4772" s="83" t="str">
        <f>MID(Tabla1[[#This Row],[Aplicación]],14,1)</f>
        <v>2</v>
      </c>
      <c r="R4772" s="35" t="s">
        <v>265</v>
      </c>
      <c r="S4772" s="83" t="str">
        <f>MID(Tabla1[[#This Row],[Aplicación]],6,2)</f>
        <v>11</v>
      </c>
      <c r="T4772" s="84" t="str">
        <f>VLOOKUP(Tabla1[[#This Row],[AREA]],Hoja1!A:B,2,FALSE)</f>
        <v>11. Salud pública y seguridad ciudadana</v>
      </c>
      <c r="U4772" s="83" t="str">
        <f>MID(Tabla1[[#This Row],[Aplicación]],9,4)</f>
        <v>1631</v>
      </c>
      <c r="V4772" s="84" t="str">
        <f>VLOOKUP(Tabla1[[#This Row],[PROGRAMA]],Hoja1!A:B,2,FALSE)</f>
        <v>1631. Limpieza viaria</v>
      </c>
      <c r="W4772" s="83" t="str">
        <f>MID(Tabla1[[#This Row],[Aplicación]],14,2)</f>
        <v>22</v>
      </c>
      <c r="X4772" s="83" t="str">
        <f>MID(Tabla1[[#This Row],[Aplicación]],14,6)</f>
        <v>22700</v>
      </c>
    </row>
    <row r="4773" spans="1:24" x14ac:dyDescent="0.25">
      <c r="A4773" s="77">
        <v>220240053833</v>
      </c>
      <c r="B4773" s="78" t="s">
        <v>390</v>
      </c>
      <c r="C4773" s="79">
        <v>45611</v>
      </c>
      <c r="D4773" s="77">
        <v>22024008632</v>
      </c>
      <c r="E4773" s="78" t="s">
        <v>1492</v>
      </c>
      <c r="F4773" s="80">
        <v>192.5</v>
      </c>
      <c r="G4773" s="78" t="s">
        <v>729</v>
      </c>
      <c r="H4773" s="78" t="s">
        <v>6486</v>
      </c>
      <c r="I4773" s="81" t="s">
        <v>2930</v>
      </c>
      <c r="J4773" s="78" t="s">
        <v>398</v>
      </c>
      <c r="K4773" s="78" t="s">
        <v>398</v>
      </c>
      <c r="L4773" s="78" t="s">
        <v>399</v>
      </c>
      <c r="M4773" s="78" t="s">
        <v>585</v>
      </c>
      <c r="N4773" s="78" t="s">
        <v>539</v>
      </c>
      <c r="O4773" s="82" t="s">
        <v>326</v>
      </c>
      <c r="P4773" s="82" t="s">
        <v>6229</v>
      </c>
      <c r="Q4773" s="83" t="str">
        <f>MID(Tabla1[[#This Row],[Aplicación]],14,1)</f>
        <v>2</v>
      </c>
      <c r="R4773" s="35" t="s">
        <v>265</v>
      </c>
      <c r="S4773" s="83" t="str">
        <f>MID(Tabla1[[#This Row],[Aplicación]],6,2)</f>
        <v>06</v>
      </c>
      <c r="T4773" s="84" t="str">
        <f>VLOOKUP(Tabla1[[#This Row],[AREA]],Hoja1!A:B,2,FALSE)</f>
        <v>06. Educación y cultura</v>
      </c>
      <c r="U4773" s="83" t="str">
        <f>MID(Tabla1[[#This Row],[Aplicación]],9,4)</f>
        <v>3231</v>
      </c>
      <c r="V4773" s="84" t="str">
        <f>VLOOKUP(Tabla1[[#This Row],[PROGRAMA]],Hoja1!A:B,2,FALSE)</f>
        <v>3231. Escuelas infantiles</v>
      </c>
      <c r="W4773" s="83" t="str">
        <f>MID(Tabla1[[#This Row],[Aplicación]],14,2)</f>
        <v>22</v>
      </c>
      <c r="X4773" s="83" t="str">
        <f>MID(Tabla1[[#This Row],[Aplicación]],14,6)</f>
        <v>22614</v>
      </c>
    </row>
    <row r="4774" spans="1:24" x14ac:dyDescent="0.25">
      <c r="A4774" s="77">
        <v>220240061678</v>
      </c>
      <c r="B4774" s="78" t="s">
        <v>390</v>
      </c>
      <c r="C4774" s="79">
        <v>45644</v>
      </c>
      <c r="D4774" s="77">
        <v>22024009204</v>
      </c>
      <c r="E4774" s="78" t="s">
        <v>1298</v>
      </c>
      <c r="F4774" s="80">
        <v>1256.83</v>
      </c>
      <c r="G4774" s="78" t="s">
        <v>39</v>
      </c>
      <c r="H4774" s="78" t="s">
        <v>6487</v>
      </c>
      <c r="I4774" s="81" t="s">
        <v>2930</v>
      </c>
      <c r="J4774" s="78" t="s">
        <v>398</v>
      </c>
      <c r="K4774" s="78" t="s">
        <v>398</v>
      </c>
      <c r="L4774" s="78" t="s">
        <v>413</v>
      </c>
      <c r="M4774" s="78" t="s">
        <v>585</v>
      </c>
      <c r="N4774" s="78" t="s">
        <v>539</v>
      </c>
      <c r="O4774" s="82" t="s">
        <v>326</v>
      </c>
      <c r="P4774" s="82" t="s">
        <v>6229</v>
      </c>
      <c r="Q4774" s="83" t="str">
        <f>MID(Tabla1[[#This Row],[Aplicación]],14,1)</f>
        <v>2</v>
      </c>
      <c r="R4774" s="35" t="s">
        <v>265</v>
      </c>
      <c r="S4774" s="83" t="str">
        <f>MID(Tabla1[[#This Row],[Aplicación]],6,2)</f>
        <v>03</v>
      </c>
      <c r="T4774" s="84" t="str">
        <f>VLOOKUP(Tabla1[[#This Row],[AREA]],Hoja1!A:B,2,FALSE)</f>
        <v>03. Participación ciudadana y deportes</v>
      </c>
      <c r="U4774" s="83" t="str">
        <f>MID(Tabla1[[#This Row],[Aplicación]],9,4)</f>
        <v>9241</v>
      </c>
      <c r="V4774" s="84" t="str">
        <f>VLOOKUP(Tabla1[[#This Row],[PROGRAMA]],Hoja1!A:B,2,FALSE)</f>
        <v>9241. Participación ciudadana</v>
      </c>
      <c r="W4774" s="83" t="str">
        <f>MID(Tabla1[[#This Row],[Aplicación]],14,2)</f>
        <v>22</v>
      </c>
      <c r="X4774" s="83" t="str">
        <f>MID(Tabla1[[#This Row],[Aplicación]],14,6)</f>
        <v>22199</v>
      </c>
    </row>
    <row r="4775" spans="1:24" x14ac:dyDescent="0.25">
      <c r="A4775" s="77">
        <v>220240052446</v>
      </c>
      <c r="B4775" s="78" t="s">
        <v>702</v>
      </c>
      <c r="C4775" s="79">
        <v>45601</v>
      </c>
      <c r="D4775" s="77">
        <v>22024001014</v>
      </c>
      <c r="E4775" s="78" t="s">
        <v>1341</v>
      </c>
      <c r="F4775" s="80">
        <v>3912.41</v>
      </c>
      <c r="G4775" s="78" t="s">
        <v>804</v>
      </c>
      <c r="H4775" s="78" t="s">
        <v>6488</v>
      </c>
      <c r="I4775" s="81" t="s">
        <v>2934</v>
      </c>
      <c r="J4775" s="78" t="s">
        <v>398</v>
      </c>
      <c r="K4775" s="78" t="s">
        <v>398</v>
      </c>
      <c r="L4775" s="78" t="s">
        <v>413</v>
      </c>
      <c r="M4775" s="78" t="s">
        <v>395</v>
      </c>
      <c r="N4775" s="78" t="s">
        <v>396</v>
      </c>
      <c r="O4775" s="82" t="s">
        <v>325</v>
      </c>
      <c r="P4775" s="82" t="s">
        <v>6229</v>
      </c>
      <c r="Q4775" s="83" t="str">
        <f>MID(Tabla1[[#This Row],[Aplicación]],14,1)</f>
        <v>2</v>
      </c>
      <c r="R4775" s="35" t="s">
        <v>265</v>
      </c>
      <c r="S4775" s="83" t="str">
        <f>MID(Tabla1[[#This Row],[Aplicación]],6,2)</f>
        <v>11</v>
      </c>
      <c r="T4775" s="84" t="str">
        <f>VLOOKUP(Tabla1[[#This Row],[AREA]],Hoja1!A:B,2,FALSE)</f>
        <v>11. Salud pública y seguridad ciudadana</v>
      </c>
      <c r="U4775" s="83" t="str">
        <f>MID(Tabla1[[#This Row],[Aplicación]],9,4)</f>
        <v>1321</v>
      </c>
      <c r="V4775" s="84" t="str">
        <f>VLOOKUP(Tabla1[[#This Row],[PROGRAMA]],Hoja1!A:B,2,FALSE)</f>
        <v>1321. Policía municipal</v>
      </c>
      <c r="W4775" s="83" t="str">
        <f>MID(Tabla1[[#This Row],[Aplicación]],14,2)</f>
        <v>22</v>
      </c>
      <c r="X4775" s="83" t="str">
        <f>MID(Tabla1[[#This Row],[Aplicación]],14,6)</f>
        <v>22199</v>
      </c>
    </row>
    <row r="4776" spans="1:24" x14ac:dyDescent="0.25">
      <c r="A4776" s="77">
        <v>220240048986</v>
      </c>
      <c r="B4776" s="78" t="s">
        <v>390</v>
      </c>
      <c r="C4776" s="79">
        <v>45583</v>
      </c>
      <c r="D4776" s="77">
        <v>22024006829</v>
      </c>
      <c r="E4776" s="78" t="s">
        <v>1142</v>
      </c>
      <c r="F4776" s="80">
        <v>1537.59</v>
      </c>
      <c r="G4776" s="78" t="s">
        <v>380</v>
      </c>
      <c r="H4776" s="78" t="s">
        <v>6489</v>
      </c>
      <c r="I4776" s="81" t="s">
        <v>2930</v>
      </c>
      <c r="J4776" s="78" t="s">
        <v>571</v>
      </c>
      <c r="K4776" s="78" t="s">
        <v>571</v>
      </c>
      <c r="L4776" s="78" t="s">
        <v>399</v>
      </c>
      <c r="M4776" s="78" t="s">
        <v>395</v>
      </c>
      <c r="N4776" s="78" t="s">
        <v>396</v>
      </c>
      <c r="O4776" s="82" t="s">
        <v>325</v>
      </c>
      <c r="P4776" s="82" t="s">
        <v>6229</v>
      </c>
      <c r="Q4776" s="83">
        <v>6</v>
      </c>
      <c r="R4776" s="35" t="s">
        <v>266</v>
      </c>
      <c r="S4776" s="83" t="str">
        <f>MID(Tabla1[[#This Row],[Aplicación]],6,2)</f>
        <v>02</v>
      </c>
      <c r="T4776" s="84" t="str">
        <f>VLOOKUP(Tabla1[[#This Row],[AREA]],Hoja1!A:B,2,FALSE)</f>
        <v>02. Urbanismo y vivienda</v>
      </c>
      <c r="U4776" s="83">
        <v>9332</v>
      </c>
      <c r="V4776" s="84" t="str">
        <f>VLOOKUP(Tabla1[[#This Row],[PROGRAMA]],Hoja1!A:B,2,FALSE)</f>
        <v>9332. Mantenimiento de edificios e instalaciones municipales</v>
      </c>
      <c r="W4776" s="83">
        <v>63</v>
      </c>
      <c r="X4776" s="83">
        <v>632</v>
      </c>
    </row>
    <row r="4777" spans="1:24" x14ac:dyDescent="0.25">
      <c r="A4777" s="77">
        <v>220240058186</v>
      </c>
      <c r="B4777" s="78" t="s">
        <v>702</v>
      </c>
      <c r="C4777" s="79">
        <v>45630</v>
      </c>
      <c r="D4777" s="77">
        <v>22024000441</v>
      </c>
      <c r="E4777" s="78" t="s">
        <v>1425</v>
      </c>
      <c r="F4777" s="80">
        <v>3760.11</v>
      </c>
      <c r="G4777" s="78" t="s">
        <v>812</v>
      </c>
      <c r="H4777" s="78" t="s">
        <v>6490</v>
      </c>
      <c r="I4777" s="81" t="s">
        <v>2934</v>
      </c>
      <c r="J4777" s="78" t="s">
        <v>398</v>
      </c>
      <c r="K4777" s="78" t="s">
        <v>398</v>
      </c>
      <c r="L4777" s="78" t="s">
        <v>413</v>
      </c>
      <c r="M4777" s="78" t="s">
        <v>395</v>
      </c>
      <c r="N4777" s="78" t="s">
        <v>396</v>
      </c>
      <c r="O4777" s="82" t="s">
        <v>325</v>
      </c>
      <c r="P4777" s="82" t="s">
        <v>6229</v>
      </c>
      <c r="Q4777" s="83" t="str">
        <f>MID(Tabla1[[#This Row],[Aplicación]],14,1)</f>
        <v>2</v>
      </c>
      <c r="R4777" s="35" t="s">
        <v>265</v>
      </c>
      <c r="S4777" s="83" t="str">
        <f>MID(Tabla1[[#This Row],[Aplicación]],6,2)</f>
        <v>11</v>
      </c>
      <c r="T4777" s="84" t="str">
        <f>VLOOKUP(Tabla1[[#This Row],[AREA]],Hoja1!A:B,2,FALSE)</f>
        <v>11. Salud pública y seguridad ciudadana</v>
      </c>
      <c r="U4777" s="83" t="str">
        <f>MID(Tabla1[[#This Row],[Aplicación]],9,4)</f>
        <v>1621</v>
      </c>
      <c r="V4777" s="84" t="str">
        <f>VLOOKUP(Tabla1[[#This Row],[PROGRAMA]],Hoja1!A:B,2,FALSE)</f>
        <v>1621. Recogida de residuos</v>
      </c>
      <c r="W4777" s="83" t="str">
        <f>MID(Tabla1[[#This Row],[Aplicación]],14,2)</f>
        <v>21</v>
      </c>
      <c r="X4777" s="83" t="str">
        <f>MID(Tabla1[[#This Row],[Aplicación]],14,6)</f>
        <v>214</v>
      </c>
    </row>
    <row r="4778" spans="1:24" x14ac:dyDescent="0.25">
      <c r="A4778" s="77">
        <v>220240060966</v>
      </c>
      <c r="B4778" s="78" t="s">
        <v>702</v>
      </c>
      <c r="C4778" s="79">
        <v>45643</v>
      </c>
      <c r="D4778" s="77">
        <v>22024000440</v>
      </c>
      <c r="E4778" s="78" t="s">
        <v>1425</v>
      </c>
      <c r="F4778" s="80">
        <v>3706.41</v>
      </c>
      <c r="G4778" s="78" t="s">
        <v>962</v>
      </c>
      <c r="H4778" s="78" t="s">
        <v>5192</v>
      </c>
      <c r="I4778" s="81" t="s">
        <v>2934</v>
      </c>
      <c r="J4778" s="78" t="s">
        <v>398</v>
      </c>
      <c r="K4778" s="78" t="s">
        <v>398</v>
      </c>
      <c r="L4778" s="78" t="s">
        <v>399</v>
      </c>
      <c r="M4778" s="78" t="s">
        <v>395</v>
      </c>
      <c r="N4778" s="78" t="s">
        <v>396</v>
      </c>
      <c r="O4778" s="82" t="s">
        <v>325</v>
      </c>
      <c r="P4778" s="82" t="s">
        <v>6229</v>
      </c>
      <c r="Q4778" s="83" t="str">
        <f>MID(Tabla1[[#This Row],[Aplicación]],14,1)</f>
        <v>2</v>
      </c>
      <c r="R4778" s="35" t="s">
        <v>265</v>
      </c>
      <c r="S4778" s="83" t="str">
        <f>MID(Tabla1[[#This Row],[Aplicación]],6,2)</f>
        <v>11</v>
      </c>
      <c r="T4778" s="84" t="str">
        <f>VLOOKUP(Tabla1[[#This Row],[AREA]],Hoja1!A:B,2,FALSE)</f>
        <v>11. Salud pública y seguridad ciudadana</v>
      </c>
      <c r="U4778" s="83" t="str">
        <f>MID(Tabla1[[#This Row],[Aplicación]],9,4)</f>
        <v>1621</v>
      </c>
      <c r="V4778" s="84" t="str">
        <f>VLOOKUP(Tabla1[[#This Row],[PROGRAMA]],Hoja1!A:B,2,FALSE)</f>
        <v>1621. Recogida de residuos</v>
      </c>
      <c r="W4778" s="83" t="str">
        <f>MID(Tabla1[[#This Row],[Aplicación]],14,2)</f>
        <v>21</v>
      </c>
      <c r="X4778" s="83" t="str">
        <f>MID(Tabla1[[#This Row],[Aplicación]],14,6)</f>
        <v>214</v>
      </c>
    </row>
    <row r="4779" spans="1:24" x14ac:dyDescent="0.25">
      <c r="A4779" s="77">
        <v>220240061640</v>
      </c>
      <c r="B4779" s="78" t="s">
        <v>390</v>
      </c>
      <c r="C4779" s="79">
        <v>45644</v>
      </c>
      <c r="D4779" s="77">
        <v>22024009166</v>
      </c>
      <c r="E4779" s="78" t="s">
        <v>1148</v>
      </c>
      <c r="F4779" s="80">
        <v>64.19</v>
      </c>
      <c r="G4779" s="78" t="s">
        <v>380</v>
      </c>
      <c r="H4779" s="78" t="s">
        <v>6491</v>
      </c>
      <c r="I4779" s="81" t="s">
        <v>2930</v>
      </c>
      <c r="J4779" s="78" t="s">
        <v>571</v>
      </c>
      <c r="K4779" s="78" t="s">
        <v>571</v>
      </c>
      <c r="L4779" s="78" t="s">
        <v>399</v>
      </c>
      <c r="M4779" s="78" t="s">
        <v>395</v>
      </c>
      <c r="N4779" s="78" t="s">
        <v>396</v>
      </c>
      <c r="O4779" s="82" t="s">
        <v>325</v>
      </c>
      <c r="P4779" s="82" t="s">
        <v>6229</v>
      </c>
      <c r="Q4779" s="83" t="str">
        <f>MID(Tabla1[[#This Row],[Aplicación]],14,1)</f>
        <v>6</v>
      </c>
      <c r="R4779" s="35" t="s">
        <v>266</v>
      </c>
      <c r="S4779" s="83" t="str">
        <f>MID(Tabla1[[#This Row],[Aplicación]],6,2)</f>
        <v>03</v>
      </c>
      <c r="T4779" s="84" t="str">
        <f>VLOOKUP(Tabla1[[#This Row],[AREA]],Hoja1!A:B,2,FALSE)</f>
        <v>03. Participación ciudadana y deportes</v>
      </c>
      <c r="U4779" s="83" t="str">
        <f>MID(Tabla1[[#This Row],[Aplicación]],9,4)</f>
        <v>9241</v>
      </c>
      <c r="V4779" s="84" t="str">
        <f>VLOOKUP(Tabla1[[#This Row],[PROGRAMA]],Hoja1!A:B,2,FALSE)</f>
        <v>9241. Participación ciudadana</v>
      </c>
      <c r="W4779" s="83" t="str">
        <f>MID(Tabla1[[#This Row],[Aplicación]],14,2)</f>
        <v>63</v>
      </c>
      <c r="X4779" s="83" t="str">
        <f>MID(Tabla1[[#This Row],[Aplicación]],14,6)</f>
        <v>632</v>
      </c>
    </row>
    <row r="4780" spans="1:24" x14ac:dyDescent="0.25">
      <c r="A4780" s="77">
        <v>220240049926</v>
      </c>
      <c r="B4780" s="78" t="s">
        <v>702</v>
      </c>
      <c r="C4780" s="79">
        <v>45589</v>
      </c>
      <c r="D4780" s="77">
        <v>22024000456</v>
      </c>
      <c r="E4780" s="78" t="s">
        <v>1426</v>
      </c>
      <c r="F4780" s="80">
        <v>3657.78</v>
      </c>
      <c r="G4780" s="78" t="s">
        <v>84</v>
      </c>
      <c r="H4780" s="78" t="s">
        <v>6492</v>
      </c>
      <c r="I4780" s="81" t="s">
        <v>2934</v>
      </c>
      <c r="J4780" s="78" t="s">
        <v>398</v>
      </c>
      <c r="K4780" s="78" t="s">
        <v>398</v>
      </c>
      <c r="L4780" s="78" t="s">
        <v>413</v>
      </c>
      <c r="M4780" s="78" t="s">
        <v>395</v>
      </c>
      <c r="N4780" s="78" t="s">
        <v>396</v>
      </c>
      <c r="O4780" s="82" t="s">
        <v>325</v>
      </c>
      <c r="P4780" s="82" t="s">
        <v>6229</v>
      </c>
      <c r="Q4780" s="83" t="str">
        <f>MID(Tabla1[[#This Row],[Aplicación]],14,1)</f>
        <v>2</v>
      </c>
      <c r="R4780" s="35" t="s">
        <v>265</v>
      </c>
      <c r="S4780" s="83" t="str">
        <f>MID(Tabla1[[#This Row],[Aplicación]],6,2)</f>
        <v>11</v>
      </c>
      <c r="T4780" s="84" t="str">
        <f>VLOOKUP(Tabla1[[#This Row],[AREA]],Hoja1!A:B,2,FALSE)</f>
        <v>11. Salud pública y seguridad ciudadana</v>
      </c>
      <c r="U4780" s="83" t="str">
        <f>MID(Tabla1[[#This Row],[Aplicación]],9,4)</f>
        <v>1621</v>
      </c>
      <c r="V4780" s="84" t="str">
        <f>VLOOKUP(Tabla1[[#This Row],[PROGRAMA]],Hoja1!A:B,2,FALSE)</f>
        <v>1621. Recogida de residuos</v>
      </c>
      <c r="W4780" s="83" t="str">
        <f>MID(Tabla1[[#This Row],[Aplicación]],14,2)</f>
        <v>22</v>
      </c>
      <c r="X4780" s="83" t="str">
        <f>MID(Tabla1[[#This Row],[Aplicación]],14,6)</f>
        <v>22199</v>
      </c>
    </row>
    <row r="4781" spans="1:24" x14ac:dyDescent="0.25">
      <c r="A4781" s="77">
        <v>220240049912</v>
      </c>
      <c r="B4781" s="78" t="s">
        <v>702</v>
      </c>
      <c r="C4781" s="79">
        <v>45589</v>
      </c>
      <c r="D4781" s="77">
        <v>22024000441</v>
      </c>
      <c r="E4781" s="78" t="s">
        <v>1425</v>
      </c>
      <c r="F4781" s="80">
        <v>3632.1</v>
      </c>
      <c r="G4781" s="78" t="s">
        <v>812</v>
      </c>
      <c r="H4781" s="78" t="s">
        <v>6493</v>
      </c>
      <c r="I4781" s="81" t="s">
        <v>2934</v>
      </c>
      <c r="J4781" s="78" t="s">
        <v>398</v>
      </c>
      <c r="K4781" s="78" t="s">
        <v>398</v>
      </c>
      <c r="L4781" s="78" t="s">
        <v>413</v>
      </c>
      <c r="M4781" s="78" t="s">
        <v>395</v>
      </c>
      <c r="N4781" s="78" t="s">
        <v>396</v>
      </c>
      <c r="O4781" s="82" t="s">
        <v>325</v>
      </c>
      <c r="P4781" s="82" t="s">
        <v>6229</v>
      </c>
      <c r="Q4781" s="83" t="str">
        <f>MID(Tabla1[[#This Row],[Aplicación]],14,1)</f>
        <v>2</v>
      </c>
      <c r="R4781" s="35" t="s">
        <v>265</v>
      </c>
      <c r="S4781" s="83" t="str">
        <f>MID(Tabla1[[#This Row],[Aplicación]],6,2)</f>
        <v>11</v>
      </c>
      <c r="T4781" s="84" t="str">
        <f>VLOOKUP(Tabla1[[#This Row],[AREA]],Hoja1!A:B,2,FALSE)</f>
        <v>11. Salud pública y seguridad ciudadana</v>
      </c>
      <c r="U4781" s="83" t="str">
        <f>MID(Tabla1[[#This Row],[Aplicación]],9,4)</f>
        <v>1621</v>
      </c>
      <c r="V4781" s="84" t="str">
        <f>VLOOKUP(Tabla1[[#This Row],[PROGRAMA]],Hoja1!A:B,2,FALSE)</f>
        <v>1621. Recogida de residuos</v>
      </c>
      <c r="W4781" s="83" t="str">
        <f>MID(Tabla1[[#This Row],[Aplicación]],14,2)</f>
        <v>21</v>
      </c>
      <c r="X4781" s="83" t="str">
        <f>MID(Tabla1[[#This Row],[Aplicación]],14,6)</f>
        <v>214</v>
      </c>
    </row>
    <row r="4782" spans="1:24" x14ac:dyDescent="0.25">
      <c r="A4782" s="77">
        <v>220240049934</v>
      </c>
      <c r="B4782" s="78" t="s">
        <v>702</v>
      </c>
      <c r="C4782" s="79">
        <v>45589</v>
      </c>
      <c r="D4782" s="77">
        <v>22024000441</v>
      </c>
      <c r="E4782" s="78" t="s">
        <v>1425</v>
      </c>
      <c r="F4782" s="80">
        <v>3628.98</v>
      </c>
      <c r="G4782" s="78" t="s">
        <v>51</v>
      </c>
      <c r="H4782" s="78" t="s">
        <v>6494</v>
      </c>
      <c r="I4782" s="81" t="s">
        <v>2934</v>
      </c>
      <c r="J4782" s="78" t="s">
        <v>874</v>
      </c>
      <c r="K4782" s="78" t="s">
        <v>875</v>
      </c>
      <c r="L4782" s="78" t="s">
        <v>413</v>
      </c>
      <c r="M4782" s="78" t="s">
        <v>395</v>
      </c>
      <c r="N4782" s="78" t="s">
        <v>396</v>
      </c>
      <c r="O4782" s="82" t="s">
        <v>325</v>
      </c>
      <c r="P4782" s="82" t="s">
        <v>6229</v>
      </c>
      <c r="Q4782" s="83" t="str">
        <f>MID(Tabla1[[#This Row],[Aplicación]],14,1)</f>
        <v>2</v>
      </c>
      <c r="R4782" s="35" t="s">
        <v>265</v>
      </c>
      <c r="S4782" s="83" t="str">
        <f>MID(Tabla1[[#This Row],[Aplicación]],6,2)</f>
        <v>11</v>
      </c>
      <c r="T4782" s="84" t="str">
        <f>VLOOKUP(Tabla1[[#This Row],[AREA]],Hoja1!A:B,2,FALSE)</f>
        <v>11. Salud pública y seguridad ciudadana</v>
      </c>
      <c r="U4782" s="83" t="str">
        <f>MID(Tabla1[[#This Row],[Aplicación]],9,4)</f>
        <v>1621</v>
      </c>
      <c r="V4782" s="84" t="str">
        <f>VLOOKUP(Tabla1[[#This Row],[PROGRAMA]],Hoja1!A:B,2,FALSE)</f>
        <v>1621. Recogida de residuos</v>
      </c>
      <c r="W4782" s="83" t="str">
        <f>MID(Tabla1[[#This Row],[Aplicación]],14,2)</f>
        <v>21</v>
      </c>
      <c r="X4782" s="83" t="str">
        <f>MID(Tabla1[[#This Row],[Aplicación]],14,6)</f>
        <v>214</v>
      </c>
    </row>
    <row r="4783" spans="1:24" x14ac:dyDescent="0.25">
      <c r="A4783" s="77">
        <v>220240061006</v>
      </c>
      <c r="B4783" s="78" t="s">
        <v>702</v>
      </c>
      <c r="C4783" s="79">
        <v>45643</v>
      </c>
      <c r="D4783" s="77">
        <v>22024000456</v>
      </c>
      <c r="E4783" s="78" t="s">
        <v>1426</v>
      </c>
      <c r="F4783" s="80">
        <v>3607.66</v>
      </c>
      <c r="G4783" s="78" t="s">
        <v>812</v>
      </c>
      <c r="H4783" s="78" t="s">
        <v>6495</v>
      </c>
      <c r="I4783" s="81" t="s">
        <v>2934</v>
      </c>
      <c r="J4783" s="78" t="s">
        <v>398</v>
      </c>
      <c r="K4783" s="78" t="s">
        <v>398</v>
      </c>
      <c r="L4783" s="78" t="s">
        <v>413</v>
      </c>
      <c r="M4783" s="78" t="s">
        <v>395</v>
      </c>
      <c r="N4783" s="78" t="s">
        <v>396</v>
      </c>
      <c r="O4783" s="82" t="s">
        <v>325</v>
      </c>
      <c r="P4783" s="82" t="s">
        <v>6229</v>
      </c>
      <c r="Q4783" s="83" t="str">
        <f>MID(Tabla1[[#This Row],[Aplicación]],14,1)</f>
        <v>2</v>
      </c>
      <c r="R4783" s="35" t="s">
        <v>265</v>
      </c>
      <c r="S4783" s="83" t="str">
        <f>MID(Tabla1[[#This Row],[Aplicación]],6,2)</f>
        <v>11</v>
      </c>
      <c r="T4783" s="84" t="str">
        <f>VLOOKUP(Tabla1[[#This Row],[AREA]],Hoja1!A:B,2,FALSE)</f>
        <v>11. Salud pública y seguridad ciudadana</v>
      </c>
      <c r="U4783" s="83" t="str">
        <f>MID(Tabla1[[#This Row],[Aplicación]],9,4)</f>
        <v>1621</v>
      </c>
      <c r="V4783" s="84" t="str">
        <f>VLOOKUP(Tabla1[[#This Row],[PROGRAMA]],Hoja1!A:B,2,FALSE)</f>
        <v>1621. Recogida de residuos</v>
      </c>
      <c r="W4783" s="83" t="str">
        <f>MID(Tabla1[[#This Row],[Aplicación]],14,2)</f>
        <v>22</v>
      </c>
      <c r="X4783" s="83" t="str">
        <f>MID(Tabla1[[#This Row],[Aplicación]],14,6)</f>
        <v>22199</v>
      </c>
    </row>
    <row r="4784" spans="1:24" x14ac:dyDescent="0.25">
      <c r="A4784" s="77">
        <v>220240045027</v>
      </c>
      <c r="B4784" s="78" t="s">
        <v>702</v>
      </c>
      <c r="C4784" s="79">
        <v>45567</v>
      </c>
      <c r="D4784" s="77">
        <v>22024004992</v>
      </c>
      <c r="E4784" s="78" t="s">
        <v>5117</v>
      </c>
      <c r="F4784" s="80">
        <v>3591.84</v>
      </c>
      <c r="G4784" s="78" t="s">
        <v>47</v>
      </c>
      <c r="H4784" s="78" t="s">
        <v>6496</v>
      </c>
      <c r="I4784" s="81" t="s">
        <v>2934</v>
      </c>
      <c r="J4784" s="78" t="s">
        <v>862</v>
      </c>
      <c r="K4784" s="78" t="s">
        <v>393</v>
      </c>
      <c r="L4784" s="78" t="s">
        <v>413</v>
      </c>
      <c r="M4784" s="78" t="s">
        <v>395</v>
      </c>
      <c r="N4784" s="78" t="s">
        <v>396</v>
      </c>
      <c r="O4784" s="82" t="s">
        <v>325</v>
      </c>
      <c r="P4784" s="82" t="s">
        <v>6229</v>
      </c>
      <c r="Q4784" s="83" t="str">
        <f>MID(Tabla1[[#This Row],[Aplicación]],14,1)</f>
        <v>6</v>
      </c>
      <c r="R4784" s="35" t="s">
        <v>266</v>
      </c>
      <c r="S4784" s="83" t="str">
        <f>MID(Tabla1[[#This Row],[Aplicación]],6,2)</f>
        <v>11</v>
      </c>
      <c r="T4784" s="84" t="str">
        <f>VLOOKUP(Tabla1[[#This Row],[AREA]],Hoja1!A:B,2,FALSE)</f>
        <v>11. Salud pública y seguridad ciudadana</v>
      </c>
      <c r="U4784" s="83" t="str">
        <f>MID(Tabla1[[#This Row],[Aplicación]],9,4)</f>
        <v>1621</v>
      </c>
      <c r="V4784" s="84" t="str">
        <f>VLOOKUP(Tabla1[[#This Row],[PROGRAMA]],Hoja1!A:B,2,FALSE)</f>
        <v>1621. Recogida de residuos</v>
      </c>
      <c r="W4784" s="83" t="str">
        <f>MID(Tabla1[[#This Row],[Aplicación]],14,2)</f>
        <v>63</v>
      </c>
      <c r="X4784" s="83" t="str">
        <f>MID(Tabla1[[#This Row],[Aplicación]],14,6)</f>
        <v>633</v>
      </c>
    </row>
    <row r="4785" spans="1:24" x14ac:dyDescent="0.25">
      <c r="A4785" s="77">
        <v>220240058180</v>
      </c>
      <c r="B4785" s="78" t="s">
        <v>702</v>
      </c>
      <c r="C4785" s="79">
        <v>45630</v>
      </c>
      <c r="D4785" s="77">
        <v>22024000440</v>
      </c>
      <c r="E4785" s="78" t="s">
        <v>1425</v>
      </c>
      <c r="F4785" s="80">
        <v>3576.52</v>
      </c>
      <c r="G4785" s="78" t="s">
        <v>766</v>
      </c>
      <c r="H4785" s="78" t="s">
        <v>6497</v>
      </c>
      <c r="I4785" s="81" t="s">
        <v>2934</v>
      </c>
      <c r="J4785" s="78" t="s">
        <v>398</v>
      </c>
      <c r="K4785" s="78" t="s">
        <v>398</v>
      </c>
      <c r="L4785" s="78" t="s">
        <v>399</v>
      </c>
      <c r="M4785" s="78" t="s">
        <v>395</v>
      </c>
      <c r="N4785" s="78" t="s">
        <v>396</v>
      </c>
      <c r="O4785" s="82" t="s">
        <v>325</v>
      </c>
      <c r="P4785" s="82" t="s">
        <v>6229</v>
      </c>
      <c r="Q4785" s="83" t="str">
        <f>MID(Tabla1[[#This Row],[Aplicación]],14,1)</f>
        <v>2</v>
      </c>
      <c r="R4785" s="35" t="s">
        <v>265</v>
      </c>
      <c r="S4785" s="83" t="str">
        <f>MID(Tabla1[[#This Row],[Aplicación]],6,2)</f>
        <v>11</v>
      </c>
      <c r="T4785" s="84" t="str">
        <f>VLOOKUP(Tabla1[[#This Row],[AREA]],Hoja1!A:B,2,FALSE)</f>
        <v>11. Salud pública y seguridad ciudadana</v>
      </c>
      <c r="U4785" s="83" t="str">
        <f>MID(Tabla1[[#This Row],[Aplicación]],9,4)</f>
        <v>1621</v>
      </c>
      <c r="V4785" s="84" t="str">
        <f>VLOOKUP(Tabla1[[#This Row],[PROGRAMA]],Hoja1!A:B,2,FALSE)</f>
        <v>1621. Recogida de residuos</v>
      </c>
      <c r="W4785" s="83" t="str">
        <f>MID(Tabla1[[#This Row],[Aplicación]],14,2)</f>
        <v>21</v>
      </c>
      <c r="X4785" s="83" t="str">
        <f>MID(Tabla1[[#This Row],[Aplicación]],14,6)</f>
        <v>214</v>
      </c>
    </row>
    <row r="4786" spans="1:24" x14ac:dyDescent="0.25">
      <c r="A4786" s="77">
        <v>220240044836</v>
      </c>
      <c r="B4786" s="78" t="s">
        <v>702</v>
      </c>
      <c r="C4786" s="79">
        <v>45567</v>
      </c>
      <c r="D4786" s="77">
        <v>22024004612</v>
      </c>
      <c r="E4786" s="78" t="s">
        <v>5013</v>
      </c>
      <c r="F4786" s="80">
        <v>3574.71</v>
      </c>
      <c r="G4786" s="78" t="s">
        <v>6498</v>
      </c>
      <c r="H4786" s="78" t="s">
        <v>6499</v>
      </c>
      <c r="I4786" s="81" t="s">
        <v>2934</v>
      </c>
      <c r="J4786" s="78" t="s">
        <v>398</v>
      </c>
      <c r="K4786" s="78" t="s">
        <v>398</v>
      </c>
      <c r="L4786" s="78" t="s">
        <v>413</v>
      </c>
      <c r="M4786" s="78" t="s">
        <v>395</v>
      </c>
      <c r="N4786" s="78" t="s">
        <v>396</v>
      </c>
      <c r="O4786" s="82" t="s">
        <v>325</v>
      </c>
      <c r="P4786" s="82" t="s">
        <v>6229</v>
      </c>
      <c r="Q4786" s="83" t="str">
        <f>MID(Tabla1[[#This Row],[Aplicación]],14,1)</f>
        <v>6</v>
      </c>
      <c r="R4786" s="35" t="s">
        <v>266</v>
      </c>
      <c r="S4786" s="83" t="str">
        <f>MID(Tabla1[[#This Row],[Aplicación]],6,2)</f>
        <v>06</v>
      </c>
      <c r="T4786" s="84" t="str">
        <f>VLOOKUP(Tabla1[[#This Row],[AREA]],Hoja1!A:B,2,FALSE)</f>
        <v>06. Educación y cultura</v>
      </c>
      <c r="U4786" s="83" t="str">
        <f>MID(Tabla1[[#This Row],[Aplicación]],9,4)</f>
        <v>3321</v>
      </c>
      <c r="V4786" s="84" t="str">
        <f>VLOOKUP(Tabla1[[#This Row],[PROGRAMA]],Hoja1!A:B,2,FALSE)</f>
        <v>3321. Bibliotecas públicas</v>
      </c>
      <c r="W4786" s="83" t="str">
        <f>MID(Tabla1[[#This Row],[Aplicación]],14,2)</f>
        <v>62</v>
      </c>
      <c r="X4786" s="83" t="str">
        <f>MID(Tabla1[[#This Row],[Aplicación]],14,6)</f>
        <v>629</v>
      </c>
    </row>
    <row r="4787" spans="1:24" x14ac:dyDescent="0.25">
      <c r="A4787" s="77">
        <v>220240058223</v>
      </c>
      <c r="B4787" s="78" t="s">
        <v>702</v>
      </c>
      <c r="C4787" s="79">
        <v>45630</v>
      </c>
      <c r="D4787" s="77">
        <v>22024000440</v>
      </c>
      <c r="E4787" s="78" t="s">
        <v>1425</v>
      </c>
      <c r="F4787" s="80">
        <v>3529.16</v>
      </c>
      <c r="G4787" s="78" t="s">
        <v>801</v>
      </c>
      <c r="H4787" s="78" t="s">
        <v>6500</v>
      </c>
      <c r="I4787" s="81" t="s">
        <v>2934</v>
      </c>
      <c r="J4787" s="78" t="s">
        <v>398</v>
      </c>
      <c r="K4787" s="78" t="s">
        <v>398</v>
      </c>
      <c r="L4787" s="78" t="s">
        <v>399</v>
      </c>
      <c r="M4787" s="78" t="s">
        <v>395</v>
      </c>
      <c r="N4787" s="78" t="s">
        <v>396</v>
      </c>
      <c r="O4787" s="82" t="s">
        <v>325</v>
      </c>
      <c r="P4787" s="82" t="s">
        <v>6229</v>
      </c>
      <c r="Q4787" s="83" t="str">
        <f>MID(Tabla1[[#This Row],[Aplicación]],14,1)</f>
        <v>2</v>
      </c>
      <c r="R4787" s="35" t="s">
        <v>265</v>
      </c>
      <c r="S4787" s="83" t="str">
        <f>MID(Tabla1[[#This Row],[Aplicación]],6,2)</f>
        <v>11</v>
      </c>
      <c r="T4787" s="84" t="str">
        <f>VLOOKUP(Tabla1[[#This Row],[AREA]],Hoja1!A:B,2,FALSE)</f>
        <v>11. Salud pública y seguridad ciudadana</v>
      </c>
      <c r="U4787" s="83" t="str">
        <f>MID(Tabla1[[#This Row],[Aplicación]],9,4)</f>
        <v>1621</v>
      </c>
      <c r="V4787" s="84" t="str">
        <f>VLOOKUP(Tabla1[[#This Row],[PROGRAMA]],Hoja1!A:B,2,FALSE)</f>
        <v>1621. Recogida de residuos</v>
      </c>
      <c r="W4787" s="83" t="str">
        <f>MID(Tabla1[[#This Row],[Aplicación]],14,2)</f>
        <v>21</v>
      </c>
      <c r="X4787" s="83" t="str">
        <f>MID(Tabla1[[#This Row],[Aplicación]],14,6)</f>
        <v>214</v>
      </c>
    </row>
    <row r="4788" spans="1:24" x14ac:dyDescent="0.25">
      <c r="A4788" s="77">
        <v>220240057802</v>
      </c>
      <c r="B4788" s="78" t="s">
        <v>390</v>
      </c>
      <c r="C4788" s="79">
        <v>45629</v>
      </c>
      <c r="D4788" s="77">
        <v>22024008124</v>
      </c>
      <c r="E4788" s="78" t="s">
        <v>5327</v>
      </c>
      <c r="F4788" s="80">
        <v>813.34</v>
      </c>
      <c r="G4788" s="78" t="s">
        <v>380</v>
      </c>
      <c r="H4788" s="78" t="s">
        <v>6501</v>
      </c>
      <c r="I4788" s="81" t="s">
        <v>2930</v>
      </c>
      <c r="J4788" s="78" t="s">
        <v>571</v>
      </c>
      <c r="K4788" s="78" t="s">
        <v>571</v>
      </c>
      <c r="L4788" s="78" t="s">
        <v>399</v>
      </c>
      <c r="M4788" s="78" t="s">
        <v>395</v>
      </c>
      <c r="N4788" s="78" t="s">
        <v>396</v>
      </c>
      <c r="O4788" s="82" t="s">
        <v>325</v>
      </c>
      <c r="P4788" s="82" t="s">
        <v>6229</v>
      </c>
      <c r="Q4788" s="83">
        <v>6</v>
      </c>
      <c r="R4788" s="35" t="s">
        <v>266</v>
      </c>
      <c r="S4788" s="83" t="str">
        <f>MID(Tabla1[[#This Row],[Aplicación]],6,2)</f>
        <v>06</v>
      </c>
      <c r="T4788" s="84" t="str">
        <f>VLOOKUP(Tabla1[[#This Row],[AREA]],Hoja1!A:B,2,FALSE)</f>
        <v>06. Educación y cultura</v>
      </c>
      <c r="U4788" s="83">
        <v>3341</v>
      </c>
      <c r="V4788" s="84" t="str">
        <f>VLOOKUP(Tabla1[[#This Row],[PROGRAMA]],Hoja1!A:B,2,FALSE)</f>
        <v>3341. Coordinación de políticas culturales</v>
      </c>
      <c r="W4788" s="83">
        <v>63</v>
      </c>
      <c r="X4788" s="83">
        <v>632</v>
      </c>
    </row>
    <row r="4789" spans="1:24" x14ac:dyDescent="0.25">
      <c r="A4789" s="77">
        <v>220240058194</v>
      </c>
      <c r="B4789" s="78" t="s">
        <v>702</v>
      </c>
      <c r="C4789" s="79">
        <v>45630</v>
      </c>
      <c r="D4789" s="77">
        <v>22024000464</v>
      </c>
      <c r="E4789" s="78" t="s">
        <v>1366</v>
      </c>
      <c r="F4789" s="80">
        <v>3451.03</v>
      </c>
      <c r="G4789" s="78" t="s">
        <v>801</v>
      </c>
      <c r="H4789" s="78" t="s">
        <v>6502</v>
      </c>
      <c r="I4789" s="81" t="s">
        <v>2934</v>
      </c>
      <c r="J4789" s="78" t="s">
        <v>398</v>
      </c>
      <c r="K4789" s="78" t="s">
        <v>398</v>
      </c>
      <c r="L4789" s="78" t="s">
        <v>399</v>
      </c>
      <c r="M4789" s="78" t="s">
        <v>395</v>
      </c>
      <c r="N4789" s="78" t="s">
        <v>396</v>
      </c>
      <c r="O4789" s="82" t="s">
        <v>325</v>
      </c>
      <c r="P4789" s="82" t="s">
        <v>6229</v>
      </c>
      <c r="Q4789" s="83" t="str">
        <f>MID(Tabla1[[#This Row],[Aplicación]],14,1)</f>
        <v>2</v>
      </c>
      <c r="R4789" s="35" t="s">
        <v>265</v>
      </c>
      <c r="S4789" s="83" t="str">
        <f>MID(Tabla1[[#This Row],[Aplicación]],6,2)</f>
        <v>11</v>
      </c>
      <c r="T4789" s="84" t="str">
        <f>VLOOKUP(Tabla1[[#This Row],[AREA]],Hoja1!A:B,2,FALSE)</f>
        <v>11. Salud pública y seguridad ciudadana</v>
      </c>
      <c r="U4789" s="83" t="str">
        <f>MID(Tabla1[[#This Row],[Aplicación]],9,4)</f>
        <v>1631</v>
      </c>
      <c r="V4789" s="84" t="str">
        <f>VLOOKUP(Tabla1[[#This Row],[PROGRAMA]],Hoja1!A:B,2,FALSE)</f>
        <v>1631. Limpieza viaria</v>
      </c>
      <c r="W4789" s="83" t="str">
        <f>MID(Tabla1[[#This Row],[Aplicación]],14,2)</f>
        <v>21</v>
      </c>
      <c r="X4789" s="83" t="str">
        <f>MID(Tabla1[[#This Row],[Aplicación]],14,6)</f>
        <v>214</v>
      </c>
    </row>
    <row r="4790" spans="1:24" x14ac:dyDescent="0.25">
      <c r="A4790" s="77">
        <v>220240044840</v>
      </c>
      <c r="B4790" s="78" t="s">
        <v>702</v>
      </c>
      <c r="C4790" s="79">
        <v>45567</v>
      </c>
      <c r="D4790" s="77">
        <v>22024004612</v>
      </c>
      <c r="E4790" s="78" t="s">
        <v>5013</v>
      </c>
      <c r="F4790" s="80">
        <v>3440.52</v>
      </c>
      <c r="G4790" s="78" t="s">
        <v>4808</v>
      </c>
      <c r="H4790" s="78" t="s">
        <v>6503</v>
      </c>
      <c r="I4790" s="81" t="s">
        <v>2934</v>
      </c>
      <c r="J4790" s="78" t="s">
        <v>693</v>
      </c>
      <c r="K4790" s="78" t="s">
        <v>393</v>
      </c>
      <c r="L4790" s="78" t="s">
        <v>413</v>
      </c>
      <c r="M4790" s="78" t="s">
        <v>395</v>
      </c>
      <c r="N4790" s="78" t="s">
        <v>396</v>
      </c>
      <c r="O4790" s="82" t="s">
        <v>325</v>
      </c>
      <c r="P4790" s="82" t="s">
        <v>6229</v>
      </c>
      <c r="Q4790" s="83" t="str">
        <f>MID(Tabla1[[#This Row],[Aplicación]],14,1)</f>
        <v>6</v>
      </c>
      <c r="R4790" s="35" t="s">
        <v>266</v>
      </c>
      <c r="S4790" s="83" t="str">
        <f>MID(Tabla1[[#This Row],[Aplicación]],6,2)</f>
        <v>06</v>
      </c>
      <c r="T4790" s="84" t="str">
        <f>VLOOKUP(Tabla1[[#This Row],[AREA]],Hoja1!A:B,2,FALSE)</f>
        <v>06. Educación y cultura</v>
      </c>
      <c r="U4790" s="83" t="str">
        <f>MID(Tabla1[[#This Row],[Aplicación]],9,4)</f>
        <v>3321</v>
      </c>
      <c r="V4790" s="84" t="str">
        <f>VLOOKUP(Tabla1[[#This Row],[PROGRAMA]],Hoja1!A:B,2,FALSE)</f>
        <v>3321. Bibliotecas públicas</v>
      </c>
      <c r="W4790" s="83" t="str">
        <f>MID(Tabla1[[#This Row],[Aplicación]],14,2)</f>
        <v>62</v>
      </c>
      <c r="X4790" s="83" t="str">
        <f>MID(Tabla1[[#This Row],[Aplicación]],14,6)</f>
        <v>629</v>
      </c>
    </row>
    <row r="4791" spans="1:24" x14ac:dyDescent="0.25">
      <c r="A4791" s="77">
        <v>220240061683</v>
      </c>
      <c r="B4791" s="78" t="s">
        <v>390</v>
      </c>
      <c r="C4791" s="79">
        <v>45644</v>
      </c>
      <c r="D4791" s="77">
        <v>22024009300</v>
      </c>
      <c r="E4791" s="78" t="s">
        <v>5569</v>
      </c>
      <c r="F4791" s="80">
        <v>251.55</v>
      </c>
      <c r="G4791" s="78" t="s">
        <v>380</v>
      </c>
      <c r="H4791" s="78" t="s">
        <v>6504</v>
      </c>
      <c r="I4791" s="81" t="s">
        <v>2930</v>
      </c>
      <c r="J4791" s="78" t="s">
        <v>571</v>
      </c>
      <c r="K4791" s="78" t="s">
        <v>571</v>
      </c>
      <c r="L4791" s="78" t="s">
        <v>399</v>
      </c>
      <c r="M4791" s="78" t="s">
        <v>395</v>
      </c>
      <c r="N4791" s="78" t="s">
        <v>396</v>
      </c>
      <c r="O4791" s="82" t="s">
        <v>325</v>
      </c>
      <c r="P4791" s="82" t="s">
        <v>6229</v>
      </c>
      <c r="Q4791" s="83" t="str">
        <f>MID(Tabla1[[#This Row],[Aplicación]],14,1)</f>
        <v>6</v>
      </c>
      <c r="R4791" s="35" t="s">
        <v>266</v>
      </c>
      <c r="S4791" s="83" t="str">
        <f>MID(Tabla1[[#This Row],[Aplicación]],6,2)</f>
        <v>06</v>
      </c>
      <c r="T4791" s="84" t="str">
        <f>VLOOKUP(Tabla1[[#This Row],[AREA]],Hoja1!A:B,2,FALSE)</f>
        <v>06. Educación y cultura</v>
      </c>
      <c r="U4791" s="83" t="str">
        <f>MID(Tabla1[[#This Row],[Aplicación]],9,4)</f>
        <v>3231</v>
      </c>
      <c r="V4791" s="84" t="str">
        <f>VLOOKUP(Tabla1[[#This Row],[PROGRAMA]],Hoja1!A:B,2,FALSE)</f>
        <v>3231. Escuelas infantiles</v>
      </c>
      <c r="W4791" s="83" t="str">
        <f>MID(Tabla1[[#This Row],[Aplicación]],14,2)</f>
        <v>63</v>
      </c>
      <c r="X4791" s="83" t="str">
        <f>MID(Tabla1[[#This Row],[Aplicación]],14,6)</f>
        <v>632</v>
      </c>
    </row>
    <row r="4792" spans="1:24" x14ac:dyDescent="0.25">
      <c r="A4792" s="77">
        <v>220240060996</v>
      </c>
      <c r="B4792" s="78" t="s">
        <v>702</v>
      </c>
      <c r="C4792" s="79">
        <v>45643</v>
      </c>
      <c r="D4792" s="77">
        <v>22024000440</v>
      </c>
      <c r="E4792" s="78" t="s">
        <v>1425</v>
      </c>
      <c r="F4792" s="80">
        <v>3371.97</v>
      </c>
      <c r="G4792" s="78" t="s">
        <v>962</v>
      </c>
      <c r="H4792" s="78" t="s">
        <v>5192</v>
      </c>
      <c r="I4792" s="81" t="s">
        <v>2934</v>
      </c>
      <c r="J4792" s="78" t="s">
        <v>398</v>
      </c>
      <c r="K4792" s="78" t="s">
        <v>398</v>
      </c>
      <c r="L4792" s="78" t="s">
        <v>399</v>
      </c>
      <c r="M4792" s="78" t="s">
        <v>395</v>
      </c>
      <c r="N4792" s="78" t="s">
        <v>396</v>
      </c>
      <c r="O4792" s="82" t="s">
        <v>325</v>
      </c>
      <c r="P4792" s="82" t="s">
        <v>6229</v>
      </c>
      <c r="Q4792" s="83" t="str">
        <f>MID(Tabla1[[#This Row],[Aplicación]],14,1)</f>
        <v>2</v>
      </c>
      <c r="R4792" s="35" t="s">
        <v>265</v>
      </c>
      <c r="S4792" s="83" t="str">
        <f>MID(Tabla1[[#This Row],[Aplicación]],6,2)</f>
        <v>11</v>
      </c>
      <c r="T4792" s="84" t="str">
        <f>VLOOKUP(Tabla1[[#This Row],[AREA]],Hoja1!A:B,2,FALSE)</f>
        <v>11. Salud pública y seguridad ciudadana</v>
      </c>
      <c r="U4792" s="83" t="str">
        <f>MID(Tabla1[[#This Row],[Aplicación]],9,4)</f>
        <v>1621</v>
      </c>
      <c r="V4792" s="84" t="str">
        <f>VLOOKUP(Tabla1[[#This Row],[PROGRAMA]],Hoja1!A:B,2,FALSE)</f>
        <v>1621. Recogida de residuos</v>
      </c>
      <c r="W4792" s="83" t="str">
        <f>MID(Tabla1[[#This Row],[Aplicación]],14,2)</f>
        <v>21</v>
      </c>
      <c r="X4792" s="83" t="str">
        <f>MID(Tabla1[[#This Row],[Aplicación]],14,6)</f>
        <v>214</v>
      </c>
    </row>
    <row r="4793" spans="1:24" x14ac:dyDescent="0.25">
      <c r="A4793" s="77">
        <v>220240046429</v>
      </c>
      <c r="B4793" s="78" t="s">
        <v>702</v>
      </c>
      <c r="C4793" s="79">
        <v>45572</v>
      </c>
      <c r="D4793" s="77">
        <v>22024000440</v>
      </c>
      <c r="E4793" s="78" t="s">
        <v>1425</v>
      </c>
      <c r="F4793" s="80">
        <v>3333.16</v>
      </c>
      <c r="G4793" s="78" t="s">
        <v>766</v>
      </c>
      <c r="H4793" s="78" t="s">
        <v>6505</v>
      </c>
      <c r="I4793" s="81" t="s">
        <v>2934</v>
      </c>
      <c r="J4793" s="78" t="s">
        <v>398</v>
      </c>
      <c r="K4793" s="78" t="s">
        <v>398</v>
      </c>
      <c r="L4793" s="78" t="s">
        <v>399</v>
      </c>
      <c r="M4793" s="78" t="s">
        <v>395</v>
      </c>
      <c r="N4793" s="78" t="s">
        <v>396</v>
      </c>
      <c r="O4793" s="82" t="s">
        <v>325</v>
      </c>
      <c r="P4793" s="82" t="s">
        <v>6229</v>
      </c>
      <c r="Q4793" s="83" t="str">
        <f>MID(Tabla1[[#This Row],[Aplicación]],14,1)</f>
        <v>2</v>
      </c>
      <c r="R4793" s="35" t="s">
        <v>265</v>
      </c>
      <c r="S4793" s="83" t="str">
        <f>MID(Tabla1[[#This Row],[Aplicación]],6,2)</f>
        <v>11</v>
      </c>
      <c r="T4793" s="84" t="str">
        <f>VLOOKUP(Tabla1[[#This Row],[AREA]],Hoja1!A:B,2,FALSE)</f>
        <v>11. Salud pública y seguridad ciudadana</v>
      </c>
      <c r="U4793" s="83" t="str">
        <f>MID(Tabla1[[#This Row],[Aplicación]],9,4)</f>
        <v>1621</v>
      </c>
      <c r="V4793" s="84" t="str">
        <f>VLOOKUP(Tabla1[[#This Row],[PROGRAMA]],Hoja1!A:B,2,FALSE)</f>
        <v>1621. Recogida de residuos</v>
      </c>
      <c r="W4793" s="83" t="str">
        <f>MID(Tabla1[[#This Row],[Aplicación]],14,2)</f>
        <v>21</v>
      </c>
      <c r="X4793" s="83" t="str">
        <f>MID(Tabla1[[#This Row],[Aplicación]],14,6)</f>
        <v>214</v>
      </c>
    </row>
    <row r="4794" spans="1:24" x14ac:dyDescent="0.25">
      <c r="A4794" s="77">
        <v>220240046448</v>
      </c>
      <c r="B4794" s="78" t="s">
        <v>702</v>
      </c>
      <c r="C4794" s="79">
        <v>45572</v>
      </c>
      <c r="D4794" s="77">
        <v>22024000464</v>
      </c>
      <c r="E4794" s="78" t="s">
        <v>1366</v>
      </c>
      <c r="F4794" s="80">
        <v>3291.39</v>
      </c>
      <c r="G4794" s="78" t="s">
        <v>801</v>
      </c>
      <c r="H4794" s="78" t="s">
        <v>6506</v>
      </c>
      <c r="I4794" s="81" t="s">
        <v>2934</v>
      </c>
      <c r="J4794" s="78" t="s">
        <v>398</v>
      </c>
      <c r="K4794" s="78" t="s">
        <v>398</v>
      </c>
      <c r="L4794" s="78" t="s">
        <v>399</v>
      </c>
      <c r="M4794" s="78" t="s">
        <v>395</v>
      </c>
      <c r="N4794" s="78" t="s">
        <v>396</v>
      </c>
      <c r="O4794" s="82" t="s">
        <v>325</v>
      </c>
      <c r="P4794" s="82" t="s">
        <v>6229</v>
      </c>
      <c r="Q4794" s="83" t="str">
        <f>MID(Tabla1[[#This Row],[Aplicación]],14,1)</f>
        <v>2</v>
      </c>
      <c r="R4794" s="35" t="s">
        <v>265</v>
      </c>
      <c r="S4794" s="83" t="str">
        <f>MID(Tabla1[[#This Row],[Aplicación]],6,2)</f>
        <v>11</v>
      </c>
      <c r="T4794" s="84" t="str">
        <f>VLOOKUP(Tabla1[[#This Row],[AREA]],Hoja1!A:B,2,FALSE)</f>
        <v>11. Salud pública y seguridad ciudadana</v>
      </c>
      <c r="U4794" s="83" t="str">
        <f>MID(Tabla1[[#This Row],[Aplicación]],9,4)</f>
        <v>1631</v>
      </c>
      <c r="V4794" s="84" t="str">
        <f>VLOOKUP(Tabla1[[#This Row],[PROGRAMA]],Hoja1!A:B,2,FALSE)</f>
        <v>1631. Limpieza viaria</v>
      </c>
      <c r="W4794" s="83" t="str">
        <f>MID(Tabla1[[#This Row],[Aplicación]],14,2)</f>
        <v>21</v>
      </c>
      <c r="X4794" s="83" t="str">
        <f>MID(Tabla1[[#This Row],[Aplicación]],14,6)</f>
        <v>214</v>
      </c>
    </row>
    <row r="4795" spans="1:24" x14ac:dyDescent="0.25">
      <c r="A4795" s="77">
        <v>220240051148</v>
      </c>
      <c r="B4795" s="78" t="s">
        <v>390</v>
      </c>
      <c r="C4795" s="79">
        <v>45594</v>
      </c>
      <c r="D4795" s="77">
        <v>22024007741</v>
      </c>
      <c r="E4795" s="78" t="s">
        <v>3091</v>
      </c>
      <c r="F4795" s="80">
        <v>3267</v>
      </c>
      <c r="G4795" s="78" t="s">
        <v>4395</v>
      </c>
      <c r="H4795" s="78" t="s">
        <v>6507</v>
      </c>
      <c r="I4795" s="81" t="s">
        <v>2930</v>
      </c>
      <c r="J4795" s="78" t="s">
        <v>393</v>
      </c>
      <c r="K4795" s="78" t="s">
        <v>393</v>
      </c>
      <c r="L4795" s="78" t="s">
        <v>399</v>
      </c>
      <c r="M4795" s="78" t="s">
        <v>585</v>
      </c>
      <c r="N4795" s="78" t="s">
        <v>539</v>
      </c>
      <c r="O4795" s="82" t="s">
        <v>326</v>
      </c>
      <c r="P4795" s="82" t="s">
        <v>6229</v>
      </c>
      <c r="Q4795" s="83" t="str">
        <f>MID(Tabla1[[#This Row],[Aplicación]],14,1)</f>
        <v>2</v>
      </c>
      <c r="R4795" s="35" t="s">
        <v>265</v>
      </c>
      <c r="S4795" s="83" t="str">
        <f>MID(Tabla1[[#This Row],[Aplicación]],6,2)</f>
        <v>01</v>
      </c>
      <c r="T4795" s="84" t="str">
        <f>VLOOKUP(Tabla1[[#This Row],[AREA]],Hoja1!A:B,2,FALSE)</f>
        <v>01. Alcaldía</v>
      </c>
      <c r="U4795" s="83" t="str">
        <f>MID(Tabla1[[#This Row],[Aplicación]],9,4)</f>
        <v>4331</v>
      </c>
      <c r="V4795" s="84" t="str">
        <f>VLOOKUP(Tabla1[[#This Row],[PROGRAMA]],Hoja1!A:B,2,FALSE)</f>
        <v>4331. Desarrollo empresarial</v>
      </c>
      <c r="W4795" s="83" t="str">
        <f>MID(Tabla1[[#This Row],[Aplicación]],14,2)</f>
        <v>22</v>
      </c>
      <c r="X4795" s="83" t="str">
        <f>MID(Tabla1[[#This Row],[Aplicación]],14,6)</f>
        <v>22602</v>
      </c>
    </row>
    <row r="4796" spans="1:24" x14ac:dyDescent="0.25">
      <c r="A4796" s="77">
        <v>220240060922</v>
      </c>
      <c r="B4796" s="78" t="s">
        <v>702</v>
      </c>
      <c r="C4796" s="79">
        <v>45643</v>
      </c>
      <c r="D4796" s="77">
        <v>22024004612</v>
      </c>
      <c r="E4796" s="78" t="s">
        <v>5013</v>
      </c>
      <c r="F4796" s="80">
        <v>3260.03</v>
      </c>
      <c r="G4796" s="78" t="s">
        <v>5014</v>
      </c>
      <c r="H4796" s="78" t="s">
        <v>6508</v>
      </c>
      <c r="I4796" s="81" t="s">
        <v>2934</v>
      </c>
      <c r="J4796" s="78" t="s">
        <v>398</v>
      </c>
      <c r="K4796" s="78" t="s">
        <v>398</v>
      </c>
      <c r="L4796" s="78" t="s">
        <v>413</v>
      </c>
      <c r="M4796" s="78" t="s">
        <v>395</v>
      </c>
      <c r="N4796" s="78" t="s">
        <v>396</v>
      </c>
      <c r="O4796" s="82" t="s">
        <v>325</v>
      </c>
      <c r="P4796" s="82" t="s">
        <v>6229</v>
      </c>
      <c r="Q4796" s="83" t="str">
        <f>MID(Tabla1[[#This Row],[Aplicación]],14,1)</f>
        <v>6</v>
      </c>
      <c r="R4796" s="35" t="s">
        <v>266</v>
      </c>
      <c r="S4796" s="83" t="str">
        <f>MID(Tabla1[[#This Row],[Aplicación]],6,2)</f>
        <v>06</v>
      </c>
      <c r="T4796" s="84" t="str">
        <f>VLOOKUP(Tabla1[[#This Row],[AREA]],Hoja1!A:B,2,FALSE)</f>
        <v>06. Educación y cultura</v>
      </c>
      <c r="U4796" s="83" t="str">
        <f>MID(Tabla1[[#This Row],[Aplicación]],9,4)</f>
        <v>3321</v>
      </c>
      <c r="V4796" s="84" t="str">
        <f>VLOOKUP(Tabla1[[#This Row],[PROGRAMA]],Hoja1!A:B,2,FALSE)</f>
        <v>3321. Bibliotecas públicas</v>
      </c>
      <c r="W4796" s="83" t="str">
        <f>MID(Tabla1[[#This Row],[Aplicación]],14,2)</f>
        <v>62</v>
      </c>
      <c r="X4796" s="83" t="str">
        <f>MID(Tabla1[[#This Row],[Aplicación]],14,6)</f>
        <v>629</v>
      </c>
    </row>
    <row r="4797" spans="1:24" x14ac:dyDescent="0.25">
      <c r="A4797" s="77">
        <v>220240061018</v>
      </c>
      <c r="B4797" s="78" t="s">
        <v>702</v>
      </c>
      <c r="C4797" s="79">
        <v>45643</v>
      </c>
      <c r="D4797" s="77">
        <v>22024000441</v>
      </c>
      <c r="E4797" s="78" t="s">
        <v>1425</v>
      </c>
      <c r="F4797" s="80">
        <v>3216.59</v>
      </c>
      <c r="G4797" s="78" t="s">
        <v>812</v>
      </c>
      <c r="H4797" s="78" t="s">
        <v>6509</v>
      </c>
      <c r="I4797" s="81" t="s">
        <v>2934</v>
      </c>
      <c r="J4797" s="78" t="s">
        <v>398</v>
      </c>
      <c r="K4797" s="78" t="s">
        <v>398</v>
      </c>
      <c r="L4797" s="78" t="s">
        <v>413</v>
      </c>
      <c r="M4797" s="78" t="s">
        <v>395</v>
      </c>
      <c r="N4797" s="78" t="s">
        <v>396</v>
      </c>
      <c r="O4797" s="82" t="s">
        <v>325</v>
      </c>
      <c r="P4797" s="82" t="s">
        <v>6229</v>
      </c>
      <c r="Q4797" s="83" t="str">
        <f>MID(Tabla1[[#This Row],[Aplicación]],14,1)</f>
        <v>2</v>
      </c>
      <c r="R4797" s="35" t="s">
        <v>265</v>
      </c>
      <c r="S4797" s="83" t="str">
        <f>MID(Tabla1[[#This Row],[Aplicación]],6,2)</f>
        <v>11</v>
      </c>
      <c r="T4797" s="84" t="str">
        <f>VLOOKUP(Tabla1[[#This Row],[AREA]],Hoja1!A:B,2,FALSE)</f>
        <v>11. Salud pública y seguridad ciudadana</v>
      </c>
      <c r="U4797" s="83" t="str">
        <f>MID(Tabla1[[#This Row],[Aplicación]],9,4)</f>
        <v>1621</v>
      </c>
      <c r="V4797" s="84" t="str">
        <f>VLOOKUP(Tabla1[[#This Row],[PROGRAMA]],Hoja1!A:B,2,FALSE)</f>
        <v>1621. Recogida de residuos</v>
      </c>
      <c r="W4797" s="83" t="str">
        <f>MID(Tabla1[[#This Row],[Aplicación]],14,2)</f>
        <v>21</v>
      </c>
      <c r="X4797" s="83" t="str">
        <f>MID(Tabla1[[#This Row],[Aplicación]],14,6)</f>
        <v>214</v>
      </c>
    </row>
    <row r="4798" spans="1:24" x14ac:dyDescent="0.25">
      <c r="A4798" s="77">
        <v>220240045104</v>
      </c>
      <c r="B4798" s="78" t="s">
        <v>702</v>
      </c>
      <c r="C4798" s="79">
        <v>45567</v>
      </c>
      <c r="D4798" s="77">
        <v>22024000456</v>
      </c>
      <c r="E4798" s="78" t="s">
        <v>1426</v>
      </c>
      <c r="F4798" s="80">
        <v>3120.2</v>
      </c>
      <c r="G4798" s="78" t="s">
        <v>84</v>
      </c>
      <c r="H4798" s="78" t="s">
        <v>6510</v>
      </c>
      <c r="I4798" s="81" t="s">
        <v>2934</v>
      </c>
      <c r="J4798" s="78" t="s">
        <v>398</v>
      </c>
      <c r="K4798" s="78" t="s">
        <v>398</v>
      </c>
      <c r="L4798" s="78" t="s">
        <v>413</v>
      </c>
      <c r="M4798" s="78" t="s">
        <v>395</v>
      </c>
      <c r="N4798" s="78" t="s">
        <v>396</v>
      </c>
      <c r="O4798" s="82" t="s">
        <v>325</v>
      </c>
      <c r="P4798" s="82" t="s">
        <v>6229</v>
      </c>
      <c r="Q4798" s="83" t="str">
        <f>MID(Tabla1[[#This Row],[Aplicación]],14,1)</f>
        <v>2</v>
      </c>
      <c r="R4798" s="35" t="s">
        <v>265</v>
      </c>
      <c r="S4798" s="83" t="str">
        <f>MID(Tabla1[[#This Row],[Aplicación]],6,2)</f>
        <v>11</v>
      </c>
      <c r="T4798" s="84" t="str">
        <f>VLOOKUP(Tabla1[[#This Row],[AREA]],Hoja1!A:B,2,FALSE)</f>
        <v>11. Salud pública y seguridad ciudadana</v>
      </c>
      <c r="U4798" s="83" t="str">
        <f>MID(Tabla1[[#This Row],[Aplicación]],9,4)</f>
        <v>1621</v>
      </c>
      <c r="V4798" s="84" t="str">
        <f>VLOOKUP(Tabla1[[#This Row],[PROGRAMA]],Hoja1!A:B,2,FALSE)</f>
        <v>1621. Recogida de residuos</v>
      </c>
      <c r="W4798" s="83" t="str">
        <f>MID(Tabla1[[#This Row],[Aplicación]],14,2)</f>
        <v>22</v>
      </c>
      <c r="X4798" s="83" t="str">
        <f>MID(Tabla1[[#This Row],[Aplicación]],14,6)</f>
        <v>22199</v>
      </c>
    </row>
    <row r="4799" spans="1:24" x14ac:dyDescent="0.25">
      <c r="A4799" s="77">
        <v>220240051442</v>
      </c>
      <c r="B4799" s="78" t="s">
        <v>702</v>
      </c>
      <c r="C4799" s="79">
        <v>45595</v>
      </c>
      <c r="D4799" s="77">
        <v>22024004612</v>
      </c>
      <c r="E4799" s="78" t="s">
        <v>5013</v>
      </c>
      <c r="F4799" s="80">
        <v>3062.48</v>
      </c>
      <c r="G4799" s="78" t="s">
        <v>6511</v>
      </c>
      <c r="H4799" s="78" t="s">
        <v>6512</v>
      </c>
      <c r="I4799" s="81" t="s">
        <v>2934</v>
      </c>
      <c r="J4799" s="78" t="s">
        <v>398</v>
      </c>
      <c r="K4799" s="78" t="s">
        <v>398</v>
      </c>
      <c r="L4799" s="78" t="s">
        <v>413</v>
      </c>
      <c r="M4799" s="78" t="s">
        <v>395</v>
      </c>
      <c r="N4799" s="78" t="s">
        <v>396</v>
      </c>
      <c r="O4799" s="82" t="s">
        <v>325</v>
      </c>
      <c r="P4799" s="82" t="s">
        <v>6229</v>
      </c>
      <c r="Q4799" s="83" t="str">
        <f>MID(Tabla1[[#This Row],[Aplicación]],14,1)</f>
        <v>6</v>
      </c>
      <c r="R4799" s="35" t="s">
        <v>266</v>
      </c>
      <c r="S4799" s="83" t="str">
        <f>MID(Tabla1[[#This Row],[Aplicación]],6,2)</f>
        <v>06</v>
      </c>
      <c r="T4799" s="84" t="str">
        <f>VLOOKUP(Tabla1[[#This Row],[AREA]],Hoja1!A:B,2,FALSE)</f>
        <v>06. Educación y cultura</v>
      </c>
      <c r="U4799" s="83" t="str">
        <f>MID(Tabla1[[#This Row],[Aplicación]],9,4)</f>
        <v>3321</v>
      </c>
      <c r="V4799" s="84" t="str">
        <f>VLOOKUP(Tabla1[[#This Row],[PROGRAMA]],Hoja1!A:B,2,FALSE)</f>
        <v>3321. Bibliotecas públicas</v>
      </c>
      <c r="W4799" s="83" t="str">
        <f>MID(Tabla1[[#This Row],[Aplicación]],14,2)</f>
        <v>62</v>
      </c>
      <c r="X4799" s="83" t="str">
        <f>MID(Tabla1[[#This Row],[Aplicación]],14,6)</f>
        <v>629</v>
      </c>
    </row>
    <row r="4800" spans="1:24" x14ac:dyDescent="0.25">
      <c r="A4800" s="77">
        <v>220240058255</v>
      </c>
      <c r="B4800" s="78" t="s">
        <v>702</v>
      </c>
      <c r="C4800" s="79">
        <v>45630</v>
      </c>
      <c r="D4800" s="77">
        <v>22024000449</v>
      </c>
      <c r="E4800" s="78" t="s">
        <v>1431</v>
      </c>
      <c r="F4800" s="80">
        <v>3035.29</v>
      </c>
      <c r="G4800" s="78" t="s">
        <v>84</v>
      </c>
      <c r="H4800" s="78" t="s">
        <v>6513</v>
      </c>
      <c r="I4800" s="81" t="s">
        <v>2934</v>
      </c>
      <c r="J4800" s="78" t="s">
        <v>398</v>
      </c>
      <c r="K4800" s="78" t="s">
        <v>398</v>
      </c>
      <c r="L4800" s="78" t="s">
        <v>413</v>
      </c>
      <c r="M4800" s="78" t="s">
        <v>395</v>
      </c>
      <c r="N4800" s="78" t="s">
        <v>396</v>
      </c>
      <c r="O4800" s="82" t="s">
        <v>325</v>
      </c>
      <c r="P4800" s="82" t="s">
        <v>6229</v>
      </c>
      <c r="Q4800" s="83" t="str">
        <f>MID(Tabla1[[#This Row],[Aplicación]],14,1)</f>
        <v>2</v>
      </c>
      <c r="R4800" s="35" t="s">
        <v>265</v>
      </c>
      <c r="S4800" s="83" t="str">
        <f>MID(Tabla1[[#This Row],[Aplicación]],6,2)</f>
        <v>11</v>
      </c>
      <c r="T4800" s="84" t="str">
        <f>VLOOKUP(Tabla1[[#This Row],[AREA]],Hoja1!A:B,2,FALSE)</f>
        <v>11. Salud pública y seguridad ciudadana</v>
      </c>
      <c r="U4800" s="83" t="str">
        <f>MID(Tabla1[[#This Row],[Aplicación]],9,4)</f>
        <v>1631</v>
      </c>
      <c r="V4800" s="84" t="str">
        <f>VLOOKUP(Tabla1[[#This Row],[PROGRAMA]],Hoja1!A:B,2,FALSE)</f>
        <v>1631. Limpieza viaria</v>
      </c>
      <c r="W4800" s="83" t="str">
        <f>MID(Tabla1[[#This Row],[Aplicación]],14,2)</f>
        <v>22</v>
      </c>
      <c r="X4800" s="83" t="str">
        <f>MID(Tabla1[[#This Row],[Aplicación]],14,6)</f>
        <v>22110</v>
      </c>
    </row>
    <row r="4801" spans="1:24" x14ac:dyDescent="0.25">
      <c r="A4801" s="77">
        <v>220240049841</v>
      </c>
      <c r="B4801" s="78" t="s">
        <v>702</v>
      </c>
      <c r="C4801" s="79">
        <v>45589</v>
      </c>
      <c r="D4801" s="77">
        <v>22024004612</v>
      </c>
      <c r="E4801" s="78" t="s">
        <v>5013</v>
      </c>
      <c r="F4801" s="80">
        <v>3031.41</v>
      </c>
      <c r="G4801" s="78" t="s">
        <v>6514</v>
      </c>
      <c r="H4801" s="78" t="s">
        <v>6515</v>
      </c>
      <c r="I4801" s="81" t="s">
        <v>2934</v>
      </c>
      <c r="J4801" s="78" t="s">
        <v>398</v>
      </c>
      <c r="K4801" s="78" t="s">
        <v>398</v>
      </c>
      <c r="L4801" s="78" t="s">
        <v>413</v>
      </c>
      <c r="M4801" s="78" t="s">
        <v>395</v>
      </c>
      <c r="N4801" s="78" t="s">
        <v>396</v>
      </c>
      <c r="O4801" s="82" t="s">
        <v>325</v>
      </c>
      <c r="P4801" s="82" t="s">
        <v>6229</v>
      </c>
      <c r="Q4801" s="83" t="str">
        <f>MID(Tabla1[[#This Row],[Aplicación]],14,1)</f>
        <v>6</v>
      </c>
      <c r="R4801" s="35" t="s">
        <v>266</v>
      </c>
      <c r="S4801" s="83" t="str">
        <f>MID(Tabla1[[#This Row],[Aplicación]],6,2)</f>
        <v>06</v>
      </c>
      <c r="T4801" s="84" t="str">
        <f>VLOOKUP(Tabla1[[#This Row],[AREA]],Hoja1!A:B,2,FALSE)</f>
        <v>06. Educación y cultura</v>
      </c>
      <c r="U4801" s="83" t="str">
        <f>MID(Tabla1[[#This Row],[Aplicación]],9,4)</f>
        <v>3321</v>
      </c>
      <c r="V4801" s="84" t="str">
        <f>VLOOKUP(Tabla1[[#This Row],[PROGRAMA]],Hoja1!A:B,2,FALSE)</f>
        <v>3321. Bibliotecas públicas</v>
      </c>
      <c r="W4801" s="83" t="str">
        <f>MID(Tabla1[[#This Row],[Aplicación]],14,2)</f>
        <v>62</v>
      </c>
      <c r="X4801" s="83" t="str">
        <f>MID(Tabla1[[#This Row],[Aplicación]],14,6)</f>
        <v>629</v>
      </c>
    </row>
    <row r="4802" spans="1:24" x14ac:dyDescent="0.25">
      <c r="A4802" s="77">
        <v>220240051446</v>
      </c>
      <c r="B4802" s="78" t="s">
        <v>702</v>
      </c>
      <c r="C4802" s="79">
        <v>45595</v>
      </c>
      <c r="D4802" s="77">
        <v>22024004612</v>
      </c>
      <c r="E4802" s="78" t="s">
        <v>5013</v>
      </c>
      <c r="F4802" s="80">
        <v>3010.02</v>
      </c>
      <c r="G4802" s="78" t="s">
        <v>5018</v>
      </c>
      <c r="H4802" s="78" t="s">
        <v>6516</v>
      </c>
      <c r="I4802" s="81" t="s">
        <v>2934</v>
      </c>
      <c r="J4802" s="78" t="s">
        <v>398</v>
      </c>
      <c r="K4802" s="78" t="s">
        <v>398</v>
      </c>
      <c r="L4802" s="78" t="s">
        <v>413</v>
      </c>
      <c r="M4802" s="78" t="s">
        <v>395</v>
      </c>
      <c r="N4802" s="78" t="s">
        <v>396</v>
      </c>
      <c r="O4802" s="82" t="s">
        <v>325</v>
      </c>
      <c r="P4802" s="82" t="s">
        <v>6229</v>
      </c>
      <c r="Q4802" s="83" t="str">
        <f>MID(Tabla1[[#This Row],[Aplicación]],14,1)</f>
        <v>6</v>
      </c>
      <c r="R4802" s="35" t="s">
        <v>266</v>
      </c>
      <c r="S4802" s="83" t="str">
        <f>MID(Tabla1[[#This Row],[Aplicación]],6,2)</f>
        <v>06</v>
      </c>
      <c r="T4802" s="84" t="str">
        <f>VLOOKUP(Tabla1[[#This Row],[AREA]],Hoja1!A:B,2,FALSE)</f>
        <v>06. Educación y cultura</v>
      </c>
      <c r="U4802" s="83" t="str">
        <f>MID(Tabla1[[#This Row],[Aplicación]],9,4)</f>
        <v>3321</v>
      </c>
      <c r="V4802" s="84" t="str">
        <f>VLOOKUP(Tabla1[[#This Row],[PROGRAMA]],Hoja1!A:B,2,FALSE)</f>
        <v>3321. Bibliotecas públicas</v>
      </c>
      <c r="W4802" s="83" t="str">
        <f>MID(Tabla1[[#This Row],[Aplicación]],14,2)</f>
        <v>62</v>
      </c>
      <c r="X4802" s="83" t="str">
        <f>MID(Tabla1[[#This Row],[Aplicación]],14,6)</f>
        <v>629</v>
      </c>
    </row>
    <row r="4803" spans="1:24" x14ac:dyDescent="0.25">
      <c r="A4803" s="77">
        <v>220240060485</v>
      </c>
      <c r="B4803" s="78" t="s">
        <v>390</v>
      </c>
      <c r="C4803" s="79">
        <v>45639</v>
      </c>
      <c r="D4803" s="77">
        <v>22024008845</v>
      </c>
      <c r="E4803" s="78" t="s">
        <v>1454</v>
      </c>
      <c r="F4803" s="80">
        <v>3662.67</v>
      </c>
      <c r="G4803" s="78" t="s">
        <v>681</v>
      </c>
      <c r="H4803" s="78" t="s">
        <v>6517</v>
      </c>
      <c r="I4803" s="81" t="s">
        <v>2930</v>
      </c>
      <c r="J4803" s="78" t="s">
        <v>398</v>
      </c>
      <c r="K4803" s="78" t="s">
        <v>398</v>
      </c>
      <c r="L4803" s="78" t="s">
        <v>413</v>
      </c>
      <c r="M4803" s="78" t="s">
        <v>585</v>
      </c>
      <c r="N4803" s="78" t="s">
        <v>539</v>
      </c>
      <c r="O4803" s="82" t="s">
        <v>326</v>
      </c>
      <c r="P4803" s="82" t="s">
        <v>6229</v>
      </c>
      <c r="Q4803" s="83" t="str">
        <f>MID(Tabla1[[#This Row],[Aplicación]],14,1)</f>
        <v>2</v>
      </c>
      <c r="R4803" s="35" t="s">
        <v>265</v>
      </c>
      <c r="S4803" s="83" t="str">
        <f>MID(Tabla1[[#This Row],[Aplicación]],6,2)</f>
        <v>08</v>
      </c>
      <c r="T4803" s="84" t="str">
        <f>VLOOKUP(Tabla1[[#This Row],[AREA]],Hoja1!A:B,2,FALSE)</f>
        <v>08. Tráfico y movilidad</v>
      </c>
      <c r="U4803" s="83" t="str">
        <f>MID(Tabla1[[#This Row],[Aplicación]],9,4)</f>
        <v>1532</v>
      </c>
      <c r="V4803" s="84" t="str">
        <f>VLOOKUP(Tabla1[[#This Row],[PROGRAMA]],Hoja1!A:B,2,FALSE)</f>
        <v>1532. Pavimentación vias públicas y otros servicios urbanísticos</v>
      </c>
      <c r="W4803" s="83" t="str">
        <f>MID(Tabla1[[#This Row],[Aplicación]],14,2)</f>
        <v>21</v>
      </c>
      <c r="X4803" s="83" t="str">
        <f>MID(Tabla1[[#This Row],[Aplicación]],14,6)</f>
        <v>210</v>
      </c>
    </row>
    <row r="4804" spans="1:24" x14ac:dyDescent="0.25">
      <c r="A4804" s="77">
        <v>220240045140</v>
      </c>
      <c r="B4804" s="78" t="s">
        <v>702</v>
      </c>
      <c r="C4804" s="79">
        <v>45567</v>
      </c>
      <c r="D4804" s="77">
        <v>22024001011</v>
      </c>
      <c r="E4804" s="78" t="s">
        <v>1423</v>
      </c>
      <c r="F4804" s="80">
        <v>2841.65</v>
      </c>
      <c r="G4804" s="78" t="s">
        <v>765</v>
      </c>
      <c r="H4804" s="78" t="s">
        <v>6518</v>
      </c>
      <c r="I4804" s="81" t="s">
        <v>2934</v>
      </c>
      <c r="J4804" s="78" t="s">
        <v>398</v>
      </c>
      <c r="K4804" s="78" t="s">
        <v>398</v>
      </c>
      <c r="L4804" s="78" t="s">
        <v>399</v>
      </c>
      <c r="M4804" s="78" t="s">
        <v>395</v>
      </c>
      <c r="N4804" s="78" t="s">
        <v>396</v>
      </c>
      <c r="O4804" s="82" t="s">
        <v>325</v>
      </c>
      <c r="P4804" s="82" t="s">
        <v>6229</v>
      </c>
      <c r="Q4804" s="83" t="str">
        <f>MID(Tabla1[[#This Row],[Aplicación]],14,1)</f>
        <v>2</v>
      </c>
      <c r="R4804" s="35" t="s">
        <v>265</v>
      </c>
      <c r="S4804" s="83" t="str">
        <f>MID(Tabla1[[#This Row],[Aplicación]],6,2)</f>
        <v>11</v>
      </c>
      <c r="T4804" s="84" t="str">
        <f>VLOOKUP(Tabla1[[#This Row],[AREA]],Hoja1!A:B,2,FALSE)</f>
        <v>11. Salud pública y seguridad ciudadana</v>
      </c>
      <c r="U4804" s="83" t="str">
        <f>MID(Tabla1[[#This Row],[Aplicación]],9,4)</f>
        <v>1321</v>
      </c>
      <c r="V4804" s="84" t="str">
        <f>VLOOKUP(Tabla1[[#This Row],[PROGRAMA]],Hoja1!A:B,2,FALSE)</f>
        <v>1321. Policía municipal</v>
      </c>
      <c r="W4804" s="83" t="str">
        <f>MID(Tabla1[[#This Row],[Aplicación]],14,2)</f>
        <v>21</v>
      </c>
      <c r="X4804" s="83" t="str">
        <f>MID(Tabla1[[#This Row],[Aplicación]],14,6)</f>
        <v>214</v>
      </c>
    </row>
    <row r="4805" spans="1:24" x14ac:dyDescent="0.25">
      <c r="A4805" s="77">
        <v>220240045130</v>
      </c>
      <c r="B4805" s="78" t="s">
        <v>702</v>
      </c>
      <c r="C4805" s="79">
        <v>45567</v>
      </c>
      <c r="D4805" s="77">
        <v>22024000456</v>
      </c>
      <c r="E4805" s="78" t="s">
        <v>1426</v>
      </c>
      <c r="F4805" s="80">
        <v>2809.27</v>
      </c>
      <c r="G4805" s="78" t="s">
        <v>84</v>
      </c>
      <c r="H4805" s="78" t="s">
        <v>6519</v>
      </c>
      <c r="I4805" s="81" t="s">
        <v>2934</v>
      </c>
      <c r="J4805" s="78" t="s">
        <v>398</v>
      </c>
      <c r="K4805" s="78" t="s">
        <v>398</v>
      </c>
      <c r="L4805" s="78" t="s">
        <v>413</v>
      </c>
      <c r="M4805" s="78" t="s">
        <v>395</v>
      </c>
      <c r="N4805" s="78" t="s">
        <v>396</v>
      </c>
      <c r="O4805" s="82" t="s">
        <v>325</v>
      </c>
      <c r="P4805" s="82" t="s">
        <v>6229</v>
      </c>
      <c r="Q4805" s="83" t="str">
        <f>MID(Tabla1[[#This Row],[Aplicación]],14,1)</f>
        <v>2</v>
      </c>
      <c r="R4805" s="35" t="s">
        <v>265</v>
      </c>
      <c r="S4805" s="83" t="str">
        <f>MID(Tabla1[[#This Row],[Aplicación]],6,2)</f>
        <v>11</v>
      </c>
      <c r="T4805" s="84" t="str">
        <f>VLOOKUP(Tabla1[[#This Row],[AREA]],Hoja1!A:B,2,FALSE)</f>
        <v>11. Salud pública y seguridad ciudadana</v>
      </c>
      <c r="U4805" s="83" t="str">
        <f>MID(Tabla1[[#This Row],[Aplicación]],9,4)</f>
        <v>1621</v>
      </c>
      <c r="V4805" s="84" t="str">
        <f>VLOOKUP(Tabla1[[#This Row],[PROGRAMA]],Hoja1!A:B,2,FALSE)</f>
        <v>1621. Recogida de residuos</v>
      </c>
      <c r="W4805" s="83" t="str">
        <f>MID(Tabla1[[#This Row],[Aplicación]],14,2)</f>
        <v>22</v>
      </c>
      <c r="X4805" s="83" t="str">
        <f>MID(Tabla1[[#This Row],[Aplicación]],14,6)</f>
        <v>22199</v>
      </c>
    </row>
    <row r="4806" spans="1:24" x14ac:dyDescent="0.25">
      <c r="A4806" s="77">
        <v>220240052502</v>
      </c>
      <c r="B4806" s="78" t="s">
        <v>702</v>
      </c>
      <c r="C4806" s="79">
        <v>45601</v>
      </c>
      <c r="D4806" s="77">
        <v>22024000441</v>
      </c>
      <c r="E4806" s="78" t="s">
        <v>1425</v>
      </c>
      <c r="F4806" s="80">
        <v>2790.46</v>
      </c>
      <c r="G4806" s="78" t="s">
        <v>3104</v>
      </c>
      <c r="H4806" s="78" t="s">
        <v>6520</v>
      </c>
      <c r="I4806" s="81" t="s">
        <v>2934</v>
      </c>
      <c r="J4806" s="78" t="s">
        <v>398</v>
      </c>
      <c r="K4806" s="78" t="s">
        <v>398</v>
      </c>
      <c r="L4806" s="78" t="s">
        <v>413</v>
      </c>
      <c r="M4806" s="78" t="s">
        <v>395</v>
      </c>
      <c r="N4806" s="78" t="s">
        <v>396</v>
      </c>
      <c r="O4806" s="82" t="s">
        <v>325</v>
      </c>
      <c r="P4806" s="82" t="s">
        <v>6229</v>
      </c>
      <c r="Q4806" s="83" t="str">
        <f>MID(Tabla1[[#This Row],[Aplicación]],14,1)</f>
        <v>2</v>
      </c>
      <c r="R4806" s="35" t="s">
        <v>265</v>
      </c>
      <c r="S4806" s="83" t="str">
        <f>MID(Tabla1[[#This Row],[Aplicación]],6,2)</f>
        <v>11</v>
      </c>
      <c r="T4806" s="84" t="str">
        <f>VLOOKUP(Tabla1[[#This Row],[AREA]],Hoja1!A:B,2,FALSE)</f>
        <v>11. Salud pública y seguridad ciudadana</v>
      </c>
      <c r="U4806" s="83" t="str">
        <f>MID(Tabla1[[#This Row],[Aplicación]],9,4)</f>
        <v>1621</v>
      </c>
      <c r="V4806" s="84" t="str">
        <f>VLOOKUP(Tabla1[[#This Row],[PROGRAMA]],Hoja1!A:B,2,FALSE)</f>
        <v>1621. Recogida de residuos</v>
      </c>
      <c r="W4806" s="83" t="str">
        <f>MID(Tabla1[[#This Row],[Aplicación]],14,2)</f>
        <v>21</v>
      </c>
      <c r="X4806" s="83" t="str">
        <f>MID(Tabla1[[#This Row],[Aplicación]],14,6)</f>
        <v>214</v>
      </c>
    </row>
    <row r="4807" spans="1:24" x14ac:dyDescent="0.25">
      <c r="A4807" s="77">
        <v>220240062064</v>
      </c>
      <c r="B4807" s="78" t="s">
        <v>702</v>
      </c>
      <c r="C4807" s="79">
        <v>45646</v>
      </c>
      <c r="D4807" s="77">
        <v>22024000942</v>
      </c>
      <c r="E4807" s="78" t="s">
        <v>1411</v>
      </c>
      <c r="F4807" s="80">
        <v>2759.97</v>
      </c>
      <c r="G4807" s="78" t="s">
        <v>852</v>
      </c>
      <c r="H4807" s="78" t="s">
        <v>6521</v>
      </c>
      <c r="I4807" s="81" t="s">
        <v>2934</v>
      </c>
      <c r="J4807" s="78" t="s">
        <v>398</v>
      </c>
      <c r="K4807" s="78" t="s">
        <v>398</v>
      </c>
      <c r="L4807" s="78" t="s">
        <v>413</v>
      </c>
      <c r="M4807" s="78" t="s">
        <v>395</v>
      </c>
      <c r="N4807" s="78" t="s">
        <v>396</v>
      </c>
      <c r="O4807" s="82" t="s">
        <v>325</v>
      </c>
      <c r="P4807" s="82" t="s">
        <v>6229</v>
      </c>
      <c r="Q4807" s="83" t="str">
        <f>MID(Tabla1[[#This Row],[Aplicación]],14,1)</f>
        <v>2</v>
      </c>
      <c r="R4807" s="35" t="s">
        <v>265</v>
      </c>
      <c r="S4807" s="83" t="str">
        <f>MID(Tabla1[[#This Row],[Aplicación]],6,2)</f>
        <v>06</v>
      </c>
      <c r="T4807" s="84" t="str">
        <f>VLOOKUP(Tabla1[[#This Row],[AREA]],Hoja1!A:B,2,FALSE)</f>
        <v>06. Educación y cultura</v>
      </c>
      <c r="U4807" s="83" t="str">
        <f>MID(Tabla1[[#This Row],[Aplicación]],9,4)</f>
        <v>3231</v>
      </c>
      <c r="V4807" s="84" t="str">
        <f>VLOOKUP(Tabla1[[#This Row],[PROGRAMA]],Hoja1!A:B,2,FALSE)</f>
        <v>3231. Escuelas infantiles</v>
      </c>
      <c r="W4807" s="83" t="str">
        <f>MID(Tabla1[[#This Row],[Aplicación]],14,2)</f>
        <v>21</v>
      </c>
      <c r="X4807" s="83" t="str">
        <f>MID(Tabla1[[#This Row],[Aplicación]],14,6)</f>
        <v>212</v>
      </c>
    </row>
    <row r="4808" spans="1:24" x14ac:dyDescent="0.25">
      <c r="A4808" s="77">
        <v>220240060385</v>
      </c>
      <c r="B4808" s="78" t="s">
        <v>702</v>
      </c>
      <c r="C4808" s="79">
        <v>45638</v>
      </c>
      <c r="D4808" s="77">
        <v>22024000442</v>
      </c>
      <c r="E4808" s="78" t="s">
        <v>1194</v>
      </c>
      <c r="F4808" s="80">
        <v>2726.25</v>
      </c>
      <c r="G4808" s="78" t="s">
        <v>1008</v>
      </c>
      <c r="H4808" s="78" t="s">
        <v>6522</v>
      </c>
      <c r="I4808" s="81" t="s">
        <v>2934</v>
      </c>
      <c r="J4808" s="78" t="s">
        <v>398</v>
      </c>
      <c r="K4808" s="78" t="s">
        <v>398</v>
      </c>
      <c r="L4808" s="78" t="s">
        <v>413</v>
      </c>
      <c r="M4808" s="78" t="s">
        <v>395</v>
      </c>
      <c r="N4808" s="78" t="s">
        <v>396</v>
      </c>
      <c r="O4808" s="82" t="s">
        <v>325</v>
      </c>
      <c r="P4808" s="82" t="s">
        <v>6229</v>
      </c>
      <c r="Q4808" s="83" t="str">
        <f>MID(Tabla1[[#This Row],[Aplicación]],14,1)</f>
        <v>2</v>
      </c>
      <c r="R4808" s="35" t="s">
        <v>265</v>
      </c>
      <c r="S4808" s="83" t="str">
        <f>MID(Tabla1[[#This Row],[Aplicación]],6,2)</f>
        <v>11</v>
      </c>
      <c r="T4808" s="84" t="str">
        <f>VLOOKUP(Tabla1[[#This Row],[AREA]],Hoja1!A:B,2,FALSE)</f>
        <v>11. Salud pública y seguridad ciudadana</v>
      </c>
      <c r="U4808" s="83" t="str">
        <f>MID(Tabla1[[#This Row],[Aplicación]],9,4)</f>
        <v>1621</v>
      </c>
      <c r="V4808" s="84" t="str">
        <f>VLOOKUP(Tabla1[[#This Row],[PROGRAMA]],Hoja1!A:B,2,FALSE)</f>
        <v>1621. Recogida de residuos</v>
      </c>
      <c r="W4808" s="83" t="str">
        <f>MID(Tabla1[[#This Row],[Aplicación]],14,2)</f>
        <v>22</v>
      </c>
      <c r="X4808" s="83" t="str">
        <f>MID(Tabla1[[#This Row],[Aplicación]],14,6)</f>
        <v>22103</v>
      </c>
    </row>
    <row r="4809" spans="1:24" x14ac:dyDescent="0.25">
      <c r="A4809" s="77">
        <v>220240048452</v>
      </c>
      <c r="B4809" s="78" t="s">
        <v>702</v>
      </c>
      <c r="C4809" s="79">
        <v>45581</v>
      </c>
      <c r="D4809" s="77">
        <v>22024004612</v>
      </c>
      <c r="E4809" s="78" t="s">
        <v>5013</v>
      </c>
      <c r="F4809" s="80">
        <v>2684.84</v>
      </c>
      <c r="G4809" s="78" t="s">
        <v>5982</v>
      </c>
      <c r="H4809" s="78" t="s">
        <v>6523</v>
      </c>
      <c r="I4809" s="81" t="s">
        <v>2934</v>
      </c>
      <c r="J4809" s="78" t="s">
        <v>537</v>
      </c>
      <c r="K4809" s="78" t="s">
        <v>537</v>
      </c>
      <c r="L4809" s="78" t="s">
        <v>413</v>
      </c>
      <c r="M4809" s="78" t="s">
        <v>395</v>
      </c>
      <c r="N4809" s="78" t="s">
        <v>396</v>
      </c>
      <c r="O4809" s="82" t="s">
        <v>325</v>
      </c>
      <c r="P4809" s="82" t="s">
        <v>6229</v>
      </c>
      <c r="Q4809" s="83" t="str">
        <f>MID(Tabla1[[#This Row],[Aplicación]],14,1)</f>
        <v>6</v>
      </c>
      <c r="R4809" s="35" t="s">
        <v>266</v>
      </c>
      <c r="S4809" s="83" t="str">
        <f>MID(Tabla1[[#This Row],[Aplicación]],6,2)</f>
        <v>06</v>
      </c>
      <c r="T4809" s="84" t="str">
        <f>VLOOKUP(Tabla1[[#This Row],[AREA]],Hoja1!A:B,2,FALSE)</f>
        <v>06. Educación y cultura</v>
      </c>
      <c r="U4809" s="83" t="str">
        <f>MID(Tabla1[[#This Row],[Aplicación]],9,4)</f>
        <v>3321</v>
      </c>
      <c r="V4809" s="84" t="str">
        <f>VLOOKUP(Tabla1[[#This Row],[PROGRAMA]],Hoja1!A:B,2,FALSE)</f>
        <v>3321. Bibliotecas públicas</v>
      </c>
      <c r="W4809" s="83" t="str">
        <f>MID(Tabla1[[#This Row],[Aplicación]],14,2)</f>
        <v>62</v>
      </c>
      <c r="X4809" s="83" t="str">
        <f>MID(Tabla1[[#This Row],[Aplicación]],14,6)</f>
        <v>629</v>
      </c>
    </row>
    <row r="4810" spans="1:24" x14ac:dyDescent="0.25">
      <c r="A4810" s="77">
        <v>220240048290</v>
      </c>
      <c r="B4810" s="78" t="s">
        <v>390</v>
      </c>
      <c r="C4810" s="79">
        <v>45579</v>
      </c>
      <c r="D4810" s="77">
        <v>22024007669</v>
      </c>
      <c r="E4810" s="78" t="s">
        <v>1364</v>
      </c>
      <c r="F4810" s="80">
        <v>128.37</v>
      </c>
      <c r="G4810" s="78" t="s">
        <v>380</v>
      </c>
      <c r="H4810" s="78" t="s">
        <v>6524</v>
      </c>
      <c r="I4810" s="81" t="s">
        <v>2930</v>
      </c>
      <c r="J4810" s="78" t="s">
        <v>571</v>
      </c>
      <c r="K4810" s="78" t="s">
        <v>571</v>
      </c>
      <c r="L4810" s="78" t="s">
        <v>399</v>
      </c>
      <c r="M4810" s="78" t="s">
        <v>395</v>
      </c>
      <c r="N4810" s="78" t="s">
        <v>396</v>
      </c>
      <c r="O4810" s="82" t="s">
        <v>325</v>
      </c>
      <c r="P4810" s="82" t="s">
        <v>6229</v>
      </c>
      <c r="Q4810" s="83" t="str">
        <f>MID(Tabla1[[#This Row],[Aplicación]],14,1)</f>
        <v>2</v>
      </c>
      <c r="R4810" s="35" t="s">
        <v>265</v>
      </c>
      <c r="S4810" s="83" t="str">
        <f>MID(Tabla1[[#This Row],[Aplicación]],6,2)</f>
        <v>11</v>
      </c>
      <c r="T4810" s="84" t="str">
        <f>VLOOKUP(Tabla1[[#This Row],[AREA]],Hoja1!A:B,2,FALSE)</f>
        <v>11. Salud pública y seguridad ciudadana</v>
      </c>
      <c r="U4810" s="83" t="str">
        <f>MID(Tabla1[[#This Row],[Aplicación]],9,4)</f>
        <v>1621</v>
      </c>
      <c r="V4810" s="84" t="str">
        <f>VLOOKUP(Tabla1[[#This Row],[PROGRAMA]],Hoja1!A:B,2,FALSE)</f>
        <v>1621. Recogida de residuos</v>
      </c>
      <c r="W4810" s="83" t="str">
        <f>MID(Tabla1[[#This Row],[Aplicación]],14,2)</f>
        <v>22</v>
      </c>
      <c r="X4810" s="83" t="str">
        <f>MID(Tabla1[[#This Row],[Aplicación]],14,6)</f>
        <v>22706</v>
      </c>
    </row>
    <row r="4811" spans="1:24" x14ac:dyDescent="0.25">
      <c r="A4811" s="77">
        <v>220240061633</v>
      </c>
      <c r="B4811" s="78" t="s">
        <v>390</v>
      </c>
      <c r="C4811" s="79">
        <v>45644</v>
      </c>
      <c r="D4811" s="77">
        <v>22024009176</v>
      </c>
      <c r="E4811" s="78" t="s">
        <v>1366</v>
      </c>
      <c r="F4811" s="80">
        <v>2680.53</v>
      </c>
      <c r="G4811" s="78" t="s">
        <v>981</v>
      </c>
      <c r="H4811" s="78" t="s">
        <v>6525</v>
      </c>
      <c r="I4811" s="81" t="s">
        <v>2930</v>
      </c>
      <c r="J4811" s="78" t="s">
        <v>398</v>
      </c>
      <c r="K4811" s="78" t="s">
        <v>398</v>
      </c>
      <c r="L4811" s="78" t="s">
        <v>413</v>
      </c>
      <c r="M4811" s="78" t="s">
        <v>395</v>
      </c>
      <c r="N4811" s="78" t="s">
        <v>396</v>
      </c>
      <c r="O4811" s="82" t="s">
        <v>325</v>
      </c>
      <c r="P4811" s="82" t="s">
        <v>6229</v>
      </c>
      <c r="Q4811" s="83" t="str">
        <f>MID(Tabla1[[#This Row],[Aplicación]],14,1)</f>
        <v>2</v>
      </c>
      <c r="R4811" s="35" t="s">
        <v>265</v>
      </c>
      <c r="S4811" s="83" t="str">
        <f>MID(Tabla1[[#This Row],[Aplicación]],6,2)</f>
        <v>11</v>
      </c>
      <c r="T4811" s="84" t="str">
        <f>VLOOKUP(Tabla1[[#This Row],[AREA]],Hoja1!A:B,2,FALSE)</f>
        <v>11. Salud pública y seguridad ciudadana</v>
      </c>
      <c r="U4811" s="83" t="str">
        <f>MID(Tabla1[[#This Row],[Aplicación]],9,4)</f>
        <v>1631</v>
      </c>
      <c r="V4811" s="84" t="str">
        <f>VLOOKUP(Tabla1[[#This Row],[PROGRAMA]],Hoja1!A:B,2,FALSE)</f>
        <v>1631. Limpieza viaria</v>
      </c>
      <c r="W4811" s="83" t="str">
        <f>MID(Tabla1[[#This Row],[Aplicación]],14,2)</f>
        <v>21</v>
      </c>
      <c r="X4811" s="83" t="str">
        <f>MID(Tabla1[[#This Row],[Aplicación]],14,6)</f>
        <v>214</v>
      </c>
    </row>
    <row r="4812" spans="1:24" x14ac:dyDescent="0.25">
      <c r="A4812" s="77">
        <v>220240057670</v>
      </c>
      <c r="B4812" s="78" t="s">
        <v>702</v>
      </c>
      <c r="C4812" s="79">
        <v>45629</v>
      </c>
      <c r="D4812" s="77">
        <v>22024000940</v>
      </c>
      <c r="E4812" s="78" t="s">
        <v>1285</v>
      </c>
      <c r="F4812" s="80">
        <v>2650.86</v>
      </c>
      <c r="G4812" s="78" t="s">
        <v>764</v>
      </c>
      <c r="H4812" s="78" t="s">
        <v>6526</v>
      </c>
      <c r="I4812" s="81" t="s">
        <v>2934</v>
      </c>
      <c r="J4812" s="78" t="s">
        <v>398</v>
      </c>
      <c r="K4812" s="78" t="s">
        <v>398</v>
      </c>
      <c r="L4812" s="78" t="s">
        <v>413</v>
      </c>
      <c r="M4812" s="78" t="s">
        <v>395</v>
      </c>
      <c r="N4812" s="78" t="s">
        <v>396</v>
      </c>
      <c r="O4812" s="82" t="s">
        <v>325</v>
      </c>
      <c r="P4812" s="82" t="s">
        <v>6229</v>
      </c>
      <c r="Q4812" s="83" t="str">
        <f>MID(Tabla1[[#This Row],[Aplicación]],14,1)</f>
        <v>2</v>
      </c>
      <c r="R4812" s="35" t="s">
        <v>265</v>
      </c>
      <c r="S4812" s="83" t="str">
        <f>MID(Tabla1[[#This Row],[Aplicación]],6,2)</f>
        <v>06</v>
      </c>
      <c r="T4812" s="84" t="str">
        <f>VLOOKUP(Tabla1[[#This Row],[AREA]],Hoja1!A:B,2,FALSE)</f>
        <v>06. Educación y cultura</v>
      </c>
      <c r="U4812" s="83" t="str">
        <f>MID(Tabla1[[#This Row],[Aplicación]],9,4)</f>
        <v>3232</v>
      </c>
      <c r="V4812" s="84" t="str">
        <f>VLOOKUP(Tabla1[[#This Row],[PROGRAMA]],Hoja1!A:B,2,FALSE)</f>
        <v>3232. Conservación y mantenimiento centros educación infantil y primaria</v>
      </c>
      <c r="W4812" s="83" t="str">
        <f>MID(Tabla1[[#This Row],[Aplicación]],14,2)</f>
        <v>21</v>
      </c>
      <c r="X4812" s="83" t="str">
        <f>MID(Tabla1[[#This Row],[Aplicación]],14,6)</f>
        <v>212</v>
      </c>
    </row>
    <row r="4813" spans="1:24" x14ac:dyDescent="0.25">
      <c r="A4813" s="77">
        <v>220240046380</v>
      </c>
      <c r="B4813" s="78" t="s">
        <v>702</v>
      </c>
      <c r="C4813" s="79">
        <v>45572</v>
      </c>
      <c r="D4813" s="77">
        <v>22024000440</v>
      </c>
      <c r="E4813" s="78" t="s">
        <v>1425</v>
      </c>
      <c r="F4813" s="80">
        <v>2620.0500000000002</v>
      </c>
      <c r="G4813" s="78" t="s">
        <v>2997</v>
      </c>
      <c r="H4813" s="78" t="s">
        <v>6527</v>
      </c>
      <c r="I4813" s="81" t="s">
        <v>2934</v>
      </c>
      <c r="J4813" s="78" t="s">
        <v>398</v>
      </c>
      <c r="K4813" s="78" t="s">
        <v>398</v>
      </c>
      <c r="L4813" s="78" t="s">
        <v>399</v>
      </c>
      <c r="M4813" s="78" t="s">
        <v>395</v>
      </c>
      <c r="N4813" s="78" t="s">
        <v>396</v>
      </c>
      <c r="O4813" s="82" t="s">
        <v>325</v>
      </c>
      <c r="P4813" s="82" t="s">
        <v>6229</v>
      </c>
      <c r="Q4813" s="83" t="str">
        <f>MID(Tabla1[[#This Row],[Aplicación]],14,1)</f>
        <v>2</v>
      </c>
      <c r="R4813" s="35" t="s">
        <v>265</v>
      </c>
      <c r="S4813" s="83" t="str">
        <f>MID(Tabla1[[#This Row],[Aplicación]],6,2)</f>
        <v>11</v>
      </c>
      <c r="T4813" s="84" t="str">
        <f>VLOOKUP(Tabla1[[#This Row],[AREA]],Hoja1!A:B,2,FALSE)</f>
        <v>11. Salud pública y seguridad ciudadana</v>
      </c>
      <c r="U4813" s="83" t="str">
        <f>MID(Tabla1[[#This Row],[Aplicación]],9,4)</f>
        <v>1621</v>
      </c>
      <c r="V4813" s="84" t="str">
        <f>VLOOKUP(Tabla1[[#This Row],[PROGRAMA]],Hoja1!A:B,2,FALSE)</f>
        <v>1621. Recogida de residuos</v>
      </c>
      <c r="W4813" s="83" t="str">
        <f>MID(Tabla1[[#This Row],[Aplicación]],14,2)</f>
        <v>21</v>
      </c>
      <c r="X4813" s="83" t="str">
        <f>MID(Tabla1[[#This Row],[Aplicación]],14,6)</f>
        <v>214</v>
      </c>
    </row>
    <row r="4814" spans="1:24" x14ac:dyDescent="0.25">
      <c r="A4814" s="77">
        <v>220240058182</v>
      </c>
      <c r="B4814" s="78" t="s">
        <v>702</v>
      </c>
      <c r="C4814" s="79">
        <v>45630</v>
      </c>
      <c r="D4814" s="77">
        <v>22024000440</v>
      </c>
      <c r="E4814" s="78" t="s">
        <v>1425</v>
      </c>
      <c r="F4814" s="80">
        <v>2588.21</v>
      </c>
      <c r="G4814" s="78" t="s">
        <v>766</v>
      </c>
      <c r="H4814" s="78" t="s">
        <v>6528</v>
      </c>
      <c r="I4814" s="81" t="s">
        <v>2934</v>
      </c>
      <c r="J4814" s="78" t="s">
        <v>398</v>
      </c>
      <c r="K4814" s="78" t="s">
        <v>398</v>
      </c>
      <c r="L4814" s="78" t="s">
        <v>399</v>
      </c>
      <c r="M4814" s="78" t="s">
        <v>395</v>
      </c>
      <c r="N4814" s="78" t="s">
        <v>396</v>
      </c>
      <c r="O4814" s="82" t="s">
        <v>325</v>
      </c>
      <c r="P4814" s="82" t="s">
        <v>6229</v>
      </c>
      <c r="Q4814" s="83" t="str">
        <f>MID(Tabla1[[#This Row],[Aplicación]],14,1)</f>
        <v>2</v>
      </c>
      <c r="R4814" s="35" t="s">
        <v>265</v>
      </c>
      <c r="S4814" s="83" t="str">
        <f>MID(Tabla1[[#This Row],[Aplicación]],6,2)</f>
        <v>11</v>
      </c>
      <c r="T4814" s="84" t="str">
        <f>VLOOKUP(Tabla1[[#This Row],[AREA]],Hoja1!A:B,2,FALSE)</f>
        <v>11. Salud pública y seguridad ciudadana</v>
      </c>
      <c r="U4814" s="83" t="str">
        <f>MID(Tabla1[[#This Row],[Aplicación]],9,4)</f>
        <v>1621</v>
      </c>
      <c r="V4814" s="84" t="str">
        <f>VLOOKUP(Tabla1[[#This Row],[PROGRAMA]],Hoja1!A:B,2,FALSE)</f>
        <v>1621. Recogida de residuos</v>
      </c>
      <c r="W4814" s="83" t="str">
        <f>MID(Tabla1[[#This Row],[Aplicación]],14,2)</f>
        <v>21</v>
      </c>
      <c r="X4814" s="83" t="str">
        <f>MID(Tabla1[[#This Row],[Aplicación]],14,6)</f>
        <v>214</v>
      </c>
    </row>
    <row r="4815" spans="1:24" x14ac:dyDescent="0.25">
      <c r="A4815" s="77">
        <v>220240060996</v>
      </c>
      <c r="B4815" s="78" t="s">
        <v>702</v>
      </c>
      <c r="C4815" s="79">
        <v>45643</v>
      </c>
      <c r="D4815" s="77">
        <v>22024000440</v>
      </c>
      <c r="E4815" s="78" t="s">
        <v>1425</v>
      </c>
      <c r="F4815" s="80">
        <v>2541.98</v>
      </c>
      <c r="G4815" s="78" t="s">
        <v>962</v>
      </c>
      <c r="H4815" s="78" t="s">
        <v>5192</v>
      </c>
      <c r="I4815" s="81" t="s">
        <v>2934</v>
      </c>
      <c r="J4815" s="78" t="s">
        <v>398</v>
      </c>
      <c r="K4815" s="78" t="s">
        <v>398</v>
      </c>
      <c r="L4815" s="78" t="s">
        <v>399</v>
      </c>
      <c r="M4815" s="78" t="s">
        <v>395</v>
      </c>
      <c r="N4815" s="78" t="s">
        <v>396</v>
      </c>
      <c r="O4815" s="82" t="s">
        <v>325</v>
      </c>
      <c r="P4815" s="82" t="s">
        <v>6229</v>
      </c>
      <c r="Q4815" s="83" t="str">
        <f>MID(Tabla1[[#This Row],[Aplicación]],14,1)</f>
        <v>2</v>
      </c>
      <c r="R4815" s="35" t="s">
        <v>265</v>
      </c>
      <c r="S4815" s="83" t="str">
        <f>MID(Tabla1[[#This Row],[Aplicación]],6,2)</f>
        <v>11</v>
      </c>
      <c r="T4815" s="84" t="str">
        <f>VLOOKUP(Tabla1[[#This Row],[AREA]],Hoja1!A:B,2,FALSE)</f>
        <v>11. Salud pública y seguridad ciudadana</v>
      </c>
      <c r="U4815" s="83" t="str">
        <f>MID(Tabla1[[#This Row],[Aplicación]],9,4)</f>
        <v>1621</v>
      </c>
      <c r="V4815" s="84" t="str">
        <f>VLOOKUP(Tabla1[[#This Row],[PROGRAMA]],Hoja1!A:B,2,FALSE)</f>
        <v>1621. Recogida de residuos</v>
      </c>
      <c r="W4815" s="83" t="str">
        <f>MID(Tabla1[[#This Row],[Aplicación]],14,2)</f>
        <v>21</v>
      </c>
      <c r="X4815" s="83" t="str">
        <f>MID(Tabla1[[#This Row],[Aplicación]],14,6)</f>
        <v>214</v>
      </c>
    </row>
    <row r="4816" spans="1:24" x14ac:dyDescent="0.25">
      <c r="A4816" s="77">
        <v>220240052588</v>
      </c>
      <c r="B4816" s="78" t="s">
        <v>702</v>
      </c>
      <c r="C4816" s="79">
        <v>45601</v>
      </c>
      <c r="D4816" s="77">
        <v>22024001011</v>
      </c>
      <c r="E4816" s="78" t="s">
        <v>1423</v>
      </c>
      <c r="F4816" s="80">
        <v>2438.77</v>
      </c>
      <c r="G4816" s="78" t="s">
        <v>835</v>
      </c>
      <c r="H4816" s="78" t="s">
        <v>6529</v>
      </c>
      <c r="I4816" s="81" t="s">
        <v>2934</v>
      </c>
      <c r="J4816" s="78" t="s">
        <v>398</v>
      </c>
      <c r="K4816" s="78" t="s">
        <v>398</v>
      </c>
      <c r="L4816" s="78" t="s">
        <v>399</v>
      </c>
      <c r="M4816" s="78" t="s">
        <v>395</v>
      </c>
      <c r="N4816" s="78" t="s">
        <v>396</v>
      </c>
      <c r="O4816" s="82" t="s">
        <v>325</v>
      </c>
      <c r="P4816" s="82" t="s">
        <v>6229</v>
      </c>
      <c r="Q4816" s="83" t="str">
        <f>MID(Tabla1[[#This Row],[Aplicación]],14,1)</f>
        <v>2</v>
      </c>
      <c r="R4816" s="35" t="s">
        <v>265</v>
      </c>
      <c r="S4816" s="83" t="str">
        <f>MID(Tabla1[[#This Row],[Aplicación]],6,2)</f>
        <v>11</v>
      </c>
      <c r="T4816" s="84" t="str">
        <f>VLOOKUP(Tabla1[[#This Row],[AREA]],Hoja1!A:B,2,FALSE)</f>
        <v>11. Salud pública y seguridad ciudadana</v>
      </c>
      <c r="U4816" s="83" t="str">
        <f>MID(Tabla1[[#This Row],[Aplicación]],9,4)</f>
        <v>1321</v>
      </c>
      <c r="V4816" s="84" t="str">
        <f>VLOOKUP(Tabla1[[#This Row],[PROGRAMA]],Hoja1!A:B,2,FALSE)</f>
        <v>1321. Policía municipal</v>
      </c>
      <c r="W4816" s="83" t="str">
        <f>MID(Tabla1[[#This Row],[Aplicación]],14,2)</f>
        <v>21</v>
      </c>
      <c r="X4816" s="83" t="str">
        <f>MID(Tabla1[[#This Row],[Aplicación]],14,6)</f>
        <v>214</v>
      </c>
    </row>
    <row r="4817" spans="1:24" x14ac:dyDescent="0.25">
      <c r="A4817" s="77">
        <v>220240058052</v>
      </c>
      <c r="B4817" s="78" t="s">
        <v>702</v>
      </c>
      <c r="C4817" s="79">
        <v>45630</v>
      </c>
      <c r="D4817" s="77">
        <v>22024000441</v>
      </c>
      <c r="E4817" s="78" t="s">
        <v>1425</v>
      </c>
      <c r="F4817" s="80">
        <v>2425.2399999999998</v>
      </c>
      <c r="G4817" s="78" t="s">
        <v>3104</v>
      </c>
      <c r="H4817" s="78" t="s">
        <v>6530</v>
      </c>
      <c r="I4817" s="81" t="s">
        <v>2934</v>
      </c>
      <c r="J4817" s="78" t="s">
        <v>398</v>
      </c>
      <c r="K4817" s="78" t="s">
        <v>398</v>
      </c>
      <c r="L4817" s="78" t="s">
        <v>413</v>
      </c>
      <c r="M4817" s="78" t="s">
        <v>395</v>
      </c>
      <c r="N4817" s="78" t="s">
        <v>396</v>
      </c>
      <c r="O4817" s="82" t="s">
        <v>325</v>
      </c>
      <c r="P4817" s="82" t="s">
        <v>6229</v>
      </c>
      <c r="Q4817" s="83" t="str">
        <f>MID(Tabla1[[#This Row],[Aplicación]],14,1)</f>
        <v>2</v>
      </c>
      <c r="R4817" s="35" t="s">
        <v>265</v>
      </c>
      <c r="S4817" s="83" t="str">
        <f>MID(Tabla1[[#This Row],[Aplicación]],6,2)</f>
        <v>11</v>
      </c>
      <c r="T4817" s="84" t="str">
        <f>VLOOKUP(Tabla1[[#This Row],[AREA]],Hoja1!A:B,2,FALSE)</f>
        <v>11. Salud pública y seguridad ciudadana</v>
      </c>
      <c r="U4817" s="83" t="str">
        <f>MID(Tabla1[[#This Row],[Aplicación]],9,4)</f>
        <v>1621</v>
      </c>
      <c r="V4817" s="84" t="str">
        <f>VLOOKUP(Tabla1[[#This Row],[PROGRAMA]],Hoja1!A:B,2,FALSE)</f>
        <v>1621. Recogida de residuos</v>
      </c>
      <c r="W4817" s="83" t="str">
        <f>MID(Tabla1[[#This Row],[Aplicación]],14,2)</f>
        <v>21</v>
      </c>
      <c r="X4817" s="83" t="str">
        <f>MID(Tabla1[[#This Row],[Aplicación]],14,6)</f>
        <v>214</v>
      </c>
    </row>
    <row r="4818" spans="1:24" x14ac:dyDescent="0.25">
      <c r="A4818" s="77">
        <v>220240062178</v>
      </c>
      <c r="B4818" s="78" t="s">
        <v>702</v>
      </c>
      <c r="C4818" s="79">
        <v>45646</v>
      </c>
      <c r="D4818" s="77">
        <v>22024000078</v>
      </c>
      <c r="E4818" s="78" t="s">
        <v>1293</v>
      </c>
      <c r="F4818" s="80">
        <v>2415.52</v>
      </c>
      <c r="G4818" s="78" t="s">
        <v>776</v>
      </c>
      <c r="H4818" s="78" t="s">
        <v>6531</v>
      </c>
      <c r="I4818" s="81" t="s">
        <v>2934</v>
      </c>
      <c r="J4818" s="78" t="s">
        <v>398</v>
      </c>
      <c r="K4818" s="78" t="s">
        <v>398</v>
      </c>
      <c r="L4818" s="78" t="s">
        <v>413</v>
      </c>
      <c r="M4818" s="78" t="s">
        <v>395</v>
      </c>
      <c r="N4818" s="78" t="s">
        <v>396</v>
      </c>
      <c r="O4818" s="82" t="s">
        <v>325</v>
      </c>
      <c r="P4818" s="82" t="s">
        <v>6229</v>
      </c>
      <c r="Q4818" s="83" t="str">
        <f>MID(Tabla1[[#This Row],[Aplicación]],14,1)</f>
        <v>2</v>
      </c>
      <c r="R4818" s="35" t="s">
        <v>265</v>
      </c>
      <c r="S4818" s="83" t="str">
        <f>MID(Tabla1[[#This Row],[Aplicación]],6,2)</f>
        <v>03</v>
      </c>
      <c r="T4818" s="84" t="str">
        <f>VLOOKUP(Tabla1[[#This Row],[AREA]],Hoja1!A:B,2,FALSE)</f>
        <v>03. Participación ciudadana y deportes</v>
      </c>
      <c r="U4818" s="83" t="str">
        <f>MID(Tabla1[[#This Row],[Aplicación]],9,4)</f>
        <v>9241</v>
      </c>
      <c r="V4818" s="84" t="str">
        <f>VLOOKUP(Tabla1[[#This Row],[PROGRAMA]],Hoja1!A:B,2,FALSE)</f>
        <v>9241. Participación ciudadana</v>
      </c>
      <c r="W4818" s="83" t="str">
        <f>MID(Tabla1[[#This Row],[Aplicación]],14,2)</f>
        <v>21</v>
      </c>
      <c r="X4818" s="83" t="str">
        <f>MID(Tabla1[[#This Row],[Aplicación]],14,6)</f>
        <v>212</v>
      </c>
    </row>
    <row r="4819" spans="1:24" x14ac:dyDescent="0.25">
      <c r="A4819" s="77">
        <v>220240058150</v>
      </c>
      <c r="B4819" s="78" t="s">
        <v>702</v>
      </c>
      <c r="C4819" s="79">
        <v>45630</v>
      </c>
      <c r="D4819" s="77">
        <v>22024000441</v>
      </c>
      <c r="E4819" s="78" t="s">
        <v>1425</v>
      </c>
      <c r="F4819" s="80">
        <v>2411.36</v>
      </c>
      <c r="G4819" s="78" t="s">
        <v>1010</v>
      </c>
      <c r="H4819" s="78" t="s">
        <v>6532</v>
      </c>
      <c r="I4819" s="81" t="s">
        <v>2934</v>
      </c>
      <c r="J4819" s="78" t="s">
        <v>398</v>
      </c>
      <c r="K4819" s="78" t="s">
        <v>398</v>
      </c>
      <c r="L4819" s="78" t="s">
        <v>413</v>
      </c>
      <c r="M4819" s="78" t="s">
        <v>395</v>
      </c>
      <c r="N4819" s="78" t="s">
        <v>396</v>
      </c>
      <c r="O4819" s="82" t="s">
        <v>325</v>
      </c>
      <c r="P4819" s="82" t="s">
        <v>6229</v>
      </c>
      <c r="Q4819" s="83" t="str">
        <f>MID(Tabla1[[#This Row],[Aplicación]],14,1)</f>
        <v>2</v>
      </c>
      <c r="R4819" s="35" t="s">
        <v>265</v>
      </c>
      <c r="S4819" s="83" t="str">
        <f>MID(Tabla1[[#This Row],[Aplicación]],6,2)</f>
        <v>11</v>
      </c>
      <c r="T4819" s="84" t="str">
        <f>VLOOKUP(Tabla1[[#This Row],[AREA]],Hoja1!A:B,2,FALSE)</f>
        <v>11. Salud pública y seguridad ciudadana</v>
      </c>
      <c r="U4819" s="83" t="str">
        <f>MID(Tabla1[[#This Row],[Aplicación]],9,4)</f>
        <v>1621</v>
      </c>
      <c r="V4819" s="84" t="str">
        <f>VLOOKUP(Tabla1[[#This Row],[PROGRAMA]],Hoja1!A:B,2,FALSE)</f>
        <v>1621. Recogida de residuos</v>
      </c>
      <c r="W4819" s="83" t="str">
        <f>MID(Tabla1[[#This Row],[Aplicación]],14,2)</f>
        <v>21</v>
      </c>
      <c r="X4819" s="83" t="str">
        <f>MID(Tabla1[[#This Row],[Aplicación]],14,6)</f>
        <v>214</v>
      </c>
    </row>
    <row r="4820" spans="1:24" x14ac:dyDescent="0.25">
      <c r="A4820" s="77">
        <v>220240060486</v>
      </c>
      <c r="B4820" s="78" t="s">
        <v>390</v>
      </c>
      <c r="C4820" s="79">
        <v>45639</v>
      </c>
      <c r="D4820" s="77">
        <v>22024008843</v>
      </c>
      <c r="E4820" s="78" t="s">
        <v>1454</v>
      </c>
      <c r="F4820" s="80">
        <v>1148.5899999999999</v>
      </c>
      <c r="G4820" s="78" t="s">
        <v>681</v>
      </c>
      <c r="H4820" s="78" t="s">
        <v>6533</v>
      </c>
      <c r="I4820" s="81" t="s">
        <v>2930</v>
      </c>
      <c r="J4820" s="78" t="s">
        <v>398</v>
      </c>
      <c r="K4820" s="78" t="s">
        <v>398</v>
      </c>
      <c r="L4820" s="78" t="s">
        <v>413</v>
      </c>
      <c r="M4820" s="78" t="s">
        <v>585</v>
      </c>
      <c r="N4820" s="78" t="s">
        <v>539</v>
      </c>
      <c r="O4820" s="82" t="s">
        <v>326</v>
      </c>
      <c r="P4820" s="82" t="s">
        <v>6229</v>
      </c>
      <c r="Q4820" s="83" t="str">
        <f>MID(Tabla1[[#This Row],[Aplicación]],14,1)</f>
        <v>2</v>
      </c>
      <c r="R4820" s="35" t="s">
        <v>265</v>
      </c>
      <c r="S4820" s="83" t="str">
        <f>MID(Tabla1[[#This Row],[Aplicación]],6,2)</f>
        <v>08</v>
      </c>
      <c r="T4820" s="84" t="str">
        <f>VLOOKUP(Tabla1[[#This Row],[AREA]],Hoja1!A:B,2,FALSE)</f>
        <v>08. Tráfico y movilidad</v>
      </c>
      <c r="U4820" s="83" t="str">
        <f>MID(Tabla1[[#This Row],[Aplicación]],9,4)</f>
        <v>1532</v>
      </c>
      <c r="V4820" s="84" t="str">
        <f>VLOOKUP(Tabla1[[#This Row],[PROGRAMA]],Hoja1!A:B,2,FALSE)</f>
        <v>1532. Pavimentación vias públicas y otros servicios urbanísticos</v>
      </c>
      <c r="W4820" s="83" t="str">
        <f>MID(Tabla1[[#This Row],[Aplicación]],14,2)</f>
        <v>21</v>
      </c>
      <c r="X4820" s="83" t="str">
        <f>MID(Tabla1[[#This Row],[Aplicación]],14,6)</f>
        <v>210</v>
      </c>
    </row>
    <row r="4821" spans="1:24" x14ac:dyDescent="0.25">
      <c r="A4821" s="77">
        <v>220240060484</v>
      </c>
      <c r="B4821" s="78" t="s">
        <v>390</v>
      </c>
      <c r="C4821" s="79">
        <v>45639</v>
      </c>
      <c r="D4821" s="77">
        <v>22024008844</v>
      </c>
      <c r="E4821" s="78" t="s">
        <v>1454</v>
      </c>
      <c r="F4821" s="80">
        <v>907.44</v>
      </c>
      <c r="G4821" s="78" t="s">
        <v>681</v>
      </c>
      <c r="H4821" s="78" t="s">
        <v>6534</v>
      </c>
      <c r="I4821" s="81" t="s">
        <v>2930</v>
      </c>
      <c r="J4821" s="78" t="s">
        <v>398</v>
      </c>
      <c r="K4821" s="78" t="s">
        <v>398</v>
      </c>
      <c r="L4821" s="78" t="s">
        <v>413</v>
      </c>
      <c r="M4821" s="78" t="s">
        <v>585</v>
      </c>
      <c r="N4821" s="78" t="s">
        <v>539</v>
      </c>
      <c r="O4821" s="82" t="s">
        <v>326</v>
      </c>
      <c r="P4821" s="82" t="s">
        <v>6229</v>
      </c>
      <c r="Q4821" s="83" t="str">
        <f>MID(Tabla1[[#This Row],[Aplicación]],14,1)</f>
        <v>2</v>
      </c>
      <c r="R4821" s="35" t="s">
        <v>265</v>
      </c>
      <c r="S4821" s="83" t="str">
        <f>MID(Tabla1[[#This Row],[Aplicación]],6,2)</f>
        <v>08</v>
      </c>
      <c r="T4821" s="84" t="str">
        <f>VLOOKUP(Tabla1[[#This Row],[AREA]],Hoja1!A:B,2,FALSE)</f>
        <v>08. Tráfico y movilidad</v>
      </c>
      <c r="U4821" s="83" t="str">
        <f>MID(Tabla1[[#This Row],[Aplicación]],9,4)</f>
        <v>1532</v>
      </c>
      <c r="V4821" s="84" t="str">
        <f>VLOOKUP(Tabla1[[#This Row],[PROGRAMA]],Hoja1!A:B,2,FALSE)</f>
        <v>1532. Pavimentación vias públicas y otros servicios urbanísticos</v>
      </c>
      <c r="W4821" s="83" t="str">
        <f>MID(Tabla1[[#This Row],[Aplicación]],14,2)</f>
        <v>21</v>
      </c>
      <c r="X4821" s="83" t="str">
        <f>MID(Tabla1[[#This Row],[Aplicación]],14,6)</f>
        <v>210</v>
      </c>
    </row>
    <row r="4822" spans="1:24" x14ac:dyDescent="0.25">
      <c r="A4822" s="77">
        <v>220240051210</v>
      </c>
      <c r="B4822" s="78" t="s">
        <v>390</v>
      </c>
      <c r="C4822" s="79">
        <v>45594</v>
      </c>
      <c r="D4822" s="77">
        <v>22024007990</v>
      </c>
      <c r="E4822" s="78" t="s">
        <v>1455</v>
      </c>
      <c r="F4822" s="80">
        <v>2355.63</v>
      </c>
      <c r="G4822" s="78" t="s">
        <v>981</v>
      </c>
      <c r="H4822" s="78" t="s">
        <v>6535</v>
      </c>
      <c r="I4822" s="81" t="s">
        <v>2930</v>
      </c>
      <c r="J4822" s="78" t="s">
        <v>398</v>
      </c>
      <c r="K4822" s="78" t="s">
        <v>398</v>
      </c>
      <c r="L4822" s="78" t="s">
        <v>413</v>
      </c>
      <c r="M4822" s="78" t="s">
        <v>395</v>
      </c>
      <c r="N4822" s="78" t="s">
        <v>396</v>
      </c>
      <c r="O4822" s="82" t="s">
        <v>325</v>
      </c>
      <c r="P4822" s="82" t="s">
        <v>6229</v>
      </c>
      <c r="Q4822" s="83" t="str">
        <f>MID(Tabla1[[#This Row],[Aplicación]],14,1)</f>
        <v>2</v>
      </c>
      <c r="R4822" s="35" t="s">
        <v>265</v>
      </c>
      <c r="S4822" s="83" t="str">
        <f>MID(Tabla1[[#This Row],[Aplicación]],6,2)</f>
        <v>11</v>
      </c>
      <c r="T4822" s="84" t="str">
        <f>VLOOKUP(Tabla1[[#This Row],[AREA]],Hoja1!A:B,2,FALSE)</f>
        <v>11. Salud pública y seguridad ciudadana</v>
      </c>
      <c r="U4822" s="83" t="str">
        <f>MID(Tabla1[[#This Row],[Aplicación]],9,4)</f>
        <v>1631</v>
      </c>
      <c r="V4822" s="84" t="str">
        <f>VLOOKUP(Tabla1[[#This Row],[PROGRAMA]],Hoja1!A:B,2,FALSE)</f>
        <v>1631. Limpieza viaria</v>
      </c>
      <c r="W4822" s="83" t="str">
        <f>MID(Tabla1[[#This Row],[Aplicación]],14,2)</f>
        <v>22</v>
      </c>
      <c r="X4822" s="83" t="str">
        <f>MID(Tabla1[[#This Row],[Aplicación]],14,6)</f>
        <v>22199</v>
      </c>
    </row>
    <row r="4823" spans="1:24" x14ac:dyDescent="0.25">
      <c r="A4823" s="77">
        <v>220240052524</v>
      </c>
      <c r="B4823" s="78" t="s">
        <v>702</v>
      </c>
      <c r="C4823" s="79">
        <v>45601</v>
      </c>
      <c r="D4823" s="77">
        <v>22024000440</v>
      </c>
      <c r="E4823" s="78" t="s">
        <v>1425</v>
      </c>
      <c r="F4823" s="80">
        <v>2325.6999999999998</v>
      </c>
      <c r="G4823" s="78" t="s">
        <v>797</v>
      </c>
      <c r="H4823" s="78" t="s">
        <v>6536</v>
      </c>
      <c r="I4823" s="81" t="s">
        <v>2934</v>
      </c>
      <c r="J4823" s="78" t="s">
        <v>798</v>
      </c>
      <c r="K4823" s="78" t="s">
        <v>398</v>
      </c>
      <c r="L4823" s="78" t="s">
        <v>399</v>
      </c>
      <c r="M4823" s="78" t="s">
        <v>395</v>
      </c>
      <c r="N4823" s="78" t="s">
        <v>396</v>
      </c>
      <c r="O4823" s="82" t="s">
        <v>325</v>
      </c>
      <c r="P4823" s="82" t="s">
        <v>6229</v>
      </c>
      <c r="Q4823" s="83" t="str">
        <f>MID(Tabla1[[#This Row],[Aplicación]],14,1)</f>
        <v>2</v>
      </c>
      <c r="R4823" s="35" t="s">
        <v>265</v>
      </c>
      <c r="S4823" s="83" t="str">
        <f>MID(Tabla1[[#This Row],[Aplicación]],6,2)</f>
        <v>11</v>
      </c>
      <c r="T4823" s="84" t="str">
        <f>VLOOKUP(Tabla1[[#This Row],[AREA]],Hoja1!A:B,2,FALSE)</f>
        <v>11. Salud pública y seguridad ciudadana</v>
      </c>
      <c r="U4823" s="83" t="str">
        <f>MID(Tabla1[[#This Row],[Aplicación]],9,4)</f>
        <v>1621</v>
      </c>
      <c r="V4823" s="84" t="str">
        <f>VLOOKUP(Tabla1[[#This Row],[PROGRAMA]],Hoja1!A:B,2,FALSE)</f>
        <v>1621. Recogida de residuos</v>
      </c>
      <c r="W4823" s="83" t="str">
        <f>MID(Tabla1[[#This Row],[Aplicación]],14,2)</f>
        <v>21</v>
      </c>
      <c r="X4823" s="83" t="str">
        <f>MID(Tabla1[[#This Row],[Aplicación]],14,6)</f>
        <v>214</v>
      </c>
    </row>
    <row r="4824" spans="1:24" x14ac:dyDescent="0.25">
      <c r="A4824" s="77">
        <v>220240060982</v>
      </c>
      <c r="B4824" s="78" t="s">
        <v>702</v>
      </c>
      <c r="C4824" s="79">
        <v>45643</v>
      </c>
      <c r="D4824" s="77">
        <v>22024000441</v>
      </c>
      <c r="E4824" s="78" t="s">
        <v>1425</v>
      </c>
      <c r="F4824" s="80">
        <v>2323.41</v>
      </c>
      <c r="G4824" s="78" t="s">
        <v>51</v>
      </c>
      <c r="H4824" s="78" t="s">
        <v>6537</v>
      </c>
      <c r="I4824" s="81" t="s">
        <v>2934</v>
      </c>
      <c r="J4824" s="78" t="s">
        <v>874</v>
      </c>
      <c r="K4824" s="78" t="s">
        <v>875</v>
      </c>
      <c r="L4824" s="78" t="s">
        <v>413</v>
      </c>
      <c r="M4824" s="78" t="s">
        <v>395</v>
      </c>
      <c r="N4824" s="78" t="s">
        <v>396</v>
      </c>
      <c r="O4824" s="82" t="s">
        <v>325</v>
      </c>
      <c r="P4824" s="82" t="s">
        <v>6229</v>
      </c>
      <c r="Q4824" s="83" t="str">
        <f>MID(Tabla1[[#This Row],[Aplicación]],14,1)</f>
        <v>2</v>
      </c>
      <c r="R4824" s="35" t="s">
        <v>265</v>
      </c>
      <c r="S4824" s="83" t="str">
        <f>MID(Tabla1[[#This Row],[Aplicación]],6,2)</f>
        <v>11</v>
      </c>
      <c r="T4824" s="84" t="str">
        <f>VLOOKUP(Tabla1[[#This Row],[AREA]],Hoja1!A:B,2,FALSE)</f>
        <v>11. Salud pública y seguridad ciudadana</v>
      </c>
      <c r="U4824" s="83" t="str">
        <f>MID(Tabla1[[#This Row],[Aplicación]],9,4)</f>
        <v>1621</v>
      </c>
      <c r="V4824" s="84" t="str">
        <f>VLOOKUP(Tabla1[[#This Row],[PROGRAMA]],Hoja1!A:B,2,FALSE)</f>
        <v>1621. Recogida de residuos</v>
      </c>
      <c r="W4824" s="83" t="str">
        <f>MID(Tabla1[[#This Row],[Aplicación]],14,2)</f>
        <v>21</v>
      </c>
      <c r="X4824" s="83" t="str">
        <f>MID(Tabla1[[#This Row],[Aplicación]],14,6)</f>
        <v>214</v>
      </c>
    </row>
    <row r="4825" spans="1:24" x14ac:dyDescent="0.25">
      <c r="A4825" s="77">
        <v>220240058174</v>
      </c>
      <c r="B4825" s="78" t="s">
        <v>702</v>
      </c>
      <c r="C4825" s="79">
        <v>45630</v>
      </c>
      <c r="D4825" s="77">
        <v>22024000440</v>
      </c>
      <c r="E4825" s="78" t="s">
        <v>1425</v>
      </c>
      <c r="F4825" s="80">
        <v>2298.98</v>
      </c>
      <c r="G4825" s="78" t="s">
        <v>766</v>
      </c>
      <c r="H4825" s="78" t="s">
        <v>6538</v>
      </c>
      <c r="I4825" s="81" t="s">
        <v>2934</v>
      </c>
      <c r="J4825" s="78" t="s">
        <v>398</v>
      </c>
      <c r="K4825" s="78" t="s">
        <v>398</v>
      </c>
      <c r="L4825" s="78" t="s">
        <v>399</v>
      </c>
      <c r="M4825" s="78" t="s">
        <v>395</v>
      </c>
      <c r="N4825" s="78" t="s">
        <v>396</v>
      </c>
      <c r="O4825" s="82" t="s">
        <v>325</v>
      </c>
      <c r="P4825" s="82" t="s">
        <v>6229</v>
      </c>
      <c r="Q4825" s="83" t="str">
        <f>MID(Tabla1[[#This Row],[Aplicación]],14,1)</f>
        <v>2</v>
      </c>
      <c r="R4825" s="35" t="s">
        <v>265</v>
      </c>
      <c r="S4825" s="83" t="str">
        <f>MID(Tabla1[[#This Row],[Aplicación]],6,2)</f>
        <v>11</v>
      </c>
      <c r="T4825" s="84" t="str">
        <f>VLOOKUP(Tabla1[[#This Row],[AREA]],Hoja1!A:B,2,FALSE)</f>
        <v>11. Salud pública y seguridad ciudadana</v>
      </c>
      <c r="U4825" s="83" t="str">
        <f>MID(Tabla1[[#This Row],[Aplicación]],9,4)</f>
        <v>1621</v>
      </c>
      <c r="V4825" s="84" t="str">
        <f>VLOOKUP(Tabla1[[#This Row],[PROGRAMA]],Hoja1!A:B,2,FALSE)</f>
        <v>1621. Recogida de residuos</v>
      </c>
      <c r="W4825" s="83" t="str">
        <f>MID(Tabla1[[#This Row],[Aplicación]],14,2)</f>
        <v>21</v>
      </c>
      <c r="X4825" s="83" t="str">
        <f>MID(Tabla1[[#This Row],[Aplicación]],14,6)</f>
        <v>214</v>
      </c>
    </row>
    <row r="4826" spans="1:24" x14ac:dyDescent="0.25">
      <c r="A4826" s="77">
        <v>220240055442</v>
      </c>
      <c r="B4826" s="78" t="s">
        <v>702</v>
      </c>
      <c r="C4826" s="79">
        <v>45617</v>
      </c>
      <c r="D4826" s="77">
        <v>22024000079</v>
      </c>
      <c r="E4826" s="78" t="s">
        <v>1262</v>
      </c>
      <c r="F4826" s="80">
        <v>2288.59</v>
      </c>
      <c r="G4826" s="78" t="s">
        <v>3647</v>
      </c>
      <c r="H4826" s="78" t="s">
        <v>6539</v>
      </c>
      <c r="I4826" s="81" t="s">
        <v>2934</v>
      </c>
      <c r="J4826" s="78" t="s">
        <v>398</v>
      </c>
      <c r="K4826" s="78" t="s">
        <v>398</v>
      </c>
      <c r="L4826" s="78" t="s">
        <v>413</v>
      </c>
      <c r="M4826" s="78" t="s">
        <v>395</v>
      </c>
      <c r="N4826" s="78" t="s">
        <v>396</v>
      </c>
      <c r="O4826" s="82" t="s">
        <v>325</v>
      </c>
      <c r="P4826" s="82" t="s">
        <v>6229</v>
      </c>
      <c r="Q4826" s="83" t="str">
        <f>MID(Tabla1[[#This Row],[Aplicación]],14,1)</f>
        <v>2</v>
      </c>
      <c r="R4826" s="35" t="s">
        <v>265</v>
      </c>
      <c r="S4826" s="83" t="str">
        <f>MID(Tabla1[[#This Row],[Aplicación]],6,2)</f>
        <v>03</v>
      </c>
      <c r="T4826" s="84" t="str">
        <f>VLOOKUP(Tabla1[[#This Row],[AREA]],Hoja1!A:B,2,FALSE)</f>
        <v>03. Participación ciudadana y deportes</v>
      </c>
      <c r="U4826" s="83" t="str">
        <f>MID(Tabla1[[#This Row],[Aplicación]],9,4)</f>
        <v>9241</v>
      </c>
      <c r="V4826" s="84" t="str">
        <f>VLOOKUP(Tabla1[[#This Row],[PROGRAMA]],Hoja1!A:B,2,FALSE)</f>
        <v>9241. Participación ciudadana</v>
      </c>
      <c r="W4826" s="83" t="str">
        <f>MID(Tabla1[[#This Row],[Aplicación]],14,2)</f>
        <v>21</v>
      </c>
      <c r="X4826" s="83" t="str">
        <f>MID(Tabla1[[#This Row],[Aplicación]],14,6)</f>
        <v>213</v>
      </c>
    </row>
    <row r="4827" spans="1:24" x14ac:dyDescent="0.25">
      <c r="A4827" s="77">
        <v>220240061034</v>
      </c>
      <c r="B4827" s="78" t="s">
        <v>702</v>
      </c>
      <c r="C4827" s="79">
        <v>45643</v>
      </c>
      <c r="D4827" s="77">
        <v>22024000464</v>
      </c>
      <c r="E4827" s="78" t="s">
        <v>1366</v>
      </c>
      <c r="F4827" s="80">
        <v>2283.1</v>
      </c>
      <c r="G4827" s="78" t="s">
        <v>836</v>
      </c>
      <c r="H4827" s="78" t="s">
        <v>6540</v>
      </c>
      <c r="I4827" s="81" t="s">
        <v>2934</v>
      </c>
      <c r="J4827" s="78" t="s">
        <v>592</v>
      </c>
      <c r="K4827" s="78" t="s">
        <v>398</v>
      </c>
      <c r="L4827" s="78" t="s">
        <v>399</v>
      </c>
      <c r="M4827" s="78" t="s">
        <v>395</v>
      </c>
      <c r="N4827" s="78" t="s">
        <v>396</v>
      </c>
      <c r="O4827" s="82" t="s">
        <v>325</v>
      </c>
      <c r="P4827" s="82" t="s">
        <v>6229</v>
      </c>
      <c r="Q4827" s="83" t="str">
        <f>MID(Tabla1[[#This Row],[Aplicación]],14,1)</f>
        <v>2</v>
      </c>
      <c r="R4827" s="35" t="s">
        <v>265</v>
      </c>
      <c r="S4827" s="83" t="str">
        <f>MID(Tabla1[[#This Row],[Aplicación]],6,2)</f>
        <v>11</v>
      </c>
      <c r="T4827" s="84" t="str">
        <f>VLOOKUP(Tabla1[[#This Row],[AREA]],Hoja1!A:B,2,FALSE)</f>
        <v>11. Salud pública y seguridad ciudadana</v>
      </c>
      <c r="U4827" s="83" t="str">
        <f>MID(Tabla1[[#This Row],[Aplicación]],9,4)</f>
        <v>1631</v>
      </c>
      <c r="V4827" s="84" t="str">
        <f>VLOOKUP(Tabla1[[#This Row],[PROGRAMA]],Hoja1!A:B,2,FALSE)</f>
        <v>1631. Limpieza viaria</v>
      </c>
      <c r="W4827" s="83" t="str">
        <f>MID(Tabla1[[#This Row],[Aplicación]],14,2)</f>
        <v>21</v>
      </c>
      <c r="X4827" s="83" t="str">
        <f>MID(Tabla1[[#This Row],[Aplicación]],14,6)</f>
        <v>214</v>
      </c>
    </row>
    <row r="4828" spans="1:24" x14ac:dyDescent="0.25">
      <c r="A4828" s="77">
        <v>220240062724</v>
      </c>
      <c r="B4828" s="78" t="s">
        <v>390</v>
      </c>
      <c r="C4828" s="79">
        <v>45649</v>
      </c>
      <c r="D4828" s="77">
        <v>22024009227</v>
      </c>
      <c r="E4828" s="78" t="s">
        <v>1426</v>
      </c>
      <c r="F4828" s="80">
        <v>5537.83</v>
      </c>
      <c r="G4828" s="78" t="s">
        <v>47</v>
      </c>
      <c r="H4828" s="78" t="s">
        <v>6541</v>
      </c>
      <c r="I4828" s="81" t="s">
        <v>2930</v>
      </c>
      <c r="J4828" s="78" t="s">
        <v>862</v>
      </c>
      <c r="K4828" s="78" t="s">
        <v>393</v>
      </c>
      <c r="L4828" s="78" t="s">
        <v>413</v>
      </c>
      <c r="M4828" s="78" t="s">
        <v>395</v>
      </c>
      <c r="N4828" s="78" t="s">
        <v>396</v>
      </c>
      <c r="O4828" s="82" t="s">
        <v>325</v>
      </c>
      <c r="P4828" s="82" t="s">
        <v>6229</v>
      </c>
      <c r="Q4828" s="83" t="str">
        <f>MID(Tabla1[[#This Row],[Aplicación]],14,1)</f>
        <v>2</v>
      </c>
      <c r="R4828" s="35" t="s">
        <v>265</v>
      </c>
      <c r="S4828" s="83" t="str">
        <f>MID(Tabla1[[#This Row],[Aplicación]],6,2)</f>
        <v>11</v>
      </c>
      <c r="T4828" s="84" t="str">
        <f>VLOOKUP(Tabla1[[#This Row],[AREA]],Hoja1!A:B,2,FALSE)</f>
        <v>11. Salud pública y seguridad ciudadana</v>
      </c>
      <c r="U4828" s="83" t="str">
        <f>MID(Tabla1[[#This Row],[Aplicación]],9,4)</f>
        <v>1621</v>
      </c>
      <c r="V4828" s="84" t="str">
        <f>VLOOKUP(Tabla1[[#This Row],[PROGRAMA]],Hoja1!A:B,2,FALSE)</f>
        <v>1621. Recogida de residuos</v>
      </c>
      <c r="W4828" s="83" t="str">
        <f>MID(Tabla1[[#This Row],[Aplicación]],14,2)</f>
        <v>22</v>
      </c>
      <c r="X4828" s="83" t="str">
        <f>MID(Tabla1[[#This Row],[Aplicación]],14,6)</f>
        <v>22199</v>
      </c>
    </row>
    <row r="4829" spans="1:24" x14ac:dyDescent="0.25">
      <c r="A4829" s="77">
        <v>220240052535</v>
      </c>
      <c r="B4829" s="78" t="s">
        <v>702</v>
      </c>
      <c r="C4829" s="79">
        <v>45601</v>
      </c>
      <c r="D4829" s="77">
        <v>22024000456</v>
      </c>
      <c r="E4829" s="78" t="s">
        <v>1426</v>
      </c>
      <c r="F4829" s="80">
        <v>2250.6</v>
      </c>
      <c r="G4829" s="78" t="s">
        <v>57</v>
      </c>
      <c r="H4829" s="78" t="s">
        <v>6542</v>
      </c>
      <c r="I4829" s="81" t="s">
        <v>2934</v>
      </c>
      <c r="J4829" s="78" t="s">
        <v>398</v>
      </c>
      <c r="K4829" s="78" t="s">
        <v>398</v>
      </c>
      <c r="L4829" s="78" t="s">
        <v>413</v>
      </c>
      <c r="M4829" s="78" t="s">
        <v>395</v>
      </c>
      <c r="N4829" s="78" t="s">
        <v>396</v>
      </c>
      <c r="O4829" s="82" t="s">
        <v>325</v>
      </c>
      <c r="P4829" s="82" t="s">
        <v>6229</v>
      </c>
      <c r="Q4829" s="83" t="str">
        <f>MID(Tabla1[[#This Row],[Aplicación]],14,1)</f>
        <v>2</v>
      </c>
      <c r="R4829" s="35" t="s">
        <v>265</v>
      </c>
      <c r="S4829" s="83" t="str">
        <f>MID(Tabla1[[#This Row],[Aplicación]],6,2)</f>
        <v>11</v>
      </c>
      <c r="T4829" s="84" t="str">
        <f>VLOOKUP(Tabla1[[#This Row],[AREA]],Hoja1!A:B,2,FALSE)</f>
        <v>11. Salud pública y seguridad ciudadana</v>
      </c>
      <c r="U4829" s="83" t="str">
        <f>MID(Tabla1[[#This Row],[Aplicación]],9,4)</f>
        <v>1621</v>
      </c>
      <c r="V4829" s="84" t="str">
        <f>VLOOKUP(Tabla1[[#This Row],[PROGRAMA]],Hoja1!A:B,2,FALSE)</f>
        <v>1621. Recogida de residuos</v>
      </c>
      <c r="W4829" s="83" t="str">
        <f>MID(Tabla1[[#This Row],[Aplicación]],14,2)</f>
        <v>22</v>
      </c>
      <c r="X4829" s="83" t="str">
        <f>MID(Tabla1[[#This Row],[Aplicación]],14,6)</f>
        <v>22199</v>
      </c>
    </row>
    <row r="4830" spans="1:24" x14ac:dyDescent="0.25">
      <c r="A4830" s="77">
        <v>220240052448</v>
      </c>
      <c r="B4830" s="78" t="s">
        <v>702</v>
      </c>
      <c r="C4830" s="79">
        <v>45601</v>
      </c>
      <c r="D4830" s="77">
        <v>22024000440</v>
      </c>
      <c r="E4830" s="78" t="s">
        <v>1425</v>
      </c>
      <c r="F4830" s="80">
        <v>2237.1999999999998</v>
      </c>
      <c r="G4830" s="78" t="s">
        <v>2997</v>
      </c>
      <c r="H4830" s="78" t="s">
        <v>6543</v>
      </c>
      <c r="I4830" s="81" t="s">
        <v>2934</v>
      </c>
      <c r="J4830" s="78" t="s">
        <v>398</v>
      </c>
      <c r="K4830" s="78" t="s">
        <v>398</v>
      </c>
      <c r="L4830" s="78" t="s">
        <v>399</v>
      </c>
      <c r="M4830" s="78" t="s">
        <v>395</v>
      </c>
      <c r="N4830" s="78" t="s">
        <v>396</v>
      </c>
      <c r="O4830" s="82" t="s">
        <v>325</v>
      </c>
      <c r="P4830" s="82" t="s">
        <v>6229</v>
      </c>
      <c r="Q4830" s="83" t="str">
        <f>MID(Tabla1[[#This Row],[Aplicación]],14,1)</f>
        <v>2</v>
      </c>
      <c r="R4830" s="35" t="s">
        <v>265</v>
      </c>
      <c r="S4830" s="83" t="str">
        <f>MID(Tabla1[[#This Row],[Aplicación]],6,2)</f>
        <v>11</v>
      </c>
      <c r="T4830" s="84" t="str">
        <f>VLOOKUP(Tabla1[[#This Row],[AREA]],Hoja1!A:B,2,FALSE)</f>
        <v>11. Salud pública y seguridad ciudadana</v>
      </c>
      <c r="U4830" s="83" t="str">
        <f>MID(Tabla1[[#This Row],[Aplicación]],9,4)</f>
        <v>1621</v>
      </c>
      <c r="V4830" s="84" t="str">
        <f>VLOOKUP(Tabla1[[#This Row],[PROGRAMA]],Hoja1!A:B,2,FALSE)</f>
        <v>1621. Recogida de residuos</v>
      </c>
      <c r="W4830" s="83" t="str">
        <f>MID(Tabla1[[#This Row],[Aplicación]],14,2)</f>
        <v>21</v>
      </c>
      <c r="X4830" s="83" t="str">
        <f>MID(Tabla1[[#This Row],[Aplicación]],14,6)</f>
        <v>214</v>
      </c>
    </row>
    <row r="4831" spans="1:24" x14ac:dyDescent="0.25">
      <c r="A4831" s="77">
        <v>220240053413</v>
      </c>
      <c r="B4831" s="78" t="s">
        <v>702</v>
      </c>
      <c r="C4831" s="79">
        <v>45607</v>
      </c>
      <c r="D4831" s="77">
        <v>22024003039</v>
      </c>
      <c r="E4831" s="78" t="s">
        <v>1454</v>
      </c>
      <c r="F4831" s="80">
        <v>2150.12</v>
      </c>
      <c r="G4831" s="78" t="s">
        <v>886</v>
      </c>
      <c r="H4831" s="78" t="s">
        <v>6544</v>
      </c>
      <c r="I4831" s="81" t="s">
        <v>2934</v>
      </c>
      <c r="J4831" s="78" t="s">
        <v>398</v>
      </c>
      <c r="K4831" s="78" t="s">
        <v>398</v>
      </c>
      <c r="L4831" s="78" t="s">
        <v>413</v>
      </c>
      <c r="M4831" s="78" t="s">
        <v>395</v>
      </c>
      <c r="N4831" s="78" t="s">
        <v>396</v>
      </c>
      <c r="O4831" s="82" t="s">
        <v>325</v>
      </c>
      <c r="P4831" s="82" t="s">
        <v>6229</v>
      </c>
      <c r="Q4831" s="83" t="str">
        <f>MID(Tabla1[[#This Row],[Aplicación]],14,1)</f>
        <v>2</v>
      </c>
      <c r="R4831" s="35" t="s">
        <v>265</v>
      </c>
      <c r="S4831" s="83" t="str">
        <f>MID(Tabla1[[#This Row],[Aplicación]],6,2)</f>
        <v>08</v>
      </c>
      <c r="T4831" s="84" t="str">
        <f>VLOOKUP(Tabla1[[#This Row],[AREA]],Hoja1!A:B,2,FALSE)</f>
        <v>08. Tráfico y movilidad</v>
      </c>
      <c r="U4831" s="83" t="str">
        <f>MID(Tabla1[[#This Row],[Aplicación]],9,4)</f>
        <v>1532</v>
      </c>
      <c r="V4831" s="84" t="str">
        <f>VLOOKUP(Tabla1[[#This Row],[PROGRAMA]],Hoja1!A:B,2,FALSE)</f>
        <v>1532. Pavimentación vias públicas y otros servicios urbanísticos</v>
      </c>
      <c r="W4831" s="83" t="str">
        <f>MID(Tabla1[[#This Row],[Aplicación]],14,2)</f>
        <v>21</v>
      </c>
      <c r="X4831" s="83" t="str">
        <f>MID(Tabla1[[#This Row],[Aplicación]],14,6)</f>
        <v>210</v>
      </c>
    </row>
    <row r="4832" spans="1:24" x14ac:dyDescent="0.25">
      <c r="A4832" s="77">
        <v>220240046427</v>
      </c>
      <c r="B4832" s="78" t="s">
        <v>702</v>
      </c>
      <c r="C4832" s="79">
        <v>45572</v>
      </c>
      <c r="D4832" s="77">
        <v>22024000440</v>
      </c>
      <c r="E4832" s="78" t="s">
        <v>1425</v>
      </c>
      <c r="F4832" s="80">
        <v>2149.14</v>
      </c>
      <c r="G4832" s="78" t="s">
        <v>766</v>
      </c>
      <c r="H4832" s="78" t="s">
        <v>6545</v>
      </c>
      <c r="I4832" s="81" t="s">
        <v>2934</v>
      </c>
      <c r="J4832" s="78" t="s">
        <v>398</v>
      </c>
      <c r="K4832" s="78" t="s">
        <v>398</v>
      </c>
      <c r="L4832" s="78" t="s">
        <v>399</v>
      </c>
      <c r="M4832" s="78" t="s">
        <v>395</v>
      </c>
      <c r="N4832" s="78" t="s">
        <v>396</v>
      </c>
      <c r="O4832" s="82" t="s">
        <v>325</v>
      </c>
      <c r="P4832" s="82" t="s">
        <v>6229</v>
      </c>
      <c r="Q4832" s="83" t="str">
        <f>MID(Tabla1[[#This Row],[Aplicación]],14,1)</f>
        <v>2</v>
      </c>
      <c r="R4832" s="35" t="s">
        <v>265</v>
      </c>
      <c r="S4832" s="83" t="str">
        <f>MID(Tabla1[[#This Row],[Aplicación]],6,2)</f>
        <v>11</v>
      </c>
      <c r="T4832" s="84" t="str">
        <f>VLOOKUP(Tabla1[[#This Row],[AREA]],Hoja1!A:B,2,FALSE)</f>
        <v>11. Salud pública y seguridad ciudadana</v>
      </c>
      <c r="U4832" s="83" t="str">
        <f>MID(Tabla1[[#This Row],[Aplicación]],9,4)</f>
        <v>1621</v>
      </c>
      <c r="V4832" s="84" t="str">
        <f>VLOOKUP(Tabla1[[#This Row],[PROGRAMA]],Hoja1!A:B,2,FALSE)</f>
        <v>1621. Recogida de residuos</v>
      </c>
      <c r="W4832" s="83" t="str">
        <f>MID(Tabla1[[#This Row],[Aplicación]],14,2)</f>
        <v>21</v>
      </c>
      <c r="X4832" s="83" t="str">
        <f>MID(Tabla1[[#This Row],[Aplicación]],14,6)</f>
        <v>214</v>
      </c>
    </row>
    <row r="4833" spans="1:24" x14ac:dyDescent="0.25">
      <c r="A4833" s="77">
        <v>220240049920</v>
      </c>
      <c r="B4833" s="78" t="s">
        <v>702</v>
      </c>
      <c r="C4833" s="79">
        <v>45589</v>
      </c>
      <c r="D4833" s="77">
        <v>22024000447</v>
      </c>
      <c r="E4833" s="78" t="s">
        <v>1366</v>
      </c>
      <c r="F4833" s="80">
        <v>2128.7199999999998</v>
      </c>
      <c r="G4833" s="78" t="s">
        <v>981</v>
      </c>
      <c r="H4833" s="78" t="s">
        <v>6546</v>
      </c>
      <c r="I4833" s="81" t="s">
        <v>2934</v>
      </c>
      <c r="J4833" s="78" t="s">
        <v>398</v>
      </c>
      <c r="K4833" s="78" t="s">
        <v>398</v>
      </c>
      <c r="L4833" s="78" t="s">
        <v>413</v>
      </c>
      <c r="M4833" s="78" t="s">
        <v>395</v>
      </c>
      <c r="N4833" s="78" t="s">
        <v>396</v>
      </c>
      <c r="O4833" s="82" t="s">
        <v>325</v>
      </c>
      <c r="P4833" s="82" t="s">
        <v>6229</v>
      </c>
      <c r="Q4833" s="83" t="str">
        <f>MID(Tabla1[[#This Row],[Aplicación]],14,1)</f>
        <v>2</v>
      </c>
      <c r="R4833" s="35" t="s">
        <v>265</v>
      </c>
      <c r="S4833" s="83" t="str">
        <f>MID(Tabla1[[#This Row],[Aplicación]],6,2)</f>
        <v>11</v>
      </c>
      <c r="T4833" s="84" t="str">
        <f>VLOOKUP(Tabla1[[#This Row],[AREA]],Hoja1!A:B,2,FALSE)</f>
        <v>11. Salud pública y seguridad ciudadana</v>
      </c>
      <c r="U4833" s="83" t="str">
        <f>MID(Tabla1[[#This Row],[Aplicación]],9,4)</f>
        <v>1631</v>
      </c>
      <c r="V4833" s="84" t="str">
        <f>VLOOKUP(Tabla1[[#This Row],[PROGRAMA]],Hoja1!A:B,2,FALSE)</f>
        <v>1631. Limpieza viaria</v>
      </c>
      <c r="W4833" s="83" t="str">
        <f>MID(Tabla1[[#This Row],[Aplicación]],14,2)</f>
        <v>21</v>
      </c>
      <c r="X4833" s="83" t="str">
        <f>MID(Tabla1[[#This Row],[Aplicación]],14,6)</f>
        <v>214</v>
      </c>
    </row>
    <row r="4834" spans="1:24" x14ac:dyDescent="0.25">
      <c r="A4834" s="77">
        <v>220240058233</v>
      </c>
      <c r="B4834" s="78" t="s">
        <v>702</v>
      </c>
      <c r="C4834" s="79">
        <v>45630</v>
      </c>
      <c r="D4834" s="77">
        <v>22024000440</v>
      </c>
      <c r="E4834" s="78" t="s">
        <v>1425</v>
      </c>
      <c r="F4834" s="80">
        <v>2068.0100000000002</v>
      </c>
      <c r="G4834" s="78" t="s">
        <v>801</v>
      </c>
      <c r="H4834" s="78" t="s">
        <v>6547</v>
      </c>
      <c r="I4834" s="81" t="s">
        <v>2934</v>
      </c>
      <c r="J4834" s="78" t="s">
        <v>398</v>
      </c>
      <c r="K4834" s="78" t="s">
        <v>398</v>
      </c>
      <c r="L4834" s="78" t="s">
        <v>399</v>
      </c>
      <c r="M4834" s="78" t="s">
        <v>395</v>
      </c>
      <c r="N4834" s="78" t="s">
        <v>396</v>
      </c>
      <c r="O4834" s="82" t="s">
        <v>325</v>
      </c>
      <c r="P4834" s="82" t="s">
        <v>6229</v>
      </c>
      <c r="Q4834" s="83" t="str">
        <f>MID(Tabla1[[#This Row],[Aplicación]],14,1)</f>
        <v>2</v>
      </c>
      <c r="R4834" s="35" t="s">
        <v>265</v>
      </c>
      <c r="S4834" s="83" t="str">
        <f>MID(Tabla1[[#This Row],[Aplicación]],6,2)</f>
        <v>11</v>
      </c>
      <c r="T4834" s="84" t="str">
        <f>VLOOKUP(Tabla1[[#This Row],[AREA]],Hoja1!A:B,2,FALSE)</f>
        <v>11. Salud pública y seguridad ciudadana</v>
      </c>
      <c r="U4834" s="83" t="str">
        <f>MID(Tabla1[[#This Row],[Aplicación]],9,4)</f>
        <v>1621</v>
      </c>
      <c r="V4834" s="84" t="str">
        <f>VLOOKUP(Tabla1[[#This Row],[PROGRAMA]],Hoja1!A:B,2,FALSE)</f>
        <v>1621. Recogida de residuos</v>
      </c>
      <c r="W4834" s="83" t="str">
        <f>MID(Tabla1[[#This Row],[Aplicación]],14,2)</f>
        <v>21</v>
      </c>
      <c r="X4834" s="83" t="str">
        <f>MID(Tabla1[[#This Row],[Aplicación]],14,6)</f>
        <v>214</v>
      </c>
    </row>
    <row r="4835" spans="1:24" x14ac:dyDescent="0.25">
      <c r="A4835" s="77">
        <v>220240052467</v>
      </c>
      <c r="B4835" s="78" t="s">
        <v>702</v>
      </c>
      <c r="C4835" s="79">
        <v>45601</v>
      </c>
      <c r="D4835" s="77">
        <v>22024000449</v>
      </c>
      <c r="E4835" s="78" t="s">
        <v>1431</v>
      </c>
      <c r="F4835" s="80">
        <v>2052.77</v>
      </c>
      <c r="G4835" s="78" t="s">
        <v>84</v>
      </c>
      <c r="H4835" s="78" t="s">
        <v>6548</v>
      </c>
      <c r="I4835" s="81" t="s">
        <v>2934</v>
      </c>
      <c r="J4835" s="78" t="s">
        <v>398</v>
      </c>
      <c r="K4835" s="78" t="s">
        <v>398</v>
      </c>
      <c r="L4835" s="78" t="s">
        <v>413</v>
      </c>
      <c r="M4835" s="78" t="s">
        <v>395</v>
      </c>
      <c r="N4835" s="78" t="s">
        <v>396</v>
      </c>
      <c r="O4835" s="82" t="s">
        <v>325</v>
      </c>
      <c r="P4835" s="82" t="s">
        <v>6229</v>
      </c>
      <c r="Q4835" s="83" t="str">
        <f>MID(Tabla1[[#This Row],[Aplicación]],14,1)</f>
        <v>2</v>
      </c>
      <c r="R4835" s="35" t="s">
        <v>265</v>
      </c>
      <c r="S4835" s="83" t="str">
        <f>MID(Tabla1[[#This Row],[Aplicación]],6,2)</f>
        <v>11</v>
      </c>
      <c r="T4835" s="84" t="str">
        <f>VLOOKUP(Tabla1[[#This Row],[AREA]],Hoja1!A:B,2,FALSE)</f>
        <v>11. Salud pública y seguridad ciudadana</v>
      </c>
      <c r="U4835" s="83" t="str">
        <f>MID(Tabla1[[#This Row],[Aplicación]],9,4)</f>
        <v>1631</v>
      </c>
      <c r="V4835" s="84" t="str">
        <f>VLOOKUP(Tabla1[[#This Row],[PROGRAMA]],Hoja1!A:B,2,FALSE)</f>
        <v>1631. Limpieza viaria</v>
      </c>
      <c r="W4835" s="83" t="str">
        <f>MID(Tabla1[[#This Row],[Aplicación]],14,2)</f>
        <v>22</v>
      </c>
      <c r="X4835" s="83" t="str">
        <f>MID(Tabla1[[#This Row],[Aplicación]],14,6)</f>
        <v>22110</v>
      </c>
    </row>
    <row r="4836" spans="1:24" x14ac:dyDescent="0.25">
      <c r="A4836" s="77">
        <v>220240052510</v>
      </c>
      <c r="B4836" s="78" t="s">
        <v>702</v>
      </c>
      <c r="C4836" s="79">
        <v>45601</v>
      </c>
      <c r="D4836" s="77">
        <v>22024000441</v>
      </c>
      <c r="E4836" s="78" t="s">
        <v>1425</v>
      </c>
      <c r="F4836" s="80">
        <v>2049.67</v>
      </c>
      <c r="G4836" s="78" t="s">
        <v>3104</v>
      </c>
      <c r="H4836" s="78" t="s">
        <v>6549</v>
      </c>
      <c r="I4836" s="81" t="s">
        <v>2934</v>
      </c>
      <c r="J4836" s="78" t="s">
        <v>398</v>
      </c>
      <c r="K4836" s="78" t="s">
        <v>398</v>
      </c>
      <c r="L4836" s="78" t="s">
        <v>413</v>
      </c>
      <c r="M4836" s="78" t="s">
        <v>395</v>
      </c>
      <c r="N4836" s="78" t="s">
        <v>396</v>
      </c>
      <c r="O4836" s="82" t="s">
        <v>325</v>
      </c>
      <c r="P4836" s="82" t="s">
        <v>6229</v>
      </c>
      <c r="Q4836" s="83" t="str">
        <f>MID(Tabla1[[#This Row],[Aplicación]],14,1)</f>
        <v>2</v>
      </c>
      <c r="R4836" s="35" t="s">
        <v>265</v>
      </c>
      <c r="S4836" s="83" t="str">
        <f>MID(Tabla1[[#This Row],[Aplicación]],6,2)</f>
        <v>11</v>
      </c>
      <c r="T4836" s="84" t="str">
        <f>VLOOKUP(Tabla1[[#This Row],[AREA]],Hoja1!A:B,2,FALSE)</f>
        <v>11. Salud pública y seguridad ciudadana</v>
      </c>
      <c r="U4836" s="83" t="str">
        <f>MID(Tabla1[[#This Row],[Aplicación]],9,4)</f>
        <v>1621</v>
      </c>
      <c r="V4836" s="84" t="str">
        <f>VLOOKUP(Tabla1[[#This Row],[PROGRAMA]],Hoja1!A:B,2,FALSE)</f>
        <v>1621. Recogida de residuos</v>
      </c>
      <c r="W4836" s="83" t="str">
        <f>MID(Tabla1[[#This Row],[Aplicación]],14,2)</f>
        <v>21</v>
      </c>
      <c r="X4836" s="83" t="str">
        <f>MID(Tabla1[[#This Row],[Aplicación]],14,6)</f>
        <v>214</v>
      </c>
    </row>
    <row r="4837" spans="1:24" x14ac:dyDescent="0.25">
      <c r="A4837" s="77">
        <v>220240049943</v>
      </c>
      <c r="B4837" s="78" t="s">
        <v>702</v>
      </c>
      <c r="C4837" s="79">
        <v>45589</v>
      </c>
      <c r="D4837" s="77">
        <v>22024000456</v>
      </c>
      <c r="E4837" s="78" t="s">
        <v>1426</v>
      </c>
      <c r="F4837" s="80">
        <v>2045.01</v>
      </c>
      <c r="G4837" s="78" t="s">
        <v>1008</v>
      </c>
      <c r="H4837" s="78" t="s">
        <v>6550</v>
      </c>
      <c r="I4837" s="81" t="s">
        <v>2934</v>
      </c>
      <c r="J4837" s="78" t="s">
        <v>398</v>
      </c>
      <c r="K4837" s="78" t="s">
        <v>398</v>
      </c>
      <c r="L4837" s="78" t="s">
        <v>413</v>
      </c>
      <c r="M4837" s="78" t="s">
        <v>395</v>
      </c>
      <c r="N4837" s="78" t="s">
        <v>396</v>
      </c>
      <c r="O4837" s="82" t="s">
        <v>325</v>
      </c>
      <c r="P4837" s="82" t="s">
        <v>6229</v>
      </c>
      <c r="Q4837" s="83" t="str">
        <f>MID(Tabla1[[#This Row],[Aplicación]],14,1)</f>
        <v>2</v>
      </c>
      <c r="R4837" s="35" t="s">
        <v>265</v>
      </c>
      <c r="S4837" s="83" t="str">
        <f>MID(Tabla1[[#This Row],[Aplicación]],6,2)</f>
        <v>11</v>
      </c>
      <c r="T4837" s="84" t="str">
        <f>VLOOKUP(Tabla1[[#This Row],[AREA]],Hoja1!A:B,2,FALSE)</f>
        <v>11. Salud pública y seguridad ciudadana</v>
      </c>
      <c r="U4837" s="83" t="str">
        <f>MID(Tabla1[[#This Row],[Aplicación]],9,4)</f>
        <v>1621</v>
      </c>
      <c r="V4837" s="84" t="str">
        <f>VLOOKUP(Tabla1[[#This Row],[PROGRAMA]],Hoja1!A:B,2,FALSE)</f>
        <v>1621. Recogida de residuos</v>
      </c>
      <c r="W4837" s="83" t="str">
        <f>MID(Tabla1[[#This Row],[Aplicación]],14,2)</f>
        <v>22</v>
      </c>
      <c r="X4837" s="83" t="str">
        <f>MID(Tabla1[[#This Row],[Aplicación]],14,6)</f>
        <v>22199</v>
      </c>
    </row>
    <row r="4838" spans="1:24" x14ac:dyDescent="0.25">
      <c r="A4838" s="77">
        <v>220240052520</v>
      </c>
      <c r="B4838" s="78" t="s">
        <v>702</v>
      </c>
      <c r="C4838" s="79">
        <v>45601</v>
      </c>
      <c r="D4838" s="77">
        <v>22024000441</v>
      </c>
      <c r="E4838" s="78" t="s">
        <v>1425</v>
      </c>
      <c r="F4838" s="80">
        <v>2011.46</v>
      </c>
      <c r="G4838" s="78" t="s">
        <v>3104</v>
      </c>
      <c r="H4838" s="78" t="s">
        <v>6551</v>
      </c>
      <c r="I4838" s="81" t="s">
        <v>2934</v>
      </c>
      <c r="J4838" s="78" t="s">
        <v>398</v>
      </c>
      <c r="K4838" s="78" t="s">
        <v>398</v>
      </c>
      <c r="L4838" s="78" t="s">
        <v>413</v>
      </c>
      <c r="M4838" s="78" t="s">
        <v>395</v>
      </c>
      <c r="N4838" s="78" t="s">
        <v>396</v>
      </c>
      <c r="O4838" s="82" t="s">
        <v>325</v>
      </c>
      <c r="P4838" s="82" t="s">
        <v>6229</v>
      </c>
      <c r="Q4838" s="83" t="str">
        <f>MID(Tabla1[[#This Row],[Aplicación]],14,1)</f>
        <v>2</v>
      </c>
      <c r="R4838" s="35" t="s">
        <v>265</v>
      </c>
      <c r="S4838" s="83" t="str">
        <f>MID(Tabla1[[#This Row],[Aplicación]],6,2)</f>
        <v>11</v>
      </c>
      <c r="T4838" s="84" t="str">
        <f>VLOOKUP(Tabla1[[#This Row],[AREA]],Hoja1!A:B,2,FALSE)</f>
        <v>11. Salud pública y seguridad ciudadana</v>
      </c>
      <c r="U4838" s="83" t="str">
        <f>MID(Tabla1[[#This Row],[Aplicación]],9,4)</f>
        <v>1621</v>
      </c>
      <c r="V4838" s="84" t="str">
        <f>VLOOKUP(Tabla1[[#This Row],[PROGRAMA]],Hoja1!A:B,2,FALSE)</f>
        <v>1621. Recogida de residuos</v>
      </c>
      <c r="W4838" s="83" t="str">
        <f>MID(Tabla1[[#This Row],[Aplicación]],14,2)</f>
        <v>21</v>
      </c>
      <c r="X4838" s="83" t="str">
        <f>MID(Tabla1[[#This Row],[Aplicación]],14,6)</f>
        <v>214</v>
      </c>
    </row>
    <row r="4839" spans="1:24" x14ac:dyDescent="0.25">
      <c r="A4839" s="77">
        <v>220240050072</v>
      </c>
      <c r="B4839" s="78" t="s">
        <v>702</v>
      </c>
      <c r="C4839" s="79">
        <v>45589</v>
      </c>
      <c r="D4839" s="77">
        <v>22024002262</v>
      </c>
      <c r="E4839" s="78" t="s">
        <v>1363</v>
      </c>
      <c r="F4839" s="80">
        <v>1957.18</v>
      </c>
      <c r="G4839" s="78" t="s">
        <v>764</v>
      </c>
      <c r="H4839" s="78" t="s">
        <v>6552</v>
      </c>
      <c r="I4839" s="81" t="s">
        <v>2934</v>
      </c>
      <c r="J4839" s="78" t="s">
        <v>398</v>
      </c>
      <c r="K4839" s="78" t="s">
        <v>398</v>
      </c>
      <c r="L4839" s="78" t="s">
        <v>413</v>
      </c>
      <c r="M4839" s="78" t="s">
        <v>395</v>
      </c>
      <c r="N4839" s="78" t="s">
        <v>396</v>
      </c>
      <c r="O4839" s="82" t="s">
        <v>325</v>
      </c>
      <c r="P4839" s="82" t="s">
        <v>6229</v>
      </c>
      <c r="Q4839" s="83" t="str">
        <f>MID(Tabla1[[#This Row],[Aplicación]],14,1)</f>
        <v>2</v>
      </c>
      <c r="R4839" s="35" t="s">
        <v>265</v>
      </c>
      <c r="S4839" s="83" t="str">
        <f>MID(Tabla1[[#This Row],[Aplicación]],6,2)</f>
        <v>07</v>
      </c>
      <c r="T4839" s="84" t="str">
        <f>VLOOKUP(Tabla1[[#This Row],[AREA]],Hoja1!A:B,2,FALSE)</f>
        <v>07. Medio ambiente</v>
      </c>
      <c r="U4839" s="83" t="str">
        <f>MID(Tabla1[[#This Row],[Aplicación]],9,4)</f>
        <v>1721</v>
      </c>
      <c r="V4839" s="84" t="str">
        <f>VLOOKUP(Tabla1[[#This Row],[PROGRAMA]],Hoja1!A:B,2,FALSE)</f>
        <v>1721. Protección del medio ambiente</v>
      </c>
      <c r="W4839" s="83" t="str">
        <f>MID(Tabla1[[#This Row],[Aplicación]],14,2)</f>
        <v>22</v>
      </c>
      <c r="X4839" s="83" t="str">
        <f>MID(Tabla1[[#This Row],[Aplicación]],14,6)</f>
        <v>22112</v>
      </c>
    </row>
    <row r="4840" spans="1:24" x14ac:dyDescent="0.25">
      <c r="A4840" s="77">
        <v>220240053888</v>
      </c>
      <c r="B4840" s="78" t="s">
        <v>702</v>
      </c>
      <c r="C4840" s="79">
        <v>45614</v>
      </c>
      <c r="D4840" s="77">
        <v>22024000440</v>
      </c>
      <c r="E4840" s="78" t="s">
        <v>1425</v>
      </c>
      <c r="F4840" s="80">
        <v>1929.95</v>
      </c>
      <c r="G4840" s="78" t="s">
        <v>765</v>
      </c>
      <c r="H4840" s="78" t="s">
        <v>6553</v>
      </c>
      <c r="I4840" s="81" t="s">
        <v>2934</v>
      </c>
      <c r="J4840" s="78" t="s">
        <v>398</v>
      </c>
      <c r="K4840" s="78" t="s">
        <v>398</v>
      </c>
      <c r="L4840" s="78" t="s">
        <v>399</v>
      </c>
      <c r="M4840" s="78" t="s">
        <v>395</v>
      </c>
      <c r="N4840" s="78" t="s">
        <v>396</v>
      </c>
      <c r="O4840" s="82" t="s">
        <v>325</v>
      </c>
      <c r="P4840" s="82" t="s">
        <v>6229</v>
      </c>
      <c r="Q4840" s="83" t="str">
        <f>MID(Tabla1[[#This Row],[Aplicación]],14,1)</f>
        <v>2</v>
      </c>
      <c r="R4840" s="35" t="s">
        <v>265</v>
      </c>
      <c r="S4840" s="83" t="str">
        <f>MID(Tabla1[[#This Row],[Aplicación]],6,2)</f>
        <v>11</v>
      </c>
      <c r="T4840" s="84" t="str">
        <f>VLOOKUP(Tabla1[[#This Row],[AREA]],Hoja1!A:B,2,FALSE)</f>
        <v>11. Salud pública y seguridad ciudadana</v>
      </c>
      <c r="U4840" s="83" t="str">
        <f>MID(Tabla1[[#This Row],[Aplicación]],9,4)</f>
        <v>1621</v>
      </c>
      <c r="V4840" s="84" t="str">
        <f>VLOOKUP(Tabla1[[#This Row],[PROGRAMA]],Hoja1!A:B,2,FALSE)</f>
        <v>1621. Recogida de residuos</v>
      </c>
      <c r="W4840" s="83" t="str">
        <f>MID(Tabla1[[#This Row],[Aplicación]],14,2)</f>
        <v>21</v>
      </c>
      <c r="X4840" s="83" t="str">
        <f>MID(Tabla1[[#This Row],[Aplicación]],14,6)</f>
        <v>214</v>
      </c>
    </row>
    <row r="4841" spans="1:24" x14ac:dyDescent="0.25">
      <c r="A4841" s="77">
        <v>220240061014</v>
      </c>
      <c r="B4841" s="78" t="s">
        <v>702</v>
      </c>
      <c r="C4841" s="79">
        <v>45643</v>
      </c>
      <c r="D4841" s="77">
        <v>22024000464</v>
      </c>
      <c r="E4841" s="78" t="s">
        <v>1366</v>
      </c>
      <c r="F4841" s="80">
        <v>1912.43</v>
      </c>
      <c r="G4841" s="78" t="s">
        <v>801</v>
      </c>
      <c r="H4841" s="78" t="s">
        <v>6554</v>
      </c>
      <c r="I4841" s="81" t="s">
        <v>2934</v>
      </c>
      <c r="J4841" s="78" t="s">
        <v>398</v>
      </c>
      <c r="K4841" s="78" t="s">
        <v>398</v>
      </c>
      <c r="L4841" s="78" t="s">
        <v>399</v>
      </c>
      <c r="M4841" s="78" t="s">
        <v>395</v>
      </c>
      <c r="N4841" s="78" t="s">
        <v>396</v>
      </c>
      <c r="O4841" s="82" t="s">
        <v>325</v>
      </c>
      <c r="P4841" s="82" t="s">
        <v>6229</v>
      </c>
      <c r="Q4841" s="83" t="str">
        <f>MID(Tabla1[[#This Row],[Aplicación]],14,1)</f>
        <v>2</v>
      </c>
      <c r="R4841" s="35" t="s">
        <v>265</v>
      </c>
      <c r="S4841" s="83" t="str">
        <f>MID(Tabla1[[#This Row],[Aplicación]],6,2)</f>
        <v>11</v>
      </c>
      <c r="T4841" s="84" t="str">
        <f>VLOOKUP(Tabla1[[#This Row],[AREA]],Hoja1!A:B,2,FALSE)</f>
        <v>11. Salud pública y seguridad ciudadana</v>
      </c>
      <c r="U4841" s="83" t="str">
        <f>MID(Tabla1[[#This Row],[Aplicación]],9,4)</f>
        <v>1631</v>
      </c>
      <c r="V4841" s="84" t="str">
        <f>VLOOKUP(Tabla1[[#This Row],[PROGRAMA]],Hoja1!A:B,2,FALSE)</f>
        <v>1631. Limpieza viaria</v>
      </c>
      <c r="W4841" s="83" t="str">
        <f>MID(Tabla1[[#This Row],[Aplicación]],14,2)</f>
        <v>21</v>
      </c>
      <c r="X4841" s="83" t="str">
        <f>MID(Tabla1[[#This Row],[Aplicación]],14,6)</f>
        <v>214</v>
      </c>
    </row>
    <row r="4842" spans="1:24" x14ac:dyDescent="0.25">
      <c r="A4842" s="77">
        <v>220240049918</v>
      </c>
      <c r="B4842" s="78" t="s">
        <v>702</v>
      </c>
      <c r="C4842" s="79">
        <v>45589</v>
      </c>
      <c r="D4842" s="77">
        <v>22024000441</v>
      </c>
      <c r="E4842" s="78" t="s">
        <v>1425</v>
      </c>
      <c r="F4842" s="80">
        <v>1897.76</v>
      </c>
      <c r="G4842" s="78" t="s">
        <v>745</v>
      </c>
      <c r="H4842" s="78" t="s">
        <v>6555</v>
      </c>
      <c r="I4842" s="81" t="s">
        <v>2934</v>
      </c>
      <c r="J4842" s="78" t="s">
        <v>398</v>
      </c>
      <c r="K4842" s="78" t="s">
        <v>398</v>
      </c>
      <c r="L4842" s="78" t="s">
        <v>413</v>
      </c>
      <c r="M4842" s="78" t="s">
        <v>395</v>
      </c>
      <c r="N4842" s="78" t="s">
        <v>396</v>
      </c>
      <c r="O4842" s="82" t="s">
        <v>325</v>
      </c>
      <c r="P4842" s="82" t="s">
        <v>6229</v>
      </c>
      <c r="Q4842" s="83" t="str">
        <f>MID(Tabla1[[#This Row],[Aplicación]],14,1)</f>
        <v>2</v>
      </c>
      <c r="R4842" s="35" t="s">
        <v>265</v>
      </c>
      <c r="S4842" s="83" t="str">
        <f>MID(Tabla1[[#This Row],[Aplicación]],6,2)</f>
        <v>11</v>
      </c>
      <c r="T4842" s="84" t="str">
        <f>VLOOKUP(Tabla1[[#This Row],[AREA]],Hoja1!A:B,2,FALSE)</f>
        <v>11. Salud pública y seguridad ciudadana</v>
      </c>
      <c r="U4842" s="83" t="str">
        <f>MID(Tabla1[[#This Row],[Aplicación]],9,4)</f>
        <v>1621</v>
      </c>
      <c r="V4842" s="84" t="str">
        <f>VLOOKUP(Tabla1[[#This Row],[PROGRAMA]],Hoja1!A:B,2,FALSE)</f>
        <v>1621. Recogida de residuos</v>
      </c>
      <c r="W4842" s="83" t="str">
        <f>MID(Tabla1[[#This Row],[Aplicación]],14,2)</f>
        <v>21</v>
      </c>
      <c r="X4842" s="83" t="str">
        <f>MID(Tabla1[[#This Row],[Aplicación]],14,6)</f>
        <v>214</v>
      </c>
    </row>
    <row r="4843" spans="1:24" x14ac:dyDescent="0.25">
      <c r="A4843" s="77">
        <v>220240049914</v>
      </c>
      <c r="B4843" s="78" t="s">
        <v>702</v>
      </c>
      <c r="C4843" s="79">
        <v>45589</v>
      </c>
      <c r="D4843" s="77">
        <v>22024000441</v>
      </c>
      <c r="E4843" s="78" t="s">
        <v>1425</v>
      </c>
      <c r="F4843" s="80">
        <v>1893.08</v>
      </c>
      <c r="G4843" s="78" t="s">
        <v>812</v>
      </c>
      <c r="H4843" s="78" t="s">
        <v>6556</v>
      </c>
      <c r="I4843" s="81" t="s">
        <v>2934</v>
      </c>
      <c r="J4843" s="78" t="s">
        <v>398</v>
      </c>
      <c r="K4843" s="78" t="s">
        <v>398</v>
      </c>
      <c r="L4843" s="78" t="s">
        <v>413</v>
      </c>
      <c r="M4843" s="78" t="s">
        <v>395</v>
      </c>
      <c r="N4843" s="78" t="s">
        <v>396</v>
      </c>
      <c r="O4843" s="82" t="s">
        <v>325</v>
      </c>
      <c r="P4843" s="82" t="s">
        <v>6229</v>
      </c>
      <c r="Q4843" s="83" t="str">
        <f>MID(Tabla1[[#This Row],[Aplicación]],14,1)</f>
        <v>2</v>
      </c>
      <c r="R4843" s="35" t="s">
        <v>265</v>
      </c>
      <c r="S4843" s="83" t="str">
        <f>MID(Tabla1[[#This Row],[Aplicación]],6,2)</f>
        <v>11</v>
      </c>
      <c r="T4843" s="84" t="str">
        <f>VLOOKUP(Tabla1[[#This Row],[AREA]],Hoja1!A:B,2,FALSE)</f>
        <v>11. Salud pública y seguridad ciudadana</v>
      </c>
      <c r="U4843" s="83" t="str">
        <f>MID(Tabla1[[#This Row],[Aplicación]],9,4)</f>
        <v>1621</v>
      </c>
      <c r="V4843" s="84" t="str">
        <f>VLOOKUP(Tabla1[[#This Row],[PROGRAMA]],Hoja1!A:B,2,FALSE)</f>
        <v>1621. Recogida de residuos</v>
      </c>
      <c r="W4843" s="83" t="str">
        <f>MID(Tabla1[[#This Row],[Aplicación]],14,2)</f>
        <v>21</v>
      </c>
      <c r="X4843" s="83" t="str">
        <f>MID(Tabla1[[#This Row],[Aplicación]],14,6)</f>
        <v>214</v>
      </c>
    </row>
    <row r="4844" spans="1:24" x14ac:dyDescent="0.25">
      <c r="A4844" s="77">
        <v>220240044800</v>
      </c>
      <c r="B4844" s="78" t="s">
        <v>390</v>
      </c>
      <c r="C4844" s="79">
        <v>45566</v>
      </c>
      <c r="D4844" s="77">
        <v>22024006826</v>
      </c>
      <c r="E4844" s="78" t="s">
        <v>1378</v>
      </c>
      <c r="F4844" s="80">
        <v>1881.36</v>
      </c>
      <c r="G4844" s="78" t="s">
        <v>25</v>
      </c>
      <c r="H4844" s="78" t="s">
        <v>6557</v>
      </c>
      <c r="I4844" s="81" t="s">
        <v>2930</v>
      </c>
      <c r="J4844" s="78" t="s">
        <v>398</v>
      </c>
      <c r="K4844" s="78" t="s">
        <v>398</v>
      </c>
      <c r="L4844" s="78" t="s">
        <v>413</v>
      </c>
      <c r="M4844" s="78" t="s">
        <v>585</v>
      </c>
      <c r="N4844" s="78" t="s">
        <v>539</v>
      </c>
      <c r="O4844" s="82" t="s">
        <v>326</v>
      </c>
      <c r="P4844" s="82" t="s">
        <v>6229</v>
      </c>
      <c r="Q4844" s="83" t="str">
        <f>MID(Tabla1[[#This Row],[Aplicación]],14,1)</f>
        <v>2</v>
      </c>
      <c r="R4844" s="35" t="s">
        <v>265</v>
      </c>
      <c r="S4844" s="83" t="str">
        <f>MID(Tabla1[[#This Row],[Aplicación]],6,2)</f>
        <v>10</v>
      </c>
      <c r="T4844" s="84" t="str">
        <f>VLOOKUP(Tabla1[[#This Row],[AREA]],Hoja1!A:B,2,FALSE)</f>
        <v>10. Personas mayores, familia y servicios sociales</v>
      </c>
      <c r="U4844" s="83" t="str">
        <f>MID(Tabla1[[#This Row],[Aplicación]],9,4)</f>
        <v>2312</v>
      </c>
      <c r="V4844" s="84" t="str">
        <f>VLOOKUP(Tabla1[[#This Row],[PROGRAMA]],Hoja1!A:B,2,FALSE)</f>
        <v>2312. Iniciativas sociales</v>
      </c>
      <c r="W4844" s="83" t="str">
        <f>MID(Tabla1[[#This Row],[Aplicación]],14,2)</f>
        <v>22</v>
      </c>
      <c r="X4844" s="83" t="str">
        <f>MID(Tabla1[[#This Row],[Aplicación]],14,6)</f>
        <v>22001</v>
      </c>
    </row>
    <row r="4845" spans="1:24" x14ac:dyDescent="0.25">
      <c r="A4845" s="77">
        <v>220240055339</v>
      </c>
      <c r="B4845" s="78" t="s">
        <v>702</v>
      </c>
      <c r="C4845" s="79">
        <v>45617</v>
      </c>
      <c r="D4845" s="77">
        <v>22024000447</v>
      </c>
      <c r="E4845" s="78" t="s">
        <v>1366</v>
      </c>
      <c r="F4845" s="80">
        <v>1870.83</v>
      </c>
      <c r="G4845" s="78" t="s">
        <v>587</v>
      </c>
      <c r="H4845" s="78" t="s">
        <v>6558</v>
      </c>
      <c r="I4845" s="81" t="s">
        <v>2934</v>
      </c>
      <c r="J4845" s="78" t="s">
        <v>398</v>
      </c>
      <c r="K4845" s="78" t="s">
        <v>398</v>
      </c>
      <c r="L4845" s="78" t="s">
        <v>413</v>
      </c>
      <c r="M4845" s="78" t="s">
        <v>395</v>
      </c>
      <c r="N4845" s="78" t="s">
        <v>396</v>
      </c>
      <c r="O4845" s="82" t="s">
        <v>325</v>
      </c>
      <c r="P4845" s="82" t="s">
        <v>6229</v>
      </c>
      <c r="Q4845" s="83" t="str">
        <f>MID(Tabla1[[#This Row],[Aplicación]],14,1)</f>
        <v>2</v>
      </c>
      <c r="R4845" s="35" t="s">
        <v>265</v>
      </c>
      <c r="S4845" s="83" t="str">
        <f>MID(Tabla1[[#This Row],[Aplicación]],6,2)</f>
        <v>11</v>
      </c>
      <c r="T4845" s="84" t="str">
        <f>VLOOKUP(Tabla1[[#This Row],[AREA]],Hoja1!A:B,2,FALSE)</f>
        <v>11. Salud pública y seguridad ciudadana</v>
      </c>
      <c r="U4845" s="83" t="str">
        <f>MID(Tabla1[[#This Row],[Aplicación]],9,4)</f>
        <v>1631</v>
      </c>
      <c r="V4845" s="84" t="str">
        <f>VLOOKUP(Tabla1[[#This Row],[PROGRAMA]],Hoja1!A:B,2,FALSE)</f>
        <v>1631. Limpieza viaria</v>
      </c>
      <c r="W4845" s="83" t="str">
        <f>MID(Tabla1[[#This Row],[Aplicación]],14,2)</f>
        <v>21</v>
      </c>
      <c r="X4845" s="83" t="str">
        <f>MID(Tabla1[[#This Row],[Aplicación]],14,6)</f>
        <v>214</v>
      </c>
    </row>
    <row r="4846" spans="1:24" x14ac:dyDescent="0.25">
      <c r="A4846" s="77">
        <v>220240058227</v>
      </c>
      <c r="B4846" s="78" t="s">
        <v>702</v>
      </c>
      <c r="C4846" s="79">
        <v>45630</v>
      </c>
      <c r="D4846" s="77">
        <v>22024000440</v>
      </c>
      <c r="E4846" s="78" t="s">
        <v>1425</v>
      </c>
      <c r="F4846" s="80">
        <v>1853.73</v>
      </c>
      <c r="G4846" s="78" t="s">
        <v>801</v>
      </c>
      <c r="H4846" s="78" t="s">
        <v>6559</v>
      </c>
      <c r="I4846" s="81" t="s">
        <v>2934</v>
      </c>
      <c r="J4846" s="78" t="s">
        <v>398</v>
      </c>
      <c r="K4846" s="78" t="s">
        <v>398</v>
      </c>
      <c r="L4846" s="78" t="s">
        <v>399</v>
      </c>
      <c r="M4846" s="78" t="s">
        <v>395</v>
      </c>
      <c r="N4846" s="78" t="s">
        <v>396</v>
      </c>
      <c r="O4846" s="82" t="s">
        <v>325</v>
      </c>
      <c r="P4846" s="82" t="s">
        <v>6229</v>
      </c>
      <c r="Q4846" s="83" t="str">
        <f>MID(Tabla1[[#This Row],[Aplicación]],14,1)</f>
        <v>2</v>
      </c>
      <c r="R4846" s="35" t="s">
        <v>265</v>
      </c>
      <c r="S4846" s="83" t="str">
        <f>MID(Tabla1[[#This Row],[Aplicación]],6,2)</f>
        <v>11</v>
      </c>
      <c r="T4846" s="84" t="str">
        <f>VLOOKUP(Tabla1[[#This Row],[AREA]],Hoja1!A:B,2,FALSE)</f>
        <v>11. Salud pública y seguridad ciudadana</v>
      </c>
      <c r="U4846" s="83" t="str">
        <f>MID(Tabla1[[#This Row],[Aplicación]],9,4)</f>
        <v>1621</v>
      </c>
      <c r="V4846" s="84" t="str">
        <f>VLOOKUP(Tabla1[[#This Row],[PROGRAMA]],Hoja1!A:B,2,FALSE)</f>
        <v>1621. Recogida de residuos</v>
      </c>
      <c r="W4846" s="83" t="str">
        <f>MID(Tabla1[[#This Row],[Aplicación]],14,2)</f>
        <v>21</v>
      </c>
      <c r="X4846" s="83" t="str">
        <f>MID(Tabla1[[#This Row],[Aplicación]],14,6)</f>
        <v>214</v>
      </c>
    </row>
    <row r="4847" spans="1:24" x14ac:dyDescent="0.25">
      <c r="A4847" s="77">
        <v>220240062630</v>
      </c>
      <c r="B4847" s="78" t="s">
        <v>390</v>
      </c>
      <c r="C4847" s="79">
        <v>45649</v>
      </c>
      <c r="D4847" s="77">
        <v>22024009110</v>
      </c>
      <c r="E4847" s="78" t="s">
        <v>5594</v>
      </c>
      <c r="F4847" s="80">
        <v>37558.400000000001</v>
      </c>
      <c r="G4847" s="78" t="s">
        <v>6560</v>
      </c>
      <c r="H4847" s="78" t="s">
        <v>6561</v>
      </c>
      <c r="I4847" s="81" t="s">
        <v>2930</v>
      </c>
      <c r="J4847" s="78" t="s">
        <v>1039</v>
      </c>
      <c r="K4847" s="78" t="s">
        <v>806</v>
      </c>
      <c r="L4847" s="78" t="s">
        <v>401</v>
      </c>
      <c r="M4847" s="78" t="s">
        <v>585</v>
      </c>
      <c r="N4847" s="78" t="s">
        <v>539</v>
      </c>
      <c r="O4847" s="82" t="s">
        <v>326</v>
      </c>
      <c r="P4847" s="82" t="s">
        <v>6229</v>
      </c>
      <c r="Q4847" s="83" t="str">
        <f>MID(Tabla1[[#This Row],[Aplicación]],14,1)</f>
        <v>6</v>
      </c>
      <c r="R4847" s="35" t="s">
        <v>266</v>
      </c>
      <c r="S4847" s="83" t="str">
        <f>MID(Tabla1[[#This Row],[Aplicación]],6,2)</f>
        <v>06</v>
      </c>
      <c r="T4847" s="84" t="str">
        <f>VLOOKUP(Tabla1[[#This Row],[AREA]],Hoja1!A:B,2,FALSE)</f>
        <v>06. Educación y cultura</v>
      </c>
      <c r="U4847" s="83" t="str">
        <f>MID(Tabla1[[#This Row],[Aplicación]],9,4)</f>
        <v>3321</v>
      </c>
      <c r="V4847" s="84" t="str">
        <f>VLOOKUP(Tabla1[[#This Row],[PROGRAMA]],Hoja1!A:B,2,FALSE)</f>
        <v>3321. Bibliotecas públicas</v>
      </c>
      <c r="W4847" s="83" t="str">
        <f>MID(Tabla1[[#This Row],[Aplicación]],14,2)</f>
        <v>62</v>
      </c>
      <c r="X4847" s="83" t="str">
        <f>MID(Tabla1[[#This Row],[Aplicación]],14,6)</f>
        <v>622</v>
      </c>
    </row>
    <row r="4848" spans="1:24" x14ac:dyDescent="0.25">
      <c r="A4848" s="77">
        <v>220240052201</v>
      </c>
      <c r="B4848" s="78" t="s">
        <v>390</v>
      </c>
      <c r="C4848" s="79">
        <v>45601</v>
      </c>
      <c r="D4848" s="77">
        <v>22024008078</v>
      </c>
      <c r="E4848" s="78" t="s">
        <v>6318</v>
      </c>
      <c r="F4848" s="80">
        <v>7014.85</v>
      </c>
      <c r="G4848" s="78" t="s">
        <v>6562</v>
      </c>
      <c r="H4848" s="78" t="s">
        <v>6563</v>
      </c>
      <c r="I4848" s="81" t="s">
        <v>2930</v>
      </c>
      <c r="J4848" s="78" t="s">
        <v>842</v>
      </c>
      <c r="K4848" s="78" t="s">
        <v>398</v>
      </c>
      <c r="L4848" s="78" t="s">
        <v>399</v>
      </c>
      <c r="M4848" s="78" t="s">
        <v>585</v>
      </c>
      <c r="N4848" s="78" t="s">
        <v>539</v>
      </c>
      <c r="O4848" s="82" t="s">
        <v>326</v>
      </c>
      <c r="P4848" s="82" t="s">
        <v>6229</v>
      </c>
      <c r="Q4848" s="83" t="str">
        <f>MID(Tabla1[[#This Row],[Aplicación]],14,1)</f>
        <v>6</v>
      </c>
      <c r="R4848" s="35" t="s">
        <v>266</v>
      </c>
      <c r="S4848" s="83" t="str">
        <f>MID(Tabla1[[#This Row],[Aplicación]],6,2)</f>
        <v>06</v>
      </c>
      <c r="T4848" s="84" t="str">
        <f>VLOOKUP(Tabla1[[#This Row],[AREA]],Hoja1!A:B,2,FALSE)</f>
        <v>06. Educación y cultura</v>
      </c>
      <c r="U4848" s="83" t="str">
        <f>MID(Tabla1[[#This Row],[Aplicación]],9,4)</f>
        <v>3232</v>
      </c>
      <c r="V4848" s="84" t="str">
        <f>VLOOKUP(Tabla1[[#This Row],[PROGRAMA]],Hoja1!A:B,2,FALSE)</f>
        <v>3232. Conservación y mantenimiento centros educación infantil y primaria</v>
      </c>
      <c r="W4848" s="83" t="str">
        <f>MID(Tabla1[[#This Row],[Aplicación]],14,2)</f>
        <v>63</v>
      </c>
      <c r="X4848" s="83" t="str">
        <f>MID(Tabla1[[#This Row],[Aplicación]],14,6)</f>
        <v>633</v>
      </c>
    </row>
    <row r="4849" spans="1:24" x14ac:dyDescent="0.25">
      <c r="A4849" s="77">
        <v>220240048713</v>
      </c>
      <c r="B4849" s="78" t="s">
        <v>390</v>
      </c>
      <c r="C4849" s="79">
        <v>45582</v>
      </c>
      <c r="D4849" s="77">
        <v>22024007751</v>
      </c>
      <c r="E4849" s="78" t="s">
        <v>1256</v>
      </c>
      <c r="F4849" s="80">
        <v>2490</v>
      </c>
      <c r="G4849" s="78" t="s">
        <v>956</v>
      </c>
      <c r="H4849" s="78" t="s">
        <v>6564</v>
      </c>
      <c r="I4849" s="81" t="s">
        <v>2930</v>
      </c>
      <c r="J4849" s="78" t="s">
        <v>398</v>
      </c>
      <c r="K4849" s="78" t="s">
        <v>398</v>
      </c>
      <c r="L4849" s="78" t="s">
        <v>399</v>
      </c>
      <c r="M4849" s="78" t="s">
        <v>585</v>
      </c>
      <c r="N4849" s="78" t="s">
        <v>539</v>
      </c>
      <c r="O4849" s="82" t="s">
        <v>326</v>
      </c>
      <c r="P4849" s="82" t="s">
        <v>6229</v>
      </c>
      <c r="Q4849" s="83" t="str">
        <f>MID(Tabla1[[#This Row],[Aplicación]],14,1)</f>
        <v>2</v>
      </c>
      <c r="R4849" s="35" t="s">
        <v>265</v>
      </c>
      <c r="S4849" s="83" t="str">
        <f>MID(Tabla1[[#This Row],[Aplicación]],6,2)</f>
        <v>06</v>
      </c>
      <c r="T4849" s="84" t="str">
        <f>VLOOKUP(Tabla1[[#This Row],[AREA]],Hoja1!A:B,2,FALSE)</f>
        <v>06. Educación y cultura</v>
      </c>
      <c r="U4849" s="83" t="str">
        <f>MID(Tabla1[[#This Row],[Aplicación]],9,4)</f>
        <v>3261</v>
      </c>
      <c r="V4849" s="84" t="str">
        <f>VLOOKUP(Tabla1[[#This Row],[PROGRAMA]],Hoja1!A:B,2,FALSE)</f>
        <v>3261. Servicios complementarios de educación</v>
      </c>
      <c r="W4849" s="83" t="str">
        <f>MID(Tabla1[[#This Row],[Aplicación]],14,2)</f>
        <v>22</v>
      </c>
      <c r="X4849" s="83" t="str">
        <f>MID(Tabla1[[#This Row],[Aplicación]],14,6)</f>
        <v>22799</v>
      </c>
    </row>
    <row r="4850" spans="1:24" x14ac:dyDescent="0.25">
      <c r="A4850" s="77">
        <v>220240064543</v>
      </c>
      <c r="B4850" s="78" t="s">
        <v>390</v>
      </c>
      <c r="C4850" s="79">
        <v>45656</v>
      </c>
      <c r="D4850" s="77">
        <v>22024007492</v>
      </c>
      <c r="E4850" s="78" t="s">
        <v>1189</v>
      </c>
      <c r="F4850" s="80">
        <v>5250</v>
      </c>
      <c r="G4850" s="78" t="s">
        <v>6478</v>
      </c>
      <c r="H4850" s="78" t="s">
        <v>6479</v>
      </c>
      <c r="I4850" s="81">
        <v>220</v>
      </c>
      <c r="J4850" s="78" t="s">
        <v>398</v>
      </c>
      <c r="K4850" s="78" t="s">
        <v>398</v>
      </c>
      <c r="L4850" s="78" t="s">
        <v>399</v>
      </c>
      <c r="M4850" s="78" t="s">
        <v>585</v>
      </c>
      <c r="N4850" s="78" t="s">
        <v>539</v>
      </c>
      <c r="O4850" s="82" t="s">
        <v>326</v>
      </c>
      <c r="P4850" s="82" t="s">
        <v>6229</v>
      </c>
      <c r="Q4850" s="83" t="str">
        <f>MID(Tabla1[[#This Row],[Aplicación]],14,1)</f>
        <v>2</v>
      </c>
      <c r="R4850" s="35" t="s">
        <v>265</v>
      </c>
      <c r="S4850" s="83" t="str">
        <f>MID(Tabla1[[#This Row],[Aplicación]],6,2)</f>
        <v>10</v>
      </c>
      <c r="T4850" s="84" t="str">
        <f>VLOOKUP(Tabla1[[#This Row],[AREA]],Hoja1!A:B,2,FALSE)</f>
        <v>10. Personas mayores, familia y servicios sociales</v>
      </c>
      <c r="U4850" s="83" t="str">
        <f>MID(Tabla1[[#This Row],[Aplicación]],9,4)</f>
        <v>2312</v>
      </c>
      <c r="V4850" s="84" t="str">
        <f>VLOOKUP(Tabla1[[#This Row],[PROGRAMA]],Hoja1!A:B,2,FALSE)</f>
        <v>2312. Iniciativas sociales</v>
      </c>
      <c r="W4850" s="83" t="str">
        <f>MID(Tabla1[[#This Row],[Aplicación]],14,2)</f>
        <v>22</v>
      </c>
      <c r="X4850" s="83" t="str">
        <f>MID(Tabla1[[#This Row],[Aplicación]],14,6)</f>
        <v>22799</v>
      </c>
    </row>
    <row r="4851" spans="1:24" x14ac:dyDescent="0.25">
      <c r="A4851" s="77">
        <v>220240055106</v>
      </c>
      <c r="B4851" s="78" t="s">
        <v>390</v>
      </c>
      <c r="C4851" s="79">
        <v>45616</v>
      </c>
      <c r="D4851" s="77">
        <v>22024008662</v>
      </c>
      <c r="E4851" s="78" t="s">
        <v>1315</v>
      </c>
      <c r="F4851" s="80">
        <v>700</v>
      </c>
      <c r="G4851" s="78" t="s">
        <v>956</v>
      </c>
      <c r="H4851" s="78" t="s">
        <v>6565</v>
      </c>
      <c r="I4851" s="81" t="s">
        <v>2930</v>
      </c>
      <c r="J4851" s="78" t="s">
        <v>398</v>
      </c>
      <c r="K4851" s="78" t="s">
        <v>398</v>
      </c>
      <c r="L4851" s="78" t="s">
        <v>399</v>
      </c>
      <c r="M4851" s="78" t="s">
        <v>585</v>
      </c>
      <c r="N4851" s="78" t="s">
        <v>539</v>
      </c>
      <c r="O4851" s="82" t="s">
        <v>326</v>
      </c>
      <c r="P4851" s="82" t="s">
        <v>6229</v>
      </c>
      <c r="Q4851" s="83" t="str">
        <f>MID(Tabla1[[#This Row],[Aplicación]],14,1)</f>
        <v>2</v>
      </c>
      <c r="R4851" s="35" t="s">
        <v>265</v>
      </c>
      <c r="S4851" s="83" t="str">
        <f>MID(Tabla1[[#This Row],[Aplicación]],6,2)</f>
        <v>10</v>
      </c>
      <c r="T4851" s="84" t="str">
        <f>VLOOKUP(Tabla1[[#This Row],[AREA]],Hoja1!A:B,2,FALSE)</f>
        <v>10. Personas mayores, familia y servicios sociales</v>
      </c>
      <c r="U4851" s="83" t="str">
        <f>MID(Tabla1[[#This Row],[Aplicación]],9,4)</f>
        <v>2314</v>
      </c>
      <c r="V4851" s="84" t="str">
        <f>VLOOKUP(Tabla1[[#This Row],[PROGRAMA]],Hoja1!A:B,2,FALSE)</f>
        <v>2314. Centro de programas juveniles</v>
      </c>
      <c r="W4851" s="83" t="str">
        <f>MID(Tabla1[[#This Row],[Aplicación]],14,2)</f>
        <v>22</v>
      </c>
      <c r="X4851" s="83" t="str">
        <f>MID(Tabla1[[#This Row],[Aplicación]],14,6)</f>
        <v>22613</v>
      </c>
    </row>
    <row r="4852" spans="1:24" x14ac:dyDescent="0.25">
      <c r="A4852" s="77">
        <v>220240055439</v>
      </c>
      <c r="B4852" s="78" t="s">
        <v>390</v>
      </c>
      <c r="C4852" s="79">
        <v>45617</v>
      </c>
      <c r="D4852" s="77">
        <v>22024008716</v>
      </c>
      <c r="E4852" s="78" t="s">
        <v>1187</v>
      </c>
      <c r="F4852" s="80">
        <v>1473.78</v>
      </c>
      <c r="G4852" s="78" t="s">
        <v>330</v>
      </c>
      <c r="H4852" s="78" t="s">
        <v>6566</v>
      </c>
      <c r="I4852" s="81" t="s">
        <v>2930</v>
      </c>
      <c r="J4852" s="78" t="s">
        <v>398</v>
      </c>
      <c r="K4852" s="78" t="s">
        <v>398</v>
      </c>
      <c r="L4852" s="78" t="s">
        <v>399</v>
      </c>
      <c r="M4852" s="78" t="s">
        <v>585</v>
      </c>
      <c r="N4852" s="78" t="s">
        <v>539</v>
      </c>
      <c r="O4852" s="82" t="s">
        <v>326</v>
      </c>
      <c r="P4852" s="82" t="s">
        <v>6229</v>
      </c>
      <c r="Q4852" s="83" t="str">
        <f>MID(Tabla1[[#This Row],[Aplicación]],14,1)</f>
        <v>2</v>
      </c>
      <c r="R4852" s="35" t="s">
        <v>265</v>
      </c>
      <c r="S4852" s="83" t="str">
        <f>MID(Tabla1[[#This Row],[Aplicación]],6,2)</f>
        <v>11</v>
      </c>
      <c r="T4852" s="84" t="str">
        <f>VLOOKUP(Tabla1[[#This Row],[AREA]],Hoja1!A:B,2,FALSE)</f>
        <v>11. Salud pública y seguridad ciudadana</v>
      </c>
      <c r="U4852" s="83" t="str">
        <f>MID(Tabla1[[#This Row],[Aplicación]],9,4)</f>
        <v>1361</v>
      </c>
      <c r="V4852" s="84" t="str">
        <f>VLOOKUP(Tabla1[[#This Row],[PROGRAMA]],Hoja1!A:B,2,FALSE)</f>
        <v>1361. Prevención y extinción de incencios</v>
      </c>
      <c r="W4852" s="83" t="str">
        <f>MID(Tabla1[[#This Row],[Aplicación]],14,2)</f>
        <v>21</v>
      </c>
      <c r="X4852" s="83" t="str">
        <f>MID(Tabla1[[#This Row],[Aplicación]],14,6)</f>
        <v>213</v>
      </c>
    </row>
    <row r="4853" spans="1:24" x14ac:dyDescent="0.25">
      <c r="A4853" s="77">
        <v>220240048537</v>
      </c>
      <c r="B4853" s="78" t="s">
        <v>702</v>
      </c>
      <c r="C4853" s="79">
        <v>45581</v>
      </c>
      <c r="D4853" s="77">
        <v>22024000456</v>
      </c>
      <c r="E4853" s="78" t="s">
        <v>1426</v>
      </c>
      <c r="F4853" s="80">
        <v>1851.59</v>
      </c>
      <c r="G4853" s="78" t="s">
        <v>834</v>
      </c>
      <c r="H4853" s="78" t="s">
        <v>6567</v>
      </c>
      <c r="I4853" s="81" t="s">
        <v>2934</v>
      </c>
      <c r="J4853" s="78" t="s">
        <v>398</v>
      </c>
      <c r="K4853" s="78" t="s">
        <v>398</v>
      </c>
      <c r="L4853" s="78" t="s">
        <v>413</v>
      </c>
      <c r="M4853" s="78" t="s">
        <v>395</v>
      </c>
      <c r="N4853" s="78" t="s">
        <v>396</v>
      </c>
      <c r="O4853" s="82" t="s">
        <v>325</v>
      </c>
      <c r="P4853" s="82" t="s">
        <v>6229</v>
      </c>
      <c r="Q4853" s="83" t="str">
        <f>MID(Tabla1[[#This Row],[Aplicación]],14,1)</f>
        <v>2</v>
      </c>
      <c r="R4853" s="35" t="s">
        <v>265</v>
      </c>
      <c r="S4853" s="83" t="str">
        <f>MID(Tabla1[[#This Row],[Aplicación]],6,2)</f>
        <v>11</v>
      </c>
      <c r="T4853" s="84" t="str">
        <f>VLOOKUP(Tabla1[[#This Row],[AREA]],Hoja1!A:B,2,FALSE)</f>
        <v>11. Salud pública y seguridad ciudadana</v>
      </c>
      <c r="U4853" s="83" t="str">
        <f>MID(Tabla1[[#This Row],[Aplicación]],9,4)</f>
        <v>1621</v>
      </c>
      <c r="V4853" s="84" t="str">
        <f>VLOOKUP(Tabla1[[#This Row],[PROGRAMA]],Hoja1!A:B,2,FALSE)</f>
        <v>1621. Recogida de residuos</v>
      </c>
      <c r="W4853" s="83" t="str">
        <f>MID(Tabla1[[#This Row],[Aplicación]],14,2)</f>
        <v>22</v>
      </c>
      <c r="X4853" s="83" t="str">
        <f>MID(Tabla1[[#This Row],[Aplicación]],14,6)</f>
        <v>22199</v>
      </c>
    </row>
    <row r="4854" spans="1:24" x14ac:dyDescent="0.25">
      <c r="A4854" s="77">
        <v>220240052453</v>
      </c>
      <c r="B4854" s="78" t="s">
        <v>702</v>
      </c>
      <c r="C4854" s="79">
        <v>45601</v>
      </c>
      <c r="D4854" s="77">
        <v>22024000440</v>
      </c>
      <c r="E4854" s="78" t="s">
        <v>1425</v>
      </c>
      <c r="F4854" s="80">
        <v>1845.86</v>
      </c>
      <c r="G4854" s="78" t="s">
        <v>797</v>
      </c>
      <c r="H4854" s="78" t="s">
        <v>6568</v>
      </c>
      <c r="I4854" s="81" t="s">
        <v>2934</v>
      </c>
      <c r="J4854" s="78" t="s">
        <v>798</v>
      </c>
      <c r="K4854" s="78" t="s">
        <v>398</v>
      </c>
      <c r="L4854" s="78" t="s">
        <v>399</v>
      </c>
      <c r="M4854" s="78" t="s">
        <v>395</v>
      </c>
      <c r="N4854" s="78" t="s">
        <v>396</v>
      </c>
      <c r="O4854" s="82" t="s">
        <v>325</v>
      </c>
      <c r="P4854" s="82" t="s">
        <v>6229</v>
      </c>
      <c r="Q4854" s="83" t="str">
        <f>MID(Tabla1[[#This Row],[Aplicación]],14,1)</f>
        <v>2</v>
      </c>
      <c r="R4854" s="35" t="s">
        <v>265</v>
      </c>
      <c r="S4854" s="83" t="str">
        <f>MID(Tabla1[[#This Row],[Aplicación]],6,2)</f>
        <v>11</v>
      </c>
      <c r="T4854" s="84" t="str">
        <f>VLOOKUP(Tabla1[[#This Row],[AREA]],Hoja1!A:B,2,FALSE)</f>
        <v>11. Salud pública y seguridad ciudadana</v>
      </c>
      <c r="U4854" s="83" t="str">
        <f>MID(Tabla1[[#This Row],[Aplicación]],9,4)</f>
        <v>1621</v>
      </c>
      <c r="V4854" s="84" t="str">
        <f>VLOOKUP(Tabla1[[#This Row],[PROGRAMA]],Hoja1!A:B,2,FALSE)</f>
        <v>1621. Recogida de residuos</v>
      </c>
      <c r="W4854" s="83" t="str">
        <f>MID(Tabla1[[#This Row],[Aplicación]],14,2)</f>
        <v>21</v>
      </c>
      <c r="X4854" s="83" t="str">
        <f>MID(Tabla1[[#This Row],[Aplicación]],14,6)</f>
        <v>214</v>
      </c>
    </row>
    <row r="4855" spans="1:24" x14ac:dyDescent="0.25">
      <c r="A4855" s="77">
        <v>220240045049</v>
      </c>
      <c r="B4855" s="78" t="s">
        <v>702</v>
      </c>
      <c r="C4855" s="79">
        <v>45567</v>
      </c>
      <c r="D4855" s="77">
        <v>22024000440</v>
      </c>
      <c r="E4855" s="78" t="s">
        <v>1425</v>
      </c>
      <c r="F4855" s="80">
        <v>1831.04</v>
      </c>
      <c r="G4855" s="78" t="s">
        <v>962</v>
      </c>
      <c r="H4855" s="78" t="s">
        <v>6569</v>
      </c>
      <c r="I4855" s="81" t="s">
        <v>2934</v>
      </c>
      <c r="J4855" s="78" t="s">
        <v>398</v>
      </c>
      <c r="K4855" s="78" t="s">
        <v>398</v>
      </c>
      <c r="L4855" s="78" t="s">
        <v>399</v>
      </c>
      <c r="M4855" s="78" t="s">
        <v>395</v>
      </c>
      <c r="N4855" s="78" t="s">
        <v>396</v>
      </c>
      <c r="O4855" s="82" t="s">
        <v>325</v>
      </c>
      <c r="P4855" s="82" t="s">
        <v>6229</v>
      </c>
      <c r="Q4855" s="83" t="str">
        <f>MID(Tabla1[[#This Row],[Aplicación]],14,1)</f>
        <v>2</v>
      </c>
      <c r="R4855" s="35" t="s">
        <v>265</v>
      </c>
      <c r="S4855" s="83" t="str">
        <f>MID(Tabla1[[#This Row],[Aplicación]],6,2)</f>
        <v>11</v>
      </c>
      <c r="T4855" s="84" t="str">
        <f>VLOOKUP(Tabla1[[#This Row],[AREA]],Hoja1!A:B,2,FALSE)</f>
        <v>11. Salud pública y seguridad ciudadana</v>
      </c>
      <c r="U4855" s="83" t="str">
        <f>MID(Tabla1[[#This Row],[Aplicación]],9,4)</f>
        <v>1621</v>
      </c>
      <c r="V4855" s="84" t="str">
        <f>VLOOKUP(Tabla1[[#This Row],[PROGRAMA]],Hoja1!A:B,2,FALSE)</f>
        <v>1621. Recogida de residuos</v>
      </c>
      <c r="W4855" s="83" t="str">
        <f>MID(Tabla1[[#This Row],[Aplicación]],14,2)</f>
        <v>21</v>
      </c>
      <c r="X4855" s="83" t="str">
        <f>MID(Tabla1[[#This Row],[Aplicación]],14,6)</f>
        <v>214</v>
      </c>
    </row>
    <row r="4856" spans="1:24" x14ac:dyDescent="0.25">
      <c r="A4856" s="77">
        <v>220240061040</v>
      </c>
      <c r="B4856" s="78" t="s">
        <v>702</v>
      </c>
      <c r="C4856" s="79">
        <v>45643</v>
      </c>
      <c r="D4856" s="77">
        <v>22024000440</v>
      </c>
      <c r="E4856" s="78" t="s">
        <v>1425</v>
      </c>
      <c r="F4856" s="80">
        <v>1828.76</v>
      </c>
      <c r="G4856" s="78" t="s">
        <v>797</v>
      </c>
      <c r="H4856" s="78" t="s">
        <v>6570</v>
      </c>
      <c r="I4856" s="81" t="s">
        <v>2934</v>
      </c>
      <c r="J4856" s="78" t="s">
        <v>798</v>
      </c>
      <c r="K4856" s="78" t="s">
        <v>398</v>
      </c>
      <c r="L4856" s="78" t="s">
        <v>399</v>
      </c>
      <c r="M4856" s="78" t="s">
        <v>395</v>
      </c>
      <c r="N4856" s="78" t="s">
        <v>396</v>
      </c>
      <c r="O4856" s="82" t="s">
        <v>325</v>
      </c>
      <c r="P4856" s="82" t="s">
        <v>6229</v>
      </c>
      <c r="Q4856" s="83" t="str">
        <f>MID(Tabla1[[#This Row],[Aplicación]],14,1)</f>
        <v>2</v>
      </c>
      <c r="R4856" s="35" t="s">
        <v>265</v>
      </c>
      <c r="S4856" s="83" t="str">
        <f>MID(Tabla1[[#This Row],[Aplicación]],6,2)</f>
        <v>11</v>
      </c>
      <c r="T4856" s="84" t="str">
        <f>VLOOKUP(Tabla1[[#This Row],[AREA]],Hoja1!A:B,2,FALSE)</f>
        <v>11. Salud pública y seguridad ciudadana</v>
      </c>
      <c r="U4856" s="83" t="str">
        <f>MID(Tabla1[[#This Row],[Aplicación]],9,4)</f>
        <v>1621</v>
      </c>
      <c r="V4856" s="84" t="str">
        <f>VLOOKUP(Tabla1[[#This Row],[PROGRAMA]],Hoja1!A:B,2,FALSE)</f>
        <v>1621. Recogida de residuos</v>
      </c>
      <c r="W4856" s="83" t="str">
        <f>MID(Tabla1[[#This Row],[Aplicación]],14,2)</f>
        <v>21</v>
      </c>
      <c r="X4856" s="83" t="str">
        <f>MID(Tabla1[[#This Row],[Aplicación]],14,6)</f>
        <v>214</v>
      </c>
    </row>
    <row r="4857" spans="1:24" x14ac:dyDescent="0.25">
      <c r="A4857" s="77">
        <v>220240048533</v>
      </c>
      <c r="B4857" s="78" t="s">
        <v>702</v>
      </c>
      <c r="C4857" s="79">
        <v>45581</v>
      </c>
      <c r="D4857" s="77">
        <v>22024000440</v>
      </c>
      <c r="E4857" s="78" t="s">
        <v>1425</v>
      </c>
      <c r="F4857" s="80">
        <v>1827.2</v>
      </c>
      <c r="G4857" s="78" t="s">
        <v>766</v>
      </c>
      <c r="H4857" s="78" t="s">
        <v>6571</v>
      </c>
      <c r="I4857" s="81" t="s">
        <v>2934</v>
      </c>
      <c r="J4857" s="78" t="s">
        <v>398</v>
      </c>
      <c r="K4857" s="78" t="s">
        <v>398</v>
      </c>
      <c r="L4857" s="78" t="s">
        <v>399</v>
      </c>
      <c r="M4857" s="78" t="s">
        <v>395</v>
      </c>
      <c r="N4857" s="78" t="s">
        <v>396</v>
      </c>
      <c r="O4857" s="82" t="s">
        <v>325</v>
      </c>
      <c r="P4857" s="82" t="s">
        <v>6229</v>
      </c>
      <c r="Q4857" s="83" t="str">
        <f>MID(Tabla1[[#This Row],[Aplicación]],14,1)</f>
        <v>2</v>
      </c>
      <c r="R4857" s="35" t="s">
        <v>265</v>
      </c>
      <c r="S4857" s="83" t="str">
        <f>MID(Tabla1[[#This Row],[Aplicación]],6,2)</f>
        <v>11</v>
      </c>
      <c r="T4857" s="84" t="str">
        <f>VLOOKUP(Tabla1[[#This Row],[AREA]],Hoja1!A:B,2,FALSE)</f>
        <v>11. Salud pública y seguridad ciudadana</v>
      </c>
      <c r="U4857" s="83" t="str">
        <f>MID(Tabla1[[#This Row],[Aplicación]],9,4)</f>
        <v>1621</v>
      </c>
      <c r="V4857" s="84" t="str">
        <f>VLOOKUP(Tabla1[[#This Row],[PROGRAMA]],Hoja1!A:B,2,FALSE)</f>
        <v>1621. Recogida de residuos</v>
      </c>
      <c r="W4857" s="83" t="str">
        <f>MID(Tabla1[[#This Row],[Aplicación]],14,2)</f>
        <v>21</v>
      </c>
      <c r="X4857" s="83" t="str">
        <f>MID(Tabla1[[#This Row],[Aplicación]],14,6)</f>
        <v>214</v>
      </c>
    </row>
    <row r="4858" spans="1:24" x14ac:dyDescent="0.25">
      <c r="A4858" s="77">
        <v>220240044800</v>
      </c>
      <c r="B4858" s="78" t="s">
        <v>390</v>
      </c>
      <c r="C4858" s="79">
        <v>45566</v>
      </c>
      <c r="D4858" s="77">
        <v>22024006827</v>
      </c>
      <c r="E4858" s="78" t="s">
        <v>1378</v>
      </c>
      <c r="F4858" s="80">
        <v>1799.56</v>
      </c>
      <c r="G4858" s="78" t="s">
        <v>25</v>
      </c>
      <c r="H4858" s="78" t="s">
        <v>6557</v>
      </c>
      <c r="I4858" s="81" t="s">
        <v>2930</v>
      </c>
      <c r="J4858" s="78" t="s">
        <v>398</v>
      </c>
      <c r="K4858" s="78" t="s">
        <v>398</v>
      </c>
      <c r="L4858" s="78" t="s">
        <v>413</v>
      </c>
      <c r="M4858" s="78" t="s">
        <v>585</v>
      </c>
      <c r="N4858" s="78" t="s">
        <v>539</v>
      </c>
      <c r="O4858" s="82" t="s">
        <v>326</v>
      </c>
      <c r="P4858" s="82" t="s">
        <v>6229</v>
      </c>
      <c r="Q4858" s="83" t="str">
        <f>MID(Tabla1[[#This Row],[Aplicación]],14,1)</f>
        <v>2</v>
      </c>
      <c r="R4858" s="35" t="s">
        <v>265</v>
      </c>
      <c r="S4858" s="83" t="str">
        <f>MID(Tabla1[[#This Row],[Aplicación]],6,2)</f>
        <v>10</v>
      </c>
      <c r="T4858" s="84" t="str">
        <f>VLOOKUP(Tabla1[[#This Row],[AREA]],Hoja1!A:B,2,FALSE)</f>
        <v>10. Personas mayores, familia y servicios sociales</v>
      </c>
      <c r="U4858" s="83" t="str">
        <f>MID(Tabla1[[#This Row],[Aplicación]],9,4)</f>
        <v>2312</v>
      </c>
      <c r="V4858" s="84" t="str">
        <f>VLOOKUP(Tabla1[[#This Row],[PROGRAMA]],Hoja1!A:B,2,FALSE)</f>
        <v>2312. Iniciativas sociales</v>
      </c>
      <c r="W4858" s="83" t="str">
        <f>MID(Tabla1[[#This Row],[Aplicación]],14,2)</f>
        <v>22</v>
      </c>
      <c r="X4858" s="83" t="str">
        <f>MID(Tabla1[[#This Row],[Aplicación]],14,6)</f>
        <v>22001</v>
      </c>
    </row>
    <row r="4859" spans="1:24" x14ac:dyDescent="0.25">
      <c r="A4859" s="77">
        <v>220240052495</v>
      </c>
      <c r="B4859" s="78" t="s">
        <v>702</v>
      </c>
      <c r="C4859" s="79">
        <v>45601</v>
      </c>
      <c r="D4859" s="77">
        <v>22024000440</v>
      </c>
      <c r="E4859" s="78" t="s">
        <v>1425</v>
      </c>
      <c r="F4859" s="80">
        <v>1780.55</v>
      </c>
      <c r="G4859" s="78" t="s">
        <v>765</v>
      </c>
      <c r="H4859" s="78" t="s">
        <v>6572</v>
      </c>
      <c r="I4859" s="81" t="s">
        <v>2934</v>
      </c>
      <c r="J4859" s="78" t="s">
        <v>398</v>
      </c>
      <c r="K4859" s="78" t="s">
        <v>398</v>
      </c>
      <c r="L4859" s="78" t="s">
        <v>399</v>
      </c>
      <c r="M4859" s="78" t="s">
        <v>395</v>
      </c>
      <c r="N4859" s="78" t="s">
        <v>396</v>
      </c>
      <c r="O4859" s="82" t="s">
        <v>325</v>
      </c>
      <c r="P4859" s="82" t="s">
        <v>6229</v>
      </c>
      <c r="Q4859" s="83" t="str">
        <f>MID(Tabla1[[#This Row],[Aplicación]],14,1)</f>
        <v>2</v>
      </c>
      <c r="R4859" s="35" t="s">
        <v>265</v>
      </c>
      <c r="S4859" s="83" t="str">
        <f>MID(Tabla1[[#This Row],[Aplicación]],6,2)</f>
        <v>11</v>
      </c>
      <c r="T4859" s="84" t="str">
        <f>VLOOKUP(Tabla1[[#This Row],[AREA]],Hoja1!A:B,2,FALSE)</f>
        <v>11. Salud pública y seguridad ciudadana</v>
      </c>
      <c r="U4859" s="83" t="str">
        <f>MID(Tabla1[[#This Row],[Aplicación]],9,4)</f>
        <v>1621</v>
      </c>
      <c r="V4859" s="84" t="str">
        <f>VLOOKUP(Tabla1[[#This Row],[PROGRAMA]],Hoja1!A:B,2,FALSE)</f>
        <v>1621. Recogida de residuos</v>
      </c>
      <c r="W4859" s="83" t="str">
        <f>MID(Tabla1[[#This Row],[Aplicación]],14,2)</f>
        <v>21</v>
      </c>
      <c r="X4859" s="83" t="str">
        <f>MID(Tabla1[[#This Row],[Aplicación]],14,6)</f>
        <v>214</v>
      </c>
    </row>
    <row r="4860" spans="1:24" x14ac:dyDescent="0.25">
      <c r="A4860" s="77">
        <v>220240061022</v>
      </c>
      <c r="B4860" s="78" t="s">
        <v>702</v>
      </c>
      <c r="C4860" s="79">
        <v>45643</v>
      </c>
      <c r="D4860" s="77">
        <v>22024000447</v>
      </c>
      <c r="E4860" s="78" t="s">
        <v>1366</v>
      </c>
      <c r="F4860" s="80">
        <v>1773.07</v>
      </c>
      <c r="G4860" s="78" t="s">
        <v>812</v>
      </c>
      <c r="H4860" s="78" t="s">
        <v>6573</v>
      </c>
      <c r="I4860" s="81" t="s">
        <v>2934</v>
      </c>
      <c r="J4860" s="78" t="s">
        <v>398</v>
      </c>
      <c r="K4860" s="78" t="s">
        <v>398</v>
      </c>
      <c r="L4860" s="78" t="s">
        <v>413</v>
      </c>
      <c r="M4860" s="78" t="s">
        <v>395</v>
      </c>
      <c r="N4860" s="78" t="s">
        <v>396</v>
      </c>
      <c r="O4860" s="82" t="s">
        <v>325</v>
      </c>
      <c r="P4860" s="82" t="s">
        <v>6229</v>
      </c>
      <c r="Q4860" s="83" t="str">
        <f>MID(Tabla1[[#This Row],[Aplicación]],14,1)</f>
        <v>2</v>
      </c>
      <c r="R4860" s="35" t="s">
        <v>265</v>
      </c>
      <c r="S4860" s="83" t="str">
        <f>MID(Tabla1[[#This Row],[Aplicación]],6,2)</f>
        <v>11</v>
      </c>
      <c r="T4860" s="84" t="str">
        <f>VLOOKUP(Tabla1[[#This Row],[AREA]],Hoja1!A:B,2,FALSE)</f>
        <v>11. Salud pública y seguridad ciudadana</v>
      </c>
      <c r="U4860" s="83" t="str">
        <f>MID(Tabla1[[#This Row],[Aplicación]],9,4)</f>
        <v>1631</v>
      </c>
      <c r="V4860" s="84" t="str">
        <f>VLOOKUP(Tabla1[[#This Row],[PROGRAMA]],Hoja1!A:B,2,FALSE)</f>
        <v>1631. Limpieza viaria</v>
      </c>
      <c r="W4860" s="83" t="str">
        <f>MID(Tabla1[[#This Row],[Aplicación]],14,2)</f>
        <v>21</v>
      </c>
      <c r="X4860" s="83" t="str">
        <f>MID(Tabla1[[#This Row],[Aplicación]],14,6)</f>
        <v>214</v>
      </c>
    </row>
    <row r="4861" spans="1:24" x14ac:dyDescent="0.25">
      <c r="A4861" s="77">
        <v>220240052516</v>
      </c>
      <c r="B4861" s="78" t="s">
        <v>702</v>
      </c>
      <c r="C4861" s="79">
        <v>45601</v>
      </c>
      <c r="D4861" s="77">
        <v>22024000441</v>
      </c>
      <c r="E4861" s="78" t="s">
        <v>1425</v>
      </c>
      <c r="F4861" s="80">
        <v>1743.92</v>
      </c>
      <c r="G4861" s="78" t="s">
        <v>3104</v>
      </c>
      <c r="H4861" s="78" t="s">
        <v>6574</v>
      </c>
      <c r="I4861" s="81" t="s">
        <v>2934</v>
      </c>
      <c r="J4861" s="78" t="s">
        <v>398</v>
      </c>
      <c r="K4861" s="78" t="s">
        <v>398</v>
      </c>
      <c r="L4861" s="78" t="s">
        <v>413</v>
      </c>
      <c r="M4861" s="78" t="s">
        <v>395</v>
      </c>
      <c r="N4861" s="78" t="s">
        <v>396</v>
      </c>
      <c r="O4861" s="82" t="s">
        <v>325</v>
      </c>
      <c r="P4861" s="82" t="s">
        <v>6229</v>
      </c>
      <c r="Q4861" s="83" t="str">
        <f>MID(Tabla1[[#This Row],[Aplicación]],14,1)</f>
        <v>2</v>
      </c>
      <c r="R4861" s="35" t="s">
        <v>265</v>
      </c>
      <c r="S4861" s="83" t="str">
        <f>MID(Tabla1[[#This Row],[Aplicación]],6,2)</f>
        <v>11</v>
      </c>
      <c r="T4861" s="84" t="str">
        <f>VLOOKUP(Tabla1[[#This Row],[AREA]],Hoja1!A:B,2,FALSE)</f>
        <v>11. Salud pública y seguridad ciudadana</v>
      </c>
      <c r="U4861" s="83" t="str">
        <f>MID(Tabla1[[#This Row],[Aplicación]],9,4)</f>
        <v>1621</v>
      </c>
      <c r="V4861" s="84" t="str">
        <f>VLOOKUP(Tabla1[[#This Row],[PROGRAMA]],Hoja1!A:B,2,FALSE)</f>
        <v>1621. Recogida de residuos</v>
      </c>
      <c r="W4861" s="83" t="str">
        <f>MID(Tabla1[[#This Row],[Aplicación]],14,2)</f>
        <v>21</v>
      </c>
      <c r="X4861" s="83" t="str">
        <f>MID(Tabla1[[#This Row],[Aplicación]],14,6)</f>
        <v>214</v>
      </c>
    </row>
    <row r="4862" spans="1:24" x14ac:dyDescent="0.25">
      <c r="A4862" s="77">
        <v>220240051513</v>
      </c>
      <c r="B4862" s="78" t="s">
        <v>702</v>
      </c>
      <c r="C4862" s="79">
        <v>45595</v>
      </c>
      <c r="D4862" s="77">
        <v>22024001637</v>
      </c>
      <c r="E4862" s="78" t="s">
        <v>1468</v>
      </c>
      <c r="F4862" s="80">
        <v>1730.29</v>
      </c>
      <c r="G4862" s="78" t="s">
        <v>776</v>
      </c>
      <c r="H4862" s="78" t="s">
        <v>6575</v>
      </c>
      <c r="I4862" s="81" t="s">
        <v>2934</v>
      </c>
      <c r="J4862" s="78" t="s">
        <v>398</v>
      </c>
      <c r="K4862" s="78" t="s">
        <v>398</v>
      </c>
      <c r="L4862" s="78" t="s">
        <v>399</v>
      </c>
      <c r="M4862" s="78" t="s">
        <v>395</v>
      </c>
      <c r="N4862" s="78" t="s">
        <v>396</v>
      </c>
      <c r="O4862" s="82" t="s">
        <v>325</v>
      </c>
      <c r="P4862" s="82" t="s">
        <v>6229</v>
      </c>
      <c r="Q4862" s="83" t="str">
        <f>MID(Tabla1[[#This Row],[Aplicación]],14,1)</f>
        <v>2</v>
      </c>
      <c r="R4862" s="35" t="s">
        <v>265</v>
      </c>
      <c r="S4862" s="83" t="str">
        <f>MID(Tabla1[[#This Row],[Aplicación]],6,2)</f>
        <v>07</v>
      </c>
      <c r="T4862" s="84" t="str">
        <f>VLOOKUP(Tabla1[[#This Row],[AREA]],Hoja1!A:B,2,FALSE)</f>
        <v>07. Medio ambiente</v>
      </c>
      <c r="U4862" s="83" t="str">
        <f>MID(Tabla1[[#This Row],[Aplicación]],9,4)</f>
        <v>1711</v>
      </c>
      <c r="V4862" s="84" t="str">
        <f>VLOOKUP(Tabla1[[#This Row],[PROGRAMA]],Hoja1!A:B,2,FALSE)</f>
        <v>1711. Parques y jardines</v>
      </c>
      <c r="W4862" s="83" t="str">
        <f>MID(Tabla1[[#This Row],[Aplicación]],14,2)</f>
        <v>21</v>
      </c>
      <c r="X4862" s="83" t="str">
        <f>MID(Tabla1[[#This Row],[Aplicación]],14,6)</f>
        <v>213</v>
      </c>
    </row>
    <row r="4863" spans="1:24" x14ac:dyDescent="0.25">
      <c r="A4863" s="77">
        <v>220240062083</v>
      </c>
      <c r="B4863" s="78" t="s">
        <v>702</v>
      </c>
      <c r="C4863" s="79">
        <v>45646</v>
      </c>
      <c r="D4863" s="77">
        <v>22024008790</v>
      </c>
      <c r="E4863" s="78" t="s">
        <v>1296</v>
      </c>
      <c r="F4863" s="80">
        <v>1706.58</v>
      </c>
      <c r="G4863" s="78" t="s">
        <v>816</v>
      </c>
      <c r="H4863" s="78" t="s">
        <v>6576</v>
      </c>
      <c r="I4863" s="81" t="s">
        <v>2934</v>
      </c>
      <c r="J4863" s="78" t="s">
        <v>398</v>
      </c>
      <c r="K4863" s="78" t="s">
        <v>398</v>
      </c>
      <c r="L4863" s="78" t="s">
        <v>413</v>
      </c>
      <c r="M4863" s="78" t="s">
        <v>395</v>
      </c>
      <c r="N4863" s="78" t="s">
        <v>396</v>
      </c>
      <c r="O4863" s="82" t="s">
        <v>325</v>
      </c>
      <c r="P4863" s="82" t="s">
        <v>6229</v>
      </c>
      <c r="Q4863" s="83" t="str">
        <f>MID(Tabla1[[#This Row],[Aplicación]],14,1)</f>
        <v>2</v>
      </c>
      <c r="R4863" s="35" t="s">
        <v>265</v>
      </c>
      <c r="S4863" s="83" t="str">
        <f>MID(Tabla1[[#This Row],[Aplicación]],6,2)</f>
        <v>11</v>
      </c>
      <c r="T4863" s="84" t="str">
        <f>VLOOKUP(Tabla1[[#This Row],[AREA]],Hoja1!A:B,2,FALSE)</f>
        <v>11. Salud pública y seguridad ciudadana</v>
      </c>
      <c r="U4863" s="83" t="str">
        <f>MID(Tabla1[[#This Row],[Aplicación]],9,4)</f>
        <v>1361</v>
      </c>
      <c r="V4863" s="84" t="str">
        <f>VLOOKUP(Tabla1[[#This Row],[PROGRAMA]],Hoja1!A:B,2,FALSE)</f>
        <v>1361. Prevención y extinción de incencios</v>
      </c>
      <c r="W4863" s="83" t="str">
        <f>MID(Tabla1[[#This Row],[Aplicación]],14,2)</f>
        <v>22</v>
      </c>
      <c r="X4863" s="83" t="str">
        <f>MID(Tabla1[[#This Row],[Aplicación]],14,6)</f>
        <v>22199</v>
      </c>
    </row>
    <row r="4864" spans="1:24" x14ac:dyDescent="0.25">
      <c r="A4864" s="77">
        <v>220240058253</v>
      </c>
      <c r="B4864" s="78" t="s">
        <v>702</v>
      </c>
      <c r="C4864" s="79">
        <v>45630</v>
      </c>
      <c r="D4864" s="77">
        <v>22024000441</v>
      </c>
      <c r="E4864" s="78" t="s">
        <v>1425</v>
      </c>
      <c r="F4864" s="80">
        <v>1672.27</v>
      </c>
      <c r="G4864" s="78" t="s">
        <v>3104</v>
      </c>
      <c r="H4864" s="78" t="s">
        <v>6577</v>
      </c>
      <c r="I4864" s="81" t="s">
        <v>2934</v>
      </c>
      <c r="J4864" s="78" t="s">
        <v>398</v>
      </c>
      <c r="K4864" s="78" t="s">
        <v>398</v>
      </c>
      <c r="L4864" s="78" t="s">
        <v>413</v>
      </c>
      <c r="M4864" s="78" t="s">
        <v>395</v>
      </c>
      <c r="N4864" s="78" t="s">
        <v>396</v>
      </c>
      <c r="O4864" s="82" t="s">
        <v>325</v>
      </c>
      <c r="P4864" s="82" t="s">
        <v>6229</v>
      </c>
      <c r="Q4864" s="83" t="str">
        <f>MID(Tabla1[[#This Row],[Aplicación]],14,1)</f>
        <v>2</v>
      </c>
      <c r="R4864" s="35" t="s">
        <v>265</v>
      </c>
      <c r="S4864" s="83" t="str">
        <f>MID(Tabla1[[#This Row],[Aplicación]],6,2)</f>
        <v>11</v>
      </c>
      <c r="T4864" s="84" t="str">
        <f>VLOOKUP(Tabla1[[#This Row],[AREA]],Hoja1!A:B,2,FALSE)</f>
        <v>11. Salud pública y seguridad ciudadana</v>
      </c>
      <c r="U4864" s="83" t="str">
        <f>MID(Tabla1[[#This Row],[Aplicación]],9,4)</f>
        <v>1621</v>
      </c>
      <c r="V4864" s="84" t="str">
        <f>VLOOKUP(Tabla1[[#This Row],[PROGRAMA]],Hoja1!A:B,2,FALSE)</f>
        <v>1621. Recogida de residuos</v>
      </c>
      <c r="W4864" s="83" t="str">
        <f>MID(Tabla1[[#This Row],[Aplicación]],14,2)</f>
        <v>21</v>
      </c>
      <c r="X4864" s="83" t="str">
        <f>MID(Tabla1[[#This Row],[Aplicación]],14,6)</f>
        <v>214</v>
      </c>
    </row>
    <row r="4865" spans="1:24" x14ac:dyDescent="0.25">
      <c r="A4865" s="77">
        <v>220240055101</v>
      </c>
      <c r="B4865" s="78" t="s">
        <v>390</v>
      </c>
      <c r="C4865" s="79">
        <v>45616</v>
      </c>
      <c r="D4865" s="77">
        <v>22024008553</v>
      </c>
      <c r="E4865" s="78" t="s">
        <v>1337</v>
      </c>
      <c r="F4865" s="80">
        <v>125.84</v>
      </c>
      <c r="G4865" s="78" t="s">
        <v>330</v>
      </c>
      <c r="H4865" s="78" t="s">
        <v>6578</v>
      </c>
      <c r="I4865" s="81" t="s">
        <v>2930</v>
      </c>
      <c r="J4865" s="78" t="s">
        <v>398</v>
      </c>
      <c r="K4865" s="78" t="s">
        <v>398</v>
      </c>
      <c r="L4865" s="78" t="s">
        <v>399</v>
      </c>
      <c r="M4865" s="78" t="s">
        <v>585</v>
      </c>
      <c r="N4865" s="78" t="s">
        <v>539</v>
      </c>
      <c r="O4865" s="82" t="s">
        <v>326</v>
      </c>
      <c r="P4865" s="82" t="s">
        <v>6229</v>
      </c>
      <c r="Q4865" s="83" t="str">
        <f>MID(Tabla1[[#This Row],[Aplicación]],14,1)</f>
        <v>2</v>
      </c>
      <c r="R4865" s="35" t="s">
        <v>265</v>
      </c>
      <c r="S4865" s="83" t="str">
        <f>MID(Tabla1[[#This Row],[Aplicación]],6,2)</f>
        <v>07</v>
      </c>
      <c r="T4865" s="84" t="str">
        <f>VLOOKUP(Tabla1[[#This Row],[AREA]],Hoja1!A:B,2,FALSE)</f>
        <v>07. Medio ambiente</v>
      </c>
      <c r="U4865" s="83" t="str">
        <f>MID(Tabla1[[#This Row],[Aplicación]],9,4)</f>
        <v>1721</v>
      </c>
      <c r="V4865" s="84" t="str">
        <f>VLOOKUP(Tabla1[[#This Row],[PROGRAMA]],Hoja1!A:B,2,FALSE)</f>
        <v>1721. Protección del medio ambiente</v>
      </c>
      <c r="W4865" s="83" t="str">
        <f>MID(Tabla1[[#This Row],[Aplicación]],14,2)</f>
        <v>22</v>
      </c>
      <c r="X4865" s="83" t="str">
        <f>MID(Tabla1[[#This Row],[Aplicación]],14,6)</f>
        <v>22799</v>
      </c>
    </row>
    <row r="4866" spans="1:24" x14ac:dyDescent="0.25">
      <c r="A4866" s="77">
        <v>220240062734</v>
      </c>
      <c r="B4866" s="78" t="s">
        <v>390</v>
      </c>
      <c r="C4866" s="79">
        <v>45649</v>
      </c>
      <c r="D4866" s="77">
        <v>22024009231</v>
      </c>
      <c r="E4866" s="78" t="s">
        <v>1490</v>
      </c>
      <c r="F4866" s="80">
        <v>2420</v>
      </c>
      <c r="G4866" s="78" t="s">
        <v>730</v>
      </c>
      <c r="H4866" s="78" t="s">
        <v>6579</v>
      </c>
      <c r="I4866" s="81" t="s">
        <v>2930</v>
      </c>
      <c r="J4866" s="78" t="s">
        <v>398</v>
      </c>
      <c r="K4866" s="78" t="s">
        <v>398</v>
      </c>
      <c r="L4866" s="78" t="s">
        <v>399</v>
      </c>
      <c r="M4866" s="78" t="s">
        <v>585</v>
      </c>
      <c r="N4866" s="78" t="s">
        <v>539</v>
      </c>
      <c r="O4866" s="82" t="s">
        <v>326</v>
      </c>
      <c r="P4866" s="82" t="s">
        <v>6229</v>
      </c>
      <c r="Q4866" s="83" t="str">
        <f>MID(Tabla1[[#This Row],[Aplicación]],14,1)</f>
        <v>2</v>
      </c>
      <c r="R4866" s="35" t="s">
        <v>265</v>
      </c>
      <c r="S4866" s="83" t="str">
        <f>MID(Tabla1[[#This Row],[Aplicación]],6,2)</f>
        <v>06</v>
      </c>
      <c r="T4866" s="84" t="str">
        <f>VLOOKUP(Tabla1[[#This Row],[AREA]],Hoja1!A:B,2,FALSE)</f>
        <v>06. Educación y cultura</v>
      </c>
      <c r="U4866" s="83" t="str">
        <f>MID(Tabla1[[#This Row],[Aplicación]],9,4)</f>
        <v>3341</v>
      </c>
      <c r="V4866" s="84" t="str">
        <f>VLOOKUP(Tabla1[[#This Row],[PROGRAMA]],Hoja1!A:B,2,FALSE)</f>
        <v>3341. Coordinación de políticas culturales</v>
      </c>
      <c r="W4866" s="83" t="str">
        <f>MID(Tabla1[[#This Row],[Aplicación]],14,2)</f>
        <v>22</v>
      </c>
      <c r="X4866" s="83" t="str">
        <f>MID(Tabla1[[#This Row],[Aplicación]],14,6)</f>
        <v>22699</v>
      </c>
    </row>
    <row r="4867" spans="1:24" x14ac:dyDescent="0.25">
      <c r="A4867" s="77">
        <v>220240055105</v>
      </c>
      <c r="B4867" s="78" t="s">
        <v>390</v>
      </c>
      <c r="C4867" s="79">
        <v>45616</v>
      </c>
      <c r="D4867" s="77">
        <v>22024008639</v>
      </c>
      <c r="E4867" s="78" t="s">
        <v>1470</v>
      </c>
      <c r="F4867" s="80">
        <v>867.58</v>
      </c>
      <c r="G4867" s="78" t="s">
        <v>934</v>
      </c>
      <c r="H4867" s="78" t="s">
        <v>6580</v>
      </c>
      <c r="I4867" s="81" t="s">
        <v>2930</v>
      </c>
      <c r="J4867" s="78" t="s">
        <v>398</v>
      </c>
      <c r="K4867" s="78" t="s">
        <v>398</v>
      </c>
      <c r="L4867" s="78" t="s">
        <v>399</v>
      </c>
      <c r="M4867" s="78" t="s">
        <v>585</v>
      </c>
      <c r="N4867" s="78" t="s">
        <v>539</v>
      </c>
      <c r="O4867" s="82" t="s">
        <v>326</v>
      </c>
      <c r="P4867" s="82" t="s">
        <v>6229</v>
      </c>
      <c r="Q4867" s="83" t="str">
        <f>MID(Tabla1[[#This Row],[Aplicación]],14,1)</f>
        <v>2</v>
      </c>
      <c r="R4867" s="35" t="s">
        <v>265</v>
      </c>
      <c r="S4867" s="83" t="str">
        <f>MID(Tabla1[[#This Row],[Aplicación]],6,2)</f>
        <v>10</v>
      </c>
      <c r="T4867" s="84" t="str">
        <f>VLOOKUP(Tabla1[[#This Row],[AREA]],Hoja1!A:B,2,FALSE)</f>
        <v>10. Personas mayores, familia y servicios sociales</v>
      </c>
      <c r="U4867" s="83" t="str">
        <f>MID(Tabla1[[#This Row],[Aplicación]],9,4)</f>
        <v>2312</v>
      </c>
      <c r="V4867" s="84" t="str">
        <f>VLOOKUP(Tabla1[[#This Row],[PROGRAMA]],Hoja1!A:B,2,FALSE)</f>
        <v>2312. Iniciativas sociales</v>
      </c>
      <c r="W4867" s="83" t="str">
        <f>MID(Tabla1[[#This Row],[Aplicación]],14,2)</f>
        <v>22</v>
      </c>
      <c r="X4867" s="83" t="str">
        <f>MID(Tabla1[[#This Row],[Aplicación]],14,6)</f>
        <v>22617</v>
      </c>
    </row>
    <row r="4868" spans="1:24" x14ac:dyDescent="0.25">
      <c r="A4868" s="77">
        <v>220240048014</v>
      </c>
      <c r="B4868" s="78" t="s">
        <v>390</v>
      </c>
      <c r="C4868" s="79">
        <v>45579</v>
      </c>
      <c r="D4868" s="77">
        <v>22024007659</v>
      </c>
      <c r="E4868" s="78" t="s">
        <v>1313</v>
      </c>
      <c r="F4868" s="80">
        <v>271.75</v>
      </c>
      <c r="G4868" s="78" t="s">
        <v>934</v>
      </c>
      <c r="H4868" s="78" t="s">
        <v>6581</v>
      </c>
      <c r="I4868" s="81" t="s">
        <v>2930</v>
      </c>
      <c r="J4868" s="78" t="s">
        <v>398</v>
      </c>
      <c r="K4868" s="78" t="s">
        <v>398</v>
      </c>
      <c r="L4868" s="78" t="s">
        <v>399</v>
      </c>
      <c r="M4868" s="78" t="s">
        <v>585</v>
      </c>
      <c r="N4868" s="78" t="s">
        <v>539</v>
      </c>
      <c r="O4868" s="82" t="s">
        <v>326</v>
      </c>
      <c r="P4868" s="82" t="s">
        <v>6229</v>
      </c>
      <c r="Q4868" s="83" t="str">
        <f>MID(Tabla1[[#This Row],[Aplicación]],14,1)</f>
        <v>2</v>
      </c>
      <c r="R4868" s="35" t="s">
        <v>265</v>
      </c>
      <c r="S4868" s="83" t="str">
        <f>MID(Tabla1[[#This Row],[Aplicación]],6,2)</f>
        <v>10</v>
      </c>
      <c r="T4868" s="84" t="str">
        <f>VLOOKUP(Tabla1[[#This Row],[AREA]],Hoja1!A:B,2,FALSE)</f>
        <v>10. Personas mayores, familia y servicios sociales</v>
      </c>
      <c r="U4868" s="83" t="str">
        <f>MID(Tabla1[[#This Row],[Aplicación]],9,4)</f>
        <v>2312</v>
      </c>
      <c r="V4868" s="84" t="str">
        <f>VLOOKUP(Tabla1[[#This Row],[PROGRAMA]],Hoja1!A:B,2,FALSE)</f>
        <v>2312. Iniciativas sociales</v>
      </c>
      <c r="W4868" s="83" t="str">
        <f>MID(Tabla1[[#This Row],[Aplicación]],14,2)</f>
        <v>22</v>
      </c>
      <c r="X4868" s="83" t="str">
        <f>MID(Tabla1[[#This Row],[Aplicación]],14,6)</f>
        <v>22699</v>
      </c>
    </row>
    <row r="4869" spans="1:24" x14ac:dyDescent="0.25">
      <c r="A4869" s="77">
        <v>220240048014</v>
      </c>
      <c r="B4869" s="78" t="s">
        <v>390</v>
      </c>
      <c r="C4869" s="79">
        <v>45579</v>
      </c>
      <c r="D4869" s="77">
        <v>22024007658</v>
      </c>
      <c r="E4869" s="78" t="s">
        <v>1313</v>
      </c>
      <c r="F4869" s="80">
        <v>194.1</v>
      </c>
      <c r="G4869" s="78" t="s">
        <v>934</v>
      </c>
      <c r="H4869" s="78" t="s">
        <v>6581</v>
      </c>
      <c r="I4869" s="81" t="s">
        <v>2930</v>
      </c>
      <c r="J4869" s="78" t="s">
        <v>398</v>
      </c>
      <c r="K4869" s="78" t="s">
        <v>398</v>
      </c>
      <c r="L4869" s="78" t="s">
        <v>399</v>
      </c>
      <c r="M4869" s="78" t="s">
        <v>585</v>
      </c>
      <c r="N4869" s="78" t="s">
        <v>539</v>
      </c>
      <c r="O4869" s="82" t="s">
        <v>326</v>
      </c>
      <c r="P4869" s="82" t="s">
        <v>6229</v>
      </c>
      <c r="Q4869" s="83" t="str">
        <f>MID(Tabla1[[#This Row],[Aplicación]],14,1)</f>
        <v>2</v>
      </c>
      <c r="R4869" s="35" t="s">
        <v>265</v>
      </c>
      <c r="S4869" s="83" t="str">
        <f>MID(Tabla1[[#This Row],[Aplicación]],6,2)</f>
        <v>10</v>
      </c>
      <c r="T4869" s="84" t="str">
        <f>VLOOKUP(Tabla1[[#This Row],[AREA]],Hoja1!A:B,2,FALSE)</f>
        <v>10. Personas mayores, familia y servicios sociales</v>
      </c>
      <c r="U4869" s="83" t="str">
        <f>MID(Tabla1[[#This Row],[Aplicación]],9,4)</f>
        <v>2312</v>
      </c>
      <c r="V4869" s="84" t="str">
        <f>VLOOKUP(Tabla1[[#This Row],[PROGRAMA]],Hoja1!A:B,2,FALSE)</f>
        <v>2312. Iniciativas sociales</v>
      </c>
      <c r="W4869" s="83" t="str">
        <f>MID(Tabla1[[#This Row],[Aplicación]],14,2)</f>
        <v>22</v>
      </c>
      <c r="X4869" s="83" t="str">
        <f>MID(Tabla1[[#This Row],[Aplicación]],14,6)</f>
        <v>22699</v>
      </c>
    </row>
    <row r="4870" spans="1:24" x14ac:dyDescent="0.25">
      <c r="A4870" s="77">
        <v>220240057950</v>
      </c>
      <c r="B4870" s="78" t="s">
        <v>390</v>
      </c>
      <c r="C4870" s="79">
        <v>45630</v>
      </c>
      <c r="D4870" s="77">
        <v>22024008639</v>
      </c>
      <c r="E4870" s="78" t="s">
        <v>1470</v>
      </c>
      <c r="F4870" s="80">
        <v>62.93</v>
      </c>
      <c r="G4870" s="78" t="s">
        <v>934</v>
      </c>
      <c r="H4870" s="78" t="s">
        <v>6582</v>
      </c>
      <c r="I4870" s="81" t="s">
        <v>2930</v>
      </c>
      <c r="J4870" s="78" t="s">
        <v>398</v>
      </c>
      <c r="K4870" s="78" t="s">
        <v>398</v>
      </c>
      <c r="L4870" s="78" t="s">
        <v>399</v>
      </c>
      <c r="M4870" s="78" t="s">
        <v>585</v>
      </c>
      <c r="N4870" s="78" t="s">
        <v>539</v>
      </c>
      <c r="O4870" s="82" t="s">
        <v>326</v>
      </c>
      <c r="P4870" s="82" t="s">
        <v>6229</v>
      </c>
      <c r="Q4870" s="83" t="str">
        <f>MID(Tabla1[[#This Row],[Aplicación]],14,1)</f>
        <v>2</v>
      </c>
      <c r="R4870" s="35" t="s">
        <v>265</v>
      </c>
      <c r="S4870" s="83" t="str">
        <f>MID(Tabla1[[#This Row],[Aplicación]],6,2)</f>
        <v>10</v>
      </c>
      <c r="T4870" s="84" t="str">
        <f>VLOOKUP(Tabla1[[#This Row],[AREA]],Hoja1!A:B,2,FALSE)</f>
        <v>10. Personas mayores, familia y servicios sociales</v>
      </c>
      <c r="U4870" s="83" t="str">
        <f>MID(Tabla1[[#This Row],[Aplicación]],9,4)</f>
        <v>2312</v>
      </c>
      <c r="V4870" s="84" t="str">
        <f>VLOOKUP(Tabla1[[#This Row],[PROGRAMA]],Hoja1!A:B,2,FALSE)</f>
        <v>2312. Iniciativas sociales</v>
      </c>
      <c r="W4870" s="83" t="str">
        <f>MID(Tabla1[[#This Row],[Aplicación]],14,2)</f>
        <v>22</v>
      </c>
      <c r="X4870" s="83" t="str">
        <f>MID(Tabla1[[#This Row],[Aplicación]],14,6)</f>
        <v>22617</v>
      </c>
    </row>
    <row r="4871" spans="1:24" x14ac:dyDescent="0.25">
      <c r="A4871" s="77">
        <v>220240048002</v>
      </c>
      <c r="B4871" s="78" t="s">
        <v>390</v>
      </c>
      <c r="C4871" s="79">
        <v>45579</v>
      </c>
      <c r="D4871" s="77">
        <v>22024007607</v>
      </c>
      <c r="E4871" s="78" t="s">
        <v>1375</v>
      </c>
      <c r="F4871" s="80">
        <v>300</v>
      </c>
      <c r="G4871" s="78" t="s">
        <v>6583</v>
      </c>
      <c r="H4871" s="78" t="s">
        <v>6584</v>
      </c>
      <c r="I4871" s="81" t="s">
        <v>2930</v>
      </c>
      <c r="J4871" s="78" t="s">
        <v>420</v>
      </c>
      <c r="K4871" s="78" t="s">
        <v>420</v>
      </c>
      <c r="L4871" s="78" t="s">
        <v>399</v>
      </c>
      <c r="M4871" s="78" t="s">
        <v>585</v>
      </c>
      <c r="N4871" s="78" t="s">
        <v>539</v>
      </c>
      <c r="O4871" s="82" t="s">
        <v>326</v>
      </c>
      <c r="P4871" s="82" t="s">
        <v>6229</v>
      </c>
      <c r="Q4871" s="83" t="str">
        <f>MID(Tabla1[[#This Row],[Aplicación]],14,1)</f>
        <v>2</v>
      </c>
      <c r="R4871" s="35" t="s">
        <v>265</v>
      </c>
      <c r="S4871" s="83" t="str">
        <f>MID(Tabla1[[#This Row],[Aplicación]],6,2)</f>
        <v>10</v>
      </c>
      <c r="T4871" s="84" t="str">
        <f>VLOOKUP(Tabla1[[#This Row],[AREA]],Hoja1!A:B,2,FALSE)</f>
        <v>10. Personas mayores, familia y servicios sociales</v>
      </c>
      <c r="U4871" s="83" t="str">
        <f>MID(Tabla1[[#This Row],[Aplicación]],9,4)</f>
        <v>2315</v>
      </c>
      <c r="V4871" s="84" t="str">
        <f>VLOOKUP(Tabla1[[#This Row],[PROGRAMA]],Hoja1!A:B,2,FALSE)</f>
        <v>2315. Políticas de Igualdad e infancia</v>
      </c>
      <c r="W4871" s="83" t="str">
        <f>MID(Tabla1[[#This Row],[Aplicación]],14,2)</f>
        <v>22</v>
      </c>
      <c r="X4871" s="83" t="str">
        <f>MID(Tabla1[[#This Row],[Aplicación]],14,6)</f>
        <v>22799</v>
      </c>
    </row>
    <row r="4872" spans="1:24" x14ac:dyDescent="0.25">
      <c r="A4872" s="77">
        <v>220240057906</v>
      </c>
      <c r="B4872" s="78" t="s">
        <v>390</v>
      </c>
      <c r="C4872" s="79">
        <v>45630</v>
      </c>
      <c r="D4872" s="77">
        <v>22024008769</v>
      </c>
      <c r="E4872" s="78" t="s">
        <v>1283</v>
      </c>
      <c r="F4872" s="80">
        <v>550</v>
      </c>
      <c r="G4872" s="78" t="s">
        <v>6585</v>
      </c>
      <c r="H4872" s="78" t="s">
        <v>6586</v>
      </c>
      <c r="I4872" s="81" t="s">
        <v>2930</v>
      </c>
      <c r="J4872" s="78" t="s">
        <v>398</v>
      </c>
      <c r="K4872" s="78" t="s">
        <v>398</v>
      </c>
      <c r="L4872" s="78" t="s">
        <v>399</v>
      </c>
      <c r="M4872" s="78" t="s">
        <v>585</v>
      </c>
      <c r="N4872" s="78" t="s">
        <v>539</v>
      </c>
      <c r="O4872" s="82" t="s">
        <v>326</v>
      </c>
      <c r="P4872" s="82" t="s">
        <v>6229</v>
      </c>
      <c r="Q4872" s="83" t="str">
        <f>MID(Tabla1[[#This Row],[Aplicación]],14,1)</f>
        <v>2</v>
      </c>
      <c r="R4872" s="35" t="s">
        <v>265</v>
      </c>
      <c r="S4872" s="83" t="str">
        <f>MID(Tabla1[[#This Row],[Aplicación]],6,2)</f>
        <v>10</v>
      </c>
      <c r="T4872" s="84" t="str">
        <f>VLOOKUP(Tabla1[[#This Row],[AREA]],Hoja1!A:B,2,FALSE)</f>
        <v>10. Personas mayores, familia y servicios sociales</v>
      </c>
      <c r="U4872" s="83" t="str">
        <f>MID(Tabla1[[#This Row],[Aplicación]],9,4)</f>
        <v>2315</v>
      </c>
      <c r="V4872" s="84" t="str">
        <f>VLOOKUP(Tabla1[[#This Row],[PROGRAMA]],Hoja1!A:B,2,FALSE)</f>
        <v>2315. Políticas de Igualdad e infancia</v>
      </c>
      <c r="W4872" s="83" t="str">
        <f>MID(Tabla1[[#This Row],[Aplicación]],14,2)</f>
        <v>22</v>
      </c>
      <c r="X4872" s="83" t="str">
        <f>MID(Tabla1[[#This Row],[Aplicación]],14,6)</f>
        <v>22611</v>
      </c>
    </row>
    <row r="4873" spans="1:24" x14ac:dyDescent="0.25">
      <c r="A4873" s="77">
        <v>220240051158</v>
      </c>
      <c r="B4873" s="78" t="s">
        <v>390</v>
      </c>
      <c r="C4873" s="79">
        <v>45594</v>
      </c>
      <c r="D4873" s="77">
        <v>22024007903</v>
      </c>
      <c r="E4873" s="78" t="s">
        <v>1240</v>
      </c>
      <c r="F4873" s="80">
        <v>605</v>
      </c>
      <c r="G4873" s="78" t="s">
        <v>3386</v>
      </c>
      <c r="H4873" s="78" t="s">
        <v>6587</v>
      </c>
      <c r="I4873" s="81" t="s">
        <v>2930</v>
      </c>
      <c r="J4873" s="78" t="s">
        <v>398</v>
      </c>
      <c r="K4873" s="78" t="s">
        <v>398</v>
      </c>
      <c r="L4873" s="78" t="s">
        <v>399</v>
      </c>
      <c r="M4873" s="78" t="s">
        <v>585</v>
      </c>
      <c r="N4873" s="78" t="s">
        <v>539</v>
      </c>
      <c r="O4873" s="82" t="s">
        <v>326</v>
      </c>
      <c r="P4873" s="82" t="s">
        <v>6229</v>
      </c>
      <c r="Q4873" s="83" t="str">
        <f>MID(Tabla1[[#This Row],[Aplicación]],14,1)</f>
        <v>2</v>
      </c>
      <c r="R4873" s="35" t="s">
        <v>265</v>
      </c>
      <c r="S4873" s="83" t="str">
        <f>MID(Tabla1[[#This Row],[Aplicación]],6,2)</f>
        <v>01</v>
      </c>
      <c r="T4873" s="84" t="str">
        <f>VLOOKUP(Tabla1[[#This Row],[AREA]],Hoja1!A:B,2,FALSE)</f>
        <v>01. Alcaldía</v>
      </c>
      <c r="U4873" s="83" t="str">
        <f>MID(Tabla1[[#This Row],[Aplicación]],9,4)</f>
        <v>9203</v>
      </c>
      <c r="V4873" s="84" t="str">
        <f>VLOOKUP(Tabla1[[#This Row],[PROGRAMA]],Hoja1!A:B,2,FALSE)</f>
        <v>9203. Unidad de régimen interior</v>
      </c>
      <c r="W4873" s="83" t="str">
        <f>MID(Tabla1[[#This Row],[Aplicación]],14,2)</f>
        <v>22</v>
      </c>
      <c r="X4873" s="83" t="str">
        <f>MID(Tabla1[[#This Row],[Aplicación]],14,6)</f>
        <v>22699</v>
      </c>
    </row>
    <row r="4874" spans="1:24" x14ac:dyDescent="0.25">
      <c r="A4874" s="77">
        <v>220240053273</v>
      </c>
      <c r="B4874" s="78" t="s">
        <v>702</v>
      </c>
      <c r="C4874" s="79">
        <v>45604</v>
      </c>
      <c r="D4874" s="77">
        <v>22024004070</v>
      </c>
      <c r="E4874" s="78" t="s">
        <v>3440</v>
      </c>
      <c r="F4874" s="80">
        <v>1140</v>
      </c>
      <c r="G4874" s="78" t="s">
        <v>83</v>
      </c>
      <c r="H4874" s="78" t="s">
        <v>6588</v>
      </c>
      <c r="I4874" s="81" t="s">
        <v>2934</v>
      </c>
      <c r="J4874" s="78" t="s">
        <v>770</v>
      </c>
      <c r="K4874" s="78" t="s">
        <v>398</v>
      </c>
      <c r="L4874" s="78" t="s">
        <v>399</v>
      </c>
      <c r="M4874" s="78" t="s">
        <v>585</v>
      </c>
      <c r="N4874" s="78" t="s">
        <v>539</v>
      </c>
      <c r="O4874" s="82" t="s">
        <v>326</v>
      </c>
      <c r="P4874" s="82" t="s">
        <v>6229</v>
      </c>
      <c r="Q4874" s="83" t="str">
        <f>MID(Tabla1[[#This Row],[Aplicación]],14,1)</f>
        <v>1</v>
      </c>
      <c r="R4874" s="35" t="s">
        <v>273</v>
      </c>
      <c r="S4874" s="83" t="str">
        <f>MID(Tabla1[[#This Row],[Aplicación]],6,2)</f>
        <v>04</v>
      </c>
      <c r="T4874" s="84" t="str">
        <f>VLOOKUP(Tabla1[[#This Row],[AREA]],Hoja1!A:B,2,FALSE)</f>
        <v>04. Hacienda, personal y modernización administrativa</v>
      </c>
      <c r="U4874" s="83" t="str">
        <f>MID(Tabla1[[#This Row],[Aplicación]],9,4)</f>
        <v>9202</v>
      </c>
      <c r="V4874" s="84" t="str">
        <f>VLOOKUP(Tabla1[[#This Row],[PROGRAMA]],Hoja1!A:B,2,FALSE)</f>
        <v>9202. Gestión de recursos humanos</v>
      </c>
      <c r="W4874" s="83" t="str">
        <f>MID(Tabla1[[#This Row],[Aplicación]],14,2)</f>
        <v>16</v>
      </c>
      <c r="X4874" s="83" t="str">
        <f>MID(Tabla1[[#This Row],[Aplicación]],14,6)</f>
        <v>16200</v>
      </c>
    </row>
    <row r="4875" spans="1:24" x14ac:dyDescent="0.25">
      <c r="A4875" s="77">
        <v>220240061102</v>
      </c>
      <c r="B4875" s="78" t="s">
        <v>390</v>
      </c>
      <c r="C4875" s="79">
        <v>45643</v>
      </c>
      <c r="D4875" s="77">
        <v>22024009113</v>
      </c>
      <c r="E4875" s="78" t="s">
        <v>1176</v>
      </c>
      <c r="F4875" s="80">
        <v>968</v>
      </c>
      <c r="G4875" s="78" t="s">
        <v>83</v>
      </c>
      <c r="H4875" s="78" t="s">
        <v>6589</v>
      </c>
      <c r="I4875" s="81" t="s">
        <v>2930</v>
      </c>
      <c r="J4875" s="78" t="s">
        <v>770</v>
      </c>
      <c r="K4875" s="78" t="s">
        <v>398</v>
      </c>
      <c r="L4875" s="78" t="s">
        <v>413</v>
      </c>
      <c r="M4875" s="78" t="s">
        <v>585</v>
      </c>
      <c r="N4875" s="78" t="s">
        <v>539</v>
      </c>
      <c r="O4875" s="82" t="s">
        <v>326</v>
      </c>
      <c r="P4875" s="82" t="s">
        <v>6229</v>
      </c>
      <c r="Q4875" s="83" t="str">
        <f>MID(Tabla1[[#This Row],[Aplicación]],14,1)</f>
        <v>2</v>
      </c>
      <c r="R4875" s="35" t="s">
        <v>265</v>
      </c>
      <c r="S4875" s="83" t="str">
        <f>MID(Tabla1[[#This Row],[Aplicación]],6,2)</f>
        <v>08</v>
      </c>
      <c r="T4875" s="84" t="str">
        <f>VLOOKUP(Tabla1[[#This Row],[AREA]],Hoja1!A:B,2,FALSE)</f>
        <v>08. Tráfico y movilidad</v>
      </c>
      <c r="U4875" s="83" t="str">
        <f>MID(Tabla1[[#This Row],[Aplicación]],9,4)</f>
        <v>1532</v>
      </c>
      <c r="V4875" s="84" t="str">
        <f>VLOOKUP(Tabla1[[#This Row],[PROGRAMA]],Hoja1!A:B,2,FALSE)</f>
        <v>1532. Pavimentación vias públicas y otros servicios urbanísticos</v>
      </c>
      <c r="W4875" s="83" t="str">
        <f>MID(Tabla1[[#This Row],[Aplicación]],14,2)</f>
        <v>20</v>
      </c>
      <c r="X4875" s="83" t="str">
        <f>MID(Tabla1[[#This Row],[Aplicación]],14,6)</f>
        <v>203</v>
      </c>
    </row>
    <row r="4876" spans="1:24" x14ac:dyDescent="0.25">
      <c r="A4876" s="77">
        <v>220240052189</v>
      </c>
      <c r="B4876" s="78" t="s">
        <v>390</v>
      </c>
      <c r="C4876" s="79">
        <v>45601</v>
      </c>
      <c r="D4876" s="77">
        <v>22024007876</v>
      </c>
      <c r="E4876" s="78" t="s">
        <v>1442</v>
      </c>
      <c r="F4876" s="80">
        <v>237.05</v>
      </c>
      <c r="G4876" s="78" t="s">
        <v>83</v>
      </c>
      <c r="H4876" s="78" t="s">
        <v>6590</v>
      </c>
      <c r="I4876" s="81" t="s">
        <v>2930</v>
      </c>
      <c r="J4876" s="78" t="s">
        <v>770</v>
      </c>
      <c r="K4876" s="78" t="s">
        <v>398</v>
      </c>
      <c r="L4876" s="78" t="s">
        <v>413</v>
      </c>
      <c r="M4876" s="78" t="s">
        <v>585</v>
      </c>
      <c r="N4876" s="78" t="s">
        <v>539</v>
      </c>
      <c r="O4876" s="82" t="s">
        <v>326</v>
      </c>
      <c r="P4876" s="82" t="s">
        <v>6229</v>
      </c>
      <c r="Q4876" s="83" t="str">
        <f>MID(Tabla1[[#This Row],[Aplicación]],14,1)</f>
        <v>2</v>
      </c>
      <c r="R4876" s="35" t="s">
        <v>265</v>
      </c>
      <c r="S4876" s="83" t="str">
        <f>MID(Tabla1[[#This Row],[Aplicación]],6,2)</f>
        <v>04</v>
      </c>
      <c r="T4876" s="84" t="str">
        <f>VLOOKUP(Tabla1[[#This Row],[AREA]],Hoja1!A:B,2,FALSE)</f>
        <v>04. Hacienda, personal y modernización administrativa</v>
      </c>
      <c r="U4876" s="83" t="str">
        <f>MID(Tabla1[[#This Row],[Aplicación]],9,4)</f>
        <v>3121</v>
      </c>
      <c r="V4876" s="84" t="str">
        <f>VLOOKUP(Tabla1[[#This Row],[PROGRAMA]],Hoja1!A:B,2,FALSE)</f>
        <v>3121. Prevención y salud laboral</v>
      </c>
      <c r="W4876" s="83" t="str">
        <f>MID(Tabla1[[#This Row],[Aplicación]],14,2)</f>
        <v>22</v>
      </c>
      <c r="X4876" s="83" t="str">
        <f>MID(Tabla1[[#This Row],[Aplicación]],14,6)</f>
        <v>22199</v>
      </c>
    </row>
    <row r="4877" spans="1:24" x14ac:dyDescent="0.25">
      <c r="A4877" s="77">
        <v>220240050747</v>
      </c>
      <c r="B4877" s="78" t="s">
        <v>390</v>
      </c>
      <c r="C4877" s="79">
        <v>45593</v>
      </c>
      <c r="D4877" s="77">
        <v>22024007862</v>
      </c>
      <c r="E4877" s="78" t="s">
        <v>1293</v>
      </c>
      <c r="F4877" s="80">
        <v>230.85</v>
      </c>
      <c r="G4877" s="78" t="s">
        <v>83</v>
      </c>
      <c r="H4877" s="78" t="s">
        <v>6591</v>
      </c>
      <c r="I4877" s="81" t="s">
        <v>2930</v>
      </c>
      <c r="J4877" s="78" t="s">
        <v>770</v>
      </c>
      <c r="K4877" s="78" t="s">
        <v>398</v>
      </c>
      <c r="L4877" s="78" t="s">
        <v>413</v>
      </c>
      <c r="M4877" s="78" t="s">
        <v>585</v>
      </c>
      <c r="N4877" s="78" t="s">
        <v>539</v>
      </c>
      <c r="O4877" s="82" t="s">
        <v>326</v>
      </c>
      <c r="P4877" s="82" t="s">
        <v>6229</v>
      </c>
      <c r="Q4877" s="83" t="str">
        <f>MID(Tabla1[[#This Row],[Aplicación]],14,1)</f>
        <v>2</v>
      </c>
      <c r="R4877" s="35" t="s">
        <v>265</v>
      </c>
      <c r="S4877" s="83" t="str">
        <f>MID(Tabla1[[#This Row],[Aplicación]],6,2)</f>
        <v>03</v>
      </c>
      <c r="T4877" s="84" t="str">
        <f>VLOOKUP(Tabla1[[#This Row],[AREA]],Hoja1!A:B,2,FALSE)</f>
        <v>03. Participación ciudadana y deportes</v>
      </c>
      <c r="U4877" s="83" t="str">
        <f>MID(Tabla1[[#This Row],[Aplicación]],9,4)</f>
        <v>9241</v>
      </c>
      <c r="V4877" s="84" t="str">
        <f>VLOOKUP(Tabla1[[#This Row],[PROGRAMA]],Hoja1!A:B,2,FALSE)</f>
        <v>9241. Participación ciudadana</v>
      </c>
      <c r="W4877" s="83" t="str">
        <f>MID(Tabla1[[#This Row],[Aplicación]],14,2)</f>
        <v>21</v>
      </c>
      <c r="X4877" s="83" t="str">
        <f>MID(Tabla1[[#This Row],[Aplicación]],14,6)</f>
        <v>212</v>
      </c>
    </row>
    <row r="4878" spans="1:24" x14ac:dyDescent="0.25">
      <c r="A4878" s="77">
        <v>220240053829</v>
      </c>
      <c r="B4878" s="78" t="s">
        <v>390</v>
      </c>
      <c r="C4878" s="79">
        <v>45611</v>
      </c>
      <c r="D4878" s="77">
        <v>22024008572</v>
      </c>
      <c r="E4878" s="78" t="s">
        <v>1296</v>
      </c>
      <c r="F4878" s="80">
        <v>2472.0300000000002</v>
      </c>
      <c r="G4878" s="78" t="s">
        <v>1026</v>
      </c>
      <c r="H4878" s="78" t="s">
        <v>6477</v>
      </c>
      <c r="I4878" s="81" t="s">
        <v>2930</v>
      </c>
      <c r="J4878" s="78" t="s">
        <v>503</v>
      </c>
      <c r="K4878" s="78" t="s">
        <v>393</v>
      </c>
      <c r="L4878" s="78" t="s">
        <v>413</v>
      </c>
      <c r="M4878" s="78" t="s">
        <v>585</v>
      </c>
      <c r="N4878" s="78" t="s">
        <v>539</v>
      </c>
      <c r="O4878" s="82" t="s">
        <v>326</v>
      </c>
      <c r="P4878" s="82" t="s">
        <v>6229</v>
      </c>
      <c r="Q4878" s="83" t="str">
        <f>MID(Tabla1[[#This Row],[Aplicación]],14,1)</f>
        <v>2</v>
      </c>
      <c r="R4878" s="35" t="s">
        <v>265</v>
      </c>
      <c r="S4878" s="83" t="str">
        <f>MID(Tabla1[[#This Row],[Aplicación]],6,2)</f>
        <v>11</v>
      </c>
      <c r="T4878" s="84" t="str">
        <f>VLOOKUP(Tabla1[[#This Row],[AREA]],Hoja1!A:B,2,FALSE)</f>
        <v>11. Salud pública y seguridad ciudadana</v>
      </c>
      <c r="U4878" s="83" t="str">
        <f>MID(Tabla1[[#This Row],[Aplicación]],9,4)</f>
        <v>1361</v>
      </c>
      <c r="V4878" s="84" t="str">
        <f>VLOOKUP(Tabla1[[#This Row],[PROGRAMA]],Hoja1!A:B,2,FALSE)</f>
        <v>1361. Prevención y extinción de incencios</v>
      </c>
      <c r="W4878" s="83" t="str">
        <f>MID(Tabla1[[#This Row],[Aplicación]],14,2)</f>
        <v>22</v>
      </c>
      <c r="X4878" s="83" t="str">
        <f>MID(Tabla1[[#This Row],[Aplicación]],14,6)</f>
        <v>22199</v>
      </c>
    </row>
    <row r="4879" spans="1:24" x14ac:dyDescent="0.25">
      <c r="A4879" s="77">
        <v>220240049932</v>
      </c>
      <c r="B4879" s="78" t="s">
        <v>702</v>
      </c>
      <c r="C4879" s="79">
        <v>45589</v>
      </c>
      <c r="D4879" s="77">
        <v>22024000450</v>
      </c>
      <c r="E4879" s="78" t="s">
        <v>1455</v>
      </c>
      <c r="F4879" s="80">
        <v>1647.15</v>
      </c>
      <c r="G4879" s="78" t="s">
        <v>804</v>
      </c>
      <c r="H4879" s="78" t="s">
        <v>3856</v>
      </c>
      <c r="I4879" s="81" t="s">
        <v>2934</v>
      </c>
      <c r="J4879" s="78" t="s">
        <v>398</v>
      </c>
      <c r="K4879" s="78" t="s">
        <v>398</v>
      </c>
      <c r="L4879" s="78" t="s">
        <v>413</v>
      </c>
      <c r="M4879" s="78" t="s">
        <v>395</v>
      </c>
      <c r="N4879" s="78" t="s">
        <v>396</v>
      </c>
      <c r="O4879" s="82" t="s">
        <v>325</v>
      </c>
      <c r="P4879" s="82" t="s">
        <v>6229</v>
      </c>
      <c r="Q4879" s="83" t="str">
        <f>MID(Tabla1[[#This Row],[Aplicación]],14,1)</f>
        <v>2</v>
      </c>
      <c r="R4879" s="35" t="s">
        <v>265</v>
      </c>
      <c r="S4879" s="83" t="str">
        <f>MID(Tabla1[[#This Row],[Aplicación]],6,2)</f>
        <v>11</v>
      </c>
      <c r="T4879" s="84" t="str">
        <f>VLOOKUP(Tabla1[[#This Row],[AREA]],Hoja1!A:B,2,FALSE)</f>
        <v>11. Salud pública y seguridad ciudadana</v>
      </c>
      <c r="U4879" s="83" t="str">
        <f>MID(Tabla1[[#This Row],[Aplicación]],9,4)</f>
        <v>1631</v>
      </c>
      <c r="V4879" s="84" t="str">
        <f>VLOOKUP(Tabla1[[#This Row],[PROGRAMA]],Hoja1!A:B,2,FALSE)</f>
        <v>1631. Limpieza viaria</v>
      </c>
      <c r="W4879" s="83" t="str">
        <f>MID(Tabla1[[#This Row],[Aplicación]],14,2)</f>
        <v>22</v>
      </c>
      <c r="X4879" s="83" t="str">
        <f>MID(Tabla1[[#This Row],[Aplicación]],14,6)</f>
        <v>22199</v>
      </c>
    </row>
    <row r="4880" spans="1:24" x14ac:dyDescent="0.25">
      <c r="A4880" s="77">
        <v>220240059778</v>
      </c>
      <c r="B4880" s="78" t="s">
        <v>702</v>
      </c>
      <c r="C4880" s="79">
        <v>45636</v>
      </c>
      <c r="D4880" s="77">
        <v>22024001637</v>
      </c>
      <c r="E4880" s="78" t="s">
        <v>1468</v>
      </c>
      <c r="F4880" s="80">
        <v>1646.94</v>
      </c>
      <c r="G4880" s="78" t="s">
        <v>775</v>
      </c>
      <c r="H4880" s="78" t="s">
        <v>6592</v>
      </c>
      <c r="I4880" s="81" t="s">
        <v>2934</v>
      </c>
      <c r="J4880" s="78" t="s">
        <v>398</v>
      </c>
      <c r="K4880" s="78" t="s">
        <v>398</v>
      </c>
      <c r="L4880" s="78" t="s">
        <v>399</v>
      </c>
      <c r="M4880" s="78" t="s">
        <v>395</v>
      </c>
      <c r="N4880" s="78" t="s">
        <v>396</v>
      </c>
      <c r="O4880" s="82" t="s">
        <v>325</v>
      </c>
      <c r="P4880" s="82" t="s">
        <v>6229</v>
      </c>
      <c r="Q4880" s="83" t="str">
        <f>MID(Tabla1[[#This Row],[Aplicación]],14,1)</f>
        <v>2</v>
      </c>
      <c r="R4880" s="35" t="s">
        <v>265</v>
      </c>
      <c r="S4880" s="83" t="str">
        <f>MID(Tabla1[[#This Row],[Aplicación]],6,2)</f>
        <v>07</v>
      </c>
      <c r="T4880" s="84" t="str">
        <f>VLOOKUP(Tabla1[[#This Row],[AREA]],Hoja1!A:B,2,FALSE)</f>
        <v>07. Medio ambiente</v>
      </c>
      <c r="U4880" s="83" t="str">
        <f>MID(Tabla1[[#This Row],[Aplicación]],9,4)</f>
        <v>1711</v>
      </c>
      <c r="V4880" s="84" t="str">
        <f>VLOOKUP(Tabla1[[#This Row],[PROGRAMA]],Hoja1!A:B,2,FALSE)</f>
        <v>1711. Parques y jardines</v>
      </c>
      <c r="W4880" s="83" t="str">
        <f>MID(Tabla1[[#This Row],[Aplicación]],14,2)</f>
        <v>21</v>
      </c>
      <c r="X4880" s="83" t="str">
        <f>MID(Tabla1[[#This Row],[Aplicación]],14,6)</f>
        <v>213</v>
      </c>
    </row>
    <row r="4881" spans="1:24" x14ac:dyDescent="0.25">
      <c r="A4881" s="77">
        <v>220240045015</v>
      </c>
      <c r="B4881" s="78" t="s">
        <v>702</v>
      </c>
      <c r="C4881" s="79">
        <v>45567</v>
      </c>
      <c r="D4881" s="77">
        <v>22024001011</v>
      </c>
      <c r="E4881" s="78" t="s">
        <v>1423</v>
      </c>
      <c r="F4881" s="80">
        <v>1635.96</v>
      </c>
      <c r="G4881" s="78" t="s">
        <v>812</v>
      </c>
      <c r="H4881" s="78" t="s">
        <v>6593</v>
      </c>
      <c r="I4881" s="81" t="s">
        <v>2934</v>
      </c>
      <c r="J4881" s="78" t="s">
        <v>398</v>
      </c>
      <c r="K4881" s="78" t="s">
        <v>398</v>
      </c>
      <c r="L4881" s="78" t="s">
        <v>399</v>
      </c>
      <c r="M4881" s="78" t="s">
        <v>395</v>
      </c>
      <c r="N4881" s="78" t="s">
        <v>396</v>
      </c>
      <c r="O4881" s="82" t="s">
        <v>325</v>
      </c>
      <c r="P4881" s="82" t="s">
        <v>6229</v>
      </c>
      <c r="Q4881" s="83" t="str">
        <f>MID(Tabla1[[#This Row],[Aplicación]],14,1)</f>
        <v>2</v>
      </c>
      <c r="R4881" s="35" t="s">
        <v>265</v>
      </c>
      <c r="S4881" s="83" t="str">
        <f>MID(Tabla1[[#This Row],[Aplicación]],6,2)</f>
        <v>11</v>
      </c>
      <c r="T4881" s="84" t="str">
        <f>VLOOKUP(Tabla1[[#This Row],[AREA]],Hoja1!A:B,2,FALSE)</f>
        <v>11. Salud pública y seguridad ciudadana</v>
      </c>
      <c r="U4881" s="83" t="str">
        <f>MID(Tabla1[[#This Row],[Aplicación]],9,4)</f>
        <v>1321</v>
      </c>
      <c r="V4881" s="84" t="str">
        <f>VLOOKUP(Tabla1[[#This Row],[PROGRAMA]],Hoja1!A:B,2,FALSE)</f>
        <v>1321. Policía municipal</v>
      </c>
      <c r="W4881" s="83" t="str">
        <f>MID(Tabla1[[#This Row],[Aplicación]],14,2)</f>
        <v>21</v>
      </c>
      <c r="X4881" s="83" t="str">
        <f>MID(Tabla1[[#This Row],[Aplicación]],14,6)</f>
        <v>214</v>
      </c>
    </row>
    <row r="4882" spans="1:24" x14ac:dyDescent="0.25">
      <c r="A4882" s="77">
        <v>220240053442</v>
      </c>
      <c r="B4882" s="78" t="s">
        <v>702</v>
      </c>
      <c r="C4882" s="79">
        <v>45607</v>
      </c>
      <c r="D4882" s="77">
        <v>22024000079</v>
      </c>
      <c r="E4882" s="78" t="s">
        <v>1262</v>
      </c>
      <c r="F4882" s="80">
        <v>1599.45</v>
      </c>
      <c r="G4882" s="78" t="s">
        <v>82</v>
      </c>
      <c r="H4882" s="78" t="s">
        <v>6594</v>
      </c>
      <c r="I4882" s="81" t="s">
        <v>2934</v>
      </c>
      <c r="J4882" s="78" t="s">
        <v>398</v>
      </c>
      <c r="K4882" s="78" t="s">
        <v>398</v>
      </c>
      <c r="L4882" s="78" t="s">
        <v>413</v>
      </c>
      <c r="M4882" s="78" t="s">
        <v>395</v>
      </c>
      <c r="N4882" s="78" t="s">
        <v>396</v>
      </c>
      <c r="O4882" s="82" t="s">
        <v>325</v>
      </c>
      <c r="P4882" s="82" t="s">
        <v>6229</v>
      </c>
      <c r="Q4882" s="83" t="str">
        <f>MID(Tabla1[[#This Row],[Aplicación]],14,1)</f>
        <v>2</v>
      </c>
      <c r="R4882" s="35" t="s">
        <v>265</v>
      </c>
      <c r="S4882" s="83" t="str">
        <f>MID(Tabla1[[#This Row],[Aplicación]],6,2)</f>
        <v>03</v>
      </c>
      <c r="T4882" s="84" t="str">
        <f>VLOOKUP(Tabla1[[#This Row],[AREA]],Hoja1!A:B,2,FALSE)</f>
        <v>03. Participación ciudadana y deportes</v>
      </c>
      <c r="U4882" s="83" t="str">
        <f>MID(Tabla1[[#This Row],[Aplicación]],9,4)</f>
        <v>9241</v>
      </c>
      <c r="V4882" s="84" t="str">
        <f>VLOOKUP(Tabla1[[#This Row],[PROGRAMA]],Hoja1!A:B,2,FALSE)</f>
        <v>9241. Participación ciudadana</v>
      </c>
      <c r="W4882" s="83" t="str">
        <f>MID(Tabla1[[#This Row],[Aplicación]],14,2)</f>
        <v>21</v>
      </c>
      <c r="X4882" s="83" t="str">
        <f>MID(Tabla1[[#This Row],[Aplicación]],14,6)</f>
        <v>213</v>
      </c>
    </row>
    <row r="4883" spans="1:24" x14ac:dyDescent="0.25">
      <c r="A4883" s="77">
        <v>220240045530</v>
      </c>
      <c r="B4883" s="78" t="s">
        <v>390</v>
      </c>
      <c r="C4883" s="79">
        <v>45568</v>
      </c>
      <c r="D4883" s="77">
        <v>22024006792</v>
      </c>
      <c r="E4883" s="78" t="s">
        <v>3418</v>
      </c>
      <c r="F4883" s="80">
        <v>2996.09</v>
      </c>
      <c r="G4883" s="78" t="s">
        <v>676</v>
      </c>
      <c r="H4883" s="78" t="s">
        <v>6595</v>
      </c>
      <c r="I4883" s="81" t="s">
        <v>2930</v>
      </c>
      <c r="J4883" s="78" t="s">
        <v>398</v>
      </c>
      <c r="K4883" s="78" t="s">
        <v>398</v>
      </c>
      <c r="L4883" s="78" t="s">
        <v>413</v>
      </c>
      <c r="M4883" s="78" t="s">
        <v>395</v>
      </c>
      <c r="N4883" s="78" t="s">
        <v>396</v>
      </c>
      <c r="O4883" s="82" t="s">
        <v>325</v>
      </c>
      <c r="P4883" s="82" t="s">
        <v>6229</v>
      </c>
      <c r="Q4883" s="83" t="str">
        <f>MID(Tabla1[[#This Row],[Aplicación]],14,1)</f>
        <v>6</v>
      </c>
      <c r="R4883" s="35" t="s">
        <v>266</v>
      </c>
      <c r="S4883" s="83" t="str">
        <f>MID(Tabla1[[#This Row],[Aplicación]],6,2)</f>
        <v>02</v>
      </c>
      <c r="T4883" s="84" t="str">
        <f>VLOOKUP(Tabla1[[#This Row],[AREA]],Hoja1!A:B,2,FALSE)</f>
        <v>02. Urbanismo y vivienda</v>
      </c>
      <c r="U4883" s="83" t="str">
        <f>MID(Tabla1[[#This Row],[Aplicación]],9,4)</f>
        <v>9332</v>
      </c>
      <c r="V4883" s="84" t="str">
        <f>VLOOKUP(Tabla1[[#This Row],[PROGRAMA]],Hoja1!A:B,2,FALSE)</f>
        <v>9332. Mantenimiento de edificios e instalaciones municipales</v>
      </c>
      <c r="W4883" s="83" t="str">
        <f>MID(Tabla1[[#This Row],[Aplicación]],14,2)</f>
        <v>63</v>
      </c>
      <c r="X4883" s="83" t="str">
        <f>MID(Tabla1[[#This Row],[Aplicación]],14,6)</f>
        <v>632</v>
      </c>
    </row>
    <row r="4884" spans="1:24" x14ac:dyDescent="0.25">
      <c r="A4884" s="77">
        <v>220240051374</v>
      </c>
      <c r="B4884" s="78" t="s">
        <v>390</v>
      </c>
      <c r="C4884" s="79">
        <v>45595</v>
      </c>
      <c r="D4884" s="77">
        <v>22024008027</v>
      </c>
      <c r="E4884" s="78" t="s">
        <v>1187</v>
      </c>
      <c r="F4884" s="80">
        <v>1092.6300000000001</v>
      </c>
      <c r="G4884" s="78" t="s">
        <v>1026</v>
      </c>
      <c r="H4884" s="78" t="s">
        <v>6596</v>
      </c>
      <c r="I4884" s="81" t="s">
        <v>2930</v>
      </c>
      <c r="J4884" s="78" t="s">
        <v>503</v>
      </c>
      <c r="K4884" s="78" t="s">
        <v>393</v>
      </c>
      <c r="L4884" s="78" t="s">
        <v>399</v>
      </c>
      <c r="M4884" s="78" t="s">
        <v>585</v>
      </c>
      <c r="N4884" s="78" t="s">
        <v>539</v>
      </c>
      <c r="O4884" s="82" t="s">
        <v>326</v>
      </c>
      <c r="P4884" s="82" t="s">
        <v>6229</v>
      </c>
      <c r="Q4884" s="83" t="str">
        <f>MID(Tabla1[[#This Row],[Aplicación]],14,1)</f>
        <v>2</v>
      </c>
      <c r="R4884" s="35" t="s">
        <v>265</v>
      </c>
      <c r="S4884" s="83" t="str">
        <f>MID(Tabla1[[#This Row],[Aplicación]],6,2)</f>
        <v>11</v>
      </c>
      <c r="T4884" s="84" t="str">
        <f>VLOOKUP(Tabla1[[#This Row],[AREA]],Hoja1!A:B,2,FALSE)</f>
        <v>11. Salud pública y seguridad ciudadana</v>
      </c>
      <c r="U4884" s="83" t="str">
        <f>MID(Tabla1[[#This Row],[Aplicación]],9,4)</f>
        <v>1361</v>
      </c>
      <c r="V4884" s="84" t="str">
        <f>VLOOKUP(Tabla1[[#This Row],[PROGRAMA]],Hoja1!A:B,2,FALSE)</f>
        <v>1361. Prevención y extinción de incencios</v>
      </c>
      <c r="W4884" s="83" t="str">
        <f>MID(Tabla1[[#This Row],[Aplicación]],14,2)</f>
        <v>21</v>
      </c>
      <c r="X4884" s="83" t="str">
        <f>MID(Tabla1[[#This Row],[Aplicación]],14,6)</f>
        <v>213</v>
      </c>
    </row>
    <row r="4885" spans="1:24" x14ac:dyDescent="0.25">
      <c r="A4885" s="77">
        <v>220240048015</v>
      </c>
      <c r="B4885" s="78" t="s">
        <v>390</v>
      </c>
      <c r="C4885" s="79">
        <v>45579</v>
      </c>
      <c r="D4885" s="77">
        <v>22024006696</v>
      </c>
      <c r="E4885" s="78" t="s">
        <v>1293</v>
      </c>
      <c r="F4885" s="80">
        <v>629.20000000000005</v>
      </c>
      <c r="G4885" s="78" t="s">
        <v>6049</v>
      </c>
      <c r="H4885" s="78" t="s">
        <v>6597</v>
      </c>
      <c r="I4885" s="81" t="s">
        <v>2930</v>
      </c>
      <c r="J4885" s="78" t="s">
        <v>699</v>
      </c>
      <c r="K4885" s="78" t="s">
        <v>398</v>
      </c>
      <c r="L4885" s="78" t="s">
        <v>399</v>
      </c>
      <c r="M4885" s="78" t="s">
        <v>585</v>
      </c>
      <c r="N4885" s="78" t="s">
        <v>539</v>
      </c>
      <c r="O4885" s="82" t="s">
        <v>326</v>
      </c>
      <c r="P4885" s="82" t="s">
        <v>6229</v>
      </c>
      <c r="Q4885" s="83" t="str">
        <f>MID(Tabla1[[#This Row],[Aplicación]],14,1)</f>
        <v>2</v>
      </c>
      <c r="R4885" s="35" t="s">
        <v>265</v>
      </c>
      <c r="S4885" s="83" t="str">
        <f>MID(Tabla1[[#This Row],[Aplicación]],6,2)</f>
        <v>03</v>
      </c>
      <c r="T4885" s="84" t="str">
        <f>VLOOKUP(Tabla1[[#This Row],[AREA]],Hoja1!A:B,2,FALSE)</f>
        <v>03. Participación ciudadana y deportes</v>
      </c>
      <c r="U4885" s="83" t="str">
        <f>MID(Tabla1[[#This Row],[Aplicación]],9,4)</f>
        <v>9241</v>
      </c>
      <c r="V4885" s="84" t="str">
        <f>VLOOKUP(Tabla1[[#This Row],[PROGRAMA]],Hoja1!A:B,2,FALSE)</f>
        <v>9241. Participación ciudadana</v>
      </c>
      <c r="W4885" s="83" t="str">
        <f>MID(Tabla1[[#This Row],[Aplicación]],14,2)</f>
        <v>21</v>
      </c>
      <c r="X4885" s="83" t="str">
        <f>MID(Tabla1[[#This Row],[Aplicación]],14,6)</f>
        <v>212</v>
      </c>
    </row>
    <row r="4886" spans="1:24" x14ac:dyDescent="0.25">
      <c r="A4886" s="77">
        <v>220240051193</v>
      </c>
      <c r="B4886" s="78" t="s">
        <v>390</v>
      </c>
      <c r="C4886" s="79">
        <v>45594</v>
      </c>
      <c r="D4886" s="77">
        <v>22024007972</v>
      </c>
      <c r="E4886" s="78" t="s">
        <v>1256</v>
      </c>
      <c r="F4886" s="80">
        <v>1815</v>
      </c>
      <c r="G4886" s="78" t="s">
        <v>650</v>
      </c>
      <c r="H4886" s="78" t="s">
        <v>6598</v>
      </c>
      <c r="I4886" s="81" t="s">
        <v>2930</v>
      </c>
      <c r="J4886" s="78" t="s">
        <v>398</v>
      </c>
      <c r="K4886" s="78" t="s">
        <v>398</v>
      </c>
      <c r="L4886" s="78" t="s">
        <v>399</v>
      </c>
      <c r="M4886" s="78" t="s">
        <v>585</v>
      </c>
      <c r="N4886" s="78" t="s">
        <v>539</v>
      </c>
      <c r="O4886" s="82" t="s">
        <v>326</v>
      </c>
      <c r="P4886" s="82" t="s">
        <v>6229</v>
      </c>
      <c r="Q4886" s="83" t="str">
        <f>MID(Tabla1[[#This Row],[Aplicación]],14,1)</f>
        <v>2</v>
      </c>
      <c r="R4886" s="35" t="s">
        <v>265</v>
      </c>
      <c r="S4886" s="83" t="str">
        <f>MID(Tabla1[[#This Row],[Aplicación]],6,2)</f>
        <v>06</v>
      </c>
      <c r="T4886" s="84" t="str">
        <f>VLOOKUP(Tabla1[[#This Row],[AREA]],Hoja1!A:B,2,FALSE)</f>
        <v>06. Educación y cultura</v>
      </c>
      <c r="U4886" s="83" t="str">
        <f>MID(Tabla1[[#This Row],[Aplicación]],9,4)</f>
        <v>3261</v>
      </c>
      <c r="V4886" s="84" t="str">
        <f>VLOOKUP(Tabla1[[#This Row],[PROGRAMA]],Hoja1!A:B,2,FALSE)</f>
        <v>3261. Servicios complementarios de educación</v>
      </c>
      <c r="W4886" s="83" t="str">
        <f>MID(Tabla1[[#This Row],[Aplicación]],14,2)</f>
        <v>22</v>
      </c>
      <c r="X4886" s="83" t="str">
        <f>MID(Tabla1[[#This Row],[Aplicación]],14,6)</f>
        <v>22799</v>
      </c>
    </row>
    <row r="4887" spans="1:24" x14ac:dyDescent="0.25">
      <c r="A4887" s="77">
        <v>220240053913</v>
      </c>
      <c r="B4887" s="78" t="s">
        <v>702</v>
      </c>
      <c r="C4887" s="79">
        <v>45614</v>
      </c>
      <c r="D4887" s="77">
        <v>22024000440</v>
      </c>
      <c r="E4887" s="78" t="s">
        <v>1425</v>
      </c>
      <c r="F4887" s="80">
        <v>1557.97</v>
      </c>
      <c r="G4887" s="78" t="s">
        <v>801</v>
      </c>
      <c r="H4887" s="78" t="s">
        <v>6599</v>
      </c>
      <c r="I4887" s="81" t="s">
        <v>2934</v>
      </c>
      <c r="J4887" s="78" t="s">
        <v>398</v>
      </c>
      <c r="K4887" s="78" t="s">
        <v>398</v>
      </c>
      <c r="L4887" s="78" t="s">
        <v>399</v>
      </c>
      <c r="M4887" s="78" t="s">
        <v>395</v>
      </c>
      <c r="N4887" s="78" t="s">
        <v>396</v>
      </c>
      <c r="O4887" s="82" t="s">
        <v>325</v>
      </c>
      <c r="P4887" s="82" t="s">
        <v>6229</v>
      </c>
      <c r="Q4887" s="83" t="str">
        <f>MID(Tabla1[[#This Row],[Aplicación]],14,1)</f>
        <v>2</v>
      </c>
      <c r="R4887" s="35" t="s">
        <v>265</v>
      </c>
      <c r="S4887" s="83" t="str">
        <f>MID(Tabla1[[#This Row],[Aplicación]],6,2)</f>
        <v>11</v>
      </c>
      <c r="T4887" s="84" t="str">
        <f>VLOOKUP(Tabla1[[#This Row],[AREA]],Hoja1!A:B,2,FALSE)</f>
        <v>11. Salud pública y seguridad ciudadana</v>
      </c>
      <c r="U4887" s="83" t="str">
        <f>MID(Tabla1[[#This Row],[Aplicación]],9,4)</f>
        <v>1621</v>
      </c>
      <c r="V4887" s="84" t="str">
        <f>VLOOKUP(Tabla1[[#This Row],[PROGRAMA]],Hoja1!A:B,2,FALSE)</f>
        <v>1621. Recogida de residuos</v>
      </c>
      <c r="W4887" s="83" t="str">
        <f>MID(Tabla1[[#This Row],[Aplicación]],14,2)</f>
        <v>21</v>
      </c>
      <c r="X4887" s="83" t="str">
        <f>MID(Tabla1[[#This Row],[Aplicación]],14,6)</f>
        <v>214</v>
      </c>
    </row>
    <row r="4888" spans="1:24" x14ac:dyDescent="0.25">
      <c r="A4888" s="77">
        <v>220240055326</v>
      </c>
      <c r="B4888" s="78" t="s">
        <v>702</v>
      </c>
      <c r="C4888" s="79">
        <v>45617</v>
      </c>
      <c r="D4888" s="77">
        <v>22024001011</v>
      </c>
      <c r="E4888" s="78" t="s">
        <v>1423</v>
      </c>
      <c r="F4888" s="80">
        <v>1540.5</v>
      </c>
      <c r="G4888" s="78" t="s">
        <v>809</v>
      </c>
      <c r="H4888" s="78" t="s">
        <v>6600</v>
      </c>
      <c r="I4888" s="81" t="s">
        <v>2934</v>
      </c>
      <c r="J4888" s="78" t="s">
        <v>398</v>
      </c>
      <c r="K4888" s="78" t="s">
        <v>398</v>
      </c>
      <c r="L4888" s="78" t="s">
        <v>399</v>
      </c>
      <c r="M4888" s="78" t="s">
        <v>395</v>
      </c>
      <c r="N4888" s="78" t="s">
        <v>396</v>
      </c>
      <c r="O4888" s="82" t="s">
        <v>325</v>
      </c>
      <c r="P4888" s="82" t="s">
        <v>6229</v>
      </c>
      <c r="Q4888" s="83" t="str">
        <f>MID(Tabla1[[#This Row],[Aplicación]],14,1)</f>
        <v>2</v>
      </c>
      <c r="R4888" s="35" t="s">
        <v>265</v>
      </c>
      <c r="S4888" s="83" t="str">
        <f>MID(Tabla1[[#This Row],[Aplicación]],6,2)</f>
        <v>11</v>
      </c>
      <c r="T4888" s="84" t="str">
        <f>VLOOKUP(Tabla1[[#This Row],[AREA]],Hoja1!A:B,2,FALSE)</f>
        <v>11. Salud pública y seguridad ciudadana</v>
      </c>
      <c r="U4888" s="83" t="str">
        <f>MID(Tabla1[[#This Row],[Aplicación]],9,4)</f>
        <v>1321</v>
      </c>
      <c r="V4888" s="84" t="str">
        <f>VLOOKUP(Tabla1[[#This Row],[PROGRAMA]],Hoja1!A:B,2,FALSE)</f>
        <v>1321. Policía municipal</v>
      </c>
      <c r="W4888" s="83" t="str">
        <f>MID(Tabla1[[#This Row],[Aplicación]],14,2)</f>
        <v>21</v>
      </c>
      <c r="X4888" s="83" t="str">
        <f>MID(Tabla1[[#This Row],[Aplicación]],14,6)</f>
        <v>214</v>
      </c>
    </row>
    <row r="4889" spans="1:24" x14ac:dyDescent="0.25">
      <c r="A4889" s="77">
        <v>220240062732</v>
      </c>
      <c r="B4889" s="78" t="s">
        <v>390</v>
      </c>
      <c r="C4889" s="79">
        <v>45649</v>
      </c>
      <c r="D4889" s="77">
        <v>22024009470</v>
      </c>
      <c r="E4889" s="78" t="s">
        <v>1426</v>
      </c>
      <c r="F4889" s="80">
        <v>2254.85</v>
      </c>
      <c r="G4889" s="78" t="s">
        <v>745</v>
      </c>
      <c r="H4889" s="78" t="s">
        <v>6601</v>
      </c>
      <c r="I4889" s="81" t="s">
        <v>2930</v>
      </c>
      <c r="J4889" s="78" t="s">
        <v>398</v>
      </c>
      <c r="K4889" s="78" t="s">
        <v>398</v>
      </c>
      <c r="L4889" s="78" t="s">
        <v>413</v>
      </c>
      <c r="M4889" s="78" t="s">
        <v>395</v>
      </c>
      <c r="N4889" s="78" t="s">
        <v>396</v>
      </c>
      <c r="O4889" s="82" t="s">
        <v>325</v>
      </c>
      <c r="P4889" s="82" t="s">
        <v>6229</v>
      </c>
      <c r="Q4889" s="83" t="str">
        <f>MID(Tabla1[[#This Row],[Aplicación]],14,1)</f>
        <v>2</v>
      </c>
      <c r="R4889" s="35" t="s">
        <v>265</v>
      </c>
      <c r="S4889" s="83" t="str">
        <f>MID(Tabla1[[#This Row],[Aplicación]],6,2)</f>
        <v>11</v>
      </c>
      <c r="T4889" s="84" t="str">
        <f>VLOOKUP(Tabla1[[#This Row],[AREA]],Hoja1!A:B,2,FALSE)</f>
        <v>11. Salud pública y seguridad ciudadana</v>
      </c>
      <c r="U4889" s="83" t="str">
        <f>MID(Tabla1[[#This Row],[Aplicación]],9,4)</f>
        <v>1621</v>
      </c>
      <c r="V4889" s="84" t="str">
        <f>VLOOKUP(Tabla1[[#This Row],[PROGRAMA]],Hoja1!A:B,2,FALSE)</f>
        <v>1621. Recogida de residuos</v>
      </c>
      <c r="W4889" s="83" t="str">
        <f>MID(Tabla1[[#This Row],[Aplicación]],14,2)</f>
        <v>22</v>
      </c>
      <c r="X4889" s="83" t="str">
        <f>MID(Tabla1[[#This Row],[Aplicación]],14,6)</f>
        <v>22199</v>
      </c>
    </row>
    <row r="4890" spans="1:24" x14ac:dyDescent="0.25">
      <c r="A4890" s="77">
        <v>220240062729</v>
      </c>
      <c r="B4890" s="78" t="s">
        <v>390</v>
      </c>
      <c r="C4890" s="79">
        <v>45649</v>
      </c>
      <c r="D4890" s="77">
        <v>22024009404</v>
      </c>
      <c r="E4890" s="78" t="s">
        <v>1294</v>
      </c>
      <c r="F4890" s="80">
        <v>50.63</v>
      </c>
      <c r="G4890" s="78" t="s">
        <v>6602</v>
      </c>
      <c r="H4890" s="78" t="s">
        <v>6603</v>
      </c>
      <c r="I4890" s="81" t="s">
        <v>2930</v>
      </c>
      <c r="J4890" s="78" t="s">
        <v>537</v>
      </c>
      <c r="K4890" s="78" t="s">
        <v>537</v>
      </c>
      <c r="L4890" s="78" t="s">
        <v>413</v>
      </c>
      <c r="M4890" s="78" t="s">
        <v>585</v>
      </c>
      <c r="N4890" s="78" t="s">
        <v>539</v>
      </c>
      <c r="O4890" s="82" t="s">
        <v>326</v>
      </c>
      <c r="P4890" s="82" t="s">
        <v>6229</v>
      </c>
      <c r="Q4890" s="83" t="str">
        <f>MID(Tabla1[[#This Row],[Aplicación]],14,1)</f>
        <v>2</v>
      </c>
      <c r="R4890" s="35" t="s">
        <v>265</v>
      </c>
      <c r="S4890" s="83" t="str">
        <f>MID(Tabla1[[#This Row],[Aplicación]],6,2)</f>
        <v>06</v>
      </c>
      <c r="T4890" s="84" t="str">
        <f>VLOOKUP(Tabla1[[#This Row],[AREA]],Hoja1!A:B,2,FALSE)</f>
        <v>06. Educación y cultura</v>
      </c>
      <c r="U4890" s="83" t="str">
        <f>MID(Tabla1[[#This Row],[Aplicación]],9,4)</f>
        <v>3321</v>
      </c>
      <c r="V4890" s="84" t="str">
        <f>VLOOKUP(Tabla1[[#This Row],[PROGRAMA]],Hoja1!A:B,2,FALSE)</f>
        <v>3321. Bibliotecas públicas</v>
      </c>
      <c r="W4890" s="83" t="str">
        <f>MID(Tabla1[[#This Row],[Aplicación]],14,2)</f>
        <v>22</v>
      </c>
      <c r="X4890" s="83" t="str">
        <f>MID(Tabla1[[#This Row],[Aplicación]],14,6)</f>
        <v>22001</v>
      </c>
    </row>
    <row r="4891" spans="1:24" x14ac:dyDescent="0.25">
      <c r="A4891" s="77">
        <v>220240045100</v>
      </c>
      <c r="B4891" s="78" t="s">
        <v>702</v>
      </c>
      <c r="C4891" s="79">
        <v>45567</v>
      </c>
      <c r="D4891" s="77">
        <v>22024004992</v>
      </c>
      <c r="E4891" s="78" t="s">
        <v>5117</v>
      </c>
      <c r="F4891" s="80">
        <v>1521.48</v>
      </c>
      <c r="G4891" s="78" t="s">
        <v>47</v>
      </c>
      <c r="H4891" s="78" t="s">
        <v>6604</v>
      </c>
      <c r="I4891" s="81" t="s">
        <v>2934</v>
      </c>
      <c r="J4891" s="78" t="s">
        <v>862</v>
      </c>
      <c r="K4891" s="78" t="s">
        <v>393</v>
      </c>
      <c r="L4891" s="78" t="s">
        <v>413</v>
      </c>
      <c r="M4891" s="78" t="s">
        <v>395</v>
      </c>
      <c r="N4891" s="78" t="s">
        <v>396</v>
      </c>
      <c r="O4891" s="82" t="s">
        <v>325</v>
      </c>
      <c r="P4891" s="82" t="s">
        <v>6229</v>
      </c>
      <c r="Q4891" s="83" t="str">
        <f>MID(Tabla1[[#This Row],[Aplicación]],14,1)</f>
        <v>6</v>
      </c>
      <c r="R4891" s="35" t="s">
        <v>266</v>
      </c>
      <c r="S4891" s="83" t="str">
        <f>MID(Tabla1[[#This Row],[Aplicación]],6,2)</f>
        <v>11</v>
      </c>
      <c r="T4891" s="84" t="str">
        <f>VLOOKUP(Tabla1[[#This Row],[AREA]],Hoja1!A:B,2,FALSE)</f>
        <v>11. Salud pública y seguridad ciudadana</v>
      </c>
      <c r="U4891" s="83" t="str">
        <f>MID(Tabla1[[#This Row],[Aplicación]],9,4)</f>
        <v>1621</v>
      </c>
      <c r="V4891" s="84" t="str">
        <f>VLOOKUP(Tabla1[[#This Row],[PROGRAMA]],Hoja1!A:B,2,FALSE)</f>
        <v>1621. Recogida de residuos</v>
      </c>
      <c r="W4891" s="83" t="str">
        <f>MID(Tabla1[[#This Row],[Aplicación]],14,2)</f>
        <v>63</v>
      </c>
      <c r="X4891" s="83" t="str">
        <f>MID(Tabla1[[#This Row],[Aplicación]],14,6)</f>
        <v>633</v>
      </c>
    </row>
    <row r="4892" spans="1:24" x14ac:dyDescent="0.25">
      <c r="A4892" s="77">
        <v>220240049981</v>
      </c>
      <c r="B4892" s="78" t="s">
        <v>702</v>
      </c>
      <c r="C4892" s="79">
        <v>45589</v>
      </c>
      <c r="D4892" s="77">
        <v>22024000440</v>
      </c>
      <c r="E4892" s="78" t="s">
        <v>1425</v>
      </c>
      <c r="F4892" s="80">
        <v>1519.21</v>
      </c>
      <c r="G4892" s="78" t="s">
        <v>797</v>
      </c>
      <c r="H4892" s="78" t="s">
        <v>6605</v>
      </c>
      <c r="I4892" s="81" t="s">
        <v>2934</v>
      </c>
      <c r="J4892" s="78" t="s">
        <v>798</v>
      </c>
      <c r="K4892" s="78" t="s">
        <v>398</v>
      </c>
      <c r="L4892" s="78" t="s">
        <v>399</v>
      </c>
      <c r="M4892" s="78" t="s">
        <v>395</v>
      </c>
      <c r="N4892" s="78" t="s">
        <v>396</v>
      </c>
      <c r="O4892" s="82" t="s">
        <v>325</v>
      </c>
      <c r="P4892" s="82" t="s">
        <v>6229</v>
      </c>
      <c r="Q4892" s="83" t="str">
        <f>MID(Tabla1[[#This Row],[Aplicación]],14,1)</f>
        <v>2</v>
      </c>
      <c r="R4892" s="35" t="s">
        <v>265</v>
      </c>
      <c r="S4892" s="83" t="str">
        <f>MID(Tabla1[[#This Row],[Aplicación]],6,2)</f>
        <v>11</v>
      </c>
      <c r="T4892" s="84" t="str">
        <f>VLOOKUP(Tabla1[[#This Row],[AREA]],Hoja1!A:B,2,FALSE)</f>
        <v>11. Salud pública y seguridad ciudadana</v>
      </c>
      <c r="U4892" s="83" t="str">
        <f>MID(Tabla1[[#This Row],[Aplicación]],9,4)</f>
        <v>1621</v>
      </c>
      <c r="V4892" s="84" t="str">
        <f>VLOOKUP(Tabla1[[#This Row],[PROGRAMA]],Hoja1!A:B,2,FALSE)</f>
        <v>1621. Recogida de residuos</v>
      </c>
      <c r="W4892" s="83" t="str">
        <f>MID(Tabla1[[#This Row],[Aplicación]],14,2)</f>
        <v>21</v>
      </c>
      <c r="X4892" s="83" t="str">
        <f>MID(Tabla1[[#This Row],[Aplicación]],14,6)</f>
        <v>214</v>
      </c>
    </row>
    <row r="4893" spans="1:24" x14ac:dyDescent="0.25">
      <c r="A4893" s="77">
        <v>220240061000</v>
      </c>
      <c r="B4893" s="78" t="s">
        <v>702</v>
      </c>
      <c r="C4893" s="79">
        <v>45643</v>
      </c>
      <c r="D4893" s="77">
        <v>22024000456</v>
      </c>
      <c r="E4893" s="78" t="s">
        <v>1426</v>
      </c>
      <c r="F4893" s="80">
        <v>1518.36</v>
      </c>
      <c r="G4893" s="78" t="s">
        <v>834</v>
      </c>
      <c r="H4893" s="78" t="s">
        <v>6606</v>
      </c>
      <c r="I4893" s="81" t="s">
        <v>2934</v>
      </c>
      <c r="J4893" s="78" t="s">
        <v>398</v>
      </c>
      <c r="K4893" s="78" t="s">
        <v>398</v>
      </c>
      <c r="L4893" s="78" t="s">
        <v>413</v>
      </c>
      <c r="M4893" s="78" t="s">
        <v>395</v>
      </c>
      <c r="N4893" s="78" t="s">
        <v>396</v>
      </c>
      <c r="O4893" s="82" t="s">
        <v>325</v>
      </c>
      <c r="P4893" s="82" t="s">
        <v>6229</v>
      </c>
      <c r="Q4893" s="83" t="str">
        <f>MID(Tabla1[[#This Row],[Aplicación]],14,1)</f>
        <v>2</v>
      </c>
      <c r="R4893" s="35" t="s">
        <v>265</v>
      </c>
      <c r="S4893" s="83" t="str">
        <f>MID(Tabla1[[#This Row],[Aplicación]],6,2)</f>
        <v>11</v>
      </c>
      <c r="T4893" s="84" t="str">
        <f>VLOOKUP(Tabla1[[#This Row],[AREA]],Hoja1!A:B,2,FALSE)</f>
        <v>11. Salud pública y seguridad ciudadana</v>
      </c>
      <c r="U4893" s="83" t="str">
        <f>MID(Tabla1[[#This Row],[Aplicación]],9,4)</f>
        <v>1621</v>
      </c>
      <c r="V4893" s="84" t="str">
        <f>VLOOKUP(Tabla1[[#This Row],[PROGRAMA]],Hoja1!A:B,2,FALSE)</f>
        <v>1621. Recogida de residuos</v>
      </c>
      <c r="W4893" s="83" t="str">
        <f>MID(Tabla1[[#This Row],[Aplicación]],14,2)</f>
        <v>22</v>
      </c>
      <c r="X4893" s="83" t="str">
        <f>MID(Tabla1[[#This Row],[Aplicación]],14,6)</f>
        <v>22199</v>
      </c>
    </row>
    <row r="4894" spans="1:24" x14ac:dyDescent="0.25">
      <c r="A4894" s="77">
        <v>220240046521</v>
      </c>
      <c r="B4894" s="78" t="s">
        <v>702</v>
      </c>
      <c r="C4894" s="79">
        <v>45572</v>
      </c>
      <c r="D4894" s="77">
        <v>22024003039</v>
      </c>
      <c r="E4894" s="78" t="s">
        <v>1454</v>
      </c>
      <c r="F4894" s="80">
        <v>1510.18</v>
      </c>
      <c r="G4894" s="78" t="s">
        <v>852</v>
      </c>
      <c r="H4894" s="78" t="s">
        <v>6607</v>
      </c>
      <c r="I4894" s="81" t="s">
        <v>2934</v>
      </c>
      <c r="J4894" s="78" t="s">
        <v>398</v>
      </c>
      <c r="K4894" s="78" t="s">
        <v>398</v>
      </c>
      <c r="L4894" s="78" t="s">
        <v>413</v>
      </c>
      <c r="M4894" s="78" t="s">
        <v>395</v>
      </c>
      <c r="N4894" s="78" t="s">
        <v>396</v>
      </c>
      <c r="O4894" s="82" t="s">
        <v>325</v>
      </c>
      <c r="P4894" s="82" t="s">
        <v>6229</v>
      </c>
      <c r="Q4894" s="83" t="str">
        <f>MID(Tabla1[[#This Row],[Aplicación]],14,1)</f>
        <v>2</v>
      </c>
      <c r="R4894" s="35" t="s">
        <v>265</v>
      </c>
      <c r="S4894" s="83" t="str">
        <f>MID(Tabla1[[#This Row],[Aplicación]],6,2)</f>
        <v>08</v>
      </c>
      <c r="T4894" s="84" t="str">
        <f>VLOOKUP(Tabla1[[#This Row],[AREA]],Hoja1!A:B,2,FALSE)</f>
        <v>08. Tráfico y movilidad</v>
      </c>
      <c r="U4894" s="83" t="str">
        <f>MID(Tabla1[[#This Row],[Aplicación]],9,4)</f>
        <v>1532</v>
      </c>
      <c r="V4894" s="84" t="str">
        <f>VLOOKUP(Tabla1[[#This Row],[PROGRAMA]],Hoja1!A:B,2,FALSE)</f>
        <v>1532. Pavimentación vias públicas y otros servicios urbanísticos</v>
      </c>
      <c r="W4894" s="83" t="str">
        <f>MID(Tabla1[[#This Row],[Aplicación]],14,2)</f>
        <v>21</v>
      </c>
      <c r="X4894" s="83" t="str">
        <f>MID(Tabla1[[#This Row],[Aplicación]],14,6)</f>
        <v>210</v>
      </c>
    </row>
    <row r="4895" spans="1:24" x14ac:dyDescent="0.25">
      <c r="A4895" s="77">
        <v>220240060998</v>
      </c>
      <c r="B4895" s="78" t="s">
        <v>702</v>
      </c>
      <c r="C4895" s="79">
        <v>45643</v>
      </c>
      <c r="D4895" s="77">
        <v>22024000441</v>
      </c>
      <c r="E4895" s="78" t="s">
        <v>1425</v>
      </c>
      <c r="F4895" s="80">
        <v>1495.22</v>
      </c>
      <c r="G4895" s="78" t="s">
        <v>745</v>
      </c>
      <c r="H4895" s="78" t="s">
        <v>6608</v>
      </c>
      <c r="I4895" s="81" t="s">
        <v>2934</v>
      </c>
      <c r="J4895" s="78" t="s">
        <v>398</v>
      </c>
      <c r="K4895" s="78" t="s">
        <v>398</v>
      </c>
      <c r="L4895" s="78" t="s">
        <v>413</v>
      </c>
      <c r="M4895" s="78" t="s">
        <v>395</v>
      </c>
      <c r="N4895" s="78" t="s">
        <v>396</v>
      </c>
      <c r="O4895" s="82" t="s">
        <v>325</v>
      </c>
      <c r="P4895" s="82" t="s">
        <v>6229</v>
      </c>
      <c r="Q4895" s="83" t="str">
        <f>MID(Tabla1[[#This Row],[Aplicación]],14,1)</f>
        <v>2</v>
      </c>
      <c r="R4895" s="35" t="s">
        <v>265</v>
      </c>
      <c r="S4895" s="83" t="str">
        <f>MID(Tabla1[[#This Row],[Aplicación]],6,2)</f>
        <v>11</v>
      </c>
      <c r="T4895" s="84" t="str">
        <f>VLOOKUP(Tabla1[[#This Row],[AREA]],Hoja1!A:B,2,FALSE)</f>
        <v>11. Salud pública y seguridad ciudadana</v>
      </c>
      <c r="U4895" s="83" t="str">
        <f>MID(Tabla1[[#This Row],[Aplicación]],9,4)</f>
        <v>1621</v>
      </c>
      <c r="V4895" s="84" t="str">
        <f>VLOOKUP(Tabla1[[#This Row],[PROGRAMA]],Hoja1!A:B,2,FALSE)</f>
        <v>1621. Recogida de residuos</v>
      </c>
      <c r="W4895" s="83" t="str">
        <f>MID(Tabla1[[#This Row],[Aplicación]],14,2)</f>
        <v>21</v>
      </c>
      <c r="X4895" s="83" t="str">
        <f>MID(Tabla1[[#This Row],[Aplicación]],14,6)</f>
        <v>214</v>
      </c>
    </row>
    <row r="4896" spans="1:24" x14ac:dyDescent="0.25">
      <c r="A4896" s="77">
        <v>220240062085</v>
      </c>
      <c r="B4896" s="78" t="s">
        <v>702</v>
      </c>
      <c r="C4896" s="79">
        <v>45646</v>
      </c>
      <c r="D4896" s="77">
        <v>22024008790</v>
      </c>
      <c r="E4896" s="78" t="s">
        <v>1296</v>
      </c>
      <c r="F4896" s="80">
        <v>1488.3</v>
      </c>
      <c r="G4896" s="78" t="s">
        <v>57</v>
      </c>
      <c r="H4896" s="78" t="s">
        <v>6609</v>
      </c>
      <c r="I4896" s="81" t="s">
        <v>2934</v>
      </c>
      <c r="J4896" s="78" t="s">
        <v>398</v>
      </c>
      <c r="K4896" s="78" t="s">
        <v>398</v>
      </c>
      <c r="L4896" s="78" t="s">
        <v>413</v>
      </c>
      <c r="M4896" s="78" t="s">
        <v>395</v>
      </c>
      <c r="N4896" s="78" t="s">
        <v>396</v>
      </c>
      <c r="O4896" s="82" t="s">
        <v>325</v>
      </c>
      <c r="P4896" s="82" t="s">
        <v>6229</v>
      </c>
      <c r="Q4896" s="83" t="str">
        <f>MID(Tabla1[[#This Row],[Aplicación]],14,1)</f>
        <v>2</v>
      </c>
      <c r="R4896" s="35" t="s">
        <v>265</v>
      </c>
      <c r="S4896" s="83" t="str">
        <f>MID(Tabla1[[#This Row],[Aplicación]],6,2)</f>
        <v>11</v>
      </c>
      <c r="T4896" s="84" t="str">
        <f>VLOOKUP(Tabla1[[#This Row],[AREA]],Hoja1!A:B,2,FALSE)</f>
        <v>11. Salud pública y seguridad ciudadana</v>
      </c>
      <c r="U4896" s="83" t="str">
        <f>MID(Tabla1[[#This Row],[Aplicación]],9,4)</f>
        <v>1361</v>
      </c>
      <c r="V4896" s="84" t="str">
        <f>VLOOKUP(Tabla1[[#This Row],[PROGRAMA]],Hoja1!A:B,2,FALSE)</f>
        <v>1361. Prevención y extinción de incencios</v>
      </c>
      <c r="W4896" s="83" t="str">
        <f>MID(Tabla1[[#This Row],[Aplicación]],14,2)</f>
        <v>22</v>
      </c>
      <c r="X4896" s="83" t="str">
        <f>MID(Tabla1[[#This Row],[Aplicación]],14,6)</f>
        <v>22199</v>
      </c>
    </row>
    <row r="4897" spans="1:24" x14ac:dyDescent="0.25">
      <c r="A4897" s="77">
        <v>220240045149</v>
      </c>
      <c r="B4897" s="78" t="s">
        <v>702</v>
      </c>
      <c r="C4897" s="79">
        <v>45567</v>
      </c>
      <c r="D4897" s="77">
        <v>22024004636</v>
      </c>
      <c r="E4897" s="78" t="s">
        <v>1333</v>
      </c>
      <c r="F4897" s="80">
        <v>1487.01</v>
      </c>
      <c r="G4897" s="78" t="s">
        <v>6610</v>
      </c>
      <c r="H4897" s="78" t="s">
        <v>6611</v>
      </c>
      <c r="I4897" s="81" t="s">
        <v>2934</v>
      </c>
      <c r="J4897" s="78" t="s">
        <v>6612</v>
      </c>
      <c r="K4897" s="78" t="s">
        <v>398</v>
      </c>
      <c r="L4897" s="78" t="s">
        <v>413</v>
      </c>
      <c r="M4897" s="78" t="s">
        <v>395</v>
      </c>
      <c r="N4897" s="78" t="s">
        <v>396</v>
      </c>
      <c r="O4897" s="82" t="s">
        <v>325</v>
      </c>
      <c r="P4897" s="82" t="s">
        <v>6229</v>
      </c>
      <c r="Q4897" s="83" t="str">
        <f>MID(Tabla1[[#This Row],[Aplicación]],14,1)</f>
        <v>2</v>
      </c>
      <c r="R4897" s="35" t="s">
        <v>265</v>
      </c>
      <c r="S4897" s="83" t="str">
        <f>MID(Tabla1[[#This Row],[Aplicación]],6,2)</f>
        <v>01</v>
      </c>
      <c r="T4897" s="84" t="str">
        <f>VLOOKUP(Tabla1[[#This Row],[AREA]],Hoja1!A:B,2,FALSE)</f>
        <v>01. Alcaldía</v>
      </c>
      <c r="U4897" s="83" t="str">
        <f>MID(Tabla1[[#This Row],[Aplicación]],9,4)</f>
        <v>9206</v>
      </c>
      <c r="V4897" s="84" t="str">
        <f>VLOOKUP(Tabla1[[#This Row],[PROGRAMA]],Hoja1!A:B,2,FALSE)</f>
        <v>9206. Archivo municipal</v>
      </c>
      <c r="W4897" s="83" t="str">
        <f>MID(Tabla1[[#This Row],[Aplicación]],14,2)</f>
        <v>22</v>
      </c>
      <c r="X4897" s="83" t="str">
        <f>MID(Tabla1[[#This Row],[Aplicación]],14,6)</f>
        <v>22001</v>
      </c>
    </row>
    <row r="4898" spans="1:24" x14ac:dyDescent="0.25">
      <c r="A4898" s="77">
        <v>220240057668</v>
      </c>
      <c r="B4898" s="78" t="s">
        <v>702</v>
      </c>
      <c r="C4898" s="79">
        <v>45629</v>
      </c>
      <c r="D4898" s="77">
        <v>22024000940</v>
      </c>
      <c r="E4898" s="78" t="s">
        <v>1285</v>
      </c>
      <c r="F4898" s="80">
        <v>1458.17</v>
      </c>
      <c r="G4898" s="78" t="s">
        <v>776</v>
      </c>
      <c r="H4898" s="78" t="s">
        <v>6613</v>
      </c>
      <c r="I4898" s="81" t="s">
        <v>2934</v>
      </c>
      <c r="J4898" s="78" t="s">
        <v>398</v>
      </c>
      <c r="K4898" s="78" t="s">
        <v>398</v>
      </c>
      <c r="L4898" s="78" t="s">
        <v>413</v>
      </c>
      <c r="M4898" s="78" t="s">
        <v>395</v>
      </c>
      <c r="N4898" s="78" t="s">
        <v>396</v>
      </c>
      <c r="O4898" s="82" t="s">
        <v>325</v>
      </c>
      <c r="P4898" s="82" t="s">
        <v>6229</v>
      </c>
      <c r="Q4898" s="83" t="str">
        <f>MID(Tabla1[[#This Row],[Aplicación]],14,1)</f>
        <v>2</v>
      </c>
      <c r="R4898" s="35" t="s">
        <v>265</v>
      </c>
      <c r="S4898" s="83" t="str">
        <f>MID(Tabla1[[#This Row],[Aplicación]],6,2)</f>
        <v>06</v>
      </c>
      <c r="T4898" s="84" t="str">
        <f>VLOOKUP(Tabla1[[#This Row],[AREA]],Hoja1!A:B,2,FALSE)</f>
        <v>06. Educación y cultura</v>
      </c>
      <c r="U4898" s="83" t="str">
        <f>MID(Tabla1[[#This Row],[Aplicación]],9,4)</f>
        <v>3232</v>
      </c>
      <c r="V4898" s="84" t="str">
        <f>VLOOKUP(Tabla1[[#This Row],[PROGRAMA]],Hoja1!A:B,2,FALSE)</f>
        <v>3232. Conservación y mantenimiento centros educación infantil y primaria</v>
      </c>
      <c r="W4898" s="83" t="str">
        <f>MID(Tabla1[[#This Row],[Aplicación]],14,2)</f>
        <v>21</v>
      </c>
      <c r="X4898" s="83" t="str">
        <f>MID(Tabla1[[#This Row],[Aplicación]],14,6)</f>
        <v>212</v>
      </c>
    </row>
    <row r="4899" spans="1:24" x14ac:dyDescent="0.25">
      <c r="A4899" s="77">
        <v>220240060405</v>
      </c>
      <c r="B4899" s="78" t="s">
        <v>702</v>
      </c>
      <c r="C4899" s="79">
        <v>45638</v>
      </c>
      <c r="D4899" s="77">
        <v>22024001011</v>
      </c>
      <c r="E4899" s="78" t="s">
        <v>1423</v>
      </c>
      <c r="F4899" s="80">
        <v>1431.35</v>
      </c>
      <c r="G4899" s="78" t="s">
        <v>706</v>
      </c>
      <c r="H4899" s="78" t="s">
        <v>6614</v>
      </c>
      <c r="I4899" s="81" t="s">
        <v>2934</v>
      </c>
      <c r="J4899" s="78" t="s">
        <v>398</v>
      </c>
      <c r="K4899" s="78" t="s">
        <v>398</v>
      </c>
      <c r="L4899" s="78" t="s">
        <v>399</v>
      </c>
      <c r="M4899" s="78" t="s">
        <v>395</v>
      </c>
      <c r="N4899" s="78" t="s">
        <v>396</v>
      </c>
      <c r="O4899" s="82" t="s">
        <v>325</v>
      </c>
      <c r="P4899" s="82" t="s">
        <v>6229</v>
      </c>
      <c r="Q4899" s="83" t="str">
        <f>MID(Tabla1[[#This Row],[Aplicación]],14,1)</f>
        <v>2</v>
      </c>
      <c r="R4899" s="35" t="s">
        <v>265</v>
      </c>
      <c r="S4899" s="83" t="str">
        <f>MID(Tabla1[[#This Row],[Aplicación]],6,2)</f>
        <v>11</v>
      </c>
      <c r="T4899" s="84" t="str">
        <f>VLOOKUP(Tabla1[[#This Row],[AREA]],Hoja1!A:B,2,FALSE)</f>
        <v>11. Salud pública y seguridad ciudadana</v>
      </c>
      <c r="U4899" s="83" t="str">
        <f>MID(Tabla1[[#This Row],[Aplicación]],9,4)</f>
        <v>1321</v>
      </c>
      <c r="V4899" s="84" t="str">
        <f>VLOOKUP(Tabla1[[#This Row],[PROGRAMA]],Hoja1!A:B,2,FALSE)</f>
        <v>1321. Policía municipal</v>
      </c>
      <c r="W4899" s="83" t="str">
        <f>MID(Tabla1[[#This Row],[Aplicación]],14,2)</f>
        <v>21</v>
      </c>
      <c r="X4899" s="83" t="str">
        <f>MID(Tabla1[[#This Row],[Aplicación]],14,6)</f>
        <v>214</v>
      </c>
    </row>
    <row r="4900" spans="1:24" x14ac:dyDescent="0.25">
      <c r="A4900" s="77">
        <v>220240055368</v>
      </c>
      <c r="B4900" s="78" t="s">
        <v>702</v>
      </c>
      <c r="C4900" s="79">
        <v>45617</v>
      </c>
      <c r="D4900" s="77">
        <v>22024001637</v>
      </c>
      <c r="E4900" s="78" t="s">
        <v>1468</v>
      </c>
      <c r="F4900" s="80">
        <v>1431.26</v>
      </c>
      <c r="G4900" s="78" t="s">
        <v>776</v>
      </c>
      <c r="H4900" s="78" t="s">
        <v>6615</v>
      </c>
      <c r="I4900" s="81" t="s">
        <v>2934</v>
      </c>
      <c r="J4900" s="78" t="s">
        <v>398</v>
      </c>
      <c r="K4900" s="78" t="s">
        <v>398</v>
      </c>
      <c r="L4900" s="78" t="s">
        <v>399</v>
      </c>
      <c r="M4900" s="78" t="s">
        <v>395</v>
      </c>
      <c r="N4900" s="78" t="s">
        <v>396</v>
      </c>
      <c r="O4900" s="82" t="s">
        <v>325</v>
      </c>
      <c r="P4900" s="82" t="s">
        <v>6229</v>
      </c>
      <c r="Q4900" s="83" t="str">
        <f>MID(Tabla1[[#This Row],[Aplicación]],14,1)</f>
        <v>2</v>
      </c>
      <c r="R4900" s="35" t="s">
        <v>265</v>
      </c>
      <c r="S4900" s="83" t="str">
        <f>MID(Tabla1[[#This Row],[Aplicación]],6,2)</f>
        <v>07</v>
      </c>
      <c r="T4900" s="84" t="str">
        <f>VLOOKUP(Tabla1[[#This Row],[AREA]],Hoja1!A:B,2,FALSE)</f>
        <v>07. Medio ambiente</v>
      </c>
      <c r="U4900" s="83" t="str">
        <f>MID(Tabla1[[#This Row],[Aplicación]],9,4)</f>
        <v>1711</v>
      </c>
      <c r="V4900" s="84" t="str">
        <f>VLOOKUP(Tabla1[[#This Row],[PROGRAMA]],Hoja1!A:B,2,FALSE)</f>
        <v>1711. Parques y jardines</v>
      </c>
      <c r="W4900" s="83" t="str">
        <f>MID(Tabla1[[#This Row],[Aplicación]],14,2)</f>
        <v>21</v>
      </c>
      <c r="X4900" s="83" t="str">
        <f>MID(Tabla1[[#This Row],[Aplicación]],14,6)</f>
        <v>213</v>
      </c>
    </row>
    <row r="4901" spans="1:24" x14ac:dyDescent="0.25">
      <c r="A4901" s="77">
        <v>220240046502</v>
      </c>
      <c r="B4901" s="78" t="s">
        <v>702</v>
      </c>
      <c r="C4901" s="79">
        <v>45572</v>
      </c>
      <c r="D4901" s="77">
        <v>22024001637</v>
      </c>
      <c r="E4901" s="78" t="s">
        <v>1468</v>
      </c>
      <c r="F4901" s="80">
        <v>1422.79</v>
      </c>
      <c r="G4901" s="78" t="s">
        <v>776</v>
      </c>
      <c r="H4901" s="78" t="s">
        <v>6616</v>
      </c>
      <c r="I4901" s="81" t="s">
        <v>2934</v>
      </c>
      <c r="J4901" s="78" t="s">
        <v>398</v>
      </c>
      <c r="K4901" s="78" t="s">
        <v>398</v>
      </c>
      <c r="L4901" s="78" t="s">
        <v>399</v>
      </c>
      <c r="M4901" s="78" t="s">
        <v>395</v>
      </c>
      <c r="N4901" s="78" t="s">
        <v>396</v>
      </c>
      <c r="O4901" s="82" t="s">
        <v>325</v>
      </c>
      <c r="P4901" s="82" t="s">
        <v>6229</v>
      </c>
      <c r="Q4901" s="83" t="str">
        <f>MID(Tabla1[[#This Row],[Aplicación]],14,1)</f>
        <v>2</v>
      </c>
      <c r="R4901" s="35" t="s">
        <v>265</v>
      </c>
      <c r="S4901" s="83" t="str">
        <f>MID(Tabla1[[#This Row],[Aplicación]],6,2)</f>
        <v>07</v>
      </c>
      <c r="T4901" s="84" t="str">
        <f>VLOOKUP(Tabla1[[#This Row],[AREA]],Hoja1!A:B,2,FALSE)</f>
        <v>07. Medio ambiente</v>
      </c>
      <c r="U4901" s="83" t="str">
        <f>MID(Tabla1[[#This Row],[Aplicación]],9,4)</f>
        <v>1711</v>
      </c>
      <c r="V4901" s="84" t="str">
        <f>VLOOKUP(Tabla1[[#This Row],[PROGRAMA]],Hoja1!A:B,2,FALSE)</f>
        <v>1711. Parques y jardines</v>
      </c>
      <c r="W4901" s="83" t="str">
        <f>MID(Tabla1[[#This Row],[Aplicación]],14,2)</f>
        <v>21</v>
      </c>
      <c r="X4901" s="83" t="str">
        <f>MID(Tabla1[[#This Row],[Aplicación]],14,6)</f>
        <v>213</v>
      </c>
    </row>
    <row r="4902" spans="1:24" x14ac:dyDescent="0.25">
      <c r="A4902" s="77">
        <v>220240055332</v>
      </c>
      <c r="B4902" s="78" t="s">
        <v>702</v>
      </c>
      <c r="C4902" s="79">
        <v>45617</v>
      </c>
      <c r="D4902" s="77">
        <v>22024000441</v>
      </c>
      <c r="E4902" s="78" t="s">
        <v>1425</v>
      </c>
      <c r="F4902" s="80">
        <v>1406.79</v>
      </c>
      <c r="G4902" s="78" t="s">
        <v>745</v>
      </c>
      <c r="H4902" s="78" t="s">
        <v>6617</v>
      </c>
      <c r="I4902" s="81" t="s">
        <v>2934</v>
      </c>
      <c r="J4902" s="78" t="s">
        <v>398</v>
      </c>
      <c r="K4902" s="78" t="s">
        <v>398</v>
      </c>
      <c r="L4902" s="78" t="s">
        <v>413</v>
      </c>
      <c r="M4902" s="78" t="s">
        <v>395</v>
      </c>
      <c r="N4902" s="78" t="s">
        <v>396</v>
      </c>
      <c r="O4902" s="82" t="s">
        <v>325</v>
      </c>
      <c r="P4902" s="82" t="s">
        <v>6229</v>
      </c>
      <c r="Q4902" s="83" t="str">
        <f>MID(Tabla1[[#This Row],[Aplicación]],14,1)</f>
        <v>2</v>
      </c>
      <c r="R4902" s="35" t="s">
        <v>265</v>
      </c>
      <c r="S4902" s="83" t="str">
        <f>MID(Tabla1[[#This Row],[Aplicación]],6,2)</f>
        <v>11</v>
      </c>
      <c r="T4902" s="84" t="str">
        <f>VLOOKUP(Tabla1[[#This Row],[AREA]],Hoja1!A:B,2,FALSE)</f>
        <v>11. Salud pública y seguridad ciudadana</v>
      </c>
      <c r="U4902" s="83" t="str">
        <f>MID(Tabla1[[#This Row],[Aplicación]],9,4)</f>
        <v>1621</v>
      </c>
      <c r="V4902" s="84" t="str">
        <f>VLOOKUP(Tabla1[[#This Row],[PROGRAMA]],Hoja1!A:B,2,FALSE)</f>
        <v>1621. Recogida de residuos</v>
      </c>
      <c r="W4902" s="83" t="str">
        <f>MID(Tabla1[[#This Row],[Aplicación]],14,2)</f>
        <v>21</v>
      </c>
      <c r="X4902" s="83" t="str">
        <f>MID(Tabla1[[#This Row],[Aplicación]],14,6)</f>
        <v>214</v>
      </c>
    </row>
    <row r="4903" spans="1:24" x14ac:dyDescent="0.25">
      <c r="A4903" s="77">
        <v>220240062079</v>
      </c>
      <c r="B4903" s="78" t="s">
        <v>702</v>
      </c>
      <c r="C4903" s="79">
        <v>45646</v>
      </c>
      <c r="D4903" s="77">
        <v>22024003039</v>
      </c>
      <c r="E4903" s="78" t="s">
        <v>1454</v>
      </c>
      <c r="F4903" s="80">
        <v>1405.46</v>
      </c>
      <c r="G4903" s="78" t="s">
        <v>6145</v>
      </c>
      <c r="H4903" s="78" t="s">
        <v>6618</v>
      </c>
      <c r="I4903" s="81" t="s">
        <v>2934</v>
      </c>
      <c r="J4903" s="78" t="s">
        <v>6147</v>
      </c>
      <c r="K4903" s="78" t="s">
        <v>666</v>
      </c>
      <c r="L4903" s="78" t="s">
        <v>413</v>
      </c>
      <c r="M4903" s="78" t="s">
        <v>395</v>
      </c>
      <c r="N4903" s="78" t="s">
        <v>396</v>
      </c>
      <c r="O4903" s="82" t="s">
        <v>325</v>
      </c>
      <c r="P4903" s="82" t="s">
        <v>6229</v>
      </c>
      <c r="Q4903" s="83" t="str">
        <f>MID(Tabla1[[#This Row],[Aplicación]],14,1)</f>
        <v>2</v>
      </c>
      <c r="R4903" s="35" t="s">
        <v>265</v>
      </c>
      <c r="S4903" s="83" t="str">
        <f>MID(Tabla1[[#This Row],[Aplicación]],6,2)</f>
        <v>08</v>
      </c>
      <c r="T4903" s="84" t="str">
        <f>VLOOKUP(Tabla1[[#This Row],[AREA]],Hoja1!A:B,2,FALSE)</f>
        <v>08. Tráfico y movilidad</v>
      </c>
      <c r="U4903" s="83" t="str">
        <f>MID(Tabla1[[#This Row],[Aplicación]],9,4)</f>
        <v>1532</v>
      </c>
      <c r="V4903" s="84" t="str">
        <f>VLOOKUP(Tabla1[[#This Row],[PROGRAMA]],Hoja1!A:B,2,FALSE)</f>
        <v>1532. Pavimentación vias públicas y otros servicios urbanísticos</v>
      </c>
      <c r="W4903" s="83" t="str">
        <f>MID(Tabla1[[#This Row],[Aplicación]],14,2)</f>
        <v>21</v>
      </c>
      <c r="X4903" s="83" t="str">
        <f>MID(Tabla1[[#This Row],[Aplicación]],14,6)</f>
        <v>210</v>
      </c>
    </row>
    <row r="4904" spans="1:24" x14ac:dyDescent="0.25">
      <c r="A4904" s="77">
        <v>220240058166</v>
      </c>
      <c r="B4904" s="78" t="s">
        <v>702</v>
      </c>
      <c r="C4904" s="79">
        <v>45630</v>
      </c>
      <c r="D4904" s="77">
        <v>22024000440</v>
      </c>
      <c r="E4904" s="78" t="s">
        <v>1425</v>
      </c>
      <c r="F4904" s="80">
        <v>1369.12</v>
      </c>
      <c r="G4904" s="78" t="s">
        <v>765</v>
      </c>
      <c r="H4904" s="78" t="s">
        <v>6619</v>
      </c>
      <c r="I4904" s="81" t="s">
        <v>2934</v>
      </c>
      <c r="J4904" s="78" t="s">
        <v>398</v>
      </c>
      <c r="K4904" s="78" t="s">
        <v>398</v>
      </c>
      <c r="L4904" s="78" t="s">
        <v>399</v>
      </c>
      <c r="M4904" s="78" t="s">
        <v>395</v>
      </c>
      <c r="N4904" s="78" t="s">
        <v>396</v>
      </c>
      <c r="O4904" s="82" t="s">
        <v>325</v>
      </c>
      <c r="P4904" s="82" t="s">
        <v>6229</v>
      </c>
      <c r="Q4904" s="83" t="str">
        <f>MID(Tabla1[[#This Row],[Aplicación]],14,1)</f>
        <v>2</v>
      </c>
      <c r="R4904" s="35" t="s">
        <v>265</v>
      </c>
      <c r="S4904" s="83" t="str">
        <f>MID(Tabla1[[#This Row],[Aplicación]],6,2)</f>
        <v>11</v>
      </c>
      <c r="T4904" s="84" t="str">
        <f>VLOOKUP(Tabla1[[#This Row],[AREA]],Hoja1!A:B,2,FALSE)</f>
        <v>11. Salud pública y seguridad ciudadana</v>
      </c>
      <c r="U4904" s="83" t="str">
        <f>MID(Tabla1[[#This Row],[Aplicación]],9,4)</f>
        <v>1621</v>
      </c>
      <c r="V4904" s="84" t="str">
        <f>VLOOKUP(Tabla1[[#This Row],[PROGRAMA]],Hoja1!A:B,2,FALSE)</f>
        <v>1621. Recogida de residuos</v>
      </c>
      <c r="W4904" s="83" t="str">
        <f>MID(Tabla1[[#This Row],[Aplicación]],14,2)</f>
        <v>21</v>
      </c>
      <c r="X4904" s="83" t="str">
        <f>MID(Tabla1[[#This Row],[Aplicación]],14,6)</f>
        <v>214</v>
      </c>
    </row>
    <row r="4905" spans="1:24" x14ac:dyDescent="0.25">
      <c r="A4905" s="77">
        <v>220240045055</v>
      </c>
      <c r="B4905" s="78" t="s">
        <v>702</v>
      </c>
      <c r="C4905" s="79">
        <v>45567</v>
      </c>
      <c r="D4905" s="77">
        <v>22024000021</v>
      </c>
      <c r="E4905" s="78" t="s">
        <v>1296</v>
      </c>
      <c r="F4905" s="80">
        <v>1359.38</v>
      </c>
      <c r="G4905" s="78" t="s">
        <v>816</v>
      </c>
      <c r="H4905" s="78" t="s">
        <v>6620</v>
      </c>
      <c r="I4905" s="81" t="s">
        <v>2934</v>
      </c>
      <c r="J4905" s="78" t="s">
        <v>398</v>
      </c>
      <c r="K4905" s="78" t="s">
        <v>398</v>
      </c>
      <c r="L4905" s="78" t="s">
        <v>413</v>
      </c>
      <c r="M4905" s="78" t="s">
        <v>395</v>
      </c>
      <c r="N4905" s="78" t="s">
        <v>396</v>
      </c>
      <c r="O4905" s="82" t="s">
        <v>325</v>
      </c>
      <c r="P4905" s="82" t="s">
        <v>6229</v>
      </c>
      <c r="Q4905" s="83" t="str">
        <f>MID(Tabla1[[#This Row],[Aplicación]],14,1)</f>
        <v>2</v>
      </c>
      <c r="R4905" s="35" t="s">
        <v>265</v>
      </c>
      <c r="S4905" s="83" t="str">
        <f>MID(Tabla1[[#This Row],[Aplicación]],6,2)</f>
        <v>11</v>
      </c>
      <c r="T4905" s="84" t="str">
        <f>VLOOKUP(Tabla1[[#This Row],[AREA]],Hoja1!A:B,2,FALSE)</f>
        <v>11. Salud pública y seguridad ciudadana</v>
      </c>
      <c r="U4905" s="83" t="str">
        <f>MID(Tabla1[[#This Row],[Aplicación]],9,4)</f>
        <v>1361</v>
      </c>
      <c r="V4905" s="84" t="str">
        <f>VLOOKUP(Tabla1[[#This Row],[PROGRAMA]],Hoja1!A:B,2,FALSE)</f>
        <v>1361. Prevención y extinción de incencios</v>
      </c>
      <c r="W4905" s="83" t="str">
        <f>MID(Tabla1[[#This Row],[Aplicación]],14,2)</f>
        <v>22</v>
      </c>
      <c r="X4905" s="83" t="str">
        <f>MID(Tabla1[[#This Row],[Aplicación]],14,6)</f>
        <v>22199</v>
      </c>
    </row>
    <row r="4906" spans="1:24" x14ac:dyDescent="0.25">
      <c r="A4906" s="77">
        <v>220240061074</v>
      </c>
      <c r="B4906" s="78" t="s">
        <v>702</v>
      </c>
      <c r="C4906" s="79">
        <v>45643</v>
      </c>
      <c r="D4906" s="77">
        <v>22024000440</v>
      </c>
      <c r="E4906" s="78" t="s">
        <v>1425</v>
      </c>
      <c r="F4906" s="80">
        <v>1349.56</v>
      </c>
      <c r="G4906" s="78" t="s">
        <v>2997</v>
      </c>
      <c r="H4906" s="78" t="s">
        <v>6621</v>
      </c>
      <c r="I4906" s="81" t="s">
        <v>2934</v>
      </c>
      <c r="J4906" s="78" t="s">
        <v>398</v>
      </c>
      <c r="K4906" s="78" t="s">
        <v>398</v>
      </c>
      <c r="L4906" s="78" t="s">
        <v>399</v>
      </c>
      <c r="M4906" s="78" t="s">
        <v>395</v>
      </c>
      <c r="N4906" s="78" t="s">
        <v>396</v>
      </c>
      <c r="O4906" s="82" t="s">
        <v>325</v>
      </c>
      <c r="P4906" s="82" t="s">
        <v>6229</v>
      </c>
      <c r="Q4906" s="83" t="str">
        <f>MID(Tabla1[[#This Row],[Aplicación]],14,1)</f>
        <v>2</v>
      </c>
      <c r="R4906" s="35" t="s">
        <v>265</v>
      </c>
      <c r="S4906" s="83" t="str">
        <f>MID(Tabla1[[#This Row],[Aplicación]],6,2)</f>
        <v>11</v>
      </c>
      <c r="T4906" s="84" t="str">
        <f>VLOOKUP(Tabla1[[#This Row],[AREA]],Hoja1!A:B,2,FALSE)</f>
        <v>11. Salud pública y seguridad ciudadana</v>
      </c>
      <c r="U4906" s="83" t="str">
        <f>MID(Tabla1[[#This Row],[Aplicación]],9,4)</f>
        <v>1621</v>
      </c>
      <c r="V4906" s="84" t="str">
        <f>VLOOKUP(Tabla1[[#This Row],[PROGRAMA]],Hoja1!A:B,2,FALSE)</f>
        <v>1621. Recogida de residuos</v>
      </c>
      <c r="W4906" s="83" t="str">
        <f>MID(Tabla1[[#This Row],[Aplicación]],14,2)</f>
        <v>21</v>
      </c>
      <c r="X4906" s="83" t="str">
        <f>MID(Tabla1[[#This Row],[Aplicación]],14,6)</f>
        <v>214</v>
      </c>
    </row>
    <row r="4907" spans="1:24" x14ac:dyDescent="0.25">
      <c r="A4907" s="77">
        <v>220240058221</v>
      </c>
      <c r="B4907" s="78" t="s">
        <v>702</v>
      </c>
      <c r="C4907" s="79">
        <v>45630</v>
      </c>
      <c r="D4907" s="77">
        <v>22024000447</v>
      </c>
      <c r="E4907" s="78" t="s">
        <v>1366</v>
      </c>
      <c r="F4907" s="80">
        <v>1335.09</v>
      </c>
      <c r="G4907" s="78" t="s">
        <v>1012</v>
      </c>
      <c r="H4907" s="78" t="s">
        <v>6622</v>
      </c>
      <c r="I4907" s="81" t="s">
        <v>2934</v>
      </c>
      <c r="J4907" s="78" t="s">
        <v>393</v>
      </c>
      <c r="K4907" s="78" t="s">
        <v>393</v>
      </c>
      <c r="L4907" s="78" t="s">
        <v>413</v>
      </c>
      <c r="M4907" s="78" t="s">
        <v>395</v>
      </c>
      <c r="N4907" s="78" t="s">
        <v>396</v>
      </c>
      <c r="O4907" s="82" t="s">
        <v>325</v>
      </c>
      <c r="P4907" s="82" t="s">
        <v>6229</v>
      </c>
      <c r="Q4907" s="83" t="str">
        <f>MID(Tabla1[[#This Row],[Aplicación]],14,1)</f>
        <v>2</v>
      </c>
      <c r="R4907" s="35" t="s">
        <v>265</v>
      </c>
      <c r="S4907" s="83" t="str">
        <f>MID(Tabla1[[#This Row],[Aplicación]],6,2)</f>
        <v>11</v>
      </c>
      <c r="T4907" s="84" t="str">
        <f>VLOOKUP(Tabla1[[#This Row],[AREA]],Hoja1!A:B,2,FALSE)</f>
        <v>11. Salud pública y seguridad ciudadana</v>
      </c>
      <c r="U4907" s="83" t="str">
        <f>MID(Tabla1[[#This Row],[Aplicación]],9,4)</f>
        <v>1631</v>
      </c>
      <c r="V4907" s="84" t="str">
        <f>VLOOKUP(Tabla1[[#This Row],[PROGRAMA]],Hoja1!A:B,2,FALSE)</f>
        <v>1631. Limpieza viaria</v>
      </c>
      <c r="W4907" s="83" t="str">
        <f>MID(Tabla1[[#This Row],[Aplicación]],14,2)</f>
        <v>21</v>
      </c>
      <c r="X4907" s="83" t="str">
        <f>MID(Tabla1[[#This Row],[Aplicación]],14,6)</f>
        <v>214</v>
      </c>
    </row>
    <row r="4908" spans="1:24" x14ac:dyDescent="0.25">
      <c r="A4908" s="77">
        <v>220240044993</v>
      </c>
      <c r="B4908" s="78" t="s">
        <v>702</v>
      </c>
      <c r="C4908" s="79">
        <v>45567</v>
      </c>
      <c r="D4908" s="77">
        <v>22024001013</v>
      </c>
      <c r="E4908" s="78" t="s">
        <v>1423</v>
      </c>
      <c r="F4908" s="80">
        <v>1328.05</v>
      </c>
      <c r="G4908" s="78" t="s">
        <v>816</v>
      </c>
      <c r="H4908" s="78" t="s">
        <v>6623</v>
      </c>
      <c r="I4908" s="81" t="s">
        <v>2934</v>
      </c>
      <c r="J4908" s="78" t="s">
        <v>398</v>
      </c>
      <c r="K4908" s="78" t="s">
        <v>398</v>
      </c>
      <c r="L4908" s="78" t="s">
        <v>413</v>
      </c>
      <c r="M4908" s="78" t="s">
        <v>395</v>
      </c>
      <c r="N4908" s="78" t="s">
        <v>396</v>
      </c>
      <c r="O4908" s="82" t="s">
        <v>325</v>
      </c>
      <c r="P4908" s="82" t="s">
        <v>6229</v>
      </c>
      <c r="Q4908" s="83" t="str">
        <f>MID(Tabla1[[#This Row],[Aplicación]],14,1)</f>
        <v>2</v>
      </c>
      <c r="R4908" s="35" t="s">
        <v>265</v>
      </c>
      <c r="S4908" s="83" t="str">
        <f>MID(Tabla1[[#This Row],[Aplicación]],6,2)</f>
        <v>11</v>
      </c>
      <c r="T4908" s="84" t="str">
        <f>VLOOKUP(Tabla1[[#This Row],[AREA]],Hoja1!A:B,2,FALSE)</f>
        <v>11. Salud pública y seguridad ciudadana</v>
      </c>
      <c r="U4908" s="83" t="str">
        <f>MID(Tabla1[[#This Row],[Aplicación]],9,4)</f>
        <v>1321</v>
      </c>
      <c r="V4908" s="84" t="str">
        <f>VLOOKUP(Tabla1[[#This Row],[PROGRAMA]],Hoja1!A:B,2,FALSE)</f>
        <v>1321. Policía municipal</v>
      </c>
      <c r="W4908" s="83" t="str">
        <f>MID(Tabla1[[#This Row],[Aplicación]],14,2)</f>
        <v>21</v>
      </c>
      <c r="X4908" s="83" t="str">
        <f>MID(Tabla1[[#This Row],[Aplicación]],14,6)</f>
        <v>214</v>
      </c>
    </row>
    <row r="4909" spans="1:24" x14ac:dyDescent="0.25">
      <c r="A4909" s="77">
        <v>220240053351</v>
      </c>
      <c r="B4909" s="78" t="s">
        <v>702</v>
      </c>
      <c r="C4909" s="79">
        <v>45607</v>
      </c>
      <c r="D4909" s="77">
        <v>22024003039</v>
      </c>
      <c r="E4909" s="78" t="s">
        <v>1454</v>
      </c>
      <c r="F4909" s="80">
        <v>1320.42</v>
      </c>
      <c r="G4909" s="78" t="s">
        <v>681</v>
      </c>
      <c r="H4909" s="78" t="s">
        <v>6624</v>
      </c>
      <c r="I4909" s="81" t="s">
        <v>2934</v>
      </c>
      <c r="J4909" s="78" t="s">
        <v>398</v>
      </c>
      <c r="K4909" s="78" t="s">
        <v>398</v>
      </c>
      <c r="L4909" s="78" t="s">
        <v>413</v>
      </c>
      <c r="M4909" s="78" t="s">
        <v>395</v>
      </c>
      <c r="N4909" s="78" t="s">
        <v>396</v>
      </c>
      <c r="O4909" s="82" t="s">
        <v>325</v>
      </c>
      <c r="P4909" s="82" t="s">
        <v>6229</v>
      </c>
      <c r="Q4909" s="83" t="str">
        <f>MID(Tabla1[[#This Row],[Aplicación]],14,1)</f>
        <v>2</v>
      </c>
      <c r="R4909" s="35" t="s">
        <v>265</v>
      </c>
      <c r="S4909" s="83" t="str">
        <f>MID(Tabla1[[#This Row],[Aplicación]],6,2)</f>
        <v>08</v>
      </c>
      <c r="T4909" s="84" t="str">
        <f>VLOOKUP(Tabla1[[#This Row],[AREA]],Hoja1!A:B,2,FALSE)</f>
        <v>08. Tráfico y movilidad</v>
      </c>
      <c r="U4909" s="83" t="str">
        <f>MID(Tabla1[[#This Row],[Aplicación]],9,4)</f>
        <v>1532</v>
      </c>
      <c r="V4909" s="84" t="str">
        <f>VLOOKUP(Tabla1[[#This Row],[PROGRAMA]],Hoja1!A:B,2,FALSE)</f>
        <v>1532. Pavimentación vias públicas y otros servicios urbanísticos</v>
      </c>
      <c r="W4909" s="83" t="str">
        <f>MID(Tabla1[[#This Row],[Aplicación]],14,2)</f>
        <v>21</v>
      </c>
      <c r="X4909" s="83" t="str">
        <f>MID(Tabla1[[#This Row],[Aplicación]],14,6)</f>
        <v>210</v>
      </c>
    </row>
    <row r="4910" spans="1:24" x14ac:dyDescent="0.25">
      <c r="A4910" s="77">
        <v>220240046463</v>
      </c>
      <c r="B4910" s="78" t="s">
        <v>702</v>
      </c>
      <c r="C4910" s="79">
        <v>45572</v>
      </c>
      <c r="D4910" s="77">
        <v>22024000021</v>
      </c>
      <c r="E4910" s="78" t="s">
        <v>1296</v>
      </c>
      <c r="F4910" s="80">
        <v>1311.66</v>
      </c>
      <c r="G4910" s="78" t="s">
        <v>53</v>
      </c>
      <c r="H4910" s="78" t="s">
        <v>6625</v>
      </c>
      <c r="I4910" s="81" t="s">
        <v>2934</v>
      </c>
      <c r="J4910" s="78" t="s">
        <v>398</v>
      </c>
      <c r="K4910" s="78" t="s">
        <v>398</v>
      </c>
      <c r="L4910" s="78" t="s">
        <v>413</v>
      </c>
      <c r="M4910" s="78" t="s">
        <v>395</v>
      </c>
      <c r="N4910" s="78" t="s">
        <v>396</v>
      </c>
      <c r="O4910" s="82" t="s">
        <v>325</v>
      </c>
      <c r="P4910" s="82" t="s">
        <v>6229</v>
      </c>
      <c r="Q4910" s="83" t="str">
        <f>MID(Tabla1[[#This Row],[Aplicación]],14,1)</f>
        <v>2</v>
      </c>
      <c r="R4910" s="35" t="s">
        <v>265</v>
      </c>
      <c r="S4910" s="83" t="str">
        <f>MID(Tabla1[[#This Row],[Aplicación]],6,2)</f>
        <v>11</v>
      </c>
      <c r="T4910" s="84" t="str">
        <f>VLOOKUP(Tabla1[[#This Row],[AREA]],Hoja1!A:B,2,FALSE)</f>
        <v>11. Salud pública y seguridad ciudadana</v>
      </c>
      <c r="U4910" s="83" t="str">
        <f>MID(Tabla1[[#This Row],[Aplicación]],9,4)</f>
        <v>1361</v>
      </c>
      <c r="V4910" s="84" t="str">
        <f>VLOOKUP(Tabla1[[#This Row],[PROGRAMA]],Hoja1!A:B,2,FALSE)</f>
        <v>1361. Prevención y extinción de incencios</v>
      </c>
      <c r="W4910" s="83" t="str">
        <f>MID(Tabla1[[#This Row],[Aplicación]],14,2)</f>
        <v>22</v>
      </c>
      <c r="X4910" s="83" t="str">
        <f>MID(Tabla1[[#This Row],[Aplicación]],14,6)</f>
        <v>22199</v>
      </c>
    </row>
    <row r="4911" spans="1:24" x14ac:dyDescent="0.25">
      <c r="A4911" s="77">
        <v>220240046432</v>
      </c>
      <c r="B4911" s="78" t="s">
        <v>702</v>
      </c>
      <c r="C4911" s="79">
        <v>45572</v>
      </c>
      <c r="D4911" s="77">
        <v>22024000441</v>
      </c>
      <c r="E4911" s="78" t="s">
        <v>1425</v>
      </c>
      <c r="F4911" s="80">
        <v>1305.78</v>
      </c>
      <c r="G4911" s="78" t="s">
        <v>816</v>
      </c>
      <c r="H4911" s="78" t="s">
        <v>6626</v>
      </c>
      <c r="I4911" s="81" t="s">
        <v>2934</v>
      </c>
      <c r="J4911" s="78" t="s">
        <v>398</v>
      </c>
      <c r="K4911" s="78" t="s">
        <v>398</v>
      </c>
      <c r="L4911" s="78" t="s">
        <v>413</v>
      </c>
      <c r="M4911" s="78" t="s">
        <v>395</v>
      </c>
      <c r="N4911" s="78" t="s">
        <v>396</v>
      </c>
      <c r="O4911" s="82" t="s">
        <v>325</v>
      </c>
      <c r="P4911" s="82" t="s">
        <v>6229</v>
      </c>
      <c r="Q4911" s="83" t="str">
        <f>MID(Tabla1[[#This Row],[Aplicación]],14,1)</f>
        <v>2</v>
      </c>
      <c r="R4911" s="35" t="s">
        <v>265</v>
      </c>
      <c r="S4911" s="83" t="str">
        <f>MID(Tabla1[[#This Row],[Aplicación]],6,2)</f>
        <v>11</v>
      </c>
      <c r="T4911" s="84" t="str">
        <f>VLOOKUP(Tabla1[[#This Row],[AREA]],Hoja1!A:B,2,FALSE)</f>
        <v>11. Salud pública y seguridad ciudadana</v>
      </c>
      <c r="U4911" s="83" t="str">
        <f>MID(Tabla1[[#This Row],[Aplicación]],9,4)</f>
        <v>1621</v>
      </c>
      <c r="V4911" s="84" t="str">
        <f>VLOOKUP(Tabla1[[#This Row],[PROGRAMA]],Hoja1!A:B,2,FALSE)</f>
        <v>1621. Recogida de residuos</v>
      </c>
      <c r="W4911" s="83" t="str">
        <f>MID(Tabla1[[#This Row],[Aplicación]],14,2)</f>
        <v>21</v>
      </c>
      <c r="X4911" s="83" t="str">
        <f>MID(Tabla1[[#This Row],[Aplicación]],14,6)</f>
        <v>214</v>
      </c>
    </row>
    <row r="4912" spans="1:24" x14ac:dyDescent="0.25">
      <c r="A4912" s="77">
        <v>220240058156</v>
      </c>
      <c r="B4912" s="78" t="s">
        <v>702</v>
      </c>
      <c r="C4912" s="79">
        <v>45630</v>
      </c>
      <c r="D4912" s="77">
        <v>22024000441</v>
      </c>
      <c r="E4912" s="78" t="s">
        <v>1425</v>
      </c>
      <c r="F4912" s="80">
        <v>1297.8699999999999</v>
      </c>
      <c r="G4912" s="78" t="s">
        <v>51</v>
      </c>
      <c r="H4912" s="78" t="s">
        <v>6627</v>
      </c>
      <c r="I4912" s="81" t="s">
        <v>2934</v>
      </c>
      <c r="J4912" s="78" t="s">
        <v>874</v>
      </c>
      <c r="K4912" s="78" t="s">
        <v>875</v>
      </c>
      <c r="L4912" s="78" t="s">
        <v>413</v>
      </c>
      <c r="M4912" s="78" t="s">
        <v>395</v>
      </c>
      <c r="N4912" s="78" t="s">
        <v>396</v>
      </c>
      <c r="O4912" s="82" t="s">
        <v>325</v>
      </c>
      <c r="P4912" s="82" t="s">
        <v>6229</v>
      </c>
      <c r="Q4912" s="83" t="str">
        <f>MID(Tabla1[[#This Row],[Aplicación]],14,1)</f>
        <v>2</v>
      </c>
      <c r="R4912" s="35" t="s">
        <v>265</v>
      </c>
      <c r="S4912" s="83" t="str">
        <f>MID(Tabla1[[#This Row],[Aplicación]],6,2)</f>
        <v>11</v>
      </c>
      <c r="T4912" s="84" t="str">
        <f>VLOOKUP(Tabla1[[#This Row],[AREA]],Hoja1!A:B,2,FALSE)</f>
        <v>11. Salud pública y seguridad ciudadana</v>
      </c>
      <c r="U4912" s="83" t="str">
        <f>MID(Tabla1[[#This Row],[Aplicación]],9,4)</f>
        <v>1621</v>
      </c>
      <c r="V4912" s="84" t="str">
        <f>VLOOKUP(Tabla1[[#This Row],[PROGRAMA]],Hoja1!A:B,2,FALSE)</f>
        <v>1621. Recogida de residuos</v>
      </c>
      <c r="W4912" s="83" t="str">
        <f>MID(Tabla1[[#This Row],[Aplicación]],14,2)</f>
        <v>21</v>
      </c>
      <c r="X4912" s="83" t="str">
        <f>MID(Tabla1[[#This Row],[Aplicación]],14,6)</f>
        <v>214</v>
      </c>
    </row>
    <row r="4913" spans="1:24" x14ac:dyDescent="0.25">
      <c r="A4913" s="77">
        <v>220240058176</v>
      </c>
      <c r="B4913" s="78" t="s">
        <v>702</v>
      </c>
      <c r="C4913" s="79">
        <v>45630</v>
      </c>
      <c r="D4913" s="77">
        <v>22024000440</v>
      </c>
      <c r="E4913" s="78" t="s">
        <v>1425</v>
      </c>
      <c r="F4913" s="80">
        <v>1287.6500000000001</v>
      </c>
      <c r="G4913" s="78" t="s">
        <v>766</v>
      </c>
      <c r="H4913" s="78" t="s">
        <v>6628</v>
      </c>
      <c r="I4913" s="81" t="s">
        <v>2934</v>
      </c>
      <c r="J4913" s="78" t="s">
        <v>398</v>
      </c>
      <c r="K4913" s="78" t="s">
        <v>398</v>
      </c>
      <c r="L4913" s="78" t="s">
        <v>399</v>
      </c>
      <c r="M4913" s="78" t="s">
        <v>395</v>
      </c>
      <c r="N4913" s="78" t="s">
        <v>396</v>
      </c>
      <c r="O4913" s="82" t="s">
        <v>325</v>
      </c>
      <c r="P4913" s="82" t="s">
        <v>6229</v>
      </c>
      <c r="Q4913" s="83" t="str">
        <f>MID(Tabla1[[#This Row],[Aplicación]],14,1)</f>
        <v>2</v>
      </c>
      <c r="R4913" s="35" t="s">
        <v>265</v>
      </c>
      <c r="S4913" s="83" t="str">
        <f>MID(Tabla1[[#This Row],[Aplicación]],6,2)</f>
        <v>11</v>
      </c>
      <c r="T4913" s="84" t="str">
        <f>VLOOKUP(Tabla1[[#This Row],[AREA]],Hoja1!A:B,2,FALSE)</f>
        <v>11. Salud pública y seguridad ciudadana</v>
      </c>
      <c r="U4913" s="83" t="str">
        <f>MID(Tabla1[[#This Row],[Aplicación]],9,4)</f>
        <v>1621</v>
      </c>
      <c r="V4913" s="84" t="str">
        <f>VLOOKUP(Tabla1[[#This Row],[PROGRAMA]],Hoja1!A:B,2,FALSE)</f>
        <v>1621. Recogida de residuos</v>
      </c>
      <c r="W4913" s="83" t="str">
        <f>MID(Tabla1[[#This Row],[Aplicación]],14,2)</f>
        <v>21</v>
      </c>
      <c r="X4913" s="83" t="str">
        <f>MID(Tabla1[[#This Row],[Aplicación]],14,6)</f>
        <v>214</v>
      </c>
    </row>
    <row r="4914" spans="1:24" x14ac:dyDescent="0.25">
      <c r="A4914" s="77">
        <v>220240051566</v>
      </c>
      <c r="B4914" s="78" t="s">
        <v>702</v>
      </c>
      <c r="C4914" s="79">
        <v>45595</v>
      </c>
      <c r="D4914" s="77">
        <v>22024000079</v>
      </c>
      <c r="E4914" s="78" t="s">
        <v>1262</v>
      </c>
      <c r="F4914" s="80">
        <v>1287.0899999999999</v>
      </c>
      <c r="G4914" s="78" t="s">
        <v>764</v>
      </c>
      <c r="H4914" s="78" t="s">
        <v>6629</v>
      </c>
      <c r="I4914" s="81" t="s">
        <v>2934</v>
      </c>
      <c r="J4914" s="78" t="s">
        <v>398</v>
      </c>
      <c r="K4914" s="78" t="s">
        <v>398</v>
      </c>
      <c r="L4914" s="78" t="s">
        <v>413</v>
      </c>
      <c r="M4914" s="78" t="s">
        <v>395</v>
      </c>
      <c r="N4914" s="78" t="s">
        <v>396</v>
      </c>
      <c r="O4914" s="82" t="s">
        <v>325</v>
      </c>
      <c r="P4914" s="82" t="s">
        <v>6229</v>
      </c>
      <c r="Q4914" s="83" t="str">
        <f>MID(Tabla1[[#This Row],[Aplicación]],14,1)</f>
        <v>2</v>
      </c>
      <c r="R4914" s="35" t="s">
        <v>265</v>
      </c>
      <c r="S4914" s="83" t="str">
        <f>MID(Tabla1[[#This Row],[Aplicación]],6,2)</f>
        <v>03</v>
      </c>
      <c r="T4914" s="84" t="str">
        <f>VLOOKUP(Tabla1[[#This Row],[AREA]],Hoja1!A:B,2,FALSE)</f>
        <v>03. Participación ciudadana y deportes</v>
      </c>
      <c r="U4914" s="83" t="str">
        <f>MID(Tabla1[[#This Row],[Aplicación]],9,4)</f>
        <v>9241</v>
      </c>
      <c r="V4914" s="84" t="str">
        <f>VLOOKUP(Tabla1[[#This Row],[PROGRAMA]],Hoja1!A:B,2,FALSE)</f>
        <v>9241. Participación ciudadana</v>
      </c>
      <c r="W4914" s="83" t="str">
        <f>MID(Tabla1[[#This Row],[Aplicación]],14,2)</f>
        <v>21</v>
      </c>
      <c r="X4914" s="83" t="str">
        <f>MID(Tabla1[[#This Row],[Aplicación]],14,6)</f>
        <v>213</v>
      </c>
    </row>
    <row r="4915" spans="1:24" x14ac:dyDescent="0.25">
      <c r="A4915" s="77">
        <v>220240062081</v>
      </c>
      <c r="B4915" s="78" t="s">
        <v>702</v>
      </c>
      <c r="C4915" s="79">
        <v>45646</v>
      </c>
      <c r="D4915" s="77">
        <v>22024008790</v>
      </c>
      <c r="E4915" s="78" t="s">
        <v>1296</v>
      </c>
      <c r="F4915" s="80">
        <v>1278.73</v>
      </c>
      <c r="G4915" s="78" t="s">
        <v>681</v>
      </c>
      <c r="H4915" s="78" t="s">
        <v>6630</v>
      </c>
      <c r="I4915" s="81" t="s">
        <v>2934</v>
      </c>
      <c r="J4915" s="78" t="s">
        <v>398</v>
      </c>
      <c r="K4915" s="78" t="s">
        <v>398</v>
      </c>
      <c r="L4915" s="78" t="s">
        <v>413</v>
      </c>
      <c r="M4915" s="78" t="s">
        <v>395</v>
      </c>
      <c r="N4915" s="78" t="s">
        <v>396</v>
      </c>
      <c r="O4915" s="82" t="s">
        <v>325</v>
      </c>
      <c r="P4915" s="82" t="s">
        <v>6229</v>
      </c>
      <c r="Q4915" s="83" t="str">
        <f>MID(Tabla1[[#This Row],[Aplicación]],14,1)</f>
        <v>2</v>
      </c>
      <c r="R4915" s="35" t="s">
        <v>265</v>
      </c>
      <c r="S4915" s="83" t="str">
        <f>MID(Tabla1[[#This Row],[Aplicación]],6,2)</f>
        <v>11</v>
      </c>
      <c r="T4915" s="84" t="str">
        <f>VLOOKUP(Tabla1[[#This Row],[AREA]],Hoja1!A:B,2,FALSE)</f>
        <v>11. Salud pública y seguridad ciudadana</v>
      </c>
      <c r="U4915" s="83" t="str">
        <f>MID(Tabla1[[#This Row],[Aplicación]],9,4)</f>
        <v>1361</v>
      </c>
      <c r="V4915" s="84" t="str">
        <f>VLOOKUP(Tabla1[[#This Row],[PROGRAMA]],Hoja1!A:B,2,FALSE)</f>
        <v>1361. Prevención y extinción de incencios</v>
      </c>
      <c r="W4915" s="83" t="str">
        <f>MID(Tabla1[[#This Row],[Aplicación]],14,2)</f>
        <v>22</v>
      </c>
      <c r="X4915" s="83" t="str">
        <f>MID(Tabla1[[#This Row],[Aplicación]],14,6)</f>
        <v>22199</v>
      </c>
    </row>
    <row r="4916" spans="1:24" x14ac:dyDescent="0.25">
      <c r="A4916" s="77">
        <v>220240052438</v>
      </c>
      <c r="B4916" s="78" t="s">
        <v>702</v>
      </c>
      <c r="C4916" s="79">
        <v>45601</v>
      </c>
      <c r="D4916" s="77">
        <v>22024001011</v>
      </c>
      <c r="E4916" s="78" t="s">
        <v>1423</v>
      </c>
      <c r="F4916" s="80">
        <v>1256.97</v>
      </c>
      <c r="G4916" s="78" t="s">
        <v>283</v>
      </c>
      <c r="H4916" s="78" t="s">
        <v>6631</v>
      </c>
      <c r="I4916" s="81" t="s">
        <v>2934</v>
      </c>
      <c r="J4916" s="78" t="s">
        <v>398</v>
      </c>
      <c r="K4916" s="78" t="s">
        <v>398</v>
      </c>
      <c r="L4916" s="78" t="s">
        <v>399</v>
      </c>
      <c r="M4916" s="78" t="s">
        <v>395</v>
      </c>
      <c r="N4916" s="78" t="s">
        <v>396</v>
      </c>
      <c r="O4916" s="82" t="s">
        <v>325</v>
      </c>
      <c r="P4916" s="82" t="s">
        <v>6229</v>
      </c>
      <c r="Q4916" s="83" t="str">
        <f>MID(Tabla1[[#This Row],[Aplicación]],14,1)</f>
        <v>2</v>
      </c>
      <c r="R4916" s="35" t="s">
        <v>265</v>
      </c>
      <c r="S4916" s="83" t="str">
        <f>MID(Tabla1[[#This Row],[Aplicación]],6,2)</f>
        <v>11</v>
      </c>
      <c r="T4916" s="84" t="str">
        <f>VLOOKUP(Tabla1[[#This Row],[AREA]],Hoja1!A:B,2,FALSE)</f>
        <v>11. Salud pública y seguridad ciudadana</v>
      </c>
      <c r="U4916" s="83" t="str">
        <f>MID(Tabla1[[#This Row],[Aplicación]],9,4)</f>
        <v>1321</v>
      </c>
      <c r="V4916" s="84" t="str">
        <f>VLOOKUP(Tabla1[[#This Row],[PROGRAMA]],Hoja1!A:B,2,FALSE)</f>
        <v>1321. Policía municipal</v>
      </c>
      <c r="W4916" s="83" t="str">
        <f>MID(Tabla1[[#This Row],[Aplicación]],14,2)</f>
        <v>21</v>
      </c>
      <c r="X4916" s="83" t="str">
        <f>MID(Tabla1[[#This Row],[Aplicación]],14,6)</f>
        <v>214</v>
      </c>
    </row>
    <row r="4917" spans="1:24" x14ac:dyDescent="0.25">
      <c r="A4917" s="77">
        <v>220240049954</v>
      </c>
      <c r="B4917" s="78" t="s">
        <v>702</v>
      </c>
      <c r="C4917" s="79">
        <v>45589</v>
      </c>
      <c r="D4917" s="77">
        <v>22024000450</v>
      </c>
      <c r="E4917" s="78" t="s">
        <v>1455</v>
      </c>
      <c r="F4917" s="80">
        <v>1255.69</v>
      </c>
      <c r="G4917" s="78" t="s">
        <v>57</v>
      </c>
      <c r="H4917" s="78" t="s">
        <v>6632</v>
      </c>
      <c r="I4917" s="81" t="s">
        <v>2934</v>
      </c>
      <c r="J4917" s="78" t="s">
        <v>398</v>
      </c>
      <c r="K4917" s="78" t="s">
        <v>398</v>
      </c>
      <c r="L4917" s="78" t="s">
        <v>413</v>
      </c>
      <c r="M4917" s="78" t="s">
        <v>395</v>
      </c>
      <c r="N4917" s="78" t="s">
        <v>396</v>
      </c>
      <c r="O4917" s="82" t="s">
        <v>325</v>
      </c>
      <c r="P4917" s="82" t="s">
        <v>6229</v>
      </c>
      <c r="Q4917" s="83" t="str">
        <f>MID(Tabla1[[#This Row],[Aplicación]],14,1)</f>
        <v>2</v>
      </c>
      <c r="R4917" s="35" t="s">
        <v>265</v>
      </c>
      <c r="S4917" s="83" t="str">
        <f>MID(Tabla1[[#This Row],[Aplicación]],6,2)</f>
        <v>11</v>
      </c>
      <c r="T4917" s="84" t="str">
        <f>VLOOKUP(Tabla1[[#This Row],[AREA]],Hoja1!A:B,2,FALSE)</f>
        <v>11. Salud pública y seguridad ciudadana</v>
      </c>
      <c r="U4917" s="83" t="str">
        <f>MID(Tabla1[[#This Row],[Aplicación]],9,4)</f>
        <v>1631</v>
      </c>
      <c r="V4917" s="84" t="str">
        <f>VLOOKUP(Tabla1[[#This Row],[PROGRAMA]],Hoja1!A:B,2,FALSE)</f>
        <v>1631. Limpieza viaria</v>
      </c>
      <c r="W4917" s="83" t="str">
        <f>MID(Tabla1[[#This Row],[Aplicación]],14,2)</f>
        <v>22</v>
      </c>
      <c r="X4917" s="83" t="str">
        <f>MID(Tabla1[[#This Row],[Aplicación]],14,6)</f>
        <v>22199</v>
      </c>
    </row>
    <row r="4918" spans="1:24" x14ac:dyDescent="0.25">
      <c r="A4918" s="77">
        <v>220240061004</v>
      </c>
      <c r="B4918" s="78" t="s">
        <v>702</v>
      </c>
      <c r="C4918" s="79">
        <v>45643</v>
      </c>
      <c r="D4918" s="77">
        <v>22024000456</v>
      </c>
      <c r="E4918" s="78" t="s">
        <v>1426</v>
      </c>
      <c r="F4918" s="80">
        <v>1255.69</v>
      </c>
      <c r="G4918" s="78" t="s">
        <v>57</v>
      </c>
      <c r="H4918" s="78" t="s">
        <v>6633</v>
      </c>
      <c r="I4918" s="81" t="s">
        <v>2934</v>
      </c>
      <c r="J4918" s="78" t="s">
        <v>398</v>
      </c>
      <c r="K4918" s="78" t="s">
        <v>398</v>
      </c>
      <c r="L4918" s="78" t="s">
        <v>413</v>
      </c>
      <c r="M4918" s="78" t="s">
        <v>395</v>
      </c>
      <c r="N4918" s="78" t="s">
        <v>396</v>
      </c>
      <c r="O4918" s="82" t="s">
        <v>325</v>
      </c>
      <c r="P4918" s="82" t="s">
        <v>6229</v>
      </c>
      <c r="Q4918" s="83" t="str">
        <f>MID(Tabla1[[#This Row],[Aplicación]],14,1)</f>
        <v>2</v>
      </c>
      <c r="R4918" s="35" t="s">
        <v>265</v>
      </c>
      <c r="S4918" s="83" t="str">
        <f>MID(Tabla1[[#This Row],[Aplicación]],6,2)</f>
        <v>11</v>
      </c>
      <c r="T4918" s="84" t="str">
        <f>VLOOKUP(Tabla1[[#This Row],[AREA]],Hoja1!A:B,2,FALSE)</f>
        <v>11. Salud pública y seguridad ciudadana</v>
      </c>
      <c r="U4918" s="83" t="str">
        <f>MID(Tabla1[[#This Row],[Aplicación]],9,4)</f>
        <v>1621</v>
      </c>
      <c r="V4918" s="84" t="str">
        <f>VLOOKUP(Tabla1[[#This Row],[PROGRAMA]],Hoja1!A:B,2,FALSE)</f>
        <v>1621. Recogida de residuos</v>
      </c>
      <c r="W4918" s="83" t="str">
        <f>MID(Tabla1[[#This Row],[Aplicación]],14,2)</f>
        <v>22</v>
      </c>
      <c r="X4918" s="83" t="str">
        <f>MID(Tabla1[[#This Row],[Aplicación]],14,6)</f>
        <v>22199</v>
      </c>
    </row>
    <row r="4919" spans="1:24" x14ac:dyDescent="0.25">
      <c r="A4919" s="77">
        <v>220240062089</v>
      </c>
      <c r="B4919" s="78" t="s">
        <v>702</v>
      </c>
      <c r="C4919" s="79">
        <v>45646</v>
      </c>
      <c r="D4919" s="77">
        <v>22024008790</v>
      </c>
      <c r="E4919" s="78" t="s">
        <v>1296</v>
      </c>
      <c r="F4919" s="80">
        <v>1246.7</v>
      </c>
      <c r="G4919" s="78" t="s">
        <v>815</v>
      </c>
      <c r="H4919" s="78" t="s">
        <v>6634</v>
      </c>
      <c r="I4919" s="81" t="s">
        <v>2934</v>
      </c>
      <c r="J4919" s="78" t="s">
        <v>398</v>
      </c>
      <c r="K4919" s="78" t="s">
        <v>398</v>
      </c>
      <c r="L4919" s="78" t="s">
        <v>413</v>
      </c>
      <c r="M4919" s="78" t="s">
        <v>395</v>
      </c>
      <c r="N4919" s="78" t="s">
        <v>396</v>
      </c>
      <c r="O4919" s="82" t="s">
        <v>325</v>
      </c>
      <c r="P4919" s="82" t="s">
        <v>6229</v>
      </c>
      <c r="Q4919" s="83" t="str">
        <f>MID(Tabla1[[#This Row],[Aplicación]],14,1)</f>
        <v>2</v>
      </c>
      <c r="R4919" s="35" t="s">
        <v>265</v>
      </c>
      <c r="S4919" s="83" t="str">
        <f>MID(Tabla1[[#This Row],[Aplicación]],6,2)</f>
        <v>11</v>
      </c>
      <c r="T4919" s="84" t="str">
        <f>VLOOKUP(Tabla1[[#This Row],[AREA]],Hoja1!A:B,2,FALSE)</f>
        <v>11. Salud pública y seguridad ciudadana</v>
      </c>
      <c r="U4919" s="83" t="str">
        <f>MID(Tabla1[[#This Row],[Aplicación]],9,4)</f>
        <v>1361</v>
      </c>
      <c r="V4919" s="84" t="str">
        <f>VLOOKUP(Tabla1[[#This Row],[PROGRAMA]],Hoja1!A:B,2,FALSE)</f>
        <v>1361. Prevención y extinción de incencios</v>
      </c>
      <c r="W4919" s="83" t="str">
        <f>MID(Tabla1[[#This Row],[Aplicación]],14,2)</f>
        <v>22</v>
      </c>
      <c r="X4919" s="83" t="str">
        <f>MID(Tabla1[[#This Row],[Aplicación]],14,6)</f>
        <v>22199</v>
      </c>
    </row>
    <row r="4920" spans="1:24" x14ac:dyDescent="0.25">
      <c r="A4920" s="77">
        <v>220240058247</v>
      </c>
      <c r="B4920" s="78" t="s">
        <v>702</v>
      </c>
      <c r="C4920" s="79">
        <v>45630</v>
      </c>
      <c r="D4920" s="77">
        <v>22024000441</v>
      </c>
      <c r="E4920" s="78" t="s">
        <v>1425</v>
      </c>
      <c r="F4920" s="80">
        <v>1226.94</v>
      </c>
      <c r="G4920" s="78" t="s">
        <v>745</v>
      </c>
      <c r="H4920" s="78" t="s">
        <v>6635</v>
      </c>
      <c r="I4920" s="81" t="s">
        <v>2934</v>
      </c>
      <c r="J4920" s="78" t="s">
        <v>398</v>
      </c>
      <c r="K4920" s="78" t="s">
        <v>398</v>
      </c>
      <c r="L4920" s="78" t="s">
        <v>413</v>
      </c>
      <c r="M4920" s="78" t="s">
        <v>395</v>
      </c>
      <c r="N4920" s="78" t="s">
        <v>396</v>
      </c>
      <c r="O4920" s="82" t="s">
        <v>325</v>
      </c>
      <c r="P4920" s="82" t="s">
        <v>6229</v>
      </c>
      <c r="Q4920" s="83" t="str">
        <f>MID(Tabla1[[#This Row],[Aplicación]],14,1)</f>
        <v>2</v>
      </c>
      <c r="R4920" s="35" t="s">
        <v>265</v>
      </c>
      <c r="S4920" s="83" t="str">
        <f>MID(Tabla1[[#This Row],[Aplicación]],6,2)</f>
        <v>11</v>
      </c>
      <c r="T4920" s="84" t="str">
        <f>VLOOKUP(Tabla1[[#This Row],[AREA]],Hoja1!A:B,2,FALSE)</f>
        <v>11. Salud pública y seguridad ciudadana</v>
      </c>
      <c r="U4920" s="83" t="str">
        <f>MID(Tabla1[[#This Row],[Aplicación]],9,4)</f>
        <v>1621</v>
      </c>
      <c r="V4920" s="84" t="str">
        <f>VLOOKUP(Tabla1[[#This Row],[PROGRAMA]],Hoja1!A:B,2,FALSE)</f>
        <v>1621. Recogida de residuos</v>
      </c>
      <c r="W4920" s="83" t="str">
        <f>MID(Tabla1[[#This Row],[Aplicación]],14,2)</f>
        <v>21</v>
      </c>
      <c r="X4920" s="83" t="str">
        <f>MID(Tabla1[[#This Row],[Aplicación]],14,6)</f>
        <v>214</v>
      </c>
    </row>
    <row r="4921" spans="1:24" x14ac:dyDescent="0.25">
      <c r="A4921" s="77">
        <v>220240049958</v>
      </c>
      <c r="B4921" s="78" t="s">
        <v>702</v>
      </c>
      <c r="C4921" s="79">
        <v>45589</v>
      </c>
      <c r="D4921" s="77">
        <v>22024000440</v>
      </c>
      <c r="E4921" s="78" t="s">
        <v>1425</v>
      </c>
      <c r="F4921" s="80">
        <v>1225.03</v>
      </c>
      <c r="G4921" s="78" t="s">
        <v>765</v>
      </c>
      <c r="H4921" s="78" t="s">
        <v>6636</v>
      </c>
      <c r="I4921" s="81" t="s">
        <v>2934</v>
      </c>
      <c r="J4921" s="78" t="s">
        <v>398</v>
      </c>
      <c r="K4921" s="78" t="s">
        <v>398</v>
      </c>
      <c r="L4921" s="78" t="s">
        <v>399</v>
      </c>
      <c r="M4921" s="78" t="s">
        <v>395</v>
      </c>
      <c r="N4921" s="78" t="s">
        <v>396</v>
      </c>
      <c r="O4921" s="82" t="s">
        <v>325</v>
      </c>
      <c r="P4921" s="82" t="s">
        <v>6229</v>
      </c>
      <c r="Q4921" s="83" t="str">
        <f>MID(Tabla1[[#This Row],[Aplicación]],14,1)</f>
        <v>2</v>
      </c>
      <c r="R4921" s="35" t="s">
        <v>265</v>
      </c>
      <c r="S4921" s="83" t="str">
        <f>MID(Tabla1[[#This Row],[Aplicación]],6,2)</f>
        <v>11</v>
      </c>
      <c r="T4921" s="84" t="str">
        <f>VLOOKUP(Tabla1[[#This Row],[AREA]],Hoja1!A:B,2,FALSE)</f>
        <v>11. Salud pública y seguridad ciudadana</v>
      </c>
      <c r="U4921" s="83" t="str">
        <f>MID(Tabla1[[#This Row],[Aplicación]],9,4)</f>
        <v>1621</v>
      </c>
      <c r="V4921" s="84" t="str">
        <f>VLOOKUP(Tabla1[[#This Row],[PROGRAMA]],Hoja1!A:B,2,FALSE)</f>
        <v>1621. Recogida de residuos</v>
      </c>
      <c r="W4921" s="83" t="str">
        <f>MID(Tabla1[[#This Row],[Aplicación]],14,2)</f>
        <v>21</v>
      </c>
      <c r="X4921" s="83" t="str">
        <f>MID(Tabla1[[#This Row],[Aplicación]],14,6)</f>
        <v>214</v>
      </c>
    </row>
    <row r="4922" spans="1:24" x14ac:dyDescent="0.25">
      <c r="A4922" s="77">
        <v>220240058152</v>
      </c>
      <c r="B4922" s="78" t="s">
        <v>702</v>
      </c>
      <c r="C4922" s="79">
        <v>45630</v>
      </c>
      <c r="D4922" s="77">
        <v>22024000441</v>
      </c>
      <c r="E4922" s="78" t="s">
        <v>1425</v>
      </c>
      <c r="F4922" s="80">
        <v>1188.96</v>
      </c>
      <c r="G4922" s="78" t="s">
        <v>1010</v>
      </c>
      <c r="H4922" s="78" t="s">
        <v>6637</v>
      </c>
      <c r="I4922" s="81" t="s">
        <v>2934</v>
      </c>
      <c r="J4922" s="78" t="s">
        <v>398</v>
      </c>
      <c r="K4922" s="78" t="s">
        <v>398</v>
      </c>
      <c r="L4922" s="78" t="s">
        <v>413</v>
      </c>
      <c r="M4922" s="78" t="s">
        <v>395</v>
      </c>
      <c r="N4922" s="78" t="s">
        <v>396</v>
      </c>
      <c r="O4922" s="82" t="s">
        <v>325</v>
      </c>
      <c r="P4922" s="82" t="s">
        <v>6229</v>
      </c>
      <c r="Q4922" s="83" t="str">
        <f>MID(Tabla1[[#This Row],[Aplicación]],14,1)</f>
        <v>2</v>
      </c>
      <c r="R4922" s="35" t="s">
        <v>265</v>
      </c>
      <c r="S4922" s="83" t="str">
        <f>MID(Tabla1[[#This Row],[Aplicación]],6,2)</f>
        <v>11</v>
      </c>
      <c r="T4922" s="84" t="str">
        <f>VLOOKUP(Tabla1[[#This Row],[AREA]],Hoja1!A:B,2,FALSE)</f>
        <v>11. Salud pública y seguridad ciudadana</v>
      </c>
      <c r="U4922" s="83" t="str">
        <f>MID(Tabla1[[#This Row],[Aplicación]],9,4)</f>
        <v>1621</v>
      </c>
      <c r="V4922" s="84" t="str">
        <f>VLOOKUP(Tabla1[[#This Row],[PROGRAMA]],Hoja1!A:B,2,FALSE)</f>
        <v>1621. Recogida de residuos</v>
      </c>
      <c r="W4922" s="83" t="str">
        <f>MID(Tabla1[[#This Row],[Aplicación]],14,2)</f>
        <v>21</v>
      </c>
      <c r="X4922" s="83" t="str">
        <f>MID(Tabla1[[#This Row],[Aplicación]],14,6)</f>
        <v>214</v>
      </c>
    </row>
    <row r="4923" spans="1:24" x14ac:dyDescent="0.25">
      <c r="A4923" s="77">
        <v>220240049962</v>
      </c>
      <c r="B4923" s="78" t="s">
        <v>702</v>
      </c>
      <c r="C4923" s="79">
        <v>45589</v>
      </c>
      <c r="D4923" s="77">
        <v>22024000440</v>
      </c>
      <c r="E4923" s="78" t="s">
        <v>1425</v>
      </c>
      <c r="F4923" s="80">
        <v>1183.0899999999999</v>
      </c>
      <c r="G4923" s="78" t="s">
        <v>766</v>
      </c>
      <c r="H4923" s="78" t="s">
        <v>6638</v>
      </c>
      <c r="I4923" s="81" t="s">
        <v>2934</v>
      </c>
      <c r="J4923" s="78" t="s">
        <v>398</v>
      </c>
      <c r="K4923" s="78" t="s">
        <v>398</v>
      </c>
      <c r="L4923" s="78" t="s">
        <v>399</v>
      </c>
      <c r="M4923" s="78" t="s">
        <v>395</v>
      </c>
      <c r="N4923" s="78" t="s">
        <v>396</v>
      </c>
      <c r="O4923" s="82" t="s">
        <v>325</v>
      </c>
      <c r="P4923" s="82" t="s">
        <v>6229</v>
      </c>
      <c r="Q4923" s="83" t="str">
        <f>MID(Tabla1[[#This Row],[Aplicación]],14,1)</f>
        <v>2</v>
      </c>
      <c r="R4923" s="35" t="s">
        <v>265</v>
      </c>
      <c r="S4923" s="83" t="str">
        <f>MID(Tabla1[[#This Row],[Aplicación]],6,2)</f>
        <v>11</v>
      </c>
      <c r="T4923" s="84" t="str">
        <f>VLOOKUP(Tabla1[[#This Row],[AREA]],Hoja1!A:B,2,FALSE)</f>
        <v>11. Salud pública y seguridad ciudadana</v>
      </c>
      <c r="U4923" s="83" t="str">
        <f>MID(Tabla1[[#This Row],[Aplicación]],9,4)</f>
        <v>1621</v>
      </c>
      <c r="V4923" s="84" t="str">
        <f>VLOOKUP(Tabla1[[#This Row],[PROGRAMA]],Hoja1!A:B,2,FALSE)</f>
        <v>1621. Recogida de residuos</v>
      </c>
      <c r="W4923" s="83" t="str">
        <f>MID(Tabla1[[#This Row],[Aplicación]],14,2)</f>
        <v>21</v>
      </c>
      <c r="X4923" s="83" t="str">
        <f>MID(Tabla1[[#This Row],[Aplicación]],14,6)</f>
        <v>214</v>
      </c>
    </row>
    <row r="4924" spans="1:24" x14ac:dyDescent="0.25">
      <c r="A4924" s="77">
        <v>220240061063</v>
      </c>
      <c r="B4924" s="78" t="s">
        <v>702</v>
      </c>
      <c r="C4924" s="79">
        <v>45643</v>
      </c>
      <c r="D4924" s="77">
        <v>22024000440</v>
      </c>
      <c r="E4924" s="78" t="s">
        <v>1425</v>
      </c>
      <c r="F4924" s="80">
        <v>1180.05</v>
      </c>
      <c r="G4924" s="78" t="s">
        <v>766</v>
      </c>
      <c r="H4924" s="78" t="s">
        <v>6639</v>
      </c>
      <c r="I4924" s="81" t="s">
        <v>2934</v>
      </c>
      <c r="J4924" s="78" t="s">
        <v>398</v>
      </c>
      <c r="K4924" s="78" t="s">
        <v>398</v>
      </c>
      <c r="L4924" s="78" t="s">
        <v>399</v>
      </c>
      <c r="M4924" s="78" t="s">
        <v>395</v>
      </c>
      <c r="N4924" s="78" t="s">
        <v>396</v>
      </c>
      <c r="O4924" s="82" t="s">
        <v>325</v>
      </c>
      <c r="P4924" s="82" t="s">
        <v>6229</v>
      </c>
      <c r="Q4924" s="83" t="str">
        <f>MID(Tabla1[[#This Row],[Aplicación]],14,1)</f>
        <v>2</v>
      </c>
      <c r="R4924" s="35" t="s">
        <v>265</v>
      </c>
      <c r="S4924" s="83" t="str">
        <f>MID(Tabla1[[#This Row],[Aplicación]],6,2)</f>
        <v>11</v>
      </c>
      <c r="T4924" s="84" t="str">
        <f>VLOOKUP(Tabla1[[#This Row],[AREA]],Hoja1!A:B,2,FALSE)</f>
        <v>11. Salud pública y seguridad ciudadana</v>
      </c>
      <c r="U4924" s="83" t="str">
        <f>MID(Tabla1[[#This Row],[Aplicación]],9,4)</f>
        <v>1621</v>
      </c>
      <c r="V4924" s="84" t="str">
        <f>VLOOKUP(Tabla1[[#This Row],[PROGRAMA]],Hoja1!A:B,2,FALSE)</f>
        <v>1621. Recogida de residuos</v>
      </c>
      <c r="W4924" s="83" t="str">
        <f>MID(Tabla1[[#This Row],[Aplicación]],14,2)</f>
        <v>21</v>
      </c>
      <c r="X4924" s="83" t="str">
        <f>MID(Tabla1[[#This Row],[Aplicación]],14,6)</f>
        <v>214</v>
      </c>
    </row>
    <row r="4925" spans="1:24" x14ac:dyDescent="0.25">
      <c r="A4925" s="77">
        <v>220240045116</v>
      </c>
      <c r="B4925" s="78" t="s">
        <v>702</v>
      </c>
      <c r="C4925" s="79">
        <v>45567</v>
      </c>
      <c r="D4925" s="77">
        <v>22024000449</v>
      </c>
      <c r="E4925" s="78" t="s">
        <v>1431</v>
      </c>
      <c r="F4925" s="80">
        <v>1179.02</v>
      </c>
      <c r="G4925" s="78" t="s">
        <v>84</v>
      </c>
      <c r="H4925" s="78" t="s">
        <v>6640</v>
      </c>
      <c r="I4925" s="81" t="s">
        <v>2934</v>
      </c>
      <c r="J4925" s="78" t="s">
        <v>398</v>
      </c>
      <c r="K4925" s="78" t="s">
        <v>398</v>
      </c>
      <c r="L4925" s="78" t="s">
        <v>413</v>
      </c>
      <c r="M4925" s="78" t="s">
        <v>395</v>
      </c>
      <c r="N4925" s="78" t="s">
        <v>396</v>
      </c>
      <c r="O4925" s="82" t="s">
        <v>325</v>
      </c>
      <c r="P4925" s="82" t="s">
        <v>6229</v>
      </c>
      <c r="Q4925" s="83" t="str">
        <f>MID(Tabla1[[#This Row],[Aplicación]],14,1)</f>
        <v>2</v>
      </c>
      <c r="R4925" s="35" t="s">
        <v>265</v>
      </c>
      <c r="S4925" s="83" t="str">
        <f>MID(Tabla1[[#This Row],[Aplicación]],6,2)</f>
        <v>11</v>
      </c>
      <c r="T4925" s="84" t="str">
        <f>VLOOKUP(Tabla1[[#This Row],[AREA]],Hoja1!A:B,2,FALSE)</f>
        <v>11. Salud pública y seguridad ciudadana</v>
      </c>
      <c r="U4925" s="83" t="str">
        <f>MID(Tabla1[[#This Row],[Aplicación]],9,4)</f>
        <v>1631</v>
      </c>
      <c r="V4925" s="84" t="str">
        <f>VLOOKUP(Tabla1[[#This Row],[PROGRAMA]],Hoja1!A:B,2,FALSE)</f>
        <v>1631. Limpieza viaria</v>
      </c>
      <c r="W4925" s="83" t="str">
        <f>MID(Tabla1[[#This Row],[Aplicación]],14,2)</f>
        <v>22</v>
      </c>
      <c r="X4925" s="83" t="str">
        <f>MID(Tabla1[[#This Row],[Aplicación]],14,6)</f>
        <v>22110</v>
      </c>
    </row>
    <row r="4926" spans="1:24" x14ac:dyDescent="0.25">
      <c r="A4926" s="77">
        <v>220240061061</v>
      </c>
      <c r="B4926" s="78" t="s">
        <v>702</v>
      </c>
      <c r="C4926" s="79">
        <v>45643</v>
      </c>
      <c r="D4926" s="77">
        <v>22024000440</v>
      </c>
      <c r="E4926" s="78" t="s">
        <v>1425</v>
      </c>
      <c r="F4926" s="80">
        <v>1155.1400000000001</v>
      </c>
      <c r="G4926" s="78" t="s">
        <v>766</v>
      </c>
      <c r="H4926" s="78" t="s">
        <v>6641</v>
      </c>
      <c r="I4926" s="81" t="s">
        <v>2934</v>
      </c>
      <c r="J4926" s="78" t="s">
        <v>398</v>
      </c>
      <c r="K4926" s="78" t="s">
        <v>398</v>
      </c>
      <c r="L4926" s="78" t="s">
        <v>399</v>
      </c>
      <c r="M4926" s="78" t="s">
        <v>395</v>
      </c>
      <c r="N4926" s="78" t="s">
        <v>396</v>
      </c>
      <c r="O4926" s="82" t="s">
        <v>325</v>
      </c>
      <c r="P4926" s="82" t="s">
        <v>6229</v>
      </c>
      <c r="Q4926" s="83" t="str">
        <f>MID(Tabla1[[#This Row],[Aplicación]],14,1)</f>
        <v>2</v>
      </c>
      <c r="R4926" s="35" t="s">
        <v>265</v>
      </c>
      <c r="S4926" s="83" t="str">
        <f>MID(Tabla1[[#This Row],[Aplicación]],6,2)</f>
        <v>11</v>
      </c>
      <c r="T4926" s="84" t="str">
        <f>VLOOKUP(Tabla1[[#This Row],[AREA]],Hoja1!A:B,2,FALSE)</f>
        <v>11. Salud pública y seguridad ciudadana</v>
      </c>
      <c r="U4926" s="83" t="str">
        <f>MID(Tabla1[[#This Row],[Aplicación]],9,4)</f>
        <v>1621</v>
      </c>
      <c r="V4926" s="84" t="str">
        <f>VLOOKUP(Tabla1[[#This Row],[PROGRAMA]],Hoja1!A:B,2,FALSE)</f>
        <v>1621. Recogida de residuos</v>
      </c>
      <c r="W4926" s="83" t="str">
        <f>MID(Tabla1[[#This Row],[Aplicación]],14,2)</f>
        <v>21</v>
      </c>
      <c r="X4926" s="83" t="str">
        <f>MID(Tabla1[[#This Row],[Aplicación]],14,6)</f>
        <v>214</v>
      </c>
    </row>
    <row r="4927" spans="1:24" x14ac:dyDescent="0.25">
      <c r="A4927" s="77">
        <v>220240061658</v>
      </c>
      <c r="B4927" s="78" t="s">
        <v>390</v>
      </c>
      <c r="C4927" s="79">
        <v>45644</v>
      </c>
      <c r="D4927" s="77">
        <v>22024009236</v>
      </c>
      <c r="E4927" s="78" t="s">
        <v>4993</v>
      </c>
      <c r="F4927" s="80">
        <v>4213.22</v>
      </c>
      <c r="G4927" s="78" t="s">
        <v>6126</v>
      </c>
      <c r="H4927" s="78" t="s">
        <v>6642</v>
      </c>
      <c r="I4927" s="81" t="s">
        <v>2930</v>
      </c>
      <c r="J4927" s="78" t="s">
        <v>499</v>
      </c>
      <c r="K4927" s="78" t="s">
        <v>499</v>
      </c>
      <c r="L4927" s="78" t="s">
        <v>413</v>
      </c>
      <c r="M4927" s="78" t="s">
        <v>585</v>
      </c>
      <c r="N4927" s="78" t="s">
        <v>539</v>
      </c>
      <c r="O4927" s="82" t="s">
        <v>326</v>
      </c>
      <c r="P4927" s="82" t="s">
        <v>6229</v>
      </c>
      <c r="Q4927" s="83" t="str">
        <f>MID(Tabla1[[#This Row],[Aplicación]],14,1)</f>
        <v>6</v>
      </c>
      <c r="R4927" s="35" t="s">
        <v>266</v>
      </c>
      <c r="S4927" s="83" t="str">
        <f>MID(Tabla1[[#This Row],[Aplicación]],6,2)</f>
        <v>11</v>
      </c>
      <c r="T4927" s="84" t="str">
        <f>VLOOKUP(Tabla1[[#This Row],[AREA]],Hoja1!A:B,2,FALSE)</f>
        <v>11. Salud pública y seguridad ciudadana</v>
      </c>
      <c r="U4927" s="83" t="str">
        <f>MID(Tabla1[[#This Row],[Aplicación]],9,4)</f>
        <v>1631</v>
      </c>
      <c r="V4927" s="84" t="str">
        <f>VLOOKUP(Tabla1[[#This Row],[PROGRAMA]],Hoja1!A:B,2,FALSE)</f>
        <v>1631. Limpieza viaria</v>
      </c>
      <c r="W4927" s="83" t="str">
        <f>MID(Tabla1[[#This Row],[Aplicación]],14,2)</f>
        <v>62</v>
      </c>
      <c r="X4927" s="83" t="str">
        <f>MID(Tabla1[[#This Row],[Aplicación]],14,6)</f>
        <v>623</v>
      </c>
    </row>
    <row r="4928" spans="1:24" x14ac:dyDescent="0.25">
      <c r="A4928" s="77">
        <v>220240059720</v>
      </c>
      <c r="B4928" s="78" t="s">
        <v>702</v>
      </c>
      <c r="C4928" s="79">
        <v>45636</v>
      </c>
      <c r="D4928" s="77">
        <v>22024001633</v>
      </c>
      <c r="E4928" s="78" t="s">
        <v>1427</v>
      </c>
      <c r="F4928" s="80">
        <v>1117.1400000000001</v>
      </c>
      <c r="G4928" s="78" t="s">
        <v>776</v>
      </c>
      <c r="H4928" s="78" t="s">
        <v>6643</v>
      </c>
      <c r="I4928" s="81" t="s">
        <v>2934</v>
      </c>
      <c r="J4928" s="78" t="s">
        <v>398</v>
      </c>
      <c r="K4928" s="78" t="s">
        <v>398</v>
      </c>
      <c r="L4928" s="78" t="s">
        <v>413</v>
      </c>
      <c r="M4928" s="78" t="s">
        <v>395</v>
      </c>
      <c r="N4928" s="78" t="s">
        <v>396</v>
      </c>
      <c r="O4928" s="82" t="s">
        <v>325</v>
      </c>
      <c r="P4928" s="82" t="s">
        <v>6229</v>
      </c>
      <c r="Q4928" s="83" t="str">
        <f>MID(Tabla1[[#This Row],[Aplicación]],14,1)</f>
        <v>2</v>
      </c>
      <c r="R4928" s="35" t="s">
        <v>265</v>
      </c>
      <c r="S4928" s="83" t="str">
        <f>MID(Tabla1[[#This Row],[Aplicación]],6,2)</f>
        <v>07</v>
      </c>
      <c r="T4928" s="84" t="str">
        <f>VLOOKUP(Tabla1[[#This Row],[AREA]],Hoja1!A:B,2,FALSE)</f>
        <v>07. Medio ambiente</v>
      </c>
      <c r="U4928" s="83" t="str">
        <f>MID(Tabla1[[#This Row],[Aplicación]],9,4)</f>
        <v>1711</v>
      </c>
      <c r="V4928" s="84" t="str">
        <f>VLOOKUP(Tabla1[[#This Row],[PROGRAMA]],Hoja1!A:B,2,FALSE)</f>
        <v>1711. Parques y jardines</v>
      </c>
      <c r="W4928" s="83" t="str">
        <f>MID(Tabla1[[#This Row],[Aplicación]],14,2)</f>
        <v>22</v>
      </c>
      <c r="X4928" s="83" t="str">
        <f>MID(Tabla1[[#This Row],[Aplicación]],14,6)</f>
        <v>22199</v>
      </c>
    </row>
    <row r="4929" spans="1:24" x14ac:dyDescent="0.25">
      <c r="A4929" s="77">
        <v>220240045094</v>
      </c>
      <c r="B4929" s="78" t="s">
        <v>702</v>
      </c>
      <c r="C4929" s="79">
        <v>45567</v>
      </c>
      <c r="D4929" s="77">
        <v>22024000440</v>
      </c>
      <c r="E4929" s="78" t="s">
        <v>1425</v>
      </c>
      <c r="F4929" s="80">
        <v>1115.8499999999999</v>
      </c>
      <c r="G4929" s="78" t="s">
        <v>766</v>
      </c>
      <c r="H4929" s="78" t="s">
        <v>6644</v>
      </c>
      <c r="I4929" s="81" t="s">
        <v>2934</v>
      </c>
      <c r="J4929" s="78" t="s">
        <v>398</v>
      </c>
      <c r="K4929" s="78" t="s">
        <v>398</v>
      </c>
      <c r="L4929" s="78" t="s">
        <v>399</v>
      </c>
      <c r="M4929" s="78" t="s">
        <v>395</v>
      </c>
      <c r="N4929" s="78" t="s">
        <v>396</v>
      </c>
      <c r="O4929" s="82" t="s">
        <v>325</v>
      </c>
      <c r="P4929" s="82" t="s">
        <v>6229</v>
      </c>
      <c r="Q4929" s="83" t="str">
        <f>MID(Tabla1[[#This Row],[Aplicación]],14,1)</f>
        <v>2</v>
      </c>
      <c r="R4929" s="35" t="s">
        <v>265</v>
      </c>
      <c r="S4929" s="83" t="str">
        <f>MID(Tabla1[[#This Row],[Aplicación]],6,2)</f>
        <v>11</v>
      </c>
      <c r="T4929" s="84" t="str">
        <f>VLOOKUP(Tabla1[[#This Row],[AREA]],Hoja1!A:B,2,FALSE)</f>
        <v>11. Salud pública y seguridad ciudadana</v>
      </c>
      <c r="U4929" s="83" t="str">
        <f>MID(Tabla1[[#This Row],[Aplicación]],9,4)</f>
        <v>1621</v>
      </c>
      <c r="V4929" s="84" t="str">
        <f>VLOOKUP(Tabla1[[#This Row],[PROGRAMA]],Hoja1!A:B,2,FALSE)</f>
        <v>1621. Recogida de residuos</v>
      </c>
      <c r="W4929" s="83" t="str">
        <f>MID(Tabla1[[#This Row],[Aplicación]],14,2)</f>
        <v>21</v>
      </c>
      <c r="X4929" s="83" t="str">
        <f>MID(Tabla1[[#This Row],[Aplicación]],14,6)</f>
        <v>214</v>
      </c>
    </row>
    <row r="4930" spans="1:24" x14ac:dyDescent="0.25">
      <c r="A4930" s="77">
        <v>220240046425</v>
      </c>
      <c r="B4930" s="78" t="s">
        <v>702</v>
      </c>
      <c r="C4930" s="79">
        <v>45572</v>
      </c>
      <c r="D4930" s="77">
        <v>22024000440</v>
      </c>
      <c r="E4930" s="78" t="s">
        <v>1425</v>
      </c>
      <c r="F4930" s="80">
        <v>1109.29</v>
      </c>
      <c r="G4930" s="78" t="s">
        <v>766</v>
      </c>
      <c r="H4930" s="78" t="s">
        <v>6645</v>
      </c>
      <c r="I4930" s="81" t="s">
        <v>2934</v>
      </c>
      <c r="J4930" s="78" t="s">
        <v>398</v>
      </c>
      <c r="K4930" s="78" t="s">
        <v>398</v>
      </c>
      <c r="L4930" s="78" t="s">
        <v>399</v>
      </c>
      <c r="M4930" s="78" t="s">
        <v>395</v>
      </c>
      <c r="N4930" s="78" t="s">
        <v>396</v>
      </c>
      <c r="O4930" s="82" t="s">
        <v>325</v>
      </c>
      <c r="P4930" s="82" t="s">
        <v>6229</v>
      </c>
      <c r="Q4930" s="83" t="str">
        <f>MID(Tabla1[[#This Row],[Aplicación]],14,1)</f>
        <v>2</v>
      </c>
      <c r="R4930" s="35" t="s">
        <v>265</v>
      </c>
      <c r="S4930" s="83" t="str">
        <f>MID(Tabla1[[#This Row],[Aplicación]],6,2)</f>
        <v>11</v>
      </c>
      <c r="T4930" s="84" t="str">
        <f>VLOOKUP(Tabla1[[#This Row],[AREA]],Hoja1!A:B,2,FALSE)</f>
        <v>11. Salud pública y seguridad ciudadana</v>
      </c>
      <c r="U4930" s="83" t="str">
        <f>MID(Tabla1[[#This Row],[Aplicación]],9,4)</f>
        <v>1621</v>
      </c>
      <c r="V4930" s="84" t="str">
        <f>VLOOKUP(Tabla1[[#This Row],[PROGRAMA]],Hoja1!A:B,2,FALSE)</f>
        <v>1621. Recogida de residuos</v>
      </c>
      <c r="W4930" s="83" t="str">
        <f>MID(Tabla1[[#This Row],[Aplicación]],14,2)</f>
        <v>21</v>
      </c>
      <c r="X4930" s="83" t="str">
        <f>MID(Tabla1[[#This Row],[Aplicación]],14,6)</f>
        <v>214</v>
      </c>
    </row>
    <row r="4931" spans="1:24" x14ac:dyDescent="0.25">
      <c r="A4931" s="77">
        <v>220240055390</v>
      </c>
      <c r="B4931" s="78" t="s">
        <v>702</v>
      </c>
      <c r="C4931" s="79">
        <v>45617</v>
      </c>
      <c r="D4931" s="77">
        <v>22024001638</v>
      </c>
      <c r="E4931" s="78" t="s">
        <v>1424</v>
      </c>
      <c r="F4931" s="80">
        <v>1107.32</v>
      </c>
      <c r="G4931" s="78" t="s">
        <v>836</v>
      </c>
      <c r="H4931" s="78" t="s">
        <v>6646</v>
      </c>
      <c r="I4931" s="81" t="s">
        <v>2934</v>
      </c>
      <c r="J4931" s="78" t="s">
        <v>592</v>
      </c>
      <c r="K4931" s="78" t="s">
        <v>398</v>
      </c>
      <c r="L4931" s="78" t="s">
        <v>399</v>
      </c>
      <c r="M4931" s="78" t="s">
        <v>395</v>
      </c>
      <c r="N4931" s="78" t="s">
        <v>396</v>
      </c>
      <c r="O4931" s="82" t="s">
        <v>325</v>
      </c>
      <c r="P4931" s="82" t="s">
        <v>6229</v>
      </c>
      <c r="Q4931" s="83" t="str">
        <f>MID(Tabla1[[#This Row],[Aplicación]],14,1)</f>
        <v>2</v>
      </c>
      <c r="R4931" s="35" t="s">
        <v>265</v>
      </c>
      <c r="S4931" s="83" t="str">
        <f>MID(Tabla1[[#This Row],[Aplicación]],6,2)</f>
        <v>07</v>
      </c>
      <c r="T4931" s="84" t="str">
        <f>VLOOKUP(Tabla1[[#This Row],[AREA]],Hoja1!A:B,2,FALSE)</f>
        <v>07. Medio ambiente</v>
      </c>
      <c r="U4931" s="83" t="str">
        <f>MID(Tabla1[[#This Row],[Aplicación]],9,4)</f>
        <v>1711</v>
      </c>
      <c r="V4931" s="84" t="str">
        <f>VLOOKUP(Tabla1[[#This Row],[PROGRAMA]],Hoja1!A:B,2,FALSE)</f>
        <v>1711. Parques y jardines</v>
      </c>
      <c r="W4931" s="83" t="str">
        <f>MID(Tabla1[[#This Row],[Aplicación]],14,2)</f>
        <v>21</v>
      </c>
      <c r="X4931" s="83" t="str">
        <f>MID(Tabla1[[#This Row],[Aplicación]],14,6)</f>
        <v>214</v>
      </c>
    </row>
    <row r="4932" spans="1:24" x14ac:dyDescent="0.25">
      <c r="A4932" s="77">
        <v>220240058058</v>
      </c>
      <c r="B4932" s="78" t="s">
        <v>702</v>
      </c>
      <c r="C4932" s="79">
        <v>45630</v>
      </c>
      <c r="D4932" s="77">
        <v>22024000456</v>
      </c>
      <c r="E4932" s="78" t="s">
        <v>1426</v>
      </c>
      <c r="F4932" s="80">
        <v>1096.6600000000001</v>
      </c>
      <c r="G4932" s="78" t="s">
        <v>84</v>
      </c>
      <c r="H4932" s="78" t="s">
        <v>6647</v>
      </c>
      <c r="I4932" s="81" t="s">
        <v>2934</v>
      </c>
      <c r="J4932" s="78" t="s">
        <v>398</v>
      </c>
      <c r="K4932" s="78" t="s">
        <v>398</v>
      </c>
      <c r="L4932" s="78" t="s">
        <v>413</v>
      </c>
      <c r="M4932" s="78" t="s">
        <v>395</v>
      </c>
      <c r="N4932" s="78" t="s">
        <v>396</v>
      </c>
      <c r="O4932" s="82" t="s">
        <v>325</v>
      </c>
      <c r="P4932" s="82" t="s">
        <v>6229</v>
      </c>
      <c r="Q4932" s="83" t="str">
        <f>MID(Tabla1[[#This Row],[Aplicación]],14,1)</f>
        <v>2</v>
      </c>
      <c r="R4932" s="35" t="s">
        <v>265</v>
      </c>
      <c r="S4932" s="83" t="str">
        <f>MID(Tabla1[[#This Row],[Aplicación]],6,2)</f>
        <v>11</v>
      </c>
      <c r="T4932" s="84" t="str">
        <f>VLOOKUP(Tabla1[[#This Row],[AREA]],Hoja1!A:B,2,FALSE)</f>
        <v>11. Salud pública y seguridad ciudadana</v>
      </c>
      <c r="U4932" s="83" t="str">
        <f>MID(Tabla1[[#This Row],[Aplicación]],9,4)</f>
        <v>1621</v>
      </c>
      <c r="V4932" s="84" t="str">
        <f>VLOOKUP(Tabla1[[#This Row],[PROGRAMA]],Hoja1!A:B,2,FALSE)</f>
        <v>1621. Recogida de residuos</v>
      </c>
      <c r="W4932" s="83" t="str">
        <f>MID(Tabla1[[#This Row],[Aplicación]],14,2)</f>
        <v>22</v>
      </c>
      <c r="X4932" s="83" t="str">
        <f>MID(Tabla1[[#This Row],[Aplicación]],14,6)</f>
        <v>22199</v>
      </c>
    </row>
    <row r="4933" spans="1:24" x14ac:dyDescent="0.25">
      <c r="A4933" s="77">
        <v>220240051220</v>
      </c>
      <c r="B4933" s="78" t="s">
        <v>390</v>
      </c>
      <c r="C4933" s="79">
        <v>45594</v>
      </c>
      <c r="D4933" s="77">
        <v>22024008049</v>
      </c>
      <c r="E4933" s="78" t="s">
        <v>1455</v>
      </c>
      <c r="F4933" s="80">
        <v>1045</v>
      </c>
      <c r="G4933" s="78" t="s">
        <v>6648</v>
      </c>
      <c r="H4933" s="78" t="s">
        <v>6649</v>
      </c>
      <c r="I4933" s="81" t="s">
        <v>2930</v>
      </c>
      <c r="J4933" s="78" t="s">
        <v>581</v>
      </c>
      <c r="K4933" s="78" t="s">
        <v>393</v>
      </c>
      <c r="L4933" s="78" t="s">
        <v>413</v>
      </c>
      <c r="M4933" s="78" t="s">
        <v>585</v>
      </c>
      <c r="N4933" s="78" t="s">
        <v>539</v>
      </c>
      <c r="O4933" s="82" t="s">
        <v>326</v>
      </c>
      <c r="P4933" s="82" t="s">
        <v>6229</v>
      </c>
      <c r="Q4933" s="83" t="str">
        <f>MID(Tabla1[[#This Row],[Aplicación]],14,1)</f>
        <v>2</v>
      </c>
      <c r="R4933" s="35" t="s">
        <v>265</v>
      </c>
      <c r="S4933" s="83" t="str">
        <f>MID(Tabla1[[#This Row],[Aplicación]],6,2)</f>
        <v>11</v>
      </c>
      <c r="T4933" s="84" t="str">
        <f>VLOOKUP(Tabla1[[#This Row],[AREA]],Hoja1!A:B,2,FALSE)</f>
        <v>11. Salud pública y seguridad ciudadana</v>
      </c>
      <c r="U4933" s="83" t="str">
        <f>MID(Tabla1[[#This Row],[Aplicación]],9,4)</f>
        <v>1631</v>
      </c>
      <c r="V4933" s="84" t="str">
        <f>VLOOKUP(Tabla1[[#This Row],[PROGRAMA]],Hoja1!A:B,2,FALSE)</f>
        <v>1631. Limpieza viaria</v>
      </c>
      <c r="W4933" s="83" t="str">
        <f>MID(Tabla1[[#This Row],[Aplicación]],14,2)</f>
        <v>22</v>
      </c>
      <c r="X4933" s="83" t="str">
        <f>MID(Tabla1[[#This Row],[Aplicación]],14,6)</f>
        <v>22199</v>
      </c>
    </row>
    <row r="4934" spans="1:24" x14ac:dyDescent="0.25">
      <c r="A4934" s="77">
        <v>220240048711</v>
      </c>
      <c r="B4934" s="78" t="s">
        <v>390</v>
      </c>
      <c r="C4934" s="79">
        <v>45582</v>
      </c>
      <c r="D4934" s="77">
        <v>22024007712</v>
      </c>
      <c r="E4934" s="78" t="s">
        <v>1262</v>
      </c>
      <c r="F4934" s="80">
        <v>4029.3</v>
      </c>
      <c r="G4934" s="78" t="s">
        <v>354</v>
      </c>
      <c r="H4934" s="78" t="s">
        <v>6650</v>
      </c>
      <c r="I4934" s="81" t="s">
        <v>2930</v>
      </c>
      <c r="J4934" s="78" t="s">
        <v>499</v>
      </c>
      <c r="K4934" s="78" t="s">
        <v>499</v>
      </c>
      <c r="L4934" s="78" t="s">
        <v>413</v>
      </c>
      <c r="M4934" s="78" t="s">
        <v>585</v>
      </c>
      <c r="N4934" s="78" t="s">
        <v>539</v>
      </c>
      <c r="O4934" s="82" t="s">
        <v>326</v>
      </c>
      <c r="P4934" s="82" t="s">
        <v>6229</v>
      </c>
      <c r="Q4934" s="83" t="str">
        <f>MID(Tabla1[[#This Row],[Aplicación]],14,1)</f>
        <v>2</v>
      </c>
      <c r="R4934" s="35" t="s">
        <v>265</v>
      </c>
      <c r="S4934" s="83" t="str">
        <f>MID(Tabla1[[#This Row],[Aplicación]],6,2)</f>
        <v>03</v>
      </c>
      <c r="T4934" s="84" t="str">
        <f>VLOOKUP(Tabla1[[#This Row],[AREA]],Hoja1!A:B,2,FALSE)</f>
        <v>03. Participación ciudadana y deportes</v>
      </c>
      <c r="U4934" s="83" t="str">
        <f>MID(Tabla1[[#This Row],[Aplicación]],9,4)</f>
        <v>9241</v>
      </c>
      <c r="V4934" s="84" t="str">
        <f>VLOOKUP(Tabla1[[#This Row],[PROGRAMA]],Hoja1!A:B,2,FALSE)</f>
        <v>9241. Participación ciudadana</v>
      </c>
      <c r="W4934" s="83" t="str">
        <f>MID(Tabla1[[#This Row],[Aplicación]],14,2)</f>
        <v>21</v>
      </c>
      <c r="X4934" s="83" t="str">
        <f>MID(Tabla1[[#This Row],[Aplicación]],14,6)</f>
        <v>213</v>
      </c>
    </row>
    <row r="4935" spans="1:24" x14ac:dyDescent="0.25">
      <c r="A4935" s="77">
        <v>220240049964</v>
      </c>
      <c r="B4935" s="78" t="s">
        <v>702</v>
      </c>
      <c r="C4935" s="79">
        <v>45589</v>
      </c>
      <c r="D4935" s="77">
        <v>22024000440</v>
      </c>
      <c r="E4935" s="78" t="s">
        <v>1425</v>
      </c>
      <c r="F4935" s="80">
        <v>1093.74</v>
      </c>
      <c r="G4935" s="78" t="s">
        <v>766</v>
      </c>
      <c r="H4935" s="78" t="s">
        <v>6651</v>
      </c>
      <c r="I4935" s="81" t="s">
        <v>2934</v>
      </c>
      <c r="J4935" s="78" t="s">
        <v>398</v>
      </c>
      <c r="K4935" s="78" t="s">
        <v>398</v>
      </c>
      <c r="L4935" s="78" t="s">
        <v>399</v>
      </c>
      <c r="M4935" s="78" t="s">
        <v>395</v>
      </c>
      <c r="N4935" s="78" t="s">
        <v>396</v>
      </c>
      <c r="O4935" s="82" t="s">
        <v>325</v>
      </c>
      <c r="P4935" s="82" t="s">
        <v>6229</v>
      </c>
      <c r="Q4935" s="83" t="str">
        <f>MID(Tabla1[[#This Row],[Aplicación]],14,1)</f>
        <v>2</v>
      </c>
      <c r="R4935" s="35" t="s">
        <v>265</v>
      </c>
      <c r="S4935" s="83" t="str">
        <f>MID(Tabla1[[#This Row],[Aplicación]],6,2)</f>
        <v>11</v>
      </c>
      <c r="T4935" s="84" t="str">
        <f>VLOOKUP(Tabla1[[#This Row],[AREA]],Hoja1!A:B,2,FALSE)</f>
        <v>11. Salud pública y seguridad ciudadana</v>
      </c>
      <c r="U4935" s="83" t="str">
        <f>MID(Tabla1[[#This Row],[Aplicación]],9,4)</f>
        <v>1621</v>
      </c>
      <c r="V4935" s="84" t="str">
        <f>VLOOKUP(Tabla1[[#This Row],[PROGRAMA]],Hoja1!A:B,2,FALSE)</f>
        <v>1621. Recogida de residuos</v>
      </c>
      <c r="W4935" s="83" t="str">
        <f>MID(Tabla1[[#This Row],[Aplicación]],14,2)</f>
        <v>21</v>
      </c>
      <c r="X4935" s="83" t="str">
        <f>MID(Tabla1[[#This Row],[Aplicación]],14,6)</f>
        <v>214</v>
      </c>
    </row>
    <row r="4936" spans="1:24" x14ac:dyDescent="0.25">
      <c r="A4936" s="77">
        <v>220240061069</v>
      </c>
      <c r="B4936" s="78" t="s">
        <v>702</v>
      </c>
      <c r="C4936" s="79">
        <v>45643</v>
      </c>
      <c r="D4936" s="77">
        <v>22024000464</v>
      </c>
      <c r="E4936" s="78" t="s">
        <v>1366</v>
      </c>
      <c r="F4936" s="80">
        <v>1092.7</v>
      </c>
      <c r="G4936" s="78" t="s">
        <v>5357</v>
      </c>
      <c r="H4936" s="78" t="s">
        <v>6652</v>
      </c>
      <c r="I4936" s="81" t="s">
        <v>2934</v>
      </c>
      <c r="J4936" s="78" t="s">
        <v>398</v>
      </c>
      <c r="K4936" s="78" t="s">
        <v>398</v>
      </c>
      <c r="L4936" s="78" t="s">
        <v>399</v>
      </c>
      <c r="M4936" s="78" t="s">
        <v>395</v>
      </c>
      <c r="N4936" s="78" t="s">
        <v>396</v>
      </c>
      <c r="O4936" s="82" t="s">
        <v>325</v>
      </c>
      <c r="P4936" s="82" t="s">
        <v>6229</v>
      </c>
      <c r="Q4936" s="83" t="str">
        <f>MID(Tabla1[[#This Row],[Aplicación]],14,1)</f>
        <v>2</v>
      </c>
      <c r="R4936" s="35" t="s">
        <v>265</v>
      </c>
      <c r="S4936" s="83" t="str">
        <f>MID(Tabla1[[#This Row],[Aplicación]],6,2)</f>
        <v>11</v>
      </c>
      <c r="T4936" s="84" t="str">
        <f>VLOOKUP(Tabla1[[#This Row],[AREA]],Hoja1!A:B,2,FALSE)</f>
        <v>11. Salud pública y seguridad ciudadana</v>
      </c>
      <c r="U4936" s="83" t="str">
        <f>MID(Tabla1[[#This Row],[Aplicación]],9,4)</f>
        <v>1631</v>
      </c>
      <c r="V4936" s="84" t="str">
        <f>VLOOKUP(Tabla1[[#This Row],[PROGRAMA]],Hoja1!A:B,2,FALSE)</f>
        <v>1631. Limpieza viaria</v>
      </c>
      <c r="W4936" s="83" t="str">
        <f>MID(Tabla1[[#This Row],[Aplicación]],14,2)</f>
        <v>21</v>
      </c>
      <c r="X4936" s="83" t="str">
        <f>MID(Tabla1[[#This Row],[Aplicación]],14,6)</f>
        <v>214</v>
      </c>
    </row>
    <row r="4937" spans="1:24" x14ac:dyDescent="0.25">
      <c r="A4937" s="77">
        <v>220240058192</v>
      </c>
      <c r="B4937" s="78" t="s">
        <v>702</v>
      </c>
      <c r="C4937" s="79">
        <v>45630</v>
      </c>
      <c r="D4937" s="77">
        <v>22024000464</v>
      </c>
      <c r="E4937" s="78" t="s">
        <v>1366</v>
      </c>
      <c r="F4937" s="80">
        <v>1084.98</v>
      </c>
      <c r="G4937" s="78" t="s">
        <v>801</v>
      </c>
      <c r="H4937" s="78" t="s">
        <v>6653</v>
      </c>
      <c r="I4937" s="81" t="s">
        <v>2934</v>
      </c>
      <c r="J4937" s="78" t="s">
        <v>398</v>
      </c>
      <c r="K4937" s="78" t="s">
        <v>398</v>
      </c>
      <c r="L4937" s="78" t="s">
        <v>399</v>
      </c>
      <c r="M4937" s="78" t="s">
        <v>395</v>
      </c>
      <c r="N4937" s="78" t="s">
        <v>396</v>
      </c>
      <c r="O4937" s="82" t="s">
        <v>325</v>
      </c>
      <c r="P4937" s="82" t="s">
        <v>6229</v>
      </c>
      <c r="Q4937" s="83" t="str">
        <f>MID(Tabla1[[#This Row],[Aplicación]],14,1)</f>
        <v>2</v>
      </c>
      <c r="R4937" s="35" t="s">
        <v>265</v>
      </c>
      <c r="S4937" s="83" t="str">
        <f>MID(Tabla1[[#This Row],[Aplicación]],6,2)</f>
        <v>11</v>
      </c>
      <c r="T4937" s="84" t="str">
        <f>VLOOKUP(Tabla1[[#This Row],[AREA]],Hoja1!A:B,2,FALSE)</f>
        <v>11. Salud pública y seguridad ciudadana</v>
      </c>
      <c r="U4937" s="83" t="str">
        <f>MID(Tabla1[[#This Row],[Aplicación]],9,4)</f>
        <v>1631</v>
      </c>
      <c r="V4937" s="84" t="str">
        <f>VLOOKUP(Tabla1[[#This Row],[PROGRAMA]],Hoja1!A:B,2,FALSE)</f>
        <v>1631. Limpieza viaria</v>
      </c>
      <c r="W4937" s="83" t="str">
        <f>MID(Tabla1[[#This Row],[Aplicación]],14,2)</f>
        <v>21</v>
      </c>
      <c r="X4937" s="83" t="str">
        <f>MID(Tabla1[[#This Row],[Aplicación]],14,6)</f>
        <v>214</v>
      </c>
    </row>
    <row r="4938" spans="1:24" x14ac:dyDescent="0.25">
      <c r="A4938" s="77">
        <v>220240045260</v>
      </c>
      <c r="B4938" s="78" t="s">
        <v>390</v>
      </c>
      <c r="C4938" s="79">
        <v>45567</v>
      </c>
      <c r="D4938" s="77">
        <v>22024006705</v>
      </c>
      <c r="E4938" s="78" t="s">
        <v>1143</v>
      </c>
      <c r="F4938" s="80">
        <v>12398.4</v>
      </c>
      <c r="G4938" s="78" t="s">
        <v>55</v>
      </c>
      <c r="H4938" s="78" t="s">
        <v>6044</v>
      </c>
      <c r="I4938" s="81" t="s">
        <v>2930</v>
      </c>
      <c r="J4938" s="78" t="s">
        <v>575</v>
      </c>
      <c r="K4938" s="78" t="s">
        <v>398</v>
      </c>
      <c r="L4938" s="78" t="s">
        <v>401</v>
      </c>
      <c r="M4938" s="78" t="s">
        <v>395</v>
      </c>
      <c r="N4938" s="78" t="s">
        <v>396</v>
      </c>
      <c r="O4938" s="82" t="s">
        <v>6654</v>
      </c>
      <c r="P4938" s="82" t="s">
        <v>6229</v>
      </c>
      <c r="Q4938" s="83" t="str">
        <f>MID(Tabla1[[#This Row],[Aplicación]],14,1)</f>
        <v>6</v>
      </c>
      <c r="R4938" s="35" t="s">
        <v>266</v>
      </c>
      <c r="S4938" s="83" t="str">
        <f>MID(Tabla1[[#This Row],[Aplicación]],6,2)</f>
        <v>08</v>
      </c>
      <c r="T4938" s="84" t="str">
        <f>VLOOKUP(Tabla1[[#This Row],[AREA]],Hoja1!A:B,2,FALSE)</f>
        <v>08. Tráfico y movilidad</v>
      </c>
      <c r="U4938" s="83" t="str">
        <f>MID(Tabla1[[#This Row],[Aplicación]],9,4)</f>
        <v>1532</v>
      </c>
      <c r="V4938" s="84" t="str">
        <f>VLOOKUP(Tabla1[[#This Row],[PROGRAMA]],Hoja1!A:B,2,FALSE)</f>
        <v>1532. Pavimentación vias públicas y otros servicios urbanísticos</v>
      </c>
      <c r="W4938" s="83" t="str">
        <f>MID(Tabla1[[#This Row],[Aplicación]],14,2)</f>
        <v>61</v>
      </c>
      <c r="X4938" s="83" t="str">
        <f>MID(Tabla1[[#This Row],[Aplicación]],14,6)</f>
        <v>619</v>
      </c>
    </row>
    <row r="4939" spans="1:24" x14ac:dyDescent="0.25">
      <c r="A4939" s="77">
        <v>220240052586</v>
      </c>
      <c r="B4939" s="78" t="s">
        <v>702</v>
      </c>
      <c r="C4939" s="79">
        <v>45601</v>
      </c>
      <c r="D4939" s="77">
        <v>22024001013</v>
      </c>
      <c r="E4939" s="78" t="s">
        <v>1423</v>
      </c>
      <c r="F4939" s="80">
        <v>1072.81</v>
      </c>
      <c r="G4939" s="78" t="s">
        <v>814</v>
      </c>
      <c r="H4939" s="78" t="s">
        <v>6655</v>
      </c>
      <c r="I4939" s="81" t="s">
        <v>2934</v>
      </c>
      <c r="J4939" s="78" t="s">
        <v>420</v>
      </c>
      <c r="K4939" s="78" t="s">
        <v>420</v>
      </c>
      <c r="L4939" s="78" t="s">
        <v>413</v>
      </c>
      <c r="M4939" s="78" t="s">
        <v>395</v>
      </c>
      <c r="N4939" s="78" t="s">
        <v>396</v>
      </c>
      <c r="O4939" s="82" t="s">
        <v>325</v>
      </c>
      <c r="P4939" s="82" t="s">
        <v>6229</v>
      </c>
      <c r="Q4939" s="83" t="str">
        <f>MID(Tabla1[[#This Row],[Aplicación]],14,1)</f>
        <v>2</v>
      </c>
      <c r="R4939" s="35" t="s">
        <v>265</v>
      </c>
      <c r="S4939" s="83" t="str">
        <f>MID(Tabla1[[#This Row],[Aplicación]],6,2)</f>
        <v>11</v>
      </c>
      <c r="T4939" s="84" t="str">
        <f>VLOOKUP(Tabla1[[#This Row],[AREA]],Hoja1!A:B,2,FALSE)</f>
        <v>11. Salud pública y seguridad ciudadana</v>
      </c>
      <c r="U4939" s="83" t="str">
        <f>MID(Tabla1[[#This Row],[Aplicación]],9,4)</f>
        <v>1321</v>
      </c>
      <c r="V4939" s="84" t="str">
        <f>VLOOKUP(Tabla1[[#This Row],[PROGRAMA]],Hoja1!A:B,2,FALSE)</f>
        <v>1321. Policía municipal</v>
      </c>
      <c r="W4939" s="83" t="str">
        <f>MID(Tabla1[[#This Row],[Aplicación]],14,2)</f>
        <v>21</v>
      </c>
      <c r="X4939" s="83" t="str">
        <f>MID(Tabla1[[#This Row],[Aplicación]],14,6)</f>
        <v>214</v>
      </c>
    </row>
    <row r="4940" spans="1:24" x14ac:dyDescent="0.25">
      <c r="A4940" s="77">
        <v>220240053961</v>
      </c>
      <c r="B4940" s="78" t="s">
        <v>702</v>
      </c>
      <c r="C4940" s="79">
        <v>45614</v>
      </c>
      <c r="D4940" s="77">
        <v>22024003042</v>
      </c>
      <c r="E4940" s="78" t="s">
        <v>2936</v>
      </c>
      <c r="F4940" s="80">
        <v>1068.1400000000001</v>
      </c>
      <c r="G4940" s="78" t="s">
        <v>84</v>
      </c>
      <c r="H4940" s="78" t="s">
        <v>6656</v>
      </c>
      <c r="I4940" s="81" t="s">
        <v>2934</v>
      </c>
      <c r="J4940" s="78" t="s">
        <v>398</v>
      </c>
      <c r="K4940" s="78" t="s">
        <v>398</v>
      </c>
      <c r="L4940" s="78" t="s">
        <v>413</v>
      </c>
      <c r="M4940" s="78" t="s">
        <v>395</v>
      </c>
      <c r="N4940" s="78" t="s">
        <v>396</v>
      </c>
      <c r="O4940" s="82" t="s">
        <v>325</v>
      </c>
      <c r="P4940" s="82" t="s">
        <v>6229</v>
      </c>
      <c r="Q4940" s="83" t="str">
        <f>MID(Tabla1[[#This Row],[Aplicación]],14,1)</f>
        <v>2</v>
      </c>
      <c r="R4940" s="35" t="s">
        <v>265</v>
      </c>
      <c r="S4940" s="83" t="str">
        <f>MID(Tabla1[[#This Row],[Aplicación]],6,2)</f>
        <v>08</v>
      </c>
      <c r="T4940" s="84" t="str">
        <f>VLOOKUP(Tabla1[[#This Row],[AREA]],Hoja1!A:B,2,FALSE)</f>
        <v>08. Tráfico y movilidad</v>
      </c>
      <c r="U4940" s="83" t="str">
        <f>MID(Tabla1[[#This Row],[Aplicación]],9,4)</f>
        <v>1651</v>
      </c>
      <c r="V4940" s="84" t="str">
        <f>VLOOKUP(Tabla1[[#This Row],[PROGRAMA]],Hoja1!A:B,2,FALSE)</f>
        <v>1651. Alumbrado público</v>
      </c>
      <c r="W4940" s="83" t="str">
        <f>MID(Tabla1[[#This Row],[Aplicación]],14,2)</f>
        <v>22</v>
      </c>
      <c r="X4940" s="83" t="str">
        <f>MID(Tabla1[[#This Row],[Aplicación]],14,6)</f>
        <v>22199</v>
      </c>
    </row>
    <row r="4941" spans="1:24" x14ac:dyDescent="0.25">
      <c r="A4941" s="77">
        <v>220240063557</v>
      </c>
      <c r="B4941" s="78" t="s">
        <v>390</v>
      </c>
      <c r="C4941" s="79">
        <v>45653</v>
      </c>
      <c r="D4941" s="77">
        <v>22024009595</v>
      </c>
      <c r="E4941" s="78" t="s">
        <v>1220</v>
      </c>
      <c r="F4941" s="80">
        <v>6204.55</v>
      </c>
      <c r="G4941" s="78" t="s">
        <v>5084</v>
      </c>
      <c r="H4941" s="78" t="s">
        <v>6657</v>
      </c>
      <c r="I4941" s="81">
        <v>220</v>
      </c>
      <c r="J4941" s="78" t="s">
        <v>3001</v>
      </c>
      <c r="K4941" s="78" t="s">
        <v>398</v>
      </c>
      <c r="L4941" s="78" t="s">
        <v>413</v>
      </c>
      <c r="M4941" s="78" t="s">
        <v>585</v>
      </c>
      <c r="N4941" s="78" t="s">
        <v>539</v>
      </c>
      <c r="O4941" s="82" t="s">
        <v>326</v>
      </c>
      <c r="P4941" s="82" t="s">
        <v>6229</v>
      </c>
      <c r="Q4941" s="83" t="str">
        <f>MID(Tabla1[[#This Row],[Aplicación]],14,1)</f>
        <v>6</v>
      </c>
      <c r="R4941" s="35" t="s">
        <v>266</v>
      </c>
      <c r="S4941" s="83" t="str">
        <f>MID(Tabla1[[#This Row],[Aplicación]],6,2)</f>
        <v>07</v>
      </c>
      <c r="T4941" s="84" t="str">
        <f>VLOOKUP(Tabla1[[#This Row],[AREA]],Hoja1!A:B,2,FALSE)</f>
        <v>07. Medio ambiente</v>
      </c>
      <c r="U4941" s="83" t="str">
        <f>MID(Tabla1[[#This Row],[Aplicación]],9,4)</f>
        <v>1711</v>
      </c>
      <c r="V4941" s="84" t="str">
        <f>VLOOKUP(Tabla1[[#This Row],[PROGRAMA]],Hoja1!A:B,2,FALSE)</f>
        <v>1711. Parques y jardines</v>
      </c>
      <c r="W4941" s="83" t="str">
        <f>MID(Tabla1[[#This Row],[Aplicación]],14,2)</f>
        <v>61</v>
      </c>
      <c r="X4941" s="83" t="str">
        <f>MID(Tabla1[[#This Row],[Aplicación]],14,6)</f>
        <v>619</v>
      </c>
    </row>
    <row r="4942" spans="1:24" x14ac:dyDescent="0.25">
      <c r="A4942" s="77">
        <v>220240053861</v>
      </c>
      <c r="B4942" s="78" t="s">
        <v>390</v>
      </c>
      <c r="C4942" s="79">
        <v>45611</v>
      </c>
      <c r="D4942" s="77">
        <v>22024008664</v>
      </c>
      <c r="E4942" s="78" t="s">
        <v>1364</v>
      </c>
      <c r="F4942" s="80">
        <v>2141.6999999999998</v>
      </c>
      <c r="G4942" s="78" t="s">
        <v>94</v>
      </c>
      <c r="H4942" s="78" t="s">
        <v>6658</v>
      </c>
      <c r="I4942" s="81" t="s">
        <v>2930</v>
      </c>
      <c r="J4942" s="78" t="s">
        <v>393</v>
      </c>
      <c r="K4942" s="78" t="s">
        <v>393</v>
      </c>
      <c r="L4942" s="78" t="s">
        <v>399</v>
      </c>
      <c r="M4942" s="78" t="s">
        <v>585</v>
      </c>
      <c r="N4942" s="78" t="s">
        <v>539</v>
      </c>
      <c r="O4942" s="82" t="s">
        <v>326</v>
      </c>
      <c r="P4942" s="82" t="s">
        <v>6229</v>
      </c>
      <c r="Q4942" s="83" t="str">
        <f>MID(Tabla1[[#This Row],[Aplicación]],14,1)</f>
        <v>2</v>
      </c>
      <c r="R4942" s="35" t="s">
        <v>265</v>
      </c>
      <c r="S4942" s="83" t="str">
        <f>MID(Tabla1[[#This Row],[Aplicación]],6,2)</f>
        <v>11</v>
      </c>
      <c r="T4942" s="84" t="str">
        <f>VLOOKUP(Tabla1[[#This Row],[AREA]],Hoja1!A:B,2,FALSE)</f>
        <v>11. Salud pública y seguridad ciudadana</v>
      </c>
      <c r="U4942" s="83" t="str">
        <f>MID(Tabla1[[#This Row],[Aplicación]],9,4)</f>
        <v>1621</v>
      </c>
      <c r="V4942" s="84" t="str">
        <f>VLOOKUP(Tabla1[[#This Row],[PROGRAMA]],Hoja1!A:B,2,FALSE)</f>
        <v>1621. Recogida de residuos</v>
      </c>
      <c r="W4942" s="83" t="str">
        <f>MID(Tabla1[[#This Row],[Aplicación]],14,2)</f>
        <v>22</v>
      </c>
      <c r="X4942" s="83" t="str">
        <f>MID(Tabla1[[#This Row],[Aplicación]],14,6)</f>
        <v>22706</v>
      </c>
    </row>
    <row r="4943" spans="1:24" x14ac:dyDescent="0.25">
      <c r="A4943" s="77">
        <v>220240046400</v>
      </c>
      <c r="B4943" s="78" t="s">
        <v>702</v>
      </c>
      <c r="C4943" s="79">
        <v>45572</v>
      </c>
      <c r="D4943" s="77">
        <v>22024001011</v>
      </c>
      <c r="E4943" s="78" t="s">
        <v>1423</v>
      </c>
      <c r="F4943" s="80">
        <v>1065.27</v>
      </c>
      <c r="G4943" s="78" t="s">
        <v>835</v>
      </c>
      <c r="H4943" s="78" t="s">
        <v>6659</v>
      </c>
      <c r="I4943" s="81" t="s">
        <v>2934</v>
      </c>
      <c r="J4943" s="78" t="s">
        <v>398</v>
      </c>
      <c r="K4943" s="78" t="s">
        <v>398</v>
      </c>
      <c r="L4943" s="78" t="s">
        <v>399</v>
      </c>
      <c r="M4943" s="78" t="s">
        <v>395</v>
      </c>
      <c r="N4943" s="78" t="s">
        <v>396</v>
      </c>
      <c r="O4943" s="82" t="s">
        <v>325</v>
      </c>
      <c r="P4943" s="82" t="s">
        <v>6229</v>
      </c>
      <c r="Q4943" s="83" t="str">
        <f>MID(Tabla1[[#This Row],[Aplicación]],14,1)</f>
        <v>2</v>
      </c>
      <c r="R4943" s="35" t="s">
        <v>265</v>
      </c>
      <c r="S4943" s="83" t="str">
        <f>MID(Tabla1[[#This Row],[Aplicación]],6,2)</f>
        <v>11</v>
      </c>
      <c r="T4943" s="84" t="str">
        <f>VLOOKUP(Tabla1[[#This Row],[AREA]],Hoja1!A:B,2,FALSE)</f>
        <v>11. Salud pública y seguridad ciudadana</v>
      </c>
      <c r="U4943" s="83" t="str">
        <f>MID(Tabla1[[#This Row],[Aplicación]],9,4)</f>
        <v>1321</v>
      </c>
      <c r="V4943" s="84" t="str">
        <f>VLOOKUP(Tabla1[[#This Row],[PROGRAMA]],Hoja1!A:B,2,FALSE)</f>
        <v>1321. Policía municipal</v>
      </c>
      <c r="W4943" s="83" t="str">
        <f>MID(Tabla1[[#This Row],[Aplicación]],14,2)</f>
        <v>21</v>
      </c>
      <c r="X4943" s="83" t="str">
        <f>MID(Tabla1[[#This Row],[Aplicación]],14,6)</f>
        <v>214</v>
      </c>
    </row>
    <row r="4944" spans="1:24" x14ac:dyDescent="0.25">
      <c r="A4944" s="77">
        <v>220240044937</v>
      </c>
      <c r="B4944" s="78" t="s">
        <v>702</v>
      </c>
      <c r="C4944" s="79">
        <v>45567</v>
      </c>
      <c r="D4944" s="77">
        <v>22024000506</v>
      </c>
      <c r="E4944" s="78" t="s">
        <v>1335</v>
      </c>
      <c r="F4944" s="80">
        <v>1053.43</v>
      </c>
      <c r="G4944" s="78" t="s">
        <v>41</v>
      </c>
      <c r="H4944" s="78" t="s">
        <v>6660</v>
      </c>
      <c r="I4944" s="81" t="s">
        <v>2934</v>
      </c>
      <c r="J4944" s="78" t="s">
        <v>398</v>
      </c>
      <c r="K4944" s="78" t="s">
        <v>398</v>
      </c>
      <c r="L4944" s="78" t="s">
        <v>413</v>
      </c>
      <c r="M4944" s="78" t="s">
        <v>395</v>
      </c>
      <c r="N4944" s="78" t="s">
        <v>396</v>
      </c>
      <c r="O4944" s="82" t="s">
        <v>325</v>
      </c>
      <c r="P4944" s="82" t="s">
        <v>6229</v>
      </c>
      <c r="Q4944" s="83" t="str">
        <f>MID(Tabla1[[#This Row],[Aplicación]],14,1)</f>
        <v>2</v>
      </c>
      <c r="R4944" s="35" t="s">
        <v>265</v>
      </c>
      <c r="S4944" s="83" t="str">
        <f>MID(Tabla1[[#This Row],[Aplicación]],6,2)</f>
        <v>10</v>
      </c>
      <c r="T4944" s="84" t="str">
        <f>VLOOKUP(Tabla1[[#This Row],[AREA]],Hoja1!A:B,2,FALSE)</f>
        <v>10. Personas mayores, familia y servicios sociales</v>
      </c>
      <c r="U4944" s="83" t="str">
        <f>MID(Tabla1[[#This Row],[Aplicación]],9,4)</f>
        <v>2412</v>
      </c>
      <c r="V4944" s="84" t="str">
        <f>VLOOKUP(Tabla1[[#This Row],[PROGRAMA]],Hoja1!A:B,2,FALSE)</f>
        <v>2412. Formación para el empleo</v>
      </c>
      <c r="W4944" s="83" t="str">
        <f>MID(Tabla1[[#This Row],[Aplicación]],14,2)</f>
        <v>22</v>
      </c>
      <c r="X4944" s="83" t="str">
        <f>MID(Tabla1[[#This Row],[Aplicación]],14,6)</f>
        <v>22199</v>
      </c>
    </row>
    <row r="4945" spans="1:24" x14ac:dyDescent="0.25">
      <c r="A4945" s="77">
        <v>220240062150</v>
      </c>
      <c r="B4945" s="78" t="s">
        <v>702</v>
      </c>
      <c r="C4945" s="79">
        <v>45646</v>
      </c>
      <c r="D4945" s="77">
        <v>22024003059</v>
      </c>
      <c r="E4945" s="78" t="s">
        <v>1306</v>
      </c>
      <c r="F4945" s="80">
        <v>1052.6199999999999</v>
      </c>
      <c r="G4945" s="78" t="s">
        <v>765</v>
      </c>
      <c r="H4945" s="78" t="s">
        <v>6661</v>
      </c>
      <c r="I4945" s="81" t="s">
        <v>2934</v>
      </c>
      <c r="J4945" s="78" t="s">
        <v>398</v>
      </c>
      <c r="K4945" s="78" t="s">
        <v>398</v>
      </c>
      <c r="L4945" s="78" t="s">
        <v>399</v>
      </c>
      <c r="M4945" s="78" t="s">
        <v>395</v>
      </c>
      <c r="N4945" s="78" t="s">
        <v>396</v>
      </c>
      <c r="O4945" s="82" t="s">
        <v>325</v>
      </c>
      <c r="P4945" s="82" t="s">
        <v>6229</v>
      </c>
      <c r="Q4945" s="83" t="str">
        <f>MID(Tabla1[[#This Row],[Aplicación]],14,1)</f>
        <v>2</v>
      </c>
      <c r="R4945" s="35" t="s">
        <v>265</v>
      </c>
      <c r="S4945" s="83" t="str">
        <f>MID(Tabla1[[#This Row],[Aplicación]],6,2)</f>
        <v>08</v>
      </c>
      <c r="T4945" s="84" t="str">
        <f>VLOOKUP(Tabla1[[#This Row],[AREA]],Hoja1!A:B,2,FALSE)</f>
        <v>08. Tráfico y movilidad</v>
      </c>
      <c r="U4945" s="83" t="str">
        <f>MID(Tabla1[[#This Row],[Aplicación]],9,4)</f>
        <v>1532</v>
      </c>
      <c r="V4945" s="84" t="str">
        <f>VLOOKUP(Tabla1[[#This Row],[PROGRAMA]],Hoja1!A:B,2,FALSE)</f>
        <v>1532. Pavimentación vias públicas y otros servicios urbanísticos</v>
      </c>
      <c r="W4945" s="83" t="str">
        <f>MID(Tabla1[[#This Row],[Aplicación]],14,2)</f>
        <v>21</v>
      </c>
      <c r="X4945" s="83" t="str">
        <f>MID(Tabla1[[#This Row],[Aplicación]],14,6)</f>
        <v>214</v>
      </c>
    </row>
    <row r="4946" spans="1:24" x14ac:dyDescent="0.25">
      <c r="A4946" s="77">
        <v>220240052440</v>
      </c>
      <c r="B4946" s="78" t="s">
        <v>702</v>
      </c>
      <c r="C4946" s="79">
        <v>45601</v>
      </c>
      <c r="D4946" s="77">
        <v>22024000440</v>
      </c>
      <c r="E4946" s="78" t="s">
        <v>1425</v>
      </c>
      <c r="F4946" s="80">
        <v>1050.18</v>
      </c>
      <c r="G4946" s="78" t="s">
        <v>810</v>
      </c>
      <c r="H4946" s="78" t="s">
        <v>6662</v>
      </c>
      <c r="I4946" s="81" t="s">
        <v>2934</v>
      </c>
      <c r="J4946" s="78" t="s">
        <v>398</v>
      </c>
      <c r="K4946" s="78" t="s">
        <v>398</v>
      </c>
      <c r="L4946" s="78" t="s">
        <v>399</v>
      </c>
      <c r="M4946" s="78" t="s">
        <v>395</v>
      </c>
      <c r="N4946" s="78" t="s">
        <v>396</v>
      </c>
      <c r="O4946" s="82" t="s">
        <v>325</v>
      </c>
      <c r="P4946" s="82" t="s">
        <v>6229</v>
      </c>
      <c r="Q4946" s="83" t="str">
        <f>MID(Tabla1[[#This Row],[Aplicación]],14,1)</f>
        <v>2</v>
      </c>
      <c r="R4946" s="35" t="s">
        <v>265</v>
      </c>
      <c r="S4946" s="83" t="str">
        <f>MID(Tabla1[[#This Row],[Aplicación]],6,2)</f>
        <v>11</v>
      </c>
      <c r="T4946" s="84" t="str">
        <f>VLOOKUP(Tabla1[[#This Row],[AREA]],Hoja1!A:B,2,FALSE)</f>
        <v>11. Salud pública y seguridad ciudadana</v>
      </c>
      <c r="U4946" s="83" t="str">
        <f>MID(Tabla1[[#This Row],[Aplicación]],9,4)</f>
        <v>1621</v>
      </c>
      <c r="V4946" s="84" t="str">
        <f>VLOOKUP(Tabla1[[#This Row],[PROGRAMA]],Hoja1!A:B,2,FALSE)</f>
        <v>1621. Recogida de residuos</v>
      </c>
      <c r="W4946" s="83" t="str">
        <f>MID(Tabla1[[#This Row],[Aplicación]],14,2)</f>
        <v>21</v>
      </c>
      <c r="X4946" s="83" t="str">
        <f>MID(Tabla1[[#This Row],[Aplicación]],14,6)</f>
        <v>214</v>
      </c>
    </row>
    <row r="4947" spans="1:24" x14ac:dyDescent="0.25">
      <c r="A4947" s="77">
        <v>220240051405</v>
      </c>
      <c r="B4947" s="78" t="s">
        <v>702</v>
      </c>
      <c r="C4947" s="79">
        <v>45595</v>
      </c>
      <c r="D4947" s="77">
        <v>22024001638</v>
      </c>
      <c r="E4947" s="78" t="s">
        <v>1424</v>
      </c>
      <c r="F4947" s="80">
        <v>1039.79</v>
      </c>
      <c r="G4947" s="78" t="s">
        <v>766</v>
      </c>
      <c r="H4947" s="78" t="s">
        <v>6663</v>
      </c>
      <c r="I4947" s="81" t="s">
        <v>2934</v>
      </c>
      <c r="J4947" s="78" t="s">
        <v>398</v>
      </c>
      <c r="K4947" s="78" t="s">
        <v>398</v>
      </c>
      <c r="L4947" s="78" t="s">
        <v>399</v>
      </c>
      <c r="M4947" s="78" t="s">
        <v>395</v>
      </c>
      <c r="N4947" s="78" t="s">
        <v>396</v>
      </c>
      <c r="O4947" s="82" t="s">
        <v>325</v>
      </c>
      <c r="P4947" s="82" t="s">
        <v>6229</v>
      </c>
      <c r="Q4947" s="83" t="str">
        <f>MID(Tabla1[[#This Row],[Aplicación]],14,1)</f>
        <v>2</v>
      </c>
      <c r="R4947" s="35" t="s">
        <v>265</v>
      </c>
      <c r="S4947" s="83" t="str">
        <f>MID(Tabla1[[#This Row],[Aplicación]],6,2)</f>
        <v>07</v>
      </c>
      <c r="T4947" s="84" t="str">
        <f>VLOOKUP(Tabla1[[#This Row],[AREA]],Hoja1!A:B,2,FALSE)</f>
        <v>07. Medio ambiente</v>
      </c>
      <c r="U4947" s="83" t="str">
        <f>MID(Tabla1[[#This Row],[Aplicación]],9,4)</f>
        <v>1711</v>
      </c>
      <c r="V4947" s="84" t="str">
        <f>VLOOKUP(Tabla1[[#This Row],[PROGRAMA]],Hoja1!A:B,2,FALSE)</f>
        <v>1711. Parques y jardines</v>
      </c>
      <c r="W4947" s="83" t="str">
        <f>MID(Tabla1[[#This Row],[Aplicación]],14,2)</f>
        <v>21</v>
      </c>
      <c r="X4947" s="83" t="str">
        <f>MID(Tabla1[[#This Row],[Aplicación]],14,6)</f>
        <v>214</v>
      </c>
    </row>
    <row r="4948" spans="1:24" x14ac:dyDescent="0.25">
      <c r="A4948" s="77">
        <v>220240061032</v>
      </c>
      <c r="B4948" s="78" t="s">
        <v>702</v>
      </c>
      <c r="C4948" s="79">
        <v>45643</v>
      </c>
      <c r="D4948" s="77">
        <v>22024000464</v>
      </c>
      <c r="E4948" s="78" t="s">
        <v>1366</v>
      </c>
      <c r="F4948" s="80">
        <v>1038.3699999999999</v>
      </c>
      <c r="G4948" s="78" t="s">
        <v>836</v>
      </c>
      <c r="H4948" s="78" t="s">
        <v>6664</v>
      </c>
      <c r="I4948" s="81" t="s">
        <v>2934</v>
      </c>
      <c r="J4948" s="78" t="s">
        <v>592</v>
      </c>
      <c r="K4948" s="78" t="s">
        <v>398</v>
      </c>
      <c r="L4948" s="78" t="s">
        <v>399</v>
      </c>
      <c r="M4948" s="78" t="s">
        <v>395</v>
      </c>
      <c r="N4948" s="78" t="s">
        <v>396</v>
      </c>
      <c r="O4948" s="82" t="s">
        <v>325</v>
      </c>
      <c r="P4948" s="82" t="s">
        <v>6229</v>
      </c>
      <c r="Q4948" s="83" t="str">
        <f>MID(Tabla1[[#This Row],[Aplicación]],14,1)</f>
        <v>2</v>
      </c>
      <c r="R4948" s="35" t="s">
        <v>265</v>
      </c>
      <c r="S4948" s="83" t="str">
        <f>MID(Tabla1[[#This Row],[Aplicación]],6,2)</f>
        <v>11</v>
      </c>
      <c r="T4948" s="84" t="str">
        <f>VLOOKUP(Tabla1[[#This Row],[AREA]],Hoja1!A:B,2,FALSE)</f>
        <v>11. Salud pública y seguridad ciudadana</v>
      </c>
      <c r="U4948" s="83" t="str">
        <f>MID(Tabla1[[#This Row],[Aplicación]],9,4)</f>
        <v>1631</v>
      </c>
      <c r="V4948" s="84" t="str">
        <f>VLOOKUP(Tabla1[[#This Row],[PROGRAMA]],Hoja1!A:B,2,FALSE)</f>
        <v>1631. Limpieza viaria</v>
      </c>
      <c r="W4948" s="83" t="str">
        <f>MID(Tabla1[[#This Row],[Aplicación]],14,2)</f>
        <v>21</v>
      </c>
      <c r="X4948" s="83" t="str">
        <f>MID(Tabla1[[#This Row],[Aplicación]],14,6)</f>
        <v>214</v>
      </c>
    </row>
    <row r="4949" spans="1:24" x14ac:dyDescent="0.25">
      <c r="A4949" s="77">
        <v>220240048019</v>
      </c>
      <c r="B4949" s="78" t="s">
        <v>390</v>
      </c>
      <c r="C4949" s="79">
        <v>45579</v>
      </c>
      <c r="D4949" s="77">
        <v>22024007699</v>
      </c>
      <c r="E4949" s="78" t="s">
        <v>1308</v>
      </c>
      <c r="F4949" s="80">
        <v>278.3</v>
      </c>
      <c r="G4949" s="78" t="s">
        <v>6665</v>
      </c>
      <c r="H4949" s="78" t="s">
        <v>6666</v>
      </c>
      <c r="I4949" s="81" t="s">
        <v>2930</v>
      </c>
      <c r="J4949" s="78" t="s">
        <v>398</v>
      </c>
      <c r="K4949" s="78" t="s">
        <v>398</v>
      </c>
      <c r="L4949" s="78" t="s">
        <v>399</v>
      </c>
      <c r="M4949" s="78" t="s">
        <v>585</v>
      </c>
      <c r="N4949" s="78" t="s">
        <v>539</v>
      </c>
      <c r="O4949" s="82" t="s">
        <v>326</v>
      </c>
      <c r="P4949" s="82" t="s">
        <v>6229</v>
      </c>
      <c r="Q4949" s="83" t="str">
        <f>MID(Tabla1[[#This Row],[Aplicación]],14,1)</f>
        <v>2</v>
      </c>
      <c r="R4949" s="35" t="s">
        <v>265</v>
      </c>
      <c r="S4949" s="83" t="str">
        <f>MID(Tabla1[[#This Row],[Aplicación]],6,2)</f>
        <v>03</v>
      </c>
      <c r="T4949" s="84" t="str">
        <f>VLOOKUP(Tabla1[[#This Row],[AREA]],Hoja1!A:B,2,FALSE)</f>
        <v>03. Participación ciudadana y deportes</v>
      </c>
      <c r="U4949" s="83" t="str">
        <f>MID(Tabla1[[#This Row],[Aplicación]],9,4)</f>
        <v>9241</v>
      </c>
      <c r="V4949" s="84" t="str">
        <f>VLOOKUP(Tabla1[[#This Row],[PROGRAMA]],Hoja1!A:B,2,FALSE)</f>
        <v>9241. Participación ciudadana</v>
      </c>
      <c r="W4949" s="83" t="str">
        <f>MID(Tabla1[[#This Row],[Aplicación]],14,2)</f>
        <v>22</v>
      </c>
      <c r="X4949" s="83" t="str">
        <f>MID(Tabla1[[#This Row],[Aplicación]],14,6)</f>
        <v>22602</v>
      </c>
    </row>
    <row r="4950" spans="1:24" x14ac:dyDescent="0.25">
      <c r="A4950" s="77">
        <v>220240057915</v>
      </c>
      <c r="B4950" s="78" t="s">
        <v>390</v>
      </c>
      <c r="C4950" s="79">
        <v>45630</v>
      </c>
      <c r="D4950" s="77">
        <v>22024008968</v>
      </c>
      <c r="E4950" s="78" t="s">
        <v>1308</v>
      </c>
      <c r="F4950" s="80">
        <v>278.3</v>
      </c>
      <c r="G4950" s="78" t="s">
        <v>6665</v>
      </c>
      <c r="H4950" s="78" t="s">
        <v>6667</v>
      </c>
      <c r="I4950" s="81" t="s">
        <v>2930</v>
      </c>
      <c r="J4950" s="78" t="s">
        <v>398</v>
      </c>
      <c r="K4950" s="78" t="s">
        <v>398</v>
      </c>
      <c r="L4950" s="78" t="s">
        <v>399</v>
      </c>
      <c r="M4950" s="78" t="s">
        <v>585</v>
      </c>
      <c r="N4950" s="78" t="s">
        <v>539</v>
      </c>
      <c r="O4950" s="82" t="s">
        <v>326</v>
      </c>
      <c r="P4950" s="82" t="s">
        <v>6229</v>
      </c>
      <c r="Q4950" s="83" t="str">
        <f>MID(Tabla1[[#This Row],[Aplicación]],14,1)</f>
        <v>2</v>
      </c>
      <c r="R4950" s="35" t="s">
        <v>265</v>
      </c>
      <c r="S4950" s="83" t="str">
        <f>MID(Tabla1[[#This Row],[Aplicación]],6,2)</f>
        <v>03</v>
      </c>
      <c r="T4950" s="84" t="str">
        <f>VLOOKUP(Tabla1[[#This Row],[AREA]],Hoja1!A:B,2,FALSE)</f>
        <v>03. Participación ciudadana y deportes</v>
      </c>
      <c r="U4950" s="83" t="str">
        <f>MID(Tabla1[[#This Row],[Aplicación]],9,4)</f>
        <v>9241</v>
      </c>
      <c r="V4950" s="84" t="str">
        <f>VLOOKUP(Tabla1[[#This Row],[PROGRAMA]],Hoja1!A:B,2,FALSE)</f>
        <v>9241. Participación ciudadana</v>
      </c>
      <c r="W4950" s="83" t="str">
        <f>MID(Tabla1[[#This Row],[Aplicación]],14,2)</f>
        <v>22</v>
      </c>
      <c r="X4950" s="83" t="str">
        <f>MID(Tabla1[[#This Row],[Aplicación]],14,6)</f>
        <v>22602</v>
      </c>
    </row>
    <row r="4951" spans="1:24" x14ac:dyDescent="0.25">
      <c r="A4951" s="77">
        <v>220240056011</v>
      </c>
      <c r="B4951" s="78" t="s">
        <v>390</v>
      </c>
      <c r="C4951" s="79">
        <v>45621</v>
      </c>
      <c r="D4951" s="77">
        <v>22024008792</v>
      </c>
      <c r="E4951" s="78" t="s">
        <v>1256</v>
      </c>
      <c r="F4951" s="80">
        <v>2800</v>
      </c>
      <c r="G4951" s="78" t="s">
        <v>1092</v>
      </c>
      <c r="H4951" s="78" t="s">
        <v>6668</v>
      </c>
      <c r="I4951" s="81" t="s">
        <v>2930</v>
      </c>
      <c r="J4951" s="78" t="s">
        <v>398</v>
      </c>
      <c r="K4951" s="78" t="s">
        <v>398</v>
      </c>
      <c r="L4951" s="78" t="s">
        <v>399</v>
      </c>
      <c r="M4951" s="78" t="s">
        <v>585</v>
      </c>
      <c r="N4951" s="78" t="s">
        <v>539</v>
      </c>
      <c r="O4951" s="82" t="s">
        <v>326</v>
      </c>
      <c r="P4951" s="82" t="s">
        <v>6229</v>
      </c>
      <c r="Q4951" s="83" t="str">
        <f>MID(Tabla1[[#This Row],[Aplicación]],14,1)</f>
        <v>2</v>
      </c>
      <c r="R4951" s="35" t="s">
        <v>265</v>
      </c>
      <c r="S4951" s="83" t="str">
        <f>MID(Tabla1[[#This Row],[Aplicación]],6,2)</f>
        <v>06</v>
      </c>
      <c r="T4951" s="84" t="str">
        <f>VLOOKUP(Tabla1[[#This Row],[AREA]],Hoja1!A:B,2,FALSE)</f>
        <v>06. Educación y cultura</v>
      </c>
      <c r="U4951" s="83" t="str">
        <f>MID(Tabla1[[#This Row],[Aplicación]],9,4)</f>
        <v>3261</v>
      </c>
      <c r="V4951" s="84" t="str">
        <f>VLOOKUP(Tabla1[[#This Row],[PROGRAMA]],Hoja1!A:B,2,FALSE)</f>
        <v>3261. Servicios complementarios de educación</v>
      </c>
      <c r="W4951" s="83" t="str">
        <f>MID(Tabla1[[#This Row],[Aplicación]],14,2)</f>
        <v>22</v>
      </c>
      <c r="X4951" s="83" t="str">
        <f>MID(Tabla1[[#This Row],[Aplicación]],14,6)</f>
        <v>22799</v>
      </c>
    </row>
    <row r="4952" spans="1:24" x14ac:dyDescent="0.25">
      <c r="A4952" s="77">
        <v>220240055990</v>
      </c>
      <c r="B4952" s="78" t="s">
        <v>390</v>
      </c>
      <c r="C4952" s="79">
        <v>45621</v>
      </c>
      <c r="D4952" s="77">
        <v>22024008407</v>
      </c>
      <c r="E4952" s="78" t="s">
        <v>5569</v>
      </c>
      <c r="F4952" s="80">
        <v>47502.59</v>
      </c>
      <c r="G4952" s="78" t="s">
        <v>3811</v>
      </c>
      <c r="H4952" s="78" t="s">
        <v>6669</v>
      </c>
      <c r="I4952" s="81" t="s">
        <v>2930</v>
      </c>
      <c r="J4952" s="78" t="s">
        <v>398</v>
      </c>
      <c r="K4952" s="78" t="s">
        <v>398</v>
      </c>
      <c r="L4952" s="78" t="s">
        <v>401</v>
      </c>
      <c r="M4952" s="78" t="s">
        <v>585</v>
      </c>
      <c r="N4952" s="78" t="s">
        <v>539</v>
      </c>
      <c r="O4952" s="82" t="s">
        <v>326</v>
      </c>
      <c r="P4952" s="82" t="s">
        <v>6229</v>
      </c>
      <c r="Q4952" s="83" t="str">
        <f>MID(Tabla1[[#This Row],[Aplicación]],14,1)</f>
        <v>6</v>
      </c>
      <c r="R4952" s="35" t="s">
        <v>266</v>
      </c>
      <c r="S4952" s="83" t="str">
        <f>MID(Tabla1[[#This Row],[Aplicación]],6,2)</f>
        <v>06</v>
      </c>
      <c r="T4952" s="84" t="str">
        <f>VLOOKUP(Tabla1[[#This Row],[AREA]],Hoja1!A:B,2,FALSE)</f>
        <v>06. Educación y cultura</v>
      </c>
      <c r="U4952" s="83" t="str">
        <f>MID(Tabla1[[#This Row],[Aplicación]],9,4)</f>
        <v>3231</v>
      </c>
      <c r="V4952" s="84" t="str">
        <f>VLOOKUP(Tabla1[[#This Row],[PROGRAMA]],Hoja1!A:B,2,FALSE)</f>
        <v>3231. Escuelas infantiles</v>
      </c>
      <c r="W4952" s="83" t="str">
        <f>MID(Tabla1[[#This Row],[Aplicación]],14,2)</f>
        <v>63</v>
      </c>
      <c r="X4952" s="83" t="str">
        <f>MID(Tabla1[[#This Row],[Aplicación]],14,6)</f>
        <v>632</v>
      </c>
    </row>
    <row r="4953" spans="1:24" x14ac:dyDescent="0.25">
      <c r="A4953" s="77">
        <v>220240055410</v>
      </c>
      <c r="B4953" s="78" t="s">
        <v>702</v>
      </c>
      <c r="C4953" s="79">
        <v>45617</v>
      </c>
      <c r="D4953" s="77">
        <v>22024001011</v>
      </c>
      <c r="E4953" s="78" t="s">
        <v>1423</v>
      </c>
      <c r="F4953" s="80">
        <v>1034.3599999999999</v>
      </c>
      <c r="G4953" s="78" t="s">
        <v>812</v>
      </c>
      <c r="H4953" s="78" t="s">
        <v>6670</v>
      </c>
      <c r="I4953" s="81" t="s">
        <v>2934</v>
      </c>
      <c r="J4953" s="78" t="s">
        <v>398</v>
      </c>
      <c r="K4953" s="78" t="s">
        <v>398</v>
      </c>
      <c r="L4953" s="78" t="s">
        <v>399</v>
      </c>
      <c r="M4953" s="78" t="s">
        <v>395</v>
      </c>
      <c r="N4953" s="78" t="s">
        <v>396</v>
      </c>
      <c r="O4953" s="82" t="s">
        <v>325</v>
      </c>
      <c r="P4953" s="82" t="s">
        <v>6229</v>
      </c>
      <c r="Q4953" s="83" t="str">
        <f>MID(Tabla1[[#This Row],[Aplicación]],14,1)</f>
        <v>2</v>
      </c>
      <c r="R4953" s="35" t="s">
        <v>265</v>
      </c>
      <c r="S4953" s="83" t="str">
        <f>MID(Tabla1[[#This Row],[Aplicación]],6,2)</f>
        <v>11</v>
      </c>
      <c r="T4953" s="84" t="str">
        <f>VLOOKUP(Tabla1[[#This Row],[AREA]],Hoja1!A:B,2,FALSE)</f>
        <v>11. Salud pública y seguridad ciudadana</v>
      </c>
      <c r="U4953" s="83" t="str">
        <f>MID(Tabla1[[#This Row],[Aplicación]],9,4)</f>
        <v>1321</v>
      </c>
      <c r="V4953" s="84" t="str">
        <f>VLOOKUP(Tabla1[[#This Row],[PROGRAMA]],Hoja1!A:B,2,FALSE)</f>
        <v>1321. Policía municipal</v>
      </c>
      <c r="W4953" s="83" t="str">
        <f>MID(Tabla1[[#This Row],[Aplicación]],14,2)</f>
        <v>21</v>
      </c>
      <c r="X4953" s="83" t="str">
        <f>MID(Tabla1[[#This Row],[Aplicación]],14,6)</f>
        <v>214</v>
      </c>
    </row>
    <row r="4954" spans="1:24" x14ac:dyDescent="0.25">
      <c r="A4954" s="77">
        <v>220240058061</v>
      </c>
      <c r="B4954" s="78" t="s">
        <v>702</v>
      </c>
      <c r="C4954" s="79">
        <v>45630</v>
      </c>
      <c r="D4954" s="77">
        <v>22024000456</v>
      </c>
      <c r="E4954" s="78" t="s">
        <v>1426</v>
      </c>
      <c r="F4954" s="80">
        <v>1027.18</v>
      </c>
      <c r="G4954" s="78" t="s">
        <v>834</v>
      </c>
      <c r="H4954" s="78" t="s">
        <v>6671</v>
      </c>
      <c r="I4954" s="81" t="s">
        <v>2934</v>
      </c>
      <c r="J4954" s="78" t="s">
        <v>398</v>
      </c>
      <c r="K4954" s="78" t="s">
        <v>398</v>
      </c>
      <c r="L4954" s="78" t="s">
        <v>413</v>
      </c>
      <c r="M4954" s="78" t="s">
        <v>395</v>
      </c>
      <c r="N4954" s="78" t="s">
        <v>396</v>
      </c>
      <c r="O4954" s="82" t="s">
        <v>325</v>
      </c>
      <c r="P4954" s="82" t="s">
        <v>6229</v>
      </c>
      <c r="Q4954" s="83" t="str">
        <f>MID(Tabla1[[#This Row],[Aplicación]],14,1)</f>
        <v>2</v>
      </c>
      <c r="R4954" s="35" t="s">
        <v>265</v>
      </c>
      <c r="S4954" s="83" t="str">
        <f>MID(Tabla1[[#This Row],[Aplicación]],6,2)</f>
        <v>11</v>
      </c>
      <c r="T4954" s="84" t="str">
        <f>VLOOKUP(Tabla1[[#This Row],[AREA]],Hoja1!A:B,2,FALSE)</f>
        <v>11. Salud pública y seguridad ciudadana</v>
      </c>
      <c r="U4954" s="83" t="str">
        <f>MID(Tabla1[[#This Row],[Aplicación]],9,4)</f>
        <v>1621</v>
      </c>
      <c r="V4954" s="84" t="str">
        <f>VLOOKUP(Tabla1[[#This Row],[PROGRAMA]],Hoja1!A:B,2,FALSE)</f>
        <v>1621. Recogida de residuos</v>
      </c>
      <c r="W4954" s="83" t="str">
        <f>MID(Tabla1[[#This Row],[Aplicación]],14,2)</f>
        <v>22</v>
      </c>
      <c r="X4954" s="83" t="str">
        <f>MID(Tabla1[[#This Row],[Aplicación]],14,6)</f>
        <v>22199</v>
      </c>
    </row>
    <row r="4955" spans="1:24" x14ac:dyDescent="0.25">
      <c r="A4955" s="77">
        <v>220240052471</v>
      </c>
      <c r="B4955" s="78" t="s">
        <v>702</v>
      </c>
      <c r="C4955" s="79">
        <v>45601</v>
      </c>
      <c r="D4955" s="77">
        <v>22024000456</v>
      </c>
      <c r="E4955" s="78" t="s">
        <v>1426</v>
      </c>
      <c r="F4955" s="80">
        <v>1020.42</v>
      </c>
      <c r="G4955" s="78" t="s">
        <v>84</v>
      </c>
      <c r="H4955" s="78" t="s">
        <v>6672</v>
      </c>
      <c r="I4955" s="81" t="s">
        <v>2934</v>
      </c>
      <c r="J4955" s="78" t="s">
        <v>398</v>
      </c>
      <c r="K4955" s="78" t="s">
        <v>398</v>
      </c>
      <c r="L4955" s="78" t="s">
        <v>413</v>
      </c>
      <c r="M4955" s="78" t="s">
        <v>395</v>
      </c>
      <c r="N4955" s="78" t="s">
        <v>396</v>
      </c>
      <c r="O4955" s="82" t="s">
        <v>325</v>
      </c>
      <c r="P4955" s="82" t="s">
        <v>6229</v>
      </c>
      <c r="Q4955" s="83" t="str">
        <f>MID(Tabla1[[#This Row],[Aplicación]],14,1)</f>
        <v>2</v>
      </c>
      <c r="R4955" s="35" t="s">
        <v>265</v>
      </c>
      <c r="S4955" s="83" t="str">
        <f>MID(Tabla1[[#This Row],[Aplicación]],6,2)</f>
        <v>11</v>
      </c>
      <c r="T4955" s="84" t="str">
        <f>VLOOKUP(Tabla1[[#This Row],[AREA]],Hoja1!A:B,2,FALSE)</f>
        <v>11. Salud pública y seguridad ciudadana</v>
      </c>
      <c r="U4955" s="83" t="str">
        <f>MID(Tabla1[[#This Row],[Aplicación]],9,4)</f>
        <v>1621</v>
      </c>
      <c r="V4955" s="84" t="str">
        <f>VLOOKUP(Tabla1[[#This Row],[PROGRAMA]],Hoja1!A:B,2,FALSE)</f>
        <v>1621. Recogida de residuos</v>
      </c>
      <c r="W4955" s="83" t="str">
        <f>MID(Tabla1[[#This Row],[Aplicación]],14,2)</f>
        <v>22</v>
      </c>
      <c r="X4955" s="83" t="str">
        <f>MID(Tabla1[[#This Row],[Aplicación]],14,6)</f>
        <v>22199</v>
      </c>
    </row>
    <row r="4956" spans="1:24" x14ac:dyDescent="0.25">
      <c r="A4956" s="77">
        <v>220240062081</v>
      </c>
      <c r="B4956" s="78" t="s">
        <v>702</v>
      </c>
      <c r="C4956" s="79">
        <v>45646</v>
      </c>
      <c r="D4956" s="77">
        <v>22024000021</v>
      </c>
      <c r="E4956" s="78" t="s">
        <v>1296</v>
      </c>
      <c r="F4956" s="80">
        <v>1019.67</v>
      </c>
      <c r="G4956" s="78" t="s">
        <v>681</v>
      </c>
      <c r="H4956" s="78" t="s">
        <v>6630</v>
      </c>
      <c r="I4956" s="81" t="s">
        <v>2934</v>
      </c>
      <c r="J4956" s="78" t="s">
        <v>398</v>
      </c>
      <c r="K4956" s="78" t="s">
        <v>398</v>
      </c>
      <c r="L4956" s="78" t="s">
        <v>413</v>
      </c>
      <c r="M4956" s="78" t="s">
        <v>395</v>
      </c>
      <c r="N4956" s="78" t="s">
        <v>396</v>
      </c>
      <c r="O4956" s="82" t="s">
        <v>325</v>
      </c>
      <c r="P4956" s="82" t="s">
        <v>6229</v>
      </c>
      <c r="Q4956" s="83" t="str">
        <f>MID(Tabla1[[#This Row],[Aplicación]],14,1)</f>
        <v>2</v>
      </c>
      <c r="R4956" s="35" t="s">
        <v>265</v>
      </c>
      <c r="S4956" s="83" t="str">
        <f>MID(Tabla1[[#This Row],[Aplicación]],6,2)</f>
        <v>11</v>
      </c>
      <c r="T4956" s="84" t="str">
        <f>VLOOKUP(Tabla1[[#This Row],[AREA]],Hoja1!A:B,2,FALSE)</f>
        <v>11. Salud pública y seguridad ciudadana</v>
      </c>
      <c r="U4956" s="83" t="str">
        <f>MID(Tabla1[[#This Row],[Aplicación]],9,4)</f>
        <v>1361</v>
      </c>
      <c r="V4956" s="84" t="str">
        <f>VLOOKUP(Tabla1[[#This Row],[PROGRAMA]],Hoja1!A:B,2,FALSE)</f>
        <v>1361. Prevención y extinción de incencios</v>
      </c>
      <c r="W4956" s="83" t="str">
        <f>MID(Tabla1[[#This Row],[Aplicación]],14,2)</f>
        <v>22</v>
      </c>
      <c r="X4956" s="83" t="str">
        <f>MID(Tabla1[[#This Row],[Aplicación]],14,6)</f>
        <v>22199</v>
      </c>
    </row>
    <row r="4957" spans="1:24" x14ac:dyDescent="0.25">
      <c r="A4957" s="77">
        <v>220240057803</v>
      </c>
      <c r="B4957" s="78" t="s">
        <v>390</v>
      </c>
      <c r="C4957" s="79">
        <v>45629</v>
      </c>
      <c r="D4957" s="77">
        <v>22024008125</v>
      </c>
      <c r="E4957" s="78" t="s">
        <v>5327</v>
      </c>
      <c r="F4957" s="80">
        <v>1014.12</v>
      </c>
      <c r="G4957" s="78" t="s">
        <v>55</v>
      </c>
      <c r="H4957" s="78" t="s">
        <v>6673</v>
      </c>
      <c r="I4957" s="81" t="s">
        <v>2930</v>
      </c>
      <c r="J4957" s="78" t="s">
        <v>575</v>
      </c>
      <c r="K4957" s="78" t="s">
        <v>398</v>
      </c>
      <c r="L4957" s="78" t="s">
        <v>399</v>
      </c>
      <c r="M4957" s="78" t="s">
        <v>395</v>
      </c>
      <c r="N4957" s="78" t="s">
        <v>396</v>
      </c>
      <c r="O4957" s="82" t="s">
        <v>325</v>
      </c>
      <c r="P4957" s="82" t="s">
        <v>6229</v>
      </c>
      <c r="Q4957" s="83">
        <v>6</v>
      </c>
      <c r="R4957" s="35" t="s">
        <v>266</v>
      </c>
      <c r="S4957" s="83" t="str">
        <f>MID(Tabla1[[#This Row],[Aplicación]],6,2)</f>
        <v>06</v>
      </c>
      <c r="T4957" s="84" t="str">
        <f>VLOOKUP(Tabla1[[#This Row],[AREA]],Hoja1!A:B,2,FALSE)</f>
        <v>06. Educación y cultura</v>
      </c>
      <c r="U4957" s="83">
        <v>3341</v>
      </c>
      <c r="V4957" s="84" t="str">
        <f>VLOOKUP(Tabla1[[#This Row],[PROGRAMA]],Hoja1!A:B,2,FALSE)</f>
        <v>3341. Coordinación de políticas culturales</v>
      </c>
      <c r="W4957" s="83">
        <v>63</v>
      </c>
      <c r="X4957" s="83">
        <v>632</v>
      </c>
    </row>
    <row r="4958" spans="1:24" x14ac:dyDescent="0.25">
      <c r="A4958" s="77">
        <v>220240045494</v>
      </c>
      <c r="B4958" s="78" t="s">
        <v>702</v>
      </c>
      <c r="C4958" s="79">
        <v>45568</v>
      </c>
      <c r="D4958" s="77">
        <v>22024000765</v>
      </c>
      <c r="E4958" s="78" t="s">
        <v>1456</v>
      </c>
      <c r="F4958" s="80">
        <v>999.04</v>
      </c>
      <c r="G4958" s="78" t="s">
        <v>766</v>
      </c>
      <c r="H4958" s="78" t="s">
        <v>6674</v>
      </c>
      <c r="I4958" s="81" t="s">
        <v>2934</v>
      </c>
      <c r="J4958" s="78" t="s">
        <v>398</v>
      </c>
      <c r="K4958" s="78" t="s">
        <v>398</v>
      </c>
      <c r="L4958" s="78" t="s">
        <v>413</v>
      </c>
      <c r="M4958" s="78" t="s">
        <v>395</v>
      </c>
      <c r="N4958" s="78" t="s">
        <v>396</v>
      </c>
      <c r="O4958" s="82" t="s">
        <v>325</v>
      </c>
      <c r="P4958" s="82" t="s">
        <v>6229</v>
      </c>
      <c r="Q4958" s="83" t="str">
        <f>MID(Tabla1[[#This Row],[Aplicación]],14,1)</f>
        <v>2</v>
      </c>
      <c r="R4958" s="35" t="s">
        <v>265</v>
      </c>
      <c r="S4958" s="83" t="str">
        <f>MID(Tabla1[[#This Row],[Aplicación]],6,2)</f>
        <v>02</v>
      </c>
      <c r="T4958" s="84" t="str">
        <f>VLOOKUP(Tabla1[[#This Row],[AREA]],Hoja1!A:B,2,FALSE)</f>
        <v>02. Urbanismo y vivienda</v>
      </c>
      <c r="U4958" s="83" t="str">
        <f>MID(Tabla1[[#This Row],[Aplicación]],9,4)</f>
        <v>9332</v>
      </c>
      <c r="V4958" s="84" t="str">
        <f>VLOOKUP(Tabla1[[#This Row],[PROGRAMA]],Hoja1!A:B,2,FALSE)</f>
        <v>9332. Mantenimiento de edificios e instalaciones municipales</v>
      </c>
      <c r="W4958" s="83" t="str">
        <f>MID(Tabla1[[#This Row],[Aplicación]],14,2)</f>
        <v>21</v>
      </c>
      <c r="X4958" s="83" t="str">
        <f>MID(Tabla1[[#This Row],[Aplicación]],14,6)</f>
        <v>214</v>
      </c>
    </row>
    <row r="4959" spans="1:24" x14ac:dyDescent="0.25">
      <c r="A4959" s="77">
        <v>220240049916</v>
      </c>
      <c r="B4959" s="78" t="s">
        <v>702</v>
      </c>
      <c r="C4959" s="79">
        <v>45589</v>
      </c>
      <c r="D4959" s="77">
        <v>22024000447</v>
      </c>
      <c r="E4959" s="78" t="s">
        <v>1366</v>
      </c>
      <c r="F4959" s="80">
        <v>990.07</v>
      </c>
      <c r="G4959" s="78" t="s">
        <v>812</v>
      </c>
      <c r="H4959" s="78" t="s">
        <v>6675</v>
      </c>
      <c r="I4959" s="81" t="s">
        <v>2934</v>
      </c>
      <c r="J4959" s="78" t="s">
        <v>398</v>
      </c>
      <c r="K4959" s="78" t="s">
        <v>398</v>
      </c>
      <c r="L4959" s="78" t="s">
        <v>413</v>
      </c>
      <c r="M4959" s="78" t="s">
        <v>395</v>
      </c>
      <c r="N4959" s="78" t="s">
        <v>396</v>
      </c>
      <c r="O4959" s="82" t="s">
        <v>325</v>
      </c>
      <c r="P4959" s="82" t="s">
        <v>6229</v>
      </c>
      <c r="Q4959" s="83" t="str">
        <f>MID(Tabla1[[#This Row],[Aplicación]],14,1)</f>
        <v>2</v>
      </c>
      <c r="R4959" s="35" t="s">
        <v>265</v>
      </c>
      <c r="S4959" s="83" t="str">
        <f>MID(Tabla1[[#This Row],[Aplicación]],6,2)</f>
        <v>11</v>
      </c>
      <c r="T4959" s="84" t="str">
        <f>VLOOKUP(Tabla1[[#This Row],[AREA]],Hoja1!A:B,2,FALSE)</f>
        <v>11. Salud pública y seguridad ciudadana</v>
      </c>
      <c r="U4959" s="83" t="str">
        <f>MID(Tabla1[[#This Row],[Aplicación]],9,4)</f>
        <v>1631</v>
      </c>
      <c r="V4959" s="84" t="str">
        <f>VLOOKUP(Tabla1[[#This Row],[PROGRAMA]],Hoja1!A:B,2,FALSE)</f>
        <v>1631. Limpieza viaria</v>
      </c>
      <c r="W4959" s="83" t="str">
        <f>MID(Tabla1[[#This Row],[Aplicación]],14,2)</f>
        <v>21</v>
      </c>
      <c r="X4959" s="83" t="str">
        <f>MID(Tabla1[[#This Row],[Aplicación]],14,6)</f>
        <v>214</v>
      </c>
    </row>
    <row r="4960" spans="1:24" x14ac:dyDescent="0.25">
      <c r="A4960" s="77">
        <v>220240058054</v>
      </c>
      <c r="B4960" s="78" t="s">
        <v>702</v>
      </c>
      <c r="C4960" s="79">
        <v>45630</v>
      </c>
      <c r="D4960" s="77">
        <v>22024000447</v>
      </c>
      <c r="E4960" s="78" t="s">
        <v>1366</v>
      </c>
      <c r="F4960" s="80">
        <v>989.79</v>
      </c>
      <c r="G4960" s="78" t="s">
        <v>981</v>
      </c>
      <c r="H4960" s="78" t="s">
        <v>6676</v>
      </c>
      <c r="I4960" s="81" t="s">
        <v>2934</v>
      </c>
      <c r="J4960" s="78" t="s">
        <v>398</v>
      </c>
      <c r="K4960" s="78" t="s">
        <v>398</v>
      </c>
      <c r="L4960" s="78" t="s">
        <v>413</v>
      </c>
      <c r="M4960" s="78" t="s">
        <v>395</v>
      </c>
      <c r="N4960" s="78" t="s">
        <v>396</v>
      </c>
      <c r="O4960" s="82" t="s">
        <v>325</v>
      </c>
      <c r="P4960" s="82" t="s">
        <v>6229</v>
      </c>
      <c r="Q4960" s="83" t="str">
        <f>MID(Tabla1[[#This Row],[Aplicación]],14,1)</f>
        <v>2</v>
      </c>
      <c r="R4960" s="35" t="s">
        <v>265</v>
      </c>
      <c r="S4960" s="83" t="str">
        <f>MID(Tabla1[[#This Row],[Aplicación]],6,2)</f>
        <v>11</v>
      </c>
      <c r="T4960" s="84" t="str">
        <f>VLOOKUP(Tabla1[[#This Row],[AREA]],Hoja1!A:B,2,FALSE)</f>
        <v>11. Salud pública y seguridad ciudadana</v>
      </c>
      <c r="U4960" s="83" t="str">
        <f>MID(Tabla1[[#This Row],[Aplicación]],9,4)</f>
        <v>1631</v>
      </c>
      <c r="V4960" s="84" t="str">
        <f>VLOOKUP(Tabla1[[#This Row],[PROGRAMA]],Hoja1!A:B,2,FALSE)</f>
        <v>1631. Limpieza viaria</v>
      </c>
      <c r="W4960" s="83" t="str">
        <f>MID(Tabla1[[#This Row],[Aplicación]],14,2)</f>
        <v>21</v>
      </c>
      <c r="X4960" s="83" t="str">
        <f>MID(Tabla1[[#This Row],[Aplicación]],14,6)</f>
        <v>214</v>
      </c>
    </row>
    <row r="4961" spans="1:24" x14ac:dyDescent="0.25">
      <c r="A4961" s="77">
        <v>220240057581</v>
      </c>
      <c r="B4961" s="78" t="s">
        <v>702</v>
      </c>
      <c r="C4961" s="79">
        <v>45629</v>
      </c>
      <c r="D4961" s="77">
        <v>22024000021</v>
      </c>
      <c r="E4961" s="78" t="s">
        <v>1296</v>
      </c>
      <c r="F4961" s="80">
        <v>985.5</v>
      </c>
      <c r="G4961" s="78" t="s">
        <v>816</v>
      </c>
      <c r="H4961" s="78" t="s">
        <v>6677</v>
      </c>
      <c r="I4961" s="81" t="s">
        <v>2934</v>
      </c>
      <c r="J4961" s="78" t="s">
        <v>398</v>
      </c>
      <c r="K4961" s="78" t="s">
        <v>398</v>
      </c>
      <c r="L4961" s="78" t="s">
        <v>413</v>
      </c>
      <c r="M4961" s="78" t="s">
        <v>395</v>
      </c>
      <c r="N4961" s="78" t="s">
        <v>396</v>
      </c>
      <c r="O4961" s="82" t="s">
        <v>325</v>
      </c>
      <c r="P4961" s="82" t="s">
        <v>6229</v>
      </c>
      <c r="Q4961" s="83" t="str">
        <f>MID(Tabla1[[#This Row],[Aplicación]],14,1)</f>
        <v>2</v>
      </c>
      <c r="R4961" s="35" t="s">
        <v>265</v>
      </c>
      <c r="S4961" s="83" t="str">
        <f>MID(Tabla1[[#This Row],[Aplicación]],6,2)</f>
        <v>11</v>
      </c>
      <c r="T4961" s="84" t="str">
        <f>VLOOKUP(Tabla1[[#This Row],[AREA]],Hoja1!A:B,2,FALSE)</f>
        <v>11. Salud pública y seguridad ciudadana</v>
      </c>
      <c r="U4961" s="83" t="str">
        <f>MID(Tabla1[[#This Row],[Aplicación]],9,4)</f>
        <v>1361</v>
      </c>
      <c r="V4961" s="84" t="str">
        <f>VLOOKUP(Tabla1[[#This Row],[PROGRAMA]],Hoja1!A:B,2,FALSE)</f>
        <v>1361. Prevención y extinción de incencios</v>
      </c>
      <c r="W4961" s="83" t="str">
        <f>MID(Tabla1[[#This Row],[Aplicación]],14,2)</f>
        <v>22</v>
      </c>
      <c r="X4961" s="83" t="str">
        <f>MID(Tabla1[[#This Row],[Aplicación]],14,6)</f>
        <v>22199</v>
      </c>
    </row>
    <row r="4962" spans="1:24" x14ac:dyDescent="0.25">
      <c r="A4962" s="77">
        <v>220240060990</v>
      </c>
      <c r="B4962" s="78" t="s">
        <v>702</v>
      </c>
      <c r="C4962" s="79">
        <v>45643</v>
      </c>
      <c r="D4962" s="77">
        <v>22024000449</v>
      </c>
      <c r="E4962" s="78" t="s">
        <v>1431</v>
      </c>
      <c r="F4962" s="80">
        <v>982.52</v>
      </c>
      <c r="G4962" s="78" t="s">
        <v>84</v>
      </c>
      <c r="H4962" s="78" t="s">
        <v>6678</v>
      </c>
      <c r="I4962" s="81" t="s">
        <v>2934</v>
      </c>
      <c r="J4962" s="78" t="s">
        <v>398</v>
      </c>
      <c r="K4962" s="78" t="s">
        <v>398</v>
      </c>
      <c r="L4962" s="78" t="s">
        <v>413</v>
      </c>
      <c r="M4962" s="78" t="s">
        <v>395</v>
      </c>
      <c r="N4962" s="78" t="s">
        <v>396</v>
      </c>
      <c r="O4962" s="82" t="s">
        <v>325</v>
      </c>
      <c r="P4962" s="82" t="s">
        <v>6229</v>
      </c>
      <c r="Q4962" s="83" t="str">
        <f>MID(Tabla1[[#This Row],[Aplicación]],14,1)</f>
        <v>2</v>
      </c>
      <c r="R4962" s="35" t="s">
        <v>265</v>
      </c>
      <c r="S4962" s="83" t="str">
        <f>MID(Tabla1[[#This Row],[Aplicación]],6,2)</f>
        <v>11</v>
      </c>
      <c r="T4962" s="84" t="str">
        <f>VLOOKUP(Tabla1[[#This Row],[AREA]],Hoja1!A:B,2,FALSE)</f>
        <v>11. Salud pública y seguridad ciudadana</v>
      </c>
      <c r="U4962" s="83" t="str">
        <f>MID(Tabla1[[#This Row],[Aplicación]],9,4)</f>
        <v>1631</v>
      </c>
      <c r="V4962" s="84" t="str">
        <f>VLOOKUP(Tabla1[[#This Row],[PROGRAMA]],Hoja1!A:B,2,FALSE)</f>
        <v>1631. Limpieza viaria</v>
      </c>
      <c r="W4962" s="83" t="str">
        <f>MID(Tabla1[[#This Row],[Aplicación]],14,2)</f>
        <v>22</v>
      </c>
      <c r="X4962" s="83" t="str">
        <f>MID(Tabla1[[#This Row],[Aplicación]],14,6)</f>
        <v>22110</v>
      </c>
    </row>
    <row r="4963" spans="1:24" x14ac:dyDescent="0.25">
      <c r="A4963" s="77">
        <v>220240055415</v>
      </c>
      <c r="B4963" s="78" t="s">
        <v>702</v>
      </c>
      <c r="C4963" s="79">
        <v>45617</v>
      </c>
      <c r="D4963" s="77">
        <v>22024001633</v>
      </c>
      <c r="E4963" s="78" t="s">
        <v>1427</v>
      </c>
      <c r="F4963" s="80">
        <v>973.5</v>
      </c>
      <c r="G4963" s="78" t="s">
        <v>876</v>
      </c>
      <c r="H4963" s="78" t="s">
        <v>6679</v>
      </c>
      <c r="I4963" s="81" t="s">
        <v>2934</v>
      </c>
      <c r="J4963" s="78" t="s">
        <v>398</v>
      </c>
      <c r="K4963" s="78" t="s">
        <v>398</v>
      </c>
      <c r="L4963" s="78" t="s">
        <v>413</v>
      </c>
      <c r="M4963" s="78" t="s">
        <v>395</v>
      </c>
      <c r="N4963" s="78" t="s">
        <v>396</v>
      </c>
      <c r="O4963" s="82" t="s">
        <v>325</v>
      </c>
      <c r="P4963" s="82" t="s">
        <v>6229</v>
      </c>
      <c r="Q4963" s="83" t="str">
        <f>MID(Tabla1[[#This Row],[Aplicación]],14,1)</f>
        <v>2</v>
      </c>
      <c r="R4963" s="35" t="s">
        <v>265</v>
      </c>
      <c r="S4963" s="83" t="str">
        <f>MID(Tabla1[[#This Row],[Aplicación]],6,2)</f>
        <v>07</v>
      </c>
      <c r="T4963" s="84" t="str">
        <f>VLOOKUP(Tabla1[[#This Row],[AREA]],Hoja1!A:B,2,FALSE)</f>
        <v>07. Medio ambiente</v>
      </c>
      <c r="U4963" s="83" t="str">
        <f>MID(Tabla1[[#This Row],[Aplicación]],9,4)</f>
        <v>1711</v>
      </c>
      <c r="V4963" s="84" t="str">
        <f>VLOOKUP(Tabla1[[#This Row],[PROGRAMA]],Hoja1!A:B,2,FALSE)</f>
        <v>1711. Parques y jardines</v>
      </c>
      <c r="W4963" s="83" t="str">
        <f>MID(Tabla1[[#This Row],[Aplicación]],14,2)</f>
        <v>22</v>
      </c>
      <c r="X4963" s="83" t="str">
        <f>MID(Tabla1[[#This Row],[Aplicación]],14,6)</f>
        <v>22199</v>
      </c>
    </row>
    <row r="4964" spans="1:24" x14ac:dyDescent="0.25">
      <c r="A4964" s="77">
        <v>220240059776</v>
      </c>
      <c r="B4964" s="78" t="s">
        <v>702</v>
      </c>
      <c r="C4964" s="79">
        <v>45636</v>
      </c>
      <c r="D4964" s="77">
        <v>22024001637</v>
      </c>
      <c r="E4964" s="78" t="s">
        <v>1468</v>
      </c>
      <c r="F4964" s="80">
        <v>968.97</v>
      </c>
      <c r="G4964" s="78" t="s">
        <v>775</v>
      </c>
      <c r="H4964" s="78" t="s">
        <v>6680</v>
      </c>
      <c r="I4964" s="81" t="s">
        <v>2934</v>
      </c>
      <c r="J4964" s="78" t="s">
        <v>398</v>
      </c>
      <c r="K4964" s="78" t="s">
        <v>398</v>
      </c>
      <c r="L4964" s="78" t="s">
        <v>399</v>
      </c>
      <c r="M4964" s="78" t="s">
        <v>395</v>
      </c>
      <c r="N4964" s="78" t="s">
        <v>396</v>
      </c>
      <c r="O4964" s="82" t="s">
        <v>325</v>
      </c>
      <c r="P4964" s="82" t="s">
        <v>6229</v>
      </c>
      <c r="Q4964" s="83" t="str">
        <f>MID(Tabla1[[#This Row],[Aplicación]],14,1)</f>
        <v>2</v>
      </c>
      <c r="R4964" s="35" t="s">
        <v>265</v>
      </c>
      <c r="S4964" s="83" t="str">
        <f>MID(Tabla1[[#This Row],[Aplicación]],6,2)</f>
        <v>07</v>
      </c>
      <c r="T4964" s="84" t="str">
        <f>VLOOKUP(Tabla1[[#This Row],[AREA]],Hoja1!A:B,2,FALSE)</f>
        <v>07. Medio ambiente</v>
      </c>
      <c r="U4964" s="83" t="str">
        <f>MID(Tabla1[[#This Row],[Aplicación]],9,4)</f>
        <v>1711</v>
      </c>
      <c r="V4964" s="84" t="str">
        <f>VLOOKUP(Tabla1[[#This Row],[PROGRAMA]],Hoja1!A:B,2,FALSE)</f>
        <v>1711. Parques y jardines</v>
      </c>
      <c r="W4964" s="83" t="str">
        <f>MID(Tabla1[[#This Row],[Aplicación]],14,2)</f>
        <v>21</v>
      </c>
      <c r="X4964" s="83" t="str">
        <f>MID(Tabla1[[#This Row],[Aplicación]],14,6)</f>
        <v>213</v>
      </c>
    </row>
    <row r="4965" spans="1:24" x14ac:dyDescent="0.25">
      <c r="A4965" s="77">
        <v>220240046560</v>
      </c>
      <c r="B4965" s="78" t="s">
        <v>702</v>
      </c>
      <c r="C4965" s="79">
        <v>45572</v>
      </c>
      <c r="D4965" s="77">
        <v>22024001637</v>
      </c>
      <c r="E4965" s="78" t="s">
        <v>1468</v>
      </c>
      <c r="F4965" s="80">
        <v>965.64</v>
      </c>
      <c r="G4965" s="78" t="s">
        <v>775</v>
      </c>
      <c r="H4965" s="78" t="s">
        <v>6681</v>
      </c>
      <c r="I4965" s="81" t="s">
        <v>2934</v>
      </c>
      <c r="J4965" s="78" t="s">
        <v>398</v>
      </c>
      <c r="K4965" s="78" t="s">
        <v>398</v>
      </c>
      <c r="L4965" s="78" t="s">
        <v>399</v>
      </c>
      <c r="M4965" s="78" t="s">
        <v>395</v>
      </c>
      <c r="N4965" s="78" t="s">
        <v>396</v>
      </c>
      <c r="O4965" s="82" t="s">
        <v>325</v>
      </c>
      <c r="P4965" s="82" t="s">
        <v>6229</v>
      </c>
      <c r="Q4965" s="83" t="str">
        <f>MID(Tabla1[[#This Row],[Aplicación]],14,1)</f>
        <v>2</v>
      </c>
      <c r="R4965" s="35" t="s">
        <v>265</v>
      </c>
      <c r="S4965" s="83" t="str">
        <f>MID(Tabla1[[#This Row],[Aplicación]],6,2)</f>
        <v>07</v>
      </c>
      <c r="T4965" s="84" t="str">
        <f>VLOOKUP(Tabla1[[#This Row],[AREA]],Hoja1!A:B,2,FALSE)</f>
        <v>07. Medio ambiente</v>
      </c>
      <c r="U4965" s="83" t="str">
        <f>MID(Tabla1[[#This Row],[Aplicación]],9,4)</f>
        <v>1711</v>
      </c>
      <c r="V4965" s="84" t="str">
        <f>VLOOKUP(Tabla1[[#This Row],[PROGRAMA]],Hoja1!A:B,2,FALSE)</f>
        <v>1711. Parques y jardines</v>
      </c>
      <c r="W4965" s="83" t="str">
        <f>MID(Tabla1[[#This Row],[Aplicación]],14,2)</f>
        <v>21</v>
      </c>
      <c r="X4965" s="83" t="str">
        <f>MID(Tabla1[[#This Row],[Aplicación]],14,6)</f>
        <v>213</v>
      </c>
    </row>
    <row r="4966" spans="1:24" x14ac:dyDescent="0.25">
      <c r="A4966" s="77">
        <v>220240060947</v>
      </c>
      <c r="B4966" s="78" t="s">
        <v>702</v>
      </c>
      <c r="C4966" s="79">
        <v>45643</v>
      </c>
      <c r="D4966" s="77">
        <v>22024001011</v>
      </c>
      <c r="E4966" s="78" t="s">
        <v>1423</v>
      </c>
      <c r="F4966" s="80">
        <v>964.92</v>
      </c>
      <c r="G4966" s="78" t="s">
        <v>706</v>
      </c>
      <c r="H4966" s="78" t="s">
        <v>6682</v>
      </c>
      <c r="I4966" s="81" t="s">
        <v>2934</v>
      </c>
      <c r="J4966" s="78" t="s">
        <v>398</v>
      </c>
      <c r="K4966" s="78" t="s">
        <v>398</v>
      </c>
      <c r="L4966" s="78" t="s">
        <v>399</v>
      </c>
      <c r="M4966" s="78" t="s">
        <v>395</v>
      </c>
      <c r="N4966" s="78" t="s">
        <v>396</v>
      </c>
      <c r="O4966" s="82" t="s">
        <v>325</v>
      </c>
      <c r="P4966" s="82" t="s">
        <v>6229</v>
      </c>
      <c r="Q4966" s="83" t="str">
        <f>MID(Tabla1[[#This Row],[Aplicación]],14,1)</f>
        <v>2</v>
      </c>
      <c r="R4966" s="35" t="s">
        <v>265</v>
      </c>
      <c r="S4966" s="83" t="str">
        <f>MID(Tabla1[[#This Row],[Aplicación]],6,2)</f>
        <v>11</v>
      </c>
      <c r="T4966" s="84" t="str">
        <f>VLOOKUP(Tabla1[[#This Row],[AREA]],Hoja1!A:B,2,FALSE)</f>
        <v>11. Salud pública y seguridad ciudadana</v>
      </c>
      <c r="U4966" s="83" t="str">
        <f>MID(Tabla1[[#This Row],[Aplicación]],9,4)</f>
        <v>1321</v>
      </c>
      <c r="V4966" s="84" t="str">
        <f>VLOOKUP(Tabla1[[#This Row],[PROGRAMA]],Hoja1!A:B,2,FALSE)</f>
        <v>1321. Policía municipal</v>
      </c>
      <c r="W4966" s="83" t="str">
        <f>MID(Tabla1[[#This Row],[Aplicación]],14,2)</f>
        <v>21</v>
      </c>
      <c r="X4966" s="83" t="str">
        <f>MID(Tabla1[[#This Row],[Aplicación]],14,6)</f>
        <v>214</v>
      </c>
    </row>
    <row r="4967" spans="1:24" x14ac:dyDescent="0.25">
      <c r="A4967" s="77">
        <v>220240060373</v>
      </c>
      <c r="B4967" s="78" t="s">
        <v>702</v>
      </c>
      <c r="C4967" s="79">
        <v>45638</v>
      </c>
      <c r="D4967" s="77">
        <v>22024000456</v>
      </c>
      <c r="E4967" s="78" t="s">
        <v>1426</v>
      </c>
      <c r="F4967" s="80">
        <v>963.57</v>
      </c>
      <c r="G4967" s="78" t="s">
        <v>84</v>
      </c>
      <c r="H4967" s="78" t="s">
        <v>6683</v>
      </c>
      <c r="I4967" s="81" t="s">
        <v>2934</v>
      </c>
      <c r="J4967" s="78" t="s">
        <v>398</v>
      </c>
      <c r="K4967" s="78" t="s">
        <v>398</v>
      </c>
      <c r="L4967" s="78" t="s">
        <v>413</v>
      </c>
      <c r="M4967" s="78" t="s">
        <v>395</v>
      </c>
      <c r="N4967" s="78" t="s">
        <v>396</v>
      </c>
      <c r="O4967" s="82" t="s">
        <v>325</v>
      </c>
      <c r="P4967" s="82" t="s">
        <v>6229</v>
      </c>
      <c r="Q4967" s="83" t="str">
        <f>MID(Tabla1[[#This Row],[Aplicación]],14,1)</f>
        <v>2</v>
      </c>
      <c r="R4967" s="35" t="s">
        <v>265</v>
      </c>
      <c r="S4967" s="83" t="str">
        <f>MID(Tabla1[[#This Row],[Aplicación]],6,2)</f>
        <v>11</v>
      </c>
      <c r="T4967" s="84" t="str">
        <f>VLOOKUP(Tabla1[[#This Row],[AREA]],Hoja1!A:B,2,FALSE)</f>
        <v>11. Salud pública y seguridad ciudadana</v>
      </c>
      <c r="U4967" s="83" t="str">
        <f>MID(Tabla1[[#This Row],[Aplicación]],9,4)</f>
        <v>1621</v>
      </c>
      <c r="V4967" s="84" t="str">
        <f>VLOOKUP(Tabla1[[#This Row],[PROGRAMA]],Hoja1!A:B,2,FALSE)</f>
        <v>1621. Recogida de residuos</v>
      </c>
      <c r="W4967" s="83" t="str">
        <f>MID(Tabla1[[#This Row],[Aplicación]],14,2)</f>
        <v>22</v>
      </c>
      <c r="X4967" s="83" t="str">
        <f>MID(Tabla1[[#This Row],[Aplicación]],14,6)</f>
        <v>22199</v>
      </c>
    </row>
    <row r="4968" spans="1:24" x14ac:dyDescent="0.25">
      <c r="A4968" s="77">
        <v>220240051209</v>
      </c>
      <c r="B4968" s="78" t="s">
        <v>390</v>
      </c>
      <c r="C4968" s="79">
        <v>45594</v>
      </c>
      <c r="D4968" s="77">
        <v>22024007989</v>
      </c>
      <c r="E4968" s="78" t="s">
        <v>1455</v>
      </c>
      <c r="F4968" s="80">
        <v>3508</v>
      </c>
      <c r="G4968" s="78" t="s">
        <v>812</v>
      </c>
      <c r="H4968" s="78" t="s">
        <v>6684</v>
      </c>
      <c r="I4968" s="81" t="s">
        <v>2930</v>
      </c>
      <c r="J4968" s="78" t="s">
        <v>398</v>
      </c>
      <c r="K4968" s="78" t="s">
        <v>398</v>
      </c>
      <c r="L4968" s="78" t="s">
        <v>413</v>
      </c>
      <c r="M4968" s="78" t="s">
        <v>395</v>
      </c>
      <c r="N4968" s="78" t="s">
        <v>396</v>
      </c>
      <c r="O4968" s="82" t="s">
        <v>325</v>
      </c>
      <c r="P4968" s="82" t="s">
        <v>6229</v>
      </c>
      <c r="Q4968" s="83" t="str">
        <f>MID(Tabla1[[#This Row],[Aplicación]],14,1)</f>
        <v>2</v>
      </c>
      <c r="R4968" s="35" t="s">
        <v>265</v>
      </c>
      <c r="S4968" s="83" t="str">
        <f>MID(Tabla1[[#This Row],[Aplicación]],6,2)</f>
        <v>11</v>
      </c>
      <c r="T4968" s="84" t="str">
        <f>VLOOKUP(Tabla1[[#This Row],[AREA]],Hoja1!A:B,2,FALSE)</f>
        <v>11. Salud pública y seguridad ciudadana</v>
      </c>
      <c r="U4968" s="83" t="str">
        <f>MID(Tabla1[[#This Row],[Aplicación]],9,4)</f>
        <v>1631</v>
      </c>
      <c r="V4968" s="84" t="str">
        <f>VLOOKUP(Tabla1[[#This Row],[PROGRAMA]],Hoja1!A:B,2,FALSE)</f>
        <v>1631. Limpieza viaria</v>
      </c>
      <c r="W4968" s="83" t="str">
        <f>MID(Tabla1[[#This Row],[Aplicación]],14,2)</f>
        <v>22</v>
      </c>
      <c r="X4968" s="83" t="str">
        <f>MID(Tabla1[[#This Row],[Aplicación]],14,6)</f>
        <v>22199</v>
      </c>
    </row>
    <row r="4969" spans="1:24" x14ac:dyDescent="0.25">
      <c r="A4969" s="77">
        <v>220240058022</v>
      </c>
      <c r="B4969" s="78" t="s">
        <v>702</v>
      </c>
      <c r="C4969" s="79">
        <v>45630</v>
      </c>
      <c r="D4969" s="77">
        <v>22024001013</v>
      </c>
      <c r="E4969" s="78" t="s">
        <v>1423</v>
      </c>
      <c r="F4969" s="80">
        <v>955.04</v>
      </c>
      <c r="G4969" s="78" t="s">
        <v>816</v>
      </c>
      <c r="H4969" s="78" t="s">
        <v>6685</v>
      </c>
      <c r="I4969" s="81" t="s">
        <v>2934</v>
      </c>
      <c r="J4969" s="78" t="s">
        <v>398</v>
      </c>
      <c r="K4969" s="78" t="s">
        <v>398</v>
      </c>
      <c r="L4969" s="78" t="s">
        <v>413</v>
      </c>
      <c r="M4969" s="78" t="s">
        <v>395</v>
      </c>
      <c r="N4969" s="78" t="s">
        <v>396</v>
      </c>
      <c r="O4969" s="82" t="s">
        <v>325</v>
      </c>
      <c r="P4969" s="82" t="s">
        <v>6229</v>
      </c>
      <c r="Q4969" s="83" t="str">
        <f>MID(Tabla1[[#This Row],[Aplicación]],14,1)</f>
        <v>2</v>
      </c>
      <c r="R4969" s="35" t="s">
        <v>265</v>
      </c>
      <c r="S4969" s="83" t="str">
        <f>MID(Tabla1[[#This Row],[Aplicación]],6,2)</f>
        <v>11</v>
      </c>
      <c r="T4969" s="84" t="str">
        <f>VLOOKUP(Tabla1[[#This Row],[AREA]],Hoja1!A:B,2,FALSE)</f>
        <v>11. Salud pública y seguridad ciudadana</v>
      </c>
      <c r="U4969" s="83" t="str">
        <f>MID(Tabla1[[#This Row],[Aplicación]],9,4)</f>
        <v>1321</v>
      </c>
      <c r="V4969" s="84" t="str">
        <f>VLOOKUP(Tabla1[[#This Row],[PROGRAMA]],Hoja1!A:B,2,FALSE)</f>
        <v>1321. Policía municipal</v>
      </c>
      <c r="W4969" s="83" t="str">
        <f>MID(Tabla1[[#This Row],[Aplicación]],14,2)</f>
        <v>21</v>
      </c>
      <c r="X4969" s="83" t="str">
        <f>MID(Tabla1[[#This Row],[Aplicación]],14,6)</f>
        <v>214</v>
      </c>
    </row>
    <row r="4970" spans="1:24" x14ac:dyDescent="0.25">
      <c r="A4970" s="77">
        <v>220240052488</v>
      </c>
      <c r="B4970" s="78" t="s">
        <v>702</v>
      </c>
      <c r="C4970" s="79">
        <v>45601</v>
      </c>
      <c r="D4970" s="77">
        <v>22024000441</v>
      </c>
      <c r="E4970" s="78" t="s">
        <v>1425</v>
      </c>
      <c r="F4970" s="80">
        <v>948.57</v>
      </c>
      <c r="G4970" s="78" t="s">
        <v>1010</v>
      </c>
      <c r="H4970" s="78" t="s">
        <v>6686</v>
      </c>
      <c r="I4970" s="81" t="s">
        <v>2934</v>
      </c>
      <c r="J4970" s="78" t="s">
        <v>398</v>
      </c>
      <c r="K4970" s="78" t="s">
        <v>398</v>
      </c>
      <c r="L4970" s="78" t="s">
        <v>413</v>
      </c>
      <c r="M4970" s="78" t="s">
        <v>395</v>
      </c>
      <c r="N4970" s="78" t="s">
        <v>396</v>
      </c>
      <c r="O4970" s="82" t="s">
        <v>325</v>
      </c>
      <c r="P4970" s="82" t="s">
        <v>6229</v>
      </c>
      <c r="Q4970" s="83" t="str">
        <f>MID(Tabla1[[#This Row],[Aplicación]],14,1)</f>
        <v>2</v>
      </c>
      <c r="R4970" s="35" t="s">
        <v>265</v>
      </c>
      <c r="S4970" s="83" t="str">
        <f>MID(Tabla1[[#This Row],[Aplicación]],6,2)</f>
        <v>11</v>
      </c>
      <c r="T4970" s="84" t="str">
        <f>VLOOKUP(Tabla1[[#This Row],[AREA]],Hoja1!A:B,2,FALSE)</f>
        <v>11. Salud pública y seguridad ciudadana</v>
      </c>
      <c r="U4970" s="83" t="str">
        <f>MID(Tabla1[[#This Row],[Aplicación]],9,4)</f>
        <v>1621</v>
      </c>
      <c r="V4970" s="84" t="str">
        <f>VLOOKUP(Tabla1[[#This Row],[PROGRAMA]],Hoja1!A:B,2,FALSE)</f>
        <v>1621. Recogida de residuos</v>
      </c>
      <c r="W4970" s="83" t="str">
        <f>MID(Tabla1[[#This Row],[Aplicación]],14,2)</f>
        <v>21</v>
      </c>
      <c r="X4970" s="83" t="str">
        <f>MID(Tabla1[[#This Row],[Aplicación]],14,6)</f>
        <v>214</v>
      </c>
    </row>
    <row r="4971" spans="1:24" x14ac:dyDescent="0.25">
      <c r="A4971" s="77">
        <v>220240052546</v>
      </c>
      <c r="B4971" s="78" t="s">
        <v>702</v>
      </c>
      <c r="C4971" s="79">
        <v>45601</v>
      </c>
      <c r="D4971" s="77">
        <v>22024000447</v>
      </c>
      <c r="E4971" s="78" t="s">
        <v>1366</v>
      </c>
      <c r="F4971" s="80">
        <v>946.41</v>
      </c>
      <c r="G4971" s="78" t="s">
        <v>1012</v>
      </c>
      <c r="H4971" s="78" t="s">
        <v>6687</v>
      </c>
      <c r="I4971" s="81" t="s">
        <v>2934</v>
      </c>
      <c r="J4971" s="78" t="s">
        <v>393</v>
      </c>
      <c r="K4971" s="78" t="s">
        <v>393</v>
      </c>
      <c r="L4971" s="78" t="s">
        <v>413</v>
      </c>
      <c r="M4971" s="78" t="s">
        <v>395</v>
      </c>
      <c r="N4971" s="78" t="s">
        <v>396</v>
      </c>
      <c r="O4971" s="82" t="s">
        <v>325</v>
      </c>
      <c r="P4971" s="82" t="s">
        <v>6229</v>
      </c>
      <c r="Q4971" s="83" t="str">
        <f>MID(Tabla1[[#This Row],[Aplicación]],14,1)</f>
        <v>2</v>
      </c>
      <c r="R4971" s="35" t="s">
        <v>265</v>
      </c>
      <c r="S4971" s="83" t="str">
        <f>MID(Tabla1[[#This Row],[Aplicación]],6,2)</f>
        <v>11</v>
      </c>
      <c r="T4971" s="84" t="str">
        <f>VLOOKUP(Tabla1[[#This Row],[AREA]],Hoja1!A:B,2,FALSE)</f>
        <v>11. Salud pública y seguridad ciudadana</v>
      </c>
      <c r="U4971" s="83" t="str">
        <f>MID(Tabla1[[#This Row],[Aplicación]],9,4)</f>
        <v>1631</v>
      </c>
      <c r="V4971" s="84" t="str">
        <f>VLOOKUP(Tabla1[[#This Row],[PROGRAMA]],Hoja1!A:B,2,FALSE)</f>
        <v>1631. Limpieza viaria</v>
      </c>
      <c r="W4971" s="83" t="str">
        <f>MID(Tabla1[[#This Row],[Aplicación]],14,2)</f>
        <v>21</v>
      </c>
      <c r="X4971" s="83" t="str">
        <f>MID(Tabla1[[#This Row],[Aplicación]],14,6)</f>
        <v>214</v>
      </c>
    </row>
    <row r="4972" spans="1:24" x14ac:dyDescent="0.25">
      <c r="A4972" s="77">
        <v>220240052432</v>
      </c>
      <c r="B4972" s="78" t="s">
        <v>702</v>
      </c>
      <c r="C4972" s="79">
        <v>45601</v>
      </c>
      <c r="D4972" s="77">
        <v>22024000440</v>
      </c>
      <c r="E4972" s="78" t="s">
        <v>1425</v>
      </c>
      <c r="F4972" s="80">
        <v>946.34</v>
      </c>
      <c r="G4972" s="78" t="s">
        <v>810</v>
      </c>
      <c r="H4972" s="78" t="s">
        <v>6688</v>
      </c>
      <c r="I4972" s="81" t="s">
        <v>2934</v>
      </c>
      <c r="J4972" s="78" t="s">
        <v>398</v>
      </c>
      <c r="K4972" s="78" t="s">
        <v>398</v>
      </c>
      <c r="L4972" s="78" t="s">
        <v>399</v>
      </c>
      <c r="M4972" s="78" t="s">
        <v>395</v>
      </c>
      <c r="N4972" s="78" t="s">
        <v>396</v>
      </c>
      <c r="O4972" s="82" t="s">
        <v>325</v>
      </c>
      <c r="P4972" s="82" t="s">
        <v>6229</v>
      </c>
      <c r="Q4972" s="83" t="str">
        <f>MID(Tabla1[[#This Row],[Aplicación]],14,1)</f>
        <v>2</v>
      </c>
      <c r="R4972" s="35" t="s">
        <v>265</v>
      </c>
      <c r="S4972" s="83" t="str">
        <f>MID(Tabla1[[#This Row],[Aplicación]],6,2)</f>
        <v>11</v>
      </c>
      <c r="T4972" s="84" t="str">
        <f>VLOOKUP(Tabla1[[#This Row],[AREA]],Hoja1!A:B,2,FALSE)</f>
        <v>11. Salud pública y seguridad ciudadana</v>
      </c>
      <c r="U4972" s="83" t="str">
        <f>MID(Tabla1[[#This Row],[Aplicación]],9,4)</f>
        <v>1621</v>
      </c>
      <c r="V4972" s="84" t="str">
        <f>VLOOKUP(Tabla1[[#This Row],[PROGRAMA]],Hoja1!A:B,2,FALSE)</f>
        <v>1621. Recogida de residuos</v>
      </c>
      <c r="W4972" s="83" t="str">
        <f>MID(Tabla1[[#This Row],[Aplicación]],14,2)</f>
        <v>21</v>
      </c>
      <c r="X4972" s="83" t="str">
        <f>MID(Tabla1[[#This Row],[Aplicación]],14,6)</f>
        <v>214</v>
      </c>
    </row>
    <row r="4973" spans="1:24" x14ac:dyDescent="0.25">
      <c r="A4973" s="77">
        <v>220240046534</v>
      </c>
      <c r="B4973" s="78" t="s">
        <v>702</v>
      </c>
      <c r="C4973" s="79">
        <v>45572</v>
      </c>
      <c r="D4973" s="77">
        <v>22024001638</v>
      </c>
      <c r="E4973" s="78" t="s">
        <v>1424</v>
      </c>
      <c r="F4973" s="80">
        <v>945.3</v>
      </c>
      <c r="G4973" s="78" t="s">
        <v>766</v>
      </c>
      <c r="H4973" s="78" t="s">
        <v>6689</v>
      </c>
      <c r="I4973" s="81" t="s">
        <v>2934</v>
      </c>
      <c r="J4973" s="78" t="s">
        <v>398</v>
      </c>
      <c r="K4973" s="78" t="s">
        <v>398</v>
      </c>
      <c r="L4973" s="78" t="s">
        <v>399</v>
      </c>
      <c r="M4973" s="78" t="s">
        <v>395</v>
      </c>
      <c r="N4973" s="78" t="s">
        <v>396</v>
      </c>
      <c r="O4973" s="82" t="s">
        <v>325</v>
      </c>
      <c r="P4973" s="82" t="s">
        <v>6229</v>
      </c>
      <c r="Q4973" s="83" t="str">
        <f>MID(Tabla1[[#This Row],[Aplicación]],14,1)</f>
        <v>2</v>
      </c>
      <c r="R4973" s="35" t="s">
        <v>265</v>
      </c>
      <c r="S4973" s="83" t="str">
        <f>MID(Tabla1[[#This Row],[Aplicación]],6,2)</f>
        <v>07</v>
      </c>
      <c r="T4973" s="84" t="str">
        <f>VLOOKUP(Tabla1[[#This Row],[AREA]],Hoja1!A:B,2,FALSE)</f>
        <v>07. Medio ambiente</v>
      </c>
      <c r="U4973" s="83" t="str">
        <f>MID(Tabla1[[#This Row],[Aplicación]],9,4)</f>
        <v>1711</v>
      </c>
      <c r="V4973" s="84" t="str">
        <f>VLOOKUP(Tabla1[[#This Row],[PROGRAMA]],Hoja1!A:B,2,FALSE)</f>
        <v>1711. Parques y jardines</v>
      </c>
      <c r="W4973" s="83" t="str">
        <f>MID(Tabla1[[#This Row],[Aplicación]],14,2)</f>
        <v>21</v>
      </c>
      <c r="X4973" s="83" t="str">
        <f>MID(Tabla1[[#This Row],[Aplicación]],14,6)</f>
        <v>214</v>
      </c>
    </row>
    <row r="4974" spans="1:24" x14ac:dyDescent="0.25">
      <c r="A4974" s="77">
        <v>220240055142</v>
      </c>
      <c r="B4974" s="78" t="s">
        <v>702</v>
      </c>
      <c r="C4974" s="79">
        <v>45617</v>
      </c>
      <c r="D4974" s="77">
        <v>22024000022</v>
      </c>
      <c r="E4974" s="78" t="s">
        <v>1362</v>
      </c>
      <c r="F4974" s="80">
        <v>944.49</v>
      </c>
      <c r="G4974" s="78" t="s">
        <v>801</v>
      </c>
      <c r="H4974" s="78" t="s">
        <v>6690</v>
      </c>
      <c r="I4974" s="81" t="s">
        <v>2934</v>
      </c>
      <c r="J4974" s="78" t="s">
        <v>398</v>
      </c>
      <c r="K4974" s="78" t="s">
        <v>398</v>
      </c>
      <c r="L4974" s="78" t="s">
        <v>399</v>
      </c>
      <c r="M4974" s="78" t="s">
        <v>395</v>
      </c>
      <c r="N4974" s="78" t="s">
        <v>396</v>
      </c>
      <c r="O4974" s="82" t="s">
        <v>325</v>
      </c>
      <c r="P4974" s="82" t="s">
        <v>6229</v>
      </c>
      <c r="Q4974" s="83" t="str">
        <f>MID(Tabla1[[#This Row],[Aplicación]],14,1)</f>
        <v>2</v>
      </c>
      <c r="R4974" s="35" t="s">
        <v>265</v>
      </c>
      <c r="S4974" s="83" t="str">
        <f>MID(Tabla1[[#This Row],[Aplicación]],6,2)</f>
        <v>11</v>
      </c>
      <c r="T4974" s="84" t="str">
        <f>VLOOKUP(Tabla1[[#This Row],[AREA]],Hoja1!A:B,2,FALSE)</f>
        <v>11. Salud pública y seguridad ciudadana</v>
      </c>
      <c r="U4974" s="83" t="str">
        <f>MID(Tabla1[[#This Row],[Aplicación]],9,4)</f>
        <v>1361</v>
      </c>
      <c r="V4974" s="84" t="str">
        <f>VLOOKUP(Tabla1[[#This Row],[PROGRAMA]],Hoja1!A:B,2,FALSE)</f>
        <v>1361. Prevención y extinción de incencios</v>
      </c>
      <c r="W4974" s="83" t="str">
        <f>MID(Tabla1[[#This Row],[Aplicación]],14,2)</f>
        <v>21</v>
      </c>
      <c r="X4974" s="83" t="str">
        <f>MID(Tabla1[[#This Row],[Aplicación]],14,6)</f>
        <v>214</v>
      </c>
    </row>
    <row r="4975" spans="1:24" x14ac:dyDescent="0.25">
      <c r="A4975" s="77">
        <v>220240060402</v>
      </c>
      <c r="B4975" s="78" t="s">
        <v>702</v>
      </c>
      <c r="C4975" s="79">
        <v>45638</v>
      </c>
      <c r="D4975" s="77">
        <v>22024001013</v>
      </c>
      <c r="E4975" s="78" t="s">
        <v>1423</v>
      </c>
      <c r="F4975" s="80">
        <v>943.8</v>
      </c>
      <c r="G4975" s="78" t="s">
        <v>1043</v>
      </c>
      <c r="H4975" s="78" t="s">
        <v>6691</v>
      </c>
      <c r="I4975" s="81" t="s">
        <v>2934</v>
      </c>
      <c r="J4975" s="78" t="s">
        <v>996</v>
      </c>
      <c r="K4975" s="78" t="s">
        <v>398</v>
      </c>
      <c r="L4975" s="78" t="s">
        <v>413</v>
      </c>
      <c r="M4975" s="78" t="s">
        <v>395</v>
      </c>
      <c r="N4975" s="78" t="s">
        <v>396</v>
      </c>
      <c r="O4975" s="82" t="s">
        <v>325</v>
      </c>
      <c r="P4975" s="82" t="s">
        <v>6229</v>
      </c>
      <c r="Q4975" s="83" t="str">
        <f>MID(Tabla1[[#This Row],[Aplicación]],14,1)</f>
        <v>2</v>
      </c>
      <c r="R4975" s="35" t="s">
        <v>265</v>
      </c>
      <c r="S4975" s="83" t="str">
        <f>MID(Tabla1[[#This Row],[Aplicación]],6,2)</f>
        <v>11</v>
      </c>
      <c r="T4975" s="84" t="str">
        <f>VLOOKUP(Tabla1[[#This Row],[AREA]],Hoja1!A:B,2,FALSE)</f>
        <v>11. Salud pública y seguridad ciudadana</v>
      </c>
      <c r="U4975" s="83" t="str">
        <f>MID(Tabla1[[#This Row],[Aplicación]],9,4)</f>
        <v>1321</v>
      </c>
      <c r="V4975" s="84" t="str">
        <f>VLOOKUP(Tabla1[[#This Row],[PROGRAMA]],Hoja1!A:B,2,FALSE)</f>
        <v>1321. Policía municipal</v>
      </c>
      <c r="W4975" s="83" t="str">
        <f>MID(Tabla1[[#This Row],[Aplicación]],14,2)</f>
        <v>21</v>
      </c>
      <c r="X4975" s="83" t="str">
        <f>MID(Tabla1[[#This Row],[Aplicación]],14,6)</f>
        <v>214</v>
      </c>
    </row>
    <row r="4976" spans="1:24" x14ac:dyDescent="0.25">
      <c r="A4976" s="77">
        <v>220240046446</v>
      </c>
      <c r="B4976" s="78" t="s">
        <v>702</v>
      </c>
      <c r="C4976" s="79">
        <v>45572</v>
      </c>
      <c r="D4976" s="77">
        <v>22024000464</v>
      </c>
      <c r="E4976" s="78" t="s">
        <v>1366</v>
      </c>
      <c r="F4976" s="80">
        <v>937.46</v>
      </c>
      <c r="G4976" s="78" t="s">
        <v>587</v>
      </c>
      <c r="H4976" s="78" t="s">
        <v>6692</v>
      </c>
      <c r="I4976" s="81" t="s">
        <v>2934</v>
      </c>
      <c r="J4976" s="78" t="s">
        <v>398</v>
      </c>
      <c r="K4976" s="78" t="s">
        <v>398</v>
      </c>
      <c r="L4976" s="78" t="s">
        <v>399</v>
      </c>
      <c r="M4976" s="78" t="s">
        <v>395</v>
      </c>
      <c r="N4976" s="78" t="s">
        <v>396</v>
      </c>
      <c r="O4976" s="82" t="s">
        <v>325</v>
      </c>
      <c r="P4976" s="82" t="s">
        <v>6229</v>
      </c>
      <c r="Q4976" s="83" t="str">
        <f>MID(Tabla1[[#This Row],[Aplicación]],14,1)</f>
        <v>2</v>
      </c>
      <c r="R4976" s="35" t="s">
        <v>265</v>
      </c>
      <c r="S4976" s="83" t="str">
        <f>MID(Tabla1[[#This Row],[Aplicación]],6,2)</f>
        <v>11</v>
      </c>
      <c r="T4976" s="84" t="str">
        <f>VLOOKUP(Tabla1[[#This Row],[AREA]],Hoja1!A:B,2,FALSE)</f>
        <v>11. Salud pública y seguridad ciudadana</v>
      </c>
      <c r="U4976" s="83" t="str">
        <f>MID(Tabla1[[#This Row],[Aplicación]],9,4)</f>
        <v>1631</v>
      </c>
      <c r="V4976" s="84" t="str">
        <f>VLOOKUP(Tabla1[[#This Row],[PROGRAMA]],Hoja1!A:B,2,FALSE)</f>
        <v>1631. Limpieza viaria</v>
      </c>
      <c r="W4976" s="83" t="str">
        <f>MID(Tabla1[[#This Row],[Aplicación]],14,2)</f>
        <v>21</v>
      </c>
      <c r="X4976" s="83" t="str">
        <f>MID(Tabla1[[#This Row],[Aplicación]],14,6)</f>
        <v>214</v>
      </c>
    </row>
    <row r="4977" spans="1:24" x14ac:dyDescent="0.25">
      <c r="A4977" s="77">
        <v>220240051542</v>
      </c>
      <c r="B4977" s="78" t="s">
        <v>702</v>
      </c>
      <c r="C4977" s="79">
        <v>45595</v>
      </c>
      <c r="D4977" s="77">
        <v>22024001638</v>
      </c>
      <c r="E4977" s="78" t="s">
        <v>1424</v>
      </c>
      <c r="F4977" s="80">
        <v>932.2</v>
      </c>
      <c r="G4977" s="78" t="s">
        <v>768</v>
      </c>
      <c r="H4977" s="78" t="s">
        <v>6693</v>
      </c>
      <c r="I4977" s="81" t="s">
        <v>2934</v>
      </c>
      <c r="J4977" s="78" t="s">
        <v>398</v>
      </c>
      <c r="K4977" s="78" t="s">
        <v>398</v>
      </c>
      <c r="L4977" s="78" t="s">
        <v>399</v>
      </c>
      <c r="M4977" s="78" t="s">
        <v>395</v>
      </c>
      <c r="N4977" s="78" t="s">
        <v>396</v>
      </c>
      <c r="O4977" s="82" t="s">
        <v>325</v>
      </c>
      <c r="P4977" s="82" t="s">
        <v>6229</v>
      </c>
      <c r="Q4977" s="83" t="str">
        <f>MID(Tabla1[[#This Row],[Aplicación]],14,1)</f>
        <v>2</v>
      </c>
      <c r="R4977" s="35" t="s">
        <v>265</v>
      </c>
      <c r="S4977" s="83" t="str">
        <f>MID(Tabla1[[#This Row],[Aplicación]],6,2)</f>
        <v>07</v>
      </c>
      <c r="T4977" s="84" t="str">
        <f>VLOOKUP(Tabla1[[#This Row],[AREA]],Hoja1!A:B,2,FALSE)</f>
        <v>07. Medio ambiente</v>
      </c>
      <c r="U4977" s="83" t="str">
        <f>MID(Tabla1[[#This Row],[Aplicación]],9,4)</f>
        <v>1711</v>
      </c>
      <c r="V4977" s="84" t="str">
        <f>VLOOKUP(Tabla1[[#This Row],[PROGRAMA]],Hoja1!A:B,2,FALSE)</f>
        <v>1711. Parques y jardines</v>
      </c>
      <c r="W4977" s="83" t="str">
        <f>MID(Tabla1[[#This Row],[Aplicación]],14,2)</f>
        <v>21</v>
      </c>
      <c r="X4977" s="83" t="str">
        <f>MID(Tabla1[[#This Row],[Aplicación]],14,6)</f>
        <v>214</v>
      </c>
    </row>
    <row r="4978" spans="1:24" x14ac:dyDescent="0.25">
      <c r="A4978" s="77">
        <v>220240045082</v>
      </c>
      <c r="B4978" s="78" t="s">
        <v>702</v>
      </c>
      <c r="C4978" s="79">
        <v>45567</v>
      </c>
      <c r="D4978" s="77">
        <v>22024000506</v>
      </c>
      <c r="E4978" s="78" t="s">
        <v>1335</v>
      </c>
      <c r="F4978" s="80">
        <v>930.93</v>
      </c>
      <c r="G4978" s="78" t="s">
        <v>40</v>
      </c>
      <c r="H4978" s="78" t="s">
        <v>6694</v>
      </c>
      <c r="I4978" s="81" t="s">
        <v>2934</v>
      </c>
      <c r="J4978" s="78" t="s">
        <v>398</v>
      </c>
      <c r="K4978" s="78" t="s">
        <v>398</v>
      </c>
      <c r="L4978" s="78" t="s">
        <v>413</v>
      </c>
      <c r="M4978" s="78" t="s">
        <v>395</v>
      </c>
      <c r="N4978" s="78" t="s">
        <v>396</v>
      </c>
      <c r="O4978" s="82" t="s">
        <v>325</v>
      </c>
      <c r="P4978" s="82" t="s">
        <v>6229</v>
      </c>
      <c r="Q4978" s="83" t="str">
        <f>MID(Tabla1[[#This Row],[Aplicación]],14,1)</f>
        <v>2</v>
      </c>
      <c r="R4978" s="35" t="s">
        <v>265</v>
      </c>
      <c r="S4978" s="83" t="str">
        <f>MID(Tabla1[[#This Row],[Aplicación]],6,2)</f>
        <v>10</v>
      </c>
      <c r="T4978" s="84" t="str">
        <f>VLOOKUP(Tabla1[[#This Row],[AREA]],Hoja1!A:B,2,FALSE)</f>
        <v>10. Personas mayores, familia y servicios sociales</v>
      </c>
      <c r="U4978" s="83" t="str">
        <f>MID(Tabla1[[#This Row],[Aplicación]],9,4)</f>
        <v>2412</v>
      </c>
      <c r="V4978" s="84" t="str">
        <f>VLOOKUP(Tabla1[[#This Row],[PROGRAMA]],Hoja1!A:B,2,FALSE)</f>
        <v>2412. Formación para el empleo</v>
      </c>
      <c r="W4978" s="83" t="str">
        <f>MID(Tabla1[[#This Row],[Aplicación]],14,2)</f>
        <v>22</v>
      </c>
      <c r="X4978" s="83" t="str">
        <f>MID(Tabla1[[#This Row],[Aplicación]],14,6)</f>
        <v>22199</v>
      </c>
    </row>
    <row r="4979" spans="1:24" x14ac:dyDescent="0.25">
      <c r="A4979" s="77">
        <v>220240048006</v>
      </c>
      <c r="B4979" s="78" t="s">
        <v>390</v>
      </c>
      <c r="C4979" s="79">
        <v>45579</v>
      </c>
      <c r="D4979" s="77">
        <v>22024007639</v>
      </c>
      <c r="E4979" s="78" t="s">
        <v>1443</v>
      </c>
      <c r="F4979" s="80">
        <v>713.78</v>
      </c>
      <c r="G4979" s="78" t="s">
        <v>55</v>
      </c>
      <c r="H4979" s="78" t="s">
        <v>6695</v>
      </c>
      <c r="I4979" s="81" t="s">
        <v>2930</v>
      </c>
      <c r="J4979" s="78" t="s">
        <v>575</v>
      </c>
      <c r="K4979" s="78" t="s">
        <v>398</v>
      </c>
      <c r="L4979" s="78" t="s">
        <v>399</v>
      </c>
      <c r="M4979" s="78" t="s">
        <v>395</v>
      </c>
      <c r="N4979" s="78" t="s">
        <v>396</v>
      </c>
      <c r="O4979" s="82" t="s">
        <v>325</v>
      </c>
      <c r="P4979" s="82" t="s">
        <v>6229</v>
      </c>
      <c r="Q4979" s="83" t="str">
        <f>MID(Tabla1[[#This Row],[Aplicación]],14,1)</f>
        <v>2</v>
      </c>
      <c r="R4979" s="35" t="s">
        <v>265</v>
      </c>
      <c r="S4979" s="83" t="str">
        <f>MID(Tabla1[[#This Row],[Aplicación]],6,2)</f>
        <v>05</v>
      </c>
      <c r="T4979" s="84" t="str">
        <f>VLOOKUP(Tabla1[[#This Row],[AREA]],Hoja1!A:B,2,FALSE)</f>
        <v>05. Comercio, mercados y consumo</v>
      </c>
      <c r="U4979" s="83" t="str">
        <f>MID(Tabla1[[#This Row],[Aplicación]],9,4)</f>
        <v>4312</v>
      </c>
      <c r="V4979" s="84" t="str">
        <f>VLOOKUP(Tabla1[[#This Row],[PROGRAMA]],Hoja1!A:B,2,FALSE)</f>
        <v>4312. Mercados</v>
      </c>
      <c r="W4979" s="83" t="str">
        <f>MID(Tabla1[[#This Row],[Aplicación]],14,2)</f>
        <v>22</v>
      </c>
      <c r="X4979" s="83" t="str">
        <f>MID(Tabla1[[#This Row],[Aplicación]],14,6)</f>
        <v>22706</v>
      </c>
    </row>
    <row r="4980" spans="1:24" x14ac:dyDescent="0.25">
      <c r="A4980" s="77">
        <v>220240045029</v>
      </c>
      <c r="B4980" s="78" t="s">
        <v>702</v>
      </c>
      <c r="C4980" s="79">
        <v>45567</v>
      </c>
      <c r="D4980" s="77">
        <v>22024001012</v>
      </c>
      <c r="E4980" s="78" t="s">
        <v>1174</v>
      </c>
      <c r="F4980" s="80">
        <v>902.06</v>
      </c>
      <c r="G4980" s="78" t="s">
        <v>3199</v>
      </c>
      <c r="H4980" s="78" t="s">
        <v>6696</v>
      </c>
      <c r="I4980" s="81" t="s">
        <v>2934</v>
      </c>
      <c r="J4980" s="78" t="s">
        <v>398</v>
      </c>
      <c r="K4980" s="78" t="s">
        <v>398</v>
      </c>
      <c r="L4980" s="78" t="s">
        <v>413</v>
      </c>
      <c r="M4980" s="78" t="s">
        <v>395</v>
      </c>
      <c r="N4980" s="78" t="s">
        <v>396</v>
      </c>
      <c r="O4980" s="82" t="s">
        <v>325</v>
      </c>
      <c r="P4980" s="82" t="s">
        <v>6229</v>
      </c>
      <c r="Q4980" s="83" t="str">
        <f>MID(Tabla1[[#This Row],[Aplicación]],14,1)</f>
        <v>2</v>
      </c>
      <c r="R4980" s="35" t="s">
        <v>265</v>
      </c>
      <c r="S4980" s="83" t="str">
        <f>MID(Tabla1[[#This Row],[Aplicación]],6,2)</f>
        <v>11</v>
      </c>
      <c r="T4980" s="84" t="str">
        <f>VLOOKUP(Tabla1[[#This Row],[AREA]],Hoja1!A:B,2,FALSE)</f>
        <v>11. Salud pública y seguridad ciudadana</v>
      </c>
      <c r="U4980" s="83" t="str">
        <f>MID(Tabla1[[#This Row],[Aplicación]],9,4)</f>
        <v>1321</v>
      </c>
      <c r="V4980" s="84" t="str">
        <f>VLOOKUP(Tabla1[[#This Row],[PROGRAMA]],Hoja1!A:B,2,FALSE)</f>
        <v>1321. Policía municipal</v>
      </c>
      <c r="W4980" s="83" t="str">
        <f>MID(Tabla1[[#This Row],[Aplicación]],14,2)</f>
        <v>21</v>
      </c>
      <c r="X4980" s="83" t="str">
        <f>MID(Tabla1[[#This Row],[Aplicación]],14,6)</f>
        <v>213</v>
      </c>
    </row>
    <row r="4981" spans="1:24" x14ac:dyDescent="0.25">
      <c r="A4981" s="77">
        <v>220240064670</v>
      </c>
      <c r="B4981" s="78" t="s">
        <v>673</v>
      </c>
      <c r="C4981" s="79">
        <v>45657</v>
      </c>
      <c r="D4981" s="77">
        <v>22024008119</v>
      </c>
      <c r="E4981" s="78" t="s">
        <v>6697</v>
      </c>
      <c r="F4981" s="80">
        <v>-1999.29</v>
      </c>
      <c r="G4981" s="78" t="s">
        <v>6698</v>
      </c>
      <c r="H4981" s="78" t="s">
        <v>6699</v>
      </c>
      <c r="I4981" s="81">
        <v>220</v>
      </c>
      <c r="J4981" s="78" t="s">
        <v>6700</v>
      </c>
      <c r="K4981" s="78" t="s">
        <v>6701</v>
      </c>
      <c r="L4981" s="78" t="s">
        <v>413</v>
      </c>
      <c r="M4981" s="78" t="s">
        <v>585</v>
      </c>
      <c r="N4981" s="78" t="s">
        <v>539</v>
      </c>
      <c r="O4981" s="82" t="s">
        <v>326</v>
      </c>
      <c r="P4981" s="82" t="s">
        <v>6229</v>
      </c>
      <c r="Q4981" s="83" t="str">
        <f>MID(Tabla1[[#This Row],[Aplicación]],14,1)</f>
        <v>6</v>
      </c>
      <c r="R4981" s="35" t="s">
        <v>266</v>
      </c>
      <c r="S4981" s="83" t="str">
        <f>MID(Tabla1[[#This Row],[Aplicación]],6,2)</f>
        <v>11</v>
      </c>
      <c r="T4981" s="84" t="str">
        <f>VLOOKUP(Tabla1[[#This Row],[AREA]],Hoja1!A:B,2,FALSE)</f>
        <v>11. Salud pública y seguridad ciudadana</v>
      </c>
      <c r="U4981" s="83" t="str">
        <f>MID(Tabla1[[#This Row],[Aplicación]],9,4)</f>
        <v>1621</v>
      </c>
      <c r="V4981" s="84" t="str">
        <f>VLOOKUP(Tabla1[[#This Row],[PROGRAMA]],Hoja1!A:B,2,FALSE)</f>
        <v>1621. Recogida de residuos</v>
      </c>
      <c r="W4981" s="83" t="str">
        <f>MID(Tabla1[[#This Row],[Aplicación]],14,2)</f>
        <v>62</v>
      </c>
      <c r="X4981" s="83" t="str">
        <f>MID(Tabla1[[#This Row],[Aplicación]],14,6)</f>
        <v>623</v>
      </c>
    </row>
    <row r="4982" spans="1:24" x14ac:dyDescent="0.25">
      <c r="A4982" s="77">
        <v>220240048997</v>
      </c>
      <c r="B4982" s="78" t="s">
        <v>390</v>
      </c>
      <c r="C4982" s="79">
        <v>45583</v>
      </c>
      <c r="D4982" s="77">
        <v>22024002834</v>
      </c>
      <c r="E4982" s="78" t="s">
        <v>1148</v>
      </c>
      <c r="F4982" s="80">
        <v>19965</v>
      </c>
      <c r="G4982" s="78" t="s">
        <v>6702</v>
      </c>
      <c r="H4982" s="78" t="s">
        <v>6703</v>
      </c>
      <c r="I4982" s="81" t="s">
        <v>4112</v>
      </c>
      <c r="J4982" s="78" t="s">
        <v>398</v>
      </c>
      <c r="K4982" s="78" t="s">
        <v>398</v>
      </c>
      <c r="L4982" s="78" t="s">
        <v>401</v>
      </c>
      <c r="M4982" s="78" t="s">
        <v>585</v>
      </c>
      <c r="N4982" s="78" t="s">
        <v>539</v>
      </c>
      <c r="O4982" s="82" t="s">
        <v>326</v>
      </c>
      <c r="P4982" s="82" t="s">
        <v>6229</v>
      </c>
      <c r="Q4982" s="83" t="str">
        <f>MID(Tabla1[[#This Row],[Aplicación]],14,1)</f>
        <v>6</v>
      </c>
      <c r="R4982" s="35" t="s">
        <v>266</v>
      </c>
      <c r="S4982" s="83" t="str">
        <f>MID(Tabla1[[#This Row],[Aplicación]],6,2)</f>
        <v>03</v>
      </c>
      <c r="T4982" s="84" t="str">
        <f>VLOOKUP(Tabla1[[#This Row],[AREA]],Hoja1!A:B,2,FALSE)</f>
        <v>03. Participación ciudadana y deportes</v>
      </c>
      <c r="U4982" s="83" t="str">
        <f>MID(Tabla1[[#This Row],[Aplicación]],9,4)</f>
        <v>9241</v>
      </c>
      <c r="V4982" s="84" t="str">
        <f>VLOOKUP(Tabla1[[#This Row],[PROGRAMA]],Hoja1!A:B,2,FALSE)</f>
        <v>9241. Participación ciudadana</v>
      </c>
      <c r="W4982" s="83" t="str">
        <f>MID(Tabla1[[#This Row],[Aplicación]],14,2)</f>
        <v>63</v>
      </c>
      <c r="X4982" s="83" t="str">
        <f>MID(Tabla1[[#This Row],[Aplicación]],14,6)</f>
        <v>632</v>
      </c>
    </row>
    <row r="4983" spans="1:24" x14ac:dyDescent="0.25">
      <c r="A4983" s="77">
        <v>220240064671</v>
      </c>
      <c r="B4983" s="78" t="s">
        <v>390</v>
      </c>
      <c r="C4983" s="79">
        <v>45657</v>
      </c>
      <c r="D4983" s="77">
        <v>22024009593</v>
      </c>
      <c r="E4983" s="78" t="s">
        <v>6704</v>
      </c>
      <c r="F4983" s="80">
        <v>16443.900000000001</v>
      </c>
      <c r="G4983" s="78" t="s">
        <v>6705</v>
      </c>
      <c r="H4983" s="78" t="s">
        <v>6706</v>
      </c>
      <c r="I4983" s="81">
        <v>220</v>
      </c>
      <c r="J4983" s="78" t="s">
        <v>398</v>
      </c>
      <c r="K4983" s="78" t="s">
        <v>398</v>
      </c>
      <c r="L4983" s="78" t="s">
        <v>413</v>
      </c>
      <c r="M4983" s="78" t="s">
        <v>585</v>
      </c>
      <c r="N4983" s="78" t="s">
        <v>539</v>
      </c>
      <c r="O4983" s="82" t="s">
        <v>326</v>
      </c>
      <c r="P4983" s="82" t="s">
        <v>6229</v>
      </c>
      <c r="Q4983" s="83" t="str">
        <f>MID(Tabla1[[#This Row],[Aplicación]],14,1)</f>
        <v>6</v>
      </c>
      <c r="R4983" s="35" t="s">
        <v>266</v>
      </c>
      <c r="S4983" s="83" t="str">
        <f>MID(Tabla1[[#This Row],[Aplicación]],6,2)</f>
        <v>07</v>
      </c>
      <c r="T4983" s="84" t="str">
        <f>VLOOKUP(Tabla1[[#This Row],[AREA]],Hoja1!A:B,2,FALSE)</f>
        <v>07. Medio ambiente</v>
      </c>
      <c r="U4983" s="83" t="str">
        <f>MID(Tabla1[[#This Row],[Aplicación]],9,4)</f>
        <v>1711</v>
      </c>
      <c r="V4983" s="84" t="str">
        <f>VLOOKUP(Tabla1[[#This Row],[PROGRAMA]],Hoja1!A:B,2,FALSE)</f>
        <v>1711. Parques y jardines</v>
      </c>
      <c r="W4983" s="83" t="str">
        <f>MID(Tabla1[[#This Row],[Aplicación]],14,2)</f>
        <v>62</v>
      </c>
      <c r="X4983" s="83" t="str">
        <f>MID(Tabla1[[#This Row],[Aplicación]],14,6)</f>
        <v>623</v>
      </c>
    </row>
    <row r="4984" spans="1:24" x14ac:dyDescent="0.25">
      <c r="A4984" s="77">
        <v>220240058835</v>
      </c>
      <c r="B4984" s="78" t="s">
        <v>390</v>
      </c>
      <c r="C4984" s="79">
        <v>45631</v>
      </c>
      <c r="D4984" s="77">
        <v>22024009089</v>
      </c>
      <c r="E4984" s="78" t="s">
        <v>3418</v>
      </c>
      <c r="F4984" s="80">
        <v>43454.32</v>
      </c>
      <c r="G4984" s="78" t="s">
        <v>16</v>
      </c>
      <c r="H4984" s="78" t="s">
        <v>6707</v>
      </c>
      <c r="I4984" s="81" t="s">
        <v>2930</v>
      </c>
      <c r="J4984" s="78" t="s">
        <v>398</v>
      </c>
      <c r="K4984" s="78" t="s">
        <v>398</v>
      </c>
      <c r="L4984" s="78" t="s">
        <v>401</v>
      </c>
      <c r="M4984" s="78" t="s">
        <v>585</v>
      </c>
      <c r="N4984" s="78" t="s">
        <v>539</v>
      </c>
      <c r="O4984" s="82" t="s">
        <v>326</v>
      </c>
      <c r="P4984" s="82" t="s">
        <v>6229</v>
      </c>
      <c r="Q4984" s="83" t="str">
        <f>MID(Tabla1[[#This Row],[Aplicación]],14,1)</f>
        <v>6</v>
      </c>
      <c r="R4984" s="35" t="s">
        <v>266</v>
      </c>
      <c r="S4984" s="83" t="str">
        <f>MID(Tabla1[[#This Row],[Aplicación]],6,2)</f>
        <v>02</v>
      </c>
      <c r="T4984" s="84" t="str">
        <f>VLOOKUP(Tabla1[[#This Row],[AREA]],Hoja1!A:B,2,FALSE)</f>
        <v>02. Urbanismo y vivienda</v>
      </c>
      <c r="U4984" s="83" t="str">
        <f>MID(Tabla1[[#This Row],[Aplicación]],9,4)</f>
        <v>9332</v>
      </c>
      <c r="V4984" s="84" t="str">
        <f>VLOOKUP(Tabla1[[#This Row],[PROGRAMA]],Hoja1!A:B,2,FALSE)</f>
        <v>9332. Mantenimiento de edificios e instalaciones municipales</v>
      </c>
      <c r="W4984" s="83" t="str">
        <f>MID(Tabla1[[#This Row],[Aplicación]],14,2)</f>
        <v>63</v>
      </c>
      <c r="X4984" s="83" t="str">
        <f>MID(Tabla1[[#This Row],[Aplicación]],14,6)</f>
        <v>632</v>
      </c>
    </row>
    <row r="4985" spans="1:24" x14ac:dyDescent="0.25">
      <c r="A4985" s="77">
        <v>220240051511</v>
      </c>
      <c r="B4985" s="78" t="s">
        <v>702</v>
      </c>
      <c r="C4985" s="79">
        <v>45595</v>
      </c>
      <c r="D4985" s="77">
        <v>22024001637</v>
      </c>
      <c r="E4985" s="78" t="s">
        <v>1468</v>
      </c>
      <c r="F4985" s="80">
        <v>899.86</v>
      </c>
      <c r="G4985" s="78" t="s">
        <v>776</v>
      </c>
      <c r="H4985" s="78" t="s">
        <v>6708</v>
      </c>
      <c r="I4985" s="81" t="s">
        <v>2934</v>
      </c>
      <c r="J4985" s="78" t="s">
        <v>398</v>
      </c>
      <c r="K4985" s="78" t="s">
        <v>398</v>
      </c>
      <c r="L4985" s="78" t="s">
        <v>399</v>
      </c>
      <c r="M4985" s="78" t="s">
        <v>395</v>
      </c>
      <c r="N4985" s="78" t="s">
        <v>396</v>
      </c>
      <c r="O4985" s="82" t="s">
        <v>325</v>
      </c>
      <c r="P4985" s="82" t="s">
        <v>6229</v>
      </c>
      <c r="Q4985" s="83" t="str">
        <f>MID(Tabla1[[#This Row],[Aplicación]],14,1)</f>
        <v>2</v>
      </c>
      <c r="R4985" s="35" t="s">
        <v>265</v>
      </c>
      <c r="S4985" s="83" t="str">
        <f>MID(Tabla1[[#This Row],[Aplicación]],6,2)</f>
        <v>07</v>
      </c>
      <c r="T4985" s="84" t="str">
        <f>VLOOKUP(Tabla1[[#This Row],[AREA]],Hoja1!A:B,2,FALSE)</f>
        <v>07. Medio ambiente</v>
      </c>
      <c r="U4985" s="83" t="str">
        <f>MID(Tabla1[[#This Row],[Aplicación]],9,4)</f>
        <v>1711</v>
      </c>
      <c r="V4985" s="84" t="str">
        <f>VLOOKUP(Tabla1[[#This Row],[PROGRAMA]],Hoja1!A:B,2,FALSE)</f>
        <v>1711. Parques y jardines</v>
      </c>
      <c r="W4985" s="83" t="str">
        <f>MID(Tabla1[[#This Row],[Aplicación]],14,2)</f>
        <v>21</v>
      </c>
      <c r="X4985" s="83" t="str">
        <f>MID(Tabla1[[#This Row],[Aplicación]],14,6)</f>
        <v>213</v>
      </c>
    </row>
    <row r="4986" spans="1:24" x14ac:dyDescent="0.25">
      <c r="A4986" s="77">
        <v>220240062145</v>
      </c>
      <c r="B4986" s="78" t="s">
        <v>702</v>
      </c>
      <c r="C4986" s="79">
        <v>45646</v>
      </c>
      <c r="D4986" s="77">
        <v>22024003059</v>
      </c>
      <c r="E4986" s="78" t="s">
        <v>1306</v>
      </c>
      <c r="F4986" s="80">
        <v>871.18</v>
      </c>
      <c r="G4986" s="78" t="s">
        <v>801</v>
      </c>
      <c r="H4986" s="78" t="s">
        <v>6709</v>
      </c>
      <c r="I4986" s="81" t="s">
        <v>2934</v>
      </c>
      <c r="J4986" s="78" t="s">
        <v>398</v>
      </c>
      <c r="K4986" s="78" t="s">
        <v>398</v>
      </c>
      <c r="L4986" s="78" t="s">
        <v>399</v>
      </c>
      <c r="M4986" s="78" t="s">
        <v>395</v>
      </c>
      <c r="N4986" s="78" t="s">
        <v>396</v>
      </c>
      <c r="O4986" s="82" t="s">
        <v>325</v>
      </c>
      <c r="P4986" s="82" t="s">
        <v>6229</v>
      </c>
      <c r="Q4986" s="83" t="str">
        <f>MID(Tabla1[[#This Row],[Aplicación]],14,1)</f>
        <v>2</v>
      </c>
      <c r="R4986" s="35" t="s">
        <v>265</v>
      </c>
      <c r="S4986" s="83" t="str">
        <f>MID(Tabla1[[#This Row],[Aplicación]],6,2)</f>
        <v>08</v>
      </c>
      <c r="T4986" s="84" t="str">
        <f>VLOOKUP(Tabla1[[#This Row],[AREA]],Hoja1!A:B,2,FALSE)</f>
        <v>08. Tráfico y movilidad</v>
      </c>
      <c r="U4986" s="83" t="str">
        <f>MID(Tabla1[[#This Row],[Aplicación]],9,4)</f>
        <v>1532</v>
      </c>
      <c r="V4986" s="84" t="str">
        <f>VLOOKUP(Tabla1[[#This Row],[PROGRAMA]],Hoja1!A:B,2,FALSE)</f>
        <v>1532. Pavimentación vias públicas y otros servicios urbanísticos</v>
      </c>
      <c r="W4986" s="83" t="str">
        <f>MID(Tabla1[[#This Row],[Aplicación]],14,2)</f>
        <v>21</v>
      </c>
      <c r="X4986" s="83" t="str">
        <f>MID(Tabla1[[#This Row],[Aplicación]],14,6)</f>
        <v>214</v>
      </c>
    </row>
    <row r="4987" spans="1:24" x14ac:dyDescent="0.25">
      <c r="A4987" s="77">
        <v>220240059718</v>
      </c>
      <c r="B4987" s="78" t="s">
        <v>702</v>
      </c>
      <c r="C4987" s="79">
        <v>45636</v>
      </c>
      <c r="D4987" s="77">
        <v>22024001637</v>
      </c>
      <c r="E4987" s="78" t="s">
        <v>1468</v>
      </c>
      <c r="F4987" s="80">
        <v>869.46</v>
      </c>
      <c r="G4987" s="78" t="s">
        <v>776</v>
      </c>
      <c r="H4987" s="78" t="s">
        <v>6710</v>
      </c>
      <c r="I4987" s="81" t="s">
        <v>2934</v>
      </c>
      <c r="J4987" s="78" t="s">
        <v>398</v>
      </c>
      <c r="K4987" s="78" t="s">
        <v>398</v>
      </c>
      <c r="L4987" s="78" t="s">
        <v>399</v>
      </c>
      <c r="M4987" s="78" t="s">
        <v>395</v>
      </c>
      <c r="N4987" s="78" t="s">
        <v>396</v>
      </c>
      <c r="O4987" s="82" t="s">
        <v>325</v>
      </c>
      <c r="P4987" s="82" t="s">
        <v>6229</v>
      </c>
      <c r="Q4987" s="83" t="str">
        <f>MID(Tabla1[[#This Row],[Aplicación]],14,1)</f>
        <v>2</v>
      </c>
      <c r="R4987" s="35" t="s">
        <v>265</v>
      </c>
      <c r="S4987" s="83" t="str">
        <f>MID(Tabla1[[#This Row],[Aplicación]],6,2)</f>
        <v>07</v>
      </c>
      <c r="T4987" s="84" t="str">
        <f>VLOOKUP(Tabla1[[#This Row],[AREA]],Hoja1!A:B,2,FALSE)</f>
        <v>07. Medio ambiente</v>
      </c>
      <c r="U4987" s="83" t="str">
        <f>MID(Tabla1[[#This Row],[Aplicación]],9,4)</f>
        <v>1711</v>
      </c>
      <c r="V4987" s="84" t="str">
        <f>VLOOKUP(Tabla1[[#This Row],[PROGRAMA]],Hoja1!A:B,2,FALSE)</f>
        <v>1711. Parques y jardines</v>
      </c>
      <c r="W4987" s="83" t="str">
        <f>MID(Tabla1[[#This Row],[Aplicación]],14,2)</f>
        <v>21</v>
      </c>
      <c r="X4987" s="83" t="str">
        <f>MID(Tabla1[[#This Row],[Aplicación]],14,6)</f>
        <v>213</v>
      </c>
    </row>
    <row r="4988" spans="1:24" x14ac:dyDescent="0.25">
      <c r="A4988" s="77">
        <v>220240059792</v>
      </c>
      <c r="B4988" s="78" t="s">
        <v>702</v>
      </c>
      <c r="C4988" s="79">
        <v>45636</v>
      </c>
      <c r="D4988" s="77">
        <v>22024001633</v>
      </c>
      <c r="E4988" s="78" t="s">
        <v>1427</v>
      </c>
      <c r="F4988" s="80">
        <v>868.16</v>
      </c>
      <c r="G4988" s="78" t="s">
        <v>681</v>
      </c>
      <c r="H4988" s="78" t="s">
        <v>6711</v>
      </c>
      <c r="I4988" s="81" t="s">
        <v>2934</v>
      </c>
      <c r="J4988" s="78" t="s">
        <v>398</v>
      </c>
      <c r="K4988" s="78" t="s">
        <v>398</v>
      </c>
      <c r="L4988" s="78" t="s">
        <v>413</v>
      </c>
      <c r="M4988" s="78" t="s">
        <v>395</v>
      </c>
      <c r="N4988" s="78" t="s">
        <v>396</v>
      </c>
      <c r="O4988" s="82" t="s">
        <v>325</v>
      </c>
      <c r="P4988" s="82" t="s">
        <v>6229</v>
      </c>
      <c r="Q4988" s="83" t="str">
        <f>MID(Tabla1[[#This Row],[Aplicación]],14,1)</f>
        <v>2</v>
      </c>
      <c r="R4988" s="35" t="s">
        <v>265</v>
      </c>
      <c r="S4988" s="83" t="str">
        <f>MID(Tabla1[[#This Row],[Aplicación]],6,2)</f>
        <v>07</v>
      </c>
      <c r="T4988" s="84" t="str">
        <f>VLOOKUP(Tabla1[[#This Row],[AREA]],Hoja1!A:B,2,FALSE)</f>
        <v>07. Medio ambiente</v>
      </c>
      <c r="U4988" s="83" t="str">
        <f>MID(Tabla1[[#This Row],[Aplicación]],9,4)</f>
        <v>1711</v>
      </c>
      <c r="V4988" s="84" t="str">
        <f>VLOOKUP(Tabla1[[#This Row],[PROGRAMA]],Hoja1!A:B,2,FALSE)</f>
        <v>1711. Parques y jardines</v>
      </c>
      <c r="W4988" s="83" t="str">
        <f>MID(Tabla1[[#This Row],[Aplicación]],14,2)</f>
        <v>22</v>
      </c>
      <c r="X4988" s="83" t="str">
        <f>MID(Tabla1[[#This Row],[Aplicación]],14,6)</f>
        <v>22199</v>
      </c>
    </row>
    <row r="4989" spans="1:24" x14ac:dyDescent="0.25">
      <c r="A4989" s="77">
        <v>220240060379</v>
      </c>
      <c r="B4989" s="78" t="s">
        <v>702</v>
      </c>
      <c r="C4989" s="79">
        <v>45638</v>
      </c>
      <c r="D4989" s="77">
        <v>22024000440</v>
      </c>
      <c r="E4989" s="78" t="s">
        <v>1425</v>
      </c>
      <c r="F4989" s="80">
        <v>862.62</v>
      </c>
      <c r="G4989" s="78" t="s">
        <v>765</v>
      </c>
      <c r="H4989" s="78" t="s">
        <v>6712</v>
      </c>
      <c r="I4989" s="81" t="s">
        <v>2934</v>
      </c>
      <c r="J4989" s="78" t="s">
        <v>398</v>
      </c>
      <c r="K4989" s="78" t="s">
        <v>398</v>
      </c>
      <c r="L4989" s="78" t="s">
        <v>399</v>
      </c>
      <c r="M4989" s="78" t="s">
        <v>395</v>
      </c>
      <c r="N4989" s="78" t="s">
        <v>396</v>
      </c>
      <c r="O4989" s="82" t="s">
        <v>325</v>
      </c>
      <c r="P4989" s="82" t="s">
        <v>6229</v>
      </c>
      <c r="Q4989" s="83" t="str">
        <f>MID(Tabla1[[#This Row],[Aplicación]],14,1)</f>
        <v>2</v>
      </c>
      <c r="R4989" s="35" t="s">
        <v>265</v>
      </c>
      <c r="S4989" s="83" t="str">
        <f>MID(Tabla1[[#This Row],[Aplicación]],6,2)</f>
        <v>11</v>
      </c>
      <c r="T4989" s="84" t="str">
        <f>VLOOKUP(Tabla1[[#This Row],[AREA]],Hoja1!A:B,2,FALSE)</f>
        <v>11. Salud pública y seguridad ciudadana</v>
      </c>
      <c r="U4989" s="83" t="str">
        <f>MID(Tabla1[[#This Row],[Aplicación]],9,4)</f>
        <v>1621</v>
      </c>
      <c r="V4989" s="84" t="str">
        <f>VLOOKUP(Tabla1[[#This Row],[PROGRAMA]],Hoja1!A:B,2,FALSE)</f>
        <v>1621. Recogida de residuos</v>
      </c>
      <c r="W4989" s="83" t="str">
        <f>MID(Tabla1[[#This Row],[Aplicación]],14,2)</f>
        <v>21</v>
      </c>
      <c r="X4989" s="83" t="str">
        <f>MID(Tabla1[[#This Row],[Aplicación]],14,6)</f>
        <v>214</v>
      </c>
    </row>
    <row r="4990" spans="1:24" x14ac:dyDescent="0.25">
      <c r="A4990" s="77">
        <v>220240051843</v>
      </c>
      <c r="B4990" s="78" t="s">
        <v>702</v>
      </c>
      <c r="C4990" s="79">
        <v>45600</v>
      </c>
      <c r="D4990" s="77">
        <v>22024000506</v>
      </c>
      <c r="E4990" s="78" t="s">
        <v>1335</v>
      </c>
      <c r="F4990" s="80">
        <v>859.25</v>
      </c>
      <c r="G4990" s="78" t="s">
        <v>41</v>
      </c>
      <c r="H4990" s="78" t="s">
        <v>6713</v>
      </c>
      <c r="I4990" s="81" t="s">
        <v>2934</v>
      </c>
      <c r="J4990" s="78" t="s">
        <v>398</v>
      </c>
      <c r="K4990" s="78" t="s">
        <v>398</v>
      </c>
      <c r="L4990" s="78" t="s">
        <v>413</v>
      </c>
      <c r="M4990" s="78" t="s">
        <v>395</v>
      </c>
      <c r="N4990" s="78" t="s">
        <v>396</v>
      </c>
      <c r="O4990" s="82" t="s">
        <v>325</v>
      </c>
      <c r="P4990" s="82" t="s">
        <v>6229</v>
      </c>
      <c r="Q4990" s="83" t="str">
        <f>MID(Tabla1[[#This Row],[Aplicación]],14,1)</f>
        <v>2</v>
      </c>
      <c r="R4990" s="35" t="s">
        <v>265</v>
      </c>
      <c r="S4990" s="83" t="str">
        <f>MID(Tabla1[[#This Row],[Aplicación]],6,2)</f>
        <v>10</v>
      </c>
      <c r="T4990" s="84" t="str">
        <f>VLOOKUP(Tabla1[[#This Row],[AREA]],Hoja1!A:B,2,FALSE)</f>
        <v>10. Personas mayores, familia y servicios sociales</v>
      </c>
      <c r="U4990" s="83" t="str">
        <f>MID(Tabla1[[#This Row],[Aplicación]],9,4)</f>
        <v>2412</v>
      </c>
      <c r="V4990" s="84" t="str">
        <f>VLOOKUP(Tabla1[[#This Row],[PROGRAMA]],Hoja1!A:B,2,FALSE)</f>
        <v>2412. Formación para el empleo</v>
      </c>
      <c r="W4990" s="83" t="str">
        <f>MID(Tabla1[[#This Row],[Aplicación]],14,2)</f>
        <v>22</v>
      </c>
      <c r="X4990" s="83" t="str">
        <f>MID(Tabla1[[#This Row],[Aplicación]],14,6)</f>
        <v>22199</v>
      </c>
    </row>
    <row r="4991" spans="1:24" x14ac:dyDescent="0.25">
      <c r="A4991" s="77">
        <v>220240049960</v>
      </c>
      <c r="B4991" s="78" t="s">
        <v>702</v>
      </c>
      <c r="C4991" s="79">
        <v>45589</v>
      </c>
      <c r="D4991" s="77">
        <v>22024000440</v>
      </c>
      <c r="E4991" s="78" t="s">
        <v>1425</v>
      </c>
      <c r="F4991" s="80">
        <v>854.68</v>
      </c>
      <c r="G4991" s="78" t="s">
        <v>765</v>
      </c>
      <c r="H4991" s="78" t="s">
        <v>6714</v>
      </c>
      <c r="I4991" s="81" t="s">
        <v>2934</v>
      </c>
      <c r="J4991" s="78" t="s">
        <v>398</v>
      </c>
      <c r="K4991" s="78" t="s">
        <v>398</v>
      </c>
      <c r="L4991" s="78" t="s">
        <v>399</v>
      </c>
      <c r="M4991" s="78" t="s">
        <v>395</v>
      </c>
      <c r="N4991" s="78" t="s">
        <v>396</v>
      </c>
      <c r="O4991" s="82" t="s">
        <v>325</v>
      </c>
      <c r="P4991" s="82" t="s">
        <v>6229</v>
      </c>
      <c r="Q4991" s="83" t="str">
        <f>MID(Tabla1[[#This Row],[Aplicación]],14,1)</f>
        <v>2</v>
      </c>
      <c r="R4991" s="35" t="s">
        <v>265</v>
      </c>
      <c r="S4991" s="83" t="str">
        <f>MID(Tabla1[[#This Row],[Aplicación]],6,2)</f>
        <v>11</v>
      </c>
      <c r="T4991" s="84" t="str">
        <f>VLOOKUP(Tabla1[[#This Row],[AREA]],Hoja1!A:B,2,FALSE)</f>
        <v>11. Salud pública y seguridad ciudadana</v>
      </c>
      <c r="U4991" s="83" t="str">
        <f>MID(Tabla1[[#This Row],[Aplicación]],9,4)</f>
        <v>1621</v>
      </c>
      <c r="V4991" s="84" t="str">
        <f>VLOOKUP(Tabla1[[#This Row],[PROGRAMA]],Hoja1!A:B,2,FALSE)</f>
        <v>1621. Recogida de residuos</v>
      </c>
      <c r="W4991" s="83" t="str">
        <f>MID(Tabla1[[#This Row],[Aplicación]],14,2)</f>
        <v>21</v>
      </c>
      <c r="X4991" s="83" t="str">
        <f>MID(Tabla1[[#This Row],[Aplicación]],14,6)</f>
        <v>214</v>
      </c>
    </row>
    <row r="4992" spans="1:24" x14ac:dyDescent="0.25">
      <c r="A4992" s="77">
        <v>220240055116</v>
      </c>
      <c r="B4992" s="78" t="s">
        <v>390</v>
      </c>
      <c r="C4992" s="79">
        <v>45616</v>
      </c>
      <c r="D4992" s="77">
        <v>22024008574</v>
      </c>
      <c r="E4992" s="78" t="s">
        <v>1298</v>
      </c>
      <c r="F4992" s="80">
        <v>854.26</v>
      </c>
      <c r="G4992" s="78" t="s">
        <v>3647</v>
      </c>
      <c r="H4992" s="78" t="s">
        <v>6276</v>
      </c>
      <c r="I4992" s="81" t="s">
        <v>2930</v>
      </c>
      <c r="J4992" s="78" t="s">
        <v>398</v>
      </c>
      <c r="K4992" s="78" t="s">
        <v>398</v>
      </c>
      <c r="L4992" s="78" t="s">
        <v>413</v>
      </c>
      <c r="M4992" s="78" t="s">
        <v>585</v>
      </c>
      <c r="N4992" s="78" t="s">
        <v>539</v>
      </c>
      <c r="O4992" s="82" t="s">
        <v>326</v>
      </c>
      <c r="P4992" s="82" t="s">
        <v>6229</v>
      </c>
      <c r="Q4992" s="83" t="str">
        <f>MID(Tabla1[[#This Row],[Aplicación]],14,1)</f>
        <v>2</v>
      </c>
      <c r="R4992" s="35" t="s">
        <v>265</v>
      </c>
      <c r="S4992" s="83" t="str">
        <f>MID(Tabla1[[#This Row],[Aplicación]],6,2)</f>
        <v>03</v>
      </c>
      <c r="T4992" s="84" t="str">
        <f>VLOOKUP(Tabla1[[#This Row],[AREA]],Hoja1!A:B,2,FALSE)</f>
        <v>03. Participación ciudadana y deportes</v>
      </c>
      <c r="U4992" s="83" t="str">
        <f>MID(Tabla1[[#This Row],[Aplicación]],9,4)</f>
        <v>9241</v>
      </c>
      <c r="V4992" s="84" t="str">
        <f>VLOOKUP(Tabla1[[#This Row],[PROGRAMA]],Hoja1!A:B,2,FALSE)</f>
        <v>9241. Participación ciudadana</v>
      </c>
      <c r="W4992" s="83" t="str">
        <f>MID(Tabla1[[#This Row],[Aplicación]],14,2)</f>
        <v>22</v>
      </c>
      <c r="X4992" s="83" t="str">
        <f>MID(Tabla1[[#This Row],[Aplicación]],14,6)</f>
        <v>22199</v>
      </c>
    </row>
    <row r="4993" spans="1:24" x14ac:dyDescent="0.25">
      <c r="A4993" s="77">
        <v>220240053221</v>
      </c>
      <c r="B4993" s="78" t="s">
        <v>390</v>
      </c>
      <c r="C4993" s="79">
        <v>45603</v>
      </c>
      <c r="D4993" s="77">
        <v>22024008071</v>
      </c>
      <c r="E4993" s="78" t="s">
        <v>1329</v>
      </c>
      <c r="F4993" s="80">
        <v>1674.3</v>
      </c>
      <c r="G4993" s="78" t="s">
        <v>16</v>
      </c>
      <c r="H4993" s="78" t="s">
        <v>6715</v>
      </c>
      <c r="I4993" s="81" t="s">
        <v>2930</v>
      </c>
      <c r="J4993" s="78" t="s">
        <v>398</v>
      </c>
      <c r="K4993" s="78" t="s">
        <v>398</v>
      </c>
      <c r="L4993" s="78" t="s">
        <v>413</v>
      </c>
      <c r="M4993" s="78" t="s">
        <v>585</v>
      </c>
      <c r="N4993" s="78" t="s">
        <v>539</v>
      </c>
      <c r="O4993" s="82" t="s">
        <v>326</v>
      </c>
      <c r="P4993" s="82" t="s">
        <v>6229</v>
      </c>
      <c r="Q4993" s="83" t="str">
        <f>MID(Tabla1[[#This Row],[Aplicación]],14,1)</f>
        <v>2</v>
      </c>
      <c r="R4993" s="35" t="s">
        <v>265</v>
      </c>
      <c r="S4993" s="83" t="str">
        <f>MID(Tabla1[[#This Row],[Aplicación]],6,2)</f>
        <v>02</v>
      </c>
      <c r="T4993" s="84" t="str">
        <f>VLOOKUP(Tabla1[[#This Row],[AREA]],Hoja1!A:B,2,FALSE)</f>
        <v>02. Urbanismo y vivienda</v>
      </c>
      <c r="U4993" s="83" t="str">
        <f>MID(Tabla1[[#This Row],[Aplicación]],9,4)</f>
        <v>9332</v>
      </c>
      <c r="V4993" s="84" t="str">
        <f>VLOOKUP(Tabla1[[#This Row],[PROGRAMA]],Hoja1!A:B,2,FALSE)</f>
        <v>9332. Mantenimiento de edificios e instalaciones municipales</v>
      </c>
      <c r="W4993" s="83" t="str">
        <f>MID(Tabla1[[#This Row],[Aplicación]],14,2)</f>
        <v>21</v>
      </c>
      <c r="X4993" s="83" t="str">
        <f>MID(Tabla1[[#This Row],[Aplicación]],14,6)</f>
        <v>213</v>
      </c>
    </row>
    <row r="4994" spans="1:24" x14ac:dyDescent="0.25">
      <c r="A4994" s="77">
        <v>220240048996</v>
      </c>
      <c r="B4994" s="78" t="s">
        <v>390</v>
      </c>
      <c r="C4994" s="79">
        <v>45583</v>
      </c>
      <c r="D4994" s="77">
        <v>22024007855</v>
      </c>
      <c r="E4994" s="78" t="s">
        <v>1178</v>
      </c>
      <c r="F4994" s="80">
        <v>1210</v>
      </c>
      <c r="G4994" s="78" t="s">
        <v>16</v>
      </c>
      <c r="H4994" s="78" t="s">
        <v>6716</v>
      </c>
      <c r="I4994" s="81" t="s">
        <v>2930</v>
      </c>
      <c r="J4994" s="78" t="s">
        <v>398</v>
      </c>
      <c r="K4994" s="78" t="s">
        <v>398</v>
      </c>
      <c r="L4994" s="78" t="s">
        <v>399</v>
      </c>
      <c r="M4994" s="78" t="s">
        <v>585</v>
      </c>
      <c r="N4994" s="78" t="s">
        <v>539</v>
      </c>
      <c r="O4994" s="82" t="s">
        <v>326</v>
      </c>
      <c r="P4994" s="82" t="s">
        <v>6229</v>
      </c>
      <c r="Q4994" s="83" t="str">
        <f>MID(Tabla1[[#This Row],[Aplicación]],14,1)</f>
        <v>2</v>
      </c>
      <c r="R4994" s="35" t="s">
        <v>265</v>
      </c>
      <c r="S4994" s="83" t="str">
        <f>MID(Tabla1[[#This Row],[Aplicación]],6,2)</f>
        <v>06</v>
      </c>
      <c r="T4994" s="84" t="str">
        <f>VLOOKUP(Tabla1[[#This Row],[AREA]],Hoja1!A:B,2,FALSE)</f>
        <v>06. Educación y cultura</v>
      </c>
      <c r="U4994" s="83" t="str">
        <f>MID(Tabla1[[#This Row],[Aplicación]],9,4)</f>
        <v>3232</v>
      </c>
      <c r="V4994" s="84" t="str">
        <f>VLOOKUP(Tabla1[[#This Row],[PROGRAMA]],Hoja1!A:B,2,FALSE)</f>
        <v>3232. Conservación y mantenimiento centros educación infantil y primaria</v>
      </c>
      <c r="W4994" s="83" t="str">
        <f>MID(Tabla1[[#This Row],[Aplicación]],14,2)</f>
        <v>21</v>
      </c>
      <c r="X4994" s="83" t="str">
        <f>MID(Tabla1[[#This Row],[Aplicación]],14,6)</f>
        <v>213</v>
      </c>
    </row>
    <row r="4995" spans="1:24" x14ac:dyDescent="0.25">
      <c r="A4995" s="77">
        <v>220240052309</v>
      </c>
      <c r="B4995" s="78" t="s">
        <v>390</v>
      </c>
      <c r="C4995" s="79">
        <v>45601</v>
      </c>
      <c r="D4995" s="77">
        <v>22024008116</v>
      </c>
      <c r="E4995" s="78" t="s">
        <v>6717</v>
      </c>
      <c r="F4995" s="80">
        <v>1185.8</v>
      </c>
      <c r="G4995" s="78" t="s">
        <v>16</v>
      </c>
      <c r="H4995" s="78" t="s">
        <v>6718</v>
      </c>
      <c r="I4995" s="81" t="s">
        <v>2930</v>
      </c>
      <c r="J4995" s="78" t="s">
        <v>398</v>
      </c>
      <c r="K4995" s="78" t="s">
        <v>398</v>
      </c>
      <c r="L4995" s="78" t="s">
        <v>399</v>
      </c>
      <c r="M4995" s="78" t="s">
        <v>585</v>
      </c>
      <c r="N4995" s="78" t="s">
        <v>539</v>
      </c>
      <c r="O4995" s="82" t="s">
        <v>326</v>
      </c>
      <c r="P4995" s="82" t="s">
        <v>6229</v>
      </c>
      <c r="Q4995" s="83" t="str">
        <f>MID(Tabla1[[#This Row],[Aplicación]],14,1)</f>
        <v>6</v>
      </c>
      <c r="R4995" s="35" t="s">
        <v>266</v>
      </c>
      <c r="S4995" s="83" t="str">
        <f>MID(Tabla1[[#This Row],[Aplicación]],6,2)</f>
        <v>11</v>
      </c>
      <c r="T4995" s="84" t="str">
        <f>VLOOKUP(Tabla1[[#This Row],[AREA]],Hoja1!A:B,2,FALSE)</f>
        <v>11. Salud pública y seguridad ciudadana</v>
      </c>
      <c r="U4995" s="83" t="str">
        <f>MID(Tabla1[[#This Row],[Aplicación]],9,4)</f>
        <v>1321</v>
      </c>
      <c r="V4995" s="84" t="str">
        <f>VLOOKUP(Tabla1[[#This Row],[PROGRAMA]],Hoja1!A:B,2,FALSE)</f>
        <v>1321. Policía municipal</v>
      </c>
      <c r="W4995" s="83" t="str">
        <f>MID(Tabla1[[#This Row],[Aplicación]],14,2)</f>
        <v>63</v>
      </c>
      <c r="X4995" s="83" t="str">
        <f>MID(Tabla1[[#This Row],[Aplicación]],14,6)</f>
        <v>633</v>
      </c>
    </row>
    <row r="4996" spans="1:24" x14ac:dyDescent="0.25">
      <c r="A4996" s="77">
        <v>220240048717</v>
      </c>
      <c r="B4996" s="78" t="s">
        <v>390</v>
      </c>
      <c r="C4996" s="79">
        <v>45582</v>
      </c>
      <c r="D4996" s="77">
        <v>22024007856</v>
      </c>
      <c r="E4996" s="78" t="s">
        <v>1278</v>
      </c>
      <c r="F4996" s="80">
        <v>484</v>
      </c>
      <c r="G4996" s="78" t="s">
        <v>16</v>
      </c>
      <c r="H4996" s="78" t="s">
        <v>6719</v>
      </c>
      <c r="I4996" s="81" t="s">
        <v>2930</v>
      </c>
      <c r="J4996" s="78" t="s">
        <v>398</v>
      </c>
      <c r="K4996" s="78" t="s">
        <v>398</v>
      </c>
      <c r="L4996" s="78" t="s">
        <v>399</v>
      </c>
      <c r="M4996" s="78" t="s">
        <v>585</v>
      </c>
      <c r="N4996" s="78" t="s">
        <v>539</v>
      </c>
      <c r="O4996" s="82" t="s">
        <v>326</v>
      </c>
      <c r="P4996" s="82" t="s">
        <v>6229</v>
      </c>
      <c r="Q4996" s="83" t="str">
        <f>MID(Tabla1[[#This Row],[Aplicación]],14,1)</f>
        <v>2</v>
      </c>
      <c r="R4996" s="35" t="s">
        <v>265</v>
      </c>
      <c r="S4996" s="83" t="str">
        <f>MID(Tabla1[[#This Row],[Aplicación]],6,2)</f>
        <v>06</v>
      </c>
      <c r="T4996" s="84" t="str">
        <f>VLOOKUP(Tabla1[[#This Row],[AREA]],Hoja1!A:B,2,FALSE)</f>
        <v>06. Educación y cultura</v>
      </c>
      <c r="U4996" s="83" t="str">
        <f>MID(Tabla1[[#This Row],[Aplicación]],9,4)</f>
        <v>3231</v>
      </c>
      <c r="V4996" s="84" t="str">
        <f>VLOOKUP(Tabla1[[#This Row],[PROGRAMA]],Hoja1!A:B,2,FALSE)</f>
        <v>3231. Escuelas infantiles</v>
      </c>
      <c r="W4996" s="83" t="str">
        <f>MID(Tabla1[[#This Row],[Aplicación]],14,2)</f>
        <v>21</v>
      </c>
      <c r="X4996" s="83" t="str">
        <f>MID(Tabla1[[#This Row],[Aplicación]],14,6)</f>
        <v>213</v>
      </c>
    </row>
    <row r="4997" spans="1:24" x14ac:dyDescent="0.25">
      <c r="A4997" s="77">
        <v>220240053830</v>
      </c>
      <c r="B4997" s="78" t="s">
        <v>390</v>
      </c>
      <c r="C4997" s="79">
        <v>45611</v>
      </c>
      <c r="D4997" s="77">
        <v>22024008579</v>
      </c>
      <c r="E4997" s="78" t="s">
        <v>1296</v>
      </c>
      <c r="F4997" s="80">
        <v>401.12</v>
      </c>
      <c r="G4997" s="78" t="s">
        <v>16</v>
      </c>
      <c r="H4997" s="78" t="s">
        <v>6720</v>
      </c>
      <c r="I4997" s="81" t="s">
        <v>2930</v>
      </c>
      <c r="J4997" s="78" t="s">
        <v>398</v>
      </c>
      <c r="K4997" s="78" t="s">
        <v>398</v>
      </c>
      <c r="L4997" s="78" t="s">
        <v>413</v>
      </c>
      <c r="M4997" s="78" t="s">
        <v>585</v>
      </c>
      <c r="N4997" s="78" t="s">
        <v>539</v>
      </c>
      <c r="O4997" s="82" t="s">
        <v>326</v>
      </c>
      <c r="P4997" s="82" t="s">
        <v>6229</v>
      </c>
      <c r="Q4997" s="83" t="str">
        <f>MID(Tabla1[[#This Row],[Aplicación]],14,1)</f>
        <v>2</v>
      </c>
      <c r="R4997" s="35" t="s">
        <v>265</v>
      </c>
      <c r="S4997" s="83" t="str">
        <f>MID(Tabla1[[#This Row],[Aplicación]],6,2)</f>
        <v>11</v>
      </c>
      <c r="T4997" s="84" t="str">
        <f>VLOOKUP(Tabla1[[#This Row],[AREA]],Hoja1!A:B,2,FALSE)</f>
        <v>11. Salud pública y seguridad ciudadana</v>
      </c>
      <c r="U4997" s="83" t="str">
        <f>MID(Tabla1[[#This Row],[Aplicación]],9,4)</f>
        <v>1361</v>
      </c>
      <c r="V4997" s="84" t="str">
        <f>VLOOKUP(Tabla1[[#This Row],[PROGRAMA]],Hoja1!A:B,2,FALSE)</f>
        <v>1361. Prevención y extinción de incencios</v>
      </c>
      <c r="W4997" s="83" t="str">
        <f>MID(Tabla1[[#This Row],[Aplicación]],14,2)</f>
        <v>22</v>
      </c>
      <c r="X4997" s="83" t="str">
        <f>MID(Tabla1[[#This Row],[Aplicación]],14,6)</f>
        <v>22199</v>
      </c>
    </row>
    <row r="4998" spans="1:24" x14ac:dyDescent="0.25">
      <c r="A4998" s="77">
        <v>220240057908</v>
      </c>
      <c r="B4998" s="78" t="s">
        <v>390</v>
      </c>
      <c r="C4998" s="79">
        <v>45630</v>
      </c>
      <c r="D4998" s="77">
        <v>22024008812</v>
      </c>
      <c r="E4998" s="78" t="s">
        <v>1302</v>
      </c>
      <c r="F4998" s="80">
        <v>232.02</v>
      </c>
      <c r="G4998" s="78" t="s">
        <v>16</v>
      </c>
      <c r="H4998" s="78" t="s">
        <v>6721</v>
      </c>
      <c r="I4998" s="81" t="s">
        <v>2930</v>
      </c>
      <c r="J4998" s="78" t="s">
        <v>398</v>
      </c>
      <c r="K4998" s="78" t="s">
        <v>398</v>
      </c>
      <c r="L4998" s="78" t="s">
        <v>399</v>
      </c>
      <c r="M4998" s="78" t="s">
        <v>585</v>
      </c>
      <c r="N4998" s="78" t="s">
        <v>539</v>
      </c>
      <c r="O4998" s="82" t="s">
        <v>326</v>
      </c>
      <c r="P4998" s="82" t="s">
        <v>6229</v>
      </c>
      <c r="Q4998" s="83" t="str">
        <f>MID(Tabla1[[#This Row],[Aplicación]],14,1)</f>
        <v>2</v>
      </c>
      <c r="R4998" s="35" t="s">
        <v>265</v>
      </c>
      <c r="S4998" s="83" t="str">
        <f>MID(Tabla1[[#This Row],[Aplicación]],6,2)</f>
        <v>10</v>
      </c>
      <c r="T4998" s="84" t="str">
        <f>VLOOKUP(Tabla1[[#This Row],[AREA]],Hoja1!A:B,2,FALSE)</f>
        <v>10. Personas mayores, familia y servicios sociales</v>
      </c>
      <c r="U4998" s="83" t="str">
        <f>MID(Tabla1[[#This Row],[Aplicación]],9,4)</f>
        <v>2314</v>
      </c>
      <c r="V4998" s="84" t="str">
        <f>VLOOKUP(Tabla1[[#This Row],[PROGRAMA]],Hoja1!A:B,2,FALSE)</f>
        <v>2314. Centro de programas juveniles</v>
      </c>
      <c r="W4998" s="83" t="str">
        <f>MID(Tabla1[[#This Row],[Aplicación]],14,2)</f>
        <v>21</v>
      </c>
      <c r="X4998" s="83" t="str">
        <f>MID(Tabla1[[#This Row],[Aplicación]],14,6)</f>
        <v>213</v>
      </c>
    </row>
    <row r="4999" spans="1:24" x14ac:dyDescent="0.25">
      <c r="A4999" s="77">
        <v>220240053254</v>
      </c>
      <c r="B4999" s="78" t="s">
        <v>390</v>
      </c>
      <c r="C4999" s="79">
        <v>45604</v>
      </c>
      <c r="D4999" s="77">
        <v>22024008129</v>
      </c>
      <c r="E4999" s="78" t="s">
        <v>1158</v>
      </c>
      <c r="F4999" s="80">
        <v>45.92</v>
      </c>
      <c r="G4999" s="78" t="s">
        <v>16</v>
      </c>
      <c r="H4999" s="78" t="s">
        <v>6722</v>
      </c>
      <c r="I4999" s="81" t="s">
        <v>2930</v>
      </c>
      <c r="J4999" s="78" t="s">
        <v>398</v>
      </c>
      <c r="K4999" s="78" t="s">
        <v>398</v>
      </c>
      <c r="L4999" s="78" t="s">
        <v>399</v>
      </c>
      <c r="M4999" s="78" t="s">
        <v>585</v>
      </c>
      <c r="N4999" s="78" t="s">
        <v>539</v>
      </c>
      <c r="O4999" s="82" t="s">
        <v>326</v>
      </c>
      <c r="P4999" s="82" t="s">
        <v>6229</v>
      </c>
      <c r="Q4999" s="83" t="str">
        <f>MID(Tabla1[[#This Row],[Aplicación]],14,1)</f>
        <v>2</v>
      </c>
      <c r="R4999" s="35" t="s">
        <v>265</v>
      </c>
      <c r="S4999" s="83" t="str">
        <f>MID(Tabla1[[#This Row],[Aplicación]],6,2)</f>
        <v>10</v>
      </c>
      <c r="T4999" s="84" t="str">
        <f>VLOOKUP(Tabla1[[#This Row],[AREA]],Hoja1!A:B,2,FALSE)</f>
        <v>10. Personas mayores, familia y servicios sociales</v>
      </c>
      <c r="U4999" s="83" t="str">
        <f>MID(Tabla1[[#This Row],[Aplicación]],9,4)</f>
        <v>2312</v>
      </c>
      <c r="V4999" s="84" t="str">
        <f>VLOOKUP(Tabla1[[#This Row],[PROGRAMA]],Hoja1!A:B,2,FALSE)</f>
        <v>2312. Iniciativas sociales</v>
      </c>
      <c r="W4999" s="83" t="str">
        <f>MID(Tabla1[[#This Row],[Aplicación]],14,2)</f>
        <v>21</v>
      </c>
      <c r="X4999" s="83" t="str">
        <f>MID(Tabla1[[#This Row],[Aplicación]],14,6)</f>
        <v>213</v>
      </c>
    </row>
    <row r="5000" spans="1:24" x14ac:dyDescent="0.25">
      <c r="A5000" s="77">
        <v>220240062736</v>
      </c>
      <c r="B5000" s="78" t="s">
        <v>390</v>
      </c>
      <c r="C5000" s="79">
        <v>45649</v>
      </c>
      <c r="D5000" s="77">
        <v>22024008812</v>
      </c>
      <c r="E5000" s="78" t="s">
        <v>1302</v>
      </c>
      <c r="F5000" s="80">
        <v>0.3</v>
      </c>
      <c r="G5000" s="78" t="s">
        <v>16</v>
      </c>
      <c r="H5000" s="78" t="s">
        <v>6723</v>
      </c>
      <c r="I5000" s="81" t="s">
        <v>2930</v>
      </c>
      <c r="J5000" s="78" t="s">
        <v>398</v>
      </c>
      <c r="K5000" s="78" t="s">
        <v>398</v>
      </c>
      <c r="L5000" s="78" t="s">
        <v>399</v>
      </c>
      <c r="M5000" s="78" t="s">
        <v>585</v>
      </c>
      <c r="N5000" s="78" t="s">
        <v>539</v>
      </c>
      <c r="O5000" s="82" t="s">
        <v>326</v>
      </c>
      <c r="P5000" s="82" t="s">
        <v>6229</v>
      </c>
      <c r="Q5000" s="83" t="str">
        <f>MID(Tabla1[[#This Row],[Aplicación]],14,1)</f>
        <v>2</v>
      </c>
      <c r="R5000" s="35" t="s">
        <v>265</v>
      </c>
      <c r="S5000" s="83" t="str">
        <f>MID(Tabla1[[#This Row],[Aplicación]],6,2)</f>
        <v>10</v>
      </c>
      <c r="T5000" s="84" t="str">
        <f>VLOOKUP(Tabla1[[#This Row],[AREA]],Hoja1!A:B,2,FALSE)</f>
        <v>10. Personas mayores, familia y servicios sociales</v>
      </c>
      <c r="U5000" s="83" t="str">
        <f>MID(Tabla1[[#This Row],[Aplicación]],9,4)</f>
        <v>2314</v>
      </c>
      <c r="V5000" s="84" t="str">
        <f>VLOOKUP(Tabla1[[#This Row],[PROGRAMA]],Hoja1!A:B,2,FALSE)</f>
        <v>2314. Centro de programas juveniles</v>
      </c>
      <c r="W5000" s="83" t="str">
        <f>MID(Tabla1[[#This Row],[Aplicación]],14,2)</f>
        <v>21</v>
      </c>
      <c r="X5000" s="83" t="str">
        <f>MID(Tabla1[[#This Row],[Aplicación]],14,6)</f>
        <v>213</v>
      </c>
    </row>
    <row r="5001" spans="1:24" x14ac:dyDescent="0.25">
      <c r="A5001" s="77">
        <v>220240061691</v>
      </c>
      <c r="B5001" s="78" t="s">
        <v>390</v>
      </c>
      <c r="C5001" s="79">
        <v>45644</v>
      </c>
      <c r="D5001" s="77">
        <v>22024009333</v>
      </c>
      <c r="E5001" s="78" t="s">
        <v>3139</v>
      </c>
      <c r="F5001" s="80">
        <v>78</v>
      </c>
      <c r="G5001" s="78" t="s">
        <v>6724</v>
      </c>
      <c r="H5001" s="78" t="s">
        <v>6725</v>
      </c>
      <c r="I5001" s="81" t="s">
        <v>2930</v>
      </c>
      <c r="J5001" s="78" t="s">
        <v>398</v>
      </c>
      <c r="K5001" s="78" t="s">
        <v>398</v>
      </c>
      <c r="L5001" s="78" t="s">
        <v>413</v>
      </c>
      <c r="M5001" s="78" t="s">
        <v>585</v>
      </c>
      <c r="N5001" s="78" t="s">
        <v>539</v>
      </c>
      <c r="O5001" s="82" t="s">
        <v>326</v>
      </c>
      <c r="P5001" s="82" t="s">
        <v>6229</v>
      </c>
      <c r="Q5001" s="83" t="str">
        <f>MID(Tabla1[[#This Row],[Aplicación]],14,1)</f>
        <v>2</v>
      </c>
      <c r="R5001" s="35" t="s">
        <v>265</v>
      </c>
      <c r="S5001" s="83" t="str">
        <f>MID(Tabla1[[#This Row],[Aplicación]],6,2)</f>
        <v>06</v>
      </c>
      <c r="T5001" s="84" t="str">
        <f>VLOOKUP(Tabla1[[#This Row],[AREA]],Hoja1!A:B,2,FALSE)</f>
        <v>06. Educación y cultura</v>
      </c>
      <c r="U5001" s="83" t="str">
        <f>MID(Tabla1[[#This Row],[Aplicación]],9,4)</f>
        <v>3321</v>
      </c>
      <c r="V5001" s="84" t="str">
        <f>VLOOKUP(Tabla1[[#This Row],[PROGRAMA]],Hoja1!A:B,2,FALSE)</f>
        <v>3321. Bibliotecas públicas</v>
      </c>
      <c r="W5001" s="83" t="str">
        <f>MID(Tabla1[[#This Row],[Aplicación]],14,2)</f>
        <v>22</v>
      </c>
      <c r="X5001" s="83" t="str">
        <f>MID(Tabla1[[#This Row],[Aplicación]],14,6)</f>
        <v>22199</v>
      </c>
    </row>
    <row r="5002" spans="1:24" x14ac:dyDescent="0.25">
      <c r="A5002" s="77">
        <v>220240044779</v>
      </c>
      <c r="B5002" s="78" t="s">
        <v>390</v>
      </c>
      <c r="C5002" s="79">
        <v>45566</v>
      </c>
      <c r="D5002" s="77">
        <v>22024006707</v>
      </c>
      <c r="E5002" s="78" t="s">
        <v>1315</v>
      </c>
      <c r="F5002" s="80">
        <v>1815</v>
      </c>
      <c r="G5002" s="78" t="s">
        <v>6726</v>
      </c>
      <c r="H5002" s="78" t="s">
        <v>6727</v>
      </c>
      <c r="I5002" s="81" t="s">
        <v>2930</v>
      </c>
      <c r="J5002" s="78" t="s">
        <v>398</v>
      </c>
      <c r="K5002" s="78" t="s">
        <v>398</v>
      </c>
      <c r="L5002" s="78" t="s">
        <v>399</v>
      </c>
      <c r="M5002" s="78" t="s">
        <v>585</v>
      </c>
      <c r="N5002" s="78" t="s">
        <v>539</v>
      </c>
      <c r="O5002" s="82" t="s">
        <v>326</v>
      </c>
      <c r="P5002" s="82" t="s">
        <v>6229</v>
      </c>
      <c r="Q5002" s="83" t="str">
        <f>MID(Tabla1[[#This Row],[Aplicación]],14,1)</f>
        <v>2</v>
      </c>
      <c r="R5002" s="35" t="s">
        <v>265</v>
      </c>
      <c r="S5002" s="83" t="str">
        <f>MID(Tabla1[[#This Row],[Aplicación]],6,2)</f>
        <v>10</v>
      </c>
      <c r="T5002" s="84" t="str">
        <f>VLOOKUP(Tabla1[[#This Row],[AREA]],Hoja1!A:B,2,FALSE)</f>
        <v>10. Personas mayores, familia y servicios sociales</v>
      </c>
      <c r="U5002" s="83" t="str">
        <f>MID(Tabla1[[#This Row],[Aplicación]],9,4)</f>
        <v>2314</v>
      </c>
      <c r="V5002" s="84" t="str">
        <f>VLOOKUP(Tabla1[[#This Row],[PROGRAMA]],Hoja1!A:B,2,FALSE)</f>
        <v>2314. Centro de programas juveniles</v>
      </c>
      <c r="W5002" s="83" t="str">
        <f>MID(Tabla1[[#This Row],[Aplicación]],14,2)</f>
        <v>22</v>
      </c>
      <c r="X5002" s="83" t="str">
        <f>MID(Tabla1[[#This Row],[Aplicación]],14,6)</f>
        <v>22613</v>
      </c>
    </row>
    <row r="5003" spans="1:24" x14ac:dyDescent="0.25">
      <c r="A5003" s="77">
        <v>220240049930</v>
      </c>
      <c r="B5003" s="78" t="s">
        <v>702</v>
      </c>
      <c r="C5003" s="79">
        <v>45589</v>
      </c>
      <c r="D5003" s="77">
        <v>22024000442</v>
      </c>
      <c r="E5003" s="78" t="s">
        <v>1194</v>
      </c>
      <c r="F5003" s="80">
        <v>849.42</v>
      </c>
      <c r="G5003" s="78" t="s">
        <v>814</v>
      </c>
      <c r="H5003" s="78" t="s">
        <v>2749</v>
      </c>
      <c r="I5003" s="81" t="s">
        <v>2934</v>
      </c>
      <c r="J5003" s="78" t="s">
        <v>420</v>
      </c>
      <c r="K5003" s="78" t="s">
        <v>420</v>
      </c>
      <c r="L5003" s="78" t="s">
        <v>413</v>
      </c>
      <c r="M5003" s="78" t="s">
        <v>395</v>
      </c>
      <c r="N5003" s="78" t="s">
        <v>396</v>
      </c>
      <c r="O5003" s="82" t="s">
        <v>325</v>
      </c>
      <c r="P5003" s="82" t="s">
        <v>6229</v>
      </c>
      <c r="Q5003" s="83" t="str">
        <f>MID(Tabla1[[#This Row],[Aplicación]],14,1)</f>
        <v>2</v>
      </c>
      <c r="R5003" s="35" t="s">
        <v>265</v>
      </c>
      <c r="S5003" s="83" t="str">
        <f>MID(Tabla1[[#This Row],[Aplicación]],6,2)</f>
        <v>11</v>
      </c>
      <c r="T5003" s="84" t="str">
        <f>VLOOKUP(Tabla1[[#This Row],[AREA]],Hoja1!A:B,2,FALSE)</f>
        <v>11. Salud pública y seguridad ciudadana</v>
      </c>
      <c r="U5003" s="83" t="str">
        <f>MID(Tabla1[[#This Row],[Aplicación]],9,4)</f>
        <v>1621</v>
      </c>
      <c r="V5003" s="84" t="str">
        <f>VLOOKUP(Tabla1[[#This Row],[PROGRAMA]],Hoja1!A:B,2,FALSE)</f>
        <v>1621. Recogida de residuos</v>
      </c>
      <c r="W5003" s="83" t="str">
        <f>MID(Tabla1[[#This Row],[Aplicación]],14,2)</f>
        <v>22</v>
      </c>
      <c r="X5003" s="83" t="str">
        <f>MID(Tabla1[[#This Row],[Aplicación]],14,6)</f>
        <v>22103</v>
      </c>
    </row>
    <row r="5004" spans="1:24" x14ac:dyDescent="0.25">
      <c r="A5004" s="77">
        <v>220240048702</v>
      </c>
      <c r="B5004" s="78" t="s">
        <v>390</v>
      </c>
      <c r="C5004" s="79">
        <v>45582</v>
      </c>
      <c r="D5004" s="77">
        <v>22024007711</v>
      </c>
      <c r="E5004" s="78" t="s">
        <v>1323</v>
      </c>
      <c r="F5004" s="80">
        <v>1439.9</v>
      </c>
      <c r="G5004" s="78" t="s">
        <v>6728</v>
      </c>
      <c r="H5004" s="78" t="s">
        <v>6729</v>
      </c>
      <c r="I5004" s="81" t="s">
        <v>2930</v>
      </c>
      <c r="J5004" s="78" t="s">
        <v>398</v>
      </c>
      <c r="K5004" s="78" t="s">
        <v>398</v>
      </c>
      <c r="L5004" s="78" t="s">
        <v>399</v>
      </c>
      <c r="M5004" s="78" t="s">
        <v>585</v>
      </c>
      <c r="N5004" s="78" t="s">
        <v>539</v>
      </c>
      <c r="O5004" s="82" t="s">
        <v>326</v>
      </c>
      <c r="P5004" s="82" t="s">
        <v>6229</v>
      </c>
      <c r="Q5004" s="83" t="str">
        <f>MID(Tabla1[[#This Row],[Aplicación]],14,1)</f>
        <v>2</v>
      </c>
      <c r="R5004" s="35" t="s">
        <v>265</v>
      </c>
      <c r="S5004" s="83" t="str">
        <f>MID(Tabla1[[#This Row],[Aplicación]],6,2)</f>
        <v>10</v>
      </c>
      <c r="T5004" s="84" t="str">
        <f>VLOOKUP(Tabla1[[#This Row],[AREA]],Hoja1!A:B,2,FALSE)</f>
        <v>10. Personas mayores, familia y servicios sociales</v>
      </c>
      <c r="U5004" s="83" t="str">
        <f>MID(Tabla1[[#This Row],[Aplicación]],9,4)</f>
        <v>2312</v>
      </c>
      <c r="V5004" s="84" t="str">
        <f>VLOOKUP(Tabla1[[#This Row],[PROGRAMA]],Hoja1!A:B,2,FALSE)</f>
        <v>2312. Iniciativas sociales</v>
      </c>
      <c r="W5004" s="83" t="str">
        <f>MID(Tabla1[[#This Row],[Aplicación]],14,2)</f>
        <v>21</v>
      </c>
      <c r="X5004" s="83" t="str">
        <f>MID(Tabla1[[#This Row],[Aplicación]],14,6)</f>
        <v>212</v>
      </c>
    </row>
    <row r="5005" spans="1:24" x14ac:dyDescent="0.25">
      <c r="A5005" s="77">
        <v>220240055100</v>
      </c>
      <c r="B5005" s="78" t="s">
        <v>390</v>
      </c>
      <c r="C5005" s="79">
        <v>45616</v>
      </c>
      <c r="D5005" s="77">
        <v>22024008440</v>
      </c>
      <c r="E5005" s="78" t="s">
        <v>1323</v>
      </c>
      <c r="F5005" s="80">
        <v>726</v>
      </c>
      <c r="G5005" s="78" t="s">
        <v>6728</v>
      </c>
      <c r="H5005" s="78" t="s">
        <v>6730</v>
      </c>
      <c r="I5005" s="81" t="s">
        <v>2930</v>
      </c>
      <c r="J5005" s="78" t="s">
        <v>398</v>
      </c>
      <c r="K5005" s="78" t="s">
        <v>398</v>
      </c>
      <c r="L5005" s="78" t="s">
        <v>399</v>
      </c>
      <c r="M5005" s="78" t="s">
        <v>585</v>
      </c>
      <c r="N5005" s="78" t="s">
        <v>539</v>
      </c>
      <c r="O5005" s="82" t="s">
        <v>326</v>
      </c>
      <c r="P5005" s="82" t="s">
        <v>6229</v>
      </c>
      <c r="Q5005" s="83" t="str">
        <f>MID(Tabla1[[#This Row],[Aplicación]],14,1)</f>
        <v>2</v>
      </c>
      <c r="R5005" s="35" t="s">
        <v>265</v>
      </c>
      <c r="S5005" s="83" t="str">
        <f>MID(Tabla1[[#This Row],[Aplicación]],6,2)</f>
        <v>10</v>
      </c>
      <c r="T5005" s="84" t="str">
        <f>VLOOKUP(Tabla1[[#This Row],[AREA]],Hoja1!A:B,2,FALSE)</f>
        <v>10. Personas mayores, familia y servicios sociales</v>
      </c>
      <c r="U5005" s="83" t="str">
        <f>MID(Tabla1[[#This Row],[Aplicación]],9,4)</f>
        <v>2312</v>
      </c>
      <c r="V5005" s="84" t="str">
        <f>VLOOKUP(Tabla1[[#This Row],[PROGRAMA]],Hoja1!A:B,2,FALSE)</f>
        <v>2312. Iniciativas sociales</v>
      </c>
      <c r="W5005" s="83" t="str">
        <f>MID(Tabla1[[#This Row],[Aplicación]],14,2)</f>
        <v>21</v>
      </c>
      <c r="X5005" s="83" t="str">
        <f>MID(Tabla1[[#This Row],[Aplicación]],14,6)</f>
        <v>212</v>
      </c>
    </row>
    <row r="5006" spans="1:24" x14ac:dyDescent="0.25">
      <c r="A5006" s="77">
        <v>220240048693</v>
      </c>
      <c r="B5006" s="78" t="s">
        <v>390</v>
      </c>
      <c r="C5006" s="79">
        <v>45581</v>
      </c>
      <c r="D5006" s="77">
        <v>22024007665</v>
      </c>
      <c r="E5006" s="78" t="s">
        <v>1244</v>
      </c>
      <c r="F5006" s="80">
        <v>6050</v>
      </c>
      <c r="G5006" s="78" t="s">
        <v>6731</v>
      </c>
      <c r="H5006" s="78" t="s">
        <v>6732</v>
      </c>
      <c r="I5006" s="81" t="s">
        <v>2930</v>
      </c>
      <c r="J5006" s="78" t="s">
        <v>537</v>
      </c>
      <c r="K5006" s="78" t="s">
        <v>537</v>
      </c>
      <c r="L5006" s="78" t="s">
        <v>399</v>
      </c>
      <c r="M5006" s="78" t="s">
        <v>585</v>
      </c>
      <c r="N5006" s="78" t="s">
        <v>539</v>
      </c>
      <c r="O5006" s="82" t="s">
        <v>326</v>
      </c>
      <c r="P5006" s="82" t="s">
        <v>6229</v>
      </c>
      <c r="Q5006" s="83" t="str">
        <f>MID(Tabla1[[#This Row],[Aplicación]],14,1)</f>
        <v>2</v>
      </c>
      <c r="R5006" s="35" t="s">
        <v>265</v>
      </c>
      <c r="S5006" s="83" t="str">
        <f>MID(Tabla1[[#This Row],[Aplicación]],6,2)</f>
        <v>09</v>
      </c>
      <c r="T5006" s="84" t="str">
        <f>VLOOKUP(Tabla1[[#This Row],[AREA]],Hoja1!A:B,2,FALSE)</f>
        <v>09. Turismo, eventos y marca ciudad</v>
      </c>
      <c r="U5006" s="83" t="str">
        <f>MID(Tabla1[[#This Row],[Aplicación]],9,4)</f>
        <v>4321</v>
      </c>
      <c r="V5006" s="84" t="str">
        <f>VLOOKUP(Tabla1[[#This Row],[PROGRAMA]],Hoja1!A:B,2,FALSE)</f>
        <v>4321. Turismo</v>
      </c>
      <c r="W5006" s="83" t="str">
        <f>MID(Tabla1[[#This Row],[Aplicación]],14,2)</f>
        <v>22</v>
      </c>
      <c r="X5006" s="83" t="str">
        <f>MID(Tabla1[[#This Row],[Aplicación]],14,6)</f>
        <v>22799</v>
      </c>
    </row>
    <row r="5007" spans="1:24" x14ac:dyDescent="0.25">
      <c r="A5007" s="77">
        <v>220240044797</v>
      </c>
      <c r="B5007" s="78" t="s">
        <v>390</v>
      </c>
      <c r="C5007" s="79">
        <v>45566</v>
      </c>
      <c r="D5007" s="77">
        <v>22024006847</v>
      </c>
      <c r="E5007" s="78" t="s">
        <v>1199</v>
      </c>
      <c r="F5007" s="80">
        <v>312.39999999999998</v>
      </c>
      <c r="G5007" s="78" t="s">
        <v>6733</v>
      </c>
      <c r="H5007" s="78" t="s">
        <v>6734</v>
      </c>
      <c r="I5007" s="81" t="s">
        <v>2930</v>
      </c>
      <c r="J5007" s="78" t="s">
        <v>6735</v>
      </c>
      <c r="K5007" s="78" t="s">
        <v>398</v>
      </c>
      <c r="L5007" s="78" t="s">
        <v>399</v>
      </c>
      <c r="M5007" s="78" t="s">
        <v>585</v>
      </c>
      <c r="N5007" s="78" t="s">
        <v>539</v>
      </c>
      <c r="O5007" s="82" t="s">
        <v>326</v>
      </c>
      <c r="P5007" s="82" t="s">
        <v>6229</v>
      </c>
      <c r="Q5007" s="83" t="str">
        <f>MID(Tabla1[[#This Row],[Aplicación]],14,1)</f>
        <v>2</v>
      </c>
      <c r="R5007" s="35" t="s">
        <v>265</v>
      </c>
      <c r="S5007" s="83" t="str">
        <f>MID(Tabla1[[#This Row],[Aplicación]],6,2)</f>
        <v>07</v>
      </c>
      <c r="T5007" s="84" t="str">
        <f>VLOOKUP(Tabla1[[#This Row],[AREA]],Hoja1!A:B,2,FALSE)</f>
        <v>07. Medio ambiente</v>
      </c>
      <c r="U5007" s="83" t="str">
        <f>MID(Tabla1[[#This Row],[Aplicación]],9,4)</f>
        <v>1711</v>
      </c>
      <c r="V5007" s="84" t="str">
        <f>VLOOKUP(Tabla1[[#This Row],[PROGRAMA]],Hoja1!A:B,2,FALSE)</f>
        <v>1711. Parques y jardines</v>
      </c>
      <c r="W5007" s="83" t="str">
        <f>MID(Tabla1[[#This Row],[Aplicación]],14,2)</f>
        <v>22</v>
      </c>
      <c r="X5007" s="83" t="str">
        <f>MID(Tabla1[[#This Row],[Aplicación]],14,6)</f>
        <v>22799</v>
      </c>
    </row>
    <row r="5008" spans="1:24" x14ac:dyDescent="0.25">
      <c r="A5008" s="77">
        <v>220240048017</v>
      </c>
      <c r="B5008" s="78" t="s">
        <v>390</v>
      </c>
      <c r="C5008" s="79">
        <v>45579</v>
      </c>
      <c r="D5008" s="77">
        <v>22024007677</v>
      </c>
      <c r="E5008" s="78" t="s">
        <v>1306</v>
      </c>
      <c r="F5008" s="80">
        <v>3121.16</v>
      </c>
      <c r="G5008" s="78" t="s">
        <v>3684</v>
      </c>
      <c r="H5008" s="78" t="s">
        <v>6736</v>
      </c>
      <c r="I5008" s="81" t="s">
        <v>2930</v>
      </c>
      <c r="J5008" s="78" t="s">
        <v>398</v>
      </c>
      <c r="K5008" s="78" t="s">
        <v>398</v>
      </c>
      <c r="L5008" s="78" t="s">
        <v>399</v>
      </c>
      <c r="M5008" s="78" t="s">
        <v>585</v>
      </c>
      <c r="N5008" s="78" t="s">
        <v>539</v>
      </c>
      <c r="O5008" s="82" t="s">
        <v>326</v>
      </c>
      <c r="P5008" s="82" t="s">
        <v>6229</v>
      </c>
      <c r="Q5008" s="83" t="str">
        <f>MID(Tabla1[[#This Row],[Aplicación]],14,1)</f>
        <v>2</v>
      </c>
      <c r="R5008" s="35" t="s">
        <v>265</v>
      </c>
      <c r="S5008" s="83" t="str">
        <f>MID(Tabla1[[#This Row],[Aplicación]],6,2)</f>
        <v>08</v>
      </c>
      <c r="T5008" s="84" t="str">
        <f>VLOOKUP(Tabla1[[#This Row],[AREA]],Hoja1!A:B,2,FALSE)</f>
        <v>08. Tráfico y movilidad</v>
      </c>
      <c r="U5008" s="83" t="str">
        <f>MID(Tabla1[[#This Row],[Aplicación]],9,4)</f>
        <v>1532</v>
      </c>
      <c r="V5008" s="84" t="str">
        <f>VLOOKUP(Tabla1[[#This Row],[PROGRAMA]],Hoja1!A:B,2,FALSE)</f>
        <v>1532. Pavimentación vias públicas y otros servicios urbanísticos</v>
      </c>
      <c r="W5008" s="83" t="str">
        <f>MID(Tabla1[[#This Row],[Aplicación]],14,2)</f>
        <v>21</v>
      </c>
      <c r="X5008" s="83" t="str">
        <f>MID(Tabla1[[#This Row],[Aplicación]],14,6)</f>
        <v>214</v>
      </c>
    </row>
    <row r="5009" spans="1:24" x14ac:dyDescent="0.25">
      <c r="A5009" s="77">
        <v>220240046640</v>
      </c>
      <c r="B5009" s="78" t="s">
        <v>390</v>
      </c>
      <c r="C5009" s="79">
        <v>45572</v>
      </c>
      <c r="D5009" s="77">
        <v>22024007575</v>
      </c>
      <c r="E5009" s="78" t="s">
        <v>1468</v>
      </c>
      <c r="F5009" s="80">
        <v>1037.9100000000001</v>
      </c>
      <c r="G5009" s="78" t="s">
        <v>3684</v>
      </c>
      <c r="H5009" s="78" t="s">
        <v>6737</v>
      </c>
      <c r="I5009" s="81" t="s">
        <v>2930</v>
      </c>
      <c r="J5009" s="78" t="s">
        <v>398</v>
      </c>
      <c r="K5009" s="78" t="s">
        <v>398</v>
      </c>
      <c r="L5009" s="78" t="s">
        <v>399</v>
      </c>
      <c r="M5009" s="78" t="s">
        <v>585</v>
      </c>
      <c r="N5009" s="78" t="s">
        <v>539</v>
      </c>
      <c r="O5009" s="82" t="s">
        <v>326</v>
      </c>
      <c r="P5009" s="82" t="s">
        <v>6229</v>
      </c>
      <c r="Q5009" s="83" t="str">
        <f>MID(Tabla1[[#This Row],[Aplicación]],14,1)</f>
        <v>2</v>
      </c>
      <c r="R5009" s="35" t="s">
        <v>265</v>
      </c>
      <c r="S5009" s="83" t="str">
        <f>MID(Tabla1[[#This Row],[Aplicación]],6,2)</f>
        <v>07</v>
      </c>
      <c r="T5009" s="84" t="str">
        <f>VLOOKUP(Tabla1[[#This Row],[AREA]],Hoja1!A:B,2,FALSE)</f>
        <v>07. Medio ambiente</v>
      </c>
      <c r="U5009" s="83" t="str">
        <f>MID(Tabla1[[#This Row],[Aplicación]],9,4)</f>
        <v>1711</v>
      </c>
      <c r="V5009" s="84" t="str">
        <f>VLOOKUP(Tabla1[[#This Row],[PROGRAMA]],Hoja1!A:B,2,FALSE)</f>
        <v>1711. Parques y jardines</v>
      </c>
      <c r="W5009" s="83" t="str">
        <f>MID(Tabla1[[#This Row],[Aplicación]],14,2)</f>
        <v>21</v>
      </c>
      <c r="X5009" s="83" t="str">
        <f>MID(Tabla1[[#This Row],[Aplicación]],14,6)</f>
        <v>213</v>
      </c>
    </row>
    <row r="5010" spans="1:24" x14ac:dyDescent="0.25">
      <c r="A5010" s="77">
        <v>220240057832</v>
      </c>
      <c r="B5010" s="78" t="s">
        <v>390</v>
      </c>
      <c r="C5010" s="79">
        <v>45629</v>
      </c>
      <c r="D5010" s="77">
        <v>22024007575</v>
      </c>
      <c r="E5010" s="78" t="s">
        <v>1468</v>
      </c>
      <c r="F5010" s="80">
        <v>168.49</v>
      </c>
      <c r="G5010" s="78" t="s">
        <v>3684</v>
      </c>
      <c r="H5010" s="78" t="s">
        <v>6738</v>
      </c>
      <c r="I5010" s="81" t="s">
        <v>2930</v>
      </c>
      <c r="J5010" s="78" t="s">
        <v>398</v>
      </c>
      <c r="K5010" s="78" t="s">
        <v>398</v>
      </c>
      <c r="L5010" s="78" t="s">
        <v>399</v>
      </c>
      <c r="M5010" s="78" t="s">
        <v>585</v>
      </c>
      <c r="N5010" s="78" t="s">
        <v>539</v>
      </c>
      <c r="O5010" s="82" t="s">
        <v>326</v>
      </c>
      <c r="P5010" s="82" t="s">
        <v>6229</v>
      </c>
      <c r="Q5010" s="83" t="str">
        <f>MID(Tabla1[[#This Row],[Aplicación]],14,1)</f>
        <v>2</v>
      </c>
      <c r="R5010" s="35" t="s">
        <v>265</v>
      </c>
      <c r="S5010" s="83" t="str">
        <f>MID(Tabla1[[#This Row],[Aplicación]],6,2)</f>
        <v>07</v>
      </c>
      <c r="T5010" s="84" t="str">
        <f>VLOOKUP(Tabla1[[#This Row],[AREA]],Hoja1!A:B,2,FALSE)</f>
        <v>07. Medio ambiente</v>
      </c>
      <c r="U5010" s="83" t="str">
        <f>MID(Tabla1[[#This Row],[Aplicación]],9,4)</f>
        <v>1711</v>
      </c>
      <c r="V5010" s="84" t="str">
        <f>VLOOKUP(Tabla1[[#This Row],[PROGRAMA]],Hoja1!A:B,2,FALSE)</f>
        <v>1711. Parques y jardines</v>
      </c>
      <c r="W5010" s="83" t="str">
        <f>MID(Tabla1[[#This Row],[Aplicación]],14,2)</f>
        <v>21</v>
      </c>
      <c r="X5010" s="83" t="str">
        <f>MID(Tabla1[[#This Row],[Aplicación]],14,6)</f>
        <v>213</v>
      </c>
    </row>
    <row r="5011" spans="1:24" x14ac:dyDescent="0.25">
      <c r="A5011" s="77">
        <v>220240061624</v>
      </c>
      <c r="B5011" s="78" t="s">
        <v>390</v>
      </c>
      <c r="C5011" s="79">
        <v>45644</v>
      </c>
      <c r="D5011" s="77">
        <v>22024009153</v>
      </c>
      <c r="E5011" s="78" t="s">
        <v>1323</v>
      </c>
      <c r="F5011" s="80">
        <v>6782.05</v>
      </c>
      <c r="G5011" s="78" t="s">
        <v>6739</v>
      </c>
      <c r="H5011" s="78" t="s">
        <v>6740</v>
      </c>
      <c r="I5011" s="81" t="s">
        <v>2930</v>
      </c>
      <c r="J5011" s="78" t="s">
        <v>6741</v>
      </c>
      <c r="K5011" s="78" t="s">
        <v>398</v>
      </c>
      <c r="L5011" s="78" t="s">
        <v>399</v>
      </c>
      <c r="M5011" s="78" t="s">
        <v>585</v>
      </c>
      <c r="N5011" s="78" t="s">
        <v>539</v>
      </c>
      <c r="O5011" s="82" t="s">
        <v>326</v>
      </c>
      <c r="P5011" s="82" t="s">
        <v>6229</v>
      </c>
      <c r="Q5011" s="83" t="str">
        <f>MID(Tabla1[[#This Row],[Aplicación]],14,1)</f>
        <v>2</v>
      </c>
      <c r="R5011" s="35" t="s">
        <v>265</v>
      </c>
      <c r="S5011" s="83" t="str">
        <f>MID(Tabla1[[#This Row],[Aplicación]],6,2)</f>
        <v>10</v>
      </c>
      <c r="T5011" s="84" t="str">
        <f>VLOOKUP(Tabla1[[#This Row],[AREA]],Hoja1!A:B,2,FALSE)</f>
        <v>10. Personas mayores, familia y servicios sociales</v>
      </c>
      <c r="U5011" s="83" t="str">
        <f>MID(Tabla1[[#This Row],[Aplicación]],9,4)</f>
        <v>2312</v>
      </c>
      <c r="V5011" s="84" t="str">
        <f>VLOOKUP(Tabla1[[#This Row],[PROGRAMA]],Hoja1!A:B,2,FALSE)</f>
        <v>2312. Iniciativas sociales</v>
      </c>
      <c r="W5011" s="83" t="str">
        <f>MID(Tabla1[[#This Row],[Aplicación]],14,2)</f>
        <v>21</v>
      </c>
      <c r="X5011" s="83" t="str">
        <f>MID(Tabla1[[#This Row],[Aplicación]],14,6)</f>
        <v>212</v>
      </c>
    </row>
    <row r="5012" spans="1:24" x14ac:dyDescent="0.25">
      <c r="A5012" s="77">
        <v>220240059786</v>
      </c>
      <c r="B5012" s="78" t="s">
        <v>702</v>
      </c>
      <c r="C5012" s="79">
        <v>45636</v>
      </c>
      <c r="D5012" s="77">
        <v>22024001638</v>
      </c>
      <c r="E5012" s="78" t="s">
        <v>1424</v>
      </c>
      <c r="F5012" s="80">
        <v>849.29</v>
      </c>
      <c r="G5012" s="78" t="s">
        <v>766</v>
      </c>
      <c r="H5012" s="78" t="s">
        <v>6742</v>
      </c>
      <c r="I5012" s="81" t="s">
        <v>2934</v>
      </c>
      <c r="J5012" s="78" t="s">
        <v>398</v>
      </c>
      <c r="K5012" s="78" t="s">
        <v>398</v>
      </c>
      <c r="L5012" s="78" t="s">
        <v>399</v>
      </c>
      <c r="M5012" s="78" t="s">
        <v>395</v>
      </c>
      <c r="N5012" s="78" t="s">
        <v>396</v>
      </c>
      <c r="O5012" s="82" t="s">
        <v>325</v>
      </c>
      <c r="P5012" s="82" t="s">
        <v>6229</v>
      </c>
      <c r="Q5012" s="83" t="str">
        <f>MID(Tabla1[[#This Row],[Aplicación]],14,1)</f>
        <v>2</v>
      </c>
      <c r="R5012" s="35" t="s">
        <v>265</v>
      </c>
      <c r="S5012" s="83" t="str">
        <f>MID(Tabla1[[#This Row],[Aplicación]],6,2)</f>
        <v>07</v>
      </c>
      <c r="T5012" s="84" t="str">
        <f>VLOOKUP(Tabla1[[#This Row],[AREA]],Hoja1!A:B,2,FALSE)</f>
        <v>07. Medio ambiente</v>
      </c>
      <c r="U5012" s="83" t="str">
        <f>MID(Tabla1[[#This Row],[Aplicación]],9,4)</f>
        <v>1711</v>
      </c>
      <c r="V5012" s="84" t="str">
        <f>VLOOKUP(Tabla1[[#This Row],[PROGRAMA]],Hoja1!A:B,2,FALSE)</f>
        <v>1711. Parques y jardines</v>
      </c>
      <c r="W5012" s="83" t="str">
        <f>MID(Tabla1[[#This Row],[Aplicación]],14,2)</f>
        <v>21</v>
      </c>
      <c r="X5012" s="83" t="str">
        <f>MID(Tabla1[[#This Row],[Aplicación]],14,6)</f>
        <v>214</v>
      </c>
    </row>
    <row r="5013" spans="1:24" x14ac:dyDescent="0.25">
      <c r="A5013" s="77">
        <v>220240061067</v>
      </c>
      <c r="B5013" s="78" t="s">
        <v>702</v>
      </c>
      <c r="C5013" s="79">
        <v>45643</v>
      </c>
      <c r="D5013" s="77">
        <v>22024000464</v>
      </c>
      <c r="E5013" s="78" t="s">
        <v>1366</v>
      </c>
      <c r="F5013" s="80">
        <v>844.12</v>
      </c>
      <c r="G5013" s="78" t="s">
        <v>766</v>
      </c>
      <c r="H5013" s="78" t="s">
        <v>6743</v>
      </c>
      <c r="I5013" s="81" t="s">
        <v>2934</v>
      </c>
      <c r="J5013" s="78" t="s">
        <v>398</v>
      </c>
      <c r="K5013" s="78" t="s">
        <v>398</v>
      </c>
      <c r="L5013" s="78" t="s">
        <v>399</v>
      </c>
      <c r="M5013" s="78" t="s">
        <v>395</v>
      </c>
      <c r="N5013" s="78" t="s">
        <v>396</v>
      </c>
      <c r="O5013" s="82" t="s">
        <v>325</v>
      </c>
      <c r="P5013" s="82" t="s">
        <v>6229</v>
      </c>
      <c r="Q5013" s="83" t="str">
        <f>MID(Tabla1[[#This Row],[Aplicación]],14,1)</f>
        <v>2</v>
      </c>
      <c r="R5013" s="35" t="s">
        <v>265</v>
      </c>
      <c r="S5013" s="83" t="str">
        <f>MID(Tabla1[[#This Row],[Aplicación]],6,2)</f>
        <v>11</v>
      </c>
      <c r="T5013" s="84" t="str">
        <f>VLOOKUP(Tabla1[[#This Row],[AREA]],Hoja1!A:B,2,FALSE)</f>
        <v>11. Salud pública y seguridad ciudadana</v>
      </c>
      <c r="U5013" s="83" t="str">
        <f>MID(Tabla1[[#This Row],[Aplicación]],9,4)</f>
        <v>1631</v>
      </c>
      <c r="V5013" s="84" t="str">
        <f>VLOOKUP(Tabla1[[#This Row],[PROGRAMA]],Hoja1!A:B,2,FALSE)</f>
        <v>1631. Limpieza viaria</v>
      </c>
      <c r="W5013" s="83" t="str">
        <f>MID(Tabla1[[#This Row],[Aplicación]],14,2)</f>
        <v>21</v>
      </c>
      <c r="X5013" s="83" t="str">
        <f>MID(Tabla1[[#This Row],[Aplicación]],14,6)</f>
        <v>214</v>
      </c>
    </row>
    <row r="5014" spans="1:24" x14ac:dyDescent="0.25">
      <c r="A5014" s="77">
        <v>220240053977</v>
      </c>
      <c r="B5014" s="78" t="s">
        <v>702</v>
      </c>
      <c r="C5014" s="79">
        <v>45614</v>
      </c>
      <c r="D5014" s="77">
        <v>22024000078</v>
      </c>
      <c r="E5014" s="78" t="s">
        <v>1293</v>
      </c>
      <c r="F5014" s="80">
        <v>841.25</v>
      </c>
      <c r="G5014" s="78" t="s">
        <v>815</v>
      </c>
      <c r="H5014" s="78" t="s">
        <v>6744</v>
      </c>
      <c r="I5014" s="81" t="s">
        <v>2934</v>
      </c>
      <c r="J5014" s="78" t="s">
        <v>398</v>
      </c>
      <c r="K5014" s="78" t="s">
        <v>398</v>
      </c>
      <c r="L5014" s="78" t="s">
        <v>413</v>
      </c>
      <c r="M5014" s="78" t="s">
        <v>395</v>
      </c>
      <c r="N5014" s="78" t="s">
        <v>396</v>
      </c>
      <c r="O5014" s="82" t="s">
        <v>325</v>
      </c>
      <c r="P5014" s="82" t="s">
        <v>6229</v>
      </c>
      <c r="Q5014" s="83" t="str">
        <f>MID(Tabla1[[#This Row],[Aplicación]],14,1)</f>
        <v>2</v>
      </c>
      <c r="R5014" s="35" t="s">
        <v>265</v>
      </c>
      <c r="S5014" s="83" t="str">
        <f>MID(Tabla1[[#This Row],[Aplicación]],6,2)</f>
        <v>03</v>
      </c>
      <c r="T5014" s="84" t="str">
        <f>VLOOKUP(Tabla1[[#This Row],[AREA]],Hoja1!A:B,2,FALSE)</f>
        <v>03. Participación ciudadana y deportes</v>
      </c>
      <c r="U5014" s="83" t="str">
        <f>MID(Tabla1[[#This Row],[Aplicación]],9,4)</f>
        <v>9241</v>
      </c>
      <c r="V5014" s="84" t="str">
        <f>VLOOKUP(Tabla1[[#This Row],[PROGRAMA]],Hoja1!A:B,2,FALSE)</f>
        <v>9241. Participación ciudadana</v>
      </c>
      <c r="W5014" s="83" t="str">
        <f>MID(Tabla1[[#This Row],[Aplicación]],14,2)</f>
        <v>21</v>
      </c>
      <c r="X5014" s="83" t="str">
        <f>MID(Tabla1[[#This Row],[Aplicación]],14,6)</f>
        <v>212</v>
      </c>
    </row>
    <row r="5015" spans="1:24" x14ac:dyDescent="0.25">
      <c r="A5015" s="77">
        <v>220240053917</v>
      </c>
      <c r="B5015" s="78" t="s">
        <v>702</v>
      </c>
      <c r="C5015" s="79">
        <v>45614</v>
      </c>
      <c r="D5015" s="77">
        <v>22024000440</v>
      </c>
      <c r="E5015" s="78" t="s">
        <v>1425</v>
      </c>
      <c r="F5015" s="80">
        <v>833.25</v>
      </c>
      <c r="G5015" s="78" t="s">
        <v>3188</v>
      </c>
      <c r="H5015" s="78" t="s">
        <v>6745</v>
      </c>
      <c r="I5015" s="81" t="s">
        <v>2934</v>
      </c>
      <c r="J5015" s="78" t="s">
        <v>398</v>
      </c>
      <c r="K5015" s="78" t="s">
        <v>398</v>
      </c>
      <c r="L5015" s="78" t="s">
        <v>399</v>
      </c>
      <c r="M5015" s="78" t="s">
        <v>395</v>
      </c>
      <c r="N5015" s="78" t="s">
        <v>396</v>
      </c>
      <c r="O5015" s="82" t="s">
        <v>325</v>
      </c>
      <c r="P5015" s="82" t="s">
        <v>6229</v>
      </c>
      <c r="Q5015" s="83" t="str">
        <f>MID(Tabla1[[#This Row],[Aplicación]],14,1)</f>
        <v>2</v>
      </c>
      <c r="R5015" s="35" t="s">
        <v>265</v>
      </c>
      <c r="S5015" s="83" t="str">
        <f>MID(Tabla1[[#This Row],[Aplicación]],6,2)</f>
        <v>11</v>
      </c>
      <c r="T5015" s="84" t="str">
        <f>VLOOKUP(Tabla1[[#This Row],[AREA]],Hoja1!A:B,2,FALSE)</f>
        <v>11. Salud pública y seguridad ciudadana</v>
      </c>
      <c r="U5015" s="83" t="str">
        <f>MID(Tabla1[[#This Row],[Aplicación]],9,4)</f>
        <v>1621</v>
      </c>
      <c r="V5015" s="84" t="str">
        <f>VLOOKUP(Tabla1[[#This Row],[PROGRAMA]],Hoja1!A:B,2,FALSE)</f>
        <v>1621. Recogida de residuos</v>
      </c>
      <c r="W5015" s="83" t="str">
        <f>MID(Tabla1[[#This Row],[Aplicación]],14,2)</f>
        <v>21</v>
      </c>
      <c r="X5015" s="83" t="str">
        <f>MID(Tabla1[[#This Row],[Aplicación]],14,6)</f>
        <v>214</v>
      </c>
    </row>
    <row r="5016" spans="1:24" x14ac:dyDescent="0.25">
      <c r="A5016" s="77">
        <v>220240061650</v>
      </c>
      <c r="B5016" s="78" t="s">
        <v>390</v>
      </c>
      <c r="C5016" s="79">
        <v>45644</v>
      </c>
      <c r="D5016" s="77">
        <v>22024009175</v>
      </c>
      <c r="E5016" s="78" t="s">
        <v>1366</v>
      </c>
      <c r="F5016" s="80">
        <v>3428.14</v>
      </c>
      <c r="G5016" s="78" t="s">
        <v>812</v>
      </c>
      <c r="H5016" s="78" t="s">
        <v>6746</v>
      </c>
      <c r="I5016" s="81" t="s">
        <v>2930</v>
      </c>
      <c r="J5016" s="78" t="s">
        <v>398</v>
      </c>
      <c r="K5016" s="78" t="s">
        <v>398</v>
      </c>
      <c r="L5016" s="78" t="s">
        <v>413</v>
      </c>
      <c r="M5016" s="78" t="s">
        <v>395</v>
      </c>
      <c r="N5016" s="78" t="s">
        <v>396</v>
      </c>
      <c r="O5016" s="82" t="s">
        <v>325</v>
      </c>
      <c r="P5016" s="82" t="s">
        <v>6229</v>
      </c>
      <c r="Q5016" s="83" t="str">
        <f>MID(Tabla1[[#This Row],[Aplicación]],14,1)</f>
        <v>2</v>
      </c>
      <c r="R5016" s="35" t="s">
        <v>265</v>
      </c>
      <c r="S5016" s="83" t="str">
        <f>MID(Tabla1[[#This Row],[Aplicación]],6,2)</f>
        <v>11</v>
      </c>
      <c r="T5016" s="84" t="str">
        <f>VLOOKUP(Tabla1[[#This Row],[AREA]],Hoja1!A:B,2,FALSE)</f>
        <v>11. Salud pública y seguridad ciudadana</v>
      </c>
      <c r="U5016" s="83" t="str">
        <f>MID(Tabla1[[#This Row],[Aplicación]],9,4)</f>
        <v>1631</v>
      </c>
      <c r="V5016" s="84" t="str">
        <f>VLOOKUP(Tabla1[[#This Row],[PROGRAMA]],Hoja1!A:B,2,FALSE)</f>
        <v>1631. Limpieza viaria</v>
      </c>
      <c r="W5016" s="83" t="str">
        <f>MID(Tabla1[[#This Row],[Aplicación]],14,2)</f>
        <v>21</v>
      </c>
      <c r="X5016" s="83" t="str">
        <f>MID(Tabla1[[#This Row],[Aplicación]],14,6)</f>
        <v>214</v>
      </c>
    </row>
    <row r="5017" spans="1:24" x14ac:dyDescent="0.25">
      <c r="A5017" s="77">
        <v>220240060419</v>
      </c>
      <c r="B5017" s="78" t="s">
        <v>702</v>
      </c>
      <c r="C5017" s="79">
        <v>45638</v>
      </c>
      <c r="D5017" s="77">
        <v>22024000022</v>
      </c>
      <c r="E5017" s="78" t="s">
        <v>1362</v>
      </c>
      <c r="F5017" s="80">
        <v>800.86</v>
      </c>
      <c r="G5017" s="78" t="s">
        <v>587</v>
      </c>
      <c r="H5017" s="78" t="s">
        <v>6747</v>
      </c>
      <c r="I5017" s="81" t="s">
        <v>2934</v>
      </c>
      <c r="J5017" s="78" t="s">
        <v>398</v>
      </c>
      <c r="K5017" s="78" t="s">
        <v>398</v>
      </c>
      <c r="L5017" s="78" t="s">
        <v>399</v>
      </c>
      <c r="M5017" s="78" t="s">
        <v>395</v>
      </c>
      <c r="N5017" s="78" t="s">
        <v>396</v>
      </c>
      <c r="O5017" s="82" t="s">
        <v>325</v>
      </c>
      <c r="P5017" s="82" t="s">
        <v>6229</v>
      </c>
      <c r="Q5017" s="83" t="str">
        <f>MID(Tabla1[[#This Row],[Aplicación]],14,1)</f>
        <v>2</v>
      </c>
      <c r="R5017" s="35" t="s">
        <v>265</v>
      </c>
      <c r="S5017" s="83" t="str">
        <f>MID(Tabla1[[#This Row],[Aplicación]],6,2)</f>
        <v>11</v>
      </c>
      <c r="T5017" s="84" t="str">
        <f>VLOOKUP(Tabla1[[#This Row],[AREA]],Hoja1!A:B,2,FALSE)</f>
        <v>11. Salud pública y seguridad ciudadana</v>
      </c>
      <c r="U5017" s="83" t="str">
        <f>MID(Tabla1[[#This Row],[Aplicación]],9,4)</f>
        <v>1361</v>
      </c>
      <c r="V5017" s="84" t="str">
        <f>VLOOKUP(Tabla1[[#This Row],[PROGRAMA]],Hoja1!A:B,2,FALSE)</f>
        <v>1361. Prevención y extinción de incencios</v>
      </c>
      <c r="W5017" s="83" t="str">
        <f>MID(Tabla1[[#This Row],[Aplicación]],14,2)</f>
        <v>21</v>
      </c>
      <c r="X5017" s="83" t="str">
        <f>MID(Tabla1[[#This Row],[Aplicación]],14,6)</f>
        <v>214</v>
      </c>
    </row>
    <row r="5018" spans="1:24" x14ac:dyDescent="0.25">
      <c r="A5018" s="77">
        <v>220240049951</v>
      </c>
      <c r="B5018" s="78" t="s">
        <v>702</v>
      </c>
      <c r="C5018" s="79">
        <v>45589</v>
      </c>
      <c r="D5018" s="77">
        <v>22024000440</v>
      </c>
      <c r="E5018" s="78" t="s">
        <v>1425</v>
      </c>
      <c r="F5018" s="80">
        <v>797.72</v>
      </c>
      <c r="G5018" s="78" t="s">
        <v>3188</v>
      </c>
      <c r="H5018" s="78" t="s">
        <v>6748</v>
      </c>
      <c r="I5018" s="81" t="s">
        <v>2934</v>
      </c>
      <c r="J5018" s="78" t="s">
        <v>398</v>
      </c>
      <c r="K5018" s="78" t="s">
        <v>398</v>
      </c>
      <c r="L5018" s="78" t="s">
        <v>399</v>
      </c>
      <c r="M5018" s="78" t="s">
        <v>395</v>
      </c>
      <c r="N5018" s="78" t="s">
        <v>396</v>
      </c>
      <c r="O5018" s="82" t="s">
        <v>325</v>
      </c>
      <c r="P5018" s="82" t="s">
        <v>6229</v>
      </c>
      <c r="Q5018" s="83" t="str">
        <f>MID(Tabla1[[#This Row],[Aplicación]],14,1)</f>
        <v>2</v>
      </c>
      <c r="R5018" s="35" t="s">
        <v>265</v>
      </c>
      <c r="S5018" s="83" t="str">
        <f>MID(Tabla1[[#This Row],[Aplicación]],6,2)</f>
        <v>11</v>
      </c>
      <c r="T5018" s="84" t="str">
        <f>VLOOKUP(Tabla1[[#This Row],[AREA]],Hoja1!A:B,2,FALSE)</f>
        <v>11. Salud pública y seguridad ciudadana</v>
      </c>
      <c r="U5018" s="83" t="str">
        <f>MID(Tabla1[[#This Row],[Aplicación]],9,4)</f>
        <v>1621</v>
      </c>
      <c r="V5018" s="84" t="str">
        <f>VLOOKUP(Tabla1[[#This Row],[PROGRAMA]],Hoja1!A:B,2,FALSE)</f>
        <v>1621. Recogida de residuos</v>
      </c>
      <c r="W5018" s="83" t="str">
        <f>MID(Tabla1[[#This Row],[Aplicación]],14,2)</f>
        <v>21</v>
      </c>
      <c r="X5018" s="83" t="str">
        <f>MID(Tabla1[[#This Row],[Aplicación]],14,6)</f>
        <v>214</v>
      </c>
    </row>
    <row r="5019" spans="1:24" x14ac:dyDescent="0.25">
      <c r="A5019" s="77">
        <v>220240049994</v>
      </c>
      <c r="B5019" s="78" t="s">
        <v>702</v>
      </c>
      <c r="C5019" s="79">
        <v>45589</v>
      </c>
      <c r="D5019" s="77">
        <v>22024001633</v>
      </c>
      <c r="E5019" s="78" t="s">
        <v>1427</v>
      </c>
      <c r="F5019" s="80">
        <v>783.05</v>
      </c>
      <c r="G5019" s="78" t="s">
        <v>776</v>
      </c>
      <c r="H5019" s="78" t="s">
        <v>6749</v>
      </c>
      <c r="I5019" s="81" t="s">
        <v>2934</v>
      </c>
      <c r="J5019" s="78" t="s">
        <v>398</v>
      </c>
      <c r="K5019" s="78" t="s">
        <v>398</v>
      </c>
      <c r="L5019" s="78" t="s">
        <v>413</v>
      </c>
      <c r="M5019" s="78" t="s">
        <v>395</v>
      </c>
      <c r="N5019" s="78" t="s">
        <v>396</v>
      </c>
      <c r="O5019" s="82" t="s">
        <v>325</v>
      </c>
      <c r="P5019" s="82" t="s">
        <v>6229</v>
      </c>
      <c r="Q5019" s="83" t="str">
        <f>MID(Tabla1[[#This Row],[Aplicación]],14,1)</f>
        <v>2</v>
      </c>
      <c r="R5019" s="35" t="s">
        <v>265</v>
      </c>
      <c r="S5019" s="83" t="str">
        <f>MID(Tabla1[[#This Row],[Aplicación]],6,2)</f>
        <v>07</v>
      </c>
      <c r="T5019" s="84" t="str">
        <f>VLOOKUP(Tabla1[[#This Row],[AREA]],Hoja1!A:B,2,FALSE)</f>
        <v>07. Medio ambiente</v>
      </c>
      <c r="U5019" s="83" t="str">
        <f>MID(Tabla1[[#This Row],[Aplicación]],9,4)</f>
        <v>1711</v>
      </c>
      <c r="V5019" s="84" t="str">
        <f>VLOOKUP(Tabla1[[#This Row],[PROGRAMA]],Hoja1!A:B,2,FALSE)</f>
        <v>1711. Parques y jardines</v>
      </c>
      <c r="W5019" s="83" t="str">
        <f>MID(Tabla1[[#This Row],[Aplicación]],14,2)</f>
        <v>22</v>
      </c>
      <c r="X5019" s="83" t="str">
        <f>MID(Tabla1[[#This Row],[Aplicación]],14,6)</f>
        <v>22199</v>
      </c>
    </row>
    <row r="5020" spans="1:24" x14ac:dyDescent="0.25">
      <c r="A5020" s="77">
        <v>220240045098</v>
      </c>
      <c r="B5020" s="78" t="s">
        <v>702</v>
      </c>
      <c r="C5020" s="79">
        <v>45567</v>
      </c>
      <c r="D5020" s="77">
        <v>22024000456</v>
      </c>
      <c r="E5020" s="78" t="s">
        <v>1426</v>
      </c>
      <c r="F5020" s="80">
        <v>781.28</v>
      </c>
      <c r="G5020" s="78" t="s">
        <v>764</v>
      </c>
      <c r="H5020" s="78" t="s">
        <v>6750</v>
      </c>
      <c r="I5020" s="81" t="s">
        <v>2934</v>
      </c>
      <c r="J5020" s="78" t="s">
        <v>398</v>
      </c>
      <c r="K5020" s="78" t="s">
        <v>398</v>
      </c>
      <c r="L5020" s="78" t="s">
        <v>413</v>
      </c>
      <c r="M5020" s="78" t="s">
        <v>395</v>
      </c>
      <c r="N5020" s="78" t="s">
        <v>396</v>
      </c>
      <c r="O5020" s="82" t="s">
        <v>325</v>
      </c>
      <c r="P5020" s="82" t="s">
        <v>6229</v>
      </c>
      <c r="Q5020" s="83" t="str">
        <f>MID(Tabla1[[#This Row],[Aplicación]],14,1)</f>
        <v>2</v>
      </c>
      <c r="R5020" s="35" t="s">
        <v>265</v>
      </c>
      <c r="S5020" s="83" t="str">
        <f>MID(Tabla1[[#This Row],[Aplicación]],6,2)</f>
        <v>11</v>
      </c>
      <c r="T5020" s="84" t="str">
        <f>VLOOKUP(Tabla1[[#This Row],[AREA]],Hoja1!A:B,2,FALSE)</f>
        <v>11. Salud pública y seguridad ciudadana</v>
      </c>
      <c r="U5020" s="83" t="str">
        <f>MID(Tabla1[[#This Row],[Aplicación]],9,4)</f>
        <v>1621</v>
      </c>
      <c r="V5020" s="84" t="str">
        <f>VLOOKUP(Tabla1[[#This Row],[PROGRAMA]],Hoja1!A:B,2,FALSE)</f>
        <v>1621. Recogida de residuos</v>
      </c>
      <c r="W5020" s="83" t="str">
        <f>MID(Tabla1[[#This Row],[Aplicación]],14,2)</f>
        <v>22</v>
      </c>
      <c r="X5020" s="83" t="str">
        <f>MID(Tabla1[[#This Row],[Aplicación]],14,6)</f>
        <v>22199</v>
      </c>
    </row>
    <row r="5021" spans="1:24" x14ac:dyDescent="0.25">
      <c r="A5021" s="77">
        <v>220240047498</v>
      </c>
      <c r="B5021" s="78" t="s">
        <v>702</v>
      </c>
      <c r="C5021" s="79">
        <v>45575</v>
      </c>
      <c r="D5021" s="77">
        <v>22024001011</v>
      </c>
      <c r="E5021" s="78" t="s">
        <v>1423</v>
      </c>
      <c r="F5021" s="80">
        <v>775.73</v>
      </c>
      <c r="G5021" s="78" t="s">
        <v>767</v>
      </c>
      <c r="H5021" s="78" t="s">
        <v>6751</v>
      </c>
      <c r="I5021" s="81" t="s">
        <v>2934</v>
      </c>
      <c r="J5021" s="78" t="s">
        <v>398</v>
      </c>
      <c r="K5021" s="78" t="s">
        <v>398</v>
      </c>
      <c r="L5021" s="78" t="s">
        <v>399</v>
      </c>
      <c r="M5021" s="78" t="s">
        <v>395</v>
      </c>
      <c r="N5021" s="78" t="s">
        <v>396</v>
      </c>
      <c r="O5021" s="82" t="s">
        <v>325</v>
      </c>
      <c r="P5021" s="82" t="s">
        <v>6229</v>
      </c>
      <c r="Q5021" s="83" t="str">
        <f>MID(Tabla1[[#This Row],[Aplicación]],14,1)</f>
        <v>2</v>
      </c>
      <c r="R5021" s="35" t="s">
        <v>265</v>
      </c>
      <c r="S5021" s="83" t="str">
        <f>MID(Tabla1[[#This Row],[Aplicación]],6,2)</f>
        <v>11</v>
      </c>
      <c r="T5021" s="84" t="str">
        <f>VLOOKUP(Tabla1[[#This Row],[AREA]],Hoja1!A:B,2,FALSE)</f>
        <v>11. Salud pública y seguridad ciudadana</v>
      </c>
      <c r="U5021" s="83" t="str">
        <f>MID(Tabla1[[#This Row],[Aplicación]],9,4)</f>
        <v>1321</v>
      </c>
      <c r="V5021" s="84" t="str">
        <f>VLOOKUP(Tabla1[[#This Row],[PROGRAMA]],Hoja1!A:B,2,FALSE)</f>
        <v>1321. Policía municipal</v>
      </c>
      <c r="W5021" s="83" t="str">
        <f>MID(Tabla1[[#This Row],[Aplicación]],14,2)</f>
        <v>21</v>
      </c>
      <c r="X5021" s="83" t="str">
        <f>MID(Tabla1[[#This Row],[Aplicación]],14,6)</f>
        <v>214</v>
      </c>
    </row>
    <row r="5022" spans="1:24" x14ac:dyDescent="0.25">
      <c r="A5022" s="77">
        <v>220240045106</v>
      </c>
      <c r="B5022" s="78" t="s">
        <v>702</v>
      </c>
      <c r="C5022" s="79">
        <v>45567</v>
      </c>
      <c r="D5022" s="77">
        <v>22024000441</v>
      </c>
      <c r="E5022" s="78" t="s">
        <v>1425</v>
      </c>
      <c r="F5022" s="80">
        <v>775.61</v>
      </c>
      <c r="G5022" s="78" t="s">
        <v>1010</v>
      </c>
      <c r="H5022" s="78" t="s">
        <v>6752</v>
      </c>
      <c r="I5022" s="81" t="s">
        <v>2934</v>
      </c>
      <c r="J5022" s="78" t="s">
        <v>398</v>
      </c>
      <c r="K5022" s="78" t="s">
        <v>398</v>
      </c>
      <c r="L5022" s="78" t="s">
        <v>413</v>
      </c>
      <c r="M5022" s="78" t="s">
        <v>395</v>
      </c>
      <c r="N5022" s="78" t="s">
        <v>396</v>
      </c>
      <c r="O5022" s="82" t="s">
        <v>325</v>
      </c>
      <c r="P5022" s="82" t="s">
        <v>6229</v>
      </c>
      <c r="Q5022" s="83" t="str">
        <f>MID(Tabla1[[#This Row],[Aplicación]],14,1)</f>
        <v>2</v>
      </c>
      <c r="R5022" s="35" t="s">
        <v>265</v>
      </c>
      <c r="S5022" s="83" t="str">
        <f>MID(Tabla1[[#This Row],[Aplicación]],6,2)</f>
        <v>11</v>
      </c>
      <c r="T5022" s="84" t="str">
        <f>VLOOKUP(Tabla1[[#This Row],[AREA]],Hoja1!A:B,2,FALSE)</f>
        <v>11. Salud pública y seguridad ciudadana</v>
      </c>
      <c r="U5022" s="83" t="str">
        <f>MID(Tabla1[[#This Row],[Aplicación]],9,4)</f>
        <v>1621</v>
      </c>
      <c r="V5022" s="84" t="str">
        <f>VLOOKUP(Tabla1[[#This Row],[PROGRAMA]],Hoja1!A:B,2,FALSE)</f>
        <v>1621. Recogida de residuos</v>
      </c>
      <c r="W5022" s="83" t="str">
        <f>MID(Tabla1[[#This Row],[Aplicación]],14,2)</f>
        <v>21</v>
      </c>
      <c r="X5022" s="83" t="str">
        <f>MID(Tabla1[[#This Row],[Aplicación]],14,6)</f>
        <v>214</v>
      </c>
    </row>
    <row r="5023" spans="1:24" x14ac:dyDescent="0.25">
      <c r="A5023" s="77">
        <v>220240062148</v>
      </c>
      <c r="B5023" s="78" t="s">
        <v>702</v>
      </c>
      <c r="C5023" s="79">
        <v>45646</v>
      </c>
      <c r="D5023" s="77">
        <v>22024000079</v>
      </c>
      <c r="E5023" s="78" t="s">
        <v>1262</v>
      </c>
      <c r="F5023" s="80">
        <v>775.33</v>
      </c>
      <c r="G5023" s="78" t="s">
        <v>82</v>
      </c>
      <c r="H5023" s="78" t="s">
        <v>6753</v>
      </c>
      <c r="I5023" s="81" t="s">
        <v>2934</v>
      </c>
      <c r="J5023" s="78" t="s">
        <v>398</v>
      </c>
      <c r="K5023" s="78" t="s">
        <v>398</v>
      </c>
      <c r="L5023" s="78" t="s">
        <v>413</v>
      </c>
      <c r="M5023" s="78" t="s">
        <v>395</v>
      </c>
      <c r="N5023" s="78" t="s">
        <v>396</v>
      </c>
      <c r="O5023" s="82" t="s">
        <v>325</v>
      </c>
      <c r="P5023" s="82" t="s">
        <v>6229</v>
      </c>
      <c r="Q5023" s="83" t="str">
        <f>MID(Tabla1[[#This Row],[Aplicación]],14,1)</f>
        <v>2</v>
      </c>
      <c r="R5023" s="35" t="s">
        <v>265</v>
      </c>
      <c r="S5023" s="83" t="str">
        <f>MID(Tabla1[[#This Row],[Aplicación]],6,2)</f>
        <v>03</v>
      </c>
      <c r="T5023" s="84" t="str">
        <f>VLOOKUP(Tabla1[[#This Row],[AREA]],Hoja1!A:B,2,FALSE)</f>
        <v>03. Participación ciudadana y deportes</v>
      </c>
      <c r="U5023" s="83" t="str">
        <f>MID(Tabla1[[#This Row],[Aplicación]],9,4)</f>
        <v>9241</v>
      </c>
      <c r="V5023" s="84" t="str">
        <f>VLOOKUP(Tabla1[[#This Row],[PROGRAMA]],Hoja1!A:B,2,FALSE)</f>
        <v>9241. Participación ciudadana</v>
      </c>
      <c r="W5023" s="83" t="str">
        <f>MID(Tabla1[[#This Row],[Aplicación]],14,2)</f>
        <v>21</v>
      </c>
      <c r="X5023" s="83" t="str">
        <f>MID(Tabla1[[#This Row],[Aplicación]],14,6)</f>
        <v>213</v>
      </c>
    </row>
    <row r="5024" spans="1:24" x14ac:dyDescent="0.25">
      <c r="A5024" s="77">
        <v>220240045126</v>
      </c>
      <c r="B5024" s="78" t="s">
        <v>702</v>
      </c>
      <c r="C5024" s="79">
        <v>45567</v>
      </c>
      <c r="D5024" s="77">
        <v>22024000449</v>
      </c>
      <c r="E5024" s="78" t="s">
        <v>1431</v>
      </c>
      <c r="F5024" s="80">
        <v>768.21</v>
      </c>
      <c r="G5024" s="78" t="s">
        <v>84</v>
      </c>
      <c r="H5024" s="78" t="s">
        <v>6640</v>
      </c>
      <c r="I5024" s="81" t="s">
        <v>2934</v>
      </c>
      <c r="J5024" s="78" t="s">
        <v>398</v>
      </c>
      <c r="K5024" s="78" t="s">
        <v>398</v>
      </c>
      <c r="L5024" s="78" t="s">
        <v>413</v>
      </c>
      <c r="M5024" s="78" t="s">
        <v>395</v>
      </c>
      <c r="N5024" s="78" t="s">
        <v>396</v>
      </c>
      <c r="O5024" s="82" t="s">
        <v>325</v>
      </c>
      <c r="P5024" s="82" t="s">
        <v>6229</v>
      </c>
      <c r="Q5024" s="83" t="str">
        <f>MID(Tabla1[[#This Row],[Aplicación]],14,1)</f>
        <v>2</v>
      </c>
      <c r="R5024" s="35" t="s">
        <v>265</v>
      </c>
      <c r="S5024" s="83" t="str">
        <f>MID(Tabla1[[#This Row],[Aplicación]],6,2)</f>
        <v>11</v>
      </c>
      <c r="T5024" s="84" t="str">
        <f>VLOOKUP(Tabla1[[#This Row],[AREA]],Hoja1!A:B,2,FALSE)</f>
        <v>11. Salud pública y seguridad ciudadana</v>
      </c>
      <c r="U5024" s="83" t="str">
        <f>MID(Tabla1[[#This Row],[Aplicación]],9,4)</f>
        <v>1631</v>
      </c>
      <c r="V5024" s="84" t="str">
        <f>VLOOKUP(Tabla1[[#This Row],[PROGRAMA]],Hoja1!A:B,2,FALSE)</f>
        <v>1631. Limpieza viaria</v>
      </c>
      <c r="W5024" s="83" t="str">
        <f>MID(Tabla1[[#This Row],[Aplicación]],14,2)</f>
        <v>22</v>
      </c>
      <c r="X5024" s="83" t="str">
        <f>MID(Tabla1[[#This Row],[Aplicación]],14,6)</f>
        <v>22110</v>
      </c>
    </row>
    <row r="5025" spans="1:24" x14ac:dyDescent="0.25">
      <c r="A5025" s="77">
        <v>220240058056</v>
      </c>
      <c r="B5025" s="78" t="s">
        <v>702</v>
      </c>
      <c r="C5025" s="79">
        <v>45630</v>
      </c>
      <c r="D5025" s="77">
        <v>22024000464</v>
      </c>
      <c r="E5025" s="78" t="s">
        <v>1366</v>
      </c>
      <c r="F5025" s="80">
        <v>760.06</v>
      </c>
      <c r="G5025" s="78" t="s">
        <v>801</v>
      </c>
      <c r="H5025" s="78" t="s">
        <v>6754</v>
      </c>
      <c r="I5025" s="81" t="s">
        <v>2934</v>
      </c>
      <c r="J5025" s="78" t="s">
        <v>398</v>
      </c>
      <c r="K5025" s="78" t="s">
        <v>398</v>
      </c>
      <c r="L5025" s="78" t="s">
        <v>399</v>
      </c>
      <c r="M5025" s="78" t="s">
        <v>395</v>
      </c>
      <c r="N5025" s="78" t="s">
        <v>396</v>
      </c>
      <c r="O5025" s="82" t="s">
        <v>325</v>
      </c>
      <c r="P5025" s="82" t="s">
        <v>6229</v>
      </c>
      <c r="Q5025" s="83" t="str">
        <f>MID(Tabla1[[#This Row],[Aplicación]],14,1)</f>
        <v>2</v>
      </c>
      <c r="R5025" s="35" t="s">
        <v>265</v>
      </c>
      <c r="S5025" s="83" t="str">
        <f>MID(Tabla1[[#This Row],[Aplicación]],6,2)</f>
        <v>11</v>
      </c>
      <c r="T5025" s="84" t="str">
        <f>VLOOKUP(Tabla1[[#This Row],[AREA]],Hoja1!A:B,2,FALSE)</f>
        <v>11. Salud pública y seguridad ciudadana</v>
      </c>
      <c r="U5025" s="83" t="str">
        <f>MID(Tabla1[[#This Row],[Aplicación]],9,4)</f>
        <v>1631</v>
      </c>
      <c r="V5025" s="84" t="str">
        <f>VLOOKUP(Tabla1[[#This Row],[PROGRAMA]],Hoja1!A:B,2,FALSE)</f>
        <v>1631. Limpieza viaria</v>
      </c>
      <c r="W5025" s="83" t="str">
        <f>MID(Tabla1[[#This Row],[Aplicación]],14,2)</f>
        <v>21</v>
      </c>
      <c r="X5025" s="83" t="str">
        <f>MID(Tabla1[[#This Row],[Aplicación]],14,6)</f>
        <v>214</v>
      </c>
    </row>
    <row r="5026" spans="1:24" x14ac:dyDescent="0.25">
      <c r="A5026" s="77">
        <v>220240055085</v>
      </c>
      <c r="B5026" s="78" t="s">
        <v>390</v>
      </c>
      <c r="C5026" s="79">
        <v>45616</v>
      </c>
      <c r="D5026" s="77">
        <v>22024008679</v>
      </c>
      <c r="E5026" s="78" t="s">
        <v>1178</v>
      </c>
      <c r="F5026" s="80">
        <v>1089</v>
      </c>
      <c r="G5026" s="78" t="s">
        <v>6755</v>
      </c>
      <c r="H5026" s="78" t="s">
        <v>6756</v>
      </c>
      <c r="I5026" s="81" t="s">
        <v>2930</v>
      </c>
      <c r="J5026" s="78" t="s">
        <v>996</v>
      </c>
      <c r="K5026" s="78" t="s">
        <v>398</v>
      </c>
      <c r="L5026" s="78" t="s">
        <v>399</v>
      </c>
      <c r="M5026" s="78" t="s">
        <v>585</v>
      </c>
      <c r="N5026" s="78" t="s">
        <v>539</v>
      </c>
      <c r="O5026" s="82" t="s">
        <v>326</v>
      </c>
      <c r="P5026" s="82" t="s">
        <v>6229</v>
      </c>
      <c r="Q5026" s="83" t="str">
        <f>MID(Tabla1[[#This Row],[Aplicación]],14,1)</f>
        <v>2</v>
      </c>
      <c r="R5026" s="35" t="s">
        <v>265</v>
      </c>
      <c r="S5026" s="83" t="str">
        <f>MID(Tabla1[[#This Row],[Aplicación]],6,2)</f>
        <v>06</v>
      </c>
      <c r="T5026" s="84" t="str">
        <f>VLOOKUP(Tabla1[[#This Row],[AREA]],Hoja1!A:B,2,FALSE)</f>
        <v>06. Educación y cultura</v>
      </c>
      <c r="U5026" s="83" t="str">
        <f>MID(Tabla1[[#This Row],[Aplicación]],9,4)</f>
        <v>3232</v>
      </c>
      <c r="V5026" s="84" t="str">
        <f>VLOOKUP(Tabla1[[#This Row],[PROGRAMA]],Hoja1!A:B,2,FALSE)</f>
        <v>3232. Conservación y mantenimiento centros educación infantil y primaria</v>
      </c>
      <c r="W5026" s="83" t="str">
        <f>MID(Tabla1[[#This Row],[Aplicación]],14,2)</f>
        <v>21</v>
      </c>
      <c r="X5026" s="83" t="str">
        <f>MID(Tabla1[[#This Row],[Aplicación]],14,6)</f>
        <v>213</v>
      </c>
    </row>
    <row r="5027" spans="1:24" x14ac:dyDescent="0.25">
      <c r="A5027" s="77">
        <v>220240053264</v>
      </c>
      <c r="B5027" s="78" t="s">
        <v>390</v>
      </c>
      <c r="C5027" s="79">
        <v>45604</v>
      </c>
      <c r="D5027" s="77">
        <v>22024008155</v>
      </c>
      <c r="E5027" s="78" t="s">
        <v>1405</v>
      </c>
      <c r="F5027" s="80">
        <v>1197.9000000000001</v>
      </c>
      <c r="G5027" s="78" t="s">
        <v>763</v>
      </c>
      <c r="H5027" s="78" t="s">
        <v>6757</v>
      </c>
      <c r="I5027" s="81" t="s">
        <v>2930</v>
      </c>
      <c r="J5027" s="78" t="s">
        <v>398</v>
      </c>
      <c r="K5027" s="78" t="s">
        <v>398</v>
      </c>
      <c r="L5027" s="78" t="s">
        <v>399</v>
      </c>
      <c r="M5027" s="78" t="s">
        <v>585</v>
      </c>
      <c r="N5027" s="78" t="s">
        <v>539</v>
      </c>
      <c r="O5027" s="82" t="s">
        <v>326</v>
      </c>
      <c r="P5027" s="82" t="s">
        <v>6229</v>
      </c>
      <c r="Q5027" s="83" t="str">
        <f>MID(Tabla1[[#This Row],[Aplicación]],14,1)</f>
        <v>2</v>
      </c>
      <c r="R5027" s="35" t="s">
        <v>265</v>
      </c>
      <c r="S5027" s="83" t="str">
        <f>MID(Tabla1[[#This Row],[Aplicación]],6,2)</f>
        <v>01</v>
      </c>
      <c r="T5027" s="84" t="str">
        <f>VLOOKUP(Tabla1[[#This Row],[AREA]],Hoja1!A:B,2,FALSE)</f>
        <v>01. Alcaldía</v>
      </c>
      <c r="U5027" s="83" t="str">
        <f>MID(Tabla1[[#This Row],[Aplicación]],9,4)</f>
        <v>9207</v>
      </c>
      <c r="V5027" s="84" t="str">
        <f>VLOOKUP(Tabla1[[#This Row],[PROGRAMA]],Hoja1!A:B,2,FALSE)</f>
        <v>9207. Gobierno y relaciones</v>
      </c>
      <c r="W5027" s="83" t="str">
        <f>MID(Tabla1[[#This Row],[Aplicación]],14,2)</f>
        <v>22</v>
      </c>
      <c r="X5027" s="83" t="str">
        <f>MID(Tabla1[[#This Row],[Aplicación]],14,6)</f>
        <v>22699</v>
      </c>
    </row>
    <row r="5028" spans="1:24" x14ac:dyDescent="0.25">
      <c r="A5028" s="77">
        <v>220240061686</v>
      </c>
      <c r="B5028" s="78" t="s">
        <v>390</v>
      </c>
      <c r="C5028" s="79">
        <v>45644</v>
      </c>
      <c r="D5028" s="77">
        <v>22024009311</v>
      </c>
      <c r="E5028" s="78" t="s">
        <v>1199</v>
      </c>
      <c r="F5028" s="80">
        <v>99.22</v>
      </c>
      <c r="G5028" s="78" t="s">
        <v>763</v>
      </c>
      <c r="H5028" s="78" t="s">
        <v>6758</v>
      </c>
      <c r="I5028" s="81" t="s">
        <v>2930</v>
      </c>
      <c r="J5028" s="78" t="s">
        <v>398</v>
      </c>
      <c r="K5028" s="78" t="s">
        <v>398</v>
      </c>
      <c r="L5028" s="78" t="s">
        <v>399</v>
      </c>
      <c r="M5028" s="78" t="s">
        <v>585</v>
      </c>
      <c r="N5028" s="78" t="s">
        <v>539</v>
      </c>
      <c r="O5028" s="82" t="s">
        <v>326</v>
      </c>
      <c r="P5028" s="82" t="s">
        <v>6229</v>
      </c>
      <c r="Q5028" s="83" t="str">
        <f>MID(Tabla1[[#This Row],[Aplicación]],14,1)</f>
        <v>2</v>
      </c>
      <c r="R5028" s="35" t="s">
        <v>265</v>
      </c>
      <c r="S5028" s="83" t="str">
        <f>MID(Tabla1[[#This Row],[Aplicación]],6,2)</f>
        <v>07</v>
      </c>
      <c r="T5028" s="84" t="str">
        <f>VLOOKUP(Tabla1[[#This Row],[AREA]],Hoja1!A:B,2,FALSE)</f>
        <v>07. Medio ambiente</v>
      </c>
      <c r="U5028" s="83" t="str">
        <f>MID(Tabla1[[#This Row],[Aplicación]],9,4)</f>
        <v>1711</v>
      </c>
      <c r="V5028" s="84" t="str">
        <f>VLOOKUP(Tabla1[[#This Row],[PROGRAMA]],Hoja1!A:B,2,FALSE)</f>
        <v>1711. Parques y jardines</v>
      </c>
      <c r="W5028" s="83" t="str">
        <f>MID(Tabla1[[#This Row],[Aplicación]],14,2)</f>
        <v>22</v>
      </c>
      <c r="X5028" s="83" t="str">
        <f>MID(Tabla1[[#This Row],[Aplicación]],14,6)</f>
        <v>22799</v>
      </c>
    </row>
    <row r="5029" spans="1:24" x14ac:dyDescent="0.25">
      <c r="A5029" s="77">
        <v>220240055071</v>
      </c>
      <c r="B5029" s="78" t="s">
        <v>390</v>
      </c>
      <c r="C5029" s="79">
        <v>45616</v>
      </c>
      <c r="D5029" s="77">
        <v>22024007673</v>
      </c>
      <c r="E5029" s="78" t="s">
        <v>6759</v>
      </c>
      <c r="F5029" s="80">
        <v>9944.86</v>
      </c>
      <c r="G5029" s="78" t="s">
        <v>6760</v>
      </c>
      <c r="H5029" s="78" t="s">
        <v>6761</v>
      </c>
      <c r="I5029" s="81" t="s">
        <v>2930</v>
      </c>
      <c r="J5029" s="78" t="s">
        <v>864</v>
      </c>
      <c r="K5029" s="78" t="s">
        <v>864</v>
      </c>
      <c r="L5029" s="78" t="s">
        <v>413</v>
      </c>
      <c r="M5029" s="78" t="s">
        <v>585</v>
      </c>
      <c r="N5029" s="78" t="s">
        <v>539</v>
      </c>
      <c r="O5029" s="82" t="s">
        <v>326</v>
      </c>
      <c r="P5029" s="82" t="s">
        <v>6229</v>
      </c>
      <c r="Q5029" s="83" t="str">
        <f>MID(Tabla1[[#This Row],[Aplicación]],14,1)</f>
        <v>6</v>
      </c>
      <c r="R5029" s="35" t="s">
        <v>266</v>
      </c>
      <c r="S5029" s="83" t="str">
        <f>MID(Tabla1[[#This Row],[Aplicación]],6,2)</f>
        <v>11</v>
      </c>
      <c r="T5029" s="84" t="str">
        <f>VLOOKUP(Tabla1[[#This Row],[AREA]],Hoja1!A:B,2,FALSE)</f>
        <v>11. Salud pública y seguridad ciudadana</v>
      </c>
      <c r="U5029" s="83" t="str">
        <f>MID(Tabla1[[#This Row],[Aplicación]],9,4)</f>
        <v>1631</v>
      </c>
      <c r="V5029" s="84" t="str">
        <f>VLOOKUP(Tabla1[[#This Row],[PROGRAMA]],Hoja1!A:B,2,FALSE)</f>
        <v>1631. Limpieza viaria</v>
      </c>
      <c r="W5029" s="83" t="str">
        <f>MID(Tabla1[[#This Row],[Aplicación]],14,2)</f>
        <v>62</v>
      </c>
      <c r="X5029" s="83" t="str">
        <f>MID(Tabla1[[#This Row],[Aplicación]],14,6)</f>
        <v>625</v>
      </c>
    </row>
    <row r="5030" spans="1:24" x14ac:dyDescent="0.25">
      <c r="A5030" s="77">
        <v>220240058164</v>
      </c>
      <c r="B5030" s="78" t="s">
        <v>702</v>
      </c>
      <c r="C5030" s="79">
        <v>45630</v>
      </c>
      <c r="D5030" s="77">
        <v>22024000442</v>
      </c>
      <c r="E5030" s="78" t="s">
        <v>1194</v>
      </c>
      <c r="F5030" s="80">
        <v>755.04</v>
      </c>
      <c r="G5030" s="78" t="s">
        <v>814</v>
      </c>
      <c r="H5030" s="78" t="s">
        <v>2749</v>
      </c>
      <c r="I5030" s="81" t="s">
        <v>2934</v>
      </c>
      <c r="J5030" s="78" t="s">
        <v>420</v>
      </c>
      <c r="K5030" s="78" t="s">
        <v>420</v>
      </c>
      <c r="L5030" s="78" t="s">
        <v>413</v>
      </c>
      <c r="M5030" s="78" t="s">
        <v>395</v>
      </c>
      <c r="N5030" s="78" t="s">
        <v>396</v>
      </c>
      <c r="O5030" s="82" t="s">
        <v>325</v>
      </c>
      <c r="P5030" s="82" t="s">
        <v>6229</v>
      </c>
      <c r="Q5030" s="83" t="str">
        <f>MID(Tabla1[[#This Row],[Aplicación]],14,1)</f>
        <v>2</v>
      </c>
      <c r="R5030" s="35" t="s">
        <v>265</v>
      </c>
      <c r="S5030" s="83" t="str">
        <f>MID(Tabla1[[#This Row],[Aplicación]],6,2)</f>
        <v>11</v>
      </c>
      <c r="T5030" s="84" t="str">
        <f>VLOOKUP(Tabla1[[#This Row],[AREA]],Hoja1!A:B,2,FALSE)</f>
        <v>11. Salud pública y seguridad ciudadana</v>
      </c>
      <c r="U5030" s="83" t="str">
        <f>MID(Tabla1[[#This Row],[Aplicación]],9,4)</f>
        <v>1621</v>
      </c>
      <c r="V5030" s="84" t="str">
        <f>VLOOKUP(Tabla1[[#This Row],[PROGRAMA]],Hoja1!A:B,2,FALSE)</f>
        <v>1621. Recogida de residuos</v>
      </c>
      <c r="W5030" s="83" t="str">
        <f>MID(Tabla1[[#This Row],[Aplicación]],14,2)</f>
        <v>22</v>
      </c>
      <c r="X5030" s="83" t="str">
        <f>MID(Tabla1[[#This Row],[Aplicación]],14,6)</f>
        <v>22103</v>
      </c>
    </row>
    <row r="5031" spans="1:24" x14ac:dyDescent="0.25">
      <c r="A5031" s="77">
        <v>220240058200</v>
      </c>
      <c r="B5031" s="78" t="s">
        <v>702</v>
      </c>
      <c r="C5031" s="79">
        <v>45630</v>
      </c>
      <c r="D5031" s="77">
        <v>22024000441</v>
      </c>
      <c r="E5031" s="78" t="s">
        <v>1425</v>
      </c>
      <c r="F5031" s="80">
        <v>753.59</v>
      </c>
      <c r="G5031" s="78" t="s">
        <v>1010</v>
      </c>
      <c r="H5031" s="78" t="s">
        <v>6762</v>
      </c>
      <c r="I5031" s="81" t="s">
        <v>2934</v>
      </c>
      <c r="J5031" s="78" t="s">
        <v>398</v>
      </c>
      <c r="K5031" s="78" t="s">
        <v>398</v>
      </c>
      <c r="L5031" s="78" t="s">
        <v>413</v>
      </c>
      <c r="M5031" s="78" t="s">
        <v>395</v>
      </c>
      <c r="N5031" s="78" t="s">
        <v>396</v>
      </c>
      <c r="O5031" s="82" t="s">
        <v>325</v>
      </c>
      <c r="P5031" s="82" t="s">
        <v>6229</v>
      </c>
      <c r="Q5031" s="83" t="str">
        <f>MID(Tabla1[[#This Row],[Aplicación]],14,1)</f>
        <v>2</v>
      </c>
      <c r="R5031" s="35" t="s">
        <v>265</v>
      </c>
      <c r="S5031" s="83" t="str">
        <f>MID(Tabla1[[#This Row],[Aplicación]],6,2)</f>
        <v>11</v>
      </c>
      <c r="T5031" s="84" t="str">
        <f>VLOOKUP(Tabla1[[#This Row],[AREA]],Hoja1!A:B,2,FALSE)</f>
        <v>11. Salud pública y seguridad ciudadana</v>
      </c>
      <c r="U5031" s="83" t="str">
        <f>MID(Tabla1[[#This Row],[Aplicación]],9,4)</f>
        <v>1621</v>
      </c>
      <c r="V5031" s="84" t="str">
        <f>VLOOKUP(Tabla1[[#This Row],[PROGRAMA]],Hoja1!A:B,2,FALSE)</f>
        <v>1621. Recogida de residuos</v>
      </c>
      <c r="W5031" s="83" t="str">
        <f>MID(Tabla1[[#This Row],[Aplicación]],14,2)</f>
        <v>21</v>
      </c>
      <c r="X5031" s="83" t="str">
        <f>MID(Tabla1[[#This Row],[Aplicación]],14,6)</f>
        <v>214</v>
      </c>
    </row>
    <row r="5032" spans="1:24" x14ac:dyDescent="0.25">
      <c r="A5032" s="77">
        <v>220240046403</v>
      </c>
      <c r="B5032" s="78" t="s">
        <v>702</v>
      </c>
      <c r="C5032" s="79">
        <v>45572</v>
      </c>
      <c r="D5032" s="77">
        <v>22024000440</v>
      </c>
      <c r="E5032" s="78" t="s">
        <v>1425</v>
      </c>
      <c r="F5032" s="80">
        <v>750.35</v>
      </c>
      <c r="G5032" s="78" t="s">
        <v>810</v>
      </c>
      <c r="H5032" s="78" t="s">
        <v>6763</v>
      </c>
      <c r="I5032" s="81" t="s">
        <v>2934</v>
      </c>
      <c r="J5032" s="78" t="s">
        <v>398</v>
      </c>
      <c r="K5032" s="78" t="s">
        <v>398</v>
      </c>
      <c r="L5032" s="78" t="s">
        <v>399</v>
      </c>
      <c r="M5032" s="78" t="s">
        <v>395</v>
      </c>
      <c r="N5032" s="78" t="s">
        <v>396</v>
      </c>
      <c r="O5032" s="82" t="s">
        <v>325</v>
      </c>
      <c r="P5032" s="82" t="s">
        <v>6229</v>
      </c>
      <c r="Q5032" s="83" t="str">
        <f>MID(Tabla1[[#This Row],[Aplicación]],14,1)</f>
        <v>2</v>
      </c>
      <c r="R5032" s="35" t="s">
        <v>265</v>
      </c>
      <c r="S5032" s="83" t="str">
        <f>MID(Tabla1[[#This Row],[Aplicación]],6,2)</f>
        <v>11</v>
      </c>
      <c r="T5032" s="84" t="str">
        <f>VLOOKUP(Tabla1[[#This Row],[AREA]],Hoja1!A:B,2,FALSE)</f>
        <v>11. Salud pública y seguridad ciudadana</v>
      </c>
      <c r="U5032" s="83" t="str">
        <f>MID(Tabla1[[#This Row],[Aplicación]],9,4)</f>
        <v>1621</v>
      </c>
      <c r="V5032" s="84" t="str">
        <f>VLOOKUP(Tabla1[[#This Row],[PROGRAMA]],Hoja1!A:B,2,FALSE)</f>
        <v>1621. Recogida de residuos</v>
      </c>
      <c r="W5032" s="83" t="str">
        <f>MID(Tabla1[[#This Row],[Aplicación]],14,2)</f>
        <v>21</v>
      </c>
      <c r="X5032" s="83" t="str">
        <f>MID(Tabla1[[#This Row],[Aplicación]],14,6)</f>
        <v>214</v>
      </c>
    </row>
    <row r="5033" spans="1:24" x14ac:dyDescent="0.25">
      <c r="A5033" s="77">
        <v>220240052561</v>
      </c>
      <c r="B5033" s="78" t="s">
        <v>702</v>
      </c>
      <c r="C5033" s="79">
        <v>45601</v>
      </c>
      <c r="D5033" s="77">
        <v>22024001011</v>
      </c>
      <c r="E5033" s="78" t="s">
        <v>1423</v>
      </c>
      <c r="F5033" s="80">
        <v>738.78</v>
      </c>
      <c r="G5033" s="78" t="s">
        <v>812</v>
      </c>
      <c r="H5033" s="78" t="s">
        <v>6764</v>
      </c>
      <c r="I5033" s="81" t="s">
        <v>2934</v>
      </c>
      <c r="J5033" s="78" t="s">
        <v>398</v>
      </c>
      <c r="K5033" s="78" t="s">
        <v>398</v>
      </c>
      <c r="L5033" s="78" t="s">
        <v>399</v>
      </c>
      <c r="M5033" s="78" t="s">
        <v>395</v>
      </c>
      <c r="N5033" s="78" t="s">
        <v>396</v>
      </c>
      <c r="O5033" s="82" t="s">
        <v>325</v>
      </c>
      <c r="P5033" s="82" t="s">
        <v>6229</v>
      </c>
      <c r="Q5033" s="83" t="str">
        <f>MID(Tabla1[[#This Row],[Aplicación]],14,1)</f>
        <v>2</v>
      </c>
      <c r="R5033" s="35" t="s">
        <v>265</v>
      </c>
      <c r="S5033" s="83" t="str">
        <f>MID(Tabla1[[#This Row],[Aplicación]],6,2)</f>
        <v>11</v>
      </c>
      <c r="T5033" s="84" t="str">
        <f>VLOOKUP(Tabla1[[#This Row],[AREA]],Hoja1!A:B,2,FALSE)</f>
        <v>11. Salud pública y seguridad ciudadana</v>
      </c>
      <c r="U5033" s="83" t="str">
        <f>MID(Tabla1[[#This Row],[Aplicación]],9,4)</f>
        <v>1321</v>
      </c>
      <c r="V5033" s="84" t="str">
        <f>VLOOKUP(Tabla1[[#This Row],[PROGRAMA]],Hoja1!A:B,2,FALSE)</f>
        <v>1321. Policía municipal</v>
      </c>
      <c r="W5033" s="83" t="str">
        <f>MID(Tabla1[[#This Row],[Aplicación]],14,2)</f>
        <v>21</v>
      </c>
      <c r="X5033" s="83" t="str">
        <f>MID(Tabla1[[#This Row],[Aplicación]],14,6)</f>
        <v>214</v>
      </c>
    </row>
    <row r="5034" spans="1:24" x14ac:dyDescent="0.25">
      <c r="A5034" s="77">
        <v>220240059747</v>
      </c>
      <c r="B5034" s="78" t="s">
        <v>702</v>
      </c>
      <c r="C5034" s="79">
        <v>45636</v>
      </c>
      <c r="D5034" s="77">
        <v>22024001638</v>
      </c>
      <c r="E5034" s="78" t="s">
        <v>1424</v>
      </c>
      <c r="F5034" s="80">
        <v>737.63</v>
      </c>
      <c r="G5034" s="78" t="s">
        <v>767</v>
      </c>
      <c r="H5034" s="78" t="s">
        <v>6765</v>
      </c>
      <c r="I5034" s="81" t="s">
        <v>2934</v>
      </c>
      <c r="J5034" s="78" t="s">
        <v>398</v>
      </c>
      <c r="K5034" s="78" t="s">
        <v>398</v>
      </c>
      <c r="L5034" s="78" t="s">
        <v>399</v>
      </c>
      <c r="M5034" s="78" t="s">
        <v>395</v>
      </c>
      <c r="N5034" s="78" t="s">
        <v>396</v>
      </c>
      <c r="O5034" s="82" t="s">
        <v>325</v>
      </c>
      <c r="P5034" s="82" t="s">
        <v>6229</v>
      </c>
      <c r="Q5034" s="83" t="str">
        <f>MID(Tabla1[[#This Row],[Aplicación]],14,1)</f>
        <v>2</v>
      </c>
      <c r="R5034" s="35" t="s">
        <v>265</v>
      </c>
      <c r="S5034" s="83" t="str">
        <f>MID(Tabla1[[#This Row],[Aplicación]],6,2)</f>
        <v>07</v>
      </c>
      <c r="T5034" s="84" t="str">
        <f>VLOOKUP(Tabla1[[#This Row],[AREA]],Hoja1!A:B,2,FALSE)</f>
        <v>07. Medio ambiente</v>
      </c>
      <c r="U5034" s="83" t="str">
        <f>MID(Tabla1[[#This Row],[Aplicación]],9,4)</f>
        <v>1711</v>
      </c>
      <c r="V5034" s="84" t="str">
        <f>VLOOKUP(Tabla1[[#This Row],[PROGRAMA]],Hoja1!A:B,2,FALSE)</f>
        <v>1711. Parques y jardines</v>
      </c>
      <c r="W5034" s="83" t="str">
        <f>MID(Tabla1[[#This Row],[Aplicación]],14,2)</f>
        <v>21</v>
      </c>
      <c r="X5034" s="83" t="str">
        <f>MID(Tabla1[[#This Row],[Aplicación]],14,6)</f>
        <v>214</v>
      </c>
    </row>
    <row r="5035" spans="1:24" x14ac:dyDescent="0.25">
      <c r="A5035" s="77">
        <v>220240045112</v>
      </c>
      <c r="B5035" s="78" t="s">
        <v>702</v>
      </c>
      <c r="C5035" s="79">
        <v>45567</v>
      </c>
      <c r="D5035" s="77">
        <v>22024000456</v>
      </c>
      <c r="E5035" s="78" t="s">
        <v>1426</v>
      </c>
      <c r="F5035" s="80">
        <v>735.46</v>
      </c>
      <c r="G5035" s="78" t="s">
        <v>1043</v>
      </c>
      <c r="H5035" s="78" t="s">
        <v>6340</v>
      </c>
      <c r="I5035" s="81" t="s">
        <v>2934</v>
      </c>
      <c r="J5035" s="78" t="s">
        <v>996</v>
      </c>
      <c r="K5035" s="78" t="s">
        <v>398</v>
      </c>
      <c r="L5035" s="78" t="s">
        <v>413</v>
      </c>
      <c r="M5035" s="78" t="s">
        <v>395</v>
      </c>
      <c r="N5035" s="78" t="s">
        <v>396</v>
      </c>
      <c r="O5035" s="82" t="s">
        <v>325</v>
      </c>
      <c r="P5035" s="82" t="s">
        <v>6229</v>
      </c>
      <c r="Q5035" s="83" t="str">
        <f>MID(Tabla1[[#This Row],[Aplicación]],14,1)</f>
        <v>2</v>
      </c>
      <c r="R5035" s="35" t="s">
        <v>265</v>
      </c>
      <c r="S5035" s="83" t="str">
        <f>MID(Tabla1[[#This Row],[Aplicación]],6,2)</f>
        <v>11</v>
      </c>
      <c r="T5035" s="84" t="str">
        <f>VLOOKUP(Tabla1[[#This Row],[AREA]],Hoja1!A:B,2,FALSE)</f>
        <v>11. Salud pública y seguridad ciudadana</v>
      </c>
      <c r="U5035" s="83" t="str">
        <f>MID(Tabla1[[#This Row],[Aplicación]],9,4)</f>
        <v>1621</v>
      </c>
      <c r="V5035" s="84" t="str">
        <f>VLOOKUP(Tabla1[[#This Row],[PROGRAMA]],Hoja1!A:B,2,FALSE)</f>
        <v>1621. Recogida de residuos</v>
      </c>
      <c r="W5035" s="83" t="str">
        <f>MID(Tabla1[[#This Row],[Aplicación]],14,2)</f>
        <v>22</v>
      </c>
      <c r="X5035" s="83" t="str">
        <f>MID(Tabla1[[#This Row],[Aplicación]],14,6)</f>
        <v>22199</v>
      </c>
    </row>
    <row r="5036" spans="1:24" x14ac:dyDescent="0.25">
      <c r="A5036" s="77">
        <v>220240051464</v>
      </c>
      <c r="B5036" s="78" t="s">
        <v>702</v>
      </c>
      <c r="C5036" s="79">
        <v>45595</v>
      </c>
      <c r="D5036" s="77">
        <v>22024000021</v>
      </c>
      <c r="E5036" s="78" t="s">
        <v>1296</v>
      </c>
      <c r="F5036" s="80">
        <v>725.01</v>
      </c>
      <c r="G5036" s="78" t="s">
        <v>816</v>
      </c>
      <c r="H5036" s="78" t="s">
        <v>6766</v>
      </c>
      <c r="I5036" s="81" t="s">
        <v>2934</v>
      </c>
      <c r="J5036" s="78" t="s">
        <v>398</v>
      </c>
      <c r="K5036" s="78" t="s">
        <v>398</v>
      </c>
      <c r="L5036" s="78" t="s">
        <v>413</v>
      </c>
      <c r="M5036" s="78" t="s">
        <v>395</v>
      </c>
      <c r="N5036" s="78" t="s">
        <v>396</v>
      </c>
      <c r="O5036" s="82" t="s">
        <v>325</v>
      </c>
      <c r="P5036" s="82" t="s">
        <v>6229</v>
      </c>
      <c r="Q5036" s="83" t="str">
        <f>MID(Tabla1[[#This Row],[Aplicación]],14,1)</f>
        <v>2</v>
      </c>
      <c r="R5036" s="35" t="s">
        <v>265</v>
      </c>
      <c r="S5036" s="83" t="str">
        <f>MID(Tabla1[[#This Row],[Aplicación]],6,2)</f>
        <v>11</v>
      </c>
      <c r="T5036" s="84" t="str">
        <f>VLOOKUP(Tabla1[[#This Row],[AREA]],Hoja1!A:B,2,FALSE)</f>
        <v>11. Salud pública y seguridad ciudadana</v>
      </c>
      <c r="U5036" s="83" t="str">
        <f>MID(Tabla1[[#This Row],[Aplicación]],9,4)</f>
        <v>1361</v>
      </c>
      <c r="V5036" s="84" t="str">
        <f>VLOOKUP(Tabla1[[#This Row],[PROGRAMA]],Hoja1!A:B,2,FALSE)</f>
        <v>1361. Prevención y extinción de incencios</v>
      </c>
      <c r="W5036" s="83" t="str">
        <f>MID(Tabla1[[#This Row],[Aplicación]],14,2)</f>
        <v>22</v>
      </c>
      <c r="X5036" s="83" t="str">
        <f>MID(Tabla1[[#This Row],[Aplicación]],14,6)</f>
        <v>22199</v>
      </c>
    </row>
    <row r="5037" spans="1:24" x14ac:dyDescent="0.25">
      <c r="A5037" s="77">
        <v>220240045021</v>
      </c>
      <c r="B5037" s="78" t="s">
        <v>702</v>
      </c>
      <c r="C5037" s="79">
        <v>45567</v>
      </c>
      <c r="D5037" s="77">
        <v>22024000456</v>
      </c>
      <c r="E5037" s="78" t="s">
        <v>1426</v>
      </c>
      <c r="F5037" s="80">
        <v>718.69</v>
      </c>
      <c r="G5037" s="78" t="s">
        <v>764</v>
      </c>
      <c r="H5037" s="78" t="s">
        <v>6767</v>
      </c>
      <c r="I5037" s="81" t="s">
        <v>2934</v>
      </c>
      <c r="J5037" s="78" t="s">
        <v>398</v>
      </c>
      <c r="K5037" s="78" t="s">
        <v>398</v>
      </c>
      <c r="L5037" s="78" t="s">
        <v>413</v>
      </c>
      <c r="M5037" s="78" t="s">
        <v>395</v>
      </c>
      <c r="N5037" s="78" t="s">
        <v>396</v>
      </c>
      <c r="O5037" s="82" t="s">
        <v>325</v>
      </c>
      <c r="P5037" s="82" t="s">
        <v>6229</v>
      </c>
      <c r="Q5037" s="83" t="str">
        <f>MID(Tabla1[[#This Row],[Aplicación]],14,1)</f>
        <v>2</v>
      </c>
      <c r="R5037" s="35" t="s">
        <v>265</v>
      </c>
      <c r="S5037" s="83" t="str">
        <f>MID(Tabla1[[#This Row],[Aplicación]],6,2)</f>
        <v>11</v>
      </c>
      <c r="T5037" s="84" t="str">
        <f>VLOOKUP(Tabla1[[#This Row],[AREA]],Hoja1!A:B,2,FALSE)</f>
        <v>11. Salud pública y seguridad ciudadana</v>
      </c>
      <c r="U5037" s="83" t="str">
        <f>MID(Tabla1[[#This Row],[Aplicación]],9,4)</f>
        <v>1621</v>
      </c>
      <c r="V5037" s="84" t="str">
        <f>VLOOKUP(Tabla1[[#This Row],[PROGRAMA]],Hoja1!A:B,2,FALSE)</f>
        <v>1621. Recogida de residuos</v>
      </c>
      <c r="W5037" s="83" t="str">
        <f>MID(Tabla1[[#This Row],[Aplicación]],14,2)</f>
        <v>22</v>
      </c>
      <c r="X5037" s="83" t="str">
        <f>MID(Tabla1[[#This Row],[Aplicación]],14,6)</f>
        <v>22199</v>
      </c>
    </row>
    <row r="5038" spans="1:24" x14ac:dyDescent="0.25">
      <c r="A5038" s="77">
        <v>220240051501</v>
      </c>
      <c r="B5038" s="78" t="s">
        <v>702</v>
      </c>
      <c r="C5038" s="79">
        <v>45595</v>
      </c>
      <c r="D5038" s="77">
        <v>22024001633</v>
      </c>
      <c r="E5038" s="78" t="s">
        <v>1427</v>
      </c>
      <c r="F5038" s="80">
        <v>718.44</v>
      </c>
      <c r="G5038" s="78" t="s">
        <v>776</v>
      </c>
      <c r="H5038" s="78" t="s">
        <v>6768</v>
      </c>
      <c r="I5038" s="81" t="s">
        <v>2934</v>
      </c>
      <c r="J5038" s="78" t="s">
        <v>398</v>
      </c>
      <c r="K5038" s="78" t="s">
        <v>398</v>
      </c>
      <c r="L5038" s="78" t="s">
        <v>413</v>
      </c>
      <c r="M5038" s="78" t="s">
        <v>395</v>
      </c>
      <c r="N5038" s="78" t="s">
        <v>396</v>
      </c>
      <c r="O5038" s="82" t="s">
        <v>325</v>
      </c>
      <c r="P5038" s="82" t="s">
        <v>6229</v>
      </c>
      <c r="Q5038" s="83" t="str">
        <f>MID(Tabla1[[#This Row],[Aplicación]],14,1)</f>
        <v>2</v>
      </c>
      <c r="R5038" s="35" t="s">
        <v>265</v>
      </c>
      <c r="S5038" s="83" t="str">
        <f>MID(Tabla1[[#This Row],[Aplicación]],6,2)</f>
        <v>07</v>
      </c>
      <c r="T5038" s="84" t="str">
        <f>VLOOKUP(Tabla1[[#This Row],[AREA]],Hoja1!A:B,2,FALSE)</f>
        <v>07. Medio ambiente</v>
      </c>
      <c r="U5038" s="83" t="str">
        <f>MID(Tabla1[[#This Row],[Aplicación]],9,4)</f>
        <v>1711</v>
      </c>
      <c r="V5038" s="84" t="str">
        <f>VLOOKUP(Tabla1[[#This Row],[PROGRAMA]],Hoja1!A:B,2,FALSE)</f>
        <v>1711. Parques y jardines</v>
      </c>
      <c r="W5038" s="83" t="str">
        <f>MID(Tabla1[[#This Row],[Aplicación]],14,2)</f>
        <v>22</v>
      </c>
      <c r="X5038" s="83" t="str">
        <f>MID(Tabla1[[#This Row],[Aplicación]],14,6)</f>
        <v>22199</v>
      </c>
    </row>
    <row r="5039" spans="1:24" x14ac:dyDescent="0.25">
      <c r="A5039" s="77">
        <v>220240045462</v>
      </c>
      <c r="B5039" s="78" t="s">
        <v>702</v>
      </c>
      <c r="C5039" s="79">
        <v>45568</v>
      </c>
      <c r="D5039" s="77">
        <v>22024001638</v>
      </c>
      <c r="E5039" s="78" t="s">
        <v>1424</v>
      </c>
      <c r="F5039" s="80">
        <v>716.94</v>
      </c>
      <c r="G5039" s="78" t="s">
        <v>766</v>
      </c>
      <c r="H5039" s="78" t="s">
        <v>6769</v>
      </c>
      <c r="I5039" s="81" t="s">
        <v>2934</v>
      </c>
      <c r="J5039" s="78" t="s">
        <v>398</v>
      </c>
      <c r="K5039" s="78" t="s">
        <v>398</v>
      </c>
      <c r="L5039" s="78" t="s">
        <v>399</v>
      </c>
      <c r="M5039" s="78" t="s">
        <v>395</v>
      </c>
      <c r="N5039" s="78" t="s">
        <v>396</v>
      </c>
      <c r="O5039" s="82" t="s">
        <v>325</v>
      </c>
      <c r="P5039" s="82" t="s">
        <v>6229</v>
      </c>
      <c r="Q5039" s="83" t="str">
        <f>MID(Tabla1[[#This Row],[Aplicación]],14,1)</f>
        <v>2</v>
      </c>
      <c r="R5039" s="35" t="s">
        <v>265</v>
      </c>
      <c r="S5039" s="83" t="str">
        <f>MID(Tabla1[[#This Row],[Aplicación]],6,2)</f>
        <v>07</v>
      </c>
      <c r="T5039" s="84" t="str">
        <f>VLOOKUP(Tabla1[[#This Row],[AREA]],Hoja1!A:B,2,FALSE)</f>
        <v>07. Medio ambiente</v>
      </c>
      <c r="U5039" s="83" t="str">
        <f>MID(Tabla1[[#This Row],[Aplicación]],9,4)</f>
        <v>1711</v>
      </c>
      <c r="V5039" s="84" t="str">
        <f>VLOOKUP(Tabla1[[#This Row],[PROGRAMA]],Hoja1!A:B,2,FALSE)</f>
        <v>1711. Parques y jardines</v>
      </c>
      <c r="W5039" s="83" t="str">
        <f>MID(Tabla1[[#This Row],[Aplicación]],14,2)</f>
        <v>21</v>
      </c>
      <c r="X5039" s="83" t="str">
        <f>MID(Tabla1[[#This Row],[Aplicación]],14,6)</f>
        <v>214</v>
      </c>
    </row>
    <row r="5040" spans="1:24" x14ac:dyDescent="0.25">
      <c r="A5040" s="77">
        <v>220240060409</v>
      </c>
      <c r="B5040" s="78" t="s">
        <v>702</v>
      </c>
      <c r="C5040" s="79">
        <v>45638</v>
      </c>
      <c r="D5040" s="77">
        <v>22024001011</v>
      </c>
      <c r="E5040" s="78" t="s">
        <v>1423</v>
      </c>
      <c r="F5040" s="80">
        <v>714.18</v>
      </c>
      <c r="G5040" s="78" t="s">
        <v>767</v>
      </c>
      <c r="H5040" s="78" t="s">
        <v>6770</v>
      </c>
      <c r="I5040" s="81" t="s">
        <v>2934</v>
      </c>
      <c r="J5040" s="78" t="s">
        <v>398</v>
      </c>
      <c r="K5040" s="78" t="s">
        <v>398</v>
      </c>
      <c r="L5040" s="78" t="s">
        <v>399</v>
      </c>
      <c r="M5040" s="78" t="s">
        <v>395</v>
      </c>
      <c r="N5040" s="78" t="s">
        <v>396</v>
      </c>
      <c r="O5040" s="82" t="s">
        <v>325</v>
      </c>
      <c r="P5040" s="82" t="s">
        <v>6229</v>
      </c>
      <c r="Q5040" s="83" t="str">
        <f>MID(Tabla1[[#This Row],[Aplicación]],14,1)</f>
        <v>2</v>
      </c>
      <c r="R5040" s="35" t="s">
        <v>265</v>
      </c>
      <c r="S5040" s="83" t="str">
        <f>MID(Tabla1[[#This Row],[Aplicación]],6,2)</f>
        <v>11</v>
      </c>
      <c r="T5040" s="84" t="str">
        <f>VLOOKUP(Tabla1[[#This Row],[AREA]],Hoja1!A:B,2,FALSE)</f>
        <v>11. Salud pública y seguridad ciudadana</v>
      </c>
      <c r="U5040" s="83" t="str">
        <f>MID(Tabla1[[#This Row],[Aplicación]],9,4)</f>
        <v>1321</v>
      </c>
      <c r="V5040" s="84" t="str">
        <f>VLOOKUP(Tabla1[[#This Row],[PROGRAMA]],Hoja1!A:B,2,FALSE)</f>
        <v>1321. Policía municipal</v>
      </c>
      <c r="W5040" s="83" t="str">
        <f>MID(Tabla1[[#This Row],[Aplicación]],14,2)</f>
        <v>21</v>
      </c>
      <c r="X5040" s="83" t="str">
        <f>MID(Tabla1[[#This Row],[Aplicación]],14,6)</f>
        <v>214</v>
      </c>
    </row>
    <row r="5041" spans="1:24" x14ac:dyDescent="0.25">
      <c r="A5041" s="77">
        <v>220240061030</v>
      </c>
      <c r="B5041" s="78" t="s">
        <v>702</v>
      </c>
      <c r="C5041" s="79">
        <v>45643</v>
      </c>
      <c r="D5041" s="77">
        <v>22024000441</v>
      </c>
      <c r="E5041" s="78" t="s">
        <v>1425</v>
      </c>
      <c r="F5041" s="80">
        <v>714.14</v>
      </c>
      <c r="G5041" s="78" t="s">
        <v>1010</v>
      </c>
      <c r="H5041" s="78" t="s">
        <v>6771</v>
      </c>
      <c r="I5041" s="81" t="s">
        <v>2934</v>
      </c>
      <c r="J5041" s="78" t="s">
        <v>398</v>
      </c>
      <c r="K5041" s="78" t="s">
        <v>398</v>
      </c>
      <c r="L5041" s="78" t="s">
        <v>413</v>
      </c>
      <c r="M5041" s="78" t="s">
        <v>395</v>
      </c>
      <c r="N5041" s="78" t="s">
        <v>396</v>
      </c>
      <c r="O5041" s="82" t="s">
        <v>325</v>
      </c>
      <c r="P5041" s="82" t="s">
        <v>6229</v>
      </c>
      <c r="Q5041" s="83" t="str">
        <f>MID(Tabla1[[#This Row],[Aplicación]],14,1)</f>
        <v>2</v>
      </c>
      <c r="R5041" s="35" t="s">
        <v>265</v>
      </c>
      <c r="S5041" s="83" t="str">
        <f>MID(Tabla1[[#This Row],[Aplicación]],6,2)</f>
        <v>11</v>
      </c>
      <c r="T5041" s="84" t="str">
        <f>VLOOKUP(Tabla1[[#This Row],[AREA]],Hoja1!A:B,2,FALSE)</f>
        <v>11. Salud pública y seguridad ciudadana</v>
      </c>
      <c r="U5041" s="83" t="str">
        <f>MID(Tabla1[[#This Row],[Aplicación]],9,4)</f>
        <v>1621</v>
      </c>
      <c r="V5041" s="84" t="str">
        <f>VLOOKUP(Tabla1[[#This Row],[PROGRAMA]],Hoja1!A:B,2,FALSE)</f>
        <v>1621. Recogida de residuos</v>
      </c>
      <c r="W5041" s="83" t="str">
        <f>MID(Tabla1[[#This Row],[Aplicación]],14,2)</f>
        <v>21</v>
      </c>
      <c r="X5041" s="83" t="str">
        <f>MID(Tabla1[[#This Row],[Aplicación]],14,6)</f>
        <v>214</v>
      </c>
    </row>
    <row r="5042" spans="1:24" x14ac:dyDescent="0.25">
      <c r="A5042" s="77">
        <v>220240055107</v>
      </c>
      <c r="B5042" s="78" t="s">
        <v>390</v>
      </c>
      <c r="C5042" s="79">
        <v>45616</v>
      </c>
      <c r="D5042" s="77">
        <v>22024008592</v>
      </c>
      <c r="E5042" s="78" t="s">
        <v>1156</v>
      </c>
      <c r="F5042" s="80">
        <v>4190.84</v>
      </c>
      <c r="G5042" s="78" t="s">
        <v>1008</v>
      </c>
      <c r="H5042" s="78" t="s">
        <v>6772</v>
      </c>
      <c r="I5042" s="81" t="s">
        <v>2930</v>
      </c>
      <c r="J5042" s="78" t="s">
        <v>398</v>
      </c>
      <c r="K5042" s="78" t="s">
        <v>398</v>
      </c>
      <c r="L5042" s="78" t="s">
        <v>399</v>
      </c>
      <c r="M5042" s="78" t="s">
        <v>585</v>
      </c>
      <c r="N5042" s="78" t="s">
        <v>539</v>
      </c>
      <c r="O5042" s="82" t="s">
        <v>326</v>
      </c>
      <c r="P5042" s="82" t="s">
        <v>6229</v>
      </c>
      <c r="Q5042" s="83" t="str">
        <f>MID(Tabla1[[#This Row],[Aplicación]],14,1)</f>
        <v>2</v>
      </c>
      <c r="R5042" s="35" t="s">
        <v>265</v>
      </c>
      <c r="S5042" s="83" t="str">
        <f>MID(Tabla1[[#This Row],[Aplicación]],6,2)</f>
        <v>11</v>
      </c>
      <c r="T5042" s="84" t="str">
        <f>VLOOKUP(Tabla1[[#This Row],[AREA]],Hoja1!A:B,2,FALSE)</f>
        <v>11. Salud pública y seguridad ciudadana</v>
      </c>
      <c r="U5042" s="83" t="str">
        <f>MID(Tabla1[[#This Row],[Aplicación]],9,4)</f>
        <v>1621</v>
      </c>
      <c r="V5042" s="84" t="str">
        <f>VLOOKUP(Tabla1[[#This Row],[PROGRAMA]],Hoja1!A:B,2,FALSE)</f>
        <v>1621. Recogida de residuos</v>
      </c>
      <c r="W5042" s="83" t="str">
        <f>MID(Tabla1[[#This Row],[Aplicación]],14,2)</f>
        <v>21</v>
      </c>
      <c r="X5042" s="83" t="str">
        <f>MID(Tabla1[[#This Row],[Aplicación]],14,6)</f>
        <v>213</v>
      </c>
    </row>
    <row r="5043" spans="1:24" x14ac:dyDescent="0.25">
      <c r="A5043" s="77">
        <v>220240051403</v>
      </c>
      <c r="B5043" s="78" t="s">
        <v>702</v>
      </c>
      <c r="C5043" s="79">
        <v>45595</v>
      </c>
      <c r="D5043" s="77">
        <v>22024001638</v>
      </c>
      <c r="E5043" s="78" t="s">
        <v>1424</v>
      </c>
      <c r="F5043" s="80">
        <v>713.28</v>
      </c>
      <c r="G5043" s="78" t="s">
        <v>766</v>
      </c>
      <c r="H5043" s="78" t="s">
        <v>6773</v>
      </c>
      <c r="I5043" s="81" t="s">
        <v>2934</v>
      </c>
      <c r="J5043" s="78" t="s">
        <v>398</v>
      </c>
      <c r="K5043" s="78" t="s">
        <v>398</v>
      </c>
      <c r="L5043" s="78" t="s">
        <v>399</v>
      </c>
      <c r="M5043" s="78" t="s">
        <v>395</v>
      </c>
      <c r="N5043" s="78" t="s">
        <v>396</v>
      </c>
      <c r="O5043" s="82" t="s">
        <v>325</v>
      </c>
      <c r="P5043" s="82" t="s">
        <v>6229</v>
      </c>
      <c r="Q5043" s="83" t="str">
        <f>MID(Tabla1[[#This Row],[Aplicación]],14,1)</f>
        <v>2</v>
      </c>
      <c r="R5043" s="35" t="s">
        <v>265</v>
      </c>
      <c r="S5043" s="83" t="str">
        <f>MID(Tabla1[[#This Row],[Aplicación]],6,2)</f>
        <v>07</v>
      </c>
      <c r="T5043" s="84" t="str">
        <f>VLOOKUP(Tabla1[[#This Row],[AREA]],Hoja1!A:B,2,FALSE)</f>
        <v>07. Medio ambiente</v>
      </c>
      <c r="U5043" s="83" t="str">
        <f>MID(Tabla1[[#This Row],[Aplicación]],9,4)</f>
        <v>1711</v>
      </c>
      <c r="V5043" s="84" t="str">
        <f>VLOOKUP(Tabla1[[#This Row],[PROGRAMA]],Hoja1!A:B,2,FALSE)</f>
        <v>1711. Parques y jardines</v>
      </c>
      <c r="W5043" s="83" t="str">
        <f>MID(Tabla1[[#This Row],[Aplicación]],14,2)</f>
        <v>21</v>
      </c>
      <c r="X5043" s="83" t="str">
        <f>MID(Tabla1[[#This Row],[Aplicación]],14,6)</f>
        <v>214</v>
      </c>
    </row>
    <row r="5044" spans="1:24" x14ac:dyDescent="0.25">
      <c r="A5044" s="77">
        <v>220240045003</v>
      </c>
      <c r="B5044" s="78" t="s">
        <v>702</v>
      </c>
      <c r="C5044" s="79">
        <v>45567</v>
      </c>
      <c r="D5044" s="77">
        <v>22024000940</v>
      </c>
      <c r="E5044" s="78" t="s">
        <v>1285</v>
      </c>
      <c r="F5044" s="80">
        <v>706.36</v>
      </c>
      <c r="G5044" s="78" t="s">
        <v>764</v>
      </c>
      <c r="H5044" s="78" t="s">
        <v>6774</v>
      </c>
      <c r="I5044" s="81" t="s">
        <v>2934</v>
      </c>
      <c r="J5044" s="78" t="s">
        <v>398</v>
      </c>
      <c r="K5044" s="78" t="s">
        <v>398</v>
      </c>
      <c r="L5044" s="78" t="s">
        <v>413</v>
      </c>
      <c r="M5044" s="78" t="s">
        <v>395</v>
      </c>
      <c r="N5044" s="78" t="s">
        <v>396</v>
      </c>
      <c r="O5044" s="82" t="s">
        <v>325</v>
      </c>
      <c r="P5044" s="82" t="s">
        <v>6229</v>
      </c>
      <c r="Q5044" s="83" t="str">
        <f>MID(Tabla1[[#This Row],[Aplicación]],14,1)</f>
        <v>2</v>
      </c>
      <c r="R5044" s="35" t="s">
        <v>265</v>
      </c>
      <c r="S5044" s="83" t="str">
        <f>MID(Tabla1[[#This Row],[Aplicación]],6,2)</f>
        <v>06</v>
      </c>
      <c r="T5044" s="84" t="str">
        <f>VLOOKUP(Tabla1[[#This Row],[AREA]],Hoja1!A:B,2,FALSE)</f>
        <v>06. Educación y cultura</v>
      </c>
      <c r="U5044" s="83" t="str">
        <f>MID(Tabla1[[#This Row],[Aplicación]],9,4)</f>
        <v>3232</v>
      </c>
      <c r="V5044" s="84" t="str">
        <f>VLOOKUP(Tabla1[[#This Row],[PROGRAMA]],Hoja1!A:B,2,FALSE)</f>
        <v>3232. Conservación y mantenimiento centros educación infantil y primaria</v>
      </c>
      <c r="W5044" s="83" t="str">
        <f>MID(Tabla1[[#This Row],[Aplicación]],14,2)</f>
        <v>21</v>
      </c>
      <c r="X5044" s="83" t="str">
        <f>MID(Tabla1[[#This Row],[Aplicación]],14,6)</f>
        <v>212</v>
      </c>
    </row>
    <row r="5045" spans="1:24" x14ac:dyDescent="0.25">
      <c r="A5045" s="77">
        <v>220240061042</v>
      </c>
      <c r="B5045" s="78" t="s">
        <v>702</v>
      </c>
      <c r="C5045" s="79">
        <v>45643</v>
      </c>
      <c r="D5045" s="77">
        <v>22024000440</v>
      </c>
      <c r="E5045" s="78" t="s">
        <v>1425</v>
      </c>
      <c r="F5045" s="80">
        <v>694.78</v>
      </c>
      <c r="G5045" s="78" t="s">
        <v>810</v>
      </c>
      <c r="H5045" s="78" t="s">
        <v>6775</v>
      </c>
      <c r="I5045" s="81" t="s">
        <v>2934</v>
      </c>
      <c r="J5045" s="78" t="s">
        <v>398</v>
      </c>
      <c r="K5045" s="78" t="s">
        <v>398</v>
      </c>
      <c r="L5045" s="78" t="s">
        <v>399</v>
      </c>
      <c r="M5045" s="78" t="s">
        <v>395</v>
      </c>
      <c r="N5045" s="78" t="s">
        <v>396</v>
      </c>
      <c r="O5045" s="82" t="s">
        <v>325</v>
      </c>
      <c r="P5045" s="82" t="s">
        <v>6229</v>
      </c>
      <c r="Q5045" s="83" t="str">
        <f>MID(Tabla1[[#This Row],[Aplicación]],14,1)</f>
        <v>2</v>
      </c>
      <c r="R5045" s="35" t="s">
        <v>265</v>
      </c>
      <c r="S5045" s="83" t="str">
        <f>MID(Tabla1[[#This Row],[Aplicación]],6,2)</f>
        <v>11</v>
      </c>
      <c r="T5045" s="84" t="str">
        <f>VLOOKUP(Tabla1[[#This Row],[AREA]],Hoja1!A:B,2,FALSE)</f>
        <v>11. Salud pública y seguridad ciudadana</v>
      </c>
      <c r="U5045" s="83" t="str">
        <f>MID(Tabla1[[#This Row],[Aplicación]],9,4)</f>
        <v>1621</v>
      </c>
      <c r="V5045" s="84" t="str">
        <f>VLOOKUP(Tabla1[[#This Row],[PROGRAMA]],Hoja1!A:B,2,FALSE)</f>
        <v>1621. Recogida de residuos</v>
      </c>
      <c r="W5045" s="83" t="str">
        <f>MID(Tabla1[[#This Row],[Aplicación]],14,2)</f>
        <v>21</v>
      </c>
      <c r="X5045" s="83" t="str">
        <f>MID(Tabla1[[#This Row],[Aplicación]],14,6)</f>
        <v>214</v>
      </c>
    </row>
    <row r="5046" spans="1:24" x14ac:dyDescent="0.25">
      <c r="A5046" s="77">
        <v>220240055412</v>
      </c>
      <c r="B5046" s="78" t="s">
        <v>702</v>
      </c>
      <c r="C5046" s="79">
        <v>45617</v>
      </c>
      <c r="D5046" s="77">
        <v>22024001013</v>
      </c>
      <c r="E5046" s="78" t="s">
        <v>1423</v>
      </c>
      <c r="F5046" s="80">
        <v>694.43</v>
      </c>
      <c r="G5046" s="78" t="s">
        <v>813</v>
      </c>
      <c r="H5046" s="78" t="s">
        <v>6776</v>
      </c>
      <c r="I5046" s="81" t="s">
        <v>2934</v>
      </c>
      <c r="J5046" s="78" t="s">
        <v>398</v>
      </c>
      <c r="K5046" s="78" t="s">
        <v>398</v>
      </c>
      <c r="L5046" s="78" t="s">
        <v>413</v>
      </c>
      <c r="M5046" s="78" t="s">
        <v>395</v>
      </c>
      <c r="N5046" s="78" t="s">
        <v>396</v>
      </c>
      <c r="O5046" s="82" t="s">
        <v>325</v>
      </c>
      <c r="P5046" s="82" t="s">
        <v>6229</v>
      </c>
      <c r="Q5046" s="83" t="str">
        <f>MID(Tabla1[[#This Row],[Aplicación]],14,1)</f>
        <v>2</v>
      </c>
      <c r="R5046" s="35" t="s">
        <v>265</v>
      </c>
      <c r="S5046" s="83" t="str">
        <f>MID(Tabla1[[#This Row],[Aplicación]],6,2)</f>
        <v>11</v>
      </c>
      <c r="T5046" s="84" t="str">
        <f>VLOOKUP(Tabla1[[#This Row],[AREA]],Hoja1!A:B,2,FALSE)</f>
        <v>11. Salud pública y seguridad ciudadana</v>
      </c>
      <c r="U5046" s="83" t="str">
        <f>MID(Tabla1[[#This Row],[Aplicación]],9,4)</f>
        <v>1321</v>
      </c>
      <c r="V5046" s="84" t="str">
        <f>VLOOKUP(Tabla1[[#This Row],[PROGRAMA]],Hoja1!A:B,2,FALSE)</f>
        <v>1321. Policía municipal</v>
      </c>
      <c r="W5046" s="83" t="str">
        <f>MID(Tabla1[[#This Row],[Aplicación]],14,2)</f>
        <v>21</v>
      </c>
      <c r="X5046" s="83" t="str">
        <f>MID(Tabla1[[#This Row],[Aplicación]],14,6)</f>
        <v>214</v>
      </c>
    </row>
    <row r="5047" spans="1:24" x14ac:dyDescent="0.25">
      <c r="A5047" s="77">
        <v>220240048563</v>
      </c>
      <c r="B5047" s="78" t="s">
        <v>702</v>
      </c>
      <c r="C5047" s="79">
        <v>45581</v>
      </c>
      <c r="D5047" s="77">
        <v>22024001638</v>
      </c>
      <c r="E5047" s="78" t="s">
        <v>1424</v>
      </c>
      <c r="F5047" s="80">
        <v>693.23</v>
      </c>
      <c r="G5047" s="78" t="s">
        <v>768</v>
      </c>
      <c r="H5047" s="78" t="s">
        <v>6777</v>
      </c>
      <c r="I5047" s="81" t="s">
        <v>2934</v>
      </c>
      <c r="J5047" s="78" t="s">
        <v>398</v>
      </c>
      <c r="K5047" s="78" t="s">
        <v>398</v>
      </c>
      <c r="L5047" s="78" t="s">
        <v>399</v>
      </c>
      <c r="M5047" s="78" t="s">
        <v>395</v>
      </c>
      <c r="N5047" s="78" t="s">
        <v>396</v>
      </c>
      <c r="O5047" s="82" t="s">
        <v>325</v>
      </c>
      <c r="P5047" s="82" t="s">
        <v>6229</v>
      </c>
      <c r="Q5047" s="83" t="str">
        <f>MID(Tabla1[[#This Row],[Aplicación]],14,1)</f>
        <v>2</v>
      </c>
      <c r="R5047" s="35" t="s">
        <v>265</v>
      </c>
      <c r="S5047" s="83" t="str">
        <f>MID(Tabla1[[#This Row],[Aplicación]],6,2)</f>
        <v>07</v>
      </c>
      <c r="T5047" s="84" t="str">
        <f>VLOOKUP(Tabla1[[#This Row],[AREA]],Hoja1!A:B,2,FALSE)</f>
        <v>07. Medio ambiente</v>
      </c>
      <c r="U5047" s="83" t="str">
        <f>MID(Tabla1[[#This Row],[Aplicación]],9,4)</f>
        <v>1711</v>
      </c>
      <c r="V5047" s="84" t="str">
        <f>VLOOKUP(Tabla1[[#This Row],[PROGRAMA]],Hoja1!A:B,2,FALSE)</f>
        <v>1711. Parques y jardines</v>
      </c>
      <c r="W5047" s="83" t="str">
        <f>MID(Tabla1[[#This Row],[Aplicación]],14,2)</f>
        <v>21</v>
      </c>
      <c r="X5047" s="83" t="str">
        <f>MID(Tabla1[[#This Row],[Aplicación]],14,6)</f>
        <v>214</v>
      </c>
    </row>
    <row r="5048" spans="1:24" x14ac:dyDescent="0.25">
      <c r="A5048" s="77">
        <v>220240051396</v>
      </c>
      <c r="B5048" s="78" t="s">
        <v>702</v>
      </c>
      <c r="C5048" s="79">
        <v>45595</v>
      </c>
      <c r="D5048" s="77">
        <v>22024001638</v>
      </c>
      <c r="E5048" s="78" t="s">
        <v>1424</v>
      </c>
      <c r="F5048" s="80">
        <v>692.2</v>
      </c>
      <c r="G5048" s="78" t="s">
        <v>766</v>
      </c>
      <c r="H5048" s="78" t="s">
        <v>6778</v>
      </c>
      <c r="I5048" s="81" t="s">
        <v>2934</v>
      </c>
      <c r="J5048" s="78" t="s">
        <v>398</v>
      </c>
      <c r="K5048" s="78" t="s">
        <v>398</v>
      </c>
      <c r="L5048" s="78" t="s">
        <v>399</v>
      </c>
      <c r="M5048" s="78" t="s">
        <v>395</v>
      </c>
      <c r="N5048" s="78" t="s">
        <v>396</v>
      </c>
      <c r="O5048" s="82" t="s">
        <v>325</v>
      </c>
      <c r="P5048" s="82" t="s">
        <v>6229</v>
      </c>
      <c r="Q5048" s="83" t="str">
        <f>MID(Tabla1[[#This Row],[Aplicación]],14,1)</f>
        <v>2</v>
      </c>
      <c r="R5048" s="35" t="s">
        <v>265</v>
      </c>
      <c r="S5048" s="83" t="str">
        <f>MID(Tabla1[[#This Row],[Aplicación]],6,2)</f>
        <v>07</v>
      </c>
      <c r="T5048" s="84" t="str">
        <f>VLOOKUP(Tabla1[[#This Row],[AREA]],Hoja1!A:B,2,FALSE)</f>
        <v>07. Medio ambiente</v>
      </c>
      <c r="U5048" s="83" t="str">
        <f>MID(Tabla1[[#This Row],[Aplicación]],9,4)</f>
        <v>1711</v>
      </c>
      <c r="V5048" s="84" t="str">
        <f>VLOOKUP(Tabla1[[#This Row],[PROGRAMA]],Hoja1!A:B,2,FALSE)</f>
        <v>1711. Parques y jardines</v>
      </c>
      <c r="W5048" s="83" t="str">
        <f>MID(Tabla1[[#This Row],[Aplicación]],14,2)</f>
        <v>21</v>
      </c>
      <c r="X5048" s="83" t="str">
        <f>MID(Tabla1[[#This Row],[Aplicación]],14,6)</f>
        <v>214</v>
      </c>
    </row>
    <row r="5049" spans="1:24" x14ac:dyDescent="0.25">
      <c r="A5049" s="77">
        <v>220240061059</v>
      </c>
      <c r="B5049" s="78" t="s">
        <v>702</v>
      </c>
      <c r="C5049" s="79">
        <v>45643</v>
      </c>
      <c r="D5049" s="77">
        <v>22024000440</v>
      </c>
      <c r="E5049" s="78" t="s">
        <v>1425</v>
      </c>
      <c r="F5049" s="80">
        <v>692.1</v>
      </c>
      <c r="G5049" s="78" t="s">
        <v>766</v>
      </c>
      <c r="H5049" s="78" t="s">
        <v>6779</v>
      </c>
      <c r="I5049" s="81" t="s">
        <v>2934</v>
      </c>
      <c r="J5049" s="78" t="s">
        <v>398</v>
      </c>
      <c r="K5049" s="78" t="s">
        <v>398</v>
      </c>
      <c r="L5049" s="78" t="s">
        <v>399</v>
      </c>
      <c r="M5049" s="78" t="s">
        <v>395</v>
      </c>
      <c r="N5049" s="78" t="s">
        <v>396</v>
      </c>
      <c r="O5049" s="82" t="s">
        <v>325</v>
      </c>
      <c r="P5049" s="82" t="s">
        <v>6229</v>
      </c>
      <c r="Q5049" s="83" t="str">
        <f>MID(Tabla1[[#This Row],[Aplicación]],14,1)</f>
        <v>2</v>
      </c>
      <c r="R5049" s="35" t="s">
        <v>265</v>
      </c>
      <c r="S5049" s="83" t="str">
        <f>MID(Tabla1[[#This Row],[Aplicación]],6,2)</f>
        <v>11</v>
      </c>
      <c r="T5049" s="84" t="str">
        <f>VLOOKUP(Tabla1[[#This Row],[AREA]],Hoja1!A:B,2,FALSE)</f>
        <v>11. Salud pública y seguridad ciudadana</v>
      </c>
      <c r="U5049" s="83" t="str">
        <f>MID(Tabla1[[#This Row],[Aplicación]],9,4)</f>
        <v>1621</v>
      </c>
      <c r="V5049" s="84" t="str">
        <f>VLOOKUP(Tabla1[[#This Row],[PROGRAMA]],Hoja1!A:B,2,FALSE)</f>
        <v>1621. Recogida de residuos</v>
      </c>
      <c r="W5049" s="83" t="str">
        <f>MID(Tabla1[[#This Row],[Aplicación]],14,2)</f>
        <v>21</v>
      </c>
      <c r="X5049" s="83" t="str">
        <f>MID(Tabla1[[#This Row],[Aplicación]],14,6)</f>
        <v>214</v>
      </c>
    </row>
    <row r="5050" spans="1:24" x14ac:dyDescent="0.25">
      <c r="A5050" s="77">
        <v>220240060413</v>
      </c>
      <c r="B5050" s="78" t="s">
        <v>702</v>
      </c>
      <c r="C5050" s="79">
        <v>45638</v>
      </c>
      <c r="D5050" s="77">
        <v>22024001011</v>
      </c>
      <c r="E5050" s="78" t="s">
        <v>1423</v>
      </c>
      <c r="F5050" s="80">
        <v>692.08</v>
      </c>
      <c r="G5050" s="78" t="s">
        <v>767</v>
      </c>
      <c r="H5050" s="78" t="s">
        <v>6780</v>
      </c>
      <c r="I5050" s="81" t="s">
        <v>2934</v>
      </c>
      <c r="J5050" s="78" t="s">
        <v>398</v>
      </c>
      <c r="K5050" s="78" t="s">
        <v>398</v>
      </c>
      <c r="L5050" s="78" t="s">
        <v>399</v>
      </c>
      <c r="M5050" s="78" t="s">
        <v>395</v>
      </c>
      <c r="N5050" s="78" t="s">
        <v>396</v>
      </c>
      <c r="O5050" s="82" t="s">
        <v>325</v>
      </c>
      <c r="P5050" s="82" t="s">
        <v>6229</v>
      </c>
      <c r="Q5050" s="83" t="str">
        <f>MID(Tabla1[[#This Row],[Aplicación]],14,1)</f>
        <v>2</v>
      </c>
      <c r="R5050" s="35" t="s">
        <v>265</v>
      </c>
      <c r="S5050" s="83" t="str">
        <f>MID(Tabla1[[#This Row],[Aplicación]],6,2)</f>
        <v>11</v>
      </c>
      <c r="T5050" s="84" t="str">
        <f>VLOOKUP(Tabla1[[#This Row],[AREA]],Hoja1!A:B,2,FALSE)</f>
        <v>11. Salud pública y seguridad ciudadana</v>
      </c>
      <c r="U5050" s="83" t="str">
        <f>MID(Tabla1[[#This Row],[Aplicación]],9,4)</f>
        <v>1321</v>
      </c>
      <c r="V5050" s="84" t="str">
        <f>VLOOKUP(Tabla1[[#This Row],[PROGRAMA]],Hoja1!A:B,2,FALSE)</f>
        <v>1321. Policía municipal</v>
      </c>
      <c r="W5050" s="83" t="str">
        <f>MID(Tabla1[[#This Row],[Aplicación]],14,2)</f>
        <v>21</v>
      </c>
      <c r="X5050" s="83" t="str">
        <f>MID(Tabla1[[#This Row],[Aplicación]],14,6)</f>
        <v>214</v>
      </c>
    </row>
    <row r="5051" spans="1:24" x14ac:dyDescent="0.25">
      <c r="A5051" s="77">
        <v>220240045076</v>
      </c>
      <c r="B5051" s="78" t="s">
        <v>702</v>
      </c>
      <c r="C5051" s="79">
        <v>45567</v>
      </c>
      <c r="D5051" s="77">
        <v>22024000940</v>
      </c>
      <c r="E5051" s="78" t="s">
        <v>1285</v>
      </c>
      <c r="F5051" s="80">
        <v>688.08</v>
      </c>
      <c r="G5051" s="78" t="s">
        <v>886</v>
      </c>
      <c r="H5051" s="78" t="s">
        <v>6781</v>
      </c>
      <c r="I5051" s="81" t="s">
        <v>2934</v>
      </c>
      <c r="J5051" s="78" t="s">
        <v>398</v>
      </c>
      <c r="K5051" s="78" t="s">
        <v>398</v>
      </c>
      <c r="L5051" s="78" t="s">
        <v>413</v>
      </c>
      <c r="M5051" s="78" t="s">
        <v>395</v>
      </c>
      <c r="N5051" s="78" t="s">
        <v>396</v>
      </c>
      <c r="O5051" s="82" t="s">
        <v>325</v>
      </c>
      <c r="P5051" s="82" t="s">
        <v>6229</v>
      </c>
      <c r="Q5051" s="83" t="str">
        <f>MID(Tabla1[[#This Row],[Aplicación]],14,1)</f>
        <v>2</v>
      </c>
      <c r="R5051" s="35" t="s">
        <v>265</v>
      </c>
      <c r="S5051" s="83" t="str">
        <f>MID(Tabla1[[#This Row],[Aplicación]],6,2)</f>
        <v>06</v>
      </c>
      <c r="T5051" s="84" t="str">
        <f>VLOOKUP(Tabla1[[#This Row],[AREA]],Hoja1!A:B,2,FALSE)</f>
        <v>06. Educación y cultura</v>
      </c>
      <c r="U5051" s="83" t="str">
        <f>MID(Tabla1[[#This Row],[Aplicación]],9,4)</f>
        <v>3232</v>
      </c>
      <c r="V5051" s="84" t="str">
        <f>VLOOKUP(Tabla1[[#This Row],[PROGRAMA]],Hoja1!A:B,2,FALSE)</f>
        <v>3232. Conservación y mantenimiento centros educación infantil y primaria</v>
      </c>
      <c r="W5051" s="83" t="str">
        <f>MID(Tabla1[[#This Row],[Aplicación]],14,2)</f>
        <v>21</v>
      </c>
      <c r="X5051" s="83" t="str">
        <f>MID(Tabla1[[#This Row],[Aplicación]],14,6)</f>
        <v>212</v>
      </c>
    </row>
    <row r="5052" spans="1:24" x14ac:dyDescent="0.25">
      <c r="A5052" s="77">
        <v>220240053405</v>
      </c>
      <c r="B5052" s="78" t="s">
        <v>702</v>
      </c>
      <c r="C5052" s="79">
        <v>45607</v>
      </c>
      <c r="D5052" s="77">
        <v>22024000079</v>
      </c>
      <c r="E5052" s="78" t="s">
        <v>1262</v>
      </c>
      <c r="F5052" s="80">
        <v>682.95</v>
      </c>
      <c r="G5052" s="78" t="s">
        <v>776</v>
      </c>
      <c r="H5052" s="78" t="s">
        <v>6782</v>
      </c>
      <c r="I5052" s="81" t="s">
        <v>2934</v>
      </c>
      <c r="J5052" s="78" t="s">
        <v>398</v>
      </c>
      <c r="K5052" s="78" t="s">
        <v>398</v>
      </c>
      <c r="L5052" s="78" t="s">
        <v>413</v>
      </c>
      <c r="M5052" s="78" t="s">
        <v>395</v>
      </c>
      <c r="N5052" s="78" t="s">
        <v>396</v>
      </c>
      <c r="O5052" s="82" t="s">
        <v>325</v>
      </c>
      <c r="P5052" s="82" t="s">
        <v>6229</v>
      </c>
      <c r="Q5052" s="83" t="str">
        <f>MID(Tabla1[[#This Row],[Aplicación]],14,1)</f>
        <v>2</v>
      </c>
      <c r="R5052" s="35" t="s">
        <v>265</v>
      </c>
      <c r="S5052" s="83" t="str">
        <f>MID(Tabla1[[#This Row],[Aplicación]],6,2)</f>
        <v>03</v>
      </c>
      <c r="T5052" s="84" t="str">
        <f>VLOOKUP(Tabla1[[#This Row],[AREA]],Hoja1!A:B,2,FALSE)</f>
        <v>03. Participación ciudadana y deportes</v>
      </c>
      <c r="U5052" s="83" t="str">
        <f>MID(Tabla1[[#This Row],[Aplicación]],9,4)</f>
        <v>9241</v>
      </c>
      <c r="V5052" s="84" t="str">
        <f>VLOOKUP(Tabla1[[#This Row],[PROGRAMA]],Hoja1!A:B,2,FALSE)</f>
        <v>9241. Participación ciudadana</v>
      </c>
      <c r="W5052" s="83" t="str">
        <f>MID(Tabla1[[#This Row],[Aplicación]],14,2)</f>
        <v>21</v>
      </c>
      <c r="X5052" s="83" t="str">
        <f>MID(Tabla1[[#This Row],[Aplicación]],14,6)</f>
        <v>213</v>
      </c>
    </row>
    <row r="5053" spans="1:24" x14ac:dyDescent="0.25">
      <c r="A5053" s="77">
        <v>220240044942</v>
      </c>
      <c r="B5053" s="78" t="s">
        <v>702</v>
      </c>
      <c r="C5053" s="79">
        <v>45567</v>
      </c>
      <c r="D5053" s="77">
        <v>22024000506</v>
      </c>
      <c r="E5053" s="78" t="s">
        <v>1335</v>
      </c>
      <c r="F5053" s="80">
        <v>682.86</v>
      </c>
      <c r="G5053" s="78" t="s">
        <v>41</v>
      </c>
      <c r="H5053" s="78" t="s">
        <v>6783</v>
      </c>
      <c r="I5053" s="81" t="s">
        <v>2934</v>
      </c>
      <c r="J5053" s="78" t="s">
        <v>398</v>
      </c>
      <c r="K5053" s="78" t="s">
        <v>398</v>
      </c>
      <c r="L5053" s="78" t="s">
        <v>413</v>
      </c>
      <c r="M5053" s="78" t="s">
        <v>395</v>
      </c>
      <c r="N5053" s="78" t="s">
        <v>396</v>
      </c>
      <c r="O5053" s="82" t="s">
        <v>325</v>
      </c>
      <c r="P5053" s="82" t="s">
        <v>6229</v>
      </c>
      <c r="Q5053" s="83" t="str">
        <f>MID(Tabla1[[#This Row],[Aplicación]],14,1)</f>
        <v>2</v>
      </c>
      <c r="R5053" s="35" t="s">
        <v>265</v>
      </c>
      <c r="S5053" s="83" t="str">
        <f>MID(Tabla1[[#This Row],[Aplicación]],6,2)</f>
        <v>10</v>
      </c>
      <c r="T5053" s="84" t="str">
        <f>VLOOKUP(Tabla1[[#This Row],[AREA]],Hoja1!A:B,2,FALSE)</f>
        <v>10. Personas mayores, familia y servicios sociales</v>
      </c>
      <c r="U5053" s="83" t="str">
        <f>MID(Tabla1[[#This Row],[Aplicación]],9,4)</f>
        <v>2412</v>
      </c>
      <c r="V5053" s="84" t="str">
        <f>VLOOKUP(Tabla1[[#This Row],[PROGRAMA]],Hoja1!A:B,2,FALSE)</f>
        <v>2412. Formación para el empleo</v>
      </c>
      <c r="W5053" s="83" t="str">
        <f>MID(Tabla1[[#This Row],[Aplicación]],14,2)</f>
        <v>22</v>
      </c>
      <c r="X5053" s="83" t="str">
        <f>MID(Tabla1[[#This Row],[Aplicación]],14,6)</f>
        <v>22199</v>
      </c>
    </row>
    <row r="5054" spans="1:24" x14ac:dyDescent="0.25">
      <c r="A5054" s="77">
        <v>220240045071</v>
      </c>
      <c r="B5054" s="78" t="s">
        <v>702</v>
      </c>
      <c r="C5054" s="79">
        <v>45567</v>
      </c>
      <c r="D5054" s="77">
        <v>22024000940</v>
      </c>
      <c r="E5054" s="78" t="s">
        <v>1285</v>
      </c>
      <c r="F5054" s="80">
        <v>676.28</v>
      </c>
      <c r="G5054" s="78" t="s">
        <v>676</v>
      </c>
      <c r="H5054" s="78" t="s">
        <v>6784</v>
      </c>
      <c r="I5054" s="81" t="s">
        <v>2934</v>
      </c>
      <c r="J5054" s="78" t="s">
        <v>398</v>
      </c>
      <c r="K5054" s="78" t="s">
        <v>398</v>
      </c>
      <c r="L5054" s="78" t="s">
        <v>413</v>
      </c>
      <c r="M5054" s="78" t="s">
        <v>395</v>
      </c>
      <c r="N5054" s="78" t="s">
        <v>396</v>
      </c>
      <c r="O5054" s="82" t="s">
        <v>325</v>
      </c>
      <c r="P5054" s="82" t="s">
        <v>6229</v>
      </c>
      <c r="Q5054" s="83" t="str">
        <f>MID(Tabla1[[#This Row],[Aplicación]],14,1)</f>
        <v>2</v>
      </c>
      <c r="R5054" s="35" t="s">
        <v>265</v>
      </c>
      <c r="S5054" s="83" t="str">
        <f>MID(Tabla1[[#This Row],[Aplicación]],6,2)</f>
        <v>06</v>
      </c>
      <c r="T5054" s="84" t="str">
        <f>VLOOKUP(Tabla1[[#This Row],[AREA]],Hoja1!A:B,2,FALSE)</f>
        <v>06. Educación y cultura</v>
      </c>
      <c r="U5054" s="83" t="str">
        <f>MID(Tabla1[[#This Row],[Aplicación]],9,4)</f>
        <v>3232</v>
      </c>
      <c r="V5054" s="84" t="str">
        <f>VLOOKUP(Tabla1[[#This Row],[PROGRAMA]],Hoja1!A:B,2,FALSE)</f>
        <v>3232. Conservación y mantenimiento centros educación infantil y primaria</v>
      </c>
      <c r="W5054" s="83" t="str">
        <f>MID(Tabla1[[#This Row],[Aplicación]],14,2)</f>
        <v>21</v>
      </c>
      <c r="X5054" s="83" t="str">
        <f>MID(Tabla1[[#This Row],[Aplicación]],14,6)</f>
        <v>212</v>
      </c>
    </row>
    <row r="5055" spans="1:24" x14ac:dyDescent="0.25">
      <c r="A5055" s="77">
        <v>220240049996</v>
      </c>
      <c r="B5055" s="78" t="s">
        <v>702</v>
      </c>
      <c r="C5055" s="79">
        <v>45589</v>
      </c>
      <c r="D5055" s="77">
        <v>22024001637</v>
      </c>
      <c r="E5055" s="78" t="s">
        <v>1468</v>
      </c>
      <c r="F5055" s="80">
        <v>671.34</v>
      </c>
      <c r="G5055" s="78" t="s">
        <v>776</v>
      </c>
      <c r="H5055" s="78" t="s">
        <v>6785</v>
      </c>
      <c r="I5055" s="81" t="s">
        <v>2934</v>
      </c>
      <c r="J5055" s="78" t="s">
        <v>398</v>
      </c>
      <c r="K5055" s="78" t="s">
        <v>398</v>
      </c>
      <c r="L5055" s="78" t="s">
        <v>399</v>
      </c>
      <c r="M5055" s="78" t="s">
        <v>395</v>
      </c>
      <c r="N5055" s="78" t="s">
        <v>396</v>
      </c>
      <c r="O5055" s="82" t="s">
        <v>325</v>
      </c>
      <c r="P5055" s="82" t="s">
        <v>6229</v>
      </c>
      <c r="Q5055" s="83" t="str">
        <f>MID(Tabla1[[#This Row],[Aplicación]],14,1)</f>
        <v>2</v>
      </c>
      <c r="R5055" s="35" t="s">
        <v>265</v>
      </c>
      <c r="S5055" s="83" t="str">
        <f>MID(Tabla1[[#This Row],[Aplicación]],6,2)</f>
        <v>07</v>
      </c>
      <c r="T5055" s="84" t="str">
        <f>VLOOKUP(Tabla1[[#This Row],[AREA]],Hoja1!A:B,2,FALSE)</f>
        <v>07. Medio ambiente</v>
      </c>
      <c r="U5055" s="83" t="str">
        <f>MID(Tabla1[[#This Row],[Aplicación]],9,4)</f>
        <v>1711</v>
      </c>
      <c r="V5055" s="84" t="str">
        <f>VLOOKUP(Tabla1[[#This Row],[PROGRAMA]],Hoja1!A:B,2,FALSE)</f>
        <v>1711. Parques y jardines</v>
      </c>
      <c r="W5055" s="83" t="str">
        <f>MID(Tabla1[[#This Row],[Aplicación]],14,2)</f>
        <v>21</v>
      </c>
      <c r="X5055" s="83" t="str">
        <f>MID(Tabla1[[#This Row],[Aplicación]],14,6)</f>
        <v>213</v>
      </c>
    </row>
    <row r="5056" spans="1:24" x14ac:dyDescent="0.25">
      <c r="A5056" s="77">
        <v>220240058235</v>
      </c>
      <c r="B5056" s="78" t="s">
        <v>702</v>
      </c>
      <c r="C5056" s="79">
        <v>45630</v>
      </c>
      <c r="D5056" s="77">
        <v>22024000456</v>
      </c>
      <c r="E5056" s="78" t="s">
        <v>1426</v>
      </c>
      <c r="F5056" s="80">
        <v>668.75</v>
      </c>
      <c r="G5056" s="78" t="s">
        <v>764</v>
      </c>
      <c r="H5056" s="78" t="s">
        <v>6786</v>
      </c>
      <c r="I5056" s="81" t="s">
        <v>2934</v>
      </c>
      <c r="J5056" s="78" t="s">
        <v>398</v>
      </c>
      <c r="K5056" s="78" t="s">
        <v>398</v>
      </c>
      <c r="L5056" s="78" t="s">
        <v>413</v>
      </c>
      <c r="M5056" s="78" t="s">
        <v>395</v>
      </c>
      <c r="N5056" s="78" t="s">
        <v>396</v>
      </c>
      <c r="O5056" s="82" t="s">
        <v>325</v>
      </c>
      <c r="P5056" s="82" t="s">
        <v>6229</v>
      </c>
      <c r="Q5056" s="83" t="str">
        <f>MID(Tabla1[[#This Row],[Aplicación]],14,1)</f>
        <v>2</v>
      </c>
      <c r="R5056" s="35" t="s">
        <v>265</v>
      </c>
      <c r="S5056" s="83" t="str">
        <f>MID(Tabla1[[#This Row],[Aplicación]],6,2)</f>
        <v>11</v>
      </c>
      <c r="T5056" s="84" t="str">
        <f>VLOOKUP(Tabla1[[#This Row],[AREA]],Hoja1!A:B,2,FALSE)</f>
        <v>11. Salud pública y seguridad ciudadana</v>
      </c>
      <c r="U5056" s="83" t="str">
        <f>MID(Tabla1[[#This Row],[Aplicación]],9,4)</f>
        <v>1621</v>
      </c>
      <c r="V5056" s="84" t="str">
        <f>VLOOKUP(Tabla1[[#This Row],[PROGRAMA]],Hoja1!A:B,2,FALSE)</f>
        <v>1621. Recogida de residuos</v>
      </c>
      <c r="W5056" s="83" t="str">
        <f>MID(Tabla1[[#This Row],[Aplicación]],14,2)</f>
        <v>22</v>
      </c>
      <c r="X5056" s="83" t="str">
        <f>MID(Tabla1[[#This Row],[Aplicación]],14,6)</f>
        <v>22199</v>
      </c>
    </row>
    <row r="5057" spans="1:24" x14ac:dyDescent="0.25">
      <c r="A5057" s="77">
        <v>220240055279</v>
      </c>
      <c r="B5057" s="78" t="s">
        <v>702</v>
      </c>
      <c r="C5057" s="79">
        <v>45617</v>
      </c>
      <c r="D5057" s="77">
        <v>22024001637</v>
      </c>
      <c r="E5057" s="78" t="s">
        <v>1468</v>
      </c>
      <c r="F5057" s="80">
        <v>658.54</v>
      </c>
      <c r="G5057" s="78" t="s">
        <v>775</v>
      </c>
      <c r="H5057" s="78" t="s">
        <v>6787</v>
      </c>
      <c r="I5057" s="81" t="s">
        <v>2934</v>
      </c>
      <c r="J5057" s="78" t="s">
        <v>398</v>
      </c>
      <c r="K5057" s="78" t="s">
        <v>398</v>
      </c>
      <c r="L5057" s="78" t="s">
        <v>399</v>
      </c>
      <c r="M5057" s="78" t="s">
        <v>395</v>
      </c>
      <c r="N5057" s="78" t="s">
        <v>396</v>
      </c>
      <c r="O5057" s="82" t="s">
        <v>325</v>
      </c>
      <c r="P5057" s="82" t="s">
        <v>6229</v>
      </c>
      <c r="Q5057" s="83" t="str">
        <f>MID(Tabla1[[#This Row],[Aplicación]],14,1)</f>
        <v>2</v>
      </c>
      <c r="R5057" s="35" t="s">
        <v>265</v>
      </c>
      <c r="S5057" s="83" t="str">
        <f>MID(Tabla1[[#This Row],[Aplicación]],6,2)</f>
        <v>07</v>
      </c>
      <c r="T5057" s="84" t="str">
        <f>VLOOKUP(Tabla1[[#This Row],[AREA]],Hoja1!A:B,2,FALSE)</f>
        <v>07. Medio ambiente</v>
      </c>
      <c r="U5057" s="83" t="str">
        <f>MID(Tabla1[[#This Row],[Aplicación]],9,4)</f>
        <v>1711</v>
      </c>
      <c r="V5057" s="84" t="str">
        <f>VLOOKUP(Tabla1[[#This Row],[PROGRAMA]],Hoja1!A:B,2,FALSE)</f>
        <v>1711. Parques y jardines</v>
      </c>
      <c r="W5057" s="83" t="str">
        <f>MID(Tabla1[[#This Row],[Aplicación]],14,2)</f>
        <v>21</v>
      </c>
      <c r="X5057" s="83" t="str">
        <f>MID(Tabla1[[#This Row],[Aplicación]],14,6)</f>
        <v>213</v>
      </c>
    </row>
    <row r="5058" spans="1:24" x14ac:dyDescent="0.25">
      <c r="A5058" s="77">
        <v>220240062093</v>
      </c>
      <c r="B5058" s="78" t="s">
        <v>702</v>
      </c>
      <c r="C5058" s="79">
        <v>45646</v>
      </c>
      <c r="D5058" s="77">
        <v>22024000078</v>
      </c>
      <c r="E5058" s="78" t="s">
        <v>1293</v>
      </c>
      <c r="F5058" s="80">
        <v>655.8</v>
      </c>
      <c r="G5058" s="78" t="s">
        <v>776</v>
      </c>
      <c r="H5058" s="78" t="s">
        <v>6788</v>
      </c>
      <c r="I5058" s="81" t="s">
        <v>2934</v>
      </c>
      <c r="J5058" s="78" t="s">
        <v>398</v>
      </c>
      <c r="K5058" s="78" t="s">
        <v>398</v>
      </c>
      <c r="L5058" s="78" t="s">
        <v>413</v>
      </c>
      <c r="M5058" s="78" t="s">
        <v>395</v>
      </c>
      <c r="N5058" s="78" t="s">
        <v>396</v>
      </c>
      <c r="O5058" s="82" t="s">
        <v>325</v>
      </c>
      <c r="P5058" s="82" t="s">
        <v>6229</v>
      </c>
      <c r="Q5058" s="83" t="str">
        <f>MID(Tabla1[[#This Row],[Aplicación]],14,1)</f>
        <v>2</v>
      </c>
      <c r="R5058" s="35" t="s">
        <v>265</v>
      </c>
      <c r="S5058" s="83" t="str">
        <f>MID(Tabla1[[#This Row],[Aplicación]],6,2)</f>
        <v>03</v>
      </c>
      <c r="T5058" s="84" t="str">
        <f>VLOOKUP(Tabla1[[#This Row],[AREA]],Hoja1!A:B,2,FALSE)</f>
        <v>03. Participación ciudadana y deportes</v>
      </c>
      <c r="U5058" s="83" t="str">
        <f>MID(Tabla1[[#This Row],[Aplicación]],9,4)</f>
        <v>9241</v>
      </c>
      <c r="V5058" s="84" t="str">
        <f>VLOOKUP(Tabla1[[#This Row],[PROGRAMA]],Hoja1!A:B,2,FALSE)</f>
        <v>9241. Participación ciudadana</v>
      </c>
      <c r="W5058" s="83" t="str">
        <f>MID(Tabla1[[#This Row],[Aplicación]],14,2)</f>
        <v>21</v>
      </c>
      <c r="X5058" s="83" t="str">
        <f>MID(Tabla1[[#This Row],[Aplicación]],14,6)</f>
        <v>212</v>
      </c>
    </row>
    <row r="5059" spans="1:24" x14ac:dyDescent="0.25">
      <c r="A5059" s="77">
        <v>220240061692</v>
      </c>
      <c r="B5059" s="78" t="s">
        <v>390</v>
      </c>
      <c r="C5059" s="79">
        <v>45644</v>
      </c>
      <c r="D5059" s="77">
        <v>22024009351</v>
      </c>
      <c r="E5059" s="78" t="s">
        <v>1225</v>
      </c>
      <c r="F5059" s="80">
        <v>2370.79</v>
      </c>
      <c r="G5059" s="78" t="s">
        <v>1008</v>
      </c>
      <c r="H5059" s="78" t="s">
        <v>6789</v>
      </c>
      <c r="I5059" s="81" t="s">
        <v>2930</v>
      </c>
      <c r="J5059" s="78" t="s">
        <v>398</v>
      </c>
      <c r="K5059" s="78" t="s">
        <v>398</v>
      </c>
      <c r="L5059" s="78" t="s">
        <v>413</v>
      </c>
      <c r="M5059" s="78" t="s">
        <v>585</v>
      </c>
      <c r="N5059" s="78" t="s">
        <v>539</v>
      </c>
      <c r="O5059" s="82" t="s">
        <v>326</v>
      </c>
      <c r="P5059" s="82" t="s">
        <v>6229</v>
      </c>
      <c r="Q5059" s="83" t="str">
        <f>MID(Tabla1[[#This Row],[Aplicación]],14,1)</f>
        <v>6</v>
      </c>
      <c r="R5059" s="35" t="s">
        <v>266</v>
      </c>
      <c r="S5059" s="83" t="str">
        <f>MID(Tabla1[[#This Row],[Aplicación]],6,2)</f>
        <v>11</v>
      </c>
      <c r="T5059" s="84" t="str">
        <f>VLOOKUP(Tabla1[[#This Row],[AREA]],Hoja1!A:B,2,FALSE)</f>
        <v>11. Salud pública y seguridad ciudadana</v>
      </c>
      <c r="U5059" s="83" t="str">
        <f>MID(Tabla1[[#This Row],[Aplicación]],9,4)</f>
        <v>1621</v>
      </c>
      <c r="V5059" s="84" t="str">
        <f>VLOOKUP(Tabla1[[#This Row],[PROGRAMA]],Hoja1!A:B,2,FALSE)</f>
        <v>1621. Recogida de residuos</v>
      </c>
      <c r="W5059" s="83" t="str">
        <f>MID(Tabla1[[#This Row],[Aplicación]],14,2)</f>
        <v>64</v>
      </c>
      <c r="X5059" s="83" t="str">
        <f>MID(Tabla1[[#This Row],[Aplicación]],14,6)</f>
        <v>641</v>
      </c>
    </row>
    <row r="5060" spans="1:24" x14ac:dyDescent="0.25">
      <c r="A5060" s="77">
        <v>220240053215</v>
      </c>
      <c r="B5060" s="78" t="s">
        <v>390</v>
      </c>
      <c r="C5060" s="79">
        <v>45603</v>
      </c>
      <c r="D5060" s="77">
        <v>22024006640</v>
      </c>
      <c r="E5060" s="78" t="s">
        <v>1442</v>
      </c>
      <c r="F5060" s="80">
        <v>23.6</v>
      </c>
      <c r="G5060" s="78" t="s">
        <v>827</v>
      </c>
      <c r="H5060" s="78" t="s">
        <v>6790</v>
      </c>
      <c r="I5060" s="81" t="s">
        <v>2930</v>
      </c>
      <c r="J5060" s="78" t="s">
        <v>398</v>
      </c>
      <c r="K5060" s="78" t="s">
        <v>398</v>
      </c>
      <c r="L5060" s="78" t="s">
        <v>413</v>
      </c>
      <c r="M5060" s="78" t="s">
        <v>585</v>
      </c>
      <c r="N5060" s="78" t="s">
        <v>539</v>
      </c>
      <c r="O5060" s="82" t="s">
        <v>326</v>
      </c>
      <c r="P5060" s="82" t="s">
        <v>6229</v>
      </c>
      <c r="Q5060" s="83" t="str">
        <f>MID(Tabla1[[#This Row],[Aplicación]],14,1)</f>
        <v>2</v>
      </c>
      <c r="R5060" s="35" t="s">
        <v>265</v>
      </c>
      <c r="S5060" s="83" t="str">
        <f>MID(Tabla1[[#This Row],[Aplicación]],6,2)</f>
        <v>04</v>
      </c>
      <c r="T5060" s="84" t="str">
        <f>VLOOKUP(Tabla1[[#This Row],[AREA]],Hoja1!A:B,2,FALSE)</f>
        <v>04. Hacienda, personal y modernización administrativa</v>
      </c>
      <c r="U5060" s="83" t="str">
        <f>MID(Tabla1[[#This Row],[Aplicación]],9,4)</f>
        <v>3121</v>
      </c>
      <c r="V5060" s="84" t="str">
        <f>VLOOKUP(Tabla1[[#This Row],[PROGRAMA]],Hoja1!A:B,2,FALSE)</f>
        <v>3121. Prevención y salud laboral</v>
      </c>
      <c r="W5060" s="83" t="str">
        <f>MID(Tabla1[[#This Row],[Aplicación]],14,2)</f>
        <v>22</v>
      </c>
      <c r="X5060" s="83" t="str">
        <f>MID(Tabla1[[#This Row],[Aplicación]],14,6)</f>
        <v>22199</v>
      </c>
    </row>
    <row r="5061" spans="1:24" x14ac:dyDescent="0.25">
      <c r="A5061" s="77">
        <v>220240046540</v>
      </c>
      <c r="B5061" s="78" t="s">
        <v>702</v>
      </c>
      <c r="C5061" s="79">
        <v>45572</v>
      </c>
      <c r="D5061" s="77">
        <v>22024003042</v>
      </c>
      <c r="E5061" s="78" t="s">
        <v>2936</v>
      </c>
      <c r="F5061" s="80">
        <v>648.74</v>
      </c>
      <c r="G5061" s="78" t="s">
        <v>84</v>
      </c>
      <c r="H5061" s="78" t="s">
        <v>6791</v>
      </c>
      <c r="I5061" s="81" t="s">
        <v>2934</v>
      </c>
      <c r="J5061" s="78" t="s">
        <v>398</v>
      </c>
      <c r="K5061" s="78" t="s">
        <v>398</v>
      </c>
      <c r="L5061" s="78" t="s">
        <v>413</v>
      </c>
      <c r="M5061" s="78" t="s">
        <v>395</v>
      </c>
      <c r="N5061" s="78" t="s">
        <v>396</v>
      </c>
      <c r="O5061" s="82" t="s">
        <v>325</v>
      </c>
      <c r="P5061" s="82" t="s">
        <v>6229</v>
      </c>
      <c r="Q5061" s="83" t="str">
        <f>MID(Tabla1[[#This Row],[Aplicación]],14,1)</f>
        <v>2</v>
      </c>
      <c r="R5061" s="35" t="s">
        <v>265</v>
      </c>
      <c r="S5061" s="83" t="str">
        <f>MID(Tabla1[[#This Row],[Aplicación]],6,2)</f>
        <v>08</v>
      </c>
      <c r="T5061" s="84" t="str">
        <f>VLOOKUP(Tabla1[[#This Row],[AREA]],Hoja1!A:B,2,FALSE)</f>
        <v>08. Tráfico y movilidad</v>
      </c>
      <c r="U5061" s="83" t="str">
        <f>MID(Tabla1[[#This Row],[Aplicación]],9,4)</f>
        <v>1651</v>
      </c>
      <c r="V5061" s="84" t="str">
        <f>VLOOKUP(Tabla1[[#This Row],[PROGRAMA]],Hoja1!A:B,2,FALSE)</f>
        <v>1651. Alumbrado público</v>
      </c>
      <c r="W5061" s="83" t="str">
        <f>MID(Tabla1[[#This Row],[Aplicación]],14,2)</f>
        <v>22</v>
      </c>
      <c r="X5061" s="83" t="str">
        <f>MID(Tabla1[[#This Row],[Aplicación]],14,6)</f>
        <v>22199</v>
      </c>
    </row>
    <row r="5062" spans="1:24" x14ac:dyDescent="0.25">
      <c r="A5062" s="77">
        <v>220240046532</v>
      </c>
      <c r="B5062" s="78" t="s">
        <v>702</v>
      </c>
      <c r="C5062" s="79">
        <v>45572</v>
      </c>
      <c r="D5062" s="77">
        <v>22024001638</v>
      </c>
      <c r="E5062" s="78" t="s">
        <v>1424</v>
      </c>
      <c r="F5062" s="80">
        <v>648.16</v>
      </c>
      <c r="G5062" s="78" t="s">
        <v>766</v>
      </c>
      <c r="H5062" s="78" t="s">
        <v>6792</v>
      </c>
      <c r="I5062" s="81" t="s">
        <v>2934</v>
      </c>
      <c r="J5062" s="78" t="s">
        <v>398</v>
      </c>
      <c r="K5062" s="78" t="s">
        <v>398</v>
      </c>
      <c r="L5062" s="78" t="s">
        <v>399</v>
      </c>
      <c r="M5062" s="78" t="s">
        <v>395</v>
      </c>
      <c r="N5062" s="78" t="s">
        <v>396</v>
      </c>
      <c r="O5062" s="82" t="s">
        <v>325</v>
      </c>
      <c r="P5062" s="82" t="s">
        <v>6229</v>
      </c>
      <c r="Q5062" s="83" t="str">
        <f>MID(Tabla1[[#This Row],[Aplicación]],14,1)</f>
        <v>2</v>
      </c>
      <c r="R5062" s="35" t="s">
        <v>265</v>
      </c>
      <c r="S5062" s="83" t="str">
        <f>MID(Tabla1[[#This Row],[Aplicación]],6,2)</f>
        <v>07</v>
      </c>
      <c r="T5062" s="84" t="str">
        <f>VLOOKUP(Tabla1[[#This Row],[AREA]],Hoja1!A:B,2,FALSE)</f>
        <v>07. Medio ambiente</v>
      </c>
      <c r="U5062" s="83" t="str">
        <f>MID(Tabla1[[#This Row],[Aplicación]],9,4)</f>
        <v>1711</v>
      </c>
      <c r="V5062" s="84" t="str">
        <f>VLOOKUP(Tabla1[[#This Row],[PROGRAMA]],Hoja1!A:B,2,FALSE)</f>
        <v>1711. Parques y jardines</v>
      </c>
      <c r="W5062" s="83" t="str">
        <f>MID(Tabla1[[#This Row],[Aplicación]],14,2)</f>
        <v>21</v>
      </c>
      <c r="X5062" s="83" t="str">
        <f>MID(Tabla1[[#This Row],[Aplicación]],14,6)</f>
        <v>214</v>
      </c>
    </row>
    <row r="5063" spans="1:24" x14ac:dyDescent="0.25">
      <c r="A5063" s="77">
        <v>220240044870</v>
      </c>
      <c r="B5063" s="78" t="s">
        <v>702</v>
      </c>
      <c r="C5063" s="79">
        <v>45567</v>
      </c>
      <c r="D5063" s="77">
        <v>22024000940</v>
      </c>
      <c r="E5063" s="78" t="s">
        <v>1285</v>
      </c>
      <c r="F5063" s="80">
        <v>645.20000000000005</v>
      </c>
      <c r="G5063" s="78" t="s">
        <v>776</v>
      </c>
      <c r="H5063" s="78" t="s">
        <v>6793</v>
      </c>
      <c r="I5063" s="81" t="s">
        <v>2934</v>
      </c>
      <c r="J5063" s="78" t="s">
        <v>398</v>
      </c>
      <c r="K5063" s="78" t="s">
        <v>398</v>
      </c>
      <c r="L5063" s="78" t="s">
        <v>413</v>
      </c>
      <c r="M5063" s="78" t="s">
        <v>395</v>
      </c>
      <c r="N5063" s="78" t="s">
        <v>396</v>
      </c>
      <c r="O5063" s="82" t="s">
        <v>325</v>
      </c>
      <c r="P5063" s="82" t="s">
        <v>6229</v>
      </c>
      <c r="Q5063" s="83" t="str">
        <f>MID(Tabla1[[#This Row],[Aplicación]],14,1)</f>
        <v>2</v>
      </c>
      <c r="R5063" s="35" t="s">
        <v>265</v>
      </c>
      <c r="S5063" s="83" t="str">
        <f>MID(Tabla1[[#This Row],[Aplicación]],6,2)</f>
        <v>06</v>
      </c>
      <c r="T5063" s="84" t="str">
        <f>VLOOKUP(Tabla1[[#This Row],[AREA]],Hoja1!A:B,2,FALSE)</f>
        <v>06. Educación y cultura</v>
      </c>
      <c r="U5063" s="83" t="str">
        <f>MID(Tabla1[[#This Row],[Aplicación]],9,4)</f>
        <v>3232</v>
      </c>
      <c r="V5063" s="84" t="str">
        <f>VLOOKUP(Tabla1[[#This Row],[PROGRAMA]],Hoja1!A:B,2,FALSE)</f>
        <v>3232. Conservación y mantenimiento centros educación infantil y primaria</v>
      </c>
      <c r="W5063" s="83" t="str">
        <f>MID(Tabla1[[#This Row],[Aplicación]],14,2)</f>
        <v>21</v>
      </c>
      <c r="X5063" s="83" t="str">
        <f>MID(Tabla1[[#This Row],[Aplicación]],14,6)</f>
        <v>212</v>
      </c>
    </row>
    <row r="5064" spans="1:24" x14ac:dyDescent="0.25">
      <c r="A5064" s="77">
        <v>220240060988</v>
      </c>
      <c r="B5064" s="78" t="s">
        <v>702</v>
      </c>
      <c r="C5064" s="79">
        <v>45643</v>
      </c>
      <c r="D5064" s="77">
        <v>22024000456</v>
      </c>
      <c r="E5064" s="78" t="s">
        <v>1426</v>
      </c>
      <c r="F5064" s="80">
        <v>642.78</v>
      </c>
      <c r="G5064" s="78" t="s">
        <v>776</v>
      </c>
      <c r="H5064" s="78" t="s">
        <v>6794</v>
      </c>
      <c r="I5064" s="81" t="s">
        <v>2934</v>
      </c>
      <c r="J5064" s="78" t="s">
        <v>398</v>
      </c>
      <c r="K5064" s="78" t="s">
        <v>398</v>
      </c>
      <c r="L5064" s="78" t="s">
        <v>413</v>
      </c>
      <c r="M5064" s="78" t="s">
        <v>395</v>
      </c>
      <c r="N5064" s="78" t="s">
        <v>396</v>
      </c>
      <c r="O5064" s="82" t="s">
        <v>325</v>
      </c>
      <c r="P5064" s="82" t="s">
        <v>6229</v>
      </c>
      <c r="Q5064" s="83" t="str">
        <f>MID(Tabla1[[#This Row],[Aplicación]],14,1)</f>
        <v>2</v>
      </c>
      <c r="R5064" s="35" t="s">
        <v>265</v>
      </c>
      <c r="S5064" s="83" t="str">
        <f>MID(Tabla1[[#This Row],[Aplicación]],6,2)</f>
        <v>11</v>
      </c>
      <c r="T5064" s="84" t="str">
        <f>VLOOKUP(Tabla1[[#This Row],[AREA]],Hoja1!A:B,2,FALSE)</f>
        <v>11. Salud pública y seguridad ciudadana</v>
      </c>
      <c r="U5064" s="83" t="str">
        <f>MID(Tabla1[[#This Row],[Aplicación]],9,4)</f>
        <v>1621</v>
      </c>
      <c r="V5064" s="84" t="str">
        <f>VLOOKUP(Tabla1[[#This Row],[PROGRAMA]],Hoja1!A:B,2,FALSE)</f>
        <v>1621. Recogida de residuos</v>
      </c>
      <c r="W5064" s="83" t="str">
        <f>MID(Tabla1[[#This Row],[Aplicación]],14,2)</f>
        <v>22</v>
      </c>
      <c r="X5064" s="83" t="str">
        <f>MID(Tabla1[[#This Row],[Aplicación]],14,6)</f>
        <v>22199</v>
      </c>
    </row>
    <row r="5065" spans="1:24" x14ac:dyDescent="0.25">
      <c r="A5065" s="77">
        <v>220240061044</v>
      </c>
      <c r="B5065" s="78" t="s">
        <v>702</v>
      </c>
      <c r="C5065" s="79">
        <v>45643</v>
      </c>
      <c r="D5065" s="77">
        <v>22024000442</v>
      </c>
      <c r="E5065" s="78" t="s">
        <v>1194</v>
      </c>
      <c r="F5065" s="80">
        <v>639.27</v>
      </c>
      <c r="G5065" s="78" t="s">
        <v>814</v>
      </c>
      <c r="H5065" s="78" t="s">
        <v>2749</v>
      </c>
      <c r="I5065" s="81" t="s">
        <v>2934</v>
      </c>
      <c r="J5065" s="78" t="s">
        <v>420</v>
      </c>
      <c r="K5065" s="78" t="s">
        <v>420</v>
      </c>
      <c r="L5065" s="78" t="s">
        <v>413</v>
      </c>
      <c r="M5065" s="78" t="s">
        <v>395</v>
      </c>
      <c r="N5065" s="78" t="s">
        <v>396</v>
      </c>
      <c r="O5065" s="82" t="s">
        <v>325</v>
      </c>
      <c r="P5065" s="82" t="s">
        <v>6229</v>
      </c>
      <c r="Q5065" s="83" t="str">
        <f>MID(Tabla1[[#This Row],[Aplicación]],14,1)</f>
        <v>2</v>
      </c>
      <c r="R5065" s="35" t="s">
        <v>265</v>
      </c>
      <c r="S5065" s="83" t="str">
        <f>MID(Tabla1[[#This Row],[Aplicación]],6,2)</f>
        <v>11</v>
      </c>
      <c r="T5065" s="84" t="str">
        <f>VLOOKUP(Tabla1[[#This Row],[AREA]],Hoja1!A:B,2,FALSE)</f>
        <v>11. Salud pública y seguridad ciudadana</v>
      </c>
      <c r="U5065" s="83" t="str">
        <f>MID(Tabla1[[#This Row],[Aplicación]],9,4)</f>
        <v>1621</v>
      </c>
      <c r="V5065" s="84" t="str">
        <f>VLOOKUP(Tabla1[[#This Row],[PROGRAMA]],Hoja1!A:B,2,FALSE)</f>
        <v>1621. Recogida de residuos</v>
      </c>
      <c r="W5065" s="83" t="str">
        <f>MID(Tabla1[[#This Row],[Aplicación]],14,2)</f>
        <v>22</v>
      </c>
      <c r="X5065" s="83" t="str">
        <f>MID(Tabla1[[#This Row],[Aplicación]],14,6)</f>
        <v>22103</v>
      </c>
    </row>
    <row r="5066" spans="1:24" x14ac:dyDescent="0.25">
      <c r="A5066" s="77">
        <v>220240049990</v>
      </c>
      <c r="B5066" s="78" t="s">
        <v>702</v>
      </c>
      <c r="C5066" s="79">
        <v>45589</v>
      </c>
      <c r="D5066" s="77">
        <v>22024001633</v>
      </c>
      <c r="E5066" s="78" t="s">
        <v>1427</v>
      </c>
      <c r="F5066" s="80">
        <v>635.23</v>
      </c>
      <c r="G5066" s="78" t="s">
        <v>681</v>
      </c>
      <c r="H5066" s="78" t="s">
        <v>6795</v>
      </c>
      <c r="I5066" s="81" t="s">
        <v>2934</v>
      </c>
      <c r="J5066" s="78" t="s">
        <v>398</v>
      </c>
      <c r="K5066" s="78" t="s">
        <v>398</v>
      </c>
      <c r="L5066" s="78" t="s">
        <v>413</v>
      </c>
      <c r="M5066" s="78" t="s">
        <v>395</v>
      </c>
      <c r="N5066" s="78" t="s">
        <v>396</v>
      </c>
      <c r="O5066" s="82" t="s">
        <v>325</v>
      </c>
      <c r="P5066" s="82" t="s">
        <v>6229</v>
      </c>
      <c r="Q5066" s="83" t="str">
        <f>MID(Tabla1[[#This Row],[Aplicación]],14,1)</f>
        <v>2</v>
      </c>
      <c r="R5066" s="35" t="s">
        <v>265</v>
      </c>
      <c r="S5066" s="83" t="str">
        <f>MID(Tabla1[[#This Row],[Aplicación]],6,2)</f>
        <v>07</v>
      </c>
      <c r="T5066" s="84" t="str">
        <f>VLOOKUP(Tabla1[[#This Row],[AREA]],Hoja1!A:B,2,FALSE)</f>
        <v>07. Medio ambiente</v>
      </c>
      <c r="U5066" s="83" t="str">
        <f>MID(Tabla1[[#This Row],[Aplicación]],9,4)</f>
        <v>1711</v>
      </c>
      <c r="V5066" s="84" t="str">
        <f>VLOOKUP(Tabla1[[#This Row],[PROGRAMA]],Hoja1!A:B,2,FALSE)</f>
        <v>1711. Parques y jardines</v>
      </c>
      <c r="W5066" s="83" t="str">
        <f>MID(Tabla1[[#This Row],[Aplicación]],14,2)</f>
        <v>22</v>
      </c>
      <c r="X5066" s="83" t="str">
        <f>MID(Tabla1[[#This Row],[Aplicación]],14,6)</f>
        <v>22199</v>
      </c>
    </row>
    <row r="5067" spans="1:24" x14ac:dyDescent="0.25">
      <c r="A5067" s="77">
        <v>220240052557</v>
      </c>
      <c r="B5067" s="78" t="s">
        <v>702</v>
      </c>
      <c r="C5067" s="79">
        <v>45601</v>
      </c>
      <c r="D5067" s="77">
        <v>22024001013</v>
      </c>
      <c r="E5067" s="78" t="s">
        <v>1423</v>
      </c>
      <c r="F5067" s="80">
        <v>632.42999999999995</v>
      </c>
      <c r="G5067" s="78" t="s">
        <v>814</v>
      </c>
      <c r="H5067" s="78" t="s">
        <v>6796</v>
      </c>
      <c r="I5067" s="81" t="s">
        <v>2934</v>
      </c>
      <c r="J5067" s="78" t="s">
        <v>420</v>
      </c>
      <c r="K5067" s="78" t="s">
        <v>420</v>
      </c>
      <c r="L5067" s="78" t="s">
        <v>413</v>
      </c>
      <c r="M5067" s="78" t="s">
        <v>395</v>
      </c>
      <c r="N5067" s="78" t="s">
        <v>396</v>
      </c>
      <c r="O5067" s="82" t="s">
        <v>325</v>
      </c>
      <c r="P5067" s="82" t="s">
        <v>6229</v>
      </c>
      <c r="Q5067" s="83" t="str">
        <f>MID(Tabla1[[#This Row],[Aplicación]],14,1)</f>
        <v>2</v>
      </c>
      <c r="R5067" s="35" t="s">
        <v>265</v>
      </c>
      <c r="S5067" s="83" t="str">
        <f>MID(Tabla1[[#This Row],[Aplicación]],6,2)</f>
        <v>11</v>
      </c>
      <c r="T5067" s="84" t="str">
        <f>VLOOKUP(Tabla1[[#This Row],[AREA]],Hoja1!A:B,2,FALSE)</f>
        <v>11. Salud pública y seguridad ciudadana</v>
      </c>
      <c r="U5067" s="83" t="str">
        <f>MID(Tabla1[[#This Row],[Aplicación]],9,4)</f>
        <v>1321</v>
      </c>
      <c r="V5067" s="84" t="str">
        <f>VLOOKUP(Tabla1[[#This Row],[PROGRAMA]],Hoja1!A:B,2,FALSE)</f>
        <v>1321. Policía municipal</v>
      </c>
      <c r="W5067" s="83" t="str">
        <f>MID(Tabla1[[#This Row],[Aplicación]],14,2)</f>
        <v>21</v>
      </c>
      <c r="X5067" s="83" t="str">
        <f>MID(Tabla1[[#This Row],[Aplicación]],14,6)</f>
        <v>214</v>
      </c>
    </row>
    <row r="5068" spans="1:24" x14ac:dyDescent="0.25">
      <c r="A5068" s="77">
        <v>220240061648</v>
      </c>
      <c r="B5068" s="78" t="s">
        <v>390</v>
      </c>
      <c r="C5068" s="79">
        <v>45644</v>
      </c>
      <c r="D5068" s="77">
        <v>22024009214</v>
      </c>
      <c r="E5068" s="78" t="s">
        <v>1366</v>
      </c>
      <c r="F5068" s="80">
        <v>959.01</v>
      </c>
      <c r="G5068" s="78" t="s">
        <v>53</v>
      </c>
      <c r="H5068" s="78" t="s">
        <v>6797</v>
      </c>
      <c r="I5068" s="81" t="s">
        <v>2930</v>
      </c>
      <c r="J5068" s="78" t="s">
        <v>398</v>
      </c>
      <c r="K5068" s="78" t="s">
        <v>398</v>
      </c>
      <c r="L5068" s="78" t="s">
        <v>399</v>
      </c>
      <c r="M5068" s="78" t="s">
        <v>395</v>
      </c>
      <c r="N5068" s="78" t="s">
        <v>396</v>
      </c>
      <c r="O5068" s="82" t="s">
        <v>325</v>
      </c>
      <c r="P5068" s="82" t="s">
        <v>6229</v>
      </c>
      <c r="Q5068" s="83" t="str">
        <f>MID(Tabla1[[#This Row],[Aplicación]],14,1)</f>
        <v>2</v>
      </c>
      <c r="R5068" s="35" t="s">
        <v>265</v>
      </c>
      <c r="S5068" s="83" t="str">
        <f>MID(Tabla1[[#This Row],[Aplicación]],6,2)</f>
        <v>11</v>
      </c>
      <c r="T5068" s="84" t="str">
        <f>VLOOKUP(Tabla1[[#This Row],[AREA]],Hoja1!A:B,2,FALSE)</f>
        <v>11. Salud pública y seguridad ciudadana</v>
      </c>
      <c r="U5068" s="83" t="str">
        <f>MID(Tabla1[[#This Row],[Aplicación]],9,4)</f>
        <v>1631</v>
      </c>
      <c r="V5068" s="84" t="str">
        <f>VLOOKUP(Tabla1[[#This Row],[PROGRAMA]],Hoja1!A:B,2,FALSE)</f>
        <v>1631. Limpieza viaria</v>
      </c>
      <c r="W5068" s="83" t="str">
        <f>MID(Tabla1[[#This Row],[Aplicación]],14,2)</f>
        <v>21</v>
      </c>
      <c r="X5068" s="83" t="str">
        <f>MID(Tabla1[[#This Row],[Aplicación]],14,6)</f>
        <v>214</v>
      </c>
    </row>
    <row r="5069" spans="1:24" x14ac:dyDescent="0.25">
      <c r="A5069" s="77">
        <v>220240060411</v>
      </c>
      <c r="B5069" s="78" t="s">
        <v>702</v>
      </c>
      <c r="C5069" s="79">
        <v>45638</v>
      </c>
      <c r="D5069" s="77">
        <v>22024001011</v>
      </c>
      <c r="E5069" s="78" t="s">
        <v>1423</v>
      </c>
      <c r="F5069" s="80">
        <v>628.29999999999995</v>
      </c>
      <c r="G5069" s="78" t="s">
        <v>767</v>
      </c>
      <c r="H5069" s="78" t="s">
        <v>6798</v>
      </c>
      <c r="I5069" s="81" t="s">
        <v>2934</v>
      </c>
      <c r="J5069" s="78" t="s">
        <v>398</v>
      </c>
      <c r="K5069" s="78" t="s">
        <v>398</v>
      </c>
      <c r="L5069" s="78" t="s">
        <v>399</v>
      </c>
      <c r="M5069" s="78" t="s">
        <v>395</v>
      </c>
      <c r="N5069" s="78" t="s">
        <v>396</v>
      </c>
      <c r="O5069" s="82" t="s">
        <v>325</v>
      </c>
      <c r="P5069" s="82" t="s">
        <v>6229</v>
      </c>
      <c r="Q5069" s="83" t="str">
        <f>MID(Tabla1[[#This Row],[Aplicación]],14,1)</f>
        <v>2</v>
      </c>
      <c r="R5069" s="35" t="s">
        <v>265</v>
      </c>
      <c r="S5069" s="83" t="str">
        <f>MID(Tabla1[[#This Row],[Aplicación]],6,2)</f>
        <v>11</v>
      </c>
      <c r="T5069" s="84" t="str">
        <f>VLOOKUP(Tabla1[[#This Row],[AREA]],Hoja1!A:B,2,FALSE)</f>
        <v>11. Salud pública y seguridad ciudadana</v>
      </c>
      <c r="U5069" s="83" t="str">
        <f>MID(Tabla1[[#This Row],[Aplicación]],9,4)</f>
        <v>1321</v>
      </c>
      <c r="V5069" s="84" t="str">
        <f>VLOOKUP(Tabla1[[#This Row],[PROGRAMA]],Hoja1!A:B,2,FALSE)</f>
        <v>1321. Policía municipal</v>
      </c>
      <c r="W5069" s="83" t="str">
        <f>MID(Tabla1[[#This Row],[Aplicación]],14,2)</f>
        <v>21</v>
      </c>
      <c r="X5069" s="83" t="str">
        <f>MID(Tabla1[[#This Row],[Aplicación]],14,6)</f>
        <v>214</v>
      </c>
    </row>
    <row r="5070" spans="1:24" x14ac:dyDescent="0.25">
      <c r="A5070" s="77">
        <v>220240058146</v>
      </c>
      <c r="B5070" s="78" t="s">
        <v>702</v>
      </c>
      <c r="C5070" s="79">
        <v>45630</v>
      </c>
      <c r="D5070" s="77">
        <v>22024004992</v>
      </c>
      <c r="E5070" s="78" t="s">
        <v>5117</v>
      </c>
      <c r="F5070" s="80">
        <v>628.09</v>
      </c>
      <c r="G5070" s="78" t="s">
        <v>47</v>
      </c>
      <c r="H5070" s="78" t="s">
        <v>6799</v>
      </c>
      <c r="I5070" s="81" t="s">
        <v>2934</v>
      </c>
      <c r="J5070" s="78" t="s">
        <v>862</v>
      </c>
      <c r="K5070" s="78" t="s">
        <v>393</v>
      </c>
      <c r="L5070" s="78" t="s">
        <v>413</v>
      </c>
      <c r="M5070" s="78" t="s">
        <v>395</v>
      </c>
      <c r="N5070" s="78" t="s">
        <v>396</v>
      </c>
      <c r="O5070" s="82" t="s">
        <v>325</v>
      </c>
      <c r="P5070" s="82" t="s">
        <v>6229</v>
      </c>
      <c r="Q5070" s="83" t="str">
        <f>MID(Tabla1[[#This Row],[Aplicación]],14,1)</f>
        <v>6</v>
      </c>
      <c r="R5070" s="35" t="s">
        <v>266</v>
      </c>
      <c r="S5070" s="83" t="str">
        <f>MID(Tabla1[[#This Row],[Aplicación]],6,2)</f>
        <v>11</v>
      </c>
      <c r="T5070" s="84" t="str">
        <f>VLOOKUP(Tabla1[[#This Row],[AREA]],Hoja1!A:B,2,FALSE)</f>
        <v>11. Salud pública y seguridad ciudadana</v>
      </c>
      <c r="U5070" s="83" t="str">
        <f>MID(Tabla1[[#This Row],[Aplicación]],9,4)</f>
        <v>1621</v>
      </c>
      <c r="V5070" s="84" t="str">
        <f>VLOOKUP(Tabla1[[#This Row],[PROGRAMA]],Hoja1!A:B,2,FALSE)</f>
        <v>1621. Recogida de residuos</v>
      </c>
      <c r="W5070" s="83" t="str">
        <f>MID(Tabla1[[#This Row],[Aplicación]],14,2)</f>
        <v>63</v>
      </c>
      <c r="X5070" s="83" t="str">
        <f>MID(Tabla1[[#This Row],[Aplicación]],14,6)</f>
        <v>633</v>
      </c>
    </row>
    <row r="5071" spans="1:24" x14ac:dyDescent="0.25">
      <c r="A5071" s="77">
        <v>220240046550</v>
      </c>
      <c r="B5071" s="78" t="s">
        <v>702</v>
      </c>
      <c r="C5071" s="79">
        <v>45572</v>
      </c>
      <c r="D5071" s="77">
        <v>22024001633</v>
      </c>
      <c r="E5071" s="78" t="s">
        <v>1427</v>
      </c>
      <c r="F5071" s="80">
        <v>626.34</v>
      </c>
      <c r="G5071" s="78" t="s">
        <v>5084</v>
      </c>
      <c r="H5071" s="78" t="s">
        <v>6800</v>
      </c>
      <c r="I5071" s="81" t="s">
        <v>2934</v>
      </c>
      <c r="J5071" s="78" t="s">
        <v>3001</v>
      </c>
      <c r="K5071" s="78" t="s">
        <v>398</v>
      </c>
      <c r="L5071" s="78" t="s">
        <v>413</v>
      </c>
      <c r="M5071" s="78" t="s">
        <v>395</v>
      </c>
      <c r="N5071" s="78" t="s">
        <v>396</v>
      </c>
      <c r="O5071" s="82" t="s">
        <v>325</v>
      </c>
      <c r="P5071" s="82" t="s">
        <v>6229</v>
      </c>
      <c r="Q5071" s="83" t="str">
        <f>MID(Tabla1[[#This Row],[Aplicación]],14,1)</f>
        <v>2</v>
      </c>
      <c r="R5071" s="35" t="s">
        <v>265</v>
      </c>
      <c r="S5071" s="83" t="str">
        <f>MID(Tabla1[[#This Row],[Aplicación]],6,2)</f>
        <v>07</v>
      </c>
      <c r="T5071" s="84" t="str">
        <f>VLOOKUP(Tabla1[[#This Row],[AREA]],Hoja1!A:B,2,FALSE)</f>
        <v>07. Medio ambiente</v>
      </c>
      <c r="U5071" s="83" t="str">
        <f>MID(Tabla1[[#This Row],[Aplicación]],9,4)</f>
        <v>1711</v>
      </c>
      <c r="V5071" s="84" t="str">
        <f>VLOOKUP(Tabla1[[#This Row],[PROGRAMA]],Hoja1!A:B,2,FALSE)</f>
        <v>1711. Parques y jardines</v>
      </c>
      <c r="W5071" s="83" t="str">
        <f>MID(Tabla1[[#This Row],[Aplicación]],14,2)</f>
        <v>22</v>
      </c>
      <c r="X5071" s="83" t="str">
        <f>MID(Tabla1[[#This Row],[Aplicación]],14,6)</f>
        <v>22199</v>
      </c>
    </row>
    <row r="5072" spans="1:24" x14ac:dyDescent="0.25">
      <c r="A5072" s="77">
        <v>220240060887</v>
      </c>
      <c r="B5072" s="78" t="s">
        <v>702</v>
      </c>
      <c r="C5072" s="79">
        <v>45643</v>
      </c>
      <c r="D5072" s="77">
        <v>22024000506</v>
      </c>
      <c r="E5072" s="78" t="s">
        <v>1335</v>
      </c>
      <c r="F5072" s="80">
        <v>620.94000000000005</v>
      </c>
      <c r="G5072" s="78" t="s">
        <v>41</v>
      </c>
      <c r="H5072" s="78" t="s">
        <v>6801</v>
      </c>
      <c r="I5072" s="81" t="s">
        <v>2934</v>
      </c>
      <c r="J5072" s="78" t="s">
        <v>398</v>
      </c>
      <c r="K5072" s="78" t="s">
        <v>398</v>
      </c>
      <c r="L5072" s="78" t="s">
        <v>413</v>
      </c>
      <c r="M5072" s="78" t="s">
        <v>395</v>
      </c>
      <c r="N5072" s="78" t="s">
        <v>396</v>
      </c>
      <c r="O5072" s="82" t="s">
        <v>325</v>
      </c>
      <c r="P5072" s="82" t="s">
        <v>6229</v>
      </c>
      <c r="Q5072" s="83" t="str">
        <f>MID(Tabla1[[#This Row],[Aplicación]],14,1)</f>
        <v>2</v>
      </c>
      <c r="R5072" s="35" t="s">
        <v>265</v>
      </c>
      <c r="S5072" s="83" t="str">
        <f>MID(Tabla1[[#This Row],[Aplicación]],6,2)</f>
        <v>10</v>
      </c>
      <c r="T5072" s="84" t="str">
        <f>VLOOKUP(Tabla1[[#This Row],[AREA]],Hoja1!A:B,2,FALSE)</f>
        <v>10. Personas mayores, familia y servicios sociales</v>
      </c>
      <c r="U5072" s="83" t="str">
        <f>MID(Tabla1[[#This Row],[Aplicación]],9,4)</f>
        <v>2412</v>
      </c>
      <c r="V5072" s="84" t="str">
        <f>VLOOKUP(Tabla1[[#This Row],[PROGRAMA]],Hoja1!A:B,2,FALSE)</f>
        <v>2412. Formación para el empleo</v>
      </c>
      <c r="W5072" s="83" t="str">
        <f>MID(Tabla1[[#This Row],[Aplicación]],14,2)</f>
        <v>22</v>
      </c>
      <c r="X5072" s="83" t="str">
        <f>MID(Tabla1[[#This Row],[Aplicación]],14,6)</f>
        <v>22199</v>
      </c>
    </row>
    <row r="5073" spans="1:24" x14ac:dyDescent="0.25">
      <c r="A5073" s="77">
        <v>220240045460</v>
      </c>
      <c r="B5073" s="78" t="s">
        <v>702</v>
      </c>
      <c r="C5073" s="79">
        <v>45568</v>
      </c>
      <c r="D5073" s="77">
        <v>22024001638</v>
      </c>
      <c r="E5073" s="78" t="s">
        <v>1424</v>
      </c>
      <c r="F5073" s="80">
        <v>615.07000000000005</v>
      </c>
      <c r="G5073" s="78" t="s">
        <v>766</v>
      </c>
      <c r="H5073" s="78" t="s">
        <v>6802</v>
      </c>
      <c r="I5073" s="81" t="s">
        <v>2934</v>
      </c>
      <c r="J5073" s="78" t="s">
        <v>398</v>
      </c>
      <c r="K5073" s="78" t="s">
        <v>398</v>
      </c>
      <c r="L5073" s="78" t="s">
        <v>399</v>
      </c>
      <c r="M5073" s="78" t="s">
        <v>395</v>
      </c>
      <c r="N5073" s="78" t="s">
        <v>396</v>
      </c>
      <c r="O5073" s="82" t="s">
        <v>325</v>
      </c>
      <c r="P5073" s="82" t="s">
        <v>6229</v>
      </c>
      <c r="Q5073" s="83" t="str">
        <f>MID(Tabla1[[#This Row],[Aplicación]],14,1)</f>
        <v>2</v>
      </c>
      <c r="R5073" s="35" t="s">
        <v>265</v>
      </c>
      <c r="S5073" s="83" t="str">
        <f>MID(Tabla1[[#This Row],[Aplicación]],6,2)</f>
        <v>07</v>
      </c>
      <c r="T5073" s="84" t="str">
        <f>VLOOKUP(Tabla1[[#This Row],[AREA]],Hoja1!A:B,2,FALSE)</f>
        <v>07. Medio ambiente</v>
      </c>
      <c r="U5073" s="83" t="str">
        <f>MID(Tabla1[[#This Row],[Aplicación]],9,4)</f>
        <v>1711</v>
      </c>
      <c r="V5073" s="84" t="str">
        <f>VLOOKUP(Tabla1[[#This Row],[PROGRAMA]],Hoja1!A:B,2,FALSE)</f>
        <v>1711. Parques y jardines</v>
      </c>
      <c r="W5073" s="83" t="str">
        <f>MID(Tabla1[[#This Row],[Aplicación]],14,2)</f>
        <v>21</v>
      </c>
      <c r="X5073" s="83" t="str">
        <f>MID(Tabla1[[#This Row],[Aplicación]],14,6)</f>
        <v>214</v>
      </c>
    </row>
    <row r="5074" spans="1:24" x14ac:dyDescent="0.25">
      <c r="A5074" s="77">
        <v>220240051544</v>
      </c>
      <c r="B5074" s="78" t="s">
        <v>702</v>
      </c>
      <c r="C5074" s="79">
        <v>45595</v>
      </c>
      <c r="D5074" s="77">
        <v>22024001638</v>
      </c>
      <c r="E5074" s="78" t="s">
        <v>1424</v>
      </c>
      <c r="F5074" s="80">
        <v>608.05999999999995</v>
      </c>
      <c r="G5074" s="78" t="s">
        <v>768</v>
      </c>
      <c r="H5074" s="78" t="s">
        <v>6803</v>
      </c>
      <c r="I5074" s="81" t="s">
        <v>2934</v>
      </c>
      <c r="J5074" s="78" t="s">
        <v>398</v>
      </c>
      <c r="K5074" s="78" t="s">
        <v>398</v>
      </c>
      <c r="L5074" s="78" t="s">
        <v>399</v>
      </c>
      <c r="M5074" s="78" t="s">
        <v>395</v>
      </c>
      <c r="N5074" s="78" t="s">
        <v>396</v>
      </c>
      <c r="O5074" s="82" t="s">
        <v>325</v>
      </c>
      <c r="P5074" s="82" t="s">
        <v>6229</v>
      </c>
      <c r="Q5074" s="83" t="str">
        <f>MID(Tabla1[[#This Row],[Aplicación]],14,1)</f>
        <v>2</v>
      </c>
      <c r="R5074" s="35" t="s">
        <v>265</v>
      </c>
      <c r="S5074" s="83" t="str">
        <f>MID(Tabla1[[#This Row],[Aplicación]],6,2)</f>
        <v>07</v>
      </c>
      <c r="T5074" s="84" t="str">
        <f>VLOOKUP(Tabla1[[#This Row],[AREA]],Hoja1!A:B,2,FALSE)</f>
        <v>07. Medio ambiente</v>
      </c>
      <c r="U5074" s="83" t="str">
        <f>MID(Tabla1[[#This Row],[Aplicación]],9,4)</f>
        <v>1711</v>
      </c>
      <c r="V5074" s="84" t="str">
        <f>VLOOKUP(Tabla1[[#This Row],[PROGRAMA]],Hoja1!A:B,2,FALSE)</f>
        <v>1711. Parques y jardines</v>
      </c>
      <c r="W5074" s="83" t="str">
        <f>MID(Tabla1[[#This Row],[Aplicación]],14,2)</f>
        <v>21</v>
      </c>
      <c r="X5074" s="83" t="str">
        <f>MID(Tabla1[[#This Row],[Aplicación]],14,6)</f>
        <v>214</v>
      </c>
    </row>
    <row r="5075" spans="1:24" x14ac:dyDescent="0.25">
      <c r="A5075" s="77">
        <v>220240044791</v>
      </c>
      <c r="B5075" s="78" t="s">
        <v>390</v>
      </c>
      <c r="C5075" s="79">
        <v>45566</v>
      </c>
      <c r="D5075" s="77">
        <v>22024006820</v>
      </c>
      <c r="E5075" s="78" t="s">
        <v>1378</v>
      </c>
      <c r="F5075" s="80">
        <v>1519</v>
      </c>
      <c r="G5075" s="78" t="s">
        <v>1028</v>
      </c>
      <c r="H5075" s="78" t="s">
        <v>6804</v>
      </c>
      <c r="I5075" s="81" t="s">
        <v>2930</v>
      </c>
      <c r="J5075" s="78" t="s">
        <v>393</v>
      </c>
      <c r="K5075" s="78" t="s">
        <v>393</v>
      </c>
      <c r="L5075" s="78" t="s">
        <v>413</v>
      </c>
      <c r="M5075" s="78" t="s">
        <v>585</v>
      </c>
      <c r="N5075" s="78" t="s">
        <v>539</v>
      </c>
      <c r="O5075" s="82" t="s">
        <v>326</v>
      </c>
      <c r="P5075" s="82" t="s">
        <v>6229</v>
      </c>
      <c r="Q5075" s="83" t="str">
        <f>MID(Tabla1[[#This Row],[Aplicación]],14,1)</f>
        <v>2</v>
      </c>
      <c r="R5075" s="35" t="s">
        <v>265</v>
      </c>
      <c r="S5075" s="83" t="str">
        <f>MID(Tabla1[[#This Row],[Aplicación]],6,2)</f>
        <v>10</v>
      </c>
      <c r="T5075" s="84" t="str">
        <f>VLOOKUP(Tabla1[[#This Row],[AREA]],Hoja1!A:B,2,FALSE)</f>
        <v>10. Personas mayores, familia y servicios sociales</v>
      </c>
      <c r="U5075" s="83" t="str">
        <f>MID(Tabla1[[#This Row],[Aplicación]],9,4)</f>
        <v>2312</v>
      </c>
      <c r="V5075" s="84" t="str">
        <f>VLOOKUP(Tabla1[[#This Row],[PROGRAMA]],Hoja1!A:B,2,FALSE)</f>
        <v>2312. Iniciativas sociales</v>
      </c>
      <c r="W5075" s="83" t="str">
        <f>MID(Tabla1[[#This Row],[Aplicación]],14,2)</f>
        <v>22</v>
      </c>
      <c r="X5075" s="83" t="str">
        <f>MID(Tabla1[[#This Row],[Aplicación]],14,6)</f>
        <v>22001</v>
      </c>
    </row>
    <row r="5076" spans="1:24" x14ac:dyDescent="0.25">
      <c r="A5076" s="77">
        <v>220240046511</v>
      </c>
      <c r="B5076" s="78" t="s">
        <v>702</v>
      </c>
      <c r="C5076" s="79">
        <v>45572</v>
      </c>
      <c r="D5076" s="77">
        <v>22024000079</v>
      </c>
      <c r="E5076" s="78" t="s">
        <v>1262</v>
      </c>
      <c r="F5076" s="80">
        <v>605</v>
      </c>
      <c r="G5076" s="78" t="s">
        <v>3647</v>
      </c>
      <c r="H5076" s="78" t="s">
        <v>6805</v>
      </c>
      <c r="I5076" s="81" t="s">
        <v>2934</v>
      </c>
      <c r="J5076" s="78" t="s">
        <v>398</v>
      </c>
      <c r="K5076" s="78" t="s">
        <v>398</v>
      </c>
      <c r="L5076" s="78" t="s">
        <v>413</v>
      </c>
      <c r="M5076" s="78" t="s">
        <v>395</v>
      </c>
      <c r="N5076" s="78" t="s">
        <v>396</v>
      </c>
      <c r="O5076" s="82" t="s">
        <v>325</v>
      </c>
      <c r="P5076" s="82" t="s">
        <v>6229</v>
      </c>
      <c r="Q5076" s="83" t="str">
        <f>MID(Tabla1[[#This Row],[Aplicación]],14,1)</f>
        <v>2</v>
      </c>
      <c r="R5076" s="35" t="s">
        <v>265</v>
      </c>
      <c r="S5076" s="83" t="str">
        <f>MID(Tabla1[[#This Row],[Aplicación]],6,2)</f>
        <v>03</v>
      </c>
      <c r="T5076" s="84" t="str">
        <f>VLOOKUP(Tabla1[[#This Row],[AREA]],Hoja1!A:B,2,FALSE)</f>
        <v>03. Participación ciudadana y deportes</v>
      </c>
      <c r="U5076" s="83" t="str">
        <f>MID(Tabla1[[#This Row],[Aplicación]],9,4)</f>
        <v>9241</v>
      </c>
      <c r="V5076" s="84" t="str">
        <f>VLOOKUP(Tabla1[[#This Row],[PROGRAMA]],Hoja1!A:B,2,FALSE)</f>
        <v>9241. Participación ciudadana</v>
      </c>
      <c r="W5076" s="83" t="str">
        <f>MID(Tabla1[[#This Row],[Aplicación]],14,2)</f>
        <v>21</v>
      </c>
      <c r="X5076" s="83" t="str">
        <f>MID(Tabla1[[#This Row],[Aplicación]],14,6)</f>
        <v>213</v>
      </c>
    </row>
    <row r="5077" spans="1:24" x14ac:dyDescent="0.25">
      <c r="A5077" s="77">
        <v>220240044791</v>
      </c>
      <c r="B5077" s="78" t="s">
        <v>390</v>
      </c>
      <c r="C5077" s="79">
        <v>45566</v>
      </c>
      <c r="D5077" s="77">
        <v>22024006819</v>
      </c>
      <c r="E5077" s="78" t="s">
        <v>1378</v>
      </c>
      <c r="F5077" s="80">
        <v>1085</v>
      </c>
      <c r="G5077" s="78" t="s">
        <v>1028</v>
      </c>
      <c r="H5077" s="78" t="s">
        <v>6804</v>
      </c>
      <c r="I5077" s="81" t="s">
        <v>2930</v>
      </c>
      <c r="J5077" s="78" t="s">
        <v>393</v>
      </c>
      <c r="K5077" s="78" t="s">
        <v>393</v>
      </c>
      <c r="L5077" s="78" t="s">
        <v>413</v>
      </c>
      <c r="M5077" s="78" t="s">
        <v>585</v>
      </c>
      <c r="N5077" s="78" t="s">
        <v>539</v>
      </c>
      <c r="O5077" s="82" t="s">
        <v>326</v>
      </c>
      <c r="P5077" s="82" t="s">
        <v>6229</v>
      </c>
      <c r="Q5077" s="83" t="str">
        <f>MID(Tabla1[[#This Row],[Aplicación]],14,1)</f>
        <v>2</v>
      </c>
      <c r="R5077" s="35" t="s">
        <v>265</v>
      </c>
      <c r="S5077" s="83" t="str">
        <f>MID(Tabla1[[#This Row],[Aplicación]],6,2)</f>
        <v>10</v>
      </c>
      <c r="T5077" s="84" t="str">
        <f>VLOOKUP(Tabla1[[#This Row],[AREA]],Hoja1!A:B,2,FALSE)</f>
        <v>10. Personas mayores, familia y servicios sociales</v>
      </c>
      <c r="U5077" s="83" t="str">
        <f>MID(Tabla1[[#This Row],[Aplicación]],9,4)</f>
        <v>2312</v>
      </c>
      <c r="V5077" s="84" t="str">
        <f>VLOOKUP(Tabla1[[#This Row],[PROGRAMA]],Hoja1!A:B,2,FALSE)</f>
        <v>2312. Iniciativas sociales</v>
      </c>
      <c r="W5077" s="83" t="str">
        <f>MID(Tabla1[[#This Row],[Aplicación]],14,2)</f>
        <v>22</v>
      </c>
      <c r="X5077" s="83" t="str">
        <f>MID(Tabla1[[#This Row],[Aplicación]],14,6)</f>
        <v>22001</v>
      </c>
    </row>
    <row r="5078" spans="1:24" x14ac:dyDescent="0.25">
      <c r="A5078" s="77">
        <v>220240054036</v>
      </c>
      <c r="B5078" s="78" t="s">
        <v>390</v>
      </c>
      <c r="C5078" s="79">
        <v>45614</v>
      </c>
      <c r="D5078" s="77">
        <v>22024008412</v>
      </c>
      <c r="E5078" s="78" t="s">
        <v>1295</v>
      </c>
      <c r="F5078" s="80">
        <v>312.95</v>
      </c>
      <c r="G5078" s="78" t="s">
        <v>75</v>
      </c>
      <c r="H5078" s="78" t="s">
        <v>6806</v>
      </c>
      <c r="I5078" s="81" t="s">
        <v>2930</v>
      </c>
      <c r="J5078" s="78" t="s">
        <v>398</v>
      </c>
      <c r="K5078" s="78" t="s">
        <v>398</v>
      </c>
      <c r="L5078" s="78" t="s">
        <v>399</v>
      </c>
      <c r="M5078" s="78" t="s">
        <v>585</v>
      </c>
      <c r="N5078" s="78" t="s">
        <v>539</v>
      </c>
      <c r="O5078" s="82" t="s">
        <v>326</v>
      </c>
      <c r="P5078" s="82" t="s">
        <v>6229</v>
      </c>
      <c r="Q5078" s="83" t="str">
        <f>MID(Tabla1[[#This Row],[Aplicación]],14,1)</f>
        <v>2</v>
      </c>
      <c r="R5078" s="35" t="s">
        <v>265</v>
      </c>
      <c r="S5078" s="83" t="str">
        <f>MID(Tabla1[[#This Row],[Aplicación]],6,2)</f>
        <v>01</v>
      </c>
      <c r="T5078" s="84" t="str">
        <f>VLOOKUP(Tabla1[[#This Row],[AREA]],Hoja1!A:B,2,FALSE)</f>
        <v>01. Alcaldía</v>
      </c>
      <c r="U5078" s="83" t="str">
        <f>MID(Tabla1[[#This Row],[Aplicación]],9,4)</f>
        <v>4331</v>
      </c>
      <c r="V5078" s="84" t="str">
        <f>VLOOKUP(Tabla1[[#This Row],[PROGRAMA]],Hoja1!A:B,2,FALSE)</f>
        <v>4331. Desarrollo empresarial</v>
      </c>
      <c r="W5078" s="83" t="str">
        <f>MID(Tabla1[[#This Row],[Aplicación]],14,2)</f>
        <v>22</v>
      </c>
      <c r="X5078" s="83" t="str">
        <f>MID(Tabla1[[#This Row],[Aplicación]],14,6)</f>
        <v>22699</v>
      </c>
    </row>
    <row r="5079" spans="1:24" x14ac:dyDescent="0.25">
      <c r="A5079" s="77">
        <v>220240057974</v>
      </c>
      <c r="B5079" s="78" t="s">
        <v>390</v>
      </c>
      <c r="C5079" s="79">
        <v>45630</v>
      </c>
      <c r="D5079" s="77">
        <v>22024008757</v>
      </c>
      <c r="E5079" s="78" t="s">
        <v>1188</v>
      </c>
      <c r="F5079" s="80">
        <v>17514.75</v>
      </c>
      <c r="G5079" s="78" t="s">
        <v>6807</v>
      </c>
      <c r="H5079" s="78" t="s">
        <v>6808</v>
      </c>
      <c r="I5079" s="81" t="s">
        <v>2930</v>
      </c>
      <c r="J5079" s="78" t="s">
        <v>608</v>
      </c>
      <c r="K5079" s="78" t="s">
        <v>608</v>
      </c>
      <c r="L5079" s="78" t="s">
        <v>399</v>
      </c>
      <c r="M5079" s="78" t="s">
        <v>585</v>
      </c>
      <c r="N5079" s="78" t="s">
        <v>539</v>
      </c>
      <c r="O5079" s="82" t="s">
        <v>326</v>
      </c>
      <c r="P5079" s="82" t="s">
        <v>6229</v>
      </c>
      <c r="Q5079" s="83" t="str">
        <f>MID(Tabla1[[#This Row],[Aplicación]],14,1)</f>
        <v>2</v>
      </c>
      <c r="R5079" s="35" t="s">
        <v>265</v>
      </c>
      <c r="S5079" s="83" t="str">
        <f>MID(Tabla1[[#This Row],[Aplicación]],6,2)</f>
        <v>01</v>
      </c>
      <c r="T5079" s="84" t="str">
        <f>VLOOKUP(Tabla1[[#This Row],[AREA]],Hoja1!A:B,2,FALSE)</f>
        <v>01. Alcaldía</v>
      </c>
      <c r="U5079" s="83" t="str">
        <f>MID(Tabla1[[#This Row],[Aplicación]],9,4)</f>
        <v>4331</v>
      </c>
      <c r="V5079" s="84" t="str">
        <f>VLOOKUP(Tabla1[[#This Row],[PROGRAMA]],Hoja1!A:B,2,FALSE)</f>
        <v>4331. Desarrollo empresarial</v>
      </c>
      <c r="W5079" s="83" t="str">
        <f>MID(Tabla1[[#This Row],[Aplicación]],14,2)</f>
        <v>22</v>
      </c>
      <c r="X5079" s="83" t="str">
        <f>MID(Tabla1[[#This Row],[Aplicación]],14,6)</f>
        <v>22799</v>
      </c>
    </row>
    <row r="5080" spans="1:24" x14ac:dyDescent="0.25">
      <c r="A5080" s="77">
        <v>220240057922</v>
      </c>
      <c r="B5080" s="78" t="s">
        <v>390</v>
      </c>
      <c r="C5080" s="79">
        <v>45630</v>
      </c>
      <c r="D5080" s="77">
        <v>22024009103</v>
      </c>
      <c r="E5080" s="78" t="s">
        <v>1466</v>
      </c>
      <c r="F5080" s="80">
        <v>325.83</v>
      </c>
      <c r="G5080" s="78" t="s">
        <v>30</v>
      </c>
      <c r="H5080" s="78" t="s">
        <v>6809</v>
      </c>
      <c r="I5080" s="81" t="s">
        <v>2930</v>
      </c>
      <c r="J5080" s="78" t="s">
        <v>398</v>
      </c>
      <c r="K5080" s="78" t="s">
        <v>398</v>
      </c>
      <c r="L5080" s="78" t="s">
        <v>413</v>
      </c>
      <c r="M5080" s="78" t="s">
        <v>585</v>
      </c>
      <c r="N5080" s="78" t="s">
        <v>539</v>
      </c>
      <c r="O5080" s="82" t="s">
        <v>326</v>
      </c>
      <c r="P5080" s="82" t="s">
        <v>6229</v>
      </c>
      <c r="Q5080" s="83" t="str">
        <f>MID(Tabla1[[#This Row],[Aplicación]],14,1)</f>
        <v>2</v>
      </c>
      <c r="R5080" s="35" t="s">
        <v>265</v>
      </c>
      <c r="S5080" s="83" t="str">
        <f>MID(Tabla1[[#This Row],[Aplicación]],6,2)</f>
        <v>03</v>
      </c>
      <c r="T5080" s="84" t="str">
        <f>VLOOKUP(Tabla1[[#This Row],[AREA]],Hoja1!A:B,2,FALSE)</f>
        <v>03. Participación ciudadana y deportes</v>
      </c>
      <c r="U5080" s="83" t="str">
        <f>MID(Tabla1[[#This Row],[Aplicación]],9,4)</f>
        <v>9241</v>
      </c>
      <c r="V5080" s="84" t="str">
        <f>VLOOKUP(Tabla1[[#This Row],[PROGRAMA]],Hoja1!A:B,2,FALSE)</f>
        <v>9241. Participación ciudadana</v>
      </c>
      <c r="W5080" s="83" t="str">
        <f>MID(Tabla1[[#This Row],[Aplicación]],14,2)</f>
        <v>22</v>
      </c>
      <c r="X5080" s="83" t="str">
        <f>MID(Tabla1[[#This Row],[Aplicación]],14,6)</f>
        <v>22103</v>
      </c>
    </row>
    <row r="5081" spans="1:24" x14ac:dyDescent="0.25">
      <c r="A5081" s="77">
        <v>220240057929</v>
      </c>
      <c r="B5081" s="78" t="s">
        <v>390</v>
      </c>
      <c r="C5081" s="79">
        <v>45630</v>
      </c>
      <c r="D5081" s="77">
        <v>22024009141</v>
      </c>
      <c r="E5081" s="78" t="s">
        <v>1455</v>
      </c>
      <c r="F5081" s="80">
        <v>480.31</v>
      </c>
      <c r="G5081" s="78" t="s">
        <v>332</v>
      </c>
      <c r="H5081" s="78" t="s">
        <v>6810</v>
      </c>
      <c r="I5081" s="81" t="s">
        <v>2930</v>
      </c>
      <c r="J5081" s="78" t="s">
        <v>398</v>
      </c>
      <c r="K5081" s="78" t="s">
        <v>398</v>
      </c>
      <c r="L5081" s="78" t="s">
        <v>413</v>
      </c>
      <c r="M5081" s="78" t="s">
        <v>585</v>
      </c>
      <c r="N5081" s="78" t="s">
        <v>539</v>
      </c>
      <c r="O5081" s="82" t="s">
        <v>326</v>
      </c>
      <c r="P5081" s="82" t="s">
        <v>6229</v>
      </c>
      <c r="Q5081" s="83" t="str">
        <f>MID(Tabla1[[#This Row],[Aplicación]],14,1)</f>
        <v>2</v>
      </c>
      <c r="R5081" s="35" t="s">
        <v>265</v>
      </c>
      <c r="S5081" s="83" t="str">
        <f>MID(Tabla1[[#This Row],[Aplicación]],6,2)</f>
        <v>11</v>
      </c>
      <c r="T5081" s="84" t="str">
        <f>VLOOKUP(Tabla1[[#This Row],[AREA]],Hoja1!A:B,2,FALSE)</f>
        <v>11. Salud pública y seguridad ciudadana</v>
      </c>
      <c r="U5081" s="83" t="str">
        <f>MID(Tabla1[[#This Row],[Aplicación]],9,4)</f>
        <v>1631</v>
      </c>
      <c r="V5081" s="84" t="str">
        <f>VLOOKUP(Tabla1[[#This Row],[PROGRAMA]],Hoja1!A:B,2,FALSE)</f>
        <v>1631. Limpieza viaria</v>
      </c>
      <c r="W5081" s="83" t="str">
        <f>MID(Tabla1[[#This Row],[Aplicación]],14,2)</f>
        <v>22</v>
      </c>
      <c r="X5081" s="83" t="str">
        <f>MID(Tabla1[[#This Row],[Aplicación]],14,6)</f>
        <v>22199</v>
      </c>
    </row>
    <row r="5082" spans="1:24" x14ac:dyDescent="0.25">
      <c r="A5082" s="77">
        <v>220240057658</v>
      </c>
      <c r="B5082" s="78" t="s">
        <v>702</v>
      </c>
      <c r="C5082" s="79">
        <v>45629</v>
      </c>
      <c r="D5082" s="77">
        <v>22024001637</v>
      </c>
      <c r="E5082" s="78" t="s">
        <v>1468</v>
      </c>
      <c r="F5082" s="80">
        <v>604.62</v>
      </c>
      <c r="G5082" s="78" t="s">
        <v>836</v>
      </c>
      <c r="H5082" s="78" t="s">
        <v>6811</v>
      </c>
      <c r="I5082" s="81" t="s">
        <v>2934</v>
      </c>
      <c r="J5082" s="78" t="s">
        <v>592</v>
      </c>
      <c r="K5082" s="78" t="s">
        <v>398</v>
      </c>
      <c r="L5082" s="78" t="s">
        <v>399</v>
      </c>
      <c r="M5082" s="78" t="s">
        <v>395</v>
      </c>
      <c r="N5082" s="78" t="s">
        <v>396</v>
      </c>
      <c r="O5082" s="82" t="s">
        <v>325</v>
      </c>
      <c r="P5082" s="82" t="s">
        <v>6229</v>
      </c>
      <c r="Q5082" s="83" t="str">
        <f>MID(Tabla1[[#This Row],[Aplicación]],14,1)</f>
        <v>2</v>
      </c>
      <c r="R5082" s="35" t="s">
        <v>265</v>
      </c>
      <c r="S5082" s="83" t="str">
        <f>MID(Tabla1[[#This Row],[Aplicación]],6,2)</f>
        <v>07</v>
      </c>
      <c r="T5082" s="84" t="str">
        <f>VLOOKUP(Tabla1[[#This Row],[AREA]],Hoja1!A:B,2,FALSE)</f>
        <v>07. Medio ambiente</v>
      </c>
      <c r="U5082" s="83" t="str">
        <f>MID(Tabla1[[#This Row],[Aplicación]],9,4)</f>
        <v>1711</v>
      </c>
      <c r="V5082" s="84" t="str">
        <f>VLOOKUP(Tabla1[[#This Row],[PROGRAMA]],Hoja1!A:B,2,FALSE)</f>
        <v>1711. Parques y jardines</v>
      </c>
      <c r="W5082" s="83" t="str">
        <f>MID(Tabla1[[#This Row],[Aplicación]],14,2)</f>
        <v>21</v>
      </c>
      <c r="X5082" s="83" t="str">
        <f>MID(Tabla1[[#This Row],[Aplicación]],14,6)</f>
        <v>213</v>
      </c>
    </row>
    <row r="5083" spans="1:24" x14ac:dyDescent="0.25">
      <c r="A5083" s="77">
        <v>220240045472</v>
      </c>
      <c r="B5083" s="78" t="s">
        <v>702</v>
      </c>
      <c r="C5083" s="79">
        <v>45568</v>
      </c>
      <c r="D5083" s="77">
        <v>22024000456</v>
      </c>
      <c r="E5083" s="78" t="s">
        <v>1426</v>
      </c>
      <c r="F5083" s="80">
        <v>603.52</v>
      </c>
      <c r="G5083" s="78" t="s">
        <v>886</v>
      </c>
      <c r="H5083" s="78" t="s">
        <v>6812</v>
      </c>
      <c r="I5083" s="81" t="s">
        <v>2934</v>
      </c>
      <c r="J5083" s="78" t="s">
        <v>398</v>
      </c>
      <c r="K5083" s="78" t="s">
        <v>398</v>
      </c>
      <c r="L5083" s="78" t="s">
        <v>413</v>
      </c>
      <c r="M5083" s="78" t="s">
        <v>395</v>
      </c>
      <c r="N5083" s="78" t="s">
        <v>396</v>
      </c>
      <c r="O5083" s="82" t="s">
        <v>325</v>
      </c>
      <c r="P5083" s="82" t="s">
        <v>6229</v>
      </c>
      <c r="Q5083" s="83" t="str">
        <f>MID(Tabla1[[#This Row],[Aplicación]],14,1)</f>
        <v>2</v>
      </c>
      <c r="R5083" s="35" t="s">
        <v>265</v>
      </c>
      <c r="S5083" s="83" t="str">
        <f>MID(Tabla1[[#This Row],[Aplicación]],6,2)</f>
        <v>11</v>
      </c>
      <c r="T5083" s="84" t="str">
        <f>VLOOKUP(Tabla1[[#This Row],[AREA]],Hoja1!A:B,2,FALSE)</f>
        <v>11. Salud pública y seguridad ciudadana</v>
      </c>
      <c r="U5083" s="83" t="str">
        <f>MID(Tabla1[[#This Row],[Aplicación]],9,4)</f>
        <v>1621</v>
      </c>
      <c r="V5083" s="84" t="str">
        <f>VLOOKUP(Tabla1[[#This Row],[PROGRAMA]],Hoja1!A:B,2,FALSE)</f>
        <v>1621. Recogida de residuos</v>
      </c>
      <c r="W5083" s="83" t="str">
        <f>MID(Tabla1[[#This Row],[Aplicación]],14,2)</f>
        <v>22</v>
      </c>
      <c r="X5083" s="83" t="str">
        <f>MID(Tabla1[[#This Row],[Aplicación]],14,6)</f>
        <v>22199</v>
      </c>
    </row>
    <row r="5084" spans="1:24" x14ac:dyDescent="0.25">
      <c r="A5084" s="77">
        <v>220240061947</v>
      </c>
      <c r="B5084" s="78" t="s">
        <v>390</v>
      </c>
      <c r="C5084" s="79">
        <v>45645</v>
      </c>
      <c r="D5084" s="77">
        <v>22024008938</v>
      </c>
      <c r="E5084" s="78" t="s">
        <v>5928</v>
      </c>
      <c r="F5084" s="80">
        <v>462.82</v>
      </c>
      <c r="G5084" s="78" t="s">
        <v>332</v>
      </c>
      <c r="H5084" s="78" t="s">
        <v>6813</v>
      </c>
      <c r="I5084" s="81" t="s">
        <v>2930</v>
      </c>
      <c r="J5084" s="78" t="s">
        <v>398</v>
      </c>
      <c r="K5084" s="78" t="s">
        <v>398</v>
      </c>
      <c r="L5084" s="78" t="s">
        <v>413</v>
      </c>
      <c r="M5084" s="78" t="s">
        <v>585</v>
      </c>
      <c r="N5084" s="78" t="s">
        <v>539</v>
      </c>
      <c r="O5084" s="82" t="s">
        <v>326</v>
      </c>
      <c r="P5084" s="82" t="s">
        <v>6229</v>
      </c>
      <c r="Q5084" s="83" t="str">
        <f>MID(Tabla1[[#This Row],[Aplicación]],14,1)</f>
        <v>2</v>
      </c>
      <c r="R5084" s="35" t="s">
        <v>265</v>
      </c>
      <c r="S5084" s="83" t="str">
        <f>MID(Tabla1[[#This Row],[Aplicación]],6,2)</f>
        <v>04</v>
      </c>
      <c r="T5084" s="84" t="str">
        <f>VLOOKUP(Tabla1[[#This Row],[AREA]],Hoja1!A:B,2,FALSE)</f>
        <v>04. Hacienda, personal y modernización administrativa</v>
      </c>
      <c r="U5084" s="83" t="str">
        <f>MID(Tabla1[[#This Row],[Aplicación]],9,4)</f>
        <v>9202</v>
      </c>
      <c r="V5084" s="84" t="str">
        <f>VLOOKUP(Tabla1[[#This Row],[PROGRAMA]],Hoja1!A:B,2,FALSE)</f>
        <v>9202. Gestión de recursos humanos</v>
      </c>
      <c r="W5084" s="83" t="str">
        <f>MID(Tabla1[[#This Row],[Aplicación]],14,2)</f>
        <v>22</v>
      </c>
      <c r="X5084" s="83" t="str">
        <f>MID(Tabla1[[#This Row],[Aplicación]],14,6)</f>
        <v>22699</v>
      </c>
    </row>
    <row r="5085" spans="1:24" x14ac:dyDescent="0.25">
      <c r="A5085" s="77">
        <v>220240057924</v>
      </c>
      <c r="B5085" s="78" t="s">
        <v>390</v>
      </c>
      <c r="C5085" s="79">
        <v>45630</v>
      </c>
      <c r="D5085" s="77">
        <v>22024009114</v>
      </c>
      <c r="E5085" s="78" t="s">
        <v>1308</v>
      </c>
      <c r="F5085" s="80">
        <v>74.3</v>
      </c>
      <c r="G5085" s="78" t="s">
        <v>332</v>
      </c>
      <c r="H5085" s="78" t="s">
        <v>6814</v>
      </c>
      <c r="I5085" s="81" t="s">
        <v>2930</v>
      </c>
      <c r="J5085" s="78" t="s">
        <v>398</v>
      </c>
      <c r="K5085" s="78" t="s">
        <v>398</v>
      </c>
      <c r="L5085" s="78" t="s">
        <v>413</v>
      </c>
      <c r="M5085" s="78" t="s">
        <v>585</v>
      </c>
      <c r="N5085" s="78" t="s">
        <v>539</v>
      </c>
      <c r="O5085" s="82" t="s">
        <v>326</v>
      </c>
      <c r="P5085" s="82" t="s">
        <v>6229</v>
      </c>
      <c r="Q5085" s="83" t="str">
        <f>MID(Tabla1[[#This Row],[Aplicación]],14,1)</f>
        <v>2</v>
      </c>
      <c r="R5085" s="35" t="s">
        <v>265</v>
      </c>
      <c r="S5085" s="83" t="str">
        <f>MID(Tabla1[[#This Row],[Aplicación]],6,2)</f>
        <v>03</v>
      </c>
      <c r="T5085" s="84" t="str">
        <f>VLOOKUP(Tabla1[[#This Row],[AREA]],Hoja1!A:B,2,FALSE)</f>
        <v>03. Participación ciudadana y deportes</v>
      </c>
      <c r="U5085" s="83" t="str">
        <f>MID(Tabla1[[#This Row],[Aplicación]],9,4)</f>
        <v>9241</v>
      </c>
      <c r="V5085" s="84" t="str">
        <f>VLOOKUP(Tabla1[[#This Row],[PROGRAMA]],Hoja1!A:B,2,FALSE)</f>
        <v>9241. Participación ciudadana</v>
      </c>
      <c r="W5085" s="83" t="str">
        <f>MID(Tabla1[[#This Row],[Aplicación]],14,2)</f>
        <v>22</v>
      </c>
      <c r="X5085" s="83" t="str">
        <f>MID(Tabla1[[#This Row],[Aplicación]],14,6)</f>
        <v>22602</v>
      </c>
    </row>
    <row r="5086" spans="1:24" x14ac:dyDescent="0.25">
      <c r="A5086" s="77">
        <v>220240062739</v>
      </c>
      <c r="B5086" s="78" t="s">
        <v>390</v>
      </c>
      <c r="C5086" s="79">
        <v>45649</v>
      </c>
      <c r="D5086" s="77">
        <v>22024009281</v>
      </c>
      <c r="E5086" s="78" t="s">
        <v>1313</v>
      </c>
      <c r="F5086" s="80">
        <v>60.5</v>
      </c>
      <c r="G5086" s="78" t="s">
        <v>332</v>
      </c>
      <c r="H5086" s="78" t="s">
        <v>6815</v>
      </c>
      <c r="I5086" s="81" t="s">
        <v>2930</v>
      </c>
      <c r="J5086" s="78" t="s">
        <v>398</v>
      </c>
      <c r="K5086" s="78" t="s">
        <v>398</v>
      </c>
      <c r="L5086" s="78" t="s">
        <v>399</v>
      </c>
      <c r="M5086" s="78" t="s">
        <v>585</v>
      </c>
      <c r="N5086" s="78" t="s">
        <v>539</v>
      </c>
      <c r="O5086" s="82" t="s">
        <v>326</v>
      </c>
      <c r="P5086" s="82" t="s">
        <v>6229</v>
      </c>
      <c r="Q5086" s="83" t="str">
        <f>MID(Tabla1[[#This Row],[Aplicación]],14,1)</f>
        <v>2</v>
      </c>
      <c r="R5086" s="35" t="s">
        <v>265</v>
      </c>
      <c r="S5086" s="83" t="str">
        <f>MID(Tabla1[[#This Row],[Aplicación]],6,2)</f>
        <v>10</v>
      </c>
      <c r="T5086" s="84" t="str">
        <f>VLOOKUP(Tabla1[[#This Row],[AREA]],Hoja1!A:B,2,FALSE)</f>
        <v>10. Personas mayores, familia y servicios sociales</v>
      </c>
      <c r="U5086" s="83" t="str">
        <f>MID(Tabla1[[#This Row],[Aplicación]],9,4)</f>
        <v>2312</v>
      </c>
      <c r="V5086" s="84" t="str">
        <f>VLOOKUP(Tabla1[[#This Row],[PROGRAMA]],Hoja1!A:B,2,FALSE)</f>
        <v>2312. Iniciativas sociales</v>
      </c>
      <c r="W5086" s="83" t="str">
        <f>MID(Tabla1[[#This Row],[Aplicación]],14,2)</f>
        <v>22</v>
      </c>
      <c r="X5086" s="83" t="str">
        <f>MID(Tabla1[[#This Row],[Aplicación]],14,6)</f>
        <v>22699</v>
      </c>
    </row>
    <row r="5087" spans="1:24" x14ac:dyDescent="0.25">
      <c r="A5087" s="77">
        <v>220240062739</v>
      </c>
      <c r="B5087" s="78" t="s">
        <v>390</v>
      </c>
      <c r="C5087" s="79">
        <v>45649</v>
      </c>
      <c r="D5087" s="77">
        <v>22024009282</v>
      </c>
      <c r="E5087" s="78" t="s">
        <v>1313</v>
      </c>
      <c r="F5087" s="80">
        <v>60.5</v>
      </c>
      <c r="G5087" s="78" t="s">
        <v>332</v>
      </c>
      <c r="H5087" s="78" t="s">
        <v>6815</v>
      </c>
      <c r="I5087" s="81" t="s">
        <v>2930</v>
      </c>
      <c r="J5087" s="78" t="s">
        <v>398</v>
      </c>
      <c r="K5087" s="78" t="s">
        <v>398</v>
      </c>
      <c r="L5087" s="78" t="s">
        <v>399</v>
      </c>
      <c r="M5087" s="78" t="s">
        <v>585</v>
      </c>
      <c r="N5087" s="78" t="s">
        <v>539</v>
      </c>
      <c r="O5087" s="82" t="s">
        <v>326</v>
      </c>
      <c r="P5087" s="82" t="s">
        <v>6229</v>
      </c>
      <c r="Q5087" s="83" t="str">
        <f>MID(Tabla1[[#This Row],[Aplicación]],14,1)</f>
        <v>2</v>
      </c>
      <c r="R5087" s="35" t="s">
        <v>265</v>
      </c>
      <c r="S5087" s="83" t="str">
        <f>MID(Tabla1[[#This Row],[Aplicación]],6,2)</f>
        <v>10</v>
      </c>
      <c r="T5087" s="84" t="str">
        <f>VLOOKUP(Tabla1[[#This Row],[AREA]],Hoja1!A:B,2,FALSE)</f>
        <v>10. Personas mayores, familia y servicios sociales</v>
      </c>
      <c r="U5087" s="83" t="str">
        <f>MID(Tabla1[[#This Row],[Aplicación]],9,4)</f>
        <v>2312</v>
      </c>
      <c r="V5087" s="84" t="str">
        <f>VLOOKUP(Tabla1[[#This Row],[PROGRAMA]],Hoja1!A:B,2,FALSE)</f>
        <v>2312. Iniciativas sociales</v>
      </c>
      <c r="W5087" s="83" t="str">
        <f>MID(Tabla1[[#This Row],[Aplicación]],14,2)</f>
        <v>22</v>
      </c>
      <c r="X5087" s="83" t="str">
        <f>MID(Tabla1[[#This Row],[Aplicación]],14,6)</f>
        <v>22699</v>
      </c>
    </row>
    <row r="5088" spans="1:24" x14ac:dyDescent="0.25">
      <c r="A5088" s="77">
        <v>220240052200</v>
      </c>
      <c r="B5088" s="78" t="s">
        <v>390</v>
      </c>
      <c r="C5088" s="79">
        <v>45601</v>
      </c>
      <c r="D5088" s="77">
        <v>22024008070</v>
      </c>
      <c r="E5088" s="78" t="s">
        <v>1296</v>
      </c>
      <c r="F5088" s="80">
        <v>143.37</v>
      </c>
      <c r="G5088" s="78" t="s">
        <v>664</v>
      </c>
      <c r="H5088" s="78" t="s">
        <v>6816</v>
      </c>
      <c r="I5088" s="81" t="s">
        <v>2930</v>
      </c>
      <c r="J5088" s="78" t="s">
        <v>665</v>
      </c>
      <c r="K5088" s="78" t="s">
        <v>666</v>
      </c>
      <c r="L5088" s="78" t="s">
        <v>413</v>
      </c>
      <c r="M5088" s="78" t="s">
        <v>585</v>
      </c>
      <c r="N5088" s="78" t="s">
        <v>539</v>
      </c>
      <c r="O5088" s="82" t="s">
        <v>326</v>
      </c>
      <c r="P5088" s="82" t="s">
        <v>6229</v>
      </c>
      <c r="Q5088" s="83" t="str">
        <f>MID(Tabla1[[#This Row],[Aplicación]],14,1)</f>
        <v>2</v>
      </c>
      <c r="R5088" s="35" t="s">
        <v>265</v>
      </c>
      <c r="S5088" s="83" t="str">
        <f>MID(Tabla1[[#This Row],[Aplicación]],6,2)</f>
        <v>11</v>
      </c>
      <c r="T5088" s="84" t="str">
        <f>VLOOKUP(Tabla1[[#This Row],[AREA]],Hoja1!A:B,2,FALSE)</f>
        <v>11. Salud pública y seguridad ciudadana</v>
      </c>
      <c r="U5088" s="83" t="str">
        <f>MID(Tabla1[[#This Row],[Aplicación]],9,4)</f>
        <v>1361</v>
      </c>
      <c r="V5088" s="84" t="str">
        <f>VLOOKUP(Tabla1[[#This Row],[PROGRAMA]],Hoja1!A:B,2,FALSE)</f>
        <v>1361. Prevención y extinción de incencios</v>
      </c>
      <c r="W5088" s="83" t="str">
        <f>MID(Tabla1[[#This Row],[Aplicación]],14,2)</f>
        <v>22</v>
      </c>
      <c r="X5088" s="83" t="str">
        <f>MID(Tabla1[[#This Row],[Aplicación]],14,6)</f>
        <v>22199</v>
      </c>
    </row>
    <row r="5089" spans="1:24" x14ac:dyDescent="0.25">
      <c r="A5089" s="77">
        <v>220240045086</v>
      </c>
      <c r="B5089" s="78" t="s">
        <v>702</v>
      </c>
      <c r="C5089" s="79">
        <v>45567</v>
      </c>
      <c r="D5089" s="77">
        <v>22024000440</v>
      </c>
      <c r="E5089" s="78" t="s">
        <v>1425</v>
      </c>
      <c r="F5089" s="80">
        <v>601.82000000000005</v>
      </c>
      <c r="G5089" s="78" t="s">
        <v>766</v>
      </c>
      <c r="H5089" s="78" t="s">
        <v>6817</v>
      </c>
      <c r="I5089" s="81" t="s">
        <v>2934</v>
      </c>
      <c r="J5089" s="78" t="s">
        <v>398</v>
      </c>
      <c r="K5089" s="78" t="s">
        <v>398</v>
      </c>
      <c r="L5089" s="78" t="s">
        <v>399</v>
      </c>
      <c r="M5089" s="78" t="s">
        <v>395</v>
      </c>
      <c r="N5089" s="78" t="s">
        <v>396</v>
      </c>
      <c r="O5089" s="82" t="s">
        <v>325</v>
      </c>
      <c r="P5089" s="82" t="s">
        <v>6229</v>
      </c>
      <c r="Q5089" s="83" t="str">
        <f>MID(Tabla1[[#This Row],[Aplicación]],14,1)</f>
        <v>2</v>
      </c>
      <c r="R5089" s="35" t="s">
        <v>265</v>
      </c>
      <c r="S5089" s="83" t="str">
        <f>MID(Tabla1[[#This Row],[Aplicación]],6,2)</f>
        <v>11</v>
      </c>
      <c r="T5089" s="84" t="str">
        <f>VLOOKUP(Tabla1[[#This Row],[AREA]],Hoja1!A:B,2,FALSE)</f>
        <v>11. Salud pública y seguridad ciudadana</v>
      </c>
      <c r="U5089" s="83" t="str">
        <f>MID(Tabla1[[#This Row],[Aplicación]],9,4)</f>
        <v>1621</v>
      </c>
      <c r="V5089" s="84" t="str">
        <f>VLOOKUP(Tabla1[[#This Row],[PROGRAMA]],Hoja1!A:B,2,FALSE)</f>
        <v>1621. Recogida de residuos</v>
      </c>
      <c r="W5089" s="83" t="str">
        <f>MID(Tabla1[[#This Row],[Aplicación]],14,2)</f>
        <v>21</v>
      </c>
      <c r="X5089" s="83" t="str">
        <f>MID(Tabla1[[#This Row],[Aplicación]],14,6)</f>
        <v>214</v>
      </c>
    </row>
    <row r="5090" spans="1:24" x14ac:dyDescent="0.25">
      <c r="A5090" s="77">
        <v>220240046423</v>
      </c>
      <c r="B5090" s="78" t="s">
        <v>702</v>
      </c>
      <c r="C5090" s="79">
        <v>45572</v>
      </c>
      <c r="D5090" s="77">
        <v>22024000440</v>
      </c>
      <c r="E5090" s="78" t="s">
        <v>1425</v>
      </c>
      <c r="F5090" s="80">
        <v>596.83000000000004</v>
      </c>
      <c r="G5090" s="78" t="s">
        <v>766</v>
      </c>
      <c r="H5090" s="78" t="s">
        <v>6818</v>
      </c>
      <c r="I5090" s="81" t="s">
        <v>2934</v>
      </c>
      <c r="J5090" s="78" t="s">
        <v>398</v>
      </c>
      <c r="K5090" s="78" t="s">
        <v>398</v>
      </c>
      <c r="L5090" s="78" t="s">
        <v>399</v>
      </c>
      <c r="M5090" s="78" t="s">
        <v>395</v>
      </c>
      <c r="N5090" s="78" t="s">
        <v>396</v>
      </c>
      <c r="O5090" s="82" t="s">
        <v>325</v>
      </c>
      <c r="P5090" s="82" t="s">
        <v>6229</v>
      </c>
      <c r="Q5090" s="83" t="str">
        <f>MID(Tabla1[[#This Row],[Aplicación]],14,1)</f>
        <v>2</v>
      </c>
      <c r="R5090" s="35" t="s">
        <v>265</v>
      </c>
      <c r="S5090" s="83" t="str">
        <f>MID(Tabla1[[#This Row],[Aplicación]],6,2)</f>
        <v>11</v>
      </c>
      <c r="T5090" s="84" t="str">
        <f>VLOOKUP(Tabla1[[#This Row],[AREA]],Hoja1!A:B,2,FALSE)</f>
        <v>11. Salud pública y seguridad ciudadana</v>
      </c>
      <c r="U5090" s="83" t="str">
        <f>MID(Tabla1[[#This Row],[Aplicación]],9,4)</f>
        <v>1621</v>
      </c>
      <c r="V5090" s="84" t="str">
        <f>VLOOKUP(Tabla1[[#This Row],[PROGRAMA]],Hoja1!A:B,2,FALSE)</f>
        <v>1621. Recogida de residuos</v>
      </c>
      <c r="W5090" s="83" t="str">
        <f>MID(Tabla1[[#This Row],[Aplicación]],14,2)</f>
        <v>21</v>
      </c>
      <c r="X5090" s="83" t="str">
        <f>MID(Tabla1[[#This Row],[Aplicación]],14,6)</f>
        <v>214</v>
      </c>
    </row>
    <row r="5091" spans="1:24" x14ac:dyDescent="0.25">
      <c r="A5091" s="77">
        <v>220240057562</v>
      </c>
      <c r="B5091" s="78" t="s">
        <v>702</v>
      </c>
      <c r="C5091" s="79">
        <v>45629</v>
      </c>
      <c r="D5091" s="77">
        <v>22024000021</v>
      </c>
      <c r="E5091" s="78" t="s">
        <v>1296</v>
      </c>
      <c r="F5091" s="80">
        <v>594.92999999999995</v>
      </c>
      <c r="G5091" s="78" t="s">
        <v>681</v>
      </c>
      <c r="H5091" s="78" t="s">
        <v>6819</v>
      </c>
      <c r="I5091" s="81" t="s">
        <v>2934</v>
      </c>
      <c r="J5091" s="78" t="s">
        <v>398</v>
      </c>
      <c r="K5091" s="78" t="s">
        <v>398</v>
      </c>
      <c r="L5091" s="78" t="s">
        <v>413</v>
      </c>
      <c r="M5091" s="78" t="s">
        <v>395</v>
      </c>
      <c r="N5091" s="78" t="s">
        <v>396</v>
      </c>
      <c r="O5091" s="82" t="s">
        <v>325</v>
      </c>
      <c r="P5091" s="82" t="s">
        <v>6229</v>
      </c>
      <c r="Q5091" s="83" t="str">
        <f>MID(Tabla1[[#This Row],[Aplicación]],14,1)</f>
        <v>2</v>
      </c>
      <c r="R5091" s="35" t="s">
        <v>265</v>
      </c>
      <c r="S5091" s="83" t="str">
        <f>MID(Tabla1[[#This Row],[Aplicación]],6,2)</f>
        <v>11</v>
      </c>
      <c r="T5091" s="84" t="str">
        <f>VLOOKUP(Tabla1[[#This Row],[AREA]],Hoja1!A:B,2,FALSE)</f>
        <v>11. Salud pública y seguridad ciudadana</v>
      </c>
      <c r="U5091" s="83" t="str">
        <f>MID(Tabla1[[#This Row],[Aplicación]],9,4)</f>
        <v>1361</v>
      </c>
      <c r="V5091" s="84" t="str">
        <f>VLOOKUP(Tabla1[[#This Row],[PROGRAMA]],Hoja1!A:B,2,FALSE)</f>
        <v>1361. Prevención y extinción de incencios</v>
      </c>
      <c r="W5091" s="83" t="str">
        <f>MID(Tabla1[[#This Row],[Aplicación]],14,2)</f>
        <v>22</v>
      </c>
      <c r="X5091" s="83" t="str">
        <f>MID(Tabla1[[#This Row],[Aplicación]],14,6)</f>
        <v>22199</v>
      </c>
    </row>
    <row r="5092" spans="1:24" x14ac:dyDescent="0.25">
      <c r="A5092" s="77">
        <v>220240045045</v>
      </c>
      <c r="B5092" s="78" t="s">
        <v>702</v>
      </c>
      <c r="C5092" s="79">
        <v>45567</v>
      </c>
      <c r="D5092" s="77">
        <v>22024004992</v>
      </c>
      <c r="E5092" s="78" t="s">
        <v>5117</v>
      </c>
      <c r="F5092" s="80">
        <v>593.6</v>
      </c>
      <c r="G5092" s="78" t="s">
        <v>47</v>
      </c>
      <c r="H5092" s="78" t="s">
        <v>6820</v>
      </c>
      <c r="I5092" s="81" t="s">
        <v>2934</v>
      </c>
      <c r="J5092" s="78" t="s">
        <v>862</v>
      </c>
      <c r="K5092" s="78" t="s">
        <v>393</v>
      </c>
      <c r="L5092" s="78" t="s">
        <v>413</v>
      </c>
      <c r="M5092" s="78" t="s">
        <v>395</v>
      </c>
      <c r="N5092" s="78" t="s">
        <v>396</v>
      </c>
      <c r="O5092" s="82" t="s">
        <v>325</v>
      </c>
      <c r="P5092" s="82" t="s">
        <v>6229</v>
      </c>
      <c r="Q5092" s="83" t="str">
        <f>MID(Tabla1[[#This Row],[Aplicación]],14,1)</f>
        <v>6</v>
      </c>
      <c r="R5092" s="35" t="s">
        <v>266</v>
      </c>
      <c r="S5092" s="83" t="str">
        <f>MID(Tabla1[[#This Row],[Aplicación]],6,2)</f>
        <v>11</v>
      </c>
      <c r="T5092" s="84" t="str">
        <f>VLOOKUP(Tabla1[[#This Row],[AREA]],Hoja1!A:B,2,FALSE)</f>
        <v>11. Salud pública y seguridad ciudadana</v>
      </c>
      <c r="U5092" s="83" t="str">
        <f>MID(Tabla1[[#This Row],[Aplicación]],9,4)</f>
        <v>1621</v>
      </c>
      <c r="V5092" s="84" t="str">
        <f>VLOOKUP(Tabla1[[#This Row],[PROGRAMA]],Hoja1!A:B,2,FALSE)</f>
        <v>1621. Recogida de residuos</v>
      </c>
      <c r="W5092" s="83" t="str">
        <f>MID(Tabla1[[#This Row],[Aplicación]],14,2)</f>
        <v>63</v>
      </c>
      <c r="X5092" s="83" t="str">
        <f>MID(Tabla1[[#This Row],[Aplicación]],14,6)</f>
        <v>633</v>
      </c>
    </row>
    <row r="5093" spans="1:24" x14ac:dyDescent="0.25">
      <c r="A5093" s="77">
        <v>220240061971</v>
      </c>
      <c r="B5093" s="78" t="s">
        <v>702</v>
      </c>
      <c r="C5093" s="79">
        <v>45646</v>
      </c>
      <c r="D5093" s="77">
        <v>22024004636</v>
      </c>
      <c r="E5093" s="78" t="s">
        <v>1333</v>
      </c>
      <c r="F5093" s="80">
        <v>592.37</v>
      </c>
      <c r="G5093" s="78" t="s">
        <v>5020</v>
      </c>
      <c r="H5093" s="78" t="s">
        <v>6821</v>
      </c>
      <c r="I5093" s="81" t="s">
        <v>2934</v>
      </c>
      <c r="J5093" s="78" t="s">
        <v>398</v>
      </c>
      <c r="K5093" s="78" t="s">
        <v>398</v>
      </c>
      <c r="L5093" s="78" t="s">
        <v>413</v>
      </c>
      <c r="M5093" s="78" t="s">
        <v>395</v>
      </c>
      <c r="N5093" s="78" t="s">
        <v>396</v>
      </c>
      <c r="O5093" s="82" t="s">
        <v>325</v>
      </c>
      <c r="P5093" s="82" t="s">
        <v>6229</v>
      </c>
      <c r="Q5093" s="83" t="str">
        <f>MID(Tabla1[[#This Row],[Aplicación]],14,1)</f>
        <v>2</v>
      </c>
      <c r="R5093" s="35" t="s">
        <v>265</v>
      </c>
      <c r="S5093" s="83" t="str">
        <f>MID(Tabla1[[#This Row],[Aplicación]],6,2)</f>
        <v>01</v>
      </c>
      <c r="T5093" s="84" t="str">
        <f>VLOOKUP(Tabla1[[#This Row],[AREA]],Hoja1!A:B,2,FALSE)</f>
        <v>01. Alcaldía</v>
      </c>
      <c r="U5093" s="83" t="str">
        <f>MID(Tabla1[[#This Row],[Aplicación]],9,4)</f>
        <v>9206</v>
      </c>
      <c r="V5093" s="84" t="str">
        <f>VLOOKUP(Tabla1[[#This Row],[PROGRAMA]],Hoja1!A:B,2,FALSE)</f>
        <v>9206. Archivo municipal</v>
      </c>
      <c r="W5093" s="83" t="str">
        <f>MID(Tabla1[[#This Row],[Aplicación]],14,2)</f>
        <v>22</v>
      </c>
      <c r="X5093" s="83" t="str">
        <f>MID(Tabla1[[#This Row],[Aplicación]],14,6)</f>
        <v>22001</v>
      </c>
    </row>
    <row r="5094" spans="1:24" x14ac:dyDescent="0.25">
      <c r="A5094" s="77">
        <v>220240056016</v>
      </c>
      <c r="B5094" s="78" t="s">
        <v>390</v>
      </c>
      <c r="C5094" s="79">
        <v>45621</v>
      </c>
      <c r="D5094" s="77">
        <v>22024008827</v>
      </c>
      <c r="E5094" s="78" t="s">
        <v>1405</v>
      </c>
      <c r="F5094" s="80">
        <v>7260</v>
      </c>
      <c r="G5094" s="78" t="s">
        <v>6822</v>
      </c>
      <c r="H5094" s="78" t="s">
        <v>6823</v>
      </c>
      <c r="I5094" s="81" t="s">
        <v>2930</v>
      </c>
      <c r="J5094" s="78" t="s">
        <v>6824</v>
      </c>
      <c r="K5094" s="78" t="s">
        <v>537</v>
      </c>
      <c r="L5094" s="78" t="s">
        <v>399</v>
      </c>
      <c r="M5094" s="78" t="s">
        <v>585</v>
      </c>
      <c r="N5094" s="78" t="s">
        <v>539</v>
      </c>
      <c r="O5094" s="82" t="s">
        <v>326</v>
      </c>
      <c r="P5094" s="82" t="s">
        <v>6229</v>
      </c>
      <c r="Q5094" s="83" t="str">
        <f>MID(Tabla1[[#This Row],[Aplicación]],14,1)</f>
        <v>2</v>
      </c>
      <c r="R5094" s="35" t="s">
        <v>265</v>
      </c>
      <c r="S5094" s="83" t="str">
        <f>MID(Tabla1[[#This Row],[Aplicación]],6,2)</f>
        <v>01</v>
      </c>
      <c r="T5094" s="84" t="str">
        <f>VLOOKUP(Tabla1[[#This Row],[AREA]],Hoja1!A:B,2,FALSE)</f>
        <v>01. Alcaldía</v>
      </c>
      <c r="U5094" s="83" t="str">
        <f>MID(Tabla1[[#This Row],[Aplicación]],9,4)</f>
        <v>9207</v>
      </c>
      <c r="V5094" s="84" t="str">
        <f>VLOOKUP(Tabla1[[#This Row],[PROGRAMA]],Hoja1!A:B,2,FALSE)</f>
        <v>9207. Gobierno y relaciones</v>
      </c>
      <c r="W5094" s="83" t="str">
        <f>MID(Tabla1[[#This Row],[Aplicación]],14,2)</f>
        <v>22</v>
      </c>
      <c r="X5094" s="83" t="str">
        <f>MID(Tabla1[[#This Row],[Aplicación]],14,6)</f>
        <v>22699</v>
      </c>
    </row>
    <row r="5095" spans="1:24" x14ac:dyDescent="0.25">
      <c r="A5095" s="77">
        <v>220240056015</v>
      </c>
      <c r="B5095" s="78" t="s">
        <v>390</v>
      </c>
      <c r="C5095" s="79">
        <v>45621</v>
      </c>
      <c r="D5095" s="77">
        <v>22024008814</v>
      </c>
      <c r="E5095" s="78" t="s">
        <v>1188</v>
      </c>
      <c r="F5095" s="80">
        <v>7018</v>
      </c>
      <c r="G5095" s="78" t="s">
        <v>6822</v>
      </c>
      <c r="H5095" s="78" t="s">
        <v>6825</v>
      </c>
      <c r="I5095" s="81" t="s">
        <v>2930</v>
      </c>
      <c r="J5095" s="78" t="s">
        <v>6824</v>
      </c>
      <c r="K5095" s="78" t="s">
        <v>537</v>
      </c>
      <c r="L5095" s="78" t="s">
        <v>399</v>
      </c>
      <c r="M5095" s="78" t="s">
        <v>585</v>
      </c>
      <c r="N5095" s="78" t="s">
        <v>539</v>
      </c>
      <c r="O5095" s="82" t="s">
        <v>326</v>
      </c>
      <c r="P5095" s="82" t="s">
        <v>6229</v>
      </c>
      <c r="Q5095" s="83" t="str">
        <f>MID(Tabla1[[#This Row],[Aplicación]],14,1)</f>
        <v>2</v>
      </c>
      <c r="R5095" s="35" t="s">
        <v>265</v>
      </c>
      <c r="S5095" s="83" t="str">
        <f>MID(Tabla1[[#This Row],[Aplicación]],6,2)</f>
        <v>01</v>
      </c>
      <c r="T5095" s="84" t="str">
        <f>VLOOKUP(Tabla1[[#This Row],[AREA]],Hoja1!A:B,2,FALSE)</f>
        <v>01. Alcaldía</v>
      </c>
      <c r="U5095" s="83" t="str">
        <f>MID(Tabla1[[#This Row],[Aplicación]],9,4)</f>
        <v>4331</v>
      </c>
      <c r="V5095" s="84" t="str">
        <f>VLOOKUP(Tabla1[[#This Row],[PROGRAMA]],Hoja1!A:B,2,FALSE)</f>
        <v>4331. Desarrollo empresarial</v>
      </c>
      <c r="W5095" s="83" t="str">
        <f>MID(Tabla1[[#This Row],[Aplicación]],14,2)</f>
        <v>22</v>
      </c>
      <c r="X5095" s="83" t="str">
        <f>MID(Tabla1[[#This Row],[Aplicación]],14,6)</f>
        <v>22799</v>
      </c>
    </row>
    <row r="5096" spans="1:24" x14ac:dyDescent="0.25">
      <c r="A5096" s="77">
        <v>220240051190</v>
      </c>
      <c r="B5096" s="78" t="s">
        <v>390</v>
      </c>
      <c r="C5096" s="79">
        <v>45594</v>
      </c>
      <c r="D5096" s="77">
        <v>22024007925</v>
      </c>
      <c r="E5096" s="78" t="s">
        <v>1187</v>
      </c>
      <c r="F5096" s="80">
        <v>584.96</v>
      </c>
      <c r="G5096" s="78" t="s">
        <v>856</v>
      </c>
      <c r="H5096" s="78" t="s">
        <v>6826</v>
      </c>
      <c r="I5096" s="81" t="s">
        <v>2930</v>
      </c>
      <c r="J5096" s="78" t="s">
        <v>393</v>
      </c>
      <c r="K5096" s="78" t="s">
        <v>393</v>
      </c>
      <c r="L5096" s="78" t="s">
        <v>399</v>
      </c>
      <c r="M5096" s="78" t="s">
        <v>585</v>
      </c>
      <c r="N5096" s="78" t="s">
        <v>539</v>
      </c>
      <c r="O5096" s="82" t="s">
        <v>326</v>
      </c>
      <c r="P5096" s="82" t="s">
        <v>6229</v>
      </c>
      <c r="Q5096" s="83" t="str">
        <f>MID(Tabla1[[#This Row],[Aplicación]],14,1)</f>
        <v>2</v>
      </c>
      <c r="R5096" s="35" t="s">
        <v>265</v>
      </c>
      <c r="S5096" s="83" t="str">
        <f>MID(Tabla1[[#This Row],[Aplicación]],6,2)</f>
        <v>11</v>
      </c>
      <c r="T5096" s="84" t="str">
        <f>VLOOKUP(Tabla1[[#This Row],[AREA]],Hoja1!A:B,2,FALSE)</f>
        <v>11. Salud pública y seguridad ciudadana</v>
      </c>
      <c r="U5096" s="83" t="str">
        <f>MID(Tabla1[[#This Row],[Aplicación]],9,4)</f>
        <v>1361</v>
      </c>
      <c r="V5096" s="84" t="str">
        <f>VLOOKUP(Tabla1[[#This Row],[PROGRAMA]],Hoja1!A:B,2,FALSE)</f>
        <v>1361. Prevención y extinción de incencios</v>
      </c>
      <c r="W5096" s="83" t="str">
        <f>MID(Tabla1[[#This Row],[Aplicación]],14,2)</f>
        <v>21</v>
      </c>
      <c r="X5096" s="83" t="str">
        <f>MID(Tabla1[[#This Row],[Aplicación]],14,6)</f>
        <v>213</v>
      </c>
    </row>
    <row r="5097" spans="1:24" x14ac:dyDescent="0.25">
      <c r="A5097" s="77">
        <v>220240061949</v>
      </c>
      <c r="B5097" s="78" t="s">
        <v>390</v>
      </c>
      <c r="C5097" s="79">
        <v>45645</v>
      </c>
      <c r="D5097" s="77">
        <v>22024003845</v>
      </c>
      <c r="E5097" s="78" t="s">
        <v>4601</v>
      </c>
      <c r="F5097" s="80">
        <v>900</v>
      </c>
      <c r="G5097" s="78" t="s">
        <v>333</v>
      </c>
      <c r="H5097" s="78" t="s">
        <v>6827</v>
      </c>
      <c r="I5097" s="81" t="s">
        <v>2930</v>
      </c>
      <c r="J5097" s="78" t="s">
        <v>398</v>
      </c>
      <c r="K5097" s="78" t="s">
        <v>398</v>
      </c>
      <c r="L5097" s="78" t="s">
        <v>399</v>
      </c>
      <c r="M5097" s="78" t="s">
        <v>585</v>
      </c>
      <c r="N5097" s="78" t="s">
        <v>539</v>
      </c>
      <c r="O5097" s="82" t="s">
        <v>326</v>
      </c>
      <c r="P5097" s="82" t="s">
        <v>6229</v>
      </c>
      <c r="Q5097" s="83" t="str">
        <f>MID(Tabla1[[#This Row],[Aplicación]],14,1)</f>
        <v>2</v>
      </c>
      <c r="R5097" s="35" t="s">
        <v>265</v>
      </c>
      <c r="S5097" s="83" t="str">
        <f>MID(Tabla1[[#This Row],[Aplicación]],6,2)</f>
        <v>10</v>
      </c>
      <c r="T5097" s="84" t="str">
        <f>VLOOKUP(Tabla1[[#This Row],[AREA]],Hoja1!A:B,2,FALSE)</f>
        <v>10. Personas mayores, familia y servicios sociales</v>
      </c>
      <c r="U5097" s="83" t="str">
        <f>MID(Tabla1[[#This Row],[Aplicación]],9,4)</f>
        <v>2412</v>
      </c>
      <c r="V5097" s="84" t="str">
        <f>VLOOKUP(Tabla1[[#This Row],[PROGRAMA]],Hoja1!A:B,2,FALSE)</f>
        <v>2412. Formación para el empleo</v>
      </c>
      <c r="W5097" s="83" t="str">
        <f>MID(Tabla1[[#This Row],[Aplicación]],14,2)</f>
        <v>22</v>
      </c>
      <c r="X5097" s="83" t="str">
        <f>MID(Tabla1[[#This Row],[Aplicación]],14,6)</f>
        <v>223</v>
      </c>
    </row>
    <row r="5098" spans="1:24" x14ac:dyDescent="0.25">
      <c r="A5098" s="77">
        <v>220240061690</v>
      </c>
      <c r="B5098" s="78" t="s">
        <v>390</v>
      </c>
      <c r="C5098" s="79">
        <v>45644</v>
      </c>
      <c r="D5098" s="77">
        <v>22024009331</v>
      </c>
      <c r="E5098" s="78" t="s">
        <v>1285</v>
      </c>
      <c r="F5098" s="80">
        <v>2323.1999999999998</v>
      </c>
      <c r="G5098" s="78" t="s">
        <v>6828</v>
      </c>
      <c r="H5098" s="78" t="s">
        <v>6829</v>
      </c>
      <c r="I5098" s="81" t="s">
        <v>2930</v>
      </c>
      <c r="J5098" s="78" t="s">
        <v>736</v>
      </c>
      <c r="K5098" s="78" t="s">
        <v>398</v>
      </c>
      <c r="L5098" s="78" t="s">
        <v>401</v>
      </c>
      <c r="M5098" s="78" t="s">
        <v>585</v>
      </c>
      <c r="N5098" s="78" t="s">
        <v>539</v>
      </c>
      <c r="O5098" s="82" t="s">
        <v>326</v>
      </c>
      <c r="P5098" s="82" t="s">
        <v>6229</v>
      </c>
      <c r="Q5098" s="83" t="str">
        <f>MID(Tabla1[[#This Row],[Aplicación]],14,1)</f>
        <v>2</v>
      </c>
      <c r="R5098" s="35" t="s">
        <v>265</v>
      </c>
      <c r="S5098" s="83" t="str">
        <f>MID(Tabla1[[#This Row],[Aplicación]],6,2)</f>
        <v>06</v>
      </c>
      <c r="T5098" s="84" t="str">
        <f>VLOOKUP(Tabla1[[#This Row],[AREA]],Hoja1!A:B,2,FALSE)</f>
        <v>06. Educación y cultura</v>
      </c>
      <c r="U5098" s="83" t="str">
        <f>MID(Tabla1[[#This Row],[Aplicación]],9,4)</f>
        <v>3232</v>
      </c>
      <c r="V5098" s="84" t="str">
        <f>VLOOKUP(Tabla1[[#This Row],[PROGRAMA]],Hoja1!A:B,2,FALSE)</f>
        <v>3232. Conservación y mantenimiento centros educación infantil y primaria</v>
      </c>
      <c r="W5098" s="83" t="str">
        <f>MID(Tabla1[[#This Row],[Aplicación]],14,2)</f>
        <v>21</v>
      </c>
      <c r="X5098" s="83" t="str">
        <f>MID(Tabla1[[#This Row],[Aplicación]],14,6)</f>
        <v>212</v>
      </c>
    </row>
    <row r="5099" spans="1:24" x14ac:dyDescent="0.25">
      <c r="A5099" s="77">
        <v>220240053252</v>
      </c>
      <c r="B5099" s="78" t="s">
        <v>390</v>
      </c>
      <c r="C5099" s="79">
        <v>45604</v>
      </c>
      <c r="D5099" s="77">
        <v>22024008139</v>
      </c>
      <c r="E5099" s="78" t="s">
        <v>1294</v>
      </c>
      <c r="F5099" s="80">
        <v>15</v>
      </c>
      <c r="G5099" s="78" t="s">
        <v>6830</v>
      </c>
      <c r="H5099" s="78" t="s">
        <v>6831</v>
      </c>
      <c r="I5099" s="81" t="s">
        <v>2930</v>
      </c>
      <c r="J5099" s="78" t="s">
        <v>393</v>
      </c>
      <c r="K5099" s="78" t="s">
        <v>393</v>
      </c>
      <c r="L5099" s="78" t="s">
        <v>413</v>
      </c>
      <c r="M5099" s="78" t="s">
        <v>585</v>
      </c>
      <c r="N5099" s="78" t="s">
        <v>539</v>
      </c>
      <c r="O5099" s="82" t="s">
        <v>326</v>
      </c>
      <c r="P5099" s="82" t="s">
        <v>6229</v>
      </c>
      <c r="Q5099" s="83" t="str">
        <f>MID(Tabla1[[#This Row],[Aplicación]],14,1)</f>
        <v>2</v>
      </c>
      <c r="R5099" s="35" t="s">
        <v>265</v>
      </c>
      <c r="S5099" s="83" t="str">
        <f>MID(Tabla1[[#This Row],[Aplicación]],6,2)</f>
        <v>06</v>
      </c>
      <c r="T5099" s="84" t="str">
        <f>VLOOKUP(Tabla1[[#This Row],[AREA]],Hoja1!A:B,2,FALSE)</f>
        <v>06. Educación y cultura</v>
      </c>
      <c r="U5099" s="83" t="str">
        <f>MID(Tabla1[[#This Row],[Aplicación]],9,4)</f>
        <v>3321</v>
      </c>
      <c r="V5099" s="84" t="str">
        <f>VLOOKUP(Tabla1[[#This Row],[PROGRAMA]],Hoja1!A:B,2,FALSE)</f>
        <v>3321. Bibliotecas públicas</v>
      </c>
      <c r="W5099" s="83" t="str">
        <f>MID(Tabla1[[#This Row],[Aplicación]],14,2)</f>
        <v>22</v>
      </c>
      <c r="X5099" s="83" t="str">
        <f>MID(Tabla1[[#This Row],[Aplicación]],14,6)</f>
        <v>22001</v>
      </c>
    </row>
    <row r="5100" spans="1:24" x14ac:dyDescent="0.25">
      <c r="A5100" s="77">
        <v>220240061707</v>
      </c>
      <c r="B5100" s="78" t="s">
        <v>390</v>
      </c>
      <c r="C5100" s="79">
        <v>45644</v>
      </c>
      <c r="D5100" s="77">
        <v>22024009385</v>
      </c>
      <c r="E5100" s="78" t="s">
        <v>1357</v>
      </c>
      <c r="F5100" s="80">
        <v>4254.3599999999997</v>
      </c>
      <c r="G5100" s="78" t="s">
        <v>6832</v>
      </c>
      <c r="H5100" s="78" t="s">
        <v>6833</v>
      </c>
      <c r="I5100" s="81" t="s">
        <v>2930</v>
      </c>
      <c r="J5100" s="78" t="s">
        <v>427</v>
      </c>
      <c r="K5100" s="78" t="s">
        <v>427</v>
      </c>
      <c r="L5100" s="78" t="s">
        <v>413</v>
      </c>
      <c r="M5100" s="78" t="s">
        <v>585</v>
      </c>
      <c r="N5100" s="78" t="s">
        <v>539</v>
      </c>
      <c r="O5100" s="82" t="s">
        <v>326</v>
      </c>
      <c r="P5100" s="82" t="s">
        <v>6229</v>
      </c>
      <c r="Q5100" s="83" t="str">
        <f>MID(Tabla1[[#This Row],[Aplicación]],14,1)</f>
        <v>2</v>
      </c>
      <c r="R5100" s="35" t="s">
        <v>265</v>
      </c>
      <c r="S5100" s="83" t="str">
        <f>MID(Tabla1[[#This Row],[Aplicación]],6,2)</f>
        <v>01</v>
      </c>
      <c r="T5100" s="84" t="str">
        <f>VLOOKUP(Tabla1[[#This Row],[AREA]],Hoja1!A:B,2,FALSE)</f>
        <v>01. Alcaldía</v>
      </c>
      <c r="U5100" s="83" t="str">
        <f>MID(Tabla1[[#This Row],[Aplicación]],9,4)</f>
        <v>9203</v>
      </c>
      <c r="V5100" s="84" t="str">
        <f>VLOOKUP(Tabla1[[#This Row],[PROGRAMA]],Hoja1!A:B,2,FALSE)</f>
        <v>9203. Unidad de régimen interior</v>
      </c>
      <c r="W5100" s="83" t="str">
        <f>MID(Tabla1[[#This Row],[Aplicación]],14,2)</f>
        <v>22</v>
      </c>
      <c r="X5100" s="83" t="str">
        <f>MID(Tabla1[[#This Row],[Aplicación]],14,6)</f>
        <v>22000</v>
      </c>
    </row>
    <row r="5101" spans="1:24" x14ac:dyDescent="0.25">
      <c r="A5101" s="77">
        <v>220240050755</v>
      </c>
      <c r="B5101" s="78" t="s">
        <v>390</v>
      </c>
      <c r="C5101" s="79">
        <v>45593</v>
      </c>
      <c r="D5101" s="77">
        <v>22024007679</v>
      </c>
      <c r="E5101" s="78" t="s">
        <v>3091</v>
      </c>
      <c r="F5101" s="80">
        <v>1881.55</v>
      </c>
      <c r="G5101" s="78" t="s">
        <v>3092</v>
      </c>
      <c r="H5101" s="78" t="s">
        <v>6834</v>
      </c>
      <c r="I5101" s="81" t="s">
        <v>2930</v>
      </c>
      <c r="J5101" s="78" t="s">
        <v>398</v>
      </c>
      <c r="K5101" s="78" t="s">
        <v>398</v>
      </c>
      <c r="L5101" s="78" t="s">
        <v>399</v>
      </c>
      <c r="M5101" s="78" t="s">
        <v>585</v>
      </c>
      <c r="N5101" s="78" t="s">
        <v>539</v>
      </c>
      <c r="O5101" s="82" t="s">
        <v>326</v>
      </c>
      <c r="P5101" s="82" t="s">
        <v>6229</v>
      </c>
      <c r="Q5101" s="83" t="str">
        <f>MID(Tabla1[[#This Row],[Aplicación]],14,1)</f>
        <v>2</v>
      </c>
      <c r="R5101" s="35" t="s">
        <v>265</v>
      </c>
      <c r="S5101" s="83" t="str">
        <f>MID(Tabla1[[#This Row],[Aplicación]],6,2)</f>
        <v>01</v>
      </c>
      <c r="T5101" s="84" t="str">
        <f>VLOOKUP(Tabla1[[#This Row],[AREA]],Hoja1!A:B,2,FALSE)</f>
        <v>01. Alcaldía</v>
      </c>
      <c r="U5101" s="83" t="str">
        <f>MID(Tabla1[[#This Row],[Aplicación]],9,4)</f>
        <v>4331</v>
      </c>
      <c r="V5101" s="84" t="str">
        <f>VLOOKUP(Tabla1[[#This Row],[PROGRAMA]],Hoja1!A:B,2,FALSE)</f>
        <v>4331. Desarrollo empresarial</v>
      </c>
      <c r="W5101" s="83" t="str">
        <f>MID(Tabla1[[#This Row],[Aplicación]],14,2)</f>
        <v>22</v>
      </c>
      <c r="X5101" s="83" t="str">
        <f>MID(Tabla1[[#This Row],[Aplicación]],14,6)</f>
        <v>22602</v>
      </c>
    </row>
    <row r="5102" spans="1:24" x14ac:dyDescent="0.25">
      <c r="A5102" s="77">
        <v>220240061706</v>
      </c>
      <c r="B5102" s="78" t="s">
        <v>390</v>
      </c>
      <c r="C5102" s="79">
        <v>45644</v>
      </c>
      <c r="D5102" s="77">
        <v>22024009370</v>
      </c>
      <c r="E5102" s="78" t="s">
        <v>3091</v>
      </c>
      <c r="F5102" s="80">
        <v>4840</v>
      </c>
      <c r="G5102" s="78" t="s">
        <v>6835</v>
      </c>
      <c r="H5102" s="78" t="s">
        <v>6836</v>
      </c>
      <c r="I5102" s="81" t="s">
        <v>2930</v>
      </c>
      <c r="J5102" s="78" t="s">
        <v>393</v>
      </c>
      <c r="K5102" s="78" t="s">
        <v>393</v>
      </c>
      <c r="L5102" s="78" t="s">
        <v>399</v>
      </c>
      <c r="M5102" s="78" t="s">
        <v>585</v>
      </c>
      <c r="N5102" s="78" t="s">
        <v>539</v>
      </c>
      <c r="O5102" s="82" t="s">
        <v>326</v>
      </c>
      <c r="P5102" s="82" t="s">
        <v>6229</v>
      </c>
      <c r="Q5102" s="83" t="str">
        <f>MID(Tabla1[[#This Row],[Aplicación]],14,1)</f>
        <v>2</v>
      </c>
      <c r="R5102" s="35" t="s">
        <v>265</v>
      </c>
      <c r="S5102" s="83" t="str">
        <f>MID(Tabla1[[#This Row],[Aplicación]],6,2)</f>
        <v>01</v>
      </c>
      <c r="T5102" s="84" t="str">
        <f>VLOOKUP(Tabla1[[#This Row],[AREA]],Hoja1!A:B,2,FALSE)</f>
        <v>01. Alcaldía</v>
      </c>
      <c r="U5102" s="83" t="str">
        <f>MID(Tabla1[[#This Row],[Aplicación]],9,4)</f>
        <v>4331</v>
      </c>
      <c r="V5102" s="84" t="str">
        <f>VLOOKUP(Tabla1[[#This Row],[PROGRAMA]],Hoja1!A:B,2,FALSE)</f>
        <v>4331. Desarrollo empresarial</v>
      </c>
      <c r="W5102" s="83" t="str">
        <f>MID(Tabla1[[#This Row],[Aplicación]],14,2)</f>
        <v>22</v>
      </c>
      <c r="X5102" s="83" t="str">
        <f>MID(Tabla1[[#This Row],[Aplicación]],14,6)</f>
        <v>22602</v>
      </c>
    </row>
    <row r="5103" spans="1:24" x14ac:dyDescent="0.25">
      <c r="A5103" s="77">
        <v>220240053921</v>
      </c>
      <c r="B5103" s="78" t="s">
        <v>702</v>
      </c>
      <c r="C5103" s="79">
        <v>45614</v>
      </c>
      <c r="D5103" s="77">
        <v>22024000441</v>
      </c>
      <c r="E5103" s="78" t="s">
        <v>1425</v>
      </c>
      <c r="F5103" s="80">
        <v>590.20000000000005</v>
      </c>
      <c r="G5103" s="78" t="s">
        <v>51</v>
      </c>
      <c r="H5103" s="78" t="s">
        <v>6837</v>
      </c>
      <c r="I5103" s="81" t="s">
        <v>2934</v>
      </c>
      <c r="J5103" s="78" t="s">
        <v>874</v>
      </c>
      <c r="K5103" s="78" t="s">
        <v>875</v>
      </c>
      <c r="L5103" s="78" t="s">
        <v>413</v>
      </c>
      <c r="M5103" s="78" t="s">
        <v>395</v>
      </c>
      <c r="N5103" s="78" t="s">
        <v>396</v>
      </c>
      <c r="O5103" s="82" t="s">
        <v>325</v>
      </c>
      <c r="P5103" s="82" t="s">
        <v>6229</v>
      </c>
      <c r="Q5103" s="83" t="str">
        <f>MID(Tabla1[[#This Row],[Aplicación]],14,1)</f>
        <v>2</v>
      </c>
      <c r="R5103" s="35" t="s">
        <v>265</v>
      </c>
      <c r="S5103" s="83" t="str">
        <f>MID(Tabla1[[#This Row],[Aplicación]],6,2)</f>
        <v>11</v>
      </c>
      <c r="T5103" s="84" t="str">
        <f>VLOOKUP(Tabla1[[#This Row],[AREA]],Hoja1!A:B,2,FALSE)</f>
        <v>11. Salud pública y seguridad ciudadana</v>
      </c>
      <c r="U5103" s="83" t="str">
        <f>MID(Tabla1[[#This Row],[Aplicación]],9,4)</f>
        <v>1621</v>
      </c>
      <c r="V5103" s="84" t="str">
        <f>VLOOKUP(Tabla1[[#This Row],[PROGRAMA]],Hoja1!A:B,2,FALSE)</f>
        <v>1621. Recogida de residuos</v>
      </c>
      <c r="W5103" s="83" t="str">
        <f>MID(Tabla1[[#This Row],[Aplicación]],14,2)</f>
        <v>21</v>
      </c>
      <c r="X5103" s="83" t="str">
        <f>MID(Tabla1[[#This Row],[Aplicación]],14,6)</f>
        <v>214</v>
      </c>
    </row>
    <row r="5104" spans="1:24" x14ac:dyDescent="0.25">
      <c r="A5104" s="77">
        <v>220240046842</v>
      </c>
      <c r="B5104" s="78" t="s">
        <v>390</v>
      </c>
      <c r="C5104" s="79">
        <v>45574</v>
      </c>
      <c r="D5104" s="77">
        <v>22024006828</v>
      </c>
      <c r="E5104" s="78" t="s">
        <v>1299</v>
      </c>
      <c r="F5104" s="80">
        <v>13089.69</v>
      </c>
      <c r="G5104" s="78" t="s">
        <v>62</v>
      </c>
      <c r="H5104" s="78" t="s">
        <v>6838</v>
      </c>
      <c r="I5104" s="81" t="s">
        <v>2930</v>
      </c>
      <c r="J5104" s="78" t="s">
        <v>620</v>
      </c>
      <c r="K5104" s="78" t="s">
        <v>620</v>
      </c>
      <c r="L5104" s="78" t="s">
        <v>452</v>
      </c>
      <c r="M5104" s="78" t="s">
        <v>585</v>
      </c>
      <c r="N5104" s="78" t="s">
        <v>539</v>
      </c>
      <c r="O5104" s="82" t="s">
        <v>326</v>
      </c>
      <c r="P5104" s="82" t="s">
        <v>6229</v>
      </c>
      <c r="Q5104" s="83" t="str">
        <f>MID(Tabla1[[#This Row],[Aplicación]],14,1)</f>
        <v>2</v>
      </c>
      <c r="R5104" s="35" t="s">
        <v>265</v>
      </c>
      <c r="S5104" s="83" t="str">
        <f>MID(Tabla1[[#This Row],[Aplicación]],6,2)</f>
        <v>09</v>
      </c>
      <c r="T5104" s="84" t="str">
        <f>VLOOKUP(Tabla1[[#This Row],[AREA]],Hoja1!A:B,2,FALSE)</f>
        <v>09. Turismo, eventos y marca ciudad</v>
      </c>
      <c r="U5104" s="83" t="str">
        <f>MID(Tabla1[[#This Row],[Aplicación]],9,4)</f>
        <v>4321</v>
      </c>
      <c r="V5104" s="84" t="str">
        <f>VLOOKUP(Tabla1[[#This Row],[PROGRAMA]],Hoja1!A:B,2,FALSE)</f>
        <v>4321. Turismo</v>
      </c>
      <c r="W5104" s="83" t="str">
        <f>MID(Tabla1[[#This Row],[Aplicación]],14,2)</f>
        <v>21</v>
      </c>
      <c r="X5104" s="83" t="str">
        <f>MID(Tabla1[[#This Row],[Aplicación]],14,6)</f>
        <v>213</v>
      </c>
    </row>
    <row r="5105" spans="1:24" x14ac:dyDescent="0.25">
      <c r="A5105" s="77">
        <v>220240046779</v>
      </c>
      <c r="B5105" s="78" t="s">
        <v>390</v>
      </c>
      <c r="C5105" s="79">
        <v>45573</v>
      </c>
      <c r="D5105" s="77">
        <v>22024006218</v>
      </c>
      <c r="E5105" s="78" t="s">
        <v>1368</v>
      </c>
      <c r="F5105" s="80">
        <v>36300</v>
      </c>
      <c r="G5105" s="78" t="s">
        <v>5489</v>
      </c>
      <c r="H5105" s="78" t="s">
        <v>6839</v>
      </c>
      <c r="I5105" s="81" t="s">
        <v>4112</v>
      </c>
      <c r="J5105" s="78" t="s">
        <v>393</v>
      </c>
      <c r="K5105" s="78" t="s">
        <v>393</v>
      </c>
      <c r="L5105" s="78" t="s">
        <v>399</v>
      </c>
      <c r="M5105" s="78" t="s">
        <v>395</v>
      </c>
      <c r="N5105" s="78" t="s">
        <v>396</v>
      </c>
      <c r="O5105" s="82" t="s">
        <v>325</v>
      </c>
      <c r="P5105" s="82" t="s">
        <v>6229</v>
      </c>
      <c r="Q5105" s="83" t="str">
        <f>MID(Tabla1[[#This Row],[Aplicación]],14,1)</f>
        <v>2</v>
      </c>
      <c r="R5105" s="35" t="s">
        <v>265</v>
      </c>
      <c r="S5105" s="83" t="str">
        <f>MID(Tabla1[[#This Row],[Aplicación]],6,2)</f>
        <v>11</v>
      </c>
      <c r="T5105" s="84" t="str">
        <f>VLOOKUP(Tabla1[[#This Row],[AREA]],Hoja1!A:B,2,FALSE)</f>
        <v>11. Salud pública y seguridad ciudadana</v>
      </c>
      <c r="U5105" s="83" t="str">
        <f>MID(Tabla1[[#This Row],[Aplicación]],9,4)</f>
        <v>1631</v>
      </c>
      <c r="V5105" s="84" t="str">
        <f>VLOOKUP(Tabla1[[#This Row],[PROGRAMA]],Hoja1!A:B,2,FALSE)</f>
        <v>1631. Limpieza viaria</v>
      </c>
      <c r="W5105" s="83" t="str">
        <f>MID(Tabla1[[#This Row],[Aplicación]],14,2)</f>
        <v>22</v>
      </c>
      <c r="X5105" s="83" t="str">
        <f>MID(Tabla1[[#This Row],[Aplicación]],14,6)</f>
        <v>22700</v>
      </c>
    </row>
    <row r="5106" spans="1:24" x14ac:dyDescent="0.25">
      <c r="A5106" s="77">
        <v>220240061092</v>
      </c>
      <c r="B5106" s="78" t="s">
        <v>390</v>
      </c>
      <c r="C5106" s="79">
        <v>45643</v>
      </c>
      <c r="D5106" s="77">
        <v>22024008683</v>
      </c>
      <c r="E5106" s="78" t="s">
        <v>6840</v>
      </c>
      <c r="F5106" s="80">
        <v>774</v>
      </c>
      <c r="G5106" s="78" t="s">
        <v>5035</v>
      </c>
      <c r="H5106" s="78" t="s">
        <v>6841</v>
      </c>
      <c r="I5106" s="81" t="s">
        <v>2930</v>
      </c>
      <c r="J5106" s="78" t="s">
        <v>398</v>
      </c>
      <c r="K5106" s="78" t="s">
        <v>398</v>
      </c>
      <c r="L5106" s="78" t="s">
        <v>413</v>
      </c>
      <c r="M5106" s="78" t="s">
        <v>585</v>
      </c>
      <c r="N5106" s="78" t="s">
        <v>539</v>
      </c>
      <c r="O5106" s="82" t="s">
        <v>326</v>
      </c>
      <c r="P5106" s="82" t="s">
        <v>6229</v>
      </c>
      <c r="Q5106" s="83" t="str">
        <f>MID(Tabla1[[#This Row],[Aplicación]],14,1)</f>
        <v>2</v>
      </c>
      <c r="R5106" s="35" t="s">
        <v>265</v>
      </c>
      <c r="S5106" s="83" t="str">
        <f>MID(Tabla1[[#This Row],[Aplicación]],6,2)</f>
        <v>06</v>
      </c>
      <c r="T5106" s="84" t="str">
        <f>VLOOKUP(Tabla1[[#This Row],[AREA]],Hoja1!A:B,2,FALSE)</f>
        <v>06. Educación y cultura</v>
      </c>
      <c r="U5106" s="83" t="str">
        <f>MID(Tabla1[[#This Row],[Aplicación]],9,4)</f>
        <v>3341</v>
      </c>
      <c r="V5106" s="84" t="str">
        <f>VLOOKUP(Tabla1[[#This Row],[PROGRAMA]],Hoja1!A:B,2,FALSE)</f>
        <v>3341. Coordinación de políticas culturales</v>
      </c>
      <c r="W5106" s="83" t="str">
        <f>MID(Tabla1[[#This Row],[Aplicación]],14,2)</f>
        <v>22</v>
      </c>
      <c r="X5106" s="83" t="str">
        <f>MID(Tabla1[[#This Row],[Aplicación]],14,6)</f>
        <v>22112</v>
      </c>
    </row>
    <row r="5107" spans="1:24" x14ac:dyDescent="0.25">
      <c r="A5107" s="77">
        <v>220240066890</v>
      </c>
      <c r="B5107" s="78" t="s">
        <v>702</v>
      </c>
      <c r="C5107" s="79">
        <v>45657</v>
      </c>
      <c r="D5107" s="77">
        <v>22024000022</v>
      </c>
      <c r="E5107" s="78" t="s">
        <v>1362</v>
      </c>
      <c r="F5107" s="80">
        <v>181.88</v>
      </c>
      <c r="G5107" s="78" t="s">
        <v>587</v>
      </c>
      <c r="H5107" s="78" t="s">
        <v>6842</v>
      </c>
      <c r="I5107" s="81">
        <v>300</v>
      </c>
      <c r="J5107" s="78" t="s">
        <v>398</v>
      </c>
      <c r="K5107" s="78" t="s">
        <v>398</v>
      </c>
      <c r="L5107" s="78" t="s">
        <v>399</v>
      </c>
      <c r="M5107" s="78" t="s">
        <v>395</v>
      </c>
      <c r="N5107" s="78" t="s">
        <v>396</v>
      </c>
      <c r="O5107" s="82" t="s">
        <v>325</v>
      </c>
      <c r="P5107" s="82" t="s">
        <v>6229</v>
      </c>
      <c r="Q5107" s="83" t="str">
        <f>MID(Tabla1[[#This Row],[Aplicación]],14,1)</f>
        <v>2</v>
      </c>
      <c r="R5107" s="35" t="s">
        <v>265</v>
      </c>
      <c r="S5107" s="83" t="str">
        <f>MID(Tabla1[[#This Row],[Aplicación]],6,2)</f>
        <v>11</v>
      </c>
      <c r="T5107" s="84" t="str">
        <f>VLOOKUP(Tabla1[[#This Row],[AREA]],Hoja1!A:B,2,FALSE)</f>
        <v>11. Salud pública y seguridad ciudadana</v>
      </c>
      <c r="U5107" s="83" t="str">
        <f>MID(Tabla1[[#This Row],[Aplicación]],9,4)</f>
        <v>1361</v>
      </c>
      <c r="V5107" s="84" t="str">
        <f>VLOOKUP(Tabla1[[#This Row],[PROGRAMA]],Hoja1!A:B,2,FALSE)</f>
        <v>1361. Prevención y extinción de incencios</v>
      </c>
      <c r="W5107" s="83" t="str">
        <f>MID(Tabla1[[#This Row],[Aplicación]],14,2)</f>
        <v>21</v>
      </c>
      <c r="X5107" s="83" t="str">
        <f>MID(Tabla1[[#This Row],[Aplicación]],14,6)</f>
        <v>214</v>
      </c>
    </row>
    <row r="5108" spans="1:24" x14ac:dyDescent="0.25">
      <c r="A5108" s="77">
        <v>220240069104</v>
      </c>
      <c r="B5108" s="78" t="s">
        <v>702</v>
      </c>
      <c r="C5108" s="79">
        <v>45657</v>
      </c>
      <c r="D5108" s="77">
        <v>22024000440</v>
      </c>
      <c r="E5108" s="78" t="s">
        <v>1425</v>
      </c>
      <c r="F5108" s="80">
        <v>1123.93</v>
      </c>
      <c r="G5108" s="78" t="s">
        <v>587</v>
      </c>
      <c r="H5108" s="78" t="s">
        <v>6843</v>
      </c>
      <c r="I5108" s="81">
        <v>300</v>
      </c>
      <c r="J5108" s="78" t="s">
        <v>398</v>
      </c>
      <c r="K5108" s="78" t="s">
        <v>398</v>
      </c>
      <c r="L5108" s="78" t="s">
        <v>413</v>
      </c>
      <c r="M5108" s="78" t="s">
        <v>395</v>
      </c>
      <c r="N5108" s="78" t="s">
        <v>396</v>
      </c>
      <c r="O5108" s="82" t="s">
        <v>325</v>
      </c>
      <c r="P5108" s="82" t="s">
        <v>6229</v>
      </c>
      <c r="Q5108" s="83" t="str">
        <f>MID(Tabla1[[#This Row],[Aplicación]],14,1)</f>
        <v>2</v>
      </c>
      <c r="R5108" s="35" t="s">
        <v>265</v>
      </c>
      <c r="S5108" s="83" t="str">
        <f>MID(Tabla1[[#This Row],[Aplicación]],6,2)</f>
        <v>11</v>
      </c>
      <c r="T5108" s="84" t="str">
        <f>VLOOKUP(Tabla1[[#This Row],[AREA]],Hoja1!A:B,2,FALSE)</f>
        <v>11. Salud pública y seguridad ciudadana</v>
      </c>
      <c r="U5108" s="83" t="str">
        <f>MID(Tabla1[[#This Row],[Aplicación]],9,4)</f>
        <v>1621</v>
      </c>
      <c r="V5108" s="84" t="str">
        <f>VLOOKUP(Tabla1[[#This Row],[PROGRAMA]],Hoja1!A:B,2,FALSE)</f>
        <v>1621. Recogida de residuos</v>
      </c>
      <c r="W5108" s="83" t="str">
        <f>MID(Tabla1[[#This Row],[Aplicación]],14,2)</f>
        <v>21</v>
      </c>
      <c r="X5108" s="83" t="str">
        <f>MID(Tabla1[[#This Row],[Aplicación]],14,6)</f>
        <v>214</v>
      </c>
    </row>
    <row r="5109" spans="1:24" x14ac:dyDescent="0.25">
      <c r="A5109" s="77">
        <v>220240064542</v>
      </c>
      <c r="B5109" s="78" t="s">
        <v>673</v>
      </c>
      <c r="C5109" s="79">
        <v>45656</v>
      </c>
      <c r="D5109" s="77">
        <v>22024003264</v>
      </c>
      <c r="E5109" s="78" t="s">
        <v>1368</v>
      </c>
      <c r="F5109" s="80">
        <v>-1996.39</v>
      </c>
      <c r="G5109" s="78" t="s">
        <v>4710</v>
      </c>
      <c r="H5109" s="78" t="s">
        <v>6844</v>
      </c>
      <c r="I5109" s="81">
        <v>220</v>
      </c>
      <c r="J5109" s="78" t="s">
        <v>398</v>
      </c>
      <c r="K5109" s="78" t="s">
        <v>398</v>
      </c>
      <c r="L5109" s="78" t="s">
        <v>399</v>
      </c>
      <c r="M5109" s="78" t="s">
        <v>585</v>
      </c>
      <c r="N5109" s="78" t="s">
        <v>539</v>
      </c>
      <c r="O5109" s="82" t="s">
        <v>326</v>
      </c>
      <c r="P5109" s="82" t="s">
        <v>6229</v>
      </c>
      <c r="Q5109" s="83" t="str">
        <f>MID(Tabla1[[#This Row],[Aplicación]],14,1)</f>
        <v>2</v>
      </c>
      <c r="R5109" s="35" t="s">
        <v>265</v>
      </c>
      <c r="S5109" s="83" t="str">
        <f>MID(Tabla1[[#This Row],[Aplicación]],6,2)</f>
        <v>11</v>
      </c>
      <c r="T5109" s="84" t="str">
        <f>VLOOKUP(Tabla1[[#This Row],[AREA]],Hoja1!A:B,2,FALSE)</f>
        <v>11. Salud pública y seguridad ciudadana</v>
      </c>
      <c r="U5109" s="83" t="str">
        <f>MID(Tabla1[[#This Row],[Aplicación]],9,4)</f>
        <v>1631</v>
      </c>
      <c r="V5109" s="84" t="str">
        <f>VLOOKUP(Tabla1[[#This Row],[PROGRAMA]],Hoja1!A:B,2,FALSE)</f>
        <v>1631. Limpieza viaria</v>
      </c>
      <c r="W5109" s="83" t="str">
        <f>MID(Tabla1[[#This Row],[Aplicación]],14,2)</f>
        <v>22</v>
      </c>
      <c r="X5109" s="83" t="str">
        <f>MID(Tabla1[[#This Row],[Aplicación]],14,6)</f>
        <v>22700</v>
      </c>
    </row>
    <row r="5110" spans="1:24" x14ac:dyDescent="0.25">
      <c r="A5110" s="77">
        <v>220240060889</v>
      </c>
      <c r="B5110" s="78" t="s">
        <v>702</v>
      </c>
      <c r="C5110" s="79">
        <v>45643</v>
      </c>
      <c r="D5110" s="77">
        <v>22024000506</v>
      </c>
      <c r="E5110" s="78" t="s">
        <v>1335</v>
      </c>
      <c r="F5110" s="80">
        <v>587.65</v>
      </c>
      <c r="G5110" s="78" t="s">
        <v>41</v>
      </c>
      <c r="H5110" s="78" t="s">
        <v>6845</v>
      </c>
      <c r="I5110" s="81" t="s">
        <v>2934</v>
      </c>
      <c r="J5110" s="78" t="s">
        <v>398</v>
      </c>
      <c r="K5110" s="78" t="s">
        <v>398</v>
      </c>
      <c r="L5110" s="78" t="s">
        <v>413</v>
      </c>
      <c r="M5110" s="78" t="s">
        <v>395</v>
      </c>
      <c r="N5110" s="78" t="s">
        <v>396</v>
      </c>
      <c r="O5110" s="82" t="s">
        <v>325</v>
      </c>
      <c r="P5110" s="82" t="s">
        <v>6229</v>
      </c>
      <c r="Q5110" s="83" t="str">
        <f>MID(Tabla1[[#This Row],[Aplicación]],14,1)</f>
        <v>2</v>
      </c>
      <c r="R5110" s="35" t="s">
        <v>265</v>
      </c>
      <c r="S5110" s="83" t="str">
        <f>MID(Tabla1[[#This Row],[Aplicación]],6,2)</f>
        <v>10</v>
      </c>
      <c r="T5110" s="84" t="str">
        <f>VLOOKUP(Tabla1[[#This Row],[AREA]],Hoja1!A:B,2,FALSE)</f>
        <v>10. Personas mayores, familia y servicios sociales</v>
      </c>
      <c r="U5110" s="83" t="str">
        <f>MID(Tabla1[[#This Row],[Aplicación]],9,4)</f>
        <v>2412</v>
      </c>
      <c r="V5110" s="84" t="str">
        <f>VLOOKUP(Tabla1[[#This Row],[PROGRAMA]],Hoja1!A:B,2,FALSE)</f>
        <v>2412. Formación para el empleo</v>
      </c>
      <c r="W5110" s="83" t="str">
        <f>MID(Tabla1[[#This Row],[Aplicación]],14,2)</f>
        <v>22</v>
      </c>
      <c r="X5110" s="83" t="str">
        <f>MID(Tabla1[[#This Row],[Aplicación]],14,6)</f>
        <v>22199</v>
      </c>
    </row>
    <row r="5111" spans="1:24" x14ac:dyDescent="0.25">
      <c r="A5111" s="77">
        <v>220240062167</v>
      </c>
      <c r="B5111" s="78" t="s">
        <v>702</v>
      </c>
      <c r="C5111" s="79">
        <v>45646</v>
      </c>
      <c r="D5111" s="77">
        <v>22024003059</v>
      </c>
      <c r="E5111" s="78" t="s">
        <v>1306</v>
      </c>
      <c r="F5111" s="80">
        <v>586.95000000000005</v>
      </c>
      <c r="G5111" s="78" t="s">
        <v>3581</v>
      </c>
      <c r="H5111" s="78" t="s">
        <v>6846</v>
      </c>
      <c r="I5111" s="81" t="s">
        <v>2934</v>
      </c>
      <c r="J5111" s="78" t="s">
        <v>398</v>
      </c>
      <c r="K5111" s="78" t="s">
        <v>398</v>
      </c>
      <c r="L5111" s="78" t="s">
        <v>399</v>
      </c>
      <c r="M5111" s="78" t="s">
        <v>395</v>
      </c>
      <c r="N5111" s="78" t="s">
        <v>396</v>
      </c>
      <c r="O5111" s="82" t="s">
        <v>325</v>
      </c>
      <c r="P5111" s="82" t="s">
        <v>6229</v>
      </c>
      <c r="Q5111" s="83" t="str">
        <f>MID(Tabla1[[#This Row],[Aplicación]],14,1)</f>
        <v>2</v>
      </c>
      <c r="R5111" s="35" t="s">
        <v>265</v>
      </c>
      <c r="S5111" s="83" t="str">
        <f>MID(Tabla1[[#This Row],[Aplicación]],6,2)</f>
        <v>08</v>
      </c>
      <c r="T5111" s="84" t="str">
        <f>VLOOKUP(Tabla1[[#This Row],[AREA]],Hoja1!A:B,2,FALSE)</f>
        <v>08. Tráfico y movilidad</v>
      </c>
      <c r="U5111" s="83" t="str">
        <f>MID(Tabla1[[#This Row],[Aplicación]],9,4)</f>
        <v>1532</v>
      </c>
      <c r="V5111" s="84" t="str">
        <f>VLOOKUP(Tabla1[[#This Row],[PROGRAMA]],Hoja1!A:B,2,FALSE)</f>
        <v>1532. Pavimentación vias públicas y otros servicios urbanísticos</v>
      </c>
      <c r="W5111" s="83" t="str">
        <f>MID(Tabla1[[#This Row],[Aplicación]],14,2)</f>
        <v>21</v>
      </c>
      <c r="X5111" s="83" t="str">
        <f>MID(Tabla1[[#This Row],[Aplicación]],14,6)</f>
        <v>214</v>
      </c>
    </row>
    <row r="5112" spans="1:24" x14ac:dyDescent="0.25">
      <c r="A5112" s="77">
        <v>220240045047</v>
      </c>
      <c r="B5112" s="78" t="s">
        <v>702</v>
      </c>
      <c r="C5112" s="79">
        <v>45567</v>
      </c>
      <c r="D5112" s="77">
        <v>22024000447</v>
      </c>
      <c r="E5112" s="78" t="s">
        <v>1366</v>
      </c>
      <c r="F5112" s="80">
        <v>586.75</v>
      </c>
      <c r="G5112" s="78" t="s">
        <v>981</v>
      </c>
      <c r="H5112" s="78" t="s">
        <v>6847</v>
      </c>
      <c r="I5112" s="81" t="s">
        <v>2934</v>
      </c>
      <c r="J5112" s="78" t="s">
        <v>398</v>
      </c>
      <c r="K5112" s="78" t="s">
        <v>398</v>
      </c>
      <c r="L5112" s="78" t="s">
        <v>413</v>
      </c>
      <c r="M5112" s="78" t="s">
        <v>395</v>
      </c>
      <c r="N5112" s="78" t="s">
        <v>396</v>
      </c>
      <c r="O5112" s="82" t="s">
        <v>325</v>
      </c>
      <c r="P5112" s="82" t="s">
        <v>6229</v>
      </c>
      <c r="Q5112" s="83" t="str">
        <f>MID(Tabla1[[#This Row],[Aplicación]],14,1)</f>
        <v>2</v>
      </c>
      <c r="R5112" s="35" t="s">
        <v>265</v>
      </c>
      <c r="S5112" s="83" t="str">
        <f>MID(Tabla1[[#This Row],[Aplicación]],6,2)</f>
        <v>11</v>
      </c>
      <c r="T5112" s="84" t="str">
        <f>VLOOKUP(Tabla1[[#This Row],[AREA]],Hoja1!A:B,2,FALSE)</f>
        <v>11. Salud pública y seguridad ciudadana</v>
      </c>
      <c r="U5112" s="83" t="str">
        <f>MID(Tabla1[[#This Row],[Aplicación]],9,4)</f>
        <v>1631</v>
      </c>
      <c r="V5112" s="84" t="str">
        <f>VLOOKUP(Tabla1[[#This Row],[PROGRAMA]],Hoja1!A:B,2,FALSE)</f>
        <v>1631. Limpieza viaria</v>
      </c>
      <c r="W5112" s="83" t="str">
        <f>MID(Tabla1[[#This Row],[Aplicación]],14,2)</f>
        <v>21</v>
      </c>
      <c r="X5112" s="83" t="str">
        <f>MID(Tabla1[[#This Row],[Aplicación]],14,6)</f>
        <v>214</v>
      </c>
    </row>
    <row r="5113" spans="1:24" x14ac:dyDescent="0.25">
      <c r="A5113" s="77">
        <v>220240052401</v>
      </c>
      <c r="B5113" s="78" t="s">
        <v>702</v>
      </c>
      <c r="C5113" s="79">
        <v>45601</v>
      </c>
      <c r="D5113" s="77">
        <v>22024000484</v>
      </c>
      <c r="E5113" s="78" t="s">
        <v>1323</v>
      </c>
      <c r="F5113" s="80">
        <v>582.17999999999995</v>
      </c>
      <c r="G5113" s="78" t="s">
        <v>81</v>
      </c>
      <c r="H5113" s="78" t="s">
        <v>6848</v>
      </c>
      <c r="I5113" s="81" t="s">
        <v>2934</v>
      </c>
      <c r="J5113" s="78" t="s">
        <v>398</v>
      </c>
      <c r="K5113" s="78" t="s">
        <v>398</v>
      </c>
      <c r="L5113" s="78" t="s">
        <v>413</v>
      </c>
      <c r="M5113" s="78" t="s">
        <v>395</v>
      </c>
      <c r="N5113" s="78" t="s">
        <v>396</v>
      </c>
      <c r="O5113" s="82" t="s">
        <v>325</v>
      </c>
      <c r="P5113" s="82" t="s">
        <v>6229</v>
      </c>
      <c r="Q5113" s="83" t="str">
        <f>MID(Tabla1[[#This Row],[Aplicación]],14,1)</f>
        <v>2</v>
      </c>
      <c r="R5113" s="35" t="s">
        <v>265</v>
      </c>
      <c r="S5113" s="83" t="str">
        <f>MID(Tabla1[[#This Row],[Aplicación]],6,2)</f>
        <v>10</v>
      </c>
      <c r="T5113" s="84" t="str">
        <f>VLOOKUP(Tabla1[[#This Row],[AREA]],Hoja1!A:B,2,FALSE)</f>
        <v>10. Personas mayores, familia y servicios sociales</v>
      </c>
      <c r="U5113" s="83" t="str">
        <f>MID(Tabla1[[#This Row],[Aplicación]],9,4)</f>
        <v>2312</v>
      </c>
      <c r="V5113" s="84" t="str">
        <f>VLOOKUP(Tabla1[[#This Row],[PROGRAMA]],Hoja1!A:B,2,FALSE)</f>
        <v>2312. Iniciativas sociales</v>
      </c>
      <c r="W5113" s="83" t="str">
        <f>MID(Tabla1[[#This Row],[Aplicación]],14,2)</f>
        <v>21</v>
      </c>
      <c r="X5113" s="83" t="str">
        <f>MID(Tabla1[[#This Row],[Aplicación]],14,6)</f>
        <v>212</v>
      </c>
    </row>
    <row r="5114" spans="1:24" x14ac:dyDescent="0.25">
      <c r="A5114" s="77">
        <v>220240052563</v>
      </c>
      <c r="B5114" s="78" t="s">
        <v>702</v>
      </c>
      <c r="C5114" s="79">
        <v>45601</v>
      </c>
      <c r="D5114" s="77">
        <v>22024001011</v>
      </c>
      <c r="E5114" s="78" t="s">
        <v>1423</v>
      </c>
      <c r="F5114" s="80">
        <v>579.46</v>
      </c>
      <c r="G5114" s="78" t="s">
        <v>767</v>
      </c>
      <c r="H5114" s="78" t="s">
        <v>6849</v>
      </c>
      <c r="I5114" s="81" t="s">
        <v>2934</v>
      </c>
      <c r="J5114" s="78" t="s">
        <v>398</v>
      </c>
      <c r="K5114" s="78" t="s">
        <v>398</v>
      </c>
      <c r="L5114" s="78" t="s">
        <v>399</v>
      </c>
      <c r="M5114" s="78" t="s">
        <v>395</v>
      </c>
      <c r="N5114" s="78" t="s">
        <v>396</v>
      </c>
      <c r="O5114" s="82" t="s">
        <v>325</v>
      </c>
      <c r="P5114" s="82" t="s">
        <v>6229</v>
      </c>
      <c r="Q5114" s="83" t="str">
        <f>MID(Tabla1[[#This Row],[Aplicación]],14,1)</f>
        <v>2</v>
      </c>
      <c r="R5114" s="35" t="s">
        <v>265</v>
      </c>
      <c r="S5114" s="83" t="str">
        <f>MID(Tabla1[[#This Row],[Aplicación]],6,2)</f>
        <v>11</v>
      </c>
      <c r="T5114" s="84" t="str">
        <f>VLOOKUP(Tabla1[[#This Row],[AREA]],Hoja1!A:B,2,FALSE)</f>
        <v>11. Salud pública y seguridad ciudadana</v>
      </c>
      <c r="U5114" s="83" t="str">
        <f>MID(Tabla1[[#This Row],[Aplicación]],9,4)</f>
        <v>1321</v>
      </c>
      <c r="V5114" s="84" t="str">
        <f>VLOOKUP(Tabla1[[#This Row],[PROGRAMA]],Hoja1!A:B,2,FALSE)</f>
        <v>1321. Policía municipal</v>
      </c>
      <c r="W5114" s="83" t="str">
        <f>MID(Tabla1[[#This Row],[Aplicación]],14,2)</f>
        <v>21</v>
      </c>
      <c r="X5114" s="83" t="str">
        <f>MID(Tabla1[[#This Row],[Aplicación]],14,6)</f>
        <v>214</v>
      </c>
    </row>
    <row r="5115" spans="1:24" x14ac:dyDescent="0.25">
      <c r="A5115" s="77">
        <v>220240055358</v>
      </c>
      <c r="B5115" s="78" t="s">
        <v>702</v>
      </c>
      <c r="C5115" s="79">
        <v>45617</v>
      </c>
      <c r="D5115" s="77">
        <v>22024001633</v>
      </c>
      <c r="E5115" s="78" t="s">
        <v>1427</v>
      </c>
      <c r="F5115" s="80">
        <v>577.86</v>
      </c>
      <c r="G5115" s="78" t="s">
        <v>681</v>
      </c>
      <c r="H5115" s="78" t="s">
        <v>6850</v>
      </c>
      <c r="I5115" s="81" t="s">
        <v>2934</v>
      </c>
      <c r="J5115" s="78" t="s">
        <v>398</v>
      </c>
      <c r="K5115" s="78" t="s">
        <v>398</v>
      </c>
      <c r="L5115" s="78" t="s">
        <v>413</v>
      </c>
      <c r="M5115" s="78" t="s">
        <v>395</v>
      </c>
      <c r="N5115" s="78" t="s">
        <v>396</v>
      </c>
      <c r="O5115" s="82" t="s">
        <v>325</v>
      </c>
      <c r="P5115" s="82" t="s">
        <v>6229</v>
      </c>
      <c r="Q5115" s="83" t="str">
        <f>MID(Tabla1[[#This Row],[Aplicación]],14,1)</f>
        <v>2</v>
      </c>
      <c r="R5115" s="35" t="s">
        <v>265</v>
      </c>
      <c r="S5115" s="83" t="str">
        <f>MID(Tabla1[[#This Row],[Aplicación]],6,2)</f>
        <v>07</v>
      </c>
      <c r="T5115" s="84" t="str">
        <f>VLOOKUP(Tabla1[[#This Row],[AREA]],Hoja1!A:B,2,FALSE)</f>
        <v>07. Medio ambiente</v>
      </c>
      <c r="U5115" s="83" t="str">
        <f>MID(Tabla1[[#This Row],[Aplicación]],9,4)</f>
        <v>1711</v>
      </c>
      <c r="V5115" s="84" t="str">
        <f>VLOOKUP(Tabla1[[#This Row],[PROGRAMA]],Hoja1!A:B,2,FALSE)</f>
        <v>1711. Parques y jardines</v>
      </c>
      <c r="W5115" s="83" t="str">
        <f>MID(Tabla1[[#This Row],[Aplicación]],14,2)</f>
        <v>22</v>
      </c>
      <c r="X5115" s="83" t="str">
        <f>MID(Tabla1[[#This Row],[Aplicación]],14,6)</f>
        <v>22199</v>
      </c>
    </row>
    <row r="5116" spans="1:24" x14ac:dyDescent="0.25">
      <c r="A5116" s="77">
        <v>220240061055</v>
      </c>
      <c r="B5116" s="78" t="s">
        <v>702</v>
      </c>
      <c r="C5116" s="79">
        <v>45643</v>
      </c>
      <c r="D5116" s="77">
        <v>22024000456</v>
      </c>
      <c r="E5116" s="78" t="s">
        <v>1426</v>
      </c>
      <c r="F5116" s="80">
        <v>573.54</v>
      </c>
      <c r="G5116" s="78" t="s">
        <v>1008</v>
      </c>
      <c r="H5116" s="78" t="s">
        <v>6851</v>
      </c>
      <c r="I5116" s="81" t="s">
        <v>2934</v>
      </c>
      <c r="J5116" s="78" t="s">
        <v>398</v>
      </c>
      <c r="K5116" s="78" t="s">
        <v>398</v>
      </c>
      <c r="L5116" s="78" t="s">
        <v>413</v>
      </c>
      <c r="M5116" s="78" t="s">
        <v>395</v>
      </c>
      <c r="N5116" s="78" t="s">
        <v>396</v>
      </c>
      <c r="O5116" s="82" t="s">
        <v>325</v>
      </c>
      <c r="P5116" s="82" t="s">
        <v>6229</v>
      </c>
      <c r="Q5116" s="83" t="str">
        <f>MID(Tabla1[[#This Row],[Aplicación]],14,1)</f>
        <v>2</v>
      </c>
      <c r="R5116" s="35" t="s">
        <v>265</v>
      </c>
      <c r="S5116" s="83" t="str">
        <f>MID(Tabla1[[#This Row],[Aplicación]],6,2)</f>
        <v>11</v>
      </c>
      <c r="T5116" s="84" t="str">
        <f>VLOOKUP(Tabla1[[#This Row],[AREA]],Hoja1!A:B,2,FALSE)</f>
        <v>11. Salud pública y seguridad ciudadana</v>
      </c>
      <c r="U5116" s="83" t="str">
        <f>MID(Tabla1[[#This Row],[Aplicación]],9,4)</f>
        <v>1621</v>
      </c>
      <c r="V5116" s="84" t="str">
        <f>VLOOKUP(Tabla1[[#This Row],[PROGRAMA]],Hoja1!A:B,2,FALSE)</f>
        <v>1621. Recogida de residuos</v>
      </c>
      <c r="W5116" s="83" t="str">
        <f>MID(Tabla1[[#This Row],[Aplicación]],14,2)</f>
        <v>22</v>
      </c>
      <c r="X5116" s="83" t="str">
        <f>MID(Tabla1[[#This Row],[Aplicación]],14,6)</f>
        <v>22199</v>
      </c>
    </row>
    <row r="5117" spans="1:24" x14ac:dyDescent="0.25">
      <c r="A5117" s="77">
        <v>220240046420</v>
      </c>
      <c r="B5117" s="78" t="s">
        <v>702</v>
      </c>
      <c r="C5117" s="79">
        <v>45572</v>
      </c>
      <c r="D5117" s="77">
        <v>22024000441</v>
      </c>
      <c r="E5117" s="78" t="s">
        <v>1425</v>
      </c>
      <c r="F5117" s="80">
        <v>572.66999999999996</v>
      </c>
      <c r="G5117" s="78" t="s">
        <v>51</v>
      </c>
      <c r="H5117" s="78" t="s">
        <v>6852</v>
      </c>
      <c r="I5117" s="81" t="s">
        <v>2934</v>
      </c>
      <c r="J5117" s="78" t="s">
        <v>874</v>
      </c>
      <c r="K5117" s="78" t="s">
        <v>875</v>
      </c>
      <c r="L5117" s="78" t="s">
        <v>413</v>
      </c>
      <c r="M5117" s="78" t="s">
        <v>395</v>
      </c>
      <c r="N5117" s="78" t="s">
        <v>396</v>
      </c>
      <c r="O5117" s="82" t="s">
        <v>325</v>
      </c>
      <c r="P5117" s="82" t="s">
        <v>6229</v>
      </c>
      <c r="Q5117" s="83" t="str">
        <f>MID(Tabla1[[#This Row],[Aplicación]],14,1)</f>
        <v>2</v>
      </c>
      <c r="R5117" s="35" t="s">
        <v>265</v>
      </c>
      <c r="S5117" s="83" t="str">
        <f>MID(Tabla1[[#This Row],[Aplicación]],6,2)</f>
        <v>11</v>
      </c>
      <c r="T5117" s="84" t="str">
        <f>VLOOKUP(Tabla1[[#This Row],[AREA]],Hoja1!A:B,2,FALSE)</f>
        <v>11. Salud pública y seguridad ciudadana</v>
      </c>
      <c r="U5117" s="83" t="str">
        <f>MID(Tabla1[[#This Row],[Aplicación]],9,4)</f>
        <v>1621</v>
      </c>
      <c r="V5117" s="84" t="str">
        <f>VLOOKUP(Tabla1[[#This Row],[PROGRAMA]],Hoja1!A:B,2,FALSE)</f>
        <v>1621. Recogida de residuos</v>
      </c>
      <c r="W5117" s="83" t="str">
        <f>MID(Tabla1[[#This Row],[Aplicación]],14,2)</f>
        <v>21</v>
      </c>
      <c r="X5117" s="83" t="str">
        <f>MID(Tabla1[[#This Row],[Aplicación]],14,6)</f>
        <v>214</v>
      </c>
    </row>
    <row r="5118" spans="1:24" x14ac:dyDescent="0.25">
      <c r="A5118" s="77">
        <v>220240055220</v>
      </c>
      <c r="B5118" s="78" t="s">
        <v>702</v>
      </c>
      <c r="C5118" s="79">
        <v>45617</v>
      </c>
      <c r="D5118" s="77">
        <v>22024000940</v>
      </c>
      <c r="E5118" s="78" t="s">
        <v>1285</v>
      </c>
      <c r="F5118" s="80">
        <v>571.07000000000005</v>
      </c>
      <c r="G5118" s="78" t="s">
        <v>764</v>
      </c>
      <c r="H5118" s="78" t="s">
        <v>6853</v>
      </c>
      <c r="I5118" s="81" t="s">
        <v>2934</v>
      </c>
      <c r="J5118" s="78" t="s">
        <v>398</v>
      </c>
      <c r="K5118" s="78" t="s">
        <v>398</v>
      </c>
      <c r="L5118" s="78" t="s">
        <v>413</v>
      </c>
      <c r="M5118" s="78" t="s">
        <v>395</v>
      </c>
      <c r="N5118" s="78" t="s">
        <v>396</v>
      </c>
      <c r="O5118" s="82" t="s">
        <v>325</v>
      </c>
      <c r="P5118" s="82" t="s">
        <v>6229</v>
      </c>
      <c r="Q5118" s="83" t="str">
        <f>MID(Tabla1[[#This Row],[Aplicación]],14,1)</f>
        <v>2</v>
      </c>
      <c r="R5118" s="35" t="s">
        <v>265</v>
      </c>
      <c r="S5118" s="83" t="str">
        <f>MID(Tabla1[[#This Row],[Aplicación]],6,2)</f>
        <v>06</v>
      </c>
      <c r="T5118" s="84" t="str">
        <f>VLOOKUP(Tabla1[[#This Row],[AREA]],Hoja1!A:B,2,FALSE)</f>
        <v>06. Educación y cultura</v>
      </c>
      <c r="U5118" s="83" t="str">
        <f>MID(Tabla1[[#This Row],[Aplicación]],9,4)</f>
        <v>3232</v>
      </c>
      <c r="V5118" s="84" t="str">
        <f>VLOOKUP(Tabla1[[#This Row],[PROGRAMA]],Hoja1!A:B,2,FALSE)</f>
        <v>3232. Conservación y mantenimiento centros educación infantil y primaria</v>
      </c>
      <c r="W5118" s="83" t="str">
        <f>MID(Tabla1[[#This Row],[Aplicación]],14,2)</f>
        <v>21</v>
      </c>
      <c r="X5118" s="83" t="str">
        <f>MID(Tabla1[[#This Row],[Aplicación]],14,6)</f>
        <v>212</v>
      </c>
    </row>
    <row r="5119" spans="1:24" x14ac:dyDescent="0.25">
      <c r="A5119" s="77">
        <v>220240062087</v>
      </c>
      <c r="B5119" s="78" t="s">
        <v>702</v>
      </c>
      <c r="C5119" s="79">
        <v>45646</v>
      </c>
      <c r="D5119" s="77">
        <v>22024008790</v>
      </c>
      <c r="E5119" s="78" t="s">
        <v>1296</v>
      </c>
      <c r="F5119" s="80">
        <v>562.65</v>
      </c>
      <c r="G5119" s="78" t="s">
        <v>681</v>
      </c>
      <c r="H5119" s="78" t="s">
        <v>6854</v>
      </c>
      <c r="I5119" s="81" t="s">
        <v>2934</v>
      </c>
      <c r="J5119" s="78" t="s">
        <v>398</v>
      </c>
      <c r="K5119" s="78" t="s">
        <v>398</v>
      </c>
      <c r="L5119" s="78" t="s">
        <v>413</v>
      </c>
      <c r="M5119" s="78" t="s">
        <v>395</v>
      </c>
      <c r="N5119" s="78" t="s">
        <v>396</v>
      </c>
      <c r="O5119" s="82" t="s">
        <v>325</v>
      </c>
      <c r="P5119" s="82" t="s">
        <v>6229</v>
      </c>
      <c r="Q5119" s="83" t="str">
        <f>MID(Tabla1[[#This Row],[Aplicación]],14,1)</f>
        <v>2</v>
      </c>
      <c r="R5119" s="35" t="s">
        <v>265</v>
      </c>
      <c r="S5119" s="83" t="str">
        <f>MID(Tabla1[[#This Row],[Aplicación]],6,2)</f>
        <v>11</v>
      </c>
      <c r="T5119" s="84" t="str">
        <f>VLOOKUP(Tabla1[[#This Row],[AREA]],Hoja1!A:B,2,FALSE)</f>
        <v>11. Salud pública y seguridad ciudadana</v>
      </c>
      <c r="U5119" s="83" t="str">
        <f>MID(Tabla1[[#This Row],[Aplicación]],9,4)</f>
        <v>1361</v>
      </c>
      <c r="V5119" s="84" t="str">
        <f>VLOOKUP(Tabla1[[#This Row],[PROGRAMA]],Hoja1!A:B,2,FALSE)</f>
        <v>1361. Prevención y extinción de incencios</v>
      </c>
      <c r="W5119" s="83" t="str">
        <f>MID(Tabla1[[#This Row],[Aplicación]],14,2)</f>
        <v>22</v>
      </c>
      <c r="X5119" s="83" t="str">
        <f>MID(Tabla1[[#This Row],[Aplicación]],14,6)</f>
        <v>22199</v>
      </c>
    </row>
    <row r="5120" spans="1:24" x14ac:dyDescent="0.25">
      <c r="A5120" s="77">
        <v>220240044910</v>
      </c>
      <c r="B5120" s="78" t="s">
        <v>702</v>
      </c>
      <c r="C5120" s="79">
        <v>45567</v>
      </c>
      <c r="D5120" s="77">
        <v>22024001013</v>
      </c>
      <c r="E5120" s="78" t="s">
        <v>1423</v>
      </c>
      <c r="F5120" s="80">
        <v>551.76</v>
      </c>
      <c r="G5120" s="78" t="s">
        <v>813</v>
      </c>
      <c r="H5120" s="78" t="s">
        <v>6855</v>
      </c>
      <c r="I5120" s="81" t="s">
        <v>2934</v>
      </c>
      <c r="J5120" s="78" t="s">
        <v>398</v>
      </c>
      <c r="K5120" s="78" t="s">
        <v>398</v>
      </c>
      <c r="L5120" s="78" t="s">
        <v>413</v>
      </c>
      <c r="M5120" s="78" t="s">
        <v>395</v>
      </c>
      <c r="N5120" s="78" t="s">
        <v>396</v>
      </c>
      <c r="O5120" s="82" t="s">
        <v>325</v>
      </c>
      <c r="P5120" s="82" t="s">
        <v>6229</v>
      </c>
      <c r="Q5120" s="83" t="str">
        <f>MID(Tabla1[[#This Row],[Aplicación]],14,1)</f>
        <v>2</v>
      </c>
      <c r="R5120" s="35" t="s">
        <v>265</v>
      </c>
      <c r="S5120" s="83" t="str">
        <f>MID(Tabla1[[#This Row],[Aplicación]],6,2)</f>
        <v>11</v>
      </c>
      <c r="T5120" s="84" t="str">
        <f>VLOOKUP(Tabla1[[#This Row],[AREA]],Hoja1!A:B,2,FALSE)</f>
        <v>11. Salud pública y seguridad ciudadana</v>
      </c>
      <c r="U5120" s="83" t="str">
        <f>MID(Tabla1[[#This Row],[Aplicación]],9,4)</f>
        <v>1321</v>
      </c>
      <c r="V5120" s="84" t="str">
        <f>VLOOKUP(Tabla1[[#This Row],[PROGRAMA]],Hoja1!A:B,2,FALSE)</f>
        <v>1321. Policía municipal</v>
      </c>
      <c r="W5120" s="83" t="str">
        <f>MID(Tabla1[[#This Row],[Aplicación]],14,2)</f>
        <v>21</v>
      </c>
      <c r="X5120" s="83" t="str">
        <f>MID(Tabla1[[#This Row],[Aplicación]],14,6)</f>
        <v>214</v>
      </c>
    </row>
    <row r="5121" spans="1:24" x14ac:dyDescent="0.25">
      <c r="A5121" s="77">
        <v>220240059761</v>
      </c>
      <c r="B5121" s="78" t="s">
        <v>702</v>
      </c>
      <c r="C5121" s="79">
        <v>45636</v>
      </c>
      <c r="D5121" s="77">
        <v>22024000079</v>
      </c>
      <c r="E5121" s="78" t="s">
        <v>1262</v>
      </c>
      <c r="F5121" s="80">
        <v>551.52</v>
      </c>
      <c r="G5121" s="78" t="s">
        <v>82</v>
      </c>
      <c r="H5121" s="78" t="s">
        <v>6856</v>
      </c>
      <c r="I5121" s="81" t="s">
        <v>2934</v>
      </c>
      <c r="J5121" s="78" t="s">
        <v>398</v>
      </c>
      <c r="K5121" s="78" t="s">
        <v>398</v>
      </c>
      <c r="L5121" s="78" t="s">
        <v>413</v>
      </c>
      <c r="M5121" s="78" t="s">
        <v>395</v>
      </c>
      <c r="N5121" s="78" t="s">
        <v>396</v>
      </c>
      <c r="O5121" s="82" t="s">
        <v>325</v>
      </c>
      <c r="P5121" s="82" t="s">
        <v>6229</v>
      </c>
      <c r="Q5121" s="83" t="str">
        <f>MID(Tabla1[[#This Row],[Aplicación]],14,1)</f>
        <v>2</v>
      </c>
      <c r="R5121" s="35" t="s">
        <v>265</v>
      </c>
      <c r="S5121" s="83" t="str">
        <f>MID(Tabla1[[#This Row],[Aplicación]],6,2)</f>
        <v>03</v>
      </c>
      <c r="T5121" s="84" t="str">
        <f>VLOOKUP(Tabla1[[#This Row],[AREA]],Hoja1!A:B,2,FALSE)</f>
        <v>03. Participación ciudadana y deportes</v>
      </c>
      <c r="U5121" s="83" t="str">
        <f>MID(Tabla1[[#This Row],[Aplicación]],9,4)</f>
        <v>9241</v>
      </c>
      <c r="V5121" s="84" t="str">
        <f>VLOOKUP(Tabla1[[#This Row],[PROGRAMA]],Hoja1!A:B,2,FALSE)</f>
        <v>9241. Participación ciudadana</v>
      </c>
      <c r="W5121" s="83" t="str">
        <f>MID(Tabla1[[#This Row],[Aplicación]],14,2)</f>
        <v>21</v>
      </c>
      <c r="X5121" s="83" t="str">
        <f>MID(Tabla1[[#This Row],[Aplicación]],14,6)</f>
        <v>213</v>
      </c>
    </row>
    <row r="5122" spans="1:24" x14ac:dyDescent="0.25">
      <c r="A5122" s="77">
        <v>220240051838</v>
      </c>
      <c r="B5122" s="78" t="s">
        <v>702</v>
      </c>
      <c r="C5122" s="79">
        <v>45600</v>
      </c>
      <c r="D5122" s="77">
        <v>22024000506</v>
      </c>
      <c r="E5122" s="78" t="s">
        <v>1335</v>
      </c>
      <c r="F5122" s="80">
        <v>546.41999999999996</v>
      </c>
      <c r="G5122" s="78" t="s">
        <v>41</v>
      </c>
      <c r="H5122" s="78" t="s">
        <v>6857</v>
      </c>
      <c r="I5122" s="81" t="s">
        <v>2934</v>
      </c>
      <c r="J5122" s="78" t="s">
        <v>398</v>
      </c>
      <c r="K5122" s="78" t="s">
        <v>398</v>
      </c>
      <c r="L5122" s="78" t="s">
        <v>413</v>
      </c>
      <c r="M5122" s="78" t="s">
        <v>395</v>
      </c>
      <c r="N5122" s="78" t="s">
        <v>396</v>
      </c>
      <c r="O5122" s="82" t="s">
        <v>325</v>
      </c>
      <c r="P5122" s="82" t="s">
        <v>6229</v>
      </c>
      <c r="Q5122" s="83" t="str">
        <f>MID(Tabla1[[#This Row],[Aplicación]],14,1)</f>
        <v>2</v>
      </c>
      <c r="R5122" s="35" t="s">
        <v>265</v>
      </c>
      <c r="S5122" s="83" t="str">
        <f>MID(Tabla1[[#This Row],[Aplicación]],6,2)</f>
        <v>10</v>
      </c>
      <c r="T5122" s="84" t="str">
        <f>VLOOKUP(Tabla1[[#This Row],[AREA]],Hoja1!A:B,2,FALSE)</f>
        <v>10. Personas mayores, familia y servicios sociales</v>
      </c>
      <c r="U5122" s="83" t="str">
        <f>MID(Tabla1[[#This Row],[Aplicación]],9,4)</f>
        <v>2412</v>
      </c>
      <c r="V5122" s="84" t="str">
        <f>VLOOKUP(Tabla1[[#This Row],[PROGRAMA]],Hoja1!A:B,2,FALSE)</f>
        <v>2412. Formación para el empleo</v>
      </c>
      <c r="W5122" s="83" t="str">
        <f>MID(Tabla1[[#This Row],[Aplicación]],14,2)</f>
        <v>22</v>
      </c>
      <c r="X5122" s="83" t="str">
        <f>MID(Tabla1[[#This Row],[Aplicación]],14,6)</f>
        <v>22199</v>
      </c>
    </row>
    <row r="5123" spans="1:24" x14ac:dyDescent="0.25">
      <c r="A5123" s="77">
        <v>220240052492</v>
      </c>
      <c r="B5123" s="78" t="s">
        <v>702</v>
      </c>
      <c r="C5123" s="79">
        <v>45601</v>
      </c>
      <c r="D5123" s="77">
        <v>22024000441</v>
      </c>
      <c r="E5123" s="78" t="s">
        <v>1425</v>
      </c>
      <c r="F5123" s="80">
        <v>545</v>
      </c>
      <c r="G5123" s="78" t="s">
        <v>804</v>
      </c>
      <c r="H5123" s="78" t="s">
        <v>6858</v>
      </c>
      <c r="I5123" s="81" t="s">
        <v>2934</v>
      </c>
      <c r="J5123" s="78" t="s">
        <v>398</v>
      </c>
      <c r="K5123" s="78" t="s">
        <v>398</v>
      </c>
      <c r="L5123" s="78" t="s">
        <v>413</v>
      </c>
      <c r="M5123" s="78" t="s">
        <v>395</v>
      </c>
      <c r="N5123" s="78" t="s">
        <v>396</v>
      </c>
      <c r="O5123" s="82" t="s">
        <v>325</v>
      </c>
      <c r="P5123" s="82" t="s">
        <v>6229</v>
      </c>
      <c r="Q5123" s="83" t="str">
        <f>MID(Tabla1[[#This Row],[Aplicación]],14,1)</f>
        <v>2</v>
      </c>
      <c r="R5123" s="35" t="s">
        <v>265</v>
      </c>
      <c r="S5123" s="83" t="str">
        <f>MID(Tabla1[[#This Row],[Aplicación]],6,2)</f>
        <v>11</v>
      </c>
      <c r="T5123" s="84" t="str">
        <f>VLOOKUP(Tabla1[[#This Row],[AREA]],Hoja1!A:B,2,FALSE)</f>
        <v>11. Salud pública y seguridad ciudadana</v>
      </c>
      <c r="U5123" s="83" t="str">
        <f>MID(Tabla1[[#This Row],[Aplicación]],9,4)</f>
        <v>1621</v>
      </c>
      <c r="V5123" s="84" t="str">
        <f>VLOOKUP(Tabla1[[#This Row],[PROGRAMA]],Hoja1!A:B,2,FALSE)</f>
        <v>1621. Recogida de residuos</v>
      </c>
      <c r="W5123" s="83" t="str">
        <f>MID(Tabla1[[#This Row],[Aplicación]],14,2)</f>
        <v>21</v>
      </c>
      <c r="X5123" s="83" t="str">
        <f>MID(Tabla1[[#This Row],[Aplicación]],14,6)</f>
        <v>214</v>
      </c>
    </row>
    <row r="5124" spans="1:24" x14ac:dyDescent="0.25">
      <c r="A5124" s="77">
        <v>220240055746</v>
      </c>
      <c r="B5124" s="78" t="s">
        <v>702</v>
      </c>
      <c r="C5124" s="79">
        <v>45621</v>
      </c>
      <c r="D5124" s="77">
        <v>22024000765</v>
      </c>
      <c r="E5124" s="78" t="s">
        <v>1456</v>
      </c>
      <c r="F5124" s="80">
        <v>543.88</v>
      </c>
      <c r="G5124" s="78" t="s">
        <v>801</v>
      </c>
      <c r="H5124" s="78" t="s">
        <v>6859</v>
      </c>
      <c r="I5124" s="81" t="s">
        <v>2934</v>
      </c>
      <c r="J5124" s="78" t="s">
        <v>398</v>
      </c>
      <c r="K5124" s="78" t="s">
        <v>398</v>
      </c>
      <c r="L5124" s="78" t="s">
        <v>413</v>
      </c>
      <c r="M5124" s="78" t="s">
        <v>395</v>
      </c>
      <c r="N5124" s="78" t="s">
        <v>396</v>
      </c>
      <c r="O5124" s="82" t="s">
        <v>325</v>
      </c>
      <c r="P5124" s="82" t="s">
        <v>6229</v>
      </c>
      <c r="Q5124" s="83" t="str">
        <f>MID(Tabla1[[#This Row],[Aplicación]],14,1)</f>
        <v>2</v>
      </c>
      <c r="R5124" s="35" t="s">
        <v>265</v>
      </c>
      <c r="S5124" s="83" t="str">
        <f>MID(Tabla1[[#This Row],[Aplicación]],6,2)</f>
        <v>02</v>
      </c>
      <c r="T5124" s="84" t="str">
        <f>VLOOKUP(Tabla1[[#This Row],[AREA]],Hoja1!A:B,2,FALSE)</f>
        <v>02. Urbanismo y vivienda</v>
      </c>
      <c r="U5124" s="83" t="str">
        <f>MID(Tabla1[[#This Row],[Aplicación]],9,4)</f>
        <v>9332</v>
      </c>
      <c r="V5124" s="84" t="str">
        <f>VLOOKUP(Tabla1[[#This Row],[PROGRAMA]],Hoja1!A:B,2,FALSE)</f>
        <v>9332. Mantenimiento de edificios e instalaciones municipales</v>
      </c>
      <c r="W5124" s="83" t="str">
        <f>MID(Tabla1[[#This Row],[Aplicación]],14,2)</f>
        <v>21</v>
      </c>
      <c r="X5124" s="83" t="str">
        <f>MID(Tabla1[[#This Row],[Aplicación]],14,6)</f>
        <v>214</v>
      </c>
    </row>
    <row r="5125" spans="1:24" x14ac:dyDescent="0.25">
      <c r="A5125" s="77">
        <v>220240060919</v>
      </c>
      <c r="B5125" s="78" t="s">
        <v>702</v>
      </c>
      <c r="C5125" s="79">
        <v>45643</v>
      </c>
      <c r="D5125" s="77">
        <v>22024004612</v>
      </c>
      <c r="E5125" s="78" t="s">
        <v>5013</v>
      </c>
      <c r="F5125" s="80">
        <v>536.52</v>
      </c>
      <c r="G5125" s="78" t="s">
        <v>4608</v>
      </c>
      <c r="H5125" s="78" t="s">
        <v>6860</v>
      </c>
      <c r="I5125" s="81" t="s">
        <v>2934</v>
      </c>
      <c r="J5125" s="78" t="s">
        <v>398</v>
      </c>
      <c r="K5125" s="78" t="s">
        <v>398</v>
      </c>
      <c r="L5125" s="78" t="s">
        <v>413</v>
      </c>
      <c r="M5125" s="78" t="s">
        <v>395</v>
      </c>
      <c r="N5125" s="78" t="s">
        <v>396</v>
      </c>
      <c r="O5125" s="82" t="s">
        <v>325</v>
      </c>
      <c r="P5125" s="82" t="s">
        <v>6229</v>
      </c>
      <c r="Q5125" s="83" t="str">
        <f>MID(Tabla1[[#This Row],[Aplicación]],14,1)</f>
        <v>6</v>
      </c>
      <c r="R5125" s="35" t="s">
        <v>266</v>
      </c>
      <c r="S5125" s="83" t="str">
        <f>MID(Tabla1[[#This Row],[Aplicación]],6,2)</f>
        <v>06</v>
      </c>
      <c r="T5125" s="84" t="str">
        <f>VLOOKUP(Tabla1[[#This Row],[AREA]],Hoja1!A:B,2,FALSE)</f>
        <v>06. Educación y cultura</v>
      </c>
      <c r="U5125" s="83" t="str">
        <f>MID(Tabla1[[#This Row],[Aplicación]],9,4)</f>
        <v>3321</v>
      </c>
      <c r="V5125" s="84" t="str">
        <f>VLOOKUP(Tabla1[[#This Row],[PROGRAMA]],Hoja1!A:B,2,FALSE)</f>
        <v>3321. Bibliotecas públicas</v>
      </c>
      <c r="W5125" s="83" t="str">
        <f>MID(Tabla1[[#This Row],[Aplicación]],14,2)</f>
        <v>62</v>
      </c>
      <c r="X5125" s="83" t="str">
        <f>MID(Tabla1[[#This Row],[Aplicación]],14,6)</f>
        <v>629</v>
      </c>
    </row>
    <row r="5126" spans="1:24" x14ac:dyDescent="0.25">
      <c r="A5126" s="77">
        <v>220240055744</v>
      </c>
      <c r="B5126" s="78" t="s">
        <v>702</v>
      </c>
      <c r="C5126" s="79">
        <v>45621</v>
      </c>
      <c r="D5126" s="77">
        <v>22024000749</v>
      </c>
      <c r="E5126" s="78" t="s">
        <v>1290</v>
      </c>
      <c r="F5126" s="80">
        <v>535.51</v>
      </c>
      <c r="G5126" s="78" t="s">
        <v>776</v>
      </c>
      <c r="H5126" s="78" t="s">
        <v>6861</v>
      </c>
      <c r="I5126" s="81" t="s">
        <v>2934</v>
      </c>
      <c r="J5126" s="78" t="s">
        <v>398</v>
      </c>
      <c r="K5126" s="78" t="s">
        <v>398</v>
      </c>
      <c r="L5126" s="78" t="s">
        <v>413</v>
      </c>
      <c r="M5126" s="78" t="s">
        <v>395</v>
      </c>
      <c r="N5126" s="78" t="s">
        <v>396</v>
      </c>
      <c r="O5126" s="82" t="s">
        <v>325</v>
      </c>
      <c r="P5126" s="82" t="s">
        <v>6229</v>
      </c>
      <c r="Q5126" s="83" t="str">
        <f>MID(Tabla1[[#This Row],[Aplicación]],14,1)</f>
        <v>2</v>
      </c>
      <c r="R5126" s="35" t="s">
        <v>265</v>
      </c>
      <c r="S5126" s="83" t="str">
        <f>MID(Tabla1[[#This Row],[Aplicación]],6,2)</f>
        <v>02</v>
      </c>
      <c r="T5126" s="84" t="str">
        <f>VLOOKUP(Tabla1[[#This Row],[AREA]],Hoja1!A:B,2,FALSE)</f>
        <v>02. Urbanismo y vivienda</v>
      </c>
      <c r="U5126" s="83" t="str">
        <f>MID(Tabla1[[#This Row],[Aplicación]],9,4)</f>
        <v>9332</v>
      </c>
      <c r="V5126" s="84" t="str">
        <f>VLOOKUP(Tabla1[[#This Row],[PROGRAMA]],Hoja1!A:B,2,FALSE)</f>
        <v>9332. Mantenimiento de edificios e instalaciones municipales</v>
      </c>
      <c r="W5126" s="83" t="str">
        <f>MID(Tabla1[[#This Row],[Aplicación]],14,2)</f>
        <v>21</v>
      </c>
      <c r="X5126" s="83" t="str">
        <f>MID(Tabla1[[#This Row],[Aplicación]],14,6)</f>
        <v>212</v>
      </c>
    </row>
    <row r="5127" spans="1:24" x14ac:dyDescent="0.25">
      <c r="A5127" s="77">
        <v>220240057988</v>
      </c>
      <c r="B5127" s="78" t="s">
        <v>702</v>
      </c>
      <c r="C5127" s="79">
        <v>45630</v>
      </c>
      <c r="D5127" s="77">
        <v>22024000506</v>
      </c>
      <c r="E5127" s="78" t="s">
        <v>1335</v>
      </c>
      <c r="F5127" s="80">
        <v>533.36</v>
      </c>
      <c r="G5127" s="78" t="s">
        <v>41</v>
      </c>
      <c r="H5127" s="78" t="s">
        <v>6862</v>
      </c>
      <c r="I5127" s="81" t="s">
        <v>2934</v>
      </c>
      <c r="J5127" s="78" t="s">
        <v>398</v>
      </c>
      <c r="K5127" s="78" t="s">
        <v>398</v>
      </c>
      <c r="L5127" s="78" t="s">
        <v>413</v>
      </c>
      <c r="M5127" s="78" t="s">
        <v>395</v>
      </c>
      <c r="N5127" s="78" t="s">
        <v>396</v>
      </c>
      <c r="O5127" s="82" t="s">
        <v>325</v>
      </c>
      <c r="P5127" s="82" t="s">
        <v>6229</v>
      </c>
      <c r="Q5127" s="83" t="str">
        <f>MID(Tabla1[[#This Row],[Aplicación]],14,1)</f>
        <v>2</v>
      </c>
      <c r="R5127" s="35" t="s">
        <v>265</v>
      </c>
      <c r="S5127" s="83" t="str">
        <f>MID(Tabla1[[#This Row],[Aplicación]],6,2)</f>
        <v>10</v>
      </c>
      <c r="T5127" s="84" t="str">
        <f>VLOOKUP(Tabla1[[#This Row],[AREA]],Hoja1!A:B,2,FALSE)</f>
        <v>10. Personas mayores, familia y servicios sociales</v>
      </c>
      <c r="U5127" s="83" t="str">
        <f>MID(Tabla1[[#This Row],[Aplicación]],9,4)</f>
        <v>2412</v>
      </c>
      <c r="V5127" s="84" t="str">
        <f>VLOOKUP(Tabla1[[#This Row],[PROGRAMA]],Hoja1!A:B,2,FALSE)</f>
        <v>2412. Formación para el empleo</v>
      </c>
      <c r="W5127" s="83" t="str">
        <f>MID(Tabla1[[#This Row],[Aplicación]],14,2)</f>
        <v>22</v>
      </c>
      <c r="X5127" s="83" t="str">
        <f>MID(Tabla1[[#This Row],[Aplicación]],14,6)</f>
        <v>22199</v>
      </c>
    </row>
    <row r="5128" spans="1:24" x14ac:dyDescent="0.25">
      <c r="A5128" s="77">
        <v>220240045468</v>
      </c>
      <c r="B5128" s="78" t="s">
        <v>702</v>
      </c>
      <c r="C5128" s="79">
        <v>45568</v>
      </c>
      <c r="D5128" s="77">
        <v>22024001637</v>
      </c>
      <c r="E5128" s="78" t="s">
        <v>1468</v>
      </c>
      <c r="F5128" s="80">
        <v>527.52</v>
      </c>
      <c r="G5128" s="78" t="s">
        <v>963</v>
      </c>
      <c r="H5128" s="78" t="s">
        <v>6863</v>
      </c>
      <c r="I5128" s="81" t="s">
        <v>2934</v>
      </c>
      <c r="J5128" s="78" t="s">
        <v>420</v>
      </c>
      <c r="K5128" s="78" t="s">
        <v>420</v>
      </c>
      <c r="L5128" s="78" t="s">
        <v>399</v>
      </c>
      <c r="M5128" s="78" t="s">
        <v>395</v>
      </c>
      <c r="N5128" s="78" t="s">
        <v>396</v>
      </c>
      <c r="O5128" s="82" t="s">
        <v>325</v>
      </c>
      <c r="P5128" s="82" t="s">
        <v>6229</v>
      </c>
      <c r="Q5128" s="83" t="str">
        <f>MID(Tabla1[[#This Row],[Aplicación]],14,1)</f>
        <v>2</v>
      </c>
      <c r="R5128" s="35" t="s">
        <v>265</v>
      </c>
      <c r="S5128" s="83" t="str">
        <f>MID(Tabla1[[#This Row],[Aplicación]],6,2)</f>
        <v>07</v>
      </c>
      <c r="T5128" s="84" t="str">
        <f>VLOOKUP(Tabla1[[#This Row],[AREA]],Hoja1!A:B,2,FALSE)</f>
        <v>07. Medio ambiente</v>
      </c>
      <c r="U5128" s="83" t="str">
        <f>MID(Tabla1[[#This Row],[Aplicación]],9,4)</f>
        <v>1711</v>
      </c>
      <c r="V5128" s="84" t="str">
        <f>VLOOKUP(Tabla1[[#This Row],[PROGRAMA]],Hoja1!A:B,2,FALSE)</f>
        <v>1711. Parques y jardines</v>
      </c>
      <c r="W5128" s="83" t="str">
        <f>MID(Tabla1[[#This Row],[Aplicación]],14,2)</f>
        <v>21</v>
      </c>
      <c r="X5128" s="83" t="str">
        <f>MID(Tabla1[[#This Row],[Aplicación]],14,6)</f>
        <v>213</v>
      </c>
    </row>
    <row r="5129" spans="1:24" x14ac:dyDescent="0.25">
      <c r="A5129" s="77">
        <v>220240051215</v>
      </c>
      <c r="B5129" s="78" t="s">
        <v>390</v>
      </c>
      <c r="C5129" s="79">
        <v>45594</v>
      </c>
      <c r="D5129" s="77">
        <v>22024007995</v>
      </c>
      <c r="E5129" s="78" t="s">
        <v>1455</v>
      </c>
      <c r="F5129" s="80">
        <v>5975.54</v>
      </c>
      <c r="G5129" s="78" t="s">
        <v>1008</v>
      </c>
      <c r="H5129" s="78" t="s">
        <v>6864</v>
      </c>
      <c r="I5129" s="81" t="s">
        <v>2930</v>
      </c>
      <c r="J5129" s="78" t="s">
        <v>398</v>
      </c>
      <c r="K5129" s="78" t="s">
        <v>398</v>
      </c>
      <c r="L5129" s="78" t="s">
        <v>413</v>
      </c>
      <c r="M5129" s="78" t="s">
        <v>395</v>
      </c>
      <c r="N5129" s="78" t="s">
        <v>396</v>
      </c>
      <c r="O5129" s="82" t="s">
        <v>325</v>
      </c>
      <c r="P5129" s="82" t="s">
        <v>6229</v>
      </c>
      <c r="Q5129" s="83" t="str">
        <f>MID(Tabla1[[#This Row],[Aplicación]],14,1)</f>
        <v>2</v>
      </c>
      <c r="R5129" s="35" t="s">
        <v>265</v>
      </c>
      <c r="S5129" s="83" t="str">
        <f>MID(Tabla1[[#This Row],[Aplicación]],6,2)</f>
        <v>11</v>
      </c>
      <c r="T5129" s="84" t="str">
        <f>VLOOKUP(Tabla1[[#This Row],[AREA]],Hoja1!A:B,2,FALSE)</f>
        <v>11. Salud pública y seguridad ciudadana</v>
      </c>
      <c r="U5129" s="83" t="str">
        <f>MID(Tabla1[[#This Row],[Aplicación]],9,4)</f>
        <v>1631</v>
      </c>
      <c r="V5129" s="84" t="str">
        <f>VLOOKUP(Tabla1[[#This Row],[PROGRAMA]],Hoja1!A:B,2,FALSE)</f>
        <v>1631. Limpieza viaria</v>
      </c>
      <c r="W5129" s="83" t="str">
        <f>MID(Tabla1[[#This Row],[Aplicación]],14,2)</f>
        <v>22</v>
      </c>
      <c r="X5129" s="83" t="str">
        <f>MID(Tabla1[[#This Row],[Aplicación]],14,6)</f>
        <v>22199</v>
      </c>
    </row>
    <row r="5130" spans="1:24" x14ac:dyDescent="0.25">
      <c r="A5130" s="77">
        <v>220240045092</v>
      </c>
      <c r="B5130" s="78" t="s">
        <v>702</v>
      </c>
      <c r="C5130" s="79">
        <v>45567</v>
      </c>
      <c r="D5130" s="77">
        <v>22024000440</v>
      </c>
      <c r="E5130" s="78" t="s">
        <v>1425</v>
      </c>
      <c r="F5130" s="80">
        <v>525.89</v>
      </c>
      <c r="G5130" s="78" t="s">
        <v>766</v>
      </c>
      <c r="H5130" s="78" t="s">
        <v>6865</v>
      </c>
      <c r="I5130" s="81" t="s">
        <v>2934</v>
      </c>
      <c r="J5130" s="78" t="s">
        <v>398</v>
      </c>
      <c r="K5130" s="78" t="s">
        <v>398</v>
      </c>
      <c r="L5130" s="78" t="s">
        <v>399</v>
      </c>
      <c r="M5130" s="78" t="s">
        <v>395</v>
      </c>
      <c r="N5130" s="78" t="s">
        <v>396</v>
      </c>
      <c r="O5130" s="82" t="s">
        <v>325</v>
      </c>
      <c r="P5130" s="82" t="s">
        <v>6229</v>
      </c>
      <c r="Q5130" s="83" t="str">
        <f>MID(Tabla1[[#This Row],[Aplicación]],14,1)</f>
        <v>2</v>
      </c>
      <c r="R5130" s="35" t="s">
        <v>265</v>
      </c>
      <c r="S5130" s="83" t="str">
        <f>MID(Tabla1[[#This Row],[Aplicación]],6,2)</f>
        <v>11</v>
      </c>
      <c r="T5130" s="84" t="str">
        <f>VLOOKUP(Tabla1[[#This Row],[AREA]],Hoja1!A:B,2,FALSE)</f>
        <v>11. Salud pública y seguridad ciudadana</v>
      </c>
      <c r="U5130" s="83" t="str">
        <f>MID(Tabla1[[#This Row],[Aplicación]],9,4)</f>
        <v>1621</v>
      </c>
      <c r="V5130" s="84" t="str">
        <f>VLOOKUP(Tabla1[[#This Row],[PROGRAMA]],Hoja1!A:B,2,FALSE)</f>
        <v>1621. Recogida de residuos</v>
      </c>
      <c r="W5130" s="83" t="str">
        <f>MID(Tabla1[[#This Row],[Aplicación]],14,2)</f>
        <v>21</v>
      </c>
      <c r="X5130" s="83" t="str">
        <f>MID(Tabla1[[#This Row],[Aplicación]],14,6)</f>
        <v>214</v>
      </c>
    </row>
    <row r="5131" spans="1:24" x14ac:dyDescent="0.25">
      <c r="A5131" s="77">
        <v>220240051528</v>
      </c>
      <c r="B5131" s="78" t="s">
        <v>702</v>
      </c>
      <c r="C5131" s="79">
        <v>45595</v>
      </c>
      <c r="D5131" s="77">
        <v>22024001633</v>
      </c>
      <c r="E5131" s="78" t="s">
        <v>1427</v>
      </c>
      <c r="F5131" s="80">
        <v>520.29999999999995</v>
      </c>
      <c r="G5131" s="78" t="s">
        <v>82</v>
      </c>
      <c r="H5131" s="78" t="s">
        <v>6866</v>
      </c>
      <c r="I5131" s="81" t="s">
        <v>2934</v>
      </c>
      <c r="J5131" s="78" t="s">
        <v>398</v>
      </c>
      <c r="K5131" s="78" t="s">
        <v>398</v>
      </c>
      <c r="L5131" s="78" t="s">
        <v>413</v>
      </c>
      <c r="M5131" s="78" t="s">
        <v>395</v>
      </c>
      <c r="N5131" s="78" t="s">
        <v>396</v>
      </c>
      <c r="O5131" s="82" t="s">
        <v>325</v>
      </c>
      <c r="P5131" s="82" t="s">
        <v>6229</v>
      </c>
      <c r="Q5131" s="83" t="str">
        <f>MID(Tabla1[[#This Row],[Aplicación]],14,1)</f>
        <v>2</v>
      </c>
      <c r="R5131" s="35" t="s">
        <v>265</v>
      </c>
      <c r="S5131" s="83" t="str">
        <f>MID(Tabla1[[#This Row],[Aplicación]],6,2)</f>
        <v>07</v>
      </c>
      <c r="T5131" s="84" t="str">
        <f>VLOOKUP(Tabla1[[#This Row],[AREA]],Hoja1!A:B,2,FALSE)</f>
        <v>07. Medio ambiente</v>
      </c>
      <c r="U5131" s="83" t="str">
        <f>MID(Tabla1[[#This Row],[Aplicación]],9,4)</f>
        <v>1711</v>
      </c>
      <c r="V5131" s="84" t="str">
        <f>VLOOKUP(Tabla1[[#This Row],[PROGRAMA]],Hoja1!A:B,2,FALSE)</f>
        <v>1711. Parques y jardines</v>
      </c>
      <c r="W5131" s="83" t="str">
        <f>MID(Tabla1[[#This Row],[Aplicación]],14,2)</f>
        <v>22</v>
      </c>
      <c r="X5131" s="83" t="str">
        <f>MID(Tabla1[[#This Row],[Aplicación]],14,6)</f>
        <v>22199</v>
      </c>
    </row>
    <row r="5132" spans="1:24" x14ac:dyDescent="0.25">
      <c r="A5132" s="77">
        <v>220240049973</v>
      </c>
      <c r="B5132" s="78" t="s">
        <v>702</v>
      </c>
      <c r="C5132" s="79">
        <v>45589</v>
      </c>
      <c r="D5132" s="77">
        <v>22024000440</v>
      </c>
      <c r="E5132" s="78" t="s">
        <v>1425</v>
      </c>
      <c r="F5132" s="80">
        <v>515.86</v>
      </c>
      <c r="G5132" s="78" t="s">
        <v>3188</v>
      </c>
      <c r="H5132" s="78" t="s">
        <v>6867</v>
      </c>
      <c r="I5132" s="81" t="s">
        <v>2934</v>
      </c>
      <c r="J5132" s="78" t="s">
        <v>398</v>
      </c>
      <c r="K5132" s="78" t="s">
        <v>398</v>
      </c>
      <c r="L5132" s="78" t="s">
        <v>399</v>
      </c>
      <c r="M5132" s="78" t="s">
        <v>395</v>
      </c>
      <c r="N5132" s="78" t="s">
        <v>396</v>
      </c>
      <c r="O5132" s="82" t="s">
        <v>325</v>
      </c>
      <c r="P5132" s="82" t="s">
        <v>6229</v>
      </c>
      <c r="Q5132" s="83" t="str">
        <f>MID(Tabla1[[#This Row],[Aplicación]],14,1)</f>
        <v>2</v>
      </c>
      <c r="R5132" s="35" t="s">
        <v>265</v>
      </c>
      <c r="S5132" s="83" t="str">
        <f>MID(Tabla1[[#This Row],[Aplicación]],6,2)</f>
        <v>11</v>
      </c>
      <c r="T5132" s="84" t="str">
        <f>VLOOKUP(Tabla1[[#This Row],[AREA]],Hoja1!A:B,2,FALSE)</f>
        <v>11. Salud pública y seguridad ciudadana</v>
      </c>
      <c r="U5132" s="83" t="str">
        <f>MID(Tabla1[[#This Row],[Aplicación]],9,4)</f>
        <v>1621</v>
      </c>
      <c r="V5132" s="84" t="str">
        <f>VLOOKUP(Tabla1[[#This Row],[PROGRAMA]],Hoja1!A:B,2,FALSE)</f>
        <v>1621. Recogida de residuos</v>
      </c>
      <c r="W5132" s="83" t="str">
        <f>MID(Tabla1[[#This Row],[Aplicación]],14,2)</f>
        <v>21</v>
      </c>
      <c r="X5132" s="83" t="str">
        <f>MID(Tabla1[[#This Row],[Aplicación]],14,6)</f>
        <v>214</v>
      </c>
    </row>
    <row r="5133" spans="1:24" x14ac:dyDescent="0.25">
      <c r="A5133" s="77">
        <v>220240053854</v>
      </c>
      <c r="B5133" s="78" t="s">
        <v>390</v>
      </c>
      <c r="C5133" s="79">
        <v>45611</v>
      </c>
      <c r="D5133" s="77">
        <v>22024008404</v>
      </c>
      <c r="E5133" s="78" t="s">
        <v>4118</v>
      </c>
      <c r="F5133" s="80">
        <v>704</v>
      </c>
      <c r="G5133" s="78" t="s">
        <v>5035</v>
      </c>
      <c r="H5133" s="78" t="s">
        <v>6868</v>
      </c>
      <c r="I5133" s="81" t="s">
        <v>2930</v>
      </c>
      <c r="J5133" s="78" t="s">
        <v>398</v>
      </c>
      <c r="K5133" s="78" t="s">
        <v>398</v>
      </c>
      <c r="L5133" s="78" t="s">
        <v>413</v>
      </c>
      <c r="M5133" s="78" t="s">
        <v>585</v>
      </c>
      <c r="N5133" s="78" t="s">
        <v>539</v>
      </c>
      <c r="O5133" s="82" t="s">
        <v>326</v>
      </c>
      <c r="P5133" s="82" t="s">
        <v>6229</v>
      </c>
      <c r="Q5133" s="83" t="str">
        <f>MID(Tabla1[[#This Row],[Aplicación]],14,1)</f>
        <v>6</v>
      </c>
      <c r="R5133" s="35" t="s">
        <v>266</v>
      </c>
      <c r="S5133" s="83" t="str">
        <f>MID(Tabla1[[#This Row],[Aplicación]],6,2)</f>
        <v>03</v>
      </c>
      <c r="T5133" s="84" t="str">
        <f>VLOOKUP(Tabla1[[#This Row],[AREA]],Hoja1!A:B,2,FALSE)</f>
        <v>03. Participación ciudadana y deportes</v>
      </c>
      <c r="U5133" s="83" t="str">
        <f>MID(Tabla1[[#This Row],[Aplicación]],9,4)</f>
        <v>9241</v>
      </c>
      <c r="V5133" s="84" t="str">
        <f>VLOOKUP(Tabla1[[#This Row],[PROGRAMA]],Hoja1!A:B,2,FALSE)</f>
        <v>9241. Participación ciudadana</v>
      </c>
      <c r="W5133" s="83" t="str">
        <f>MID(Tabla1[[#This Row],[Aplicación]],14,2)</f>
        <v>63</v>
      </c>
      <c r="X5133" s="83" t="str">
        <f>MID(Tabla1[[#This Row],[Aplicación]],14,6)</f>
        <v>633</v>
      </c>
    </row>
    <row r="5134" spans="1:24" x14ac:dyDescent="0.25">
      <c r="A5134" s="77">
        <v>220240045520</v>
      </c>
      <c r="B5134" s="78" t="s">
        <v>390</v>
      </c>
      <c r="C5134" s="79">
        <v>45568</v>
      </c>
      <c r="D5134" s="77">
        <v>22024006961</v>
      </c>
      <c r="E5134" s="78" t="s">
        <v>4129</v>
      </c>
      <c r="F5134" s="80">
        <v>492.15</v>
      </c>
      <c r="G5134" s="78" t="s">
        <v>5035</v>
      </c>
      <c r="H5134" s="78" t="s">
        <v>6869</v>
      </c>
      <c r="I5134" s="81" t="s">
        <v>2930</v>
      </c>
      <c r="J5134" s="78" t="s">
        <v>398</v>
      </c>
      <c r="K5134" s="78" t="s">
        <v>398</v>
      </c>
      <c r="L5134" s="78" t="s">
        <v>413</v>
      </c>
      <c r="M5134" s="78" t="s">
        <v>585</v>
      </c>
      <c r="N5134" s="78" t="s">
        <v>539</v>
      </c>
      <c r="O5134" s="82" t="s">
        <v>326</v>
      </c>
      <c r="P5134" s="82" t="s">
        <v>6229</v>
      </c>
      <c r="Q5134" s="83" t="str">
        <f>MID(Tabla1[[#This Row],[Aplicación]],14,1)</f>
        <v>6</v>
      </c>
      <c r="R5134" s="35" t="s">
        <v>266</v>
      </c>
      <c r="S5134" s="83" t="str">
        <f>MID(Tabla1[[#This Row],[Aplicación]],6,2)</f>
        <v>06</v>
      </c>
      <c r="T5134" s="84" t="str">
        <f>VLOOKUP(Tabla1[[#This Row],[AREA]],Hoja1!A:B,2,FALSE)</f>
        <v>06. Educación y cultura</v>
      </c>
      <c r="U5134" s="83" t="str">
        <f>MID(Tabla1[[#This Row],[Aplicación]],9,4)</f>
        <v>3231</v>
      </c>
      <c r="V5134" s="84" t="str">
        <f>VLOOKUP(Tabla1[[#This Row],[PROGRAMA]],Hoja1!A:B,2,FALSE)</f>
        <v>3231. Escuelas infantiles</v>
      </c>
      <c r="W5134" s="83" t="str">
        <f>MID(Tabla1[[#This Row],[Aplicación]],14,2)</f>
        <v>63</v>
      </c>
      <c r="X5134" s="83" t="str">
        <f>MID(Tabla1[[#This Row],[Aplicación]],14,6)</f>
        <v>633</v>
      </c>
    </row>
    <row r="5135" spans="1:24" x14ac:dyDescent="0.25">
      <c r="A5135" s="77">
        <v>220240045836</v>
      </c>
      <c r="B5135" s="78" t="s">
        <v>390</v>
      </c>
      <c r="C5135" s="79">
        <v>45569</v>
      </c>
      <c r="D5135" s="77">
        <v>22024007349</v>
      </c>
      <c r="E5135" s="78" t="s">
        <v>1188</v>
      </c>
      <c r="F5135" s="80">
        <v>187</v>
      </c>
      <c r="G5135" s="78" t="s">
        <v>3408</v>
      </c>
      <c r="H5135" s="78" t="s">
        <v>6870</v>
      </c>
      <c r="I5135" s="81" t="s">
        <v>2930</v>
      </c>
      <c r="J5135" s="78" t="s">
        <v>398</v>
      </c>
      <c r="K5135" s="78" t="s">
        <v>398</v>
      </c>
      <c r="L5135" s="78" t="s">
        <v>399</v>
      </c>
      <c r="M5135" s="78" t="s">
        <v>585</v>
      </c>
      <c r="N5135" s="78" t="s">
        <v>539</v>
      </c>
      <c r="O5135" s="82" t="s">
        <v>326</v>
      </c>
      <c r="P5135" s="82" t="s">
        <v>6229</v>
      </c>
      <c r="Q5135" s="83" t="str">
        <f>MID(Tabla1[[#This Row],[Aplicación]],14,1)</f>
        <v>2</v>
      </c>
      <c r="R5135" s="35" t="s">
        <v>265</v>
      </c>
      <c r="S5135" s="83" t="str">
        <f>MID(Tabla1[[#This Row],[Aplicación]],6,2)</f>
        <v>01</v>
      </c>
      <c r="T5135" s="84" t="str">
        <f>VLOOKUP(Tabla1[[#This Row],[AREA]],Hoja1!A:B,2,FALSE)</f>
        <v>01. Alcaldía</v>
      </c>
      <c r="U5135" s="83" t="str">
        <f>MID(Tabla1[[#This Row],[Aplicación]],9,4)</f>
        <v>4331</v>
      </c>
      <c r="V5135" s="84" t="str">
        <f>VLOOKUP(Tabla1[[#This Row],[PROGRAMA]],Hoja1!A:B,2,FALSE)</f>
        <v>4331. Desarrollo empresarial</v>
      </c>
      <c r="W5135" s="83" t="str">
        <f>MID(Tabla1[[#This Row],[Aplicación]],14,2)</f>
        <v>22</v>
      </c>
      <c r="X5135" s="83" t="str">
        <f>MID(Tabla1[[#This Row],[Aplicación]],14,6)</f>
        <v>22799</v>
      </c>
    </row>
    <row r="5136" spans="1:24" x14ac:dyDescent="0.25">
      <c r="A5136" s="77">
        <v>220240062980</v>
      </c>
      <c r="B5136" s="78" t="s">
        <v>390</v>
      </c>
      <c r="C5136" s="79">
        <v>45649</v>
      </c>
      <c r="D5136" s="77">
        <v>22024009491</v>
      </c>
      <c r="E5136" s="78" t="s">
        <v>3091</v>
      </c>
      <c r="F5136" s="80">
        <v>5500</v>
      </c>
      <c r="G5136" s="78" t="s">
        <v>79</v>
      </c>
      <c r="H5136" s="78" t="s">
        <v>6871</v>
      </c>
      <c r="I5136" s="81" t="s">
        <v>2930</v>
      </c>
      <c r="J5136" s="78" t="s">
        <v>393</v>
      </c>
      <c r="K5136" s="78" t="s">
        <v>393</v>
      </c>
      <c r="L5136" s="78" t="s">
        <v>399</v>
      </c>
      <c r="M5136" s="78" t="s">
        <v>585</v>
      </c>
      <c r="N5136" s="78" t="s">
        <v>539</v>
      </c>
      <c r="O5136" s="82" t="s">
        <v>326</v>
      </c>
      <c r="P5136" s="82" t="s">
        <v>6229</v>
      </c>
      <c r="Q5136" s="83" t="str">
        <f>MID(Tabla1[[#This Row],[Aplicación]],14,1)</f>
        <v>2</v>
      </c>
      <c r="R5136" s="35" t="s">
        <v>265</v>
      </c>
      <c r="S5136" s="83" t="str">
        <f>MID(Tabla1[[#This Row],[Aplicación]],6,2)</f>
        <v>01</v>
      </c>
      <c r="T5136" s="84" t="str">
        <f>VLOOKUP(Tabla1[[#This Row],[AREA]],Hoja1!A:B,2,FALSE)</f>
        <v>01. Alcaldía</v>
      </c>
      <c r="U5136" s="83" t="str">
        <f>MID(Tabla1[[#This Row],[Aplicación]],9,4)</f>
        <v>4331</v>
      </c>
      <c r="V5136" s="84" t="str">
        <f>VLOOKUP(Tabla1[[#This Row],[PROGRAMA]],Hoja1!A:B,2,FALSE)</f>
        <v>4331. Desarrollo empresarial</v>
      </c>
      <c r="W5136" s="83" t="str">
        <f>MID(Tabla1[[#This Row],[Aplicación]],14,2)</f>
        <v>22</v>
      </c>
      <c r="X5136" s="83" t="str">
        <f>MID(Tabla1[[#This Row],[Aplicación]],14,6)</f>
        <v>22602</v>
      </c>
    </row>
    <row r="5137" spans="1:24" x14ac:dyDescent="0.25">
      <c r="A5137" s="77">
        <v>220240057664</v>
      </c>
      <c r="B5137" s="78" t="s">
        <v>702</v>
      </c>
      <c r="C5137" s="79">
        <v>45629</v>
      </c>
      <c r="D5137" s="77">
        <v>22024001633</v>
      </c>
      <c r="E5137" s="78" t="s">
        <v>1427</v>
      </c>
      <c r="F5137" s="80">
        <v>514.87</v>
      </c>
      <c r="G5137" s="78" t="s">
        <v>82</v>
      </c>
      <c r="H5137" s="78" t="s">
        <v>6872</v>
      </c>
      <c r="I5137" s="81" t="s">
        <v>2934</v>
      </c>
      <c r="J5137" s="78" t="s">
        <v>398</v>
      </c>
      <c r="K5137" s="78" t="s">
        <v>398</v>
      </c>
      <c r="L5137" s="78" t="s">
        <v>413</v>
      </c>
      <c r="M5137" s="78" t="s">
        <v>395</v>
      </c>
      <c r="N5137" s="78" t="s">
        <v>396</v>
      </c>
      <c r="O5137" s="82" t="s">
        <v>325</v>
      </c>
      <c r="P5137" s="82" t="s">
        <v>6229</v>
      </c>
      <c r="Q5137" s="83" t="str">
        <f>MID(Tabla1[[#This Row],[Aplicación]],14,1)</f>
        <v>2</v>
      </c>
      <c r="R5137" s="35" t="s">
        <v>265</v>
      </c>
      <c r="S5137" s="83" t="str">
        <f>MID(Tabla1[[#This Row],[Aplicación]],6,2)</f>
        <v>07</v>
      </c>
      <c r="T5137" s="84" t="str">
        <f>VLOOKUP(Tabla1[[#This Row],[AREA]],Hoja1!A:B,2,FALSE)</f>
        <v>07. Medio ambiente</v>
      </c>
      <c r="U5137" s="83" t="str">
        <f>MID(Tabla1[[#This Row],[Aplicación]],9,4)</f>
        <v>1711</v>
      </c>
      <c r="V5137" s="84" t="str">
        <f>VLOOKUP(Tabla1[[#This Row],[PROGRAMA]],Hoja1!A:B,2,FALSE)</f>
        <v>1711. Parques y jardines</v>
      </c>
      <c r="W5137" s="83" t="str">
        <f>MID(Tabla1[[#This Row],[Aplicación]],14,2)</f>
        <v>22</v>
      </c>
      <c r="X5137" s="83" t="str">
        <f>MID(Tabla1[[#This Row],[Aplicación]],14,6)</f>
        <v>22199</v>
      </c>
    </row>
    <row r="5138" spans="1:24" x14ac:dyDescent="0.25">
      <c r="A5138" s="77">
        <v>220240044877</v>
      </c>
      <c r="B5138" s="78" t="s">
        <v>702</v>
      </c>
      <c r="C5138" s="79">
        <v>45567</v>
      </c>
      <c r="D5138" s="77">
        <v>22024000940</v>
      </c>
      <c r="E5138" s="78" t="s">
        <v>1285</v>
      </c>
      <c r="F5138" s="80">
        <v>507.21</v>
      </c>
      <c r="G5138" s="78" t="s">
        <v>676</v>
      </c>
      <c r="H5138" s="78" t="s">
        <v>6873</v>
      </c>
      <c r="I5138" s="81" t="s">
        <v>2934</v>
      </c>
      <c r="J5138" s="78" t="s">
        <v>398</v>
      </c>
      <c r="K5138" s="78" t="s">
        <v>398</v>
      </c>
      <c r="L5138" s="78" t="s">
        <v>413</v>
      </c>
      <c r="M5138" s="78" t="s">
        <v>395</v>
      </c>
      <c r="N5138" s="78" t="s">
        <v>396</v>
      </c>
      <c r="O5138" s="82" t="s">
        <v>325</v>
      </c>
      <c r="P5138" s="82" t="s">
        <v>6229</v>
      </c>
      <c r="Q5138" s="83" t="str">
        <f>MID(Tabla1[[#This Row],[Aplicación]],14,1)</f>
        <v>2</v>
      </c>
      <c r="R5138" s="35" t="s">
        <v>265</v>
      </c>
      <c r="S5138" s="83" t="str">
        <f>MID(Tabla1[[#This Row],[Aplicación]],6,2)</f>
        <v>06</v>
      </c>
      <c r="T5138" s="84" t="str">
        <f>VLOOKUP(Tabla1[[#This Row],[AREA]],Hoja1!A:B,2,FALSE)</f>
        <v>06. Educación y cultura</v>
      </c>
      <c r="U5138" s="83" t="str">
        <f>MID(Tabla1[[#This Row],[Aplicación]],9,4)</f>
        <v>3232</v>
      </c>
      <c r="V5138" s="84" t="str">
        <f>VLOOKUP(Tabla1[[#This Row],[PROGRAMA]],Hoja1!A:B,2,FALSE)</f>
        <v>3232. Conservación y mantenimiento centros educación infantil y primaria</v>
      </c>
      <c r="W5138" s="83" t="str">
        <f>MID(Tabla1[[#This Row],[Aplicación]],14,2)</f>
        <v>21</v>
      </c>
      <c r="X5138" s="83" t="str">
        <f>MID(Tabla1[[#This Row],[Aplicación]],14,6)</f>
        <v>212</v>
      </c>
    </row>
    <row r="5139" spans="1:24" x14ac:dyDescent="0.25">
      <c r="A5139" s="77">
        <v>220240061012</v>
      </c>
      <c r="B5139" s="78" t="s">
        <v>702</v>
      </c>
      <c r="C5139" s="79">
        <v>45643</v>
      </c>
      <c r="D5139" s="77">
        <v>22024000456</v>
      </c>
      <c r="E5139" s="78" t="s">
        <v>1426</v>
      </c>
      <c r="F5139" s="80">
        <v>501.06</v>
      </c>
      <c r="G5139" s="78" t="s">
        <v>764</v>
      </c>
      <c r="H5139" s="78" t="s">
        <v>6874</v>
      </c>
      <c r="I5139" s="81" t="s">
        <v>2934</v>
      </c>
      <c r="J5139" s="78" t="s">
        <v>398</v>
      </c>
      <c r="K5139" s="78" t="s">
        <v>398</v>
      </c>
      <c r="L5139" s="78" t="s">
        <v>413</v>
      </c>
      <c r="M5139" s="78" t="s">
        <v>395</v>
      </c>
      <c r="N5139" s="78" t="s">
        <v>396</v>
      </c>
      <c r="O5139" s="82" t="s">
        <v>325</v>
      </c>
      <c r="P5139" s="82" t="s">
        <v>6229</v>
      </c>
      <c r="Q5139" s="83" t="str">
        <f>MID(Tabla1[[#This Row],[Aplicación]],14,1)</f>
        <v>2</v>
      </c>
      <c r="R5139" s="35" t="s">
        <v>265</v>
      </c>
      <c r="S5139" s="83" t="str">
        <f>MID(Tabla1[[#This Row],[Aplicación]],6,2)</f>
        <v>11</v>
      </c>
      <c r="T5139" s="84" t="str">
        <f>VLOOKUP(Tabla1[[#This Row],[AREA]],Hoja1!A:B,2,FALSE)</f>
        <v>11. Salud pública y seguridad ciudadana</v>
      </c>
      <c r="U5139" s="83" t="str">
        <f>MID(Tabla1[[#This Row],[Aplicación]],9,4)</f>
        <v>1621</v>
      </c>
      <c r="V5139" s="84" t="str">
        <f>VLOOKUP(Tabla1[[#This Row],[PROGRAMA]],Hoja1!A:B,2,FALSE)</f>
        <v>1621. Recogida de residuos</v>
      </c>
      <c r="W5139" s="83" t="str">
        <f>MID(Tabla1[[#This Row],[Aplicación]],14,2)</f>
        <v>22</v>
      </c>
      <c r="X5139" s="83" t="str">
        <f>MID(Tabla1[[#This Row],[Aplicación]],14,6)</f>
        <v>22199</v>
      </c>
    </row>
    <row r="5140" spans="1:24" x14ac:dyDescent="0.25">
      <c r="A5140" s="77">
        <v>220240058214</v>
      </c>
      <c r="B5140" s="78" t="s">
        <v>702</v>
      </c>
      <c r="C5140" s="79">
        <v>45630</v>
      </c>
      <c r="D5140" s="77">
        <v>22024000506</v>
      </c>
      <c r="E5140" s="78" t="s">
        <v>1335</v>
      </c>
      <c r="F5140" s="80">
        <v>497.3</v>
      </c>
      <c r="G5140" s="78" t="s">
        <v>41</v>
      </c>
      <c r="H5140" s="78" t="s">
        <v>6875</v>
      </c>
      <c r="I5140" s="81" t="s">
        <v>2934</v>
      </c>
      <c r="J5140" s="78" t="s">
        <v>398</v>
      </c>
      <c r="K5140" s="78" t="s">
        <v>398</v>
      </c>
      <c r="L5140" s="78" t="s">
        <v>413</v>
      </c>
      <c r="M5140" s="78" t="s">
        <v>395</v>
      </c>
      <c r="N5140" s="78" t="s">
        <v>396</v>
      </c>
      <c r="O5140" s="82" t="s">
        <v>325</v>
      </c>
      <c r="P5140" s="82" t="s">
        <v>6229</v>
      </c>
      <c r="Q5140" s="83" t="str">
        <f>MID(Tabla1[[#This Row],[Aplicación]],14,1)</f>
        <v>2</v>
      </c>
      <c r="R5140" s="35" t="s">
        <v>265</v>
      </c>
      <c r="S5140" s="83" t="str">
        <f>MID(Tabla1[[#This Row],[Aplicación]],6,2)</f>
        <v>10</v>
      </c>
      <c r="T5140" s="84" t="str">
        <f>VLOOKUP(Tabla1[[#This Row],[AREA]],Hoja1!A:B,2,FALSE)</f>
        <v>10. Personas mayores, familia y servicios sociales</v>
      </c>
      <c r="U5140" s="83" t="str">
        <f>MID(Tabla1[[#This Row],[Aplicación]],9,4)</f>
        <v>2412</v>
      </c>
      <c r="V5140" s="84" t="str">
        <f>VLOOKUP(Tabla1[[#This Row],[PROGRAMA]],Hoja1!A:B,2,FALSE)</f>
        <v>2412. Formación para el empleo</v>
      </c>
      <c r="W5140" s="83" t="str">
        <f>MID(Tabla1[[#This Row],[Aplicación]],14,2)</f>
        <v>22</v>
      </c>
      <c r="X5140" s="83" t="str">
        <f>MID(Tabla1[[#This Row],[Aplicación]],14,6)</f>
        <v>22199</v>
      </c>
    </row>
    <row r="5141" spans="1:24" x14ac:dyDescent="0.25">
      <c r="A5141" s="77">
        <v>220240058265</v>
      </c>
      <c r="B5141" s="78" t="s">
        <v>702</v>
      </c>
      <c r="C5141" s="79">
        <v>45630</v>
      </c>
      <c r="D5141" s="77">
        <v>22024000997</v>
      </c>
      <c r="E5141" s="78" t="s">
        <v>1321</v>
      </c>
      <c r="F5141" s="80">
        <v>495</v>
      </c>
      <c r="G5141" s="78" t="s">
        <v>876</v>
      </c>
      <c r="H5141" s="78" t="s">
        <v>6876</v>
      </c>
      <c r="I5141" s="81" t="s">
        <v>2934</v>
      </c>
      <c r="J5141" s="78" t="s">
        <v>398</v>
      </c>
      <c r="K5141" s="78" t="s">
        <v>398</v>
      </c>
      <c r="L5141" s="78" t="s">
        <v>413</v>
      </c>
      <c r="M5141" s="78" t="s">
        <v>395</v>
      </c>
      <c r="N5141" s="78" t="s">
        <v>396</v>
      </c>
      <c r="O5141" s="82" t="s">
        <v>325</v>
      </c>
      <c r="P5141" s="82" t="s">
        <v>6229</v>
      </c>
      <c r="Q5141" s="83" t="str">
        <f>MID(Tabla1[[#This Row],[Aplicación]],14,1)</f>
        <v>2</v>
      </c>
      <c r="R5141" s="35" t="s">
        <v>265</v>
      </c>
      <c r="S5141" s="83" t="str">
        <f>MID(Tabla1[[#This Row],[Aplicación]],6,2)</f>
        <v>01</v>
      </c>
      <c r="T5141" s="84" t="str">
        <f>VLOOKUP(Tabla1[[#This Row],[AREA]],Hoja1!A:B,2,FALSE)</f>
        <v>01. Alcaldía</v>
      </c>
      <c r="U5141" s="83" t="str">
        <f>MID(Tabla1[[#This Row],[Aplicación]],9,4)</f>
        <v>4331</v>
      </c>
      <c r="V5141" s="84" t="str">
        <f>VLOOKUP(Tabla1[[#This Row],[PROGRAMA]],Hoja1!A:B,2,FALSE)</f>
        <v>4331. Desarrollo empresarial</v>
      </c>
      <c r="W5141" s="83" t="str">
        <f>MID(Tabla1[[#This Row],[Aplicación]],14,2)</f>
        <v>21</v>
      </c>
      <c r="X5141" s="83" t="str">
        <f>MID(Tabla1[[#This Row],[Aplicación]],14,6)</f>
        <v>212</v>
      </c>
    </row>
    <row r="5142" spans="1:24" x14ac:dyDescent="0.25">
      <c r="A5142" s="77">
        <v>220240045454</v>
      </c>
      <c r="B5142" s="78" t="s">
        <v>702</v>
      </c>
      <c r="C5142" s="79">
        <v>45568</v>
      </c>
      <c r="D5142" s="77">
        <v>22024001011</v>
      </c>
      <c r="E5142" s="78" t="s">
        <v>1423</v>
      </c>
      <c r="F5142" s="80">
        <v>493.52</v>
      </c>
      <c r="G5142" s="78" t="s">
        <v>801</v>
      </c>
      <c r="H5142" s="78" t="s">
        <v>6877</v>
      </c>
      <c r="I5142" s="81" t="s">
        <v>2934</v>
      </c>
      <c r="J5142" s="78" t="s">
        <v>398</v>
      </c>
      <c r="K5142" s="78" t="s">
        <v>398</v>
      </c>
      <c r="L5142" s="78" t="s">
        <v>399</v>
      </c>
      <c r="M5142" s="78" t="s">
        <v>395</v>
      </c>
      <c r="N5142" s="78" t="s">
        <v>396</v>
      </c>
      <c r="O5142" s="82" t="s">
        <v>325</v>
      </c>
      <c r="P5142" s="82" t="s">
        <v>6229</v>
      </c>
      <c r="Q5142" s="83" t="str">
        <f>MID(Tabla1[[#This Row],[Aplicación]],14,1)</f>
        <v>2</v>
      </c>
      <c r="R5142" s="35" t="s">
        <v>265</v>
      </c>
      <c r="S5142" s="83" t="str">
        <f>MID(Tabla1[[#This Row],[Aplicación]],6,2)</f>
        <v>11</v>
      </c>
      <c r="T5142" s="84" t="str">
        <f>VLOOKUP(Tabla1[[#This Row],[AREA]],Hoja1!A:B,2,FALSE)</f>
        <v>11. Salud pública y seguridad ciudadana</v>
      </c>
      <c r="U5142" s="83" t="str">
        <f>MID(Tabla1[[#This Row],[Aplicación]],9,4)</f>
        <v>1321</v>
      </c>
      <c r="V5142" s="84" t="str">
        <f>VLOOKUP(Tabla1[[#This Row],[PROGRAMA]],Hoja1!A:B,2,FALSE)</f>
        <v>1321. Policía municipal</v>
      </c>
      <c r="W5142" s="83" t="str">
        <f>MID(Tabla1[[#This Row],[Aplicación]],14,2)</f>
        <v>21</v>
      </c>
      <c r="X5142" s="83" t="str">
        <f>MID(Tabla1[[#This Row],[Aplicación]],14,6)</f>
        <v>214</v>
      </c>
    </row>
    <row r="5143" spans="1:24" x14ac:dyDescent="0.25">
      <c r="A5143" s="77">
        <v>220240063088</v>
      </c>
      <c r="B5143" s="78" t="s">
        <v>658</v>
      </c>
      <c r="C5143" s="79">
        <v>45652</v>
      </c>
      <c r="D5143" s="77">
        <v>22024009228</v>
      </c>
      <c r="E5143" s="78" t="s">
        <v>3106</v>
      </c>
      <c r="F5143" s="80">
        <v>497619.38</v>
      </c>
      <c r="G5143" s="78" t="s">
        <v>3107</v>
      </c>
      <c r="H5143" s="78" t="s">
        <v>6878</v>
      </c>
      <c r="I5143" s="81">
        <v>250</v>
      </c>
      <c r="J5143" s="78" t="s">
        <v>398</v>
      </c>
      <c r="K5143" s="78" t="s">
        <v>398</v>
      </c>
      <c r="L5143" s="78" t="s">
        <v>3110</v>
      </c>
      <c r="M5143" s="78" t="s">
        <v>395</v>
      </c>
      <c r="N5143" s="78" t="s">
        <v>396</v>
      </c>
      <c r="O5143" s="82" t="s">
        <v>321</v>
      </c>
      <c r="P5143" s="82" t="s">
        <v>6229</v>
      </c>
      <c r="Q5143" s="83" t="str">
        <f>MID(Tabla1[[#This Row],[Aplicación]],14,1)</f>
        <v>2</v>
      </c>
      <c r="R5143" s="35" t="s">
        <v>265</v>
      </c>
      <c r="S5143" s="83" t="str">
        <f>MID(Tabla1[[#This Row],[Aplicación]],6,2)</f>
        <v>07</v>
      </c>
      <c r="T5143" s="84" t="str">
        <f>VLOOKUP(Tabla1[[#This Row],[AREA]],Hoja1!A:B,2,FALSE)</f>
        <v>07. Medio ambiente</v>
      </c>
      <c r="U5143" s="83" t="str">
        <f>MID(Tabla1[[#This Row],[Aplicación]],9,4)</f>
        <v>1623</v>
      </c>
      <c r="V5143" s="84" t="str">
        <f>VLOOKUP(Tabla1[[#This Row],[PROGRAMA]],Hoja1!A:B,2,FALSE)</f>
        <v>1623. Tratamiento de residuos</v>
      </c>
      <c r="W5143" s="83" t="str">
        <f>MID(Tabla1[[#This Row],[Aplicación]],14,2)</f>
        <v>22</v>
      </c>
      <c r="X5143" s="83" t="str">
        <f>MID(Tabla1[[#This Row],[Aplicación]],14,6)</f>
        <v>22700</v>
      </c>
    </row>
    <row r="5144" spans="1:24" x14ac:dyDescent="0.25">
      <c r="A5144" s="77">
        <v>220240063087</v>
      </c>
      <c r="B5144" s="78" t="s">
        <v>658</v>
      </c>
      <c r="C5144" s="79">
        <v>45652</v>
      </c>
      <c r="D5144" s="77">
        <v>22024009228</v>
      </c>
      <c r="E5144" s="78" t="s">
        <v>3106</v>
      </c>
      <c r="F5144" s="80">
        <v>424284</v>
      </c>
      <c r="G5144" s="78" t="s">
        <v>3107</v>
      </c>
      <c r="H5144" s="78" t="s">
        <v>6879</v>
      </c>
      <c r="I5144" s="81">
        <v>250</v>
      </c>
      <c r="J5144" s="78" t="s">
        <v>398</v>
      </c>
      <c r="K5144" s="78" t="s">
        <v>398</v>
      </c>
      <c r="L5144" s="78" t="s">
        <v>3110</v>
      </c>
      <c r="M5144" s="78" t="s">
        <v>395</v>
      </c>
      <c r="N5144" s="78" t="s">
        <v>396</v>
      </c>
      <c r="O5144" s="82" t="s">
        <v>321</v>
      </c>
      <c r="P5144" s="82" t="s">
        <v>6229</v>
      </c>
      <c r="Q5144" s="83" t="str">
        <f>MID(Tabla1[[#This Row],[Aplicación]],14,1)</f>
        <v>2</v>
      </c>
      <c r="R5144" s="35" t="s">
        <v>265</v>
      </c>
      <c r="S5144" s="83" t="str">
        <f>MID(Tabla1[[#This Row],[Aplicación]],6,2)</f>
        <v>07</v>
      </c>
      <c r="T5144" s="84" t="str">
        <f>VLOOKUP(Tabla1[[#This Row],[AREA]],Hoja1!A:B,2,FALSE)</f>
        <v>07. Medio ambiente</v>
      </c>
      <c r="U5144" s="83" t="str">
        <f>MID(Tabla1[[#This Row],[Aplicación]],9,4)</f>
        <v>1623</v>
      </c>
      <c r="V5144" s="84" t="str">
        <f>VLOOKUP(Tabla1[[#This Row],[PROGRAMA]],Hoja1!A:B,2,FALSE)</f>
        <v>1623. Tratamiento de residuos</v>
      </c>
      <c r="W5144" s="83" t="str">
        <f>MID(Tabla1[[#This Row],[Aplicación]],14,2)</f>
        <v>22</v>
      </c>
      <c r="X5144" s="83" t="str">
        <f>MID(Tabla1[[#This Row],[Aplicación]],14,6)</f>
        <v>22700</v>
      </c>
    </row>
    <row r="5145" spans="1:24" x14ac:dyDescent="0.25">
      <c r="A5145" s="77">
        <v>220240067325</v>
      </c>
      <c r="B5145" s="78" t="s">
        <v>673</v>
      </c>
      <c r="C5145" s="79">
        <v>45657</v>
      </c>
      <c r="D5145" s="77">
        <v>22024008858</v>
      </c>
      <c r="E5145" s="78" t="s">
        <v>1244</v>
      </c>
      <c r="F5145" s="80">
        <v>-1331</v>
      </c>
      <c r="G5145" s="78" t="s">
        <v>6880</v>
      </c>
      <c r="H5145" s="78" t="s">
        <v>6881</v>
      </c>
      <c r="I5145" s="81">
        <v>220</v>
      </c>
      <c r="J5145" s="78" t="s">
        <v>393</v>
      </c>
      <c r="K5145" s="78" t="s">
        <v>393</v>
      </c>
      <c r="L5145" s="78" t="s">
        <v>399</v>
      </c>
      <c r="M5145" s="78" t="s">
        <v>585</v>
      </c>
      <c r="N5145" s="78" t="s">
        <v>539</v>
      </c>
      <c r="O5145" s="82" t="s">
        <v>326</v>
      </c>
      <c r="P5145" s="82" t="s">
        <v>6229</v>
      </c>
      <c r="Q5145" s="83" t="str">
        <f>MID(Tabla1[[#This Row],[Aplicación]],14,1)</f>
        <v>2</v>
      </c>
      <c r="R5145" s="35" t="s">
        <v>265</v>
      </c>
      <c r="S5145" s="83" t="str">
        <f>MID(Tabla1[[#This Row],[Aplicación]],6,2)</f>
        <v>09</v>
      </c>
      <c r="T5145" s="84" t="str">
        <f>VLOOKUP(Tabla1[[#This Row],[AREA]],Hoja1!A:B,2,FALSE)</f>
        <v>09. Turismo, eventos y marca ciudad</v>
      </c>
      <c r="U5145" s="83" t="str">
        <f>MID(Tabla1[[#This Row],[Aplicación]],9,4)</f>
        <v>4321</v>
      </c>
      <c r="V5145" s="84" t="str">
        <f>VLOOKUP(Tabla1[[#This Row],[PROGRAMA]],Hoja1!A:B,2,FALSE)</f>
        <v>4321. Turismo</v>
      </c>
      <c r="W5145" s="83" t="str">
        <f>MID(Tabla1[[#This Row],[Aplicación]],14,2)</f>
        <v>22</v>
      </c>
      <c r="X5145" s="83" t="str">
        <f>MID(Tabla1[[#This Row],[Aplicación]],14,6)</f>
        <v>22799</v>
      </c>
    </row>
    <row r="5146" spans="1:24" x14ac:dyDescent="0.25">
      <c r="A5146" s="77">
        <v>220240064546</v>
      </c>
      <c r="B5146" s="78" t="s">
        <v>673</v>
      </c>
      <c r="C5146" s="79">
        <v>45656</v>
      </c>
      <c r="D5146" s="77">
        <v>22024006793</v>
      </c>
      <c r="E5146" s="78" t="s">
        <v>1158</v>
      </c>
      <c r="F5146" s="80">
        <v>-486.46</v>
      </c>
      <c r="G5146" s="78" t="s">
        <v>14</v>
      </c>
      <c r="H5146" s="78" t="s">
        <v>6007</v>
      </c>
      <c r="I5146" s="81">
        <v>220</v>
      </c>
      <c r="J5146" s="78" t="s">
        <v>398</v>
      </c>
      <c r="K5146" s="78" t="s">
        <v>398</v>
      </c>
      <c r="L5146" s="78" t="s">
        <v>399</v>
      </c>
      <c r="M5146" s="78" t="s">
        <v>585</v>
      </c>
      <c r="N5146" s="78" t="s">
        <v>539</v>
      </c>
      <c r="O5146" s="82" t="s">
        <v>326</v>
      </c>
      <c r="P5146" s="82" t="s">
        <v>6229</v>
      </c>
      <c r="Q5146" s="83" t="str">
        <f>MID(Tabla1[[#This Row],[Aplicación]],14,1)</f>
        <v>2</v>
      </c>
      <c r="R5146" s="35" t="s">
        <v>265</v>
      </c>
      <c r="S5146" s="83" t="str">
        <f>MID(Tabla1[[#This Row],[Aplicación]],6,2)</f>
        <v>10</v>
      </c>
      <c r="T5146" s="84" t="str">
        <f>VLOOKUP(Tabla1[[#This Row],[AREA]],Hoja1!A:B,2,FALSE)</f>
        <v>10. Personas mayores, familia y servicios sociales</v>
      </c>
      <c r="U5146" s="83" t="str">
        <f>MID(Tabla1[[#This Row],[Aplicación]],9,4)</f>
        <v>2312</v>
      </c>
      <c r="V5146" s="84" t="str">
        <f>VLOOKUP(Tabla1[[#This Row],[PROGRAMA]],Hoja1!A:B,2,FALSE)</f>
        <v>2312. Iniciativas sociales</v>
      </c>
      <c r="W5146" s="83" t="str">
        <f>MID(Tabla1[[#This Row],[Aplicación]],14,2)</f>
        <v>21</v>
      </c>
      <c r="X5146" s="83" t="str">
        <f>MID(Tabla1[[#This Row],[Aplicación]],14,6)</f>
        <v>213</v>
      </c>
    </row>
    <row r="5147" spans="1:24" x14ac:dyDescent="0.25">
      <c r="A5147" s="77">
        <v>220240067405</v>
      </c>
      <c r="B5147" s="78" t="s">
        <v>702</v>
      </c>
      <c r="C5147" s="79">
        <v>45657</v>
      </c>
      <c r="D5147" s="77">
        <v>22024000441</v>
      </c>
      <c r="E5147" s="78" t="s">
        <v>1425</v>
      </c>
      <c r="F5147" s="80">
        <v>106.59</v>
      </c>
      <c r="G5147" s="78" t="s">
        <v>3188</v>
      </c>
      <c r="H5147" s="78" t="s">
        <v>6882</v>
      </c>
      <c r="I5147" s="81">
        <v>300</v>
      </c>
      <c r="J5147" s="78" t="s">
        <v>398</v>
      </c>
      <c r="K5147" s="78" t="s">
        <v>398</v>
      </c>
      <c r="L5147" s="78" t="s">
        <v>413</v>
      </c>
      <c r="M5147" s="78" t="s">
        <v>395</v>
      </c>
      <c r="N5147" s="78" t="s">
        <v>396</v>
      </c>
      <c r="O5147" s="82" t="s">
        <v>325</v>
      </c>
      <c r="P5147" s="82" t="s">
        <v>6229</v>
      </c>
      <c r="Q5147" s="83" t="str">
        <f>MID(Tabla1[[#This Row],[Aplicación]],14,1)</f>
        <v>2</v>
      </c>
      <c r="R5147" s="35" t="s">
        <v>265</v>
      </c>
      <c r="S5147" s="83" t="str">
        <f>MID(Tabla1[[#This Row],[Aplicación]],6,2)</f>
        <v>11</v>
      </c>
      <c r="T5147" s="84" t="str">
        <f>VLOOKUP(Tabla1[[#This Row],[AREA]],Hoja1!A:B,2,FALSE)</f>
        <v>11. Salud pública y seguridad ciudadana</v>
      </c>
      <c r="U5147" s="83" t="str">
        <f>MID(Tabla1[[#This Row],[Aplicación]],9,4)</f>
        <v>1621</v>
      </c>
      <c r="V5147" s="84" t="str">
        <f>VLOOKUP(Tabla1[[#This Row],[PROGRAMA]],Hoja1!A:B,2,FALSE)</f>
        <v>1621. Recogida de residuos</v>
      </c>
      <c r="W5147" s="83" t="str">
        <f>MID(Tabla1[[#This Row],[Aplicación]],14,2)</f>
        <v>21</v>
      </c>
      <c r="X5147" s="83" t="str">
        <f>MID(Tabla1[[#This Row],[Aplicación]],14,6)</f>
        <v>214</v>
      </c>
    </row>
    <row r="5148" spans="1:24" x14ac:dyDescent="0.25">
      <c r="A5148" s="77">
        <v>220240068733</v>
      </c>
      <c r="B5148" s="78" t="s">
        <v>702</v>
      </c>
      <c r="C5148" s="79">
        <v>45657</v>
      </c>
      <c r="D5148" s="77">
        <v>22024000440</v>
      </c>
      <c r="E5148" s="78" t="s">
        <v>1425</v>
      </c>
      <c r="F5148" s="80">
        <v>64.78</v>
      </c>
      <c r="G5148" s="78" t="s">
        <v>3188</v>
      </c>
      <c r="H5148" s="78" t="s">
        <v>6883</v>
      </c>
      <c r="I5148" s="81">
        <v>300</v>
      </c>
      <c r="J5148" s="78" t="s">
        <v>398</v>
      </c>
      <c r="K5148" s="78" t="s">
        <v>398</v>
      </c>
      <c r="L5148" s="78" t="s">
        <v>413</v>
      </c>
      <c r="M5148" s="78" t="s">
        <v>395</v>
      </c>
      <c r="N5148" s="78" t="s">
        <v>396</v>
      </c>
      <c r="O5148" s="82" t="s">
        <v>325</v>
      </c>
      <c r="P5148" s="82" t="s">
        <v>6229</v>
      </c>
      <c r="Q5148" s="83" t="str">
        <f>MID(Tabla1[[#This Row],[Aplicación]],14,1)</f>
        <v>2</v>
      </c>
      <c r="R5148" s="35" t="s">
        <v>265</v>
      </c>
      <c r="S5148" s="83" t="str">
        <f>MID(Tabla1[[#This Row],[Aplicación]],6,2)</f>
        <v>11</v>
      </c>
      <c r="T5148" s="84" t="str">
        <f>VLOOKUP(Tabla1[[#This Row],[AREA]],Hoja1!A:B,2,FALSE)</f>
        <v>11. Salud pública y seguridad ciudadana</v>
      </c>
      <c r="U5148" s="83" t="str">
        <f>MID(Tabla1[[#This Row],[Aplicación]],9,4)</f>
        <v>1621</v>
      </c>
      <c r="V5148" s="84" t="str">
        <f>VLOOKUP(Tabla1[[#This Row],[PROGRAMA]],Hoja1!A:B,2,FALSE)</f>
        <v>1621. Recogida de residuos</v>
      </c>
      <c r="W5148" s="83" t="str">
        <f>MID(Tabla1[[#This Row],[Aplicación]],14,2)</f>
        <v>21</v>
      </c>
      <c r="X5148" s="83" t="str">
        <f>MID(Tabla1[[#This Row],[Aplicación]],14,6)</f>
        <v>214</v>
      </c>
    </row>
    <row r="5149" spans="1:24" x14ac:dyDescent="0.25">
      <c r="A5149" s="77">
        <v>220240060960</v>
      </c>
      <c r="B5149" s="78" t="s">
        <v>702</v>
      </c>
      <c r="C5149" s="79">
        <v>45643</v>
      </c>
      <c r="D5149" s="77">
        <v>22024000447</v>
      </c>
      <c r="E5149" s="78" t="s">
        <v>1366</v>
      </c>
      <c r="F5149" s="80">
        <v>490</v>
      </c>
      <c r="G5149" s="78" t="s">
        <v>6884</v>
      </c>
      <c r="H5149" s="78" t="s">
        <v>6885</v>
      </c>
      <c r="I5149" s="81" t="s">
        <v>2934</v>
      </c>
      <c r="J5149" s="78" t="s">
        <v>4372</v>
      </c>
      <c r="K5149" s="78" t="s">
        <v>4372</v>
      </c>
      <c r="L5149" s="78" t="s">
        <v>413</v>
      </c>
      <c r="M5149" s="78" t="s">
        <v>395</v>
      </c>
      <c r="N5149" s="78" t="s">
        <v>396</v>
      </c>
      <c r="O5149" s="82" t="s">
        <v>325</v>
      </c>
      <c r="P5149" s="82" t="s">
        <v>6229</v>
      </c>
      <c r="Q5149" s="83" t="str">
        <f>MID(Tabla1[[#This Row],[Aplicación]],14,1)</f>
        <v>2</v>
      </c>
      <c r="R5149" s="35" t="s">
        <v>265</v>
      </c>
      <c r="S5149" s="83" t="str">
        <f>MID(Tabla1[[#This Row],[Aplicación]],6,2)</f>
        <v>11</v>
      </c>
      <c r="T5149" s="84" t="str">
        <f>VLOOKUP(Tabla1[[#This Row],[AREA]],Hoja1!A:B,2,FALSE)</f>
        <v>11. Salud pública y seguridad ciudadana</v>
      </c>
      <c r="U5149" s="83" t="str">
        <f>MID(Tabla1[[#This Row],[Aplicación]],9,4)</f>
        <v>1631</v>
      </c>
      <c r="V5149" s="84" t="str">
        <f>VLOOKUP(Tabla1[[#This Row],[PROGRAMA]],Hoja1!A:B,2,FALSE)</f>
        <v>1631. Limpieza viaria</v>
      </c>
      <c r="W5149" s="83" t="str">
        <f>MID(Tabla1[[#This Row],[Aplicación]],14,2)</f>
        <v>21</v>
      </c>
      <c r="X5149" s="83" t="str">
        <f>MID(Tabla1[[#This Row],[Aplicación]],14,6)</f>
        <v>214</v>
      </c>
    </row>
    <row r="5150" spans="1:24" x14ac:dyDescent="0.25">
      <c r="A5150" s="77">
        <v>220240052559</v>
      </c>
      <c r="B5150" s="78" t="s">
        <v>702</v>
      </c>
      <c r="C5150" s="79">
        <v>45601</v>
      </c>
      <c r="D5150" s="77">
        <v>22024001011</v>
      </c>
      <c r="E5150" s="78" t="s">
        <v>1423</v>
      </c>
      <c r="F5150" s="80">
        <v>489.59</v>
      </c>
      <c r="G5150" s="78" t="s">
        <v>766</v>
      </c>
      <c r="H5150" s="78" t="s">
        <v>6886</v>
      </c>
      <c r="I5150" s="81" t="s">
        <v>2934</v>
      </c>
      <c r="J5150" s="78" t="s">
        <v>398</v>
      </c>
      <c r="K5150" s="78" t="s">
        <v>398</v>
      </c>
      <c r="L5150" s="78" t="s">
        <v>399</v>
      </c>
      <c r="M5150" s="78" t="s">
        <v>395</v>
      </c>
      <c r="N5150" s="78" t="s">
        <v>396</v>
      </c>
      <c r="O5150" s="82" t="s">
        <v>325</v>
      </c>
      <c r="P5150" s="82" t="s">
        <v>6229</v>
      </c>
      <c r="Q5150" s="83" t="str">
        <f>MID(Tabla1[[#This Row],[Aplicación]],14,1)</f>
        <v>2</v>
      </c>
      <c r="R5150" s="35" t="s">
        <v>265</v>
      </c>
      <c r="S5150" s="83" t="str">
        <f>MID(Tabla1[[#This Row],[Aplicación]],6,2)</f>
        <v>11</v>
      </c>
      <c r="T5150" s="84" t="str">
        <f>VLOOKUP(Tabla1[[#This Row],[AREA]],Hoja1!A:B,2,FALSE)</f>
        <v>11. Salud pública y seguridad ciudadana</v>
      </c>
      <c r="U5150" s="83" t="str">
        <f>MID(Tabla1[[#This Row],[Aplicación]],9,4)</f>
        <v>1321</v>
      </c>
      <c r="V5150" s="84" t="str">
        <f>VLOOKUP(Tabla1[[#This Row],[PROGRAMA]],Hoja1!A:B,2,FALSE)</f>
        <v>1321. Policía municipal</v>
      </c>
      <c r="W5150" s="83" t="str">
        <f>MID(Tabla1[[#This Row],[Aplicación]],14,2)</f>
        <v>21</v>
      </c>
      <c r="X5150" s="83" t="str">
        <f>MID(Tabla1[[#This Row],[Aplicación]],14,6)</f>
        <v>214</v>
      </c>
    </row>
    <row r="5151" spans="1:24" x14ac:dyDescent="0.25">
      <c r="A5151" s="77">
        <v>220240062176</v>
      </c>
      <c r="B5151" s="78" t="s">
        <v>702</v>
      </c>
      <c r="C5151" s="79">
        <v>45646</v>
      </c>
      <c r="D5151" s="77">
        <v>22024000079</v>
      </c>
      <c r="E5151" s="78" t="s">
        <v>1262</v>
      </c>
      <c r="F5151" s="80">
        <v>489.2</v>
      </c>
      <c r="G5151" s="78" t="s">
        <v>676</v>
      </c>
      <c r="H5151" s="78" t="s">
        <v>6887</v>
      </c>
      <c r="I5151" s="81" t="s">
        <v>2934</v>
      </c>
      <c r="J5151" s="78" t="s">
        <v>398</v>
      </c>
      <c r="K5151" s="78" t="s">
        <v>398</v>
      </c>
      <c r="L5151" s="78" t="s">
        <v>413</v>
      </c>
      <c r="M5151" s="78" t="s">
        <v>395</v>
      </c>
      <c r="N5151" s="78" t="s">
        <v>396</v>
      </c>
      <c r="O5151" s="82" t="s">
        <v>325</v>
      </c>
      <c r="P5151" s="82" t="s">
        <v>6229</v>
      </c>
      <c r="Q5151" s="83" t="str">
        <f>MID(Tabla1[[#This Row],[Aplicación]],14,1)</f>
        <v>2</v>
      </c>
      <c r="R5151" s="35" t="s">
        <v>265</v>
      </c>
      <c r="S5151" s="83" t="str">
        <f>MID(Tabla1[[#This Row],[Aplicación]],6,2)</f>
        <v>03</v>
      </c>
      <c r="T5151" s="84" t="str">
        <f>VLOOKUP(Tabla1[[#This Row],[AREA]],Hoja1!A:B,2,FALSE)</f>
        <v>03. Participación ciudadana y deportes</v>
      </c>
      <c r="U5151" s="83" t="str">
        <f>MID(Tabla1[[#This Row],[Aplicación]],9,4)</f>
        <v>9241</v>
      </c>
      <c r="V5151" s="84" t="str">
        <f>VLOOKUP(Tabla1[[#This Row],[PROGRAMA]],Hoja1!A:B,2,FALSE)</f>
        <v>9241. Participación ciudadana</v>
      </c>
      <c r="W5151" s="83" t="str">
        <f>MID(Tabla1[[#This Row],[Aplicación]],14,2)</f>
        <v>21</v>
      </c>
      <c r="X5151" s="83" t="str">
        <f>MID(Tabla1[[#This Row],[Aplicación]],14,6)</f>
        <v>213</v>
      </c>
    </row>
    <row r="5152" spans="1:24" x14ac:dyDescent="0.25">
      <c r="A5152" s="77">
        <v>220240057644</v>
      </c>
      <c r="B5152" s="78" t="s">
        <v>702</v>
      </c>
      <c r="C5152" s="79">
        <v>45629</v>
      </c>
      <c r="D5152" s="77">
        <v>22024001633</v>
      </c>
      <c r="E5152" s="78" t="s">
        <v>1427</v>
      </c>
      <c r="F5152" s="80">
        <v>480.1</v>
      </c>
      <c r="G5152" s="78" t="s">
        <v>3320</v>
      </c>
      <c r="H5152" s="78" t="s">
        <v>6888</v>
      </c>
      <c r="I5152" s="81" t="s">
        <v>2934</v>
      </c>
      <c r="J5152" s="78" t="s">
        <v>398</v>
      </c>
      <c r="K5152" s="78" t="s">
        <v>398</v>
      </c>
      <c r="L5152" s="78" t="s">
        <v>413</v>
      </c>
      <c r="M5152" s="78" t="s">
        <v>395</v>
      </c>
      <c r="N5152" s="78" t="s">
        <v>396</v>
      </c>
      <c r="O5152" s="82" t="s">
        <v>325</v>
      </c>
      <c r="P5152" s="82" t="s">
        <v>6229</v>
      </c>
      <c r="Q5152" s="83" t="str">
        <f>MID(Tabla1[[#This Row],[Aplicación]],14,1)</f>
        <v>2</v>
      </c>
      <c r="R5152" s="35" t="s">
        <v>265</v>
      </c>
      <c r="S5152" s="83" t="str">
        <f>MID(Tabla1[[#This Row],[Aplicación]],6,2)</f>
        <v>07</v>
      </c>
      <c r="T5152" s="84" t="str">
        <f>VLOOKUP(Tabla1[[#This Row],[AREA]],Hoja1!A:B,2,FALSE)</f>
        <v>07. Medio ambiente</v>
      </c>
      <c r="U5152" s="83" t="str">
        <f>MID(Tabla1[[#This Row],[Aplicación]],9,4)</f>
        <v>1711</v>
      </c>
      <c r="V5152" s="84" t="str">
        <f>VLOOKUP(Tabla1[[#This Row],[PROGRAMA]],Hoja1!A:B,2,FALSE)</f>
        <v>1711. Parques y jardines</v>
      </c>
      <c r="W5152" s="83" t="str">
        <f>MID(Tabla1[[#This Row],[Aplicación]],14,2)</f>
        <v>22</v>
      </c>
      <c r="X5152" s="83" t="str">
        <f>MID(Tabla1[[#This Row],[Aplicación]],14,6)</f>
        <v>22199</v>
      </c>
    </row>
    <row r="5153" spans="1:24" x14ac:dyDescent="0.25">
      <c r="A5153" s="77">
        <v>220240068733</v>
      </c>
      <c r="B5153" s="78" t="s">
        <v>702</v>
      </c>
      <c r="C5153" s="79">
        <v>45657</v>
      </c>
      <c r="D5153" s="77">
        <v>22024000441</v>
      </c>
      <c r="E5153" s="78" t="s">
        <v>1425</v>
      </c>
      <c r="F5153" s="80">
        <v>7.36</v>
      </c>
      <c r="G5153" s="78" t="s">
        <v>3188</v>
      </c>
      <c r="H5153" s="78" t="s">
        <v>6883</v>
      </c>
      <c r="I5153" s="81">
        <v>300</v>
      </c>
      <c r="J5153" s="78" t="s">
        <v>398</v>
      </c>
      <c r="K5153" s="78" t="s">
        <v>398</v>
      </c>
      <c r="L5153" s="78" t="s">
        <v>413</v>
      </c>
      <c r="M5153" s="78" t="s">
        <v>395</v>
      </c>
      <c r="N5153" s="78" t="s">
        <v>396</v>
      </c>
      <c r="O5153" s="82" t="s">
        <v>325</v>
      </c>
      <c r="P5153" s="82" t="s">
        <v>6229</v>
      </c>
      <c r="Q5153" s="83" t="str">
        <f>MID(Tabla1[[#This Row],[Aplicación]],14,1)</f>
        <v>2</v>
      </c>
      <c r="R5153" s="35" t="s">
        <v>265</v>
      </c>
      <c r="S5153" s="83" t="str">
        <f>MID(Tabla1[[#This Row],[Aplicación]],6,2)</f>
        <v>11</v>
      </c>
      <c r="T5153" s="84" t="str">
        <f>VLOOKUP(Tabla1[[#This Row],[AREA]],Hoja1!A:B,2,FALSE)</f>
        <v>11. Salud pública y seguridad ciudadana</v>
      </c>
      <c r="U5153" s="83" t="str">
        <f>MID(Tabla1[[#This Row],[Aplicación]],9,4)</f>
        <v>1621</v>
      </c>
      <c r="V5153" s="84" t="str">
        <f>VLOOKUP(Tabla1[[#This Row],[PROGRAMA]],Hoja1!A:B,2,FALSE)</f>
        <v>1621. Recogida de residuos</v>
      </c>
      <c r="W5153" s="83" t="str">
        <f>MID(Tabla1[[#This Row],[Aplicación]],14,2)</f>
        <v>21</v>
      </c>
      <c r="X5153" s="83" t="str">
        <f>MID(Tabla1[[#This Row],[Aplicación]],14,6)</f>
        <v>214</v>
      </c>
    </row>
    <row r="5154" spans="1:24" x14ac:dyDescent="0.25">
      <c r="A5154" s="77">
        <v>220240068747</v>
      </c>
      <c r="B5154" s="78" t="s">
        <v>702</v>
      </c>
      <c r="C5154" s="79">
        <v>45657</v>
      </c>
      <c r="D5154" s="77">
        <v>22024000456</v>
      </c>
      <c r="E5154" s="78" t="s">
        <v>1426</v>
      </c>
      <c r="F5154" s="80">
        <v>316.57</v>
      </c>
      <c r="G5154" s="78" t="s">
        <v>3188</v>
      </c>
      <c r="H5154" s="78" t="s">
        <v>6889</v>
      </c>
      <c r="I5154" s="81">
        <v>300</v>
      </c>
      <c r="J5154" s="78" t="s">
        <v>398</v>
      </c>
      <c r="K5154" s="78" t="s">
        <v>398</v>
      </c>
      <c r="L5154" s="78" t="s">
        <v>413</v>
      </c>
      <c r="M5154" s="78" t="s">
        <v>395</v>
      </c>
      <c r="N5154" s="78" t="s">
        <v>396</v>
      </c>
      <c r="O5154" s="82" t="s">
        <v>325</v>
      </c>
      <c r="P5154" s="82" t="s">
        <v>6229</v>
      </c>
      <c r="Q5154" s="83" t="str">
        <f>MID(Tabla1[[#This Row],[Aplicación]],14,1)</f>
        <v>2</v>
      </c>
      <c r="R5154" s="35" t="s">
        <v>265</v>
      </c>
      <c r="S5154" s="83" t="str">
        <f>MID(Tabla1[[#This Row],[Aplicación]],6,2)</f>
        <v>11</v>
      </c>
      <c r="T5154" s="84" t="str">
        <f>VLOOKUP(Tabla1[[#This Row],[AREA]],Hoja1!A:B,2,FALSE)</f>
        <v>11. Salud pública y seguridad ciudadana</v>
      </c>
      <c r="U5154" s="83" t="str">
        <f>MID(Tabla1[[#This Row],[Aplicación]],9,4)</f>
        <v>1621</v>
      </c>
      <c r="V5154" s="84" t="str">
        <f>VLOOKUP(Tabla1[[#This Row],[PROGRAMA]],Hoja1!A:B,2,FALSE)</f>
        <v>1621. Recogida de residuos</v>
      </c>
      <c r="W5154" s="83" t="str">
        <f>MID(Tabla1[[#This Row],[Aplicación]],14,2)</f>
        <v>22</v>
      </c>
      <c r="X5154" s="83" t="str">
        <f>MID(Tabla1[[#This Row],[Aplicación]],14,6)</f>
        <v>22199</v>
      </c>
    </row>
    <row r="5155" spans="1:24" x14ac:dyDescent="0.25">
      <c r="A5155" s="77">
        <v>220240069055</v>
      </c>
      <c r="B5155" s="78" t="s">
        <v>702</v>
      </c>
      <c r="C5155" s="79">
        <v>45657</v>
      </c>
      <c r="D5155" s="77">
        <v>22024000456</v>
      </c>
      <c r="E5155" s="78" t="s">
        <v>1426</v>
      </c>
      <c r="F5155" s="80">
        <v>1379.81</v>
      </c>
      <c r="G5155" s="78" t="s">
        <v>3104</v>
      </c>
      <c r="H5155" s="78" t="s">
        <v>6890</v>
      </c>
      <c r="I5155" s="81">
        <v>300</v>
      </c>
      <c r="J5155" s="78" t="s">
        <v>398</v>
      </c>
      <c r="K5155" s="78" t="s">
        <v>398</v>
      </c>
      <c r="L5155" s="78" t="s">
        <v>413</v>
      </c>
      <c r="M5155" s="78" t="s">
        <v>395</v>
      </c>
      <c r="N5155" s="78" t="s">
        <v>396</v>
      </c>
      <c r="O5155" s="82" t="s">
        <v>325</v>
      </c>
      <c r="P5155" s="82" t="s">
        <v>6229</v>
      </c>
      <c r="Q5155" s="83" t="str">
        <f>MID(Tabla1[[#This Row],[Aplicación]],14,1)</f>
        <v>2</v>
      </c>
      <c r="R5155" s="35" t="s">
        <v>265</v>
      </c>
      <c r="S5155" s="83" t="str">
        <f>MID(Tabla1[[#This Row],[Aplicación]],6,2)</f>
        <v>11</v>
      </c>
      <c r="T5155" s="84" t="str">
        <f>VLOOKUP(Tabla1[[#This Row],[AREA]],Hoja1!A:B,2,FALSE)</f>
        <v>11. Salud pública y seguridad ciudadana</v>
      </c>
      <c r="U5155" s="83" t="str">
        <f>MID(Tabla1[[#This Row],[Aplicación]],9,4)</f>
        <v>1621</v>
      </c>
      <c r="V5155" s="84" t="str">
        <f>VLOOKUP(Tabla1[[#This Row],[PROGRAMA]],Hoja1!A:B,2,FALSE)</f>
        <v>1621. Recogida de residuos</v>
      </c>
      <c r="W5155" s="83" t="str">
        <f>MID(Tabla1[[#This Row],[Aplicación]],14,2)</f>
        <v>22</v>
      </c>
      <c r="X5155" s="83" t="str">
        <f>MID(Tabla1[[#This Row],[Aplicación]],14,6)</f>
        <v>22199</v>
      </c>
    </row>
    <row r="5156" spans="1:24" x14ac:dyDescent="0.25">
      <c r="A5156" s="77">
        <v>220240068035</v>
      </c>
      <c r="B5156" s="78" t="s">
        <v>702</v>
      </c>
      <c r="C5156" s="79">
        <v>45657</v>
      </c>
      <c r="D5156" s="77">
        <v>22024000749</v>
      </c>
      <c r="E5156" s="78" t="s">
        <v>1290</v>
      </c>
      <c r="F5156" s="80">
        <v>23.23</v>
      </c>
      <c r="G5156" s="78" t="s">
        <v>370</v>
      </c>
      <c r="H5156" s="78" t="s">
        <v>6891</v>
      </c>
      <c r="I5156" s="81">
        <v>300</v>
      </c>
      <c r="J5156" s="78" t="s">
        <v>398</v>
      </c>
      <c r="K5156" s="78" t="s">
        <v>398</v>
      </c>
      <c r="L5156" s="78" t="s">
        <v>413</v>
      </c>
      <c r="M5156" s="78" t="s">
        <v>585</v>
      </c>
      <c r="N5156" s="78" t="s">
        <v>539</v>
      </c>
      <c r="O5156" s="82" t="s">
        <v>326</v>
      </c>
      <c r="P5156" s="82" t="s">
        <v>6229</v>
      </c>
      <c r="Q5156" s="83" t="str">
        <f>MID(Tabla1[[#This Row],[Aplicación]],14,1)</f>
        <v>2</v>
      </c>
      <c r="R5156" s="35" t="s">
        <v>265</v>
      </c>
      <c r="S5156" s="83" t="str">
        <f>MID(Tabla1[[#This Row],[Aplicación]],6,2)</f>
        <v>02</v>
      </c>
      <c r="T5156" s="84" t="str">
        <f>VLOOKUP(Tabla1[[#This Row],[AREA]],Hoja1!A:B,2,FALSE)</f>
        <v>02. Urbanismo y vivienda</v>
      </c>
      <c r="U5156" s="83" t="str">
        <f>MID(Tabla1[[#This Row],[Aplicación]],9,4)</f>
        <v>9332</v>
      </c>
      <c r="V5156" s="84" t="str">
        <f>VLOOKUP(Tabla1[[#This Row],[PROGRAMA]],Hoja1!A:B,2,FALSE)</f>
        <v>9332. Mantenimiento de edificios e instalaciones municipales</v>
      </c>
      <c r="W5156" s="83" t="str">
        <f>MID(Tabla1[[#This Row],[Aplicación]],14,2)</f>
        <v>21</v>
      </c>
      <c r="X5156" s="83" t="str">
        <f>MID(Tabla1[[#This Row],[Aplicación]],14,6)</f>
        <v>212</v>
      </c>
    </row>
    <row r="5157" spans="1:24" x14ac:dyDescent="0.25">
      <c r="A5157" s="77">
        <v>220240068704</v>
      </c>
      <c r="B5157" s="78" t="s">
        <v>702</v>
      </c>
      <c r="C5157" s="79">
        <v>45657</v>
      </c>
      <c r="D5157" s="77">
        <v>22024002950</v>
      </c>
      <c r="E5157" s="78" t="s">
        <v>1291</v>
      </c>
      <c r="F5157" s="80">
        <v>5</v>
      </c>
      <c r="G5157" s="78" t="s">
        <v>370</v>
      </c>
      <c r="H5157" s="78" t="s">
        <v>6892</v>
      </c>
      <c r="I5157" s="81">
        <v>300</v>
      </c>
      <c r="J5157" s="78" t="s">
        <v>398</v>
      </c>
      <c r="K5157" s="78" t="s">
        <v>398</v>
      </c>
      <c r="L5157" s="78" t="s">
        <v>413</v>
      </c>
      <c r="M5157" s="78" t="s">
        <v>585</v>
      </c>
      <c r="N5157" s="78" t="s">
        <v>539</v>
      </c>
      <c r="O5157" s="82" t="s">
        <v>326</v>
      </c>
      <c r="P5157" s="82" t="s">
        <v>6229</v>
      </c>
      <c r="Q5157" s="83" t="str">
        <f>MID(Tabla1[[#This Row],[Aplicación]],14,1)</f>
        <v>2</v>
      </c>
      <c r="R5157" s="35" t="s">
        <v>265</v>
      </c>
      <c r="S5157" s="83" t="str">
        <f>MID(Tabla1[[#This Row],[Aplicación]],6,2)</f>
        <v>05</v>
      </c>
      <c r="T5157" s="84" t="str">
        <f>VLOOKUP(Tabla1[[#This Row],[AREA]],Hoja1!A:B,2,FALSE)</f>
        <v>05. Comercio, mercados y consumo</v>
      </c>
      <c r="U5157" s="83" t="str">
        <f>MID(Tabla1[[#This Row],[Aplicación]],9,4)</f>
        <v>4312</v>
      </c>
      <c r="V5157" s="84" t="str">
        <f>VLOOKUP(Tabla1[[#This Row],[PROGRAMA]],Hoja1!A:B,2,FALSE)</f>
        <v>4312. Mercados</v>
      </c>
      <c r="W5157" s="83" t="str">
        <f>MID(Tabla1[[#This Row],[Aplicación]],14,2)</f>
        <v>22</v>
      </c>
      <c r="X5157" s="83" t="str">
        <f>MID(Tabla1[[#This Row],[Aplicación]],14,6)</f>
        <v>22199</v>
      </c>
    </row>
    <row r="5158" spans="1:24" x14ac:dyDescent="0.25">
      <c r="A5158" s="77">
        <v>220240063901</v>
      </c>
      <c r="B5158" s="78" t="s">
        <v>390</v>
      </c>
      <c r="C5158" s="79">
        <v>45653</v>
      </c>
      <c r="D5158" s="77">
        <v>22024009553</v>
      </c>
      <c r="E5158" s="78" t="s">
        <v>6893</v>
      </c>
      <c r="F5158" s="80">
        <v>3300</v>
      </c>
      <c r="G5158" s="78" t="s">
        <v>6894</v>
      </c>
      <c r="H5158" s="78" t="s">
        <v>6895</v>
      </c>
      <c r="I5158" s="81">
        <v>220</v>
      </c>
      <c r="J5158" s="78" t="s">
        <v>398</v>
      </c>
      <c r="K5158" s="78" t="s">
        <v>398</v>
      </c>
      <c r="L5158" s="78" t="s">
        <v>399</v>
      </c>
      <c r="M5158" s="78" t="s">
        <v>585</v>
      </c>
      <c r="N5158" s="78" t="s">
        <v>539</v>
      </c>
      <c r="O5158" s="82" t="s">
        <v>326</v>
      </c>
      <c r="P5158" s="82" t="s">
        <v>6229</v>
      </c>
      <c r="Q5158" s="83" t="str">
        <f>MID(Tabla1[[#This Row],[Aplicación]],14,1)</f>
        <v>2</v>
      </c>
      <c r="R5158" s="35" t="s">
        <v>265</v>
      </c>
      <c r="S5158" s="83" t="str">
        <f>MID(Tabla1[[#This Row],[Aplicación]],6,2)</f>
        <v>07</v>
      </c>
      <c r="T5158" s="84" t="str">
        <f>VLOOKUP(Tabla1[[#This Row],[AREA]],Hoja1!A:B,2,FALSE)</f>
        <v>07. Medio ambiente</v>
      </c>
      <c r="U5158" s="83" t="str">
        <f>MID(Tabla1[[#This Row],[Aplicación]],9,4)</f>
        <v>1711</v>
      </c>
      <c r="V5158" s="84" t="str">
        <f>VLOOKUP(Tabla1[[#This Row],[PROGRAMA]],Hoja1!A:B,2,FALSE)</f>
        <v>1711. Parques y jardines</v>
      </c>
      <c r="W5158" s="83" t="str">
        <f>MID(Tabla1[[#This Row],[Aplicación]],14,2)</f>
        <v>20</v>
      </c>
      <c r="X5158" s="83" t="str">
        <f>MID(Tabla1[[#This Row],[Aplicación]],14,6)</f>
        <v>203</v>
      </c>
    </row>
    <row r="5159" spans="1:24" x14ac:dyDescent="0.25">
      <c r="A5159" s="77">
        <v>220240051492</v>
      </c>
      <c r="B5159" s="78" t="s">
        <v>702</v>
      </c>
      <c r="C5159" s="79">
        <v>45595</v>
      </c>
      <c r="D5159" s="77">
        <v>22024000765</v>
      </c>
      <c r="E5159" s="78" t="s">
        <v>1456</v>
      </c>
      <c r="F5159" s="80">
        <v>477.42</v>
      </c>
      <c r="G5159" s="78" t="s">
        <v>812</v>
      </c>
      <c r="H5159" s="78" t="s">
        <v>6896</v>
      </c>
      <c r="I5159" s="81" t="s">
        <v>2934</v>
      </c>
      <c r="J5159" s="78" t="s">
        <v>398</v>
      </c>
      <c r="K5159" s="78" t="s">
        <v>398</v>
      </c>
      <c r="L5159" s="78" t="s">
        <v>413</v>
      </c>
      <c r="M5159" s="78" t="s">
        <v>395</v>
      </c>
      <c r="N5159" s="78" t="s">
        <v>396</v>
      </c>
      <c r="O5159" s="82" t="s">
        <v>325</v>
      </c>
      <c r="P5159" s="82" t="s">
        <v>6229</v>
      </c>
      <c r="Q5159" s="83" t="str">
        <f>MID(Tabla1[[#This Row],[Aplicación]],14,1)</f>
        <v>2</v>
      </c>
      <c r="R5159" s="35" t="s">
        <v>265</v>
      </c>
      <c r="S5159" s="83" t="str">
        <f>MID(Tabla1[[#This Row],[Aplicación]],6,2)</f>
        <v>02</v>
      </c>
      <c r="T5159" s="84" t="str">
        <f>VLOOKUP(Tabla1[[#This Row],[AREA]],Hoja1!A:B,2,FALSE)</f>
        <v>02. Urbanismo y vivienda</v>
      </c>
      <c r="U5159" s="83" t="str">
        <f>MID(Tabla1[[#This Row],[Aplicación]],9,4)</f>
        <v>9332</v>
      </c>
      <c r="V5159" s="84" t="str">
        <f>VLOOKUP(Tabla1[[#This Row],[PROGRAMA]],Hoja1!A:B,2,FALSE)</f>
        <v>9332. Mantenimiento de edificios e instalaciones municipales</v>
      </c>
      <c r="W5159" s="83" t="str">
        <f>MID(Tabla1[[#This Row],[Aplicación]],14,2)</f>
        <v>21</v>
      </c>
      <c r="X5159" s="83" t="str">
        <f>MID(Tabla1[[#This Row],[Aplicación]],14,6)</f>
        <v>214</v>
      </c>
    </row>
    <row r="5160" spans="1:24" x14ac:dyDescent="0.25">
      <c r="A5160" s="77">
        <v>220240045433</v>
      </c>
      <c r="B5160" s="78" t="s">
        <v>702</v>
      </c>
      <c r="C5160" s="79">
        <v>45568</v>
      </c>
      <c r="D5160" s="77">
        <v>22024001011</v>
      </c>
      <c r="E5160" s="78" t="s">
        <v>1423</v>
      </c>
      <c r="F5160" s="80">
        <v>473.36</v>
      </c>
      <c r="G5160" s="78" t="s">
        <v>283</v>
      </c>
      <c r="H5160" s="78" t="s">
        <v>6897</v>
      </c>
      <c r="I5160" s="81" t="s">
        <v>2934</v>
      </c>
      <c r="J5160" s="78" t="s">
        <v>398</v>
      </c>
      <c r="K5160" s="78" t="s">
        <v>398</v>
      </c>
      <c r="L5160" s="78" t="s">
        <v>399</v>
      </c>
      <c r="M5160" s="78" t="s">
        <v>395</v>
      </c>
      <c r="N5160" s="78" t="s">
        <v>396</v>
      </c>
      <c r="O5160" s="82" t="s">
        <v>325</v>
      </c>
      <c r="P5160" s="82" t="s">
        <v>6229</v>
      </c>
      <c r="Q5160" s="83" t="str">
        <f>MID(Tabla1[[#This Row],[Aplicación]],14,1)</f>
        <v>2</v>
      </c>
      <c r="R5160" s="35" t="s">
        <v>265</v>
      </c>
      <c r="S5160" s="83" t="str">
        <f>MID(Tabla1[[#This Row],[Aplicación]],6,2)</f>
        <v>11</v>
      </c>
      <c r="T5160" s="84" t="str">
        <f>VLOOKUP(Tabla1[[#This Row],[AREA]],Hoja1!A:B,2,FALSE)</f>
        <v>11. Salud pública y seguridad ciudadana</v>
      </c>
      <c r="U5160" s="83" t="str">
        <f>MID(Tabla1[[#This Row],[Aplicación]],9,4)</f>
        <v>1321</v>
      </c>
      <c r="V5160" s="84" t="str">
        <f>VLOOKUP(Tabla1[[#This Row],[PROGRAMA]],Hoja1!A:B,2,FALSE)</f>
        <v>1321. Policía municipal</v>
      </c>
      <c r="W5160" s="83" t="str">
        <f>MID(Tabla1[[#This Row],[Aplicación]],14,2)</f>
        <v>21</v>
      </c>
      <c r="X5160" s="83" t="str">
        <f>MID(Tabla1[[#This Row],[Aplicación]],14,6)</f>
        <v>214</v>
      </c>
    </row>
    <row r="5161" spans="1:24" x14ac:dyDescent="0.25">
      <c r="A5161" s="77">
        <v>220240059788</v>
      </c>
      <c r="B5161" s="78" t="s">
        <v>702</v>
      </c>
      <c r="C5161" s="79">
        <v>45636</v>
      </c>
      <c r="D5161" s="77">
        <v>22024001638</v>
      </c>
      <c r="E5161" s="78" t="s">
        <v>1424</v>
      </c>
      <c r="F5161" s="80">
        <v>473.05</v>
      </c>
      <c r="G5161" s="78" t="s">
        <v>768</v>
      </c>
      <c r="H5161" s="78" t="s">
        <v>6898</v>
      </c>
      <c r="I5161" s="81" t="s">
        <v>2934</v>
      </c>
      <c r="J5161" s="78" t="s">
        <v>398</v>
      </c>
      <c r="K5161" s="78" t="s">
        <v>398</v>
      </c>
      <c r="L5161" s="78" t="s">
        <v>399</v>
      </c>
      <c r="M5161" s="78" t="s">
        <v>395</v>
      </c>
      <c r="N5161" s="78" t="s">
        <v>396</v>
      </c>
      <c r="O5161" s="82" t="s">
        <v>325</v>
      </c>
      <c r="P5161" s="82" t="s">
        <v>6229</v>
      </c>
      <c r="Q5161" s="83" t="str">
        <f>MID(Tabla1[[#This Row],[Aplicación]],14,1)</f>
        <v>2</v>
      </c>
      <c r="R5161" s="35" t="s">
        <v>265</v>
      </c>
      <c r="S5161" s="83" t="str">
        <f>MID(Tabla1[[#This Row],[Aplicación]],6,2)</f>
        <v>07</v>
      </c>
      <c r="T5161" s="84" t="str">
        <f>VLOOKUP(Tabla1[[#This Row],[AREA]],Hoja1!A:B,2,FALSE)</f>
        <v>07. Medio ambiente</v>
      </c>
      <c r="U5161" s="83" t="str">
        <f>MID(Tabla1[[#This Row],[Aplicación]],9,4)</f>
        <v>1711</v>
      </c>
      <c r="V5161" s="84" t="str">
        <f>VLOOKUP(Tabla1[[#This Row],[PROGRAMA]],Hoja1!A:B,2,FALSE)</f>
        <v>1711. Parques y jardines</v>
      </c>
      <c r="W5161" s="83" t="str">
        <f>MID(Tabla1[[#This Row],[Aplicación]],14,2)</f>
        <v>21</v>
      </c>
      <c r="X5161" s="83" t="str">
        <f>MID(Tabla1[[#This Row],[Aplicación]],14,6)</f>
        <v>214</v>
      </c>
    </row>
    <row r="5162" spans="1:24" x14ac:dyDescent="0.25">
      <c r="A5162" s="77">
        <v>220240055773</v>
      </c>
      <c r="B5162" s="78" t="s">
        <v>702</v>
      </c>
      <c r="C5162" s="79">
        <v>45621</v>
      </c>
      <c r="D5162" s="77">
        <v>22024000079</v>
      </c>
      <c r="E5162" s="78" t="s">
        <v>1262</v>
      </c>
      <c r="F5162" s="80">
        <v>471.95</v>
      </c>
      <c r="G5162" s="78" t="s">
        <v>764</v>
      </c>
      <c r="H5162" s="78" t="s">
        <v>6899</v>
      </c>
      <c r="I5162" s="81" t="s">
        <v>2934</v>
      </c>
      <c r="J5162" s="78" t="s">
        <v>398</v>
      </c>
      <c r="K5162" s="78" t="s">
        <v>398</v>
      </c>
      <c r="L5162" s="78" t="s">
        <v>413</v>
      </c>
      <c r="M5162" s="78" t="s">
        <v>395</v>
      </c>
      <c r="N5162" s="78" t="s">
        <v>396</v>
      </c>
      <c r="O5162" s="82" t="s">
        <v>325</v>
      </c>
      <c r="P5162" s="82" t="s">
        <v>6229</v>
      </c>
      <c r="Q5162" s="83" t="str">
        <f>MID(Tabla1[[#This Row],[Aplicación]],14,1)</f>
        <v>2</v>
      </c>
      <c r="R5162" s="35" t="s">
        <v>265</v>
      </c>
      <c r="S5162" s="83" t="str">
        <f>MID(Tabla1[[#This Row],[Aplicación]],6,2)</f>
        <v>03</v>
      </c>
      <c r="T5162" s="84" t="str">
        <f>VLOOKUP(Tabla1[[#This Row],[AREA]],Hoja1!A:B,2,FALSE)</f>
        <v>03. Participación ciudadana y deportes</v>
      </c>
      <c r="U5162" s="83" t="str">
        <f>MID(Tabla1[[#This Row],[Aplicación]],9,4)</f>
        <v>9241</v>
      </c>
      <c r="V5162" s="84" t="str">
        <f>VLOOKUP(Tabla1[[#This Row],[PROGRAMA]],Hoja1!A:B,2,FALSE)</f>
        <v>9241. Participación ciudadana</v>
      </c>
      <c r="W5162" s="83" t="str">
        <f>MID(Tabla1[[#This Row],[Aplicación]],14,2)</f>
        <v>21</v>
      </c>
      <c r="X5162" s="83" t="str">
        <f>MID(Tabla1[[#This Row],[Aplicación]],14,6)</f>
        <v>213</v>
      </c>
    </row>
    <row r="5163" spans="1:24" x14ac:dyDescent="0.25">
      <c r="A5163" s="77">
        <v>220240052310</v>
      </c>
      <c r="B5163" s="78" t="s">
        <v>390</v>
      </c>
      <c r="C5163" s="79">
        <v>45601</v>
      </c>
      <c r="D5163" s="77">
        <v>22024008117</v>
      </c>
      <c r="E5163" s="78" t="s">
        <v>6717</v>
      </c>
      <c r="F5163" s="80">
        <v>1573</v>
      </c>
      <c r="G5163" s="78" t="s">
        <v>20</v>
      </c>
      <c r="H5163" s="78" t="s">
        <v>6900</v>
      </c>
      <c r="I5163" s="81" t="s">
        <v>2930</v>
      </c>
      <c r="J5163" s="78" t="s">
        <v>398</v>
      </c>
      <c r="K5163" s="78" t="s">
        <v>398</v>
      </c>
      <c r="L5163" s="78" t="s">
        <v>399</v>
      </c>
      <c r="M5163" s="78" t="s">
        <v>585</v>
      </c>
      <c r="N5163" s="78" t="s">
        <v>539</v>
      </c>
      <c r="O5163" s="82" t="s">
        <v>326</v>
      </c>
      <c r="P5163" s="82" t="s">
        <v>6229</v>
      </c>
      <c r="Q5163" s="83" t="str">
        <f>MID(Tabla1[[#This Row],[Aplicación]],14,1)</f>
        <v>6</v>
      </c>
      <c r="R5163" s="35" t="s">
        <v>266</v>
      </c>
      <c r="S5163" s="83" t="str">
        <f>MID(Tabla1[[#This Row],[Aplicación]],6,2)</f>
        <v>11</v>
      </c>
      <c r="T5163" s="84" t="str">
        <f>VLOOKUP(Tabla1[[#This Row],[AREA]],Hoja1!A:B,2,FALSE)</f>
        <v>11. Salud pública y seguridad ciudadana</v>
      </c>
      <c r="U5163" s="83" t="str">
        <f>MID(Tabla1[[#This Row],[Aplicación]],9,4)</f>
        <v>1321</v>
      </c>
      <c r="V5163" s="84" t="str">
        <f>VLOOKUP(Tabla1[[#This Row],[PROGRAMA]],Hoja1!A:B,2,FALSE)</f>
        <v>1321. Policía municipal</v>
      </c>
      <c r="W5163" s="83" t="str">
        <f>MID(Tabla1[[#This Row],[Aplicación]],14,2)</f>
        <v>63</v>
      </c>
      <c r="X5163" s="83" t="str">
        <f>MID(Tabla1[[#This Row],[Aplicación]],14,6)</f>
        <v>633</v>
      </c>
    </row>
    <row r="5164" spans="1:24" x14ac:dyDescent="0.25">
      <c r="A5164" s="77">
        <v>220240060417</v>
      </c>
      <c r="B5164" s="78" t="s">
        <v>702</v>
      </c>
      <c r="C5164" s="79">
        <v>45638</v>
      </c>
      <c r="D5164" s="77">
        <v>22024000997</v>
      </c>
      <c r="E5164" s="78" t="s">
        <v>1321</v>
      </c>
      <c r="F5164" s="80">
        <v>471.07</v>
      </c>
      <c r="G5164" s="78" t="s">
        <v>776</v>
      </c>
      <c r="H5164" s="78" t="s">
        <v>6901</v>
      </c>
      <c r="I5164" s="81" t="s">
        <v>2934</v>
      </c>
      <c r="J5164" s="78" t="s">
        <v>398</v>
      </c>
      <c r="K5164" s="78" t="s">
        <v>398</v>
      </c>
      <c r="L5164" s="78" t="s">
        <v>413</v>
      </c>
      <c r="M5164" s="78" t="s">
        <v>395</v>
      </c>
      <c r="N5164" s="78" t="s">
        <v>396</v>
      </c>
      <c r="O5164" s="82" t="s">
        <v>325</v>
      </c>
      <c r="P5164" s="82" t="s">
        <v>6229</v>
      </c>
      <c r="Q5164" s="83" t="str">
        <f>MID(Tabla1[[#This Row],[Aplicación]],14,1)</f>
        <v>2</v>
      </c>
      <c r="R5164" s="35" t="s">
        <v>265</v>
      </c>
      <c r="S5164" s="83" t="str">
        <f>MID(Tabla1[[#This Row],[Aplicación]],6,2)</f>
        <v>01</v>
      </c>
      <c r="T5164" s="84" t="str">
        <f>VLOOKUP(Tabla1[[#This Row],[AREA]],Hoja1!A:B,2,FALSE)</f>
        <v>01. Alcaldía</v>
      </c>
      <c r="U5164" s="83" t="str">
        <f>MID(Tabla1[[#This Row],[Aplicación]],9,4)</f>
        <v>4331</v>
      </c>
      <c r="V5164" s="84" t="str">
        <f>VLOOKUP(Tabla1[[#This Row],[PROGRAMA]],Hoja1!A:B,2,FALSE)</f>
        <v>4331. Desarrollo empresarial</v>
      </c>
      <c r="W5164" s="83" t="str">
        <f>MID(Tabla1[[#This Row],[Aplicación]],14,2)</f>
        <v>21</v>
      </c>
      <c r="X5164" s="83" t="str">
        <f>MID(Tabla1[[#This Row],[Aplicación]],14,6)</f>
        <v>212</v>
      </c>
    </row>
    <row r="5165" spans="1:24" x14ac:dyDescent="0.25">
      <c r="A5165" s="77">
        <v>220240060891</v>
      </c>
      <c r="B5165" s="78" t="s">
        <v>702</v>
      </c>
      <c r="C5165" s="79">
        <v>45643</v>
      </c>
      <c r="D5165" s="77">
        <v>22024000506</v>
      </c>
      <c r="E5165" s="78" t="s">
        <v>1335</v>
      </c>
      <c r="F5165" s="80">
        <v>469.86</v>
      </c>
      <c r="G5165" s="78" t="s">
        <v>41</v>
      </c>
      <c r="H5165" s="78" t="s">
        <v>6902</v>
      </c>
      <c r="I5165" s="81" t="s">
        <v>2934</v>
      </c>
      <c r="J5165" s="78" t="s">
        <v>398</v>
      </c>
      <c r="K5165" s="78" t="s">
        <v>398</v>
      </c>
      <c r="L5165" s="78" t="s">
        <v>413</v>
      </c>
      <c r="M5165" s="78" t="s">
        <v>395</v>
      </c>
      <c r="N5165" s="78" t="s">
        <v>396</v>
      </c>
      <c r="O5165" s="82" t="s">
        <v>325</v>
      </c>
      <c r="P5165" s="82" t="s">
        <v>6229</v>
      </c>
      <c r="Q5165" s="83" t="str">
        <f>MID(Tabla1[[#This Row],[Aplicación]],14,1)</f>
        <v>2</v>
      </c>
      <c r="R5165" s="35" t="s">
        <v>265</v>
      </c>
      <c r="S5165" s="83" t="str">
        <f>MID(Tabla1[[#This Row],[Aplicación]],6,2)</f>
        <v>10</v>
      </c>
      <c r="T5165" s="84" t="str">
        <f>VLOOKUP(Tabla1[[#This Row],[AREA]],Hoja1!A:B,2,FALSE)</f>
        <v>10. Personas mayores, familia y servicios sociales</v>
      </c>
      <c r="U5165" s="83" t="str">
        <f>MID(Tabla1[[#This Row],[Aplicación]],9,4)</f>
        <v>2412</v>
      </c>
      <c r="V5165" s="84" t="str">
        <f>VLOOKUP(Tabla1[[#This Row],[PROGRAMA]],Hoja1!A:B,2,FALSE)</f>
        <v>2412. Formación para el empleo</v>
      </c>
      <c r="W5165" s="83" t="str">
        <f>MID(Tabla1[[#This Row],[Aplicación]],14,2)</f>
        <v>22</v>
      </c>
      <c r="X5165" s="83" t="str">
        <f>MID(Tabla1[[#This Row],[Aplicación]],14,6)</f>
        <v>22199</v>
      </c>
    </row>
    <row r="5166" spans="1:24" x14ac:dyDescent="0.25">
      <c r="A5166" s="77">
        <v>220240058211</v>
      </c>
      <c r="B5166" s="78" t="s">
        <v>702</v>
      </c>
      <c r="C5166" s="79">
        <v>45630</v>
      </c>
      <c r="D5166" s="77">
        <v>22024000506</v>
      </c>
      <c r="E5166" s="78" t="s">
        <v>1335</v>
      </c>
      <c r="F5166" s="80">
        <v>469.56</v>
      </c>
      <c r="G5166" s="78" t="s">
        <v>40</v>
      </c>
      <c r="H5166" s="78" t="s">
        <v>6903</v>
      </c>
      <c r="I5166" s="81" t="s">
        <v>2934</v>
      </c>
      <c r="J5166" s="78" t="s">
        <v>398</v>
      </c>
      <c r="K5166" s="78" t="s">
        <v>398</v>
      </c>
      <c r="L5166" s="78" t="s">
        <v>413</v>
      </c>
      <c r="M5166" s="78" t="s">
        <v>395</v>
      </c>
      <c r="N5166" s="78" t="s">
        <v>396</v>
      </c>
      <c r="O5166" s="82" t="s">
        <v>325</v>
      </c>
      <c r="P5166" s="82" t="s">
        <v>6229</v>
      </c>
      <c r="Q5166" s="83" t="str">
        <f>MID(Tabla1[[#This Row],[Aplicación]],14,1)</f>
        <v>2</v>
      </c>
      <c r="R5166" s="35" t="s">
        <v>265</v>
      </c>
      <c r="S5166" s="83" t="str">
        <f>MID(Tabla1[[#This Row],[Aplicación]],6,2)</f>
        <v>10</v>
      </c>
      <c r="T5166" s="84" t="str">
        <f>VLOOKUP(Tabla1[[#This Row],[AREA]],Hoja1!A:B,2,FALSE)</f>
        <v>10. Personas mayores, familia y servicios sociales</v>
      </c>
      <c r="U5166" s="83" t="str">
        <f>MID(Tabla1[[#This Row],[Aplicación]],9,4)</f>
        <v>2412</v>
      </c>
      <c r="V5166" s="84" t="str">
        <f>VLOOKUP(Tabla1[[#This Row],[PROGRAMA]],Hoja1!A:B,2,FALSE)</f>
        <v>2412. Formación para el empleo</v>
      </c>
      <c r="W5166" s="83" t="str">
        <f>MID(Tabla1[[#This Row],[Aplicación]],14,2)</f>
        <v>22</v>
      </c>
      <c r="X5166" s="83" t="str">
        <f>MID(Tabla1[[#This Row],[Aplicación]],14,6)</f>
        <v>22199</v>
      </c>
    </row>
    <row r="5167" spans="1:24" x14ac:dyDescent="0.25">
      <c r="A5167" s="77">
        <v>220240061057</v>
      </c>
      <c r="B5167" s="78" t="s">
        <v>702</v>
      </c>
      <c r="C5167" s="79">
        <v>45643</v>
      </c>
      <c r="D5167" s="77">
        <v>22024000441</v>
      </c>
      <c r="E5167" s="78" t="s">
        <v>1425</v>
      </c>
      <c r="F5167" s="80">
        <v>466.62</v>
      </c>
      <c r="G5167" s="78" t="s">
        <v>51</v>
      </c>
      <c r="H5167" s="78" t="s">
        <v>6904</v>
      </c>
      <c r="I5167" s="81" t="s">
        <v>2934</v>
      </c>
      <c r="J5167" s="78" t="s">
        <v>874</v>
      </c>
      <c r="K5167" s="78" t="s">
        <v>875</v>
      </c>
      <c r="L5167" s="78" t="s">
        <v>413</v>
      </c>
      <c r="M5167" s="78" t="s">
        <v>395</v>
      </c>
      <c r="N5167" s="78" t="s">
        <v>396</v>
      </c>
      <c r="O5167" s="82" t="s">
        <v>325</v>
      </c>
      <c r="P5167" s="82" t="s">
        <v>6229</v>
      </c>
      <c r="Q5167" s="83" t="str">
        <f>MID(Tabla1[[#This Row],[Aplicación]],14,1)</f>
        <v>2</v>
      </c>
      <c r="R5167" s="35" t="s">
        <v>265</v>
      </c>
      <c r="S5167" s="83" t="str">
        <f>MID(Tabla1[[#This Row],[Aplicación]],6,2)</f>
        <v>11</v>
      </c>
      <c r="T5167" s="84" t="str">
        <f>VLOOKUP(Tabla1[[#This Row],[AREA]],Hoja1!A:B,2,FALSE)</f>
        <v>11. Salud pública y seguridad ciudadana</v>
      </c>
      <c r="U5167" s="83" t="str">
        <f>MID(Tabla1[[#This Row],[Aplicación]],9,4)</f>
        <v>1621</v>
      </c>
      <c r="V5167" s="84" t="str">
        <f>VLOOKUP(Tabla1[[#This Row],[PROGRAMA]],Hoja1!A:B,2,FALSE)</f>
        <v>1621. Recogida de residuos</v>
      </c>
      <c r="W5167" s="83" t="str">
        <f>MID(Tabla1[[#This Row],[Aplicación]],14,2)</f>
        <v>21</v>
      </c>
      <c r="X5167" s="83" t="str">
        <f>MID(Tabla1[[#This Row],[Aplicación]],14,6)</f>
        <v>214</v>
      </c>
    </row>
    <row r="5168" spans="1:24" x14ac:dyDescent="0.25">
      <c r="A5168" s="77">
        <v>220240044914</v>
      </c>
      <c r="B5168" s="78" t="s">
        <v>702</v>
      </c>
      <c r="C5168" s="79">
        <v>45567</v>
      </c>
      <c r="D5168" s="77">
        <v>22024000022</v>
      </c>
      <c r="E5168" s="78" t="s">
        <v>1362</v>
      </c>
      <c r="F5168" s="80">
        <v>464.35</v>
      </c>
      <c r="G5168" s="78" t="s">
        <v>801</v>
      </c>
      <c r="H5168" s="78" t="s">
        <v>6905</v>
      </c>
      <c r="I5168" s="81" t="s">
        <v>2934</v>
      </c>
      <c r="J5168" s="78" t="s">
        <v>398</v>
      </c>
      <c r="K5168" s="78" t="s">
        <v>398</v>
      </c>
      <c r="L5168" s="78" t="s">
        <v>399</v>
      </c>
      <c r="M5168" s="78" t="s">
        <v>395</v>
      </c>
      <c r="N5168" s="78" t="s">
        <v>396</v>
      </c>
      <c r="O5168" s="82" t="s">
        <v>325</v>
      </c>
      <c r="P5168" s="82" t="s">
        <v>6229</v>
      </c>
      <c r="Q5168" s="83" t="str">
        <f>MID(Tabla1[[#This Row],[Aplicación]],14,1)</f>
        <v>2</v>
      </c>
      <c r="R5168" s="35" t="s">
        <v>265</v>
      </c>
      <c r="S5168" s="83" t="str">
        <f>MID(Tabla1[[#This Row],[Aplicación]],6,2)</f>
        <v>11</v>
      </c>
      <c r="T5168" s="84" t="str">
        <f>VLOOKUP(Tabla1[[#This Row],[AREA]],Hoja1!A:B,2,FALSE)</f>
        <v>11. Salud pública y seguridad ciudadana</v>
      </c>
      <c r="U5168" s="83" t="str">
        <f>MID(Tabla1[[#This Row],[Aplicación]],9,4)</f>
        <v>1361</v>
      </c>
      <c r="V5168" s="84" t="str">
        <f>VLOOKUP(Tabla1[[#This Row],[PROGRAMA]],Hoja1!A:B,2,FALSE)</f>
        <v>1361. Prevención y extinción de incencios</v>
      </c>
      <c r="W5168" s="83" t="str">
        <f>MID(Tabla1[[#This Row],[Aplicación]],14,2)</f>
        <v>21</v>
      </c>
      <c r="X5168" s="83" t="str">
        <f>MID(Tabla1[[#This Row],[Aplicación]],14,6)</f>
        <v>214</v>
      </c>
    </row>
    <row r="5169" spans="1:24" x14ac:dyDescent="0.25">
      <c r="A5169" s="77">
        <v>220240064553</v>
      </c>
      <c r="B5169" s="78" t="s">
        <v>673</v>
      </c>
      <c r="C5169" s="79">
        <v>45656</v>
      </c>
      <c r="D5169" s="77">
        <v>22024007540</v>
      </c>
      <c r="E5169" s="78" t="s">
        <v>4118</v>
      </c>
      <c r="F5169" s="80">
        <v>-394.12</v>
      </c>
      <c r="G5169" s="78" t="s">
        <v>300</v>
      </c>
      <c r="H5169" s="78" t="s">
        <v>6906</v>
      </c>
      <c r="I5169" s="81">
        <v>220</v>
      </c>
      <c r="J5169" s="78" t="s">
        <v>398</v>
      </c>
      <c r="K5169" s="78" t="s">
        <v>398</v>
      </c>
      <c r="L5169" s="78" t="s">
        <v>399</v>
      </c>
      <c r="M5169" s="78" t="s">
        <v>585</v>
      </c>
      <c r="N5169" s="78" t="s">
        <v>539</v>
      </c>
      <c r="O5169" s="82" t="s">
        <v>326</v>
      </c>
      <c r="P5169" s="82" t="s">
        <v>6229</v>
      </c>
      <c r="Q5169" s="83" t="str">
        <f>MID(Tabla1[[#This Row],[Aplicación]],14,1)</f>
        <v>6</v>
      </c>
      <c r="R5169" s="35" t="s">
        <v>266</v>
      </c>
      <c r="S5169" s="83" t="str">
        <f>MID(Tabla1[[#This Row],[Aplicación]],6,2)</f>
        <v>03</v>
      </c>
      <c r="T5169" s="84" t="str">
        <f>VLOOKUP(Tabla1[[#This Row],[AREA]],Hoja1!A:B,2,FALSE)</f>
        <v>03. Participación ciudadana y deportes</v>
      </c>
      <c r="U5169" s="83" t="str">
        <f>MID(Tabla1[[#This Row],[Aplicación]],9,4)</f>
        <v>9241</v>
      </c>
      <c r="V5169" s="84" t="str">
        <f>VLOOKUP(Tabla1[[#This Row],[PROGRAMA]],Hoja1!A:B,2,FALSE)</f>
        <v>9241. Participación ciudadana</v>
      </c>
      <c r="W5169" s="83" t="str">
        <f>MID(Tabla1[[#This Row],[Aplicación]],14,2)</f>
        <v>63</v>
      </c>
      <c r="X5169" s="83" t="str">
        <f>MID(Tabla1[[#This Row],[Aplicación]],14,6)</f>
        <v>633</v>
      </c>
    </row>
    <row r="5170" spans="1:24" x14ac:dyDescent="0.25">
      <c r="A5170" s="77">
        <v>220240067625</v>
      </c>
      <c r="B5170" s="78" t="s">
        <v>702</v>
      </c>
      <c r="C5170" s="79">
        <v>45657</v>
      </c>
      <c r="D5170" s="77">
        <v>22024001011</v>
      </c>
      <c r="E5170" s="78" t="s">
        <v>1423</v>
      </c>
      <c r="F5170" s="80">
        <v>121</v>
      </c>
      <c r="G5170" s="78" t="s">
        <v>809</v>
      </c>
      <c r="H5170" s="78" t="s">
        <v>6907</v>
      </c>
      <c r="I5170" s="81">
        <v>300</v>
      </c>
      <c r="J5170" s="78" t="s">
        <v>398</v>
      </c>
      <c r="K5170" s="78" t="s">
        <v>398</v>
      </c>
      <c r="L5170" s="78" t="s">
        <v>399</v>
      </c>
      <c r="M5170" s="78" t="s">
        <v>395</v>
      </c>
      <c r="N5170" s="78" t="s">
        <v>396</v>
      </c>
      <c r="O5170" s="82" t="s">
        <v>325</v>
      </c>
      <c r="P5170" s="82" t="s">
        <v>6229</v>
      </c>
      <c r="Q5170" s="83" t="str">
        <f>MID(Tabla1[[#This Row],[Aplicación]],14,1)</f>
        <v>2</v>
      </c>
      <c r="R5170" s="35" t="s">
        <v>265</v>
      </c>
      <c r="S5170" s="83" t="str">
        <f>MID(Tabla1[[#This Row],[Aplicación]],6,2)</f>
        <v>11</v>
      </c>
      <c r="T5170" s="84" t="str">
        <f>VLOOKUP(Tabla1[[#This Row],[AREA]],Hoja1!A:B,2,FALSE)</f>
        <v>11. Salud pública y seguridad ciudadana</v>
      </c>
      <c r="U5170" s="83" t="str">
        <f>MID(Tabla1[[#This Row],[Aplicación]],9,4)</f>
        <v>1321</v>
      </c>
      <c r="V5170" s="84" t="str">
        <f>VLOOKUP(Tabla1[[#This Row],[PROGRAMA]],Hoja1!A:B,2,FALSE)</f>
        <v>1321. Policía municipal</v>
      </c>
      <c r="W5170" s="83" t="str">
        <f>MID(Tabla1[[#This Row],[Aplicación]],14,2)</f>
        <v>21</v>
      </c>
      <c r="X5170" s="83" t="str">
        <f>MID(Tabla1[[#This Row],[Aplicación]],14,6)</f>
        <v>214</v>
      </c>
    </row>
    <row r="5171" spans="1:24" x14ac:dyDescent="0.25">
      <c r="A5171" s="77">
        <v>220240050746</v>
      </c>
      <c r="B5171" s="78" t="s">
        <v>390</v>
      </c>
      <c r="C5171" s="79">
        <v>45593</v>
      </c>
      <c r="D5171" s="77">
        <v>22024007859</v>
      </c>
      <c r="E5171" s="78" t="s">
        <v>5329</v>
      </c>
      <c r="F5171" s="80">
        <v>24066.9</v>
      </c>
      <c r="G5171" s="78" t="s">
        <v>4482</v>
      </c>
      <c r="H5171" s="78" t="s">
        <v>6908</v>
      </c>
      <c r="I5171" s="81" t="s">
        <v>2930</v>
      </c>
      <c r="J5171" s="78" t="s">
        <v>398</v>
      </c>
      <c r="K5171" s="78" t="s">
        <v>398</v>
      </c>
      <c r="L5171" s="78" t="s">
        <v>401</v>
      </c>
      <c r="M5171" s="78" t="s">
        <v>585</v>
      </c>
      <c r="N5171" s="78" t="s">
        <v>539</v>
      </c>
      <c r="O5171" s="82" t="s">
        <v>326</v>
      </c>
      <c r="P5171" s="82" t="s">
        <v>6229</v>
      </c>
      <c r="Q5171" s="83" t="str">
        <f>MID(Tabla1[[#This Row],[Aplicación]],14,1)</f>
        <v>2</v>
      </c>
      <c r="R5171" s="35" t="s">
        <v>265</v>
      </c>
      <c r="S5171" s="83" t="str">
        <f>MID(Tabla1[[#This Row],[Aplicación]],6,2)</f>
        <v>11</v>
      </c>
      <c r="T5171" s="84" t="str">
        <f>VLOOKUP(Tabla1[[#This Row],[AREA]],Hoja1!A:B,2,FALSE)</f>
        <v>11. Salud pública y seguridad ciudadana</v>
      </c>
      <c r="U5171" s="83" t="str">
        <f>MID(Tabla1[[#This Row],[Aplicación]],9,4)</f>
        <v>1361</v>
      </c>
      <c r="V5171" s="84" t="str">
        <f>VLOOKUP(Tabla1[[#This Row],[PROGRAMA]],Hoja1!A:B,2,FALSE)</f>
        <v>1361. Prevención y extinción de incencios</v>
      </c>
      <c r="W5171" s="83" t="str">
        <f>MID(Tabla1[[#This Row],[Aplicación]],14,2)</f>
        <v>21</v>
      </c>
      <c r="X5171" s="83" t="str">
        <f>MID(Tabla1[[#This Row],[Aplicación]],14,6)</f>
        <v>212</v>
      </c>
    </row>
    <row r="5172" spans="1:24" x14ac:dyDescent="0.25">
      <c r="A5172" s="77">
        <v>220240059692</v>
      </c>
      <c r="B5172" s="78" t="s">
        <v>702</v>
      </c>
      <c r="C5172" s="79">
        <v>45636</v>
      </c>
      <c r="D5172" s="77">
        <v>22024001637</v>
      </c>
      <c r="E5172" s="78" t="s">
        <v>1468</v>
      </c>
      <c r="F5172" s="80">
        <v>461.62</v>
      </c>
      <c r="G5172" s="78" t="s">
        <v>836</v>
      </c>
      <c r="H5172" s="78" t="s">
        <v>6909</v>
      </c>
      <c r="I5172" s="81" t="s">
        <v>2934</v>
      </c>
      <c r="J5172" s="78" t="s">
        <v>592</v>
      </c>
      <c r="K5172" s="78" t="s">
        <v>398</v>
      </c>
      <c r="L5172" s="78" t="s">
        <v>399</v>
      </c>
      <c r="M5172" s="78" t="s">
        <v>395</v>
      </c>
      <c r="N5172" s="78" t="s">
        <v>396</v>
      </c>
      <c r="O5172" s="82" t="s">
        <v>325</v>
      </c>
      <c r="P5172" s="82" t="s">
        <v>6229</v>
      </c>
      <c r="Q5172" s="83" t="str">
        <f>MID(Tabla1[[#This Row],[Aplicación]],14,1)</f>
        <v>2</v>
      </c>
      <c r="R5172" s="35" t="s">
        <v>265</v>
      </c>
      <c r="S5172" s="83" t="str">
        <f>MID(Tabla1[[#This Row],[Aplicación]],6,2)</f>
        <v>07</v>
      </c>
      <c r="T5172" s="84" t="str">
        <f>VLOOKUP(Tabla1[[#This Row],[AREA]],Hoja1!A:B,2,FALSE)</f>
        <v>07. Medio ambiente</v>
      </c>
      <c r="U5172" s="83" t="str">
        <f>MID(Tabla1[[#This Row],[Aplicación]],9,4)</f>
        <v>1711</v>
      </c>
      <c r="V5172" s="84" t="str">
        <f>VLOOKUP(Tabla1[[#This Row],[PROGRAMA]],Hoja1!A:B,2,FALSE)</f>
        <v>1711. Parques y jardines</v>
      </c>
      <c r="W5172" s="83" t="str">
        <f>MID(Tabla1[[#This Row],[Aplicación]],14,2)</f>
        <v>21</v>
      </c>
      <c r="X5172" s="83" t="str">
        <f>MID(Tabla1[[#This Row],[Aplicación]],14,6)</f>
        <v>213</v>
      </c>
    </row>
    <row r="5173" spans="1:24" x14ac:dyDescent="0.25">
      <c r="A5173" s="77">
        <v>220240052584</v>
      </c>
      <c r="B5173" s="78" t="s">
        <v>702</v>
      </c>
      <c r="C5173" s="79">
        <v>45601</v>
      </c>
      <c r="D5173" s="77">
        <v>22024001011</v>
      </c>
      <c r="E5173" s="78" t="s">
        <v>1423</v>
      </c>
      <c r="F5173" s="80">
        <v>459.58</v>
      </c>
      <c r="G5173" s="78" t="s">
        <v>767</v>
      </c>
      <c r="H5173" s="78" t="s">
        <v>6910</v>
      </c>
      <c r="I5173" s="81" t="s">
        <v>2934</v>
      </c>
      <c r="J5173" s="78" t="s">
        <v>398</v>
      </c>
      <c r="K5173" s="78" t="s">
        <v>398</v>
      </c>
      <c r="L5173" s="78" t="s">
        <v>399</v>
      </c>
      <c r="M5173" s="78" t="s">
        <v>395</v>
      </c>
      <c r="N5173" s="78" t="s">
        <v>396</v>
      </c>
      <c r="O5173" s="82" t="s">
        <v>325</v>
      </c>
      <c r="P5173" s="82" t="s">
        <v>6229</v>
      </c>
      <c r="Q5173" s="83" t="str">
        <f>MID(Tabla1[[#This Row],[Aplicación]],14,1)</f>
        <v>2</v>
      </c>
      <c r="R5173" s="35" t="s">
        <v>265</v>
      </c>
      <c r="S5173" s="83" t="str">
        <f>MID(Tabla1[[#This Row],[Aplicación]],6,2)</f>
        <v>11</v>
      </c>
      <c r="T5173" s="84" t="str">
        <f>VLOOKUP(Tabla1[[#This Row],[AREA]],Hoja1!A:B,2,FALSE)</f>
        <v>11. Salud pública y seguridad ciudadana</v>
      </c>
      <c r="U5173" s="83" t="str">
        <f>MID(Tabla1[[#This Row],[Aplicación]],9,4)</f>
        <v>1321</v>
      </c>
      <c r="V5173" s="84" t="str">
        <f>VLOOKUP(Tabla1[[#This Row],[PROGRAMA]],Hoja1!A:B,2,FALSE)</f>
        <v>1321. Policía municipal</v>
      </c>
      <c r="W5173" s="83" t="str">
        <f>MID(Tabla1[[#This Row],[Aplicación]],14,2)</f>
        <v>21</v>
      </c>
      <c r="X5173" s="83" t="str">
        <f>MID(Tabla1[[#This Row],[Aplicación]],14,6)</f>
        <v>214</v>
      </c>
    </row>
    <row r="5174" spans="1:24" x14ac:dyDescent="0.25">
      <c r="A5174" s="77">
        <v>220240067627</v>
      </c>
      <c r="B5174" s="78" t="s">
        <v>702</v>
      </c>
      <c r="C5174" s="79">
        <v>45657</v>
      </c>
      <c r="D5174" s="77">
        <v>22024001011</v>
      </c>
      <c r="E5174" s="78" t="s">
        <v>1423</v>
      </c>
      <c r="F5174" s="80">
        <v>1306.8</v>
      </c>
      <c r="G5174" s="78" t="s">
        <v>809</v>
      </c>
      <c r="H5174" s="78" t="s">
        <v>6911</v>
      </c>
      <c r="I5174" s="81">
        <v>300</v>
      </c>
      <c r="J5174" s="78" t="s">
        <v>398</v>
      </c>
      <c r="K5174" s="78" t="s">
        <v>398</v>
      </c>
      <c r="L5174" s="78" t="s">
        <v>399</v>
      </c>
      <c r="M5174" s="78" t="s">
        <v>395</v>
      </c>
      <c r="N5174" s="78" t="s">
        <v>396</v>
      </c>
      <c r="O5174" s="82" t="s">
        <v>325</v>
      </c>
      <c r="P5174" s="82" t="s">
        <v>6229</v>
      </c>
      <c r="Q5174" s="83" t="str">
        <f>MID(Tabla1[[#This Row],[Aplicación]],14,1)</f>
        <v>2</v>
      </c>
      <c r="R5174" s="35" t="s">
        <v>265</v>
      </c>
      <c r="S5174" s="83" t="str">
        <f>MID(Tabla1[[#This Row],[Aplicación]],6,2)</f>
        <v>11</v>
      </c>
      <c r="T5174" s="84" t="str">
        <f>VLOOKUP(Tabla1[[#This Row],[AREA]],Hoja1!A:B,2,FALSE)</f>
        <v>11. Salud pública y seguridad ciudadana</v>
      </c>
      <c r="U5174" s="83" t="str">
        <f>MID(Tabla1[[#This Row],[Aplicación]],9,4)</f>
        <v>1321</v>
      </c>
      <c r="V5174" s="84" t="str">
        <f>VLOOKUP(Tabla1[[#This Row],[PROGRAMA]],Hoja1!A:B,2,FALSE)</f>
        <v>1321. Policía municipal</v>
      </c>
      <c r="W5174" s="83" t="str">
        <f>MID(Tabla1[[#This Row],[Aplicación]],14,2)</f>
        <v>21</v>
      </c>
      <c r="X5174" s="83" t="str">
        <f>MID(Tabla1[[#This Row],[Aplicación]],14,6)</f>
        <v>214</v>
      </c>
    </row>
    <row r="5175" spans="1:24" x14ac:dyDescent="0.25">
      <c r="A5175" s="77">
        <v>220240067317</v>
      </c>
      <c r="B5175" s="78" t="s">
        <v>390</v>
      </c>
      <c r="C5175" s="79">
        <v>45657</v>
      </c>
      <c r="D5175" s="77">
        <v>22024009321</v>
      </c>
      <c r="E5175" s="78" t="s">
        <v>1221</v>
      </c>
      <c r="F5175" s="80">
        <v>209836.52</v>
      </c>
      <c r="G5175" s="78" t="s">
        <v>484</v>
      </c>
      <c r="H5175" s="78" t="s">
        <v>6912</v>
      </c>
      <c r="I5175" s="81">
        <v>220</v>
      </c>
      <c r="J5175" s="78" t="s">
        <v>486</v>
      </c>
      <c r="K5175" s="78" t="s">
        <v>486</v>
      </c>
      <c r="L5175" s="78" t="s">
        <v>399</v>
      </c>
      <c r="M5175" s="78" t="s">
        <v>395</v>
      </c>
      <c r="N5175" s="78" t="s">
        <v>396</v>
      </c>
      <c r="O5175" s="82" t="s">
        <v>321</v>
      </c>
      <c r="P5175" s="82" t="s">
        <v>6229</v>
      </c>
      <c r="Q5175" s="83" t="str">
        <f>MID(Tabla1[[#This Row],[Aplicación]],14,1)</f>
        <v>6</v>
      </c>
      <c r="R5175" s="35" t="s">
        <v>266</v>
      </c>
      <c r="S5175" s="83" t="str">
        <f>MID(Tabla1[[#This Row],[Aplicación]],6,2)</f>
        <v>04</v>
      </c>
      <c r="T5175" s="84" t="str">
        <f>VLOOKUP(Tabla1[[#This Row],[AREA]],Hoja1!A:B,2,FALSE)</f>
        <v>04. Hacienda, personal y modernización administrativa</v>
      </c>
      <c r="U5175" s="83" t="str">
        <f>MID(Tabla1[[#This Row],[Aplicación]],9,4)</f>
        <v>9204</v>
      </c>
      <c r="V5175" s="84" t="str">
        <f>VLOOKUP(Tabla1[[#This Row],[PROGRAMA]],Hoja1!A:B,2,FALSE)</f>
        <v>9204. Tecnologías de la información y comunicación</v>
      </c>
      <c r="W5175" s="83" t="str">
        <f>MID(Tabla1[[#This Row],[Aplicación]],14,2)</f>
        <v>64</v>
      </c>
      <c r="X5175" s="83" t="str">
        <f>MID(Tabla1[[#This Row],[Aplicación]],14,6)</f>
        <v>641</v>
      </c>
    </row>
    <row r="5176" spans="1:24" x14ac:dyDescent="0.25">
      <c r="A5176" s="77">
        <v>220240046854</v>
      </c>
      <c r="B5176" s="78" t="s">
        <v>390</v>
      </c>
      <c r="C5176" s="79">
        <v>45574</v>
      </c>
      <c r="D5176" s="77">
        <v>22024007563</v>
      </c>
      <c r="E5176" s="78" t="s">
        <v>1368</v>
      </c>
      <c r="F5176" s="80">
        <v>18150</v>
      </c>
      <c r="G5176" s="78" t="s">
        <v>5489</v>
      </c>
      <c r="H5176" s="78" t="s">
        <v>6913</v>
      </c>
      <c r="I5176" s="81" t="s">
        <v>2930</v>
      </c>
      <c r="J5176" s="78" t="s">
        <v>393</v>
      </c>
      <c r="K5176" s="78" t="s">
        <v>393</v>
      </c>
      <c r="L5176" s="78" t="s">
        <v>399</v>
      </c>
      <c r="M5176" s="78" t="s">
        <v>395</v>
      </c>
      <c r="N5176" s="78" t="s">
        <v>396</v>
      </c>
      <c r="O5176" s="82" t="s">
        <v>325</v>
      </c>
      <c r="P5176" s="82" t="s">
        <v>6229</v>
      </c>
      <c r="Q5176" s="83" t="str">
        <f>MID(Tabla1[[#This Row],[Aplicación]],14,1)</f>
        <v>2</v>
      </c>
      <c r="R5176" s="35" t="s">
        <v>265</v>
      </c>
      <c r="S5176" s="83" t="str">
        <f>MID(Tabla1[[#This Row],[Aplicación]],6,2)</f>
        <v>11</v>
      </c>
      <c r="T5176" s="84" t="str">
        <f>VLOOKUP(Tabla1[[#This Row],[AREA]],Hoja1!A:B,2,FALSE)</f>
        <v>11. Salud pública y seguridad ciudadana</v>
      </c>
      <c r="U5176" s="83" t="str">
        <f>MID(Tabla1[[#This Row],[Aplicación]],9,4)</f>
        <v>1631</v>
      </c>
      <c r="V5176" s="84" t="str">
        <f>VLOOKUP(Tabla1[[#This Row],[PROGRAMA]],Hoja1!A:B,2,FALSE)</f>
        <v>1631. Limpieza viaria</v>
      </c>
      <c r="W5176" s="83" t="str">
        <f>MID(Tabla1[[#This Row],[Aplicación]],14,2)</f>
        <v>22</v>
      </c>
      <c r="X5176" s="83" t="str">
        <f>MID(Tabla1[[#This Row],[Aplicación]],14,6)</f>
        <v>22700</v>
      </c>
    </row>
    <row r="5177" spans="1:24" x14ac:dyDescent="0.25">
      <c r="A5177" s="77">
        <v>220240064584</v>
      </c>
      <c r="B5177" s="78" t="s">
        <v>390</v>
      </c>
      <c r="C5177" s="79">
        <v>45656</v>
      </c>
      <c r="D5177" s="77">
        <v>22024009289</v>
      </c>
      <c r="E5177" s="78" t="s">
        <v>1341</v>
      </c>
      <c r="F5177" s="80">
        <v>0.01</v>
      </c>
      <c r="G5177" s="78" t="s">
        <v>6366</v>
      </c>
      <c r="H5177" s="78" t="s">
        <v>6914</v>
      </c>
      <c r="I5177" s="81">
        <v>220</v>
      </c>
      <c r="J5177" s="78" t="s">
        <v>398</v>
      </c>
      <c r="K5177" s="78" t="s">
        <v>398</v>
      </c>
      <c r="L5177" s="78" t="s">
        <v>413</v>
      </c>
      <c r="M5177" s="78" t="s">
        <v>585</v>
      </c>
      <c r="N5177" s="78" t="s">
        <v>539</v>
      </c>
      <c r="O5177" s="82" t="s">
        <v>326</v>
      </c>
      <c r="P5177" s="82" t="s">
        <v>6229</v>
      </c>
      <c r="Q5177" s="83" t="str">
        <f>MID(Tabla1[[#This Row],[Aplicación]],14,1)</f>
        <v>2</v>
      </c>
      <c r="R5177" s="35" t="s">
        <v>265</v>
      </c>
      <c r="S5177" s="83" t="str">
        <f>MID(Tabla1[[#This Row],[Aplicación]],6,2)</f>
        <v>11</v>
      </c>
      <c r="T5177" s="84" t="str">
        <f>VLOOKUP(Tabla1[[#This Row],[AREA]],Hoja1!A:B,2,FALSE)</f>
        <v>11. Salud pública y seguridad ciudadana</v>
      </c>
      <c r="U5177" s="83" t="str">
        <f>MID(Tabla1[[#This Row],[Aplicación]],9,4)</f>
        <v>1321</v>
      </c>
      <c r="V5177" s="84" t="str">
        <f>VLOOKUP(Tabla1[[#This Row],[PROGRAMA]],Hoja1!A:B,2,FALSE)</f>
        <v>1321. Policía municipal</v>
      </c>
      <c r="W5177" s="83" t="str">
        <f>MID(Tabla1[[#This Row],[Aplicación]],14,2)</f>
        <v>22</v>
      </c>
      <c r="X5177" s="83" t="str">
        <f>MID(Tabla1[[#This Row],[Aplicación]],14,6)</f>
        <v>22199</v>
      </c>
    </row>
    <row r="5178" spans="1:24" x14ac:dyDescent="0.25">
      <c r="A5178" s="77">
        <v>220240063506</v>
      </c>
      <c r="B5178" s="78" t="s">
        <v>390</v>
      </c>
      <c r="C5178" s="79">
        <v>45653</v>
      </c>
      <c r="D5178" s="77">
        <v>22024004597</v>
      </c>
      <c r="E5178" s="78" t="s">
        <v>1222</v>
      </c>
      <c r="F5178" s="80">
        <v>0.01</v>
      </c>
      <c r="G5178" s="78" t="s">
        <v>3783</v>
      </c>
      <c r="H5178" s="78" t="s">
        <v>6915</v>
      </c>
      <c r="I5178" s="81">
        <v>220</v>
      </c>
      <c r="J5178" s="78" t="s">
        <v>393</v>
      </c>
      <c r="K5178" s="78" t="s">
        <v>393</v>
      </c>
      <c r="L5178" s="78" t="s">
        <v>399</v>
      </c>
      <c r="M5178" s="78" t="s">
        <v>585</v>
      </c>
      <c r="N5178" s="78" t="s">
        <v>539</v>
      </c>
      <c r="O5178" s="82" t="s">
        <v>326</v>
      </c>
      <c r="P5178" s="82" t="s">
        <v>6229</v>
      </c>
      <c r="Q5178" s="83" t="str">
        <f>MID(Tabla1[[#This Row],[Aplicación]],14,1)</f>
        <v>2</v>
      </c>
      <c r="R5178" s="35" t="s">
        <v>265</v>
      </c>
      <c r="S5178" s="83" t="str">
        <f>MID(Tabla1[[#This Row],[Aplicación]],6,2)</f>
        <v>11</v>
      </c>
      <c r="T5178" s="84" t="str">
        <f>VLOOKUP(Tabla1[[#This Row],[AREA]],Hoja1!A:B,2,FALSE)</f>
        <v>11. Salud pública y seguridad ciudadana</v>
      </c>
      <c r="U5178" s="83" t="str">
        <f>MID(Tabla1[[#This Row],[Aplicación]],9,4)</f>
        <v>1321</v>
      </c>
      <c r="V5178" s="84" t="str">
        <f>VLOOKUP(Tabla1[[#This Row],[PROGRAMA]],Hoja1!A:B,2,FALSE)</f>
        <v>1321. Policía municipal</v>
      </c>
      <c r="W5178" s="83" t="str">
        <f>MID(Tabla1[[#This Row],[Aplicación]],14,2)</f>
        <v>22</v>
      </c>
      <c r="X5178" s="83" t="str">
        <f>MID(Tabla1[[#This Row],[Aplicación]],14,6)</f>
        <v>22799</v>
      </c>
    </row>
    <row r="5179" spans="1:24" x14ac:dyDescent="0.25">
      <c r="A5179" s="77">
        <v>220240052582</v>
      </c>
      <c r="B5179" s="78" t="s">
        <v>702</v>
      </c>
      <c r="C5179" s="79">
        <v>45601</v>
      </c>
      <c r="D5179" s="77">
        <v>22024001011</v>
      </c>
      <c r="E5179" s="78" t="s">
        <v>1423</v>
      </c>
      <c r="F5179" s="80">
        <v>458.54</v>
      </c>
      <c r="G5179" s="78" t="s">
        <v>767</v>
      </c>
      <c r="H5179" s="78" t="s">
        <v>6916</v>
      </c>
      <c r="I5179" s="81" t="s">
        <v>2934</v>
      </c>
      <c r="J5179" s="78" t="s">
        <v>398</v>
      </c>
      <c r="K5179" s="78" t="s">
        <v>398</v>
      </c>
      <c r="L5179" s="78" t="s">
        <v>399</v>
      </c>
      <c r="M5179" s="78" t="s">
        <v>395</v>
      </c>
      <c r="N5179" s="78" t="s">
        <v>396</v>
      </c>
      <c r="O5179" s="82" t="s">
        <v>325</v>
      </c>
      <c r="P5179" s="82" t="s">
        <v>6229</v>
      </c>
      <c r="Q5179" s="83" t="str">
        <f>MID(Tabla1[[#This Row],[Aplicación]],14,1)</f>
        <v>2</v>
      </c>
      <c r="R5179" s="35" t="s">
        <v>265</v>
      </c>
      <c r="S5179" s="83" t="str">
        <f>MID(Tabla1[[#This Row],[Aplicación]],6,2)</f>
        <v>11</v>
      </c>
      <c r="T5179" s="84" t="str">
        <f>VLOOKUP(Tabla1[[#This Row],[AREA]],Hoja1!A:B,2,FALSE)</f>
        <v>11. Salud pública y seguridad ciudadana</v>
      </c>
      <c r="U5179" s="83" t="str">
        <f>MID(Tabla1[[#This Row],[Aplicación]],9,4)</f>
        <v>1321</v>
      </c>
      <c r="V5179" s="84" t="str">
        <f>VLOOKUP(Tabla1[[#This Row],[PROGRAMA]],Hoja1!A:B,2,FALSE)</f>
        <v>1321. Policía municipal</v>
      </c>
      <c r="W5179" s="83" t="str">
        <f>MID(Tabla1[[#This Row],[Aplicación]],14,2)</f>
        <v>21</v>
      </c>
      <c r="X5179" s="83" t="str">
        <f>MID(Tabla1[[#This Row],[Aplicación]],14,6)</f>
        <v>214</v>
      </c>
    </row>
    <row r="5180" spans="1:24" x14ac:dyDescent="0.25">
      <c r="A5180" s="77">
        <v>220240065457</v>
      </c>
      <c r="B5180" s="78" t="s">
        <v>390</v>
      </c>
      <c r="C5180" s="79">
        <v>45657</v>
      </c>
      <c r="D5180" s="77">
        <v>22024008938</v>
      </c>
      <c r="E5180" s="78" t="s">
        <v>5928</v>
      </c>
      <c r="F5180" s="80">
        <v>0.02</v>
      </c>
      <c r="G5180" s="78" t="s">
        <v>332</v>
      </c>
      <c r="H5180" s="78" t="s">
        <v>6917</v>
      </c>
      <c r="I5180" s="81">
        <v>220</v>
      </c>
      <c r="J5180" s="78" t="s">
        <v>398</v>
      </c>
      <c r="K5180" s="78" t="s">
        <v>398</v>
      </c>
      <c r="L5180" s="78" t="s">
        <v>413</v>
      </c>
      <c r="M5180" s="78" t="s">
        <v>585</v>
      </c>
      <c r="N5180" s="78" t="s">
        <v>539</v>
      </c>
      <c r="O5180" s="82" t="s">
        <v>326</v>
      </c>
      <c r="P5180" s="82" t="s">
        <v>6229</v>
      </c>
      <c r="Q5180" s="83" t="str">
        <f>MID(Tabla1[[#This Row],[Aplicación]],14,1)</f>
        <v>2</v>
      </c>
      <c r="R5180" s="35" t="s">
        <v>265</v>
      </c>
      <c r="S5180" s="83" t="str">
        <f>MID(Tabla1[[#This Row],[Aplicación]],6,2)</f>
        <v>04</v>
      </c>
      <c r="T5180" s="84" t="str">
        <f>VLOOKUP(Tabla1[[#This Row],[AREA]],Hoja1!A:B,2,FALSE)</f>
        <v>04. Hacienda, personal y modernización administrativa</v>
      </c>
      <c r="U5180" s="83" t="str">
        <f>MID(Tabla1[[#This Row],[Aplicación]],9,4)</f>
        <v>9202</v>
      </c>
      <c r="V5180" s="84" t="str">
        <f>VLOOKUP(Tabla1[[#This Row],[PROGRAMA]],Hoja1!A:B,2,FALSE)</f>
        <v>9202. Gestión de recursos humanos</v>
      </c>
      <c r="W5180" s="83" t="str">
        <f>MID(Tabla1[[#This Row],[Aplicación]],14,2)</f>
        <v>22</v>
      </c>
      <c r="X5180" s="83" t="str">
        <f>MID(Tabla1[[#This Row],[Aplicación]],14,6)</f>
        <v>22699</v>
      </c>
    </row>
    <row r="5181" spans="1:24" x14ac:dyDescent="0.25">
      <c r="A5181" s="77">
        <v>220240058160</v>
      </c>
      <c r="B5181" s="78" t="s">
        <v>702</v>
      </c>
      <c r="C5181" s="79">
        <v>45630</v>
      </c>
      <c r="D5181" s="77">
        <v>22024000441</v>
      </c>
      <c r="E5181" s="78" t="s">
        <v>1425</v>
      </c>
      <c r="F5181" s="80">
        <v>457.02</v>
      </c>
      <c r="G5181" s="78" t="s">
        <v>51</v>
      </c>
      <c r="H5181" s="78" t="s">
        <v>6918</v>
      </c>
      <c r="I5181" s="81" t="s">
        <v>2934</v>
      </c>
      <c r="J5181" s="78" t="s">
        <v>874</v>
      </c>
      <c r="K5181" s="78" t="s">
        <v>875</v>
      </c>
      <c r="L5181" s="78" t="s">
        <v>413</v>
      </c>
      <c r="M5181" s="78" t="s">
        <v>395</v>
      </c>
      <c r="N5181" s="78" t="s">
        <v>396</v>
      </c>
      <c r="O5181" s="82" t="s">
        <v>325</v>
      </c>
      <c r="P5181" s="82" t="s">
        <v>6229</v>
      </c>
      <c r="Q5181" s="83" t="str">
        <f>MID(Tabla1[[#This Row],[Aplicación]],14,1)</f>
        <v>2</v>
      </c>
      <c r="R5181" s="35" t="s">
        <v>265</v>
      </c>
      <c r="S5181" s="83" t="str">
        <f>MID(Tabla1[[#This Row],[Aplicación]],6,2)</f>
        <v>11</v>
      </c>
      <c r="T5181" s="84" t="str">
        <f>VLOOKUP(Tabla1[[#This Row],[AREA]],Hoja1!A:B,2,FALSE)</f>
        <v>11. Salud pública y seguridad ciudadana</v>
      </c>
      <c r="U5181" s="83" t="str">
        <f>MID(Tabla1[[#This Row],[Aplicación]],9,4)</f>
        <v>1621</v>
      </c>
      <c r="V5181" s="84" t="str">
        <f>VLOOKUP(Tabla1[[#This Row],[PROGRAMA]],Hoja1!A:B,2,FALSE)</f>
        <v>1621. Recogida de residuos</v>
      </c>
      <c r="W5181" s="83" t="str">
        <f>MID(Tabla1[[#This Row],[Aplicación]],14,2)</f>
        <v>21</v>
      </c>
      <c r="X5181" s="83" t="str">
        <f>MID(Tabla1[[#This Row],[Aplicación]],14,6)</f>
        <v>214</v>
      </c>
    </row>
    <row r="5182" spans="1:24" x14ac:dyDescent="0.25">
      <c r="A5182" s="77">
        <v>220240045031</v>
      </c>
      <c r="B5182" s="78" t="s">
        <v>702</v>
      </c>
      <c r="C5182" s="79">
        <v>45567</v>
      </c>
      <c r="D5182" s="77">
        <v>22024001011</v>
      </c>
      <c r="E5182" s="78" t="s">
        <v>1423</v>
      </c>
      <c r="F5182" s="80">
        <v>456.07</v>
      </c>
      <c r="G5182" s="78" t="s">
        <v>767</v>
      </c>
      <c r="H5182" s="78" t="s">
        <v>6919</v>
      </c>
      <c r="I5182" s="81" t="s">
        <v>2934</v>
      </c>
      <c r="J5182" s="78" t="s">
        <v>398</v>
      </c>
      <c r="K5182" s="78" t="s">
        <v>398</v>
      </c>
      <c r="L5182" s="78" t="s">
        <v>399</v>
      </c>
      <c r="M5182" s="78" t="s">
        <v>395</v>
      </c>
      <c r="N5182" s="78" t="s">
        <v>396</v>
      </c>
      <c r="O5182" s="82" t="s">
        <v>325</v>
      </c>
      <c r="P5182" s="82" t="s">
        <v>6229</v>
      </c>
      <c r="Q5182" s="83" t="str">
        <f>MID(Tabla1[[#This Row],[Aplicación]],14,1)</f>
        <v>2</v>
      </c>
      <c r="R5182" s="35" t="s">
        <v>265</v>
      </c>
      <c r="S5182" s="83" t="str">
        <f>MID(Tabla1[[#This Row],[Aplicación]],6,2)</f>
        <v>11</v>
      </c>
      <c r="T5182" s="84" t="str">
        <f>VLOOKUP(Tabla1[[#This Row],[AREA]],Hoja1!A:B,2,FALSE)</f>
        <v>11. Salud pública y seguridad ciudadana</v>
      </c>
      <c r="U5182" s="83" t="str">
        <f>MID(Tabla1[[#This Row],[Aplicación]],9,4)</f>
        <v>1321</v>
      </c>
      <c r="V5182" s="84" t="str">
        <f>VLOOKUP(Tabla1[[#This Row],[PROGRAMA]],Hoja1!A:B,2,FALSE)</f>
        <v>1321. Policía municipal</v>
      </c>
      <c r="W5182" s="83" t="str">
        <f>MID(Tabla1[[#This Row],[Aplicación]],14,2)</f>
        <v>21</v>
      </c>
      <c r="X5182" s="83" t="str">
        <f>MID(Tabla1[[#This Row],[Aplicación]],14,6)</f>
        <v>214</v>
      </c>
    </row>
    <row r="5183" spans="1:24" x14ac:dyDescent="0.25">
      <c r="A5183" s="77">
        <v>220240056000</v>
      </c>
      <c r="B5183" s="78" t="s">
        <v>390</v>
      </c>
      <c r="C5183" s="79">
        <v>45621</v>
      </c>
      <c r="D5183" s="77">
        <v>22024007545</v>
      </c>
      <c r="E5183" s="78" t="s">
        <v>1348</v>
      </c>
      <c r="F5183" s="80">
        <v>0.25</v>
      </c>
      <c r="G5183" s="78" t="s">
        <v>6920</v>
      </c>
      <c r="H5183" s="78" t="s">
        <v>6921</v>
      </c>
      <c r="I5183" s="81" t="s">
        <v>2930</v>
      </c>
      <c r="J5183" s="78" t="s">
        <v>398</v>
      </c>
      <c r="K5183" s="78" t="s">
        <v>398</v>
      </c>
      <c r="L5183" s="78" t="s">
        <v>399</v>
      </c>
      <c r="M5183" s="78" t="s">
        <v>585</v>
      </c>
      <c r="N5183" s="78" t="s">
        <v>539</v>
      </c>
      <c r="O5183" s="82" t="s">
        <v>326</v>
      </c>
      <c r="P5183" s="82" t="s">
        <v>6229</v>
      </c>
      <c r="Q5183" s="83" t="str">
        <f>MID(Tabla1[[#This Row],[Aplicación]],14,1)</f>
        <v>2</v>
      </c>
      <c r="R5183" s="35" t="s">
        <v>265</v>
      </c>
      <c r="S5183" s="83" t="str">
        <f>MID(Tabla1[[#This Row],[Aplicación]],6,2)</f>
        <v>03</v>
      </c>
      <c r="T5183" s="84" t="str">
        <f>VLOOKUP(Tabla1[[#This Row],[AREA]],Hoja1!A:B,2,FALSE)</f>
        <v>03. Participación ciudadana y deportes</v>
      </c>
      <c r="U5183" s="83" t="str">
        <f>MID(Tabla1[[#This Row],[Aplicación]],9,4)</f>
        <v>9241</v>
      </c>
      <c r="V5183" s="84" t="str">
        <f>VLOOKUP(Tabla1[[#This Row],[PROGRAMA]],Hoja1!A:B,2,FALSE)</f>
        <v>9241. Participación ciudadana</v>
      </c>
      <c r="W5183" s="83" t="str">
        <f>MID(Tabla1[[#This Row],[Aplicación]],14,2)</f>
        <v>22</v>
      </c>
      <c r="X5183" s="83" t="str">
        <f>MID(Tabla1[[#This Row],[Aplicación]],14,6)</f>
        <v>22706</v>
      </c>
    </row>
    <row r="5184" spans="1:24" x14ac:dyDescent="0.25">
      <c r="A5184" s="77">
        <v>220240056002</v>
      </c>
      <c r="B5184" s="78" t="s">
        <v>390</v>
      </c>
      <c r="C5184" s="79">
        <v>45621</v>
      </c>
      <c r="D5184" s="77">
        <v>22024007546</v>
      </c>
      <c r="E5184" s="78" t="s">
        <v>1348</v>
      </c>
      <c r="F5184" s="80">
        <v>0.25</v>
      </c>
      <c r="G5184" s="78" t="s">
        <v>6922</v>
      </c>
      <c r="H5184" s="78" t="s">
        <v>6923</v>
      </c>
      <c r="I5184" s="81" t="s">
        <v>2930</v>
      </c>
      <c r="J5184" s="78" t="s">
        <v>398</v>
      </c>
      <c r="K5184" s="78" t="s">
        <v>398</v>
      </c>
      <c r="L5184" s="78" t="s">
        <v>399</v>
      </c>
      <c r="M5184" s="78" t="s">
        <v>585</v>
      </c>
      <c r="N5184" s="78" t="s">
        <v>539</v>
      </c>
      <c r="O5184" s="82" t="s">
        <v>4357</v>
      </c>
      <c r="P5184" s="82" t="s">
        <v>6229</v>
      </c>
      <c r="Q5184" s="83" t="str">
        <f>MID(Tabla1[[#This Row],[Aplicación]],14,1)</f>
        <v>2</v>
      </c>
      <c r="R5184" s="35" t="s">
        <v>265</v>
      </c>
      <c r="S5184" s="83" t="str">
        <f>MID(Tabla1[[#This Row],[Aplicación]],6,2)</f>
        <v>03</v>
      </c>
      <c r="T5184" s="84" t="str">
        <f>VLOOKUP(Tabla1[[#This Row],[AREA]],Hoja1!A:B,2,FALSE)</f>
        <v>03. Participación ciudadana y deportes</v>
      </c>
      <c r="U5184" s="83" t="str">
        <f>MID(Tabla1[[#This Row],[Aplicación]],9,4)</f>
        <v>9241</v>
      </c>
      <c r="V5184" s="84" t="str">
        <f>VLOOKUP(Tabla1[[#This Row],[PROGRAMA]],Hoja1!A:B,2,FALSE)</f>
        <v>9241. Participación ciudadana</v>
      </c>
      <c r="W5184" s="83" t="str">
        <f>MID(Tabla1[[#This Row],[Aplicación]],14,2)</f>
        <v>22</v>
      </c>
      <c r="X5184" s="83" t="str">
        <f>MID(Tabla1[[#This Row],[Aplicación]],14,6)</f>
        <v>22706</v>
      </c>
    </row>
    <row r="5185" spans="1:24" x14ac:dyDescent="0.25">
      <c r="A5185" s="77">
        <v>220240061024</v>
      </c>
      <c r="B5185" s="78" t="s">
        <v>702</v>
      </c>
      <c r="C5185" s="79">
        <v>45643</v>
      </c>
      <c r="D5185" s="77">
        <v>22024000440</v>
      </c>
      <c r="E5185" s="78" t="s">
        <v>1425</v>
      </c>
      <c r="F5185" s="80">
        <v>443.44</v>
      </c>
      <c r="G5185" s="78" t="s">
        <v>962</v>
      </c>
      <c r="H5185" s="78" t="s">
        <v>6924</v>
      </c>
      <c r="I5185" s="81" t="s">
        <v>2934</v>
      </c>
      <c r="J5185" s="78" t="s">
        <v>398</v>
      </c>
      <c r="K5185" s="78" t="s">
        <v>398</v>
      </c>
      <c r="L5185" s="78" t="s">
        <v>399</v>
      </c>
      <c r="M5185" s="78" t="s">
        <v>395</v>
      </c>
      <c r="N5185" s="78" t="s">
        <v>396</v>
      </c>
      <c r="O5185" s="82" t="s">
        <v>325</v>
      </c>
      <c r="P5185" s="82" t="s">
        <v>6229</v>
      </c>
      <c r="Q5185" s="83" t="str">
        <f>MID(Tabla1[[#This Row],[Aplicación]],14,1)</f>
        <v>2</v>
      </c>
      <c r="R5185" s="35" t="s">
        <v>265</v>
      </c>
      <c r="S5185" s="83" t="str">
        <f>MID(Tabla1[[#This Row],[Aplicación]],6,2)</f>
        <v>11</v>
      </c>
      <c r="T5185" s="84" t="str">
        <f>VLOOKUP(Tabla1[[#This Row],[AREA]],Hoja1!A:B,2,FALSE)</f>
        <v>11. Salud pública y seguridad ciudadana</v>
      </c>
      <c r="U5185" s="83" t="str">
        <f>MID(Tabla1[[#This Row],[Aplicación]],9,4)</f>
        <v>1621</v>
      </c>
      <c r="V5185" s="84" t="str">
        <f>VLOOKUP(Tabla1[[#This Row],[PROGRAMA]],Hoja1!A:B,2,FALSE)</f>
        <v>1621. Recogida de residuos</v>
      </c>
      <c r="W5185" s="83" t="str">
        <f>MID(Tabla1[[#This Row],[Aplicación]],14,2)</f>
        <v>21</v>
      </c>
      <c r="X5185" s="83" t="str">
        <f>MID(Tabla1[[#This Row],[Aplicación]],14,6)</f>
        <v>214</v>
      </c>
    </row>
    <row r="5186" spans="1:24" x14ac:dyDescent="0.25">
      <c r="A5186" s="77">
        <v>220240061008</v>
      </c>
      <c r="B5186" s="78" t="s">
        <v>702</v>
      </c>
      <c r="C5186" s="79">
        <v>45643</v>
      </c>
      <c r="D5186" s="77">
        <v>22024000456</v>
      </c>
      <c r="E5186" s="78" t="s">
        <v>1426</v>
      </c>
      <c r="F5186" s="80">
        <v>440.78</v>
      </c>
      <c r="G5186" s="78" t="s">
        <v>3534</v>
      </c>
      <c r="H5186" s="78" t="s">
        <v>6925</v>
      </c>
      <c r="I5186" s="81" t="s">
        <v>2934</v>
      </c>
      <c r="J5186" s="78" t="s">
        <v>398</v>
      </c>
      <c r="K5186" s="78" t="s">
        <v>398</v>
      </c>
      <c r="L5186" s="78" t="s">
        <v>413</v>
      </c>
      <c r="M5186" s="78" t="s">
        <v>395</v>
      </c>
      <c r="N5186" s="78" t="s">
        <v>396</v>
      </c>
      <c r="O5186" s="82" t="s">
        <v>325</v>
      </c>
      <c r="P5186" s="82" t="s">
        <v>6229</v>
      </c>
      <c r="Q5186" s="83" t="str">
        <f>MID(Tabla1[[#This Row],[Aplicación]],14,1)</f>
        <v>2</v>
      </c>
      <c r="R5186" s="35" t="s">
        <v>265</v>
      </c>
      <c r="S5186" s="83" t="str">
        <f>MID(Tabla1[[#This Row],[Aplicación]],6,2)</f>
        <v>11</v>
      </c>
      <c r="T5186" s="84" t="str">
        <f>VLOOKUP(Tabla1[[#This Row],[AREA]],Hoja1!A:B,2,FALSE)</f>
        <v>11. Salud pública y seguridad ciudadana</v>
      </c>
      <c r="U5186" s="83" t="str">
        <f>MID(Tabla1[[#This Row],[Aplicación]],9,4)</f>
        <v>1621</v>
      </c>
      <c r="V5186" s="84" t="str">
        <f>VLOOKUP(Tabla1[[#This Row],[PROGRAMA]],Hoja1!A:B,2,FALSE)</f>
        <v>1621. Recogida de residuos</v>
      </c>
      <c r="W5186" s="83" t="str">
        <f>MID(Tabla1[[#This Row],[Aplicación]],14,2)</f>
        <v>22</v>
      </c>
      <c r="X5186" s="83" t="str">
        <f>MID(Tabla1[[#This Row],[Aplicación]],14,6)</f>
        <v>22199</v>
      </c>
    </row>
    <row r="5187" spans="1:24" x14ac:dyDescent="0.25">
      <c r="A5187" s="77">
        <v>220240057982</v>
      </c>
      <c r="B5187" s="78" t="s">
        <v>702</v>
      </c>
      <c r="C5187" s="79">
        <v>45630</v>
      </c>
      <c r="D5187" s="77">
        <v>22024000485</v>
      </c>
      <c r="E5187" s="78" t="s">
        <v>1323</v>
      </c>
      <c r="F5187" s="80">
        <v>440.59</v>
      </c>
      <c r="G5187" s="78" t="s">
        <v>764</v>
      </c>
      <c r="H5187" s="78" t="s">
        <v>6926</v>
      </c>
      <c r="I5187" s="81" t="s">
        <v>2934</v>
      </c>
      <c r="J5187" s="78" t="s">
        <v>398</v>
      </c>
      <c r="K5187" s="78" t="s">
        <v>398</v>
      </c>
      <c r="L5187" s="78" t="s">
        <v>413</v>
      </c>
      <c r="M5187" s="78" t="s">
        <v>395</v>
      </c>
      <c r="N5187" s="78" t="s">
        <v>396</v>
      </c>
      <c r="O5187" s="82" t="s">
        <v>325</v>
      </c>
      <c r="P5187" s="82" t="s">
        <v>6229</v>
      </c>
      <c r="Q5187" s="83" t="str">
        <f>MID(Tabla1[[#This Row],[Aplicación]],14,1)</f>
        <v>2</v>
      </c>
      <c r="R5187" s="35" t="s">
        <v>265</v>
      </c>
      <c r="S5187" s="83" t="str">
        <f>MID(Tabla1[[#This Row],[Aplicación]],6,2)</f>
        <v>10</v>
      </c>
      <c r="T5187" s="84" t="str">
        <f>VLOOKUP(Tabla1[[#This Row],[AREA]],Hoja1!A:B,2,FALSE)</f>
        <v>10. Personas mayores, familia y servicios sociales</v>
      </c>
      <c r="U5187" s="83" t="str">
        <f>MID(Tabla1[[#This Row],[Aplicación]],9,4)</f>
        <v>2312</v>
      </c>
      <c r="V5187" s="84" t="str">
        <f>VLOOKUP(Tabla1[[#This Row],[PROGRAMA]],Hoja1!A:B,2,FALSE)</f>
        <v>2312. Iniciativas sociales</v>
      </c>
      <c r="W5187" s="83" t="str">
        <f>MID(Tabla1[[#This Row],[Aplicación]],14,2)</f>
        <v>21</v>
      </c>
      <c r="X5187" s="83" t="str">
        <f>MID(Tabla1[[#This Row],[Aplicación]],14,6)</f>
        <v>212</v>
      </c>
    </row>
    <row r="5188" spans="1:24" x14ac:dyDescent="0.25">
      <c r="A5188" s="77">
        <v>220240057662</v>
      </c>
      <c r="B5188" s="78" t="s">
        <v>702</v>
      </c>
      <c r="C5188" s="79">
        <v>45629</v>
      </c>
      <c r="D5188" s="77">
        <v>22024001633</v>
      </c>
      <c r="E5188" s="78" t="s">
        <v>1427</v>
      </c>
      <c r="F5188" s="80">
        <v>440.38</v>
      </c>
      <c r="G5188" s="78" t="s">
        <v>84</v>
      </c>
      <c r="H5188" s="78" t="s">
        <v>6927</v>
      </c>
      <c r="I5188" s="81" t="s">
        <v>2934</v>
      </c>
      <c r="J5188" s="78" t="s">
        <v>398</v>
      </c>
      <c r="K5188" s="78" t="s">
        <v>398</v>
      </c>
      <c r="L5188" s="78" t="s">
        <v>413</v>
      </c>
      <c r="M5188" s="78" t="s">
        <v>395</v>
      </c>
      <c r="N5188" s="78" t="s">
        <v>396</v>
      </c>
      <c r="O5188" s="82" t="s">
        <v>325</v>
      </c>
      <c r="P5188" s="82" t="s">
        <v>6229</v>
      </c>
      <c r="Q5188" s="83" t="str">
        <f>MID(Tabla1[[#This Row],[Aplicación]],14,1)</f>
        <v>2</v>
      </c>
      <c r="R5188" s="35" t="s">
        <v>265</v>
      </c>
      <c r="S5188" s="83" t="str">
        <f>MID(Tabla1[[#This Row],[Aplicación]],6,2)</f>
        <v>07</v>
      </c>
      <c r="T5188" s="84" t="str">
        <f>VLOOKUP(Tabla1[[#This Row],[AREA]],Hoja1!A:B,2,FALSE)</f>
        <v>07. Medio ambiente</v>
      </c>
      <c r="U5188" s="83" t="str">
        <f>MID(Tabla1[[#This Row],[Aplicación]],9,4)</f>
        <v>1711</v>
      </c>
      <c r="V5188" s="84" t="str">
        <f>VLOOKUP(Tabla1[[#This Row],[PROGRAMA]],Hoja1!A:B,2,FALSE)</f>
        <v>1711. Parques y jardines</v>
      </c>
      <c r="W5188" s="83" t="str">
        <f>MID(Tabla1[[#This Row],[Aplicación]],14,2)</f>
        <v>22</v>
      </c>
      <c r="X5188" s="83" t="str">
        <f>MID(Tabla1[[#This Row],[Aplicación]],14,6)</f>
        <v>22199</v>
      </c>
    </row>
    <row r="5189" spans="1:24" x14ac:dyDescent="0.25">
      <c r="A5189" s="77">
        <v>220240051211</v>
      </c>
      <c r="B5189" s="78" t="s">
        <v>390</v>
      </c>
      <c r="C5189" s="79">
        <v>45594</v>
      </c>
      <c r="D5189" s="77">
        <v>22024007991</v>
      </c>
      <c r="E5189" s="78" t="s">
        <v>1455</v>
      </c>
      <c r="F5189" s="80">
        <v>3822.44</v>
      </c>
      <c r="G5189" s="78" t="s">
        <v>6884</v>
      </c>
      <c r="H5189" s="78" t="s">
        <v>6928</v>
      </c>
      <c r="I5189" s="81" t="s">
        <v>2930</v>
      </c>
      <c r="J5189" s="78" t="s">
        <v>4372</v>
      </c>
      <c r="K5189" s="78" t="s">
        <v>4372</v>
      </c>
      <c r="L5189" s="78" t="s">
        <v>413</v>
      </c>
      <c r="M5189" s="78" t="s">
        <v>395</v>
      </c>
      <c r="N5189" s="78" t="s">
        <v>396</v>
      </c>
      <c r="O5189" s="82" t="s">
        <v>325</v>
      </c>
      <c r="P5189" s="82" t="s">
        <v>6229</v>
      </c>
      <c r="Q5189" s="83" t="str">
        <f>MID(Tabla1[[#This Row],[Aplicación]],14,1)</f>
        <v>2</v>
      </c>
      <c r="R5189" s="35" t="s">
        <v>265</v>
      </c>
      <c r="S5189" s="83" t="str">
        <f>MID(Tabla1[[#This Row],[Aplicación]],6,2)</f>
        <v>11</v>
      </c>
      <c r="T5189" s="84" t="str">
        <f>VLOOKUP(Tabla1[[#This Row],[AREA]],Hoja1!A:B,2,FALSE)</f>
        <v>11. Salud pública y seguridad ciudadana</v>
      </c>
      <c r="U5189" s="83" t="str">
        <f>MID(Tabla1[[#This Row],[Aplicación]],9,4)</f>
        <v>1631</v>
      </c>
      <c r="V5189" s="84" t="str">
        <f>VLOOKUP(Tabla1[[#This Row],[PROGRAMA]],Hoja1!A:B,2,FALSE)</f>
        <v>1631. Limpieza viaria</v>
      </c>
      <c r="W5189" s="83" t="str">
        <f>MID(Tabla1[[#This Row],[Aplicación]],14,2)</f>
        <v>22</v>
      </c>
      <c r="X5189" s="83" t="str">
        <f>MID(Tabla1[[#This Row],[Aplicación]],14,6)</f>
        <v>22199</v>
      </c>
    </row>
    <row r="5190" spans="1:24" x14ac:dyDescent="0.25">
      <c r="A5190" s="77">
        <v>220240057666</v>
      </c>
      <c r="B5190" s="78" t="s">
        <v>702</v>
      </c>
      <c r="C5190" s="79">
        <v>45629</v>
      </c>
      <c r="D5190" s="77">
        <v>22024000940</v>
      </c>
      <c r="E5190" s="78" t="s">
        <v>1285</v>
      </c>
      <c r="F5190" s="80">
        <v>439.5</v>
      </c>
      <c r="G5190" s="78" t="s">
        <v>827</v>
      </c>
      <c r="H5190" s="78" t="s">
        <v>6929</v>
      </c>
      <c r="I5190" s="81" t="s">
        <v>2934</v>
      </c>
      <c r="J5190" s="78" t="s">
        <v>398</v>
      </c>
      <c r="K5190" s="78" t="s">
        <v>398</v>
      </c>
      <c r="L5190" s="78" t="s">
        <v>413</v>
      </c>
      <c r="M5190" s="78" t="s">
        <v>395</v>
      </c>
      <c r="N5190" s="78" t="s">
        <v>396</v>
      </c>
      <c r="O5190" s="82" t="s">
        <v>325</v>
      </c>
      <c r="P5190" s="82" t="s">
        <v>6229</v>
      </c>
      <c r="Q5190" s="83" t="str">
        <f>MID(Tabla1[[#This Row],[Aplicación]],14,1)</f>
        <v>2</v>
      </c>
      <c r="R5190" s="35" t="s">
        <v>265</v>
      </c>
      <c r="S5190" s="83" t="str">
        <f>MID(Tabla1[[#This Row],[Aplicación]],6,2)</f>
        <v>06</v>
      </c>
      <c r="T5190" s="84" t="str">
        <f>VLOOKUP(Tabla1[[#This Row],[AREA]],Hoja1!A:B,2,FALSE)</f>
        <v>06. Educación y cultura</v>
      </c>
      <c r="U5190" s="83" t="str">
        <f>MID(Tabla1[[#This Row],[Aplicación]],9,4)</f>
        <v>3232</v>
      </c>
      <c r="V5190" s="84" t="str">
        <f>VLOOKUP(Tabla1[[#This Row],[PROGRAMA]],Hoja1!A:B,2,FALSE)</f>
        <v>3232. Conservación y mantenimiento centros educación infantil y primaria</v>
      </c>
      <c r="W5190" s="83" t="str">
        <f>MID(Tabla1[[#This Row],[Aplicación]],14,2)</f>
        <v>21</v>
      </c>
      <c r="X5190" s="83" t="str">
        <f>MID(Tabla1[[#This Row],[Aplicación]],14,6)</f>
        <v>212</v>
      </c>
    </row>
    <row r="5191" spans="1:24" x14ac:dyDescent="0.25">
      <c r="A5191" s="77">
        <v>220240059698</v>
      </c>
      <c r="B5191" s="78" t="s">
        <v>702</v>
      </c>
      <c r="C5191" s="79">
        <v>45636</v>
      </c>
      <c r="D5191" s="77">
        <v>22024005651</v>
      </c>
      <c r="E5191" s="78" t="s">
        <v>1220</v>
      </c>
      <c r="F5191" s="80">
        <v>437.55</v>
      </c>
      <c r="G5191" s="78" t="s">
        <v>81</v>
      </c>
      <c r="H5191" s="78" t="s">
        <v>6930</v>
      </c>
      <c r="I5191" s="81" t="s">
        <v>2934</v>
      </c>
      <c r="J5191" s="78" t="s">
        <v>398</v>
      </c>
      <c r="K5191" s="78" t="s">
        <v>398</v>
      </c>
      <c r="L5191" s="78" t="s">
        <v>413</v>
      </c>
      <c r="M5191" s="78" t="s">
        <v>395</v>
      </c>
      <c r="N5191" s="78" t="s">
        <v>396</v>
      </c>
      <c r="O5191" s="82" t="s">
        <v>325</v>
      </c>
      <c r="P5191" s="82" t="s">
        <v>6229</v>
      </c>
      <c r="Q5191" s="83" t="str">
        <f>MID(Tabla1[[#This Row],[Aplicación]],14,1)</f>
        <v>6</v>
      </c>
      <c r="R5191" s="35" t="s">
        <v>266</v>
      </c>
      <c r="S5191" s="83" t="str">
        <f>MID(Tabla1[[#This Row],[Aplicación]],6,2)</f>
        <v>07</v>
      </c>
      <c r="T5191" s="84" t="str">
        <f>VLOOKUP(Tabla1[[#This Row],[AREA]],Hoja1!A:B,2,FALSE)</f>
        <v>07. Medio ambiente</v>
      </c>
      <c r="U5191" s="83" t="str">
        <f>MID(Tabla1[[#This Row],[Aplicación]],9,4)</f>
        <v>1711</v>
      </c>
      <c r="V5191" s="84" t="str">
        <f>VLOOKUP(Tabla1[[#This Row],[PROGRAMA]],Hoja1!A:B,2,FALSE)</f>
        <v>1711. Parques y jardines</v>
      </c>
      <c r="W5191" s="83" t="str">
        <f>MID(Tabla1[[#This Row],[Aplicación]],14,2)</f>
        <v>61</v>
      </c>
      <c r="X5191" s="83" t="str">
        <f>MID(Tabla1[[#This Row],[Aplicación]],14,6)</f>
        <v>619</v>
      </c>
    </row>
    <row r="5192" spans="1:24" x14ac:dyDescent="0.25">
      <c r="A5192" s="77">
        <v>220240045424</v>
      </c>
      <c r="B5192" s="78" t="s">
        <v>702</v>
      </c>
      <c r="C5192" s="79">
        <v>45568</v>
      </c>
      <c r="D5192" s="77">
        <v>22024000506</v>
      </c>
      <c r="E5192" s="78" t="s">
        <v>1335</v>
      </c>
      <c r="F5192" s="80">
        <v>436.92</v>
      </c>
      <c r="G5192" s="78" t="s">
        <v>41</v>
      </c>
      <c r="H5192" s="78" t="s">
        <v>6931</v>
      </c>
      <c r="I5192" s="81" t="s">
        <v>2934</v>
      </c>
      <c r="J5192" s="78" t="s">
        <v>398</v>
      </c>
      <c r="K5192" s="78" t="s">
        <v>398</v>
      </c>
      <c r="L5192" s="78" t="s">
        <v>413</v>
      </c>
      <c r="M5192" s="78" t="s">
        <v>395</v>
      </c>
      <c r="N5192" s="78" t="s">
        <v>396</v>
      </c>
      <c r="O5192" s="82" t="s">
        <v>325</v>
      </c>
      <c r="P5192" s="82" t="s">
        <v>6229</v>
      </c>
      <c r="Q5192" s="83" t="str">
        <f>MID(Tabla1[[#This Row],[Aplicación]],14,1)</f>
        <v>2</v>
      </c>
      <c r="R5192" s="35" t="s">
        <v>265</v>
      </c>
      <c r="S5192" s="83" t="str">
        <f>MID(Tabla1[[#This Row],[Aplicación]],6,2)</f>
        <v>10</v>
      </c>
      <c r="T5192" s="84" t="str">
        <f>VLOOKUP(Tabla1[[#This Row],[AREA]],Hoja1!A:B,2,FALSE)</f>
        <v>10. Personas mayores, familia y servicios sociales</v>
      </c>
      <c r="U5192" s="83" t="str">
        <f>MID(Tabla1[[#This Row],[Aplicación]],9,4)</f>
        <v>2412</v>
      </c>
      <c r="V5192" s="84" t="str">
        <f>VLOOKUP(Tabla1[[#This Row],[PROGRAMA]],Hoja1!A:B,2,FALSE)</f>
        <v>2412. Formación para el empleo</v>
      </c>
      <c r="W5192" s="83" t="str">
        <f>MID(Tabla1[[#This Row],[Aplicación]],14,2)</f>
        <v>22</v>
      </c>
      <c r="X5192" s="83" t="str">
        <f>MID(Tabla1[[#This Row],[Aplicación]],14,6)</f>
        <v>22199</v>
      </c>
    </row>
    <row r="5193" spans="1:24" x14ac:dyDescent="0.25">
      <c r="A5193" s="77">
        <v>220240048589</v>
      </c>
      <c r="B5193" s="78" t="s">
        <v>702</v>
      </c>
      <c r="C5193" s="79">
        <v>45581</v>
      </c>
      <c r="D5193" s="77">
        <v>22024005651</v>
      </c>
      <c r="E5193" s="78" t="s">
        <v>1220</v>
      </c>
      <c r="F5193" s="80">
        <v>428.22</v>
      </c>
      <c r="G5193" s="78" t="s">
        <v>81</v>
      </c>
      <c r="H5193" s="78" t="s">
        <v>6932</v>
      </c>
      <c r="I5193" s="81" t="s">
        <v>2934</v>
      </c>
      <c r="J5193" s="78" t="s">
        <v>398</v>
      </c>
      <c r="K5193" s="78" t="s">
        <v>398</v>
      </c>
      <c r="L5193" s="78" t="s">
        <v>413</v>
      </c>
      <c r="M5193" s="78" t="s">
        <v>395</v>
      </c>
      <c r="N5193" s="78" t="s">
        <v>396</v>
      </c>
      <c r="O5193" s="82" t="s">
        <v>325</v>
      </c>
      <c r="P5193" s="82" t="s">
        <v>6229</v>
      </c>
      <c r="Q5193" s="83" t="str">
        <f>MID(Tabla1[[#This Row],[Aplicación]],14,1)</f>
        <v>6</v>
      </c>
      <c r="R5193" s="35" t="s">
        <v>266</v>
      </c>
      <c r="S5193" s="83" t="str">
        <f>MID(Tabla1[[#This Row],[Aplicación]],6,2)</f>
        <v>07</v>
      </c>
      <c r="T5193" s="84" t="str">
        <f>VLOOKUP(Tabla1[[#This Row],[AREA]],Hoja1!A:B,2,FALSE)</f>
        <v>07. Medio ambiente</v>
      </c>
      <c r="U5193" s="83" t="str">
        <f>MID(Tabla1[[#This Row],[Aplicación]],9,4)</f>
        <v>1711</v>
      </c>
      <c r="V5193" s="84" t="str">
        <f>VLOOKUP(Tabla1[[#This Row],[PROGRAMA]],Hoja1!A:B,2,FALSE)</f>
        <v>1711. Parques y jardines</v>
      </c>
      <c r="W5193" s="83" t="str">
        <f>MID(Tabla1[[#This Row],[Aplicación]],14,2)</f>
        <v>61</v>
      </c>
      <c r="X5193" s="83" t="str">
        <f>MID(Tabla1[[#This Row],[Aplicación]],14,6)</f>
        <v>619</v>
      </c>
    </row>
    <row r="5194" spans="1:24" x14ac:dyDescent="0.25">
      <c r="A5194" s="77">
        <v>220240044939</v>
      </c>
      <c r="B5194" s="78" t="s">
        <v>702</v>
      </c>
      <c r="C5194" s="79">
        <v>45567</v>
      </c>
      <c r="D5194" s="77">
        <v>22024000505</v>
      </c>
      <c r="E5194" s="78" t="s">
        <v>1335</v>
      </c>
      <c r="F5194" s="80">
        <v>425.12</v>
      </c>
      <c r="G5194" s="78" t="s">
        <v>681</v>
      </c>
      <c r="H5194" s="78" t="s">
        <v>6933</v>
      </c>
      <c r="I5194" s="81" t="s">
        <v>2934</v>
      </c>
      <c r="J5194" s="78" t="s">
        <v>398</v>
      </c>
      <c r="K5194" s="78" t="s">
        <v>398</v>
      </c>
      <c r="L5194" s="78" t="s">
        <v>413</v>
      </c>
      <c r="M5194" s="78" t="s">
        <v>395</v>
      </c>
      <c r="N5194" s="78" t="s">
        <v>396</v>
      </c>
      <c r="O5194" s="82" t="s">
        <v>325</v>
      </c>
      <c r="P5194" s="82" t="s">
        <v>6229</v>
      </c>
      <c r="Q5194" s="83" t="str">
        <f>MID(Tabla1[[#This Row],[Aplicación]],14,1)</f>
        <v>2</v>
      </c>
      <c r="R5194" s="35" t="s">
        <v>265</v>
      </c>
      <c r="S5194" s="83" t="str">
        <f>MID(Tabla1[[#This Row],[Aplicación]],6,2)</f>
        <v>10</v>
      </c>
      <c r="T5194" s="84" t="str">
        <f>VLOOKUP(Tabla1[[#This Row],[AREA]],Hoja1!A:B,2,FALSE)</f>
        <v>10. Personas mayores, familia y servicios sociales</v>
      </c>
      <c r="U5194" s="83" t="str">
        <f>MID(Tabla1[[#This Row],[Aplicación]],9,4)</f>
        <v>2412</v>
      </c>
      <c r="V5194" s="84" t="str">
        <f>VLOOKUP(Tabla1[[#This Row],[PROGRAMA]],Hoja1!A:B,2,FALSE)</f>
        <v>2412. Formación para el empleo</v>
      </c>
      <c r="W5194" s="83" t="str">
        <f>MID(Tabla1[[#This Row],[Aplicación]],14,2)</f>
        <v>22</v>
      </c>
      <c r="X5194" s="83" t="str">
        <f>MID(Tabla1[[#This Row],[Aplicación]],14,6)</f>
        <v>22199</v>
      </c>
    </row>
    <row r="5195" spans="1:24" x14ac:dyDescent="0.25">
      <c r="A5195" s="77">
        <v>220240056154</v>
      </c>
      <c r="B5195" s="78" t="s">
        <v>702</v>
      </c>
      <c r="C5195" s="79">
        <v>45622</v>
      </c>
      <c r="D5195" s="77">
        <v>22024000940</v>
      </c>
      <c r="E5195" s="78" t="s">
        <v>1285</v>
      </c>
      <c r="F5195" s="80">
        <v>424.71</v>
      </c>
      <c r="G5195" s="78" t="s">
        <v>764</v>
      </c>
      <c r="H5195" s="78" t="s">
        <v>6934</v>
      </c>
      <c r="I5195" s="81" t="s">
        <v>2934</v>
      </c>
      <c r="J5195" s="78" t="s">
        <v>398</v>
      </c>
      <c r="K5195" s="78" t="s">
        <v>398</v>
      </c>
      <c r="L5195" s="78" t="s">
        <v>413</v>
      </c>
      <c r="M5195" s="78" t="s">
        <v>395</v>
      </c>
      <c r="N5195" s="78" t="s">
        <v>396</v>
      </c>
      <c r="O5195" s="82" t="s">
        <v>325</v>
      </c>
      <c r="P5195" s="82" t="s">
        <v>6229</v>
      </c>
      <c r="Q5195" s="83" t="str">
        <f>MID(Tabla1[[#This Row],[Aplicación]],14,1)</f>
        <v>2</v>
      </c>
      <c r="R5195" s="35" t="s">
        <v>265</v>
      </c>
      <c r="S5195" s="83" t="str">
        <f>MID(Tabla1[[#This Row],[Aplicación]],6,2)</f>
        <v>06</v>
      </c>
      <c r="T5195" s="84" t="str">
        <f>VLOOKUP(Tabla1[[#This Row],[AREA]],Hoja1!A:B,2,FALSE)</f>
        <v>06. Educación y cultura</v>
      </c>
      <c r="U5195" s="83" t="str">
        <f>MID(Tabla1[[#This Row],[Aplicación]],9,4)</f>
        <v>3232</v>
      </c>
      <c r="V5195" s="84" t="str">
        <f>VLOOKUP(Tabla1[[#This Row],[PROGRAMA]],Hoja1!A:B,2,FALSE)</f>
        <v>3232. Conservación y mantenimiento centros educación infantil y primaria</v>
      </c>
      <c r="W5195" s="83" t="str">
        <f>MID(Tabla1[[#This Row],[Aplicación]],14,2)</f>
        <v>21</v>
      </c>
      <c r="X5195" s="83" t="str">
        <f>MID(Tabla1[[#This Row],[Aplicación]],14,6)</f>
        <v>212</v>
      </c>
    </row>
    <row r="5196" spans="1:24" x14ac:dyDescent="0.25">
      <c r="A5196" s="77">
        <v>220240060431</v>
      </c>
      <c r="B5196" s="78" t="s">
        <v>702</v>
      </c>
      <c r="C5196" s="79">
        <v>45638</v>
      </c>
      <c r="D5196" s="77">
        <v>22024000021</v>
      </c>
      <c r="E5196" s="78" t="s">
        <v>1296</v>
      </c>
      <c r="F5196" s="80">
        <v>424.71</v>
      </c>
      <c r="G5196" s="78" t="s">
        <v>57</v>
      </c>
      <c r="H5196" s="78" t="s">
        <v>6935</v>
      </c>
      <c r="I5196" s="81" t="s">
        <v>2934</v>
      </c>
      <c r="J5196" s="78" t="s">
        <v>398</v>
      </c>
      <c r="K5196" s="78" t="s">
        <v>398</v>
      </c>
      <c r="L5196" s="78" t="s">
        <v>413</v>
      </c>
      <c r="M5196" s="78" t="s">
        <v>395</v>
      </c>
      <c r="N5196" s="78" t="s">
        <v>396</v>
      </c>
      <c r="O5196" s="82" t="s">
        <v>325</v>
      </c>
      <c r="P5196" s="82" t="s">
        <v>6229</v>
      </c>
      <c r="Q5196" s="83" t="str">
        <f>MID(Tabla1[[#This Row],[Aplicación]],14,1)</f>
        <v>2</v>
      </c>
      <c r="R5196" s="35" t="s">
        <v>265</v>
      </c>
      <c r="S5196" s="83" t="str">
        <f>MID(Tabla1[[#This Row],[Aplicación]],6,2)</f>
        <v>11</v>
      </c>
      <c r="T5196" s="84" t="str">
        <f>VLOOKUP(Tabla1[[#This Row],[AREA]],Hoja1!A:B,2,FALSE)</f>
        <v>11. Salud pública y seguridad ciudadana</v>
      </c>
      <c r="U5196" s="83" t="str">
        <f>MID(Tabla1[[#This Row],[Aplicación]],9,4)</f>
        <v>1361</v>
      </c>
      <c r="V5196" s="84" t="str">
        <f>VLOOKUP(Tabla1[[#This Row],[PROGRAMA]],Hoja1!A:B,2,FALSE)</f>
        <v>1361. Prevención y extinción de incencios</v>
      </c>
      <c r="W5196" s="83" t="str">
        <f>MID(Tabla1[[#This Row],[Aplicación]],14,2)</f>
        <v>22</v>
      </c>
      <c r="X5196" s="83" t="str">
        <f>MID(Tabla1[[#This Row],[Aplicación]],14,6)</f>
        <v>22199</v>
      </c>
    </row>
    <row r="5197" spans="1:24" x14ac:dyDescent="0.25">
      <c r="A5197" s="77">
        <v>220240058154</v>
      </c>
      <c r="B5197" s="78" t="s">
        <v>702</v>
      </c>
      <c r="C5197" s="79">
        <v>45630</v>
      </c>
      <c r="D5197" s="77">
        <v>22024000441</v>
      </c>
      <c r="E5197" s="78" t="s">
        <v>1425</v>
      </c>
      <c r="F5197" s="80">
        <v>424.71</v>
      </c>
      <c r="G5197" s="78" t="s">
        <v>1010</v>
      </c>
      <c r="H5197" s="78" t="s">
        <v>6936</v>
      </c>
      <c r="I5197" s="81" t="s">
        <v>2934</v>
      </c>
      <c r="J5197" s="78" t="s">
        <v>398</v>
      </c>
      <c r="K5197" s="78" t="s">
        <v>398</v>
      </c>
      <c r="L5197" s="78" t="s">
        <v>413</v>
      </c>
      <c r="M5197" s="78" t="s">
        <v>395</v>
      </c>
      <c r="N5197" s="78" t="s">
        <v>396</v>
      </c>
      <c r="O5197" s="82" t="s">
        <v>325</v>
      </c>
      <c r="P5197" s="82" t="s">
        <v>6229</v>
      </c>
      <c r="Q5197" s="83" t="str">
        <f>MID(Tabla1[[#This Row],[Aplicación]],14,1)</f>
        <v>2</v>
      </c>
      <c r="R5197" s="35" t="s">
        <v>265</v>
      </c>
      <c r="S5197" s="83" t="str">
        <f>MID(Tabla1[[#This Row],[Aplicación]],6,2)</f>
        <v>11</v>
      </c>
      <c r="T5197" s="84" t="str">
        <f>VLOOKUP(Tabla1[[#This Row],[AREA]],Hoja1!A:B,2,FALSE)</f>
        <v>11. Salud pública y seguridad ciudadana</v>
      </c>
      <c r="U5197" s="83" t="str">
        <f>MID(Tabla1[[#This Row],[Aplicación]],9,4)</f>
        <v>1621</v>
      </c>
      <c r="V5197" s="84" t="str">
        <f>VLOOKUP(Tabla1[[#This Row],[PROGRAMA]],Hoja1!A:B,2,FALSE)</f>
        <v>1621. Recogida de residuos</v>
      </c>
      <c r="W5197" s="83" t="str">
        <f>MID(Tabla1[[#This Row],[Aplicación]],14,2)</f>
        <v>21</v>
      </c>
      <c r="X5197" s="83" t="str">
        <f>MID(Tabla1[[#This Row],[Aplicación]],14,6)</f>
        <v>214</v>
      </c>
    </row>
    <row r="5198" spans="1:24" x14ac:dyDescent="0.25">
      <c r="A5198" s="77">
        <v>220240049986</v>
      </c>
      <c r="B5198" s="78" t="s">
        <v>702</v>
      </c>
      <c r="C5198" s="79">
        <v>45589</v>
      </c>
      <c r="D5198" s="77">
        <v>22024001045</v>
      </c>
      <c r="E5198" s="78" t="s">
        <v>1353</v>
      </c>
      <c r="F5198" s="80">
        <v>424.54</v>
      </c>
      <c r="G5198" s="78" t="s">
        <v>764</v>
      </c>
      <c r="H5198" s="78" t="s">
        <v>6937</v>
      </c>
      <c r="I5198" s="81" t="s">
        <v>2934</v>
      </c>
      <c r="J5198" s="78" t="s">
        <v>398</v>
      </c>
      <c r="K5198" s="78" t="s">
        <v>398</v>
      </c>
      <c r="L5198" s="78" t="s">
        <v>413</v>
      </c>
      <c r="M5198" s="78" t="s">
        <v>395</v>
      </c>
      <c r="N5198" s="78" t="s">
        <v>396</v>
      </c>
      <c r="O5198" s="82" t="s">
        <v>325</v>
      </c>
      <c r="P5198" s="82" t="s">
        <v>6229</v>
      </c>
      <c r="Q5198" s="83" t="str">
        <f>MID(Tabla1[[#This Row],[Aplicación]],14,1)</f>
        <v>2</v>
      </c>
      <c r="R5198" s="35" t="s">
        <v>265</v>
      </c>
      <c r="S5198" s="83" t="str">
        <f>MID(Tabla1[[#This Row],[Aplicación]],6,2)</f>
        <v>11</v>
      </c>
      <c r="T5198" s="84" t="str">
        <f>VLOOKUP(Tabla1[[#This Row],[AREA]],Hoja1!A:B,2,FALSE)</f>
        <v>11. Salud pública y seguridad ciudadana</v>
      </c>
      <c r="U5198" s="83" t="str">
        <f>MID(Tabla1[[#This Row],[Aplicación]],9,4)</f>
        <v>3111</v>
      </c>
      <c r="V5198" s="84" t="str">
        <f>VLOOKUP(Tabla1[[#This Row],[PROGRAMA]],Hoja1!A:B,2,FALSE)</f>
        <v>3111. Protección de la salubridad pública</v>
      </c>
      <c r="W5198" s="83" t="str">
        <f>MID(Tabla1[[#This Row],[Aplicación]],14,2)</f>
        <v>22</v>
      </c>
      <c r="X5198" s="83" t="str">
        <f>MID(Tabla1[[#This Row],[Aplicación]],14,6)</f>
        <v>22199</v>
      </c>
    </row>
    <row r="5199" spans="1:24" x14ac:dyDescent="0.25">
      <c r="A5199" s="77">
        <v>220240051835</v>
      </c>
      <c r="B5199" s="78" t="s">
        <v>702</v>
      </c>
      <c r="C5199" s="79">
        <v>45600</v>
      </c>
      <c r="D5199" s="77">
        <v>22024000942</v>
      </c>
      <c r="E5199" s="78" t="s">
        <v>1411</v>
      </c>
      <c r="F5199" s="80">
        <v>424.08</v>
      </c>
      <c r="G5199" s="78" t="s">
        <v>886</v>
      </c>
      <c r="H5199" s="78" t="s">
        <v>6938</v>
      </c>
      <c r="I5199" s="81" t="s">
        <v>2934</v>
      </c>
      <c r="J5199" s="78" t="s">
        <v>398</v>
      </c>
      <c r="K5199" s="78" t="s">
        <v>398</v>
      </c>
      <c r="L5199" s="78" t="s">
        <v>413</v>
      </c>
      <c r="M5199" s="78" t="s">
        <v>395</v>
      </c>
      <c r="N5199" s="78" t="s">
        <v>396</v>
      </c>
      <c r="O5199" s="82" t="s">
        <v>325</v>
      </c>
      <c r="P5199" s="82" t="s">
        <v>6229</v>
      </c>
      <c r="Q5199" s="83" t="str">
        <f>MID(Tabla1[[#This Row],[Aplicación]],14,1)</f>
        <v>2</v>
      </c>
      <c r="R5199" s="35" t="s">
        <v>265</v>
      </c>
      <c r="S5199" s="83" t="str">
        <f>MID(Tabla1[[#This Row],[Aplicación]],6,2)</f>
        <v>06</v>
      </c>
      <c r="T5199" s="84" t="str">
        <f>VLOOKUP(Tabla1[[#This Row],[AREA]],Hoja1!A:B,2,FALSE)</f>
        <v>06. Educación y cultura</v>
      </c>
      <c r="U5199" s="83" t="str">
        <f>MID(Tabla1[[#This Row],[Aplicación]],9,4)</f>
        <v>3231</v>
      </c>
      <c r="V5199" s="84" t="str">
        <f>VLOOKUP(Tabla1[[#This Row],[PROGRAMA]],Hoja1!A:B,2,FALSE)</f>
        <v>3231. Escuelas infantiles</v>
      </c>
      <c r="W5199" s="83" t="str">
        <f>MID(Tabla1[[#This Row],[Aplicación]],14,2)</f>
        <v>21</v>
      </c>
      <c r="X5199" s="83" t="str">
        <f>MID(Tabla1[[#This Row],[Aplicación]],14,6)</f>
        <v>212</v>
      </c>
    </row>
    <row r="5200" spans="1:24" x14ac:dyDescent="0.25">
      <c r="A5200" s="77">
        <v>220240060353</v>
      </c>
      <c r="B5200" s="78" t="s">
        <v>702</v>
      </c>
      <c r="C5200" s="79">
        <v>45638</v>
      </c>
      <c r="D5200" s="77">
        <v>22024000440</v>
      </c>
      <c r="E5200" s="78" t="s">
        <v>1425</v>
      </c>
      <c r="F5200" s="80">
        <v>418.55</v>
      </c>
      <c r="G5200" s="78" t="s">
        <v>952</v>
      </c>
      <c r="H5200" s="78" t="s">
        <v>6939</v>
      </c>
      <c r="I5200" s="81" t="s">
        <v>2934</v>
      </c>
      <c r="J5200" s="78" t="s">
        <v>699</v>
      </c>
      <c r="K5200" s="78" t="s">
        <v>398</v>
      </c>
      <c r="L5200" s="78" t="s">
        <v>399</v>
      </c>
      <c r="M5200" s="78" t="s">
        <v>395</v>
      </c>
      <c r="N5200" s="78" t="s">
        <v>396</v>
      </c>
      <c r="O5200" s="82" t="s">
        <v>325</v>
      </c>
      <c r="P5200" s="82" t="s">
        <v>6229</v>
      </c>
      <c r="Q5200" s="83" t="str">
        <f>MID(Tabla1[[#This Row],[Aplicación]],14,1)</f>
        <v>2</v>
      </c>
      <c r="R5200" s="35" t="s">
        <v>265</v>
      </c>
      <c r="S5200" s="83" t="str">
        <f>MID(Tabla1[[#This Row],[Aplicación]],6,2)</f>
        <v>11</v>
      </c>
      <c r="T5200" s="84" t="str">
        <f>VLOOKUP(Tabla1[[#This Row],[AREA]],Hoja1!A:B,2,FALSE)</f>
        <v>11. Salud pública y seguridad ciudadana</v>
      </c>
      <c r="U5200" s="83" t="str">
        <f>MID(Tabla1[[#This Row],[Aplicación]],9,4)</f>
        <v>1621</v>
      </c>
      <c r="V5200" s="84" t="str">
        <f>VLOOKUP(Tabla1[[#This Row],[PROGRAMA]],Hoja1!A:B,2,FALSE)</f>
        <v>1621. Recogida de residuos</v>
      </c>
      <c r="W5200" s="83" t="str">
        <f>MID(Tabla1[[#This Row],[Aplicación]],14,2)</f>
        <v>21</v>
      </c>
      <c r="X5200" s="83" t="str">
        <f>MID(Tabla1[[#This Row],[Aplicación]],14,6)</f>
        <v>214</v>
      </c>
    </row>
    <row r="5201" spans="1:24" x14ac:dyDescent="0.25">
      <c r="A5201" s="77">
        <v>220240058243</v>
      </c>
      <c r="B5201" s="78" t="s">
        <v>702</v>
      </c>
      <c r="C5201" s="79">
        <v>45630</v>
      </c>
      <c r="D5201" s="77">
        <v>22024000441</v>
      </c>
      <c r="E5201" s="78" t="s">
        <v>1425</v>
      </c>
      <c r="F5201" s="80">
        <v>416.25</v>
      </c>
      <c r="G5201" s="78" t="s">
        <v>816</v>
      </c>
      <c r="H5201" s="78" t="s">
        <v>6940</v>
      </c>
      <c r="I5201" s="81" t="s">
        <v>2934</v>
      </c>
      <c r="J5201" s="78" t="s">
        <v>398</v>
      </c>
      <c r="K5201" s="78" t="s">
        <v>398</v>
      </c>
      <c r="L5201" s="78" t="s">
        <v>413</v>
      </c>
      <c r="M5201" s="78" t="s">
        <v>395</v>
      </c>
      <c r="N5201" s="78" t="s">
        <v>396</v>
      </c>
      <c r="O5201" s="82" t="s">
        <v>325</v>
      </c>
      <c r="P5201" s="82" t="s">
        <v>6229</v>
      </c>
      <c r="Q5201" s="83" t="str">
        <f>MID(Tabla1[[#This Row],[Aplicación]],14,1)</f>
        <v>2</v>
      </c>
      <c r="R5201" s="35" t="s">
        <v>265</v>
      </c>
      <c r="S5201" s="83" t="str">
        <f>MID(Tabla1[[#This Row],[Aplicación]],6,2)</f>
        <v>11</v>
      </c>
      <c r="T5201" s="84" t="str">
        <f>VLOOKUP(Tabla1[[#This Row],[AREA]],Hoja1!A:B,2,FALSE)</f>
        <v>11. Salud pública y seguridad ciudadana</v>
      </c>
      <c r="U5201" s="83" t="str">
        <f>MID(Tabla1[[#This Row],[Aplicación]],9,4)</f>
        <v>1621</v>
      </c>
      <c r="V5201" s="84" t="str">
        <f>VLOOKUP(Tabla1[[#This Row],[PROGRAMA]],Hoja1!A:B,2,FALSE)</f>
        <v>1621. Recogida de residuos</v>
      </c>
      <c r="W5201" s="83" t="str">
        <f>MID(Tabla1[[#This Row],[Aplicación]],14,2)</f>
        <v>21</v>
      </c>
      <c r="X5201" s="83" t="str">
        <f>MID(Tabla1[[#This Row],[Aplicación]],14,6)</f>
        <v>214</v>
      </c>
    </row>
    <row r="5202" spans="1:24" x14ac:dyDescent="0.25">
      <c r="A5202" s="77">
        <v>220240058006</v>
      </c>
      <c r="B5202" s="78" t="s">
        <v>702</v>
      </c>
      <c r="C5202" s="79">
        <v>45630</v>
      </c>
      <c r="D5202" s="77">
        <v>22024000484</v>
      </c>
      <c r="E5202" s="78" t="s">
        <v>1323</v>
      </c>
      <c r="F5202" s="80">
        <v>410.91</v>
      </c>
      <c r="G5202" s="78" t="s">
        <v>886</v>
      </c>
      <c r="H5202" s="78" t="s">
        <v>6941</v>
      </c>
      <c r="I5202" s="81" t="s">
        <v>2934</v>
      </c>
      <c r="J5202" s="78" t="s">
        <v>398</v>
      </c>
      <c r="K5202" s="78" t="s">
        <v>398</v>
      </c>
      <c r="L5202" s="78" t="s">
        <v>413</v>
      </c>
      <c r="M5202" s="78" t="s">
        <v>395</v>
      </c>
      <c r="N5202" s="78" t="s">
        <v>396</v>
      </c>
      <c r="O5202" s="82" t="s">
        <v>325</v>
      </c>
      <c r="P5202" s="82" t="s">
        <v>6229</v>
      </c>
      <c r="Q5202" s="83" t="str">
        <f>MID(Tabla1[[#This Row],[Aplicación]],14,1)</f>
        <v>2</v>
      </c>
      <c r="R5202" s="35" t="s">
        <v>265</v>
      </c>
      <c r="S5202" s="83" t="str">
        <f>MID(Tabla1[[#This Row],[Aplicación]],6,2)</f>
        <v>10</v>
      </c>
      <c r="T5202" s="84" t="str">
        <f>VLOOKUP(Tabla1[[#This Row],[AREA]],Hoja1!A:B,2,FALSE)</f>
        <v>10. Personas mayores, familia y servicios sociales</v>
      </c>
      <c r="U5202" s="83" t="str">
        <f>MID(Tabla1[[#This Row],[Aplicación]],9,4)</f>
        <v>2312</v>
      </c>
      <c r="V5202" s="84" t="str">
        <f>VLOOKUP(Tabla1[[#This Row],[PROGRAMA]],Hoja1!A:B,2,FALSE)</f>
        <v>2312. Iniciativas sociales</v>
      </c>
      <c r="W5202" s="83" t="str">
        <f>MID(Tabla1[[#This Row],[Aplicación]],14,2)</f>
        <v>21</v>
      </c>
      <c r="X5202" s="83" t="str">
        <f>MID(Tabla1[[#This Row],[Aplicación]],14,6)</f>
        <v>212</v>
      </c>
    </row>
    <row r="5203" spans="1:24" x14ac:dyDescent="0.25">
      <c r="A5203" s="77">
        <v>220240048572</v>
      </c>
      <c r="B5203" s="78" t="s">
        <v>702</v>
      </c>
      <c r="C5203" s="79">
        <v>45581</v>
      </c>
      <c r="D5203" s="77">
        <v>22024000447</v>
      </c>
      <c r="E5203" s="78" t="s">
        <v>1366</v>
      </c>
      <c r="F5203" s="80">
        <v>407.62</v>
      </c>
      <c r="G5203" s="78" t="s">
        <v>53</v>
      </c>
      <c r="H5203" s="78" t="s">
        <v>6942</v>
      </c>
      <c r="I5203" s="81" t="s">
        <v>2934</v>
      </c>
      <c r="J5203" s="78" t="s">
        <v>398</v>
      </c>
      <c r="K5203" s="78" t="s">
        <v>398</v>
      </c>
      <c r="L5203" s="78" t="s">
        <v>413</v>
      </c>
      <c r="M5203" s="78" t="s">
        <v>395</v>
      </c>
      <c r="N5203" s="78" t="s">
        <v>396</v>
      </c>
      <c r="O5203" s="82" t="s">
        <v>325</v>
      </c>
      <c r="P5203" s="82" t="s">
        <v>6229</v>
      </c>
      <c r="Q5203" s="83" t="str">
        <f>MID(Tabla1[[#This Row],[Aplicación]],14,1)</f>
        <v>2</v>
      </c>
      <c r="R5203" s="35" t="s">
        <v>265</v>
      </c>
      <c r="S5203" s="83" t="str">
        <f>MID(Tabla1[[#This Row],[Aplicación]],6,2)</f>
        <v>11</v>
      </c>
      <c r="T5203" s="84" t="str">
        <f>VLOOKUP(Tabla1[[#This Row],[AREA]],Hoja1!A:B,2,FALSE)</f>
        <v>11. Salud pública y seguridad ciudadana</v>
      </c>
      <c r="U5203" s="83" t="str">
        <f>MID(Tabla1[[#This Row],[Aplicación]],9,4)</f>
        <v>1631</v>
      </c>
      <c r="V5203" s="84" t="str">
        <f>VLOOKUP(Tabla1[[#This Row],[PROGRAMA]],Hoja1!A:B,2,FALSE)</f>
        <v>1631. Limpieza viaria</v>
      </c>
      <c r="W5203" s="83" t="str">
        <f>MID(Tabla1[[#This Row],[Aplicación]],14,2)</f>
        <v>21</v>
      </c>
      <c r="X5203" s="83" t="str">
        <f>MID(Tabla1[[#This Row],[Aplicación]],14,6)</f>
        <v>214</v>
      </c>
    </row>
    <row r="5204" spans="1:24" x14ac:dyDescent="0.25">
      <c r="A5204" s="77">
        <v>220240060976</v>
      </c>
      <c r="B5204" s="78" t="s">
        <v>702</v>
      </c>
      <c r="C5204" s="79">
        <v>45643</v>
      </c>
      <c r="D5204" s="77">
        <v>22024000447</v>
      </c>
      <c r="E5204" s="78" t="s">
        <v>1366</v>
      </c>
      <c r="F5204" s="80">
        <v>400.58</v>
      </c>
      <c r="G5204" s="78" t="s">
        <v>1012</v>
      </c>
      <c r="H5204" s="78" t="s">
        <v>6943</v>
      </c>
      <c r="I5204" s="81" t="s">
        <v>2934</v>
      </c>
      <c r="J5204" s="78" t="s">
        <v>393</v>
      </c>
      <c r="K5204" s="78" t="s">
        <v>393</v>
      </c>
      <c r="L5204" s="78" t="s">
        <v>413</v>
      </c>
      <c r="M5204" s="78" t="s">
        <v>395</v>
      </c>
      <c r="N5204" s="78" t="s">
        <v>396</v>
      </c>
      <c r="O5204" s="82" t="s">
        <v>325</v>
      </c>
      <c r="P5204" s="82" t="s">
        <v>6229</v>
      </c>
      <c r="Q5204" s="83" t="str">
        <f>MID(Tabla1[[#This Row],[Aplicación]],14,1)</f>
        <v>2</v>
      </c>
      <c r="R5204" s="35" t="s">
        <v>265</v>
      </c>
      <c r="S5204" s="83" t="str">
        <f>MID(Tabla1[[#This Row],[Aplicación]],6,2)</f>
        <v>11</v>
      </c>
      <c r="T5204" s="84" t="str">
        <f>VLOOKUP(Tabla1[[#This Row],[AREA]],Hoja1!A:B,2,FALSE)</f>
        <v>11. Salud pública y seguridad ciudadana</v>
      </c>
      <c r="U5204" s="83" t="str">
        <f>MID(Tabla1[[#This Row],[Aplicación]],9,4)</f>
        <v>1631</v>
      </c>
      <c r="V5204" s="84" t="str">
        <f>VLOOKUP(Tabla1[[#This Row],[PROGRAMA]],Hoja1!A:B,2,FALSE)</f>
        <v>1631. Limpieza viaria</v>
      </c>
      <c r="W5204" s="83" t="str">
        <f>MID(Tabla1[[#This Row],[Aplicación]],14,2)</f>
        <v>21</v>
      </c>
      <c r="X5204" s="83" t="str">
        <f>MID(Tabla1[[#This Row],[Aplicación]],14,6)</f>
        <v>214</v>
      </c>
    </row>
    <row r="5205" spans="1:24" x14ac:dyDescent="0.25">
      <c r="A5205" s="77">
        <v>220240061038</v>
      </c>
      <c r="B5205" s="78" t="s">
        <v>702</v>
      </c>
      <c r="C5205" s="79">
        <v>45643</v>
      </c>
      <c r="D5205" s="77">
        <v>22024000456</v>
      </c>
      <c r="E5205" s="78" t="s">
        <v>1426</v>
      </c>
      <c r="F5205" s="80">
        <v>395.74</v>
      </c>
      <c r="G5205" s="78" t="s">
        <v>804</v>
      </c>
      <c r="H5205" s="78" t="s">
        <v>6944</v>
      </c>
      <c r="I5205" s="81" t="s">
        <v>2934</v>
      </c>
      <c r="J5205" s="78" t="s">
        <v>398</v>
      </c>
      <c r="K5205" s="78" t="s">
        <v>398</v>
      </c>
      <c r="L5205" s="78" t="s">
        <v>413</v>
      </c>
      <c r="M5205" s="78" t="s">
        <v>395</v>
      </c>
      <c r="N5205" s="78" t="s">
        <v>396</v>
      </c>
      <c r="O5205" s="82" t="s">
        <v>325</v>
      </c>
      <c r="P5205" s="82" t="s">
        <v>6229</v>
      </c>
      <c r="Q5205" s="83" t="str">
        <f>MID(Tabla1[[#This Row],[Aplicación]],14,1)</f>
        <v>2</v>
      </c>
      <c r="R5205" s="35" t="s">
        <v>265</v>
      </c>
      <c r="S5205" s="83" t="str">
        <f>MID(Tabla1[[#This Row],[Aplicación]],6,2)</f>
        <v>11</v>
      </c>
      <c r="T5205" s="84" t="str">
        <f>VLOOKUP(Tabla1[[#This Row],[AREA]],Hoja1!A:B,2,FALSE)</f>
        <v>11. Salud pública y seguridad ciudadana</v>
      </c>
      <c r="U5205" s="83" t="str">
        <f>MID(Tabla1[[#This Row],[Aplicación]],9,4)</f>
        <v>1621</v>
      </c>
      <c r="V5205" s="84" t="str">
        <f>VLOOKUP(Tabla1[[#This Row],[PROGRAMA]],Hoja1!A:B,2,FALSE)</f>
        <v>1621. Recogida de residuos</v>
      </c>
      <c r="W5205" s="83" t="str">
        <f>MID(Tabla1[[#This Row],[Aplicación]],14,2)</f>
        <v>22</v>
      </c>
      <c r="X5205" s="83" t="str">
        <f>MID(Tabla1[[#This Row],[Aplicación]],14,6)</f>
        <v>22199</v>
      </c>
    </row>
    <row r="5206" spans="1:24" x14ac:dyDescent="0.25">
      <c r="A5206" s="77">
        <v>220240053894</v>
      </c>
      <c r="B5206" s="78" t="s">
        <v>702</v>
      </c>
      <c r="C5206" s="79">
        <v>45614</v>
      </c>
      <c r="D5206" s="77">
        <v>22024000447</v>
      </c>
      <c r="E5206" s="78" t="s">
        <v>1366</v>
      </c>
      <c r="F5206" s="80">
        <v>390.65</v>
      </c>
      <c r="G5206" s="78" t="s">
        <v>1012</v>
      </c>
      <c r="H5206" s="78" t="s">
        <v>6945</v>
      </c>
      <c r="I5206" s="81" t="s">
        <v>2934</v>
      </c>
      <c r="J5206" s="78" t="s">
        <v>393</v>
      </c>
      <c r="K5206" s="78" t="s">
        <v>393</v>
      </c>
      <c r="L5206" s="78" t="s">
        <v>413</v>
      </c>
      <c r="M5206" s="78" t="s">
        <v>395</v>
      </c>
      <c r="N5206" s="78" t="s">
        <v>396</v>
      </c>
      <c r="O5206" s="82" t="s">
        <v>325</v>
      </c>
      <c r="P5206" s="82" t="s">
        <v>6229</v>
      </c>
      <c r="Q5206" s="83" t="str">
        <f>MID(Tabla1[[#This Row],[Aplicación]],14,1)</f>
        <v>2</v>
      </c>
      <c r="R5206" s="35" t="s">
        <v>265</v>
      </c>
      <c r="S5206" s="83" t="str">
        <f>MID(Tabla1[[#This Row],[Aplicación]],6,2)</f>
        <v>11</v>
      </c>
      <c r="T5206" s="84" t="str">
        <f>VLOOKUP(Tabla1[[#This Row],[AREA]],Hoja1!A:B,2,FALSE)</f>
        <v>11. Salud pública y seguridad ciudadana</v>
      </c>
      <c r="U5206" s="83" t="str">
        <f>MID(Tabla1[[#This Row],[Aplicación]],9,4)</f>
        <v>1631</v>
      </c>
      <c r="V5206" s="84" t="str">
        <f>VLOOKUP(Tabla1[[#This Row],[PROGRAMA]],Hoja1!A:B,2,FALSE)</f>
        <v>1631. Limpieza viaria</v>
      </c>
      <c r="W5206" s="83" t="str">
        <f>MID(Tabla1[[#This Row],[Aplicación]],14,2)</f>
        <v>21</v>
      </c>
      <c r="X5206" s="83" t="str">
        <f>MID(Tabla1[[#This Row],[Aplicación]],14,6)</f>
        <v>214</v>
      </c>
    </row>
    <row r="5207" spans="1:24" x14ac:dyDescent="0.25">
      <c r="A5207" s="77">
        <v>220240051485</v>
      </c>
      <c r="B5207" s="78" t="s">
        <v>702</v>
      </c>
      <c r="C5207" s="79">
        <v>45595</v>
      </c>
      <c r="D5207" s="77">
        <v>22024000021</v>
      </c>
      <c r="E5207" s="78" t="s">
        <v>1296</v>
      </c>
      <c r="F5207" s="80">
        <v>389.67</v>
      </c>
      <c r="G5207" s="78" t="s">
        <v>838</v>
      </c>
      <c r="H5207" s="78" t="s">
        <v>6946</v>
      </c>
      <c r="I5207" s="81" t="s">
        <v>2934</v>
      </c>
      <c r="J5207" s="78" t="s">
        <v>398</v>
      </c>
      <c r="K5207" s="78" t="s">
        <v>398</v>
      </c>
      <c r="L5207" s="78" t="s">
        <v>413</v>
      </c>
      <c r="M5207" s="78" t="s">
        <v>395</v>
      </c>
      <c r="N5207" s="78" t="s">
        <v>396</v>
      </c>
      <c r="O5207" s="82" t="s">
        <v>325</v>
      </c>
      <c r="P5207" s="82" t="s">
        <v>6229</v>
      </c>
      <c r="Q5207" s="83" t="str">
        <f>MID(Tabla1[[#This Row],[Aplicación]],14,1)</f>
        <v>2</v>
      </c>
      <c r="R5207" s="35" t="s">
        <v>265</v>
      </c>
      <c r="S5207" s="83" t="str">
        <f>MID(Tabla1[[#This Row],[Aplicación]],6,2)</f>
        <v>11</v>
      </c>
      <c r="T5207" s="84" t="str">
        <f>VLOOKUP(Tabla1[[#This Row],[AREA]],Hoja1!A:B,2,FALSE)</f>
        <v>11. Salud pública y seguridad ciudadana</v>
      </c>
      <c r="U5207" s="83" t="str">
        <f>MID(Tabla1[[#This Row],[Aplicación]],9,4)</f>
        <v>1361</v>
      </c>
      <c r="V5207" s="84" t="str">
        <f>VLOOKUP(Tabla1[[#This Row],[PROGRAMA]],Hoja1!A:B,2,FALSE)</f>
        <v>1361. Prevención y extinción de incencios</v>
      </c>
      <c r="W5207" s="83" t="str">
        <f>MID(Tabla1[[#This Row],[Aplicación]],14,2)</f>
        <v>22</v>
      </c>
      <c r="X5207" s="83" t="str">
        <f>MID(Tabla1[[#This Row],[Aplicación]],14,6)</f>
        <v>22199</v>
      </c>
    </row>
    <row r="5208" spans="1:24" x14ac:dyDescent="0.25">
      <c r="A5208" s="77">
        <v>220240059696</v>
      </c>
      <c r="B5208" s="78" t="s">
        <v>702</v>
      </c>
      <c r="C5208" s="79">
        <v>45636</v>
      </c>
      <c r="D5208" s="77">
        <v>22024001633</v>
      </c>
      <c r="E5208" s="78" t="s">
        <v>1427</v>
      </c>
      <c r="F5208" s="80">
        <v>385</v>
      </c>
      <c r="G5208" s="78" t="s">
        <v>876</v>
      </c>
      <c r="H5208" s="78" t="s">
        <v>6947</v>
      </c>
      <c r="I5208" s="81" t="s">
        <v>2934</v>
      </c>
      <c r="J5208" s="78" t="s">
        <v>398</v>
      </c>
      <c r="K5208" s="78" t="s">
        <v>398</v>
      </c>
      <c r="L5208" s="78" t="s">
        <v>413</v>
      </c>
      <c r="M5208" s="78" t="s">
        <v>395</v>
      </c>
      <c r="N5208" s="78" t="s">
        <v>396</v>
      </c>
      <c r="O5208" s="82" t="s">
        <v>325</v>
      </c>
      <c r="P5208" s="82" t="s">
        <v>6229</v>
      </c>
      <c r="Q5208" s="83" t="str">
        <f>MID(Tabla1[[#This Row],[Aplicación]],14,1)</f>
        <v>2</v>
      </c>
      <c r="R5208" s="35" t="s">
        <v>265</v>
      </c>
      <c r="S5208" s="83" t="str">
        <f>MID(Tabla1[[#This Row],[Aplicación]],6,2)</f>
        <v>07</v>
      </c>
      <c r="T5208" s="84" t="str">
        <f>VLOOKUP(Tabla1[[#This Row],[AREA]],Hoja1!A:B,2,FALSE)</f>
        <v>07. Medio ambiente</v>
      </c>
      <c r="U5208" s="83" t="str">
        <f>MID(Tabla1[[#This Row],[Aplicación]],9,4)</f>
        <v>1711</v>
      </c>
      <c r="V5208" s="84" t="str">
        <f>VLOOKUP(Tabla1[[#This Row],[PROGRAMA]],Hoja1!A:B,2,FALSE)</f>
        <v>1711. Parques y jardines</v>
      </c>
      <c r="W5208" s="83" t="str">
        <f>MID(Tabla1[[#This Row],[Aplicación]],14,2)</f>
        <v>22</v>
      </c>
      <c r="X5208" s="83" t="str">
        <f>MID(Tabla1[[#This Row],[Aplicación]],14,6)</f>
        <v>22199</v>
      </c>
    </row>
    <row r="5209" spans="1:24" x14ac:dyDescent="0.25">
      <c r="A5209" s="77">
        <v>220240062143</v>
      </c>
      <c r="B5209" s="78" t="s">
        <v>702</v>
      </c>
      <c r="C5209" s="79">
        <v>45646</v>
      </c>
      <c r="D5209" s="77">
        <v>22024003059</v>
      </c>
      <c r="E5209" s="78" t="s">
        <v>1306</v>
      </c>
      <c r="F5209" s="80">
        <v>384.85</v>
      </c>
      <c r="G5209" s="78" t="s">
        <v>801</v>
      </c>
      <c r="H5209" s="78" t="s">
        <v>6948</v>
      </c>
      <c r="I5209" s="81" t="s">
        <v>2934</v>
      </c>
      <c r="J5209" s="78" t="s">
        <v>398</v>
      </c>
      <c r="K5209" s="78" t="s">
        <v>398</v>
      </c>
      <c r="L5209" s="78" t="s">
        <v>399</v>
      </c>
      <c r="M5209" s="78" t="s">
        <v>395</v>
      </c>
      <c r="N5209" s="78" t="s">
        <v>396</v>
      </c>
      <c r="O5209" s="82" t="s">
        <v>325</v>
      </c>
      <c r="P5209" s="82" t="s">
        <v>6229</v>
      </c>
      <c r="Q5209" s="83" t="str">
        <f>MID(Tabla1[[#This Row],[Aplicación]],14,1)</f>
        <v>2</v>
      </c>
      <c r="R5209" s="35" t="s">
        <v>265</v>
      </c>
      <c r="S5209" s="83" t="str">
        <f>MID(Tabla1[[#This Row],[Aplicación]],6,2)</f>
        <v>08</v>
      </c>
      <c r="T5209" s="84" t="str">
        <f>VLOOKUP(Tabla1[[#This Row],[AREA]],Hoja1!A:B,2,FALSE)</f>
        <v>08. Tráfico y movilidad</v>
      </c>
      <c r="U5209" s="83" t="str">
        <f>MID(Tabla1[[#This Row],[Aplicación]],9,4)</f>
        <v>1532</v>
      </c>
      <c r="V5209" s="84" t="str">
        <f>VLOOKUP(Tabla1[[#This Row],[PROGRAMA]],Hoja1!A:B,2,FALSE)</f>
        <v>1532. Pavimentación vias públicas y otros servicios urbanísticos</v>
      </c>
      <c r="W5209" s="83" t="str">
        <f>MID(Tabla1[[#This Row],[Aplicación]],14,2)</f>
        <v>21</v>
      </c>
      <c r="X5209" s="83" t="str">
        <f>MID(Tabla1[[#This Row],[Aplicación]],14,6)</f>
        <v>214</v>
      </c>
    </row>
    <row r="5210" spans="1:24" x14ac:dyDescent="0.25">
      <c r="A5210" s="77">
        <v>220240045067</v>
      </c>
      <c r="B5210" s="78" t="s">
        <v>702</v>
      </c>
      <c r="C5210" s="79">
        <v>45567</v>
      </c>
      <c r="D5210" s="77">
        <v>22024000441</v>
      </c>
      <c r="E5210" s="78" t="s">
        <v>1425</v>
      </c>
      <c r="F5210" s="80">
        <v>384.84</v>
      </c>
      <c r="G5210" s="78" t="s">
        <v>51</v>
      </c>
      <c r="H5210" s="78" t="s">
        <v>6949</v>
      </c>
      <c r="I5210" s="81" t="s">
        <v>2934</v>
      </c>
      <c r="J5210" s="78" t="s">
        <v>874</v>
      </c>
      <c r="K5210" s="78" t="s">
        <v>875</v>
      </c>
      <c r="L5210" s="78" t="s">
        <v>413</v>
      </c>
      <c r="M5210" s="78" t="s">
        <v>395</v>
      </c>
      <c r="N5210" s="78" t="s">
        <v>396</v>
      </c>
      <c r="O5210" s="82" t="s">
        <v>325</v>
      </c>
      <c r="P5210" s="82" t="s">
        <v>6229</v>
      </c>
      <c r="Q5210" s="83" t="str">
        <f>MID(Tabla1[[#This Row],[Aplicación]],14,1)</f>
        <v>2</v>
      </c>
      <c r="R5210" s="35" t="s">
        <v>265</v>
      </c>
      <c r="S5210" s="83" t="str">
        <f>MID(Tabla1[[#This Row],[Aplicación]],6,2)</f>
        <v>11</v>
      </c>
      <c r="T5210" s="84" t="str">
        <f>VLOOKUP(Tabla1[[#This Row],[AREA]],Hoja1!A:B,2,FALSE)</f>
        <v>11. Salud pública y seguridad ciudadana</v>
      </c>
      <c r="U5210" s="83" t="str">
        <f>MID(Tabla1[[#This Row],[Aplicación]],9,4)</f>
        <v>1621</v>
      </c>
      <c r="V5210" s="84" t="str">
        <f>VLOOKUP(Tabla1[[#This Row],[PROGRAMA]],Hoja1!A:B,2,FALSE)</f>
        <v>1621. Recogida de residuos</v>
      </c>
      <c r="W5210" s="83" t="str">
        <f>MID(Tabla1[[#This Row],[Aplicación]],14,2)</f>
        <v>21</v>
      </c>
      <c r="X5210" s="83" t="str">
        <f>MID(Tabla1[[#This Row],[Aplicación]],14,6)</f>
        <v>214</v>
      </c>
    </row>
    <row r="5211" spans="1:24" x14ac:dyDescent="0.25">
      <c r="A5211" s="77">
        <v>220240045132</v>
      </c>
      <c r="B5211" s="78" t="s">
        <v>702</v>
      </c>
      <c r="C5211" s="79">
        <v>45567</v>
      </c>
      <c r="D5211" s="77">
        <v>22024000021</v>
      </c>
      <c r="E5211" s="78" t="s">
        <v>1296</v>
      </c>
      <c r="F5211" s="80">
        <v>382.77</v>
      </c>
      <c r="G5211" s="78" t="s">
        <v>81</v>
      </c>
      <c r="H5211" s="78" t="s">
        <v>6950</v>
      </c>
      <c r="I5211" s="81" t="s">
        <v>2934</v>
      </c>
      <c r="J5211" s="78" t="s">
        <v>398</v>
      </c>
      <c r="K5211" s="78" t="s">
        <v>398</v>
      </c>
      <c r="L5211" s="78" t="s">
        <v>413</v>
      </c>
      <c r="M5211" s="78" t="s">
        <v>395</v>
      </c>
      <c r="N5211" s="78" t="s">
        <v>396</v>
      </c>
      <c r="O5211" s="82" t="s">
        <v>325</v>
      </c>
      <c r="P5211" s="82" t="s">
        <v>6229</v>
      </c>
      <c r="Q5211" s="83" t="str">
        <f>MID(Tabla1[[#This Row],[Aplicación]],14,1)</f>
        <v>2</v>
      </c>
      <c r="R5211" s="35" t="s">
        <v>265</v>
      </c>
      <c r="S5211" s="83" t="str">
        <f>MID(Tabla1[[#This Row],[Aplicación]],6,2)</f>
        <v>11</v>
      </c>
      <c r="T5211" s="84" t="str">
        <f>VLOOKUP(Tabla1[[#This Row],[AREA]],Hoja1!A:B,2,FALSE)</f>
        <v>11. Salud pública y seguridad ciudadana</v>
      </c>
      <c r="U5211" s="83" t="str">
        <f>MID(Tabla1[[#This Row],[Aplicación]],9,4)</f>
        <v>1361</v>
      </c>
      <c r="V5211" s="84" t="str">
        <f>VLOOKUP(Tabla1[[#This Row],[PROGRAMA]],Hoja1!A:B,2,FALSE)</f>
        <v>1361. Prevención y extinción de incencios</v>
      </c>
      <c r="W5211" s="83" t="str">
        <f>MID(Tabla1[[#This Row],[Aplicación]],14,2)</f>
        <v>22</v>
      </c>
      <c r="X5211" s="83" t="str">
        <f>MID(Tabla1[[#This Row],[Aplicación]],14,6)</f>
        <v>22199</v>
      </c>
    </row>
    <row r="5212" spans="1:24" x14ac:dyDescent="0.25">
      <c r="A5212" s="77">
        <v>220240060972</v>
      </c>
      <c r="B5212" s="78" t="s">
        <v>702</v>
      </c>
      <c r="C5212" s="79">
        <v>45643</v>
      </c>
      <c r="D5212" s="77">
        <v>22024000440</v>
      </c>
      <c r="E5212" s="78" t="s">
        <v>1425</v>
      </c>
      <c r="F5212" s="80">
        <v>374.8</v>
      </c>
      <c r="G5212" s="78" t="s">
        <v>952</v>
      </c>
      <c r="H5212" s="78" t="s">
        <v>6951</v>
      </c>
      <c r="I5212" s="81" t="s">
        <v>2934</v>
      </c>
      <c r="J5212" s="78" t="s">
        <v>699</v>
      </c>
      <c r="K5212" s="78" t="s">
        <v>398</v>
      </c>
      <c r="L5212" s="78" t="s">
        <v>399</v>
      </c>
      <c r="M5212" s="78" t="s">
        <v>395</v>
      </c>
      <c r="N5212" s="78" t="s">
        <v>396</v>
      </c>
      <c r="O5212" s="82" t="s">
        <v>325</v>
      </c>
      <c r="P5212" s="82" t="s">
        <v>6229</v>
      </c>
      <c r="Q5212" s="83" t="str">
        <f>MID(Tabla1[[#This Row],[Aplicación]],14,1)</f>
        <v>2</v>
      </c>
      <c r="R5212" s="35" t="s">
        <v>265</v>
      </c>
      <c r="S5212" s="83" t="str">
        <f>MID(Tabla1[[#This Row],[Aplicación]],6,2)</f>
        <v>11</v>
      </c>
      <c r="T5212" s="84" t="str">
        <f>VLOOKUP(Tabla1[[#This Row],[AREA]],Hoja1!A:B,2,FALSE)</f>
        <v>11. Salud pública y seguridad ciudadana</v>
      </c>
      <c r="U5212" s="83" t="str">
        <f>MID(Tabla1[[#This Row],[Aplicación]],9,4)</f>
        <v>1621</v>
      </c>
      <c r="V5212" s="84" t="str">
        <f>VLOOKUP(Tabla1[[#This Row],[PROGRAMA]],Hoja1!A:B,2,FALSE)</f>
        <v>1621. Recogida de residuos</v>
      </c>
      <c r="W5212" s="83" t="str">
        <f>MID(Tabla1[[#This Row],[Aplicación]],14,2)</f>
        <v>21</v>
      </c>
      <c r="X5212" s="83" t="str">
        <f>MID(Tabla1[[#This Row],[Aplicación]],14,6)</f>
        <v>214</v>
      </c>
    </row>
    <row r="5213" spans="1:24" x14ac:dyDescent="0.25">
      <c r="A5213" s="77">
        <v>220240045005</v>
      </c>
      <c r="B5213" s="78" t="s">
        <v>702</v>
      </c>
      <c r="C5213" s="79">
        <v>45567</v>
      </c>
      <c r="D5213" s="77">
        <v>22024000940</v>
      </c>
      <c r="E5213" s="78" t="s">
        <v>1285</v>
      </c>
      <c r="F5213" s="80">
        <v>371.04</v>
      </c>
      <c r="G5213" s="78" t="s">
        <v>41</v>
      </c>
      <c r="H5213" s="78" t="s">
        <v>6952</v>
      </c>
      <c r="I5213" s="81" t="s">
        <v>2934</v>
      </c>
      <c r="J5213" s="78" t="s">
        <v>398</v>
      </c>
      <c r="K5213" s="78" t="s">
        <v>398</v>
      </c>
      <c r="L5213" s="78" t="s">
        <v>413</v>
      </c>
      <c r="M5213" s="78" t="s">
        <v>395</v>
      </c>
      <c r="N5213" s="78" t="s">
        <v>396</v>
      </c>
      <c r="O5213" s="82" t="s">
        <v>325</v>
      </c>
      <c r="P5213" s="82" t="s">
        <v>6229</v>
      </c>
      <c r="Q5213" s="83" t="str">
        <f>MID(Tabla1[[#This Row],[Aplicación]],14,1)</f>
        <v>2</v>
      </c>
      <c r="R5213" s="35" t="s">
        <v>265</v>
      </c>
      <c r="S5213" s="83" t="str">
        <f>MID(Tabla1[[#This Row],[Aplicación]],6,2)</f>
        <v>06</v>
      </c>
      <c r="T5213" s="84" t="str">
        <f>VLOOKUP(Tabla1[[#This Row],[AREA]],Hoja1!A:B,2,FALSE)</f>
        <v>06. Educación y cultura</v>
      </c>
      <c r="U5213" s="83" t="str">
        <f>MID(Tabla1[[#This Row],[Aplicación]],9,4)</f>
        <v>3232</v>
      </c>
      <c r="V5213" s="84" t="str">
        <f>VLOOKUP(Tabla1[[#This Row],[PROGRAMA]],Hoja1!A:B,2,FALSE)</f>
        <v>3232. Conservación y mantenimiento centros educación infantil y primaria</v>
      </c>
      <c r="W5213" s="83" t="str">
        <f>MID(Tabla1[[#This Row],[Aplicación]],14,2)</f>
        <v>21</v>
      </c>
      <c r="X5213" s="83" t="str">
        <f>MID(Tabla1[[#This Row],[Aplicación]],14,6)</f>
        <v>212</v>
      </c>
    </row>
    <row r="5214" spans="1:24" x14ac:dyDescent="0.25">
      <c r="A5214" s="77">
        <v>220240051087</v>
      </c>
      <c r="B5214" s="78" t="s">
        <v>702</v>
      </c>
      <c r="C5214" s="79">
        <v>45594</v>
      </c>
      <c r="D5214" s="77">
        <v>22024000078</v>
      </c>
      <c r="E5214" s="78" t="s">
        <v>1293</v>
      </c>
      <c r="F5214" s="80">
        <v>368.94</v>
      </c>
      <c r="G5214" s="78" t="s">
        <v>815</v>
      </c>
      <c r="H5214" s="78" t="s">
        <v>6953</v>
      </c>
      <c r="I5214" s="81" t="s">
        <v>2934</v>
      </c>
      <c r="J5214" s="78" t="s">
        <v>398</v>
      </c>
      <c r="K5214" s="78" t="s">
        <v>398</v>
      </c>
      <c r="L5214" s="78" t="s">
        <v>413</v>
      </c>
      <c r="M5214" s="78" t="s">
        <v>395</v>
      </c>
      <c r="N5214" s="78" t="s">
        <v>396</v>
      </c>
      <c r="O5214" s="82" t="s">
        <v>325</v>
      </c>
      <c r="P5214" s="82" t="s">
        <v>6229</v>
      </c>
      <c r="Q5214" s="83" t="str">
        <f>MID(Tabla1[[#This Row],[Aplicación]],14,1)</f>
        <v>2</v>
      </c>
      <c r="R5214" s="35" t="s">
        <v>265</v>
      </c>
      <c r="S5214" s="83" t="str">
        <f>MID(Tabla1[[#This Row],[Aplicación]],6,2)</f>
        <v>03</v>
      </c>
      <c r="T5214" s="84" t="str">
        <f>VLOOKUP(Tabla1[[#This Row],[AREA]],Hoja1!A:B,2,FALSE)</f>
        <v>03. Participación ciudadana y deportes</v>
      </c>
      <c r="U5214" s="83" t="str">
        <f>MID(Tabla1[[#This Row],[Aplicación]],9,4)</f>
        <v>9241</v>
      </c>
      <c r="V5214" s="84" t="str">
        <f>VLOOKUP(Tabla1[[#This Row],[PROGRAMA]],Hoja1!A:B,2,FALSE)</f>
        <v>9241. Participación ciudadana</v>
      </c>
      <c r="W5214" s="83" t="str">
        <f>MID(Tabla1[[#This Row],[Aplicación]],14,2)</f>
        <v>21</v>
      </c>
      <c r="X5214" s="83" t="str">
        <f>MID(Tabla1[[#This Row],[Aplicación]],14,6)</f>
        <v>212</v>
      </c>
    </row>
    <row r="5215" spans="1:24" x14ac:dyDescent="0.25">
      <c r="A5215" s="77">
        <v>220240062098</v>
      </c>
      <c r="B5215" s="78" t="s">
        <v>702</v>
      </c>
      <c r="C5215" s="79">
        <v>45646</v>
      </c>
      <c r="D5215" s="77">
        <v>22024000079</v>
      </c>
      <c r="E5215" s="78" t="s">
        <v>1262</v>
      </c>
      <c r="F5215" s="80">
        <v>367.82</v>
      </c>
      <c r="G5215" s="78" t="s">
        <v>764</v>
      </c>
      <c r="H5215" s="78" t="s">
        <v>6954</v>
      </c>
      <c r="I5215" s="81" t="s">
        <v>2934</v>
      </c>
      <c r="J5215" s="78" t="s">
        <v>398</v>
      </c>
      <c r="K5215" s="78" t="s">
        <v>398</v>
      </c>
      <c r="L5215" s="78" t="s">
        <v>413</v>
      </c>
      <c r="M5215" s="78" t="s">
        <v>395</v>
      </c>
      <c r="N5215" s="78" t="s">
        <v>396</v>
      </c>
      <c r="O5215" s="82" t="s">
        <v>325</v>
      </c>
      <c r="P5215" s="82" t="s">
        <v>6229</v>
      </c>
      <c r="Q5215" s="83" t="str">
        <f>MID(Tabla1[[#This Row],[Aplicación]],14,1)</f>
        <v>2</v>
      </c>
      <c r="R5215" s="35" t="s">
        <v>265</v>
      </c>
      <c r="S5215" s="83" t="str">
        <f>MID(Tabla1[[#This Row],[Aplicación]],6,2)</f>
        <v>03</v>
      </c>
      <c r="T5215" s="84" t="str">
        <f>VLOOKUP(Tabla1[[#This Row],[AREA]],Hoja1!A:B,2,FALSE)</f>
        <v>03. Participación ciudadana y deportes</v>
      </c>
      <c r="U5215" s="83" t="str">
        <f>MID(Tabla1[[#This Row],[Aplicación]],9,4)</f>
        <v>9241</v>
      </c>
      <c r="V5215" s="84" t="str">
        <f>VLOOKUP(Tabla1[[#This Row],[PROGRAMA]],Hoja1!A:B,2,FALSE)</f>
        <v>9241. Participación ciudadana</v>
      </c>
      <c r="W5215" s="83" t="str">
        <f>MID(Tabla1[[#This Row],[Aplicación]],14,2)</f>
        <v>21</v>
      </c>
      <c r="X5215" s="83" t="str">
        <f>MID(Tabla1[[#This Row],[Aplicación]],14,6)</f>
        <v>213</v>
      </c>
    </row>
    <row r="5216" spans="1:24" x14ac:dyDescent="0.25">
      <c r="A5216" s="77">
        <v>220240056158</v>
      </c>
      <c r="B5216" s="78" t="s">
        <v>702</v>
      </c>
      <c r="C5216" s="79">
        <v>45622</v>
      </c>
      <c r="D5216" s="77">
        <v>22024000940</v>
      </c>
      <c r="E5216" s="78" t="s">
        <v>1285</v>
      </c>
      <c r="F5216" s="80">
        <v>362.94</v>
      </c>
      <c r="G5216" s="78" t="s">
        <v>815</v>
      </c>
      <c r="H5216" s="78" t="s">
        <v>6955</v>
      </c>
      <c r="I5216" s="81" t="s">
        <v>2934</v>
      </c>
      <c r="J5216" s="78" t="s">
        <v>398</v>
      </c>
      <c r="K5216" s="78" t="s">
        <v>398</v>
      </c>
      <c r="L5216" s="78" t="s">
        <v>413</v>
      </c>
      <c r="M5216" s="78" t="s">
        <v>395</v>
      </c>
      <c r="N5216" s="78" t="s">
        <v>396</v>
      </c>
      <c r="O5216" s="82" t="s">
        <v>325</v>
      </c>
      <c r="P5216" s="82" t="s">
        <v>6229</v>
      </c>
      <c r="Q5216" s="83" t="str">
        <f>MID(Tabla1[[#This Row],[Aplicación]],14,1)</f>
        <v>2</v>
      </c>
      <c r="R5216" s="35" t="s">
        <v>265</v>
      </c>
      <c r="S5216" s="83" t="str">
        <f>MID(Tabla1[[#This Row],[Aplicación]],6,2)</f>
        <v>06</v>
      </c>
      <c r="T5216" s="84" t="str">
        <f>VLOOKUP(Tabla1[[#This Row],[AREA]],Hoja1!A:B,2,FALSE)</f>
        <v>06. Educación y cultura</v>
      </c>
      <c r="U5216" s="83" t="str">
        <f>MID(Tabla1[[#This Row],[Aplicación]],9,4)</f>
        <v>3232</v>
      </c>
      <c r="V5216" s="84" t="str">
        <f>VLOOKUP(Tabla1[[#This Row],[PROGRAMA]],Hoja1!A:B,2,FALSE)</f>
        <v>3232. Conservación y mantenimiento centros educación infantil y primaria</v>
      </c>
      <c r="W5216" s="83" t="str">
        <f>MID(Tabla1[[#This Row],[Aplicación]],14,2)</f>
        <v>21</v>
      </c>
      <c r="X5216" s="83" t="str">
        <f>MID(Tabla1[[#This Row],[Aplicación]],14,6)</f>
        <v>212</v>
      </c>
    </row>
    <row r="5217" spans="1:24" x14ac:dyDescent="0.25">
      <c r="A5217" s="77">
        <v>220240062165</v>
      </c>
      <c r="B5217" s="78" t="s">
        <v>702</v>
      </c>
      <c r="C5217" s="79">
        <v>45646</v>
      </c>
      <c r="D5217" s="77">
        <v>22024003059</v>
      </c>
      <c r="E5217" s="78" t="s">
        <v>1306</v>
      </c>
      <c r="F5217" s="80">
        <v>362.55</v>
      </c>
      <c r="G5217" s="78" t="s">
        <v>766</v>
      </c>
      <c r="H5217" s="78" t="s">
        <v>6956</v>
      </c>
      <c r="I5217" s="81" t="s">
        <v>2934</v>
      </c>
      <c r="J5217" s="78" t="s">
        <v>398</v>
      </c>
      <c r="K5217" s="78" t="s">
        <v>398</v>
      </c>
      <c r="L5217" s="78" t="s">
        <v>399</v>
      </c>
      <c r="M5217" s="78" t="s">
        <v>395</v>
      </c>
      <c r="N5217" s="78" t="s">
        <v>396</v>
      </c>
      <c r="O5217" s="82" t="s">
        <v>325</v>
      </c>
      <c r="P5217" s="82" t="s">
        <v>6229</v>
      </c>
      <c r="Q5217" s="83" t="str">
        <f>MID(Tabla1[[#This Row],[Aplicación]],14,1)</f>
        <v>2</v>
      </c>
      <c r="R5217" s="35" t="s">
        <v>265</v>
      </c>
      <c r="S5217" s="83" t="str">
        <f>MID(Tabla1[[#This Row],[Aplicación]],6,2)</f>
        <v>08</v>
      </c>
      <c r="T5217" s="84" t="str">
        <f>VLOOKUP(Tabla1[[#This Row],[AREA]],Hoja1!A:B,2,FALSE)</f>
        <v>08. Tráfico y movilidad</v>
      </c>
      <c r="U5217" s="83" t="str">
        <f>MID(Tabla1[[#This Row],[Aplicación]],9,4)</f>
        <v>1532</v>
      </c>
      <c r="V5217" s="84" t="str">
        <f>VLOOKUP(Tabla1[[#This Row],[PROGRAMA]],Hoja1!A:B,2,FALSE)</f>
        <v>1532. Pavimentación vias públicas y otros servicios urbanísticos</v>
      </c>
      <c r="W5217" s="83" t="str">
        <f>MID(Tabla1[[#This Row],[Aplicación]],14,2)</f>
        <v>21</v>
      </c>
      <c r="X5217" s="83" t="str">
        <f>MID(Tabla1[[#This Row],[Aplicación]],14,6)</f>
        <v>214</v>
      </c>
    </row>
    <row r="5218" spans="1:24" x14ac:dyDescent="0.25">
      <c r="A5218" s="77">
        <v>220240062033</v>
      </c>
      <c r="B5218" s="78" t="s">
        <v>702</v>
      </c>
      <c r="C5218" s="79">
        <v>45646</v>
      </c>
      <c r="D5218" s="77">
        <v>22024000940</v>
      </c>
      <c r="E5218" s="78" t="s">
        <v>1285</v>
      </c>
      <c r="F5218" s="80">
        <v>361.22</v>
      </c>
      <c r="G5218" s="78" t="s">
        <v>764</v>
      </c>
      <c r="H5218" s="78" t="s">
        <v>6957</v>
      </c>
      <c r="I5218" s="81" t="s">
        <v>2934</v>
      </c>
      <c r="J5218" s="78" t="s">
        <v>398</v>
      </c>
      <c r="K5218" s="78" t="s">
        <v>398</v>
      </c>
      <c r="L5218" s="78" t="s">
        <v>413</v>
      </c>
      <c r="M5218" s="78" t="s">
        <v>395</v>
      </c>
      <c r="N5218" s="78" t="s">
        <v>396</v>
      </c>
      <c r="O5218" s="82" t="s">
        <v>325</v>
      </c>
      <c r="P5218" s="82" t="s">
        <v>6229</v>
      </c>
      <c r="Q5218" s="83" t="str">
        <f>MID(Tabla1[[#This Row],[Aplicación]],14,1)</f>
        <v>2</v>
      </c>
      <c r="R5218" s="35" t="s">
        <v>265</v>
      </c>
      <c r="S5218" s="83" t="str">
        <f>MID(Tabla1[[#This Row],[Aplicación]],6,2)</f>
        <v>06</v>
      </c>
      <c r="T5218" s="84" t="str">
        <f>VLOOKUP(Tabla1[[#This Row],[AREA]],Hoja1!A:B,2,FALSE)</f>
        <v>06. Educación y cultura</v>
      </c>
      <c r="U5218" s="83" t="str">
        <f>MID(Tabla1[[#This Row],[Aplicación]],9,4)</f>
        <v>3232</v>
      </c>
      <c r="V5218" s="84" t="str">
        <f>VLOOKUP(Tabla1[[#This Row],[PROGRAMA]],Hoja1!A:B,2,FALSE)</f>
        <v>3232. Conservación y mantenimiento centros educación infantil y primaria</v>
      </c>
      <c r="W5218" s="83" t="str">
        <f>MID(Tabla1[[#This Row],[Aplicación]],14,2)</f>
        <v>21</v>
      </c>
      <c r="X5218" s="83" t="str">
        <f>MID(Tabla1[[#This Row],[Aplicación]],14,6)</f>
        <v>212</v>
      </c>
    </row>
    <row r="5219" spans="1:24" x14ac:dyDescent="0.25">
      <c r="A5219" s="77">
        <v>220240052429</v>
      </c>
      <c r="B5219" s="78" t="s">
        <v>702</v>
      </c>
      <c r="C5219" s="79">
        <v>45601</v>
      </c>
      <c r="D5219" s="77">
        <v>22024001011</v>
      </c>
      <c r="E5219" s="78" t="s">
        <v>1423</v>
      </c>
      <c r="F5219" s="80">
        <v>360.41</v>
      </c>
      <c r="G5219" s="78" t="s">
        <v>283</v>
      </c>
      <c r="H5219" s="78" t="s">
        <v>6958</v>
      </c>
      <c r="I5219" s="81" t="s">
        <v>2934</v>
      </c>
      <c r="J5219" s="78" t="s">
        <v>398</v>
      </c>
      <c r="K5219" s="78" t="s">
        <v>398</v>
      </c>
      <c r="L5219" s="78" t="s">
        <v>399</v>
      </c>
      <c r="M5219" s="78" t="s">
        <v>395</v>
      </c>
      <c r="N5219" s="78" t="s">
        <v>396</v>
      </c>
      <c r="O5219" s="82" t="s">
        <v>325</v>
      </c>
      <c r="P5219" s="82" t="s">
        <v>6229</v>
      </c>
      <c r="Q5219" s="83" t="str">
        <f>MID(Tabla1[[#This Row],[Aplicación]],14,1)</f>
        <v>2</v>
      </c>
      <c r="R5219" s="35" t="s">
        <v>265</v>
      </c>
      <c r="S5219" s="83" t="str">
        <f>MID(Tabla1[[#This Row],[Aplicación]],6,2)</f>
        <v>11</v>
      </c>
      <c r="T5219" s="84" t="str">
        <f>VLOOKUP(Tabla1[[#This Row],[AREA]],Hoja1!A:B,2,FALSE)</f>
        <v>11. Salud pública y seguridad ciudadana</v>
      </c>
      <c r="U5219" s="83" t="str">
        <f>MID(Tabla1[[#This Row],[Aplicación]],9,4)</f>
        <v>1321</v>
      </c>
      <c r="V5219" s="84" t="str">
        <f>VLOOKUP(Tabla1[[#This Row],[PROGRAMA]],Hoja1!A:B,2,FALSE)</f>
        <v>1321. Policía municipal</v>
      </c>
      <c r="W5219" s="83" t="str">
        <f>MID(Tabla1[[#This Row],[Aplicación]],14,2)</f>
        <v>21</v>
      </c>
      <c r="X5219" s="83" t="str">
        <f>MID(Tabla1[[#This Row],[Aplicación]],14,6)</f>
        <v>214</v>
      </c>
    </row>
    <row r="5220" spans="1:24" x14ac:dyDescent="0.25">
      <c r="A5220" s="77">
        <v>220240060351</v>
      </c>
      <c r="B5220" s="78" t="s">
        <v>702</v>
      </c>
      <c r="C5220" s="79">
        <v>45638</v>
      </c>
      <c r="D5220" s="77">
        <v>22024004636</v>
      </c>
      <c r="E5220" s="78" t="s">
        <v>1333</v>
      </c>
      <c r="F5220" s="80">
        <v>360.4</v>
      </c>
      <c r="G5220" s="78" t="s">
        <v>6610</v>
      </c>
      <c r="H5220" s="78" t="s">
        <v>6959</v>
      </c>
      <c r="I5220" s="81" t="s">
        <v>2934</v>
      </c>
      <c r="J5220" s="78" t="s">
        <v>6612</v>
      </c>
      <c r="K5220" s="78" t="s">
        <v>398</v>
      </c>
      <c r="L5220" s="78" t="s">
        <v>413</v>
      </c>
      <c r="M5220" s="78" t="s">
        <v>395</v>
      </c>
      <c r="N5220" s="78" t="s">
        <v>396</v>
      </c>
      <c r="O5220" s="82" t="s">
        <v>325</v>
      </c>
      <c r="P5220" s="82" t="s">
        <v>6229</v>
      </c>
      <c r="Q5220" s="83" t="str">
        <f>MID(Tabla1[[#This Row],[Aplicación]],14,1)</f>
        <v>2</v>
      </c>
      <c r="R5220" s="35" t="s">
        <v>265</v>
      </c>
      <c r="S5220" s="83" t="str">
        <f>MID(Tabla1[[#This Row],[Aplicación]],6,2)</f>
        <v>01</v>
      </c>
      <c r="T5220" s="84" t="str">
        <f>VLOOKUP(Tabla1[[#This Row],[AREA]],Hoja1!A:B,2,FALSE)</f>
        <v>01. Alcaldía</v>
      </c>
      <c r="U5220" s="83" t="str">
        <f>MID(Tabla1[[#This Row],[Aplicación]],9,4)</f>
        <v>9206</v>
      </c>
      <c r="V5220" s="84" t="str">
        <f>VLOOKUP(Tabla1[[#This Row],[PROGRAMA]],Hoja1!A:B,2,FALSE)</f>
        <v>9206. Archivo municipal</v>
      </c>
      <c r="W5220" s="83" t="str">
        <f>MID(Tabla1[[#This Row],[Aplicación]],14,2)</f>
        <v>22</v>
      </c>
      <c r="X5220" s="83" t="str">
        <f>MID(Tabla1[[#This Row],[Aplicación]],14,6)</f>
        <v>22001</v>
      </c>
    </row>
    <row r="5221" spans="1:24" x14ac:dyDescent="0.25">
      <c r="A5221" s="77">
        <v>220240056076</v>
      </c>
      <c r="B5221" s="78" t="s">
        <v>658</v>
      </c>
      <c r="C5221" s="79">
        <v>45622</v>
      </c>
      <c r="D5221" s="77">
        <v>22024002686</v>
      </c>
      <c r="E5221" s="78" t="s">
        <v>6960</v>
      </c>
      <c r="F5221" s="80">
        <v>29.73</v>
      </c>
      <c r="G5221" s="78" t="s">
        <v>776</v>
      </c>
      <c r="H5221" s="78" t="s">
        <v>6961</v>
      </c>
      <c r="I5221" s="81" t="s">
        <v>2951</v>
      </c>
      <c r="J5221" s="78" t="s">
        <v>398</v>
      </c>
      <c r="K5221" s="78" t="s">
        <v>398</v>
      </c>
      <c r="L5221" s="78" t="s">
        <v>413</v>
      </c>
      <c r="M5221" s="78" t="s">
        <v>585</v>
      </c>
      <c r="N5221" s="78" t="s">
        <v>539</v>
      </c>
      <c r="O5221" s="82" t="s">
        <v>326</v>
      </c>
      <c r="P5221" s="82" t="s">
        <v>6229</v>
      </c>
      <c r="Q5221" s="83" t="str">
        <f>MID(Tabla1[[#This Row],[Aplicación]],14,1)</f>
        <v>2</v>
      </c>
      <c r="R5221" s="35" t="s">
        <v>265</v>
      </c>
      <c r="S5221" s="83" t="str">
        <f>MID(Tabla1[[#This Row],[Aplicación]],6,2)</f>
        <v>04</v>
      </c>
      <c r="T5221" s="84" t="str">
        <f>VLOOKUP(Tabla1[[#This Row],[AREA]],Hoja1!A:B,2,FALSE)</f>
        <v>04. Hacienda, personal y modernización administrativa</v>
      </c>
      <c r="U5221" s="83" t="str">
        <f>MID(Tabla1[[#This Row],[Aplicación]],9,4)</f>
        <v>9231</v>
      </c>
      <c r="V5221" s="84" t="str">
        <f>VLOOKUP(Tabla1[[#This Row],[PROGRAMA]],Hoja1!A:B,2,FALSE)</f>
        <v>9231. Información, registro y gestión del padrón</v>
      </c>
      <c r="W5221" s="83" t="str">
        <f>MID(Tabla1[[#This Row],[Aplicación]],14,2)</f>
        <v>22</v>
      </c>
      <c r="X5221" s="83" t="str">
        <f>MID(Tabla1[[#This Row],[Aplicación]],14,6)</f>
        <v>22199</v>
      </c>
    </row>
    <row r="5222" spans="1:24" x14ac:dyDescent="0.25">
      <c r="A5222" s="77">
        <v>220240045051</v>
      </c>
      <c r="B5222" s="78" t="s">
        <v>702</v>
      </c>
      <c r="C5222" s="79">
        <v>45567</v>
      </c>
      <c r="D5222" s="77">
        <v>22024000022</v>
      </c>
      <c r="E5222" s="78" t="s">
        <v>1362</v>
      </c>
      <c r="F5222" s="80">
        <v>355.39</v>
      </c>
      <c r="G5222" s="78" t="s">
        <v>801</v>
      </c>
      <c r="H5222" s="78" t="s">
        <v>6962</v>
      </c>
      <c r="I5222" s="81" t="s">
        <v>2934</v>
      </c>
      <c r="J5222" s="78" t="s">
        <v>398</v>
      </c>
      <c r="K5222" s="78" t="s">
        <v>398</v>
      </c>
      <c r="L5222" s="78" t="s">
        <v>399</v>
      </c>
      <c r="M5222" s="78" t="s">
        <v>395</v>
      </c>
      <c r="N5222" s="78" t="s">
        <v>396</v>
      </c>
      <c r="O5222" s="82" t="s">
        <v>325</v>
      </c>
      <c r="P5222" s="82" t="s">
        <v>6229</v>
      </c>
      <c r="Q5222" s="83" t="str">
        <f>MID(Tabla1[[#This Row],[Aplicación]],14,1)</f>
        <v>2</v>
      </c>
      <c r="R5222" s="35" t="s">
        <v>265</v>
      </c>
      <c r="S5222" s="83" t="str">
        <f>MID(Tabla1[[#This Row],[Aplicación]],6,2)</f>
        <v>11</v>
      </c>
      <c r="T5222" s="84" t="str">
        <f>VLOOKUP(Tabla1[[#This Row],[AREA]],Hoja1!A:B,2,FALSE)</f>
        <v>11. Salud pública y seguridad ciudadana</v>
      </c>
      <c r="U5222" s="83" t="str">
        <f>MID(Tabla1[[#This Row],[Aplicación]],9,4)</f>
        <v>1361</v>
      </c>
      <c r="V5222" s="84" t="str">
        <f>VLOOKUP(Tabla1[[#This Row],[PROGRAMA]],Hoja1!A:B,2,FALSE)</f>
        <v>1361. Prevención y extinción de incencios</v>
      </c>
      <c r="W5222" s="83" t="str">
        <f>MID(Tabla1[[#This Row],[Aplicación]],14,2)</f>
        <v>21</v>
      </c>
      <c r="X5222" s="83" t="str">
        <f>MID(Tabla1[[#This Row],[Aplicación]],14,6)</f>
        <v>214</v>
      </c>
    </row>
    <row r="5223" spans="1:24" x14ac:dyDescent="0.25">
      <c r="A5223" s="77">
        <v>220240058144</v>
      </c>
      <c r="B5223" s="78" t="s">
        <v>702</v>
      </c>
      <c r="C5223" s="79">
        <v>45630</v>
      </c>
      <c r="D5223" s="77">
        <v>22024000456</v>
      </c>
      <c r="E5223" s="78" t="s">
        <v>1426</v>
      </c>
      <c r="F5223" s="80">
        <v>355.06</v>
      </c>
      <c r="G5223" s="78" t="s">
        <v>1008</v>
      </c>
      <c r="H5223" s="78" t="s">
        <v>6963</v>
      </c>
      <c r="I5223" s="81" t="s">
        <v>2934</v>
      </c>
      <c r="J5223" s="78" t="s">
        <v>398</v>
      </c>
      <c r="K5223" s="78" t="s">
        <v>398</v>
      </c>
      <c r="L5223" s="78" t="s">
        <v>413</v>
      </c>
      <c r="M5223" s="78" t="s">
        <v>395</v>
      </c>
      <c r="N5223" s="78" t="s">
        <v>396</v>
      </c>
      <c r="O5223" s="82" t="s">
        <v>325</v>
      </c>
      <c r="P5223" s="82" t="s">
        <v>6229</v>
      </c>
      <c r="Q5223" s="83" t="str">
        <f>MID(Tabla1[[#This Row],[Aplicación]],14,1)</f>
        <v>2</v>
      </c>
      <c r="R5223" s="35" t="s">
        <v>265</v>
      </c>
      <c r="S5223" s="83" t="str">
        <f>MID(Tabla1[[#This Row],[Aplicación]],6,2)</f>
        <v>11</v>
      </c>
      <c r="T5223" s="84" t="str">
        <f>VLOOKUP(Tabla1[[#This Row],[AREA]],Hoja1!A:B,2,FALSE)</f>
        <v>11. Salud pública y seguridad ciudadana</v>
      </c>
      <c r="U5223" s="83" t="str">
        <f>MID(Tabla1[[#This Row],[Aplicación]],9,4)</f>
        <v>1621</v>
      </c>
      <c r="V5223" s="84" t="str">
        <f>VLOOKUP(Tabla1[[#This Row],[PROGRAMA]],Hoja1!A:B,2,FALSE)</f>
        <v>1621. Recogida de residuos</v>
      </c>
      <c r="W5223" s="83" t="str">
        <f>MID(Tabla1[[#This Row],[Aplicación]],14,2)</f>
        <v>22</v>
      </c>
      <c r="X5223" s="83" t="str">
        <f>MID(Tabla1[[#This Row],[Aplicación]],14,6)</f>
        <v>22199</v>
      </c>
    </row>
    <row r="5224" spans="1:24" x14ac:dyDescent="0.25">
      <c r="A5224" s="77">
        <v>220240046499</v>
      </c>
      <c r="B5224" s="78" t="s">
        <v>702</v>
      </c>
      <c r="C5224" s="79">
        <v>45572</v>
      </c>
      <c r="D5224" s="77">
        <v>22024001631</v>
      </c>
      <c r="E5224" s="78" t="s">
        <v>3235</v>
      </c>
      <c r="F5224" s="80">
        <v>352.33</v>
      </c>
      <c r="G5224" s="78" t="s">
        <v>3236</v>
      </c>
      <c r="H5224" s="78" t="s">
        <v>6964</v>
      </c>
      <c r="I5224" s="81" t="s">
        <v>2934</v>
      </c>
      <c r="J5224" s="78" t="s">
        <v>824</v>
      </c>
      <c r="K5224" s="78" t="s">
        <v>398</v>
      </c>
      <c r="L5224" s="78" t="s">
        <v>413</v>
      </c>
      <c r="M5224" s="78" t="s">
        <v>395</v>
      </c>
      <c r="N5224" s="78" t="s">
        <v>396</v>
      </c>
      <c r="O5224" s="82" t="s">
        <v>325</v>
      </c>
      <c r="P5224" s="82" t="s">
        <v>6229</v>
      </c>
      <c r="Q5224" s="83" t="str">
        <f>MID(Tabla1[[#This Row],[Aplicación]],14,1)</f>
        <v>2</v>
      </c>
      <c r="R5224" s="35" t="s">
        <v>265</v>
      </c>
      <c r="S5224" s="83" t="str">
        <f>MID(Tabla1[[#This Row],[Aplicación]],6,2)</f>
        <v>07</v>
      </c>
      <c r="T5224" s="84" t="str">
        <f>VLOOKUP(Tabla1[[#This Row],[AREA]],Hoja1!A:B,2,FALSE)</f>
        <v>07. Medio ambiente</v>
      </c>
      <c r="U5224" s="83" t="str">
        <f>MID(Tabla1[[#This Row],[Aplicación]],9,4)</f>
        <v>1711</v>
      </c>
      <c r="V5224" s="84" t="str">
        <f>VLOOKUP(Tabla1[[#This Row],[PROGRAMA]],Hoja1!A:B,2,FALSE)</f>
        <v>1711. Parques y jardines</v>
      </c>
      <c r="W5224" s="83" t="str">
        <f>MID(Tabla1[[#This Row],[Aplicación]],14,2)</f>
        <v>22</v>
      </c>
      <c r="X5224" s="83" t="str">
        <f>MID(Tabla1[[#This Row],[Aplicación]],14,6)</f>
        <v>22106</v>
      </c>
    </row>
    <row r="5225" spans="1:24" x14ac:dyDescent="0.25">
      <c r="A5225" s="77">
        <v>220240060974</v>
      </c>
      <c r="B5225" s="78" t="s">
        <v>702</v>
      </c>
      <c r="C5225" s="79">
        <v>45643</v>
      </c>
      <c r="D5225" s="77">
        <v>22024000440</v>
      </c>
      <c r="E5225" s="78" t="s">
        <v>1425</v>
      </c>
      <c r="F5225" s="80">
        <v>351.9</v>
      </c>
      <c r="G5225" s="78" t="s">
        <v>952</v>
      </c>
      <c r="H5225" s="78" t="s">
        <v>6965</v>
      </c>
      <c r="I5225" s="81" t="s">
        <v>2934</v>
      </c>
      <c r="J5225" s="78" t="s">
        <v>699</v>
      </c>
      <c r="K5225" s="78" t="s">
        <v>398</v>
      </c>
      <c r="L5225" s="78" t="s">
        <v>399</v>
      </c>
      <c r="M5225" s="78" t="s">
        <v>395</v>
      </c>
      <c r="N5225" s="78" t="s">
        <v>396</v>
      </c>
      <c r="O5225" s="82" t="s">
        <v>325</v>
      </c>
      <c r="P5225" s="82" t="s">
        <v>6229</v>
      </c>
      <c r="Q5225" s="83" t="str">
        <f>MID(Tabla1[[#This Row],[Aplicación]],14,1)</f>
        <v>2</v>
      </c>
      <c r="R5225" s="35" t="s">
        <v>265</v>
      </c>
      <c r="S5225" s="83" t="str">
        <f>MID(Tabla1[[#This Row],[Aplicación]],6,2)</f>
        <v>11</v>
      </c>
      <c r="T5225" s="84" t="str">
        <f>VLOOKUP(Tabla1[[#This Row],[AREA]],Hoja1!A:B,2,FALSE)</f>
        <v>11. Salud pública y seguridad ciudadana</v>
      </c>
      <c r="U5225" s="83" t="str">
        <f>MID(Tabla1[[#This Row],[Aplicación]],9,4)</f>
        <v>1621</v>
      </c>
      <c r="V5225" s="84" t="str">
        <f>VLOOKUP(Tabla1[[#This Row],[PROGRAMA]],Hoja1!A:B,2,FALSE)</f>
        <v>1621. Recogida de residuos</v>
      </c>
      <c r="W5225" s="83" t="str">
        <f>MID(Tabla1[[#This Row],[Aplicación]],14,2)</f>
        <v>21</v>
      </c>
      <c r="X5225" s="83" t="str">
        <f>MID(Tabla1[[#This Row],[Aplicación]],14,6)</f>
        <v>214</v>
      </c>
    </row>
    <row r="5226" spans="1:24" x14ac:dyDescent="0.25">
      <c r="A5226" s="77">
        <v>220240059774</v>
      </c>
      <c r="B5226" s="78" t="s">
        <v>702</v>
      </c>
      <c r="C5226" s="79">
        <v>45636</v>
      </c>
      <c r="D5226" s="77">
        <v>22024001631</v>
      </c>
      <c r="E5226" s="78" t="s">
        <v>3235</v>
      </c>
      <c r="F5226" s="80">
        <v>351.85</v>
      </c>
      <c r="G5226" s="78" t="s">
        <v>3236</v>
      </c>
      <c r="H5226" s="78" t="s">
        <v>6966</v>
      </c>
      <c r="I5226" s="81" t="s">
        <v>2934</v>
      </c>
      <c r="J5226" s="78" t="s">
        <v>824</v>
      </c>
      <c r="K5226" s="78" t="s">
        <v>398</v>
      </c>
      <c r="L5226" s="78" t="s">
        <v>413</v>
      </c>
      <c r="M5226" s="78" t="s">
        <v>395</v>
      </c>
      <c r="N5226" s="78" t="s">
        <v>396</v>
      </c>
      <c r="O5226" s="82" t="s">
        <v>325</v>
      </c>
      <c r="P5226" s="82" t="s">
        <v>6229</v>
      </c>
      <c r="Q5226" s="83" t="str">
        <f>MID(Tabla1[[#This Row],[Aplicación]],14,1)</f>
        <v>2</v>
      </c>
      <c r="R5226" s="35" t="s">
        <v>265</v>
      </c>
      <c r="S5226" s="83" t="str">
        <f>MID(Tabla1[[#This Row],[Aplicación]],6,2)</f>
        <v>07</v>
      </c>
      <c r="T5226" s="84" t="str">
        <f>VLOOKUP(Tabla1[[#This Row],[AREA]],Hoja1!A:B,2,FALSE)</f>
        <v>07. Medio ambiente</v>
      </c>
      <c r="U5226" s="83" t="str">
        <f>MID(Tabla1[[#This Row],[Aplicación]],9,4)</f>
        <v>1711</v>
      </c>
      <c r="V5226" s="84" t="str">
        <f>VLOOKUP(Tabla1[[#This Row],[PROGRAMA]],Hoja1!A:B,2,FALSE)</f>
        <v>1711. Parques y jardines</v>
      </c>
      <c r="W5226" s="83" t="str">
        <f>MID(Tabla1[[#This Row],[Aplicación]],14,2)</f>
        <v>22</v>
      </c>
      <c r="X5226" s="83" t="str">
        <f>MID(Tabla1[[#This Row],[Aplicación]],14,6)</f>
        <v>22106</v>
      </c>
    </row>
    <row r="5227" spans="1:24" x14ac:dyDescent="0.25">
      <c r="A5227" s="77">
        <v>220240051523</v>
      </c>
      <c r="B5227" s="78" t="s">
        <v>702</v>
      </c>
      <c r="C5227" s="79">
        <v>45595</v>
      </c>
      <c r="D5227" s="77">
        <v>22024001630</v>
      </c>
      <c r="E5227" s="78" t="s">
        <v>1424</v>
      </c>
      <c r="F5227" s="80">
        <v>351.19</v>
      </c>
      <c r="G5227" s="78" t="s">
        <v>3581</v>
      </c>
      <c r="H5227" s="78" t="s">
        <v>6967</v>
      </c>
      <c r="I5227" s="81" t="s">
        <v>2934</v>
      </c>
      <c r="J5227" s="78" t="s">
        <v>398</v>
      </c>
      <c r="K5227" s="78" t="s">
        <v>398</v>
      </c>
      <c r="L5227" s="78" t="s">
        <v>413</v>
      </c>
      <c r="M5227" s="78" t="s">
        <v>395</v>
      </c>
      <c r="N5227" s="78" t="s">
        <v>396</v>
      </c>
      <c r="O5227" s="82" t="s">
        <v>325</v>
      </c>
      <c r="P5227" s="82" t="s">
        <v>6229</v>
      </c>
      <c r="Q5227" s="83" t="str">
        <f>MID(Tabla1[[#This Row],[Aplicación]],14,1)</f>
        <v>2</v>
      </c>
      <c r="R5227" s="35" t="s">
        <v>265</v>
      </c>
      <c r="S5227" s="83" t="str">
        <f>MID(Tabla1[[#This Row],[Aplicación]],6,2)</f>
        <v>07</v>
      </c>
      <c r="T5227" s="84" t="str">
        <f>VLOOKUP(Tabla1[[#This Row],[AREA]],Hoja1!A:B,2,FALSE)</f>
        <v>07. Medio ambiente</v>
      </c>
      <c r="U5227" s="83" t="str">
        <f>MID(Tabla1[[#This Row],[Aplicación]],9,4)</f>
        <v>1711</v>
      </c>
      <c r="V5227" s="84" t="str">
        <f>VLOOKUP(Tabla1[[#This Row],[PROGRAMA]],Hoja1!A:B,2,FALSE)</f>
        <v>1711. Parques y jardines</v>
      </c>
      <c r="W5227" s="83" t="str">
        <f>MID(Tabla1[[#This Row],[Aplicación]],14,2)</f>
        <v>21</v>
      </c>
      <c r="X5227" s="83" t="str">
        <f>MID(Tabla1[[#This Row],[Aplicación]],14,6)</f>
        <v>214</v>
      </c>
    </row>
    <row r="5228" spans="1:24" x14ac:dyDescent="0.25">
      <c r="A5228" s="77">
        <v>220240044912</v>
      </c>
      <c r="B5228" s="78" t="s">
        <v>702</v>
      </c>
      <c r="C5228" s="79">
        <v>45567</v>
      </c>
      <c r="D5228" s="77">
        <v>22024001014</v>
      </c>
      <c r="E5228" s="78" t="s">
        <v>1341</v>
      </c>
      <c r="F5228" s="80">
        <v>348.48</v>
      </c>
      <c r="G5228" s="78" t="s">
        <v>40</v>
      </c>
      <c r="H5228" s="78" t="s">
        <v>6968</v>
      </c>
      <c r="I5228" s="81" t="s">
        <v>2934</v>
      </c>
      <c r="J5228" s="78" t="s">
        <v>398</v>
      </c>
      <c r="K5228" s="78" t="s">
        <v>398</v>
      </c>
      <c r="L5228" s="78" t="s">
        <v>413</v>
      </c>
      <c r="M5228" s="78" t="s">
        <v>395</v>
      </c>
      <c r="N5228" s="78" t="s">
        <v>396</v>
      </c>
      <c r="O5228" s="82" t="s">
        <v>325</v>
      </c>
      <c r="P5228" s="82" t="s">
        <v>6229</v>
      </c>
      <c r="Q5228" s="83" t="str">
        <f>MID(Tabla1[[#This Row],[Aplicación]],14,1)</f>
        <v>2</v>
      </c>
      <c r="R5228" s="35" t="s">
        <v>265</v>
      </c>
      <c r="S5228" s="83" t="str">
        <f>MID(Tabla1[[#This Row],[Aplicación]],6,2)</f>
        <v>11</v>
      </c>
      <c r="T5228" s="84" t="str">
        <f>VLOOKUP(Tabla1[[#This Row],[AREA]],Hoja1!A:B,2,FALSE)</f>
        <v>11. Salud pública y seguridad ciudadana</v>
      </c>
      <c r="U5228" s="83" t="str">
        <f>MID(Tabla1[[#This Row],[Aplicación]],9,4)</f>
        <v>1321</v>
      </c>
      <c r="V5228" s="84" t="str">
        <f>VLOOKUP(Tabla1[[#This Row],[PROGRAMA]],Hoja1!A:B,2,FALSE)</f>
        <v>1321. Policía municipal</v>
      </c>
      <c r="W5228" s="83" t="str">
        <f>MID(Tabla1[[#This Row],[Aplicación]],14,2)</f>
        <v>22</v>
      </c>
      <c r="X5228" s="83" t="str">
        <f>MID(Tabla1[[#This Row],[Aplicación]],14,6)</f>
        <v>22199</v>
      </c>
    </row>
    <row r="5229" spans="1:24" x14ac:dyDescent="0.25">
      <c r="A5229" s="77">
        <v>220240057548</v>
      </c>
      <c r="B5229" s="78" t="s">
        <v>702</v>
      </c>
      <c r="C5229" s="79">
        <v>45629</v>
      </c>
      <c r="D5229" s="77">
        <v>22024000940</v>
      </c>
      <c r="E5229" s="78" t="s">
        <v>1285</v>
      </c>
      <c r="F5229" s="80">
        <v>347.4</v>
      </c>
      <c r="G5229" s="78" t="s">
        <v>776</v>
      </c>
      <c r="H5229" s="78" t="s">
        <v>6969</v>
      </c>
      <c r="I5229" s="81" t="s">
        <v>2934</v>
      </c>
      <c r="J5229" s="78" t="s">
        <v>398</v>
      </c>
      <c r="K5229" s="78" t="s">
        <v>398</v>
      </c>
      <c r="L5229" s="78" t="s">
        <v>413</v>
      </c>
      <c r="M5229" s="78" t="s">
        <v>395</v>
      </c>
      <c r="N5229" s="78" t="s">
        <v>396</v>
      </c>
      <c r="O5229" s="82" t="s">
        <v>325</v>
      </c>
      <c r="P5229" s="82" t="s">
        <v>6229</v>
      </c>
      <c r="Q5229" s="83" t="str">
        <f>MID(Tabla1[[#This Row],[Aplicación]],14,1)</f>
        <v>2</v>
      </c>
      <c r="R5229" s="35" t="s">
        <v>265</v>
      </c>
      <c r="S5229" s="83" t="str">
        <f>MID(Tabla1[[#This Row],[Aplicación]],6,2)</f>
        <v>06</v>
      </c>
      <c r="T5229" s="84" t="str">
        <f>VLOOKUP(Tabla1[[#This Row],[AREA]],Hoja1!A:B,2,FALSE)</f>
        <v>06. Educación y cultura</v>
      </c>
      <c r="U5229" s="83" t="str">
        <f>MID(Tabla1[[#This Row],[Aplicación]],9,4)</f>
        <v>3232</v>
      </c>
      <c r="V5229" s="84" t="str">
        <f>VLOOKUP(Tabla1[[#This Row],[PROGRAMA]],Hoja1!A:B,2,FALSE)</f>
        <v>3232. Conservación y mantenimiento centros educación infantil y primaria</v>
      </c>
      <c r="W5229" s="83" t="str">
        <f>MID(Tabla1[[#This Row],[Aplicación]],14,2)</f>
        <v>21</v>
      </c>
      <c r="X5229" s="83" t="str">
        <f>MID(Tabla1[[#This Row],[Aplicación]],14,6)</f>
        <v>212</v>
      </c>
    </row>
    <row r="5230" spans="1:24" x14ac:dyDescent="0.25">
      <c r="A5230" s="77">
        <v>220240055775</v>
      </c>
      <c r="B5230" s="78" t="s">
        <v>702</v>
      </c>
      <c r="C5230" s="79">
        <v>45621</v>
      </c>
      <c r="D5230" s="77">
        <v>22024000078</v>
      </c>
      <c r="E5230" s="78" t="s">
        <v>1293</v>
      </c>
      <c r="F5230" s="80">
        <v>346.23</v>
      </c>
      <c r="G5230" s="78" t="s">
        <v>764</v>
      </c>
      <c r="H5230" s="78" t="s">
        <v>6970</v>
      </c>
      <c r="I5230" s="81" t="s">
        <v>2934</v>
      </c>
      <c r="J5230" s="78" t="s">
        <v>398</v>
      </c>
      <c r="K5230" s="78" t="s">
        <v>398</v>
      </c>
      <c r="L5230" s="78" t="s">
        <v>413</v>
      </c>
      <c r="M5230" s="78" t="s">
        <v>395</v>
      </c>
      <c r="N5230" s="78" t="s">
        <v>396</v>
      </c>
      <c r="O5230" s="82" t="s">
        <v>325</v>
      </c>
      <c r="P5230" s="82" t="s">
        <v>6229</v>
      </c>
      <c r="Q5230" s="83" t="str">
        <f>MID(Tabla1[[#This Row],[Aplicación]],14,1)</f>
        <v>2</v>
      </c>
      <c r="R5230" s="35" t="s">
        <v>265</v>
      </c>
      <c r="S5230" s="83" t="str">
        <f>MID(Tabla1[[#This Row],[Aplicación]],6,2)</f>
        <v>03</v>
      </c>
      <c r="T5230" s="84" t="str">
        <f>VLOOKUP(Tabla1[[#This Row],[AREA]],Hoja1!A:B,2,FALSE)</f>
        <v>03. Participación ciudadana y deportes</v>
      </c>
      <c r="U5230" s="83" t="str">
        <f>MID(Tabla1[[#This Row],[Aplicación]],9,4)</f>
        <v>9241</v>
      </c>
      <c r="V5230" s="84" t="str">
        <f>VLOOKUP(Tabla1[[#This Row],[PROGRAMA]],Hoja1!A:B,2,FALSE)</f>
        <v>9241. Participación ciudadana</v>
      </c>
      <c r="W5230" s="83" t="str">
        <f>MID(Tabla1[[#This Row],[Aplicación]],14,2)</f>
        <v>21</v>
      </c>
      <c r="X5230" s="83" t="str">
        <f>MID(Tabla1[[#This Row],[Aplicación]],14,6)</f>
        <v>212</v>
      </c>
    </row>
    <row r="5231" spans="1:24" x14ac:dyDescent="0.25">
      <c r="A5231" s="77">
        <v>220240046410</v>
      </c>
      <c r="B5231" s="78" t="s">
        <v>702</v>
      </c>
      <c r="C5231" s="79">
        <v>45572</v>
      </c>
      <c r="D5231" s="77">
        <v>22024000450</v>
      </c>
      <c r="E5231" s="78" t="s">
        <v>1455</v>
      </c>
      <c r="F5231" s="80">
        <v>345.67</v>
      </c>
      <c r="G5231" s="78" t="s">
        <v>82</v>
      </c>
      <c r="H5231" s="78" t="s">
        <v>6971</v>
      </c>
      <c r="I5231" s="81" t="s">
        <v>2934</v>
      </c>
      <c r="J5231" s="78" t="s">
        <v>398</v>
      </c>
      <c r="K5231" s="78" t="s">
        <v>398</v>
      </c>
      <c r="L5231" s="78" t="s">
        <v>413</v>
      </c>
      <c r="M5231" s="78" t="s">
        <v>395</v>
      </c>
      <c r="N5231" s="78" t="s">
        <v>396</v>
      </c>
      <c r="O5231" s="82" t="s">
        <v>325</v>
      </c>
      <c r="P5231" s="82" t="s">
        <v>6229</v>
      </c>
      <c r="Q5231" s="83" t="str">
        <f>MID(Tabla1[[#This Row],[Aplicación]],14,1)</f>
        <v>2</v>
      </c>
      <c r="R5231" s="35" t="s">
        <v>265</v>
      </c>
      <c r="S5231" s="83" t="str">
        <f>MID(Tabla1[[#This Row],[Aplicación]],6,2)</f>
        <v>11</v>
      </c>
      <c r="T5231" s="84" t="str">
        <f>VLOOKUP(Tabla1[[#This Row],[AREA]],Hoja1!A:B,2,FALSE)</f>
        <v>11. Salud pública y seguridad ciudadana</v>
      </c>
      <c r="U5231" s="83" t="str">
        <f>MID(Tabla1[[#This Row],[Aplicación]],9,4)</f>
        <v>1631</v>
      </c>
      <c r="V5231" s="84" t="str">
        <f>VLOOKUP(Tabla1[[#This Row],[PROGRAMA]],Hoja1!A:B,2,FALSE)</f>
        <v>1631. Limpieza viaria</v>
      </c>
      <c r="W5231" s="83" t="str">
        <f>MID(Tabla1[[#This Row],[Aplicación]],14,2)</f>
        <v>22</v>
      </c>
      <c r="X5231" s="83" t="str">
        <f>MID(Tabla1[[#This Row],[Aplicación]],14,6)</f>
        <v>22199</v>
      </c>
    </row>
    <row r="5232" spans="1:24" x14ac:dyDescent="0.25">
      <c r="A5232" s="77">
        <v>220240059749</v>
      </c>
      <c r="B5232" s="78" t="s">
        <v>702</v>
      </c>
      <c r="C5232" s="79">
        <v>45636</v>
      </c>
      <c r="D5232" s="77">
        <v>22024001638</v>
      </c>
      <c r="E5232" s="78" t="s">
        <v>1424</v>
      </c>
      <c r="F5232" s="80">
        <v>342.47</v>
      </c>
      <c r="G5232" s="78" t="s">
        <v>768</v>
      </c>
      <c r="H5232" s="78" t="s">
        <v>6972</v>
      </c>
      <c r="I5232" s="81" t="s">
        <v>2934</v>
      </c>
      <c r="J5232" s="78" t="s">
        <v>398</v>
      </c>
      <c r="K5232" s="78" t="s">
        <v>398</v>
      </c>
      <c r="L5232" s="78" t="s">
        <v>399</v>
      </c>
      <c r="M5232" s="78" t="s">
        <v>395</v>
      </c>
      <c r="N5232" s="78" t="s">
        <v>396</v>
      </c>
      <c r="O5232" s="82" t="s">
        <v>325</v>
      </c>
      <c r="P5232" s="82" t="s">
        <v>6229</v>
      </c>
      <c r="Q5232" s="83" t="str">
        <f>MID(Tabla1[[#This Row],[Aplicación]],14,1)</f>
        <v>2</v>
      </c>
      <c r="R5232" s="35" t="s">
        <v>265</v>
      </c>
      <c r="S5232" s="83" t="str">
        <f>MID(Tabla1[[#This Row],[Aplicación]],6,2)</f>
        <v>07</v>
      </c>
      <c r="T5232" s="84" t="str">
        <f>VLOOKUP(Tabla1[[#This Row],[AREA]],Hoja1!A:B,2,FALSE)</f>
        <v>07. Medio ambiente</v>
      </c>
      <c r="U5232" s="83" t="str">
        <f>MID(Tabla1[[#This Row],[Aplicación]],9,4)</f>
        <v>1711</v>
      </c>
      <c r="V5232" s="84" t="str">
        <f>VLOOKUP(Tabla1[[#This Row],[PROGRAMA]],Hoja1!A:B,2,FALSE)</f>
        <v>1711. Parques y jardines</v>
      </c>
      <c r="W5232" s="83" t="str">
        <f>MID(Tabla1[[#This Row],[Aplicación]],14,2)</f>
        <v>21</v>
      </c>
      <c r="X5232" s="83" t="str">
        <f>MID(Tabla1[[#This Row],[Aplicación]],14,6)</f>
        <v>214</v>
      </c>
    </row>
    <row r="5233" spans="1:24" x14ac:dyDescent="0.25">
      <c r="A5233" s="77">
        <v>220240053959</v>
      </c>
      <c r="B5233" s="78" t="s">
        <v>702</v>
      </c>
      <c r="C5233" s="79">
        <v>45614</v>
      </c>
      <c r="D5233" s="77">
        <v>22024003059</v>
      </c>
      <c r="E5233" s="78" t="s">
        <v>1306</v>
      </c>
      <c r="F5233" s="80">
        <v>338.98</v>
      </c>
      <c r="G5233" s="78" t="s">
        <v>835</v>
      </c>
      <c r="H5233" s="78" t="s">
        <v>6973</v>
      </c>
      <c r="I5233" s="81" t="s">
        <v>2934</v>
      </c>
      <c r="J5233" s="78" t="s">
        <v>398</v>
      </c>
      <c r="K5233" s="78" t="s">
        <v>398</v>
      </c>
      <c r="L5233" s="78" t="s">
        <v>399</v>
      </c>
      <c r="M5233" s="78" t="s">
        <v>395</v>
      </c>
      <c r="N5233" s="78" t="s">
        <v>396</v>
      </c>
      <c r="O5233" s="82" t="s">
        <v>325</v>
      </c>
      <c r="P5233" s="82" t="s">
        <v>6229</v>
      </c>
      <c r="Q5233" s="83" t="str">
        <f>MID(Tabla1[[#This Row],[Aplicación]],14,1)</f>
        <v>2</v>
      </c>
      <c r="R5233" s="35" t="s">
        <v>265</v>
      </c>
      <c r="S5233" s="83" t="str">
        <f>MID(Tabla1[[#This Row],[Aplicación]],6,2)</f>
        <v>08</v>
      </c>
      <c r="T5233" s="84" t="str">
        <f>VLOOKUP(Tabla1[[#This Row],[AREA]],Hoja1!A:B,2,FALSE)</f>
        <v>08. Tráfico y movilidad</v>
      </c>
      <c r="U5233" s="83" t="str">
        <f>MID(Tabla1[[#This Row],[Aplicación]],9,4)</f>
        <v>1532</v>
      </c>
      <c r="V5233" s="84" t="str">
        <f>VLOOKUP(Tabla1[[#This Row],[PROGRAMA]],Hoja1!A:B,2,FALSE)</f>
        <v>1532. Pavimentación vias públicas y otros servicios urbanísticos</v>
      </c>
      <c r="W5233" s="83" t="str">
        <f>MID(Tabla1[[#This Row],[Aplicación]],14,2)</f>
        <v>21</v>
      </c>
      <c r="X5233" s="83" t="str">
        <f>MID(Tabla1[[#This Row],[Aplicación]],14,6)</f>
        <v>214</v>
      </c>
    </row>
    <row r="5234" spans="1:24" x14ac:dyDescent="0.25">
      <c r="A5234" s="77">
        <v>220240051540</v>
      </c>
      <c r="B5234" s="78" t="s">
        <v>702</v>
      </c>
      <c r="C5234" s="79">
        <v>45595</v>
      </c>
      <c r="D5234" s="77">
        <v>22024005651</v>
      </c>
      <c r="E5234" s="78" t="s">
        <v>1220</v>
      </c>
      <c r="F5234" s="80">
        <v>336.5</v>
      </c>
      <c r="G5234" s="78" t="s">
        <v>81</v>
      </c>
      <c r="H5234" s="78" t="s">
        <v>6974</v>
      </c>
      <c r="I5234" s="81" t="s">
        <v>2934</v>
      </c>
      <c r="J5234" s="78" t="s">
        <v>398</v>
      </c>
      <c r="K5234" s="78" t="s">
        <v>398</v>
      </c>
      <c r="L5234" s="78" t="s">
        <v>413</v>
      </c>
      <c r="M5234" s="78" t="s">
        <v>395</v>
      </c>
      <c r="N5234" s="78" t="s">
        <v>396</v>
      </c>
      <c r="O5234" s="82" t="s">
        <v>325</v>
      </c>
      <c r="P5234" s="82" t="s">
        <v>6229</v>
      </c>
      <c r="Q5234" s="83" t="str">
        <f>MID(Tabla1[[#This Row],[Aplicación]],14,1)</f>
        <v>6</v>
      </c>
      <c r="R5234" s="35" t="s">
        <v>266</v>
      </c>
      <c r="S5234" s="83" t="str">
        <f>MID(Tabla1[[#This Row],[Aplicación]],6,2)</f>
        <v>07</v>
      </c>
      <c r="T5234" s="84" t="str">
        <f>VLOOKUP(Tabla1[[#This Row],[AREA]],Hoja1!A:B,2,FALSE)</f>
        <v>07. Medio ambiente</v>
      </c>
      <c r="U5234" s="83" t="str">
        <f>MID(Tabla1[[#This Row],[Aplicación]],9,4)</f>
        <v>1711</v>
      </c>
      <c r="V5234" s="84" t="str">
        <f>VLOOKUP(Tabla1[[#This Row],[PROGRAMA]],Hoja1!A:B,2,FALSE)</f>
        <v>1711. Parques y jardines</v>
      </c>
      <c r="W5234" s="83" t="str">
        <f>MID(Tabla1[[#This Row],[Aplicación]],14,2)</f>
        <v>61</v>
      </c>
      <c r="X5234" s="83" t="str">
        <f>MID(Tabla1[[#This Row],[Aplicación]],14,6)</f>
        <v>619</v>
      </c>
    </row>
    <row r="5235" spans="1:24" x14ac:dyDescent="0.25">
      <c r="A5235" s="77">
        <v>220240058148</v>
      </c>
      <c r="B5235" s="78" t="s">
        <v>702</v>
      </c>
      <c r="C5235" s="79">
        <v>45630</v>
      </c>
      <c r="D5235" s="77">
        <v>22024000441</v>
      </c>
      <c r="E5235" s="78" t="s">
        <v>1425</v>
      </c>
      <c r="F5235" s="80">
        <v>335.91</v>
      </c>
      <c r="G5235" s="78" t="s">
        <v>1010</v>
      </c>
      <c r="H5235" s="78" t="s">
        <v>6975</v>
      </c>
      <c r="I5235" s="81" t="s">
        <v>2934</v>
      </c>
      <c r="J5235" s="78" t="s">
        <v>398</v>
      </c>
      <c r="K5235" s="78" t="s">
        <v>398</v>
      </c>
      <c r="L5235" s="78" t="s">
        <v>413</v>
      </c>
      <c r="M5235" s="78" t="s">
        <v>395</v>
      </c>
      <c r="N5235" s="78" t="s">
        <v>396</v>
      </c>
      <c r="O5235" s="82" t="s">
        <v>325</v>
      </c>
      <c r="P5235" s="82" t="s">
        <v>6229</v>
      </c>
      <c r="Q5235" s="83" t="str">
        <f>MID(Tabla1[[#This Row],[Aplicación]],14,1)</f>
        <v>2</v>
      </c>
      <c r="R5235" s="35" t="s">
        <v>265</v>
      </c>
      <c r="S5235" s="83" t="str">
        <f>MID(Tabla1[[#This Row],[Aplicación]],6,2)</f>
        <v>11</v>
      </c>
      <c r="T5235" s="84" t="str">
        <f>VLOOKUP(Tabla1[[#This Row],[AREA]],Hoja1!A:B,2,FALSE)</f>
        <v>11. Salud pública y seguridad ciudadana</v>
      </c>
      <c r="U5235" s="83" t="str">
        <f>MID(Tabla1[[#This Row],[Aplicación]],9,4)</f>
        <v>1621</v>
      </c>
      <c r="V5235" s="84" t="str">
        <f>VLOOKUP(Tabla1[[#This Row],[PROGRAMA]],Hoja1!A:B,2,FALSE)</f>
        <v>1621. Recogida de residuos</v>
      </c>
      <c r="W5235" s="83" t="str">
        <f>MID(Tabla1[[#This Row],[Aplicación]],14,2)</f>
        <v>21</v>
      </c>
      <c r="X5235" s="83" t="str">
        <f>MID(Tabla1[[#This Row],[Aplicación]],14,6)</f>
        <v>214</v>
      </c>
    </row>
    <row r="5236" spans="1:24" x14ac:dyDescent="0.25">
      <c r="A5236" s="77">
        <v>220240051437</v>
      </c>
      <c r="B5236" s="78" t="s">
        <v>702</v>
      </c>
      <c r="C5236" s="79">
        <v>45595</v>
      </c>
      <c r="D5236" s="77">
        <v>22024000941</v>
      </c>
      <c r="E5236" s="78" t="s">
        <v>1452</v>
      </c>
      <c r="F5236" s="80">
        <v>331.48</v>
      </c>
      <c r="G5236" s="78" t="s">
        <v>815</v>
      </c>
      <c r="H5236" s="78" t="s">
        <v>6976</v>
      </c>
      <c r="I5236" s="81" t="s">
        <v>2934</v>
      </c>
      <c r="J5236" s="78" t="s">
        <v>398</v>
      </c>
      <c r="K5236" s="78" t="s">
        <v>398</v>
      </c>
      <c r="L5236" s="78" t="s">
        <v>413</v>
      </c>
      <c r="M5236" s="78" t="s">
        <v>395</v>
      </c>
      <c r="N5236" s="78" t="s">
        <v>396</v>
      </c>
      <c r="O5236" s="82" t="s">
        <v>325</v>
      </c>
      <c r="P5236" s="82" t="s">
        <v>6229</v>
      </c>
      <c r="Q5236" s="83" t="str">
        <f>MID(Tabla1[[#This Row],[Aplicación]],14,1)</f>
        <v>2</v>
      </c>
      <c r="R5236" s="35" t="s">
        <v>265</v>
      </c>
      <c r="S5236" s="83" t="str">
        <f>MID(Tabla1[[#This Row],[Aplicación]],6,2)</f>
        <v>06</v>
      </c>
      <c r="T5236" s="84" t="str">
        <f>VLOOKUP(Tabla1[[#This Row],[AREA]],Hoja1!A:B,2,FALSE)</f>
        <v>06. Educación y cultura</v>
      </c>
      <c r="U5236" s="83" t="str">
        <f>MID(Tabla1[[#This Row],[Aplicación]],9,4)</f>
        <v>3321</v>
      </c>
      <c r="V5236" s="84" t="str">
        <f>VLOOKUP(Tabla1[[#This Row],[PROGRAMA]],Hoja1!A:B,2,FALSE)</f>
        <v>3321. Bibliotecas públicas</v>
      </c>
      <c r="W5236" s="83" t="str">
        <f>MID(Tabla1[[#This Row],[Aplicación]],14,2)</f>
        <v>21</v>
      </c>
      <c r="X5236" s="83" t="str">
        <f>MID(Tabla1[[#This Row],[Aplicación]],14,6)</f>
        <v>212</v>
      </c>
    </row>
    <row r="5237" spans="1:24" x14ac:dyDescent="0.25">
      <c r="A5237" s="77">
        <v>220240044924</v>
      </c>
      <c r="B5237" s="78" t="s">
        <v>702</v>
      </c>
      <c r="C5237" s="79">
        <v>45567</v>
      </c>
      <c r="D5237" s="77">
        <v>22024000749</v>
      </c>
      <c r="E5237" s="78" t="s">
        <v>1290</v>
      </c>
      <c r="F5237" s="80">
        <v>330.16</v>
      </c>
      <c r="G5237" s="78" t="s">
        <v>41</v>
      </c>
      <c r="H5237" s="78" t="s">
        <v>6977</v>
      </c>
      <c r="I5237" s="81" t="s">
        <v>2934</v>
      </c>
      <c r="J5237" s="78" t="s">
        <v>398</v>
      </c>
      <c r="K5237" s="78" t="s">
        <v>398</v>
      </c>
      <c r="L5237" s="78" t="s">
        <v>413</v>
      </c>
      <c r="M5237" s="78" t="s">
        <v>395</v>
      </c>
      <c r="N5237" s="78" t="s">
        <v>396</v>
      </c>
      <c r="O5237" s="82" t="s">
        <v>325</v>
      </c>
      <c r="P5237" s="82" t="s">
        <v>6229</v>
      </c>
      <c r="Q5237" s="83" t="str">
        <f>MID(Tabla1[[#This Row],[Aplicación]],14,1)</f>
        <v>2</v>
      </c>
      <c r="R5237" s="35" t="s">
        <v>265</v>
      </c>
      <c r="S5237" s="83" t="str">
        <f>MID(Tabla1[[#This Row],[Aplicación]],6,2)</f>
        <v>02</v>
      </c>
      <c r="T5237" s="84" t="str">
        <f>VLOOKUP(Tabla1[[#This Row],[AREA]],Hoja1!A:B,2,FALSE)</f>
        <v>02. Urbanismo y vivienda</v>
      </c>
      <c r="U5237" s="83" t="str">
        <f>MID(Tabla1[[#This Row],[Aplicación]],9,4)</f>
        <v>9332</v>
      </c>
      <c r="V5237" s="84" t="str">
        <f>VLOOKUP(Tabla1[[#This Row],[PROGRAMA]],Hoja1!A:B,2,FALSE)</f>
        <v>9332. Mantenimiento de edificios e instalaciones municipales</v>
      </c>
      <c r="W5237" s="83" t="str">
        <f>MID(Tabla1[[#This Row],[Aplicación]],14,2)</f>
        <v>21</v>
      </c>
      <c r="X5237" s="83" t="str">
        <f>MID(Tabla1[[#This Row],[Aplicación]],14,6)</f>
        <v>212</v>
      </c>
    </row>
    <row r="5238" spans="1:24" x14ac:dyDescent="0.25">
      <c r="A5238" s="77">
        <v>220240051497</v>
      </c>
      <c r="B5238" s="78" t="s">
        <v>702</v>
      </c>
      <c r="C5238" s="79">
        <v>45595</v>
      </c>
      <c r="D5238" s="77">
        <v>22024001631</v>
      </c>
      <c r="E5238" s="78" t="s">
        <v>3235</v>
      </c>
      <c r="F5238" s="80">
        <v>329.99</v>
      </c>
      <c r="G5238" s="78" t="s">
        <v>3236</v>
      </c>
      <c r="H5238" s="78" t="s">
        <v>6978</v>
      </c>
      <c r="I5238" s="81" t="s">
        <v>2934</v>
      </c>
      <c r="J5238" s="78" t="s">
        <v>824</v>
      </c>
      <c r="K5238" s="78" t="s">
        <v>398</v>
      </c>
      <c r="L5238" s="78" t="s">
        <v>413</v>
      </c>
      <c r="M5238" s="78" t="s">
        <v>395</v>
      </c>
      <c r="N5238" s="78" t="s">
        <v>396</v>
      </c>
      <c r="O5238" s="82" t="s">
        <v>325</v>
      </c>
      <c r="P5238" s="82" t="s">
        <v>6229</v>
      </c>
      <c r="Q5238" s="83" t="str">
        <f>MID(Tabla1[[#This Row],[Aplicación]],14,1)</f>
        <v>2</v>
      </c>
      <c r="R5238" s="35" t="s">
        <v>265</v>
      </c>
      <c r="S5238" s="83" t="str">
        <f>MID(Tabla1[[#This Row],[Aplicación]],6,2)</f>
        <v>07</v>
      </c>
      <c r="T5238" s="84" t="str">
        <f>VLOOKUP(Tabla1[[#This Row],[AREA]],Hoja1!A:B,2,FALSE)</f>
        <v>07. Medio ambiente</v>
      </c>
      <c r="U5238" s="83" t="str">
        <f>MID(Tabla1[[#This Row],[Aplicación]],9,4)</f>
        <v>1711</v>
      </c>
      <c r="V5238" s="84" t="str">
        <f>VLOOKUP(Tabla1[[#This Row],[PROGRAMA]],Hoja1!A:B,2,FALSE)</f>
        <v>1711. Parques y jardines</v>
      </c>
      <c r="W5238" s="83" t="str">
        <f>MID(Tabla1[[#This Row],[Aplicación]],14,2)</f>
        <v>22</v>
      </c>
      <c r="X5238" s="83" t="str">
        <f>MID(Tabla1[[#This Row],[Aplicación]],14,6)</f>
        <v>22106</v>
      </c>
    </row>
    <row r="5239" spans="1:24" x14ac:dyDescent="0.25">
      <c r="A5239" s="77">
        <v>220240057652</v>
      </c>
      <c r="B5239" s="78" t="s">
        <v>702</v>
      </c>
      <c r="C5239" s="79">
        <v>45629</v>
      </c>
      <c r="D5239" s="77">
        <v>22024000942</v>
      </c>
      <c r="E5239" s="78" t="s">
        <v>1411</v>
      </c>
      <c r="F5239" s="80">
        <v>329.59</v>
      </c>
      <c r="G5239" s="78" t="s">
        <v>40</v>
      </c>
      <c r="H5239" s="78" t="s">
        <v>6979</v>
      </c>
      <c r="I5239" s="81" t="s">
        <v>2934</v>
      </c>
      <c r="J5239" s="78" t="s">
        <v>398</v>
      </c>
      <c r="K5239" s="78" t="s">
        <v>398</v>
      </c>
      <c r="L5239" s="78" t="s">
        <v>413</v>
      </c>
      <c r="M5239" s="78" t="s">
        <v>395</v>
      </c>
      <c r="N5239" s="78" t="s">
        <v>396</v>
      </c>
      <c r="O5239" s="82" t="s">
        <v>325</v>
      </c>
      <c r="P5239" s="82" t="s">
        <v>6229</v>
      </c>
      <c r="Q5239" s="83" t="str">
        <f>MID(Tabla1[[#This Row],[Aplicación]],14,1)</f>
        <v>2</v>
      </c>
      <c r="R5239" s="35" t="s">
        <v>265</v>
      </c>
      <c r="S5239" s="83" t="str">
        <f>MID(Tabla1[[#This Row],[Aplicación]],6,2)</f>
        <v>06</v>
      </c>
      <c r="T5239" s="84" t="str">
        <f>VLOOKUP(Tabla1[[#This Row],[AREA]],Hoja1!A:B,2,FALSE)</f>
        <v>06. Educación y cultura</v>
      </c>
      <c r="U5239" s="83" t="str">
        <f>MID(Tabla1[[#This Row],[Aplicación]],9,4)</f>
        <v>3231</v>
      </c>
      <c r="V5239" s="84" t="str">
        <f>VLOOKUP(Tabla1[[#This Row],[PROGRAMA]],Hoja1!A:B,2,FALSE)</f>
        <v>3231. Escuelas infantiles</v>
      </c>
      <c r="W5239" s="83" t="str">
        <f>MID(Tabla1[[#This Row],[Aplicación]],14,2)</f>
        <v>21</v>
      </c>
      <c r="X5239" s="83" t="str">
        <f>MID(Tabla1[[#This Row],[Aplicación]],14,6)</f>
        <v>212</v>
      </c>
    </row>
    <row r="5240" spans="1:24" x14ac:dyDescent="0.25">
      <c r="A5240" s="77">
        <v>220240046513</v>
      </c>
      <c r="B5240" s="78" t="s">
        <v>702</v>
      </c>
      <c r="C5240" s="79">
        <v>45572</v>
      </c>
      <c r="D5240" s="77">
        <v>22024005651</v>
      </c>
      <c r="E5240" s="78" t="s">
        <v>1220</v>
      </c>
      <c r="F5240" s="80">
        <v>329.33</v>
      </c>
      <c r="G5240" s="78" t="s">
        <v>81</v>
      </c>
      <c r="H5240" s="78" t="s">
        <v>6980</v>
      </c>
      <c r="I5240" s="81" t="s">
        <v>2934</v>
      </c>
      <c r="J5240" s="78" t="s">
        <v>398</v>
      </c>
      <c r="K5240" s="78" t="s">
        <v>398</v>
      </c>
      <c r="L5240" s="78" t="s">
        <v>413</v>
      </c>
      <c r="M5240" s="78" t="s">
        <v>395</v>
      </c>
      <c r="N5240" s="78" t="s">
        <v>396</v>
      </c>
      <c r="O5240" s="82" t="s">
        <v>325</v>
      </c>
      <c r="P5240" s="82" t="s">
        <v>6229</v>
      </c>
      <c r="Q5240" s="83" t="str">
        <f>MID(Tabla1[[#This Row],[Aplicación]],14,1)</f>
        <v>6</v>
      </c>
      <c r="R5240" s="35" t="s">
        <v>266</v>
      </c>
      <c r="S5240" s="83" t="str">
        <f>MID(Tabla1[[#This Row],[Aplicación]],6,2)</f>
        <v>07</v>
      </c>
      <c r="T5240" s="84" t="str">
        <f>VLOOKUP(Tabla1[[#This Row],[AREA]],Hoja1!A:B,2,FALSE)</f>
        <v>07. Medio ambiente</v>
      </c>
      <c r="U5240" s="83" t="str">
        <f>MID(Tabla1[[#This Row],[Aplicación]],9,4)</f>
        <v>1711</v>
      </c>
      <c r="V5240" s="84" t="str">
        <f>VLOOKUP(Tabla1[[#This Row],[PROGRAMA]],Hoja1!A:B,2,FALSE)</f>
        <v>1711. Parques y jardines</v>
      </c>
      <c r="W5240" s="83" t="str">
        <f>MID(Tabla1[[#This Row],[Aplicación]],14,2)</f>
        <v>61</v>
      </c>
      <c r="X5240" s="83" t="str">
        <f>MID(Tabla1[[#This Row],[Aplicación]],14,6)</f>
        <v>619</v>
      </c>
    </row>
    <row r="5241" spans="1:24" x14ac:dyDescent="0.25">
      <c r="A5241" s="77">
        <v>220240055281</v>
      </c>
      <c r="B5241" s="78" t="s">
        <v>702</v>
      </c>
      <c r="C5241" s="79">
        <v>45617</v>
      </c>
      <c r="D5241" s="77">
        <v>22024005651</v>
      </c>
      <c r="E5241" s="78" t="s">
        <v>1220</v>
      </c>
      <c r="F5241" s="80">
        <v>329.33</v>
      </c>
      <c r="G5241" s="78" t="s">
        <v>81</v>
      </c>
      <c r="H5241" s="78" t="s">
        <v>6981</v>
      </c>
      <c r="I5241" s="81" t="s">
        <v>2934</v>
      </c>
      <c r="J5241" s="78" t="s">
        <v>398</v>
      </c>
      <c r="K5241" s="78" t="s">
        <v>398</v>
      </c>
      <c r="L5241" s="78" t="s">
        <v>413</v>
      </c>
      <c r="M5241" s="78" t="s">
        <v>395</v>
      </c>
      <c r="N5241" s="78" t="s">
        <v>396</v>
      </c>
      <c r="O5241" s="82" t="s">
        <v>325</v>
      </c>
      <c r="P5241" s="82" t="s">
        <v>6229</v>
      </c>
      <c r="Q5241" s="83" t="str">
        <f>MID(Tabla1[[#This Row],[Aplicación]],14,1)</f>
        <v>6</v>
      </c>
      <c r="R5241" s="35" t="s">
        <v>266</v>
      </c>
      <c r="S5241" s="83" t="str">
        <f>MID(Tabla1[[#This Row],[Aplicación]],6,2)</f>
        <v>07</v>
      </c>
      <c r="T5241" s="84" t="str">
        <f>VLOOKUP(Tabla1[[#This Row],[AREA]],Hoja1!A:B,2,FALSE)</f>
        <v>07. Medio ambiente</v>
      </c>
      <c r="U5241" s="83" t="str">
        <f>MID(Tabla1[[#This Row],[Aplicación]],9,4)</f>
        <v>1711</v>
      </c>
      <c r="V5241" s="84" t="str">
        <f>VLOOKUP(Tabla1[[#This Row],[PROGRAMA]],Hoja1!A:B,2,FALSE)</f>
        <v>1711. Parques y jardines</v>
      </c>
      <c r="W5241" s="83" t="str">
        <f>MID(Tabla1[[#This Row],[Aplicación]],14,2)</f>
        <v>61</v>
      </c>
      <c r="X5241" s="83" t="str">
        <f>MID(Tabla1[[#This Row],[Aplicación]],14,6)</f>
        <v>619</v>
      </c>
    </row>
    <row r="5242" spans="1:24" x14ac:dyDescent="0.25">
      <c r="A5242" s="77">
        <v>220240061082</v>
      </c>
      <c r="B5242" s="78" t="s">
        <v>702</v>
      </c>
      <c r="C5242" s="79">
        <v>45643</v>
      </c>
      <c r="D5242" s="77">
        <v>22024000456</v>
      </c>
      <c r="E5242" s="78" t="s">
        <v>1426</v>
      </c>
      <c r="F5242" s="80">
        <v>329.13</v>
      </c>
      <c r="G5242" s="78" t="s">
        <v>764</v>
      </c>
      <c r="H5242" s="78" t="s">
        <v>6982</v>
      </c>
      <c r="I5242" s="81" t="s">
        <v>2934</v>
      </c>
      <c r="J5242" s="78" t="s">
        <v>398</v>
      </c>
      <c r="K5242" s="78" t="s">
        <v>398</v>
      </c>
      <c r="L5242" s="78" t="s">
        <v>413</v>
      </c>
      <c r="M5242" s="78" t="s">
        <v>395</v>
      </c>
      <c r="N5242" s="78" t="s">
        <v>396</v>
      </c>
      <c r="O5242" s="82" t="s">
        <v>325</v>
      </c>
      <c r="P5242" s="82" t="s">
        <v>6229</v>
      </c>
      <c r="Q5242" s="83" t="str">
        <f>MID(Tabla1[[#This Row],[Aplicación]],14,1)</f>
        <v>2</v>
      </c>
      <c r="R5242" s="35" t="s">
        <v>265</v>
      </c>
      <c r="S5242" s="83" t="str">
        <f>MID(Tabla1[[#This Row],[Aplicación]],6,2)</f>
        <v>11</v>
      </c>
      <c r="T5242" s="84" t="str">
        <f>VLOOKUP(Tabla1[[#This Row],[AREA]],Hoja1!A:B,2,FALSE)</f>
        <v>11. Salud pública y seguridad ciudadana</v>
      </c>
      <c r="U5242" s="83" t="str">
        <f>MID(Tabla1[[#This Row],[Aplicación]],9,4)</f>
        <v>1621</v>
      </c>
      <c r="V5242" s="84" t="str">
        <f>VLOOKUP(Tabla1[[#This Row],[PROGRAMA]],Hoja1!A:B,2,FALSE)</f>
        <v>1621. Recogida de residuos</v>
      </c>
      <c r="W5242" s="83" t="str">
        <f>MID(Tabla1[[#This Row],[Aplicación]],14,2)</f>
        <v>22</v>
      </c>
      <c r="X5242" s="83" t="str">
        <f>MID(Tabla1[[#This Row],[Aplicación]],14,6)</f>
        <v>22199</v>
      </c>
    </row>
    <row r="5243" spans="1:24" x14ac:dyDescent="0.25">
      <c r="A5243" s="77">
        <v>220240062105</v>
      </c>
      <c r="B5243" s="78" t="s">
        <v>702</v>
      </c>
      <c r="C5243" s="79">
        <v>45646</v>
      </c>
      <c r="D5243" s="77">
        <v>22024001637</v>
      </c>
      <c r="E5243" s="78" t="s">
        <v>1468</v>
      </c>
      <c r="F5243" s="80">
        <v>329.12</v>
      </c>
      <c r="G5243" s="78" t="s">
        <v>777</v>
      </c>
      <c r="H5243" s="78" t="s">
        <v>6983</v>
      </c>
      <c r="I5243" s="81" t="s">
        <v>2934</v>
      </c>
      <c r="J5243" s="78" t="s">
        <v>398</v>
      </c>
      <c r="K5243" s="78" t="s">
        <v>398</v>
      </c>
      <c r="L5243" s="78" t="s">
        <v>399</v>
      </c>
      <c r="M5243" s="78" t="s">
        <v>395</v>
      </c>
      <c r="N5243" s="78" t="s">
        <v>396</v>
      </c>
      <c r="O5243" s="82" t="s">
        <v>325</v>
      </c>
      <c r="P5243" s="82" t="s">
        <v>6229</v>
      </c>
      <c r="Q5243" s="83" t="str">
        <f>MID(Tabla1[[#This Row],[Aplicación]],14,1)</f>
        <v>2</v>
      </c>
      <c r="R5243" s="35" t="s">
        <v>265</v>
      </c>
      <c r="S5243" s="83" t="str">
        <f>MID(Tabla1[[#This Row],[Aplicación]],6,2)</f>
        <v>07</v>
      </c>
      <c r="T5243" s="84" t="str">
        <f>VLOOKUP(Tabla1[[#This Row],[AREA]],Hoja1!A:B,2,FALSE)</f>
        <v>07. Medio ambiente</v>
      </c>
      <c r="U5243" s="83" t="str">
        <f>MID(Tabla1[[#This Row],[Aplicación]],9,4)</f>
        <v>1711</v>
      </c>
      <c r="V5243" s="84" t="str">
        <f>VLOOKUP(Tabla1[[#This Row],[PROGRAMA]],Hoja1!A:B,2,FALSE)</f>
        <v>1711. Parques y jardines</v>
      </c>
      <c r="W5243" s="83" t="str">
        <f>MID(Tabla1[[#This Row],[Aplicación]],14,2)</f>
        <v>21</v>
      </c>
      <c r="X5243" s="83" t="str">
        <f>MID(Tabla1[[#This Row],[Aplicación]],14,6)</f>
        <v>213</v>
      </c>
    </row>
    <row r="5244" spans="1:24" x14ac:dyDescent="0.25">
      <c r="A5244" s="77">
        <v>220240055377</v>
      </c>
      <c r="B5244" s="78" t="s">
        <v>702</v>
      </c>
      <c r="C5244" s="79">
        <v>45617</v>
      </c>
      <c r="D5244" s="77">
        <v>22024001633</v>
      </c>
      <c r="E5244" s="78" t="s">
        <v>1427</v>
      </c>
      <c r="F5244" s="80">
        <v>327.35000000000002</v>
      </c>
      <c r="G5244" s="78" t="s">
        <v>776</v>
      </c>
      <c r="H5244" s="78" t="s">
        <v>6984</v>
      </c>
      <c r="I5244" s="81" t="s">
        <v>2934</v>
      </c>
      <c r="J5244" s="78" t="s">
        <v>398</v>
      </c>
      <c r="K5244" s="78" t="s">
        <v>398</v>
      </c>
      <c r="L5244" s="78" t="s">
        <v>413</v>
      </c>
      <c r="M5244" s="78" t="s">
        <v>395</v>
      </c>
      <c r="N5244" s="78" t="s">
        <v>396</v>
      </c>
      <c r="O5244" s="82" t="s">
        <v>325</v>
      </c>
      <c r="P5244" s="82" t="s">
        <v>6229</v>
      </c>
      <c r="Q5244" s="83" t="str">
        <f>MID(Tabla1[[#This Row],[Aplicación]],14,1)</f>
        <v>2</v>
      </c>
      <c r="R5244" s="35" t="s">
        <v>265</v>
      </c>
      <c r="S5244" s="83" t="str">
        <f>MID(Tabla1[[#This Row],[Aplicación]],6,2)</f>
        <v>07</v>
      </c>
      <c r="T5244" s="84" t="str">
        <f>VLOOKUP(Tabla1[[#This Row],[AREA]],Hoja1!A:B,2,FALSE)</f>
        <v>07. Medio ambiente</v>
      </c>
      <c r="U5244" s="83" t="str">
        <f>MID(Tabla1[[#This Row],[Aplicación]],9,4)</f>
        <v>1711</v>
      </c>
      <c r="V5244" s="84" t="str">
        <f>VLOOKUP(Tabla1[[#This Row],[PROGRAMA]],Hoja1!A:B,2,FALSE)</f>
        <v>1711. Parques y jardines</v>
      </c>
      <c r="W5244" s="83" t="str">
        <f>MID(Tabla1[[#This Row],[Aplicación]],14,2)</f>
        <v>22</v>
      </c>
      <c r="X5244" s="83" t="str">
        <f>MID(Tabla1[[#This Row],[Aplicación]],14,6)</f>
        <v>22199</v>
      </c>
    </row>
    <row r="5245" spans="1:24" x14ac:dyDescent="0.25">
      <c r="A5245" s="77">
        <v>220240046548</v>
      </c>
      <c r="B5245" s="78" t="s">
        <v>702</v>
      </c>
      <c r="C5245" s="79">
        <v>45572</v>
      </c>
      <c r="D5245" s="77">
        <v>22024001638</v>
      </c>
      <c r="E5245" s="78" t="s">
        <v>1424</v>
      </c>
      <c r="F5245" s="80">
        <v>325.02</v>
      </c>
      <c r="G5245" s="78" t="s">
        <v>952</v>
      </c>
      <c r="H5245" s="78" t="s">
        <v>6985</v>
      </c>
      <c r="I5245" s="81" t="s">
        <v>2934</v>
      </c>
      <c r="J5245" s="78" t="s">
        <v>699</v>
      </c>
      <c r="K5245" s="78" t="s">
        <v>398</v>
      </c>
      <c r="L5245" s="78" t="s">
        <v>399</v>
      </c>
      <c r="M5245" s="78" t="s">
        <v>395</v>
      </c>
      <c r="N5245" s="78" t="s">
        <v>396</v>
      </c>
      <c r="O5245" s="82" t="s">
        <v>325</v>
      </c>
      <c r="P5245" s="82" t="s">
        <v>6229</v>
      </c>
      <c r="Q5245" s="83" t="str">
        <f>MID(Tabla1[[#This Row],[Aplicación]],14,1)</f>
        <v>2</v>
      </c>
      <c r="R5245" s="35" t="s">
        <v>265</v>
      </c>
      <c r="S5245" s="83" t="str">
        <f>MID(Tabla1[[#This Row],[Aplicación]],6,2)</f>
        <v>07</v>
      </c>
      <c r="T5245" s="84" t="str">
        <f>VLOOKUP(Tabla1[[#This Row],[AREA]],Hoja1!A:B,2,FALSE)</f>
        <v>07. Medio ambiente</v>
      </c>
      <c r="U5245" s="83" t="str">
        <f>MID(Tabla1[[#This Row],[Aplicación]],9,4)</f>
        <v>1711</v>
      </c>
      <c r="V5245" s="84" t="str">
        <f>VLOOKUP(Tabla1[[#This Row],[PROGRAMA]],Hoja1!A:B,2,FALSE)</f>
        <v>1711. Parques y jardines</v>
      </c>
      <c r="W5245" s="83" t="str">
        <f>MID(Tabla1[[#This Row],[Aplicación]],14,2)</f>
        <v>21</v>
      </c>
      <c r="X5245" s="83" t="str">
        <f>MID(Tabla1[[#This Row],[Aplicación]],14,6)</f>
        <v>214</v>
      </c>
    </row>
    <row r="5246" spans="1:24" x14ac:dyDescent="0.25">
      <c r="A5246" s="77">
        <v>220240052382</v>
      </c>
      <c r="B5246" s="78" t="s">
        <v>702</v>
      </c>
      <c r="C5246" s="79">
        <v>45601</v>
      </c>
      <c r="D5246" s="77">
        <v>22024000437</v>
      </c>
      <c r="E5246" s="78" t="s">
        <v>1287</v>
      </c>
      <c r="F5246" s="80">
        <v>324.17</v>
      </c>
      <c r="G5246" s="78" t="s">
        <v>82</v>
      </c>
      <c r="H5246" s="78" t="s">
        <v>6986</v>
      </c>
      <c r="I5246" s="81" t="s">
        <v>2934</v>
      </c>
      <c r="J5246" s="78" t="s">
        <v>398</v>
      </c>
      <c r="K5246" s="78" t="s">
        <v>398</v>
      </c>
      <c r="L5246" s="78" t="s">
        <v>413</v>
      </c>
      <c r="M5246" s="78" t="s">
        <v>395</v>
      </c>
      <c r="N5246" s="78" t="s">
        <v>396</v>
      </c>
      <c r="O5246" s="82" t="s">
        <v>325</v>
      </c>
      <c r="P5246" s="82" t="s">
        <v>6229</v>
      </c>
      <c r="Q5246" s="83" t="str">
        <f>MID(Tabla1[[#This Row],[Aplicación]],14,1)</f>
        <v>2</v>
      </c>
      <c r="R5246" s="35" t="s">
        <v>265</v>
      </c>
      <c r="S5246" s="83" t="str">
        <f>MID(Tabla1[[#This Row],[Aplicación]],6,2)</f>
        <v>10</v>
      </c>
      <c r="T5246" s="84" t="str">
        <f>VLOOKUP(Tabla1[[#This Row],[AREA]],Hoja1!A:B,2,FALSE)</f>
        <v>10. Personas mayores, familia y servicios sociales</v>
      </c>
      <c r="U5246" s="83" t="str">
        <f>MID(Tabla1[[#This Row],[Aplicación]],9,4)</f>
        <v>2311</v>
      </c>
      <c r="V5246" s="84" t="str">
        <f>VLOOKUP(Tabla1[[#This Row],[PROGRAMA]],Hoja1!A:B,2,FALSE)</f>
        <v>2311. Intervención social</v>
      </c>
      <c r="W5246" s="83" t="str">
        <f>MID(Tabla1[[#This Row],[Aplicación]],14,2)</f>
        <v>21</v>
      </c>
      <c r="X5246" s="83" t="str">
        <f>MID(Tabla1[[#This Row],[Aplicación]],14,6)</f>
        <v>212</v>
      </c>
    </row>
    <row r="5247" spans="1:24" x14ac:dyDescent="0.25">
      <c r="A5247" s="77">
        <v>220240044916</v>
      </c>
      <c r="B5247" s="78" t="s">
        <v>702</v>
      </c>
      <c r="C5247" s="79">
        <v>45567</v>
      </c>
      <c r="D5247" s="77">
        <v>22024000021</v>
      </c>
      <c r="E5247" s="78" t="s">
        <v>1296</v>
      </c>
      <c r="F5247" s="80">
        <v>323.23</v>
      </c>
      <c r="G5247" s="78" t="s">
        <v>838</v>
      </c>
      <c r="H5247" s="78" t="s">
        <v>6987</v>
      </c>
      <c r="I5247" s="81" t="s">
        <v>2934</v>
      </c>
      <c r="J5247" s="78" t="s">
        <v>398</v>
      </c>
      <c r="K5247" s="78" t="s">
        <v>398</v>
      </c>
      <c r="L5247" s="78" t="s">
        <v>413</v>
      </c>
      <c r="M5247" s="78" t="s">
        <v>395</v>
      </c>
      <c r="N5247" s="78" t="s">
        <v>396</v>
      </c>
      <c r="O5247" s="82" t="s">
        <v>325</v>
      </c>
      <c r="P5247" s="82" t="s">
        <v>6229</v>
      </c>
      <c r="Q5247" s="83" t="str">
        <f>MID(Tabla1[[#This Row],[Aplicación]],14,1)</f>
        <v>2</v>
      </c>
      <c r="R5247" s="35" t="s">
        <v>265</v>
      </c>
      <c r="S5247" s="83" t="str">
        <f>MID(Tabla1[[#This Row],[Aplicación]],6,2)</f>
        <v>11</v>
      </c>
      <c r="T5247" s="84" t="str">
        <f>VLOOKUP(Tabla1[[#This Row],[AREA]],Hoja1!A:B,2,FALSE)</f>
        <v>11. Salud pública y seguridad ciudadana</v>
      </c>
      <c r="U5247" s="83" t="str">
        <f>MID(Tabla1[[#This Row],[Aplicación]],9,4)</f>
        <v>1361</v>
      </c>
      <c r="V5247" s="84" t="str">
        <f>VLOOKUP(Tabla1[[#This Row],[PROGRAMA]],Hoja1!A:B,2,FALSE)</f>
        <v>1361. Prevención y extinción de incencios</v>
      </c>
      <c r="W5247" s="83" t="str">
        <f>MID(Tabla1[[#This Row],[Aplicación]],14,2)</f>
        <v>22</v>
      </c>
      <c r="X5247" s="83" t="str">
        <f>MID(Tabla1[[#This Row],[Aplicación]],14,6)</f>
        <v>22199</v>
      </c>
    </row>
    <row r="5248" spans="1:24" x14ac:dyDescent="0.25">
      <c r="A5248" s="77">
        <v>220240066873</v>
      </c>
      <c r="B5248" s="78" t="s">
        <v>390</v>
      </c>
      <c r="C5248" s="79">
        <v>45657</v>
      </c>
      <c r="D5248" s="77">
        <v>22024008825</v>
      </c>
      <c r="E5248" s="78" t="s">
        <v>1191</v>
      </c>
      <c r="F5248" s="80">
        <v>782187.42</v>
      </c>
      <c r="G5248" s="78" t="s">
        <v>4710</v>
      </c>
      <c r="H5248" s="78" t="s">
        <v>6988</v>
      </c>
      <c r="I5248" s="81">
        <v>220</v>
      </c>
      <c r="J5248" s="78" t="s">
        <v>398</v>
      </c>
      <c r="K5248" s="78" t="s">
        <v>398</v>
      </c>
      <c r="L5248" s="78" t="s">
        <v>401</v>
      </c>
      <c r="M5248" s="78" t="s">
        <v>395</v>
      </c>
      <c r="N5248" s="78" t="s">
        <v>396</v>
      </c>
      <c r="O5248" s="82" t="s">
        <v>321</v>
      </c>
      <c r="P5248" s="82" t="s">
        <v>6229</v>
      </c>
      <c r="Q5248" s="83" t="str">
        <f>MID(Tabla1[[#This Row],[Aplicación]],14,1)</f>
        <v>6</v>
      </c>
      <c r="R5248" s="35" t="s">
        <v>266</v>
      </c>
      <c r="S5248" s="83" t="str">
        <f>MID(Tabla1[[#This Row],[Aplicación]],6,2)</f>
        <v>02</v>
      </c>
      <c r="T5248" s="84" t="str">
        <f>VLOOKUP(Tabla1[[#This Row],[AREA]],Hoja1!A:B,2,FALSE)</f>
        <v>02. Urbanismo y vivienda</v>
      </c>
      <c r="U5248" s="83" t="str">
        <f>MID(Tabla1[[#This Row],[Aplicación]],9,4)</f>
        <v>1511</v>
      </c>
      <c r="V5248" s="84" t="str">
        <f>VLOOKUP(Tabla1[[#This Row],[PROGRAMA]],Hoja1!A:B,2,FALSE)</f>
        <v>1511. Planficación y gestión del urbanismo</v>
      </c>
      <c r="W5248" s="83" t="str">
        <f>MID(Tabla1[[#This Row],[Aplicación]],14,2)</f>
        <v>61</v>
      </c>
      <c r="X5248" s="83" t="str">
        <f>MID(Tabla1[[#This Row],[Aplicación]],14,6)</f>
        <v>619</v>
      </c>
    </row>
    <row r="5249" spans="1:24" x14ac:dyDescent="0.25">
      <c r="A5249" s="77">
        <v>220240053806</v>
      </c>
      <c r="B5249" s="78" t="s">
        <v>390</v>
      </c>
      <c r="C5249" s="79">
        <v>45611</v>
      </c>
      <c r="D5249" s="77">
        <v>22024008162</v>
      </c>
      <c r="E5249" s="78" t="s">
        <v>1304</v>
      </c>
      <c r="F5249" s="80">
        <v>27.5</v>
      </c>
      <c r="G5249" s="78" t="s">
        <v>6184</v>
      </c>
      <c r="H5249" s="78" t="s">
        <v>6989</v>
      </c>
      <c r="I5249" s="81" t="s">
        <v>2930</v>
      </c>
      <c r="J5249" s="78" t="s">
        <v>398</v>
      </c>
      <c r="K5249" s="78" t="s">
        <v>398</v>
      </c>
      <c r="L5249" s="78" t="s">
        <v>413</v>
      </c>
      <c r="M5249" s="78" t="s">
        <v>585</v>
      </c>
      <c r="N5249" s="78" t="s">
        <v>539</v>
      </c>
      <c r="O5249" s="82" t="s">
        <v>326</v>
      </c>
      <c r="P5249" s="82" t="s">
        <v>6229</v>
      </c>
      <c r="Q5249" s="83" t="str">
        <f>MID(Tabla1[[#This Row],[Aplicación]],14,1)</f>
        <v>2</v>
      </c>
      <c r="R5249" s="35" t="s">
        <v>265</v>
      </c>
      <c r="S5249" s="83" t="str">
        <f>MID(Tabla1[[#This Row],[Aplicación]],6,2)</f>
        <v>10</v>
      </c>
      <c r="T5249" s="84" t="str">
        <f>VLOOKUP(Tabla1[[#This Row],[AREA]],Hoja1!A:B,2,FALSE)</f>
        <v>10. Personas mayores, familia y servicios sociales</v>
      </c>
      <c r="U5249" s="83" t="str">
        <f>MID(Tabla1[[#This Row],[Aplicación]],9,4)</f>
        <v>2312</v>
      </c>
      <c r="V5249" s="84" t="str">
        <f>VLOOKUP(Tabla1[[#This Row],[PROGRAMA]],Hoja1!A:B,2,FALSE)</f>
        <v>2312. Iniciativas sociales</v>
      </c>
      <c r="W5249" s="83" t="str">
        <f>MID(Tabla1[[#This Row],[Aplicación]],14,2)</f>
        <v>22</v>
      </c>
      <c r="X5249" s="83" t="str">
        <f>MID(Tabla1[[#This Row],[Aplicación]],14,6)</f>
        <v>22199</v>
      </c>
    </row>
    <row r="5250" spans="1:24" x14ac:dyDescent="0.25">
      <c r="A5250" s="77">
        <v>220240066880</v>
      </c>
      <c r="B5250" s="78" t="s">
        <v>390</v>
      </c>
      <c r="C5250" s="79">
        <v>45657</v>
      </c>
      <c r="D5250" s="77">
        <v>22024007726</v>
      </c>
      <c r="E5250" s="78" t="s">
        <v>1375</v>
      </c>
      <c r="F5250" s="80">
        <v>28</v>
      </c>
      <c r="G5250" s="78" t="s">
        <v>6279</v>
      </c>
      <c r="H5250" s="78" t="s">
        <v>6990</v>
      </c>
      <c r="I5250" s="81">
        <v>220</v>
      </c>
      <c r="J5250" s="78" t="s">
        <v>398</v>
      </c>
      <c r="K5250" s="78" t="s">
        <v>398</v>
      </c>
      <c r="L5250" s="78" t="s">
        <v>399</v>
      </c>
      <c r="M5250" s="78" t="s">
        <v>585</v>
      </c>
      <c r="N5250" s="78" t="s">
        <v>539</v>
      </c>
      <c r="O5250" s="82" t="s">
        <v>326</v>
      </c>
      <c r="P5250" s="82" t="s">
        <v>6229</v>
      </c>
      <c r="Q5250" s="83" t="str">
        <f>MID(Tabla1[[#This Row],[Aplicación]],14,1)</f>
        <v>2</v>
      </c>
      <c r="R5250" s="35" t="s">
        <v>265</v>
      </c>
      <c r="S5250" s="83" t="str">
        <f>MID(Tabla1[[#This Row],[Aplicación]],6,2)</f>
        <v>10</v>
      </c>
      <c r="T5250" s="84" t="str">
        <f>VLOOKUP(Tabla1[[#This Row],[AREA]],Hoja1!A:B,2,FALSE)</f>
        <v>10. Personas mayores, familia y servicios sociales</v>
      </c>
      <c r="U5250" s="83" t="str">
        <f>MID(Tabla1[[#This Row],[Aplicación]],9,4)</f>
        <v>2315</v>
      </c>
      <c r="V5250" s="84" t="str">
        <f>VLOOKUP(Tabla1[[#This Row],[PROGRAMA]],Hoja1!A:B,2,FALSE)</f>
        <v>2315. Políticas de Igualdad e infancia</v>
      </c>
      <c r="W5250" s="83" t="str">
        <f>MID(Tabla1[[#This Row],[Aplicación]],14,2)</f>
        <v>22</v>
      </c>
      <c r="X5250" s="83" t="str">
        <f>MID(Tabla1[[#This Row],[Aplicación]],14,6)</f>
        <v>22799</v>
      </c>
    </row>
    <row r="5251" spans="1:24" x14ac:dyDescent="0.25">
      <c r="A5251" s="77">
        <v>220240053850</v>
      </c>
      <c r="B5251" s="78" t="s">
        <v>390</v>
      </c>
      <c r="C5251" s="79">
        <v>45611</v>
      </c>
      <c r="D5251" s="77">
        <v>22024008172</v>
      </c>
      <c r="E5251" s="78" t="s">
        <v>1202</v>
      </c>
      <c r="F5251" s="80">
        <v>32.08</v>
      </c>
      <c r="G5251" s="78" t="s">
        <v>18</v>
      </c>
      <c r="H5251" s="78" t="s">
        <v>6991</v>
      </c>
      <c r="I5251" s="81" t="s">
        <v>2930</v>
      </c>
      <c r="J5251" s="78" t="s">
        <v>398</v>
      </c>
      <c r="K5251" s="78" t="s">
        <v>398</v>
      </c>
      <c r="L5251" s="78" t="s">
        <v>413</v>
      </c>
      <c r="M5251" s="78" t="s">
        <v>585</v>
      </c>
      <c r="N5251" s="78" t="s">
        <v>539</v>
      </c>
      <c r="O5251" s="82" t="s">
        <v>326</v>
      </c>
      <c r="P5251" s="82" t="s">
        <v>6229</v>
      </c>
      <c r="Q5251" s="83" t="str">
        <f>MID(Tabla1[[#This Row],[Aplicación]],14,1)</f>
        <v>2</v>
      </c>
      <c r="R5251" s="35" t="s">
        <v>265</v>
      </c>
      <c r="S5251" s="83" t="str">
        <f>MID(Tabla1[[#This Row],[Aplicación]],6,2)</f>
        <v>03</v>
      </c>
      <c r="T5251" s="84" t="str">
        <f>VLOOKUP(Tabla1[[#This Row],[AREA]],Hoja1!A:B,2,FALSE)</f>
        <v>03. Participación ciudadana y deportes</v>
      </c>
      <c r="U5251" s="83" t="str">
        <f>MID(Tabla1[[#This Row],[Aplicación]],9,4)</f>
        <v>9241</v>
      </c>
      <c r="V5251" s="84" t="str">
        <f>VLOOKUP(Tabla1[[#This Row],[PROGRAMA]],Hoja1!A:B,2,FALSE)</f>
        <v>9241. Participación ciudadana</v>
      </c>
      <c r="W5251" s="83" t="str">
        <f>MID(Tabla1[[#This Row],[Aplicación]],14,2)</f>
        <v>22</v>
      </c>
      <c r="X5251" s="83" t="str">
        <f>MID(Tabla1[[#This Row],[Aplicación]],14,6)</f>
        <v>22701</v>
      </c>
    </row>
    <row r="5252" spans="1:24" x14ac:dyDescent="0.25">
      <c r="A5252" s="77">
        <v>220240057456</v>
      </c>
      <c r="B5252" s="78" t="s">
        <v>390</v>
      </c>
      <c r="C5252" s="79">
        <v>45628</v>
      </c>
      <c r="D5252" s="77">
        <v>22024000013</v>
      </c>
      <c r="E5252" s="78" t="s">
        <v>1251</v>
      </c>
      <c r="F5252" s="80">
        <v>14097.03</v>
      </c>
      <c r="G5252" s="78" t="s">
        <v>594</v>
      </c>
      <c r="H5252" s="78" t="s">
        <v>6992</v>
      </c>
      <c r="I5252" s="81" t="s">
        <v>2930</v>
      </c>
      <c r="J5252" s="78" t="s">
        <v>398</v>
      </c>
      <c r="K5252" s="78" t="s">
        <v>398</v>
      </c>
      <c r="L5252" s="78" t="s">
        <v>399</v>
      </c>
      <c r="M5252" s="78" t="s">
        <v>395</v>
      </c>
      <c r="N5252" s="78" t="s">
        <v>396</v>
      </c>
      <c r="O5252" s="82" t="s">
        <v>321</v>
      </c>
      <c r="P5252" s="82" t="s">
        <v>6229</v>
      </c>
      <c r="Q5252" s="83" t="str">
        <f>MID(Tabla1[[#This Row],[Aplicación]],14,1)</f>
        <v>2</v>
      </c>
      <c r="R5252" s="35" t="s">
        <v>265</v>
      </c>
      <c r="S5252" s="83" t="str">
        <f>MID(Tabla1[[#This Row],[Aplicación]],6,2)</f>
        <v>03</v>
      </c>
      <c r="T5252" s="84" t="str">
        <f>VLOOKUP(Tabla1[[#This Row],[AREA]],Hoja1!A:B,2,FALSE)</f>
        <v>03. Participación ciudadana y deportes</v>
      </c>
      <c r="U5252" s="83" t="str">
        <f>MID(Tabla1[[#This Row],[Aplicación]],9,4)</f>
        <v>9241</v>
      </c>
      <c r="V5252" s="84" t="str">
        <f>VLOOKUP(Tabla1[[#This Row],[PROGRAMA]],Hoja1!A:B,2,FALSE)</f>
        <v>9241. Participación ciudadana</v>
      </c>
      <c r="W5252" s="83" t="str">
        <f>MID(Tabla1[[#This Row],[Aplicación]],14,2)</f>
        <v>22</v>
      </c>
      <c r="X5252" s="83" t="str">
        <f>MID(Tabla1[[#This Row],[Aplicación]],14,6)</f>
        <v>22799</v>
      </c>
    </row>
    <row r="5253" spans="1:24" x14ac:dyDescent="0.25">
      <c r="A5253" s="77">
        <v>220240053275</v>
      </c>
      <c r="B5253" s="78" t="s">
        <v>702</v>
      </c>
      <c r="C5253" s="79">
        <v>45604</v>
      </c>
      <c r="D5253" s="77">
        <v>22024003751</v>
      </c>
      <c r="E5253" s="78" t="s">
        <v>1265</v>
      </c>
      <c r="F5253" s="80">
        <v>79346.960000000006</v>
      </c>
      <c r="G5253" s="78" t="s">
        <v>708</v>
      </c>
      <c r="H5253" s="78" t="s">
        <v>6475</v>
      </c>
      <c r="I5253" s="81" t="s">
        <v>2934</v>
      </c>
      <c r="J5253" s="78" t="s">
        <v>398</v>
      </c>
      <c r="K5253" s="78" t="s">
        <v>398</v>
      </c>
      <c r="L5253" s="78" t="s">
        <v>399</v>
      </c>
      <c r="M5253" s="78" t="s">
        <v>395</v>
      </c>
      <c r="N5253" s="78" t="s">
        <v>433</v>
      </c>
      <c r="O5253" s="82" t="s">
        <v>321</v>
      </c>
      <c r="P5253" s="82" t="s">
        <v>6229</v>
      </c>
      <c r="Q5253" s="83">
        <v>6</v>
      </c>
      <c r="R5253" s="35" t="s">
        <v>266</v>
      </c>
      <c r="S5253" s="83" t="str">
        <f>MID(Tabla1[[#This Row],[Aplicación]],6,2)</f>
        <v>05</v>
      </c>
      <c r="T5253" s="84" t="str">
        <f>VLOOKUP(Tabla1[[#This Row],[AREA]],Hoja1!A:B,2,FALSE)</f>
        <v>05. Comercio, mercados y consumo</v>
      </c>
      <c r="U5253" s="83">
        <v>4312</v>
      </c>
      <c r="V5253" s="84" t="str">
        <f>VLOOKUP(Tabla1[[#This Row],[PROGRAMA]],Hoja1!A:B,2,FALSE)</f>
        <v>4312. Mercados</v>
      </c>
      <c r="W5253" s="83">
        <v>63</v>
      </c>
      <c r="X5253" s="83">
        <v>623</v>
      </c>
    </row>
    <row r="5254" spans="1:24" x14ac:dyDescent="0.25">
      <c r="A5254" s="77">
        <v>220240053706</v>
      </c>
      <c r="B5254" s="78" t="s">
        <v>390</v>
      </c>
      <c r="C5254" s="79">
        <v>45609</v>
      </c>
      <c r="D5254" s="77">
        <v>22024008175</v>
      </c>
      <c r="E5254" s="78" t="s">
        <v>1148</v>
      </c>
      <c r="F5254" s="80">
        <v>46811.96</v>
      </c>
      <c r="G5254" s="78" t="s">
        <v>6996</v>
      </c>
      <c r="H5254" s="78" t="s">
        <v>6997</v>
      </c>
      <c r="I5254" s="81" t="s">
        <v>2930</v>
      </c>
      <c r="J5254" s="78" t="s">
        <v>398</v>
      </c>
      <c r="K5254" s="78" t="s">
        <v>398</v>
      </c>
      <c r="L5254" s="78" t="s">
        <v>401</v>
      </c>
      <c r="M5254" s="78" t="s">
        <v>585</v>
      </c>
      <c r="N5254" s="78" t="s">
        <v>539</v>
      </c>
      <c r="O5254" s="82" t="s">
        <v>326</v>
      </c>
      <c r="P5254" s="82" t="s">
        <v>6229</v>
      </c>
      <c r="Q5254" s="83" t="str">
        <f>MID(Tabla1[[#This Row],[Aplicación]],14,1)</f>
        <v>6</v>
      </c>
      <c r="R5254" s="35" t="s">
        <v>266</v>
      </c>
      <c r="S5254" s="83" t="str">
        <f>MID(Tabla1[[#This Row],[Aplicación]],6,2)</f>
        <v>03</v>
      </c>
      <c r="T5254" s="84" t="str">
        <f>VLOOKUP(Tabla1[[#This Row],[AREA]],Hoja1!A:B,2,FALSE)</f>
        <v>03. Participación ciudadana y deportes</v>
      </c>
      <c r="U5254" s="83" t="str">
        <f>MID(Tabla1[[#This Row],[Aplicación]],9,4)</f>
        <v>9241</v>
      </c>
      <c r="V5254" s="84" t="str">
        <f>VLOOKUP(Tabla1[[#This Row],[PROGRAMA]],Hoja1!A:B,2,FALSE)</f>
        <v>9241. Participación ciudadana</v>
      </c>
      <c r="W5254" s="83" t="str">
        <f>MID(Tabla1[[#This Row],[Aplicación]],14,2)</f>
        <v>63</v>
      </c>
      <c r="X5254" s="83" t="str">
        <f>MID(Tabla1[[#This Row],[Aplicación]],14,6)</f>
        <v>632</v>
      </c>
    </row>
    <row r="5255" spans="1:24" x14ac:dyDescent="0.25">
      <c r="A5255" s="77">
        <v>220240046633</v>
      </c>
      <c r="B5255" s="78" t="s">
        <v>390</v>
      </c>
      <c r="C5255" s="79">
        <v>45572</v>
      </c>
      <c r="D5255" s="77">
        <v>22024007470</v>
      </c>
      <c r="E5255" s="78" t="s">
        <v>1290</v>
      </c>
      <c r="F5255" s="80">
        <v>34.26</v>
      </c>
      <c r="G5255" s="78" t="s">
        <v>18</v>
      </c>
      <c r="H5255" s="78" t="s">
        <v>6998</v>
      </c>
      <c r="I5255" s="81" t="s">
        <v>2930</v>
      </c>
      <c r="J5255" s="78" t="s">
        <v>398</v>
      </c>
      <c r="K5255" s="78" t="s">
        <v>398</v>
      </c>
      <c r="L5255" s="78" t="s">
        <v>413</v>
      </c>
      <c r="M5255" s="78" t="s">
        <v>585</v>
      </c>
      <c r="N5255" s="78" t="s">
        <v>539</v>
      </c>
      <c r="O5255" s="82" t="s">
        <v>326</v>
      </c>
      <c r="P5255" s="82" t="s">
        <v>6229</v>
      </c>
      <c r="Q5255" s="83" t="str">
        <f>MID(Tabla1[[#This Row],[Aplicación]],14,1)</f>
        <v>2</v>
      </c>
      <c r="R5255" s="35" t="s">
        <v>265</v>
      </c>
      <c r="S5255" s="83" t="str">
        <f>MID(Tabla1[[#This Row],[Aplicación]],6,2)</f>
        <v>02</v>
      </c>
      <c r="T5255" s="84" t="str">
        <f>VLOOKUP(Tabla1[[#This Row],[AREA]],Hoja1!A:B,2,FALSE)</f>
        <v>02. Urbanismo y vivienda</v>
      </c>
      <c r="U5255" s="83" t="str">
        <f>MID(Tabla1[[#This Row],[Aplicación]],9,4)</f>
        <v>9332</v>
      </c>
      <c r="V5255" s="84" t="str">
        <f>VLOOKUP(Tabla1[[#This Row],[PROGRAMA]],Hoja1!A:B,2,FALSE)</f>
        <v>9332. Mantenimiento de edificios e instalaciones municipales</v>
      </c>
      <c r="W5255" s="83" t="str">
        <f>MID(Tabla1[[#This Row],[Aplicación]],14,2)</f>
        <v>21</v>
      </c>
      <c r="X5255" s="83" t="str">
        <f>MID(Tabla1[[#This Row],[Aplicación]],14,6)</f>
        <v>212</v>
      </c>
    </row>
    <row r="5256" spans="1:24" x14ac:dyDescent="0.25">
      <c r="A5256" s="77">
        <v>220240064587</v>
      </c>
      <c r="B5256" s="78" t="s">
        <v>702</v>
      </c>
      <c r="C5256" s="79">
        <v>45656</v>
      </c>
      <c r="D5256" s="77">
        <v>22024004054</v>
      </c>
      <c r="E5256" s="78" t="s">
        <v>1262</v>
      </c>
      <c r="F5256" s="80">
        <v>2091.33</v>
      </c>
      <c r="G5256" s="78" t="s">
        <v>594</v>
      </c>
      <c r="H5256" s="78" t="s">
        <v>6999</v>
      </c>
      <c r="I5256" s="81">
        <v>300</v>
      </c>
      <c r="J5256" s="78" t="s">
        <v>398</v>
      </c>
      <c r="K5256" s="78" t="s">
        <v>398</v>
      </c>
      <c r="L5256" s="78" t="s">
        <v>413</v>
      </c>
      <c r="M5256" s="78" t="s">
        <v>395</v>
      </c>
      <c r="N5256" s="78" t="s">
        <v>396</v>
      </c>
      <c r="O5256" s="82" t="s">
        <v>321</v>
      </c>
      <c r="P5256" s="82" t="s">
        <v>6229</v>
      </c>
      <c r="Q5256" s="83" t="str">
        <f>MID(Tabla1[[#This Row],[Aplicación]],14,1)</f>
        <v>2</v>
      </c>
      <c r="R5256" s="35" t="s">
        <v>265</v>
      </c>
      <c r="S5256" s="83" t="str">
        <f>MID(Tabla1[[#This Row],[Aplicación]],6,2)</f>
        <v>03</v>
      </c>
      <c r="T5256" s="84" t="str">
        <f>VLOOKUP(Tabla1[[#This Row],[AREA]],Hoja1!A:B,2,FALSE)</f>
        <v>03. Participación ciudadana y deportes</v>
      </c>
      <c r="U5256" s="83" t="str">
        <f>MID(Tabla1[[#This Row],[Aplicación]],9,4)</f>
        <v>9241</v>
      </c>
      <c r="V5256" s="84" t="str">
        <f>VLOOKUP(Tabla1[[#This Row],[PROGRAMA]],Hoja1!A:B,2,FALSE)</f>
        <v>9241. Participación ciudadana</v>
      </c>
      <c r="W5256" s="83" t="str">
        <f>MID(Tabla1[[#This Row],[Aplicación]],14,2)</f>
        <v>21</v>
      </c>
      <c r="X5256" s="83" t="str">
        <f>MID(Tabla1[[#This Row],[Aplicación]],14,6)</f>
        <v>213</v>
      </c>
    </row>
    <row r="5257" spans="1:24" x14ac:dyDescent="0.25">
      <c r="A5257" s="77">
        <v>220240051398</v>
      </c>
      <c r="B5257" s="78" t="s">
        <v>702</v>
      </c>
      <c r="C5257" s="79">
        <v>45595</v>
      </c>
      <c r="D5257" s="77">
        <v>22024001638</v>
      </c>
      <c r="E5257" s="78" t="s">
        <v>1424</v>
      </c>
      <c r="F5257" s="80">
        <v>323.2</v>
      </c>
      <c r="G5257" s="78" t="s">
        <v>766</v>
      </c>
      <c r="H5257" s="78" t="s">
        <v>7000</v>
      </c>
      <c r="I5257" s="81" t="s">
        <v>2934</v>
      </c>
      <c r="J5257" s="78" t="s">
        <v>398</v>
      </c>
      <c r="K5257" s="78" t="s">
        <v>398</v>
      </c>
      <c r="L5257" s="78" t="s">
        <v>399</v>
      </c>
      <c r="M5257" s="78" t="s">
        <v>395</v>
      </c>
      <c r="N5257" s="78" t="s">
        <v>396</v>
      </c>
      <c r="O5257" s="82" t="s">
        <v>325</v>
      </c>
      <c r="P5257" s="82" t="s">
        <v>6229</v>
      </c>
      <c r="Q5257" s="83" t="str">
        <f>MID(Tabla1[[#This Row],[Aplicación]],14,1)</f>
        <v>2</v>
      </c>
      <c r="R5257" s="35" t="s">
        <v>265</v>
      </c>
      <c r="S5257" s="83" t="str">
        <f>MID(Tabla1[[#This Row],[Aplicación]],6,2)</f>
        <v>07</v>
      </c>
      <c r="T5257" s="84" t="str">
        <f>VLOOKUP(Tabla1[[#This Row],[AREA]],Hoja1!A:B,2,FALSE)</f>
        <v>07. Medio ambiente</v>
      </c>
      <c r="U5257" s="83" t="str">
        <f>MID(Tabla1[[#This Row],[Aplicación]],9,4)</f>
        <v>1711</v>
      </c>
      <c r="V5257" s="84" t="str">
        <f>VLOOKUP(Tabla1[[#This Row],[PROGRAMA]],Hoja1!A:B,2,FALSE)</f>
        <v>1711. Parques y jardines</v>
      </c>
      <c r="W5257" s="83" t="str">
        <f>MID(Tabla1[[#This Row],[Aplicación]],14,2)</f>
        <v>21</v>
      </c>
      <c r="X5257" s="83" t="str">
        <f>MID(Tabla1[[#This Row],[Aplicación]],14,6)</f>
        <v>214</v>
      </c>
    </row>
    <row r="5258" spans="1:24" x14ac:dyDescent="0.25">
      <c r="A5258" s="77">
        <v>220240051770</v>
      </c>
      <c r="B5258" s="78" t="s">
        <v>702</v>
      </c>
      <c r="C5258" s="79">
        <v>45600</v>
      </c>
      <c r="D5258" s="77">
        <v>22024000940</v>
      </c>
      <c r="E5258" s="78" t="s">
        <v>1285</v>
      </c>
      <c r="F5258" s="80">
        <v>322.52999999999997</v>
      </c>
      <c r="G5258" s="78" t="s">
        <v>764</v>
      </c>
      <c r="H5258" s="78" t="s">
        <v>7001</v>
      </c>
      <c r="I5258" s="81" t="s">
        <v>2934</v>
      </c>
      <c r="J5258" s="78" t="s">
        <v>398</v>
      </c>
      <c r="K5258" s="78" t="s">
        <v>398</v>
      </c>
      <c r="L5258" s="78" t="s">
        <v>413</v>
      </c>
      <c r="M5258" s="78" t="s">
        <v>395</v>
      </c>
      <c r="N5258" s="78" t="s">
        <v>396</v>
      </c>
      <c r="O5258" s="82" t="s">
        <v>325</v>
      </c>
      <c r="P5258" s="82" t="s">
        <v>6229</v>
      </c>
      <c r="Q5258" s="83" t="str">
        <f>MID(Tabla1[[#This Row],[Aplicación]],14,1)</f>
        <v>2</v>
      </c>
      <c r="R5258" s="35" t="s">
        <v>265</v>
      </c>
      <c r="S5258" s="83" t="str">
        <f>MID(Tabla1[[#This Row],[Aplicación]],6,2)</f>
        <v>06</v>
      </c>
      <c r="T5258" s="84" t="str">
        <f>VLOOKUP(Tabla1[[#This Row],[AREA]],Hoja1!A:B,2,FALSE)</f>
        <v>06. Educación y cultura</v>
      </c>
      <c r="U5258" s="83" t="str">
        <f>MID(Tabla1[[#This Row],[Aplicación]],9,4)</f>
        <v>3232</v>
      </c>
      <c r="V5258" s="84" t="str">
        <f>VLOOKUP(Tabla1[[#This Row],[PROGRAMA]],Hoja1!A:B,2,FALSE)</f>
        <v>3232. Conservación y mantenimiento centros educación infantil y primaria</v>
      </c>
      <c r="W5258" s="83" t="str">
        <f>MID(Tabla1[[#This Row],[Aplicación]],14,2)</f>
        <v>21</v>
      </c>
      <c r="X5258" s="83" t="str">
        <f>MID(Tabla1[[#This Row],[Aplicación]],14,6)</f>
        <v>212</v>
      </c>
    </row>
    <row r="5259" spans="1:24" x14ac:dyDescent="0.25">
      <c r="A5259" s="77">
        <v>220240044908</v>
      </c>
      <c r="B5259" s="78" t="s">
        <v>702</v>
      </c>
      <c r="C5259" s="79">
        <v>45567</v>
      </c>
      <c r="D5259" s="77">
        <v>22024001011</v>
      </c>
      <c r="E5259" s="78" t="s">
        <v>1423</v>
      </c>
      <c r="F5259" s="80">
        <v>318.45</v>
      </c>
      <c r="G5259" s="78" t="s">
        <v>766</v>
      </c>
      <c r="H5259" s="78" t="s">
        <v>7002</v>
      </c>
      <c r="I5259" s="81" t="s">
        <v>2934</v>
      </c>
      <c r="J5259" s="78" t="s">
        <v>398</v>
      </c>
      <c r="K5259" s="78" t="s">
        <v>398</v>
      </c>
      <c r="L5259" s="78" t="s">
        <v>399</v>
      </c>
      <c r="M5259" s="78" t="s">
        <v>395</v>
      </c>
      <c r="N5259" s="78" t="s">
        <v>396</v>
      </c>
      <c r="O5259" s="82" t="s">
        <v>325</v>
      </c>
      <c r="P5259" s="82" t="s">
        <v>6229</v>
      </c>
      <c r="Q5259" s="83" t="str">
        <f>MID(Tabla1[[#This Row],[Aplicación]],14,1)</f>
        <v>2</v>
      </c>
      <c r="R5259" s="35" t="s">
        <v>265</v>
      </c>
      <c r="S5259" s="83" t="str">
        <f>MID(Tabla1[[#This Row],[Aplicación]],6,2)</f>
        <v>11</v>
      </c>
      <c r="T5259" s="84" t="str">
        <f>VLOOKUP(Tabla1[[#This Row],[AREA]],Hoja1!A:B,2,FALSE)</f>
        <v>11. Salud pública y seguridad ciudadana</v>
      </c>
      <c r="U5259" s="83" t="str">
        <f>MID(Tabla1[[#This Row],[Aplicación]],9,4)</f>
        <v>1321</v>
      </c>
      <c r="V5259" s="84" t="str">
        <f>VLOOKUP(Tabla1[[#This Row],[PROGRAMA]],Hoja1!A:B,2,FALSE)</f>
        <v>1321. Policía municipal</v>
      </c>
      <c r="W5259" s="83" t="str">
        <f>MID(Tabla1[[#This Row],[Aplicación]],14,2)</f>
        <v>21</v>
      </c>
      <c r="X5259" s="83" t="str">
        <f>MID(Tabla1[[#This Row],[Aplicación]],14,6)</f>
        <v>214</v>
      </c>
    </row>
    <row r="5260" spans="1:24" x14ac:dyDescent="0.25">
      <c r="A5260" s="77">
        <v>220240055277</v>
      </c>
      <c r="B5260" s="78" t="s">
        <v>702</v>
      </c>
      <c r="C5260" s="79">
        <v>45617</v>
      </c>
      <c r="D5260" s="77">
        <v>22024001637</v>
      </c>
      <c r="E5260" s="78" t="s">
        <v>1468</v>
      </c>
      <c r="F5260" s="80">
        <v>313.32</v>
      </c>
      <c r="G5260" s="78" t="s">
        <v>777</v>
      </c>
      <c r="H5260" s="78" t="s">
        <v>7003</v>
      </c>
      <c r="I5260" s="81" t="s">
        <v>2934</v>
      </c>
      <c r="J5260" s="78" t="s">
        <v>398</v>
      </c>
      <c r="K5260" s="78" t="s">
        <v>398</v>
      </c>
      <c r="L5260" s="78" t="s">
        <v>399</v>
      </c>
      <c r="M5260" s="78" t="s">
        <v>395</v>
      </c>
      <c r="N5260" s="78" t="s">
        <v>396</v>
      </c>
      <c r="O5260" s="82" t="s">
        <v>325</v>
      </c>
      <c r="P5260" s="82" t="s">
        <v>6229</v>
      </c>
      <c r="Q5260" s="83" t="str">
        <f>MID(Tabla1[[#This Row],[Aplicación]],14,1)</f>
        <v>2</v>
      </c>
      <c r="R5260" s="35" t="s">
        <v>265</v>
      </c>
      <c r="S5260" s="83" t="str">
        <f>MID(Tabla1[[#This Row],[Aplicación]],6,2)</f>
        <v>07</v>
      </c>
      <c r="T5260" s="84" t="str">
        <f>VLOOKUP(Tabla1[[#This Row],[AREA]],Hoja1!A:B,2,FALSE)</f>
        <v>07. Medio ambiente</v>
      </c>
      <c r="U5260" s="83" t="str">
        <f>MID(Tabla1[[#This Row],[Aplicación]],9,4)</f>
        <v>1711</v>
      </c>
      <c r="V5260" s="84" t="str">
        <f>VLOOKUP(Tabla1[[#This Row],[PROGRAMA]],Hoja1!A:B,2,FALSE)</f>
        <v>1711. Parques y jardines</v>
      </c>
      <c r="W5260" s="83" t="str">
        <f>MID(Tabla1[[#This Row],[Aplicación]],14,2)</f>
        <v>21</v>
      </c>
      <c r="X5260" s="83" t="str">
        <f>MID(Tabla1[[#This Row],[Aplicación]],14,6)</f>
        <v>213</v>
      </c>
    </row>
    <row r="5261" spans="1:24" x14ac:dyDescent="0.25">
      <c r="A5261" s="77">
        <v>220240051092</v>
      </c>
      <c r="B5261" s="78" t="s">
        <v>702</v>
      </c>
      <c r="C5261" s="79">
        <v>45594</v>
      </c>
      <c r="D5261" s="77">
        <v>22024000079</v>
      </c>
      <c r="E5261" s="78" t="s">
        <v>1262</v>
      </c>
      <c r="F5261" s="80">
        <v>311.66000000000003</v>
      </c>
      <c r="G5261" s="78" t="s">
        <v>82</v>
      </c>
      <c r="H5261" s="78" t="s">
        <v>7004</v>
      </c>
      <c r="I5261" s="81" t="s">
        <v>2934</v>
      </c>
      <c r="J5261" s="78" t="s">
        <v>398</v>
      </c>
      <c r="K5261" s="78" t="s">
        <v>398</v>
      </c>
      <c r="L5261" s="78" t="s">
        <v>413</v>
      </c>
      <c r="M5261" s="78" t="s">
        <v>395</v>
      </c>
      <c r="N5261" s="78" t="s">
        <v>396</v>
      </c>
      <c r="O5261" s="82" t="s">
        <v>325</v>
      </c>
      <c r="P5261" s="82" t="s">
        <v>6229</v>
      </c>
      <c r="Q5261" s="83" t="str">
        <f>MID(Tabla1[[#This Row],[Aplicación]],14,1)</f>
        <v>2</v>
      </c>
      <c r="R5261" s="35" t="s">
        <v>265</v>
      </c>
      <c r="S5261" s="83" t="str">
        <f>MID(Tabla1[[#This Row],[Aplicación]],6,2)</f>
        <v>03</v>
      </c>
      <c r="T5261" s="84" t="str">
        <f>VLOOKUP(Tabla1[[#This Row],[AREA]],Hoja1!A:B,2,FALSE)</f>
        <v>03. Participación ciudadana y deportes</v>
      </c>
      <c r="U5261" s="83" t="str">
        <f>MID(Tabla1[[#This Row],[Aplicación]],9,4)</f>
        <v>9241</v>
      </c>
      <c r="V5261" s="84" t="str">
        <f>VLOOKUP(Tabla1[[#This Row],[PROGRAMA]],Hoja1!A:B,2,FALSE)</f>
        <v>9241. Participación ciudadana</v>
      </c>
      <c r="W5261" s="83" t="str">
        <f>MID(Tabla1[[#This Row],[Aplicación]],14,2)</f>
        <v>21</v>
      </c>
      <c r="X5261" s="83" t="str">
        <f>MID(Tabla1[[#This Row],[Aplicación]],14,6)</f>
        <v>213</v>
      </c>
    </row>
    <row r="5262" spans="1:24" x14ac:dyDescent="0.25">
      <c r="A5262" s="77">
        <v>220240059784</v>
      </c>
      <c r="B5262" s="78" t="s">
        <v>702</v>
      </c>
      <c r="C5262" s="79">
        <v>45636</v>
      </c>
      <c r="D5262" s="77">
        <v>22024005651</v>
      </c>
      <c r="E5262" s="78" t="s">
        <v>1220</v>
      </c>
      <c r="F5262" s="80">
        <v>311.08</v>
      </c>
      <c r="G5262" s="78" t="s">
        <v>81</v>
      </c>
      <c r="H5262" s="78" t="s">
        <v>7005</v>
      </c>
      <c r="I5262" s="81" t="s">
        <v>2934</v>
      </c>
      <c r="J5262" s="78" t="s">
        <v>398</v>
      </c>
      <c r="K5262" s="78" t="s">
        <v>398</v>
      </c>
      <c r="L5262" s="78" t="s">
        <v>413</v>
      </c>
      <c r="M5262" s="78" t="s">
        <v>395</v>
      </c>
      <c r="N5262" s="78" t="s">
        <v>396</v>
      </c>
      <c r="O5262" s="82" t="s">
        <v>325</v>
      </c>
      <c r="P5262" s="82" t="s">
        <v>6229</v>
      </c>
      <c r="Q5262" s="83" t="str">
        <f>MID(Tabla1[[#This Row],[Aplicación]],14,1)</f>
        <v>6</v>
      </c>
      <c r="R5262" s="35" t="s">
        <v>266</v>
      </c>
      <c r="S5262" s="83" t="str">
        <f>MID(Tabla1[[#This Row],[Aplicación]],6,2)</f>
        <v>07</v>
      </c>
      <c r="T5262" s="84" t="str">
        <f>VLOOKUP(Tabla1[[#This Row],[AREA]],Hoja1!A:B,2,FALSE)</f>
        <v>07. Medio ambiente</v>
      </c>
      <c r="U5262" s="83" t="str">
        <f>MID(Tabla1[[#This Row],[Aplicación]],9,4)</f>
        <v>1711</v>
      </c>
      <c r="V5262" s="84" t="str">
        <f>VLOOKUP(Tabla1[[#This Row],[PROGRAMA]],Hoja1!A:B,2,FALSE)</f>
        <v>1711. Parques y jardines</v>
      </c>
      <c r="W5262" s="83" t="str">
        <f>MID(Tabla1[[#This Row],[Aplicación]],14,2)</f>
        <v>61</v>
      </c>
      <c r="X5262" s="83" t="str">
        <f>MID(Tabla1[[#This Row],[Aplicación]],14,6)</f>
        <v>619</v>
      </c>
    </row>
    <row r="5263" spans="1:24" x14ac:dyDescent="0.25">
      <c r="A5263" s="77">
        <v>220240058178</v>
      </c>
      <c r="B5263" s="78" t="s">
        <v>702</v>
      </c>
      <c r="C5263" s="79">
        <v>45630</v>
      </c>
      <c r="D5263" s="77">
        <v>22024000440</v>
      </c>
      <c r="E5263" s="78" t="s">
        <v>1425</v>
      </c>
      <c r="F5263" s="80">
        <v>310.91000000000003</v>
      </c>
      <c r="G5263" s="78" t="s">
        <v>766</v>
      </c>
      <c r="H5263" s="78" t="s">
        <v>7006</v>
      </c>
      <c r="I5263" s="81" t="s">
        <v>2934</v>
      </c>
      <c r="J5263" s="78" t="s">
        <v>398</v>
      </c>
      <c r="K5263" s="78" t="s">
        <v>398</v>
      </c>
      <c r="L5263" s="78" t="s">
        <v>399</v>
      </c>
      <c r="M5263" s="78" t="s">
        <v>395</v>
      </c>
      <c r="N5263" s="78" t="s">
        <v>396</v>
      </c>
      <c r="O5263" s="82" t="s">
        <v>325</v>
      </c>
      <c r="P5263" s="82" t="s">
        <v>6229</v>
      </c>
      <c r="Q5263" s="83" t="str">
        <f>MID(Tabla1[[#This Row],[Aplicación]],14,1)</f>
        <v>2</v>
      </c>
      <c r="R5263" s="35" t="s">
        <v>265</v>
      </c>
      <c r="S5263" s="83" t="str">
        <f>MID(Tabla1[[#This Row],[Aplicación]],6,2)</f>
        <v>11</v>
      </c>
      <c r="T5263" s="84" t="str">
        <f>VLOOKUP(Tabla1[[#This Row],[AREA]],Hoja1!A:B,2,FALSE)</f>
        <v>11. Salud pública y seguridad ciudadana</v>
      </c>
      <c r="U5263" s="83" t="str">
        <f>MID(Tabla1[[#This Row],[Aplicación]],9,4)</f>
        <v>1621</v>
      </c>
      <c r="V5263" s="84" t="str">
        <f>VLOOKUP(Tabla1[[#This Row],[PROGRAMA]],Hoja1!A:B,2,FALSE)</f>
        <v>1621. Recogida de residuos</v>
      </c>
      <c r="W5263" s="83" t="str">
        <f>MID(Tabla1[[#This Row],[Aplicación]],14,2)</f>
        <v>21</v>
      </c>
      <c r="X5263" s="83" t="str">
        <f>MID(Tabla1[[#This Row],[Aplicación]],14,6)</f>
        <v>214</v>
      </c>
    </row>
    <row r="5264" spans="1:24" x14ac:dyDescent="0.25">
      <c r="A5264" s="77">
        <v>220240062068</v>
      </c>
      <c r="B5264" s="78" t="s">
        <v>702</v>
      </c>
      <c r="C5264" s="79">
        <v>45646</v>
      </c>
      <c r="D5264" s="77">
        <v>22024000942</v>
      </c>
      <c r="E5264" s="78" t="s">
        <v>1411</v>
      </c>
      <c r="F5264" s="80">
        <v>309.32</v>
      </c>
      <c r="G5264" s="78" t="s">
        <v>776</v>
      </c>
      <c r="H5264" s="78" t="s">
        <v>7007</v>
      </c>
      <c r="I5264" s="81" t="s">
        <v>2934</v>
      </c>
      <c r="J5264" s="78" t="s">
        <v>398</v>
      </c>
      <c r="K5264" s="78" t="s">
        <v>398</v>
      </c>
      <c r="L5264" s="78" t="s">
        <v>413</v>
      </c>
      <c r="M5264" s="78" t="s">
        <v>395</v>
      </c>
      <c r="N5264" s="78" t="s">
        <v>396</v>
      </c>
      <c r="O5264" s="82" t="s">
        <v>325</v>
      </c>
      <c r="P5264" s="82" t="s">
        <v>6229</v>
      </c>
      <c r="Q5264" s="83" t="str">
        <f>MID(Tabla1[[#This Row],[Aplicación]],14,1)</f>
        <v>2</v>
      </c>
      <c r="R5264" s="35" t="s">
        <v>265</v>
      </c>
      <c r="S5264" s="83" t="str">
        <f>MID(Tabla1[[#This Row],[Aplicación]],6,2)</f>
        <v>06</v>
      </c>
      <c r="T5264" s="84" t="str">
        <f>VLOOKUP(Tabla1[[#This Row],[AREA]],Hoja1!A:B,2,FALSE)</f>
        <v>06. Educación y cultura</v>
      </c>
      <c r="U5264" s="83" t="str">
        <f>MID(Tabla1[[#This Row],[Aplicación]],9,4)</f>
        <v>3231</v>
      </c>
      <c r="V5264" s="84" t="str">
        <f>VLOOKUP(Tabla1[[#This Row],[PROGRAMA]],Hoja1!A:B,2,FALSE)</f>
        <v>3231. Escuelas infantiles</v>
      </c>
      <c r="W5264" s="83" t="str">
        <f>MID(Tabla1[[#This Row],[Aplicación]],14,2)</f>
        <v>21</v>
      </c>
      <c r="X5264" s="83" t="str">
        <f>MID(Tabla1[[#This Row],[Aplicación]],14,6)</f>
        <v>212</v>
      </c>
    </row>
    <row r="5265" spans="1:24" x14ac:dyDescent="0.25">
      <c r="A5265" s="77">
        <v>220240046542</v>
      </c>
      <c r="B5265" s="78" t="s">
        <v>702</v>
      </c>
      <c r="C5265" s="79">
        <v>45572</v>
      </c>
      <c r="D5265" s="77">
        <v>22024003059</v>
      </c>
      <c r="E5265" s="78" t="s">
        <v>1306</v>
      </c>
      <c r="F5265" s="80">
        <v>308.99</v>
      </c>
      <c r="G5265" s="78" t="s">
        <v>766</v>
      </c>
      <c r="H5265" s="78" t="s">
        <v>7008</v>
      </c>
      <c r="I5265" s="81" t="s">
        <v>2934</v>
      </c>
      <c r="J5265" s="78" t="s">
        <v>398</v>
      </c>
      <c r="K5265" s="78" t="s">
        <v>398</v>
      </c>
      <c r="L5265" s="78" t="s">
        <v>399</v>
      </c>
      <c r="M5265" s="78" t="s">
        <v>395</v>
      </c>
      <c r="N5265" s="78" t="s">
        <v>396</v>
      </c>
      <c r="O5265" s="82" t="s">
        <v>325</v>
      </c>
      <c r="P5265" s="82" t="s">
        <v>6229</v>
      </c>
      <c r="Q5265" s="83" t="str">
        <f>MID(Tabla1[[#This Row],[Aplicación]],14,1)</f>
        <v>2</v>
      </c>
      <c r="R5265" s="35" t="s">
        <v>265</v>
      </c>
      <c r="S5265" s="83" t="str">
        <f>MID(Tabla1[[#This Row],[Aplicación]],6,2)</f>
        <v>08</v>
      </c>
      <c r="T5265" s="84" t="str">
        <f>VLOOKUP(Tabla1[[#This Row],[AREA]],Hoja1!A:B,2,FALSE)</f>
        <v>08. Tráfico y movilidad</v>
      </c>
      <c r="U5265" s="83" t="str">
        <f>MID(Tabla1[[#This Row],[Aplicación]],9,4)</f>
        <v>1532</v>
      </c>
      <c r="V5265" s="84" t="str">
        <f>VLOOKUP(Tabla1[[#This Row],[PROGRAMA]],Hoja1!A:B,2,FALSE)</f>
        <v>1532. Pavimentación vias públicas y otros servicios urbanísticos</v>
      </c>
      <c r="W5265" s="83" t="str">
        <f>MID(Tabla1[[#This Row],[Aplicación]],14,2)</f>
        <v>21</v>
      </c>
      <c r="X5265" s="83" t="str">
        <f>MID(Tabla1[[#This Row],[Aplicación]],14,6)</f>
        <v>214</v>
      </c>
    </row>
    <row r="5266" spans="1:24" x14ac:dyDescent="0.25">
      <c r="A5266" s="77">
        <v>220240044918</v>
      </c>
      <c r="B5266" s="78" t="s">
        <v>702</v>
      </c>
      <c r="C5266" s="79">
        <v>45567</v>
      </c>
      <c r="D5266" s="77">
        <v>22024000765</v>
      </c>
      <c r="E5266" s="78" t="s">
        <v>1456</v>
      </c>
      <c r="F5266" s="80">
        <v>307.87</v>
      </c>
      <c r="G5266" s="78" t="s">
        <v>750</v>
      </c>
      <c r="H5266" s="78" t="s">
        <v>7009</v>
      </c>
      <c r="I5266" s="81" t="s">
        <v>2934</v>
      </c>
      <c r="J5266" s="78" t="s">
        <v>398</v>
      </c>
      <c r="K5266" s="78" t="s">
        <v>398</v>
      </c>
      <c r="L5266" s="78" t="s">
        <v>413</v>
      </c>
      <c r="M5266" s="78" t="s">
        <v>395</v>
      </c>
      <c r="N5266" s="78" t="s">
        <v>396</v>
      </c>
      <c r="O5266" s="82" t="s">
        <v>325</v>
      </c>
      <c r="P5266" s="82" t="s">
        <v>6229</v>
      </c>
      <c r="Q5266" s="83" t="str">
        <f>MID(Tabla1[[#This Row],[Aplicación]],14,1)</f>
        <v>2</v>
      </c>
      <c r="R5266" s="35" t="s">
        <v>265</v>
      </c>
      <c r="S5266" s="83" t="str">
        <f>MID(Tabla1[[#This Row],[Aplicación]],6,2)</f>
        <v>02</v>
      </c>
      <c r="T5266" s="84" t="str">
        <f>VLOOKUP(Tabla1[[#This Row],[AREA]],Hoja1!A:B,2,FALSE)</f>
        <v>02. Urbanismo y vivienda</v>
      </c>
      <c r="U5266" s="83" t="str">
        <f>MID(Tabla1[[#This Row],[Aplicación]],9,4)</f>
        <v>9332</v>
      </c>
      <c r="V5266" s="84" t="str">
        <f>VLOOKUP(Tabla1[[#This Row],[PROGRAMA]],Hoja1!A:B,2,FALSE)</f>
        <v>9332. Mantenimiento de edificios e instalaciones municipales</v>
      </c>
      <c r="W5266" s="83" t="str">
        <f>MID(Tabla1[[#This Row],[Aplicación]],14,2)</f>
        <v>21</v>
      </c>
      <c r="X5266" s="83" t="str">
        <f>MID(Tabla1[[#This Row],[Aplicación]],14,6)</f>
        <v>214</v>
      </c>
    </row>
    <row r="5267" spans="1:24" x14ac:dyDescent="0.25">
      <c r="A5267" s="77">
        <v>220240045047</v>
      </c>
      <c r="B5267" s="78" t="s">
        <v>702</v>
      </c>
      <c r="C5267" s="79">
        <v>45567</v>
      </c>
      <c r="D5267" s="77">
        <v>22024000447</v>
      </c>
      <c r="E5267" s="78" t="s">
        <v>1366</v>
      </c>
      <c r="F5267" s="80">
        <v>306.76</v>
      </c>
      <c r="G5267" s="78" t="s">
        <v>981</v>
      </c>
      <c r="H5267" s="78" t="s">
        <v>6847</v>
      </c>
      <c r="I5267" s="81" t="s">
        <v>2934</v>
      </c>
      <c r="J5267" s="78" t="s">
        <v>398</v>
      </c>
      <c r="K5267" s="78" t="s">
        <v>398</v>
      </c>
      <c r="L5267" s="78" t="s">
        <v>413</v>
      </c>
      <c r="M5267" s="78" t="s">
        <v>395</v>
      </c>
      <c r="N5267" s="78" t="s">
        <v>396</v>
      </c>
      <c r="O5267" s="82" t="s">
        <v>325</v>
      </c>
      <c r="P5267" s="82" t="s">
        <v>6229</v>
      </c>
      <c r="Q5267" s="83" t="str">
        <f>MID(Tabla1[[#This Row],[Aplicación]],14,1)</f>
        <v>2</v>
      </c>
      <c r="R5267" s="35" t="s">
        <v>265</v>
      </c>
      <c r="S5267" s="83" t="str">
        <f>MID(Tabla1[[#This Row],[Aplicación]],6,2)</f>
        <v>11</v>
      </c>
      <c r="T5267" s="84" t="str">
        <f>VLOOKUP(Tabla1[[#This Row],[AREA]],Hoja1!A:B,2,FALSE)</f>
        <v>11. Salud pública y seguridad ciudadana</v>
      </c>
      <c r="U5267" s="83" t="str">
        <f>MID(Tabla1[[#This Row],[Aplicación]],9,4)</f>
        <v>1631</v>
      </c>
      <c r="V5267" s="84" t="str">
        <f>VLOOKUP(Tabla1[[#This Row],[PROGRAMA]],Hoja1!A:B,2,FALSE)</f>
        <v>1631. Limpieza viaria</v>
      </c>
      <c r="W5267" s="83" t="str">
        <f>MID(Tabla1[[#This Row],[Aplicación]],14,2)</f>
        <v>21</v>
      </c>
      <c r="X5267" s="83" t="str">
        <f>MID(Tabla1[[#This Row],[Aplicación]],14,6)</f>
        <v>214</v>
      </c>
    </row>
    <row r="5268" spans="1:24" x14ac:dyDescent="0.25">
      <c r="A5268" s="77">
        <v>220240052576</v>
      </c>
      <c r="B5268" s="78" t="s">
        <v>702</v>
      </c>
      <c r="C5268" s="79">
        <v>45601</v>
      </c>
      <c r="D5268" s="77">
        <v>22024001012</v>
      </c>
      <c r="E5268" s="78" t="s">
        <v>1174</v>
      </c>
      <c r="F5268" s="80">
        <v>303.13</v>
      </c>
      <c r="G5268" s="78" t="s">
        <v>676</v>
      </c>
      <c r="H5268" s="78" t="s">
        <v>7010</v>
      </c>
      <c r="I5268" s="81" t="s">
        <v>2934</v>
      </c>
      <c r="J5268" s="78" t="s">
        <v>398</v>
      </c>
      <c r="K5268" s="78" t="s">
        <v>398</v>
      </c>
      <c r="L5268" s="78" t="s">
        <v>413</v>
      </c>
      <c r="M5268" s="78" t="s">
        <v>395</v>
      </c>
      <c r="N5268" s="78" t="s">
        <v>396</v>
      </c>
      <c r="O5268" s="82" t="s">
        <v>325</v>
      </c>
      <c r="P5268" s="82" t="s">
        <v>6229</v>
      </c>
      <c r="Q5268" s="83" t="str">
        <f>MID(Tabla1[[#This Row],[Aplicación]],14,1)</f>
        <v>2</v>
      </c>
      <c r="R5268" s="35" t="s">
        <v>265</v>
      </c>
      <c r="S5268" s="83" t="str">
        <f>MID(Tabla1[[#This Row],[Aplicación]],6,2)</f>
        <v>11</v>
      </c>
      <c r="T5268" s="84" t="str">
        <f>VLOOKUP(Tabla1[[#This Row],[AREA]],Hoja1!A:B,2,FALSE)</f>
        <v>11. Salud pública y seguridad ciudadana</v>
      </c>
      <c r="U5268" s="83" t="str">
        <f>MID(Tabla1[[#This Row],[Aplicación]],9,4)</f>
        <v>1321</v>
      </c>
      <c r="V5268" s="84" t="str">
        <f>VLOOKUP(Tabla1[[#This Row],[PROGRAMA]],Hoja1!A:B,2,FALSE)</f>
        <v>1321. Policía municipal</v>
      </c>
      <c r="W5268" s="83" t="str">
        <f>MID(Tabla1[[#This Row],[Aplicación]],14,2)</f>
        <v>21</v>
      </c>
      <c r="X5268" s="83" t="str">
        <f>MID(Tabla1[[#This Row],[Aplicación]],14,6)</f>
        <v>213</v>
      </c>
    </row>
    <row r="5269" spans="1:24" x14ac:dyDescent="0.25">
      <c r="A5269" s="77">
        <v>220240051454</v>
      </c>
      <c r="B5269" s="78" t="s">
        <v>702</v>
      </c>
      <c r="C5269" s="79">
        <v>45595</v>
      </c>
      <c r="D5269" s="77">
        <v>22024000021</v>
      </c>
      <c r="E5269" s="78" t="s">
        <v>1296</v>
      </c>
      <c r="F5269" s="80">
        <v>302.95</v>
      </c>
      <c r="G5269" s="78" t="s">
        <v>764</v>
      </c>
      <c r="H5269" s="78" t="s">
        <v>7011</v>
      </c>
      <c r="I5269" s="81" t="s">
        <v>2934</v>
      </c>
      <c r="J5269" s="78" t="s">
        <v>398</v>
      </c>
      <c r="K5269" s="78" t="s">
        <v>398</v>
      </c>
      <c r="L5269" s="78" t="s">
        <v>413</v>
      </c>
      <c r="M5269" s="78" t="s">
        <v>395</v>
      </c>
      <c r="N5269" s="78" t="s">
        <v>396</v>
      </c>
      <c r="O5269" s="82" t="s">
        <v>325</v>
      </c>
      <c r="P5269" s="82" t="s">
        <v>6229</v>
      </c>
      <c r="Q5269" s="83" t="str">
        <f>MID(Tabla1[[#This Row],[Aplicación]],14,1)</f>
        <v>2</v>
      </c>
      <c r="R5269" s="35" t="s">
        <v>265</v>
      </c>
      <c r="S5269" s="83" t="str">
        <f>MID(Tabla1[[#This Row],[Aplicación]],6,2)</f>
        <v>11</v>
      </c>
      <c r="T5269" s="84" t="str">
        <f>VLOOKUP(Tabla1[[#This Row],[AREA]],Hoja1!A:B,2,FALSE)</f>
        <v>11. Salud pública y seguridad ciudadana</v>
      </c>
      <c r="U5269" s="83" t="str">
        <f>MID(Tabla1[[#This Row],[Aplicación]],9,4)</f>
        <v>1361</v>
      </c>
      <c r="V5269" s="84" t="str">
        <f>VLOOKUP(Tabla1[[#This Row],[PROGRAMA]],Hoja1!A:B,2,FALSE)</f>
        <v>1361. Prevención y extinción de incencios</v>
      </c>
      <c r="W5269" s="83" t="str">
        <f>MID(Tabla1[[#This Row],[Aplicación]],14,2)</f>
        <v>22</v>
      </c>
      <c r="X5269" s="83" t="str">
        <f>MID(Tabla1[[#This Row],[Aplicación]],14,6)</f>
        <v>22199</v>
      </c>
    </row>
    <row r="5270" spans="1:24" x14ac:dyDescent="0.25">
      <c r="A5270" s="77">
        <v>220240058142</v>
      </c>
      <c r="B5270" s="78" t="s">
        <v>702</v>
      </c>
      <c r="C5270" s="79">
        <v>45630</v>
      </c>
      <c r="D5270" s="77">
        <v>22024000441</v>
      </c>
      <c r="E5270" s="78" t="s">
        <v>1425</v>
      </c>
      <c r="F5270" s="80">
        <v>302.5</v>
      </c>
      <c r="G5270" s="78" t="s">
        <v>1010</v>
      </c>
      <c r="H5270" s="78" t="s">
        <v>7012</v>
      </c>
      <c r="I5270" s="81" t="s">
        <v>2934</v>
      </c>
      <c r="J5270" s="78" t="s">
        <v>398</v>
      </c>
      <c r="K5270" s="78" t="s">
        <v>398</v>
      </c>
      <c r="L5270" s="78" t="s">
        <v>413</v>
      </c>
      <c r="M5270" s="78" t="s">
        <v>395</v>
      </c>
      <c r="N5270" s="78" t="s">
        <v>396</v>
      </c>
      <c r="O5270" s="82" t="s">
        <v>325</v>
      </c>
      <c r="P5270" s="82" t="s">
        <v>6229</v>
      </c>
      <c r="Q5270" s="83" t="str">
        <f>MID(Tabla1[[#This Row],[Aplicación]],14,1)</f>
        <v>2</v>
      </c>
      <c r="R5270" s="35" t="s">
        <v>265</v>
      </c>
      <c r="S5270" s="83" t="str">
        <f>MID(Tabla1[[#This Row],[Aplicación]],6,2)</f>
        <v>11</v>
      </c>
      <c r="T5270" s="84" t="str">
        <f>VLOOKUP(Tabla1[[#This Row],[AREA]],Hoja1!A:B,2,FALSE)</f>
        <v>11. Salud pública y seguridad ciudadana</v>
      </c>
      <c r="U5270" s="83" t="str">
        <f>MID(Tabla1[[#This Row],[Aplicación]],9,4)</f>
        <v>1621</v>
      </c>
      <c r="V5270" s="84" t="str">
        <f>VLOOKUP(Tabla1[[#This Row],[PROGRAMA]],Hoja1!A:B,2,FALSE)</f>
        <v>1621. Recogida de residuos</v>
      </c>
      <c r="W5270" s="83" t="str">
        <f>MID(Tabla1[[#This Row],[Aplicación]],14,2)</f>
        <v>21</v>
      </c>
      <c r="X5270" s="83" t="str">
        <f>MID(Tabla1[[#This Row],[Aplicación]],14,6)</f>
        <v>214</v>
      </c>
    </row>
    <row r="5271" spans="1:24" x14ac:dyDescent="0.25">
      <c r="A5271" s="77">
        <v>220240057642</v>
      </c>
      <c r="B5271" s="78" t="s">
        <v>702</v>
      </c>
      <c r="C5271" s="79">
        <v>45629</v>
      </c>
      <c r="D5271" s="77">
        <v>22024001638</v>
      </c>
      <c r="E5271" s="78" t="s">
        <v>1424</v>
      </c>
      <c r="F5271" s="80">
        <v>302.5</v>
      </c>
      <c r="G5271" s="78" t="s">
        <v>836</v>
      </c>
      <c r="H5271" s="78" t="s">
        <v>7013</v>
      </c>
      <c r="I5271" s="81" t="s">
        <v>2934</v>
      </c>
      <c r="J5271" s="78" t="s">
        <v>592</v>
      </c>
      <c r="K5271" s="78" t="s">
        <v>398</v>
      </c>
      <c r="L5271" s="78" t="s">
        <v>399</v>
      </c>
      <c r="M5271" s="78" t="s">
        <v>395</v>
      </c>
      <c r="N5271" s="78" t="s">
        <v>396</v>
      </c>
      <c r="O5271" s="82" t="s">
        <v>325</v>
      </c>
      <c r="P5271" s="82" t="s">
        <v>6229</v>
      </c>
      <c r="Q5271" s="83" t="str">
        <f>MID(Tabla1[[#This Row],[Aplicación]],14,1)</f>
        <v>2</v>
      </c>
      <c r="R5271" s="35" t="s">
        <v>265</v>
      </c>
      <c r="S5271" s="83" t="str">
        <f>MID(Tabla1[[#This Row],[Aplicación]],6,2)</f>
        <v>07</v>
      </c>
      <c r="T5271" s="84" t="str">
        <f>VLOOKUP(Tabla1[[#This Row],[AREA]],Hoja1!A:B,2,FALSE)</f>
        <v>07. Medio ambiente</v>
      </c>
      <c r="U5271" s="83" t="str">
        <f>MID(Tabla1[[#This Row],[Aplicación]],9,4)</f>
        <v>1711</v>
      </c>
      <c r="V5271" s="84" t="str">
        <f>VLOOKUP(Tabla1[[#This Row],[PROGRAMA]],Hoja1!A:B,2,FALSE)</f>
        <v>1711. Parques y jardines</v>
      </c>
      <c r="W5271" s="83" t="str">
        <f>MID(Tabla1[[#This Row],[Aplicación]],14,2)</f>
        <v>21</v>
      </c>
      <c r="X5271" s="83" t="str">
        <f>MID(Tabla1[[#This Row],[Aplicación]],14,6)</f>
        <v>214</v>
      </c>
    </row>
    <row r="5272" spans="1:24" x14ac:dyDescent="0.25">
      <c r="A5272" s="77">
        <v>220240055748</v>
      </c>
      <c r="B5272" s="78" t="s">
        <v>702</v>
      </c>
      <c r="C5272" s="79">
        <v>45621</v>
      </c>
      <c r="D5272" s="77">
        <v>22024000765</v>
      </c>
      <c r="E5272" s="78" t="s">
        <v>1456</v>
      </c>
      <c r="F5272" s="80">
        <v>301.63</v>
      </c>
      <c r="G5272" s="78" t="s">
        <v>812</v>
      </c>
      <c r="H5272" s="78" t="s">
        <v>7014</v>
      </c>
      <c r="I5272" s="81" t="s">
        <v>2934</v>
      </c>
      <c r="J5272" s="78" t="s">
        <v>398</v>
      </c>
      <c r="K5272" s="78" t="s">
        <v>398</v>
      </c>
      <c r="L5272" s="78" t="s">
        <v>413</v>
      </c>
      <c r="M5272" s="78" t="s">
        <v>395</v>
      </c>
      <c r="N5272" s="78" t="s">
        <v>396</v>
      </c>
      <c r="O5272" s="82" t="s">
        <v>325</v>
      </c>
      <c r="P5272" s="82" t="s">
        <v>6229</v>
      </c>
      <c r="Q5272" s="83" t="str">
        <f>MID(Tabla1[[#This Row],[Aplicación]],14,1)</f>
        <v>2</v>
      </c>
      <c r="R5272" s="35" t="s">
        <v>265</v>
      </c>
      <c r="S5272" s="83" t="str">
        <f>MID(Tabla1[[#This Row],[Aplicación]],6,2)</f>
        <v>02</v>
      </c>
      <c r="T5272" s="84" t="str">
        <f>VLOOKUP(Tabla1[[#This Row],[AREA]],Hoja1!A:B,2,FALSE)</f>
        <v>02. Urbanismo y vivienda</v>
      </c>
      <c r="U5272" s="83" t="str">
        <f>MID(Tabla1[[#This Row],[Aplicación]],9,4)</f>
        <v>9332</v>
      </c>
      <c r="V5272" s="84" t="str">
        <f>VLOOKUP(Tabla1[[#This Row],[PROGRAMA]],Hoja1!A:B,2,FALSE)</f>
        <v>9332. Mantenimiento de edificios e instalaciones municipales</v>
      </c>
      <c r="W5272" s="83" t="str">
        <f>MID(Tabla1[[#This Row],[Aplicación]],14,2)</f>
        <v>21</v>
      </c>
      <c r="X5272" s="83" t="str">
        <f>MID(Tabla1[[#This Row],[Aplicación]],14,6)</f>
        <v>214</v>
      </c>
    </row>
    <row r="5273" spans="1:24" x14ac:dyDescent="0.25">
      <c r="A5273" s="77">
        <v>220240057571</v>
      </c>
      <c r="B5273" s="78" t="s">
        <v>702</v>
      </c>
      <c r="C5273" s="79">
        <v>45629</v>
      </c>
      <c r="D5273" s="77">
        <v>22024000022</v>
      </c>
      <c r="E5273" s="78" t="s">
        <v>1362</v>
      </c>
      <c r="F5273" s="80">
        <v>300.16000000000003</v>
      </c>
      <c r="G5273" s="78" t="s">
        <v>801</v>
      </c>
      <c r="H5273" s="78" t="s">
        <v>7015</v>
      </c>
      <c r="I5273" s="81" t="s">
        <v>2934</v>
      </c>
      <c r="J5273" s="78" t="s">
        <v>398</v>
      </c>
      <c r="K5273" s="78" t="s">
        <v>398</v>
      </c>
      <c r="L5273" s="78" t="s">
        <v>399</v>
      </c>
      <c r="M5273" s="78" t="s">
        <v>395</v>
      </c>
      <c r="N5273" s="78" t="s">
        <v>396</v>
      </c>
      <c r="O5273" s="82" t="s">
        <v>325</v>
      </c>
      <c r="P5273" s="82" t="s">
        <v>6229</v>
      </c>
      <c r="Q5273" s="83" t="str">
        <f>MID(Tabla1[[#This Row],[Aplicación]],14,1)</f>
        <v>2</v>
      </c>
      <c r="R5273" s="35" t="s">
        <v>265</v>
      </c>
      <c r="S5273" s="83" t="str">
        <f>MID(Tabla1[[#This Row],[Aplicación]],6,2)</f>
        <v>11</v>
      </c>
      <c r="T5273" s="84" t="str">
        <f>VLOOKUP(Tabla1[[#This Row],[AREA]],Hoja1!A:B,2,FALSE)</f>
        <v>11. Salud pública y seguridad ciudadana</v>
      </c>
      <c r="U5273" s="83" t="str">
        <f>MID(Tabla1[[#This Row],[Aplicación]],9,4)</f>
        <v>1361</v>
      </c>
      <c r="V5273" s="84" t="str">
        <f>VLOOKUP(Tabla1[[#This Row],[PROGRAMA]],Hoja1!A:B,2,FALSE)</f>
        <v>1361. Prevención y extinción de incencios</v>
      </c>
      <c r="W5273" s="83" t="str">
        <f>MID(Tabla1[[#This Row],[Aplicación]],14,2)</f>
        <v>21</v>
      </c>
      <c r="X5273" s="83" t="str">
        <f>MID(Tabla1[[#This Row],[Aplicación]],14,6)</f>
        <v>214</v>
      </c>
    </row>
    <row r="5274" spans="1:24" x14ac:dyDescent="0.25">
      <c r="A5274" s="77">
        <v>220240045035</v>
      </c>
      <c r="B5274" s="78" t="s">
        <v>702</v>
      </c>
      <c r="C5274" s="79">
        <v>45567</v>
      </c>
      <c r="D5274" s="77">
        <v>22024000021</v>
      </c>
      <c r="E5274" s="78" t="s">
        <v>1296</v>
      </c>
      <c r="F5274" s="80">
        <v>298.27</v>
      </c>
      <c r="G5274" s="78" t="s">
        <v>764</v>
      </c>
      <c r="H5274" s="78" t="s">
        <v>7016</v>
      </c>
      <c r="I5274" s="81" t="s">
        <v>2934</v>
      </c>
      <c r="J5274" s="78" t="s">
        <v>398</v>
      </c>
      <c r="K5274" s="78" t="s">
        <v>398</v>
      </c>
      <c r="L5274" s="78" t="s">
        <v>413</v>
      </c>
      <c r="M5274" s="78" t="s">
        <v>395</v>
      </c>
      <c r="N5274" s="78" t="s">
        <v>396</v>
      </c>
      <c r="O5274" s="82" t="s">
        <v>325</v>
      </c>
      <c r="P5274" s="82" t="s">
        <v>6229</v>
      </c>
      <c r="Q5274" s="83" t="str">
        <f>MID(Tabla1[[#This Row],[Aplicación]],14,1)</f>
        <v>2</v>
      </c>
      <c r="R5274" s="35" t="s">
        <v>265</v>
      </c>
      <c r="S5274" s="83" t="str">
        <f>MID(Tabla1[[#This Row],[Aplicación]],6,2)</f>
        <v>11</v>
      </c>
      <c r="T5274" s="84" t="str">
        <f>VLOOKUP(Tabla1[[#This Row],[AREA]],Hoja1!A:B,2,FALSE)</f>
        <v>11. Salud pública y seguridad ciudadana</v>
      </c>
      <c r="U5274" s="83" t="str">
        <f>MID(Tabla1[[#This Row],[Aplicación]],9,4)</f>
        <v>1361</v>
      </c>
      <c r="V5274" s="84" t="str">
        <f>VLOOKUP(Tabla1[[#This Row],[PROGRAMA]],Hoja1!A:B,2,FALSE)</f>
        <v>1361. Prevención y extinción de incencios</v>
      </c>
      <c r="W5274" s="83" t="str">
        <f>MID(Tabla1[[#This Row],[Aplicación]],14,2)</f>
        <v>22</v>
      </c>
      <c r="X5274" s="83" t="str">
        <f>MID(Tabla1[[#This Row],[Aplicación]],14,6)</f>
        <v>22199</v>
      </c>
    </row>
    <row r="5275" spans="1:24" x14ac:dyDescent="0.25">
      <c r="A5275" s="77">
        <v>220240045057</v>
      </c>
      <c r="B5275" s="78" t="s">
        <v>702</v>
      </c>
      <c r="C5275" s="79">
        <v>45567</v>
      </c>
      <c r="D5275" s="77">
        <v>22024000021</v>
      </c>
      <c r="E5275" s="78" t="s">
        <v>1296</v>
      </c>
      <c r="F5275" s="80">
        <v>292.13</v>
      </c>
      <c r="G5275" s="78" t="s">
        <v>53</v>
      </c>
      <c r="H5275" s="78" t="s">
        <v>7017</v>
      </c>
      <c r="I5275" s="81" t="s">
        <v>2934</v>
      </c>
      <c r="J5275" s="78" t="s">
        <v>398</v>
      </c>
      <c r="K5275" s="78" t="s">
        <v>398</v>
      </c>
      <c r="L5275" s="78" t="s">
        <v>413</v>
      </c>
      <c r="M5275" s="78" t="s">
        <v>395</v>
      </c>
      <c r="N5275" s="78" t="s">
        <v>396</v>
      </c>
      <c r="O5275" s="82" t="s">
        <v>325</v>
      </c>
      <c r="P5275" s="82" t="s">
        <v>6229</v>
      </c>
      <c r="Q5275" s="83" t="str">
        <f>MID(Tabla1[[#This Row],[Aplicación]],14,1)</f>
        <v>2</v>
      </c>
      <c r="R5275" s="35" t="s">
        <v>265</v>
      </c>
      <c r="S5275" s="83" t="str">
        <f>MID(Tabla1[[#This Row],[Aplicación]],6,2)</f>
        <v>11</v>
      </c>
      <c r="T5275" s="84" t="str">
        <f>VLOOKUP(Tabla1[[#This Row],[AREA]],Hoja1!A:B,2,FALSE)</f>
        <v>11. Salud pública y seguridad ciudadana</v>
      </c>
      <c r="U5275" s="83" t="str">
        <f>MID(Tabla1[[#This Row],[Aplicación]],9,4)</f>
        <v>1361</v>
      </c>
      <c r="V5275" s="84" t="str">
        <f>VLOOKUP(Tabla1[[#This Row],[PROGRAMA]],Hoja1!A:B,2,FALSE)</f>
        <v>1361. Prevención y extinción de incencios</v>
      </c>
      <c r="W5275" s="83" t="str">
        <f>MID(Tabla1[[#This Row],[Aplicación]],14,2)</f>
        <v>22</v>
      </c>
      <c r="X5275" s="83" t="str">
        <f>MID(Tabla1[[#This Row],[Aplicación]],14,6)</f>
        <v>22199</v>
      </c>
    </row>
    <row r="5276" spans="1:24" x14ac:dyDescent="0.25">
      <c r="A5276" s="77">
        <v>220240045138</v>
      </c>
      <c r="B5276" s="78" t="s">
        <v>702</v>
      </c>
      <c r="C5276" s="79">
        <v>45567</v>
      </c>
      <c r="D5276" s="77">
        <v>22024000021</v>
      </c>
      <c r="E5276" s="78" t="s">
        <v>1296</v>
      </c>
      <c r="F5276" s="80">
        <v>247.47</v>
      </c>
      <c r="G5276" s="78" t="s">
        <v>57</v>
      </c>
      <c r="H5276" s="78" t="s">
        <v>7018</v>
      </c>
      <c r="I5276" s="81" t="s">
        <v>2934</v>
      </c>
      <c r="J5276" s="78" t="s">
        <v>398</v>
      </c>
      <c r="K5276" s="78" t="s">
        <v>398</v>
      </c>
      <c r="L5276" s="78" t="s">
        <v>413</v>
      </c>
      <c r="M5276" s="78" t="s">
        <v>395</v>
      </c>
      <c r="N5276" s="78" t="s">
        <v>396</v>
      </c>
      <c r="O5276" s="82" t="s">
        <v>325</v>
      </c>
      <c r="P5276" s="82" t="s">
        <v>6229</v>
      </c>
      <c r="Q5276" s="83" t="str">
        <f>MID(Tabla1[[#This Row],[Aplicación]],14,1)</f>
        <v>2</v>
      </c>
      <c r="R5276" s="35" t="s">
        <v>265</v>
      </c>
      <c r="S5276" s="83" t="str">
        <f>MID(Tabla1[[#This Row],[Aplicación]],6,2)</f>
        <v>11</v>
      </c>
      <c r="T5276" s="84" t="str">
        <f>VLOOKUP(Tabla1[[#This Row],[AREA]],Hoja1!A:B,2,FALSE)</f>
        <v>11. Salud pública y seguridad ciudadana</v>
      </c>
      <c r="U5276" s="83" t="str">
        <f>MID(Tabla1[[#This Row],[Aplicación]],9,4)</f>
        <v>1361</v>
      </c>
      <c r="V5276" s="84" t="str">
        <f>VLOOKUP(Tabla1[[#This Row],[PROGRAMA]],Hoja1!A:B,2,FALSE)</f>
        <v>1361. Prevención y extinción de incencios</v>
      </c>
      <c r="W5276" s="83" t="str">
        <f>MID(Tabla1[[#This Row],[Aplicación]],14,2)</f>
        <v>22</v>
      </c>
      <c r="X5276" s="83" t="str">
        <f>MID(Tabla1[[#This Row],[Aplicación]],14,6)</f>
        <v>22199</v>
      </c>
    </row>
    <row r="5277" spans="1:24" x14ac:dyDescent="0.25">
      <c r="A5277" s="77">
        <v>220240053981</v>
      </c>
      <c r="B5277" s="78" t="s">
        <v>702</v>
      </c>
      <c r="C5277" s="79">
        <v>45614</v>
      </c>
      <c r="D5277" s="77">
        <v>22024000079</v>
      </c>
      <c r="E5277" s="78" t="s">
        <v>1262</v>
      </c>
      <c r="F5277" s="80">
        <v>287.35000000000002</v>
      </c>
      <c r="G5277" s="78" t="s">
        <v>764</v>
      </c>
      <c r="H5277" s="78" t="s">
        <v>7019</v>
      </c>
      <c r="I5277" s="81" t="s">
        <v>2934</v>
      </c>
      <c r="J5277" s="78" t="s">
        <v>398</v>
      </c>
      <c r="K5277" s="78" t="s">
        <v>398</v>
      </c>
      <c r="L5277" s="78" t="s">
        <v>413</v>
      </c>
      <c r="M5277" s="78" t="s">
        <v>395</v>
      </c>
      <c r="N5277" s="78" t="s">
        <v>396</v>
      </c>
      <c r="O5277" s="82" t="s">
        <v>325</v>
      </c>
      <c r="P5277" s="82" t="s">
        <v>6229</v>
      </c>
      <c r="Q5277" s="83" t="str">
        <f>MID(Tabla1[[#This Row],[Aplicación]],14,1)</f>
        <v>2</v>
      </c>
      <c r="R5277" s="35" t="s">
        <v>265</v>
      </c>
      <c r="S5277" s="83" t="str">
        <f>MID(Tabla1[[#This Row],[Aplicación]],6,2)</f>
        <v>03</v>
      </c>
      <c r="T5277" s="84" t="str">
        <f>VLOOKUP(Tabla1[[#This Row],[AREA]],Hoja1!A:B,2,FALSE)</f>
        <v>03. Participación ciudadana y deportes</v>
      </c>
      <c r="U5277" s="83" t="str">
        <f>MID(Tabla1[[#This Row],[Aplicación]],9,4)</f>
        <v>9241</v>
      </c>
      <c r="V5277" s="84" t="str">
        <f>VLOOKUP(Tabla1[[#This Row],[PROGRAMA]],Hoja1!A:B,2,FALSE)</f>
        <v>9241. Participación ciudadana</v>
      </c>
      <c r="W5277" s="83" t="str">
        <f>MID(Tabla1[[#This Row],[Aplicación]],14,2)</f>
        <v>21</v>
      </c>
      <c r="X5277" s="83" t="str">
        <f>MID(Tabla1[[#This Row],[Aplicación]],14,6)</f>
        <v>213</v>
      </c>
    </row>
    <row r="5278" spans="1:24" x14ac:dyDescent="0.25">
      <c r="A5278" s="77">
        <v>220240050115</v>
      </c>
      <c r="B5278" s="78" t="s">
        <v>702</v>
      </c>
      <c r="C5278" s="79">
        <v>45589</v>
      </c>
      <c r="D5278" s="77">
        <v>22024000079</v>
      </c>
      <c r="E5278" s="78" t="s">
        <v>1262</v>
      </c>
      <c r="F5278" s="80">
        <v>254.1</v>
      </c>
      <c r="G5278" s="78" t="s">
        <v>3647</v>
      </c>
      <c r="H5278" s="78" t="s">
        <v>7020</v>
      </c>
      <c r="I5278" s="81" t="s">
        <v>2934</v>
      </c>
      <c r="J5278" s="78" t="s">
        <v>398</v>
      </c>
      <c r="K5278" s="78" t="s">
        <v>398</v>
      </c>
      <c r="L5278" s="78" t="s">
        <v>413</v>
      </c>
      <c r="M5278" s="78" t="s">
        <v>395</v>
      </c>
      <c r="N5278" s="78" t="s">
        <v>396</v>
      </c>
      <c r="O5278" s="82" t="s">
        <v>325</v>
      </c>
      <c r="P5278" s="82" t="s">
        <v>6229</v>
      </c>
      <c r="Q5278" s="83" t="str">
        <f>MID(Tabla1[[#This Row],[Aplicación]],14,1)</f>
        <v>2</v>
      </c>
      <c r="R5278" s="35" t="s">
        <v>265</v>
      </c>
      <c r="S5278" s="83" t="str">
        <f>MID(Tabla1[[#This Row],[Aplicación]],6,2)</f>
        <v>03</v>
      </c>
      <c r="T5278" s="84" t="str">
        <f>VLOOKUP(Tabla1[[#This Row],[AREA]],Hoja1!A:B,2,FALSE)</f>
        <v>03. Participación ciudadana y deportes</v>
      </c>
      <c r="U5278" s="83" t="str">
        <f>MID(Tabla1[[#This Row],[Aplicación]],9,4)</f>
        <v>9241</v>
      </c>
      <c r="V5278" s="84" t="str">
        <f>VLOOKUP(Tabla1[[#This Row],[PROGRAMA]],Hoja1!A:B,2,FALSE)</f>
        <v>9241. Participación ciudadana</v>
      </c>
      <c r="W5278" s="83" t="str">
        <f>MID(Tabla1[[#This Row],[Aplicación]],14,2)</f>
        <v>21</v>
      </c>
      <c r="X5278" s="83" t="str">
        <f>MID(Tabla1[[#This Row],[Aplicación]],14,6)</f>
        <v>213</v>
      </c>
    </row>
    <row r="5279" spans="1:24" x14ac:dyDescent="0.25">
      <c r="A5279" s="77">
        <v>220240062095</v>
      </c>
      <c r="B5279" s="78" t="s">
        <v>702</v>
      </c>
      <c r="C5279" s="79">
        <v>45646</v>
      </c>
      <c r="D5279" s="77">
        <v>22024000079</v>
      </c>
      <c r="E5279" s="78" t="s">
        <v>1262</v>
      </c>
      <c r="F5279" s="80">
        <v>227.46</v>
      </c>
      <c r="G5279" s="78" t="s">
        <v>764</v>
      </c>
      <c r="H5279" s="78" t="s">
        <v>6954</v>
      </c>
      <c r="I5279" s="81" t="s">
        <v>2934</v>
      </c>
      <c r="J5279" s="78" t="s">
        <v>398</v>
      </c>
      <c r="K5279" s="78" t="s">
        <v>398</v>
      </c>
      <c r="L5279" s="78" t="s">
        <v>413</v>
      </c>
      <c r="M5279" s="78" t="s">
        <v>395</v>
      </c>
      <c r="N5279" s="78" t="s">
        <v>396</v>
      </c>
      <c r="O5279" s="82" t="s">
        <v>325</v>
      </c>
      <c r="P5279" s="82" t="s">
        <v>6229</v>
      </c>
      <c r="Q5279" s="83" t="str">
        <f>MID(Tabla1[[#This Row],[Aplicación]],14,1)</f>
        <v>2</v>
      </c>
      <c r="R5279" s="35" t="s">
        <v>265</v>
      </c>
      <c r="S5279" s="83" t="str">
        <f>MID(Tabla1[[#This Row],[Aplicación]],6,2)</f>
        <v>03</v>
      </c>
      <c r="T5279" s="84" t="str">
        <f>VLOOKUP(Tabla1[[#This Row],[AREA]],Hoja1!A:B,2,FALSE)</f>
        <v>03. Participación ciudadana y deportes</v>
      </c>
      <c r="U5279" s="83" t="str">
        <f>MID(Tabla1[[#This Row],[Aplicación]],9,4)</f>
        <v>9241</v>
      </c>
      <c r="V5279" s="84" t="str">
        <f>VLOOKUP(Tabla1[[#This Row],[PROGRAMA]],Hoja1!A:B,2,FALSE)</f>
        <v>9241. Participación ciudadana</v>
      </c>
      <c r="W5279" s="83" t="str">
        <f>MID(Tabla1[[#This Row],[Aplicación]],14,2)</f>
        <v>21</v>
      </c>
      <c r="X5279" s="83" t="str">
        <f>MID(Tabla1[[#This Row],[Aplicación]],14,6)</f>
        <v>213</v>
      </c>
    </row>
    <row r="5280" spans="1:24" x14ac:dyDescent="0.25">
      <c r="A5280" s="77">
        <v>220240062159</v>
      </c>
      <c r="B5280" s="78" t="s">
        <v>702</v>
      </c>
      <c r="C5280" s="79">
        <v>45646</v>
      </c>
      <c r="D5280" s="77">
        <v>22024000079</v>
      </c>
      <c r="E5280" s="78" t="s">
        <v>1262</v>
      </c>
      <c r="F5280" s="80">
        <v>223.55</v>
      </c>
      <c r="G5280" s="78" t="s">
        <v>82</v>
      </c>
      <c r="H5280" s="78" t="s">
        <v>7021</v>
      </c>
      <c r="I5280" s="81" t="s">
        <v>2934</v>
      </c>
      <c r="J5280" s="78" t="s">
        <v>398</v>
      </c>
      <c r="K5280" s="78" t="s">
        <v>398</v>
      </c>
      <c r="L5280" s="78" t="s">
        <v>413</v>
      </c>
      <c r="M5280" s="78" t="s">
        <v>395</v>
      </c>
      <c r="N5280" s="78" t="s">
        <v>396</v>
      </c>
      <c r="O5280" s="82" t="s">
        <v>325</v>
      </c>
      <c r="P5280" s="82" t="s">
        <v>6229</v>
      </c>
      <c r="Q5280" s="83" t="str">
        <f>MID(Tabla1[[#This Row],[Aplicación]],14,1)</f>
        <v>2</v>
      </c>
      <c r="R5280" s="35" t="s">
        <v>265</v>
      </c>
      <c r="S5280" s="83" t="str">
        <f>MID(Tabla1[[#This Row],[Aplicación]],6,2)</f>
        <v>03</v>
      </c>
      <c r="T5280" s="84" t="str">
        <f>VLOOKUP(Tabla1[[#This Row],[AREA]],Hoja1!A:B,2,FALSE)</f>
        <v>03. Participación ciudadana y deportes</v>
      </c>
      <c r="U5280" s="83" t="str">
        <f>MID(Tabla1[[#This Row],[Aplicación]],9,4)</f>
        <v>9241</v>
      </c>
      <c r="V5280" s="84" t="str">
        <f>VLOOKUP(Tabla1[[#This Row],[PROGRAMA]],Hoja1!A:B,2,FALSE)</f>
        <v>9241. Participación ciudadana</v>
      </c>
      <c r="W5280" s="83" t="str">
        <f>MID(Tabla1[[#This Row],[Aplicación]],14,2)</f>
        <v>21</v>
      </c>
      <c r="X5280" s="83" t="str">
        <f>MID(Tabla1[[#This Row],[Aplicación]],14,6)</f>
        <v>213</v>
      </c>
    </row>
    <row r="5281" spans="1:24" x14ac:dyDescent="0.25">
      <c r="A5281" s="77">
        <v>220240058188</v>
      </c>
      <c r="B5281" s="78" t="s">
        <v>702</v>
      </c>
      <c r="C5281" s="79">
        <v>45630</v>
      </c>
      <c r="D5281" s="77">
        <v>22024000440</v>
      </c>
      <c r="E5281" s="78" t="s">
        <v>1425</v>
      </c>
      <c r="F5281" s="80">
        <v>223.85</v>
      </c>
      <c r="G5281" s="78" t="s">
        <v>829</v>
      </c>
      <c r="H5281" s="78" t="s">
        <v>7022</v>
      </c>
      <c r="I5281" s="81" t="s">
        <v>2934</v>
      </c>
      <c r="J5281" s="78" t="s">
        <v>398</v>
      </c>
      <c r="K5281" s="78" t="s">
        <v>398</v>
      </c>
      <c r="L5281" s="78" t="s">
        <v>399</v>
      </c>
      <c r="M5281" s="78" t="s">
        <v>395</v>
      </c>
      <c r="N5281" s="78" t="s">
        <v>396</v>
      </c>
      <c r="O5281" s="82" t="s">
        <v>325</v>
      </c>
      <c r="P5281" s="82" t="s">
        <v>6229</v>
      </c>
      <c r="Q5281" s="83" t="str">
        <f>MID(Tabla1[[#This Row],[Aplicación]],14,1)</f>
        <v>2</v>
      </c>
      <c r="R5281" s="35" t="s">
        <v>265</v>
      </c>
      <c r="S5281" s="83" t="str">
        <f>MID(Tabla1[[#This Row],[Aplicación]],6,2)</f>
        <v>11</v>
      </c>
      <c r="T5281" s="84" t="str">
        <f>VLOOKUP(Tabla1[[#This Row],[AREA]],Hoja1!A:B,2,FALSE)</f>
        <v>11. Salud pública y seguridad ciudadana</v>
      </c>
      <c r="U5281" s="83" t="str">
        <f>MID(Tabla1[[#This Row],[Aplicación]],9,4)</f>
        <v>1621</v>
      </c>
      <c r="V5281" s="84" t="str">
        <f>VLOOKUP(Tabla1[[#This Row],[PROGRAMA]],Hoja1!A:B,2,FALSE)</f>
        <v>1621. Recogida de residuos</v>
      </c>
      <c r="W5281" s="83" t="str">
        <f>MID(Tabla1[[#This Row],[Aplicación]],14,2)</f>
        <v>21</v>
      </c>
      <c r="X5281" s="83" t="str">
        <f>MID(Tabla1[[#This Row],[Aplicación]],14,6)</f>
        <v>214</v>
      </c>
    </row>
    <row r="5282" spans="1:24" x14ac:dyDescent="0.25">
      <c r="A5282" s="77">
        <v>220240055286</v>
      </c>
      <c r="B5282" s="78" t="s">
        <v>702</v>
      </c>
      <c r="C5282" s="79">
        <v>45617</v>
      </c>
      <c r="D5282" s="77">
        <v>22024000441</v>
      </c>
      <c r="E5282" s="78" t="s">
        <v>1425</v>
      </c>
      <c r="F5282" s="80">
        <v>281.74</v>
      </c>
      <c r="G5282" s="78" t="s">
        <v>3199</v>
      </c>
      <c r="H5282" s="78" t="s">
        <v>7023</v>
      </c>
      <c r="I5282" s="81" t="s">
        <v>2934</v>
      </c>
      <c r="J5282" s="78" t="s">
        <v>398</v>
      </c>
      <c r="K5282" s="78" t="s">
        <v>398</v>
      </c>
      <c r="L5282" s="78" t="s">
        <v>413</v>
      </c>
      <c r="M5282" s="78" t="s">
        <v>395</v>
      </c>
      <c r="N5282" s="78" t="s">
        <v>396</v>
      </c>
      <c r="O5282" s="82" t="s">
        <v>325</v>
      </c>
      <c r="P5282" s="82" t="s">
        <v>6229</v>
      </c>
      <c r="Q5282" s="83" t="str">
        <f>MID(Tabla1[[#This Row],[Aplicación]],14,1)</f>
        <v>2</v>
      </c>
      <c r="R5282" s="35" t="s">
        <v>265</v>
      </c>
      <c r="S5282" s="83" t="str">
        <f>MID(Tabla1[[#This Row],[Aplicación]],6,2)</f>
        <v>11</v>
      </c>
      <c r="T5282" s="84" t="str">
        <f>VLOOKUP(Tabla1[[#This Row],[AREA]],Hoja1!A:B,2,FALSE)</f>
        <v>11. Salud pública y seguridad ciudadana</v>
      </c>
      <c r="U5282" s="83" t="str">
        <f>MID(Tabla1[[#This Row],[Aplicación]],9,4)</f>
        <v>1621</v>
      </c>
      <c r="V5282" s="84" t="str">
        <f>VLOOKUP(Tabla1[[#This Row],[PROGRAMA]],Hoja1!A:B,2,FALSE)</f>
        <v>1621. Recogida de residuos</v>
      </c>
      <c r="W5282" s="83" t="str">
        <f>MID(Tabla1[[#This Row],[Aplicación]],14,2)</f>
        <v>21</v>
      </c>
      <c r="X5282" s="83" t="str">
        <f>MID(Tabla1[[#This Row],[Aplicación]],14,6)</f>
        <v>214</v>
      </c>
    </row>
    <row r="5283" spans="1:24" x14ac:dyDescent="0.25">
      <c r="A5283" s="77">
        <v>220240045025</v>
      </c>
      <c r="B5283" s="78" t="s">
        <v>702</v>
      </c>
      <c r="C5283" s="79">
        <v>45567</v>
      </c>
      <c r="D5283" s="77">
        <v>22024000441</v>
      </c>
      <c r="E5283" s="78" t="s">
        <v>1425</v>
      </c>
      <c r="F5283" s="80">
        <v>251.63</v>
      </c>
      <c r="G5283" s="78" t="s">
        <v>51</v>
      </c>
      <c r="H5283" s="78" t="s">
        <v>7024</v>
      </c>
      <c r="I5283" s="81" t="s">
        <v>2934</v>
      </c>
      <c r="J5283" s="78" t="s">
        <v>874</v>
      </c>
      <c r="K5283" s="78" t="s">
        <v>875</v>
      </c>
      <c r="L5283" s="78" t="s">
        <v>413</v>
      </c>
      <c r="M5283" s="78" t="s">
        <v>395</v>
      </c>
      <c r="N5283" s="78" t="s">
        <v>396</v>
      </c>
      <c r="O5283" s="82" t="s">
        <v>325</v>
      </c>
      <c r="P5283" s="82" t="s">
        <v>6229</v>
      </c>
      <c r="Q5283" s="83" t="str">
        <f>MID(Tabla1[[#This Row],[Aplicación]],14,1)</f>
        <v>2</v>
      </c>
      <c r="R5283" s="35" t="s">
        <v>265</v>
      </c>
      <c r="S5283" s="83" t="str">
        <f>MID(Tabla1[[#This Row],[Aplicación]],6,2)</f>
        <v>11</v>
      </c>
      <c r="T5283" s="84" t="str">
        <f>VLOOKUP(Tabla1[[#This Row],[AREA]],Hoja1!A:B,2,FALSE)</f>
        <v>11. Salud pública y seguridad ciudadana</v>
      </c>
      <c r="U5283" s="83" t="str">
        <f>MID(Tabla1[[#This Row],[Aplicación]],9,4)</f>
        <v>1621</v>
      </c>
      <c r="V5283" s="84" t="str">
        <f>VLOOKUP(Tabla1[[#This Row],[PROGRAMA]],Hoja1!A:B,2,FALSE)</f>
        <v>1621. Recogida de residuos</v>
      </c>
      <c r="W5283" s="83" t="str">
        <f>MID(Tabla1[[#This Row],[Aplicación]],14,2)</f>
        <v>21</v>
      </c>
      <c r="X5283" s="83" t="str">
        <f>MID(Tabla1[[#This Row],[Aplicación]],14,6)</f>
        <v>214</v>
      </c>
    </row>
    <row r="5284" spans="1:24" x14ac:dyDescent="0.25">
      <c r="A5284" s="77">
        <v>220240046406</v>
      </c>
      <c r="B5284" s="78" t="s">
        <v>702</v>
      </c>
      <c r="C5284" s="79">
        <v>45572</v>
      </c>
      <c r="D5284" s="77">
        <v>22024000441</v>
      </c>
      <c r="E5284" s="78" t="s">
        <v>1425</v>
      </c>
      <c r="F5284" s="80">
        <v>235.2</v>
      </c>
      <c r="G5284" s="78" t="s">
        <v>51</v>
      </c>
      <c r="H5284" s="78" t="s">
        <v>7025</v>
      </c>
      <c r="I5284" s="81" t="s">
        <v>2934</v>
      </c>
      <c r="J5284" s="78" t="s">
        <v>874</v>
      </c>
      <c r="K5284" s="78" t="s">
        <v>875</v>
      </c>
      <c r="L5284" s="78" t="s">
        <v>413</v>
      </c>
      <c r="M5284" s="78" t="s">
        <v>395</v>
      </c>
      <c r="N5284" s="78" t="s">
        <v>396</v>
      </c>
      <c r="O5284" s="82" t="s">
        <v>325</v>
      </c>
      <c r="P5284" s="82" t="s">
        <v>6229</v>
      </c>
      <c r="Q5284" s="83" t="str">
        <f>MID(Tabla1[[#This Row],[Aplicación]],14,1)</f>
        <v>2</v>
      </c>
      <c r="R5284" s="35" t="s">
        <v>265</v>
      </c>
      <c r="S5284" s="83" t="str">
        <f>MID(Tabla1[[#This Row],[Aplicación]],6,2)</f>
        <v>11</v>
      </c>
      <c r="T5284" s="84" t="str">
        <f>VLOOKUP(Tabla1[[#This Row],[AREA]],Hoja1!A:B,2,FALSE)</f>
        <v>11. Salud pública y seguridad ciudadana</v>
      </c>
      <c r="U5284" s="83" t="str">
        <f>MID(Tabla1[[#This Row],[Aplicación]],9,4)</f>
        <v>1621</v>
      </c>
      <c r="V5284" s="84" t="str">
        <f>VLOOKUP(Tabla1[[#This Row],[PROGRAMA]],Hoja1!A:B,2,FALSE)</f>
        <v>1621. Recogida de residuos</v>
      </c>
      <c r="W5284" s="83" t="str">
        <f>MID(Tabla1[[#This Row],[Aplicación]],14,2)</f>
        <v>21</v>
      </c>
      <c r="X5284" s="83" t="str">
        <f>MID(Tabla1[[#This Row],[Aplicación]],14,6)</f>
        <v>214</v>
      </c>
    </row>
    <row r="5285" spans="1:24" x14ac:dyDescent="0.25">
      <c r="A5285" s="77">
        <v>220240045096</v>
      </c>
      <c r="B5285" s="78" t="s">
        <v>702</v>
      </c>
      <c r="C5285" s="79">
        <v>45567</v>
      </c>
      <c r="D5285" s="77">
        <v>22024000441</v>
      </c>
      <c r="E5285" s="78" t="s">
        <v>1425</v>
      </c>
      <c r="F5285" s="80">
        <v>228.18</v>
      </c>
      <c r="G5285" s="78" t="s">
        <v>51</v>
      </c>
      <c r="H5285" s="78" t="s">
        <v>7026</v>
      </c>
      <c r="I5285" s="81" t="s">
        <v>2934</v>
      </c>
      <c r="J5285" s="78" t="s">
        <v>874</v>
      </c>
      <c r="K5285" s="78" t="s">
        <v>875</v>
      </c>
      <c r="L5285" s="78" t="s">
        <v>413</v>
      </c>
      <c r="M5285" s="78" t="s">
        <v>395</v>
      </c>
      <c r="N5285" s="78" t="s">
        <v>396</v>
      </c>
      <c r="O5285" s="82" t="s">
        <v>325</v>
      </c>
      <c r="P5285" s="82" t="s">
        <v>6229</v>
      </c>
      <c r="Q5285" s="83" t="str">
        <f>MID(Tabla1[[#This Row],[Aplicación]],14,1)</f>
        <v>2</v>
      </c>
      <c r="R5285" s="35" t="s">
        <v>265</v>
      </c>
      <c r="S5285" s="83" t="str">
        <f>MID(Tabla1[[#This Row],[Aplicación]],6,2)</f>
        <v>11</v>
      </c>
      <c r="T5285" s="84" t="str">
        <f>VLOOKUP(Tabla1[[#This Row],[AREA]],Hoja1!A:B,2,FALSE)</f>
        <v>11. Salud pública y seguridad ciudadana</v>
      </c>
      <c r="U5285" s="83" t="str">
        <f>MID(Tabla1[[#This Row],[Aplicación]],9,4)</f>
        <v>1621</v>
      </c>
      <c r="V5285" s="84" t="str">
        <f>VLOOKUP(Tabla1[[#This Row],[PROGRAMA]],Hoja1!A:B,2,FALSE)</f>
        <v>1621. Recogida de residuos</v>
      </c>
      <c r="W5285" s="83" t="str">
        <f>MID(Tabla1[[#This Row],[Aplicación]],14,2)</f>
        <v>21</v>
      </c>
      <c r="X5285" s="83" t="str">
        <f>MID(Tabla1[[#This Row],[Aplicación]],14,6)</f>
        <v>214</v>
      </c>
    </row>
    <row r="5286" spans="1:24" x14ac:dyDescent="0.25">
      <c r="A5286" s="77">
        <v>220240048535</v>
      </c>
      <c r="B5286" s="78" t="s">
        <v>702</v>
      </c>
      <c r="C5286" s="79">
        <v>45581</v>
      </c>
      <c r="D5286" s="77">
        <v>22024000441</v>
      </c>
      <c r="E5286" s="78" t="s">
        <v>1425</v>
      </c>
      <c r="F5286" s="80">
        <v>205.1</v>
      </c>
      <c r="G5286" s="78" t="s">
        <v>1010</v>
      </c>
      <c r="H5286" s="78" t="s">
        <v>7027</v>
      </c>
      <c r="I5286" s="81" t="s">
        <v>2934</v>
      </c>
      <c r="J5286" s="78" t="s">
        <v>398</v>
      </c>
      <c r="K5286" s="78" t="s">
        <v>398</v>
      </c>
      <c r="L5286" s="78" t="s">
        <v>413</v>
      </c>
      <c r="M5286" s="78" t="s">
        <v>395</v>
      </c>
      <c r="N5286" s="78" t="s">
        <v>396</v>
      </c>
      <c r="O5286" s="82" t="s">
        <v>325</v>
      </c>
      <c r="P5286" s="82" t="s">
        <v>6229</v>
      </c>
      <c r="Q5286" s="83" t="str">
        <f>MID(Tabla1[[#This Row],[Aplicación]],14,1)</f>
        <v>2</v>
      </c>
      <c r="R5286" s="35" t="s">
        <v>265</v>
      </c>
      <c r="S5286" s="83" t="str">
        <f>MID(Tabla1[[#This Row],[Aplicación]],6,2)</f>
        <v>11</v>
      </c>
      <c r="T5286" s="84" t="str">
        <f>VLOOKUP(Tabla1[[#This Row],[AREA]],Hoja1!A:B,2,FALSE)</f>
        <v>11. Salud pública y seguridad ciudadana</v>
      </c>
      <c r="U5286" s="83" t="str">
        <f>MID(Tabla1[[#This Row],[Aplicación]],9,4)</f>
        <v>1621</v>
      </c>
      <c r="V5286" s="84" t="str">
        <f>VLOOKUP(Tabla1[[#This Row],[PROGRAMA]],Hoja1!A:B,2,FALSE)</f>
        <v>1621. Recogida de residuos</v>
      </c>
      <c r="W5286" s="83" t="str">
        <f>MID(Tabla1[[#This Row],[Aplicación]],14,2)</f>
        <v>21</v>
      </c>
      <c r="X5286" s="83" t="str">
        <f>MID(Tabla1[[#This Row],[Aplicación]],14,6)</f>
        <v>214</v>
      </c>
    </row>
    <row r="5287" spans="1:24" x14ac:dyDescent="0.25">
      <c r="A5287" s="77">
        <v>220240045064</v>
      </c>
      <c r="B5287" s="78" t="s">
        <v>702</v>
      </c>
      <c r="C5287" s="79">
        <v>45567</v>
      </c>
      <c r="D5287" s="77">
        <v>22024000441</v>
      </c>
      <c r="E5287" s="78" t="s">
        <v>1425</v>
      </c>
      <c r="F5287" s="80">
        <v>204.94</v>
      </c>
      <c r="G5287" s="78" t="s">
        <v>51</v>
      </c>
      <c r="H5287" s="78" t="s">
        <v>7028</v>
      </c>
      <c r="I5287" s="81" t="s">
        <v>2934</v>
      </c>
      <c r="J5287" s="78" t="s">
        <v>874</v>
      </c>
      <c r="K5287" s="78" t="s">
        <v>875</v>
      </c>
      <c r="L5287" s="78" t="s">
        <v>413</v>
      </c>
      <c r="M5287" s="78" t="s">
        <v>395</v>
      </c>
      <c r="N5287" s="78" t="s">
        <v>396</v>
      </c>
      <c r="O5287" s="82" t="s">
        <v>325</v>
      </c>
      <c r="P5287" s="82" t="s">
        <v>6229</v>
      </c>
      <c r="Q5287" s="83" t="str">
        <f>MID(Tabla1[[#This Row],[Aplicación]],14,1)</f>
        <v>2</v>
      </c>
      <c r="R5287" s="35" t="s">
        <v>265</v>
      </c>
      <c r="S5287" s="83" t="str">
        <f>MID(Tabla1[[#This Row],[Aplicación]],6,2)</f>
        <v>11</v>
      </c>
      <c r="T5287" s="84" t="str">
        <f>VLOOKUP(Tabla1[[#This Row],[AREA]],Hoja1!A:B,2,FALSE)</f>
        <v>11. Salud pública y seguridad ciudadana</v>
      </c>
      <c r="U5287" s="83" t="str">
        <f>MID(Tabla1[[#This Row],[Aplicación]],9,4)</f>
        <v>1621</v>
      </c>
      <c r="V5287" s="84" t="str">
        <f>VLOOKUP(Tabla1[[#This Row],[PROGRAMA]],Hoja1!A:B,2,FALSE)</f>
        <v>1621. Recogida de residuos</v>
      </c>
      <c r="W5287" s="83" t="str">
        <f>MID(Tabla1[[#This Row],[Aplicación]],14,2)</f>
        <v>21</v>
      </c>
      <c r="X5287" s="83" t="str">
        <f>MID(Tabla1[[#This Row],[Aplicación]],14,6)</f>
        <v>214</v>
      </c>
    </row>
    <row r="5288" spans="1:24" x14ac:dyDescent="0.25">
      <c r="A5288" s="77">
        <v>220240060964</v>
      </c>
      <c r="B5288" s="78" t="s">
        <v>702</v>
      </c>
      <c r="C5288" s="79">
        <v>45643</v>
      </c>
      <c r="D5288" s="77">
        <v>22024000447</v>
      </c>
      <c r="E5288" s="78" t="s">
        <v>1366</v>
      </c>
      <c r="F5288" s="80">
        <v>286.02</v>
      </c>
      <c r="G5288" s="78" t="s">
        <v>6884</v>
      </c>
      <c r="H5288" s="78" t="s">
        <v>7029</v>
      </c>
      <c r="I5288" s="81" t="s">
        <v>2934</v>
      </c>
      <c r="J5288" s="78" t="s">
        <v>4372</v>
      </c>
      <c r="K5288" s="78" t="s">
        <v>4372</v>
      </c>
      <c r="L5288" s="78" t="s">
        <v>413</v>
      </c>
      <c r="M5288" s="78" t="s">
        <v>395</v>
      </c>
      <c r="N5288" s="78" t="s">
        <v>396</v>
      </c>
      <c r="O5288" s="82" t="s">
        <v>325</v>
      </c>
      <c r="P5288" s="82" t="s">
        <v>6229</v>
      </c>
      <c r="Q5288" s="83" t="str">
        <f>MID(Tabla1[[#This Row],[Aplicación]],14,1)</f>
        <v>2</v>
      </c>
      <c r="R5288" s="35" t="s">
        <v>265</v>
      </c>
      <c r="S5288" s="83" t="str">
        <f>MID(Tabla1[[#This Row],[Aplicación]],6,2)</f>
        <v>11</v>
      </c>
      <c r="T5288" s="84" t="str">
        <f>VLOOKUP(Tabla1[[#This Row],[AREA]],Hoja1!A:B,2,FALSE)</f>
        <v>11. Salud pública y seguridad ciudadana</v>
      </c>
      <c r="U5288" s="83" t="str">
        <f>MID(Tabla1[[#This Row],[Aplicación]],9,4)</f>
        <v>1631</v>
      </c>
      <c r="V5288" s="84" t="str">
        <f>VLOOKUP(Tabla1[[#This Row],[PROGRAMA]],Hoja1!A:B,2,FALSE)</f>
        <v>1631. Limpieza viaria</v>
      </c>
      <c r="W5288" s="83" t="str">
        <f>MID(Tabla1[[#This Row],[Aplicación]],14,2)</f>
        <v>21</v>
      </c>
      <c r="X5288" s="83" t="str">
        <f>MID(Tabla1[[#This Row],[Aplicación]],14,6)</f>
        <v>214</v>
      </c>
    </row>
    <row r="5289" spans="1:24" x14ac:dyDescent="0.25">
      <c r="A5289" s="77">
        <v>220240061016</v>
      </c>
      <c r="B5289" s="78" t="s">
        <v>702</v>
      </c>
      <c r="C5289" s="79">
        <v>45643</v>
      </c>
      <c r="D5289" s="77">
        <v>22024000447</v>
      </c>
      <c r="E5289" s="78" t="s">
        <v>1366</v>
      </c>
      <c r="F5289" s="80">
        <v>254.44</v>
      </c>
      <c r="G5289" s="78" t="s">
        <v>53</v>
      </c>
      <c r="H5289" s="78" t="s">
        <v>7030</v>
      </c>
      <c r="I5289" s="81" t="s">
        <v>2934</v>
      </c>
      <c r="J5289" s="78" t="s">
        <v>398</v>
      </c>
      <c r="K5289" s="78" t="s">
        <v>398</v>
      </c>
      <c r="L5289" s="78" t="s">
        <v>413</v>
      </c>
      <c r="M5289" s="78" t="s">
        <v>395</v>
      </c>
      <c r="N5289" s="78" t="s">
        <v>396</v>
      </c>
      <c r="O5289" s="82" t="s">
        <v>325</v>
      </c>
      <c r="P5289" s="82" t="s">
        <v>6229</v>
      </c>
      <c r="Q5289" s="83" t="str">
        <f>MID(Tabla1[[#This Row],[Aplicación]],14,1)</f>
        <v>2</v>
      </c>
      <c r="R5289" s="35" t="s">
        <v>265</v>
      </c>
      <c r="S5289" s="83" t="str">
        <f>MID(Tabla1[[#This Row],[Aplicación]],6,2)</f>
        <v>11</v>
      </c>
      <c r="T5289" s="84" t="str">
        <f>VLOOKUP(Tabla1[[#This Row],[AREA]],Hoja1!A:B,2,FALSE)</f>
        <v>11. Salud pública y seguridad ciudadana</v>
      </c>
      <c r="U5289" s="83" t="str">
        <f>MID(Tabla1[[#This Row],[Aplicación]],9,4)</f>
        <v>1631</v>
      </c>
      <c r="V5289" s="84" t="str">
        <f>VLOOKUP(Tabla1[[#This Row],[PROGRAMA]],Hoja1!A:B,2,FALSE)</f>
        <v>1631. Limpieza viaria</v>
      </c>
      <c r="W5289" s="83" t="str">
        <f>MID(Tabla1[[#This Row],[Aplicación]],14,2)</f>
        <v>21</v>
      </c>
      <c r="X5289" s="83" t="str">
        <f>MID(Tabla1[[#This Row],[Aplicación]],14,6)</f>
        <v>214</v>
      </c>
    </row>
    <row r="5290" spans="1:24" x14ac:dyDescent="0.25">
      <c r="A5290" s="77">
        <v>220240052490</v>
      </c>
      <c r="B5290" s="78" t="s">
        <v>702</v>
      </c>
      <c r="C5290" s="79">
        <v>45601</v>
      </c>
      <c r="D5290" s="77">
        <v>22024000447</v>
      </c>
      <c r="E5290" s="78" t="s">
        <v>1366</v>
      </c>
      <c r="F5290" s="80">
        <v>206.93</v>
      </c>
      <c r="G5290" s="78" t="s">
        <v>53</v>
      </c>
      <c r="H5290" s="78" t="s">
        <v>7031</v>
      </c>
      <c r="I5290" s="81" t="s">
        <v>2934</v>
      </c>
      <c r="J5290" s="78" t="s">
        <v>398</v>
      </c>
      <c r="K5290" s="78" t="s">
        <v>398</v>
      </c>
      <c r="L5290" s="78" t="s">
        <v>413</v>
      </c>
      <c r="M5290" s="78" t="s">
        <v>395</v>
      </c>
      <c r="N5290" s="78" t="s">
        <v>396</v>
      </c>
      <c r="O5290" s="82" t="s">
        <v>325</v>
      </c>
      <c r="P5290" s="82" t="s">
        <v>6229</v>
      </c>
      <c r="Q5290" s="83" t="str">
        <f>MID(Tabla1[[#This Row],[Aplicación]],14,1)</f>
        <v>2</v>
      </c>
      <c r="R5290" s="35" t="s">
        <v>265</v>
      </c>
      <c r="S5290" s="83" t="str">
        <f>MID(Tabla1[[#This Row],[Aplicación]],6,2)</f>
        <v>11</v>
      </c>
      <c r="T5290" s="84" t="str">
        <f>VLOOKUP(Tabla1[[#This Row],[AREA]],Hoja1!A:B,2,FALSE)</f>
        <v>11. Salud pública y seguridad ciudadana</v>
      </c>
      <c r="U5290" s="83" t="str">
        <f>MID(Tabla1[[#This Row],[Aplicación]],9,4)</f>
        <v>1631</v>
      </c>
      <c r="V5290" s="84" t="str">
        <f>VLOOKUP(Tabla1[[#This Row],[PROGRAMA]],Hoja1!A:B,2,FALSE)</f>
        <v>1631. Limpieza viaria</v>
      </c>
      <c r="W5290" s="83" t="str">
        <f>MID(Tabla1[[#This Row],[Aplicación]],14,2)</f>
        <v>21</v>
      </c>
      <c r="X5290" s="83" t="str">
        <f>MID(Tabla1[[#This Row],[Aplicación]],14,6)</f>
        <v>214</v>
      </c>
    </row>
    <row r="5291" spans="1:24" x14ac:dyDescent="0.25">
      <c r="A5291" s="77">
        <v>220240046454</v>
      </c>
      <c r="B5291" s="78" t="s">
        <v>702</v>
      </c>
      <c r="C5291" s="79">
        <v>45572</v>
      </c>
      <c r="D5291" s="77">
        <v>22024000448</v>
      </c>
      <c r="E5291" s="78" t="s">
        <v>1236</v>
      </c>
      <c r="F5291" s="80">
        <v>203.33</v>
      </c>
      <c r="G5291" s="78" t="s">
        <v>681</v>
      </c>
      <c r="H5291" s="78" t="s">
        <v>7032</v>
      </c>
      <c r="I5291" s="81" t="s">
        <v>2934</v>
      </c>
      <c r="J5291" s="78" t="s">
        <v>398</v>
      </c>
      <c r="K5291" s="78" t="s">
        <v>398</v>
      </c>
      <c r="L5291" s="78" t="s">
        <v>413</v>
      </c>
      <c r="M5291" s="78" t="s">
        <v>395</v>
      </c>
      <c r="N5291" s="78" t="s">
        <v>396</v>
      </c>
      <c r="O5291" s="82" t="s">
        <v>325</v>
      </c>
      <c r="P5291" s="82" t="s">
        <v>6229</v>
      </c>
      <c r="Q5291" s="83" t="str">
        <f>MID(Tabla1[[#This Row],[Aplicación]],14,1)</f>
        <v>2</v>
      </c>
      <c r="R5291" s="35" t="s">
        <v>265</v>
      </c>
      <c r="S5291" s="83" t="str">
        <f>MID(Tabla1[[#This Row],[Aplicación]],6,2)</f>
        <v>11</v>
      </c>
      <c r="T5291" s="84" t="str">
        <f>VLOOKUP(Tabla1[[#This Row],[AREA]],Hoja1!A:B,2,FALSE)</f>
        <v>11. Salud pública y seguridad ciudadana</v>
      </c>
      <c r="U5291" s="83" t="str">
        <f>MID(Tabla1[[#This Row],[Aplicación]],9,4)</f>
        <v>1631</v>
      </c>
      <c r="V5291" s="84" t="str">
        <f>VLOOKUP(Tabla1[[#This Row],[PROGRAMA]],Hoja1!A:B,2,FALSE)</f>
        <v>1631. Limpieza viaria</v>
      </c>
      <c r="W5291" s="83" t="str">
        <f>MID(Tabla1[[#This Row],[Aplicación]],14,2)</f>
        <v>22</v>
      </c>
      <c r="X5291" s="83" t="str">
        <f>MID(Tabla1[[#This Row],[Aplicación]],14,6)</f>
        <v>22104</v>
      </c>
    </row>
    <row r="5292" spans="1:24" x14ac:dyDescent="0.25">
      <c r="A5292" s="77">
        <v>220240045126</v>
      </c>
      <c r="B5292" s="78" t="s">
        <v>702</v>
      </c>
      <c r="C5292" s="79">
        <v>45567</v>
      </c>
      <c r="D5292" s="77">
        <v>22024000449</v>
      </c>
      <c r="E5292" s="78" t="s">
        <v>1431</v>
      </c>
      <c r="F5292" s="80">
        <v>214.31</v>
      </c>
      <c r="G5292" s="78" t="s">
        <v>84</v>
      </c>
      <c r="H5292" s="78" t="s">
        <v>6640</v>
      </c>
      <c r="I5292" s="81" t="s">
        <v>2934</v>
      </c>
      <c r="J5292" s="78" t="s">
        <v>398</v>
      </c>
      <c r="K5292" s="78" t="s">
        <v>398</v>
      </c>
      <c r="L5292" s="78" t="s">
        <v>413</v>
      </c>
      <c r="M5292" s="78" t="s">
        <v>395</v>
      </c>
      <c r="N5292" s="78" t="s">
        <v>396</v>
      </c>
      <c r="O5292" s="82" t="s">
        <v>325</v>
      </c>
      <c r="P5292" s="82" t="s">
        <v>6229</v>
      </c>
      <c r="Q5292" s="83" t="str">
        <f>MID(Tabla1[[#This Row],[Aplicación]],14,1)</f>
        <v>2</v>
      </c>
      <c r="R5292" s="35" t="s">
        <v>265</v>
      </c>
      <c r="S5292" s="83" t="str">
        <f>MID(Tabla1[[#This Row],[Aplicación]],6,2)</f>
        <v>11</v>
      </c>
      <c r="T5292" s="84" t="str">
        <f>VLOOKUP(Tabla1[[#This Row],[AREA]],Hoja1!A:B,2,FALSE)</f>
        <v>11. Salud pública y seguridad ciudadana</v>
      </c>
      <c r="U5292" s="83" t="str">
        <f>MID(Tabla1[[#This Row],[Aplicación]],9,4)</f>
        <v>1631</v>
      </c>
      <c r="V5292" s="84" t="str">
        <f>VLOOKUP(Tabla1[[#This Row],[PROGRAMA]],Hoja1!A:B,2,FALSE)</f>
        <v>1631. Limpieza viaria</v>
      </c>
      <c r="W5292" s="83" t="str">
        <f>MID(Tabla1[[#This Row],[Aplicación]],14,2)</f>
        <v>22</v>
      </c>
      <c r="X5292" s="83" t="str">
        <f>MID(Tabla1[[#This Row],[Aplicación]],14,6)</f>
        <v>22110</v>
      </c>
    </row>
    <row r="5293" spans="1:24" x14ac:dyDescent="0.25">
      <c r="A5293" s="77">
        <v>220240045470</v>
      </c>
      <c r="B5293" s="78" t="s">
        <v>702</v>
      </c>
      <c r="C5293" s="79">
        <v>45568</v>
      </c>
      <c r="D5293" s="77">
        <v>22024000450</v>
      </c>
      <c r="E5293" s="78" t="s">
        <v>1455</v>
      </c>
      <c r="F5293" s="80">
        <v>271.70999999999998</v>
      </c>
      <c r="G5293" s="78" t="s">
        <v>815</v>
      </c>
      <c r="H5293" s="78" t="s">
        <v>7033</v>
      </c>
      <c r="I5293" s="81" t="s">
        <v>2934</v>
      </c>
      <c r="J5293" s="78" t="s">
        <v>398</v>
      </c>
      <c r="K5293" s="78" t="s">
        <v>398</v>
      </c>
      <c r="L5293" s="78" t="s">
        <v>413</v>
      </c>
      <c r="M5293" s="78" t="s">
        <v>395</v>
      </c>
      <c r="N5293" s="78" t="s">
        <v>396</v>
      </c>
      <c r="O5293" s="82" t="s">
        <v>325</v>
      </c>
      <c r="P5293" s="82" t="s">
        <v>6229</v>
      </c>
      <c r="Q5293" s="83" t="str">
        <f>MID(Tabla1[[#This Row],[Aplicación]],14,1)</f>
        <v>2</v>
      </c>
      <c r="R5293" s="35" t="s">
        <v>265</v>
      </c>
      <c r="S5293" s="83" t="str">
        <f>MID(Tabla1[[#This Row],[Aplicación]],6,2)</f>
        <v>11</v>
      </c>
      <c r="T5293" s="84" t="str">
        <f>VLOOKUP(Tabla1[[#This Row],[AREA]],Hoja1!A:B,2,FALSE)</f>
        <v>11. Salud pública y seguridad ciudadana</v>
      </c>
      <c r="U5293" s="83" t="str">
        <f>MID(Tabla1[[#This Row],[Aplicación]],9,4)</f>
        <v>1631</v>
      </c>
      <c r="V5293" s="84" t="str">
        <f>VLOOKUP(Tabla1[[#This Row],[PROGRAMA]],Hoja1!A:B,2,FALSE)</f>
        <v>1631. Limpieza viaria</v>
      </c>
      <c r="W5293" s="83" t="str">
        <f>MID(Tabla1[[#This Row],[Aplicación]],14,2)</f>
        <v>22</v>
      </c>
      <c r="X5293" s="83" t="str">
        <f>MID(Tabla1[[#This Row],[Aplicación]],14,6)</f>
        <v>22199</v>
      </c>
    </row>
    <row r="5294" spans="1:24" x14ac:dyDescent="0.25">
      <c r="A5294" s="77">
        <v>220240055289</v>
      </c>
      <c r="B5294" s="78" t="s">
        <v>702</v>
      </c>
      <c r="C5294" s="79">
        <v>45617</v>
      </c>
      <c r="D5294" s="77">
        <v>22024000456</v>
      </c>
      <c r="E5294" s="78" t="s">
        <v>1426</v>
      </c>
      <c r="F5294" s="80">
        <v>296.44</v>
      </c>
      <c r="G5294" s="78" t="s">
        <v>81</v>
      </c>
      <c r="H5294" s="78" t="s">
        <v>7034</v>
      </c>
      <c r="I5294" s="81" t="s">
        <v>2934</v>
      </c>
      <c r="J5294" s="78" t="s">
        <v>398</v>
      </c>
      <c r="K5294" s="78" t="s">
        <v>398</v>
      </c>
      <c r="L5294" s="78" t="s">
        <v>413</v>
      </c>
      <c r="M5294" s="78" t="s">
        <v>395</v>
      </c>
      <c r="N5294" s="78" t="s">
        <v>396</v>
      </c>
      <c r="O5294" s="82" t="s">
        <v>325</v>
      </c>
      <c r="P5294" s="82" t="s">
        <v>6229</v>
      </c>
      <c r="Q5294" s="83" t="str">
        <f>MID(Tabla1[[#This Row],[Aplicación]],14,1)</f>
        <v>2</v>
      </c>
      <c r="R5294" s="35" t="s">
        <v>265</v>
      </c>
      <c r="S5294" s="83" t="str">
        <f>MID(Tabla1[[#This Row],[Aplicación]],6,2)</f>
        <v>11</v>
      </c>
      <c r="T5294" s="84" t="str">
        <f>VLOOKUP(Tabla1[[#This Row],[AREA]],Hoja1!A:B,2,FALSE)</f>
        <v>11. Salud pública y seguridad ciudadana</v>
      </c>
      <c r="U5294" s="83" t="str">
        <f>MID(Tabla1[[#This Row],[Aplicación]],9,4)</f>
        <v>1621</v>
      </c>
      <c r="V5294" s="84" t="str">
        <f>VLOOKUP(Tabla1[[#This Row],[PROGRAMA]],Hoja1!A:B,2,FALSE)</f>
        <v>1621. Recogida de residuos</v>
      </c>
      <c r="W5294" s="83" t="str">
        <f>MID(Tabla1[[#This Row],[Aplicación]],14,2)</f>
        <v>22</v>
      </c>
      <c r="X5294" s="83" t="str">
        <f>MID(Tabla1[[#This Row],[Aplicación]],14,6)</f>
        <v>22199</v>
      </c>
    </row>
    <row r="5295" spans="1:24" x14ac:dyDescent="0.25">
      <c r="A5295" s="77">
        <v>220240058245</v>
      </c>
      <c r="B5295" s="78" t="s">
        <v>702</v>
      </c>
      <c r="C5295" s="79">
        <v>45630</v>
      </c>
      <c r="D5295" s="77">
        <v>22024000456</v>
      </c>
      <c r="E5295" s="78" t="s">
        <v>1426</v>
      </c>
      <c r="F5295" s="80">
        <v>227.48</v>
      </c>
      <c r="G5295" s="78" t="s">
        <v>3534</v>
      </c>
      <c r="H5295" s="78" t="s">
        <v>7035</v>
      </c>
      <c r="I5295" s="81" t="s">
        <v>2934</v>
      </c>
      <c r="J5295" s="78" t="s">
        <v>398</v>
      </c>
      <c r="K5295" s="78" t="s">
        <v>398</v>
      </c>
      <c r="L5295" s="78" t="s">
        <v>413</v>
      </c>
      <c r="M5295" s="78" t="s">
        <v>395</v>
      </c>
      <c r="N5295" s="78" t="s">
        <v>396</v>
      </c>
      <c r="O5295" s="82" t="s">
        <v>325</v>
      </c>
      <c r="P5295" s="82" t="s">
        <v>6229</v>
      </c>
      <c r="Q5295" s="83" t="str">
        <f>MID(Tabla1[[#This Row],[Aplicación]],14,1)</f>
        <v>2</v>
      </c>
      <c r="R5295" s="35" t="s">
        <v>265</v>
      </c>
      <c r="S5295" s="83" t="str">
        <f>MID(Tabla1[[#This Row],[Aplicación]],6,2)</f>
        <v>11</v>
      </c>
      <c r="T5295" s="84" t="str">
        <f>VLOOKUP(Tabla1[[#This Row],[AREA]],Hoja1!A:B,2,FALSE)</f>
        <v>11. Salud pública y seguridad ciudadana</v>
      </c>
      <c r="U5295" s="83" t="str">
        <f>MID(Tabla1[[#This Row],[Aplicación]],9,4)</f>
        <v>1621</v>
      </c>
      <c r="V5295" s="84" t="str">
        <f>VLOOKUP(Tabla1[[#This Row],[PROGRAMA]],Hoja1!A:B,2,FALSE)</f>
        <v>1621. Recogida de residuos</v>
      </c>
      <c r="W5295" s="83" t="str">
        <f>MID(Tabla1[[#This Row],[Aplicación]],14,2)</f>
        <v>22</v>
      </c>
      <c r="X5295" s="83" t="str">
        <f>MID(Tabla1[[#This Row],[Aplicación]],14,6)</f>
        <v>22199</v>
      </c>
    </row>
    <row r="5296" spans="1:24" x14ac:dyDescent="0.25">
      <c r="A5296" s="77">
        <v>220240049977</v>
      </c>
      <c r="B5296" s="78" t="s">
        <v>702</v>
      </c>
      <c r="C5296" s="79">
        <v>45589</v>
      </c>
      <c r="D5296" s="77">
        <v>22024000456</v>
      </c>
      <c r="E5296" s="78" t="s">
        <v>1426</v>
      </c>
      <c r="F5296" s="80">
        <v>225.88</v>
      </c>
      <c r="G5296" s="78" t="s">
        <v>764</v>
      </c>
      <c r="H5296" s="78" t="s">
        <v>7036</v>
      </c>
      <c r="I5296" s="81" t="s">
        <v>2934</v>
      </c>
      <c r="J5296" s="78" t="s">
        <v>398</v>
      </c>
      <c r="K5296" s="78" t="s">
        <v>398</v>
      </c>
      <c r="L5296" s="78" t="s">
        <v>413</v>
      </c>
      <c r="M5296" s="78" t="s">
        <v>395</v>
      </c>
      <c r="N5296" s="78" t="s">
        <v>396</v>
      </c>
      <c r="O5296" s="82" t="s">
        <v>325</v>
      </c>
      <c r="P5296" s="82" t="s">
        <v>6229</v>
      </c>
      <c r="Q5296" s="83" t="str">
        <f>MID(Tabla1[[#This Row],[Aplicación]],14,1)</f>
        <v>2</v>
      </c>
      <c r="R5296" s="35" t="s">
        <v>265</v>
      </c>
      <c r="S5296" s="83" t="str">
        <f>MID(Tabla1[[#This Row],[Aplicación]],6,2)</f>
        <v>11</v>
      </c>
      <c r="T5296" s="84" t="str">
        <f>VLOOKUP(Tabla1[[#This Row],[AREA]],Hoja1!A:B,2,FALSE)</f>
        <v>11. Salud pública y seguridad ciudadana</v>
      </c>
      <c r="U5296" s="83" t="str">
        <f>MID(Tabla1[[#This Row],[Aplicación]],9,4)</f>
        <v>1621</v>
      </c>
      <c r="V5296" s="84" t="str">
        <f>VLOOKUP(Tabla1[[#This Row],[PROGRAMA]],Hoja1!A:B,2,FALSE)</f>
        <v>1621. Recogida de residuos</v>
      </c>
      <c r="W5296" s="83" t="str">
        <f>MID(Tabla1[[#This Row],[Aplicación]],14,2)</f>
        <v>22</v>
      </c>
      <c r="X5296" s="83" t="str">
        <f>MID(Tabla1[[#This Row],[Aplicación]],14,6)</f>
        <v>22199</v>
      </c>
    </row>
    <row r="5297" spans="1:24" x14ac:dyDescent="0.25">
      <c r="A5297" s="77">
        <v>220240061053</v>
      </c>
      <c r="B5297" s="78" t="s">
        <v>702</v>
      </c>
      <c r="C5297" s="79">
        <v>45643</v>
      </c>
      <c r="D5297" s="77">
        <v>22024000456</v>
      </c>
      <c r="E5297" s="78" t="s">
        <v>1426</v>
      </c>
      <c r="F5297" s="80">
        <v>220.5</v>
      </c>
      <c r="G5297" s="78" t="s">
        <v>40</v>
      </c>
      <c r="H5297" s="78" t="s">
        <v>7037</v>
      </c>
      <c r="I5297" s="81" t="s">
        <v>2934</v>
      </c>
      <c r="J5297" s="78" t="s">
        <v>398</v>
      </c>
      <c r="K5297" s="78" t="s">
        <v>398</v>
      </c>
      <c r="L5297" s="78" t="s">
        <v>413</v>
      </c>
      <c r="M5297" s="78" t="s">
        <v>395</v>
      </c>
      <c r="N5297" s="78" t="s">
        <v>396</v>
      </c>
      <c r="O5297" s="82" t="s">
        <v>325</v>
      </c>
      <c r="P5297" s="82" t="s">
        <v>6229</v>
      </c>
      <c r="Q5297" s="83" t="str">
        <f>MID(Tabla1[[#This Row],[Aplicación]],14,1)</f>
        <v>2</v>
      </c>
      <c r="R5297" s="35" t="s">
        <v>265</v>
      </c>
      <c r="S5297" s="83" t="str">
        <f>MID(Tabla1[[#This Row],[Aplicación]],6,2)</f>
        <v>11</v>
      </c>
      <c r="T5297" s="84" t="str">
        <f>VLOOKUP(Tabla1[[#This Row],[AREA]],Hoja1!A:B,2,FALSE)</f>
        <v>11. Salud pública y seguridad ciudadana</v>
      </c>
      <c r="U5297" s="83" t="str">
        <f>MID(Tabla1[[#This Row],[Aplicación]],9,4)</f>
        <v>1621</v>
      </c>
      <c r="V5297" s="84" t="str">
        <f>VLOOKUP(Tabla1[[#This Row],[PROGRAMA]],Hoja1!A:B,2,FALSE)</f>
        <v>1621. Recogida de residuos</v>
      </c>
      <c r="W5297" s="83" t="str">
        <f>MID(Tabla1[[#This Row],[Aplicación]],14,2)</f>
        <v>22</v>
      </c>
      <c r="X5297" s="83" t="str">
        <f>MID(Tabla1[[#This Row],[Aplicación]],14,6)</f>
        <v>22199</v>
      </c>
    </row>
    <row r="5298" spans="1:24" x14ac:dyDescent="0.25">
      <c r="A5298" s="77">
        <v>220240058196</v>
      </c>
      <c r="B5298" s="78" t="s">
        <v>702</v>
      </c>
      <c r="C5298" s="79">
        <v>45630</v>
      </c>
      <c r="D5298" s="77">
        <v>22024000464</v>
      </c>
      <c r="E5298" s="78" t="s">
        <v>1366</v>
      </c>
      <c r="F5298" s="80">
        <v>269.37</v>
      </c>
      <c r="G5298" s="78" t="s">
        <v>53</v>
      </c>
      <c r="H5298" s="78" t="s">
        <v>7038</v>
      </c>
      <c r="I5298" s="81" t="s">
        <v>2934</v>
      </c>
      <c r="J5298" s="78" t="s">
        <v>398</v>
      </c>
      <c r="K5298" s="78" t="s">
        <v>398</v>
      </c>
      <c r="L5298" s="78" t="s">
        <v>399</v>
      </c>
      <c r="M5298" s="78" t="s">
        <v>395</v>
      </c>
      <c r="N5298" s="78" t="s">
        <v>396</v>
      </c>
      <c r="O5298" s="82" t="s">
        <v>325</v>
      </c>
      <c r="P5298" s="82" t="s">
        <v>6229</v>
      </c>
      <c r="Q5298" s="83" t="str">
        <f>MID(Tabla1[[#This Row],[Aplicación]],14,1)</f>
        <v>2</v>
      </c>
      <c r="R5298" s="35" t="s">
        <v>265</v>
      </c>
      <c r="S5298" s="83" t="str">
        <f>MID(Tabla1[[#This Row],[Aplicación]],6,2)</f>
        <v>11</v>
      </c>
      <c r="T5298" s="84" t="str">
        <f>VLOOKUP(Tabla1[[#This Row],[AREA]],Hoja1!A:B,2,FALSE)</f>
        <v>11. Salud pública y seguridad ciudadana</v>
      </c>
      <c r="U5298" s="83" t="str">
        <f>MID(Tabla1[[#This Row],[Aplicación]],9,4)</f>
        <v>1631</v>
      </c>
      <c r="V5298" s="84" t="str">
        <f>VLOOKUP(Tabla1[[#This Row],[PROGRAMA]],Hoja1!A:B,2,FALSE)</f>
        <v>1631. Limpieza viaria</v>
      </c>
      <c r="W5298" s="83" t="str">
        <f>MID(Tabla1[[#This Row],[Aplicación]],14,2)</f>
        <v>21</v>
      </c>
      <c r="X5298" s="83" t="str">
        <f>MID(Tabla1[[#This Row],[Aplicación]],14,6)</f>
        <v>214</v>
      </c>
    </row>
    <row r="5299" spans="1:24" x14ac:dyDescent="0.25">
      <c r="A5299" s="77">
        <v>220240058225</v>
      </c>
      <c r="B5299" s="78" t="s">
        <v>702</v>
      </c>
      <c r="C5299" s="79">
        <v>45630</v>
      </c>
      <c r="D5299" s="77">
        <v>22024000464</v>
      </c>
      <c r="E5299" s="78" t="s">
        <v>1366</v>
      </c>
      <c r="F5299" s="80">
        <v>256.45999999999998</v>
      </c>
      <c r="G5299" s="78" t="s">
        <v>801</v>
      </c>
      <c r="H5299" s="78" t="s">
        <v>7039</v>
      </c>
      <c r="I5299" s="81" t="s">
        <v>2934</v>
      </c>
      <c r="J5299" s="78" t="s">
        <v>398</v>
      </c>
      <c r="K5299" s="78" t="s">
        <v>398</v>
      </c>
      <c r="L5299" s="78" t="s">
        <v>399</v>
      </c>
      <c r="M5299" s="78" t="s">
        <v>395</v>
      </c>
      <c r="N5299" s="78" t="s">
        <v>396</v>
      </c>
      <c r="O5299" s="82" t="s">
        <v>325</v>
      </c>
      <c r="P5299" s="82" t="s">
        <v>6229</v>
      </c>
      <c r="Q5299" s="83" t="str">
        <f>MID(Tabla1[[#This Row],[Aplicación]],14,1)</f>
        <v>2</v>
      </c>
      <c r="R5299" s="35" t="s">
        <v>265</v>
      </c>
      <c r="S5299" s="83" t="str">
        <f>MID(Tabla1[[#This Row],[Aplicación]],6,2)</f>
        <v>11</v>
      </c>
      <c r="T5299" s="84" t="str">
        <f>VLOOKUP(Tabla1[[#This Row],[AREA]],Hoja1!A:B,2,FALSE)</f>
        <v>11. Salud pública y seguridad ciudadana</v>
      </c>
      <c r="U5299" s="83" t="str">
        <f>MID(Tabla1[[#This Row],[Aplicación]],9,4)</f>
        <v>1631</v>
      </c>
      <c r="V5299" s="84" t="str">
        <f>VLOOKUP(Tabla1[[#This Row],[PROGRAMA]],Hoja1!A:B,2,FALSE)</f>
        <v>1631. Limpieza viaria</v>
      </c>
      <c r="W5299" s="83" t="str">
        <f>MID(Tabla1[[#This Row],[Aplicación]],14,2)</f>
        <v>21</v>
      </c>
      <c r="X5299" s="83" t="str">
        <f>MID(Tabla1[[#This Row],[Aplicación]],14,6)</f>
        <v>214</v>
      </c>
    </row>
    <row r="5300" spans="1:24" x14ac:dyDescent="0.25">
      <c r="A5300" s="77">
        <v>220240055147</v>
      </c>
      <c r="B5300" s="78" t="s">
        <v>702</v>
      </c>
      <c r="C5300" s="79">
        <v>45617</v>
      </c>
      <c r="D5300" s="77">
        <v>22024000506</v>
      </c>
      <c r="E5300" s="78" t="s">
        <v>1335</v>
      </c>
      <c r="F5300" s="80">
        <v>222.79</v>
      </c>
      <c r="G5300" s="78" t="s">
        <v>41</v>
      </c>
      <c r="H5300" s="78" t="s">
        <v>7040</v>
      </c>
      <c r="I5300" s="81" t="s">
        <v>2934</v>
      </c>
      <c r="J5300" s="78" t="s">
        <v>398</v>
      </c>
      <c r="K5300" s="78" t="s">
        <v>398</v>
      </c>
      <c r="L5300" s="78" t="s">
        <v>413</v>
      </c>
      <c r="M5300" s="78" t="s">
        <v>395</v>
      </c>
      <c r="N5300" s="78" t="s">
        <v>396</v>
      </c>
      <c r="O5300" s="82" t="s">
        <v>325</v>
      </c>
      <c r="P5300" s="82" t="s">
        <v>6229</v>
      </c>
      <c r="Q5300" s="83" t="str">
        <f>MID(Tabla1[[#This Row],[Aplicación]],14,1)</f>
        <v>2</v>
      </c>
      <c r="R5300" s="35" t="s">
        <v>265</v>
      </c>
      <c r="S5300" s="83" t="str">
        <f>MID(Tabla1[[#This Row],[Aplicación]],6,2)</f>
        <v>10</v>
      </c>
      <c r="T5300" s="84" t="str">
        <f>VLOOKUP(Tabla1[[#This Row],[AREA]],Hoja1!A:B,2,FALSE)</f>
        <v>10. Personas mayores, familia y servicios sociales</v>
      </c>
      <c r="U5300" s="83" t="str">
        <f>MID(Tabla1[[#This Row],[Aplicación]],9,4)</f>
        <v>2412</v>
      </c>
      <c r="V5300" s="84" t="str">
        <f>VLOOKUP(Tabla1[[#This Row],[PROGRAMA]],Hoja1!A:B,2,FALSE)</f>
        <v>2412. Formación para el empleo</v>
      </c>
      <c r="W5300" s="83" t="str">
        <f>MID(Tabla1[[#This Row],[Aplicación]],14,2)</f>
        <v>22</v>
      </c>
      <c r="X5300" s="83" t="str">
        <f>MID(Tabla1[[#This Row],[Aplicación]],14,6)</f>
        <v>22199</v>
      </c>
    </row>
    <row r="5301" spans="1:24" x14ac:dyDescent="0.25">
      <c r="A5301" s="77">
        <v>220240044899</v>
      </c>
      <c r="B5301" s="78" t="s">
        <v>702</v>
      </c>
      <c r="C5301" s="79">
        <v>45567</v>
      </c>
      <c r="D5301" s="77">
        <v>22024000506</v>
      </c>
      <c r="E5301" s="78" t="s">
        <v>1335</v>
      </c>
      <c r="F5301" s="80">
        <v>219.86</v>
      </c>
      <c r="G5301" s="78" t="s">
        <v>41</v>
      </c>
      <c r="H5301" s="78" t="s">
        <v>7041</v>
      </c>
      <c r="I5301" s="81" t="s">
        <v>2934</v>
      </c>
      <c r="J5301" s="78" t="s">
        <v>398</v>
      </c>
      <c r="K5301" s="78" t="s">
        <v>398</v>
      </c>
      <c r="L5301" s="78" t="s">
        <v>413</v>
      </c>
      <c r="M5301" s="78" t="s">
        <v>395</v>
      </c>
      <c r="N5301" s="78" t="s">
        <v>396</v>
      </c>
      <c r="O5301" s="82" t="s">
        <v>325</v>
      </c>
      <c r="P5301" s="82" t="s">
        <v>6229</v>
      </c>
      <c r="Q5301" s="83" t="str">
        <f>MID(Tabla1[[#This Row],[Aplicación]],14,1)</f>
        <v>2</v>
      </c>
      <c r="R5301" s="35" t="s">
        <v>265</v>
      </c>
      <c r="S5301" s="83" t="str">
        <f>MID(Tabla1[[#This Row],[Aplicación]],6,2)</f>
        <v>10</v>
      </c>
      <c r="T5301" s="84" t="str">
        <f>VLOOKUP(Tabla1[[#This Row],[AREA]],Hoja1!A:B,2,FALSE)</f>
        <v>10. Personas mayores, familia y servicios sociales</v>
      </c>
      <c r="U5301" s="83" t="str">
        <f>MID(Tabla1[[#This Row],[Aplicación]],9,4)</f>
        <v>2412</v>
      </c>
      <c r="V5301" s="84" t="str">
        <f>VLOOKUP(Tabla1[[#This Row],[PROGRAMA]],Hoja1!A:B,2,FALSE)</f>
        <v>2412. Formación para el empleo</v>
      </c>
      <c r="W5301" s="83" t="str">
        <f>MID(Tabla1[[#This Row],[Aplicación]],14,2)</f>
        <v>22</v>
      </c>
      <c r="X5301" s="83" t="str">
        <f>MID(Tabla1[[#This Row],[Aplicación]],14,6)</f>
        <v>22199</v>
      </c>
    </row>
    <row r="5302" spans="1:24" x14ac:dyDescent="0.25">
      <c r="A5302" s="77">
        <v>220240051863</v>
      </c>
      <c r="B5302" s="78" t="s">
        <v>702</v>
      </c>
      <c r="C5302" s="79">
        <v>45600</v>
      </c>
      <c r="D5302" s="77">
        <v>22024000506</v>
      </c>
      <c r="E5302" s="78" t="s">
        <v>1335</v>
      </c>
      <c r="F5302" s="80">
        <v>210.71</v>
      </c>
      <c r="G5302" s="78" t="s">
        <v>40</v>
      </c>
      <c r="H5302" s="78" t="s">
        <v>7042</v>
      </c>
      <c r="I5302" s="81" t="s">
        <v>2934</v>
      </c>
      <c r="J5302" s="78" t="s">
        <v>398</v>
      </c>
      <c r="K5302" s="78" t="s">
        <v>398</v>
      </c>
      <c r="L5302" s="78" t="s">
        <v>413</v>
      </c>
      <c r="M5302" s="78" t="s">
        <v>395</v>
      </c>
      <c r="N5302" s="78" t="s">
        <v>396</v>
      </c>
      <c r="O5302" s="82" t="s">
        <v>325</v>
      </c>
      <c r="P5302" s="82" t="s">
        <v>6229</v>
      </c>
      <c r="Q5302" s="83" t="str">
        <f>MID(Tabla1[[#This Row],[Aplicación]],14,1)</f>
        <v>2</v>
      </c>
      <c r="R5302" s="35" t="s">
        <v>265</v>
      </c>
      <c r="S5302" s="83" t="str">
        <f>MID(Tabla1[[#This Row],[Aplicación]],6,2)</f>
        <v>10</v>
      </c>
      <c r="T5302" s="84" t="str">
        <f>VLOOKUP(Tabla1[[#This Row],[AREA]],Hoja1!A:B,2,FALSE)</f>
        <v>10. Personas mayores, familia y servicios sociales</v>
      </c>
      <c r="U5302" s="83" t="str">
        <f>MID(Tabla1[[#This Row],[Aplicación]],9,4)</f>
        <v>2412</v>
      </c>
      <c r="V5302" s="84" t="str">
        <f>VLOOKUP(Tabla1[[#This Row],[PROGRAMA]],Hoja1!A:B,2,FALSE)</f>
        <v>2412. Formación para el empleo</v>
      </c>
      <c r="W5302" s="83" t="str">
        <f>MID(Tabla1[[#This Row],[Aplicación]],14,2)</f>
        <v>22</v>
      </c>
      <c r="X5302" s="83" t="str">
        <f>MID(Tabla1[[#This Row],[Aplicación]],14,6)</f>
        <v>22199</v>
      </c>
    </row>
    <row r="5303" spans="1:24" x14ac:dyDescent="0.25">
      <c r="A5303" s="77">
        <v>220240051840</v>
      </c>
      <c r="B5303" s="78" t="s">
        <v>702</v>
      </c>
      <c r="C5303" s="79">
        <v>45600</v>
      </c>
      <c r="D5303" s="77">
        <v>22024000506</v>
      </c>
      <c r="E5303" s="78" t="s">
        <v>1335</v>
      </c>
      <c r="F5303" s="80">
        <v>203.75</v>
      </c>
      <c r="G5303" s="78" t="s">
        <v>41</v>
      </c>
      <c r="H5303" s="78" t="s">
        <v>7043</v>
      </c>
      <c r="I5303" s="81" t="s">
        <v>2934</v>
      </c>
      <c r="J5303" s="78" t="s">
        <v>398</v>
      </c>
      <c r="K5303" s="78" t="s">
        <v>398</v>
      </c>
      <c r="L5303" s="78" t="s">
        <v>413</v>
      </c>
      <c r="M5303" s="78" t="s">
        <v>395</v>
      </c>
      <c r="N5303" s="78" t="s">
        <v>396</v>
      </c>
      <c r="O5303" s="82" t="s">
        <v>325</v>
      </c>
      <c r="P5303" s="82" t="s">
        <v>6229</v>
      </c>
      <c r="Q5303" s="83" t="str">
        <f>MID(Tabla1[[#This Row],[Aplicación]],14,1)</f>
        <v>2</v>
      </c>
      <c r="R5303" s="35" t="s">
        <v>265</v>
      </c>
      <c r="S5303" s="83" t="str">
        <f>MID(Tabla1[[#This Row],[Aplicación]],6,2)</f>
        <v>10</v>
      </c>
      <c r="T5303" s="84" t="str">
        <f>VLOOKUP(Tabla1[[#This Row],[AREA]],Hoja1!A:B,2,FALSE)</f>
        <v>10. Personas mayores, familia y servicios sociales</v>
      </c>
      <c r="U5303" s="83" t="str">
        <f>MID(Tabla1[[#This Row],[Aplicación]],9,4)</f>
        <v>2412</v>
      </c>
      <c r="V5303" s="84" t="str">
        <f>VLOOKUP(Tabla1[[#This Row],[PROGRAMA]],Hoja1!A:B,2,FALSE)</f>
        <v>2412. Formación para el empleo</v>
      </c>
      <c r="W5303" s="83" t="str">
        <f>MID(Tabla1[[#This Row],[Aplicación]],14,2)</f>
        <v>22</v>
      </c>
      <c r="X5303" s="83" t="str">
        <f>MID(Tabla1[[#This Row],[Aplicación]],14,6)</f>
        <v>22199</v>
      </c>
    </row>
    <row r="5304" spans="1:24" x14ac:dyDescent="0.25">
      <c r="A5304" s="77">
        <v>220240044901</v>
      </c>
      <c r="B5304" s="78" t="s">
        <v>702</v>
      </c>
      <c r="C5304" s="79">
        <v>45567</v>
      </c>
      <c r="D5304" s="77">
        <v>22024000587</v>
      </c>
      <c r="E5304" s="78" t="s">
        <v>1159</v>
      </c>
      <c r="F5304" s="80">
        <v>265.33999999999997</v>
      </c>
      <c r="G5304" s="78" t="s">
        <v>3188</v>
      </c>
      <c r="H5304" s="78" t="s">
        <v>7044</v>
      </c>
      <c r="I5304" s="81" t="s">
        <v>2934</v>
      </c>
      <c r="J5304" s="78" t="s">
        <v>398</v>
      </c>
      <c r="K5304" s="78" t="s">
        <v>398</v>
      </c>
      <c r="L5304" s="78" t="s">
        <v>399</v>
      </c>
      <c r="M5304" s="78" t="s">
        <v>395</v>
      </c>
      <c r="N5304" s="78" t="s">
        <v>396</v>
      </c>
      <c r="O5304" s="82" t="s">
        <v>325</v>
      </c>
      <c r="P5304" s="82" t="s">
        <v>6229</v>
      </c>
      <c r="Q5304" s="83" t="str">
        <f>MID(Tabla1[[#This Row],[Aplicación]],14,1)</f>
        <v>2</v>
      </c>
      <c r="R5304" s="35" t="s">
        <v>265</v>
      </c>
      <c r="S5304" s="83" t="str">
        <f>MID(Tabla1[[#This Row],[Aplicación]],6,2)</f>
        <v>10</v>
      </c>
      <c r="T5304" s="84" t="str">
        <f>VLOOKUP(Tabla1[[#This Row],[AREA]],Hoja1!A:B,2,FALSE)</f>
        <v>10. Personas mayores, familia y servicios sociales</v>
      </c>
      <c r="U5304" s="83" t="str">
        <f>MID(Tabla1[[#This Row],[Aplicación]],9,4)</f>
        <v>2412</v>
      </c>
      <c r="V5304" s="84" t="str">
        <f>VLOOKUP(Tabla1[[#This Row],[PROGRAMA]],Hoja1!A:B,2,FALSE)</f>
        <v>2412. Formación para el empleo</v>
      </c>
      <c r="W5304" s="83" t="str">
        <f>MID(Tabla1[[#This Row],[Aplicación]],14,2)</f>
        <v>21</v>
      </c>
      <c r="X5304" s="83" t="str">
        <f>MID(Tabla1[[#This Row],[Aplicación]],14,6)</f>
        <v>213</v>
      </c>
    </row>
    <row r="5305" spans="1:24" x14ac:dyDescent="0.25">
      <c r="A5305" s="77">
        <v>220240057660</v>
      </c>
      <c r="B5305" s="78" t="s">
        <v>702</v>
      </c>
      <c r="C5305" s="79">
        <v>45629</v>
      </c>
      <c r="D5305" s="77">
        <v>22024000940</v>
      </c>
      <c r="E5305" s="78" t="s">
        <v>1285</v>
      </c>
      <c r="F5305" s="80">
        <v>281.64</v>
      </c>
      <c r="G5305" s="78" t="s">
        <v>41</v>
      </c>
      <c r="H5305" s="78" t="s">
        <v>7045</v>
      </c>
      <c r="I5305" s="81" t="s">
        <v>2934</v>
      </c>
      <c r="J5305" s="78" t="s">
        <v>398</v>
      </c>
      <c r="K5305" s="78" t="s">
        <v>398</v>
      </c>
      <c r="L5305" s="78" t="s">
        <v>413</v>
      </c>
      <c r="M5305" s="78" t="s">
        <v>395</v>
      </c>
      <c r="N5305" s="78" t="s">
        <v>396</v>
      </c>
      <c r="O5305" s="82" t="s">
        <v>325</v>
      </c>
      <c r="P5305" s="82" t="s">
        <v>6229</v>
      </c>
      <c r="Q5305" s="83" t="str">
        <f>MID(Tabla1[[#This Row],[Aplicación]],14,1)</f>
        <v>2</v>
      </c>
      <c r="R5305" s="35" t="s">
        <v>265</v>
      </c>
      <c r="S5305" s="83" t="str">
        <f>MID(Tabla1[[#This Row],[Aplicación]],6,2)</f>
        <v>06</v>
      </c>
      <c r="T5305" s="84" t="str">
        <f>VLOOKUP(Tabla1[[#This Row],[AREA]],Hoja1!A:B,2,FALSE)</f>
        <v>06. Educación y cultura</v>
      </c>
      <c r="U5305" s="83" t="str">
        <f>MID(Tabla1[[#This Row],[Aplicación]],9,4)</f>
        <v>3232</v>
      </c>
      <c r="V5305" s="84" t="str">
        <f>VLOOKUP(Tabla1[[#This Row],[PROGRAMA]],Hoja1!A:B,2,FALSE)</f>
        <v>3232. Conservación y mantenimiento centros educación infantil y primaria</v>
      </c>
      <c r="W5305" s="83" t="str">
        <f>MID(Tabla1[[#This Row],[Aplicación]],14,2)</f>
        <v>21</v>
      </c>
      <c r="X5305" s="83" t="str">
        <f>MID(Tabla1[[#This Row],[Aplicación]],14,6)</f>
        <v>212</v>
      </c>
    </row>
    <row r="5306" spans="1:24" x14ac:dyDescent="0.25">
      <c r="A5306" s="77">
        <v>220240051214</v>
      </c>
      <c r="B5306" s="78" t="s">
        <v>390</v>
      </c>
      <c r="C5306" s="79">
        <v>45594</v>
      </c>
      <c r="D5306" s="77">
        <v>22024007994</v>
      </c>
      <c r="E5306" s="78" t="s">
        <v>1426</v>
      </c>
      <c r="F5306" s="80">
        <v>6187.9</v>
      </c>
      <c r="G5306" s="78" t="s">
        <v>51</v>
      </c>
      <c r="H5306" s="78" t="s">
        <v>7046</v>
      </c>
      <c r="I5306" s="81" t="s">
        <v>2930</v>
      </c>
      <c r="J5306" s="78" t="s">
        <v>874</v>
      </c>
      <c r="K5306" s="78" t="s">
        <v>875</v>
      </c>
      <c r="L5306" s="78" t="s">
        <v>413</v>
      </c>
      <c r="M5306" s="78" t="s">
        <v>395</v>
      </c>
      <c r="N5306" s="78" t="s">
        <v>396</v>
      </c>
      <c r="O5306" s="82" t="s">
        <v>325</v>
      </c>
      <c r="P5306" s="82" t="s">
        <v>6229</v>
      </c>
      <c r="Q5306" s="83" t="str">
        <f>MID(Tabla1[[#This Row],[Aplicación]],14,1)</f>
        <v>2</v>
      </c>
      <c r="R5306" s="35" t="s">
        <v>265</v>
      </c>
      <c r="S5306" s="83" t="str">
        <f>MID(Tabla1[[#This Row],[Aplicación]],6,2)</f>
        <v>11</v>
      </c>
      <c r="T5306" s="84" t="str">
        <f>VLOOKUP(Tabla1[[#This Row],[AREA]],Hoja1!A:B,2,FALSE)</f>
        <v>11. Salud pública y seguridad ciudadana</v>
      </c>
      <c r="U5306" s="83" t="str">
        <f>MID(Tabla1[[#This Row],[Aplicación]],9,4)</f>
        <v>1621</v>
      </c>
      <c r="V5306" s="84" t="str">
        <f>VLOOKUP(Tabla1[[#This Row],[PROGRAMA]],Hoja1!A:B,2,FALSE)</f>
        <v>1621. Recogida de residuos</v>
      </c>
      <c r="W5306" s="83" t="str">
        <f>MID(Tabla1[[#This Row],[Aplicación]],14,2)</f>
        <v>22</v>
      </c>
      <c r="X5306" s="83" t="str">
        <f>MID(Tabla1[[#This Row],[Aplicación]],14,6)</f>
        <v>22199</v>
      </c>
    </row>
    <row r="5307" spans="1:24" x14ac:dyDescent="0.25">
      <c r="A5307" s="77">
        <v>220240058263</v>
      </c>
      <c r="B5307" s="78" t="s">
        <v>702</v>
      </c>
      <c r="C5307" s="79">
        <v>45630</v>
      </c>
      <c r="D5307" s="77">
        <v>22024000940</v>
      </c>
      <c r="E5307" s="78" t="s">
        <v>1285</v>
      </c>
      <c r="F5307" s="80">
        <v>272.04000000000002</v>
      </c>
      <c r="G5307" s="78" t="s">
        <v>81</v>
      </c>
      <c r="H5307" s="78" t="s">
        <v>7047</v>
      </c>
      <c r="I5307" s="81" t="s">
        <v>2934</v>
      </c>
      <c r="J5307" s="78" t="s">
        <v>398</v>
      </c>
      <c r="K5307" s="78" t="s">
        <v>398</v>
      </c>
      <c r="L5307" s="78" t="s">
        <v>413</v>
      </c>
      <c r="M5307" s="78" t="s">
        <v>395</v>
      </c>
      <c r="N5307" s="78" t="s">
        <v>396</v>
      </c>
      <c r="O5307" s="82" t="s">
        <v>325</v>
      </c>
      <c r="P5307" s="82" t="s">
        <v>6229</v>
      </c>
      <c r="Q5307" s="83" t="str">
        <f>MID(Tabla1[[#This Row],[Aplicación]],14,1)</f>
        <v>2</v>
      </c>
      <c r="R5307" s="35" t="s">
        <v>265</v>
      </c>
      <c r="S5307" s="83" t="str">
        <f>MID(Tabla1[[#This Row],[Aplicación]],6,2)</f>
        <v>06</v>
      </c>
      <c r="T5307" s="84" t="str">
        <f>VLOOKUP(Tabla1[[#This Row],[AREA]],Hoja1!A:B,2,FALSE)</f>
        <v>06. Educación y cultura</v>
      </c>
      <c r="U5307" s="83" t="str">
        <f>MID(Tabla1[[#This Row],[Aplicación]],9,4)</f>
        <v>3232</v>
      </c>
      <c r="V5307" s="84" t="str">
        <f>VLOOKUP(Tabla1[[#This Row],[PROGRAMA]],Hoja1!A:B,2,FALSE)</f>
        <v>3232. Conservación y mantenimiento centros educación infantil y primaria</v>
      </c>
      <c r="W5307" s="83" t="str">
        <f>MID(Tabla1[[#This Row],[Aplicación]],14,2)</f>
        <v>21</v>
      </c>
      <c r="X5307" s="83" t="str">
        <f>MID(Tabla1[[#This Row],[Aplicación]],14,6)</f>
        <v>212</v>
      </c>
    </row>
    <row r="5308" spans="1:24" x14ac:dyDescent="0.25">
      <c r="A5308" s="77">
        <v>220240055719</v>
      </c>
      <c r="B5308" s="78" t="s">
        <v>702</v>
      </c>
      <c r="C5308" s="79">
        <v>45621</v>
      </c>
      <c r="D5308" s="77">
        <v>22024000940</v>
      </c>
      <c r="E5308" s="78" t="s">
        <v>1285</v>
      </c>
      <c r="F5308" s="80">
        <v>271.08999999999997</v>
      </c>
      <c r="G5308" s="78" t="s">
        <v>886</v>
      </c>
      <c r="H5308" s="78" t="s">
        <v>7048</v>
      </c>
      <c r="I5308" s="81" t="s">
        <v>2934</v>
      </c>
      <c r="J5308" s="78" t="s">
        <v>398</v>
      </c>
      <c r="K5308" s="78" t="s">
        <v>398</v>
      </c>
      <c r="L5308" s="78" t="s">
        <v>413</v>
      </c>
      <c r="M5308" s="78" t="s">
        <v>395</v>
      </c>
      <c r="N5308" s="78" t="s">
        <v>396</v>
      </c>
      <c r="O5308" s="82" t="s">
        <v>325</v>
      </c>
      <c r="P5308" s="82" t="s">
        <v>6229</v>
      </c>
      <c r="Q5308" s="83" t="str">
        <f>MID(Tabla1[[#This Row],[Aplicación]],14,1)</f>
        <v>2</v>
      </c>
      <c r="R5308" s="35" t="s">
        <v>265</v>
      </c>
      <c r="S5308" s="83" t="str">
        <f>MID(Tabla1[[#This Row],[Aplicación]],6,2)</f>
        <v>06</v>
      </c>
      <c r="T5308" s="84" t="str">
        <f>VLOOKUP(Tabla1[[#This Row],[AREA]],Hoja1!A:B,2,FALSE)</f>
        <v>06. Educación y cultura</v>
      </c>
      <c r="U5308" s="83" t="str">
        <f>MID(Tabla1[[#This Row],[Aplicación]],9,4)</f>
        <v>3232</v>
      </c>
      <c r="V5308" s="84" t="str">
        <f>VLOOKUP(Tabla1[[#This Row],[PROGRAMA]],Hoja1!A:B,2,FALSE)</f>
        <v>3232. Conservación y mantenimiento centros educación infantil y primaria</v>
      </c>
      <c r="W5308" s="83" t="str">
        <f>MID(Tabla1[[#This Row],[Aplicación]],14,2)</f>
        <v>21</v>
      </c>
      <c r="X5308" s="83" t="str">
        <f>MID(Tabla1[[#This Row],[Aplicación]],14,6)</f>
        <v>212</v>
      </c>
    </row>
    <row r="5309" spans="1:24" x14ac:dyDescent="0.25">
      <c r="A5309" s="77">
        <v>220240057901</v>
      </c>
      <c r="B5309" s="78" t="s">
        <v>390</v>
      </c>
      <c r="C5309" s="79">
        <v>45630</v>
      </c>
      <c r="D5309" s="77">
        <v>22024008806</v>
      </c>
      <c r="E5309" s="78" t="s">
        <v>1443</v>
      </c>
      <c r="F5309" s="80">
        <v>242.24</v>
      </c>
      <c r="G5309" s="78" t="s">
        <v>55</v>
      </c>
      <c r="H5309" s="78" t="s">
        <v>7049</v>
      </c>
      <c r="I5309" s="81" t="s">
        <v>2930</v>
      </c>
      <c r="J5309" s="78" t="s">
        <v>575</v>
      </c>
      <c r="K5309" s="78" t="s">
        <v>398</v>
      </c>
      <c r="L5309" s="78" t="s">
        <v>399</v>
      </c>
      <c r="M5309" s="78" t="s">
        <v>395</v>
      </c>
      <c r="N5309" s="78" t="s">
        <v>396</v>
      </c>
      <c r="O5309" s="82" t="s">
        <v>325</v>
      </c>
      <c r="P5309" s="82" t="s">
        <v>6229</v>
      </c>
      <c r="Q5309" s="83" t="str">
        <f>MID(Tabla1[[#This Row],[Aplicación]],14,1)</f>
        <v>2</v>
      </c>
      <c r="R5309" s="35" t="s">
        <v>265</v>
      </c>
      <c r="S5309" s="83" t="str">
        <f>MID(Tabla1[[#This Row],[Aplicación]],6,2)</f>
        <v>05</v>
      </c>
      <c r="T5309" s="84" t="str">
        <f>VLOOKUP(Tabla1[[#This Row],[AREA]],Hoja1!A:B,2,FALSE)</f>
        <v>05. Comercio, mercados y consumo</v>
      </c>
      <c r="U5309" s="83" t="str">
        <f>MID(Tabla1[[#This Row],[Aplicación]],9,4)</f>
        <v>4312</v>
      </c>
      <c r="V5309" s="84" t="str">
        <f>VLOOKUP(Tabla1[[#This Row],[PROGRAMA]],Hoja1!A:B,2,FALSE)</f>
        <v>4312. Mercados</v>
      </c>
      <c r="W5309" s="83" t="str">
        <f>MID(Tabla1[[#This Row],[Aplicación]],14,2)</f>
        <v>22</v>
      </c>
      <c r="X5309" s="83" t="str">
        <f>MID(Tabla1[[#This Row],[Aplicación]],14,6)</f>
        <v>22706</v>
      </c>
    </row>
    <row r="5310" spans="1:24" x14ac:dyDescent="0.25">
      <c r="A5310" s="77">
        <v>220240062029</v>
      </c>
      <c r="B5310" s="78" t="s">
        <v>702</v>
      </c>
      <c r="C5310" s="79">
        <v>45646</v>
      </c>
      <c r="D5310" s="77">
        <v>22024000940</v>
      </c>
      <c r="E5310" s="78" t="s">
        <v>1285</v>
      </c>
      <c r="F5310" s="80">
        <v>237</v>
      </c>
      <c r="G5310" s="78" t="s">
        <v>827</v>
      </c>
      <c r="H5310" s="78" t="s">
        <v>7050</v>
      </c>
      <c r="I5310" s="81" t="s">
        <v>2934</v>
      </c>
      <c r="J5310" s="78" t="s">
        <v>398</v>
      </c>
      <c r="K5310" s="78" t="s">
        <v>398</v>
      </c>
      <c r="L5310" s="78" t="s">
        <v>413</v>
      </c>
      <c r="M5310" s="78" t="s">
        <v>395</v>
      </c>
      <c r="N5310" s="78" t="s">
        <v>396</v>
      </c>
      <c r="O5310" s="82" t="s">
        <v>325</v>
      </c>
      <c r="P5310" s="82" t="s">
        <v>6229</v>
      </c>
      <c r="Q5310" s="83" t="str">
        <f>MID(Tabla1[[#This Row],[Aplicación]],14,1)</f>
        <v>2</v>
      </c>
      <c r="R5310" s="35" t="s">
        <v>265</v>
      </c>
      <c r="S5310" s="83" t="str">
        <f>MID(Tabla1[[#This Row],[Aplicación]],6,2)</f>
        <v>06</v>
      </c>
      <c r="T5310" s="84" t="str">
        <f>VLOOKUP(Tabla1[[#This Row],[AREA]],Hoja1!A:B,2,FALSE)</f>
        <v>06. Educación y cultura</v>
      </c>
      <c r="U5310" s="83" t="str">
        <f>MID(Tabla1[[#This Row],[Aplicación]],9,4)</f>
        <v>3232</v>
      </c>
      <c r="V5310" s="84" t="str">
        <f>VLOOKUP(Tabla1[[#This Row],[PROGRAMA]],Hoja1!A:B,2,FALSE)</f>
        <v>3232. Conservación y mantenimiento centros educación infantil y primaria</v>
      </c>
      <c r="W5310" s="83" t="str">
        <f>MID(Tabla1[[#This Row],[Aplicación]],14,2)</f>
        <v>21</v>
      </c>
      <c r="X5310" s="83" t="str">
        <f>MID(Tabla1[[#This Row],[Aplicación]],14,6)</f>
        <v>212</v>
      </c>
    </row>
    <row r="5311" spans="1:24" x14ac:dyDescent="0.25">
      <c r="A5311" s="77">
        <v>220240061635</v>
      </c>
      <c r="B5311" s="78" t="s">
        <v>390</v>
      </c>
      <c r="C5311" s="79">
        <v>45644</v>
      </c>
      <c r="D5311" s="77">
        <v>22024009213</v>
      </c>
      <c r="E5311" s="78" t="s">
        <v>1425</v>
      </c>
      <c r="F5311" s="80">
        <v>629.88</v>
      </c>
      <c r="G5311" s="78" t="s">
        <v>51</v>
      </c>
      <c r="H5311" s="78" t="s">
        <v>7051</v>
      </c>
      <c r="I5311" s="81" t="s">
        <v>2930</v>
      </c>
      <c r="J5311" s="78" t="s">
        <v>874</v>
      </c>
      <c r="K5311" s="78" t="s">
        <v>875</v>
      </c>
      <c r="L5311" s="78" t="s">
        <v>413</v>
      </c>
      <c r="M5311" s="78" t="s">
        <v>395</v>
      </c>
      <c r="N5311" s="78" t="s">
        <v>396</v>
      </c>
      <c r="O5311" s="82" t="s">
        <v>325</v>
      </c>
      <c r="P5311" s="82" t="s">
        <v>6229</v>
      </c>
      <c r="Q5311" s="83" t="str">
        <f>MID(Tabla1[[#This Row],[Aplicación]],14,1)</f>
        <v>2</v>
      </c>
      <c r="R5311" s="35" t="s">
        <v>265</v>
      </c>
      <c r="S5311" s="83" t="str">
        <f>MID(Tabla1[[#This Row],[Aplicación]],6,2)</f>
        <v>11</v>
      </c>
      <c r="T5311" s="84" t="str">
        <f>VLOOKUP(Tabla1[[#This Row],[AREA]],Hoja1!A:B,2,FALSE)</f>
        <v>11. Salud pública y seguridad ciudadana</v>
      </c>
      <c r="U5311" s="83" t="str">
        <f>MID(Tabla1[[#This Row],[Aplicación]],9,4)</f>
        <v>1621</v>
      </c>
      <c r="V5311" s="84" t="str">
        <f>VLOOKUP(Tabla1[[#This Row],[PROGRAMA]],Hoja1!A:B,2,FALSE)</f>
        <v>1621. Recogida de residuos</v>
      </c>
      <c r="W5311" s="83" t="str">
        <f>MID(Tabla1[[#This Row],[Aplicación]],14,2)</f>
        <v>21</v>
      </c>
      <c r="X5311" s="83" t="str">
        <f>MID(Tabla1[[#This Row],[Aplicación]],14,6)</f>
        <v>214</v>
      </c>
    </row>
    <row r="5312" spans="1:24" x14ac:dyDescent="0.25">
      <c r="A5312" s="77">
        <v>220240055735</v>
      </c>
      <c r="B5312" s="78" t="s">
        <v>702</v>
      </c>
      <c r="C5312" s="79">
        <v>45621</v>
      </c>
      <c r="D5312" s="77">
        <v>22024000940</v>
      </c>
      <c r="E5312" s="78" t="s">
        <v>1285</v>
      </c>
      <c r="F5312" s="80">
        <v>219.19</v>
      </c>
      <c r="G5312" s="78" t="s">
        <v>41</v>
      </c>
      <c r="H5312" s="78" t="s">
        <v>7052</v>
      </c>
      <c r="I5312" s="81" t="s">
        <v>2934</v>
      </c>
      <c r="J5312" s="78" t="s">
        <v>398</v>
      </c>
      <c r="K5312" s="78" t="s">
        <v>398</v>
      </c>
      <c r="L5312" s="78" t="s">
        <v>413</v>
      </c>
      <c r="M5312" s="78" t="s">
        <v>395</v>
      </c>
      <c r="N5312" s="78" t="s">
        <v>396</v>
      </c>
      <c r="O5312" s="82" t="s">
        <v>325</v>
      </c>
      <c r="P5312" s="82" t="s">
        <v>6229</v>
      </c>
      <c r="Q5312" s="83" t="str">
        <f>MID(Tabla1[[#This Row],[Aplicación]],14,1)</f>
        <v>2</v>
      </c>
      <c r="R5312" s="35" t="s">
        <v>265</v>
      </c>
      <c r="S5312" s="83" t="str">
        <f>MID(Tabla1[[#This Row],[Aplicación]],6,2)</f>
        <v>06</v>
      </c>
      <c r="T5312" s="84" t="str">
        <f>VLOOKUP(Tabla1[[#This Row],[AREA]],Hoja1!A:B,2,FALSE)</f>
        <v>06. Educación y cultura</v>
      </c>
      <c r="U5312" s="83" t="str">
        <f>MID(Tabla1[[#This Row],[Aplicación]],9,4)</f>
        <v>3232</v>
      </c>
      <c r="V5312" s="84" t="str">
        <f>VLOOKUP(Tabla1[[#This Row],[PROGRAMA]],Hoja1!A:B,2,FALSE)</f>
        <v>3232. Conservación y mantenimiento centros educación infantil y primaria</v>
      </c>
      <c r="W5312" s="83" t="str">
        <f>MID(Tabla1[[#This Row],[Aplicación]],14,2)</f>
        <v>21</v>
      </c>
      <c r="X5312" s="83" t="str">
        <f>MID(Tabla1[[#This Row],[Aplicación]],14,6)</f>
        <v>212</v>
      </c>
    </row>
    <row r="5313" spans="1:24" x14ac:dyDescent="0.25">
      <c r="A5313" s="77">
        <v>220240056156</v>
      </c>
      <c r="B5313" s="78" t="s">
        <v>702</v>
      </c>
      <c r="C5313" s="79">
        <v>45622</v>
      </c>
      <c r="D5313" s="77">
        <v>22024000940</v>
      </c>
      <c r="E5313" s="78" t="s">
        <v>1285</v>
      </c>
      <c r="F5313" s="80">
        <v>207.39</v>
      </c>
      <c r="G5313" s="78" t="s">
        <v>764</v>
      </c>
      <c r="H5313" s="78" t="s">
        <v>7053</v>
      </c>
      <c r="I5313" s="81" t="s">
        <v>2934</v>
      </c>
      <c r="J5313" s="78" t="s">
        <v>398</v>
      </c>
      <c r="K5313" s="78" t="s">
        <v>398</v>
      </c>
      <c r="L5313" s="78" t="s">
        <v>413</v>
      </c>
      <c r="M5313" s="78" t="s">
        <v>395</v>
      </c>
      <c r="N5313" s="78" t="s">
        <v>396</v>
      </c>
      <c r="O5313" s="82" t="s">
        <v>325</v>
      </c>
      <c r="P5313" s="82" t="s">
        <v>6229</v>
      </c>
      <c r="Q5313" s="83" t="str">
        <f>MID(Tabla1[[#This Row],[Aplicación]],14,1)</f>
        <v>2</v>
      </c>
      <c r="R5313" s="35" t="s">
        <v>265</v>
      </c>
      <c r="S5313" s="83" t="str">
        <f>MID(Tabla1[[#This Row],[Aplicación]],6,2)</f>
        <v>06</v>
      </c>
      <c r="T5313" s="84" t="str">
        <f>VLOOKUP(Tabla1[[#This Row],[AREA]],Hoja1!A:B,2,FALSE)</f>
        <v>06. Educación y cultura</v>
      </c>
      <c r="U5313" s="83" t="str">
        <f>MID(Tabla1[[#This Row],[Aplicación]],9,4)</f>
        <v>3232</v>
      </c>
      <c r="V5313" s="84" t="str">
        <f>VLOOKUP(Tabla1[[#This Row],[PROGRAMA]],Hoja1!A:B,2,FALSE)</f>
        <v>3232. Conservación y mantenimiento centros educación infantil y primaria</v>
      </c>
      <c r="W5313" s="83" t="str">
        <f>MID(Tabla1[[#This Row],[Aplicación]],14,2)</f>
        <v>21</v>
      </c>
      <c r="X5313" s="83" t="str">
        <f>MID(Tabla1[[#This Row],[Aplicación]],14,6)</f>
        <v>212</v>
      </c>
    </row>
    <row r="5314" spans="1:24" x14ac:dyDescent="0.25">
      <c r="A5314" s="77">
        <v>220240044880</v>
      </c>
      <c r="B5314" s="78" t="s">
        <v>702</v>
      </c>
      <c r="C5314" s="79">
        <v>45567</v>
      </c>
      <c r="D5314" s="77">
        <v>22024001011</v>
      </c>
      <c r="E5314" s="78" t="s">
        <v>1423</v>
      </c>
      <c r="F5314" s="80">
        <v>299.95999999999998</v>
      </c>
      <c r="G5314" s="78" t="s">
        <v>767</v>
      </c>
      <c r="H5314" s="78" t="s">
        <v>7054</v>
      </c>
      <c r="I5314" s="81" t="s">
        <v>2934</v>
      </c>
      <c r="J5314" s="78" t="s">
        <v>398</v>
      </c>
      <c r="K5314" s="78" t="s">
        <v>398</v>
      </c>
      <c r="L5314" s="78" t="s">
        <v>399</v>
      </c>
      <c r="M5314" s="78" t="s">
        <v>395</v>
      </c>
      <c r="N5314" s="78" t="s">
        <v>396</v>
      </c>
      <c r="O5314" s="82" t="s">
        <v>325</v>
      </c>
      <c r="P5314" s="82" t="s">
        <v>6229</v>
      </c>
      <c r="Q5314" s="83" t="str">
        <f>MID(Tabla1[[#This Row],[Aplicación]],14,1)</f>
        <v>2</v>
      </c>
      <c r="R5314" s="35" t="s">
        <v>265</v>
      </c>
      <c r="S5314" s="83" t="str">
        <f>MID(Tabla1[[#This Row],[Aplicación]],6,2)</f>
        <v>11</v>
      </c>
      <c r="T5314" s="84" t="str">
        <f>VLOOKUP(Tabla1[[#This Row],[AREA]],Hoja1!A:B,2,FALSE)</f>
        <v>11. Salud pública y seguridad ciudadana</v>
      </c>
      <c r="U5314" s="83" t="str">
        <f>MID(Tabla1[[#This Row],[Aplicación]],9,4)</f>
        <v>1321</v>
      </c>
      <c r="V5314" s="84" t="str">
        <f>VLOOKUP(Tabla1[[#This Row],[PROGRAMA]],Hoja1!A:B,2,FALSE)</f>
        <v>1321. Policía municipal</v>
      </c>
      <c r="W5314" s="83" t="str">
        <f>MID(Tabla1[[#This Row],[Aplicación]],14,2)</f>
        <v>21</v>
      </c>
      <c r="X5314" s="83" t="str">
        <f>MID(Tabla1[[#This Row],[Aplicación]],14,6)</f>
        <v>214</v>
      </c>
    </row>
    <row r="5315" spans="1:24" x14ac:dyDescent="0.25">
      <c r="A5315" s="77">
        <v>220240044882</v>
      </c>
      <c r="B5315" s="78" t="s">
        <v>702</v>
      </c>
      <c r="C5315" s="79">
        <v>45567</v>
      </c>
      <c r="D5315" s="77">
        <v>22024001011</v>
      </c>
      <c r="E5315" s="78" t="s">
        <v>1423</v>
      </c>
      <c r="F5315" s="80">
        <v>209.6</v>
      </c>
      <c r="G5315" s="78" t="s">
        <v>809</v>
      </c>
      <c r="H5315" s="78" t="s">
        <v>7055</v>
      </c>
      <c r="I5315" s="81" t="s">
        <v>2934</v>
      </c>
      <c r="J5315" s="78" t="s">
        <v>398</v>
      </c>
      <c r="K5315" s="78" t="s">
        <v>398</v>
      </c>
      <c r="L5315" s="78" t="s">
        <v>399</v>
      </c>
      <c r="M5315" s="78" t="s">
        <v>395</v>
      </c>
      <c r="N5315" s="78" t="s">
        <v>396</v>
      </c>
      <c r="O5315" s="82" t="s">
        <v>325</v>
      </c>
      <c r="P5315" s="82" t="s">
        <v>6229</v>
      </c>
      <c r="Q5315" s="83" t="str">
        <f>MID(Tabla1[[#This Row],[Aplicación]],14,1)</f>
        <v>2</v>
      </c>
      <c r="R5315" s="35" t="s">
        <v>265</v>
      </c>
      <c r="S5315" s="83" t="str">
        <f>MID(Tabla1[[#This Row],[Aplicación]],6,2)</f>
        <v>11</v>
      </c>
      <c r="T5315" s="84" t="str">
        <f>VLOOKUP(Tabla1[[#This Row],[AREA]],Hoja1!A:B,2,FALSE)</f>
        <v>11. Salud pública y seguridad ciudadana</v>
      </c>
      <c r="U5315" s="83" t="str">
        <f>MID(Tabla1[[#This Row],[Aplicación]],9,4)</f>
        <v>1321</v>
      </c>
      <c r="V5315" s="84" t="str">
        <f>VLOOKUP(Tabla1[[#This Row],[PROGRAMA]],Hoja1!A:B,2,FALSE)</f>
        <v>1321. Policía municipal</v>
      </c>
      <c r="W5315" s="83" t="str">
        <f>MID(Tabla1[[#This Row],[Aplicación]],14,2)</f>
        <v>21</v>
      </c>
      <c r="X5315" s="83" t="str">
        <f>MID(Tabla1[[#This Row],[Aplicación]],14,6)</f>
        <v>214</v>
      </c>
    </row>
    <row r="5316" spans="1:24" x14ac:dyDescent="0.25">
      <c r="A5316" s="77">
        <v>220240045017</v>
      </c>
      <c r="B5316" s="78" t="s">
        <v>702</v>
      </c>
      <c r="C5316" s="79">
        <v>45567</v>
      </c>
      <c r="D5316" s="77">
        <v>22024001013</v>
      </c>
      <c r="E5316" s="78" t="s">
        <v>1423</v>
      </c>
      <c r="F5316" s="80">
        <v>258.58</v>
      </c>
      <c r="G5316" s="78" t="s">
        <v>814</v>
      </c>
      <c r="H5316" s="78" t="s">
        <v>7056</v>
      </c>
      <c r="I5316" s="81" t="s">
        <v>2934</v>
      </c>
      <c r="J5316" s="78" t="s">
        <v>420</v>
      </c>
      <c r="K5316" s="78" t="s">
        <v>420</v>
      </c>
      <c r="L5316" s="78" t="s">
        <v>413</v>
      </c>
      <c r="M5316" s="78" t="s">
        <v>395</v>
      </c>
      <c r="N5316" s="78" t="s">
        <v>396</v>
      </c>
      <c r="O5316" s="82" t="s">
        <v>325</v>
      </c>
      <c r="P5316" s="82" t="s">
        <v>6229</v>
      </c>
      <c r="Q5316" s="83" t="str">
        <f>MID(Tabla1[[#This Row],[Aplicación]],14,1)</f>
        <v>2</v>
      </c>
      <c r="R5316" s="35" t="s">
        <v>265</v>
      </c>
      <c r="S5316" s="83" t="str">
        <f>MID(Tabla1[[#This Row],[Aplicación]],6,2)</f>
        <v>11</v>
      </c>
      <c r="T5316" s="84" t="str">
        <f>VLOOKUP(Tabla1[[#This Row],[AREA]],Hoja1!A:B,2,FALSE)</f>
        <v>11. Salud pública y seguridad ciudadana</v>
      </c>
      <c r="U5316" s="83" t="str">
        <f>MID(Tabla1[[#This Row],[Aplicación]],9,4)</f>
        <v>1321</v>
      </c>
      <c r="V5316" s="84" t="str">
        <f>VLOOKUP(Tabla1[[#This Row],[PROGRAMA]],Hoja1!A:B,2,FALSE)</f>
        <v>1321. Policía municipal</v>
      </c>
      <c r="W5316" s="83" t="str">
        <f>MID(Tabla1[[#This Row],[Aplicación]],14,2)</f>
        <v>21</v>
      </c>
      <c r="X5316" s="83" t="str">
        <f>MID(Tabla1[[#This Row],[Aplicación]],14,6)</f>
        <v>214</v>
      </c>
    </row>
    <row r="5317" spans="1:24" x14ac:dyDescent="0.25">
      <c r="A5317" s="77">
        <v>220240060423</v>
      </c>
      <c r="B5317" s="78" t="s">
        <v>702</v>
      </c>
      <c r="C5317" s="79">
        <v>45638</v>
      </c>
      <c r="D5317" s="77">
        <v>22024001014</v>
      </c>
      <c r="E5317" s="78" t="s">
        <v>1341</v>
      </c>
      <c r="F5317" s="80">
        <v>244.45</v>
      </c>
      <c r="G5317" s="78" t="s">
        <v>41</v>
      </c>
      <c r="H5317" s="78" t="s">
        <v>7057</v>
      </c>
      <c r="I5317" s="81" t="s">
        <v>2934</v>
      </c>
      <c r="J5317" s="78" t="s">
        <v>398</v>
      </c>
      <c r="K5317" s="78" t="s">
        <v>398</v>
      </c>
      <c r="L5317" s="78" t="s">
        <v>413</v>
      </c>
      <c r="M5317" s="78" t="s">
        <v>395</v>
      </c>
      <c r="N5317" s="78" t="s">
        <v>396</v>
      </c>
      <c r="O5317" s="82" t="s">
        <v>325</v>
      </c>
      <c r="P5317" s="82" t="s">
        <v>6229</v>
      </c>
      <c r="Q5317" s="83" t="str">
        <f>MID(Tabla1[[#This Row],[Aplicación]],14,1)</f>
        <v>2</v>
      </c>
      <c r="R5317" s="35" t="s">
        <v>265</v>
      </c>
      <c r="S5317" s="83" t="str">
        <f>MID(Tabla1[[#This Row],[Aplicación]],6,2)</f>
        <v>11</v>
      </c>
      <c r="T5317" s="84" t="str">
        <f>VLOOKUP(Tabla1[[#This Row],[AREA]],Hoja1!A:B,2,FALSE)</f>
        <v>11. Salud pública y seguridad ciudadana</v>
      </c>
      <c r="U5317" s="83" t="str">
        <f>MID(Tabla1[[#This Row],[Aplicación]],9,4)</f>
        <v>1321</v>
      </c>
      <c r="V5317" s="84" t="str">
        <f>VLOOKUP(Tabla1[[#This Row],[PROGRAMA]],Hoja1!A:B,2,FALSE)</f>
        <v>1321. Policía municipal</v>
      </c>
      <c r="W5317" s="83" t="str">
        <f>MID(Tabla1[[#This Row],[Aplicación]],14,2)</f>
        <v>22</v>
      </c>
      <c r="X5317" s="83" t="str">
        <f>MID(Tabla1[[#This Row],[Aplicación]],14,6)</f>
        <v>22199</v>
      </c>
    </row>
    <row r="5318" spans="1:24" x14ac:dyDescent="0.25">
      <c r="A5318" s="77">
        <v>220240061026</v>
      </c>
      <c r="B5318" s="78" t="s">
        <v>702</v>
      </c>
      <c r="C5318" s="79">
        <v>45643</v>
      </c>
      <c r="D5318" s="77">
        <v>22024001045</v>
      </c>
      <c r="E5318" s="78" t="s">
        <v>1353</v>
      </c>
      <c r="F5318" s="80">
        <v>280.04000000000002</v>
      </c>
      <c r="G5318" s="78" t="s">
        <v>57</v>
      </c>
      <c r="H5318" s="78" t="s">
        <v>7058</v>
      </c>
      <c r="I5318" s="81" t="s">
        <v>2934</v>
      </c>
      <c r="J5318" s="78" t="s">
        <v>398</v>
      </c>
      <c r="K5318" s="78" t="s">
        <v>398</v>
      </c>
      <c r="L5318" s="78" t="s">
        <v>413</v>
      </c>
      <c r="M5318" s="78" t="s">
        <v>395</v>
      </c>
      <c r="N5318" s="78" t="s">
        <v>396</v>
      </c>
      <c r="O5318" s="82" t="s">
        <v>325</v>
      </c>
      <c r="P5318" s="82" t="s">
        <v>6229</v>
      </c>
      <c r="Q5318" s="83" t="str">
        <f>MID(Tabla1[[#This Row],[Aplicación]],14,1)</f>
        <v>2</v>
      </c>
      <c r="R5318" s="35" t="s">
        <v>265</v>
      </c>
      <c r="S5318" s="83" t="str">
        <f>MID(Tabla1[[#This Row],[Aplicación]],6,2)</f>
        <v>11</v>
      </c>
      <c r="T5318" s="84" t="str">
        <f>VLOOKUP(Tabla1[[#This Row],[AREA]],Hoja1!A:B,2,FALSE)</f>
        <v>11. Salud pública y seguridad ciudadana</v>
      </c>
      <c r="U5318" s="83" t="str">
        <f>MID(Tabla1[[#This Row],[Aplicación]],9,4)</f>
        <v>3111</v>
      </c>
      <c r="V5318" s="84" t="str">
        <f>VLOOKUP(Tabla1[[#This Row],[PROGRAMA]],Hoja1!A:B,2,FALSE)</f>
        <v>3111. Protección de la salubridad pública</v>
      </c>
      <c r="W5318" s="83" t="str">
        <f>MID(Tabla1[[#This Row],[Aplicación]],14,2)</f>
        <v>22</v>
      </c>
      <c r="X5318" s="83" t="str">
        <f>MID(Tabla1[[#This Row],[Aplicación]],14,6)</f>
        <v>22199</v>
      </c>
    </row>
    <row r="5319" spans="1:24" x14ac:dyDescent="0.25">
      <c r="A5319" s="77">
        <v>220240045019</v>
      </c>
      <c r="B5319" s="78" t="s">
        <v>702</v>
      </c>
      <c r="C5319" s="79">
        <v>45567</v>
      </c>
      <c r="D5319" s="77">
        <v>22024001045</v>
      </c>
      <c r="E5319" s="78" t="s">
        <v>1353</v>
      </c>
      <c r="F5319" s="80">
        <v>265.74</v>
      </c>
      <c r="G5319" s="78" t="s">
        <v>57</v>
      </c>
      <c r="H5319" s="78" t="s">
        <v>7059</v>
      </c>
      <c r="I5319" s="81" t="s">
        <v>2934</v>
      </c>
      <c r="J5319" s="78" t="s">
        <v>398</v>
      </c>
      <c r="K5319" s="78" t="s">
        <v>398</v>
      </c>
      <c r="L5319" s="78" t="s">
        <v>413</v>
      </c>
      <c r="M5319" s="78" t="s">
        <v>395</v>
      </c>
      <c r="N5319" s="78" t="s">
        <v>396</v>
      </c>
      <c r="O5319" s="82" t="s">
        <v>325</v>
      </c>
      <c r="P5319" s="82" t="s">
        <v>6229</v>
      </c>
      <c r="Q5319" s="83" t="str">
        <f>MID(Tabla1[[#This Row],[Aplicación]],14,1)</f>
        <v>2</v>
      </c>
      <c r="R5319" s="35" t="s">
        <v>265</v>
      </c>
      <c r="S5319" s="83" t="str">
        <f>MID(Tabla1[[#This Row],[Aplicación]],6,2)</f>
        <v>11</v>
      </c>
      <c r="T5319" s="84" t="str">
        <f>VLOOKUP(Tabla1[[#This Row],[AREA]],Hoja1!A:B,2,FALSE)</f>
        <v>11. Salud pública y seguridad ciudadana</v>
      </c>
      <c r="U5319" s="83" t="str">
        <f>MID(Tabla1[[#This Row],[Aplicación]],9,4)</f>
        <v>3111</v>
      </c>
      <c r="V5319" s="84" t="str">
        <f>VLOOKUP(Tabla1[[#This Row],[PROGRAMA]],Hoja1!A:B,2,FALSE)</f>
        <v>3111. Protección de la salubridad pública</v>
      </c>
      <c r="W5319" s="83" t="str">
        <f>MID(Tabla1[[#This Row],[Aplicación]],14,2)</f>
        <v>22</v>
      </c>
      <c r="X5319" s="83" t="str">
        <f>MID(Tabla1[[#This Row],[Aplicación]],14,6)</f>
        <v>22199</v>
      </c>
    </row>
    <row r="5320" spans="1:24" x14ac:dyDescent="0.25">
      <c r="A5320" s="77">
        <v>220240046554</v>
      </c>
      <c r="B5320" s="78" t="s">
        <v>702</v>
      </c>
      <c r="C5320" s="79">
        <v>45572</v>
      </c>
      <c r="D5320" s="77">
        <v>22024001633</v>
      </c>
      <c r="E5320" s="78" t="s">
        <v>1427</v>
      </c>
      <c r="F5320" s="80">
        <v>293.12</v>
      </c>
      <c r="G5320" s="78" t="s">
        <v>81</v>
      </c>
      <c r="H5320" s="78" t="s">
        <v>7060</v>
      </c>
      <c r="I5320" s="81" t="s">
        <v>2934</v>
      </c>
      <c r="J5320" s="78" t="s">
        <v>398</v>
      </c>
      <c r="K5320" s="78" t="s">
        <v>398</v>
      </c>
      <c r="L5320" s="78" t="s">
        <v>413</v>
      </c>
      <c r="M5320" s="78" t="s">
        <v>395</v>
      </c>
      <c r="N5320" s="78" t="s">
        <v>396</v>
      </c>
      <c r="O5320" s="82" t="s">
        <v>325</v>
      </c>
      <c r="P5320" s="82" t="s">
        <v>6229</v>
      </c>
      <c r="Q5320" s="83" t="str">
        <f>MID(Tabla1[[#This Row],[Aplicación]],14,1)</f>
        <v>2</v>
      </c>
      <c r="R5320" s="35" t="s">
        <v>265</v>
      </c>
      <c r="S5320" s="83" t="str">
        <f>MID(Tabla1[[#This Row],[Aplicación]],6,2)</f>
        <v>07</v>
      </c>
      <c r="T5320" s="84" t="str">
        <f>VLOOKUP(Tabla1[[#This Row],[AREA]],Hoja1!A:B,2,FALSE)</f>
        <v>07. Medio ambiente</v>
      </c>
      <c r="U5320" s="83" t="str">
        <f>MID(Tabla1[[#This Row],[Aplicación]],9,4)</f>
        <v>1711</v>
      </c>
      <c r="V5320" s="84" t="str">
        <f>VLOOKUP(Tabla1[[#This Row],[PROGRAMA]],Hoja1!A:B,2,FALSE)</f>
        <v>1711. Parques y jardines</v>
      </c>
      <c r="W5320" s="83" t="str">
        <f>MID(Tabla1[[#This Row],[Aplicación]],14,2)</f>
        <v>22</v>
      </c>
      <c r="X5320" s="83" t="str">
        <f>MID(Tabla1[[#This Row],[Aplicación]],14,6)</f>
        <v>22199</v>
      </c>
    </row>
    <row r="5321" spans="1:24" x14ac:dyDescent="0.25">
      <c r="A5321" s="77">
        <v>220240051521</v>
      </c>
      <c r="B5321" s="78" t="s">
        <v>702</v>
      </c>
      <c r="C5321" s="79">
        <v>45595</v>
      </c>
      <c r="D5321" s="77">
        <v>22024001633</v>
      </c>
      <c r="E5321" s="78" t="s">
        <v>1427</v>
      </c>
      <c r="F5321" s="80">
        <v>288.51</v>
      </c>
      <c r="G5321" s="78" t="s">
        <v>776</v>
      </c>
      <c r="H5321" s="78" t="s">
        <v>7061</v>
      </c>
      <c r="I5321" s="81" t="s">
        <v>2934</v>
      </c>
      <c r="J5321" s="78" t="s">
        <v>398</v>
      </c>
      <c r="K5321" s="78" t="s">
        <v>398</v>
      </c>
      <c r="L5321" s="78" t="s">
        <v>413</v>
      </c>
      <c r="M5321" s="78" t="s">
        <v>395</v>
      </c>
      <c r="N5321" s="78" t="s">
        <v>396</v>
      </c>
      <c r="O5321" s="82" t="s">
        <v>325</v>
      </c>
      <c r="P5321" s="82" t="s">
        <v>6229</v>
      </c>
      <c r="Q5321" s="83" t="str">
        <f>MID(Tabla1[[#This Row],[Aplicación]],14,1)</f>
        <v>2</v>
      </c>
      <c r="R5321" s="35" t="s">
        <v>265</v>
      </c>
      <c r="S5321" s="83" t="str">
        <f>MID(Tabla1[[#This Row],[Aplicación]],6,2)</f>
        <v>07</v>
      </c>
      <c r="T5321" s="84" t="str">
        <f>VLOOKUP(Tabla1[[#This Row],[AREA]],Hoja1!A:B,2,FALSE)</f>
        <v>07. Medio ambiente</v>
      </c>
      <c r="U5321" s="83" t="str">
        <f>MID(Tabla1[[#This Row],[Aplicación]],9,4)</f>
        <v>1711</v>
      </c>
      <c r="V5321" s="84" t="str">
        <f>VLOOKUP(Tabla1[[#This Row],[PROGRAMA]],Hoja1!A:B,2,FALSE)</f>
        <v>1711. Parques y jardines</v>
      </c>
      <c r="W5321" s="83" t="str">
        <f>MID(Tabla1[[#This Row],[Aplicación]],14,2)</f>
        <v>22</v>
      </c>
      <c r="X5321" s="83" t="str">
        <f>MID(Tabla1[[#This Row],[Aplicación]],14,6)</f>
        <v>22199</v>
      </c>
    </row>
    <row r="5322" spans="1:24" x14ac:dyDescent="0.25">
      <c r="A5322" s="77">
        <v>220240055398</v>
      </c>
      <c r="B5322" s="78" t="s">
        <v>702</v>
      </c>
      <c r="C5322" s="79">
        <v>45617</v>
      </c>
      <c r="D5322" s="77">
        <v>22024001633</v>
      </c>
      <c r="E5322" s="78" t="s">
        <v>1427</v>
      </c>
      <c r="F5322" s="80">
        <v>277.91000000000003</v>
      </c>
      <c r="G5322" s="78" t="s">
        <v>81</v>
      </c>
      <c r="H5322" s="78" t="s">
        <v>7062</v>
      </c>
      <c r="I5322" s="81" t="s">
        <v>2934</v>
      </c>
      <c r="J5322" s="78" t="s">
        <v>398</v>
      </c>
      <c r="K5322" s="78" t="s">
        <v>398</v>
      </c>
      <c r="L5322" s="78" t="s">
        <v>413</v>
      </c>
      <c r="M5322" s="78" t="s">
        <v>395</v>
      </c>
      <c r="N5322" s="78" t="s">
        <v>396</v>
      </c>
      <c r="O5322" s="82" t="s">
        <v>325</v>
      </c>
      <c r="P5322" s="82" t="s">
        <v>6229</v>
      </c>
      <c r="Q5322" s="83" t="str">
        <f>MID(Tabla1[[#This Row],[Aplicación]],14,1)</f>
        <v>2</v>
      </c>
      <c r="R5322" s="35" t="s">
        <v>265</v>
      </c>
      <c r="S5322" s="83" t="str">
        <f>MID(Tabla1[[#This Row],[Aplicación]],6,2)</f>
        <v>07</v>
      </c>
      <c r="T5322" s="84" t="str">
        <f>VLOOKUP(Tabla1[[#This Row],[AREA]],Hoja1!A:B,2,FALSE)</f>
        <v>07. Medio ambiente</v>
      </c>
      <c r="U5322" s="83" t="str">
        <f>MID(Tabla1[[#This Row],[Aplicación]],9,4)</f>
        <v>1711</v>
      </c>
      <c r="V5322" s="84" t="str">
        <f>VLOOKUP(Tabla1[[#This Row],[PROGRAMA]],Hoja1!A:B,2,FALSE)</f>
        <v>1711. Parques y jardines</v>
      </c>
      <c r="W5322" s="83" t="str">
        <f>MID(Tabla1[[#This Row],[Aplicación]],14,2)</f>
        <v>22</v>
      </c>
      <c r="X5322" s="83" t="str">
        <f>MID(Tabla1[[#This Row],[Aplicación]],14,6)</f>
        <v>22199</v>
      </c>
    </row>
    <row r="5323" spans="1:24" x14ac:dyDescent="0.25">
      <c r="A5323" s="77">
        <v>220240059790</v>
      </c>
      <c r="B5323" s="78" t="s">
        <v>702</v>
      </c>
      <c r="C5323" s="79">
        <v>45636</v>
      </c>
      <c r="D5323" s="77">
        <v>22024001633</v>
      </c>
      <c r="E5323" s="78" t="s">
        <v>1427</v>
      </c>
      <c r="F5323" s="80">
        <v>232.16</v>
      </c>
      <c r="G5323" s="78" t="s">
        <v>776</v>
      </c>
      <c r="H5323" s="78" t="s">
        <v>7063</v>
      </c>
      <c r="I5323" s="81" t="s">
        <v>2934</v>
      </c>
      <c r="J5323" s="78" t="s">
        <v>398</v>
      </c>
      <c r="K5323" s="78" t="s">
        <v>398</v>
      </c>
      <c r="L5323" s="78" t="s">
        <v>413</v>
      </c>
      <c r="M5323" s="78" t="s">
        <v>395</v>
      </c>
      <c r="N5323" s="78" t="s">
        <v>396</v>
      </c>
      <c r="O5323" s="82" t="s">
        <v>325</v>
      </c>
      <c r="P5323" s="82" t="s">
        <v>6229</v>
      </c>
      <c r="Q5323" s="83" t="str">
        <f>MID(Tabla1[[#This Row],[Aplicación]],14,1)</f>
        <v>2</v>
      </c>
      <c r="R5323" s="35" t="s">
        <v>265</v>
      </c>
      <c r="S5323" s="83" t="str">
        <f>MID(Tabla1[[#This Row],[Aplicación]],6,2)</f>
        <v>07</v>
      </c>
      <c r="T5323" s="84" t="str">
        <f>VLOOKUP(Tabla1[[#This Row],[AREA]],Hoja1!A:B,2,FALSE)</f>
        <v>07. Medio ambiente</v>
      </c>
      <c r="U5323" s="83" t="str">
        <f>MID(Tabla1[[#This Row],[Aplicación]],9,4)</f>
        <v>1711</v>
      </c>
      <c r="V5323" s="84" t="str">
        <f>VLOOKUP(Tabla1[[#This Row],[PROGRAMA]],Hoja1!A:B,2,FALSE)</f>
        <v>1711. Parques y jardines</v>
      </c>
      <c r="W5323" s="83" t="str">
        <f>MID(Tabla1[[#This Row],[Aplicación]],14,2)</f>
        <v>22</v>
      </c>
      <c r="X5323" s="83" t="str">
        <f>MID(Tabla1[[#This Row],[Aplicación]],14,6)</f>
        <v>22199</v>
      </c>
    </row>
    <row r="5324" spans="1:24" x14ac:dyDescent="0.25">
      <c r="A5324" s="77">
        <v>220240051572</v>
      </c>
      <c r="B5324" s="78" t="s">
        <v>702</v>
      </c>
      <c r="C5324" s="79">
        <v>45595</v>
      </c>
      <c r="D5324" s="77">
        <v>22024003022</v>
      </c>
      <c r="E5324" s="78" t="s">
        <v>1151</v>
      </c>
      <c r="F5324" s="80">
        <v>219.8</v>
      </c>
      <c r="G5324" s="78" t="s">
        <v>764</v>
      </c>
      <c r="H5324" s="78" t="s">
        <v>7064</v>
      </c>
      <c r="I5324" s="81" t="s">
        <v>2934</v>
      </c>
      <c r="J5324" s="78" t="s">
        <v>398</v>
      </c>
      <c r="K5324" s="78" t="s">
        <v>398</v>
      </c>
      <c r="L5324" s="78" t="s">
        <v>413</v>
      </c>
      <c r="M5324" s="78" t="s">
        <v>395</v>
      </c>
      <c r="N5324" s="78" t="s">
        <v>396</v>
      </c>
      <c r="O5324" s="82" t="s">
        <v>325</v>
      </c>
      <c r="P5324" s="82" t="s">
        <v>6229</v>
      </c>
      <c r="Q5324" s="83" t="str">
        <f>MID(Tabla1[[#This Row],[Aplicación]],14,1)</f>
        <v>2</v>
      </c>
      <c r="R5324" s="35" t="s">
        <v>265</v>
      </c>
      <c r="S5324" s="83" t="str">
        <f>MID(Tabla1[[#This Row],[Aplicación]],6,2)</f>
        <v>04</v>
      </c>
      <c r="T5324" s="84" t="str">
        <f>VLOOKUP(Tabla1[[#This Row],[AREA]],Hoja1!A:B,2,FALSE)</f>
        <v>04. Hacienda, personal y modernización administrativa</v>
      </c>
      <c r="U5324" s="83" t="str">
        <f>MID(Tabla1[[#This Row],[Aplicación]],9,4)</f>
        <v>9204</v>
      </c>
      <c r="V5324" s="84" t="str">
        <f>VLOOKUP(Tabla1[[#This Row],[PROGRAMA]],Hoja1!A:B,2,FALSE)</f>
        <v>9204. Tecnologías de la información y comunicación</v>
      </c>
      <c r="W5324" s="83" t="str">
        <f>MID(Tabla1[[#This Row],[Aplicación]],14,2)</f>
        <v>21</v>
      </c>
      <c r="X5324" s="83" t="str">
        <f>MID(Tabla1[[#This Row],[Aplicación]],14,6)</f>
        <v>213</v>
      </c>
    </row>
    <row r="5325" spans="1:24" x14ac:dyDescent="0.25">
      <c r="A5325" s="77">
        <v>220240062103</v>
      </c>
      <c r="B5325" s="78" t="s">
        <v>702</v>
      </c>
      <c r="C5325" s="79">
        <v>45646</v>
      </c>
      <c r="D5325" s="77">
        <v>22024001637</v>
      </c>
      <c r="E5325" s="78" t="s">
        <v>1468</v>
      </c>
      <c r="F5325" s="80">
        <v>281.05</v>
      </c>
      <c r="G5325" s="78" t="s">
        <v>81</v>
      </c>
      <c r="H5325" s="78" t="s">
        <v>7065</v>
      </c>
      <c r="I5325" s="81" t="s">
        <v>2934</v>
      </c>
      <c r="J5325" s="78" t="s">
        <v>398</v>
      </c>
      <c r="K5325" s="78" t="s">
        <v>398</v>
      </c>
      <c r="L5325" s="78" t="s">
        <v>399</v>
      </c>
      <c r="M5325" s="78" t="s">
        <v>395</v>
      </c>
      <c r="N5325" s="78" t="s">
        <v>396</v>
      </c>
      <c r="O5325" s="82" t="s">
        <v>325</v>
      </c>
      <c r="P5325" s="82" t="s">
        <v>6229</v>
      </c>
      <c r="Q5325" s="83" t="str">
        <f>MID(Tabla1[[#This Row],[Aplicación]],14,1)</f>
        <v>2</v>
      </c>
      <c r="R5325" s="35" t="s">
        <v>265</v>
      </c>
      <c r="S5325" s="83" t="str">
        <f>MID(Tabla1[[#This Row],[Aplicación]],6,2)</f>
        <v>07</v>
      </c>
      <c r="T5325" s="84" t="str">
        <f>VLOOKUP(Tabla1[[#This Row],[AREA]],Hoja1!A:B,2,FALSE)</f>
        <v>07. Medio ambiente</v>
      </c>
      <c r="U5325" s="83" t="str">
        <f>MID(Tabla1[[#This Row],[Aplicación]],9,4)</f>
        <v>1711</v>
      </c>
      <c r="V5325" s="84" t="str">
        <f>VLOOKUP(Tabla1[[#This Row],[PROGRAMA]],Hoja1!A:B,2,FALSE)</f>
        <v>1711. Parques y jardines</v>
      </c>
      <c r="W5325" s="83" t="str">
        <f>MID(Tabla1[[#This Row],[Aplicación]],14,2)</f>
        <v>21</v>
      </c>
      <c r="X5325" s="83" t="str">
        <f>MID(Tabla1[[#This Row],[Aplicación]],14,6)</f>
        <v>213</v>
      </c>
    </row>
    <row r="5326" spans="1:24" x14ac:dyDescent="0.25">
      <c r="A5326" s="77">
        <v>220240045488</v>
      </c>
      <c r="B5326" s="78" t="s">
        <v>702</v>
      </c>
      <c r="C5326" s="79">
        <v>45568</v>
      </c>
      <c r="D5326" s="77">
        <v>22024000749</v>
      </c>
      <c r="E5326" s="78" t="s">
        <v>1290</v>
      </c>
      <c r="F5326" s="80">
        <v>216.61</v>
      </c>
      <c r="G5326" s="78" t="s">
        <v>81</v>
      </c>
      <c r="H5326" s="78" t="s">
        <v>7066</v>
      </c>
      <c r="I5326" s="81" t="s">
        <v>2934</v>
      </c>
      <c r="J5326" s="78" t="s">
        <v>398</v>
      </c>
      <c r="K5326" s="78" t="s">
        <v>398</v>
      </c>
      <c r="L5326" s="78" t="s">
        <v>413</v>
      </c>
      <c r="M5326" s="78" t="s">
        <v>395</v>
      </c>
      <c r="N5326" s="78" t="s">
        <v>396</v>
      </c>
      <c r="O5326" s="82" t="s">
        <v>325</v>
      </c>
      <c r="P5326" s="82" t="s">
        <v>6229</v>
      </c>
      <c r="Q5326" s="83" t="str">
        <f>MID(Tabla1[[#This Row],[Aplicación]],14,1)</f>
        <v>2</v>
      </c>
      <c r="R5326" s="35" t="s">
        <v>265</v>
      </c>
      <c r="S5326" s="83" t="str">
        <f>MID(Tabla1[[#This Row],[Aplicación]],6,2)</f>
        <v>02</v>
      </c>
      <c r="T5326" s="84" t="str">
        <f>VLOOKUP(Tabla1[[#This Row],[AREA]],Hoja1!A:B,2,FALSE)</f>
        <v>02. Urbanismo y vivienda</v>
      </c>
      <c r="U5326" s="83" t="str">
        <f>MID(Tabla1[[#This Row],[Aplicación]],9,4)</f>
        <v>9332</v>
      </c>
      <c r="V5326" s="84" t="str">
        <f>VLOOKUP(Tabla1[[#This Row],[PROGRAMA]],Hoja1!A:B,2,FALSE)</f>
        <v>9332. Mantenimiento de edificios e instalaciones municipales</v>
      </c>
      <c r="W5326" s="83" t="str">
        <f>MID(Tabla1[[#This Row],[Aplicación]],14,2)</f>
        <v>21</v>
      </c>
      <c r="X5326" s="83" t="str">
        <f>MID(Tabla1[[#This Row],[Aplicación]],14,6)</f>
        <v>212</v>
      </c>
    </row>
    <row r="5327" spans="1:24" x14ac:dyDescent="0.25">
      <c r="A5327" s="77">
        <v>220240055275</v>
      </c>
      <c r="B5327" s="78" t="s">
        <v>702</v>
      </c>
      <c r="C5327" s="79">
        <v>45617</v>
      </c>
      <c r="D5327" s="77">
        <v>22024001637</v>
      </c>
      <c r="E5327" s="78" t="s">
        <v>1468</v>
      </c>
      <c r="F5327" s="80">
        <v>262.32</v>
      </c>
      <c r="G5327" s="78" t="s">
        <v>777</v>
      </c>
      <c r="H5327" s="78" t="s">
        <v>7067</v>
      </c>
      <c r="I5327" s="81" t="s">
        <v>2934</v>
      </c>
      <c r="J5327" s="78" t="s">
        <v>398</v>
      </c>
      <c r="K5327" s="78" t="s">
        <v>398</v>
      </c>
      <c r="L5327" s="78" t="s">
        <v>399</v>
      </c>
      <c r="M5327" s="78" t="s">
        <v>395</v>
      </c>
      <c r="N5327" s="78" t="s">
        <v>396</v>
      </c>
      <c r="O5327" s="82" t="s">
        <v>325</v>
      </c>
      <c r="P5327" s="82" t="s">
        <v>6229</v>
      </c>
      <c r="Q5327" s="83" t="str">
        <f>MID(Tabla1[[#This Row],[Aplicación]],14,1)</f>
        <v>2</v>
      </c>
      <c r="R5327" s="35" t="s">
        <v>265</v>
      </c>
      <c r="S5327" s="83" t="str">
        <f>MID(Tabla1[[#This Row],[Aplicación]],6,2)</f>
        <v>07</v>
      </c>
      <c r="T5327" s="84" t="str">
        <f>VLOOKUP(Tabla1[[#This Row],[AREA]],Hoja1!A:B,2,FALSE)</f>
        <v>07. Medio ambiente</v>
      </c>
      <c r="U5327" s="83" t="str">
        <f>MID(Tabla1[[#This Row],[Aplicación]],9,4)</f>
        <v>1711</v>
      </c>
      <c r="V5327" s="84" t="str">
        <f>VLOOKUP(Tabla1[[#This Row],[PROGRAMA]],Hoja1!A:B,2,FALSE)</f>
        <v>1711. Parques y jardines</v>
      </c>
      <c r="W5327" s="83" t="str">
        <f>MID(Tabla1[[#This Row],[Aplicación]],14,2)</f>
        <v>21</v>
      </c>
      <c r="X5327" s="83" t="str">
        <f>MID(Tabla1[[#This Row],[Aplicación]],14,6)</f>
        <v>213</v>
      </c>
    </row>
    <row r="5328" spans="1:24" x14ac:dyDescent="0.25">
      <c r="A5328" s="77">
        <v>220240062101</v>
      </c>
      <c r="B5328" s="78" t="s">
        <v>702</v>
      </c>
      <c r="C5328" s="79">
        <v>45646</v>
      </c>
      <c r="D5328" s="77">
        <v>22024001637</v>
      </c>
      <c r="E5328" s="78" t="s">
        <v>1468</v>
      </c>
      <c r="F5328" s="80">
        <v>206.73</v>
      </c>
      <c r="G5328" s="78" t="s">
        <v>777</v>
      </c>
      <c r="H5328" s="78" t="s">
        <v>7068</v>
      </c>
      <c r="I5328" s="81" t="s">
        <v>2934</v>
      </c>
      <c r="J5328" s="78" t="s">
        <v>398</v>
      </c>
      <c r="K5328" s="78" t="s">
        <v>398</v>
      </c>
      <c r="L5328" s="78" t="s">
        <v>399</v>
      </c>
      <c r="M5328" s="78" t="s">
        <v>395</v>
      </c>
      <c r="N5328" s="78" t="s">
        <v>396</v>
      </c>
      <c r="O5328" s="82" t="s">
        <v>325</v>
      </c>
      <c r="P5328" s="82" t="s">
        <v>6229</v>
      </c>
      <c r="Q5328" s="83" t="str">
        <f>MID(Tabla1[[#This Row],[Aplicación]],14,1)</f>
        <v>2</v>
      </c>
      <c r="R5328" s="35" t="s">
        <v>265</v>
      </c>
      <c r="S5328" s="83" t="str">
        <f>MID(Tabla1[[#This Row],[Aplicación]],6,2)</f>
        <v>07</v>
      </c>
      <c r="T5328" s="84" t="str">
        <f>VLOOKUP(Tabla1[[#This Row],[AREA]],Hoja1!A:B,2,FALSE)</f>
        <v>07. Medio ambiente</v>
      </c>
      <c r="U5328" s="83" t="str">
        <f>MID(Tabla1[[#This Row],[Aplicación]],9,4)</f>
        <v>1711</v>
      </c>
      <c r="V5328" s="84" t="str">
        <f>VLOOKUP(Tabla1[[#This Row],[PROGRAMA]],Hoja1!A:B,2,FALSE)</f>
        <v>1711. Parques y jardines</v>
      </c>
      <c r="W5328" s="83" t="str">
        <f>MID(Tabla1[[#This Row],[Aplicación]],14,2)</f>
        <v>21</v>
      </c>
      <c r="X5328" s="83" t="str">
        <f>MID(Tabla1[[#This Row],[Aplicación]],14,6)</f>
        <v>213</v>
      </c>
    </row>
    <row r="5329" spans="1:24" x14ac:dyDescent="0.25">
      <c r="A5329" s="77">
        <v>220240062107</v>
      </c>
      <c r="B5329" s="78" t="s">
        <v>702</v>
      </c>
      <c r="C5329" s="79">
        <v>45646</v>
      </c>
      <c r="D5329" s="77">
        <v>22024001638</v>
      </c>
      <c r="E5329" s="78" t="s">
        <v>1424</v>
      </c>
      <c r="F5329" s="80">
        <v>293.22000000000003</v>
      </c>
      <c r="G5329" s="78" t="s">
        <v>766</v>
      </c>
      <c r="H5329" s="78" t="s">
        <v>7069</v>
      </c>
      <c r="I5329" s="81" t="s">
        <v>2934</v>
      </c>
      <c r="J5329" s="78" t="s">
        <v>398</v>
      </c>
      <c r="K5329" s="78" t="s">
        <v>398</v>
      </c>
      <c r="L5329" s="78" t="s">
        <v>399</v>
      </c>
      <c r="M5329" s="78" t="s">
        <v>395</v>
      </c>
      <c r="N5329" s="78" t="s">
        <v>396</v>
      </c>
      <c r="O5329" s="82" t="s">
        <v>325</v>
      </c>
      <c r="P5329" s="82" t="s">
        <v>6229</v>
      </c>
      <c r="Q5329" s="83" t="str">
        <f>MID(Tabla1[[#This Row],[Aplicación]],14,1)</f>
        <v>2</v>
      </c>
      <c r="R5329" s="35" t="s">
        <v>265</v>
      </c>
      <c r="S5329" s="83" t="str">
        <f>MID(Tabla1[[#This Row],[Aplicación]],6,2)</f>
        <v>07</v>
      </c>
      <c r="T5329" s="84" t="str">
        <f>VLOOKUP(Tabla1[[#This Row],[AREA]],Hoja1!A:B,2,FALSE)</f>
        <v>07. Medio ambiente</v>
      </c>
      <c r="U5329" s="83" t="str">
        <f>MID(Tabla1[[#This Row],[Aplicación]],9,4)</f>
        <v>1711</v>
      </c>
      <c r="V5329" s="84" t="str">
        <f>VLOOKUP(Tabla1[[#This Row],[PROGRAMA]],Hoja1!A:B,2,FALSE)</f>
        <v>1711. Parques y jardines</v>
      </c>
      <c r="W5329" s="83" t="str">
        <f>MID(Tabla1[[#This Row],[Aplicación]],14,2)</f>
        <v>21</v>
      </c>
      <c r="X5329" s="83" t="str">
        <f>MID(Tabla1[[#This Row],[Aplicación]],14,6)</f>
        <v>214</v>
      </c>
    </row>
    <row r="5330" spans="1:24" x14ac:dyDescent="0.25">
      <c r="A5330" s="77">
        <v>220240059715</v>
      </c>
      <c r="B5330" s="78" t="s">
        <v>702</v>
      </c>
      <c r="C5330" s="79">
        <v>45636</v>
      </c>
      <c r="D5330" s="77">
        <v>22024001638</v>
      </c>
      <c r="E5330" s="78" t="s">
        <v>1424</v>
      </c>
      <c r="F5330" s="80">
        <v>254.25</v>
      </c>
      <c r="G5330" s="78" t="s">
        <v>283</v>
      </c>
      <c r="H5330" s="78" t="s">
        <v>7070</v>
      </c>
      <c r="I5330" s="81" t="s">
        <v>2934</v>
      </c>
      <c r="J5330" s="78" t="s">
        <v>398</v>
      </c>
      <c r="K5330" s="78" t="s">
        <v>398</v>
      </c>
      <c r="L5330" s="78" t="s">
        <v>399</v>
      </c>
      <c r="M5330" s="78" t="s">
        <v>395</v>
      </c>
      <c r="N5330" s="78" t="s">
        <v>396</v>
      </c>
      <c r="O5330" s="82" t="s">
        <v>325</v>
      </c>
      <c r="P5330" s="82" t="s">
        <v>6229</v>
      </c>
      <c r="Q5330" s="83" t="str">
        <f>MID(Tabla1[[#This Row],[Aplicación]],14,1)</f>
        <v>2</v>
      </c>
      <c r="R5330" s="35" t="s">
        <v>265</v>
      </c>
      <c r="S5330" s="83" t="str">
        <f>MID(Tabla1[[#This Row],[Aplicación]],6,2)</f>
        <v>07</v>
      </c>
      <c r="T5330" s="84" t="str">
        <f>VLOOKUP(Tabla1[[#This Row],[AREA]],Hoja1!A:B,2,FALSE)</f>
        <v>07. Medio ambiente</v>
      </c>
      <c r="U5330" s="83" t="str">
        <f>MID(Tabla1[[#This Row],[Aplicación]],9,4)</f>
        <v>1711</v>
      </c>
      <c r="V5330" s="84" t="str">
        <f>VLOOKUP(Tabla1[[#This Row],[PROGRAMA]],Hoja1!A:B,2,FALSE)</f>
        <v>1711. Parques y jardines</v>
      </c>
      <c r="W5330" s="83" t="str">
        <f>MID(Tabla1[[#This Row],[Aplicación]],14,2)</f>
        <v>21</v>
      </c>
      <c r="X5330" s="83" t="str">
        <f>MID(Tabla1[[#This Row],[Aplicación]],14,6)</f>
        <v>214</v>
      </c>
    </row>
    <row r="5331" spans="1:24" x14ac:dyDescent="0.25">
      <c r="A5331" s="77">
        <v>220240055363</v>
      </c>
      <c r="B5331" s="78" t="s">
        <v>702</v>
      </c>
      <c r="C5331" s="79">
        <v>45617</v>
      </c>
      <c r="D5331" s="77">
        <v>22024001638</v>
      </c>
      <c r="E5331" s="78" t="s">
        <v>1424</v>
      </c>
      <c r="F5331" s="80">
        <v>220</v>
      </c>
      <c r="G5331" s="78" t="s">
        <v>767</v>
      </c>
      <c r="H5331" s="78" t="s">
        <v>7071</v>
      </c>
      <c r="I5331" s="81" t="s">
        <v>2934</v>
      </c>
      <c r="J5331" s="78" t="s">
        <v>398</v>
      </c>
      <c r="K5331" s="78" t="s">
        <v>398</v>
      </c>
      <c r="L5331" s="78" t="s">
        <v>399</v>
      </c>
      <c r="M5331" s="78" t="s">
        <v>395</v>
      </c>
      <c r="N5331" s="78" t="s">
        <v>396</v>
      </c>
      <c r="O5331" s="82" t="s">
        <v>325</v>
      </c>
      <c r="P5331" s="82" t="s">
        <v>6229</v>
      </c>
      <c r="Q5331" s="83" t="str">
        <f>MID(Tabla1[[#This Row],[Aplicación]],14,1)</f>
        <v>2</v>
      </c>
      <c r="R5331" s="35" t="s">
        <v>265</v>
      </c>
      <c r="S5331" s="83" t="str">
        <f>MID(Tabla1[[#This Row],[Aplicación]],6,2)</f>
        <v>07</v>
      </c>
      <c r="T5331" s="84" t="str">
        <f>VLOOKUP(Tabla1[[#This Row],[AREA]],Hoja1!A:B,2,FALSE)</f>
        <v>07. Medio ambiente</v>
      </c>
      <c r="U5331" s="83" t="str">
        <f>MID(Tabla1[[#This Row],[Aplicación]],9,4)</f>
        <v>1711</v>
      </c>
      <c r="V5331" s="84" t="str">
        <f>VLOOKUP(Tabla1[[#This Row],[PROGRAMA]],Hoja1!A:B,2,FALSE)</f>
        <v>1711. Parques y jardines</v>
      </c>
      <c r="W5331" s="83" t="str">
        <f>MID(Tabla1[[#This Row],[Aplicación]],14,2)</f>
        <v>21</v>
      </c>
      <c r="X5331" s="83" t="str">
        <f>MID(Tabla1[[#This Row],[Aplicación]],14,6)</f>
        <v>214</v>
      </c>
    </row>
    <row r="5332" spans="1:24" x14ac:dyDescent="0.25">
      <c r="A5332" s="77">
        <v>220240050070</v>
      </c>
      <c r="B5332" s="78" t="s">
        <v>702</v>
      </c>
      <c r="C5332" s="79">
        <v>45589</v>
      </c>
      <c r="D5332" s="77">
        <v>22024002263</v>
      </c>
      <c r="E5332" s="78" t="s">
        <v>3076</v>
      </c>
      <c r="F5332" s="80">
        <v>264.23</v>
      </c>
      <c r="G5332" s="78" t="s">
        <v>84</v>
      </c>
      <c r="H5332" s="78" t="s">
        <v>7072</v>
      </c>
      <c r="I5332" s="81" t="s">
        <v>2934</v>
      </c>
      <c r="J5332" s="78" t="s">
        <v>398</v>
      </c>
      <c r="K5332" s="78" t="s">
        <v>398</v>
      </c>
      <c r="L5332" s="78" t="s">
        <v>413</v>
      </c>
      <c r="M5332" s="78" t="s">
        <v>395</v>
      </c>
      <c r="N5332" s="78" t="s">
        <v>396</v>
      </c>
      <c r="O5332" s="82" t="s">
        <v>325</v>
      </c>
      <c r="P5332" s="82" t="s">
        <v>6229</v>
      </c>
      <c r="Q5332" s="83" t="str">
        <f>MID(Tabla1[[#This Row],[Aplicación]],14,1)</f>
        <v>2</v>
      </c>
      <c r="R5332" s="35" t="s">
        <v>265</v>
      </c>
      <c r="S5332" s="83" t="str">
        <f>MID(Tabla1[[#This Row],[Aplicación]],6,2)</f>
        <v>07</v>
      </c>
      <c r="T5332" s="84" t="str">
        <f>VLOOKUP(Tabla1[[#This Row],[AREA]],Hoja1!A:B,2,FALSE)</f>
        <v>07. Medio ambiente</v>
      </c>
      <c r="U5332" s="83" t="str">
        <f>MID(Tabla1[[#This Row],[Aplicación]],9,4)</f>
        <v>1721</v>
      </c>
      <c r="V5332" s="84" t="str">
        <f>VLOOKUP(Tabla1[[#This Row],[PROGRAMA]],Hoja1!A:B,2,FALSE)</f>
        <v>1721. Protección del medio ambiente</v>
      </c>
      <c r="W5332" s="83" t="str">
        <f>MID(Tabla1[[#This Row],[Aplicación]],14,2)</f>
        <v>22</v>
      </c>
      <c r="X5332" s="83" t="str">
        <f>MID(Tabla1[[#This Row],[Aplicación]],14,6)</f>
        <v>22199</v>
      </c>
    </row>
    <row r="5333" spans="1:24" x14ac:dyDescent="0.25">
      <c r="A5333" s="77">
        <v>220240053963</v>
      </c>
      <c r="B5333" s="78" t="s">
        <v>702</v>
      </c>
      <c r="C5333" s="79">
        <v>45614</v>
      </c>
      <c r="D5333" s="77">
        <v>22024003042</v>
      </c>
      <c r="E5333" s="78" t="s">
        <v>2936</v>
      </c>
      <c r="F5333" s="80">
        <v>263.58999999999997</v>
      </c>
      <c r="G5333" s="78" t="s">
        <v>84</v>
      </c>
      <c r="H5333" s="78" t="s">
        <v>7073</v>
      </c>
      <c r="I5333" s="81" t="s">
        <v>2934</v>
      </c>
      <c r="J5333" s="78" t="s">
        <v>398</v>
      </c>
      <c r="K5333" s="78" t="s">
        <v>398</v>
      </c>
      <c r="L5333" s="78" t="s">
        <v>413</v>
      </c>
      <c r="M5333" s="78" t="s">
        <v>395</v>
      </c>
      <c r="N5333" s="78" t="s">
        <v>396</v>
      </c>
      <c r="O5333" s="82" t="s">
        <v>325</v>
      </c>
      <c r="P5333" s="82" t="s">
        <v>6229</v>
      </c>
      <c r="Q5333" s="83" t="str">
        <f>MID(Tabla1[[#This Row],[Aplicación]],14,1)</f>
        <v>2</v>
      </c>
      <c r="R5333" s="35" t="s">
        <v>265</v>
      </c>
      <c r="S5333" s="83" t="str">
        <f>MID(Tabla1[[#This Row],[Aplicación]],6,2)</f>
        <v>08</v>
      </c>
      <c r="T5333" s="84" t="str">
        <f>VLOOKUP(Tabla1[[#This Row],[AREA]],Hoja1!A:B,2,FALSE)</f>
        <v>08. Tráfico y movilidad</v>
      </c>
      <c r="U5333" s="83" t="str">
        <f>MID(Tabla1[[#This Row],[Aplicación]],9,4)</f>
        <v>1651</v>
      </c>
      <c r="V5333" s="84" t="str">
        <f>VLOOKUP(Tabla1[[#This Row],[PROGRAMA]],Hoja1!A:B,2,FALSE)</f>
        <v>1651. Alumbrado público</v>
      </c>
      <c r="W5333" s="83" t="str">
        <f>MID(Tabla1[[#This Row],[Aplicación]],14,2)</f>
        <v>22</v>
      </c>
      <c r="X5333" s="83" t="str">
        <f>MID(Tabla1[[#This Row],[Aplicación]],14,6)</f>
        <v>22199</v>
      </c>
    </row>
    <row r="5334" spans="1:24" x14ac:dyDescent="0.25">
      <c r="A5334" s="77">
        <v>220240046544</v>
      </c>
      <c r="B5334" s="78" t="s">
        <v>702</v>
      </c>
      <c r="C5334" s="79">
        <v>45572</v>
      </c>
      <c r="D5334" s="77">
        <v>22024003059</v>
      </c>
      <c r="E5334" s="78" t="s">
        <v>1306</v>
      </c>
      <c r="F5334" s="80">
        <v>275.02</v>
      </c>
      <c r="G5334" s="78" t="s">
        <v>835</v>
      </c>
      <c r="H5334" s="78" t="s">
        <v>7074</v>
      </c>
      <c r="I5334" s="81" t="s">
        <v>2934</v>
      </c>
      <c r="J5334" s="78" t="s">
        <v>398</v>
      </c>
      <c r="K5334" s="78" t="s">
        <v>398</v>
      </c>
      <c r="L5334" s="78" t="s">
        <v>399</v>
      </c>
      <c r="M5334" s="78" t="s">
        <v>395</v>
      </c>
      <c r="N5334" s="78" t="s">
        <v>396</v>
      </c>
      <c r="O5334" s="82" t="s">
        <v>325</v>
      </c>
      <c r="P5334" s="82" t="s">
        <v>6229</v>
      </c>
      <c r="Q5334" s="83" t="str">
        <f>MID(Tabla1[[#This Row],[Aplicación]],14,1)</f>
        <v>2</v>
      </c>
      <c r="R5334" s="35" t="s">
        <v>265</v>
      </c>
      <c r="S5334" s="83" t="str">
        <f>MID(Tabla1[[#This Row],[Aplicación]],6,2)</f>
        <v>08</v>
      </c>
      <c r="T5334" s="84" t="str">
        <f>VLOOKUP(Tabla1[[#This Row],[AREA]],Hoja1!A:B,2,FALSE)</f>
        <v>08. Tráfico y movilidad</v>
      </c>
      <c r="U5334" s="83" t="str">
        <f>MID(Tabla1[[#This Row],[Aplicación]],9,4)</f>
        <v>1532</v>
      </c>
      <c r="V5334" s="84" t="str">
        <f>VLOOKUP(Tabla1[[#This Row],[PROGRAMA]],Hoja1!A:B,2,FALSE)</f>
        <v>1532. Pavimentación vias públicas y otros servicios urbanísticos</v>
      </c>
      <c r="W5334" s="83" t="str">
        <f>MID(Tabla1[[#This Row],[Aplicación]],14,2)</f>
        <v>21</v>
      </c>
      <c r="X5334" s="83" t="str">
        <f>MID(Tabla1[[#This Row],[Aplicación]],14,6)</f>
        <v>214</v>
      </c>
    </row>
    <row r="5335" spans="1:24" x14ac:dyDescent="0.25">
      <c r="A5335" s="77">
        <v>220240051575</v>
      </c>
      <c r="B5335" s="78" t="s">
        <v>702</v>
      </c>
      <c r="C5335" s="79">
        <v>45595</v>
      </c>
      <c r="D5335" s="77">
        <v>22024003059</v>
      </c>
      <c r="E5335" s="78" t="s">
        <v>1306</v>
      </c>
      <c r="F5335" s="80">
        <v>204.83</v>
      </c>
      <c r="G5335" s="78" t="s">
        <v>812</v>
      </c>
      <c r="H5335" s="78" t="s">
        <v>7075</v>
      </c>
      <c r="I5335" s="81" t="s">
        <v>2934</v>
      </c>
      <c r="J5335" s="78" t="s">
        <v>398</v>
      </c>
      <c r="K5335" s="78" t="s">
        <v>398</v>
      </c>
      <c r="L5335" s="78" t="s">
        <v>399</v>
      </c>
      <c r="M5335" s="78" t="s">
        <v>395</v>
      </c>
      <c r="N5335" s="78" t="s">
        <v>396</v>
      </c>
      <c r="O5335" s="82" t="s">
        <v>325</v>
      </c>
      <c r="P5335" s="82" t="s">
        <v>6229</v>
      </c>
      <c r="Q5335" s="83" t="str">
        <f>MID(Tabla1[[#This Row],[Aplicación]],14,1)</f>
        <v>2</v>
      </c>
      <c r="R5335" s="35" t="s">
        <v>265</v>
      </c>
      <c r="S5335" s="83" t="str">
        <f>MID(Tabla1[[#This Row],[Aplicación]],6,2)</f>
        <v>08</v>
      </c>
      <c r="T5335" s="84" t="str">
        <f>VLOOKUP(Tabla1[[#This Row],[AREA]],Hoja1!A:B,2,FALSE)</f>
        <v>08. Tráfico y movilidad</v>
      </c>
      <c r="U5335" s="83" t="str">
        <f>MID(Tabla1[[#This Row],[Aplicación]],9,4)</f>
        <v>1532</v>
      </c>
      <c r="V5335" s="84" t="str">
        <f>VLOOKUP(Tabla1[[#This Row],[PROGRAMA]],Hoja1!A:B,2,FALSE)</f>
        <v>1532. Pavimentación vias públicas y otros servicios urbanísticos</v>
      </c>
      <c r="W5335" s="83" t="str">
        <f>MID(Tabla1[[#This Row],[Aplicación]],14,2)</f>
        <v>21</v>
      </c>
      <c r="X5335" s="83" t="str">
        <f>MID(Tabla1[[#This Row],[Aplicación]],14,6)</f>
        <v>214</v>
      </c>
    </row>
    <row r="5336" spans="1:24" x14ac:dyDescent="0.25">
      <c r="A5336" s="77">
        <v>220240051057</v>
      </c>
      <c r="B5336" s="78" t="s">
        <v>702</v>
      </c>
      <c r="C5336" s="79">
        <v>45594</v>
      </c>
      <c r="D5336" s="77">
        <v>22024003315</v>
      </c>
      <c r="E5336" s="78" t="s">
        <v>2980</v>
      </c>
      <c r="F5336" s="80">
        <v>203.28</v>
      </c>
      <c r="G5336" s="78" t="s">
        <v>764</v>
      </c>
      <c r="H5336" s="78" t="s">
        <v>7076</v>
      </c>
      <c r="I5336" s="81" t="s">
        <v>2934</v>
      </c>
      <c r="J5336" s="78" t="s">
        <v>398</v>
      </c>
      <c r="K5336" s="78" t="s">
        <v>398</v>
      </c>
      <c r="L5336" s="78" t="s">
        <v>413</v>
      </c>
      <c r="M5336" s="78" t="s">
        <v>395</v>
      </c>
      <c r="N5336" s="78" t="s">
        <v>396</v>
      </c>
      <c r="O5336" s="82" t="s">
        <v>325</v>
      </c>
      <c r="P5336" s="82" t="s">
        <v>6229</v>
      </c>
      <c r="Q5336" s="83" t="str">
        <f>MID(Tabla1[[#This Row],[Aplicación]],14,1)</f>
        <v>2</v>
      </c>
      <c r="R5336" s="35" t="s">
        <v>265</v>
      </c>
      <c r="S5336" s="83" t="str">
        <f>MID(Tabla1[[#This Row],[Aplicación]],6,2)</f>
        <v>01</v>
      </c>
      <c r="T5336" s="84" t="str">
        <f>VLOOKUP(Tabla1[[#This Row],[AREA]],Hoja1!A:B,2,FALSE)</f>
        <v>01. Alcaldía</v>
      </c>
      <c r="U5336" s="83" t="str">
        <f>MID(Tabla1[[#This Row],[Aplicación]],9,4)</f>
        <v>9206</v>
      </c>
      <c r="V5336" s="84" t="str">
        <f>VLOOKUP(Tabla1[[#This Row],[PROGRAMA]],Hoja1!A:B,2,FALSE)</f>
        <v>9206. Archivo municipal</v>
      </c>
      <c r="W5336" s="83" t="str">
        <f>MID(Tabla1[[#This Row],[Aplicación]],14,2)</f>
        <v>22</v>
      </c>
      <c r="X5336" s="83" t="str">
        <f>MID(Tabla1[[#This Row],[Aplicación]],14,6)</f>
        <v>22199</v>
      </c>
    </row>
    <row r="5337" spans="1:24" x14ac:dyDescent="0.25">
      <c r="A5337" s="77">
        <v>220240051444</v>
      </c>
      <c r="B5337" s="78" t="s">
        <v>702</v>
      </c>
      <c r="C5337" s="79">
        <v>45595</v>
      </c>
      <c r="D5337" s="77">
        <v>22024004612</v>
      </c>
      <c r="E5337" s="78" t="s">
        <v>5013</v>
      </c>
      <c r="F5337" s="80">
        <v>295.20999999999998</v>
      </c>
      <c r="G5337" s="78" t="s">
        <v>5982</v>
      </c>
      <c r="H5337" s="78" t="s">
        <v>7077</v>
      </c>
      <c r="I5337" s="81" t="s">
        <v>2934</v>
      </c>
      <c r="J5337" s="78" t="s">
        <v>537</v>
      </c>
      <c r="K5337" s="78" t="s">
        <v>537</v>
      </c>
      <c r="L5337" s="78" t="s">
        <v>413</v>
      </c>
      <c r="M5337" s="78" t="s">
        <v>395</v>
      </c>
      <c r="N5337" s="78" t="s">
        <v>396</v>
      </c>
      <c r="O5337" s="82" t="s">
        <v>325</v>
      </c>
      <c r="P5337" s="82" t="s">
        <v>6229</v>
      </c>
      <c r="Q5337" s="83" t="str">
        <f>MID(Tabla1[[#This Row],[Aplicación]],14,1)</f>
        <v>6</v>
      </c>
      <c r="R5337" s="35" t="s">
        <v>266</v>
      </c>
      <c r="S5337" s="83" t="str">
        <f>MID(Tabla1[[#This Row],[Aplicación]],6,2)</f>
        <v>06</v>
      </c>
      <c r="T5337" s="84" t="str">
        <f>VLOOKUP(Tabla1[[#This Row],[AREA]],Hoja1!A:B,2,FALSE)</f>
        <v>06. Educación y cultura</v>
      </c>
      <c r="U5337" s="83" t="str">
        <f>MID(Tabla1[[#This Row],[Aplicación]],9,4)</f>
        <v>3321</v>
      </c>
      <c r="V5337" s="84" t="str">
        <f>VLOOKUP(Tabla1[[#This Row],[PROGRAMA]],Hoja1!A:B,2,FALSE)</f>
        <v>3321. Bibliotecas públicas</v>
      </c>
      <c r="W5337" s="83" t="str">
        <f>MID(Tabla1[[#This Row],[Aplicación]],14,2)</f>
        <v>62</v>
      </c>
      <c r="X5337" s="83" t="str">
        <f>MID(Tabla1[[#This Row],[Aplicación]],14,6)</f>
        <v>629</v>
      </c>
    </row>
    <row r="5338" spans="1:24" x14ac:dyDescent="0.25">
      <c r="A5338" s="77">
        <v>220240058204</v>
      </c>
      <c r="B5338" s="78" t="s">
        <v>702</v>
      </c>
      <c r="C5338" s="79">
        <v>45630</v>
      </c>
      <c r="D5338" s="77">
        <v>22024004612</v>
      </c>
      <c r="E5338" s="78" t="s">
        <v>5013</v>
      </c>
      <c r="F5338" s="80">
        <v>278.38</v>
      </c>
      <c r="G5338" s="78" t="s">
        <v>5077</v>
      </c>
      <c r="H5338" s="78" t="s">
        <v>7078</v>
      </c>
      <c r="I5338" s="81" t="s">
        <v>2934</v>
      </c>
      <c r="J5338" s="78" t="s">
        <v>398</v>
      </c>
      <c r="K5338" s="78" t="s">
        <v>398</v>
      </c>
      <c r="L5338" s="78" t="s">
        <v>413</v>
      </c>
      <c r="M5338" s="78" t="s">
        <v>395</v>
      </c>
      <c r="N5338" s="78" t="s">
        <v>396</v>
      </c>
      <c r="O5338" s="82" t="s">
        <v>325</v>
      </c>
      <c r="P5338" s="82" t="s">
        <v>6229</v>
      </c>
      <c r="Q5338" s="83" t="str">
        <f>MID(Tabla1[[#This Row],[Aplicación]],14,1)</f>
        <v>6</v>
      </c>
      <c r="R5338" s="35" t="s">
        <v>266</v>
      </c>
      <c r="S5338" s="83" t="str">
        <f>MID(Tabla1[[#This Row],[Aplicación]],6,2)</f>
        <v>06</v>
      </c>
      <c r="T5338" s="84" t="str">
        <f>VLOOKUP(Tabla1[[#This Row],[AREA]],Hoja1!A:B,2,FALSE)</f>
        <v>06. Educación y cultura</v>
      </c>
      <c r="U5338" s="83" t="str">
        <f>MID(Tabla1[[#This Row],[Aplicación]],9,4)</f>
        <v>3321</v>
      </c>
      <c r="V5338" s="84" t="str">
        <f>VLOOKUP(Tabla1[[#This Row],[PROGRAMA]],Hoja1!A:B,2,FALSE)</f>
        <v>3321. Bibliotecas públicas</v>
      </c>
      <c r="W5338" s="83" t="str">
        <f>MID(Tabla1[[#This Row],[Aplicación]],14,2)</f>
        <v>62</v>
      </c>
      <c r="X5338" s="83" t="str">
        <f>MID(Tabla1[[#This Row],[Aplicación]],14,6)</f>
        <v>629</v>
      </c>
    </row>
    <row r="5339" spans="1:24" x14ac:dyDescent="0.25">
      <c r="A5339" s="77">
        <v>220240051876</v>
      </c>
      <c r="B5339" s="78" t="s">
        <v>702</v>
      </c>
      <c r="C5339" s="79">
        <v>45600</v>
      </c>
      <c r="D5339" s="77">
        <v>22024001046</v>
      </c>
      <c r="E5339" s="78" t="s">
        <v>1500</v>
      </c>
      <c r="F5339" s="80">
        <v>195.43</v>
      </c>
      <c r="G5339" s="78" t="s">
        <v>835</v>
      </c>
      <c r="H5339" s="78" t="s">
        <v>7079</v>
      </c>
      <c r="I5339" s="81" t="s">
        <v>2934</v>
      </c>
      <c r="J5339" s="78" t="s">
        <v>398</v>
      </c>
      <c r="K5339" s="78" t="s">
        <v>398</v>
      </c>
      <c r="L5339" s="78" t="s">
        <v>399</v>
      </c>
      <c r="M5339" s="78" t="s">
        <v>395</v>
      </c>
      <c r="N5339" s="78" t="s">
        <v>396</v>
      </c>
      <c r="O5339" s="82" t="s">
        <v>325</v>
      </c>
      <c r="P5339" s="82" t="s">
        <v>6229</v>
      </c>
      <c r="Q5339" s="83" t="str">
        <f>MID(Tabla1[[#This Row],[Aplicación]],14,1)</f>
        <v>2</v>
      </c>
      <c r="R5339" s="35" t="s">
        <v>265</v>
      </c>
      <c r="S5339" s="83" t="str">
        <f>MID(Tabla1[[#This Row],[Aplicación]],6,2)</f>
        <v>11</v>
      </c>
      <c r="T5339" s="84" t="str">
        <f>VLOOKUP(Tabla1[[#This Row],[AREA]],Hoja1!A:B,2,FALSE)</f>
        <v>11. Salud pública y seguridad ciudadana</v>
      </c>
      <c r="U5339" s="83" t="str">
        <f>MID(Tabla1[[#This Row],[Aplicación]],9,4)</f>
        <v>3111</v>
      </c>
      <c r="V5339" s="84" t="str">
        <f>VLOOKUP(Tabla1[[#This Row],[PROGRAMA]],Hoja1!A:B,2,FALSE)</f>
        <v>3111. Protección de la salubridad pública</v>
      </c>
      <c r="W5339" s="83" t="str">
        <f>MID(Tabla1[[#This Row],[Aplicación]],14,2)</f>
        <v>21</v>
      </c>
      <c r="X5339" s="83" t="str">
        <f>MID(Tabla1[[#This Row],[Aplicación]],14,6)</f>
        <v>214</v>
      </c>
    </row>
    <row r="5340" spans="1:24" x14ac:dyDescent="0.25">
      <c r="A5340" s="77">
        <v>220240048591</v>
      </c>
      <c r="B5340" s="78" t="s">
        <v>702</v>
      </c>
      <c r="C5340" s="79">
        <v>45581</v>
      </c>
      <c r="D5340" s="77">
        <v>22024005651</v>
      </c>
      <c r="E5340" s="78" t="s">
        <v>1220</v>
      </c>
      <c r="F5340" s="80">
        <v>193.2</v>
      </c>
      <c r="G5340" s="78" t="s">
        <v>81</v>
      </c>
      <c r="H5340" s="78" t="s">
        <v>7080</v>
      </c>
      <c r="I5340" s="81" t="s">
        <v>2934</v>
      </c>
      <c r="J5340" s="78" t="s">
        <v>398</v>
      </c>
      <c r="K5340" s="78" t="s">
        <v>398</v>
      </c>
      <c r="L5340" s="78" t="s">
        <v>413</v>
      </c>
      <c r="M5340" s="78" t="s">
        <v>395</v>
      </c>
      <c r="N5340" s="78" t="s">
        <v>396</v>
      </c>
      <c r="O5340" s="82" t="s">
        <v>325</v>
      </c>
      <c r="P5340" s="82" t="s">
        <v>6229</v>
      </c>
      <c r="Q5340" s="83" t="str">
        <f>MID(Tabla1[[#This Row],[Aplicación]],14,1)</f>
        <v>6</v>
      </c>
      <c r="R5340" s="35" t="s">
        <v>266</v>
      </c>
      <c r="S5340" s="83" t="str">
        <f>MID(Tabla1[[#This Row],[Aplicación]],6,2)</f>
        <v>07</v>
      </c>
      <c r="T5340" s="84" t="str">
        <f>VLOOKUP(Tabla1[[#This Row],[AREA]],Hoja1!A:B,2,FALSE)</f>
        <v>07. Medio ambiente</v>
      </c>
      <c r="U5340" s="83" t="str">
        <f>MID(Tabla1[[#This Row],[Aplicación]],9,4)</f>
        <v>1711</v>
      </c>
      <c r="V5340" s="84" t="str">
        <f>VLOOKUP(Tabla1[[#This Row],[PROGRAMA]],Hoja1!A:B,2,FALSE)</f>
        <v>1711. Parques y jardines</v>
      </c>
      <c r="W5340" s="83" t="str">
        <f>MID(Tabla1[[#This Row],[Aplicación]],14,2)</f>
        <v>61</v>
      </c>
      <c r="X5340" s="83" t="str">
        <f>MID(Tabla1[[#This Row],[Aplicación]],14,6)</f>
        <v>619</v>
      </c>
    </row>
    <row r="5341" spans="1:24" x14ac:dyDescent="0.25">
      <c r="A5341" s="77">
        <v>220240062117</v>
      </c>
      <c r="B5341" s="78" t="s">
        <v>702</v>
      </c>
      <c r="C5341" s="79">
        <v>45646</v>
      </c>
      <c r="D5341" s="77">
        <v>22024001633</v>
      </c>
      <c r="E5341" s="78" t="s">
        <v>1427</v>
      </c>
      <c r="F5341" s="80">
        <v>193.18</v>
      </c>
      <c r="G5341" s="78" t="s">
        <v>816</v>
      </c>
      <c r="H5341" s="78" t="s">
        <v>7081</v>
      </c>
      <c r="I5341" s="81" t="s">
        <v>2934</v>
      </c>
      <c r="J5341" s="78" t="s">
        <v>398</v>
      </c>
      <c r="K5341" s="78" t="s">
        <v>398</v>
      </c>
      <c r="L5341" s="78" t="s">
        <v>413</v>
      </c>
      <c r="M5341" s="78" t="s">
        <v>395</v>
      </c>
      <c r="N5341" s="78" t="s">
        <v>396</v>
      </c>
      <c r="O5341" s="82" t="s">
        <v>325</v>
      </c>
      <c r="P5341" s="82" t="s">
        <v>6229</v>
      </c>
      <c r="Q5341" s="83" t="str">
        <f>MID(Tabla1[[#This Row],[Aplicación]],14,1)</f>
        <v>2</v>
      </c>
      <c r="R5341" s="35" t="s">
        <v>265</v>
      </c>
      <c r="S5341" s="83" t="str">
        <f>MID(Tabla1[[#This Row],[Aplicación]],6,2)</f>
        <v>07</v>
      </c>
      <c r="T5341" s="84" t="str">
        <f>VLOOKUP(Tabla1[[#This Row],[AREA]],Hoja1!A:B,2,FALSE)</f>
        <v>07. Medio ambiente</v>
      </c>
      <c r="U5341" s="83" t="str">
        <f>MID(Tabla1[[#This Row],[Aplicación]],9,4)</f>
        <v>1711</v>
      </c>
      <c r="V5341" s="84" t="str">
        <f>VLOOKUP(Tabla1[[#This Row],[PROGRAMA]],Hoja1!A:B,2,FALSE)</f>
        <v>1711. Parques y jardines</v>
      </c>
      <c r="W5341" s="83" t="str">
        <f>MID(Tabla1[[#This Row],[Aplicación]],14,2)</f>
        <v>22</v>
      </c>
      <c r="X5341" s="83" t="str">
        <f>MID(Tabla1[[#This Row],[Aplicación]],14,6)</f>
        <v>22199</v>
      </c>
    </row>
    <row r="5342" spans="1:24" x14ac:dyDescent="0.25">
      <c r="A5342" s="77">
        <v>220240046507</v>
      </c>
      <c r="B5342" s="78" t="s">
        <v>702</v>
      </c>
      <c r="C5342" s="79">
        <v>45572</v>
      </c>
      <c r="D5342" s="77">
        <v>22024005651</v>
      </c>
      <c r="E5342" s="78" t="s">
        <v>1220</v>
      </c>
      <c r="F5342" s="80">
        <v>192.54</v>
      </c>
      <c r="G5342" s="78" t="s">
        <v>81</v>
      </c>
      <c r="H5342" s="78" t="s">
        <v>7082</v>
      </c>
      <c r="I5342" s="81" t="s">
        <v>2934</v>
      </c>
      <c r="J5342" s="78" t="s">
        <v>398</v>
      </c>
      <c r="K5342" s="78" t="s">
        <v>398</v>
      </c>
      <c r="L5342" s="78" t="s">
        <v>413</v>
      </c>
      <c r="M5342" s="78" t="s">
        <v>395</v>
      </c>
      <c r="N5342" s="78" t="s">
        <v>396</v>
      </c>
      <c r="O5342" s="82" t="s">
        <v>325</v>
      </c>
      <c r="P5342" s="82" t="s">
        <v>6229</v>
      </c>
      <c r="Q5342" s="83" t="str">
        <f>MID(Tabla1[[#This Row],[Aplicación]],14,1)</f>
        <v>6</v>
      </c>
      <c r="R5342" s="35" t="s">
        <v>266</v>
      </c>
      <c r="S5342" s="83" t="str">
        <f>MID(Tabla1[[#This Row],[Aplicación]],6,2)</f>
        <v>07</v>
      </c>
      <c r="T5342" s="84" t="str">
        <f>VLOOKUP(Tabla1[[#This Row],[AREA]],Hoja1!A:B,2,FALSE)</f>
        <v>07. Medio ambiente</v>
      </c>
      <c r="U5342" s="83" t="str">
        <f>MID(Tabla1[[#This Row],[Aplicación]],9,4)</f>
        <v>1711</v>
      </c>
      <c r="V5342" s="84" t="str">
        <f>VLOOKUP(Tabla1[[#This Row],[PROGRAMA]],Hoja1!A:B,2,FALSE)</f>
        <v>1711. Parques y jardines</v>
      </c>
      <c r="W5342" s="83" t="str">
        <f>MID(Tabla1[[#This Row],[Aplicación]],14,2)</f>
        <v>61</v>
      </c>
      <c r="X5342" s="83" t="str">
        <f>MID(Tabla1[[#This Row],[Aplicación]],14,6)</f>
        <v>619</v>
      </c>
    </row>
    <row r="5343" spans="1:24" x14ac:dyDescent="0.25">
      <c r="A5343" s="77">
        <v>220240061689</v>
      </c>
      <c r="B5343" s="78" t="s">
        <v>390</v>
      </c>
      <c r="C5343" s="79">
        <v>45644</v>
      </c>
      <c r="D5343" s="77">
        <v>22024009328</v>
      </c>
      <c r="E5343" s="78" t="s">
        <v>1312</v>
      </c>
      <c r="F5343" s="80">
        <v>36.299999999999997</v>
      </c>
      <c r="G5343" s="78" t="s">
        <v>7083</v>
      </c>
      <c r="H5343" s="78" t="s">
        <v>7084</v>
      </c>
      <c r="I5343" s="81" t="s">
        <v>2930</v>
      </c>
      <c r="J5343" s="78" t="s">
        <v>398</v>
      </c>
      <c r="K5343" s="78" t="s">
        <v>398</v>
      </c>
      <c r="L5343" s="78" t="s">
        <v>452</v>
      </c>
      <c r="M5343" s="78" t="s">
        <v>585</v>
      </c>
      <c r="N5343" s="78" t="s">
        <v>539</v>
      </c>
      <c r="O5343" s="82" t="s">
        <v>326</v>
      </c>
      <c r="P5343" s="82" t="s">
        <v>6229</v>
      </c>
      <c r="Q5343" s="83" t="str">
        <f>MID(Tabla1[[#This Row],[Aplicación]],14,1)</f>
        <v>2</v>
      </c>
      <c r="R5343" s="35" t="s">
        <v>265</v>
      </c>
      <c r="S5343" s="83" t="str">
        <f>MID(Tabla1[[#This Row],[Aplicación]],6,2)</f>
        <v>04</v>
      </c>
      <c r="T5343" s="84" t="str">
        <f>VLOOKUP(Tabla1[[#This Row],[AREA]],Hoja1!A:B,2,FALSE)</f>
        <v>04. Hacienda, personal y modernización administrativa</v>
      </c>
      <c r="U5343" s="83" t="str">
        <f>MID(Tabla1[[#This Row],[Aplicación]],9,4)</f>
        <v>9202</v>
      </c>
      <c r="V5343" s="84" t="str">
        <f>VLOOKUP(Tabla1[[#This Row],[PROGRAMA]],Hoja1!A:B,2,FALSE)</f>
        <v>9202. Gestión de recursos humanos</v>
      </c>
      <c r="W5343" s="83" t="str">
        <f>MID(Tabla1[[#This Row],[Aplicación]],14,2)</f>
        <v>22</v>
      </c>
      <c r="X5343" s="83" t="str">
        <f>MID(Tabla1[[#This Row],[Aplicación]],14,6)</f>
        <v>22607</v>
      </c>
    </row>
    <row r="5344" spans="1:24" x14ac:dyDescent="0.25">
      <c r="A5344" s="77">
        <v>220240061651</v>
      </c>
      <c r="B5344" s="78" t="s">
        <v>390</v>
      </c>
      <c r="C5344" s="79">
        <v>45644</v>
      </c>
      <c r="D5344" s="77">
        <v>22024009191</v>
      </c>
      <c r="E5344" s="78" t="s">
        <v>1304</v>
      </c>
      <c r="F5344" s="80">
        <v>37.51</v>
      </c>
      <c r="G5344" s="78" t="s">
        <v>1086</v>
      </c>
      <c r="H5344" s="78" t="s">
        <v>7085</v>
      </c>
      <c r="I5344" s="81" t="s">
        <v>2930</v>
      </c>
      <c r="J5344" s="78" t="s">
        <v>398</v>
      </c>
      <c r="K5344" s="78" t="s">
        <v>398</v>
      </c>
      <c r="L5344" s="78" t="s">
        <v>413</v>
      </c>
      <c r="M5344" s="78" t="s">
        <v>585</v>
      </c>
      <c r="N5344" s="78" t="s">
        <v>539</v>
      </c>
      <c r="O5344" s="82" t="s">
        <v>326</v>
      </c>
      <c r="P5344" s="82" t="s">
        <v>6229</v>
      </c>
      <c r="Q5344" s="83" t="str">
        <f>MID(Tabla1[[#This Row],[Aplicación]],14,1)</f>
        <v>2</v>
      </c>
      <c r="R5344" s="35" t="s">
        <v>265</v>
      </c>
      <c r="S5344" s="83" t="str">
        <f>MID(Tabla1[[#This Row],[Aplicación]],6,2)</f>
        <v>10</v>
      </c>
      <c r="T5344" s="84" t="str">
        <f>VLOOKUP(Tabla1[[#This Row],[AREA]],Hoja1!A:B,2,FALSE)</f>
        <v>10. Personas mayores, familia y servicios sociales</v>
      </c>
      <c r="U5344" s="83" t="str">
        <f>MID(Tabla1[[#This Row],[Aplicación]],9,4)</f>
        <v>2312</v>
      </c>
      <c r="V5344" s="84" t="str">
        <f>VLOOKUP(Tabla1[[#This Row],[PROGRAMA]],Hoja1!A:B,2,FALSE)</f>
        <v>2312. Iniciativas sociales</v>
      </c>
      <c r="W5344" s="83" t="str">
        <f>MID(Tabla1[[#This Row],[Aplicación]],14,2)</f>
        <v>22</v>
      </c>
      <c r="X5344" s="83" t="str">
        <f>MID(Tabla1[[#This Row],[Aplicación]],14,6)</f>
        <v>22199</v>
      </c>
    </row>
    <row r="5345" spans="1:24" x14ac:dyDescent="0.25">
      <c r="A5345" s="77">
        <v>220240055330</v>
      </c>
      <c r="B5345" s="78" t="s">
        <v>702</v>
      </c>
      <c r="C5345" s="79">
        <v>45617</v>
      </c>
      <c r="D5345" s="77">
        <v>22024001014</v>
      </c>
      <c r="E5345" s="78" t="s">
        <v>1341</v>
      </c>
      <c r="F5345" s="80">
        <v>187.11</v>
      </c>
      <c r="G5345" s="78" t="s">
        <v>804</v>
      </c>
      <c r="H5345" s="78" t="s">
        <v>7086</v>
      </c>
      <c r="I5345" s="81" t="s">
        <v>2934</v>
      </c>
      <c r="J5345" s="78" t="s">
        <v>398</v>
      </c>
      <c r="K5345" s="78" t="s">
        <v>398</v>
      </c>
      <c r="L5345" s="78" t="s">
        <v>413</v>
      </c>
      <c r="M5345" s="78" t="s">
        <v>395</v>
      </c>
      <c r="N5345" s="78" t="s">
        <v>396</v>
      </c>
      <c r="O5345" s="82" t="s">
        <v>325</v>
      </c>
      <c r="P5345" s="82" t="s">
        <v>6229</v>
      </c>
      <c r="Q5345" s="83" t="str">
        <f>MID(Tabla1[[#This Row],[Aplicación]],14,1)</f>
        <v>2</v>
      </c>
      <c r="R5345" s="35" t="s">
        <v>265</v>
      </c>
      <c r="S5345" s="83" t="str">
        <f>MID(Tabla1[[#This Row],[Aplicación]],6,2)</f>
        <v>11</v>
      </c>
      <c r="T5345" s="84" t="str">
        <f>VLOOKUP(Tabla1[[#This Row],[AREA]],Hoja1!A:B,2,FALSE)</f>
        <v>11. Salud pública y seguridad ciudadana</v>
      </c>
      <c r="U5345" s="83" t="str">
        <f>MID(Tabla1[[#This Row],[Aplicación]],9,4)</f>
        <v>1321</v>
      </c>
      <c r="V5345" s="84" t="str">
        <f>VLOOKUP(Tabla1[[#This Row],[PROGRAMA]],Hoja1!A:B,2,FALSE)</f>
        <v>1321. Policía municipal</v>
      </c>
      <c r="W5345" s="83" t="str">
        <f>MID(Tabla1[[#This Row],[Aplicación]],14,2)</f>
        <v>22</v>
      </c>
      <c r="X5345" s="83" t="str">
        <f>MID(Tabla1[[#This Row],[Aplicación]],14,6)</f>
        <v>22199</v>
      </c>
    </row>
    <row r="5346" spans="1:24" x14ac:dyDescent="0.25">
      <c r="A5346" s="77">
        <v>220240059772</v>
      </c>
      <c r="B5346" s="78" t="s">
        <v>702</v>
      </c>
      <c r="C5346" s="79">
        <v>45636</v>
      </c>
      <c r="D5346" s="77">
        <v>22024001633</v>
      </c>
      <c r="E5346" s="78" t="s">
        <v>1427</v>
      </c>
      <c r="F5346" s="80">
        <v>186.18</v>
      </c>
      <c r="G5346" s="78" t="s">
        <v>84</v>
      </c>
      <c r="H5346" s="78" t="s">
        <v>5321</v>
      </c>
      <c r="I5346" s="81" t="s">
        <v>2934</v>
      </c>
      <c r="J5346" s="78" t="s">
        <v>398</v>
      </c>
      <c r="K5346" s="78" t="s">
        <v>398</v>
      </c>
      <c r="L5346" s="78" t="s">
        <v>413</v>
      </c>
      <c r="M5346" s="78" t="s">
        <v>395</v>
      </c>
      <c r="N5346" s="78" t="s">
        <v>396</v>
      </c>
      <c r="O5346" s="82" t="s">
        <v>325</v>
      </c>
      <c r="P5346" s="82" t="s">
        <v>6229</v>
      </c>
      <c r="Q5346" s="83" t="str">
        <f>MID(Tabla1[[#This Row],[Aplicación]],14,1)</f>
        <v>2</v>
      </c>
      <c r="R5346" s="35" t="s">
        <v>265</v>
      </c>
      <c r="S5346" s="83" t="str">
        <f>MID(Tabla1[[#This Row],[Aplicación]],6,2)</f>
        <v>07</v>
      </c>
      <c r="T5346" s="84" t="str">
        <f>VLOOKUP(Tabla1[[#This Row],[AREA]],Hoja1!A:B,2,FALSE)</f>
        <v>07. Medio ambiente</v>
      </c>
      <c r="U5346" s="83" t="str">
        <f>MID(Tabla1[[#This Row],[Aplicación]],9,4)</f>
        <v>1711</v>
      </c>
      <c r="V5346" s="84" t="str">
        <f>VLOOKUP(Tabla1[[#This Row],[PROGRAMA]],Hoja1!A:B,2,FALSE)</f>
        <v>1711. Parques y jardines</v>
      </c>
      <c r="W5346" s="83" t="str">
        <f>MID(Tabla1[[#This Row],[Aplicación]],14,2)</f>
        <v>22</v>
      </c>
      <c r="X5346" s="83" t="str">
        <f>MID(Tabla1[[#This Row],[Aplicación]],14,6)</f>
        <v>22199</v>
      </c>
    </row>
    <row r="5347" spans="1:24" x14ac:dyDescent="0.25">
      <c r="A5347" s="77">
        <v>220240060407</v>
      </c>
      <c r="B5347" s="78" t="s">
        <v>702</v>
      </c>
      <c r="C5347" s="79">
        <v>45638</v>
      </c>
      <c r="D5347" s="77">
        <v>22024001011</v>
      </c>
      <c r="E5347" s="78" t="s">
        <v>1423</v>
      </c>
      <c r="F5347" s="80">
        <v>185.89</v>
      </c>
      <c r="G5347" s="78" t="s">
        <v>706</v>
      </c>
      <c r="H5347" s="78" t="s">
        <v>7087</v>
      </c>
      <c r="I5347" s="81" t="s">
        <v>2934</v>
      </c>
      <c r="J5347" s="78" t="s">
        <v>398</v>
      </c>
      <c r="K5347" s="78" t="s">
        <v>398</v>
      </c>
      <c r="L5347" s="78" t="s">
        <v>399</v>
      </c>
      <c r="M5347" s="78" t="s">
        <v>395</v>
      </c>
      <c r="N5347" s="78" t="s">
        <v>396</v>
      </c>
      <c r="O5347" s="82" t="s">
        <v>325</v>
      </c>
      <c r="P5347" s="82" t="s">
        <v>6229</v>
      </c>
      <c r="Q5347" s="83" t="str">
        <f>MID(Tabla1[[#This Row],[Aplicación]],14,1)</f>
        <v>2</v>
      </c>
      <c r="R5347" s="35" t="s">
        <v>265</v>
      </c>
      <c r="S5347" s="83" t="str">
        <f>MID(Tabla1[[#This Row],[Aplicación]],6,2)</f>
        <v>11</v>
      </c>
      <c r="T5347" s="84" t="str">
        <f>VLOOKUP(Tabla1[[#This Row],[AREA]],Hoja1!A:B,2,FALSE)</f>
        <v>11. Salud pública y seguridad ciudadana</v>
      </c>
      <c r="U5347" s="83" t="str">
        <f>MID(Tabla1[[#This Row],[Aplicación]],9,4)</f>
        <v>1321</v>
      </c>
      <c r="V5347" s="84" t="str">
        <f>VLOOKUP(Tabla1[[#This Row],[PROGRAMA]],Hoja1!A:B,2,FALSE)</f>
        <v>1321. Policía municipal</v>
      </c>
      <c r="W5347" s="83" t="str">
        <f>MID(Tabla1[[#This Row],[Aplicación]],14,2)</f>
        <v>21</v>
      </c>
      <c r="X5347" s="83" t="str">
        <f>MID(Tabla1[[#This Row],[Aplicación]],14,6)</f>
        <v>214</v>
      </c>
    </row>
    <row r="5348" spans="1:24" x14ac:dyDescent="0.25">
      <c r="A5348" s="77">
        <v>220240052422</v>
      </c>
      <c r="B5348" s="78" t="s">
        <v>702</v>
      </c>
      <c r="C5348" s="79">
        <v>45601</v>
      </c>
      <c r="D5348" s="77">
        <v>22024001011</v>
      </c>
      <c r="E5348" s="78" t="s">
        <v>1423</v>
      </c>
      <c r="F5348" s="80">
        <v>184.89</v>
      </c>
      <c r="G5348" s="78" t="s">
        <v>283</v>
      </c>
      <c r="H5348" s="78" t="s">
        <v>7088</v>
      </c>
      <c r="I5348" s="81" t="s">
        <v>2934</v>
      </c>
      <c r="J5348" s="78" t="s">
        <v>398</v>
      </c>
      <c r="K5348" s="78" t="s">
        <v>398</v>
      </c>
      <c r="L5348" s="78" t="s">
        <v>399</v>
      </c>
      <c r="M5348" s="78" t="s">
        <v>395</v>
      </c>
      <c r="N5348" s="78" t="s">
        <v>396</v>
      </c>
      <c r="O5348" s="82" t="s">
        <v>325</v>
      </c>
      <c r="P5348" s="82" t="s">
        <v>6229</v>
      </c>
      <c r="Q5348" s="83" t="str">
        <f>MID(Tabla1[[#This Row],[Aplicación]],14,1)</f>
        <v>2</v>
      </c>
      <c r="R5348" s="35" t="s">
        <v>265</v>
      </c>
      <c r="S5348" s="83" t="str">
        <f>MID(Tabla1[[#This Row],[Aplicación]],6,2)</f>
        <v>11</v>
      </c>
      <c r="T5348" s="84" t="str">
        <f>VLOOKUP(Tabla1[[#This Row],[AREA]],Hoja1!A:B,2,FALSE)</f>
        <v>11. Salud pública y seguridad ciudadana</v>
      </c>
      <c r="U5348" s="83" t="str">
        <f>MID(Tabla1[[#This Row],[Aplicación]],9,4)</f>
        <v>1321</v>
      </c>
      <c r="V5348" s="84" t="str">
        <f>VLOOKUP(Tabla1[[#This Row],[PROGRAMA]],Hoja1!A:B,2,FALSE)</f>
        <v>1321. Policía municipal</v>
      </c>
      <c r="W5348" s="83" t="str">
        <f>MID(Tabla1[[#This Row],[Aplicación]],14,2)</f>
        <v>21</v>
      </c>
      <c r="X5348" s="83" t="str">
        <f>MID(Tabla1[[#This Row],[Aplicación]],14,6)</f>
        <v>214</v>
      </c>
    </row>
    <row r="5349" spans="1:24" x14ac:dyDescent="0.25">
      <c r="A5349" s="77">
        <v>220240057980</v>
      </c>
      <c r="B5349" s="78" t="s">
        <v>702</v>
      </c>
      <c r="C5349" s="79">
        <v>45630</v>
      </c>
      <c r="D5349" s="77">
        <v>22024000485</v>
      </c>
      <c r="E5349" s="78" t="s">
        <v>1323</v>
      </c>
      <c r="F5349" s="80">
        <v>184.88</v>
      </c>
      <c r="G5349" s="78" t="s">
        <v>776</v>
      </c>
      <c r="H5349" s="78" t="s">
        <v>7089</v>
      </c>
      <c r="I5349" s="81" t="s">
        <v>2934</v>
      </c>
      <c r="J5349" s="78" t="s">
        <v>398</v>
      </c>
      <c r="K5349" s="78" t="s">
        <v>398</v>
      </c>
      <c r="L5349" s="78" t="s">
        <v>413</v>
      </c>
      <c r="M5349" s="78" t="s">
        <v>395</v>
      </c>
      <c r="N5349" s="78" t="s">
        <v>396</v>
      </c>
      <c r="O5349" s="82" t="s">
        <v>325</v>
      </c>
      <c r="P5349" s="82" t="s">
        <v>6229</v>
      </c>
      <c r="Q5349" s="83" t="str">
        <f>MID(Tabla1[[#This Row],[Aplicación]],14,1)</f>
        <v>2</v>
      </c>
      <c r="R5349" s="35" t="s">
        <v>265</v>
      </c>
      <c r="S5349" s="83" t="str">
        <f>MID(Tabla1[[#This Row],[Aplicación]],6,2)</f>
        <v>10</v>
      </c>
      <c r="T5349" s="84" t="str">
        <f>VLOOKUP(Tabla1[[#This Row],[AREA]],Hoja1!A:B,2,FALSE)</f>
        <v>10. Personas mayores, familia y servicios sociales</v>
      </c>
      <c r="U5349" s="83" t="str">
        <f>MID(Tabla1[[#This Row],[Aplicación]],9,4)</f>
        <v>2312</v>
      </c>
      <c r="V5349" s="84" t="str">
        <f>VLOOKUP(Tabla1[[#This Row],[PROGRAMA]],Hoja1!A:B,2,FALSE)</f>
        <v>2312. Iniciativas sociales</v>
      </c>
      <c r="W5349" s="83" t="str">
        <f>MID(Tabla1[[#This Row],[Aplicación]],14,2)</f>
        <v>21</v>
      </c>
      <c r="X5349" s="83" t="str">
        <f>MID(Tabla1[[#This Row],[Aplicación]],14,6)</f>
        <v>212</v>
      </c>
    </row>
    <row r="5350" spans="1:24" x14ac:dyDescent="0.25">
      <c r="A5350" s="77">
        <v>220240051570</v>
      </c>
      <c r="B5350" s="78" t="s">
        <v>702</v>
      </c>
      <c r="C5350" s="79">
        <v>45595</v>
      </c>
      <c r="D5350" s="77">
        <v>22024000078</v>
      </c>
      <c r="E5350" s="78" t="s">
        <v>1293</v>
      </c>
      <c r="F5350" s="80">
        <v>183.77</v>
      </c>
      <c r="G5350" s="78" t="s">
        <v>776</v>
      </c>
      <c r="H5350" s="78" t="s">
        <v>7090</v>
      </c>
      <c r="I5350" s="81" t="s">
        <v>2934</v>
      </c>
      <c r="J5350" s="78" t="s">
        <v>398</v>
      </c>
      <c r="K5350" s="78" t="s">
        <v>398</v>
      </c>
      <c r="L5350" s="78" t="s">
        <v>413</v>
      </c>
      <c r="M5350" s="78" t="s">
        <v>395</v>
      </c>
      <c r="N5350" s="78" t="s">
        <v>396</v>
      </c>
      <c r="O5350" s="82" t="s">
        <v>325</v>
      </c>
      <c r="P5350" s="82" t="s">
        <v>6229</v>
      </c>
      <c r="Q5350" s="83" t="str">
        <f>MID(Tabla1[[#This Row],[Aplicación]],14,1)</f>
        <v>2</v>
      </c>
      <c r="R5350" s="35" t="s">
        <v>265</v>
      </c>
      <c r="S5350" s="83" t="str">
        <f>MID(Tabla1[[#This Row],[Aplicación]],6,2)</f>
        <v>03</v>
      </c>
      <c r="T5350" s="84" t="str">
        <f>VLOOKUP(Tabla1[[#This Row],[AREA]],Hoja1!A:B,2,FALSE)</f>
        <v>03. Participación ciudadana y deportes</v>
      </c>
      <c r="U5350" s="83" t="str">
        <f>MID(Tabla1[[#This Row],[Aplicación]],9,4)</f>
        <v>9241</v>
      </c>
      <c r="V5350" s="84" t="str">
        <f>VLOOKUP(Tabla1[[#This Row],[PROGRAMA]],Hoja1!A:B,2,FALSE)</f>
        <v>9241. Participación ciudadana</v>
      </c>
      <c r="W5350" s="83" t="str">
        <f>MID(Tabla1[[#This Row],[Aplicación]],14,2)</f>
        <v>21</v>
      </c>
      <c r="X5350" s="83" t="str">
        <f>MID(Tabla1[[#This Row],[Aplicación]],14,6)</f>
        <v>212</v>
      </c>
    </row>
    <row r="5351" spans="1:24" x14ac:dyDescent="0.25">
      <c r="A5351" s="77">
        <v>220240062037</v>
      </c>
      <c r="B5351" s="78" t="s">
        <v>702</v>
      </c>
      <c r="C5351" s="79">
        <v>45646</v>
      </c>
      <c r="D5351" s="77">
        <v>22024000940</v>
      </c>
      <c r="E5351" s="78" t="s">
        <v>1285</v>
      </c>
      <c r="F5351" s="80">
        <v>181.46</v>
      </c>
      <c r="G5351" s="78" t="s">
        <v>815</v>
      </c>
      <c r="H5351" s="78" t="s">
        <v>7091</v>
      </c>
      <c r="I5351" s="81" t="s">
        <v>2934</v>
      </c>
      <c r="J5351" s="78" t="s">
        <v>398</v>
      </c>
      <c r="K5351" s="78" t="s">
        <v>398</v>
      </c>
      <c r="L5351" s="78" t="s">
        <v>413</v>
      </c>
      <c r="M5351" s="78" t="s">
        <v>395</v>
      </c>
      <c r="N5351" s="78" t="s">
        <v>396</v>
      </c>
      <c r="O5351" s="82" t="s">
        <v>325</v>
      </c>
      <c r="P5351" s="82" t="s">
        <v>6229</v>
      </c>
      <c r="Q5351" s="83" t="str">
        <f>MID(Tabla1[[#This Row],[Aplicación]],14,1)</f>
        <v>2</v>
      </c>
      <c r="R5351" s="35" t="s">
        <v>265</v>
      </c>
      <c r="S5351" s="83" t="str">
        <f>MID(Tabla1[[#This Row],[Aplicación]],6,2)</f>
        <v>06</v>
      </c>
      <c r="T5351" s="84" t="str">
        <f>VLOOKUP(Tabla1[[#This Row],[AREA]],Hoja1!A:B,2,FALSE)</f>
        <v>06. Educación y cultura</v>
      </c>
      <c r="U5351" s="83" t="str">
        <f>MID(Tabla1[[#This Row],[Aplicación]],9,4)</f>
        <v>3232</v>
      </c>
      <c r="V5351" s="84" t="str">
        <f>VLOOKUP(Tabla1[[#This Row],[PROGRAMA]],Hoja1!A:B,2,FALSE)</f>
        <v>3232. Conservación y mantenimiento centros educación infantil y primaria</v>
      </c>
      <c r="W5351" s="83" t="str">
        <f>MID(Tabla1[[#This Row],[Aplicación]],14,2)</f>
        <v>21</v>
      </c>
      <c r="X5351" s="83" t="str">
        <f>MID(Tabla1[[#This Row],[Aplicación]],14,6)</f>
        <v>212</v>
      </c>
    </row>
    <row r="5352" spans="1:24" x14ac:dyDescent="0.25">
      <c r="A5352" s="77">
        <v>220240059770</v>
      </c>
      <c r="B5352" s="78" t="s">
        <v>702</v>
      </c>
      <c r="C5352" s="79">
        <v>45636</v>
      </c>
      <c r="D5352" s="77">
        <v>22024001633</v>
      </c>
      <c r="E5352" s="78" t="s">
        <v>1427</v>
      </c>
      <c r="F5352" s="80">
        <v>180.64</v>
      </c>
      <c r="G5352" s="78" t="s">
        <v>82</v>
      </c>
      <c r="H5352" s="78" t="s">
        <v>7092</v>
      </c>
      <c r="I5352" s="81" t="s">
        <v>2934</v>
      </c>
      <c r="J5352" s="78" t="s">
        <v>398</v>
      </c>
      <c r="K5352" s="78" t="s">
        <v>398</v>
      </c>
      <c r="L5352" s="78" t="s">
        <v>413</v>
      </c>
      <c r="M5352" s="78" t="s">
        <v>395</v>
      </c>
      <c r="N5352" s="78" t="s">
        <v>396</v>
      </c>
      <c r="O5352" s="82" t="s">
        <v>325</v>
      </c>
      <c r="P5352" s="82" t="s">
        <v>6229</v>
      </c>
      <c r="Q5352" s="83" t="str">
        <f>MID(Tabla1[[#This Row],[Aplicación]],14,1)</f>
        <v>2</v>
      </c>
      <c r="R5352" s="35" t="s">
        <v>265</v>
      </c>
      <c r="S5352" s="83" t="str">
        <f>MID(Tabla1[[#This Row],[Aplicación]],6,2)</f>
        <v>07</v>
      </c>
      <c r="T5352" s="84" t="str">
        <f>VLOOKUP(Tabla1[[#This Row],[AREA]],Hoja1!A:B,2,FALSE)</f>
        <v>07. Medio ambiente</v>
      </c>
      <c r="U5352" s="83" t="str">
        <f>MID(Tabla1[[#This Row],[Aplicación]],9,4)</f>
        <v>1711</v>
      </c>
      <c r="V5352" s="84" t="str">
        <f>VLOOKUP(Tabla1[[#This Row],[PROGRAMA]],Hoja1!A:B,2,FALSE)</f>
        <v>1711. Parques y jardines</v>
      </c>
      <c r="W5352" s="83" t="str">
        <f>MID(Tabla1[[#This Row],[Aplicación]],14,2)</f>
        <v>22</v>
      </c>
      <c r="X5352" s="83" t="str">
        <f>MID(Tabla1[[#This Row],[Aplicación]],14,6)</f>
        <v>22199</v>
      </c>
    </row>
    <row r="5353" spans="1:24" x14ac:dyDescent="0.25">
      <c r="A5353" s="77">
        <v>220240059745</v>
      </c>
      <c r="B5353" s="78" t="s">
        <v>702</v>
      </c>
      <c r="C5353" s="79">
        <v>45636</v>
      </c>
      <c r="D5353" s="77">
        <v>22024001633</v>
      </c>
      <c r="E5353" s="78" t="s">
        <v>1427</v>
      </c>
      <c r="F5353" s="80">
        <v>180.07</v>
      </c>
      <c r="G5353" s="78" t="s">
        <v>82</v>
      </c>
      <c r="H5353" s="78" t="s">
        <v>7093</v>
      </c>
      <c r="I5353" s="81" t="s">
        <v>2934</v>
      </c>
      <c r="J5353" s="78" t="s">
        <v>398</v>
      </c>
      <c r="K5353" s="78" t="s">
        <v>398</v>
      </c>
      <c r="L5353" s="78" t="s">
        <v>413</v>
      </c>
      <c r="M5353" s="78" t="s">
        <v>395</v>
      </c>
      <c r="N5353" s="78" t="s">
        <v>396</v>
      </c>
      <c r="O5353" s="82" t="s">
        <v>325</v>
      </c>
      <c r="P5353" s="82" t="s">
        <v>6229</v>
      </c>
      <c r="Q5353" s="83" t="str">
        <f>MID(Tabla1[[#This Row],[Aplicación]],14,1)</f>
        <v>2</v>
      </c>
      <c r="R5353" s="35" t="s">
        <v>265</v>
      </c>
      <c r="S5353" s="83" t="str">
        <f>MID(Tabla1[[#This Row],[Aplicación]],6,2)</f>
        <v>07</v>
      </c>
      <c r="T5353" s="84" t="str">
        <f>VLOOKUP(Tabla1[[#This Row],[AREA]],Hoja1!A:B,2,FALSE)</f>
        <v>07. Medio ambiente</v>
      </c>
      <c r="U5353" s="83" t="str">
        <f>MID(Tabla1[[#This Row],[Aplicación]],9,4)</f>
        <v>1711</v>
      </c>
      <c r="V5353" s="84" t="str">
        <f>VLOOKUP(Tabla1[[#This Row],[PROGRAMA]],Hoja1!A:B,2,FALSE)</f>
        <v>1711. Parques y jardines</v>
      </c>
      <c r="W5353" s="83" t="str">
        <f>MID(Tabla1[[#This Row],[Aplicación]],14,2)</f>
        <v>22</v>
      </c>
      <c r="X5353" s="83" t="str">
        <f>MID(Tabla1[[#This Row],[Aplicación]],14,6)</f>
        <v>22199</v>
      </c>
    </row>
    <row r="5354" spans="1:24" x14ac:dyDescent="0.25">
      <c r="A5354" s="77">
        <v>220240060986</v>
      </c>
      <c r="B5354" s="78" t="s">
        <v>702</v>
      </c>
      <c r="C5354" s="79">
        <v>45643</v>
      </c>
      <c r="D5354" s="77">
        <v>22024000448</v>
      </c>
      <c r="E5354" s="78" t="s">
        <v>1236</v>
      </c>
      <c r="F5354" s="80">
        <v>180.05</v>
      </c>
      <c r="G5354" s="78" t="s">
        <v>681</v>
      </c>
      <c r="H5354" s="78" t="s">
        <v>7094</v>
      </c>
      <c r="I5354" s="81" t="s">
        <v>2934</v>
      </c>
      <c r="J5354" s="78" t="s">
        <v>398</v>
      </c>
      <c r="K5354" s="78" t="s">
        <v>398</v>
      </c>
      <c r="L5354" s="78" t="s">
        <v>413</v>
      </c>
      <c r="M5354" s="78" t="s">
        <v>395</v>
      </c>
      <c r="N5354" s="78" t="s">
        <v>396</v>
      </c>
      <c r="O5354" s="82" t="s">
        <v>325</v>
      </c>
      <c r="P5354" s="82" t="s">
        <v>6229</v>
      </c>
      <c r="Q5354" s="83" t="str">
        <f>MID(Tabla1[[#This Row],[Aplicación]],14,1)</f>
        <v>2</v>
      </c>
      <c r="R5354" s="35" t="s">
        <v>265</v>
      </c>
      <c r="S5354" s="83" t="str">
        <f>MID(Tabla1[[#This Row],[Aplicación]],6,2)</f>
        <v>11</v>
      </c>
      <c r="T5354" s="84" t="str">
        <f>VLOOKUP(Tabla1[[#This Row],[AREA]],Hoja1!A:B,2,FALSE)</f>
        <v>11. Salud pública y seguridad ciudadana</v>
      </c>
      <c r="U5354" s="83" t="str">
        <f>MID(Tabla1[[#This Row],[Aplicación]],9,4)</f>
        <v>1631</v>
      </c>
      <c r="V5354" s="84" t="str">
        <f>VLOOKUP(Tabla1[[#This Row],[PROGRAMA]],Hoja1!A:B,2,FALSE)</f>
        <v>1631. Limpieza viaria</v>
      </c>
      <c r="W5354" s="83" t="str">
        <f>MID(Tabla1[[#This Row],[Aplicación]],14,2)</f>
        <v>22</v>
      </c>
      <c r="X5354" s="83" t="str">
        <f>MID(Tabla1[[#This Row],[Aplicación]],14,6)</f>
        <v>22104</v>
      </c>
    </row>
    <row r="5355" spans="1:24" x14ac:dyDescent="0.25">
      <c r="A5355" s="77">
        <v>220240060438</v>
      </c>
      <c r="B5355" s="78" t="s">
        <v>702</v>
      </c>
      <c r="C5355" s="79">
        <v>45638</v>
      </c>
      <c r="D5355" s="77">
        <v>22024000940</v>
      </c>
      <c r="E5355" s="78" t="s">
        <v>1285</v>
      </c>
      <c r="F5355" s="80">
        <v>178.39</v>
      </c>
      <c r="G5355" s="78" t="s">
        <v>886</v>
      </c>
      <c r="H5355" s="78" t="s">
        <v>7095</v>
      </c>
      <c r="I5355" s="81" t="s">
        <v>2934</v>
      </c>
      <c r="J5355" s="78" t="s">
        <v>398</v>
      </c>
      <c r="K5355" s="78" t="s">
        <v>398</v>
      </c>
      <c r="L5355" s="78" t="s">
        <v>413</v>
      </c>
      <c r="M5355" s="78" t="s">
        <v>395</v>
      </c>
      <c r="N5355" s="78" t="s">
        <v>396</v>
      </c>
      <c r="O5355" s="82" t="s">
        <v>325</v>
      </c>
      <c r="P5355" s="82" t="s">
        <v>6229</v>
      </c>
      <c r="Q5355" s="83" t="str">
        <f>MID(Tabla1[[#This Row],[Aplicación]],14,1)</f>
        <v>2</v>
      </c>
      <c r="R5355" s="35" t="s">
        <v>265</v>
      </c>
      <c r="S5355" s="83" t="str">
        <f>MID(Tabla1[[#This Row],[Aplicación]],6,2)</f>
        <v>06</v>
      </c>
      <c r="T5355" s="84" t="str">
        <f>VLOOKUP(Tabla1[[#This Row],[AREA]],Hoja1!A:B,2,FALSE)</f>
        <v>06. Educación y cultura</v>
      </c>
      <c r="U5355" s="83" t="str">
        <f>MID(Tabla1[[#This Row],[Aplicación]],9,4)</f>
        <v>3232</v>
      </c>
      <c r="V5355" s="84" t="str">
        <f>VLOOKUP(Tabla1[[#This Row],[PROGRAMA]],Hoja1!A:B,2,FALSE)</f>
        <v>3232. Conservación y mantenimiento centros educación infantil y primaria</v>
      </c>
      <c r="W5355" s="83" t="str">
        <f>MID(Tabla1[[#This Row],[Aplicación]],14,2)</f>
        <v>21</v>
      </c>
      <c r="X5355" s="83" t="str">
        <f>MID(Tabla1[[#This Row],[Aplicación]],14,6)</f>
        <v>212</v>
      </c>
    </row>
    <row r="5356" spans="1:24" x14ac:dyDescent="0.25">
      <c r="A5356" s="77">
        <v>220240051865</v>
      </c>
      <c r="B5356" s="78" t="s">
        <v>702</v>
      </c>
      <c r="C5356" s="79">
        <v>45600</v>
      </c>
      <c r="D5356" s="77">
        <v>22024000506</v>
      </c>
      <c r="E5356" s="78" t="s">
        <v>1335</v>
      </c>
      <c r="F5356" s="80">
        <v>178.35</v>
      </c>
      <c r="G5356" s="78" t="s">
        <v>40</v>
      </c>
      <c r="H5356" s="78" t="s">
        <v>7096</v>
      </c>
      <c r="I5356" s="81" t="s">
        <v>2934</v>
      </c>
      <c r="J5356" s="78" t="s">
        <v>398</v>
      </c>
      <c r="K5356" s="78" t="s">
        <v>398</v>
      </c>
      <c r="L5356" s="78" t="s">
        <v>413</v>
      </c>
      <c r="M5356" s="78" t="s">
        <v>395</v>
      </c>
      <c r="N5356" s="78" t="s">
        <v>396</v>
      </c>
      <c r="O5356" s="82" t="s">
        <v>325</v>
      </c>
      <c r="P5356" s="82" t="s">
        <v>6229</v>
      </c>
      <c r="Q5356" s="83" t="str">
        <f>MID(Tabla1[[#This Row],[Aplicación]],14,1)</f>
        <v>2</v>
      </c>
      <c r="R5356" s="35" t="s">
        <v>265</v>
      </c>
      <c r="S5356" s="83" t="str">
        <f>MID(Tabla1[[#This Row],[Aplicación]],6,2)</f>
        <v>10</v>
      </c>
      <c r="T5356" s="84" t="str">
        <f>VLOOKUP(Tabla1[[#This Row],[AREA]],Hoja1!A:B,2,FALSE)</f>
        <v>10. Personas mayores, familia y servicios sociales</v>
      </c>
      <c r="U5356" s="83" t="str">
        <f>MID(Tabla1[[#This Row],[Aplicación]],9,4)</f>
        <v>2412</v>
      </c>
      <c r="V5356" s="84" t="str">
        <f>VLOOKUP(Tabla1[[#This Row],[PROGRAMA]],Hoja1!A:B,2,FALSE)</f>
        <v>2412. Formación para el empleo</v>
      </c>
      <c r="W5356" s="83" t="str">
        <f>MID(Tabla1[[#This Row],[Aplicación]],14,2)</f>
        <v>22</v>
      </c>
      <c r="X5356" s="83" t="str">
        <f>MID(Tabla1[[#This Row],[Aplicación]],14,6)</f>
        <v>22199</v>
      </c>
    </row>
    <row r="5357" spans="1:24" x14ac:dyDescent="0.25">
      <c r="A5357" s="77">
        <v>220240060949</v>
      </c>
      <c r="B5357" s="78" t="s">
        <v>702</v>
      </c>
      <c r="C5357" s="79">
        <v>45643</v>
      </c>
      <c r="D5357" s="77">
        <v>22024001011</v>
      </c>
      <c r="E5357" s="78" t="s">
        <v>1423</v>
      </c>
      <c r="F5357" s="80">
        <v>178.02</v>
      </c>
      <c r="G5357" s="78" t="s">
        <v>706</v>
      </c>
      <c r="H5357" s="78" t="s">
        <v>7097</v>
      </c>
      <c r="I5357" s="81" t="s">
        <v>2934</v>
      </c>
      <c r="J5357" s="78" t="s">
        <v>398</v>
      </c>
      <c r="K5357" s="78" t="s">
        <v>398</v>
      </c>
      <c r="L5357" s="78" t="s">
        <v>399</v>
      </c>
      <c r="M5357" s="78" t="s">
        <v>395</v>
      </c>
      <c r="N5357" s="78" t="s">
        <v>396</v>
      </c>
      <c r="O5357" s="82" t="s">
        <v>325</v>
      </c>
      <c r="P5357" s="82" t="s">
        <v>6229</v>
      </c>
      <c r="Q5357" s="83" t="str">
        <f>MID(Tabla1[[#This Row],[Aplicación]],14,1)</f>
        <v>2</v>
      </c>
      <c r="R5357" s="35" t="s">
        <v>265</v>
      </c>
      <c r="S5357" s="83" t="str">
        <f>MID(Tabla1[[#This Row],[Aplicación]],6,2)</f>
        <v>11</v>
      </c>
      <c r="T5357" s="84" t="str">
        <f>VLOOKUP(Tabla1[[#This Row],[AREA]],Hoja1!A:B,2,FALSE)</f>
        <v>11. Salud pública y seguridad ciudadana</v>
      </c>
      <c r="U5357" s="83" t="str">
        <f>MID(Tabla1[[#This Row],[Aplicación]],9,4)</f>
        <v>1321</v>
      </c>
      <c r="V5357" s="84" t="str">
        <f>VLOOKUP(Tabla1[[#This Row],[PROGRAMA]],Hoja1!A:B,2,FALSE)</f>
        <v>1321. Policía municipal</v>
      </c>
      <c r="W5357" s="83" t="str">
        <f>MID(Tabla1[[#This Row],[Aplicación]],14,2)</f>
        <v>21</v>
      </c>
      <c r="X5357" s="83" t="str">
        <f>MID(Tabla1[[#This Row],[Aplicación]],14,6)</f>
        <v>214</v>
      </c>
    </row>
    <row r="5358" spans="1:24" x14ac:dyDescent="0.25">
      <c r="A5358" s="77">
        <v>220240049011</v>
      </c>
      <c r="B5358" s="78" t="s">
        <v>390</v>
      </c>
      <c r="C5358" s="79">
        <v>45583</v>
      </c>
      <c r="D5358" s="77">
        <v>22024007662</v>
      </c>
      <c r="E5358" s="78" t="s">
        <v>3091</v>
      </c>
      <c r="F5358" s="80">
        <v>2671.68</v>
      </c>
      <c r="G5358" s="78" t="s">
        <v>298</v>
      </c>
      <c r="H5358" s="78" t="s">
        <v>6304</v>
      </c>
      <c r="I5358" s="81" t="s">
        <v>2930</v>
      </c>
      <c r="J5358" s="78" t="s">
        <v>398</v>
      </c>
      <c r="K5358" s="78" t="s">
        <v>398</v>
      </c>
      <c r="L5358" s="78" t="s">
        <v>399</v>
      </c>
      <c r="M5358" s="78" t="s">
        <v>395</v>
      </c>
      <c r="N5358" s="78" t="s">
        <v>396</v>
      </c>
      <c r="O5358" s="82" t="s">
        <v>325</v>
      </c>
      <c r="P5358" s="82" t="s">
        <v>6229</v>
      </c>
      <c r="Q5358" s="83" t="str">
        <f>MID(Tabla1[[#This Row],[Aplicación]],14,1)</f>
        <v>2</v>
      </c>
      <c r="R5358" s="35" t="s">
        <v>265</v>
      </c>
      <c r="S5358" s="83" t="str">
        <f>MID(Tabla1[[#This Row],[Aplicación]],6,2)</f>
        <v>01</v>
      </c>
      <c r="T5358" s="84" t="str">
        <f>VLOOKUP(Tabla1[[#This Row],[AREA]],Hoja1!A:B,2,FALSE)</f>
        <v>01. Alcaldía</v>
      </c>
      <c r="U5358" s="83" t="str">
        <f>MID(Tabla1[[#This Row],[Aplicación]],9,4)</f>
        <v>4331</v>
      </c>
      <c r="V5358" s="84" t="str">
        <f>VLOOKUP(Tabla1[[#This Row],[PROGRAMA]],Hoja1!A:B,2,FALSE)</f>
        <v>4331. Desarrollo empresarial</v>
      </c>
      <c r="W5358" s="83" t="str">
        <f>MID(Tabla1[[#This Row],[Aplicación]],14,2)</f>
        <v>22</v>
      </c>
      <c r="X5358" s="83" t="str">
        <f>MID(Tabla1[[#This Row],[Aplicación]],14,6)</f>
        <v>22602</v>
      </c>
    </row>
    <row r="5359" spans="1:24" x14ac:dyDescent="0.25">
      <c r="A5359" s="77">
        <v>220240059700</v>
      </c>
      <c r="B5359" s="78" t="s">
        <v>702</v>
      </c>
      <c r="C5359" s="79">
        <v>45636</v>
      </c>
      <c r="D5359" s="77">
        <v>22024005651</v>
      </c>
      <c r="E5359" s="78" t="s">
        <v>1220</v>
      </c>
      <c r="F5359" s="80">
        <v>177.85</v>
      </c>
      <c r="G5359" s="78" t="s">
        <v>81</v>
      </c>
      <c r="H5359" s="78" t="s">
        <v>7098</v>
      </c>
      <c r="I5359" s="81" t="s">
        <v>2934</v>
      </c>
      <c r="J5359" s="78" t="s">
        <v>398</v>
      </c>
      <c r="K5359" s="78" t="s">
        <v>398</v>
      </c>
      <c r="L5359" s="78" t="s">
        <v>413</v>
      </c>
      <c r="M5359" s="78" t="s">
        <v>395</v>
      </c>
      <c r="N5359" s="78" t="s">
        <v>396</v>
      </c>
      <c r="O5359" s="82" t="s">
        <v>325</v>
      </c>
      <c r="P5359" s="82" t="s">
        <v>6229</v>
      </c>
      <c r="Q5359" s="83" t="str">
        <f>MID(Tabla1[[#This Row],[Aplicación]],14,1)</f>
        <v>6</v>
      </c>
      <c r="R5359" s="35" t="s">
        <v>266</v>
      </c>
      <c r="S5359" s="83" t="str">
        <f>MID(Tabla1[[#This Row],[Aplicación]],6,2)</f>
        <v>07</v>
      </c>
      <c r="T5359" s="84" t="str">
        <f>VLOOKUP(Tabla1[[#This Row],[AREA]],Hoja1!A:B,2,FALSE)</f>
        <v>07. Medio ambiente</v>
      </c>
      <c r="U5359" s="83" t="str">
        <f>MID(Tabla1[[#This Row],[Aplicación]],9,4)</f>
        <v>1711</v>
      </c>
      <c r="V5359" s="84" t="str">
        <f>VLOOKUP(Tabla1[[#This Row],[PROGRAMA]],Hoja1!A:B,2,FALSE)</f>
        <v>1711. Parques y jardines</v>
      </c>
      <c r="W5359" s="83" t="str">
        <f>MID(Tabla1[[#This Row],[Aplicación]],14,2)</f>
        <v>61</v>
      </c>
      <c r="X5359" s="83" t="str">
        <f>MID(Tabla1[[#This Row],[Aplicación]],14,6)</f>
        <v>619</v>
      </c>
    </row>
    <row r="5360" spans="1:24" x14ac:dyDescent="0.25">
      <c r="A5360" s="77">
        <v>220240046466</v>
      </c>
      <c r="B5360" s="78" t="s">
        <v>702</v>
      </c>
      <c r="C5360" s="79">
        <v>45572</v>
      </c>
      <c r="D5360" s="77">
        <v>22024000443</v>
      </c>
      <c r="E5360" s="78" t="s">
        <v>1245</v>
      </c>
      <c r="F5360" s="80">
        <v>176.94</v>
      </c>
      <c r="G5360" s="78" t="s">
        <v>57</v>
      </c>
      <c r="H5360" s="78" t="s">
        <v>7099</v>
      </c>
      <c r="I5360" s="81" t="s">
        <v>2934</v>
      </c>
      <c r="J5360" s="78" t="s">
        <v>398</v>
      </c>
      <c r="K5360" s="78" t="s">
        <v>398</v>
      </c>
      <c r="L5360" s="78" t="s">
        <v>413</v>
      </c>
      <c r="M5360" s="78" t="s">
        <v>395</v>
      </c>
      <c r="N5360" s="78" t="s">
        <v>396</v>
      </c>
      <c r="O5360" s="82" t="s">
        <v>325</v>
      </c>
      <c r="P5360" s="82" t="s">
        <v>6229</v>
      </c>
      <c r="Q5360" s="83" t="str">
        <f>MID(Tabla1[[#This Row],[Aplicación]],14,1)</f>
        <v>2</v>
      </c>
      <c r="R5360" s="35" t="s">
        <v>265</v>
      </c>
      <c r="S5360" s="83" t="str">
        <f>MID(Tabla1[[#This Row],[Aplicación]],6,2)</f>
        <v>11</v>
      </c>
      <c r="T5360" s="84" t="str">
        <f>VLOOKUP(Tabla1[[#This Row],[AREA]],Hoja1!A:B,2,FALSE)</f>
        <v>11. Salud pública y seguridad ciudadana</v>
      </c>
      <c r="U5360" s="83" t="str">
        <f>MID(Tabla1[[#This Row],[Aplicación]],9,4)</f>
        <v>1621</v>
      </c>
      <c r="V5360" s="84" t="str">
        <f>VLOOKUP(Tabla1[[#This Row],[PROGRAMA]],Hoja1!A:B,2,FALSE)</f>
        <v>1621. Recogida de residuos</v>
      </c>
      <c r="W5360" s="83" t="str">
        <f>MID(Tabla1[[#This Row],[Aplicación]],14,2)</f>
        <v>22</v>
      </c>
      <c r="X5360" s="83" t="str">
        <f>MID(Tabla1[[#This Row],[Aplicación]],14,6)</f>
        <v>22104</v>
      </c>
    </row>
    <row r="5361" spans="1:24" x14ac:dyDescent="0.25">
      <c r="A5361" s="77">
        <v>220240055406</v>
      </c>
      <c r="B5361" s="78" t="s">
        <v>702</v>
      </c>
      <c r="C5361" s="79">
        <v>45617</v>
      </c>
      <c r="D5361" s="77">
        <v>22024001012</v>
      </c>
      <c r="E5361" s="78" t="s">
        <v>1174</v>
      </c>
      <c r="F5361" s="80">
        <v>176.79</v>
      </c>
      <c r="G5361" s="78" t="s">
        <v>764</v>
      </c>
      <c r="H5361" s="78" t="s">
        <v>7100</v>
      </c>
      <c r="I5361" s="81" t="s">
        <v>2934</v>
      </c>
      <c r="J5361" s="78" t="s">
        <v>398</v>
      </c>
      <c r="K5361" s="78" t="s">
        <v>398</v>
      </c>
      <c r="L5361" s="78" t="s">
        <v>413</v>
      </c>
      <c r="M5361" s="78" t="s">
        <v>395</v>
      </c>
      <c r="N5361" s="78" t="s">
        <v>396</v>
      </c>
      <c r="O5361" s="82" t="s">
        <v>325</v>
      </c>
      <c r="P5361" s="82" t="s">
        <v>6229</v>
      </c>
      <c r="Q5361" s="83" t="str">
        <f>MID(Tabla1[[#This Row],[Aplicación]],14,1)</f>
        <v>2</v>
      </c>
      <c r="R5361" s="35" t="s">
        <v>265</v>
      </c>
      <c r="S5361" s="83" t="str">
        <f>MID(Tabla1[[#This Row],[Aplicación]],6,2)</f>
        <v>11</v>
      </c>
      <c r="T5361" s="84" t="str">
        <f>VLOOKUP(Tabla1[[#This Row],[AREA]],Hoja1!A:B,2,FALSE)</f>
        <v>11. Salud pública y seguridad ciudadana</v>
      </c>
      <c r="U5361" s="83" t="str">
        <f>MID(Tabla1[[#This Row],[Aplicación]],9,4)</f>
        <v>1321</v>
      </c>
      <c r="V5361" s="84" t="str">
        <f>VLOOKUP(Tabla1[[#This Row],[PROGRAMA]],Hoja1!A:B,2,FALSE)</f>
        <v>1321. Policía municipal</v>
      </c>
      <c r="W5361" s="83" t="str">
        <f>MID(Tabla1[[#This Row],[Aplicación]],14,2)</f>
        <v>21</v>
      </c>
      <c r="X5361" s="83" t="str">
        <f>MID(Tabla1[[#This Row],[Aplicación]],14,6)</f>
        <v>213</v>
      </c>
    </row>
    <row r="5362" spans="1:24" x14ac:dyDescent="0.25">
      <c r="A5362" s="77">
        <v>220240062182</v>
      </c>
      <c r="B5362" s="78" t="s">
        <v>702</v>
      </c>
      <c r="C5362" s="79">
        <v>45646</v>
      </c>
      <c r="D5362" s="77">
        <v>22024000078</v>
      </c>
      <c r="E5362" s="78" t="s">
        <v>1293</v>
      </c>
      <c r="F5362" s="80">
        <v>175.7</v>
      </c>
      <c r="G5362" s="78" t="s">
        <v>41</v>
      </c>
      <c r="H5362" s="78" t="s">
        <v>7101</v>
      </c>
      <c r="I5362" s="81" t="s">
        <v>2934</v>
      </c>
      <c r="J5362" s="78" t="s">
        <v>398</v>
      </c>
      <c r="K5362" s="78" t="s">
        <v>398</v>
      </c>
      <c r="L5362" s="78" t="s">
        <v>413</v>
      </c>
      <c r="M5362" s="78" t="s">
        <v>395</v>
      </c>
      <c r="N5362" s="78" t="s">
        <v>396</v>
      </c>
      <c r="O5362" s="82" t="s">
        <v>325</v>
      </c>
      <c r="P5362" s="82" t="s">
        <v>6229</v>
      </c>
      <c r="Q5362" s="83" t="str">
        <f>MID(Tabla1[[#This Row],[Aplicación]],14,1)</f>
        <v>2</v>
      </c>
      <c r="R5362" s="35" t="s">
        <v>265</v>
      </c>
      <c r="S5362" s="83" t="str">
        <f>MID(Tabla1[[#This Row],[Aplicación]],6,2)</f>
        <v>03</v>
      </c>
      <c r="T5362" s="84" t="str">
        <f>VLOOKUP(Tabla1[[#This Row],[AREA]],Hoja1!A:B,2,FALSE)</f>
        <v>03. Participación ciudadana y deportes</v>
      </c>
      <c r="U5362" s="83" t="str">
        <f>MID(Tabla1[[#This Row],[Aplicación]],9,4)</f>
        <v>9241</v>
      </c>
      <c r="V5362" s="84" t="str">
        <f>VLOOKUP(Tabla1[[#This Row],[PROGRAMA]],Hoja1!A:B,2,FALSE)</f>
        <v>9241. Participación ciudadana</v>
      </c>
      <c r="W5362" s="83" t="str">
        <f>MID(Tabla1[[#This Row],[Aplicación]],14,2)</f>
        <v>21</v>
      </c>
      <c r="X5362" s="83" t="str">
        <f>MID(Tabla1[[#This Row],[Aplicación]],14,6)</f>
        <v>212</v>
      </c>
    </row>
    <row r="5363" spans="1:24" x14ac:dyDescent="0.25">
      <c r="A5363" s="77">
        <v>220240047506</v>
      </c>
      <c r="B5363" s="78" t="s">
        <v>702</v>
      </c>
      <c r="C5363" s="79">
        <v>45575</v>
      </c>
      <c r="D5363" s="77">
        <v>22024001011</v>
      </c>
      <c r="E5363" s="78" t="s">
        <v>1423</v>
      </c>
      <c r="F5363" s="80">
        <v>175.06</v>
      </c>
      <c r="G5363" s="78" t="s">
        <v>767</v>
      </c>
      <c r="H5363" s="78" t="s">
        <v>7102</v>
      </c>
      <c r="I5363" s="81" t="s">
        <v>2934</v>
      </c>
      <c r="J5363" s="78" t="s">
        <v>398</v>
      </c>
      <c r="K5363" s="78" t="s">
        <v>398</v>
      </c>
      <c r="L5363" s="78" t="s">
        <v>399</v>
      </c>
      <c r="M5363" s="78" t="s">
        <v>395</v>
      </c>
      <c r="N5363" s="78" t="s">
        <v>396</v>
      </c>
      <c r="O5363" s="82" t="s">
        <v>325</v>
      </c>
      <c r="P5363" s="82" t="s">
        <v>6229</v>
      </c>
      <c r="Q5363" s="83" t="str">
        <f>MID(Tabla1[[#This Row],[Aplicación]],14,1)</f>
        <v>2</v>
      </c>
      <c r="R5363" s="35" t="s">
        <v>265</v>
      </c>
      <c r="S5363" s="83" t="str">
        <f>MID(Tabla1[[#This Row],[Aplicación]],6,2)</f>
        <v>11</v>
      </c>
      <c r="T5363" s="84" t="str">
        <f>VLOOKUP(Tabla1[[#This Row],[AREA]],Hoja1!A:B,2,FALSE)</f>
        <v>11. Salud pública y seguridad ciudadana</v>
      </c>
      <c r="U5363" s="83" t="str">
        <f>MID(Tabla1[[#This Row],[Aplicación]],9,4)</f>
        <v>1321</v>
      </c>
      <c r="V5363" s="84" t="str">
        <f>VLOOKUP(Tabla1[[#This Row],[PROGRAMA]],Hoja1!A:B,2,FALSE)</f>
        <v>1321. Policía municipal</v>
      </c>
      <c r="W5363" s="83" t="str">
        <f>MID(Tabla1[[#This Row],[Aplicación]],14,2)</f>
        <v>21</v>
      </c>
      <c r="X5363" s="83" t="str">
        <f>MID(Tabla1[[#This Row],[Aplicación]],14,6)</f>
        <v>214</v>
      </c>
    </row>
    <row r="5364" spans="1:24" x14ac:dyDescent="0.25">
      <c r="A5364" s="77">
        <v>220240057496</v>
      </c>
      <c r="B5364" s="78" t="s">
        <v>702</v>
      </c>
      <c r="C5364" s="79">
        <v>45629</v>
      </c>
      <c r="D5364" s="77">
        <v>22024003864</v>
      </c>
      <c r="E5364" s="78" t="s">
        <v>3275</v>
      </c>
      <c r="F5364" s="80">
        <v>173.67</v>
      </c>
      <c r="G5364" s="78" t="s">
        <v>750</v>
      </c>
      <c r="H5364" s="78" t="s">
        <v>7103</v>
      </c>
      <c r="I5364" s="81" t="s">
        <v>2934</v>
      </c>
      <c r="J5364" s="78" t="s">
        <v>398</v>
      </c>
      <c r="K5364" s="78" t="s">
        <v>398</v>
      </c>
      <c r="L5364" s="78" t="s">
        <v>399</v>
      </c>
      <c r="M5364" s="78" t="s">
        <v>395</v>
      </c>
      <c r="N5364" s="78" t="s">
        <v>396</v>
      </c>
      <c r="O5364" s="82" t="s">
        <v>325</v>
      </c>
      <c r="P5364" s="82" t="s">
        <v>6229</v>
      </c>
      <c r="Q5364" s="83" t="str">
        <f>MID(Tabla1[[#This Row],[Aplicación]],14,1)</f>
        <v>2</v>
      </c>
      <c r="R5364" s="35" t="s">
        <v>265</v>
      </c>
      <c r="S5364" s="83" t="str">
        <f>MID(Tabla1[[#This Row],[Aplicación]],6,2)</f>
        <v>01</v>
      </c>
      <c r="T5364" s="84" t="str">
        <f>VLOOKUP(Tabla1[[#This Row],[AREA]],Hoja1!A:B,2,FALSE)</f>
        <v>01. Alcaldía</v>
      </c>
      <c r="U5364" s="83" t="str">
        <f>MID(Tabla1[[#This Row],[Aplicación]],9,4)</f>
        <v>9203</v>
      </c>
      <c r="V5364" s="84" t="str">
        <f>VLOOKUP(Tabla1[[#This Row],[PROGRAMA]],Hoja1!A:B,2,FALSE)</f>
        <v>9203. Unidad de régimen interior</v>
      </c>
      <c r="W5364" s="83" t="str">
        <f>MID(Tabla1[[#This Row],[Aplicación]],14,2)</f>
        <v>21</v>
      </c>
      <c r="X5364" s="83" t="str">
        <f>MID(Tabla1[[#This Row],[Aplicación]],14,6)</f>
        <v>214</v>
      </c>
    </row>
    <row r="5365" spans="1:24" x14ac:dyDescent="0.25">
      <c r="A5365" s="77">
        <v>220240060355</v>
      </c>
      <c r="B5365" s="78" t="s">
        <v>702</v>
      </c>
      <c r="C5365" s="79">
        <v>45638</v>
      </c>
      <c r="D5365" s="77">
        <v>22024000441</v>
      </c>
      <c r="E5365" s="78" t="s">
        <v>1425</v>
      </c>
      <c r="F5365" s="80">
        <v>171.82</v>
      </c>
      <c r="G5365" s="78" t="s">
        <v>1010</v>
      </c>
      <c r="H5365" s="78" t="s">
        <v>7104</v>
      </c>
      <c r="I5365" s="81" t="s">
        <v>2934</v>
      </c>
      <c r="J5365" s="78" t="s">
        <v>398</v>
      </c>
      <c r="K5365" s="78" t="s">
        <v>398</v>
      </c>
      <c r="L5365" s="78" t="s">
        <v>413</v>
      </c>
      <c r="M5365" s="78" t="s">
        <v>395</v>
      </c>
      <c r="N5365" s="78" t="s">
        <v>396</v>
      </c>
      <c r="O5365" s="82" t="s">
        <v>325</v>
      </c>
      <c r="P5365" s="82" t="s">
        <v>6229</v>
      </c>
      <c r="Q5365" s="83" t="str">
        <f>MID(Tabla1[[#This Row],[Aplicación]],14,1)</f>
        <v>2</v>
      </c>
      <c r="R5365" s="35" t="s">
        <v>265</v>
      </c>
      <c r="S5365" s="83" t="str">
        <f>MID(Tabla1[[#This Row],[Aplicación]],6,2)</f>
        <v>11</v>
      </c>
      <c r="T5365" s="84" t="str">
        <f>VLOOKUP(Tabla1[[#This Row],[AREA]],Hoja1!A:B,2,FALSE)</f>
        <v>11. Salud pública y seguridad ciudadana</v>
      </c>
      <c r="U5365" s="83" t="str">
        <f>MID(Tabla1[[#This Row],[Aplicación]],9,4)</f>
        <v>1621</v>
      </c>
      <c r="V5365" s="84" t="str">
        <f>VLOOKUP(Tabla1[[#This Row],[PROGRAMA]],Hoja1!A:B,2,FALSE)</f>
        <v>1621. Recogida de residuos</v>
      </c>
      <c r="W5365" s="83" t="str">
        <f>MID(Tabla1[[#This Row],[Aplicación]],14,2)</f>
        <v>21</v>
      </c>
      <c r="X5365" s="83" t="str">
        <f>MID(Tabla1[[#This Row],[Aplicación]],14,6)</f>
        <v>214</v>
      </c>
    </row>
    <row r="5366" spans="1:24" x14ac:dyDescent="0.25">
      <c r="A5366" s="77">
        <v>220240062052</v>
      </c>
      <c r="B5366" s="78" t="s">
        <v>702</v>
      </c>
      <c r="C5366" s="79">
        <v>45646</v>
      </c>
      <c r="D5366" s="77">
        <v>22024000940</v>
      </c>
      <c r="E5366" s="78" t="s">
        <v>1285</v>
      </c>
      <c r="F5366" s="80">
        <v>171.16</v>
      </c>
      <c r="G5366" s="78" t="s">
        <v>886</v>
      </c>
      <c r="H5366" s="78" t="s">
        <v>7105</v>
      </c>
      <c r="I5366" s="81" t="s">
        <v>2934</v>
      </c>
      <c r="J5366" s="78" t="s">
        <v>398</v>
      </c>
      <c r="K5366" s="78" t="s">
        <v>398</v>
      </c>
      <c r="L5366" s="78" t="s">
        <v>413</v>
      </c>
      <c r="M5366" s="78" t="s">
        <v>395</v>
      </c>
      <c r="N5366" s="78" t="s">
        <v>396</v>
      </c>
      <c r="O5366" s="82" t="s">
        <v>325</v>
      </c>
      <c r="P5366" s="82" t="s">
        <v>6229</v>
      </c>
      <c r="Q5366" s="83" t="str">
        <f>MID(Tabla1[[#This Row],[Aplicación]],14,1)</f>
        <v>2</v>
      </c>
      <c r="R5366" s="35" t="s">
        <v>265</v>
      </c>
      <c r="S5366" s="83" t="str">
        <f>MID(Tabla1[[#This Row],[Aplicación]],6,2)</f>
        <v>06</v>
      </c>
      <c r="T5366" s="84" t="str">
        <f>VLOOKUP(Tabla1[[#This Row],[AREA]],Hoja1!A:B,2,FALSE)</f>
        <v>06. Educación y cultura</v>
      </c>
      <c r="U5366" s="83" t="str">
        <f>MID(Tabla1[[#This Row],[Aplicación]],9,4)</f>
        <v>3232</v>
      </c>
      <c r="V5366" s="84" t="str">
        <f>VLOOKUP(Tabla1[[#This Row],[PROGRAMA]],Hoja1!A:B,2,FALSE)</f>
        <v>3232. Conservación y mantenimiento centros educación infantil y primaria</v>
      </c>
      <c r="W5366" s="83" t="str">
        <f>MID(Tabla1[[#This Row],[Aplicación]],14,2)</f>
        <v>21</v>
      </c>
      <c r="X5366" s="83" t="str">
        <f>MID(Tabla1[[#This Row],[Aplicación]],14,6)</f>
        <v>212</v>
      </c>
    </row>
    <row r="5367" spans="1:24" x14ac:dyDescent="0.25">
      <c r="A5367" s="77">
        <v>220240051861</v>
      </c>
      <c r="B5367" s="78" t="s">
        <v>702</v>
      </c>
      <c r="C5367" s="79">
        <v>45600</v>
      </c>
      <c r="D5367" s="77">
        <v>22024000506</v>
      </c>
      <c r="E5367" s="78" t="s">
        <v>1335</v>
      </c>
      <c r="F5367" s="80">
        <v>170.99</v>
      </c>
      <c r="G5367" s="78" t="s">
        <v>40</v>
      </c>
      <c r="H5367" s="78" t="s">
        <v>7106</v>
      </c>
      <c r="I5367" s="81" t="s">
        <v>2934</v>
      </c>
      <c r="J5367" s="78" t="s">
        <v>398</v>
      </c>
      <c r="K5367" s="78" t="s">
        <v>398</v>
      </c>
      <c r="L5367" s="78" t="s">
        <v>413</v>
      </c>
      <c r="M5367" s="78" t="s">
        <v>395</v>
      </c>
      <c r="N5367" s="78" t="s">
        <v>396</v>
      </c>
      <c r="O5367" s="82" t="s">
        <v>325</v>
      </c>
      <c r="P5367" s="82" t="s">
        <v>6229</v>
      </c>
      <c r="Q5367" s="83" t="str">
        <f>MID(Tabla1[[#This Row],[Aplicación]],14,1)</f>
        <v>2</v>
      </c>
      <c r="R5367" s="35" t="s">
        <v>265</v>
      </c>
      <c r="S5367" s="83" t="str">
        <f>MID(Tabla1[[#This Row],[Aplicación]],6,2)</f>
        <v>10</v>
      </c>
      <c r="T5367" s="84" t="str">
        <f>VLOOKUP(Tabla1[[#This Row],[AREA]],Hoja1!A:B,2,FALSE)</f>
        <v>10. Personas mayores, familia y servicios sociales</v>
      </c>
      <c r="U5367" s="83" t="str">
        <f>MID(Tabla1[[#This Row],[Aplicación]],9,4)</f>
        <v>2412</v>
      </c>
      <c r="V5367" s="84" t="str">
        <f>VLOOKUP(Tabla1[[#This Row],[PROGRAMA]],Hoja1!A:B,2,FALSE)</f>
        <v>2412. Formación para el empleo</v>
      </c>
      <c r="W5367" s="83" t="str">
        <f>MID(Tabla1[[#This Row],[Aplicación]],14,2)</f>
        <v>22</v>
      </c>
      <c r="X5367" s="83" t="str">
        <f>MID(Tabla1[[#This Row],[Aplicación]],14,6)</f>
        <v>22199</v>
      </c>
    </row>
    <row r="5368" spans="1:24" x14ac:dyDescent="0.25">
      <c r="A5368" s="77">
        <v>220240062134</v>
      </c>
      <c r="B5368" s="78" t="s">
        <v>702</v>
      </c>
      <c r="C5368" s="79">
        <v>45646</v>
      </c>
      <c r="D5368" s="77">
        <v>22024000078</v>
      </c>
      <c r="E5368" s="78" t="s">
        <v>1293</v>
      </c>
      <c r="F5368" s="80">
        <v>170.79</v>
      </c>
      <c r="G5368" s="78" t="s">
        <v>40</v>
      </c>
      <c r="H5368" s="78" t="s">
        <v>7107</v>
      </c>
      <c r="I5368" s="81" t="s">
        <v>2934</v>
      </c>
      <c r="J5368" s="78" t="s">
        <v>398</v>
      </c>
      <c r="K5368" s="78" t="s">
        <v>398</v>
      </c>
      <c r="L5368" s="78" t="s">
        <v>413</v>
      </c>
      <c r="M5368" s="78" t="s">
        <v>395</v>
      </c>
      <c r="N5368" s="78" t="s">
        <v>396</v>
      </c>
      <c r="O5368" s="82" t="s">
        <v>325</v>
      </c>
      <c r="P5368" s="82" t="s">
        <v>6229</v>
      </c>
      <c r="Q5368" s="83" t="str">
        <f>MID(Tabla1[[#This Row],[Aplicación]],14,1)</f>
        <v>2</v>
      </c>
      <c r="R5368" s="35" t="s">
        <v>265</v>
      </c>
      <c r="S5368" s="83" t="str">
        <f>MID(Tabla1[[#This Row],[Aplicación]],6,2)</f>
        <v>03</v>
      </c>
      <c r="T5368" s="84" t="str">
        <f>VLOOKUP(Tabla1[[#This Row],[AREA]],Hoja1!A:B,2,FALSE)</f>
        <v>03. Participación ciudadana y deportes</v>
      </c>
      <c r="U5368" s="83" t="str">
        <f>MID(Tabla1[[#This Row],[Aplicación]],9,4)</f>
        <v>9241</v>
      </c>
      <c r="V5368" s="84" t="str">
        <f>VLOOKUP(Tabla1[[#This Row],[PROGRAMA]],Hoja1!A:B,2,FALSE)</f>
        <v>9241. Participación ciudadana</v>
      </c>
      <c r="W5368" s="83" t="str">
        <f>MID(Tabla1[[#This Row],[Aplicación]],14,2)</f>
        <v>21</v>
      </c>
      <c r="X5368" s="83" t="str">
        <f>MID(Tabla1[[#This Row],[Aplicación]],14,6)</f>
        <v>212</v>
      </c>
    </row>
    <row r="5369" spans="1:24" x14ac:dyDescent="0.25">
      <c r="A5369" s="77">
        <v>220240047500</v>
      </c>
      <c r="B5369" s="78" t="s">
        <v>702</v>
      </c>
      <c r="C5369" s="79">
        <v>45575</v>
      </c>
      <c r="D5369" s="77">
        <v>22024001011</v>
      </c>
      <c r="E5369" s="78" t="s">
        <v>1423</v>
      </c>
      <c r="F5369" s="80">
        <v>170.3</v>
      </c>
      <c r="G5369" s="78" t="s">
        <v>809</v>
      </c>
      <c r="H5369" s="78" t="s">
        <v>7108</v>
      </c>
      <c r="I5369" s="81" t="s">
        <v>2934</v>
      </c>
      <c r="J5369" s="78" t="s">
        <v>398</v>
      </c>
      <c r="K5369" s="78" t="s">
        <v>398</v>
      </c>
      <c r="L5369" s="78" t="s">
        <v>399</v>
      </c>
      <c r="M5369" s="78" t="s">
        <v>395</v>
      </c>
      <c r="N5369" s="78" t="s">
        <v>396</v>
      </c>
      <c r="O5369" s="82" t="s">
        <v>325</v>
      </c>
      <c r="P5369" s="82" t="s">
        <v>6229</v>
      </c>
      <c r="Q5369" s="83" t="str">
        <f>MID(Tabla1[[#This Row],[Aplicación]],14,1)</f>
        <v>2</v>
      </c>
      <c r="R5369" s="35" t="s">
        <v>265</v>
      </c>
      <c r="S5369" s="83" t="str">
        <f>MID(Tabla1[[#This Row],[Aplicación]],6,2)</f>
        <v>11</v>
      </c>
      <c r="T5369" s="84" t="str">
        <f>VLOOKUP(Tabla1[[#This Row],[AREA]],Hoja1!A:B,2,FALSE)</f>
        <v>11. Salud pública y seguridad ciudadana</v>
      </c>
      <c r="U5369" s="83" t="str">
        <f>MID(Tabla1[[#This Row],[Aplicación]],9,4)</f>
        <v>1321</v>
      </c>
      <c r="V5369" s="84" t="str">
        <f>VLOOKUP(Tabla1[[#This Row],[PROGRAMA]],Hoja1!A:B,2,FALSE)</f>
        <v>1321. Policía municipal</v>
      </c>
      <c r="W5369" s="83" t="str">
        <f>MID(Tabla1[[#This Row],[Aplicación]],14,2)</f>
        <v>21</v>
      </c>
      <c r="X5369" s="83" t="str">
        <f>MID(Tabla1[[#This Row],[Aplicación]],14,6)</f>
        <v>214</v>
      </c>
    </row>
    <row r="5370" spans="1:24" x14ac:dyDescent="0.25">
      <c r="A5370" s="77">
        <v>220240058041</v>
      </c>
      <c r="B5370" s="78" t="s">
        <v>702</v>
      </c>
      <c r="C5370" s="79">
        <v>45630</v>
      </c>
      <c r="D5370" s="77">
        <v>22024000450</v>
      </c>
      <c r="E5370" s="78" t="s">
        <v>1455</v>
      </c>
      <c r="F5370" s="80">
        <v>169.55</v>
      </c>
      <c r="G5370" s="78" t="s">
        <v>82</v>
      </c>
      <c r="H5370" s="78" t="s">
        <v>7109</v>
      </c>
      <c r="I5370" s="81" t="s">
        <v>2934</v>
      </c>
      <c r="J5370" s="78" t="s">
        <v>398</v>
      </c>
      <c r="K5370" s="78" t="s">
        <v>398</v>
      </c>
      <c r="L5370" s="78" t="s">
        <v>413</v>
      </c>
      <c r="M5370" s="78" t="s">
        <v>395</v>
      </c>
      <c r="N5370" s="78" t="s">
        <v>396</v>
      </c>
      <c r="O5370" s="82" t="s">
        <v>325</v>
      </c>
      <c r="P5370" s="82" t="s">
        <v>6229</v>
      </c>
      <c r="Q5370" s="83" t="str">
        <f>MID(Tabla1[[#This Row],[Aplicación]],14,1)</f>
        <v>2</v>
      </c>
      <c r="R5370" s="35" t="s">
        <v>265</v>
      </c>
      <c r="S5370" s="83" t="str">
        <f>MID(Tabla1[[#This Row],[Aplicación]],6,2)</f>
        <v>11</v>
      </c>
      <c r="T5370" s="84" t="str">
        <f>VLOOKUP(Tabla1[[#This Row],[AREA]],Hoja1!A:B,2,FALSE)</f>
        <v>11. Salud pública y seguridad ciudadana</v>
      </c>
      <c r="U5370" s="83" t="str">
        <f>MID(Tabla1[[#This Row],[Aplicación]],9,4)</f>
        <v>1631</v>
      </c>
      <c r="V5370" s="84" t="str">
        <f>VLOOKUP(Tabla1[[#This Row],[PROGRAMA]],Hoja1!A:B,2,FALSE)</f>
        <v>1631. Limpieza viaria</v>
      </c>
      <c r="W5370" s="83" t="str">
        <f>MID(Tabla1[[#This Row],[Aplicación]],14,2)</f>
        <v>22</v>
      </c>
      <c r="X5370" s="83" t="str">
        <f>MID(Tabla1[[#This Row],[Aplicación]],14,6)</f>
        <v>22199</v>
      </c>
    </row>
    <row r="5371" spans="1:24" x14ac:dyDescent="0.25">
      <c r="A5371" s="77">
        <v>220240059694</v>
      </c>
      <c r="B5371" s="78" t="s">
        <v>702</v>
      </c>
      <c r="C5371" s="79">
        <v>45636</v>
      </c>
      <c r="D5371" s="77">
        <v>22024001631</v>
      </c>
      <c r="E5371" s="78" t="s">
        <v>3235</v>
      </c>
      <c r="F5371" s="80">
        <v>168.4</v>
      </c>
      <c r="G5371" s="78" t="s">
        <v>3236</v>
      </c>
      <c r="H5371" s="78" t="s">
        <v>7110</v>
      </c>
      <c r="I5371" s="81" t="s">
        <v>2934</v>
      </c>
      <c r="J5371" s="78" t="s">
        <v>824</v>
      </c>
      <c r="K5371" s="78" t="s">
        <v>398</v>
      </c>
      <c r="L5371" s="78" t="s">
        <v>413</v>
      </c>
      <c r="M5371" s="78" t="s">
        <v>395</v>
      </c>
      <c r="N5371" s="78" t="s">
        <v>396</v>
      </c>
      <c r="O5371" s="82" t="s">
        <v>325</v>
      </c>
      <c r="P5371" s="82" t="s">
        <v>6229</v>
      </c>
      <c r="Q5371" s="83" t="str">
        <f>MID(Tabla1[[#This Row],[Aplicación]],14,1)</f>
        <v>2</v>
      </c>
      <c r="R5371" s="35" t="s">
        <v>265</v>
      </c>
      <c r="S5371" s="83" t="str">
        <f>MID(Tabla1[[#This Row],[Aplicación]],6,2)</f>
        <v>07</v>
      </c>
      <c r="T5371" s="84" t="str">
        <f>VLOOKUP(Tabla1[[#This Row],[AREA]],Hoja1!A:B,2,FALSE)</f>
        <v>07. Medio ambiente</v>
      </c>
      <c r="U5371" s="83" t="str">
        <f>MID(Tabla1[[#This Row],[Aplicación]],9,4)</f>
        <v>1711</v>
      </c>
      <c r="V5371" s="84" t="str">
        <f>VLOOKUP(Tabla1[[#This Row],[PROGRAMA]],Hoja1!A:B,2,FALSE)</f>
        <v>1711. Parques y jardines</v>
      </c>
      <c r="W5371" s="83" t="str">
        <f>MID(Tabla1[[#This Row],[Aplicación]],14,2)</f>
        <v>22</v>
      </c>
      <c r="X5371" s="83" t="str">
        <f>MID(Tabla1[[#This Row],[Aplicación]],14,6)</f>
        <v>22106</v>
      </c>
    </row>
    <row r="5372" spans="1:24" x14ac:dyDescent="0.25">
      <c r="A5372" s="77">
        <v>220240046497</v>
      </c>
      <c r="B5372" s="78" t="s">
        <v>702</v>
      </c>
      <c r="C5372" s="79">
        <v>45572</v>
      </c>
      <c r="D5372" s="77">
        <v>22024001633</v>
      </c>
      <c r="E5372" s="78" t="s">
        <v>1427</v>
      </c>
      <c r="F5372" s="80">
        <v>166.97</v>
      </c>
      <c r="G5372" s="78" t="s">
        <v>776</v>
      </c>
      <c r="H5372" s="78" t="s">
        <v>7111</v>
      </c>
      <c r="I5372" s="81" t="s">
        <v>2934</v>
      </c>
      <c r="J5372" s="78" t="s">
        <v>398</v>
      </c>
      <c r="K5372" s="78" t="s">
        <v>398</v>
      </c>
      <c r="L5372" s="78" t="s">
        <v>413</v>
      </c>
      <c r="M5372" s="78" t="s">
        <v>395</v>
      </c>
      <c r="N5372" s="78" t="s">
        <v>396</v>
      </c>
      <c r="O5372" s="82" t="s">
        <v>325</v>
      </c>
      <c r="P5372" s="82" t="s">
        <v>6229</v>
      </c>
      <c r="Q5372" s="83" t="str">
        <f>MID(Tabla1[[#This Row],[Aplicación]],14,1)</f>
        <v>2</v>
      </c>
      <c r="R5372" s="35" t="s">
        <v>265</v>
      </c>
      <c r="S5372" s="83" t="str">
        <f>MID(Tabla1[[#This Row],[Aplicación]],6,2)</f>
        <v>07</v>
      </c>
      <c r="T5372" s="84" t="str">
        <f>VLOOKUP(Tabla1[[#This Row],[AREA]],Hoja1!A:B,2,FALSE)</f>
        <v>07. Medio ambiente</v>
      </c>
      <c r="U5372" s="83" t="str">
        <f>MID(Tabla1[[#This Row],[Aplicación]],9,4)</f>
        <v>1711</v>
      </c>
      <c r="V5372" s="84" t="str">
        <f>VLOOKUP(Tabla1[[#This Row],[PROGRAMA]],Hoja1!A:B,2,FALSE)</f>
        <v>1711. Parques y jardines</v>
      </c>
      <c r="W5372" s="83" t="str">
        <f>MID(Tabla1[[#This Row],[Aplicación]],14,2)</f>
        <v>22</v>
      </c>
      <c r="X5372" s="83" t="str">
        <f>MID(Tabla1[[#This Row],[Aplicación]],14,6)</f>
        <v>22199</v>
      </c>
    </row>
    <row r="5373" spans="1:24" x14ac:dyDescent="0.25">
      <c r="A5373" s="77">
        <v>220240055335</v>
      </c>
      <c r="B5373" s="78" t="s">
        <v>702</v>
      </c>
      <c r="C5373" s="79">
        <v>45617</v>
      </c>
      <c r="D5373" s="77">
        <v>22024000448</v>
      </c>
      <c r="E5373" s="78" t="s">
        <v>1236</v>
      </c>
      <c r="F5373" s="80">
        <v>166.28</v>
      </c>
      <c r="G5373" s="78" t="s">
        <v>681</v>
      </c>
      <c r="H5373" s="78" t="s">
        <v>7112</v>
      </c>
      <c r="I5373" s="81" t="s">
        <v>2934</v>
      </c>
      <c r="J5373" s="78" t="s">
        <v>398</v>
      </c>
      <c r="K5373" s="78" t="s">
        <v>398</v>
      </c>
      <c r="L5373" s="78" t="s">
        <v>413</v>
      </c>
      <c r="M5373" s="78" t="s">
        <v>395</v>
      </c>
      <c r="N5373" s="78" t="s">
        <v>396</v>
      </c>
      <c r="O5373" s="82" t="s">
        <v>325</v>
      </c>
      <c r="P5373" s="82" t="s">
        <v>6229</v>
      </c>
      <c r="Q5373" s="83" t="str">
        <f>MID(Tabla1[[#This Row],[Aplicación]],14,1)</f>
        <v>2</v>
      </c>
      <c r="R5373" s="35" t="s">
        <v>265</v>
      </c>
      <c r="S5373" s="83" t="str">
        <f>MID(Tabla1[[#This Row],[Aplicación]],6,2)</f>
        <v>11</v>
      </c>
      <c r="T5373" s="84" t="str">
        <f>VLOOKUP(Tabla1[[#This Row],[AREA]],Hoja1!A:B,2,FALSE)</f>
        <v>11. Salud pública y seguridad ciudadana</v>
      </c>
      <c r="U5373" s="83" t="str">
        <f>MID(Tabla1[[#This Row],[Aplicación]],9,4)</f>
        <v>1631</v>
      </c>
      <c r="V5373" s="84" t="str">
        <f>VLOOKUP(Tabla1[[#This Row],[PROGRAMA]],Hoja1!A:B,2,FALSE)</f>
        <v>1631. Limpieza viaria</v>
      </c>
      <c r="W5373" s="83" t="str">
        <f>MID(Tabla1[[#This Row],[Aplicación]],14,2)</f>
        <v>22</v>
      </c>
      <c r="X5373" s="83" t="str">
        <f>MID(Tabla1[[#This Row],[Aplicación]],14,6)</f>
        <v>22104</v>
      </c>
    </row>
    <row r="5374" spans="1:24" x14ac:dyDescent="0.25">
      <c r="A5374" s="77">
        <v>220240060360</v>
      </c>
      <c r="B5374" s="78" t="s">
        <v>702</v>
      </c>
      <c r="C5374" s="79">
        <v>45638</v>
      </c>
      <c r="D5374" s="77">
        <v>22024001013</v>
      </c>
      <c r="E5374" s="78" t="s">
        <v>1423</v>
      </c>
      <c r="F5374" s="80">
        <v>165.77</v>
      </c>
      <c r="G5374" s="78" t="s">
        <v>814</v>
      </c>
      <c r="H5374" s="78" t="s">
        <v>7113</v>
      </c>
      <c r="I5374" s="81" t="s">
        <v>2934</v>
      </c>
      <c r="J5374" s="78" t="s">
        <v>420</v>
      </c>
      <c r="K5374" s="78" t="s">
        <v>420</v>
      </c>
      <c r="L5374" s="78" t="s">
        <v>413</v>
      </c>
      <c r="M5374" s="78" t="s">
        <v>395</v>
      </c>
      <c r="N5374" s="78" t="s">
        <v>396</v>
      </c>
      <c r="O5374" s="82" t="s">
        <v>325</v>
      </c>
      <c r="P5374" s="82" t="s">
        <v>6229</v>
      </c>
      <c r="Q5374" s="83" t="str">
        <f>MID(Tabla1[[#This Row],[Aplicación]],14,1)</f>
        <v>2</v>
      </c>
      <c r="R5374" s="35" t="s">
        <v>265</v>
      </c>
      <c r="S5374" s="83" t="str">
        <f>MID(Tabla1[[#This Row],[Aplicación]],6,2)</f>
        <v>11</v>
      </c>
      <c r="T5374" s="84" t="str">
        <f>VLOOKUP(Tabla1[[#This Row],[AREA]],Hoja1!A:B,2,FALSE)</f>
        <v>11. Salud pública y seguridad ciudadana</v>
      </c>
      <c r="U5374" s="83" t="str">
        <f>MID(Tabla1[[#This Row],[Aplicación]],9,4)</f>
        <v>1321</v>
      </c>
      <c r="V5374" s="84" t="str">
        <f>VLOOKUP(Tabla1[[#This Row],[PROGRAMA]],Hoja1!A:B,2,FALSE)</f>
        <v>1321. Policía municipal</v>
      </c>
      <c r="W5374" s="83" t="str">
        <f>MID(Tabla1[[#This Row],[Aplicación]],14,2)</f>
        <v>21</v>
      </c>
      <c r="X5374" s="83" t="str">
        <f>MID(Tabla1[[#This Row],[Aplicación]],14,6)</f>
        <v>214</v>
      </c>
    </row>
    <row r="5375" spans="1:24" x14ac:dyDescent="0.25">
      <c r="A5375" s="77">
        <v>220240052416</v>
      </c>
      <c r="B5375" s="78" t="s">
        <v>702</v>
      </c>
      <c r="C5375" s="79">
        <v>45601</v>
      </c>
      <c r="D5375" s="77">
        <v>22024001011</v>
      </c>
      <c r="E5375" s="78" t="s">
        <v>1423</v>
      </c>
      <c r="F5375" s="80">
        <v>164.39</v>
      </c>
      <c r="G5375" s="78" t="s">
        <v>283</v>
      </c>
      <c r="H5375" s="78" t="s">
        <v>7114</v>
      </c>
      <c r="I5375" s="81" t="s">
        <v>2934</v>
      </c>
      <c r="J5375" s="78" t="s">
        <v>398</v>
      </c>
      <c r="K5375" s="78" t="s">
        <v>398</v>
      </c>
      <c r="L5375" s="78" t="s">
        <v>399</v>
      </c>
      <c r="M5375" s="78" t="s">
        <v>395</v>
      </c>
      <c r="N5375" s="78" t="s">
        <v>396</v>
      </c>
      <c r="O5375" s="82" t="s">
        <v>325</v>
      </c>
      <c r="P5375" s="82" t="s">
        <v>6229</v>
      </c>
      <c r="Q5375" s="83" t="str">
        <f>MID(Tabla1[[#This Row],[Aplicación]],14,1)</f>
        <v>2</v>
      </c>
      <c r="R5375" s="35" t="s">
        <v>265</v>
      </c>
      <c r="S5375" s="83" t="str">
        <f>MID(Tabla1[[#This Row],[Aplicación]],6,2)</f>
        <v>11</v>
      </c>
      <c r="T5375" s="84" t="str">
        <f>VLOOKUP(Tabla1[[#This Row],[AREA]],Hoja1!A:B,2,FALSE)</f>
        <v>11. Salud pública y seguridad ciudadana</v>
      </c>
      <c r="U5375" s="83" t="str">
        <f>MID(Tabla1[[#This Row],[Aplicación]],9,4)</f>
        <v>1321</v>
      </c>
      <c r="V5375" s="84" t="str">
        <f>VLOOKUP(Tabla1[[#This Row],[PROGRAMA]],Hoja1!A:B,2,FALSE)</f>
        <v>1321. Policía municipal</v>
      </c>
      <c r="W5375" s="83" t="str">
        <f>MID(Tabla1[[#This Row],[Aplicación]],14,2)</f>
        <v>21</v>
      </c>
      <c r="X5375" s="83" t="str">
        <f>MID(Tabla1[[#This Row],[Aplicación]],14,6)</f>
        <v>214</v>
      </c>
    </row>
    <row r="5376" spans="1:24" x14ac:dyDescent="0.25">
      <c r="A5376" s="77">
        <v>220240052418</v>
      </c>
      <c r="B5376" s="78" t="s">
        <v>702</v>
      </c>
      <c r="C5376" s="79">
        <v>45601</v>
      </c>
      <c r="D5376" s="77">
        <v>22024001011</v>
      </c>
      <c r="E5376" s="78" t="s">
        <v>1423</v>
      </c>
      <c r="F5376" s="80">
        <v>164.39</v>
      </c>
      <c r="G5376" s="78" t="s">
        <v>283</v>
      </c>
      <c r="H5376" s="78" t="s">
        <v>7114</v>
      </c>
      <c r="I5376" s="81" t="s">
        <v>2934</v>
      </c>
      <c r="J5376" s="78" t="s">
        <v>398</v>
      </c>
      <c r="K5376" s="78" t="s">
        <v>398</v>
      </c>
      <c r="L5376" s="78" t="s">
        <v>399</v>
      </c>
      <c r="M5376" s="78" t="s">
        <v>395</v>
      </c>
      <c r="N5376" s="78" t="s">
        <v>396</v>
      </c>
      <c r="O5376" s="82" t="s">
        <v>325</v>
      </c>
      <c r="P5376" s="82" t="s">
        <v>6229</v>
      </c>
      <c r="Q5376" s="83" t="str">
        <f>MID(Tabla1[[#This Row],[Aplicación]],14,1)</f>
        <v>2</v>
      </c>
      <c r="R5376" s="35" t="s">
        <v>265</v>
      </c>
      <c r="S5376" s="83" t="str">
        <f>MID(Tabla1[[#This Row],[Aplicación]],6,2)</f>
        <v>11</v>
      </c>
      <c r="T5376" s="84" t="str">
        <f>VLOOKUP(Tabla1[[#This Row],[AREA]],Hoja1!A:B,2,FALSE)</f>
        <v>11. Salud pública y seguridad ciudadana</v>
      </c>
      <c r="U5376" s="83" t="str">
        <f>MID(Tabla1[[#This Row],[Aplicación]],9,4)</f>
        <v>1321</v>
      </c>
      <c r="V5376" s="84" t="str">
        <f>VLOOKUP(Tabla1[[#This Row],[PROGRAMA]],Hoja1!A:B,2,FALSE)</f>
        <v>1321. Policía municipal</v>
      </c>
      <c r="W5376" s="83" t="str">
        <f>MID(Tabla1[[#This Row],[Aplicación]],14,2)</f>
        <v>21</v>
      </c>
      <c r="X5376" s="83" t="str">
        <f>MID(Tabla1[[#This Row],[Aplicación]],14,6)</f>
        <v>214</v>
      </c>
    </row>
    <row r="5377" spans="1:24" x14ac:dyDescent="0.25">
      <c r="A5377" s="77">
        <v>220240046415</v>
      </c>
      <c r="B5377" s="78" t="s">
        <v>702</v>
      </c>
      <c r="C5377" s="79">
        <v>45572</v>
      </c>
      <c r="D5377" s="77">
        <v>22024000441</v>
      </c>
      <c r="E5377" s="78" t="s">
        <v>1425</v>
      </c>
      <c r="F5377" s="80">
        <v>162.25</v>
      </c>
      <c r="G5377" s="78" t="s">
        <v>51</v>
      </c>
      <c r="H5377" s="78" t="s">
        <v>7115</v>
      </c>
      <c r="I5377" s="81" t="s">
        <v>2934</v>
      </c>
      <c r="J5377" s="78" t="s">
        <v>874</v>
      </c>
      <c r="K5377" s="78" t="s">
        <v>875</v>
      </c>
      <c r="L5377" s="78" t="s">
        <v>413</v>
      </c>
      <c r="M5377" s="78" t="s">
        <v>395</v>
      </c>
      <c r="N5377" s="78" t="s">
        <v>396</v>
      </c>
      <c r="O5377" s="82" t="s">
        <v>325</v>
      </c>
      <c r="P5377" s="82" t="s">
        <v>6229</v>
      </c>
      <c r="Q5377" s="83" t="str">
        <f>MID(Tabla1[[#This Row],[Aplicación]],14,1)</f>
        <v>2</v>
      </c>
      <c r="R5377" s="35" t="s">
        <v>265</v>
      </c>
      <c r="S5377" s="83" t="str">
        <f>MID(Tabla1[[#This Row],[Aplicación]],6,2)</f>
        <v>11</v>
      </c>
      <c r="T5377" s="84" t="str">
        <f>VLOOKUP(Tabla1[[#This Row],[AREA]],Hoja1!A:B,2,FALSE)</f>
        <v>11. Salud pública y seguridad ciudadana</v>
      </c>
      <c r="U5377" s="83" t="str">
        <f>MID(Tabla1[[#This Row],[Aplicación]],9,4)</f>
        <v>1621</v>
      </c>
      <c r="V5377" s="84" t="str">
        <f>VLOOKUP(Tabla1[[#This Row],[PROGRAMA]],Hoja1!A:B,2,FALSE)</f>
        <v>1621. Recogida de residuos</v>
      </c>
      <c r="W5377" s="83" t="str">
        <f>MID(Tabla1[[#This Row],[Aplicación]],14,2)</f>
        <v>21</v>
      </c>
      <c r="X5377" s="83" t="str">
        <f>MID(Tabla1[[#This Row],[Aplicación]],14,6)</f>
        <v>214</v>
      </c>
    </row>
    <row r="5378" spans="1:24" x14ac:dyDescent="0.25">
      <c r="A5378" s="77">
        <v>220240052529</v>
      </c>
      <c r="B5378" s="78" t="s">
        <v>702</v>
      </c>
      <c r="C5378" s="79">
        <v>45601</v>
      </c>
      <c r="D5378" s="77">
        <v>22024000447</v>
      </c>
      <c r="E5378" s="78" t="s">
        <v>1366</v>
      </c>
      <c r="F5378" s="80">
        <v>161.80000000000001</v>
      </c>
      <c r="G5378" s="78" t="s">
        <v>82</v>
      </c>
      <c r="H5378" s="78" t="s">
        <v>5221</v>
      </c>
      <c r="I5378" s="81" t="s">
        <v>2934</v>
      </c>
      <c r="J5378" s="78" t="s">
        <v>398</v>
      </c>
      <c r="K5378" s="78" t="s">
        <v>398</v>
      </c>
      <c r="L5378" s="78" t="s">
        <v>413</v>
      </c>
      <c r="M5378" s="78" t="s">
        <v>395</v>
      </c>
      <c r="N5378" s="78" t="s">
        <v>396</v>
      </c>
      <c r="O5378" s="82" t="s">
        <v>325</v>
      </c>
      <c r="P5378" s="82" t="s">
        <v>6229</v>
      </c>
      <c r="Q5378" s="83" t="str">
        <f>MID(Tabla1[[#This Row],[Aplicación]],14,1)</f>
        <v>2</v>
      </c>
      <c r="R5378" s="35" t="s">
        <v>265</v>
      </c>
      <c r="S5378" s="83" t="str">
        <f>MID(Tabla1[[#This Row],[Aplicación]],6,2)</f>
        <v>11</v>
      </c>
      <c r="T5378" s="84" t="str">
        <f>VLOOKUP(Tabla1[[#This Row],[AREA]],Hoja1!A:B,2,FALSE)</f>
        <v>11. Salud pública y seguridad ciudadana</v>
      </c>
      <c r="U5378" s="83" t="str">
        <f>MID(Tabla1[[#This Row],[Aplicación]],9,4)</f>
        <v>1631</v>
      </c>
      <c r="V5378" s="84" t="str">
        <f>VLOOKUP(Tabla1[[#This Row],[PROGRAMA]],Hoja1!A:B,2,FALSE)</f>
        <v>1631. Limpieza viaria</v>
      </c>
      <c r="W5378" s="83" t="str">
        <f>MID(Tabla1[[#This Row],[Aplicación]],14,2)</f>
        <v>21</v>
      </c>
      <c r="X5378" s="83" t="str">
        <f>MID(Tabla1[[#This Row],[Aplicación]],14,6)</f>
        <v>214</v>
      </c>
    </row>
    <row r="5379" spans="1:24" x14ac:dyDescent="0.25">
      <c r="A5379" s="77">
        <v>220240062019</v>
      </c>
      <c r="B5379" s="78" t="s">
        <v>702</v>
      </c>
      <c r="C5379" s="79">
        <v>45646</v>
      </c>
      <c r="D5379" s="77">
        <v>22024000940</v>
      </c>
      <c r="E5379" s="78" t="s">
        <v>1285</v>
      </c>
      <c r="F5379" s="80">
        <v>161.63</v>
      </c>
      <c r="G5379" s="78" t="s">
        <v>41</v>
      </c>
      <c r="H5379" s="78" t="s">
        <v>7116</v>
      </c>
      <c r="I5379" s="81" t="s">
        <v>2934</v>
      </c>
      <c r="J5379" s="78" t="s">
        <v>398</v>
      </c>
      <c r="K5379" s="78" t="s">
        <v>398</v>
      </c>
      <c r="L5379" s="78" t="s">
        <v>413</v>
      </c>
      <c r="M5379" s="78" t="s">
        <v>395</v>
      </c>
      <c r="N5379" s="78" t="s">
        <v>396</v>
      </c>
      <c r="O5379" s="82" t="s">
        <v>325</v>
      </c>
      <c r="P5379" s="82" t="s">
        <v>6229</v>
      </c>
      <c r="Q5379" s="83" t="str">
        <f>MID(Tabla1[[#This Row],[Aplicación]],14,1)</f>
        <v>2</v>
      </c>
      <c r="R5379" s="35" t="s">
        <v>265</v>
      </c>
      <c r="S5379" s="83" t="str">
        <f>MID(Tabla1[[#This Row],[Aplicación]],6,2)</f>
        <v>06</v>
      </c>
      <c r="T5379" s="84" t="str">
        <f>VLOOKUP(Tabla1[[#This Row],[AREA]],Hoja1!A:B,2,FALSE)</f>
        <v>06. Educación y cultura</v>
      </c>
      <c r="U5379" s="83" t="str">
        <f>MID(Tabla1[[#This Row],[Aplicación]],9,4)</f>
        <v>3232</v>
      </c>
      <c r="V5379" s="84" t="str">
        <f>VLOOKUP(Tabla1[[#This Row],[PROGRAMA]],Hoja1!A:B,2,FALSE)</f>
        <v>3232. Conservación y mantenimiento centros educación infantil y primaria</v>
      </c>
      <c r="W5379" s="83" t="str">
        <f>MID(Tabla1[[#This Row],[Aplicación]],14,2)</f>
        <v>21</v>
      </c>
      <c r="X5379" s="83" t="str">
        <f>MID(Tabla1[[#This Row],[Aplicación]],14,6)</f>
        <v>212</v>
      </c>
    </row>
    <row r="5380" spans="1:24" x14ac:dyDescent="0.25">
      <c r="A5380" s="77">
        <v>220240062075</v>
      </c>
      <c r="B5380" s="78" t="s">
        <v>702</v>
      </c>
      <c r="C5380" s="79">
        <v>45646</v>
      </c>
      <c r="D5380" s="77">
        <v>22024000022</v>
      </c>
      <c r="E5380" s="78" t="s">
        <v>1362</v>
      </c>
      <c r="F5380" s="80">
        <v>160.93</v>
      </c>
      <c r="G5380" s="78" t="s">
        <v>812</v>
      </c>
      <c r="H5380" s="78" t="s">
        <v>7117</v>
      </c>
      <c r="I5380" s="81" t="s">
        <v>2934</v>
      </c>
      <c r="J5380" s="78" t="s">
        <v>398</v>
      </c>
      <c r="K5380" s="78" t="s">
        <v>398</v>
      </c>
      <c r="L5380" s="78" t="s">
        <v>399</v>
      </c>
      <c r="M5380" s="78" t="s">
        <v>395</v>
      </c>
      <c r="N5380" s="78" t="s">
        <v>396</v>
      </c>
      <c r="O5380" s="82" t="s">
        <v>325</v>
      </c>
      <c r="P5380" s="82" t="s">
        <v>6229</v>
      </c>
      <c r="Q5380" s="83" t="str">
        <f>MID(Tabla1[[#This Row],[Aplicación]],14,1)</f>
        <v>2</v>
      </c>
      <c r="R5380" s="35" t="s">
        <v>265</v>
      </c>
      <c r="S5380" s="83" t="str">
        <f>MID(Tabla1[[#This Row],[Aplicación]],6,2)</f>
        <v>11</v>
      </c>
      <c r="T5380" s="84" t="str">
        <f>VLOOKUP(Tabla1[[#This Row],[AREA]],Hoja1!A:B,2,FALSE)</f>
        <v>11. Salud pública y seguridad ciudadana</v>
      </c>
      <c r="U5380" s="83" t="str">
        <f>MID(Tabla1[[#This Row],[Aplicación]],9,4)</f>
        <v>1361</v>
      </c>
      <c r="V5380" s="84" t="str">
        <f>VLOOKUP(Tabla1[[#This Row],[PROGRAMA]],Hoja1!A:B,2,FALSE)</f>
        <v>1361. Prevención y extinción de incencios</v>
      </c>
      <c r="W5380" s="83" t="str">
        <f>MID(Tabla1[[#This Row],[Aplicación]],14,2)</f>
        <v>21</v>
      </c>
      <c r="X5380" s="83" t="str">
        <f>MID(Tabla1[[#This Row],[Aplicación]],14,6)</f>
        <v>214</v>
      </c>
    </row>
    <row r="5381" spans="1:24" x14ac:dyDescent="0.25">
      <c r="A5381" s="77">
        <v>220240046282</v>
      </c>
      <c r="B5381" s="78" t="s">
        <v>702</v>
      </c>
      <c r="C5381" s="79">
        <v>45572</v>
      </c>
      <c r="D5381" s="77">
        <v>22024002950</v>
      </c>
      <c r="E5381" s="78" t="s">
        <v>1291</v>
      </c>
      <c r="F5381" s="80">
        <v>160.08000000000001</v>
      </c>
      <c r="G5381" s="78" t="s">
        <v>776</v>
      </c>
      <c r="H5381" s="78" t="s">
        <v>7118</v>
      </c>
      <c r="I5381" s="81" t="s">
        <v>2934</v>
      </c>
      <c r="J5381" s="78" t="s">
        <v>398</v>
      </c>
      <c r="K5381" s="78" t="s">
        <v>398</v>
      </c>
      <c r="L5381" s="78" t="s">
        <v>413</v>
      </c>
      <c r="M5381" s="78" t="s">
        <v>395</v>
      </c>
      <c r="N5381" s="78" t="s">
        <v>396</v>
      </c>
      <c r="O5381" s="82" t="s">
        <v>325</v>
      </c>
      <c r="P5381" s="82" t="s">
        <v>6229</v>
      </c>
      <c r="Q5381" s="83" t="str">
        <f>MID(Tabla1[[#This Row],[Aplicación]],14,1)</f>
        <v>2</v>
      </c>
      <c r="R5381" s="35" t="s">
        <v>265</v>
      </c>
      <c r="S5381" s="83" t="str">
        <f>MID(Tabla1[[#This Row],[Aplicación]],6,2)</f>
        <v>05</v>
      </c>
      <c r="T5381" s="84" t="str">
        <f>VLOOKUP(Tabla1[[#This Row],[AREA]],Hoja1!A:B,2,FALSE)</f>
        <v>05. Comercio, mercados y consumo</v>
      </c>
      <c r="U5381" s="83" t="str">
        <f>MID(Tabla1[[#This Row],[Aplicación]],9,4)</f>
        <v>4312</v>
      </c>
      <c r="V5381" s="84" t="str">
        <f>VLOOKUP(Tabla1[[#This Row],[PROGRAMA]],Hoja1!A:B,2,FALSE)</f>
        <v>4312. Mercados</v>
      </c>
      <c r="W5381" s="83" t="str">
        <f>MID(Tabla1[[#This Row],[Aplicación]],14,2)</f>
        <v>22</v>
      </c>
      <c r="X5381" s="83" t="str">
        <f>MID(Tabla1[[#This Row],[Aplicación]],14,6)</f>
        <v>22199</v>
      </c>
    </row>
    <row r="5382" spans="1:24" x14ac:dyDescent="0.25">
      <c r="A5382" s="77">
        <v>220240058259</v>
      </c>
      <c r="B5382" s="78" t="s">
        <v>702</v>
      </c>
      <c r="C5382" s="79">
        <v>45630</v>
      </c>
      <c r="D5382" s="77">
        <v>22024000078</v>
      </c>
      <c r="E5382" s="78" t="s">
        <v>1293</v>
      </c>
      <c r="F5382" s="80">
        <v>158.4</v>
      </c>
      <c r="G5382" s="78" t="s">
        <v>815</v>
      </c>
      <c r="H5382" s="78" t="s">
        <v>7119</v>
      </c>
      <c r="I5382" s="81" t="s">
        <v>2934</v>
      </c>
      <c r="J5382" s="78" t="s">
        <v>398</v>
      </c>
      <c r="K5382" s="78" t="s">
        <v>398</v>
      </c>
      <c r="L5382" s="78" t="s">
        <v>413</v>
      </c>
      <c r="M5382" s="78" t="s">
        <v>395</v>
      </c>
      <c r="N5382" s="78" t="s">
        <v>396</v>
      </c>
      <c r="O5382" s="82" t="s">
        <v>325</v>
      </c>
      <c r="P5382" s="82" t="s">
        <v>6229</v>
      </c>
      <c r="Q5382" s="83" t="str">
        <f>MID(Tabla1[[#This Row],[Aplicación]],14,1)</f>
        <v>2</v>
      </c>
      <c r="R5382" s="35" t="s">
        <v>265</v>
      </c>
      <c r="S5382" s="83" t="str">
        <f>MID(Tabla1[[#This Row],[Aplicación]],6,2)</f>
        <v>03</v>
      </c>
      <c r="T5382" s="84" t="str">
        <f>VLOOKUP(Tabla1[[#This Row],[AREA]],Hoja1!A:B,2,FALSE)</f>
        <v>03. Participación ciudadana y deportes</v>
      </c>
      <c r="U5382" s="83" t="str">
        <f>MID(Tabla1[[#This Row],[Aplicación]],9,4)</f>
        <v>9241</v>
      </c>
      <c r="V5382" s="84" t="str">
        <f>VLOOKUP(Tabla1[[#This Row],[PROGRAMA]],Hoja1!A:B,2,FALSE)</f>
        <v>9241. Participación ciudadana</v>
      </c>
      <c r="W5382" s="83" t="str">
        <f>MID(Tabla1[[#This Row],[Aplicación]],14,2)</f>
        <v>21</v>
      </c>
      <c r="X5382" s="83" t="str">
        <f>MID(Tabla1[[#This Row],[Aplicación]],14,6)</f>
        <v>212</v>
      </c>
    </row>
    <row r="5383" spans="1:24" x14ac:dyDescent="0.25">
      <c r="A5383" s="77">
        <v>220240051536</v>
      </c>
      <c r="B5383" s="78" t="s">
        <v>702</v>
      </c>
      <c r="C5383" s="79">
        <v>45595</v>
      </c>
      <c r="D5383" s="77">
        <v>22024001633</v>
      </c>
      <c r="E5383" s="78" t="s">
        <v>1427</v>
      </c>
      <c r="F5383" s="80">
        <v>157.22999999999999</v>
      </c>
      <c r="G5383" s="78" t="s">
        <v>81</v>
      </c>
      <c r="H5383" s="78" t="s">
        <v>7120</v>
      </c>
      <c r="I5383" s="81" t="s">
        <v>2934</v>
      </c>
      <c r="J5383" s="78" t="s">
        <v>398</v>
      </c>
      <c r="K5383" s="78" t="s">
        <v>398</v>
      </c>
      <c r="L5383" s="78" t="s">
        <v>413</v>
      </c>
      <c r="M5383" s="78" t="s">
        <v>395</v>
      </c>
      <c r="N5383" s="78" t="s">
        <v>396</v>
      </c>
      <c r="O5383" s="82" t="s">
        <v>325</v>
      </c>
      <c r="P5383" s="82" t="s">
        <v>6229</v>
      </c>
      <c r="Q5383" s="83" t="str">
        <f>MID(Tabla1[[#This Row],[Aplicación]],14,1)</f>
        <v>2</v>
      </c>
      <c r="R5383" s="35" t="s">
        <v>265</v>
      </c>
      <c r="S5383" s="83" t="str">
        <f>MID(Tabla1[[#This Row],[Aplicación]],6,2)</f>
        <v>07</v>
      </c>
      <c r="T5383" s="84" t="str">
        <f>VLOOKUP(Tabla1[[#This Row],[AREA]],Hoja1!A:B,2,FALSE)</f>
        <v>07. Medio ambiente</v>
      </c>
      <c r="U5383" s="83" t="str">
        <f>MID(Tabla1[[#This Row],[Aplicación]],9,4)</f>
        <v>1711</v>
      </c>
      <c r="V5383" s="84" t="str">
        <f>VLOOKUP(Tabla1[[#This Row],[PROGRAMA]],Hoja1!A:B,2,FALSE)</f>
        <v>1711. Parques y jardines</v>
      </c>
      <c r="W5383" s="83" t="str">
        <f>MID(Tabla1[[#This Row],[Aplicación]],14,2)</f>
        <v>22</v>
      </c>
      <c r="X5383" s="83" t="str">
        <f>MID(Tabla1[[#This Row],[Aplicación]],14,6)</f>
        <v>22199</v>
      </c>
    </row>
    <row r="5384" spans="1:24" x14ac:dyDescent="0.25">
      <c r="A5384" s="77">
        <v>220240059782</v>
      </c>
      <c r="B5384" s="78" t="s">
        <v>702</v>
      </c>
      <c r="C5384" s="79">
        <v>45636</v>
      </c>
      <c r="D5384" s="77">
        <v>22024005651</v>
      </c>
      <c r="E5384" s="78" t="s">
        <v>1220</v>
      </c>
      <c r="F5384" s="80">
        <v>157.01</v>
      </c>
      <c r="G5384" s="78" t="s">
        <v>81</v>
      </c>
      <c r="H5384" s="78" t="s">
        <v>7121</v>
      </c>
      <c r="I5384" s="81" t="s">
        <v>2934</v>
      </c>
      <c r="J5384" s="78" t="s">
        <v>398</v>
      </c>
      <c r="K5384" s="78" t="s">
        <v>398</v>
      </c>
      <c r="L5384" s="78" t="s">
        <v>413</v>
      </c>
      <c r="M5384" s="78" t="s">
        <v>395</v>
      </c>
      <c r="N5384" s="78" t="s">
        <v>396</v>
      </c>
      <c r="O5384" s="82" t="s">
        <v>325</v>
      </c>
      <c r="P5384" s="82" t="s">
        <v>6229</v>
      </c>
      <c r="Q5384" s="83" t="str">
        <f>MID(Tabla1[[#This Row],[Aplicación]],14,1)</f>
        <v>6</v>
      </c>
      <c r="R5384" s="35" t="s">
        <v>266</v>
      </c>
      <c r="S5384" s="83" t="str">
        <f>MID(Tabla1[[#This Row],[Aplicación]],6,2)</f>
        <v>07</v>
      </c>
      <c r="T5384" s="84" t="str">
        <f>VLOOKUP(Tabla1[[#This Row],[AREA]],Hoja1!A:B,2,FALSE)</f>
        <v>07. Medio ambiente</v>
      </c>
      <c r="U5384" s="83" t="str">
        <f>MID(Tabla1[[#This Row],[Aplicación]],9,4)</f>
        <v>1711</v>
      </c>
      <c r="V5384" s="84" t="str">
        <f>VLOOKUP(Tabla1[[#This Row],[PROGRAMA]],Hoja1!A:B,2,FALSE)</f>
        <v>1711. Parques y jardines</v>
      </c>
      <c r="W5384" s="83" t="str">
        <f>MID(Tabla1[[#This Row],[Aplicación]],14,2)</f>
        <v>61</v>
      </c>
      <c r="X5384" s="83" t="str">
        <f>MID(Tabla1[[#This Row],[Aplicación]],14,6)</f>
        <v>619</v>
      </c>
    </row>
    <row r="5385" spans="1:24" x14ac:dyDescent="0.25">
      <c r="A5385" s="77">
        <v>220240057498</v>
      </c>
      <c r="B5385" s="78" t="s">
        <v>702</v>
      </c>
      <c r="C5385" s="79">
        <v>45629</v>
      </c>
      <c r="D5385" s="77">
        <v>22024003022</v>
      </c>
      <c r="E5385" s="78" t="s">
        <v>1151</v>
      </c>
      <c r="F5385" s="80">
        <v>155.61000000000001</v>
      </c>
      <c r="G5385" s="78" t="s">
        <v>764</v>
      </c>
      <c r="H5385" s="78" t="s">
        <v>7122</v>
      </c>
      <c r="I5385" s="81" t="s">
        <v>2934</v>
      </c>
      <c r="J5385" s="78" t="s">
        <v>398</v>
      </c>
      <c r="K5385" s="78" t="s">
        <v>398</v>
      </c>
      <c r="L5385" s="78" t="s">
        <v>413</v>
      </c>
      <c r="M5385" s="78" t="s">
        <v>395</v>
      </c>
      <c r="N5385" s="78" t="s">
        <v>396</v>
      </c>
      <c r="O5385" s="82" t="s">
        <v>325</v>
      </c>
      <c r="P5385" s="82" t="s">
        <v>6229</v>
      </c>
      <c r="Q5385" s="83" t="str">
        <f>MID(Tabla1[[#This Row],[Aplicación]],14,1)</f>
        <v>2</v>
      </c>
      <c r="R5385" s="35" t="s">
        <v>265</v>
      </c>
      <c r="S5385" s="83" t="str">
        <f>MID(Tabla1[[#This Row],[Aplicación]],6,2)</f>
        <v>04</v>
      </c>
      <c r="T5385" s="84" t="str">
        <f>VLOOKUP(Tabla1[[#This Row],[AREA]],Hoja1!A:B,2,FALSE)</f>
        <v>04. Hacienda, personal y modernización administrativa</v>
      </c>
      <c r="U5385" s="83" t="str">
        <f>MID(Tabla1[[#This Row],[Aplicación]],9,4)</f>
        <v>9204</v>
      </c>
      <c r="V5385" s="84" t="str">
        <f>VLOOKUP(Tabla1[[#This Row],[PROGRAMA]],Hoja1!A:B,2,FALSE)</f>
        <v>9204. Tecnologías de la información y comunicación</v>
      </c>
      <c r="W5385" s="83" t="str">
        <f>MID(Tabla1[[#This Row],[Aplicación]],14,2)</f>
        <v>21</v>
      </c>
      <c r="X5385" s="83" t="str">
        <f>MID(Tabla1[[#This Row],[Aplicación]],14,6)</f>
        <v>213</v>
      </c>
    </row>
    <row r="5386" spans="1:24" x14ac:dyDescent="0.25">
      <c r="A5386" s="77">
        <v>220240058219</v>
      </c>
      <c r="B5386" s="78" t="s">
        <v>702</v>
      </c>
      <c r="C5386" s="79">
        <v>45630</v>
      </c>
      <c r="D5386" s="77">
        <v>22024000940</v>
      </c>
      <c r="E5386" s="78" t="s">
        <v>1285</v>
      </c>
      <c r="F5386" s="80">
        <v>152.99</v>
      </c>
      <c r="G5386" s="78" t="s">
        <v>764</v>
      </c>
      <c r="H5386" s="78" t="s">
        <v>7123</v>
      </c>
      <c r="I5386" s="81" t="s">
        <v>2934</v>
      </c>
      <c r="J5386" s="78" t="s">
        <v>398</v>
      </c>
      <c r="K5386" s="78" t="s">
        <v>398</v>
      </c>
      <c r="L5386" s="78" t="s">
        <v>413</v>
      </c>
      <c r="M5386" s="78" t="s">
        <v>395</v>
      </c>
      <c r="N5386" s="78" t="s">
        <v>396</v>
      </c>
      <c r="O5386" s="82" t="s">
        <v>325</v>
      </c>
      <c r="P5386" s="82" t="s">
        <v>6229</v>
      </c>
      <c r="Q5386" s="83" t="str">
        <f>MID(Tabla1[[#This Row],[Aplicación]],14,1)</f>
        <v>2</v>
      </c>
      <c r="R5386" s="35" t="s">
        <v>265</v>
      </c>
      <c r="S5386" s="83" t="str">
        <f>MID(Tabla1[[#This Row],[Aplicación]],6,2)</f>
        <v>06</v>
      </c>
      <c r="T5386" s="84" t="str">
        <f>VLOOKUP(Tabla1[[#This Row],[AREA]],Hoja1!A:B,2,FALSE)</f>
        <v>06. Educación y cultura</v>
      </c>
      <c r="U5386" s="83" t="str">
        <f>MID(Tabla1[[#This Row],[Aplicación]],9,4)</f>
        <v>3232</v>
      </c>
      <c r="V5386" s="84" t="str">
        <f>VLOOKUP(Tabla1[[#This Row],[PROGRAMA]],Hoja1!A:B,2,FALSE)</f>
        <v>3232. Conservación y mantenimiento centros educación infantil y primaria</v>
      </c>
      <c r="W5386" s="83" t="str">
        <f>MID(Tabla1[[#This Row],[Aplicación]],14,2)</f>
        <v>21</v>
      </c>
      <c r="X5386" s="83" t="str">
        <f>MID(Tabla1[[#This Row],[Aplicación]],14,6)</f>
        <v>212</v>
      </c>
    </row>
    <row r="5387" spans="1:24" x14ac:dyDescent="0.25">
      <c r="A5387" s="77">
        <v>220240059780</v>
      </c>
      <c r="B5387" s="78" t="s">
        <v>702</v>
      </c>
      <c r="C5387" s="79">
        <v>45636</v>
      </c>
      <c r="D5387" s="77">
        <v>22024001637</v>
      </c>
      <c r="E5387" s="78" t="s">
        <v>1468</v>
      </c>
      <c r="F5387" s="80">
        <v>152.88</v>
      </c>
      <c r="G5387" s="78" t="s">
        <v>963</v>
      </c>
      <c r="H5387" s="78" t="s">
        <v>7124</v>
      </c>
      <c r="I5387" s="81" t="s">
        <v>2934</v>
      </c>
      <c r="J5387" s="78" t="s">
        <v>420</v>
      </c>
      <c r="K5387" s="78" t="s">
        <v>420</v>
      </c>
      <c r="L5387" s="78" t="s">
        <v>399</v>
      </c>
      <c r="M5387" s="78" t="s">
        <v>395</v>
      </c>
      <c r="N5387" s="78" t="s">
        <v>396</v>
      </c>
      <c r="O5387" s="82" t="s">
        <v>325</v>
      </c>
      <c r="P5387" s="82" t="s">
        <v>6229</v>
      </c>
      <c r="Q5387" s="83" t="str">
        <f>MID(Tabla1[[#This Row],[Aplicación]],14,1)</f>
        <v>2</v>
      </c>
      <c r="R5387" s="35" t="s">
        <v>265</v>
      </c>
      <c r="S5387" s="83" t="str">
        <f>MID(Tabla1[[#This Row],[Aplicación]],6,2)</f>
        <v>07</v>
      </c>
      <c r="T5387" s="84" t="str">
        <f>VLOOKUP(Tabla1[[#This Row],[AREA]],Hoja1!A:B,2,FALSE)</f>
        <v>07. Medio ambiente</v>
      </c>
      <c r="U5387" s="83" t="str">
        <f>MID(Tabla1[[#This Row],[Aplicación]],9,4)</f>
        <v>1711</v>
      </c>
      <c r="V5387" s="84" t="str">
        <f>VLOOKUP(Tabla1[[#This Row],[PROGRAMA]],Hoja1!A:B,2,FALSE)</f>
        <v>1711. Parques y jardines</v>
      </c>
      <c r="W5387" s="83" t="str">
        <f>MID(Tabla1[[#This Row],[Aplicación]],14,2)</f>
        <v>21</v>
      </c>
      <c r="X5387" s="83" t="str">
        <f>MID(Tabla1[[#This Row],[Aplicación]],14,6)</f>
        <v>213</v>
      </c>
    </row>
    <row r="5388" spans="1:24" x14ac:dyDescent="0.25">
      <c r="A5388" s="77">
        <v>220240045136</v>
      </c>
      <c r="B5388" s="78" t="s">
        <v>702</v>
      </c>
      <c r="C5388" s="79">
        <v>45567</v>
      </c>
      <c r="D5388" s="77">
        <v>22024000942</v>
      </c>
      <c r="E5388" s="78" t="s">
        <v>1411</v>
      </c>
      <c r="F5388" s="80">
        <v>151.99</v>
      </c>
      <c r="G5388" s="78" t="s">
        <v>838</v>
      </c>
      <c r="H5388" s="78" t="s">
        <v>7125</v>
      </c>
      <c r="I5388" s="81" t="s">
        <v>2934</v>
      </c>
      <c r="J5388" s="78" t="s">
        <v>398</v>
      </c>
      <c r="K5388" s="78" t="s">
        <v>398</v>
      </c>
      <c r="L5388" s="78" t="s">
        <v>413</v>
      </c>
      <c r="M5388" s="78" t="s">
        <v>395</v>
      </c>
      <c r="N5388" s="78" t="s">
        <v>396</v>
      </c>
      <c r="O5388" s="82" t="s">
        <v>325</v>
      </c>
      <c r="P5388" s="82" t="s">
        <v>6229</v>
      </c>
      <c r="Q5388" s="83" t="str">
        <f>MID(Tabla1[[#This Row],[Aplicación]],14,1)</f>
        <v>2</v>
      </c>
      <c r="R5388" s="35" t="s">
        <v>265</v>
      </c>
      <c r="S5388" s="83" t="str">
        <f>MID(Tabla1[[#This Row],[Aplicación]],6,2)</f>
        <v>06</v>
      </c>
      <c r="T5388" s="84" t="str">
        <f>VLOOKUP(Tabla1[[#This Row],[AREA]],Hoja1!A:B,2,FALSE)</f>
        <v>06. Educación y cultura</v>
      </c>
      <c r="U5388" s="83" t="str">
        <f>MID(Tabla1[[#This Row],[Aplicación]],9,4)</f>
        <v>3231</v>
      </c>
      <c r="V5388" s="84" t="str">
        <f>VLOOKUP(Tabla1[[#This Row],[PROGRAMA]],Hoja1!A:B,2,FALSE)</f>
        <v>3231. Escuelas infantiles</v>
      </c>
      <c r="W5388" s="83" t="str">
        <f>MID(Tabla1[[#This Row],[Aplicación]],14,2)</f>
        <v>21</v>
      </c>
      <c r="X5388" s="83" t="str">
        <f>MID(Tabla1[[#This Row],[Aplicación]],14,6)</f>
        <v>212</v>
      </c>
    </row>
    <row r="5389" spans="1:24" x14ac:dyDescent="0.25">
      <c r="A5389" s="77">
        <v>220240052410</v>
      </c>
      <c r="B5389" s="78" t="s">
        <v>702</v>
      </c>
      <c r="C5389" s="79">
        <v>45601</v>
      </c>
      <c r="D5389" s="77">
        <v>22024001011</v>
      </c>
      <c r="E5389" s="78" t="s">
        <v>1423</v>
      </c>
      <c r="F5389" s="80">
        <v>149.69</v>
      </c>
      <c r="G5389" s="78" t="s">
        <v>283</v>
      </c>
      <c r="H5389" s="78" t="s">
        <v>7126</v>
      </c>
      <c r="I5389" s="81" t="s">
        <v>2934</v>
      </c>
      <c r="J5389" s="78" t="s">
        <v>398</v>
      </c>
      <c r="K5389" s="78" t="s">
        <v>398</v>
      </c>
      <c r="L5389" s="78" t="s">
        <v>399</v>
      </c>
      <c r="M5389" s="78" t="s">
        <v>395</v>
      </c>
      <c r="N5389" s="78" t="s">
        <v>396</v>
      </c>
      <c r="O5389" s="82" t="s">
        <v>325</v>
      </c>
      <c r="P5389" s="82" t="s">
        <v>6229</v>
      </c>
      <c r="Q5389" s="83" t="str">
        <f>MID(Tabla1[[#This Row],[Aplicación]],14,1)</f>
        <v>2</v>
      </c>
      <c r="R5389" s="35" t="s">
        <v>265</v>
      </c>
      <c r="S5389" s="83" t="str">
        <f>MID(Tabla1[[#This Row],[Aplicación]],6,2)</f>
        <v>11</v>
      </c>
      <c r="T5389" s="84" t="str">
        <f>VLOOKUP(Tabla1[[#This Row],[AREA]],Hoja1!A:B,2,FALSE)</f>
        <v>11. Salud pública y seguridad ciudadana</v>
      </c>
      <c r="U5389" s="83" t="str">
        <f>MID(Tabla1[[#This Row],[Aplicación]],9,4)</f>
        <v>1321</v>
      </c>
      <c r="V5389" s="84" t="str">
        <f>VLOOKUP(Tabla1[[#This Row],[PROGRAMA]],Hoja1!A:B,2,FALSE)</f>
        <v>1321. Policía municipal</v>
      </c>
      <c r="W5389" s="83" t="str">
        <f>MID(Tabla1[[#This Row],[Aplicación]],14,2)</f>
        <v>21</v>
      </c>
      <c r="X5389" s="83" t="str">
        <f>MID(Tabla1[[#This Row],[Aplicación]],14,6)</f>
        <v>214</v>
      </c>
    </row>
    <row r="5390" spans="1:24" x14ac:dyDescent="0.25">
      <c r="A5390" s="77">
        <v>220240052412</v>
      </c>
      <c r="B5390" s="78" t="s">
        <v>702</v>
      </c>
      <c r="C5390" s="79">
        <v>45601</v>
      </c>
      <c r="D5390" s="77">
        <v>22024001011</v>
      </c>
      <c r="E5390" s="78" t="s">
        <v>1423</v>
      </c>
      <c r="F5390" s="80">
        <v>149.69</v>
      </c>
      <c r="G5390" s="78" t="s">
        <v>283</v>
      </c>
      <c r="H5390" s="78" t="s">
        <v>7126</v>
      </c>
      <c r="I5390" s="81" t="s">
        <v>2934</v>
      </c>
      <c r="J5390" s="78" t="s">
        <v>398</v>
      </c>
      <c r="K5390" s="78" t="s">
        <v>398</v>
      </c>
      <c r="L5390" s="78" t="s">
        <v>399</v>
      </c>
      <c r="M5390" s="78" t="s">
        <v>395</v>
      </c>
      <c r="N5390" s="78" t="s">
        <v>396</v>
      </c>
      <c r="O5390" s="82" t="s">
        <v>325</v>
      </c>
      <c r="P5390" s="82" t="s">
        <v>6229</v>
      </c>
      <c r="Q5390" s="83" t="str">
        <f>MID(Tabla1[[#This Row],[Aplicación]],14,1)</f>
        <v>2</v>
      </c>
      <c r="R5390" s="35" t="s">
        <v>265</v>
      </c>
      <c r="S5390" s="83" t="str">
        <f>MID(Tabla1[[#This Row],[Aplicación]],6,2)</f>
        <v>11</v>
      </c>
      <c r="T5390" s="84" t="str">
        <f>VLOOKUP(Tabla1[[#This Row],[AREA]],Hoja1!A:B,2,FALSE)</f>
        <v>11. Salud pública y seguridad ciudadana</v>
      </c>
      <c r="U5390" s="83" t="str">
        <f>MID(Tabla1[[#This Row],[Aplicación]],9,4)</f>
        <v>1321</v>
      </c>
      <c r="V5390" s="84" t="str">
        <f>VLOOKUP(Tabla1[[#This Row],[PROGRAMA]],Hoja1!A:B,2,FALSE)</f>
        <v>1321. Policía municipal</v>
      </c>
      <c r="W5390" s="83" t="str">
        <f>MID(Tabla1[[#This Row],[Aplicación]],14,2)</f>
        <v>21</v>
      </c>
      <c r="X5390" s="83" t="str">
        <f>MID(Tabla1[[#This Row],[Aplicación]],14,6)</f>
        <v>214</v>
      </c>
    </row>
    <row r="5391" spans="1:24" x14ac:dyDescent="0.25">
      <c r="A5391" s="77">
        <v>220240052420</v>
      </c>
      <c r="B5391" s="78" t="s">
        <v>702</v>
      </c>
      <c r="C5391" s="79">
        <v>45601</v>
      </c>
      <c r="D5391" s="77">
        <v>22024001011</v>
      </c>
      <c r="E5391" s="78" t="s">
        <v>1423</v>
      </c>
      <c r="F5391" s="80">
        <v>149.69</v>
      </c>
      <c r="G5391" s="78" t="s">
        <v>283</v>
      </c>
      <c r="H5391" s="78" t="s">
        <v>4215</v>
      </c>
      <c r="I5391" s="81" t="s">
        <v>2934</v>
      </c>
      <c r="J5391" s="78" t="s">
        <v>398</v>
      </c>
      <c r="K5391" s="78" t="s">
        <v>398</v>
      </c>
      <c r="L5391" s="78" t="s">
        <v>399</v>
      </c>
      <c r="M5391" s="78" t="s">
        <v>395</v>
      </c>
      <c r="N5391" s="78" t="s">
        <v>396</v>
      </c>
      <c r="O5391" s="82" t="s">
        <v>325</v>
      </c>
      <c r="P5391" s="82" t="s">
        <v>6229</v>
      </c>
      <c r="Q5391" s="83" t="str">
        <f>MID(Tabla1[[#This Row],[Aplicación]],14,1)</f>
        <v>2</v>
      </c>
      <c r="R5391" s="35" t="s">
        <v>265</v>
      </c>
      <c r="S5391" s="83" t="str">
        <f>MID(Tabla1[[#This Row],[Aplicación]],6,2)</f>
        <v>11</v>
      </c>
      <c r="T5391" s="84" t="str">
        <f>VLOOKUP(Tabla1[[#This Row],[AREA]],Hoja1!A:B,2,FALSE)</f>
        <v>11. Salud pública y seguridad ciudadana</v>
      </c>
      <c r="U5391" s="83" t="str">
        <f>MID(Tabla1[[#This Row],[Aplicación]],9,4)</f>
        <v>1321</v>
      </c>
      <c r="V5391" s="84" t="str">
        <f>VLOOKUP(Tabla1[[#This Row],[PROGRAMA]],Hoja1!A:B,2,FALSE)</f>
        <v>1321. Policía municipal</v>
      </c>
      <c r="W5391" s="83" t="str">
        <f>MID(Tabla1[[#This Row],[Aplicación]],14,2)</f>
        <v>21</v>
      </c>
      <c r="X5391" s="83" t="str">
        <f>MID(Tabla1[[#This Row],[Aplicación]],14,6)</f>
        <v>214</v>
      </c>
    </row>
    <row r="5392" spans="1:24" x14ac:dyDescent="0.25">
      <c r="A5392" s="77">
        <v>220240051530</v>
      </c>
      <c r="B5392" s="78" t="s">
        <v>702</v>
      </c>
      <c r="C5392" s="79">
        <v>45595</v>
      </c>
      <c r="D5392" s="77">
        <v>22024001633</v>
      </c>
      <c r="E5392" s="78" t="s">
        <v>1427</v>
      </c>
      <c r="F5392" s="80">
        <v>149.36000000000001</v>
      </c>
      <c r="G5392" s="78" t="s">
        <v>81</v>
      </c>
      <c r="H5392" s="78" t="s">
        <v>7127</v>
      </c>
      <c r="I5392" s="81" t="s">
        <v>2934</v>
      </c>
      <c r="J5392" s="78" t="s">
        <v>398</v>
      </c>
      <c r="K5392" s="78" t="s">
        <v>398</v>
      </c>
      <c r="L5392" s="78" t="s">
        <v>413</v>
      </c>
      <c r="M5392" s="78" t="s">
        <v>395</v>
      </c>
      <c r="N5392" s="78" t="s">
        <v>396</v>
      </c>
      <c r="O5392" s="82" t="s">
        <v>325</v>
      </c>
      <c r="P5392" s="82" t="s">
        <v>6229</v>
      </c>
      <c r="Q5392" s="83" t="str">
        <f>MID(Tabla1[[#This Row],[Aplicación]],14,1)</f>
        <v>2</v>
      </c>
      <c r="R5392" s="35" t="s">
        <v>265</v>
      </c>
      <c r="S5392" s="83" t="str">
        <f>MID(Tabla1[[#This Row],[Aplicación]],6,2)</f>
        <v>07</v>
      </c>
      <c r="T5392" s="84" t="str">
        <f>VLOOKUP(Tabla1[[#This Row],[AREA]],Hoja1!A:B,2,FALSE)</f>
        <v>07. Medio ambiente</v>
      </c>
      <c r="U5392" s="83" t="str">
        <f>MID(Tabla1[[#This Row],[Aplicación]],9,4)</f>
        <v>1711</v>
      </c>
      <c r="V5392" s="84" t="str">
        <f>VLOOKUP(Tabla1[[#This Row],[PROGRAMA]],Hoja1!A:B,2,FALSE)</f>
        <v>1711. Parques y jardines</v>
      </c>
      <c r="W5392" s="83" t="str">
        <f>MID(Tabla1[[#This Row],[Aplicación]],14,2)</f>
        <v>22</v>
      </c>
      <c r="X5392" s="83" t="str">
        <f>MID(Tabla1[[#This Row],[Aplicación]],14,6)</f>
        <v>22199</v>
      </c>
    </row>
    <row r="5393" spans="1:24" x14ac:dyDescent="0.25">
      <c r="A5393" s="77">
        <v>220240053915</v>
      </c>
      <c r="B5393" s="78" t="s">
        <v>702</v>
      </c>
      <c r="C5393" s="79">
        <v>45614</v>
      </c>
      <c r="D5393" s="77">
        <v>22024000440</v>
      </c>
      <c r="E5393" s="78" t="s">
        <v>1425</v>
      </c>
      <c r="F5393" s="80">
        <v>148.47999999999999</v>
      </c>
      <c r="G5393" s="78" t="s">
        <v>801</v>
      </c>
      <c r="H5393" s="78" t="s">
        <v>7128</v>
      </c>
      <c r="I5393" s="81" t="s">
        <v>2934</v>
      </c>
      <c r="J5393" s="78" t="s">
        <v>398</v>
      </c>
      <c r="K5393" s="78" t="s">
        <v>398</v>
      </c>
      <c r="L5393" s="78" t="s">
        <v>399</v>
      </c>
      <c r="M5393" s="78" t="s">
        <v>395</v>
      </c>
      <c r="N5393" s="78" t="s">
        <v>396</v>
      </c>
      <c r="O5393" s="82" t="s">
        <v>325</v>
      </c>
      <c r="P5393" s="82" t="s">
        <v>6229</v>
      </c>
      <c r="Q5393" s="83" t="str">
        <f>MID(Tabla1[[#This Row],[Aplicación]],14,1)</f>
        <v>2</v>
      </c>
      <c r="R5393" s="35" t="s">
        <v>265</v>
      </c>
      <c r="S5393" s="83" t="str">
        <f>MID(Tabla1[[#This Row],[Aplicación]],6,2)</f>
        <v>11</v>
      </c>
      <c r="T5393" s="84" t="str">
        <f>VLOOKUP(Tabla1[[#This Row],[AREA]],Hoja1!A:B,2,FALSE)</f>
        <v>11. Salud pública y seguridad ciudadana</v>
      </c>
      <c r="U5393" s="83" t="str">
        <f>MID(Tabla1[[#This Row],[Aplicación]],9,4)</f>
        <v>1621</v>
      </c>
      <c r="V5393" s="84" t="str">
        <f>VLOOKUP(Tabla1[[#This Row],[PROGRAMA]],Hoja1!A:B,2,FALSE)</f>
        <v>1621. Recogida de residuos</v>
      </c>
      <c r="W5393" s="83" t="str">
        <f>MID(Tabla1[[#This Row],[Aplicación]],14,2)</f>
        <v>21</v>
      </c>
      <c r="X5393" s="83" t="str">
        <f>MID(Tabla1[[#This Row],[Aplicación]],14,6)</f>
        <v>214</v>
      </c>
    </row>
    <row r="5394" spans="1:24" x14ac:dyDescent="0.25">
      <c r="A5394" s="77">
        <v>220240045114</v>
      </c>
      <c r="B5394" s="78" t="s">
        <v>702</v>
      </c>
      <c r="C5394" s="79">
        <v>45567</v>
      </c>
      <c r="D5394" s="77">
        <v>22024000447</v>
      </c>
      <c r="E5394" s="78" t="s">
        <v>1366</v>
      </c>
      <c r="F5394" s="80">
        <v>146.57</v>
      </c>
      <c r="G5394" s="78" t="s">
        <v>53</v>
      </c>
      <c r="H5394" s="78" t="s">
        <v>7129</v>
      </c>
      <c r="I5394" s="81" t="s">
        <v>2934</v>
      </c>
      <c r="J5394" s="78" t="s">
        <v>398</v>
      </c>
      <c r="K5394" s="78" t="s">
        <v>398</v>
      </c>
      <c r="L5394" s="78" t="s">
        <v>413</v>
      </c>
      <c r="M5394" s="78" t="s">
        <v>395</v>
      </c>
      <c r="N5394" s="78" t="s">
        <v>396</v>
      </c>
      <c r="O5394" s="82" t="s">
        <v>325</v>
      </c>
      <c r="P5394" s="82" t="s">
        <v>6229</v>
      </c>
      <c r="Q5394" s="83" t="str">
        <f>MID(Tabla1[[#This Row],[Aplicación]],14,1)</f>
        <v>2</v>
      </c>
      <c r="R5394" s="35" t="s">
        <v>265</v>
      </c>
      <c r="S5394" s="83" t="str">
        <f>MID(Tabla1[[#This Row],[Aplicación]],6,2)</f>
        <v>11</v>
      </c>
      <c r="T5394" s="84" t="str">
        <f>VLOOKUP(Tabla1[[#This Row],[AREA]],Hoja1!A:B,2,FALSE)</f>
        <v>11. Salud pública y seguridad ciudadana</v>
      </c>
      <c r="U5394" s="83" t="str">
        <f>MID(Tabla1[[#This Row],[Aplicación]],9,4)</f>
        <v>1631</v>
      </c>
      <c r="V5394" s="84" t="str">
        <f>VLOOKUP(Tabla1[[#This Row],[PROGRAMA]],Hoja1!A:B,2,FALSE)</f>
        <v>1631. Limpieza viaria</v>
      </c>
      <c r="W5394" s="83" t="str">
        <f>MID(Tabla1[[#This Row],[Aplicación]],14,2)</f>
        <v>21</v>
      </c>
      <c r="X5394" s="83" t="str">
        <f>MID(Tabla1[[#This Row],[Aplicación]],14,6)</f>
        <v>214</v>
      </c>
    </row>
    <row r="5395" spans="1:24" x14ac:dyDescent="0.25">
      <c r="A5395" s="77">
        <v>220240059690</v>
      </c>
      <c r="B5395" s="78" t="s">
        <v>702</v>
      </c>
      <c r="C5395" s="79">
        <v>45636</v>
      </c>
      <c r="D5395" s="77">
        <v>22024001637</v>
      </c>
      <c r="E5395" s="78" t="s">
        <v>1468</v>
      </c>
      <c r="F5395" s="80">
        <v>146.25</v>
      </c>
      <c r="G5395" s="78" t="s">
        <v>775</v>
      </c>
      <c r="H5395" s="78" t="s">
        <v>7130</v>
      </c>
      <c r="I5395" s="81" t="s">
        <v>2934</v>
      </c>
      <c r="J5395" s="78" t="s">
        <v>398</v>
      </c>
      <c r="K5395" s="78" t="s">
        <v>398</v>
      </c>
      <c r="L5395" s="78" t="s">
        <v>399</v>
      </c>
      <c r="M5395" s="78" t="s">
        <v>395</v>
      </c>
      <c r="N5395" s="78" t="s">
        <v>396</v>
      </c>
      <c r="O5395" s="82" t="s">
        <v>325</v>
      </c>
      <c r="P5395" s="82" t="s">
        <v>6229</v>
      </c>
      <c r="Q5395" s="83" t="str">
        <f>MID(Tabla1[[#This Row],[Aplicación]],14,1)</f>
        <v>2</v>
      </c>
      <c r="R5395" s="35" t="s">
        <v>265</v>
      </c>
      <c r="S5395" s="83" t="str">
        <f>MID(Tabla1[[#This Row],[Aplicación]],6,2)</f>
        <v>07</v>
      </c>
      <c r="T5395" s="84" t="str">
        <f>VLOOKUP(Tabla1[[#This Row],[AREA]],Hoja1!A:B,2,FALSE)</f>
        <v>07. Medio ambiente</v>
      </c>
      <c r="U5395" s="83" t="str">
        <f>MID(Tabla1[[#This Row],[Aplicación]],9,4)</f>
        <v>1711</v>
      </c>
      <c r="V5395" s="84" t="str">
        <f>VLOOKUP(Tabla1[[#This Row],[PROGRAMA]],Hoja1!A:B,2,FALSE)</f>
        <v>1711. Parques y jardines</v>
      </c>
      <c r="W5395" s="83" t="str">
        <f>MID(Tabla1[[#This Row],[Aplicación]],14,2)</f>
        <v>21</v>
      </c>
      <c r="X5395" s="83" t="str">
        <f>MID(Tabla1[[#This Row],[Aplicación]],14,6)</f>
        <v>213</v>
      </c>
    </row>
    <row r="5396" spans="1:24" x14ac:dyDescent="0.25">
      <c r="A5396" s="77">
        <v>220240058190</v>
      </c>
      <c r="B5396" s="78" t="s">
        <v>702</v>
      </c>
      <c r="C5396" s="79">
        <v>45630</v>
      </c>
      <c r="D5396" s="77">
        <v>22024001045</v>
      </c>
      <c r="E5396" s="78" t="s">
        <v>1353</v>
      </c>
      <c r="F5396" s="80">
        <v>145.22</v>
      </c>
      <c r="G5396" s="78" t="s">
        <v>57</v>
      </c>
      <c r="H5396" s="78" t="s">
        <v>7131</v>
      </c>
      <c r="I5396" s="81" t="s">
        <v>2934</v>
      </c>
      <c r="J5396" s="78" t="s">
        <v>398</v>
      </c>
      <c r="K5396" s="78" t="s">
        <v>398</v>
      </c>
      <c r="L5396" s="78" t="s">
        <v>413</v>
      </c>
      <c r="M5396" s="78" t="s">
        <v>395</v>
      </c>
      <c r="N5396" s="78" t="s">
        <v>396</v>
      </c>
      <c r="O5396" s="82" t="s">
        <v>325</v>
      </c>
      <c r="P5396" s="82" t="s">
        <v>6229</v>
      </c>
      <c r="Q5396" s="83" t="str">
        <f>MID(Tabla1[[#This Row],[Aplicación]],14,1)</f>
        <v>2</v>
      </c>
      <c r="R5396" s="35" t="s">
        <v>265</v>
      </c>
      <c r="S5396" s="83" t="str">
        <f>MID(Tabla1[[#This Row],[Aplicación]],6,2)</f>
        <v>11</v>
      </c>
      <c r="T5396" s="84" t="str">
        <f>VLOOKUP(Tabla1[[#This Row],[AREA]],Hoja1!A:B,2,FALSE)</f>
        <v>11. Salud pública y seguridad ciudadana</v>
      </c>
      <c r="U5396" s="83" t="str">
        <f>MID(Tabla1[[#This Row],[Aplicación]],9,4)</f>
        <v>3111</v>
      </c>
      <c r="V5396" s="84" t="str">
        <f>VLOOKUP(Tabla1[[#This Row],[PROGRAMA]],Hoja1!A:B,2,FALSE)</f>
        <v>3111. Protección de la salubridad pública</v>
      </c>
      <c r="W5396" s="83" t="str">
        <f>MID(Tabla1[[#This Row],[Aplicación]],14,2)</f>
        <v>22</v>
      </c>
      <c r="X5396" s="83" t="str">
        <f>MID(Tabla1[[#This Row],[Aplicación]],14,6)</f>
        <v>22199</v>
      </c>
    </row>
    <row r="5397" spans="1:24" x14ac:dyDescent="0.25">
      <c r="A5397" s="77">
        <v>220240057494</v>
      </c>
      <c r="B5397" s="78" t="s">
        <v>702</v>
      </c>
      <c r="C5397" s="79">
        <v>45629</v>
      </c>
      <c r="D5397" s="77">
        <v>22024000437</v>
      </c>
      <c r="E5397" s="78" t="s">
        <v>1287</v>
      </c>
      <c r="F5397" s="80">
        <v>144.4</v>
      </c>
      <c r="G5397" s="78" t="s">
        <v>41</v>
      </c>
      <c r="H5397" s="78" t="s">
        <v>7132</v>
      </c>
      <c r="I5397" s="81" t="s">
        <v>2934</v>
      </c>
      <c r="J5397" s="78" t="s">
        <v>398</v>
      </c>
      <c r="K5397" s="78" t="s">
        <v>398</v>
      </c>
      <c r="L5397" s="78" t="s">
        <v>413</v>
      </c>
      <c r="M5397" s="78" t="s">
        <v>395</v>
      </c>
      <c r="N5397" s="78" t="s">
        <v>396</v>
      </c>
      <c r="O5397" s="82" t="s">
        <v>325</v>
      </c>
      <c r="P5397" s="82" t="s">
        <v>6229</v>
      </c>
      <c r="Q5397" s="83" t="str">
        <f>MID(Tabla1[[#This Row],[Aplicación]],14,1)</f>
        <v>2</v>
      </c>
      <c r="R5397" s="35" t="s">
        <v>265</v>
      </c>
      <c r="S5397" s="83" t="str">
        <f>MID(Tabla1[[#This Row],[Aplicación]],6,2)</f>
        <v>10</v>
      </c>
      <c r="T5397" s="84" t="str">
        <f>VLOOKUP(Tabla1[[#This Row],[AREA]],Hoja1!A:B,2,FALSE)</f>
        <v>10. Personas mayores, familia y servicios sociales</v>
      </c>
      <c r="U5397" s="83" t="str">
        <f>MID(Tabla1[[#This Row],[Aplicación]],9,4)</f>
        <v>2311</v>
      </c>
      <c r="V5397" s="84" t="str">
        <f>VLOOKUP(Tabla1[[#This Row],[PROGRAMA]],Hoja1!A:B,2,FALSE)</f>
        <v>2311. Intervención social</v>
      </c>
      <c r="W5397" s="83" t="str">
        <f>MID(Tabla1[[#This Row],[Aplicación]],14,2)</f>
        <v>21</v>
      </c>
      <c r="X5397" s="83" t="str">
        <f>MID(Tabla1[[#This Row],[Aplicación]],14,6)</f>
        <v>212</v>
      </c>
    </row>
    <row r="5398" spans="1:24" x14ac:dyDescent="0.25">
      <c r="A5398" s="77">
        <v>220240053885</v>
      </c>
      <c r="B5398" s="78" t="s">
        <v>702</v>
      </c>
      <c r="C5398" s="79">
        <v>45614</v>
      </c>
      <c r="D5398" s="77">
        <v>22024001046</v>
      </c>
      <c r="E5398" s="78" t="s">
        <v>1500</v>
      </c>
      <c r="F5398" s="80">
        <v>142.47</v>
      </c>
      <c r="G5398" s="78" t="s">
        <v>835</v>
      </c>
      <c r="H5398" s="78" t="s">
        <v>7133</v>
      </c>
      <c r="I5398" s="81" t="s">
        <v>2934</v>
      </c>
      <c r="J5398" s="78" t="s">
        <v>398</v>
      </c>
      <c r="K5398" s="78" t="s">
        <v>398</v>
      </c>
      <c r="L5398" s="78" t="s">
        <v>399</v>
      </c>
      <c r="M5398" s="78" t="s">
        <v>395</v>
      </c>
      <c r="N5398" s="78" t="s">
        <v>396</v>
      </c>
      <c r="O5398" s="82" t="s">
        <v>325</v>
      </c>
      <c r="P5398" s="82" t="s">
        <v>6229</v>
      </c>
      <c r="Q5398" s="83" t="str">
        <f>MID(Tabla1[[#This Row],[Aplicación]],14,1)</f>
        <v>2</v>
      </c>
      <c r="R5398" s="35" t="s">
        <v>265</v>
      </c>
      <c r="S5398" s="83" t="str">
        <f>MID(Tabla1[[#This Row],[Aplicación]],6,2)</f>
        <v>11</v>
      </c>
      <c r="T5398" s="84" t="str">
        <f>VLOOKUP(Tabla1[[#This Row],[AREA]],Hoja1!A:B,2,FALSE)</f>
        <v>11. Salud pública y seguridad ciudadana</v>
      </c>
      <c r="U5398" s="83" t="str">
        <f>MID(Tabla1[[#This Row],[Aplicación]],9,4)</f>
        <v>3111</v>
      </c>
      <c r="V5398" s="84" t="str">
        <f>VLOOKUP(Tabla1[[#This Row],[PROGRAMA]],Hoja1!A:B,2,FALSE)</f>
        <v>3111. Protección de la salubridad pública</v>
      </c>
      <c r="W5398" s="83" t="str">
        <f>MID(Tabla1[[#This Row],[Aplicación]],14,2)</f>
        <v>21</v>
      </c>
      <c r="X5398" s="83" t="str">
        <f>MID(Tabla1[[#This Row],[Aplicación]],14,6)</f>
        <v>214</v>
      </c>
    </row>
    <row r="5399" spans="1:24" x14ac:dyDescent="0.25">
      <c r="A5399" s="77">
        <v>220240055417</v>
      </c>
      <c r="B5399" s="78" t="s">
        <v>702</v>
      </c>
      <c r="C5399" s="79">
        <v>45617</v>
      </c>
      <c r="D5399" s="77">
        <v>22024001633</v>
      </c>
      <c r="E5399" s="78" t="s">
        <v>1427</v>
      </c>
      <c r="F5399" s="80">
        <v>140.6</v>
      </c>
      <c r="G5399" s="78" t="s">
        <v>7134</v>
      </c>
      <c r="H5399" s="78" t="s">
        <v>7135</v>
      </c>
      <c r="I5399" s="81" t="s">
        <v>2934</v>
      </c>
      <c r="J5399" s="78" t="s">
        <v>7136</v>
      </c>
      <c r="K5399" s="78" t="s">
        <v>398</v>
      </c>
      <c r="L5399" s="78" t="s">
        <v>413</v>
      </c>
      <c r="M5399" s="78" t="s">
        <v>395</v>
      </c>
      <c r="N5399" s="78" t="s">
        <v>396</v>
      </c>
      <c r="O5399" s="82" t="s">
        <v>325</v>
      </c>
      <c r="P5399" s="82" t="s">
        <v>6229</v>
      </c>
      <c r="Q5399" s="83" t="str">
        <f>MID(Tabla1[[#This Row],[Aplicación]],14,1)</f>
        <v>2</v>
      </c>
      <c r="R5399" s="35" t="s">
        <v>265</v>
      </c>
      <c r="S5399" s="83" t="str">
        <f>MID(Tabla1[[#This Row],[Aplicación]],6,2)</f>
        <v>07</v>
      </c>
      <c r="T5399" s="84" t="str">
        <f>VLOOKUP(Tabla1[[#This Row],[AREA]],Hoja1!A:B,2,FALSE)</f>
        <v>07. Medio ambiente</v>
      </c>
      <c r="U5399" s="83" t="str">
        <f>MID(Tabla1[[#This Row],[Aplicación]],9,4)</f>
        <v>1711</v>
      </c>
      <c r="V5399" s="84" t="str">
        <f>VLOOKUP(Tabla1[[#This Row],[PROGRAMA]],Hoja1!A:B,2,FALSE)</f>
        <v>1711. Parques y jardines</v>
      </c>
      <c r="W5399" s="83" t="str">
        <f>MID(Tabla1[[#This Row],[Aplicación]],14,2)</f>
        <v>22</v>
      </c>
      <c r="X5399" s="83" t="str">
        <f>MID(Tabla1[[#This Row],[Aplicación]],14,6)</f>
        <v>22199</v>
      </c>
    </row>
    <row r="5400" spans="1:24" x14ac:dyDescent="0.25">
      <c r="A5400" s="77">
        <v>220240061975</v>
      </c>
      <c r="B5400" s="78" t="s">
        <v>702</v>
      </c>
      <c r="C5400" s="79">
        <v>45646</v>
      </c>
      <c r="D5400" s="77">
        <v>22024000940</v>
      </c>
      <c r="E5400" s="78" t="s">
        <v>1285</v>
      </c>
      <c r="F5400" s="80">
        <v>140.05000000000001</v>
      </c>
      <c r="G5400" s="78" t="s">
        <v>838</v>
      </c>
      <c r="H5400" s="78" t="s">
        <v>7137</v>
      </c>
      <c r="I5400" s="81" t="s">
        <v>2934</v>
      </c>
      <c r="J5400" s="78" t="s">
        <v>398</v>
      </c>
      <c r="K5400" s="78" t="s">
        <v>398</v>
      </c>
      <c r="L5400" s="78" t="s">
        <v>413</v>
      </c>
      <c r="M5400" s="78" t="s">
        <v>395</v>
      </c>
      <c r="N5400" s="78" t="s">
        <v>396</v>
      </c>
      <c r="O5400" s="82" t="s">
        <v>325</v>
      </c>
      <c r="P5400" s="82" t="s">
        <v>6229</v>
      </c>
      <c r="Q5400" s="83" t="str">
        <f>MID(Tabla1[[#This Row],[Aplicación]],14,1)</f>
        <v>2</v>
      </c>
      <c r="R5400" s="35" t="s">
        <v>265</v>
      </c>
      <c r="S5400" s="83" t="str">
        <f>MID(Tabla1[[#This Row],[Aplicación]],6,2)</f>
        <v>06</v>
      </c>
      <c r="T5400" s="84" t="str">
        <f>VLOOKUP(Tabla1[[#This Row],[AREA]],Hoja1!A:B,2,FALSE)</f>
        <v>06. Educación y cultura</v>
      </c>
      <c r="U5400" s="83" t="str">
        <f>MID(Tabla1[[#This Row],[Aplicación]],9,4)</f>
        <v>3232</v>
      </c>
      <c r="V5400" s="84" t="str">
        <f>VLOOKUP(Tabla1[[#This Row],[PROGRAMA]],Hoja1!A:B,2,FALSE)</f>
        <v>3232. Conservación y mantenimiento centros educación infantil y primaria</v>
      </c>
      <c r="W5400" s="83" t="str">
        <f>MID(Tabla1[[#This Row],[Aplicación]],14,2)</f>
        <v>21</v>
      </c>
      <c r="X5400" s="83" t="str">
        <f>MID(Tabla1[[#This Row],[Aplicación]],14,6)</f>
        <v>212</v>
      </c>
    </row>
    <row r="5401" spans="1:24" x14ac:dyDescent="0.25">
      <c r="A5401" s="77">
        <v>220240051845</v>
      </c>
      <c r="B5401" s="78" t="s">
        <v>702</v>
      </c>
      <c r="C5401" s="79">
        <v>45600</v>
      </c>
      <c r="D5401" s="77">
        <v>22024000506</v>
      </c>
      <c r="E5401" s="78" t="s">
        <v>1335</v>
      </c>
      <c r="F5401" s="80">
        <v>138.79</v>
      </c>
      <c r="G5401" s="78" t="s">
        <v>681</v>
      </c>
      <c r="H5401" s="78" t="s">
        <v>7138</v>
      </c>
      <c r="I5401" s="81" t="s">
        <v>2934</v>
      </c>
      <c r="J5401" s="78" t="s">
        <v>398</v>
      </c>
      <c r="K5401" s="78" t="s">
        <v>398</v>
      </c>
      <c r="L5401" s="78" t="s">
        <v>413</v>
      </c>
      <c r="M5401" s="78" t="s">
        <v>395</v>
      </c>
      <c r="N5401" s="78" t="s">
        <v>396</v>
      </c>
      <c r="O5401" s="82" t="s">
        <v>325</v>
      </c>
      <c r="P5401" s="82" t="s">
        <v>6229</v>
      </c>
      <c r="Q5401" s="83" t="str">
        <f>MID(Tabla1[[#This Row],[Aplicación]],14,1)</f>
        <v>2</v>
      </c>
      <c r="R5401" s="35" t="s">
        <v>265</v>
      </c>
      <c r="S5401" s="83" t="str">
        <f>MID(Tabla1[[#This Row],[Aplicación]],6,2)</f>
        <v>10</v>
      </c>
      <c r="T5401" s="84" t="str">
        <f>VLOOKUP(Tabla1[[#This Row],[AREA]],Hoja1!A:B,2,FALSE)</f>
        <v>10. Personas mayores, familia y servicios sociales</v>
      </c>
      <c r="U5401" s="83" t="str">
        <f>MID(Tabla1[[#This Row],[Aplicación]],9,4)</f>
        <v>2412</v>
      </c>
      <c r="V5401" s="84" t="str">
        <f>VLOOKUP(Tabla1[[#This Row],[PROGRAMA]],Hoja1!A:B,2,FALSE)</f>
        <v>2412. Formación para el empleo</v>
      </c>
      <c r="W5401" s="83" t="str">
        <f>MID(Tabla1[[#This Row],[Aplicación]],14,2)</f>
        <v>22</v>
      </c>
      <c r="X5401" s="83" t="str">
        <f>MID(Tabla1[[#This Row],[Aplicación]],14,6)</f>
        <v>22199</v>
      </c>
    </row>
    <row r="5402" spans="1:24" x14ac:dyDescent="0.25">
      <c r="A5402" s="77">
        <v>220240061053</v>
      </c>
      <c r="B5402" s="78" t="s">
        <v>702</v>
      </c>
      <c r="C5402" s="79">
        <v>45643</v>
      </c>
      <c r="D5402" s="77">
        <v>22024000456</v>
      </c>
      <c r="E5402" s="78" t="s">
        <v>1426</v>
      </c>
      <c r="F5402" s="80">
        <v>138.68</v>
      </c>
      <c r="G5402" s="78" t="s">
        <v>40</v>
      </c>
      <c r="H5402" s="78" t="s">
        <v>7037</v>
      </c>
      <c r="I5402" s="81" t="s">
        <v>2934</v>
      </c>
      <c r="J5402" s="78" t="s">
        <v>398</v>
      </c>
      <c r="K5402" s="78" t="s">
        <v>398</v>
      </c>
      <c r="L5402" s="78" t="s">
        <v>413</v>
      </c>
      <c r="M5402" s="78" t="s">
        <v>395</v>
      </c>
      <c r="N5402" s="78" t="s">
        <v>396</v>
      </c>
      <c r="O5402" s="82" t="s">
        <v>325</v>
      </c>
      <c r="P5402" s="82" t="s">
        <v>6229</v>
      </c>
      <c r="Q5402" s="83" t="str">
        <f>MID(Tabla1[[#This Row],[Aplicación]],14,1)</f>
        <v>2</v>
      </c>
      <c r="R5402" s="35" t="s">
        <v>265</v>
      </c>
      <c r="S5402" s="83" t="str">
        <f>MID(Tabla1[[#This Row],[Aplicación]],6,2)</f>
        <v>11</v>
      </c>
      <c r="T5402" s="84" t="str">
        <f>VLOOKUP(Tabla1[[#This Row],[AREA]],Hoja1!A:B,2,FALSE)</f>
        <v>11. Salud pública y seguridad ciudadana</v>
      </c>
      <c r="U5402" s="83" t="str">
        <f>MID(Tabla1[[#This Row],[Aplicación]],9,4)</f>
        <v>1621</v>
      </c>
      <c r="V5402" s="84" t="str">
        <f>VLOOKUP(Tabla1[[#This Row],[PROGRAMA]],Hoja1!A:B,2,FALSE)</f>
        <v>1621. Recogida de residuos</v>
      </c>
      <c r="W5402" s="83" t="str">
        <f>MID(Tabla1[[#This Row],[Aplicación]],14,2)</f>
        <v>22</v>
      </c>
      <c r="X5402" s="83" t="str">
        <f>MID(Tabla1[[#This Row],[Aplicación]],14,6)</f>
        <v>22199</v>
      </c>
    </row>
    <row r="5403" spans="1:24" x14ac:dyDescent="0.25">
      <c r="A5403" s="77">
        <v>220240062027</v>
      </c>
      <c r="B5403" s="78" t="s">
        <v>702</v>
      </c>
      <c r="C5403" s="79">
        <v>45646</v>
      </c>
      <c r="D5403" s="77">
        <v>22024000940</v>
      </c>
      <c r="E5403" s="78" t="s">
        <v>1285</v>
      </c>
      <c r="F5403" s="80">
        <v>138.07</v>
      </c>
      <c r="G5403" s="78" t="s">
        <v>776</v>
      </c>
      <c r="H5403" s="78" t="s">
        <v>7139</v>
      </c>
      <c r="I5403" s="81" t="s">
        <v>2934</v>
      </c>
      <c r="J5403" s="78" t="s">
        <v>398</v>
      </c>
      <c r="K5403" s="78" t="s">
        <v>398</v>
      </c>
      <c r="L5403" s="78" t="s">
        <v>413</v>
      </c>
      <c r="M5403" s="78" t="s">
        <v>395</v>
      </c>
      <c r="N5403" s="78" t="s">
        <v>396</v>
      </c>
      <c r="O5403" s="82" t="s">
        <v>325</v>
      </c>
      <c r="P5403" s="82" t="s">
        <v>6229</v>
      </c>
      <c r="Q5403" s="83" t="str">
        <f>MID(Tabla1[[#This Row],[Aplicación]],14,1)</f>
        <v>2</v>
      </c>
      <c r="R5403" s="35" t="s">
        <v>265</v>
      </c>
      <c r="S5403" s="83" t="str">
        <f>MID(Tabla1[[#This Row],[Aplicación]],6,2)</f>
        <v>06</v>
      </c>
      <c r="T5403" s="84" t="str">
        <f>VLOOKUP(Tabla1[[#This Row],[AREA]],Hoja1!A:B,2,FALSE)</f>
        <v>06. Educación y cultura</v>
      </c>
      <c r="U5403" s="83" t="str">
        <f>MID(Tabla1[[#This Row],[Aplicación]],9,4)</f>
        <v>3232</v>
      </c>
      <c r="V5403" s="84" t="str">
        <f>VLOOKUP(Tabla1[[#This Row],[PROGRAMA]],Hoja1!A:B,2,FALSE)</f>
        <v>3232. Conservación y mantenimiento centros educación infantil y primaria</v>
      </c>
      <c r="W5403" s="83" t="str">
        <f>MID(Tabla1[[#This Row],[Aplicación]],14,2)</f>
        <v>21</v>
      </c>
      <c r="X5403" s="83" t="str">
        <f>MID(Tabla1[[#This Row],[Aplicación]],14,6)</f>
        <v>212</v>
      </c>
    </row>
    <row r="5404" spans="1:24" x14ac:dyDescent="0.25">
      <c r="A5404" s="77">
        <v>220240055400</v>
      </c>
      <c r="B5404" s="78" t="s">
        <v>702</v>
      </c>
      <c r="C5404" s="79">
        <v>45617</v>
      </c>
      <c r="D5404" s="77">
        <v>22024001633</v>
      </c>
      <c r="E5404" s="78" t="s">
        <v>1427</v>
      </c>
      <c r="F5404" s="80">
        <v>137.86000000000001</v>
      </c>
      <c r="G5404" s="78" t="s">
        <v>81</v>
      </c>
      <c r="H5404" s="78" t="s">
        <v>7140</v>
      </c>
      <c r="I5404" s="81" t="s">
        <v>2934</v>
      </c>
      <c r="J5404" s="78" t="s">
        <v>398</v>
      </c>
      <c r="K5404" s="78" t="s">
        <v>398</v>
      </c>
      <c r="L5404" s="78" t="s">
        <v>413</v>
      </c>
      <c r="M5404" s="78" t="s">
        <v>395</v>
      </c>
      <c r="N5404" s="78" t="s">
        <v>396</v>
      </c>
      <c r="O5404" s="82" t="s">
        <v>325</v>
      </c>
      <c r="P5404" s="82" t="s">
        <v>6229</v>
      </c>
      <c r="Q5404" s="83" t="str">
        <f>MID(Tabla1[[#This Row],[Aplicación]],14,1)</f>
        <v>2</v>
      </c>
      <c r="R5404" s="35" t="s">
        <v>265</v>
      </c>
      <c r="S5404" s="83" t="str">
        <f>MID(Tabla1[[#This Row],[Aplicación]],6,2)</f>
        <v>07</v>
      </c>
      <c r="T5404" s="84" t="str">
        <f>VLOOKUP(Tabla1[[#This Row],[AREA]],Hoja1!A:B,2,FALSE)</f>
        <v>07. Medio ambiente</v>
      </c>
      <c r="U5404" s="83" t="str">
        <f>MID(Tabla1[[#This Row],[Aplicación]],9,4)</f>
        <v>1711</v>
      </c>
      <c r="V5404" s="84" t="str">
        <f>VLOOKUP(Tabla1[[#This Row],[PROGRAMA]],Hoja1!A:B,2,FALSE)</f>
        <v>1711. Parques y jardines</v>
      </c>
      <c r="W5404" s="83" t="str">
        <f>MID(Tabla1[[#This Row],[Aplicación]],14,2)</f>
        <v>22</v>
      </c>
      <c r="X5404" s="83" t="str">
        <f>MID(Tabla1[[#This Row],[Aplicación]],14,6)</f>
        <v>22199</v>
      </c>
    </row>
    <row r="5405" spans="1:24" x14ac:dyDescent="0.25">
      <c r="A5405" s="77">
        <v>220240055728</v>
      </c>
      <c r="B5405" s="78" t="s">
        <v>702</v>
      </c>
      <c r="C5405" s="79">
        <v>45621</v>
      </c>
      <c r="D5405" s="77">
        <v>22024000749</v>
      </c>
      <c r="E5405" s="78" t="s">
        <v>1290</v>
      </c>
      <c r="F5405" s="80">
        <v>136.44</v>
      </c>
      <c r="G5405" s="78" t="s">
        <v>838</v>
      </c>
      <c r="H5405" s="78" t="s">
        <v>7141</v>
      </c>
      <c r="I5405" s="81" t="s">
        <v>2934</v>
      </c>
      <c r="J5405" s="78" t="s">
        <v>398</v>
      </c>
      <c r="K5405" s="78" t="s">
        <v>398</v>
      </c>
      <c r="L5405" s="78" t="s">
        <v>413</v>
      </c>
      <c r="M5405" s="78" t="s">
        <v>395</v>
      </c>
      <c r="N5405" s="78" t="s">
        <v>396</v>
      </c>
      <c r="O5405" s="82" t="s">
        <v>325</v>
      </c>
      <c r="P5405" s="82" t="s">
        <v>6229</v>
      </c>
      <c r="Q5405" s="83" t="str">
        <f>MID(Tabla1[[#This Row],[Aplicación]],14,1)</f>
        <v>2</v>
      </c>
      <c r="R5405" s="35" t="s">
        <v>265</v>
      </c>
      <c r="S5405" s="83" t="str">
        <f>MID(Tabla1[[#This Row],[Aplicación]],6,2)</f>
        <v>02</v>
      </c>
      <c r="T5405" s="84" t="str">
        <f>VLOOKUP(Tabla1[[#This Row],[AREA]],Hoja1!A:B,2,FALSE)</f>
        <v>02. Urbanismo y vivienda</v>
      </c>
      <c r="U5405" s="83" t="str">
        <f>MID(Tabla1[[#This Row],[Aplicación]],9,4)</f>
        <v>9332</v>
      </c>
      <c r="V5405" s="84" t="str">
        <f>VLOOKUP(Tabla1[[#This Row],[PROGRAMA]],Hoja1!A:B,2,FALSE)</f>
        <v>9332. Mantenimiento de edificios e instalaciones municipales</v>
      </c>
      <c r="W5405" s="83" t="str">
        <f>MID(Tabla1[[#This Row],[Aplicación]],14,2)</f>
        <v>21</v>
      </c>
      <c r="X5405" s="83" t="str">
        <f>MID(Tabla1[[#This Row],[Aplicación]],14,6)</f>
        <v>212</v>
      </c>
    </row>
    <row r="5406" spans="1:24" x14ac:dyDescent="0.25">
      <c r="A5406" s="77">
        <v>220240051094</v>
      </c>
      <c r="B5406" s="78" t="s">
        <v>702</v>
      </c>
      <c r="C5406" s="79">
        <v>45594</v>
      </c>
      <c r="D5406" s="77">
        <v>22024000079</v>
      </c>
      <c r="E5406" s="78" t="s">
        <v>1262</v>
      </c>
      <c r="F5406" s="80">
        <v>134.18</v>
      </c>
      <c r="G5406" s="78" t="s">
        <v>82</v>
      </c>
      <c r="H5406" s="78" t="s">
        <v>7142</v>
      </c>
      <c r="I5406" s="81" t="s">
        <v>2934</v>
      </c>
      <c r="J5406" s="78" t="s">
        <v>398</v>
      </c>
      <c r="K5406" s="78" t="s">
        <v>398</v>
      </c>
      <c r="L5406" s="78" t="s">
        <v>413</v>
      </c>
      <c r="M5406" s="78" t="s">
        <v>395</v>
      </c>
      <c r="N5406" s="78" t="s">
        <v>396</v>
      </c>
      <c r="O5406" s="82" t="s">
        <v>325</v>
      </c>
      <c r="P5406" s="82" t="s">
        <v>6229</v>
      </c>
      <c r="Q5406" s="83" t="str">
        <f>MID(Tabla1[[#This Row],[Aplicación]],14,1)</f>
        <v>2</v>
      </c>
      <c r="R5406" s="35" t="s">
        <v>265</v>
      </c>
      <c r="S5406" s="83" t="str">
        <f>MID(Tabla1[[#This Row],[Aplicación]],6,2)</f>
        <v>03</v>
      </c>
      <c r="T5406" s="84" t="str">
        <f>VLOOKUP(Tabla1[[#This Row],[AREA]],Hoja1!A:B,2,FALSE)</f>
        <v>03. Participación ciudadana y deportes</v>
      </c>
      <c r="U5406" s="83" t="str">
        <f>MID(Tabla1[[#This Row],[Aplicación]],9,4)</f>
        <v>9241</v>
      </c>
      <c r="V5406" s="84" t="str">
        <f>VLOOKUP(Tabla1[[#This Row],[PROGRAMA]],Hoja1!A:B,2,FALSE)</f>
        <v>9241. Participación ciudadana</v>
      </c>
      <c r="W5406" s="83" t="str">
        <f>MID(Tabla1[[#This Row],[Aplicación]],14,2)</f>
        <v>21</v>
      </c>
      <c r="X5406" s="83" t="str">
        <f>MID(Tabla1[[#This Row],[Aplicación]],14,6)</f>
        <v>213</v>
      </c>
    </row>
    <row r="5407" spans="1:24" x14ac:dyDescent="0.25">
      <c r="A5407" s="77">
        <v>220240053366</v>
      </c>
      <c r="B5407" s="78" t="s">
        <v>702</v>
      </c>
      <c r="C5407" s="79">
        <v>45607</v>
      </c>
      <c r="D5407" s="77">
        <v>22024003059</v>
      </c>
      <c r="E5407" s="78" t="s">
        <v>1306</v>
      </c>
      <c r="F5407" s="80">
        <v>133.63999999999999</v>
      </c>
      <c r="G5407" s="78" t="s">
        <v>835</v>
      </c>
      <c r="H5407" s="78" t="s">
        <v>7143</v>
      </c>
      <c r="I5407" s="81" t="s">
        <v>2934</v>
      </c>
      <c r="J5407" s="78" t="s">
        <v>398</v>
      </c>
      <c r="K5407" s="78" t="s">
        <v>398</v>
      </c>
      <c r="L5407" s="78" t="s">
        <v>399</v>
      </c>
      <c r="M5407" s="78" t="s">
        <v>395</v>
      </c>
      <c r="N5407" s="78" t="s">
        <v>396</v>
      </c>
      <c r="O5407" s="82" t="s">
        <v>325</v>
      </c>
      <c r="P5407" s="82" t="s">
        <v>6229</v>
      </c>
      <c r="Q5407" s="83" t="str">
        <f>MID(Tabla1[[#This Row],[Aplicación]],14,1)</f>
        <v>2</v>
      </c>
      <c r="R5407" s="35" t="s">
        <v>265</v>
      </c>
      <c r="S5407" s="83" t="str">
        <f>MID(Tabla1[[#This Row],[Aplicación]],6,2)</f>
        <v>08</v>
      </c>
      <c r="T5407" s="84" t="str">
        <f>VLOOKUP(Tabla1[[#This Row],[AREA]],Hoja1!A:B,2,FALSE)</f>
        <v>08. Tráfico y movilidad</v>
      </c>
      <c r="U5407" s="83" t="str">
        <f>MID(Tabla1[[#This Row],[Aplicación]],9,4)</f>
        <v>1532</v>
      </c>
      <c r="V5407" s="84" t="str">
        <f>VLOOKUP(Tabla1[[#This Row],[PROGRAMA]],Hoja1!A:B,2,FALSE)</f>
        <v>1532. Pavimentación vias públicas y otros servicios urbanísticos</v>
      </c>
      <c r="W5407" s="83" t="str">
        <f>MID(Tabla1[[#This Row],[Aplicación]],14,2)</f>
        <v>21</v>
      </c>
      <c r="X5407" s="83" t="str">
        <f>MID(Tabla1[[#This Row],[Aplicación]],14,6)</f>
        <v>214</v>
      </c>
    </row>
    <row r="5408" spans="1:24" x14ac:dyDescent="0.25">
      <c r="A5408" s="77">
        <v>220240046528</v>
      </c>
      <c r="B5408" s="78" t="s">
        <v>702</v>
      </c>
      <c r="C5408" s="79">
        <v>45572</v>
      </c>
      <c r="D5408" s="77">
        <v>22024001638</v>
      </c>
      <c r="E5408" s="78" t="s">
        <v>1424</v>
      </c>
      <c r="F5408" s="80">
        <v>133.58000000000001</v>
      </c>
      <c r="G5408" s="78" t="s">
        <v>768</v>
      </c>
      <c r="H5408" s="78" t="s">
        <v>7144</v>
      </c>
      <c r="I5408" s="81" t="s">
        <v>2934</v>
      </c>
      <c r="J5408" s="78" t="s">
        <v>398</v>
      </c>
      <c r="K5408" s="78" t="s">
        <v>398</v>
      </c>
      <c r="L5408" s="78" t="s">
        <v>399</v>
      </c>
      <c r="M5408" s="78" t="s">
        <v>395</v>
      </c>
      <c r="N5408" s="78" t="s">
        <v>396</v>
      </c>
      <c r="O5408" s="82" t="s">
        <v>325</v>
      </c>
      <c r="P5408" s="82" t="s">
        <v>6229</v>
      </c>
      <c r="Q5408" s="83" t="str">
        <f>MID(Tabla1[[#This Row],[Aplicación]],14,1)</f>
        <v>2</v>
      </c>
      <c r="R5408" s="35" t="s">
        <v>265</v>
      </c>
      <c r="S5408" s="83" t="str">
        <f>MID(Tabla1[[#This Row],[Aplicación]],6,2)</f>
        <v>07</v>
      </c>
      <c r="T5408" s="84" t="str">
        <f>VLOOKUP(Tabla1[[#This Row],[AREA]],Hoja1!A:B,2,FALSE)</f>
        <v>07. Medio ambiente</v>
      </c>
      <c r="U5408" s="83" t="str">
        <f>MID(Tabla1[[#This Row],[Aplicación]],9,4)</f>
        <v>1711</v>
      </c>
      <c r="V5408" s="84" t="str">
        <f>VLOOKUP(Tabla1[[#This Row],[PROGRAMA]],Hoja1!A:B,2,FALSE)</f>
        <v>1711. Parques y jardines</v>
      </c>
      <c r="W5408" s="83" t="str">
        <f>MID(Tabla1[[#This Row],[Aplicación]],14,2)</f>
        <v>21</v>
      </c>
      <c r="X5408" s="83" t="str">
        <f>MID(Tabla1[[#This Row],[Aplicación]],14,6)</f>
        <v>214</v>
      </c>
    </row>
    <row r="5409" spans="1:24" x14ac:dyDescent="0.25">
      <c r="A5409" s="77">
        <v>220240059763</v>
      </c>
      <c r="B5409" s="78" t="s">
        <v>702</v>
      </c>
      <c r="C5409" s="79">
        <v>45636</v>
      </c>
      <c r="D5409" s="77">
        <v>22024000079</v>
      </c>
      <c r="E5409" s="78" t="s">
        <v>1262</v>
      </c>
      <c r="F5409" s="80">
        <v>133.52000000000001</v>
      </c>
      <c r="G5409" s="78" t="s">
        <v>82</v>
      </c>
      <c r="H5409" s="78" t="s">
        <v>7145</v>
      </c>
      <c r="I5409" s="81" t="s">
        <v>2934</v>
      </c>
      <c r="J5409" s="78" t="s">
        <v>398</v>
      </c>
      <c r="K5409" s="78" t="s">
        <v>398</v>
      </c>
      <c r="L5409" s="78" t="s">
        <v>413</v>
      </c>
      <c r="M5409" s="78" t="s">
        <v>395</v>
      </c>
      <c r="N5409" s="78" t="s">
        <v>396</v>
      </c>
      <c r="O5409" s="82" t="s">
        <v>325</v>
      </c>
      <c r="P5409" s="82" t="s">
        <v>6229</v>
      </c>
      <c r="Q5409" s="83" t="str">
        <f>MID(Tabla1[[#This Row],[Aplicación]],14,1)</f>
        <v>2</v>
      </c>
      <c r="R5409" s="35" t="s">
        <v>265</v>
      </c>
      <c r="S5409" s="83" t="str">
        <f>MID(Tabla1[[#This Row],[Aplicación]],6,2)</f>
        <v>03</v>
      </c>
      <c r="T5409" s="84" t="str">
        <f>VLOOKUP(Tabla1[[#This Row],[AREA]],Hoja1!A:B,2,FALSE)</f>
        <v>03. Participación ciudadana y deportes</v>
      </c>
      <c r="U5409" s="83" t="str">
        <f>MID(Tabla1[[#This Row],[Aplicación]],9,4)</f>
        <v>9241</v>
      </c>
      <c r="V5409" s="84" t="str">
        <f>VLOOKUP(Tabla1[[#This Row],[PROGRAMA]],Hoja1!A:B,2,FALSE)</f>
        <v>9241. Participación ciudadana</v>
      </c>
      <c r="W5409" s="83" t="str">
        <f>MID(Tabla1[[#This Row],[Aplicación]],14,2)</f>
        <v>21</v>
      </c>
      <c r="X5409" s="83" t="str">
        <f>MID(Tabla1[[#This Row],[Aplicación]],14,6)</f>
        <v>213</v>
      </c>
    </row>
    <row r="5410" spans="1:24" x14ac:dyDescent="0.25">
      <c r="A5410" s="77">
        <v>220240058034</v>
      </c>
      <c r="B5410" s="78" t="s">
        <v>702</v>
      </c>
      <c r="C5410" s="79">
        <v>45630</v>
      </c>
      <c r="D5410" s="77">
        <v>22024000464</v>
      </c>
      <c r="E5410" s="78" t="s">
        <v>1366</v>
      </c>
      <c r="F5410" s="80">
        <v>133.34</v>
      </c>
      <c r="G5410" s="78" t="s">
        <v>836</v>
      </c>
      <c r="H5410" s="78" t="s">
        <v>7146</v>
      </c>
      <c r="I5410" s="81" t="s">
        <v>2934</v>
      </c>
      <c r="J5410" s="78" t="s">
        <v>592</v>
      </c>
      <c r="K5410" s="78" t="s">
        <v>398</v>
      </c>
      <c r="L5410" s="78" t="s">
        <v>399</v>
      </c>
      <c r="M5410" s="78" t="s">
        <v>395</v>
      </c>
      <c r="N5410" s="78" t="s">
        <v>396</v>
      </c>
      <c r="O5410" s="82" t="s">
        <v>325</v>
      </c>
      <c r="P5410" s="82" t="s">
        <v>6229</v>
      </c>
      <c r="Q5410" s="83" t="str">
        <f>MID(Tabla1[[#This Row],[Aplicación]],14,1)</f>
        <v>2</v>
      </c>
      <c r="R5410" s="35" t="s">
        <v>265</v>
      </c>
      <c r="S5410" s="83" t="str">
        <f>MID(Tabla1[[#This Row],[Aplicación]],6,2)</f>
        <v>11</v>
      </c>
      <c r="T5410" s="84" t="str">
        <f>VLOOKUP(Tabla1[[#This Row],[AREA]],Hoja1!A:B,2,FALSE)</f>
        <v>11. Salud pública y seguridad ciudadana</v>
      </c>
      <c r="U5410" s="83" t="str">
        <f>MID(Tabla1[[#This Row],[Aplicación]],9,4)</f>
        <v>1631</v>
      </c>
      <c r="V5410" s="84" t="str">
        <f>VLOOKUP(Tabla1[[#This Row],[PROGRAMA]],Hoja1!A:B,2,FALSE)</f>
        <v>1631. Limpieza viaria</v>
      </c>
      <c r="W5410" s="83" t="str">
        <f>MID(Tabla1[[#This Row],[Aplicación]],14,2)</f>
        <v>21</v>
      </c>
      <c r="X5410" s="83" t="str">
        <f>MID(Tabla1[[#This Row],[Aplicación]],14,6)</f>
        <v>214</v>
      </c>
    </row>
    <row r="5411" spans="1:24" x14ac:dyDescent="0.25">
      <c r="A5411" s="77">
        <v>220240058126</v>
      </c>
      <c r="B5411" s="78" t="s">
        <v>702</v>
      </c>
      <c r="C5411" s="79">
        <v>45630</v>
      </c>
      <c r="D5411" s="77">
        <v>22024000941</v>
      </c>
      <c r="E5411" s="78" t="s">
        <v>1452</v>
      </c>
      <c r="F5411" s="80">
        <v>132.69999999999999</v>
      </c>
      <c r="G5411" s="78" t="s">
        <v>764</v>
      </c>
      <c r="H5411" s="78" t="s">
        <v>7147</v>
      </c>
      <c r="I5411" s="81" t="s">
        <v>2934</v>
      </c>
      <c r="J5411" s="78" t="s">
        <v>398</v>
      </c>
      <c r="K5411" s="78" t="s">
        <v>398</v>
      </c>
      <c r="L5411" s="78" t="s">
        <v>413</v>
      </c>
      <c r="M5411" s="78" t="s">
        <v>395</v>
      </c>
      <c r="N5411" s="78" t="s">
        <v>396</v>
      </c>
      <c r="O5411" s="82" t="s">
        <v>325</v>
      </c>
      <c r="P5411" s="82" t="s">
        <v>6229</v>
      </c>
      <c r="Q5411" s="83" t="str">
        <f>MID(Tabla1[[#This Row],[Aplicación]],14,1)</f>
        <v>2</v>
      </c>
      <c r="R5411" s="35" t="s">
        <v>265</v>
      </c>
      <c r="S5411" s="83" t="str">
        <f>MID(Tabla1[[#This Row],[Aplicación]],6,2)</f>
        <v>06</v>
      </c>
      <c r="T5411" s="84" t="str">
        <f>VLOOKUP(Tabla1[[#This Row],[AREA]],Hoja1!A:B,2,FALSE)</f>
        <v>06. Educación y cultura</v>
      </c>
      <c r="U5411" s="83" t="str">
        <f>MID(Tabla1[[#This Row],[Aplicación]],9,4)</f>
        <v>3321</v>
      </c>
      <c r="V5411" s="84" t="str">
        <f>VLOOKUP(Tabla1[[#This Row],[PROGRAMA]],Hoja1!A:B,2,FALSE)</f>
        <v>3321. Bibliotecas públicas</v>
      </c>
      <c r="W5411" s="83" t="str">
        <f>MID(Tabla1[[#This Row],[Aplicación]],14,2)</f>
        <v>21</v>
      </c>
      <c r="X5411" s="83" t="str">
        <f>MID(Tabla1[[#This Row],[Aplicación]],14,6)</f>
        <v>212</v>
      </c>
    </row>
    <row r="5412" spans="1:24" x14ac:dyDescent="0.25">
      <c r="A5412" s="77">
        <v>220240058168</v>
      </c>
      <c r="B5412" s="78" t="s">
        <v>702</v>
      </c>
      <c r="C5412" s="79">
        <v>45630</v>
      </c>
      <c r="D5412" s="77">
        <v>22024000456</v>
      </c>
      <c r="E5412" s="78" t="s">
        <v>1426</v>
      </c>
      <c r="F5412" s="80">
        <v>132.35</v>
      </c>
      <c r="G5412" s="78" t="s">
        <v>40</v>
      </c>
      <c r="H5412" s="78" t="s">
        <v>7148</v>
      </c>
      <c r="I5412" s="81" t="s">
        <v>2934</v>
      </c>
      <c r="J5412" s="78" t="s">
        <v>398</v>
      </c>
      <c r="K5412" s="78" t="s">
        <v>398</v>
      </c>
      <c r="L5412" s="78" t="s">
        <v>413</v>
      </c>
      <c r="M5412" s="78" t="s">
        <v>395</v>
      </c>
      <c r="N5412" s="78" t="s">
        <v>396</v>
      </c>
      <c r="O5412" s="82" t="s">
        <v>325</v>
      </c>
      <c r="P5412" s="82" t="s">
        <v>6229</v>
      </c>
      <c r="Q5412" s="83" t="str">
        <f>MID(Tabla1[[#This Row],[Aplicación]],14,1)</f>
        <v>2</v>
      </c>
      <c r="R5412" s="35" t="s">
        <v>265</v>
      </c>
      <c r="S5412" s="83" t="str">
        <f>MID(Tabla1[[#This Row],[Aplicación]],6,2)</f>
        <v>11</v>
      </c>
      <c r="T5412" s="84" t="str">
        <f>VLOOKUP(Tabla1[[#This Row],[AREA]],Hoja1!A:B,2,FALSE)</f>
        <v>11. Salud pública y seguridad ciudadana</v>
      </c>
      <c r="U5412" s="83" t="str">
        <f>MID(Tabla1[[#This Row],[Aplicación]],9,4)</f>
        <v>1621</v>
      </c>
      <c r="V5412" s="84" t="str">
        <f>VLOOKUP(Tabla1[[#This Row],[PROGRAMA]],Hoja1!A:B,2,FALSE)</f>
        <v>1621. Recogida de residuos</v>
      </c>
      <c r="W5412" s="83" t="str">
        <f>MID(Tabla1[[#This Row],[Aplicación]],14,2)</f>
        <v>22</v>
      </c>
      <c r="X5412" s="83" t="str">
        <f>MID(Tabla1[[#This Row],[Aplicación]],14,6)</f>
        <v>22199</v>
      </c>
    </row>
    <row r="5413" spans="1:24" x14ac:dyDescent="0.25">
      <c r="A5413" s="77">
        <v>220240052399</v>
      </c>
      <c r="B5413" s="78" t="s">
        <v>702</v>
      </c>
      <c r="C5413" s="79">
        <v>45601</v>
      </c>
      <c r="D5413" s="77">
        <v>22024000484</v>
      </c>
      <c r="E5413" s="78" t="s">
        <v>1323</v>
      </c>
      <c r="F5413" s="80">
        <v>132.18</v>
      </c>
      <c r="G5413" s="78" t="s">
        <v>81</v>
      </c>
      <c r="H5413" s="78" t="s">
        <v>7149</v>
      </c>
      <c r="I5413" s="81" t="s">
        <v>2934</v>
      </c>
      <c r="J5413" s="78" t="s">
        <v>398</v>
      </c>
      <c r="K5413" s="78" t="s">
        <v>398</v>
      </c>
      <c r="L5413" s="78" t="s">
        <v>413</v>
      </c>
      <c r="M5413" s="78" t="s">
        <v>395</v>
      </c>
      <c r="N5413" s="78" t="s">
        <v>396</v>
      </c>
      <c r="O5413" s="82" t="s">
        <v>325</v>
      </c>
      <c r="P5413" s="82" t="s">
        <v>6229</v>
      </c>
      <c r="Q5413" s="83" t="str">
        <f>MID(Tabla1[[#This Row],[Aplicación]],14,1)</f>
        <v>2</v>
      </c>
      <c r="R5413" s="35" t="s">
        <v>265</v>
      </c>
      <c r="S5413" s="83" t="str">
        <f>MID(Tabla1[[#This Row],[Aplicación]],6,2)</f>
        <v>10</v>
      </c>
      <c r="T5413" s="84" t="str">
        <f>VLOOKUP(Tabla1[[#This Row],[AREA]],Hoja1!A:B,2,FALSE)</f>
        <v>10. Personas mayores, familia y servicios sociales</v>
      </c>
      <c r="U5413" s="83" t="str">
        <f>MID(Tabla1[[#This Row],[Aplicación]],9,4)</f>
        <v>2312</v>
      </c>
      <c r="V5413" s="84" t="str">
        <f>VLOOKUP(Tabla1[[#This Row],[PROGRAMA]],Hoja1!A:B,2,FALSE)</f>
        <v>2312. Iniciativas sociales</v>
      </c>
      <c r="W5413" s="83" t="str">
        <f>MID(Tabla1[[#This Row],[Aplicación]],14,2)</f>
        <v>21</v>
      </c>
      <c r="X5413" s="83" t="str">
        <f>MID(Tabla1[[#This Row],[Aplicación]],14,6)</f>
        <v>212</v>
      </c>
    </row>
    <row r="5414" spans="1:24" x14ac:dyDescent="0.25">
      <c r="A5414" s="77">
        <v>220240063871</v>
      </c>
      <c r="B5414" s="78" t="s">
        <v>702</v>
      </c>
      <c r="C5414" s="79">
        <v>45653</v>
      </c>
      <c r="D5414" s="77">
        <v>22024000440</v>
      </c>
      <c r="E5414" s="78" t="s">
        <v>1425</v>
      </c>
      <c r="F5414" s="80">
        <v>526.05999999999995</v>
      </c>
      <c r="G5414" s="78" t="s">
        <v>810</v>
      </c>
      <c r="H5414" s="78" t="s">
        <v>7150</v>
      </c>
      <c r="I5414" s="81">
        <v>300</v>
      </c>
      <c r="J5414" s="78" t="s">
        <v>398</v>
      </c>
      <c r="K5414" s="78" t="s">
        <v>398</v>
      </c>
      <c r="L5414" s="78" t="s">
        <v>399</v>
      </c>
      <c r="M5414" s="78" t="s">
        <v>395</v>
      </c>
      <c r="N5414" s="78" t="s">
        <v>396</v>
      </c>
      <c r="O5414" s="82" t="s">
        <v>325</v>
      </c>
      <c r="P5414" s="82" t="s">
        <v>6229</v>
      </c>
      <c r="Q5414" s="83" t="str">
        <f>MID(Tabla1[[#This Row],[Aplicación]],14,1)</f>
        <v>2</v>
      </c>
      <c r="R5414" s="35" t="s">
        <v>265</v>
      </c>
      <c r="S5414" s="83" t="str">
        <f>MID(Tabla1[[#This Row],[Aplicación]],6,2)</f>
        <v>11</v>
      </c>
      <c r="T5414" s="84" t="str">
        <f>VLOOKUP(Tabla1[[#This Row],[AREA]],Hoja1!A:B,2,FALSE)</f>
        <v>11. Salud pública y seguridad ciudadana</v>
      </c>
      <c r="U5414" s="83" t="str">
        <f>MID(Tabla1[[#This Row],[Aplicación]],9,4)</f>
        <v>1621</v>
      </c>
      <c r="V5414" s="84" t="str">
        <f>VLOOKUP(Tabla1[[#This Row],[PROGRAMA]],Hoja1!A:B,2,FALSE)</f>
        <v>1621. Recogida de residuos</v>
      </c>
      <c r="W5414" s="83" t="str">
        <f>MID(Tabla1[[#This Row],[Aplicación]],14,2)</f>
        <v>21</v>
      </c>
      <c r="X5414" s="83" t="str">
        <f>MID(Tabla1[[#This Row],[Aplicación]],14,6)</f>
        <v>214</v>
      </c>
    </row>
    <row r="5415" spans="1:24" x14ac:dyDescent="0.25">
      <c r="A5415" s="77">
        <v>220240069213</v>
      </c>
      <c r="B5415" s="78" t="s">
        <v>702</v>
      </c>
      <c r="C5415" s="79">
        <v>45657</v>
      </c>
      <c r="D5415" s="77">
        <v>22024000447</v>
      </c>
      <c r="E5415" s="78" t="s">
        <v>1366</v>
      </c>
      <c r="F5415" s="80">
        <v>198.86</v>
      </c>
      <c r="G5415" s="78" t="s">
        <v>810</v>
      </c>
      <c r="H5415" s="78" t="s">
        <v>7151</v>
      </c>
      <c r="I5415" s="81">
        <v>300</v>
      </c>
      <c r="J5415" s="78" t="s">
        <v>398</v>
      </c>
      <c r="K5415" s="78" t="s">
        <v>398</v>
      </c>
      <c r="L5415" s="78" t="s">
        <v>413</v>
      </c>
      <c r="M5415" s="78" t="s">
        <v>395</v>
      </c>
      <c r="N5415" s="78" t="s">
        <v>396</v>
      </c>
      <c r="O5415" s="82" t="s">
        <v>325</v>
      </c>
      <c r="P5415" s="82" t="s">
        <v>6229</v>
      </c>
      <c r="Q5415" s="83" t="str">
        <f>MID(Tabla1[[#This Row],[Aplicación]],14,1)</f>
        <v>2</v>
      </c>
      <c r="R5415" s="35" t="s">
        <v>265</v>
      </c>
      <c r="S5415" s="83" t="str">
        <f>MID(Tabla1[[#This Row],[Aplicación]],6,2)</f>
        <v>11</v>
      </c>
      <c r="T5415" s="84" t="str">
        <f>VLOOKUP(Tabla1[[#This Row],[AREA]],Hoja1!A:B,2,FALSE)</f>
        <v>11. Salud pública y seguridad ciudadana</v>
      </c>
      <c r="U5415" s="83" t="str">
        <f>MID(Tabla1[[#This Row],[Aplicación]],9,4)</f>
        <v>1631</v>
      </c>
      <c r="V5415" s="84" t="str">
        <f>VLOOKUP(Tabla1[[#This Row],[PROGRAMA]],Hoja1!A:B,2,FALSE)</f>
        <v>1631. Limpieza viaria</v>
      </c>
      <c r="W5415" s="83" t="str">
        <f>MID(Tabla1[[#This Row],[Aplicación]],14,2)</f>
        <v>21</v>
      </c>
      <c r="X5415" s="83" t="str">
        <f>MID(Tabla1[[#This Row],[Aplicación]],14,6)</f>
        <v>214</v>
      </c>
    </row>
    <row r="5416" spans="1:24" x14ac:dyDescent="0.25">
      <c r="A5416" s="77">
        <v>220240068870</v>
      </c>
      <c r="B5416" s="78" t="s">
        <v>390</v>
      </c>
      <c r="C5416" s="79">
        <v>45657</v>
      </c>
      <c r="D5416" s="77">
        <v>22024003267</v>
      </c>
      <c r="E5416" s="78" t="s">
        <v>1195</v>
      </c>
      <c r="F5416" s="80">
        <v>157429</v>
      </c>
      <c r="G5416" s="78" t="s">
        <v>1031</v>
      </c>
      <c r="H5416" s="78" t="s">
        <v>7152</v>
      </c>
      <c r="I5416" s="81">
        <v>230</v>
      </c>
      <c r="J5416" s="78" t="s">
        <v>824</v>
      </c>
      <c r="K5416" s="78" t="s">
        <v>398</v>
      </c>
      <c r="L5416" s="78" t="s">
        <v>401</v>
      </c>
      <c r="M5416" s="78" t="s">
        <v>395</v>
      </c>
      <c r="N5416" s="78" t="s">
        <v>396</v>
      </c>
      <c r="O5416" s="82" t="s">
        <v>321</v>
      </c>
      <c r="P5416" s="82" t="s">
        <v>6229</v>
      </c>
      <c r="Q5416" s="83">
        <v>6</v>
      </c>
      <c r="R5416" s="35" t="s">
        <v>266</v>
      </c>
      <c r="S5416" s="83" t="str">
        <f>MID(Tabla1[[#This Row],[Aplicación]],6,2)</f>
        <v>10</v>
      </c>
      <c r="T5416" s="84" t="str">
        <f>VLOOKUP(Tabla1[[#This Row],[AREA]],Hoja1!A:B,2,FALSE)</f>
        <v>10. Personas mayores, familia y servicios sociales</v>
      </c>
      <c r="U5416" s="83">
        <v>2314</v>
      </c>
      <c r="V5416" s="84" t="str">
        <f>VLOOKUP(Tabla1[[#This Row],[PROGRAMA]],Hoja1!A:B,2,FALSE)</f>
        <v>2314. Centro de programas juveniles</v>
      </c>
      <c r="W5416" s="83">
        <v>63</v>
      </c>
      <c r="X5416" s="83">
        <v>632</v>
      </c>
    </row>
    <row r="5417" spans="1:24" x14ac:dyDescent="0.25">
      <c r="A5417" s="77">
        <v>220240066873</v>
      </c>
      <c r="B5417" s="78" t="s">
        <v>390</v>
      </c>
      <c r="C5417" s="79">
        <v>45657</v>
      </c>
      <c r="D5417" s="77">
        <v>22024008824</v>
      </c>
      <c r="E5417" s="78" t="s">
        <v>1191</v>
      </c>
      <c r="F5417" s="80">
        <v>220064.1</v>
      </c>
      <c r="G5417" s="78" t="s">
        <v>4710</v>
      </c>
      <c r="H5417" s="78" t="s">
        <v>6988</v>
      </c>
      <c r="I5417" s="81">
        <v>220</v>
      </c>
      <c r="J5417" s="78" t="s">
        <v>398</v>
      </c>
      <c r="K5417" s="78" t="s">
        <v>398</v>
      </c>
      <c r="L5417" s="78" t="s">
        <v>401</v>
      </c>
      <c r="M5417" s="78" t="s">
        <v>395</v>
      </c>
      <c r="N5417" s="78" t="s">
        <v>396</v>
      </c>
      <c r="O5417" s="82" t="s">
        <v>321</v>
      </c>
      <c r="P5417" s="82" t="s">
        <v>6229</v>
      </c>
      <c r="Q5417" s="83" t="str">
        <f>MID(Tabla1[[#This Row],[Aplicación]],14,1)</f>
        <v>6</v>
      </c>
      <c r="R5417" s="35" t="s">
        <v>266</v>
      </c>
      <c r="S5417" s="83" t="str">
        <f>MID(Tabla1[[#This Row],[Aplicación]],6,2)</f>
        <v>02</v>
      </c>
      <c r="T5417" s="84" t="str">
        <f>VLOOKUP(Tabla1[[#This Row],[AREA]],Hoja1!A:B,2,FALSE)</f>
        <v>02. Urbanismo y vivienda</v>
      </c>
      <c r="U5417" s="83" t="str">
        <f>MID(Tabla1[[#This Row],[Aplicación]],9,4)</f>
        <v>1511</v>
      </c>
      <c r="V5417" s="84" t="str">
        <f>VLOOKUP(Tabla1[[#This Row],[PROGRAMA]],Hoja1!A:B,2,FALSE)</f>
        <v>1511. Planficación y gestión del urbanismo</v>
      </c>
      <c r="W5417" s="83" t="str">
        <f>MID(Tabla1[[#This Row],[Aplicación]],14,2)</f>
        <v>61</v>
      </c>
      <c r="X5417" s="83" t="str">
        <f>MID(Tabla1[[#This Row],[Aplicación]],14,6)</f>
        <v>619</v>
      </c>
    </row>
    <row r="5418" spans="1:24" x14ac:dyDescent="0.25">
      <c r="A5418" s="77">
        <v>220240049003</v>
      </c>
      <c r="B5418" s="78" t="s">
        <v>390</v>
      </c>
      <c r="C5418" s="79">
        <v>45583</v>
      </c>
      <c r="D5418" s="77">
        <v>22024002959</v>
      </c>
      <c r="E5418" s="78" t="s">
        <v>1205</v>
      </c>
      <c r="F5418" s="80">
        <v>643.54999999999995</v>
      </c>
      <c r="G5418" s="78" t="s">
        <v>7176</v>
      </c>
      <c r="H5418" s="78" t="s">
        <v>7179</v>
      </c>
      <c r="I5418" s="81" t="s">
        <v>2930</v>
      </c>
      <c r="J5418" s="78" t="s">
        <v>403</v>
      </c>
      <c r="K5418" s="78" t="s">
        <v>393</v>
      </c>
      <c r="L5418" s="78" t="s">
        <v>401</v>
      </c>
      <c r="M5418" s="78" t="s">
        <v>395</v>
      </c>
      <c r="N5418" s="78" t="s">
        <v>396</v>
      </c>
      <c r="O5418" s="82" t="s">
        <v>325</v>
      </c>
      <c r="P5418" s="82" t="s">
        <v>6229</v>
      </c>
      <c r="Q5418" s="83">
        <v>6</v>
      </c>
      <c r="R5418" s="35" t="s">
        <v>266</v>
      </c>
      <c r="S5418" s="83" t="str">
        <f>MID(Tabla1[[#This Row],[Aplicación]],6,2)</f>
        <v>05</v>
      </c>
      <c r="T5418" s="84" t="str">
        <f>VLOOKUP(Tabla1[[#This Row],[AREA]],Hoja1!A:B,2,FALSE)</f>
        <v>05. Comercio, mercados y consumo</v>
      </c>
      <c r="U5418" s="83">
        <v>4312</v>
      </c>
      <c r="V5418" s="84" t="str">
        <f>VLOOKUP(Tabla1[[#This Row],[PROGRAMA]],Hoja1!A:B,2,FALSE)</f>
        <v>4312. Mercados</v>
      </c>
      <c r="W5418" s="83">
        <v>63</v>
      </c>
      <c r="X5418" s="83">
        <v>632</v>
      </c>
    </row>
    <row r="5419" spans="1:24" x14ac:dyDescent="0.25">
      <c r="A5419" s="77">
        <v>220240067413</v>
      </c>
      <c r="B5419" s="78" t="s">
        <v>702</v>
      </c>
      <c r="C5419" s="79">
        <v>45657</v>
      </c>
      <c r="D5419" s="77">
        <v>22024000440</v>
      </c>
      <c r="E5419" s="78" t="s">
        <v>1425</v>
      </c>
      <c r="F5419" s="80">
        <v>542.08000000000004</v>
      </c>
      <c r="G5419" s="78" t="s">
        <v>829</v>
      </c>
      <c r="H5419" s="78" t="s">
        <v>7156</v>
      </c>
      <c r="I5419" s="81">
        <v>300</v>
      </c>
      <c r="J5419" s="78" t="s">
        <v>398</v>
      </c>
      <c r="K5419" s="78" t="s">
        <v>398</v>
      </c>
      <c r="L5419" s="78" t="s">
        <v>399</v>
      </c>
      <c r="M5419" s="78" t="s">
        <v>395</v>
      </c>
      <c r="N5419" s="78" t="s">
        <v>396</v>
      </c>
      <c r="O5419" s="82" t="s">
        <v>325</v>
      </c>
      <c r="P5419" s="82" t="s">
        <v>6229</v>
      </c>
      <c r="Q5419" s="83" t="str">
        <f>MID(Tabla1[[#This Row],[Aplicación]],14,1)</f>
        <v>2</v>
      </c>
      <c r="R5419" s="35" t="s">
        <v>265</v>
      </c>
      <c r="S5419" s="83" t="str">
        <f>MID(Tabla1[[#This Row],[Aplicación]],6,2)</f>
        <v>11</v>
      </c>
      <c r="T5419" s="84" t="str">
        <f>VLOOKUP(Tabla1[[#This Row],[AREA]],Hoja1!A:B,2,FALSE)</f>
        <v>11. Salud pública y seguridad ciudadana</v>
      </c>
      <c r="U5419" s="83" t="str">
        <f>MID(Tabla1[[#This Row],[Aplicación]],9,4)</f>
        <v>1621</v>
      </c>
      <c r="V5419" s="84" t="str">
        <f>VLOOKUP(Tabla1[[#This Row],[PROGRAMA]],Hoja1!A:B,2,FALSE)</f>
        <v>1621. Recogida de residuos</v>
      </c>
      <c r="W5419" s="83" t="str">
        <f>MID(Tabla1[[#This Row],[Aplicación]],14,2)</f>
        <v>21</v>
      </c>
      <c r="X5419" s="83" t="str">
        <f>MID(Tabla1[[#This Row],[Aplicación]],14,6)</f>
        <v>214</v>
      </c>
    </row>
    <row r="5420" spans="1:24" x14ac:dyDescent="0.25">
      <c r="A5420" s="77">
        <v>220240064580</v>
      </c>
      <c r="B5420" s="78" t="s">
        <v>390</v>
      </c>
      <c r="C5420" s="79">
        <v>45656</v>
      </c>
      <c r="D5420" s="77">
        <v>22024009623</v>
      </c>
      <c r="E5420" s="78" t="s">
        <v>1341</v>
      </c>
      <c r="F5420" s="80">
        <v>41.3</v>
      </c>
      <c r="G5420" s="78" t="s">
        <v>4646</v>
      </c>
      <c r="H5420" s="78" t="s">
        <v>7157</v>
      </c>
      <c r="I5420" s="81">
        <v>220</v>
      </c>
      <c r="J5420" s="78" t="s">
        <v>398</v>
      </c>
      <c r="K5420" s="78" t="s">
        <v>398</v>
      </c>
      <c r="L5420" s="78" t="s">
        <v>413</v>
      </c>
      <c r="M5420" s="78" t="s">
        <v>585</v>
      </c>
      <c r="N5420" s="78" t="s">
        <v>539</v>
      </c>
      <c r="O5420" s="82" t="s">
        <v>326</v>
      </c>
      <c r="P5420" s="82" t="s">
        <v>6229</v>
      </c>
      <c r="Q5420" s="83" t="str">
        <f>MID(Tabla1[[#This Row],[Aplicación]],14,1)</f>
        <v>2</v>
      </c>
      <c r="R5420" s="35" t="s">
        <v>265</v>
      </c>
      <c r="S5420" s="83" t="str">
        <f>MID(Tabla1[[#This Row],[Aplicación]],6,2)</f>
        <v>11</v>
      </c>
      <c r="T5420" s="84" t="str">
        <f>VLOOKUP(Tabla1[[#This Row],[AREA]],Hoja1!A:B,2,FALSE)</f>
        <v>11. Salud pública y seguridad ciudadana</v>
      </c>
      <c r="U5420" s="83" t="str">
        <f>MID(Tabla1[[#This Row],[Aplicación]],9,4)</f>
        <v>1321</v>
      </c>
      <c r="V5420" s="84" t="str">
        <f>VLOOKUP(Tabla1[[#This Row],[PROGRAMA]],Hoja1!A:B,2,FALSE)</f>
        <v>1321. Policía municipal</v>
      </c>
      <c r="W5420" s="83" t="str">
        <f>MID(Tabla1[[#This Row],[Aplicación]],14,2)</f>
        <v>22</v>
      </c>
      <c r="X5420" s="83" t="str">
        <f>MID(Tabla1[[#This Row],[Aplicación]],14,6)</f>
        <v>22199</v>
      </c>
    </row>
    <row r="5421" spans="1:24" x14ac:dyDescent="0.25">
      <c r="A5421" s="77">
        <v>220240063236</v>
      </c>
      <c r="B5421" s="78" t="s">
        <v>390</v>
      </c>
      <c r="C5421" s="79">
        <v>45652</v>
      </c>
      <c r="D5421" s="77">
        <v>22024009367</v>
      </c>
      <c r="E5421" s="78" t="s">
        <v>5586</v>
      </c>
      <c r="F5421" s="80">
        <v>107192.09</v>
      </c>
      <c r="G5421" s="78" t="s">
        <v>522</v>
      </c>
      <c r="H5421" s="78" t="s">
        <v>7158</v>
      </c>
      <c r="I5421" s="81">
        <v>220</v>
      </c>
      <c r="J5421" s="78" t="s">
        <v>524</v>
      </c>
      <c r="K5421" s="78" t="s">
        <v>525</v>
      </c>
      <c r="L5421" s="78" t="s">
        <v>401</v>
      </c>
      <c r="M5421" s="78" t="s">
        <v>395</v>
      </c>
      <c r="N5421" s="78" t="s">
        <v>396</v>
      </c>
      <c r="O5421" s="82" t="s">
        <v>321</v>
      </c>
      <c r="P5421" s="82" t="s">
        <v>6229</v>
      </c>
      <c r="Q5421" s="83" t="str">
        <f>MID(Tabla1[[#This Row],[Aplicación]],14,1)</f>
        <v>6</v>
      </c>
      <c r="R5421" s="35" t="s">
        <v>266</v>
      </c>
      <c r="S5421" s="83" t="str">
        <f>MID(Tabla1[[#This Row],[Aplicación]],6,2)</f>
        <v>03</v>
      </c>
      <c r="T5421" s="84" t="str">
        <f>VLOOKUP(Tabla1[[#This Row],[AREA]],Hoja1!A:B,2,FALSE)</f>
        <v>03. Participación ciudadana y deportes</v>
      </c>
      <c r="U5421" s="83" t="str">
        <f>MID(Tabla1[[#This Row],[Aplicación]],9,4)</f>
        <v>9241</v>
      </c>
      <c r="V5421" s="84" t="str">
        <f>VLOOKUP(Tabla1[[#This Row],[PROGRAMA]],Hoja1!A:B,2,FALSE)</f>
        <v>9241. Participación ciudadana</v>
      </c>
      <c r="W5421" s="83" t="str">
        <f>MID(Tabla1[[#This Row],[Aplicación]],14,2)</f>
        <v>62</v>
      </c>
      <c r="X5421" s="83" t="str">
        <f>MID(Tabla1[[#This Row],[Aplicación]],14,6)</f>
        <v>623</v>
      </c>
    </row>
    <row r="5422" spans="1:24" x14ac:dyDescent="0.25">
      <c r="A5422" s="77">
        <v>220240053810</v>
      </c>
      <c r="B5422" s="78" t="s">
        <v>390</v>
      </c>
      <c r="C5422" s="79">
        <v>45611</v>
      </c>
      <c r="D5422" s="77">
        <v>22024008399</v>
      </c>
      <c r="E5422" s="78" t="s">
        <v>1341</v>
      </c>
      <c r="F5422" s="80">
        <v>45.17</v>
      </c>
      <c r="G5422" s="78" t="s">
        <v>90</v>
      </c>
      <c r="H5422" s="78" t="s">
        <v>7159</v>
      </c>
      <c r="I5422" s="81" t="s">
        <v>2930</v>
      </c>
      <c r="J5422" s="78" t="s">
        <v>398</v>
      </c>
      <c r="K5422" s="78" t="s">
        <v>398</v>
      </c>
      <c r="L5422" s="78" t="s">
        <v>413</v>
      </c>
      <c r="M5422" s="78" t="s">
        <v>585</v>
      </c>
      <c r="N5422" s="78" t="s">
        <v>539</v>
      </c>
      <c r="O5422" s="82" t="s">
        <v>326</v>
      </c>
      <c r="P5422" s="82" t="s">
        <v>6229</v>
      </c>
      <c r="Q5422" s="83" t="str">
        <f>MID(Tabla1[[#This Row],[Aplicación]],14,1)</f>
        <v>2</v>
      </c>
      <c r="R5422" s="35" t="s">
        <v>265</v>
      </c>
      <c r="S5422" s="83" t="str">
        <f>MID(Tabla1[[#This Row],[Aplicación]],6,2)</f>
        <v>11</v>
      </c>
      <c r="T5422" s="84" t="str">
        <f>VLOOKUP(Tabla1[[#This Row],[AREA]],Hoja1!A:B,2,FALSE)</f>
        <v>11. Salud pública y seguridad ciudadana</v>
      </c>
      <c r="U5422" s="83" t="str">
        <f>MID(Tabla1[[#This Row],[Aplicación]],9,4)</f>
        <v>1321</v>
      </c>
      <c r="V5422" s="84" t="str">
        <f>VLOOKUP(Tabla1[[#This Row],[PROGRAMA]],Hoja1!A:B,2,FALSE)</f>
        <v>1321. Policía municipal</v>
      </c>
      <c r="W5422" s="83" t="str">
        <f>MID(Tabla1[[#This Row],[Aplicación]],14,2)</f>
        <v>22</v>
      </c>
      <c r="X5422" s="83" t="str">
        <f>MID(Tabla1[[#This Row],[Aplicación]],14,6)</f>
        <v>22199</v>
      </c>
    </row>
    <row r="5423" spans="1:24" x14ac:dyDescent="0.25">
      <c r="A5423" s="77">
        <v>220240066870</v>
      </c>
      <c r="B5423" s="78" t="s">
        <v>390</v>
      </c>
      <c r="C5423" s="79">
        <v>45657</v>
      </c>
      <c r="D5423" s="77">
        <v>22024009690</v>
      </c>
      <c r="E5423" s="78" t="s">
        <v>1174</v>
      </c>
      <c r="F5423" s="80">
        <v>50.19</v>
      </c>
      <c r="G5423" s="78" t="s">
        <v>97</v>
      </c>
      <c r="H5423" s="78" t="s">
        <v>3629</v>
      </c>
      <c r="I5423" s="81">
        <v>220</v>
      </c>
      <c r="J5423" s="78" t="s">
        <v>398</v>
      </c>
      <c r="K5423" s="78" t="s">
        <v>398</v>
      </c>
      <c r="L5423" s="78" t="s">
        <v>399</v>
      </c>
      <c r="M5423" s="78" t="s">
        <v>585</v>
      </c>
      <c r="N5423" s="78" t="s">
        <v>539</v>
      </c>
      <c r="O5423" s="82" t="s">
        <v>326</v>
      </c>
      <c r="P5423" s="82" t="s">
        <v>6229</v>
      </c>
      <c r="Q5423" s="83" t="str">
        <f>MID(Tabla1[[#This Row],[Aplicación]],14,1)</f>
        <v>2</v>
      </c>
      <c r="R5423" s="35" t="s">
        <v>265</v>
      </c>
      <c r="S5423" s="83" t="str">
        <f>MID(Tabla1[[#This Row],[Aplicación]],6,2)</f>
        <v>11</v>
      </c>
      <c r="T5423" s="84" t="str">
        <f>VLOOKUP(Tabla1[[#This Row],[AREA]],Hoja1!A:B,2,FALSE)</f>
        <v>11. Salud pública y seguridad ciudadana</v>
      </c>
      <c r="U5423" s="83" t="str">
        <f>MID(Tabla1[[#This Row],[Aplicación]],9,4)</f>
        <v>1321</v>
      </c>
      <c r="V5423" s="84" t="str">
        <f>VLOOKUP(Tabla1[[#This Row],[PROGRAMA]],Hoja1!A:B,2,FALSE)</f>
        <v>1321. Policía municipal</v>
      </c>
      <c r="W5423" s="83" t="str">
        <f>MID(Tabla1[[#This Row],[Aplicación]],14,2)</f>
        <v>21</v>
      </c>
      <c r="X5423" s="83" t="str">
        <f>MID(Tabla1[[#This Row],[Aplicación]],14,6)</f>
        <v>213</v>
      </c>
    </row>
    <row r="5424" spans="1:24" x14ac:dyDescent="0.25">
      <c r="A5424" s="77">
        <v>220240061670</v>
      </c>
      <c r="B5424" s="78" t="s">
        <v>390</v>
      </c>
      <c r="C5424" s="79">
        <v>45644</v>
      </c>
      <c r="D5424" s="77">
        <v>22024009290</v>
      </c>
      <c r="E5424" s="78" t="s">
        <v>1312</v>
      </c>
      <c r="F5424" s="80">
        <v>52</v>
      </c>
      <c r="G5424" s="78" t="s">
        <v>98</v>
      </c>
      <c r="H5424" s="78" t="s">
        <v>7160</v>
      </c>
      <c r="I5424" s="81" t="s">
        <v>2930</v>
      </c>
      <c r="J5424" s="78" t="s">
        <v>398</v>
      </c>
      <c r="K5424" s="78" t="s">
        <v>398</v>
      </c>
      <c r="L5424" s="78" t="s">
        <v>399</v>
      </c>
      <c r="M5424" s="78" t="s">
        <v>585</v>
      </c>
      <c r="N5424" s="78" t="s">
        <v>539</v>
      </c>
      <c r="O5424" s="82" t="s">
        <v>326</v>
      </c>
      <c r="P5424" s="82" t="s">
        <v>6229</v>
      </c>
      <c r="Q5424" s="83" t="str">
        <f>MID(Tabla1[[#This Row],[Aplicación]],14,1)</f>
        <v>2</v>
      </c>
      <c r="R5424" s="35" t="s">
        <v>265</v>
      </c>
      <c r="S5424" s="83" t="str">
        <f>MID(Tabla1[[#This Row],[Aplicación]],6,2)</f>
        <v>04</v>
      </c>
      <c r="T5424" s="84" t="str">
        <f>VLOOKUP(Tabla1[[#This Row],[AREA]],Hoja1!A:B,2,FALSE)</f>
        <v>04. Hacienda, personal y modernización administrativa</v>
      </c>
      <c r="U5424" s="83" t="str">
        <f>MID(Tabla1[[#This Row],[Aplicación]],9,4)</f>
        <v>9202</v>
      </c>
      <c r="V5424" s="84" t="str">
        <f>VLOOKUP(Tabla1[[#This Row],[PROGRAMA]],Hoja1!A:B,2,FALSE)</f>
        <v>9202. Gestión de recursos humanos</v>
      </c>
      <c r="W5424" s="83" t="str">
        <f>MID(Tabla1[[#This Row],[Aplicación]],14,2)</f>
        <v>22</v>
      </c>
      <c r="X5424" s="83" t="str">
        <f>MID(Tabla1[[#This Row],[Aplicación]],14,6)</f>
        <v>22607</v>
      </c>
    </row>
    <row r="5425" spans="1:24" x14ac:dyDescent="0.25">
      <c r="A5425" s="77">
        <v>220240051460</v>
      </c>
      <c r="B5425" s="78" t="s">
        <v>702</v>
      </c>
      <c r="C5425" s="79">
        <v>45595</v>
      </c>
      <c r="D5425" s="77">
        <v>22024000021</v>
      </c>
      <c r="E5425" s="78" t="s">
        <v>1296</v>
      </c>
      <c r="F5425" s="80">
        <v>132.16</v>
      </c>
      <c r="G5425" s="78" t="s">
        <v>801</v>
      </c>
      <c r="H5425" s="78" t="s">
        <v>7161</v>
      </c>
      <c r="I5425" s="81" t="s">
        <v>2934</v>
      </c>
      <c r="J5425" s="78" t="s">
        <v>398</v>
      </c>
      <c r="K5425" s="78" t="s">
        <v>398</v>
      </c>
      <c r="L5425" s="78" t="s">
        <v>413</v>
      </c>
      <c r="M5425" s="78" t="s">
        <v>395</v>
      </c>
      <c r="N5425" s="78" t="s">
        <v>396</v>
      </c>
      <c r="O5425" s="82" t="s">
        <v>325</v>
      </c>
      <c r="P5425" s="82" t="s">
        <v>6229</v>
      </c>
      <c r="Q5425" s="83" t="str">
        <f>MID(Tabla1[[#This Row],[Aplicación]],14,1)</f>
        <v>2</v>
      </c>
      <c r="R5425" s="35" t="s">
        <v>265</v>
      </c>
      <c r="S5425" s="83" t="str">
        <f>MID(Tabla1[[#This Row],[Aplicación]],6,2)</f>
        <v>11</v>
      </c>
      <c r="T5425" s="84" t="str">
        <f>VLOOKUP(Tabla1[[#This Row],[AREA]],Hoja1!A:B,2,FALSE)</f>
        <v>11. Salud pública y seguridad ciudadana</v>
      </c>
      <c r="U5425" s="83" t="str">
        <f>MID(Tabla1[[#This Row],[Aplicación]],9,4)</f>
        <v>1361</v>
      </c>
      <c r="V5425" s="84" t="str">
        <f>VLOOKUP(Tabla1[[#This Row],[PROGRAMA]],Hoja1!A:B,2,FALSE)</f>
        <v>1361. Prevención y extinción de incencios</v>
      </c>
      <c r="W5425" s="83" t="str">
        <f>MID(Tabla1[[#This Row],[Aplicación]],14,2)</f>
        <v>22</v>
      </c>
      <c r="X5425" s="83" t="str">
        <f>MID(Tabla1[[#This Row],[Aplicación]],14,6)</f>
        <v>22199</v>
      </c>
    </row>
    <row r="5426" spans="1:24" x14ac:dyDescent="0.25">
      <c r="A5426" s="77">
        <v>220240057959</v>
      </c>
      <c r="B5426" s="78" t="s">
        <v>390</v>
      </c>
      <c r="C5426" s="79">
        <v>45630</v>
      </c>
      <c r="D5426" s="77">
        <v>22024009010</v>
      </c>
      <c r="E5426" s="78" t="s">
        <v>1283</v>
      </c>
      <c r="F5426" s="80">
        <v>54.45</v>
      </c>
      <c r="G5426" s="78" t="s">
        <v>3140</v>
      </c>
      <c r="H5426" s="78" t="s">
        <v>7162</v>
      </c>
      <c r="I5426" s="81" t="s">
        <v>2930</v>
      </c>
      <c r="J5426" s="78" t="s">
        <v>398</v>
      </c>
      <c r="K5426" s="78" t="s">
        <v>398</v>
      </c>
      <c r="L5426" s="78" t="s">
        <v>413</v>
      </c>
      <c r="M5426" s="78" t="s">
        <v>585</v>
      </c>
      <c r="N5426" s="78" t="s">
        <v>539</v>
      </c>
      <c r="O5426" s="82" t="s">
        <v>326</v>
      </c>
      <c r="P5426" s="82" t="s">
        <v>6229</v>
      </c>
      <c r="Q5426" s="83" t="str">
        <f>MID(Tabla1[[#This Row],[Aplicación]],14,1)</f>
        <v>2</v>
      </c>
      <c r="R5426" s="35" t="s">
        <v>265</v>
      </c>
      <c r="S5426" s="83" t="str">
        <f>MID(Tabla1[[#This Row],[Aplicación]],6,2)</f>
        <v>10</v>
      </c>
      <c r="T5426" s="84" t="str">
        <f>VLOOKUP(Tabla1[[#This Row],[AREA]],Hoja1!A:B,2,FALSE)</f>
        <v>10. Personas mayores, familia y servicios sociales</v>
      </c>
      <c r="U5426" s="83" t="str">
        <f>MID(Tabla1[[#This Row],[Aplicación]],9,4)</f>
        <v>2315</v>
      </c>
      <c r="V5426" s="84" t="str">
        <f>VLOOKUP(Tabla1[[#This Row],[PROGRAMA]],Hoja1!A:B,2,FALSE)</f>
        <v>2315. Políticas de Igualdad e infancia</v>
      </c>
      <c r="W5426" s="83" t="str">
        <f>MID(Tabla1[[#This Row],[Aplicación]],14,2)</f>
        <v>22</v>
      </c>
      <c r="X5426" s="83" t="str">
        <f>MID(Tabla1[[#This Row],[Aplicación]],14,6)</f>
        <v>22611</v>
      </c>
    </row>
    <row r="5427" spans="1:24" x14ac:dyDescent="0.25">
      <c r="A5427" s="77">
        <v>220240064577</v>
      </c>
      <c r="B5427" s="78" t="s">
        <v>390</v>
      </c>
      <c r="C5427" s="79">
        <v>45656</v>
      </c>
      <c r="D5427" s="77">
        <v>22024008915</v>
      </c>
      <c r="E5427" s="78" t="s">
        <v>1370</v>
      </c>
      <c r="F5427" s="80">
        <v>60.5</v>
      </c>
      <c r="G5427" s="78" t="s">
        <v>7163</v>
      </c>
      <c r="H5427" s="78" t="s">
        <v>7164</v>
      </c>
      <c r="I5427" s="81">
        <v>220</v>
      </c>
      <c r="J5427" s="78" t="s">
        <v>7165</v>
      </c>
      <c r="K5427" s="78" t="s">
        <v>398</v>
      </c>
      <c r="L5427" s="78" t="s">
        <v>399</v>
      </c>
      <c r="M5427" s="78" t="s">
        <v>585</v>
      </c>
      <c r="N5427" s="78" t="s">
        <v>539</v>
      </c>
      <c r="O5427" s="82" t="s">
        <v>326</v>
      </c>
      <c r="P5427" s="82" t="s">
        <v>6229</v>
      </c>
      <c r="Q5427" s="83" t="str">
        <f>MID(Tabla1[[#This Row],[Aplicación]],14,1)</f>
        <v>2</v>
      </c>
      <c r="R5427" s="35" t="s">
        <v>265</v>
      </c>
      <c r="S5427" s="83" t="str">
        <f>MID(Tabla1[[#This Row],[Aplicación]],6,2)</f>
        <v>03</v>
      </c>
      <c r="T5427" s="84" t="str">
        <f>VLOOKUP(Tabla1[[#This Row],[AREA]],Hoja1!A:B,2,FALSE)</f>
        <v>03. Participación ciudadana y deportes</v>
      </c>
      <c r="U5427" s="83" t="str">
        <f>MID(Tabla1[[#This Row],[Aplicación]],9,4)</f>
        <v>9241</v>
      </c>
      <c r="V5427" s="84" t="str">
        <f>VLOOKUP(Tabla1[[#This Row],[PROGRAMA]],Hoja1!A:B,2,FALSE)</f>
        <v>9241. Participación ciudadana</v>
      </c>
      <c r="W5427" s="83" t="str">
        <f>MID(Tabla1[[#This Row],[Aplicación]],14,2)</f>
        <v>22</v>
      </c>
      <c r="X5427" s="83" t="str">
        <f>MID(Tabla1[[#This Row],[Aplicación]],14,6)</f>
        <v>22609</v>
      </c>
    </row>
    <row r="5428" spans="1:24" x14ac:dyDescent="0.25">
      <c r="A5428" s="77">
        <v>220240066867</v>
      </c>
      <c r="B5428" s="78" t="s">
        <v>390</v>
      </c>
      <c r="C5428" s="79">
        <v>45657</v>
      </c>
      <c r="D5428" s="77">
        <v>22024009696</v>
      </c>
      <c r="E5428" s="78" t="s">
        <v>1371</v>
      </c>
      <c r="F5428" s="80">
        <v>62.92</v>
      </c>
      <c r="G5428" s="78" t="s">
        <v>16</v>
      </c>
      <c r="H5428" s="78" t="s">
        <v>7166</v>
      </c>
      <c r="I5428" s="81">
        <v>220</v>
      </c>
      <c r="J5428" s="78" t="s">
        <v>398</v>
      </c>
      <c r="K5428" s="78" t="s">
        <v>398</v>
      </c>
      <c r="L5428" s="78" t="s">
        <v>399</v>
      </c>
      <c r="M5428" s="78" t="s">
        <v>585</v>
      </c>
      <c r="N5428" s="78" t="s">
        <v>539</v>
      </c>
      <c r="O5428" s="82" t="s">
        <v>326</v>
      </c>
      <c r="P5428" s="82" t="s">
        <v>6229</v>
      </c>
      <c r="Q5428" s="83" t="str">
        <f>MID(Tabla1[[#This Row],[Aplicación]],14,1)</f>
        <v>2</v>
      </c>
      <c r="R5428" s="35" t="s">
        <v>265</v>
      </c>
      <c r="S5428" s="83" t="str">
        <f>MID(Tabla1[[#This Row],[Aplicación]],6,2)</f>
        <v>01</v>
      </c>
      <c r="T5428" s="84" t="str">
        <f>VLOOKUP(Tabla1[[#This Row],[AREA]],Hoja1!A:B,2,FALSE)</f>
        <v>01. Alcaldía</v>
      </c>
      <c r="U5428" s="83" t="str">
        <f>MID(Tabla1[[#This Row],[Aplicación]],9,4)</f>
        <v>4331</v>
      </c>
      <c r="V5428" s="84" t="str">
        <f>VLOOKUP(Tabla1[[#This Row],[PROGRAMA]],Hoja1!A:B,2,FALSE)</f>
        <v>4331. Desarrollo empresarial</v>
      </c>
      <c r="W5428" s="83" t="str">
        <f>MID(Tabla1[[#This Row],[Aplicación]],14,2)</f>
        <v>21</v>
      </c>
      <c r="X5428" s="83" t="str">
        <f>MID(Tabla1[[#This Row],[Aplicación]],14,6)</f>
        <v>213</v>
      </c>
    </row>
    <row r="5429" spans="1:24" x14ac:dyDescent="0.25">
      <c r="A5429" s="77">
        <v>220240063509</v>
      </c>
      <c r="B5429" s="78" t="s">
        <v>390</v>
      </c>
      <c r="C5429" s="79">
        <v>45653</v>
      </c>
      <c r="D5429" s="77">
        <v>22024009492</v>
      </c>
      <c r="E5429" s="78" t="s">
        <v>1344</v>
      </c>
      <c r="F5429" s="80">
        <v>65.88</v>
      </c>
      <c r="G5429" s="78" t="s">
        <v>35</v>
      </c>
      <c r="H5429" s="78" t="s">
        <v>7167</v>
      </c>
      <c r="I5429" s="81">
        <v>220</v>
      </c>
      <c r="J5429" s="78" t="s">
        <v>398</v>
      </c>
      <c r="K5429" s="78" t="s">
        <v>398</v>
      </c>
      <c r="L5429" s="78" t="s">
        <v>413</v>
      </c>
      <c r="M5429" s="78" t="s">
        <v>585</v>
      </c>
      <c r="N5429" s="78" t="s">
        <v>539</v>
      </c>
      <c r="O5429" s="82" t="s">
        <v>326</v>
      </c>
      <c r="P5429" s="82" t="s">
        <v>6229</v>
      </c>
      <c r="Q5429" s="83" t="str">
        <f>MID(Tabla1[[#This Row],[Aplicación]],14,1)</f>
        <v>2</v>
      </c>
      <c r="R5429" s="35" t="s">
        <v>265</v>
      </c>
      <c r="S5429" s="83" t="str">
        <f>MID(Tabla1[[#This Row],[Aplicación]],6,2)</f>
        <v>11</v>
      </c>
      <c r="T5429" s="84" t="str">
        <f>VLOOKUP(Tabla1[[#This Row],[AREA]],Hoja1!A:B,2,FALSE)</f>
        <v>11. Salud pública y seguridad ciudadana</v>
      </c>
      <c r="U5429" s="83" t="str">
        <f>MID(Tabla1[[#This Row],[Aplicación]],9,4)</f>
        <v>1321</v>
      </c>
      <c r="V5429" s="84" t="str">
        <f>VLOOKUP(Tabla1[[#This Row],[PROGRAMA]],Hoja1!A:B,2,FALSE)</f>
        <v>1321. Policía municipal</v>
      </c>
      <c r="W5429" s="83" t="str">
        <f>MID(Tabla1[[#This Row],[Aplicación]],14,2)</f>
        <v>22</v>
      </c>
      <c r="X5429" s="83" t="str">
        <f>MID(Tabla1[[#This Row],[Aplicación]],14,6)</f>
        <v>22699</v>
      </c>
    </row>
    <row r="5430" spans="1:24" x14ac:dyDescent="0.25">
      <c r="A5430" s="77">
        <v>220240065455</v>
      </c>
      <c r="B5430" s="78" t="s">
        <v>390</v>
      </c>
      <c r="C5430" s="79">
        <v>45657</v>
      </c>
      <c r="D5430" s="77">
        <v>22024008697</v>
      </c>
      <c r="E5430" s="78" t="s">
        <v>6697</v>
      </c>
      <c r="F5430" s="80">
        <v>107865.45</v>
      </c>
      <c r="G5430" s="78" t="s">
        <v>6342</v>
      </c>
      <c r="H5430" s="78" t="s">
        <v>7168</v>
      </c>
      <c r="I5430" s="81">
        <v>220</v>
      </c>
      <c r="J5430" s="78" t="s">
        <v>6299</v>
      </c>
      <c r="K5430" s="78" t="s">
        <v>398</v>
      </c>
      <c r="L5430" s="78" t="s">
        <v>413</v>
      </c>
      <c r="M5430" s="78" t="s">
        <v>395</v>
      </c>
      <c r="N5430" s="78" t="s">
        <v>396</v>
      </c>
      <c r="O5430" s="82" t="s">
        <v>325</v>
      </c>
      <c r="P5430" s="82" t="s">
        <v>6229</v>
      </c>
      <c r="Q5430" s="83" t="str">
        <f>MID(Tabla1[[#This Row],[Aplicación]],14,1)</f>
        <v>6</v>
      </c>
      <c r="R5430" s="35" t="s">
        <v>266</v>
      </c>
      <c r="S5430" s="83" t="str">
        <f>MID(Tabla1[[#This Row],[Aplicación]],6,2)</f>
        <v>11</v>
      </c>
      <c r="T5430" s="84" t="str">
        <f>VLOOKUP(Tabla1[[#This Row],[AREA]],Hoja1!A:B,2,FALSE)</f>
        <v>11. Salud pública y seguridad ciudadana</v>
      </c>
      <c r="U5430" s="83" t="str">
        <f>MID(Tabla1[[#This Row],[Aplicación]],9,4)</f>
        <v>1621</v>
      </c>
      <c r="V5430" s="84" t="str">
        <f>VLOOKUP(Tabla1[[#This Row],[PROGRAMA]],Hoja1!A:B,2,FALSE)</f>
        <v>1621. Recogida de residuos</v>
      </c>
      <c r="W5430" s="83" t="str">
        <f>MID(Tabla1[[#This Row],[Aplicación]],14,2)</f>
        <v>62</v>
      </c>
      <c r="X5430" s="83" t="str">
        <f>MID(Tabla1[[#This Row],[Aplicación]],14,6)</f>
        <v>623</v>
      </c>
    </row>
    <row r="5431" spans="1:24" x14ac:dyDescent="0.25">
      <c r="A5431" s="77">
        <v>220240069044</v>
      </c>
      <c r="B5431" s="78" t="s">
        <v>658</v>
      </c>
      <c r="C5431" s="79">
        <v>45657</v>
      </c>
      <c r="D5431" s="77">
        <v>22024009713</v>
      </c>
      <c r="E5431" s="78" t="s">
        <v>1143</v>
      </c>
      <c r="F5431" s="80">
        <v>30248.73</v>
      </c>
      <c r="G5431" s="78" t="s">
        <v>55</v>
      </c>
      <c r="H5431" s="78" t="s">
        <v>7169</v>
      </c>
      <c r="I5431" s="81">
        <v>240</v>
      </c>
      <c r="J5431" s="78" t="s">
        <v>575</v>
      </c>
      <c r="K5431" s="78" t="s">
        <v>398</v>
      </c>
      <c r="L5431" s="78" t="s">
        <v>399</v>
      </c>
      <c r="M5431" s="78" t="s">
        <v>395</v>
      </c>
      <c r="N5431" s="78" t="s">
        <v>433</v>
      </c>
      <c r="O5431" s="82" t="s">
        <v>325</v>
      </c>
      <c r="P5431" s="82" t="s">
        <v>6229</v>
      </c>
      <c r="Q5431" s="83" t="str">
        <f>MID(Tabla1[[#This Row],[Aplicación]],14,1)</f>
        <v>6</v>
      </c>
      <c r="R5431" s="35" t="s">
        <v>266</v>
      </c>
      <c r="S5431" s="83" t="str">
        <f>MID(Tabla1[[#This Row],[Aplicación]],6,2)</f>
        <v>08</v>
      </c>
      <c r="T5431" s="84" t="str">
        <f>VLOOKUP(Tabla1[[#This Row],[AREA]],Hoja1!A:B,2,FALSE)</f>
        <v>08. Tráfico y movilidad</v>
      </c>
      <c r="U5431" s="83" t="str">
        <f>MID(Tabla1[[#This Row],[Aplicación]],9,4)</f>
        <v>1532</v>
      </c>
      <c r="V5431" s="84" t="str">
        <f>VLOOKUP(Tabla1[[#This Row],[PROGRAMA]],Hoja1!A:B,2,FALSE)</f>
        <v>1532. Pavimentación vias públicas y otros servicios urbanísticos</v>
      </c>
      <c r="W5431" s="83" t="str">
        <f>MID(Tabla1[[#This Row],[Aplicación]],14,2)</f>
        <v>61</v>
      </c>
      <c r="X5431" s="83" t="str">
        <f>MID(Tabla1[[#This Row],[Aplicación]],14,6)</f>
        <v>619</v>
      </c>
    </row>
    <row r="5432" spans="1:24" x14ac:dyDescent="0.25">
      <c r="A5432" s="77">
        <v>220240064589</v>
      </c>
      <c r="B5432" s="78" t="s">
        <v>390</v>
      </c>
      <c r="C5432" s="79">
        <v>45656</v>
      </c>
      <c r="D5432" s="77">
        <v>22024007832</v>
      </c>
      <c r="E5432" s="78" t="s">
        <v>4926</v>
      </c>
      <c r="F5432" s="80">
        <v>7260</v>
      </c>
      <c r="G5432" s="78" t="s">
        <v>25</v>
      </c>
      <c r="H5432" s="78" t="s">
        <v>7170</v>
      </c>
      <c r="I5432" s="81">
        <v>220</v>
      </c>
      <c r="J5432" s="78" t="s">
        <v>398</v>
      </c>
      <c r="K5432" s="78" t="s">
        <v>398</v>
      </c>
      <c r="L5432" s="78" t="s">
        <v>399</v>
      </c>
      <c r="M5432" s="78" t="s">
        <v>395</v>
      </c>
      <c r="N5432" s="78" t="s">
        <v>396</v>
      </c>
      <c r="O5432" s="82" t="s">
        <v>325</v>
      </c>
      <c r="P5432" s="82" t="s">
        <v>6229</v>
      </c>
      <c r="Q5432" s="83" t="str">
        <f>MID(Tabla1[[#This Row],[Aplicación]],14,1)</f>
        <v>2</v>
      </c>
      <c r="R5432" s="35" t="s">
        <v>265</v>
      </c>
      <c r="S5432" s="83" t="str">
        <f>MID(Tabla1[[#This Row],[Aplicación]],6,2)</f>
        <v>11</v>
      </c>
      <c r="T5432" s="84" t="str">
        <f>VLOOKUP(Tabla1[[#This Row],[AREA]],Hoja1!A:B,2,FALSE)</f>
        <v>11. Salud pública y seguridad ciudadana</v>
      </c>
      <c r="U5432" s="83" t="str">
        <f>MID(Tabla1[[#This Row],[Aplicación]],9,4)</f>
        <v>1621</v>
      </c>
      <c r="V5432" s="84" t="str">
        <f>VLOOKUP(Tabla1[[#This Row],[PROGRAMA]],Hoja1!A:B,2,FALSE)</f>
        <v>1621. Recogida de residuos</v>
      </c>
      <c r="W5432" s="83" t="str">
        <f>MID(Tabla1[[#This Row],[Aplicación]],14,2)</f>
        <v>22</v>
      </c>
      <c r="X5432" s="83" t="str">
        <f>MID(Tabla1[[#This Row],[Aplicación]],14,6)</f>
        <v>22602</v>
      </c>
    </row>
    <row r="5433" spans="1:24" x14ac:dyDescent="0.25">
      <c r="A5433" s="77">
        <v>220240064947</v>
      </c>
      <c r="B5433" s="78" t="s">
        <v>702</v>
      </c>
      <c r="C5433" s="79">
        <v>45657</v>
      </c>
      <c r="D5433" s="77">
        <v>22024000940</v>
      </c>
      <c r="E5433" s="78" t="s">
        <v>1285</v>
      </c>
      <c r="F5433" s="80">
        <v>7256.09</v>
      </c>
      <c r="G5433" s="78" t="s">
        <v>7171</v>
      </c>
      <c r="H5433" s="78" t="s">
        <v>7172</v>
      </c>
      <c r="I5433" s="81">
        <v>300</v>
      </c>
      <c r="J5433" s="78" t="s">
        <v>393</v>
      </c>
      <c r="K5433" s="78" t="s">
        <v>393</v>
      </c>
      <c r="L5433" s="78" t="s">
        <v>413</v>
      </c>
      <c r="M5433" s="78" t="s">
        <v>395</v>
      </c>
      <c r="N5433" s="78" t="s">
        <v>396</v>
      </c>
      <c r="O5433" s="82" t="s">
        <v>325</v>
      </c>
      <c r="P5433" s="82" t="s">
        <v>6229</v>
      </c>
      <c r="Q5433" s="83" t="str">
        <f>MID(Tabla1[[#This Row],[Aplicación]],14,1)</f>
        <v>2</v>
      </c>
      <c r="R5433" s="35" t="s">
        <v>265</v>
      </c>
      <c r="S5433" s="83" t="str">
        <f>MID(Tabla1[[#This Row],[Aplicación]],6,2)</f>
        <v>06</v>
      </c>
      <c r="T5433" s="84" t="str">
        <f>VLOOKUP(Tabla1[[#This Row],[AREA]],Hoja1!A:B,2,FALSE)</f>
        <v>06. Educación y cultura</v>
      </c>
      <c r="U5433" s="83" t="str">
        <f>MID(Tabla1[[#This Row],[Aplicación]],9,4)</f>
        <v>3232</v>
      </c>
      <c r="V5433" s="84" t="str">
        <f>VLOOKUP(Tabla1[[#This Row],[PROGRAMA]],Hoja1!A:B,2,FALSE)</f>
        <v>3232. Conservación y mantenimiento centros educación infantil y primaria</v>
      </c>
      <c r="W5433" s="83" t="str">
        <f>MID(Tabla1[[#This Row],[Aplicación]],14,2)</f>
        <v>21</v>
      </c>
      <c r="X5433" s="83" t="str">
        <f>MID(Tabla1[[#This Row],[Aplicación]],14,6)</f>
        <v>212</v>
      </c>
    </row>
    <row r="5434" spans="1:24" x14ac:dyDescent="0.25">
      <c r="A5434" s="77">
        <v>220240053258</v>
      </c>
      <c r="B5434" s="78" t="s">
        <v>390</v>
      </c>
      <c r="C5434" s="79">
        <v>45604</v>
      </c>
      <c r="D5434" s="77">
        <v>22024008168</v>
      </c>
      <c r="E5434" s="78" t="s">
        <v>1283</v>
      </c>
      <c r="F5434" s="80">
        <v>66.55</v>
      </c>
      <c r="G5434" s="78" t="s">
        <v>878</v>
      </c>
      <c r="H5434" s="78" t="s">
        <v>7173</v>
      </c>
      <c r="I5434" s="81" t="s">
        <v>2930</v>
      </c>
      <c r="J5434" s="78" t="s">
        <v>398</v>
      </c>
      <c r="K5434" s="78" t="s">
        <v>398</v>
      </c>
      <c r="L5434" s="78" t="s">
        <v>413</v>
      </c>
      <c r="M5434" s="78" t="s">
        <v>585</v>
      </c>
      <c r="N5434" s="78" t="s">
        <v>539</v>
      </c>
      <c r="O5434" s="82" t="s">
        <v>326</v>
      </c>
      <c r="P5434" s="82" t="s">
        <v>6229</v>
      </c>
      <c r="Q5434" s="83" t="str">
        <f>MID(Tabla1[[#This Row],[Aplicación]],14,1)</f>
        <v>2</v>
      </c>
      <c r="R5434" s="35" t="s">
        <v>265</v>
      </c>
      <c r="S5434" s="83" t="str">
        <f>MID(Tabla1[[#This Row],[Aplicación]],6,2)</f>
        <v>10</v>
      </c>
      <c r="T5434" s="84" t="str">
        <f>VLOOKUP(Tabla1[[#This Row],[AREA]],Hoja1!A:B,2,FALSE)</f>
        <v>10. Personas mayores, familia y servicios sociales</v>
      </c>
      <c r="U5434" s="83" t="str">
        <f>MID(Tabla1[[#This Row],[Aplicación]],9,4)</f>
        <v>2315</v>
      </c>
      <c r="V5434" s="84" t="str">
        <f>VLOOKUP(Tabla1[[#This Row],[PROGRAMA]],Hoja1!A:B,2,FALSE)</f>
        <v>2315. Políticas de Igualdad e infancia</v>
      </c>
      <c r="W5434" s="83" t="str">
        <f>MID(Tabla1[[#This Row],[Aplicación]],14,2)</f>
        <v>22</v>
      </c>
      <c r="X5434" s="83" t="str">
        <f>MID(Tabla1[[#This Row],[Aplicación]],14,6)</f>
        <v>22611</v>
      </c>
    </row>
    <row r="5435" spans="1:24" x14ac:dyDescent="0.25">
      <c r="A5435" s="77">
        <v>220240055110</v>
      </c>
      <c r="B5435" s="78" t="s">
        <v>390</v>
      </c>
      <c r="C5435" s="79">
        <v>45616</v>
      </c>
      <c r="D5435" s="77">
        <v>22024008756</v>
      </c>
      <c r="E5435" s="78" t="s">
        <v>1202</v>
      </c>
      <c r="F5435" s="80">
        <v>68.510000000000005</v>
      </c>
      <c r="G5435" s="78" t="s">
        <v>18</v>
      </c>
      <c r="H5435" s="78" t="s">
        <v>7174</v>
      </c>
      <c r="I5435" s="81" t="s">
        <v>2930</v>
      </c>
      <c r="J5435" s="78" t="s">
        <v>398</v>
      </c>
      <c r="K5435" s="78" t="s">
        <v>398</v>
      </c>
      <c r="L5435" s="78" t="s">
        <v>413</v>
      </c>
      <c r="M5435" s="78" t="s">
        <v>585</v>
      </c>
      <c r="N5435" s="78" t="s">
        <v>539</v>
      </c>
      <c r="O5435" s="82" t="s">
        <v>326</v>
      </c>
      <c r="P5435" s="82" t="s">
        <v>6229</v>
      </c>
      <c r="Q5435" s="83" t="str">
        <f>MID(Tabla1[[#This Row],[Aplicación]],14,1)</f>
        <v>2</v>
      </c>
      <c r="R5435" s="35" t="s">
        <v>265</v>
      </c>
      <c r="S5435" s="83" t="str">
        <f>MID(Tabla1[[#This Row],[Aplicación]],6,2)</f>
        <v>03</v>
      </c>
      <c r="T5435" s="84" t="str">
        <f>VLOOKUP(Tabla1[[#This Row],[AREA]],Hoja1!A:B,2,FALSE)</f>
        <v>03. Participación ciudadana y deportes</v>
      </c>
      <c r="U5435" s="83" t="str">
        <f>MID(Tabla1[[#This Row],[Aplicación]],9,4)</f>
        <v>9241</v>
      </c>
      <c r="V5435" s="84" t="str">
        <f>VLOOKUP(Tabla1[[#This Row],[PROGRAMA]],Hoja1!A:B,2,FALSE)</f>
        <v>9241. Participación ciudadana</v>
      </c>
      <c r="W5435" s="83" t="str">
        <f>MID(Tabla1[[#This Row],[Aplicación]],14,2)</f>
        <v>22</v>
      </c>
      <c r="X5435" s="83" t="str">
        <f>MID(Tabla1[[#This Row],[Aplicación]],14,6)</f>
        <v>22701</v>
      </c>
    </row>
    <row r="5436" spans="1:24" x14ac:dyDescent="0.25">
      <c r="A5436" s="77">
        <v>220240053834</v>
      </c>
      <c r="B5436" s="78" t="s">
        <v>390</v>
      </c>
      <c r="C5436" s="79">
        <v>45611</v>
      </c>
      <c r="D5436" s="77">
        <v>22024008635</v>
      </c>
      <c r="E5436" s="78" t="s">
        <v>1160</v>
      </c>
      <c r="F5436" s="80">
        <v>71.14</v>
      </c>
      <c r="G5436" s="78" t="s">
        <v>985</v>
      </c>
      <c r="H5436" s="78" t="s">
        <v>7175</v>
      </c>
      <c r="I5436" s="81" t="s">
        <v>2930</v>
      </c>
      <c r="J5436" s="78" t="s">
        <v>398</v>
      </c>
      <c r="K5436" s="78" t="s">
        <v>398</v>
      </c>
      <c r="L5436" s="78" t="s">
        <v>399</v>
      </c>
      <c r="M5436" s="78" t="s">
        <v>585</v>
      </c>
      <c r="N5436" s="78" t="s">
        <v>539</v>
      </c>
      <c r="O5436" s="82" t="s">
        <v>326</v>
      </c>
      <c r="P5436" s="82" t="s">
        <v>6229</v>
      </c>
      <c r="Q5436" s="83" t="str">
        <f>MID(Tabla1[[#This Row],[Aplicación]],14,1)</f>
        <v>2</v>
      </c>
      <c r="R5436" s="35" t="s">
        <v>265</v>
      </c>
      <c r="S5436" s="83" t="str">
        <f>MID(Tabla1[[#This Row],[Aplicación]],6,2)</f>
        <v>10</v>
      </c>
      <c r="T5436" s="84" t="str">
        <f>VLOOKUP(Tabla1[[#This Row],[AREA]],Hoja1!A:B,2,FALSE)</f>
        <v>10. Personas mayores, familia y servicios sociales</v>
      </c>
      <c r="U5436" s="83" t="str">
        <f>MID(Tabla1[[#This Row],[Aplicación]],9,4)</f>
        <v>2311</v>
      </c>
      <c r="V5436" s="84" t="str">
        <f>VLOOKUP(Tabla1[[#This Row],[PROGRAMA]],Hoja1!A:B,2,FALSE)</f>
        <v>2311. Intervención social</v>
      </c>
      <c r="W5436" s="83" t="str">
        <f>MID(Tabla1[[#This Row],[Aplicación]],14,2)</f>
        <v>21</v>
      </c>
      <c r="X5436" s="83" t="str">
        <f>MID(Tabla1[[#This Row],[Aplicación]],14,6)</f>
        <v>213</v>
      </c>
    </row>
    <row r="5437" spans="1:24" x14ac:dyDescent="0.25">
      <c r="A5437" s="77">
        <v>220240044796</v>
      </c>
      <c r="B5437" s="78" t="s">
        <v>390</v>
      </c>
      <c r="C5437" s="79">
        <v>45566</v>
      </c>
      <c r="D5437" s="77">
        <v>22024006834</v>
      </c>
      <c r="E5437" s="78" t="s">
        <v>5985</v>
      </c>
      <c r="F5437" s="80">
        <v>764.61</v>
      </c>
      <c r="G5437" s="78" t="s">
        <v>7176</v>
      </c>
      <c r="H5437" s="78" t="s">
        <v>7177</v>
      </c>
      <c r="I5437" s="81" t="s">
        <v>2930</v>
      </c>
      <c r="J5437" s="78" t="s">
        <v>403</v>
      </c>
      <c r="K5437" s="78" t="s">
        <v>393</v>
      </c>
      <c r="L5437" s="78" t="s">
        <v>399</v>
      </c>
      <c r="M5437" s="78" t="s">
        <v>395</v>
      </c>
      <c r="N5437" s="78" t="s">
        <v>396</v>
      </c>
      <c r="O5437" s="82" t="s">
        <v>325</v>
      </c>
      <c r="P5437" s="82" t="s">
        <v>6229</v>
      </c>
      <c r="Q5437" s="83" t="str">
        <f>MID(Tabla1[[#This Row],[Aplicación]],14,1)</f>
        <v>6</v>
      </c>
      <c r="R5437" s="35" t="s">
        <v>266</v>
      </c>
      <c r="S5437" s="83" t="str">
        <f>MID(Tabla1[[#This Row],[Aplicación]],6,2)</f>
        <v>06</v>
      </c>
      <c r="T5437" s="84" t="str">
        <f>VLOOKUP(Tabla1[[#This Row],[AREA]],Hoja1!A:B,2,FALSE)</f>
        <v>06. Educación y cultura</v>
      </c>
      <c r="U5437" s="83" t="str">
        <f>MID(Tabla1[[#This Row],[Aplicación]],9,4)</f>
        <v>3232</v>
      </c>
      <c r="V5437" s="84" t="str">
        <f>VLOOKUP(Tabla1[[#This Row],[PROGRAMA]],Hoja1!A:B,2,FALSE)</f>
        <v>3232. Conservación y mantenimiento centros educación infantil y primaria</v>
      </c>
      <c r="W5437" s="83" t="str">
        <f>MID(Tabla1[[#This Row],[Aplicación]],14,2)</f>
        <v>62</v>
      </c>
      <c r="X5437" s="83" t="str">
        <f>MID(Tabla1[[#This Row],[Aplicación]],14,6)</f>
        <v>623</v>
      </c>
    </row>
    <row r="5438" spans="1:24" x14ac:dyDescent="0.25">
      <c r="A5438" s="77">
        <v>220240050748</v>
      </c>
      <c r="B5438" s="78" t="s">
        <v>390</v>
      </c>
      <c r="C5438" s="79">
        <v>45593</v>
      </c>
      <c r="D5438" s="77">
        <v>22024007867</v>
      </c>
      <c r="E5438" s="78" t="s">
        <v>1248</v>
      </c>
      <c r="F5438" s="80">
        <v>735.43</v>
      </c>
      <c r="G5438" s="78" t="s">
        <v>7176</v>
      </c>
      <c r="H5438" s="78" t="s">
        <v>7178</v>
      </c>
      <c r="I5438" s="81" t="s">
        <v>2930</v>
      </c>
      <c r="J5438" s="78" t="s">
        <v>403</v>
      </c>
      <c r="K5438" s="78" t="s">
        <v>393</v>
      </c>
      <c r="L5438" s="78" t="s">
        <v>401</v>
      </c>
      <c r="M5438" s="78" t="s">
        <v>395</v>
      </c>
      <c r="N5438" s="78" t="s">
        <v>396</v>
      </c>
      <c r="O5438" s="82" t="s">
        <v>325</v>
      </c>
      <c r="P5438" s="82" t="s">
        <v>6229</v>
      </c>
      <c r="Q5438" s="83" t="str">
        <f>MID(Tabla1[[#This Row],[Aplicación]],14,1)</f>
        <v>6</v>
      </c>
      <c r="R5438" s="35" t="s">
        <v>266</v>
      </c>
      <c r="S5438" s="83" t="str">
        <f>MID(Tabla1[[#This Row],[Aplicación]],6,2)</f>
        <v>05</v>
      </c>
      <c r="T5438" s="84" t="str">
        <f>VLOOKUP(Tabla1[[#This Row],[AREA]],Hoja1!A:B,2,FALSE)</f>
        <v>05. Comercio, mercados y consumo</v>
      </c>
      <c r="U5438" s="83" t="str">
        <f>MID(Tabla1[[#This Row],[Aplicación]],9,4)</f>
        <v>4312</v>
      </c>
      <c r="V5438" s="84" t="str">
        <f>VLOOKUP(Tabla1[[#This Row],[PROGRAMA]],Hoja1!A:B,2,FALSE)</f>
        <v>4312. Mercados</v>
      </c>
      <c r="W5438" s="83" t="str">
        <f>MID(Tabla1[[#This Row],[Aplicación]],14,2)</f>
        <v>63</v>
      </c>
      <c r="X5438" s="83" t="str">
        <f>MID(Tabla1[[#This Row],[Aplicación]],14,6)</f>
        <v>632</v>
      </c>
    </row>
    <row r="5439" spans="1:24" x14ac:dyDescent="0.25">
      <c r="A5439" s="77">
        <v>220240067359</v>
      </c>
      <c r="B5439" s="78" t="s">
        <v>390</v>
      </c>
      <c r="C5439" s="79">
        <v>45657</v>
      </c>
      <c r="D5439" s="77">
        <v>22024009693</v>
      </c>
      <c r="E5439" s="78" t="s">
        <v>1205</v>
      </c>
      <c r="F5439" s="80">
        <v>4783.78</v>
      </c>
      <c r="G5439" s="78" t="s">
        <v>7176</v>
      </c>
      <c r="H5439" s="78" t="s">
        <v>7190</v>
      </c>
      <c r="I5439" s="81">
        <v>220</v>
      </c>
      <c r="J5439" s="78" t="s">
        <v>403</v>
      </c>
      <c r="K5439" s="78" t="s">
        <v>393</v>
      </c>
      <c r="L5439" s="78" t="s">
        <v>401</v>
      </c>
      <c r="M5439" s="78" t="s">
        <v>395</v>
      </c>
      <c r="N5439" s="78" t="s">
        <v>396</v>
      </c>
      <c r="O5439" s="82" t="s">
        <v>325</v>
      </c>
      <c r="P5439" s="82" t="s">
        <v>6229</v>
      </c>
      <c r="Q5439" s="83">
        <v>6</v>
      </c>
      <c r="R5439" s="35" t="s">
        <v>266</v>
      </c>
      <c r="S5439" s="83" t="str">
        <f>MID(Tabla1[[#This Row],[Aplicación]],6,2)</f>
        <v>05</v>
      </c>
      <c r="T5439" s="84" t="str">
        <f>VLOOKUP(Tabla1[[#This Row],[AREA]],Hoja1!A:B,2,FALSE)</f>
        <v>05. Comercio, mercados y consumo</v>
      </c>
      <c r="U5439" s="83">
        <v>4312</v>
      </c>
      <c r="V5439" s="84" t="str">
        <f>VLOOKUP(Tabla1[[#This Row],[PROGRAMA]],Hoja1!A:B,2,FALSE)</f>
        <v>4312. Mercados</v>
      </c>
      <c r="W5439" s="83">
        <v>63</v>
      </c>
      <c r="X5439" s="83">
        <v>632</v>
      </c>
    </row>
    <row r="5440" spans="1:24" x14ac:dyDescent="0.25">
      <c r="A5440" s="77">
        <v>220240053172</v>
      </c>
      <c r="B5440" s="78" t="s">
        <v>390</v>
      </c>
      <c r="C5440" s="79">
        <v>45603</v>
      </c>
      <c r="D5440" s="77">
        <v>22024007762</v>
      </c>
      <c r="E5440" s="78" t="s">
        <v>1364</v>
      </c>
      <c r="F5440" s="80">
        <v>588.34</v>
      </c>
      <c r="G5440" s="78" t="s">
        <v>7176</v>
      </c>
      <c r="H5440" s="78" t="s">
        <v>7180</v>
      </c>
      <c r="I5440" s="81" t="s">
        <v>2930</v>
      </c>
      <c r="J5440" s="78" t="s">
        <v>403</v>
      </c>
      <c r="K5440" s="78" t="s">
        <v>393</v>
      </c>
      <c r="L5440" s="78" t="s">
        <v>399</v>
      </c>
      <c r="M5440" s="78" t="s">
        <v>395</v>
      </c>
      <c r="N5440" s="78" t="s">
        <v>396</v>
      </c>
      <c r="O5440" s="82" t="s">
        <v>325</v>
      </c>
      <c r="P5440" s="82" t="s">
        <v>6229</v>
      </c>
      <c r="Q5440" s="83" t="str">
        <f>MID(Tabla1[[#This Row],[Aplicación]],14,1)</f>
        <v>2</v>
      </c>
      <c r="R5440" s="35" t="s">
        <v>265</v>
      </c>
      <c r="S5440" s="83" t="str">
        <f>MID(Tabla1[[#This Row],[Aplicación]],6,2)</f>
        <v>11</v>
      </c>
      <c r="T5440" s="84" t="str">
        <f>VLOOKUP(Tabla1[[#This Row],[AREA]],Hoja1!A:B,2,FALSE)</f>
        <v>11. Salud pública y seguridad ciudadana</v>
      </c>
      <c r="U5440" s="83" t="str">
        <f>MID(Tabla1[[#This Row],[Aplicación]],9,4)</f>
        <v>1621</v>
      </c>
      <c r="V5440" s="84" t="str">
        <f>VLOOKUP(Tabla1[[#This Row],[PROGRAMA]],Hoja1!A:B,2,FALSE)</f>
        <v>1621. Recogida de residuos</v>
      </c>
      <c r="W5440" s="83" t="str">
        <f>MID(Tabla1[[#This Row],[Aplicación]],14,2)</f>
        <v>22</v>
      </c>
      <c r="X5440" s="83" t="str">
        <f>MID(Tabla1[[#This Row],[Aplicación]],14,6)</f>
        <v>22706</v>
      </c>
    </row>
    <row r="5441" spans="1:24" x14ac:dyDescent="0.25">
      <c r="A5441" s="77">
        <v>220240061684</v>
      </c>
      <c r="B5441" s="78" t="s">
        <v>390</v>
      </c>
      <c r="C5441" s="79">
        <v>45644</v>
      </c>
      <c r="D5441" s="77">
        <v>22024009301</v>
      </c>
      <c r="E5441" s="78" t="s">
        <v>5569</v>
      </c>
      <c r="F5441" s="80">
        <v>456.63</v>
      </c>
      <c r="G5441" s="78" t="s">
        <v>7176</v>
      </c>
      <c r="H5441" s="78" t="s">
        <v>7181</v>
      </c>
      <c r="I5441" s="81" t="s">
        <v>2930</v>
      </c>
      <c r="J5441" s="78" t="s">
        <v>403</v>
      </c>
      <c r="K5441" s="78" t="s">
        <v>393</v>
      </c>
      <c r="L5441" s="78" t="s">
        <v>399</v>
      </c>
      <c r="M5441" s="78" t="s">
        <v>395</v>
      </c>
      <c r="N5441" s="78" t="s">
        <v>396</v>
      </c>
      <c r="O5441" s="82" t="s">
        <v>325</v>
      </c>
      <c r="P5441" s="82" t="s">
        <v>6229</v>
      </c>
      <c r="Q5441" s="83" t="str">
        <f>MID(Tabla1[[#This Row],[Aplicación]],14,1)</f>
        <v>6</v>
      </c>
      <c r="R5441" s="35" t="s">
        <v>266</v>
      </c>
      <c r="S5441" s="83" t="str">
        <f>MID(Tabla1[[#This Row],[Aplicación]],6,2)</f>
        <v>06</v>
      </c>
      <c r="T5441" s="84" t="str">
        <f>VLOOKUP(Tabla1[[#This Row],[AREA]],Hoja1!A:B,2,FALSE)</f>
        <v>06. Educación y cultura</v>
      </c>
      <c r="U5441" s="83" t="str">
        <f>MID(Tabla1[[#This Row],[Aplicación]],9,4)</f>
        <v>3231</v>
      </c>
      <c r="V5441" s="84" t="str">
        <f>VLOOKUP(Tabla1[[#This Row],[PROGRAMA]],Hoja1!A:B,2,FALSE)</f>
        <v>3231. Escuelas infantiles</v>
      </c>
      <c r="W5441" s="83" t="str">
        <f>MID(Tabla1[[#This Row],[Aplicación]],14,2)</f>
        <v>63</v>
      </c>
      <c r="X5441" s="83" t="str">
        <f>MID(Tabla1[[#This Row],[Aplicación]],14,6)</f>
        <v>632</v>
      </c>
    </row>
    <row r="5442" spans="1:24" x14ac:dyDescent="0.25">
      <c r="A5442" s="77">
        <v>220240053249</v>
      </c>
      <c r="B5442" s="78" t="s">
        <v>390</v>
      </c>
      <c r="C5442" s="79">
        <v>45604</v>
      </c>
      <c r="D5442" s="77">
        <v>22024008131</v>
      </c>
      <c r="E5442" s="78" t="s">
        <v>1148</v>
      </c>
      <c r="F5442" s="80">
        <v>294.17</v>
      </c>
      <c r="G5442" s="78" t="s">
        <v>7176</v>
      </c>
      <c r="H5442" s="78" t="s">
        <v>7182</v>
      </c>
      <c r="I5442" s="81" t="s">
        <v>2930</v>
      </c>
      <c r="J5442" s="78" t="s">
        <v>403</v>
      </c>
      <c r="K5442" s="78" t="s">
        <v>393</v>
      </c>
      <c r="L5442" s="78" t="s">
        <v>399</v>
      </c>
      <c r="M5442" s="78" t="s">
        <v>395</v>
      </c>
      <c r="N5442" s="78" t="s">
        <v>396</v>
      </c>
      <c r="O5442" s="82" t="s">
        <v>325</v>
      </c>
      <c r="P5442" s="82" t="s">
        <v>6229</v>
      </c>
      <c r="Q5442" s="83" t="str">
        <f>MID(Tabla1[[#This Row],[Aplicación]],14,1)</f>
        <v>6</v>
      </c>
      <c r="R5442" s="35" t="s">
        <v>266</v>
      </c>
      <c r="S5442" s="83" t="str">
        <f>MID(Tabla1[[#This Row],[Aplicación]],6,2)</f>
        <v>03</v>
      </c>
      <c r="T5442" s="84" t="str">
        <f>VLOOKUP(Tabla1[[#This Row],[AREA]],Hoja1!A:B,2,FALSE)</f>
        <v>03. Participación ciudadana y deportes</v>
      </c>
      <c r="U5442" s="83" t="str">
        <f>MID(Tabla1[[#This Row],[Aplicación]],9,4)</f>
        <v>9241</v>
      </c>
      <c r="V5442" s="84" t="str">
        <f>VLOOKUP(Tabla1[[#This Row],[PROGRAMA]],Hoja1!A:B,2,FALSE)</f>
        <v>9241. Participación ciudadana</v>
      </c>
      <c r="W5442" s="83" t="str">
        <f>MID(Tabla1[[#This Row],[Aplicación]],14,2)</f>
        <v>63</v>
      </c>
      <c r="X5442" s="83" t="str">
        <f>MID(Tabla1[[#This Row],[Aplicación]],14,6)</f>
        <v>632</v>
      </c>
    </row>
    <row r="5443" spans="1:24" x14ac:dyDescent="0.25">
      <c r="A5443" s="77">
        <v>220240068887</v>
      </c>
      <c r="B5443" s="78" t="s">
        <v>390</v>
      </c>
      <c r="C5443" s="79">
        <v>45657</v>
      </c>
      <c r="D5443" s="77">
        <v>22024009724</v>
      </c>
      <c r="E5443" s="78" t="s">
        <v>1226</v>
      </c>
      <c r="F5443" s="80">
        <v>1756.3</v>
      </c>
      <c r="G5443" s="78" t="s">
        <v>7176</v>
      </c>
      <c r="H5443" s="78" t="s">
        <v>7183</v>
      </c>
      <c r="I5443" s="81">
        <v>220</v>
      </c>
      <c r="J5443" s="78" t="s">
        <v>403</v>
      </c>
      <c r="K5443" s="78" t="s">
        <v>393</v>
      </c>
      <c r="L5443" s="78" t="s">
        <v>399</v>
      </c>
      <c r="M5443" s="78" t="s">
        <v>395</v>
      </c>
      <c r="N5443" s="78" t="s">
        <v>396</v>
      </c>
      <c r="O5443" s="82" t="s">
        <v>325</v>
      </c>
      <c r="P5443" s="82" t="s">
        <v>6229</v>
      </c>
      <c r="Q5443" s="83" t="str">
        <f>MID(Tabla1[[#This Row],[Aplicación]],14,1)</f>
        <v>2</v>
      </c>
      <c r="R5443" s="35" t="s">
        <v>265</v>
      </c>
      <c r="S5443" s="83" t="str">
        <f>MID(Tabla1[[#This Row],[Aplicación]],6,2)</f>
        <v>01</v>
      </c>
      <c r="T5443" s="84" t="str">
        <f>VLOOKUP(Tabla1[[#This Row],[AREA]],Hoja1!A:B,2,FALSE)</f>
        <v>01. Alcaldía</v>
      </c>
      <c r="U5443" s="83" t="str">
        <f>MID(Tabla1[[#This Row],[Aplicación]],9,4)</f>
        <v>4331</v>
      </c>
      <c r="V5443" s="84" t="str">
        <f>VLOOKUP(Tabla1[[#This Row],[PROGRAMA]],Hoja1!A:B,2,FALSE)</f>
        <v>4331. Desarrollo empresarial</v>
      </c>
      <c r="W5443" s="83" t="str">
        <f>MID(Tabla1[[#This Row],[Aplicación]],14,2)</f>
        <v>22</v>
      </c>
      <c r="X5443" s="83" t="str">
        <f>MID(Tabla1[[#This Row],[Aplicación]],14,6)</f>
        <v>22706</v>
      </c>
    </row>
    <row r="5444" spans="1:24" x14ac:dyDescent="0.25">
      <c r="A5444" s="77">
        <v>220240053224</v>
      </c>
      <c r="B5444" s="78" t="s">
        <v>390</v>
      </c>
      <c r="C5444" s="79">
        <v>45603</v>
      </c>
      <c r="D5444" s="77">
        <v>22024008081</v>
      </c>
      <c r="E5444" s="78" t="s">
        <v>1302</v>
      </c>
      <c r="F5444" s="80">
        <v>72.599999999999994</v>
      </c>
      <c r="G5444" s="78" t="s">
        <v>18</v>
      </c>
      <c r="H5444" s="78" t="s">
        <v>7184</v>
      </c>
      <c r="I5444" s="81" t="s">
        <v>2930</v>
      </c>
      <c r="J5444" s="78" t="s">
        <v>398</v>
      </c>
      <c r="K5444" s="78" t="s">
        <v>398</v>
      </c>
      <c r="L5444" s="78" t="s">
        <v>399</v>
      </c>
      <c r="M5444" s="78" t="s">
        <v>585</v>
      </c>
      <c r="N5444" s="78" t="s">
        <v>539</v>
      </c>
      <c r="O5444" s="82" t="s">
        <v>326</v>
      </c>
      <c r="P5444" s="82" t="s">
        <v>6229</v>
      </c>
      <c r="Q5444" s="83" t="str">
        <f>MID(Tabla1[[#This Row],[Aplicación]],14,1)</f>
        <v>2</v>
      </c>
      <c r="R5444" s="35" t="s">
        <v>265</v>
      </c>
      <c r="S5444" s="83" t="str">
        <f>MID(Tabla1[[#This Row],[Aplicación]],6,2)</f>
        <v>10</v>
      </c>
      <c r="T5444" s="84" t="str">
        <f>VLOOKUP(Tabla1[[#This Row],[AREA]],Hoja1!A:B,2,FALSE)</f>
        <v>10. Personas mayores, familia y servicios sociales</v>
      </c>
      <c r="U5444" s="83" t="str">
        <f>MID(Tabla1[[#This Row],[Aplicación]],9,4)</f>
        <v>2314</v>
      </c>
      <c r="V5444" s="84" t="str">
        <f>VLOOKUP(Tabla1[[#This Row],[PROGRAMA]],Hoja1!A:B,2,FALSE)</f>
        <v>2314. Centro de programas juveniles</v>
      </c>
      <c r="W5444" s="83" t="str">
        <f>MID(Tabla1[[#This Row],[Aplicación]],14,2)</f>
        <v>21</v>
      </c>
      <c r="X5444" s="83" t="str">
        <f>MID(Tabla1[[#This Row],[Aplicación]],14,6)</f>
        <v>213</v>
      </c>
    </row>
    <row r="5445" spans="1:24" x14ac:dyDescent="0.25">
      <c r="A5445" s="77">
        <v>220240057920</v>
      </c>
      <c r="B5445" s="78" t="s">
        <v>390</v>
      </c>
      <c r="C5445" s="79">
        <v>45630</v>
      </c>
      <c r="D5445" s="77">
        <v>22024009085</v>
      </c>
      <c r="E5445" s="78" t="s">
        <v>1341</v>
      </c>
      <c r="F5445" s="80">
        <v>75.02</v>
      </c>
      <c r="G5445" s="78" t="s">
        <v>7185</v>
      </c>
      <c r="H5445" s="78" t="s">
        <v>7186</v>
      </c>
      <c r="I5445" s="81" t="s">
        <v>2930</v>
      </c>
      <c r="J5445" s="78" t="s">
        <v>398</v>
      </c>
      <c r="K5445" s="78" t="s">
        <v>398</v>
      </c>
      <c r="L5445" s="78" t="s">
        <v>413</v>
      </c>
      <c r="M5445" s="78" t="s">
        <v>585</v>
      </c>
      <c r="N5445" s="78" t="s">
        <v>539</v>
      </c>
      <c r="O5445" s="82" t="s">
        <v>326</v>
      </c>
      <c r="P5445" s="82" t="s">
        <v>6229</v>
      </c>
      <c r="Q5445" s="83" t="str">
        <f>MID(Tabla1[[#This Row],[Aplicación]],14,1)</f>
        <v>2</v>
      </c>
      <c r="R5445" s="35" t="s">
        <v>265</v>
      </c>
      <c r="S5445" s="83" t="str">
        <f>MID(Tabla1[[#This Row],[Aplicación]],6,2)</f>
        <v>11</v>
      </c>
      <c r="T5445" s="84" t="str">
        <f>VLOOKUP(Tabla1[[#This Row],[AREA]],Hoja1!A:B,2,FALSE)</f>
        <v>11. Salud pública y seguridad ciudadana</v>
      </c>
      <c r="U5445" s="83" t="str">
        <f>MID(Tabla1[[#This Row],[Aplicación]],9,4)</f>
        <v>1321</v>
      </c>
      <c r="V5445" s="84" t="str">
        <f>VLOOKUP(Tabla1[[#This Row],[PROGRAMA]],Hoja1!A:B,2,FALSE)</f>
        <v>1321. Policía municipal</v>
      </c>
      <c r="W5445" s="83" t="str">
        <f>MID(Tabla1[[#This Row],[Aplicación]],14,2)</f>
        <v>22</v>
      </c>
      <c r="X5445" s="83" t="str">
        <f>MID(Tabla1[[#This Row],[Aplicación]],14,6)</f>
        <v>22199</v>
      </c>
    </row>
    <row r="5446" spans="1:24" x14ac:dyDescent="0.25">
      <c r="A5446" s="77">
        <v>220240053949</v>
      </c>
      <c r="B5446" s="78" t="s">
        <v>702</v>
      </c>
      <c r="C5446" s="79">
        <v>45614</v>
      </c>
      <c r="D5446" s="77">
        <v>22024000940</v>
      </c>
      <c r="E5446" s="78" t="s">
        <v>1285</v>
      </c>
      <c r="F5446" s="80">
        <v>132.16</v>
      </c>
      <c r="G5446" s="78" t="s">
        <v>838</v>
      </c>
      <c r="H5446" s="78" t="s">
        <v>7187</v>
      </c>
      <c r="I5446" s="81" t="s">
        <v>2934</v>
      </c>
      <c r="J5446" s="78" t="s">
        <v>398</v>
      </c>
      <c r="K5446" s="78" t="s">
        <v>398</v>
      </c>
      <c r="L5446" s="78" t="s">
        <v>413</v>
      </c>
      <c r="M5446" s="78" t="s">
        <v>395</v>
      </c>
      <c r="N5446" s="78" t="s">
        <v>396</v>
      </c>
      <c r="O5446" s="82" t="s">
        <v>325</v>
      </c>
      <c r="P5446" s="82" t="s">
        <v>6229</v>
      </c>
      <c r="Q5446" s="83" t="str">
        <f>MID(Tabla1[[#This Row],[Aplicación]],14,1)</f>
        <v>2</v>
      </c>
      <c r="R5446" s="35" t="s">
        <v>265</v>
      </c>
      <c r="S5446" s="83" t="str">
        <f>MID(Tabla1[[#This Row],[Aplicación]],6,2)</f>
        <v>06</v>
      </c>
      <c r="T5446" s="84" t="str">
        <f>VLOOKUP(Tabla1[[#This Row],[AREA]],Hoja1!A:B,2,FALSE)</f>
        <v>06. Educación y cultura</v>
      </c>
      <c r="U5446" s="83" t="str">
        <f>MID(Tabla1[[#This Row],[Aplicación]],9,4)</f>
        <v>3232</v>
      </c>
      <c r="V5446" s="84" t="str">
        <f>VLOOKUP(Tabla1[[#This Row],[PROGRAMA]],Hoja1!A:B,2,FALSE)</f>
        <v>3232. Conservación y mantenimiento centros educación infantil y primaria</v>
      </c>
      <c r="W5446" s="83" t="str">
        <f>MID(Tabla1[[#This Row],[Aplicación]],14,2)</f>
        <v>21</v>
      </c>
      <c r="X5446" s="83" t="str">
        <f>MID(Tabla1[[#This Row],[Aplicación]],14,6)</f>
        <v>212</v>
      </c>
    </row>
    <row r="5447" spans="1:24" x14ac:dyDescent="0.25">
      <c r="A5447" s="77">
        <v>220240046530</v>
      </c>
      <c r="B5447" s="78" t="s">
        <v>702</v>
      </c>
      <c r="C5447" s="79">
        <v>45572</v>
      </c>
      <c r="D5447" s="77">
        <v>22024001638</v>
      </c>
      <c r="E5447" s="78" t="s">
        <v>1424</v>
      </c>
      <c r="F5447" s="80">
        <v>131.15</v>
      </c>
      <c r="G5447" s="78" t="s">
        <v>768</v>
      </c>
      <c r="H5447" s="78" t="s">
        <v>7188</v>
      </c>
      <c r="I5447" s="81" t="s">
        <v>2934</v>
      </c>
      <c r="J5447" s="78" t="s">
        <v>398</v>
      </c>
      <c r="K5447" s="78" t="s">
        <v>398</v>
      </c>
      <c r="L5447" s="78" t="s">
        <v>399</v>
      </c>
      <c r="M5447" s="78" t="s">
        <v>395</v>
      </c>
      <c r="N5447" s="78" t="s">
        <v>396</v>
      </c>
      <c r="O5447" s="82" t="s">
        <v>325</v>
      </c>
      <c r="P5447" s="82" t="s">
        <v>6229</v>
      </c>
      <c r="Q5447" s="83" t="str">
        <f>MID(Tabla1[[#This Row],[Aplicación]],14,1)</f>
        <v>2</v>
      </c>
      <c r="R5447" s="35" t="s">
        <v>265</v>
      </c>
      <c r="S5447" s="83" t="str">
        <f>MID(Tabla1[[#This Row],[Aplicación]],6,2)</f>
        <v>07</v>
      </c>
      <c r="T5447" s="84" t="str">
        <f>VLOOKUP(Tabla1[[#This Row],[AREA]],Hoja1!A:B,2,FALSE)</f>
        <v>07. Medio ambiente</v>
      </c>
      <c r="U5447" s="83" t="str">
        <f>MID(Tabla1[[#This Row],[Aplicación]],9,4)</f>
        <v>1711</v>
      </c>
      <c r="V5447" s="84" t="str">
        <f>VLOOKUP(Tabla1[[#This Row],[PROGRAMA]],Hoja1!A:B,2,FALSE)</f>
        <v>1711. Parques y jardines</v>
      </c>
      <c r="W5447" s="83" t="str">
        <f>MID(Tabla1[[#This Row],[Aplicación]],14,2)</f>
        <v>21</v>
      </c>
      <c r="X5447" s="83" t="str">
        <f>MID(Tabla1[[#This Row],[Aplicación]],14,6)</f>
        <v>214</v>
      </c>
    </row>
    <row r="5448" spans="1:24" x14ac:dyDescent="0.25">
      <c r="A5448" s="77">
        <v>220240057961</v>
      </c>
      <c r="B5448" s="78" t="s">
        <v>390</v>
      </c>
      <c r="C5448" s="79">
        <v>45630</v>
      </c>
      <c r="D5448" s="77">
        <v>22024009015</v>
      </c>
      <c r="E5448" s="78" t="s">
        <v>1298</v>
      </c>
      <c r="F5448" s="80">
        <v>78.650000000000006</v>
      </c>
      <c r="G5448" s="78" t="s">
        <v>361</v>
      </c>
      <c r="H5448" s="78" t="s">
        <v>7189</v>
      </c>
      <c r="I5448" s="81" t="s">
        <v>2930</v>
      </c>
      <c r="J5448" s="78" t="s">
        <v>398</v>
      </c>
      <c r="K5448" s="78" t="s">
        <v>398</v>
      </c>
      <c r="L5448" s="78" t="s">
        <v>413</v>
      </c>
      <c r="M5448" s="78" t="s">
        <v>585</v>
      </c>
      <c r="N5448" s="78" t="s">
        <v>539</v>
      </c>
      <c r="O5448" s="82" t="s">
        <v>326</v>
      </c>
      <c r="P5448" s="82" t="s">
        <v>6229</v>
      </c>
      <c r="Q5448" s="83" t="str">
        <f>MID(Tabla1[[#This Row],[Aplicación]],14,1)</f>
        <v>2</v>
      </c>
      <c r="R5448" s="35" t="s">
        <v>265</v>
      </c>
      <c r="S5448" s="83" t="str">
        <f>MID(Tabla1[[#This Row],[Aplicación]],6,2)</f>
        <v>03</v>
      </c>
      <c r="T5448" s="84" t="str">
        <f>VLOOKUP(Tabla1[[#This Row],[AREA]],Hoja1!A:B,2,FALSE)</f>
        <v>03. Participación ciudadana y deportes</v>
      </c>
      <c r="U5448" s="83" t="str">
        <f>MID(Tabla1[[#This Row],[Aplicación]],9,4)</f>
        <v>9241</v>
      </c>
      <c r="V5448" s="84" t="str">
        <f>VLOOKUP(Tabla1[[#This Row],[PROGRAMA]],Hoja1!A:B,2,FALSE)</f>
        <v>9241. Participación ciudadana</v>
      </c>
      <c r="W5448" s="83" t="str">
        <f>MID(Tabla1[[#This Row],[Aplicación]],14,2)</f>
        <v>22</v>
      </c>
      <c r="X5448" s="83" t="str">
        <f>MID(Tabla1[[#This Row],[Aplicación]],14,6)</f>
        <v>22199</v>
      </c>
    </row>
    <row r="5449" spans="1:24" x14ac:dyDescent="0.25">
      <c r="A5449" s="77">
        <v>220240057945</v>
      </c>
      <c r="B5449" s="78" t="s">
        <v>390</v>
      </c>
      <c r="C5449" s="79">
        <v>45630</v>
      </c>
      <c r="D5449" s="77">
        <v>22024008689</v>
      </c>
      <c r="E5449" s="78" t="s">
        <v>1205</v>
      </c>
      <c r="F5449" s="80">
        <v>47950.35</v>
      </c>
      <c r="G5449" s="78" t="s">
        <v>522</v>
      </c>
      <c r="H5449" s="78" t="s">
        <v>7333</v>
      </c>
      <c r="I5449" s="81" t="s">
        <v>2930</v>
      </c>
      <c r="J5449" s="78" t="s">
        <v>524</v>
      </c>
      <c r="K5449" s="78" t="s">
        <v>525</v>
      </c>
      <c r="L5449" s="78" t="s">
        <v>401</v>
      </c>
      <c r="M5449" s="78" t="s">
        <v>395</v>
      </c>
      <c r="N5449" s="78" t="s">
        <v>396</v>
      </c>
      <c r="O5449" s="82" t="s">
        <v>321</v>
      </c>
      <c r="P5449" s="82" t="s">
        <v>6229</v>
      </c>
      <c r="Q5449" s="83">
        <v>6</v>
      </c>
      <c r="R5449" s="35" t="s">
        <v>266</v>
      </c>
      <c r="S5449" s="83" t="str">
        <f>MID(Tabla1[[#This Row],[Aplicación]],6,2)</f>
        <v>05</v>
      </c>
      <c r="T5449" s="84" t="str">
        <f>VLOOKUP(Tabla1[[#This Row],[AREA]],Hoja1!A:B,2,FALSE)</f>
        <v>05. Comercio, mercados y consumo</v>
      </c>
      <c r="U5449" s="83">
        <v>4312</v>
      </c>
      <c r="V5449" s="84" t="str">
        <f>VLOOKUP(Tabla1[[#This Row],[PROGRAMA]],Hoja1!A:B,2,FALSE)</f>
        <v>4312. Mercados</v>
      </c>
      <c r="W5449" s="83">
        <v>63</v>
      </c>
      <c r="X5449" s="83">
        <v>632</v>
      </c>
    </row>
    <row r="5450" spans="1:24" x14ac:dyDescent="0.25">
      <c r="A5450" s="77">
        <v>220240064675</v>
      </c>
      <c r="B5450" s="78" t="s">
        <v>390</v>
      </c>
      <c r="C5450" s="79">
        <v>45657</v>
      </c>
      <c r="D5450" s="77">
        <v>22024009483</v>
      </c>
      <c r="E5450" s="78" t="s">
        <v>1224</v>
      </c>
      <c r="F5450" s="80">
        <v>785.26</v>
      </c>
      <c r="G5450" s="78" t="s">
        <v>7176</v>
      </c>
      <c r="H5450" s="78" t="s">
        <v>7191</v>
      </c>
      <c r="I5450" s="81">
        <v>220</v>
      </c>
      <c r="J5450" s="78" t="s">
        <v>403</v>
      </c>
      <c r="K5450" s="78" t="s">
        <v>393</v>
      </c>
      <c r="L5450" s="78" t="s">
        <v>399</v>
      </c>
      <c r="M5450" s="78" t="s">
        <v>395</v>
      </c>
      <c r="N5450" s="78" t="s">
        <v>396</v>
      </c>
      <c r="O5450" s="82" t="s">
        <v>325</v>
      </c>
      <c r="P5450" s="82" t="s">
        <v>6229</v>
      </c>
      <c r="Q5450" s="83" t="str">
        <f>MID(Tabla1[[#This Row],[Aplicación]],14,1)</f>
        <v>6</v>
      </c>
      <c r="R5450" s="35" t="s">
        <v>266</v>
      </c>
      <c r="S5450" s="83" t="str">
        <f>MID(Tabla1[[#This Row],[Aplicación]],6,2)</f>
        <v>06</v>
      </c>
      <c r="T5450" s="84" t="str">
        <f>VLOOKUP(Tabla1[[#This Row],[AREA]],Hoja1!A:B,2,FALSE)</f>
        <v>06. Educación y cultura</v>
      </c>
      <c r="U5450" s="83" t="str">
        <f>MID(Tabla1[[#This Row],[Aplicación]],9,4)</f>
        <v>3232</v>
      </c>
      <c r="V5450" s="84" t="str">
        <f>VLOOKUP(Tabla1[[#This Row],[PROGRAMA]],Hoja1!A:B,2,FALSE)</f>
        <v>3232. Conservación y mantenimiento centros educación infantil y primaria</v>
      </c>
      <c r="W5450" s="83" t="str">
        <f>MID(Tabla1[[#This Row],[Aplicación]],14,2)</f>
        <v>63</v>
      </c>
      <c r="X5450" s="83" t="str">
        <f>MID(Tabla1[[#This Row],[Aplicación]],14,6)</f>
        <v>632</v>
      </c>
    </row>
    <row r="5451" spans="1:24" x14ac:dyDescent="0.25">
      <c r="A5451" s="77">
        <v>220240064676</v>
      </c>
      <c r="B5451" s="78" t="s">
        <v>390</v>
      </c>
      <c r="C5451" s="79">
        <v>45657</v>
      </c>
      <c r="D5451" s="77">
        <v>22024009484</v>
      </c>
      <c r="E5451" s="78" t="s">
        <v>1224</v>
      </c>
      <c r="F5451" s="80">
        <v>2268.14</v>
      </c>
      <c r="G5451" s="78" t="s">
        <v>7176</v>
      </c>
      <c r="H5451" s="78" t="s">
        <v>7192</v>
      </c>
      <c r="I5451" s="81">
        <v>220</v>
      </c>
      <c r="J5451" s="78" t="s">
        <v>403</v>
      </c>
      <c r="K5451" s="78" t="s">
        <v>393</v>
      </c>
      <c r="L5451" s="78" t="s">
        <v>399</v>
      </c>
      <c r="M5451" s="78" t="s">
        <v>395</v>
      </c>
      <c r="N5451" s="78" t="s">
        <v>396</v>
      </c>
      <c r="O5451" s="82" t="s">
        <v>325</v>
      </c>
      <c r="P5451" s="82" t="s">
        <v>6229</v>
      </c>
      <c r="Q5451" s="83" t="str">
        <f>MID(Tabla1[[#This Row],[Aplicación]],14,1)</f>
        <v>6</v>
      </c>
      <c r="R5451" s="35" t="s">
        <v>266</v>
      </c>
      <c r="S5451" s="83" t="str">
        <f>MID(Tabla1[[#This Row],[Aplicación]],6,2)</f>
        <v>06</v>
      </c>
      <c r="T5451" s="84" t="str">
        <f>VLOOKUP(Tabla1[[#This Row],[AREA]],Hoja1!A:B,2,FALSE)</f>
        <v>06. Educación y cultura</v>
      </c>
      <c r="U5451" s="83" t="str">
        <f>MID(Tabla1[[#This Row],[Aplicación]],9,4)</f>
        <v>3232</v>
      </c>
      <c r="V5451" s="84" t="str">
        <f>VLOOKUP(Tabla1[[#This Row],[PROGRAMA]],Hoja1!A:B,2,FALSE)</f>
        <v>3232. Conservación y mantenimiento centros educación infantil y primaria</v>
      </c>
      <c r="W5451" s="83" t="str">
        <f>MID(Tabla1[[#This Row],[Aplicación]],14,2)</f>
        <v>63</v>
      </c>
      <c r="X5451" s="83" t="str">
        <f>MID(Tabla1[[#This Row],[Aplicación]],14,6)</f>
        <v>632</v>
      </c>
    </row>
    <row r="5452" spans="1:24" x14ac:dyDescent="0.25">
      <c r="A5452" s="77">
        <v>220240069194</v>
      </c>
      <c r="B5452" s="78" t="s">
        <v>702</v>
      </c>
      <c r="C5452" s="79">
        <v>45657</v>
      </c>
      <c r="D5452" s="77">
        <v>22024008411</v>
      </c>
      <c r="E5452" s="78" t="s">
        <v>1363</v>
      </c>
      <c r="F5452" s="80">
        <v>1709.13</v>
      </c>
      <c r="G5452" s="78" t="s">
        <v>764</v>
      </c>
      <c r="H5452" s="78" t="s">
        <v>7193</v>
      </c>
      <c r="I5452" s="81">
        <v>300</v>
      </c>
      <c r="J5452" s="78" t="s">
        <v>398</v>
      </c>
      <c r="K5452" s="78" t="s">
        <v>398</v>
      </c>
      <c r="L5452" s="78" t="s">
        <v>413</v>
      </c>
      <c r="M5452" s="78" t="s">
        <v>395</v>
      </c>
      <c r="N5452" s="78" t="s">
        <v>396</v>
      </c>
      <c r="O5452" s="82" t="s">
        <v>325</v>
      </c>
      <c r="P5452" s="82" t="s">
        <v>6229</v>
      </c>
      <c r="Q5452" s="83" t="str">
        <f>MID(Tabla1[[#This Row],[Aplicación]],14,1)</f>
        <v>2</v>
      </c>
      <c r="R5452" s="35" t="s">
        <v>265</v>
      </c>
      <c r="S5452" s="83" t="str">
        <f>MID(Tabla1[[#This Row],[Aplicación]],6,2)</f>
        <v>07</v>
      </c>
      <c r="T5452" s="84" t="str">
        <f>VLOOKUP(Tabla1[[#This Row],[AREA]],Hoja1!A:B,2,FALSE)</f>
        <v>07. Medio ambiente</v>
      </c>
      <c r="U5452" s="83" t="str">
        <f>MID(Tabla1[[#This Row],[Aplicación]],9,4)</f>
        <v>1721</v>
      </c>
      <c r="V5452" s="84" t="str">
        <f>VLOOKUP(Tabla1[[#This Row],[PROGRAMA]],Hoja1!A:B,2,FALSE)</f>
        <v>1721. Protección del medio ambiente</v>
      </c>
      <c r="W5452" s="83" t="str">
        <f>MID(Tabla1[[#This Row],[Aplicación]],14,2)</f>
        <v>22</v>
      </c>
      <c r="X5452" s="83" t="str">
        <f>MID(Tabla1[[#This Row],[Aplicación]],14,6)</f>
        <v>22112</v>
      </c>
    </row>
    <row r="5453" spans="1:24" x14ac:dyDescent="0.25">
      <c r="A5453" s="77">
        <v>220240064959</v>
      </c>
      <c r="B5453" s="78" t="s">
        <v>702</v>
      </c>
      <c r="C5453" s="79">
        <v>45657</v>
      </c>
      <c r="D5453" s="77">
        <v>22024000749</v>
      </c>
      <c r="E5453" s="78" t="s">
        <v>1290</v>
      </c>
      <c r="F5453" s="80">
        <v>15.65</v>
      </c>
      <c r="G5453" s="78" t="s">
        <v>764</v>
      </c>
      <c r="H5453" s="78" t="s">
        <v>7194</v>
      </c>
      <c r="I5453" s="81">
        <v>300</v>
      </c>
      <c r="J5453" s="78" t="s">
        <v>398</v>
      </c>
      <c r="K5453" s="78" t="s">
        <v>398</v>
      </c>
      <c r="L5453" s="78" t="s">
        <v>413</v>
      </c>
      <c r="M5453" s="78" t="s">
        <v>395</v>
      </c>
      <c r="N5453" s="78" t="s">
        <v>396</v>
      </c>
      <c r="O5453" s="82" t="s">
        <v>325</v>
      </c>
      <c r="P5453" s="82" t="s">
        <v>6229</v>
      </c>
      <c r="Q5453" s="83" t="str">
        <f>MID(Tabla1[[#This Row],[Aplicación]],14,1)</f>
        <v>2</v>
      </c>
      <c r="R5453" s="35" t="s">
        <v>265</v>
      </c>
      <c r="S5453" s="83" t="str">
        <f>MID(Tabla1[[#This Row],[Aplicación]],6,2)</f>
        <v>02</v>
      </c>
      <c r="T5453" s="84" t="str">
        <f>VLOOKUP(Tabla1[[#This Row],[AREA]],Hoja1!A:B,2,FALSE)</f>
        <v>02. Urbanismo y vivienda</v>
      </c>
      <c r="U5453" s="83" t="str">
        <f>MID(Tabla1[[#This Row],[Aplicación]],9,4)</f>
        <v>9332</v>
      </c>
      <c r="V5453" s="84" t="str">
        <f>VLOOKUP(Tabla1[[#This Row],[PROGRAMA]],Hoja1!A:B,2,FALSE)</f>
        <v>9332. Mantenimiento de edificios e instalaciones municipales</v>
      </c>
      <c r="W5453" s="83" t="str">
        <f>MID(Tabla1[[#This Row],[Aplicación]],14,2)</f>
        <v>21</v>
      </c>
      <c r="X5453" s="83" t="str">
        <f>MID(Tabla1[[#This Row],[Aplicación]],14,6)</f>
        <v>212</v>
      </c>
    </row>
    <row r="5454" spans="1:24" x14ac:dyDescent="0.25">
      <c r="A5454" s="77">
        <v>220240067849</v>
      </c>
      <c r="B5454" s="78" t="s">
        <v>702</v>
      </c>
      <c r="C5454" s="79">
        <v>45657</v>
      </c>
      <c r="D5454" s="77">
        <v>22024000749</v>
      </c>
      <c r="E5454" s="78" t="s">
        <v>1290</v>
      </c>
      <c r="F5454" s="80">
        <v>33.81</v>
      </c>
      <c r="G5454" s="78" t="s">
        <v>764</v>
      </c>
      <c r="H5454" s="78" t="s">
        <v>7195</v>
      </c>
      <c r="I5454" s="81">
        <v>300</v>
      </c>
      <c r="J5454" s="78" t="s">
        <v>398</v>
      </c>
      <c r="K5454" s="78" t="s">
        <v>398</v>
      </c>
      <c r="L5454" s="78" t="s">
        <v>413</v>
      </c>
      <c r="M5454" s="78" t="s">
        <v>395</v>
      </c>
      <c r="N5454" s="78" t="s">
        <v>396</v>
      </c>
      <c r="O5454" s="82" t="s">
        <v>325</v>
      </c>
      <c r="P5454" s="82" t="s">
        <v>6229</v>
      </c>
      <c r="Q5454" s="83" t="str">
        <f>MID(Tabla1[[#This Row],[Aplicación]],14,1)</f>
        <v>2</v>
      </c>
      <c r="R5454" s="35" t="s">
        <v>265</v>
      </c>
      <c r="S5454" s="83" t="str">
        <f>MID(Tabla1[[#This Row],[Aplicación]],6,2)</f>
        <v>02</v>
      </c>
      <c r="T5454" s="84" t="str">
        <f>VLOOKUP(Tabla1[[#This Row],[AREA]],Hoja1!A:B,2,FALSE)</f>
        <v>02. Urbanismo y vivienda</v>
      </c>
      <c r="U5454" s="83" t="str">
        <f>MID(Tabla1[[#This Row],[Aplicación]],9,4)</f>
        <v>9332</v>
      </c>
      <c r="V5454" s="84" t="str">
        <f>VLOOKUP(Tabla1[[#This Row],[PROGRAMA]],Hoja1!A:B,2,FALSE)</f>
        <v>9332. Mantenimiento de edificios e instalaciones municipales</v>
      </c>
      <c r="W5454" s="83" t="str">
        <f>MID(Tabla1[[#This Row],[Aplicación]],14,2)</f>
        <v>21</v>
      </c>
      <c r="X5454" s="83" t="str">
        <f>MID(Tabla1[[#This Row],[Aplicación]],14,6)</f>
        <v>212</v>
      </c>
    </row>
    <row r="5455" spans="1:24" x14ac:dyDescent="0.25">
      <c r="A5455" s="77">
        <v>220240069172</v>
      </c>
      <c r="B5455" s="78" t="s">
        <v>702</v>
      </c>
      <c r="C5455" s="79">
        <v>45657</v>
      </c>
      <c r="D5455" s="77">
        <v>22024000749</v>
      </c>
      <c r="E5455" s="78" t="s">
        <v>1290</v>
      </c>
      <c r="F5455" s="80">
        <v>18.8</v>
      </c>
      <c r="G5455" s="78" t="s">
        <v>764</v>
      </c>
      <c r="H5455" s="78" t="s">
        <v>7196</v>
      </c>
      <c r="I5455" s="81">
        <v>300</v>
      </c>
      <c r="J5455" s="78" t="s">
        <v>398</v>
      </c>
      <c r="K5455" s="78" t="s">
        <v>398</v>
      </c>
      <c r="L5455" s="78" t="s">
        <v>413</v>
      </c>
      <c r="M5455" s="78" t="s">
        <v>395</v>
      </c>
      <c r="N5455" s="78" t="s">
        <v>396</v>
      </c>
      <c r="O5455" s="82" t="s">
        <v>325</v>
      </c>
      <c r="P5455" s="82" t="s">
        <v>6229</v>
      </c>
      <c r="Q5455" s="83" t="str">
        <f>MID(Tabla1[[#This Row],[Aplicación]],14,1)</f>
        <v>2</v>
      </c>
      <c r="R5455" s="35" t="s">
        <v>265</v>
      </c>
      <c r="S5455" s="83" t="str">
        <f>MID(Tabla1[[#This Row],[Aplicación]],6,2)</f>
        <v>02</v>
      </c>
      <c r="T5455" s="84" t="str">
        <f>VLOOKUP(Tabla1[[#This Row],[AREA]],Hoja1!A:B,2,FALSE)</f>
        <v>02. Urbanismo y vivienda</v>
      </c>
      <c r="U5455" s="83" t="str">
        <f>MID(Tabla1[[#This Row],[Aplicación]],9,4)</f>
        <v>9332</v>
      </c>
      <c r="V5455" s="84" t="str">
        <f>VLOOKUP(Tabla1[[#This Row],[PROGRAMA]],Hoja1!A:B,2,FALSE)</f>
        <v>9332. Mantenimiento de edificios e instalaciones municipales</v>
      </c>
      <c r="W5455" s="83" t="str">
        <f>MID(Tabla1[[#This Row],[Aplicación]],14,2)</f>
        <v>21</v>
      </c>
      <c r="X5455" s="83" t="str">
        <f>MID(Tabla1[[#This Row],[Aplicación]],14,6)</f>
        <v>212</v>
      </c>
    </row>
    <row r="5456" spans="1:24" x14ac:dyDescent="0.25">
      <c r="A5456" s="77">
        <v>220240056035</v>
      </c>
      <c r="B5456" s="78" t="s">
        <v>390</v>
      </c>
      <c r="C5456" s="79">
        <v>45621</v>
      </c>
      <c r="D5456" s="77">
        <v>22024000020</v>
      </c>
      <c r="E5456" s="78" t="s">
        <v>1292</v>
      </c>
      <c r="F5456" s="80">
        <v>115.91</v>
      </c>
      <c r="G5456" s="78" t="s">
        <v>2108</v>
      </c>
      <c r="H5456" s="78" t="s">
        <v>7197</v>
      </c>
      <c r="I5456" s="81" t="s">
        <v>2930</v>
      </c>
      <c r="J5456" s="78" t="s">
        <v>393</v>
      </c>
      <c r="K5456" s="78" t="s">
        <v>393</v>
      </c>
      <c r="L5456" s="78" t="s">
        <v>399</v>
      </c>
      <c r="M5456" s="78" t="s">
        <v>395</v>
      </c>
      <c r="N5456" s="78" t="s">
        <v>396</v>
      </c>
      <c r="O5456" s="82" t="s">
        <v>321</v>
      </c>
      <c r="P5456" s="82" t="s">
        <v>6229</v>
      </c>
      <c r="Q5456" s="83" t="str">
        <f>MID(Tabla1[[#This Row],[Aplicación]],14,1)</f>
        <v>1</v>
      </c>
      <c r="R5456" s="35" t="s">
        <v>273</v>
      </c>
      <c r="S5456" s="83" t="str">
        <f>MID(Tabla1[[#This Row],[Aplicación]],6,2)</f>
        <v>04</v>
      </c>
      <c r="T5456" s="84" t="str">
        <f>VLOOKUP(Tabla1[[#This Row],[AREA]],Hoja1!A:B,2,FALSE)</f>
        <v>04. Hacienda, personal y modernización administrativa</v>
      </c>
      <c r="U5456" s="83" t="str">
        <f>MID(Tabla1[[#This Row],[Aplicación]],9,4)</f>
        <v>9202</v>
      </c>
      <c r="V5456" s="84" t="str">
        <f>VLOOKUP(Tabla1[[#This Row],[PROGRAMA]],Hoja1!A:B,2,FALSE)</f>
        <v>9202. Gestión de recursos humanos</v>
      </c>
      <c r="W5456" s="83" t="str">
        <f>MID(Tabla1[[#This Row],[Aplicación]],14,2)</f>
        <v>16</v>
      </c>
      <c r="X5456" s="83" t="str">
        <f>MID(Tabla1[[#This Row],[Aplicación]],14,6)</f>
        <v>16205</v>
      </c>
    </row>
    <row r="5457" spans="1:24" x14ac:dyDescent="0.25">
      <c r="A5457" s="77">
        <v>220240064949</v>
      </c>
      <c r="B5457" s="78" t="s">
        <v>702</v>
      </c>
      <c r="C5457" s="79">
        <v>45657</v>
      </c>
      <c r="D5457" s="77">
        <v>22024000940</v>
      </c>
      <c r="E5457" s="78" t="s">
        <v>1285</v>
      </c>
      <c r="F5457" s="80">
        <v>1562.79</v>
      </c>
      <c r="G5457" s="78" t="s">
        <v>764</v>
      </c>
      <c r="H5457" s="78" t="s">
        <v>7198</v>
      </c>
      <c r="I5457" s="81">
        <v>300</v>
      </c>
      <c r="J5457" s="78" t="s">
        <v>398</v>
      </c>
      <c r="K5457" s="78" t="s">
        <v>398</v>
      </c>
      <c r="L5457" s="78" t="s">
        <v>413</v>
      </c>
      <c r="M5457" s="78" t="s">
        <v>395</v>
      </c>
      <c r="N5457" s="78" t="s">
        <v>396</v>
      </c>
      <c r="O5457" s="82" t="s">
        <v>325</v>
      </c>
      <c r="P5457" s="82" t="s">
        <v>6229</v>
      </c>
      <c r="Q5457" s="83" t="str">
        <f>MID(Tabla1[[#This Row],[Aplicación]],14,1)</f>
        <v>2</v>
      </c>
      <c r="R5457" s="35" t="s">
        <v>265</v>
      </c>
      <c r="S5457" s="83" t="str">
        <f>MID(Tabla1[[#This Row],[Aplicación]],6,2)</f>
        <v>06</v>
      </c>
      <c r="T5457" s="84" t="str">
        <f>VLOOKUP(Tabla1[[#This Row],[AREA]],Hoja1!A:B,2,FALSE)</f>
        <v>06. Educación y cultura</v>
      </c>
      <c r="U5457" s="83" t="str">
        <f>MID(Tabla1[[#This Row],[Aplicación]],9,4)</f>
        <v>3232</v>
      </c>
      <c r="V5457" s="84" t="str">
        <f>VLOOKUP(Tabla1[[#This Row],[PROGRAMA]],Hoja1!A:B,2,FALSE)</f>
        <v>3232. Conservación y mantenimiento centros educación infantil y primaria</v>
      </c>
      <c r="W5457" s="83" t="str">
        <f>MID(Tabla1[[#This Row],[Aplicación]],14,2)</f>
        <v>21</v>
      </c>
      <c r="X5457" s="83" t="str">
        <f>MID(Tabla1[[#This Row],[Aplicación]],14,6)</f>
        <v>212</v>
      </c>
    </row>
    <row r="5458" spans="1:24" x14ac:dyDescent="0.25">
      <c r="A5458" s="77">
        <v>220240067959</v>
      </c>
      <c r="B5458" s="78" t="s">
        <v>702</v>
      </c>
      <c r="C5458" s="79">
        <v>45657</v>
      </c>
      <c r="D5458" s="77">
        <v>22024000940</v>
      </c>
      <c r="E5458" s="78" t="s">
        <v>1285</v>
      </c>
      <c r="F5458" s="80">
        <v>374.62</v>
      </c>
      <c r="G5458" s="78" t="s">
        <v>764</v>
      </c>
      <c r="H5458" s="78" t="s">
        <v>7199</v>
      </c>
      <c r="I5458" s="81">
        <v>300</v>
      </c>
      <c r="J5458" s="78" t="s">
        <v>398</v>
      </c>
      <c r="K5458" s="78" t="s">
        <v>398</v>
      </c>
      <c r="L5458" s="78" t="s">
        <v>413</v>
      </c>
      <c r="M5458" s="78" t="s">
        <v>395</v>
      </c>
      <c r="N5458" s="78" t="s">
        <v>396</v>
      </c>
      <c r="O5458" s="82" t="s">
        <v>325</v>
      </c>
      <c r="P5458" s="82" t="s">
        <v>6229</v>
      </c>
      <c r="Q5458" s="83" t="str">
        <f>MID(Tabla1[[#This Row],[Aplicación]],14,1)</f>
        <v>2</v>
      </c>
      <c r="R5458" s="35" t="s">
        <v>265</v>
      </c>
      <c r="S5458" s="83" t="str">
        <f>MID(Tabla1[[#This Row],[Aplicación]],6,2)</f>
        <v>06</v>
      </c>
      <c r="T5458" s="84" t="str">
        <f>VLOOKUP(Tabla1[[#This Row],[AREA]],Hoja1!A:B,2,FALSE)</f>
        <v>06. Educación y cultura</v>
      </c>
      <c r="U5458" s="83" t="str">
        <f>MID(Tabla1[[#This Row],[Aplicación]],9,4)</f>
        <v>3232</v>
      </c>
      <c r="V5458" s="84" t="str">
        <f>VLOOKUP(Tabla1[[#This Row],[PROGRAMA]],Hoja1!A:B,2,FALSE)</f>
        <v>3232. Conservación y mantenimiento centros educación infantil y primaria</v>
      </c>
      <c r="W5458" s="83" t="str">
        <f>MID(Tabla1[[#This Row],[Aplicación]],14,2)</f>
        <v>21</v>
      </c>
      <c r="X5458" s="83" t="str">
        <f>MID(Tabla1[[#This Row],[Aplicación]],14,6)</f>
        <v>212</v>
      </c>
    </row>
    <row r="5459" spans="1:24" x14ac:dyDescent="0.25">
      <c r="A5459" s="77">
        <v>220240068735</v>
      </c>
      <c r="B5459" s="78" t="s">
        <v>702</v>
      </c>
      <c r="C5459" s="79">
        <v>45657</v>
      </c>
      <c r="D5459" s="77">
        <v>22024000456</v>
      </c>
      <c r="E5459" s="78" t="s">
        <v>1426</v>
      </c>
      <c r="F5459" s="80">
        <v>291.79000000000002</v>
      </c>
      <c r="G5459" s="78" t="s">
        <v>764</v>
      </c>
      <c r="H5459" s="78" t="s">
        <v>7200</v>
      </c>
      <c r="I5459" s="81">
        <v>300</v>
      </c>
      <c r="J5459" s="78" t="s">
        <v>398</v>
      </c>
      <c r="K5459" s="78" t="s">
        <v>398</v>
      </c>
      <c r="L5459" s="78" t="s">
        <v>413</v>
      </c>
      <c r="M5459" s="78" t="s">
        <v>395</v>
      </c>
      <c r="N5459" s="78" t="s">
        <v>396</v>
      </c>
      <c r="O5459" s="82" t="s">
        <v>325</v>
      </c>
      <c r="P5459" s="82" t="s">
        <v>6229</v>
      </c>
      <c r="Q5459" s="83" t="str">
        <f>MID(Tabla1[[#This Row],[Aplicación]],14,1)</f>
        <v>2</v>
      </c>
      <c r="R5459" s="35" t="s">
        <v>265</v>
      </c>
      <c r="S5459" s="83" t="str">
        <f>MID(Tabla1[[#This Row],[Aplicación]],6,2)</f>
        <v>11</v>
      </c>
      <c r="T5459" s="84" t="str">
        <f>VLOOKUP(Tabla1[[#This Row],[AREA]],Hoja1!A:B,2,FALSE)</f>
        <v>11. Salud pública y seguridad ciudadana</v>
      </c>
      <c r="U5459" s="83" t="str">
        <f>MID(Tabla1[[#This Row],[Aplicación]],9,4)</f>
        <v>1621</v>
      </c>
      <c r="V5459" s="84" t="str">
        <f>VLOOKUP(Tabla1[[#This Row],[PROGRAMA]],Hoja1!A:B,2,FALSE)</f>
        <v>1621. Recogida de residuos</v>
      </c>
      <c r="W5459" s="83" t="str">
        <f>MID(Tabla1[[#This Row],[Aplicación]],14,2)</f>
        <v>22</v>
      </c>
      <c r="X5459" s="83" t="str">
        <f>MID(Tabla1[[#This Row],[Aplicación]],14,6)</f>
        <v>22199</v>
      </c>
    </row>
    <row r="5460" spans="1:24" x14ac:dyDescent="0.25">
      <c r="A5460" s="77">
        <v>220240069196</v>
      </c>
      <c r="B5460" s="78" t="s">
        <v>702</v>
      </c>
      <c r="C5460" s="79">
        <v>45657</v>
      </c>
      <c r="D5460" s="77">
        <v>22024008411</v>
      </c>
      <c r="E5460" s="78" t="s">
        <v>1363</v>
      </c>
      <c r="F5460" s="80">
        <v>290.87</v>
      </c>
      <c r="G5460" s="78" t="s">
        <v>764</v>
      </c>
      <c r="H5460" s="78" t="s">
        <v>7201</v>
      </c>
      <c r="I5460" s="81">
        <v>300</v>
      </c>
      <c r="J5460" s="78" t="s">
        <v>398</v>
      </c>
      <c r="K5460" s="78" t="s">
        <v>398</v>
      </c>
      <c r="L5460" s="78" t="s">
        <v>413</v>
      </c>
      <c r="M5460" s="78" t="s">
        <v>395</v>
      </c>
      <c r="N5460" s="78" t="s">
        <v>396</v>
      </c>
      <c r="O5460" s="82" t="s">
        <v>325</v>
      </c>
      <c r="P5460" s="82" t="s">
        <v>6229</v>
      </c>
      <c r="Q5460" s="83" t="str">
        <f>MID(Tabla1[[#This Row],[Aplicación]],14,1)</f>
        <v>2</v>
      </c>
      <c r="R5460" s="35" t="s">
        <v>265</v>
      </c>
      <c r="S5460" s="83" t="str">
        <f>MID(Tabla1[[#This Row],[Aplicación]],6,2)</f>
        <v>07</v>
      </c>
      <c r="T5460" s="84" t="str">
        <f>VLOOKUP(Tabla1[[#This Row],[AREA]],Hoja1!A:B,2,FALSE)</f>
        <v>07. Medio ambiente</v>
      </c>
      <c r="U5460" s="83" t="str">
        <f>MID(Tabla1[[#This Row],[Aplicación]],9,4)</f>
        <v>1721</v>
      </c>
      <c r="V5460" s="84" t="str">
        <f>VLOOKUP(Tabla1[[#This Row],[PROGRAMA]],Hoja1!A:B,2,FALSE)</f>
        <v>1721. Protección del medio ambiente</v>
      </c>
      <c r="W5460" s="83" t="str">
        <f>MID(Tabla1[[#This Row],[Aplicación]],14,2)</f>
        <v>22</v>
      </c>
      <c r="X5460" s="83" t="str">
        <f>MID(Tabla1[[#This Row],[Aplicación]],14,6)</f>
        <v>22112</v>
      </c>
    </row>
    <row r="5461" spans="1:24" x14ac:dyDescent="0.25">
      <c r="A5461" s="77">
        <v>220240063733</v>
      </c>
      <c r="B5461" s="78" t="s">
        <v>702</v>
      </c>
      <c r="C5461" s="79">
        <v>45653</v>
      </c>
      <c r="D5461" s="77">
        <v>22024001012</v>
      </c>
      <c r="E5461" s="78" t="s">
        <v>1174</v>
      </c>
      <c r="F5461" s="80">
        <v>283.2</v>
      </c>
      <c r="G5461" s="78" t="s">
        <v>764</v>
      </c>
      <c r="H5461" s="78" t="s">
        <v>7202</v>
      </c>
      <c r="I5461" s="81">
        <v>300</v>
      </c>
      <c r="J5461" s="78" t="s">
        <v>398</v>
      </c>
      <c r="K5461" s="78" t="s">
        <v>398</v>
      </c>
      <c r="L5461" s="78" t="s">
        <v>413</v>
      </c>
      <c r="M5461" s="78" t="s">
        <v>395</v>
      </c>
      <c r="N5461" s="78" t="s">
        <v>396</v>
      </c>
      <c r="O5461" s="82" t="s">
        <v>325</v>
      </c>
      <c r="P5461" s="82" t="s">
        <v>6229</v>
      </c>
      <c r="Q5461" s="83" t="str">
        <f>MID(Tabla1[[#This Row],[Aplicación]],14,1)</f>
        <v>2</v>
      </c>
      <c r="R5461" s="35" t="s">
        <v>265</v>
      </c>
      <c r="S5461" s="83" t="str">
        <f>MID(Tabla1[[#This Row],[Aplicación]],6,2)</f>
        <v>11</v>
      </c>
      <c r="T5461" s="84" t="str">
        <f>VLOOKUP(Tabla1[[#This Row],[AREA]],Hoja1!A:B,2,FALSE)</f>
        <v>11. Salud pública y seguridad ciudadana</v>
      </c>
      <c r="U5461" s="83" t="str">
        <f>MID(Tabla1[[#This Row],[Aplicación]],9,4)</f>
        <v>1321</v>
      </c>
      <c r="V5461" s="84" t="str">
        <f>VLOOKUP(Tabla1[[#This Row],[PROGRAMA]],Hoja1!A:B,2,FALSE)</f>
        <v>1321. Policía municipal</v>
      </c>
      <c r="W5461" s="83" t="str">
        <f>MID(Tabla1[[#This Row],[Aplicación]],14,2)</f>
        <v>21</v>
      </c>
      <c r="X5461" s="83" t="str">
        <f>MID(Tabla1[[#This Row],[Aplicación]],14,6)</f>
        <v>213</v>
      </c>
    </row>
    <row r="5462" spans="1:24" x14ac:dyDescent="0.25">
      <c r="A5462" s="77">
        <v>220240068640</v>
      </c>
      <c r="B5462" s="78" t="s">
        <v>702</v>
      </c>
      <c r="C5462" s="79">
        <v>45657</v>
      </c>
      <c r="D5462" s="77">
        <v>22024000456</v>
      </c>
      <c r="E5462" s="78" t="s">
        <v>1426</v>
      </c>
      <c r="F5462" s="80">
        <v>212.36</v>
      </c>
      <c r="G5462" s="78" t="s">
        <v>764</v>
      </c>
      <c r="H5462" s="78" t="s">
        <v>7203</v>
      </c>
      <c r="I5462" s="81">
        <v>300</v>
      </c>
      <c r="J5462" s="78" t="s">
        <v>398</v>
      </c>
      <c r="K5462" s="78" t="s">
        <v>398</v>
      </c>
      <c r="L5462" s="78" t="s">
        <v>413</v>
      </c>
      <c r="M5462" s="78" t="s">
        <v>395</v>
      </c>
      <c r="N5462" s="78" t="s">
        <v>396</v>
      </c>
      <c r="O5462" s="82" t="s">
        <v>325</v>
      </c>
      <c r="P5462" s="82" t="s">
        <v>6229</v>
      </c>
      <c r="Q5462" s="83" t="str">
        <f>MID(Tabla1[[#This Row],[Aplicación]],14,1)</f>
        <v>2</v>
      </c>
      <c r="R5462" s="35" t="s">
        <v>265</v>
      </c>
      <c r="S5462" s="83" t="str">
        <f>MID(Tabla1[[#This Row],[Aplicación]],6,2)</f>
        <v>11</v>
      </c>
      <c r="T5462" s="84" t="str">
        <f>VLOOKUP(Tabla1[[#This Row],[AREA]],Hoja1!A:B,2,FALSE)</f>
        <v>11. Salud pública y seguridad ciudadana</v>
      </c>
      <c r="U5462" s="83" t="str">
        <f>MID(Tabla1[[#This Row],[Aplicación]],9,4)</f>
        <v>1621</v>
      </c>
      <c r="V5462" s="84" t="str">
        <f>VLOOKUP(Tabla1[[#This Row],[PROGRAMA]],Hoja1!A:B,2,FALSE)</f>
        <v>1621. Recogida de residuos</v>
      </c>
      <c r="W5462" s="83" t="str">
        <f>MID(Tabla1[[#This Row],[Aplicación]],14,2)</f>
        <v>22</v>
      </c>
      <c r="X5462" s="83" t="str">
        <f>MID(Tabla1[[#This Row],[Aplicación]],14,6)</f>
        <v>22199</v>
      </c>
    </row>
    <row r="5463" spans="1:24" x14ac:dyDescent="0.25">
      <c r="A5463" s="77">
        <v>220240067506</v>
      </c>
      <c r="B5463" s="78" t="s">
        <v>702</v>
      </c>
      <c r="C5463" s="79">
        <v>45657</v>
      </c>
      <c r="D5463" s="77">
        <v>22024001012</v>
      </c>
      <c r="E5463" s="78" t="s">
        <v>1174</v>
      </c>
      <c r="F5463" s="80">
        <v>167.88</v>
      </c>
      <c r="G5463" s="78" t="s">
        <v>764</v>
      </c>
      <c r="H5463" s="78" t="s">
        <v>7204</v>
      </c>
      <c r="I5463" s="81">
        <v>300</v>
      </c>
      <c r="J5463" s="78" t="s">
        <v>398</v>
      </c>
      <c r="K5463" s="78" t="s">
        <v>398</v>
      </c>
      <c r="L5463" s="78" t="s">
        <v>413</v>
      </c>
      <c r="M5463" s="78" t="s">
        <v>395</v>
      </c>
      <c r="N5463" s="78" t="s">
        <v>396</v>
      </c>
      <c r="O5463" s="82" t="s">
        <v>325</v>
      </c>
      <c r="P5463" s="82" t="s">
        <v>6229</v>
      </c>
      <c r="Q5463" s="83" t="str">
        <f>MID(Tabla1[[#This Row],[Aplicación]],14,1)</f>
        <v>2</v>
      </c>
      <c r="R5463" s="35" t="s">
        <v>265</v>
      </c>
      <c r="S5463" s="83" t="str">
        <f>MID(Tabla1[[#This Row],[Aplicación]],6,2)</f>
        <v>11</v>
      </c>
      <c r="T5463" s="84" t="str">
        <f>VLOOKUP(Tabla1[[#This Row],[AREA]],Hoja1!A:B,2,FALSE)</f>
        <v>11. Salud pública y seguridad ciudadana</v>
      </c>
      <c r="U5463" s="83" t="str">
        <f>MID(Tabla1[[#This Row],[Aplicación]],9,4)</f>
        <v>1321</v>
      </c>
      <c r="V5463" s="84" t="str">
        <f>VLOOKUP(Tabla1[[#This Row],[PROGRAMA]],Hoja1!A:B,2,FALSE)</f>
        <v>1321. Policía municipal</v>
      </c>
      <c r="W5463" s="83" t="str">
        <f>MID(Tabla1[[#This Row],[Aplicación]],14,2)</f>
        <v>21</v>
      </c>
      <c r="X5463" s="83" t="str">
        <f>MID(Tabla1[[#This Row],[Aplicación]],14,6)</f>
        <v>213</v>
      </c>
    </row>
    <row r="5464" spans="1:24" x14ac:dyDescent="0.25">
      <c r="A5464" s="77">
        <v>220240066956</v>
      </c>
      <c r="B5464" s="78" t="s">
        <v>702</v>
      </c>
      <c r="C5464" s="79">
        <v>45657</v>
      </c>
      <c r="D5464" s="77">
        <v>22024000079</v>
      </c>
      <c r="E5464" s="78" t="s">
        <v>1262</v>
      </c>
      <c r="F5464" s="80">
        <v>140.88</v>
      </c>
      <c r="G5464" s="78" t="s">
        <v>764</v>
      </c>
      <c r="H5464" s="78" t="s">
        <v>7205</v>
      </c>
      <c r="I5464" s="81">
        <v>300</v>
      </c>
      <c r="J5464" s="78" t="s">
        <v>398</v>
      </c>
      <c r="K5464" s="78" t="s">
        <v>398</v>
      </c>
      <c r="L5464" s="78" t="s">
        <v>413</v>
      </c>
      <c r="M5464" s="78" t="s">
        <v>395</v>
      </c>
      <c r="N5464" s="78" t="s">
        <v>396</v>
      </c>
      <c r="O5464" s="82" t="s">
        <v>325</v>
      </c>
      <c r="P5464" s="82" t="s">
        <v>6229</v>
      </c>
      <c r="Q5464" s="83" t="str">
        <f>MID(Tabla1[[#This Row],[Aplicación]],14,1)</f>
        <v>2</v>
      </c>
      <c r="R5464" s="35" t="s">
        <v>265</v>
      </c>
      <c r="S5464" s="83" t="str">
        <f>MID(Tabla1[[#This Row],[Aplicación]],6,2)</f>
        <v>03</v>
      </c>
      <c r="T5464" s="84" t="str">
        <f>VLOOKUP(Tabla1[[#This Row],[AREA]],Hoja1!A:B,2,FALSE)</f>
        <v>03. Participación ciudadana y deportes</v>
      </c>
      <c r="U5464" s="83" t="str">
        <f>MID(Tabla1[[#This Row],[Aplicación]],9,4)</f>
        <v>9241</v>
      </c>
      <c r="V5464" s="84" t="str">
        <f>VLOOKUP(Tabla1[[#This Row],[PROGRAMA]],Hoja1!A:B,2,FALSE)</f>
        <v>9241. Participación ciudadana</v>
      </c>
      <c r="W5464" s="83" t="str">
        <f>MID(Tabla1[[#This Row],[Aplicación]],14,2)</f>
        <v>21</v>
      </c>
      <c r="X5464" s="83" t="str">
        <f>MID(Tabla1[[#This Row],[Aplicación]],14,6)</f>
        <v>213</v>
      </c>
    </row>
    <row r="5465" spans="1:24" x14ac:dyDescent="0.25">
      <c r="A5465" s="77">
        <v>220240063686</v>
      </c>
      <c r="B5465" s="78" t="s">
        <v>702</v>
      </c>
      <c r="C5465" s="79">
        <v>45653</v>
      </c>
      <c r="D5465" s="77">
        <v>22024000484</v>
      </c>
      <c r="E5465" s="78" t="s">
        <v>1323</v>
      </c>
      <c r="F5465" s="80">
        <v>122.6</v>
      </c>
      <c r="G5465" s="78" t="s">
        <v>764</v>
      </c>
      <c r="H5465" s="78" t="s">
        <v>7206</v>
      </c>
      <c r="I5465" s="81">
        <v>300</v>
      </c>
      <c r="J5465" s="78" t="s">
        <v>398</v>
      </c>
      <c r="K5465" s="78" t="s">
        <v>398</v>
      </c>
      <c r="L5465" s="78" t="s">
        <v>413</v>
      </c>
      <c r="M5465" s="78" t="s">
        <v>395</v>
      </c>
      <c r="N5465" s="78" t="s">
        <v>396</v>
      </c>
      <c r="O5465" s="82" t="s">
        <v>325</v>
      </c>
      <c r="P5465" s="82" t="s">
        <v>6229</v>
      </c>
      <c r="Q5465" s="83" t="str">
        <f>MID(Tabla1[[#This Row],[Aplicación]],14,1)</f>
        <v>2</v>
      </c>
      <c r="R5465" s="35" t="s">
        <v>265</v>
      </c>
      <c r="S5465" s="83" t="str">
        <f>MID(Tabla1[[#This Row],[Aplicación]],6,2)</f>
        <v>10</v>
      </c>
      <c r="T5465" s="84" t="str">
        <f>VLOOKUP(Tabla1[[#This Row],[AREA]],Hoja1!A:B,2,FALSE)</f>
        <v>10. Personas mayores, familia y servicios sociales</v>
      </c>
      <c r="U5465" s="83" t="str">
        <f>MID(Tabla1[[#This Row],[Aplicación]],9,4)</f>
        <v>2312</v>
      </c>
      <c r="V5465" s="84" t="str">
        <f>VLOOKUP(Tabla1[[#This Row],[PROGRAMA]],Hoja1!A:B,2,FALSE)</f>
        <v>2312. Iniciativas sociales</v>
      </c>
      <c r="W5465" s="83" t="str">
        <f>MID(Tabla1[[#This Row],[Aplicación]],14,2)</f>
        <v>21</v>
      </c>
      <c r="X5465" s="83" t="str">
        <f>MID(Tabla1[[#This Row],[Aplicación]],14,6)</f>
        <v>212</v>
      </c>
    </row>
    <row r="5466" spans="1:24" x14ac:dyDescent="0.25">
      <c r="A5466" s="77">
        <v>220240063686</v>
      </c>
      <c r="B5466" s="78" t="s">
        <v>702</v>
      </c>
      <c r="C5466" s="79">
        <v>45653</v>
      </c>
      <c r="D5466" s="77">
        <v>22024000485</v>
      </c>
      <c r="E5466" s="78" t="s">
        <v>1323</v>
      </c>
      <c r="F5466" s="80">
        <v>87.12</v>
      </c>
      <c r="G5466" s="78" t="s">
        <v>764</v>
      </c>
      <c r="H5466" s="78" t="s">
        <v>7206</v>
      </c>
      <c r="I5466" s="81">
        <v>300</v>
      </c>
      <c r="J5466" s="78" t="s">
        <v>398</v>
      </c>
      <c r="K5466" s="78" t="s">
        <v>398</v>
      </c>
      <c r="L5466" s="78" t="s">
        <v>413</v>
      </c>
      <c r="M5466" s="78" t="s">
        <v>395</v>
      </c>
      <c r="N5466" s="78" t="s">
        <v>396</v>
      </c>
      <c r="O5466" s="82" t="s">
        <v>325</v>
      </c>
      <c r="P5466" s="82" t="s">
        <v>6229</v>
      </c>
      <c r="Q5466" s="83" t="str">
        <f>MID(Tabla1[[#This Row],[Aplicación]],14,1)</f>
        <v>2</v>
      </c>
      <c r="R5466" s="35" t="s">
        <v>265</v>
      </c>
      <c r="S5466" s="83" t="str">
        <f>MID(Tabla1[[#This Row],[Aplicación]],6,2)</f>
        <v>10</v>
      </c>
      <c r="T5466" s="84" t="str">
        <f>VLOOKUP(Tabla1[[#This Row],[AREA]],Hoja1!A:B,2,FALSE)</f>
        <v>10. Personas mayores, familia y servicios sociales</v>
      </c>
      <c r="U5466" s="83" t="str">
        <f>MID(Tabla1[[#This Row],[Aplicación]],9,4)</f>
        <v>2312</v>
      </c>
      <c r="V5466" s="84" t="str">
        <f>VLOOKUP(Tabla1[[#This Row],[PROGRAMA]],Hoja1!A:B,2,FALSE)</f>
        <v>2312. Iniciativas sociales</v>
      </c>
      <c r="W5466" s="83" t="str">
        <f>MID(Tabla1[[#This Row],[Aplicación]],14,2)</f>
        <v>21</v>
      </c>
      <c r="X5466" s="83" t="str">
        <f>MID(Tabla1[[#This Row],[Aplicación]],14,6)</f>
        <v>212</v>
      </c>
    </row>
    <row r="5467" spans="1:24" x14ac:dyDescent="0.25">
      <c r="A5467" s="77">
        <v>220240064913</v>
      </c>
      <c r="B5467" s="78" t="s">
        <v>702</v>
      </c>
      <c r="C5467" s="79">
        <v>45657</v>
      </c>
      <c r="D5467" s="77">
        <v>22024000997</v>
      </c>
      <c r="E5467" s="78" t="s">
        <v>1321</v>
      </c>
      <c r="F5467" s="80">
        <v>58.87</v>
      </c>
      <c r="G5467" s="78" t="s">
        <v>764</v>
      </c>
      <c r="H5467" s="78" t="s">
        <v>7207</v>
      </c>
      <c r="I5467" s="81">
        <v>300</v>
      </c>
      <c r="J5467" s="78" t="s">
        <v>398</v>
      </c>
      <c r="K5467" s="78" t="s">
        <v>398</v>
      </c>
      <c r="L5467" s="78" t="s">
        <v>413</v>
      </c>
      <c r="M5467" s="78" t="s">
        <v>395</v>
      </c>
      <c r="N5467" s="78" t="s">
        <v>396</v>
      </c>
      <c r="O5467" s="82" t="s">
        <v>325</v>
      </c>
      <c r="P5467" s="82" t="s">
        <v>6229</v>
      </c>
      <c r="Q5467" s="83" t="str">
        <f>MID(Tabla1[[#This Row],[Aplicación]],14,1)</f>
        <v>2</v>
      </c>
      <c r="R5467" s="35" t="s">
        <v>265</v>
      </c>
      <c r="S5467" s="83" t="str">
        <f>MID(Tabla1[[#This Row],[Aplicación]],6,2)</f>
        <v>01</v>
      </c>
      <c r="T5467" s="84" t="str">
        <f>VLOOKUP(Tabla1[[#This Row],[AREA]],Hoja1!A:B,2,FALSE)</f>
        <v>01. Alcaldía</v>
      </c>
      <c r="U5467" s="83" t="str">
        <f>MID(Tabla1[[#This Row],[Aplicación]],9,4)</f>
        <v>4331</v>
      </c>
      <c r="V5467" s="84" t="str">
        <f>VLOOKUP(Tabla1[[#This Row],[PROGRAMA]],Hoja1!A:B,2,FALSE)</f>
        <v>4331. Desarrollo empresarial</v>
      </c>
      <c r="W5467" s="83" t="str">
        <f>MID(Tabla1[[#This Row],[Aplicación]],14,2)</f>
        <v>21</v>
      </c>
      <c r="X5467" s="83" t="str">
        <f>MID(Tabla1[[#This Row],[Aplicación]],14,6)</f>
        <v>212</v>
      </c>
    </row>
    <row r="5468" spans="1:24" x14ac:dyDescent="0.25">
      <c r="A5468" s="77">
        <v>220240069203</v>
      </c>
      <c r="B5468" s="78" t="s">
        <v>702</v>
      </c>
      <c r="C5468" s="79">
        <v>45657</v>
      </c>
      <c r="D5468" s="77">
        <v>22024000941</v>
      </c>
      <c r="E5468" s="78" t="s">
        <v>1452</v>
      </c>
      <c r="F5468" s="80">
        <v>46.06</v>
      </c>
      <c r="G5468" s="78" t="s">
        <v>764</v>
      </c>
      <c r="H5468" s="78" t="s">
        <v>7208</v>
      </c>
      <c r="I5468" s="81">
        <v>300</v>
      </c>
      <c r="J5468" s="78" t="s">
        <v>398</v>
      </c>
      <c r="K5468" s="78" t="s">
        <v>398</v>
      </c>
      <c r="L5468" s="78" t="s">
        <v>413</v>
      </c>
      <c r="M5468" s="78" t="s">
        <v>395</v>
      </c>
      <c r="N5468" s="78" t="s">
        <v>396</v>
      </c>
      <c r="O5468" s="82" t="s">
        <v>325</v>
      </c>
      <c r="P5468" s="82" t="s">
        <v>6229</v>
      </c>
      <c r="Q5468" s="83" t="str">
        <f>MID(Tabla1[[#This Row],[Aplicación]],14,1)</f>
        <v>2</v>
      </c>
      <c r="R5468" s="35" t="s">
        <v>265</v>
      </c>
      <c r="S5468" s="83" t="str">
        <f>MID(Tabla1[[#This Row],[Aplicación]],6,2)</f>
        <v>06</v>
      </c>
      <c r="T5468" s="84" t="str">
        <f>VLOOKUP(Tabla1[[#This Row],[AREA]],Hoja1!A:B,2,FALSE)</f>
        <v>06. Educación y cultura</v>
      </c>
      <c r="U5468" s="83" t="str">
        <f>MID(Tabla1[[#This Row],[Aplicación]],9,4)</f>
        <v>3321</v>
      </c>
      <c r="V5468" s="84" t="str">
        <f>VLOOKUP(Tabla1[[#This Row],[PROGRAMA]],Hoja1!A:B,2,FALSE)</f>
        <v>3321. Bibliotecas públicas</v>
      </c>
      <c r="W5468" s="83" t="str">
        <f>MID(Tabla1[[#This Row],[Aplicación]],14,2)</f>
        <v>21</v>
      </c>
      <c r="X5468" s="83" t="str">
        <f>MID(Tabla1[[#This Row],[Aplicación]],14,6)</f>
        <v>212</v>
      </c>
    </row>
    <row r="5469" spans="1:24" x14ac:dyDescent="0.25">
      <c r="A5469" s="77">
        <v>220240067466</v>
      </c>
      <c r="B5469" s="78" t="s">
        <v>702</v>
      </c>
      <c r="C5469" s="79">
        <v>45657</v>
      </c>
      <c r="D5469" s="77">
        <v>22024000485</v>
      </c>
      <c r="E5469" s="78" t="s">
        <v>1323</v>
      </c>
      <c r="F5469" s="80">
        <v>45.45</v>
      </c>
      <c r="G5469" s="78" t="s">
        <v>764</v>
      </c>
      <c r="H5469" s="78" t="s">
        <v>7209</v>
      </c>
      <c r="I5469" s="81">
        <v>300</v>
      </c>
      <c r="J5469" s="78" t="s">
        <v>398</v>
      </c>
      <c r="K5469" s="78" t="s">
        <v>398</v>
      </c>
      <c r="L5469" s="78" t="s">
        <v>413</v>
      </c>
      <c r="M5469" s="78" t="s">
        <v>395</v>
      </c>
      <c r="N5469" s="78" t="s">
        <v>396</v>
      </c>
      <c r="O5469" s="82" t="s">
        <v>325</v>
      </c>
      <c r="P5469" s="82" t="s">
        <v>6229</v>
      </c>
      <c r="Q5469" s="83" t="str">
        <f>MID(Tabla1[[#This Row],[Aplicación]],14,1)</f>
        <v>2</v>
      </c>
      <c r="R5469" s="35" t="s">
        <v>265</v>
      </c>
      <c r="S5469" s="83" t="str">
        <f>MID(Tabla1[[#This Row],[Aplicación]],6,2)</f>
        <v>10</v>
      </c>
      <c r="T5469" s="84" t="str">
        <f>VLOOKUP(Tabla1[[#This Row],[AREA]],Hoja1!A:B,2,FALSE)</f>
        <v>10. Personas mayores, familia y servicios sociales</v>
      </c>
      <c r="U5469" s="83" t="str">
        <f>MID(Tabla1[[#This Row],[Aplicación]],9,4)</f>
        <v>2312</v>
      </c>
      <c r="V5469" s="84" t="str">
        <f>VLOOKUP(Tabla1[[#This Row],[PROGRAMA]],Hoja1!A:B,2,FALSE)</f>
        <v>2312. Iniciativas sociales</v>
      </c>
      <c r="W5469" s="83" t="str">
        <f>MID(Tabla1[[#This Row],[Aplicación]],14,2)</f>
        <v>21</v>
      </c>
      <c r="X5469" s="83" t="str">
        <f>MID(Tabla1[[#This Row],[Aplicación]],14,6)</f>
        <v>212</v>
      </c>
    </row>
    <row r="5470" spans="1:24" x14ac:dyDescent="0.25">
      <c r="A5470" s="77">
        <v>220240067901</v>
      </c>
      <c r="B5470" s="78" t="s">
        <v>702</v>
      </c>
      <c r="C5470" s="79">
        <v>45657</v>
      </c>
      <c r="D5470" s="77">
        <v>22024000437</v>
      </c>
      <c r="E5470" s="78" t="s">
        <v>1287</v>
      </c>
      <c r="F5470" s="80">
        <v>44.65</v>
      </c>
      <c r="G5470" s="78" t="s">
        <v>764</v>
      </c>
      <c r="H5470" s="78" t="s">
        <v>7210</v>
      </c>
      <c r="I5470" s="81">
        <v>300</v>
      </c>
      <c r="J5470" s="78" t="s">
        <v>398</v>
      </c>
      <c r="K5470" s="78" t="s">
        <v>398</v>
      </c>
      <c r="L5470" s="78" t="s">
        <v>413</v>
      </c>
      <c r="M5470" s="78" t="s">
        <v>395</v>
      </c>
      <c r="N5470" s="78" t="s">
        <v>396</v>
      </c>
      <c r="O5470" s="82" t="s">
        <v>325</v>
      </c>
      <c r="P5470" s="82" t="s">
        <v>6229</v>
      </c>
      <c r="Q5470" s="83" t="str">
        <f>MID(Tabla1[[#This Row],[Aplicación]],14,1)</f>
        <v>2</v>
      </c>
      <c r="R5470" s="35" t="s">
        <v>265</v>
      </c>
      <c r="S5470" s="83" t="str">
        <f>MID(Tabla1[[#This Row],[Aplicación]],6,2)</f>
        <v>10</v>
      </c>
      <c r="T5470" s="84" t="str">
        <f>VLOOKUP(Tabla1[[#This Row],[AREA]],Hoja1!A:B,2,FALSE)</f>
        <v>10. Personas mayores, familia y servicios sociales</v>
      </c>
      <c r="U5470" s="83" t="str">
        <f>MID(Tabla1[[#This Row],[Aplicación]],9,4)</f>
        <v>2311</v>
      </c>
      <c r="V5470" s="84" t="str">
        <f>VLOOKUP(Tabla1[[#This Row],[PROGRAMA]],Hoja1!A:B,2,FALSE)</f>
        <v>2311. Intervención social</v>
      </c>
      <c r="W5470" s="83" t="str">
        <f>MID(Tabla1[[#This Row],[Aplicación]],14,2)</f>
        <v>21</v>
      </c>
      <c r="X5470" s="83" t="str">
        <f>MID(Tabla1[[#This Row],[Aplicación]],14,6)</f>
        <v>212</v>
      </c>
    </row>
    <row r="5471" spans="1:24" x14ac:dyDescent="0.25">
      <c r="A5471" s="77">
        <v>220240067957</v>
      </c>
      <c r="B5471" s="78" t="s">
        <v>702</v>
      </c>
      <c r="C5471" s="79">
        <v>45657</v>
      </c>
      <c r="D5471" s="77">
        <v>22024000940</v>
      </c>
      <c r="E5471" s="78" t="s">
        <v>1285</v>
      </c>
      <c r="F5471" s="80">
        <v>43.8</v>
      </c>
      <c r="G5471" s="78" t="s">
        <v>764</v>
      </c>
      <c r="H5471" s="78" t="s">
        <v>7211</v>
      </c>
      <c r="I5471" s="81">
        <v>300</v>
      </c>
      <c r="J5471" s="78" t="s">
        <v>398</v>
      </c>
      <c r="K5471" s="78" t="s">
        <v>398</v>
      </c>
      <c r="L5471" s="78" t="s">
        <v>413</v>
      </c>
      <c r="M5471" s="78" t="s">
        <v>395</v>
      </c>
      <c r="N5471" s="78" t="s">
        <v>396</v>
      </c>
      <c r="O5471" s="82" t="s">
        <v>325</v>
      </c>
      <c r="P5471" s="82" t="s">
        <v>6229</v>
      </c>
      <c r="Q5471" s="83" t="str">
        <f>MID(Tabla1[[#This Row],[Aplicación]],14,1)</f>
        <v>2</v>
      </c>
      <c r="R5471" s="35" t="s">
        <v>265</v>
      </c>
      <c r="S5471" s="83" t="str">
        <f>MID(Tabla1[[#This Row],[Aplicación]],6,2)</f>
        <v>06</v>
      </c>
      <c r="T5471" s="84" t="str">
        <f>VLOOKUP(Tabla1[[#This Row],[AREA]],Hoja1!A:B,2,FALSE)</f>
        <v>06. Educación y cultura</v>
      </c>
      <c r="U5471" s="83" t="str">
        <f>MID(Tabla1[[#This Row],[Aplicación]],9,4)</f>
        <v>3232</v>
      </c>
      <c r="V5471" s="84" t="str">
        <f>VLOOKUP(Tabla1[[#This Row],[PROGRAMA]],Hoja1!A:B,2,FALSE)</f>
        <v>3232. Conservación y mantenimiento centros educación infantil y primaria</v>
      </c>
      <c r="W5471" s="83" t="str">
        <f>MID(Tabla1[[#This Row],[Aplicación]],14,2)</f>
        <v>21</v>
      </c>
      <c r="X5471" s="83" t="str">
        <f>MID(Tabla1[[#This Row],[Aplicación]],14,6)</f>
        <v>212</v>
      </c>
    </row>
    <row r="5472" spans="1:24" x14ac:dyDescent="0.25">
      <c r="A5472" s="77">
        <v>220240069196</v>
      </c>
      <c r="B5472" s="78" t="s">
        <v>702</v>
      </c>
      <c r="C5472" s="79">
        <v>45657</v>
      </c>
      <c r="D5472" s="77">
        <v>22024002262</v>
      </c>
      <c r="E5472" s="78" t="s">
        <v>1363</v>
      </c>
      <c r="F5472" s="80">
        <v>30</v>
      </c>
      <c r="G5472" s="78" t="s">
        <v>764</v>
      </c>
      <c r="H5472" s="78" t="s">
        <v>7201</v>
      </c>
      <c r="I5472" s="81">
        <v>300</v>
      </c>
      <c r="J5472" s="78" t="s">
        <v>398</v>
      </c>
      <c r="K5472" s="78" t="s">
        <v>398</v>
      </c>
      <c r="L5472" s="78" t="s">
        <v>413</v>
      </c>
      <c r="M5472" s="78" t="s">
        <v>395</v>
      </c>
      <c r="N5472" s="78" t="s">
        <v>396</v>
      </c>
      <c r="O5472" s="82" t="s">
        <v>325</v>
      </c>
      <c r="P5472" s="82" t="s">
        <v>6229</v>
      </c>
      <c r="Q5472" s="83" t="str">
        <f>MID(Tabla1[[#This Row],[Aplicación]],14,1)</f>
        <v>2</v>
      </c>
      <c r="R5472" s="35" t="s">
        <v>265</v>
      </c>
      <c r="S5472" s="83" t="str">
        <f>MID(Tabla1[[#This Row],[Aplicación]],6,2)</f>
        <v>07</v>
      </c>
      <c r="T5472" s="84" t="str">
        <f>VLOOKUP(Tabla1[[#This Row],[AREA]],Hoja1!A:B,2,FALSE)</f>
        <v>07. Medio ambiente</v>
      </c>
      <c r="U5472" s="83" t="str">
        <f>MID(Tabla1[[#This Row],[Aplicación]],9,4)</f>
        <v>1721</v>
      </c>
      <c r="V5472" s="84" t="str">
        <f>VLOOKUP(Tabla1[[#This Row],[PROGRAMA]],Hoja1!A:B,2,FALSE)</f>
        <v>1721. Protección del medio ambiente</v>
      </c>
      <c r="W5472" s="83" t="str">
        <f>MID(Tabla1[[#This Row],[Aplicación]],14,2)</f>
        <v>22</v>
      </c>
      <c r="X5472" s="83" t="str">
        <f>MID(Tabla1[[#This Row],[Aplicación]],14,6)</f>
        <v>22112</v>
      </c>
    </row>
    <row r="5473" spans="1:24" x14ac:dyDescent="0.25">
      <c r="A5473" s="77">
        <v>220240067903</v>
      </c>
      <c r="B5473" s="78" t="s">
        <v>702</v>
      </c>
      <c r="C5473" s="79">
        <v>45657</v>
      </c>
      <c r="D5473" s="77">
        <v>22024000437</v>
      </c>
      <c r="E5473" s="78" t="s">
        <v>1287</v>
      </c>
      <c r="F5473" s="80">
        <v>27.29</v>
      </c>
      <c r="G5473" s="78" t="s">
        <v>764</v>
      </c>
      <c r="H5473" s="78" t="s">
        <v>7212</v>
      </c>
      <c r="I5473" s="81">
        <v>300</v>
      </c>
      <c r="J5473" s="78" t="s">
        <v>398</v>
      </c>
      <c r="K5473" s="78" t="s">
        <v>398</v>
      </c>
      <c r="L5473" s="78" t="s">
        <v>413</v>
      </c>
      <c r="M5473" s="78" t="s">
        <v>395</v>
      </c>
      <c r="N5473" s="78" t="s">
        <v>396</v>
      </c>
      <c r="O5473" s="82" t="s">
        <v>325</v>
      </c>
      <c r="P5473" s="82" t="s">
        <v>6229</v>
      </c>
      <c r="Q5473" s="83" t="str">
        <f>MID(Tabla1[[#This Row],[Aplicación]],14,1)</f>
        <v>2</v>
      </c>
      <c r="R5473" s="35" t="s">
        <v>265</v>
      </c>
      <c r="S5473" s="83" t="str">
        <f>MID(Tabla1[[#This Row],[Aplicación]],6,2)</f>
        <v>10</v>
      </c>
      <c r="T5473" s="84" t="str">
        <f>VLOOKUP(Tabla1[[#This Row],[AREA]],Hoja1!A:B,2,FALSE)</f>
        <v>10. Personas mayores, familia y servicios sociales</v>
      </c>
      <c r="U5473" s="83" t="str">
        <f>MID(Tabla1[[#This Row],[Aplicación]],9,4)</f>
        <v>2311</v>
      </c>
      <c r="V5473" s="84" t="str">
        <f>VLOOKUP(Tabla1[[#This Row],[PROGRAMA]],Hoja1!A:B,2,FALSE)</f>
        <v>2311. Intervención social</v>
      </c>
      <c r="W5473" s="83" t="str">
        <f>MID(Tabla1[[#This Row],[Aplicación]],14,2)</f>
        <v>21</v>
      </c>
      <c r="X5473" s="83" t="str">
        <f>MID(Tabla1[[#This Row],[Aplicación]],14,6)</f>
        <v>212</v>
      </c>
    </row>
    <row r="5474" spans="1:24" x14ac:dyDescent="0.25">
      <c r="A5474" s="77">
        <v>220240067393</v>
      </c>
      <c r="B5474" s="78" t="s">
        <v>702</v>
      </c>
      <c r="C5474" s="79">
        <v>45657</v>
      </c>
      <c r="D5474" s="77">
        <v>22024001012</v>
      </c>
      <c r="E5474" s="78" t="s">
        <v>1174</v>
      </c>
      <c r="F5474" s="80">
        <v>24.47</v>
      </c>
      <c r="G5474" s="78" t="s">
        <v>764</v>
      </c>
      <c r="H5474" s="78" t="s">
        <v>7213</v>
      </c>
      <c r="I5474" s="81">
        <v>300</v>
      </c>
      <c r="J5474" s="78" t="s">
        <v>398</v>
      </c>
      <c r="K5474" s="78" t="s">
        <v>398</v>
      </c>
      <c r="L5474" s="78" t="s">
        <v>413</v>
      </c>
      <c r="M5474" s="78" t="s">
        <v>395</v>
      </c>
      <c r="N5474" s="78" t="s">
        <v>396</v>
      </c>
      <c r="O5474" s="82" t="s">
        <v>325</v>
      </c>
      <c r="P5474" s="82" t="s">
        <v>6229</v>
      </c>
      <c r="Q5474" s="83" t="str">
        <f>MID(Tabla1[[#This Row],[Aplicación]],14,1)</f>
        <v>2</v>
      </c>
      <c r="R5474" s="35" t="s">
        <v>265</v>
      </c>
      <c r="S5474" s="83" t="str">
        <f>MID(Tabla1[[#This Row],[Aplicación]],6,2)</f>
        <v>11</v>
      </c>
      <c r="T5474" s="84" t="str">
        <f>VLOOKUP(Tabla1[[#This Row],[AREA]],Hoja1!A:B,2,FALSE)</f>
        <v>11. Salud pública y seguridad ciudadana</v>
      </c>
      <c r="U5474" s="83" t="str">
        <f>MID(Tabla1[[#This Row],[Aplicación]],9,4)</f>
        <v>1321</v>
      </c>
      <c r="V5474" s="84" t="str">
        <f>VLOOKUP(Tabla1[[#This Row],[PROGRAMA]],Hoja1!A:B,2,FALSE)</f>
        <v>1321. Policía municipal</v>
      </c>
      <c r="W5474" s="83" t="str">
        <f>MID(Tabla1[[#This Row],[Aplicación]],14,2)</f>
        <v>21</v>
      </c>
      <c r="X5474" s="83" t="str">
        <f>MID(Tabla1[[#This Row],[Aplicación]],14,6)</f>
        <v>213</v>
      </c>
    </row>
    <row r="5475" spans="1:24" x14ac:dyDescent="0.25">
      <c r="A5475" s="77">
        <v>220240068361</v>
      </c>
      <c r="B5475" s="78" t="s">
        <v>702</v>
      </c>
      <c r="C5475" s="79">
        <v>45657</v>
      </c>
      <c r="D5475" s="77">
        <v>22024001045</v>
      </c>
      <c r="E5475" s="78" t="s">
        <v>1353</v>
      </c>
      <c r="F5475" s="80">
        <v>8.84</v>
      </c>
      <c r="G5475" s="78" t="s">
        <v>764</v>
      </c>
      <c r="H5475" s="78" t="s">
        <v>7214</v>
      </c>
      <c r="I5475" s="81">
        <v>300</v>
      </c>
      <c r="J5475" s="78" t="s">
        <v>398</v>
      </c>
      <c r="K5475" s="78" t="s">
        <v>398</v>
      </c>
      <c r="L5475" s="78" t="s">
        <v>413</v>
      </c>
      <c r="M5475" s="78" t="s">
        <v>395</v>
      </c>
      <c r="N5475" s="78" t="s">
        <v>396</v>
      </c>
      <c r="O5475" s="82" t="s">
        <v>325</v>
      </c>
      <c r="P5475" s="82" t="s">
        <v>6229</v>
      </c>
      <c r="Q5475" s="83" t="str">
        <f>MID(Tabla1[[#This Row],[Aplicación]],14,1)</f>
        <v>2</v>
      </c>
      <c r="R5475" s="35" t="s">
        <v>265</v>
      </c>
      <c r="S5475" s="83" t="str">
        <f>MID(Tabla1[[#This Row],[Aplicación]],6,2)</f>
        <v>11</v>
      </c>
      <c r="T5475" s="84" t="str">
        <f>VLOOKUP(Tabla1[[#This Row],[AREA]],Hoja1!A:B,2,FALSE)</f>
        <v>11. Salud pública y seguridad ciudadana</v>
      </c>
      <c r="U5475" s="83" t="str">
        <f>MID(Tabla1[[#This Row],[Aplicación]],9,4)</f>
        <v>3111</v>
      </c>
      <c r="V5475" s="84" t="str">
        <f>VLOOKUP(Tabla1[[#This Row],[PROGRAMA]],Hoja1!A:B,2,FALSE)</f>
        <v>3111. Protección de la salubridad pública</v>
      </c>
      <c r="W5475" s="83" t="str">
        <f>MID(Tabla1[[#This Row],[Aplicación]],14,2)</f>
        <v>22</v>
      </c>
      <c r="X5475" s="83" t="str">
        <f>MID(Tabla1[[#This Row],[Aplicación]],14,6)</f>
        <v>22199</v>
      </c>
    </row>
    <row r="5476" spans="1:24" x14ac:dyDescent="0.25">
      <c r="A5476" s="77">
        <v>220240055404</v>
      </c>
      <c r="B5476" s="78" t="s">
        <v>702</v>
      </c>
      <c r="C5476" s="79">
        <v>45617</v>
      </c>
      <c r="D5476" s="77">
        <v>22024001011</v>
      </c>
      <c r="E5476" s="78" t="s">
        <v>1423</v>
      </c>
      <c r="F5476" s="80">
        <v>130.56</v>
      </c>
      <c r="G5476" s="78" t="s">
        <v>767</v>
      </c>
      <c r="H5476" s="78" t="s">
        <v>7215</v>
      </c>
      <c r="I5476" s="81" t="s">
        <v>2934</v>
      </c>
      <c r="J5476" s="78" t="s">
        <v>398</v>
      </c>
      <c r="K5476" s="78" t="s">
        <v>398</v>
      </c>
      <c r="L5476" s="78" t="s">
        <v>399</v>
      </c>
      <c r="M5476" s="78" t="s">
        <v>395</v>
      </c>
      <c r="N5476" s="78" t="s">
        <v>396</v>
      </c>
      <c r="O5476" s="82" t="s">
        <v>325</v>
      </c>
      <c r="P5476" s="82" t="s">
        <v>6229</v>
      </c>
      <c r="Q5476" s="83" t="str">
        <f>MID(Tabla1[[#This Row],[Aplicación]],14,1)</f>
        <v>2</v>
      </c>
      <c r="R5476" s="35" t="s">
        <v>265</v>
      </c>
      <c r="S5476" s="83" t="str">
        <f>MID(Tabla1[[#This Row],[Aplicación]],6,2)</f>
        <v>11</v>
      </c>
      <c r="T5476" s="84" t="str">
        <f>VLOOKUP(Tabla1[[#This Row],[AREA]],Hoja1!A:B,2,FALSE)</f>
        <v>11. Salud pública y seguridad ciudadana</v>
      </c>
      <c r="U5476" s="83" t="str">
        <f>MID(Tabla1[[#This Row],[Aplicación]],9,4)</f>
        <v>1321</v>
      </c>
      <c r="V5476" s="84" t="str">
        <f>VLOOKUP(Tabla1[[#This Row],[PROGRAMA]],Hoja1!A:B,2,FALSE)</f>
        <v>1321. Policía municipal</v>
      </c>
      <c r="W5476" s="83" t="str">
        <f>MID(Tabla1[[#This Row],[Aplicación]],14,2)</f>
        <v>21</v>
      </c>
      <c r="X5476" s="83" t="str">
        <f>MID(Tabla1[[#This Row],[Aplicación]],14,6)</f>
        <v>214</v>
      </c>
    </row>
    <row r="5477" spans="1:24" x14ac:dyDescent="0.25">
      <c r="A5477" s="77">
        <v>220240056170</v>
      </c>
      <c r="B5477" s="78" t="s">
        <v>702</v>
      </c>
      <c r="C5477" s="79">
        <v>45622</v>
      </c>
      <c r="D5477" s="77">
        <v>22024000942</v>
      </c>
      <c r="E5477" s="78" t="s">
        <v>1411</v>
      </c>
      <c r="F5477" s="80">
        <v>130.22</v>
      </c>
      <c r="G5477" s="78" t="s">
        <v>776</v>
      </c>
      <c r="H5477" s="78" t="s">
        <v>7216</v>
      </c>
      <c r="I5477" s="81" t="s">
        <v>2934</v>
      </c>
      <c r="J5477" s="78" t="s">
        <v>398</v>
      </c>
      <c r="K5477" s="78" t="s">
        <v>398</v>
      </c>
      <c r="L5477" s="78" t="s">
        <v>413</v>
      </c>
      <c r="M5477" s="78" t="s">
        <v>395</v>
      </c>
      <c r="N5477" s="78" t="s">
        <v>396</v>
      </c>
      <c r="O5477" s="82" t="s">
        <v>325</v>
      </c>
      <c r="P5477" s="82" t="s">
        <v>6229</v>
      </c>
      <c r="Q5477" s="83" t="str">
        <f>MID(Tabla1[[#This Row],[Aplicación]],14,1)</f>
        <v>2</v>
      </c>
      <c r="R5477" s="35" t="s">
        <v>265</v>
      </c>
      <c r="S5477" s="83" t="str">
        <f>MID(Tabla1[[#This Row],[Aplicación]],6,2)</f>
        <v>06</v>
      </c>
      <c r="T5477" s="84" t="str">
        <f>VLOOKUP(Tabla1[[#This Row],[AREA]],Hoja1!A:B,2,FALSE)</f>
        <v>06. Educación y cultura</v>
      </c>
      <c r="U5477" s="83" t="str">
        <f>MID(Tabla1[[#This Row],[Aplicación]],9,4)</f>
        <v>3231</v>
      </c>
      <c r="V5477" s="84" t="str">
        <f>VLOOKUP(Tabla1[[#This Row],[PROGRAMA]],Hoja1!A:B,2,FALSE)</f>
        <v>3231. Escuelas infantiles</v>
      </c>
      <c r="W5477" s="83" t="str">
        <f>MID(Tabla1[[#This Row],[Aplicación]],14,2)</f>
        <v>21</v>
      </c>
      <c r="X5477" s="83" t="str">
        <f>MID(Tabla1[[#This Row],[Aplicación]],14,6)</f>
        <v>212</v>
      </c>
    </row>
    <row r="5478" spans="1:24" x14ac:dyDescent="0.25">
      <c r="A5478" s="77">
        <v>220240058162</v>
      </c>
      <c r="B5478" s="78" t="s">
        <v>702</v>
      </c>
      <c r="C5478" s="79">
        <v>45630</v>
      </c>
      <c r="D5478" s="77">
        <v>22024000440</v>
      </c>
      <c r="E5478" s="78" t="s">
        <v>1425</v>
      </c>
      <c r="F5478" s="80">
        <v>129.97</v>
      </c>
      <c r="G5478" s="78" t="s">
        <v>765</v>
      </c>
      <c r="H5478" s="78" t="s">
        <v>7217</v>
      </c>
      <c r="I5478" s="81" t="s">
        <v>2934</v>
      </c>
      <c r="J5478" s="78" t="s">
        <v>398</v>
      </c>
      <c r="K5478" s="78" t="s">
        <v>398</v>
      </c>
      <c r="L5478" s="78" t="s">
        <v>399</v>
      </c>
      <c r="M5478" s="78" t="s">
        <v>395</v>
      </c>
      <c r="N5478" s="78" t="s">
        <v>396</v>
      </c>
      <c r="O5478" s="82" t="s">
        <v>325</v>
      </c>
      <c r="P5478" s="82" t="s">
        <v>6229</v>
      </c>
      <c r="Q5478" s="83" t="str">
        <f>MID(Tabla1[[#This Row],[Aplicación]],14,1)</f>
        <v>2</v>
      </c>
      <c r="R5478" s="35" t="s">
        <v>265</v>
      </c>
      <c r="S5478" s="83" t="str">
        <f>MID(Tabla1[[#This Row],[Aplicación]],6,2)</f>
        <v>11</v>
      </c>
      <c r="T5478" s="84" t="str">
        <f>VLOOKUP(Tabla1[[#This Row],[AREA]],Hoja1!A:B,2,FALSE)</f>
        <v>11. Salud pública y seguridad ciudadana</v>
      </c>
      <c r="U5478" s="83" t="str">
        <f>MID(Tabla1[[#This Row],[Aplicación]],9,4)</f>
        <v>1621</v>
      </c>
      <c r="V5478" s="84" t="str">
        <f>VLOOKUP(Tabla1[[#This Row],[PROGRAMA]],Hoja1!A:B,2,FALSE)</f>
        <v>1621. Recogida de residuos</v>
      </c>
      <c r="W5478" s="83" t="str">
        <f>MID(Tabla1[[#This Row],[Aplicación]],14,2)</f>
        <v>21</v>
      </c>
      <c r="X5478" s="83" t="str">
        <f>MID(Tabla1[[#This Row],[Aplicación]],14,6)</f>
        <v>214</v>
      </c>
    </row>
    <row r="5479" spans="1:24" x14ac:dyDescent="0.25">
      <c r="A5479" s="77">
        <v>220240060976</v>
      </c>
      <c r="B5479" s="78" t="s">
        <v>702</v>
      </c>
      <c r="C5479" s="79">
        <v>45643</v>
      </c>
      <c r="D5479" s="77">
        <v>22024000447</v>
      </c>
      <c r="E5479" s="78" t="s">
        <v>1366</v>
      </c>
      <c r="F5479" s="80">
        <v>129.19</v>
      </c>
      <c r="G5479" s="78" t="s">
        <v>1012</v>
      </c>
      <c r="H5479" s="78" t="s">
        <v>6943</v>
      </c>
      <c r="I5479" s="81" t="s">
        <v>2934</v>
      </c>
      <c r="J5479" s="78" t="s">
        <v>393</v>
      </c>
      <c r="K5479" s="78" t="s">
        <v>393</v>
      </c>
      <c r="L5479" s="78" t="s">
        <v>413</v>
      </c>
      <c r="M5479" s="78" t="s">
        <v>395</v>
      </c>
      <c r="N5479" s="78" t="s">
        <v>396</v>
      </c>
      <c r="O5479" s="82" t="s">
        <v>325</v>
      </c>
      <c r="P5479" s="82" t="s">
        <v>6229</v>
      </c>
      <c r="Q5479" s="83" t="str">
        <f>MID(Tabla1[[#This Row],[Aplicación]],14,1)</f>
        <v>2</v>
      </c>
      <c r="R5479" s="35" t="s">
        <v>265</v>
      </c>
      <c r="S5479" s="83" t="str">
        <f>MID(Tabla1[[#This Row],[Aplicación]],6,2)</f>
        <v>11</v>
      </c>
      <c r="T5479" s="84" t="str">
        <f>VLOOKUP(Tabla1[[#This Row],[AREA]],Hoja1!A:B,2,FALSE)</f>
        <v>11. Salud pública y seguridad ciudadana</v>
      </c>
      <c r="U5479" s="83" t="str">
        <f>MID(Tabla1[[#This Row],[Aplicación]],9,4)</f>
        <v>1631</v>
      </c>
      <c r="V5479" s="84" t="str">
        <f>VLOOKUP(Tabla1[[#This Row],[PROGRAMA]],Hoja1!A:B,2,FALSE)</f>
        <v>1631. Limpieza viaria</v>
      </c>
      <c r="W5479" s="83" t="str">
        <f>MID(Tabla1[[#This Row],[Aplicación]],14,2)</f>
        <v>21</v>
      </c>
      <c r="X5479" s="83" t="str">
        <f>MID(Tabla1[[#This Row],[Aplicación]],14,6)</f>
        <v>214</v>
      </c>
    </row>
    <row r="5480" spans="1:24" x14ac:dyDescent="0.25">
      <c r="A5480" s="77">
        <v>220240052502</v>
      </c>
      <c r="B5480" s="78" t="s">
        <v>702</v>
      </c>
      <c r="C5480" s="79">
        <v>45601</v>
      </c>
      <c r="D5480" s="77">
        <v>22024000441</v>
      </c>
      <c r="E5480" s="78" t="s">
        <v>1425</v>
      </c>
      <c r="F5480" s="80">
        <v>128.82</v>
      </c>
      <c r="G5480" s="78" t="s">
        <v>3104</v>
      </c>
      <c r="H5480" s="78" t="s">
        <v>6520</v>
      </c>
      <c r="I5480" s="81" t="s">
        <v>2934</v>
      </c>
      <c r="J5480" s="78" t="s">
        <v>398</v>
      </c>
      <c r="K5480" s="78" t="s">
        <v>398</v>
      </c>
      <c r="L5480" s="78" t="s">
        <v>413</v>
      </c>
      <c r="M5480" s="78" t="s">
        <v>395</v>
      </c>
      <c r="N5480" s="78" t="s">
        <v>396</v>
      </c>
      <c r="O5480" s="82" t="s">
        <v>325</v>
      </c>
      <c r="P5480" s="82" t="s">
        <v>6229</v>
      </c>
      <c r="Q5480" s="83" t="str">
        <f>MID(Tabla1[[#This Row],[Aplicación]],14,1)</f>
        <v>2</v>
      </c>
      <c r="R5480" s="35" t="s">
        <v>265</v>
      </c>
      <c r="S5480" s="83" t="str">
        <f>MID(Tabla1[[#This Row],[Aplicación]],6,2)</f>
        <v>11</v>
      </c>
      <c r="T5480" s="84" t="str">
        <f>VLOOKUP(Tabla1[[#This Row],[AREA]],Hoja1!A:B,2,FALSE)</f>
        <v>11. Salud pública y seguridad ciudadana</v>
      </c>
      <c r="U5480" s="83" t="str">
        <f>MID(Tabla1[[#This Row],[Aplicación]],9,4)</f>
        <v>1621</v>
      </c>
      <c r="V5480" s="84" t="str">
        <f>VLOOKUP(Tabla1[[#This Row],[PROGRAMA]],Hoja1!A:B,2,FALSE)</f>
        <v>1621. Recogida de residuos</v>
      </c>
      <c r="W5480" s="83" t="str">
        <f>MID(Tabla1[[#This Row],[Aplicación]],14,2)</f>
        <v>21</v>
      </c>
      <c r="X5480" s="83" t="str">
        <f>MID(Tabla1[[#This Row],[Aplicación]],14,6)</f>
        <v>214</v>
      </c>
    </row>
    <row r="5481" spans="1:24" x14ac:dyDescent="0.25">
      <c r="A5481" s="77">
        <v>220240068666</v>
      </c>
      <c r="B5481" s="78" t="s">
        <v>702</v>
      </c>
      <c r="C5481" s="79">
        <v>45657</v>
      </c>
      <c r="D5481" s="77">
        <v>22024001011</v>
      </c>
      <c r="E5481" s="78" t="s">
        <v>1423</v>
      </c>
      <c r="F5481" s="80">
        <v>232.83</v>
      </c>
      <c r="G5481" s="78" t="s">
        <v>765</v>
      </c>
      <c r="H5481" s="78" t="s">
        <v>7218</v>
      </c>
      <c r="I5481" s="81">
        <v>300</v>
      </c>
      <c r="J5481" s="78" t="s">
        <v>398</v>
      </c>
      <c r="K5481" s="78" t="s">
        <v>398</v>
      </c>
      <c r="L5481" s="78" t="s">
        <v>399</v>
      </c>
      <c r="M5481" s="78" t="s">
        <v>395</v>
      </c>
      <c r="N5481" s="78" t="s">
        <v>396</v>
      </c>
      <c r="O5481" s="82" t="s">
        <v>325</v>
      </c>
      <c r="P5481" s="82" t="s">
        <v>6229</v>
      </c>
      <c r="Q5481" s="83" t="str">
        <f>MID(Tabla1[[#This Row],[Aplicación]],14,1)</f>
        <v>2</v>
      </c>
      <c r="R5481" s="35" t="s">
        <v>265</v>
      </c>
      <c r="S5481" s="83" t="str">
        <f>MID(Tabla1[[#This Row],[Aplicación]],6,2)</f>
        <v>11</v>
      </c>
      <c r="T5481" s="84" t="str">
        <f>VLOOKUP(Tabla1[[#This Row],[AREA]],Hoja1!A:B,2,FALSE)</f>
        <v>11. Salud pública y seguridad ciudadana</v>
      </c>
      <c r="U5481" s="83" t="str">
        <f>MID(Tabla1[[#This Row],[Aplicación]],9,4)</f>
        <v>1321</v>
      </c>
      <c r="V5481" s="84" t="str">
        <f>VLOOKUP(Tabla1[[#This Row],[PROGRAMA]],Hoja1!A:B,2,FALSE)</f>
        <v>1321. Policía municipal</v>
      </c>
      <c r="W5481" s="83" t="str">
        <f>MID(Tabla1[[#This Row],[Aplicación]],14,2)</f>
        <v>21</v>
      </c>
      <c r="X5481" s="83" t="str">
        <f>MID(Tabla1[[#This Row],[Aplicación]],14,6)</f>
        <v>214</v>
      </c>
    </row>
    <row r="5482" spans="1:24" x14ac:dyDescent="0.25">
      <c r="A5482" s="77">
        <v>220240067433</v>
      </c>
      <c r="B5482" s="78" t="s">
        <v>702</v>
      </c>
      <c r="C5482" s="79">
        <v>45657</v>
      </c>
      <c r="D5482" s="77">
        <v>22024000440</v>
      </c>
      <c r="E5482" s="78" t="s">
        <v>1425</v>
      </c>
      <c r="F5482" s="80">
        <v>1561.13</v>
      </c>
      <c r="G5482" s="78" t="s">
        <v>765</v>
      </c>
      <c r="H5482" s="78" t="s">
        <v>7219</v>
      </c>
      <c r="I5482" s="81">
        <v>300</v>
      </c>
      <c r="J5482" s="78" t="s">
        <v>398</v>
      </c>
      <c r="K5482" s="78" t="s">
        <v>398</v>
      </c>
      <c r="L5482" s="78" t="s">
        <v>399</v>
      </c>
      <c r="M5482" s="78" t="s">
        <v>395</v>
      </c>
      <c r="N5482" s="78" t="s">
        <v>396</v>
      </c>
      <c r="O5482" s="82" t="s">
        <v>325</v>
      </c>
      <c r="P5482" s="82" t="s">
        <v>6229</v>
      </c>
      <c r="Q5482" s="83" t="str">
        <f>MID(Tabla1[[#This Row],[Aplicación]],14,1)</f>
        <v>2</v>
      </c>
      <c r="R5482" s="35" t="s">
        <v>265</v>
      </c>
      <c r="S5482" s="83" t="str">
        <f>MID(Tabla1[[#This Row],[Aplicación]],6,2)</f>
        <v>11</v>
      </c>
      <c r="T5482" s="84" t="str">
        <f>VLOOKUP(Tabla1[[#This Row],[AREA]],Hoja1!A:B,2,FALSE)</f>
        <v>11. Salud pública y seguridad ciudadana</v>
      </c>
      <c r="U5482" s="83" t="str">
        <f>MID(Tabla1[[#This Row],[Aplicación]],9,4)</f>
        <v>1621</v>
      </c>
      <c r="V5482" s="84" t="str">
        <f>VLOOKUP(Tabla1[[#This Row],[PROGRAMA]],Hoja1!A:B,2,FALSE)</f>
        <v>1621. Recogida de residuos</v>
      </c>
      <c r="W5482" s="83" t="str">
        <f>MID(Tabla1[[#This Row],[Aplicación]],14,2)</f>
        <v>21</v>
      </c>
      <c r="X5482" s="83" t="str">
        <f>MID(Tabla1[[#This Row],[Aplicación]],14,6)</f>
        <v>214</v>
      </c>
    </row>
    <row r="5483" spans="1:24" x14ac:dyDescent="0.25">
      <c r="A5483" s="77">
        <v>220240067435</v>
      </c>
      <c r="B5483" s="78" t="s">
        <v>702</v>
      </c>
      <c r="C5483" s="79">
        <v>45657</v>
      </c>
      <c r="D5483" s="77">
        <v>22024000440</v>
      </c>
      <c r="E5483" s="78" t="s">
        <v>1425</v>
      </c>
      <c r="F5483" s="80">
        <v>910.39</v>
      </c>
      <c r="G5483" s="78" t="s">
        <v>765</v>
      </c>
      <c r="H5483" s="78" t="s">
        <v>7220</v>
      </c>
      <c r="I5483" s="81">
        <v>300</v>
      </c>
      <c r="J5483" s="78" t="s">
        <v>398</v>
      </c>
      <c r="K5483" s="78" t="s">
        <v>398</v>
      </c>
      <c r="L5483" s="78" t="s">
        <v>399</v>
      </c>
      <c r="M5483" s="78" t="s">
        <v>395</v>
      </c>
      <c r="N5483" s="78" t="s">
        <v>396</v>
      </c>
      <c r="O5483" s="82" t="s">
        <v>325</v>
      </c>
      <c r="P5483" s="82" t="s">
        <v>6229</v>
      </c>
      <c r="Q5483" s="83" t="str">
        <f>MID(Tabla1[[#This Row],[Aplicación]],14,1)</f>
        <v>2</v>
      </c>
      <c r="R5483" s="35" t="s">
        <v>265</v>
      </c>
      <c r="S5483" s="83" t="str">
        <f>MID(Tabla1[[#This Row],[Aplicación]],6,2)</f>
        <v>11</v>
      </c>
      <c r="T5483" s="84" t="str">
        <f>VLOOKUP(Tabla1[[#This Row],[AREA]],Hoja1!A:B,2,FALSE)</f>
        <v>11. Salud pública y seguridad ciudadana</v>
      </c>
      <c r="U5483" s="83" t="str">
        <f>MID(Tabla1[[#This Row],[Aplicación]],9,4)</f>
        <v>1621</v>
      </c>
      <c r="V5483" s="84" t="str">
        <f>VLOOKUP(Tabla1[[#This Row],[PROGRAMA]],Hoja1!A:B,2,FALSE)</f>
        <v>1621. Recogida de residuos</v>
      </c>
      <c r="W5483" s="83" t="str">
        <f>MID(Tabla1[[#This Row],[Aplicación]],14,2)</f>
        <v>21</v>
      </c>
      <c r="X5483" s="83" t="str">
        <f>MID(Tabla1[[#This Row],[Aplicación]],14,6)</f>
        <v>214</v>
      </c>
    </row>
    <row r="5484" spans="1:24" x14ac:dyDescent="0.25">
      <c r="A5484" s="77">
        <v>220240053174</v>
      </c>
      <c r="B5484" s="78" t="s">
        <v>390</v>
      </c>
      <c r="C5484" s="79">
        <v>45603</v>
      </c>
      <c r="D5484" s="77">
        <v>22024007985</v>
      </c>
      <c r="E5484" s="78" t="s">
        <v>1364</v>
      </c>
      <c r="F5484" s="80">
        <v>4840</v>
      </c>
      <c r="G5484" s="78" t="s">
        <v>300</v>
      </c>
      <c r="H5484" s="78" t="s">
        <v>7221</v>
      </c>
      <c r="I5484" s="81" t="s">
        <v>2930</v>
      </c>
      <c r="J5484" s="78" t="s">
        <v>398</v>
      </c>
      <c r="K5484" s="78" t="s">
        <v>398</v>
      </c>
      <c r="L5484" s="78" t="s">
        <v>399</v>
      </c>
      <c r="M5484" s="78" t="s">
        <v>395</v>
      </c>
      <c r="N5484" s="78" t="s">
        <v>396</v>
      </c>
      <c r="O5484" s="82" t="s">
        <v>325</v>
      </c>
      <c r="P5484" s="82" t="s">
        <v>6229</v>
      </c>
      <c r="Q5484" s="83" t="str">
        <f>MID(Tabla1[[#This Row],[Aplicación]],14,1)</f>
        <v>2</v>
      </c>
      <c r="R5484" s="35" t="s">
        <v>265</v>
      </c>
      <c r="S5484" s="83" t="str">
        <f>MID(Tabla1[[#This Row],[Aplicación]],6,2)</f>
        <v>11</v>
      </c>
      <c r="T5484" s="84" t="str">
        <f>VLOOKUP(Tabla1[[#This Row],[AREA]],Hoja1!A:B,2,FALSE)</f>
        <v>11. Salud pública y seguridad ciudadana</v>
      </c>
      <c r="U5484" s="83" t="str">
        <f>MID(Tabla1[[#This Row],[Aplicación]],9,4)</f>
        <v>1621</v>
      </c>
      <c r="V5484" s="84" t="str">
        <f>VLOOKUP(Tabla1[[#This Row],[PROGRAMA]],Hoja1!A:B,2,FALSE)</f>
        <v>1621. Recogida de residuos</v>
      </c>
      <c r="W5484" s="83" t="str">
        <f>MID(Tabla1[[#This Row],[Aplicación]],14,2)</f>
        <v>22</v>
      </c>
      <c r="X5484" s="83" t="str">
        <f>MID(Tabla1[[#This Row],[Aplicación]],14,6)</f>
        <v>22706</v>
      </c>
    </row>
    <row r="5485" spans="1:24" x14ac:dyDescent="0.25">
      <c r="A5485" s="77">
        <v>220240069132</v>
      </c>
      <c r="B5485" s="78" t="s">
        <v>702</v>
      </c>
      <c r="C5485" s="79">
        <v>45657</v>
      </c>
      <c r="D5485" s="77">
        <v>22024000440</v>
      </c>
      <c r="E5485" s="78" t="s">
        <v>1425</v>
      </c>
      <c r="F5485" s="80">
        <v>783.51</v>
      </c>
      <c r="G5485" s="78" t="s">
        <v>765</v>
      </c>
      <c r="H5485" s="78" t="s">
        <v>7222</v>
      </c>
      <c r="I5485" s="81">
        <v>300</v>
      </c>
      <c r="J5485" s="78" t="s">
        <v>398</v>
      </c>
      <c r="K5485" s="78" t="s">
        <v>398</v>
      </c>
      <c r="L5485" s="78" t="s">
        <v>399</v>
      </c>
      <c r="M5485" s="78" t="s">
        <v>395</v>
      </c>
      <c r="N5485" s="78" t="s">
        <v>396</v>
      </c>
      <c r="O5485" s="82" t="s">
        <v>325</v>
      </c>
      <c r="P5485" s="82" t="s">
        <v>6229</v>
      </c>
      <c r="Q5485" s="83" t="str">
        <f>MID(Tabla1[[#This Row],[Aplicación]],14,1)</f>
        <v>2</v>
      </c>
      <c r="R5485" s="35" t="s">
        <v>265</v>
      </c>
      <c r="S5485" s="83" t="str">
        <f>MID(Tabla1[[#This Row],[Aplicación]],6,2)</f>
        <v>11</v>
      </c>
      <c r="T5485" s="84" t="str">
        <f>VLOOKUP(Tabla1[[#This Row],[AREA]],Hoja1!A:B,2,FALSE)</f>
        <v>11. Salud pública y seguridad ciudadana</v>
      </c>
      <c r="U5485" s="83" t="str">
        <f>MID(Tabla1[[#This Row],[Aplicación]],9,4)</f>
        <v>1621</v>
      </c>
      <c r="V5485" s="84" t="str">
        <f>VLOOKUP(Tabla1[[#This Row],[PROGRAMA]],Hoja1!A:B,2,FALSE)</f>
        <v>1621. Recogida de residuos</v>
      </c>
      <c r="W5485" s="83" t="str">
        <f>MID(Tabla1[[#This Row],[Aplicación]],14,2)</f>
        <v>21</v>
      </c>
      <c r="X5485" s="83" t="str">
        <f>MID(Tabla1[[#This Row],[Aplicación]],14,6)</f>
        <v>214</v>
      </c>
    </row>
    <row r="5486" spans="1:24" x14ac:dyDescent="0.25">
      <c r="A5486" s="77">
        <v>220240068535</v>
      </c>
      <c r="B5486" s="78" t="s">
        <v>702</v>
      </c>
      <c r="C5486" s="79">
        <v>45657</v>
      </c>
      <c r="D5486" s="77">
        <v>22024000464</v>
      </c>
      <c r="E5486" s="78" t="s">
        <v>1366</v>
      </c>
      <c r="F5486" s="80">
        <v>345.72</v>
      </c>
      <c r="G5486" s="78" t="s">
        <v>765</v>
      </c>
      <c r="H5486" s="78" t="s">
        <v>7223</v>
      </c>
      <c r="I5486" s="81">
        <v>300</v>
      </c>
      <c r="J5486" s="78" t="s">
        <v>398</v>
      </c>
      <c r="K5486" s="78" t="s">
        <v>398</v>
      </c>
      <c r="L5486" s="78" t="s">
        <v>399</v>
      </c>
      <c r="M5486" s="78" t="s">
        <v>395</v>
      </c>
      <c r="N5486" s="78" t="s">
        <v>396</v>
      </c>
      <c r="O5486" s="82" t="s">
        <v>325</v>
      </c>
      <c r="P5486" s="82" t="s">
        <v>6229</v>
      </c>
      <c r="Q5486" s="83" t="str">
        <f>MID(Tabla1[[#This Row],[Aplicación]],14,1)</f>
        <v>2</v>
      </c>
      <c r="R5486" s="35" t="s">
        <v>265</v>
      </c>
      <c r="S5486" s="83" t="str">
        <f>MID(Tabla1[[#This Row],[Aplicación]],6,2)</f>
        <v>11</v>
      </c>
      <c r="T5486" s="84" t="str">
        <f>VLOOKUP(Tabla1[[#This Row],[AREA]],Hoja1!A:B,2,FALSE)</f>
        <v>11. Salud pública y seguridad ciudadana</v>
      </c>
      <c r="U5486" s="83" t="str">
        <f>MID(Tabla1[[#This Row],[Aplicación]],9,4)</f>
        <v>1631</v>
      </c>
      <c r="V5486" s="84" t="str">
        <f>VLOOKUP(Tabla1[[#This Row],[PROGRAMA]],Hoja1!A:B,2,FALSE)</f>
        <v>1631. Limpieza viaria</v>
      </c>
      <c r="W5486" s="83" t="str">
        <f>MID(Tabla1[[#This Row],[Aplicación]],14,2)</f>
        <v>21</v>
      </c>
      <c r="X5486" s="83" t="str">
        <f>MID(Tabla1[[#This Row],[Aplicación]],14,6)</f>
        <v>214</v>
      </c>
    </row>
    <row r="5487" spans="1:24" x14ac:dyDescent="0.25">
      <c r="A5487" s="77">
        <v>220240056149</v>
      </c>
      <c r="B5487" s="78" t="s">
        <v>658</v>
      </c>
      <c r="C5487" s="79">
        <v>45622</v>
      </c>
      <c r="D5487" s="77">
        <v>22024008584</v>
      </c>
      <c r="E5487" s="78" t="s">
        <v>1141</v>
      </c>
      <c r="F5487" s="80">
        <v>456.65</v>
      </c>
      <c r="G5487" s="78" t="s">
        <v>739</v>
      </c>
      <c r="H5487" s="78" t="s">
        <v>7224</v>
      </c>
      <c r="I5487" s="81" t="s">
        <v>2951</v>
      </c>
      <c r="J5487" s="78" t="s">
        <v>398</v>
      </c>
      <c r="K5487" s="78" t="s">
        <v>398</v>
      </c>
      <c r="L5487" s="78" t="s">
        <v>399</v>
      </c>
      <c r="M5487" s="78" t="s">
        <v>585</v>
      </c>
      <c r="N5487" s="78" t="s">
        <v>539</v>
      </c>
      <c r="O5487" s="82" t="s">
        <v>326</v>
      </c>
      <c r="P5487" s="82" t="s">
        <v>6229</v>
      </c>
      <c r="Q5487" s="83" t="str">
        <f>MID(Tabla1[[#This Row],[Aplicación]],14,1)</f>
        <v>2</v>
      </c>
      <c r="R5487" s="35" t="s">
        <v>265</v>
      </c>
      <c r="S5487" s="83" t="str">
        <f>MID(Tabla1[[#This Row],[Aplicación]],6,2)</f>
        <v>10</v>
      </c>
      <c r="T5487" s="84" t="str">
        <f>VLOOKUP(Tabla1[[#This Row],[AREA]],Hoja1!A:B,2,FALSE)</f>
        <v>10. Personas mayores, familia y servicios sociales</v>
      </c>
      <c r="U5487" s="83" t="str">
        <f>MID(Tabla1[[#This Row],[Aplicación]],9,4)</f>
        <v>2311</v>
      </c>
      <c r="V5487" s="84" t="str">
        <f>VLOOKUP(Tabla1[[#This Row],[PROGRAMA]],Hoja1!A:B,2,FALSE)</f>
        <v>2311. Intervención social</v>
      </c>
      <c r="W5487" s="83" t="str">
        <f>MID(Tabla1[[#This Row],[Aplicación]],14,2)</f>
        <v>22</v>
      </c>
      <c r="X5487" s="83" t="str">
        <f>MID(Tabla1[[#This Row],[Aplicación]],14,6)</f>
        <v>22799</v>
      </c>
    </row>
    <row r="5488" spans="1:24" x14ac:dyDescent="0.25">
      <c r="A5488" s="77">
        <v>220240061681</v>
      </c>
      <c r="B5488" s="78" t="s">
        <v>390</v>
      </c>
      <c r="C5488" s="79">
        <v>45644</v>
      </c>
      <c r="D5488" s="77">
        <v>22024009223</v>
      </c>
      <c r="E5488" s="78" t="s">
        <v>1202</v>
      </c>
      <c r="F5488" s="80">
        <v>82.76</v>
      </c>
      <c r="G5488" s="78" t="s">
        <v>18</v>
      </c>
      <c r="H5488" s="78" t="s">
        <v>7225</v>
      </c>
      <c r="I5488" s="81" t="s">
        <v>2930</v>
      </c>
      <c r="J5488" s="78" t="s">
        <v>398</v>
      </c>
      <c r="K5488" s="78" t="s">
        <v>398</v>
      </c>
      <c r="L5488" s="78" t="s">
        <v>413</v>
      </c>
      <c r="M5488" s="78" t="s">
        <v>585</v>
      </c>
      <c r="N5488" s="78" t="s">
        <v>539</v>
      </c>
      <c r="O5488" s="82" t="s">
        <v>326</v>
      </c>
      <c r="P5488" s="82" t="s">
        <v>6229</v>
      </c>
      <c r="Q5488" s="83" t="str">
        <f>MID(Tabla1[[#This Row],[Aplicación]],14,1)</f>
        <v>2</v>
      </c>
      <c r="R5488" s="35" t="s">
        <v>265</v>
      </c>
      <c r="S5488" s="83" t="str">
        <f>MID(Tabla1[[#This Row],[Aplicación]],6,2)</f>
        <v>03</v>
      </c>
      <c r="T5488" s="84" t="str">
        <f>VLOOKUP(Tabla1[[#This Row],[AREA]],Hoja1!A:B,2,FALSE)</f>
        <v>03. Participación ciudadana y deportes</v>
      </c>
      <c r="U5488" s="83" t="str">
        <f>MID(Tabla1[[#This Row],[Aplicación]],9,4)</f>
        <v>9241</v>
      </c>
      <c r="V5488" s="84" t="str">
        <f>VLOOKUP(Tabla1[[#This Row],[PROGRAMA]],Hoja1!A:B,2,FALSE)</f>
        <v>9241. Participación ciudadana</v>
      </c>
      <c r="W5488" s="83" t="str">
        <f>MID(Tabla1[[#This Row],[Aplicación]],14,2)</f>
        <v>22</v>
      </c>
      <c r="X5488" s="83" t="str">
        <f>MID(Tabla1[[#This Row],[Aplicación]],14,6)</f>
        <v>22701</v>
      </c>
    </row>
    <row r="5489" spans="1:24" x14ac:dyDescent="0.25">
      <c r="A5489" s="77">
        <v>220240063570</v>
      </c>
      <c r="B5489" s="78" t="s">
        <v>390</v>
      </c>
      <c r="C5489" s="79">
        <v>45653</v>
      </c>
      <c r="D5489" s="77">
        <v>22024001767</v>
      </c>
      <c r="E5489" s="78" t="s">
        <v>1294</v>
      </c>
      <c r="F5489" s="80">
        <v>100</v>
      </c>
      <c r="G5489" s="78" t="s">
        <v>29</v>
      </c>
      <c r="H5489" s="78" t="s">
        <v>7226</v>
      </c>
      <c r="I5489" s="81">
        <v>220</v>
      </c>
      <c r="J5489" s="78" t="s">
        <v>398</v>
      </c>
      <c r="K5489" s="78" t="s">
        <v>398</v>
      </c>
      <c r="L5489" s="78" t="s">
        <v>413</v>
      </c>
      <c r="M5489" s="78" t="s">
        <v>585</v>
      </c>
      <c r="N5489" s="78" t="s">
        <v>539</v>
      </c>
      <c r="O5489" s="82" t="s">
        <v>326</v>
      </c>
      <c r="P5489" s="82" t="s">
        <v>6229</v>
      </c>
      <c r="Q5489" s="83" t="str">
        <f>MID(Tabla1[[#This Row],[Aplicación]],14,1)</f>
        <v>2</v>
      </c>
      <c r="R5489" s="35" t="s">
        <v>265</v>
      </c>
      <c r="S5489" s="83" t="str">
        <f>MID(Tabla1[[#This Row],[Aplicación]],6,2)</f>
        <v>06</v>
      </c>
      <c r="T5489" s="84" t="str">
        <f>VLOOKUP(Tabla1[[#This Row],[AREA]],Hoja1!A:B,2,FALSE)</f>
        <v>06. Educación y cultura</v>
      </c>
      <c r="U5489" s="83" t="str">
        <f>MID(Tabla1[[#This Row],[Aplicación]],9,4)</f>
        <v>3321</v>
      </c>
      <c r="V5489" s="84" t="str">
        <f>VLOOKUP(Tabla1[[#This Row],[PROGRAMA]],Hoja1!A:B,2,FALSE)</f>
        <v>3321. Bibliotecas públicas</v>
      </c>
      <c r="W5489" s="83" t="str">
        <f>MID(Tabla1[[#This Row],[Aplicación]],14,2)</f>
        <v>22</v>
      </c>
      <c r="X5489" s="83" t="str">
        <f>MID(Tabla1[[#This Row],[Aplicación]],14,6)</f>
        <v>22001</v>
      </c>
    </row>
    <row r="5490" spans="1:24" x14ac:dyDescent="0.25">
      <c r="A5490" s="77">
        <v>220240063731</v>
      </c>
      <c r="B5490" s="78" t="s">
        <v>702</v>
      </c>
      <c r="C5490" s="79">
        <v>45653</v>
      </c>
      <c r="D5490" s="77">
        <v>22024001012</v>
      </c>
      <c r="E5490" s="78" t="s">
        <v>1174</v>
      </c>
      <c r="F5490" s="80">
        <v>106.32</v>
      </c>
      <c r="G5490" s="78" t="s">
        <v>3199</v>
      </c>
      <c r="H5490" s="78" t="s">
        <v>7227</v>
      </c>
      <c r="I5490" s="81">
        <v>300</v>
      </c>
      <c r="J5490" s="78" t="s">
        <v>398</v>
      </c>
      <c r="K5490" s="78" t="s">
        <v>398</v>
      </c>
      <c r="L5490" s="78" t="s">
        <v>413</v>
      </c>
      <c r="M5490" s="78" t="s">
        <v>395</v>
      </c>
      <c r="N5490" s="78" t="s">
        <v>396</v>
      </c>
      <c r="O5490" s="82" t="s">
        <v>325</v>
      </c>
      <c r="P5490" s="82" t="s">
        <v>6229</v>
      </c>
      <c r="Q5490" s="83" t="str">
        <f>MID(Tabla1[[#This Row],[Aplicación]],14,1)</f>
        <v>2</v>
      </c>
      <c r="R5490" s="35" t="s">
        <v>265</v>
      </c>
      <c r="S5490" s="83" t="str">
        <f>MID(Tabla1[[#This Row],[Aplicación]],6,2)</f>
        <v>11</v>
      </c>
      <c r="T5490" s="84" t="str">
        <f>VLOOKUP(Tabla1[[#This Row],[AREA]],Hoja1!A:B,2,FALSE)</f>
        <v>11. Salud pública y seguridad ciudadana</v>
      </c>
      <c r="U5490" s="83" t="str">
        <f>MID(Tabla1[[#This Row],[Aplicación]],9,4)</f>
        <v>1321</v>
      </c>
      <c r="V5490" s="84" t="str">
        <f>VLOOKUP(Tabla1[[#This Row],[PROGRAMA]],Hoja1!A:B,2,FALSE)</f>
        <v>1321. Policía municipal</v>
      </c>
      <c r="W5490" s="83" t="str">
        <f>MID(Tabla1[[#This Row],[Aplicación]],14,2)</f>
        <v>21</v>
      </c>
      <c r="X5490" s="83" t="str">
        <f>MID(Tabla1[[#This Row],[Aplicación]],14,6)</f>
        <v>213</v>
      </c>
    </row>
    <row r="5491" spans="1:24" x14ac:dyDescent="0.25">
      <c r="A5491" s="77">
        <v>220240067447</v>
      </c>
      <c r="B5491" s="78" t="s">
        <v>702</v>
      </c>
      <c r="C5491" s="79">
        <v>45657</v>
      </c>
      <c r="D5491" s="77">
        <v>22024001012</v>
      </c>
      <c r="E5491" s="78" t="s">
        <v>1174</v>
      </c>
      <c r="F5491" s="80">
        <v>66.55</v>
      </c>
      <c r="G5491" s="78" t="s">
        <v>3199</v>
      </c>
      <c r="H5491" s="78" t="s">
        <v>7228</v>
      </c>
      <c r="I5491" s="81">
        <v>300</v>
      </c>
      <c r="J5491" s="78" t="s">
        <v>398</v>
      </c>
      <c r="K5491" s="78" t="s">
        <v>398</v>
      </c>
      <c r="L5491" s="78" t="s">
        <v>413</v>
      </c>
      <c r="M5491" s="78" t="s">
        <v>395</v>
      </c>
      <c r="N5491" s="78" t="s">
        <v>396</v>
      </c>
      <c r="O5491" s="82" t="s">
        <v>325</v>
      </c>
      <c r="P5491" s="82" t="s">
        <v>6229</v>
      </c>
      <c r="Q5491" s="83" t="str">
        <f>MID(Tabla1[[#This Row],[Aplicación]],14,1)</f>
        <v>2</v>
      </c>
      <c r="R5491" s="35" t="s">
        <v>265</v>
      </c>
      <c r="S5491" s="83" t="str">
        <f>MID(Tabla1[[#This Row],[Aplicación]],6,2)</f>
        <v>11</v>
      </c>
      <c r="T5491" s="84" t="str">
        <f>VLOOKUP(Tabla1[[#This Row],[AREA]],Hoja1!A:B,2,FALSE)</f>
        <v>11. Salud pública y seguridad ciudadana</v>
      </c>
      <c r="U5491" s="83" t="str">
        <f>MID(Tabla1[[#This Row],[Aplicación]],9,4)</f>
        <v>1321</v>
      </c>
      <c r="V5491" s="84" t="str">
        <f>VLOOKUP(Tabla1[[#This Row],[PROGRAMA]],Hoja1!A:B,2,FALSE)</f>
        <v>1321. Policía municipal</v>
      </c>
      <c r="W5491" s="83" t="str">
        <f>MID(Tabla1[[#This Row],[Aplicación]],14,2)</f>
        <v>21</v>
      </c>
      <c r="X5491" s="83" t="str">
        <f>MID(Tabla1[[#This Row],[Aplicación]],14,6)</f>
        <v>213</v>
      </c>
    </row>
    <row r="5492" spans="1:24" x14ac:dyDescent="0.25">
      <c r="A5492" s="77">
        <v>220240067437</v>
      </c>
      <c r="B5492" s="78" t="s">
        <v>702</v>
      </c>
      <c r="C5492" s="79">
        <v>45657</v>
      </c>
      <c r="D5492" s="77">
        <v>22024000441</v>
      </c>
      <c r="E5492" s="78" t="s">
        <v>1425</v>
      </c>
      <c r="F5492" s="80">
        <v>107.69</v>
      </c>
      <c r="G5492" s="78" t="s">
        <v>3199</v>
      </c>
      <c r="H5492" s="78" t="s">
        <v>7229</v>
      </c>
      <c r="I5492" s="81">
        <v>300</v>
      </c>
      <c r="J5492" s="78" t="s">
        <v>398</v>
      </c>
      <c r="K5492" s="78" t="s">
        <v>398</v>
      </c>
      <c r="L5492" s="78" t="s">
        <v>413</v>
      </c>
      <c r="M5492" s="78" t="s">
        <v>395</v>
      </c>
      <c r="N5492" s="78" t="s">
        <v>396</v>
      </c>
      <c r="O5492" s="82" t="s">
        <v>325</v>
      </c>
      <c r="P5492" s="82" t="s">
        <v>6229</v>
      </c>
      <c r="Q5492" s="83" t="str">
        <f>MID(Tabla1[[#This Row],[Aplicación]],14,1)</f>
        <v>2</v>
      </c>
      <c r="R5492" s="35" t="s">
        <v>265</v>
      </c>
      <c r="S5492" s="83" t="str">
        <f>MID(Tabla1[[#This Row],[Aplicación]],6,2)</f>
        <v>11</v>
      </c>
      <c r="T5492" s="84" t="str">
        <f>VLOOKUP(Tabla1[[#This Row],[AREA]],Hoja1!A:B,2,FALSE)</f>
        <v>11. Salud pública y seguridad ciudadana</v>
      </c>
      <c r="U5492" s="83" t="str">
        <f>MID(Tabla1[[#This Row],[Aplicación]],9,4)</f>
        <v>1621</v>
      </c>
      <c r="V5492" s="84" t="str">
        <f>VLOOKUP(Tabla1[[#This Row],[PROGRAMA]],Hoja1!A:B,2,FALSE)</f>
        <v>1621. Recogida de residuos</v>
      </c>
      <c r="W5492" s="83" t="str">
        <f>MID(Tabla1[[#This Row],[Aplicación]],14,2)</f>
        <v>21</v>
      </c>
      <c r="X5492" s="83" t="str">
        <f>MID(Tabla1[[#This Row],[Aplicación]],14,6)</f>
        <v>214</v>
      </c>
    </row>
    <row r="5493" spans="1:24" x14ac:dyDescent="0.25">
      <c r="A5493" s="77">
        <v>220240068680</v>
      </c>
      <c r="B5493" s="78" t="s">
        <v>702</v>
      </c>
      <c r="C5493" s="79">
        <v>45657</v>
      </c>
      <c r="D5493" s="77">
        <v>22024000456</v>
      </c>
      <c r="E5493" s="78" t="s">
        <v>1426</v>
      </c>
      <c r="F5493" s="80">
        <v>481.8</v>
      </c>
      <c r="G5493" s="78" t="s">
        <v>3199</v>
      </c>
      <c r="H5493" s="78" t="s">
        <v>7230</v>
      </c>
      <c r="I5493" s="81">
        <v>300</v>
      </c>
      <c r="J5493" s="78" t="s">
        <v>398</v>
      </c>
      <c r="K5493" s="78" t="s">
        <v>398</v>
      </c>
      <c r="L5493" s="78" t="s">
        <v>413</v>
      </c>
      <c r="M5493" s="78" t="s">
        <v>395</v>
      </c>
      <c r="N5493" s="78" t="s">
        <v>396</v>
      </c>
      <c r="O5493" s="82" t="s">
        <v>325</v>
      </c>
      <c r="P5493" s="82" t="s">
        <v>6229</v>
      </c>
      <c r="Q5493" s="83" t="str">
        <f>MID(Tabla1[[#This Row],[Aplicación]],14,1)</f>
        <v>2</v>
      </c>
      <c r="R5493" s="35" t="s">
        <v>265</v>
      </c>
      <c r="S5493" s="83" t="str">
        <f>MID(Tabla1[[#This Row],[Aplicación]],6,2)</f>
        <v>11</v>
      </c>
      <c r="T5493" s="84" t="str">
        <f>VLOOKUP(Tabla1[[#This Row],[AREA]],Hoja1!A:B,2,FALSE)</f>
        <v>11. Salud pública y seguridad ciudadana</v>
      </c>
      <c r="U5493" s="83" t="str">
        <f>MID(Tabla1[[#This Row],[Aplicación]],9,4)</f>
        <v>1621</v>
      </c>
      <c r="V5493" s="84" t="str">
        <f>VLOOKUP(Tabla1[[#This Row],[PROGRAMA]],Hoja1!A:B,2,FALSE)</f>
        <v>1621. Recogida de residuos</v>
      </c>
      <c r="W5493" s="83" t="str">
        <f>MID(Tabla1[[#This Row],[Aplicación]],14,2)</f>
        <v>22</v>
      </c>
      <c r="X5493" s="83" t="str">
        <f>MID(Tabla1[[#This Row],[Aplicación]],14,6)</f>
        <v>22199</v>
      </c>
    </row>
    <row r="5494" spans="1:24" x14ac:dyDescent="0.25">
      <c r="A5494" s="77">
        <v>220240068721</v>
      </c>
      <c r="B5494" s="78" t="s">
        <v>702</v>
      </c>
      <c r="C5494" s="79">
        <v>45657</v>
      </c>
      <c r="D5494" s="77">
        <v>22024000464</v>
      </c>
      <c r="E5494" s="78" t="s">
        <v>1366</v>
      </c>
      <c r="F5494" s="80">
        <v>5254.43</v>
      </c>
      <c r="G5494" s="78" t="s">
        <v>766</v>
      </c>
      <c r="H5494" s="78" t="s">
        <v>7231</v>
      </c>
      <c r="I5494" s="81">
        <v>300</v>
      </c>
      <c r="J5494" s="78" t="s">
        <v>398</v>
      </c>
      <c r="K5494" s="78" t="s">
        <v>398</v>
      </c>
      <c r="L5494" s="78" t="s">
        <v>399</v>
      </c>
      <c r="M5494" s="78" t="s">
        <v>395</v>
      </c>
      <c r="N5494" s="78" t="s">
        <v>396</v>
      </c>
      <c r="O5494" s="82" t="s">
        <v>325</v>
      </c>
      <c r="P5494" s="82" t="s">
        <v>6229</v>
      </c>
      <c r="Q5494" s="83" t="str">
        <f>MID(Tabla1[[#This Row],[Aplicación]],14,1)</f>
        <v>2</v>
      </c>
      <c r="R5494" s="35" t="s">
        <v>265</v>
      </c>
      <c r="S5494" s="83" t="str">
        <f>MID(Tabla1[[#This Row],[Aplicación]],6,2)</f>
        <v>11</v>
      </c>
      <c r="T5494" s="84" t="str">
        <f>VLOOKUP(Tabla1[[#This Row],[AREA]],Hoja1!A:B,2,FALSE)</f>
        <v>11. Salud pública y seguridad ciudadana</v>
      </c>
      <c r="U5494" s="83" t="str">
        <f>MID(Tabla1[[#This Row],[Aplicación]],9,4)</f>
        <v>1631</v>
      </c>
      <c r="V5494" s="84" t="str">
        <f>VLOOKUP(Tabla1[[#This Row],[PROGRAMA]],Hoja1!A:B,2,FALSE)</f>
        <v>1631. Limpieza viaria</v>
      </c>
      <c r="W5494" s="83" t="str">
        <f>MID(Tabla1[[#This Row],[Aplicación]],14,2)</f>
        <v>21</v>
      </c>
      <c r="X5494" s="83" t="str">
        <f>MID(Tabla1[[#This Row],[Aplicación]],14,6)</f>
        <v>214</v>
      </c>
    </row>
    <row r="5495" spans="1:24" x14ac:dyDescent="0.25">
      <c r="A5495" s="77">
        <v>220240068723</v>
      </c>
      <c r="B5495" s="78" t="s">
        <v>702</v>
      </c>
      <c r="C5495" s="79">
        <v>45657</v>
      </c>
      <c r="D5495" s="77">
        <v>22024000464</v>
      </c>
      <c r="E5495" s="78" t="s">
        <v>1366</v>
      </c>
      <c r="F5495" s="80">
        <v>3991.44</v>
      </c>
      <c r="G5495" s="78" t="s">
        <v>766</v>
      </c>
      <c r="H5495" s="78" t="s">
        <v>7232</v>
      </c>
      <c r="I5495" s="81">
        <v>300</v>
      </c>
      <c r="J5495" s="78" t="s">
        <v>398</v>
      </c>
      <c r="K5495" s="78" t="s">
        <v>398</v>
      </c>
      <c r="L5495" s="78" t="s">
        <v>399</v>
      </c>
      <c r="M5495" s="78" t="s">
        <v>395</v>
      </c>
      <c r="N5495" s="78" t="s">
        <v>396</v>
      </c>
      <c r="O5495" s="82" t="s">
        <v>325</v>
      </c>
      <c r="P5495" s="82" t="s">
        <v>6229</v>
      </c>
      <c r="Q5495" s="83" t="str">
        <f>MID(Tabla1[[#This Row],[Aplicación]],14,1)</f>
        <v>2</v>
      </c>
      <c r="R5495" s="35" t="s">
        <v>265</v>
      </c>
      <c r="S5495" s="83" t="str">
        <f>MID(Tabla1[[#This Row],[Aplicación]],6,2)</f>
        <v>11</v>
      </c>
      <c r="T5495" s="84" t="str">
        <f>VLOOKUP(Tabla1[[#This Row],[AREA]],Hoja1!A:B,2,FALSE)</f>
        <v>11. Salud pública y seguridad ciudadana</v>
      </c>
      <c r="U5495" s="83" t="str">
        <f>MID(Tabla1[[#This Row],[Aplicación]],9,4)</f>
        <v>1631</v>
      </c>
      <c r="V5495" s="84" t="str">
        <f>VLOOKUP(Tabla1[[#This Row],[PROGRAMA]],Hoja1!A:B,2,FALSE)</f>
        <v>1631. Limpieza viaria</v>
      </c>
      <c r="W5495" s="83" t="str">
        <f>MID(Tabla1[[#This Row],[Aplicación]],14,2)</f>
        <v>21</v>
      </c>
      <c r="X5495" s="83" t="str">
        <f>MID(Tabla1[[#This Row],[Aplicación]],14,6)</f>
        <v>214</v>
      </c>
    </row>
    <row r="5496" spans="1:24" x14ac:dyDescent="0.25">
      <c r="A5496" s="77">
        <v>220240068727</v>
      </c>
      <c r="B5496" s="78" t="s">
        <v>702</v>
      </c>
      <c r="C5496" s="79">
        <v>45657</v>
      </c>
      <c r="D5496" s="77">
        <v>22024000464</v>
      </c>
      <c r="E5496" s="78" t="s">
        <v>1366</v>
      </c>
      <c r="F5496" s="80">
        <v>2235.77</v>
      </c>
      <c r="G5496" s="78" t="s">
        <v>766</v>
      </c>
      <c r="H5496" s="78" t="s">
        <v>7233</v>
      </c>
      <c r="I5496" s="81">
        <v>300</v>
      </c>
      <c r="J5496" s="78" t="s">
        <v>398</v>
      </c>
      <c r="K5496" s="78" t="s">
        <v>398</v>
      </c>
      <c r="L5496" s="78" t="s">
        <v>399</v>
      </c>
      <c r="M5496" s="78" t="s">
        <v>395</v>
      </c>
      <c r="N5496" s="78" t="s">
        <v>396</v>
      </c>
      <c r="O5496" s="82" t="s">
        <v>325</v>
      </c>
      <c r="P5496" s="82" t="s">
        <v>6229</v>
      </c>
      <c r="Q5496" s="83" t="str">
        <f>MID(Tabla1[[#This Row],[Aplicación]],14,1)</f>
        <v>2</v>
      </c>
      <c r="R5496" s="35" t="s">
        <v>265</v>
      </c>
      <c r="S5496" s="83" t="str">
        <f>MID(Tabla1[[#This Row],[Aplicación]],6,2)</f>
        <v>11</v>
      </c>
      <c r="T5496" s="84" t="str">
        <f>VLOOKUP(Tabla1[[#This Row],[AREA]],Hoja1!A:B,2,FALSE)</f>
        <v>11. Salud pública y seguridad ciudadana</v>
      </c>
      <c r="U5496" s="83" t="str">
        <f>MID(Tabla1[[#This Row],[Aplicación]],9,4)</f>
        <v>1631</v>
      </c>
      <c r="V5496" s="84" t="str">
        <f>VLOOKUP(Tabla1[[#This Row],[PROGRAMA]],Hoja1!A:B,2,FALSE)</f>
        <v>1631. Limpieza viaria</v>
      </c>
      <c r="W5496" s="83" t="str">
        <f>MID(Tabla1[[#This Row],[Aplicación]],14,2)</f>
        <v>21</v>
      </c>
      <c r="X5496" s="83" t="str">
        <f>MID(Tabla1[[#This Row],[Aplicación]],14,6)</f>
        <v>214</v>
      </c>
    </row>
    <row r="5497" spans="1:24" x14ac:dyDescent="0.25">
      <c r="A5497" s="77">
        <v>220240068725</v>
      </c>
      <c r="B5497" s="78" t="s">
        <v>702</v>
      </c>
      <c r="C5497" s="79">
        <v>45657</v>
      </c>
      <c r="D5497" s="77">
        <v>22024000464</v>
      </c>
      <c r="E5497" s="78" t="s">
        <v>1366</v>
      </c>
      <c r="F5497" s="80">
        <v>2220.2199999999998</v>
      </c>
      <c r="G5497" s="78" t="s">
        <v>766</v>
      </c>
      <c r="H5497" s="78" t="s">
        <v>7234</v>
      </c>
      <c r="I5497" s="81">
        <v>300</v>
      </c>
      <c r="J5497" s="78" t="s">
        <v>398</v>
      </c>
      <c r="K5497" s="78" t="s">
        <v>398</v>
      </c>
      <c r="L5497" s="78" t="s">
        <v>399</v>
      </c>
      <c r="M5497" s="78" t="s">
        <v>395</v>
      </c>
      <c r="N5497" s="78" t="s">
        <v>396</v>
      </c>
      <c r="O5497" s="82" t="s">
        <v>325</v>
      </c>
      <c r="P5497" s="82" t="s">
        <v>6229</v>
      </c>
      <c r="Q5497" s="83" t="str">
        <f>MID(Tabla1[[#This Row],[Aplicación]],14,1)</f>
        <v>2</v>
      </c>
      <c r="R5497" s="35" t="s">
        <v>265</v>
      </c>
      <c r="S5497" s="83" t="str">
        <f>MID(Tabla1[[#This Row],[Aplicación]],6,2)</f>
        <v>11</v>
      </c>
      <c r="T5497" s="84" t="str">
        <f>VLOOKUP(Tabla1[[#This Row],[AREA]],Hoja1!A:B,2,FALSE)</f>
        <v>11. Salud pública y seguridad ciudadana</v>
      </c>
      <c r="U5497" s="83" t="str">
        <f>MID(Tabla1[[#This Row],[Aplicación]],9,4)</f>
        <v>1631</v>
      </c>
      <c r="V5497" s="84" t="str">
        <f>VLOOKUP(Tabla1[[#This Row],[PROGRAMA]],Hoja1!A:B,2,FALSE)</f>
        <v>1631. Limpieza viaria</v>
      </c>
      <c r="W5497" s="83" t="str">
        <f>MID(Tabla1[[#This Row],[Aplicación]],14,2)</f>
        <v>21</v>
      </c>
      <c r="X5497" s="83" t="str">
        <f>MID(Tabla1[[#This Row],[Aplicación]],14,6)</f>
        <v>214</v>
      </c>
    </row>
    <row r="5498" spans="1:24" x14ac:dyDescent="0.25">
      <c r="A5498" s="77">
        <v>220240067637</v>
      </c>
      <c r="B5498" s="78" t="s">
        <v>702</v>
      </c>
      <c r="C5498" s="79">
        <v>45657</v>
      </c>
      <c r="D5498" s="77">
        <v>22024001011</v>
      </c>
      <c r="E5498" s="78" t="s">
        <v>1423</v>
      </c>
      <c r="F5498" s="80">
        <v>1696.37</v>
      </c>
      <c r="G5498" s="78" t="s">
        <v>766</v>
      </c>
      <c r="H5498" s="78" t="s">
        <v>7235</v>
      </c>
      <c r="I5498" s="81">
        <v>300</v>
      </c>
      <c r="J5498" s="78" t="s">
        <v>398</v>
      </c>
      <c r="K5498" s="78" t="s">
        <v>398</v>
      </c>
      <c r="L5498" s="78" t="s">
        <v>399</v>
      </c>
      <c r="M5498" s="78" t="s">
        <v>395</v>
      </c>
      <c r="N5498" s="78" t="s">
        <v>396</v>
      </c>
      <c r="O5498" s="82" t="s">
        <v>325</v>
      </c>
      <c r="P5498" s="82" t="s">
        <v>6229</v>
      </c>
      <c r="Q5498" s="83" t="str">
        <f>MID(Tabla1[[#This Row],[Aplicación]],14,1)</f>
        <v>2</v>
      </c>
      <c r="R5498" s="35" t="s">
        <v>265</v>
      </c>
      <c r="S5498" s="83" t="str">
        <f>MID(Tabla1[[#This Row],[Aplicación]],6,2)</f>
        <v>11</v>
      </c>
      <c r="T5498" s="84" t="str">
        <f>VLOOKUP(Tabla1[[#This Row],[AREA]],Hoja1!A:B,2,FALSE)</f>
        <v>11. Salud pública y seguridad ciudadana</v>
      </c>
      <c r="U5498" s="83" t="str">
        <f>MID(Tabla1[[#This Row],[Aplicación]],9,4)</f>
        <v>1321</v>
      </c>
      <c r="V5498" s="84" t="str">
        <f>VLOOKUP(Tabla1[[#This Row],[PROGRAMA]],Hoja1!A:B,2,FALSE)</f>
        <v>1321. Policía municipal</v>
      </c>
      <c r="W5498" s="83" t="str">
        <f>MID(Tabla1[[#This Row],[Aplicación]],14,2)</f>
        <v>21</v>
      </c>
      <c r="X5498" s="83" t="str">
        <f>MID(Tabla1[[#This Row],[Aplicación]],14,6)</f>
        <v>214</v>
      </c>
    </row>
    <row r="5499" spans="1:24" x14ac:dyDescent="0.25">
      <c r="A5499" s="77">
        <v>220240064823</v>
      </c>
      <c r="B5499" s="78" t="s">
        <v>702</v>
      </c>
      <c r="C5499" s="79">
        <v>45657</v>
      </c>
      <c r="D5499" s="77">
        <v>22024003362</v>
      </c>
      <c r="E5499" s="78" t="s">
        <v>1390</v>
      </c>
      <c r="F5499" s="80">
        <v>1682.71</v>
      </c>
      <c r="G5499" s="78" t="s">
        <v>766</v>
      </c>
      <c r="H5499" s="78" t="s">
        <v>7236</v>
      </c>
      <c r="I5499" s="81">
        <v>300</v>
      </c>
      <c r="J5499" s="78" t="s">
        <v>398</v>
      </c>
      <c r="K5499" s="78" t="s">
        <v>398</v>
      </c>
      <c r="L5499" s="78" t="s">
        <v>399</v>
      </c>
      <c r="M5499" s="78" t="s">
        <v>395</v>
      </c>
      <c r="N5499" s="78" t="s">
        <v>396</v>
      </c>
      <c r="O5499" s="82" t="s">
        <v>325</v>
      </c>
      <c r="P5499" s="82" t="s">
        <v>6229</v>
      </c>
      <c r="Q5499" s="83" t="str">
        <f>MID(Tabla1[[#This Row],[Aplicación]],14,1)</f>
        <v>2</v>
      </c>
      <c r="R5499" s="35" t="s">
        <v>265</v>
      </c>
      <c r="S5499" s="83" t="str">
        <f>MID(Tabla1[[#This Row],[Aplicación]],6,2)</f>
        <v>08</v>
      </c>
      <c r="T5499" s="84" t="str">
        <f>VLOOKUP(Tabla1[[#This Row],[AREA]],Hoja1!A:B,2,FALSE)</f>
        <v>08. Tráfico y movilidad</v>
      </c>
      <c r="U5499" s="83" t="str">
        <f>MID(Tabla1[[#This Row],[Aplicación]],9,4)</f>
        <v>1532</v>
      </c>
      <c r="V5499" s="84" t="str">
        <f>VLOOKUP(Tabla1[[#This Row],[PROGRAMA]],Hoja1!A:B,2,FALSE)</f>
        <v>1532. Pavimentación vias públicas y otros servicios urbanísticos</v>
      </c>
      <c r="W5499" s="83" t="str">
        <f>MID(Tabla1[[#This Row],[Aplicación]],14,2)</f>
        <v>21</v>
      </c>
      <c r="X5499" s="83" t="str">
        <f>MID(Tabla1[[#This Row],[Aplicación]],14,6)</f>
        <v>213</v>
      </c>
    </row>
    <row r="5500" spans="1:24" x14ac:dyDescent="0.25">
      <c r="A5500" s="77">
        <v>220240068001</v>
      </c>
      <c r="B5500" s="78" t="s">
        <v>658</v>
      </c>
      <c r="C5500" s="79">
        <v>45657</v>
      </c>
      <c r="D5500" s="77">
        <v>22024009513</v>
      </c>
      <c r="E5500" s="78" t="s">
        <v>1424</v>
      </c>
      <c r="F5500" s="80">
        <v>1138.19</v>
      </c>
      <c r="G5500" s="78" t="s">
        <v>766</v>
      </c>
      <c r="H5500" s="78" t="s">
        <v>7237</v>
      </c>
      <c r="I5500" s="81">
        <v>240</v>
      </c>
      <c r="J5500" s="78" t="s">
        <v>398</v>
      </c>
      <c r="K5500" s="78" t="s">
        <v>398</v>
      </c>
      <c r="L5500" s="78" t="s">
        <v>399</v>
      </c>
      <c r="M5500" s="78" t="s">
        <v>395</v>
      </c>
      <c r="N5500" s="78" t="s">
        <v>396</v>
      </c>
      <c r="O5500" s="82" t="s">
        <v>325</v>
      </c>
      <c r="P5500" s="82" t="s">
        <v>6229</v>
      </c>
      <c r="Q5500" s="83" t="str">
        <f>MID(Tabla1[[#This Row],[Aplicación]],14,1)</f>
        <v>2</v>
      </c>
      <c r="R5500" s="35" t="s">
        <v>265</v>
      </c>
      <c r="S5500" s="83" t="str">
        <f>MID(Tabla1[[#This Row],[Aplicación]],6,2)</f>
        <v>07</v>
      </c>
      <c r="T5500" s="84" t="str">
        <f>VLOOKUP(Tabla1[[#This Row],[AREA]],Hoja1!A:B,2,FALSE)</f>
        <v>07. Medio ambiente</v>
      </c>
      <c r="U5500" s="83" t="str">
        <f>MID(Tabla1[[#This Row],[Aplicación]],9,4)</f>
        <v>1711</v>
      </c>
      <c r="V5500" s="84" t="str">
        <f>VLOOKUP(Tabla1[[#This Row],[PROGRAMA]],Hoja1!A:B,2,FALSE)</f>
        <v>1711. Parques y jardines</v>
      </c>
      <c r="W5500" s="83" t="str">
        <f>MID(Tabla1[[#This Row],[Aplicación]],14,2)</f>
        <v>21</v>
      </c>
      <c r="X5500" s="83" t="str">
        <f>MID(Tabla1[[#This Row],[Aplicación]],14,6)</f>
        <v>214</v>
      </c>
    </row>
    <row r="5501" spans="1:24" x14ac:dyDescent="0.25">
      <c r="A5501" s="77">
        <v>220240051859</v>
      </c>
      <c r="B5501" s="78" t="s">
        <v>702</v>
      </c>
      <c r="C5501" s="79">
        <v>45600</v>
      </c>
      <c r="D5501" s="77">
        <v>22024000506</v>
      </c>
      <c r="E5501" s="78" t="s">
        <v>1335</v>
      </c>
      <c r="F5501" s="80">
        <v>128.57</v>
      </c>
      <c r="G5501" s="78" t="s">
        <v>40</v>
      </c>
      <c r="H5501" s="78" t="s">
        <v>7238</v>
      </c>
      <c r="I5501" s="81" t="s">
        <v>2934</v>
      </c>
      <c r="J5501" s="78" t="s">
        <v>398</v>
      </c>
      <c r="K5501" s="78" t="s">
        <v>398</v>
      </c>
      <c r="L5501" s="78" t="s">
        <v>413</v>
      </c>
      <c r="M5501" s="78" t="s">
        <v>395</v>
      </c>
      <c r="N5501" s="78" t="s">
        <v>396</v>
      </c>
      <c r="O5501" s="82" t="s">
        <v>325</v>
      </c>
      <c r="P5501" s="82" t="s">
        <v>6229</v>
      </c>
      <c r="Q5501" s="83" t="str">
        <f>MID(Tabla1[[#This Row],[Aplicación]],14,1)</f>
        <v>2</v>
      </c>
      <c r="R5501" s="35" t="s">
        <v>265</v>
      </c>
      <c r="S5501" s="83" t="str">
        <f>MID(Tabla1[[#This Row],[Aplicación]],6,2)</f>
        <v>10</v>
      </c>
      <c r="T5501" s="84" t="str">
        <f>VLOOKUP(Tabla1[[#This Row],[AREA]],Hoja1!A:B,2,FALSE)</f>
        <v>10. Personas mayores, familia y servicios sociales</v>
      </c>
      <c r="U5501" s="83" t="str">
        <f>MID(Tabla1[[#This Row],[Aplicación]],9,4)</f>
        <v>2412</v>
      </c>
      <c r="V5501" s="84" t="str">
        <f>VLOOKUP(Tabla1[[#This Row],[PROGRAMA]],Hoja1!A:B,2,FALSE)</f>
        <v>2412. Formación para el empleo</v>
      </c>
      <c r="W5501" s="83" t="str">
        <f>MID(Tabla1[[#This Row],[Aplicación]],14,2)</f>
        <v>22</v>
      </c>
      <c r="X5501" s="83" t="str">
        <f>MID(Tabla1[[#This Row],[Aplicación]],14,6)</f>
        <v>22199</v>
      </c>
    </row>
    <row r="5502" spans="1:24" x14ac:dyDescent="0.25">
      <c r="A5502" s="77">
        <v>220240051213</v>
      </c>
      <c r="B5502" s="78" t="s">
        <v>390</v>
      </c>
      <c r="C5502" s="79">
        <v>45594</v>
      </c>
      <c r="D5502" s="77">
        <v>22024007993</v>
      </c>
      <c r="E5502" s="78" t="s">
        <v>1455</v>
      </c>
      <c r="F5502" s="80">
        <v>5531.61</v>
      </c>
      <c r="G5502" s="78" t="s">
        <v>1012</v>
      </c>
      <c r="H5502" s="78" t="s">
        <v>7239</v>
      </c>
      <c r="I5502" s="81" t="s">
        <v>2930</v>
      </c>
      <c r="J5502" s="78" t="s">
        <v>393</v>
      </c>
      <c r="K5502" s="78" t="s">
        <v>393</v>
      </c>
      <c r="L5502" s="78" t="s">
        <v>413</v>
      </c>
      <c r="M5502" s="78" t="s">
        <v>395</v>
      </c>
      <c r="N5502" s="78" t="s">
        <v>396</v>
      </c>
      <c r="O5502" s="82" t="s">
        <v>325</v>
      </c>
      <c r="P5502" s="82" t="s">
        <v>6229</v>
      </c>
      <c r="Q5502" s="83" t="str">
        <f>MID(Tabla1[[#This Row],[Aplicación]],14,1)</f>
        <v>2</v>
      </c>
      <c r="R5502" s="35" t="s">
        <v>265</v>
      </c>
      <c r="S5502" s="83" t="str">
        <f>MID(Tabla1[[#This Row],[Aplicación]],6,2)</f>
        <v>11</v>
      </c>
      <c r="T5502" s="84" t="str">
        <f>VLOOKUP(Tabla1[[#This Row],[AREA]],Hoja1!A:B,2,FALSE)</f>
        <v>11. Salud pública y seguridad ciudadana</v>
      </c>
      <c r="U5502" s="83" t="str">
        <f>MID(Tabla1[[#This Row],[Aplicación]],9,4)</f>
        <v>1631</v>
      </c>
      <c r="V5502" s="84" t="str">
        <f>VLOOKUP(Tabla1[[#This Row],[PROGRAMA]],Hoja1!A:B,2,FALSE)</f>
        <v>1631. Limpieza viaria</v>
      </c>
      <c r="W5502" s="83" t="str">
        <f>MID(Tabla1[[#This Row],[Aplicación]],14,2)</f>
        <v>22</v>
      </c>
      <c r="X5502" s="83" t="str">
        <f>MID(Tabla1[[#This Row],[Aplicación]],14,6)</f>
        <v>22199</v>
      </c>
    </row>
    <row r="5503" spans="1:24" x14ac:dyDescent="0.25">
      <c r="A5503" s="77">
        <v>220240046562</v>
      </c>
      <c r="B5503" s="78" t="s">
        <v>702</v>
      </c>
      <c r="C5503" s="79">
        <v>45572</v>
      </c>
      <c r="D5503" s="77">
        <v>22024000078</v>
      </c>
      <c r="E5503" s="78" t="s">
        <v>1293</v>
      </c>
      <c r="F5503" s="80">
        <v>128.19999999999999</v>
      </c>
      <c r="G5503" s="78" t="s">
        <v>41</v>
      </c>
      <c r="H5503" s="78" t="s">
        <v>7240</v>
      </c>
      <c r="I5503" s="81" t="s">
        <v>2934</v>
      </c>
      <c r="J5503" s="78" t="s">
        <v>398</v>
      </c>
      <c r="K5503" s="78" t="s">
        <v>398</v>
      </c>
      <c r="L5503" s="78" t="s">
        <v>413</v>
      </c>
      <c r="M5503" s="78" t="s">
        <v>395</v>
      </c>
      <c r="N5503" s="78" t="s">
        <v>396</v>
      </c>
      <c r="O5503" s="82" t="s">
        <v>325</v>
      </c>
      <c r="P5503" s="82" t="s">
        <v>6229</v>
      </c>
      <c r="Q5503" s="83" t="str">
        <f>MID(Tabla1[[#This Row],[Aplicación]],14,1)</f>
        <v>2</v>
      </c>
      <c r="R5503" s="35" t="s">
        <v>265</v>
      </c>
      <c r="S5503" s="83" t="str">
        <f>MID(Tabla1[[#This Row],[Aplicación]],6,2)</f>
        <v>03</v>
      </c>
      <c r="T5503" s="84" t="str">
        <f>VLOOKUP(Tabla1[[#This Row],[AREA]],Hoja1!A:B,2,FALSE)</f>
        <v>03. Participación ciudadana y deportes</v>
      </c>
      <c r="U5503" s="83" t="str">
        <f>MID(Tabla1[[#This Row],[Aplicación]],9,4)</f>
        <v>9241</v>
      </c>
      <c r="V5503" s="84" t="str">
        <f>VLOOKUP(Tabla1[[#This Row],[PROGRAMA]],Hoja1!A:B,2,FALSE)</f>
        <v>9241. Participación ciudadana</v>
      </c>
      <c r="W5503" s="83" t="str">
        <f>MID(Tabla1[[#This Row],[Aplicación]],14,2)</f>
        <v>21</v>
      </c>
      <c r="X5503" s="83" t="str">
        <f>MID(Tabla1[[#This Row],[Aplicación]],14,6)</f>
        <v>212</v>
      </c>
    </row>
    <row r="5504" spans="1:24" x14ac:dyDescent="0.25">
      <c r="A5504" s="77">
        <v>220240051558</v>
      </c>
      <c r="B5504" s="78" t="s">
        <v>702</v>
      </c>
      <c r="C5504" s="79">
        <v>45595</v>
      </c>
      <c r="D5504" s="77">
        <v>22024000749</v>
      </c>
      <c r="E5504" s="78" t="s">
        <v>1290</v>
      </c>
      <c r="F5504" s="80">
        <v>127.81</v>
      </c>
      <c r="G5504" s="78" t="s">
        <v>82</v>
      </c>
      <c r="H5504" s="78" t="s">
        <v>7241</v>
      </c>
      <c r="I5504" s="81" t="s">
        <v>2934</v>
      </c>
      <c r="J5504" s="78" t="s">
        <v>398</v>
      </c>
      <c r="K5504" s="78" t="s">
        <v>398</v>
      </c>
      <c r="L5504" s="78" t="s">
        <v>413</v>
      </c>
      <c r="M5504" s="78" t="s">
        <v>395</v>
      </c>
      <c r="N5504" s="78" t="s">
        <v>396</v>
      </c>
      <c r="O5504" s="82" t="s">
        <v>325</v>
      </c>
      <c r="P5504" s="82" t="s">
        <v>6229</v>
      </c>
      <c r="Q5504" s="83" t="str">
        <f>MID(Tabla1[[#This Row],[Aplicación]],14,1)</f>
        <v>2</v>
      </c>
      <c r="R5504" s="35" t="s">
        <v>265</v>
      </c>
      <c r="S5504" s="83" t="str">
        <f>MID(Tabla1[[#This Row],[Aplicación]],6,2)</f>
        <v>02</v>
      </c>
      <c r="T5504" s="84" t="str">
        <f>VLOOKUP(Tabla1[[#This Row],[AREA]],Hoja1!A:B,2,FALSE)</f>
        <v>02. Urbanismo y vivienda</v>
      </c>
      <c r="U5504" s="83" t="str">
        <f>MID(Tabla1[[#This Row],[Aplicación]],9,4)</f>
        <v>9332</v>
      </c>
      <c r="V5504" s="84" t="str">
        <f>VLOOKUP(Tabla1[[#This Row],[PROGRAMA]],Hoja1!A:B,2,FALSE)</f>
        <v>9332. Mantenimiento de edificios e instalaciones municipales</v>
      </c>
      <c r="W5504" s="83" t="str">
        <f>MID(Tabla1[[#This Row],[Aplicación]],14,2)</f>
        <v>21</v>
      </c>
      <c r="X5504" s="83" t="str">
        <f>MID(Tabla1[[#This Row],[Aplicación]],14,6)</f>
        <v>212</v>
      </c>
    </row>
    <row r="5505" spans="1:24" x14ac:dyDescent="0.25">
      <c r="A5505" s="77">
        <v>220240058030</v>
      </c>
      <c r="B5505" s="78" t="s">
        <v>702</v>
      </c>
      <c r="C5505" s="79">
        <v>45630</v>
      </c>
      <c r="D5505" s="77">
        <v>22024001011</v>
      </c>
      <c r="E5505" s="78" t="s">
        <v>1423</v>
      </c>
      <c r="F5505" s="80">
        <v>127.04</v>
      </c>
      <c r="G5505" s="78" t="s">
        <v>814</v>
      </c>
      <c r="H5505" s="78" t="s">
        <v>7242</v>
      </c>
      <c r="I5505" s="81" t="s">
        <v>2934</v>
      </c>
      <c r="J5505" s="78" t="s">
        <v>420</v>
      </c>
      <c r="K5505" s="78" t="s">
        <v>420</v>
      </c>
      <c r="L5505" s="78" t="s">
        <v>413</v>
      </c>
      <c r="M5505" s="78" t="s">
        <v>395</v>
      </c>
      <c r="N5505" s="78" t="s">
        <v>396</v>
      </c>
      <c r="O5505" s="82" t="s">
        <v>325</v>
      </c>
      <c r="P5505" s="82" t="s">
        <v>6229</v>
      </c>
      <c r="Q5505" s="83" t="str">
        <f>MID(Tabla1[[#This Row],[Aplicación]],14,1)</f>
        <v>2</v>
      </c>
      <c r="R5505" s="35" t="s">
        <v>265</v>
      </c>
      <c r="S5505" s="83" t="str">
        <f>MID(Tabla1[[#This Row],[Aplicación]],6,2)</f>
        <v>11</v>
      </c>
      <c r="T5505" s="84" t="str">
        <f>VLOOKUP(Tabla1[[#This Row],[AREA]],Hoja1!A:B,2,FALSE)</f>
        <v>11. Salud pública y seguridad ciudadana</v>
      </c>
      <c r="U5505" s="83" t="str">
        <f>MID(Tabla1[[#This Row],[Aplicación]],9,4)</f>
        <v>1321</v>
      </c>
      <c r="V5505" s="84" t="str">
        <f>VLOOKUP(Tabla1[[#This Row],[PROGRAMA]],Hoja1!A:B,2,FALSE)</f>
        <v>1321. Policía municipal</v>
      </c>
      <c r="W5505" s="83" t="str">
        <f>MID(Tabla1[[#This Row],[Aplicación]],14,2)</f>
        <v>21</v>
      </c>
      <c r="X5505" s="83" t="str">
        <f>MID(Tabla1[[#This Row],[Aplicación]],14,6)</f>
        <v>214</v>
      </c>
    </row>
    <row r="5506" spans="1:24" x14ac:dyDescent="0.25">
      <c r="A5506" s="77">
        <v>220240044926</v>
      </c>
      <c r="B5506" s="78" t="s">
        <v>702</v>
      </c>
      <c r="C5506" s="79">
        <v>45567</v>
      </c>
      <c r="D5506" s="77">
        <v>22024000749</v>
      </c>
      <c r="E5506" s="78" t="s">
        <v>1290</v>
      </c>
      <c r="F5506" s="80">
        <v>126.78</v>
      </c>
      <c r="G5506" s="78" t="s">
        <v>41</v>
      </c>
      <c r="H5506" s="78" t="s">
        <v>7243</v>
      </c>
      <c r="I5506" s="81" t="s">
        <v>2934</v>
      </c>
      <c r="J5506" s="78" t="s">
        <v>398</v>
      </c>
      <c r="K5506" s="78" t="s">
        <v>398</v>
      </c>
      <c r="L5506" s="78" t="s">
        <v>413</v>
      </c>
      <c r="M5506" s="78" t="s">
        <v>395</v>
      </c>
      <c r="N5506" s="78" t="s">
        <v>396</v>
      </c>
      <c r="O5506" s="82" t="s">
        <v>325</v>
      </c>
      <c r="P5506" s="82" t="s">
        <v>6229</v>
      </c>
      <c r="Q5506" s="83" t="str">
        <f>MID(Tabla1[[#This Row],[Aplicación]],14,1)</f>
        <v>2</v>
      </c>
      <c r="R5506" s="35" t="s">
        <v>265</v>
      </c>
      <c r="S5506" s="83" t="str">
        <f>MID(Tabla1[[#This Row],[Aplicación]],6,2)</f>
        <v>02</v>
      </c>
      <c r="T5506" s="84" t="str">
        <f>VLOOKUP(Tabla1[[#This Row],[AREA]],Hoja1!A:B,2,FALSE)</f>
        <v>02. Urbanismo y vivienda</v>
      </c>
      <c r="U5506" s="83" t="str">
        <f>MID(Tabla1[[#This Row],[Aplicación]],9,4)</f>
        <v>9332</v>
      </c>
      <c r="V5506" s="84" t="str">
        <f>VLOOKUP(Tabla1[[#This Row],[PROGRAMA]],Hoja1!A:B,2,FALSE)</f>
        <v>9332. Mantenimiento de edificios e instalaciones municipales</v>
      </c>
      <c r="W5506" s="83" t="str">
        <f>MID(Tabla1[[#This Row],[Aplicación]],14,2)</f>
        <v>21</v>
      </c>
      <c r="X5506" s="83" t="str">
        <f>MID(Tabla1[[#This Row],[Aplicación]],14,6)</f>
        <v>212</v>
      </c>
    </row>
    <row r="5507" spans="1:24" x14ac:dyDescent="0.25">
      <c r="A5507" s="77">
        <v>220240052393</v>
      </c>
      <c r="B5507" s="78" t="s">
        <v>702</v>
      </c>
      <c r="C5507" s="79">
        <v>45601</v>
      </c>
      <c r="D5507" s="77">
        <v>22024000484</v>
      </c>
      <c r="E5507" s="78" t="s">
        <v>1323</v>
      </c>
      <c r="F5507" s="80">
        <v>126.49</v>
      </c>
      <c r="G5507" s="78" t="s">
        <v>827</v>
      </c>
      <c r="H5507" s="78" t="s">
        <v>7244</v>
      </c>
      <c r="I5507" s="81" t="s">
        <v>2934</v>
      </c>
      <c r="J5507" s="78" t="s">
        <v>398</v>
      </c>
      <c r="K5507" s="78" t="s">
        <v>398</v>
      </c>
      <c r="L5507" s="78" t="s">
        <v>413</v>
      </c>
      <c r="M5507" s="78" t="s">
        <v>395</v>
      </c>
      <c r="N5507" s="78" t="s">
        <v>396</v>
      </c>
      <c r="O5507" s="82" t="s">
        <v>325</v>
      </c>
      <c r="P5507" s="82" t="s">
        <v>6229</v>
      </c>
      <c r="Q5507" s="83" t="str">
        <f>MID(Tabla1[[#This Row],[Aplicación]],14,1)</f>
        <v>2</v>
      </c>
      <c r="R5507" s="35" t="s">
        <v>265</v>
      </c>
      <c r="S5507" s="83" t="str">
        <f>MID(Tabla1[[#This Row],[Aplicación]],6,2)</f>
        <v>10</v>
      </c>
      <c r="T5507" s="84" t="str">
        <f>VLOOKUP(Tabla1[[#This Row],[AREA]],Hoja1!A:B,2,FALSE)</f>
        <v>10. Personas mayores, familia y servicios sociales</v>
      </c>
      <c r="U5507" s="83" t="str">
        <f>MID(Tabla1[[#This Row],[Aplicación]],9,4)</f>
        <v>2312</v>
      </c>
      <c r="V5507" s="84" t="str">
        <f>VLOOKUP(Tabla1[[#This Row],[PROGRAMA]],Hoja1!A:B,2,FALSE)</f>
        <v>2312. Iniciativas sociales</v>
      </c>
      <c r="W5507" s="83" t="str">
        <f>MID(Tabla1[[#This Row],[Aplicación]],14,2)</f>
        <v>21</v>
      </c>
      <c r="X5507" s="83" t="str">
        <f>MID(Tabla1[[#This Row],[Aplicación]],14,6)</f>
        <v>212</v>
      </c>
    </row>
    <row r="5508" spans="1:24" x14ac:dyDescent="0.25">
      <c r="A5508" s="77">
        <v>220240055739</v>
      </c>
      <c r="B5508" s="78" t="s">
        <v>702</v>
      </c>
      <c r="C5508" s="79">
        <v>45621</v>
      </c>
      <c r="D5508" s="77">
        <v>22024000765</v>
      </c>
      <c r="E5508" s="78" t="s">
        <v>1456</v>
      </c>
      <c r="F5508" s="80">
        <v>125.42</v>
      </c>
      <c r="G5508" s="78" t="s">
        <v>750</v>
      </c>
      <c r="H5508" s="78" t="s">
        <v>7245</v>
      </c>
      <c r="I5508" s="81" t="s">
        <v>2934</v>
      </c>
      <c r="J5508" s="78" t="s">
        <v>398</v>
      </c>
      <c r="K5508" s="78" t="s">
        <v>398</v>
      </c>
      <c r="L5508" s="78" t="s">
        <v>413</v>
      </c>
      <c r="M5508" s="78" t="s">
        <v>395</v>
      </c>
      <c r="N5508" s="78" t="s">
        <v>396</v>
      </c>
      <c r="O5508" s="82" t="s">
        <v>325</v>
      </c>
      <c r="P5508" s="82" t="s">
        <v>6229</v>
      </c>
      <c r="Q5508" s="83" t="str">
        <f>MID(Tabla1[[#This Row],[Aplicación]],14,1)</f>
        <v>2</v>
      </c>
      <c r="R5508" s="35" t="s">
        <v>265</v>
      </c>
      <c r="S5508" s="83" t="str">
        <f>MID(Tabla1[[#This Row],[Aplicación]],6,2)</f>
        <v>02</v>
      </c>
      <c r="T5508" s="84" t="str">
        <f>VLOOKUP(Tabla1[[#This Row],[AREA]],Hoja1!A:B,2,FALSE)</f>
        <v>02. Urbanismo y vivienda</v>
      </c>
      <c r="U5508" s="83" t="str">
        <f>MID(Tabla1[[#This Row],[Aplicación]],9,4)</f>
        <v>9332</v>
      </c>
      <c r="V5508" s="84" t="str">
        <f>VLOOKUP(Tabla1[[#This Row],[PROGRAMA]],Hoja1!A:B,2,FALSE)</f>
        <v>9332. Mantenimiento de edificios e instalaciones municipales</v>
      </c>
      <c r="W5508" s="83" t="str">
        <f>MID(Tabla1[[#This Row],[Aplicación]],14,2)</f>
        <v>21</v>
      </c>
      <c r="X5508" s="83" t="str">
        <f>MID(Tabla1[[#This Row],[Aplicación]],14,6)</f>
        <v>214</v>
      </c>
    </row>
    <row r="5509" spans="1:24" x14ac:dyDescent="0.25">
      <c r="A5509" s="77">
        <v>220240055622</v>
      </c>
      <c r="B5509" s="78" t="s">
        <v>702</v>
      </c>
      <c r="C5509" s="79">
        <v>45621</v>
      </c>
      <c r="D5509" s="77">
        <v>22024000078</v>
      </c>
      <c r="E5509" s="78" t="s">
        <v>1293</v>
      </c>
      <c r="F5509" s="80">
        <v>125.38</v>
      </c>
      <c r="G5509" s="78" t="s">
        <v>40</v>
      </c>
      <c r="H5509" s="78" t="s">
        <v>7246</v>
      </c>
      <c r="I5509" s="81" t="s">
        <v>2934</v>
      </c>
      <c r="J5509" s="78" t="s">
        <v>398</v>
      </c>
      <c r="K5509" s="78" t="s">
        <v>398</v>
      </c>
      <c r="L5509" s="78" t="s">
        <v>413</v>
      </c>
      <c r="M5509" s="78" t="s">
        <v>395</v>
      </c>
      <c r="N5509" s="78" t="s">
        <v>396</v>
      </c>
      <c r="O5509" s="82" t="s">
        <v>325</v>
      </c>
      <c r="P5509" s="82" t="s">
        <v>6229</v>
      </c>
      <c r="Q5509" s="83" t="str">
        <f>MID(Tabla1[[#This Row],[Aplicación]],14,1)</f>
        <v>2</v>
      </c>
      <c r="R5509" s="35" t="s">
        <v>265</v>
      </c>
      <c r="S5509" s="83" t="str">
        <f>MID(Tabla1[[#This Row],[Aplicación]],6,2)</f>
        <v>03</v>
      </c>
      <c r="T5509" s="84" t="str">
        <f>VLOOKUP(Tabla1[[#This Row],[AREA]],Hoja1!A:B,2,FALSE)</f>
        <v>03. Participación ciudadana y deportes</v>
      </c>
      <c r="U5509" s="83" t="str">
        <f>MID(Tabla1[[#This Row],[Aplicación]],9,4)</f>
        <v>9241</v>
      </c>
      <c r="V5509" s="84" t="str">
        <f>VLOOKUP(Tabla1[[#This Row],[PROGRAMA]],Hoja1!A:B,2,FALSE)</f>
        <v>9241. Participación ciudadana</v>
      </c>
      <c r="W5509" s="83" t="str">
        <f>MID(Tabla1[[#This Row],[Aplicación]],14,2)</f>
        <v>21</v>
      </c>
      <c r="X5509" s="83" t="str">
        <f>MID(Tabla1[[#This Row],[Aplicación]],14,6)</f>
        <v>212</v>
      </c>
    </row>
    <row r="5510" spans="1:24" x14ac:dyDescent="0.25">
      <c r="A5510" s="77">
        <v>220240052554</v>
      </c>
      <c r="B5510" s="78" t="s">
        <v>702</v>
      </c>
      <c r="C5510" s="79">
        <v>45601</v>
      </c>
      <c r="D5510" s="77">
        <v>22024001013</v>
      </c>
      <c r="E5510" s="78" t="s">
        <v>1423</v>
      </c>
      <c r="F5510" s="80">
        <v>125.35</v>
      </c>
      <c r="G5510" s="78" t="s">
        <v>816</v>
      </c>
      <c r="H5510" s="78" t="s">
        <v>7247</v>
      </c>
      <c r="I5510" s="81" t="s">
        <v>2934</v>
      </c>
      <c r="J5510" s="78" t="s">
        <v>398</v>
      </c>
      <c r="K5510" s="78" t="s">
        <v>398</v>
      </c>
      <c r="L5510" s="78" t="s">
        <v>413</v>
      </c>
      <c r="M5510" s="78" t="s">
        <v>395</v>
      </c>
      <c r="N5510" s="78" t="s">
        <v>396</v>
      </c>
      <c r="O5510" s="82" t="s">
        <v>325</v>
      </c>
      <c r="P5510" s="82" t="s">
        <v>6229</v>
      </c>
      <c r="Q5510" s="83" t="str">
        <f>MID(Tabla1[[#This Row],[Aplicación]],14,1)</f>
        <v>2</v>
      </c>
      <c r="R5510" s="35" t="s">
        <v>265</v>
      </c>
      <c r="S5510" s="83" t="str">
        <f>MID(Tabla1[[#This Row],[Aplicación]],6,2)</f>
        <v>11</v>
      </c>
      <c r="T5510" s="84" t="str">
        <f>VLOOKUP(Tabla1[[#This Row],[AREA]],Hoja1!A:B,2,FALSE)</f>
        <v>11. Salud pública y seguridad ciudadana</v>
      </c>
      <c r="U5510" s="83" t="str">
        <f>MID(Tabla1[[#This Row],[Aplicación]],9,4)</f>
        <v>1321</v>
      </c>
      <c r="V5510" s="84" t="str">
        <f>VLOOKUP(Tabla1[[#This Row],[PROGRAMA]],Hoja1!A:B,2,FALSE)</f>
        <v>1321. Policía municipal</v>
      </c>
      <c r="W5510" s="83" t="str">
        <f>MID(Tabla1[[#This Row],[Aplicación]],14,2)</f>
        <v>21</v>
      </c>
      <c r="X5510" s="83" t="str">
        <f>MID(Tabla1[[#This Row],[Aplicación]],14,6)</f>
        <v>214</v>
      </c>
    </row>
    <row r="5511" spans="1:24" x14ac:dyDescent="0.25">
      <c r="A5511" s="77">
        <v>220240051096</v>
      </c>
      <c r="B5511" s="78" t="s">
        <v>702</v>
      </c>
      <c r="C5511" s="79">
        <v>45594</v>
      </c>
      <c r="D5511" s="77">
        <v>22024000078</v>
      </c>
      <c r="E5511" s="78" t="s">
        <v>1293</v>
      </c>
      <c r="F5511" s="80">
        <v>124.79</v>
      </c>
      <c r="G5511" s="78" t="s">
        <v>764</v>
      </c>
      <c r="H5511" s="78" t="s">
        <v>7248</v>
      </c>
      <c r="I5511" s="81" t="s">
        <v>2934</v>
      </c>
      <c r="J5511" s="78" t="s">
        <v>398</v>
      </c>
      <c r="K5511" s="78" t="s">
        <v>398</v>
      </c>
      <c r="L5511" s="78" t="s">
        <v>413</v>
      </c>
      <c r="M5511" s="78" t="s">
        <v>395</v>
      </c>
      <c r="N5511" s="78" t="s">
        <v>396</v>
      </c>
      <c r="O5511" s="82" t="s">
        <v>325</v>
      </c>
      <c r="P5511" s="82" t="s">
        <v>6229</v>
      </c>
      <c r="Q5511" s="83" t="str">
        <f>MID(Tabla1[[#This Row],[Aplicación]],14,1)</f>
        <v>2</v>
      </c>
      <c r="R5511" s="35" t="s">
        <v>265</v>
      </c>
      <c r="S5511" s="83" t="str">
        <f>MID(Tabla1[[#This Row],[Aplicación]],6,2)</f>
        <v>03</v>
      </c>
      <c r="T5511" s="84" t="str">
        <f>VLOOKUP(Tabla1[[#This Row],[AREA]],Hoja1!A:B,2,FALSE)</f>
        <v>03. Participación ciudadana y deportes</v>
      </c>
      <c r="U5511" s="83" t="str">
        <f>MID(Tabla1[[#This Row],[Aplicación]],9,4)</f>
        <v>9241</v>
      </c>
      <c r="V5511" s="84" t="str">
        <f>VLOOKUP(Tabla1[[#This Row],[PROGRAMA]],Hoja1!A:B,2,FALSE)</f>
        <v>9241. Participación ciudadana</v>
      </c>
      <c r="W5511" s="83" t="str">
        <f>MID(Tabla1[[#This Row],[Aplicación]],14,2)</f>
        <v>21</v>
      </c>
      <c r="X5511" s="83" t="str">
        <f>MID(Tabla1[[#This Row],[Aplicación]],14,6)</f>
        <v>212</v>
      </c>
    </row>
    <row r="5512" spans="1:24" x14ac:dyDescent="0.25">
      <c r="A5512" s="77">
        <v>220240057636</v>
      </c>
      <c r="B5512" s="78" t="s">
        <v>702</v>
      </c>
      <c r="C5512" s="79">
        <v>45629</v>
      </c>
      <c r="D5512" s="77">
        <v>22024001638</v>
      </c>
      <c r="E5512" s="78" t="s">
        <v>1424</v>
      </c>
      <c r="F5512" s="80">
        <v>124.15</v>
      </c>
      <c r="G5512" s="78" t="s">
        <v>810</v>
      </c>
      <c r="H5512" s="78" t="s">
        <v>7249</v>
      </c>
      <c r="I5512" s="81" t="s">
        <v>2934</v>
      </c>
      <c r="J5512" s="78" t="s">
        <v>398</v>
      </c>
      <c r="K5512" s="78" t="s">
        <v>398</v>
      </c>
      <c r="L5512" s="78" t="s">
        <v>399</v>
      </c>
      <c r="M5512" s="78" t="s">
        <v>395</v>
      </c>
      <c r="N5512" s="78" t="s">
        <v>396</v>
      </c>
      <c r="O5512" s="82" t="s">
        <v>325</v>
      </c>
      <c r="P5512" s="82" t="s">
        <v>6229</v>
      </c>
      <c r="Q5512" s="83" t="str">
        <f>MID(Tabla1[[#This Row],[Aplicación]],14,1)</f>
        <v>2</v>
      </c>
      <c r="R5512" s="35" t="s">
        <v>265</v>
      </c>
      <c r="S5512" s="83" t="str">
        <f>MID(Tabla1[[#This Row],[Aplicación]],6,2)</f>
        <v>07</v>
      </c>
      <c r="T5512" s="84" t="str">
        <f>VLOOKUP(Tabla1[[#This Row],[AREA]],Hoja1!A:B,2,FALSE)</f>
        <v>07. Medio ambiente</v>
      </c>
      <c r="U5512" s="83" t="str">
        <f>MID(Tabla1[[#This Row],[Aplicación]],9,4)</f>
        <v>1711</v>
      </c>
      <c r="V5512" s="84" t="str">
        <f>VLOOKUP(Tabla1[[#This Row],[PROGRAMA]],Hoja1!A:B,2,FALSE)</f>
        <v>1711. Parques y jardines</v>
      </c>
      <c r="W5512" s="83" t="str">
        <f>MID(Tabla1[[#This Row],[Aplicación]],14,2)</f>
        <v>21</v>
      </c>
      <c r="X5512" s="83" t="str">
        <f>MID(Tabla1[[#This Row],[Aplicación]],14,6)</f>
        <v>214</v>
      </c>
    </row>
    <row r="5513" spans="1:24" x14ac:dyDescent="0.25">
      <c r="A5513" s="77">
        <v>220240060427</v>
      </c>
      <c r="B5513" s="78" t="s">
        <v>702</v>
      </c>
      <c r="C5513" s="79">
        <v>45638</v>
      </c>
      <c r="D5513" s="77">
        <v>22024000942</v>
      </c>
      <c r="E5513" s="78" t="s">
        <v>1411</v>
      </c>
      <c r="F5513" s="80">
        <v>124.15</v>
      </c>
      <c r="G5513" s="78" t="s">
        <v>40</v>
      </c>
      <c r="H5513" s="78" t="s">
        <v>7250</v>
      </c>
      <c r="I5513" s="81" t="s">
        <v>2934</v>
      </c>
      <c r="J5513" s="78" t="s">
        <v>398</v>
      </c>
      <c r="K5513" s="78" t="s">
        <v>398</v>
      </c>
      <c r="L5513" s="78" t="s">
        <v>413</v>
      </c>
      <c r="M5513" s="78" t="s">
        <v>395</v>
      </c>
      <c r="N5513" s="78" t="s">
        <v>396</v>
      </c>
      <c r="O5513" s="82" t="s">
        <v>325</v>
      </c>
      <c r="P5513" s="82" t="s">
        <v>6229</v>
      </c>
      <c r="Q5513" s="83" t="str">
        <f>MID(Tabla1[[#This Row],[Aplicación]],14,1)</f>
        <v>2</v>
      </c>
      <c r="R5513" s="35" t="s">
        <v>265</v>
      </c>
      <c r="S5513" s="83" t="str">
        <f>MID(Tabla1[[#This Row],[Aplicación]],6,2)</f>
        <v>06</v>
      </c>
      <c r="T5513" s="84" t="str">
        <f>VLOOKUP(Tabla1[[#This Row],[AREA]],Hoja1!A:B,2,FALSE)</f>
        <v>06. Educación y cultura</v>
      </c>
      <c r="U5513" s="83" t="str">
        <f>MID(Tabla1[[#This Row],[Aplicación]],9,4)</f>
        <v>3231</v>
      </c>
      <c r="V5513" s="84" t="str">
        <f>VLOOKUP(Tabla1[[#This Row],[PROGRAMA]],Hoja1!A:B,2,FALSE)</f>
        <v>3231. Escuelas infantiles</v>
      </c>
      <c r="W5513" s="83" t="str">
        <f>MID(Tabla1[[#This Row],[Aplicación]],14,2)</f>
        <v>21</v>
      </c>
      <c r="X5513" s="83" t="str">
        <f>MID(Tabla1[[#This Row],[Aplicación]],14,6)</f>
        <v>212</v>
      </c>
    </row>
    <row r="5514" spans="1:24" x14ac:dyDescent="0.25">
      <c r="A5514" s="77">
        <v>220240050105</v>
      </c>
      <c r="B5514" s="78" t="s">
        <v>702</v>
      </c>
      <c r="C5514" s="79">
        <v>45589</v>
      </c>
      <c r="D5514" s="77">
        <v>22024000940</v>
      </c>
      <c r="E5514" s="78" t="s">
        <v>1285</v>
      </c>
      <c r="F5514" s="80">
        <v>123.86</v>
      </c>
      <c r="G5514" s="78" t="s">
        <v>81</v>
      </c>
      <c r="H5514" s="78" t="s">
        <v>7251</v>
      </c>
      <c r="I5514" s="81" t="s">
        <v>2934</v>
      </c>
      <c r="J5514" s="78" t="s">
        <v>398</v>
      </c>
      <c r="K5514" s="78" t="s">
        <v>398</v>
      </c>
      <c r="L5514" s="78" t="s">
        <v>413</v>
      </c>
      <c r="M5514" s="78" t="s">
        <v>395</v>
      </c>
      <c r="N5514" s="78" t="s">
        <v>396</v>
      </c>
      <c r="O5514" s="82" t="s">
        <v>325</v>
      </c>
      <c r="P5514" s="82" t="s">
        <v>6229</v>
      </c>
      <c r="Q5514" s="83" t="str">
        <f>MID(Tabla1[[#This Row],[Aplicación]],14,1)</f>
        <v>2</v>
      </c>
      <c r="R5514" s="35" t="s">
        <v>265</v>
      </c>
      <c r="S5514" s="83" t="str">
        <f>MID(Tabla1[[#This Row],[Aplicación]],6,2)</f>
        <v>06</v>
      </c>
      <c r="T5514" s="84" t="str">
        <f>VLOOKUP(Tabla1[[#This Row],[AREA]],Hoja1!A:B,2,FALSE)</f>
        <v>06. Educación y cultura</v>
      </c>
      <c r="U5514" s="83" t="str">
        <f>MID(Tabla1[[#This Row],[Aplicación]],9,4)</f>
        <v>3232</v>
      </c>
      <c r="V5514" s="84" t="str">
        <f>VLOOKUP(Tabla1[[#This Row],[PROGRAMA]],Hoja1!A:B,2,FALSE)</f>
        <v>3232. Conservación y mantenimiento centros educación infantil y primaria</v>
      </c>
      <c r="W5514" s="83" t="str">
        <f>MID(Tabla1[[#This Row],[Aplicación]],14,2)</f>
        <v>21</v>
      </c>
      <c r="X5514" s="83" t="str">
        <f>MID(Tabla1[[#This Row],[Aplicación]],14,6)</f>
        <v>212</v>
      </c>
    </row>
    <row r="5515" spans="1:24" x14ac:dyDescent="0.25">
      <c r="A5515" s="77">
        <v>220240045122</v>
      </c>
      <c r="B5515" s="78" t="s">
        <v>702</v>
      </c>
      <c r="C5515" s="79">
        <v>45567</v>
      </c>
      <c r="D5515" s="77">
        <v>22024000022</v>
      </c>
      <c r="E5515" s="78" t="s">
        <v>1362</v>
      </c>
      <c r="F5515" s="80">
        <v>123.42</v>
      </c>
      <c r="G5515" s="78" t="s">
        <v>812</v>
      </c>
      <c r="H5515" s="78" t="s">
        <v>7252</v>
      </c>
      <c r="I5515" s="81" t="s">
        <v>2934</v>
      </c>
      <c r="J5515" s="78" t="s">
        <v>398</v>
      </c>
      <c r="K5515" s="78" t="s">
        <v>398</v>
      </c>
      <c r="L5515" s="78" t="s">
        <v>399</v>
      </c>
      <c r="M5515" s="78" t="s">
        <v>395</v>
      </c>
      <c r="N5515" s="78" t="s">
        <v>396</v>
      </c>
      <c r="O5515" s="82" t="s">
        <v>325</v>
      </c>
      <c r="P5515" s="82" t="s">
        <v>6229</v>
      </c>
      <c r="Q5515" s="83" t="str">
        <f>MID(Tabla1[[#This Row],[Aplicación]],14,1)</f>
        <v>2</v>
      </c>
      <c r="R5515" s="35" t="s">
        <v>265</v>
      </c>
      <c r="S5515" s="83" t="str">
        <f>MID(Tabla1[[#This Row],[Aplicación]],6,2)</f>
        <v>11</v>
      </c>
      <c r="T5515" s="84" t="str">
        <f>VLOOKUP(Tabla1[[#This Row],[AREA]],Hoja1!A:B,2,FALSE)</f>
        <v>11. Salud pública y seguridad ciudadana</v>
      </c>
      <c r="U5515" s="83" t="str">
        <f>MID(Tabla1[[#This Row],[Aplicación]],9,4)</f>
        <v>1361</v>
      </c>
      <c r="V5515" s="84" t="str">
        <f>VLOOKUP(Tabla1[[#This Row],[PROGRAMA]],Hoja1!A:B,2,FALSE)</f>
        <v>1361. Prevención y extinción de incencios</v>
      </c>
      <c r="W5515" s="83" t="str">
        <f>MID(Tabla1[[#This Row],[Aplicación]],14,2)</f>
        <v>21</v>
      </c>
      <c r="X5515" s="83" t="str">
        <f>MID(Tabla1[[#This Row],[Aplicación]],14,6)</f>
        <v>214</v>
      </c>
    </row>
    <row r="5516" spans="1:24" x14ac:dyDescent="0.25">
      <c r="A5516" s="77">
        <v>220240058024</v>
      </c>
      <c r="B5516" s="78" t="s">
        <v>702</v>
      </c>
      <c r="C5516" s="79">
        <v>45630</v>
      </c>
      <c r="D5516" s="77">
        <v>22024001011</v>
      </c>
      <c r="E5516" s="78" t="s">
        <v>1423</v>
      </c>
      <c r="F5516" s="80">
        <v>123.32</v>
      </c>
      <c r="G5516" s="78" t="s">
        <v>835</v>
      </c>
      <c r="H5516" s="78" t="s">
        <v>7253</v>
      </c>
      <c r="I5516" s="81" t="s">
        <v>2934</v>
      </c>
      <c r="J5516" s="78" t="s">
        <v>398</v>
      </c>
      <c r="K5516" s="78" t="s">
        <v>398</v>
      </c>
      <c r="L5516" s="78" t="s">
        <v>399</v>
      </c>
      <c r="M5516" s="78" t="s">
        <v>395</v>
      </c>
      <c r="N5516" s="78" t="s">
        <v>396</v>
      </c>
      <c r="O5516" s="82" t="s">
        <v>325</v>
      </c>
      <c r="P5516" s="82" t="s">
        <v>6229</v>
      </c>
      <c r="Q5516" s="83" t="str">
        <f>MID(Tabla1[[#This Row],[Aplicación]],14,1)</f>
        <v>2</v>
      </c>
      <c r="R5516" s="35" t="s">
        <v>265</v>
      </c>
      <c r="S5516" s="83" t="str">
        <f>MID(Tabla1[[#This Row],[Aplicación]],6,2)</f>
        <v>11</v>
      </c>
      <c r="T5516" s="84" t="str">
        <f>VLOOKUP(Tabla1[[#This Row],[AREA]],Hoja1!A:B,2,FALSE)</f>
        <v>11. Salud pública y seguridad ciudadana</v>
      </c>
      <c r="U5516" s="83" t="str">
        <f>MID(Tabla1[[#This Row],[Aplicación]],9,4)</f>
        <v>1321</v>
      </c>
      <c r="V5516" s="84" t="str">
        <f>VLOOKUP(Tabla1[[#This Row],[PROGRAMA]],Hoja1!A:B,2,FALSE)</f>
        <v>1321. Policía municipal</v>
      </c>
      <c r="W5516" s="83" t="str">
        <f>MID(Tabla1[[#This Row],[Aplicación]],14,2)</f>
        <v>21</v>
      </c>
      <c r="X5516" s="83" t="str">
        <f>MID(Tabla1[[#This Row],[Aplicación]],14,6)</f>
        <v>214</v>
      </c>
    </row>
    <row r="5517" spans="1:24" x14ac:dyDescent="0.25">
      <c r="A5517" s="77">
        <v>220240050109</v>
      </c>
      <c r="B5517" s="78" t="s">
        <v>702</v>
      </c>
      <c r="C5517" s="79">
        <v>45589</v>
      </c>
      <c r="D5517" s="77">
        <v>22024000940</v>
      </c>
      <c r="E5517" s="78" t="s">
        <v>1285</v>
      </c>
      <c r="F5517" s="80">
        <v>122.9</v>
      </c>
      <c r="G5517" s="78" t="s">
        <v>764</v>
      </c>
      <c r="H5517" s="78" t="s">
        <v>7254</v>
      </c>
      <c r="I5517" s="81" t="s">
        <v>2934</v>
      </c>
      <c r="J5517" s="78" t="s">
        <v>398</v>
      </c>
      <c r="K5517" s="78" t="s">
        <v>398</v>
      </c>
      <c r="L5517" s="78" t="s">
        <v>413</v>
      </c>
      <c r="M5517" s="78" t="s">
        <v>395</v>
      </c>
      <c r="N5517" s="78" t="s">
        <v>396</v>
      </c>
      <c r="O5517" s="82" t="s">
        <v>325</v>
      </c>
      <c r="P5517" s="82" t="s">
        <v>6229</v>
      </c>
      <c r="Q5517" s="83" t="str">
        <f>MID(Tabla1[[#This Row],[Aplicación]],14,1)</f>
        <v>2</v>
      </c>
      <c r="R5517" s="35" t="s">
        <v>265</v>
      </c>
      <c r="S5517" s="83" t="str">
        <f>MID(Tabla1[[#This Row],[Aplicación]],6,2)</f>
        <v>06</v>
      </c>
      <c r="T5517" s="84" t="str">
        <f>VLOOKUP(Tabla1[[#This Row],[AREA]],Hoja1!A:B,2,FALSE)</f>
        <v>06. Educación y cultura</v>
      </c>
      <c r="U5517" s="83" t="str">
        <f>MID(Tabla1[[#This Row],[Aplicación]],9,4)</f>
        <v>3232</v>
      </c>
      <c r="V5517" s="84" t="str">
        <f>VLOOKUP(Tabla1[[#This Row],[PROGRAMA]],Hoja1!A:B,2,FALSE)</f>
        <v>3232. Conservación y mantenimiento centros educación infantil y primaria</v>
      </c>
      <c r="W5517" s="83" t="str">
        <f>MID(Tabla1[[#This Row],[Aplicación]],14,2)</f>
        <v>21</v>
      </c>
      <c r="X5517" s="83" t="str">
        <f>MID(Tabla1[[#This Row],[Aplicación]],14,6)</f>
        <v>212</v>
      </c>
    </row>
    <row r="5518" spans="1:24" x14ac:dyDescent="0.25">
      <c r="A5518" s="77">
        <v>220240053429</v>
      </c>
      <c r="B5518" s="78" t="s">
        <v>702</v>
      </c>
      <c r="C5518" s="79">
        <v>45607</v>
      </c>
      <c r="D5518" s="77">
        <v>22024003065</v>
      </c>
      <c r="E5518" s="78" t="s">
        <v>1307</v>
      </c>
      <c r="F5518" s="80">
        <v>122.6</v>
      </c>
      <c r="G5518" s="78" t="s">
        <v>3581</v>
      </c>
      <c r="H5518" s="78" t="s">
        <v>7255</v>
      </c>
      <c r="I5518" s="81" t="s">
        <v>2934</v>
      </c>
      <c r="J5518" s="78" t="s">
        <v>398</v>
      </c>
      <c r="K5518" s="78" t="s">
        <v>398</v>
      </c>
      <c r="L5518" s="78" t="s">
        <v>399</v>
      </c>
      <c r="M5518" s="78" t="s">
        <v>395</v>
      </c>
      <c r="N5518" s="78" t="s">
        <v>396</v>
      </c>
      <c r="O5518" s="82" t="s">
        <v>325</v>
      </c>
      <c r="P5518" s="82" t="s">
        <v>6229</v>
      </c>
      <c r="Q5518" s="83" t="str">
        <f>MID(Tabla1[[#This Row],[Aplicación]],14,1)</f>
        <v>2</v>
      </c>
      <c r="R5518" s="35" t="s">
        <v>265</v>
      </c>
      <c r="S5518" s="83" t="str">
        <f>MID(Tabla1[[#This Row],[Aplicación]],6,2)</f>
        <v>08</v>
      </c>
      <c r="T5518" s="84" t="str">
        <f>VLOOKUP(Tabla1[[#This Row],[AREA]],Hoja1!A:B,2,FALSE)</f>
        <v>08. Tráfico y movilidad</v>
      </c>
      <c r="U5518" s="83" t="str">
        <f>MID(Tabla1[[#This Row],[Aplicación]],9,4)</f>
        <v>1651</v>
      </c>
      <c r="V5518" s="84" t="str">
        <f>VLOOKUP(Tabla1[[#This Row],[PROGRAMA]],Hoja1!A:B,2,FALSE)</f>
        <v>1651. Alumbrado público</v>
      </c>
      <c r="W5518" s="83" t="str">
        <f>MID(Tabla1[[#This Row],[Aplicación]],14,2)</f>
        <v>21</v>
      </c>
      <c r="X5518" s="83" t="str">
        <f>MID(Tabla1[[#This Row],[Aplicación]],14,6)</f>
        <v>214</v>
      </c>
    </row>
    <row r="5519" spans="1:24" x14ac:dyDescent="0.25">
      <c r="A5519" s="77">
        <v>220240045108</v>
      </c>
      <c r="B5519" s="78" t="s">
        <v>702</v>
      </c>
      <c r="C5519" s="79">
        <v>45567</v>
      </c>
      <c r="D5519" s="77">
        <v>22024000749</v>
      </c>
      <c r="E5519" s="78" t="s">
        <v>1290</v>
      </c>
      <c r="F5519" s="80">
        <v>122.55</v>
      </c>
      <c r="G5519" s="78" t="s">
        <v>827</v>
      </c>
      <c r="H5519" s="78" t="s">
        <v>7256</v>
      </c>
      <c r="I5519" s="81" t="s">
        <v>2934</v>
      </c>
      <c r="J5519" s="78" t="s">
        <v>398</v>
      </c>
      <c r="K5519" s="78" t="s">
        <v>398</v>
      </c>
      <c r="L5519" s="78" t="s">
        <v>413</v>
      </c>
      <c r="M5519" s="78" t="s">
        <v>395</v>
      </c>
      <c r="N5519" s="78" t="s">
        <v>396</v>
      </c>
      <c r="O5519" s="82" t="s">
        <v>325</v>
      </c>
      <c r="P5519" s="82" t="s">
        <v>6229</v>
      </c>
      <c r="Q5519" s="83" t="str">
        <f>MID(Tabla1[[#This Row],[Aplicación]],14,1)</f>
        <v>2</v>
      </c>
      <c r="R5519" s="35" t="s">
        <v>265</v>
      </c>
      <c r="S5519" s="83" t="str">
        <f>MID(Tabla1[[#This Row],[Aplicación]],6,2)</f>
        <v>02</v>
      </c>
      <c r="T5519" s="84" t="str">
        <f>VLOOKUP(Tabla1[[#This Row],[AREA]],Hoja1!A:B,2,FALSE)</f>
        <v>02. Urbanismo y vivienda</v>
      </c>
      <c r="U5519" s="83" t="str">
        <f>MID(Tabla1[[#This Row],[Aplicación]],9,4)</f>
        <v>9332</v>
      </c>
      <c r="V5519" s="84" t="str">
        <f>VLOOKUP(Tabla1[[#This Row],[PROGRAMA]],Hoja1!A:B,2,FALSE)</f>
        <v>9332. Mantenimiento de edificios e instalaciones municipales</v>
      </c>
      <c r="W5519" s="83" t="str">
        <f>MID(Tabla1[[#This Row],[Aplicación]],14,2)</f>
        <v>21</v>
      </c>
      <c r="X5519" s="83" t="str">
        <f>MID(Tabla1[[#This Row],[Aplicación]],14,6)</f>
        <v>212</v>
      </c>
    </row>
    <row r="5520" spans="1:24" x14ac:dyDescent="0.25">
      <c r="A5520" s="77">
        <v>220240058103</v>
      </c>
      <c r="B5520" s="78" t="s">
        <v>702</v>
      </c>
      <c r="C5520" s="79">
        <v>45630</v>
      </c>
      <c r="D5520" s="77">
        <v>22024000941</v>
      </c>
      <c r="E5520" s="78" t="s">
        <v>1452</v>
      </c>
      <c r="F5520" s="80">
        <v>122.52</v>
      </c>
      <c r="G5520" s="78" t="s">
        <v>815</v>
      </c>
      <c r="H5520" s="78" t="s">
        <v>7257</v>
      </c>
      <c r="I5520" s="81" t="s">
        <v>2934</v>
      </c>
      <c r="J5520" s="78" t="s">
        <v>398</v>
      </c>
      <c r="K5520" s="78" t="s">
        <v>398</v>
      </c>
      <c r="L5520" s="78" t="s">
        <v>413</v>
      </c>
      <c r="M5520" s="78" t="s">
        <v>395</v>
      </c>
      <c r="N5520" s="78" t="s">
        <v>396</v>
      </c>
      <c r="O5520" s="82" t="s">
        <v>325</v>
      </c>
      <c r="P5520" s="82" t="s">
        <v>6229</v>
      </c>
      <c r="Q5520" s="83" t="str">
        <f>MID(Tabla1[[#This Row],[Aplicación]],14,1)</f>
        <v>2</v>
      </c>
      <c r="R5520" s="35" t="s">
        <v>265</v>
      </c>
      <c r="S5520" s="83" t="str">
        <f>MID(Tabla1[[#This Row],[Aplicación]],6,2)</f>
        <v>06</v>
      </c>
      <c r="T5520" s="84" t="str">
        <f>VLOOKUP(Tabla1[[#This Row],[AREA]],Hoja1!A:B,2,FALSE)</f>
        <v>06. Educación y cultura</v>
      </c>
      <c r="U5520" s="83" t="str">
        <f>MID(Tabla1[[#This Row],[Aplicación]],9,4)</f>
        <v>3321</v>
      </c>
      <c r="V5520" s="84" t="str">
        <f>VLOOKUP(Tabla1[[#This Row],[PROGRAMA]],Hoja1!A:B,2,FALSE)</f>
        <v>3321. Bibliotecas públicas</v>
      </c>
      <c r="W5520" s="83" t="str">
        <f>MID(Tabla1[[#This Row],[Aplicación]],14,2)</f>
        <v>21</v>
      </c>
      <c r="X5520" s="83" t="str">
        <f>MID(Tabla1[[#This Row],[Aplicación]],14,6)</f>
        <v>212</v>
      </c>
    </row>
    <row r="5521" spans="1:24" x14ac:dyDescent="0.25">
      <c r="A5521" s="77">
        <v>220240058229</v>
      </c>
      <c r="B5521" s="78" t="s">
        <v>702</v>
      </c>
      <c r="C5521" s="79">
        <v>45630</v>
      </c>
      <c r="D5521" s="77">
        <v>22024000440</v>
      </c>
      <c r="E5521" s="78" t="s">
        <v>1425</v>
      </c>
      <c r="F5521" s="80">
        <v>122.49</v>
      </c>
      <c r="G5521" s="78" t="s">
        <v>801</v>
      </c>
      <c r="H5521" s="78" t="s">
        <v>7258</v>
      </c>
      <c r="I5521" s="81" t="s">
        <v>2934</v>
      </c>
      <c r="J5521" s="78" t="s">
        <v>398</v>
      </c>
      <c r="K5521" s="78" t="s">
        <v>398</v>
      </c>
      <c r="L5521" s="78" t="s">
        <v>399</v>
      </c>
      <c r="M5521" s="78" t="s">
        <v>395</v>
      </c>
      <c r="N5521" s="78" t="s">
        <v>396</v>
      </c>
      <c r="O5521" s="82" t="s">
        <v>325</v>
      </c>
      <c r="P5521" s="82" t="s">
        <v>6229</v>
      </c>
      <c r="Q5521" s="83" t="str">
        <f>MID(Tabla1[[#This Row],[Aplicación]],14,1)</f>
        <v>2</v>
      </c>
      <c r="R5521" s="35" t="s">
        <v>265</v>
      </c>
      <c r="S5521" s="83" t="str">
        <f>MID(Tabla1[[#This Row],[Aplicación]],6,2)</f>
        <v>11</v>
      </c>
      <c r="T5521" s="84" t="str">
        <f>VLOOKUP(Tabla1[[#This Row],[AREA]],Hoja1!A:B,2,FALSE)</f>
        <v>11. Salud pública y seguridad ciudadana</v>
      </c>
      <c r="U5521" s="83" t="str">
        <f>MID(Tabla1[[#This Row],[Aplicación]],9,4)</f>
        <v>1621</v>
      </c>
      <c r="V5521" s="84" t="str">
        <f>VLOOKUP(Tabla1[[#This Row],[PROGRAMA]],Hoja1!A:B,2,FALSE)</f>
        <v>1621. Recogida de residuos</v>
      </c>
      <c r="W5521" s="83" t="str">
        <f>MID(Tabla1[[#This Row],[Aplicación]],14,2)</f>
        <v>21</v>
      </c>
      <c r="X5521" s="83" t="str">
        <f>MID(Tabla1[[#This Row],[Aplicación]],14,6)</f>
        <v>214</v>
      </c>
    </row>
    <row r="5522" spans="1:24" x14ac:dyDescent="0.25">
      <c r="A5522" s="77">
        <v>220240061071</v>
      </c>
      <c r="B5522" s="78" t="s">
        <v>702</v>
      </c>
      <c r="C5522" s="79">
        <v>45643</v>
      </c>
      <c r="D5522" s="77">
        <v>22024000440</v>
      </c>
      <c r="E5522" s="78" t="s">
        <v>1425</v>
      </c>
      <c r="F5522" s="80">
        <v>122.45</v>
      </c>
      <c r="G5522" s="78" t="s">
        <v>283</v>
      </c>
      <c r="H5522" s="78" t="s">
        <v>7259</v>
      </c>
      <c r="I5522" s="81" t="s">
        <v>2934</v>
      </c>
      <c r="J5522" s="78" t="s">
        <v>398</v>
      </c>
      <c r="K5522" s="78" t="s">
        <v>398</v>
      </c>
      <c r="L5522" s="78" t="s">
        <v>399</v>
      </c>
      <c r="M5522" s="78" t="s">
        <v>395</v>
      </c>
      <c r="N5522" s="78" t="s">
        <v>396</v>
      </c>
      <c r="O5522" s="82" t="s">
        <v>325</v>
      </c>
      <c r="P5522" s="82" t="s">
        <v>6229</v>
      </c>
      <c r="Q5522" s="83" t="str">
        <f>MID(Tabla1[[#This Row],[Aplicación]],14,1)</f>
        <v>2</v>
      </c>
      <c r="R5522" s="35" t="s">
        <v>265</v>
      </c>
      <c r="S5522" s="83" t="str">
        <f>MID(Tabla1[[#This Row],[Aplicación]],6,2)</f>
        <v>11</v>
      </c>
      <c r="T5522" s="84" t="str">
        <f>VLOOKUP(Tabla1[[#This Row],[AREA]],Hoja1!A:B,2,FALSE)</f>
        <v>11. Salud pública y seguridad ciudadana</v>
      </c>
      <c r="U5522" s="83" t="str">
        <f>MID(Tabla1[[#This Row],[Aplicación]],9,4)</f>
        <v>1621</v>
      </c>
      <c r="V5522" s="84" t="str">
        <f>VLOOKUP(Tabla1[[#This Row],[PROGRAMA]],Hoja1!A:B,2,FALSE)</f>
        <v>1621. Recogida de residuos</v>
      </c>
      <c r="W5522" s="83" t="str">
        <f>MID(Tabla1[[#This Row],[Aplicación]],14,2)</f>
        <v>21</v>
      </c>
      <c r="X5522" s="83" t="str">
        <f>MID(Tabla1[[#This Row],[Aplicación]],14,6)</f>
        <v>214</v>
      </c>
    </row>
    <row r="5523" spans="1:24" x14ac:dyDescent="0.25">
      <c r="A5523" s="77">
        <v>220240055374</v>
      </c>
      <c r="B5523" s="78" t="s">
        <v>702</v>
      </c>
      <c r="C5523" s="79">
        <v>45617</v>
      </c>
      <c r="D5523" s="77">
        <v>22024001633</v>
      </c>
      <c r="E5523" s="78" t="s">
        <v>1427</v>
      </c>
      <c r="F5523" s="80">
        <v>122.23</v>
      </c>
      <c r="G5523" s="78" t="s">
        <v>776</v>
      </c>
      <c r="H5523" s="78" t="s">
        <v>7260</v>
      </c>
      <c r="I5523" s="81" t="s">
        <v>2934</v>
      </c>
      <c r="J5523" s="78" t="s">
        <v>398</v>
      </c>
      <c r="K5523" s="78" t="s">
        <v>398</v>
      </c>
      <c r="L5523" s="78" t="s">
        <v>413</v>
      </c>
      <c r="M5523" s="78" t="s">
        <v>395</v>
      </c>
      <c r="N5523" s="78" t="s">
        <v>396</v>
      </c>
      <c r="O5523" s="82" t="s">
        <v>325</v>
      </c>
      <c r="P5523" s="82" t="s">
        <v>6229</v>
      </c>
      <c r="Q5523" s="83" t="str">
        <f>MID(Tabla1[[#This Row],[Aplicación]],14,1)</f>
        <v>2</v>
      </c>
      <c r="R5523" s="35" t="s">
        <v>265</v>
      </c>
      <c r="S5523" s="83" t="str">
        <f>MID(Tabla1[[#This Row],[Aplicación]],6,2)</f>
        <v>07</v>
      </c>
      <c r="T5523" s="84" t="str">
        <f>VLOOKUP(Tabla1[[#This Row],[AREA]],Hoja1!A:B,2,FALSE)</f>
        <v>07. Medio ambiente</v>
      </c>
      <c r="U5523" s="83" t="str">
        <f>MID(Tabla1[[#This Row],[Aplicación]],9,4)</f>
        <v>1711</v>
      </c>
      <c r="V5523" s="84" t="str">
        <f>VLOOKUP(Tabla1[[#This Row],[PROGRAMA]],Hoja1!A:B,2,FALSE)</f>
        <v>1711. Parques y jardines</v>
      </c>
      <c r="W5523" s="83" t="str">
        <f>MID(Tabla1[[#This Row],[Aplicación]],14,2)</f>
        <v>22</v>
      </c>
      <c r="X5523" s="83" t="str">
        <f>MID(Tabla1[[#This Row],[Aplicación]],14,6)</f>
        <v>22199</v>
      </c>
    </row>
    <row r="5524" spans="1:24" x14ac:dyDescent="0.25">
      <c r="A5524" s="77">
        <v>220240052357</v>
      </c>
      <c r="B5524" s="78" t="s">
        <v>702</v>
      </c>
      <c r="C5524" s="79">
        <v>45601</v>
      </c>
      <c r="D5524" s="77">
        <v>22024000437</v>
      </c>
      <c r="E5524" s="78" t="s">
        <v>1287</v>
      </c>
      <c r="F5524" s="80">
        <v>122.21</v>
      </c>
      <c r="G5524" s="78" t="s">
        <v>41</v>
      </c>
      <c r="H5524" s="78" t="s">
        <v>7261</v>
      </c>
      <c r="I5524" s="81" t="s">
        <v>2934</v>
      </c>
      <c r="J5524" s="78" t="s">
        <v>398</v>
      </c>
      <c r="K5524" s="78" t="s">
        <v>398</v>
      </c>
      <c r="L5524" s="78" t="s">
        <v>413</v>
      </c>
      <c r="M5524" s="78" t="s">
        <v>395</v>
      </c>
      <c r="N5524" s="78" t="s">
        <v>396</v>
      </c>
      <c r="O5524" s="82" t="s">
        <v>325</v>
      </c>
      <c r="P5524" s="82" t="s">
        <v>6229</v>
      </c>
      <c r="Q5524" s="83" t="str">
        <f>MID(Tabla1[[#This Row],[Aplicación]],14,1)</f>
        <v>2</v>
      </c>
      <c r="R5524" s="35" t="s">
        <v>265</v>
      </c>
      <c r="S5524" s="83" t="str">
        <f>MID(Tabla1[[#This Row],[Aplicación]],6,2)</f>
        <v>10</v>
      </c>
      <c r="T5524" s="84" t="str">
        <f>VLOOKUP(Tabla1[[#This Row],[AREA]],Hoja1!A:B,2,FALSE)</f>
        <v>10. Personas mayores, familia y servicios sociales</v>
      </c>
      <c r="U5524" s="83" t="str">
        <f>MID(Tabla1[[#This Row],[Aplicación]],9,4)</f>
        <v>2311</v>
      </c>
      <c r="V5524" s="84" t="str">
        <f>VLOOKUP(Tabla1[[#This Row],[PROGRAMA]],Hoja1!A:B,2,FALSE)</f>
        <v>2311. Intervención social</v>
      </c>
      <c r="W5524" s="83" t="str">
        <f>MID(Tabla1[[#This Row],[Aplicación]],14,2)</f>
        <v>21</v>
      </c>
      <c r="X5524" s="83" t="str">
        <f>MID(Tabla1[[#This Row],[Aplicación]],14,6)</f>
        <v>212</v>
      </c>
    </row>
    <row r="5525" spans="1:24" x14ac:dyDescent="0.25">
      <c r="A5525" s="77">
        <v>220240055714</v>
      </c>
      <c r="B5525" s="78" t="s">
        <v>702</v>
      </c>
      <c r="C5525" s="79">
        <v>45621</v>
      </c>
      <c r="D5525" s="77">
        <v>22024000940</v>
      </c>
      <c r="E5525" s="78" t="s">
        <v>1285</v>
      </c>
      <c r="F5525" s="80">
        <v>121.24</v>
      </c>
      <c r="G5525" s="78" t="s">
        <v>886</v>
      </c>
      <c r="H5525" s="78" t="s">
        <v>7262</v>
      </c>
      <c r="I5525" s="81" t="s">
        <v>2934</v>
      </c>
      <c r="J5525" s="78" t="s">
        <v>398</v>
      </c>
      <c r="K5525" s="78" t="s">
        <v>398</v>
      </c>
      <c r="L5525" s="78" t="s">
        <v>413</v>
      </c>
      <c r="M5525" s="78" t="s">
        <v>395</v>
      </c>
      <c r="N5525" s="78" t="s">
        <v>396</v>
      </c>
      <c r="O5525" s="82" t="s">
        <v>325</v>
      </c>
      <c r="P5525" s="82" t="s">
        <v>6229</v>
      </c>
      <c r="Q5525" s="83" t="str">
        <f>MID(Tabla1[[#This Row],[Aplicación]],14,1)</f>
        <v>2</v>
      </c>
      <c r="R5525" s="35" t="s">
        <v>265</v>
      </c>
      <c r="S5525" s="83" t="str">
        <f>MID(Tabla1[[#This Row],[Aplicación]],6,2)</f>
        <v>06</v>
      </c>
      <c r="T5525" s="84" t="str">
        <f>VLOOKUP(Tabla1[[#This Row],[AREA]],Hoja1!A:B,2,FALSE)</f>
        <v>06. Educación y cultura</v>
      </c>
      <c r="U5525" s="83" t="str">
        <f>MID(Tabla1[[#This Row],[Aplicación]],9,4)</f>
        <v>3232</v>
      </c>
      <c r="V5525" s="84" t="str">
        <f>VLOOKUP(Tabla1[[#This Row],[PROGRAMA]],Hoja1!A:B,2,FALSE)</f>
        <v>3232. Conservación y mantenimiento centros educación infantil y primaria</v>
      </c>
      <c r="W5525" s="83" t="str">
        <f>MID(Tabla1[[#This Row],[Aplicación]],14,2)</f>
        <v>21</v>
      </c>
      <c r="X5525" s="83" t="str">
        <f>MID(Tabla1[[#This Row],[Aplicación]],14,6)</f>
        <v>212</v>
      </c>
    </row>
    <row r="5526" spans="1:24" x14ac:dyDescent="0.25">
      <c r="A5526" s="77">
        <v>220240057650</v>
      </c>
      <c r="B5526" s="78" t="s">
        <v>702</v>
      </c>
      <c r="C5526" s="79">
        <v>45629</v>
      </c>
      <c r="D5526" s="77">
        <v>22024001637</v>
      </c>
      <c r="E5526" s="78" t="s">
        <v>1468</v>
      </c>
      <c r="F5526" s="80">
        <v>120.19</v>
      </c>
      <c r="G5526" s="78" t="s">
        <v>775</v>
      </c>
      <c r="H5526" s="78" t="s">
        <v>7263</v>
      </c>
      <c r="I5526" s="81" t="s">
        <v>2934</v>
      </c>
      <c r="J5526" s="78" t="s">
        <v>398</v>
      </c>
      <c r="K5526" s="78" t="s">
        <v>398</v>
      </c>
      <c r="L5526" s="78" t="s">
        <v>399</v>
      </c>
      <c r="M5526" s="78" t="s">
        <v>395</v>
      </c>
      <c r="N5526" s="78" t="s">
        <v>396</v>
      </c>
      <c r="O5526" s="82" t="s">
        <v>325</v>
      </c>
      <c r="P5526" s="82" t="s">
        <v>6229</v>
      </c>
      <c r="Q5526" s="83" t="str">
        <f>MID(Tabla1[[#This Row],[Aplicación]],14,1)</f>
        <v>2</v>
      </c>
      <c r="R5526" s="35" t="s">
        <v>265</v>
      </c>
      <c r="S5526" s="83" t="str">
        <f>MID(Tabla1[[#This Row],[Aplicación]],6,2)</f>
        <v>07</v>
      </c>
      <c r="T5526" s="84" t="str">
        <f>VLOOKUP(Tabla1[[#This Row],[AREA]],Hoja1!A:B,2,FALSE)</f>
        <v>07. Medio ambiente</v>
      </c>
      <c r="U5526" s="83" t="str">
        <f>MID(Tabla1[[#This Row],[Aplicación]],9,4)</f>
        <v>1711</v>
      </c>
      <c r="V5526" s="84" t="str">
        <f>VLOOKUP(Tabla1[[#This Row],[PROGRAMA]],Hoja1!A:B,2,FALSE)</f>
        <v>1711. Parques y jardines</v>
      </c>
      <c r="W5526" s="83" t="str">
        <f>MID(Tabla1[[#This Row],[Aplicación]],14,2)</f>
        <v>21</v>
      </c>
      <c r="X5526" s="83" t="str">
        <f>MID(Tabla1[[#This Row],[Aplicación]],14,6)</f>
        <v>213</v>
      </c>
    </row>
    <row r="5527" spans="1:24" x14ac:dyDescent="0.25">
      <c r="A5527" s="77">
        <v>220240060885</v>
      </c>
      <c r="B5527" s="78" t="s">
        <v>702</v>
      </c>
      <c r="C5527" s="79">
        <v>45643</v>
      </c>
      <c r="D5527" s="77">
        <v>22024000498</v>
      </c>
      <c r="E5527" s="78" t="s">
        <v>1360</v>
      </c>
      <c r="F5527" s="80">
        <v>119.67</v>
      </c>
      <c r="G5527" s="78" t="s">
        <v>776</v>
      </c>
      <c r="H5527" s="78" t="s">
        <v>7264</v>
      </c>
      <c r="I5527" s="81" t="s">
        <v>2934</v>
      </c>
      <c r="J5527" s="78" t="s">
        <v>398</v>
      </c>
      <c r="K5527" s="78" t="s">
        <v>398</v>
      </c>
      <c r="L5527" s="78" t="s">
        <v>413</v>
      </c>
      <c r="M5527" s="78" t="s">
        <v>395</v>
      </c>
      <c r="N5527" s="78" t="s">
        <v>396</v>
      </c>
      <c r="O5527" s="82" t="s">
        <v>325</v>
      </c>
      <c r="P5527" s="82" t="s">
        <v>6229</v>
      </c>
      <c r="Q5527" s="83" t="str">
        <f>MID(Tabla1[[#This Row],[Aplicación]],14,1)</f>
        <v>2</v>
      </c>
      <c r="R5527" s="35" t="s">
        <v>265</v>
      </c>
      <c r="S5527" s="83" t="str">
        <f>MID(Tabla1[[#This Row],[Aplicación]],6,2)</f>
        <v>10</v>
      </c>
      <c r="T5527" s="84" t="str">
        <f>VLOOKUP(Tabla1[[#This Row],[AREA]],Hoja1!A:B,2,FALSE)</f>
        <v>10. Personas mayores, familia y servicios sociales</v>
      </c>
      <c r="U5527" s="83" t="str">
        <f>MID(Tabla1[[#This Row],[Aplicación]],9,4)</f>
        <v>2412</v>
      </c>
      <c r="V5527" s="84" t="str">
        <f>VLOOKUP(Tabla1[[#This Row],[PROGRAMA]],Hoja1!A:B,2,FALSE)</f>
        <v>2412. Formación para el empleo</v>
      </c>
      <c r="W5527" s="83" t="str">
        <f>MID(Tabla1[[#This Row],[Aplicación]],14,2)</f>
        <v>21</v>
      </c>
      <c r="X5527" s="83" t="str">
        <f>MID(Tabla1[[#This Row],[Aplicación]],14,6)</f>
        <v>212</v>
      </c>
    </row>
    <row r="5528" spans="1:24" x14ac:dyDescent="0.25">
      <c r="A5528" s="77">
        <v>220240062054</v>
      </c>
      <c r="B5528" s="78" t="s">
        <v>702</v>
      </c>
      <c r="C5528" s="79">
        <v>45646</v>
      </c>
      <c r="D5528" s="77">
        <v>22024000940</v>
      </c>
      <c r="E5528" s="78" t="s">
        <v>1285</v>
      </c>
      <c r="F5528" s="80">
        <v>118.92</v>
      </c>
      <c r="G5528" s="78" t="s">
        <v>886</v>
      </c>
      <c r="H5528" s="78" t="s">
        <v>7265</v>
      </c>
      <c r="I5528" s="81" t="s">
        <v>2934</v>
      </c>
      <c r="J5528" s="78" t="s">
        <v>398</v>
      </c>
      <c r="K5528" s="78" t="s">
        <v>398</v>
      </c>
      <c r="L5528" s="78" t="s">
        <v>413</v>
      </c>
      <c r="M5528" s="78" t="s">
        <v>395</v>
      </c>
      <c r="N5528" s="78" t="s">
        <v>396</v>
      </c>
      <c r="O5528" s="82" t="s">
        <v>325</v>
      </c>
      <c r="P5528" s="82" t="s">
        <v>6229</v>
      </c>
      <c r="Q5528" s="83" t="str">
        <f>MID(Tabla1[[#This Row],[Aplicación]],14,1)</f>
        <v>2</v>
      </c>
      <c r="R5528" s="35" t="s">
        <v>265</v>
      </c>
      <c r="S5528" s="83" t="str">
        <f>MID(Tabla1[[#This Row],[Aplicación]],6,2)</f>
        <v>06</v>
      </c>
      <c r="T5528" s="84" t="str">
        <f>VLOOKUP(Tabla1[[#This Row],[AREA]],Hoja1!A:B,2,FALSE)</f>
        <v>06. Educación y cultura</v>
      </c>
      <c r="U5528" s="83" t="str">
        <f>MID(Tabla1[[#This Row],[Aplicación]],9,4)</f>
        <v>3232</v>
      </c>
      <c r="V5528" s="84" t="str">
        <f>VLOOKUP(Tabla1[[#This Row],[PROGRAMA]],Hoja1!A:B,2,FALSE)</f>
        <v>3232. Conservación y mantenimiento centros educación infantil y primaria</v>
      </c>
      <c r="W5528" s="83" t="str">
        <f>MID(Tabla1[[#This Row],[Aplicación]],14,2)</f>
        <v>21</v>
      </c>
      <c r="X5528" s="83" t="str">
        <f>MID(Tabla1[[#This Row],[Aplicación]],14,6)</f>
        <v>212</v>
      </c>
    </row>
    <row r="5529" spans="1:24" x14ac:dyDescent="0.25">
      <c r="A5529" s="77">
        <v>220240045039</v>
      </c>
      <c r="B5529" s="78" t="s">
        <v>702</v>
      </c>
      <c r="C5529" s="79">
        <v>45567</v>
      </c>
      <c r="D5529" s="77">
        <v>22024000022</v>
      </c>
      <c r="E5529" s="78" t="s">
        <v>1362</v>
      </c>
      <c r="F5529" s="80">
        <v>118.41</v>
      </c>
      <c r="G5529" s="78" t="s">
        <v>801</v>
      </c>
      <c r="H5529" s="78" t="s">
        <v>7266</v>
      </c>
      <c r="I5529" s="81" t="s">
        <v>2934</v>
      </c>
      <c r="J5529" s="78" t="s">
        <v>398</v>
      </c>
      <c r="K5529" s="78" t="s">
        <v>398</v>
      </c>
      <c r="L5529" s="78" t="s">
        <v>399</v>
      </c>
      <c r="M5529" s="78" t="s">
        <v>395</v>
      </c>
      <c r="N5529" s="78" t="s">
        <v>396</v>
      </c>
      <c r="O5529" s="82" t="s">
        <v>325</v>
      </c>
      <c r="P5529" s="82" t="s">
        <v>6229</v>
      </c>
      <c r="Q5529" s="83" t="str">
        <f>MID(Tabla1[[#This Row],[Aplicación]],14,1)</f>
        <v>2</v>
      </c>
      <c r="R5529" s="35" t="s">
        <v>265</v>
      </c>
      <c r="S5529" s="83" t="str">
        <f>MID(Tabla1[[#This Row],[Aplicación]],6,2)</f>
        <v>11</v>
      </c>
      <c r="T5529" s="84" t="str">
        <f>VLOOKUP(Tabla1[[#This Row],[AREA]],Hoja1!A:B,2,FALSE)</f>
        <v>11. Salud pública y seguridad ciudadana</v>
      </c>
      <c r="U5529" s="83" t="str">
        <f>MID(Tabla1[[#This Row],[Aplicación]],9,4)</f>
        <v>1361</v>
      </c>
      <c r="V5529" s="84" t="str">
        <f>VLOOKUP(Tabla1[[#This Row],[PROGRAMA]],Hoja1!A:B,2,FALSE)</f>
        <v>1361. Prevención y extinción de incencios</v>
      </c>
      <c r="W5529" s="83" t="str">
        <f>MID(Tabla1[[#This Row],[Aplicación]],14,2)</f>
        <v>21</v>
      </c>
      <c r="X5529" s="83" t="str">
        <f>MID(Tabla1[[#This Row],[Aplicación]],14,6)</f>
        <v>214</v>
      </c>
    </row>
    <row r="5530" spans="1:24" x14ac:dyDescent="0.25">
      <c r="A5530" s="77">
        <v>220240046444</v>
      </c>
      <c r="B5530" s="78" t="s">
        <v>702</v>
      </c>
      <c r="C5530" s="79">
        <v>45572</v>
      </c>
      <c r="D5530" s="77">
        <v>22024000456</v>
      </c>
      <c r="E5530" s="78" t="s">
        <v>1426</v>
      </c>
      <c r="F5530" s="80">
        <v>118.24</v>
      </c>
      <c r="G5530" s="78" t="s">
        <v>776</v>
      </c>
      <c r="H5530" s="78" t="s">
        <v>7267</v>
      </c>
      <c r="I5530" s="81" t="s">
        <v>2934</v>
      </c>
      <c r="J5530" s="78" t="s">
        <v>398</v>
      </c>
      <c r="K5530" s="78" t="s">
        <v>398</v>
      </c>
      <c r="L5530" s="78" t="s">
        <v>413</v>
      </c>
      <c r="M5530" s="78" t="s">
        <v>395</v>
      </c>
      <c r="N5530" s="78" t="s">
        <v>396</v>
      </c>
      <c r="O5530" s="82" t="s">
        <v>325</v>
      </c>
      <c r="P5530" s="82" t="s">
        <v>6229</v>
      </c>
      <c r="Q5530" s="83" t="str">
        <f>MID(Tabla1[[#This Row],[Aplicación]],14,1)</f>
        <v>2</v>
      </c>
      <c r="R5530" s="35" t="s">
        <v>265</v>
      </c>
      <c r="S5530" s="83" t="str">
        <f>MID(Tabla1[[#This Row],[Aplicación]],6,2)</f>
        <v>11</v>
      </c>
      <c r="T5530" s="84" t="str">
        <f>VLOOKUP(Tabla1[[#This Row],[AREA]],Hoja1!A:B,2,FALSE)</f>
        <v>11. Salud pública y seguridad ciudadana</v>
      </c>
      <c r="U5530" s="83" t="str">
        <f>MID(Tabla1[[#This Row],[Aplicación]],9,4)</f>
        <v>1621</v>
      </c>
      <c r="V5530" s="84" t="str">
        <f>VLOOKUP(Tabla1[[#This Row],[PROGRAMA]],Hoja1!A:B,2,FALSE)</f>
        <v>1621. Recogida de residuos</v>
      </c>
      <c r="W5530" s="83" t="str">
        <f>MID(Tabla1[[#This Row],[Aplicación]],14,2)</f>
        <v>22</v>
      </c>
      <c r="X5530" s="83" t="str">
        <f>MID(Tabla1[[#This Row],[Aplicación]],14,6)</f>
        <v>22199</v>
      </c>
    </row>
    <row r="5531" spans="1:24" x14ac:dyDescent="0.25">
      <c r="A5531" s="77">
        <v>220240062121</v>
      </c>
      <c r="B5531" s="78" t="s">
        <v>702</v>
      </c>
      <c r="C5531" s="79">
        <v>45646</v>
      </c>
      <c r="D5531" s="77">
        <v>22024001633</v>
      </c>
      <c r="E5531" s="78" t="s">
        <v>1427</v>
      </c>
      <c r="F5531" s="80">
        <v>118.07</v>
      </c>
      <c r="G5531" s="78" t="s">
        <v>3581</v>
      </c>
      <c r="H5531" s="78" t="s">
        <v>7268</v>
      </c>
      <c r="I5531" s="81" t="s">
        <v>2934</v>
      </c>
      <c r="J5531" s="78" t="s">
        <v>398</v>
      </c>
      <c r="K5531" s="78" t="s">
        <v>398</v>
      </c>
      <c r="L5531" s="78" t="s">
        <v>413</v>
      </c>
      <c r="M5531" s="78" t="s">
        <v>395</v>
      </c>
      <c r="N5531" s="78" t="s">
        <v>396</v>
      </c>
      <c r="O5531" s="82" t="s">
        <v>325</v>
      </c>
      <c r="P5531" s="82" t="s">
        <v>6229</v>
      </c>
      <c r="Q5531" s="83" t="str">
        <f>MID(Tabla1[[#This Row],[Aplicación]],14,1)</f>
        <v>2</v>
      </c>
      <c r="R5531" s="35" t="s">
        <v>265</v>
      </c>
      <c r="S5531" s="83" t="str">
        <f>MID(Tabla1[[#This Row],[Aplicación]],6,2)</f>
        <v>07</v>
      </c>
      <c r="T5531" s="84" t="str">
        <f>VLOOKUP(Tabla1[[#This Row],[AREA]],Hoja1!A:B,2,FALSE)</f>
        <v>07. Medio ambiente</v>
      </c>
      <c r="U5531" s="83" t="str">
        <f>MID(Tabla1[[#This Row],[Aplicación]],9,4)</f>
        <v>1711</v>
      </c>
      <c r="V5531" s="84" t="str">
        <f>VLOOKUP(Tabla1[[#This Row],[PROGRAMA]],Hoja1!A:B,2,FALSE)</f>
        <v>1711. Parques y jardines</v>
      </c>
      <c r="W5531" s="83" t="str">
        <f>MID(Tabla1[[#This Row],[Aplicación]],14,2)</f>
        <v>22</v>
      </c>
      <c r="X5531" s="83" t="str">
        <f>MID(Tabla1[[#This Row],[Aplicación]],14,6)</f>
        <v>22199</v>
      </c>
    </row>
    <row r="5532" spans="1:24" x14ac:dyDescent="0.25">
      <c r="A5532" s="77">
        <v>220240058039</v>
      </c>
      <c r="B5532" s="78" t="s">
        <v>702</v>
      </c>
      <c r="C5532" s="79">
        <v>45630</v>
      </c>
      <c r="D5532" s="77">
        <v>22024000450</v>
      </c>
      <c r="E5532" s="78" t="s">
        <v>1455</v>
      </c>
      <c r="F5532" s="80">
        <v>117.59</v>
      </c>
      <c r="G5532" s="78" t="s">
        <v>82</v>
      </c>
      <c r="H5532" s="78" t="s">
        <v>7269</v>
      </c>
      <c r="I5532" s="81" t="s">
        <v>2934</v>
      </c>
      <c r="J5532" s="78" t="s">
        <v>398</v>
      </c>
      <c r="K5532" s="78" t="s">
        <v>398</v>
      </c>
      <c r="L5532" s="78" t="s">
        <v>413</v>
      </c>
      <c r="M5532" s="78" t="s">
        <v>395</v>
      </c>
      <c r="N5532" s="78" t="s">
        <v>396</v>
      </c>
      <c r="O5532" s="82" t="s">
        <v>325</v>
      </c>
      <c r="P5532" s="82" t="s">
        <v>6229</v>
      </c>
      <c r="Q5532" s="83" t="str">
        <f>MID(Tabla1[[#This Row],[Aplicación]],14,1)</f>
        <v>2</v>
      </c>
      <c r="R5532" s="35" t="s">
        <v>265</v>
      </c>
      <c r="S5532" s="83" t="str">
        <f>MID(Tabla1[[#This Row],[Aplicación]],6,2)</f>
        <v>11</v>
      </c>
      <c r="T5532" s="84" t="str">
        <f>VLOOKUP(Tabla1[[#This Row],[AREA]],Hoja1!A:B,2,FALSE)</f>
        <v>11. Salud pública y seguridad ciudadana</v>
      </c>
      <c r="U5532" s="83" t="str">
        <f>MID(Tabla1[[#This Row],[Aplicación]],9,4)</f>
        <v>1631</v>
      </c>
      <c r="V5532" s="84" t="str">
        <f>VLOOKUP(Tabla1[[#This Row],[PROGRAMA]],Hoja1!A:B,2,FALSE)</f>
        <v>1631. Limpieza viaria</v>
      </c>
      <c r="W5532" s="83" t="str">
        <f>MID(Tabla1[[#This Row],[Aplicación]],14,2)</f>
        <v>22</v>
      </c>
      <c r="X5532" s="83" t="str">
        <f>MID(Tabla1[[#This Row],[Aplicación]],14,6)</f>
        <v>22199</v>
      </c>
    </row>
    <row r="5533" spans="1:24" x14ac:dyDescent="0.25">
      <c r="A5533" s="77">
        <v>220240044967</v>
      </c>
      <c r="B5533" s="78" t="s">
        <v>702</v>
      </c>
      <c r="C5533" s="79">
        <v>45567</v>
      </c>
      <c r="D5533" s="77">
        <v>22024000587</v>
      </c>
      <c r="E5533" s="78" t="s">
        <v>1159</v>
      </c>
      <c r="F5533" s="80">
        <v>117.53</v>
      </c>
      <c r="G5533" s="78" t="s">
        <v>81</v>
      </c>
      <c r="H5533" s="78" t="s">
        <v>7270</v>
      </c>
      <c r="I5533" s="81" t="s">
        <v>2934</v>
      </c>
      <c r="J5533" s="78" t="s">
        <v>398</v>
      </c>
      <c r="K5533" s="78" t="s">
        <v>398</v>
      </c>
      <c r="L5533" s="78" t="s">
        <v>399</v>
      </c>
      <c r="M5533" s="78" t="s">
        <v>395</v>
      </c>
      <c r="N5533" s="78" t="s">
        <v>396</v>
      </c>
      <c r="O5533" s="82" t="s">
        <v>325</v>
      </c>
      <c r="P5533" s="82" t="s">
        <v>6229</v>
      </c>
      <c r="Q5533" s="83" t="str">
        <f>MID(Tabla1[[#This Row],[Aplicación]],14,1)</f>
        <v>2</v>
      </c>
      <c r="R5533" s="35" t="s">
        <v>265</v>
      </c>
      <c r="S5533" s="83" t="str">
        <f>MID(Tabla1[[#This Row],[Aplicación]],6,2)</f>
        <v>10</v>
      </c>
      <c r="T5533" s="84" t="str">
        <f>VLOOKUP(Tabla1[[#This Row],[AREA]],Hoja1!A:B,2,FALSE)</f>
        <v>10. Personas mayores, familia y servicios sociales</v>
      </c>
      <c r="U5533" s="83" t="str">
        <f>MID(Tabla1[[#This Row],[Aplicación]],9,4)</f>
        <v>2412</v>
      </c>
      <c r="V5533" s="84" t="str">
        <f>VLOOKUP(Tabla1[[#This Row],[PROGRAMA]],Hoja1!A:B,2,FALSE)</f>
        <v>2412. Formación para el empleo</v>
      </c>
      <c r="W5533" s="83" t="str">
        <f>MID(Tabla1[[#This Row],[Aplicación]],14,2)</f>
        <v>21</v>
      </c>
      <c r="X5533" s="83" t="str">
        <f>MID(Tabla1[[#This Row],[Aplicación]],14,6)</f>
        <v>213</v>
      </c>
    </row>
    <row r="5534" spans="1:24" x14ac:dyDescent="0.25">
      <c r="A5534" s="77">
        <v>220240044906</v>
      </c>
      <c r="B5534" s="78" t="s">
        <v>702</v>
      </c>
      <c r="C5534" s="79">
        <v>45567</v>
      </c>
      <c r="D5534" s="77">
        <v>22024000940</v>
      </c>
      <c r="E5534" s="78" t="s">
        <v>1285</v>
      </c>
      <c r="F5534" s="80">
        <v>117.51</v>
      </c>
      <c r="G5534" s="78" t="s">
        <v>41</v>
      </c>
      <c r="H5534" s="78" t="s">
        <v>7271</v>
      </c>
      <c r="I5534" s="81" t="s">
        <v>2934</v>
      </c>
      <c r="J5534" s="78" t="s">
        <v>398</v>
      </c>
      <c r="K5534" s="78" t="s">
        <v>398</v>
      </c>
      <c r="L5534" s="78" t="s">
        <v>413</v>
      </c>
      <c r="M5534" s="78" t="s">
        <v>395</v>
      </c>
      <c r="N5534" s="78" t="s">
        <v>396</v>
      </c>
      <c r="O5534" s="82" t="s">
        <v>325</v>
      </c>
      <c r="P5534" s="82" t="s">
        <v>6229</v>
      </c>
      <c r="Q5534" s="83" t="str">
        <f>MID(Tabla1[[#This Row],[Aplicación]],14,1)</f>
        <v>2</v>
      </c>
      <c r="R5534" s="35" t="s">
        <v>265</v>
      </c>
      <c r="S5534" s="83" t="str">
        <f>MID(Tabla1[[#This Row],[Aplicación]],6,2)</f>
        <v>06</v>
      </c>
      <c r="T5534" s="84" t="str">
        <f>VLOOKUP(Tabla1[[#This Row],[AREA]],Hoja1!A:B,2,FALSE)</f>
        <v>06. Educación y cultura</v>
      </c>
      <c r="U5534" s="83" t="str">
        <f>MID(Tabla1[[#This Row],[Aplicación]],9,4)</f>
        <v>3232</v>
      </c>
      <c r="V5534" s="84" t="str">
        <f>VLOOKUP(Tabla1[[#This Row],[PROGRAMA]],Hoja1!A:B,2,FALSE)</f>
        <v>3232. Conservación y mantenimiento centros educación infantil y primaria</v>
      </c>
      <c r="W5534" s="83" t="str">
        <f>MID(Tabla1[[#This Row],[Aplicación]],14,2)</f>
        <v>21</v>
      </c>
      <c r="X5534" s="83" t="str">
        <f>MID(Tabla1[[#This Row],[Aplicación]],14,6)</f>
        <v>212</v>
      </c>
    </row>
    <row r="5535" spans="1:24" x14ac:dyDescent="0.25">
      <c r="A5535" s="77">
        <v>220240048560</v>
      </c>
      <c r="B5535" s="78" t="s">
        <v>702</v>
      </c>
      <c r="C5535" s="79">
        <v>45581</v>
      </c>
      <c r="D5535" s="77">
        <v>22024001638</v>
      </c>
      <c r="E5535" s="78" t="s">
        <v>1424</v>
      </c>
      <c r="F5535" s="80">
        <v>116.16</v>
      </c>
      <c r="G5535" s="78" t="s">
        <v>952</v>
      </c>
      <c r="H5535" s="78" t="s">
        <v>7272</v>
      </c>
      <c r="I5535" s="81" t="s">
        <v>2934</v>
      </c>
      <c r="J5535" s="78" t="s">
        <v>699</v>
      </c>
      <c r="K5535" s="78" t="s">
        <v>398</v>
      </c>
      <c r="L5535" s="78" t="s">
        <v>399</v>
      </c>
      <c r="M5535" s="78" t="s">
        <v>395</v>
      </c>
      <c r="N5535" s="78" t="s">
        <v>396</v>
      </c>
      <c r="O5535" s="82" t="s">
        <v>325</v>
      </c>
      <c r="P5535" s="82" t="s">
        <v>6229</v>
      </c>
      <c r="Q5535" s="83" t="str">
        <f>MID(Tabla1[[#This Row],[Aplicación]],14,1)</f>
        <v>2</v>
      </c>
      <c r="R5535" s="35" t="s">
        <v>265</v>
      </c>
      <c r="S5535" s="83" t="str">
        <f>MID(Tabla1[[#This Row],[Aplicación]],6,2)</f>
        <v>07</v>
      </c>
      <c r="T5535" s="84" t="str">
        <f>VLOOKUP(Tabla1[[#This Row],[AREA]],Hoja1!A:B,2,FALSE)</f>
        <v>07. Medio ambiente</v>
      </c>
      <c r="U5535" s="83" t="str">
        <f>MID(Tabla1[[#This Row],[Aplicación]],9,4)</f>
        <v>1711</v>
      </c>
      <c r="V5535" s="84" t="str">
        <f>VLOOKUP(Tabla1[[#This Row],[PROGRAMA]],Hoja1!A:B,2,FALSE)</f>
        <v>1711. Parques y jardines</v>
      </c>
      <c r="W5535" s="83" t="str">
        <f>MID(Tabla1[[#This Row],[Aplicación]],14,2)</f>
        <v>21</v>
      </c>
      <c r="X5535" s="83" t="str">
        <f>MID(Tabla1[[#This Row],[Aplicación]],14,6)</f>
        <v>214</v>
      </c>
    </row>
    <row r="5536" spans="1:24" x14ac:dyDescent="0.25">
      <c r="A5536" s="77">
        <v>220240044851</v>
      </c>
      <c r="B5536" s="78" t="s">
        <v>702</v>
      </c>
      <c r="C5536" s="79">
        <v>45567</v>
      </c>
      <c r="D5536" s="77">
        <v>22024000940</v>
      </c>
      <c r="E5536" s="78" t="s">
        <v>1285</v>
      </c>
      <c r="F5536" s="80">
        <v>115.5</v>
      </c>
      <c r="G5536" s="78" t="s">
        <v>876</v>
      </c>
      <c r="H5536" s="78" t="s">
        <v>7273</v>
      </c>
      <c r="I5536" s="81" t="s">
        <v>2934</v>
      </c>
      <c r="J5536" s="78" t="s">
        <v>398</v>
      </c>
      <c r="K5536" s="78" t="s">
        <v>398</v>
      </c>
      <c r="L5536" s="78" t="s">
        <v>413</v>
      </c>
      <c r="M5536" s="78" t="s">
        <v>395</v>
      </c>
      <c r="N5536" s="78" t="s">
        <v>396</v>
      </c>
      <c r="O5536" s="82" t="s">
        <v>325</v>
      </c>
      <c r="P5536" s="82" t="s">
        <v>6229</v>
      </c>
      <c r="Q5536" s="83" t="str">
        <f>MID(Tabla1[[#This Row],[Aplicación]],14,1)</f>
        <v>2</v>
      </c>
      <c r="R5536" s="35" t="s">
        <v>265</v>
      </c>
      <c r="S5536" s="83" t="str">
        <f>MID(Tabla1[[#This Row],[Aplicación]],6,2)</f>
        <v>06</v>
      </c>
      <c r="T5536" s="84" t="str">
        <f>VLOOKUP(Tabla1[[#This Row],[AREA]],Hoja1!A:B,2,FALSE)</f>
        <v>06. Educación y cultura</v>
      </c>
      <c r="U5536" s="83" t="str">
        <f>MID(Tabla1[[#This Row],[Aplicación]],9,4)</f>
        <v>3232</v>
      </c>
      <c r="V5536" s="84" t="str">
        <f>VLOOKUP(Tabla1[[#This Row],[PROGRAMA]],Hoja1!A:B,2,FALSE)</f>
        <v>3232. Conservación y mantenimiento centros educación infantil y primaria</v>
      </c>
      <c r="W5536" s="83" t="str">
        <f>MID(Tabla1[[#This Row],[Aplicación]],14,2)</f>
        <v>21</v>
      </c>
      <c r="X5536" s="83" t="str">
        <f>MID(Tabla1[[#This Row],[Aplicación]],14,6)</f>
        <v>212</v>
      </c>
    </row>
    <row r="5537" spans="1:24" x14ac:dyDescent="0.25">
      <c r="A5537" s="77">
        <v>220240067998</v>
      </c>
      <c r="B5537" s="78" t="s">
        <v>658</v>
      </c>
      <c r="C5537" s="79">
        <v>45657</v>
      </c>
      <c r="D5537" s="77">
        <v>22024009510</v>
      </c>
      <c r="E5537" s="78" t="s">
        <v>1424</v>
      </c>
      <c r="F5537" s="80">
        <v>600.23</v>
      </c>
      <c r="G5537" s="78" t="s">
        <v>766</v>
      </c>
      <c r="H5537" s="78" t="s">
        <v>7274</v>
      </c>
      <c r="I5537" s="81">
        <v>240</v>
      </c>
      <c r="J5537" s="78" t="s">
        <v>398</v>
      </c>
      <c r="K5537" s="78" t="s">
        <v>398</v>
      </c>
      <c r="L5537" s="78" t="s">
        <v>399</v>
      </c>
      <c r="M5537" s="78" t="s">
        <v>395</v>
      </c>
      <c r="N5537" s="78" t="s">
        <v>396</v>
      </c>
      <c r="O5537" s="82" t="s">
        <v>325</v>
      </c>
      <c r="P5537" s="82" t="s">
        <v>6229</v>
      </c>
      <c r="Q5537" s="83" t="str">
        <f>MID(Tabla1[[#This Row],[Aplicación]],14,1)</f>
        <v>2</v>
      </c>
      <c r="R5537" s="35" t="s">
        <v>265</v>
      </c>
      <c r="S5537" s="83" t="str">
        <f>MID(Tabla1[[#This Row],[Aplicación]],6,2)</f>
        <v>07</v>
      </c>
      <c r="T5537" s="84" t="str">
        <f>VLOOKUP(Tabla1[[#This Row],[AREA]],Hoja1!A:B,2,FALSE)</f>
        <v>07. Medio ambiente</v>
      </c>
      <c r="U5537" s="83" t="str">
        <f>MID(Tabla1[[#This Row],[Aplicación]],9,4)</f>
        <v>1711</v>
      </c>
      <c r="V5537" s="84" t="str">
        <f>VLOOKUP(Tabla1[[#This Row],[PROGRAMA]],Hoja1!A:B,2,FALSE)</f>
        <v>1711. Parques y jardines</v>
      </c>
      <c r="W5537" s="83" t="str">
        <f>MID(Tabla1[[#This Row],[Aplicación]],14,2)</f>
        <v>21</v>
      </c>
      <c r="X5537" s="83" t="str">
        <f>MID(Tabla1[[#This Row],[Aplicación]],14,6)</f>
        <v>214</v>
      </c>
    </row>
    <row r="5538" spans="1:24" x14ac:dyDescent="0.25">
      <c r="A5538" s="77">
        <v>220240064859</v>
      </c>
      <c r="B5538" s="78" t="s">
        <v>702</v>
      </c>
      <c r="C5538" s="79">
        <v>45657</v>
      </c>
      <c r="D5538" s="77">
        <v>22024003065</v>
      </c>
      <c r="E5538" s="78" t="s">
        <v>1307</v>
      </c>
      <c r="F5538" s="80">
        <v>456.79</v>
      </c>
      <c r="G5538" s="78" t="s">
        <v>766</v>
      </c>
      <c r="H5538" s="78" t="s">
        <v>7275</v>
      </c>
      <c r="I5538" s="81">
        <v>300</v>
      </c>
      <c r="J5538" s="78" t="s">
        <v>398</v>
      </c>
      <c r="K5538" s="78" t="s">
        <v>398</v>
      </c>
      <c r="L5538" s="78" t="s">
        <v>399</v>
      </c>
      <c r="M5538" s="78" t="s">
        <v>395</v>
      </c>
      <c r="N5538" s="78" t="s">
        <v>396</v>
      </c>
      <c r="O5538" s="82" t="s">
        <v>325</v>
      </c>
      <c r="P5538" s="82" t="s">
        <v>6229</v>
      </c>
      <c r="Q5538" s="83" t="str">
        <f>MID(Tabla1[[#This Row],[Aplicación]],14,1)</f>
        <v>2</v>
      </c>
      <c r="R5538" s="35" t="s">
        <v>265</v>
      </c>
      <c r="S5538" s="83" t="str">
        <f>MID(Tabla1[[#This Row],[Aplicación]],6,2)</f>
        <v>08</v>
      </c>
      <c r="T5538" s="84" t="str">
        <f>VLOOKUP(Tabla1[[#This Row],[AREA]],Hoja1!A:B,2,FALSE)</f>
        <v>08. Tráfico y movilidad</v>
      </c>
      <c r="U5538" s="83" t="str">
        <f>MID(Tabla1[[#This Row],[Aplicación]],9,4)</f>
        <v>1651</v>
      </c>
      <c r="V5538" s="84" t="str">
        <f>VLOOKUP(Tabla1[[#This Row],[PROGRAMA]],Hoja1!A:B,2,FALSE)</f>
        <v>1651. Alumbrado público</v>
      </c>
      <c r="W5538" s="83" t="str">
        <f>MID(Tabla1[[#This Row],[Aplicación]],14,2)</f>
        <v>21</v>
      </c>
      <c r="X5538" s="83" t="str">
        <f>MID(Tabla1[[#This Row],[Aplicación]],14,6)</f>
        <v>214</v>
      </c>
    </row>
    <row r="5539" spans="1:24" x14ac:dyDescent="0.25">
      <c r="A5539" s="77">
        <v>220240068932</v>
      </c>
      <c r="B5539" s="78" t="s">
        <v>702</v>
      </c>
      <c r="C5539" s="79">
        <v>45657</v>
      </c>
      <c r="D5539" s="77">
        <v>22024003065</v>
      </c>
      <c r="E5539" s="78" t="s">
        <v>1307</v>
      </c>
      <c r="F5539" s="80">
        <v>454.92</v>
      </c>
      <c r="G5539" s="78" t="s">
        <v>766</v>
      </c>
      <c r="H5539" s="78" t="s">
        <v>7276</v>
      </c>
      <c r="I5539" s="81">
        <v>300</v>
      </c>
      <c r="J5539" s="78" t="s">
        <v>398</v>
      </c>
      <c r="K5539" s="78" t="s">
        <v>398</v>
      </c>
      <c r="L5539" s="78" t="s">
        <v>399</v>
      </c>
      <c r="M5539" s="78" t="s">
        <v>395</v>
      </c>
      <c r="N5539" s="78" t="s">
        <v>396</v>
      </c>
      <c r="O5539" s="82" t="s">
        <v>325</v>
      </c>
      <c r="P5539" s="82" t="s">
        <v>6229</v>
      </c>
      <c r="Q5539" s="83" t="str">
        <f>MID(Tabla1[[#This Row],[Aplicación]],14,1)</f>
        <v>2</v>
      </c>
      <c r="R5539" s="35" t="s">
        <v>265</v>
      </c>
      <c r="S5539" s="83" t="str">
        <f>MID(Tabla1[[#This Row],[Aplicación]],6,2)</f>
        <v>08</v>
      </c>
      <c r="T5539" s="84" t="str">
        <f>VLOOKUP(Tabla1[[#This Row],[AREA]],Hoja1!A:B,2,FALSE)</f>
        <v>08. Tráfico y movilidad</v>
      </c>
      <c r="U5539" s="83" t="str">
        <f>MID(Tabla1[[#This Row],[Aplicación]],9,4)</f>
        <v>1651</v>
      </c>
      <c r="V5539" s="84" t="str">
        <f>VLOOKUP(Tabla1[[#This Row],[PROGRAMA]],Hoja1!A:B,2,FALSE)</f>
        <v>1651. Alumbrado público</v>
      </c>
      <c r="W5539" s="83" t="str">
        <f>MID(Tabla1[[#This Row],[Aplicación]],14,2)</f>
        <v>21</v>
      </c>
      <c r="X5539" s="83" t="str">
        <f>MID(Tabla1[[#This Row],[Aplicación]],14,6)</f>
        <v>214</v>
      </c>
    </row>
    <row r="5540" spans="1:24" x14ac:dyDescent="0.25">
      <c r="A5540" s="77">
        <v>220240069176</v>
      </c>
      <c r="B5540" s="78" t="s">
        <v>702</v>
      </c>
      <c r="C5540" s="79">
        <v>45657</v>
      </c>
      <c r="D5540" s="77">
        <v>22024003059</v>
      </c>
      <c r="E5540" s="78" t="s">
        <v>1306</v>
      </c>
      <c r="F5540" s="80">
        <v>443.32</v>
      </c>
      <c r="G5540" s="78" t="s">
        <v>766</v>
      </c>
      <c r="H5540" s="78" t="s">
        <v>7277</v>
      </c>
      <c r="I5540" s="81">
        <v>300</v>
      </c>
      <c r="J5540" s="78" t="s">
        <v>398</v>
      </c>
      <c r="K5540" s="78" t="s">
        <v>398</v>
      </c>
      <c r="L5540" s="78" t="s">
        <v>399</v>
      </c>
      <c r="M5540" s="78" t="s">
        <v>395</v>
      </c>
      <c r="N5540" s="78" t="s">
        <v>396</v>
      </c>
      <c r="O5540" s="82" t="s">
        <v>325</v>
      </c>
      <c r="P5540" s="82" t="s">
        <v>6229</v>
      </c>
      <c r="Q5540" s="83" t="str">
        <f>MID(Tabla1[[#This Row],[Aplicación]],14,1)</f>
        <v>2</v>
      </c>
      <c r="R5540" s="35" t="s">
        <v>265</v>
      </c>
      <c r="S5540" s="83" t="str">
        <f>MID(Tabla1[[#This Row],[Aplicación]],6,2)</f>
        <v>08</v>
      </c>
      <c r="T5540" s="84" t="str">
        <f>VLOOKUP(Tabla1[[#This Row],[AREA]],Hoja1!A:B,2,FALSE)</f>
        <v>08. Tráfico y movilidad</v>
      </c>
      <c r="U5540" s="83" t="str">
        <f>MID(Tabla1[[#This Row],[Aplicación]],9,4)</f>
        <v>1532</v>
      </c>
      <c r="V5540" s="84" t="str">
        <f>VLOOKUP(Tabla1[[#This Row],[PROGRAMA]],Hoja1!A:B,2,FALSE)</f>
        <v>1532. Pavimentación vias públicas y otros servicios urbanísticos</v>
      </c>
      <c r="W5540" s="83" t="str">
        <f>MID(Tabla1[[#This Row],[Aplicación]],14,2)</f>
        <v>21</v>
      </c>
      <c r="X5540" s="83" t="str">
        <f>MID(Tabla1[[#This Row],[Aplicación]],14,6)</f>
        <v>214</v>
      </c>
    </row>
    <row r="5541" spans="1:24" x14ac:dyDescent="0.25">
      <c r="A5541" s="77">
        <v>220240061659</v>
      </c>
      <c r="B5541" s="78" t="s">
        <v>390</v>
      </c>
      <c r="C5541" s="79">
        <v>45644</v>
      </c>
      <c r="D5541" s="77">
        <v>22024009238</v>
      </c>
      <c r="E5541" s="78" t="s">
        <v>1481</v>
      </c>
      <c r="F5541" s="80">
        <v>3368.64</v>
      </c>
      <c r="G5541" s="78" t="s">
        <v>645</v>
      </c>
      <c r="H5541" s="78" t="s">
        <v>7278</v>
      </c>
      <c r="I5541" s="81" t="s">
        <v>2930</v>
      </c>
      <c r="J5541" s="78" t="s">
        <v>398</v>
      </c>
      <c r="K5541" s="78" t="s">
        <v>398</v>
      </c>
      <c r="L5541" s="78" t="s">
        <v>399</v>
      </c>
      <c r="M5541" s="78" t="s">
        <v>585</v>
      </c>
      <c r="N5541" s="78" t="s">
        <v>539</v>
      </c>
      <c r="O5541" s="82" t="s">
        <v>326</v>
      </c>
      <c r="P5541" s="82" t="s">
        <v>6229</v>
      </c>
      <c r="Q5541" s="83" t="str">
        <f>MID(Tabla1[[#This Row],[Aplicación]],14,1)</f>
        <v>2</v>
      </c>
      <c r="R5541" s="35" t="s">
        <v>265</v>
      </c>
      <c r="S5541" s="83" t="str">
        <f>MID(Tabla1[[#This Row],[Aplicación]],6,2)</f>
        <v>11</v>
      </c>
      <c r="T5541" s="84" t="str">
        <f>VLOOKUP(Tabla1[[#This Row],[AREA]],Hoja1!A:B,2,FALSE)</f>
        <v>11. Salud pública y seguridad ciudadana</v>
      </c>
      <c r="U5541" s="83" t="str">
        <f>MID(Tabla1[[#This Row],[Aplicación]],9,4)</f>
        <v>1631</v>
      </c>
      <c r="V5541" s="84" t="str">
        <f>VLOOKUP(Tabla1[[#This Row],[PROGRAMA]],Hoja1!A:B,2,FALSE)</f>
        <v>1631. Limpieza viaria</v>
      </c>
      <c r="W5541" s="83" t="str">
        <f>MID(Tabla1[[#This Row],[Aplicación]],14,2)</f>
        <v>21</v>
      </c>
      <c r="X5541" s="83" t="str">
        <f>MID(Tabla1[[#This Row],[Aplicación]],14,6)</f>
        <v>212</v>
      </c>
    </row>
    <row r="5542" spans="1:24" x14ac:dyDescent="0.25">
      <c r="A5542" s="77">
        <v>220240064906</v>
      </c>
      <c r="B5542" s="78" t="s">
        <v>702</v>
      </c>
      <c r="C5542" s="79">
        <v>45657</v>
      </c>
      <c r="D5542" s="77">
        <v>22024003362</v>
      </c>
      <c r="E5542" s="78" t="s">
        <v>1390</v>
      </c>
      <c r="F5542" s="80">
        <v>441.46</v>
      </c>
      <c r="G5542" s="78" t="s">
        <v>766</v>
      </c>
      <c r="H5542" s="78" t="s">
        <v>7279</v>
      </c>
      <c r="I5542" s="81">
        <v>300</v>
      </c>
      <c r="J5542" s="78" t="s">
        <v>398</v>
      </c>
      <c r="K5542" s="78" t="s">
        <v>398</v>
      </c>
      <c r="L5542" s="78" t="s">
        <v>399</v>
      </c>
      <c r="M5542" s="78" t="s">
        <v>395</v>
      </c>
      <c r="N5542" s="78" t="s">
        <v>396</v>
      </c>
      <c r="O5542" s="82" t="s">
        <v>325</v>
      </c>
      <c r="P5542" s="82" t="s">
        <v>6229</v>
      </c>
      <c r="Q5542" s="83" t="str">
        <f>MID(Tabla1[[#This Row],[Aplicación]],14,1)</f>
        <v>2</v>
      </c>
      <c r="R5542" s="35" t="s">
        <v>265</v>
      </c>
      <c r="S5542" s="83" t="str">
        <f>MID(Tabla1[[#This Row],[Aplicación]],6,2)</f>
        <v>08</v>
      </c>
      <c r="T5542" s="84" t="str">
        <f>VLOOKUP(Tabla1[[#This Row],[AREA]],Hoja1!A:B,2,FALSE)</f>
        <v>08. Tráfico y movilidad</v>
      </c>
      <c r="U5542" s="83" t="str">
        <f>MID(Tabla1[[#This Row],[Aplicación]],9,4)</f>
        <v>1532</v>
      </c>
      <c r="V5542" s="84" t="str">
        <f>VLOOKUP(Tabla1[[#This Row],[PROGRAMA]],Hoja1!A:B,2,FALSE)</f>
        <v>1532. Pavimentación vias públicas y otros servicios urbanísticos</v>
      </c>
      <c r="W5542" s="83" t="str">
        <f>MID(Tabla1[[#This Row],[Aplicación]],14,2)</f>
        <v>21</v>
      </c>
      <c r="X5542" s="83" t="str">
        <f>MID(Tabla1[[#This Row],[Aplicación]],14,6)</f>
        <v>213</v>
      </c>
    </row>
    <row r="5543" spans="1:24" x14ac:dyDescent="0.25">
      <c r="A5543" s="77">
        <v>220240064825</v>
      </c>
      <c r="B5543" s="78" t="s">
        <v>702</v>
      </c>
      <c r="C5543" s="79">
        <v>45657</v>
      </c>
      <c r="D5543" s="77">
        <v>22024003362</v>
      </c>
      <c r="E5543" s="78" t="s">
        <v>1390</v>
      </c>
      <c r="F5543" s="80">
        <v>297.36</v>
      </c>
      <c r="G5543" s="78" t="s">
        <v>766</v>
      </c>
      <c r="H5543" s="78" t="s">
        <v>7280</v>
      </c>
      <c r="I5543" s="81">
        <v>300</v>
      </c>
      <c r="J5543" s="78" t="s">
        <v>398</v>
      </c>
      <c r="K5543" s="78" t="s">
        <v>398</v>
      </c>
      <c r="L5543" s="78" t="s">
        <v>399</v>
      </c>
      <c r="M5543" s="78" t="s">
        <v>395</v>
      </c>
      <c r="N5543" s="78" t="s">
        <v>396</v>
      </c>
      <c r="O5543" s="82" t="s">
        <v>325</v>
      </c>
      <c r="P5543" s="82" t="s">
        <v>6229</v>
      </c>
      <c r="Q5543" s="83" t="str">
        <f>MID(Tabla1[[#This Row],[Aplicación]],14,1)</f>
        <v>2</v>
      </c>
      <c r="R5543" s="35" t="s">
        <v>265</v>
      </c>
      <c r="S5543" s="83" t="str">
        <f>MID(Tabla1[[#This Row],[Aplicación]],6,2)</f>
        <v>08</v>
      </c>
      <c r="T5543" s="84" t="str">
        <f>VLOOKUP(Tabla1[[#This Row],[AREA]],Hoja1!A:B,2,FALSE)</f>
        <v>08. Tráfico y movilidad</v>
      </c>
      <c r="U5543" s="83" t="str">
        <f>MID(Tabla1[[#This Row],[Aplicación]],9,4)</f>
        <v>1532</v>
      </c>
      <c r="V5543" s="84" t="str">
        <f>VLOOKUP(Tabla1[[#This Row],[PROGRAMA]],Hoja1!A:B,2,FALSE)</f>
        <v>1532. Pavimentación vias públicas y otros servicios urbanísticos</v>
      </c>
      <c r="W5543" s="83" t="str">
        <f>MID(Tabla1[[#This Row],[Aplicación]],14,2)</f>
        <v>21</v>
      </c>
      <c r="X5543" s="83" t="str">
        <f>MID(Tabla1[[#This Row],[Aplicación]],14,6)</f>
        <v>213</v>
      </c>
    </row>
    <row r="5544" spans="1:24" x14ac:dyDescent="0.25">
      <c r="A5544" s="77">
        <v>220240069174</v>
      </c>
      <c r="B5544" s="78" t="s">
        <v>702</v>
      </c>
      <c r="C5544" s="79">
        <v>45657</v>
      </c>
      <c r="D5544" s="77">
        <v>22024003059</v>
      </c>
      <c r="E5544" s="78" t="s">
        <v>1306</v>
      </c>
      <c r="F5544" s="80">
        <v>211.36</v>
      </c>
      <c r="G5544" s="78" t="s">
        <v>766</v>
      </c>
      <c r="H5544" s="78" t="s">
        <v>7281</v>
      </c>
      <c r="I5544" s="81">
        <v>300</v>
      </c>
      <c r="J5544" s="78" t="s">
        <v>398</v>
      </c>
      <c r="K5544" s="78" t="s">
        <v>398</v>
      </c>
      <c r="L5544" s="78" t="s">
        <v>399</v>
      </c>
      <c r="M5544" s="78" t="s">
        <v>395</v>
      </c>
      <c r="N5544" s="78" t="s">
        <v>396</v>
      </c>
      <c r="O5544" s="82" t="s">
        <v>325</v>
      </c>
      <c r="P5544" s="82" t="s">
        <v>6229</v>
      </c>
      <c r="Q5544" s="83" t="str">
        <f>MID(Tabla1[[#This Row],[Aplicación]],14,1)</f>
        <v>2</v>
      </c>
      <c r="R5544" s="35" t="s">
        <v>265</v>
      </c>
      <c r="S5544" s="83" t="str">
        <f>MID(Tabla1[[#This Row],[Aplicación]],6,2)</f>
        <v>08</v>
      </c>
      <c r="T5544" s="84" t="str">
        <f>VLOOKUP(Tabla1[[#This Row],[AREA]],Hoja1!A:B,2,FALSE)</f>
        <v>08. Tráfico y movilidad</v>
      </c>
      <c r="U5544" s="83" t="str">
        <f>MID(Tabla1[[#This Row],[Aplicación]],9,4)</f>
        <v>1532</v>
      </c>
      <c r="V5544" s="84" t="str">
        <f>VLOOKUP(Tabla1[[#This Row],[PROGRAMA]],Hoja1!A:B,2,FALSE)</f>
        <v>1532. Pavimentación vias públicas y otros servicios urbanísticos</v>
      </c>
      <c r="W5544" s="83" t="str">
        <f>MID(Tabla1[[#This Row],[Aplicación]],14,2)</f>
        <v>21</v>
      </c>
      <c r="X5544" s="83" t="str">
        <f>MID(Tabla1[[#This Row],[Aplicación]],14,6)</f>
        <v>214</v>
      </c>
    </row>
    <row r="5545" spans="1:24" x14ac:dyDescent="0.25">
      <c r="A5545" s="77">
        <v>220240062627</v>
      </c>
      <c r="B5545" s="78" t="s">
        <v>390</v>
      </c>
      <c r="C5545" s="79">
        <v>45649</v>
      </c>
      <c r="D5545" s="77">
        <v>22024008828</v>
      </c>
      <c r="E5545" s="78" t="s">
        <v>1179</v>
      </c>
      <c r="F5545" s="80">
        <v>2000</v>
      </c>
      <c r="G5545" s="78" t="s">
        <v>429</v>
      </c>
      <c r="H5545" s="78" t="s">
        <v>7282</v>
      </c>
      <c r="I5545" s="81" t="s">
        <v>2930</v>
      </c>
      <c r="J5545" s="78" t="s">
        <v>398</v>
      </c>
      <c r="K5545" s="78" t="s">
        <v>398</v>
      </c>
      <c r="L5545" s="78" t="s">
        <v>413</v>
      </c>
      <c r="M5545" s="78" t="s">
        <v>395</v>
      </c>
      <c r="N5545" s="78" t="s">
        <v>396</v>
      </c>
      <c r="O5545" s="82" t="s">
        <v>321</v>
      </c>
      <c r="P5545" s="82" t="s">
        <v>6229</v>
      </c>
      <c r="Q5545" s="83" t="str">
        <f>MID(Tabla1[[#This Row],[Aplicación]],14,1)</f>
        <v>2</v>
      </c>
      <c r="R5545" s="35" t="s">
        <v>265</v>
      </c>
      <c r="S5545" s="83" t="str">
        <f>MID(Tabla1[[#This Row],[Aplicación]],6,2)</f>
        <v>06</v>
      </c>
      <c r="T5545" s="84" t="str">
        <f>VLOOKUP(Tabla1[[#This Row],[AREA]],Hoja1!A:B,2,FALSE)</f>
        <v>06. Educación y cultura</v>
      </c>
      <c r="U5545" s="83" t="str">
        <f>MID(Tabla1[[#This Row],[Aplicación]],9,4)</f>
        <v>3321</v>
      </c>
      <c r="V5545" s="84" t="str">
        <f>VLOOKUP(Tabla1[[#This Row],[PROGRAMA]],Hoja1!A:B,2,FALSE)</f>
        <v>3321. Bibliotecas públicas</v>
      </c>
      <c r="W5545" s="83" t="str">
        <f>MID(Tabla1[[#This Row],[Aplicación]],14,2)</f>
        <v>21</v>
      </c>
      <c r="X5545" s="83" t="str">
        <f>MID(Tabla1[[#This Row],[Aplicación]],14,6)</f>
        <v>213</v>
      </c>
    </row>
    <row r="5546" spans="1:24" x14ac:dyDescent="0.25">
      <c r="A5546" s="77">
        <v>220240067997</v>
      </c>
      <c r="B5546" s="78" t="s">
        <v>658</v>
      </c>
      <c r="C5546" s="79">
        <v>45657</v>
      </c>
      <c r="D5546" s="77">
        <v>22024009509</v>
      </c>
      <c r="E5546" s="78" t="s">
        <v>1424</v>
      </c>
      <c r="F5546" s="80">
        <v>171.13</v>
      </c>
      <c r="G5546" s="78" t="s">
        <v>766</v>
      </c>
      <c r="H5546" s="78" t="s">
        <v>7283</v>
      </c>
      <c r="I5546" s="81">
        <v>240</v>
      </c>
      <c r="J5546" s="78" t="s">
        <v>398</v>
      </c>
      <c r="K5546" s="78" t="s">
        <v>398</v>
      </c>
      <c r="L5546" s="78" t="s">
        <v>399</v>
      </c>
      <c r="M5546" s="78" t="s">
        <v>395</v>
      </c>
      <c r="N5546" s="78" t="s">
        <v>396</v>
      </c>
      <c r="O5546" s="82" t="s">
        <v>325</v>
      </c>
      <c r="P5546" s="82" t="s">
        <v>6229</v>
      </c>
      <c r="Q5546" s="83" t="str">
        <f>MID(Tabla1[[#This Row],[Aplicación]],14,1)</f>
        <v>2</v>
      </c>
      <c r="R5546" s="35" t="s">
        <v>265</v>
      </c>
      <c r="S5546" s="83" t="str">
        <f>MID(Tabla1[[#This Row],[Aplicación]],6,2)</f>
        <v>07</v>
      </c>
      <c r="T5546" s="84" t="str">
        <f>VLOOKUP(Tabla1[[#This Row],[AREA]],Hoja1!A:B,2,FALSE)</f>
        <v>07. Medio ambiente</v>
      </c>
      <c r="U5546" s="83" t="str">
        <f>MID(Tabla1[[#This Row],[Aplicación]],9,4)</f>
        <v>1711</v>
      </c>
      <c r="V5546" s="84" t="str">
        <f>VLOOKUP(Tabla1[[#This Row],[PROGRAMA]],Hoja1!A:B,2,FALSE)</f>
        <v>1711. Parques y jardines</v>
      </c>
      <c r="W5546" s="83" t="str">
        <f>MID(Tabla1[[#This Row],[Aplicación]],14,2)</f>
        <v>21</v>
      </c>
      <c r="X5546" s="83" t="str">
        <f>MID(Tabla1[[#This Row],[Aplicación]],14,6)</f>
        <v>214</v>
      </c>
    </row>
    <row r="5547" spans="1:24" x14ac:dyDescent="0.25">
      <c r="A5547" s="77">
        <v>220240069130</v>
      </c>
      <c r="B5547" s="78" t="s">
        <v>702</v>
      </c>
      <c r="C5547" s="79">
        <v>45657</v>
      </c>
      <c r="D5547" s="77">
        <v>22024000440</v>
      </c>
      <c r="E5547" s="78" t="s">
        <v>1425</v>
      </c>
      <c r="F5547" s="80">
        <v>709.75</v>
      </c>
      <c r="G5547" s="78" t="s">
        <v>766</v>
      </c>
      <c r="H5547" s="78" t="s">
        <v>7284</v>
      </c>
      <c r="I5547" s="81">
        <v>300</v>
      </c>
      <c r="J5547" s="78" t="s">
        <v>398</v>
      </c>
      <c r="K5547" s="78" t="s">
        <v>398</v>
      </c>
      <c r="L5547" s="78" t="s">
        <v>399</v>
      </c>
      <c r="M5547" s="78" t="s">
        <v>395</v>
      </c>
      <c r="N5547" s="78" t="s">
        <v>396</v>
      </c>
      <c r="O5547" s="82" t="s">
        <v>325</v>
      </c>
      <c r="P5547" s="82" t="s">
        <v>6229</v>
      </c>
      <c r="Q5547" s="83" t="str">
        <f>MID(Tabla1[[#This Row],[Aplicación]],14,1)</f>
        <v>2</v>
      </c>
      <c r="R5547" s="35" t="s">
        <v>265</v>
      </c>
      <c r="S5547" s="83" t="str">
        <f>MID(Tabla1[[#This Row],[Aplicación]],6,2)</f>
        <v>11</v>
      </c>
      <c r="T5547" s="84" t="str">
        <f>VLOOKUP(Tabla1[[#This Row],[AREA]],Hoja1!A:B,2,FALSE)</f>
        <v>11. Salud pública y seguridad ciudadana</v>
      </c>
      <c r="U5547" s="83" t="str">
        <f>MID(Tabla1[[#This Row],[Aplicación]],9,4)</f>
        <v>1621</v>
      </c>
      <c r="V5547" s="84" t="str">
        <f>VLOOKUP(Tabla1[[#This Row],[PROGRAMA]],Hoja1!A:B,2,FALSE)</f>
        <v>1621. Recogida de residuos</v>
      </c>
      <c r="W5547" s="83" t="str">
        <f>MID(Tabla1[[#This Row],[Aplicación]],14,2)</f>
        <v>21</v>
      </c>
      <c r="X5547" s="83" t="str">
        <f>MID(Tabla1[[#This Row],[Aplicación]],14,6)</f>
        <v>214</v>
      </c>
    </row>
    <row r="5548" spans="1:24" x14ac:dyDescent="0.25">
      <c r="A5548" s="77">
        <v>220240069143</v>
      </c>
      <c r="B5548" s="78" t="s">
        <v>702</v>
      </c>
      <c r="C5548" s="79">
        <v>45657</v>
      </c>
      <c r="D5548" s="77">
        <v>22024000456</v>
      </c>
      <c r="E5548" s="78" t="s">
        <v>1426</v>
      </c>
      <c r="F5548" s="80">
        <v>3869.59</v>
      </c>
      <c r="G5548" s="78" t="s">
        <v>766</v>
      </c>
      <c r="H5548" s="78" t="s">
        <v>7285</v>
      </c>
      <c r="I5548" s="81">
        <v>300</v>
      </c>
      <c r="J5548" s="78" t="s">
        <v>398</v>
      </c>
      <c r="K5548" s="78" t="s">
        <v>398</v>
      </c>
      <c r="L5548" s="78" t="s">
        <v>413</v>
      </c>
      <c r="M5548" s="78" t="s">
        <v>395</v>
      </c>
      <c r="N5548" s="78" t="s">
        <v>396</v>
      </c>
      <c r="O5548" s="82" t="s">
        <v>325</v>
      </c>
      <c r="P5548" s="82" t="s">
        <v>6229</v>
      </c>
      <c r="Q5548" s="83" t="str">
        <f>MID(Tabla1[[#This Row],[Aplicación]],14,1)</f>
        <v>2</v>
      </c>
      <c r="R5548" s="35" t="s">
        <v>265</v>
      </c>
      <c r="S5548" s="83" t="str">
        <f>MID(Tabla1[[#This Row],[Aplicación]],6,2)</f>
        <v>11</v>
      </c>
      <c r="T5548" s="84" t="str">
        <f>VLOOKUP(Tabla1[[#This Row],[AREA]],Hoja1!A:B,2,FALSE)</f>
        <v>11. Salud pública y seguridad ciudadana</v>
      </c>
      <c r="U5548" s="83" t="str">
        <f>MID(Tabla1[[#This Row],[Aplicación]],9,4)</f>
        <v>1621</v>
      </c>
      <c r="V5548" s="84" t="str">
        <f>VLOOKUP(Tabla1[[#This Row],[PROGRAMA]],Hoja1!A:B,2,FALSE)</f>
        <v>1621. Recogida de residuos</v>
      </c>
      <c r="W5548" s="83" t="str">
        <f>MID(Tabla1[[#This Row],[Aplicación]],14,2)</f>
        <v>22</v>
      </c>
      <c r="X5548" s="83" t="str">
        <f>MID(Tabla1[[#This Row],[Aplicación]],14,6)</f>
        <v>22199</v>
      </c>
    </row>
    <row r="5549" spans="1:24" x14ac:dyDescent="0.25">
      <c r="A5549" s="77">
        <v>220240067635</v>
      </c>
      <c r="B5549" s="78" t="s">
        <v>702</v>
      </c>
      <c r="C5549" s="79">
        <v>45657</v>
      </c>
      <c r="D5549" s="77">
        <v>22024001011</v>
      </c>
      <c r="E5549" s="78" t="s">
        <v>1423</v>
      </c>
      <c r="F5549" s="80">
        <v>157.75</v>
      </c>
      <c r="G5549" s="78" t="s">
        <v>766</v>
      </c>
      <c r="H5549" s="78" t="s">
        <v>7286</v>
      </c>
      <c r="I5549" s="81">
        <v>300</v>
      </c>
      <c r="J5549" s="78" t="s">
        <v>398</v>
      </c>
      <c r="K5549" s="78" t="s">
        <v>398</v>
      </c>
      <c r="L5549" s="78" t="s">
        <v>399</v>
      </c>
      <c r="M5549" s="78" t="s">
        <v>395</v>
      </c>
      <c r="N5549" s="78" t="s">
        <v>396</v>
      </c>
      <c r="O5549" s="82" t="s">
        <v>325</v>
      </c>
      <c r="P5549" s="82" t="s">
        <v>6229</v>
      </c>
      <c r="Q5549" s="83" t="str">
        <f>MID(Tabla1[[#This Row],[Aplicación]],14,1)</f>
        <v>2</v>
      </c>
      <c r="R5549" s="35" t="s">
        <v>265</v>
      </c>
      <c r="S5549" s="83" t="str">
        <f>MID(Tabla1[[#This Row],[Aplicación]],6,2)</f>
        <v>11</v>
      </c>
      <c r="T5549" s="84" t="str">
        <f>VLOOKUP(Tabla1[[#This Row],[AREA]],Hoja1!A:B,2,FALSE)</f>
        <v>11. Salud pública y seguridad ciudadana</v>
      </c>
      <c r="U5549" s="83" t="str">
        <f>MID(Tabla1[[#This Row],[Aplicación]],9,4)</f>
        <v>1321</v>
      </c>
      <c r="V5549" s="84" t="str">
        <f>VLOOKUP(Tabla1[[#This Row],[PROGRAMA]],Hoja1!A:B,2,FALSE)</f>
        <v>1321. Policía municipal</v>
      </c>
      <c r="W5549" s="83" t="str">
        <f>MID(Tabla1[[#This Row],[Aplicación]],14,2)</f>
        <v>21</v>
      </c>
      <c r="X5549" s="83" t="str">
        <f>MID(Tabla1[[#This Row],[Aplicación]],14,6)</f>
        <v>214</v>
      </c>
    </row>
    <row r="5550" spans="1:24" x14ac:dyDescent="0.25">
      <c r="A5550" s="77">
        <v>220240069185</v>
      </c>
      <c r="B5550" s="78" t="s">
        <v>702</v>
      </c>
      <c r="C5550" s="79">
        <v>45657</v>
      </c>
      <c r="D5550" s="77">
        <v>22024003059</v>
      </c>
      <c r="E5550" s="78" t="s">
        <v>1306</v>
      </c>
      <c r="F5550" s="80">
        <v>146.4</v>
      </c>
      <c r="G5550" s="78" t="s">
        <v>766</v>
      </c>
      <c r="H5550" s="78" t="s">
        <v>7287</v>
      </c>
      <c r="I5550" s="81">
        <v>300</v>
      </c>
      <c r="J5550" s="78" t="s">
        <v>398</v>
      </c>
      <c r="K5550" s="78" t="s">
        <v>398</v>
      </c>
      <c r="L5550" s="78" t="s">
        <v>399</v>
      </c>
      <c r="M5550" s="78" t="s">
        <v>395</v>
      </c>
      <c r="N5550" s="78" t="s">
        <v>396</v>
      </c>
      <c r="O5550" s="82" t="s">
        <v>325</v>
      </c>
      <c r="P5550" s="82" t="s">
        <v>6229</v>
      </c>
      <c r="Q5550" s="83" t="str">
        <f>MID(Tabla1[[#This Row],[Aplicación]],14,1)</f>
        <v>2</v>
      </c>
      <c r="R5550" s="35" t="s">
        <v>265</v>
      </c>
      <c r="S5550" s="83" t="str">
        <f>MID(Tabla1[[#This Row],[Aplicación]],6,2)</f>
        <v>08</v>
      </c>
      <c r="T5550" s="84" t="str">
        <f>VLOOKUP(Tabla1[[#This Row],[AREA]],Hoja1!A:B,2,FALSE)</f>
        <v>08. Tráfico y movilidad</v>
      </c>
      <c r="U5550" s="83" t="str">
        <f>MID(Tabla1[[#This Row],[Aplicación]],9,4)</f>
        <v>1532</v>
      </c>
      <c r="V5550" s="84" t="str">
        <f>VLOOKUP(Tabla1[[#This Row],[PROGRAMA]],Hoja1!A:B,2,FALSE)</f>
        <v>1532. Pavimentación vias públicas y otros servicios urbanísticos</v>
      </c>
      <c r="W5550" s="83" t="str">
        <f>MID(Tabla1[[#This Row],[Aplicación]],14,2)</f>
        <v>21</v>
      </c>
      <c r="X5550" s="83" t="str">
        <f>MID(Tabla1[[#This Row],[Aplicación]],14,6)</f>
        <v>214</v>
      </c>
    </row>
    <row r="5551" spans="1:24" x14ac:dyDescent="0.25">
      <c r="A5551" s="77">
        <v>220240068682</v>
      </c>
      <c r="B5551" s="78" t="s">
        <v>702</v>
      </c>
      <c r="C5551" s="79">
        <v>45657</v>
      </c>
      <c r="D5551" s="77">
        <v>22024000441</v>
      </c>
      <c r="E5551" s="78" t="s">
        <v>1425</v>
      </c>
      <c r="F5551" s="80">
        <v>108.9</v>
      </c>
      <c r="G5551" s="78" t="s">
        <v>766</v>
      </c>
      <c r="H5551" s="78" t="s">
        <v>7288</v>
      </c>
      <c r="I5551" s="81">
        <v>300</v>
      </c>
      <c r="J5551" s="78" t="s">
        <v>398</v>
      </c>
      <c r="K5551" s="78" t="s">
        <v>398</v>
      </c>
      <c r="L5551" s="78" t="s">
        <v>399</v>
      </c>
      <c r="M5551" s="78" t="s">
        <v>395</v>
      </c>
      <c r="N5551" s="78" t="s">
        <v>396</v>
      </c>
      <c r="O5551" s="82" t="s">
        <v>325</v>
      </c>
      <c r="P5551" s="82" t="s">
        <v>6229</v>
      </c>
      <c r="Q5551" s="83" t="str">
        <f>MID(Tabla1[[#This Row],[Aplicación]],14,1)</f>
        <v>2</v>
      </c>
      <c r="R5551" s="35" t="s">
        <v>265</v>
      </c>
      <c r="S5551" s="83" t="str">
        <f>MID(Tabla1[[#This Row],[Aplicación]],6,2)</f>
        <v>11</v>
      </c>
      <c r="T5551" s="84" t="str">
        <f>VLOOKUP(Tabla1[[#This Row],[AREA]],Hoja1!A:B,2,FALSE)</f>
        <v>11. Salud pública y seguridad ciudadana</v>
      </c>
      <c r="U5551" s="83" t="str">
        <f>MID(Tabla1[[#This Row],[Aplicación]],9,4)</f>
        <v>1621</v>
      </c>
      <c r="V5551" s="84" t="str">
        <f>VLOOKUP(Tabla1[[#This Row],[PROGRAMA]],Hoja1!A:B,2,FALSE)</f>
        <v>1621. Recogida de residuos</v>
      </c>
      <c r="W5551" s="83" t="str">
        <f>MID(Tabla1[[#This Row],[Aplicación]],14,2)</f>
        <v>21</v>
      </c>
      <c r="X5551" s="83" t="str">
        <f>MID(Tabla1[[#This Row],[Aplicación]],14,6)</f>
        <v>214</v>
      </c>
    </row>
    <row r="5552" spans="1:24" x14ac:dyDescent="0.25">
      <c r="A5552" s="77">
        <v>220240067439</v>
      </c>
      <c r="B5552" s="78" t="s">
        <v>702</v>
      </c>
      <c r="C5552" s="79">
        <v>45657</v>
      </c>
      <c r="D5552" s="77">
        <v>22024000440</v>
      </c>
      <c r="E5552" s="78" t="s">
        <v>1425</v>
      </c>
      <c r="F5552" s="80">
        <v>105.28</v>
      </c>
      <c r="G5552" s="78" t="s">
        <v>766</v>
      </c>
      <c r="H5552" s="78" t="s">
        <v>7289</v>
      </c>
      <c r="I5552" s="81">
        <v>300</v>
      </c>
      <c r="J5552" s="78" t="s">
        <v>398</v>
      </c>
      <c r="K5552" s="78" t="s">
        <v>398</v>
      </c>
      <c r="L5552" s="78" t="s">
        <v>399</v>
      </c>
      <c r="M5552" s="78" t="s">
        <v>395</v>
      </c>
      <c r="N5552" s="78" t="s">
        <v>396</v>
      </c>
      <c r="O5552" s="82" t="s">
        <v>325</v>
      </c>
      <c r="P5552" s="82" t="s">
        <v>6229</v>
      </c>
      <c r="Q5552" s="83" t="str">
        <f>MID(Tabla1[[#This Row],[Aplicación]],14,1)</f>
        <v>2</v>
      </c>
      <c r="R5552" s="35" t="s">
        <v>265</v>
      </c>
      <c r="S5552" s="83" t="str">
        <f>MID(Tabla1[[#This Row],[Aplicación]],6,2)</f>
        <v>11</v>
      </c>
      <c r="T5552" s="84" t="str">
        <f>VLOOKUP(Tabla1[[#This Row],[AREA]],Hoja1!A:B,2,FALSE)</f>
        <v>11. Salud pública y seguridad ciudadana</v>
      </c>
      <c r="U5552" s="83" t="str">
        <f>MID(Tabla1[[#This Row],[Aplicación]],9,4)</f>
        <v>1621</v>
      </c>
      <c r="V5552" s="84" t="str">
        <f>VLOOKUP(Tabla1[[#This Row],[PROGRAMA]],Hoja1!A:B,2,FALSE)</f>
        <v>1621. Recogida de residuos</v>
      </c>
      <c r="W5552" s="83" t="str">
        <f>MID(Tabla1[[#This Row],[Aplicación]],14,2)</f>
        <v>21</v>
      </c>
      <c r="X5552" s="83" t="str">
        <f>MID(Tabla1[[#This Row],[Aplicación]],14,6)</f>
        <v>214</v>
      </c>
    </row>
    <row r="5553" spans="1:24" x14ac:dyDescent="0.25">
      <c r="A5553" s="77">
        <v>220240069145</v>
      </c>
      <c r="B5553" s="78" t="s">
        <v>702</v>
      </c>
      <c r="C5553" s="79">
        <v>45657</v>
      </c>
      <c r="D5553" s="77">
        <v>22024000450</v>
      </c>
      <c r="E5553" s="78" t="s">
        <v>1455</v>
      </c>
      <c r="F5553" s="80">
        <v>163.35</v>
      </c>
      <c r="G5553" s="78" t="s">
        <v>766</v>
      </c>
      <c r="H5553" s="78" t="s">
        <v>7290</v>
      </c>
      <c r="I5553" s="81">
        <v>300</v>
      </c>
      <c r="J5553" s="78" t="s">
        <v>398</v>
      </c>
      <c r="K5553" s="78" t="s">
        <v>398</v>
      </c>
      <c r="L5553" s="78" t="s">
        <v>413</v>
      </c>
      <c r="M5553" s="78" t="s">
        <v>395</v>
      </c>
      <c r="N5553" s="78" t="s">
        <v>396</v>
      </c>
      <c r="O5553" s="82" t="s">
        <v>325</v>
      </c>
      <c r="P5553" s="82" t="s">
        <v>6229</v>
      </c>
      <c r="Q5553" s="83" t="str">
        <f>MID(Tabla1[[#This Row],[Aplicación]],14,1)</f>
        <v>2</v>
      </c>
      <c r="R5553" s="35" t="s">
        <v>265</v>
      </c>
      <c r="S5553" s="83" t="str">
        <f>MID(Tabla1[[#This Row],[Aplicación]],6,2)</f>
        <v>11</v>
      </c>
      <c r="T5553" s="84" t="str">
        <f>VLOOKUP(Tabla1[[#This Row],[AREA]],Hoja1!A:B,2,FALSE)</f>
        <v>11. Salud pública y seguridad ciudadana</v>
      </c>
      <c r="U5553" s="83" t="str">
        <f>MID(Tabla1[[#This Row],[Aplicación]],9,4)</f>
        <v>1631</v>
      </c>
      <c r="V5553" s="84" t="str">
        <f>VLOOKUP(Tabla1[[#This Row],[PROGRAMA]],Hoja1!A:B,2,FALSE)</f>
        <v>1631. Limpieza viaria</v>
      </c>
      <c r="W5553" s="83" t="str">
        <f>MID(Tabla1[[#This Row],[Aplicación]],14,2)</f>
        <v>22</v>
      </c>
      <c r="X5553" s="83" t="str">
        <f>MID(Tabla1[[#This Row],[Aplicación]],14,6)</f>
        <v>22199</v>
      </c>
    </row>
    <row r="5554" spans="1:24" x14ac:dyDescent="0.25">
      <c r="A5554" s="77">
        <v>220240064655</v>
      </c>
      <c r="B5554" s="78" t="s">
        <v>390</v>
      </c>
      <c r="C5554" s="79">
        <v>45657</v>
      </c>
      <c r="D5554" s="77">
        <v>22024009567</v>
      </c>
      <c r="E5554" s="78" t="s">
        <v>6347</v>
      </c>
      <c r="F5554" s="80">
        <v>2769.69</v>
      </c>
      <c r="G5554" s="78" t="s">
        <v>7291</v>
      </c>
      <c r="H5554" s="78" t="s">
        <v>7292</v>
      </c>
      <c r="I5554" s="81">
        <v>220</v>
      </c>
      <c r="J5554" s="78" t="s">
        <v>398</v>
      </c>
      <c r="K5554" s="78" t="s">
        <v>398</v>
      </c>
      <c r="L5554" s="78" t="s">
        <v>399</v>
      </c>
      <c r="M5554" s="78" t="s">
        <v>395</v>
      </c>
      <c r="N5554" s="78" t="s">
        <v>396</v>
      </c>
      <c r="O5554" s="82" t="s">
        <v>325</v>
      </c>
      <c r="P5554" s="82" t="s">
        <v>6229</v>
      </c>
      <c r="Q5554" s="83" t="str">
        <f>MID(Tabla1[[#This Row],[Aplicación]],14,1)</f>
        <v>2</v>
      </c>
      <c r="R5554" s="35" t="s">
        <v>265</v>
      </c>
      <c r="S5554" s="83" t="str">
        <f>MID(Tabla1[[#This Row],[Aplicación]],6,2)</f>
        <v>05</v>
      </c>
      <c r="T5554" s="84" t="str">
        <f>VLOOKUP(Tabla1[[#This Row],[AREA]],Hoja1!A:B,2,FALSE)</f>
        <v>05. Comercio, mercados y consumo</v>
      </c>
      <c r="U5554" s="83" t="str">
        <f>MID(Tabla1[[#This Row],[Aplicación]],9,4)</f>
        <v>4312</v>
      </c>
      <c r="V5554" s="84" t="str">
        <f>VLOOKUP(Tabla1[[#This Row],[PROGRAMA]],Hoja1!A:B,2,FALSE)</f>
        <v>4312. Mercados</v>
      </c>
      <c r="W5554" s="83" t="str">
        <f>MID(Tabla1[[#This Row],[Aplicación]],14,2)</f>
        <v>22</v>
      </c>
      <c r="X5554" s="83" t="str">
        <f>MID(Tabla1[[#This Row],[Aplicación]],14,6)</f>
        <v>22602</v>
      </c>
    </row>
    <row r="5555" spans="1:24" x14ac:dyDescent="0.25">
      <c r="A5555" s="77">
        <v>220240045259</v>
      </c>
      <c r="B5555" s="78" t="s">
        <v>390</v>
      </c>
      <c r="C5555" s="79">
        <v>45567</v>
      </c>
      <c r="D5555" s="77">
        <v>22024006814</v>
      </c>
      <c r="E5555" s="78" t="s">
        <v>1143</v>
      </c>
      <c r="F5555" s="80">
        <v>1358590.7</v>
      </c>
      <c r="G5555" s="78" t="s">
        <v>527</v>
      </c>
      <c r="H5555" s="78" t="s">
        <v>7293</v>
      </c>
      <c r="I5555" s="81" t="s">
        <v>2930</v>
      </c>
      <c r="J5555" s="78" t="s">
        <v>393</v>
      </c>
      <c r="K5555" s="78" t="s">
        <v>393</v>
      </c>
      <c r="L5555" s="78" t="s">
        <v>401</v>
      </c>
      <c r="M5555" s="78" t="s">
        <v>585</v>
      </c>
      <c r="N5555" s="78" t="s">
        <v>539</v>
      </c>
      <c r="O5555" s="82" t="s">
        <v>6654</v>
      </c>
      <c r="P5555" s="82" t="s">
        <v>6229</v>
      </c>
      <c r="Q5555" s="83" t="str">
        <f>MID(Tabla1[[#This Row],[Aplicación]],14,1)</f>
        <v>6</v>
      </c>
      <c r="R5555" s="35" t="s">
        <v>266</v>
      </c>
      <c r="S5555" s="83" t="str">
        <f>MID(Tabla1[[#This Row],[Aplicación]],6,2)</f>
        <v>08</v>
      </c>
      <c r="T5555" s="84" t="str">
        <f>VLOOKUP(Tabla1[[#This Row],[AREA]],Hoja1!A:B,2,FALSE)</f>
        <v>08. Tráfico y movilidad</v>
      </c>
      <c r="U5555" s="83" t="str">
        <f>MID(Tabla1[[#This Row],[Aplicación]],9,4)</f>
        <v>1532</v>
      </c>
      <c r="V5555" s="84" t="str">
        <f>VLOOKUP(Tabla1[[#This Row],[PROGRAMA]],Hoja1!A:B,2,FALSE)</f>
        <v>1532. Pavimentación vias públicas y otros servicios urbanísticos</v>
      </c>
      <c r="W5555" s="83" t="str">
        <f>MID(Tabla1[[#This Row],[Aplicación]],14,2)</f>
        <v>61</v>
      </c>
      <c r="X5555" s="83" t="str">
        <f>MID(Tabla1[[#This Row],[Aplicación]],14,6)</f>
        <v>619</v>
      </c>
    </row>
    <row r="5556" spans="1:24" x14ac:dyDescent="0.25">
      <c r="A5556" s="77">
        <v>220240065331</v>
      </c>
      <c r="B5556" s="78" t="s">
        <v>702</v>
      </c>
      <c r="C5556" s="79">
        <v>45657</v>
      </c>
      <c r="D5556" s="77">
        <v>22024004971</v>
      </c>
      <c r="E5556" s="78" t="s">
        <v>6697</v>
      </c>
      <c r="F5556" s="80">
        <v>75594.75</v>
      </c>
      <c r="G5556" s="78" t="s">
        <v>898</v>
      </c>
      <c r="H5556" s="78" t="s">
        <v>7294</v>
      </c>
      <c r="I5556" s="81">
        <v>300</v>
      </c>
      <c r="J5556" s="78" t="s">
        <v>762</v>
      </c>
      <c r="K5556" s="78" t="s">
        <v>547</v>
      </c>
      <c r="L5556" s="78" t="s">
        <v>413</v>
      </c>
      <c r="M5556" s="78" t="s">
        <v>395</v>
      </c>
      <c r="N5556" s="78" t="s">
        <v>396</v>
      </c>
      <c r="O5556" s="82" t="s">
        <v>321</v>
      </c>
      <c r="P5556" s="82" t="s">
        <v>6229</v>
      </c>
      <c r="Q5556" s="83" t="str">
        <f>MID(Tabla1[[#This Row],[Aplicación]],14,1)</f>
        <v>6</v>
      </c>
      <c r="R5556" s="35" t="s">
        <v>266</v>
      </c>
      <c r="S5556" s="83" t="str">
        <f>MID(Tabla1[[#This Row],[Aplicación]],6,2)</f>
        <v>11</v>
      </c>
      <c r="T5556" s="84" t="str">
        <f>VLOOKUP(Tabla1[[#This Row],[AREA]],Hoja1!A:B,2,FALSE)</f>
        <v>11. Salud pública y seguridad ciudadana</v>
      </c>
      <c r="U5556" s="83" t="str">
        <f>MID(Tabla1[[#This Row],[Aplicación]],9,4)</f>
        <v>1621</v>
      </c>
      <c r="V5556" s="84" t="str">
        <f>VLOOKUP(Tabla1[[#This Row],[PROGRAMA]],Hoja1!A:B,2,FALSE)</f>
        <v>1621. Recogida de residuos</v>
      </c>
      <c r="W5556" s="83" t="str">
        <f>MID(Tabla1[[#This Row],[Aplicación]],14,2)</f>
        <v>62</v>
      </c>
      <c r="X5556" s="83" t="str">
        <f>MID(Tabla1[[#This Row],[Aplicación]],14,6)</f>
        <v>623</v>
      </c>
    </row>
    <row r="5557" spans="1:24" x14ac:dyDescent="0.25">
      <c r="A5557" s="77">
        <v>220240068537</v>
      </c>
      <c r="B5557" s="78" t="s">
        <v>658</v>
      </c>
      <c r="C5557" s="79">
        <v>45657</v>
      </c>
      <c r="D5557" s="77">
        <v>22024009701</v>
      </c>
      <c r="E5557" s="78" t="s">
        <v>1224</v>
      </c>
      <c r="F5557" s="80">
        <v>306.98</v>
      </c>
      <c r="G5557" s="78" t="s">
        <v>380</v>
      </c>
      <c r="H5557" s="78" t="s">
        <v>7295</v>
      </c>
      <c r="I5557" s="81">
        <v>240</v>
      </c>
      <c r="J5557" s="78" t="s">
        <v>571</v>
      </c>
      <c r="K5557" s="78" t="s">
        <v>571</v>
      </c>
      <c r="L5557" s="78" t="s">
        <v>399</v>
      </c>
      <c r="M5557" s="78" t="s">
        <v>585</v>
      </c>
      <c r="N5557" s="78" t="s">
        <v>539</v>
      </c>
      <c r="O5557" s="82" t="s">
        <v>325</v>
      </c>
      <c r="P5557" s="82" t="s">
        <v>6229</v>
      </c>
      <c r="Q5557" s="83" t="str">
        <f>MID(Tabla1[[#This Row],[Aplicación]],14,1)</f>
        <v>6</v>
      </c>
      <c r="R5557" s="35" t="s">
        <v>266</v>
      </c>
      <c r="S5557" s="83" t="str">
        <f>MID(Tabla1[[#This Row],[Aplicación]],6,2)</f>
        <v>06</v>
      </c>
      <c r="T5557" s="84" t="str">
        <f>VLOOKUP(Tabla1[[#This Row],[AREA]],Hoja1!A:B,2,FALSE)</f>
        <v>06. Educación y cultura</v>
      </c>
      <c r="U5557" s="83" t="str">
        <f>MID(Tabla1[[#This Row],[Aplicación]],9,4)</f>
        <v>3232</v>
      </c>
      <c r="V5557" s="84" t="str">
        <f>VLOOKUP(Tabla1[[#This Row],[PROGRAMA]],Hoja1!A:B,2,FALSE)</f>
        <v>3232. Conservación y mantenimiento centros educación infantil y primaria</v>
      </c>
      <c r="W5557" s="83" t="str">
        <f>MID(Tabla1[[#This Row],[Aplicación]],14,2)</f>
        <v>63</v>
      </c>
      <c r="X5557" s="83" t="str">
        <f>MID(Tabla1[[#This Row],[Aplicación]],14,6)</f>
        <v>632</v>
      </c>
    </row>
    <row r="5558" spans="1:24" x14ac:dyDescent="0.25">
      <c r="A5558" s="77">
        <v>220240063541</v>
      </c>
      <c r="B5558" s="78" t="s">
        <v>702</v>
      </c>
      <c r="C5558" s="79">
        <v>45653</v>
      </c>
      <c r="D5558" s="77">
        <v>22024006507</v>
      </c>
      <c r="E5558" s="78" t="s">
        <v>4118</v>
      </c>
      <c r="F5558" s="80">
        <v>75205.89</v>
      </c>
      <c r="G5558" s="78" t="s">
        <v>7296</v>
      </c>
      <c r="H5558" s="78" t="s">
        <v>7297</v>
      </c>
      <c r="I5558" s="81">
        <v>300</v>
      </c>
      <c r="J5558" s="78" t="s">
        <v>864</v>
      </c>
      <c r="K5558" s="78" t="s">
        <v>864</v>
      </c>
      <c r="L5558" s="78" t="s">
        <v>401</v>
      </c>
      <c r="M5558" s="78" t="s">
        <v>395</v>
      </c>
      <c r="N5558" s="78" t="s">
        <v>396</v>
      </c>
      <c r="O5558" s="82" t="s">
        <v>321</v>
      </c>
      <c r="P5558" s="82" t="s">
        <v>6229</v>
      </c>
      <c r="Q5558" s="83" t="str">
        <f>MID(Tabla1[[#This Row],[Aplicación]],14,1)</f>
        <v>6</v>
      </c>
      <c r="R5558" s="35" t="s">
        <v>266</v>
      </c>
      <c r="S5558" s="83" t="str">
        <f>MID(Tabla1[[#This Row],[Aplicación]],6,2)</f>
        <v>03</v>
      </c>
      <c r="T5558" s="84" t="str">
        <f>VLOOKUP(Tabla1[[#This Row],[AREA]],Hoja1!A:B,2,FALSE)</f>
        <v>03. Participación ciudadana y deportes</v>
      </c>
      <c r="U5558" s="83" t="str">
        <f>MID(Tabla1[[#This Row],[Aplicación]],9,4)</f>
        <v>9241</v>
      </c>
      <c r="V5558" s="84" t="str">
        <f>VLOOKUP(Tabla1[[#This Row],[PROGRAMA]],Hoja1!A:B,2,FALSE)</f>
        <v>9241. Participación ciudadana</v>
      </c>
      <c r="W5558" s="83" t="str">
        <f>MID(Tabla1[[#This Row],[Aplicación]],14,2)</f>
        <v>63</v>
      </c>
      <c r="X5558" s="83" t="str">
        <f>MID(Tabla1[[#This Row],[Aplicación]],14,6)</f>
        <v>633</v>
      </c>
    </row>
    <row r="5559" spans="1:24" x14ac:dyDescent="0.25">
      <c r="A5559" s="77">
        <v>220240057888</v>
      </c>
      <c r="B5559" s="78" t="s">
        <v>390</v>
      </c>
      <c r="C5559" s="79">
        <v>45630</v>
      </c>
      <c r="D5559" s="77">
        <v>22024009146</v>
      </c>
      <c r="E5559" s="78" t="s">
        <v>1178</v>
      </c>
      <c r="F5559" s="80">
        <v>108.9</v>
      </c>
      <c r="G5559" s="78" t="s">
        <v>26</v>
      </c>
      <c r="H5559" s="78" t="s">
        <v>7298</v>
      </c>
      <c r="I5559" s="81" t="s">
        <v>2930</v>
      </c>
      <c r="J5559" s="78" t="s">
        <v>398</v>
      </c>
      <c r="K5559" s="78" t="s">
        <v>398</v>
      </c>
      <c r="L5559" s="78" t="s">
        <v>399</v>
      </c>
      <c r="M5559" s="78" t="s">
        <v>585</v>
      </c>
      <c r="N5559" s="78" t="s">
        <v>539</v>
      </c>
      <c r="O5559" s="82" t="s">
        <v>326</v>
      </c>
      <c r="P5559" s="82" t="s">
        <v>6229</v>
      </c>
      <c r="Q5559" s="83" t="str">
        <f>MID(Tabla1[[#This Row],[Aplicación]],14,1)</f>
        <v>2</v>
      </c>
      <c r="R5559" s="35" t="s">
        <v>265</v>
      </c>
      <c r="S5559" s="83" t="str">
        <f>MID(Tabla1[[#This Row],[Aplicación]],6,2)</f>
        <v>06</v>
      </c>
      <c r="T5559" s="84" t="str">
        <f>VLOOKUP(Tabla1[[#This Row],[AREA]],Hoja1!A:B,2,FALSE)</f>
        <v>06. Educación y cultura</v>
      </c>
      <c r="U5559" s="83" t="str">
        <f>MID(Tabla1[[#This Row],[Aplicación]],9,4)</f>
        <v>3232</v>
      </c>
      <c r="V5559" s="84" t="str">
        <f>VLOOKUP(Tabla1[[#This Row],[PROGRAMA]],Hoja1!A:B,2,FALSE)</f>
        <v>3232. Conservación y mantenimiento centros educación infantil y primaria</v>
      </c>
      <c r="W5559" s="83" t="str">
        <f>MID(Tabla1[[#This Row],[Aplicación]],14,2)</f>
        <v>21</v>
      </c>
      <c r="X5559" s="83" t="str">
        <f>MID(Tabla1[[#This Row],[Aplicación]],14,6)</f>
        <v>213</v>
      </c>
    </row>
    <row r="5560" spans="1:24" x14ac:dyDescent="0.25">
      <c r="A5560" s="77">
        <v>220240048471</v>
      </c>
      <c r="B5560" s="78" t="s">
        <v>702</v>
      </c>
      <c r="C5560" s="79">
        <v>45581</v>
      </c>
      <c r="D5560" s="77">
        <v>22024000021</v>
      </c>
      <c r="E5560" s="78" t="s">
        <v>1296</v>
      </c>
      <c r="F5560" s="80">
        <v>115.33</v>
      </c>
      <c r="G5560" s="78" t="s">
        <v>57</v>
      </c>
      <c r="H5560" s="78" t="s">
        <v>7299</v>
      </c>
      <c r="I5560" s="81" t="s">
        <v>2934</v>
      </c>
      <c r="J5560" s="78" t="s">
        <v>398</v>
      </c>
      <c r="K5560" s="78" t="s">
        <v>398</v>
      </c>
      <c r="L5560" s="78" t="s">
        <v>413</v>
      </c>
      <c r="M5560" s="78" t="s">
        <v>395</v>
      </c>
      <c r="N5560" s="78" t="s">
        <v>396</v>
      </c>
      <c r="O5560" s="82" t="s">
        <v>325</v>
      </c>
      <c r="P5560" s="82" t="s">
        <v>6229</v>
      </c>
      <c r="Q5560" s="83" t="str">
        <f>MID(Tabla1[[#This Row],[Aplicación]],14,1)</f>
        <v>2</v>
      </c>
      <c r="R5560" s="35" t="s">
        <v>265</v>
      </c>
      <c r="S5560" s="83" t="str">
        <f>MID(Tabla1[[#This Row],[Aplicación]],6,2)</f>
        <v>11</v>
      </c>
      <c r="T5560" s="84" t="str">
        <f>VLOOKUP(Tabla1[[#This Row],[AREA]],Hoja1!A:B,2,FALSE)</f>
        <v>11. Salud pública y seguridad ciudadana</v>
      </c>
      <c r="U5560" s="83" t="str">
        <f>MID(Tabla1[[#This Row],[Aplicación]],9,4)</f>
        <v>1361</v>
      </c>
      <c r="V5560" s="84" t="str">
        <f>VLOOKUP(Tabla1[[#This Row],[PROGRAMA]],Hoja1!A:B,2,FALSE)</f>
        <v>1361. Prevención y extinción de incencios</v>
      </c>
      <c r="W5560" s="83" t="str">
        <f>MID(Tabla1[[#This Row],[Aplicación]],14,2)</f>
        <v>22</v>
      </c>
      <c r="X5560" s="83" t="str">
        <f>MID(Tabla1[[#This Row],[Aplicación]],14,6)</f>
        <v>22199</v>
      </c>
    </row>
    <row r="5561" spans="1:24" x14ac:dyDescent="0.25">
      <c r="A5561" s="77">
        <v>220240053979</v>
      </c>
      <c r="B5561" s="78" t="s">
        <v>702</v>
      </c>
      <c r="C5561" s="79">
        <v>45614</v>
      </c>
      <c r="D5561" s="77">
        <v>22024000078</v>
      </c>
      <c r="E5561" s="78" t="s">
        <v>1293</v>
      </c>
      <c r="F5561" s="80">
        <v>113.85</v>
      </c>
      <c r="G5561" s="78" t="s">
        <v>776</v>
      </c>
      <c r="H5561" s="78" t="s">
        <v>7300</v>
      </c>
      <c r="I5561" s="81" t="s">
        <v>2934</v>
      </c>
      <c r="J5561" s="78" t="s">
        <v>398</v>
      </c>
      <c r="K5561" s="78" t="s">
        <v>398</v>
      </c>
      <c r="L5561" s="78" t="s">
        <v>413</v>
      </c>
      <c r="M5561" s="78" t="s">
        <v>395</v>
      </c>
      <c r="N5561" s="78" t="s">
        <v>396</v>
      </c>
      <c r="O5561" s="82" t="s">
        <v>325</v>
      </c>
      <c r="P5561" s="82" t="s">
        <v>6229</v>
      </c>
      <c r="Q5561" s="83" t="str">
        <f>MID(Tabla1[[#This Row],[Aplicación]],14,1)</f>
        <v>2</v>
      </c>
      <c r="R5561" s="35" t="s">
        <v>265</v>
      </c>
      <c r="S5561" s="83" t="str">
        <f>MID(Tabla1[[#This Row],[Aplicación]],6,2)</f>
        <v>03</v>
      </c>
      <c r="T5561" s="84" t="str">
        <f>VLOOKUP(Tabla1[[#This Row],[AREA]],Hoja1!A:B,2,FALSE)</f>
        <v>03. Participación ciudadana y deportes</v>
      </c>
      <c r="U5561" s="83" t="str">
        <f>MID(Tabla1[[#This Row],[Aplicación]],9,4)</f>
        <v>9241</v>
      </c>
      <c r="V5561" s="84" t="str">
        <f>VLOOKUP(Tabla1[[#This Row],[PROGRAMA]],Hoja1!A:B,2,FALSE)</f>
        <v>9241. Participación ciudadana</v>
      </c>
      <c r="W5561" s="83" t="str">
        <f>MID(Tabla1[[#This Row],[Aplicación]],14,2)</f>
        <v>21</v>
      </c>
      <c r="X5561" s="83" t="str">
        <f>MID(Tabla1[[#This Row],[Aplicación]],14,6)</f>
        <v>212</v>
      </c>
    </row>
    <row r="5562" spans="1:24" x14ac:dyDescent="0.25">
      <c r="A5562" s="77">
        <v>220240046524</v>
      </c>
      <c r="B5562" s="78" t="s">
        <v>702</v>
      </c>
      <c r="C5562" s="79">
        <v>45572</v>
      </c>
      <c r="D5562" s="77">
        <v>22024000484</v>
      </c>
      <c r="E5562" s="78" t="s">
        <v>1323</v>
      </c>
      <c r="F5562" s="80">
        <v>113.26</v>
      </c>
      <c r="G5562" s="78" t="s">
        <v>815</v>
      </c>
      <c r="H5562" s="78" t="s">
        <v>7301</v>
      </c>
      <c r="I5562" s="81" t="s">
        <v>2934</v>
      </c>
      <c r="J5562" s="78" t="s">
        <v>398</v>
      </c>
      <c r="K5562" s="78" t="s">
        <v>398</v>
      </c>
      <c r="L5562" s="78" t="s">
        <v>413</v>
      </c>
      <c r="M5562" s="78" t="s">
        <v>395</v>
      </c>
      <c r="N5562" s="78" t="s">
        <v>396</v>
      </c>
      <c r="O5562" s="82" t="s">
        <v>325</v>
      </c>
      <c r="P5562" s="82" t="s">
        <v>6229</v>
      </c>
      <c r="Q5562" s="83" t="str">
        <f>MID(Tabla1[[#This Row],[Aplicación]],14,1)</f>
        <v>2</v>
      </c>
      <c r="R5562" s="35" t="s">
        <v>265</v>
      </c>
      <c r="S5562" s="83" t="str">
        <f>MID(Tabla1[[#This Row],[Aplicación]],6,2)</f>
        <v>10</v>
      </c>
      <c r="T5562" s="84" t="str">
        <f>VLOOKUP(Tabla1[[#This Row],[AREA]],Hoja1!A:B,2,FALSE)</f>
        <v>10. Personas mayores, familia y servicios sociales</v>
      </c>
      <c r="U5562" s="83" t="str">
        <f>MID(Tabla1[[#This Row],[Aplicación]],9,4)</f>
        <v>2312</v>
      </c>
      <c r="V5562" s="84" t="str">
        <f>VLOOKUP(Tabla1[[#This Row],[PROGRAMA]],Hoja1!A:B,2,FALSE)</f>
        <v>2312. Iniciativas sociales</v>
      </c>
      <c r="W5562" s="83" t="str">
        <f>MID(Tabla1[[#This Row],[Aplicación]],14,2)</f>
        <v>21</v>
      </c>
      <c r="X5562" s="83" t="str">
        <f>MID(Tabla1[[#This Row],[Aplicación]],14,6)</f>
        <v>212</v>
      </c>
    </row>
    <row r="5563" spans="1:24" x14ac:dyDescent="0.25">
      <c r="A5563" s="77">
        <v>220240045023</v>
      </c>
      <c r="B5563" s="78" t="s">
        <v>702</v>
      </c>
      <c r="C5563" s="79">
        <v>45567</v>
      </c>
      <c r="D5563" s="77">
        <v>22024000441</v>
      </c>
      <c r="E5563" s="78" t="s">
        <v>1425</v>
      </c>
      <c r="F5563" s="80">
        <v>113.14</v>
      </c>
      <c r="G5563" s="78" t="s">
        <v>3199</v>
      </c>
      <c r="H5563" s="78" t="s">
        <v>7302</v>
      </c>
      <c r="I5563" s="81" t="s">
        <v>2934</v>
      </c>
      <c r="J5563" s="78" t="s">
        <v>398</v>
      </c>
      <c r="K5563" s="78" t="s">
        <v>398</v>
      </c>
      <c r="L5563" s="78" t="s">
        <v>413</v>
      </c>
      <c r="M5563" s="78" t="s">
        <v>395</v>
      </c>
      <c r="N5563" s="78" t="s">
        <v>396</v>
      </c>
      <c r="O5563" s="82" t="s">
        <v>325</v>
      </c>
      <c r="P5563" s="82" t="s">
        <v>6229</v>
      </c>
      <c r="Q5563" s="83" t="str">
        <f>MID(Tabla1[[#This Row],[Aplicación]],14,1)</f>
        <v>2</v>
      </c>
      <c r="R5563" s="35" t="s">
        <v>265</v>
      </c>
      <c r="S5563" s="83" t="str">
        <f>MID(Tabla1[[#This Row],[Aplicación]],6,2)</f>
        <v>11</v>
      </c>
      <c r="T5563" s="84" t="str">
        <f>VLOOKUP(Tabla1[[#This Row],[AREA]],Hoja1!A:B,2,FALSE)</f>
        <v>11. Salud pública y seguridad ciudadana</v>
      </c>
      <c r="U5563" s="83" t="str">
        <f>MID(Tabla1[[#This Row],[Aplicación]],9,4)</f>
        <v>1621</v>
      </c>
      <c r="V5563" s="84" t="str">
        <f>VLOOKUP(Tabla1[[#This Row],[PROGRAMA]],Hoja1!A:B,2,FALSE)</f>
        <v>1621. Recogida de residuos</v>
      </c>
      <c r="W5563" s="83" t="str">
        <f>MID(Tabla1[[#This Row],[Aplicación]],14,2)</f>
        <v>21</v>
      </c>
      <c r="X5563" s="83" t="str">
        <f>MID(Tabla1[[#This Row],[Aplicación]],14,6)</f>
        <v>214</v>
      </c>
    </row>
    <row r="5564" spans="1:24" x14ac:dyDescent="0.25">
      <c r="A5564" s="77">
        <v>220240049956</v>
      </c>
      <c r="B5564" s="78" t="s">
        <v>702</v>
      </c>
      <c r="C5564" s="79">
        <v>45589</v>
      </c>
      <c r="D5564" s="77">
        <v>22024000440</v>
      </c>
      <c r="E5564" s="78" t="s">
        <v>1425</v>
      </c>
      <c r="F5564" s="80">
        <v>113.01</v>
      </c>
      <c r="G5564" s="78" t="s">
        <v>765</v>
      </c>
      <c r="H5564" s="78" t="s">
        <v>7303</v>
      </c>
      <c r="I5564" s="81" t="s">
        <v>2934</v>
      </c>
      <c r="J5564" s="78" t="s">
        <v>398</v>
      </c>
      <c r="K5564" s="78" t="s">
        <v>398</v>
      </c>
      <c r="L5564" s="78" t="s">
        <v>399</v>
      </c>
      <c r="M5564" s="78" t="s">
        <v>395</v>
      </c>
      <c r="N5564" s="78" t="s">
        <v>396</v>
      </c>
      <c r="O5564" s="82" t="s">
        <v>325</v>
      </c>
      <c r="P5564" s="82" t="s">
        <v>6229</v>
      </c>
      <c r="Q5564" s="83" t="str">
        <f>MID(Tabla1[[#This Row],[Aplicación]],14,1)</f>
        <v>2</v>
      </c>
      <c r="R5564" s="35" t="s">
        <v>265</v>
      </c>
      <c r="S5564" s="83" t="str">
        <f>MID(Tabla1[[#This Row],[Aplicación]],6,2)</f>
        <v>11</v>
      </c>
      <c r="T5564" s="84" t="str">
        <f>VLOOKUP(Tabla1[[#This Row],[AREA]],Hoja1!A:B,2,FALSE)</f>
        <v>11. Salud pública y seguridad ciudadana</v>
      </c>
      <c r="U5564" s="83" t="str">
        <f>MID(Tabla1[[#This Row],[Aplicación]],9,4)</f>
        <v>1621</v>
      </c>
      <c r="V5564" s="84" t="str">
        <f>VLOOKUP(Tabla1[[#This Row],[PROGRAMA]],Hoja1!A:B,2,FALSE)</f>
        <v>1621. Recogida de residuos</v>
      </c>
      <c r="W5564" s="83" t="str">
        <f>MID(Tabla1[[#This Row],[Aplicación]],14,2)</f>
        <v>21</v>
      </c>
      <c r="X5564" s="83" t="str">
        <f>MID(Tabla1[[#This Row],[Aplicación]],14,6)</f>
        <v>214</v>
      </c>
    </row>
    <row r="5565" spans="1:24" x14ac:dyDescent="0.25">
      <c r="A5565" s="77">
        <v>220240055324</v>
      </c>
      <c r="B5565" s="78" t="s">
        <v>702</v>
      </c>
      <c r="C5565" s="79">
        <v>45617</v>
      </c>
      <c r="D5565" s="77">
        <v>22024000456</v>
      </c>
      <c r="E5565" s="78" t="s">
        <v>1426</v>
      </c>
      <c r="F5565" s="80">
        <v>112.77</v>
      </c>
      <c r="G5565" s="78" t="s">
        <v>764</v>
      </c>
      <c r="H5565" s="78" t="s">
        <v>7304</v>
      </c>
      <c r="I5565" s="81" t="s">
        <v>2934</v>
      </c>
      <c r="J5565" s="78" t="s">
        <v>398</v>
      </c>
      <c r="K5565" s="78" t="s">
        <v>398</v>
      </c>
      <c r="L5565" s="78" t="s">
        <v>413</v>
      </c>
      <c r="M5565" s="78" t="s">
        <v>395</v>
      </c>
      <c r="N5565" s="78" t="s">
        <v>396</v>
      </c>
      <c r="O5565" s="82" t="s">
        <v>325</v>
      </c>
      <c r="P5565" s="82" t="s">
        <v>6229</v>
      </c>
      <c r="Q5565" s="83" t="str">
        <f>MID(Tabla1[[#This Row],[Aplicación]],14,1)</f>
        <v>2</v>
      </c>
      <c r="R5565" s="35" t="s">
        <v>265</v>
      </c>
      <c r="S5565" s="83" t="str">
        <f>MID(Tabla1[[#This Row],[Aplicación]],6,2)</f>
        <v>11</v>
      </c>
      <c r="T5565" s="84" t="str">
        <f>VLOOKUP(Tabla1[[#This Row],[AREA]],Hoja1!A:B,2,FALSE)</f>
        <v>11. Salud pública y seguridad ciudadana</v>
      </c>
      <c r="U5565" s="83" t="str">
        <f>MID(Tabla1[[#This Row],[Aplicación]],9,4)</f>
        <v>1621</v>
      </c>
      <c r="V5565" s="84" t="str">
        <f>VLOOKUP(Tabla1[[#This Row],[PROGRAMA]],Hoja1!A:B,2,FALSE)</f>
        <v>1621. Recogida de residuos</v>
      </c>
      <c r="W5565" s="83" t="str">
        <f>MID(Tabla1[[#This Row],[Aplicación]],14,2)</f>
        <v>22</v>
      </c>
      <c r="X5565" s="83" t="str">
        <f>MID(Tabla1[[#This Row],[Aplicación]],14,6)</f>
        <v>22199</v>
      </c>
    </row>
    <row r="5566" spans="1:24" x14ac:dyDescent="0.25">
      <c r="A5566" s="77">
        <v>220240063572</v>
      </c>
      <c r="B5566" s="78" t="s">
        <v>390</v>
      </c>
      <c r="C5566" s="79">
        <v>45653</v>
      </c>
      <c r="D5566" s="77">
        <v>22024009579</v>
      </c>
      <c r="E5566" s="78" t="s">
        <v>1426</v>
      </c>
      <c r="F5566" s="80">
        <v>1787.04</v>
      </c>
      <c r="G5566" s="78" t="s">
        <v>981</v>
      </c>
      <c r="H5566" s="78" t="s">
        <v>7305</v>
      </c>
      <c r="I5566" s="81">
        <v>220</v>
      </c>
      <c r="J5566" s="78" t="s">
        <v>398</v>
      </c>
      <c r="K5566" s="78" t="s">
        <v>398</v>
      </c>
      <c r="L5566" s="78" t="s">
        <v>413</v>
      </c>
      <c r="M5566" s="78" t="s">
        <v>395</v>
      </c>
      <c r="N5566" s="78" t="s">
        <v>396</v>
      </c>
      <c r="O5566" s="82" t="s">
        <v>325</v>
      </c>
      <c r="P5566" s="82" t="s">
        <v>6229</v>
      </c>
      <c r="Q5566" s="83" t="str">
        <f>MID(Tabla1[[#This Row],[Aplicación]],14,1)</f>
        <v>2</v>
      </c>
      <c r="R5566" s="35" t="s">
        <v>265</v>
      </c>
      <c r="S5566" s="83" t="str">
        <f>MID(Tabla1[[#This Row],[Aplicación]],6,2)</f>
        <v>11</v>
      </c>
      <c r="T5566" s="84" t="str">
        <f>VLOOKUP(Tabla1[[#This Row],[AREA]],Hoja1!A:B,2,FALSE)</f>
        <v>11. Salud pública y seguridad ciudadana</v>
      </c>
      <c r="U5566" s="83" t="str">
        <f>MID(Tabla1[[#This Row],[Aplicación]],9,4)</f>
        <v>1621</v>
      </c>
      <c r="V5566" s="84" t="str">
        <f>VLOOKUP(Tabla1[[#This Row],[PROGRAMA]],Hoja1!A:B,2,FALSE)</f>
        <v>1621. Recogida de residuos</v>
      </c>
      <c r="W5566" s="83" t="str">
        <f>MID(Tabla1[[#This Row],[Aplicación]],14,2)</f>
        <v>22</v>
      </c>
      <c r="X5566" s="83" t="str">
        <f>MID(Tabla1[[#This Row],[Aplicación]],14,6)</f>
        <v>22199</v>
      </c>
    </row>
    <row r="5567" spans="1:24" x14ac:dyDescent="0.25">
      <c r="A5567" s="77">
        <v>220240068441</v>
      </c>
      <c r="B5567" s="78" t="s">
        <v>702</v>
      </c>
      <c r="C5567" s="79">
        <v>45657</v>
      </c>
      <c r="D5567" s="77">
        <v>22024001637</v>
      </c>
      <c r="E5567" s="78" t="s">
        <v>1468</v>
      </c>
      <c r="F5567" s="80">
        <v>1912.08</v>
      </c>
      <c r="G5567" s="78" t="s">
        <v>775</v>
      </c>
      <c r="H5567" s="78" t="s">
        <v>7306</v>
      </c>
      <c r="I5567" s="81">
        <v>300</v>
      </c>
      <c r="J5567" s="78" t="s">
        <v>398</v>
      </c>
      <c r="K5567" s="78" t="s">
        <v>398</v>
      </c>
      <c r="L5567" s="78" t="s">
        <v>399</v>
      </c>
      <c r="M5567" s="78" t="s">
        <v>395</v>
      </c>
      <c r="N5567" s="78" t="s">
        <v>396</v>
      </c>
      <c r="O5567" s="82" t="s">
        <v>325</v>
      </c>
      <c r="P5567" s="82" t="s">
        <v>6229</v>
      </c>
      <c r="Q5567" s="83" t="str">
        <f>MID(Tabla1[[#This Row],[Aplicación]],14,1)</f>
        <v>2</v>
      </c>
      <c r="R5567" s="35" t="s">
        <v>265</v>
      </c>
      <c r="S5567" s="83" t="str">
        <f>MID(Tabla1[[#This Row],[Aplicación]],6,2)</f>
        <v>07</v>
      </c>
      <c r="T5567" s="84" t="str">
        <f>VLOOKUP(Tabla1[[#This Row],[AREA]],Hoja1!A:B,2,FALSE)</f>
        <v>07. Medio ambiente</v>
      </c>
      <c r="U5567" s="83" t="str">
        <f>MID(Tabla1[[#This Row],[Aplicación]],9,4)</f>
        <v>1711</v>
      </c>
      <c r="V5567" s="84" t="str">
        <f>VLOOKUP(Tabla1[[#This Row],[PROGRAMA]],Hoja1!A:B,2,FALSE)</f>
        <v>1711. Parques y jardines</v>
      </c>
      <c r="W5567" s="83" t="str">
        <f>MID(Tabla1[[#This Row],[Aplicación]],14,2)</f>
        <v>21</v>
      </c>
      <c r="X5567" s="83" t="str">
        <f>MID(Tabla1[[#This Row],[Aplicación]],14,6)</f>
        <v>213</v>
      </c>
    </row>
    <row r="5568" spans="1:24" x14ac:dyDescent="0.25">
      <c r="A5568" s="77">
        <v>220240062981</v>
      </c>
      <c r="B5568" s="78" t="s">
        <v>390</v>
      </c>
      <c r="C5568" s="79">
        <v>45649</v>
      </c>
      <c r="D5568" s="77">
        <v>22024005960</v>
      </c>
      <c r="E5568" s="78" t="s">
        <v>1154</v>
      </c>
      <c r="F5568" s="80">
        <v>1100</v>
      </c>
      <c r="G5568" s="78" t="s">
        <v>429</v>
      </c>
      <c r="H5568" s="78" t="s">
        <v>7307</v>
      </c>
      <c r="I5568" s="81" t="s">
        <v>2930</v>
      </c>
      <c r="J5568" s="78" t="s">
        <v>398</v>
      </c>
      <c r="K5568" s="78" t="s">
        <v>398</v>
      </c>
      <c r="L5568" s="78" t="s">
        <v>413</v>
      </c>
      <c r="M5568" s="78" t="s">
        <v>395</v>
      </c>
      <c r="N5568" s="78" t="s">
        <v>396</v>
      </c>
      <c r="O5568" s="82" t="s">
        <v>321</v>
      </c>
      <c r="P5568" s="82" t="s">
        <v>6229</v>
      </c>
      <c r="Q5568" s="83" t="str">
        <f>MID(Tabla1[[#This Row],[Aplicación]],14,1)</f>
        <v>2</v>
      </c>
      <c r="R5568" s="35" t="s">
        <v>265</v>
      </c>
      <c r="S5568" s="83" t="str">
        <f>MID(Tabla1[[#This Row],[Aplicación]],6,2)</f>
        <v>01</v>
      </c>
      <c r="T5568" s="84" t="str">
        <f>VLOOKUP(Tabla1[[#This Row],[AREA]],Hoja1!A:B,2,FALSE)</f>
        <v>01. Alcaldía</v>
      </c>
      <c r="U5568" s="83" t="str">
        <f>MID(Tabla1[[#This Row],[Aplicación]],9,4)</f>
        <v>9207</v>
      </c>
      <c r="V5568" s="84" t="str">
        <f>VLOOKUP(Tabla1[[#This Row],[PROGRAMA]],Hoja1!A:B,2,FALSE)</f>
        <v>9207. Gobierno y relaciones</v>
      </c>
      <c r="W5568" s="83" t="str">
        <f>MID(Tabla1[[#This Row],[Aplicación]],14,2)</f>
        <v>21</v>
      </c>
      <c r="X5568" s="83" t="str">
        <f>MID(Tabla1[[#This Row],[Aplicación]],14,6)</f>
        <v>213</v>
      </c>
    </row>
    <row r="5569" spans="1:24" x14ac:dyDescent="0.25">
      <c r="A5569" s="77">
        <v>220240063510</v>
      </c>
      <c r="B5569" s="78" t="s">
        <v>390</v>
      </c>
      <c r="C5569" s="79">
        <v>45653</v>
      </c>
      <c r="D5569" s="77">
        <v>22024009493</v>
      </c>
      <c r="E5569" s="78" t="s">
        <v>1341</v>
      </c>
      <c r="F5569" s="80">
        <v>118.58</v>
      </c>
      <c r="G5569" s="78" t="s">
        <v>7308</v>
      </c>
      <c r="H5569" s="78" t="s">
        <v>7309</v>
      </c>
      <c r="I5569" s="81">
        <v>220</v>
      </c>
      <c r="J5569" s="78" t="s">
        <v>398</v>
      </c>
      <c r="K5569" s="78" t="s">
        <v>398</v>
      </c>
      <c r="L5569" s="78" t="s">
        <v>413</v>
      </c>
      <c r="M5569" s="78" t="s">
        <v>585</v>
      </c>
      <c r="N5569" s="78" t="s">
        <v>539</v>
      </c>
      <c r="O5569" s="82" t="s">
        <v>326</v>
      </c>
      <c r="P5569" s="82" t="s">
        <v>6229</v>
      </c>
      <c r="Q5569" s="83" t="str">
        <f>MID(Tabla1[[#This Row],[Aplicación]],14,1)</f>
        <v>2</v>
      </c>
      <c r="R5569" s="35" t="s">
        <v>265</v>
      </c>
      <c r="S5569" s="83" t="str">
        <f>MID(Tabla1[[#This Row],[Aplicación]],6,2)</f>
        <v>11</v>
      </c>
      <c r="T5569" s="84" t="str">
        <f>VLOOKUP(Tabla1[[#This Row],[AREA]],Hoja1!A:B,2,FALSE)</f>
        <v>11. Salud pública y seguridad ciudadana</v>
      </c>
      <c r="U5569" s="83" t="str">
        <f>MID(Tabla1[[#This Row],[Aplicación]],9,4)</f>
        <v>1321</v>
      </c>
      <c r="V5569" s="84" t="str">
        <f>VLOOKUP(Tabla1[[#This Row],[PROGRAMA]],Hoja1!A:B,2,FALSE)</f>
        <v>1321. Policía municipal</v>
      </c>
      <c r="W5569" s="83" t="str">
        <f>MID(Tabla1[[#This Row],[Aplicación]],14,2)</f>
        <v>22</v>
      </c>
      <c r="X5569" s="83" t="str">
        <f>MID(Tabla1[[#This Row],[Aplicación]],14,6)</f>
        <v>22199</v>
      </c>
    </row>
    <row r="5570" spans="1:24" x14ac:dyDescent="0.25">
      <c r="A5570" s="77">
        <v>220240068483</v>
      </c>
      <c r="B5570" s="78" t="s">
        <v>702</v>
      </c>
      <c r="C5570" s="79">
        <v>45657</v>
      </c>
      <c r="D5570" s="77">
        <v>22024001632</v>
      </c>
      <c r="E5570" s="78" t="s">
        <v>7310</v>
      </c>
      <c r="F5570" s="80">
        <v>750.2</v>
      </c>
      <c r="G5570" s="78" t="s">
        <v>57</v>
      </c>
      <c r="H5570" s="78" t="s">
        <v>7311</v>
      </c>
      <c r="I5570" s="81">
        <v>300</v>
      </c>
      <c r="J5570" s="78" t="s">
        <v>398</v>
      </c>
      <c r="K5570" s="78" t="s">
        <v>398</v>
      </c>
      <c r="L5570" s="78" t="s">
        <v>413</v>
      </c>
      <c r="M5570" s="78" t="s">
        <v>395</v>
      </c>
      <c r="N5570" s="78" t="s">
        <v>396</v>
      </c>
      <c r="O5570" s="82" t="s">
        <v>325</v>
      </c>
      <c r="P5570" s="82" t="s">
        <v>6229</v>
      </c>
      <c r="Q5570" s="83" t="str">
        <f>MID(Tabla1[[#This Row],[Aplicación]],14,1)</f>
        <v>2</v>
      </c>
      <c r="R5570" s="35" t="s">
        <v>265</v>
      </c>
      <c r="S5570" s="83" t="str">
        <f>MID(Tabla1[[#This Row],[Aplicación]],6,2)</f>
        <v>07</v>
      </c>
      <c r="T5570" s="84" t="str">
        <f>VLOOKUP(Tabla1[[#This Row],[AREA]],Hoja1!A:B,2,FALSE)</f>
        <v>07. Medio ambiente</v>
      </c>
      <c r="U5570" s="83" t="str">
        <f>MID(Tabla1[[#This Row],[Aplicación]],9,4)</f>
        <v>1711</v>
      </c>
      <c r="V5570" s="84" t="str">
        <f>VLOOKUP(Tabla1[[#This Row],[PROGRAMA]],Hoja1!A:B,2,FALSE)</f>
        <v>1711. Parques y jardines</v>
      </c>
      <c r="W5570" s="83" t="str">
        <f>MID(Tabla1[[#This Row],[Aplicación]],14,2)</f>
        <v>22</v>
      </c>
      <c r="X5570" s="83" t="str">
        <f>MID(Tabla1[[#This Row],[Aplicación]],14,6)</f>
        <v>22104</v>
      </c>
    </row>
    <row r="5571" spans="1:24" x14ac:dyDescent="0.25">
      <c r="A5571" s="77">
        <v>220240068518</v>
      </c>
      <c r="B5571" s="78" t="s">
        <v>702</v>
      </c>
      <c r="C5571" s="79">
        <v>45657</v>
      </c>
      <c r="D5571" s="77">
        <v>22024001632</v>
      </c>
      <c r="E5571" s="78" t="s">
        <v>7310</v>
      </c>
      <c r="F5571" s="80">
        <v>3169.23</v>
      </c>
      <c r="G5571" s="78" t="s">
        <v>57</v>
      </c>
      <c r="H5571" s="78" t="s">
        <v>7312</v>
      </c>
      <c r="I5571" s="81">
        <v>300</v>
      </c>
      <c r="J5571" s="78" t="s">
        <v>398</v>
      </c>
      <c r="K5571" s="78" t="s">
        <v>398</v>
      </c>
      <c r="L5571" s="78" t="s">
        <v>413</v>
      </c>
      <c r="M5571" s="78" t="s">
        <v>395</v>
      </c>
      <c r="N5571" s="78" t="s">
        <v>396</v>
      </c>
      <c r="O5571" s="82" t="s">
        <v>325</v>
      </c>
      <c r="P5571" s="82" t="s">
        <v>6229</v>
      </c>
      <c r="Q5571" s="83" t="str">
        <f>MID(Tabla1[[#This Row],[Aplicación]],14,1)</f>
        <v>2</v>
      </c>
      <c r="R5571" s="35" t="s">
        <v>265</v>
      </c>
      <c r="S5571" s="83" t="str">
        <f>MID(Tabla1[[#This Row],[Aplicación]],6,2)</f>
        <v>07</v>
      </c>
      <c r="T5571" s="84" t="str">
        <f>VLOOKUP(Tabla1[[#This Row],[AREA]],Hoja1!A:B,2,FALSE)</f>
        <v>07. Medio ambiente</v>
      </c>
      <c r="U5571" s="83" t="str">
        <f>MID(Tabla1[[#This Row],[Aplicación]],9,4)</f>
        <v>1711</v>
      </c>
      <c r="V5571" s="84" t="str">
        <f>VLOOKUP(Tabla1[[#This Row],[PROGRAMA]],Hoja1!A:B,2,FALSE)</f>
        <v>1711. Parques y jardines</v>
      </c>
      <c r="W5571" s="83" t="str">
        <f>MID(Tabla1[[#This Row],[Aplicación]],14,2)</f>
        <v>22</v>
      </c>
      <c r="X5571" s="83" t="str">
        <f>MID(Tabla1[[#This Row],[Aplicación]],14,6)</f>
        <v>22104</v>
      </c>
    </row>
    <row r="5572" spans="1:24" x14ac:dyDescent="0.25">
      <c r="A5572" s="77">
        <v>220240067454</v>
      </c>
      <c r="B5572" s="78" t="s">
        <v>702</v>
      </c>
      <c r="C5572" s="79">
        <v>45657</v>
      </c>
      <c r="D5572" s="77">
        <v>22024000443</v>
      </c>
      <c r="E5572" s="78" t="s">
        <v>1245</v>
      </c>
      <c r="F5572" s="80">
        <v>59.41</v>
      </c>
      <c r="G5572" s="78" t="s">
        <v>57</v>
      </c>
      <c r="H5572" s="78" t="s">
        <v>7313</v>
      </c>
      <c r="I5572" s="81">
        <v>300</v>
      </c>
      <c r="J5572" s="78" t="s">
        <v>398</v>
      </c>
      <c r="K5572" s="78" t="s">
        <v>398</v>
      </c>
      <c r="L5572" s="78" t="s">
        <v>413</v>
      </c>
      <c r="M5572" s="78" t="s">
        <v>395</v>
      </c>
      <c r="N5572" s="78" t="s">
        <v>396</v>
      </c>
      <c r="O5572" s="82" t="s">
        <v>325</v>
      </c>
      <c r="P5572" s="82" t="s">
        <v>6229</v>
      </c>
      <c r="Q5572" s="83" t="str">
        <f>MID(Tabla1[[#This Row],[Aplicación]],14,1)</f>
        <v>2</v>
      </c>
      <c r="R5572" s="35" t="s">
        <v>265</v>
      </c>
      <c r="S5572" s="83" t="str">
        <f>MID(Tabla1[[#This Row],[Aplicación]],6,2)</f>
        <v>11</v>
      </c>
      <c r="T5572" s="84" t="str">
        <f>VLOOKUP(Tabla1[[#This Row],[AREA]],Hoja1!A:B,2,FALSE)</f>
        <v>11. Salud pública y seguridad ciudadana</v>
      </c>
      <c r="U5572" s="83" t="str">
        <f>MID(Tabla1[[#This Row],[Aplicación]],9,4)</f>
        <v>1621</v>
      </c>
      <c r="V5572" s="84" t="str">
        <f>VLOOKUP(Tabla1[[#This Row],[PROGRAMA]],Hoja1!A:B,2,FALSE)</f>
        <v>1621. Recogida de residuos</v>
      </c>
      <c r="W5572" s="83" t="str">
        <f>MID(Tabla1[[#This Row],[Aplicación]],14,2)</f>
        <v>22</v>
      </c>
      <c r="X5572" s="83" t="str">
        <f>MID(Tabla1[[#This Row],[Aplicación]],14,6)</f>
        <v>22104</v>
      </c>
    </row>
    <row r="5573" spans="1:24" x14ac:dyDescent="0.25">
      <c r="A5573" s="77">
        <v>220240068700</v>
      </c>
      <c r="B5573" s="78" t="s">
        <v>702</v>
      </c>
      <c r="C5573" s="79">
        <v>45657</v>
      </c>
      <c r="D5573" s="77">
        <v>22024000443</v>
      </c>
      <c r="E5573" s="78" t="s">
        <v>1245</v>
      </c>
      <c r="F5573" s="80">
        <v>75.89</v>
      </c>
      <c r="G5573" s="78" t="s">
        <v>57</v>
      </c>
      <c r="H5573" s="78" t="s">
        <v>7314</v>
      </c>
      <c r="I5573" s="81">
        <v>300</v>
      </c>
      <c r="J5573" s="78" t="s">
        <v>398</v>
      </c>
      <c r="K5573" s="78" t="s">
        <v>398</v>
      </c>
      <c r="L5573" s="78" t="s">
        <v>413</v>
      </c>
      <c r="M5573" s="78" t="s">
        <v>395</v>
      </c>
      <c r="N5573" s="78" t="s">
        <v>396</v>
      </c>
      <c r="O5573" s="82" t="s">
        <v>325</v>
      </c>
      <c r="P5573" s="82" t="s">
        <v>6229</v>
      </c>
      <c r="Q5573" s="83" t="str">
        <f>MID(Tabla1[[#This Row],[Aplicación]],14,1)</f>
        <v>2</v>
      </c>
      <c r="R5573" s="35" t="s">
        <v>265</v>
      </c>
      <c r="S5573" s="83" t="str">
        <f>MID(Tabla1[[#This Row],[Aplicación]],6,2)</f>
        <v>11</v>
      </c>
      <c r="T5573" s="84" t="str">
        <f>VLOOKUP(Tabla1[[#This Row],[AREA]],Hoja1!A:B,2,FALSE)</f>
        <v>11. Salud pública y seguridad ciudadana</v>
      </c>
      <c r="U5573" s="83" t="str">
        <f>MID(Tabla1[[#This Row],[Aplicación]],9,4)</f>
        <v>1621</v>
      </c>
      <c r="V5573" s="84" t="str">
        <f>VLOOKUP(Tabla1[[#This Row],[PROGRAMA]],Hoja1!A:B,2,FALSE)</f>
        <v>1621. Recogida de residuos</v>
      </c>
      <c r="W5573" s="83" t="str">
        <f>MID(Tabla1[[#This Row],[Aplicación]],14,2)</f>
        <v>22</v>
      </c>
      <c r="X5573" s="83" t="str">
        <f>MID(Tabla1[[#This Row],[Aplicación]],14,6)</f>
        <v>22104</v>
      </c>
    </row>
    <row r="5574" spans="1:24" x14ac:dyDescent="0.25">
      <c r="A5574" s="77">
        <v>220240068700</v>
      </c>
      <c r="B5574" s="78" t="s">
        <v>702</v>
      </c>
      <c r="C5574" s="79">
        <v>45657</v>
      </c>
      <c r="D5574" s="77">
        <v>22024000443</v>
      </c>
      <c r="E5574" s="78" t="s">
        <v>1245</v>
      </c>
      <c r="F5574" s="80">
        <v>82.55</v>
      </c>
      <c r="G5574" s="78" t="s">
        <v>57</v>
      </c>
      <c r="H5574" s="78" t="s">
        <v>7314</v>
      </c>
      <c r="I5574" s="81">
        <v>300</v>
      </c>
      <c r="J5574" s="78" t="s">
        <v>398</v>
      </c>
      <c r="K5574" s="78" t="s">
        <v>398</v>
      </c>
      <c r="L5574" s="78" t="s">
        <v>413</v>
      </c>
      <c r="M5574" s="78" t="s">
        <v>395</v>
      </c>
      <c r="N5574" s="78" t="s">
        <v>396</v>
      </c>
      <c r="O5574" s="82" t="s">
        <v>325</v>
      </c>
      <c r="P5574" s="82" t="s">
        <v>6229</v>
      </c>
      <c r="Q5574" s="83" t="str">
        <f>MID(Tabla1[[#This Row],[Aplicación]],14,1)</f>
        <v>2</v>
      </c>
      <c r="R5574" s="35" t="s">
        <v>265</v>
      </c>
      <c r="S5574" s="83" t="str">
        <f>MID(Tabla1[[#This Row],[Aplicación]],6,2)</f>
        <v>11</v>
      </c>
      <c r="T5574" s="84" t="str">
        <f>VLOOKUP(Tabla1[[#This Row],[AREA]],Hoja1!A:B,2,FALSE)</f>
        <v>11. Salud pública y seguridad ciudadana</v>
      </c>
      <c r="U5574" s="83" t="str">
        <f>MID(Tabla1[[#This Row],[Aplicación]],9,4)</f>
        <v>1621</v>
      </c>
      <c r="V5574" s="84" t="str">
        <f>VLOOKUP(Tabla1[[#This Row],[PROGRAMA]],Hoja1!A:B,2,FALSE)</f>
        <v>1621. Recogida de residuos</v>
      </c>
      <c r="W5574" s="83" t="str">
        <f>MID(Tabla1[[#This Row],[Aplicación]],14,2)</f>
        <v>22</v>
      </c>
      <c r="X5574" s="83" t="str">
        <f>MID(Tabla1[[#This Row],[Aplicación]],14,6)</f>
        <v>22104</v>
      </c>
    </row>
    <row r="5575" spans="1:24" x14ac:dyDescent="0.25">
      <c r="A5575" s="77">
        <v>220240063817</v>
      </c>
      <c r="B5575" s="78" t="s">
        <v>702</v>
      </c>
      <c r="C5575" s="79">
        <v>45653</v>
      </c>
      <c r="D5575" s="77">
        <v>22024001045</v>
      </c>
      <c r="E5575" s="78" t="s">
        <v>1353</v>
      </c>
      <c r="F5575" s="80">
        <v>372.43</v>
      </c>
      <c r="G5575" s="78" t="s">
        <v>57</v>
      </c>
      <c r="H5575" s="78" t="s">
        <v>7315</v>
      </c>
      <c r="I5575" s="81">
        <v>300</v>
      </c>
      <c r="J5575" s="78" t="s">
        <v>398</v>
      </c>
      <c r="K5575" s="78" t="s">
        <v>398</v>
      </c>
      <c r="L5575" s="78" t="s">
        <v>413</v>
      </c>
      <c r="M5575" s="78" t="s">
        <v>395</v>
      </c>
      <c r="N5575" s="78" t="s">
        <v>396</v>
      </c>
      <c r="O5575" s="82" t="s">
        <v>325</v>
      </c>
      <c r="P5575" s="82" t="s">
        <v>6229</v>
      </c>
      <c r="Q5575" s="83" t="str">
        <f>MID(Tabla1[[#This Row],[Aplicación]],14,1)</f>
        <v>2</v>
      </c>
      <c r="R5575" s="35" t="s">
        <v>265</v>
      </c>
      <c r="S5575" s="83" t="str">
        <f>MID(Tabla1[[#This Row],[Aplicación]],6,2)</f>
        <v>11</v>
      </c>
      <c r="T5575" s="84" t="str">
        <f>VLOOKUP(Tabla1[[#This Row],[AREA]],Hoja1!A:B,2,FALSE)</f>
        <v>11. Salud pública y seguridad ciudadana</v>
      </c>
      <c r="U5575" s="83" t="str">
        <f>MID(Tabla1[[#This Row],[Aplicación]],9,4)</f>
        <v>3111</v>
      </c>
      <c r="V5575" s="84" t="str">
        <f>VLOOKUP(Tabla1[[#This Row],[PROGRAMA]],Hoja1!A:B,2,FALSE)</f>
        <v>3111. Protección de la salubridad pública</v>
      </c>
      <c r="W5575" s="83" t="str">
        <f>MID(Tabla1[[#This Row],[Aplicación]],14,2)</f>
        <v>22</v>
      </c>
      <c r="X5575" s="83" t="str">
        <f>MID(Tabla1[[#This Row],[Aplicación]],14,6)</f>
        <v>22199</v>
      </c>
    </row>
    <row r="5576" spans="1:24" x14ac:dyDescent="0.25">
      <c r="A5576" s="77">
        <v>220240053175</v>
      </c>
      <c r="B5576" s="78" t="s">
        <v>390</v>
      </c>
      <c r="C5576" s="79">
        <v>45603</v>
      </c>
      <c r="D5576" s="77">
        <v>22024007854</v>
      </c>
      <c r="E5576" s="78" t="s">
        <v>1205</v>
      </c>
      <c r="F5576" s="80">
        <v>29527.53</v>
      </c>
      <c r="G5576" s="78" t="s">
        <v>754</v>
      </c>
      <c r="H5576" s="78" t="s">
        <v>7483</v>
      </c>
      <c r="I5576" s="81" t="s">
        <v>2930</v>
      </c>
      <c r="J5576" s="78" t="s">
        <v>398</v>
      </c>
      <c r="K5576" s="78" t="s">
        <v>398</v>
      </c>
      <c r="L5576" s="78" t="s">
        <v>401</v>
      </c>
      <c r="M5576" s="78" t="s">
        <v>395</v>
      </c>
      <c r="N5576" s="78" t="s">
        <v>396</v>
      </c>
      <c r="O5576" s="82" t="s">
        <v>321</v>
      </c>
      <c r="P5576" s="82" t="s">
        <v>6229</v>
      </c>
      <c r="Q5576" s="83">
        <v>6</v>
      </c>
      <c r="R5576" s="35" t="s">
        <v>266</v>
      </c>
      <c r="S5576" s="83" t="str">
        <f>MID(Tabla1[[#This Row],[Aplicación]],6,2)</f>
        <v>05</v>
      </c>
      <c r="T5576" s="84" t="str">
        <f>VLOOKUP(Tabla1[[#This Row],[AREA]],Hoja1!A:B,2,FALSE)</f>
        <v>05. Comercio, mercados y consumo</v>
      </c>
      <c r="U5576" s="83">
        <v>4312</v>
      </c>
      <c r="V5576" s="84" t="str">
        <f>VLOOKUP(Tabla1[[#This Row],[PROGRAMA]],Hoja1!A:B,2,FALSE)</f>
        <v>4312. Mercados</v>
      </c>
      <c r="W5576" s="83">
        <v>63</v>
      </c>
      <c r="X5576" s="83">
        <v>632</v>
      </c>
    </row>
    <row r="5577" spans="1:24" x14ac:dyDescent="0.25">
      <c r="A5577" s="77">
        <v>220240051194</v>
      </c>
      <c r="B5577" s="78" t="s">
        <v>390</v>
      </c>
      <c r="C5577" s="79">
        <v>45594</v>
      </c>
      <c r="D5577" s="77">
        <v>22024007987</v>
      </c>
      <c r="E5577" s="78" t="s">
        <v>1202</v>
      </c>
      <c r="F5577" s="80">
        <v>118.99</v>
      </c>
      <c r="G5577" s="78" t="s">
        <v>18</v>
      </c>
      <c r="H5577" s="78" t="s">
        <v>7318</v>
      </c>
      <c r="I5577" s="81" t="s">
        <v>2930</v>
      </c>
      <c r="J5577" s="78" t="s">
        <v>398</v>
      </c>
      <c r="K5577" s="78" t="s">
        <v>398</v>
      </c>
      <c r="L5577" s="78" t="s">
        <v>399</v>
      </c>
      <c r="M5577" s="78" t="s">
        <v>585</v>
      </c>
      <c r="N5577" s="78" t="s">
        <v>539</v>
      </c>
      <c r="O5577" s="82" t="s">
        <v>326</v>
      </c>
      <c r="P5577" s="82" t="s">
        <v>6229</v>
      </c>
      <c r="Q5577" s="83" t="str">
        <f>MID(Tabla1[[#This Row],[Aplicación]],14,1)</f>
        <v>2</v>
      </c>
      <c r="R5577" s="35" t="s">
        <v>265</v>
      </c>
      <c r="S5577" s="83" t="str">
        <f>MID(Tabla1[[#This Row],[Aplicación]],6,2)</f>
        <v>03</v>
      </c>
      <c r="T5577" s="84" t="str">
        <f>VLOOKUP(Tabla1[[#This Row],[AREA]],Hoja1!A:B,2,FALSE)</f>
        <v>03. Participación ciudadana y deportes</v>
      </c>
      <c r="U5577" s="83" t="str">
        <f>MID(Tabla1[[#This Row],[Aplicación]],9,4)</f>
        <v>9241</v>
      </c>
      <c r="V5577" s="84" t="str">
        <f>VLOOKUP(Tabla1[[#This Row],[PROGRAMA]],Hoja1!A:B,2,FALSE)</f>
        <v>9241. Participación ciudadana</v>
      </c>
      <c r="W5577" s="83" t="str">
        <f>MID(Tabla1[[#This Row],[Aplicación]],14,2)</f>
        <v>22</v>
      </c>
      <c r="X5577" s="83" t="str">
        <f>MID(Tabla1[[#This Row],[Aplicación]],14,6)</f>
        <v>22701</v>
      </c>
    </row>
    <row r="5578" spans="1:24" x14ac:dyDescent="0.25">
      <c r="A5578" s="77">
        <v>220240064014</v>
      </c>
      <c r="B5578" s="78" t="s">
        <v>390</v>
      </c>
      <c r="C5578" s="79">
        <v>45653</v>
      </c>
      <c r="D5578" s="77">
        <v>22024009203</v>
      </c>
      <c r="E5578" s="78" t="s">
        <v>7319</v>
      </c>
      <c r="F5578" s="80">
        <v>31814.36</v>
      </c>
      <c r="G5578" s="78" t="s">
        <v>709</v>
      </c>
      <c r="H5578" s="78" t="s">
        <v>7320</v>
      </c>
      <c r="I5578" s="81">
        <v>220</v>
      </c>
      <c r="J5578" s="78" t="s">
        <v>398</v>
      </c>
      <c r="K5578" s="78" t="s">
        <v>398</v>
      </c>
      <c r="L5578" s="78" t="s">
        <v>401</v>
      </c>
      <c r="M5578" s="78" t="s">
        <v>585</v>
      </c>
      <c r="N5578" s="78" t="s">
        <v>539</v>
      </c>
      <c r="O5578" s="82" t="s">
        <v>326</v>
      </c>
      <c r="P5578" s="82" t="s">
        <v>6229</v>
      </c>
      <c r="Q5578" s="83" t="str">
        <f>MID(Tabla1[[#This Row],[Aplicación]],14,1)</f>
        <v>6</v>
      </c>
      <c r="R5578" s="35" t="s">
        <v>266</v>
      </c>
      <c r="S5578" s="83" t="str">
        <f>MID(Tabla1[[#This Row],[Aplicación]],6,2)</f>
        <v>10</v>
      </c>
      <c r="T5578" s="84" t="str">
        <f>VLOOKUP(Tabla1[[#This Row],[AREA]],Hoja1!A:B,2,FALSE)</f>
        <v>10. Personas mayores, familia y servicios sociales</v>
      </c>
      <c r="U5578" s="83" t="str">
        <f>MID(Tabla1[[#This Row],[Aplicación]],9,4)</f>
        <v>2312</v>
      </c>
      <c r="V5578" s="84" t="str">
        <f>VLOOKUP(Tabla1[[#This Row],[PROGRAMA]],Hoja1!A:B,2,FALSE)</f>
        <v>2312. Iniciativas sociales</v>
      </c>
      <c r="W5578" s="83" t="str">
        <f>MID(Tabla1[[#This Row],[Aplicación]],14,2)</f>
        <v>62</v>
      </c>
      <c r="X5578" s="83" t="str">
        <f>MID(Tabla1[[#This Row],[Aplicación]],14,6)</f>
        <v>623</v>
      </c>
    </row>
    <row r="5579" spans="1:24" x14ac:dyDescent="0.25">
      <c r="A5579" s="77">
        <v>220240063542</v>
      </c>
      <c r="B5579" s="78" t="s">
        <v>390</v>
      </c>
      <c r="C5579" s="79">
        <v>45653</v>
      </c>
      <c r="D5579" s="77">
        <v>22024008811</v>
      </c>
      <c r="E5579" s="78" t="s">
        <v>5425</v>
      </c>
      <c r="F5579" s="80">
        <v>18138.02</v>
      </c>
      <c r="G5579" s="78" t="s">
        <v>292</v>
      </c>
      <c r="H5579" s="78" t="s">
        <v>7321</v>
      </c>
      <c r="I5579" s="81">
        <v>220</v>
      </c>
      <c r="J5579" s="78" t="s">
        <v>487</v>
      </c>
      <c r="K5579" s="78" t="s">
        <v>398</v>
      </c>
      <c r="L5579" s="78" t="s">
        <v>399</v>
      </c>
      <c r="M5579" s="78" t="s">
        <v>585</v>
      </c>
      <c r="N5579" s="78" t="s">
        <v>539</v>
      </c>
      <c r="O5579" s="82" t="s">
        <v>326</v>
      </c>
      <c r="P5579" s="82" t="s">
        <v>6229</v>
      </c>
      <c r="Q5579" s="83" t="str">
        <f>MID(Tabla1[[#This Row],[Aplicación]],14,1)</f>
        <v>2</v>
      </c>
      <c r="R5579" s="35" t="s">
        <v>265</v>
      </c>
      <c r="S5579" s="83" t="str">
        <f>MID(Tabla1[[#This Row],[Aplicación]],6,2)</f>
        <v>02</v>
      </c>
      <c r="T5579" s="84" t="str">
        <f>VLOOKUP(Tabla1[[#This Row],[AREA]],Hoja1!A:B,2,FALSE)</f>
        <v>02. Urbanismo y vivienda</v>
      </c>
      <c r="U5579" s="83" t="str">
        <f>MID(Tabla1[[#This Row],[Aplicación]],9,4)</f>
        <v>1501</v>
      </c>
      <c r="V5579" s="84" t="str">
        <f>VLOOKUP(Tabla1[[#This Row],[PROGRAMA]],Hoja1!A:B,2,FALSE)</f>
        <v>1501. Dirección del área de urbanismo y vivienda</v>
      </c>
      <c r="W5579" s="83" t="str">
        <f>MID(Tabla1[[#This Row],[Aplicación]],14,2)</f>
        <v>22</v>
      </c>
      <c r="X5579" s="83" t="str">
        <f>MID(Tabla1[[#This Row],[Aplicación]],14,6)</f>
        <v>22706</v>
      </c>
    </row>
    <row r="5580" spans="1:24" x14ac:dyDescent="0.25">
      <c r="A5580" s="77">
        <v>220240048989</v>
      </c>
      <c r="B5580" s="78" t="s">
        <v>390</v>
      </c>
      <c r="C5580" s="79">
        <v>45583</v>
      </c>
      <c r="D5580" s="77">
        <v>22024007761</v>
      </c>
      <c r="E5580" s="78" t="s">
        <v>1298</v>
      </c>
      <c r="F5580" s="80">
        <v>120.49</v>
      </c>
      <c r="G5580" s="78" t="s">
        <v>42</v>
      </c>
      <c r="H5580" s="78" t="s">
        <v>7322</v>
      </c>
      <c r="I5580" s="81" t="s">
        <v>2930</v>
      </c>
      <c r="J5580" s="78" t="s">
        <v>398</v>
      </c>
      <c r="K5580" s="78" t="s">
        <v>398</v>
      </c>
      <c r="L5580" s="78" t="s">
        <v>413</v>
      </c>
      <c r="M5580" s="78" t="s">
        <v>585</v>
      </c>
      <c r="N5580" s="78" t="s">
        <v>539</v>
      </c>
      <c r="O5580" s="82" t="s">
        <v>326</v>
      </c>
      <c r="P5580" s="82" t="s">
        <v>6229</v>
      </c>
      <c r="Q5580" s="83" t="str">
        <f>MID(Tabla1[[#This Row],[Aplicación]],14,1)</f>
        <v>2</v>
      </c>
      <c r="R5580" s="35" t="s">
        <v>265</v>
      </c>
      <c r="S5580" s="83" t="str">
        <f>MID(Tabla1[[#This Row],[Aplicación]],6,2)</f>
        <v>03</v>
      </c>
      <c r="T5580" s="84" t="str">
        <f>VLOOKUP(Tabla1[[#This Row],[AREA]],Hoja1!A:B,2,FALSE)</f>
        <v>03. Participación ciudadana y deportes</v>
      </c>
      <c r="U5580" s="83" t="str">
        <f>MID(Tabla1[[#This Row],[Aplicación]],9,4)</f>
        <v>9241</v>
      </c>
      <c r="V5580" s="84" t="str">
        <f>VLOOKUP(Tabla1[[#This Row],[PROGRAMA]],Hoja1!A:B,2,FALSE)</f>
        <v>9241. Participación ciudadana</v>
      </c>
      <c r="W5580" s="83" t="str">
        <f>MID(Tabla1[[#This Row],[Aplicación]],14,2)</f>
        <v>22</v>
      </c>
      <c r="X5580" s="83" t="str">
        <f>MID(Tabla1[[#This Row],[Aplicación]],14,6)</f>
        <v>22199</v>
      </c>
    </row>
    <row r="5581" spans="1:24" x14ac:dyDescent="0.25">
      <c r="A5581" s="77">
        <v>220240063576</v>
      </c>
      <c r="B5581" s="78" t="s">
        <v>390</v>
      </c>
      <c r="C5581" s="79">
        <v>45653</v>
      </c>
      <c r="D5581" s="77">
        <v>22024009596</v>
      </c>
      <c r="E5581" s="78" t="s">
        <v>1155</v>
      </c>
      <c r="F5581" s="80">
        <v>121</v>
      </c>
      <c r="G5581" s="78" t="s">
        <v>375</v>
      </c>
      <c r="H5581" s="78" t="s">
        <v>7323</v>
      </c>
      <c r="I5581" s="81">
        <v>220</v>
      </c>
      <c r="J5581" s="78" t="s">
        <v>627</v>
      </c>
      <c r="K5581" s="78" t="s">
        <v>398</v>
      </c>
      <c r="L5581" s="78" t="s">
        <v>399</v>
      </c>
      <c r="M5581" s="78" t="s">
        <v>585</v>
      </c>
      <c r="N5581" s="78" t="s">
        <v>539</v>
      </c>
      <c r="O5581" s="82" t="s">
        <v>326</v>
      </c>
      <c r="P5581" s="82" t="s">
        <v>6229</v>
      </c>
      <c r="Q5581" s="83" t="str">
        <f>MID(Tabla1[[#This Row],[Aplicación]],14,1)</f>
        <v>2</v>
      </c>
      <c r="R5581" s="35" t="s">
        <v>265</v>
      </c>
      <c r="S5581" s="83" t="str">
        <f>MID(Tabla1[[#This Row],[Aplicación]],6,2)</f>
        <v>11</v>
      </c>
      <c r="T5581" s="84" t="str">
        <f>VLOOKUP(Tabla1[[#This Row],[AREA]],Hoja1!A:B,2,FALSE)</f>
        <v>11. Salud pública y seguridad ciudadana</v>
      </c>
      <c r="U5581" s="83" t="str">
        <f>MID(Tabla1[[#This Row],[Aplicación]],9,4)</f>
        <v>3111</v>
      </c>
      <c r="V5581" s="84" t="str">
        <f>VLOOKUP(Tabla1[[#This Row],[PROGRAMA]],Hoja1!A:B,2,FALSE)</f>
        <v>3111. Protección de la salubridad pública</v>
      </c>
      <c r="W5581" s="83" t="str">
        <f>MID(Tabla1[[#This Row],[Aplicación]],14,2)</f>
        <v>20</v>
      </c>
      <c r="X5581" s="83" t="str">
        <f>MID(Tabla1[[#This Row],[Aplicación]],14,6)</f>
        <v>203</v>
      </c>
    </row>
    <row r="5582" spans="1:24" x14ac:dyDescent="0.25">
      <c r="A5582" s="77">
        <v>220240048689</v>
      </c>
      <c r="B5582" s="78" t="s">
        <v>390</v>
      </c>
      <c r="C5582" s="79">
        <v>45581</v>
      </c>
      <c r="D5582" s="77">
        <v>22024007638</v>
      </c>
      <c r="E5582" s="78" t="s">
        <v>1442</v>
      </c>
      <c r="F5582" s="80">
        <v>121</v>
      </c>
      <c r="G5582" s="78" t="s">
        <v>92</v>
      </c>
      <c r="H5582" s="78" t="s">
        <v>7324</v>
      </c>
      <c r="I5582" s="81" t="s">
        <v>2930</v>
      </c>
      <c r="J5582" s="78" t="s">
        <v>731</v>
      </c>
      <c r="K5582" s="78" t="s">
        <v>398</v>
      </c>
      <c r="L5582" s="78" t="s">
        <v>413</v>
      </c>
      <c r="M5582" s="78" t="s">
        <v>585</v>
      </c>
      <c r="N5582" s="78" t="s">
        <v>539</v>
      </c>
      <c r="O5582" s="82" t="s">
        <v>326</v>
      </c>
      <c r="P5582" s="82" t="s">
        <v>6229</v>
      </c>
      <c r="Q5582" s="83" t="str">
        <f>MID(Tabla1[[#This Row],[Aplicación]],14,1)</f>
        <v>2</v>
      </c>
      <c r="R5582" s="35" t="s">
        <v>265</v>
      </c>
      <c r="S5582" s="83" t="str">
        <f>MID(Tabla1[[#This Row],[Aplicación]],6,2)</f>
        <v>04</v>
      </c>
      <c r="T5582" s="84" t="str">
        <f>VLOOKUP(Tabla1[[#This Row],[AREA]],Hoja1!A:B,2,FALSE)</f>
        <v>04. Hacienda, personal y modernización administrativa</v>
      </c>
      <c r="U5582" s="83" t="str">
        <f>MID(Tabla1[[#This Row],[Aplicación]],9,4)</f>
        <v>3121</v>
      </c>
      <c r="V5582" s="84" t="str">
        <f>VLOOKUP(Tabla1[[#This Row],[PROGRAMA]],Hoja1!A:B,2,FALSE)</f>
        <v>3121. Prevención y salud laboral</v>
      </c>
      <c r="W5582" s="83" t="str">
        <f>MID(Tabla1[[#This Row],[Aplicación]],14,2)</f>
        <v>22</v>
      </c>
      <c r="X5582" s="83" t="str">
        <f>MID(Tabla1[[#This Row],[Aplicación]],14,6)</f>
        <v>22199</v>
      </c>
    </row>
    <row r="5583" spans="1:24" x14ac:dyDescent="0.25">
      <c r="A5583" s="77">
        <v>220240044809</v>
      </c>
      <c r="B5583" s="78" t="s">
        <v>390</v>
      </c>
      <c r="C5583" s="79">
        <v>45566</v>
      </c>
      <c r="D5583" s="77">
        <v>22024006900</v>
      </c>
      <c r="E5583" s="78" t="s">
        <v>1262</v>
      </c>
      <c r="F5583" s="80">
        <v>121</v>
      </c>
      <c r="G5583" s="78" t="s">
        <v>919</v>
      </c>
      <c r="H5583" s="78" t="s">
        <v>7325</v>
      </c>
      <c r="I5583" s="81" t="s">
        <v>2930</v>
      </c>
      <c r="J5583" s="78" t="s">
        <v>732</v>
      </c>
      <c r="K5583" s="78" t="s">
        <v>393</v>
      </c>
      <c r="L5583" s="78" t="s">
        <v>399</v>
      </c>
      <c r="M5583" s="78" t="s">
        <v>585</v>
      </c>
      <c r="N5583" s="78" t="s">
        <v>539</v>
      </c>
      <c r="O5583" s="82" t="s">
        <v>326</v>
      </c>
      <c r="P5583" s="82" t="s">
        <v>6229</v>
      </c>
      <c r="Q5583" s="83" t="str">
        <f>MID(Tabla1[[#This Row],[Aplicación]],14,1)</f>
        <v>2</v>
      </c>
      <c r="R5583" s="35" t="s">
        <v>265</v>
      </c>
      <c r="S5583" s="83" t="str">
        <f>MID(Tabla1[[#This Row],[Aplicación]],6,2)</f>
        <v>03</v>
      </c>
      <c r="T5583" s="84" t="str">
        <f>VLOOKUP(Tabla1[[#This Row],[AREA]],Hoja1!A:B,2,FALSE)</f>
        <v>03. Participación ciudadana y deportes</v>
      </c>
      <c r="U5583" s="83" t="str">
        <f>MID(Tabla1[[#This Row],[Aplicación]],9,4)</f>
        <v>9241</v>
      </c>
      <c r="V5583" s="84" t="str">
        <f>VLOOKUP(Tabla1[[#This Row],[PROGRAMA]],Hoja1!A:B,2,FALSE)</f>
        <v>9241. Participación ciudadana</v>
      </c>
      <c r="W5583" s="83" t="str">
        <f>MID(Tabla1[[#This Row],[Aplicación]],14,2)</f>
        <v>21</v>
      </c>
      <c r="X5583" s="83" t="str">
        <f>MID(Tabla1[[#This Row],[Aplicación]],14,6)</f>
        <v>213</v>
      </c>
    </row>
    <row r="5584" spans="1:24" x14ac:dyDescent="0.25">
      <c r="A5584" s="77">
        <v>220240065325</v>
      </c>
      <c r="B5584" s="78" t="s">
        <v>390</v>
      </c>
      <c r="C5584" s="79">
        <v>45657</v>
      </c>
      <c r="D5584" s="77">
        <v>22024008696</v>
      </c>
      <c r="E5584" s="78" t="s">
        <v>6697</v>
      </c>
      <c r="F5584" s="80">
        <v>8838.4500000000007</v>
      </c>
      <c r="G5584" s="78" t="s">
        <v>47</v>
      </c>
      <c r="H5584" s="78" t="s">
        <v>7326</v>
      </c>
      <c r="I5584" s="81">
        <v>220</v>
      </c>
      <c r="J5584" s="78" t="s">
        <v>862</v>
      </c>
      <c r="K5584" s="78" t="s">
        <v>393</v>
      </c>
      <c r="L5584" s="78" t="s">
        <v>413</v>
      </c>
      <c r="M5584" s="78" t="s">
        <v>395</v>
      </c>
      <c r="N5584" s="78" t="s">
        <v>396</v>
      </c>
      <c r="O5584" s="82" t="s">
        <v>325</v>
      </c>
      <c r="P5584" s="82" t="s">
        <v>6229</v>
      </c>
      <c r="Q5584" s="83" t="str">
        <f>MID(Tabla1[[#This Row],[Aplicación]],14,1)</f>
        <v>6</v>
      </c>
      <c r="R5584" s="35" t="s">
        <v>266</v>
      </c>
      <c r="S5584" s="83" t="str">
        <f>MID(Tabla1[[#This Row],[Aplicación]],6,2)</f>
        <v>11</v>
      </c>
      <c r="T5584" s="84" t="str">
        <f>VLOOKUP(Tabla1[[#This Row],[AREA]],Hoja1!A:B,2,FALSE)</f>
        <v>11. Salud pública y seguridad ciudadana</v>
      </c>
      <c r="U5584" s="83" t="str">
        <f>MID(Tabla1[[#This Row],[Aplicación]],9,4)</f>
        <v>1621</v>
      </c>
      <c r="V5584" s="84" t="str">
        <f>VLOOKUP(Tabla1[[#This Row],[PROGRAMA]],Hoja1!A:B,2,FALSE)</f>
        <v>1621. Recogida de residuos</v>
      </c>
      <c r="W5584" s="83" t="str">
        <f>MID(Tabla1[[#This Row],[Aplicación]],14,2)</f>
        <v>62</v>
      </c>
      <c r="X5584" s="83" t="str">
        <f>MID(Tabla1[[#This Row],[Aplicación]],14,6)</f>
        <v>623</v>
      </c>
    </row>
    <row r="5585" spans="1:24" x14ac:dyDescent="0.25">
      <c r="A5585" s="77">
        <v>220240061638</v>
      </c>
      <c r="B5585" s="78" t="s">
        <v>390</v>
      </c>
      <c r="C5585" s="79">
        <v>45644</v>
      </c>
      <c r="D5585" s="77">
        <v>22024009164</v>
      </c>
      <c r="E5585" s="78" t="s">
        <v>1202</v>
      </c>
      <c r="F5585" s="80">
        <v>121.24</v>
      </c>
      <c r="G5585" s="78" t="s">
        <v>18</v>
      </c>
      <c r="H5585" s="78" t="s">
        <v>7327</v>
      </c>
      <c r="I5585" s="81" t="s">
        <v>2930</v>
      </c>
      <c r="J5585" s="78" t="s">
        <v>398</v>
      </c>
      <c r="K5585" s="78" t="s">
        <v>398</v>
      </c>
      <c r="L5585" s="78" t="s">
        <v>399</v>
      </c>
      <c r="M5585" s="78" t="s">
        <v>585</v>
      </c>
      <c r="N5585" s="78" t="s">
        <v>539</v>
      </c>
      <c r="O5585" s="82" t="s">
        <v>326</v>
      </c>
      <c r="P5585" s="82" t="s">
        <v>6229</v>
      </c>
      <c r="Q5585" s="83" t="str">
        <f>MID(Tabla1[[#This Row],[Aplicación]],14,1)</f>
        <v>2</v>
      </c>
      <c r="R5585" s="35" t="s">
        <v>265</v>
      </c>
      <c r="S5585" s="83" t="str">
        <f>MID(Tabla1[[#This Row],[Aplicación]],6,2)</f>
        <v>03</v>
      </c>
      <c r="T5585" s="84" t="str">
        <f>VLOOKUP(Tabla1[[#This Row],[AREA]],Hoja1!A:B,2,FALSE)</f>
        <v>03. Participación ciudadana y deportes</v>
      </c>
      <c r="U5585" s="83" t="str">
        <f>MID(Tabla1[[#This Row],[Aplicación]],9,4)</f>
        <v>9241</v>
      </c>
      <c r="V5585" s="84" t="str">
        <f>VLOOKUP(Tabla1[[#This Row],[PROGRAMA]],Hoja1!A:B,2,FALSE)</f>
        <v>9241. Participación ciudadana</v>
      </c>
      <c r="W5585" s="83" t="str">
        <f>MID(Tabla1[[#This Row],[Aplicación]],14,2)</f>
        <v>22</v>
      </c>
      <c r="X5585" s="83" t="str">
        <f>MID(Tabla1[[#This Row],[Aplicación]],14,6)</f>
        <v>22701</v>
      </c>
    </row>
    <row r="5586" spans="1:24" x14ac:dyDescent="0.25">
      <c r="A5586" s="77">
        <v>220240046852</v>
      </c>
      <c r="B5586" s="78" t="s">
        <v>390</v>
      </c>
      <c r="C5586" s="79">
        <v>45574</v>
      </c>
      <c r="D5586" s="77">
        <v>22024007497</v>
      </c>
      <c r="E5586" s="78" t="s">
        <v>1313</v>
      </c>
      <c r="F5586" s="80">
        <v>121.7</v>
      </c>
      <c r="G5586" s="78" t="s">
        <v>1006</v>
      </c>
      <c r="H5586" s="78" t="s">
        <v>7328</v>
      </c>
      <c r="I5586" s="81" t="s">
        <v>2930</v>
      </c>
      <c r="J5586" s="78" t="s">
        <v>398</v>
      </c>
      <c r="K5586" s="78" t="s">
        <v>398</v>
      </c>
      <c r="L5586" s="78" t="s">
        <v>399</v>
      </c>
      <c r="M5586" s="78" t="s">
        <v>585</v>
      </c>
      <c r="N5586" s="78" t="s">
        <v>539</v>
      </c>
      <c r="O5586" s="82" t="s">
        <v>326</v>
      </c>
      <c r="P5586" s="82" t="s">
        <v>6229</v>
      </c>
      <c r="Q5586" s="83" t="str">
        <f>MID(Tabla1[[#This Row],[Aplicación]],14,1)</f>
        <v>2</v>
      </c>
      <c r="R5586" s="35" t="s">
        <v>265</v>
      </c>
      <c r="S5586" s="83" t="str">
        <f>MID(Tabla1[[#This Row],[Aplicación]],6,2)</f>
        <v>10</v>
      </c>
      <c r="T5586" s="84" t="str">
        <f>VLOOKUP(Tabla1[[#This Row],[AREA]],Hoja1!A:B,2,FALSE)</f>
        <v>10. Personas mayores, familia y servicios sociales</v>
      </c>
      <c r="U5586" s="83" t="str">
        <f>MID(Tabla1[[#This Row],[Aplicación]],9,4)</f>
        <v>2312</v>
      </c>
      <c r="V5586" s="84" t="str">
        <f>VLOOKUP(Tabla1[[#This Row],[PROGRAMA]],Hoja1!A:B,2,FALSE)</f>
        <v>2312. Iniciativas sociales</v>
      </c>
      <c r="W5586" s="83" t="str">
        <f>MID(Tabla1[[#This Row],[Aplicación]],14,2)</f>
        <v>22</v>
      </c>
      <c r="X5586" s="83" t="str">
        <f>MID(Tabla1[[#This Row],[Aplicación]],14,6)</f>
        <v>22699</v>
      </c>
    </row>
    <row r="5587" spans="1:24" x14ac:dyDescent="0.25">
      <c r="A5587" s="77">
        <v>220240053814</v>
      </c>
      <c r="B5587" s="78" t="s">
        <v>390</v>
      </c>
      <c r="C5587" s="79">
        <v>45611</v>
      </c>
      <c r="D5587" s="77">
        <v>22024008395</v>
      </c>
      <c r="E5587" s="78" t="s">
        <v>1160</v>
      </c>
      <c r="F5587" s="80">
        <v>132.94</v>
      </c>
      <c r="G5587" s="78" t="s">
        <v>985</v>
      </c>
      <c r="H5587" s="78" t="s">
        <v>7329</v>
      </c>
      <c r="I5587" s="81" t="s">
        <v>2930</v>
      </c>
      <c r="J5587" s="78" t="s">
        <v>398</v>
      </c>
      <c r="K5587" s="78" t="s">
        <v>398</v>
      </c>
      <c r="L5587" s="78" t="s">
        <v>399</v>
      </c>
      <c r="M5587" s="78" t="s">
        <v>585</v>
      </c>
      <c r="N5587" s="78" t="s">
        <v>539</v>
      </c>
      <c r="O5587" s="82" t="s">
        <v>326</v>
      </c>
      <c r="P5587" s="82" t="s">
        <v>6229</v>
      </c>
      <c r="Q5587" s="83" t="str">
        <f>MID(Tabla1[[#This Row],[Aplicación]],14,1)</f>
        <v>2</v>
      </c>
      <c r="R5587" s="35" t="s">
        <v>265</v>
      </c>
      <c r="S5587" s="83" t="str">
        <f>MID(Tabla1[[#This Row],[Aplicación]],6,2)</f>
        <v>10</v>
      </c>
      <c r="T5587" s="84" t="str">
        <f>VLOOKUP(Tabla1[[#This Row],[AREA]],Hoja1!A:B,2,FALSE)</f>
        <v>10. Personas mayores, familia y servicios sociales</v>
      </c>
      <c r="U5587" s="83" t="str">
        <f>MID(Tabla1[[#This Row],[Aplicación]],9,4)</f>
        <v>2311</v>
      </c>
      <c r="V5587" s="84" t="str">
        <f>VLOOKUP(Tabla1[[#This Row],[PROGRAMA]],Hoja1!A:B,2,FALSE)</f>
        <v>2311. Intervención social</v>
      </c>
      <c r="W5587" s="83" t="str">
        <f>MID(Tabla1[[#This Row],[Aplicación]],14,2)</f>
        <v>21</v>
      </c>
      <c r="X5587" s="83" t="str">
        <f>MID(Tabla1[[#This Row],[Aplicación]],14,6)</f>
        <v>213</v>
      </c>
    </row>
    <row r="5588" spans="1:24" x14ac:dyDescent="0.25">
      <c r="A5588" s="77">
        <v>220240049675</v>
      </c>
      <c r="B5588" s="78" t="s">
        <v>390</v>
      </c>
      <c r="C5588" s="79">
        <v>45587</v>
      </c>
      <c r="D5588" s="77">
        <v>22024002957</v>
      </c>
      <c r="E5588" s="78" t="s">
        <v>1205</v>
      </c>
      <c r="F5588" s="80">
        <v>97.47</v>
      </c>
      <c r="G5588" s="78" t="s">
        <v>300</v>
      </c>
      <c r="H5588" s="78" t="s">
        <v>7675</v>
      </c>
      <c r="I5588" s="81" t="s">
        <v>2930</v>
      </c>
      <c r="J5588" s="78" t="s">
        <v>398</v>
      </c>
      <c r="K5588" s="78" t="s">
        <v>398</v>
      </c>
      <c r="L5588" s="78" t="s">
        <v>401</v>
      </c>
      <c r="M5588" s="78" t="s">
        <v>395</v>
      </c>
      <c r="N5588" s="78" t="s">
        <v>396</v>
      </c>
      <c r="O5588" s="82" t="s">
        <v>325</v>
      </c>
      <c r="P5588" s="82" t="s">
        <v>6229</v>
      </c>
      <c r="Q5588" s="83">
        <v>6</v>
      </c>
      <c r="R5588" s="35" t="s">
        <v>266</v>
      </c>
      <c r="S5588" s="83" t="str">
        <f>MID(Tabla1[[#This Row],[Aplicación]],6,2)</f>
        <v>05</v>
      </c>
      <c r="T5588" s="84" t="str">
        <f>VLOOKUP(Tabla1[[#This Row],[AREA]],Hoja1!A:B,2,FALSE)</f>
        <v>05. Comercio, mercados y consumo</v>
      </c>
      <c r="U5588" s="83">
        <v>4312</v>
      </c>
      <c r="V5588" s="84" t="str">
        <f>VLOOKUP(Tabla1[[#This Row],[PROGRAMA]],Hoja1!A:B,2,FALSE)</f>
        <v>4312. Mercados</v>
      </c>
      <c r="W5588" s="83">
        <v>63</v>
      </c>
      <c r="X5588" s="83">
        <v>632</v>
      </c>
    </row>
    <row r="5589" spans="1:24" x14ac:dyDescent="0.25">
      <c r="A5589" s="77">
        <v>220240045518</v>
      </c>
      <c r="B5589" s="78" t="s">
        <v>390</v>
      </c>
      <c r="C5589" s="79">
        <v>45568</v>
      </c>
      <c r="D5589" s="77">
        <v>22024006310</v>
      </c>
      <c r="E5589" s="78" t="s">
        <v>1248</v>
      </c>
      <c r="F5589" s="80">
        <v>48312.36</v>
      </c>
      <c r="G5589" s="78" t="s">
        <v>7331</v>
      </c>
      <c r="H5589" s="78" t="s">
        <v>7332</v>
      </c>
      <c r="I5589" s="81" t="s">
        <v>2930</v>
      </c>
      <c r="J5589" s="78" t="s">
        <v>398</v>
      </c>
      <c r="K5589" s="78" t="s">
        <v>398</v>
      </c>
      <c r="L5589" s="78" t="s">
        <v>401</v>
      </c>
      <c r="M5589" s="78" t="s">
        <v>585</v>
      </c>
      <c r="N5589" s="78" t="s">
        <v>539</v>
      </c>
      <c r="O5589" s="82" t="s">
        <v>326</v>
      </c>
      <c r="P5589" s="82" t="s">
        <v>6229</v>
      </c>
      <c r="Q5589" s="83" t="str">
        <f>MID(Tabla1[[#This Row],[Aplicación]],14,1)</f>
        <v>6</v>
      </c>
      <c r="R5589" s="35" t="s">
        <v>266</v>
      </c>
      <c r="S5589" s="83" t="str">
        <f>MID(Tabla1[[#This Row],[Aplicación]],6,2)</f>
        <v>05</v>
      </c>
      <c r="T5589" s="84" t="str">
        <f>VLOOKUP(Tabla1[[#This Row],[AREA]],Hoja1!A:B,2,FALSE)</f>
        <v>05. Comercio, mercados y consumo</v>
      </c>
      <c r="U5589" s="83" t="str">
        <f>MID(Tabla1[[#This Row],[Aplicación]],9,4)</f>
        <v>4312</v>
      </c>
      <c r="V5589" s="84" t="str">
        <f>VLOOKUP(Tabla1[[#This Row],[PROGRAMA]],Hoja1!A:B,2,FALSE)</f>
        <v>4312. Mercados</v>
      </c>
      <c r="W5589" s="83" t="str">
        <f>MID(Tabla1[[#This Row],[Aplicación]],14,2)</f>
        <v>63</v>
      </c>
      <c r="X5589" s="83" t="str">
        <f>MID(Tabla1[[#This Row],[Aplicación]],14,6)</f>
        <v>632</v>
      </c>
    </row>
    <row r="5590" spans="1:24" x14ac:dyDescent="0.25">
      <c r="A5590" s="77">
        <v>220240049674</v>
      </c>
      <c r="B5590" s="78" t="s">
        <v>673</v>
      </c>
      <c r="C5590" s="79">
        <v>45587</v>
      </c>
      <c r="D5590" s="77">
        <v>22024006721</v>
      </c>
      <c r="E5590" s="78" t="s">
        <v>1205</v>
      </c>
      <c r="F5590" s="80">
        <v>-97.47</v>
      </c>
      <c r="G5590" s="78" t="s">
        <v>300</v>
      </c>
      <c r="H5590" s="78" t="s">
        <v>5998</v>
      </c>
      <c r="I5590" s="81" t="s">
        <v>2930</v>
      </c>
      <c r="J5590" s="78" t="s">
        <v>398</v>
      </c>
      <c r="K5590" s="78" t="s">
        <v>398</v>
      </c>
      <c r="L5590" s="78" t="s">
        <v>401</v>
      </c>
      <c r="M5590" s="78" t="s">
        <v>395</v>
      </c>
      <c r="N5590" s="78" t="s">
        <v>396</v>
      </c>
      <c r="O5590" s="82" t="s">
        <v>325</v>
      </c>
      <c r="P5590" s="82" t="s">
        <v>6229</v>
      </c>
      <c r="Q5590" s="83">
        <v>6</v>
      </c>
      <c r="R5590" s="35" t="s">
        <v>266</v>
      </c>
      <c r="S5590" s="83" t="str">
        <f>MID(Tabla1[[#This Row],[Aplicación]],6,2)</f>
        <v>05</v>
      </c>
      <c r="T5590" s="84" t="str">
        <f>VLOOKUP(Tabla1[[#This Row],[AREA]],Hoja1!A:B,2,FALSE)</f>
        <v>05. Comercio, mercados y consumo</v>
      </c>
      <c r="U5590" s="83">
        <v>4312</v>
      </c>
      <c r="V5590" s="84" t="str">
        <f>VLOOKUP(Tabla1[[#This Row],[PROGRAMA]],Hoja1!A:B,2,FALSE)</f>
        <v>4312. Mercados</v>
      </c>
      <c r="W5590" s="83">
        <v>63</v>
      </c>
      <c r="X5590" s="83">
        <v>632</v>
      </c>
    </row>
    <row r="5591" spans="1:24" x14ac:dyDescent="0.25">
      <c r="A5591" s="77">
        <v>220240062753</v>
      </c>
      <c r="B5591" s="78" t="s">
        <v>390</v>
      </c>
      <c r="C5591" s="79">
        <v>45649</v>
      </c>
      <c r="D5591" s="77">
        <v>22024009552</v>
      </c>
      <c r="E5591" s="78" t="s">
        <v>1200</v>
      </c>
      <c r="F5591" s="80">
        <v>69039.06</v>
      </c>
      <c r="G5591" s="78" t="s">
        <v>903</v>
      </c>
      <c r="H5591" s="78" t="s">
        <v>6483</v>
      </c>
      <c r="I5591" s="81" t="s">
        <v>2930</v>
      </c>
      <c r="J5591" s="78" t="s">
        <v>666</v>
      </c>
      <c r="K5591" s="78" t="s">
        <v>666</v>
      </c>
      <c r="L5591" s="78" t="s">
        <v>401</v>
      </c>
      <c r="M5591" s="78" t="s">
        <v>395</v>
      </c>
      <c r="N5591" s="78" t="s">
        <v>396</v>
      </c>
      <c r="O5591" s="82" t="s">
        <v>321</v>
      </c>
      <c r="P5591" s="82" t="s">
        <v>6229</v>
      </c>
      <c r="Q5591" s="83">
        <v>6</v>
      </c>
      <c r="R5591" s="35" t="s">
        <v>266</v>
      </c>
      <c r="S5591" s="83" t="str">
        <f>MID(Tabla1[[#This Row],[Aplicación]],6,2)</f>
        <v>09</v>
      </c>
      <c r="T5591" s="84" t="str">
        <f>VLOOKUP(Tabla1[[#This Row],[AREA]],Hoja1!A:B,2,FALSE)</f>
        <v>09. Turismo, eventos y marca ciudad</v>
      </c>
      <c r="U5591" s="83">
        <v>4321</v>
      </c>
      <c r="V5591" s="84" t="str">
        <f>VLOOKUP(Tabla1[[#This Row],[PROGRAMA]],Hoja1!A:B,2,FALSE)</f>
        <v>4321. Turismo</v>
      </c>
      <c r="W5591" s="83">
        <v>63</v>
      </c>
      <c r="X5591" s="83">
        <v>632</v>
      </c>
    </row>
    <row r="5592" spans="1:24" x14ac:dyDescent="0.25">
      <c r="A5592" s="77">
        <v>220240066866</v>
      </c>
      <c r="B5592" s="78" t="s">
        <v>390</v>
      </c>
      <c r="C5592" s="79">
        <v>45657</v>
      </c>
      <c r="D5592" s="77">
        <v>22024009692</v>
      </c>
      <c r="E5592" s="78" t="s">
        <v>1174</v>
      </c>
      <c r="F5592" s="80">
        <v>140.94</v>
      </c>
      <c r="G5592" s="78" t="s">
        <v>33</v>
      </c>
      <c r="H5592" s="78" t="s">
        <v>3899</v>
      </c>
      <c r="I5592" s="81">
        <v>220</v>
      </c>
      <c r="J5592" s="78" t="s">
        <v>632</v>
      </c>
      <c r="K5592" s="78" t="s">
        <v>507</v>
      </c>
      <c r="L5592" s="78" t="s">
        <v>399</v>
      </c>
      <c r="M5592" s="78" t="s">
        <v>585</v>
      </c>
      <c r="N5592" s="78" t="s">
        <v>539</v>
      </c>
      <c r="O5592" s="82" t="s">
        <v>326</v>
      </c>
      <c r="P5592" s="82" t="s">
        <v>6229</v>
      </c>
      <c r="Q5592" s="83" t="str">
        <f>MID(Tabla1[[#This Row],[Aplicación]],14,1)</f>
        <v>2</v>
      </c>
      <c r="R5592" s="35" t="s">
        <v>265</v>
      </c>
      <c r="S5592" s="83" t="str">
        <f>MID(Tabla1[[#This Row],[Aplicación]],6,2)</f>
        <v>11</v>
      </c>
      <c r="T5592" s="84" t="str">
        <f>VLOOKUP(Tabla1[[#This Row],[AREA]],Hoja1!A:B,2,FALSE)</f>
        <v>11. Salud pública y seguridad ciudadana</v>
      </c>
      <c r="U5592" s="83" t="str">
        <f>MID(Tabla1[[#This Row],[Aplicación]],9,4)</f>
        <v>1321</v>
      </c>
      <c r="V5592" s="84" t="str">
        <f>VLOOKUP(Tabla1[[#This Row],[PROGRAMA]],Hoja1!A:B,2,FALSE)</f>
        <v>1321. Policía municipal</v>
      </c>
      <c r="W5592" s="83" t="str">
        <f>MID(Tabla1[[#This Row],[Aplicación]],14,2)</f>
        <v>21</v>
      </c>
      <c r="X5592" s="83" t="str">
        <f>MID(Tabla1[[#This Row],[Aplicación]],14,6)</f>
        <v>213</v>
      </c>
    </row>
    <row r="5593" spans="1:24" x14ac:dyDescent="0.25">
      <c r="A5593" s="77">
        <v>220240045537</v>
      </c>
      <c r="B5593" s="78" t="s">
        <v>390</v>
      </c>
      <c r="C5593" s="79">
        <v>45568</v>
      </c>
      <c r="D5593" s="77">
        <v>22024006844</v>
      </c>
      <c r="E5593" s="78" t="s">
        <v>1262</v>
      </c>
      <c r="F5593" s="80">
        <v>145.19999999999999</v>
      </c>
      <c r="G5593" s="78" t="s">
        <v>5925</v>
      </c>
      <c r="H5593" s="78" t="s">
        <v>7334</v>
      </c>
      <c r="I5593" s="81" t="s">
        <v>2930</v>
      </c>
      <c r="J5593" s="78" t="s">
        <v>581</v>
      </c>
      <c r="K5593" s="78" t="s">
        <v>393</v>
      </c>
      <c r="L5593" s="78" t="s">
        <v>399</v>
      </c>
      <c r="M5593" s="78" t="s">
        <v>585</v>
      </c>
      <c r="N5593" s="78" t="s">
        <v>539</v>
      </c>
      <c r="O5593" s="82" t="s">
        <v>326</v>
      </c>
      <c r="P5593" s="82" t="s">
        <v>6229</v>
      </c>
      <c r="Q5593" s="83" t="str">
        <f>MID(Tabla1[[#This Row],[Aplicación]],14,1)</f>
        <v>2</v>
      </c>
      <c r="R5593" s="35" t="s">
        <v>265</v>
      </c>
      <c r="S5593" s="83" t="str">
        <f>MID(Tabla1[[#This Row],[Aplicación]],6,2)</f>
        <v>03</v>
      </c>
      <c r="T5593" s="84" t="str">
        <f>VLOOKUP(Tabla1[[#This Row],[AREA]],Hoja1!A:B,2,FALSE)</f>
        <v>03. Participación ciudadana y deportes</v>
      </c>
      <c r="U5593" s="83" t="str">
        <f>MID(Tabla1[[#This Row],[Aplicación]],9,4)</f>
        <v>9241</v>
      </c>
      <c r="V5593" s="84" t="str">
        <f>VLOOKUP(Tabla1[[#This Row],[PROGRAMA]],Hoja1!A:B,2,FALSE)</f>
        <v>9241. Participación ciudadana</v>
      </c>
      <c r="W5593" s="83" t="str">
        <f>MID(Tabla1[[#This Row],[Aplicación]],14,2)</f>
        <v>21</v>
      </c>
      <c r="X5593" s="83" t="str">
        <f>MID(Tabla1[[#This Row],[Aplicación]],14,6)</f>
        <v>213</v>
      </c>
    </row>
    <row r="5594" spans="1:24" x14ac:dyDescent="0.25">
      <c r="A5594" s="77">
        <v>220240066879</v>
      </c>
      <c r="B5594" s="78" t="s">
        <v>390</v>
      </c>
      <c r="C5594" s="79">
        <v>45657</v>
      </c>
      <c r="D5594" s="77">
        <v>22024009588</v>
      </c>
      <c r="E5594" s="78" t="s">
        <v>7335</v>
      </c>
      <c r="F5594" s="80">
        <v>6609.36</v>
      </c>
      <c r="G5594" s="78" t="s">
        <v>84</v>
      </c>
      <c r="H5594" s="78" t="s">
        <v>7336</v>
      </c>
      <c r="I5594" s="81">
        <v>220</v>
      </c>
      <c r="J5594" s="78" t="s">
        <v>398</v>
      </c>
      <c r="K5594" s="78" t="s">
        <v>398</v>
      </c>
      <c r="L5594" s="78" t="s">
        <v>413</v>
      </c>
      <c r="M5594" s="78" t="s">
        <v>395</v>
      </c>
      <c r="N5594" s="78" t="s">
        <v>396</v>
      </c>
      <c r="O5594" s="82" t="s">
        <v>325</v>
      </c>
      <c r="P5594" s="82" t="s">
        <v>6229</v>
      </c>
      <c r="Q5594" s="83" t="str">
        <f>MID(Tabla1[[#This Row],[Aplicación]],14,1)</f>
        <v>2</v>
      </c>
      <c r="R5594" s="35" t="s">
        <v>265</v>
      </c>
      <c r="S5594" s="83" t="str">
        <f>MID(Tabla1[[#This Row],[Aplicación]],6,2)</f>
        <v>11</v>
      </c>
      <c r="T5594" s="84" t="str">
        <f>VLOOKUP(Tabla1[[#This Row],[AREA]],Hoja1!A:B,2,FALSE)</f>
        <v>11. Salud pública y seguridad ciudadana</v>
      </c>
      <c r="U5594" s="83" t="str">
        <f>MID(Tabla1[[#This Row],[Aplicación]],9,4)</f>
        <v>1621</v>
      </c>
      <c r="V5594" s="84" t="str">
        <f>VLOOKUP(Tabla1[[#This Row],[PROGRAMA]],Hoja1!A:B,2,FALSE)</f>
        <v>1621. Recogida de residuos</v>
      </c>
      <c r="W5594" s="83" t="str">
        <f>MID(Tabla1[[#This Row],[Aplicación]],14,2)</f>
        <v>22</v>
      </c>
      <c r="X5594" s="83" t="str">
        <f>MID(Tabla1[[#This Row],[Aplicación]],14,6)</f>
        <v>22110</v>
      </c>
    </row>
    <row r="5595" spans="1:24" x14ac:dyDescent="0.25">
      <c r="A5595" s="77">
        <v>220240067502</v>
      </c>
      <c r="B5595" s="78" t="s">
        <v>702</v>
      </c>
      <c r="C5595" s="79">
        <v>45657</v>
      </c>
      <c r="D5595" s="77">
        <v>22024001014</v>
      </c>
      <c r="E5595" s="78" t="s">
        <v>1341</v>
      </c>
      <c r="F5595" s="80">
        <v>5989.5</v>
      </c>
      <c r="G5595" s="78" t="s">
        <v>40</v>
      </c>
      <c r="H5595" s="78" t="s">
        <v>7337</v>
      </c>
      <c r="I5595" s="81">
        <v>300</v>
      </c>
      <c r="J5595" s="78" t="s">
        <v>398</v>
      </c>
      <c r="K5595" s="78" t="s">
        <v>398</v>
      </c>
      <c r="L5595" s="78" t="s">
        <v>413</v>
      </c>
      <c r="M5595" s="78" t="s">
        <v>395</v>
      </c>
      <c r="N5595" s="78" t="s">
        <v>396</v>
      </c>
      <c r="O5595" s="82" t="s">
        <v>325</v>
      </c>
      <c r="P5595" s="82" t="s">
        <v>6229</v>
      </c>
      <c r="Q5595" s="83" t="str">
        <f>MID(Tabla1[[#This Row],[Aplicación]],14,1)</f>
        <v>2</v>
      </c>
      <c r="R5595" s="35" t="s">
        <v>265</v>
      </c>
      <c r="S5595" s="83" t="str">
        <f>MID(Tabla1[[#This Row],[Aplicación]],6,2)</f>
        <v>11</v>
      </c>
      <c r="T5595" s="84" t="str">
        <f>VLOOKUP(Tabla1[[#This Row],[AREA]],Hoja1!A:B,2,FALSE)</f>
        <v>11. Salud pública y seguridad ciudadana</v>
      </c>
      <c r="U5595" s="83" t="str">
        <f>MID(Tabla1[[#This Row],[Aplicación]],9,4)</f>
        <v>1321</v>
      </c>
      <c r="V5595" s="84" t="str">
        <f>VLOOKUP(Tabla1[[#This Row],[PROGRAMA]],Hoja1!A:B,2,FALSE)</f>
        <v>1321. Policía municipal</v>
      </c>
      <c r="W5595" s="83" t="str">
        <f>MID(Tabla1[[#This Row],[Aplicación]],14,2)</f>
        <v>22</v>
      </c>
      <c r="X5595" s="83" t="str">
        <f>MID(Tabla1[[#This Row],[Aplicación]],14,6)</f>
        <v>22199</v>
      </c>
    </row>
    <row r="5596" spans="1:24" x14ac:dyDescent="0.25">
      <c r="A5596" s="77">
        <v>220240064628</v>
      </c>
      <c r="B5596" s="78" t="s">
        <v>390</v>
      </c>
      <c r="C5596" s="79">
        <v>45657</v>
      </c>
      <c r="D5596" s="77">
        <v>22024009583</v>
      </c>
      <c r="E5596" s="78" t="s">
        <v>1426</v>
      </c>
      <c r="F5596" s="80">
        <v>5571.66</v>
      </c>
      <c r="G5596" s="78" t="s">
        <v>812</v>
      </c>
      <c r="H5596" s="78" t="s">
        <v>7338</v>
      </c>
      <c r="I5596" s="81">
        <v>220</v>
      </c>
      <c r="J5596" s="78" t="s">
        <v>398</v>
      </c>
      <c r="K5596" s="78" t="s">
        <v>398</v>
      </c>
      <c r="L5596" s="78" t="s">
        <v>413</v>
      </c>
      <c r="M5596" s="78" t="s">
        <v>395</v>
      </c>
      <c r="N5596" s="78" t="s">
        <v>396</v>
      </c>
      <c r="O5596" s="82" t="s">
        <v>325</v>
      </c>
      <c r="P5596" s="82" t="s">
        <v>6229</v>
      </c>
      <c r="Q5596" s="83" t="str">
        <f>MID(Tabla1[[#This Row],[Aplicación]],14,1)</f>
        <v>2</v>
      </c>
      <c r="R5596" s="35" t="s">
        <v>265</v>
      </c>
      <c r="S5596" s="83" t="str">
        <f>MID(Tabla1[[#This Row],[Aplicación]],6,2)</f>
        <v>11</v>
      </c>
      <c r="T5596" s="84" t="str">
        <f>VLOOKUP(Tabla1[[#This Row],[AREA]],Hoja1!A:B,2,FALSE)</f>
        <v>11. Salud pública y seguridad ciudadana</v>
      </c>
      <c r="U5596" s="83" t="str">
        <f>MID(Tabla1[[#This Row],[Aplicación]],9,4)</f>
        <v>1621</v>
      </c>
      <c r="V5596" s="84" t="str">
        <f>VLOOKUP(Tabla1[[#This Row],[PROGRAMA]],Hoja1!A:B,2,FALSE)</f>
        <v>1621. Recogida de residuos</v>
      </c>
      <c r="W5596" s="83" t="str">
        <f>MID(Tabla1[[#This Row],[Aplicación]],14,2)</f>
        <v>22</v>
      </c>
      <c r="X5596" s="83" t="str">
        <f>MID(Tabla1[[#This Row],[Aplicación]],14,6)</f>
        <v>22199</v>
      </c>
    </row>
    <row r="5597" spans="1:24" x14ac:dyDescent="0.25">
      <c r="A5597" s="77">
        <v>220240066868</v>
      </c>
      <c r="B5597" s="78" t="s">
        <v>390</v>
      </c>
      <c r="C5597" s="79">
        <v>45657</v>
      </c>
      <c r="D5597" s="77">
        <v>22024009695</v>
      </c>
      <c r="E5597" s="78" t="s">
        <v>1296</v>
      </c>
      <c r="F5597" s="80">
        <v>153.41999999999999</v>
      </c>
      <c r="G5597" s="78" t="s">
        <v>74</v>
      </c>
      <c r="H5597" s="78" t="s">
        <v>7339</v>
      </c>
      <c r="I5597" s="81">
        <v>220</v>
      </c>
      <c r="J5597" s="78" t="s">
        <v>537</v>
      </c>
      <c r="K5597" s="78" t="s">
        <v>537</v>
      </c>
      <c r="L5597" s="78" t="s">
        <v>413</v>
      </c>
      <c r="M5597" s="78" t="s">
        <v>585</v>
      </c>
      <c r="N5597" s="78" t="s">
        <v>539</v>
      </c>
      <c r="O5597" s="82" t="s">
        <v>326</v>
      </c>
      <c r="P5597" s="82" t="s">
        <v>6229</v>
      </c>
      <c r="Q5597" s="83" t="str">
        <f>MID(Tabla1[[#This Row],[Aplicación]],14,1)</f>
        <v>2</v>
      </c>
      <c r="R5597" s="35" t="s">
        <v>265</v>
      </c>
      <c r="S5597" s="83" t="str">
        <f>MID(Tabla1[[#This Row],[Aplicación]],6,2)</f>
        <v>11</v>
      </c>
      <c r="T5597" s="84" t="str">
        <f>VLOOKUP(Tabla1[[#This Row],[AREA]],Hoja1!A:B,2,FALSE)</f>
        <v>11. Salud pública y seguridad ciudadana</v>
      </c>
      <c r="U5597" s="83" t="str">
        <f>MID(Tabla1[[#This Row],[Aplicación]],9,4)</f>
        <v>1361</v>
      </c>
      <c r="V5597" s="84" t="str">
        <f>VLOOKUP(Tabla1[[#This Row],[PROGRAMA]],Hoja1!A:B,2,FALSE)</f>
        <v>1361. Prevención y extinción de incencios</v>
      </c>
      <c r="W5597" s="83" t="str">
        <f>MID(Tabla1[[#This Row],[Aplicación]],14,2)</f>
        <v>22</v>
      </c>
      <c r="X5597" s="83" t="str">
        <f>MID(Tabla1[[#This Row],[Aplicación]],14,6)</f>
        <v>22199</v>
      </c>
    </row>
    <row r="5598" spans="1:24" x14ac:dyDescent="0.25">
      <c r="A5598" s="77">
        <v>220240068522</v>
      </c>
      <c r="B5598" s="78" t="s">
        <v>702</v>
      </c>
      <c r="C5598" s="79">
        <v>45657</v>
      </c>
      <c r="D5598" s="77">
        <v>22024005652</v>
      </c>
      <c r="E5598" s="78" t="s">
        <v>1220</v>
      </c>
      <c r="F5598" s="80">
        <v>5346</v>
      </c>
      <c r="G5598" s="78" t="s">
        <v>4946</v>
      </c>
      <c r="H5598" s="78" t="s">
        <v>7340</v>
      </c>
      <c r="I5598" s="81">
        <v>300</v>
      </c>
      <c r="J5598" s="78" t="s">
        <v>705</v>
      </c>
      <c r="K5598" s="78" t="s">
        <v>393</v>
      </c>
      <c r="L5598" s="78" t="s">
        <v>413</v>
      </c>
      <c r="M5598" s="78" t="s">
        <v>395</v>
      </c>
      <c r="N5598" s="78" t="s">
        <v>396</v>
      </c>
      <c r="O5598" s="82" t="s">
        <v>325</v>
      </c>
      <c r="P5598" s="82" t="s">
        <v>6229</v>
      </c>
      <c r="Q5598" s="83" t="str">
        <f>MID(Tabla1[[#This Row],[Aplicación]],14,1)</f>
        <v>6</v>
      </c>
      <c r="R5598" s="35" t="s">
        <v>266</v>
      </c>
      <c r="S5598" s="83" t="str">
        <f>MID(Tabla1[[#This Row],[Aplicación]],6,2)</f>
        <v>07</v>
      </c>
      <c r="T5598" s="84" t="str">
        <f>VLOOKUP(Tabla1[[#This Row],[AREA]],Hoja1!A:B,2,FALSE)</f>
        <v>07. Medio ambiente</v>
      </c>
      <c r="U5598" s="83" t="str">
        <f>MID(Tabla1[[#This Row],[Aplicación]],9,4)</f>
        <v>1711</v>
      </c>
      <c r="V5598" s="84" t="str">
        <f>VLOOKUP(Tabla1[[#This Row],[PROGRAMA]],Hoja1!A:B,2,FALSE)</f>
        <v>1711. Parques y jardines</v>
      </c>
      <c r="W5598" s="83" t="str">
        <f>MID(Tabla1[[#This Row],[Aplicación]],14,2)</f>
        <v>61</v>
      </c>
      <c r="X5598" s="83" t="str">
        <f>MID(Tabla1[[#This Row],[Aplicación]],14,6)</f>
        <v>619</v>
      </c>
    </row>
    <row r="5599" spans="1:24" x14ac:dyDescent="0.25">
      <c r="A5599" s="77">
        <v>220240063695</v>
      </c>
      <c r="B5599" s="78" t="s">
        <v>702</v>
      </c>
      <c r="C5599" s="79">
        <v>45653</v>
      </c>
      <c r="D5599" s="77">
        <v>22024000497</v>
      </c>
      <c r="E5599" s="78" t="s">
        <v>1304</v>
      </c>
      <c r="F5599" s="80">
        <v>4666.01</v>
      </c>
      <c r="G5599" s="78" t="s">
        <v>776</v>
      </c>
      <c r="H5599" s="78" t="s">
        <v>7341</v>
      </c>
      <c r="I5599" s="81">
        <v>300</v>
      </c>
      <c r="J5599" s="78" t="s">
        <v>398</v>
      </c>
      <c r="K5599" s="78" t="s">
        <v>398</v>
      </c>
      <c r="L5599" s="78" t="s">
        <v>413</v>
      </c>
      <c r="M5599" s="78" t="s">
        <v>395</v>
      </c>
      <c r="N5599" s="78" t="s">
        <v>396</v>
      </c>
      <c r="O5599" s="82" t="s">
        <v>325</v>
      </c>
      <c r="P5599" s="82" t="s">
        <v>6229</v>
      </c>
      <c r="Q5599" s="83" t="str">
        <f>MID(Tabla1[[#This Row],[Aplicación]],14,1)</f>
        <v>2</v>
      </c>
      <c r="R5599" s="35" t="s">
        <v>265</v>
      </c>
      <c r="S5599" s="83" t="str">
        <f>MID(Tabla1[[#This Row],[Aplicación]],6,2)</f>
        <v>10</v>
      </c>
      <c r="T5599" s="84" t="str">
        <f>VLOOKUP(Tabla1[[#This Row],[AREA]],Hoja1!A:B,2,FALSE)</f>
        <v>10. Personas mayores, familia y servicios sociales</v>
      </c>
      <c r="U5599" s="83" t="str">
        <f>MID(Tabla1[[#This Row],[Aplicación]],9,4)</f>
        <v>2312</v>
      </c>
      <c r="V5599" s="84" t="str">
        <f>VLOOKUP(Tabla1[[#This Row],[PROGRAMA]],Hoja1!A:B,2,FALSE)</f>
        <v>2312. Iniciativas sociales</v>
      </c>
      <c r="W5599" s="83" t="str">
        <f>MID(Tabla1[[#This Row],[Aplicación]],14,2)</f>
        <v>22</v>
      </c>
      <c r="X5599" s="83" t="str">
        <f>MID(Tabla1[[#This Row],[Aplicación]],14,6)</f>
        <v>22199</v>
      </c>
    </row>
    <row r="5600" spans="1:24" x14ac:dyDescent="0.25">
      <c r="A5600" s="77">
        <v>220240067716</v>
      </c>
      <c r="B5600" s="78" t="s">
        <v>702</v>
      </c>
      <c r="C5600" s="79">
        <v>45657</v>
      </c>
      <c r="D5600" s="77">
        <v>22024005652</v>
      </c>
      <c r="E5600" s="78" t="s">
        <v>1220</v>
      </c>
      <c r="F5600" s="80">
        <v>4539.78</v>
      </c>
      <c r="G5600" s="78" t="s">
        <v>876</v>
      </c>
      <c r="H5600" s="78" t="s">
        <v>7342</v>
      </c>
      <c r="I5600" s="81">
        <v>300</v>
      </c>
      <c r="J5600" s="78" t="s">
        <v>398</v>
      </c>
      <c r="K5600" s="78" t="s">
        <v>398</v>
      </c>
      <c r="L5600" s="78" t="s">
        <v>413</v>
      </c>
      <c r="M5600" s="78" t="s">
        <v>395</v>
      </c>
      <c r="N5600" s="78" t="s">
        <v>396</v>
      </c>
      <c r="O5600" s="82" t="s">
        <v>325</v>
      </c>
      <c r="P5600" s="82" t="s">
        <v>6229</v>
      </c>
      <c r="Q5600" s="83" t="str">
        <f>MID(Tabla1[[#This Row],[Aplicación]],14,1)</f>
        <v>6</v>
      </c>
      <c r="R5600" s="35" t="s">
        <v>266</v>
      </c>
      <c r="S5600" s="83" t="str">
        <f>MID(Tabla1[[#This Row],[Aplicación]],6,2)</f>
        <v>07</v>
      </c>
      <c r="T5600" s="84" t="str">
        <f>VLOOKUP(Tabla1[[#This Row],[AREA]],Hoja1!A:B,2,FALSE)</f>
        <v>07. Medio ambiente</v>
      </c>
      <c r="U5600" s="83" t="str">
        <f>MID(Tabla1[[#This Row],[Aplicación]],9,4)</f>
        <v>1711</v>
      </c>
      <c r="V5600" s="84" t="str">
        <f>VLOOKUP(Tabla1[[#This Row],[PROGRAMA]],Hoja1!A:B,2,FALSE)</f>
        <v>1711. Parques y jardines</v>
      </c>
      <c r="W5600" s="83" t="str">
        <f>MID(Tabla1[[#This Row],[Aplicación]],14,2)</f>
        <v>61</v>
      </c>
      <c r="X5600" s="83" t="str">
        <f>MID(Tabla1[[#This Row],[Aplicación]],14,6)</f>
        <v>619</v>
      </c>
    </row>
    <row r="5601" spans="1:24" x14ac:dyDescent="0.25">
      <c r="A5601" s="77">
        <v>220240068949</v>
      </c>
      <c r="B5601" s="78" t="s">
        <v>702</v>
      </c>
      <c r="C5601" s="79">
        <v>45657</v>
      </c>
      <c r="D5601" s="77">
        <v>22024003039</v>
      </c>
      <c r="E5601" s="78" t="s">
        <v>1454</v>
      </c>
      <c r="F5601" s="80">
        <v>4369.82</v>
      </c>
      <c r="G5601" s="78" t="s">
        <v>852</v>
      </c>
      <c r="H5601" s="78" t="s">
        <v>7343</v>
      </c>
      <c r="I5601" s="81">
        <v>300</v>
      </c>
      <c r="J5601" s="78" t="s">
        <v>398</v>
      </c>
      <c r="K5601" s="78" t="s">
        <v>398</v>
      </c>
      <c r="L5601" s="78" t="s">
        <v>413</v>
      </c>
      <c r="M5601" s="78" t="s">
        <v>395</v>
      </c>
      <c r="N5601" s="78" t="s">
        <v>396</v>
      </c>
      <c r="O5601" s="82" t="s">
        <v>325</v>
      </c>
      <c r="P5601" s="82" t="s">
        <v>6229</v>
      </c>
      <c r="Q5601" s="83" t="str">
        <f>MID(Tabla1[[#This Row],[Aplicación]],14,1)</f>
        <v>2</v>
      </c>
      <c r="R5601" s="35" t="s">
        <v>265</v>
      </c>
      <c r="S5601" s="83" t="str">
        <f>MID(Tabla1[[#This Row],[Aplicación]],6,2)</f>
        <v>08</v>
      </c>
      <c r="T5601" s="84" t="str">
        <f>VLOOKUP(Tabla1[[#This Row],[AREA]],Hoja1!A:B,2,FALSE)</f>
        <v>08. Tráfico y movilidad</v>
      </c>
      <c r="U5601" s="83" t="str">
        <f>MID(Tabla1[[#This Row],[Aplicación]],9,4)</f>
        <v>1532</v>
      </c>
      <c r="V5601" s="84" t="str">
        <f>VLOOKUP(Tabla1[[#This Row],[PROGRAMA]],Hoja1!A:B,2,FALSE)</f>
        <v>1532. Pavimentación vias públicas y otros servicios urbanísticos</v>
      </c>
      <c r="W5601" s="83" t="str">
        <f>MID(Tabla1[[#This Row],[Aplicación]],14,2)</f>
        <v>21</v>
      </c>
      <c r="X5601" s="83" t="str">
        <f>MID(Tabla1[[#This Row],[Aplicación]],14,6)</f>
        <v>210</v>
      </c>
    </row>
    <row r="5602" spans="1:24" x14ac:dyDescent="0.25">
      <c r="A5602" s="77">
        <v>220240065003</v>
      </c>
      <c r="B5602" s="78" t="s">
        <v>702</v>
      </c>
      <c r="C5602" s="79">
        <v>45657</v>
      </c>
      <c r="D5602" s="77">
        <v>22024003039</v>
      </c>
      <c r="E5602" s="78" t="s">
        <v>1454</v>
      </c>
      <c r="F5602" s="80">
        <v>4128.8999999999996</v>
      </c>
      <c r="G5602" s="78" t="s">
        <v>886</v>
      </c>
      <c r="H5602" s="78" t="s">
        <v>7344</v>
      </c>
      <c r="I5602" s="81">
        <v>300</v>
      </c>
      <c r="J5602" s="78" t="s">
        <v>398</v>
      </c>
      <c r="K5602" s="78" t="s">
        <v>398</v>
      </c>
      <c r="L5602" s="78" t="s">
        <v>413</v>
      </c>
      <c r="M5602" s="78" t="s">
        <v>395</v>
      </c>
      <c r="N5602" s="78" t="s">
        <v>396</v>
      </c>
      <c r="O5602" s="82" t="s">
        <v>325</v>
      </c>
      <c r="P5602" s="82" t="s">
        <v>6229</v>
      </c>
      <c r="Q5602" s="83" t="str">
        <f>MID(Tabla1[[#This Row],[Aplicación]],14,1)</f>
        <v>2</v>
      </c>
      <c r="R5602" s="35" t="s">
        <v>265</v>
      </c>
      <c r="S5602" s="83" t="str">
        <f>MID(Tabla1[[#This Row],[Aplicación]],6,2)</f>
        <v>08</v>
      </c>
      <c r="T5602" s="84" t="str">
        <f>VLOOKUP(Tabla1[[#This Row],[AREA]],Hoja1!A:B,2,FALSE)</f>
        <v>08. Tráfico y movilidad</v>
      </c>
      <c r="U5602" s="83" t="str">
        <f>MID(Tabla1[[#This Row],[Aplicación]],9,4)</f>
        <v>1532</v>
      </c>
      <c r="V5602" s="84" t="str">
        <f>VLOOKUP(Tabla1[[#This Row],[PROGRAMA]],Hoja1!A:B,2,FALSE)</f>
        <v>1532. Pavimentación vias públicas y otros servicios urbanísticos</v>
      </c>
      <c r="W5602" s="83" t="str">
        <f>MID(Tabla1[[#This Row],[Aplicación]],14,2)</f>
        <v>21</v>
      </c>
      <c r="X5602" s="83" t="str">
        <f>MID(Tabla1[[#This Row],[Aplicación]],14,6)</f>
        <v>210</v>
      </c>
    </row>
    <row r="5603" spans="1:24" x14ac:dyDescent="0.25">
      <c r="A5603" s="77">
        <v>220240048578</v>
      </c>
      <c r="B5603" s="78" t="s">
        <v>702</v>
      </c>
      <c r="C5603" s="79">
        <v>45581</v>
      </c>
      <c r="D5603" s="77">
        <v>22024000456</v>
      </c>
      <c r="E5603" s="78" t="s">
        <v>1426</v>
      </c>
      <c r="F5603" s="80">
        <v>112.72</v>
      </c>
      <c r="G5603" s="78" t="s">
        <v>40</v>
      </c>
      <c r="H5603" s="78" t="s">
        <v>7345</v>
      </c>
      <c r="I5603" s="81" t="s">
        <v>2934</v>
      </c>
      <c r="J5603" s="78" t="s">
        <v>398</v>
      </c>
      <c r="K5603" s="78" t="s">
        <v>398</v>
      </c>
      <c r="L5603" s="78" t="s">
        <v>413</v>
      </c>
      <c r="M5603" s="78" t="s">
        <v>395</v>
      </c>
      <c r="N5603" s="78" t="s">
        <v>396</v>
      </c>
      <c r="O5603" s="82" t="s">
        <v>325</v>
      </c>
      <c r="P5603" s="82" t="s">
        <v>6229</v>
      </c>
      <c r="Q5603" s="83" t="str">
        <f>MID(Tabla1[[#This Row],[Aplicación]],14,1)</f>
        <v>2</v>
      </c>
      <c r="R5603" s="35" t="s">
        <v>265</v>
      </c>
      <c r="S5603" s="83" t="str">
        <f>MID(Tabla1[[#This Row],[Aplicación]],6,2)</f>
        <v>11</v>
      </c>
      <c r="T5603" s="84" t="str">
        <f>VLOOKUP(Tabla1[[#This Row],[AREA]],Hoja1!A:B,2,FALSE)</f>
        <v>11. Salud pública y seguridad ciudadana</v>
      </c>
      <c r="U5603" s="83" t="str">
        <f>MID(Tabla1[[#This Row],[Aplicación]],9,4)</f>
        <v>1621</v>
      </c>
      <c r="V5603" s="84" t="str">
        <f>VLOOKUP(Tabla1[[#This Row],[PROGRAMA]],Hoja1!A:B,2,FALSE)</f>
        <v>1621. Recogida de residuos</v>
      </c>
      <c r="W5603" s="83" t="str">
        <f>MID(Tabla1[[#This Row],[Aplicación]],14,2)</f>
        <v>22</v>
      </c>
      <c r="X5603" s="83" t="str">
        <f>MID(Tabla1[[#This Row],[Aplicación]],14,6)</f>
        <v>22199</v>
      </c>
    </row>
    <row r="5604" spans="1:24" x14ac:dyDescent="0.25">
      <c r="A5604" s="77">
        <v>220240055361</v>
      </c>
      <c r="B5604" s="78" t="s">
        <v>702</v>
      </c>
      <c r="C5604" s="79">
        <v>45617</v>
      </c>
      <c r="D5604" s="77">
        <v>22024001637</v>
      </c>
      <c r="E5604" s="78" t="s">
        <v>1468</v>
      </c>
      <c r="F5604" s="80">
        <v>112.3</v>
      </c>
      <c r="G5604" s="78" t="s">
        <v>775</v>
      </c>
      <c r="H5604" s="78" t="s">
        <v>7346</v>
      </c>
      <c r="I5604" s="81" t="s">
        <v>2934</v>
      </c>
      <c r="J5604" s="78" t="s">
        <v>398</v>
      </c>
      <c r="K5604" s="78" t="s">
        <v>398</v>
      </c>
      <c r="L5604" s="78" t="s">
        <v>399</v>
      </c>
      <c r="M5604" s="78" t="s">
        <v>395</v>
      </c>
      <c r="N5604" s="78" t="s">
        <v>396</v>
      </c>
      <c r="O5604" s="82" t="s">
        <v>325</v>
      </c>
      <c r="P5604" s="82" t="s">
        <v>6229</v>
      </c>
      <c r="Q5604" s="83" t="str">
        <f>MID(Tabla1[[#This Row],[Aplicación]],14,1)</f>
        <v>2</v>
      </c>
      <c r="R5604" s="35" t="s">
        <v>265</v>
      </c>
      <c r="S5604" s="83" t="str">
        <f>MID(Tabla1[[#This Row],[Aplicación]],6,2)</f>
        <v>07</v>
      </c>
      <c r="T5604" s="84" t="str">
        <f>VLOOKUP(Tabla1[[#This Row],[AREA]],Hoja1!A:B,2,FALSE)</f>
        <v>07. Medio ambiente</v>
      </c>
      <c r="U5604" s="83" t="str">
        <f>MID(Tabla1[[#This Row],[Aplicación]],9,4)</f>
        <v>1711</v>
      </c>
      <c r="V5604" s="84" t="str">
        <f>VLOOKUP(Tabla1[[#This Row],[PROGRAMA]],Hoja1!A:B,2,FALSE)</f>
        <v>1711. Parques y jardines</v>
      </c>
      <c r="W5604" s="83" t="str">
        <f>MID(Tabla1[[#This Row],[Aplicación]],14,2)</f>
        <v>21</v>
      </c>
      <c r="X5604" s="83" t="str">
        <f>MID(Tabla1[[#This Row],[Aplicación]],14,6)</f>
        <v>213</v>
      </c>
    </row>
    <row r="5605" spans="1:24" x14ac:dyDescent="0.25">
      <c r="A5605" s="77">
        <v>220240045062</v>
      </c>
      <c r="B5605" s="78" t="s">
        <v>702</v>
      </c>
      <c r="C5605" s="79">
        <v>45567</v>
      </c>
      <c r="D5605" s="77">
        <v>22024000441</v>
      </c>
      <c r="E5605" s="78" t="s">
        <v>1425</v>
      </c>
      <c r="F5605" s="80">
        <v>111.51</v>
      </c>
      <c r="G5605" s="78" t="s">
        <v>51</v>
      </c>
      <c r="H5605" s="78" t="s">
        <v>7347</v>
      </c>
      <c r="I5605" s="81" t="s">
        <v>2934</v>
      </c>
      <c r="J5605" s="78" t="s">
        <v>874</v>
      </c>
      <c r="K5605" s="78" t="s">
        <v>875</v>
      </c>
      <c r="L5605" s="78" t="s">
        <v>413</v>
      </c>
      <c r="M5605" s="78" t="s">
        <v>395</v>
      </c>
      <c r="N5605" s="78" t="s">
        <v>396</v>
      </c>
      <c r="O5605" s="82" t="s">
        <v>325</v>
      </c>
      <c r="P5605" s="82" t="s">
        <v>6229</v>
      </c>
      <c r="Q5605" s="83" t="str">
        <f>MID(Tabla1[[#This Row],[Aplicación]],14,1)</f>
        <v>2</v>
      </c>
      <c r="R5605" s="35" t="s">
        <v>265</v>
      </c>
      <c r="S5605" s="83" t="str">
        <f>MID(Tabla1[[#This Row],[Aplicación]],6,2)</f>
        <v>11</v>
      </c>
      <c r="T5605" s="84" t="str">
        <f>VLOOKUP(Tabla1[[#This Row],[AREA]],Hoja1!A:B,2,FALSE)</f>
        <v>11. Salud pública y seguridad ciudadana</v>
      </c>
      <c r="U5605" s="83" t="str">
        <f>MID(Tabla1[[#This Row],[Aplicación]],9,4)</f>
        <v>1621</v>
      </c>
      <c r="V5605" s="84" t="str">
        <f>VLOOKUP(Tabla1[[#This Row],[PROGRAMA]],Hoja1!A:B,2,FALSE)</f>
        <v>1621. Recogida de residuos</v>
      </c>
      <c r="W5605" s="83" t="str">
        <f>MID(Tabla1[[#This Row],[Aplicación]],14,2)</f>
        <v>21</v>
      </c>
      <c r="X5605" s="83" t="str">
        <f>MID(Tabla1[[#This Row],[Aplicación]],14,6)</f>
        <v>214</v>
      </c>
    </row>
    <row r="5606" spans="1:24" x14ac:dyDescent="0.25">
      <c r="A5606" s="77">
        <v>220240055223</v>
      </c>
      <c r="B5606" s="78" t="s">
        <v>702</v>
      </c>
      <c r="C5606" s="79">
        <v>45617</v>
      </c>
      <c r="D5606" s="77">
        <v>22024000940</v>
      </c>
      <c r="E5606" s="78" t="s">
        <v>1285</v>
      </c>
      <c r="F5606" s="80">
        <v>110.9</v>
      </c>
      <c r="G5606" s="78" t="s">
        <v>764</v>
      </c>
      <c r="H5606" s="78" t="s">
        <v>7348</v>
      </c>
      <c r="I5606" s="81" t="s">
        <v>2934</v>
      </c>
      <c r="J5606" s="78" t="s">
        <v>398</v>
      </c>
      <c r="K5606" s="78" t="s">
        <v>398</v>
      </c>
      <c r="L5606" s="78" t="s">
        <v>413</v>
      </c>
      <c r="M5606" s="78" t="s">
        <v>395</v>
      </c>
      <c r="N5606" s="78" t="s">
        <v>396</v>
      </c>
      <c r="O5606" s="82" t="s">
        <v>325</v>
      </c>
      <c r="P5606" s="82" t="s">
        <v>6229</v>
      </c>
      <c r="Q5606" s="83" t="str">
        <f>MID(Tabla1[[#This Row],[Aplicación]],14,1)</f>
        <v>2</v>
      </c>
      <c r="R5606" s="35" t="s">
        <v>265</v>
      </c>
      <c r="S5606" s="83" t="str">
        <f>MID(Tabla1[[#This Row],[Aplicación]],6,2)</f>
        <v>06</v>
      </c>
      <c r="T5606" s="84" t="str">
        <f>VLOOKUP(Tabla1[[#This Row],[AREA]],Hoja1!A:B,2,FALSE)</f>
        <v>06. Educación y cultura</v>
      </c>
      <c r="U5606" s="83" t="str">
        <f>MID(Tabla1[[#This Row],[Aplicación]],9,4)</f>
        <v>3232</v>
      </c>
      <c r="V5606" s="84" t="str">
        <f>VLOOKUP(Tabla1[[#This Row],[PROGRAMA]],Hoja1!A:B,2,FALSE)</f>
        <v>3232. Conservación y mantenimiento centros educación infantil y primaria</v>
      </c>
      <c r="W5606" s="83" t="str">
        <f>MID(Tabla1[[#This Row],[Aplicación]],14,2)</f>
        <v>21</v>
      </c>
      <c r="X5606" s="83" t="str">
        <f>MID(Tabla1[[#This Row],[Aplicación]],14,6)</f>
        <v>212</v>
      </c>
    </row>
    <row r="5607" spans="1:24" x14ac:dyDescent="0.25">
      <c r="A5607" s="77">
        <v>220240060447</v>
      </c>
      <c r="B5607" s="78" t="s">
        <v>702</v>
      </c>
      <c r="C5607" s="79">
        <v>45638</v>
      </c>
      <c r="D5607" s="77">
        <v>22024000079</v>
      </c>
      <c r="E5607" s="78" t="s">
        <v>1262</v>
      </c>
      <c r="F5607" s="80">
        <v>110.13</v>
      </c>
      <c r="G5607" s="78" t="s">
        <v>676</v>
      </c>
      <c r="H5607" s="78" t="s">
        <v>7349</v>
      </c>
      <c r="I5607" s="81" t="s">
        <v>2934</v>
      </c>
      <c r="J5607" s="78" t="s">
        <v>398</v>
      </c>
      <c r="K5607" s="78" t="s">
        <v>398</v>
      </c>
      <c r="L5607" s="78" t="s">
        <v>413</v>
      </c>
      <c r="M5607" s="78" t="s">
        <v>395</v>
      </c>
      <c r="N5607" s="78" t="s">
        <v>396</v>
      </c>
      <c r="O5607" s="82" t="s">
        <v>325</v>
      </c>
      <c r="P5607" s="82" t="s">
        <v>6229</v>
      </c>
      <c r="Q5607" s="83" t="str">
        <f>MID(Tabla1[[#This Row],[Aplicación]],14,1)</f>
        <v>2</v>
      </c>
      <c r="R5607" s="35" t="s">
        <v>265</v>
      </c>
      <c r="S5607" s="83" t="str">
        <f>MID(Tabla1[[#This Row],[Aplicación]],6,2)</f>
        <v>03</v>
      </c>
      <c r="T5607" s="84" t="str">
        <f>VLOOKUP(Tabla1[[#This Row],[AREA]],Hoja1!A:B,2,FALSE)</f>
        <v>03. Participación ciudadana y deportes</v>
      </c>
      <c r="U5607" s="83" t="str">
        <f>MID(Tabla1[[#This Row],[Aplicación]],9,4)</f>
        <v>9241</v>
      </c>
      <c r="V5607" s="84" t="str">
        <f>VLOOKUP(Tabla1[[#This Row],[PROGRAMA]],Hoja1!A:B,2,FALSE)</f>
        <v>9241. Participación ciudadana</v>
      </c>
      <c r="W5607" s="83" t="str">
        <f>MID(Tabla1[[#This Row],[Aplicación]],14,2)</f>
        <v>21</v>
      </c>
      <c r="X5607" s="83" t="str">
        <f>MID(Tabla1[[#This Row],[Aplicación]],14,6)</f>
        <v>213</v>
      </c>
    </row>
    <row r="5608" spans="1:24" x14ac:dyDescent="0.25">
      <c r="A5608" s="77">
        <v>220240058158</v>
      </c>
      <c r="B5608" s="78" t="s">
        <v>702</v>
      </c>
      <c r="C5608" s="79">
        <v>45630</v>
      </c>
      <c r="D5608" s="77">
        <v>22024000441</v>
      </c>
      <c r="E5608" s="78" t="s">
        <v>1425</v>
      </c>
      <c r="F5608" s="80">
        <v>109.77</v>
      </c>
      <c r="G5608" s="78" t="s">
        <v>51</v>
      </c>
      <c r="H5608" s="78" t="s">
        <v>7350</v>
      </c>
      <c r="I5608" s="81" t="s">
        <v>2934</v>
      </c>
      <c r="J5608" s="78" t="s">
        <v>874</v>
      </c>
      <c r="K5608" s="78" t="s">
        <v>875</v>
      </c>
      <c r="L5608" s="78" t="s">
        <v>413</v>
      </c>
      <c r="M5608" s="78" t="s">
        <v>395</v>
      </c>
      <c r="N5608" s="78" t="s">
        <v>396</v>
      </c>
      <c r="O5608" s="82" t="s">
        <v>325</v>
      </c>
      <c r="P5608" s="82" t="s">
        <v>6229</v>
      </c>
      <c r="Q5608" s="83" t="str">
        <f>MID(Tabla1[[#This Row],[Aplicación]],14,1)</f>
        <v>2</v>
      </c>
      <c r="R5608" s="35" t="s">
        <v>265</v>
      </c>
      <c r="S5608" s="83" t="str">
        <f>MID(Tabla1[[#This Row],[Aplicación]],6,2)</f>
        <v>11</v>
      </c>
      <c r="T5608" s="84" t="str">
        <f>VLOOKUP(Tabla1[[#This Row],[AREA]],Hoja1!A:B,2,FALSE)</f>
        <v>11. Salud pública y seguridad ciudadana</v>
      </c>
      <c r="U5608" s="83" t="str">
        <f>MID(Tabla1[[#This Row],[Aplicación]],9,4)</f>
        <v>1621</v>
      </c>
      <c r="V5608" s="84" t="str">
        <f>VLOOKUP(Tabla1[[#This Row],[PROGRAMA]],Hoja1!A:B,2,FALSE)</f>
        <v>1621. Recogida de residuos</v>
      </c>
      <c r="W5608" s="83" t="str">
        <f>MID(Tabla1[[#This Row],[Aplicación]],14,2)</f>
        <v>21</v>
      </c>
      <c r="X5608" s="83" t="str">
        <f>MID(Tabla1[[#This Row],[Aplicación]],14,6)</f>
        <v>214</v>
      </c>
    </row>
    <row r="5609" spans="1:24" x14ac:dyDescent="0.25">
      <c r="A5609" s="77">
        <v>220240045037</v>
      </c>
      <c r="B5609" s="78" t="s">
        <v>702</v>
      </c>
      <c r="C5609" s="79">
        <v>45567</v>
      </c>
      <c r="D5609" s="77">
        <v>22024000021</v>
      </c>
      <c r="E5609" s="78" t="s">
        <v>1296</v>
      </c>
      <c r="F5609" s="80">
        <v>108.9</v>
      </c>
      <c r="G5609" s="78" t="s">
        <v>587</v>
      </c>
      <c r="H5609" s="78" t="s">
        <v>7351</v>
      </c>
      <c r="I5609" s="81" t="s">
        <v>2934</v>
      </c>
      <c r="J5609" s="78" t="s">
        <v>398</v>
      </c>
      <c r="K5609" s="78" t="s">
        <v>398</v>
      </c>
      <c r="L5609" s="78" t="s">
        <v>413</v>
      </c>
      <c r="M5609" s="78" t="s">
        <v>395</v>
      </c>
      <c r="N5609" s="78" t="s">
        <v>396</v>
      </c>
      <c r="O5609" s="82" t="s">
        <v>325</v>
      </c>
      <c r="P5609" s="82" t="s">
        <v>6229</v>
      </c>
      <c r="Q5609" s="83" t="str">
        <f>MID(Tabla1[[#This Row],[Aplicación]],14,1)</f>
        <v>2</v>
      </c>
      <c r="R5609" s="35" t="s">
        <v>265</v>
      </c>
      <c r="S5609" s="83" t="str">
        <f>MID(Tabla1[[#This Row],[Aplicación]],6,2)</f>
        <v>11</v>
      </c>
      <c r="T5609" s="84" t="str">
        <f>VLOOKUP(Tabla1[[#This Row],[AREA]],Hoja1!A:B,2,FALSE)</f>
        <v>11. Salud pública y seguridad ciudadana</v>
      </c>
      <c r="U5609" s="83" t="str">
        <f>MID(Tabla1[[#This Row],[Aplicación]],9,4)</f>
        <v>1361</v>
      </c>
      <c r="V5609" s="84" t="str">
        <f>VLOOKUP(Tabla1[[#This Row],[PROGRAMA]],Hoja1!A:B,2,FALSE)</f>
        <v>1361. Prevención y extinción de incencios</v>
      </c>
      <c r="W5609" s="83" t="str">
        <f>MID(Tabla1[[#This Row],[Aplicación]],14,2)</f>
        <v>22</v>
      </c>
      <c r="X5609" s="83" t="str">
        <f>MID(Tabla1[[#This Row],[Aplicación]],14,6)</f>
        <v>22199</v>
      </c>
    </row>
    <row r="5610" spans="1:24" x14ac:dyDescent="0.25">
      <c r="A5610" s="77">
        <v>220240046509</v>
      </c>
      <c r="B5610" s="78" t="s">
        <v>702</v>
      </c>
      <c r="C5610" s="79">
        <v>45572</v>
      </c>
      <c r="D5610" s="77">
        <v>22024000437</v>
      </c>
      <c r="E5610" s="78" t="s">
        <v>1287</v>
      </c>
      <c r="F5610" s="80">
        <v>108.9</v>
      </c>
      <c r="G5610" s="78" t="s">
        <v>41</v>
      </c>
      <c r="H5610" s="78" t="s">
        <v>7352</v>
      </c>
      <c r="I5610" s="81" t="s">
        <v>2934</v>
      </c>
      <c r="J5610" s="78" t="s">
        <v>398</v>
      </c>
      <c r="K5610" s="78" t="s">
        <v>398</v>
      </c>
      <c r="L5610" s="78" t="s">
        <v>413</v>
      </c>
      <c r="M5610" s="78" t="s">
        <v>395</v>
      </c>
      <c r="N5610" s="78" t="s">
        <v>396</v>
      </c>
      <c r="O5610" s="82" t="s">
        <v>325</v>
      </c>
      <c r="P5610" s="82" t="s">
        <v>6229</v>
      </c>
      <c r="Q5610" s="83" t="str">
        <f>MID(Tabla1[[#This Row],[Aplicación]],14,1)</f>
        <v>2</v>
      </c>
      <c r="R5610" s="35" t="s">
        <v>265</v>
      </c>
      <c r="S5610" s="83" t="str">
        <f>MID(Tabla1[[#This Row],[Aplicación]],6,2)</f>
        <v>10</v>
      </c>
      <c r="T5610" s="84" t="str">
        <f>VLOOKUP(Tabla1[[#This Row],[AREA]],Hoja1!A:B,2,FALSE)</f>
        <v>10. Personas mayores, familia y servicios sociales</v>
      </c>
      <c r="U5610" s="83" t="str">
        <f>MID(Tabla1[[#This Row],[Aplicación]],9,4)</f>
        <v>2311</v>
      </c>
      <c r="V5610" s="84" t="str">
        <f>VLOOKUP(Tabla1[[#This Row],[PROGRAMA]],Hoja1!A:B,2,FALSE)</f>
        <v>2311. Intervención social</v>
      </c>
      <c r="W5610" s="83" t="str">
        <f>MID(Tabla1[[#This Row],[Aplicación]],14,2)</f>
        <v>21</v>
      </c>
      <c r="X5610" s="83" t="str">
        <f>MID(Tabla1[[#This Row],[Aplicación]],14,6)</f>
        <v>212</v>
      </c>
    </row>
    <row r="5611" spans="1:24" x14ac:dyDescent="0.25">
      <c r="A5611" s="77">
        <v>220240068520</v>
      </c>
      <c r="B5611" s="78" t="s">
        <v>702</v>
      </c>
      <c r="C5611" s="79">
        <v>45657</v>
      </c>
      <c r="D5611" s="77">
        <v>22024005652</v>
      </c>
      <c r="E5611" s="78" t="s">
        <v>1220</v>
      </c>
      <c r="F5611" s="80">
        <v>4054.29</v>
      </c>
      <c r="G5611" s="78" t="s">
        <v>876</v>
      </c>
      <c r="H5611" s="78" t="s">
        <v>7353</v>
      </c>
      <c r="I5611" s="81">
        <v>300</v>
      </c>
      <c r="J5611" s="78" t="s">
        <v>398</v>
      </c>
      <c r="K5611" s="78" t="s">
        <v>398</v>
      </c>
      <c r="L5611" s="78" t="s">
        <v>413</v>
      </c>
      <c r="M5611" s="78" t="s">
        <v>395</v>
      </c>
      <c r="N5611" s="78" t="s">
        <v>396</v>
      </c>
      <c r="O5611" s="82" t="s">
        <v>325</v>
      </c>
      <c r="P5611" s="82" t="s">
        <v>6229</v>
      </c>
      <c r="Q5611" s="83" t="str">
        <f>MID(Tabla1[[#This Row],[Aplicación]],14,1)</f>
        <v>6</v>
      </c>
      <c r="R5611" s="35" t="s">
        <v>266</v>
      </c>
      <c r="S5611" s="83" t="str">
        <f>MID(Tabla1[[#This Row],[Aplicación]],6,2)</f>
        <v>07</v>
      </c>
      <c r="T5611" s="84" t="str">
        <f>VLOOKUP(Tabla1[[#This Row],[AREA]],Hoja1!A:B,2,FALSE)</f>
        <v>07. Medio ambiente</v>
      </c>
      <c r="U5611" s="83" t="str">
        <f>MID(Tabla1[[#This Row],[Aplicación]],9,4)</f>
        <v>1711</v>
      </c>
      <c r="V5611" s="84" t="str">
        <f>VLOOKUP(Tabla1[[#This Row],[PROGRAMA]],Hoja1!A:B,2,FALSE)</f>
        <v>1711. Parques y jardines</v>
      </c>
      <c r="W5611" s="83" t="str">
        <f>MID(Tabla1[[#This Row],[Aplicación]],14,2)</f>
        <v>61</v>
      </c>
      <c r="X5611" s="83" t="str">
        <f>MID(Tabla1[[#This Row],[Aplicación]],14,6)</f>
        <v>619</v>
      </c>
    </row>
    <row r="5612" spans="1:24" x14ac:dyDescent="0.25">
      <c r="A5612" s="77">
        <v>220240067706</v>
      </c>
      <c r="B5612" s="78" t="s">
        <v>702</v>
      </c>
      <c r="C5612" s="79">
        <v>45657</v>
      </c>
      <c r="D5612" s="77">
        <v>22024004612</v>
      </c>
      <c r="E5612" s="78" t="s">
        <v>5013</v>
      </c>
      <c r="F5612" s="80">
        <v>3969.64</v>
      </c>
      <c r="G5612" s="78" t="s">
        <v>5077</v>
      </c>
      <c r="H5612" s="78" t="s">
        <v>7354</v>
      </c>
      <c r="I5612" s="81">
        <v>300</v>
      </c>
      <c r="J5612" s="78" t="s">
        <v>398</v>
      </c>
      <c r="K5612" s="78" t="s">
        <v>398</v>
      </c>
      <c r="L5612" s="78" t="s">
        <v>413</v>
      </c>
      <c r="M5612" s="78" t="s">
        <v>395</v>
      </c>
      <c r="N5612" s="78" t="s">
        <v>396</v>
      </c>
      <c r="O5612" s="82" t="s">
        <v>325</v>
      </c>
      <c r="P5612" s="82" t="s">
        <v>6229</v>
      </c>
      <c r="Q5612" s="83" t="str">
        <f>MID(Tabla1[[#This Row],[Aplicación]],14,1)</f>
        <v>6</v>
      </c>
      <c r="R5612" s="35" t="s">
        <v>266</v>
      </c>
      <c r="S5612" s="83" t="str">
        <f>MID(Tabla1[[#This Row],[Aplicación]],6,2)</f>
        <v>06</v>
      </c>
      <c r="T5612" s="84" t="str">
        <f>VLOOKUP(Tabla1[[#This Row],[AREA]],Hoja1!A:B,2,FALSE)</f>
        <v>06. Educación y cultura</v>
      </c>
      <c r="U5612" s="83" t="str">
        <f>MID(Tabla1[[#This Row],[Aplicación]],9,4)</f>
        <v>3321</v>
      </c>
      <c r="V5612" s="84" t="str">
        <f>VLOOKUP(Tabla1[[#This Row],[PROGRAMA]],Hoja1!A:B,2,FALSE)</f>
        <v>3321. Bibliotecas públicas</v>
      </c>
      <c r="W5612" s="83" t="str">
        <f>MID(Tabla1[[#This Row],[Aplicación]],14,2)</f>
        <v>62</v>
      </c>
      <c r="X5612" s="83" t="str">
        <f>MID(Tabla1[[#This Row],[Aplicación]],14,6)</f>
        <v>629</v>
      </c>
    </row>
    <row r="5613" spans="1:24" x14ac:dyDescent="0.25">
      <c r="A5613" s="77">
        <v>220240067681</v>
      </c>
      <c r="B5613" s="78" t="s">
        <v>702</v>
      </c>
      <c r="C5613" s="79">
        <v>45657</v>
      </c>
      <c r="D5613" s="77">
        <v>22024004612</v>
      </c>
      <c r="E5613" s="78" t="s">
        <v>5013</v>
      </c>
      <c r="F5613" s="80">
        <v>3855.36</v>
      </c>
      <c r="G5613" s="78" t="s">
        <v>6511</v>
      </c>
      <c r="H5613" s="78" t="s">
        <v>7355</v>
      </c>
      <c r="I5613" s="81">
        <v>300</v>
      </c>
      <c r="J5613" s="78" t="s">
        <v>398</v>
      </c>
      <c r="K5613" s="78" t="s">
        <v>398</v>
      </c>
      <c r="L5613" s="78" t="s">
        <v>413</v>
      </c>
      <c r="M5613" s="78" t="s">
        <v>395</v>
      </c>
      <c r="N5613" s="78" t="s">
        <v>396</v>
      </c>
      <c r="O5613" s="82" t="s">
        <v>325</v>
      </c>
      <c r="P5613" s="82" t="s">
        <v>6229</v>
      </c>
      <c r="Q5613" s="83" t="str">
        <f>MID(Tabla1[[#This Row],[Aplicación]],14,1)</f>
        <v>6</v>
      </c>
      <c r="R5613" s="35" t="s">
        <v>266</v>
      </c>
      <c r="S5613" s="83" t="str">
        <f>MID(Tabla1[[#This Row],[Aplicación]],6,2)</f>
        <v>06</v>
      </c>
      <c r="T5613" s="84" t="str">
        <f>VLOOKUP(Tabla1[[#This Row],[AREA]],Hoja1!A:B,2,FALSE)</f>
        <v>06. Educación y cultura</v>
      </c>
      <c r="U5613" s="83" t="str">
        <f>MID(Tabla1[[#This Row],[Aplicación]],9,4)</f>
        <v>3321</v>
      </c>
      <c r="V5613" s="84" t="str">
        <f>VLOOKUP(Tabla1[[#This Row],[PROGRAMA]],Hoja1!A:B,2,FALSE)</f>
        <v>3321. Bibliotecas públicas</v>
      </c>
      <c r="W5613" s="83" t="str">
        <f>MID(Tabla1[[#This Row],[Aplicación]],14,2)</f>
        <v>62</v>
      </c>
      <c r="X5613" s="83" t="str">
        <f>MID(Tabla1[[#This Row],[Aplicación]],14,6)</f>
        <v>629</v>
      </c>
    </row>
    <row r="5614" spans="1:24" x14ac:dyDescent="0.25">
      <c r="A5614" s="77">
        <v>220240068844</v>
      </c>
      <c r="B5614" s="78" t="s">
        <v>702</v>
      </c>
      <c r="C5614" s="79">
        <v>45657</v>
      </c>
      <c r="D5614" s="77">
        <v>22024004612</v>
      </c>
      <c r="E5614" s="78" t="s">
        <v>5013</v>
      </c>
      <c r="F5614" s="80">
        <v>3837.72</v>
      </c>
      <c r="G5614" s="78" t="s">
        <v>6514</v>
      </c>
      <c r="H5614" s="78" t="s">
        <v>7356</v>
      </c>
      <c r="I5614" s="81">
        <v>300</v>
      </c>
      <c r="J5614" s="78" t="s">
        <v>398</v>
      </c>
      <c r="K5614" s="78" t="s">
        <v>398</v>
      </c>
      <c r="L5614" s="78" t="s">
        <v>413</v>
      </c>
      <c r="M5614" s="78" t="s">
        <v>395</v>
      </c>
      <c r="N5614" s="78" t="s">
        <v>396</v>
      </c>
      <c r="O5614" s="82" t="s">
        <v>325</v>
      </c>
      <c r="P5614" s="82" t="s">
        <v>6229</v>
      </c>
      <c r="Q5614" s="83" t="str">
        <f>MID(Tabla1[[#This Row],[Aplicación]],14,1)</f>
        <v>6</v>
      </c>
      <c r="R5614" s="35" t="s">
        <v>266</v>
      </c>
      <c r="S5614" s="83" t="str">
        <f>MID(Tabla1[[#This Row],[Aplicación]],6,2)</f>
        <v>06</v>
      </c>
      <c r="T5614" s="84" t="str">
        <f>VLOOKUP(Tabla1[[#This Row],[AREA]],Hoja1!A:B,2,FALSE)</f>
        <v>06. Educación y cultura</v>
      </c>
      <c r="U5614" s="83" t="str">
        <f>MID(Tabla1[[#This Row],[Aplicación]],9,4)</f>
        <v>3321</v>
      </c>
      <c r="V5614" s="84" t="str">
        <f>VLOOKUP(Tabla1[[#This Row],[PROGRAMA]],Hoja1!A:B,2,FALSE)</f>
        <v>3321. Bibliotecas públicas</v>
      </c>
      <c r="W5614" s="83" t="str">
        <f>MID(Tabla1[[#This Row],[Aplicación]],14,2)</f>
        <v>62</v>
      </c>
      <c r="X5614" s="83" t="str">
        <f>MID(Tabla1[[#This Row],[Aplicación]],14,6)</f>
        <v>629</v>
      </c>
    </row>
    <row r="5615" spans="1:24" x14ac:dyDescent="0.25">
      <c r="A5615" s="77">
        <v>220240050000</v>
      </c>
      <c r="B5615" s="78" t="s">
        <v>702</v>
      </c>
      <c r="C5615" s="79">
        <v>45589</v>
      </c>
      <c r="D5615" s="77">
        <v>22024001045</v>
      </c>
      <c r="E5615" s="78" t="s">
        <v>1353</v>
      </c>
      <c r="F5615" s="80">
        <v>108.74</v>
      </c>
      <c r="G5615" s="78" t="s">
        <v>764</v>
      </c>
      <c r="H5615" s="78" t="s">
        <v>7357</v>
      </c>
      <c r="I5615" s="81" t="s">
        <v>2934</v>
      </c>
      <c r="J5615" s="78" t="s">
        <v>398</v>
      </c>
      <c r="K5615" s="78" t="s">
        <v>398</v>
      </c>
      <c r="L5615" s="78" t="s">
        <v>413</v>
      </c>
      <c r="M5615" s="78" t="s">
        <v>395</v>
      </c>
      <c r="N5615" s="78" t="s">
        <v>396</v>
      </c>
      <c r="O5615" s="82" t="s">
        <v>325</v>
      </c>
      <c r="P5615" s="82" t="s">
        <v>6229</v>
      </c>
      <c r="Q5615" s="83" t="str">
        <f>MID(Tabla1[[#This Row],[Aplicación]],14,1)</f>
        <v>2</v>
      </c>
      <c r="R5615" s="35" t="s">
        <v>265</v>
      </c>
      <c r="S5615" s="83" t="str">
        <f>MID(Tabla1[[#This Row],[Aplicación]],6,2)</f>
        <v>11</v>
      </c>
      <c r="T5615" s="84" t="str">
        <f>VLOOKUP(Tabla1[[#This Row],[AREA]],Hoja1!A:B,2,FALSE)</f>
        <v>11. Salud pública y seguridad ciudadana</v>
      </c>
      <c r="U5615" s="83" t="str">
        <f>MID(Tabla1[[#This Row],[Aplicación]],9,4)</f>
        <v>3111</v>
      </c>
      <c r="V5615" s="84" t="str">
        <f>VLOOKUP(Tabla1[[#This Row],[PROGRAMA]],Hoja1!A:B,2,FALSE)</f>
        <v>3111. Protección de la salubridad pública</v>
      </c>
      <c r="W5615" s="83" t="str">
        <f>MID(Tabla1[[#This Row],[Aplicación]],14,2)</f>
        <v>22</v>
      </c>
      <c r="X5615" s="83" t="str">
        <f>MID(Tabla1[[#This Row],[Aplicación]],14,6)</f>
        <v>22199</v>
      </c>
    </row>
    <row r="5616" spans="1:24" x14ac:dyDescent="0.25">
      <c r="A5616" s="77">
        <v>220240053957</v>
      </c>
      <c r="B5616" s="78" t="s">
        <v>702</v>
      </c>
      <c r="C5616" s="79">
        <v>45614</v>
      </c>
      <c r="D5616" s="77">
        <v>22024003059</v>
      </c>
      <c r="E5616" s="78" t="s">
        <v>1306</v>
      </c>
      <c r="F5616" s="80">
        <v>108.03</v>
      </c>
      <c r="G5616" s="78" t="s">
        <v>3581</v>
      </c>
      <c r="H5616" s="78" t="s">
        <v>7358</v>
      </c>
      <c r="I5616" s="81" t="s">
        <v>2934</v>
      </c>
      <c r="J5616" s="78" t="s">
        <v>398</v>
      </c>
      <c r="K5616" s="78" t="s">
        <v>398</v>
      </c>
      <c r="L5616" s="78" t="s">
        <v>399</v>
      </c>
      <c r="M5616" s="78" t="s">
        <v>395</v>
      </c>
      <c r="N5616" s="78" t="s">
        <v>396</v>
      </c>
      <c r="O5616" s="82" t="s">
        <v>325</v>
      </c>
      <c r="P5616" s="82" t="s">
        <v>6229</v>
      </c>
      <c r="Q5616" s="83" t="str">
        <f>MID(Tabla1[[#This Row],[Aplicación]],14,1)</f>
        <v>2</v>
      </c>
      <c r="R5616" s="35" t="s">
        <v>265</v>
      </c>
      <c r="S5616" s="83" t="str">
        <f>MID(Tabla1[[#This Row],[Aplicación]],6,2)</f>
        <v>08</v>
      </c>
      <c r="T5616" s="84" t="str">
        <f>VLOOKUP(Tabla1[[#This Row],[AREA]],Hoja1!A:B,2,FALSE)</f>
        <v>08. Tráfico y movilidad</v>
      </c>
      <c r="U5616" s="83" t="str">
        <f>MID(Tabla1[[#This Row],[Aplicación]],9,4)</f>
        <v>1532</v>
      </c>
      <c r="V5616" s="84" t="str">
        <f>VLOOKUP(Tabla1[[#This Row],[PROGRAMA]],Hoja1!A:B,2,FALSE)</f>
        <v>1532. Pavimentación vias públicas y otros servicios urbanísticos</v>
      </c>
      <c r="W5616" s="83" t="str">
        <f>MID(Tabla1[[#This Row],[Aplicación]],14,2)</f>
        <v>21</v>
      </c>
      <c r="X5616" s="83" t="str">
        <f>MID(Tabla1[[#This Row],[Aplicación]],14,6)</f>
        <v>214</v>
      </c>
    </row>
    <row r="5617" spans="1:24" x14ac:dyDescent="0.25">
      <c r="A5617" s="77">
        <v>220240060978</v>
      </c>
      <c r="B5617" s="78" t="s">
        <v>702</v>
      </c>
      <c r="C5617" s="79">
        <v>45643</v>
      </c>
      <c r="D5617" s="77">
        <v>22024000447</v>
      </c>
      <c r="E5617" s="78" t="s">
        <v>1366</v>
      </c>
      <c r="F5617" s="80">
        <v>107.1</v>
      </c>
      <c r="G5617" s="78" t="s">
        <v>1012</v>
      </c>
      <c r="H5617" s="78" t="s">
        <v>7359</v>
      </c>
      <c r="I5617" s="81" t="s">
        <v>2934</v>
      </c>
      <c r="J5617" s="78" t="s">
        <v>393</v>
      </c>
      <c r="K5617" s="78" t="s">
        <v>393</v>
      </c>
      <c r="L5617" s="78" t="s">
        <v>413</v>
      </c>
      <c r="M5617" s="78" t="s">
        <v>395</v>
      </c>
      <c r="N5617" s="78" t="s">
        <v>396</v>
      </c>
      <c r="O5617" s="82" t="s">
        <v>325</v>
      </c>
      <c r="P5617" s="82" t="s">
        <v>6229</v>
      </c>
      <c r="Q5617" s="83" t="str">
        <f>MID(Tabla1[[#This Row],[Aplicación]],14,1)</f>
        <v>2</v>
      </c>
      <c r="R5617" s="35" t="s">
        <v>265</v>
      </c>
      <c r="S5617" s="83" t="str">
        <f>MID(Tabla1[[#This Row],[Aplicación]],6,2)</f>
        <v>11</v>
      </c>
      <c r="T5617" s="84" t="str">
        <f>VLOOKUP(Tabla1[[#This Row],[AREA]],Hoja1!A:B,2,FALSE)</f>
        <v>11. Salud pública y seguridad ciudadana</v>
      </c>
      <c r="U5617" s="83" t="str">
        <f>MID(Tabla1[[#This Row],[Aplicación]],9,4)</f>
        <v>1631</v>
      </c>
      <c r="V5617" s="84" t="str">
        <f>VLOOKUP(Tabla1[[#This Row],[PROGRAMA]],Hoja1!A:B,2,FALSE)</f>
        <v>1631. Limpieza viaria</v>
      </c>
      <c r="W5617" s="83" t="str">
        <f>MID(Tabla1[[#This Row],[Aplicación]],14,2)</f>
        <v>21</v>
      </c>
      <c r="X5617" s="83" t="str">
        <f>MID(Tabla1[[#This Row],[Aplicación]],14,6)</f>
        <v>214</v>
      </c>
    </row>
    <row r="5618" spans="1:24" x14ac:dyDescent="0.25">
      <c r="A5618" s="77">
        <v>220240060347</v>
      </c>
      <c r="B5618" s="78" t="s">
        <v>702</v>
      </c>
      <c r="C5618" s="79">
        <v>45638</v>
      </c>
      <c r="D5618" s="77">
        <v>22024000450</v>
      </c>
      <c r="E5618" s="78" t="s">
        <v>1455</v>
      </c>
      <c r="F5618" s="80">
        <v>106.8</v>
      </c>
      <c r="G5618" s="78" t="s">
        <v>81</v>
      </c>
      <c r="H5618" s="78" t="s">
        <v>7360</v>
      </c>
      <c r="I5618" s="81" t="s">
        <v>2934</v>
      </c>
      <c r="J5618" s="78" t="s">
        <v>398</v>
      </c>
      <c r="K5618" s="78" t="s">
        <v>398</v>
      </c>
      <c r="L5618" s="78" t="s">
        <v>413</v>
      </c>
      <c r="M5618" s="78" t="s">
        <v>395</v>
      </c>
      <c r="N5618" s="78" t="s">
        <v>396</v>
      </c>
      <c r="O5618" s="82" t="s">
        <v>325</v>
      </c>
      <c r="P5618" s="82" t="s">
        <v>6229</v>
      </c>
      <c r="Q5618" s="83" t="str">
        <f>MID(Tabla1[[#This Row],[Aplicación]],14,1)</f>
        <v>2</v>
      </c>
      <c r="R5618" s="35" t="s">
        <v>265</v>
      </c>
      <c r="S5618" s="83" t="str">
        <f>MID(Tabla1[[#This Row],[Aplicación]],6,2)</f>
        <v>11</v>
      </c>
      <c r="T5618" s="84" t="str">
        <f>VLOOKUP(Tabla1[[#This Row],[AREA]],Hoja1!A:B,2,FALSE)</f>
        <v>11. Salud pública y seguridad ciudadana</v>
      </c>
      <c r="U5618" s="83" t="str">
        <f>MID(Tabla1[[#This Row],[Aplicación]],9,4)</f>
        <v>1631</v>
      </c>
      <c r="V5618" s="84" t="str">
        <f>VLOOKUP(Tabla1[[#This Row],[PROGRAMA]],Hoja1!A:B,2,FALSE)</f>
        <v>1631. Limpieza viaria</v>
      </c>
      <c r="W5618" s="83" t="str">
        <f>MID(Tabla1[[#This Row],[Aplicación]],14,2)</f>
        <v>22</v>
      </c>
      <c r="X5618" s="83" t="str">
        <f>MID(Tabla1[[#This Row],[Aplicación]],14,6)</f>
        <v>22199</v>
      </c>
    </row>
    <row r="5619" spans="1:24" x14ac:dyDescent="0.25">
      <c r="A5619" s="77">
        <v>220240068872</v>
      </c>
      <c r="B5619" s="78" t="s">
        <v>673</v>
      </c>
      <c r="C5619" s="79">
        <v>45657</v>
      </c>
      <c r="D5619" s="77">
        <v>22024002959</v>
      </c>
      <c r="E5619" s="78" t="s">
        <v>1205</v>
      </c>
      <c r="F5619" s="80">
        <v>-4783.78</v>
      </c>
      <c r="G5619" s="78" t="s">
        <v>6420</v>
      </c>
      <c r="H5619" s="78" t="s">
        <v>1583</v>
      </c>
      <c r="I5619" s="81">
        <v>220</v>
      </c>
      <c r="J5619" s="78" t="s">
        <v>637</v>
      </c>
      <c r="K5619" s="78" t="s">
        <v>537</v>
      </c>
      <c r="L5619" s="78" t="s">
        <v>401</v>
      </c>
      <c r="M5619" s="78" t="s">
        <v>395</v>
      </c>
      <c r="N5619" s="78" t="s">
        <v>396</v>
      </c>
      <c r="O5619" s="82" t="s">
        <v>325</v>
      </c>
      <c r="P5619" s="82" t="s">
        <v>6229</v>
      </c>
      <c r="Q5619" s="83">
        <v>6</v>
      </c>
      <c r="R5619" s="35" t="s">
        <v>266</v>
      </c>
      <c r="S5619" s="83" t="str">
        <f>MID(Tabla1[[#This Row],[Aplicación]],6,2)</f>
        <v>05</v>
      </c>
      <c r="T5619" s="84" t="str">
        <f>VLOOKUP(Tabla1[[#This Row],[AREA]],Hoja1!A:B,2,FALSE)</f>
        <v>05. Comercio, mercados y consumo</v>
      </c>
      <c r="U5619" s="83">
        <v>4312</v>
      </c>
      <c r="V5619" s="84" t="str">
        <f>VLOOKUP(Tabla1[[#This Row],[PROGRAMA]],Hoja1!A:B,2,FALSE)</f>
        <v>4312. Mercados</v>
      </c>
      <c r="W5619" s="83">
        <v>63</v>
      </c>
      <c r="X5619" s="83">
        <v>632</v>
      </c>
    </row>
    <row r="5620" spans="1:24" x14ac:dyDescent="0.25">
      <c r="A5620" s="77">
        <v>220240063232</v>
      </c>
      <c r="B5620" s="78" t="s">
        <v>390</v>
      </c>
      <c r="C5620" s="79">
        <v>45652</v>
      </c>
      <c r="D5620" s="77">
        <v>22024009358</v>
      </c>
      <c r="E5620" s="78" t="s">
        <v>1293</v>
      </c>
      <c r="F5620" s="80">
        <v>153.80000000000001</v>
      </c>
      <c r="G5620" s="78" t="s">
        <v>715</v>
      </c>
      <c r="H5620" s="78" t="s">
        <v>7364</v>
      </c>
      <c r="I5620" s="81">
        <v>220</v>
      </c>
      <c r="J5620" s="78" t="s">
        <v>398</v>
      </c>
      <c r="K5620" s="78" t="s">
        <v>398</v>
      </c>
      <c r="L5620" s="78" t="s">
        <v>413</v>
      </c>
      <c r="M5620" s="78" t="s">
        <v>585</v>
      </c>
      <c r="N5620" s="78" t="s">
        <v>539</v>
      </c>
      <c r="O5620" s="82" t="s">
        <v>326</v>
      </c>
      <c r="P5620" s="82" t="s">
        <v>6229</v>
      </c>
      <c r="Q5620" s="83" t="str">
        <f>MID(Tabla1[[#This Row],[Aplicación]],14,1)</f>
        <v>2</v>
      </c>
      <c r="R5620" s="35" t="s">
        <v>265</v>
      </c>
      <c r="S5620" s="83" t="str">
        <f>MID(Tabla1[[#This Row],[Aplicación]],6,2)</f>
        <v>03</v>
      </c>
      <c r="T5620" s="84" t="str">
        <f>VLOOKUP(Tabla1[[#This Row],[AREA]],Hoja1!A:B,2,FALSE)</f>
        <v>03. Participación ciudadana y deportes</v>
      </c>
      <c r="U5620" s="83" t="str">
        <f>MID(Tabla1[[#This Row],[Aplicación]],9,4)</f>
        <v>9241</v>
      </c>
      <c r="V5620" s="84" t="str">
        <f>VLOOKUP(Tabla1[[#This Row],[PROGRAMA]],Hoja1!A:B,2,FALSE)</f>
        <v>9241. Participación ciudadana</v>
      </c>
      <c r="W5620" s="83" t="str">
        <f>MID(Tabla1[[#This Row],[Aplicación]],14,2)</f>
        <v>21</v>
      </c>
      <c r="X5620" s="83" t="str">
        <f>MID(Tabla1[[#This Row],[Aplicación]],14,6)</f>
        <v>212</v>
      </c>
    </row>
    <row r="5621" spans="1:24" x14ac:dyDescent="0.25">
      <c r="A5621" s="77">
        <v>220240051457</v>
      </c>
      <c r="B5621" s="78" t="s">
        <v>702</v>
      </c>
      <c r="C5621" s="79">
        <v>45595</v>
      </c>
      <c r="D5621" s="77">
        <v>22024000021</v>
      </c>
      <c r="E5621" s="78" t="s">
        <v>1296</v>
      </c>
      <c r="F5621" s="80">
        <v>106.71</v>
      </c>
      <c r="G5621" s="78" t="s">
        <v>81</v>
      </c>
      <c r="H5621" s="78" t="s">
        <v>7365</v>
      </c>
      <c r="I5621" s="81" t="s">
        <v>2934</v>
      </c>
      <c r="J5621" s="78" t="s">
        <v>398</v>
      </c>
      <c r="K5621" s="78" t="s">
        <v>398</v>
      </c>
      <c r="L5621" s="78" t="s">
        <v>413</v>
      </c>
      <c r="M5621" s="78" t="s">
        <v>395</v>
      </c>
      <c r="N5621" s="78" t="s">
        <v>396</v>
      </c>
      <c r="O5621" s="82" t="s">
        <v>325</v>
      </c>
      <c r="P5621" s="82" t="s">
        <v>6229</v>
      </c>
      <c r="Q5621" s="83" t="str">
        <f>MID(Tabla1[[#This Row],[Aplicación]],14,1)</f>
        <v>2</v>
      </c>
      <c r="R5621" s="35" t="s">
        <v>265</v>
      </c>
      <c r="S5621" s="83" t="str">
        <f>MID(Tabla1[[#This Row],[Aplicación]],6,2)</f>
        <v>11</v>
      </c>
      <c r="T5621" s="84" t="str">
        <f>VLOOKUP(Tabla1[[#This Row],[AREA]],Hoja1!A:B,2,FALSE)</f>
        <v>11. Salud pública y seguridad ciudadana</v>
      </c>
      <c r="U5621" s="83" t="str">
        <f>MID(Tabla1[[#This Row],[Aplicación]],9,4)</f>
        <v>1361</v>
      </c>
      <c r="V5621" s="84" t="str">
        <f>VLOOKUP(Tabla1[[#This Row],[PROGRAMA]],Hoja1!A:B,2,FALSE)</f>
        <v>1361. Prevención y extinción de incencios</v>
      </c>
      <c r="W5621" s="83" t="str">
        <f>MID(Tabla1[[#This Row],[Aplicación]],14,2)</f>
        <v>22</v>
      </c>
      <c r="X5621" s="83" t="str">
        <f>MID(Tabla1[[#This Row],[Aplicación]],14,6)</f>
        <v>22199</v>
      </c>
    </row>
    <row r="5622" spans="1:24" x14ac:dyDescent="0.25">
      <c r="A5622" s="77">
        <v>220240044932</v>
      </c>
      <c r="B5622" s="78" t="s">
        <v>702</v>
      </c>
      <c r="C5622" s="79">
        <v>45567</v>
      </c>
      <c r="D5622" s="77">
        <v>22024000749</v>
      </c>
      <c r="E5622" s="78" t="s">
        <v>1290</v>
      </c>
      <c r="F5622" s="80">
        <v>105.22</v>
      </c>
      <c r="G5622" s="78" t="s">
        <v>41</v>
      </c>
      <c r="H5622" s="78" t="s">
        <v>7366</v>
      </c>
      <c r="I5622" s="81" t="s">
        <v>2934</v>
      </c>
      <c r="J5622" s="78" t="s">
        <v>398</v>
      </c>
      <c r="K5622" s="78" t="s">
        <v>398</v>
      </c>
      <c r="L5622" s="78" t="s">
        <v>413</v>
      </c>
      <c r="M5622" s="78" t="s">
        <v>395</v>
      </c>
      <c r="N5622" s="78" t="s">
        <v>396</v>
      </c>
      <c r="O5622" s="82" t="s">
        <v>325</v>
      </c>
      <c r="P5622" s="82" t="s">
        <v>6229</v>
      </c>
      <c r="Q5622" s="83" t="str">
        <f>MID(Tabla1[[#This Row],[Aplicación]],14,1)</f>
        <v>2</v>
      </c>
      <c r="R5622" s="35" t="s">
        <v>265</v>
      </c>
      <c r="S5622" s="83" t="str">
        <f>MID(Tabla1[[#This Row],[Aplicación]],6,2)</f>
        <v>02</v>
      </c>
      <c r="T5622" s="84" t="str">
        <f>VLOOKUP(Tabla1[[#This Row],[AREA]],Hoja1!A:B,2,FALSE)</f>
        <v>02. Urbanismo y vivienda</v>
      </c>
      <c r="U5622" s="83" t="str">
        <f>MID(Tabla1[[#This Row],[Aplicación]],9,4)</f>
        <v>9332</v>
      </c>
      <c r="V5622" s="84" t="str">
        <f>VLOOKUP(Tabla1[[#This Row],[PROGRAMA]],Hoja1!A:B,2,FALSE)</f>
        <v>9332. Mantenimiento de edificios e instalaciones municipales</v>
      </c>
      <c r="W5622" s="83" t="str">
        <f>MID(Tabla1[[#This Row],[Aplicación]],14,2)</f>
        <v>21</v>
      </c>
      <c r="X5622" s="83" t="str">
        <f>MID(Tabla1[[#This Row],[Aplicación]],14,6)</f>
        <v>212</v>
      </c>
    </row>
    <row r="5623" spans="1:24" x14ac:dyDescent="0.25">
      <c r="A5623" s="77">
        <v>220240060381</v>
      </c>
      <c r="B5623" s="78" t="s">
        <v>702</v>
      </c>
      <c r="C5623" s="79">
        <v>45638</v>
      </c>
      <c r="D5623" s="77">
        <v>22024000441</v>
      </c>
      <c r="E5623" s="78" t="s">
        <v>1425</v>
      </c>
      <c r="F5623" s="80">
        <v>104.33</v>
      </c>
      <c r="G5623" s="78" t="s">
        <v>51</v>
      </c>
      <c r="H5623" s="78" t="s">
        <v>7367</v>
      </c>
      <c r="I5623" s="81" t="s">
        <v>2934</v>
      </c>
      <c r="J5623" s="78" t="s">
        <v>874</v>
      </c>
      <c r="K5623" s="78" t="s">
        <v>875</v>
      </c>
      <c r="L5623" s="78" t="s">
        <v>413</v>
      </c>
      <c r="M5623" s="78" t="s">
        <v>395</v>
      </c>
      <c r="N5623" s="78" t="s">
        <v>396</v>
      </c>
      <c r="O5623" s="82" t="s">
        <v>325</v>
      </c>
      <c r="P5623" s="82" t="s">
        <v>6229</v>
      </c>
      <c r="Q5623" s="83" t="str">
        <f>MID(Tabla1[[#This Row],[Aplicación]],14,1)</f>
        <v>2</v>
      </c>
      <c r="R5623" s="35" t="s">
        <v>265</v>
      </c>
      <c r="S5623" s="83" t="str">
        <f>MID(Tabla1[[#This Row],[Aplicación]],6,2)</f>
        <v>11</v>
      </c>
      <c r="T5623" s="84" t="str">
        <f>VLOOKUP(Tabla1[[#This Row],[AREA]],Hoja1!A:B,2,FALSE)</f>
        <v>11. Salud pública y seguridad ciudadana</v>
      </c>
      <c r="U5623" s="83" t="str">
        <f>MID(Tabla1[[#This Row],[Aplicación]],9,4)</f>
        <v>1621</v>
      </c>
      <c r="V5623" s="84" t="str">
        <f>VLOOKUP(Tabla1[[#This Row],[PROGRAMA]],Hoja1!A:B,2,FALSE)</f>
        <v>1621. Recogida de residuos</v>
      </c>
      <c r="W5623" s="83" t="str">
        <f>MID(Tabla1[[#This Row],[Aplicación]],14,2)</f>
        <v>21</v>
      </c>
      <c r="X5623" s="83" t="str">
        <f>MID(Tabla1[[#This Row],[Aplicación]],14,6)</f>
        <v>214</v>
      </c>
    </row>
    <row r="5624" spans="1:24" x14ac:dyDescent="0.25">
      <c r="A5624" s="77">
        <v>220240058028</v>
      </c>
      <c r="B5624" s="78" t="s">
        <v>702</v>
      </c>
      <c r="C5624" s="79">
        <v>45630</v>
      </c>
      <c r="D5624" s="77">
        <v>22024001011</v>
      </c>
      <c r="E5624" s="78" t="s">
        <v>1423</v>
      </c>
      <c r="F5624" s="80">
        <v>103.37</v>
      </c>
      <c r="G5624" s="78" t="s">
        <v>283</v>
      </c>
      <c r="H5624" s="78" t="s">
        <v>7368</v>
      </c>
      <c r="I5624" s="81" t="s">
        <v>2934</v>
      </c>
      <c r="J5624" s="78" t="s">
        <v>398</v>
      </c>
      <c r="K5624" s="78" t="s">
        <v>398</v>
      </c>
      <c r="L5624" s="78" t="s">
        <v>399</v>
      </c>
      <c r="M5624" s="78" t="s">
        <v>395</v>
      </c>
      <c r="N5624" s="78" t="s">
        <v>396</v>
      </c>
      <c r="O5624" s="82" t="s">
        <v>325</v>
      </c>
      <c r="P5624" s="82" t="s">
        <v>6229</v>
      </c>
      <c r="Q5624" s="83" t="str">
        <f>MID(Tabla1[[#This Row],[Aplicación]],14,1)</f>
        <v>2</v>
      </c>
      <c r="R5624" s="35" t="s">
        <v>265</v>
      </c>
      <c r="S5624" s="83" t="str">
        <f>MID(Tabla1[[#This Row],[Aplicación]],6,2)</f>
        <v>11</v>
      </c>
      <c r="T5624" s="84" t="str">
        <f>VLOOKUP(Tabla1[[#This Row],[AREA]],Hoja1!A:B,2,FALSE)</f>
        <v>11. Salud pública y seguridad ciudadana</v>
      </c>
      <c r="U5624" s="83" t="str">
        <f>MID(Tabla1[[#This Row],[Aplicación]],9,4)</f>
        <v>1321</v>
      </c>
      <c r="V5624" s="84" t="str">
        <f>VLOOKUP(Tabla1[[#This Row],[PROGRAMA]],Hoja1!A:B,2,FALSE)</f>
        <v>1321. Policía municipal</v>
      </c>
      <c r="W5624" s="83" t="str">
        <f>MID(Tabla1[[#This Row],[Aplicación]],14,2)</f>
        <v>21</v>
      </c>
      <c r="X5624" s="83" t="str">
        <f>MID(Tabla1[[#This Row],[Aplicación]],14,6)</f>
        <v>214</v>
      </c>
    </row>
    <row r="5625" spans="1:24" x14ac:dyDescent="0.25">
      <c r="A5625" s="77">
        <v>220240051515</v>
      </c>
      <c r="B5625" s="78" t="s">
        <v>702</v>
      </c>
      <c r="C5625" s="79">
        <v>45595</v>
      </c>
      <c r="D5625" s="77">
        <v>22024001633</v>
      </c>
      <c r="E5625" s="78" t="s">
        <v>1427</v>
      </c>
      <c r="F5625" s="80">
        <v>102.37</v>
      </c>
      <c r="G5625" s="78" t="s">
        <v>745</v>
      </c>
      <c r="H5625" s="78" t="s">
        <v>7369</v>
      </c>
      <c r="I5625" s="81" t="s">
        <v>2934</v>
      </c>
      <c r="J5625" s="78" t="s">
        <v>398</v>
      </c>
      <c r="K5625" s="78" t="s">
        <v>398</v>
      </c>
      <c r="L5625" s="78" t="s">
        <v>413</v>
      </c>
      <c r="M5625" s="78" t="s">
        <v>395</v>
      </c>
      <c r="N5625" s="78" t="s">
        <v>396</v>
      </c>
      <c r="O5625" s="82" t="s">
        <v>325</v>
      </c>
      <c r="P5625" s="82" t="s">
        <v>6229</v>
      </c>
      <c r="Q5625" s="83" t="str">
        <f>MID(Tabla1[[#This Row],[Aplicación]],14,1)</f>
        <v>2</v>
      </c>
      <c r="R5625" s="35" t="s">
        <v>265</v>
      </c>
      <c r="S5625" s="83" t="str">
        <f>MID(Tabla1[[#This Row],[Aplicación]],6,2)</f>
        <v>07</v>
      </c>
      <c r="T5625" s="84" t="str">
        <f>VLOOKUP(Tabla1[[#This Row],[AREA]],Hoja1!A:B,2,FALSE)</f>
        <v>07. Medio ambiente</v>
      </c>
      <c r="U5625" s="83" t="str">
        <f>MID(Tabla1[[#This Row],[Aplicación]],9,4)</f>
        <v>1711</v>
      </c>
      <c r="V5625" s="84" t="str">
        <f>VLOOKUP(Tabla1[[#This Row],[PROGRAMA]],Hoja1!A:B,2,FALSE)</f>
        <v>1711. Parques y jardines</v>
      </c>
      <c r="W5625" s="83" t="str">
        <f>MID(Tabla1[[#This Row],[Aplicación]],14,2)</f>
        <v>22</v>
      </c>
      <c r="X5625" s="83" t="str">
        <f>MID(Tabla1[[#This Row],[Aplicación]],14,6)</f>
        <v>22199</v>
      </c>
    </row>
    <row r="5626" spans="1:24" x14ac:dyDescent="0.25">
      <c r="A5626" s="77">
        <v>220240045090</v>
      </c>
      <c r="B5626" s="78" t="s">
        <v>702</v>
      </c>
      <c r="C5626" s="79">
        <v>45567</v>
      </c>
      <c r="D5626" s="77">
        <v>22024000440</v>
      </c>
      <c r="E5626" s="78" t="s">
        <v>1425</v>
      </c>
      <c r="F5626" s="80">
        <v>102.1</v>
      </c>
      <c r="G5626" s="78" t="s">
        <v>766</v>
      </c>
      <c r="H5626" s="78" t="s">
        <v>7370</v>
      </c>
      <c r="I5626" s="81" t="s">
        <v>2934</v>
      </c>
      <c r="J5626" s="78" t="s">
        <v>398</v>
      </c>
      <c r="K5626" s="78" t="s">
        <v>398</v>
      </c>
      <c r="L5626" s="78" t="s">
        <v>399</v>
      </c>
      <c r="M5626" s="78" t="s">
        <v>395</v>
      </c>
      <c r="N5626" s="78" t="s">
        <v>396</v>
      </c>
      <c r="O5626" s="82" t="s">
        <v>325</v>
      </c>
      <c r="P5626" s="82" t="s">
        <v>6229</v>
      </c>
      <c r="Q5626" s="83" t="str">
        <f>MID(Tabla1[[#This Row],[Aplicación]],14,1)</f>
        <v>2</v>
      </c>
      <c r="R5626" s="35" t="s">
        <v>265</v>
      </c>
      <c r="S5626" s="83" t="str">
        <f>MID(Tabla1[[#This Row],[Aplicación]],6,2)</f>
        <v>11</v>
      </c>
      <c r="T5626" s="84" t="str">
        <f>VLOOKUP(Tabla1[[#This Row],[AREA]],Hoja1!A:B,2,FALSE)</f>
        <v>11. Salud pública y seguridad ciudadana</v>
      </c>
      <c r="U5626" s="83" t="str">
        <f>MID(Tabla1[[#This Row],[Aplicación]],9,4)</f>
        <v>1621</v>
      </c>
      <c r="V5626" s="84" t="str">
        <f>VLOOKUP(Tabla1[[#This Row],[PROGRAMA]],Hoja1!A:B,2,FALSE)</f>
        <v>1621. Recogida de residuos</v>
      </c>
      <c r="W5626" s="83" t="str">
        <f>MID(Tabla1[[#This Row],[Aplicación]],14,2)</f>
        <v>21</v>
      </c>
      <c r="X5626" s="83" t="str">
        <f>MID(Tabla1[[#This Row],[Aplicación]],14,6)</f>
        <v>214</v>
      </c>
    </row>
    <row r="5627" spans="1:24" x14ac:dyDescent="0.25">
      <c r="A5627" s="77">
        <v>220240045120</v>
      </c>
      <c r="B5627" s="78" t="s">
        <v>702</v>
      </c>
      <c r="C5627" s="79">
        <v>45567</v>
      </c>
      <c r="D5627" s="77">
        <v>22024000942</v>
      </c>
      <c r="E5627" s="78" t="s">
        <v>1411</v>
      </c>
      <c r="F5627" s="80">
        <v>101.69</v>
      </c>
      <c r="G5627" s="78" t="s">
        <v>827</v>
      </c>
      <c r="H5627" s="78" t="s">
        <v>7371</v>
      </c>
      <c r="I5627" s="81" t="s">
        <v>2934</v>
      </c>
      <c r="J5627" s="78" t="s">
        <v>398</v>
      </c>
      <c r="K5627" s="78" t="s">
        <v>398</v>
      </c>
      <c r="L5627" s="78" t="s">
        <v>413</v>
      </c>
      <c r="M5627" s="78" t="s">
        <v>395</v>
      </c>
      <c r="N5627" s="78" t="s">
        <v>396</v>
      </c>
      <c r="O5627" s="82" t="s">
        <v>325</v>
      </c>
      <c r="P5627" s="82" t="s">
        <v>6229</v>
      </c>
      <c r="Q5627" s="83" t="str">
        <f>MID(Tabla1[[#This Row],[Aplicación]],14,1)</f>
        <v>2</v>
      </c>
      <c r="R5627" s="35" t="s">
        <v>265</v>
      </c>
      <c r="S5627" s="83" t="str">
        <f>MID(Tabla1[[#This Row],[Aplicación]],6,2)</f>
        <v>06</v>
      </c>
      <c r="T5627" s="84" t="str">
        <f>VLOOKUP(Tabla1[[#This Row],[AREA]],Hoja1!A:B,2,FALSE)</f>
        <v>06. Educación y cultura</v>
      </c>
      <c r="U5627" s="83" t="str">
        <f>MID(Tabla1[[#This Row],[Aplicación]],9,4)</f>
        <v>3231</v>
      </c>
      <c r="V5627" s="84" t="str">
        <f>VLOOKUP(Tabla1[[#This Row],[PROGRAMA]],Hoja1!A:B,2,FALSE)</f>
        <v>3231. Escuelas infantiles</v>
      </c>
      <c r="W5627" s="83" t="str">
        <f>MID(Tabla1[[#This Row],[Aplicación]],14,2)</f>
        <v>21</v>
      </c>
      <c r="X5627" s="83" t="str">
        <f>MID(Tabla1[[#This Row],[Aplicación]],14,6)</f>
        <v>212</v>
      </c>
    </row>
    <row r="5628" spans="1:24" x14ac:dyDescent="0.25">
      <c r="A5628" s="77">
        <v>220240045147</v>
      </c>
      <c r="B5628" s="78" t="s">
        <v>702</v>
      </c>
      <c r="C5628" s="79">
        <v>45567</v>
      </c>
      <c r="D5628" s="77">
        <v>22024003042</v>
      </c>
      <c r="E5628" s="78" t="s">
        <v>2936</v>
      </c>
      <c r="F5628" s="80">
        <v>100.41</v>
      </c>
      <c r="G5628" s="78" t="s">
        <v>776</v>
      </c>
      <c r="H5628" s="78" t="s">
        <v>7372</v>
      </c>
      <c r="I5628" s="81" t="s">
        <v>2934</v>
      </c>
      <c r="J5628" s="78" t="s">
        <v>398</v>
      </c>
      <c r="K5628" s="78" t="s">
        <v>398</v>
      </c>
      <c r="L5628" s="78" t="s">
        <v>413</v>
      </c>
      <c r="M5628" s="78" t="s">
        <v>395</v>
      </c>
      <c r="N5628" s="78" t="s">
        <v>396</v>
      </c>
      <c r="O5628" s="82" t="s">
        <v>325</v>
      </c>
      <c r="P5628" s="82" t="s">
        <v>6229</v>
      </c>
      <c r="Q5628" s="83" t="str">
        <f>MID(Tabla1[[#This Row],[Aplicación]],14,1)</f>
        <v>2</v>
      </c>
      <c r="R5628" s="35" t="s">
        <v>265</v>
      </c>
      <c r="S5628" s="83" t="str">
        <f>MID(Tabla1[[#This Row],[Aplicación]],6,2)</f>
        <v>08</v>
      </c>
      <c r="T5628" s="84" t="str">
        <f>VLOOKUP(Tabla1[[#This Row],[AREA]],Hoja1!A:B,2,FALSE)</f>
        <v>08. Tráfico y movilidad</v>
      </c>
      <c r="U5628" s="83" t="str">
        <f>MID(Tabla1[[#This Row],[Aplicación]],9,4)</f>
        <v>1651</v>
      </c>
      <c r="V5628" s="84" t="str">
        <f>VLOOKUP(Tabla1[[#This Row],[PROGRAMA]],Hoja1!A:B,2,FALSE)</f>
        <v>1651. Alumbrado público</v>
      </c>
      <c r="W5628" s="83" t="str">
        <f>MID(Tabla1[[#This Row],[Aplicación]],14,2)</f>
        <v>22</v>
      </c>
      <c r="X5628" s="83" t="str">
        <f>MID(Tabla1[[#This Row],[Aplicación]],14,6)</f>
        <v>22199</v>
      </c>
    </row>
    <row r="5629" spans="1:24" x14ac:dyDescent="0.25">
      <c r="A5629" s="77">
        <v>220240060954</v>
      </c>
      <c r="B5629" s="78" t="s">
        <v>702</v>
      </c>
      <c r="C5629" s="79">
        <v>45643</v>
      </c>
      <c r="D5629" s="77">
        <v>22024000749</v>
      </c>
      <c r="E5629" s="78" t="s">
        <v>1290</v>
      </c>
      <c r="F5629" s="80">
        <v>99.92</v>
      </c>
      <c r="G5629" s="78" t="s">
        <v>41</v>
      </c>
      <c r="H5629" s="78" t="s">
        <v>7373</v>
      </c>
      <c r="I5629" s="81" t="s">
        <v>2934</v>
      </c>
      <c r="J5629" s="78" t="s">
        <v>398</v>
      </c>
      <c r="K5629" s="78" t="s">
        <v>398</v>
      </c>
      <c r="L5629" s="78" t="s">
        <v>413</v>
      </c>
      <c r="M5629" s="78" t="s">
        <v>395</v>
      </c>
      <c r="N5629" s="78" t="s">
        <v>396</v>
      </c>
      <c r="O5629" s="82" t="s">
        <v>325</v>
      </c>
      <c r="P5629" s="82" t="s">
        <v>6229</v>
      </c>
      <c r="Q5629" s="83" t="str">
        <f>MID(Tabla1[[#This Row],[Aplicación]],14,1)</f>
        <v>2</v>
      </c>
      <c r="R5629" s="35" t="s">
        <v>265</v>
      </c>
      <c r="S5629" s="83" t="str">
        <f>MID(Tabla1[[#This Row],[Aplicación]],6,2)</f>
        <v>02</v>
      </c>
      <c r="T5629" s="84" t="str">
        <f>VLOOKUP(Tabla1[[#This Row],[AREA]],Hoja1!A:B,2,FALSE)</f>
        <v>02. Urbanismo y vivienda</v>
      </c>
      <c r="U5629" s="83" t="str">
        <f>MID(Tabla1[[#This Row],[Aplicación]],9,4)</f>
        <v>9332</v>
      </c>
      <c r="V5629" s="84" t="str">
        <f>VLOOKUP(Tabla1[[#This Row],[PROGRAMA]],Hoja1!A:B,2,FALSE)</f>
        <v>9332. Mantenimiento de edificios e instalaciones municipales</v>
      </c>
      <c r="W5629" s="83" t="str">
        <f>MID(Tabla1[[#This Row],[Aplicación]],14,2)</f>
        <v>21</v>
      </c>
      <c r="X5629" s="83" t="str">
        <f>MID(Tabla1[[#This Row],[Aplicación]],14,6)</f>
        <v>212</v>
      </c>
    </row>
    <row r="5630" spans="1:24" x14ac:dyDescent="0.25">
      <c r="A5630" s="77">
        <v>220240056176</v>
      </c>
      <c r="B5630" s="78" t="s">
        <v>702</v>
      </c>
      <c r="C5630" s="79">
        <v>45622</v>
      </c>
      <c r="D5630" s="77">
        <v>22024003059</v>
      </c>
      <c r="E5630" s="78" t="s">
        <v>1306</v>
      </c>
      <c r="F5630" s="80">
        <v>99.69</v>
      </c>
      <c r="G5630" s="78" t="s">
        <v>81</v>
      </c>
      <c r="H5630" s="78" t="s">
        <v>7374</v>
      </c>
      <c r="I5630" s="81" t="s">
        <v>2934</v>
      </c>
      <c r="J5630" s="78" t="s">
        <v>398</v>
      </c>
      <c r="K5630" s="78" t="s">
        <v>398</v>
      </c>
      <c r="L5630" s="78" t="s">
        <v>399</v>
      </c>
      <c r="M5630" s="78" t="s">
        <v>395</v>
      </c>
      <c r="N5630" s="78" t="s">
        <v>396</v>
      </c>
      <c r="O5630" s="82" t="s">
        <v>325</v>
      </c>
      <c r="P5630" s="82" t="s">
        <v>6229</v>
      </c>
      <c r="Q5630" s="83" t="str">
        <f>MID(Tabla1[[#This Row],[Aplicación]],14,1)</f>
        <v>2</v>
      </c>
      <c r="R5630" s="35" t="s">
        <v>265</v>
      </c>
      <c r="S5630" s="83" t="str">
        <f>MID(Tabla1[[#This Row],[Aplicación]],6,2)</f>
        <v>08</v>
      </c>
      <c r="T5630" s="84" t="str">
        <f>VLOOKUP(Tabla1[[#This Row],[AREA]],Hoja1!A:B,2,FALSE)</f>
        <v>08. Tráfico y movilidad</v>
      </c>
      <c r="U5630" s="83" t="str">
        <f>MID(Tabla1[[#This Row],[Aplicación]],9,4)</f>
        <v>1532</v>
      </c>
      <c r="V5630" s="84" t="str">
        <f>VLOOKUP(Tabla1[[#This Row],[PROGRAMA]],Hoja1!A:B,2,FALSE)</f>
        <v>1532. Pavimentación vias públicas y otros servicios urbanísticos</v>
      </c>
      <c r="W5630" s="83" t="str">
        <f>MID(Tabla1[[#This Row],[Aplicación]],14,2)</f>
        <v>21</v>
      </c>
      <c r="X5630" s="83" t="str">
        <f>MID(Tabla1[[#This Row],[Aplicación]],14,6)</f>
        <v>214</v>
      </c>
    </row>
    <row r="5631" spans="1:24" x14ac:dyDescent="0.25">
      <c r="A5631" s="77">
        <v>220240058063</v>
      </c>
      <c r="B5631" s="78" t="s">
        <v>702</v>
      </c>
      <c r="C5631" s="79">
        <v>45630</v>
      </c>
      <c r="D5631" s="77">
        <v>22024000441</v>
      </c>
      <c r="E5631" s="78" t="s">
        <v>1425</v>
      </c>
      <c r="F5631" s="80">
        <v>99.34</v>
      </c>
      <c r="G5631" s="78" t="s">
        <v>804</v>
      </c>
      <c r="H5631" s="78" t="s">
        <v>7375</v>
      </c>
      <c r="I5631" s="81" t="s">
        <v>2934</v>
      </c>
      <c r="J5631" s="78" t="s">
        <v>398</v>
      </c>
      <c r="K5631" s="78" t="s">
        <v>398</v>
      </c>
      <c r="L5631" s="78" t="s">
        <v>413</v>
      </c>
      <c r="M5631" s="78" t="s">
        <v>395</v>
      </c>
      <c r="N5631" s="78" t="s">
        <v>396</v>
      </c>
      <c r="O5631" s="82" t="s">
        <v>325</v>
      </c>
      <c r="P5631" s="82" t="s">
        <v>6229</v>
      </c>
      <c r="Q5631" s="83" t="str">
        <f>MID(Tabla1[[#This Row],[Aplicación]],14,1)</f>
        <v>2</v>
      </c>
      <c r="R5631" s="35" t="s">
        <v>265</v>
      </c>
      <c r="S5631" s="83" t="str">
        <f>MID(Tabla1[[#This Row],[Aplicación]],6,2)</f>
        <v>11</v>
      </c>
      <c r="T5631" s="84" t="str">
        <f>VLOOKUP(Tabla1[[#This Row],[AREA]],Hoja1!A:B,2,FALSE)</f>
        <v>11. Salud pública y seguridad ciudadana</v>
      </c>
      <c r="U5631" s="83" t="str">
        <f>MID(Tabla1[[#This Row],[Aplicación]],9,4)</f>
        <v>1621</v>
      </c>
      <c r="V5631" s="84" t="str">
        <f>VLOOKUP(Tabla1[[#This Row],[PROGRAMA]],Hoja1!A:B,2,FALSE)</f>
        <v>1621. Recogida de residuos</v>
      </c>
      <c r="W5631" s="83" t="str">
        <f>MID(Tabla1[[#This Row],[Aplicación]],14,2)</f>
        <v>21</v>
      </c>
      <c r="X5631" s="83" t="str">
        <f>MID(Tabla1[[#This Row],[Aplicación]],14,6)</f>
        <v>214</v>
      </c>
    </row>
    <row r="5632" spans="1:24" x14ac:dyDescent="0.25">
      <c r="A5632" s="77">
        <v>220240058026</v>
      </c>
      <c r="B5632" s="78" t="s">
        <v>702</v>
      </c>
      <c r="C5632" s="79">
        <v>45630</v>
      </c>
      <c r="D5632" s="77">
        <v>22024001011</v>
      </c>
      <c r="E5632" s="78" t="s">
        <v>1423</v>
      </c>
      <c r="F5632" s="80">
        <v>99.22</v>
      </c>
      <c r="G5632" s="78" t="s">
        <v>835</v>
      </c>
      <c r="H5632" s="78" t="s">
        <v>7376</v>
      </c>
      <c r="I5632" s="81" t="s">
        <v>2934</v>
      </c>
      <c r="J5632" s="78" t="s">
        <v>398</v>
      </c>
      <c r="K5632" s="78" t="s">
        <v>398</v>
      </c>
      <c r="L5632" s="78" t="s">
        <v>399</v>
      </c>
      <c r="M5632" s="78" t="s">
        <v>395</v>
      </c>
      <c r="N5632" s="78" t="s">
        <v>396</v>
      </c>
      <c r="O5632" s="82" t="s">
        <v>325</v>
      </c>
      <c r="P5632" s="82" t="s">
        <v>6229</v>
      </c>
      <c r="Q5632" s="83" t="str">
        <f>MID(Tabla1[[#This Row],[Aplicación]],14,1)</f>
        <v>2</v>
      </c>
      <c r="R5632" s="35" t="s">
        <v>265</v>
      </c>
      <c r="S5632" s="83" t="str">
        <f>MID(Tabla1[[#This Row],[Aplicación]],6,2)</f>
        <v>11</v>
      </c>
      <c r="T5632" s="84" t="str">
        <f>VLOOKUP(Tabla1[[#This Row],[AREA]],Hoja1!A:B,2,FALSE)</f>
        <v>11. Salud pública y seguridad ciudadana</v>
      </c>
      <c r="U5632" s="83" t="str">
        <f>MID(Tabla1[[#This Row],[Aplicación]],9,4)</f>
        <v>1321</v>
      </c>
      <c r="V5632" s="84" t="str">
        <f>VLOOKUP(Tabla1[[#This Row],[PROGRAMA]],Hoja1!A:B,2,FALSE)</f>
        <v>1321. Policía municipal</v>
      </c>
      <c r="W5632" s="83" t="str">
        <f>MID(Tabla1[[#This Row],[Aplicación]],14,2)</f>
        <v>21</v>
      </c>
      <c r="X5632" s="83" t="str">
        <f>MID(Tabla1[[#This Row],[Aplicación]],14,6)</f>
        <v>214</v>
      </c>
    </row>
    <row r="5633" spans="1:24" x14ac:dyDescent="0.25">
      <c r="A5633" s="77">
        <v>220240062119</v>
      </c>
      <c r="B5633" s="78" t="s">
        <v>702</v>
      </c>
      <c r="C5633" s="79">
        <v>45646</v>
      </c>
      <c r="D5633" s="77">
        <v>22024001633</v>
      </c>
      <c r="E5633" s="78" t="s">
        <v>1427</v>
      </c>
      <c r="F5633" s="80">
        <v>98.84</v>
      </c>
      <c r="G5633" s="78" t="s">
        <v>82</v>
      </c>
      <c r="H5633" s="78" t="s">
        <v>7377</v>
      </c>
      <c r="I5633" s="81" t="s">
        <v>2934</v>
      </c>
      <c r="J5633" s="78" t="s">
        <v>398</v>
      </c>
      <c r="K5633" s="78" t="s">
        <v>398</v>
      </c>
      <c r="L5633" s="78" t="s">
        <v>413</v>
      </c>
      <c r="M5633" s="78" t="s">
        <v>395</v>
      </c>
      <c r="N5633" s="78" t="s">
        <v>396</v>
      </c>
      <c r="O5633" s="82" t="s">
        <v>325</v>
      </c>
      <c r="P5633" s="82" t="s">
        <v>6229</v>
      </c>
      <c r="Q5633" s="83" t="str">
        <f>MID(Tabla1[[#This Row],[Aplicación]],14,1)</f>
        <v>2</v>
      </c>
      <c r="R5633" s="35" t="s">
        <v>265</v>
      </c>
      <c r="S5633" s="83" t="str">
        <f>MID(Tabla1[[#This Row],[Aplicación]],6,2)</f>
        <v>07</v>
      </c>
      <c r="T5633" s="84" t="str">
        <f>VLOOKUP(Tabla1[[#This Row],[AREA]],Hoja1!A:B,2,FALSE)</f>
        <v>07. Medio ambiente</v>
      </c>
      <c r="U5633" s="83" t="str">
        <f>MID(Tabla1[[#This Row],[Aplicación]],9,4)</f>
        <v>1711</v>
      </c>
      <c r="V5633" s="84" t="str">
        <f>VLOOKUP(Tabla1[[#This Row],[PROGRAMA]],Hoja1!A:B,2,FALSE)</f>
        <v>1711. Parques y jardines</v>
      </c>
      <c r="W5633" s="83" t="str">
        <f>MID(Tabla1[[#This Row],[Aplicación]],14,2)</f>
        <v>22</v>
      </c>
      <c r="X5633" s="83" t="str">
        <f>MID(Tabla1[[#This Row],[Aplicación]],14,6)</f>
        <v>22199</v>
      </c>
    </row>
    <row r="5634" spans="1:24" x14ac:dyDescent="0.25">
      <c r="A5634" s="77">
        <v>220240053223</v>
      </c>
      <c r="B5634" s="78" t="s">
        <v>390</v>
      </c>
      <c r="C5634" s="79">
        <v>45603</v>
      </c>
      <c r="D5634" s="77">
        <v>22024008074</v>
      </c>
      <c r="E5634" s="78" t="s">
        <v>1244</v>
      </c>
      <c r="F5634" s="80">
        <v>157.30000000000001</v>
      </c>
      <c r="G5634" s="78" t="s">
        <v>704</v>
      </c>
      <c r="H5634" s="78" t="s">
        <v>7378</v>
      </c>
      <c r="I5634" s="81" t="s">
        <v>2930</v>
      </c>
      <c r="J5634" s="78" t="s">
        <v>537</v>
      </c>
      <c r="K5634" s="78" t="s">
        <v>537</v>
      </c>
      <c r="L5634" s="78" t="s">
        <v>399</v>
      </c>
      <c r="M5634" s="78" t="s">
        <v>585</v>
      </c>
      <c r="N5634" s="78" t="s">
        <v>539</v>
      </c>
      <c r="O5634" s="82" t="s">
        <v>326</v>
      </c>
      <c r="P5634" s="82" t="s">
        <v>6229</v>
      </c>
      <c r="Q5634" s="83" t="str">
        <f>MID(Tabla1[[#This Row],[Aplicación]],14,1)</f>
        <v>2</v>
      </c>
      <c r="R5634" s="35" t="s">
        <v>265</v>
      </c>
      <c r="S5634" s="83" t="str">
        <f>MID(Tabla1[[#This Row],[Aplicación]],6,2)</f>
        <v>09</v>
      </c>
      <c r="T5634" s="84" t="str">
        <f>VLOOKUP(Tabla1[[#This Row],[AREA]],Hoja1!A:B,2,FALSE)</f>
        <v>09. Turismo, eventos y marca ciudad</v>
      </c>
      <c r="U5634" s="83" t="str">
        <f>MID(Tabla1[[#This Row],[Aplicación]],9,4)</f>
        <v>4321</v>
      </c>
      <c r="V5634" s="84" t="str">
        <f>VLOOKUP(Tabla1[[#This Row],[PROGRAMA]],Hoja1!A:B,2,FALSE)</f>
        <v>4321. Turismo</v>
      </c>
      <c r="W5634" s="83" t="str">
        <f>MID(Tabla1[[#This Row],[Aplicación]],14,2)</f>
        <v>22</v>
      </c>
      <c r="X5634" s="83" t="str">
        <f>MID(Tabla1[[#This Row],[Aplicación]],14,6)</f>
        <v>22799</v>
      </c>
    </row>
    <row r="5635" spans="1:24" x14ac:dyDescent="0.25">
      <c r="A5635" s="77">
        <v>220240064588</v>
      </c>
      <c r="B5635" s="78" t="s">
        <v>673</v>
      </c>
      <c r="C5635" s="79">
        <v>45656</v>
      </c>
      <c r="D5635" s="77">
        <v>22024001288</v>
      </c>
      <c r="E5635" s="78" t="s">
        <v>1194</v>
      </c>
      <c r="F5635" s="80">
        <v>-60000</v>
      </c>
      <c r="G5635" s="78" t="s">
        <v>30</v>
      </c>
      <c r="H5635" s="78" t="s">
        <v>7379</v>
      </c>
      <c r="I5635" s="81">
        <v>220</v>
      </c>
      <c r="J5635" s="78" t="s">
        <v>398</v>
      </c>
      <c r="K5635" s="78" t="s">
        <v>398</v>
      </c>
      <c r="L5635" s="78" t="s">
        <v>413</v>
      </c>
      <c r="M5635" s="78" t="s">
        <v>395</v>
      </c>
      <c r="N5635" s="78" t="s">
        <v>396</v>
      </c>
      <c r="O5635" s="82" t="s">
        <v>321</v>
      </c>
      <c r="P5635" s="82" t="s">
        <v>6229</v>
      </c>
      <c r="Q5635" s="83" t="str">
        <f>MID(Tabla1[[#This Row],[Aplicación]],14,1)</f>
        <v>2</v>
      </c>
      <c r="R5635" s="35" t="s">
        <v>265</v>
      </c>
      <c r="S5635" s="83" t="str">
        <f>MID(Tabla1[[#This Row],[Aplicación]],6,2)</f>
        <v>11</v>
      </c>
      <c r="T5635" s="84" t="str">
        <f>VLOOKUP(Tabla1[[#This Row],[AREA]],Hoja1!A:B,2,FALSE)</f>
        <v>11. Salud pública y seguridad ciudadana</v>
      </c>
      <c r="U5635" s="83" t="str">
        <f>MID(Tabla1[[#This Row],[Aplicación]],9,4)</f>
        <v>1621</v>
      </c>
      <c r="V5635" s="84" t="str">
        <f>VLOOKUP(Tabla1[[#This Row],[PROGRAMA]],Hoja1!A:B,2,FALSE)</f>
        <v>1621. Recogida de residuos</v>
      </c>
      <c r="W5635" s="83" t="str">
        <f>MID(Tabla1[[#This Row],[Aplicación]],14,2)</f>
        <v>22</v>
      </c>
      <c r="X5635" s="83" t="str">
        <f>MID(Tabla1[[#This Row],[Aplicación]],14,6)</f>
        <v>22103</v>
      </c>
    </row>
    <row r="5636" spans="1:24" x14ac:dyDescent="0.25">
      <c r="A5636" s="77">
        <v>220240067395</v>
      </c>
      <c r="B5636" s="78" t="s">
        <v>702</v>
      </c>
      <c r="C5636" s="79">
        <v>45657</v>
      </c>
      <c r="D5636" s="77">
        <v>22024004612</v>
      </c>
      <c r="E5636" s="78" t="s">
        <v>5013</v>
      </c>
      <c r="F5636" s="80">
        <v>3622.63</v>
      </c>
      <c r="G5636" s="78" t="s">
        <v>5020</v>
      </c>
      <c r="H5636" s="78" t="s">
        <v>7380</v>
      </c>
      <c r="I5636" s="81">
        <v>300</v>
      </c>
      <c r="J5636" s="78" t="s">
        <v>398</v>
      </c>
      <c r="K5636" s="78" t="s">
        <v>398</v>
      </c>
      <c r="L5636" s="78" t="s">
        <v>413</v>
      </c>
      <c r="M5636" s="78" t="s">
        <v>395</v>
      </c>
      <c r="N5636" s="78" t="s">
        <v>396</v>
      </c>
      <c r="O5636" s="82" t="s">
        <v>325</v>
      </c>
      <c r="P5636" s="82" t="s">
        <v>6229</v>
      </c>
      <c r="Q5636" s="83" t="str">
        <f>MID(Tabla1[[#This Row],[Aplicación]],14,1)</f>
        <v>6</v>
      </c>
      <c r="R5636" s="35" t="s">
        <v>266</v>
      </c>
      <c r="S5636" s="83" t="str">
        <f>MID(Tabla1[[#This Row],[Aplicación]],6,2)</f>
        <v>06</v>
      </c>
      <c r="T5636" s="84" t="str">
        <f>VLOOKUP(Tabla1[[#This Row],[AREA]],Hoja1!A:B,2,FALSE)</f>
        <v>06. Educación y cultura</v>
      </c>
      <c r="U5636" s="83" t="str">
        <f>MID(Tabla1[[#This Row],[Aplicación]],9,4)</f>
        <v>3321</v>
      </c>
      <c r="V5636" s="84" t="str">
        <f>VLOOKUP(Tabla1[[#This Row],[PROGRAMA]],Hoja1!A:B,2,FALSE)</f>
        <v>3321. Bibliotecas públicas</v>
      </c>
      <c r="W5636" s="83" t="str">
        <f>MID(Tabla1[[#This Row],[Aplicación]],14,2)</f>
        <v>62</v>
      </c>
      <c r="X5636" s="83" t="str">
        <f>MID(Tabla1[[#This Row],[Aplicación]],14,6)</f>
        <v>629</v>
      </c>
    </row>
    <row r="5637" spans="1:24" x14ac:dyDescent="0.25">
      <c r="A5637" s="77">
        <v>220240068491</v>
      </c>
      <c r="B5637" s="78" t="s">
        <v>702</v>
      </c>
      <c r="C5637" s="79">
        <v>45657</v>
      </c>
      <c r="D5637" s="77">
        <v>22024004612</v>
      </c>
      <c r="E5637" s="78" t="s">
        <v>5013</v>
      </c>
      <c r="F5637" s="80">
        <v>3534.61</v>
      </c>
      <c r="G5637" s="78" t="s">
        <v>6498</v>
      </c>
      <c r="H5637" s="78" t="s">
        <v>7381</v>
      </c>
      <c r="I5637" s="81">
        <v>300</v>
      </c>
      <c r="J5637" s="78" t="s">
        <v>398</v>
      </c>
      <c r="K5637" s="78" t="s">
        <v>398</v>
      </c>
      <c r="L5637" s="78" t="s">
        <v>413</v>
      </c>
      <c r="M5637" s="78" t="s">
        <v>395</v>
      </c>
      <c r="N5637" s="78" t="s">
        <v>396</v>
      </c>
      <c r="O5637" s="82" t="s">
        <v>325</v>
      </c>
      <c r="P5637" s="82" t="s">
        <v>6229</v>
      </c>
      <c r="Q5637" s="83" t="str">
        <f>MID(Tabla1[[#This Row],[Aplicación]],14,1)</f>
        <v>6</v>
      </c>
      <c r="R5637" s="35" t="s">
        <v>266</v>
      </c>
      <c r="S5637" s="83" t="str">
        <f>MID(Tabla1[[#This Row],[Aplicación]],6,2)</f>
        <v>06</v>
      </c>
      <c r="T5637" s="84" t="str">
        <f>VLOOKUP(Tabla1[[#This Row],[AREA]],Hoja1!A:B,2,FALSE)</f>
        <v>06. Educación y cultura</v>
      </c>
      <c r="U5637" s="83" t="str">
        <f>MID(Tabla1[[#This Row],[Aplicación]],9,4)</f>
        <v>3321</v>
      </c>
      <c r="V5637" s="84" t="str">
        <f>VLOOKUP(Tabla1[[#This Row],[PROGRAMA]],Hoja1!A:B,2,FALSE)</f>
        <v>3321. Bibliotecas públicas</v>
      </c>
      <c r="W5637" s="83" t="str">
        <f>MID(Tabla1[[#This Row],[Aplicación]],14,2)</f>
        <v>62</v>
      </c>
      <c r="X5637" s="83" t="str">
        <f>MID(Tabla1[[#This Row],[Aplicación]],14,6)</f>
        <v>629</v>
      </c>
    </row>
    <row r="5638" spans="1:24" x14ac:dyDescent="0.25">
      <c r="A5638" s="77">
        <v>220240064629</v>
      </c>
      <c r="B5638" s="78" t="s">
        <v>390</v>
      </c>
      <c r="C5638" s="79">
        <v>45657</v>
      </c>
      <c r="D5638" s="77">
        <v>22024009584</v>
      </c>
      <c r="E5638" s="78" t="s">
        <v>1426</v>
      </c>
      <c r="F5638" s="80">
        <v>3491.26</v>
      </c>
      <c r="G5638" s="78" t="s">
        <v>812</v>
      </c>
      <c r="H5638" s="78" t="s">
        <v>7382</v>
      </c>
      <c r="I5638" s="81">
        <v>220</v>
      </c>
      <c r="J5638" s="78" t="s">
        <v>398</v>
      </c>
      <c r="K5638" s="78" t="s">
        <v>398</v>
      </c>
      <c r="L5638" s="78" t="s">
        <v>413</v>
      </c>
      <c r="M5638" s="78" t="s">
        <v>395</v>
      </c>
      <c r="N5638" s="78" t="s">
        <v>396</v>
      </c>
      <c r="O5638" s="82" t="s">
        <v>325</v>
      </c>
      <c r="P5638" s="82" t="s">
        <v>6229</v>
      </c>
      <c r="Q5638" s="83" t="str">
        <f>MID(Tabla1[[#This Row],[Aplicación]],14,1)</f>
        <v>2</v>
      </c>
      <c r="R5638" s="35" t="s">
        <v>265</v>
      </c>
      <c r="S5638" s="83" t="str">
        <f>MID(Tabla1[[#This Row],[Aplicación]],6,2)</f>
        <v>11</v>
      </c>
      <c r="T5638" s="84" t="str">
        <f>VLOOKUP(Tabla1[[#This Row],[AREA]],Hoja1!A:B,2,FALSE)</f>
        <v>11. Salud pública y seguridad ciudadana</v>
      </c>
      <c r="U5638" s="83" t="str">
        <f>MID(Tabla1[[#This Row],[Aplicación]],9,4)</f>
        <v>1621</v>
      </c>
      <c r="V5638" s="84" t="str">
        <f>VLOOKUP(Tabla1[[#This Row],[PROGRAMA]],Hoja1!A:B,2,FALSE)</f>
        <v>1621. Recogida de residuos</v>
      </c>
      <c r="W5638" s="83" t="str">
        <f>MID(Tabla1[[#This Row],[Aplicación]],14,2)</f>
        <v>22</v>
      </c>
      <c r="X5638" s="83" t="str">
        <f>MID(Tabla1[[#This Row],[Aplicación]],14,6)</f>
        <v>22199</v>
      </c>
    </row>
    <row r="5639" spans="1:24" x14ac:dyDescent="0.25">
      <c r="A5639" s="77">
        <v>220240051161</v>
      </c>
      <c r="B5639" s="78" t="s">
        <v>390</v>
      </c>
      <c r="C5639" s="79">
        <v>45594</v>
      </c>
      <c r="D5639" s="77">
        <v>22024007948</v>
      </c>
      <c r="E5639" s="78" t="s">
        <v>1224</v>
      </c>
      <c r="F5639" s="80">
        <v>7260</v>
      </c>
      <c r="G5639" s="78" t="s">
        <v>7383</v>
      </c>
      <c r="H5639" s="78" t="s">
        <v>7384</v>
      </c>
      <c r="I5639" s="81" t="s">
        <v>2930</v>
      </c>
      <c r="J5639" s="78" t="s">
        <v>398</v>
      </c>
      <c r="K5639" s="78" t="s">
        <v>398</v>
      </c>
      <c r="L5639" s="78" t="s">
        <v>399</v>
      </c>
      <c r="M5639" s="78" t="s">
        <v>585</v>
      </c>
      <c r="N5639" s="78" t="s">
        <v>539</v>
      </c>
      <c r="O5639" s="82" t="s">
        <v>326</v>
      </c>
      <c r="P5639" s="82" t="s">
        <v>6229</v>
      </c>
      <c r="Q5639" s="83" t="str">
        <f>MID(Tabla1[[#This Row],[Aplicación]],14,1)</f>
        <v>6</v>
      </c>
      <c r="R5639" s="35" t="s">
        <v>266</v>
      </c>
      <c r="S5639" s="83" t="str">
        <f>MID(Tabla1[[#This Row],[Aplicación]],6,2)</f>
        <v>06</v>
      </c>
      <c r="T5639" s="84" t="str">
        <f>VLOOKUP(Tabla1[[#This Row],[AREA]],Hoja1!A:B,2,FALSE)</f>
        <v>06. Educación y cultura</v>
      </c>
      <c r="U5639" s="83" t="str">
        <f>MID(Tabla1[[#This Row],[Aplicación]],9,4)</f>
        <v>3232</v>
      </c>
      <c r="V5639" s="84" t="str">
        <f>VLOOKUP(Tabla1[[#This Row],[PROGRAMA]],Hoja1!A:B,2,FALSE)</f>
        <v>3232. Conservación y mantenimiento centros educación infantil y primaria</v>
      </c>
      <c r="W5639" s="83" t="str">
        <f>MID(Tabla1[[#This Row],[Aplicación]],14,2)</f>
        <v>63</v>
      </c>
      <c r="X5639" s="83" t="str">
        <f>MID(Tabla1[[#This Row],[Aplicación]],14,6)</f>
        <v>632</v>
      </c>
    </row>
    <row r="5640" spans="1:24" x14ac:dyDescent="0.25">
      <c r="A5640" s="77">
        <v>220240068557</v>
      </c>
      <c r="B5640" s="78" t="s">
        <v>702</v>
      </c>
      <c r="C5640" s="79">
        <v>45657</v>
      </c>
      <c r="D5640" s="77">
        <v>22024000440</v>
      </c>
      <c r="E5640" s="78" t="s">
        <v>1425</v>
      </c>
      <c r="F5640" s="80">
        <v>3381.16</v>
      </c>
      <c r="G5640" s="78" t="s">
        <v>801</v>
      </c>
      <c r="H5640" s="78" t="s">
        <v>7385</v>
      </c>
      <c r="I5640" s="81">
        <v>300</v>
      </c>
      <c r="J5640" s="78" t="s">
        <v>398</v>
      </c>
      <c r="K5640" s="78" t="s">
        <v>398</v>
      </c>
      <c r="L5640" s="78" t="s">
        <v>399</v>
      </c>
      <c r="M5640" s="78" t="s">
        <v>395</v>
      </c>
      <c r="N5640" s="78" t="s">
        <v>396</v>
      </c>
      <c r="O5640" s="82" t="s">
        <v>325</v>
      </c>
      <c r="P5640" s="82" t="s">
        <v>6229</v>
      </c>
      <c r="Q5640" s="83" t="str">
        <f>MID(Tabla1[[#This Row],[Aplicación]],14,1)</f>
        <v>2</v>
      </c>
      <c r="R5640" s="35" t="s">
        <v>265</v>
      </c>
      <c r="S5640" s="83" t="str">
        <f>MID(Tabla1[[#This Row],[Aplicación]],6,2)</f>
        <v>11</v>
      </c>
      <c r="T5640" s="84" t="str">
        <f>VLOOKUP(Tabla1[[#This Row],[AREA]],Hoja1!A:B,2,FALSE)</f>
        <v>11. Salud pública y seguridad ciudadana</v>
      </c>
      <c r="U5640" s="83" t="str">
        <f>MID(Tabla1[[#This Row],[Aplicación]],9,4)</f>
        <v>1621</v>
      </c>
      <c r="V5640" s="84" t="str">
        <f>VLOOKUP(Tabla1[[#This Row],[PROGRAMA]],Hoja1!A:B,2,FALSE)</f>
        <v>1621. Recogida de residuos</v>
      </c>
      <c r="W5640" s="83" t="str">
        <f>MID(Tabla1[[#This Row],[Aplicación]],14,2)</f>
        <v>21</v>
      </c>
      <c r="X5640" s="83" t="str">
        <f>MID(Tabla1[[#This Row],[Aplicación]],14,6)</f>
        <v>214</v>
      </c>
    </row>
    <row r="5641" spans="1:24" x14ac:dyDescent="0.25">
      <c r="A5641" s="77">
        <v>220240048703</v>
      </c>
      <c r="B5641" s="78" t="s">
        <v>390</v>
      </c>
      <c r="C5641" s="79">
        <v>45582</v>
      </c>
      <c r="D5641" s="77">
        <v>22024007713</v>
      </c>
      <c r="E5641" s="78" t="s">
        <v>1256</v>
      </c>
      <c r="F5641" s="80">
        <v>7260</v>
      </c>
      <c r="G5641" s="78" t="s">
        <v>7386</v>
      </c>
      <c r="H5641" s="78" t="s">
        <v>7387</v>
      </c>
      <c r="I5641" s="81" t="s">
        <v>2930</v>
      </c>
      <c r="J5641" s="78" t="s">
        <v>398</v>
      </c>
      <c r="K5641" s="78" t="s">
        <v>398</v>
      </c>
      <c r="L5641" s="78" t="s">
        <v>399</v>
      </c>
      <c r="M5641" s="78" t="s">
        <v>585</v>
      </c>
      <c r="N5641" s="78" t="s">
        <v>539</v>
      </c>
      <c r="O5641" s="82" t="s">
        <v>326</v>
      </c>
      <c r="P5641" s="82" t="s">
        <v>6229</v>
      </c>
      <c r="Q5641" s="83" t="str">
        <f>MID(Tabla1[[#This Row],[Aplicación]],14,1)</f>
        <v>2</v>
      </c>
      <c r="R5641" s="35" t="s">
        <v>265</v>
      </c>
      <c r="S5641" s="83" t="str">
        <f>MID(Tabla1[[#This Row],[Aplicación]],6,2)</f>
        <v>06</v>
      </c>
      <c r="T5641" s="84" t="str">
        <f>VLOOKUP(Tabla1[[#This Row],[AREA]],Hoja1!A:B,2,FALSE)</f>
        <v>06. Educación y cultura</v>
      </c>
      <c r="U5641" s="83" t="str">
        <f>MID(Tabla1[[#This Row],[Aplicación]],9,4)</f>
        <v>3261</v>
      </c>
      <c r="V5641" s="84" t="str">
        <f>VLOOKUP(Tabla1[[#This Row],[PROGRAMA]],Hoja1!A:B,2,FALSE)</f>
        <v>3261. Servicios complementarios de educación</v>
      </c>
      <c r="W5641" s="83" t="str">
        <f>MID(Tabla1[[#This Row],[Aplicación]],14,2)</f>
        <v>22</v>
      </c>
      <c r="X5641" s="83" t="str">
        <f>MID(Tabla1[[#This Row],[Aplicación]],14,6)</f>
        <v>22799</v>
      </c>
    </row>
    <row r="5642" spans="1:24" x14ac:dyDescent="0.25">
      <c r="A5642" s="77">
        <v>220240056162</v>
      </c>
      <c r="B5642" s="78" t="s">
        <v>702</v>
      </c>
      <c r="C5642" s="79">
        <v>45622</v>
      </c>
      <c r="D5642" s="77">
        <v>22024000940</v>
      </c>
      <c r="E5642" s="78" t="s">
        <v>1285</v>
      </c>
      <c r="F5642" s="80">
        <v>98.19</v>
      </c>
      <c r="G5642" s="78" t="s">
        <v>838</v>
      </c>
      <c r="H5642" s="78" t="s">
        <v>7388</v>
      </c>
      <c r="I5642" s="81" t="s">
        <v>2934</v>
      </c>
      <c r="J5642" s="78" t="s">
        <v>398</v>
      </c>
      <c r="K5642" s="78" t="s">
        <v>398</v>
      </c>
      <c r="L5642" s="78" t="s">
        <v>413</v>
      </c>
      <c r="M5642" s="78" t="s">
        <v>395</v>
      </c>
      <c r="N5642" s="78" t="s">
        <v>396</v>
      </c>
      <c r="O5642" s="82" t="s">
        <v>325</v>
      </c>
      <c r="P5642" s="82" t="s">
        <v>6229</v>
      </c>
      <c r="Q5642" s="83" t="str">
        <f>MID(Tabla1[[#This Row],[Aplicación]],14,1)</f>
        <v>2</v>
      </c>
      <c r="R5642" s="35" t="s">
        <v>265</v>
      </c>
      <c r="S5642" s="83" t="str">
        <f>MID(Tabla1[[#This Row],[Aplicación]],6,2)</f>
        <v>06</v>
      </c>
      <c r="T5642" s="84" t="str">
        <f>VLOOKUP(Tabla1[[#This Row],[AREA]],Hoja1!A:B,2,FALSE)</f>
        <v>06. Educación y cultura</v>
      </c>
      <c r="U5642" s="83" t="str">
        <f>MID(Tabla1[[#This Row],[Aplicación]],9,4)</f>
        <v>3232</v>
      </c>
      <c r="V5642" s="84" t="str">
        <f>VLOOKUP(Tabla1[[#This Row],[PROGRAMA]],Hoja1!A:B,2,FALSE)</f>
        <v>3232. Conservación y mantenimiento centros educación infantil y primaria</v>
      </c>
      <c r="W5642" s="83" t="str">
        <f>MID(Tabla1[[#This Row],[Aplicación]],14,2)</f>
        <v>21</v>
      </c>
      <c r="X5642" s="83" t="str">
        <f>MID(Tabla1[[#This Row],[Aplicación]],14,6)</f>
        <v>212</v>
      </c>
    </row>
    <row r="5643" spans="1:24" x14ac:dyDescent="0.25">
      <c r="A5643" s="77">
        <v>220240051495</v>
      </c>
      <c r="B5643" s="78" t="s">
        <v>702</v>
      </c>
      <c r="C5643" s="79">
        <v>45595</v>
      </c>
      <c r="D5643" s="77">
        <v>22024000749</v>
      </c>
      <c r="E5643" s="78" t="s">
        <v>1290</v>
      </c>
      <c r="F5643" s="80">
        <v>96.81</v>
      </c>
      <c r="G5643" s="78" t="s">
        <v>838</v>
      </c>
      <c r="H5643" s="78" t="s">
        <v>7389</v>
      </c>
      <c r="I5643" s="81" t="s">
        <v>2934</v>
      </c>
      <c r="J5643" s="78" t="s">
        <v>398</v>
      </c>
      <c r="K5643" s="78" t="s">
        <v>398</v>
      </c>
      <c r="L5643" s="78" t="s">
        <v>413</v>
      </c>
      <c r="M5643" s="78" t="s">
        <v>395</v>
      </c>
      <c r="N5643" s="78" t="s">
        <v>396</v>
      </c>
      <c r="O5643" s="82" t="s">
        <v>325</v>
      </c>
      <c r="P5643" s="82" t="s">
        <v>6229</v>
      </c>
      <c r="Q5643" s="83" t="str">
        <f>MID(Tabla1[[#This Row],[Aplicación]],14,1)</f>
        <v>2</v>
      </c>
      <c r="R5643" s="35" t="s">
        <v>265</v>
      </c>
      <c r="S5643" s="83" t="str">
        <f>MID(Tabla1[[#This Row],[Aplicación]],6,2)</f>
        <v>02</v>
      </c>
      <c r="T5643" s="84" t="str">
        <f>VLOOKUP(Tabla1[[#This Row],[AREA]],Hoja1!A:B,2,FALSE)</f>
        <v>02. Urbanismo y vivienda</v>
      </c>
      <c r="U5643" s="83" t="str">
        <f>MID(Tabla1[[#This Row],[Aplicación]],9,4)</f>
        <v>9332</v>
      </c>
      <c r="V5643" s="84" t="str">
        <f>VLOOKUP(Tabla1[[#This Row],[PROGRAMA]],Hoja1!A:B,2,FALSE)</f>
        <v>9332. Mantenimiento de edificios e instalaciones municipales</v>
      </c>
      <c r="W5643" s="83" t="str">
        <f>MID(Tabla1[[#This Row],[Aplicación]],14,2)</f>
        <v>21</v>
      </c>
      <c r="X5643" s="83" t="str">
        <f>MID(Tabla1[[#This Row],[Aplicación]],14,6)</f>
        <v>212</v>
      </c>
    </row>
    <row r="5644" spans="1:24" x14ac:dyDescent="0.25">
      <c r="A5644" s="77">
        <v>220240057998</v>
      </c>
      <c r="B5644" s="78" t="s">
        <v>702</v>
      </c>
      <c r="C5644" s="79">
        <v>45630</v>
      </c>
      <c r="D5644" s="77">
        <v>22024001011</v>
      </c>
      <c r="E5644" s="78" t="s">
        <v>1423</v>
      </c>
      <c r="F5644" s="80">
        <v>96.8</v>
      </c>
      <c r="G5644" s="78" t="s">
        <v>809</v>
      </c>
      <c r="H5644" s="78" t="s">
        <v>7390</v>
      </c>
      <c r="I5644" s="81" t="s">
        <v>2934</v>
      </c>
      <c r="J5644" s="78" t="s">
        <v>398</v>
      </c>
      <c r="K5644" s="78" t="s">
        <v>398</v>
      </c>
      <c r="L5644" s="78" t="s">
        <v>399</v>
      </c>
      <c r="M5644" s="78" t="s">
        <v>395</v>
      </c>
      <c r="N5644" s="78" t="s">
        <v>396</v>
      </c>
      <c r="O5644" s="82" t="s">
        <v>325</v>
      </c>
      <c r="P5644" s="82" t="s">
        <v>6229</v>
      </c>
      <c r="Q5644" s="83" t="str">
        <f>MID(Tabla1[[#This Row],[Aplicación]],14,1)</f>
        <v>2</v>
      </c>
      <c r="R5644" s="35" t="s">
        <v>265</v>
      </c>
      <c r="S5644" s="83" t="str">
        <f>MID(Tabla1[[#This Row],[Aplicación]],6,2)</f>
        <v>11</v>
      </c>
      <c r="T5644" s="84" t="str">
        <f>VLOOKUP(Tabla1[[#This Row],[AREA]],Hoja1!A:B,2,FALSE)</f>
        <v>11. Salud pública y seguridad ciudadana</v>
      </c>
      <c r="U5644" s="83" t="str">
        <f>MID(Tabla1[[#This Row],[Aplicación]],9,4)</f>
        <v>1321</v>
      </c>
      <c r="V5644" s="84" t="str">
        <f>VLOOKUP(Tabla1[[#This Row],[PROGRAMA]],Hoja1!A:B,2,FALSE)</f>
        <v>1321. Policía municipal</v>
      </c>
      <c r="W5644" s="83" t="str">
        <f>MID(Tabla1[[#This Row],[Aplicación]],14,2)</f>
        <v>21</v>
      </c>
      <c r="X5644" s="83" t="str">
        <f>MID(Tabla1[[#This Row],[Aplicación]],14,6)</f>
        <v>214</v>
      </c>
    </row>
    <row r="5645" spans="1:24" x14ac:dyDescent="0.25">
      <c r="A5645" s="77">
        <v>220240058000</v>
      </c>
      <c r="B5645" s="78" t="s">
        <v>702</v>
      </c>
      <c r="C5645" s="79">
        <v>45630</v>
      </c>
      <c r="D5645" s="77">
        <v>22024001011</v>
      </c>
      <c r="E5645" s="78" t="s">
        <v>1423</v>
      </c>
      <c r="F5645" s="80">
        <v>96.8</v>
      </c>
      <c r="G5645" s="78" t="s">
        <v>809</v>
      </c>
      <c r="H5645" s="78" t="s">
        <v>7390</v>
      </c>
      <c r="I5645" s="81" t="s">
        <v>2934</v>
      </c>
      <c r="J5645" s="78" t="s">
        <v>398</v>
      </c>
      <c r="K5645" s="78" t="s">
        <v>398</v>
      </c>
      <c r="L5645" s="78" t="s">
        <v>399</v>
      </c>
      <c r="M5645" s="78" t="s">
        <v>395</v>
      </c>
      <c r="N5645" s="78" t="s">
        <v>396</v>
      </c>
      <c r="O5645" s="82" t="s">
        <v>325</v>
      </c>
      <c r="P5645" s="82" t="s">
        <v>6229</v>
      </c>
      <c r="Q5645" s="83" t="str">
        <f>MID(Tabla1[[#This Row],[Aplicación]],14,1)</f>
        <v>2</v>
      </c>
      <c r="R5645" s="35" t="s">
        <v>265</v>
      </c>
      <c r="S5645" s="83" t="str">
        <f>MID(Tabla1[[#This Row],[Aplicación]],6,2)</f>
        <v>11</v>
      </c>
      <c r="T5645" s="84" t="str">
        <f>VLOOKUP(Tabla1[[#This Row],[AREA]],Hoja1!A:B,2,FALSE)</f>
        <v>11. Salud pública y seguridad ciudadana</v>
      </c>
      <c r="U5645" s="83" t="str">
        <f>MID(Tabla1[[#This Row],[Aplicación]],9,4)</f>
        <v>1321</v>
      </c>
      <c r="V5645" s="84" t="str">
        <f>VLOOKUP(Tabla1[[#This Row],[PROGRAMA]],Hoja1!A:B,2,FALSE)</f>
        <v>1321. Policía municipal</v>
      </c>
      <c r="W5645" s="83" t="str">
        <f>MID(Tabla1[[#This Row],[Aplicación]],14,2)</f>
        <v>21</v>
      </c>
      <c r="X5645" s="83" t="str">
        <f>MID(Tabla1[[#This Row],[Aplicación]],14,6)</f>
        <v>214</v>
      </c>
    </row>
    <row r="5646" spans="1:24" x14ac:dyDescent="0.25">
      <c r="A5646" s="77">
        <v>220240058241</v>
      </c>
      <c r="B5646" s="78" t="s">
        <v>702</v>
      </c>
      <c r="C5646" s="79">
        <v>45630</v>
      </c>
      <c r="D5646" s="77">
        <v>22024000456</v>
      </c>
      <c r="E5646" s="78" t="s">
        <v>1426</v>
      </c>
      <c r="F5646" s="80">
        <v>96.26</v>
      </c>
      <c r="G5646" s="78" t="s">
        <v>764</v>
      </c>
      <c r="H5646" s="78" t="s">
        <v>7391</v>
      </c>
      <c r="I5646" s="81" t="s">
        <v>2934</v>
      </c>
      <c r="J5646" s="78" t="s">
        <v>398</v>
      </c>
      <c r="K5646" s="78" t="s">
        <v>398</v>
      </c>
      <c r="L5646" s="78" t="s">
        <v>413</v>
      </c>
      <c r="M5646" s="78" t="s">
        <v>395</v>
      </c>
      <c r="N5646" s="78" t="s">
        <v>396</v>
      </c>
      <c r="O5646" s="82" t="s">
        <v>325</v>
      </c>
      <c r="P5646" s="82" t="s">
        <v>6229</v>
      </c>
      <c r="Q5646" s="83" t="str">
        <f>MID(Tabla1[[#This Row],[Aplicación]],14,1)</f>
        <v>2</v>
      </c>
      <c r="R5646" s="35" t="s">
        <v>265</v>
      </c>
      <c r="S5646" s="83" t="str">
        <f>MID(Tabla1[[#This Row],[Aplicación]],6,2)</f>
        <v>11</v>
      </c>
      <c r="T5646" s="84" t="str">
        <f>VLOOKUP(Tabla1[[#This Row],[AREA]],Hoja1!A:B,2,FALSE)</f>
        <v>11. Salud pública y seguridad ciudadana</v>
      </c>
      <c r="U5646" s="83" t="str">
        <f>MID(Tabla1[[#This Row],[Aplicación]],9,4)</f>
        <v>1621</v>
      </c>
      <c r="V5646" s="84" t="str">
        <f>VLOOKUP(Tabla1[[#This Row],[PROGRAMA]],Hoja1!A:B,2,FALSE)</f>
        <v>1621. Recogida de residuos</v>
      </c>
      <c r="W5646" s="83" t="str">
        <f>MID(Tabla1[[#This Row],[Aplicación]],14,2)</f>
        <v>22</v>
      </c>
      <c r="X5646" s="83" t="str">
        <f>MID(Tabla1[[#This Row],[Aplicación]],14,6)</f>
        <v>22199</v>
      </c>
    </row>
    <row r="5647" spans="1:24" x14ac:dyDescent="0.25">
      <c r="A5647" s="77">
        <v>220240051560</v>
      </c>
      <c r="B5647" s="78" t="s">
        <v>702</v>
      </c>
      <c r="C5647" s="79">
        <v>45595</v>
      </c>
      <c r="D5647" s="77">
        <v>22024000749</v>
      </c>
      <c r="E5647" s="78" t="s">
        <v>1290</v>
      </c>
      <c r="F5647" s="80">
        <v>96.05</v>
      </c>
      <c r="G5647" s="78" t="s">
        <v>764</v>
      </c>
      <c r="H5647" s="78" t="s">
        <v>7392</v>
      </c>
      <c r="I5647" s="81" t="s">
        <v>2934</v>
      </c>
      <c r="J5647" s="78" t="s">
        <v>398</v>
      </c>
      <c r="K5647" s="78" t="s">
        <v>398</v>
      </c>
      <c r="L5647" s="78" t="s">
        <v>413</v>
      </c>
      <c r="M5647" s="78" t="s">
        <v>395</v>
      </c>
      <c r="N5647" s="78" t="s">
        <v>396</v>
      </c>
      <c r="O5647" s="82" t="s">
        <v>325</v>
      </c>
      <c r="P5647" s="82" t="s">
        <v>6229</v>
      </c>
      <c r="Q5647" s="83" t="str">
        <f>MID(Tabla1[[#This Row],[Aplicación]],14,1)</f>
        <v>2</v>
      </c>
      <c r="R5647" s="35" t="s">
        <v>265</v>
      </c>
      <c r="S5647" s="83" t="str">
        <f>MID(Tabla1[[#This Row],[Aplicación]],6,2)</f>
        <v>02</v>
      </c>
      <c r="T5647" s="84" t="str">
        <f>VLOOKUP(Tabla1[[#This Row],[AREA]],Hoja1!A:B,2,FALSE)</f>
        <v>02. Urbanismo y vivienda</v>
      </c>
      <c r="U5647" s="83" t="str">
        <f>MID(Tabla1[[#This Row],[Aplicación]],9,4)</f>
        <v>9332</v>
      </c>
      <c r="V5647" s="84" t="str">
        <f>VLOOKUP(Tabla1[[#This Row],[PROGRAMA]],Hoja1!A:B,2,FALSE)</f>
        <v>9332. Mantenimiento de edificios e instalaciones municipales</v>
      </c>
      <c r="W5647" s="83" t="str">
        <f>MID(Tabla1[[#This Row],[Aplicación]],14,2)</f>
        <v>21</v>
      </c>
      <c r="X5647" s="83" t="str">
        <f>MID(Tabla1[[#This Row],[Aplicación]],14,6)</f>
        <v>212</v>
      </c>
    </row>
    <row r="5648" spans="1:24" x14ac:dyDescent="0.25">
      <c r="A5648" s="77">
        <v>220240057656</v>
      </c>
      <c r="B5648" s="78" t="s">
        <v>702</v>
      </c>
      <c r="C5648" s="79">
        <v>45629</v>
      </c>
      <c r="D5648" s="77">
        <v>22024000940</v>
      </c>
      <c r="E5648" s="78" t="s">
        <v>1285</v>
      </c>
      <c r="F5648" s="80">
        <v>96.04</v>
      </c>
      <c r="G5648" s="78" t="s">
        <v>81</v>
      </c>
      <c r="H5648" s="78" t="s">
        <v>7393</v>
      </c>
      <c r="I5648" s="81" t="s">
        <v>2934</v>
      </c>
      <c r="J5648" s="78" t="s">
        <v>398</v>
      </c>
      <c r="K5648" s="78" t="s">
        <v>398</v>
      </c>
      <c r="L5648" s="78" t="s">
        <v>413</v>
      </c>
      <c r="M5648" s="78" t="s">
        <v>395</v>
      </c>
      <c r="N5648" s="78" t="s">
        <v>396</v>
      </c>
      <c r="O5648" s="82" t="s">
        <v>325</v>
      </c>
      <c r="P5648" s="82" t="s">
        <v>6229</v>
      </c>
      <c r="Q5648" s="83" t="str">
        <f>MID(Tabla1[[#This Row],[Aplicación]],14,1)</f>
        <v>2</v>
      </c>
      <c r="R5648" s="35" t="s">
        <v>265</v>
      </c>
      <c r="S5648" s="83" t="str">
        <f>MID(Tabla1[[#This Row],[Aplicación]],6,2)</f>
        <v>06</v>
      </c>
      <c r="T5648" s="84" t="str">
        <f>VLOOKUP(Tabla1[[#This Row],[AREA]],Hoja1!A:B,2,FALSE)</f>
        <v>06. Educación y cultura</v>
      </c>
      <c r="U5648" s="83" t="str">
        <f>MID(Tabla1[[#This Row],[Aplicación]],9,4)</f>
        <v>3232</v>
      </c>
      <c r="V5648" s="84" t="str">
        <f>VLOOKUP(Tabla1[[#This Row],[PROGRAMA]],Hoja1!A:B,2,FALSE)</f>
        <v>3232. Conservación y mantenimiento centros educación infantil y primaria</v>
      </c>
      <c r="W5648" s="83" t="str">
        <f>MID(Tabla1[[#This Row],[Aplicación]],14,2)</f>
        <v>21</v>
      </c>
      <c r="X5648" s="83" t="str">
        <f>MID(Tabla1[[#This Row],[Aplicación]],14,6)</f>
        <v>212</v>
      </c>
    </row>
    <row r="5649" spans="1:24" x14ac:dyDescent="0.25">
      <c r="A5649" s="77">
        <v>220240060443</v>
      </c>
      <c r="B5649" s="78" t="s">
        <v>702</v>
      </c>
      <c r="C5649" s="79">
        <v>45638</v>
      </c>
      <c r="D5649" s="77">
        <v>22024000940</v>
      </c>
      <c r="E5649" s="78" t="s">
        <v>1285</v>
      </c>
      <c r="F5649" s="80">
        <v>95.8</v>
      </c>
      <c r="G5649" s="78" t="s">
        <v>838</v>
      </c>
      <c r="H5649" s="78" t="s">
        <v>7394</v>
      </c>
      <c r="I5649" s="81" t="s">
        <v>2934</v>
      </c>
      <c r="J5649" s="78" t="s">
        <v>398</v>
      </c>
      <c r="K5649" s="78" t="s">
        <v>398</v>
      </c>
      <c r="L5649" s="78" t="s">
        <v>413</v>
      </c>
      <c r="M5649" s="78" t="s">
        <v>395</v>
      </c>
      <c r="N5649" s="78" t="s">
        <v>396</v>
      </c>
      <c r="O5649" s="82" t="s">
        <v>325</v>
      </c>
      <c r="P5649" s="82" t="s">
        <v>6229</v>
      </c>
      <c r="Q5649" s="83" t="str">
        <f>MID(Tabla1[[#This Row],[Aplicación]],14,1)</f>
        <v>2</v>
      </c>
      <c r="R5649" s="35" t="s">
        <v>265</v>
      </c>
      <c r="S5649" s="83" t="str">
        <f>MID(Tabla1[[#This Row],[Aplicación]],6,2)</f>
        <v>06</v>
      </c>
      <c r="T5649" s="84" t="str">
        <f>VLOOKUP(Tabla1[[#This Row],[AREA]],Hoja1!A:B,2,FALSE)</f>
        <v>06. Educación y cultura</v>
      </c>
      <c r="U5649" s="83" t="str">
        <f>MID(Tabla1[[#This Row],[Aplicación]],9,4)</f>
        <v>3232</v>
      </c>
      <c r="V5649" s="84" t="str">
        <f>VLOOKUP(Tabla1[[#This Row],[PROGRAMA]],Hoja1!A:B,2,FALSE)</f>
        <v>3232. Conservación y mantenimiento centros educación infantil y primaria</v>
      </c>
      <c r="W5649" s="83" t="str">
        <f>MID(Tabla1[[#This Row],[Aplicación]],14,2)</f>
        <v>21</v>
      </c>
      <c r="X5649" s="83" t="str">
        <f>MID(Tabla1[[#This Row],[Aplicación]],14,6)</f>
        <v>212</v>
      </c>
    </row>
    <row r="5650" spans="1:24" x14ac:dyDescent="0.25">
      <c r="A5650" s="77">
        <v>220240045498</v>
      </c>
      <c r="B5650" s="78" t="s">
        <v>702</v>
      </c>
      <c r="C5650" s="79">
        <v>45568</v>
      </c>
      <c r="D5650" s="77">
        <v>22024002564</v>
      </c>
      <c r="E5650" s="78" t="s">
        <v>1299</v>
      </c>
      <c r="F5650" s="80">
        <v>95.61</v>
      </c>
      <c r="G5650" s="78" t="s">
        <v>764</v>
      </c>
      <c r="H5650" s="78" t="s">
        <v>7395</v>
      </c>
      <c r="I5650" s="81" t="s">
        <v>2934</v>
      </c>
      <c r="J5650" s="78" t="s">
        <v>398</v>
      </c>
      <c r="K5650" s="78" t="s">
        <v>398</v>
      </c>
      <c r="L5650" s="78" t="s">
        <v>413</v>
      </c>
      <c r="M5650" s="78" t="s">
        <v>395</v>
      </c>
      <c r="N5650" s="78" t="s">
        <v>396</v>
      </c>
      <c r="O5650" s="82" t="s">
        <v>325</v>
      </c>
      <c r="P5650" s="82" t="s">
        <v>6229</v>
      </c>
      <c r="Q5650" s="83" t="str">
        <f>MID(Tabla1[[#This Row],[Aplicación]],14,1)</f>
        <v>2</v>
      </c>
      <c r="R5650" s="35" t="s">
        <v>265</v>
      </c>
      <c r="S5650" s="83" t="str">
        <f>MID(Tabla1[[#This Row],[Aplicación]],6,2)</f>
        <v>09</v>
      </c>
      <c r="T5650" s="84" t="str">
        <f>VLOOKUP(Tabla1[[#This Row],[AREA]],Hoja1!A:B,2,FALSE)</f>
        <v>09. Turismo, eventos y marca ciudad</v>
      </c>
      <c r="U5650" s="83" t="str">
        <f>MID(Tabla1[[#This Row],[Aplicación]],9,4)</f>
        <v>4321</v>
      </c>
      <c r="V5650" s="84" t="str">
        <f>VLOOKUP(Tabla1[[#This Row],[PROGRAMA]],Hoja1!A:B,2,FALSE)</f>
        <v>4321. Turismo</v>
      </c>
      <c r="W5650" s="83" t="str">
        <f>MID(Tabla1[[#This Row],[Aplicación]],14,2)</f>
        <v>21</v>
      </c>
      <c r="X5650" s="83" t="str">
        <f>MID(Tabla1[[#This Row],[Aplicación]],14,6)</f>
        <v>213</v>
      </c>
    </row>
    <row r="5651" spans="1:24" x14ac:dyDescent="0.25">
      <c r="A5651" s="77">
        <v>220240055761</v>
      </c>
      <c r="B5651" s="78" t="s">
        <v>702</v>
      </c>
      <c r="C5651" s="79">
        <v>45621</v>
      </c>
      <c r="D5651" s="77">
        <v>22024000078</v>
      </c>
      <c r="E5651" s="78" t="s">
        <v>1293</v>
      </c>
      <c r="F5651" s="80">
        <v>95.59</v>
      </c>
      <c r="G5651" s="78" t="s">
        <v>852</v>
      </c>
      <c r="H5651" s="78" t="s">
        <v>7396</v>
      </c>
      <c r="I5651" s="81" t="s">
        <v>2934</v>
      </c>
      <c r="J5651" s="78" t="s">
        <v>398</v>
      </c>
      <c r="K5651" s="78" t="s">
        <v>398</v>
      </c>
      <c r="L5651" s="78" t="s">
        <v>413</v>
      </c>
      <c r="M5651" s="78" t="s">
        <v>395</v>
      </c>
      <c r="N5651" s="78" t="s">
        <v>396</v>
      </c>
      <c r="O5651" s="82" t="s">
        <v>325</v>
      </c>
      <c r="P5651" s="82" t="s">
        <v>6229</v>
      </c>
      <c r="Q5651" s="83" t="str">
        <f>MID(Tabla1[[#This Row],[Aplicación]],14,1)</f>
        <v>2</v>
      </c>
      <c r="R5651" s="35" t="s">
        <v>265</v>
      </c>
      <c r="S5651" s="83" t="str">
        <f>MID(Tabla1[[#This Row],[Aplicación]],6,2)</f>
        <v>03</v>
      </c>
      <c r="T5651" s="84" t="str">
        <f>VLOOKUP(Tabla1[[#This Row],[AREA]],Hoja1!A:B,2,FALSE)</f>
        <v>03. Participación ciudadana y deportes</v>
      </c>
      <c r="U5651" s="83" t="str">
        <f>MID(Tabla1[[#This Row],[Aplicación]],9,4)</f>
        <v>9241</v>
      </c>
      <c r="V5651" s="84" t="str">
        <f>VLOOKUP(Tabla1[[#This Row],[PROGRAMA]],Hoja1!A:B,2,FALSE)</f>
        <v>9241. Participación ciudadana</v>
      </c>
      <c r="W5651" s="83" t="str">
        <f>MID(Tabla1[[#This Row],[Aplicación]],14,2)</f>
        <v>21</v>
      </c>
      <c r="X5651" s="83" t="str">
        <f>MID(Tabla1[[#This Row],[Aplicación]],14,6)</f>
        <v>212</v>
      </c>
    </row>
    <row r="5652" spans="1:24" x14ac:dyDescent="0.25">
      <c r="A5652" s="77">
        <v>220240047502</v>
      </c>
      <c r="B5652" s="78" t="s">
        <v>702</v>
      </c>
      <c r="C5652" s="79">
        <v>45575</v>
      </c>
      <c r="D5652" s="77">
        <v>22024001011</v>
      </c>
      <c r="E5652" s="78" t="s">
        <v>1423</v>
      </c>
      <c r="F5652" s="80">
        <v>95.35</v>
      </c>
      <c r="G5652" s="78" t="s">
        <v>809</v>
      </c>
      <c r="H5652" s="78" t="s">
        <v>3831</v>
      </c>
      <c r="I5652" s="81" t="s">
        <v>2934</v>
      </c>
      <c r="J5652" s="78" t="s">
        <v>398</v>
      </c>
      <c r="K5652" s="78" t="s">
        <v>398</v>
      </c>
      <c r="L5652" s="78" t="s">
        <v>399</v>
      </c>
      <c r="M5652" s="78" t="s">
        <v>395</v>
      </c>
      <c r="N5652" s="78" t="s">
        <v>396</v>
      </c>
      <c r="O5652" s="82" t="s">
        <v>325</v>
      </c>
      <c r="P5652" s="82" t="s">
        <v>6229</v>
      </c>
      <c r="Q5652" s="83" t="str">
        <f>MID(Tabla1[[#This Row],[Aplicación]],14,1)</f>
        <v>2</v>
      </c>
      <c r="R5652" s="35" t="s">
        <v>265</v>
      </c>
      <c r="S5652" s="83" t="str">
        <f>MID(Tabla1[[#This Row],[Aplicación]],6,2)</f>
        <v>11</v>
      </c>
      <c r="T5652" s="84" t="str">
        <f>VLOOKUP(Tabla1[[#This Row],[AREA]],Hoja1!A:B,2,FALSE)</f>
        <v>11. Salud pública y seguridad ciudadana</v>
      </c>
      <c r="U5652" s="83" t="str">
        <f>MID(Tabla1[[#This Row],[Aplicación]],9,4)</f>
        <v>1321</v>
      </c>
      <c r="V5652" s="84" t="str">
        <f>VLOOKUP(Tabla1[[#This Row],[PROGRAMA]],Hoja1!A:B,2,FALSE)</f>
        <v>1321. Policía municipal</v>
      </c>
      <c r="W5652" s="83" t="str">
        <f>MID(Tabla1[[#This Row],[Aplicación]],14,2)</f>
        <v>21</v>
      </c>
      <c r="X5652" s="83" t="str">
        <f>MID(Tabla1[[#This Row],[Aplicación]],14,6)</f>
        <v>214</v>
      </c>
    </row>
    <row r="5653" spans="1:24" x14ac:dyDescent="0.25">
      <c r="A5653" s="77">
        <v>220240062163</v>
      </c>
      <c r="B5653" s="78" t="s">
        <v>702</v>
      </c>
      <c r="C5653" s="79">
        <v>45646</v>
      </c>
      <c r="D5653" s="77">
        <v>22024003059</v>
      </c>
      <c r="E5653" s="78" t="s">
        <v>1306</v>
      </c>
      <c r="F5653" s="80">
        <v>94.68</v>
      </c>
      <c r="G5653" s="78" t="s">
        <v>81</v>
      </c>
      <c r="H5653" s="78" t="s">
        <v>7397</v>
      </c>
      <c r="I5653" s="81" t="s">
        <v>2934</v>
      </c>
      <c r="J5653" s="78" t="s">
        <v>398</v>
      </c>
      <c r="K5653" s="78" t="s">
        <v>398</v>
      </c>
      <c r="L5653" s="78" t="s">
        <v>399</v>
      </c>
      <c r="M5653" s="78" t="s">
        <v>395</v>
      </c>
      <c r="N5653" s="78" t="s">
        <v>396</v>
      </c>
      <c r="O5653" s="82" t="s">
        <v>325</v>
      </c>
      <c r="P5653" s="82" t="s">
        <v>6229</v>
      </c>
      <c r="Q5653" s="83" t="str">
        <f>MID(Tabla1[[#This Row],[Aplicación]],14,1)</f>
        <v>2</v>
      </c>
      <c r="R5653" s="35" t="s">
        <v>265</v>
      </c>
      <c r="S5653" s="83" t="str">
        <f>MID(Tabla1[[#This Row],[Aplicación]],6,2)</f>
        <v>08</v>
      </c>
      <c r="T5653" s="84" t="str">
        <f>VLOOKUP(Tabla1[[#This Row],[AREA]],Hoja1!A:B,2,FALSE)</f>
        <v>08. Tráfico y movilidad</v>
      </c>
      <c r="U5653" s="83" t="str">
        <f>MID(Tabla1[[#This Row],[Aplicación]],9,4)</f>
        <v>1532</v>
      </c>
      <c r="V5653" s="84" t="str">
        <f>VLOOKUP(Tabla1[[#This Row],[PROGRAMA]],Hoja1!A:B,2,FALSE)</f>
        <v>1532. Pavimentación vias públicas y otros servicios urbanísticos</v>
      </c>
      <c r="W5653" s="83" t="str">
        <f>MID(Tabla1[[#This Row],[Aplicación]],14,2)</f>
        <v>21</v>
      </c>
      <c r="X5653" s="83" t="str">
        <f>MID(Tabla1[[#This Row],[Aplicación]],14,6)</f>
        <v>214</v>
      </c>
    </row>
    <row r="5654" spans="1:24" x14ac:dyDescent="0.25">
      <c r="A5654" s="77">
        <v>220240045426</v>
      </c>
      <c r="B5654" s="78" t="s">
        <v>702</v>
      </c>
      <c r="C5654" s="79">
        <v>45568</v>
      </c>
      <c r="D5654" s="77">
        <v>22024000505</v>
      </c>
      <c r="E5654" s="78" t="s">
        <v>1335</v>
      </c>
      <c r="F5654" s="80">
        <v>94.16</v>
      </c>
      <c r="G5654" s="78" t="s">
        <v>681</v>
      </c>
      <c r="H5654" s="78" t="s">
        <v>7398</v>
      </c>
      <c r="I5654" s="81" t="s">
        <v>2934</v>
      </c>
      <c r="J5654" s="78" t="s">
        <v>398</v>
      </c>
      <c r="K5654" s="78" t="s">
        <v>398</v>
      </c>
      <c r="L5654" s="78" t="s">
        <v>413</v>
      </c>
      <c r="M5654" s="78" t="s">
        <v>395</v>
      </c>
      <c r="N5654" s="78" t="s">
        <v>396</v>
      </c>
      <c r="O5654" s="82" t="s">
        <v>325</v>
      </c>
      <c r="P5654" s="82" t="s">
        <v>6229</v>
      </c>
      <c r="Q5654" s="83" t="str">
        <f>MID(Tabla1[[#This Row],[Aplicación]],14,1)</f>
        <v>2</v>
      </c>
      <c r="R5654" s="35" t="s">
        <v>265</v>
      </c>
      <c r="S5654" s="83" t="str">
        <f>MID(Tabla1[[#This Row],[Aplicación]],6,2)</f>
        <v>10</v>
      </c>
      <c r="T5654" s="84" t="str">
        <f>VLOOKUP(Tabla1[[#This Row],[AREA]],Hoja1!A:B,2,FALSE)</f>
        <v>10. Personas mayores, familia y servicios sociales</v>
      </c>
      <c r="U5654" s="83" t="str">
        <f>MID(Tabla1[[#This Row],[Aplicación]],9,4)</f>
        <v>2412</v>
      </c>
      <c r="V5654" s="84" t="str">
        <f>VLOOKUP(Tabla1[[#This Row],[PROGRAMA]],Hoja1!A:B,2,FALSE)</f>
        <v>2412. Formación para el empleo</v>
      </c>
      <c r="W5654" s="83" t="str">
        <f>MID(Tabla1[[#This Row],[Aplicación]],14,2)</f>
        <v>22</v>
      </c>
      <c r="X5654" s="83" t="str">
        <f>MID(Tabla1[[#This Row],[Aplicación]],14,6)</f>
        <v>22199</v>
      </c>
    </row>
    <row r="5655" spans="1:24" x14ac:dyDescent="0.25">
      <c r="A5655" s="77">
        <v>220240045486</v>
      </c>
      <c r="B5655" s="78" t="s">
        <v>702</v>
      </c>
      <c r="C5655" s="79">
        <v>45568</v>
      </c>
      <c r="D5655" s="77">
        <v>22024000749</v>
      </c>
      <c r="E5655" s="78" t="s">
        <v>1290</v>
      </c>
      <c r="F5655" s="80">
        <v>93.75</v>
      </c>
      <c r="G5655" s="78" t="s">
        <v>838</v>
      </c>
      <c r="H5655" s="78" t="s">
        <v>7399</v>
      </c>
      <c r="I5655" s="81" t="s">
        <v>2934</v>
      </c>
      <c r="J5655" s="78" t="s">
        <v>398</v>
      </c>
      <c r="K5655" s="78" t="s">
        <v>398</v>
      </c>
      <c r="L5655" s="78" t="s">
        <v>413</v>
      </c>
      <c r="M5655" s="78" t="s">
        <v>395</v>
      </c>
      <c r="N5655" s="78" t="s">
        <v>396</v>
      </c>
      <c r="O5655" s="82" t="s">
        <v>325</v>
      </c>
      <c r="P5655" s="82" t="s">
        <v>6229</v>
      </c>
      <c r="Q5655" s="83" t="str">
        <f>MID(Tabla1[[#This Row],[Aplicación]],14,1)</f>
        <v>2</v>
      </c>
      <c r="R5655" s="35" t="s">
        <v>265</v>
      </c>
      <c r="S5655" s="83" t="str">
        <f>MID(Tabla1[[#This Row],[Aplicación]],6,2)</f>
        <v>02</v>
      </c>
      <c r="T5655" s="84" t="str">
        <f>VLOOKUP(Tabla1[[#This Row],[AREA]],Hoja1!A:B,2,FALSE)</f>
        <v>02. Urbanismo y vivienda</v>
      </c>
      <c r="U5655" s="83" t="str">
        <f>MID(Tabla1[[#This Row],[Aplicación]],9,4)</f>
        <v>9332</v>
      </c>
      <c r="V5655" s="84" t="str">
        <f>VLOOKUP(Tabla1[[#This Row],[PROGRAMA]],Hoja1!A:B,2,FALSE)</f>
        <v>9332. Mantenimiento de edificios e instalaciones municipales</v>
      </c>
      <c r="W5655" s="83" t="str">
        <f>MID(Tabla1[[#This Row],[Aplicación]],14,2)</f>
        <v>21</v>
      </c>
      <c r="X5655" s="83" t="str">
        <f>MID(Tabla1[[#This Row],[Aplicación]],14,6)</f>
        <v>212</v>
      </c>
    </row>
    <row r="5656" spans="1:24" x14ac:dyDescent="0.25">
      <c r="A5656" s="77">
        <v>220240055408</v>
      </c>
      <c r="B5656" s="78" t="s">
        <v>702</v>
      </c>
      <c r="C5656" s="79">
        <v>45617</v>
      </c>
      <c r="D5656" s="77">
        <v>22024001014</v>
      </c>
      <c r="E5656" s="78" t="s">
        <v>1341</v>
      </c>
      <c r="F5656" s="80">
        <v>93.21</v>
      </c>
      <c r="G5656" s="78" t="s">
        <v>815</v>
      </c>
      <c r="H5656" s="78" t="s">
        <v>7400</v>
      </c>
      <c r="I5656" s="81" t="s">
        <v>2934</v>
      </c>
      <c r="J5656" s="78" t="s">
        <v>398</v>
      </c>
      <c r="K5656" s="78" t="s">
        <v>398</v>
      </c>
      <c r="L5656" s="78" t="s">
        <v>413</v>
      </c>
      <c r="M5656" s="78" t="s">
        <v>395</v>
      </c>
      <c r="N5656" s="78" t="s">
        <v>396</v>
      </c>
      <c r="O5656" s="82" t="s">
        <v>325</v>
      </c>
      <c r="P5656" s="82" t="s">
        <v>6229</v>
      </c>
      <c r="Q5656" s="83" t="str">
        <f>MID(Tabla1[[#This Row],[Aplicación]],14,1)</f>
        <v>2</v>
      </c>
      <c r="R5656" s="35" t="s">
        <v>265</v>
      </c>
      <c r="S5656" s="83" t="str">
        <f>MID(Tabla1[[#This Row],[Aplicación]],6,2)</f>
        <v>11</v>
      </c>
      <c r="T5656" s="84" t="str">
        <f>VLOOKUP(Tabla1[[#This Row],[AREA]],Hoja1!A:B,2,FALSE)</f>
        <v>11. Salud pública y seguridad ciudadana</v>
      </c>
      <c r="U5656" s="83" t="str">
        <f>MID(Tabla1[[#This Row],[Aplicación]],9,4)</f>
        <v>1321</v>
      </c>
      <c r="V5656" s="84" t="str">
        <f>VLOOKUP(Tabla1[[#This Row],[PROGRAMA]],Hoja1!A:B,2,FALSE)</f>
        <v>1321. Policía municipal</v>
      </c>
      <c r="W5656" s="83" t="str">
        <f>MID(Tabla1[[#This Row],[Aplicación]],14,2)</f>
        <v>22</v>
      </c>
      <c r="X5656" s="83" t="str">
        <f>MID(Tabla1[[#This Row],[Aplicación]],14,6)</f>
        <v>22199</v>
      </c>
    </row>
    <row r="5657" spans="1:24" x14ac:dyDescent="0.25">
      <c r="A5657" s="77">
        <v>220240046418</v>
      </c>
      <c r="B5657" s="78" t="s">
        <v>702</v>
      </c>
      <c r="C5657" s="79">
        <v>45572</v>
      </c>
      <c r="D5657" s="77">
        <v>22024000441</v>
      </c>
      <c r="E5657" s="78" t="s">
        <v>1425</v>
      </c>
      <c r="F5657" s="80">
        <v>92.9</v>
      </c>
      <c r="G5657" s="78" t="s">
        <v>51</v>
      </c>
      <c r="H5657" s="78" t="s">
        <v>7401</v>
      </c>
      <c r="I5657" s="81" t="s">
        <v>2934</v>
      </c>
      <c r="J5657" s="78" t="s">
        <v>874</v>
      </c>
      <c r="K5657" s="78" t="s">
        <v>875</v>
      </c>
      <c r="L5657" s="78" t="s">
        <v>413</v>
      </c>
      <c r="M5657" s="78" t="s">
        <v>395</v>
      </c>
      <c r="N5657" s="78" t="s">
        <v>396</v>
      </c>
      <c r="O5657" s="82" t="s">
        <v>325</v>
      </c>
      <c r="P5657" s="82" t="s">
        <v>6229</v>
      </c>
      <c r="Q5657" s="83" t="str">
        <f>MID(Tabla1[[#This Row],[Aplicación]],14,1)</f>
        <v>2</v>
      </c>
      <c r="R5657" s="35" t="s">
        <v>265</v>
      </c>
      <c r="S5657" s="83" t="str">
        <f>MID(Tabla1[[#This Row],[Aplicación]],6,2)</f>
        <v>11</v>
      </c>
      <c r="T5657" s="84" t="str">
        <f>VLOOKUP(Tabla1[[#This Row],[AREA]],Hoja1!A:B,2,FALSE)</f>
        <v>11. Salud pública y seguridad ciudadana</v>
      </c>
      <c r="U5657" s="83" t="str">
        <f>MID(Tabla1[[#This Row],[Aplicación]],9,4)</f>
        <v>1621</v>
      </c>
      <c r="V5657" s="84" t="str">
        <f>VLOOKUP(Tabla1[[#This Row],[PROGRAMA]],Hoja1!A:B,2,FALSE)</f>
        <v>1621. Recogida de residuos</v>
      </c>
      <c r="W5657" s="83" t="str">
        <f>MID(Tabla1[[#This Row],[Aplicación]],14,2)</f>
        <v>21</v>
      </c>
      <c r="X5657" s="83" t="str">
        <f>MID(Tabla1[[#This Row],[Aplicación]],14,6)</f>
        <v>214</v>
      </c>
    </row>
    <row r="5658" spans="1:24" x14ac:dyDescent="0.25">
      <c r="A5658" s="77">
        <v>220240053864</v>
      </c>
      <c r="B5658" s="78" t="s">
        <v>702</v>
      </c>
      <c r="C5658" s="79">
        <v>45614</v>
      </c>
      <c r="D5658" s="77">
        <v>22024001011</v>
      </c>
      <c r="E5658" s="78" t="s">
        <v>1423</v>
      </c>
      <c r="F5658" s="80">
        <v>92.6</v>
      </c>
      <c r="G5658" s="78" t="s">
        <v>283</v>
      </c>
      <c r="H5658" s="78" t="s">
        <v>7402</v>
      </c>
      <c r="I5658" s="81" t="s">
        <v>2934</v>
      </c>
      <c r="J5658" s="78" t="s">
        <v>398</v>
      </c>
      <c r="K5658" s="78" t="s">
        <v>398</v>
      </c>
      <c r="L5658" s="78" t="s">
        <v>399</v>
      </c>
      <c r="M5658" s="78" t="s">
        <v>395</v>
      </c>
      <c r="N5658" s="78" t="s">
        <v>396</v>
      </c>
      <c r="O5658" s="82" t="s">
        <v>325</v>
      </c>
      <c r="P5658" s="82" t="s">
        <v>6229</v>
      </c>
      <c r="Q5658" s="83" t="str">
        <f>MID(Tabla1[[#This Row],[Aplicación]],14,1)</f>
        <v>2</v>
      </c>
      <c r="R5658" s="35" t="s">
        <v>265</v>
      </c>
      <c r="S5658" s="83" t="str">
        <f>MID(Tabla1[[#This Row],[Aplicación]],6,2)</f>
        <v>11</v>
      </c>
      <c r="T5658" s="84" t="str">
        <f>VLOOKUP(Tabla1[[#This Row],[AREA]],Hoja1!A:B,2,FALSE)</f>
        <v>11. Salud pública y seguridad ciudadana</v>
      </c>
      <c r="U5658" s="83" t="str">
        <f>MID(Tabla1[[#This Row],[Aplicación]],9,4)</f>
        <v>1321</v>
      </c>
      <c r="V5658" s="84" t="str">
        <f>VLOOKUP(Tabla1[[#This Row],[PROGRAMA]],Hoja1!A:B,2,FALSE)</f>
        <v>1321. Policía municipal</v>
      </c>
      <c r="W5658" s="83" t="str">
        <f>MID(Tabla1[[#This Row],[Aplicación]],14,2)</f>
        <v>21</v>
      </c>
      <c r="X5658" s="83" t="str">
        <f>MID(Tabla1[[#This Row],[Aplicación]],14,6)</f>
        <v>214</v>
      </c>
    </row>
    <row r="5659" spans="1:24" x14ac:dyDescent="0.25">
      <c r="A5659" s="77">
        <v>220240051782</v>
      </c>
      <c r="B5659" s="78" t="s">
        <v>702</v>
      </c>
      <c r="C5659" s="79">
        <v>45600</v>
      </c>
      <c r="D5659" s="77">
        <v>22024001045</v>
      </c>
      <c r="E5659" s="78" t="s">
        <v>1353</v>
      </c>
      <c r="F5659" s="80">
        <v>92.32</v>
      </c>
      <c r="G5659" s="78" t="s">
        <v>57</v>
      </c>
      <c r="H5659" s="78" t="s">
        <v>7403</v>
      </c>
      <c r="I5659" s="81" t="s">
        <v>2934</v>
      </c>
      <c r="J5659" s="78" t="s">
        <v>398</v>
      </c>
      <c r="K5659" s="78" t="s">
        <v>398</v>
      </c>
      <c r="L5659" s="78" t="s">
        <v>413</v>
      </c>
      <c r="M5659" s="78" t="s">
        <v>395</v>
      </c>
      <c r="N5659" s="78" t="s">
        <v>396</v>
      </c>
      <c r="O5659" s="82" t="s">
        <v>325</v>
      </c>
      <c r="P5659" s="82" t="s">
        <v>6229</v>
      </c>
      <c r="Q5659" s="83" t="str">
        <f>MID(Tabla1[[#This Row],[Aplicación]],14,1)</f>
        <v>2</v>
      </c>
      <c r="R5659" s="35" t="s">
        <v>265</v>
      </c>
      <c r="S5659" s="83" t="str">
        <f>MID(Tabla1[[#This Row],[Aplicación]],6,2)</f>
        <v>11</v>
      </c>
      <c r="T5659" s="84" t="str">
        <f>VLOOKUP(Tabla1[[#This Row],[AREA]],Hoja1!A:B,2,FALSE)</f>
        <v>11. Salud pública y seguridad ciudadana</v>
      </c>
      <c r="U5659" s="83" t="str">
        <f>MID(Tabla1[[#This Row],[Aplicación]],9,4)</f>
        <v>3111</v>
      </c>
      <c r="V5659" s="84" t="str">
        <f>VLOOKUP(Tabla1[[#This Row],[PROGRAMA]],Hoja1!A:B,2,FALSE)</f>
        <v>3111. Protección de la salubridad pública</v>
      </c>
      <c r="W5659" s="83" t="str">
        <f>MID(Tabla1[[#This Row],[Aplicación]],14,2)</f>
        <v>22</v>
      </c>
      <c r="X5659" s="83" t="str">
        <f>MID(Tabla1[[#This Row],[Aplicación]],14,6)</f>
        <v>22199</v>
      </c>
    </row>
    <row r="5660" spans="1:24" x14ac:dyDescent="0.25">
      <c r="A5660" s="77">
        <v>220240045033</v>
      </c>
      <c r="B5660" s="78" t="s">
        <v>702</v>
      </c>
      <c r="C5660" s="79">
        <v>45567</v>
      </c>
      <c r="D5660" s="77">
        <v>22024000021</v>
      </c>
      <c r="E5660" s="78" t="s">
        <v>1296</v>
      </c>
      <c r="F5660" s="80">
        <v>91.79</v>
      </c>
      <c r="G5660" s="78" t="s">
        <v>776</v>
      </c>
      <c r="H5660" s="78" t="s">
        <v>7404</v>
      </c>
      <c r="I5660" s="81" t="s">
        <v>2934</v>
      </c>
      <c r="J5660" s="78" t="s">
        <v>398</v>
      </c>
      <c r="K5660" s="78" t="s">
        <v>398</v>
      </c>
      <c r="L5660" s="78" t="s">
        <v>413</v>
      </c>
      <c r="M5660" s="78" t="s">
        <v>395</v>
      </c>
      <c r="N5660" s="78" t="s">
        <v>396</v>
      </c>
      <c r="O5660" s="82" t="s">
        <v>325</v>
      </c>
      <c r="P5660" s="82" t="s">
        <v>6229</v>
      </c>
      <c r="Q5660" s="83" t="str">
        <f>MID(Tabla1[[#This Row],[Aplicación]],14,1)</f>
        <v>2</v>
      </c>
      <c r="R5660" s="35" t="s">
        <v>265</v>
      </c>
      <c r="S5660" s="83" t="str">
        <f>MID(Tabla1[[#This Row],[Aplicación]],6,2)</f>
        <v>11</v>
      </c>
      <c r="T5660" s="84" t="str">
        <f>VLOOKUP(Tabla1[[#This Row],[AREA]],Hoja1!A:B,2,FALSE)</f>
        <v>11. Salud pública y seguridad ciudadana</v>
      </c>
      <c r="U5660" s="83" t="str">
        <f>MID(Tabla1[[#This Row],[Aplicación]],9,4)</f>
        <v>1361</v>
      </c>
      <c r="V5660" s="84" t="str">
        <f>VLOOKUP(Tabla1[[#This Row],[PROGRAMA]],Hoja1!A:B,2,FALSE)</f>
        <v>1361. Prevención y extinción de incencios</v>
      </c>
      <c r="W5660" s="83" t="str">
        <f>MID(Tabla1[[#This Row],[Aplicación]],14,2)</f>
        <v>22</v>
      </c>
      <c r="X5660" s="83" t="str">
        <f>MID(Tabla1[[#This Row],[Aplicación]],14,6)</f>
        <v>22199</v>
      </c>
    </row>
    <row r="5661" spans="1:24" x14ac:dyDescent="0.25">
      <c r="A5661" s="77">
        <v>220240052388</v>
      </c>
      <c r="B5661" s="78" t="s">
        <v>702</v>
      </c>
      <c r="C5661" s="79">
        <v>45601</v>
      </c>
      <c r="D5661" s="77">
        <v>22024000498</v>
      </c>
      <c r="E5661" s="78" t="s">
        <v>1360</v>
      </c>
      <c r="F5661" s="80">
        <v>90.75</v>
      </c>
      <c r="G5661" s="78" t="s">
        <v>776</v>
      </c>
      <c r="H5661" s="78" t="s">
        <v>7405</v>
      </c>
      <c r="I5661" s="81" t="s">
        <v>2934</v>
      </c>
      <c r="J5661" s="78" t="s">
        <v>398</v>
      </c>
      <c r="K5661" s="78" t="s">
        <v>398</v>
      </c>
      <c r="L5661" s="78" t="s">
        <v>413</v>
      </c>
      <c r="M5661" s="78" t="s">
        <v>395</v>
      </c>
      <c r="N5661" s="78" t="s">
        <v>396</v>
      </c>
      <c r="O5661" s="82" t="s">
        <v>325</v>
      </c>
      <c r="P5661" s="82" t="s">
        <v>6229</v>
      </c>
      <c r="Q5661" s="83" t="str">
        <f>MID(Tabla1[[#This Row],[Aplicación]],14,1)</f>
        <v>2</v>
      </c>
      <c r="R5661" s="35" t="s">
        <v>265</v>
      </c>
      <c r="S5661" s="83" t="str">
        <f>MID(Tabla1[[#This Row],[Aplicación]],6,2)</f>
        <v>10</v>
      </c>
      <c r="T5661" s="84" t="str">
        <f>VLOOKUP(Tabla1[[#This Row],[AREA]],Hoja1!A:B,2,FALSE)</f>
        <v>10. Personas mayores, familia y servicios sociales</v>
      </c>
      <c r="U5661" s="83" t="str">
        <f>MID(Tabla1[[#This Row],[Aplicación]],9,4)</f>
        <v>2412</v>
      </c>
      <c r="V5661" s="84" t="str">
        <f>VLOOKUP(Tabla1[[#This Row],[PROGRAMA]],Hoja1!A:B,2,FALSE)</f>
        <v>2412. Formación para el empleo</v>
      </c>
      <c r="W5661" s="83" t="str">
        <f>MID(Tabla1[[#This Row],[Aplicación]],14,2)</f>
        <v>21</v>
      </c>
      <c r="X5661" s="83" t="str">
        <f>MID(Tabla1[[#This Row],[Aplicación]],14,6)</f>
        <v>212</v>
      </c>
    </row>
    <row r="5662" spans="1:24" x14ac:dyDescent="0.25">
      <c r="A5662" s="77">
        <v>220240049830</v>
      </c>
      <c r="B5662" s="78" t="s">
        <v>702</v>
      </c>
      <c r="C5662" s="79">
        <v>45589</v>
      </c>
      <c r="D5662" s="77">
        <v>22024000021</v>
      </c>
      <c r="E5662" s="78" t="s">
        <v>1296</v>
      </c>
      <c r="F5662" s="80">
        <v>89.95</v>
      </c>
      <c r="G5662" s="78" t="s">
        <v>81</v>
      </c>
      <c r="H5662" s="78" t="s">
        <v>7406</v>
      </c>
      <c r="I5662" s="81" t="s">
        <v>2934</v>
      </c>
      <c r="J5662" s="78" t="s">
        <v>398</v>
      </c>
      <c r="K5662" s="78" t="s">
        <v>398</v>
      </c>
      <c r="L5662" s="78" t="s">
        <v>413</v>
      </c>
      <c r="M5662" s="78" t="s">
        <v>395</v>
      </c>
      <c r="N5662" s="78" t="s">
        <v>396</v>
      </c>
      <c r="O5662" s="82" t="s">
        <v>325</v>
      </c>
      <c r="P5662" s="82" t="s">
        <v>6229</v>
      </c>
      <c r="Q5662" s="83" t="str">
        <f>MID(Tabla1[[#This Row],[Aplicación]],14,1)</f>
        <v>2</v>
      </c>
      <c r="R5662" s="35" t="s">
        <v>265</v>
      </c>
      <c r="S5662" s="83" t="str">
        <f>MID(Tabla1[[#This Row],[Aplicación]],6,2)</f>
        <v>11</v>
      </c>
      <c r="T5662" s="84" t="str">
        <f>VLOOKUP(Tabla1[[#This Row],[AREA]],Hoja1!A:B,2,FALSE)</f>
        <v>11. Salud pública y seguridad ciudadana</v>
      </c>
      <c r="U5662" s="83" t="str">
        <f>MID(Tabla1[[#This Row],[Aplicación]],9,4)</f>
        <v>1361</v>
      </c>
      <c r="V5662" s="84" t="str">
        <f>VLOOKUP(Tabla1[[#This Row],[PROGRAMA]],Hoja1!A:B,2,FALSE)</f>
        <v>1361. Prevención y extinción de incencios</v>
      </c>
      <c r="W5662" s="83" t="str">
        <f>MID(Tabla1[[#This Row],[Aplicación]],14,2)</f>
        <v>22</v>
      </c>
      <c r="X5662" s="83" t="str">
        <f>MID(Tabla1[[#This Row],[Aplicación]],14,6)</f>
        <v>22199</v>
      </c>
    </row>
    <row r="5663" spans="1:24" x14ac:dyDescent="0.25">
      <c r="A5663" s="77">
        <v>220240057941</v>
      </c>
      <c r="B5663" s="78" t="s">
        <v>390</v>
      </c>
      <c r="C5663" s="79">
        <v>45630</v>
      </c>
      <c r="D5663" s="77">
        <v>22024009086</v>
      </c>
      <c r="E5663" s="78" t="s">
        <v>1251</v>
      </c>
      <c r="F5663" s="80">
        <v>1089</v>
      </c>
      <c r="G5663" s="78" t="s">
        <v>7386</v>
      </c>
      <c r="H5663" s="78" t="s">
        <v>7407</v>
      </c>
      <c r="I5663" s="81" t="s">
        <v>2930</v>
      </c>
      <c r="J5663" s="78" t="s">
        <v>398</v>
      </c>
      <c r="K5663" s="78" t="s">
        <v>398</v>
      </c>
      <c r="L5663" s="78" t="s">
        <v>399</v>
      </c>
      <c r="M5663" s="78" t="s">
        <v>585</v>
      </c>
      <c r="N5663" s="78" t="s">
        <v>539</v>
      </c>
      <c r="O5663" s="82" t="s">
        <v>326</v>
      </c>
      <c r="P5663" s="82" t="s">
        <v>6229</v>
      </c>
      <c r="Q5663" s="83" t="str">
        <f>MID(Tabla1[[#This Row],[Aplicación]],14,1)</f>
        <v>2</v>
      </c>
      <c r="R5663" s="35" t="s">
        <v>265</v>
      </c>
      <c r="S5663" s="83" t="str">
        <f>MID(Tabla1[[#This Row],[Aplicación]],6,2)</f>
        <v>03</v>
      </c>
      <c r="T5663" s="84" t="str">
        <f>VLOOKUP(Tabla1[[#This Row],[AREA]],Hoja1!A:B,2,FALSE)</f>
        <v>03. Participación ciudadana y deportes</v>
      </c>
      <c r="U5663" s="83" t="str">
        <f>MID(Tabla1[[#This Row],[Aplicación]],9,4)</f>
        <v>9241</v>
      </c>
      <c r="V5663" s="84" t="str">
        <f>VLOOKUP(Tabla1[[#This Row],[PROGRAMA]],Hoja1!A:B,2,FALSE)</f>
        <v>9241. Participación ciudadana</v>
      </c>
      <c r="W5663" s="83" t="str">
        <f>MID(Tabla1[[#This Row],[Aplicación]],14,2)</f>
        <v>22</v>
      </c>
      <c r="X5663" s="83" t="str">
        <f>MID(Tabla1[[#This Row],[Aplicación]],14,6)</f>
        <v>22799</v>
      </c>
    </row>
    <row r="5664" spans="1:24" x14ac:dyDescent="0.25">
      <c r="A5664" s="77">
        <v>220240062741</v>
      </c>
      <c r="B5664" s="78" t="s">
        <v>390</v>
      </c>
      <c r="C5664" s="79">
        <v>45649</v>
      </c>
      <c r="D5664" s="77">
        <v>22024009371</v>
      </c>
      <c r="E5664" s="78" t="s">
        <v>1436</v>
      </c>
      <c r="F5664" s="80">
        <v>6050</v>
      </c>
      <c r="G5664" s="78" t="s">
        <v>7408</v>
      </c>
      <c r="H5664" s="78" t="s">
        <v>7409</v>
      </c>
      <c r="I5664" s="81" t="s">
        <v>2930</v>
      </c>
      <c r="J5664" s="78" t="s">
        <v>398</v>
      </c>
      <c r="K5664" s="78" t="s">
        <v>398</v>
      </c>
      <c r="L5664" s="78" t="s">
        <v>399</v>
      </c>
      <c r="M5664" s="78" t="s">
        <v>585</v>
      </c>
      <c r="N5664" s="78" t="s">
        <v>539</v>
      </c>
      <c r="O5664" s="82" t="s">
        <v>326</v>
      </c>
      <c r="P5664" s="82" t="s">
        <v>6229</v>
      </c>
      <c r="Q5664" s="83" t="str">
        <f>MID(Tabla1[[#This Row],[Aplicación]],14,1)</f>
        <v>2</v>
      </c>
      <c r="R5664" s="35" t="s">
        <v>265</v>
      </c>
      <c r="S5664" s="83" t="str">
        <f>MID(Tabla1[[#This Row],[Aplicación]],6,2)</f>
        <v>01</v>
      </c>
      <c r="T5664" s="84" t="str">
        <f>VLOOKUP(Tabla1[[#This Row],[AREA]],Hoja1!A:B,2,FALSE)</f>
        <v>01. Alcaldía</v>
      </c>
      <c r="U5664" s="83" t="str">
        <f>MID(Tabla1[[#This Row],[Aplicación]],9,4)</f>
        <v>9207</v>
      </c>
      <c r="V5664" s="84" t="str">
        <f>VLOOKUP(Tabla1[[#This Row],[PROGRAMA]],Hoja1!A:B,2,FALSE)</f>
        <v>9207. Gobierno y relaciones</v>
      </c>
      <c r="W5664" s="83" t="str">
        <f>MID(Tabla1[[#This Row],[Aplicación]],14,2)</f>
        <v>22</v>
      </c>
      <c r="X5664" s="83" t="str">
        <f>MID(Tabla1[[#This Row],[Aplicación]],14,6)</f>
        <v>22602</v>
      </c>
    </row>
    <row r="5665" spans="1:24" x14ac:dyDescent="0.25">
      <c r="A5665" s="77">
        <v>220240057984</v>
      </c>
      <c r="B5665" s="78" t="s">
        <v>702</v>
      </c>
      <c r="C5665" s="79">
        <v>45630</v>
      </c>
      <c r="D5665" s="77">
        <v>22024000484</v>
      </c>
      <c r="E5665" s="78" t="s">
        <v>1323</v>
      </c>
      <c r="F5665" s="80">
        <v>89.02</v>
      </c>
      <c r="G5665" s="78" t="s">
        <v>815</v>
      </c>
      <c r="H5665" s="78" t="s">
        <v>7410</v>
      </c>
      <c r="I5665" s="81" t="s">
        <v>2934</v>
      </c>
      <c r="J5665" s="78" t="s">
        <v>398</v>
      </c>
      <c r="K5665" s="78" t="s">
        <v>398</v>
      </c>
      <c r="L5665" s="78" t="s">
        <v>413</v>
      </c>
      <c r="M5665" s="78" t="s">
        <v>395</v>
      </c>
      <c r="N5665" s="78" t="s">
        <v>396</v>
      </c>
      <c r="O5665" s="82" t="s">
        <v>325</v>
      </c>
      <c r="P5665" s="82" t="s">
        <v>6229</v>
      </c>
      <c r="Q5665" s="83" t="str">
        <f>MID(Tabla1[[#This Row],[Aplicación]],14,1)</f>
        <v>2</v>
      </c>
      <c r="R5665" s="35" t="s">
        <v>265</v>
      </c>
      <c r="S5665" s="83" t="str">
        <f>MID(Tabla1[[#This Row],[Aplicación]],6,2)</f>
        <v>10</v>
      </c>
      <c r="T5665" s="84" t="str">
        <f>VLOOKUP(Tabla1[[#This Row],[AREA]],Hoja1!A:B,2,FALSE)</f>
        <v>10. Personas mayores, familia y servicios sociales</v>
      </c>
      <c r="U5665" s="83" t="str">
        <f>MID(Tabla1[[#This Row],[Aplicación]],9,4)</f>
        <v>2312</v>
      </c>
      <c r="V5665" s="84" t="str">
        <f>VLOOKUP(Tabla1[[#This Row],[PROGRAMA]],Hoja1!A:B,2,FALSE)</f>
        <v>2312. Iniciativas sociales</v>
      </c>
      <c r="W5665" s="83" t="str">
        <f>MID(Tabla1[[#This Row],[Aplicación]],14,2)</f>
        <v>21</v>
      </c>
      <c r="X5665" s="83" t="str">
        <f>MID(Tabla1[[#This Row],[Aplicación]],14,6)</f>
        <v>212</v>
      </c>
    </row>
    <row r="5666" spans="1:24" x14ac:dyDescent="0.25">
      <c r="A5666" s="77">
        <v>220240058170</v>
      </c>
      <c r="B5666" s="78" t="s">
        <v>702</v>
      </c>
      <c r="C5666" s="79">
        <v>45630</v>
      </c>
      <c r="D5666" s="77">
        <v>22024000456</v>
      </c>
      <c r="E5666" s="78" t="s">
        <v>1426</v>
      </c>
      <c r="F5666" s="80">
        <v>88.79</v>
      </c>
      <c r="G5666" s="78" t="s">
        <v>40</v>
      </c>
      <c r="H5666" s="78" t="s">
        <v>7411</v>
      </c>
      <c r="I5666" s="81" t="s">
        <v>2934</v>
      </c>
      <c r="J5666" s="78" t="s">
        <v>398</v>
      </c>
      <c r="K5666" s="78" t="s">
        <v>398</v>
      </c>
      <c r="L5666" s="78" t="s">
        <v>413</v>
      </c>
      <c r="M5666" s="78" t="s">
        <v>395</v>
      </c>
      <c r="N5666" s="78" t="s">
        <v>396</v>
      </c>
      <c r="O5666" s="82" t="s">
        <v>325</v>
      </c>
      <c r="P5666" s="82" t="s">
        <v>6229</v>
      </c>
      <c r="Q5666" s="83" t="str">
        <f>MID(Tabla1[[#This Row],[Aplicación]],14,1)</f>
        <v>2</v>
      </c>
      <c r="R5666" s="35" t="s">
        <v>265</v>
      </c>
      <c r="S5666" s="83" t="str">
        <f>MID(Tabla1[[#This Row],[Aplicación]],6,2)</f>
        <v>11</v>
      </c>
      <c r="T5666" s="84" t="str">
        <f>VLOOKUP(Tabla1[[#This Row],[AREA]],Hoja1!A:B,2,FALSE)</f>
        <v>11. Salud pública y seguridad ciudadana</v>
      </c>
      <c r="U5666" s="83" t="str">
        <f>MID(Tabla1[[#This Row],[Aplicación]],9,4)</f>
        <v>1621</v>
      </c>
      <c r="V5666" s="84" t="str">
        <f>VLOOKUP(Tabla1[[#This Row],[PROGRAMA]],Hoja1!A:B,2,FALSE)</f>
        <v>1621. Recogida de residuos</v>
      </c>
      <c r="W5666" s="83" t="str">
        <f>MID(Tabla1[[#This Row],[Aplicación]],14,2)</f>
        <v>22</v>
      </c>
      <c r="X5666" s="83" t="str">
        <f>MID(Tabla1[[#This Row],[Aplicación]],14,6)</f>
        <v>22199</v>
      </c>
    </row>
    <row r="5667" spans="1:24" x14ac:dyDescent="0.25">
      <c r="A5667" s="77">
        <v>220240046648</v>
      </c>
      <c r="B5667" s="78" t="s">
        <v>390</v>
      </c>
      <c r="C5667" s="79">
        <v>45572</v>
      </c>
      <c r="D5667" s="77">
        <v>22024007605</v>
      </c>
      <c r="E5667" s="78" t="s">
        <v>1144</v>
      </c>
      <c r="F5667" s="80">
        <v>877.25</v>
      </c>
      <c r="G5667" s="78" t="s">
        <v>7412</v>
      </c>
      <c r="H5667" s="78" t="s">
        <v>7413</v>
      </c>
      <c r="I5667" s="81" t="s">
        <v>2930</v>
      </c>
      <c r="J5667" s="78" t="s">
        <v>783</v>
      </c>
      <c r="K5667" s="78" t="s">
        <v>398</v>
      </c>
      <c r="L5667" s="78" t="s">
        <v>399</v>
      </c>
      <c r="M5667" s="78" t="s">
        <v>585</v>
      </c>
      <c r="N5667" s="78" t="s">
        <v>539</v>
      </c>
      <c r="O5667" s="82" t="s">
        <v>326</v>
      </c>
      <c r="P5667" s="82" t="s">
        <v>6229</v>
      </c>
      <c r="Q5667" s="83" t="str">
        <f>MID(Tabla1[[#This Row],[Aplicación]],14,1)</f>
        <v>2</v>
      </c>
      <c r="R5667" s="35" t="s">
        <v>265</v>
      </c>
      <c r="S5667" s="83" t="str">
        <f>MID(Tabla1[[#This Row],[Aplicación]],6,2)</f>
        <v>08</v>
      </c>
      <c r="T5667" s="84" t="str">
        <f>VLOOKUP(Tabla1[[#This Row],[AREA]],Hoja1!A:B,2,FALSE)</f>
        <v>08. Tráfico y movilidad</v>
      </c>
      <c r="U5667" s="83" t="str">
        <f>MID(Tabla1[[#This Row],[Aplicación]],9,4)</f>
        <v>1341</v>
      </c>
      <c r="V5667" s="84" t="str">
        <f>VLOOKUP(Tabla1[[#This Row],[PROGRAMA]],Hoja1!A:B,2,FALSE)</f>
        <v>1341. Movilidad</v>
      </c>
      <c r="W5667" s="83" t="str">
        <f>MID(Tabla1[[#This Row],[Aplicación]],14,2)</f>
        <v>22</v>
      </c>
      <c r="X5667" s="83" t="str">
        <f>MID(Tabla1[[#This Row],[Aplicación]],14,6)</f>
        <v>22799</v>
      </c>
    </row>
    <row r="5668" spans="1:24" x14ac:dyDescent="0.25">
      <c r="A5668" s="77">
        <v>220240053251</v>
      </c>
      <c r="B5668" s="78" t="s">
        <v>390</v>
      </c>
      <c r="C5668" s="79">
        <v>45604</v>
      </c>
      <c r="D5668" s="77">
        <v>22024008133</v>
      </c>
      <c r="E5668" s="78" t="s">
        <v>1338</v>
      </c>
      <c r="F5668" s="80">
        <v>3763.1</v>
      </c>
      <c r="G5668" s="78" t="s">
        <v>7414</v>
      </c>
      <c r="H5668" s="78" t="s">
        <v>7415</v>
      </c>
      <c r="I5668" s="81" t="s">
        <v>2930</v>
      </c>
      <c r="J5668" s="78" t="s">
        <v>7416</v>
      </c>
      <c r="K5668" s="78" t="s">
        <v>398</v>
      </c>
      <c r="L5668" s="78" t="s">
        <v>399</v>
      </c>
      <c r="M5668" s="78" t="s">
        <v>585</v>
      </c>
      <c r="N5668" s="78" t="s">
        <v>539</v>
      </c>
      <c r="O5668" s="82" t="s">
        <v>326</v>
      </c>
      <c r="P5668" s="82" t="s">
        <v>6229</v>
      </c>
      <c r="Q5668" s="83" t="str">
        <f>MID(Tabla1[[#This Row],[Aplicación]],14,1)</f>
        <v>2</v>
      </c>
      <c r="R5668" s="35" t="s">
        <v>265</v>
      </c>
      <c r="S5668" s="83" t="str">
        <f>MID(Tabla1[[#This Row],[Aplicación]],6,2)</f>
        <v>11</v>
      </c>
      <c r="T5668" s="84" t="str">
        <f>VLOOKUP(Tabla1[[#This Row],[AREA]],Hoja1!A:B,2,FALSE)</f>
        <v>11. Salud pública y seguridad ciudadana</v>
      </c>
      <c r="U5668" s="83" t="str">
        <f>MID(Tabla1[[#This Row],[Aplicación]],9,4)</f>
        <v>3111</v>
      </c>
      <c r="V5668" s="84" t="str">
        <f>VLOOKUP(Tabla1[[#This Row],[PROGRAMA]],Hoja1!A:B,2,FALSE)</f>
        <v>3111. Protección de la salubridad pública</v>
      </c>
      <c r="W5668" s="83" t="str">
        <f>MID(Tabla1[[#This Row],[Aplicación]],14,2)</f>
        <v>22</v>
      </c>
      <c r="X5668" s="83" t="str">
        <f>MID(Tabla1[[#This Row],[Aplicación]],14,6)</f>
        <v>22799</v>
      </c>
    </row>
    <row r="5669" spans="1:24" x14ac:dyDescent="0.25">
      <c r="A5669" s="77">
        <v>220240053261</v>
      </c>
      <c r="B5669" s="78" t="s">
        <v>390</v>
      </c>
      <c r="C5669" s="79">
        <v>45604</v>
      </c>
      <c r="D5669" s="77">
        <v>22024008137</v>
      </c>
      <c r="E5669" s="78" t="s">
        <v>1338</v>
      </c>
      <c r="F5669" s="80">
        <v>2541</v>
      </c>
      <c r="G5669" s="78" t="s">
        <v>7414</v>
      </c>
      <c r="H5669" s="78" t="s">
        <v>7417</v>
      </c>
      <c r="I5669" s="81" t="s">
        <v>2930</v>
      </c>
      <c r="J5669" s="78" t="s">
        <v>7416</v>
      </c>
      <c r="K5669" s="78" t="s">
        <v>398</v>
      </c>
      <c r="L5669" s="78" t="s">
        <v>399</v>
      </c>
      <c r="M5669" s="78" t="s">
        <v>585</v>
      </c>
      <c r="N5669" s="78" t="s">
        <v>539</v>
      </c>
      <c r="O5669" s="82" t="s">
        <v>326</v>
      </c>
      <c r="P5669" s="82" t="s">
        <v>6229</v>
      </c>
      <c r="Q5669" s="83" t="str">
        <f>MID(Tabla1[[#This Row],[Aplicación]],14,1)</f>
        <v>2</v>
      </c>
      <c r="R5669" s="35" t="s">
        <v>265</v>
      </c>
      <c r="S5669" s="83" t="str">
        <f>MID(Tabla1[[#This Row],[Aplicación]],6,2)</f>
        <v>11</v>
      </c>
      <c r="T5669" s="84" t="str">
        <f>VLOOKUP(Tabla1[[#This Row],[AREA]],Hoja1!A:B,2,FALSE)</f>
        <v>11. Salud pública y seguridad ciudadana</v>
      </c>
      <c r="U5669" s="83" t="str">
        <f>MID(Tabla1[[#This Row],[Aplicación]],9,4)</f>
        <v>3111</v>
      </c>
      <c r="V5669" s="84" t="str">
        <f>VLOOKUP(Tabla1[[#This Row],[PROGRAMA]],Hoja1!A:B,2,FALSE)</f>
        <v>3111. Protección de la salubridad pública</v>
      </c>
      <c r="W5669" s="83" t="str">
        <f>MID(Tabla1[[#This Row],[Aplicación]],14,2)</f>
        <v>22</v>
      </c>
      <c r="X5669" s="83" t="str">
        <f>MID(Tabla1[[#This Row],[Aplicación]],14,6)</f>
        <v>22799</v>
      </c>
    </row>
    <row r="5670" spans="1:24" x14ac:dyDescent="0.25">
      <c r="A5670" s="77">
        <v>220240062742</v>
      </c>
      <c r="B5670" s="78" t="s">
        <v>390</v>
      </c>
      <c r="C5670" s="79">
        <v>45649</v>
      </c>
      <c r="D5670" s="77">
        <v>22024009412</v>
      </c>
      <c r="E5670" s="78" t="s">
        <v>1317</v>
      </c>
      <c r="F5670" s="80">
        <v>1597.2</v>
      </c>
      <c r="G5670" s="78" t="s">
        <v>3467</v>
      </c>
      <c r="H5670" s="78" t="s">
        <v>7418</v>
      </c>
      <c r="I5670" s="81" t="s">
        <v>2930</v>
      </c>
      <c r="J5670" s="78" t="s">
        <v>410</v>
      </c>
      <c r="K5670" s="78" t="s">
        <v>410</v>
      </c>
      <c r="L5670" s="78" t="s">
        <v>399</v>
      </c>
      <c r="M5670" s="78" t="s">
        <v>585</v>
      </c>
      <c r="N5670" s="78" t="s">
        <v>539</v>
      </c>
      <c r="O5670" s="82" t="s">
        <v>326</v>
      </c>
      <c r="P5670" s="82" t="s">
        <v>6229</v>
      </c>
      <c r="Q5670" s="83" t="str">
        <f>MID(Tabla1[[#This Row],[Aplicación]],14,1)</f>
        <v>2</v>
      </c>
      <c r="R5670" s="35" t="s">
        <v>265</v>
      </c>
      <c r="S5670" s="83" t="str">
        <f>MID(Tabla1[[#This Row],[Aplicación]],6,2)</f>
        <v>04</v>
      </c>
      <c r="T5670" s="84" t="str">
        <f>VLOOKUP(Tabla1[[#This Row],[AREA]],Hoja1!A:B,2,FALSE)</f>
        <v>04. Hacienda, personal y modernización administrativa</v>
      </c>
      <c r="U5670" s="83" t="str">
        <f>MID(Tabla1[[#This Row],[Aplicación]],9,4)</f>
        <v>9202</v>
      </c>
      <c r="V5670" s="84" t="str">
        <f>VLOOKUP(Tabla1[[#This Row],[PROGRAMA]],Hoja1!A:B,2,FALSE)</f>
        <v>9202. Gestión de recursos humanos</v>
      </c>
      <c r="W5670" s="83" t="str">
        <f>MID(Tabla1[[#This Row],[Aplicación]],14,2)</f>
        <v>22</v>
      </c>
      <c r="X5670" s="83" t="str">
        <f>MID(Tabla1[[#This Row],[Aplicación]],14,6)</f>
        <v>22799</v>
      </c>
    </row>
    <row r="5671" spans="1:24" x14ac:dyDescent="0.25">
      <c r="A5671" s="77">
        <v>220240055387</v>
      </c>
      <c r="B5671" s="78" t="s">
        <v>702</v>
      </c>
      <c r="C5671" s="79">
        <v>45617</v>
      </c>
      <c r="D5671" s="77">
        <v>22024001045</v>
      </c>
      <c r="E5671" s="78" t="s">
        <v>1353</v>
      </c>
      <c r="F5671" s="80">
        <v>88.03</v>
      </c>
      <c r="G5671" s="78" t="s">
        <v>764</v>
      </c>
      <c r="H5671" s="78" t="s">
        <v>7419</v>
      </c>
      <c r="I5671" s="81" t="s">
        <v>2934</v>
      </c>
      <c r="J5671" s="78" t="s">
        <v>398</v>
      </c>
      <c r="K5671" s="78" t="s">
        <v>398</v>
      </c>
      <c r="L5671" s="78" t="s">
        <v>413</v>
      </c>
      <c r="M5671" s="78" t="s">
        <v>395</v>
      </c>
      <c r="N5671" s="78" t="s">
        <v>396</v>
      </c>
      <c r="O5671" s="82" t="s">
        <v>325</v>
      </c>
      <c r="P5671" s="82" t="s">
        <v>6229</v>
      </c>
      <c r="Q5671" s="83" t="str">
        <f>MID(Tabla1[[#This Row],[Aplicación]],14,1)</f>
        <v>2</v>
      </c>
      <c r="R5671" s="35" t="s">
        <v>265</v>
      </c>
      <c r="S5671" s="83" t="str">
        <f>MID(Tabla1[[#This Row],[Aplicación]],6,2)</f>
        <v>11</v>
      </c>
      <c r="T5671" s="84" t="str">
        <f>VLOOKUP(Tabla1[[#This Row],[AREA]],Hoja1!A:B,2,FALSE)</f>
        <v>11. Salud pública y seguridad ciudadana</v>
      </c>
      <c r="U5671" s="83" t="str">
        <f>MID(Tabla1[[#This Row],[Aplicación]],9,4)</f>
        <v>3111</v>
      </c>
      <c r="V5671" s="84" t="str">
        <f>VLOOKUP(Tabla1[[#This Row],[PROGRAMA]],Hoja1!A:B,2,FALSE)</f>
        <v>3111. Protección de la salubridad pública</v>
      </c>
      <c r="W5671" s="83" t="str">
        <f>MID(Tabla1[[#This Row],[Aplicación]],14,2)</f>
        <v>22</v>
      </c>
      <c r="X5671" s="83" t="str">
        <f>MID(Tabla1[[#This Row],[Aplicación]],14,6)</f>
        <v>22199</v>
      </c>
    </row>
    <row r="5672" spans="1:24" x14ac:dyDescent="0.25">
      <c r="A5672" s="77">
        <v>220240061699</v>
      </c>
      <c r="B5672" s="78" t="s">
        <v>390</v>
      </c>
      <c r="C5672" s="79">
        <v>45644</v>
      </c>
      <c r="D5672" s="77">
        <v>22024009307</v>
      </c>
      <c r="E5672" s="78" t="s">
        <v>7420</v>
      </c>
      <c r="F5672" s="80">
        <v>320.39999999999998</v>
      </c>
      <c r="G5672" s="78" t="s">
        <v>7421</v>
      </c>
      <c r="H5672" s="78" t="s">
        <v>7422</v>
      </c>
      <c r="I5672" s="81" t="s">
        <v>2930</v>
      </c>
      <c r="J5672" s="78" t="s">
        <v>398</v>
      </c>
      <c r="K5672" s="78" t="s">
        <v>398</v>
      </c>
      <c r="L5672" s="78" t="s">
        <v>413</v>
      </c>
      <c r="M5672" s="78" t="s">
        <v>585</v>
      </c>
      <c r="N5672" s="78" t="s">
        <v>539</v>
      </c>
      <c r="O5672" s="82" t="s">
        <v>326</v>
      </c>
      <c r="P5672" s="82" t="s">
        <v>6229</v>
      </c>
      <c r="Q5672" s="83" t="str">
        <f>MID(Tabla1[[#This Row],[Aplicación]],14,1)</f>
        <v>2</v>
      </c>
      <c r="R5672" s="35" t="s">
        <v>265</v>
      </c>
      <c r="S5672" s="83" t="str">
        <f>MID(Tabla1[[#This Row],[Aplicación]],6,2)</f>
        <v>01</v>
      </c>
      <c r="T5672" s="84" t="str">
        <f>VLOOKUP(Tabla1[[#This Row],[AREA]],Hoja1!A:B,2,FALSE)</f>
        <v>01. Alcaldía</v>
      </c>
      <c r="U5672" s="83" t="str">
        <f>MID(Tabla1[[#This Row],[Aplicación]],9,4)</f>
        <v>4331</v>
      </c>
      <c r="V5672" s="84" t="str">
        <f>VLOOKUP(Tabla1[[#This Row],[PROGRAMA]],Hoja1!A:B,2,FALSE)</f>
        <v>4331. Desarrollo empresarial</v>
      </c>
      <c r="W5672" s="83" t="str">
        <f>MID(Tabla1[[#This Row],[Aplicación]],14,2)</f>
        <v>22</v>
      </c>
      <c r="X5672" s="83" t="str">
        <f>MID(Tabla1[[#This Row],[Aplicación]],14,6)</f>
        <v>22199</v>
      </c>
    </row>
    <row r="5673" spans="1:24" x14ac:dyDescent="0.25">
      <c r="A5673" s="77">
        <v>220240046606</v>
      </c>
      <c r="B5673" s="78" t="s">
        <v>390</v>
      </c>
      <c r="C5673" s="79">
        <v>45572</v>
      </c>
      <c r="D5673" s="77">
        <v>22024007559</v>
      </c>
      <c r="E5673" s="78" t="s">
        <v>1318</v>
      </c>
      <c r="F5673" s="80">
        <v>160.79</v>
      </c>
      <c r="G5673" s="78" t="s">
        <v>7423</v>
      </c>
      <c r="H5673" s="78" t="s">
        <v>7424</v>
      </c>
      <c r="I5673" s="81" t="s">
        <v>2930</v>
      </c>
      <c r="J5673" s="78" t="s">
        <v>3352</v>
      </c>
      <c r="K5673" s="78" t="s">
        <v>393</v>
      </c>
      <c r="L5673" s="78" t="s">
        <v>399</v>
      </c>
      <c r="M5673" s="78" t="s">
        <v>585</v>
      </c>
      <c r="N5673" s="78" t="s">
        <v>539</v>
      </c>
      <c r="O5673" s="82" t="s">
        <v>326</v>
      </c>
      <c r="P5673" s="82" t="s">
        <v>6229</v>
      </c>
      <c r="Q5673" s="83" t="str">
        <f>MID(Tabla1[[#This Row],[Aplicación]],14,1)</f>
        <v>2</v>
      </c>
      <c r="R5673" s="35" t="s">
        <v>265</v>
      </c>
      <c r="S5673" s="83" t="str">
        <f>MID(Tabla1[[#This Row],[Aplicación]],6,2)</f>
        <v>11</v>
      </c>
      <c r="T5673" s="84" t="str">
        <f>VLOOKUP(Tabla1[[#This Row],[AREA]],Hoja1!A:B,2,FALSE)</f>
        <v>11. Salud pública y seguridad ciudadana</v>
      </c>
      <c r="U5673" s="83" t="str">
        <f>MID(Tabla1[[#This Row],[Aplicación]],9,4)</f>
        <v>3111</v>
      </c>
      <c r="V5673" s="84" t="str">
        <f>VLOOKUP(Tabla1[[#This Row],[PROGRAMA]],Hoja1!A:B,2,FALSE)</f>
        <v>3111. Protección de la salubridad pública</v>
      </c>
      <c r="W5673" s="83" t="str">
        <f>MID(Tabla1[[#This Row],[Aplicación]],14,2)</f>
        <v>22</v>
      </c>
      <c r="X5673" s="83" t="str">
        <f>MID(Tabla1[[#This Row],[Aplicación]],14,6)</f>
        <v>22106</v>
      </c>
    </row>
    <row r="5674" spans="1:24" x14ac:dyDescent="0.25">
      <c r="A5674" s="77">
        <v>220240067063</v>
      </c>
      <c r="B5674" s="78" t="s">
        <v>702</v>
      </c>
      <c r="C5674" s="79">
        <v>45657</v>
      </c>
      <c r="D5674" s="77">
        <v>22024001637</v>
      </c>
      <c r="E5674" s="78" t="s">
        <v>1468</v>
      </c>
      <c r="F5674" s="80">
        <v>3379.98</v>
      </c>
      <c r="G5674" s="78" t="s">
        <v>776</v>
      </c>
      <c r="H5674" s="78" t="s">
        <v>7425</v>
      </c>
      <c r="I5674" s="81">
        <v>300</v>
      </c>
      <c r="J5674" s="78" t="s">
        <v>398</v>
      </c>
      <c r="K5674" s="78" t="s">
        <v>398</v>
      </c>
      <c r="L5674" s="78" t="s">
        <v>399</v>
      </c>
      <c r="M5674" s="78" t="s">
        <v>395</v>
      </c>
      <c r="N5674" s="78" t="s">
        <v>396</v>
      </c>
      <c r="O5674" s="82" t="s">
        <v>325</v>
      </c>
      <c r="P5674" s="82" t="s">
        <v>6229</v>
      </c>
      <c r="Q5674" s="83" t="str">
        <f>MID(Tabla1[[#This Row],[Aplicación]],14,1)</f>
        <v>2</v>
      </c>
      <c r="R5674" s="35" t="s">
        <v>265</v>
      </c>
      <c r="S5674" s="83" t="str">
        <f>MID(Tabla1[[#This Row],[Aplicación]],6,2)</f>
        <v>07</v>
      </c>
      <c r="T5674" s="84" t="str">
        <f>VLOOKUP(Tabla1[[#This Row],[AREA]],Hoja1!A:B,2,FALSE)</f>
        <v>07. Medio ambiente</v>
      </c>
      <c r="U5674" s="83" t="str">
        <f>MID(Tabla1[[#This Row],[Aplicación]],9,4)</f>
        <v>1711</v>
      </c>
      <c r="V5674" s="84" t="str">
        <f>VLOOKUP(Tabla1[[#This Row],[PROGRAMA]],Hoja1!A:B,2,FALSE)</f>
        <v>1711. Parques y jardines</v>
      </c>
      <c r="W5674" s="83" t="str">
        <f>MID(Tabla1[[#This Row],[Aplicación]],14,2)</f>
        <v>21</v>
      </c>
      <c r="X5674" s="83" t="str">
        <f>MID(Tabla1[[#This Row],[Aplicación]],14,6)</f>
        <v>213</v>
      </c>
    </row>
    <row r="5675" spans="1:24" x14ac:dyDescent="0.25">
      <c r="A5675" s="77">
        <v>220240063811</v>
      </c>
      <c r="B5675" s="78" t="s">
        <v>702</v>
      </c>
      <c r="C5675" s="79">
        <v>45653</v>
      </c>
      <c r="D5675" s="77">
        <v>22024004612</v>
      </c>
      <c r="E5675" s="78" t="s">
        <v>5013</v>
      </c>
      <c r="F5675" s="80">
        <v>3078.76</v>
      </c>
      <c r="G5675" s="78" t="s">
        <v>5018</v>
      </c>
      <c r="H5675" s="78" t="s">
        <v>7426</v>
      </c>
      <c r="I5675" s="81">
        <v>300</v>
      </c>
      <c r="J5675" s="78" t="s">
        <v>398</v>
      </c>
      <c r="K5675" s="78" t="s">
        <v>398</v>
      </c>
      <c r="L5675" s="78" t="s">
        <v>413</v>
      </c>
      <c r="M5675" s="78" t="s">
        <v>395</v>
      </c>
      <c r="N5675" s="78" t="s">
        <v>396</v>
      </c>
      <c r="O5675" s="82" t="s">
        <v>325</v>
      </c>
      <c r="P5675" s="82" t="s">
        <v>6229</v>
      </c>
      <c r="Q5675" s="83" t="str">
        <f>MID(Tabla1[[#This Row],[Aplicación]],14,1)</f>
        <v>6</v>
      </c>
      <c r="R5675" s="35" t="s">
        <v>266</v>
      </c>
      <c r="S5675" s="83" t="str">
        <f>MID(Tabla1[[#This Row],[Aplicación]],6,2)</f>
        <v>06</v>
      </c>
      <c r="T5675" s="84" t="str">
        <f>VLOOKUP(Tabla1[[#This Row],[AREA]],Hoja1!A:B,2,FALSE)</f>
        <v>06. Educación y cultura</v>
      </c>
      <c r="U5675" s="83" t="str">
        <f>MID(Tabla1[[#This Row],[Aplicación]],9,4)</f>
        <v>3321</v>
      </c>
      <c r="V5675" s="84" t="str">
        <f>VLOOKUP(Tabla1[[#This Row],[PROGRAMA]],Hoja1!A:B,2,FALSE)</f>
        <v>3321. Bibliotecas públicas</v>
      </c>
      <c r="W5675" s="83" t="str">
        <f>MID(Tabla1[[#This Row],[Aplicación]],14,2)</f>
        <v>62</v>
      </c>
      <c r="X5675" s="83" t="str">
        <f>MID(Tabla1[[#This Row],[Aplicación]],14,6)</f>
        <v>629</v>
      </c>
    </row>
    <row r="5676" spans="1:24" x14ac:dyDescent="0.25">
      <c r="A5676" s="77">
        <v>220240063906</v>
      </c>
      <c r="B5676" s="78" t="s">
        <v>702</v>
      </c>
      <c r="C5676" s="79">
        <v>45653</v>
      </c>
      <c r="D5676" s="77">
        <v>22024005207</v>
      </c>
      <c r="E5676" s="78" t="s">
        <v>3423</v>
      </c>
      <c r="F5676" s="80">
        <v>43669.15</v>
      </c>
      <c r="G5676" s="78" t="s">
        <v>858</v>
      </c>
      <c r="H5676" s="78" t="s">
        <v>7427</v>
      </c>
      <c r="I5676" s="81">
        <v>300</v>
      </c>
      <c r="J5676" s="78" t="s">
        <v>860</v>
      </c>
      <c r="K5676" s="78" t="s">
        <v>507</v>
      </c>
      <c r="L5676" s="78" t="s">
        <v>413</v>
      </c>
      <c r="M5676" s="78" t="s">
        <v>395</v>
      </c>
      <c r="N5676" s="78" t="s">
        <v>396</v>
      </c>
      <c r="O5676" s="82" t="s">
        <v>321</v>
      </c>
      <c r="P5676" s="82" t="s">
        <v>6229</v>
      </c>
      <c r="Q5676" s="83" t="str">
        <f>MID(Tabla1[[#This Row],[Aplicación]],14,1)</f>
        <v>6</v>
      </c>
      <c r="R5676" s="35" t="s">
        <v>266</v>
      </c>
      <c r="S5676" s="83" t="str">
        <f>MID(Tabla1[[#This Row],[Aplicación]],6,2)</f>
        <v>11</v>
      </c>
      <c r="T5676" s="84" t="str">
        <f>VLOOKUP(Tabla1[[#This Row],[AREA]],Hoja1!A:B,2,FALSE)</f>
        <v>11. Salud pública y seguridad ciudadana</v>
      </c>
      <c r="U5676" s="83" t="str">
        <f>MID(Tabla1[[#This Row],[Aplicación]],9,4)</f>
        <v>1361</v>
      </c>
      <c r="V5676" s="84" t="str">
        <f>VLOOKUP(Tabla1[[#This Row],[PROGRAMA]],Hoja1!A:B,2,FALSE)</f>
        <v>1361. Prevención y extinción de incencios</v>
      </c>
      <c r="W5676" s="83" t="str">
        <f>MID(Tabla1[[#This Row],[Aplicación]],14,2)</f>
        <v>62</v>
      </c>
      <c r="X5676" s="83" t="str">
        <f>MID(Tabla1[[#This Row],[Aplicación]],14,6)</f>
        <v>623</v>
      </c>
    </row>
    <row r="5677" spans="1:24" x14ac:dyDescent="0.25">
      <c r="A5677" s="77">
        <v>220240059585</v>
      </c>
      <c r="B5677" s="78" t="s">
        <v>658</v>
      </c>
      <c r="C5677" s="79">
        <v>45636</v>
      </c>
      <c r="D5677" s="77">
        <v>22024008092</v>
      </c>
      <c r="E5677" s="78" t="s">
        <v>1208</v>
      </c>
      <c r="F5677" s="80">
        <v>32078.5</v>
      </c>
      <c r="G5677" s="78" t="s">
        <v>7918</v>
      </c>
      <c r="H5677" s="78" t="s">
        <v>7919</v>
      </c>
      <c r="I5677" s="81" t="s">
        <v>2951</v>
      </c>
      <c r="J5677" s="78" t="s">
        <v>393</v>
      </c>
      <c r="K5677" s="78" t="s">
        <v>393</v>
      </c>
      <c r="L5677" s="78" t="s">
        <v>399</v>
      </c>
      <c r="M5677" s="78" t="s">
        <v>395</v>
      </c>
      <c r="N5677" s="78" t="s">
        <v>396</v>
      </c>
      <c r="O5677" s="82" t="s">
        <v>325</v>
      </c>
      <c r="P5677" s="82" t="s">
        <v>6229</v>
      </c>
      <c r="Q5677" s="83">
        <v>6</v>
      </c>
      <c r="R5677" s="35" t="s">
        <v>266</v>
      </c>
      <c r="S5677" s="83" t="str">
        <f>MID(Tabla1[[#This Row],[Aplicación]],6,2)</f>
        <v>07</v>
      </c>
      <c r="T5677" s="84" t="str">
        <f>VLOOKUP(Tabla1[[#This Row],[AREA]],Hoja1!A:B,2,FALSE)</f>
        <v>07. Medio ambiente</v>
      </c>
      <c r="U5677" s="83">
        <v>1711</v>
      </c>
      <c r="V5677" s="84" t="str">
        <f>VLOOKUP(Tabla1[[#This Row],[PROGRAMA]],Hoja1!A:B,2,FALSE)</f>
        <v>1711. Parques y jardines</v>
      </c>
      <c r="W5677" s="83">
        <v>61</v>
      </c>
      <c r="X5677" s="83">
        <v>610</v>
      </c>
    </row>
    <row r="5678" spans="1:24" x14ac:dyDescent="0.25">
      <c r="A5678" s="77">
        <v>220240057899</v>
      </c>
      <c r="B5678" s="78" t="s">
        <v>390</v>
      </c>
      <c r="C5678" s="79">
        <v>45630</v>
      </c>
      <c r="D5678" s="77">
        <v>22024008787</v>
      </c>
      <c r="E5678" s="78" t="s">
        <v>3917</v>
      </c>
      <c r="F5678" s="80">
        <v>165</v>
      </c>
      <c r="G5678" s="78" t="s">
        <v>7431</v>
      </c>
      <c r="H5678" s="78" t="s">
        <v>7432</v>
      </c>
      <c r="I5678" s="81" t="s">
        <v>2930</v>
      </c>
      <c r="J5678" s="78" t="s">
        <v>806</v>
      </c>
      <c r="K5678" s="78" t="s">
        <v>806</v>
      </c>
      <c r="L5678" s="78" t="s">
        <v>399</v>
      </c>
      <c r="M5678" s="78" t="s">
        <v>585</v>
      </c>
      <c r="N5678" s="78" t="s">
        <v>539</v>
      </c>
      <c r="O5678" s="82" t="s">
        <v>326</v>
      </c>
      <c r="P5678" s="82" t="s">
        <v>6229</v>
      </c>
      <c r="Q5678" s="83" t="str">
        <f>MID(Tabla1[[#This Row],[Aplicación]],14,1)</f>
        <v>2</v>
      </c>
      <c r="R5678" s="35" t="s">
        <v>265</v>
      </c>
      <c r="S5678" s="83" t="str">
        <f>MID(Tabla1[[#This Row],[Aplicación]],6,2)</f>
        <v>10</v>
      </c>
      <c r="T5678" s="84" t="str">
        <f>VLOOKUP(Tabla1[[#This Row],[AREA]],Hoja1!A:B,2,FALSE)</f>
        <v>10. Personas mayores, familia y servicios sociales</v>
      </c>
      <c r="U5678" s="83" t="str">
        <f>MID(Tabla1[[#This Row],[Aplicación]],9,4)</f>
        <v>2412</v>
      </c>
      <c r="V5678" s="84" t="str">
        <f>VLOOKUP(Tabla1[[#This Row],[PROGRAMA]],Hoja1!A:B,2,FALSE)</f>
        <v>2412. Formación para el empleo</v>
      </c>
      <c r="W5678" s="83" t="str">
        <f>MID(Tabla1[[#This Row],[Aplicación]],14,2)</f>
        <v>22</v>
      </c>
      <c r="X5678" s="83" t="str">
        <f>MID(Tabla1[[#This Row],[Aplicación]],14,6)</f>
        <v>22699</v>
      </c>
    </row>
    <row r="5679" spans="1:24" x14ac:dyDescent="0.25">
      <c r="A5679" s="77">
        <v>220240046628</v>
      </c>
      <c r="B5679" s="78" t="s">
        <v>390</v>
      </c>
      <c r="C5679" s="79">
        <v>45572</v>
      </c>
      <c r="D5679" s="77">
        <v>22024006449</v>
      </c>
      <c r="E5679" s="78" t="s">
        <v>1226</v>
      </c>
      <c r="F5679" s="80">
        <v>37243.800000000003</v>
      </c>
      <c r="G5679" s="78" t="s">
        <v>7433</v>
      </c>
      <c r="H5679" s="78" t="s">
        <v>7434</v>
      </c>
      <c r="I5679" s="81" t="s">
        <v>2930</v>
      </c>
      <c r="J5679" s="78" t="s">
        <v>393</v>
      </c>
      <c r="K5679" s="78" t="s">
        <v>393</v>
      </c>
      <c r="L5679" s="78" t="s">
        <v>399</v>
      </c>
      <c r="M5679" s="78" t="s">
        <v>395</v>
      </c>
      <c r="N5679" s="78" t="s">
        <v>396</v>
      </c>
      <c r="O5679" s="82" t="s">
        <v>325</v>
      </c>
      <c r="P5679" s="82" t="s">
        <v>6229</v>
      </c>
      <c r="Q5679" s="83" t="str">
        <f>MID(Tabla1[[#This Row],[Aplicación]],14,1)</f>
        <v>2</v>
      </c>
      <c r="R5679" s="35" t="s">
        <v>265</v>
      </c>
      <c r="S5679" s="83" t="str">
        <f>MID(Tabla1[[#This Row],[Aplicación]],6,2)</f>
        <v>01</v>
      </c>
      <c r="T5679" s="84" t="str">
        <f>VLOOKUP(Tabla1[[#This Row],[AREA]],Hoja1!A:B,2,FALSE)</f>
        <v>01. Alcaldía</v>
      </c>
      <c r="U5679" s="83" t="str">
        <f>MID(Tabla1[[#This Row],[Aplicación]],9,4)</f>
        <v>4331</v>
      </c>
      <c r="V5679" s="84" t="str">
        <f>VLOOKUP(Tabla1[[#This Row],[PROGRAMA]],Hoja1!A:B,2,FALSE)</f>
        <v>4331. Desarrollo empresarial</v>
      </c>
      <c r="W5679" s="83" t="str">
        <f>MID(Tabla1[[#This Row],[Aplicación]],14,2)</f>
        <v>22</v>
      </c>
      <c r="X5679" s="83" t="str">
        <f>MID(Tabla1[[#This Row],[Aplicación]],14,6)</f>
        <v>22706</v>
      </c>
    </row>
    <row r="5680" spans="1:24" x14ac:dyDescent="0.25">
      <c r="A5680" s="77">
        <v>220240055095</v>
      </c>
      <c r="B5680" s="78" t="s">
        <v>390</v>
      </c>
      <c r="C5680" s="79">
        <v>45616</v>
      </c>
      <c r="D5680" s="77">
        <v>22024007647</v>
      </c>
      <c r="E5680" s="78" t="s">
        <v>1299</v>
      </c>
      <c r="F5680" s="80">
        <v>1185.27</v>
      </c>
      <c r="G5680" s="78" t="s">
        <v>62</v>
      </c>
      <c r="H5680" s="78" t="s">
        <v>7435</v>
      </c>
      <c r="I5680" s="81" t="s">
        <v>2930</v>
      </c>
      <c r="J5680" s="78" t="s">
        <v>620</v>
      </c>
      <c r="K5680" s="78" t="s">
        <v>620</v>
      </c>
      <c r="L5680" s="78" t="s">
        <v>399</v>
      </c>
      <c r="M5680" s="78" t="s">
        <v>395</v>
      </c>
      <c r="N5680" s="78" t="s">
        <v>396</v>
      </c>
      <c r="O5680" s="82" t="s">
        <v>321</v>
      </c>
      <c r="P5680" s="82" t="s">
        <v>6229</v>
      </c>
      <c r="Q5680" s="83" t="str">
        <f>MID(Tabla1[[#This Row],[Aplicación]],14,1)</f>
        <v>2</v>
      </c>
      <c r="R5680" s="35" t="s">
        <v>265</v>
      </c>
      <c r="S5680" s="83" t="str">
        <f>MID(Tabla1[[#This Row],[Aplicación]],6,2)</f>
        <v>09</v>
      </c>
      <c r="T5680" s="84" t="str">
        <f>VLOOKUP(Tabla1[[#This Row],[AREA]],Hoja1!A:B,2,FALSE)</f>
        <v>09. Turismo, eventos y marca ciudad</v>
      </c>
      <c r="U5680" s="83" t="str">
        <f>MID(Tabla1[[#This Row],[Aplicación]],9,4)</f>
        <v>4321</v>
      </c>
      <c r="V5680" s="84" t="str">
        <f>VLOOKUP(Tabla1[[#This Row],[PROGRAMA]],Hoja1!A:B,2,FALSE)</f>
        <v>4321. Turismo</v>
      </c>
      <c r="W5680" s="83" t="str">
        <f>MID(Tabla1[[#This Row],[Aplicación]],14,2)</f>
        <v>21</v>
      </c>
      <c r="X5680" s="83" t="str">
        <f>MID(Tabla1[[#This Row],[Aplicación]],14,6)</f>
        <v>213</v>
      </c>
    </row>
    <row r="5681" spans="1:24" x14ac:dyDescent="0.25">
      <c r="A5681" s="77">
        <v>220240055076</v>
      </c>
      <c r="B5681" s="78" t="s">
        <v>390</v>
      </c>
      <c r="C5681" s="79">
        <v>45616</v>
      </c>
      <c r="D5681" s="77">
        <v>22024008045</v>
      </c>
      <c r="E5681" s="78" t="s">
        <v>1299</v>
      </c>
      <c r="F5681" s="80">
        <v>715.08</v>
      </c>
      <c r="G5681" s="78" t="s">
        <v>62</v>
      </c>
      <c r="H5681" s="78" t="s">
        <v>7436</v>
      </c>
      <c r="I5681" s="81" t="s">
        <v>2930</v>
      </c>
      <c r="J5681" s="78" t="s">
        <v>620</v>
      </c>
      <c r="K5681" s="78" t="s">
        <v>620</v>
      </c>
      <c r="L5681" s="78" t="s">
        <v>399</v>
      </c>
      <c r="M5681" s="78" t="s">
        <v>585</v>
      </c>
      <c r="N5681" s="78" t="s">
        <v>539</v>
      </c>
      <c r="O5681" s="82" t="s">
        <v>326</v>
      </c>
      <c r="P5681" s="82" t="s">
        <v>6229</v>
      </c>
      <c r="Q5681" s="83" t="str">
        <f>MID(Tabla1[[#This Row],[Aplicación]],14,1)</f>
        <v>2</v>
      </c>
      <c r="R5681" s="35" t="s">
        <v>265</v>
      </c>
      <c r="S5681" s="83" t="str">
        <f>MID(Tabla1[[#This Row],[Aplicación]],6,2)</f>
        <v>09</v>
      </c>
      <c r="T5681" s="84" t="str">
        <f>VLOOKUP(Tabla1[[#This Row],[AREA]],Hoja1!A:B,2,FALSE)</f>
        <v>09. Turismo, eventos y marca ciudad</v>
      </c>
      <c r="U5681" s="83" t="str">
        <f>MID(Tabla1[[#This Row],[Aplicación]],9,4)</f>
        <v>4321</v>
      </c>
      <c r="V5681" s="84" t="str">
        <f>VLOOKUP(Tabla1[[#This Row],[PROGRAMA]],Hoja1!A:B,2,FALSE)</f>
        <v>4321. Turismo</v>
      </c>
      <c r="W5681" s="83" t="str">
        <f>MID(Tabla1[[#This Row],[Aplicación]],14,2)</f>
        <v>21</v>
      </c>
      <c r="X5681" s="83" t="str">
        <f>MID(Tabla1[[#This Row],[Aplicación]],14,6)</f>
        <v>213</v>
      </c>
    </row>
    <row r="5682" spans="1:24" x14ac:dyDescent="0.25">
      <c r="A5682" s="77">
        <v>220240055096</v>
      </c>
      <c r="B5682" s="78" t="s">
        <v>390</v>
      </c>
      <c r="C5682" s="79">
        <v>45616</v>
      </c>
      <c r="D5682" s="77">
        <v>22024007648</v>
      </c>
      <c r="E5682" s="78" t="s">
        <v>1299</v>
      </c>
      <c r="F5682" s="80">
        <v>399.9</v>
      </c>
      <c r="G5682" s="78" t="s">
        <v>62</v>
      </c>
      <c r="H5682" s="78" t="s">
        <v>7437</v>
      </c>
      <c r="I5682" s="81" t="s">
        <v>2930</v>
      </c>
      <c r="J5682" s="78" t="s">
        <v>620</v>
      </c>
      <c r="K5682" s="78" t="s">
        <v>620</v>
      </c>
      <c r="L5682" s="78" t="s">
        <v>399</v>
      </c>
      <c r="M5682" s="78" t="s">
        <v>395</v>
      </c>
      <c r="N5682" s="78" t="s">
        <v>396</v>
      </c>
      <c r="O5682" s="82" t="s">
        <v>321</v>
      </c>
      <c r="P5682" s="82" t="s">
        <v>6229</v>
      </c>
      <c r="Q5682" s="83" t="str">
        <f>MID(Tabla1[[#This Row],[Aplicación]],14,1)</f>
        <v>2</v>
      </c>
      <c r="R5682" s="35" t="s">
        <v>265</v>
      </c>
      <c r="S5682" s="83" t="str">
        <f>MID(Tabla1[[#This Row],[Aplicación]],6,2)</f>
        <v>09</v>
      </c>
      <c r="T5682" s="84" t="str">
        <f>VLOOKUP(Tabla1[[#This Row],[AREA]],Hoja1!A:B,2,FALSE)</f>
        <v>09. Turismo, eventos y marca ciudad</v>
      </c>
      <c r="U5682" s="83" t="str">
        <f>MID(Tabla1[[#This Row],[Aplicación]],9,4)</f>
        <v>4321</v>
      </c>
      <c r="V5682" s="84" t="str">
        <f>VLOOKUP(Tabla1[[#This Row],[PROGRAMA]],Hoja1!A:B,2,FALSE)</f>
        <v>4321. Turismo</v>
      </c>
      <c r="W5682" s="83" t="str">
        <f>MID(Tabla1[[#This Row],[Aplicación]],14,2)</f>
        <v>21</v>
      </c>
      <c r="X5682" s="83" t="str">
        <f>MID(Tabla1[[#This Row],[Aplicación]],14,6)</f>
        <v>213</v>
      </c>
    </row>
    <row r="5683" spans="1:24" x14ac:dyDescent="0.25">
      <c r="A5683" s="77">
        <v>220240046852</v>
      </c>
      <c r="B5683" s="78" t="s">
        <v>390</v>
      </c>
      <c r="C5683" s="79">
        <v>45574</v>
      </c>
      <c r="D5683" s="77">
        <v>22024007498</v>
      </c>
      <c r="E5683" s="78" t="s">
        <v>1313</v>
      </c>
      <c r="F5683" s="80">
        <v>170.4</v>
      </c>
      <c r="G5683" s="78" t="s">
        <v>1006</v>
      </c>
      <c r="H5683" s="78" t="s">
        <v>7328</v>
      </c>
      <c r="I5683" s="81" t="s">
        <v>2930</v>
      </c>
      <c r="J5683" s="78" t="s">
        <v>398</v>
      </c>
      <c r="K5683" s="78" t="s">
        <v>398</v>
      </c>
      <c r="L5683" s="78" t="s">
        <v>399</v>
      </c>
      <c r="M5683" s="78" t="s">
        <v>585</v>
      </c>
      <c r="N5683" s="78" t="s">
        <v>539</v>
      </c>
      <c r="O5683" s="82" t="s">
        <v>326</v>
      </c>
      <c r="P5683" s="82" t="s">
        <v>6229</v>
      </c>
      <c r="Q5683" s="83" t="str">
        <f>MID(Tabla1[[#This Row],[Aplicación]],14,1)</f>
        <v>2</v>
      </c>
      <c r="R5683" s="35" t="s">
        <v>265</v>
      </c>
      <c r="S5683" s="83" t="str">
        <f>MID(Tabla1[[#This Row],[Aplicación]],6,2)</f>
        <v>10</v>
      </c>
      <c r="T5683" s="84" t="str">
        <f>VLOOKUP(Tabla1[[#This Row],[AREA]],Hoja1!A:B,2,FALSE)</f>
        <v>10. Personas mayores, familia y servicios sociales</v>
      </c>
      <c r="U5683" s="83" t="str">
        <f>MID(Tabla1[[#This Row],[Aplicación]],9,4)</f>
        <v>2312</v>
      </c>
      <c r="V5683" s="84" t="str">
        <f>VLOOKUP(Tabla1[[#This Row],[PROGRAMA]],Hoja1!A:B,2,FALSE)</f>
        <v>2312. Iniciativas sociales</v>
      </c>
      <c r="W5683" s="83" t="str">
        <f>MID(Tabla1[[#This Row],[Aplicación]],14,2)</f>
        <v>22</v>
      </c>
      <c r="X5683" s="83" t="str">
        <f>MID(Tabla1[[#This Row],[Aplicación]],14,6)</f>
        <v>22699</v>
      </c>
    </row>
    <row r="5684" spans="1:24" x14ac:dyDescent="0.25">
      <c r="A5684" s="77">
        <v>220240063508</v>
      </c>
      <c r="B5684" s="78" t="s">
        <v>390</v>
      </c>
      <c r="C5684" s="79">
        <v>45653</v>
      </c>
      <c r="D5684" s="77">
        <v>22024008817</v>
      </c>
      <c r="E5684" s="78" t="s">
        <v>1341</v>
      </c>
      <c r="F5684" s="80">
        <v>175.45</v>
      </c>
      <c r="G5684" s="78" t="s">
        <v>3481</v>
      </c>
      <c r="H5684" s="78" t="s">
        <v>7438</v>
      </c>
      <c r="I5684" s="81">
        <v>220</v>
      </c>
      <c r="J5684" s="78" t="s">
        <v>398</v>
      </c>
      <c r="K5684" s="78" t="s">
        <v>398</v>
      </c>
      <c r="L5684" s="78" t="s">
        <v>413</v>
      </c>
      <c r="M5684" s="78" t="s">
        <v>585</v>
      </c>
      <c r="N5684" s="78" t="s">
        <v>539</v>
      </c>
      <c r="O5684" s="82" t="s">
        <v>326</v>
      </c>
      <c r="P5684" s="82" t="s">
        <v>6229</v>
      </c>
      <c r="Q5684" s="83" t="str">
        <f>MID(Tabla1[[#This Row],[Aplicación]],14,1)</f>
        <v>2</v>
      </c>
      <c r="R5684" s="35" t="s">
        <v>265</v>
      </c>
      <c r="S5684" s="83" t="str">
        <f>MID(Tabla1[[#This Row],[Aplicación]],6,2)</f>
        <v>11</v>
      </c>
      <c r="T5684" s="84" t="str">
        <f>VLOOKUP(Tabla1[[#This Row],[AREA]],Hoja1!A:B,2,FALSE)</f>
        <v>11. Salud pública y seguridad ciudadana</v>
      </c>
      <c r="U5684" s="83" t="str">
        <f>MID(Tabla1[[#This Row],[Aplicación]],9,4)</f>
        <v>1321</v>
      </c>
      <c r="V5684" s="84" t="str">
        <f>VLOOKUP(Tabla1[[#This Row],[PROGRAMA]],Hoja1!A:B,2,FALSE)</f>
        <v>1321. Policía municipal</v>
      </c>
      <c r="W5684" s="83" t="str">
        <f>MID(Tabla1[[#This Row],[Aplicación]],14,2)</f>
        <v>22</v>
      </c>
      <c r="X5684" s="83" t="str">
        <f>MID(Tabla1[[#This Row],[Aplicación]],14,6)</f>
        <v>22199</v>
      </c>
    </row>
    <row r="5685" spans="1:24" x14ac:dyDescent="0.25">
      <c r="A5685" s="77">
        <v>220240056172</v>
      </c>
      <c r="B5685" s="78" t="s">
        <v>702</v>
      </c>
      <c r="C5685" s="79">
        <v>45622</v>
      </c>
      <c r="D5685" s="77">
        <v>22024000942</v>
      </c>
      <c r="E5685" s="78" t="s">
        <v>1411</v>
      </c>
      <c r="F5685" s="80">
        <v>87.94</v>
      </c>
      <c r="G5685" s="78" t="s">
        <v>764</v>
      </c>
      <c r="H5685" s="78" t="s">
        <v>7439</v>
      </c>
      <c r="I5685" s="81" t="s">
        <v>2934</v>
      </c>
      <c r="J5685" s="78" t="s">
        <v>398</v>
      </c>
      <c r="K5685" s="78" t="s">
        <v>398</v>
      </c>
      <c r="L5685" s="78" t="s">
        <v>413</v>
      </c>
      <c r="M5685" s="78" t="s">
        <v>395</v>
      </c>
      <c r="N5685" s="78" t="s">
        <v>396</v>
      </c>
      <c r="O5685" s="82" t="s">
        <v>325</v>
      </c>
      <c r="P5685" s="82" t="s">
        <v>6229</v>
      </c>
      <c r="Q5685" s="83" t="str">
        <f>MID(Tabla1[[#This Row],[Aplicación]],14,1)</f>
        <v>2</v>
      </c>
      <c r="R5685" s="35" t="s">
        <v>265</v>
      </c>
      <c r="S5685" s="83" t="str">
        <f>MID(Tabla1[[#This Row],[Aplicación]],6,2)</f>
        <v>06</v>
      </c>
      <c r="T5685" s="84" t="str">
        <f>VLOOKUP(Tabla1[[#This Row],[AREA]],Hoja1!A:B,2,FALSE)</f>
        <v>06. Educación y cultura</v>
      </c>
      <c r="U5685" s="83" t="str">
        <f>MID(Tabla1[[#This Row],[Aplicación]],9,4)</f>
        <v>3231</v>
      </c>
      <c r="V5685" s="84" t="str">
        <f>VLOOKUP(Tabla1[[#This Row],[PROGRAMA]],Hoja1!A:B,2,FALSE)</f>
        <v>3231. Escuelas infantiles</v>
      </c>
      <c r="W5685" s="83" t="str">
        <f>MID(Tabla1[[#This Row],[Aplicación]],14,2)</f>
        <v>21</v>
      </c>
      <c r="X5685" s="83" t="str">
        <f>MID(Tabla1[[#This Row],[Aplicación]],14,6)</f>
        <v>212</v>
      </c>
    </row>
    <row r="5686" spans="1:24" x14ac:dyDescent="0.25">
      <c r="A5686" s="77">
        <v>220240046459</v>
      </c>
      <c r="B5686" s="78" t="s">
        <v>702</v>
      </c>
      <c r="C5686" s="79">
        <v>45572</v>
      </c>
      <c r="D5686" s="77">
        <v>22024000437</v>
      </c>
      <c r="E5686" s="78" t="s">
        <v>1287</v>
      </c>
      <c r="F5686" s="80">
        <v>87.47</v>
      </c>
      <c r="G5686" s="78" t="s">
        <v>40</v>
      </c>
      <c r="H5686" s="78" t="s">
        <v>7440</v>
      </c>
      <c r="I5686" s="81" t="s">
        <v>2934</v>
      </c>
      <c r="J5686" s="78" t="s">
        <v>398</v>
      </c>
      <c r="K5686" s="78" t="s">
        <v>398</v>
      </c>
      <c r="L5686" s="78" t="s">
        <v>413</v>
      </c>
      <c r="M5686" s="78" t="s">
        <v>395</v>
      </c>
      <c r="N5686" s="78" t="s">
        <v>396</v>
      </c>
      <c r="O5686" s="82" t="s">
        <v>325</v>
      </c>
      <c r="P5686" s="82" t="s">
        <v>6229</v>
      </c>
      <c r="Q5686" s="83" t="str">
        <f>MID(Tabla1[[#This Row],[Aplicación]],14,1)</f>
        <v>2</v>
      </c>
      <c r="R5686" s="35" t="s">
        <v>265</v>
      </c>
      <c r="S5686" s="83" t="str">
        <f>MID(Tabla1[[#This Row],[Aplicación]],6,2)</f>
        <v>10</v>
      </c>
      <c r="T5686" s="84" t="str">
        <f>VLOOKUP(Tabla1[[#This Row],[AREA]],Hoja1!A:B,2,FALSE)</f>
        <v>10. Personas mayores, familia y servicios sociales</v>
      </c>
      <c r="U5686" s="83" t="str">
        <f>MID(Tabla1[[#This Row],[Aplicación]],9,4)</f>
        <v>2311</v>
      </c>
      <c r="V5686" s="84" t="str">
        <f>VLOOKUP(Tabla1[[#This Row],[PROGRAMA]],Hoja1!A:B,2,FALSE)</f>
        <v>2311. Intervención social</v>
      </c>
      <c r="W5686" s="83" t="str">
        <f>MID(Tabla1[[#This Row],[Aplicación]],14,2)</f>
        <v>21</v>
      </c>
      <c r="X5686" s="83" t="str">
        <f>MID(Tabla1[[#This Row],[Aplicación]],14,6)</f>
        <v>212</v>
      </c>
    </row>
    <row r="5687" spans="1:24" x14ac:dyDescent="0.25">
      <c r="A5687" s="77">
        <v>220240064631</v>
      </c>
      <c r="B5687" s="78" t="s">
        <v>390</v>
      </c>
      <c r="C5687" s="79">
        <v>45657</v>
      </c>
      <c r="D5687" s="77">
        <v>22024009586</v>
      </c>
      <c r="E5687" s="78" t="s">
        <v>1426</v>
      </c>
      <c r="F5687" s="80">
        <v>3046.94</v>
      </c>
      <c r="G5687" s="78" t="s">
        <v>834</v>
      </c>
      <c r="H5687" s="78" t="s">
        <v>7441</v>
      </c>
      <c r="I5687" s="81">
        <v>220</v>
      </c>
      <c r="J5687" s="78" t="s">
        <v>398</v>
      </c>
      <c r="K5687" s="78" t="s">
        <v>398</v>
      </c>
      <c r="L5687" s="78" t="s">
        <v>413</v>
      </c>
      <c r="M5687" s="78" t="s">
        <v>395</v>
      </c>
      <c r="N5687" s="78" t="s">
        <v>396</v>
      </c>
      <c r="O5687" s="82" t="s">
        <v>325</v>
      </c>
      <c r="P5687" s="82" t="s">
        <v>6229</v>
      </c>
      <c r="Q5687" s="83" t="str">
        <f>MID(Tabla1[[#This Row],[Aplicación]],14,1)</f>
        <v>2</v>
      </c>
      <c r="R5687" s="35" t="s">
        <v>265</v>
      </c>
      <c r="S5687" s="83" t="str">
        <f>MID(Tabla1[[#This Row],[Aplicación]],6,2)</f>
        <v>11</v>
      </c>
      <c r="T5687" s="84" t="str">
        <f>VLOOKUP(Tabla1[[#This Row],[AREA]],Hoja1!A:B,2,FALSE)</f>
        <v>11. Salud pública y seguridad ciudadana</v>
      </c>
      <c r="U5687" s="83" t="str">
        <f>MID(Tabla1[[#This Row],[Aplicación]],9,4)</f>
        <v>1621</v>
      </c>
      <c r="V5687" s="84" t="str">
        <f>VLOOKUP(Tabla1[[#This Row],[PROGRAMA]],Hoja1!A:B,2,FALSE)</f>
        <v>1621. Recogida de residuos</v>
      </c>
      <c r="W5687" s="83" t="str">
        <f>MID(Tabla1[[#This Row],[Aplicación]],14,2)</f>
        <v>22</v>
      </c>
      <c r="X5687" s="83" t="str">
        <f>MID(Tabla1[[#This Row],[Aplicación]],14,6)</f>
        <v>22199</v>
      </c>
    </row>
    <row r="5688" spans="1:24" x14ac:dyDescent="0.25">
      <c r="A5688" s="77">
        <v>220240063809</v>
      </c>
      <c r="B5688" s="78" t="s">
        <v>702</v>
      </c>
      <c r="C5688" s="79">
        <v>45653</v>
      </c>
      <c r="D5688" s="77">
        <v>22024004612</v>
      </c>
      <c r="E5688" s="78" t="s">
        <v>5013</v>
      </c>
      <c r="F5688" s="80">
        <v>3008.66</v>
      </c>
      <c r="G5688" s="78" t="s">
        <v>5982</v>
      </c>
      <c r="H5688" s="78" t="s">
        <v>7442</v>
      </c>
      <c r="I5688" s="81">
        <v>300</v>
      </c>
      <c r="J5688" s="78" t="s">
        <v>537</v>
      </c>
      <c r="K5688" s="78" t="s">
        <v>537</v>
      </c>
      <c r="L5688" s="78" t="s">
        <v>413</v>
      </c>
      <c r="M5688" s="78" t="s">
        <v>395</v>
      </c>
      <c r="N5688" s="78" t="s">
        <v>396</v>
      </c>
      <c r="O5688" s="82" t="s">
        <v>325</v>
      </c>
      <c r="P5688" s="82" t="s">
        <v>6229</v>
      </c>
      <c r="Q5688" s="83" t="str">
        <f>MID(Tabla1[[#This Row],[Aplicación]],14,1)</f>
        <v>6</v>
      </c>
      <c r="R5688" s="35" t="s">
        <v>266</v>
      </c>
      <c r="S5688" s="83" t="str">
        <f>MID(Tabla1[[#This Row],[Aplicación]],6,2)</f>
        <v>06</v>
      </c>
      <c r="T5688" s="84" t="str">
        <f>VLOOKUP(Tabla1[[#This Row],[AREA]],Hoja1!A:B,2,FALSE)</f>
        <v>06. Educación y cultura</v>
      </c>
      <c r="U5688" s="83" t="str">
        <f>MID(Tabla1[[#This Row],[Aplicación]],9,4)</f>
        <v>3321</v>
      </c>
      <c r="V5688" s="84" t="str">
        <f>VLOOKUP(Tabla1[[#This Row],[PROGRAMA]],Hoja1!A:B,2,FALSE)</f>
        <v>3321. Bibliotecas públicas</v>
      </c>
      <c r="W5688" s="83" t="str">
        <f>MID(Tabla1[[#This Row],[Aplicación]],14,2)</f>
        <v>62</v>
      </c>
      <c r="X5688" s="83" t="str">
        <f>MID(Tabla1[[#This Row],[Aplicación]],14,6)</f>
        <v>629</v>
      </c>
    </row>
    <row r="5689" spans="1:24" x14ac:dyDescent="0.25">
      <c r="A5689" s="77">
        <v>220240068524</v>
      </c>
      <c r="B5689" s="78" t="s">
        <v>702</v>
      </c>
      <c r="C5689" s="79">
        <v>45657</v>
      </c>
      <c r="D5689" s="77">
        <v>22024005652</v>
      </c>
      <c r="E5689" s="78" t="s">
        <v>1220</v>
      </c>
      <c r="F5689" s="80">
        <v>2992</v>
      </c>
      <c r="G5689" s="78" t="s">
        <v>4946</v>
      </c>
      <c r="H5689" s="78" t="s">
        <v>7443</v>
      </c>
      <c r="I5689" s="81">
        <v>300</v>
      </c>
      <c r="J5689" s="78" t="s">
        <v>705</v>
      </c>
      <c r="K5689" s="78" t="s">
        <v>393</v>
      </c>
      <c r="L5689" s="78" t="s">
        <v>413</v>
      </c>
      <c r="M5689" s="78" t="s">
        <v>395</v>
      </c>
      <c r="N5689" s="78" t="s">
        <v>396</v>
      </c>
      <c r="O5689" s="82" t="s">
        <v>325</v>
      </c>
      <c r="P5689" s="82" t="s">
        <v>6229</v>
      </c>
      <c r="Q5689" s="83" t="str">
        <f>MID(Tabla1[[#This Row],[Aplicación]],14,1)</f>
        <v>6</v>
      </c>
      <c r="R5689" s="35" t="s">
        <v>266</v>
      </c>
      <c r="S5689" s="83" t="str">
        <f>MID(Tabla1[[#This Row],[Aplicación]],6,2)</f>
        <v>07</v>
      </c>
      <c r="T5689" s="84" t="str">
        <f>VLOOKUP(Tabla1[[#This Row],[AREA]],Hoja1!A:B,2,FALSE)</f>
        <v>07. Medio ambiente</v>
      </c>
      <c r="U5689" s="83" t="str">
        <f>MID(Tabla1[[#This Row],[Aplicación]],9,4)</f>
        <v>1711</v>
      </c>
      <c r="V5689" s="84" t="str">
        <f>VLOOKUP(Tabla1[[#This Row],[PROGRAMA]],Hoja1!A:B,2,FALSE)</f>
        <v>1711. Parques y jardines</v>
      </c>
      <c r="W5689" s="83" t="str">
        <f>MID(Tabla1[[#This Row],[Aplicación]],14,2)</f>
        <v>61</v>
      </c>
      <c r="X5689" s="83" t="str">
        <f>MID(Tabla1[[#This Row],[Aplicación]],14,6)</f>
        <v>619</v>
      </c>
    </row>
    <row r="5690" spans="1:24" x14ac:dyDescent="0.25">
      <c r="A5690" s="77">
        <v>220240068927</v>
      </c>
      <c r="B5690" s="78" t="s">
        <v>702</v>
      </c>
      <c r="C5690" s="79">
        <v>45657</v>
      </c>
      <c r="D5690" s="77">
        <v>22024003042</v>
      </c>
      <c r="E5690" s="78" t="s">
        <v>2936</v>
      </c>
      <c r="F5690" s="80">
        <v>2974.72</v>
      </c>
      <c r="G5690" s="78" t="s">
        <v>697</v>
      </c>
      <c r="H5690" s="78" t="s">
        <v>7444</v>
      </c>
      <c r="I5690" s="81">
        <v>300</v>
      </c>
      <c r="J5690" s="78" t="s">
        <v>537</v>
      </c>
      <c r="K5690" s="78" t="s">
        <v>537</v>
      </c>
      <c r="L5690" s="78" t="s">
        <v>413</v>
      </c>
      <c r="M5690" s="78" t="s">
        <v>395</v>
      </c>
      <c r="N5690" s="78" t="s">
        <v>396</v>
      </c>
      <c r="O5690" s="82" t="s">
        <v>325</v>
      </c>
      <c r="P5690" s="82" t="s">
        <v>6229</v>
      </c>
      <c r="Q5690" s="83" t="str">
        <f>MID(Tabla1[[#This Row],[Aplicación]],14,1)</f>
        <v>2</v>
      </c>
      <c r="R5690" s="35" t="s">
        <v>265</v>
      </c>
      <c r="S5690" s="83" t="str">
        <f>MID(Tabla1[[#This Row],[Aplicación]],6,2)</f>
        <v>08</v>
      </c>
      <c r="T5690" s="84" t="str">
        <f>VLOOKUP(Tabla1[[#This Row],[AREA]],Hoja1!A:B,2,FALSE)</f>
        <v>08. Tráfico y movilidad</v>
      </c>
      <c r="U5690" s="83" t="str">
        <f>MID(Tabla1[[#This Row],[Aplicación]],9,4)</f>
        <v>1651</v>
      </c>
      <c r="V5690" s="84" t="str">
        <f>VLOOKUP(Tabla1[[#This Row],[PROGRAMA]],Hoja1!A:B,2,FALSE)</f>
        <v>1651. Alumbrado público</v>
      </c>
      <c r="W5690" s="83" t="str">
        <f>MID(Tabla1[[#This Row],[Aplicación]],14,2)</f>
        <v>22</v>
      </c>
      <c r="X5690" s="83" t="str">
        <f>MID(Tabla1[[#This Row],[Aplicación]],14,6)</f>
        <v>22199</v>
      </c>
    </row>
    <row r="5691" spans="1:24" x14ac:dyDescent="0.25">
      <c r="A5691" s="77">
        <v>220240069198</v>
      </c>
      <c r="B5691" s="78" t="s">
        <v>702</v>
      </c>
      <c r="C5691" s="79">
        <v>45657</v>
      </c>
      <c r="D5691" s="77">
        <v>22024003042</v>
      </c>
      <c r="E5691" s="78" t="s">
        <v>2936</v>
      </c>
      <c r="F5691" s="80">
        <v>2815</v>
      </c>
      <c r="G5691" s="78" t="s">
        <v>697</v>
      </c>
      <c r="H5691" s="78" t="s">
        <v>7445</v>
      </c>
      <c r="I5691" s="81">
        <v>300</v>
      </c>
      <c r="J5691" s="78" t="s">
        <v>537</v>
      </c>
      <c r="K5691" s="78" t="s">
        <v>537</v>
      </c>
      <c r="L5691" s="78" t="s">
        <v>413</v>
      </c>
      <c r="M5691" s="78" t="s">
        <v>395</v>
      </c>
      <c r="N5691" s="78" t="s">
        <v>396</v>
      </c>
      <c r="O5691" s="82" t="s">
        <v>325</v>
      </c>
      <c r="P5691" s="82" t="s">
        <v>6229</v>
      </c>
      <c r="Q5691" s="83" t="str">
        <f>MID(Tabla1[[#This Row],[Aplicación]],14,1)</f>
        <v>2</v>
      </c>
      <c r="R5691" s="35" t="s">
        <v>265</v>
      </c>
      <c r="S5691" s="83" t="str">
        <f>MID(Tabla1[[#This Row],[Aplicación]],6,2)</f>
        <v>08</v>
      </c>
      <c r="T5691" s="84" t="str">
        <f>VLOOKUP(Tabla1[[#This Row],[AREA]],Hoja1!A:B,2,FALSE)</f>
        <v>08. Tráfico y movilidad</v>
      </c>
      <c r="U5691" s="83" t="str">
        <f>MID(Tabla1[[#This Row],[Aplicación]],9,4)</f>
        <v>1651</v>
      </c>
      <c r="V5691" s="84" t="str">
        <f>VLOOKUP(Tabla1[[#This Row],[PROGRAMA]],Hoja1!A:B,2,FALSE)</f>
        <v>1651. Alumbrado público</v>
      </c>
      <c r="W5691" s="83" t="str">
        <f>MID(Tabla1[[#This Row],[Aplicación]],14,2)</f>
        <v>22</v>
      </c>
      <c r="X5691" s="83" t="str">
        <f>MID(Tabla1[[#This Row],[Aplicación]],14,6)</f>
        <v>22199</v>
      </c>
    </row>
    <row r="5692" spans="1:24" x14ac:dyDescent="0.25">
      <c r="A5692" s="77">
        <v>220240062173</v>
      </c>
      <c r="B5692" s="78" t="s">
        <v>702</v>
      </c>
      <c r="C5692" s="79">
        <v>45646</v>
      </c>
      <c r="D5692" s="77">
        <v>22024000079</v>
      </c>
      <c r="E5692" s="78" t="s">
        <v>1262</v>
      </c>
      <c r="F5692" s="80">
        <v>87.17</v>
      </c>
      <c r="G5692" s="78" t="s">
        <v>82</v>
      </c>
      <c r="H5692" s="78" t="s">
        <v>7446</v>
      </c>
      <c r="I5692" s="81" t="s">
        <v>2934</v>
      </c>
      <c r="J5692" s="78" t="s">
        <v>398</v>
      </c>
      <c r="K5692" s="78" t="s">
        <v>398</v>
      </c>
      <c r="L5692" s="78" t="s">
        <v>413</v>
      </c>
      <c r="M5692" s="78" t="s">
        <v>395</v>
      </c>
      <c r="N5692" s="78" t="s">
        <v>396</v>
      </c>
      <c r="O5692" s="82" t="s">
        <v>325</v>
      </c>
      <c r="P5692" s="82" t="s">
        <v>6229</v>
      </c>
      <c r="Q5692" s="83" t="str">
        <f>MID(Tabla1[[#This Row],[Aplicación]],14,1)</f>
        <v>2</v>
      </c>
      <c r="R5692" s="35" t="s">
        <v>265</v>
      </c>
      <c r="S5692" s="83" t="str">
        <f>MID(Tabla1[[#This Row],[Aplicación]],6,2)</f>
        <v>03</v>
      </c>
      <c r="T5692" s="84" t="str">
        <f>VLOOKUP(Tabla1[[#This Row],[AREA]],Hoja1!A:B,2,FALSE)</f>
        <v>03. Participación ciudadana y deportes</v>
      </c>
      <c r="U5692" s="83" t="str">
        <f>MID(Tabla1[[#This Row],[Aplicación]],9,4)</f>
        <v>9241</v>
      </c>
      <c r="V5692" s="84" t="str">
        <f>VLOOKUP(Tabla1[[#This Row],[PROGRAMA]],Hoja1!A:B,2,FALSE)</f>
        <v>9241. Participación ciudadana</v>
      </c>
      <c r="W5692" s="83" t="str">
        <f>MID(Tabla1[[#This Row],[Aplicación]],14,2)</f>
        <v>21</v>
      </c>
      <c r="X5692" s="83" t="str">
        <f>MID(Tabla1[[#This Row],[Aplicación]],14,6)</f>
        <v>213</v>
      </c>
    </row>
    <row r="5693" spans="1:24" x14ac:dyDescent="0.25">
      <c r="A5693" s="77">
        <v>220240045521</v>
      </c>
      <c r="B5693" s="78" t="s">
        <v>390</v>
      </c>
      <c r="C5693" s="79">
        <v>45568</v>
      </c>
      <c r="D5693" s="77">
        <v>22024007170</v>
      </c>
      <c r="E5693" s="78" t="s">
        <v>1158</v>
      </c>
      <c r="F5693" s="80">
        <v>653.4</v>
      </c>
      <c r="G5693" s="78" t="s">
        <v>20</v>
      </c>
      <c r="H5693" s="78" t="s">
        <v>7447</v>
      </c>
      <c r="I5693" s="81" t="s">
        <v>2930</v>
      </c>
      <c r="J5693" s="78" t="s">
        <v>398</v>
      </c>
      <c r="K5693" s="78" t="s">
        <v>398</v>
      </c>
      <c r="L5693" s="78" t="s">
        <v>399</v>
      </c>
      <c r="M5693" s="78" t="s">
        <v>585</v>
      </c>
      <c r="N5693" s="78" t="s">
        <v>539</v>
      </c>
      <c r="O5693" s="82" t="s">
        <v>326</v>
      </c>
      <c r="P5693" s="82" t="s">
        <v>6229</v>
      </c>
      <c r="Q5693" s="83" t="str">
        <f>MID(Tabla1[[#This Row],[Aplicación]],14,1)</f>
        <v>2</v>
      </c>
      <c r="R5693" s="35" t="s">
        <v>265</v>
      </c>
      <c r="S5693" s="83" t="str">
        <f>MID(Tabla1[[#This Row],[Aplicación]],6,2)</f>
        <v>10</v>
      </c>
      <c r="T5693" s="84" t="str">
        <f>VLOOKUP(Tabla1[[#This Row],[AREA]],Hoja1!A:B,2,FALSE)</f>
        <v>10. Personas mayores, familia y servicios sociales</v>
      </c>
      <c r="U5693" s="83" t="str">
        <f>MID(Tabla1[[#This Row],[Aplicación]],9,4)</f>
        <v>2312</v>
      </c>
      <c r="V5693" s="84" t="str">
        <f>VLOOKUP(Tabla1[[#This Row],[PROGRAMA]],Hoja1!A:B,2,FALSE)</f>
        <v>2312. Iniciativas sociales</v>
      </c>
      <c r="W5693" s="83" t="str">
        <f>MID(Tabla1[[#This Row],[Aplicación]],14,2)</f>
        <v>21</v>
      </c>
      <c r="X5693" s="83" t="str">
        <f>MID(Tabla1[[#This Row],[Aplicación]],14,6)</f>
        <v>213</v>
      </c>
    </row>
    <row r="5694" spans="1:24" x14ac:dyDescent="0.25">
      <c r="A5694" s="77">
        <v>220240047594</v>
      </c>
      <c r="B5694" s="78" t="s">
        <v>702</v>
      </c>
      <c r="C5694" s="79">
        <v>45575</v>
      </c>
      <c r="D5694" s="77">
        <v>22024000940</v>
      </c>
      <c r="E5694" s="78" t="s">
        <v>1285</v>
      </c>
      <c r="F5694" s="80">
        <v>86.92</v>
      </c>
      <c r="G5694" s="78" t="s">
        <v>886</v>
      </c>
      <c r="H5694" s="78" t="s">
        <v>7448</v>
      </c>
      <c r="I5694" s="81" t="s">
        <v>2934</v>
      </c>
      <c r="J5694" s="78" t="s">
        <v>398</v>
      </c>
      <c r="K5694" s="78" t="s">
        <v>398</v>
      </c>
      <c r="L5694" s="78" t="s">
        <v>413</v>
      </c>
      <c r="M5694" s="78" t="s">
        <v>395</v>
      </c>
      <c r="N5694" s="78" t="s">
        <v>396</v>
      </c>
      <c r="O5694" s="82" t="s">
        <v>325</v>
      </c>
      <c r="P5694" s="82" t="s">
        <v>6229</v>
      </c>
      <c r="Q5694" s="83" t="str">
        <f>MID(Tabla1[[#This Row],[Aplicación]],14,1)</f>
        <v>2</v>
      </c>
      <c r="R5694" s="35" t="s">
        <v>265</v>
      </c>
      <c r="S5694" s="83" t="str">
        <f>MID(Tabla1[[#This Row],[Aplicación]],6,2)</f>
        <v>06</v>
      </c>
      <c r="T5694" s="84" t="str">
        <f>VLOOKUP(Tabla1[[#This Row],[AREA]],Hoja1!A:B,2,FALSE)</f>
        <v>06. Educación y cultura</v>
      </c>
      <c r="U5694" s="83" t="str">
        <f>MID(Tabla1[[#This Row],[Aplicación]],9,4)</f>
        <v>3232</v>
      </c>
      <c r="V5694" s="84" t="str">
        <f>VLOOKUP(Tabla1[[#This Row],[PROGRAMA]],Hoja1!A:B,2,FALSE)</f>
        <v>3232. Conservación y mantenimiento centros educación infantil y primaria</v>
      </c>
      <c r="W5694" s="83" t="str">
        <f>MID(Tabla1[[#This Row],[Aplicación]],14,2)</f>
        <v>21</v>
      </c>
      <c r="X5694" s="83" t="str">
        <f>MID(Tabla1[[#This Row],[Aplicación]],14,6)</f>
        <v>212</v>
      </c>
    </row>
    <row r="5695" spans="1:24" x14ac:dyDescent="0.25">
      <c r="A5695" s="77">
        <v>220240059751</v>
      </c>
      <c r="B5695" s="78" t="s">
        <v>702</v>
      </c>
      <c r="C5695" s="79">
        <v>45636</v>
      </c>
      <c r="D5695" s="77">
        <v>22024000079</v>
      </c>
      <c r="E5695" s="78" t="s">
        <v>1262</v>
      </c>
      <c r="F5695" s="80">
        <v>86.54</v>
      </c>
      <c r="G5695" s="78" t="s">
        <v>82</v>
      </c>
      <c r="H5695" s="78" t="s">
        <v>7449</v>
      </c>
      <c r="I5695" s="81" t="s">
        <v>2934</v>
      </c>
      <c r="J5695" s="78" t="s">
        <v>398</v>
      </c>
      <c r="K5695" s="78" t="s">
        <v>398</v>
      </c>
      <c r="L5695" s="78" t="s">
        <v>413</v>
      </c>
      <c r="M5695" s="78" t="s">
        <v>395</v>
      </c>
      <c r="N5695" s="78" t="s">
        <v>396</v>
      </c>
      <c r="O5695" s="82" t="s">
        <v>325</v>
      </c>
      <c r="P5695" s="82" t="s">
        <v>6229</v>
      </c>
      <c r="Q5695" s="83" t="str">
        <f>MID(Tabla1[[#This Row],[Aplicación]],14,1)</f>
        <v>2</v>
      </c>
      <c r="R5695" s="35" t="s">
        <v>265</v>
      </c>
      <c r="S5695" s="83" t="str">
        <f>MID(Tabla1[[#This Row],[Aplicación]],6,2)</f>
        <v>03</v>
      </c>
      <c r="T5695" s="84" t="str">
        <f>VLOOKUP(Tabla1[[#This Row],[AREA]],Hoja1!A:B,2,FALSE)</f>
        <v>03. Participación ciudadana y deportes</v>
      </c>
      <c r="U5695" s="83" t="str">
        <f>MID(Tabla1[[#This Row],[Aplicación]],9,4)</f>
        <v>9241</v>
      </c>
      <c r="V5695" s="84" t="str">
        <f>VLOOKUP(Tabla1[[#This Row],[PROGRAMA]],Hoja1!A:B,2,FALSE)</f>
        <v>9241. Participación ciudadana</v>
      </c>
      <c r="W5695" s="83" t="str">
        <f>MID(Tabla1[[#This Row],[Aplicación]],14,2)</f>
        <v>21</v>
      </c>
      <c r="X5695" s="83" t="str">
        <f>MID(Tabla1[[#This Row],[Aplicación]],14,6)</f>
        <v>213</v>
      </c>
    </row>
    <row r="5696" spans="1:24" x14ac:dyDescent="0.25">
      <c r="A5696" s="77">
        <v>220240049992</v>
      </c>
      <c r="B5696" s="78" t="s">
        <v>702</v>
      </c>
      <c r="C5696" s="79">
        <v>45589</v>
      </c>
      <c r="D5696" s="77">
        <v>22024001633</v>
      </c>
      <c r="E5696" s="78" t="s">
        <v>1427</v>
      </c>
      <c r="F5696" s="80">
        <v>86.44</v>
      </c>
      <c r="G5696" s="78" t="s">
        <v>81</v>
      </c>
      <c r="H5696" s="78" t="s">
        <v>7450</v>
      </c>
      <c r="I5696" s="81" t="s">
        <v>2934</v>
      </c>
      <c r="J5696" s="78" t="s">
        <v>398</v>
      </c>
      <c r="K5696" s="78" t="s">
        <v>398</v>
      </c>
      <c r="L5696" s="78" t="s">
        <v>413</v>
      </c>
      <c r="M5696" s="78" t="s">
        <v>395</v>
      </c>
      <c r="N5696" s="78" t="s">
        <v>396</v>
      </c>
      <c r="O5696" s="82" t="s">
        <v>325</v>
      </c>
      <c r="P5696" s="82" t="s">
        <v>6229</v>
      </c>
      <c r="Q5696" s="83" t="str">
        <f>MID(Tabla1[[#This Row],[Aplicación]],14,1)</f>
        <v>2</v>
      </c>
      <c r="R5696" s="35" t="s">
        <v>265</v>
      </c>
      <c r="S5696" s="83" t="str">
        <f>MID(Tabla1[[#This Row],[Aplicación]],6,2)</f>
        <v>07</v>
      </c>
      <c r="T5696" s="84" t="str">
        <f>VLOOKUP(Tabla1[[#This Row],[AREA]],Hoja1!A:B,2,FALSE)</f>
        <v>07. Medio ambiente</v>
      </c>
      <c r="U5696" s="83" t="str">
        <f>MID(Tabla1[[#This Row],[Aplicación]],9,4)</f>
        <v>1711</v>
      </c>
      <c r="V5696" s="84" t="str">
        <f>VLOOKUP(Tabla1[[#This Row],[PROGRAMA]],Hoja1!A:B,2,FALSE)</f>
        <v>1711. Parques y jardines</v>
      </c>
      <c r="W5696" s="83" t="str">
        <f>MID(Tabla1[[#This Row],[Aplicación]],14,2)</f>
        <v>22</v>
      </c>
      <c r="X5696" s="83" t="str">
        <f>MID(Tabla1[[#This Row],[Aplicación]],14,6)</f>
        <v>22199</v>
      </c>
    </row>
    <row r="5697" spans="1:24" x14ac:dyDescent="0.25">
      <c r="A5697" s="77">
        <v>220240045128</v>
      </c>
      <c r="B5697" s="78" t="s">
        <v>702</v>
      </c>
      <c r="C5697" s="79">
        <v>45567</v>
      </c>
      <c r="D5697" s="77">
        <v>22024000021</v>
      </c>
      <c r="E5697" s="78" t="s">
        <v>1296</v>
      </c>
      <c r="F5697" s="80">
        <v>86.25</v>
      </c>
      <c r="G5697" s="78" t="s">
        <v>838</v>
      </c>
      <c r="H5697" s="78" t="s">
        <v>7451</v>
      </c>
      <c r="I5697" s="81" t="s">
        <v>2934</v>
      </c>
      <c r="J5697" s="78" t="s">
        <v>398</v>
      </c>
      <c r="K5697" s="78" t="s">
        <v>398</v>
      </c>
      <c r="L5697" s="78" t="s">
        <v>413</v>
      </c>
      <c r="M5697" s="78" t="s">
        <v>395</v>
      </c>
      <c r="N5697" s="78" t="s">
        <v>396</v>
      </c>
      <c r="O5697" s="82" t="s">
        <v>325</v>
      </c>
      <c r="P5697" s="82" t="s">
        <v>6229</v>
      </c>
      <c r="Q5697" s="83" t="str">
        <f>MID(Tabla1[[#This Row],[Aplicación]],14,1)</f>
        <v>2</v>
      </c>
      <c r="R5697" s="35" t="s">
        <v>265</v>
      </c>
      <c r="S5697" s="83" t="str">
        <f>MID(Tabla1[[#This Row],[Aplicación]],6,2)</f>
        <v>11</v>
      </c>
      <c r="T5697" s="84" t="str">
        <f>VLOOKUP(Tabla1[[#This Row],[AREA]],Hoja1!A:B,2,FALSE)</f>
        <v>11. Salud pública y seguridad ciudadana</v>
      </c>
      <c r="U5697" s="83" t="str">
        <f>MID(Tabla1[[#This Row],[Aplicación]],9,4)</f>
        <v>1361</v>
      </c>
      <c r="V5697" s="84" t="str">
        <f>VLOOKUP(Tabla1[[#This Row],[PROGRAMA]],Hoja1!A:B,2,FALSE)</f>
        <v>1361. Prevención y extinción de incencios</v>
      </c>
      <c r="W5697" s="83" t="str">
        <f>MID(Tabla1[[#This Row],[Aplicación]],14,2)</f>
        <v>22</v>
      </c>
      <c r="X5697" s="83" t="str">
        <f>MID(Tabla1[[#This Row],[Aplicación]],14,6)</f>
        <v>22199</v>
      </c>
    </row>
    <row r="5698" spans="1:24" x14ac:dyDescent="0.25">
      <c r="A5698" s="77">
        <v>220240062111</v>
      </c>
      <c r="B5698" s="78" t="s">
        <v>702</v>
      </c>
      <c r="C5698" s="79">
        <v>45646</v>
      </c>
      <c r="D5698" s="77">
        <v>22024000942</v>
      </c>
      <c r="E5698" s="78" t="s">
        <v>1411</v>
      </c>
      <c r="F5698" s="80">
        <v>85.84</v>
      </c>
      <c r="G5698" s="78" t="s">
        <v>852</v>
      </c>
      <c r="H5698" s="78" t="s">
        <v>7452</v>
      </c>
      <c r="I5698" s="81" t="s">
        <v>2934</v>
      </c>
      <c r="J5698" s="78" t="s">
        <v>398</v>
      </c>
      <c r="K5698" s="78" t="s">
        <v>398</v>
      </c>
      <c r="L5698" s="78" t="s">
        <v>413</v>
      </c>
      <c r="M5698" s="78" t="s">
        <v>395</v>
      </c>
      <c r="N5698" s="78" t="s">
        <v>396</v>
      </c>
      <c r="O5698" s="82" t="s">
        <v>325</v>
      </c>
      <c r="P5698" s="82" t="s">
        <v>6229</v>
      </c>
      <c r="Q5698" s="83" t="str">
        <f>MID(Tabla1[[#This Row],[Aplicación]],14,1)</f>
        <v>2</v>
      </c>
      <c r="R5698" s="35" t="s">
        <v>265</v>
      </c>
      <c r="S5698" s="83" t="str">
        <f>MID(Tabla1[[#This Row],[Aplicación]],6,2)</f>
        <v>06</v>
      </c>
      <c r="T5698" s="84" t="str">
        <f>VLOOKUP(Tabla1[[#This Row],[AREA]],Hoja1!A:B,2,FALSE)</f>
        <v>06. Educación y cultura</v>
      </c>
      <c r="U5698" s="83" t="str">
        <f>MID(Tabla1[[#This Row],[Aplicación]],9,4)</f>
        <v>3231</v>
      </c>
      <c r="V5698" s="84" t="str">
        <f>VLOOKUP(Tabla1[[#This Row],[PROGRAMA]],Hoja1!A:B,2,FALSE)</f>
        <v>3231. Escuelas infantiles</v>
      </c>
      <c r="W5698" s="83" t="str">
        <f>MID(Tabla1[[#This Row],[Aplicación]],14,2)</f>
        <v>21</v>
      </c>
      <c r="X5698" s="83" t="str">
        <f>MID(Tabla1[[#This Row],[Aplicación]],14,6)</f>
        <v>212</v>
      </c>
    </row>
    <row r="5699" spans="1:24" x14ac:dyDescent="0.25">
      <c r="A5699" s="77">
        <v>220240045412</v>
      </c>
      <c r="B5699" s="78" t="s">
        <v>702</v>
      </c>
      <c r="C5699" s="79">
        <v>45568</v>
      </c>
      <c r="D5699" s="77">
        <v>22024001011</v>
      </c>
      <c r="E5699" s="78" t="s">
        <v>1423</v>
      </c>
      <c r="F5699" s="80">
        <v>84.76</v>
      </c>
      <c r="G5699" s="78" t="s">
        <v>765</v>
      </c>
      <c r="H5699" s="78" t="s">
        <v>7453</v>
      </c>
      <c r="I5699" s="81" t="s">
        <v>2934</v>
      </c>
      <c r="J5699" s="78" t="s">
        <v>398</v>
      </c>
      <c r="K5699" s="78" t="s">
        <v>398</v>
      </c>
      <c r="L5699" s="78" t="s">
        <v>399</v>
      </c>
      <c r="M5699" s="78" t="s">
        <v>395</v>
      </c>
      <c r="N5699" s="78" t="s">
        <v>396</v>
      </c>
      <c r="O5699" s="82" t="s">
        <v>325</v>
      </c>
      <c r="P5699" s="82" t="s">
        <v>6229</v>
      </c>
      <c r="Q5699" s="83" t="str">
        <f>MID(Tabla1[[#This Row],[Aplicación]],14,1)</f>
        <v>2</v>
      </c>
      <c r="R5699" s="35" t="s">
        <v>265</v>
      </c>
      <c r="S5699" s="83" t="str">
        <f>MID(Tabla1[[#This Row],[Aplicación]],6,2)</f>
        <v>11</v>
      </c>
      <c r="T5699" s="84" t="str">
        <f>VLOOKUP(Tabla1[[#This Row],[AREA]],Hoja1!A:B,2,FALSE)</f>
        <v>11. Salud pública y seguridad ciudadana</v>
      </c>
      <c r="U5699" s="83" t="str">
        <f>MID(Tabla1[[#This Row],[Aplicación]],9,4)</f>
        <v>1321</v>
      </c>
      <c r="V5699" s="84" t="str">
        <f>VLOOKUP(Tabla1[[#This Row],[PROGRAMA]],Hoja1!A:B,2,FALSE)</f>
        <v>1321. Policía municipal</v>
      </c>
      <c r="W5699" s="83" t="str">
        <f>MID(Tabla1[[#This Row],[Aplicación]],14,2)</f>
        <v>21</v>
      </c>
      <c r="X5699" s="83" t="str">
        <f>MID(Tabla1[[#This Row],[Aplicación]],14,6)</f>
        <v>214</v>
      </c>
    </row>
    <row r="5700" spans="1:24" x14ac:dyDescent="0.25">
      <c r="A5700" s="77">
        <v>220240056178</v>
      </c>
      <c r="B5700" s="78" t="s">
        <v>702</v>
      </c>
      <c r="C5700" s="79">
        <v>45622</v>
      </c>
      <c r="D5700" s="77">
        <v>22024003039</v>
      </c>
      <c r="E5700" s="78" t="s">
        <v>1454</v>
      </c>
      <c r="F5700" s="80">
        <v>84.58</v>
      </c>
      <c r="G5700" s="78" t="s">
        <v>886</v>
      </c>
      <c r="H5700" s="78" t="s">
        <v>7454</v>
      </c>
      <c r="I5700" s="81" t="s">
        <v>2934</v>
      </c>
      <c r="J5700" s="78" t="s">
        <v>398</v>
      </c>
      <c r="K5700" s="78" t="s">
        <v>398</v>
      </c>
      <c r="L5700" s="78" t="s">
        <v>413</v>
      </c>
      <c r="M5700" s="78" t="s">
        <v>395</v>
      </c>
      <c r="N5700" s="78" t="s">
        <v>396</v>
      </c>
      <c r="O5700" s="82" t="s">
        <v>325</v>
      </c>
      <c r="P5700" s="82" t="s">
        <v>6229</v>
      </c>
      <c r="Q5700" s="83" t="str">
        <f>MID(Tabla1[[#This Row],[Aplicación]],14,1)</f>
        <v>2</v>
      </c>
      <c r="R5700" s="35" t="s">
        <v>265</v>
      </c>
      <c r="S5700" s="83" t="str">
        <f>MID(Tabla1[[#This Row],[Aplicación]],6,2)</f>
        <v>08</v>
      </c>
      <c r="T5700" s="84" t="str">
        <f>VLOOKUP(Tabla1[[#This Row],[AREA]],Hoja1!A:B,2,FALSE)</f>
        <v>08. Tráfico y movilidad</v>
      </c>
      <c r="U5700" s="83" t="str">
        <f>MID(Tabla1[[#This Row],[Aplicación]],9,4)</f>
        <v>1532</v>
      </c>
      <c r="V5700" s="84" t="str">
        <f>VLOOKUP(Tabla1[[#This Row],[PROGRAMA]],Hoja1!A:B,2,FALSE)</f>
        <v>1532. Pavimentación vias públicas y otros servicios urbanísticos</v>
      </c>
      <c r="W5700" s="83" t="str">
        <f>MID(Tabla1[[#This Row],[Aplicación]],14,2)</f>
        <v>21</v>
      </c>
      <c r="X5700" s="83" t="str">
        <f>MID(Tabla1[[#This Row],[Aplicación]],14,6)</f>
        <v>210</v>
      </c>
    </row>
    <row r="5701" spans="1:24" x14ac:dyDescent="0.25">
      <c r="A5701" s="77">
        <v>220240060337</v>
      </c>
      <c r="B5701" s="78" t="s">
        <v>702</v>
      </c>
      <c r="C5701" s="79">
        <v>45638</v>
      </c>
      <c r="D5701" s="77">
        <v>22024001011</v>
      </c>
      <c r="E5701" s="78" t="s">
        <v>1423</v>
      </c>
      <c r="F5701" s="80">
        <v>83.07</v>
      </c>
      <c r="G5701" s="78" t="s">
        <v>283</v>
      </c>
      <c r="H5701" s="78" t="s">
        <v>7455</v>
      </c>
      <c r="I5701" s="81" t="s">
        <v>2934</v>
      </c>
      <c r="J5701" s="78" t="s">
        <v>398</v>
      </c>
      <c r="K5701" s="78" t="s">
        <v>398</v>
      </c>
      <c r="L5701" s="78" t="s">
        <v>399</v>
      </c>
      <c r="M5701" s="78" t="s">
        <v>395</v>
      </c>
      <c r="N5701" s="78" t="s">
        <v>396</v>
      </c>
      <c r="O5701" s="82" t="s">
        <v>325</v>
      </c>
      <c r="P5701" s="82" t="s">
        <v>6229</v>
      </c>
      <c r="Q5701" s="83" t="str">
        <f>MID(Tabla1[[#This Row],[Aplicación]],14,1)</f>
        <v>2</v>
      </c>
      <c r="R5701" s="35" t="s">
        <v>265</v>
      </c>
      <c r="S5701" s="83" t="str">
        <f>MID(Tabla1[[#This Row],[Aplicación]],6,2)</f>
        <v>11</v>
      </c>
      <c r="T5701" s="84" t="str">
        <f>VLOOKUP(Tabla1[[#This Row],[AREA]],Hoja1!A:B,2,FALSE)</f>
        <v>11. Salud pública y seguridad ciudadana</v>
      </c>
      <c r="U5701" s="83" t="str">
        <f>MID(Tabla1[[#This Row],[Aplicación]],9,4)</f>
        <v>1321</v>
      </c>
      <c r="V5701" s="84" t="str">
        <f>VLOOKUP(Tabla1[[#This Row],[PROGRAMA]],Hoja1!A:B,2,FALSE)</f>
        <v>1321. Policía municipal</v>
      </c>
      <c r="W5701" s="83" t="str">
        <f>MID(Tabla1[[#This Row],[Aplicación]],14,2)</f>
        <v>21</v>
      </c>
      <c r="X5701" s="83" t="str">
        <f>MID(Tabla1[[#This Row],[Aplicación]],14,6)</f>
        <v>214</v>
      </c>
    </row>
    <row r="5702" spans="1:24" x14ac:dyDescent="0.25">
      <c r="A5702" s="77">
        <v>220240060440</v>
      </c>
      <c r="B5702" s="78" t="s">
        <v>702</v>
      </c>
      <c r="C5702" s="79">
        <v>45638</v>
      </c>
      <c r="D5702" s="77">
        <v>22024000940</v>
      </c>
      <c r="E5702" s="78" t="s">
        <v>1285</v>
      </c>
      <c r="F5702" s="80">
        <v>82.24</v>
      </c>
      <c r="G5702" s="78" t="s">
        <v>41</v>
      </c>
      <c r="H5702" s="78" t="s">
        <v>7456</v>
      </c>
      <c r="I5702" s="81" t="s">
        <v>2934</v>
      </c>
      <c r="J5702" s="78" t="s">
        <v>398</v>
      </c>
      <c r="K5702" s="78" t="s">
        <v>398</v>
      </c>
      <c r="L5702" s="78" t="s">
        <v>413</v>
      </c>
      <c r="M5702" s="78" t="s">
        <v>395</v>
      </c>
      <c r="N5702" s="78" t="s">
        <v>396</v>
      </c>
      <c r="O5702" s="82" t="s">
        <v>325</v>
      </c>
      <c r="P5702" s="82" t="s">
        <v>6229</v>
      </c>
      <c r="Q5702" s="83" t="str">
        <f>MID(Tabla1[[#This Row],[Aplicación]],14,1)</f>
        <v>2</v>
      </c>
      <c r="R5702" s="35" t="s">
        <v>265</v>
      </c>
      <c r="S5702" s="83" t="str">
        <f>MID(Tabla1[[#This Row],[Aplicación]],6,2)</f>
        <v>06</v>
      </c>
      <c r="T5702" s="84" t="str">
        <f>VLOOKUP(Tabla1[[#This Row],[AREA]],Hoja1!A:B,2,FALSE)</f>
        <v>06. Educación y cultura</v>
      </c>
      <c r="U5702" s="83" t="str">
        <f>MID(Tabla1[[#This Row],[Aplicación]],9,4)</f>
        <v>3232</v>
      </c>
      <c r="V5702" s="84" t="str">
        <f>VLOOKUP(Tabla1[[#This Row],[PROGRAMA]],Hoja1!A:B,2,FALSE)</f>
        <v>3232. Conservación y mantenimiento centros educación infantil y primaria</v>
      </c>
      <c r="W5702" s="83" t="str">
        <f>MID(Tabla1[[#This Row],[Aplicación]],14,2)</f>
        <v>21</v>
      </c>
      <c r="X5702" s="83" t="str">
        <f>MID(Tabla1[[#This Row],[Aplicación]],14,6)</f>
        <v>212</v>
      </c>
    </row>
    <row r="5703" spans="1:24" x14ac:dyDescent="0.25">
      <c r="A5703" s="77">
        <v>220240068503</v>
      </c>
      <c r="B5703" s="78" t="s">
        <v>702</v>
      </c>
      <c r="C5703" s="79">
        <v>45657</v>
      </c>
      <c r="D5703" s="77">
        <v>22024005652</v>
      </c>
      <c r="E5703" s="78" t="s">
        <v>1220</v>
      </c>
      <c r="F5703" s="80">
        <v>2703.85</v>
      </c>
      <c r="G5703" s="78" t="s">
        <v>876</v>
      </c>
      <c r="H5703" s="78" t="s">
        <v>7457</v>
      </c>
      <c r="I5703" s="81">
        <v>300</v>
      </c>
      <c r="J5703" s="78" t="s">
        <v>398</v>
      </c>
      <c r="K5703" s="78" t="s">
        <v>398</v>
      </c>
      <c r="L5703" s="78" t="s">
        <v>413</v>
      </c>
      <c r="M5703" s="78" t="s">
        <v>395</v>
      </c>
      <c r="N5703" s="78" t="s">
        <v>396</v>
      </c>
      <c r="O5703" s="82" t="s">
        <v>325</v>
      </c>
      <c r="P5703" s="82" t="s">
        <v>6229</v>
      </c>
      <c r="Q5703" s="83" t="str">
        <f>MID(Tabla1[[#This Row],[Aplicación]],14,1)</f>
        <v>6</v>
      </c>
      <c r="R5703" s="35" t="s">
        <v>266</v>
      </c>
      <c r="S5703" s="83" t="str">
        <f>MID(Tabla1[[#This Row],[Aplicación]],6,2)</f>
        <v>07</v>
      </c>
      <c r="T5703" s="84" t="str">
        <f>VLOOKUP(Tabla1[[#This Row],[AREA]],Hoja1!A:B,2,FALSE)</f>
        <v>07. Medio ambiente</v>
      </c>
      <c r="U5703" s="83" t="str">
        <f>MID(Tabla1[[#This Row],[Aplicación]],9,4)</f>
        <v>1711</v>
      </c>
      <c r="V5703" s="84" t="str">
        <f>VLOOKUP(Tabla1[[#This Row],[PROGRAMA]],Hoja1!A:B,2,FALSE)</f>
        <v>1711. Parques y jardines</v>
      </c>
      <c r="W5703" s="83" t="str">
        <f>MID(Tabla1[[#This Row],[Aplicación]],14,2)</f>
        <v>61</v>
      </c>
      <c r="X5703" s="83" t="str">
        <f>MID(Tabla1[[#This Row],[Aplicación]],14,6)</f>
        <v>619</v>
      </c>
    </row>
    <row r="5704" spans="1:24" x14ac:dyDescent="0.25">
      <c r="A5704" s="77">
        <v>220240066933</v>
      </c>
      <c r="B5704" s="78" t="s">
        <v>702</v>
      </c>
      <c r="C5704" s="79">
        <v>45657</v>
      </c>
      <c r="D5704" s="77">
        <v>22024001631</v>
      </c>
      <c r="E5704" s="78" t="s">
        <v>3235</v>
      </c>
      <c r="F5704" s="80">
        <v>2466.75</v>
      </c>
      <c r="G5704" s="78" t="s">
        <v>3236</v>
      </c>
      <c r="H5704" s="78" t="s">
        <v>7458</v>
      </c>
      <c r="I5704" s="81">
        <v>300</v>
      </c>
      <c r="J5704" s="78" t="s">
        <v>824</v>
      </c>
      <c r="K5704" s="78" t="s">
        <v>398</v>
      </c>
      <c r="L5704" s="78" t="s">
        <v>413</v>
      </c>
      <c r="M5704" s="78" t="s">
        <v>395</v>
      </c>
      <c r="N5704" s="78" t="s">
        <v>396</v>
      </c>
      <c r="O5704" s="82" t="s">
        <v>325</v>
      </c>
      <c r="P5704" s="82" t="s">
        <v>6229</v>
      </c>
      <c r="Q5704" s="83" t="str">
        <f>MID(Tabla1[[#This Row],[Aplicación]],14,1)</f>
        <v>2</v>
      </c>
      <c r="R5704" s="35" t="s">
        <v>265</v>
      </c>
      <c r="S5704" s="83" t="str">
        <f>MID(Tabla1[[#This Row],[Aplicación]],6,2)</f>
        <v>07</v>
      </c>
      <c r="T5704" s="84" t="str">
        <f>VLOOKUP(Tabla1[[#This Row],[AREA]],Hoja1!A:B,2,FALSE)</f>
        <v>07. Medio ambiente</v>
      </c>
      <c r="U5704" s="83" t="str">
        <f>MID(Tabla1[[#This Row],[Aplicación]],9,4)</f>
        <v>1711</v>
      </c>
      <c r="V5704" s="84" t="str">
        <f>VLOOKUP(Tabla1[[#This Row],[PROGRAMA]],Hoja1!A:B,2,FALSE)</f>
        <v>1711. Parques y jardines</v>
      </c>
      <c r="W5704" s="83" t="str">
        <f>MID(Tabla1[[#This Row],[Aplicación]],14,2)</f>
        <v>22</v>
      </c>
      <c r="X5704" s="83" t="str">
        <f>MID(Tabla1[[#This Row],[Aplicación]],14,6)</f>
        <v>22106</v>
      </c>
    </row>
    <row r="5705" spans="1:24" x14ac:dyDescent="0.25">
      <c r="A5705" s="77">
        <v>220240063831</v>
      </c>
      <c r="B5705" s="78" t="s">
        <v>702</v>
      </c>
      <c r="C5705" s="79">
        <v>45653</v>
      </c>
      <c r="D5705" s="77">
        <v>22024001011</v>
      </c>
      <c r="E5705" s="78" t="s">
        <v>1423</v>
      </c>
      <c r="F5705" s="80">
        <v>2327.3200000000002</v>
      </c>
      <c r="G5705" s="78" t="s">
        <v>812</v>
      </c>
      <c r="H5705" s="78" t="s">
        <v>7459</v>
      </c>
      <c r="I5705" s="81">
        <v>300</v>
      </c>
      <c r="J5705" s="78" t="s">
        <v>398</v>
      </c>
      <c r="K5705" s="78" t="s">
        <v>398</v>
      </c>
      <c r="L5705" s="78" t="s">
        <v>399</v>
      </c>
      <c r="M5705" s="78" t="s">
        <v>395</v>
      </c>
      <c r="N5705" s="78" t="s">
        <v>396</v>
      </c>
      <c r="O5705" s="82" t="s">
        <v>325</v>
      </c>
      <c r="P5705" s="82" t="s">
        <v>6229</v>
      </c>
      <c r="Q5705" s="83" t="str">
        <f>MID(Tabla1[[#This Row],[Aplicación]],14,1)</f>
        <v>2</v>
      </c>
      <c r="R5705" s="35" t="s">
        <v>265</v>
      </c>
      <c r="S5705" s="83" t="str">
        <f>MID(Tabla1[[#This Row],[Aplicación]],6,2)</f>
        <v>11</v>
      </c>
      <c r="T5705" s="84" t="str">
        <f>VLOOKUP(Tabla1[[#This Row],[AREA]],Hoja1!A:B,2,FALSE)</f>
        <v>11. Salud pública y seguridad ciudadana</v>
      </c>
      <c r="U5705" s="83" t="str">
        <f>MID(Tabla1[[#This Row],[Aplicación]],9,4)</f>
        <v>1321</v>
      </c>
      <c r="V5705" s="84" t="str">
        <f>VLOOKUP(Tabla1[[#This Row],[PROGRAMA]],Hoja1!A:B,2,FALSE)</f>
        <v>1321. Policía municipal</v>
      </c>
      <c r="W5705" s="83" t="str">
        <f>MID(Tabla1[[#This Row],[Aplicación]],14,2)</f>
        <v>21</v>
      </c>
      <c r="X5705" s="83" t="str">
        <f>MID(Tabla1[[#This Row],[Aplicación]],14,6)</f>
        <v>214</v>
      </c>
    </row>
    <row r="5706" spans="1:24" x14ac:dyDescent="0.25">
      <c r="A5706" s="77">
        <v>220240067701</v>
      </c>
      <c r="B5706" s="78" t="s">
        <v>702</v>
      </c>
      <c r="C5706" s="79">
        <v>45657</v>
      </c>
      <c r="D5706" s="77">
        <v>22024004612</v>
      </c>
      <c r="E5706" s="78" t="s">
        <v>5013</v>
      </c>
      <c r="F5706" s="80">
        <v>2194.38</v>
      </c>
      <c r="G5706" s="78" t="s">
        <v>4808</v>
      </c>
      <c r="H5706" s="78" t="s">
        <v>7460</v>
      </c>
      <c r="I5706" s="81">
        <v>300</v>
      </c>
      <c r="J5706" s="78" t="s">
        <v>693</v>
      </c>
      <c r="K5706" s="78" t="s">
        <v>393</v>
      </c>
      <c r="L5706" s="78" t="s">
        <v>413</v>
      </c>
      <c r="M5706" s="78" t="s">
        <v>395</v>
      </c>
      <c r="N5706" s="78" t="s">
        <v>396</v>
      </c>
      <c r="O5706" s="82" t="s">
        <v>325</v>
      </c>
      <c r="P5706" s="82" t="s">
        <v>6229</v>
      </c>
      <c r="Q5706" s="83" t="str">
        <f>MID(Tabla1[[#This Row],[Aplicación]],14,1)</f>
        <v>6</v>
      </c>
      <c r="R5706" s="35" t="s">
        <v>266</v>
      </c>
      <c r="S5706" s="83" t="str">
        <f>MID(Tabla1[[#This Row],[Aplicación]],6,2)</f>
        <v>06</v>
      </c>
      <c r="T5706" s="84" t="str">
        <f>VLOOKUP(Tabla1[[#This Row],[AREA]],Hoja1!A:B,2,FALSE)</f>
        <v>06. Educación y cultura</v>
      </c>
      <c r="U5706" s="83" t="str">
        <f>MID(Tabla1[[#This Row],[Aplicación]],9,4)</f>
        <v>3321</v>
      </c>
      <c r="V5706" s="84" t="str">
        <f>VLOOKUP(Tabla1[[#This Row],[PROGRAMA]],Hoja1!A:B,2,FALSE)</f>
        <v>3321. Bibliotecas públicas</v>
      </c>
      <c r="W5706" s="83" t="str">
        <f>MID(Tabla1[[#This Row],[Aplicación]],14,2)</f>
        <v>62</v>
      </c>
      <c r="X5706" s="83" t="str">
        <f>MID(Tabla1[[#This Row],[Aplicación]],14,6)</f>
        <v>629</v>
      </c>
    </row>
    <row r="5707" spans="1:24" x14ac:dyDescent="0.25">
      <c r="A5707" s="77">
        <v>220240045464</v>
      </c>
      <c r="B5707" s="78" t="s">
        <v>702</v>
      </c>
      <c r="C5707" s="79">
        <v>45568</v>
      </c>
      <c r="D5707" s="77">
        <v>22024001633</v>
      </c>
      <c r="E5707" s="78" t="s">
        <v>1427</v>
      </c>
      <c r="F5707" s="80">
        <v>82.15</v>
      </c>
      <c r="G5707" s="78" t="s">
        <v>804</v>
      </c>
      <c r="H5707" s="78" t="s">
        <v>7461</v>
      </c>
      <c r="I5707" s="81" t="s">
        <v>2934</v>
      </c>
      <c r="J5707" s="78" t="s">
        <v>398</v>
      </c>
      <c r="K5707" s="78" t="s">
        <v>398</v>
      </c>
      <c r="L5707" s="78" t="s">
        <v>413</v>
      </c>
      <c r="M5707" s="78" t="s">
        <v>395</v>
      </c>
      <c r="N5707" s="78" t="s">
        <v>396</v>
      </c>
      <c r="O5707" s="82" t="s">
        <v>325</v>
      </c>
      <c r="P5707" s="82" t="s">
        <v>6229</v>
      </c>
      <c r="Q5707" s="83" t="str">
        <f>MID(Tabla1[[#This Row],[Aplicación]],14,1)</f>
        <v>2</v>
      </c>
      <c r="R5707" s="35" t="s">
        <v>265</v>
      </c>
      <c r="S5707" s="83" t="str">
        <f>MID(Tabla1[[#This Row],[Aplicación]],6,2)</f>
        <v>07</v>
      </c>
      <c r="T5707" s="84" t="str">
        <f>VLOOKUP(Tabla1[[#This Row],[AREA]],Hoja1!A:B,2,FALSE)</f>
        <v>07. Medio ambiente</v>
      </c>
      <c r="U5707" s="83" t="str">
        <f>MID(Tabla1[[#This Row],[Aplicación]],9,4)</f>
        <v>1711</v>
      </c>
      <c r="V5707" s="84" t="str">
        <f>VLOOKUP(Tabla1[[#This Row],[PROGRAMA]],Hoja1!A:B,2,FALSE)</f>
        <v>1711. Parques y jardines</v>
      </c>
      <c r="W5707" s="83" t="str">
        <f>MID(Tabla1[[#This Row],[Aplicación]],14,2)</f>
        <v>22</v>
      </c>
      <c r="X5707" s="83" t="str">
        <f>MID(Tabla1[[#This Row],[Aplicación]],14,6)</f>
        <v>22199</v>
      </c>
    </row>
    <row r="5708" spans="1:24" x14ac:dyDescent="0.25">
      <c r="A5708" s="77">
        <v>220240064578</v>
      </c>
      <c r="B5708" s="78" t="s">
        <v>390</v>
      </c>
      <c r="C5708" s="79">
        <v>45656</v>
      </c>
      <c r="D5708" s="77">
        <v>22024009634</v>
      </c>
      <c r="E5708" s="78" t="s">
        <v>3091</v>
      </c>
      <c r="F5708" s="80">
        <v>5445</v>
      </c>
      <c r="G5708" s="78" t="s">
        <v>25</v>
      </c>
      <c r="H5708" s="78" t="s">
        <v>7462</v>
      </c>
      <c r="I5708" s="81">
        <v>220</v>
      </c>
      <c r="J5708" s="78" t="s">
        <v>398</v>
      </c>
      <c r="K5708" s="78" t="s">
        <v>398</v>
      </c>
      <c r="L5708" s="78" t="s">
        <v>399</v>
      </c>
      <c r="M5708" s="78" t="s">
        <v>395</v>
      </c>
      <c r="N5708" s="78" t="s">
        <v>396</v>
      </c>
      <c r="O5708" s="82" t="s">
        <v>325</v>
      </c>
      <c r="P5708" s="82" t="s">
        <v>6229</v>
      </c>
      <c r="Q5708" s="83" t="str">
        <f>MID(Tabla1[[#This Row],[Aplicación]],14,1)</f>
        <v>2</v>
      </c>
      <c r="R5708" s="35" t="s">
        <v>265</v>
      </c>
      <c r="S5708" s="83" t="str">
        <f>MID(Tabla1[[#This Row],[Aplicación]],6,2)</f>
        <v>01</v>
      </c>
      <c r="T5708" s="84" t="str">
        <f>VLOOKUP(Tabla1[[#This Row],[AREA]],Hoja1!A:B,2,FALSE)</f>
        <v>01. Alcaldía</v>
      </c>
      <c r="U5708" s="83" t="str">
        <f>MID(Tabla1[[#This Row],[Aplicación]],9,4)</f>
        <v>4331</v>
      </c>
      <c r="V5708" s="84" t="str">
        <f>VLOOKUP(Tabla1[[#This Row],[PROGRAMA]],Hoja1!A:B,2,FALSE)</f>
        <v>4331. Desarrollo empresarial</v>
      </c>
      <c r="W5708" s="83" t="str">
        <f>MID(Tabla1[[#This Row],[Aplicación]],14,2)</f>
        <v>22</v>
      </c>
      <c r="X5708" s="83" t="str">
        <f>MID(Tabla1[[#This Row],[Aplicación]],14,6)</f>
        <v>22602</v>
      </c>
    </row>
    <row r="5709" spans="1:24" x14ac:dyDescent="0.25">
      <c r="A5709" s="77">
        <v>220240064574</v>
      </c>
      <c r="B5709" s="78" t="s">
        <v>390</v>
      </c>
      <c r="C5709" s="79">
        <v>45656</v>
      </c>
      <c r="D5709" s="77">
        <v>22024009545</v>
      </c>
      <c r="E5709" s="78" t="s">
        <v>1436</v>
      </c>
      <c r="F5709" s="80">
        <v>7139</v>
      </c>
      <c r="G5709" s="78" t="s">
        <v>25</v>
      </c>
      <c r="H5709" s="78" t="s">
        <v>7463</v>
      </c>
      <c r="I5709" s="81">
        <v>220</v>
      </c>
      <c r="J5709" s="78" t="s">
        <v>398</v>
      </c>
      <c r="K5709" s="78" t="s">
        <v>398</v>
      </c>
      <c r="L5709" s="78" t="s">
        <v>399</v>
      </c>
      <c r="M5709" s="78" t="s">
        <v>395</v>
      </c>
      <c r="N5709" s="78" t="s">
        <v>396</v>
      </c>
      <c r="O5709" s="82" t="s">
        <v>325</v>
      </c>
      <c r="P5709" s="82" t="s">
        <v>6229</v>
      </c>
      <c r="Q5709" s="83" t="str">
        <f>MID(Tabla1[[#This Row],[Aplicación]],14,1)</f>
        <v>2</v>
      </c>
      <c r="R5709" s="35" t="s">
        <v>265</v>
      </c>
      <c r="S5709" s="83" t="str">
        <f>MID(Tabla1[[#This Row],[Aplicación]],6,2)</f>
        <v>01</v>
      </c>
      <c r="T5709" s="84" t="str">
        <f>VLOOKUP(Tabla1[[#This Row],[AREA]],Hoja1!A:B,2,FALSE)</f>
        <v>01. Alcaldía</v>
      </c>
      <c r="U5709" s="83" t="str">
        <f>MID(Tabla1[[#This Row],[Aplicación]],9,4)</f>
        <v>9207</v>
      </c>
      <c r="V5709" s="84" t="str">
        <f>VLOOKUP(Tabla1[[#This Row],[PROGRAMA]],Hoja1!A:B,2,FALSE)</f>
        <v>9207. Gobierno y relaciones</v>
      </c>
      <c r="W5709" s="83" t="str">
        <f>MID(Tabla1[[#This Row],[Aplicación]],14,2)</f>
        <v>22</v>
      </c>
      <c r="X5709" s="83" t="str">
        <f>MID(Tabla1[[#This Row],[Aplicación]],14,6)</f>
        <v>22602</v>
      </c>
    </row>
    <row r="5710" spans="1:24" x14ac:dyDescent="0.25">
      <c r="A5710" s="77">
        <v>220240064575</v>
      </c>
      <c r="B5710" s="78" t="s">
        <v>390</v>
      </c>
      <c r="C5710" s="79">
        <v>45656</v>
      </c>
      <c r="D5710" s="77">
        <v>22024009546</v>
      </c>
      <c r="E5710" s="78" t="s">
        <v>1436</v>
      </c>
      <c r="F5710" s="80">
        <v>2420</v>
      </c>
      <c r="G5710" s="78" t="s">
        <v>25</v>
      </c>
      <c r="H5710" s="78" t="s">
        <v>7464</v>
      </c>
      <c r="I5710" s="81">
        <v>220</v>
      </c>
      <c r="J5710" s="78" t="s">
        <v>398</v>
      </c>
      <c r="K5710" s="78" t="s">
        <v>398</v>
      </c>
      <c r="L5710" s="78" t="s">
        <v>399</v>
      </c>
      <c r="M5710" s="78" t="s">
        <v>395</v>
      </c>
      <c r="N5710" s="78" t="s">
        <v>396</v>
      </c>
      <c r="O5710" s="82" t="s">
        <v>325</v>
      </c>
      <c r="P5710" s="82" t="s">
        <v>6229</v>
      </c>
      <c r="Q5710" s="83" t="str">
        <f>MID(Tabla1[[#This Row],[Aplicación]],14,1)</f>
        <v>2</v>
      </c>
      <c r="R5710" s="35" t="s">
        <v>265</v>
      </c>
      <c r="S5710" s="83" t="str">
        <f>MID(Tabla1[[#This Row],[Aplicación]],6,2)</f>
        <v>01</v>
      </c>
      <c r="T5710" s="84" t="str">
        <f>VLOOKUP(Tabla1[[#This Row],[AREA]],Hoja1!A:B,2,FALSE)</f>
        <v>01. Alcaldía</v>
      </c>
      <c r="U5710" s="83" t="str">
        <f>MID(Tabla1[[#This Row],[Aplicación]],9,4)</f>
        <v>9207</v>
      </c>
      <c r="V5710" s="84" t="str">
        <f>VLOOKUP(Tabla1[[#This Row],[PROGRAMA]],Hoja1!A:B,2,FALSE)</f>
        <v>9207. Gobierno y relaciones</v>
      </c>
      <c r="W5710" s="83" t="str">
        <f>MID(Tabla1[[#This Row],[Aplicación]],14,2)</f>
        <v>22</v>
      </c>
      <c r="X5710" s="83" t="str">
        <f>MID(Tabla1[[#This Row],[Aplicación]],14,6)</f>
        <v>22602</v>
      </c>
    </row>
    <row r="5711" spans="1:24" x14ac:dyDescent="0.25">
      <c r="A5711" s="77">
        <v>220240068848</v>
      </c>
      <c r="B5711" s="78" t="s">
        <v>702</v>
      </c>
      <c r="C5711" s="79">
        <v>45657</v>
      </c>
      <c r="D5711" s="77">
        <v>22024000456</v>
      </c>
      <c r="E5711" s="78" t="s">
        <v>1426</v>
      </c>
      <c r="F5711" s="80">
        <v>2135.25</v>
      </c>
      <c r="G5711" s="78" t="s">
        <v>801</v>
      </c>
      <c r="H5711" s="78" t="s">
        <v>7465</v>
      </c>
      <c r="I5711" s="81">
        <v>300</v>
      </c>
      <c r="J5711" s="78" t="s">
        <v>398</v>
      </c>
      <c r="K5711" s="78" t="s">
        <v>398</v>
      </c>
      <c r="L5711" s="78" t="s">
        <v>413</v>
      </c>
      <c r="M5711" s="78" t="s">
        <v>395</v>
      </c>
      <c r="N5711" s="78" t="s">
        <v>396</v>
      </c>
      <c r="O5711" s="82" t="s">
        <v>325</v>
      </c>
      <c r="P5711" s="82" t="s">
        <v>6229</v>
      </c>
      <c r="Q5711" s="83" t="str">
        <f>MID(Tabla1[[#This Row],[Aplicación]],14,1)</f>
        <v>2</v>
      </c>
      <c r="R5711" s="35" t="s">
        <v>265</v>
      </c>
      <c r="S5711" s="83" t="str">
        <f>MID(Tabla1[[#This Row],[Aplicación]],6,2)</f>
        <v>11</v>
      </c>
      <c r="T5711" s="84" t="str">
        <f>VLOOKUP(Tabla1[[#This Row],[AREA]],Hoja1!A:B,2,FALSE)</f>
        <v>11. Salud pública y seguridad ciudadana</v>
      </c>
      <c r="U5711" s="83" t="str">
        <f>MID(Tabla1[[#This Row],[Aplicación]],9,4)</f>
        <v>1621</v>
      </c>
      <c r="V5711" s="84" t="str">
        <f>VLOOKUP(Tabla1[[#This Row],[PROGRAMA]],Hoja1!A:B,2,FALSE)</f>
        <v>1621. Recogida de residuos</v>
      </c>
      <c r="W5711" s="83" t="str">
        <f>MID(Tabla1[[#This Row],[Aplicación]],14,2)</f>
        <v>22</v>
      </c>
      <c r="X5711" s="83" t="str">
        <f>MID(Tabla1[[#This Row],[Aplicación]],14,6)</f>
        <v>22199</v>
      </c>
    </row>
    <row r="5712" spans="1:24" x14ac:dyDescent="0.25">
      <c r="A5712" s="77">
        <v>220240061626</v>
      </c>
      <c r="B5712" s="78" t="s">
        <v>390</v>
      </c>
      <c r="C5712" s="79">
        <v>45644</v>
      </c>
      <c r="D5712" s="77">
        <v>22024009174</v>
      </c>
      <c r="E5712" s="78" t="s">
        <v>1315</v>
      </c>
      <c r="F5712" s="80">
        <v>180.84</v>
      </c>
      <c r="G5712" s="78" t="s">
        <v>389</v>
      </c>
      <c r="H5712" s="78" t="s">
        <v>7466</v>
      </c>
      <c r="I5712" s="81" t="s">
        <v>2930</v>
      </c>
      <c r="J5712" s="78" t="s">
        <v>398</v>
      </c>
      <c r="K5712" s="78" t="s">
        <v>398</v>
      </c>
      <c r="L5712" s="78" t="s">
        <v>413</v>
      </c>
      <c r="M5712" s="78" t="s">
        <v>585</v>
      </c>
      <c r="N5712" s="78" t="s">
        <v>539</v>
      </c>
      <c r="O5712" s="82" t="s">
        <v>326</v>
      </c>
      <c r="P5712" s="82" t="s">
        <v>6229</v>
      </c>
      <c r="Q5712" s="83" t="str">
        <f>MID(Tabla1[[#This Row],[Aplicación]],14,1)</f>
        <v>2</v>
      </c>
      <c r="R5712" s="35" t="s">
        <v>265</v>
      </c>
      <c r="S5712" s="83" t="str">
        <f>MID(Tabla1[[#This Row],[Aplicación]],6,2)</f>
        <v>10</v>
      </c>
      <c r="T5712" s="84" t="str">
        <f>VLOOKUP(Tabla1[[#This Row],[AREA]],Hoja1!A:B,2,FALSE)</f>
        <v>10. Personas mayores, familia y servicios sociales</v>
      </c>
      <c r="U5712" s="83" t="str">
        <f>MID(Tabla1[[#This Row],[Aplicación]],9,4)</f>
        <v>2314</v>
      </c>
      <c r="V5712" s="84" t="str">
        <f>VLOOKUP(Tabla1[[#This Row],[PROGRAMA]],Hoja1!A:B,2,FALSE)</f>
        <v>2314. Centro de programas juveniles</v>
      </c>
      <c r="W5712" s="83" t="str">
        <f>MID(Tabla1[[#This Row],[Aplicación]],14,2)</f>
        <v>22</v>
      </c>
      <c r="X5712" s="83" t="str">
        <f>MID(Tabla1[[#This Row],[Aplicación]],14,6)</f>
        <v>22613</v>
      </c>
    </row>
    <row r="5713" spans="1:24" x14ac:dyDescent="0.25">
      <c r="A5713" s="77">
        <v>220240046853</v>
      </c>
      <c r="B5713" s="78" t="s">
        <v>390</v>
      </c>
      <c r="C5713" s="79">
        <v>45574</v>
      </c>
      <c r="D5713" s="77">
        <v>22024007562</v>
      </c>
      <c r="E5713" s="78" t="s">
        <v>1283</v>
      </c>
      <c r="F5713" s="80">
        <v>181.5</v>
      </c>
      <c r="G5713" s="78" t="s">
        <v>294</v>
      </c>
      <c r="H5713" s="78" t="s">
        <v>7467</v>
      </c>
      <c r="I5713" s="81" t="s">
        <v>2930</v>
      </c>
      <c r="J5713" s="78" t="s">
        <v>398</v>
      </c>
      <c r="K5713" s="78" t="s">
        <v>398</v>
      </c>
      <c r="L5713" s="78" t="s">
        <v>399</v>
      </c>
      <c r="M5713" s="78" t="s">
        <v>585</v>
      </c>
      <c r="N5713" s="78" t="s">
        <v>539</v>
      </c>
      <c r="O5713" s="82" t="s">
        <v>326</v>
      </c>
      <c r="P5713" s="82" t="s">
        <v>6229</v>
      </c>
      <c r="Q5713" s="83" t="str">
        <f>MID(Tabla1[[#This Row],[Aplicación]],14,1)</f>
        <v>2</v>
      </c>
      <c r="R5713" s="35" t="s">
        <v>265</v>
      </c>
      <c r="S5713" s="83" t="str">
        <f>MID(Tabla1[[#This Row],[Aplicación]],6,2)</f>
        <v>10</v>
      </c>
      <c r="T5713" s="84" t="str">
        <f>VLOOKUP(Tabla1[[#This Row],[AREA]],Hoja1!A:B,2,FALSE)</f>
        <v>10. Personas mayores, familia y servicios sociales</v>
      </c>
      <c r="U5713" s="83" t="str">
        <f>MID(Tabla1[[#This Row],[Aplicación]],9,4)</f>
        <v>2315</v>
      </c>
      <c r="V5713" s="84" t="str">
        <f>VLOOKUP(Tabla1[[#This Row],[PROGRAMA]],Hoja1!A:B,2,FALSE)</f>
        <v>2315. Políticas de Igualdad e infancia</v>
      </c>
      <c r="W5713" s="83" t="str">
        <f>MID(Tabla1[[#This Row],[Aplicación]],14,2)</f>
        <v>22</v>
      </c>
      <c r="X5713" s="83" t="str">
        <f>MID(Tabla1[[#This Row],[Aplicación]],14,6)</f>
        <v>22611</v>
      </c>
    </row>
    <row r="5714" spans="1:24" x14ac:dyDescent="0.25">
      <c r="A5714" s="77">
        <v>220240051982</v>
      </c>
      <c r="B5714" s="78" t="s">
        <v>4835</v>
      </c>
      <c r="C5714" s="79">
        <v>45600</v>
      </c>
      <c r="D5714" s="77">
        <v>22024000940</v>
      </c>
      <c r="E5714" s="78" t="s">
        <v>1285</v>
      </c>
      <c r="F5714" s="80">
        <v>-338.2</v>
      </c>
      <c r="G5714" s="78" t="s">
        <v>993</v>
      </c>
      <c r="H5714" s="78" t="s">
        <v>5886</v>
      </c>
      <c r="I5714" s="81" t="s">
        <v>3439</v>
      </c>
      <c r="J5714" s="78" t="s">
        <v>398</v>
      </c>
      <c r="K5714" s="78" t="s">
        <v>398</v>
      </c>
      <c r="L5714" s="78" t="s">
        <v>413</v>
      </c>
      <c r="M5714" s="78" t="s">
        <v>585</v>
      </c>
      <c r="N5714" s="78" t="s">
        <v>539</v>
      </c>
      <c r="O5714" s="82" t="s">
        <v>326</v>
      </c>
      <c r="P5714" s="82" t="s">
        <v>6229</v>
      </c>
      <c r="Q5714" s="83" t="str">
        <f>MID(Tabla1[[#This Row],[Aplicación]],14,1)</f>
        <v>2</v>
      </c>
      <c r="R5714" s="35" t="s">
        <v>265</v>
      </c>
      <c r="S5714" s="83" t="str">
        <f>MID(Tabla1[[#This Row],[Aplicación]],6,2)</f>
        <v>06</v>
      </c>
      <c r="T5714" s="84" t="str">
        <f>VLOOKUP(Tabla1[[#This Row],[AREA]],Hoja1!A:B,2,FALSE)</f>
        <v>06. Educación y cultura</v>
      </c>
      <c r="U5714" s="83" t="str">
        <f>MID(Tabla1[[#This Row],[Aplicación]],9,4)</f>
        <v>3232</v>
      </c>
      <c r="V5714" s="84" t="str">
        <f>VLOOKUP(Tabla1[[#This Row],[PROGRAMA]],Hoja1!A:B,2,FALSE)</f>
        <v>3232. Conservación y mantenimiento centros educación infantil y primaria</v>
      </c>
      <c r="W5714" s="83" t="str">
        <f>MID(Tabla1[[#This Row],[Aplicación]],14,2)</f>
        <v>21</v>
      </c>
      <c r="X5714" s="83" t="str">
        <f>MID(Tabla1[[#This Row],[Aplicación]],14,6)</f>
        <v>212</v>
      </c>
    </row>
    <row r="5715" spans="1:24" x14ac:dyDescent="0.25">
      <c r="A5715" s="77">
        <v>220240063558</v>
      </c>
      <c r="B5715" s="78" t="s">
        <v>390</v>
      </c>
      <c r="C5715" s="79">
        <v>45653</v>
      </c>
      <c r="D5715" s="77">
        <v>22024009610</v>
      </c>
      <c r="E5715" s="78" t="s">
        <v>1187</v>
      </c>
      <c r="F5715" s="80">
        <v>186.83</v>
      </c>
      <c r="G5715" s="78" t="s">
        <v>7468</v>
      </c>
      <c r="H5715" s="78" t="s">
        <v>7469</v>
      </c>
      <c r="I5715" s="81">
        <v>220</v>
      </c>
      <c r="J5715" s="78" t="s">
        <v>398</v>
      </c>
      <c r="K5715" s="78" t="s">
        <v>398</v>
      </c>
      <c r="L5715" s="78" t="s">
        <v>399</v>
      </c>
      <c r="M5715" s="78" t="s">
        <v>585</v>
      </c>
      <c r="N5715" s="78" t="s">
        <v>539</v>
      </c>
      <c r="O5715" s="82" t="s">
        <v>326</v>
      </c>
      <c r="P5715" s="82" t="s">
        <v>6229</v>
      </c>
      <c r="Q5715" s="83" t="str">
        <f>MID(Tabla1[[#This Row],[Aplicación]],14,1)</f>
        <v>2</v>
      </c>
      <c r="R5715" s="35" t="s">
        <v>265</v>
      </c>
      <c r="S5715" s="83" t="str">
        <f>MID(Tabla1[[#This Row],[Aplicación]],6,2)</f>
        <v>11</v>
      </c>
      <c r="T5715" s="84" t="str">
        <f>VLOOKUP(Tabla1[[#This Row],[AREA]],Hoja1!A:B,2,FALSE)</f>
        <v>11. Salud pública y seguridad ciudadana</v>
      </c>
      <c r="U5715" s="83" t="str">
        <f>MID(Tabla1[[#This Row],[Aplicación]],9,4)</f>
        <v>1361</v>
      </c>
      <c r="V5715" s="84" t="str">
        <f>VLOOKUP(Tabla1[[#This Row],[PROGRAMA]],Hoja1!A:B,2,FALSE)</f>
        <v>1361. Prevención y extinción de incencios</v>
      </c>
      <c r="W5715" s="83" t="str">
        <f>MID(Tabla1[[#This Row],[Aplicación]],14,2)</f>
        <v>21</v>
      </c>
      <c r="X5715" s="83" t="str">
        <f>MID(Tabla1[[#This Row],[Aplicación]],14,6)</f>
        <v>213</v>
      </c>
    </row>
    <row r="5716" spans="1:24" x14ac:dyDescent="0.25">
      <c r="A5716" s="77">
        <v>220240046608</v>
      </c>
      <c r="B5716" s="78" t="s">
        <v>390</v>
      </c>
      <c r="C5716" s="79">
        <v>45572</v>
      </c>
      <c r="D5716" s="77">
        <v>22024007573</v>
      </c>
      <c r="E5716" s="78" t="s">
        <v>1426</v>
      </c>
      <c r="F5716" s="80">
        <v>198</v>
      </c>
      <c r="G5716" s="78" t="s">
        <v>92</v>
      </c>
      <c r="H5716" s="78" t="s">
        <v>7470</v>
      </c>
      <c r="I5716" s="81" t="s">
        <v>2930</v>
      </c>
      <c r="J5716" s="78" t="s">
        <v>731</v>
      </c>
      <c r="K5716" s="78" t="s">
        <v>398</v>
      </c>
      <c r="L5716" s="78" t="s">
        <v>413</v>
      </c>
      <c r="M5716" s="78" t="s">
        <v>585</v>
      </c>
      <c r="N5716" s="78" t="s">
        <v>539</v>
      </c>
      <c r="O5716" s="82" t="s">
        <v>326</v>
      </c>
      <c r="P5716" s="82" t="s">
        <v>6229</v>
      </c>
      <c r="Q5716" s="83" t="str">
        <f>MID(Tabla1[[#This Row],[Aplicación]],14,1)</f>
        <v>2</v>
      </c>
      <c r="R5716" s="35" t="s">
        <v>265</v>
      </c>
      <c r="S5716" s="83" t="str">
        <f>MID(Tabla1[[#This Row],[Aplicación]],6,2)</f>
        <v>11</v>
      </c>
      <c r="T5716" s="84" t="str">
        <f>VLOOKUP(Tabla1[[#This Row],[AREA]],Hoja1!A:B,2,FALSE)</f>
        <v>11. Salud pública y seguridad ciudadana</v>
      </c>
      <c r="U5716" s="83" t="str">
        <f>MID(Tabla1[[#This Row],[Aplicación]],9,4)</f>
        <v>1621</v>
      </c>
      <c r="V5716" s="84" t="str">
        <f>VLOOKUP(Tabla1[[#This Row],[PROGRAMA]],Hoja1!A:B,2,FALSE)</f>
        <v>1621. Recogida de residuos</v>
      </c>
      <c r="W5716" s="83" t="str">
        <f>MID(Tabla1[[#This Row],[Aplicación]],14,2)</f>
        <v>22</v>
      </c>
      <c r="X5716" s="83" t="str">
        <f>MID(Tabla1[[#This Row],[Aplicación]],14,6)</f>
        <v>22199</v>
      </c>
    </row>
    <row r="5717" spans="1:24" x14ac:dyDescent="0.25">
      <c r="A5717" s="77">
        <v>220240048695</v>
      </c>
      <c r="B5717" s="78" t="s">
        <v>390</v>
      </c>
      <c r="C5717" s="79">
        <v>45581</v>
      </c>
      <c r="D5717" s="77">
        <v>22024007674</v>
      </c>
      <c r="E5717" s="78" t="s">
        <v>1354</v>
      </c>
      <c r="F5717" s="80">
        <v>200.01</v>
      </c>
      <c r="G5717" s="78" t="s">
        <v>7471</v>
      </c>
      <c r="H5717" s="78" t="s">
        <v>7472</v>
      </c>
      <c r="I5717" s="81" t="s">
        <v>2930</v>
      </c>
      <c r="J5717" s="78" t="s">
        <v>499</v>
      </c>
      <c r="K5717" s="78" t="s">
        <v>499</v>
      </c>
      <c r="L5717" s="78" t="s">
        <v>413</v>
      </c>
      <c r="M5717" s="78" t="s">
        <v>585</v>
      </c>
      <c r="N5717" s="78" t="s">
        <v>539</v>
      </c>
      <c r="O5717" s="82" t="s">
        <v>326</v>
      </c>
      <c r="P5717" s="82" t="s">
        <v>6229</v>
      </c>
      <c r="Q5717" s="83" t="str">
        <f>MID(Tabla1[[#This Row],[Aplicación]],14,1)</f>
        <v>2</v>
      </c>
      <c r="R5717" s="35" t="s">
        <v>265</v>
      </c>
      <c r="S5717" s="83" t="str">
        <f>MID(Tabla1[[#This Row],[Aplicación]],6,2)</f>
        <v>06</v>
      </c>
      <c r="T5717" s="84" t="str">
        <f>VLOOKUP(Tabla1[[#This Row],[AREA]],Hoja1!A:B,2,FALSE)</f>
        <v>06. Educación y cultura</v>
      </c>
      <c r="U5717" s="83" t="str">
        <f>MID(Tabla1[[#This Row],[Aplicación]],9,4)</f>
        <v>3321</v>
      </c>
      <c r="V5717" s="84" t="str">
        <f>VLOOKUP(Tabla1[[#This Row],[PROGRAMA]],Hoja1!A:B,2,FALSE)</f>
        <v>3321. Bibliotecas públicas</v>
      </c>
      <c r="W5717" s="83" t="str">
        <f>MID(Tabla1[[#This Row],[Aplicación]],14,2)</f>
        <v>22</v>
      </c>
      <c r="X5717" s="83" t="str">
        <f>MID(Tabla1[[#This Row],[Aplicación]],14,6)</f>
        <v>22699</v>
      </c>
    </row>
    <row r="5718" spans="1:24" x14ac:dyDescent="0.25">
      <c r="A5718" s="77">
        <v>220240048995</v>
      </c>
      <c r="B5718" s="78" t="s">
        <v>390</v>
      </c>
      <c r="C5718" s="79">
        <v>45583</v>
      </c>
      <c r="D5718" s="77">
        <v>22024007850</v>
      </c>
      <c r="E5718" s="78" t="s">
        <v>1290</v>
      </c>
      <c r="F5718" s="80">
        <v>204.45</v>
      </c>
      <c r="G5718" s="78" t="s">
        <v>90</v>
      </c>
      <c r="H5718" s="78" t="s">
        <v>7473</v>
      </c>
      <c r="I5718" s="81" t="s">
        <v>2930</v>
      </c>
      <c r="J5718" s="78" t="s">
        <v>398</v>
      </c>
      <c r="K5718" s="78" t="s">
        <v>398</v>
      </c>
      <c r="L5718" s="78" t="s">
        <v>413</v>
      </c>
      <c r="M5718" s="78" t="s">
        <v>585</v>
      </c>
      <c r="N5718" s="78" t="s">
        <v>539</v>
      </c>
      <c r="O5718" s="82" t="s">
        <v>326</v>
      </c>
      <c r="P5718" s="82" t="s">
        <v>6229</v>
      </c>
      <c r="Q5718" s="83" t="str">
        <f>MID(Tabla1[[#This Row],[Aplicación]],14,1)</f>
        <v>2</v>
      </c>
      <c r="R5718" s="35" t="s">
        <v>265</v>
      </c>
      <c r="S5718" s="83" t="str">
        <f>MID(Tabla1[[#This Row],[Aplicación]],6,2)</f>
        <v>02</v>
      </c>
      <c r="T5718" s="84" t="str">
        <f>VLOOKUP(Tabla1[[#This Row],[AREA]],Hoja1!A:B,2,FALSE)</f>
        <v>02. Urbanismo y vivienda</v>
      </c>
      <c r="U5718" s="83" t="str">
        <f>MID(Tabla1[[#This Row],[Aplicación]],9,4)</f>
        <v>9332</v>
      </c>
      <c r="V5718" s="84" t="str">
        <f>VLOOKUP(Tabla1[[#This Row],[PROGRAMA]],Hoja1!A:B,2,FALSE)</f>
        <v>9332. Mantenimiento de edificios e instalaciones municipales</v>
      </c>
      <c r="W5718" s="83" t="str">
        <f>MID(Tabla1[[#This Row],[Aplicación]],14,2)</f>
        <v>21</v>
      </c>
      <c r="X5718" s="83" t="str">
        <f>MID(Tabla1[[#This Row],[Aplicación]],14,6)</f>
        <v>212</v>
      </c>
    </row>
    <row r="5719" spans="1:24" x14ac:dyDescent="0.25">
      <c r="A5719" s="77">
        <v>220240068966</v>
      </c>
      <c r="B5719" s="78" t="s">
        <v>702</v>
      </c>
      <c r="C5719" s="79">
        <v>45657</v>
      </c>
      <c r="D5719" s="77">
        <v>22024004612</v>
      </c>
      <c r="E5719" s="78" t="s">
        <v>5013</v>
      </c>
      <c r="F5719" s="80">
        <v>2060.0700000000002</v>
      </c>
      <c r="G5719" s="78" t="s">
        <v>4608</v>
      </c>
      <c r="H5719" s="78" t="s">
        <v>7474</v>
      </c>
      <c r="I5719" s="81">
        <v>300</v>
      </c>
      <c r="J5719" s="78" t="s">
        <v>398</v>
      </c>
      <c r="K5719" s="78" t="s">
        <v>398</v>
      </c>
      <c r="L5719" s="78" t="s">
        <v>413</v>
      </c>
      <c r="M5719" s="78" t="s">
        <v>395</v>
      </c>
      <c r="N5719" s="78" t="s">
        <v>396</v>
      </c>
      <c r="O5719" s="82" t="s">
        <v>325</v>
      </c>
      <c r="P5719" s="82" t="s">
        <v>6229</v>
      </c>
      <c r="Q5719" s="83" t="str">
        <f>MID(Tabla1[[#This Row],[Aplicación]],14,1)</f>
        <v>6</v>
      </c>
      <c r="R5719" s="35" t="s">
        <v>266</v>
      </c>
      <c r="S5719" s="83" t="str">
        <f>MID(Tabla1[[#This Row],[Aplicación]],6,2)</f>
        <v>06</v>
      </c>
      <c r="T5719" s="84" t="str">
        <f>VLOOKUP(Tabla1[[#This Row],[AREA]],Hoja1!A:B,2,FALSE)</f>
        <v>06. Educación y cultura</v>
      </c>
      <c r="U5719" s="83" t="str">
        <f>MID(Tabla1[[#This Row],[Aplicación]],9,4)</f>
        <v>3321</v>
      </c>
      <c r="V5719" s="84" t="str">
        <f>VLOOKUP(Tabla1[[#This Row],[PROGRAMA]],Hoja1!A:B,2,FALSE)</f>
        <v>3321. Bibliotecas públicas</v>
      </c>
      <c r="W5719" s="83" t="str">
        <f>MID(Tabla1[[#This Row],[Aplicación]],14,2)</f>
        <v>62</v>
      </c>
      <c r="X5719" s="83" t="str">
        <f>MID(Tabla1[[#This Row],[Aplicación]],14,6)</f>
        <v>629</v>
      </c>
    </row>
    <row r="5720" spans="1:24" x14ac:dyDescent="0.25">
      <c r="A5720" s="77">
        <v>220240051892</v>
      </c>
      <c r="B5720" s="78" t="s">
        <v>702</v>
      </c>
      <c r="C5720" s="79">
        <v>45600</v>
      </c>
      <c r="D5720" s="77">
        <v>22024003370</v>
      </c>
      <c r="E5720" s="78" t="s">
        <v>1219</v>
      </c>
      <c r="F5720" s="80">
        <v>40122.01</v>
      </c>
      <c r="G5720" s="78" t="s">
        <v>421</v>
      </c>
      <c r="H5720" s="78" t="s">
        <v>7475</v>
      </c>
      <c r="I5720" s="81" t="s">
        <v>2934</v>
      </c>
      <c r="J5720" s="78" t="s">
        <v>393</v>
      </c>
      <c r="K5720" s="78" t="s">
        <v>393</v>
      </c>
      <c r="L5720" s="78" t="s">
        <v>399</v>
      </c>
      <c r="M5720" s="78" t="s">
        <v>395</v>
      </c>
      <c r="N5720" s="78" t="s">
        <v>396</v>
      </c>
      <c r="O5720" s="82" t="s">
        <v>321</v>
      </c>
      <c r="P5720" s="82" t="s">
        <v>6229</v>
      </c>
      <c r="Q5720" s="83" t="str">
        <f>MID(Tabla1[[#This Row],[Aplicación]],14,1)</f>
        <v>2</v>
      </c>
      <c r="R5720" s="35" t="s">
        <v>265</v>
      </c>
      <c r="S5720" s="83" t="str">
        <f>MID(Tabla1[[#This Row],[Aplicación]],6,2)</f>
        <v>11</v>
      </c>
      <c r="T5720" s="84" t="str">
        <f>VLOOKUP(Tabla1[[#This Row],[AREA]],Hoja1!A:B,2,FALSE)</f>
        <v>11. Salud pública y seguridad ciudadana</v>
      </c>
      <c r="U5720" s="83" t="str">
        <f>MID(Tabla1[[#This Row],[Aplicación]],9,4)</f>
        <v>1621</v>
      </c>
      <c r="V5720" s="84" t="str">
        <f>VLOOKUP(Tabla1[[#This Row],[PROGRAMA]],Hoja1!A:B,2,FALSE)</f>
        <v>1621. Recogida de residuos</v>
      </c>
      <c r="W5720" s="83" t="str">
        <f>MID(Tabla1[[#This Row],[Aplicación]],14,2)</f>
        <v>22</v>
      </c>
      <c r="X5720" s="83" t="str">
        <f>MID(Tabla1[[#This Row],[Aplicación]],14,6)</f>
        <v>22799</v>
      </c>
    </row>
    <row r="5721" spans="1:24" x14ac:dyDescent="0.25">
      <c r="A5721" s="77">
        <v>220240062130</v>
      </c>
      <c r="B5721" s="78" t="s">
        <v>702</v>
      </c>
      <c r="C5721" s="79">
        <v>45646</v>
      </c>
      <c r="D5721" s="77">
        <v>22024000079</v>
      </c>
      <c r="E5721" s="78" t="s">
        <v>1262</v>
      </c>
      <c r="F5721" s="80">
        <v>81.680000000000007</v>
      </c>
      <c r="G5721" s="78" t="s">
        <v>3647</v>
      </c>
      <c r="H5721" s="78" t="s">
        <v>7476</v>
      </c>
      <c r="I5721" s="81" t="s">
        <v>2934</v>
      </c>
      <c r="J5721" s="78" t="s">
        <v>398</v>
      </c>
      <c r="K5721" s="78" t="s">
        <v>398</v>
      </c>
      <c r="L5721" s="78" t="s">
        <v>413</v>
      </c>
      <c r="M5721" s="78" t="s">
        <v>395</v>
      </c>
      <c r="N5721" s="78" t="s">
        <v>396</v>
      </c>
      <c r="O5721" s="82" t="s">
        <v>325</v>
      </c>
      <c r="P5721" s="82" t="s">
        <v>6229</v>
      </c>
      <c r="Q5721" s="83" t="str">
        <f>MID(Tabla1[[#This Row],[Aplicación]],14,1)</f>
        <v>2</v>
      </c>
      <c r="R5721" s="35" t="s">
        <v>265</v>
      </c>
      <c r="S5721" s="83" t="str">
        <f>MID(Tabla1[[#This Row],[Aplicación]],6,2)</f>
        <v>03</v>
      </c>
      <c r="T5721" s="84" t="str">
        <f>VLOOKUP(Tabla1[[#This Row],[AREA]],Hoja1!A:B,2,FALSE)</f>
        <v>03. Participación ciudadana y deportes</v>
      </c>
      <c r="U5721" s="83" t="str">
        <f>MID(Tabla1[[#This Row],[Aplicación]],9,4)</f>
        <v>9241</v>
      </c>
      <c r="V5721" s="84" t="str">
        <f>VLOOKUP(Tabla1[[#This Row],[PROGRAMA]],Hoja1!A:B,2,FALSE)</f>
        <v>9241. Participación ciudadana</v>
      </c>
      <c r="W5721" s="83" t="str">
        <f>MID(Tabla1[[#This Row],[Aplicación]],14,2)</f>
        <v>21</v>
      </c>
      <c r="X5721" s="83" t="str">
        <f>MID(Tabla1[[#This Row],[Aplicación]],14,6)</f>
        <v>213</v>
      </c>
    </row>
    <row r="5722" spans="1:24" x14ac:dyDescent="0.25">
      <c r="A5722" s="77">
        <v>220240062041</v>
      </c>
      <c r="B5722" s="78" t="s">
        <v>702</v>
      </c>
      <c r="C5722" s="79">
        <v>45646</v>
      </c>
      <c r="D5722" s="77">
        <v>22024001630</v>
      </c>
      <c r="E5722" s="78" t="s">
        <v>1424</v>
      </c>
      <c r="F5722" s="80">
        <v>80.819999999999993</v>
      </c>
      <c r="G5722" s="78" t="s">
        <v>816</v>
      </c>
      <c r="H5722" s="78" t="s">
        <v>7477</v>
      </c>
      <c r="I5722" s="81" t="s">
        <v>2934</v>
      </c>
      <c r="J5722" s="78" t="s">
        <v>398</v>
      </c>
      <c r="K5722" s="78" t="s">
        <v>398</v>
      </c>
      <c r="L5722" s="78" t="s">
        <v>413</v>
      </c>
      <c r="M5722" s="78" t="s">
        <v>395</v>
      </c>
      <c r="N5722" s="78" t="s">
        <v>396</v>
      </c>
      <c r="O5722" s="82" t="s">
        <v>325</v>
      </c>
      <c r="P5722" s="82" t="s">
        <v>6229</v>
      </c>
      <c r="Q5722" s="83" t="str">
        <f>MID(Tabla1[[#This Row],[Aplicación]],14,1)</f>
        <v>2</v>
      </c>
      <c r="R5722" s="35" t="s">
        <v>265</v>
      </c>
      <c r="S5722" s="83" t="str">
        <f>MID(Tabla1[[#This Row],[Aplicación]],6,2)</f>
        <v>07</v>
      </c>
      <c r="T5722" s="84" t="str">
        <f>VLOOKUP(Tabla1[[#This Row],[AREA]],Hoja1!A:B,2,FALSE)</f>
        <v>07. Medio ambiente</v>
      </c>
      <c r="U5722" s="83" t="str">
        <f>MID(Tabla1[[#This Row],[Aplicación]],9,4)</f>
        <v>1711</v>
      </c>
      <c r="V5722" s="84" t="str">
        <f>VLOOKUP(Tabla1[[#This Row],[PROGRAMA]],Hoja1!A:B,2,FALSE)</f>
        <v>1711. Parques y jardines</v>
      </c>
      <c r="W5722" s="83" t="str">
        <f>MID(Tabla1[[#This Row],[Aplicación]],14,2)</f>
        <v>21</v>
      </c>
      <c r="X5722" s="83" t="str">
        <f>MID(Tabla1[[#This Row],[Aplicación]],14,6)</f>
        <v>214</v>
      </c>
    </row>
    <row r="5723" spans="1:24" x14ac:dyDescent="0.25">
      <c r="A5723" s="77">
        <v>220240062983</v>
      </c>
      <c r="B5723" s="78" t="s">
        <v>702</v>
      </c>
      <c r="C5723" s="79">
        <v>45649</v>
      </c>
      <c r="D5723" s="77">
        <v>22024005204</v>
      </c>
      <c r="E5723" s="78" t="s">
        <v>3423</v>
      </c>
      <c r="F5723" s="80">
        <v>37316.85</v>
      </c>
      <c r="G5723" s="78" t="s">
        <v>4113</v>
      </c>
      <c r="H5723" s="78" t="s">
        <v>7478</v>
      </c>
      <c r="I5723" s="81" t="s">
        <v>2934</v>
      </c>
      <c r="J5723" s="78" t="s">
        <v>4115</v>
      </c>
      <c r="K5723" s="78" t="s">
        <v>486</v>
      </c>
      <c r="L5723" s="78" t="s">
        <v>413</v>
      </c>
      <c r="M5723" s="78" t="s">
        <v>395</v>
      </c>
      <c r="N5723" s="78" t="s">
        <v>396</v>
      </c>
      <c r="O5723" s="82" t="s">
        <v>321</v>
      </c>
      <c r="P5723" s="82" t="s">
        <v>6229</v>
      </c>
      <c r="Q5723" s="83" t="str">
        <f>MID(Tabla1[[#This Row],[Aplicación]],14,1)</f>
        <v>6</v>
      </c>
      <c r="R5723" s="35" t="s">
        <v>266</v>
      </c>
      <c r="S5723" s="83" t="str">
        <f>MID(Tabla1[[#This Row],[Aplicación]],6,2)</f>
        <v>11</v>
      </c>
      <c r="T5723" s="84" t="str">
        <f>VLOOKUP(Tabla1[[#This Row],[AREA]],Hoja1!A:B,2,FALSE)</f>
        <v>11. Salud pública y seguridad ciudadana</v>
      </c>
      <c r="U5723" s="83" t="str">
        <f>MID(Tabla1[[#This Row],[Aplicación]],9,4)</f>
        <v>1361</v>
      </c>
      <c r="V5723" s="84" t="str">
        <f>VLOOKUP(Tabla1[[#This Row],[PROGRAMA]],Hoja1!A:B,2,FALSE)</f>
        <v>1361. Prevención y extinción de incencios</v>
      </c>
      <c r="W5723" s="83" t="str">
        <f>MID(Tabla1[[#This Row],[Aplicación]],14,2)</f>
        <v>62</v>
      </c>
      <c r="X5723" s="83" t="str">
        <f>MID(Tabla1[[#This Row],[Aplicación]],14,6)</f>
        <v>623</v>
      </c>
    </row>
    <row r="5724" spans="1:24" x14ac:dyDescent="0.25">
      <c r="A5724" s="77">
        <v>220240069332</v>
      </c>
      <c r="B5724" s="78" t="s">
        <v>702</v>
      </c>
      <c r="C5724" s="79">
        <v>45657</v>
      </c>
      <c r="D5724" s="77">
        <v>22024002965</v>
      </c>
      <c r="E5724" s="78" t="s">
        <v>4993</v>
      </c>
      <c r="F5724" s="80">
        <v>32668.79</v>
      </c>
      <c r="G5724" s="78" t="s">
        <v>7479</v>
      </c>
      <c r="H5724" s="78" t="s">
        <v>7480</v>
      </c>
      <c r="I5724" s="81">
        <v>300</v>
      </c>
      <c r="J5724" s="78" t="s">
        <v>7481</v>
      </c>
      <c r="K5724" s="78" t="s">
        <v>537</v>
      </c>
      <c r="L5724" s="78" t="s">
        <v>413</v>
      </c>
      <c r="M5724" s="78" t="s">
        <v>395</v>
      </c>
      <c r="N5724" s="78" t="s">
        <v>396</v>
      </c>
      <c r="O5724" s="82" t="s">
        <v>321</v>
      </c>
      <c r="P5724" s="82" t="s">
        <v>6229</v>
      </c>
      <c r="Q5724" s="83" t="str">
        <f>MID(Tabla1[[#This Row],[Aplicación]],14,1)</f>
        <v>6</v>
      </c>
      <c r="R5724" s="35" t="s">
        <v>266</v>
      </c>
      <c r="S5724" s="83" t="str">
        <f>MID(Tabla1[[#This Row],[Aplicación]],6,2)</f>
        <v>11</v>
      </c>
      <c r="T5724" s="84" t="str">
        <f>VLOOKUP(Tabla1[[#This Row],[AREA]],Hoja1!A:B,2,FALSE)</f>
        <v>11. Salud pública y seguridad ciudadana</v>
      </c>
      <c r="U5724" s="83" t="str">
        <f>MID(Tabla1[[#This Row],[Aplicación]],9,4)</f>
        <v>1631</v>
      </c>
      <c r="V5724" s="84" t="str">
        <f>VLOOKUP(Tabla1[[#This Row],[PROGRAMA]],Hoja1!A:B,2,FALSE)</f>
        <v>1631. Limpieza viaria</v>
      </c>
      <c r="W5724" s="83" t="str">
        <f>MID(Tabla1[[#This Row],[Aplicación]],14,2)</f>
        <v>62</v>
      </c>
      <c r="X5724" s="83" t="str">
        <f>MID(Tabla1[[#This Row],[Aplicación]],14,6)</f>
        <v>623</v>
      </c>
    </row>
    <row r="5725" spans="1:24" x14ac:dyDescent="0.25">
      <c r="A5725" s="77">
        <v>220240067320</v>
      </c>
      <c r="B5725" s="78" t="s">
        <v>702</v>
      </c>
      <c r="C5725" s="79">
        <v>45657</v>
      </c>
      <c r="D5725" s="77">
        <v>22024001506</v>
      </c>
      <c r="E5725" s="78" t="s">
        <v>1208</v>
      </c>
      <c r="F5725" s="80">
        <v>19016.12</v>
      </c>
      <c r="G5725" s="78" t="s">
        <v>8053</v>
      </c>
      <c r="H5725" s="78" t="s">
        <v>8054</v>
      </c>
      <c r="I5725" s="81">
        <v>300</v>
      </c>
      <c r="J5725" s="78" t="s">
        <v>8055</v>
      </c>
      <c r="K5725" s="78" t="s">
        <v>5803</v>
      </c>
      <c r="L5725" s="78" t="s">
        <v>399</v>
      </c>
      <c r="M5725" s="78" t="s">
        <v>395</v>
      </c>
      <c r="N5725" s="78" t="s">
        <v>396</v>
      </c>
      <c r="O5725" s="82" t="s">
        <v>321</v>
      </c>
      <c r="P5725" s="82" t="s">
        <v>6229</v>
      </c>
      <c r="Q5725" s="83">
        <v>6</v>
      </c>
      <c r="R5725" s="35" t="s">
        <v>266</v>
      </c>
      <c r="S5725" s="83" t="str">
        <f>MID(Tabla1[[#This Row],[Aplicación]],6,2)</f>
        <v>07</v>
      </c>
      <c r="T5725" s="84" t="str">
        <f>VLOOKUP(Tabla1[[#This Row],[AREA]],Hoja1!A:B,2,FALSE)</f>
        <v>07. Medio ambiente</v>
      </c>
      <c r="U5725" s="83">
        <v>1711</v>
      </c>
      <c r="V5725" s="84" t="str">
        <f>VLOOKUP(Tabla1[[#This Row],[PROGRAMA]],Hoja1!A:B,2,FALSE)</f>
        <v>1711. Parques y jardines</v>
      </c>
      <c r="W5725" s="83">
        <v>61</v>
      </c>
      <c r="X5725" s="83">
        <v>610</v>
      </c>
    </row>
    <row r="5726" spans="1:24" x14ac:dyDescent="0.25">
      <c r="A5726" s="77">
        <v>220240067357</v>
      </c>
      <c r="B5726" s="78" t="s">
        <v>702</v>
      </c>
      <c r="C5726" s="79">
        <v>45657</v>
      </c>
      <c r="D5726" s="77">
        <v>22024007617</v>
      </c>
      <c r="E5726" s="78" t="s">
        <v>5381</v>
      </c>
      <c r="F5726" s="80">
        <v>58983.74</v>
      </c>
      <c r="G5726" s="78" t="s">
        <v>7316</v>
      </c>
      <c r="H5726" s="78" t="s">
        <v>7317</v>
      </c>
      <c r="I5726" s="81">
        <v>300</v>
      </c>
      <c r="J5726" s="78" t="s">
        <v>571</v>
      </c>
      <c r="K5726" s="78" t="s">
        <v>571</v>
      </c>
      <c r="L5726" s="78" t="s">
        <v>413</v>
      </c>
      <c r="M5726" s="78" t="s">
        <v>395</v>
      </c>
      <c r="N5726" s="78" t="s">
        <v>396</v>
      </c>
      <c r="O5726" s="82" t="s">
        <v>321</v>
      </c>
      <c r="P5726" s="82" t="s">
        <v>6229</v>
      </c>
      <c r="Q5726" s="83">
        <v>6</v>
      </c>
      <c r="R5726" s="35" t="s">
        <v>266</v>
      </c>
      <c r="S5726" s="83" t="str">
        <f>MID(Tabla1[[#This Row],[Aplicación]],6,2)</f>
        <v>05</v>
      </c>
      <c r="T5726" s="84" t="str">
        <f>VLOOKUP(Tabla1[[#This Row],[AREA]],Hoja1!A:B,2,FALSE)</f>
        <v>05. Comercio, mercados y consumo</v>
      </c>
      <c r="U5726" s="83">
        <v>4312</v>
      </c>
      <c r="V5726" s="84" t="str">
        <f>VLOOKUP(Tabla1[[#This Row],[PROGRAMA]],Hoja1!A:B,2,FALSE)</f>
        <v>4312. Mercados</v>
      </c>
      <c r="W5726" s="83">
        <v>63</v>
      </c>
      <c r="X5726" s="83">
        <v>633</v>
      </c>
    </row>
    <row r="5727" spans="1:24" x14ac:dyDescent="0.25">
      <c r="A5727" s="77">
        <v>220240048716</v>
      </c>
      <c r="B5727" s="78" t="s">
        <v>390</v>
      </c>
      <c r="C5727" s="79">
        <v>45582</v>
      </c>
      <c r="D5727" s="77">
        <v>22024007636</v>
      </c>
      <c r="E5727" s="78" t="s">
        <v>1203</v>
      </c>
      <c r="F5727" s="80">
        <v>27784.35</v>
      </c>
      <c r="G5727" s="78" t="s">
        <v>1133</v>
      </c>
      <c r="H5727" s="78" t="s">
        <v>7484</v>
      </c>
      <c r="I5727" s="81" t="s">
        <v>2930</v>
      </c>
      <c r="J5727" s="78" t="s">
        <v>398</v>
      </c>
      <c r="K5727" s="78" t="s">
        <v>398</v>
      </c>
      <c r="L5727" s="78" t="s">
        <v>401</v>
      </c>
      <c r="M5727" s="78" t="s">
        <v>395</v>
      </c>
      <c r="N5727" s="78" t="s">
        <v>396</v>
      </c>
      <c r="O5727" s="82" t="s">
        <v>321</v>
      </c>
      <c r="P5727" s="82" t="s">
        <v>6229</v>
      </c>
      <c r="Q5727" s="83">
        <v>6</v>
      </c>
      <c r="R5727" s="35" t="s">
        <v>266</v>
      </c>
      <c r="S5727" s="83" t="str">
        <f>MID(Tabla1[[#This Row],[Aplicación]],6,2)</f>
        <v>08</v>
      </c>
      <c r="T5727" s="84" t="str">
        <f>VLOOKUP(Tabla1[[#This Row],[AREA]],Hoja1!A:B,2,FALSE)</f>
        <v>08. Tráfico y movilidad</v>
      </c>
      <c r="U5727" s="83">
        <v>1532</v>
      </c>
      <c r="V5727" s="84" t="str">
        <f>VLOOKUP(Tabla1[[#This Row],[PROGRAMA]],Hoja1!A:B,2,FALSE)</f>
        <v>1532. Pavimentación vias públicas y otros servicios urbanísticos</v>
      </c>
      <c r="W5727" s="83">
        <v>61</v>
      </c>
      <c r="X5727" s="83">
        <v>619</v>
      </c>
    </row>
    <row r="5728" spans="1:24" x14ac:dyDescent="0.25">
      <c r="A5728" s="77">
        <v>220240061625</v>
      </c>
      <c r="B5728" s="78" t="s">
        <v>390</v>
      </c>
      <c r="C5728" s="79">
        <v>45644</v>
      </c>
      <c r="D5728" s="77">
        <v>22024009168</v>
      </c>
      <c r="E5728" s="78" t="s">
        <v>1470</v>
      </c>
      <c r="F5728" s="80">
        <v>750.21</v>
      </c>
      <c r="G5728" s="78" t="s">
        <v>7485</v>
      </c>
      <c r="H5728" s="78" t="s">
        <v>7486</v>
      </c>
      <c r="I5728" s="81" t="s">
        <v>2930</v>
      </c>
      <c r="J5728" s="78" t="s">
        <v>398</v>
      </c>
      <c r="K5728" s="78" t="s">
        <v>398</v>
      </c>
      <c r="L5728" s="78" t="s">
        <v>399</v>
      </c>
      <c r="M5728" s="78" t="s">
        <v>585</v>
      </c>
      <c r="N5728" s="78" t="s">
        <v>539</v>
      </c>
      <c r="O5728" s="82" t="s">
        <v>326</v>
      </c>
      <c r="P5728" s="82" t="s">
        <v>6229</v>
      </c>
      <c r="Q5728" s="83" t="str">
        <f>MID(Tabla1[[#This Row],[Aplicación]],14,1)</f>
        <v>2</v>
      </c>
      <c r="R5728" s="35" t="s">
        <v>265</v>
      </c>
      <c r="S5728" s="83" t="str">
        <f>MID(Tabla1[[#This Row],[Aplicación]],6,2)</f>
        <v>10</v>
      </c>
      <c r="T5728" s="84" t="str">
        <f>VLOOKUP(Tabla1[[#This Row],[AREA]],Hoja1!A:B,2,FALSE)</f>
        <v>10. Personas mayores, familia y servicios sociales</v>
      </c>
      <c r="U5728" s="83" t="str">
        <f>MID(Tabla1[[#This Row],[Aplicación]],9,4)</f>
        <v>2312</v>
      </c>
      <c r="V5728" s="84" t="str">
        <f>VLOOKUP(Tabla1[[#This Row],[PROGRAMA]],Hoja1!A:B,2,FALSE)</f>
        <v>2312. Iniciativas sociales</v>
      </c>
      <c r="W5728" s="83" t="str">
        <f>MID(Tabla1[[#This Row],[Aplicación]],14,2)</f>
        <v>22</v>
      </c>
      <c r="X5728" s="83" t="str">
        <f>MID(Tabla1[[#This Row],[Aplicación]],14,6)</f>
        <v>22617</v>
      </c>
    </row>
    <row r="5729" spans="1:24" x14ac:dyDescent="0.25">
      <c r="A5729" s="77">
        <v>220240063560</v>
      </c>
      <c r="B5729" s="78" t="s">
        <v>390</v>
      </c>
      <c r="C5729" s="79">
        <v>45653</v>
      </c>
      <c r="D5729" s="77">
        <v>22024009549</v>
      </c>
      <c r="E5729" s="78" t="s">
        <v>3139</v>
      </c>
      <c r="F5729" s="80">
        <v>212.75</v>
      </c>
      <c r="G5729" s="78" t="s">
        <v>6438</v>
      </c>
      <c r="H5729" s="78" t="s">
        <v>7487</v>
      </c>
      <c r="I5729" s="81">
        <v>220</v>
      </c>
      <c r="J5729" s="78" t="s">
        <v>398</v>
      </c>
      <c r="K5729" s="78" t="s">
        <v>398</v>
      </c>
      <c r="L5729" s="78" t="s">
        <v>413</v>
      </c>
      <c r="M5729" s="78" t="s">
        <v>585</v>
      </c>
      <c r="N5729" s="78" t="s">
        <v>539</v>
      </c>
      <c r="O5729" s="82" t="s">
        <v>326</v>
      </c>
      <c r="P5729" s="82" t="s">
        <v>6229</v>
      </c>
      <c r="Q5729" s="83" t="str">
        <f>MID(Tabla1[[#This Row],[Aplicación]],14,1)</f>
        <v>2</v>
      </c>
      <c r="R5729" s="35" t="s">
        <v>265</v>
      </c>
      <c r="S5729" s="83" t="str">
        <f>MID(Tabla1[[#This Row],[Aplicación]],6,2)</f>
        <v>06</v>
      </c>
      <c r="T5729" s="84" t="str">
        <f>VLOOKUP(Tabla1[[#This Row],[AREA]],Hoja1!A:B,2,FALSE)</f>
        <v>06. Educación y cultura</v>
      </c>
      <c r="U5729" s="83" t="str">
        <f>MID(Tabla1[[#This Row],[Aplicación]],9,4)</f>
        <v>3321</v>
      </c>
      <c r="V5729" s="84" t="str">
        <f>VLOOKUP(Tabla1[[#This Row],[PROGRAMA]],Hoja1!A:B,2,FALSE)</f>
        <v>3321. Bibliotecas públicas</v>
      </c>
      <c r="W5729" s="83" t="str">
        <f>MID(Tabla1[[#This Row],[Aplicación]],14,2)</f>
        <v>22</v>
      </c>
      <c r="X5729" s="83" t="str">
        <f>MID(Tabla1[[#This Row],[Aplicación]],14,6)</f>
        <v>22199</v>
      </c>
    </row>
    <row r="5730" spans="1:24" x14ac:dyDescent="0.25">
      <c r="A5730" s="77">
        <v>220240051824</v>
      </c>
      <c r="B5730" s="78" t="s">
        <v>702</v>
      </c>
      <c r="C5730" s="79">
        <v>45600</v>
      </c>
      <c r="D5730" s="77">
        <v>22024000942</v>
      </c>
      <c r="E5730" s="78" t="s">
        <v>1411</v>
      </c>
      <c r="F5730" s="80">
        <v>80.38</v>
      </c>
      <c r="G5730" s="78" t="s">
        <v>81</v>
      </c>
      <c r="H5730" s="78" t="s">
        <v>7488</v>
      </c>
      <c r="I5730" s="81" t="s">
        <v>2934</v>
      </c>
      <c r="J5730" s="78" t="s">
        <v>398</v>
      </c>
      <c r="K5730" s="78" t="s">
        <v>398</v>
      </c>
      <c r="L5730" s="78" t="s">
        <v>413</v>
      </c>
      <c r="M5730" s="78" t="s">
        <v>395</v>
      </c>
      <c r="N5730" s="78" t="s">
        <v>396</v>
      </c>
      <c r="O5730" s="82" t="s">
        <v>325</v>
      </c>
      <c r="P5730" s="82" t="s">
        <v>6229</v>
      </c>
      <c r="Q5730" s="83" t="str">
        <f>MID(Tabla1[[#This Row],[Aplicación]],14,1)</f>
        <v>2</v>
      </c>
      <c r="R5730" s="35" t="s">
        <v>265</v>
      </c>
      <c r="S5730" s="83" t="str">
        <f>MID(Tabla1[[#This Row],[Aplicación]],6,2)</f>
        <v>06</v>
      </c>
      <c r="T5730" s="84" t="str">
        <f>VLOOKUP(Tabla1[[#This Row],[AREA]],Hoja1!A:B,2,FALSE)</f>
        <v>06. Educación y cultura</v>
      </c>
      <c r="U5730" s="83" t="str">
        <f>MID(Tabla1[[#This Row],[Aplicación]],9,4)</f>
        <v>3231</v>
      </c>
      <c r="V5730" s="84" t="str">
        <f>VLOOKUP(Tabla1[[#This Row],[PROGRAMA]],Hoja1!A:B,2,FALSE)</f>
        <v>3231. Escuelas infantiles</v>
      </c>
      <c r="W5730" s="83" t="str">
        <f>MID(Tabla1[[#This Row],[Aplicación]],14,2)</f>
        <v>21</v>
      </c>
      <c r="X5730" s="83" t="str">
        <f>MID(Tabla1[[#This Row],[Aplicación]],14,6)</f>
        <v>212</v>
      </c>
    </row>
    <row r="5731" spans="1:24" x14ac:dyDescent="0.25">
      <c r="A5731" s="77">
        <v>220240064579</v>
      </c>
      <c r="B5731" s="78" t="s">
        <v>390</v>
      </c>
      <c r="C5731" s="79">
        <v>45656</v>
      </c>
      <c r="D5731" s="77">
        <v>22024009625</v>
      </c>
      <c r="E5731" s="78" t="s">
        <v>1178</v>
      </c>
      <c r="F5731" s="80">
        <v>217.32</v>
      </c>
      <c r="G5731" s="78" t="s">
        <v>717</v>
      </c>
      <c r="H5731" s="78" t="s">
        <v>7489</v>
      </c>
      <c r="I5731" s="81">
        <v>220</v>
      </c>
      <c r="J5731" s="78" t="s">
        <v>719</v>
      </c>
      <c r="K5731" s="78" t="s">
        <v>720</v>
      </c>
      <c r="L5731" s="78" t="s">
        <v>399</v>
      </c>
      <c r="M5731" s="78" t="s">
        <v>585</v>
      </c>
      <c r="N5731" s="78" t="s">
        <v>539</v>
      </c>
      <c r="O5731" s="82" t="s">
        <v>326</v>
      </c>
      <c r="P5731" s="82" t="s">
        <v>6229</v>
      </c>
      <c r="Q5731" s="83" t="str">
        <f>MID(Tabla1[[#This Row],[Aplicación]],14,1)</f>
        <v>2</v>
      </c>
      <c r="R5731" s="35" t="s">
        <v>265</v>
      </c>
      <c r="S5731" s="83" t="str">
        <f>MID(Tabla1[[#This Row],[Aplicación]],6,2)</f>
        <v>06</v>
      </c>
      <c r="T5731" s="84" t="str">
        <f>VLOOKUP(Tabla1[[#This Row],[AREA]],Hoja1!A:B,2,FALSE)</f>
        <v>06. Educación y cultura</v>
      </c>
      <c r="U5731" s="83" t="str">
        <f>MID(Tabla1[[#This Row],[Aplicación]],9,4)</f>
        <v>3232</v>
      </c>
      <c r="V5731" s="84" t="str">
        <f>VLOOKUP(Tabla1[[#This Row],[PROGRAMA]],Hoja1!A:B,2,FALSE)</f>
        <v>3232. Conservación y mantenimiento centros educación infantil y primaria</v>
      </c>
      <c r="W5731" s="83" t="str">
        <f>MID(Tabla1[[#This Row],[Aplicación]],14,2)</f>
        <v>21</v>
      </c>
      <c r="X5731" s="83" t="str">
        <f>MID(Tabla1[[#This Row],[Aplicación]],14,6)</f>
        <v>213</v>
      </c>
    </row>
    <row r="5732" spans="1:24" x14ac:dyDescent="0.25">
      <c r="A5732" s="77">
        <v>220240064555</v>
      </c>
      <c r="B5732" s="78" t="s">
        <v>390</v>
      </c>
      <c r="C5732" s="79">
        <v>45656</v>
      </c>
      <c r="D5732" s="77">
        <v>22024009009</v>
      </c>
      <c r="E5732" s="78" t="s">
        <v>1209</v>
      </c>
      <c r="F5732" s="80">
        <v>7840.8</v>
      </c>
      <c r="G5732" s="78" t="s">
        <v>7490</v>
      </c>
      <c r="H5732" s="78" t="s">
        <v>7491</v>
      </c>
      <c r="I5732" s="81">
        <v>220</v>
      </c>
      <c r="J5732" s="78" t="s">
        <v>398</v>
      </c>
      <c r="K5732" s="78" t="s">
        <v>398</v>
      </c>
      <c r="L5732" s="78" t="s">
        <v>413</v>
      </c>
      <c r="M5732" s="78" t="s">
        <v>585</v>
      </c>
      <c r="N5732" s="78" t="s">
        <v>539</v>
      </c>
      <c r="O5732" s="82" t="s">
        <v>326</v>
      </c>
      <c r="P5732" s="82" t="s">
        <v>6229</v>
      </c>
      <c r="Q5732" s="83" t="str">
        <f>MID(Tabla1[[#This Row],[Aplicación]],14,1)</f>
        <v>6</v>
      </c>
      <c r="R5732" s="35" t="s">
        <v>266</v>
      </c>
      <c r="S5732" s="83" t="str">
        <f>MID(Tabla1[[#This Row],[Aplicación]],6,2)</f>
        <v>07</v>
      </c>
      <c r="T5732" s="84" t="str">
        <f>VLOOKUP(Tabla1[[#This Row],[AREA]],Hoja1!A:B,2,FALSE)</f>
        <v>07. Medio ambiente</v>
      </c>
      <c r="U5732" s="83" t="str">
        <f>MID(Tabla1[[#This Row],[Aplicación]],9,4)</f>
        <v>1721</v>
      </c>
      <c r="V5732" s="84" t="str">
        <f>VLOOKUP(Tabla1[[#This Row],[PROGRAMA]],Hoja1!A:B,2,FALSE)</f>
        <v>1721. Protección del medio ambiente</v>
      </c>
      <c r="W5732" s="83" t="str">
        <f>MID(Tabla1[[#This Row],[Aplicación]],14,2)</f>
        <v>63</v>
      </c>
      <c r="X5732" s="83" t="str">
        <f>MID(Tabla1[[#This Row],[Aplicación]],14,6)</f>
        <v>633</v>
      </c>
    </row>
    <row r="5733" spans="1:24" x14ac:dyDescent="0.25">
      <c r="A5733" s="77">
        <v>220240064556</v>
      </c>
      <c r="B5733" s="78" t="s">
        <v>390</v>
      </c>
      <c r="C5733" s="79">
        <v>45656</v>
      </c>
      <c r="D5733" s="77">
        <v>22024009084</v>
      </c>
      <c r="E5733" s="78" t="s">
        <v>1209</v>
      </c>
      <c r="F5733" s="80">
        <v>7116.37</v>
      </c>
      <c r="G5733" s="78" t="s">
        <v>7490</v>
      </c>
      <c r="H5733" s="78" t="s">
        <v>7492</v>
      </c>
      <c r="I5733" s="81">
        <v>220</v>
      </c>
      <c r="J5733" s="78" t="s">
        <v>398</v>
      </c>
      <c r="K5733" s="78" t="s">
        <v>398</v>
      </c>
      <c r="L5733" s="78" t="s">
        <v>413</v>
      </c>
      <c r="M5733" s="78" t="s">
        <v>585</v>
      </c>
      <c r="N5733" s="78" t="s">
        <v>539</v>
      </c>
      <c r="O5733" s="82" t="s">
        <v>326</v>
      </c>
      <c r="P5733" s="82" t="s">
        <v>6229</v>
      </c>
      <c r="Q5733" s="83" t="str">
        <f>MID(Tabla1[[#This Row],[Aplicación]],14,1)</f>
        <v>6</v>
      </c>
      <c r="R5733" s="35" t="s">
        <v>266</v>
      </c>
      <c r="S5733" s="83" t="str">
        <f>MID(Tabla1[[#This Row],[Aplicación]],6,2)</f>
        <v>07</v>
      </c>
      <c r="T5733" s="84" t="str">
        <f>VLOOKUP(Tabla1[[#This Row],[AREA]],Hoja1!A:B,2,FALSE)</f>
        <v>07. Medio ambiente</v>
      </c>
      <c r="U5733" s="83" t="str">
        <f>MID(Tabla1[[#This Row],[Aplicación]],9,4)</f>
        <v>1721</v>
      </c>
      <c r="V5733" s="84" t="str">
        <f>VLOOKUP(Tabla1[[#This Row],[PROGRAMA]],Hoja1!A:B,2,FALSE)</f>
        <v>1721. Protección del medio ambiente</v>
      </c>
      <c r="W5733" s="83" t="str">
        <f>MID(Tabla1[[#This Row],[Aplicación]],14,2)</f>
        <v>63</v>
      </c>
      <c r="X5733" s="83" t="str">
        <f>MID(Tabla1[[#This Row],[Aplicación]],14,6)</f>
        <v>633</v>
      </c>
    </row>
    <row r="5734" spans="1:24" x14ac:dyDescent="0.25">
      <c r="A5734" s="77">
        <v>220240050098</v>
      </c>
      <c r="B5734" s="78" t="s">
        <v>702</v>
      </c>
      <c r="C5734" s="79">
        <v>45589</v>
      </c>
      <c r="D5734" s="77">
        <v>22024000940</v>
      </c>
      <c r="E5734" s="78" t="s">
        <v>1285</v>
      </c>
      <c r="F5734" s="80">
        <v>79.22</v>
      </c>
      <c r="G5734" s="78" t="s">
        <v>81</v>
      </c>
      <c r="H5734" s="78" t="s">
        <v>7493</v>
      </c>
      <c r="I5734" s="81" t="s">
        <v>2934</v>
      </c>
      <c r="J5734" s="78" t="s">
        <v>398</v>
      </c>
      <c r="K5734" s="78" t="s">
        <v>398</v>
      </c>
      <c r="L5734" s="78" t="s">
        <v>413</v>
      </c>
      <c r="M5734" s="78" t="s">
        <v>395</v>
      </c>
      <c r="N5734" s="78" t="s">
        <v>396</v>
      </c>
      <c r="O5734" s="82" t="s">
        <v>325</v>
      </c>
      <c r="P5734" s="82" t="s">
        <v>6229</v>
      </c>
      <c r="Q5734" s="83" t="str">
        <f>MID(Tabla1[[#This Row],[Aplicación]],14,1)</f>
        <v>2</v>
      </c>
      <c r="R5734" s="35" t="s">
        <v>265</v>
      </c>
      <c r="S5734" s="83" t="str">
        <f>MID(Tabla1[[#This Row],[Aplicación]],6,2)</f>
        <v>06</v>
      </c>
      <c r="T5734" s="84" t="str">
        <f>VLOOKUP(Tabla1[[#This Row],[AREA]],Hoja1!A:B,2,FALSE)</f>
        <v>06. Educación y cultura</v>
      </c>
      <c r="U5734" s="83" t="str">
        <f>MID(Tabla1[[#This Row],[Aplicación]],9,4)</f>
        <v>3232</v>
      </c>
      <c r="V5734" s="84" t="str">
        <f>VLOOKUP(Tabla1[[#This Row],[PROGRAMA]],Hoja1!A:B,2,FALSE)</f>
        <v>3232. Conservación y mantenimiento centros educación infantil y primaria</v>
      </c>
      <c r="W5734" s="83" t="str">
        <f>MID(Tabla1[[#This Row],[Aplicación]],14,2)</f>
        <v>21</v>
      </c>
      <c r="X5734" s="83" t="str">
        <f>MID(Tabla1[[#This Row],[Aplicación]],14,6)</f>
        <v>212</v>
      </c>
    </row>
    <row r="5735" spans="1:24" x14ac:dyDescent="0.25">
      <c r="A5735" s="77">
        <v>220240047504</v>
      </c>
      <c r="B5735" s="78" t="s">
        <v>702</v>
      </c>
      <c r="C5735" s="79">
        <v>45575</v>
      </c>
      <c r="D5735" s="77">
        <v>22024001011</v>
      </c>
      <c r="E5735" s="78" t="s">
        <v>1423</v>
      </c>
      <c r="F5735" s="80">
        <v>78.650000000000006</v>
      </c>
      <c r="G5735" s="78" t="s">
        <v>809</v>
      </c>
      <c r="H5735" s="78" t="s">
        <v>7494</v>
      </c>
      <c r="I5735" s="81" t="s">
        <v>2934</v>
      </c>
      <c r="J5735" s="78" t="s">
        <v>398</v>
      </c>
      <c r="K5735" s="78" t="s">
        <v>398</v>
      </c>
      <c r="L5735" s="78" t="s">
        <v>399</v>
      </c>
      <c r="M5735" s="78" t="s">
        <v>395</v>
      </c>
      <c r="N5735" s="78" t="s">
        <v>396</v>
      </c>
      <c r="O5735" s="82" t="s">
        <v>325</v>
      </c>
      <c r="P5735" s="82" t="s">
        <v>6229</v>
      </c>
      <c r="Q5735" s="83" t="str">
        <f>MID(Tabla1[[#This Row],[Aplicación]],14,1)</f>
        <v>2</v>
      </c>
      <c r="R5735" s="35" t="s">
        <v>265</v>
      </c>
      <c r="S5735" s="83" t="str">
        <f>MID(Tabla1[[#This Row],[Aplicación]],6,2)</f>
        <v>11</v>
      </c>
      <c r="T5735" s="84" t="str">
        <f>VLOOKUP(Tabla1[[#This Row],[AREA]],Hoja1!A:B,2,FALSE)</f>
        <v>11. Salud pública y seguridad ciudadana</v>
      </c>
      <c r="U5735" s="83" t="str">
        <f>MID(Tabla1[[#This Row],[Aplicación]],9,4)</f>
        <v>1321</v>
      </c>
      <c r="V5735" s="84" t="str">
        <f>VLOOKUP(Tabla1[[#This Row],[PROGRAMA]],Hoja1!A:B,2,FALSE)</f>
        <v>1321. Policía municipal</v>
      </c>
      <c r="W5735" s="83" t="str">
        <f>MID(Tabla1[[#This Row],[Aplicación]],14,2)</f>
        <v>21</v>
      </c>
      <c r="X5735" s="83" t="str">
        <f>MID(Tabla1[[#This Row],[Aplicación]],14,6)</f>
        <v>214</v>
      </c>
    </row>
    <row r="5736" spans="1:24" x14ac:dyDescent="0.25">
      <c r="A5736" s="77">
        <v>220240048576</v>
      </c>
      <c r="B5736" s="78" t="s">
        <v>702</v>
      </c>
      <c r="C5736" s="79">
        <v>45581</v>
      </c>
      <c r="D5736" s="77">
        <v>22024000456</v>
      </c>
      <c r="E5736" s="78" t="s">
        <v>1426</v>
      </c>
      <c r="F5736" s="80">
        <v>78.53</v>
      </c>
      <c r="G5736" s="78" t="s">
        <v>40</v>
      </c>
      <c r="H5736" s="78" t="s">
        <v>7495</v>
      </c>
      <c r="I5736" s="81" t="s">
        <v>2934</v>
      </c>
      <c r="J5736" s="78" t="s">
        <v>398</v>
      </c>
      <c r="K5736" s="78" t="s">
        <v>398</v>
      </c>
      <c r="L5736" s="78" t="s">
        <v>413</v>
      </c>
      <c r="M5736" s="78" t="s">
        <v>395</v>
      </c>
      <c r="N5736" s="78" t="s">
        <v>396</v>
      </c>
      <c r="O5736" s="82" t="s">
        <v>325</v>
      </c>
      <c r="P5736" s="82" t="s">
        <v>6229</v>
      </c>
      <c r="Q5736" s="83" t="str">
        <f>MID(Tabla1[[#This Row],[Aplicación]],14,1)</f>
        <v>2</v>
      </c>
      <c r="R5736" s="35" t="s">
        <v>265</v>
      </c>
      <c r="S5736" s="83" t="str">
        <f>MID(Tabla1[[#This Row],[Aplicación]],6,2)</f>
        <v>11</v>
      </c>
      <c r="T5736" s="84" t="str">
        <f>VLOOKUP(Tabla1[[#This Row],[AREA]],Hoja1!A:B,2,FALSE)</f>
        <v>11. Salud pública y seguridad ciudadana</v>
      </c>
      <c r="U5736" s="83" t="str">
        <f>MID(Tabla1[[#This Row],[Aplicación]],9,4)</f>
        <v>1621</v>
      </c>
      <c r="V5736" s="84" t="str">
        <f>VLOOKUP(Tabla1[[#This Row],[PROGRAMA]],Hoja1!A:B,2,FALSE)</f>
        <v>1621. Recogida de residuos</v>
      </c>
      <c r="W5736" s="83" t="str">
        <f>MID(Tabla1[[#This Row],[Aplicación]],14,2)</f>
        <v>22</v>
      </c>
      <c r="X5736" s="83" t="str">
        <f>MID(Tabla1[[#This Row],[Aplicación]],14,6)</f>
        <v>22199</v>
      </c>
    </row>
    <row r="5737" spans="1:24" x14ac:dyDescent="0.25">
      <c r="A5737" s="77">
        <v>220240055717</v>
      </c>
      <c r="B5737" s="78" t="s">
        <v>702</v>
      </c>
      <c r="C5737" s="79">
        <v>45621</v>
      </c>
      <c r="D5737" s="77">
        <v>22024000940</v>
      </c>
      <c r="E5737" s="78" t="s">
        <v>1285</v>
      </c>
      <c r="F5737" s="80">
        <v>78.5</v>
      </c>
      <c r="G5737" s="78" t="s">
        <v>838</v>
      </c>
      <c r="H5737" s="78" t="s">
        <v>7496</v>
      </c>
      <c r="I5737" s="81" t="s">
        <v>2934</v>
      </c>
      <c r="J5737" s="78" t="s">
        <v>398</v>
      </c>
      <c r="K5737" s="78" t="s">
        <v>398</v>
      </c>
      <c r="L5737" s="78" t="s">
        <v>413</v>
      </c>
      <c r="M5737" s="78" t="s">
        <v>395</v>
      </c>
      <c r="N5737" s="78" t="s">
        <v>396</v>
      </c>
      <c r="O5737" s="82" t="s">
        <v>325</v>
      </c>
      <c r="P5737" s="82" t="s">
        <v>6229</v>
      </c>
      <c r="Q5737" s="83" t="str">
        <f>MID(Tabla1[[#This Row],[Aplicación]],14,1)</f>
        <v>2</v>
      </c>
      <c r="R5737" s="35" t="s">
        <v>265</v>
      </c>
      <c r="S5737" s="83" t="str">
        <f>MID(Tabla1[[#This Row],[Aplicación]],6,2)</f>
        <v>06</v>
      </c>
      <c r="T5737" s="84" t="str">
        <f>VLOOKUP(Tabla1[[#This Row],[AREA]],Hoja1!A:B,2,FALSE)</f>
        <v>06. Educación y cultura</v>
      </c>
      <c r="U5737" s="83" t="str">
        <f>MID(Tabla1[[#This Row],[Aplicación]],9,4)</f>
        <v>3232</v>
      </c>
      <c r="V5737" s="84" t="str">
        <f>VLOOKUP(Tabla1[[#This Row],[PROGRAMA]],Hoja1!A:B,2,FALSE)</f>
        <v>3232. Conservación y mantenimiento centros educación infantil y primaria</v>
      </c>
      <c r="W5737" s="83" t="str">
        <f>MID(Tabla1[[#This Row],[Aplicación]],14,2)</f>
        <v>21</v>
      </c>
      <c r="X5737" s="83" t="str">
        <f>MID(Tabla1[[#This Row],[Aplicación]],14,6)</f>
        <v>212</v>
      </c>
    </row>
    <row r="5738" spans="1:24" x14ac:dyDescent="0.25">
      <c r="A5738" s="77">
        <v>220240055402</v>
      </c>
      <c r="B5738" s="78" t="s">
        <v>702</v>
      </c>
      <c r="C5738" s="79">
        <v>45617</v>
      </c>
      <c r="D5738" s="77">
        <v>22024001633</v>
      </c>
      <c r="E5738" s="78" t="s">
        <v>1427</v>
      </c>
      <c r="F5738" s="80">
        <v>78.209999999999994</v>
      </c>
      <c r="G5738" s="78" t="s">
        <v>81</v>
      </c>
      <c r="H5738" s="78" t="s">
        <v>7497</v>
      </c>
      <c r="I5738" s="81" t="s">
        <v>2934</v>
      </c>
      <c r="J5738" s="78" t="s">
        <v>398</v>
      </c>
      <c r="K5738" s="78" t="s">
        <v>398</v>
      </c>
      <c r="L5738" s="78" t="s">
        <v>413</v>
      </c>
      <c r="M5738" s="78" t="s">
        <v>395</v>
      </c>
      <c r="N5738" s="78" t="s">
        <v>396</v>
      </c>
      <c r="O5738" s="82" t="s">
        <v>325</v>
      </c>
      <c r="P5738" s="82" t="s">
        <v>6229</v>
      </c>
      <c r="Q5738" s="83" t="str">
        <f>MID(Tabla1[[#This Row],[Aplicación]],14,1)</f>
        <v>2</v>
      </c>
      <c r="R5738" s="35" t="s">
        <v>265</v>
      </c>
      <c r="S5738" s="83" t="str">
        <f>MID(Tabla1[[#This Row],[Aplicación]],6,2)</f>
        <v>07</v>
      </c>
      <c r="T5738" s="84" t="str">
        <f>VLOOKUP(Tabla1[[#This Row],[AREA]],Hoja1!A:B,2,FALSE)</f>
        <v>07. Medio ambiente</v>
      </c>
      <c r="U5738" s="83" t="str">
        <f>MID(Tabla1[[#This Row],[Aplicación]],9,4)</f>
        <v>1711</v>
      </c>
      <c r="V5738" s="84" t="str">
        <f>VLOOKUP(Tabla1[[#This Row],[PROGRAMA]],Hoja1!A:B,2,FALSE)</f>
        <v>1711. Parques y jardines</v>
      </c>
      <c r="W5738" s="83" t="str">
        <f>MID(Tabla1[[#This Row],[Aplicación]],14,2)</f>
        <v>22</v>
      </c>
      <c r="X5738" s="83" t="str">
        <f>MID(Tabla1[[#This Row],[Aplicación]],14,6)</f>
        <v>22199</v>
      </c>
    </row>
    <row r="5739" spans="1:24" x14ac:dyDescent="0.25">
      <c r="A5739" s="77">
        <v>220240057564</v>
      </c>
      <c r="B5739" s="78" t="s">
        <v>702</v>
      </c>
      <c r="C5739" s="79">
        <v>45629</v>
      </c>
      <c r="D5739" s="77">
        <v>22024000021</v>
      </c>
      <c r="E5739" s="78" t="s">
        <v>1296</v>
      </c>
      <c r="F5739" s="80">
        <v>77.95</v>
      </c>
      <c r="G5739" s="78" t="s">
        <v>776</v>
      </c>
      <c r="H5739" s="78" t="s">
        <v>7498</v>
      </c>
      <c r="I5739" s="81" t="s">
        <v>2934</v>
      </c>
      <c r="J5739" s="78" t="s">
        <v>398</v>
      </c>
      <c r="K5739" s="78" t="s">
        <v>398</v>
      </c>
      <c r="L5739" s="78" t="s">
        <v>413</v>
      </c>
      <c r="M5739" s="78" t="s">
        <v>395</v>
      </c>
      <c r="N5739" s="78" t="s">
        <v>396</v>
      </c>
      <c r="O5739" s="82" t="s">
        <v>325</v>
      </c>
      <c r="P5739" s="82" t="s">
        <v>6229</v>
      </c>
      <c r="Q5739" s="83" t="str">
        <f>MID(Tabla1[[#This Row],[Aplicación]],14,1)</f>
        <v>2</v>
      </c>
      <c r="R5739" s="35" t="s">
        <v>265</v>
      </c>
      <c r="S5739" s="83" t="str">
        <f>MID(Tabla1[[#This Row],[Aplicación]],6,2)</f>
        <v>11</v>
      </c>
      <c r="T5739" s="84" t="str">
        <f>VLOOKUP(Tabla1[[#This Row],[AREA]],Hoja1!A:B,2,FALSE)</f>
        <v>11. Salud pública y seguridad ciudadana</v>
      </c>
      <c r="U5739" s="83" t="str">
        <f>MID(Tabla1[[#This Row],[Aplicación]],9,4)</f>
        <v>1361</v>
      </c>
      <c r="V5739" s="84" t="str">
        <f>VLOOKUP(Tabla1[[#This Row],[PROGRAMA]],Hoja1!A:B,2,FALSE)</f>
        <v>1361. Prevención y extinción de incencios</v>
      </c>
      <c r="W5739" s="83" t="str">
        <f>MID(Tabla1[[#This Row],[Aplicación]],14,2)</f>
        <v>22</v>
      </c>
      <c r="X5739" s="83" t="str">
        <f>MID(Tabla1[[#This Row],[Aplicación]],14,6)</f>
        <v>22199</v>
      </c>
    </row>
    <row r="5740" spans="1:24" x14ac:dyDescent="0.25">
      <c r="A5740" s="77">
        <v>220240055643</v>
      </c>
      <c r="B5740" s="78" t="s">
        <v>702</v>
      </c>
      <c r="C5740" s="79">
        <v>45621</v>
      </c>
      <c r="D5740" s="77">
        <v>22024000940</v>
      </c>
      <c r="E5740" s="78" t="s">
        <v>1285</v>
      </c>
      <c r="F5740" s="80">
        <v>76.7</v>
      </c>
      <c r="G5740" s="78" t="s">
        <v>41</v>
      </c>
      <c r="H5740" s="78" t="s">
        <v>7499</v>
      </c>
      <c r="I5740" s="81" t="s">
        <v>2934</v>
      </c>
      <c r="J5740" s="78" t="s">
        <v>398</v>
      </c>
      <c r="K5740" s="78" t="s">
        <v>398</v>
      </c>
      <c r="L5740" s="78" t="s">
        <v>413</v>
      </c>
      <c r="M5740" s="78" t="s">
        <v>395</v>
      </c>
      <c r="N5740" s="78" t="s">
        <v>396</v>
      </c>
      <c r="O5740" s="82" t="s">
        <v>325</v>
      </c>
      <c r="P5740" s="82" t="s">
        <v>6229</v>
      </c>
      <c r="Q5740" s="83" t="str">
        <f>MID(Tabla1[[#This Row],[Aplicación]],14,1)</f>
        <v>2</v>
      </c>
      <c r="R5740" s="35" t="s">
        <v>265</v>
      </c>
      <c r="S5740" s="83" t="str">
        <f>MID(Tabla1[[#This Row],[Aplicación]],6,2)</f>
        <v>06</v>
      </c>
      <c r="T5740" s="84" t="str">
        <f>VLOOKUP(Tabla1[[#This Row],[AREA]],Hoja1!A:B,2,FALSE)</f>
        <v>06. Educación y cultura</v>
      </c>
      <c r="U5740" s="83" t="str">
        <f>MID(Tabla1[[#This Row],[Aplicación]],9,4)</f>
        <v>3232</v>
      </c>
      <c r="V5740" s="84" t="str">
        <f>VLOOKUP(Tabla1[[#This Row],[PROGRAMA]],Hoja1!A:B,2,FALSE)</f>
        <v>3232. Conservación y mantenimiento centros educación infantil y primaria</v>
      </c>
      <c r="W5740" s="83" t="str">
        <f>MID(Tabla1[[#This Row],[Aplicación]],14,2)</f>
        <v>21</v>
      </c>
      <c r="X5740" s="83" t="str">
        <f>MID(Tabla1[[#This Row],[Aplicación]],14,6)</f>
        <v>212</v>
      </c>
    </row>
    <row r="5741" spans="1:24" x14ac:dyDescent="0.25">
      <c r="A5741" s="77">
        <v>220240060367</v>
      </c>
      <c r="B5741" s="78" t="s">
        <v>702</v>
      </c>
      <c r="C5741" s="79">
        <v>45638</v>
      </c>
      <c r="D5741" s="77">
        <v>22024000447</v>
      </c>
      <c r="E5741" s="78" t="s">
        <v>1366</v>
      </c>
      <c r="F5741" s="80">
        <v>76.680000000000007</v>
      </c>
      <c r="G5741" s="78" t="s">
        <v>53</v>
      </c>
      <c r="H5741" s="78" t="s">
        <v>7500</v>
      </c>
      <c r="I5741" s="81" t="s">
        <v>2934</v>
      </c>
      <c r="J5741" s="78" t="s">
        <v>398</v>
      </c>
      <c r="K5741" s="78" t="s">
        <v>398</v>
      </c>
      <c r="L5741" s="78" t="s">
        <v>413</v>
      </c>
      <c r="M5741" s="78" t="s">
        <v>395</v>
      </c>
      <c r="N5741" s="78" t="s">
        <v>396</v>
      </c>
      <c r="O5741" s="82" t="s">
        <v>325</v>
      </c>
      <c r="P5741" s="82" t="s">
        <v>6229</v>
      </c>
      <c r="Q5741" s="83" t="str">
        <f>MID(Tabla1[[#This Row],[Aplicación]],14,1)</f>
        <v>2</v>
      </c>
      <c r="R5741" s="35" t="s">
        <v>265</v>
      </c>
      <c r="S5741" s="83" t="str">
        <f>MID(Tabla1[[#This Row],[Aplicación]],6,2)</f>
        <v>11</v>
      </c>
      <c r="T5741" s="84" t="str">
        <f>VLOOKUP(Tabla1[[#This Row],[AREA]],Hoja1!A:B,2,FALSE)</f>
        <v>11. Salud pública y seguridad ciudadana</v>
      </c>
      <c r="U5741" s="83" t="str">
        <f>MID(Tabla1[[#This Row],[Aplicación]],9,4)</f>
        <v>1631</v>
      </c>
      <c r="V5741" s="84" t="str">
        <f>VLOOKUP(Tabla1[[#This Row],[PROGRAMA]],Hoja1!A:B,2,FALSE)</f>
        <v>1631. Limpieza viaria</v>
      </c>
      <c r="W5741" s="83" t="str">
        <f>MID(Tabla1[[#This Row],[Aplicación]],14,2)</f>
        <v>21</v>
      </c>
      <c r="X5741" s="83" t="str">
        <f>MID(Tabla1[[#This Row],[Aplicación]],14,6)</f>
        <v>214</v>
      </c>
    </row>
    <row r="5742" spans="1:24" x14ac:dyDescent="0.25">
      <c r="A5742" s="77">
        <v>220240056180</v>
      </c>
      <c r="B5742" s="78" t="s">
        <v>702</v>
      </c>
      <c r="C5742" s="79">
        <v>45622</v>
      </c>
      <c r="D5742" s="77">
        <v>22024000940</v>
      </c>
      <c r="E5742" s="78" t="s">
        <v>1285</v>
      </c>
      <c r="F5742" s="80">
        <v>76.45</v>
      </c>
      <c r="G5742" s="78" t="s">
        <v>82</v>
      </c>
      <c r="H5742" s="78" t="s">
        <v>7501</v>
      </c>
      <c r="I5742" s="81" t="s">
        <v>2934</v>
      </c>
      <c r="J5742" s="78" t="s">
        <v>398</v>
      </c>
      <c r="K5742" s="78" t="s">
        <v>398</v>
      </c>
      <c r="L5742" s="78" t="s">
        <v>413</v>
      </c>
      <c r="M5742" s="78" t="s">
        <v>395</v>
      </c>
      <c r="N5742" s="78" t="s">
        <v>396</v>
      </c>
      <c r="O5742" s="82" t="s">
        <v>325</v>
      </c>
      <c r="P5742" s="82" t="s">
        <v>6229</v>
      </c>
      <c r="Q5742" s="83" t="str">
        <f>MID(Tabla1[[#This Row],[Aplicación]],14,1)</f>
        <v>2</v>
      </c>
      <c r="R5742" s="35" t="s">
        <v>265</v>
      </c>
      <c r="S5742" s="83" t="str">
        <f>MID(Tabla1[[#This Row],[Aplicación]],6,2)</f>
        <v>06</v>
      </c>
      <c r="T5742" s="84" t="str">
        <f>VLOOKUP(Tabla1[[#This Row],[AREA]],Hoja1!A:B,2,FALSE)</f>
        <v>06. Educación y cultura</v>
      </c>
      <c r="U5742" s="83" t="str">
        <f>MID(Tabla1[[#This Row],[Aplicación]],9,4)</f>
        <v>3232</v>
      </c>
      <c r="V5742" s="84" t="str">
        <f>VLOOKUP(Tabla1[[#This Row],[PROGRAMA]],Hoja1!A:B,2,FALSE)</f>
        <v>3232. Conservación y mantenimiento centros educación infantil y primaria</v>
      </c>
      <c r="W5742" s="83" t="str">
        <f>MID(Tabla1[[#This Row],[Aplicación]],14,2)</f>
        <v>21</v>
      </c>
      <c r="X5742" s="83" t="str">
        <f>MID(Tabla1[[#This Row],[Aplicación]],14,6)</f>
        <v>212</v>
      </c>
    </row>
    <row r="5743" spans="1:24" x14ac:dyDescent="0.25">
      <c r="A5743" s="77">
        <v>220240048511</v>
      </c>
      <c r="B5743" s="78" t="s">
        <v>702</v>
      </c>
      <c r="C5743" s="79">
        <v>45581</v>
      </c>
      <c r="D5743" s="77">
        <v>22024000505</v>
      </c>
      <c r="E5743" s="78" t="s">
        <v>1335</v>
      </c>
      <c r="F5743" s="80">
        <v>76.11</v>
      </c>
      <c r="G5743" s="78" t="s">
        <v>81</v>
      </c>
      <c r="H5743" s="78" t="s">
        <v>7502</v>
      </c>
      <c r="I5743" s="81" t="s">
        <v>2934</v>
      </c>
      <c r="J5743" s="78" t="s">
        <v>398</v>
      </c>
      <c r="K5743" s="78" t="s">
        <v>398</v>
      </c>
      <c r="L5743" s="78" t="s">
        <v>413</v>
      </c>
      <c r="M5743" s="78" t="s">
        <v>395</v>
      </c>
      <c r="N5743" s="78" t="s">
        <v>396</v>
      </c>
      <c r="O5743" s="82" t="s">
        <v>325</v>
      </c>
      <c r="P5743" s="82" t="s">
        <v>6229</v>
      </c>
      <c r="Q5743" s="83" t="str">
        <f>MID(Tabla1[[#This Row],[Aplicación]],14,1)</f>
        <v>2</v>
      </c>
      <c r="R5743" s="35" t="s">
        <v>265</v>
      </c>
      <c r="S5743" s="83" t="str">
        <f>MID(Tabla1[[#This Row],[Aplicación]],6,2)</f>
        <v>10</v>
      </c>
      <c r="T5743" s="84" t="str">
        <f>VLOOKUP(Tabla1[[#This Row],[AREA]],Hoja1!A:B,2,FALSE)</f>
        <v>10. Personas mayores, familia y servicios sociales</v>
      </c>
      <c r="U5743" s="83" t="str">
        <f>MID(Tabla1[[#This Row],[Aplicación]],9,4)</f>
        <v>2412</v>
      </c>
      <c r="V5743" s="84" t="str">
        <f>VLOOKUP(Tabla1[[#This Row],[PROGRAMA]],Hoja1!A:B,2,FALSE)</f>
        <v>2412. Formación para el empleo</v>
      </c>
      <c r="W5743" s="83" t="str">
        <f>MID(Tabla1[[#This Row],[Aplicación]],14,2)</f>
        <v>22</v>
      </c>
      <c r="X5743" s="83" t="str">
        <f>MID(Tabla1[[#This Row],[Aplicación]],14,6)</f>
        <v>22199</v>
      </c>
    </row>
    <row r="5744" spans="1:24" x14ac:dyDescent="0.25">
      <c r="A5744" s="77">
        <v>220240051466</v>
      </c>
      <c r="B5744" s="78" t="s">
        <v>702</v>
      </c>
      <c r="C5744" s="79">
        <v>45595</v>
      </c>
      <c r="D5744" s="77">
        <v>22024000021</v>
      </c>
      <c r="E5744" s="78" t="s">
        <v>1296</v>
      </c>
      <c r="F5744" s="80">
        <v>74.34</v>
      </c>
      <c r="G5744" s="78" t="s">
        <v>804</v>
      </c>
      <c r="H5744" s="78" t="s">
        <v>7503</v>
      </c>
      <c r="I5744" s="81" t="s">
        <v>2934</v>
      </c>
      <c r="J5744" s="78" t="s">
        <v>398</v>
      </c>
      <c r="K5744" s="78" t="s">
        <v>398</v>
      </c>
      <c r="L5744" s="78" t="s">
        <v>413</v>
      </c>
      <c r="M5744" s="78" t="s">
        <v>395</v>
      </c>
      <c r="N5744" s="78" t="s">
        <v>396</v>
      </c>
      <c r="O5744" s="82" t="s">
        <v>325</v>
      </c>
      <c r="P5744" s="82" t="s">
        <v>6229</v>
      </c>
      <c r="Q5744" s="83" t="str">
        <f>MID(Tabla1[[#This Row],[Aplicación]],14,1)</f>
        <v>2</v>
      </c>
      <c r="R5744" s="35" t="s">
        <v>265</v>
      </c>
      <c r="S5744" s="83" t="str">
        <f>MID(Tabla1[[#This Row],[Aplicación]],6,2)</f>
        <v>11</v>
      </c>
      <c r="T5744" s="84" t="str">
        <f>VLOOKUP(Tabla1[[#This Row],[AREA]],Hoja1!A:B,2,FALSE)</f>
        <v>11. Salud pública y seguridad ciudadana</v>
      </c>
      <c r="U5744" s="83" t="str">
        <f>MID(Tabla1[[#This Row],[Aplicación]],9,4)</f>
        <v>1361</v>
      </c>
      <c r="V5744" s="84" t="str">
        <f>VLOOKUP(Tabla1[[#This Row],[PROGRAMA]],Hoja1!A:B,2,FALSE)</f>
        <v>1361. Prevención y extinción de incencios</v>
      </c>
      <c r="W5744" s="83" t="str">
        <f>MID(Tabla1[[#This Row],[Aplicación]],14,2)</f>
        <v>22</v>
      </c>
      <c r="X5744" s="83" t="str">
        <f>MID(Tabla1[[#This Row],[Aplicación]],14,6)</f>
        <v>22199</v>
      </c>
    </row>
    <row r="5745" spans="1:24" x14ac:dyDescent="0.25">
      <c r="A5745" s="77">
        <v>220240062031</v>
      </c>
      <c r="B5745" s="78" t="s">
        <v>702</v>
      </c>
      <c r="C5745" s="79">
        <v>45646</v>
      </c>
      <c r="D5745" s="77">
        <v>22024000940</v>
      </c>
      <c r="E5745" s="78" t="s">
        <v>1285</v>
      </c>
      <c r="F5745" s="80">
        <v>73.540000000000006</v>
      </c>
      <c r="G5745" s="78" t="s">
        <v>827</v>
      </c>
      <c r="H5745" s="78" t="s">
        <v>7504</v>
      </c>
      <c r="I5745" s="81" t="s">
        <v>2934</v>
      </c>
      <c r="J5745" s="78" t="s">
        <v>398</v>
      </c>
      <c r="K5745" s="78" t="s">
        <v>398</v>
      </c>
      <c r="L5745" s="78" t="s">
        <v>413</v>
      </c>
      <c r="M5745" s="78" t="s">
        <v>395</v>
      </c>
      <c r="N5745" s="78" t="s">
        <v>396</v>
      </c>
      <c r="O5745" s="82" t="s">
        <v>325</v>
      </c>
      <c r="P5745" s="82" t="s">
        <v>6229</v>
      </c>
      <c r="Q5745" s="83" t="str">
        <f>MID(Tabla1[[#This Row],[Aplicación]],14,1)</f>
        <v>2</v>
      </c>
      <c r="R5745" s="35" t="s">
        <v>265</v>
      </c>
      <c r="S5745" s="83" t="str">
        <f>MID(Tabla1[[#This Row],[Aplicación]],6,2)</f>
        <v>06</v>
      </c>
      <c r="T5745" s="84" t="str">
        <f>VLOOKUP(Tabla1[[#This Row],[AREA]],Hoja1!A:B,2,FALSE)</f>
        <v>06. Educación y cultura</v>
      </c>
      <c r="U5745" s="83" t="str">
        <f>MID(Tabla1[[#This Row],[Aplicación]],9,4)</f>
        <v>3232</v>
      </c>
      <c r="V5745" s="84" t="str">
        <f>VLOOKUP(Tabla1[[#This Row],[PROGRAMA]],Hoja1!A:B,2,FALSE)</f>
        <v>3232. Conservación y mantenimiento centros educación infantil y primaria</v>
      </c>
      <c r="W5745" s="83" t="str">
        <f>MID(Tabla1[[#This Row],[Aplicación]],14,2)</f>
        <v>21</v>
      </c>
      <c r="X5745" s="83" t="str">
        <f>MID(Tabla1[[#This Row],[Aplicación]],14,6)</f>
        <v>212</v>
      </c>
    </row>
    <row r="5746" spans="1:24" x14ac:dyDescent="0.25">
      <c r="A5746" s="77">
        <v>220240053945</v>
      </c>
      <c r="B5746" s="78" t="s">
        <v>702</v>
      </c>
      <c r="C5746" s="79">
        <v>45614</v>
      </c>
      <c r="D5746" s="77">
        <v>22024000940</v>
      </c>
      <c r="E5746" s="78" t="s">
        <v>1285</v>
      </c>
      <c r="F5746" s="80">
        <v>73.08</v>
      </c>
      <c r="G5746" s="78" t="s">
        <v>776</v>
      </c>
      <c r="H5746" s="78" t="s">
        <v>7505</v>
      </c>
      <c r="I5746" s="81" t="s">
        <v>2934</v>
      </c>
      <c r="J5746" s="78" t="s">
        <v>398</v>
      </c>
      <c r="K5746" s="78" t="s">
        <v>398</v>
      </c>
      <c r="L5746" s="78" t="s">
        <v>413</v>
      </c>
      <c r="M5746" s="78" t="s">
        <v>395</v>
      </c>
      <c r="N5746" s="78" t="s">
        <v>396</v>
      </c>
      <c r="O5746" s="82" t="s">
        <v>325</v>
      </c>
      <c r="P5746" s="82" t="s">
        <v>6229</v>
      </c>
      <c r="Q5746" s="83" t="str">
        <f>MID(Tabla1[[#This Row],[Aplicación]],14,1)</f>
        <v>2</v>
      </c>
      <c r="R5746" s="35" t="s">
        <v>265</v>
      </c>
      <c r="S5746" s="83" t="str">
        <f>MID(Tabla1[[#This Row],[Aplicación]],6,2)</f>
        <v>06</v>
      </c>
      <c r="T5746" s="84" t="str">
        <f>VLOOKUP(Tabla1[[#This Row],[AREA]],Hoja1!A:B,2,FALSE)</f>
        <v>06. Educación y cultura</v>
      </c>
      <c r="U5746" s="83" t="str">
        <f>MID(Tabla1[[#This Row],[Aplicación]],9,4)</f>
        <v>3232</v>
      </c>
      <c r="V5746" s="84" t="str">
        <f>VLOOKUP(Tabla1[[#This Row],[PROGRAMA]],Hoja1!A:B,2,FALSE)</f>
        <v>3232. Conservación y mantenimiento centros educación infantil y primaria</v>
      </c>
      <c r="W5746" s="83" t="str">
        <f>MID(Tabla1[[#This Row],[Aplicación]],14,2)</f>
        <v>21</v>
      </c>
      <c r="X5746" s="83" t="str">
        <f>MID(Tabla1[[#This Row],[Aplicación]],14,6)</f>
        <v>212</v>
      </c>
    </row>
    <row r="5747" spans="1:24" x14ac:dyDescent="0.25">
      <c r="A5747" s="77">
        <v>220240046599</v>
      </c>
      <c r="B5747" s="78" t="s">
        <v>390</v>
      </c>
      <c r="C5747" s="79">
        <v>45572</v>
      </c>
      <c r="D5747" s="77">
        <v>22024007541</v>
      </c>
      <c r="E5747" s="78" t="s">
        <v>1256</v>
      </c>
      <c r="F5747" s="80">
        <v>2293.98</v>
      </c>
      <c r="G5747" s="78" t="s">
        <v>387</v>
      </c>
      <c r="H5747" s="78" t="s">
        <v>7506</v>
      </c>
      <c r="I5747" s="81" t="s">
        <v>2930</v>
      </c>
      <c r="J5747" s="78" t="s">
        <v>398</v>
      </c>
      <c r="K5747" s="78" t="s">
        <v>398</v>
      </c>
      <c r="L5747" s="78" t="s">
        <v>399</v>
      </c>
      <c r="M5747" s="78" t="s">
        <v>585</v>
      </c>
      <c r="N5747" s="78" t="s">
        <v>539</v>
      </c>
      <c r="O5747" s="82" t="s">
        <v>326</v>
      </c>
      <c r="P5747" s="82" t="s">
        <v>6229</v>
      </c>
      <c r="Q5747" s="83" t="str">
        <f>MID(Tabla1[[#This Row],[Aplicación]],14,1)</f>
        <v>2</v>
      </c>
      <c r="R5747" s="35" t="s">
        <v>265</v>
      </c>
      <c r="S5747" s="83" t="str">
        <f>MID(Tabla1[[#This Row],[Aplicación]],6,2)</f>
        <v>06</v>
      </c>
      <c r="T5747" s="84" t="str">
        <f>VLOOKUP(Tabla1[[#This Row],[AREA]],Hoja1!A:B,2,FALSE)</f>
        <v>06. Educación y cultura</v>
      </c>
      <c r="U5747" s="83" t="str">
        <f>MID(Tabla1[[#This Row],[Aplicación]],9,4)</f>
        <v>3261</v>
      </c>
      <c r="V5747" s="84" t="str">
        <f>VLOOKUP(Tabla1[[#This Row],[PROGRAMA]],Hoja1!A:B,2,FALSE)</f>
        <v>3261. Servicios complementarios de educación</v>
      </c>
      <c r="W5747" s="83" t="str">
        <f>MID(Tabla1[[#This Row],[Aplicación]],14,2)</f>
        <v>22</v>
      </c>
      <c r="X5747" s="83" t="str">
        <f>MID(Tabla1[[#This Row],[Aplicación]],14,6)</f>
        <v>22799</v>
      </c>
    </row>
    <row r="5748" spans="1:24" x14ac:dyDescent="0.25">
      <c r="A5748" s="77">
        <v>220240046843</v>
      </c>
      <c r="B5748" s="78" t="s">
        <v>390</v>
      </c>
      <c r="C5748" s="79">
        <v>45574</v>
      </c>
      <c r="D5748" s="77">
        <v>22024007585</v>
      </c>
      <c r="E5748" s="78" t="s">
        <v>3400</v>
      </c>
      <c r="F5748" s="80">
        <v>2200</v>
      </c>
      <c r="G5748" s="78" t="s">
        <v>387</v>
      </c>
      <c r="H5748" s="78" t="s">
        <v>7507</v>
      </c>
      <c r="I5748" s="81" t="s">
        <v>2930</v>
      </c>
      <c r="J5748" s="78" t="s">
        <v>398</v>
      </c>
      <c r="K5748" s="78" t="s">
        <v>398</v>
      </c>
      <c r="L5748" s="78" t="s">
        <v>399</v>
      </c>
      <c r="M5748" s="78" t="s">
        <v>585</v>
      </c>
      <c r="N5748" s="78" t="s">
        <v>539</v>
      </c>
      <c r="O5748" s="82" t="s">
        <v>326</v>
      </c>
      <c r="P5748" s="82" t="s">
        <v>6229</v>
      </c>
      <c r="Q5748" s="83" t="str">
        <f>MID(Tabla1[[#This Row],[Aplicación]],14,1)</f>
        <v>2</v>
      </c>
      <c r="R5748" s="35" t="s">
        <v>265</v>
      </c>
      <c r="S5748" s="83" t="str">
        <f>MID(Tabla1[[#This Row],[Aplicación]],6,2)</f>
        <v>06</v>
      </c>
      <c r="T5748" s="84" t="str">
        <f>VLOOKUP(Tabla1[[#This Row],[AREA]],Hoja1!A:B,2,FALSE)</f>
        <v>06. Educación y cultura</v>
      </c>
      <c r="U5748" s="83" t="str">
        <f>MID(Tabla1[[#This Row],[Aplicación]],9,4)</f>
        <v>3231</v>
      </c>
      <c r="V5748" s="84" t="str">
        <f>VLOOKUP(Tabla1[[#This Row],[PROGRAMA]],Hoja1!A:B,2,FALSE)</f>
        <v>3231. Escuelas infantiles</v>
      </c>
      <c r="W5748" s="83" t="str">
        <f>MID(Tabla1[[#This Row],[Aplicación]],14,2)</f>
        <v>22</v>
      </c>
      <c r="X5748" s="83" t="str">
        <f>MID(Tabla1[[#This Row],[Aplicación]],14,6)</f>
        <v>22699</v>
      </c>
    </row>
    <row r="5749" spans="1:24" x14ac:dyDescent="0.25">
      <c r="A5749" s="77">
        <v>220240055073</v>
      </c>
      <c r="B5749" s="78" t="s">
        <v>390</v>
      </c>
      <c r="C5749" s="79">
        <v>45616</v>
      </c>
      <c r="D5749" s="77">
        <v>22024007693</v>
      </c>
      <c r="E5749" s="78" t="s">
        <v>7508</v>
      </c>
      <c r="F5749" s="80">
        <v>47904.17</v>
      </c>
      <c r="G5749" s="78" t="s">
        <v>992</v>
      </c>
      <c r="H5749" s="78" t="s">
        <v>7509</v>
      </c>
      <c r="I5749" s="81" t="s">
        <v>2930</v>
      </c>
      <c r="J5749" s="78" t="s">
        <v>398</v>
      </c>
      <c r="K5749" s="78" t="s">
        <v>398</v>
      </c>
      <c r="L5749" s="78" t="s">
        <v>401</v>
      </c>
      <c r="M5749" s="78" t="s">
        <v>585</v>
      </c>
      <c r="N5749" s="78" t="s">
        <v>539</v>
      </c>
      <c r="O5749" s="82" t="s">
        <v>326</v>
      </c>
      <c r="P5749" s="82" t="s">
        <v>6229</v>
      </c>
      <c r="Q5749" s="83" t="str">
        <f>MID(Tabla1[[#This Row],[Aplicación]],14,1)</f>
        <v>6</v>
      </c>
      <c r="R5749" s="35" t="s">
        <v>266</v>
      </c>
      <c r="S5749" s="83" t="str">
        <f>MID(Tabla1[[#This Row],[Aplicación]],6,2)</f>
        <v>11</v>
      </c>
      <c r="T5749" s="84" t="str">
        <f>VLOOKUP(Tabla1[[#This Row],[AREA]],Hoja1!A:B,2,FALSE)</f>
        <v>11. Salud pública y seguridad ciudadana</v>
      </c>
      <c r="U5749" s="83" t="str">
        <f>MID(Tabla1[[#This Row],[Aplicación]],9,4)</f>
        <v>1631</v>
      </c>
      <c r="V5749" s="84" t="str">
        <f>VLOOKUP(Tabla1[[#This Row],[PROGRAMA]],Hoja1!A:B,2,FALSE)</f>
        <v>1631. Limpieza viaria</v>
      </c>
      <c r="W5749" s="83" t="str">
        <f>MID(Tabla1[[#This Row],[Aplicación]],14,2)</f>
        <v>62</v>
      </c>
      <c r="X5749" s="83" t="str">
        <f>MID(Tabla1[[#This Row],[Aplicación]],14,6)</f>
        <v>622</v>
      </c>
    </row>
    <row r="5750" spans="1:24" x14ac:dyDescent="0.25">
      <c r="A5750" s="77">
        <v>220240055103</v>
      </c>
      <c r="B5750" s="78" t="s">
        <v>390</v>
      </c>
      <c r="C5750" s="79">
        <v>45616</v>
      </c>
      <c r="D5750" s="77">
        <v>22024008636</v>
      </c>
      <c r="E5750" s="78" t="s">
        <v>1144</v>
      </c>
      <c r="F5750" s="80">
        <v>827.64</v>
      </c>
      <c r="G5750" s="78" t="s">
        <v>91</v>
      </c>
      <c r="H5750" s="78" t="s">
        <v>7510</v>
      </c>
      <c r="I5750" s="81" t="s">
        <v>2930</v>
      </c>
      <c r="J5750" s="78" t="s">
        <v>398</v>
      </c>
      <c r="K5750" s="78" t="s">
        <v>398</v>
      </c>
      <c r="L5750" s="78" t="s">
        <v>399</v>
      </c>
      <c r="M5750" s="78" t="s">
        <v>585</v>
      </c>
      <c r="N5750" s="78" t="s">
        <v>539</v>
      </c>
      <c r="O5750" s="82" t="s">
        <v>326</v>
      </c>
      <c r="P5750" s="82" t="s">
        <v>6229</v>
      </c>
      <c r="Q5750" s="83" t="str">
        <f>MID(Tabla1[[#This Row],[Aplicación]],14,1)</f>
        <v>2</v>
      </c>
      <c r="R5750" s="35" t="s">
        <v>265</v>
      </c>
      <c r="S5750" s="83" t="str">
        <f>MID(Tabla1[[#This Row],[Aplicación]],6,2)</f>
        <v>08</v>
      </c>
      <c r="T5750" s="84" t="str">
        <f>VLOOKUP(Tabla1[[#This Row],[AREA]],Hoja1!A:B,2,FALSE)</f>
        <v>08. Tráfico y movilidad</v>
      </c>
      <c r="U5750" s="83" t="str">
        <f>MID(Tabla1[[#This Row],[Aplicación]],9,4)</f>
        <v>1341</v>
      </c>
      <c r="V5750" s="84" t="str">
        <f>VLOOKUP(Tabla1[[#This Row],[PROGRAMA]],Hoja1!A:B,2,FALSE)</f>
        <v>1341. Movilidad</v>
      </c>
      <c r="W5750" s="83" t="str">
        <f>MID(Tabla1[[#This Row],[Aplicación]],14,2)</f>
        <v>22</v>
      </c>
      <c r="X5750" s="83" t="str">
        <f>MID(Tabla1[[#This Row],[Aplicación]],14,6)</f>
        <v>22799</v>
      </c>
    </row>
    <row r="5751" spans="1:24" x14ac:dyDescent="0.25">
      <c r="A5751" s="77">
        <v>220240045522</v>
      </c>
      <c r="B5751" s="78" t="s">
        <v>390</v>
      </c>
      <c r="C5751" s="79">
        <v>45568</v>
      </c>
      <c r="D5751" s="77">
        <v>22024007191</v>
      </c>
      <c r="E5751" s="78" t="s">
        <v>3636</v>
      </c>
      <c r="F5751" s="80">
        <v>740.52</v>
      </c>
      <c r="G5751" s="78" t="s">
        <v>91</v>
      </c>
      <c r="H5751" s="78" t="s">
        <v>7511</v>
      </c>
      <c r="I5751" s="81" t="s">
        <v>2930</v>
      </c>
      <c r="J5751" s="78" t="s">
        <v>398</v>
      </c>
      <c r="K5751" s="78" t="s">
        <v>398</v>
      </c>
      <c r="L5751" s="78" t="s">
        <v>413</v>
      </c>
      <c r="M5751" s="78" t="s">
        <v>585</v>
      </c>
      <c r="N5751" s="78" t="s">
        <v>539</v>
      </c>
      <c r="O5751" s="82" t="s">
        <v>326</v>
      </c>
      <c r="P5751" s="82" t="s">
        <v>6229</v>
      </c>
      <c r="Q5751" s="83" t="str">
        <f>MID(Tabla1[[#This Row],[Aplicación]],14,1)</f>
        <v>2</v>
      </c>
      <c r="R5751" s="35" t="s">
        <v>265</v>
      </c>
      <c r="S5751" s="83" t="str">
        <f>MID(Tabla1[[#This Row],[Aplicación]],6,2)</f>
        <v>06</v>
      </c>
      <c r="T5751" s="84" t="str">
        <f>VLOOKUP(Tabla1[[#This Row],[AREA]],Hoja1!A:B,2,FALSE)</f>
        <v>06. Educación y cultura</v>
      </c>
      <c r="U5751" s="83" t="str">
        <f>MID(Tabla1[[#This Row],[Aplicación]],9,4)</f>
        <v>3261</v>
      </c>
      <c r="V5751" s="84" t="str">
        <f>VLOOKUP(Tabla1[[#This Row],[PROGRAMA]],Hoja1!A:B,2,FALSE)</f>
        <v>3261. Servicios complementarios de educación</v>
      </c>
      <c r="W5751" s="83" t="str">
        <f>MID(Tabla1[[#This Row],[Aplicación]],14,2)</f>
        <v>22</v>
      </c>
      <c r="X5751" s="83" t="str">
        <f>MID(Tabla1[[#This Row],[Aplicación]],14,6)</f>
        <v>22699</v>
      </c>
    </row>
    <row r="5752" spans="1:24" x14ac:dyDescent="0.25">
      <c r="A5752" s="77">
        <v>220240046644</v>
      </c>
      <c r="B5752" s="78" t="s">
        <v>390</v>
      </c>
      <c r="C5752" s="79">
        <v>45572</v>
      </c>
      <c r="D5752" s="77">
        <v>22024007598</v>
      </c>
      <c r="E5752" s="78" t="s">
        <v>7512</v>
      </c>
      <c r="F5752" s="80">
        <v>633.13</v>
      </c>
      <c r="G5752" s="78" t="s">
        <v>91</v>
      </c>
      <c r="H5752" s="78" t="s">
        <v>7513</v>
      </c>
      <c r="I5752" s="81" t="s">
        <v>2930</v>
      </c>
      <c r="J5752" s="78" t="s">
        <v>398</v>
      </c>
      <c r="K5752" s="78" t="s">
        <v>398</v>
      </c>
      <c r="L5752" s="78" t="s">
        <v>399</v>
      </c>
      <c r="M5752" s="78" t="s">
        <v>585</v>
      </c>
      <c r="N5752" s="78" t="s">
        <v>539</v>
      </c>
      <c r="O5752" s="82" t="s">
        <v>326</v>
      </c>
      <c r="P5752" s="82" t="s">
        <v>6229</v>
      </c>
      <c r="Q5752" s="83" t="str">
        <f>MID(Tabla1[[#This Row],[Aplicación]],14,1)</f>
        <v>2</v>
      </c>
      <c r="R5752" s="35" t="s">
        <v>265</v>
      </c>
      <c r="S5752" s="83" t="str">
        <f>MID(Tabla1[[#This Row],[Aplicación]],6,2)</f>
        <v>05</v>
      </c>
      <c r="T5752" s="84" t="str">
        <f>VLOOKUP(Tabla1[[#This Row],[AREA]],Hoja1!A:B,2,FALSE)</f>
        <v>05. Comercio, mercados y consumo</v>
      </c>
      <c r="U5752" s="83" t="str">
        <f>MID(Tabla1[[#This Row],[Aplicación]],9,4)</f>
        <v>4314</v>
      </c>
      <c r="V5752" s="84" t="str">
        <f>VLOOKUP(Tabla1[[#This Row],[PROGRAMA]],Hoja1!A:B,2,FALSE)</f>
        <v>4314. Actuaciones en materia de comercio minorista</v>
      </c>
      <c r="W5752" s="83" t="str">
        <f>MID(Tabla1[[#This Row],[Aplicación]],14,2)</f>
        <v>22</v>
      </c>
      <c r="X5752" s="83" t="str">
        <f>MID(Tabla1[[#This Row],[Aplicación]],14,6)</f>
        <v>22799</v>
      </c>
    </row>
    <row r="5753" spans="1:24" x14ac:dyDescent="0.25">
      <c r="A5753" s="77">
        <v>220240045519</v>
      </c>
      <c r="B5753" s="78" t="s">
        <v>390</v>
      </c>
      <c r="C5753" s="79">
        <v>45568</v>
      </c>
      <c r="D5753" s="77">
        <v>22024006849</v>
      </c>
      <c r="E5753" s="78" t="s">
        <v>1313</v>
      </c>
      <c r="F5753" s="80">
        <v>580.79999999999995</v>
      </c>
      <c r="G5753" s="78" t="s">
        <v>91</v>
      </c>
      <c r="H5753" s="78" t="s">
        <v>7514</v>
      </c>
      <c r="I5753" s="81" t="s">
        <v>2930</v>
      </c>
      <c r="J5753" s="78" t="s">
        <v>398</v>
      </c>
      <c r="K5753" s="78" t="s">
        <v>398</v>
      </c>
      <c r="L5753" s="78" t="s">
        <v>413</v>
      </c>
      <c r="M5753" s="78" t="s">
        <v>585</v>
      </c>
      <c r="N5753" s="78" t="s">
        <v>539</v>
      </c>
      <c r="O5753" s="82" t="s">
        <v>326</v>
      </c>
      <c r="P5753" s="82" t="s">
        <v>6229</v>
      </c>
      <c r="Q5753" s="83" t="str">
        <f>MID(Tabla1[[#This Row],[Aplicación]],14,1)</f>
        <v>2</v>
      </c>
      <c r="R5753" s="35" t="s">
        <v>265</v>
      </c>
      <c r="S5753" s="83" t="str">
        <f>MID(Tabla1[[#This Row],[Aplicación]],6,2)</f>
        <v>10</v>
      </c>
      <c r="T5753" s="84" t="str">
        <f>VLOOKUP(Tabla1[[#This Row],[AREA]],Hoja1!A:B,2,FALSE)</f>
        <v>10. Personas mayores, familia y servicios sociales</v>
      </c>
      <c r="U5753" s="83" t="str">
        <f>MID(Tabla1[[#This Row],[Aplicación]],9,4)</f>
        <v>2312</v>
      </c>
      <c r="V5753" s="84" t="str">
        <f>VLOOKUP(Tabla1[[#This Row],[PROGRAMA]],Hoja1!A:B,2,FALSE)</f>
        <v>2312. Iniciativas sociales</v>
      </c>
      <c r="W5753" s="83" t="str">
        <f>MID(Tabla1[[#This Row],[Aplicación]],14,2)</f>
        <v>22</v>
      </c>
      <c r="X5753" s="83" t="str">
        <f>MID(Tabla1[[#This Row],[Aplicación]],14,6)</f>
        <v>22699</v>
      </c>
    </row>
    <row r="5754" spans="1:24" x14ac:dyDescent="0.25">
      <c r="A5754" s="77">
        <v>220240061687</v>
      </c>
      <c r="B5754" s="78" t="s">
        <v>390</v>
      </c>
      <c r="C5754" s="79">
        <v>45644</v>
      </c>
      <c r="D5754" s="77">
        <v>22024009314</v>
      </c>
      <c r="E5754" s="78" t="s">
        <v>1427</v>
      </c>
      <c r="F5754" s="80">
        <v>465.05</v>
      </c>
      <c r="G5754" s="78" t="s">
        <v>91</v>
      </c>
      <c r="H5754" s="78" t="s">
        <v>7515</v>
      </c>
      <c r="I5754" s="81" t="s">
        <v>2930</v>
      </c>
      <c r="J5754" s="78" t="s">
        <v>398</v>
      </c>
      <c r="K5754" s="78" t="s">
        <v>398</v>
      </c>
      <c r="L5754" s="78" t="s">
        <v>413</v>
      </c>
      <c r="M5754" s="78" t="s">
        <v>585</v>
      </c>
      <c r="N5754" s="78" t="s">
        <v>539</v>
      </c>
      <c r="O5754" s="82" t="s">
        <v>326</v>
      </c>
      <c r="P5754" s="82" t="s">
        <v>6229</v>
      </c>
      <c r="Q5754" s="83" t="str">
        <f>MID(Tabla1[[#This Row],[Aplicación]],14,1)</f>
        <v>2</v>
      </c>
      <c r="R5754" s="35" t="s">
        <v>265</v>
      </c>
      <c r="S5754" s="83" t="str">
        <f>MID(Tabla1[[#This Row],[Aplicación]],6,2)</f>
        <v>07</v>
      </c>
      <c r="T5754" s="84" t="str">
        <f>VLOOKUP(Tabla1[[#This Row],[AREA]],Hoja1!A:B,2,FALSE)</f>
        <v>07. Medio ambiente</v>
      </c>
      <c r="U5754" s="83" t="str">
        <f>MID(Tabla1[[#This Row],[Aplicación]],9,4)</f>
        <v>1711</v>
      </c>
      <c r="V5754" s="84" t="str">
        <f>VLOOKUP(Tabla1[[#This Row],[PROGRAMA]],Hoja1!A:B,2,FALSE)</f>
        <v>1711. Parques y jardines</v>
      </c>
      <c r="W5754" s="83" t="str">
        <f>MID(Tabla1[[#This Row],[Aplicación]],14,2)</f>
        <v>22</v>
      </c>
      <c r="X5754" s="83" t="str">
        <f>MID(Tabla1[[#This Row],[Aplicación]],14,6)</f>
        <v>22199</v>
      </c>
    </row>
    <row r="5755" spans="1:24" x14ac:dyDescent="0.25">
      <c r="A5755" s="77">
        <v>220240057967</v>
      </c>
      <c r="B5755" s="78" t="s">
        <v>390</v>
      </c>
      <c r="C5755" s="79">
        <v>45630</v>
      </c>
      <c r="D5755" s="77">
        <v>22024007191</v>
      </c>
      <c r="E5755" s="78" t="s">
        <v>3636</v>
      </c>
      <c r="F5755" s="80">
        <v>24.2</v>
      </c>
      <c r="G5755" s="78" t="s">
        <v>91</v>
      </c>
      <c r="H5755" s="78" t="s">
        <v>7516</v>
      </c>
      <c r="I5755" s="81" t="s">
        <v>2930</v>
      </c>
      <c r="J5755" s="78" t="s">
        <v>398</v>
      </c>
      <c r="K5755" s="78" t="s">
        <v>398</v>
      </c>
      <c r="L5755" s="78" t="s">
        <v>413</v>
      </c>
      <c r="M5755" s="78" t="s">
        <v>585</v>
      </c>
      <c r="N5755" s="78" t="s">
        <v>539</v>
      </c>
      <c r="O5755" s="82" t="s">
        <v>326</v>
      </c>
      <c r="P5755" s="82" t="s">
        <v>6229</v>
      </c>
      <c r="Q5755" s="83" t="str">
        <f>MID(Tabla1[[#This Row],[Aplicación]],14,1)</f>
        <v>2</v>
      </c>
      <c r="R5755" s="35" t="s">
        <v>265</v>
      </c>
      <c r="S5755" s="83" t="str">
        <f>MID(Tabla1[[#This Row],[Aplicación]],6,2)</f>
        <v>06</v>
      </c>
      <c r="T5755" s="84" t="str">
        <f>VLOOKUP(Tabla1[[#This Row],[AREA]],Hoja1!A:B,2,FALSE)</f>
        <v>06. Educación y cultura</v>
      </c>
      <c r="U5755" s="83" t="str">
        <f>MID(Tabla1[[#This Row],[Aplicación]],9,4)</f>
        <v>3261</v>
      </c>
      <c r="V5755" s="84" t="str">
        <f>VLOOKUP(Tabla1[[#This Row],[PROGRAMA]],Hoja1!A:B,2,FALSE)</f>
        <v>3261. Servicios complementarios de educación</v>
      </c>
      <c r="W5755" s="83" t="str">
        <f>MID(Tabla1[[#This Row],[Aplicación]],14,2)</f>
        <v>22</v>
      </c>
      <c r="X5755" s="83" t="str">
        <f>MID(Tabla1[[#This Row],[Aplicación]],14,6)</f>
        <v>22699</v>
      </c>
    </row>
    <row r="5756" spans="1:24" x14ac:dyDescent="0.25">
      <c r="A5756" s="77">
        <v>220240063230</v>
      </c>
      <c r="B5756" s="78" t="s">
        <v>390</v>
      </c>
      <c r="C5756" s="79">
        <v>45652</v>
      </c>
      <c r="D5756" s="77">
        <v>22024009349</v>
      </c>
      <c r="E5756" s="78" t="s">
        <v>1296</v>
      </c>
      <c r="F5756" s="80">
        <v>2055.54</v>
      </c>
      <c r="G5756" s="78" t="s">
        <v>4623</v>
      </c>
      <c r="H5756" s="78" t="s">
        <v>7517</v>
      </c>
      <c r="I5756" s="81">
        <v>220</v>
      </c>
      <c r="J5756" s="78" t="s">
        <v>525</v>
      </c>
      <c r="K5756" s="78" t="s">
        <v>525</v>
      </c>
      <c r="L5756" s="78" t="s">
        <v>413</v>
      </c>
      <c r="M5756" s="78" t="s">
        <v>585</v>
      </c>
      <c r="N5756" s="78" t="s">
        <v>539</v>
      </c>
      <c r="O5756" s="82" t="s">
        <v>326</v>
      </c>
      <c r="P5756" s="82" t="s">
        <v>6229</v>
      </c>
      <c r="Q5756" s="83" t="str">
        <f>MID(Tabla1[[#This Row],[Aplicación]],14,1)</f>
        <v>2</v>
      </c>
      <c r="R5756" s="35" t="s">
        <v>265</v>
      </c>
      <c r="S5756" s="83" t="str">
        <f>MID(Tabla1[[#This Row],[Aplicación]],6,2)</f>
        <v>11</v>
      </c>
      <c r="T5756" s="84" t="str">
        <f>VLOOKUP(Tabla1[[#This Row],[AREA]],Hoja1!A:B,2,FALSE)</f>
        <v>11. Salud pública y seguridad ciudadana</v>
      </c>
      <c r="U5756" s="83" t="str">
        <f>MID(Tabla1[[#This Row],[Aplicación]],9,4)</f>
        <v>1361</v>
      </c>
      <c r="V5756" s="84" t="str">
        <f>VLOOKUP(Tabla1[[#This Row],[PROGRAMA]],Hoja1!A:B,2,FALSE)</f>
        <v>1361. Prevención y extinción de incencios</v>
      </c>
      <c r="W5756" s="83" t="str">
        <f>MID(Tabla1[[#This Row],[Aplicación]],14,2)</f>
        <v>22</v>
      </c>
      <c r="X5756" s="83" t="str">
        <f>MID(Tabla1[[#This Row],[Aplicación]],14,6)</f>
        <v>22199</v>
      </c>
    </row>
    <row r="5757" spans="1:24" x14ac:dyDescent="0.25">
      <c r="A5757" s="77">
        <v>220240049922</v>
      </c>
      <c r="B5757" s="78" t="s">
        <v>702</v>
      </c>
      <c r="C5757" s="79">
        <v>45589</v>
      </c>
      <c r="D5757" s="77">
        <v>22024000456</v>
      </c>
      <c r="E5757" s="78" t="s">
        <v>1426</v>
      </c>
      <c r="F5757" s="80">
        <v>72.989999999999995</v>
      </c>
      <c r="G5757" s="78" t="s">
        <v>804</v>
      </c>
      <c r="H5757" s="78" t="s">
        <v>7518</v>
      </c>
      <c r="I5757" s="81" t="s">
        <v>2934</v>
      </c>
      <c r="J5757" s="78" t="s">
        <v>398</v>
      </c>
      <c r="K5757" s="78" t="s">
        <v>398</v>
      </c>
      <c r="L5757" s="78" t="s">
        <v>413</v>
      </c>
      <c r="M5757" s="78" t="s">
        <v>395</v>
      </c>
      <c r="N5757" s="78" t="s">
        <v>396</v>
      </c>
      <c r="O5757" s="82" t="s">
        <v>325</v>
      </c>
      <c r="P5757" s="82" t="s">
        <v>6229</v>
      </c>
      <c r="Q5757" s="83" t="str">
        <f>MID(Tabla1[[#This Row],[Aplicación]],14,1)</f>
        <v>2</v>
      </c>
      <c r="R5757" s="35" t="s">
        <v>265</v>
      </c>
      <c r="S5757" s="83" t="str">
        <f>MID(Tabla1[[#This Row],[Aplicación]],6,2)</f>
        <v>11</v>
      </c>
      <c r="T5757" s="84" t="str">
        <f>VLOOKUP(Tabla1[[#This Row],[AREA]],Hoja1!A:B,2,FALSE)</f>
        <v>11. Salud pública y seguridad ciudadana</v>
      </c>
      <c r="U5757" s="83" t="str">
        <f>MID(Tabla1[[#This Row],[Aplicación]],9,4)</f>
        <v>1621</v>
      </c>
      <c r="V5757" s="84" t="str">
        <f>VLOOKUP(Tabla1[[#This Row],[PROGRAMA]],Hoja1!A:B,2,FALSE)</f>
        <v>1621. Recogida de residuos</v>
      </c>
      <c r="W5757" s="83" t="str">
        <f>MID(Tabla1[[#This Row],[Aplicación]],14,2)</f>
        <v>22</v>
      </c>
      <c r="X5757" s="83" t="str">
        <f>MID(Tabla1[[#This Row],[Aplicación]],14,6)</f>
        <v>22199</v>
      </c>
    </row>
    <row r="5758" spans="1:24" x14ac:dyDescent="0.25">
      <c r="A5758" s="77">
        <v>220240053924</v>
      </c>
      <c r="B5758" s="78" t="s">
        <v>702</v>
      </c>
      <c r="C5758" s="79">
        <v>45614</v>
      </c>
      <c r="D5758" s="77">
        <v>22024000440</v>
      </c>
      <c r="E5758" s="78" t="s">
        <v>1425</v>
      </c>
      <c r="F5758" s="80">
        <v>72.599999999999994</v>
      </c>
      <c r="G5758" s="78" t="s">
        <v>810</v>
      </c>
      <c r="H5758" s="78" t="s">
        <v>7519</v>
      </c>
      <c r="I5758" s="81" t="s">
        <v>2934</v>
      </c>
      <c r="J5758" s="78" t="s">
        <v>398</v>
      </c>
      <c r="K5758" s="78" t="s">
        <v>398</v>
      </c>
      <c r="L5758" s="78" t="s">
        <v>399</v>
      </c>
      <c r="M5758" s="78" t="s">
        <v>395</v>
      </c>
      <c r="N5758" s="78" t="s">
        <v>396</v>
      </c>
      <c r="O5758" s="82" t="s">
        <v>325</v>
      </c>
      <c r="P5758" s="82" t="s">
        <v>6229</v>
      </c>
      <c r="Q5758" s="83" t="str">
        <f>MID(Tabla1[[#This Row],[Aplicación]],14,1)</f>
        <v>2</v>
      </c>
      <c r="R5758" s="35" t="s">
        <v>265</v>
      </c>
      <c r="S5758" s="83" t="str">
        <f>MID(Tabla1[[#This Row],[Aplicación]],6,2)</f>
        <v>11</v>
      </c>
      <c r="T5758" s="84" t="str">
        <f>VLOOKUP(Tabla1[[#This Row],[AREA]],Hoja1!A:B,2,FALSE)</f>
        <v>11. Salud pública y seguridad ciudadana</v>
      </c>
      <c r="U5758" s="83" t="str">
        <f>MID(Tabla1[[#This Row],[Aplicación]],9,4)</f>
        <v>1621</v>
      </c>
      <c r="V5758" s="84" t="str">
        <f>VLOOKUP(Tabla1[[#This Row],[PROGRAMA]],Hoja1!A:B,2,FALSE)</f>
        <v>1621. Recogida de residuos</v>
      </c>
      <c r="W5758" s="83" t="str">
        <f>MID(Tabla1[[#This Row],[Aplicación]],14,2)</f>
        <v>21</v>
      </c>
      <c r="X5758" s="83" t="str">
        <f>MID(Tabla1[[#This Row],[Aplicación]],14,6)</f>
        <v>214</v>
      </c>
    </row>
    <row r="5759" spans="1:24" x14ac:dyDescent="0.25">
      <c r="A5759" s="77">
        <v>220240062132</v>
      </c>
      <c r="B5759" s="78" t="s">
        <v>702</v>
      </c>
      <c r="C5759" s="79">
        <v>45646</v>
      </c>
      <c r="D5759" s="77">
        <v>22024000078</v>
      </c>
      <c r="E5759" s="78" t="s">
        <v>1293</v>
      </c>
      <c r="F5759" s="80">
        <v>71.78</v>
      </c>
      <c r="G5759" s="78" t="s">
        <v>40</v>
      </c>
      <c r="H5759" s="78" t="s">
        <v>7520</v>
      </c>
      <c r="I5759" s="81" t="s">
        <v>2934</v>
      </c>
      <c r="J5759" s="78" t="s">
        <v>398</v>
      </c>
      <c r="K5759" s="78" t="s">
        <v>398</v>
      </c>
      <c r="L5759" s="78" t="s">
        <v>413</v>
      </c>
      <c r="M5759" s="78" t="s">
        <v>395</v>
      </c>
      <c r="N5759" s="78" t="s">
        <v>396</v>
      </c>
      <c r="O5759" s="82" t="s">
        <v>325</v>
      </c>
      <c r="P5759" s="82" t="s">
        <v>6229</v>
      </c>
      <c r="Q5759" s="83" t="str">
        <f>MID(Tabla1[[#This Row],[Aplicación]],14,1)</f>
        <v>2</v>
      </c>
      <c r="R5759" s="35" t="s">
        <v>265</v>
      </c>
      <c r="S5759" s="83" t="str">
        <f>MID(Tabla1[[#This Row],[Aplicación]],6,2)</f>
        <v>03</v>
      </c>
      <c r="T5759" s="84" t="str">
        <f>VLOOKUP(Tabla1[[#This Row],[AREA]],Hoja1!A:B,2,FALSE)</f>
        <v>03. Participación ciudadana y deportes</v>
      </c>
      <c r="U5759" s="83" t="str">
        <f>MID(Tabla1[[#This Row],[Aplicación]],9,4)</f>
        <v>9241</v>
      </c>
      <c r="V5759" s="84" t="str">
        <f>VLOOKUP(Tabla1[[#This Row],[PROGRAMA]],Hoja1!A:B,2,FALSE)</f>
        <v>9241. Participación ciudadana</v>
      </c>
      <c r="W5759" s="83" t="str">
        <f>MID(Tabla1[[#This Row],[Aplicación]],14,2)</f>
        <v>21</v>
      </c>
      <c r="X5759" s="83" t="str">
        <f>MID(Tabla1[[#This Row],[Aplicación]],14,6)</f>
        <v>212</v>
      </c>
    </row>
    <row r="5760" spans="1:24" x14ac:dyDescent="0.25">
      <c r="A5760" s="77">
        <v>220240061622</v>
      </c>
      <c r="B5760" s="78" t="s">
        <v>390</v>
      </c>
      <c r="C5760" s="79">
        <v>45644</v>
      </c>
      <c r="D5760" s="77">
        <v>22024008684</v>
      </c>
      <c r="E5760" s="78" t="s">
        <v>1315</v>
      </c>
      <c r="F5760" s="80">
        <v>217.8</v>
      </c>
      <c r="G5760" s="78" t="s">
        <v>2480</v>
      </c>
      <c r="H5760" s="78" t="s">
        <v>7521</v>
      </c>
      <c r="I5760" s="81" t="s">
        <v>2930</v>
      </c>
      <c r="J5760" s="78" t="s">
        <v>398</v>
      </c>
      <c r="K5760" s="78" t="s">
        <v>398</v>
      </c>
      <c r="L5760" s="78" t="s">
        <v>413</v>
      </c>
      <c r="M5760" s="78" t="s">
        <v>585</v>
      </c>
      <c r="N5760" s="78" t="s">
        <v>539</v>
      </c>
      <c r="O5760" s="82" t="s">
        <v>326</v>
      </c>
      <c r="P5760" s="82" t="s">
        <v>6229</v>
      </c>
      <c r="Q5760" s="83" t="str">
        <f>MID(Tabla1[[#This Row],[Aplicación]],14,1)</f>
        <v>2</v>
      </c>
      <c r="R5760" s="35" t="s">
        <v>265</v>
      </c>
      <c r="S5760" s="83" t="str">
        <f>MID(Tabla1[[#This Row],[Aplicación]],6,2)</f>
        <v>10</v>
      </c>
      <c r="T5760" s="84" t="str">
        <f>VLOOKUP(Tabla1[[#This Row],[AREA]],Hoja1!A:B,2,FALSE)</f>
        <v>10. Personas mayores, familia y servicios sociales</v>
      </c>
      <c r="U5760" s="83" t="str">
        <f>MID(Tabla1[[#This Row],[Aplicación]],9,4)</f>
        <v>2314</v>
      </c>
      <c r="V5760" s="84" t="str">
        <f>VLOOKUP(Tabla1[[#This Row],[PROGRAMA]],Hoja1!A:B,2,FALSE)</f>
        <v>2314. Centro de programas juveniles</v>
      </c>
      <c r="W5760" s="83" t="str">
        <f>MID(Tabla1[[#This Row],[Aplicación]],14,2)</f>
        <v>22</v>
      </c>
      <c r="X5760" s="83" t="str">
        <f>MID(Tabla1[[#This Row],[Aplicación]],14,6)</f>
        <v>22613</v>
      </c>
    </row>
    <row r="5761" spans="1:24" x14ac:dyDescent="0.25">
      <c r="A5761" s="77">
        <v>220240057970</v>
      </c>
      <c r="B5761" s="78" t="s">
        <v>390</v>
      </c>
      <c r="C5761" s="79">
        <v>45630</v>
      </c>
      <c r="D5761" s="77">
        <v>22024009134</v>
      </c>
      <c r="E5761" s="78" t="s">
        <v>1492</v>
      </c>
      <c r="F5761" s="80">
        <v>385</v>
      </c>
      <c r="G5761" s="78" t="s">
        <v>4263</v>
      </c>
      <c r="H5761" s="78" t="s">
        <v>7522</v>
      </c>
      <c r="I5761" s="81" t="s">
        <v>2930</v>
      </c>
      <c r="J5761" s="78" t="s">
        <v>398</v>
      </c>
      <c r="K5761" s="78" t="s">
        <v>398</v>
      </c>
      <c r="L5761" s="78" t="s">
        <v>399</v>
      </c>
      <c r="M5761" s="78" t="s">
        <v>585</v>
      </c>
      <c r="N5761" s="78" t="s">
        <v>539</v>
      </c>
      <c r="O5761" s="82" t="s">
        <v>326</v>
      </c>
      <c r="P5761" s="82" t="s">
        <v>6229</v>
      </c>
      <c r="Q5761" s="83" t="str">
        <f>MID(Tabla1[[#This Row],[Aplicación]],14,1)</f>
        <v>2</v>
      </c>
      <c r="R5761" s="35" t="s">
        <v>265</v>
      </c>
      <c r="S5761" s="83" t="str">
        <f>MID(Tabla1[[#This Row],[Aplicación]],6,2)</f>
        <v>06</v>
      </c>
      <c r="T5761" s="84" t="str">
        <f>VLOOKUP(Tabla1[[#This Row],[AREA]],Hoja1!A:B,2,FALSE)</f>
        <v>06. Educación y cultura</v>
      </c>
      <c r="U5761" s="83" t="str">
        <f>MID(Tabla1[[#This Row],[Aplicación]],9,4)</f>
        <v>3231</v>
      </c>
      <c r="V5761" s="84" t="str">
        <f>VLOOKUP(Tabla1[[#This Row],[PROGRAMA]],Hoja1!A:B,2,FALSE)</f>
        <v>3231. Escuelas infantiles</v>
      </c>
      <c r="W5761" s="83" t="str">
        <f>MID(Tabla1[[#This Row],[Aplicación]],14,2)</f>
        <v>22</v>
      </c>
      <c r="X5761" s="83" t="str">
        <f>MID(Tabla1[[#This Row],[Aplicación]],14,6)</f>
        <v>22614</v>
      </c>
    </row>
    <row r="5762" spans="1:24" x14ac:dyDescent="0.25">
      <c r="A5762" s="77">
        <v>220240061698</v>
      </c>
      <c r="B5762" s="78" t="s">
        <v>390</v>
      </c>
      <c r="C5762" s="79">
        <v>45644</v>
      </c>
      <c r="D5762" s="77">
        <v>22024009306</v>
      </c>
      <c r="E5762" s="78" t="s">
        <v>1243</v>
      </c>
      <c r="F5762" s="80">
        <v>411.39</v>
      </c>
      <c r="G5762" s="78" t="s">
        <v>300</v>
      </c>
      <c r="H5762" s="78" t="s">
        <v>7523</v>
      </c>
      <c r="I5762" s="81" t="s">
        <v>2930</v>
      </c>
      <c r="J5762" s="78" t="s">
        <v>398</v>
      </c>
      <c r="K5762" s="78" t="s">
        <v>398</v>
      </c>
      <c r="L5762" s="78" t="s">
        <v>399</v>
      </c>
      <c r="M5762" s="78" t="s">
        <v>395</v>
      </c>
      <c r="N5762" s="78" t="s">
        <v>433</v>
      </c>
      <c r="O5762" s="82" t="s">
        <v>325</v>
      </c>
      <c r="P5762" s="82" t="s">
        <v>6229</v>
      </c>
      <c r="Q5762" s="83" t="str">
        <f>MID(Tabla1[[#This Row],[Aplicación]],14,1)</f>
        <v>8</v>
      </c>
      <c r="R5762" s="35" t="s">
        <v>267</v>
      </c>
      <c r="S5762" s="83" t="str">
        <f>MID(Tabla1[[#This Row],[Aplicación]],6,2)</f>
        <v>02</v>
      </c>
      <c r="T5762" s="84" t="str">
        <f>VLOOKUP(Tabla1[[#This Row],[AREA]],Hoja1!A:B,2,FALSE)</f>
        <v>02. Urbanismo y vivienda</v>
      </c>
      <c r="U5762" s="83" t="str">
        <f>MID(Tabla1[[#This Row],[Aplicación]],9,4)</f>
        <v>1513</v>
      </c>
      <c r="V5762" s="84" t="str">
        <f>VLOOKUP(Tabla1[[#This Row],[PROGRAMA]],Hoja1!A:B,2,FALSE)</f>
        <v>1513. Licencias urbanísticas</v>
      </c>
      <c r="W5762" s="83" t="str">
        <f>MID(Tabla1[[#This Row],[Aplicación]],14,2)</f>
        <v>83</v>
      </c>
      <c r="X5762" s="83" t="str">
        <f>MID(Tabla1[[#This Row],[Aplicación]],14,6)</f>
        <v>83100</v>
      </c>
    </row>
    <row r="5763" spans="1:24" x14ac:dyDescent="0.25">
      <c r="A5763" s="77">
        <v>220240064953</v>
      </c>
      <c r="B5763" s="78" t="s">
        <v>702</v>
      </c>
      <c r="C5763" s="79">
        <v>45657</v>
      </c>
      <c r="D5763" s="77">
        <v>22024000749</v>
      </c>
      <c r="E5763" s="78" t="s">
        <v>1290</v>
      </c>
      <c r="F5763" s="80">
        <v>6.61</v>
      </c>
      <c r="G5763" s="78" t="s">
        <v>676</v>
      </c>
      <c r="H5763" s="78" t="s">
        <v>7524</v>
      </c>
      <c r="I5763" s="81">
        <v>300</v>
      </c>
      <c r="J5763" s="78" t="s">
        <v>398</v>
      </c>
      <c r="K5763" s="78" t="s">
        <v>398</v>
      </c>
      <c r="L5763" s="78" t="s">
        <v>413</v>
      </c>
      <c r="M5763" s="78" t="s">
        <v>395</v>
      </c>
      <c r="N5763" s="78" t="s">
        <v>396</v>
      </c>
      <c r="O5763" s="82" t="s">
        <v>325</v>
      </c>
      <c r="P5763" s="82" t="s">
        <v>6229</v>
      </c>
      <c r="Q5763" s="83" t="str">
        <f>MID(Tabla1[[#This Row],[Aplicación]],14,1)</f>
        <v>2</v>
      </c>
      <c r="R5763" s="35" t="s">
        <v>265</v>
      </c>
      <c r="S5763" s="83" t="str">
        <f>MID(Tabla1[[#This Row],[Aplicación]],6,2)</f>
        <v>02</v>
      </c>
      <c r="T5763" s="84" t="str">
        <f>VLOOKUP(Tabla1[[#This Row],[AREA]],Hoja1!A:B,2,FALSE)</f>
        <v>02. Urbanismo y vivienda</v>
      </c>
      <c r="U5763" s="83" t="str">
        <f>MID(Tabla1[[#This Row],[Aplicación]],9,4)</f>
        <v>9332</v>
      </c>
      <c r="V5763" s="84" t="str">
        <f>VLOOKUP(Tabla1[[#This Row],[PROGRAMA]],Hoja1!A:B,2,FALSE)</f>
        <v>9332. Mantenimiento de edificios e instalaciones municipales</v>
      </c>
      <c r="W5763" s="83" t="str">
        <f>MID(Tabla1[[#This Row],[Aplicación]],14,2)</f>
        <v>21</v>
      </c>
      <c r="X5763" s="83" t="str">
        <f>MID(Tabla1[[#This Row],[Aplicación]],14,6)</f>
        <v>212</v>
      </c>
    </row>
    <row r="5764" spans="1:24" x14ac:dyDescent="0.25">
      <c r="A5764" s="77">
        <v>220240064963</v>
      </c>
      <c r="B5764" s="78" t="s">
        <v>702</v>
      </c>
      <c r="C5764" s="79">
        <v>45657</v>
      </c>
      <c r="D5764" s="77">
        <v>22024000749</v>
      </c>
      <c r="E5764" s="78" t="s">
        <v>1290</v>
      </c>
      <c r="F5764" s="80">
        <v>59.29</v>
      </c>
      <c r="G5764" s="78" t="s">
        <v>676</v>
      </c>
      <c r="H5764" s="78" t="s">
        <v>7525</v>
      </c>
      <c r="I5764" s="81">
        <v>300</v>
      </c>
      <c r="J5764" s="78" t="s">
        <v>398</v>
      </c>
      <c r="K5764" s="78" t="s">
        <v>398</v>
      </c>
      <c r="L5764" s="78" t="s">
        <v>413</v>
      </c>
      <c r="M5764" s="78" t="s">
        <v>395</v>
      </c>
      <c r="N5764" s="78" t="s">
        <v>396</v>
      </c>
      <c r="O5764" s="82" t="s">
        <v>325</v>
      </c>
      <c r="P5764" s="82" t="s">
        <v>6229</v>
      </c>
      <c r="Q5764" s="83" t="str">
        <f>MID(Tabla1[[#This Row],[Aplicación]],14,1)</f>
        <v>2</v>
      </c>
      <c r="R5764" s="35" t="s">
        <v>265</v>
      </c>
      <c r="S5764" s="83" t="str">
        <f>MID(Tabla1[[#This Row],[Aplicación]],6,2)</f>
        <v>02</v>
      </c>
      <c r="T5764" s="84" t="str">
        <f>VLOOKUP(Tabla1[[#This Row],[AREA]],Hoja1!A:B,2,FALSE)</f>
        <v>02. Urbanismo y vivienda</v>
      </c>
      <c r="U5764" s="83" t="str">
        <f>MID(Tabla1[[#This Row],[Aplicación]],9,4)</f>
        <v>9332</v>
      </c>
      <c r="V5764" s="84" t="str">
        <f>VLOOKUP(Tabla1[[#This Row],[PROGRAMA]],Hoja1!A:B,2,FALSE)</f>
        <v>9332. Mantenimiento de edificios e instalaciones municipales</v>
      </c>
      <c r="W5764" s="83" t="str">
        <f>MID(Tabla1[[#This Row],[Aplicación]],14,2)</f>
        <v>21</v>
      </c>
      <c r="X5764" s="83" t="str">
        <f>MID(Tabla1[[#This Row],[Aplicación]],14,6)</f>
        <v>212</v>
      </c>
    </row>
    <row r="5765" spans="1:24" x14ac:dyDescent="0.25">
      <c r="A5765" s="77">
        <v>220240063858</v>
      </c>
      <c r="B5765" s="78" t="s">
        <v>702</v>
      </c>
      <c r="C5765" s="79">
        <v>45653</v>
      </c>
      <c r="D5765" s="77">
        <v>22024000449</v>
      </c>
      <c r="E5765" s="78" t="s">
        <v>1431</v>
      </c>
      <c r="F5765" s="80">
        <v>2052.77</v>
      </c>
      <c r="G5765" s="78" t="s">
        <v>84</v>
      </c>
      <c r="H5765" s="78" t="s">
        <v>6548</v>
      </c>
      <c r="I5765" s="81">
        <v>300</v>
      </c>
      <c r="J5765" s="78" t="s">
        <v>398</v>
      </c>
      <c r="K5765" s="78" t="s">
        <v>398</v>
      </c>
      <c r="L5765" s="78" t="s">
        <v>413</v>
      </c>
      <c r="M5765" s="78" t="s">
        <v>395</v>
      </c>
      <c r="N5765" s="78" t="s">
        <v>396</v>
      </c>
      <c r="O5765" s="82" t="s">
        <v>325</v>
      </c>
      <c r="P5765" s="82" t="s">
        <v>6229</v>
      </c>
      <c r="Q5765" s="83" t="str">
        <f>MID(Tabla1[[#This Row],[Aplicación]],14,1)</f>
        <v>2</v>
      </c>
      <c r="R5765" s="35" t="s">
        <v>265</v>
      </c>
      <c r="S5765" s="83" t="str">
        <f>MID(Tabla1[[#This Row],[Aplicación]],6,2)</f>
        <v>11</v>
      </c>
      <c r="T5765" s="84" t="str">
        <f>VLOOKUP(Tabla1[[#This Row],[AREA]],Hoja1!A:B,2,FALSE)</f>
        <v>11. Salud pública y seguridad ciudadana</v>
      </c>
      <c r="U5765" s="83" t="str">
        <f>MID(Tabla1[[#This Row],[Aplicación]],9,4)</f>
        <v>1631</v>
      </c>
      <c r="V5765" s="84" t="str">
        <f>VLOOKUP(Tabla1[[#This Row],[PROGRAMA]],Hoja1!A:B,2,FALSE)</f>
        <v>1631. Limpieza viaria</v>
      </c>
      <c r="W5765" s="83" t="str">
        <f>MID(Tabla1[[#This Row],[Aplicación]],14,2)</f>
        <v>22</v>
      </c>
      <c r="X5765" s="83" t="str">
        <f>MID(Tabla1[[#This Row],[Aplicación]],14,6)</f>
        <v>22110</v>
      </c>
    </row>
    <row r="5766" spans="1:24" x14ac:dyDescent="0.25">
      <c r="A5766" s="77">
        <v>220240064632</v>
      </c>
      <c r="B5766" s="78" t="s">
        <v>390</v>
      </c>
      <c r="C5766" s="79">
        <v>45657</v>
      </c>
      <c r="D5766" s="77">
        <v>22024009587</v>
      </c>
      <c r="E5766" s="78" t="s">
        <v>1426</v>
      </c>
      <c r="F5766" s="80">
        <v>1881.82</v>
      </c>
      <c r="G5766" s="78" t="s">
        <v>51</v>
      </c>
      <c r="H5766" s="78" t="s">
        <v>7526</v>
      </c>
      <c r="I5766" s="81">
        <v>220</v>
      </c>
      <c r="J5766" s="78" t="s">
        <v>874</v>
      </c>
      <c r="K5766" s="78" t="s">
        <v>875</v>
      </c>
      <c r="L5766" s="78" t="s">
        <v>413</v>
      </c>
      <c r="M5766" s="78" t="s">
        <v>395</v>
      </c>
      <c r="N5766" s="78" t="s">
        <v>396</v>
      </c>
      <c r="O5766" s="82" t="s">
        <v>325</v>
      </c>
      <c r="P5766" s="82" t="s">
        <v>6229</v>
      </c>
      <c r="Q5766" s="83" t="str">
        <f>MID(Tabla1[[#This Row],[Aplicación]],14,1)</f>
        <v>2</v>
      </c>
      <c r="R5766" s="35" t="s">
        <v>265</v>
      </c>
      <c r="S5766" s="83" t="str">
        <f>MID(Tabla1[[#This Row],[Aplicación]],6,2)</f>
        <v>11</v>
      </c>
      <c r="T5766" s="84" t="str">
        <f>VLOOKUP(Tabla1[[#This Row],[AREA]],Hoja1!A:B,2,FALSE)</f>
        <v>11. Salud pública y seguridad ciudadana</v>
      </c>
      <c r="U5766" s="83" t="str">
        <f>MID(Tabla1[[#This Row],[Aplicación]],9,4)</f>
        <v>1621</v>
      </c>
      <c r="V5766" s="84" t="str">
        <f>VLOOKUP(Tabla1[[#This Row],[PROGRAMA]],Hoja1!A:B,2,FALSE)</f>
        <v>1621. Recogida de residuos</v>
      </c>
      <c r="W5766" s="83" t="str">
        <f>MID(Tabla1[[#This Row],[Aplicación]],14,2)</f>
        <v>22</v>
      </c>
      <c r="X5766" s="83" t="str">
        <f>MID(Tabla1[[#This Row],[Aplicación]],14,6)</f>
        <v>22199</v>
      </c>
    </row>
    <row r="5767" spans="1:24" x14ac:dyDescent="0.25">
      <c r="A5767" s="77">
        <v>220240065005</v>
      </c>
      <c r="B5767" s="78" t="s">
        <v>702</v>
      </c>
      <c r="C5767" s="79">
        <v>45657</v>
      </c>
      <c r="D5767" s="77">
        <v>22024003039</v>
      </c>
      <c r="E5767" s="78" t="s">
        <v>1454</v>
      </c>
      <c r="F5767" s="80">
        <v>1860.17</v>
      </c>
      <c r="G5767" s="78" t="s">
        <v>886</v>
      </c>
      <c r="H5767" s="78" t="s">
        <v>7527</v>
      </c>
      <c r="I5767" s="81">
        <v>300</v>
      </c>
      <c r="J5767" s="78" t="s">
        <v>398</v>
      </c>
      <c r="K5767" s="78" t="s">
        <v>398</v>
      </c>
      <c r="L5767" s="78" t="s">
        <v>413</v>
      </c>
      <c r="M5767" s="78" t="s">
        <v>395</v>
      </c>
      <c r="N5767" s="78" t="s">
        <v>396</v>
      </c>
      <c r="O5767" s="82" t="s">
        <v>325</v>
      </c>
      <c r="P5767" s="82" t="s">
        <v>6229</v>
      </c>
      <c r="Q5767" s="83" t="str">
        <f>MID(Tabla1[[#This Row],[Aplicación]],14,1)</f>
        <v>2</v>
      </c>
      <c r="R5767" s="35" t="s">
        <v>265</v>
      </c>
      <c r="S5767" s="83" t="str">
        <f>MID(Tabla1[[#This Row],[Aplicación]],6,2)</f>
        <v>08</v>
      </c>
      <c r="T5767" s="84" t="str">
        <f>VLOOKUP(Tabla1[[#This Row],[AREA]],Hoja1!A:B,2,FALSE)</f>
        <v>08. Tráfico y movilidad</v>
      </c>
      <c r="U5767" s="83" t="str">
        <f>MID(Tabla1[[#This Row],[Aplicación]],9,4)</f>
        <v>1532</v>
      </c>
      <c r="V5767" s="84" t="str">
        <f>VLOOKUP(Tabla1[[#This Row],[PROGRAMA]],Hoja1!A:B,2,FALSE)</f>
        <v>1532. Pavimentación vias públicas y otros servicios urbanísticos</v>
      </c>
      <c r="W5767" s="83" t="str">
        <f>MID(Tabla1[[#This Row],[Aplicación]],14,2)</f>
        <v>21</v>
      </c>
      <c r="X5767" s="83" t="str">
        <f>MID(Tabla1[[#This Row],[Aplicación]],14,6)</f>
        <v>210</v>
      </c>
    </row>
    <row r="5768" spans="1:24" x14ac:dyDescent="0.25">
      <c r="A5768" s="77">
        <v>220240065001</v>
      </c>
      <c r="B5768" s="78" t="s">
        <v>702</v>
      </c>
      <c r="C5768" s="79">
        <v>45657</v>
      </c>
      <c r="D5768" s="77">
        <v>22024003039</v>
      </c>
      <c r="E5768" s="78" t="s">
        <v>1454</v>
      </c>
      <c r="F5768" s="80">
        <v>1761.36</v>
      </c>
      <c r="G5768" s="78" t="s">
        <v>886</v>
      </c>
      <c r="H5768" s="78" t="s">
        <v>7528</v>
      </c>
      <c r="I5768" s="81">
        <v>300</v>
      </c>
      <c r="J5768" s="78" t="s">
        <v>398</v>
      </c>
      <c r="K5768" s="78" t="s">
        <v>398</v>
      </c>
      <c r="L5768" s="78" t="s">
        <v>413</v>
      </c>
      <c r="M5768" s="78" t="s">
        <v>395</v>
      </c>
      <c r="N5768" s="78" t="s">
        <v>396</v>
      </c>
      <c r="O5768" s="82" t="s">
        <v>325</v>
      </c>
      <c r="P5768" s="82" t="s">
        <v>6229</v>
      </c>
      <c r="Q5768" s="83" t="str">
        <f>MID(Tabla1[[#This Row],[Aplicación]],14,1)</f>
        <v>2</v>
      </c>
      <c r="R5768" s="35" t="s">
        <v>265</v>
      </c>
      <c r="S5768" s="83" t="str">
        <f>MID(Tabla1[[#This Row],[Aplicación]],6,2)</f>
        <v>08</v>
      </c>
      <c r="T5768" s="84" t="str">
        <f>VLOOKUP(Tabla1[[#This Row],[AREA]],Hoja1!A:B,2,FALSE)</f>
        <v>08. Tráfico y movilidad</v>
      </c>
      <c r="U5768" s="83" t="str">
        <f>MID(Tabla1[[#This Row],[Aplicación]],9,4)</f>
        <v>1532</v>
      </c>
      <c r="V5768" s="84" t="str">
        <f>VLOOKUP(Tabla1[[#This Row],[PROGRAMA]],Hoja1!A:B,2,FALSE)</f>
        <v>1532. Pavimentación vias públicas y otros servicios urbanísticos</v>
      </c>
      <c r="W5768" s="83" t="str">
        <f>MID(Tabla1[[#This Row],[Aplicación]],14,2)</f>
        <v>21</v>
      </c>
      <c r="X5768" s="83" t="str">
        <f>MID(Tabla1[[#This Row],[Aplicación]],14,6)</f>
        <v>210</v>
      </c>
    </row>
    <row r="5769" spans="1:24" x14ac:dyDescent="0.25">
      <c r="A5769" s="77">
        <v>220240068930</v>
      </c>
      <c r="B5769" s="78" t="s">
        <v>702</v>
      </c>
      <c r="C5769" s="79">
        <v>45657</v>
      </c>
      <c r="D5769" s="77">
        <v>22024003059</v>
      </c>
      <c r="E5769" s="78" t="s">
        <v>1306</v>
      </c>
      <c r="F5769" s="80">
        <v>1728.52</v>
      </c>
      <c r="G5769" s="78" t="s">
        <v>801</v>
      </c>
      <c r="H5769" s="78" t="s">
        <v>7529</v>
      </c>
      <c r="I5769" s="81">
        <v>300</v>
      </c>
      <c r="J5769" s="78" t="s">
        <v>398</v>
      </c>
      <c r="K5769" s="78" t="s">
        <v>398</v>
      </c>
      <c r="L5769" s="78" t="s">
        <v>399</v>
      </c>
      <c r="M5769" s="78" t="s">
        <v>395</v>
      </c>
      <c r="N5769" s="78" t="s">
        <v>396</v>
      </c>
      <c r="O5769" s="82" t="s">
        <v>325</v>
      </c>
      <c r="P5769" s="82" t="s">
        <v>6229</v>
      </c>
      <c r="Q5769" s="83" t="str">
        <f>MID(Tabla1[[#This Row],[Aplicación]],14,1)</f>
        <v>2</v>
      </c>
      <c r="R5769" s="35" t="s">
        <v>265</v>
      </c>
      <c r="S5769" s="83" t="str">
        <f>MID(Tabla1[[#This Row],[Aplicación]],6,2)</f>
        <v>08</v>
      </c>
      <c r="T5769" s="84" t="str">
        <f>VLOOKUP(Tabla1[[#This Row],[AREA]],Hoja1!A:B,2,FALSE)</f>
        <v>08. Tráfico y movilidad</v>
      </c>
      <c r="U5769" s="83" t="str">
        <f>MID(Tabla1[[#This Row],[Aplicación]],9,4)</f>
        <v>1532</v>
      </c>
      <c r="V5769" s="84" t="str">
        <f>VLOOKUP(Tabla1[[#This Row],[PROGRAMA]],Hoja1!A:B,2,FALSE)</f>
        <v>1532. Pavimentación vias públicas y otros servicios urbanísticos</v>
      </c>
      <c r="W5769" s="83" t="str">
        <f>MID(Tabla1[[#This Row],[Aplicación]],14,2)</f>
        <v>21</v>
      </c>
      <c r="X5769" s="83" t="str">
        <f>MID(Tabla1[[#This Row],[Aplicación]],14,6)</f>
        <v>214</v>
      </c>
    </row>
    <row r="5770" spans="1:24" x14ac:dyDescent="0.25">
      <c r="A5770" s="77">
        <v>220240068960</v>
      </c>
      <c r="B5770" s="78" t="s">
        <v>702</v>
      </c>
      <c r="C5770" s="79">
        <v>45657</v>
      </c>
      <c r="D5770" s="77">
        <v>22024004612</v>
      </c>
      <c r="E5770" s="78" t="s">
        <v>5013</v>
      </c>
      <c r="F5770" s="80">
        <v>1709.75</v>
      </c>
      <c r="G5770" s="78" t="s">
        <v>4608</v>
      </c>
      <c r="H5770" s="78" t="s">
        <v>7530</v>
      </c>
      <c r="I5770" s="81">
        <v>300</v>
      </c>
      <c r="J5770" s="78" t="s">
        <v>398</v>
      </c>
      <c r="K5770" s="78" t="s">
        <v>398</v>
      </c>
      <c r="L5770" s="78" t="s">
        <v>413</v>
      </c>
      <c r="M5770" s="78" t="s">
        <v>395</v>
      </c>
      <c r="N5770" s="78" t="s">
        <v>396</v>
      </c>
      <c r="O5770" s="82" t="s">
        <v>325</v>
      </c>
      <c r="P5770" s="82" t="s">
        <v>6229</v>
      </c>
      <c r="Q5770" s="83" t="str">
        <f>MID(Tabla1[[#This Row],[Aplicación]],14,1)</f>
        <v>6</v>
      </c>
      <c r="R5770" s="35" t="s">
        <v>266</v>
      </c>
      <c r="S5770" s="83" t="str">
        <f>MID(Tabla1[[#This Row],[Aplicación]],6,2)</f>
        <v>06</v>
      </c>
      <c r="T5770" s="84" t="str">
        <f>VLOOKUP(Tabla1[[#This Row],[AREA]],Hoja1!A:B,2,FALSE)</f>
        <v>06. Educación y cultura</v>
      </c>
      <c r="U5770" s="83" t="str">
        <f>MID(Tabla1[[#This Row],[Aplicación]],9,4)</f>
        <v>3321</v>
      </c>
      <c r="V5770" s="84" t="str">
        <f>VLOOKUP(Tabla1[[#This Row],[PROGRAMA]],Hoja1!A:B,2,FALSE)</f>
        <v>3321. Bibliotecas públicas</v>
      </c>
      <c r="W5770" s="83" t="str">
        <f>MID(Tabla1[[#This Row],[Aplicación]],14,2)</f>
        <v>62</v>
      </c>
      <c r="X5770" s="83" t="str">
        <f>MID(Tabla1[[#This Row],[Aplicación]],14,6)</f>
        <v>629</v>
      </c>
    </row>
    <row r="5771" spans="1:24" x14ac:dyDescent="0.25">
      <c r="A5771" s="77">
        <v>220240067667</v>
      </c>
      <c r="B5771" s="78" t="s">
        <v>702</v>
      </c>
      <c r="C5771" s="79">
        <v>45657</v>
      </c>
      <c r="D5771" s="77">
        <v>22024000941</v>
      </c>
      <c r="E5771" s="78" t="s">
        <v>1452</v>
      </c>
      <c r="F5771" s="80">
        <v>1701.08</v>
      </c>
      <c r="G5771" s="78" t="s">
        <v>815</v>
      </c>
      <c r="H5771" s="78" t="s">
        <v>7531</v>
      </c>
      <c r="I5771" s="81">
        <v>300</v>
      </c>
      <c r="J5771" s="78" t="s">
        <v>398</v>
      </c>
      <c r="K5771" s="78" t="s">
        <v>398</v>
      </c>
      <c r="L5771" s="78" t="s">
        <v>413</v>
      </c>
      <c r="M5771" s="78" t="s">
        <v>395</v>
      </c>
      <c r="N5771" s="78" t="s">
        <v>396</v>
      </c>
      <c r="O5771" s="82" t="s">
        <v>325</v>
      </c>
      <c r="P5771" s="82" t="s">
        <v>6229</v>
      </c>
      <c r="Q5771" s="83" t="str">
        <f>MID(Tabla1[[#This Row],[Aplicación]],14,1)</f>
        <v>2</v>
      </c>
      <c r="R5771" s="35" t="s">
        <v>265</v>
      </c>
      <c r="S5771" s="83" t="str">
        <f>MID(Tabla1[[#This Row],[Aplicación]],6,2)</f>
        <v>06</v>
      </c>
      <c r="T5771" s="84" t="str">
        <f>VLOOKUP(Tabla1[[#This Row],[AREA]],Hoja1!A:B,2,FALSE)</f>
        <v>06. Educación y cultura</v>
      </c>
      <c r="U5771" s="83" t="str">
        <f>MID(Tabla1[[#This Row],[Aplicación]],9,4)</f>
        <v>3321</v>
      </c>
      <c r="V5771" s="84" t="str">
        <f>VLOOKUP(Tabla1[[#This Row],[PROGRAMA]],Hoja1!A:B,2,FALSE)</f>
        <v>3321. Bibliotecas públicas</v>
      </c>
      <c r="W5771" s="83" t="str">
        <f>MID(Tabla1[[#This Row],[Aplicación]],14,2)</f>
        <v>21</v>
      </c>
      <c r="X5771" s="83" t="str">
        <f>MID(Tabla1[[#This Row],[Aplicación]],14,6)</f>
        <v>212</v>
      </c>
    </row>
    <row r="5772" spans="1:24" x14ac:dyDescent="0.25">
      <c r="A5772" s="77">
        <v>220240063678</v>
      </c>
      <c r="B5772" s="78" t="s">
        <v>702</v>
      </c>
      <c r="C5772" s="79">
        <v>45653</v>
      </c>
      <c r="D5772" s="77">
        <v>22024000485</v>
      </c>
      <c r="E5772" s="78" t="s">
        <v>1323</v>
      </c>
      <c r="F5772" s="80">
        <v>1672.38</v>
      </c>
      <c r="G5772" s="78" t="s">
        <v>676</v>
      </c>
      <c r="H5772" s="78" t="s">
        <v>7532</v>
      </c>
      <c r="I5772" s="81">
        <v>300</v>
      </c>
      <c r="J5772" s="78" t="s">
        <v>398</v>
      </c>
      <c r="K5772" s="78" t="s">
        <v>398</v>
      </c>
      <c r="L5772" s="78" t="s">
        <v>413</v>
      </c>
      <c r="M5772" s="78" t="s">
        <v>395</v>
      </c>
      <c r="N5772" s="78" t="s">
        <v>396</v>
      </c>
      <c r="O5772" s="82" t="s">
        <v>325</v>
      </c>
      <c r="P5772" s="82" t="s">
        <v>6229</v>
      </c>
      <c r="Q5772" s="83" t="str">
        <f>MID(Tabla1[[#This Row],[Aplicación]],14,1)</f>
        <v>2</v>
      </c>
      <c r="R5772" s="35" t="s">
        <v>265</v>
      </c>
      <c r="S5772" s="83" t="str">
        <f>MID(Tabla1[[#This Row],[Aplicación]],6,2)</f>
        <v>10</v>
      </c>
      <c r="T5772" s="84" t="str">
        <f>VLOOKUP(Tabla1[[#This Row],[AREA]],Hoja1!A:B,2,FALSE)</f>
        <v>10. Personas mayores, familia y servicios sociales</v>
      </c>
      <c r="U5772" s="83" t="str">
        <f>MID(Tabla1[[#This Row],[Aplicación]],9,4)</f>
        <v>2312</v>
      </c>
      <c r="V5772" s="84" t="str">
        <f>VLOOKUP(Tabla1[[#This Row],[PROGRAMA]],Hoja1!A:B,2,FALSE)</f>
        <v>2312. Iniciativas sociales</v>
      </c>
      <c r="W5772" s="83" t="str">
        <f>MID(Tabla1[[#This Row],[Aplicación]],14,2)</f>
        <v>21</v>
      </c>
      <c r="X5772" s="83" t="str">
        <f>MID(Tabla1[[#This Row],[Aplicación]],14,6)</f>
        <v>212</v>
      </c>
    </row>
    <row r="5773" spans="1:24" x14ac:dyDescent="0.25">
      <c r="A5773" s="77">
        <v>220240068555</v>
      </c>
      <c r="B5773" s="78" t="s">
        <v>702</v>
      </c>
      <c r="C5773" s="79">
        <v>45657</v>
      </c>
      <c r="D5773" s="77">
        <v>22024000440</v>
      </c>
      <c r="E5773" s="78" t="s">
        <v>1425</v>
      </c>
      <c r="F5773" s="80">
        <v>1640.09</v>
      </c>
      <c r="G5773" s="78" t="s">
        <v>801</v>
      </c>
      <c r="H5773" s="78" t="s">
        <v>7533</v>
      </c>
      <c r="I5773" s="81">
        <v>300</v>
      </c>
      <c r="J5773" s="78" t="s">
        <v>398</v>
      </c>
      <c r="K5773" s="78" t="s">
        <v>398</v>
      </c>
      <c r="L5773" s="78" t="s">
        <v>399</v>
      </c>
      <c r="M5773" s="78" t="s">
        <v>395</v>
      </c>
      <c r="N5773" s="78" t="s">
        <v>396</v>
      </c>
      <c r="O5773" s="82" t="s">
        <v>325</v>
      </c>
      <c r="P5773" s="82" t="s">
        <v>6229</v>
      </c>
      <c r="Q5773" s="83" t="str">
        <f>MID(Tabla1[[#This Row],[Aplicación]],14,1)</f>
        <v>2</v>
      </c>
      <c r="R5773" s="35" t="s">
        <v>265</v>
      </c>
      <c r="S5773" s="83" t="str">
        <f>MID(Tabla1[[#This Row],[Aplicación]],6,2)</f>
        <v>11</v>
      </c>
      <c r="T5773" s="84" t="str">
        <f>VLOOKUP(Tabla1[[#This Row],[AREA]],Hoja1!A:B,2,FALSE)</f>
        <v>11. Salud pública y seguridad ciudadana</v>
      </c>
      <c r="U5773" s="83" t="str">
        <f>MID(Tabla1[[#This Row],[Aplicación]],9,4)</f>
        <v>1621</v>
      </c>
      <c r="V5773" s="84" t="str">
        <f>VLOOKUP(Tabla1[[#This Row],[PROGRAMA]],Hoja1!A:B,2,FALSE)</f>
        <v>1621. Recogida de residuos</v>
      </c>
      <c r="W5773" s="83" t="str">
        <f>MID(Tabla1[[#This Row],[Aplicación]],14,2)</f>
        <v>21</v>
      </c>
      <c r="X5773" s="83" t="str">
        <f>MID(Tabla1[[#This Row],[Aplicación]],14,6)</f>
        <v>214</v>
      </c>
    </row>
    <row r="5774" spans="1:24" x14ac:dyDescent="0.25">
      <c r="A5774" s="77">
        <v>220240055994</v>
      </c>
      <c r="B5774" s="78" t="s">
        <v>390</v>
      </c>
      <c r="C5774" s="79">
        <v>45621</v>
      </c>
      <c r="D5774" s="77">
        <v>22024008720</v>
      </c>
      <c r="E5774" s="78" t="s">
        <v>1370</v>
      </c>
      <c r="F5774" s="80">
        <v>1045</v>
      </c>
      <c r="G5774" s="78" t="s">
        <v>4628</v>
      </c>
      <c r="H5774" s="78" t="s">
        <v>7534</v>
      </c>
      <c r="I5774" s="81" t="s">
        <v>2930</v>
      </c>
      <c r="J5774" s="78" t="s">
        <v>487</v>
      </c>
      <c r="K5774" s="78" t="s">
        <v>398</v>
      </c>
      <c r="L5774" s="78" t="s">
        <v>399</v>
      </c>
      <c r="M5774" s="78" t="s">
        <v>585</v>
      </c>
      <c r="N5774" s="78" t="s">
        <v>539</v>
      </c>
      <c r="O5774" s="82" t="s">
        <v>326</v>
      </c>
      <c r="P5774" s="82" t="s">
        <v>6229</v>
      </c>
      <c r="Q5774" s="83" t="str">
        <f>MID(Tabla1[[#This Row],[Aplicación]],14,1)</f>
        <v>2</v>
      </c>
      <c r="R5774" s="35" t="s">
        <v>265</v>
      </c>
      <c r="S5774" s="83" t="str">
        <f>MID(Tabla1[[#This Row],[Aplicación]],6,2)</f>
        <v>03</v>
      </c>
      <c r="T5774" s="84" t="str">
        <f>VLOOKUP(Tabla1[[#This Row],[AREA]],Hoja1!A:B,2,FALSE)</f>
        <v>03. Participación ciudadana y deportes</v>
      </c>
      <c r="U5774" s="83" t="str">
        <f>MID(Tabla1[[#This Row],[Aplicación]],9,4)</f>
        <v>9241</v>
      </c>
      <c r="V5774" s="84" t="str">
        <f>VLOOKUP(Tabla1[[#This Row],[PROGRAMA]],Hoja1!A:B,2,FALSE)</f>
        <v>9241. Participación ciudadana</v>
      </c>
      <c r="W5774" s="83" t="str">
        <f>MID(Tabla1[[#This Row],[Aplicación]],14,2)</f>
        <v>22</v>
      </c>
      <c r="X5774" s="83" t="str">
        <f>MID(Tabla1[[#This Row],[Aplicación]],14,6)</f>
        <v>22609</v>
      </c>
    </row>
    <row r="5775" spans="1:24" x14ac:dyDescent="0.25">
      <c r="A5775" s="77">
        <v>220240053883</v>
      </c>
      <c r="B5775" s="78" t="s">
        <v>702</v>
      </c>
      <c r="C5775" s="79">
        <v>45614</v>
      </c>
      <c r="D5775" s="77">
        <v>22024000484</v>
      </c>
      <c r="E5775" s="78" t="s">
        <v>1323</v>
      </c>
      <c r="F5775" s="80">
        <v>71.63</v>
      </c>
      <c r="G5775" s="78" t="s">
        <v>838</v>
      </c>
      <c r="H5775" s="78" t="s">
        <v>7535</v>
      </c>
      <c r="I5775" s="81" t="s">
        <v>2934</v>
      </c>
      <c r="J5775" s="78" t="s">
        <v>398</v>
      </c>
      <c r="K5775" s="78" t="s">
        <v>398</v>
      </c>
      <c r="L5775" s="78" t="s">
        <v>413</v>
      </c>
      <c r="M5775" s="78" t="s">
        <v>395</v>
      </c>
      <c r="N5775" s="78" t="s">
        <v>396</v>
      </c>
      <c r="O5775" s="82" t="s">
        <v>325</v>
      </c>
      <c r="P5775" s="82" t="s">
        <v>6229</v>
      </c>
      <c r="Q5775" s="83" t="str">
        <f>MID(Tabla1[[#This Row],[Aplicación]],14,1)</f>
        <v>2</v>
      </c>
      <c r="R5775" s="35" t="s">
        <v>265</v>
      </c>
      <c r="S5775" s="83" t="str">
        <f>MID(Tabla1[[#This Row],[Aplicación]],6,2)</f>
        <v>10</v>
      </c>
      <c r="T5775" s="84" t="str">
        <f>VLOOKUP(Tabla1[[#This Row],[AREA]],Hoja1!A:B,2,FALSE)</f>
        <v>10. Personas mayores, familia y servicios sociales</v>
      </c>
      <c r="U5775" s="83" t="str">
        <f>MID(Tabla1[[#This Row],[Aplicación]],9,4)</f>
        <v>2312</v>
      </c>
      <c r="V5775" s="84" t="str">
        <f>VLOOKUP(Tabla1[[#This Row],[PROGRAMA]],Hoja1!A:B,2,FALSE)</f>
        <v>2312. Iniciativas sociales</v>
      </c>
      <c r="W5775" s="83" t="str">
        <f>MID(Tabla1[[#This Row],[Aplicación]],14,2)</f>
        <v>21</v>
      </c>
      <c r="X5775" s="83" t="str">
        <f>MID(Tabla1[[#This Row],[Aplicación]],14,6)</f>
        <v>212</v>
      </c>
    </row>
    <row r="5776" spans="1:24" x14ac:dyDescent="0.25">
      <c r="A5776" s="77">
        <v>220240051764</v>
      </c>
      <c r="B5776" s="78" t="s">
        <v>702</v>
      </c>
      <c r="C5776" s="79">
        <v>45600</v>
      </c>
      <c r="D5776" s="77">
        <v>22024000940</v>
      </c>
      <c r="E5776" s="78" t="s">
        <v>1285</v>
      </c>
      <c r="F5776" s="80">
        <v>71.41</v>
      </c>
      <c r="G5776" s="78" t="s">
        <v>838</v>
      </c>
      <c r="H5776" s="78" t="s">
        <v>7536</v>
      </c>
      <c r="I5776" s="81" t="s">
        <v>2934</v>
      </c>
      <c r="J5776" s="78" t="s">
        <v>398</v>
      </c>
      <c r="K5776" s="78" t="s">
        <v>398</v>
      </c>
      <c r="L5776" s="78" t="s">
        <v>413</v>
      </c>
      <c r="M5776" s="78" t="s">
        <v>395</v>
      </c>
      <c r="N5776" s="78" t="s">
        <v>396</v>
      </c>
      <c r="O5776" s="82" t="s">
        <v>325</v>
      </c>
      <c r="P5776" s="82" t="s">
        <v>6229</v>
      </c>
      <c r="Q5776" s="83" t="str">
        <f>MID(Tabla1[[#This Row],[Aplicación]],14,1)</f>
        <v>2</v>
      </c>
      <c r="R5776" s="35" t="s">
        <v>265</v>
      </c>
      <c r="S5776" s="83" t="str">
        <f>MID(Tabla1[[#This Row],[Aplicación]],6,2)</f>
        <v>06</v>
      </c>
      <c r="T5776" s="84" t="str">
        <f>VLOOKUP(Tabla1[[#This Row],[AREA]],Hoja1!A:B,2,FALSE)</f>
        <v>06. Educación y cultura</v>
      </c>
      <c r="U5776" s="83" t="str">
        <f>MID(Tabla1[[#This Row],[Aplicación]],9,4)</f>
        <v>3232</v>
      </c>
      <c r="V5776" s="84" t="str">
        <f>VLOOKUP(Tabla1[[#This Row],[PROGRAMA]],Hoja1!A:B,2,FALSE)</f>
        <v>3232. Conservación y mantenimiento centros educación infantil y primaria</v>
      </c>
      <c r="W5776" s="83" t="str">
        <f>MID(Tabla1[[#This Row],[Aplicación]],14,2)</f>
        <v>21</v>
      </c>
      <c r="X5776" s="83" t="str">
        <f>MID(Tabla1[[#This Row],[Aplicación]],14,6)</f>
        <v>212</v>
      </c>
    </row>
    <row r="5777" spans="1:24" x14ac:dyDescent="0.25">
      <c r="A5777" s="77">
        <v>220240055392</v>
      </c>
      <c r="B5777" s="78" t="s">
        <v>702</v>
      </c>
      <c r="C5777" s="79">
        <v>45617</v>
      </c>
      <c r="D5777" s="77">
        <v>22024001633</v>
      </c>
      <c r="E5777" s="78" t="s">
        <v>1427</v>
      </c>
      <c r="F5777" s="80">
        <v>70.81</v>
      </c>
      <c r="G5777" s="78" t="s">
        <v>3320</v>
      </c>
      <c r="H5777" s="78" t="s">
        <v>7537</v>
      </c>
      <c r="I5777" s="81" t="s">
        <v>2934</v>
      </c>
      <c r="J5777" s="78" t="s">
        <v>398</v>
      </c>
      <c r="K5777" s="78" t="s">
        <v>398</v>
      </c>
      <c r="L5777" s="78" t="s">
        <v>413</v>
      </c>
      <c r="M5777" s="78" t="s">
        <v>395</v>
      </c>
      <c r="N5777" s="78" t="s">
        <v>396</v>
      </c>
      <c r="O5777" s="82" t="s">
        <v>325</v>
      </c>
      <c r="P5777" s="82" t="s">
        <v>6229</v>
      </c>
      <c r="Q5777" s="83" t="str">
        <f>MID(Tabla1[[#This Row],[Aplicación]],14,1)</f>
        <v>2</v>
      </c>
      <c r="R5777" s="35" t="s">
        <v>265</v>
      </c>
      <c r="S5777" s="83" t="str">
        <f>MID(Tabla1[[#This Row],[Aplicación]],6,2)</f>
        <v>07</v>
      </c>
      <c r="T5777" s="84" t="str">
        <f>VLOOKUP(Tabla1[[#This Row],[AREA]],Hoja1!A:B,2,FALSE)</f>
        <v>07. Medio ambiente</v>
      </c>
      <c r="U5777" s="83" t="str">
        <f>MID(Tabla1[[#This Row],[Aplicación]],9,4)</f>
        <v>1711</v>
      </c>
      <c r="V5777" s="84" t="str">
        <f>VLOOKUP(Tabla1[[#This Row],[PROGRAMA]],Hoja1!A:B,2,FALSE)</f>
        <v>1711. Parques y jardines</v>
      </c>
      <c r="W5777" s="83" t="str">
        <f>MID(Tabla1[[#This Row],[Aplicación]],14,2)</f>
        <v>22</v>
      </c>
      <c r="X5777" s="83" t="str">
        <f>MID(Tabla1[[#This Row],[Aplicación]],14,6)</f>
        <v>22199</v>
      </c>
    </row>
    <row r="5778" spans="1:24" x14ac:dyDescent="0.25">
      <c r="A5778" s="77">
        <v>220240044838</v>
      </c>
      <c r="B5778" s="78" t="s">
        <v>702</v>
      </c>
      <c r="C5778" s="79">
        <v>45567</v>
      </c>
      <c r="D5778" s="77">
        <v>22024004612</v>
      </c>
      <c r="E5778" s="78" t="s">
        <v>5013</v>
      </c>
      <c r="F5778" s="80">
        <v>70.2</v>
      </c>
      <c r="G5778" s="78" t="s">
        <v>4808</v>
      </c>
      <c r="H5778" s="78" t="s">
        <v>7538</v>
      </c>
      <c r="I5778" s="81" t="s">
        <v>2934</v>
      </c>
      <c r="J5778" s="78" t="s">
        <v>693</v>
      </c>
      <c r="K5778" s="78" t="s">
        <v>393</v>
      </c>
      <c r="L5778" s="78" t="s">
        <v>413</v>
      </c>
      <c r="M5778" s="78" t="s">
        <v>395</v>
      </c>
      <c r="N5778" s="78" t="s">
        <v>396</v>
      </c>
      <c r="O5778" s="82" t="s">
        <v>325</v>
      </c>
      <c r="P5778" s="82" t="s">
        <v>6229</v>
      </c>
      <c r="Q5778" s="83" t="str">
        <f>MID(Tabla1[[#This Row],[Aplicación]],14,1)</f>
        <v>6</v>
      </c>
      <c r="R5778" s="35" t="s">
        <v>266</v>
      </c>
      <c r="S5778" s="83" t="str">
        <f>MID(Tabla1[[#This Row],[Aplicación]],6,2)</f>
        <v>06</v>
      </c>
      <c r="T5778" s="84" t="str">
        <f>VLOOKUP(Tabla1[[#This Row],[AREA]],Hoja1!A:B,2,FALSE)</f>
        <v>06. Educación y cultura</v>
      </c>
      <c r="U5778" s="83" t="str">
        <f>MID(Tabla1[[#This Row],[Aplicación]],9,4)</f>
        <v>3321</v>
      </c>
      <c r="V5778" s="84" t="str">
        <f>VLOOKUP(Tabla1[[#This Row],[PROGRAMA]],Hoja1!A:B,2,FALSE)</f>
        <v>3321. Bibliotecas públicas</v>
      </c>
      <c r="W5778" s="83" t="str">
        <f>MID(Tabla1[[#This Row],[Aplicación]],14,2)</f>
        <v>62</v>
      </c>
      <c r="X5778" s="83" t="str">
        <f>MID(Tabla1[[#This Row],[Aplicación]],14,6)</f>
        <v>629</v>
      </c>
    </row>
    <row r="5779" spans="1:24" x14ac:dyDescent="0.25">
      <c r="A5779" s="77">
        <v>220240062971</v>
      </c>
      <c r="B5779" s="78" t="s">
        <v>390</v>
      </c>
      <c r="C5779" s="79">
        <v>45649</v>
      </c>
      <c r="D5779" s="77">
        <v>22024009190</v>
      </c>
      <c r="E5779" s="78" t="s">
        <v>1188</v>
      </c>
      <c r="F5779" s="80">
        <v>1998.92</v>
      </c>
      <c r="G5779" s="78" t="s">
        <v>7539</v>
      </c>
      <c r="H5779" s="78" t="s">
        <v>7540</v>
      </c>
      <c r="I5779" s="81" t="s">
        <v>2930</v>
      </c>
      <c r="J5779" s="78" t="s">
        <v>699</v>
      </c>
      <c r="K5779" s="78" t="s">
        <v>398</v>
      </c>
      <c r="L5779" s="78" t="s">
        <v>399</v>
      </c>
      <c r="M5779" s="78" t="s">
        <v>585</v>
      </c>
      <c r="N5779" s="78" t="s">
        <v>539</v>
      </c>
      <c r="O5779" s="82" t="s">
        <v>326</v>
      </c>
      <c r="P5779" s="82" t="s">
        <v>6229</v>
      </c>
      <c r="Q5779" s="83" t="str">
        <f>MID(Tabla1[[#This Row],[Aplicación]],14,1)</f>
        <v>2</v>
      </c>
      <c r="R5779" s="35" t="s">
        <v>265</v>
      </c>
      <c r="S5779" s="83" t="str">
        <f>MID(Tabla1[[#This Row],[Aplicación]],6,2)</f>
        <v>01</v>
      </c>
      <c r="T5779" s="84" t="str">
        <f>VLOOKUP(Tabla1[[#This Row],[AREA]],Hoja1!A:B,2,FALSE)</f>
        <v>01. Alcaldía</v>
      </c>
      <c r="U5779" s="83" t="str">
        <f>MID(Tabla1[[#This Row],[Aplicación]],9,4)</f>
        <v>4331</v>
      </c>
      <c r="V5779" s="84" t="str">
        <f>VLOOKUP(Tabla1[[#This Row],[PROGRAMA]],Hoja1!A:B,2,FALSE)</f>
        <v>4331. Desarrollo empresarial</v>
      </c>
      <c r="W5779" s="83" t="str">
        <f>MID(Tabla1[[#This Row],[Aplicación]],14,2)</f>
        <v>22</v>
      </c>
      <c r="X5779" s="83" t="str">
        <f>MID(Tabla1[[#This Row],[Aplicación]],14,6)</f>
        <v>22799</v>
      </c>
    </row>
    <row r="5780" spans="1:24" x14ac:dyDescent="0.25">
      <c r="A5780" s="77">
        <v>220240060324</v>
      </c>
      <c r="B5780" s="78" t="s">
        <v>702</v>
      </c>
      <c r="C5780" s="79">
        <v>45638</v>
      </c>
      <c r="D5780" s="77">
        <v>22024002262</v>
      </c>
      <c r="E5780" s="78" t="s">
        <v>1363</v>
      </c>
      <c r="F5780" s="80">
        <v>70.05</v>
      </c>
      <c r="G5780" s="78" t="s">
        <v>82</v>
      </c>
      <c r="H5780" s="78" t="s">
        <v>7541</v>
      </c>
      <c r="I5780" s="81" t="s">
        <v>2934</v>
      </c>
      <c r="J5780" s="78" t="s">
        <v>398</v>
      </c>
      <c r="K5780" s="78" t="s">
        <v>398</v>
      </c>
      <c r="L5780" s="78" t="s">
        <v>413</v>
      </c>
      <c r="M5780" s="78" t="s">
        <v>395</v>
      </c>
      <c r="N5780" s="78" t="s">
        <v>396</v>
      </c>
      <c r="O5780" s="82" t="s">
        <v>325</v>
      </c>
      <c r="P5780" s="82" t="s">
        <v>6229</v>
      </c>
      <c r="Q5780" s="83" t="str">
        <f>MID(Tabla1[[#This Row],[Aplicación]],14,1)</f>
        <v>2</v>
      </c>
      <c r="R5780" s="35" t="s">
        <v>265</v>
      </c>
      <c r="S5780" s="83" t="str">
        <f>MID(Tabla1[[#This Row],[Aplicación]],6,2)</f>
        <v>07</v>
      </c>
      <c r="T5780" s="84" t="str">
        <f>VLOOKUP(Tabla1[[#This Row],[AREA]],Hoja1!A:B,2,FALSE)</f>
        <v>07. Medio ambiente</v>
      </c>
      <c r="U5780" s="83" t="str">
        <f>MID(Tabla1[[#This Row],[Aplicación]],9,4)</f>
        <v>1721</v>
      </c>
      <c r="V5780" s="84" t="str">
        <f>VLOOKUP(Tabla1[[#This Row],[PROGRAMA]],Hoja1!A:B,2,FALSE)</f>
        <v>1721. Protección del medio ambiente</v>
      </c>
      <c r="W5780" s="83" t="str">
        <f>MID(Tabla1[[#This Row],[Aplicación]],14,2)</f>
        <v>22</v>
      </c>
      <c r="X5780" s="83" t="str">
        <f>MID(Tabla1[[#This Row],[Aplicación]],14,6)</f>
        <v>22112</v>
      </c>
    </row>
    <row r="5781" spans="1:24" x14ac:dyDescent="0.25">
      <c r="A5781" s="77">
        <v>220240051509</v>
      </c>
      <c r="B5781" s="78" t="s">
        <v>702</v>
      </c>
      <c r="C5781" s="79">
        <v>45595</v>
      </c>
      <c r="D5781" s="77">
        <v>22024001638</v>
      </c>
      <c r="E5781" s="78" t="s">
        <v>1424</v>
      </c>
      <c r="F5781" s="80">
        <v>70</v>
      </c>
      <c r="G5781" s="78" t="s">
        <v>767</v>
      </c>
      <c r="H5781" s="78" t="s">
        <v>7542</v>
      </c>
      <c r="I5781" s="81" t="s">
        <v>2934</v>
      </c>
      <c r="J5781" s="78" t="s">
        <v>398</v>
      </c>
      <c r="K5781" s="78" t="s">
        <v>398</v>
      </c>
      <c r="L5781" s="78" t="s">
        <v>399</v>
      </c>
      <c r="M5781" s="78" t="s">
        <v>395</v>
      </c>
      <c r="N5781" s="78" t="s">
        <v>396</v>
      </c>
      <c r="O5781" s="82" t="s">
        <v>325</v>
      </c>
      <c r="P5781" s="82" t="s">
        <v>6229</v>
      </c>
      <c r="Q5781" s="83" t="str">
        <f>MID(Tabla1[[#This Row],[Aplicación]],14,1)</f>
        <v>2</v>
      </c>
      <c r="R5781" s="35" t="s">
        <v>265</v>
      </c>
      <c r="S5781" s="83" t="str">
        <f>MID(Tabla1[[#This Row],[Aplicación]],6,2)</f>
        <v>07</v>
      </c>
      <c r="T5781" s="84" t="str">
        <f>VLOOKUP(Tabla1[[#This Row],[AREA]],Hoja1!A:B,2,FALSE)</f>
        <v>07. Medio ambiente</v>
      </c>
      <c r="U5781" s="83" t="str">
        <f>MID(Tabla1[[#This Row],[Aplicación]],9,4)</f>
        <v>1711</v>
      </c>
      <c r="V5781" s="84" t="str">
        <f>VLOOKUP(Tabla1[[#This Row],[PROGRAMA]],Hoja1!A:B,2,FALSE)</f>
        <v>1711. Parques y jardines</v>
      </c>
      <c r="W5781" s="83" t="str">
        <f>MID(Tabla1[[#This Row],[Aplicación]],14,2)</f>
        <v>21</v>
      </c>
      <c r="X5781" s="83" t="str">
        <f>MID(Tabla1[[#This Row],[Aplicación]],14,6)</f>
        <v>214</v>
      </c>
    </row>
    <row r="5782" spans="1:24" x14ac:dyDescent="0.25">
      <c r="A5782" s="77">
        <v>220240062136</v>
      </c>
      <c r="B5782" s="78" t="s">
        <v>702</v>
      </c>
      <c r="C5782" s="79">
        <v>45646</v>
      </c>
      <c r="D5782" s="77">
        <v>22024000079</v>
      </c>
      <c r="E5782" s="78" t="s">
        <v>1262</v>
      </c>
      <c r="F5782" s="80">
        <v>69.319999999999993</v>
      </c>
      <c r="G5782" s="78" t="s">
        <v>82</v>
      </c>
      <c r="H5782" s="78" t="s">
        <v>7543</v>
      </c>
      <c r="I5782" s="81" t="s">
        <v>2934</v>
      </c>
      <c r="J5782" s="78" t="s">
        <v>398</v>
      </c>
      <c r="K5782" s="78" t="s">
        <v>398</v>
      </c>
      <c r="L5782" s="78" t="s">
        <v>413</v>
      </c>
      <c r="M5782" s="78" t="s">
        <v>395</v>
      </c>
      <c r="N5782" s="78" t="s">
        <v>396</v>
      </c>
      <c r="O5782" s="82" t="s">
        <v>325</v>
      </c>
      <c r="P5782" s="82" t="s">
        <v>6229</v>
      </c>
      <c r="Q5782" s="83" t="str">
        <f>MID(Tabla1[[#This Row],[Aplicación]],14,1)</f>
        <v>2</v>
      </c>
      <c r="R5782" s="35" t="s">
        <v>265</v>
      </c>
      <c r="S5782" s="83" t="str">
        <f>MID(Tabla1[[#This Row],[Aplicación]],6,2)</f>
        <v>03</v>
      </c>
      <c r="T5782" s="84" t="str">
        <f>VLOOKUP(Tabla1[[#This Row],[AREA]],Hoja1!A:B,2,FALSE)</f>
        <v>03. Participación ciudadana y deportes</v>
      </c>
      <c r="U5782" s="83" t="str">
        <f>MID(Tabla1[[#This Row],[Aplicación]],9,4)</f>
        <v>9241</v>
      </c>
      <c r="V5782" s="84" t="str">
        <f>VLOOKUP(Tabla1[[#This Row],[PROGRAMA]],Hoja1!A:B,2,FALSE)</f>
        <v>9241. Participación ciudadana</v>
      </c>
      <c r="W5782" s="83" t="str">
        <f>MID(Tabla1[[#This Row],[Aplicación]],14,2)</f>
        <v>21</v>
      </c>
      <c r="X5782" s="83" t="str">
        <f>MID(Tabla1[[#This Row],[Aplicación]],14,6)</f>
        <v>213</v>
      </c>
    </row>
    <row r="5783" spans="1:24" x14ac:dyDescent="0.25">
      <c r="A5783" s="77">
        <v>220240045144</v>
      </c>
      <c r="B5783" s="78" t="s">
        <v>702</v>
      </c>
      <c r="C5783" s="79">
        <v>45567</v>
      </c>
      <c r="D5783" s="77">
        <v>22024000437</v>
      </c>
      <c r="E5783" s="78" t="s">
        <v>1287</v>
      </c>
      <c r="F5783" s="80">
        <v>69.28</v>
      </c>
      <c r="G5783" s="78" t="s">
        <v>838</v>
      </c>
      <c r="H5783" s="78" t="s">
        <v>7544</v>
      </c>
      <c r="I5783" s="81" t="s">
        <v>2934</v>
      </c>
      <c r="J5783" s="78" t="s">
        <v>398</v>
      </c>
      <c r="K5783" s="78" t="s">
        <v>398</v>
      </c>
      <c r="L5783" s="78" t="s">
        <v>413</v>
      </c>
      <c r="M5783" s="78" t="s">
        <v>395</v>
      </c>
      <c r="N5783" s="78" t="s">
        <v>396</v>
      </c>
      <c r="O5783" s="82" t="s">
        <v>325</v>
      </c>
      <c r="P5783" s="82" t="s">
        <v>6229</v>
      </c>
      <c r="Q5783" s="83" t="str">
        <f>MID(Tabla1[[#This Row],[Aplicación]],14,1)</f>
        <v>2</v>
      </c>
      <c r="R5783" s="35" t="s">
        <v>265</v>
      </c>
      <c r="S5783" s="83" t="str">
        <f>MID(Tabla1[[#This Row],[Aplicación]],6,2)</f>
        <v>10</v>
      </c>
      <c r="T5783" s="84" t="str">
        <f>VLOOKUP(Tabla1[[#This Row],[AREA]],Hoja1!A:B,2,FALSE)</f>
        <v>10. Personas mayores, familia y servicios sociales</v>
      </c>
      <c r="U5783" s="83" t="str">
        <f>MID(Tabla1[[#This Row],[Aplicación]],9,4)</f>
        <v>2311</v>
      </c>
      <c r="V5783" s="84" t="str">
        <f>VLOOKUP(Tabla1[[#This Row],[PROGRAMA]],Hoja1!A:B,2,FALSE)</f>
        <v>2311. Intervención social</v>
      </c>
      <c r="W5783" s="83" t="str">
        <f>MID(Tabla1[[#This Row],[Aplicación]],14,2)</f>
        <v>21</v>
      </c>
      <c r="X5783" s="83" t="str">
        <f>MID(Tabla1[[#This Row],[Aplicación]],14,6)</f>
        <v>212</v>
      </c>
    </row>
    <row r="5784" spans="1:24" x14ac:dyDescent="0.25">
      <c r="A5784" s="77">
        <v>220240044920</v>
      </c>
      <c r="B5784" s="78" t="s">
        <v>702</v>
      </c>
      <c r="C5784" s="79">
        <v>45567</v>
      </c>
      <c r="D5784" s="77">
        <v>22024000749</v>
      </c>
      <c r="E5784" s="78" t="s">
        <v>1290</v>
      </c>
      <c r="F5784" s="80">
        <v>69.209999999999994</v>
      </c>
      <c r="G5784" s="78" t="s">
        <v>838</v>
      </c>
      <c r="H5784" s="78" t="s">
        <v>7545</v>
      </c>
      <c r="I5784" s="81" t="s">
        <v>2934</v>
      </c>
      <c r="J5784" s="78" t="s">
        <v>398</v>
      </c>
      <c r="K5784" s="78" t="s">
        <v>398</v>
      </c>
      <c r="L5784" s="78" t="s">
        <v>413</v>
      </c>
      <c r="M5784" s="78" t="s">
        <v>395</v>
      </c>
      <c r="N5784" s="78" t="s">
        <v>396</v>
      </c>
      <c r="O5784" s="82" t="s">
        <v>325</v>
      </c>
      <c r="P5784" s="82" t="s">
        <v>6229</v>
      </c>
      <c r="Q5784" s="83" t="str">
        <f>MID(Tabla1[[#This Row],[Aplicación]],14,1)</f>
        <v>2</v>
      </c>
      <c r="R5784" s="35" t="s">
        <v>265</v>
      </c>
      <c r="S5784" s="83" t="str">
        <f>MID(Tabla1[[#This Row],[Aplicación]],6,2)</f>
        <v>02</v>
      </c>
      <c r="T5784" s="84" t="str">
        <f>VLOOKUP(Tabla1[[#This Row],[AREA]],Hoja1!A:B,2,FALSE)</f>
        <v>02. Urbanismo y vivienda</v>
      </c>
      <c r="U5784" s="83" t="str">
        <f>MID(Tabla1[[#This Row],[Aplicación]],9,4)</f>
        <v>9332</v>
      </c>
      <c r="V5784" s="84" t="str">
        <f>VLOOKUP(Tabla1[[#This Row],[PROGRAMA]],Hoja1!A:B,2,FALSE)</f>
        <v>9332. Mantenimiento de edificios e instalaciones municipales</v>
      </c>
      <c r="W5784" s="83" t="str">
        <f>MID(Tabla1[[#This Row],[Aplicación]],14,2)</f>
        <v>21</v>
      </c>
      <c r="X5784" s="83" t="str">
        <f>MID(Tabla1[[#This Row],[Aplicación]],14,6)</f>
        <v>212</v>
      </c>
    </row>
    <row r="5785" spans="1:24" x14ac:dyDescent="0.25">
      <c r="A5785" s="77">
        <v>220240051774</v>
      </c>
      <c r="B5785" s="78" t="s">
        <v>702</v>
      </c>
      <c r="C5785" s="79">
        <v>45600</v>
      </c>
      <c r="D5785" s="77">
        <v>22024000942</v>
      </c>
      <c r="E5785" s="78" t="s">
        <v>1411</v>
      </c>
      <c r="F5785" s="80">
        <v>68.98</v>
      </c>
      <c r="G5785" s="78" t="s">
        <v>886</v>
      </c>
      <c r="H5785" s="78" t="s">
        <v>7546</v>
      </c>
      <c r="I5785" s="81" t="s">
        <v>2934</v>
      </c>
      <c r="J5785" s="78" t="s">
        <v>398</v>
      </c>
      <c r="K5785" s="78" t="s">
        <v>398</v>
      </c>
      <c r="L5785" s="78" t="s">
        <v>413</v>
      </c>
      <c r="M5785" s="78" t="s">
        <v>395</v>
      </c>
      <c r="N5785" s="78" t="s">
        <v>396</v>
      </c>
      <c r="O5785" s="82" t="s">
        <v>325</v>
      </c>
      <c r="P5785" s="82" t="s">
        <v>6229</v>
      </c>
      <c r="Q5785" s="83" t="str">
        <f>MID(Tabla1[[#This Row],[Aplicación]],14,1)</f>
        <v>2</v>
      </c>
      <c r="R5785" s="35" t="s">
        <v>265</v>
      </c>
      <c r="S5785" s="83" t="str">
        <f>MID(Tabla1[[#This Row],[Aplicación]],6,2)</f>
        <v>06</v>
      </c>
      <c r="T5785" s="84" t="str">
        <f>VLOOKUP(Tabla1[[#This Row],[AREA]],Hoja1!A:B,2,FALSE)</f>
        <v>06. Educación y cultura</v>
      </c>
      <c r="U5785" s="83" t="str">
        <f>MID(Tabla1[[#This Row],[Aplicación]],9,4)</f>
        <v>3231</v>
      </c>
      <c r="V5785" s="84" t="str">
        <f>VLOOKUP(Tabla1[[#This Row],[PROGRAMA]],Hoja1!A:B,2,FALSE)</f>
        <v>3231. Escuelas infantiles</v>
      </c>
      <c r="W5785" s="83" t="str">
        <f>MID(Tabla1[[#This Row],[Aplicación]],14,2)</f>
        <v>21</v>
      </c>
      <c r="X5785" s="83" t="str">
        <f>MID(Tabla1[[#This Row],[Aplicación]],14,6)</f>
        <v>212</v>
      </c>
    </row>
    <row r="5786" spans="1:24" x14ac:dyDescent="0.25">
      <c r="A5786" s="77">
        <v>220240045492</v>
      </c>
      <c r="B5786" s="78" t="s">
        <v>702</v>
      </c>
      <c r="C5786" s="79">
        <v>45568</v>
      </c>
      <c r="D5786" s="77">
        <v>22024000749</v>
      </c>
      <c r="E5786" s="78" t="s">
        <v>1290</v>
      </c>
      <c r="F5786" s="80">
        <v>68.790000000000006</v>
      </c>
      <c r="G5786" s="78" t="s">
        <v>81</v>
      </c>
      <c r="H5786" s="78" t="s">
        <v>7547</v>
      </c>
      <c r="I5786" s="81" t="s">
        <v>2934</v>
      </c>
      <c r="J5786" s="78" t="s">
        <v>398</v>
      </c>
      <c r="K5786" s="78" t="s">
        <v>398</v>
      </c>
      <c r="L5786" s="78" t="s">
        <v>413</v>
      </c>
      <c r="M5786" s="78" t="s">
        <v>395</v>
      </c>
      <c r="N5786" s="78" t="s">
        <v>396</v>
      </c>
      <c r="O5786" s="82" t="s">
        <v>325</v>
      </c>
      <c r="P5786" s="82" t="s">
        <v>6229</v>
      </c>
      <c r="Q5786" s="83" t="str">
        <f>MID(Tabla1[[#This Row],[Aplicación]],14,1)</f>
        <v>2</v>
      </c>
      <c r="R5786" s="35" t="s">
        <v>265</v>
      </c>
      <c r="S5786" s="83" t="str">
        <f>MID(Tabla1[[#This Row],[Aplicación]],6,2)</f>
        <v>02</v>
      </c>
      <c r="T5786" s="84" t="str">
        <f>VLOOKUP(Tabla1[[#This Row],[AREA]],Hoja1!A:B,2,FALSE)</f>
        <v>02. Urbanismo y vivienda</v>
      </c>
      <c r="U5786" s="83" t="str">
        <f>MID(Tabla1[[#This Row],[Aplicación]],9,4)</f>
        <v>9332</v>
      </c>
      <c r="V5786" s="84" t="str">
        <f>VLOOKUP(Tabla1[[#This Row],[PROGRAMA]],Hoja1!A:B,2,FALSE)</f>
        <v>9332. Mantenimiento de edificios e instalaciones municipales</v>
      </c>
      <c r="W5786" s="83" t="str">
        <f>MID(Tabla1[[#This Row],[Aplicación]],14,2)</f>
        <v>21</v>
      </c>
      <c r="X5786" s="83" t="str">
        <f>MID(Tabla1[[#This Row],[Aplicación]],14,6)</f>
        <v>212</v>
      </c>
    </row>
    <row r="5787" spans="1:24" x14ac:dyDescent="0.25">
      <c r="A5787" s="77">
        <v>220240062048</v>
      </c>
      <c r="B5787" s="78" t="s">
        <v>702</v>
      </c>
      <c r="C5787" s="79">
        <v>45646</v>
      </c>
      <c r="D5787" s="77">
        <v>22024000940</v>
      </c>
      <c r="E5787" s="78" t="s">
        <v>1285</v>
      </c>
      <c r="F5787" s="80">
        <v>68.58</v>
      </c>
      <c r="G5787" s="78" t="s">
        <v>82</v>
      </c>
      <c r="H5787" s="78" t="s">
        <v>7548</v>
      </c>
      <c r="I5787" s="81" t="s">
        <v>2934</v>
      </c>
      <c r="J5787" s="78" t="s">
        <v>398</v>
      </c>
      <c r="K5787" s="78" t="s">
        <v>398</v>
      </c>
      <c r="L5787" s="78" t="s">
        <v>413</v>
      </c>
      <c r="M5787" s="78" t="s">
        <v>395</v>
      </c>
      <c r="N5787" s="78" t="s">
        <v>396</v>
      </c>
      <c r="O5787" s="82" t="s">
        <v>325</v>
      </c>
      <c r="P5787" s="82" t="s">
        <v>6229</v>
      </c>
      <c r="Q5787" s="83" t="str">
        <f>MID(Tabla1[[#This Row],[Aplicación]],14,1)</f>
        <v>2</v>
      </c>
      <c r="R5787" s="35" t="s">
        <v>265</v>
      </c>
      <c r="S5787" s="83" t="str">
        <f>MID(Tabla1[[#This Row],[Aplicación]],6,2)</f>
        <v>06</v>
      </c>
      <c r="T5787" s="84" t="str">
        <f>VLOOKUP(Tabla1[[#This Row],[AREA]],Hoja1!A:B,2,FALSE)</f>
        <v>06. Educación y cultura</v>
      </c>
      <c r="U5787" s="83" t="str">
        <f>MID(Tabla1[[#This Row],[Aplicación]],9,4)</f>
        <v>3232</v>
      </c>
      <c r="V5787" s="84" t="str">
        <f>VLOOKUP(Tabla1[[#This Row],[PROGRAMA]],Hoja1!A:B,2,FALSE)</f>
        <v>3232. Conservación y mantenimiento centros educación infantil y primaria</v>
      </c>
      <c r="W5787" s="83" t="str">
        <f>MID(Tabla1[[#This Row],[Aplicación]],14,2)</f>
        <v>21</v>
      </c>
      <c r="X5787" s="83" t="str">
        <f>MID(Tabla1[[#This Row],[Aplicación]],14,6)</f>
        <v>212</v>
      </c>
    </row>
    <row r="5788" spans="1:24" x14ac:dyDescent="0.25">
      <c r="A5788" s="77">
        <v>220240060980</v>
      </c>
      <c r="B5788" s="78" t="s">
        <v>702</v>
      </c>
      <c r="C5788" s="79">
        <v>45643</v>
      </c>
      <c r="D5788" s="77">
        <v>22024000440</v>
      </c>
      <c r="E5788" s="78" t="s">
        <v>1425</v>
      </c>
      <c r="F5788" s="80">
        <v>68.06</v>
      </c>
      <c r="G5788" s="78" t="s">
        <v>766</v>
      </c>
      <c r="H5788" s="78" t="s">
        <v>7549</v>
      </c>
      <c r="I5788" s="81" t="s">
        <v>2934</v>
      </c>
      <c r="J5788" s="78" t="s">
        <v>398</v>
      </c>
      <c r="K5788" s="78" t="s">
        <v>398</v>
      </c>
      <c r="L5788" s="78" t="s">
        <v>399</v>
      </c>
      <c r="M5788" s="78" t="s">
        <v>395</v>
      </c>
      <c r="N5788" s="78" t="s">
        <v>396</v>
      </c>
      <c r="O5788" s="82" t="s">
        <v>325</v>
      </c>
      <c r="P5788" s="82" t="s">
        <v>6229</v>
      </c>
      <c r="Q5788" s="83" t="str">
        <f>MID(Tabla1[[#This Row],[Aplicación]],14,1)</f>
        <v>2</v>
      </c>
      <c r="R5788" s="35" t="s">
        <v>265</v>
      </c>
      <c r="S5788" s="83" t="str">
        <f>MID(Tabla1[[#This Row],[Aplicación]],6,2)</f>
        <v>11</v>
      </c>
      <c r="T5788" s="84" t="str">
        <f>VLOOKUP(Tabla1[[#This Row],[AREA]],Hoja1!A:B,2,FALSE)</f>
        <v>11. Salud pública y seguridad ciudadana</v>
      </c>
      <c r="U5788" s="83" t="str">
        <f>MID(Tabla1[[#This Row],[Aplicación]],9,4)</f>
        <v>1621</v>
      </c>
      <c r="V5788" s="84" t="str">
        <f>VLOOKUP(Tabla1[[#This Row],[PROGRAMA]],Hoja1!A:B,2,FALSE)</f>
        <v>1621. Recogida de residuos</v>
      </c>
      <c r="W5788" s="83" t="str">
        <f>MID(Tabla1[[#This Row],[Aplicación]],14,2)</f>
        <v>21</v>
      </c>
      <c r="X5788" s="83" t="str">
        <f>MID(Tabla1[[#This Row],[Aplicación]],14,6)</f>
        <v>214</v>
      </c>
    </row>
    <row r="5789" spans="1:24" x14ac:dyDescent="0.25">
      <c r="A5789" s="77">
        <v>220240062109</v>
      </c>
      <c r="B5789" s="78" t="s">
        <v>702</v>
      </c>
      <c r="C5789" s="79">
        <v>45646</v>
      </c>
      <c r="D5789" s="77">
        <v>22024001638</v>
      </c>
      <c r="E5789" s="78" t="s">
        <v>1424</v>
      </c>
      <c r="F5789" s="80">
        <v>68.06</v>
      </c>
      <c r="G5789" s="78" t="s">
        <v>766</v>
      </c>
      <c r="H5789" s="78" t="s">
        <v>7550</v>
      </c>
      <c r="I5789" s="81" t="s">
        <v>2934</v>
      </c>
      <c r="J5789" s="78" t="s">
        <v>398</v>
      </c>
      <c r="K5789" s="78" t="s">
        <v>398</v>
      </c>
      <c r="L5789" s="78" t="s">
        <v>399</v>
      </c>
      <c r="M5789" s="78" t="s">
        <v>395</v>
      </c>
      <c r="N5789" s="78" t="s">
        <v>396</v>
      </c>
      <c r="O5789" s="82" t="s">
        <v>325</v>
      </c>
      <c r="P5789" s="82" t="s">
        <v>6229</v>
      </c>
      <c r="Q5789" s="83" t="str">
        <f>MID(Tabla1[[#This Row],[Aplicación]],14,1)</f>
        <v>2</v>
      </c>
      <c r="R5789" s="35" t="s">
        <v>265</v>
      </c>
      <c r="S5789" s="83" t="str">
        <f>MID(Tabla1[[#This Row],[Aplicación]],6,2)</f>
        <v>07</v>
      </c>
      <c r="T5789" s="84" t="str">
        <f>VLOOKUP(Tabla1[[#This Row],[AREA]],Hoja1!A:B,2,FALSE)</f>
        <v>07. Medio ambiente</v>
      </c>
      <c r="U5789" s="83" t="str">
        <f>MID(Tabla1[[#This Row],[Aplicación]],9,4)</f>
        <v>1711</v>
      </c>
      <c r="V5789" s="84" t="str">
        <f>VLOOKUP(Tabla1[[#This Row],[PROGRAMA]],Hoja1!A:B,2,FALSE)</f>
        <v>1711. Parques y jardines</v>
      </c>
      <c r="W5789" s="83" t="str">
        <f>MID(Tabla1[[#This Row],[Aplicación]],14,2)</f>
        <v>21</v>
      </c>
      <c r="X5789" s="83" t="str">
        <f>MID(Tabla1[[#This Row],[Aplicación]],14,6)</f>
        <v>214</v>
      </c>
    </row>
    <row r="5790" spans="1:24" x14ac:dyDescent="0.25">
      <c r="A5790" s="77">
        <v>220240057978</v>
      </c>
      <c r="B5790" s="78" t="s">
        <v>702</v>
      </c>
      <c r="C5790" s="79">
        <v>45630</v>
      </c>
      <c r="D5790" s="77">
        <v>22024000484</v>
      </c>
      <c r="E5790" s="78" t="s">
        <v>1323</v>
      </c>
      <c r="F5790" s="80">
        <v>67.8</v>
      </c>
      <c r="G5790" s="78" t="s">
        <v>41</v>
      </c>
      <c r="H5790" s="78" t="s">
        <v>7551</v>
      </c>
      <c r="I5790" s="81" t="s">
        <v>2934</v>
      </c>
      <c r="J5790" s="78" t="s">
        <v>398</v>
      </c>
      <c r="K5790" s="78" t="s">
        <v>398</v>
      </c>
      <c r="L5790" s="78" t="s">
        <v>413</v>
      </c>
      <c r="M5790" s="78" t="s">
        <v>395</v>
      </c>
      <c r="N5790" s="78" t="s">
        <v>396</v>
      </c>
      <c r="O5790" s="82" t="s">
        <v>325</v>
      </c>
      <c r="P5790" s="82" t="s">
        <v>6229</v>
      </c>
      <c r="Q5790" s="83" t="str">
        <f>MID(Tabla1[[#This Row],[Aplicación]],14,1)</f>
        <v>2</v>
      </c>
      <c r="R5790" s="35" t="s">
        <v>265</v>
      </c>
      <c r="S5790" s="83" t="str">
        <f>MID(Tabla1[[#This Row],[Aplicación]],6,2)</f>
        <v>10</v>
      </c>
      <c r="T5790" s="84" t="str">
        <f>VLOOKUP(Tabla1[[#This Row],[AREA]],Hoja1!A:B,2,FALSE)</f>
        <v>10. Personas mayores, familia y servicios sociales</v>
      </c>
      <c r="U5790" s="83" t="str">
        <f>MID(Tabla1[[#This Row],[Aplicación]],9,4)</f>
        <v>2312</v>
      </c>
      <c r="V5790" s="84" t="str">
        <f>VLOOKUP(Tabla1[[#This Row],[PROGRAMA]],Hoja1!A:B,2,FALSE)</f>
        <v>2312. Iniciativas sociales</v>
      </c>
      <c r="W5790" s="83" t="str">
        <f>MID(Tabla1[[#This Row],[Aplicación]],14,2)</f>
        <v>21</v>
      </c>
      <c r="X5790" s="83" t="str">
        <f>MID(Tabla1[[#This Row],[Aplicación]],14,6)</f>
        <v>212</v>
      </c>
    </row>
    <row r="5791" spans="1:24" x14ac:dyDescent="0.25">
      <c r="A5791" s="77">
        <v>220240062180</v>
      </c>
      <c r="B5791" s="78" t="s">
        <v>702</v>
      </c>
      <c r="C5791" s="79">
        <v>45646</v>
      </c>
      <c r="D5791" s="77">
        <v>22024000078</v>
      </c>
      <c r="E5791" s="78" t="s">
        <v>1293</v>
      </c>
      <c r="F5791" s="80">
        <v>67.760000000000005</v>
      </c>
      <c r="G5791" s="78" t="s">
        <v>41</v>
      </c>
      <c r="H5791" s="78" t="s">
        <v>7552</v>
      </c>
      <c r="I5791" s="81" t="s">
        <v>2934</v>
      </c>
      <c r="J5791" s="78" t="s">
        <v>398</v>
      </c>
      <c r="K5791" s="78" t="s">
        <v>398</v>
      </c>
      <c r="L5791" s="78" t="s">
        <v>413</v>
      </c>
      <c r="M5791" s="78" t="s">
        <v>395</v>
      </c>
      <c r="N5791" s="78" t="s">
        <v>396</v>
      </c>
      <c r="O5791" s="82" t="s">
        <v>325</v>
      </c>
      <c r="P5791" s="82" t="s">
        <v>6229</v>
      </c>
      <c r="Q5791" s="83" t="str">
        <f>MID(Tabla1[[#This Row],[Aplicación]],14,1)</f>
        <v>2</v>
      </c>
      <c r="R5791" s="35" t="s">
        <v>265</v>
      </c>
      <c r="S5791" s="83" t="str">
        <f>MID(Tabla1[[#This Row],[Aplicación]],6,2)</f>
        <v>03</v>
      </c>
      <c r="T5791" s="84" t="str">
        <f>VLOOKUP(Tabla1[[#This Row],[AREA]],Hoja1!A:B,2,FALSE)</f>
        <v>03. Participación ciudadana y deportes</v>
      </c>
      <c r="U5791" s="83" t="str">
        <f>MID(Tabla1[[#This Row],[Aplicación]],9,4)</f>
        <v>9241</v>
      </c>
      <c r="V5791" s="84" t="str">
        <f>VLOOKUP(Tabla1[[#This Row],[PROGRAMA]],Hoja1!A:B,2,FALSE)</f>
        <v>9241. Participación ciudadana</v>
      </c>
      <c r="W5791" s="83" t="str">
        <f>MID(Tabla1[[#This Row],[Aplicación]],14,2)</f>
        <v>21</v>
      </c>
      <c r="X5791" s="83" t="str">
        <f>MID(Tabla1[[#This Row],[Aplicación]],14,6)</f>
        <v>212</v>
      </c>
    </row>
    <row r="5792" spans="1:24" x14ac:dyDescent="0.25">
      <c r="A5792" s="77">
        <v>220240044928</v>
      </c>
      <c r="B5792" s="78" t="s">
        <v>702</v>
      </c>
      <c r="C5792" s="79">
        <v>45567</v>
      </c>
      <c r="D5792" s="77">
        <v>22024000749</v>
      </c>
      <c r="E5792" s="78" t="s">
        <v>1290</v>
      </c>
      <c r="F5792" s="80">
        <v>67.69</v>
      </c>
      <c r="G5792" s="78" t="s">
        <v>41</v>
      </c>
      <c r="H5792" s="78" t="s">
        <v>7553</v>
      </c>
      <c r="I5792" s="81" t="s">
        <v>2934</v>
      </c>
      <c r="J5792" s="78" t="s">
        <v>398</v>
      </c>
      <c r="K5792" s="78" t="s">
        <v>398</v>
      </c>
      <c r="L5792" s="78" t="s">
        <v>413</v>
      </c>
      <c r="M5792" s="78" t="s">
        <v>395</v>
      </c>
      <c r="N5792" s="78" t="s">
        <v>396</v>
      </c>
      <c r="O5792" s="82" t="s">
        <v>325</v>
      </c>
      <c r="P5792" s="82" t="s">
        <v>6229</v>
      </c>
      <c r="Q5792" s="83" t="str">
        <f>MID(Tabla1[[#This Row],[Aplicación]],14,1)</f>
        <v>2</v>
      </c>
      <c r="R5792" s="35" t="s">
        <v>265</v>
      </c>
      <c r="S5792" s="83" t="str">
        <f>MID(Tabla1[[#This Row],[Aplicación]],6,2)</f>
        <v>02</v>
      </c>
      <c r="T5792" s="84" t="str">
        <f>VLOOKUP(Tabla1[[#This Row],[AREA]],Hoja1!A:B,2,FALSE)</f>
        <v>02. Urbanismo y vivienda</v>
      </c>
      <c r="U5792" s="83" t="str">
        <f>MID(Tabla1[[#This Row],[Aplicación]],9,4)</f>
        <v>9332</v>
      </c>
      <c r="V5792" s="84" t="str">
        <f>VLOOKUP(Tabla1[[#This Row],[PROGRAMA]],Hoja1!A:B,2,FALSE)</f>
        <v>9332. Mantenimiento de edificios e instalaciones municipales</v>
      </c>
      <c r="W5792" s="83" t="str">
        <f>MID(Tabla1[[#This Row],[Aplicación]],14,2)</f>
        <v>21</v>
      </c>
      <c r="X5792" s="83" t="str">
        <f>MID(Tabla1[[#This Row],[Aplicación]],14,6)</f>
        <v>212</v>
      </c>
    </row>
    <row r="5793" spans="1:24" x14ac:dyDescent="0.25">
      <c r="A5793" s="77">
        <v>220240058120</v>
      </c>
      <c r="B5793" s="78" t="s">
        <v>702</v>
      </c>
      <c r="C5793" s="79">
        <v>45630</v>
      </c>
      <c r="D5793" s="77">
        <v>22024000941</v>
      </c>
      <c r="E5793" s="78" t="s">
        <v>1452</v>
      </c>
      <c r="F5793" s="80">
        <v>67.349999999999994</v>
      </c>
      <c r="G5793" s="78" t="s">
        <v>82</v>
      </c>
      <c r="H5793" s="78" t="s">
        <v>7554</v>
      </c>
      <c r="I5793" s="81" t="s">
        <v>2934</v>
      </c>
      <c r="J5793" s="78" t="s">
        <v>398</v>
      </c>
      <c r="K5793" s="78" t="s">
        <v>398</v>
      </c>
      <c r="L5793" s="78" t="s">
        <v>413</v>
      </c>
      <c r="M5793" s="78" t="s">
        <v>395</v>
      </c>
      <c r="N5793" s="78" t="s">
        <v>396</v>
      </c>
      <c r="O5793" s="82" t="s">
        <v>325</v>
      </c>
      <c r="P5793" s="82" t="s">
        <v>6229</v>
      </c>
      <c r="Q5793" s="83" t="str">
        <f>MID(Tabla1[[#This Row],[Aplicación]],14,1)</f>
        <v>2</v>
      </c>
      <c r="R5793" s="35" t="s">
        <v>265</v>
      </c>
      <c r="S5793" s="83" t="str">
        <f>MID(Tabla1[[#This Row],[Aplicación]],6,2)</f>
        <v>06</v>
      </c>
      <c r="T5793" s="84" t="str">
        <f>VLOOKUP(Tabla1[[#This Row],[AREA]],Hoja1!A:B,2,FALSE)</f>
        <v>06. Educación y cultura</v>
      </c>
      <c r="U5793" s="83" t="str">
        <f>MID(Tabla1[[#This Row],[Aplicación]],9,4)</f>
        <v>3321</v>
      </c>
      <c r="V5793" s="84" t="str">
        <f>VLOOKUP(Tabla1[[#This Row],[PROGRAMA]],Hoja1!A:B,2,FALSE)</f>
        <v>3321. Bibliotecas públicas</v>
      </c>
      <c r="W5793" s="83" t="str">
        <f>MID(Tabla1[[#This Row],[Aplicación]],14,2)</f>
        <v>21</v>
      </c>
      <c r="X5793" s="83" t="str">
        <f>MID(Tabla1[[#This Row],[Aplicación]],14,6)</f>
        <v>212</v>
      </c>
    </row>
    <row r="5794" spans="1:24" x14ac:dyDescent="0.25">
      <c r="A5794" s="77">
        <v>220240052376</v>
      </c>
      <c r="B5794" s="78" t="s">
        <v>702</v>
      </c>
      <c r="C5794" s="79">
        <v>45601</v>
      </c>
      <c r="D5794" s="77">
        <v>22024000484</v>
      </c>
      <c r="E5794" s="78" t="s">
        <v>1323</v>
      </c>
      <c r="F5794" s="80">
        <v>67.13</v>
      </c>
      <c r="G5794" s="78" t="s">
        <v>815</v>
      </c>
      <c r="H5794" s="78" t="s">
        <v>7555</v>
      </c>
      <c r="I5794" s="81" t="s">
        <v>2934</v>
      </c>
      <c r="J5794" s="78" t="s">
        <v>398</v>
      </c>
      <c r="K5794" s="78" t="s">
        <v>398</v>
      </c>
      <c r="L5794" s="78" t="s">
        <v>413</v>
      </c>
      <c r="M5794" s="78" t="s">
        <v>395</v>
      </c>
      <c r="N5794" s="78" t="s">
        <v>396</v>
      </c>
      <c r="O5794" s="82" t="s">
        <v>325</v>
      </c>
      <c r="P5794" s="82" t="s">
        <v>6229</v>
      </c>
      <c r="Q5794" s="83" t="str">
        <f>MID(Tabla1[[#This Row],[Aplicación]],14,1)</f>
        <v>2</v>
      </c>
      <c r="R5794" s="35" t="s">
        <v>265</v>
      </c>
      <c r="S5794" s="83" t="str">
        <f>MID(Tabla1[[#This Row],[Aplicación]],6,2)</f>
        <v>10</v>
      </c>
      <c r="T5794" s="84" t="str">
        <f>VLOOKUP(Tabla1[[#This Row],[AREA]],Hoja1!A:B,2,FALSE)</f>
        <v>10. Personas mayores, familia y servicios sociales</v>
      </c>
      <c r="U5794" s="83" t="str">
        <f>MID(Tabla1[[#This Row],[Aplicación]],9,4)</f>
        <v>2312</v>
      </c>
      <c r="V5794" s="84" t="str">
        <f>VLOOKUP(Tabla1[[#This Row],[PROGRAMA]],Hoja1!A:B,2,FALSE)</f>
        <v>2312. Iniciativas sociales</v>
      </c>
      <c r="W5794" s="83" t="str">
        <f>MID(Tabla1[[#This Row],[Aplicación]],14,2)</f>
        <v>21</v>
      </c>
      <c r="X5794" s="83" t="str">
        <f>MID(Tabla1[[#This Row],[Aplicación]],14,6)</f>
        <v>212</v>
      </c>
    </row>
    <row r="5795" spans="1:24" x14ac:dyDescent="0.25">
      <c r="A5795" s="77">
        <v>220240045069</v>
      </c>
      <c r="B5795" s="78" t="s">
        <v>702</v>
      </c>
      <c r="C5795" s="79">
        <v>45567</v>
      </c>
      <c r="D5795" s="77">
        <v>22024000940</v>
      </c>
      <c r="E5795" s="78" t="s">
        <v>1285</v>
      </c>
      <c r="F5795" s="80">
        <v>66.55</v>
      </c>
      <c r="G5795" s="78" t="s">
        <v>41</v>
      </c>
      <c r="H5795" s="78" t="s">
        <v>7556</v>
      </c>
      <c r="I5795" s="81" t="s">
        <v>2934</v>
      </c>
      <c r="J5795" s="78" t="s">
        <v>398</v>
      </c>
      <c r="K5795" s="78" t="s">
        <v>398</v>
      </c>
      <c r="L5795" s="78" t="s">
        <v>413</v>
      </c>
      <c r="M5795" s="78" t="s">
        <v>395</v>
      </c>
      <c r="N5795" s="78" t="s">
        <v>396</v>
      </c>
      <c r="O5795" s="82" t="s">
        <v>325</v>
      </c>
      <c r="P5795" s="82" t="s">
        <v>6229</v>
      </c>
      <c r="Q5795" s="83" t="str">
        <f>MID(Tabla1[[#This Row],[Aplicación]],14,1)</f>
        <v>2</v>
      </c>
      <c r="R5795" s="35" t="s">
        <v>265</v>
      </c>
      <c r="S5795" s="83" t="str">
        <f>MID(Tabla1[[#This Row],[Aplicación]],6,2)</f>
        <v>06</v>
      </c>
      <c r="T5795" s="84" t="str">
        <f>VLOOKUP(Tabla1[[#This Row],[AREA]],Hoja1!A:B,2,FALSE)</f>
        <v>06. Educación y cultura</v>
      </c>
      <c r="U5795" s="83" t="str">
        <f>MID(Tabla1[[#This Row],[Aplicación]],9,4)</f>
        <v>3232</v>
      </c>
      <c r="V5795" s="84" t="str">
        <f>VLOOKUP(Tabla1[[#This Row],[PROGRAMA]],Hoja1!A:B,2,FALSE)</f>
        <v>3232. Conservación y mantenimiento centros educación infantil y primaria</v>
      </c>
      <c r="W5795" s="83" t="str">
        <f>MID(Tabla1[[#This Row],[Aplicación]],14,2)</f>
        <v>21</v>
      </c>
      <c r="X5795" s="83" t="str">
        <f>MID(Tabla1[[#This Row],[Aplicación]],14,6)</f>
        <v>212</v>
      </c>
    </row>
    <row r="5796" spans="1:24" x14ac:dyDescent="0.25">
      <c r="A5796" s="77">
        <v>220240058046</v>
      </c>
      <c r="B5796" s="78" t="s">
        <v>702</v>
      </c>
      <c r="C5796" s="79">
        <v>45630</v>
      </c>
      <c r="D5796" s="77">
        <v>22024000450</v>
      </c>
      <c r="E5796" s="78" t="s">
        <v>1455</v>
      </c>
      <c r="F5796" s="80">
        <v>66.55</v>
      </c>
      <c r="G5796" s="78" t="s">
        <v>41</v>
      </c>
      <c r="H5796" s="78" t="s">
        <v>7557</v>
      </c>
      <c r="I5796" s="81" t="s">
        <v>2934</v>
      </c>
      <c r="J5796" s="78" t="s">
        <v>398</v>
      </c>
      <c r="K5796" s="78" t="s">
        <v>398</v>
      </c>
      <c r="L5796" s="78" t="s">
        <v>413</v>
      </c>
      <c r="M5796" s="78" t="s">
        <v>395</v>
      </c>
      <c r="N5796" s="78" t="s">
        <v>396</v>
      </c>
      <c r="O5796" s="82" t="s">
        <v>325</v>
      </c>
      <c r="P5796" s="82" t="s">
        <v>6229</v>
      </c>
      <c r="Q5796" s="83" t="str">
        <f>MID(Tabla1[[#This Row],[Aplicación]],14,1)</f>
        <v>2</v>
      </c>
      <c r="R5796" s="35" t="s">
        <v>265</v>
      </c>
      <c r="S5796" s="83" t="str">
        <f>MID(Tabla1[[#This Row],[Aplicación]],6,2)</f>
        <v>11</v>
      </c>
      <c r="T5796" s="84" t="str">
        <f>VLOOKUP(Tabla1[[#This Row],[AREA]],Hoja1!A:B,2,FALSE)</f>
        <v>11. Salud pública y seguridad ciudadana</v>
      </c>
      <c r="U5796" s="83" t="str">
        <f>MID(Tabla1[[#This Row],[Aplicación]],9,4)</f>
        <v>1631</v>
      </c>
      <c r="V5796" s="84" t="str">
        <f>VLOOKUP(Tabla1[[#This Row],[PROGRAMA]],Hoja1!A:B,2,FALSE)</f>
        <v>1631. Limpieza viaria</v>
      </c>
      <c r="W5796" s="83" t="str">
        <f>MID(Tabla1[[#This Row],[Aplicación]],14,2)</f>
        <v>22</v>
      </c>
      <c r="X5796" s="83" t="str">
        <f>MID(Tabla1[[#This Row],[Aplicación]],14,6)</f>
        <v>22199</v>
      </c>
    </row>
    <row r="5797" spans="1:24" x14ac:dyDescent="0.25">
      <c r="A5797" s="77">
        <v>220240059677</v>
      </c>
      <c r="B5797" s="78" t="s">
        <v>702</v>
      </c>
      <c r="C5797" s="79">
        <v>45636</v>
      </c>
      <c r="D5797" s="77">
        <v>22024000021</v>
      </c>
      <c r="E5797" s="78" t="s">
        <v>1296</v>
      </c>
      <c r="F5797" s="80">
        <v>66.17</v>
      </c>
      <c r="G5797" s="78" t="s">
        <v>838</v>
      </c>
      <c r="H5797" s="78" t="s">
        <v>7558</v>
      </c>
      <c r="I5797" s="81" t="s">
        <v>2934</v>
      </c>
      <c r="J5797" s="78" t="s">
        <v>398</v>
      </c>
      <c r="K5797" s="78" t="s">
        <v>398</v>
      </c>
      <c r="L5797" s="78" t="s">
        <v>413</v>
      </c>
      <c r="M5797" s="78" t="s">
        <v>395</v>
      </c>
      <c r="N5797" s="78" t="s">
        <v>396</v>
      </c>
      <c r="O5797" s="82" t="s">
        <v>325</v>
      </c>
      <c r="P5797" s="82" t="s">
        <v>6229</v>
      </c>
      <c r="Q5797" s="83" t="str">
        <f>MID(Tabla1[[#This Row],[Aplicación]],14,1)</f>
        <v>2</v>
      </c>
      <c r="R5797" s="35" t="s">
        <v>265</v>
      </c>
      <c r="S5797" s="83" t="str">
        <f>MID(Tabla1[[#This Row],[Aplicación]],6,2)</f>
        <v>11</v>
      </c>
      <c r="T5797" s="84" t="str">
        <f>VLOOKUP(Tabla1[[#This Row],[AREA]],Hoja1!A:B,2,FALSE)</f>
        <v>11. Salud pública y seguridad ciudadana</v>
      </c>
      <c r="U5797" s="83" t="str">
        <f>MID(Tabla1[[#This Row],[Aplicación]],9,4)</f>
        <v>1361</v>
      </c>
      <c r="V5797" s="84" t="str">
        <f>VLOOKUP(Tabla1[[#This Row],[PROGRAMA]],Hoja1!A:B,2,FALSE)</f>
        <v>1361. Prevención y extinción de incencios</v>
      </c>
      <c r="W5797" s="83" t="str">
        <f>MID(Tabla1[[#This Row],[Aplicación]],14,2)</f>
        <v>22</v>
      </c>
      <c r="X5797" s="83" t="str">
        <f>MID(Tabla1[[#This Row],[Aplicación]],14,6)</f>
        <v>22199</v>
      </c>
    </row>
    <row r="5798" spans="1:24" x14ac:dyDescent="0.25">
      <c r="A5798" s="77">
        <v>220240046391</v>
      </c>
      <c r="B5798" s="78" t="s">
        <v>702</v>
      </c>
      <c r="C5798" s="79">
        <v>45572</v>
      </c>
      <c r="D5798" s="77">
        <v>22024000441</v>
      </c>
      <c r="E5798" s="78" t="s">
        <v>1425</v>
      </c>
      <c r="F5798" s="80">
        <v>66.14</v>
      </c>
      <c r="G5798" s="78" t="s">
        <v>51</v>
      </c>
      <c r="H5798" s="78" t="s">
        <v>7559</v>
      </c>
      <c r="I5798" s="81" t="s">
        <v>2934</v>
      </c>
      <c r="J5798" s="78" t="s">
        <v>874</v>
      </c>
      <c r="K5798" s="78" t="s">
        <v>875</v>
      </c>
      <c r="L5798" s="78" t="s">
        <v>413</v>
      </c>
      <c r="M5798" s="78" t="s">
        <v>395</v>
      </c>
      <c r="N5798" s="78" t="s">
        <v>396</v>
      </c>
      <c r="O5798" s="82" t="s">
        <v>325</v>
      </c>
      <c r="P5798" s="82" t="s">
        <v>6229</v>
      </c>
      <c r="Q5798" s="83" t="str">
        <f>MID(Tabla1[[#This Row],[Aplicación]],14,1)</f>
        <v>2</v>
      </c>
      <c r="R5798" s="35" t="s">
        <v>265</v>
      </c>
      <c r="S5798" s="83" t="str">
        <f>MID(Tabla1[[#This Row],[Aplicación]],6,2)</f>
        <v>11</v>
      </c>
      <c r="T5798" s="84" t="str">
        <f>VLOOKUP(Tabla1[[#This Row],[AREA]],Hoja1!A:B,2,FALSE)</f>
        <v>11. Salud pública y seguridad ciudadana</v>
      </c>
      <c r="U5798" s="83" t="str">
        <f>MID(Tabla1[[#This Row],[Aplicación]],9,4)</f>
        <v>1621</v>
      </c>
      <c r="V5798" s="84" t="str">
        <f>VLOOKUP(Tabla1[[#This Row],[PROGRAMA]],Hoja1!A:B,2,FALSE)</f>
        <v>1621. Recogida de residuos</v>
      </c>
      <c r="W5798" s="83" t="str">
        <f>MID(Tabla1[[#This Row],[Aplicación]],14,2)</f>
        <v>21</v>
      </c>
      <c r="X5798" s="83" t="str">
        <f>MID(Tabla1[[#This Row],[Aplicación]],14,6)</f>
        <v>214</v>
      </c>
    </row>
    <row r="5799" spans="1:24" x14ac:dyDescent="0.25">
      <c r="A5799" s="77">
        <v>220240057654</v>
      </c>
      <c r="B5799" s="78" t="s">
        <v>702</v>
      </c>
      <c r="C5799" s="79">
        <v>45629</v>
      </c>
      <c r="D5799" s="77">
        <v>22024000942</v>
      </c>
      <c r="E5799" s="78" t="s">
        <v>1411</v>
      </c>
      <c r="F5799" s="80">
        <v>65.95</v>
      </c>
      <c r="G5799" s="78" t="s">
        <v>40</v>
      </c>
      <c r="H5799" s="78" t="s">
        <v>7560</v>
      </c>
      <c r="I5799" s="81" t="s">
        <v>2934</v>
      </c>
      <c r="J5799" s="78" t="s">
        <v>398</v>
      </c>
      <c r="K5799" s="78" t="s">
        <v>398</v>
      </c>
      <c r="L5799" s="78" t="s">
        <v>413</v>
      </c>
      <c r="M5799" s="78" t="s">
        <v>395</v>
      </c>
      <c r="N5799" s="78" t="s">
        <v>396</v>
      </c>
      <c r="O5799" s="82" t="s">
        <v>325</v>
      </c>
      <c r="P5799" s="82" t="s">
        <v>6229</v>
      </c>
      <c r="Q5799" s="83" t="str">
        <f>MID(Tabla1[[#This Row],[Aplicación]],14,1)</f>
        <v>2</v>
      </c>
      <c r="R5799" s="35" t="s">
        <v>265</v>
      </c>
      <c r="S5799" s="83" t="str">
        <f>MID(Tabla1[[#This Row],[Aplicación]],6,2)</f>
        <v>06</v>
      </c>
      <c r="T5799" s="84" t="str">
        <f>VLOOKUP(Tabla1[[#This Row],[AREA]],Hoja1!A:B,2,FALSE)</f>
        <v>06. Educación y cultura</v>
      </c>
      <c r="U5799" s="83" t="str">
        <f>MID(Tabla1[[#This Row],[Aplicación]],9,4)</f>
        <v>3231</v>
      </c>
      <c r="V5799" s="84" t="str">
        <f>VLOOKUP(Tabla1[[#This Row],[PROGRAMA]],Hoja1!A:B,2,FALSE)</f>
        <v>3231. Escuelas infantiles</v>
      </c>
      <c r="W5799" s="83" t="str">
        <f>MID(Tabla1[[#This Row],[Aplicación]],14,2)</f>
        <v>21</v>
      </c>
      <c r="X5799" s="83" t="str">
        <f>MID(Tabla1[[#This Row],[Aplicación]],14,6)</f>
        <v>212</v>
      </c>
    </row>
    <row r="5800" spans="1:24" x14ac:dyDescent="0.25">
      <c r="A5800" s="77">
        <v>220240051723</v>
      </c>
      <c r="B5800" s="78" t="s">
        <v>702</v>
      </c>
      <c r="C5800" s="79">
        <v>45600</v>
      </c>
      <c r="D5800" s="77">
        <v>22024000498</v>
      </c>
      <c r="E5800" s="78" t="s">
        <v>1360</v>
      </c>
      <c r="F5800" s="80">
        <v>65.7</v>
      </c>
      <c r="G5800" s="78" t="s">
        <v>697</v>
      </c>
      <c r="H5800" s="78" t="s">
        <v>7561</v>
      </c>
      <c r="I5800" s="81" t="s">
        <v>2934</v>
      </c>
      <c r="J5800" s="78" t="s">
        <v>537</v>
      </c>
      <c r="K5800" s="78" t="s">
        <v>537</v>
      </c>
      <c r="L5800" s="78" t="s">
        <v>413</v>
      </c>
      <c r="M5800" s="78" t="s">
        <v>395</v>
      </c>
      <c r="N5800" s="78" t="s">
        <v>396</v>
      </c>
      <c r="O5800" s="82" t="s">
        <v>325</v>
      </c>
      <c r="P5800" s="82" t="s">
        <v>6229</v>
      </c>
      <c r="Q5800" s="83" t="str">
        <f>MID(Tabla1[[#This Row],[Aplicación]],14,1)</f>
        <v>2</v>
      </c>
      <c r="R5800" s="35" t="s">
        <v>265</v>
      </c>
      <c r="S5800" s="83" t="str">
        <f>MID(Tabla1[[#This Row],[Aplicación]],6,2)</f>
        <v>10</v>
      </c>
      <c r="T5800" s="84" t="str">
        <f>VLOOKUP(Tabla1[[#This Row],[AREA]],Hoja1!A:B,2,FALSE)</f>
        <v>10. Personas mayores, familia y servicios sociales</v>
      </c>
      <c r="U5800" s="83" t="str">
        <f>MID(Tabla1[[#This Row],[Aplicación]],9,4)</f>
        <v>2412</v>
      </c>
      <c r="V5800" s="84" t="str">
        <f>VLOOKUP(Tabla1[[#This Row],[PROGRAMA]],Hoja1!A:B,2,FALSE)</f>
        <v>2412. Formación para el empleo</v>
      </c>
      <c r="W5800" s="83" t="str">
        <f>MID(Tabla1[[#This Row],[Aplicación]],14,2)</f>
        <v>21</v>
      </c>
      <c r="X5800" s="83" t="str">
        <f>MID(Tabla1[[#This Row],[Aplicación]],14,6)</f>
        <v>212</v>
      </c>
    </row>
    <row r="5801" spans="1:24" x14ac:dyDescent="0.25">
      <c r="A5801" s="77">
        <v>220240055383</v>
      </c>
      <c r="B5801" s="78" t="s">
        <v>702</v>
      </c>
      <c r="C5801" s="79">
        <v>45617</v>
      </c>
      <c r="D5801" s="77">
        <v>22024002263</v>
      </c>
      <c r="E5801" s="78" t="s">
        <v>3076</v>
      </c>
      <c r="F5801" s="80">
        <v>65.69</v>
      </c>
      <c r="G5801" s="78" t="s">
        <v>776</v>
      </c>
      <c r="H5801" s="78" t="s">
        <v>7562</v>
      </c>
      <c r="I5801" s="81" t="s">
        <v>2934</v>
      </c>
      <c r="J5801" s="78" t="s">
        <v>398</v>
      </c>
      <c r="K5801" s="78" t="s">
        <v>398</v>
      </c>
      <c r="L5801" s="78" t="s">
        <v>413</v>
      </c>
      <c r="M5801" s="78" t="s">
        <v>395</v>
      </c>
      <c r="N5801" s="78" t="s">
        <v>396</v>
      </c>
      <c r="O5801" s="82" t="s">
        <v>325</v>
      </c>
      <c r="P5801" s="82" t="s">
        <v>6229</v>
      </c>
      <c r="Q5801" s="83" t="str">
        <f>MID(Tabla1[[#This Row],[Aplicación]],14,1)</f>
        <v>2</v>
      </c>
      <c r="R5801" s="35" t="s">
        <v>265</v>
      </c>
      <c r="S5801" s="83" t="str">
        <f>MID(Tabla1[[#This Row],[Aplicación]],6,2)</f>
        <v>07</v>
      </c>
      <c r="T5801" s="84" t="str">
        <f>VLOOKUP(Tabla1[[#This Row],[AREA]],Hoja1!A:B,2,FALSE)</f>
        <v>07. Medio ambiente</v>
      </c>
      <c r="U5801" s="83" t="str">
        <f>MID(Tabla1[[#This Row],[Aplicación]],9,4)</f>
        <v>1721</v>
      </c>
      <c r="V5801" s="84" t="str">
        <f>VLOOKUP(Tabla1[[#This Row],[PROGRAMA]],Hoja1!A:B,2,FALSE)</f>
        <v>1721. Protección del medio ambiente</v>
      </c>
      <c r="W5801" s="83" t="str">
        <f>MID(Tabla1[[#This Row],[Aplicación]],14,2)</f>
        <v>22</v>
      </c>
      <c r="X5801" s="83" t="str">
        <f>MID(Tabla1[[#This Row],[Aplicación]],14,6)</f>
        <v>22199</v>
      </c>
    </row>
    <row r="5802" spans="1:24" x14ac:dyDescent="0.25">
      <c r="A5802" s="77">
        <v>220240058118</v>
      </c>
      <c r="B5802" s="78" t="s">
        <v>702</v>
      </c>
      <c r="C5802" s="79">
        <v>45630</v>
      </c>
      <c r="D5802" s="77">
        <v>22024000941</v>
      </c>
      <c r="E5802" s="78" t="s">
        <v>1452</v>
      </c>
      <c r="F5802" s="80">
        <v>64.239999999999995</v>
      </c>
      <c r="G5802" s="78" t="s">
        <v>82</v>
      </c>
      <c r="H5802" s="78" t="s">
        <v>7563</v>
      </c>
      <c r="I5802" s="81" t="s">
        <v>2934</v>
      </c>
      <c r="J5802" s="78" t="s">
        <v>398</v>
      </c>
      <c r="K5802" s="78" t="s">
        <v>398</v>
      </c>
      <c r="L5802" s="78" t="s">
        <v>413</v>
      </c>
      <c r="M5802" s="78" t="s">
        <v>395</v>
      </c>
      <c r="N5802" s="78" t="s">
        <v>396</v>
      </c>
      <c r="O5802" s="82" t="s">
        <v>325</v>
      </c>
      <c r="P5802" s="82" t="s">
        <v>6229</v>
      </c>
      <c r="Q5802" s="83" t="str">
        <f>MID(Tabla1[[#This Row],[Aplicación]],14,1)</f>
        <v>2</v>
      </c>
      <c r="R5802" s="35" t="s">
        <v>265</v>
      </c>
      <c r="S5802" s="83" t="str">
        <f>MID(Tabla1[[#This Row],[Aplicación]],6,2)</f>
        <v>06</v>
      </c>
      <c r="T5802" s="84" t="str">
        <f>VLOOKUP(Tabla1[[#This Row],[AREA]],Hoja1!A:B,2,FALSE)</f>
        <v>06. Educación y cultura</v>
      </c>
      <c r="U5802" s="83" t="str">
        <f>MID(Tabla1[[#This Row],[Aplicación]],9,4)</f>
        <v>3321</v>
      </c>
      <c r="V5802" s="84" t="str">
        <f>VLOOKUP(Tabla1[[#This Row],[PROGRAMA]],Hoja1!A:B,2,FALSE)</f>
        <v>3321. Bibliotecas públicas</v>
      </c>
      <c r="W5802" s="83" t="str">
        <f>MID(Tabla1[[#This Row],[Aplicación]],14,2)</f>
        <v>21</v>
      </c>
      <c r="X5802" s="83" t="str">
        <f>MID(Tabla1[[#This Row],[Aplicación]],14,6)</f>
        <v>212</v>
      </c>
    </row>
    <row r="5803" spans="1:24" x14ac:dyDescent="0.25">
      <c r="A5803" s="77">
        <v>220240051151</v>
      </c>
      <c r="B5803" s="78" t="s">
        <v>390</v>
      </c>
      <c r="C5803" s="79">
        <v>45594</v>
      </c>
      <c r="D5803" s="77">
        <v>22024007899</v>
      </c>
      <c r="E5803" s="78" t="s">
        <v>1158</v>
      </c>
      <c r="F5803" s="80">
        <v>87.12</v>
      </c>
      <c r="G5803" s="78" t="s">
        <v>20</v>
      </c>
      <c r="H5803" s="78" t="s">
        <v>7564</v>
      </c>
      <c r="I5803" s="81" t="s">
        <v>2930</v>
      </c>
      <c r="J5803" s="78" t="s">
        <v>398</v>
      </c>
      <c r="K5803" s="78" t="s">
        <v>398</v>
      </c>
      <c r="L5803" s="78" t="s">
        <v>399</v>
      </c>
      <c r="M5803" s="78" t="s">
        <v>585</v>
      </c>
      <c r="N5803" s="78" t="s">
        <v>539</v>
      </c>
      <c r="O5803" s="82" t="s">
        <v>326</v>
      </c>
      <c r="P5803" s="82" t="s">
        <v>6229</v>
      </c>
      <c r="Q5803" s="83" t="str">
        <f>MID(Tabla1[[#This Row],[Aplicación]],14,1)</f>
        <v>2</v>
      </c>
      <c r="R5803" s="35" t="s">
        <v>265</v>
      </c>
      <c r="S5803" s="83" t="str">
        <f>MID(Tabla1[[#This Row],[Aplicación]],6,2)</f>
        <v>10</v>
      </c>
      <c r="T5803" s="84" t="str">
        <f>VLOOKUP(Tabla1[[#This Row],[AREA]],Hoja1!A:B,2,FALSE)</f>
        <v>10. Personas mayores, familia y servicios sociales</v>
      </c>
      <c r="U5803" s="83" t="str">
        <f>MID(Tabla1[[#This Row],[Aplicación]],9,4)</f>
        <v>2312</v>
      </c>
      <c r="V5803" s="84" t="str">
        <f>VLOOKUP(Tabla1[[#This Row],[PROGRAMA]],Hoja1!A:B,2,FALSE)</f>
        <v>2312. Iniciativas sociales</v>
      </c>
      <c r="W5803" s="83" t="str">
        <f>MID(Tabla1[[#This Row],[Aplicación]],14,2)</f>
        <v>21</v>
      </c>
      <c r="X5803" s="83" t="str">
        <f>MID(Tabla1[[#This Row],[Aplicación]],14,6)</f>
        <v>213</v>
      </c>
    </row>
    <row r="5804" spans="1:24" x14ac:dyDescent="0.25">
      <c r="A5804" s="77">
        <v>220240055767</v>
      </c>
      <c r="B5804" s="78" t="s">
        <v>702</v>
      </c>
      <c r="C5804" s="79">
        <v>45621</v>
      </c>
      <c r="D5804" s="77">
        <v>22024000079</v>
      </c>
      <c r="E5804" s="78" t="s">
        <v>1262</v>
      </c>
      <c r="F5804" s="80">
        <v>63.62</v>
      </c>
      <c r="G5804" s="78" t="s">
        <v>82</v>
      </c>
      <c r="H5804" s="78" t="s">
        <v>7565</v>
      </c>
      <c r="I5804" s="81" t="s">
        <v>2934</v>
      </c>
      <c r="J5804" s="78" t="s">
        <v>398</v>
      </c>
      <c r="K5804" s="78" t="s">
        <v>398</v>
      </c>
      <c r="L5804" s="78" t="s">
        <v>413</v>
      </c>
      <c r="M5804" s="78" t="s">
        <v>395</v>
      </c>
      <c r="N5804" s="78" t="s">
        <v>396</v>
      </c>
      <c r="O5804" s="82" t="s">
        <v>325</v>
      </c>
      <c r="P5804" s="82" t="s">
        <v>6229</v>
      </c>
      <c r="Q5804" s="83" t="str">
        <f>MID(Tabla1[[#This Row],[Aplicación]],14,1)</f>
        <v>2</v>
      </c>
      <c r="R5804" s="35" t="s">
        <v>265</v>
      </c>
      <c r="S5804" s="83" t="str">
        <f>MID(Tabla1[[#This Row],[Aplicación]],6,2)</f>
        <v>03</v>
      </c>
      <c r="T5804" s="84" t="str">
        <f>VLOOKUP(Tabla1[[#This Row],[AREA]],Hoja1!A:B,2,FALSE)</f>
        <v>03. Participación ciudadana y deportes</v>
      </c>
      <c r="U5804" s="83" t="str">
        <f>MID(Tabla1[[#This Row],[Aplicación]],9,4)</f>
        <v>9241</v>
      </c>
      <c r="V5804" s="84" t="str">
        <f>VLOOKUP(Tabla1[[#This Row],[PROGRAMA]],Hoja1!A:B,2,FALSE)</f>
        <v>9241. Participación ciudadana</v>
      </c>
      <c r="W5804" s="83" t="str">
        <f>MID(Tabla1[[#This Row],[Aplicación]],14,2)</f>
        <v>21</v>
      </c>
      <c r="X5804" s="83" t="str">
        <f>MID(Tabla1[[#This Row],[Aplicación]],14,6)</f>
        <v>213</v>
      </c>
    </row>
    <row r="5805" spans="1:24" x14ac:dyDescent="0.25">
      <c r="A5805" s="77">
        <v>220240055769</v>
      </c>
      <c r="B5805" s="78" t="s">
        <v>702</v>
      </c>
      <c r="C5805" s="79">
        <v>45621</v>
      </c>
      <c r="D5805" s="77">
        <v>22024000079</v>
      </c>
      <c r="E5805" s="78" t="s">
        <v>1262</v>
      </c>
      <c r="F5805" s="80">
        <v>63.53</v>
      </c>
      <c r="G5805" s="78" t="s">
        <v>82</v>
      </c>
      <c r="H5805" s="78" t="s">
        <v>7565</v>
      </c>
      <c r="I5805" s="81" t="s">
        <v>2934</v>
      </c>
      <c r="J5805" s="78" t="s">
        <v>398</v>
      </c>
      <c r="K5805" s="78" t="s">
        <v>398</v>
      </c>
      <c r="L5805" s="78" t="s">
        <v>413</v>
      </c>
      <c r="M5805" s="78" t="s">
        <v>395</v>
      </c>
      <c r="N5805" s="78" t="s">
        <v>396</v>
      </c>
      <c r="O5805" s="82" t="s">
        <v>325</v>
      </c>
      <c r="P5805" s="82" t="s">
        <v>6229</v>
      </c>
      <c r="Q5805" s="83" t="str">
        <f>MID(Tabla1[[#This Row],[Aplicación]],14,1)</f>
        <v>2</v>
      </c>
      <c r="R5805" s="35" t="s">
        <v>265</v>
      </c>
      <c r="S5805" s="83" t="str">
        <f>MID(Tabla1[[#This Row],[Aplicación]],6,2)</f>
        <v>03</v>
      </c>
      <c r="T5805" s="84" t="str">
        <f>VLOOKUP(Tabla1[[#This Row],[AREA]],Hoja1!A:B,2,FALSE)</f>
        <v>03. Participación ciudadana y deportes</v>
      </c>
      <c r="U5805" s="83" t="str">
        <f>MID(Tabla1[[#This Row],[Aplicación]],9,4)</f>
        <v>9241</v>
      </c>
      <c r="V5805" s="84" t="str">
        <f>VLOOKUP(Tabla1[[#This Row],[PROGRAMA]],Hoja1!A:B,2,FALSE)</f>
        <v>9241. Participación ciudadana</v>
      </c>
      <c r="W5805" s="83" t="str">
        <f>MID(Tabla1[[#This Row],[Aplicación]],14,2)</f>
        <v>21</v>
      </c>
      <c r="X5805" s="83" t="str">
        <f>MID(Tabla1[[#This Row],[Aplicación]],14,6)</f>
        <v>213</v>
      </c>
    </row>
    <row r="5806" spans="1:24" x14ac:dyDescent="0.25">
      <c r="A5806" s="77">
        <v>220240055320</v>
      </c>
      <c r="B5806" s="78" t="s">
        <v>702</v>
      </c>
      <c r="C5806" s="79">
        <v>45617</v>
      </c>
      <c r="D5806" s="77">
        <v>22024000447</v>
      </c>
      <c r="E5806" s="78" t="s">
        <v>1366</v>
      </c>
      <c r="F5806" s="80">
        <v>62.97</v>
      </c>
      <c r="G5806" s="78" t="s">
        <v>764</v>
      </c>
      <c r="H5806" s="78" t="s">
        <v>7566</v>
      </c>
      <c r="I5806" s="81" t="s">
        <v>2934</v>
      </c>
      <c r="J5806" s="78" t="s">
        <v>398</v>
      </c>
      <c r="K5806" s="78" t="s">
        <v>398</v>
      </c>
      <c r="L5806" s="78" t="s">
        <v>413</v>
      </c>
      <c r="M5806" s="78" t="s">
        <v>395</v>
      </c>
      <c r="N5806" s="78" t="s">
        <v>396</v>
      </c>
      <c r="O5806" s="82" t="s">
        <v>325</v>
      </c>
      <c r="P5806" s="82" t="s">
        <v>6229</v>
      </c>
      <c r="Q5806" s="83" t="str">
        <f>MID(Tabla1[[#This Row],[Aplicación]],14,1)</f>
        <v>2</v>
      </c>
      <c r="R5806" s="35" t="s">
        <v>265</v>
      </c>
      <c r="S5806" s="83" t="str">
        <f>MID(Tabla1[[#This Row],[Aplicación]],6,2)</f>
        <v>11</v>
      </c>
      <c r="T5806" s="84" t="str">
        <f>VLOOKUP(Tabla1[[#This Row],[AREA]],Hoja1!A:B,2,FALSE)</f>
        <v>11. Salud pública y seguridad ciudadana</v>
      </c>
      <c r="U5806" s="83" t="str">
        <f>MID(Tabla1[[#This Row],[Aplicación]],9,4)</f>
        <v>1631</v>
      </c>
      <c r="V5806" s="84" t="str">
        <f>VLOOKUP(Tabla1[[#This Row],[PROGRAMA]],Hoja1!A:B,2,FALSE)</f>
        <v>1631. Limpieza viaria</v>
      </c>
      <c r="W5806" s="83" t="str">
        <f>MID(Tabla1[[#This Row],[Aplicación]],14,2)</f>
        <v>21</v>
      </c>
      <c r="X5806" s="83" t="str">
        <f>MID(Tabla1[[#This Row],[Aplicación]],14,6)</f>
        <v>214</v>
      </c>
    </row>
    <row r="5807" spans="1:24" x14ac:dyDescent="0.25">
      <c r="A5807" s="77">
        <v>220240052187</v>
      </c>
      <c r="B5807" s="78" t="s">
        <v>390</v>
      </c>
      <c r="C5807" s="79">
        <v>45601</v>
      </c>
      <c r="D5807" s="77">
        <v>22024007629</v>
      </c>
      <c r="E5807" s="78" t="s">
        <v>1375</v>
      </c>
      <c r="F5807" s="80">
        <v>220</v>
      </c>
      <c r="G5807" s="78" t="s">
        <v>7567</v>
      </c>
      <c r="H5807" s="78" t="s">
        <v>7568</v>
      </c>
      <c r="I5807" s="81" t="s">
        <v>2930</v>
      </c>
      <c r="J5807" s="78" t="s">
        <v>398</v>
      </c>
      <c r="K5807" s="78" t="s">
        <v>398</v>
      </c>
      <c r="L5807" s="78" t="s">
        <v>399</v>
      </c>
      <c r="M5807" s="78" t="s">
        <v>585</v>
      </c>
      <c r="N5807" s="78" t="s">
        <v>539</v>
      </c>
      <c r="O5807" s="82" t="s">
        <v>326</v>
      </c>
      <c r="P5807" s="82" t="s">
        <v>6229</v>
      </c>
      <c r="Q5807" s="83" t="str">
        <f>MID(Tabla1[[#This Row],[Aplicación]],14,1)</f>
        <v>2</v>
      </c>
      <c r="R5807" s="35" t="s">
        <v>265</v>
      </c>
      <c r="S5807" s="83" t="str">
        <f>MID(Tabla1[[#This Row],[Aplicación]],6,2)</f>
        <v>10</v>
      </c>
      <c r="T5807" s="84" t="str">
        <f>VLOOKUP(Tabla1[[#This Row],[AREA]],Hoja1!A:B,2,FALSE)</f>
        <v>10. Personas mayores, familia y servicios sociales</v>
      </c>
      <c r="U5807" s="83" t="str">
        <f>MID(Tabla1[[#This Row],[Aplicación]],9,4)</f>
        <v>2315</v>
      </c>
      <c r="V5807" s="84" t="str">
        <f>VLOOKUP(Tabla1[[#This Row],[PROGRAMA]],Hoja1!A:B,2,FALSE)</f>
        <v>2315. Políticas de Igualdad e infancia</v>
      </c>
      <c r="W5807" s="83" t="str">
        <f>MID(Tabla1[[#This Row],[Aplicación]],14,2)</f>
        <v>22</v>
      </c>
      <c r="X5807" s="83" t="str">
        <f>MID(Tabla1[[#This Row],[Aplicación]],14,6)</f>
        <v>22799</v>
      </c>
    </row>
    <row r="5808" spans="1:24" x14ac:dyDescent="0.25">
      <c r="A5808" s="77">
        <v>220240053824</v>
      </c>
      <c r="B5808" s="78" t="s">
        <v>390</v>
      </c>
      <c r="C5808" s="79">
        <v>45611</v>
      </c>
      <c r="D5808" s="77">
        <v>22024008585</v>
      </c>
      <c r="E5808" s="78" t="s">
        <v>1470</v>
      </c>
      <c r="F5808" s="80">
        <v>627</v>
      </c>
      <c r="G5808" s="78" t="s">
        <v>5407</v>
      </c>
      <c r="H5808" s="78" t="s">
        <v>7569</v>
      </c>
      <c r="I5808" s="81" t="s">
        <v>2930</v>
      </c>
      <c r="J5808" s="78" t="s">
        <v>5409</v>
      </c>
      <c r="K5808" s="78" t="s">
        <v>666</v>
      </c>
      <c r="L5808" s="78" t="s">
        <v>399</v>
      </c>
      <c r="M5808" s="78" t="s">
        <v>585</v>
      </c>
      <c r="N5808" s="78" t="s">
        <v>539</v>
      </c>
      <c r="O5808" s="82" t="s">
        <v>326</v>
      </c>
      <c r="P5808" s="82" t="s">
        <v>6229</v>
      </c>
      <c r="Q5808" s="83" t="str">
        <f>MID(Tabla1[[#This Row],[Aplicación]],14,1)</f>
        <v>2</v>
      </c>
      <c r="R5808" s="35" t="s">
        <v>265</v>
      </c>
      <c r="S5808" s="83" t="str">
        <f>MID(Tabla1[[#This Row],[Aplicación]],6,2)</f>
        <v>10</v>
      </c>
      <c r="T5808" s="84" t="str">
        <f>VLOOKUP(Tabla1[[#This Row],[AREA]],Hoja1!A:B,2,FALSE)</f>
        <v>10. Personas mayores, familia y servicios sociales</v>
      </c>
      <c r="U5808" s="83" t="str">
        <f>MID(Tabla1[[#This Row],[Aplicación]],9,4)</f>
        <v>2312</v>
      </c>
      <c r="V5808" s="84" t="str">
        <f>VLOOKUP(Tabla1[[#This Row],[PROGRAMA]],Hoja1!A:B,2,FALSE)</f>
        <v>2312. Iniciativas sociales</v>
      </c>
      <c r="W5808" s="83" t="str">
        <f>MID(Tabla1[[#This Row],[Aplicación]],14,2)</f>
        <v>22</v>
      </c>
      <c r="X5808" s="83" t="str">
        <f>MID(Tabla1[[#This Row],[Aplicación]],14,6)</f>
        <v>22617</v>
      </c>
    </row>
    <row r="5809" spans="1:24" x14ac:dyDescent="0.25">
      <c r="A5809" s="77">
        <v>220240063992</v>
      </c>
      <c r="B5809" s="78" t="s">
        <v>390</v>
      </c>
      <c r="C5809" s="79">
        <v>45653</v>
      </c>
      <c r="D5809" s="77">
        <v>22024008699</v>
      </c>
      <c r="E5809" s="78" t="s">
        <v>1313</v>
      </c>
      <c r="F5809" s="80">
        <v>3300</v>
      </c>
      <c r="G5809" s="78" t="s">
        <v>5407</v>
      </c>
      <c r="H5809" s="78" t="s">
        <v>7570</v>
      </c>
      <c r="I5809" s="81">
        <v>220</v>
      </c>
      <c r="J5809" s="78" t="s">
        <v>5409</v>
      </c>
      <c r="K5809" s="78" t="s">
        <v>666</v>
      </c>
      <c r="L5809" s="78" t="s">
        <v>399</v>
      </c>
      <c r="M5809" s="78" t="s">
        <v>585</v>
      </c>
      <c r="N5809" s="78" t="s">
        <v>539</v>
      </c>
      <c r="O5809" s="82" t="s">
        <v>326</v>
      </c>
      <c r="P5809" s="82" t="s">
        <v>6229</v>
      </c>
      <c r="Q5809" s="83" t="str">
        <f>MID(Tabla1[[#This Row],[Aplicación]],14,1)</f>
        <v>2</v>
      </c>
      <c r="R5809" s="35" t="s">
        <v>265</v>
      </c>
      <c r="S5809" s="83" t="str">
        <f>MID(Tabla1[[#This Row],[Aplicación]],6,2)</f>
        <v>10</v>
      </c>
      <c r="T5809" s="84" t="str">
        <f>VLOOKUP(Tabla1[[#This Row],[AREA]],Hoja1!A:B,2,FALSE)</f>
        <v>10. Personas mayores, familia y servicios sociales</v>
      </c>
      <c r="U5809" s="83" t="str">
        <f>MID(Tabla1[[#This Row],[Aplicación]],9,4)</f>
        <v>2312</v>
      </c>
      <c r="V5809" s="84" t="str">
        <f>VLOOKUP(Tabla1[[#This Row],[PROGRAMA]],Hoja1!A:B,2,FALSE)</f>
        <v>2312. Iniciativas sociales</v>
      </c>
      <c r="W5809" s="83" t="str">
        <f>MID(Tabla1[[#This Row],[Aplicación]],14,2)</f>
        <v>22</v>
      </c>
      <c r="X5809" s="83" t="str">
        <f>MID(Tabla1[[#This Row],[Aplicación]],14,6)</f>
        <v>22699</v>
      </c>
    </row>
    <row r="5810" spans="1:24" x14ac:dyDescent="0.25">
      <c r="A5810" s="77">
        <v>220240063992</v>
      </c>
      <c r="B5810" s="78" t="s">
        <v>390</v>
      </c>
      <c r="C5810" s="79">
        <v>45653</v>
      </c>
      <c r="D5810" s="77">
        <v>22024008700</v>
      </c>
      <c r="E5810" s="78" t="s">
        <v>1313</v>
      </c>
      <c r="F5810" s="80">
        <v>4620</v>
      </c>
      <c r="G5810" s="78" t="s">
        <v>5407</v>
      </c>
      <c r="H5810" s="78" t="s">
        <v>7570</v>
      </c>
      <c r="I5810" s="81">
        <v>220</v>
      </c>
      <c r="J5810" s="78" t="s">
        <v>5409</v>
      </c>
      <c r="K5810" s="78" t="s">
        <v>666</v>
      </c>
      <c r="L5810" s="78" t="s">
        <v>399</v>
      </c>
      <c r="M5810" s="78" t="s">
        <v>585</v>
      </c>
      <c r="N5810" s="78" t="s">
        <v>539</v>
      </c>
      <c r="O5810" s="82" t="s">
        <v>326</v>
      </c>
      <c r="P5810" s="82" t="s">
        <v>6229</v>
      </c>
      <c r="Q5810" s="83" t="str">
        <f>MID(Tabla1[[#This Row],[Aplicación]],14,1)</f>
        <v>2</v>
      </c>
      <c r="R5810" s="35" t="s">
        <v>265</v>
      </c>
      <c r="S5810" s="83" t="str">
        <f>MID(Tabla1[[#This Row],[Aplicación]],6,2)</f>
        <v>10</v>
      </c>
      <c r="T5810" s="84" t="str">
        <f>VLOOKUP(Tabla1[[#This Row],[AREA]],Hoja1!A:B,2,FALSE)</f>
        <v>10. Personas mayores, familia y servicios sociales</v>
      </c>
      <c r="U5810" s="83" t="str">
        <f>MID(Tabla1[[#This Row],[Aplicación]],9,4)</f>
        <v>2312</v>
      </c>
      <c r="V5810" s="84" t="str">
        <f>VLOOKUP(Tabla1[[#This Row],[PROGRAMA]],Hoja1!A:B,2,FALSE)</f>
        <v>2312. Iniciativas sociales</v>
      </c>
      <c r="W5810" s="83" t="str">
        <f>MID(Tabla1[[#This Row],[Aplicación]],14,2)</f>
        <v>22</v>
      </c>
      <c r="X5810" s="83" t="str">
        <f>MID(Tabla1[[#This Row],[Aplicación]],14,6)</f>
        <v>22699</v>
      </c>
    </row>
    <row r="5811" spans="1:24" x14ac:dyDescent="0.25">
      <c r="A5811" s="77">
        <v>220240053855</v>
      </c>
      <c r="B5811" s="78" t="s">
        <v>390</v>
      </c>
      <c r="C5811" s="79">
        <v>45611</v>
      </c>
      <c r="D5811" s="77">
        <v>22024008466</v>
      </c>
      <c r="E5811" s="78" t="s">
        <v>1308</v>
      </c>
      <c r="F5811" s="80">
        <v>199.65</v>
      </c>
      <c r="G5811" s="78" t="s">
        <v>4850</v>
      </c>
      <c r="H5811" s="78" t="s">
        <v>7571</v>
      </c>
      <c r="I5811" s="81" t="s">
        <v>2930</v>
      </c>
      <c r="J5811" s="78" t="s">
        <v>398</v>
      </c>
      <c r="K5811" s="78" t="s">
        <v>398</v>
      </c>
      <c r="L5811" s="78" t="s">
        <v>399</v>
      </c>
      <c r="M5811" s="78" t="s">
        <v>585</v>
      </c>
      <c r="N5811" s="78" t="s">
        <v>539</v>
      </c>
      <c r="O5811" s="82" t="s">
        <v>326</v>
      </c>
      <c r="P5811" s="82" t="s">
        <v>6229</v>
      </c>
      <c r="Q5811" s="83" t="str">
        <f>MID(Tabla1[[#This Row],[Aplicación]],14,1)</f>
        <v>2</v>
      </c>
      <c r="R5811" s="35" t="s">
        <v>265</v>
      </c>
      <c r="S5811" s="83" t="str">
        <f>MID(Tabla1[[#This Row],[Aplicación]],6,2)</f>
        <v>03</v>
      </c>
      <c r="T5811" s="84" t="str">
        <f>VLOOKUP(Tabla1[[#This Row],[AREA]],Hoja1!A:B,2,FALSE)</f>
        <v>03. Participación ciudadana y deportes</v>
      </c>
      <c r="U5811" s="83" t="str">
        <f>MID(Tabla1[[#This Row],[Aplicación]],9,4)</f>
        <v>9241</v>
      </c>
      <c r="V5811" s="84" t="str">
        <f>VLOOKUP(Tabla1[[#This Row],[PROGRAMA]],Hoja1!A:B,2,FALSE)</f>
        <v>9241. Participación ciudadana</v>
      </c>
      <c r="W5811" s="83" t="str">
        <f>MID(Tabla1[[#This Row],[Aplicación]],14,2)</f>
        <v>22</v>
      </c>
      <c r="X5811" s="83" t="str">
        <f>MID(Tabla1[[#This Row],[Aplicación]],14,6)</f>
        <v>22602</v>
      </c>
    </row>
    <row r="5812" spans="1:24" x14ac:dyDescent="0.25">
      <c r="A5812" s="77">
        <v>220240052312</v>
      </c>
      <c r="B5812" s="78" t="s">
        <v>390</v>
      </c>
      <c r="C5812" s="79">
        <v>45601</v>
      </c>
      <c r="D5812" s="77">
        <v>22024008120</v>
      </c>
      <c r="E5812" s="78" t="s">
        <v>1230</v>
      </c>
      <c r="F5812" s="80">
        <v>2046.99</v>
      </c>
      <c r="G5812" s="78" t="s">
        <v>839</v>
      </c>
      <c r="H5812" s="78" t="s">
        <v>7572</v>
      </c>
      <c r="I5812" s="81" t="s">
        <v>2930</v>
      </c>
      <c r="J5812" s="78" t="s">
        <v>398</v>
      </c>
      <c r="K5812" s="78" t="s">
        <v>398</v>
      </c>
      <c r="L5812" s="78" t="s">
        <v>413</v>
      </c>
      <c r="M5812" s="78" t="s">
        <v>585</v>
      </c>
      <c r="N5812" s="78" t="s">
        <v>539</v>
      </c>
      <c r="O5812" s="82" t="s">
        <v>326</v>
      </c>
      <c r="P5812" s="82" t="s">
        <v>6229</v>
      </c>
      <c r="Q5812" s="83" t="str">
        <f>MID(Tabla1[[#This Row],[Aplicación]],14,1)</f>
        <v>6</v>
      </c>
      <c r="R5812" s="35" t="s">
        <v>266</v>
      </c>
      <c r="S5812" s="83" t="str">
        <f>MID(Tabla1[[#This Row],[Aplicación]],6,2)</f>
        <v>11</v>
      </c>
      <c r="T5812" s="84" t="str">
        <f>VLOOKUP(Tabla1[[#This Row],[AREA]],Hoja1!A:B,2,FALSE)</f>
        <v>11. Salud pública y seguridad ciudadana</v>
      </c>
      <c r="U5812" s="83" t="str">
        <f>MID(Tabla1[[#This Row],[Aplicación]],9,4)</f>
        <v>1321</v>
      </c>
      <c r="V5812" s="84" t="str">
        <f>VLOOKUP(Tabla1[[#This Row],[PROGRAMA]],Hoja1!A:B,2,FALSE)</f>
        <v>1321. Policía municipal</v>
      </c>
      <c r="W5812" s="83" t="str">
        <f>MID(Tabla1[[#This Row],[Aplicación]],14,2)</f>
        <v>62</v>
      </c>
      <c r="X5812" s="83" t="str">
        <f>MID(Tabla1[[#This Row],[Aplicación]],14,6)</f>
        <v>626</v>
      </c>
    </row>
    <row r="5813" spans="1:24" x14ac:dyDescent="0.25">
      <c r="A5813" s="77">
        <v>220240061664</v>
      </c>
      <c r="B5813" s="78" t="s">
        <v>390</v>
      </c>
      <c r="C5813" s="79">
        <v>45644</v>
      </c>
      <c r="D5813" s="77">
        <v>22024009252</v>
      </c>
      <c r="E5813" s="78" t="s">
        <v>1344</v>
      </c>
      <c r="F5813" s="80">
        <v>49.8</v>
      </c>
      <c r="G5813" s="78" t="s">
        <v>839</v>
      </c>
      <c r="H5813" s="78" t="s">
        <v>7573</v>
      </c>
      <c r="I5813" s="81" t="s">
        <v>2930</v>
      </c>
      <c r="J5813" s="78" t="s">
        <v>398</v>
      </c>
      <c r="K5813" s="78" t="s">
        <v>398</v>
      </c>
      <c r="L5813" s="78" t="s">
        <v>413</v>
      </c>
      <c r="M5813" s="78" t="s">
        <v>585</v>
      </c>
      <c r="N5813" s="78" t="s">
        <v>539</v>
      </c>
      <c r="O5813" s="82" t="s">
        <v>326</v>
      </c>
      <c r="P5813" s="82" t="s">
        <v>6229</v>
      </c>
      <c r="Q5813" s="83" t="str">
        <f>MID(Tabla1[[#This Row],[Aplicación]],14,1)</f>
        <v>2</v>
      </c>
      <c r="R5813" s="35" t="s">
        <v>265</v>
      </c>
      <c r="S5813" s="83" t="str">
        <f>MID(Tabla1[[#This Row],[Aplicación]],6,2)</f>
        <v>11</v>
      </c>
      <c r="T5813" s="84" t="str">
        <f>VLOOKUP(Tabla1[[#This Row],[AREA]],Hoja1!A:B,2,FALSE)</f>
        <v>11. Salud pública y seguridad ciudadana</v>
      </c>
      <c r="U5813" s="83" t="str">
        <f>MID(Tabla1[[#This Row],[Aplicación]],9,4)</f>
        <v>1321</v>
      </c>
      <c r="V5813" s="84" t="str">
        <f>VLOOKUP(Tabla1[[#This Row],[PROGRAMA]],Hoja1!A:B,2,FALSE)</f>
        <v>1321. Policía municipal</v>
      </c>
      <c r="W5813" s="83" t="str">
        <f>MID(Tabla1[[#This Row],[Aplicación]],14,2)</f>
        <v>22</v>
      </c>
      <c r="X5813" s="83" t="str">
        <f>MID(Tabla1[[#This Row],[Aplicación]],14,6)</f>
        <v>22699</v>
      </c>
    </row>
    <row r="5814" spans="1:24" x14ac:dyDescent="0.25">
      <c r="A5814" s="77">
        <v>220240046593</v>
      </c>
      <c r="B5814" s="78" t="s">
        <v>390</v>
      </c>
      <c r="C5814" s="79">
        <v>45572</v>
      </c>
      <c r="D5814" s="77">
        <v>22024007481</v>
      </c>
      <c r="E5814" s="78" t="s">
        <v>1370</v>
      </c>
      <c r="F5814" s="80">
        <v>495</v>
      </c>
      <c r="G5814" s="78" t="s">
        <v>7574</v>
      </c>
      <c r="H5814" s="78" t="s">
        <v>7575</v>
      </c>
      <c r="I5814" s="81" t="s">
        <v>2930</v>
      </c>
      <c r="J5814" s="78" t="s">
        <v>398</v>
      </c>
      <c r="K5814" s="78" t="s">
        <v>398</v>
      </c>
      <c r="L5814" s="78" t="s">
        <v>399</v>
      </c>
      <c r="M5814" s="78" t="s">
        <v>585</v>
      </c>
      <c r="N5814" s="78" t="s">
        <v>539</v>
      </c>
      <c r="O5814" s="82" t="s">
        <v>326</v>
      </c>
      <c r="P5814" s="82" t="s">
        <v>6229</v>
      </c>
      <c r="Q5814" s="83" t="str">
        <f>MID(Tabla1[[#This Row],[Aplicación]],14,1)</f>
        <v>2</v>
      </c>
      <c r="R5814" s="35" t="s">
        <v>265</v>
      </c>
      <c r="S5814" s="83" t="str">
        <f>MID(Tabla1[[#This Row],[Aplicación]],6,2)</f>
        <v>03</v>
      </c>
      <c r="T5814" s="84" t="str">
        <f>VLOOKUP(Tabla1[[#This Row],[AREA]],Hoja1!A:B,2,FALSE)</f>
        <v>03. Participación ciudadana y deportes</v>
      </c>
      <c r="U5814" s="83" t="str">
        <f>MID(Tabla1[[#This Row],[Aplicación]],9,4)</f>
        <v>9241</v>
      </c>
      <c r="V5814" s="84" t="str">
        <f>VLOOKUP(Tabla1[[#This Row],[PROGRAMA]],Hoja1!A:B,2,FALSE)</f>
        <v>9241. Participación ciudadana</v>
      </c>
      <c r="W5814" s="83" t="str">
        <f>MID(Tabla1[[#This Row],[Aplicación]],14,2)</f>
        <v>22</v>
      </c>
      <c r="X5814" s="83" t="str">
        <f>MID(Tabla1[[#This Row],[Aplicación]],14,6)</f>
        <v>22609</v>
      </c>
    </row>
    <row r="5815" spans="1:24" x14ac:dyDescent="0.25">
      <c r="A5815" s="77">
        <v>220240056004</v>
      </c>
      <c r="B5815" s="78" t="s">
        <v>390</v>
      </c>
      <c r="C5815" s="79">
        <v>45621</v>
      </c>
      <c r="D5815" s="77">
        <v>22024008777</v>
      </c>
      <c r="E5815" s="78" t="s">
        <v>1370</v>
      </c>
      <c r="F5815" s="80">
        <v>495</v>
      </c>
      <c r="G5815" s="78" t="s">
        <v>7576</v>
      </c>
      <c r="H5815" s="78" t="s">
        <v>7577</v>
      </c>
      <c r="I5815" s="81" t="s">
        <v>2930</v>
      </c>
      <c r="J5815" s="78" t="s">
        <v>398</v>
      </c>
      <c r="K5815" s="78" t="s">
        <v>398</v>
      </c>
      <c r="L5815" s="78" t="s">
        <v>399</v>
      </c>
      <c r="M5815" s="78" t="s">
        <v>585</v>
      </c>
      <c r="N5815" s="78" t="s">
        <v>539</v>
      </c>
      <c r="O5815" s="82" t="s">
        <v>326</v>
      </c>
      <c r="P5815" s="82" t="s">
        <v>6229</v>
      </c>
      <c r="Q5815" s="83" t="str">
        <f>MID(Tabla1[[#This Row],[Aplicación]],14,1)</f>
        <v>2</v>
      </c>
      <c r="R5815" s="35" t="s">
        <v>265</v>
      </c>
      <c r="S5815" s="83" t="str">
        <f>MID(Tabla1[[#This Row],[Aplicación]],6,2)</f>
        <v>03</v>
      </c>
      <c r="T5815" s="84" t="str">
        <f>VLOOKUP(Tabla1[[#This Row],[AREA]],Hoja1!A:B,2,FALSE)</f>
        <v>03. Participación ciudadana y deportes</v>
      </c>
      <c r="U5815" s="83" t="str">
        <f>MID(Tabla1[[#This Row],[Aplicación]],9,4)</f>
        <v>9241</v>
      </c>
      <c r="V5815" s="84" t="str">
        <f>VLOOKUP(Tabla1[[#This Row],[PROGRAMA]],Hoja1!A:B,2,FALSE)</f>
        <v>9241. Participación ciudadana</v>
      </c>
      <c r="W5815" s="83" t="str">
        <f>MID(Tabla1[[#This Row],[Aplicación]],14,2)</f>
        <v>22</v>
      </c>
      <c r="X5815" s="83" t="str">
        <f>MID(Tabla1[[#This Row],[Aplicación]],14,6)</f>
        <v>22609</v>
      </c>
    </row>
    <row r="5816" spans="1:24" x14ac:dyDescent="0.25">
      <c r="A5816" s="77">
        <v>220240053809</v>
      </c>
      <c r="B5816" s="78" t="s">
        <v>390</v>
      </c>
      <c r="C5816" s="79">
        <v>45611</v>
      </c>
      <c r="D5816" s="77">
        <v>22024008387</v>
      </c>
      <c r="E5816" s="78" t="s">
        <v>7578</v>
      </c>
      <c r="F5816" s="80">
        <v>5999.22</v>
      </c>
      <c r="G5816" s="78" t="s">
        <v>1059</v>
      </c>
      <c r="H5816" s="78" t="s">
        <v>7579</v>
      </c>
      <c r="I5816" s="81" t="s">
        <v>2930</v>
      </c>
      <c r="J5816" s="78" t="s">
        <v>398</v>
      </c>
      <c r="K5816" s="78" t="s">
        <v>398</v>
      </c>
      <c r="L5816" s="78" t="s">
        <v>401</v>
      </c>
      <c r="M5816" s="78" t="s">
        <v>585</v>
      </c>
      <c r="N5816" s="78" t="s">
        <v>539</v>
      </c>
      <c r="O5816" s="82" t="s">
        <v>326</v>
      </c>
      <c r="P5816" s="82" t="s">
        <v>6229</v>
      </c>
      <c r="Q5816" s="83" t="str">
        <f>MID(Tabla1[[#This Row],[Aplicación]],14,1)</f>
        <v>2</v>
      </c>
      <c r="R5816" s="35" t="s">
        <v>265</v>
      </c>
      <c r="S5816" s="83" t="str">
        <f>MID(Tabla1[[#This Row],[Aplicación]],6,2)</f>
        <v>11</v>
      </c>
      <c r="T5816" s="84" t="str">
        <f>VLOOKUP(Tabla1[[#This Row],[AREA]],Hoja1!A:B,2,FALSE)</f>
        <v>11. Salud pública y seguridad ciudadana</v>
      </c>
      <c r="U5816" s="83" t="str">
        <f>MID(Tabla1[[#This Row],[Aplicación]],9,4)</f>
        <v>1321</v>
      </c>
      <c r="V5816" s="84" t="str">
        <f>VLOOKUP(Tabla1[[#This Row],[PROGRAMA]],Hoja1!A:B,2,FALSE)</f>
        <v>1321. Policía municipal</v>
      </c>
      <c r="W5816" s="83" t="str">
        <f>MID(Tabla1[[#This Row],[Aplicación]],14,2)</f>
        <v>21</v>
      </c>
      <c r="X5816" s="83" t="str">
        <f>MID(Tabla1[[#This Row],[Aplicación]],14,6)</f>
        <v>212</v>
      </c>
    </row>
    <row r="5817" spans="1:24" x14ac:dyDescent="0.25">
      <c r="A5817" s="77">
        <v>220240061702</v>
      </c>
      <c r="B5817" s="78" t="s">
        <v>390</v>
      </c>
      <c r="C5817" s="79">
        <v>45644</v>
      </c>
      <c r="D5817" s="77">
        <v>22024009324</v>
      </c>
      <c r="E5817" s="78" t="s">
        <v>1148</v>
      </c>
      <c r="F5817" s="80">
        <v>756.25</v>
      </c>
      <c r="G5817" s="78" t="s">
        <v>7580</v>
      </c>
      <c r="H5817" s="78" t="s">
        <v>7581</v>
      </c>
      <c r="I5817" s="81" t="s">
        <v>2930</v>
      </c>
      <c r="J5817" s="78" t="s">
        <v>685</v>
      </c>
      <c r="K5817" s="78" t="s">
        <v>398</v>
      </c>
      <c r="L5817" s="78" t="s">
        <v>413</v>
      </c>
      <c r="M5817" s="78" t="s">
        <v>585</v>
      </c>
      <c r="N5817" s="78" t="s">
        <v>539</v>
      </c>
      <c r="O5817" s="82" t="s">
        <v>326</v>
      </c>
      <c r="P5817" s="82" t="s">
        <v>6229</v>
      </c>
      <c r="Q5817" s="83" t="str">
        <f>MID(Tabla1[[#This Row],[Aplicación]],14,1)</f>
        <v>6</v>
      </c>
      <c r="R5817" s="35" t="s">
        <v>266</v>
      </c>
      <c r="S5817" s="83" t="str">
        <f>MID(Tabla1[[#This Row],[Aplicación]],6,2)</f>
        <v>03</v>
      </c>
      <c r="T5817" s="84" t="str">
        <f>VLOOKUP(Tabla1[[#This Row],[AREA]],Hoja1!A:B,2,FALSE)</f>
        <v>03. Participación ciudadana y deportes</v>
      </c>
      <c r="U5817" s="83" t="str">
        <f>MID(Tabla1[[#This Row],[Aplicación]],9,4)</f>
        <v>9241</v>
      </c>
      <c r="V5817" s="84" t="str">
        <f>VLOOKUP(Tabla1[[#This Row],[PROGRAMA]],Hoja1!A:B,2,FALSE)</f>
        <v>9241. Participación ciudadana</v>
      </c>
      <c r="W5817" s="83" t="str">
        <f>MID(Tabla1[[#This Row],[Aplicación]],14,2)</f>
        <v>63</v>
      </c>
      <c r="X5817" s="83" t="str">
        <f>MID(Tabla1[[#This Row],[Aplicación]],14,6)</f>
        <v>632</v>
      </c>
    </row>
    <row r="5818" spans="1:24" x14ac:dyDescent="0.25">
      <c r="A5818" s="77">
        <v>220240061647</v>
      </c>
      <c r="B5818" s="78" t="s">
        <v>390</v>
      </c>
      <c r="C5818" s="79">
        <v>45644</v>
      </c>
      <c r="D5818" s="77">
        <v>22024008387</v>
      </c>
      <c r="E5818" s="78" t="s">
        <v>7578</v>
      </c>
      <c r="F5818" s="80">
        <v>1016.4</v>
      </c>
      <c r="G5818" s="78" t="s">
        <v>1059</v>
      </c>
      <c r="H5818" s="78" t="s">
        <v>7582</v>
      </c>
      <c r="I5818" s="81" t="s">
        <v>2930</v>
      </c>
      <c r="J5818" s="78" t="s">
        <v>398</v>
      </c>
      <c r="K5818" s="78" t="s">
        <v>398</v>
      </c>
      <c r="L5818" s="78" t="s">
        <v>401</v>
      </c>
      <c r="M5818" s="78" t="s">
        <v>585</v>
      </c>
      <c r="N5818" s="78" t="s">
        <v>539</v>
      </c>
      <c r="O5818" s="82" t="s">
        <v>326</v>
      </c>
      <c r="P5818" s="82" t="s">
        <v>6229</v>
      </c>
      <c r="Q5818" s="83" t="str">
        <f>MID(Tabla1[[#This Row],[Aplicación]],14,1)</f>
        <v>2</v>
      </c>
      <c r="R5818" s="35" t="s">
        <v>265</v>
      </c>
      <c r="S5818" s="83" t="str">
        <f>MID(Tabla1[[#This Row],[Aplicación]],6,2)</f>
        <v>11</v>
      </c>
      <c r="T5818" s="84" t="str">
        <f>VLOOKUP(Tabla1[[#This Row],[AREA]],Hoja1!A:B,2,FALSE)</f>
        <v>11. Salud pública y seguridad ciudadana</v>
      </c>
      <c r="U5818" s="83" t="str">
        <f>MID(Tabla1[[#This Row],[Aplicación]],9,4)</f>
        <v>1321</v>
      </c>
      <c r="V5818" s="84" t="str">
        <f>VLOOKUP(Tabla1[[#This Row],[PROGRAMA]],Hoja1!A:B,2,FALSE)</f>
        <v>1321. Policía municipal</v>
      </c>
      <c r="W5818" s="83" t="str">
        <f>MID(Tabla1[[#This Row],[Aplicación]],14,2)</f>
        <v>21</v>
      </c>
      <c r="X5818" s="83" t="str">
        <f>MID(Tabla1[[#This Row],[Aplicación]],14,6)</f>
        <v>212</v>
      </c>
    </row>
    <row r="5819" spans="1:24" x14ac:dyDescent="0.25">
      <c r="A5819" s="77">
        <v>220240067410</v>
      </c>
      <c r="B5819" s="78" t="s">
        <v>702</v>
      </c>
      <c r="C5819" s="79">
        <v>45657</v>
      </c>
      <c r="D5819" s="77">
        <v>22024000440</v>
      </c>
      <c r="E5819" s="78" t="s">
        <v>1425</v>
      </c>
      <c r="F5819" s="80">
        <v>1618.23</v>
      </c>
      <c r="G5819" s="78" t="s">
        <v>797</v>
      </c>
      <c r="H5819" s="78" t="s">
        <v>7583</v>
      </c>
      <c r="I5819" s="81">
        <v>300</v>
      </c>
      <c r="J5819" s="78" t="s">
        <v>798</v>
      </c>
      <c r="K5819" s="78" t="s">
        <v>398</v>
      </c>
      <c r="L5819" s="78" t="s">
        <v>399</v>
      </c>
      <c r="M5819" s="78" t="s">
        <v>395</v>
      </c>
      <c r="N5819" s="78" t="s">
        <v>396</v>
      </c>
      <c r="O5819" s="82" t="s">
        <v>325</v>
      </c>
      <c r="P5819" s="82" t="s">
        <v>6229</v>
      </c>
      <c r="Q5819" s="83" t="str">
        <f>MID(Tabla1[[#This Row],[Aplicación]],14,1)</f>
        <v>2</v>
      </c>
      <c r="R5819" s="35" t="s">
        <v>265</v>
      </c>
      <c r="S5819" s="83" t="str">
        <f>MID(Tabla1[[#This Row],[Aplicación]],6,2)</f>
        <v>11</v>
      </c>
      <c r="T5819" s="84" t="str">
        <f>VLOOKUP(Tabla1[[#This Row],[AREA]],Hoja1!A:B,2,FALSE)</f>
        <v>11. Salud pública y seguridad ciudadana</v>
      </c>
      <c r="U5819" s="83" t="str">
        <f>MID(Tabla1[[#This Row],[Aplicación]],9,4)</f>
        <v>1621</v>
      </c>
      <c r="V5819" s="84" t="str">
        <f>VLOOKUP(Tabla1[[#This Row],[PROGRAMA]],Hoja1!A:B,2,FALSE)</f>
        <v>1621. Recogida de residuos</v>
      </c>
      <c r="W5819" s="83" t="str">
        <f>MID(Tabla1[[#This Row],[Aplicación]],14,2)</f>
        <v>21</v>
      </c>
      <c r="X5819" s="83" t="str">
        <f>MID(Tabla1[[#This Row],[Aplicación]],14,6)</f>
        <v>214</v>
      </c>
    </row>
    <row r="5820" spans="1:24" x14ac:dyDescent="0.25">
      <c r="A5820" s="77">
        <v>220240045490</v>
      </c>
      <c r="B5820" s="78" t="s">
        <v>702</v>
      </c>
      <c r="C5820" s="79">
        <v>45568</v>
      </c>
      <c r="D5820" s="77">
        <v>22024000749</v>
      </c>
      <c r="E5820" s="78" t="s">
        <v>1290</v>
      </c>
      <c r="F5820" s="80">
        <v>62.36</v>
      </c>
      <c r="G5820" s="78" t="s">
        <v>81</v>
      </c>
      <c r="H5820" s="78" t="s">
        <v>7584</v>
      </c>
      <c r="I5820" s="81" t="s">
        <v>2934</v>
      </c>
      <c r="J5820" s="78" t="s">
        <v>398</v>
      </c>
      <c r="K5820" s="78" t="s">
        <v>398</v>
      </c>
      <c r="L5820" s="78" t="s">
        <v>413</v>
      </c>
      <c r="M5820" s="78" t="s">
        <v>395</v>
      </c>
      <c r="N5820" s="78" t="s">
        <v>396</v>
      </c>
      <c r="O5820" s="82" t="s">
        <v>325</v>
      </c>
      <c r="P5820" s="82" t="s">
        <v>6229</v>
      </c>
      <c r="Q5820" s="83" t="str">
        <f>MID(Tabla1[[#This Row],[Aplicación]],14,1)</f>
        <v>2</v>
      </c>
      <c r="R5820" s="35" t="s">
        <v>265</v>
      </c>
      <c r="S5820" s="83" t="str">
        <f>MID(Tabla1[[#This Row],[Aplicación]],6,2)</f>
        <v>02</v>
      </c>
      <c r="T5820" s="84" t="str">
        <f>VLOOKUP(Tabla1[[#This Row],[AREA]],Hoja1!A:B,2,FALSE)</f>
        <v>02. Urbanismo y vivienda</v>
      </c>
      <c r="U5820" s="83" t="str">
        <f>MID(Tabla1[[#This Row],[Aplicación]],9,4)</f>
        <v>9332</v>
      </c>
      <c r="V5820" s="84" t="str">
        <f>VLOOKUP(Tabla1[[#This Row],[PROGRAMA]],Hoja1!A:B,2,FALSE)</f>
        <v>9332. Mantenimiento de edificios e instalaciones municipales</v>
      </c>
      <c r="W5820" s="83" t="str">
        <f>MID(Tabla1[[#This Row],[Aplicación]],14,2)</f>
        <v>21</v>
      </c>
      <c r="X5820" s="83" t="str">
        <f>MID(Tabla1[[#This Row],[Aplicación]],14,6)</f>
        <v>212</v>
      </c>
    </row>
    <row r="5821" spans="1:24" x14ac:dyDescent="0.25">
      <c r="A5821" s="77">
        <v>220240051821</v>
      </c>
      <c r="B5821" s="78" t="s">
        <v>702</v>
      </c>
      <c r="C5821" s="79">
        <v>45600</v>
      </c>
      <c r="D5821" s="77">
        <v>22024000942</v>
      </c>
      <c r="E5821" s="78" t="s">
        <v>1411</v>
      </c>
      <c r="F5821" s="80">
        <v>62.13</v>
      </c>
      <c r="G5821" s="78" t="s">
        <v>81</v>
      </c>
      <c r="H5821" s="78" t="s">
        <v>7585</v>
      </c>
      <c r="I5821" s="81" t="s">
        <v>2934</v>
      </c>
      <c r="J5821" s="78" t="s">
        <v>398</v>
      </c>
      <c r="K5821" s="78" t="s">
        <v>398</v>
      </c>
      <c r="L5821" s="78" t="s">
        <v>413</v>
      </c>
      <c r="M5821" s="78" t="s">
        <v>395</v>
      </c>
      <c r="N5821" s="78" t="s">
        <v>396</v>
      </c>
      <c r="O5821" s="82" t="s">
        <v>325</v>
      </c>
      <c r="P5821" s="82" t="s">
        <v>6229</v>
      </c>
      <c r="Q5821" s="83" t="str">
        <f>MID(Tabla1[[#This Row],[Aplicación]],14,1)</f>
        <v>2</v>
      </c>
      <c r="R5821" s="35" t="s">
        <v>265</v>
      </c>
      <c r="S5821" s="83" t="str">
        <f>MID(Tabla1[[#This Row],[Aplicación]],6,2)</f>
        <v>06</v>
      </c>
      <c r="T5821" s="84" t="str">
        <f>VLOOKUP(Tabla1[[#This Row],[AREA]],Hoja1!A:B,2,FALSE)</f>
        <v>06. Educación y cultura</v>
      </c>
      <c r="U5821" s="83" t="str">
        <f>MID(Tabla1[[#This Row],[Aplicación]],9,4)</f>
        <v>3231</v>
      </c>
      <c r="V5821" s="84" t="str">
        <f>VLOOKUP(Tabla1[[#This Row],[PROGRAMA]],Hoja1!A:B,2,FALSE)</f>
        <v>3231. Escuelas infantiles</v>
      </c>
      <c r="W5821" s="83" t="str">
        <f>MID(Tabla1[[#This Row],[Aplicación]],14,2)</f>
        <v>21</v>
      </c>
      <c r="X5821" s="83" t="str">
        <f>MID(Tabla1[[#This Row],[Aplicación]],14,6)</f>
        <v>212</v>
      </c>
    </row>
    <row r="5822" spans="1:24" x14ac:dyDescent="0.25">
      <c r="A5822" s="77">
        <v>220240053898</v>
      </c>
      <c r="B5822" s="78" t="s">
        <v>702</v>
      </c>
      <c r="C5822" s="79">
        <v>45614</v>
      </c>
      <c r="D5822" s="77">
        <v>22024001012</v>
      </c>
      <c r="E5822" s="78" t="s">
        <v>1174</v>
      </c>
      <c r="F5822" s="80">
        <v>60.79</v>
      </c>
      <c r="G5822" s="78" t="s">
        <v>764</v>
      </c>
      <c r="H5822" s="78" t="s">
        <v>7586</v>
      </c>
      <c r="I5822" s="81" t="s">
        <v>2934</v>
      </c>
      <c r="J5822" s="78" t="s">
        <v>398</v>
      </c>
      <c r="K5822" s="78" t="s">
        <v>398</v>
      </c>
      <c r="L5822" s="78" t="s">
        <v>413</v>
      </c>
      <c r="M5822" s="78" t="s">
        <v>395</v>
      </c>
      <c r="N5822" s="78" t="s">
        <v>396</v>
      </c>
      <c r="O5822" s="82" t="s">
        <v>325</v>
      </c>
      <c r="P5822" s="82" t="s">
        <v>6229</v>
      </c>
      <c r="Q5822" s="83" t="str">
        <f>MID(Tabla1[[#This Row],[Aplicación]],14,1)</f>
        <v>2</v>
      </c>
      <c r="R5822" s="35" t="s">
        <v>265</v>
      </c>
      <c r="S5822" s="83" t="str">
        <f>MID(Tabla1[[#This Row],[Aplicación]],6,2)</f>
        <v>11</v>
      </c>
      <c r="T5822" s="84" t="str">
        <f>VLOOKUP(Tabla1[[#This Row],[AREA]],Hoja1!A:B,2,FALSE)</f>
        <v>11. Salud pública y seguridad ciudadana</v>
      </c>
      <c r="U5822" s="83" t="str">
        <f>MID(Tabla1[[#This Row],[Aplicación]],9,4)</f>
        <v>1321</v>
      </c>
      <c r="V5822" s="84" t="str">
        <f>VLOOKUP(Tabla1[[#This Row],[PROGRAMA]],Hoja1!A:B,2,FALSE)</f>
        <v>1321. Policía municipal</v>
      </c>
      <c r="W5822" s="83" t="str">
        <f>MID(Tabla1[[#This Row],[Aplicación]],14,2)</f>
        <v>21</v>
      </c>
      <c r="X5822" s="83" t="str">
        <f>MID(Tabla1[[#This Row],[Aplicación]],14,6)</f>
        <v>213</v>
      </c>
    </row>
    <row r="5823" spans="1:24" x14ac:dyDescent="0.25">
      <c r="A5823" s="77">
        <v>220240048582</v>
      </c>
      <c r="B5823" s="78" t="s">
        <v>702</v>
      </c>
      <c r="C5823" s="79">
        <v>45581</v>
      </c>
      <c r="D5823" s="77">
        <v>22024000456</v>
      </c>
      <c r="E5823" s="78" t="s">
        <v>1426</v>
      </c>
      <c r="F5823" s="80">
        <v>60.17</v>
      </c>
      <c r="G5823" s="78" t="s">
        <v>40</v>
      </c>
      <c r="H5823" s="78" t="s">
        <v>7587</v>
      </c>
      <c r="I5823" s="81" t="s">
        <v>2934</v>
      </c>
      <c r="J5823" s="78" t="s">
        <v>398</v>
      </c>
      <c r="K5823" s="78" t="s">
        <v>398</v>
      </c>
      <c r="L5823" s="78" t="s">
        <v>413</v>
      </c>
      <c r="M5823" s="78" t="s">
        <v>395</v>
      </c>
      <c r="N5823" s="78" t="s">
        <v>396</v>
      </c>
      <c r="O5823" s="82" t="s">
        <v>325</v>
      </c>
      <c r="P5823" s="82" t="s">
        <v>6229</v>
      </c>
      <c r="Q5823" s="83" t="str">
        <f>MID(Tabla1[[#This Row],[Aplicación]],14,1)</f>
        <v>2</v>
      </c>
      <c r="R5823" s="35" t="s">
        <v>265</v>
      </c>
      <c r="S5823" s="83" t="str">
        <f>MID(Tabla1[[#This Row],[Aplicación]],6,2)</f>
        <v>11</v>
      </c>
      <c r="T5823" s="84" t="str">
        <f>VLOOKUP(Tabla1[[#This Row],[AREA]],Hoja1!A:B,2,FALSE)</f>
        <v>11. Salud pública y seguridad ciudadana</v>
      </c>
      <c r="U5823" s="83" t="str">
        <f>MID(Tabla1[[#This Row],[Aplicación]],9,4)</f>
        <v>1621</v>
      </c>
      <c r="V5823" s="84" t="str">
        <f>VLOOKUP(Tabla1[[#This Row],[PROGRAMA]],Hoja1!A:B,2,FALSE)</f>
        <v>1621. Recogida de residuos</v>
      </c>
      <c r="W5823" s="83" t="str">
        <f>MID(Tabla1[[#This Row],[Aplicación]],14,2)</f>
        <v>22</v>
      </c>
      <c r="X5823" s="83" t="str">
        <f>MID(Tabla1[[#This Row],[Aplicación]],14,6)</f>
        <v>22199</v>
      </c>
    </row>
    <row r="5824" spans="1:24" x14ac:dyDescent="0.25">
      <c r="A5824" s="77">
        <v>220240055763</v>
      </c>
      <c r="B5824" s="78" t="s">
        <v>702</v>
      </c>
      <c r="C5824" s="79">
        <v>45621</v>
      </c>
      <c r="D5824" s="77">
        <v>22024000079</v>
      </c>
      <c r="E5824" s="78" t="s">
        <v>1262</v>
      </c>
      <c r="F5824" s="80">
        <v>60.14</v>
      </c>
      <c r="G5824" s="78" t="s">
        <v>676</v>
      </c>
      <c r="H5824" s="78" t="s">
        <v>7588</v>
      </c>
      <c r="I5824" s="81" t="s">
        <v>2934</v>
      </c>
      <c r="J5824" s="78" t="s">
        <v>398</v>
      </c>
      <c r="K5824" s="78" t="s">
        <v>398</v>
      </c>
      <c r="L5824" s="78" t="s">
        <v>413</v>
      </c>
      <c r="M5824" s="78" t="s">
        <v>395</v>
      </c>
      <c r="N5824" s="78" t="s">
        <v>396</v>
      </c>
      <c r="O5824" s="82" t="s">
        <v>325</v>
      </c>
      <c r="P5824" s="82" t="s">
        <v>6229</v>
      </c>
      <c r="Q5824" s="83" t="str">
        <f>MID(Tabla1[[#This Row],[Aplicación]],14,1)</f>
        <v>2</v>
      </c>
      <c r="R5824" s="35" t="s">
        <v>265</v>
      </c>
      <c r="S5824" s="83" t="str">
        <f>MID(Tabla1[[#This Row],[Aplicación]],6,2)</f>
        <v>03</v>
      </c>
      <c r="T5824" s="84" t="str">
        <f>VLOOKUP(Tabla1[[#This Row],[AREA]],Hoja1!A:B,2,FALSE)</f>
        <v>03. Participación ciudadana y deportes</v>
      </c>
      <c r="U5824" s="83" t="str">
        <f>MID(Tabla1[[#This Row],[Aplicación]],9,4)</f>
        <v>9241</v>
      </c>
      <c r="V5824" s="84" t="str">
        <f>VLOOKUP(Tabla1[[#This Row],[PROGRAMA]],Hoja1!A:B,2,FALSE)</f>
        <v>9241. Participación ciudadana</v>
      </c>
      <c r="W5824" s="83" t="str">
        <f>MID(Tabla1[[#This Row],[Aplicación]],14,2)</f>
        <v>21</v>
      </c>
      <c r="X5824" s="83" t="str">
        <f>MID(Tabla1[[#This Row],[Aplicación]],14,6)</f>
        <v>213</v>
      </c>
    </row>
    <row r="5825" spans="1:24" x14ac:dyDescent="0.25">
      <c r="A5825" s="77">
        <v>220240060436</v>
      </c>
      <c r="B5825" s="78" t="s">
        <v>702</v>
      </c>
      <c r="C5825" s="79">
        <v>45638</v>
      </c>
      <c r="D5825" s="77">
        <v>22024000940</v>
      </c>
      <c r="E5825" s="78" t="s">
        <v>1285</v>
      </c>
      <c r="F5825" s="80">
        <v>60.02</v>
      </c>
      <c r="G5825" s="78" t="s">
        <v>40</v>
      </c>
      <c r="H5825" s="78" t="s">
        <v>7589</v>
      </c>
      <c r="I5825" s="81" t="s">
        <v>2934</v>
      </c>
      <c r="J5825" s="78" t="s">
        <v>398</v>
      </c>
      <c r="K5825" s="78" t="s">
        <v>398</v>
      </c>
      <c r="L5825" s="78" t="s">
        <v>413</v>
      </c>
      <c r="M5825" s="78" t="s">
        <v>395</v>
      </c>
      <c r="N5825" s="78" t="s">
        <v>396</v>
      </c>
      <c r="O5825" s="82" t="s">
        <v>325</v>
      </c>
      <c r="P5825" s="82" t="s">
        <v>6229</v>
      </c>
      <c r="Q5825" s="83" t="str">
        <f>MID(Tabla1[[#This Row],[Aplicación]],14,1)</f>
        <v>2</v>
      </c>
      <c r="R5825" s="35" t="s">
        <v>265</v>
      </c>
      <c r="S5825" s="83" t="str">
        <f>MID(Tabla1[[#This Row],[Aplicación]],6,2)</f>
        <v>06</v>
      </c>
      <c r="T5825" s="84" t="str">
        <f>VLOOKUP(Tabla1[[#This Row],[AREA]],Hoja1!A:B,2,FALSE)</f>
        <v>06. Educación y cultura</v>
      </c>
      <c r="U5825" s="83" t="str">
        <f>MID(Tabla1[[#This Row],[Aplicación]],9,4)</f>
        <v>3232</v>
      </c>
      <c r="V5825" s="84" t="str">
        <f>VLOOKUP(Tabla1[[#This Row],[PROGRAMA]],Hoja1!A:B,2,FALSE)</f>
        <v>3232. Conservación y mantenimiento centros educación infantil y primaria</v>
      </c>
      <c r="W5825" s="83" t="str">
        <f>MID(Tabla1[[#This Row],[Aplicación]],14,2)</f>
        <v>21</v>
      </c>
      <c r="X5825" s="83" t="str">
        <f>MID(Tabla1[[#This Row],[Aplicación]],14,6)</f>
        <v>212</v>
      </c>
    </row>
    <row r="5826" spans="1:24" x14ac:dyDescent="0.25">
      <c r="A5826" s="77">
        <v>220240056121</v>
      </c>
      <c r="B5826" s="78" t="s">
        <v>702</v>
      </c>
      <c r="C5826" s="79">
        <v>45622</v>
      </c>
      <c r="D5826" s="77">
        <v>22024003065</v>
      </c>
      <c r="E5826" s="78" t="s">
        <v>1307</v>
      </c>
      <c r="F5826" s="80">
        <v>60</v>
      </c>
      <c r="G5826" s="78" t="s">
        <v>812</v>
      </c>
      <c r="H5826" s="78" t="s">
        <v>7590</v>
      </c>
      <c r="I5826" s="81" t="s">
        <v>2934</v>
      </c>
      <c r="J5826" s="78" t="s">
        <v>398</v>
      </c>
      <c r="K5826" s="78" t="s">
        <v>398</v>
      </c>
      <c r="L5826" s="78" t="s">
        <v>399</v>
      </c>
      <c r="M5826" s="78" t="s">
        <v>395</v>
      </c>
      <c r="N5826" s="78" t="s">
        <v>396</v>
      </c>
      <c r="O5826" s="82" t="s">
        <v>325</v>
      </c>
      <c r="P5826" s="82" t="s">
        <v>6229</v>
      </c>
      <c r="Q5826" s="83" t="str">
        <f>MID(Tabla1[[#This Row],[Aplicación]],14,1)</f>
        <v>2</v>
      </c>
      <c r="R5826" s="35" t="s">
        <v>265</v>
      </c>
      <c r="S5826" s="83" t="str">
        <f>MID(Tabla1[[#This Row],[Aplicación]],6,2)</f>
        <v>08</v>
      </c>
      <c r="T5826" s="84" t="str">
        <f>VLOOKUP(Tabla1[[#This Row],[AREA]],Hoja1!A:B,2,FALSE)</f>
        <v>08. Tráfico y movilidad</v>
      </c>
      <c r="U5826" s="83" t="str">
        <f>MID(Tabla1[[#This Row],[Aplicación]],9,4)</f>
        <v>1651</v>
      </c>
      <c r="V5826" s="84" t="str">
        <f>VLOOKUP(Tabla1[[#This Row],[PROGRAMA]],Hoja1!A:B,2,FALSE)</f>
        <v>1651. Alumbrado público</v>
      </c>
      <c r="W5826" s="83" t="str">
        <f>MID(Tabla1[[#This Row],[Aplicación]],14,2)</f>
        <v>21</v>
      </c>
      <c r="X5826" s="83" t="str">
        <f>MID(Tabla1[[#This Row],[Aplicación]],14,6)</f>
        <v>214</v>
      </c>
    </row>
    <row r="5827" spans="1:24" x14ac:dyDescent="0.25">
      <c r="A5827" s="77">
        <v>220240060970</v>
      </c>
      <c r="B5827" s="78" t="s">
        <v>702</v>
      </c>
      <c r="C5827" s="79">
        <v>45643</v>
      </c>
      <c r="D5827" s="77">
        <v>22024000443</v>
      </c>
      <c r="E5827" s="78" t="s">
        <v>1245</v>
      </c>
      <c r="F5827" s="80">
        <v>59.71</v>
      </c>
      <c r="G5827" s="78" t="s">
        <v>57</v>
      </c>
      <c r="H5827" s="78" t="s">
        <v>7591</v>
      </c>
      <c r="I5827" s="81" t="s">
        <v>2934</v>
      </c>
      <c r="J5827" s="78" t="s">
        <v>398</v>
      </c>
      <c r="K5827" s="78" t="s">
        <v>398</v>
      </c>
      <c r="L5827" s="78" t="s">
        <v>413</v>
      </c>
      <c r="M5827" s="78" t="s">
        <v>395</v>
      </c>
      <c r="N5827" s="78" t="s">
        <v>396</v>
      </c>
      <c r="O5827" s="82" t="s">
        <v>325</v>
      </c>
      <c r="P5827" s="82" t="s">
        <v>6229</v>
      </c>
      <c r="Q5827" s="83" t="str">
        <f>MID(Tabla1[[#This Row],[Aplicación]],14,1)</f>
        <v>2</v>
      </c>
      <c r="R5827" s="35" t="s">
        <v>265</v>
      </c>
      <c r="S5827" s="83" t="str">
        <f>MID(Tabla1[[#This Row],[Aplicación]],6,2)</f>
        <v>11</v>
      </c>
      <c r="T5827" s="84" t="str">
        <f>VLOOKUP(Tabla1[[#This Row],[AREA]],Hoja1!A:B,2,FALSE)</f>
        <v>11. Salud pública y seguridad ciudadana</v>
      </c>
      <c r="U5827" s="83" t="str">
        <f>MID(Tabla1[[#This Row],[Aplicación]],9,4)</f>
        <v>1621</v>
      </c>
      <c r="V5827" s="84" t="str">
        <f>VLOOKUP(Tabla1[[#This Row],[PROGRAMA]],Hoja1!A:B,2,FALSE)</f>
        <v>1621. Recogida de residuos</v>
      </c>
      <c r="W5827" s="83" t="str">
        <f>MID(Tabla1[[#This Row],[Aplicación]],14,2)</f>
        <v>22</v>
      </c>
      <c r="X5827" s="83" t="str">
        <f>MID(Tabla1[[#This Row],[Aplicación]],14,6)</f>
        <v>22104</v>
      </c>
    </row>
    <row r="5828" spans="1:24" x14ac:dyDescent="0.25">
      <c r="A5828" s="77">
        <v>220240045428</v>
      </c>
      <c r="B5828" s="78" t="s">
        <v>702</v>
      </c>
      <c r="C5828" s="79">
        <v>45568</v>
      </c>
      <c r="D5828" s="77">
        <v>22024000506</v>
      </c>
      <c r="E5828" s="78" t="s">
        <v>1335</v>
      </c>
      <c r="F5828" s="80">
        <v>59.48</v>
      </c>
      <c r="G5828" s="78" t="s">
        <v>681</v>
      </c>
      <c r="H5828" s="78" t="s">
        <v>7592</v>
      </c>
      <c r="I5828" s="81" t="s">
        <v>2934</v>
      </c>
      <c r="J5828" s="78" t="s">
        <v>398</v>
      </c>
      <c r="K5828" s="78" t="s">
        <v>398</v>
      </c>
      <c r="L5828" s="78" t="s">
        <v>413</v>
      </c>
      <c r="M5828" s="78" t="s">
        <v>395</v>
      </c>
      <c r="N5828" s="78" t="s">
        <v>396</v>
      </c>
      <c r="O5828" s="82" t="s">
        <v>325</v>
      </c>
      <c r="P5828" s="82" t="s">
        <v>6229</v>
      </c>
      <c r="Q5828" s="83" t="str">
        <f>MID(Tabla1[[#This Row],[Aplicación]],14,1)</f>
        <v>2</v>
      </c>
      <c r="R5828" s="35" t="s">
        <v>265</v>
      </c>
      <c r="S5828" s="83" t="str">
        <f>MID(Tabla1[[#This Row],[Aplicación]],6,2)</f>
        <v>10</v>
      </c>
      <c r="T5828" s="84" t="str">
        <f>VLOOKUP(Tabla1[[#This Row],[AREA]],Hoja1!A:B,2,FALSE)</f>
        <v>10. Personas mayores, familia y servicios sociales</v>
      </c>
      <c r="U5828" s="83" t="str">
        <f>MID(Tabla1[[#This Row],[Aplicación]],9,4)</f>
        <v>2412</v>
      </c>
      <c r="V5828" s="84" t="str">
        <f>VLOOKUP(Tabla1[[#This Row],[PROGRAMA]],Hoja1!A:B,2,FALSE)</f>
        <v>2412. Formación para el empleo</v>
      </c>
      <c r="W5828" s="83" t="str">
        <f>MID(Tabla1[[#This Row],[Aplicación]],14,2)</f>
        <v>22</v>
      </c>
      <c r="X5828" s="83" t="str">
        <f>MID(Tabla1[[#This Row],[Aplicación]],14,6)</f>
        <v>22199</v>
      </c>
    </row>
    <row r="5829" spans="1:24" x14ac:dyDescent="0.25">
      <c r="A5829" s="77">
        <v>220240051546</v>
      </c>
      <c r="B5829" s="78" t="s">
        <v>702</v>
      </c>
      <c r="C5829" s="79">
        <v>45595</v>
      </c>
      <c r="D5829" s="77">
        <v>22024003059</v>
      </c>
      <c r="E5829" s="78" t="s">
        <v>1306</v>
      </c>
      <c r="F5829" s="80">
        <v>58.84</v>
      </c>
      <c r="G5829" s="78" t="s">
        <v>81</v>
      </c>
      <c r="H5829" s="78" t="s">
        <v>7593</v>
      </c>
      <c r="I5829" s="81" t="s">
        <v>2934</v>
      </c>
      <c r="J5829" s="78" t="s">
        <v>398</v>
      </c>
      <c r="K5829" s="78" t="s">
        <v>398</v>
      </c>
      <c r="L5829" s="78" t="s">
        <v>399</v>
      </c>
      <c r="M5829" s="78" t="s">
        <v>395</v>
      </c>
      <c r="N5829" s="78" t="s">
        <v>396</v>
      </c>
      <c r="O5829" s="82" t="s">
        <v>325</v>
      </c>
      <c r="P5829" s="82" t="s">
        <v>6229</v>
      </c>
      <c r="Q5829" s="83" t="str">
        <f>MID(Tabla1[[#This Row],[Aplicación]],14,1)</f>
        <v>2</v>
      </c>
      <c r="R5829" s="35" t="s">
        <v>265</v>
      </c>
      <c r="S5829" s="83" t="str">
        <f>MID(Tabla1[[#This Row],[Aplicación]],6,2)</f>
        <v>08</v>
      </c>
      <c r="T5829" s="84" t="str">
        <f>VLOOKUP(Tabla1[[#This Row],[AREA]],Hoja1!A:B,2,FALSE)</f>
        <v>08. Tráfico y movilidad</v>
      </c>
      <c r="U5829" s="83" t="str">
        <f>MID(Tabla1[[#This Row],[Aplicación]],9,4)</f>
        <v>1532</v>
      </c>
      <c r="V5829" s="84" t="str">
        <f>VLOOKUP(Tabla1[[#This Row],[PROGRAMA]],Hoja1!A:B,2,FALSE)</f>
        <v>1532. Pavimentación vias públicas y otros servicios urbanísticos</v>
      </c>
      <c r="W5829" s="83" t="str">
        <f>MID(Tabla1[[#This Row],[Aplicación]],14,2)</f>
        <v>21</v>
      </c>
      <c r="X5829" s="83" t="str">
        <f>MID(Tabla1[[#This Row],[Aplicación]],14,6)</f>
        <v>214</v>
      </c>
    </row>
    <row r="5830" spans="1:24" x14ac:dyDescent="0.25">
      <c r="A5830" s="77">
        <v>220240062046</v>
      </c>
      <c r="B5830" s="78" t="s">
        <v>702</v>
      </c>
      <c r="C5830" s="79">
        <v>45646</v>
      </c>
      <c r="D5830" s="77">
        <v>22024000940</v>
      </c>
      <c r="E5830" s="78" t="s">
        <v>1285</v>
      </c>
      <c r="F5830" s="80">
        <v>58.32</v>
      </c>
      <c r="G5830" s="78" t="s">
        <v>82</v>
      </c>
      <c r="H5830" s="78" t="s">
        <v>7594</v>
      </c>
      <c r="I5830" s="81" t="s">
        <v>2934</v>
      </c>
      <c r="J5830" s="78" t="s">
        <v>398</v>
      </c>
      <c r="K5830" s="78" t="s">
        <v>398</v>
      </c>
      <c r="L5830" s="78" t="s">
        <v>413</v>
      </c>
      <c r="M5830" s="78" t="s">
        <v>395</v>
      </c>
      <c r="N5830" s="78" t="s">
        <v>396</v>
      </c>
      <c r="O5830" s="82" t="s">
        <v>325</v>
      </c>
      <c r="P5830" s="82" t="s">
        <v>6229</v>
      </c>
      <c r="Q5830" s="83" t="str">
        <f>MID(Tabla1[[#This Row],[Aplicación]],14,1)</f>
        <v>2</v>
      </c>
      <c r="R5830" s="35" t="s">
        <v>265</v>
      </c>
      <c r="S5830" s="83" t="str">
        <f>MID(Tabla1[[#This Row],[Aplicación]],6,2)</f>
        <v>06</v>
      </c>
      <c r="T5830" s="84" t="str">
        <f>VLOOKUP(Tabla1[[#This Row],[AREA]],Hoja1!A:B,2,FALSE)</f>
        <v>06. Educación y cultura</v>
      </c>
      <c r="U5830" s="83" t="str">
        <f>MID(Tabla1[[#This Row],[Aplicación]],9,4)</f>
        <v>3232</v>
      </c>
      <c r="V5830" s="84" t="str">
        <f>VLOOKUP(Tabla1[[#This Row],[PROGRAMA]],Hoja1!A:B,2,FALSE)</f>
        <v>3232. Conservación y mantenimiento centros educación infantil y primaria</v>
      </c>
      <c r="W5830" s="83" t="str">
        <f>MID(Tabla1[[#This Row],[Aplicación]],14,2)</f>
        <v>21</v>
      </c>
      <c r="X5830" s="83" t="str">
        <f>MID(Tabla1[[#This Row],[Aplicación]],14,6)</f>
        <v>212</v>
      </c>
    </row>
    <row r="5831" spans="1:24" x14ac:dyDescent="0.25">
      <c r="A5831" s="77">
        <v>220240064645</v>
      </c>
      <c r="B5831" s="78" t="s">
        <v>702</v>
      </c>
      <c r="C5831" s="79">
        <v>45657</v>
      </c>
      <c r="D5831" s="77">
        <v>22024008434</v>
      </c>
      <c r="E5831" s="78" t="s">
        <v>6322</v>
      </c>
      <c r="F5831" s="80">
        <v>25126.560000000001</v>
      </c>
      <c r="G5831" s="78" t="s">
        <v>7595</v>
      </c>
      <c r="H5831" s="78" t="s">
        <v>7596</v>
      </c>
      <c r="I5831" s="81">
        <v>300</v>
      </c>
      <c r="J5831" s="78" t="s">
        <v>7597</v>
      </c>
      <c r="K5831" s="78" t="s">
        <v>7597</v>
      </c>
      <c r="L5831" s="78" t="s">
        <v>413</v>
      </c>
      <c r="M5831" s="78" t="s">
        <v>538</v>
      </c>
      <c r="N5831" s="78" t="s">
        <v>396</v>
      </c>
      <c r="O5831" s="82" t="s">
        <v>323</v>
      </c>
      <c r="P5831" s="82" t="s">
        <v>6229</v>
      </c>
      <c r="Q5831" s="83" t="str">
        <f>MID(Tabla1[[#This Row],[Aplicación]],14,1)</f>
        <v>6</v>
      </c>
      <c r="R5831" s="35" t="s">
        <v>266</v>
      </c>
      <c r="S5831" s="83" t="str">
        <f>MID(Tabla1[[#This Row],[Aplicación]],6,2)</f>
        <v>03</v>
      </c>
      <c r="T5831" s="84" t="str">
        <f>VLOOKUP(Tabla1[[#This Row],[AREA]],Hoja1!A:B,2,FALSE)</f>
        <v>03. Participación ciudadana y deportes</v>
      </c>
      <c r="U5831" s="83" t="str">
        <f>MID(Tabla1[[#This Row],[Aplicación]],9,4)</f>
        <v>9241</v>
      </c>
      <c r="V5831" s="84" t="str">
        <f>VLOOKUP(Tabla1[[#This Row],[PROGRAMA]],Hoja1!A:B,2,FALSE)</f>
        <v>9241. Participación ciudadana</v>
      </c>
      <c r="W5831" s="83" t="str">
        <f>MID(Tabla1[[#This Row],[Aplicación]],14,2)</f>
        <v>62</v>
      </c>
      <c r="X5831" s="83" t="str">
        <f>MID(Tabla1[[#This Row],[Aplicación]],14,6)</f>
        <v>625</v>
      </c>
    </row>
    <row r="5832" spans="1:24" x14ac:dyDescent="0.25">
      <c r="A5832" s="77">
        <v>220240053256</v>
      </c>
      <c r="B5832" s="78" t="s">
        <v>390</v>
      </c>
      <c r="C5832" s="79">
        <v>45604</v>
      </c>
      <c r="D5832" s="77">
        <v>22024008144</v>
      </c>
      <c r="E5832" s="78" t="s">
        <v>1420</v>
      </c>
      <c r="F5832" s="80">
        <v>1041.1300000000001</v>
      </c>
      <c r="G5832" s="78" t="s">
        <v>368</v>
      </c>
      <c r="H5832" s="78" t="s">
        <v>7598</v>
      </c>
      <c r="I5832" s="81" t="s">
        <v>2930</v>
      </c>
      <c r="J5832" s="78" t="s">
        <v>695</v>
      </c>
      <c r="K5832" s="78" t="s">
        <v>398</v>
      </c>
      <c r="L5832" s="78" t="s">
        <v>399</v>
      </c>
      <c r="M5832" s="78" t="s">
        <v>585</v>
      </c>
      <c r="N5832" s="78" t="s">
        <v>539</v>
      </c>
      <c r="O5832" s="82" t="s">
        <v>326</v>
      </c>
      <c r="P5832" s="82" t="s">
        <v>6229</v>
      </c>
      <c r="Q5832" s="83" t="str">
        <f>MID(Tabla1[[#This Row],[Aplicación]],14,1)</f>
        <v>2</v>
      </c>
      <c r="R5832" s="35" t="s">
        <v>265</v>
      </c>
      <c r="S5832" s="83" t="str">
        <f>MID(Tabla1[[#This Row],[Aplicación]],6,2)</f>
        <v>02</v>
      </c>
      <c r="T5832" s="84" t="str">
        <f>VLOOKUP(Tabla1[[#This Row],[AREA]],Hoja1!A:B,2,FALSE)</f>
        <v>02. Urbanismo y vivienda</v>
      </c>
      <c r="U5832" s="83" t="str">
        <f>MID(Tabla1[[#This Row],[Aplicación]],9,4)</f>
        <v>9332</v>
      </c>
      <c r="V5832" s="84" t="str">
        <f>VLOOKUP(Tabla1[[#This Row],[PROGRAMA]],Hoja1!A:B,2,FALSE)</f>
        <v>9332. Mantenimiento de edificios e instalaciones municipales</v>
      </c>
      <c r="W5832" s="83" t="str">
        <f>MID(Tabla1[[#This Row],[Aplicación]],14,2)</f>
        <v>22</v>
      </c>
      <c r="X5832" s="83" t="str">
        <f>MID(Tabla1[[#This Row],[Aplicación]],14,6)</f>
        <v>22799</v>
      </c>
    </row>
    <row r="5833" spans="1:24" x14ac:dyDescent="0.25">
      <c r="A5833" s="77">
        <v>220240046647</v>
      </c>
      <c r="B5833" s="78" t="s">
        <v>390</v>
      </c>
      <c r="C5833" s="79">
        <v>45572</v>
      </c>
      <c r="D5833" s="77">
        <v>22024007596</v>
      </c>
      <c r="E5833" s="78" t="s">
        <v>1370</v>
      </c>
      <c r="F5833" s="80">
        <v>990</v>
      </c>
      <c r="G5833" s="78" t="s">
        <v>7599</v>
      </c>
      <c r="H5833" s="78" t="s">
        <v>7600</v>
      </c>
      <c r="I5833" s="81" t="s">
        <v>2930</v>
      </c>
      <c r="J5833" s="78" t="s">
        <v>770</v>
      </c>
      <c r="K5833" s="78" t="s">
        <v>398</v>
      </c>
      <c r="L5833" s="78" t="s">
        <v>399</v>
      </c>
      <c r="M5833" s="78" t="s">
        <v>585</v>
      </c>
      <c r="N5833" s="78" t="s">
        <v>539</v>
      </c>
      <c r="O5833" s="82" t="s">
        <v>326</v>
      </c>
      <c r="P5833" s="82" t="s">
        <v>6229</v>
      </c>
      <c r="Q5833" s="83" t="str">
        <f>MID(Tabla1[[#This Row],[Aplicación]],14,1)</f>
        <v>2</v>
      </c>
      <c r="R5833" s="35" t="s">
        <v>265</v>
      </c>
      <c r="S5833" s="83" t="str">
        <f>MID(Tabla1[[#This Row],[Aplicación]],6,2)</f>
        <v>03</v>
      </c>
      <c r="T5833" s="84" t="str">
        <f>VLOOKUP(Tabla1[[#This Row],[AREA]],Hoja1!A:B,2,FALSE)</f>
        <v>03. Participación ciudadana y deportes</v>
      </c>
      <c r="U5833" s="83" t="str">
        <f>MID(Tabla1[[#This Row],[Aplicación]],9,4)</f>
        <v>9241</v>
      </c>
      <c r="V5833" s="84" t="str">
        <f>VLOOKUP(Tabla1[[#This Row],[PROGRAMA]],Hoja1!A:B,2,FALSE)</f>
        <v>9241. Participación ciudadana</v>
      </c>
      <c r="W5833" s="83" t="str">
        <f>MID(Tabla1[[#This Row],[Aplicación]],14,2)</f>
        <v>22</v>
      </c>
      <c r="X5833" s="83" t="str">
        <f>MID(Tabla1[[#This Row],[Aplicación]],14,6)</f>
        <v>22609</v>
      </c>
    </row>
    <row r="5834" spans="1:24" x14ac:dyDescent="0.25">
      <c r="A5834" s="77">
        <v>220240053860</v>
      </c>
      <c r="B5834" s="78" t="s">
        <v>390</v>
      </c>
      <c r="C5834" s="79">
        <v>45611</v>
      </c>
      <c r="D5834" s="77">
        <v>22024008656</v>
      </c>
      <c r="E5834" s="78" t="s">
        <v>1370</v>
      </c>
      <c r="F5834" s="80">
        <v>495</v>
      </c>
      <c r="G5834" s="78" t="s">
        <v>7599</v>
      </c>
      <c r="H5834" s="78" t="s">
        <v>7601</v>
      </c>
      <c r="I5834" s="81" t="s">
        <v>2930</v>
      </c>
      <c r="J5834" s="78" t="s">
        <v>770</v>
      </c>
      <c r="K5834" s="78" t="s">
        <v>398</v>
      </c>
      <c r="L5834" s="78" t="s">
        <v>399</v>
      </c>
      <c r="M5834" s="78" t="s">
        <v>585</v>
      </c>
      <c r="N5834" s="78" t="s">
        <v>539</v>
      </c>
      <c r="O5834" s="82" t="s">
        <v>326</v>
      </c>
      <c r="P5834" s="82" t="s">
        <v>6229</v>
      </c>
      <c r="Q5834" s="83" t="str">
        <f>MID(Tabla1[[#This Row],[Aplicación]],14,1)</f>
        <v>2</v>
      </c>
      <c r="R5834" s="35" t="s">
        <v>265</v>
      </c>
      <c r="S5834" s="83" t="str">
        <f>MID(Tabla1[[#This Row],[Aplicación]],6,2)</f>
        <v>03</v>
      </c>
      <c r="T5834" s="84" t="str">
        <f>VLOOKUP(Tabla1[[#This Row],[AREA]],Hoja1!A:B,2,FALSE)</f>
        <v>03. Participación ciudadana y deportes</v>
      </c>
      <c r="U5834" s="83" t="str">
        <f>MID(Tabla1[[#This Row],[Aplicación]],9,4)</f>
        <v>9241</v>
      </c>
      <c r="V5834" s="84" t="str">
        <f>VLOOKUP(Tabla1[[#This Row],[PROGRAMA]],Hoja1!A:B,2,FALSE)</f>
        <v>9241. Participación ciudadana</v>
      </c>
      <c r="W5834" s="83" t="str">
        <f>MID(Tabla1[[#This Row],[Aplicación]],14,2)</f>
        <v>22</v>
      </c>
      <c r="X5834" s="83" t="str">
        <f>MID(Tabla1[[#This Row],[Aplicación]],14,6)</f>
        <v>22609</v>
      </c>
    </row>
    <row r="5835" spans="1:24" x14ac:dyDescent="0.25">
      <c r="A5835" s="77">
        <v>220240055109</v>
      </c>
      <c r="B5835" s="78" t="s">
        <v>390</v>
      </c>
      <c r="C5835" s="79">
        <v>45616</v>
      </c>
      <c r="D5835" s="77">
        <v>22024008687</v>
      </c>
      <c r="E5835" s="78" t="s">
        <v>1370</v>
      </c>
      <c r="F5835" s="80">
        <v>495</v>
      </c>
      <c r="G5835" s="78" t="s">
        <v>7599</v>
      </c>
      <c r="H5835" s="78" t="s">
        <v>7602</v>
      </c>
      <c r="I5835" s="81" t="s">
        <v>2930</v>
      </c>
      <c r="J5835" s="78" t="s">
        <v>770</v>
      </c>
      <c r="K5835" s="78" t="s">
        <v>398</v>
      </c>
      <c r="L5835" s="78" t="s">
        <v>399</v>
      </c>
      <c r="M5835" s="78" t="s">
        <v>585</v>
      </c>
      <c r="N5835" s="78" t="s">
        <v>539</v>
      </c>
      <c r="O5835" s="82" t="s">
        <v>326</v>
      </c>
      <c r="P5835" s="82" t="s">
        <v>6229</v>
      </c>
      <c r="Q5835" s="83" t="str">
        <f>MID(Tabla1[[#This Row],[Aplicación]],14,1)</f>
        <v>2</v>
      </c>
      <c r="R5835" s="35" t="s">
        <v>265</v>
      </c>
      <c r="S5835" s="83" t="str">
        <f>MID(Tabla1[[#This Row],[Aplicación]],6,2)</f>
        <v>03</v>
      </c>
      <c r="T5835" s="84" t="str">
        <f>VLOOKUP(Tabla1[[#This Row],[AREA]],Hoja1!A:B,2,FALSE)</f>
        <v>03. Participación ciudadana y deportes</v>
      </c>
      <c r="U5835" s="83" t="str">
        <f>MID(Tabla1[[#This Row],[Aplicación]],9,4)</f>
        <v>9241</v>
      </c>
      <c r="V5835" s="84" t="str">
        <f>VLOOKUP(Tabla1[[#This Row],[PROGRAMA]],Hoja1!A:B,2,FALSE)</f>
        <v>9241. Participación ciudadana</v>
      </c>
      <c r="W5835" s="83" t="str">
        <f>MID(Tabla1[[#This Row],[Aplicación]],14,2)</f>
        <v>22</v>
      </c>
      <c r="X5835" s="83" t="str">
        <f>MID(Tabla1[[#This Row],[Aplicación]],14,6)</f>
        <v>22609</v>
      </c>
    </row>
    <row r="5836" spans="1:24" x14ac:dyDescent="0.25">
      <c r="A5836" s="77">
        <v>220240062744</v>
      </c>
      <c r="B5836" s="78" t="s">
        <v>390</v>
      </c>
      <c r="C5836" s="79">
        <v>45649</v>
      </c>
      <c r="D5836" s="77">
        <v>22024009443</v>
      </c>
      <c r="E5836" s="78" t="s">
        <v>1436</v>
      </c>
      <c r="F5836" s="80">
        <v>5445</v>
      </c>
      <c r="G5836" s="78" t="s">
        <v>7603</v>
      </c>
      <c r="H5836" s="78" t="s">
        <v>7604</v>
      </c>
      <c r="I5836" s="81" t="s">
        <v>2930</v>
      </c>
      <c r="J5836" s="78" t="s">
        <v>684</v>
      </c>
      <c r="K5836" s="78" t="s">
        <v>398</v>
      </c>
      <c r="L5836" s="78" t="s">
        <v>399</v>
      </c>
      <c r="M5836" s="78" t="s">
        <v>585</v>
      </c>
      <c r="N5836" s="78" t="s">
        <v>539</v>
      </c>
      <c r="O5836" s="82" t="s">
        <v>326</v>
      </c>
      <c r="P5836" s="82" t="s">
        <v>6229</v>
      </c>
      <c r="Q5836" s="83" t="str">
        <f>MID(Tabla1[[#This Row],[Aplicación]],14,1)</f>
        <v>2</v>
      </c>
      <c r="R5836" s="35" t="s">
        <v>265</v>
      </c>
      <c r="S5836" s="83" t="str">
        <f>MID(Tabla1[[#This Row],[Aplicación]],6,2)</f>
        <v>01</v>
      </c>
      <c r="T5836" s="84" t="str">
        <f>VLOOKUP(Tabla1[[#This Row],[AREA]],Hoja1!A:B,2,FALSE)</f>
        <v>01. Alcaldía</v>
      </c>
      <c r="U5836" s="83" t="str">
        <f>MID(Tabla1[[#This Row],[Aplicación]],9,4)</f>
        <v>9207</v>
      </c>
      <c r="V5836" s="84" t="str">
        <f>VLOOKUP(Tabla1[[#This Row],[PROGRAMA]],Hoja1!A:B,2,FALSE)</f>
        <v>9207. Gobierno y relaciones</v>
      </c>
      <c r="W5836" s="83" t="str">
        <f>MID(Tabla1[[#This Row],[Aplicación]],14,2)</f>
        <v>22</v>
      </c>
      <c r="X5836" s="83" t="str">
        <f>MID(Tabla1[[#This Row],[Aplicación]],14,6)</f>
        <v>22602</v>
      </c>
    </row>
    <row r="5837" spans="1:24" x14ac:dyDescent="0.25">
      <c r="A5837" s="77">
        <v>220240061620</v>
      </c>
      <c r="B5837" s="78" t="s">
        <v>390</v>
      </c>
      <c r="C5837" s="79">
        <v>45644</v>
      </c>
      <c r="D5837" s="77">
        <v>22024007655</v>
      </c>
      <c r="E5837" s="78" t="s">
        <v>1309</v>
      </c>
      <c r="F5837" s="80">
        <v>226.89</v>
      </c>
      <c r="G5837" s="78" t="s">
        <v>5489</v>
      </c>
      <c r="H5837" s="78" t="s">
        <v>7605</v>
      </c>
      <c r="I5837" s="81" t="s">
        <v>2930</v>
      </c>
      <c r="J5837" s="78" t="s">
        <v>393</v>
      </c>
      <c r="K5837" s="78" t="s">
        <v>393</v>
      </c>
      <c r="L5837" s="78" t="s">
        <v>399</v>
      </c>
      <c r="M5837" s="78" t="s">
        <v>395</v>
      </c>
      <c r="N5837" s="78" t="s">
        <v>396</v>
      </c>
      <c r="O5837" s="82" t="s">
        <v>325</v>
      </c>
      <c r="P5837" s="82" t="s">
        <v>6229</v>
      </c>
      <c r="Q5837" s="83" t="str">
        <f>MID(Tabla1[[#This Row],[Aplicación]],14,1)</f>
        <v>2</v>
      </c>
      <c r="R5837" s="35" t="s">
        <v>265</v>
      </c>
      <c r="S5837" s="83" t="str">
        <f>MID(Tabla1[[#This Row],[Aplicación]],6,2)</f>
        <v>02</v>
      </c>
      <c r="T5837" s="84" t="str">
        <f>VLOOKUP(Tabla1[[#This Row],[AREA]],Hoja1!A:B,2,FALSE)</f>
        <v>02. Urbanismo y vivienda</v>
      </c>
      <c r="U5837" s="83" t="str">
        <f>MID(Tabla1[[#This Row],[Aplicación]],9,4)</f>
        <v>9331</v>
      </c>
      <c r="V5837" s="84" t="str">
        <f>VLOOKUP(Tabla1[[#This Row],[PROGRAMA]],Hoja1!A:B,2,FALSE)</f>
        <v>9331. Gestión del patrimonio</v>
      </c>
      <c r="W5837" s="83" t="str">
        <f>MID(Tabla1[[#This Row],[Aplicación]],14,2)</f>
        <v>22</v>
      </c>
      <c r="X5837" s="83" t="str">
        <f>MID(Tabla1[[#This Row],[Aplicación]],14,6)</f>
        <v>22699</v>
      </c>
    </row>
    <row r="5838" spans="1:24" x14ac:dyDescent="0.25">
      <c r="A5838" s="77">
        <v>220240048009</v>
      </c>
      <c r="B5838" s="78" t="s">
        <v>390</v>
      </c>
      <c r="C5838" s="79">
        <v>45579</v>
      </c>
      <c r="D5838" s="77">
        <v>22024007619</v>
      </c>
      <c r="E5838" s="78" t="s">
        <v>1278</v>
      </c>
      <c r="F5838" s="80">
        <v>5632.03</v>
      </c>
      <c r="G5838" s="78" t="s">
        <v>54</v>
      </c>
      <c r="H5838" s="78" t="s">
        <v>7606</v>
      </c>
      <c r="I5838" s="81" t="s">
        <v>2930</v>
      </c>
      <c r="J5838" s="78" t="s">
        <v>398</v>
      </c>
      <c r="K5838" s="78" t="s">
        <v>398</v>
      </c>
      <c r="L5838" s="78" t="s">
        <v>399</v>
      </c>
      <c r="M5838" s="78" t="s">
        <v>395</v>
      </c>
      <c r="N5838" s="78" t="s">
        <v>396</v>
      </c>
      <c r="O5838" s="82" t="s">
        <v>321</v>
      </c>
      <c r="P5838" s="82" t="s">
        <v>6229</v>
      </c>
      <c r="Q5838" s="83" t="str">
        <f>MID(Tabla1[[#This Row],[Aplicación]],14,1)</f>
        <v>2</v>
      </c>
      <c r="R5838" s="35" t="s">
        <v>265</v>
      </c>
      <c r="S5838" s="83" t="str">
        <f>MID(Tabla1[[#This Row],[Aplicación]],6,2)</f>
        <v>06</v>
      </c>
      <c r="T5838" s="84" t="str">
        <f>VLOOKUP(Tabla1[[#This Row],[AREA]],Hoja1!A:B,2,FALSE)</f>
        <v>06. Educación y cultura</v>
      </c>
      <c r="U5838" s="83" t="str">
        <f>MID(Tabla1[[#This Row],[Aplicación]],9,4)</f>
        <v>3231</v>
      </c>
      <c r="V5838" s="84" t="str">
        <f>VLOOKUP(Tabla1[[#This Row],[PROGRAMA]],Hoja1!A:B,2,FALSE)</f>
        <v>3231. Escuelas infantiles</v>
      </c>
      <c r="W5838" s="83" t="str">
        <f>MID(Tabla1[[#This Row],[Aplicación]],14,2)</f>
        <v>21</v>
      </c>
      <c r="X5838" s="83" t="str">
        <f>MID(Tabla1[[#This Row],[Aplicación]],14,6)</f>
        <v>213</v>
      </c>
    </row>
    <row r="5839" spans="1:24" x14ac:dyDescent="0.25">
      <c r="A5839" s="77">
        <v>220240048009</v>
      </c>
      <c r="B5839" s="78" t="s">
        <v>390</v>
      </c>
      <c r="C5839" s="79">
        <v>45579</v>
      </c>
      <c r="D5839" s="77">
        <v>22024007620</v>
      </c>
      <c r="E5839" s="78" t="s">
        <v>1278</v>
      </c>
      <c r="F5839" s="80">
        <v>982.82</v>
      </c>
      <c r="G5839" s="78" t="s">
        <v>54</v>
      </c>
      <c r="H5839" s="78" t="s">
        <v>7606</v>
      </c>
      <c r="I5839" s="81" t="s">
        <v>2930</v>
      </c>
      <c r="J5839" s="78" t="s">
        <v>398</v>
      </c>
      <c r="K5839" s="78" t="s">
        <v>398</v>
      </c>
      <c r="L5839" s="78" t="s">
        <v>399</v>
      </c>
      <c r="M5839" s="78" t="s">
        <v>395</v>
      </c>
      <c r="N5839" s="78" t="s">
        <v>396</v>
      </c>
      <c r="O5839" s="82" t="s">
        <v>321</v>
      </c>
      <c r="P5839" s="82" t="s">
        <v>6229</v>
      </c>
      <c r="Q5839" s="83" t="str">
        <f>MID(Tabla1[[#This Row],[Aplicación]],14,1)</f>
        <v>2</v>
      </c>
      <c r="R5839" s="35" t="s">
        <v>265</v>
      </c>
      <c r="S5839" s="83" t="str">
        <f>MID(Tabla1[[#This Row],[Aplicación]],6,2)</f>
        <v>06</v>
      </c>
      <c r="T5839" s="84" t="str">
        <f>VLOOKUP(Tabla1[[#This Row],[AREA]],Hoja1!A:B,2,FALSE)</f>
        <v>06. Educación y cultura</v>
      </c>
      <c r="U5839" s="83" t="str">
        <f>MID(Tabla1[[#This Row],[Aplicación]],9,4)</f>
        <v>3231</v>
      </c>
      <c r="V5839" s="84" t="str">
        <f>VLOOKUP(Tabla1[[#This Row],[PROGRAMA]],Hoja1!A:B,2,FALSE)</f>
        <v>3231. Escuelas infantiles</v>
      </c>
      <c r="W5839" s="83" t="str">
        <f>MID(Tabla1[[#This Row],[Aplicación]],14,2)</f>
        <v>21</v>
      </c>
      <c r="X5839" s="83" t="str">
        <f>MID(Tabla1[[#This Row],[Aplicación]],14,6)</f>
        <v>213</v>
      </c>
    </row>
    <row r="5840" spans="1:24" x14ac:dyDescent="0.25">
      <c r="A5840" s="77">
        <v>220240048016</v>
      </c>
      <c r="B5840" s="78" t="s">
        <v>390</v>
      </c>
      <c r="C5840" s="79">
        <v>45579</v>
      </c>
      <c r="D5840" s="77">
        <v>22024007666</v>
      </c>
      <c r="E5840" s="78" t="s">
        <v>1348</v>
      </c>
      <c r="F5840" s="80">
        <v>943.8</v>
      </c>
      <c r="G5840" s="78" t="s">
        <v>1681</v>
      </c>
      <c r="H5840" s="78" t="s">
        <v>7607</v>
      </c>
      <c r="I5840" s="81" t="s">
        <v>2930</v>
      </c>
      <c r="J5840" s="78" t="s">
        <v>398</v>
      </c>
      <c r="K5840" s="78" t="s">
        <v>398</v>
      </c>
      <c r="L5840" s="78" t="s">
        <v>399</v>
      </c>
      <c r="M5840" s="78" t="s">
        <v>585</v>
      </c>
      <c r="N5840" s="78" t="s">
        <v>539</v>
      </c>
      <c r="O5840" s="82" t="s">
        <v>326</v>
      </c>
      <c r="P5840" s="82" t="s">
        <v>6229</v>
      </c>
      <c r="Q5840" s="83" t="str">
        <f>MID(Tabla1[[#This Row],[Aplicación]],14,1)</f>
        <v>2</v>
      </c>
      <c r="R5840" s="35" t="s">
        <v>265</v>
      </c>
      <c r="S5840" s="83" t="str">
        <f>MID(Tabla1[[#This Row],[Aplicación]],6,2)</f>
        <v>03</v>
      </c>
      <c r="T5840" s="84" t="str">
        <f>VLOOKUP(Tabla1[[#This Row],[AREA]],Hoja1!A:B,2,FALSE)</f>
        <v>03. Participación ciudadana y deportes</v>
      </c>
      <c r="U5840" s="83" t="str">
        <f>MID(Tabla1[[#This Row],[Aplicación]],9,4)</f>
        <v>9241</v>
      </c>
      <c r="V5840" s="84" t="str">
        <f>VLOOKUP(Tabla1[[#This Row],[PROGRAMA]],Hoja1!A:B,2,FALSE)</f>
        <v>9241. Participación ciudadana</v>
      </c>
      <c r="W5840" s="83" t="str">
        <f>MID(Tabla1[[#This Row],[Aplicación]],14,2)</f>
        <v>22</v>
      </c>
      <c r="X5840" s="83" t="str">
        <f>MID(Tabla1[[#This Row],[Aplicación]],14,6)</f>
        <v>22706</v>
      </c>
    </row>
    <row r="5841" spans="1:24" x14ac:dyDescent="0.25">
      <c r="A5841" s="77">
        <v>220240046639</v>
      </c>
      <c r="B5841" s="78" t="s">
        <v>390</v>
      </c>
      <c r="C5841" s="79">
        <v>45572</v>
      </c>
      <c r="D5841" s="77">
        <v>22024007574</v>
      </c>
      <c r="E5841" s="78" t="s">
        <v>1298</v>
      </c>
      <c r="F5841" s="80">
        <v>524.54</v>
      </c>
      <c r="G5841" s="78" t="s">
        <v>7595</v>
      </c>
      <c r="H5841" s="78" t="s">
        <v>7608</v>
      </c>
      <c r="I5841" s="81" t="s">
        <v>2930</v>
      </c>
      <c r="J5841" s="78" t="s">
        <v>7597</v>
      </c>
      <c r="K5841" s="78" t="s">
        <v>7597</v>
      </c>
      <c r="L5841" s="78" t="s">
        <v>413</v>
      </c>
      <c r="M5841" s="78" t="s">
        <v>585</v>
      </c>
      <c r="N5841" s="78" t="s">
        <v>539</v>
      </c>
      <c r="O5841" s="82" t="s">
        <v>326</v>
      </c>
      <c r="P5841" s="82" t="s">
        <v>6229</v>
      </c>
      <c r="Q5841" s="83" t="str">
        <f>MID(Tabla1[[#This Row],[Aplicación]],14,1)</f>
        <v>2</v>
      </c>
      <c r="R5841" s="35" t="s">
        <v>265</v>
      </c>
      <c r="S5841" s="83" t="str">
        <f>MID(Tabla1[[#This Row],[Aplicación]],6,2)</f>
        <v>03</v>
      </c>
      <c r="T5841" s="84" t="str">
        <f>VLOOKUP(Tabla1[[#This Row],[AREA]],Hoja1!A:B,2,FALSE)</f>
        <v>03. Participación ciudadana y deportes</v>
      </c>
      <c r="U5841" s="83" t="str">
        <f>MID(Tabla1[[#This Row],[Aplicación]],9,4)</f>
        <v>9241</v>
      </c>
      <c r="V5841" s="84" t="str">
        <f>VLOOKUP(Tabla1[[#This Row],[PROGRAMA]],Hoja1!A:B,2,FALSE)</f>
        <v>9241. Participación ciudadana</v>
      </c>
      <c r="W5841" s="83" t="str">
        <f>MID(Tabla1[[#This Row],[Aplicación]],14,2)</f>
        <v>22</v>
      </c>
      <c r="X5841" s="83" t="str">
        <f>MID(Tabla1[[#This Row],[Aplicación]],14,6)</f>
        <v>22199</v>
      </c>
    </row>
    <row r="5842" spans="1:24" x14ac:dyDescent="0.25">
      <c r="A5842" s="77">
        <v>220240048008</v>
      </c>
      <c r="B5842" s="78" t="s">
        <v>673</v>
      </c>
      <c r="C5842" s="79">
        <v>45579</v>
      </c>
      <c r="D5842" s="77">
        <v>22024001588</v>
      </c>
      <c r="E5842" s="78" t="s">
        <v>1278</v>
      </c>
      <c r="F5842" s="80">
        <v>-0.03</v>
      </c>
      <c r="G5842" s="78" t="s">
        <v>54</v>
      </c>
      <c r="H5842" s="78" t="s">
        <v>7609</v>
      </c>
      <c r="I5842" s="81" t="s">
        <v>2930</v>
      </c>
      <c r="J5842" s="78" t="s">
        <v>398</v>
      </c>
      <c r="K5842" s="78" t="s">
        <v>398</v>
      </c>
      <c r="L5842" s="78" t="s">
        <v>399</v>
      </c>
      <c r="M5842" s="78" t="s">
        <v>395</v>
      </c>
      <c r="N5842" s="78" t="s">
        <v>396</v>
      </c>
      <c r="O5842" s="82" t="s">
        <v>321</v>
      </c>
      <c r="P5842" s="82" t="s">
        <v>6229</v>
      </c>
      <c r="Q5842" s="83" t="str">
        <f>MID(Tabla1[[#This Row],[Aplicación]],14,1)</f>
        <v>2</v>
      </c>
      <c r="R5842" s="35" t="s">
        <v>265</v>
      </c>
      <c r="S5842" s="83" t="str">
        <f>MID(Tabla1[[#This Row],[Aplicación]],6,2)</f>
        <v>06</v>
      </c>
      <c r="T5842" s="84" t="str">
        <f>VLOOKUP(Tabla1[[#This Row],[AREA]],Hoja1!A:B,2,FALSE)</f>
        <v>06. Educación y cultura</v>
      </c>
      <c r="U5842" s="83" t="str">
        <f>MID(Tabla1[[#This Row],[Aplicación]],9,4)</f>
        <v>3231</v>
      </c>
      <c r="V5842" s="84" t="str">
        <f>VLOOKUP(Tabla1[[#This Row],[PROGRAMA]],Hoja1!A:B,2,FALSE)</f>
        <v>3231. Escuelas infantiles</v>
      </c>
      <c r="W5842" s="83" t="str">
        <f>MID(Tabla1[[#This Row],[Aplicación]],14,2)</f>
        <v>21</v>
      </c>
      <c r="X5842" s="83" t="str">
        <f>MID(Tabla1[[#This Row],[Aplicación]],14,6)</f>
        <v>213</v>
      </c>
    </row>
    <row r="5843" spans="1:24" x14ac:dyDescent="0.25">
      <c r="A5843" s="77">
        <v>220240062628</v>
      </c>
      <c r="B5843" s="78" t="s">
        <v>390</v>
      </c>
      <c r="C5843" s="79">
        <v>45649</v>
      </c>
      <c r="D5843" s="77">
        <v>22024009093</v>
      </c>
      <c r="E5843" s="78" t="s">
        <v>7610</v>
      </c>
      <c r="F5843" s="80">
        <v>17363.5</v>
      </c>
      <c r="G5843" s="78" t="s">
        <v>5904</v>
      </c>
      <c r="H5843" s="78" t="s">
        <v>7611</v>
      </c>
      <c r="I5843" s="81" t="s">
        <v>2930</v>
      </c>
      <c r="J5843" s="78" t="s">
        <v>398</v>
      </c>
      <c r="K5843" s="78" t="s">
        <v>398</v>
      </c>
      <c r="L5843" s="78" t="s">
        <v>413</v>
      </c>
      <c r="M5843" s="78" t="s">
        <v>585</v>
      </c>
      <c r="N5843" s="78" t="s">
        <v>539</v>
      </c>
      <c r="O5843" s="82" t="s">
        <v>326</v>
      </c>
      <c r="P5843" s="82" t="s">
        <v>6229</v>
      </c>
      <c r="Q5843" s="83" t="str">
        <f>MID(Tabla1[[#This Row],[Aplicación]],14,1)</f>
        <v>6</v>
      </c>
      <c r="R5843" s="35" t="s">
        <v>266</v>
      </c>
      <c r="S5843" s="83" t="str">
        <f>MID(Tabla1[[#This Row],[Aplicación]],6,2)</f>
        <v>06</v>
      </c>
      <c r="T5843" s="84" t="str">
        <f>VLOOKUP(Tabla1[[#This Row],[AREA]],Hoja1!A:B,2,FALSE)</f>
        <v>06. Educación y cultura</v>
      </c>
      <c r="U5843" s="83" t="str">
        <f>MID(Tabla1[[#This Row],[Aplicación]],9,4)</f>
        <v>3321</v>
      </c>
      <c r="V5843" s="84" t="str">
        <f>VLOOKUP(Tabla1[[#This Row],[PROGRAMA]],Hoja1!A:B,2,FALSE)</f>
        <v>3321. Bibliotecas públicas</v>
      </c>
      <c r="W5843" s="83" t="str">
        <f>MID(Tabla1[[#This Row],[Aplicación]],14,2)</f>
        <v>63</v>
      </c>
      <c r="X5843" s="83" t="str">
        <f>MID(Tabla1[[#This Row],[Aplicación]],14,6)</f>
        <v>632</v>
      </c>
    </row>
    <row r="5844" spans="1:24" x14ac:dyDescent="0.25">
      <c r="A5844" s="77">
        <v>220240061446</v>
      </c>
      <c r="B5844" s="78" t="s">
        <v>390</v>
      </c>
      <c r="C5844" s="79">
        <v>45644</v>
      </c>
      <c r="D5844" s="77">
        <v>22024009211</v>
      </c>
      <c r="E5844" s="78" t="s">
        <v>6322</v>
      </c>
      <c r="F5844" s="80">
        <v>1367.3</v>
      </c>
      <c r="G5844" s="78" t="s">
        <v>5904</v>
      </c>
      <c r="H5844" s="78" t="s">
        <v>7612</v>
      </c>
      <c r="I5844" s="81" t="s">
        <v>2930</v>
      </c>
      <c r="J5844" s="78" t="s">
        <v>398</v>
      </c>
      <c r="K5844" s="78" t="s">
        <v>398</v>
      </c>
      <c r="L5844" s="78" t="s">
        <v>413</v>
      </c>
      <c r="M5844" s="78" t="s">
        <v>585</v>
      </c>
      <c r="N5844" s="78" t="s">
        <v>539</v>
      </c>
      <c r="O5844" s="82" t="s">
        <v>326</v>
      </c>
      <c r="P5844" s="82" t="s">
        <v>6229</v>
      </c>
      <c r="Q5844" s="83" t="str">
        <f>MID(Tabla1[[#This Row],[Aplicación]],14,1)</f>
        <v>6</v>
      </c>
      <c r="R5844" s="35" t="s">
        <v>266</v>
      </c>
      <c r="S5844" s="83" t="str">
        <f>MID(Tabla1[[#This Row],[Aplicación]],6,2)</f>
        <v>03</v>
      </c>
      <c r="T5844" s="84" t="str">
        <f>VLOOKUP(Tabla1[[#This Row],[AREA]],Hoja1!A:B,2,FALSE)</f>
        <v>03. Participación ciudadana y deportes</v>
      </c>
      <c r="U5844" s="83" t="str">
        <f>MID(Tabla1[[#This Row],[Aplicación]],9,4)</f>
        <v>9241</v>
      </c>
      <c r="V5844" s="84" t="str">
        <f>VLOOKUP(Tabla1[[#This Row],[PROGRAMA]],Hoja1!A:B,2,FALSE)</f>
        <v>9241. Participación ciudadana</v>
      </c>
      <c r="W5844" s="83" t="str">
        <f>MID(Tabla1[[#This Row],[Aplicación]],14,2)</f>
        <v>62</v>
      </c>
      <c r="X5844" s="83" t="str">
        <f>MID(Tabla1[[#This Row],[Aplicación]],14,6)</f>
        <v>625</v>
      </c>
    </row>
    <row r="5845" spans="1:24" x14ac:dyDescent="0.25">
      <c r="A5845" s="77">
        <v>220240044805</v>
      </c>
      <c r="B5845" s="78" t="s">
        <v>390</v>
      </c>
      <c r="C5845" s="79">
        <v>45566</v>
      </c>
      <c r="D5845" s="77">
        <v>22024006881</v>
      </c>
      <c r="E5845" s="78" t="s">
        <v>1370</v>
      </c>
      <c r="F5845" s="80">
        <v>605</v>
      </c>
      <c r="G5845" s="78" t="s">
        <v>1083</v>
      </c>
      <c r="H5845" s="78" t="s">
        <v>7613</v>
      </c>
      <c r="I5845" s="81" t="s">
        <v>2930</v>
      </c>
      <c r="J5845" s="78" t="s">
        <v>393</v>
      </c>
      <c r="K5845" s="78" t="s">
        <v>393</v>
      </c>
      <c r="L5845" s="78" t="s">
        <v>399</v>
      </c>
      <c r="M5845" s="78" t="s">
        <v>585</v>
      </c>
      <c r="N5845" s="78" t="s">
        <v>539</v>
      </c>
      <c r="O5845" s="82" t="s">
        <v>326</v>
      </c>
      <c r="P5845" s="82" t="s">
        <v>6229</v>
      </c>
      <c r="Q5845" s="83" t="str">
        <f>MID(Tabla1[[#This Row],[Aplicación]],14,1)</f>
        <v>2</v>
      </c>
      <c r="R5845" s="35" t="s">
        <v>265</v>
      </c>
      <c r="S5845" s="83" t="str">
        <f>MID(Tabla1[[#This Row],[Aplicación]],6,2)</f>
        <v>03</v>
      </c>
      <c r="T5845" s="84" t="str">
        <f>VLOOKUP(Tabla1[[#This Row],[AREA]],Hoja1!A:B,2,FALSE)</f>
        <v>03. Participación ciudadana y deportes</v>
      </c>
      <c r="U5845" s="83" t="str">
        <f>MID(Tabla1[[#This Row],[Aplicación]],9,4)</f>
        <v>9241</v>
      </c>
      <c r="V5845" s="84" t="str">
        <f>VLOOKUP(Tabla1[[#This Row],[PROGRAMA]],Hoja1!A:B,2,FALSE)</f>
        <v>9241. Participación ciudadana</v>
      </c>
      <c r="W5845" s="83" t="str">
        <f>MID(Tabla1[[#This Row],[Aplicación]],14,2)</f>
        <v>22</v>
      </c>
      <c r="X5845" s="83" t="str">
        <f>MID(Tabla1[[#This Row],[Aplicación]],14,6)</f>
        <v>22609</v>
      </c>
    </row>
    <row r="5846" spans="1:24" x14ac:dyDescent="0.25">
      <c r="A5846" s="77">
        <v>220240048707</v>
      </c>
      <c r="B5846" s="78" t="s">
        <v>390</v>
      </c>
      <c r="C5846" s="79">
        <v>45582</v>
      </c>
      <c r="D5846" s="77">
        <v>22024007743</v>
      </c>
      <c r="E5846" s="78" t="s">
        <v>1335</v>
      </c>
      <c r="F5846" s="80">
        <v>772.71</v>
      </c>
      <c r="G5846" s="78" t="s">
        <v>7614</v>
      </c>
      <c r="H5846" s="78" t="s">
        <v>7615</v>
      </c>
      <c r="I5846" s="81" t="s">
        <v>2930</v>
      </c>
      <c r="J5846" s="78" t="s">
        <v>398</v>
      </c>
      <c r="K5846" s="78" t="s">
        <v>398</v>
      </c>
      <c r="L5846" s="78" t="s">
        <v>413</v>
      </c>
      <c r="M5846" s="78" t="s">
        <v>585</v>
      </c>
      <c r="N5846" s="78" t="s">
        <v>539</v>
      </c>
      <c r="O5846" s="82" t="s">
        <v>326</v>
      </c>
      <c r="P5846" s="82" t="s">
        <v>6229</v>
      </c>
      <c r="Q5846" s="83" t="str">
        <f>MID(Tabla1[[#This Row],[Aplicación]],14,1)</f>
        <v>2</v>
      </c>
      <c r="R5846" s="35" t="s">
        <v>265</v>
      </c>
      <c r="S5846" s="83" t="str">
        <f>MID(Tabla1[[#This Row],[Aplicación]],6,2)</f>
        <v>10</v>
      </c>
      <c r="T5846" s="84" t="str">
        <f>VLOOKUP(Tabla1[[#This Row],[AREA]],Hoja1!A:B,2,FALSE)</f>
        <v>10. Personas mayores, familia y servicios sociales</v>
      </c>
      <c r="U5846" s="83" t="str">
        <f>MID(Tabla1[[#This Row],[Aplicación]],9,4)</f>
        <v>2412</v>
      </c>
      <c r="V5846" s="84" t="str">
        <f>VLOOKUP(Tabla1[[#This Row],[PROGRAMA]],Hoja1!A:B,2,FALSE)</f>
        <v>2412. Formación para el empleo</v>
      </c>
      <c r="W5846" s="83" t="str">
        <f>MID(Tabla1[[#This Row],[Aplicación]],14,2)</f>
        <v>22</v>
      </c>
      <c r="X5846" s="83" t="str">
        <f>MID(Tabla1[[#This Row],[Aplicación]],14,6)</f>
        <v>22199</v>
      </c>
    </row>
    <row r="5847" spans="1:24" x14ac:dyDescent="0.25">
      <c r="A5847" s="77">
        <v>220240048008</v>
      </c>
      <c r="B5847" s="78" t="s">
        <v>673</v>
      </c>
      <c r="C5847" s="79">
        <v>45579</v>
      </c>
      <c r="D5847" s="77">
        <v>22024001589</v>
      </c>
      <c r="E5847" s="78" t="s">
        <v>1278</v>
      </c>
      <c r="F5847" s="80">
        <v>-6614.82</v>
      </c>
      <c r="G5847" s="78" t="s">
        <v>54</v>
      </c>
      <c r="H5847" s="78" t="s">
        <v>7609</v>
      </c>
      <c r="I5847" s="81" t="s">
        <v>2930</v>
      </c>
      <c r="J5847" s="78" t="s">
        <v>398</v>
      </c>
      <c r="K5847" s="78" t="s">
        <v>398</v>
      </c>
      <c r="L5847" s="78" t="s">
        <v>399</v>
      </c>
      <c r="M5847" s="78" t="s">
        <v>395</v>
      </c>
      <c r="N5847" s="78" t="s">
        <v>396</v>
      </c>
      <c r="O5847" s="82" t="s">
        <v>321</v>
      </c>
      <c r="P5847" s="82" t="s">
        <v>6229</v>
      </c>
      <c r="Q5847" s="83" t="str">
        <f>MID(Tabla1[[#This Row],[Aplicación]],14,1)</f>
        <v>2</v>
      </c>
      <c r="R5847" s="35" t="s">
        <v>265</v>
      </c>
      <c r="S5847" s="83" t="str">
        <f>MID(Tabla1[[#This Row],[Aplicación]],6,2)</f>
        <v>06</v>
      </c>
      <c r="T5847" s="84" t="str">
        <f>VLOOKUP(Tabla1[[#This Row],[AREA]],Hoja1!A:B,2,FALSE)</f>
        <v>06. Educación y cultura</v>
      </c>
      <c r="U5847" s="83" t="str">
        <f>MID(Tabla1[[#This Row],[Aplicación]],9,4)</f>
        <v>3231</v>
      </c>
      <c r="V5847" s="84" t="str">
        <f>VLOOKUP(Tabla1[[#This Row],[PROGRAMA]],Hoja1!A:B,2,FALSE)</f>
        <v>3231. Escuelas infantiles</v>
      </c>
      <c r="W5847" s="83" t="str">
        <f>MID(Tabla1[[#This Row],[Aplicación]],14,2)</f>
        <v>21</v>
      </c>
      <c r="X5847" s="83" t="str">
        <f>MID(Tabla1[[#This Row],[Aplicación]],14,6)</f>
        <v>213</v>
      </c>
    </row>
    <row r="5848" spans="1:24" x14ac:dyDescent="0.25">
      <c r="A5848" s="77">
        <v>220240051217</v>
      </c>
      <c r="B5848" s="78" t="s">
        <v>390</v>
      </c>
      <c r="C5848" s="79">
        <v>45594</v>
      </c>
      <c r="D5848" s="77">
        <v>22024008009</v>
      </c>
      <c r="E5848" s="78" t="s">
        <v>1492</v>
      </c>
      <c r="F5848" s="80">
        <v>2979.26</v>
      </c>
      <c r="G5848" s="78" t="s">
        <v>3641</v>
      </c>
      <c r="H5848" s="78" t="s">
        <v>7616</v>
      </c>
      <c r="I5848" s="81" t="s">
        <v>2930</v>
      </c>
      <c r="J5848" s="78" t="s">
        <v>398</v>
      </c>
      <c r="K5848" s="78" t="s">
        <v>398</v>
      </c>
      <c r="L5848" s="78" t="s">
        <v>413</v>
      </c>
      <c r="M5848" s="78" t="s">
        <v>585</v>
      </c>
      <c r="N5848" s="78" t="s">
        <v>539</v>
      </c>
      <c r="O5848" s="82" t="s">
        <v>326</v>
      </c>
      <c r="P5848" s="82" t="s">
        <v>6229</v>
      </c>
      <c r="Q5848" s="83" t="str">
        <f>MID(Tabla1[[#This Row],[Aplicación]],14,1)</f>
        <v>2</v>
      </c>
      <c r="R5848" s="35" t="s">
        <v>265</v>
      </c>
      <c r="S5848" s="83" t="str">
        <f>MID(Tabla1[[#This Row],[Aplicación]],6,2)</f>
        <v>06</v>
      </c>
      <c r="T5848" s="84" t="str">
        <f>VLOOKUP(Tabla1[[#This Row],[AREA]],Hoja1!A:B,2,FALSE)</f>
        <v>06. Educación y cultura</v>
      </c>
      <c r="U5848" s="83" t="str">
        <f>MID(Tabla1[[#This Row],[Aplicación]],9,4)</f>
        <v>3231</v>
      </c>
      <c r="V5848" s="84" t="str">
        <f>VLOOKUP(Tabla1[[#This Row],[PROGRAMA]],Hoja1!A:B,2,FALSE)</f>
        <v>3231. Escuelas infantiles</v>
      </c>
      <c r="W5848" s="83" t="str">
        <f>MID(Tabla1[[#This Row],[Aplicación]],14,2)</f>
        <v>22</v>
      </c>
      <c r="X5848" s="83" t="str">
        <f>MID(Tabla1[[#This Row],[Aplicación]],14,6)</f>
        <v>22614</v>
      </c>
    </row>
    <row r="5849" spans="1:24" x14ac:dyDescent="0.25">
      <c r="A5849" s="77">
        <v>220240061637</v>
      </c>
      <c r="B5849" s="78" t="s">
        <v>390</v>
      </c>
      <c r="C5849" s="79">
        <v>45644</v>
      </c>
      <c r="D5849" s="77">
        <v>22024008009</v>
      </c>
      <c r="E5849" s="78" t="s">
        <v>1492</v>
      </c>
      <c r="F5849" s="80">
        <v>969.94</v>
      </c>
      <c r="G5849" s="78" t="s">
        <v>3641</v>
      </c>
      <c r="H5849" s="78" t="s">
        <v>7617</v>
      </c>
      <c r="I5849" s="81" t="s">
        <v>2930</v>
      </c>
      <c r="J5849" s="78" t="s">
        <v>398</v>
      </c>
      <c r="K5849" s="78" t="s">
        <v>398</v>
      </c>
      <c r="L5849" s="78" t="s">
        <v>413</v>
      </c>
      <c r="M5849" s="78" t="s">
        <v>585</v>
      </c>
      <c r="N5849" s="78" t="s">
        <v>539</v>
      </c>
      <c r="O5849" s="82" t="s">
        <v>326</v>
      </c>
      <c r="P5849" s="82" t="s">
        <v>6229</v>
      </c>
      <c r="Q5849" s="83" t="str">
        <f>MID(Tabla1[[#This Row],[Aplicación]],14,1)</f>
        <v>2</v>
      </c>
      <c r="R5849" s="35" t="s">
        <v>265</v>
      </c>
      <c r="S5849" s="83" t="str">
        <f>MID(Tabla1[[#This Row],[Aplicación]],6,2)</f>
        <v>06</v>
      </c>
      <c r="T5849" s="84" t="str">
        <f>VLOOKUP(Tabla1[[#This Row],[AREA]],Hoja1!A:B,2,FALSE)</f>
        <v>06. Educación y cultura</v>
      </c>
      <c r="U5849" s="83" t="str">
        <f>MID(Tabla1[[#This Row],[Aplicación]],9,4)</f>
        <v>3231</v>
      </c>
      <c r="V5849" s="84" t="str">
        <f>VLOOKUP(Tabla1[[#This Row],[PROGRAMA]],Hoja1!A:B,2,FALSE)</f>
        <v>3231. Escuelas infantiles</v>
      </c>
      <c r="W5849" s="83" t="str">
        <f>MID(Tabla1[[#This Row],[Aplicación]],14,2)</f>
        <v>22</v>
      </c>
      <c r="X5849" s="83" t="str">
        <f>MID(Tabla1[[#This Row],[Aplicación]],14,6)</f>
        <v>22614</v>
      </c>
    </row>
    <row r="5850" spans="1:24" x14ac:dyDescent="0.25">
      <c r="A5850" s="77">
        <v>220240051580</v>
      </c>
      <c r="B5850" s="78" t="s">
        <v>702</v>
      </c>
      <c r="C5850" s="79">
        <v>45595</v>
      </c>
      <c r="D5850" s="77">
        <v>22024005836</v>
      </c>
      <c r="E5850" s="78" t="s">
        <v>1434</v>
      </c>
      <c r="F5850" s="80">
        <v>24999.99</v>
      </c>
      <c r="G5850" s="78" t="s">
        <v>7618</v>
      </c>
      <c r="H5850" s="78" t="s">
        <v>7619</v>
      </c>
      <c r="I5850" s="81" t="s">
        <v>2934</v>
      </c>
      <c r="J5850" s="78" t="s">
        <v>799</v>
      </c>
      <c r="K5850" s="78" t="s">
        <v>900</v>
      </c>
      <c r="L5850" s="78" t="s">
        <v>399</v>
      </c>
      <c r="M5850" s="78" t="s">
        <v>395</v>
      </c>
      <c r="N5850" s="78" t="s">
        <v>396</v>
      </c>
      <c r="O5850" s="82" t="s">
        <v>321</v>
      </c>
      <c r="P5850" s="82" t="s">
        <v>6229</v>
      </c>
      <c r="Q5850" s="83" t="str">
        <f>MID(Tabla1[[#This Row],[Aplicación]],14,1)</f>
        <v>2</v>
      </c>
      <c r="R5850" s="35" t="s">
        <v>265</v>
      </c>
      <c r="S5850" s="83" t="str">
        <f>MID(Tabla1[[#This Row],[Aplicación]],6,2)</f>
        <v>01</v>
      </c>
      <c r="T5850" s="84" t="str">
        <f>VLOOKUP(Tabla1[[#This Row],[AREA]],Hoja1!A:B,2,FALSE)</f>
        <v>01. Alcaldía</v>
      </c>
      <c r="U5850" s="83" t="str">
        <f>MID(Tabla1[[#This Row],[Aplicación]],9,4)</f>
        <v>9312</v>
      </c>
      <c r="V5850" s="84" t="str">
        <f>VLOOKUP(Tabla1[[#This Row],[PROGRAMA]],Hoja1!A:B,2,FALSE)</f>
        <v>9312. Intervención general</v>
      </c>
      <c r="W5850" s="83" t="str">
        <f>MID(Tabla1[[#This Row],[Aplicación]],14,2)</f>
        <v>22</v>
      </c>
      <c r="X5850" s="83" t="str">
        <f>MID(Tabla1[[#This Row],[Aplicación]],14,6)</f>
        <v>22706</v>
      </c>
    </row>
    <row r="5851" spans="1:24" x14ac:dyDescent="0.25">
      <c r="A5851" s="77">
        <v>220240068676</v>
      </c>
      <c r="B5851" s="78" t="s">
        <v>702</v>
      </c>
      <c r="C5851" s="79">
        <v>45657</v>
      </c>
      <c r="D5851" s="77">
        <v>22024000022</v>
      </c>
      <c r="E5851" s="78" t="s">
        <v>1362</v>
      </c>
      <c r="F5851" s="80">
        <v>1616.04</v>
      </c>
      <c r="G5851" s="78" t="s">
        <v>801</v>
      </c>
      <c r="H5851" s="78" t="s">
        <v>7620</v>
      </c>
      <c r="I5851" s="81">
        <v>300</v>
      </c>
      <c r="J5851" s="78" t="s">
        <v>398</v>
      </c>
      <c r="K5851" s="78" t="s">
        <v>398</v>
      </c>
      <c r="L5851" s="78" t="s">
        <v>399</v>
      </c>
      <c r="M5851" s="78" t="s">
        <v>395</v>
      </c>
      <c r="N5851" s="78" t="s">
        <v>396</v>
      </c>
      <c r="O5851" s="82" t="s">
        <v>325</v>
      </c>
      <c r="P5851" s="82" t="s">
        <v>6229</v>
      </c>
      <c r="Q5851" s="83" t="str">
        <f>MID(Tabla1[[#This Row],[Aplicación]],14,1)</f>
        <v>2</v>
      </c>
      <c r="R5851" s="35" t="s">
        <v>265</v>
      </c>
      <c r="S5851" s="83" t="str">
        <f>MID(Tabla1[[#This Row],[Aplicación]],6,2)</f>
        <v>11</v>
      </c>
      <c r="T5851" s="84" t="str">
        <f>VLOOKUP(Tabla1[[#This Row],[AREA]],Hoja1!A:B,2,FALSE)</f>
        <v>11. Salud pública y seguridad ciudadana</v>
      </c>
      <c r="U5851" s="83" t="str">
        <f>MID(Tabla1[[#This Row],[Aplicación]],9,4)</f>
        <v>1361</v>
      </c>
      <c r="V5851" s="84" t="str">
        <f>VLOOKUP(Tabla1[[#This Row],[PROGRAMA]],Hoja1!A:B,2,FALSE)</f>
        <v>1361. Prevención y extinción de incencios</v>
      </c>
      <c r="W5851" s="83" t="str">
        <f>MID(Tabla1[[#This Row],[Aplicación]],14,2)</f>
        <v>21</v>
      </c>
      <c r="X5851" s="83" t="str">
        <f>MID(Tabla1[[#This Row],[Aplicación]],14,6)</f>
        <v>214</v>
      </c>
    </row>
    <row r="5852" spans="1:24" x14ac:dyDescent="0.25">
      <c r="A5852" s="77">
        <v>220240067599</v>
      </c>
      <c r="B5852" s="78" t="s">
        <v>702</v>
      </c>
      <c r="C5852" s="79">
        <v>45657</v>
      </c>
      <c r="D5852" s="77">
        <v>22024001012</v>
      </c>
      <c r="E5852" s="78" t="s">
        <v>1174</v>
      </c>
      <c r="F5852" s="80">
        <v>1594.36</v>
      </c>
      <c r="G5852" s="78" t="s">
        <v>676</v>
      </c>
      <c r="H5852" s="78" t="s">
        <v>7621</v>
      </c>
      <c r="I5852" s="81">
        <v>300</v>
      </c>
      <c r="J5852" s="78" t="s">
        <v>398</v>
      </c>
      <c r="K5852" s="78" t="s">
        <v>398</v>
      </c>
      <c r="L5852" s="78" t="s">
        <v>413</v>
      </c>
      <c r="M5852" s="78" t="s">
        <v>395</v>
      </c>
      <c r="N5852" s="78" t="s">
        <v>396</v>
      </c>
      <c r="O5852" s="82" t="s">
        <v>325</v>
      </c>
      <c r="P5852" s="82" t="s">
        <v>6229</v>
      </c>
      <c r="Q5852" s="83" t="str">
        <f>MID(Tabla1[[#This Row],[Aplicación]],14,1)</f>
        <v>2</v>
      </c>
      <c r="R5852" s="35" t="s">
        <v>265</v>
      </c>
      <c r="S5852" s="83" t="str">
        <f>MID(Tabla1[[#This Row],[Aplicación]],6,2)</f>
        <v>11</v>
      </c>
      <c r="T5852" s="84" t="str">
        <f>VLOOKUP(Tabla1[[#This Row],[AREA]],Hoja1!A:B,2,FALSE)</f>
        <v>11. Salud pública y seguridad ciudadana</v>
      </c>
      <c r="U5852" s="83" t="str">
        <f>MID(Tabla1[[#This Row],[Aplicación]],9,4)</f>
        <v>1321</v>
      </c>
      <c r="V5852" s="84" t="str">
        <f>VLOOKUP(Tabla1[[#This Row],[PROGRAMA]],Hoja1!A:B,2,FALSE)</f>
        <v>1321. Policía municipal</v>
      </c>
      <c r="W5852" s="83" t="str">
        <f>MID(Tabla1[[#This Row],[Aplicación]],14,2)</f>
        <v>21</v>
      </c>
      <c r="X5852" s="83" t="str">
        <f>MID(Tabla1[[#This Row],[Aplicación]],14,6)</f>
        <v>213</v>
      </c>
    </row>
    <row r="5853" spans="1:24" x14ac:dyDescent="0.25">
      <c r="A5853" s="77">
        <v>220240046594</v>
      </c>
      <c r="B5853" s="78" t="s">
        <v>390</v>
      </c>
      <c r="C5853" s="79">
        <v>45572</v>
      </c>
      <c r="D5853" s="77">
        <v>22024007482</v>
      </c>
      <c r="E5853" s="78" t="s">
        <v>1262</v>
      </c>
      <c r="F5853" s="80">
        <v>48.4</v>
      </c>
      <c r="G5853" s="78" t="s">
        <v>3298</v>
      </c>
      <c r="H5853" s="78" t="s">
        <v>7622</v>
      </c>
      <c r="I5853" s="81" t="s">
        <v>2930</v>
      </c>
      <c r="J5853" s="78" t="s">
        <v>398</v>
      </c>
      <c r="K5853" s="78" t="s">
        <v>398</v>
      </c>
      <c r="L5853" s="78" t="s">
        <v>399</v>
      </c>
      <c r="M5853" s="78" t="s">
        <v>585</v>
      </c>
      <c r="N5853" s="78" t="s">
        <v>539</v>
      </c>
      <c r="O5853" s="82" t="s">
        <v>326</v>
      </c>
      <c r="P5853" s="82" t="s">
        <v>6229</v>
      </c>
      <c r="Q5853" s="83" t="str">
        <f>MID(Tabla1[[#This Row],[Aplicación]],14,1)</f>
        <v>2</v>
      </c>
      <c r="R5853" s="35" t="s">
        <v>265</v>
      </c>
      <c r="S5853" s="83" t="str">
        <f>MID(Tabla1[[#This Row],[Aplicación]],6,2)</f>
        <v>03</v>
      </c>
      <c r="T5853" s="84" t="str">
        <f>VLOOKUP(Tabla1[[#This Row],[AREA]],Hoja1!A:B,2,FALSE)</f>
        <v>03. Participación ciudadana y deportes</v>
      </c>
      <c r="U5853" s="83" t="str">
        <f>MID(Tabla1[[#This Row],[Aplicación]],9,4)</f>
        <v>9241</v>
      </c>
      <c r="V5853" s="84" t="str">
        <f>VLOOKUP(Tabla1[[#This Row],[PROGRAMA]],Hoja1!A:B,2,FALSE)</f>
        <v>9241. Participación ciudadana</v>
      </c>
      <c r="W5853" s="83" t="str">
        <f>MID(Tabla1[[#This Row],[Aplicación]],14,2)</f>
        <v>21</v>
      </c>
      <c r="X5853" s="83" t="str">
        <f>MID(Tabla1[[#This Row],[Aplicación]],14,6)</f>
        <v>213</v>
      </c>
    </row>
    <row r="5854" spans="1:24" x14ac:dyDescent="0.25">
      <c r="A5854" s="77">
        <v>220240046785</v>
      </c>
      <c r="B5854" s="78" t="s">
        <v>390</v>
      </c>
      <c r="C5854" s="79">
        <v>45573</v>
      </c>
      <c r="D5854" s="77">
        <v>22024007646</v>
      </c>
      <c r="E5854" s="78" t="s">
        <v>1370</v>
      </c>
      <c r="F5854" s="80">
        <v>495</v>
      </c>
      <c r="G5854" s="78" t="s">
        <v>36</v>
      </c>
      <c r="H5854" s="78" t="s">
        <v>7623</v>
      </c>
      <c r="I5854" s="81" t="s">
        <v>2930</v>
      </c>
      <c r="J5854" s="78" t="s">
        <v>696</v>
      </c>
      <c r="K5854" s="78" t="s">
        <v>398</v>
      </c>
      <c r="L5854" s="78" t="s">
        <v>399</v>
      </c>
      <c r="M5854" s="78" t="s">
        <v>585</v>
      </c>
      <c r="N5854" s="78" t="s">
        <v>539</v>
      </c>
      <c r="O5854" s="82" t="s">
        <v>326</v>
      </c>
      <c r="P5854" s="82" t="s">
        <v>6229</v>
      </c>
      <c r="Q5854" s="83" t="str">
        <f>MID(Tabla1[[#This Row],[Aplicación]],14,1)</f>
        <v>2</v>
      </c>
      <c r="R5854" s="35" t="s">
        <v>265</v>
      </c>
      <c r="S5854" s="83" t="str">
        <f>MID(Tabla1[[#This Row],[Aplicación]],6,2)</f>
        <v>03</v>
      </c>
      <c r="T5854" s="84" t="str">
        <f>VLOOKUP(Tabla1[[#This Row],[AREA]],Hoja1!A:B,2,FALSE)</f>
        <v>03. Participación ciudadana y deportes</v>
      </c>
      <c r="U5854" s="83" t="str">
        <f>MID(Tabla1[[#This Row],[Aplicación]],9,4)</f>
        <v>9241</v>
      </c>
      <c r="V5854" s="84" t="str">
        <f>VLOOKUP(Tabla1[[#This Row],[PROGRAMA]],Hoja1!A:B,2,FALSE)</f>
        <v>9241. Participación ciudadana</v>
      </c>
      <c r="W5854" s="83" t="str">
        <f>MID(Tabla1[[#This Row],[Aplicación]],14,2)</f>
        <v>22</v>
      </c>
      <c r="X5854" s="83" t="str">
        <f>MID(Tabla1[[#This Row],[Aplicación]],14,6)</f>
        <v>22609</v>
      </c>
    </row>
    <row r="5855" spans="1:24" x14ac:dyDescent="0.25">
      <c r="A5855" s="77">
        <v>220240044784</v>
      </c>
      <c r="B5855" s="78" t="s">
        <v>390</v>
      </c>
      <c r="C5855" s="79">
        <v>45566</v>
      </c>
      <c r="D5855" s="77">
        <v>22024006856</v>
      </c>
      <c r="E5855" s="78" t="s">
        <v>1315</v>
      </c>
      <c r="F5855" s="80">
        <v>644.91999999999996</v>
      </c>
      <c r="G5855" s="78" t="s">
        <v>7624</v>
      </c>
      <c r="H5855" s="78" t="s">
        <v>7625</v>
      </c>
      <c r="I5855" s="81" t="s">
        <v>2930</v>
      </c>
      <c r="J5855" s="78" t="s">
        <v>398</v>
      </c>
      <c r="K5855" s="78" t="s">
        <v>398</v>
      </c>
      <c r="L5855" s="78" t="s">
        <v>413</v>
      </c>
      <c r="M5855" s="78" t="s">
        <v>585</v>
      </c>
      <c r="N5855" s="78" t="s">
        <v>539</v>
      </c>
      <c r="O5855" s="82" t="s">
        <v>326</v>
      </c>
      <c r="P5855" s="82" t="s">
        <v>6229</v>
      </c>
      <c r="Q5855" s="83" t="str">
        <f>MID(Tabla1[[#This Row],[Aplicación]],14,1)</f>
        <v>2</v>
      </c>
      <c r="R5855" s="35" t="s">
        <v>265</v>
      </c>
      <c r="S5855" s="83" t="str">
        <f>MID(Tabla1[[#This Row],[Aplicación]],6,2)</f>
        <v>10</v>
      </c>
      <c r="T5855" s="84" t="str">
        <f>VLOOKUP(Tabla1[[#This Row],[AREA]],Hoja1!A:B,2,FALSE)</f>
        <v>10. Personas mayores, familia y servicios sociales</v>
      </c>
      <c r="U5855" s="83" t="str">
        <f>MID(Tabla1[[#This Row],[Aplicación]],9,4)</f>
        <v>2314</v>
      </c>
      <c r="V5855" s="84" t="str">
        <f>VLOOKUP(Tabla1[[#This Row],[PROGRAMA]],Hoja1!A:B,2,FALSE)</f>
        <v>2314. Centro de programas juveniles</v>
      </c>
      <c r="W5855" s="83" t="str">
        <f>MID(Tabla1[[#This Row],[Aplicación]],14,2)</f>
        <v>22</v>
      </c>
      <c r="X5855" s="83" t="str">
        <f>MID(Tabla1[[#This Row],[Aplicación]],14,6)</f>
        <v>22613</v>
      </c>
    </row>
    <row r="5856" spans="1:24" x14ac:dyDescent="0.25">
      <c r="A5856" s="77">
        <v>220240064955</v>
      </c>
      <c r="B5856" s="78" t="s">
        <v>702</v>
      </c>
      <c r="C5856" s="79">
        <v>45657</v>
      </c>
      <c r="D5856" s="77">
        <v>22024000749</v>
      </c>
      <c r="E5856" s="78" t="s">
        <v>1290</v>
      </c>
      <c r="F5856" s="80">
        <v>357.57</v>
      </c>
      <c r="G5856" s="78" t="s">
        <v>776</v>
      </c>
      <c r="H5856" s="78" t="s">
        <v>7626</v>
      </c>
      <c r="I5856" s="81">
        <v>300</v>
      </c>
      <c r="J5856" s="78" t="s">
        <v>398</v>
      </c>
      <c r="K5856" s="78" t="s">
        <v>398</v>
      </c>
      <c r="L5856" s="78" t="s">
        <v>413</v>
      </c>
      <c r="M5856" s="78" t="s">
        <v>395</v>
      </c>
      <c r="N5856" s="78" t="s">
        <v>396</v>
      </c>
      <c r="O5856" s="82" t="s">
        <v>325</v>
      </c>
      <c r="P5856" s="82" t="s">
        <v>6229</v>
      </c>
      <c r="Q5856" s="83" t="str">
        <f>MID(Tabla1[[#This Row],[Aplicación]],14,1)</f>
        <v>2</v>
      </c>
      <c r="R5856" s="35" t="s">
        <v>265</v>
      </c>
      <c r="S5856" s="83" t="str">
        <f>MID(Tabla1[[#This Row],[Aplicación]],6,2)</f>
        <v>02</v>
      </c>
      <c r="T5856" s="84" t="str">
        <f>VLOOKUP(Tabla1[[#This Row],[AREA]],Hoja1!A:B,2,FALSE)</f>
        <v>02. Urbanismo y vivienda</v>
      </c>
      <c r="U5856" s="83" t="str">
        <f>MID(Tabla1[[#This Row],[Aplicación]],9,4)</f>
        <v>9332</v>
      </c>
      <c r="V5856" s="84" t="str">
        <f>VLOOKUP(Tabla1[[#This Row],[PROGRAMA]],Hoja1!A:B,2,FALSE)</f>
        <v>9332. Mantenimiento de edificios e instalaciones municipales</v>
      </c>
      <c r="W5856" s="83" t="str">
        <f>MID(Tabla1[[#This Row],[Aplicación]],14,2)</f>
        <v>21</v>
      </c>
      <c r="X5856" s="83" t="str">
        <f>MID(Tabla1[[#This Row],[Aplicación]],14,6)</f>
        <v>212</v>
      </c>
    </row>
    <row r="5857" spans="1:24" x14ac:dyDescent="0.25">
      <c r="A5857" s="77">
        <v>220240064961</v>
      </c>
      <c r="B5857" s="78" t="s">
        <v>702</v>
      </c>
      <c r="C5857" s="79">
        <v>45657</v>
      </c>
      <c r="D5857" s="77">
        <v>22024000749</v>
      </c>
      <c r="E5857" s="78" t="s">
        <v>1290</v>
      </c>
      <c r="F5857" s="80">
        <v>51.75</v>
      </c>
      <c r="G5857" s="78" t="s">
        <v>776</v>
      </c>
      <c r="H5857" s="78" t="s">
        <v>7627</v>
      </c>
      <c r="I5857" s="81">
        <v>300</v>
      </c>
      <c r="J5857" s="78" t="s">
        <v>398</v>
      </c>
      <c r="K5857" s="78" t="s">
        <v>398</v>
      </c>
      <c r="L5857" s="78" t="s">
        <v>413</v>
      </c>
      <c r="M5857" s="78" t="s">
        <v>395</v>
      </c>
      <c r="N5857" s="78" t="s">
        <v>396</v>
      </c>
      <c r="O5857" s="82" t="s">
        <v>325</v>
      </c>
      <c r="P5857" s="82" t="s">
        <v>6229</v>
      </c>
      <c r="Q5857" s="83" t="str">
        <f>MID(Tabla1[[#This Row],[Aplicación]],14,1)</f>
        <v>2</v>
      </c>
      <c r="R5857" s="35" t="s">
        <v>265</v>
      </c>
      <c r="S5857" s="83" t="str">
        <f>MID(Tabla1[[#This Row],[Aplicación]],6,2)</f>
        <v>02</v>
      </c>
      <c r="T5857" s="84" t="str">
        <f>VLOOKUP(Tabla1[[#This Row],[AREA]],Hoja1!A:B,2,FALSE)</f>
        <v>02. Urbanismo y vivienda</v>
      </c>
      <c r="U5857" s="83" t="str">
        <f>MID(Tabla1[[#This Row],[Aplicación]],9,4)</f>
        <v>9332</v>
      </c>
      <c r="V5857" s="84" t="str">
        <f>VLOOKUP(Tabla1[[#This Row],[PROGRAMA]],Hoja1!A:B,2,FALSE)</f>
        <v>9332. Mantenimiento de edificios e instalaciones municipales</v>
      </c>
      <c r="W5857" s="83" t="str">
        <f>MID(Tabla1[[#This Row],[Aplicación]],14,2)</f>
        <v>21</v>
      </c>
      <c r="X5857" s="83" t="str">
        <f>MID(Tabla1[[#This Row],[Aplicación]],14,6)</f>
        <v>212</v>
      </c>
    </row>
    <row r="5858" spans="1:24" x14ac:dyDescent="0.25">
      <c r="A5858" s="77">
        <v>220240064991</v>
      </c>
      <c r="B5858" s="78" t="s">
        <v>702</v>
      </c>
      <c r="C5858" s="79">
        <v>45657</v>
      </c>
      <c r="D5858" s="77">
        <v>22024000749</v>
      </c>
      <c r="E5858" s="78" t="s">
        <v>1290</v>
      </c>
      <c r="F5858" s="80">
        <v>296.45</v>
      </c>
      <c r="G5858" s="78" t="s">
        <v>776</v>
      </c>
      <c r="H5858" s="78" t="s">
        <v>7628</v>
      </c>
      <c r="I5858" s="81">
        <v>300</v>
      </c>
      <c r="J5858" s="78" t="s">
        <v>398</v>
      </c>
      <c r="K5858" s="78" t="s">
        <v>398</v>
      </c>
      <c r="L5858" s="78" t="s">
        <v>413</v>
      </c>
      <c r="M5858" s="78" t="s">
        <v>395</v>
      </c>
      <c r="N5858" s="78" t="s">
        <v>396</v>
      </c>
      <c r="O5858" s="82" t="s">
        <v>325</v>
      </c>
      <c r="P5858" s="82" t="s">
        <v>6229</v>
      </c>
      <c r="Q5858" s="83" t="str">
        <f>MID(Tabla1[[#This Row],[Aplicación]],14,1)</f>
        <v>2</v>
      </c>
      <c r="R5858" s="35" t="s">
        <v>265</v>
      </c>
      <c r="S5858" s="83" t="str">
        <f>MID(Tabla1[[#This Row],[Aplicación]],6,2)</f>
        <v>02</v>
      </c>
      <c r="T5858" s="84" t="str">
        <f>VLOOKUP(Tabla1[[#This Row],[AREA]],Hoja1!A:B,2,FALSE)</f>
        <v>02. Urbanismo y vivienda</v>
      </c>
      <c r="U5858" s="83" t="str">
        <f>MID(Tabla1[[#This Row],[Aplicación]],9,4)</f>
        <v>9332</v>
      </c>
      <c r="V5858" s="84" t="str">
        <f>VLOOKUP(Tabla1[[#This Row],[PROGRAMA]],Hoja1!A:B,2,FALSE)</f>
        <v>9332. Mantenimiento de edificios e instalaciones municipales</v>
      </c>
      <c r="W5858" s="83" t="str">
        <f>MID(Tabla1[[#This Row],[Aplicación]],14,2)</f>
        <v>21</v>
      </c>
      <c r="X5858" s="83" t="str">
        <f>MID(Tabla1[[#This Row],[Aplicación]],14,6)</f>
        <v>212</v>
      </c>
    </row>
    <row r="5859" spans="1:24" x14ac:dyDescent="0.25">
      <c r="A5859" s="77">
        <v>220240067853</v>
      </c>
      <c r="B5859" s="78" t="s">
        <v>702</v>
      </c>
      <c r="C5859" s="79">
        <v>45657</v>
      </c>
      <c r="D5859" s="77">
        <v>22024000749</v>
      </c>
      <c r="E5859" s="78" t="s">
        <v>1290</v>
      </c>
      <c r="F5859" s="80">
        <v>46.89</v>
      </c>
      <c r="G5859" s="78" t="s">
        <v>776</v>
      </c>
      <c r="H5859" s="78" t="s">
        <v>7629</v>
      </c>
      <c r="I5859" s="81">
        <v>300</v>
      </c>
      <c r="J5859" s="78" t="s">
        <v>398</v>
      </c>
      <c r="K5859" s="78" t="s">
        <v>398</v>
      </c>
      <c r="L5859" s="78" t="s">
        <v>413</v>
      </c>
      <c r="M5859" s="78" t="s">
        <v>395</v>
      </c>
      <c r="N5859" s="78" t="s">
        <v>396</v>
      </c>
      <c r="O5859" s="82" t="s">
        <v>325</v>
      </c>
      <c r="P5859" s="82" t="s">
        <v>6229</v>
      </c>
      <c r="Q5859" s="83" t="str">
        <f>MID(Tabla1[[#This Row],[Aplicación]],14,1)</f>
        <v>2</v>
      </c>
      <c r="R5859" s="35" t="s">
        <v>265</v>
      </c>
      <c r="S5859" s="83" t="str">
        <f>MID(Tabla1[[#This Row],[Aplicación]],6,2)</f>
        <v>02</v>
      </c>
      <c r="T5859" s="84" t="str">
        <f>VLOOKUP(Tabla1[[#This Row],[AREA]],Hoja1!A:B,2,FALSE)</f>
        <v>02. Urbanismo y vivienda</v>
      </c>
      <c r="U5859" s="83" t="str">
        <f>MID(Tabla1[[#This Row],[Aplicación]],9,4)</f>
        <v>9332</v>
      </c>
      <c r="V5859" s="84" t="str">
        <f>VLOOKUP(Tabla1[[#This Row],[PROGRAMA]],Hoja1!A:B,2,FALSE)</f>
        <v>9332. Mantenimiento de edificios e instalaciones municipales</v>
      </c>
      <c r="W5859" s="83" t="str">
        <f>MID(Tabla1[[#This Row],[Aplicación]],14,2)</f>
        <v>21</v>
      </c>
      <c r="X5859" s="83" t="str">
        <f>MID(Tabla1[[#This Row],[Aplicación]],14,6)</f>
        <v>212</v>
      </c>
    </row>
    <row r="5860" spans="1:24" x14ac:dyDescent="0.25">
      <c r="A5860" s="77">
        <v>220240067401</v>
      </c>
      <c r="B5860" s="78" t="s">
        <v>702</v>
      </c>
      <c r="C5860" s="79">
        <v>45657</v>
      </c>
      <c r="D5860" s="77">
        <v>22024004613</v>
      </c>
      <c r="E5860" s="78" t="s">
        <v>5013</v>
      </c>
      <c r="F5860" s="80">
        <v>1591.09</v>
      </c>
      <c r="G5860" s="78" t="s">
        <v>5020</v>
      </c>
      <c r="H5860" s="78" t="s">
        <v>7630</v>
      </c>
      <c r="I5860" s="81">
        <v>300</v>
      </c>
      <c r="J5860" s="78" t="s">
        <v>398</v>
      </c>
      <c r="K5860" s="78" t="s">
        <v>398</v>
      </c>
      <c r="L5860" s="78" t="s">
        <v>413</v>
      </c>
      <c r="M5860" s="78" t="s">
        <v>395</v>
      </c>
      <c r="N5860" s="78" t="s">
        <v>396</v>
      </c>
      <c r="O5860" s="82" t="s">
        <v>325</v>
      </c>
      <c r="P5860" s="82" t="s">
        <v>6229</v>
      </c>
      <c r="Q5860" s="83" t="str">
        <f>MID(Tabla1[[#This Row],[Aplicación]],14,1)</f>
        <v>6</v>
      </c>
      <c r="R5860" s="35" t="s">
        <v>266</v>
      </c>
      <c r="S5860" s="83" t="str">
        <f>MID(Tabla1[[#This Row],[Aplicación]],6,2)</f>
        <v>06</v>
      </c>
      <c r="T5860" s="84" t="str">
        <f>VLOOKUP(Tabla1[[#This Row],[AREA]],Hoja1!A:B,2,FALSE)</f>
        <v>06. Educación y cultura</v>
      </c>
      <c r="U5860" s="83" t="str">
        <f>MID(Tabla1[[#This Row],[Aplicación]],9,4)</f>
        <v>3321</v>
      </c>
      <c r="V5860" s="84" t="str">
        <f>VLOOKUP(Tabla1[[#This Row],[PROGRAMA]],Hoja1!A:B,2,FALSE)</f>
        <v>3321. Bibliotecas públicas</v>
      </c>
      <c r="W5860" s="83" t="str">
        <f>MID(Tabla1[[#This Row],[Aplicación]],14,2)</f>
        <v>62</v>
      </c>
      <c r="X5860" s="83" t="str">
        <f>MID(Tabla1[[#This Row],[Aplicación]],14,6)</f>
        <v>629</v>
      </c>
    </row>
    <row r="5861" spans="1:24" x14ac:dyDescent="0.25">
      <c r="A5861" s="77">
        <v>220240065011</v>
      </c>
      <c r="B5861" s="78" t="s">
        <v>702</v>
      </c>
      <c r="C5861" s="79">
        <v>45657</v>
      </c>
      <c r="D5861" s="77">
        <v>22024004636</v>
      </c>
      <c r="E5861" s="78" t="s">
        <v>1333</v>
      </c>
      <c r="F5861" s="80">
        <v>1538.97</v>
      </c>
      <c r="G5861" s="78" t="s">
        <v>5020</v>
      </c>
      <c r="H5861" s="78" t="s">
        <v>7631</v>
      </c>
      <c r="I5861" s="81">
        <v>300</v>
      </c>
      <c r="J5861" s="78" t="s">
        <v>398</v>
      </c>
      <c r="K5861" s="78" t="s">
        <v>398</v>
      </c>
      <c r="L5861" s="78" t="s">
        <v>413</v>
      </c>
      <c r="M5861" s="78" t="s">
        <v>395</v>
      </c>
      <c r="N5861" s="78" t="s">
        <v>396</v>
      </c>
      <c r="O5861" s="82" t="s">
        <v>325</v>
      </c>
      <c r="P5861" s="82" t="s">
        <v>6229</v>
      </c>
      <c r="Q5861" s="83" t="str">
        <f>MID(Tabla1[[#This Row],[Aplicación]],14,1)</f>
        <v>2</v>
      </c>
      <c r="R5861" s="35" t="s">
        <v>265</v>
      </c>
      <c r="S5861" s="83" t="str">
        <f>MID(Tabla1[[#This Row],[Aplicación]],6,2)</f>
        <v>01</v>
      </c>
      <c r="T5861" s="84" t="str">
        <f>VLOOKUP(Tabla1[[#This Row],[AREA]],Hoja1!A:B,2,FALSE)</f>
        <v>01. Alcaldía</v>
      </c>
      <c r="U5861" s="83" t="str">
        <f>MID(Tabla1[[#This Row],[Aplicación]],9,4)</f>
        <v>9206</v>
      </c>
      <c r="V5861" s="84" t="str">
        <f>VLOOKUP(Tabla1[[#This Row],[PROGRAMA]],Hoja1!A:B,2,FALSE)</f>
        <v>9206. Archivo municipal</v>
      </c>
      <c r="W5861" s="83" t="str">
        <f>MID(Tabla1[[#This Row],[Aplicación]],14,2)</f>
        <v>22</v>
      </c>
      <c r="X5861" s="83" t="str">
        <f>MID(Tabla1[[#This Row],[Aplicación]],14,6)</f>
        <v>22001</v>
      </c>
    </row>
    <row r="5862" spans="1:24" x14ac:dyDescent="0.25">
      <c r="A5862" s="77">
        <v>220240068485</v>
      </c>
      <c r="B5862" s="78" t="s">
        <v>702</v>
      </c>
      <c r="C5862" s="79">
        <v>45657</v>
      </c>
      <c r="D5862" s="77">
        <v>22024004613</v>
      </c>
      <c r="E5862" s="78" t="s">
        <v>5013</v>
      </c>
      <c r="F5862" s="80">
        <v>1505.8</v>
      </c>
      <c r="G5862" s="78" t="s">
        <v>5020</v>
      </c>
      <c r="H5862" s="78" t="s">
        <v>7632</v>
      </c>
      <c r="I5862" s="81">
        <v>300</v>
      </c>
      <c r="J5862" s="78" t="s">
        <v>398</v>
      </c>
      <c r="K5862" s="78" t="s">
        <v>398</v>
      </c>
      <c r="L5862" s="78" t="s">
        <v>413</v>
      </c>
      <c r="M5862" s="78" t="s">
        <v>395</v>
      </c>
      <c r="N5862" s="78" t="s">
        <v>396</v>
      </c>
      <c r="O5862" s="82" t="s">
        <v>325</v>
      </c>
      <c r="P5862" s="82" t="s">
        <v>6229</v>
      </c>
      <c r="Q5862" s="83" t="str">
        <f>MID(Tabla1[[#This Row],[Aplicación]],14,1)</f>
        <v>6</v>
      </c>
      <c r="R5862" s="35" t="s">
        <v>266</v>
      </c>
      <c r="S5862" s="83" t="str">
        <f>MID(Tabla1[[#This Row],[Aplicación]],6,2)</f>
        <v>06</v>
      </c>
      <c r="T5862" s="84" t="str">
        <f>VLOOKUP(Tabla1[[#This Row],[AREA]],Hoja1!A:B,2,FALSE)</f>
        <v>06. Educación y cultura</v>
      </c>
      <c r="U5862" s="83" t="str">
        <f>MID(Tabla1[[#This Row],[Aplicación]],9,4)</f>
        <v>3321</v>
      </c>
      <c r="V5862" s="84" t="str">
        <f>VLOOKUP(Tabla1[[#This Row],[PROGRAMA]],Hoja1!A:B,2,FALSE)</f>
        <v>3321. Bibliotecas públicas</v>
      </c>
      <c r="W5862" s="83" t="str">
        <f>MID(Tabla1[[#This Row],[Aplicación]],14,2)</f>
        <v>62</v>
      </c>
      <c r="X5862" s="83" t="str">
        <f>MID(Tabla1[[#This Row],[Aplicación]],14,6)</f>
        <v>629</v>
      </c>
    </row>
    <row r="5863" spans="1:24" x14ac:dyDescent="0.25">
      <c r="A5863" s="77">
        <v>220240067170</v>
      </c>
      <c r="B5863" s="78" t="s">
        <v>702</v>
      </c>
      <c r="C5863" s="79">
        <v>45657</v>
      </c>
      <c r="D5863" s="77">
        <v>22024000022</v>
      </c>
      <c r="E5863" s="78" t="s">
        <v>1362</v>
      </c>
      <c r="F5863" s="80">
        <v>1469.77</v>
      </c>
      <c r="G5863" s="78" t="s">
        <v>801</v>
      </c>
      <c r="H5863" s="78" t="s">
        <v>7633</v>
      </c>
      <c r="I5863" s="81">
        <v>300</v>
      </c>
      <c r="J5863" s="78" t="s">
        <v>398</v>
      </c>
      <c r="K5863" s="78" t="s">
        <v>398</v>
      </c>
      <c r="L5863" s="78" t="s">
        <v>399</v>
      </c>
      <c r="M5863" s="78" t="s">
        <v>395</v>
      </c>
      <c r="N5863" s="78" t="s">
        <v>396</v>
      </c>
      <c r="O5863" s="82" t="s">
        <v>325</v>
      </c>
      <c r="P5863" s="82" t="s">
        <v>6229</v>
      </c>
      <c r="Q5863" s="83" t="str">
        <f>MID(Tabla1[[#This Row],[Aplicación]],14,1)</f>
        <v>2</v>
      </c>
      <c r="R5863" s="35" t="s">
        <v>265</v>
      </c>
      <c r="S5863" s="83" t="str">
        <f>MID(Tabla1[[#This Row],[Aplicación]],6,2)</f>
        <v>11</v>
      </c>
      <c r="T5863" s="84" t="str">
        <f>VLOOKUP(Tabla1[[#This Row],[AREA]],Hoja1!A:B,2,FALSE)</f>
        <v>11. Salud pública y seguridad ciudadana</v>
      </c>
      <c r="U5863" s="83" t="str">
        <f>MID(Tabla1[[#This Row],[Aplicación]],9,4)</f>
        <v>1361</v>
      </c>
      <c r="V5863" s="84" t="str">
        <f>VLOOKUP(Tabla1[[#This Row],[PROGRAMA]],Hoja1!A:B,2,FALSE)</f>
        <v>1361. Prevención y extinción de incencios</v>
      </c>
      <c r="W5863" s="83" t="str">
        <f>MID(Tabla1[[#This Row],[Aplicación]],14,2)</f>
        <v>21</v>
      </c>
      <c r="X5863" s="83" t="str">
        <f>MID(Tabla1[[#This Row],[Aplicación]],14,6)</f>
        <v>214</v>
      </c>
    </row>
    <row r="5864" spans="1:24" x14ac:dyDescent="0.25">
      <c r="A5864" s="77">
        <v>220240066977</v>
      </c>
      <c r="B5864" s="78" t="s">
        <v>702</v>
      </c>
      <c r="C5864" s="79">
        <v>45657</v>
      </c>
      <c r="D5864" s="77">
        <v>22024000079</v>
      </c>
      <c r="E5864" s="78" t="s">
        <v>1262</v>
      </c>
      <c r="F5864" s="80">
        <v>1464.85</v>
      </c>
      <c r="G5864" s="78" t="s">
        <v>82</v>
      </c>
      <c r="H5864" s="78" t="s">
        <v>7634</v>
      </c>
      <c r="I5864" s="81">
        <v>300</v>
      </c>
      <c r="J5864" s="78" t="s">
        <v>398</v>
      </c>
      <c r="K5864" s="78" t="s">
        <v>398</v>
      </c>
      <c r="L5864" s="78" t="s">
        <v>413</v>
      </c>
      <c r="M5864" s="78" t="s">
        <v>395</v>
      </c>
      <c r="N5864" s="78" t="s">
        <v>396</v>
      </c>
      <c r="O5864" s="82" t="s">
        <v>325</v>
      </c>
      <c r="P5864" s="82" t="s">
        <v>6229</v>
      </c>
      <c r="Q5864" s="83" t="str">
        <f>MID(Tabla1[[#This Row],[Aplicación]],14,1)</f>
        <v>2</v>
      </c>
      <c r="R5864" s="35" t="s">
        <v>265</v>
      </c>
      <c r="S5864" s="83" t="str">
        <f>MID(Tabla1[[#This Row],[Aplicación]],6,2)</f>
        <v>03</v>
      </c>
      <c r="T5864" s="84" t="str">
        <f>VLOOKUP(Tabla1[[#This Row],[AREA]],Hoja1!A:B,2,FALSE)</f>
        <v>03. Participación ciudadana y deportes</v>
      </c>
      <c r="U5864" s="83" t="str">
        <f>MID(Tabla1[[#This Row],[Aplicación]],9,4)</f>
        <v>9241</v>
      </c>
      <c r="V5864" s="84" t="str">
        <f>VLOOKUP(Tabla1[[#This Row],[PROGRAMA]],Hoja1!A:B,2,FALSE)</f>
        <v>9241. Participación ciudadana</v>
      </c>
      <c r="W5864" s="83" t="str">
        <f>MID(Tabla1[[#This Row],[Aplicación]],14,2)</f>
        <v>21</v>
      </c>
      <c r="X5864" s="83" t="str">
        <f>MID(Tabla1[[#This Row],[Aplicación]],14,6)</f>
        <v>213</v>
      </c>
    </row>
    <row r="5865" spans="1:24" x14ac:dyDescent="0.25">
      <c r="A5865" s="77">
        <v>220240046658</v>
      </c>
      <c r="B5865" s="78" t="s">
        <v>390</v>
      </c>
      <c r="C5865" s="79">
        <v>45572</v>
      </c>
      <c r="D5865" s="77">
        <v>22024007547</v>
      </c>
      <c r="E5865" s="78" t="s">
        <v>5628</v>
      </c>
      <c r="F5865" s="80">
        <v>1474.08</v>
      </c>
      <c r="G5865" s="78" t="s">
        <v>5684</v>
      </c>
      <c r="H5865" s="78" t="s">
        <v>7635</v>
      </c>
      <c r="I5865" s="81" t="s">
        <v>2930</v>
      </c>
      <c r="J5865" s="78" t="s">
        <v>398</v>
      </c>
      <c r="K5865" s="78" t="s">
        <v>398</v>
      </c>
      <c r="L5865" s="78" t="s">
        <v>413</v>
      </c>
      <c r="M5865" s="78" t="s">
        <v>585</v>
      </c>
      <c r="N5865" s="78" t="s">
        <v>539</v>
      </c>
      <c r="O5865" s="82" t="s">
        <v>326</v>
      </c>
      <c r="P5865" s="82" t="s">
        <v>6229</v>
      </c>
      <c r="Q5865" s="83" t="str">
        <f>MID(Tabla1[[#This Row],[Aplicación]],14,1)</f>
        <v>2</v>
      </c>
      <c r="R5865" s="35" t="s">
        <v>265</v>
      </c>
      <c r="S5865" s="83" t="str">
        <f>MID(Tabla1[[#This Row],[Aplicación]],6,2)</f>
        <v>11</v>
      </c>
      <c r="T5865" s="84" t="str">
        <f>VLOOKUP(Tabla1[[#This Row],[AREA]],Hoja1!A:B,2,FALSE)</f>
        <v>11. Salud pública y seguridad ciudadana</v>
      </c>
      <c r="U5865" s="83" t="str">
        <f>MID(Tabla1[[#This Row],[Aplicación]],9,4)</f>
        <v>1321</v>
      </c>
      <c r="V5865" s="84" t="str">
        <f>VLOOKUP(Tabla1[[#This Row],[PROGRAMA]],Hoja1!A:B,2,FALSE)</f>
        <v>1321. Policía municipal</v>
      </c>
      <c r="W5865" s="83" t="str">
        <f>MID(Tabla1[[#This Row],[Aplicación]],14,2)</f>
        <v>22</v>
      </c>
      <c r="X5865" s="83" t="str">
        <f>MID(Tabla1[[#This Row],[Aplicación]],14,6)</f>
        <v>22601</v>
      </c>
    </row>
    <row r="5866" spans="1:24" x14ac:dyDescent="0.25">
      <c r="A5866" s="77">
        <v>220240044872</v>
      </c>
      <c r="B5866" s="78" t="s">
        <v>702</v>
      </c>
      <c r="C5866" s="79">
        <v>45567</v>
      </c>
      <c r="D5866" s="77">
        <v>22024000940</v>
      </c>
      <c r="E5866" s="78" t="s">
        <v>1285</v>
      </c>
      <c r="F5866" s="80">
        <v>57.83</v>
      </c>
      <c r="G5866" s="78" t="s">
        <v>827</v>
      </c>
      <c r="H5866" s="78" t="s">
        <v>7636</v>
      </c>
      <c r="I5866" s="81" t="s">
        <v>2934</v>
      </c>
      <c r="J5866" s="78" t="s">
        <v>398</v>
      </c>
      <c r="K5866" s="78" t="s">
        <v>398</v>
      </c>
      <c r="L5866" s="78" t="s">
        <v>413</v>
      </c>
      <c r="M5866" s="78" t="s">
        <v>395</v>
      </c>
      <c r="N5866" s="78" t="s">
        <v>396</v>
      </c>
      <c r="O5866" s="82" t="s">
        <v>325</v>
      </c>
      <c r="P5866" s="82" t="s">
        <v>6229</v>
      </c>
      <c r="Q5866" s="83" t="str">
        <f>MID(Tabla1[[#This Row],[Aplicación]],14,1)</f>
        <v>2</v>
      </c>
      <c r="R5866" s="35" t="s">
        <v>265</v>
      </c>
      <c r="S5866" s="83" t="str">
        <f>MID(Tabla1[[#This Row],[Aplicación]],6,2)</f>
        <v>06</v>
      </c>
      <c r="T5866" s="84" t="str">
        <f>VLOOKUP(Tabla1[[#This Row],[AREA]],Hoja1!A:B,2,FALSE)</f>
        <v>06. Educación y cultura</v>
      </c>
      <c r="U5866" s="83" t="str">
        <f>MID(Tabla1[[#This Row],[Aplicación]],9,4)</f>
        <v>3232</v>
      </c>
      <c r="V5866" s="84" t="str">
        <f>VLOOKUP(Tabla1[[#This Row],[PROGRAMA]],Hoja1!A:B,2,FALSE)</f>
        <v>3232. Conservación y mantenimiento centros educación infantil y primaria</v>
      </c>
      <c r="W5866" s="83" t="str">
        <f>MID(Tabla1[[#This Row],[Aplicación]],14,2)</f>
        <v>21</v>
      </c>
      <c r="X5866" s="83" t="str">
        <f>MID(Tabla1[[#This Row],[Aplicación]],14,6)</f>
        <v>212</v>
      </c>
    </row>
    <row r="5867" spans="1:24" x14ac:dyDescent="0.25">
      <c r="A5867" s="77">
        <v>220240045484</v>
      </c>
      <c r="B5867" s="78" t="s">
        <v>702</v>
      </c>
      <c r="C5867" s="79">
        <v>45568</v>
      </c>
      <c r="D5867" s="77">
        <v>22024000749</v>
      </c>
      <c r="E5867" s="78" t="s">
        <v>1290</v>
      </c>
      <c r="F5867" s="80">
        <v>56.8</v>
      </c>
      <c r="G5867" s="78" t="s">
        <v>816</v>
      </c>
      <c r="H5867" s="78" t="s">
        <v>7637</v>
      </c>
      <c r="I5867" s="81" t="s">
        <v>2934</v>
      </c>
      <c r="J5867" s="78" t="s">
        <v>398</v>
      </c>
      <c r="K5867" s="78" t="s">
        <v>398</v>
      </c>
      <c r="L5867" s="78" t="s">
        <v>413</v>
      </c>
      <c r="M5867" s="78" t="s">
        <v>395</v>
      </c>
      <c r="N5867" s="78" t="s">
        <v>396</v>
      </c>
      <c r="O5867" s="82" t="s">
        <v>325</v>
      </c>
      <c r="P5867" s="82" t="s">
        <v>6229</v>
      </c>
      <c r="Q5867" s="83" t="str">
        <f>MID(Tabla1[[#This Row],[Aplicación]],14,1)</f>
        <v>2</v>
      </c>
      <c r="R5867" s="35" t="s">
        <v>265</v>
      </c>
      <c r="S5867" s="83" t="str">
        <f>MID(Tabla1[[#This Row],[Aplicación]],6,2)</f>
        <v>02</v>
      </c>
      <c r="T5867" s="84" t="str">
        <f>VLOOKUP(Tabla1[[#This Row],[AREA]],Hoja1!A:B,2,FALSE)</f>
        <v>02. Urbanismo y vivienda</v>
      </c>
      <c r="U5867" s="83" t="str">
        <f>MID(Tabla1[[#This Row],[Aplicación]],9,4)</f>
        <v>9332</v>
      </c>
      <c r="V5867" s="84" t="str">
        <f>VLOOKUP(Tabla1[[#This Row],[PROGRAMA]],Hoja1!A:B,2,FALSE)</f>
        <v>9332. Mantenimiento de edificios e instalaciones municipales</v>
      </c>
      <c r="W5867" s="83" t="str">
        <f>MID(Tabla1[[#This Row],[Aplicación]],14,2)</f>
        <v>21</v>
      </c>
      <c r="X5867" s="83" t="str">
        <f>MID(Tabla1[[#This Row],[Aplicación]],14,6)</f>
        <v>212</v>
      </c>
    </row>
    <row r="5868" spans="1:24" x14ac:dyDescent="0.25">
      <c r="A5868" s="77">
        <v>220240062023</v>
      </c>
      <c r="B5868" s="78" t="s">
        <v>702</v>
      </c>
      <c r="C5868" s="79">
        <v>45646</v>
      </c>
      <c r="D5868" s="77">
        <v>22024003039</v>
      </c>
      <c r="E5868" s="78" t="s">
        <v>1454</v>
      </c>
      <c r="F5868" s="80">
        <v>56.18</v>
      </c>
      <c r="G5868" s="78" t="s">
        <v>852</v>
      </c>
      <c r="H5868" s="78" t="s">
        <v>7638</v>
      </c>
      <c r="I5868" s="81" t="s">
        <v>2934</v>
      </c>
      <c r="J5868" s="78" t="s">
        <v>398</v>
      </c>
      <c r="K5868" s="78" t="s">
        <v>398</v>
      </c>
      <c r="L5868" s="78" t="s">
        <v>413</v>
      </c>
      <c r="M5868" s="78" t="s">
        <v>395</v>
      </c>
      <c r="N5868" s="78" t="s">
        <v>396</v>
      </c>
      <c r="O5868" s="82" t="s">
        <v>325</v>
      </c>
      <c r="P5868" s="82" t="s">
        <v>6229</v>
      </c>
      <c r="Q5868" s="83" t="str">
        <f>MID(Tabla1[[#This Row],[Aplicación]],14,1)</f>
        <v>2</v>
      </c>
      <c r="R5868" s="35" t="s">
        <v>265</v>
      </c>
      <c r="S5868" s="83" t="str">
        <f>MID(Tabla1[[#This Row],[Aplicación]],6,2)</f>
        <v>08</v>
      </c>
      <c r="T5868" s="84" t="str">
        <f>VLOOKUP(Tabla1[[#This Row],[AREA]],Hoja1!A:B,2,FALSE)</f>
        <v>08. Tráfico y movilidad</v>
      </c>
      <c r="U5868" s="83" t="str">
        <f>MID(Tabla1[[#This Row],[Aplicación]],9,4)</f>
        <v>1532</v>
      </c>
      <c r="V5868" s="84" t="str">
        <f>VLOOKUP(Tabla1[[#This Row],[PROGRAMA]],Hoja1!A:B,2,FALSE)</f>
        <v>1532. Pavimentación vias públicas y otros servicios urbanísticos</v>
      </c>
      <c r="W5868" s="83" t="str">
        <f>MID(Tabla1[[#This Row],[Aplicación]],14,2)</f>
        <v>21</v>
      </c>
      <c r="X5868" s="83" t="str">
        <f>MID(Tabla1[[#This Row],[Aplicación]],14,6)</f>
        <v>210</v>
      </c>
    </row>
    <row r="5869" spans="1:24" x14ac:dyDescent="0.25">
      <c r="A5869" s="77">
        <v>220240061010</v>
      </c>
      <c r="B5869" s="78" t="s">
        <v>702</v>
      </c>
      <c r="C5869" s="79">
        <v>45643</v>
      </c>
      <c r="D5869" s="77">
        <v>22024000456</v>
      </c>
      <c r="E5869" s="78" t="s">
        <v>1426</v>
      </c>
      <c r="F5869" s="80">
        <v>55.87</v>
      </c>
      <c r="G5869" s="78" t="s">
        <v>776</v>
      </c>
      <c r="H5869" s="78" t="s">
        <v>7639</v>
      </c>
      <c r="I5869" s="81" t="s">
        <v>2934</v>
      </c>
      <c r="J5869" s="78" t="s">
        <v>398</v>
      </c>
      <c r="K5869" s="78" t="s">
        <v>398</v>
      </c>
      <c r="L5869" s="78" t="s">
        <v>413</v>
      </c>
      <c r="M5869" s="78" t="s">
        <v>395</v>
      </c>
      <c r="N5869" s="78" t="s">
        <v>396</v>
      </c>
      <c r="O5869" s="82" t="s">
        <v>325</v>
      </c>
      <c r="P5869" s="82" t="s">
        <v>6229</v>
      </c>
      <c r="Q5869" s="83" t="str">
        <f>MID(Tabla1[[#This Row],[Aplicación]],14,1)</f>
        <v>2</v>
      </c>
      <c r="R5869" s="35" t="s">
        <v>265</v>
      </c>
      <c r="S5869" s="83" t="str">
        <f>MID(Tabla1[[#This Row],[Aplicación]],6,2)</f>
        <v>11</v>
      </c>
      <c r="T5869" s="84" t="str">
        <f>VLOOKUP(Tabla1[[#This Row],[AREA]],Hoja1!A:B,2,FALSE)</f>
        <v>11. Salud pública y seguridad ciudadana</v>
      </c>
      <c r="U5869" s="83" t="str">
        <f>MID(Tabla1[[#This Row],[Aplicación]],9,4)</f>
        <v>1621</v>
      </c>
      <c r="V5869" s="84" t="str">
        <f>VLOOKUP(Tabla1[[#This Row],[PROGRAMA]],Hoja1!A:B,2,FALSE)</f>
        <v>1621. Recogida de residuos</v>
      </c>
      <c r="W5869" s="83" t="str">
        <f>MID(Tabla1[[#This Row],[Aplicación]],14,2)</f>
        <v>22</v>
      </c>
      <c r="X5869" s="83" t="str">
        <f>MID(Tabla1[[#This Row],[Aplicación]],14,6)</f>
        <v>22199</v>
      </c>
    </row>
    <row r="5870" spans="1:24" x14ac:dyDescent="0.25">
      <c r="A5870" s="77">
        <v>220240058231</v>
      </c>
      <c r="B5870" s="78" t="s">
        <v>702</v>
      </c>
      <c r="C5870" s="79">
        <v>45630</v>
      </c>
      <c r="D5870" s="77">
        <v>22024000440</v>
      </c>
      <c r="E5870" s="78" t="s">
        <v>1425</v>
      </c>
      <c r="F5870" s="80">
        <v>55.6</v>
      </c>
      <c r="G5870" s="78" t="s">
        <v>801</v>
      </c>
      <c r="H5870" s="78" t="s">
        <v>7640</v>
      </c>
      <c r="I5870" s="81" t="s">
        <v>2934</v>
      </c>
      <c r="J5870" s="78" t="s">
        <v>398</v>
      </c>
      <c r="K5870" s="78" t="s">
        <v>398</v>
      </c>
      <c r="L5870" s="78" t="s">
        <v>399</v>
      </c>
      <c r="M5870" s="78" t="s">
        <v>395</v>
      </c>
      <c r="N5870" s="78" t="s">
        <v>396</v>
      </c>
      <c r="O5870" s="82" t="s">
        <v>325</v>
      </c>
      <c r="P5870" s="82" t="s">
        <v>6229</v>
      </c>
      <c r="Q5870" s="83" t="str">
        <f>MID(Tabla1[[#This Row],[Aplicación]],14,1)</f>
        <v>2</v>
      </c>
      <c r="R5870" s="35" t="s">
        <v>265</v>
      </c>
      <c r="S5870" s="83" t="str">
        <f>MID(Tabla1[[#This Row],[Aplicación]],6,2)</f>
        <v>11</v>
      </c>
      <c r="T5870" s="84" t="str">
        <f>VLOOKUP(Tabla1[[#This Row],[AREA]],Hoja1!A:B,2,FALSE)</f>
        <v>11. Salud pública y seguridad ciudadana</v>
      </c>
      <c r="U5870" s="83" t="str">
        <f>MID(Tabla1[[#This Row],[Aplicación]],9,4)</f>
        <v>1621</v>
      </c>
      <c r="V5870" s="84" t="str">
        <f>VLOOKUP(Tabla1[[#This Row],[PROGRAMA]],Hoja1!A:B,2,FALSE)</f>
        <v>1621. Recogida de residuos</v>
      </c>
      <c r="W5870" s="83" t="str">
        <f>MID(Tabla1[[#This Row],[Aplicación]],14,2)</f>
        <v>21</v>
      </c>
      <c r="X5870" s="83" t="str">
        <f>MID(Tabla1[[#This Row],[Aplicación]],14,6)</f>
        <v>214</v>
      </c>
    </row>
    <row r="5871" spans="1:24" x14ac:dyDescent="0.25">
      <c r="A5871" s="77">
        <v>220240055138</v>
      </c>
      <c r="B5871" s="78" t="s">
        <v>702</v>
      </c>
      <c r="C5871" s="79">
        <v>45617</v>
      </c>
      <c r="D5871" s="77">
        <v>22024000021</v>
      </c>
      <c r="E5871" s="78" t="s">
        <v>1296</v>
      </c>
      <c r="F5871" s="80">
        <v>55.54</v>
      </c>
      <c r="G5871" s="78" t="s">
        <v>764</v>
      </c>
      <c r="H5871" s="78" t="s">
        <v>7641</v>
      </c>
      <c r="I5871" s="81" t="s">
        <v>2934</v>
      </c>
      <c r="J5871" s="78" t="s">
        <v>398</v>
      </c>
      <c r="K5871" s="78" t="s">
        <v>398</v>
      </c>
      <c r="L5871" s="78" t="s">
        <v>413</v>
      </c>
      <c r="M5871" s="78" t="s">
        <v>395</v>
      </c>
      <c r="N5871" s="78" t="s">
        <v>396</v>
      </c>
      <c r="O5871" s="82" t="s">
        <v>325</v>
      </c>
      <c r="P5871" s="82" t="s">
        <v>6229</v>
      </c>
      <c r="Q5871" s="83" t="str">
        <f>MID(Tabla1[[#This Row],[Aplicación]],14,1)</f>
        <v>2</v>
      </c>
      <c r="R5871" s="35" t="s">
        <v>265</v>
      </c>
      <c r="S5871" s="83" t="str">
        <f>MID(Tabla1[[#This Row],[Aplicación]],6,2)</f>
        <v>11</v>
      </c>
      <c r="T5871" s="84" t="str">
        <f>VLOOKUP(Tabla1[[#This Row],[AREA]],Hoja1!A:B,2,FALSE)</f>
        <v>11. Salud pública y seguridad ciudadana</v>
      </c>
      <c r="U5871" s="83" t="str">
        <f>MID(Tabla1[[#This Row],[Aplicación]],9,4)</f>
        <v>1361</v>
      </c>
      <c r="V5871" s="84" t="str">
        <f>VLOOKUP(Tabla1[[#This Row],[PROGRAMA]],Hoja1!A:B,2,FALSE)</f>
        <v>1361. Prevención y extinción de incencios</v>
      </c>
      <c r="W5871" s="83" t="str">
        <f>MID(Tabla1[[#This Row],[Aplicación]],14,2)</f>
        <v>22</v>
      </c>
      <c r="X5871" s="83" t="str">
        <f>MID(Tabla1[[#This Row],[Aplicación]],14,6)</f>
        <v>22199</v>
      </c>
    </row>
    <row r="5872" spans="1:24" x14ac:dyDescent="0.25">
      <c r="A5872" s="77">
        <v>220240052378</v>
      </c>
      <c r="B5872" s="78" t="s">
        <v>702</v>
      </c>
      <c r="C5872" s="79">
        <v>45601</v>
      </c>
      <c r="D5872" s="77">
        <v>22024002262</v>
      </c>
      <c r="E5872" s="78" t="s">
        <v>1363</v>
      </c>
      <c r="F5872" s="80">
        <v>55.37</v>
      </c>
      <c r="G5872" s="78" t="s">
        <v>764</v>
      </c>
      <c r="H5872" s="78" t="s">
        <v>7642</v>
      </c>
      <c r="I5872" s="81" t="s">
        <v>2934</v>
      </c>
      <c r="J5872" s="78" t="s">
        <v>398</v>
      </c>
      <c r="K5872" s="78" t="s">
        <v>398</v>
      </c>
      <c r="L5872" s="78" t="s">
        <v>413</v>
      </c>
      <c r="M5872" s="78" t="s">
        <v>395</v>
      </c>
      <c r="N5872" s="78" t="s">
        <v>396</v>
      </c>
      <c r="O5872" s="82" t="s">
        <v>325</v>
      </c>
      <c r="P5872" s="82" t="s">
        <v>6229</v>
      </c>
      <c r="Q5872" s="83" t="str">
        <f>MID(Tabla1[[#This Row],[Aplicación]],14,1)</f>
        <v>2</v>
      </c>
      <c r="R5872" s="35" t="s">
        <v>265</v>
      </c>
      <c r="S5872" s="83" t="str">
        <f>MID(Tabla1[[#This Row],[Aplicación]],6,2)</f>
        <v>07</v>
      </c>
      <c r="T5872" s="84" t="str">
        <f>VLOOKUP(Tabla1[[#This Row],[AREA]],Hoja1!A:B,2,FALSE)</f>
        <v>07. Medio ambiente</v>
      </c>
      <c r="U5872" s="83" t="str">
        <f>MID(Tabla1[[#This Row],[Aplicación]],9,4)</f>
        <v>1721</v>
      </c>
      <c r="V5872" s="84" t="str">
        <f>VLOOKUP(Tabla1[[#This Row],[PROGRAMA]],Hoja1!A:B,2,FALSE)</f>
        <v>1721. Protección del medio ambiente</v>
      </c>
      <c r="W5872" s="83" t="str">
        <f>MID(Tabla1[[#This Row],[Aplicación]],14,2)</f>
        <v>22</v>
      </c>
      <c r="X5872" s="83" t="str">
        <f>MID(Tabla1[[#This Row],[Aplicación]],14,6)</f>
        <v>22112</v>
      </c>
    </row>
    <row r="5873" spans="1:24" x14ac:dyDescent="0.25">
      <c r="A5873" s="77">
        <v>220240055296</v>
      </c>
      <c r="B5873" s="78" t="s">
        <v>702</v>
      </c>
      <c r="C5873" s="79">
        <v>45617</v>
      </c>
      <c r="D5873" s="77">
        <v>22024001045</v>
      </c>
      <c r="E5873" s="78" t="s">
        <v>1353</v>
      </c>
      <c r="F5873" s="80">
        <v>54.45</v>
      </c>
      <c r="G5873" s="78" t="s">
        <v>41</v>
      </c>
      <c r="H5873" s="78" t="s">
        <v>7643</v>
      </c>
      <c r="I5873" s="81" t="s">
        <v>2934</v>
      </c>
      <c r="J5873" s="78" t="s">
        <v>398</v>
      </c>
      <c r="K5873" s="78" t="s">
        <v>398</v>
      </c>
      <c r="L5873" s="78" t="s">
        <v>413</v>
      </c>
      <c r="M5873" s="78" t="s">
        <v>395</v>
      </c>
      <c r="N5873" s="78" t="s">
        <v>396</v>
      </c>
      <c r="O5873" s="82" t="s">
        <v>325</v>
      </c>
      <c r="P5873" s="82" t="s">
        <v>6229</v>
      </c>
      <c r="Q5873" s="83" t="str">
        <f>MID(Tabla1[[#This Row],[Aplicación]],14,1)</f>
        <v>2</v>
      </c>
      <c r="R5873" s="35" t="s">
        <v>265</v>
      </c>
      <c r="S5873" s="83" t="str">
        <f>MID(Tabla1[[#This Row],[Aplicación]],6,2)</f>
        <v>11</v>
      </c>
      <c r="T5873" s="84" t="str">
        <f>VLOOKUP(Tabla1[[#This Row],[AREA]],Hoja1!A:B,2,FALSE)</f>
        <v>11. Salud pública y seguridad ciudadana</v>
      </c>
      <c r="U5873" s="83" t="str">
        <f>MID(Tabla1[[#This Row],[Aplicación]],9,4)</f>
        <v>3111</v>
      </c>
      <c r="V5873" s="84" t="str">
        <f>VLOOKUP(Tabla1[[#This Row],[PROGRAMA]],Hoja1!A:B,2,FALSE)</f>
        <v>3111. Protección de la salubridad pública</v>
      </c>
      <c r="W5873" s="83" t="str">
        <f>MID(Tabla1[[#This Row],[Aplicación]],14,2)</f>
        <v>22</v>
      </c>
      <c r="X5873" s="83" t="str">
        <f>MID(Tabla1[[#This Row],[Aplicación]],14,6)</f>
        <v>22199</v>
      </c>
    </row>
    <row r="5874" spans="1:24" x14ac:dyDescent="0.25">
      <c r="A5874" s="77">
        <v>220240051393</v>
      </c>
      <c r="B5874" s="78" t="s">
        <v>702</v>
      </c>
      <c r="C5874" s="79">
        <v>45595</v>
      </c>
      <c r="D5874" s="77">
        <v>22024001638</v>
      </c>
      <c r="E5874" s="78" t="s">
        <v>1424</v>
      </c>
      <c r="F5874" s="80">
        <v>54.21</v>
      </c>
      <c r="G5874" s="78" t="s">
        <v>3318</v>
      </c>
      <c r="H5874" s="78" t="s">
        <v>7644</v>
      </c>
      <c r="I5874" s="81" t="s">
        <v>2934</v>
      </c>
      <c r="J5874" s="78" t="s">
        <v>398</v>
      </c>
      <c r="K5874" s="78" t="s">
        <v>398</v>
      </c>
      <c r="L5874" s="78" t="s">
        <v>399</v>
      </c>
      <c r="M5874" s="78" t="s">
        <v>395</v>
      </c>
      <c r="N5874" s="78" t="s">
        <v>396</v>
      </c>
      <c r="O5874" s="82" t="s">
        <v>325</v>
      </c>
      <c r="P5874" s="82" t="s">
        <v>6229</v>
      </c>
      <c r="Q5874" s="83" t="str">
        <f>MID(Tabla1[[#This Row],[Aplicación]],14,1)</f>
        <v>2</v>
      </c>
      <c r="R5874" s="35" t="s">
        <v>265</v>
      </c>
      <c r="S5874" s="83" t="str">
        <f>MID(Tabla1[[#This Row],[Aplicación]],6,2)</f>
        <v>07</v>
      </c>
      <c r="T5874" s="84" t="str">
        <f>VLOOKUP(Tabla1[[#This Row],[AREA]],Hoja1!A:B,2,FALSE)</f>
        <v>07. Medio ambiente</v>
      </c>
      <c r="U5874" s="83" t="str">
        <f>MID(Tabla1[[#This Row],[Aplicación]],9,4)</f>
        <v>1711</v>
      </c>
      <c r="V5874" s="84" t="str">
        <f>VLOOKUP(Tabla1[[#This Row],[PROGRAMA]],Hoja1!A:B,2,FALSE)</f>
        <v>1711. Parques y jardines</v>
      </c>
      <c r="W5874" s="83" t="str">
        <f>MID(Tabla1[[#This Row],[Aplicación]],14,2)</f>
        <v>21</v>
      </c>
      <c r="X5874" s="83" t="str">
        <f>MID(Tabla1[[#This Row],[Aplicación]],14,6)</f>
        <v>214</v>
      </c>
    </row>
    <row r="5875" spans="1:24" x14ac:dyDescent="0.25">
      <c r="A5875" s="77">
        <v>220240064630</v>
      </c>
      <c r="B5875" s="78" t="s">
        <v>390</v>
      </c>
      <c r="C5875" s="79">
        <v>45657</v>
      </c>
      <c r="D5875" s="77">
        <v>22024009585</v>
      </c>
      <c r="E5875" s="78" t="s">
        <v>1426</v>
      </c>
      <c r="F5875" s="80">
        <v>1444.98</v>
      </c>
      <c r="G5875" s="78" t="s">
        <v>1043</v>
      </c>
      <c r="H5875" s="78" t="s">
        <v>7645</v>
      </c>
      <c r="I5875" s="81">
        <v>220</v>
      </c>
      <c r="J5875" s="78" t="s">
        <v>996</v>
      </c>
      <c r="K5875" s="78" t="s">
        <v>398</v>
      </c>
      <c r="L5875" s="78" t="s">
        <v>413</v>
      </c>
      <c r="M5875" s="78" t="s">
        <v>395</v>
      </c>
      <c r="N5875" s="78" t="s">
        <v>396</v>
      </c>
      <c r="O5875" s="82" t="s">
        <v>325</v>
      </c>
      <c r="P5875" s="82" t="s">
        <v>6229</v>
      </c>
      <c r="Q5875" s="83" t="str">
        <f>MID(Tabla1[[#This Row],[Aplicación]],14,1)</f>
        <v>2</v>
      </c>
      <c r="R5875" s="35" t="s">
        <v>265</v>
      </c>
      <c r="S5875" s="83" t="str">
        <f>MID(Tabla1[[#This Row],[Aplicación]],6,2)</f>
        <v>11</v>
      </c>
      <c r="T5875" s="84" t="str">
        <f>VLOOKUP(Tabla1[[#This Row],[AREA]],Hoja1!A:B,2,FALSE)</f>
        <v>11. Salud pública y seguridad ciudadana</v>
      </c>
      <c r="U5875" s="83" t="str">
        <f>MID(Tabla1[[#This Row],[Aplicación]],9,4)</f>
        <v>1621</v>
      </c>
      <c r="V5875" s="84" t="str">
        <f>VLOOKUP(Tabla1[[#This Row],[PROGRAMA]],Hoja1!A:B,2,FALSE)</f>
        <v>1621. Recogida de residuos</v>
      </c>
      <c r="W5875" s="83" t="str">
        <f>MID(Tabla1[[#This Row],[Aplicación]],14,2)</f>
        <v>22</v>
      </c>
      <c r="X5875" s="83" t="str">
        <f>MID(Tabla1[[#This Row],[Aplicación]],14,6)</f>
        <v>22199</v>
      </c>
    </row>
    <row r="5876" spans="1:24" x14ac:dyDescent="0.25">
      <c r="A5876" s="77">
        <v>220240068822</v>
      </c>
      <c r="B5876" s="78" t="s">
        <v>702</v>
      </c>
      <c r="C5876" s="79">
        <v>45657</v>
      </c>
      <c r="D5876" s="77">
        <v>22024004613</v>
      </c>
      <c r="E5876" s="78" t="s">
        <v>5013</v>
      </c>
      <c r="F5876" s="80">
        <v>1402.6</v>
      </c>
      <c r="G5876" s="78" t="s">
        <v>5018</v>
      </c>
      <c r="H5876" s="78" t="s">
        <v>7646</v>
      </c>
      <c r="I5876" s="81">
        <v>300</v>
      </c>
      <c r="J5876" s="78" t="s">
        <v>398</v>
      </c>
      <c r="K5876" s="78" t="s">
        <v>398</v>
      </c>
      <c r="L5876" s="78" t="s">
        <v>413</v>
      </c>
      <c r="M5876" s="78" t="s">
        <v>395</v>
      </c>
      <c r="N5876" s="78" t="s">
        <v>396</v>
      </c>
      <c r="O5876" s="82" t="s">
        <v>325</v>
      </c>
      <c r="P5876" s="82" t="s">
        <v>6229</v>
      </c>
      <c r="Q5876" s="83" t="str">
        <f>MID(Tabla1[[#This Row],[Aplicación]],14,1)</f>
        <v>6</v>
      </c>
      <c r="R5876" s="35" t="s">
        <v>266</v>
      </c>
      <c r="S5876" s="83" t="str">
        <f>MID(Tabla1[[#This Row],[Aplicación]],6,2)</f>
        <v>06</v>
      </c>
      <c r="T5876" s="84" t="str">
        <f>VLOOKUP(Tabla1[[#This Row],[AREA]],Hoja1!A:B,2,FALSE)</f>
        <v>06. Educación y cultura</v>
      </c>
      <c r="U5876" s="83" t="str">
        <f>MID(Tabla1[[#This Row],[Aplicación]],9,4)</f>
        <v>3321</v>
      </c>
      <c r="V5876" s="84" t="str">
        <f>VLOOKUP(Tabla1[[#This Row],[PROGRAMA]],Hoja1!A:B,2,FALSE)</f>
        <v>3321. Bibliotecas públicas</v>
      </c>
      <c r="W5876" s="83" t="str">
        <f>MID(Tabla1[[#This Row],[Aplicación]],14,2)</f>
        <v>62</v>
      </c>
      <c r="X5876" s="83" t="str">
        <f>MID(Tabla1[[#This Row],[Aplicación]],14,6)</f>
        <v>629</v>
      </c>
    </row>
    <row r="5877" spans="1:24" x14ac:dyDescent="0.25">
      <c r="A5877" s="77">
        <v>220240063861</v>
      </c>
      <c r="B5877" s="78" t="s">
        <v>702</v>
      </c>
      <c r="C5877" s="79">
        <v>45653</v>
      </c>
      <c r="D5877" s="77">
        <v>22024000456</v>
      </c>
      <c r="E5877" s="78" t="s">
        <v>1426</v>
      </c>
      <c r="F5877" s="80">
        <v>1377.91</v>
      </c>
      <c r="G5877" s="78" t="s">
        <v>84</v>
      </c>
      <c r="H5877" s="78" t="s">
        <v>7647</v>
      </c>
      <c r="I5877" s="81">
        <v>300</v>
      </c>
      <c r="J5877" s="78" t="s">
        <v>398</v>
      </c>
      <c r="K5877" s="78" t="s">
        <v>398</v>
      </c>
      <c r="L5877" s="78" t="s">
        <v>413</v>
      </c>
      <c r="M5877" s="78" t="s">
        <v>395</v>
      </c>
      <c r="N5877" s="78" t="s">
        <v>396</v>
      </c>
      <c r="O5877" s="82" t="s">
        <v>325</v>
      </c>
      <c r="P5877" s="82" t="s">
        <v>6229</v>
      </c>
      <c r="Q5877" s="83" t="str">
        <f>MID(Tabla1[[#This Row],[Aplicación]],14,1)</f>
        <v>2</v>
      </c>
      <c r="R5877" s="35" t="s">
        <v>265</v>
      </c>
      <c r="S5877" s="83" t="str">
        <f>MID(Tabla1[[#This Row],[Aplicación]],6,2)</f>
        <v>11</v>
      </c>
      <c r="T5877" s="84" t="str">
        <f>VLOOKUP(Tabla1[[#This Row],[AREA]],Hoja1!A:B,2,FALSE)</f>
        <v>11. Salud pública y seguridad ciudadana</v>
      </c>
      <c r="U5877" s="83" t="str">
        <f>MID(Tabla1[[#This Row],[Aplicación]],9,4)</f>
        <v>1621</v>
      </c>
      <c r="V5877" s="84" t="str">
        <f>VLOOKUP(Tabla1[[#This Row],[PROGRAMA]],Hoja1!A:B,2,FALSE)</f>
        <v>1621. Recogida de residuos</v>
      </c>
      <c r="W5877" s="83" t="str">
        <f>MID(Tabla1[[#This Row],[Aplicación]],14,2)</f>
        <v>22</v>
      </c>
      <c r="X5877" s="83" t="str">
        <f>MID(Tabla1[[#This Row],[Aplicación]],14,6)</f>
        <v>22199</v>
      </c>
    </row>
    <row r="5878" spans="1:24" x14ac:dyDescent="0.25">
      <c r="A5878" s="77">
        <v>220240064721</v>
      </c>
      <c r="B5878" s="78" t="s">
        <v>702</v>
      </c>
      <c r="C5878" s="79">
        <v>45657</v>
      </c>
      <c r="D5878" s="77">
        <v>22024003039</v>
      </c>
      <c r="E5878" s="78" t="s">
        <v>1454</v>
      </c>
      <c r="F5878" s="80">
        <v>1335.84</v>
      </c>
      <c r="G5878" s="78" t="s">
        <v>681</v>
      </c>
      <c r="H5878" s="78" t="s">
        <v>7648</v>
      </c>
      <c r="I5878" s="81">
        <v>300</v>
      </c>
      <c r="J5878" s="78" t="s">
        <v>398</v>
      </c>
      <c r="K5878" s="78" t="s">
        <v>398</v>
      </c>
      <c r="L5878" s="78" t="s">
        <v>413</v>
      </c>
      <c r="M5878" s="78" t="s">
        <v>395</v>
      </c>
      <c r="N5878" s="78" t="s">
        <v>396</v>
      </c>
      <c r="O5878" s="82" t="s">
        <v>325</v>
      </c>
      <c r="P5878" s="82" t="s">
        <v>6229</v>
      </c>
      <c r="Q5878" s="83" t="str">
        <f>MID(Tabla1[[#This Row],[Aplicación]],14,1)</f>
        <v>2</v>
      </c>
      <c r="R5878" s="35" t="s">
        <v>265</v>
      </c>
      <c r="S5878" s="83" t="str">
        <f>MID(Tabla1[[#This Row],[Aplicación]],6,2)</f>
        <v>08</v>
      </c>
      <c r="T5878" s="84" t="str">
        <f>VLOOKUP(Tabla1[[#This Row],[AREA]],Hoja1!A:B,2,FALSE)</f>
        <v>08. Tráfico y movilidad</v>
      </c>
      <c r="U5878" s="83" t="str">
        <f>MID(Tabla1[[#This Row],[Aplicación]],9,4)</f>
        <v>1532</v>
      </c>
      <c r="V5878" s="84" t="str">
        <f>VLOOKUP(Tabla1[[#This Row],[PROGRAMA]],Hoja1!A:B,2,FALSE)</f>
        <v>1532. Pavimentación vias públicas y otros servicios urbanísticos</v>
      </c>
      <c r="W5878" s="83" t="str">
        <f>MID(Tabla1[[#This Row],[Aplicación]],14,2)</f>
        <v>21</v>
      </c>
      <c r="X5878" s="83" t="str">
        <f>MID(Tabla1[[#This Row],[Aplicación]],14,6)</f>
        <v>210</v>
      </c>
    </row>
    <row r="5879" spans="1:24" x14ac:dyDescent="0.25">
      <c r="A5879" s="77">
        <v>220240063573</v>
      </c>
      <c r="B5879" s="78" t="s">
        <v>390</v>
      </c>
      <c r="C5879" s="79">
        <v>45653</v>
      </c>
      <c r="D5879" s="77">
        <v>22024009580</v>
      </c>
      <c r="E5879" s="78" t="s">
        <v>1426</v>
      </c>
      <c r="F5879" s="80">
        <v>1298.17</v>
      </c>
      <c r="G5879" s="78" t="s">
        <v>82</v>
      </c>
      <c r="H5879" s="78" t="s">
        <v>7649</v>
      </c>
      <c r="I5879" s="81">
        <v>220</v>
      </c>
      <c r="J5879" s="78" t="s">
        <v>398</v>
      </c>
      <c r="K5879" s="78" t="s">
        <v>398</v>
      </c>
      <c r="L5879" s="78" t="s">
        <v>413</v>
      </c>
      <c r="M5879" s="78" t="s">
        <v>395</v>
      </c>
      <c r="N5879" s="78" t="s">
        <v>396</v>
      </c>
      <c r="O5879" s="82" t="s">
        <v>325</v>
      </c>
      <c r="P5879" s="82" t="s">
        <v>6229</v>
      </c>
      <c r="Q5879" s="83" t="str">
        <f>MID(Tabla1[[#This Row],[Aplicación]],14,1)</f>
        <v>2</v>
      </c>
      <c r="R5879" s="35" t="s">
        <v>265</v>
      </c>
      <c r="S5879" s="83" t="str">
        <f>MID(Tabla1[[#This Row],[Aplicación]],6,2)</f>
        <v>11</v>
      </c>
      <c r="T5879" s="84" t="str">
        <f>VLOOKUP(Tabla1[[#This Row],[AREA]],Hoja1!A:B,2,FALSE)</f>
        <v>11. Salud pública y seguridad ciudadana</v>
      </c>
      <c r="U5879" s="83" t="str">
        <f>MID(Tabla1[[#This Row],[Aplicación]],9,4)</f>
        <v>1621</v>
      </c>
      <c r="V5879" s="84" t="str">
        <f>VLOOKUP(Tabla1[[#This Row],[PROGRAMA]],Hoja1!A:B,2,FALSE)</f>
        <v>1621. Recogida de residuos</v>
      </c>
      <c r="W5879" s="83" t="str">
        <f>MID(Tabla1[[#This Row],[Aplicación]],14,2)</f>
        <v>22</v>
      </c>
      <c r="X5879" s="83" t="str">
        <f>MID(Tabla1[[#This Row],[Aplicación]],14,6)</f>
        <v>22199</v>
      </c>
    </row>
    <row r="5880" spans="1:24" x14ac:dyDescent="0.25">
      <c r="A5880" s="77">
        <v>220240066935</v>
      </c>
      <c r="B5880" s="78" t="s">
        <v>702</v>
      </c>
      <c r="C5880" s="79">
        <v>45657</v>
      </c>
      <c r="D5880" s="77">
        <v>22024001637</v>
      </c>
      <c r="E5880" s="78" t="s">
        <v>1468</v>
      </c>
      <c r="F5880" s="80">
        <v>1285.6300000000001</v>
      </c>
      <c r="G5880" s="78" t="s">
        <v>776</v>
      </c>
      <c r="H5880" s="78" t="s">
        <v>7650</v>
      </c>
      <c r="I5880" s="81">
        <v>300</v>
      </c>
      <c r="J5880" s="78" t="s">
        <v>398</v>
      </c>
      <c r="K5880" s="78" t="s">
        <v>398</v>
      </c>
      <c r="L5880" s="78" t="s">
        <v>399</v>
      </c>
      <c r="M5880" s="78" t="s">
        <v>395</v>
      </c>
      <c r="N5880" s="78" t="s">
        <v>396</v>
      </c>
      <c r="O5880" s="82" t="s">
        <v>325</v>
      </c>
      <c r="P5880" s="82" t="s">
        <v>6229</v>
      </c>
      <c r="Q5880" s="83" t="str">
        <f>MID(Tabla1[[#This Row],[Aplicación]],14,1)</f>
        <v>2</v>
      </c>
      <c r="R5880" s="35" t="s">
        <v>265</v>
      </c>
      <c r="S5880" s="83" t="str">
        <f>MID(Tabla1[[#This Row],[Aplicación]],6,2)</f>
        <v>07</v>
      </c>
      <c r="T5880" s="84" t="str">
        <f>VLOOKUP(Tabla1[[#This Row],[AREA]],Hoja1!A:B,2,FALSE)</f>
        <v>07. Medio ambiente</v>
      </c>
      <c r="U5880" s="83" t="str">
        <f>MID(Tabla1[[#This Row],[Aplicación]],9,4)</f>
        <v>1711</v>
      </c>
      <c r="V5880" s="84" t="str">
        <f>VLOOKUP(Tabla1[[#This Row],[PROGRAMA]],Hoja1!A:B,2,FALSE)</f>
        <v>1711. Parques y jardines</v>
      </c>
      <c r="W5880" s="83" t="str">
        <f>MID(Tabla1[[#This Row],[Aplicación]],14,2)</f>
        <v>21</v>
      </c>
      <c r="X5880" s="83" t="str">
        <f>MID(Tabla1[[#This Row],[Aplicación]],14,6)</f>
        <v>213</v>
      </c>
    </row>
    <row r="5881" spans="1:24" x14ac:dyDescent="0.25">
      <c r="A5881" s="77">
        <v>220240068499</v>
      </c>
      <c r="B5881" s="78" t="s">
        <v>702</v>
      </c>
      <c r="C5881" s="79">
        <v>45657</v>
      </c>
      <c r="D5881" s="77">
        <v>22024004612</v>
      </c>
      <c r="E5881" s="78" t="s">
        <v>5013</v>
      </c>
      <c r="F5881" s="80">
        <v>1156.03</v>
      </c>
      <c r="G5881" s="78" t="s">
        <v>5020</v>
      </c>
      <c r="H5881" s="78" t="s">
        <v>7651</v>
      </c>
      <c r="I5881" s="81">
        <v>300</v>
      </c>
      <c r="J5881" s="78" t="s">
        <v>398</v>
      </c>
      <c r="K5881" s="78" t="s">
        <v>398</v>
      </c>
      <c r="L5881" s="78" t="s">
        <v>413</v>
      </c>
      <c r="M5881" s="78" t="s">
        <v>395</v>
      </c>
      <c r="N5881" s="78" t="s">
        <v>396</v>
      </c>
      <c r="O5881" s="82" t="s">
        <v>325</v>
      </c>
      <c r="P5881" s="82" t="s">
        <v>6229</v>
      </c>
      <c r="Q5881" s="83" t="str">
        <f>MID(Tabla1[[#This Row],[Aplicación]],14,1)</f>
        <v>6</v>
      </c>
      <c r="R5881" s="35" t="s">
        <v>266</v>
      </c>
      <c r="S5881" s="83" t="str">
        <f>MID(Tabla1[[#This Row],[Aplicación]],6,2)</f>
        <v>06</v>
      </c>
      <c r="T5881" s="84" t="str">
        <f>VLOOKUP(Tabla1[[#This Row],[AREA]],Hoja1!A:B,2,FALSE)</f>
        <v>06. Educación y cultura</v>
      </c>
      <c r="U5881" s="83" t="str">
        <f>MID(Tabla1[[#This Row],[Aplicación]],9,4)</f>
        <v>3321</v>
      </c>
      <c r="V5881" s="84" t="str">
        <f>VLOOKUP(Tabla1[[#This Row],[PROGRAMA]],Hoja1!A:B,2,FALSE)</f>
        <v>3321. Bibliotecas públicas</v>
      </c>
      <c r="W5881" s="83" t="str">
        <f>MID(Tabla1[[#This Row],[Aplicación]],14,2)</f>
        <v>62</v>
      </c>
      <c r="X5881" s="83" t="str">
        <f>MID(Tabla1[[#This Row],[Aplicación]],14,6)</f>
        <v>629</v>
      </c>
    </row>
    <row r="5882" spans="1:24" x14ac:dyDescent="0.25">
      <c r="A5882" s="77">
        <v>220240063574</v>
      </c>
      <c r="B5882" s="78" t="s">
        <v>390</v>
      </c>
      <c r="C5882" s="79">
        <v>45653</v>
      </c>
      <c r="D5882" s="77">
        <v>22024009581</v>
      </c>
      <c r="E5882" s="78" t="s">
        <v>1426</v>
      </c>
      <c r="F5882" s="80">
        <v>1148.3499999999999</v>
      </c>
      <c r="G5882" s="78" t="s">
        <v>745</v>
      </c>
      <c r="H5882" s="78" t="s">
        <v>7652</v>
      </c>
      <c r="I5882" s="81">
        <v>220</v>
      </c>
      <c r="J5882" s="78" t="s">
        <v>398</v>
      </c>
      <c r="K5882" s="78" t="s">
        <v>398</v>
      </c>
      <c r="L5882" s="78" t="s">
        <v>413</v>
      </c>
      <c r="M5882" s="78" t="s">
        <v>395</v>
      </c>
      <c r="N5882" s="78" t="s">
        <v>396</v>
      </c>
      <c r="O5882" s="82" t="s">
        <v>325</v>
      </c>
      <c r="P5882" s="82" t="s">
        <v>6229</v>
      </c>
      <c r="Q5882" s="83" t="str">
        <f>MID(Tabla1[[#This Row],[Aplicación]],14,1)</f>
        <v>2</v>
      </c>
      <c r="R5882" s="35" t="s">
        <v>265</v>
      </c>
      <c r="S5882" s="83" t="str">
        <f>MID(Tabla1[[#This Row],[Aplicación]],6,2)</f>
        <v>11</v>
      </c>
      <c r="T5882" s="84" t="str">
        <f>VLOOKUP(Tabla1[[#This Row],[AREA]],Hoja1!A:B,2,FALSE)</f>
        <v>11. Salud pública y seguridad ciudadana</v>
      </c>
      <c r="U5882" s="83" t="str">
        <f>MID(Tabla1[[#This Row],[Aplicación]],9,4)</f>
        <v>1621</v>
      </c>
      <c r="V5882" s="84" t="str">
        <f>VLOOKUP(Tabla1[[#This Row],[PROGRAMA]],Hoja1!A:B,2,FALSE)</f>
        <v>1621. Recogida de residuos</v>
      </c>
      <c r="W5882" s="83" t="str">
        <f>MID(Tabla1[[#This Row],[Aplicación]],14,2)</f>
        <v>22</v>
      </c>
      <c r="X5882" s="83" t="str">
        <f>MID(Tabla1[[#This Row],[Aplicación]],14,6)</f>
        <v>22199</v>
      </c>
    </row>
    <row r="5883" spans="1:24" x14ac:dyDescent="0.25">
      <c r="A5883" s="77">
        <v>220240068757</v>
      </c>
      <c r="B5883" s="78" t="s">
        <v>702</v>
      </c>
      <c r="C5883" s="79">
        <v>45657</v>
      </c>
      <c r="D5883" s="77">
        <v>22024000456</v>
      </c>
      <c r="E5883" s="78" t="s">
        <v>1426</v>
      </c>
      <c r="F5883" s="80">
        <v>1135.42</v>
      </c>
      <c r="G5883" s="78" t="s">
        <v>745</v>
      </c>
      <c r="H5883" s="78" t="s">
        <v>7653</v>
      </c>
      <c r="I5883" s="81">
        <v>300</v>
      </c>
      <c r="J5883" s="78" t="s">
        <v>398</v>
      </c>
      <c r="K5883" s="78" t="s">
        <v>398</v>
      </c>
      <c r="L5883" s="78" t="s">
        <v>413</v>
      </c>
      <c r="M5883" s="78" t="s">
        <v>395</v>
      </c>
      <c r="N5883" s="78" t="s">
        <v>396</v>
      </c>
      <c r="O5883" s="82" t="s">
        <v>325</v>
      </c>
      <c r="P5883" s="82" t="s">
        <v>6229</v>
      </c>
      <c r="Q5883" s="83" t="str">
        <f>MID(Tabla1[[#This Row],[Aplicación]],14,1)</f>
        <v>2</v>
      </c>
      <c r="R5883" s="35" t="s">
        <v>265</v>
      </c>
      <c r="S5883" s="83" t="str">
        <f>MID(Tabla1[[#This Row],[Aplicación]],6,2)</f>
        <v>11</v>
      </c>
      <c r="T5883" s="84" t="str">
        <f>VLOOKUP(Tabla1[[#This Row],[AREA]],Hoja1!A:B,2,FALSE)</f>
        <v>11. Salud pública y seguridad ciudadana</v>
      </c>
      <c r="U5883" s="83" t="str">
        <f>MID(Tabla1[[#This Row],[Aplicación]],9,4)</f>
        <v>1621</v>
      </c>
      <c r="V5883" s="84" t="str">
        <f>VLOOKUP(Tabla1[[#This Row],[PROGRAMA]],Hoja1!A:B,2,FALSE)</f>
        <v>1621. Recogida de residuos</v>
      </c>
      <c r="W5883" s="83" t="str">
        <f>MID(Tabla1[[#This Row],[Aplicación]],14,2)</f>
        <v>22</v>
      </c>
      <c r="X5883" s="83" t="str">
        <f>MID(Tabla1[[#This Row],[Aplicación]],14,6)</f>
        <v>22199</v>
      </c>
    </row>
    <row r="5884" spans="1:24" x14ac:dyDescent="0.25">
      <c r="A5884" s="77">
        <v>220240067479</v>
      </c>
      <c r="B5884" s="78" t="s">
        <v>702</v>
      </c>
      <c r="C5884" s="79">
        <v>45657</v>
      </c>
      <c r="D5884" s="77">
        <v>22024004613</v>
      </c>
      <c r="E5884" s="78" t="s">
        <v>5013</v>
      </c>
      <c r="F5884" s="80">
        <v>1080.93</v>
      </c>
      <c r="G5884" s="78" t="s">
        <v>5982</v>
      </c>
      <c r="H5884" s="78" t="s">
        <v>7654</v>
      </c>
      <c r="I5884" s="81">
        <v>300</v>
      </c>
      <c r="J5884" s="78" t="s">
        <v>537</v>
      </c>
      <c r="K5884" s="78" t="s">
        <v>537</v>
      </c>
      <c r="L5884" s="78" t="s">
        <v>413</v>
      </c>
      <c r="M5884" s="78" t="s">
        <v>395</v>
      </c>
      <c r="N5884" s="78" t="s">
        <v>396</v>
      </c>
      <c r="O5884" s="82" t="s">
        <v>325</v>
      </c>
      <c r="P5884" s="82" t="s">
        <v>6229</v>
      </c>
      <c r="Q5884" s="83" t="str">
        <f>MID(Tabla1[[#This Row],[Aplicación]],14,1)</f>
        <v>6</v>
      </c>
      <c r="R5884" s="35" t="s">
        <v>266</v>
      </c>
      <c r="S5884" s="83" t="str">
        <f>MID(Tabla1[[#This Row],[Aplicación]],6,2)</f>
        <v>06</v>
      </c>
      <c r="T5884" s="84" t="str">
        <f>VLOOKUP(Tabla1[[#This Row],[AREA]],Hoja1!A:B,2,FALSE)</f>
        <v>06. Educación y cultura</v>
      </c>
      <c r="U5884" s="83" t="str">
        <f>MID(Tabla1[[#This Row],[Aplicación]],9,4)</f>
        <v>3321</v>
      </c>
      <c r="V5884" s="84" t="str">
        <f>VLOOKUP(Tabla1[[#This Row],[PROGRAMA]],Hoja1!A:B,2,FALSE)</f>
        <v>3321. Bibliotecas públicas</v>
      </c>
      <c r="W5884" s="83" t="str">
        <f>MID(Tabla1[[#This Row],[Aplicación]],14,2)</f>
        <v>62</v>
      </c>
      <c r="X5884" s="83" t="str">
        <f>MID(Tabla1[[#This Row],[Aplicación]],14,6)</f>
        <v>629</v>
      </c>
    </row>
    <row r="5885" spans="1:24" x14ac:dyDescent="0.25">
      <c r="A5885" s="77">
        <v>220240068543</v>
      </c>
      <c r="B5885" s="78" t="s">
        <v>702</v>
      </c>
      <c r="C5885" s="79">
        <v>45657</v>
      </c>
      <c r="D5885" s="77">
        <v>22024000444</v>
      </c>
      <c r="E5885" s="78" t="s">
        <v>7335</v>
      </c>
      <c r="F5885" s="80">
        <v>1070.25</v>
      </c>
      <c r="G5885" s="78" t="s">
        <v>84</v>
      </c>
      <c r="H5885" s="78" t="s">
        <v>7655</v>
      </c>
      <c r="I5885" s="81">
        <v>300</v>
      </c>
      <c r="J5885" s="78" t="s">
        <v>398</v>
      </c>
      <c r="K5885" s="78" t="s">
        <v>398</v>
      </c>
      <c r="L5885" s="78" t="s">
        <v>413</v>
      </c>
      <c r="M5885" s="78" t="s">
        <v>395</v>
      </c>
      <c r="N5885" s="78" t="s">
        <v>396</v>
      </c>
      <c r="O5885" s="82" t="s">
        <v>325</v>
      </c>
      <c r="P5885" s="82" t="s">
        <v>6229</v>
      </c>
      <c r="Q5885" s="83" t="str">
        <f>MID(Tabla1[[#This Row],[Aplicación]],14,1)</f>
        <v>2</v>
      </c>
      <c r="R5885" s="35" t="s">
        <v>265</v>
      </c>
      <c r="S5885" s="83" t="str">
        <f>MID(Tabla1[[#This Row],[Aplicación]],6,2)</f>
        <v>11</v>
      </c>
      <c r="T5885" s="84" t="str">
        <f>VLOOKUP(Tabla1[[#This Row],[AREA]],Hoja1!A:B,2,FALSE)</f>
        <v>11. Salud pública y seguridad ciudadana</v>
      </c>
      <c r="U5885" s="83" t="str">
        <f>MID(Tabla1[[#This Row],[Aplicación]],9,4)</f>
        <v>1621</v>
      </c>
      <c r="V5885" s="84" t="str">
        <f>VLOOKUP(Tabla1[[#This Row],[PROGRAMA]],Hoja1!A:B,2,FALSE)</f>
        <v>1621. Recogida de residuos</v>
      </c>
      <c r="W5885" s="83" t="str">
        <f>MID(Tabla1[[#This Row],[Aplicación]],14,2)</f>
        <v>22</v>
      </c>
      <c r="X5885" s="83" t="str">
        <f>MID(Tabla1[[#This Row],[Aplicación]],14,6)</f>
        <v>22110</v>
      </c>
    </row>
    <row r="5886" spans="1:24" x14ac:dyDescent="0.25">
      <c r="A5886" s="77">
        <v>220240063575</v>
      </c>
      <c r="B5886" s="78" t="s">
        <v>390</v>
      </c>
      <c r="C5886" s="79">
        <v>45653</v>
      </c>
      <c r="D5886" s="77">
        <v>22024009582</v>
      </c>
      <c r="E5886" s="78" t="s">
        <v>1426</v>
      </c>
      <c r="F5886" s="80">
        <v>1052.72</v>
      </c>
      <c r="G5886" s="78" t="s">
        <v>804</v>
      </c>
      <c r="H5886" s="78" t="s">
        <v>7656</v>
      </c>
      <c r="I5886" s="81">
        <v>220</v>
      </c>
      <c r="J5886" s="78" t="s">
        <v>398</v>
      </c>
      <c r="K5886" s="78" t="s">
        <v>398</v>
      </c>
      <c r="L5886" s="78" t="s">
        <v>413</v>
      </c>
      <c r="M5886" s="78" t="s">
        <v>395</v>
      </c>
      <c r="N5886" s="78" t="s">
        <v>396</v>
      </c>
      <c r="O5886" s="82" t="s">
        <v>325</v>
      </c>
      <c r="P5886" s="82" t="s">
        <v>6229</v>
      </c>
      <c r="Q5886" s="83" t="str">
        <f>MID(Tabla1[[#This Row],[Aplicación]],14,1)</f>
        <v>2</v>
      </c>
      <c r="R5886" s="35" t="s">
        <v>265</v>
      </c>
      <c r="S5886" s="83" t="str">
        <f>MID(Tabla1[[#This Row],[Aplicación]],6,2)</f>
        <v>11</v>
      </c>
      <c r="T5886" s="84" t="str">
        <f>VLOOKUP(Tabla1[[#This Row],[AREA]],Hoja1!A:B,2,FALSE)</f>
        <v>11. Salud pública y seguridad ciudadana</v>
      </c>
      <c r="U5886" s="83" t="str">
        <f>MID(Tabla1[[#This Row],[Aplicación]],9,4)</f>
        <v>1621</v>
      </c>
      <c r="V5886" s="84" t="str">
        <f>VLOOKUP(Tabla1[[#This Row],[PROGRAMA]],Hoja1!A:B,2,FALSE)</f>
        <v>1621. Recogida de residuos</v>
      </c>
      <c r="W5886" s="83" t="str">
        <f>MID(Tabla1[[#This Row],[Aplicación]],14,2)</f>
        <v>22</v>
      </c>
      <c r="X5886" s="83" t="str">
        <f>MID(Tabla1[[#This Row],[Aplicación]],14,6)</f>
        <v>22199</v>
      </c>
    </row>
    <row r="5887" spans="1:24" x14ac:dyDescent="0.25">
      <c r="A5887" s="77">
        <v>220240069188</v>
      </c>
      <c r="B5887" s="78" t="s">
        <v>702</v>
      </c>
      <c r="C5887" s="79">
        <v>45657</v>
      </c>
      <c r="D5887" s="77">
        <v>22024000941</v>
      </c>
      <c r="E5887" s="78" t="s">
        <v>1452</v>
      </c>
      <c r="F5887" s="80">
        <v>1050.45</v>
      </c>
      <c r="G5887" s="78" t="s">
        <v>776</v>
      </c>
      <c r="H5887" s="78" t="s">
        <v>7657</v>
      </c>
      <c r="I5887" s="81">
        <v>300</v>
      </c>
      <c r="J5887" s="78" t="s">
        <v>398</v>
      </c>
      <c r="K5887" s="78" t="s">
        <v>398</v>
      </c>
      <c r="L5887" s="78" t="s">
        <v>413</v>
      </c>
      <c r="M5887" s="78" t="s">
        <v>395</v>
      </c>
      <c r="N5887" s="78" t="s">
        <v>396</v>
      </c>
      <c r="O5887" s="82" t="s">
        <v>325</v>
      </c>
      <c r="P5887" s="82" t="s">
        <v>6229</v>
      </c>
      <c r="Q5887" s="83" t="str">
        <f>MID(Tabla1[[#This Row],[Aplicación]],14,1)</f>
        <v>2</v>
      </c>
      <c r="R5887" s="35" t="s">
        <v>265</v>
      </c>
      <c r="S5887" s="83" t="str">
        <f>MID(Tabla1[[#This Row],[Aplicación]],6,2)</f>
        <v>06</v>
      </c>
      <c r="T5887" s="84" t="str">
        <f>VLOOKUP(Tabla1[[#This Row],[AREA]],Hoja1!A:B,2,FALSE)</f>
        <v>06. Educación y cultura</v>
      </c>
      <c r="U5887" s="83" t="str">
        <f>MID(Tabla1[[#This Row],[Aplicación]],9,4)</f>
        <v>3321</v>
      </c>
      <c r="V5887" s="84" t="str">
        <f>VLOOKUP(Tabla1[[#This Row],[PROGRAMA]],Hoja1!A:B,2,FALSE)</f>
        <v>3321. Bibliotecas públicas</v>
      </c>
      <c r="W5887" s="83" t="str">
        <f>MID(Tabla1[[#This Row],[Aplicación]],14,2)</f>
        <v>21</v>
      </c>
      <c r="X5887" s="83" t="str">
        <f>MID(Tabla1[[#This Row],[Aplicación]],14,6)</f>
        <v>212</v>
      </c>
    </row>
    <row r="5888" spans="1:24" x14ac:dyDescent="0.25">
      <c r="A5888" s="77">
        <v>220240066971</v>
      </c>
      <c r="B5888" s="78" t="s">
        <v>702</v>
      </c>
      <c r="C5888" s="79">
        <v>45657</v>
      </c>
      <c r="D5888" s="77">
        <v>22024000022</v>
      </c>
      <c r="E5888" s="78" t="s">
        <v>1362</v>
      </c>
      <c r="F5888" s="80">
        <v>1035.42</v>
      </c>
      <c r="G5888" s="78" t="s">
        <v>801</v>
      </c>
      <c r="H5888" s="78" t="s">
        <v>7658</v>
      </c>
      <c r="I5888" s="81">
        <v>300</v>
      </c>
      <c r="J5888" s="78" t="s">
        <v>398</v>
      </c>
      <c r="K5888" s="78" t="s">
        <v>398</v>
      </c>
      <c r="L5888" s="78" t="s">
        <v>413</v>
      </c>
      <c r="M5888" s="78" t="s">
        <v>395</v>
      </c>
      <c r="N5888" s="78" t="s">
        <v>396</v>
      </c>
      <c r="O5888" s="82" t="s">
        <v>325</v>
      </c>
      <c r="P5888" s="82" t="s">
        <v>6229</v>
      </c>
      <c r="Q5888" s="83" t="str">
        <f>MID(Tabla1[[#This Row],[Aplicación]],14,1)</f>
        <v>2</v>
      </c>
      <c r="R5888" s="35" t="s">
        <v>265</v>
      </c>
      <c r="S5888" s="83" t="str">
        <f>MID(Tabla1[[#This Row],[Aplicación]],6,2)</f>
        <v>11</v>
      </c>
      <c r="T5888" s="84" t="str">
        <f>VLOOKUP(Tabla1[[#This Row],[AREA]],Hoja1!A:B,2,FALSE)</f>
        <v>11. Salud pública y seguridad ciudadana</v>
      </c>
      <c r="U5888" s="83" t="str">
        <f>MID(Tabla1[[#This Row],[Aplicación]],9,4)</f>
        <v>1361</v>
      </c>
      <c r="V5888" s="84" t="str">
        <f>VLOOKUP(Tabla1[[#This Row],[PROGRAMA]],Hoja1!A:B,2,FALSE)</f>
        <v>1361. Prevención y extinción de incencios</v>
      </c>
      <c r="W5888" s="83" t="str">
        <f>MID(Tabla1[[#This Row],[Aplicación]],14,2)</f>
        <v>21</v>
      </c>
      <c r="X5888" s="83" t="str">
        <f>MID(Tabla1[[#This Row],[Aplicación]],14,6)</f>
        <v>214</v>
      </c>
    </row>
    <row r="5889" spans="1:24" x14ac:dyDescent="0.25">
      <c r="A5889" s="77">
        <v>220240056031</v>
      </c>
      <c r="B5889" s="78" t="s">
        <v>390</v>
      </c>
      <c r="C5889" s="79">
        <v>45621</v>
      </c>
      <c r="D5889" s="77">
        <v>22024008862</v>
      </c>
      <c r="E5889" s="78" t="s">
        <v>1148</v>
      </c>
      <c r="F5889" s="80">
        <v>482.75</v>
      </c>
      <c r="G5889" s="78" t="s">
        <v>1738</v>
      </c>
      <c r="H5889" s="78" t="s">
        <v>7659</v>
      </c>
      <c r="I5889" s="81" t="s">
        <v>2930</v>
      </c>
      <c r="J5889" s="78" t="s">
        <v>842</v>
      </c>
      <c r="K5889" s="78" t="s">
        <v>398</v>
      </c>
      <c r="L5889" s="78" t="s">
        <v>413</v>
      </c>
      <c r="M5889" s="78" t="s">
        <v>585</v>
      </c>
      <c r="N5889" s="78" t="s">
        <v>539</v>
      </c>
      <c r="O5889" s="82" t="s">
        <v>326</v>
      </c>
      <c r="P5889" s="82" t="s">
        <v>6229</v>
      </c>
      <c r="Q5889" s="83" t="str">
        <f>MID(Tabla1[[#This Row],[Aplicación]],14,1)</f>
        <v>6</v>
      </c>
      <c r="R5889" s="35" t="s">
        <v>266</v>
      </c>
      <c r="S5889" s="83" t="str">
        <f>MID(Tabla1[[#This Row],[Aplicación]],6,2)</f>
        <v>03</v>
      </c>
      <c r="T5889" s="84" t="str">
        <f>VLOOKUP(Tabla1[[#This Row],[AREA]],Hoja1!A:B,2,FALSE)</f>
        <v>03. Participación ciudadana y deportes</v>
      </c>
      <c r="U5889" s="83" t="str">
        <f>MID(Tabla1[[#This Row],[Aplicación]],9,4)</f>
        <v>9241</v>
      </c>
      <c r="V5889" s="84" t="str">
        <f>VLOOKUP(Tabla1[[#This Row],[PROGRAMA]],Hoja1!A:B,2,FALSE)</f>
        <v>9241. Participación ciudadana</v>
      </c>
      <c r="W5889" s="83" t="str">
        <f>MID(Tabla1[[#This Row],[Aplicación]],14,2)</f>
        <v>63</v>
      </c>
      <c r="X5889" s="83" t="str">
        <f>MID(Tabla1[[#This Row],[Aplicación]],14,6)</f>
        <v>632</v>
      </c>
    </row>
    <row r="5890" spans="1:24" x14ac:dyDescent="0.25">
      <c r="A5890" s="77">
        <v>220240055999</v>
      </c>
      <c r="B5890" s="78" t="s">
        <v>390</v>
      </c>
      <c r="C5890" s="79">
        <v>45621</v>
      </c>
      <c r="D5890" s="77">
        <v>22024008763</v>
      </c>
      <c r="E5890" s="78" t="s">
        <v>1293</v>
      </c>
      <c r="F5890" s="80">
        <v>222.33</v>
      </c>
      <c r="G5890" s="78" t="s">
        <v>1738</v>
      </c>
      <c r="H5890" s="78" t="s">
        <v>7660</v>
      </c>
      <c r="I5890" s="81" t="s">
        <v>2930</v>
      </c>
      <c r="J5890" s="78" t="s">
        <v>842</v>
      </c>
      <c r="K5890" s="78" t="s">
        <v>398</v>
      </c>
      <c r="L5890" s="78" t="s">
        <v>413</v>
      </c>
      <c r="M5890" s="78" t="s">
        <v>585</v>
      </c>
      <c r="N5890" s="78" t="s">
        <v>539</v>
      </c>
      <c r="O5890" s="82" t="s">
        <v>326</v>
      </c>
      <c r="P5890" s="82" t="s">
        <v>6229</v>
      </c>
      <c r="Q5890" s="83" t="str">
        <f>MID(Tabla1[[#This Row],[Aplicación]],14,1)</f>
        <v>2</v>
      </c>
      <c r="R5890" s="35" t="s">
        <v>265</v>
      </c>
      <c r="S5890" s="83" t="str">
        <f>MID(Tabla1[[#This Row],[Aplicación]],6,2)</f>
        <v>03</v>
      </c>
      <c r="T5890" s="84" t="str">
        <f>VLOOKUP(Tabla1[[#This Row],[AREA]],Hoja1!A:B,2,FALSE)</f>
        <v>03. Participación ciudadana y deportes</v>
      </c>
      <c r="U5890" s="83" t="str">
        <f>MID(Tabla1[[#This Row],[Aplicación]],9,4)</f>
        <v>9241</v>
      </c>
      <c r="V5890" s="84" t="str">
        <f>VLOOKUP(Tabla1[[#This Row],[PROGRAMA]],Hoja1!A:B,2,FALSE)</f>
        <v>9241. Participación ciudadana</v>
      </c>
      <c r="W5890" s="83" t="str">
        <f>MID(Tabla1[[#This Row],[Aplicación]],14,2)</f>
        <v>21</v>
      </c>
      <c r="X5890" s="83" t="str">
        <f>MID(Tabla1[[#This Row],[Aplicación]],14,6)</f>
        <v>212</v>
      </c>
    </row>
    <row r="5891" spans="1:24" x14ac:dyDescent="0.25">
      <c r="A5891" s="77">
        <v>220240057957</v>
      </c>
      <c r="B5891" s="78" t="s">
        <v>390</v>
      </c>
      <c r="C5891" s="79">
        <v>45630</v>
      </c>
      <c r="D5891" s="77">
        <v>22024009000</v>
      </c>
      <c r="E5891" s="78" t="s">
        <v>1315</v>
      </c>
      <c r="F5891" s="80">
        <v>781</v>
      </c>
      <c r="G5891" s="78" t="s">
        <v>7661</v>
      </c>
      <c r="H5891" s="78" t="s">
        <v>7662</v>
      </c>
      <c r="I5891" s="81" t="s">
        <v>2930</v>
      </c>
      <c r="J5891" s="78" t="s">
        <v>398</v>
      </c>
      <c r="K5891" s="78" t="s">
        <v>700</v>
      </c>
      <c r="L5891" s="78" t="s">
        <v>399</v>
      </c>
      <c r="M5891" s="78" t="s">
        <v>585</v>
      </c>
      <c r="N5891" s="78" t="s">
        <v>539</v>
      </c>
      <c r="O5891" s="82" t="s">
        <v>326</v>
      </c>
      <c r="P5891" s="82" t="s">
        <v>6229</v>
      </c>
      <c r="Q5891" s="83" t="str">
        <f>MID(Tabla1[[#This Row],[Aplicación]],14,1)</f>
        <v>2</v>
      </c>
      <c r="R5891" s="35" t="s">
        <v>265</v>
      </c>
      <c r="S5891" s="83" t="str">
        <f>MID(Tabla1[[#This Row],[Aplicación]],6,2)</f>
        <v>10</v>
      </c>
      <c r="T5891" s="84" t="str">
        <f>VLOOKUP(Tabla1[[#This Row],[AREA]],Hoja1!A:B,2,FALSE)</f>
        <v>10. Personas mayores, familia y servicios sociales</v>
      </c>
      <c r="U5891" s="83" t="str">
        <f>MID(Tabla1[[#This Row],[Aplicación]],9,4)</f>
        <v>2314</v>
      </c>
      <c r="V5891" s="84" t="str">
        <f>VLOOKUP(Tabla1[[#This Row],[PROGRAMA]],Hoja1!A:B,2,FALSE)</f>
        <v>2314. Centro de programas juveniles</v>
      </c>
      <c r="W5891" s="83" t="str">
        <f>MID(Tabla1[[#This Row],[Aplicación]],14,2)</f>
        <v>22</v>
      </c>
      <c r="X5891" s="83" t="str">
        <f>MID(Tabla1[[#This Row],[Aplicación]],14,6)</f>
        <v>22613</v>
      </c>
    </row>
    <row r="5892" spans="1:24" x14ac:dyDescent="0.25">
      <c r="A5892" s="77">
        <v>220240057917</v>
      </c>
      <c r="B5892" s="78" t="s">
        <v>390</v>
      </c>
      <c r="C5892" s="79">
        <v>45630</v>
      </c>
      <c r="D5892" s="77">
        <v>22024008993</v>
      </c>
      <c r="E5892" s="78" t="s">
        <v>1174</v>
      </c>
      <c r="F5892" s="80">
        <v>1868.17</v>
      </c>
      <c r="G5892" s="78" t="s">
        <v>7663</v>
      </c>
      <c r="H5892" s="78" t="s">
        <v>7664</v>
      </c>
      <c r="I5892" s="81" t="s">
        <v>2930</v>
      </c>
      <c r="J5892" s="78" t="s">
        <v>7665</v>
      </c>
      <c r="K5892" s="78" t="s">
        <v>537</v>
      </c>
      <c r="L5892" s="78" t="s">
        <v>413</v>
      </c>
      <c r="M5892" s="78" t="s">
        <v>585</v>
      </c>
      <c r="N5892" s="78" t="s">
        <v>539</v>
      </c>
      <c r="O5892" s="82" t="s">
        <v>326</v>
      </c>
      <c r="P5892" s="82" t="s">
        <v>6229</v>
      </c>
      <c r="Q5892" s="83" t="str">
        <f>MID(Tabla1[[#This Row],[Aplicación]],14,1)</f>
        <v>2</v>
      </c>
      <c r="R5892" s="35" t="s">
        <v>265</v>
      </c>
      <c r="S5892" s="83" t="str">
        <f>MID(Tabla1[[#This Row],[Aplicación]],6,2)</f>
        <v>11</v>
      </c>
      <c r="T5892" s="84" t="str">
        <f>VLOOKUP(Tabla1[[#This Row],[AREA]],Hoja1!A:B,2,FALSE)</f>
        <v>11. Salud pública y seguridad ciudadana</v>
      </c>
      <c r="U5892" s="83" t="str">
        <f>MID(Tabla1[[#This Row],[Aplicación]],9,4)</f>
        <v>1321</v>
      </c>
      <c r="V5892" s="84" t="str">
        <f>VLOOKUP(Tabla1[[#This Row],[PROGRAMA]],Hoja1!A:B,2,FALSE)</f>
        <v>1321. Policía municipal</v>
      </c>
      <c r="W5892" s="83" t="str">
        <f>MID(Tabla1[[#This Row],[Aplicación]],14,2)</f>
        <v>21</v>
      </c>
      <c r="X5892" s="83" t="str">
        <f>MID(Tabla1[[#This Row],[Aplicación]],14,6)</f>
        <v>213</v>
      </c>
    </row>
    <row r="5893" spans="1:24" x14ac:dyDescent="0.25">
      <c r="A5893" s="77">
        <v>220240057944</v>
      </c>
      <c r="B5893" s="78" t="s">
        <v>390</v>
      </c>
      <c r="C5893" s="79">
        <v>45630</v>
      </c>
      <c r="D5893" s="77">
        <v>22024009150</v>
      </c>
      <c r="E5893" s="78" t="s">
        <v>1428</v>
      </c>
      <c r="F5893" s="80">
        <v>1452</v>
      </c>
      <c r="G5893" s="78" t="s">
        <v>7666</v>
      </c>
      <c r="H5893" s="78" t="s">
        <v>7667</v>
      </c>
      <c r="I5893" s="81" t="s">
        <v>2930</v>
      </c>
      <c r="J5893" s="78" t="s">
        <v>575</v>
      </c>
      <c r="K5893" s="78" t="s">
        <v>398</v>
      </c>
      <c r="L5893" s="78" t="s">
        <v>399</v>
      </c>
      <c r="M5893" s="78" t="s">
        <v>585</v>
      </c>
      <c r="N5893" s="78" t="s">
        <v>539</v>
      </c>
      <c r="O5893" s="82" t="s">
        <v>326</v>
      </c>
      <c r="P5893" s="82" t="s">
        <v>6229</v>
      </c>
      <c r="Q5893" s="83" t="str">
        <f>MID(Tabla1[[#This Row],[Aplicación]],14,1)</f>
        <v>2</v>
      </c>
      <c r="R5893" s="35" t="s">
        <v>265</v>
      </c>
      <c r="S5893" s="83" t="str">
        <f>MID(Tabla1[[#This Row],[Aplicación]],6,2)</f>
        <v>09</v>
      </c>
      <c r="T5893" s="84" t="str">
        <f>VLOOKUP(Tabla1[[#This Row],[AREA]],Hoja1!A:B,2,FALSE)</f>
        <v>09. Turismo, eventos y marca ciudad</v>
      </c>
      <c r="U5893" s="83" t="str">
        <f>MID(Tabla1[[#This Row],[Aplicación]],9,4)</f>
        <v>4321</v>
      </c>
      <c r="V5893" s="84" t="str">
        <f>VLOOKUP(Tabla1[[#This Row],[PROGRAMA]],Hoja1!A:B,2,FALSE)</f>
        <v>4321. Turismo</v>
      </c>
      <c r="W5893" s="83" t="str">
        <f>MID(Tabla1[[#This Row],[Aplicación]],14,2)</f>
        <v>22</v>
      </c>
      <c r="X5893" s="83" t="str">
        <f>MID(Tabla1[[#This Row],[Aplicación]],14,6)</f>
        <v>22699</v>
      </c>
    </row>
    <row r="5894" spans="1:24" x14ac:dyDescent="0.25">
      <c r="A5894" s="77">
        <v>220240044783</v>
      </c>
      <c r="B5894" s="78" t="s">
        <v>390</v>
      </c>
      <c r="C5894" s="79">
        <v>45566</v>
      </c>
      <c r="D5894" s="77">
        <v>22024006818</v>
      </c>
      <c r="E5894" s="78" t="s">
        <v>1315</v>
      </c>
      <c r="F5894" s="80">
        <v>225.03</v>
      </c>
      <c r="G5894" s="78" t="s">
        <v>7668</v>
      </c>
      <c r="H5894" s="78" t="s">
        <v>7669</v>
      </c>
      <c r="I5894" s="81" t="s">
        <v>2930</v>
      </c>
      <c r="J5894" s="78" t="s">
        <v>398</v>
      </c>
      <c r="K5894" s="78" t="s">
        <v>398</v>
      </c>
      <c r="L5894" s="78" t="s">
        <v>413</v>
      </c>
      <c r="M5894" s="78" t="s">
        <v>585</v>
      </c>
      <c r="N5894" s="78" t="s">
        <v>539</v>
      </c>
      <c r="O5894" s="82" t="s">
        <v>326</v>
      </c>
      <c r="P5894" s="82" t="s">
        <v>6229</v>
      </c>
      <c r="Q5894" s="83" t="str">
        <f>MID(Tabla1[[#This Row],[Aplicación]],14,1)</f>
        <v>2</v>
      </c>
      <c r="R5894" s="35" t="s">
        <v>265</v>
      </c>
      <c r="S5894" s="83" t="str">
        <f>MID(Tabla1[[#This Row],[Aplicación]],6,2)</f>
        <v>10</v>
      </c>
      <c r="T5894" s="84" t="str">
        <f>VLOOKUP(Tabla1[[#This Row],[AREA]],Hoja1!A:B,2,FALSE)</f>
        <v>10. Personas mayores, familia y servicios sociales</v>
      </c>
      <c r="U5894" s="83" t="str">
        <f>MID(Tabla1[[#This Row],[Aplicación]],9,4)</f>
        <v>2314</v>
      </c>
      <c r="V5894" s="84" t="str">
        <f>VLOOKUP(Tabla1[[#This Row],[PROGRAMA]],Hoja1!A:B,2,FALSE)</f>
        <v>2314. Centro de programas juveniles</v>
      </c>
      <c r="W5894" s="83" t="str">
        <f>MID(Tabla1[[#This Row],[Aplicación]],14,2)</f>
        <v>22</v>
      </c>
      <c r="X5894" s="83" t="str">
        <f>MID(Tabla1[[#This Row],[Aplicación]],14,6)</f>
        <v>22613</v>
      </c>
    </row>
    <row r="5895" spans="1:24" x14ac:dyDescent="0.25">
      <c r="A5895" s="77">
        <v>220240048714</v>
      </c>
      <c r="B5895" s="78" t="s">
        <v>390</v>
      </c>
      <c r="C5895" s="79">
        <v>45582</v>
      </c>
      <c r="D5895" s="77">
        <v>22024007754</v>
      </c>
      <c r="E5895" s="78" t="s">
        <v>1248</v>
      </c>
      <c r="F5895" s="80">
        <v>150.21</v>
      </c>
      <c r="G5895" s="78" t="s">
        <v>300</v>
      </c>
      <c r="H5895" s="78" t="s">
        <v>7670</v>
      </c>
      <c r="I5895" s="81" t="s">
        <v>2930</v>
      </c>
      <c r="J5895" s="78" t="s">
        <v>398</v>
      </c>
      <c r="K5895" s="78" t="s">
        <v>398</v>
      </c>
      <c r="L5895" s="78" t="s">
        <v>401</v>
      </c>
      <c r="M5895" s="78" t="s">
        <v>395</v>
      </c>
      <c r="N5895" s="78" t="s">
        <v>396</v>
      </c>
      <c r="O5895" s="82" t="s">
        <v>325</v>
      </c>
      <c r="P5895" s="82" t="s">
        <v>6229</v>
      </c>
      <c r="Q5895" s="83" t="str">
        <f>MID(Tabla1[[#This Row],[Aplicación]],14,1)</f>
        <v>6</v>
      </c>
      <c r="R5895" s="35" t="s">
        <v>266</v>
      </c>
      <c r="S5895" s="83" t="str">
        <f>MID(Tabla1[[#This Row],[Aplicación]],6,2)</f>
        <v>05</v>
      </c>
      <c r="T5895" s="84" t="str">
        <f>VLOOKUP(Tabla1[[#This Row],[AREA]],Hoja1!A:B,2,FALSE)</f>
        <v>05. Comercio, mercados y consumo</v>
      </c>
      <c r="U5895" s="83" t="str">
        <f>MID(Tabla1[[#This Row],[Aplicación]],9,4)</f>
        <v>4312</v>
      </c>
      <c r="V5895" s="84" t="str">
        <f>VLOOKUP(Tabla1[[#This Row],[PROGRAMA]],Hoja1!A:B,2,FALSE)</f>
        <v>4312. Mercados</v>
      </c>
      <c r="W5895" s="83" t="str">
        <f>MID(Tabla1[[#This Row],[Aplicación]],14,2)</f>
        <v>63</v>
      </c>
      <c r="X5895" s="83" t="str">
        <f>MID(Tabla1[[#This Row],[Aplicación]],14,6)</f>
        <v>632</v>
      </c>
    </row>
    <row r="5896" spans="1:24" x14ac:dyDescent="0.25">
      <c r="A5896" s="77">
        <v>220240061950</v>
      </c>
      <c r="B5896" s="78" t="s">
        <v>390</v>
      </c>
      <c r="C5896" s="79">
        <v>45645</v>
      </c>
      <c r="D5896" s="77">
        <v>22024008926</v>
      </c>
      <c r="E5896" s="78" t="s">
        <v>1254</v>
      </c>
      <c r="F5896" s="80">
        <v>177681.71</v>
      </c>
      <c r="G5896" s="78" t="s">
        <v>7671</v>
      </c>
      <c r="H5896" s="78" t="s">
        <v>7672</v>
      </c>
      <c r="I5896" s="81" t="s">
        <v>2930</v>
      </c>
      <c r="J5896" s="78" t="s">
        <v>398</v>
      </c>
      <c r="K5896" s="78" t="s">
        <v>398</v>
      </c>
      <c r="L5896" s="78" t="s">
        <v>452</v>
      </c>
      <c r="M5896" s="78" t="s">
        <v>395</v>
      </c>
      <c r="N5896" s="78" t="s">
        <v>396</v>
      </c>
      <c r="O5896" s="82" t="s">
        <v>321</v>
      </c>
      <c r="P5896" s="82" t="s">
        <v>6229</v>
      </c>
      <c r="Q5896" s="83" t="str">
        <f>MID(Tabla1[[#This Row],[Aplicación]],14,1)</f>
        <v>6</v>
      </c>
      <c r="R5896" s="35" t="s">
        <v>266</v>
      </c>
      <c r="S5896" s="83" t="str">
        <f>MID(Tabla1[[#This Row],[Aplicación]],6,2)</f>
        <v>02</v>
      </c>
      <c r="T5896" s="84" t="str">
        <f>VLOOKUP(Tabla1[[#This Row],[AREA]],Hoja1!A:B,2,FALSE)</f>
        <v>02. Urbanismo y vivienda</v>
      </c>
      <c r="U5896" s="83" t="str">
        <f>MID(Tabla1[[#This Row],[Aplicación]],9,4)</f>
        <v>1511</v>
      </c>
      <c r="V5896" s="84" t="str">
        <f>VLOOKUP(Tabla1[[#This Row],[PROGRAMA]],Hoja1!A:B,2,FALSE)</f>
        <v>1511. Planficación y gestión del urbanismo</v>
      </c>
      <c r="W5896" s="83" t="str">
        <f>MID(Tabla1[[#This Row],[Aplicación]],14,2)</f>
        <v>60</v>
      </c>
      <c r="X5896" s="83" t="str">
        <f>MID(Tabla1[[#This Row],[Aplicación]],14,6)</f>
        <v>609</v>
      </c>
    </row>
    <row r="5897" spans="1:24" x14ac:dyDescent="0.25">
      <c r="A5897" s="77">
        <v>220240062737</v>
      </c>
      <c r="B5897" s="78" t="s">
        <v>390</v>
      </c>
      <c r="C5897" s="79">
        <v>45649</v>
      </c>
      <c r="D5897" s="77">
        <v>22024009258</v>
      </c>
      <c r="E5897" s="78" t="s">
        <v>1160</v>
      </c>
      <c r="F5897" s="80">
        <v>229.9</v>
      </c>
      <c r="G5897" s="78" t="s">
        <v>3295</v>
      </c>
      <c r="H5897" s="78" t="s">
        <v>7673</v>
      </c>
      <c r="I5897" s="81" t="s">
        <v>2930</v>
      </c>
      <c r="J5897" s="78" t="s">
        <v>398</v>
      </c>
      <c r="K5897" s="78" t="s">
        <v>398</v>
      </c>
      <c r="L5897" s="78" t="s">
        <v>399</v>
      </c>
      <c r="M5897" s="78" t="s">
        <v>585</v>
      </c>
      <c r="N5897" s="78" t="s">
        <v>539</v>
      </c>
      <c r="O5897" s="82" t="s">
        <v>326</v>
      </c>
      <c r="P5897" s="82" t="s">
        <v>6229</v>
      </c>
      <c r="Q5897" s="83" t="str">
        <f>MID(Tabla1[[#This Row],[Aplicación]],14,1)</f>
        <v>2</v>
      </c>
      <c r="R5897" s="35" t="s">
        <v>265</v>
      </c>
      <c r="S5897" s="83" t="str">
        <f>MID(Tabla1[[#This Row],[Aplicación]],6,2)</f>
        <v>10</v>
      </c>
      <c r="T5897" s="84" t="str">
        <f>VLOOKUP(Tabla1[[#This Row],[AREA]],Hoja1!A:B,2,FALSE)</f>
        <v>10. Personas mayores, familia y servicios sociales</v>
      </c>
      <c r="U5897" s="83" t="str">
        <f>MID(Tabla1[[#This Row],[Aplicación]],9,4)</f>
        <v>2311</v>
      </c>
      <c r="V5897" s="84" t="str">
        <f>VLOOKUP(Tabla1[[#This Row],[PROGRAMA]],Hoja1!A:B,2,FALSE)</f>
        <v>2311. Intervención social</v>
      </c>
      <c r="W5897" s="83" t="str">
        <f>MID(Tabla1[[#This Row],[Aplicación]],14,2)</f>
        <v>21</v>
      </c>
      <c r="X5897" s="83" t="str">
        <f>MID(Tabla1[[#This Row],[Aplicación]],14,6)</f>
        <v>213</v>
      </c>
    </row>
    <row r="5898" spans="1:24" x14ac:dyDescent="0.25">
      <c r="A5898" s="77">
        <v>220240064567</v>
      </c>
      <c r="B5898" s="78" t="s">
        <v>390</v>
      </c>
      <c r="C5898" s="79">
        <v>45656</v>
      </c>
      <c r="D5898" s="77">
        <v>22024009104</v>
      </c>
      <c r="E5898" s="78" t="s">
        <v>1174</v>
      </c>
      <c r="F5898" s="80">
        <v>234.92</v>
      </c>
      <c r="G5898" s="78" t="s">
        <v>86</v>
      </c>
      <c r="H5898" s="78" t="s">
        <v>7674</v>
      </c>
      <c r="I5898" s="81">
        <v>220</v>
      </c>
      <c r="J5898" s="78" t="s">
        <v>398</v>
      </c>
      <c r="K5898" s="78" t="s">
        <v>398</v>
      </c>
      <c r="L5898" s="78" t="s">
        <v>413</v>
      </c>
      <c r="M5898" s="78" t="s">
        <v>585</v>
      </c>
      <c r="N5898" s="78" t="s">
        <v>539</v>
      </c>
      <c r="O5898" s="82" t="s">
        <v>326</v>
      </c>
      <c r="P5898" s="82" t="s">
        <v>6229</v>
      </c>
      <c r="Q5898" s="83" t="str">
        <f>MID(Tabla1[[#This Row],[Aplicación]],14,1)</f>
        <v>2</v>
      </c>
      <c r="R5898" s="35" t="s">
        <v>265</v>
      </c>
      <c r="S5898" s="83" t="str">
        <f>MID(Tabla1[[#This Row],[Aplicación]],6,2)</f>
        <v>11</v>
      </c>
      <c r="T5898" s="84" t="str">
        <f>VLOOKUP(Tabla1[[#This Row],[AREA]],Hoja1!A:B,2,FALSE)</f>
        <v>11. Salud pública y seguridad ciudadana</v>
      </c>
      <c r="U5898" s="83" t="str">
        <f>MID(Tabla1[[#This Row],[Aplicación]],9,4)</f>
        <v>1321</v>
      </c>
      <c r="V5898" s="84" t="str">
        <f>VLOOKUP(Tabla1[[#This Row],[PROGRAMA]],Hoja1!A:B,2,FALSE)</f>
        <v>1321. Policía municipal</v>
      </c>
      <c r="W5898" s="83" t="str">
        <f>MID(Tabla1[[#This Row],[Aplicación]],14,2)</f>
        <v>21</v>
      </c>
      <c r="X5898" s="83" t="str">
        <f>MID(Tabla1[[#This Row],[Aplicación]],14,6)</f>
        <v>213</v>
      </c>
    </row>
    <row r="5899" spans="1:24" x14ac:dyDescent="0.25">
      <c r="A5899" s="77">
        <v>220240051376</v>
      </c>
      <c r="B5899" s="78" t="s">
        <v>390</v>
      </c>
      <c r="C5899" s="79">
        <v>45595</v>
      </c>
      <c r="D5899" s="77">
        <v>22024008062</v>
      </c>
      <c r="E5899" s="78" t="s">
        <v>1344</v>
      </c>
      <c r="F5899" s="80">
        <v>237.6</v>
      </c>
      <c r="G5899" s="78" t="s">
        <v>6203</v>
      </c>
      <c r="H5899" s="78" t="s">
        <v>6204</v>
      </c>
      <c r="I5899" s="81" t="s">
        <v>2930</v>
      </c>
      <c r="J5899" s="78" t="s">
        <v>499</v>
      </c>
      <c r="K5899" s="78" t="s">
        <v>499</v>
      </c>
      <c r="L5899" s="78" t="s">
        <v>413</v>
      </c>
      <c r="M5899" s="78" t="s">
        <v>585</v>
      </c>
      <c r="N5899" s="78" t="s">
        <v>539</v>
      </c>
      <c r="O5899" s="82" t="s">
        <v>326</v>
      </c>
      <c r="P5899" s="82" t="s">
        <v>6229</v>
      </c>
      <c r="Q5899" s="83" t="str">
        <f>MID(Tabla1[[#This Row],[Aplicación]],14,1)</f>
        <v>2</v>
      </c>
      <c r="R5899" s="35" t="s">
        <v>265</v>
      </c>
      <c r="S5899" s="83" t="str">
        <f>MID(Tabla1[[#This Row],[Aplicación]],6,2)</f>
        <v>11</v>
      </c>
      <c r="T5899" s="84" t="str">
        <f>VLOOKUP(Tabla1[[#This Row],[AREA]],Hoja1!A:B,2,FALSE)</f>
        <v>11. Salud pública y seguridad ciudadana</v>
      </c>
      <c r="U5899" s="83" t="str">
        <f>MID(Tabla1[[#This Row],[Aplicación]],9,4)</f>
        <v>1321</v>
      </c>
      <c r="V5899" s="84" t="str">
        <f>VLOOKUP(Tabla1[[#This Row],[PROGRAMA]],Hoja1!A:B,2,FALSE)</f>
        <v>1321. Policía municipal</v>
      </c>
      <c r="W5899" s="83" t="str">
        <f>MID(Tabla1[[#This Row],[Aplicación]],14,2)</f>
        <v>22</v>
      </c>
      <c r="X5899" s="83" t="str">
        <f>MID(Tabla1[[#This Row],[Aplicación]],14,6)</f>
        <v>22699</v>
      </c>
    </row>
    <row r="5900" spans="1:24" x14ac:dyDescent="0.25">
      <c r="A5900" s="77">
        <v>220240046845</v>
      </c>
      <c r="B5900" s="78" t="s">
        <v>702</v>
      </c>
      <c r="C5900" s="79">
        <v>45574</v>
      </c>
      <c r="D5900" s="77">
        <v>22024005442</v>
      </c>
      <c r="E5900" s="78" t="s">
        <v>6432</v>
      </c>
      <c r="F5900" s="80">
        <v>87566.49</v>
      </c>
      <c r="G5900" s="78" t="s">
        <v>2246</v>
      </c>
      <c r="H5900" s="78" t="s">
        <v>6433</v>
      </c>
      <c r="I5900" s="81" t="s">
        <v>2934</v>
      </c>
      <c r="J5900" s="78" t="s">
        <v>398</v>
      </c>
      <c r="K5900" s="78" t="s">
        <v>398</v>
      </c>
      <c r="L5900" s="78" t="s">
        <v>413</v>
      </c>
      <c r="M5900" s="78" t="s">
        <v>395</v>
      </c>
      <c r="N5900" s="78" t="s">
        <v>396</v>
      </c>
      <c r="O5900" s="82" t="s">
        <v>321</v>
      </c>
      <c r="P5900" s="82" t="s">
        <v>6229</v>
      </c>
      <c r="Q5900" s="83">
        <v>6</v>
      </c>
      <c r="R5900" s="35" t="s">
        <v>266</v>
      </c>
      <c r="S5900" s="83" t="str">
        <f>MID(Tabla1[[#This Row],[Aplicación]],6,2)</f>
        <v>05</v>
      </c>
      <c r="T5900" s="84" t="str">
        <f>VLOOKUP(Tabla1[[#This Row],[AREA]],Hoja1!A:B,2,FALSE)</f>
        <v>05. Comercio, mercados y consumo</v>
      </c>
      <c r="U5900" s="83">
        <v>4312</v>
      </c>
      <c r="V5900" s="84" t="str">
        <f>VLOOKUP(Tabla1[[#This Row],[PROGRAMA]],Hoja1!A:B,2,FALSE)</f>
        <v>4312. Mercados</v>
      </c>
      <c r="W5900" s="83">
        <v>63</v>
      </c>
      <c r="X5900" s="83">
        <v>635</v>
      </c>
    </row>
    <row r="5901" spans="1:24" x14ac:dyDescent="0.25">
      <c r="A5901" s="77">
        <v>220240052195</v>
      </c>
      <c r="B5901" s="78" t="s">
        <v>390</v>
      </c>
      <c r="C5901" s="79">
        <v>45601</v>
      </c>
      <c r="D5901" s="77">
        <v>22024008022</v>
      </c>
      <c r="E5901" s="78" t="s">
        <v>1323</v>
      </c>
      <c r="F5901" s="80">
        <v>242</v>
      </c>
      <c r="G5901" s="78" t="s">
        <v>92</v>
      </c>
      <c r="H5901" s="78" t="s">
        <v>7676</v>
      </c>
      <c r="I5901" s="81" t="s">
        <v>2930</v>
      </c>
      <c r="J5901" s="78" t="s">
        <v>731</v>
      </c>
      <c r="K5901" s="78" t="s">
        <v>398</v>
      </c>
      <c r="L5901" s="78" t="s">
        <v>399</v>
      </c>
      <c r="M5901" s="78" t="s">
        <v>585</v>
      </c>
      <c r="N5901" s="78" t="s">
        <v>539</v>
      </c>
      <c r="O5901" s="82" t="s">
        <v>326</v>
      </c>
      <c r="P5901" s="82" t="s">
        <v>6229</v>
      </c>
      <c r="Q5901" s="83" t="str">
        <f>MID(Tabla1[[#This Row],[Aplicación]],14,1)</f>
        <v>2</v>
      </c>
      <c r="R5901" s="35" t="s">
        <v>265</v>
      </c>
      <c r="S5901" s="83" t="str">
        <f>MID(Tabla1[[#This Row],[Aplicación]],6,2)</f>
        <v>10</v>
      </c>
      <c r="T5901" s="84" t="str">
        <f>VLOOKUP(Tabla1[[#This Row],[AREA]],Hoja1!A:B,2,FALSE)</f>
        <v>10. Personas mayores, familia y servicios sociales</v>
      </c>
      <c r="U5901" s="83" t="str">
        <f>MID(Tabla1[[#This Row],[Aplicación]],9,4)</f>
        <v>2312</v>
      </c>
      <c r="V5901" s="84" t="str">
        <f>VLOOKUP(Tabla1[[#This Row],[PROGRAMA]],Hoja1!A:B,2,FALSE)</f>
        <v>2312. Iniciativas sociales</v>
      </c>
      <c r="W5901" s="83" t="str">
        <f>MID(Tabla1[[#This Row],[Aplicación]],14,2)</f>
        <v>21</v>
      </c>
      <c r="X5901" s="83" t="str">
        <f>MID(Tabla1[[#This Row],[Aplicación]],14,6)</f>
        <v>212</v>
      </c>
    </row>
    <row r="5902" spans="1:24" x14ac:dyDescent="0.25">
      <c r="A5902" s="77">
        <v>220240061676</v>
      </c>
      <c r="B5902" s="78" t="s">
        <v>390</v>
      </c>
      <c r="C5902" s="79">
        <v>45644</v>
      </c>
      <c r="D5902" s="77">
        <v>22024009279</v>
      </c>
      <c r="E5902" s="78" t="s">
        <v>1243</v>
      </c>
      <c r="F5902" s="80">
        <v>41.44</v>
      </c>
      <c r="G5902" s="78" t="s">
        <v>300</v>
      </c>
      <c r="H5902" s="78" t="s">
        <v>7677</v>
      </c>
      <c r="I5902" s="81" t="s">
        <v>2930</v>
      </c>
      <c r="J5902" s="78" t="s">
        <v>398</v>
      </c>
      <c r="K5902" s="78" t="s">
        <v>398</v>
      </c>
      <c r="L5902" s="78" t="s">
        <v>399</v>
      </c>
      <c r="M5902" s="78" t="s">
        <v>395</v>
      </c>
      <c r="N5902" s="78" t="s">
        <v>433</v>
      </c>
      <c r="O5902" s="82" t="s">
        <v>325</v>
      </c>
      <c r="P5902" s="82" t="s">
        <v>6229</v>
      </c>
      <c r="Q5902" s="83" t="str">
        <f>MID(Tabla1[[#This Row],[Aplicación]],14,1)</f>
        <v>8</v>
      </c>
      <c r="R5902" s="35" t="s">
        <v>267</v>
      </c>
      <c r="S5902" s="83" t="str">
        <f>MID(Tabla1[[#This Row],[Aplicación]],6,2)</f>
        <v>02</v>
      </c>
      <c r="T5902" s="84" t="str">
        <f>VLOOKUP(Tabla1[[#This Row],[AREA]],Hoja1!A:B,2,FALSE)</f>
        <v>02. Urbanismo y vivienda</v>
      </c>
      <c r="U5902" s="83" t="str">
        <f>MID(Tabla1[[#This Row],[Aplicación]],9,4)</f>
        <v>1513</v>
      </c>
      <c r="V5902" s="84" t="str">
        <f>VLOOKUP(Tabla1[[#This Row],[PROGRAMA]],Hoja1!A:B,2,FALSE)</f>
        <v>1513. Licencias urbanísticas</v>
      </c>
      <c r="W5902" s="83" t="str">
        <f>MID(Tabla1[[#This Row],[Aplicación]],14,2)</f>
        <v>83</v>
      </c>
      <c r="X5902" s="83" t="str">
        <f>MID(Tabla1[[#This Row],[Aplicación]],14,6)</f>
        <v>83100</v>
      </c>
    </row>
    <row r="5903" spans="1:24" x14ac:dyDescent="0.25">
      <c r="A5903" s="77">
        <v>220240064987</v>
      </c>
      <c r="B5903" s="78" t="s">
        <v>702</v>
      </c>
      <c r="C5903" s="79">
        <v>45657</v>
      </c>
      <c r="D5903" s="77">
        <v>22024000749</v>
      </c>
      <c r="E5903" s="78" t="s">
        <v>1290</v>
      </c>
      <c r="F5903" s="80">
        <v>8.0500000000000007</v>
      </c>
      <c r="G5903" s="78" t="s">
        <v>82</v>
      </c>
      <c r="H5903" s="78" t="s">
        <v>7678</v>
      </c>
      <c r="I5903" s="81">
        <v>300</v>
      </c>
      <c r="J5903" s="78" t="s">
        <v>398</v>
      </c>
      <c r="K5903" s="78" t="s">
        <v>398</v>
      </c>
      <c r="L5903" s="78" t="s">
        <v>413</v>
      </c>
      <c r="M5903" s="78" t="s">
        <v>395</v>
      </c>
      <c r="N5903" s="78" t="s">
        <v>396</v>
      </c>
      <c r="O5903" s="82" t="s">
        <v>325</v>
      </c>
      <c r="P5903" s="82" t="s">
        <v>6229</v>
      </c>
      <c r="Q5903" s="83" t="str">
        <f>MID(Tabla1[[#This Row],[Aplicación]],14,1)</f>
        <v>2</v>
      </c>
      <c r="R5903" s="35" t="s">
        <v>265</v>
      </c>
      <c r="S5903" s="83" t="str">
        <f>MID(Tabla1[[#This Row],[Aplicación]],6,2)</f>
        <v>02</v>
      </c>
      <c r="T5903" s="84" t="str">
        <f>VLOOKUP(Tabla1[[#This Row],[AREA]],Hoja1!A:B,2,FALSE)</f>
        <v>02. Urbanismo y vivienda</v>
      </c>
      <c r="U5903" s="83" t="str">
        <f>MID(Tabla1[[#This Row],[Aplicación]],9,4)</f>
        <v>9332</v>
      </c>
      <c r="V5903" s="84" t="str">
        <f>VLOOKUP(Tabla1[[#This Row],[PROGRAMA]],Hoja1!A:B,2,FALSE)</f>
        <v>9332. Mantenimiento de edificios e instalaciones municipales</v>
      </c>
      <c r="W5903" s="83" t="str">
        <f>MID(Tabla1[[#This Row],[Aplicación]],14,2)</f>
        <v>21</v>
      </c>
      <c r="X5903" s="83" t="str">
        <f>MID(Tabla1[[#This Row],[Aplicación]],14,6)</f>
        <v>212</v>
      </c>
    </row>
    <row r="5904" spans="1:24" x14ac:dyDescent="0.25">
      <c r="A5904" s="77">
        <v>220240068832</v>
      </c>
      <c r="B5904" s="78" t="s">
        <v>702</v>
      </c>
      <c r="C5904" s="79">
        <v>45657</v>
      </c>
      <c r="D5904" s="77">
        <v>22024000749</v>
      </c>
      <c r="E5904" s="78" t="s">
        <v>1290</v>
      </c>
      <c r="F5904" s="80">
        <v>6.35</v>
      </c>
      <c r="G5904" s="78" t="s">
        <v>82</v>
      </c>
      <c r="H5904" s="78" t="s">
        <v>7679</v>
      </c>
      <c r="I5904" s="81">
        <v>300</v>
      </c>
      <c r="J5904" s="78" t="s">
        <v>398</v>
      </c>
      <c r="K5904" s="78" t="s">
        <v>398</v>
      </c>
      <c r="L5904" s="78" t="s">
        <v>413</v>
      </c>
      <c r="M5904" s="78" t="s">
        <v>395</v>
      </c>
      <c r="N5904" s="78" t="s">
        <v>396</v>
      </c>
      <c r="O5904" s="82" t="s">
        <v>325</v>
      </c>
      <c r="P5904" s="82" t="s">
        <v>6229</v>
      </c>
      <c r="Q5904" s="83" t="str">
        <f>MID(Tabla1[[#This Row],[Aplicación]],14,1)</f>
        <v>2</v>
      </c>
      <c r="R5904" s="35" t="s">
        <v>265</v>
      </c>
      <c r="S5904" s="83" t="str">
        <f>MID(Tabla1[[#This Row],[Aplicación]],6,2)</f>
        <v>02</v>
      </c>
      <c r="T5904" s="84" t="str">
        <f>VLOOKUP(Tabla1[[#This Row],[AREA]],Hoja1!A:B,2,FALSE)</f>
        <v>02. Urbanismo y vivienda</v>
      </c>
      <c r="U5904" s="83" t="str">
        <f>MID(Tabla1[[#This Row],[Aplicación]],9,4)</f>
        <v>9332</v>
      </c>
      <c r="V5904" s="84" t="str">
        <f>VLOOKUP(Tabla1[[#This Row],[PROGRAMA]],Hoja1!A:B,2,FALSE)</f>
        <v>9332. Mantenimiento de edificios e instalaciones municipales</v>
      </c>
      <c r="W5904" s="83" t="str">
        <f>MID(Tabla1[[#This Row],[Aplicación]],14,2)</f>
        <v>21</v>
      </c>
      <c r="X5904" s="83" t="str">
        <f>MID(Tabla1[[#This Row],[Aplicación]],14,6)</f>
        <v>212</v>
      </c>
    </row>
    <row r="5905" spans="1:24" x14ac:dyDescent="0.25">
      <c r="A5905" s="77">
        <v>220240059755</v>
      </c>
      <c r="B5905" s="78" t="s">
        <v>702</v>
      </c>
      <c r="C5905" s="79">
        <v>45636</v>
      </c>
      <c r="D5905" s="77">
        <v>22024000079</v>
      </c>
      <c r="E5905" s="78" t="s">
        <v>1262</v>
      </c>
      <c r="F5905" s="80">
        <v>53.93</v>
      </c>
      <c r="G5905" s="78" t="s">
        <v>82</v>
      </c>
      <c r="H5905" s="78" t="s">
        <v>7680</v>
      </c>
      <c r="I5905" s="81" t="s">
        <v>2934</v>
      </c>
      <c r="J5905" s="78" t="s">
        <v>398</v>
      </c>
      <c r="K5905" s="78" t="s">
        <v>398</v>
      </c>
      <c r="L5905" s="78" t="s">
        <v>413</v>
      </c>
      <c r="M5905" s="78" t="s">
        <v>395</v>
      </c>
      <c r="N5905" s="78" t="s">
        <v>396</v>
      </c>
      <c r="O5905" s="82" t="s">
        <v>325</v>
      </c>
      <c r="P5905" s="82" t="s">
        <v>6229</v>
      </c>
      <c r="Q5905" s="83" t="str">
        <f>MID(Tabla1[[#This Row],[Aplicación]],14,1)</f>
        <v>2</v>
      </c>
      <c r="R5905" s="35" t="s">
        <v>265</v>
      </c>
      <c r="S5905" s="83" t="str">
        <f>MID(Tabla1[[#This Row],[Aplicación]],6,2)</f>
        <v>03</v>
      </c>
      <c r="T5905" s="84" t="str">
        <f>VLOOKUP(Tabla1[[#This Row],[AREA]],Hoja1!A:B,2,FALSE)</f>
        <v>03. Participación ciudadana y deportes</v>
      </c>
      <c r="U5905" s="83" t="str">
        <f>MID(Tabla1[[#This Row],[Aplicación]],9,4)</f>
        <v>9241</v>
      </c>
      <c r="V5905" s="84" t="str">
        <f>VLOOKUP(Tabla1[[#This Row],[PROGRAMA]],Hoja1!A:B,2,FALSE)</f>
        <v>9241. Participación ciudadana</v>
      </c>
      <c r="W5905" s="83" t="str">
        <f>MID(Tabla1[[#This Row],[Aplicación]],14,2)</f>
        <v>21</v>
      </c>
      <c r="X5905" s="83" t="str">
        <f>MID(Tabla1[[#This Row],[Aplicación]],14,6)</f>
        <v>213</v>
      </c>
    </row>
    <row r="5906" spans="1:24" x14ac:dyDescent="0.25">
      <c r="A5906" s="77">
        <v>220240055737</v>
      </c>
      <c r="B5906" s="78" t="s">
        <v>702</v>
      </c>
      <c r="C5906" s="79">
        <v>45621</v>
      </c>
      <c r="D5906" s="77">
        <v>22024000765</v>
      </c>
      <c r="E5906" s="78" t="s">
        <v>1456</v>
      </c>
      <c r="F5906" s="80">
        <v>53.42</v>
      </c>
      <c r="G5906" s="78" t="s">
        <v>676</v>
      </c>
      <c r="H5906" s="78" t="s">
        <v>7681</v>
      </c>
      <c r="I5906" s="81" t="s">
        <v>2934</v>
      </c>
      <c r="J5906" s="78" t="s">
        <v>398</v>
      </c>
      <c r="K5906" s="78" t="s">
        <v>398</v>
      </c>
      <c r="L5906" s="78" t="s">
        <v>413</v>
      </c>
      <c r="M5906" s="78" t="s">
        <v>395</v>
      </c>
      <c r="N5906" s="78" t="s">
        <v>396</v>
      </c>
      <c r="O5906" s="82" t="s">
        <v>325</v>
      </c>
      <c r="P5906" s="82" t="s">
        <v>6229</v>
      </c>
      <c r="Q5906" s="83" t="str">
        <f>MID(Tabla1[[#This Row],[Aplicación]],14,1)</f>
        <v>2</v>
      </c>
      <c r="R5906" s="35" t="s">
        <v>265</v>
      </c>
      <c r="S5906" s="83" t="str">
        <f>MID(Tabla1[[#This Row],[Aplicación]],6,2)</f>
        <v>02</v>
      </c>
      <c r="T5906" s="84" t="str">
        <f>VLOOKUP(Tabla1[[#This Row],[AREA]],Hoja1!A:B,2,FALSE)</f>
        <v>02. Urbanismo y vivienda</v>
      </c>
      <c r="U5906" s="83" t="str">
        <f>MID(Tabla1[[#This Row],[Aplicación]],9,4)</f>
        <v>9332</v>
      </c>
      <c r="V5906" s="84" t="str">
        <f>VLOOKUP(Tabla1[[#This Row],[PROGRAMA]],Hoja1!A:B,2,FALSE)</f>
        <v>9332. Mantenimiento de edificios e instalaciones municipales</v>
      </c>
      <c r="W5906" s="83" t="str">
        <f>MID(Tabla1[[#This Row],[Aplicación]],14,2)</f>
        <v>21</v>
      </c>
      <c r="X5906" s="83" t="str">
        <f>MID(Tabla1[[#This Row],[Aplicación]],14,6)</f>
        <v>214</v>
      </c>
    </row>
    <row r="5907" spans="1:24" x14ac:dyDescent="0.25">
      <c r="A5907" s="77">
        <v>220240053938</v>
      </c>
      <c r="B5907" s="78" t="s">
        <v>702</v>
      </c>
      <c r="C5907" s="79">
        <v>45614</v>
      </c>
      <c r="D5907" s="77">
        <v>22024003022</v>
      </c>
      <c r="E5907" s="78" t="s">
        <v>1151</v>
      </c>
      <c r="F5907" s="80">
        <v>52.95</v>
      </c>
      <c r="G5907" s="78" t="s">
        <v>82</v>
      </c>
      <c r="H5907" s="78" t="s">
        <v>7682</v>
      </c>
      <c r="I5907" s="81" t="s">
        <v>2934</v>
      </c>
      <c r="J5907" s="78" t="s">
        <v>398</v>
      </c>
      <c r="K5907" s="78" t="s">
        <v>398</v>
      </c>
      <c r="L5907" s="78" t="s">
        <v>413</v>
      </c>
      <c r="M5907" s="78" t="s">
        <v>395</v>
      </c>
      <c r="N5907" s="78" t="s">
        <v>396</v>
      </c>
      <c r="O5907" s="82" t="s">
        <v>325</v>
      </c>
      <c r="P5907" s="82" t="s">
        <v>6229</v>
      </c>
      <c r="Q5907" s="83" t="str">
        <f>MID(Tabla1[[#This Row],[Aplicación]],14,1)</f>
        <v>2</v>
      </c>
      <c r="R5907" s="35" t="s">
        <v>265</v>
      </c>
      <c r="S5907" s="83" t="str">
        <f>MID(Tabla1[[#This Row],[Aplicación]],6,2)</f>
        <v>04</v>
      </c>
      <c r="T5907" s="84" t="str">
        <f>VLOOKUP(Tabla1[[#This Row],[AREA]],Hoja1!A:B,2,FALSE)</f>
        <v>04. Hacienda, personal y modernización administrativa</v>
      </c>
      <c r="U5907" s="83" t="str">
        <f>MID(Tabla1[[#This Row],[Aplicación]],9,4)</f>
        <v>9204</v>
      </c>
      <c r="V5907" s="84" t="str">
        <f>VLOOKUP(Tabla1[[#This Row],[PROGRAMA]],Hoja1!A:B,2,FALSE)</f>
        <v>9204. Tecnologías de la información y comunicación</v>
      </c>
      <c r="W5907" s="83" t="str">
        <f>MID(Tabla1[[#This Row],[Aplicación]],14,2)</f>
        <v>21</v>
      </c>
      <c r="X5907" s="83" t="str">
        <f>MID(Tabla1[[#This Row],[Aplicación]],14,6)</f>
        <v>213</v>
      </c>
    </row>
    <row r="5908" spans="1:24" x14ac:dyDescent="0.25">
      <c r="A5908" s="77">
        <v>220240047598</v>
      </c>
      <c r="B5908" s="78" t="s">
        <v>702</v>
      </c>
      <c r="C5908" s="79">
        <v>45575</v>
      </c>
      <c r="D5908" s="77">
        <v>22024000940</v>
      </c>
      <c r="E5908" s="78" t="s">
        <v>1285</v>
      </c>
      <c r="F5908" s="80">
        <v>52.61</v>
      </c>
      <c r="G5908" s="78" t="s">
        <v>82</v>
      </c>
      <c r="H5908" s="78" t="s">
        <v>7683</v>
      </c>
      <c r="I5908" s="81" t="s">
        <v>2934</v>
      </c>
      <c r="J5908" s="78" t="s">
        <v>398</v>
      </c>
      <c r="K5908" s="78" t="s">
        <v>398</v>
      </c>
      <c r="L5908" s="78" t="s">
        <v>413</v>
      </c>
      <c r="M5908" s="78" t="s">
        <v>395</v>
      </c>
      <c r="N5908" s="78" t="s">
        <v>396</v>
      </c>
      <c r="O5908" s="82" t="s">
        <v>325</v>
      </c>
      <c r="P5908" s="82" t="s">
        <v>6229</v>
      </c>
      <c r="Q5908" s="83" t="str">
        <f>MID(Tabla1[[#This Row],[Aplicación]],14,1)</f>
        <v>2</v>
      </c>
      <c r="R5908" s="35" t="s">
        <v>265</v>
      </c>
      <c r="S5908" s="83" t="str">
        <f>MID(Tabla1[[#This Row],[Aplicación]],6,2)</f>
        <v>06</v>
      </c>
      <c r="T5908" s="84" t="str">
        <f>VLOOKUP(Tabla1[[#This Row],[AREA]],Hoja1!A:B,2,FALSE)</f>
        <v>06. Educación y cultura</v>
      </c>
      <c r="U5908" s="83" t="str">
        <f>MID(Tabla1[[#This Row],[Aplicación]],9,4)</f>
        <v>3232</v>
      </c>
      <c r="V5908" s="84" t="str">
        <f>VLOOKUP(Tabla1[[#This Row],[PROGRAMA]],Hoja1!A:B,2,FALSE)</f>
        <v>3232. Conservación y mantenimiento centros educación infantil y primaria</v>
      </c>
      <c r="W5908" s="83" t="str">
        <f>MID(Tabla1[[#This Row],[Aplicación]],14,2)</f>
        <v>21</v>
      </c>
      <c r="X5908" s="83" t="str">
        <f>MID(Tabla1[[#This Row],[Aplicación]],14,6)</f>
        <v>212</v>
      </c>
    </row>
    <row r="5909" spans="1:24" x14ac:dyDescent="0.25">
      <c r="A5909" s="77">
        <v>220240048570</v>
      </c>
      <c r="B5909" s="78" t="s">
        <v>702</v>
      </c>
      <c r="C5909" s="79">
        <v>45581</v>
      </c>
      <c r="D5909" s="77">
        <v>22024001011</v>
      </c>
      <c r="E5909" s="78" t="s">
        <v>1423</v>
      </c>
      <c r="F5909" s="80">
        <v>52.55</v>
      </c>
      <c r="G5909" s="78" t="s">
        <v>768</v>
      </c>
      <c r="H5909" s="78" t="s">
        <v>7684</v>
      </c>
      <c r="I5909" s="81" t="s">
        <v>2934</v>
      </c>
      <c r="J5909" s="78" t="s">
        <v>398</v>
      </c>
      <c r="K5909" s="78" t="s">
        <v>398</v>
      </c>
      <c r="L5909" s="78" t="s">
        <v>399</v>
      </c>
      <c r="M5909" s="78" t="s">
        <v>395</v>
      </c>
      <c r="N5909" s="78" t="s">
        <v>396</v>
      </c>
      <c r="O5909" s="82" t="s">
        <v>325</v>
      </c>
      <c r="P5909" s="82" t="s">
        <v>6229</v>
      </c>
      <c r="Q5909" s="83" t="str">
        <f>MID(Tabla1[[#This Row],[Aplicación]],14,1)</f>
        <v>2</v>
      </c>
      <c r="R5909" s="35" t="s">
        <v>265</v>
      </c>
      <c r="S5909" s="83" t="str">
        <f>MID(Tabla1[[#This Row],[Aplicación]],6,2)</f>
        <v>11</v>
      </c>
      <c r="T5909" s="84" t="str">
        <f>VLOOKUP(Tabla1[[#This Row],[AREA]],Hoja1!A:B,2,FALSE)</f>
        <v>11. Salud pública y seguridad ciudadana</v>
      </c>
      <c r="U5909" s="83" t="str">
        <f>MID(Tabla1[[#This Row],[Aplicación]],9,4)</f>
        <v>1321</v>
      </c>
      <c r="V5909" s="84" t="str">
        <f>VLOOKUP(Tabla1[[#This Row],[PROGRAMA]],Hoja1!A:B,2,FALSE)</f>
        <v>1321. Policía municipal</v>
      </c>
      <c r="W5909" s="83" t="str">
        <f>MID(Tabla1[[#This Row],[Aplicación]],14,2)</f>
        <v>21</v>
      </c>
      <c r="X5909" s="83" t="str">
        <f>MID(Tabla1[[#This Row],[Aplicación]],14,6)</f>
        <v>214</v>
      </c>
    </row>
    <row r="5910" spans="1:24" x14ac:dyDescent="0.25">
      <c r="A5910" s="77">
        <v>220240052427</v>
      </c>
      <c r="B5910" s="78" t="s">
        <v>702</v>
      </c>
      <c r="C5910" s="79">
        <v>45601</v>
      </c>
      <c r="D5910" s="77">
        <v>22024001011</v>
      </c>
      <c r="E5910" s="78" t="s">
        <v>1423</v>
      </c>
      <c r="F5910" s="80">
        <v>52.49</v>
      </c>
      <c r="G5910" s="78" t="s">
        <v>283</v>
      </c>
      <c r="H5910" s="78" t="s">
        <v>7685</v>
      </c>
      <c r="I5910" s="81" t="s">
        <v>2934</v>
      </c>
      <c r="J5910" s="78" t="s">
        <v>398</v>
      </c>
      <c r="K5910" s="78" t="s">
        <v>398</v>
      </c>
      <c r="L5910" s="78" t="s">
        <v>399</v>
      </c>
      <c r="M5910" s="78" t="s">
        <v>395</v>
      </c>
      <c r="N5910" s="78" t="s">
        <v>396</v>
      </c>
      <c r="O5910" s="82" t="s">
        <v>325</v>
      </c>
      <c r="P5910" s="82" t="s">
        <v>6229</v>
      </c>
      <c r="Q5910" s="83" t="str">
        <f>MID(Tabla1[[#This Row],[Aplicación]],14,1)</f>
        <v>2</v>
      </c>
      <c r="R5910" s="35" t="s">
        <v>265</v>
      </c>
      <c r="S5910" s="83" t="str">
        <f>MID(Tabla1[[#This Row],[Aplicación]],6,2)</f>
        <v>11</v>
      </c>
      <c r="T5910" s="84" t="str">
        <f>VLOOKUP(Tabla1[[#This Row],[AREA]],Hoja1!A:B,2,FALSE)</f>
        <v>11. Salud pública y seguridad ciudadana</v>
      </c>
      <c r="U5910" s="83" t="str">
        <f>MID(Tabla1[[#This Row],[Aplicación]],9,4)</f>
        <v>1321</v>
      </c>
      <c r="V5910" s="84" t="str">
        <f>VLOOKUP(Tabla1[[#This Row],[PROGRAMA]],Hoja1!A:B,2,FALSE)</f>
        <v>1321. Policía municipal</v>
      </c>
      <c r="W5910" s="83" t="str">
        <f>MID(Tabla1[[#This Row],[Aplicación]],14,2)</f>
        <v>21</v>
      </c>
      <c r="X5910" s="83" t="str">
        <f>MID(Tabla1[[#This Row],[Aplicación]],14,6)</f>
        <v>214</v>
      </c>
    </row>
    <row r="5911" spans="1:24" x14ac:dyDescent="0.25">
      <c r="A5911" s="77">
        <v>220240050016</v>
      </c>
      <c r="B5911" s="78" t="s">
        <v>702</v>
      </c>
      <c r="C5911" s="79">
        <v>45589</v>
      </c>
      <c r="D5911" s="77">
        <v>22024000078</v>
      </c>
      <c r="E5911" s="78" t="s">
        <v>1293</v>
      </c>
      <c r="F5911" s="80">
        <v>52.02</v>
      </c>
      <c r="G5911" s="78" t="s">
        <v>764</v>
      </c>
      <c r="H5911" s="78" t="s">
        <v>7686</v>
      </c>
      <c r="I5911" s="81" t="s">
        <v>2934</v>
      </c>
      <c r="J5911" s="78" t="s">
        <v>398</v>
      </c>
      <c r="K5911" s="78" t="s">
        <v>398</v>
      </c>
      <c r="L5911" s="78" t="s">
        <v>413</v>
      </c>
      <c r="M5911" s="78" t="s">
        <v>395</v>
      </c>
      <c r="N5911" s="78" t="s">
        <v>396</v>
      </c>
      <c r="O5911" s="82" t="s">
        <v>325</v>
      </c>
      <c r="P5911" s="82" t="s">
        <v>6229</v>
      </c>
      <c r="Q5911" s="83" t="str">
        <f>MID(Tabla1[[#This Row],[Aplicación]],14,1)</f>
        <v>2</v>
      </c>
      <c r="R5911" s="35" t="s">
        <v>265</v>
      </c>
      <c r="S5911" s="83" t="str">
        <f>MID(Tabla1[[#This Row],[Aplicación]],6,2)</f>
        <v>03</v>
      </c>
      <c r="T5911" s="84" t="str">
        <f>VLOOKUP(Tabla1[[#This Row],[AREA]],Hoja1!A:B,2,FALSE)</f>
        <v>03. Participación ciudadana y deportes</v>
      </c>
      <c r="U5911" s="83" t="str">
        <f>MID(Tabla1[[#This Row],[Aplicación]],9,4)</f>
        <v>9241</v>
      </c>
      <c r="V5911" s="84" t="str">
        <f>VLOOKUP(Tabla1[[#This Row],[PROGRAMA]],Hoja1!A:B,2,FALSE)</f>
        <v>9241. Participación ciudadana</v>
      </c>
      <c r="W5911" s="83" t="str">
        <f>MID(Tabla1[[#This Row],[Aplicación]],14,2)</f>
        <v>21</v>
      </c>
      <c r="X5911" s="83" t="str">
        <f>MID(Tabla1[[#This Row],[Aplicación]],14,6)</f>
        <v>212</v>
      </c>
    </row>
    <row r="5912" spans="1:24" x14ac:dyDescent="0.25">
      <c r="A5912" s="77">
        <v>220240052414</v>
      </c>
      <c r="B5912" s="78" t="s">
        <v>702</v>
      </c>
      <c r="C5912" s="79">
        <v>45601</v>
      </c>
      <c r="D5912" s="77">
        <v>22024001011</v>
      </c>
      <c r="E5912" s="78" t="s">
        <v>1423</v>
      </c>
      <c r="F5912" s="80">
        <v>51.87</v>
      </c>
      <c r="G5912" s="78" t="s">
        <v>283</v>
      </c>
      <c r="H5912" s="78" t="s">
        <v>7687</v>
      </c>
      <c r="I5912" s="81" t="s">
        <v>2934</v>
      </c>
      <c r="J5912" s="78" t="s">
        <v>398</v>
      </c>
      <c r="K5912" s="78" t="s">
        <v>398</v>
      </c>
      <c r="L5912" s="78" t="s">
        <v>399</v>
      </c>
      <c r="M5912" s="78" t="s">
        <v>395</v>
      </c>
      <c r="N5912" s="78" t="s">
        <v>396</v>
      </c>
      <c r="O5912" s="82" t="s">
        <v>325</v>
      </c>
      <c r="P5912" s="82" t="s">
        <v>6229</v>
      </c>
      <c r="Q5912" s="83" t="str">
        <f>MID(Tabla1[[#This Row],[Aplicación]],14,1)</f>
        <v>2</v>
      </c>
      <c r="R5912" s="35" t="s">
        <v>265</v>
      </c>
      <c r="S5912" s="83" t="str">
        <f>MID(Tabla1[[#This Row],[Aplicación]],6,2)</f>
        <v>11</v>
      </c>
      <c r="T5912" s="84" t="str">
        <f>VLOOKUP(Tabla1[[#This Row],[AREA]],Hoja1!A:B,2,FALSE)</f>
        <v>11. Salud pública y seguridad ciudadana</v>
      </c>
      <c r="U5912" s="83" t="str">
        <f>MID(Tabla1[[#This Row],[Aplicación]],9,4)</f>
        <v>1321</v>
      </c>
      <c r="V5912" s="84" t="str">
        <f>VLOOKUP(Tabla1[[#This Row],[PROGRAMA]],Hoja1!A:B,2,FALSE)</f>
        <v>1321. Policía municipal</v>
      </c>
      <c r="W5912" s="83" t="str">
        <f>MID(Tabla1[[#This Row],[Aplicación]],14,2)</f>
        <v>21</v>
      </c>
      <c r="X5912" s="83" t="str">
        <f>MID(Tabla1[[#This Row],[Aplicación]],14,6)</f>
        <v>214</v>
      </c>
    </row>
    <row r="5913" spans="1:24" x14ac:dyDescent="0.25">
      <c r="A5913" s="77">
        <v>220240061979</v>
      </c>
      <c r="B5913" s="78" t="s">
        <v>702</v>
      </c>
      <c r="C5913" s="79">
        <v>45646</v>
      </c>
      <c r="D5913" s="77">
        <v>22024000940</v>
      </c>
      <c r="E5913" s="78" t="s">
        <v>1285</v>
      </c>
      <c r="F5913" s="80">
        <v>51.65</v>
      </c>
      <c r="G5913" s="78" t="s">
        <v>82</v>
      </c>
      <c r="H5913" s="78" t="s">
        <v>7688</v>
      </c>
      <c r="I5913" s="81" t="s">
        <v>2934</v>
      </c>
      <c r="J5913" s="78" t="s">
        <v>398</v>
      </c>
      <c r="K5913" s="78" t="s">
        <v>398</v>
      </c>
      <c r="L5913" s="78" t="s">
        <v>413</v>
      </c>
      <c r="M5913" s="78" t="s">
        <v>395</v>
      </c>
      <c r="N5913" s="78" t="s">
        <v>396</v>
      </c>
      <c r="O5913" s="82" t="s">
        <v>325</v>
      </c>
      <c r="P5913" s="82" t="s">
        <v>6229</v>
      </c>
      <c r="Q5913" s="83" t="str">
        <f>MID(Tabla1[[#This Row],[Aplicación]],14,1)</f>
        <v>2</v>
      </c>
      <c r="R5913" s="35" t="s">
        <v>265</v>
      </c>
      <c r="S5913" s="83" t="str">
        <f>MID(Tabla1[[#This Row],[Aplicación]],6,2)</f>
        <v>06</v>
      </c>
      <c r="T5913" s="84" t="str">
        <f>VLOOKUP(Tabla1[[#This Row],[AREA]],Hoja1!A:B,2,FALSE)</f>
        <v>06. Educación y cultura</v>
      </c>
      <c r="U5913" s="83" t="str">
        <f>MID(Tabla1[[#This Row],[Aplicación]],9,4)</f>
        <v>3232</v>
      </c>
      <c r="V5913" s="84" t="str">
        <f>VLOOKUP(Tabla1[[#This Row],[PROGRAMA]],Hoja1!A:B,2,FALSE)</f>
        <v>3232. Conservación y mantenimiento centros educación infantil y primaria</v>
      </c>
      <c r="W5913" s="83" t="str">
        <f>MID(Tabla1[[#This Row],[Aplicación]],14,2)</f>
        <v>21</v>
      </c>
      <c r="X5913" s="83" t="str">
        <f>MID(Tabla1[[#This Row],[Aplicación]],14,6)</f>
        <v>212</v>
      </c>
    </row>
    <row r="5914" spans="1:24" x14ac:dyDescent="0.25">
      <c r="A5914" s="77">
        <v>220240060917</v>
      </c>
      <c r="B5914" s="78" t="s">
        <v>702</v>
      </c>
      <c r="C5914" s="79">
        <v>45643</v>
      </c>
      <c r="D5914" s="77">
        <v>22024000437</v>
      </c>
      <c r="E5914" s="78" t="s">
        <v>1287</v>
      </c>
      <c r="F5914" s="80">
        <v>51.47</v>
      </c>
      <c r="G5914" s="78" t="s">
        <v>838</v>
      </c>
      <c r="H5914" s="78" t="s">
        <v>7689</v>
      </c>
      <c r="I5914" s="81" t="s">
        <v>2934</v>
      </c>
      <c r="J5914" s="78" t="s">
        <v>398</v>
      </c>
      <c r="K5914" s="78" t="s">
        <v>398</v>
      </c>
      <c r="L5914" s="78" t="s">
        <v>413</v>
      </c>
      <c r="M5914" s="78" t="s">
        <v>395</v>
      </c>
      <c r="N5914" s="78" t="s">
        <v>396</v>
      </c>
      <c r="O5914" s="82" t="s">
        <v>325</v>
      </c>
      <c r="P5914" s="82" t="s">
        <v>6229</v>
      </c>
      <c r="Q5914" s="83" t="str">
        <f>MID(Tabla1[[#This Row],[Aplicación]],14,1)</f>
        <v>2</v>
      </c>
      <c r="R5914" s="35" t="s">
        <v>265</v>
      </c>
      <c r="S5914" s="83" t="str">
        <f>MID(Tabla1[[#This Row],[Aplicación]],6,2)</f>
        <v>10</v>
      </c>
      <c r="T5914" s="84" t="str">
        <f>VLOOKUP(Tabla1[[#This Row],[AREA]],Hoja1!A:B,2,FALSE)</f>
        <v>10. Personas mayores, familia y servicios sociales</v>
      </c>
      <c r="U5914" s="83" t="str">
        <f>MID(Tabla1[[#This Row],[Aplicación]],9,4)</f>
        <v>2311</v>
      </c>
      <c r="V5914" s="84" t="str">
        <f>VLOOKUP(Tabla1[[#This Row],[PROGRAMA]],Hoja1!A:B,2,FALSE)</f>
        <v>2311. Intervención social</v>
      </c>
      <c r="W5914" s="83" t="str">
        <f>MID(Tabla1[[#This Row],[Aplicación]],14,2)</f>
        <v>21</v>
      </c>
      <c r="X5914" s="83" t="str">
        <f>MID(Tabla1[[#This Row],[Aplicación]],14,6)</f>
        <v>212</v>
      </c>
    </row>
    <row r="5915" spans="1:24" x14ac:dyDescent="0.25">
      <c r="A5915" s="77">
        <v>220240049939</v>
      </c>
      <c r="B5915" s="78" t="s">
        <v>702</v>
      </c>
      <c r="C5915" s="79">
        <v>45589</v>
      </c>
      <c r="D5915" s="77">
        <v>22024000456</v>
      </c>
      <c r="E5915" s="78" t="s">
        <v>1426</v>
      </c>
      <c r="F5915" s="80">
        <v>51.11</v>
      </c>
      <c r="G5915" s="78" t="s">
        <v>81</v>
      </c>
      <c r="H5915" s="78" t="s">
        <v>7690</v>
      </c>
      <c r="I5915" s="81" t="s">
        <v>2934</v>
      </c>
      <c r="J5915" s="78" t="s">
        <v>398</v>
      </c>
      <c r="K5915" s="78" t="s">
        <v>398</v>
      </c>
      <c r="L5915" s="78" t="s">
        <v>413</v>
      </c>
      <c r="M5915" s="78" t="s">
        <v>395</v>
      </c>
      <c r="N5915" s="78" t="s">
        <v>396</v>
      </c>
      <c r="O5915" s="82" t="s">
        <v>325</v>
      </c>
      <c r="P5915" s="82" t="s">
        <v>6229</v>
      </c>
      <c r="Q5915" s="83" t="str">
        <f>MID(Tabla1[[#This Row],[Aplicación]],14,1)</f>
        <v>2</v>
      </c>
      <c r="R5915" s="35" t="s">
        <v>265</v>
      </c>
      <c r="S5915" s="83" t="str">
        <f>MID(Tabla1[[#This Row],[Aplicación]],6,2)</f>
        <v>11</v>
      </c>
      <c r="T5915" s="84" t="str">
        <f>VLOOKUP(Tabla1[[#This Row],[AREA]],Hoja1!A:B,2,FALSE)</f>
        <v>11. Salud pública y seguridad ciudadana</v>
      </c>
      <c r="U5915" s="83" t="str">
        <f>MID(Tabla1[[#This Row],[Aplicación]],9,4)</f>
        <v>1621</v>
      </c>
      <c r="V5915" s="84" t="str">
        <f>VLOOKUP(Tabla1[[#This Row],[PROGRAMA]],Hoja1!A:B,2,FALSE)</f>
        <v>1621. Recogida de residuos</v>
      </c>
      <c r="W5915" s="83" t="str">
        <f>MID(Tabla1[[#This Row],[Aplicación]],14,2)</f>
        <v>22</v>
      </c>
      <c r="X5915" s="83" t="str">
        <f>MID(Tabla1[[#This Row],[Aplicación]],14,6)</f>
        <v>22199</v>
      </c>
    </row>
    <row r="5916" spans="1:24" x14ac:dyDescent="0.25">
      <c r="A5916" s="77">
        <v>220240046468</v>
      </c>
      <c r="B5916" s="78" t="s">
        <v>702</v>
      </c>
      <c r="C5916" s="79">
        <v>45572</v>
      </c>
      <c r="D5916" s="77">
        <v>22024000021</v>
      </c>
      <c r="E5916" s="78" t="s">
        <v>1296</v>
      </c>
      <c r="F5916" s="80">
        <v>50.78</v>
      </c>
      <c r="G5916" s="78" t="s">
        <v>57</v>
      </c>
      <c r="H5916" s="78" t="s">
        <v>7691</v>
      </c>
      <c r="I5916" s="81" t="s">
        <v>2934</v>
      </c>
      <c r="J5916" s="78" t="s">
        <v>398</v>
      </c>
      <c r="K5916" s="78" t="s">
        <v>398</v>
      </c>
      <c r="L5916" s="78" t="s">
        <v>413</v>
      </c>
      <c r="M5916" s="78" t="s">
        <v>395</v>
      </c>
      <c r="N5916" s="78" t="s">
        <v>396</v>
      </c>
      <c r="O5916" s="82" t="s">
        <v>325</v>
      </c>
      <c r="P5916" s="82" t="s">
        <v>6229</v>
      </c>
      <c r="Q5916" s="83" t="str">
        <f>MID(Tabla1[[#This Row],[Aplicación]],14,1)</f>
        <v>2</v>
      </c>
      <c r="R5916" s="35" t="s">
        <v>265</v>
      </c>
      <c r="S5916" s="83" t="str">
        <f>MID(Tabla1[[#This Row],[Aplicación]],6,2)</f>
        <v>11</v>
      </c>
      <c r="T5916" s="84" t="str">
        <f>VLOOKUP(Tabla1[[#This Row],[AREA]],Hoja1!A:B,2,FALSE)</f>
        <v>11. Salud pública y seguridad ciudadana</v>
      </c>
      <c r="U5916" s="83" t="str">
        <f>MID(Tabla1[[#This Row],[Aplicación]],9,4)</f>
        <v>1361</v>
      </c>
      <c r="V5916" s="84" t="str">
        <f>VLOOKUP(Tabla1[[#This Row],[PROGRAMA]],Hoja1!A:B,2,FALSE)</f>
        <v>1361. Prevención y extinción de incencios</v>
      </c>
      <c r="W5916" s="83" t="str">
        <f>MID(Tabla1[[#This Row],[Aplicación]],14,2)</f>
        <v>22</v>
      </c>
      <c r="X5916" s="83" t="str">
        <f>MID(Tabla1[[#This Row],[Aplicación]],14,6)</f>
        <v>22199</v>
      </c>
    </row>
    <row r="5917" spans="1:24" x14ac:dyDescent="0.25">
      <c r="A5917" s="77">
        <v>220240068745</v>
      </c>
      <c r="B5917" s="78" t="s">
        <v>702</v>
      </c>
      <c r="C5917" s="79">
        <v>45657</v>
      </c>
      <c r="D5917" s="77">
        <v>22024000456</v>
      </c>
      <c r="E5917" s="78" t="s">
        <v>1426</v>
      </c>
      <c r="F5917" s="80">
        <v>972.84</v>
      </c>
      <c r="G5917" s="78" t="s">
        <v>1010</v>
      </c>
      <c r="H5917" s="78" t="s">
        <v>7692</v>
      </c>
      <c r="I5917" s="81">
        <v>300</v>
      </c>
      <c r="J5917" s="78" t="s">
        <v>398</v>
      </c>
      <c r="K5917" s="78" t="s">
        <v>398</v>
      </c>
      <c r="L5917" s="78" t="s">
        <v>413</v>
      </c>
      <c r="M5917" s="78" t="s">
        <v>395</v>
      </c>
      <c r="N5917" s="78" t="s">
        <v>396</v>
      </c>
      <c r="O5917" s="82" t="s">
        <v>325</v>
      </c>
      <c r="P5917" s="82" t="s">
        <v>6229</v>
      </c>
      <c r="Q5917" s="83" t="str">
        <f>MID(Tabla1[[#This Row],[Aplicación]],14,1)</f>
        <v>2</v>
      </c>
      <c r="R5917" s="35" t="s">
        <v>265</v>
      </c>
      <c r="S5917" s="83" t="str">
        <f>MID(Tabla1[[#This Row],[Aplicación]],6,2)</f>
        <v>11</v>
      </c>
      <c r="T5917" s="84" t="str">
        <f>VLOOKUP(Tabla1[[#This Row],[AREA]],Hoja1!A:B,2,FALSE)</f>
        <v>11. Salud pública y seguridad ciudadana</v>
      </c>
      <c r="U5917" s="83" t="str">
        <f>MID(Tabla1[[#This Row],[Aplicación]],9,4)</f>
        <v>1621</v>
      </c>
      <c r="V5917" s="84" t="str">
        <f>VLOOKUP(Tabla1[[#This Row],[PROGRAMA]],Hoja1!A:B,2,FALSE)</f>
        <v>1621. Recogida de residuos</v>
      </c>
      <c r="W5917" s="83" t="str">
        <f>MID(Tabla1[[#This Row],[Aplicación]],14,2)</f>
        <v>22</v>
      </c>
      <c r="X5917" s="83" t="str">
        <f>MID(Tabla1[[#This Row],[Aplicación]],14,6)</f>
        <v>22199</v>
      </c>
    </row>
    <row r="5918" spans="1:24" x14ac:dyDescent="0.25">
      <c r="A5918" s="77">
        <v>220240067178</v>
      </c>
      <c r="B5918" s="78" t="s">
        <v>702</v>
      </c>
      <c r="C5918" s="79">
        <v>45657</v>
      </c>
      <c r="D5918" s="77">
        <v>22024000022</v>
      </c>
      <c r="E5918" s="78" t="s">
        <v>1362</v>
      </c>
      <c r="F5918" s="80">
        <v>952.35</v>
      </c>
      <c r="G5918" s="78" t="s">
        <v>801</v>
      </c>
      <c r="H5918" s="78" t="s">
        <v>7693</v>
      </c>
      <c r="I5918" s="81">
        <v>300</v>
      </c>
      <c r="J5918" s="78" t="s">
        <v>398</v>
      </c>
      <c r="K5918" s="78" t="s">
        <v>398</v>
      </c>
      <c r="L5918" s="78" t="s">
        <v>399</v>
      </c>
      <c r="M5918" s="78" t="s">
        <v>395</v>
      </c>
      <c r="N5918" s="78" t="s">
        <v>396</v>
      </c>
      <c r="O5918" s="82" t="s">
        <v>325</v>
      </c>
      <c r="P5918" s="82" t="s">
        <v>6229</v>
      </c>
      <c r="Q5918" s="83" t="str">
        <f>MID(Tabla1[[#This Row],[Aplicación]],14,1)</f>
        <v>2</v>
      </c>
      <c r="R5918" s="35" t="s">
        <v>265</v>
      </c>
      <c r="S5918" s="83" t="str">
        <f>MID(Tabla1[[#This Row],[Aplicación]],6,2)</f>
        <v>11</v>
      </c>
      <c r="T5918" s="84" t="str">
        <f>VLOOKUP(Tabla1[[#This Row],[AREA]],Hoja1!A:B,2,FALSE)</f>
        <v>11. Salud pública y seguridad ciudadana</v>
      </c>
      <c r="U5918" s="83" t="str">
        <f>MID(Tabla1[[#This Row],[Aplicación]],9,4)</f>
        <v>1361</v>
      </c>
      <c r="V5918" s="84" t="str">
        <f>VLOOKUP(Tabla1[[#This Row],[PROGRAMA]],Hoja1!A:B,2,FALSE)</f>
        <v>1361. Prevención y extinción de incencios</v>
      </c>
      <c r="W5918" s="83" t="str">
        <f>MID(Tabla1[[#This Row],[Aplicación]],14,2)</f>
        <v>21</v>
      </c>
      <c r="X5918" s="83" t="str">
        <f>MID(Tabla1[[#This Row],[Aplicación]],14,6)</f>
        <v>214</v>
      </c>
    </row>
    <row r="5919" spans="1:24" x14ac:dyDescent="0.25">
      <c r="A5919" s="77">
        <v>220240057947</v>
      </c>
      <c r="B5919" s="78" t="s">
        <v>390</v>
      </c>
      <c r="C5919" s="79">
        <v>45630</v>
      </c>
      <c r="D5919" s="77">
        <v>22024008737</v>
      </c>
      <c r="E5919" s="78" t="s">
        <v>1148</v>
      </c>
      <c r="F5919" s="80">
        <v>26333.46</v>
      </c>
      <c r="G5919" s="78" t="s">
        <v>7694</v>
      </c>
      <c r="H5919" s="78" t="s">
        <v>7695</v>
      </c>
      <c r="I5919" s="81" t="s">
        <v>2930</v>
      </c>
      <c r="J5919" s="78" t="s">
        <v>398</v>
      </c>
      <c r="K5919" s="78" t="s">
        <v>398</v>
      </c>
      <c r="L5919" s="78" t="s">
        <v>401</v>
      </c>
      <c r="M5919" s="78" t="s">
        <v>585</v>
      </c>
      <c r="N5919" s="78" t="s">
        <v>539</v>
      </c>
      <c r="O5919" s="82" t="s">
        <v>326</v>
      </c>
      <c r="P5919" s="82" t="s">
        <v>6229</v>
      </c>
      <c r="Q5919" s="83" t="str">
        <f>MID(Tabla1[[#This Row],[Aplicación]],14,1)</f>
        <v>6</v>
      </c>
      <c r="R5919" s="35" t="s">
        <v>266</v>
      </c>
      <c r="S5919" s="83" t="str">
        <f>MID(Tabla1[[#This Row],[Aplicación]],6,2)</f>
        <v>03</v>
      </c>
      <c r="T5919" s="84" t="str">
        <f>VLOOKUP(Tabla1[[#This Row],[AREA]],Hoja1!A:B,2,FALSE)</f>
        <v>03. Participación ciudadana y deportes</v>
      </c>
      <c r="U5919" s="83" t="str">
        <f>MID(Tabla1[[#This Row],[Aplicación]],9,4)</f>
        <v>9241</v>
      </c>
      <c r="V5919" s="84" t="str">
        <f>VLOOKUP(Tabla1[[#This Row],[PROGRAMA]],Hoja1!A:B,2,FALSE)</f>
        <v>9241. Participación ciudadana</v>
      </c>
      <c r="W5919" s="83" t="str">
        <f>MID(Tabla1[[#This Row],[Aplicación]],14,2)</f>
        <v>63</v>
      </c>
      <c r="X5919" s="83" t="str">
        <f>MID(Tabla1[[#This Row],[Aplicación]],14,6)</f>
        <v>632</v>
      </c>
    </row>
    <row r="5920" spans="1:24" x14ac:dyDescent="0.25">
      <c r="A5920" s="77">
        <v>220240051477</v>
      </c>
      <c r="B5920" s="78" t="s">
        <v>702</v>
      </c>
      <c r="C5920" s="79">
        <v>45595</v>
      </c>
      <c r="D5920" s="77">
        <v>22024000021</v>
      </c>
      <c r="E5920" s="78" t="s">
        <v>1296</v>
      </c>
      <c r="F5920" s="80">
        <v>50.78</v>
      </c>
      <c r="G5920" s="78" t="s">
        <v>57</v>
      </c>
      <c r="H5920" s="78" t="s">
        <v>7696</v>
      </c>
      <c r="I5920" s="81" t="s">
        <v>2934</v>
      </c>
      <c r="J5920" s="78" t="s">
        <v>398</v>
      </c>
      <c r="K5920" s="78" t="s">
        <v>398</v>
      </c>
      <c r="L5920" s="78" t="s">
        <v>413</v>
      </c>
      <c r="M5920" s="78" t="s">
        <v>395</v>
      </c>
      <c r="N5920" s="78" t="s">
        <v>396</v>
      </c>
      <c r="O5920" s="82" t="s">
        <v>325</v>
      </c>
      <c r="P5920" s="82" t="s">
        <v>6229</v>
      </c>
      <c r="Q5920" s="83" t="str">
        <f>MID(Tabla1[[#This Row],[Aplicación]],14,1)</f>
        <v>2</v>
      </c>
      <c r="R5920" s="35" t="s">
        <v>265</v>
      </c>
      <c r="S5920" s="83" t="str">
        <f>MID(Tabla1[[#This Row],[Aplicación]],6,2)</f>
        <v>11</v>
      </c>
      <c r="T5920" s="84" t="str">
        <f>VLOOKUP(Tabla1[[#This Row],[AREA]],Hoja1!A:B,2,FALSE)</f>
        <v>11. Salud pública y seguridad ciudadana</v>
      </c>
      <c r="U5920" s="83" t="str">
        <f>MID(Tabla1[[#This Row],[Aplicación]],9,4)</f>
        <v>1361</v>
      </c>
      <c r="V5920" s="84" t="str">
        <f>VLOOKUP(Tabla1[[#This Row],[PROGRAMA]],Hoja1!A:B,2,FALSE)</f>
        <v>1361. Prevención y extinción de incencios</v>
      </c>
      <c r="W5920" s="83" t="str">
        <f>MID(Tabla1[[#This Row],[Aplicación]],14,2)</f>
        <v>22</v>
      </c>
      <c r="X5920" s="83" t="str">
        <f>MID(Tabla1[[#This Row],[Aplicación]],14,6)</f>
        <v>22199</v>
      </c>
    </row>
    <row r="5921" spans="1:24" x14ac:dyDescent="0.25">
      <c r="A5921" s="77">
        <v>220240049998</v>
      </c>
      <c r="B5921" s="78" t="s">
        <v>702</v>
      </c>
      <c r="C5921" s="79">
        <v>45589</v>
      </c>
      <c r="D5921" s="77">
        <v>22024000749</v>
      </c>
      <c r="E5921" s="78" t="s">
        <v>1290</v>
      </c>
      <c r="F5921" s="80">
        <v>50.25</v>
      </c>
      <c r="G5921" s="78" t="s">
        <v>41</v>
      </c>
      <c r="H5921" s="78" t="s">
        <v>7697</v>
      </c>
      <c r="I5921" s="81" t="s">
        <v>2934</v>
      </c>
      <c r="J5921" s="78" t="s">
        <v>398</v>
      </c>
      <c r="K5921" s="78" t="s">
        <v>398</v>
      </c>
      <c r="L5921" s="78" t="s">
        <v>413</v>
      </c>
      <c r="M5921" s="78" t="s">
        <v>395</v>
      </c>
      <c r="N5921" s="78" t="s">
        <v>396</v>
      </c>
      <c r="O5921" s="82" t="s">
        <v>325</v>
      </c>
      <c r="P5921" s="82" t="s">
        <v>6229</v>
      </c>
      <c r="Q5921" s="83" t="str">
        <f>MID(Tabla1[[#This Row],[Aplicación]],14,1)</f>
        <v>2</v>
      </c>
      <c r="R5921" s="35" t="s">
        <v>265</v>
      </c>
      <c r="S5921" s="83" t="str">
        <f>MID(Tabla1[[#This Row],[Aplicación]],6,2)</f>
        <v>02</v>
      </c>
      <c r="T5921" s="84" t="str">
        <f>VLOOKUP(Tabla1[[#This Row],[AREA]],Hoja1!A:B,2,FALSE)</f>
        <v>02. Urbanismo y vivienda</v>
      </c>
      <c r="U5921" s="83" t="str">
        <f>MID(Tabla1[[#This Row],[Aplicación]],9,4)</f>
        <v>9332</v>
      </c>
      <c r="V5921" s="84" t="str">
        <f>VLOOKUP(Tabla1[[#This Row],[PROGRAMA]],Hoja1!A:B,2,FALSE)</f>
        <v>9332. Mantenimiento de edificios e instalaciones municipales</v>
      </c>
      <c r="W5921" s="83" t="str">
        <f>MID(Tabla1[[#This Row],[Aplicación]],14,2)</f>
        <v>21</v>
      </c>
      <c r="X5921" s="83" t="str">
        <f>MID(Tabla1[[#This Row],[Aplicación]],14,6)</f>
        <v>212</v>
      </c>
    </row>
    <row r="5922" spans="1:24" x14ac:dyDescent="0.25">
      <c r="A5922" s="77">
        <v>220240062161</v>
      </c>
      <c r="B5922" s="78" t="s">
        <v>702</v>
      </c>
      <c r="C5922" s="79">
        <v>45646</v>
      </c>
      <c r="D5922" s="77">
        <v>22024003059</v>
      </c>
      <c r="E5922" s="78" t="s">
        <v>1306</v>
      </c>
      <c r="F5922" s="80">
        <v>49.3</v>
      </c>
      <c r="G5922" s="78" t="s">
        <v>81</v>
      </c>
      <c r="H5922" s="78" t="s">
        <v>7698</v>
      </c>
      <c r="I5922" s="81" t="s">
        <v>2934</v>
      </c>
      <c r="J5922" s="78" t="s">
        <v>398</v>
      </c>
      <c r="K5922" s="78" t="s">
        <v>398</v>
      </c>
      <c r="L5922" s="78" t="s">
        <v>399</v>
      </c>
      <c r="M5922" s="78" t="s">
        <v>395</v>
      </c>
      <c r="N5922" s="78" t="s">
        <v>396</v>
      </c>
      <c r="O5922" s="82" t="s">
        <v>325</v>
      </c>
      <c r="P5922" s="82" t="s">
        <v>6229</v>
      </c>
      <c r="Q5922" s="83" t="str">
        <f>MID(Tabla1[[#This Row],[Aplicación]],14,1)</f>
        <v>2</v>
      </c>
      <c r="R5922" s="35" t="s">
        <v>265</v>
      </c>
      <c r="S5922" s="83" t="str">
        <f>MID(Tabla1[[#This Row],[Aplicación]],6,2)</f>
        <v>08</v>
      </c>
      <c r="T5922" s="84" t="str">
        <f>VLOOKUP(Tabla1[[#This Row],[AREA]],Hoja1!A:B,2,FALSE)</f>
        <v>08. Tráfico y movilidad</v>
      </c>
      <c r="U5922" s="83" t="str">
        <f>MID(Tabla1[[#This Row],[Aplicación]],9,4)</f>
        <v>1532</v>
      </c>
      <c r="V5922" s="84" t="str">
        <f>VLOOKUP(Tabla1[[#This Row],[PROGRAMA]],Hoja1!A:B,2,FALSE)</f>
        <v>1532. Pavimentación vias públicas y otros servicios urbanísticos</v>
      </c>
      <c r="W5922" s="83" t="str">
        <f>MID(Tabla1[[#This Row],[Aplicación]],14,2)</f>
        <v>21</v>
      </c>
      <c r="X5922" s="83" t="str">
        <f>MID(Tabla1[[#This Row],[Aplicación]],14,6)</f>
        <v>214</v>
      </c>
    </row>
    <row r="5923" spans="1:24" x14ac:dyDescent="0.25">
      <c r="A5923" s="77">
        <v>220240045474</v>
      </c>
      <c r="B5923" s="78" t="s">
        <v>702</v>
      </c>
      <c r="C5923" s="79">
        <v>45568</v>
      </c>
      <c r="D5923" s="77">
        <v>22024000749</v>
      </c>
      <c r="E5923" s="78" t="s">
        <v>1290</v>
      </c>
      <c r="F5923" s="80">
        <v>49.19</v>
      </c>
      <c r="G5923" s="78" t="s">
        <v>40</v>
      </c>
      <c r="H5923" s="78" t="s">
        <v>7699</v>
      </c>
      <c r="I5923" s="81" t="s">
        <v>2934</v>
      </c>
      <c r="J5923" s="78" t="s">
        <v>398</v>
      </c>
      <c r="K5923" s="78" t="s">
        <v>398</v>
      </c>
      <c r="L5923" s="78" t="s">
        <v>413</v>
      </c>
      <c r="M5923" s="78" t="s">
        <v>395</v>
      </c>
      <c r="N5923" s="78" t="s">
        <v>396</v>
      </c>
      <c r="O5923" s="82" t="s">
        <v>325</v>
      </c>
      <c r="P5923" s="82" t="s">
        <v>6229</v>
      </c>
      <c r="Q5923" s="83" t="str">
        <f>MID(Tabla1[[#This Row],[Aplicación]],14,1)</f>
        <v>2</v>
      </c>
      <c r="R5923" s="35" t="s">
        <v>265</v>
      </c>
      <c r="S5923" s="83" t="str">
        <f>MID(Tabla1[[#This Row],[Aplicación]],6,2)</f>
        <v>02</v>
      </c>
      <c r="T5923" s="84" t="str">
        <f>VLOOKUP(Tabla1[[#This Row],[AREA]],Hoja1!A:B,2,FALSE)</f>
        <v>02. Urbanismo y vivienda</v>
      </c>
      <c r="U5923" s="83" t="str">
        <f>MID(Tabla1[[#This Row],[Aplicación]],9,4)</f>
        <v>9332</v>
      </c>
      <c r="V5923" s="84" t="str">
        <f>VLOOKUP(Tabla1[[#This Row],[PROGRAMA]],Hoja1!A:B,2,FALSE)</f>
        <v>9332. Mantenimiento de edificios e instalaciones municipales</v>
      </c>
      <c r="W5923" s="83" t="str">
        <f>MID(Tabla1[[#This Row],[Aplicación]],14,2)</f>
        <v>21</v>
      </c>
      <c r="X5923" s="83" t="str">
        <f>MID(Tabla1[[#This Row],[Aplicación]],14,6)</f>
        <v>212</v>
      </c>
    </row>
    <row r="5924" spans="1:24" x14ac:dyDescent="0.25">
      <c r="A5924" s="77">
        <v>220240049856</v>
      </c>
      <c r="B5924" s="78" t="s">
        <v>702</v>
      </c>
      <c r="C5924" s="79">
        <v>45589</v>
      </c>
      <c r="D5924" s="77">
        <v>22024000021</v>
      </c>
      <c r="E5924" s="78" t="s">
        <v>1296</v>
      </c>
      <c r="F5924" s="80">
        <v>48.01</v>
      </c>
      <c r="G5924" s="78" t="s">
        <v>676</v>
      </c>
      <c r="H5924" s="78" t="s">
        <v>7700</v>
      </c>
      <c r="I5924" s="81" t="s">
        <v>2934</v>
      </c>
      <c r="J5924" s="78" t="s">
        <v>398</v>
      </c>
      <c r="K5924" s="78" t="s">
        <v>398</v>
      </c>
      <c r="L5924" s="78" t="s">
        <v>413</v>
      </c>
      <c r="M5924" s="78" t="s">
        <v>395</v>
      </c>
      <c r="N5924" s="78" t="s">
        <v>396</v>
      </c>
      <c r="O5924" s="82" t="s">
        <v>325</v>
      </c>
      <c r="P5924" s="82" t="s">
        <v>6229</v>
      </c>
      <c r="Q5924" s="83" t="str">
        <f>MID(Tabla1[[#This Row],[Aplicación]],14,1)</f>
        <v>2</v>
      </c>
      <c r="R5924" s="35" t="s">
        <v>265</v>
      </c>
      <c r="S5924" s="83" t="str">
        <f>MID(Tabla1[[#This Row],[Aplicación]],6,2)</f>
        <v>11</v>
      </c>
      <c r="T5924" s="84" t="str">
        <f>VLOOKUP(Tabla1[[#This Row],[AREA]],Hoja1!A:B,2,FALSE)</f>
        <v>11. Salud pública y seguridad ciudadana</v>
      </c>
      <c r="U5924" s="83" t="str">
        <f>MID(Tabla1[[#This Row],[Aplicación]],9,4)</f>
        <v>1361</v>
      </c>
      <c r="V5924" s="84" t="str">
        <f>VLOOKUP(Tabla1[[#This Row],[PROGRAMA]],Hoja1!A:B,2,FALSE)</f>
        <v>1361. Prevención y extinción de incencios</v>
      </c>
      <c r="W5924" s="83" t="str">
        <f>MID(Tabla1[[#This Row],[Aplicación]],14,2)</f>
        <v>22</v>
      </c>
      <c r="X5924" s="83" t="str">
        <f>MID(Tabla1[[#This Row],[Aplicación]],14,6)</f>
        <v>22199</v>
      </c>
    </row>
    <row r="5925" spans="1:24" x14ac:dyDescent="0.25">
      <c r="A5925" s="77">
        <v>220240055140</v>
      </c>
      <c r="B5925" s="78" t="s">
        <v>702</v>
      </c>
      <c r="C5925" s="79">
        <v>45617</v>
      </c>
      <c r="D5925" s="77">
        <v>22024000021</v>
      </c>
      <c r="E5925" s="78" t="s">
        <v>1296</v>
      </c>
      <c r="F5925" s="80">
        <v>47.69</v>
      </c>
      <c r="G5925" s="78" t="s">
        <v>82</v>
      </c>
      <c r="H5925" s="78" t="s">
        <v>7701</v>
      </c>
      <c r="I5925" s="81" t="s">
        <v>2934</v>
      </c>
      <c r="J5925" s="78" t="s">
        <v>398</v>
      </c>
      <c r="K5925" s="78" t="s">
        <v>398</v>
      </c>
      <c r="L5925" s="78" t="s">
        <v>413</v>
      </c>
      <c r="M5925" s="78" t="s">
        <v>395</v>
      </c>
      <c r="N5925" s="78" t="s">
        <v>396</v>
      </c>
      <c r="O5925" s="82" t="s">
        <v>325</v>
      </c>
      <c r="P5925" s="82" t="s">
        <v>6229</v>
      </c>
      <c r="Q5925" s="83" t="str">
        <f>MID(Tabla1[[#This Row],[Aplicación]],14,1)</f>
        <v>2</v>
      </c>
      <c r="R5925" s="35" t="s">
        <v>265</v>
      </c>
      <c r="S5925" s="83" t="str">
        <f>MID(Tabla1[[#This Row],[Aplicación]],6,2)</f>
        <v>11</v>
      </c>
      <c r="T5925" s="84" t="str">
        <f>VLOOKUP(Tabla1[[#This Row],[AREA]],Hoja1!A:B,2,FALSE)</f>
        <v>11. Salud pública y seguridad ciudadana</v>
      </c>
      <c r="U5925" s="83" t="str">
        <f>MID(Tabla1[[#This Row],[Aplicación]],9,4)</f>
        <v>1361</v>
      </c>
      <c r="V5925" s="84" t="str">
        <f>VLOOKUP(Tabla1[[#This Row],[PROGRAMA]],Hoja1!A:B,2,FALSE)</f>
        <v>1361. Prevención y extinción de incencios</v>
      </c>
      <c r="W5925" s="83" t="str">
        <f>MID(Tabla1[[#This Row],[Aplicación]],14,2)</f>
        <v>22</v>
      </c>
      <c r="X5925" s="83" t="str">
        <f>MID(Tabla1[[#This Row],[Aplicación]],14,6)</f>
        <v>22199</v>
      </c>
    </row>
    <row r="5926" spans="1:24" x14ac:dyDescent="0.25">
      <c r="A5926" s="77">
        <v>220240052434</v>
      </c>
      <c r="B5926" s="78" t="s">
        <v>702</v>
      </c>
      <c r="C5926" s="79">
        <v>45601</v>
      </c>
      <c r="D5926" s="77">
        <v>22024001011</v>
      </c>
      <c r="E5926" s="78" t="s">
        <v>1423</v>
      </c>
      <c r="F5926" s="80">
        <v>47.26</v>
      </c>
      <c r="G5926" s="78" t="s">
        <v>283</v>
      </c>
      <c r="H5926" s="78" t="s">
        <v>7702</v>
      </c>
      <c r="I5926" s="81" t="s">
        <v>2934</v>
      </c>
      <c r="J5926" s="78" t="s">
        <v>398</v>
      </c>
      <c r="K5926" s="78" t="s">
        <v>398</v>
      </c>
      <c r="L5926" s="78" t="s">
        <v>399</v>
      </c>
      <c r="M5926" s="78" t="s">
        <v>395</v>
      </c>
      <c r="N5926" s="78" t="s">
        <v>396</v>
      </c>
      <c r="O5926" s="82" t="s">
        <v>325</v>
      </c>
      <c r="P5926" s="82" t="s">
        <v>6229</v>
      </c>
      <c r="Q5926" s="83" t="str">
        <f>MID(Tabla1[[#This Row],[Aplicación]],14,1)</f>
        <v>2</v>
      </c>
      <c r="R5926" s="35" t="s">
        <v>265</v>
      </c>
      <c r="S5926" s="83" t="str">
        <f>MID(Tabla1[[#This Row],[Aplicación]],6,2)</f>
        <v>11</v>
      </c>
      <c r="T5926" s="84" t="str">
        <f>VLOOKUP(Tabla1[[#This Row],[AREA]],Hoja1!A:B,2,FALSE)</f>
        <v>11. Salud pública y seguridad ciudadana</v>
      </c>
      <c r="U5926" s="83" t="str">
        <f>MID(Tabla1[[#This Row],[Aplicación]],9,4)</f>
        <v>1321</v>
      </c>
      <c r="V5926" s="84" t="str">
        <f>VLOOKUP(Tabla1[[#This Row],[PROGRAMA]],Hoja1!A:B,2,FALSE)</f>
        <v>1321. Policía municipal</v>
      </c>
      <c r="W5926" s="83" t="str">
        <f>MID(Tabla1[[#This Row],[Aplicación]],14,2)</f>
        <v>21</v>
      </c>
      <c r="X5926" s="83" t="str">
        <f>MID(Tabla1[[#This Row],[Aplicación]],14,6)</f>
        <v>214</v>
      </c>
    </row>
    <row r="5927" spans="1:24" x14ac:dyDescent="0.25">
      <c r="A5927" s="77">
        <v>220240062056</v>
      </c>
      <c r="B5927" s="78" t="s">
        <v>702</v>
      </c>
      <c r="C5927" s="79">
        <v>45646</v>
      </c>
      <c r="D5927" s="77">
        <v>22024000940</v>
      </c>
      <c r="E5927" s="78" t="s">
        <v>1285</v>
      </c>
      <c r="F5927" s="80">
        <v>47.25</v>
      </c>
      <c r="G5927" s="78" t="s">
        <v>82</v>
      </c>
      <c r="H5927" s="78" t="s">
        <v>7703</v>
      </c>
      <c r="I5927" s="81" t="s">
        <v>2934</v>
      </c>
      <c r="J5927" s="78" t="s">
        <v>398</v>
      </c>
      <c r="K5927" s="78" t="s">
        <v>398</v>
      </c>
      <c r="L5927" s="78" t="s">
        <v>413</v>
      </c>
      <c r="M5927" s="78" t="s">
        <v>395</v>
      </c>
      <c r="N5927" s="78" t="s">
        <v>396</v>
      </c>
      <c r="O5927" s="82" t="s">
        <v>325</v>
      </c>
      <c r="P5927" s="82" t="s">
        <v>6229</v>
      </c>
      <c r="Q5927" s="83" t="str">
        <f>MID(Tabla1[[#This Row],[Aplicación]],14,1)</f>
        <v>2</v>
      </c>
      <c r="R5927" s="35" t="s">
        <v>265</v>
      </c>
      <c r="S5927" s="83" t="str">
        <f>MID(Tabla1[[#This Row],[Aplicación]],6,2)</f>
        <v>06</v>
      </c>
      <c r="T5927" s="84" t="str">
        <f>VLOOKUP(Tabla1[[#This Row],[AREA]],Hoja1!A:B,2,FALSE)</f>
        <v>06. Educación y cultura</v>
      </c>
      <c r="U5927" s="83" t="str">
        <f>MID(Tabla1[[#This Row],[Aplicación]],9,4)</f>
        <v>3232</v>
      </c>
      <c r="V5927" s="84" t="str">
        <f>VLOOKUP(Tabla1[[#This Row],[PROGRAMA]],Hoja1!A:B,2,FALSE)</f>
        <v>3232. Conservación y mantenimiento centros educación infantil y primaria</v>
      </c>
      <c r="W5927" s="83" t="str">
        <f>MID(Tabla1[[#This Row],[Aplicación]],14,2)</f>
        <v>21</v>
      </c>
      <c r="X5927" s="83" t="str">
        <f>MID(Tabla1[[#This Row],[Aplicación]],14,6)</f>
        <v>212</v>
      </c>
    </row>
    <row r="5928" spans="1:24" x14ac:dyDescent="0.25">
      <c r="A5928" s="77">
        <v>220240051499</v>
      </c>
      <c r="B5928" s="78" t="s">
        <v>702</v>
      </c>
      <c r="C5928" s="79">
        <v>45595</v>
      </c>
      <c r="D5928" s="77">
        <v>22024001631</v>
      </c>
      <c r="E5928" s="78" t="s">
        <v>3235</v>
      </c>
      <c r="F5928" s="80">
        <v>46.77</v>
      </c>
      <c r="G5928" s="78" t="s">
        <v>3236</v>
      </c>
      <c r="H5928" s="78" t="s">
        <v>7704</v>
      </c>
      <c r="I5928" s="81" t="s">
        <v>2934</v>
      </c>
      <c r="J5928" s="78" t="s">
        <v>824</v>
      </c>
      <c r="K5928" s="78" t="s">
        <v>398</v>
      </c>
      <c r="L5928" s="78" t="s">
        <v>413</v>
      </c>
      <c r="M5928" s="78" t="s">
        <v>395</v>
      </c>
      <c r="N5928" s="78" t="s">
        <v>396</v>
      </c>
      <c r="O5928" s="82" t="s">
        <v>325</v>
      </c>
      <c r="P5928" s="82" t="s">
        <v>6229</v>
      </c>
      <c r="Q5928" s="83" t="str">
        <f>MID(Tabla1[[#This Row],[Aplicación]],14,1)</f>
        <v>2</v>
      </c>
      <c r="R5928" s="35" t="s">
        <v>265</v>
      </c>
      <c r="S5928" s="83" t="str">
        <f>MID(Tabla1[[#This Row],[Aplicación]],6,2)</f>
        <v>07</v>
      </c>
      <c r="T5928" s="84" t="str">
        <f>VLOOKUP(Tabla1[[#This Row],[AREA]],Hoja1!A:B,2,FALSE)</f>
        <v>07. Medio ambiente</v>
      </c>
      <c r="U5928" s="83" t="str">
        <f>MID(Tabla1[[#This Row],[Aplicación]],9,4)</f>
        <v>1711</v>
      </c>
      <c r="V5928" s="84" t="str">
        <f>VLOOKUP(Tabla1[[#This Row],[PROGRAMA]],Hoja1!A:B,2,FALSE)</f>
        <v>1711. Parques y jardines</v>
      </c>
      <c r="W5928" s="83" t="str">
        <f>MID(Tabla1[[#This Row],[Aplicación]],14,2)</f>
        <v>22</v>
      </c>
      <c r="X5928" s="83" t="str">
        <f>MID(Tabla1[[#This Row],[Aplicación]],14,6)</f>
        <v>22106</v>
      </c>
    </row>
    <row r="5929" spans="1:24" x14ac:dyDescent="0.25">
      <c r="A5929" s="77">
        <v>220240057996</v>
      </c>
      <c r="B5929" s="78" t="s">
        <v>702</v>
      </c>
      <c r="C5929" s="79">
        <v>45630</v>
      </c>
      <c r="D5929" s="77">
        <v>22024001014</v>
      </c>
      <c r="E5929" s="78" t="s">
        <v>1341</v>
      </c>
      <c r="F5929" s="80">
        <v>46.32</v>
      </c>
      <c r="G5929" s="78" t="s">
        <v>804</v>
      </c>
      <c r="H5929" s="78" t="s">
        <v>7705</v>
      </c>
      <c r="I5929" s="81" t="s">
        <v>2934</v>
      </c>
      <c r="J5929" s="78" t="s">
        <v>398</v>
      </c>
      <c r="K5929" s="78" t="s">
        <v>398</v>
      </c>
      <c r="L5929" s="78" t="s">
        <v>413</v>
      </c>
      <c r="M5929" s="78" t="s">
        <v>395</v>
      </c>
      <c r="N5929" s="78" t="s">
        <v>396</v>
      </c>
      <c r="O5929" s="82" t="s">
        <v>325</v>
      </c>
      <c r="P5929" s="82" t="s">
        <v>6229</v>
      </c>
      <c r="Q5929" s="83" t="str">
        <f>MID(Tabla1[[#This Row],[Aplicación]],14,1)</f>
        <v>2</v>
      </c>
      <c r="R5929" s="35" t="s">
        <v>265</v>
      </c>
      <c r="S5929" s="83" t="str">
        <f>MID(Tabla1[[#This Row],[Aplicación]],6,2)</f>
        <v>11</v>
      </c>
      <c r="T5929" s="84" t="str">
        <f>VLOOKUP(Tabla1[[#This Row],[AREA]],Hoja1!A:B,2,FALSE)</f>
        <v>11. Salud pública y seguridad ciudadana</v>
      </c>
      <c r="U5929" s="83" t="str">
        <f>MID(Tabla1[[#This Row],[Aplicación]],9,4)</f>
        <v>1321</v>
      </c>
      <c r="V5929" s="84" t="str">
        <f>VLOOKUP(Tabla1[[#This Row],[PROGRAMA]],Hoja1!A:B,2,FALSE)</f>
        <v>1321. Policía municipal</v>
      </c>
      <c r="W5929" s="83" t="str">
        <f>MID(Tabla1[[#This Row],[Aplicación]],14,2)</f>
        <v>22</v>
      </c>
      <c r="X5929" s="83" t="str">
        <f>MID(Tabla1[[#This Row],[Aplicación]],14,6)</f>
        <v>22199</v>
      </c>
    </row>
    <row r="5930" spans="1:24" x14ac:dyDescent="0.25">
      <c r="A5930" s="77">
        <v>220240049969</v>
      </c>
      <c r="B5930" s="78" t="s">
        <v>702</v>
      </c>
      <c r="C5930" s="79">
        <v>45589</v>
      </c>
      <c r="D5930" s="77">
        <v>22024000440</v>
      </c>
      <c r="E5930" s="78" t="s">
        <v>1425</v>
      </c>
      <c r="F5930" s="80">
        <v>46.25</v>
      </c>
      <c r="G5930" s="78" t="s">
        <v>952</v>
      </c>
      <c r="H5930" s="78" t="s">
        <v>7706</v>
      </c>
      <c r="I5930" s="81" t="s">
        <v>2934</v>
      </c>
      <c r="J5930" s="78" t="s">
        <v>699</v>
      </c>
      <c r="K5930" s="78" t="s">
        <v>398</v>
      </c>
      <c r="L5930" s="78" t="s">
        <v>399</v>
      </c>
      <c r="M5930" s="78" t="s">
        <v>395</v>
      </c>
      <c r="N5930" s="78" t="s">
        <v>396</v>
      </c>
      <c r="O5930" s="82" t="s">
        <v>325</v>
      </c>
      <c r="P5930" s="82" t="s">
        <v>6229</v>
      </c>
      <c r="Q5930" s="83" t="str">
        <f>MID(Tabla1[[#This Row],[Aplicación]],14,1)</f>
        <v>2</v>
      </c>
      <c r="R5930" s="35" t="s">
        <v>265</v>
      </c>
      <c r="S5930" s="83" t="str">
        <f>MID(Tabla1[[#This Row],[Aplicación]],6,2)</f>
        <v>11</v>
      </c>
      <c r="T5930" s="84" t="str">
        <f>VLOOKUP(Tabla1[[#This Row],[AREA]],Hoja1!A:B,2,FALSE)</f>
        <v>11. Salud pública y seguridad ciudadana</v>
      </c>
      <c r="U5930" s="83" t="str">
        <f>MID(Tabla1[[#This Row],[Aplicación]],9,4)</f>
        <v>1621</v>
      </c>
      <c r="V5930" s="84" t="str">
        <f>VLOOKUP(Tabla1[[#This Row],[PROGRAMA]],Hoja1!A:B,2,FALSE)</f>
        <v>1621. Recogida de residuos</v>
      </c>
      <c r="W5930" s="83" t="str">
        <f>MID(Tabla1[[#This Row],[Aplicación]],14,2)</f>
        <v>21</v>
      </c>
      <c r="X5930" s="83" t="str">
        <f>MID(Tabla1[[#This Row],[Aplicación]],14,6)</f>
        <v>214</v>
      </c>
    </row>
    <row r="5931" spans="1:24" x14ac:dyDescent="0.25">
      <c r="A5931" s="77">
        <v>220240052408</v>
      </c>
      <c r="B5931" s="78" t="s">
        <v>702</v>
      </c>
      <c r="C5931" s="79">
        <v>45601</v>
      </c>
      <c r="D5931" s="77">
        <v>22024001011</v>
      </c>
      <c r="E5931" s="78" t="s">
        <v>1423</v>
      </c>
      <c r="F5931" s="80">
        <v>46.25</v>
      </c>
      <c r="G5931" s="78" t="s">
        <v>283</v>
      </c>
      <c r="H5931" s="78" t="s">
        <v>7707</v>
      </c>
      <c r="I5931" s="81" t="s">
        <v>2934</v>
      </c>
      <c r="J5931" s="78" t="s">
        <v>398</v>
      </c>
      <c r="K5931" s="78" t="s">
        <v>398</v>
      </c>
      <c r="L5931" s="78" t="s">
        <v>399</v>
      </c>
      <c r="M5931" s="78" t="s">
        <v>395</v>
      </c>
      <c r="N5931" s="78" t="s">
        <v>396</v>
      </c>
      <c r="O5931" s="82" t="s">
        <v>325</v>
      </c>
      <c r="P5931" s="82" t="s">
        <v>6229</v>
      </c>
      <c r="Q5931" s="83" t="str">
        <f>MID(Tabla1[[#This Row],[Aplicación]],14,1)</f>
        <v>2</v>
      </c>
      <c r="R5931" s="35" t="s">
        <v>265</v>
      </c>
      <c r="S5931" s="83" t="str">
        <f>MID(Tabla1[[#This Row],[Aplicación]],6,2)</f>
        <v>11</v>
      </c>
      <c r="T5931" s="84" t="str">
        <f>VLOOKUP(Tabla1[[#This Row],[AREA]],Hoja1!A:B,2,FALSE)</f>
        <v>11. Salud pública y seguridad ciudadana</v>
      </c>
      <c r="U5931" s="83" t="str">
        <f>MID(Tabla1[[#This Row],[Aplicación]],9,4)</f>
        <v>1321</v>
      </c>
      <c r="V5931" s="84" t="str">
        <f>VLOOKUP(Tabla1[[#This Row],[PROGRAMA]],Hoja1!A:B,2,FALSE)</f>
        <v>1321. Policía municipal</v>
      </c>
      <c r="W5931" s="83" t="str">
        <f>MID(Tabla1[[#This Row],[Aplicación]],14,2)</f>
        <v>21</v>
      </c>
      <c r="X5931" s="83" t="str">
        <f>MID(Tabla1[[#This Row],[Aplicación]],14,6)</f>
        <v>214</v>
      </c>
    </row>
    <row r="5932" spans="1:24" x14ac:dyDescent="0.25">
      <c r="A5932" s="77">
        <v>220240056174</v>
      </c>
      <c r="B5932" s="78" t="s">
        <v>702</v>
      </c>
      <c r="C5932" s="79">
        <v>45622</v>
      </c>
      <c r="D5932" s="77">
        <v>22024003039</v>
      </c>
      <c r="E5932" s="78" t="s">
        <v>1454</v>
      </c>
      <c r="F5932" s="80">
        <v>46.02</v>
      </c>
      <c r="G5932" s="78" t="s">
        <v>81</v>
      </c>
      <c r="H5932" s="78" t="s">
        <v>7708</v>
      </c>
      <c r="I5932" s="81" t="s">
        <v>2934</v>
      </c>
      <c r="J5932" s="78" t="s">
        <v>398</v>
      </c>
      <c r="K5932" s="78" t="s">
        <v>398</v>
      </c>
      <c r="L5932" s="78" t="s">
        <v>413</v>
      </c>
      <c r="M5932" s="78" t="s">
        <v>395</v>
      </c>
      <c r="N5932" s="78" t="s">
        <v>396</v>
      </c>
      <c r="O5932" s="82" t="s">
        <v>325</v>
      </c>
      <c r="P5932" s="82" t="s">
        <v>6229</v>
      </c>
      <c r="Q5932" s="83" t="str">
        <f>MID(Tabla1[[#This Row],[Aplicación]],14,1)</f>
        <v>2</v>
      </c>
      <c r="R5932" s="35" t="s">
        <v>265</v>
      </c>
      <c r="S5932" s="83" t="str">
        <f>MID(Tabla1[[#This Row],[Aplicación]],6,2)</f>
        <v>08</v>
      </c>
      <c r="T5932" s="84" t="str">
        <f>VLOOKUP(Tabla1[[#This Row],[AREA]],Hoja1!A:B,2,FALSE)</f>
        <v>08. Tráfico y movilidad</v>
      </c>
      <c r="U5932" s="83" t="str">
        <f>MID(Tabla1[[#This Row],[Aplicación]],9,4)</f>
        <v>1532</v>
      </c>
      <c r="V5932" s="84" t="str">
        <f>VLOOKUP(Tabla1[[#This Row],[PROGRAMA]],Hoja1!A:B,2,FALSE)</f>
        <v>1532. Pavimentación vias públicas y otros servicios urbanísticos</v>
      </c>
      <c r="W5932" s="83" t="str">
        <f>MID(Tabla1[[#This Row],[Aplicación]],14,2)</f>
        <v>21</v>
      </c>
      <c r="X5932" s="83" t="str">
        <f>MID(Tabla1[[#This Row],[Aplicación]],14,6)</f>
        <v>210</v>
      </c>
    </row>
    <row r="5933" spans="1:24" x14ac:dyDescent="0.25">
      <c r="A5933" s="77">
        <v>220240053919</v>
      </c>
      <c r="B5933" s="78" t="s">
        <v>702</v>
      </c>
      <c r="C5933" s="79">
        <v>45614</v>
      </c>
      <c r="D5933" s="77">
        <v>22024001045</v>
      </c>
      <c r="E5933" s="78" t="s">
        <v>1353</v>
      </c>
      <c r="F5933" s="80">
        <v>46</v>
      </c>
      <c r="G5933" s="78" t="s">
        <v>57</v>
      </c>
      <c r="H5933" s="78" t="s">
        <v>7709</v>
      </c>
      <c r="I5933" s="81" t="s">
        <v>2934</v>
      </c>
      <c r="J5933" s="78" t="s">
        <v>398</v>
      </c>
      <c r="K5933" s="78" t="s">
        <v>398</v>
      </c>
      <c r="L5933" s="78" t="s">
        <v>413</v>
      </c>
      <c r="M5933" s="78" t="s">
        <v>395</v>
      </c>
      <c r="N5933" s="78" t="s">
        <v>396</v>
      </c>
      <c r="O5933" s="82" t="s">
        <v>325</v>
      </c>
      <c r="P5933" s="82" t="s">
        <v>6229</v>
      </c>
      <c r="Q5933" s="83" t="str">
        <f>MID(Tabla1[[#This Row],[Aplicación]],14,1)</f>
        <v>2</v>
      </c>
      <c r="R5933" s="35" t="s">
        <v>265</v>
      </c>
      <c r="S5933" s="83" t="str">
        <f>MID(Tabla1[[#This Row],[Aplicación]],6,2)</f>
        <v>11</v>
      </c>
      <c r="T5933" s="84" t="str">
        <f>VLOOKUP(Tabla1[[#This Row],[AREA]],Hoja1!A:B,2,FALSE)</f>
        <v>11. Salud pública y seguridad ciudadana</v>
      </c>
      <c r="U5933" s="83" t="str">
        <f>MID(Tabla1[[#This Row],[Aplicación]],9,4)</f>
        <v>3111</v>
      </c>
      <c r="V5933" s="84" t="str">
        <f>VLOOKUP(Tabla1[[#This Row],[PROGRAMA]],Hoja1!A:B,2,FALSE)</f>
        <v>3111. Protección de la salubridad pública</v>
      </c>
      <c r="W5933" s="83" t="str">
        <f>MID(Tabla1[[#This Row],[Aplicación]],14,2)</f>
        <v>22</v>
      </c>
      <c r="X5933" s="83" t="str">
        <f>MID(Tabla1[[#This Row],[Aplicación]],14,6)</f>
        <v>22199</v>
      </c>
    </row>
    <row r="5934" spans="1:24" x14ac:dyDescent="0.25">
      <c r="A5934" s="77">
        <v>220240051715</v>
      </c>
      <c r="B5934" s="78" t="s">
        <v>702</v>
      </c>
      <c r="C5934" s="79">
        <v>45600</v>
      </c>
      <c r="D5934" s="77">
        <v>22024000484</v>
      </c>
      <c r="E5934" s="78" t="s">
        <v>1323</v>
      </c>
      <c r="F5934" s="80">
        <v>46</v>
      </c>
      <c r="G5934" s="78" t="s">
        <v>81</v>
      </c>
      <c r="H5934" s="78" t="s">
        <v>7710</v>
      </c>
      <c r="I5934" s="81" t="s">
        <v>2934</v>
      </c>
      <c r="J5934" s="78" t="s">
        <v>398</v>
      </c>
      <c r="K5934" s="78" t="s">
        <v>398</v>
      </c>
      <c r="L5934" s="78" t="s">
        <v>413</v>
      </c>
      <c r="M5934" s="78" t="s">
        <v>395</v>
      </c>
      <c r="N5934" s="78" t="s">
        <v>396</v>
      </c>
      <c r="O5934" s="82" t="s">
        <v>325</v>
      </c>
      <c r="P5934" s="82" t="s">
        <v>6229</v>
      </c>
      <c r="Q5934" s="83" t="str">
        <f>MID(Tabla1[[#This Row],[Aplicación]],14,1)</f>
        <v>2</v>
      </c>
      <c r="R5934" s="35" t="s">
        <v>265</v>
      </c>
      <c r="S5934" s="83" t="str">
        <f>MID(Tabla1[[#This Row],[Aplicación]],6,2)</f>
        <v>10</v>
      </c>
      <c r="T5934" s="84" t="str">
        <f>VLOOKUP(Tabla1[[#This Row],[AREA]],Hoja1!A:B,2,FALSE)</f>
        <v>10. Personas mayores, familia y servicios sociales</v>
      </c>
      <c r="U5934" s="83" t="str">
        <f>MID(Tabla1[[#This Row],[Aplicación]],9,4)</f>
        <v>2312</v>
      </c>
      <c r="V5934" s="84" t="str">
        <f>VLOOKUP(Tabla1[[#This Row],[PROGRAMA]],Hoja1!A:B,2,FALSE)</f>
        <v>2312. Iniciativas sociales</v>
      </c>
      <c r="W5934" s="83" t="str">
        <f>MID(Tabla1[[#This Row],[Aplicación]],14,2)</f>
        <v>21</v>
      </c>
      <c r="X5934" s="83" t="str">
        <f>MID(Tabla1[[#This Row],[Aplicación]],14,6)</f>
        <v>212</v>
      </c>
    </row>
    <row r="5935" spans="1:24" x14ac:dyDescent="0.25">
      <c r="A5935" s="77">
        <v>220240046537</v>
      </c>
      <c r="B5935" s="78" t="s">
        <v>702</v>
      </c>
      <c r="C5935" s="79">
        <v>45572</v>
      </c>
      <c r="D5935" s="77">
        <v>22024003315</v>
      </c>
      <c r="E5935" s="78" t="s">
        <v>2980</v>
      </c>
      <c r="F5935" s="80">
        <v>45.83</v>
      </c>
      <c r="G5935" s="78" t="s">
        <v>776</v>
      </c>
      <c r="H5935" s="78" t="s">
        <v>7711</v>
      </c>
      <c r="I5935" s="81" t="s">
        <v>2934</v>
      </c>
      <c r="J5935" s="78" t="s">
        <v>398</v>
      </c>
      <c r="K5935" s="78" t="s">
        <v>398</v>
      </c>
      <c r="L5935" s="78" t="s">
        <v>413</v>
      </c>
      <c r="M5935" s="78" t="s">
        <v>395</v>
      </c>
      <c r="N5935" s="78" t="s">
        <v>396</v>
      </c>
      <c r="O5935" s="82" t="s">
        <v>325</v>
      </c>
      <c r="P5935" s="82" t="s">
        <v>6229</v>
      </c>
      <c r="Q5935" s="83" t="str">
        <f>MID(Tabla1[[#This Row],[Aplicación]],14,1)</f>
        <v>2</v>
      </c>
      <c r="R5935" s="35" t="s">
        <v>265</v>
      </c>
      <c r="S5935" s="83" t="str">
        <f>MID(Tabla1[[#This Row],[Aplicación]],6,2)</f>
        <v>01</v>
      </c>
      <c r="T5935" s="84" t="str">
        <f>VLOOKUP(Tabla1[[#This Row],[AREA]],Hoja1!A:B,2,FALSE)</f>
        <v>01. Alcaldía</v>
      </c>
      <c r="U5935" s="83" t="str">
        <f>MID(Tabla1[[#This Row],[Aplicación]],9,4)</f>
        <v>9206</v>
      </c>
      <c r="V5935" s="84" t="str">
        <f>VLOOKUP(Tabla1[[#This Row],[PROGRAMA]],Hoja1!A:B,2,FALSE)</f>
        <v>9206. Archivo municipal</v>
      </c>
      <c r="W5935" s="83" t="str">
        <f>MID(Tabla1[[#This Row],[Aplicación]],14,2)</f>
        <v>22</v>
      </c>
      <c r="X5935" s="83" t="str">
        <f>MID(Tabla1[[#This Row],[Aplicación]],14,6)</f>
        <v>22199</v>
      </c>
    </row>
    <row r="5936" spans="1:24" x14ac:dyDescent="0.25">
      <c r="A5936" s="77">
        <v>220240059753</v>
      </c>
      <c r="B5936" s="78" t="s">
        <v>702</v>
      </c>
      <c r="C5936" s="79">
        <v>45636</v>
      </c>
      <c r="D5936" s="77">
        <v>22024000079</v>
      </c>
      <c r="E5936" s="78" t="s">
        <v>1262</v>
      </c>
      <c r="F5936" s="80">
        <v>45.4</v>
      </c>
      <c r="G5936" s="78" t="s">
        <v>82</v>
      </c>
      <c r="H5936" s="78" t="s">
        <v>7712</v>
      </c>
      <c r="I5936" s="81" t="s">
        <v>2934</v>
      </c>
      <c r="J5936" s="78" t="s">
        <v>398</v>
      </c>
      <c r="K5936" s="78" t="s">
        <v>398</v>
      </c>
      <c r="L5936" s="78" t="s">
        <v>413</v>
      </c>
      <c r="M5936" s="78" t="s">
        <v>395</v>
      </c>
      <c r="N5936" s="78" t="s">
        <v>396</v>
      </c>
      <c r="O5936" s="82" t="s">
        <v>325</v>
      </c>
      <c r="P5936" s="82" t="s">
        <v>6229</v>
      </c>
      <c r="Q5936" s="83" t="str">
        <f>MID(Tabla1[[#This Row],[Aplicación]],14,1)</f>
        <v>2</v>
      </c>
      <c r="R5936" s="35" t="s">
        <v>265</v>
      </c>
      <c r="S5936" s="83" t="str">
        <f>MID(Tabla1[[#This Row],[Aplicación]],6,2)</f>
        <v>03</v>
      </c>
      <c r="T5936" s="84" t="str">
        <f>VLOOKUP(Tabla1[[#This Row],[AREA]],Hoja1!A:B,2,FALSE)</f>
        <v>03. Participación ciudadana y deportes</v>
      </c>
      <c r="U5936" s="83" t="str">
        <f>MID(Tabla1[[#This Row],[Aplicación]],9,4)</f>
        <v>9241</v>
      </c>
      <c r="V5936" s="84" t="str">
        <f>VLOOKUP(Tabla1[[#This Row],[PROGRAMA]],Hoja1!A:B,2,FALSE)</f>
        <v>9241. Participación ciudadana</v>
      </c>
      <c r="W5936" s="83" t="str">
        <f>MID(Tabla1[[#This Row],[Aplicación]],14,2)</f>
        <v>21</v>
      </c>
      <c r="X5936" s="83" t="str">
        <f>MID(Tabla1[[#This Row],[Aplicación]],14,6)</f>
        <v>213</v>
      </c>
    </row>
    <row r="5937" spans="1:24" x14ac:dyDescent="0.25">
      <c r="A5937" s="77">
        <v>220240045080</v>
      </c>
      <c r="B5937" s="78" t="s">
        <v>702</v>
      </c>
      <c r="C5937" s="79">
        <v>45567</v>
      </c>
      <c r="D5937" s="77">
        <v>22024000506</v>
      </c>
      <c r="E5937" s="78" t="s">
        <v>1335</v>
      </c>
      <c r="F5937" s="80">
        <v>45.39</v>
      </c>
      <c r="G5937" s="78" t="s">
        <v>40</v>
      </c>
      <c r="H5937" s="78" t="s">
        <v>7713</v>
      </c>
      <c r="I5937" s="81" t="s">
        <v>2934</v>
      </c>
      <c r="J5937" s="78" t="s">
        <v>398</v>
      </c>
      <c r="K5937" s="78" t="s">
        <v>398</v>
      </c>
      <c r="L5937" s="78" t="s">
        <v>413</v>
      </c>
      <c r="M5937" s="78" t="s">
        <v>395</v>
      </c>
      <c r="N5937" s="78" t="s">
        <v>396</v>
      </c>
      <c r="O5937" s="82" t="s">
        <v>325</v>
      </c>
      <c r="P5937" s="82" t="s">
        <v>6229</v>
      </c>
      <c r="Q5937" s="83" t="str">
        <f>MID(Tabla1[[#This Row],[Aplicación]],14,1)</f>
        <v>2</v>
      </c>
      <c r="R5937" s="35" t="s">
        <v>265</v>
      </c>
      <c r="S5937" s="83" t="str">
        <f>MID(Tabla1[[#This Row],[Aplicación]],6,2)</f>
        <v>10</v>
      </c>
      <c r="T5937" s="84" t="str">
        <f>VLOOKUP(Tabla1[[#This Row],[AREA]],Hoja1!A:B,2,FALSE)</f>
        <v>10. Personas mayores, familia y servicios sociales</v>
      </c>
      <c r="U5937" s="83" t="str">
        <f>MID(Tabla1[[#This Row],[Aplicación]],9,4)</f>
        <v>2412</v>
      </c>
      <c r="V5937" s="84" t="str">
        <f>VLOOKUP(Tabla1[[#This Row],[PROGRAMA]],Hoja1!A:B,2,FALSE)</f>
        <v>2412. Formación para el empleo</v>
      </c>
      <c r="W5937" s="83" t="str">
        <f>MID(Tabla1[[#This Row],[Aplicación]],14,2)</f>
        <v>22</v>
      </c>
      <c r="X5937" s="83" t="str">
        <f>MID(Tabla1[[#This Row],[Aplicación]],14,6)</f>
        <v>22199</v>
      </c>
    </row>
    <row r="5938" spans="1:24" x14ac:dyDescent="0.25">
      <c r="A5938" s="77">
        <v>220240055283</v>
      </c>
      <c r="B5938" s="78" t="s">
        <v>702</v>
      </c>
      <c r="C5938" s="79">
        <v>45617</v>
      </c>
      <c r="D5938" s="77">
        <v>22024000450</v>
      </c>
      <c r="E5938" s="78" t="s">
        <v>1455</v>
      </c>
      <c r="F5938" s="80">
        <v>45.22</v>
      </c>
      <c r="G5938" s="78" t="s">
        <v>41</v>
      </c>
      <c r="H5938" s="78" t="s">
        <v>7714</v>
      </c>
      <c r="I5938" s="81" t="s">
        <v>2934</v>
      </c>
      <c r="J5938" s="78" t="s">
        <v>398</v>
      </c>
      <c r="K5938" s="78" t="s">
        <v>398</v>
      </c>
      <c r="L5938" s="78" t="s">
        <v>413</v>
      </c>
      <c r="M5938" s="78" t="s">
        <v>395</v>
      </c>
      <c r="N5938" s="78" t="s">
        <v>396</v>
      </c>
      <c r="O5938" s="82" t="s">
        <v>325</v>
      </c>
      <c r="P5938" s="82" t="s">
        <v>6229</v>
      </c>
      <c r="Q5938" s="83" t="str">
        <f>MID(Tabla1[[#This Row],[Aplicación]],14,1)</f>
        <v>2</v>
      </c>
      <c r="R5938" s="35" t="s">
        <v>265</v>
      </c>
      <c r="S5938" s="83" t="str">
        <f>MID(Tabla1[[#This Row],[Aplicación]],6,2)</f>
        <v>11</v>
      </c>
      <c r="T5938" s="84" t="str">
        <f>VLOOKUP(Tabla1[[#This Row],[AREA]],Hoja1!A:B,2,FALSE)</f>
        <v>11. Salud pública y seguridad ciudadana</v>
      </c>
      <c r="U5938" s="83" t="str">
        <f>MID(Tabla1[[#This Row],[Aplicación]],9,4)</f>
        <v>1631</v>
      </c>
      <c r="V5938" s="84" t="str">
        <f>VLOOKUP(Tabla1[[#This Row],[PROGRAMA]],Hoja1!A:B,2,FALSE)</f>
        <v>1631. Limpieza viaria</v>
      </c>
      <c r="W5938" s="83" t="str">
        <f>MID(Tabla1[[#This Row],[Aplicación]],14,2)</f>
        <v>22</v>
      </c>
      <c r="X5938" s="83" t="str">
        <f>MID(Tabla1[[#This Row],[Aplicación]],14,6)</f>
        <v>22199</v>
      </c>
    </row>
    <row r="5939" spans="1:24" x14ac:dyDescent="0.25">
      <c r="A5939" s="77">
        <v>220240055641</v>
      </c>
      <c r="B5939" s="78" t="s">
        <v>702</v>
      </c>
      <c r="C5939" s="79">
        <v>45621</v>
      </c>
      <c r="D5939" s="77">
        <v>22024000940</v>
      </c>
      <c r="E5939" s="78" t="s">
        <v>1285</v>
      </c>
      <c r="F5939" s="80">
        <v>44.95</v>
      </c>
      <c r="G5939" s="78" t="s">
        <v>82</v>
      </c>
      <c r="H5939" s="78" t="s">
        <v>7715</v>
      </c>
      <c r="I5939" s="81" t="s">
        <v>2934</v>
      </c>
      <c r="J5939" s="78" t="s">
        <v>398</v>
      </c>
      <c r="K5939" s="78" t="s">
        <v>398</v>
      </c>
      <c r="L5939" s="78" t="s">
        <v>413</v>
      </c>
      <c r="M5939" s="78" t="s">
        <v>395</v>
      </c>
      <c r="N5939" s="78" t="s">
        <v>396</v>
      </c>
      <c r="O5939" s="82" t="s">
        <v>325</v>
      </c>
      <c r="P5939" s="82" t="s">
        <v>6229</v>
      </c>
      <c r="Q5939" s="83" t="str">
        <f>MID(Tabla1[[#This Row],[Aplicación]],14,1)</f>
        <v>2</v>
      </c>
      <c r="R5939" s="35" t="s">
        <v>265</v>
      </c>
      <c r="S5939" s="83" t="str">
        <f>MID(Tabla1[[#This Row],[Aplicación]],6,2)</f>
        <v>06</v>
      </c>
      <c r="T5939" s="84" t="str">
        <f>VLOOKUP(Tabla1[[#This Row],[AREA]],Hoja1!A:B,2,FALSE)</f>
        <v>06. Educación y cultura</v>
      </c>
      <c r="U5939" s="83" t="str">
        <f>MID(Tabla1[[#This Row],[Aplicación]],9,4)</f>
        <v>3232</v>
      </c>
      <c r="V5939" s="84" t="str">
        <f>VLOOKUP(Tabla1[[#This Row],[PROGRAMA]],Hoja1!A:B,2,FALSE)</f>
        <v>3232. Conservación y mantenimiento centros educación infantil y primaria</v>
      </c>
      <c r="W5939" s="83" t="str">
        <f>MID(Tabla1[[#This Row],[Aplicación]],14,2)</f>
        <v>21</v>
      </c>
      <c r="X5939" s="83" t="str">
        <f>MID(Tabla1[[#This Row],[Aplicación]],14,6)</f>
        <v>212</v>
      </c>
    </row>
    <row r="5940" spans="1:24" x14ac:dyDescent="0.25">
      <c r="A5940" s="77">
        <v>220240062021</v>
      </c>
      <c r="B5940" s="78" t="s">
        <v>702</v>
      </c>
      <c r="C5940" s="79">
        <v>45646</v>
      </c>
      <c r="D5940" s="77">
        <v>22024003059</v>
      </c>
      <c r="E5940" s="78" t="s">
        <v>1306</v>
      </c>
      <c r="F5940" s="80">
        <v>44.93</v>
      </c>
      <c r="G5940" s="78" t="s">
        <v>766</v>
      </c>
      <c r="H5940" s="78" t="s">
        <v>7716</v>
      </c>
      <c r="I5940" s="81" t="s">
        <v>2934</v>
      </c>
      <c r="J5940" s="78" t="s">
        <v>398</v>
      </c>
      <c r="K5940" s="78" t="s">
        <v>398</v>
      </c>
      <c r="L5940" s="78" t="s">
        <v>399</v>
      </c>
      <c r="M5940" s="78" t="s">
        <v>395</v>
      </c>
      <c r="N5940" s="78" t="s">
        <v>396</v>
      </c>
      <c r="O5940" s="82" t="s">
        <v>325</v>
      </c>
      <c r="P5940" s="82" t="s">
        <v>6229</v>
      </c>
      <c r="Q5940" s="83" t="str">
        <f>MID(Tabla1[[#This Row],[Aplicación]],14,1)</f>
        <v>2</v>
      </c>
      <c r="R5940" s="35" t="s">
        <v>265</v>
      </c>
      <c r="S5940" s="83" t="str">
        <f>MID(Tabla1[[#This Row],[Aplicación]],6,2)</f>
        <v>08</v>
      </c>
      <c r="T5940" s="84" t="str">
        <f>VLOOKUP(Tabla1[[#This Row],[AREA]],Hoja1!A:B,2,FALSE)</f>
        <v>08. Tráfico y movilidad</v>
      </c>
      <c r="U5940" s="83" t="str">
        <f>MID(Tabla1[[#This Row],[Aplicación]],9,4)</f>
        <v>1532</v>
      </c>
      <c r="V5940" s="84" t="str">
        <f>VLOOKUP(Tabla1[[#This Row],[PROGRAMA]],Hoja1!A:B,2,FALSE)</f>
        <v>1532. Pavimentación vias públicas y otros servicios urbanísticos</v>
      </c>
      <c r="W5940" s="83" t="str">
        <f>MID(Tabla1[[#This Row],[Aplicación]],14,2)</f>
        <v>21</v>
      </c>
      <c r="X5940" s="83" t="str">
        <f>MID(Tabla1[[#This Row],[Aplicación]],14,6)</f>
        <v>214</v>
      </c>
    </row>
    <row r="5941" spans="1:24" x14ac:dyDescent="0.25">
      <c r="A5941" s="77">
        <v>220240068708</v>
      </c>
      <c r="B5941" s="78" t="s">
        <v>702</v>
      </c>
      <c r="C5941" s="79">
        <v>45657</v>
      </c>
      <c r="D5941" s="77">
        <v>22024000450</v>
      </c>
      <c r="E5941" s="78" t="s">
        <v>1455</v>
      </c>
      <c r="F5941" s="80">
        <v>893.33</v>
      </c>
      <c r="G5941" s="78" t="s">
        <v>53</v>
      </c>
      <c r="H5941" s="78" t="s">
        <v>7717</v>
      </c>
      <c r="I5941" s="81">
        <v>300</v>
      </c>
      <c r="J5941" s="78" t="s">
        <v>398</v>
      </c>
      <c r="K5941" s="78" t="s">
        <v>398</v>
      </c>
      <c r="L5941" s="78" t="s">
        <v>413</v>
      </c>
      <c r="M5941" s="78" t="s">
        <v>395</v>
      </c>
      <c r="N5941" s="78" t="s">
        <v>396</v>
      </c>
      <c r="O5941" s="82" t="s">
        <v>325</v>
      </c>
      <c r="P5941" s="82" t="s">
        <v>6229</v>
      </c>
      <c r="Q5941" s="83" t="str">
        <f>MID(Tabla1[[#This Row],[Aplicación]],14,1)</f>
        <v>2</v>
      </c>
      <c r="R5941" s="35" t="s">
        <v>265</v>
      </c>
      <c r="S5941" s="83" t="str">
        <f>MID(Tabla1[[#This Row],[Aplicación]],6,2)</f>
        <v>11</v>
      </c>
      <c r="T5941" s="84" t="str">
        <f>VLOOKUP(Tabla1[[#This Row],[AREA]],Hoja1!A:B,2,FALSE)</f>
        <v>11. Salud pública y seguridad ciudadana</v>
      </c>
      <c r="U5941" s="83" t="str">
        <f>MID(Tabla1[[#This Row],[Aplicación]],9,4)</f>
        <v>1631</v>
      </c>
      <c r="V5941" s="84" t="str">
        <f>VLOOKUP(Tabla1[[#This Row],[PROGRAMA]],Hoja1!A:B,2,FALSE)</f>
        <v>1631. Limpieza viaria</v>
      </c>
      <c r="W5941" s="83" t="str">
        <f>MID(Tabla1[[#This Row],[Aplicación]],14,2)</f>
        <v>22</v>
      </c>
      <c r="X5941" s="83" t="str">
        <f>MID(Tabla1[[#This Row],[Aplicación]],14,6)</f>
        <v>22199</v>
      </c>
    </row>
    <row r="5942" spans="1:24" x14ac:dyDescent="0.25">
      <c r="A5942" s="77">
        <v>220240064718</v>
      </c>
      <c r="B5942" s="78" t="s">
        <v>702</v>
      </c>
      <c r="C5942" s="79">
        <v>45657</v>
      </c>
      <c r="D5942" s="77">
        <v>22024003039</v>
      </c>
      <c r="E5942" s="78" t="s">
        <v>1454</v>
      </c>
      <c r="F5942" s="80">
        <v>890.37</v>
      </c>
      <c r="G5942" s="78" t="s">
        <v>681</v>
      </c>
      <c r="H5942" s="78" t="s">
        <v>7718</v>
      </c>
      <c r="I5942" s="81">
        <v>300</v>
      </c>
      <c r="J5942" s="78" t="s">
        <v>398</v>
      </c>
      <c r="K5942" s="78" t="s">
        <v>398</v>
      </c>
      <c r="L5942" s="78" t="s">
        <v>413</v>
      </c>
      <c r="M5942" s="78" t="s">
        <v>395</v>
      </c>
      <c r="N5942" s="78" t="s">
        <v>396</v>
      </c>
      <c r="O5942" s="82" t="s">
        <v>325</v>
      </c>
      <c r="P5942" s="82" t="s">
        <v>6229</v>
      </c>
      <c r="Q5942" s="83" t="str">
        <f>MID(Tabla1[[#This Row],[Aplicación]],14,1)</f>
        <v>2</v>
      </c>
      <c r="R5942" s="35" t="s">
        <v>265</v>
      </c>
      <c r="S5942" s="83" t="str">
        <f>MID(Tabla1[[#This Row],[Aplicación]],6,2)</f>
        <v>08</v>
      </c>
      <c r="T5942" s="84" t="str">
        <f>VLOOKUP(Tabla1[[#This Row],[AREA]],Hoja1!A:B,2,FALSE)</f>
        <v>08. Tráfico y movilidad</v>
      </c>
      <c r="U5942" s="83" t="str">
        <f>MID(Tabla1[[#This Row],[Aplicación]],9,4)</f>
        <v>1532</v>
      </c>
      <c r="V5942" s="84" t="str">
        <f>VLOOKUP(Tabla1[[#This Row],[PROGRAMA]],Hoja1!A:B,2,FALSE)</f>
        <v>1532. Pavimentación vias públicas y otros servicios urbanísticos</v>
      </c>
      <c r="W5942" s="83" t="str">
        <f>MID(Tabla1[[#This Row],[Aplicación]],14,2)</f>
        <v>21</v>
      </c>
      <c r="X5942" s="83" t="str">
        <f>MID(Tabla1[[#This Row],[Aplicación]],14,6)</f>
        <v>210</v>
      </c>
    </row>
    <row r="5943" spans="1:24" x14ac:dyDescent="0.25">
      <c r="A5943" s="77">
        <v>220240064916</v>
      </c>
      <c r="B5943" s="78" t="s">
        <v>702</v>
      </c>
      <c r="C5943" s="79">
        <v>45657</v>
      </c>
      <c r="D5943" s="77">
        <v>22024003059</v>
      </c>
      <c r="E5943" s="78" t="s">
        <v>1306</v>
      </c>
      <c r="F5943" s="80">
        <v>874.94</v>
      </c>
      <c r="G5943" s="78" t="s">
        <v>801</v>
      </c>
      <c r="H5943" s="78" t="s">
        <v>7719</v>
      </c>
      <c r="I5943" s="81">
        <v>300</v>
      </c>
      <c r="J5943" s="78" t="s">
        <v>398</v>
      </c>
      <c r="K5943" s="78" t="s">
        <v>398</v>
      </c>
      <c r="L5943" s="78" t="s">
        <v>399</v>
      </c>
      <c r="M5943" s="78" t="s">
        <v>395</v>
      </c>
      <c r="N5943" s="78" t="s">
        <v>396</v>
      </c>
      <c r="O5943" s="82" t="s">
        <v>325</v>
      </c>
      <c r="P5943" s="82" t="s">
        <v>6229</v>
      </c>
      <c r="Q5943" s="83" t="str">
        <f>MID(Tabla1[[#This Row],[Aplicación]],14,1)</f>
        <v>2</v>
      </c>
      <c r="R5943" s="35" t="s">
        <v>265</v>
      </c>
      <c r="S5943" s="83" t="str">
        <f>MID(Tabla1[[#This Row],[Aplicación]],6,2)</f>
        <v>08</v>
      </c>
      <c r="T5943" s="84" t="str">
        <f>VLOOKUP(Tabla1[[#This Row],[AREA]],Hoja1!A:B,2,FALSE)</f>
        <v>08. Tráfico y movilidad</v>
      </c>
      <c r="U5943" s="83" t="str">
        <f>MID(Tabla1[[#This Row],[Aplicación]],9,4)</f>
        <v>1532</v>
      </c>
      <c r="V5943" s="84" t="str">
        <f>VLOOKUP(Tabla1[[#This Row],[PROGRAMA]],Hoja1!A:B,2,FALSE)</f>
        <v>1532. Pavimentación vias públicas y otros servicios urbanísticos</v>
      </c>
      <c r="W5943" s="83" t="str">
        <f>MID(Tabla1[[#This Row],[Aplicación]],14,2)</f>
        <v>21</v>
      </c>
      <c r="X5943" s="83" t="str">
        <f>MID(Tabla1[[#This Row],[Aplicación]],14,6)</f>
        <v>214</v>
      </c>
    </row>
    <row r="5944" spans="1:24" x14ac:dyDescent="0.25">
      <c r="A5944" s="77">
        <v>220240067167</v>
      </c>
      <c r="B5944" s="78" t="s">
        <v>702</v>
      </c>
      <c r="C5944" s="79">
        <v>45657</v>
      </c>
      <c r="D5944" s="77">
        <v>22024000022</v>
      </c>
      <c r="E5944" s="78" t="s">
        <v>1362</v>
      </c>
      <c r="F5944" s="80">
        <v>867.67</v>
      </c>
      <c r="G5944" s="78" t="s">
        <v>801</v>
      </c>
      <c r="H5944" s="78" t="s">
        <v>7720</v>
      </c>
      <c r="I5944" s="81">
        <v>300</v>
      </c>
      <c r="J5944" s="78" t="s">
        <v>398</v>
      </c>
      <c r="K5944" s="78" t="s">
        <v>398</v>
      </c>
      <c r="L5944" s="78" t="s">
        <v>399</v>
      </c>
      <c r="M5944" s="78" t="s">
        <v>395</v>
      </c>
      <c r="N5944" s="78" t="s">
        <v>396</v>
      </c>
      <c r="O5944" s="82" t="s">
        <v>325</v>
      </c>
      <c r="P5944" s="82" t="s">
        <v>6229</v>
      </c>
      <c r="Q5944" s="83" t="str">
        <f>MID(Tabla1[[#This Row],[Aplicación]],14,1)</f>
        <v>2</v>
      </c>
      <c r="R5944" s="35" t="s">
        <v>265</v>
      </c>
      <c r="S5944" s="83" t="str">
        <f>MID(Tabla1[[#This Row],[Aplicación]],6,2)</f>
        <v>11</v>
      </c>
      <c r="T5944" s="84" t="str">
        <f>VLOOKUP(Tabla1[[#This Row],[AREA]],Hoja1!A:B,2,FALSE)</f>
        <v>11. Salud pública y seguridad ciudadana</v>
      </c>
      <c r="U5944" s="83" t="str">
        <f>MID(Tabla1[[#This Row],[Aplicación]],9,4)</f>
        <v>1361</v>
      </c>
      <c r="V5944" s="84" t="str">
        <f>VLOOKUP(Tabla1[[#This Row],[PROGRAMA]],Hoja1!A:B,2,FALSE)</f>
        <v>1361. Prevención y extinción de incencios</v>
      </c>
      <c r="W5944" s="83" t="str">
        <f>MID(Tabla1[[#This Row],[Aplicación]],14,2)</f>
        <v>21</v>
      </c>
      <c r="X5944" s="83" t="str">
        <f>MID(Tabla1[[#This Row],[Aplicación]],14,6)</f>
        <v>214</v>
      </c>
    </row>
    <row r="5945" spans="1:24" x14ac:dyDescent="0.25">
      <c r="A5945" s="77">
        <v>220240064940</v>
      </c>
      <c r="B5945" s="78" t="s">
        <v>702</v>
      </c>
      <c r="C5945" s="79">
        <v>45657</v>
      </c>
      <c r="D5945" s="77">
        <v>22024000940</v>
      </c>
      <c r="E5945" s="78" t="s">
        <v>1285</v>
      </c>
      <c r="F5945" s="80">
        <v>834.07</v>
      </c>
      <c r="G5945" s="78" t="s">
        <v>776</v>
      </c>
      <c r="H5945" s="78" t="s">
        <v>7721</v>
      </c>
      <c r="I5945" s="81">
        <v>300</v>
      </c>
      <c r="J5945" s="78" t="s">
        <v>398</v>
      </c>
      <c r="K5945" s="78" t="s">
        <v>398</v>
      </c>
      <c r="L5945" s="78" t="s">
        <v>413</v>
      </c>
      <c r="M5945" s="78" t="s">
        <v>395</v>
      </c>
      <c r="N5945" s="78" t="s">
        <v>396</v>
      </c>
      <c r="O5945" s="82" t="s">
        <v>325</v>
      </c>
      <c r="P5945" s="82" t="s">
        <v>6229</v>
      </c>
      <c r="Q5945" s="83" t="str">
        <f>MID(Tabla1[[#This Row],[Aplicación]],14,1)</f>
        <v>2</v>
      </c>
      <c r="R5945" s="35" t="s">
        <v>265</v>
      </c>
      <c r="S5945" s="83" t="str">
        <f>MID(Tabla1[[#This Row],[Aplicación]],6,2)</f>
        <v>06</v>
      </c>
      <c r="T5945" s="84" t="str">
        <f>VLOOKUP(Tabla1[[#This Row],[AREA]],Hoja1!A:B,2,FALSE)</f>
        <v>06. Educación y cultura</v>
      </c>
      <c r="U5945" s="83" t="str">
        <f>MID(Tabla1[[#This Row],[Aplicación]],9,4)</f>
        <v>3232</v>
      </c>
      <c r="V5945" s="84" t="str">
        <f>VLOOKUP(Tabla1[[#This Row],[PROGRAMA]],Hoja1!A:B,2,FALSE)</f>
        <v>3232. Conservación y mantenimiento centros educación infantil y primaria</v>
      </c>
      <c r="W5945" s="83" t="str">
        <f>MID(Tabla1[[#This Row],[Aplicación]],14,2)</f>
        <v>21</v>
      </c>
      <c r="X5945" s="83" t="str">
        <f>MID(Tabla1[[#This Row],[Aplicación]],14,6)</f>
        <v>212</v>
      </c>
    </row>
    <row r="5946" spans="1:24" x14ac:dyDescent="0.25">
      <c r="A5946" s="77">
        <v>220240066981</v>
      </c>
      <c r="B5946" s="78" t="s">
        <v>702</v>
      </c>
      <c r="C5946" s="79">
        <v>45657</v>
      </c>
      <c r="D5946" s="77">
        <v>22024000079</v>
      </c>
      <c r="E5946" s="78" t="s">
        <v>1262</v>
      </c>
      <c r="F5946" s="80">
        <v>824.12</v>
      </c>
      <c r="G5946" s="78" t="s">
        <v>852</v>
      </c>
      <c r="H5946" s="78" t="s">
        <v>7634</v>
      </c>
      <c r="I5946" s="81">
        <v>300</v>
      </c>
      <c r="J5946" s="78" t="s">
        <v>398</v>
      </c>
      <c r="K5946" s="78" t="s">
        <v>398</v>
      </c>
      <c r="L5946" s="78" t="s">
        <v>413</v>
      </c>
      <c r="M5946" s="78" t="s">
        <v>395</v>
      </c>
      <c r="N5946" s="78" t="s">
        <v>396</v>
      </c>
      <c r="O5946" s="82" t="s">
        <v>325</v>
      </c>
      <c r="P5946" s="82" t="s">
        <v>6229</v>
      </c>
      <c r="Q5946" s="83" t="str">
        <f>MID(Tabla1[[#This Row],[Aplicación]],14,1)</f>
        <v>2</v>
      </c>
      <c r="R5946" s="35" t="s">
        <v>265</v>
      </c>
      <c r="S5946" s="83" t="str">
        <f>MID(Tabla1[[#This Row],[Aplicación]],6,2)</f>
        <v>03</v>
      </c>
      <c r="T5946" s="84" t="str">
        <f>VLOOKUP(Tabla1[[#This Row],[AREA]],Hoja1!A:B,2,FALSE)</f>
        <v>03. Participación ciudadana y deportes</v>
      </c>
      <c r="U5946" s="83" t="str">
        <f>MID(Tabla1[[#This Row],[Aplicación]],9,4)</f>
        <v>9241</v>
      </c>
      <c r="V5946" s="84" t="str">
        <f>VLOOKUP(Tabla1[[#This Row],[PROGRAMA]],Hoja1!A:B,2,FALSE)</f>
        <v>9241. Participación ciudadana</v>
      </c>
      <c r="W5946" s="83" t="str">
        <f>MID(Tabla1[[#This Row],[Aplicación]],14,2)</f>
        <v>21</v>
      </c>
      <c r="X5946" s="83" t="str">
        <f>MID(Tabla1[[#This Row],[Aplicación]],14,6)</f>
        <v>213</v>
      </c>
    </row>
    <row r="5947" spans="1:24" x14ac:dyDescent="0.25">
      <c r="A5947" s="77">
        <v>220240063863</v>
      </c>
      <c r="B5947" s="78" t="s">
        <v>702</v>
      </c>
      <c r="C5947" s="79">
        <v>45653</v>
      </c>
      <c r="D5947" s="77">
        <v>22024000442</v>
      </c>
      <c r="E5947" s="78" t="s">
        <v>1194</v>
      </c>
      <c r="F5947" s="80">
        <v>817.96</v>
      </c>
      <c r="G5947" s="78" t="s">
        <v>814</v>
      </c>
      <c r="H5947" s="78" t="s">
        <v>2749</v>
      </c>
      <c r="I5947" s="81">
        <v>300</v>
      </c>
      <c r="J5947" s="78" t="s">
        <v>420</v>
      </c>
      <c r="K5947" s="78" t="s">
        <v>420</v>
      </c>
      <c r="L5947" s="78" t="s">
        <v>413</v>
      </c>
      <c r="M5947" s="78" t="s">
        <v>395</v>
      </c>
      <c r="N5947" s="78" t="s">
        <v>396</v>
      </c>
      <c r="O5947" s="82" t="s">
        <v>325</v>
      </c>
      <c r="P5947" s="82" t="s">
        <v>6229</v>
      </c>
      <c r="Q5947" s="83" t="str">
        <f>MID(Tabla1[[#This Row],[Aplicación]],14,1)</f>
        <v>2</v>
      </c>
      <c r="R5947" s="35" t="s">
        <v>265</v>
      </c>
      <c r="S5947" s="83" t="str">
        <f>MID(Tabla1[[#This Row],[Aplicación]],6,2)</f>
        <v>11</v>
      </c>
      <c r="T5947" s="84" t="str">
        <f>VLOOKUP(Tabla1[[#This Row],[AREA]],Hoja1!A:B,2,FALSE)</f>
        <v>11. Salud pública y seguridad ciudadana</v>
      </c>
      <c r="U5947" s="83" t="str">
        <f>MID(Tabla1[[#This Row],[Aplicación]],9,4)</f>
        <v>1621</v>
      </c>
      <c r="V5947" s="84" t="str">
        <f>VLOOKUP(Tabla1[[#This Row],[PROGRAMA]],Hoja1!A:B,2,FALSE)</f>
        <v>1621. Recogida de residuos</v>
      </c>
      <c r="W5947" s="83" t="str">
        <f>MID(Tabla1[[#This Row],[Aplicación]],14,2)</f>
        <v>22</v>
      </c>
      <c r="X5947" s="83" t="str">
        <f>MID(Tabla1[[#This Row],[Aplicación]],14,6)</f>
        <v>22103</v>
      </c>
    </row>
    <row r="5948" spans="1:24" x14ac:dyDescent="0.25">
      <c r="A5948" s="77">
        <v>220240063833</v>
      </c>
      <c r="B5948" s="78" t="s">
        <v>702</v>
      </c>
      <c r="C5948" s="79">
        <v>45653</v>
      </c>
      <c r="D5948" s="77">
        <v>22024001013</v>
      </c>
      <c r="E5948" s="78" t="s">
        <v>1423</v>
      </c>
      <c r="F5948" s="80">
        <v>785.24</v>
      </c>
      <c r="G5948" s="78" t="s">
        <v>813</v>
      </c>
      <c r="H5948" s="78" t="s">
        <v>7722</v>
      </c>
      <c r="I5948" s="81">
        <v>300</v>
      </c>
      <c r="J5948" s="78" t="s">
        <v>398</v>
      </c>
      <c r="K5948" s="78" t="s">
        <v>398</v>
      </c>
      <c r="L5948" s="78" t="s">
        <v>413</v>
      </c>
      <c r="M5948" s="78" t="s">
        <v>395</v>
      </c>
      <c r="N5948" s="78" t="s">
        <v>396</v>
      </c>
      <c r="O5948" s="82" t="s">
        <v>325</v>
      </c>
      <c r="P5948" s="82" t="s">
        <v>6229</v>
      </c>
      <c r="Q5948" s="83" t="str">
        <f>MID(Tabla1[[#This Row],[Aplicación]],14,1)</f>
        <v>2</v>
      </c>
      <c r="R5948" s="35" t="s">
        <v>265</v>
      </c>
      <c r="S5948" s="83" t="str">
        <f>MID(Tabla1[[#This Row],[Aplicación]],6,2)</f>
        <v>11</v>
      </c>
      <c r="T5948" s="84" t="str">
        <f>VLOOKUP(Tabla1[[#This Row],[AREA]],Hoja1!A:B,2,FALSE)</f>
        <v>11. Salud pública y seguridad ciudadana</v>
      </c>
      <c r="U5948" s="83" t="str">
        <f>MID(Tabla1[[#This Row],[Aplicación]],9,4)</f>
        <v>1321</v>
      </c>
      <c r="V5948" s="84" t="str">
        <f>VLOOKUP(Tabla1[[#This Row],[PROGRAMA]],Hoja1!A:B,2,FALSE)</f>
        <v>1321. Policía municipal</v>
      </c>
      <c r="W5948" s="83" t="str">
        <f>MID(Tabla1[[#This Row],[Aplicación]],14,2)</f>
        <v>21</v>
      </c>
      <c r="X5948" s="83" t="str">
        <f>MID(Tabla1[[#This Row],[Aplicación]],14,6)</f>
        <v>214</v>
      </c>
    </row>
    <row r="5949" spans="1:24" x14ac:dyDescent="0.25">
      <c r="A5949" s="77">
        <v>220240062128</v>
      </c>
      <c r="B5949" s="78" t="s">
        <v>702</v>
      </c>
      <c r="C5949" s="79">
        <v>45646</v>
      </c>
      <c r="D5949" s="77">
        <v>22024001633</v>
      </c>
      <c r="E5949" s="78" t="s">
        <v>1427</v>
      </c>
      <c r="F5949" s="80">
        <v>44.78</v>
      </c>
      <c r="G5949" s="78" t="s">
        <v>81</v>
      </c>
      <c r="H5949" s="78" t="s">
        <v>7497</v>
      </c>
      <c r="I5949" s="81" t="s">
        <v>2934</v>
      </c>
      <c r="J5949" s="78" t="s">
        <v>398</v>
      </c>
      <c r="K5949" s="78" t="s">
        <v>398</v>
      </c>
      <c r="L5949" s="78" t="s">
        <v>413</v>
      </c>
      <c r="M5949" s="78" t="s">
        <v>395</v>
      </c>
      <c r="N5949" s="78" t="s">
        <v>396</v>
      </c>
      <c r="O5949" s="82" t="s">
        <v>325</v>
      </c>
      <c r="P5949" s="82" t="s">
        <v>6229</v>
      </c>
      <c r="Q5949" s="83" t="str">
        <f>MID(Tabla1[[#This Row],[Aplicación]],14,1)</f>
        <v>2</v>
      </c>
      <c r="R5949" s="35" t="s">
        <v>265</v>
      </c>
      <c r="S5949" s="83" t="str">
        <f>MID(Tabla1[[#This Row],[Aplicación]],6,2)</f>
        <v>07</v>
      </c>
      <c r="T5949" s="84" t="str">
        <f>VLOOKUP(Tabla1[[#This Row],[AREA]],Hoja1!A:B,2,FALSE)</f>
        <v>07. Medio ambiente</v>
      </c>
      <c r="U5949" s="83" t="str">
        <f>MID(Tabla1[[#This Row],[Aplicación]],9,4)</f>
        <v>1711</v>
      </c>
      <c r="V5949" s="84" t="str">
        <f>VLOOKUP(Tabla1[[#This Row],[PROGRAMA]],Hoja1!A:B,2,FALSE)</f>
        <v>1711. Parques y jardines</v>
      </c>
      <c r="W5949" s="83" t="str">
        <f>MID(Tabla1[[#This Row],[Aplicación]],14,2)</f>
        <v>22</v>
      </c>
      <c r="X5949" s="83" t="str">
        <f>MID(Tabla1[[#This Row],[Aplicación]],14,6)</f>
        <v>22199</v>
      </c>
    </row>
    <row r="5950" spans="1:24" x14ac:dyDescent="0.25">
      <c r="A5950" s="77">
        <v>220240047600</v>
      </c>
      <c r="B5950" s="78" t="s">
        <v>702</v>
      </c>
      <c r="C5950" s="79">
        <v>45575</v>
      </c>
      <c r="D5950" s="77">
        <v>22024000940</v>
      </c>
      <c r="E5950" s="78" t="s">
        <v>1285</v>
      </c>
      <c r="F5950" s="80">
        <v>44.52</v>
      </c>
      <c r="G5950" s="78" t="s">
        <v>82</v>
      </c>
      <c r="H5950" s="78" t="s">
        <v>7723</v>
      </c>
      <c r="I5950" s="81" t="s">
        <v>2934</v>
      </c>
      <c r="J5950" s="78" t="s">
        <v>398</v>
      </c>
      <c r="K5950" s="78" t="s">
        <v>398</v>
      </c>
      <c r="L5950" s="78" t="s">
        <v>413</v>
      </c>
      <c r="M5950" s="78" t="s">
        <v>395</v>
      </c>
      <c r="N5950" s="78" t="s">
        <v>396</v>
      </c>
      <c r="O5950" s="82" t="s">
        <v>325</v>
      </c>
      <c r="P5950" s="82" t="s">
        <v>6229</v>
      </c>
      <c r="Q5950" s="83" t="str">
        <f>MID(Tabla1[[#This Row],[Aplicación]],14,1)</f>
        <v>2</v>
      </c>
      <c r="R5950" s="35" t="s">
        <v>265</v>
      </c>
      <c r="S5950" s="83" t="str">
        <f>MID(Tabla1[[#This Row],[Aplicación]],6,2)</f>
        <v>06</v>
      </c>
      <c r="T5950" s="84" t="str">
        <f>VLOOKUP(Tabla1[[#This Row],[AREA]],Hoja1!A:B,2,FALSE)</f>
        <v>06. Educación y cultura</v>
      </c>
      <c r="U5950" s="83" t="str">
        <f>MID(Tabla1[[#This Row],[Aplicación]],9,4)</f>
        <v>3232</v>
      </c>
      <c r="V5950" s="84" t="str">
        <f>VLOOKUP(Tabla1[[#This Row],[PROGRAMA]],Hoja1!A:B,2,FALSE)</f>
        <v>3232. Conservación y mantenimiento centros educación infantil y primaria</v>
      </c>
      <c r="W5950" s="83" t="str">
        <f>MID(Tabla1[[#This Row],[Aplicación]],14,2)</f>
        <v>21</v>
      </c>
      <c r="X5950" s="83" t="str">
        <f>MID(Tabla1[[#This Row],[Aplicación]],14,6)</f>
        <v>212</v>
      </c>
    </row>
    <row r="5951" spans="1:24" x14ac:dyDescent="0.25">
      <c r="A5951" s="77">
        <v>220240061046</v>
      </c>
      <c r="B5951" s="78" t="s">
        <v>702</v>
      </c>
      <c r="C5951" s="79">
        <v>45643</v>
      </c>
      <c r="D5951" s="77">
        <v>22024000456</v>
      </c>
      <c r="E5951" s="78" t="s">
        <v>1426</v>
      </c>
      <c r="F5951" s="80">
        <v>43.56</v>
      </c>
      <c r="G5951" s="78" t="s">
        <v>40</v>
      </c>
      <c r="H5951" s="78" t="s">
        <v>7724</v>
      </c>
      <c r="I5951" s="81" t="s">
        <v>2934</v>
      </c>
      <c r="J5951" s="78" t="s">
        <v>398</v>
      </c>
      <c r="K5951" s="78" t="s">
        <v>398</v>
      </c>
      <c r="L5951" s="78" t="s">
        <v>413</v>
      </c>
      <c r="M5951" s="78" t="s">
        <v>395</v>
      </c>
      <c r="N5951" s="78" t="s">
        <v>396</v>
      </c>
      <c r="O5951" s="82" t="s">
        <v>325</v>
      </c>
      <c r="P5951" s="82" t="s">
        <v>6229</v>
      </c>
      <c r="Q5951" s="83" t="str">
        <f>MID(Tabla1[[#This Row],[Aplicación]],14,1)</f>
        <v>2</v>
      </c>
      <c r="R5951" s="35" t="s">
        <v>265</v>
      </c>
      <c r="S5951" s="83" t="str">
        <f>MID(Tabla1[[#This Row],[Aplicación]],6,2)</f>
        <v>11</v>
      </c>
      <c r="T5951" s="84" t="str">
        <f>VLOOKUP(Tabla1[[#This Row],[AREA]],Hoja1!A:B,2,FALSE)</f>
        <v>11. Salud pública y seguridad ciudadana</v>
      </c>
      <c r="U5951" s="83" t="str">
        <f>MID(Tabla1[[#This Row],[Aplicación]],9,4)</f>
        <v>1621</v>
      </c>
      <c r="V5951" s="84" t="str">
        <f>VLOOKUP(Tabla1[[#This Row],[PROGRAMA]],Hoja1!A:B,2,FALSE)</f>
        <v>1621. Recogida de residuos</v>
      </c>
      <c r="W5951" s="83" t="str">
        <f>MID(Tabla1[[#This Row],[Aplicación]],14,2)</f>
        <v>22</v>
      </c>
      <c r="X5951" s="83" t="str">
        <f>MID(Tabla1[[#This Row],[Aplicación]],14,6)</f>
        <v>22199</v>
      </c>
    </row>
    <row r="5952" spans="1:24" x14ac:dyDescent="0.25">
      <c r="A5952" s="77">
        <v>220240051718</v>
      </c>
      <c r="B5952" s="78" t="s">
        <v>702</v>
      </c>
      <c r="C5952" s="79">
        <v>45600</v>
      </c>
      <c r="D5952" s="77">
        <v>22024000484</v>
      </c>
      <c r="E5952" s="78" t="s">
        <v>1323</v>
      </c>
      <c r="F5952" s="80">
        <v>43.29</v>
      </c>
      <c r="G5952" s="78" t="s">
        <v>827</v>
      </c>
      <c r="H5952" s="78" t="s">
        <v>7725</v>
      </c>
      <c r="I5952" s="81" t="s">
        <v>2934</v>
      </c>
      <c r="J5952" s="78" t="s">
        <v>398</v>
      </c>
      <c r="K5952" s="78" t="s">
        <v>398</v>
      </c>
      <c r="L5952" s="78" t="s">
        <v>413</v>
      </c>
      <c r="M5952" s="78" t="s">
        <v>395</v>
      </c>
      <c r="N5952" s="78" t="s">
        <v>396</v>
      </c>
      <c r="O5952" s="82" t="s">
        <v>325</v>
      </c>
      <c r="P5952" s="82" t="s">
        <v>6229</v>
      </c>
      <c r="Q5952" s="83" t="str">
        <f>MID(Tabla1[[#This Row],[Aplicación]],14,1)</f>
        <v>2</v>
      </c>
      <c r="R5952" s="35" t="s">
        <v>265</v>
      </c>
      <c r="S5952" s="83" t="str">
        <f>MID(Tabla1[[#This Row],[Aplicación]],6,2)</f>
        <v>10</v>
      </c>
      <c r="T5952" s="84" t="str">
        <f>VLOOKUP(Tabla1[[#This Row],[AREA]],Hoja1!A:B,2,FALSE)</f>
        <v>10. Personas mayores, familia y servicios sociales</v>
      </c>
      <c r="U5952" s="83" t="str">
        <f>MID(Tabla1[[#This Row],[Aplicación]],9,4)</f>
        <v>2312</v>
      </c>
      <c r="V5952" s="84" t="str">
        <f>VLOOKUP(Tabla1[[#This Row],[PROGRAMA]],Hoja1!A:B,2,FALSE)</f>
        <v>2312. Iniciativas sociales</v>
      </c>
      <c r="W5952" s="83" t="str">
        <f>MID(Tabla1[[#This Row],[Aplicación]],14,2)</f>
        <v>21</v>
      </c>
      <c r="X5952" s="83" t="str">
        <f>MID(Tabla1[[#This Row],[Aplicación]],14,6)</f>
        <v>212</v>
      </c>
    </row>
    <row r="5953" spans="1:24" x14ac:dyDescent="0.25">
      <c r="A5953" s="77">
        <v>220240064821</v>
      </c>
      <c r="B5953" s="78" t="s">
        <v>702</v>
      </c>
      <c r="C5953" s="79">
        <v>45657</v>
      </c>
      <c r="D5953" s="77">
        <v>22024003362</v>
      </c>
      <c r="E5953" s="78" t="s">
        <v>1390</v>
      </c>
      <c r="F5953" s="80">
        <v>783.89</v>
      </c>
      <c r="G5953" s="78" t="s">
        <v>812</v>
      </c>
      <c r="H5953" s="78" t="s">
        <v>7726</v>
      </c>
      <c r="I5953" s="81">
        <v>300</v>
      </c>
      <c r="J5953" s="78" t="s">
        <v>398</v>
      </c>
      <c r="K5953" s="78" t="s">
        <v>398</v>
      </c>
      <c r="L5953" s="78" t="s">
        <v>399</v>
      </c>
      <c r="M5953" s="78" t="s">
        <v>395</v>
      </c>
      <c r="N5953" s="78" t="s">
        <v>396</v>
      </c>
      <c r="O5953" s="82" t="s">
        <v>325</v>
      </c>
      <c r="P5953" s="82" t="s">
        <v>6229</v>
      </c>
      <c r="Q5953" s="83" t="str">
        <f>MID(Tabla1[[#This Row],[Aplicación]],14,1)</f>
        <v>2</v>
      </c>
      <c r="R5953" s="35" t="s">
        <v>265</v>
      </c>
      <c r="S5953" s="83" t="str">
        <f>MID(Tabla1[[#This Row],[Aplicación]],6,2)</f>
        <v>08</v>
      </c>
      <c r="T5953" s="84" t="str">
        <f>VLOOKUP(Tabla1[[#This Row],[AREA]],Hoja1!A:B,2,FALSE)</f>
        <v>08. Tráfico y movilidad</v>
      </c>
      <c r="U5953" s="83" t="str">
        <f>MID(Tabla1[[#This Row],[Aplicación]],9,4)</f>
        <v>1532</v>
      </c>
      <c r="V5953" s="84" t="str">
        <f>VLOOKUP(Tabla1[[#This Row],[PROGRAMA]],Hoja1!A:B,2,FALSE)</f>
        <v>1532. Pavimentación vias públicas y otros servicios urbanísticos</v>
      </c>
      <c r="W5953" s="83" t="str">
        <f>MID(Tabla1[[#This Row],[Aplicación]],14,2)</f>
        <v>21</v>
      </c>
      <c r="X5953" s="83" t="str">
        <f>MID(Tabla1[[#This Row],[Aplicación]],14,6)</f>
        <v>213</v>
      </c>
    </row>
    <row r="5954" spans="1:24" x14ac:dyDescent="0.25">
      <c r="A5954" s="77">
        <v>220240067441</v>
      </c>
      <c r="B5954" s="78" t="s">
        <v>702</v>
      </c>
      <c r="C5954" s="79">
        <v>45657</v>
      </c>
      <c r="D5954" s="77">
        <v>22024001011</v>
      </c>
      <c r="E5954" s="78" t="s">
        <v>1423</v>
      </c>
      <c r="F5954" s="80">
        <v>779.24</v>
      </c>
      <c r="G5954" s="78" t="s">
        <v>767</v>
      </c>
      <c r="H5954" s="78" t="s">
        <v>7727</v>
      </c>
      <c r="I5954" s="81">
        <v>300</v>
      </c>
      <c r="J5954" s="78" t="s">
        <v>398</v>
      </c>
      <c r="K5954" s="78" t="s">
        <v>398</v>
      </c>
      <c r="L5954" s="78" t="s">
        <v>399</v>
      </c>
      <c r="M5954" s="78" t="s">
        <v>395</v>
      </c>
      <c r="N5954" s="78" t="s">
        <v>396</v>
      </c>
      <c r="O5954" s="82" t="s">
        <v>325</v>
      </c>
      <c r="P5954" s="82" t="s">
        <v>6229</v>
      </c>
      <c r="Q5954" s="83" t="str">
        <f>MID(Tabla1[[#This Row],[Aplicación]],14,1)</f>
        <v>2</v>
      </c>
      <c r="R5954" s="35" t="s">
        <v>265</v>
      </c>
      <c r="S5954" s="83" t="str">
        <f>MID(Tabla1[[#This Row],[Aplicación]],6,2)</f>
        <v>11</v>
      </c>
      <c r="T5954" s="84" t="str">
        <f>VLOOKUP(Tabla1[[#This Row],[AREA]],Hoja1!A:B,2,FALSE)</f>
        <v>11. Salud pública y seguridad ciudadana</v>
      </c>
      <c r="U5954" s="83" t="str">
        <f>MID(Tabla1[[#This Row],[Aplicación]],9,4)</f>
        <v>1321</v>
      </c>
      <c r="V5954" s="84" t="str">
        <f>VLOOKUP(Tabla1[[#This Row],[PROGRAMA]],Hoja1!A:B,2,FALSE)</f>
        <v>1321. Policía municipal</v>
      </c>
      <c r="W5954" s="83" t="str">
        <f>MID(Tabla1[[#This Row],[Aplicación]],14,2)</f>
        <v>21</v>
      </c>
      <c r="X5954" s="83" t="str">
        <f>MID(Tabla1[[#This Row],[Aplicación]],14,6)</f>
        <v>214</v>
      </c>
    </row>
    <row r="5955" spans="1:24" x14ac:dyDescent="0.25">
      <c r="A5955" s="77">
        <v>220240059757</v>
      </c>
      <c r="B5955" s="78" t="s">
        <v>702</v>
      </c>
      <c r="C5955" s="79">
        <v>45636</v>
      </c>
      <c r="D5955" s="77">
        <v>22024000079</v>
      </c>
      <c r="E5955" s="78" t="s">
        <v>1262</v>
      </c>
      <c r="F5955" s="80">
        <v>41.78</v>
      </c>
      <c r="G5955" s="78" t="s">
        <v>82</v>
      </c>
      <c r="H5955" s="78" t="s">
        <v>7728</v>
      </c>
      <c r="I5955" s="81" t="s">
        <v>2934</v>
      </c>
      <c r="J5955" s="78" t="s">
        <v>398</v>
      </c>
      <c r="K5955" s="78" t="s">
        <v>398</v>
      </c>
      <c r="L5955" s="78" t="s">
        <v>413</v>
      </c>
      <c r="M5955" s="78" t="s">
        <v>395</v>
      </c>
      <c r="N5955" s="78" t="s">
        <v>396</v>
      </c>
      <c r="O5955" s="82" t="s">
        <v>325</v>
      </c>
      <c r="P5955" s="82" t="s">
        <v>6229</v>
      </c>
      <c r="Q5955" s="83" t="str">
        <f>MID(Tabla1[[#This Row],[Aplicación]],14,1)</f>
        <v>2</v>
      </c>
      <c r="R5955" s="35" t="s">
        <v>265</v>
      </c>
      <c r="S5955" s="83" t="str">
        <f>MID(Tabla1[[#This Row],[Aplicación]],6,2)</f>
        <v>03</v>
      </c>
      <c r="T5955" s="84" t="str">
        <f>VLOOKUP(Tabla1[[#This Row],[AREA]],Hoja1!A:B,2,FALSE)</f>
        <v>03. Participación ciudadana y deportes</v>
      </c>
      <c r="U5955" s="83" t="str">
        <f>MID(Tabla1[[#This Row],[Aplicación]],9,4)</f>
        <v>9241</v>
      </c>
      <c r="V5955" s="84" t="str">
        <f>VLOOKUP(Tabla1[[#This Row],[PROGRAMA]],Hoja1!A:B,2,FALSE)</f>
        <v>9241. Participación ciudadana</v>
      </c>
      <c r="W5955" s="83" t="str">
        <f>MID(Tabla1[[#This Row],[Aplicación]],14,2)</f>
        <v>21</v>
      </c>
      <c r="X5955" s="83" t="str">
        <f>MID(Tabla1[[#This Row],[Aplicación]],14,6)</f>
        <v>213</v>
      </c>
    </row>
    <row r="5956" spans="1:24" x14ac:dyDescent="0.25">
      <c r="A5956" s="77">
        <v>220240049971</v>
      </c>
      <c r="B5956" s="78" t="s">
        <v>702</v>
      </c>
      <c r="C5956" s="79">
        <v>45589</v>
      </c>
      <c r="D5956" s="77">
        <v>22024000440</v>
      </c>
      <c r="E5956" s="78" t="s">
        <v>1425</v>
      </c>
      <c r="F5956" s="80">
        <v>41.07</v>
      </c>
      <c r="G5956" s="78" t="s">
        <v>797</v>
      </c>
      <c r="H5956" s="78" t="s">
        <v>7729</v>
      </c>
      <c r="I5956" s="81" t="s">
        <v>2934</v>
      </c>
      <c r="J5956" s="78" t="s">
        <v>798</v>
      </c>
      <c r="K5956" s="78" t="s">
        <v>398</v>
      </c>
      <c r="L5956" s="78" t="s">
        <v>399</v>
      </c>
      <c r="M5956" s="78" t="s">
        <v>395</v>
      </c>
      <c r="N5956" s="78" t="s">
        <v>396</v>
      </c>
      <c r="O5956" s="82" t="s">
        <v>325</v>
      </c>
      <c r="P5956" s="82" t="s">
        <v>6229</v>
      </c>
      <c r="Q5956" s="83" t="str">
        <f>MID(Tabla1[[#This Row],[Aplicación]],14,1)</f>
        <v>2</v>
      </c>
      <c r="R5956" s="35" t="s">
        <v>265</v>
      </c>
      <c r="S5956" s="83" t="str">
        <f>MID(Tabla1[[#This Row],[Aplicación]],6,2)</f>
        <v>11</v>
      </c>
      <c r="T5956" s="84" t="str">
        <f>VLOOKUP(Tabla1[[#This Row],[AREA]],Hoja1!A:B,2,FALSE)</f>
        <v>11. Salud pública y seguridad ciudadana</v>
      </c>
      <c r="U5956" s="83" t="str">
        <f>MID(Tabla1[[#This Row],[Aplicación]],9,4)</f>
        <v>1621</v>
      </c>
      <c r="V5956" s="84" t="str">
        <f>VLOOKUP(Tabla1[[#This Row],[PROGRAMA]],Hoja1!A:B,2,FALSE)</f>
        <v>1621. Recogida de residuos</v>
      </c>
      <c r="W5956" s="83" t="str">
        <f>MID(Tabla1[[#This Row],[Aplicación]],14,2)</f>
        <v>21</v>
      </c>
      <c r="X5956" s="83" t="str">
        <f>MID(Tabla1[[#This Row],[Aplicación]],14,6)</f>
        <v>214</v>
      </c>
    </row>
    <row r="5957" spans="1:24" x14ac:dyDescent="0.25">
      <c r="A5957" s="77">
        <v>220240061065</v>
      </c>
      <c r="B5957" s="78" t="s">
        <v>702</v>
      </c>
      <c r="C5957" s="79">
        <v>45643</v>
      </c>
      <c r="D5957" s="77">
        <v>22024000440</v>
      </c>
      <c r="E5957" s="78" t="s">
        <v>1425</v>
      </c>
      <c r="F5957" s="80">
        <v>40.840000000000003</v>
      </c>
      <c r="G5957" s="78" t="s">
        <v>766</v>
      </c>
      <c r="H5957" s="78" t="s">
        <v>7730</v>
      </c>
      <c r="I5957" s="81" t="s">
        <v>2934</v>
      </c>
      <c r="J5957" s="78" t="s">
        <v>398</v>
      </c>
      <c r="K5957" s="78" t="s">
        <v>398</v>
      </c>
      <c r="L5957" s="78" t="s">
        <v>399</v>
      </c>
      <c r="M5957" s="78" t="s">
        <v>395</v>
      </c>
      <c r="N5957" s="78" t="s">
        <v>396</v>
      </c>
      <c r="O5957" s="82" t="s">
        <v>325</v>
      </c>
      <c r="P5957" s="82" t="s">
        <v>6229</v>
      </c>
      <c r="Q5957" s="83" t="str">
        <f>MID(Tabla1[[#This Row],[Aplicación]],14,1)</f>
        <v>2</v>
      </c>
      <c r="R5957" s="35" t="s">
        <v>265</v>
      </c>
      <c r="S5957" s="83" t="str">
        <f>MID(Tabla1[[#This Row],[Aplicación]],6,2)</f>
        <v>11</v>
      </c>
      <c r="T5957" s="84" t="str">
        <f>VLOOKUP(Tabla1[[#This Row],[AREA]],Hoja1!A:B,2,FALSE)</f>
        <v>11. Salud pública y seguridad ciudadana</v>
      </c>
      <c r="U5957" s="83" t="str">
        <f>MID(Tabla1[[#This Row],[Aplicación]],9,4)</f>
        <v>1621</v>
      </c>
      <c r="V5957" s="84" t="str">
        <f>VLOOKUP(Tabla1[[#This Row],[PROGRAMA]],Hoja1!A:B,2,FALSE)</f>
        <v>1621. Recogida de residuos</v>
      </c>
      <c r="W5957" s="83" t="str">
        <f>MID(Tabla1[[#This Row],[Aplicación]],14,2)</f>
        <v>21</v>
      </c>
      <c r="X5957" s="83" t="str">
        <f>MID(Tabla1[[#This Row],[Aplicación]],14,6)</f>
        <v>214</v>
      </c>
    </row>
    <row r="5958" spans="1:24" x14ac:dyDescent="0.25">
      <c r="A5958" s="77">
        <v>220240046505</v>
      </c>
      <c r="B5958" s="78" t="s">
        <v>702</v>
      </c>
      <c r="C5958" s="79">
        <v>45572</v>
      </c>
      <c r="D5958" s="77">
        <v>22024001633</v>
      </c>
      <c r="E5958" s="78" t="s">
        <v>1427</v>
      </c>
      <c r="F5958" s="80">
        <v>40.78</v>
      </c>
      <c r="G5958" s="78" t="s">
        <v>81</v>
      </c>
      <c r="H5958" s="78" t="s">
        <v>7731</v>
      </c>
      <c r="I5958" s="81" t="s">
        <v>2934</v>
      </c>
      <c r="J5958" s="78" t="s">
        <v>398</v>
      </c>
      <c r="K5958" s="78" t="s">
        <v>398</v>
      </c>
      <c r="L5958" s="78" t="s">
        <v>413</v>
      </c>
      <c r="M5958" s="78" t="s">
        <v>395</v>
      </c>
      <c r="N5958" s="78" t="s">
        <v>396</v>
      </c>
      <c r="O5958" s="82" t="s">
        <v>325</v>
      </c>
      <c r="P5958" s="82" t="s">
        <v>6229</v>
      </c>
      <c r="Q5958" s="83" t="str">
        <f>MID(Tabla1[[#This Row],[Aplicación]],14,1)</f>
        <v>2</v>
      </c>
      <c r="R5958" s="35" t="s">
        <v>265</v>
      </c>
      <c r="S5958" s="83" t="str">
        <f>MID(Tabla1[[#This Row],[Aplicación]],6,2)</f>
        <v>07</v>
      </c>
      <c r="T5958" s="84" t="str">
        <f>VLOOKUP(Tabla1[[#This Row],[AREA]],Hoja1!A:B,2,FALSE)</f>
        <v>07. Medio ambiente</v>
      </c>
      <c r="U5958" s="83" t="str">
        <f>MID(Tabla1[[#This Row],[Aplicación]],9,4)</f>
        <v>1711</v>
      </c>
      <c r="V5958" s="84" t="str">
        <f>VLOOKUP(Tabla1[[#This Row],[PROGRAMA]],Hoja1!A:B,2,FALSE)</f>
        <v>1711. Parques y jardines</v>
      </c>
      <c r="W5958" s="83" t="str">
        <f>MID(Tabla1[[#This Row],[Aplicación]],14,2)</f>
        <v>22</v>
      </c>
      <c r="X5958" s="83" t="str">
        <f>MID(Tabla1[[#This Row],[Aplicación]],14,6)</f>
        <v>22199</v>
      </c>
    </row>
    <row r="5959" spans="1:24" x14ac:dyDescent="0.25">
      <c r="A5959" s="77">
        <v>220240046385</v>
      </c>
      <c r="B5959" s="78" t="s">
        <v>702</v>
      </c>
      <c r="C5959" s="79">
        <v>45572</v>
      </c>
      <c r="D5959" s="77">
        <v>22024000441</v>
      </c>
      <c r="E5959" s="78" t="s">
        <v>1425</v>
      </c>
      <c r="F5959" s="80">
        <v>40.74</v>
      </c>
      <c r="G5959" s="78" t="s">
        <v>51</v>
      </c>
      <c r="H5959" s="78" t="s">
        <v>7732</v>
      </c>
      <c r="I5959" s="81" t="s">
        <v>2934</v>
      </c>
      <c r="J5959" s="78" t="s">
        <v>874</v>
      </c>
      <c r="K5959" s="78" t="s">
        <v>875</v>
      </c>
      <c r="L5959" s="78" t="s">
        <v>413</v>
      </c>
      <c r="M5959" s="78" t="s">
        <v>395</v>
      </c>
      <c r="N5959" s="78" t="s">
        <v>396</v>
      </c>
      <c r="O5959" s="82" t="s">
        <v>325</v>
      </c>
      <c r="P5959" s="82" t="s">
        <v>6229</v>
      </c>
      <c r="Q5959" s="83" t="str">
        <f>MID(Tabla1[[#This Row],[Aplicación]],14,1)</f>
        <v>2</v>
      </c>
      <c r="R5959" s="35" t="s">
        <v>265</v>
      </c>
      <c r="S5959" s="83" t="str">
        <f>MID(Tabla1[[#This Row],[Aplicación]],6,2)</f>
        <v>11</v>
      </c>
      <c r="T5959" s="84" t="str">
        <f>VLOOKUP(Tabla1[[#This Row],[AREA]],Hoja1!A:B,2,FALSE)</f>
        <v>11. Salud pública y seguridad ciudadana</v>
      </c>
      <c r="U5959" s="83" t="str">
        <f>MID(Tabla1[[#This Row],[Aplicación]],9,4)</f>
        <v>1621</v>
      </c>
      <c r="V5959" s="84" t="str">
        <f>VLOOKUP(Tabla1[[#This Row],[PROGRAMA]],Hoja1!A:B,2,FALSE)</f>
        <v>1621. Recogida de residuos</v>
      </c>
      <c r="W5959" s="83" t="str">
        <f>MID(Tabla1[[#This Row],[Aplicación]],14,2)</f>
        <v>21</v>
      </c>
      <c r="X5959" s="83" t="str">
        <f>MID(Tabla1[[#This Row],[Aplicación]],14,6)</f>
        <v>214</v>
      </c>
    </row>
    <row r="5960" spans="1:24" x14ac:dyDescent="0.25">
      <c r="A5960" s="77">
        <v>220240051049</v>
      </c>
      <c r="B5960" s="78" t="s">
        <v>702</v>
      </c>
      <c r="C5960" s="79">
        <v>45594</v>
      </c>
      <c r="D5960" s="77">
        <v>22024000997</v>
      </c>
      <c r="E5960" s="78" t="s">
        <v>1321</v>
      </c>
      <c r="F5960" s="80">
        <v>40.54</v>
      </c>
      <c r="G5960" s="78" t="s">
        <v>764</v>
      </c>
      <c r="H5960" s="78" t="s">
        <v>7733</v>
      </c>
      <c r="I5960" s="81" t="s">
        <v>2934</v>
      </c>
      <c r="J5960" s="78" t="s">
        <v>398</v>
      </c>
      <c r="K5960" s="78" t="s">
        <v>398</v>
      </c>
      <c r="L5960" s="78" t="s">
        <v>413</v>
      </c>
      <c r="M5960" s="78" t="s">
        <v>395</v>
      </c>
      <c r="N5960" s="78" t="s">
        <v>396</v>
      </c>
      <c r="O5960" s="82" t="s">
        <v>325</v>
      </c>
      <c r="P5960" s="82" t="s">
        <v>6229</v>
      </c>
      <c r="Q5960" s="83" t="str">
        <f>MID(Tabla1[[#This Row],[Aplicación]],14,1)</f>
        <v>2</v>
      </c>
      <c r="R5960" s="35" t="s">
        <v>265</v>
      </c>
      <c r="S5960" s="83" t="str">
        <f>MID(Tabla1[[#This Row],[Aplicación]],6,2)</f>
        <v>01</v>
      </c>
      <c r="T5960" s="84" t="str">
        <f>VLOOKUP(Tabla1[[#This Row],[AREA]],Hoja1!A:B,2,FALSE)</f>
        <v>01. Alcaldía</v>
      </c>
      <c r="U5960" s="83" t="str">
        <f>MID(Tabla1[[#This Row],[Aplicación]],9,4)</f>
        <v>4331</v>
      </c>
      <c r="V5960" s="84" t="str">
        <f>VLOOKUP(Tabla1[[#This Row],[PROGRAMA]],Hoja1!A:B,2,FALSE)</f>
        <v>4331. Desarrollo empresarial</v>
      </c>
      <c r="W5960" s="83" t="str">
        <f>MID(Tabla1[[#This Row],[Aplicación]],14,2)</f>
        <v>21</v>
      </c>
      <c r="X5960" s="83" t="str">
        <f>MID(Tabla1[[#This Row],[Aplicación]],14,6)</f>
        <v>212</v>
      </c>
    </row>
    <row r="5961" spans="1:24" x14ac:dyDescent="0.25">
      <c r="A5961" s="77">
        <v>220240057648</v>
      </c>
      <c r="B5961" s="78" t="s">
        <v>702</v>
      </c>
      <c r="C5961" s="79">
        <v>45629</v>
      </c>
      <c r="D5961" s="77">
        <v>22024001633</v>
      </c>
      <c r="E5961" s="78" t="s">
        <v>1427</v>
      </c>
      <c r="F5961" s="80">
        <v>40.49</v>
      </c>
      <c r="G5961" s="78" t="s">
        <v>40</v>
      </c>
      <c r="H5961" s="78" t="s">
        <v>7734</v>
      </c>
      <c r="I5961" s="81" t="s">
        <v>2934</v>
      </c>
      <c r="J5961" s="78" t="s">
        <v>398</v>
      </c>
      <c r="K5961" s="78" t="s">
        <v>398</v>
      </c>
      <c r="L5961" s="78" t="s">
        <v>413</v>
      </c>
      <c r="M5961" s="78" t="s">
        <v>395</v>
      </c>
      <c r="N5961" s="78" t="s">
        <v>396</v>
      </c>
      <c r="O5961" s="82" t="s">
        <v>325</v>
      </c>
      <c r="P5961" s="82" t="s">
        <v>6229</v>
      </c>
      <c r="Q5961" s="83" t="str">
        <f>MID(Tabla1[[#This Row],[Aplicación]],14,1)</f>
        <v>2</v>
      </c>
      <c r="R5961" s="35" t="s">
        <v>265</v>
      </c>
      <c r="S5961" s="83" t="str">
        <f>MID(Tabla1[[#This Row],[Aplicación]],6,2)</f>
        <v>07</v>
      </c>
      <c r="T5961" s="84" t="str">
        <f>VLOOKUP(Tabla1[[#This Row],[AREA]],Hoja1!A:B,2,FALSE)</f>
        <v>07. Medio ambiente</v>
      </c>
      <c r="U5961" s="83" t="str">
        <f>MID(Tabla1[[#This Row],[Aplicación]],9,4)</f>
        <v>1711</v>
      </c>
      <c r="V5961" s="84" t="str">
        <f>VLOOKUP(Tabla1[[#This Row],[PROGRAMA]],Hoja1!A:B,2,FALSE)</f>
        <v>1711. Parques y jardines</v>
      </c>
      <c r="W5961" s="83" t="str">
        <f>MID(Tabla1[[#This Row],[Aplicación]],14,2)</f>
        <v>22</v>
      </c>
      <c r="X5961" s="83" t="str">
        <f>MID(Tabla1[[#This Row],[Aplicación]],14,6)</f>
        <v>22199</v>
      </c>
    </row>
    <row r="5962" spans="1:24" x14ac:dyDescent="0.25">
      <c r="A5962" s="77">
        <v>220240058257</v>
      </c>
      <c r="B5962" s="78" t="s">
        <v>702</v>
      </c>
      <c r="C5962" s="79">
        <v>45630</v>
      </c>
      <c r="D5962" s="77">
        <v>22024000450</v>
      </c>
      <c r="E5962" s="78" t="s">
        <v>1455</v>
      </c>
      <c r="F5962" s="80">
        <v>40.409999999999997</v>
      </c>
      <c r="G5962" s="78" t="s">
        <v>81</v>
      </c>
      <c r="H5962" s="78" t="s">
        <v>7735</v>
      </c>
      <c r="I5962" s="81" t="s">
        <v>2934</v>
      </c>
      <c r="J5962" s="78" t="s">
        <v>398</v>
      </c>
      <c r="K5962" s="78" t="s">
        <v>398</v>
      </c>
      <c r="L5962" s="78" t="s">
        <v>413</v>
      </c>
      <c r="M5962" s="78" t="s">
        <v>395</v>
      </c>
      <c r="N5962" s="78" t="s">
        <v>396</v>
      </c>
      <c r="O5962" s="82" t="s">
        <v>325</v>
      </c>
      <c r="P5962" s="82" t="s">
        <v>6229</v>
      </c>
      <c r="Q5962" s="83" t="str">
        <f>MID(Tabla1[[#This Row],[Aplicación]],14,1)</f>
        <v>2</v>
      </c>
      <c r="R5962" s="35" t="s">
        <v>265</v>
      </c>
      <c r="S5962" s="83" t="str">
        <f>MID(Tabla1[[#This Row],[Aplicación]],6,2)</f>
        <v>11</v>
      </c>
      <c r="T5962" s="84" t="str">
        <f>VLOOKUP(Tabla1[[#This Row],[AREA]],Hoja1!A:B,2,FALSE)</f>
        <v>11. Salud pública y seguridad ciudadana</v>
      </c>
      <c r="U5962" s="83" t="str">
        <f>MID(Tabla1[[#This Row],[Aplicación]],9,4)</f>
        <v>1631</v>
      </c>
      <c r="V5962" s="84" t="str">
        <f>VLOOKUP(Tabla1[[#This Row],[PROGRAMA]],Hoja1!A:B,2,FALSE)</f>
        <v>1631. Limpieza viaria</v>
      </c>
      <c r="W5962" s="83" t="str">
        <f>MID(Tabla1[[#This Row],[Aplicación]],14,2)</f>
        <v>22</v>
      </c>
      <c r="X5962" s="83" t="str">
        <f>MID(Tabla1[[#This Row],[Aplicación]],14,6)</f>
        <v>22199</v>
      </c>
    </row>
    <row r="5963" spans="1:24" x14ac:dyDescent="0.25">
      <c r="A5963" s="77">
        <v>220240051439</v>
      </c>
      <c r="B5963" s="78" t="s">
        <v>702</v>
      </c>
      <c r="C5963" s="79">
        <v>45595</v>
      </c>
      <c r="D5963" s="77">
        <v>22024000941</v>
      </c>
      <c r="E5963" s="78" t="s">
        <v>1452</v>
      </c>
      <c r="F5963" s="80">
        <v>40.340000000000003</v>
      </c>
      <c r="G5963" s="78" t="s">
        <v>82</v>
      </c>
      <c r="H5963" s="78" t="s">
        <v>7736</v>
      </c>
      <c r="I5963" s="81" t="s">
        <v>2934</v>
      </c>
      <c r="J5963" s="78" t="s">
        <v>398</v>
      </c>
      <c r="K5963" s="78" t="s">
        <v>398</v>
      </c>
      <c r="L5963" s="78" t="s">
        <v>413</v>
      </c>
      <c r="M5963" s="78" t="s">
        <v>395</v>
      </c>
      <c r="N5963" s="78" t="s">
        <v>396</v>
      </c>
      <c r="O5963" s="82" t="s">
        <v>325</v>
      </c>
      <c r="P5963" s="82" t="s">
        <v>6229</v>
      </c>
      <c r="Q5963" s="83" t="str">
        <f>MID(Tabla1[[#This Row],[Aplicación]],14,1)</f>
        <v>2</v>
      </c>
      <c r="R5963" s="35" t="s">
        <v>265</v>
      </c>
      <c r="S5963" s="83" t="str">
        <f>MID(Tabla1[[#This Row],[Aplicación]],6,2)</f>
        <v>06</v>
      </c>
      <c r="T5963" s="84" t="str">
        <f>VLOOKUP(Tabla1[[#This Row],[AREA]],Hoja1!A:B,2,FALSE)</f>
        <v>06. Educación y cultura</v>
      </c>
      <c r="U5963" s="83" t="str">
        <f>MID(Tabla1[[#This Row],[Aplicación]],9,4)</f>
        <v>3321</v>
      </c>
      <c r="V5963" s="84" t="str">
        <f>VLOOKUP(Tabla1[[#This Row],[PROGRAMA]],Hoja1!A:B,2,FALSE)</f>
        <v>3321. Bibliotecas públicas</v>
      </c>
      <c r="W5963" s="83" t="str">
        <f>MID(Tabla1[[#This Row],[Aplicación]],14,2)</f>
        <v>21</v>
      </c>
      <c r="X5963" s="83" t="str">
        <f>MID(Tabla1[[#This Row],[Aplicación]],14,6)</f>
        <v>212</v>
      </c>
    </row>
    <row r="5964" spans="1:24" x14ac:dyDescent="0.25">
      <c r="A5964" s="77">
        <v>220240047555</v>
      </c>
      <c r="B5964" s="78" t="s">
        <v>702</v>
      </c>
      <c r="C5964" s="79">
        <v>45575</v>
      </c>
      <c r="D5964" s="77">
        <v>22024002471</v>
      </c>
      <c r="E5964" s="78" t="s">
        <v>1334</v>
      </c>
      <c r="F5964" s="80">
        <v>39.979999999999997</v>
      </c>
      <c r="G5964" s="78" t="s">
        <v>57</v>
      </c>
      <c r="H5964" s="78" t="s">
        <v>7737</v>
      </c>
      <c r="I5964" s="81" t="s">
        <v>2934</v>
      </c>
      <c r="J5964" s="78" t="s">
        <v>398</v>
      </c>
      <c r="K5964" s="78" t="s">
        <v>398</v>
      </c>
      <c r="L5964" s="78" t="s">
        <v>413</v>
      </c>
      <c r="M5964" s="78" t="s">
        <v>395</v>
      </c>
      <c r="N5964" s="78" t="s">
        <v>396</v>
      </c>
      <c r="O5964" s="82" t="s">
        <v>325</v>
      </c>
      <c r="P5964" s="82" t="s">
        <v>6229</v>
      </c>
      <c r="Q5964" s="83" t="str">
        <f>MID(Tabla1[[#This Row],[Aplicación]],14,1)</f>
        <v>2</v>
      </c>
      <c r="R5964" s="35" t="s">
        <v>265</v>
      </c>
      <c r="S5964" s="83" t="str">
        <f>MID(Tabla1[[#This Row],[Aplicación]],6,2)</f>
        <v>08</v>
      </c>
      <c r="T5964" s="84" t="str">
        <f>VLOOKUP(Tabla1[[#This Row],[AREA]],Hoja1!A:B,2,FALSE)</f>
        <v>08. Tráfico y movilidad</v>
      </c>
      <c r="U5964" s="83" t="str">
        <f>MID(Tabla1[[#This Row],[Aplicación]],9,4)</f>
        <v>1341</v>
      </c>
      <c r="V5964" s="84" t="str">
        <f>VLOOKUP(Tabla1[[#This Row],[PROGRAMA]],Hoja1!A:B,2,FALSE)</f>
        <v>1341. Movilidad</v>
      </c>
      <c r="W5964" s="83" t="str">
        <f>MID(Tabla1[[#This Row],[Aplicación]],14,2)</f>
        <v>22</v>
      </c>
      <c r="X5964" s="83" t="str">
        <f>MID(Tabla1[[#This Row],[Aplicación]],14,6)</f>
        <v>22699</v>
      </c>
    </row>
    <row r="5965" spans="1:24" x14ac:dyDescent="0.25">
      <c r="A5965" s="77">
        <v>220240044971</v>
      </c>
      <c r="B5965" s="78" t="s">
        <v>702</v>
      </c>
      <c r="C5965" s="79">
        <v>45567</v>
      </c>
      <c r="D5965" s="77">
        <v>22024000587</v>
      </c>
      <c r="E5965" s="78" t="s">
        <v>1159</v>
      </c>
      <c r="F5965" s="80">
        <v>39.78</v>
      </c>
      <c r="G5965" s="78" t="s">
        <v>81</v>
      </c>
      <c r="H5965" s="78" t="s">
        <v>7738</v>
      </c>
      <c r="I5965" s="81" t="s">
        <v>2934</v>
      </c>
      <c r="J5965" s="78" t="s">
        <v>398</v>
      </c>
      <c r="K5965" s="78" t="s">
        <v>398</v>
      </c>
      <c r="L5965" s="78" t="s">
        <v>399</v>
      </c>
      <c r="M5965" s="78" t="s">
        <v>395</v>
      </c>
      <c r="N5965" s="78" t="s">
        <v>396</v>
      </c>
      <c r="O5965" s="82" t="s">
        <v>325</v>
      </c>
      <c r="P5965" s="82" t="s">
        <v>6229</v>
      </c>
      <c r="Q5965" s="83" t="str">
        <f>MID(Tabla1[[#This Row],[Aplicación]],14,1)</f>
        <v>2</v>
      </c>
      <c r="R5965" s="35" t="s">
        <v>265</v>
      </c>
      <c r="S5965" s="83" t="str">
        <f>MID(Tabla1[[#This Row],[Aplicación]],6,2)</f>
        <v>10</v>
      </c>
      <c r="T5965" s="84" t="str">
        <f>VLOOKUP(Tabla1[[#This Row],[AREA]],Hoja1!A:B,2,FALSE)</f>
        <v>10. Personas mayores, familia y servicios sociales</v>
      </c>
      <c r="U5965" s="83" t="str">
        <f>MID(Tabla1[[#This Row],[Aplicación]],9,4)</f>
        <v>2412</v>
      </c>
      <c r="V5965" s="84" t="str">
        <f>VLOOKUP(Tabla1[[#This Row],[PROGRAMA]],Hoja1!A:B,2,FALSE)</f>
        <v>2412. Formación para el empleo</v>
      </c>
      <c r="W5965" s="83" t="str">
        <f>MID(Tabla1[[#This Row],[Aplicación]],14,2)</f>
        <v>21</v>
      </c>
      <c r="X5965" s="83" t="str">
        <f>MID(Tabla1[[#This Row],[Aplicación]],14,6)</f>
        <v>213</v>
      </c>
    </row>
    <row r="5966" spans="1:24" x14ac:dyDescent="0.25">
      <c r="A5966" s="77">
        <v>220240051061</v>
      </c>
      <c r="B5966" s="78" t="s">
        <v>702</v>
      </c>
      <c r="C5966" s="79">
        <v>45594</v>
      </c>
      <c r="D5966" s="77">
        <v>22024003315</v>
      </c>
      <c r="E5966" s="78" t="s">
        <v>2980</v>
      </c>
      <c r="F5966" s="80">
        <v>39.68</v>
      </c>
      <c r="G5966" s="78" t="s">
        <v>838</v>
      </c>
      <c r="H5966" s="78" t="s">
        <v>7739</v>
      </c>
      <c r="I5966" s="81" t="s">
        <v>2934</v>
      </c>
      <c r="J5966" s="78" t="s">
        <v>398</v>
      </c>
      <c r="K5966" s="78" t="s">
        <v>398</v>
      </c>
      <c r="L5966" s="78" t="s">
        <v>413</v>
      </c>
      <c r="M5966" s="78" t="s">
        <v>395</v>
      </c>
      <c r="N5966" s="78" t="s">
        <v>396</v>
      </c>
      <c r="O5966" s="82" t="s">
        <v>325</v>
      </c>
      <c r="P5966" s="82" t="s">
        <v>6229</v>
      </c>
      <c r="Q5966" s="83" t="str">
        <f>MID(Tabla1[[#This Row],[Aplicación]],14,1)</f>
        <v>2</v>
      </c>
      <c r="R5966" s="35" t="s">
        <v>265</v>
      </c>
      <c r="S5966" s="83" t="str">
        <f>MID(Tabla1[[#This Row],[Aplicación]],6,2)</f>
        <v>01</v>
      </c>
      <c r="T5966" s="84" t="str">
        <f>VLOOKUP(Tabla1[[#This Row],[AREA]],Hoja1!A:B,2,FALSE)</f>
        <v>01. Alcaldía</v>
      </c>
      <c r="U5966" s="83" t="str">
        <f>MID(Tabla1[[#This Row],[Aplicación]],9,4)</f>
        <v>9206</v>
      </c>
      <c r="V5966" s="84" t="str">
        <f>VLOOKUP(Tabla1[[#This Row],[PROGRAMA]],Hoja1!A:B,2,FALSE)</f>
        <v>9206. Archivo municipal</v>
      </c>
      <c r="W5966" s="83" t="str">
        <f>MID(Tabla1[[#This Row],[Aplicación]],14,2)</f>
        <v>22</v>
      </c>
      <c r="X5966" s="83" t="str">
        <f>MID(Tabla1[[#This Row],[Aplicación]],14,6)</f>
        <v>22199</v>
      </c>
    </row>
    <row r="5967" spans="1:24" x14ac:dyDescent="0.25">
      <c r="A5967" s="77">
        <v>220240044995</v>
      </c>
      <c r="B5967" s="78" t="s">
        <v>702</v>
      </c>
      <c r="C5967" s="79">
        <v>45567</v>
      </c>
      <c r="D5967" s="77">
        <v>22024001014</v>
      </c>
      <c r="E5967" s="78" t="s">
        <v>1341</v>
      </c>
      <c r="F5967" s="80">
        <v>39.6</v>
      </c>
      <c r="G5967" s="78" t="s">
        <v>804</v>
      </c>
      <c r="H5967" s="78" t="s">
        <v>7740</v>
      </c>
      <c r="I5967" s="81" t="s">
        <v>2934</v>
      </c>
      <c r="J5967" s="78" t="s">
        <v>398</v>
      </c>
      <c r="K5967" s="78" t="s">
        <v>398</v>
      </c>
      <c r="L5967" s="78" t="s">
        <v>413</v>
      </c>
      <c r="M5967" s="78" t="s">
        <v>395</v>
      </c>
      <c r="N5967" s="78" t="s">
        <v>396</v>
      </c>
      <c r="O5967" s="82" t="s">
        <v>325</v>
      </c>
      <c r="P5967" s="82" t="s">
        <v>6229</v>
      </c>
      <c r="Q5967" s="83" t="str">
        <f>MID(Tabla1[[#This Row],[Aplicación]],14,1)</f>
        <v>2</v>
      </c>
      <c r="R5967" s="35" t="s">
        <v>265</v>
      </c>
      <c r="S5967" s="83" t="str">
        <f>MID(Tabla1[[#This Row],[Aplicación]],6,2)</f>
        <v>11</v>
      </c>
      <c r="T5967" s="84" t="str">
        <f>VLOOKUP(Tabla1[[#This Row],[AREA]],Hoja1!A:B,2,FALSE)</f>
        <v>11. Salud pública y seguridad ciudadana</v>
      </c>
      <c r="U5967" s="83" t="str">
        <f>MID(Tabla1[[#This Row],[Aplicación]],9,4)</f>
        <v>1321</v>
      </c>
      <c r="V5967" s="84" t="str">
        <f>VLOOKUP(Tabla1[[#This Row],[PROGRAMA]],Hoja1!A:B,2,FALSE)</f>
        <v>1321. Policía municipal</v>
      </c>
      <c r="W5967" s="83" t="str">
        <f>MID(Tabla1[[#This Row],[Aplicación]],14,2)</f>
        <v>22</v>
      </c>
      <c r="X5967" s="83" t="str">
        <f>MID(Tabla1[[#This Row],[Aplicación]],14,6)</f>
        <v>22199</v>
      </c>
    </row>
    <row r="5968" spans="1:24" x14ac:dyDescent="0.25">
      <c r="A5968" s="77">
        <v>220240060958</v>
      </c>
      <c r="B5968" s="78" t="s">
        <v>702</v>
      </c>
      <c r="C5968" s="79">
        <v>45643</v>
      </c>
      <c r="D5968" s="77">
        <v>22024000749</v>
      </c>
      <c r="E5968" s="78" t="s">
        <v>1290</v>
      </c>
      <c r="F5968" s="80">
        <v>39.409999999999997</v>
      </c>
      <c r="G5968" s="78" t="s">
        <v>82</v>
      </c>
      <c r="H5968" s="78" t="s">
        <v>7741</v>
      </c>
      <c r="I5968" s="81" t="s">
        <v>2934</v>
      </c>
      <c r="J5968" s="78" t="s">
        <v>398</v>
      </c>
      <c r="K5968" s="78" t="s">
        <v>398</v>
      </c>
      <c r="L5968" s="78" t="s">
        <v>413</v>
      </c>
      <c r="M5968" s="78" t="s">
        <v>395</v>
      </c>
      <c r="N5968" s="78" t="s">
        <v>396</v>
      </c>
      <c r="O5968" s="82" t="s">
        <v>325</v>
      </c>
      <c r="P5968" s="82" t="s">
        <v>6229</v>
      </c>
      <c r="Q5968" s="83" t="str">
        <f>MID(Tabla1[[#This Row],[Aplicación]],14,1)</f>
        <v>2</v>
      </c>
      <c r="R5968" s="35" t="s">
        <v>265</v>
      </c>
      <c r="S5968" s="83" t="str">
        <f>MID(Tabla1[[#This Row],[Aplicación]],6,2)</f>
        <v>02</v>
      </c>
      <c r="T5968" s="84" t="str">
        <f>VLOOKUP(Tabla1[[#This Row],[AREA]],Hoja1!A:B,2,FALSE)</f>
        <v>02. Urbanismo y vivienda</v>
      </c>
      <c r="U5968" s="83" t="str">
        <f>MID(Tabla1[[#This Row],[Aplicación]],9,4)</f>
        <v>9332</v>
      </c>
      <c r="V5968" s="84" t="str">
        <f>VLOOKUP(Tabla1[[#This Row],[PROGRAMA]],Hoja1!A:B,2,FALSE)</f>
        <v>9332. Mantenimiento de edificios e instalaciones municipales</v>
      </c>
      <c r="W5968" s="83" t="str">
        <f>MID(Tabla1[[#This Row],[Aplicación]],14,2)</f>
        <v>21</v>
      </c>
      <c r="X5968" s="83" t="str">
        <f>MID(Tabla1[[#This Row],[Aplicación]],14,6)</f>
        <v>212</v>
      </c>
    </row>
    <row r="5969" spans="1:24" x14ac:dyDescent="0.25">
      <c r="A5969" s="77">
        <v>220240064716</v>
      </c>
      <c r="B5969" s="78" t="s">
        <v>702</v>
      </c>
      <c r="C5969" s="79">
        <v>45657</v>
      </c>
      <c r="D5969" s="77">
        <v>22024003039</v>
      </c>
      <c r="E5969" s="78" t="s">
        <v>1454</v>
      </c>
      <c r="F5969" s="80">
        <v>738.81</v>
      </c>
      <c r="G5969" s="78" t="s">
        <v>681</v>
      </c>
      <c r="H5969" s="78" t="s">
        <v>7742</v>
      </c>
      <c r="I5969" s="81">
        <v>300</v>
      </c>
      <c r="J5969" s="78" t="s">
        <v>398</v>
      </c>
      <c r="K5969" s="78" t="s">
        <v>398</v>
      </c>
      <c r="L5969" s="78" t="s">
        <v>413</v>
      </c>
      <c r="M5969" s="78" t="s">
        <v>395</v>
      </c>
      <c r="N5969" s="78" t="s">
        <v>396</v>
      </c>
      <c r="O5969" s="82" t="s">
        <v>325</v>
      </c>
      <c r="P5969" s="82" t="s">
        <v>6229</v>
      </c>
      <c r="Q5969" s="83" t="str">
        <f>MID(Tabla1[[#This Row],[Aplicación]],14,1)</f>
        <v>2</v>
      </c>
      <c r="R5969" s="35" t="s">
        <v>265</v>
      </c>
      <c r="S5969" s="83" t="str">
        <f>MID(Tabla1[[#This Row],[Aplicación]],6,2)</f>
        <v>08</v>
      </c>
      <c r="T5969" s="84" t="str">
        <f>VLOOKUP(Tabla1[[#This Row],[AREA]],Hoja1!A:B,2,FALSE)</f>
        <v>08. Tráfico y movilidad</v>
      </c>
      <c r="U5969" s="83" t="str">
        <f>MID(Tabla1[[#This Row],[Aplicación]],9,4)</f>
        <v>1532</v>
      </c>
      <c r="V5969" s="84" t="str">
        <f>VLOOKUP(Tabla1[[#This Row],[PROGRAMA]],Hoja1!A:B,2,FALSE)</f>
        <v>1532. Pavimentación vias públicas y otros servicios urbanísticos</v>
      </c>
      <c r="W5969" s="83" t="str">
        <f>MID(Tabla1[[#This Row],[Aplicación]],14,2)</f>
        <v>21</v>
      </c>
      <c r="X5969" s="83" t="str">
        <f>MID(Tabla1[[#This Row],[Aplicación]],14,6)</f>
        <v>210</v>
      </c>
    </row>
    <row r="5970" spans="1:24" x14ac:dyDescent="0.25">
      <c r="A5970" s="77">
        <v>220240064908</v>
      </c>
      <c r="B5970" s="78" t="s">
        <v>702</v>
      </c>
      <c r="C5970" s="79">
        <v>45657</v>
      </c>
      <c r="D5970" s="77">
        <v>22024003362</v>
      </c>
      <c r="E5970" s="78" t="s">
        <v>1390</v>
      </c>
      <c r="F5970" s="80">
        <v>737.92</v>
      </c>
      <c r="G5970" s="78" t="s">
        <v>836</v>
      </c>
      <c r="H5970" s="78" t="s">
        <v>7743</v>
      </c>
      <c r="I5970" s="81">
        <v>300</v>
      </c>
      <c r="J5970" s="78" t="s">
        <v>592</v>
      </c>
      <c r="K5970" s="78" t="s">
        <v>398</v>
      </c>
      <c r="L5970" s="78" t="s">
        <v>399</v>
      </c>
      <c r="M5970" s="78" t="s">
        <v>395</v>
      </c>
      <c r="N5970" s="78" t="s">
        <v>396</v>
      </c>
      <c r="O5970" s="82" t="s">
        <v>325</v>
      </c>
      <c r="P5970" s="82" t="s">
        <v>6229</v>
      </c>
      <c r="Q5970" s="83" t="str">
        <f>MID(Tabla1[[#This Row],[Aplicación]],14,1)</f>
        <v>2</v>
      </c>
      <c r="R5970" s="35" t="s">
        <v>265</v>
      </c>
      <c r="S5970" s="83" t="str">
        <f>MID(Tabla1[[#This Row],[Aplicación]],6,2)</f>
        <v>08</v>
      </c>
      <c r="T5970" s="84" t="str">
        <f>VLOOKUP(Tabla1[[#This Row],[AREA]],Hoja1!A:B,2,FALSE)</f>
        <v>08. Tráfico y movilidad</v>
      </c>
      <c r="U5970" s="83" t="str">
        <f>MID(Tabla1[[#This Row],[Aplicación]],9,4)</f>
        <v>1532</v>
      </c>
      <c r="V5970" s="84" t="str">
        <f>VLOOKUP(Tabla1[[#This Row],[PROGRAMA]],Hoja1!A:B,2,FALSE)</f>
        <v>1532. Pavimentación vias públicas y otros servicios urbanísticos</v>
      </c>
      <c r="W5970" s="83" t="str">
        <f>MID(Tabla1[[#This Row],[Aplicación]],14,2)</f>
        <v>21</v>
      </c>
      <c r="X5970" s="83" t="str">
        <f>MID(Tabla1[[#This Row],[Aplicación]],14,6)</f>
        <v>213</v>
      </c>
    </row>
    <row r="5971" spans="1:24" x14ac:dyDescent="0.25">
      <c r="A5971" s="77">
        <v>220240064978</v>
      </c>
      <c r="B5971" s="78" t="s">
        <v>702</v>
      </c>
      <c r="C5971" s="79">
        <v>45657</v>
      </c>
      <c r="D5971" s="77">
        <v>22024003039</v>
      </c>
      <c r="E5971" s="78" t="s">
        <v>1454</v>
      </c>
      <c r="F5971" s="80">
        <v>734.78</v>
      </c>
      <c r="G5971" s="78" t="s">
        <v>41</v>
      </c>
      <c r="H5971" s="78" t="s">
        <v>7744</v>
      </c>
      <c r="I5971" s="81">
        <v>300</v>
      </c>
      <c r="J5971" s="78" t="s">
        <v>398</v>
      </c>
      <c r="K5971" s="78" t="s">
        <v>398</v>
      </c>
      <c r="L5971" s="78" t="s">
        <v>413</v>
      </c>
      <c r="M5971" s="78" t="s">
        <v>395</v>
      </c>
      <c r="N5971" s="78" t="s">
        <v>396</v>
      </c>
      <c r="O5971" s="82" t="s">
        <v>325</v>
      </c>
      <c r="P5971" s="82" t="s">
        <v>6229</v>
      </c>
      <c r="Q5971" s="83" t="str">
        <f>MID(Tabla1[[#This Row],[Aplicación]],14,1)</f>
        <v>2</v>
      </c>
      <c r="R5971" s="35" t="s">
        <v>265</v>
      </c>
      <c r="S5971" s="83" t="str">
        <f>MID(Tabla1[[#This Row],[Aplicación]],6,2)</f>
        <v>08</v>
      </c>
      <c r="T5971" s="84" t="str">
        <f>VLOOKUP(Tabla1[[#This Row],[AREA]],Hoja1!A:B,2,FALSE)</f>
        <v>08. Tráfico y movilidad</v>
      </c>
      <c r="U5971" s="83" t="str">
        <f>MID(Tabla1[[#This Row],[Aplicación]],9,4)</f>
        <v>1532</v>
      </c>
      <c r="V5971" s="84" t="str">
        <f>VLOOKUP(Tabla1[[#This Row],[PROGRAMA]],Hoja1!A:B,2,FALSE)</f>
        <v>1532. Pavimentación vias públicas y otros servicios urbanísticos</v>
      </c>
      <c r="W5971" s="83" t="str">
        <f>MID(Tabla1[[#This Row],[Aplicación]],14,2)</f>
        <v>21</v>
      </c>
      <c r="X5971" s="83" t="str">
        <f>MID(Tabla1[[#This Row],[Aplicación]],14,6)</f>
        <v>210</v>
      </c>
    </row>
    <row r="5972" spans="1:24" x14ac:dyDescent="0.25">
      <c r="A5972" s="77">
        <v>220240068505</v>
      </c>
      <c r="B5972" s="78" t="s">
        <v>702</v>
      </c>
      <c r="C5972" s="79">
        <v>45657</v>
      </c>
      <c r="D5972" s="77">
        <v>22024001633</v>
      </c>
      <c r="E5972" s="78" t="s">
        <v>1427</v>
      </c>
      <c r="F5972" s="80">
        <v>701.59</v>
      </c>
      <c r="G5972" s="78" t="s">
        <v>876</v>
      </c>
      <c r="H5972" s="78" t="s">
        <v>7745</v>
      </c>
      <c r="I5972" s="81">
        <v>300</v>
      </c>
      <c r="J5972" s="78" t="s">
        <v>398</v>
      </c>
      <c r="K5972" s="78" t="s">
        <v>398</v>
      </c>
      <c r="L5972" s="78" t="s">
        <v>413</v>
      </c>
      <c r="M5972" s="78" t="s">
        <v>395</v>
      </c>
      <c r="N5972" s="78" t="s">
        <v>396</v>
      </c>
      <c r="O5972" s="82" t="s">
        <v>325</v>
      </c>
      <c r="P5972" s="82" t="s">
        <v>6229</v>
      </c>
      <c r="Q5972" s="83" t="str">
        <f>MID(Tabla1[[#This Row],[Aplicación]],14,1)</f>
        <v>2</v>
      </c>
      <c r="R5972" s="35" t="s">
        <v>265</v>
      </c>
      <c r="S5972" s="83" t="str">
        <f>MID(Tabla1[[#This Row],[Aplicación]],6,2)</f>
        <v>07</v>
      </c>
      <c r="T5972" s="84" t="str">
        <f>VLOOKUP(Tabla1[[#This Row],[AREA]],Hoja1!A:B,2,FALSE)</f>
        <v>07. Medio ambiente</v>
      </c>
      <c r="U5972" s="83" t="str">
        <f>MID(Tabla1[[#This Row],[Aplicación]],9,4)</f>
        <v>1711</v>
      </c>
      <c r="V5972" s="84" t="str">
        <f>VLOOKUP(Tabla1[[#This Row],[PROGRAMA]],Hoja1!A:B,2,FALSE)</f>
        <v>1711. Parques y jardines</v>
      </c>
      <c r="W5972" s="83" t="str">
        <f>MID(Tabla1[[#This Row],[Aplicación]],14,2)</f>
        <v>22</v>
      </c>
      <c r="X5972" s="83" t="str">
        <f>MID(Tabla1[[#This Row],[Aplicación]],14,6)</f>
        <v>22199</v>
      </c>
    </row>
    <row r="5973" spans="1:24" x14ac:dyDescent="0.25">
      <c r="A5973" s="77">
        <v>220240055255</v>
      </c>
      <c r="B5973" s="78" t="s">
        <v>702</v>
      </c>
      <c r="C5973" s="79">
        <v>45617</v>
      </c>
      <c r="D5973" s="77">
        <v>22024000942</v>
      </c>
      <c r="E5973" s="78" t="s">
        <v>1411</v>
      </c>
      <c r="F5973" s="80">
        <v>38.83</v>
      </c>
      <c r="G5973" s="78" t="s">
        <v>82</v>
      </c>
      <c r="H5973" s="78" t="s">
        <v>7746</v>
      </c>
      <c r="I5973" s="81" t="s">
        <v>2934</v>
      </c>
      <c r="J5973" s="78" t="s">
        <v>398</v>
      </c>
      <c r="K5973" s="78" t="s">
        <v>398</v>
      </c>
      <c r="L5973" s="78" t="s">
        <v>413</v>
      </c>
      <c r="M5973" s="78" t="s">
        <v>395</v>
      </c>
      <c r="N5973" s="78" t="s">
        <v>396</v>
      </c>
      <c r="O5973" s="82" t="s">
        <v>325</v>
      </c>
      <c r="P5973" s="82" t="s">
        <v>6229</v>
      </c>
      <c r="Q5973" s="83" t="str">
        <f>MID(Tabla1[[#This Row],[Aplicación]],14,1)</f>
        <v>2</v>
      </c>
      <c r="R5973" s="35" t="s">
        <v>265</v>
      </c>
      <c r="S5973" s="83" t="str">
        <f>MID(Tabla1[[#This Row],[Aplicación]],6,2)</f>
        <v>06</v>
      </c>
      <c r="T5973" s="84" t="str">
        <f>VLOOKUP(Tabla1[[#This Row],[AREA]],Hoja1!A:B,2,FALSE)</f>
        <v>06. Educación y cultura</v>
      </c>
      <c r="U5973" s="83" t="str">
        <f>MID(Tabla1[[#This Row],[Aplicación]],9,4)</f>
        <v>3231</v>
      </c>
      <c r="V5973" s="84" t="str">
        <f>VLOOKUP(Tabla1[[#This Row],[PROGRAMA]],Hoja1!A:B,2,FALSE)</f>
        <v>3231. Escuelas infantiles</v>
      </c>
      <c r="W5973" s="83" t="str">
        <f>MID(Tabla1[[#This Row],[Aplicación]],14,2)</f>
        <v>21</v>
      </c>
      <c r="X5973" s="83" t="str">
        <f>MID(Tabla1[[#This Row],[Aplicación]],14,6)</f>
        <v>212</v>
      </c>
    </row>
    <row r="5974" spans="1:24" x14ac:dyDescent="0.25">
      <c r="A5974" s="77">
        <v>220240044930</v>
      </c>
      <c r="B5974" s="78" t="s">
        <v>702</v>
      </c>
      <c r="C5974" s="79">
        <v>45567</v>
      </c>
      <c r="D5974" s="77">
        <v>22024000749</v>
      </c>
      <c r="E5974" s="78" t="s">
        <v>1290</v>
      </c>
      <c r="F5974" s="80">
        <v>38.770000000000003</v>
      </c>
      <c r="G5974" s="78" t="s">
        <v>41</v>
      </c>
      <c r="H5974" s="78" t="s">
        <v>7747</v>
      </c>
      <c r="I5974" s="81" t="s">
        <v>2934</v>
      </c>
      <c r="J5974" s="78" t="s">
        <v>398</v>
      </c>
      <c r="K5974" s="78" t="s">
        <v>398</v>
      </c>
      <c r="L5974" s="78" t="s">
        <v>413</v>
      </c>
      <c r="M5974" s="78" t="s">
        <v>395</v>
      </c>
      <c r="N5974" s="78" t="s">
        <v>396</v>
      </c>
      <c r="O5974" s="82" t="s">
        <v>325</v>
      </c>
      <c r="P5974" s="82" t="s">
        <v>6229</v>
      </c>
      <c r="Q5974" s="83" t="str">
        <f>MID(Tabla1[[#This Row],[Aplicación]],14,1)</f>
        <v>2</v>
      </c>
      <c r="R5974" s="35" t="s">
        <v>265</v>
      </c>
      <c r="S5974" s="83" t="str">
        <f>MID(Tabla1[[#This Row],[Aplicación]],6,2)</f>
        <v>02</v>
      </c>
      <c r="T5974" s="84" t="str">
        <f>VLOOKUP(Tabla1[[#This Row],[AREA]],Hoja1!A:B,2,FALSE)</f>
        <v>02. Urbanismo y vivienda</v>
      </c>
      <c r="U5974" s="83" t="str">
        <f>MID(Tabla1[[#This Row],[Aplicación]],9,4)</f>
        <v>9332</v>
      </c>
      <c r="V5974" s="84" t="str">
        <f>VLOOKUP(Tabla1[[#This Row],[PROGRAMA]],Hoja1!A:B,2,FALSE)</f>
        <v>9332. Mantenimiento de edificios e instalaciones municipales</v>
      </c>
      <c r="W5974" s="83" t="str">
        <f>MID(Tabla1[[#This Row],[Aplicación]],14,2)</f>
        <v>21</v>
      </c>
      <c r="X5974" s="83" t="str">
        <f>MID(Tabla1[[#This Row],[Aplicación]],14,6)</f>
        <v>212</v>
      </c>
    </row>
    <row r="5975" spans="1:24" x14ac:dyDescent="0.25">
      <c r="A5975" s="77">
        <v>220240045059</v>
      </c>
      <c r="B5975" s="78" t="s">
        <v>702</v>
      </c>
      <c r="C5975" s="79">
        <v>45567</v>
      </c>
      <c r="D5975" s="77">
        <v>22024000940</v>
      </c>
      <c r="E5975" s="78" t="s">
        <v>1285</v>
      </c>
      <c r="F5975" s="80">
        <v>38.61</v>
      </c>
      <c r="G5975" s="78" t="s">
        <v>82</v>
      </c>
      <c r="H5975" s="78" t="s">
        <v>7748</v>
      </c>
      <c r="I5975" s="81" t="s">
        <v>2934</v>
      </c>
      <c r="J5975" s="78" t="s">
        <v>398</v>
      </c>
      <c r="K5975" s="78" t="s">
        <v>398</v>
      </c>
      <c r="L5975" s="78" t="s">
        <v>413</v>
      </c>
      <c r="M5975" s="78" t="s">
        <v>395</v>
      </c>
      <c r="N5975" s="78" t="s">
        <v>396</v>
      </c>
      <c r="O5975" s="82" t="s">
        <v>325</v>
      </c>
      <c r="P5975" s="82" t="s">
        <v>6229</v>
      </c>
      <c r="Q5975" s="83" t="str">
        <f>MID(Tabla1[[#This Row],[Aplicación]],14,1)</f>
        <v>2</v>
      </c>
      <c r="R5975" s="35" t="s">
        <v>265</v>
      </c>
      <c r="S5975" s="83" t="str">
        <f>MID(Tabla1[[#This Row],[Aplicación]],6,2)</f>
        <v>06</v>
      </c>
      <c r="T5975" s="84" t="str">
        <f>VLOOKUP(Tabla1[[#This Row],[AREA]],Hoja1!A:B,2,FALSE)</f>
        <v>06. Educación y cultura</v>
      </c>
      <c r="U5975" s="83" t="str">
        <f>MID(Tabla1[[#This Row],[Aplicación]],9,4)</f>
        <v>3232</v>
      </c>
      <c r="V5975" s="84" t="str">
        <f>VLOOKUP(Tabla1[[#This Row],[PROGRAMA]],Hoja1!A:B,2,FALSE)</f>
        <v>3232. Conservación y mantenimiento centros educación infantil y primaria</v>
      </c>
      <c r="W5975" s="83" t="str">
        <f>MID(Tabla1[[#This Row],[Aplicación]],14,2)</f>
        <v>21</v>
      </c>
      <c r="X5975" s="83" t="str">
        <f>MID(Tabla1[[#This Row],[Aplicación]],14,6)</f>
        <v>212</v>
      </c>
    </row>
    <row r="5976" spans="1:24" x14ac:dyDescent="0.25">
      <c r="A5976" s="77">
        <v>220240059759</v>
      </c>
      <c r="B5976" s="78" t="s">
        <v>702</v>
      </c>
      <c r="C5976" s="79">
        <v>45636</v>
      </c>
      <c r="D5976" s="77">
        <v>22024000079</v>
      </c>
      <c r="E5976" s="78" t="s">
        <v>1262</v>
      </c>
      <c r="F5976" s="80">
        <v>38.5</v>
      </c>
      <c r="G5976" s="78" t="s">
        <v>82</v>
      </c>
      <c r="H5976" s="78" t="s">
        <v>7749</v>
      </c>
      <c r="I5976" s="81" t="s">
        <v>2934</v>
      </c>
      <c r="J5976" s="78" t="s">
        <v>398</v>
      </c>
      <c r="K5976" s="78" t="s">
        <v>398</v>
      </c>
      <c r="L5976" s="78" t="s">
        <v>413</v>
      </c>
      <c r="M5976" s="78" t="s">
        <v>395</v>
      </c>
      <c r="N5976" s="78" t="s">
        <v>396</v>
      </c>
      <c r="O5976" s="82" t="s">
        <v>325</v>
      </c>
      <c r="P5976" s="82" t="s">
        <v>6229</v>
      </c>
      <c r="Q5976" s="83" t="str">
        <f>MID(Tabla1[[#This Row],[Aplicación]],14,1)</f>
        <v>2</v>
      </c>
      <c r="R5976" s="35" t="s">
        <v>265</v>
      </c>
      <c r="S5976" s="83" t="str">
        <f>MID(Tabla1[[#This Row],[Aplicación]],6,2)</f>
        <v>03</v>
      </c>
      <c r="T5976" s="84" t="str">
        <f>VLOOKUP(Tabla1[[#This Row],[AREA]],Hoja1!A:B,2,FALSE)</f>
        <v>03. Participación ciudadana y deportes</v>
      </c>
      <c r="U5976" s="83" t="str">
        <f>MID(Tabla1[[#This Row],[Aplicación]],9,4)</f>
        <v>9241</v>
      </c>
      <c r="V5976" s="84" t="str">
        <f>VLOOKUP(Tabla1[[#This Row],[PROGRAMA]],Hoja1!A:B,2,FALSE)</f>
        <v>9241. Participación ciudadana</v>
      </c>
      <c r="W5976" s="83" t="str">
        <f>MID(Tabla1[[#This Row],[Aplicación]],14,2)</f>
        <v>21</v>
      </c>
      <c r="X5976" s="83" t="str">
        <f>MID(Tabla1[[#This Row],[Aplicación]],14,6)</f>
        <v>213</v>
      </c>
    </row>
    <row r="5977" spans="1:24" x14ac:dyDescent="0.25">
      <c r="A5977" s="77">
        <v>220240056164</v>
      </c>
      <c r="B5977" s="78" t="s">
        <v>702</v>
      </c>
      <c r="C5977" s="79">
        <v>45622</v>
      </c>
      <c r="D5977" s="77">
        <v>22024000940</v>
      </c>
      <c r="E5977" s="78" t="s">
        <v>1285</v>
      </c>
      <c r="F5977" s="80">
        <v>38.43</v>
      </c>
      <c r="G5977" s="78" t="s">
        <v>82</v>
      </c>
      <c r="H5977" s="78" t="s">
        <v>7750</v>
      </c>
      <c r="I5977" s="81" t="s">
        <v>2934</v>
      </c>
      <c r="J5977" s="78" t="s">
        <v>398</v>
      </c>
      <c r="K5977" s="78" t="s">
        <v>398</v>
      </c>
      <c r="L5977" s="78" t="s">
        <v>413</v>
      </c>
      <c r="M5977" s="78" t="s">
        <v>395</v>
      </c>
      <c r="N5977" s="78" t="s">
        <v>396</v>
      </c>
      <c r="O5977" s="82" t="s">
        <v>325</v>
      </c>
      <c r="P5977" s="82" t="s">
        <v>6229</v>
      </c>
      <c r="Q5977" s="83" t="str">
        <f>MID(Tabla1[[#This Row],[Aplicación]],14,1)</f>
        <v>2</v>
      </c>
      <c r="R5977" s="35" t="s">
        <v>265</v>
      </c>
      <c r="S5977" s="83" t="str">
        <f>MID(Tabla1[[#This Row],[Aplicación]],6,2)</f>
        <v>06</v>
      </c>
      <c r="T5977" s="84" t="str">
        <f>VLOOKUP(Tabla1[[#This Row],[AREA]],Hoja1!A:B,2,FALSE)</f>
        <v>06. Educación y cultura</v>
      </c>
      <c r="U5977" s="83" t="str">
        <f>MID(Tabla1[[#This Row],[Aplicación]],9,4)</f>
        <v>3232</v>
      </c>
      <c r="V5977" s="84" t="str">
        <f>VLOOKUP(Tabla1[[#This Row],[PROGRAMA]],Hoja1!A:B,2,FALSE)</f>
        <v>3232. Conservación y mantenimiento centros educación infantil y primaria</v>
      </c>
      <c r="W5977" s="83" t="str">
        <f>MID(Tabla1[[#This Row],[Aplicación]],14,2)</f>
        <v>21</v>
      </c>
      <c r="X5977" s="83" t="str">
        <f>MID(Tabla1[[#This Row],[Aplicación]],14,6)</f>
        <v>212</v>
      </c>
    </row>
    <row r="5978" spans="1:24" x14ac:dyDescent="0.25">
      <c r="A5978" s="77">
        <v>220240051449</v>
      </c>
      <c r="B5978" s="78" t="s">
        <v>702</v>
      </c>
      <c r="C5978" s="79">
        <v>45595</v>
      </c>
      <c r="D5978" s="77">
        <v>22024004612</v>
      </c>
      <c r="E5978" s="78" t="s">
        <v>5013</v>
      </c>
      <c r="F5978" s="80">
        <v>38.25</v>
      </c>
      <c r="G5978" s="78" t="s">
        <v>4608</v>
      </c>
      <c r="H5978" s="78" t="s">
        <v>7751</v>
      </c>
      <c r="I5978" s="81" t="s">
        <v>2934</v>
      </c>
      <c r="J5978" s="78" t="s">
        <v>398</v>
      </c>
      <c r="K5978" s="78" t="s">
        <v>398</v>
      </c>
      <c r="L5978" s="78" t="s">
        <v>413</v>
      </c>
      <c r="M5978" s="78" t="s">
        <v>395</v>
      </c>
      <c r="N5978" s="78" t="s">
        <v>396</v>
      </c>
      <c r="O5978" s="82" t="s">
        <v>325</v>
      </c>
      <c r="P5978" s="82" t="s">
        <v>6229</v>
      </c>
      <c r="Q5978" s="83" t="str">
        <f>MID(Tabla1[[#This Row],[Aplicación]],14,1)</f>
        <v>6</v>
      </c>
      <c r="R5978" s="35" t="s">
        <v>266</v>
      </c>
      <c r="S5978" s="83" t="str">
        <f>MID(Tabla1[[#This Row],[Aplicación]],6,2)</f>
        <v>06</v>
      </c>
      <c r="T5978" s="84" t="str">
        <f>VLOOKUP(Tabla1[[#This Row],[AREA]],Hoja1!A:B,2,FALSE)</f>
        <v>06. Educación y cultura</v>
      </c>
      <c r="U5978" s="83" t="str">
        <f>MID(Tabla1[[#This Row],[Aplicación]],9,4)</f>
        <v>3321</v>
      </c>
      <c r="V5978" s="84" t="str">
        <f>VLOOKUP(Tabla1[[#This Row],[PROGRAMA]],Hoja1!A:B,2,FALSE)</f>
        <v>3321. Bibliotecas públicas</v>
      </c>
      <c r="W5978" s="83" t="str">
        <f>MID(Tabla1[[#This Row],[Aplicación]],14,2)</f>
        <v>62</v>
      </c>
      <c r="X5978" s="83" t="str">
        <f>MID(Tabla1[[#This Row],[Aplicación]],14,6)</f>
        <v>629</v>
      </c>
    </row>
    <row r="5979" spans="1:24" x14ac:dyDescent="0.25">
      <c r="A5979" s="77">
        <v>220240055771</v>
      </c>
      <c r="B5979" s="78" t="s">
        <v>702</v>
      </c>
      <c r="C5979" s="79">
        <v>45621</v>
      </c>
      <c r="D5979" s="77">
        <v>22024000079</v>
      </c>
      <c r="E5979" s="78" t="s">
        <v>1262</v>
      </c>
      <c r="F5979" s="80">
        <v>37.43</v>
      </c>
      <c r="G5979" s="78" t="s">
        <v>776</v>
      </c>
      <c r="H5979" s="78" t="s">
        <v>7752</v>
      </c>
      <c r="I5979" s="81" t="s">
        <v>2934</v>
      </c>
      <c r="J5979" s="78" t="s">
        <v>398</v>
      </c>
      <c r="K5979" s="78" t="s">
        <v>398</v>
      </c>
      <c r="L5979" s="78" t="s">
        <v>413</v>
      </c>
      <c r="M5979" s="78" t="s">
        <v>395</v>
      </c>
      <c r="N5979" s="78" t="s">
        <v>396</v>
      </c>
      <c r="O5979" s="82" t="s">
        <v>325</v>
      </c>
      <c r="P5979" s="82" t="s">
        <v>6229</v>
      </c>
      <c r="Q5979" s="83" t="str">
        <f>MID(Tabla1[[#This Row],[Aplicación]],14,1)</f>
        <v>2</v>
      </c>
      <c r="R5979" s="35" t="s">
        <v>265</v>
      </c>
      <c r="S5979" s="83" t="str">
        <f>MID(Tabla1[[#This Row],[Aplicación]],6,2)</f>
        <v>03</v>
      </c>
      <c r="T5979" s="84" t="str">
        <f>VLOOKUP(Tabla1[[#This Row],[AREA]],Hoja1!A:B,2,FALSE)</f>
        <v>03. Participación ciudadana y deportes</v>
      </c>
      <c r="U5979" s="83" t="str">
        <f>MID(Tabla1[[#This Row],[Aplicación]],9,4)</f>
        <v>9241</v>
      </c>
      <c r="V5979" s="84" t="str">
        <f>VLOOKUP(Tabla1[[#This Row],[PROGRAMA]],Hoja1!A:B,2,FALSE)</f>
        <v>9241. Participación ciudadana</v>
      </c>
      <c r="W5979" s="83" t="str">
        <f>MID(Tabla1[[#This Row],[Aplicación]],14,2)</f>
        <v>21</v>
      </c>
      <c r="X5979" s="83" t="str">
        <f>MID(Tabla1[[#This Row],[Aplicación]],14,6)</f>
        <v>213</v>
      </c>
    </row>
    <row r="5980" spans="1:24" x14ac:dyDescent="0.25">
      <c r="A5980" s="77">
        <v>220240055730</v>
      </c>
      <c r="B5980" s="78" t="s">
        <v>702</v>
      </c>
      <c r="C5980" s="79">
        <v>45621</v>
      </c>
      <c r="D5980" s="77">
        <v>22024000078</v>
      </c>
      <c r="E5980" s="78" t="s">
        <v>1293</v>
      </c>
      <c r="F5980" s="80">
        <v>37.200000000000003</v>
      </c>
      <c r="G5980" s="78" t="s">
        <v>40</v>
      </c>
      <c r="H5980" s="78" t="s">
        <v>7753</v>
      </c>
      <c r="I5980" s="81" t="s">
        <v>2934</v>
      </c>
      <c r="J5980" s="78" t="s">
        <v>398</v>
      </c>
      <c r="K5980" s="78" t="s">
        <v>398</v>
      </c>
      <c r="L5980" s="78" t="s">
        <v>413</v>
      </c>
      <c r="M5980" s="78" t="s">
        <v>395</v>
      </c>
      <c r="N5980" s="78" t="s">
        <v>396</v>
      </c>
      <c r="O5980" s="82" t="s">
        <v>325</v>
      </c>
      <c r="P5980" s="82" t="s">
        <v>6229</v>
      </c>
      <c r="Q5980" s="83" t="str">
        <f>MID(Tabla1[[#This Row],[Aplicación]],14,1)</f>
        <v>2</v>
      </c>
      <c r="R5980" s="35" t="s">
        <v>265</v>
      </c>
      <c r="S5980" s="83" t="str">
        <f>MID(Tabla1[[#This Row],[Aplicación]],6,2)</f>
        <v>03</v>
      </c>
      <c r="T5980" s="84" t="str">
        <f>VLOOKUP(Tabla1[[#This Row],[AREA]],Hoja1!A:B,2,FALSE)</f>
        <v>03. Participación ciudadana y deportes</v>
      </c>
      <c r="U5980" s="83" t="str">
        <f>MID(Tabla1[[#This Row],[Aplicación]],9,4)</f>
        <v>9241</v>
      </c>
      <c r="V5980" s="84" t="str">
        <f>VLOOKUP(Tabla1[[#This Row],[PROGRAMA]],Hoja1!A:B,2,FALSE)</f>
        <v>9241. Participación ciudadana</v>
      </c>
      <c r="W5980" s="83" t="str">
        <f>MID(Tabla1[[#This Row],[Aplicación]],14,2)</f>
        <v>21</v>
      </c>
      <c r="X5980" s="83" t="str">
        <f>MID(Tabla1[[#This Row],[Aplicación]],14,6)</f>
        <v>212</v>
      </c>
    </row>
    <row r="5981" spans="1:24" x14ac:dyDescent="0.25">
      <c r="A5981" s="77">
        <v>220240055372</v>
      </c>
      <c r="B5981" s="78" t="s">
        <v>702</v>
      </c>
      <c r="C5981" s="79">
        <v>45617</v>
      </c>
      <c r="D5981" s="77">
        <v>22024001633</v>
      </c>
      <c r="E5981" s="78" t="s">
        <v>1427</v>
      </c>
      <c r="F5981" s="80">
        <v>36.78</v>
      </c>
      <c r="G5981" s="78" t="s">
        <v>764</v>
      </c>
      <c r="H5981" s="78" t="s">
        <v>7754</v>
      </c>
      <c r="I5981" s="81" t="s">
        <v>2934</v>
      </c>
      <c r="J5981" s="78" t="s">
        <v>398</v>
      </c>
      <c r="K5981" s="78" t="s">
        <v>398</v>
      </c>
      <c r="L5981" s="78" t="s">
        <v>413</v>
      </c>
      <c r="M5981" s="78" t="s">
        <v>395</v>
      </c>
      <c r="N5981" s="78" t="s">
        <v>396</v>
      </c>
      <c r="O5981" s="82" t="s">
        <v>325</v>
      </c>
      <c r="P5981" s="82" t="s">
        <v>6229</v>
      </c>
      <c r="Q5981" s="83" t="str">
        <f>MID(Tabla1[[#This Row],[Aplicación]],14,1)</f>
        <v>2</v>
      </c>
      <c r="R5981" s="35" t="s">
        <v>265</v>
      </c>
      <c r="S5981" s="83" t="str">
        <f>MID(Tabla1[[#This Row],[Aplicación]],6,2)</f>
        <v>07</v>
      </c>
      <c r="T5981" s="84" t="str">
        <f>VLOOKUP(Tabla1[[#This Row],[AREA]],Hoja1!A:B,2,FALSE)</f>
        <v>07. Medio ambiente</v>
      </c>
      <c r="U5981" s="83" t="str">
        <f>MID(Tabla1[[#This Row],[Aplicación]],9,4)</f>
        <v>1711</v>
      </c>
      <c r="V5981" s="84" t="str">
        <f>VLOOKUP(Tabla1[[#This Row],[PROGRAMA]],Hoja1!A:B,2,FALSE)</f>
        <v>1711. Parques y jardines</v>
      </c>
      <c r="W5981" s="83" t="str">
        <f>MID(Tabla1[[#This Row],[Aplicación]],14,2)</f>
        <v>22</v>
      </c>
      <c r="X5981" s="83" t="str">
        <f>MID(Tabla1[[#This Row],[Aplicación]],14,6)</f>
        <v>22199</v>
      </c>
    </row>
    <row r="5982" spans="1:24" x14ac:dyDescent="0.25">
      <c r="A5982" s="77">
        <v>220240046454</v>
      </c>
      <c r="B5982" s="78" t="s">
        <v>702</v>
      </c>
      <c r="C5982" s="79">
        <v>45572</v>
      </c>
      <c r="D5982" s="77">
        <v>22024000448</v>
      </c>
      <c r="E5982" s="78" t="s">
        <v>1236</v>
      </c>
      <c r="F5982" s="80">
        <v>36.72</v>
      </c>
      <c r="G5982" s="78" t="s">
        <v>681</v>
      </c>
      <c r="H5982" s="78" t="s">
        <v>7032</v>
      </c>
      <c r="I5982" s="81" t="s">
        <v>2934</v>
      </c>
      <c r="J5982" s="78" t="s">
        <v>398</v>
      </c>
      <c r="K5982" s="78" t="s">
        <v>398</v>
      </c>
      <c r="L5982" s="78" t="s">
        <v>413</v>
      </c>
      <c r="M5982" s="78" t="s">
        <v>395</v>
      </c>
      <c r="N5982" s="78" t="s">
        <v>396</v>
      </c>
      <c r="O5982" s="82" t="s">
        <v>325</v>
      </c>
      <c r="P5982" s="82" t="s">
        <v>6229</v>
      </c>
      <c r="Q5982" s="83" t="str">
        <f>MID(Tabla1[[#This Row],[Aplicación]],14,1)</f>
        <v>2</v>
      </c>
      <c r="R5982" s="35" t="s">
        <v>265</v>
      </c>
      <c r="S5982" s="83" t="str">
        <f>MID(Tabla1[[#This Row],[Aplicación]],6,2)</f>
        <v>11</v>
      </c>
      <c r="T5982" s="84" t="str">
        <f>VLOOKUP(Tabla1[[#This Row],[AREA]],Hoja1!A:B,2,FALSE)</f>
        <v>11. Salud pública y seguridad ciudadana</v>
      </c>
      <c r="U5982" s="83" t="str">
        <f>MID(Tabla1[[#This Row],[Aplicación]],9,4)</f>
        <v>1631</v>
      </c>
      <c r="V5982" s="84" t="str">
        <f>VLOOKUP(Tabla1[[#This Row],[PROGRAMA]],Hoja1!A:B,2,FALSE)</f>
        <v>1631. Limpieza viaria</v>
      </c>
      <c r="W5982" s="83" t="str">
        <f>MID(Tabla1[[#This Row],[Aplicación]],14,2)</f>
        <v>22</v>
      </c>
      <c r="X5982" s="83" t="str">
        <f>MID(Tabla1[[#This Row],[Aplicación]],14,6)</f>
        <v>22104</v>
      </c>
    </row>
    <row r="5983" spans="1:24" x14ac:dyDescent="0.25">
      <c r="A5983" s="77">
        <v>220240061078</v>
      </c>
      <c r="B5983" s="78" t="s">
        <v>702</v>
      </c>
      <c r="C5983" s="79">
        <v>45643</v>
      </c>
      <c r="D5983" s="77">
        <v>22024000450</v>
      </c>
      <c r="E5983" s="78" t="s">
        <v>1455</v>
      </c>
      <c r="F5983" s="80">
        <v>36.549999999999997</v>
      </c>
      <c r="G5983" s="78" t="s">
        <v>82</v>
      </c>
      <c r="H5983" s="78" t="s">
        <v>7755</v>
      </c>
      <c r="I5983" s="81" t="s">
        <v>2934</v>
      </c>
      <c r="J5983" s="78" t="s">
        <v>398</v>
      </c>
      <c r="K5983" s="78" t="s">
        <v>398</v>
      </c>
      <c r="L5983" s="78" t="s">
        <v>413</v>
      </c>
      <c r="M5983" s="78" t="s">
        <v>395</v>
      </c>
      <c r="N5983" s="78" t="s">
        <v>396</v>
      </c>
      <c r="O5983" s="82" t="s">
        <v>325</v>
      </c>
      <c r="P5983" s="82" t="s">
        <v>6229</v>
      </c>
      <c r="Q5983" s="83" t="str">
        <f>MID(Tabla1[[#This Row],[Aplicación]],14,1)</f>
        <v>2</v>
      </c>
      <c r="R5983" s="35" t="s">
        <v>265</v>
      </c>
      <c r="S5983" s="83" t="str">
        <f>MID(Tabla1[[#This Row],[Aplicación]],6,2)</f>
        <v>11</v>
      </c>
      <c r="T5983" s="84" t="str">
        <f>VLOOKUP(Tabla1[[#This Row],[AREA]],Hoja1!A:B,2,FALSE)</f>
        <v>11. Salud pública y seguridad ciudadana</v>
      </c>
      <c r="U5983" s="83" t="str">
        <f>MID(Tabla1[[#This Row],[Aplicación]],9,4)</f>
        <v>1631</v>
      </c>
      <c r="V5983" s="84" t="str">
        <f>VLOOKUP(Tabla1[[#This Row],[PROGRAMA]],Hoja1!A:B,2,FALSE)</f>
        <v>1631. Limpieza viaria</v>
      </c>
      <c r="W5983" s="83" t="str">
        <f>MID(Tabla1[[#This Row],[Aplicación]],14,2)</f>
        <v>22</v>
      </c>
      <c r="X5983" s="83" t="str">
        <f>MID(Tabla1[[#This Row],[Aplicación]],14,6)</f>
        <v>22199</v>
      </c>
    </row>
    <row r="5984" spans="1:24" x14ac:dyDescent="0.25">
      <c r="A5984" s="77">
        <v>220240050048</v>
      </c>
      <c r="B5984" s="78" t="s">
        <v>702</v>
      </c>
      <c r="C5984" s="79">
        <v>45589</v>
      </c>
      <c r="D5984" s="77">
        <v>22024000078</v>
      </c>
      <c r="E5984" s="78" t="s">
        <v>1293</v>
      </c>
      <c r="F5984" s="80">
        <v>36.229999999999997</v>
      </c>
      <c r="G5984" s="78" t="s">
        <v>82</v>
      </c>
      <c r="H5984" s="78" t="s">
        <v>7756</v>
      </c>
      <c r="I5984" s="81" t="s">
        <v>2934</v>
      </c>
      <c r="J5984" s="78" t="s">
        <v>398</v>
      </c>
      <c r="K5984" s="78" t="s">
        <v>398</v>
      </c>
      <c r="L5984" s="78" t="s">
        <v>413</v>
      </c>
      <c r="M5984" s="78" t="s">
        <v>395</v>
      </c>
      <c r="N5984" s="78" t="s">
        <v>396</v>
      </c>
      <c r="O5984" s="82" t="s">
        <v>325</v>
      </c>
      <c r="P5984" s="82" t="s">
        <v>6229</v>
      </c>
      <c r="Q5984" s="83" t="str">
        <f>MID(Tabla1[[#This Row],[Aplicación]],14,1)</f>
        <v>2</v>
      </c>
      <c r="R5984" s="35" t="s">
        <v>265</v>
      </c>
      <c r="S5984" s="83" t="str">
        <f>MID(Tabla1[[#This Row],[Aplicación]],6,2)</f>
        <v>03</v>
      </c>
      <c r="T5984" s="84" t="str">
        <f>VLOOKUP(Tabla1[[#This Row],[AREA]],Hoja1!A:B,2,FALSE)</f>
        <v>03. Participación ciudadana y deportes</v>
      </c>
      <c r="U5984" s="83" t="str">
        <f>MID(Tabla1[[#This Row],[Aplicación]],9,4)</f>
        <v>9241</v>
      </c>
      <c r="V5984" s="84" t="str">
        <f>VLOOKUP(Tabla1[[#This Row],[PROGRAMA]],Hoja1!A:B,2,FALSE)</f>
        <v>9241. Participación ciudadana</v>
      </c>
      <c r="W5984" s="83" t="str">
        <f>MID(Tabla1[[#This Row],[Aplicación]],14,2)</f>
        <v>21</v>
      </c>
      <c r="X5984" s="83" t="str">
        <f>MID(Tabla1[[#This Row],[Aplicación]],14,6)</f>
        <v>212</v>
      </c>
    </row>
    <row r="5985" spans="1:24" x14ac:dyDescent="0.25">
      <c r="A5985" s="77">
        <v>220240062003</v>
      </c>
      <c r="B5985" s="78" t="s">
        <v>702</v>
      </c>
      <c r="C5985" s="79">
        <v>45646</v>
      </c>
      <c r="D5985" s="77">
        <v>22024000078</v>
      </c>
      <c r="E5985" s="78" t="s">
        <v>1293</v>
      </c>
      <c r="F5985" s="80">
        <v>35.92</v>
      </c>
      <c r="G5985" s="78" t="s">
        <v>827</v>
      </c>
      <c r="H5985" s="78" t="s">
        <v>7757</v>
      </c>
      <c r="I5985" s="81" t="s">
        <v>2934</v>
      </c>
      <c r="J5985" s="78" t="s">
        <v>398</v>
      </c>
      <c r="K5985" s="78" t="s">
        <v>398</v>
      </c>
      <c r="L5985" s="78" t="s">
        <v>413</v>
      </c>
      <c r="M5985" s="78" t="s">
        <v>395</v>
      </c>
      <c r="N5985" s="78" t="s">
        <v>396</v>
      </c>
      <c r="O5985" s="82" t="s">
        <v>325</v>
      </c>
      <c r="P5985" s="82" t="s">
        <v>6229</v>
      </c>
      <c r="Q5985" s="83" t="str">
        <f>MID(Tabla1[[#This Row],[Aplicación]],14,1)</f>
        <v>2</v>
      </c>
      <c r="R5985" s="35" t="s">
        <v>265</v>
      </c>
      <c r="S5985" s="83" t="str">
        <f>MID(Tabla1[[#This Row],[Aplicación]],6,2)</f>
        <v>03</v>
      </c>
      <c r="T5985" s="84" t="str">
        <f>VLOOKUP(Tabla1[[#This Row],[AREA]],Hoja1!A:B,2,FALSE)</f>
        <v>03. Participación ciudadana y deportes</v>
      </c>
      <c r="U5985" s="83" t="str">
        <f>MID(Tabla1[[#This Row],[Aplicación]],9,4)</f>
        <v>9241</v>
      </c>
      <c r="V5985" s="84" t="str">
        <f>VLOOKUP(Tabla1[[#This Row],[PROGRAMA]],Hoja1!A:B,2,FALSE)</f>
        <v>9241. Participación ciudadana</v>
      </c>
      <c r="W5985" s="83" t="str">
        <f>MID(Tabla1[[#This Row],[Aplicación]],14,2)</f>
        <v>21</v>
      </c>
      <c r="X5985" s="83" t="str">
        <f>MID(Tabla1[[#This Row],[Aplicación]],14,6)</f>
        <v>212</v>
      </c>
    </row>
    <row r="5986" spans="1:24" x14ac:dyDescent="0.25">
      <c r="A5986" s="77">
        <v>220240045480</v>
      </c>
      <c r="B5986" s="78" t="s">
        <v>702</v>
      </c>
      <c r="C5986" s="79">
        <v>45568</v>
      </c>
      <c r="D5986" s="77">
        <v>22024000078</v>
      </c>
      <c r="E5986" s="78" t="s">
        <v>1293</v>
      </c>
      <c r="F5986" s="80">
        <v>34.61</v>
      </c>
      <c r="G5986" s="78" t="s">
        <v>82</v>
      </c>
      <c r="H5986" s="78" t="s">
        <v>7758</v>
      </c>
      <c r="I5986" s="81" t="s">
        <v>2934</v>
      </c>
      <c r="J5986" s="78" t="s">
        <v>398</v>
      </c>
      <c r="K5986" s="78" t="s">
        <v>398</v>
      </c>
      <c r="L5986" s="78" t="s">
        <v>413</v>
      </c>
      <c r="M5986" s="78" t="s">
        <v>395</v>
      </c>
      <c r="N5986" s="78" t="s">
        <v>396</v>
      </c>
      <c r="O5986" s="82" t="s">
        <v>325</v>
      </c>
      <c r="P5986" s="82" t="s">
        <v>6229</v>
      </c>
      <c r="Q5986" s="83" t="str">
        <f>MID(Tabla1[[#This Row],[Aplicación]],14,1)</f>
        <v>2</v>
      </c>
      <c r="R5986" s="35" t="s">
        <v>265</v>
      </c>
      <c r="S5986" s="83" t="str">
        <f>MID(Tabla1[[#This Row],[Aplicación]],6,2)</f>
        <v>03</v>
      </c>
      <c r="T5986" s="84" t="str">
        <f>VLOOKUP(Tabla1[[#This Row],[AREA]],Hoja1!A:B,2,FALSE)</f>
        <v>03. Participación ciudadana y deportes</v>
      </c>
      <c r="U5986" s="83" t="str">
        <f>MID(Tabla1[[#This Row],[Aplicación]],9,4)</f>
        <v>9241</v>
      </c>
      <c r="V5986" s="84" t="str">
        <f>VLOOKUP(Tabla1[[#This Row],[PROGRAMA]],Hoja1!A:B,2,FALSE)</f>
        <v>9241. Participación ciudadana</v>
      </c>
      <c r="W5986" s="83" t="str">
        <f>MID(Tabla1[[#This Row],[Aplicación]],14,2)</f>
        <v>21</v>
      </c>
      <c r="X5986" s="83" t="str">
        <f>MID(Tabla1[[#This Row],[Aplicación]],14,6)</f>
        <v>212</v>
      </c>
    </row>
    <row r="5987" spans="1:24" x14ac:dyDescent="0.25">
      <c r="A5987" s="77">
        <v>220240053954</v>
      </c>
      <c r="B5987" s="78" t="s">
        <v>702</v>
      </c>
      <c r="C5987" s="79">
        <v>45614</v>
      </c>
      <c r="D5987" s="77">
        <v>22024000940</v>
      </c>
      <c r="E5987" s="78" t="s">
        <v>1285</v>
      </c>
      <c r="F5987" s="80">
        <v>34.53</v>
      </c>
      <c r="G5987" s="78" t="s">
        <v>81</v>
      </c>
      <c r="H5987" s="78" t="s">
        <v>7759</v>
      </c>
      <c r="I5987" s="81" t="s">
        <v>2934</v>
      </c>
      <c r="J5987" s="78" t="s">
        <v>398</v>
      </c>
      <c r="K5987" s="78" t="s">
        <v>398</v>
      </c>
      <c r="L5987" s="78" t="s">
        <v>413</v>
      </c>
      <c r="M5987" s="78" t="s">
        <v>395</v>
      </c>
      <c r="N5987" s="78" t="s">
        <v>396</v>
      </c>
      <c r="O5987" s="82" t="s">
        <v>325</v>
      </c>
      <c r="P5987" s="82" t="s">
        <v>6229</v>
      </c>
      <c r="Q5987" s="83" t="str">
        <f>MID(Tabla1[[#This Row],[Aplicación]],14,1)</f>
        <v>2</v>
      </c>
      <c r="R5987" s="35" t="s">
        <v>265</v>
      </c>
      <c r="S5987" s="83" t="str">
        <f>MID(Tabla1[[#This Row],[Aplicación]],6,2)</f>
        <v>06</v>
      </c>
      <c r="T5987" s="84" t="str">
        <f>VLOOKUP(Tabla1[[#This Row],[AREA]],Hoja1!A:B,2,FALSE)</f>
        <v>06. Educación y cultura</v>
      </c>
      <c r="U5987" s="83" t="str">
        <f>MID(Tabla1[[#This Row],[Aplicación]],9,4)</f>
        <v>3232</v>
      </c>
      <c r="V5987" s="84" t="str">
        <f>VLOOKUP(Tabla1[[#This Row],[PROGRAMA]],Hoja1!A:B,2,FALSE)</f>
        <v>3232. Conservación y mantenimiento centros educación infantil y primaria</v>
      </c>
      <c r="W5987" s="83" t="str">
        <f>MID(Tabla1[[#This Row],[Aplicación]],14,2)</f>
        <v>21</v>
      </c>
      <c r="X5987" s="83" t="str">
        <f>MID(Tabla1[[#This Row],[Aplicación]],14,6)</f>
        <v>212</v>
      </c>
    </row>
    <row r="5988" spans="1:24" x14ac:dyDescent="0.25">
      <c r="A5988" s="77">
        <v>220240046439</v>
      </c>
      <c r="B5988" s="78" t="s">
        <v>702</v>
      </c>
      <c r="C5988" s="79">
        <v>45572</v>
      </c>
      <c r="D5988" s="77">
        <v>22024000456</v>
      </c>
      <c r="E5988" s="78" t="s">
        <v>1426</v>
      </c>
      <c r="F5988" s="80">
        <v>34.51</v>
      </c>
      <c r="G5988" s="78" t="s">
        <v>764</v>
      </c>
      <c r="H5988" s="78" t="s">
        <v>7760</v>
      </c>
      <c r="I5988" s="81" t="s">
        <v>2934</v>
      </c>
      <c r="J5988" s="78" t="s">
        <v>398</v>
      </c>
      <c r="K5988" s="78" t="s">
        <v>398</v>
      </c>
      <c r="L5988" s="78" t="s">
        <v>413</v>
      </c>
      <c r="M5988" s="78" t="s">
        <v>395</v>
      </c>
      <c r="N5988" s="78" t="s">
        <v>396</v>
      </c>
      <c r="O5988" s="82" t="s">
        <v>325</v>
      </c>
      <c r="P5988" s="82" t="s">
        <v>6229</v>
      </c>
      <c r="Q5988" s="83" t="str">
        <f>MID(Tabla1[[#This Row],[Aplicación]],14,1)</f>
        <v>2</v>
      </c>
      <c r="R5988" s="35" t="s">
        <v>265</v>
      </c>
      <c r="S5988" s="83" t="str">
        <f>MID(Tabla1[[#This Row],[Aplicación]],6,2)</f>
        <v>11</v>
      </c>
      <c r="T5988" s="84" t="str">
        <f>VLOOKUP(Tabla1[[#This Row],[AREA]],Hoja1!A:B,2,FALSE)</f>
        <v>11. Salud pública y seguridad ciudadana</v>
      </c>
      <c r="U5988" s="83" t="str">
        <f>MID(Tabla1[[#This Row],[Aplicación]],9,4)</f>
        <v>1621</v>
      </c>
      <c r="V5988" s="84" t="str">
        <f>VLOOKUP(Tabla1[[#This Row],[PROGRAMA]],Hoja1!A:B,2,FALSE)</f>
        <v>1621. Recogida de residuos</v>
      </c>
      <c r="W5988" s="83" t="str">
        <f>MID(Tabla1[[#This Row],[Aplicación]],14,2)</f>
        <v>22</v>
      </c>
      <c r="X5988" s="83" t="str">
        <f>MID(Tabla1[[#This Row],[Aplicación]],14,6)</f>
        <v>22199</v>
      </c>
    </row>
    <row r="5989" spans="1:24" x14ac:dyDescent="0.25">
      <c r="A5989" s="77">
        <v>220240044857</v>
      </c>
      <c r="B5989" s="78" t="s">
        <v>702</v>
      </c>
      <c r="C5989" s="79">
        <v>45567</v>
      </c>
      <c r="D5989" s="77">
        <v>22024000485</v>
      </c>
      <c r="E5989" s="78" t="s">
        <v>1323</v>
      </c>
      <c r="F5989" s="80">
        <v>34.17</v>
      </c>
      <c r="G5989" s="78" t="s">
        <v>764</v>
      </c>
      <c r="H5989" s="78" t="s">
        <v>7761</v>
      </c>
      <c r="I5989" s="81" t="s">
        <v>2934</v>
      </c>
      <c r="J5989" s="78" t="s">
        <v>398</v>
      </c>
      <c r="K5989" s="78" t="s">
        <v>398</v>
      </c>
      <c r="L5989" s="78" t="s">
        <v>413</v>
      </c>
      <c r="M5989" s="78" t="s">
        <v>395</v>
      </c>
      <c r="N5989" s="78" t="s">
        <v>396</v>
      </c>
      <c r="O5989" s="82" t="s">
        <v>325</v>
      </c>
      <c r="P5989" s="82" t="s">
        <v>6229</v>
      </c>
      <c r="Q5989" s="83" t="str">
        <f>MID(Tabla1[[#This Row],[Aplicación]],14,1)</f>
        <v>2</v>
      </c>
      <c r="R5989" s="35" t="s">
        <v>265</v>
      </c>
      <c r="S5989" s="83" t="str">
        <f>MID(Tabla1[[#This Row],[Aplicación]],6,2)</f>
        <v>10</v>
      </c>
      <c r="T5989" s="84" t="str">
        <f>VLOOKUP(Tabla1[[#This Row],[AREA]],Hoja1!A:B,2,FALSE)</f>
        <v>10. Personas mayores, familia y servicios sociales</v>
      </c>
      <c r="U5989" s="83" t="str">
        <f>MID(Tabla1[[#This Row],[Aplicación]],9,4)</f>
        <v>2312</v>
      </c>
      <c r="V5989" s="84" t="str">
        <f>VLOOKUP(Tabla1[[#This Row],[PROGRAMA]],Hoja1!A:B,2,FALSE)</f>
        <v>2312. Iniciativas sociales</v>
      </c>
      <c r="W5989" s="83" t="str">
        <f>MID(Tabla1[[#This Row],[Aplicación]],14,2)</f>
        <v>21</v>
      </c>
      <c r="X5989" s="83" t="str">
        <f>MID(Tabla1[[#This Row],[Aplicación]],14,6)</f>
        <v>212</v>
      </c>
    </row>
    <row r="5990" spans="1:24" x14ac:dyDescent="0.25">
      <c r="A5990" s="77">
        <v>220240051519</v>
      </c>
      <c r="B5990" s="78" t="s">
        <v>702</v>
      </c>
      <c r="C5990" s="79">
        <v>45595</v>
      </c>
      <c r="D5990" s="77">
        <v>22024001633</v>
      </c>
      <c r="E5990" s="78" t="s">
        <v>1427</v>
      </c>
      <c r="F5990" s="80">
        <v>34.17</v>
      </c>
      <c r="G5990" s="78" t="s">
        <v>764</v>
      </c>
      <c r="H5990" s="78" t="s">
        <v>4147</v>
      </c>
      <c r="I5990" s="81" t="s">
        <v>2934</v>
      </c>
      <c r="J5990" s="78" t="s">
        <v>398</v>
      </c>
      <c r="K5990" s="78" t="s">
        <v>398</v>
      </c>
      <c r="L5990" s="78" t="s">
        <v>413</v>
      </c>
      <c r="M5990" s="78" t="s">
        <v>395</v>
      </c>
      <c r="N5990" s="78" t="s">
        <v>396</v>
      </c>
      <c r="O5990" s="82" t="s">
        <v>325</v>
      </c>
      <c r="P5990" s="82" t="s">
        <v>6229</v>
      </c>
      <c r="Q5990" s="83" t="str">
        <f>MID(Tabla1[[#This Row],[Aplicación]],14,1)</f>
        <v>2</v>
      </c>
      <c r="R5990" s="35" t="s">
        <v>265</v>
      </c>
      <c r="S5990" s="83" t="str">
        <f>MID(Tabla1[[#This Row],[Aplicación]],6,2)</f>
        <v>07</v>
      </c>
      <c r="T5990" s="84" t="str">
        <f>VLOOKUP(Tabla1[[#This Row],[AREA]],Hoja1!A:B,2,FALSE)</f>
        <v>07. Medio ambiente</v>
      </c>
      <c r="U5990" s="83" t="str">
        <f>MID(Tabla1[[#This Row],[Aplicación]],9,4)</f>
        <v>1711</v>
      </c>
      <c r="V5990" s="84" t="str">
        <f>VLOOKUP(Tabla1[[#This Row],[PROGRAMA]],Hoja1!A:B,2,FALSE)</f>
        <v>1711. Parques y jardines</v>
      </c>
      <c r="W5990" s="83" t="str">
        <f>MID(Tabla1[[#This Row],[Aplicación]],14,2)</f>
        <v>22</v>
      </c>
      <c r="X5990" s="83" t="str">
        <f>MID(Tabla1[[#This Row],[Aplicación]],14,6)</f>
        <v>22199</v>
      </c>
    </row>
    <row r="5991" spans="1:24" x14ac:dyDescent="0.25">
      <c r="A5991" s="77">
        <v>220240055136</v>
      </c>
      <c r="B5991" s="78" t="s">
        <v>702</v>
      </c>
      <c r="C5991" s="79">
        <v>45617</v>
      </c>
      <c r="D5991" s="77">
        <v>22024000021</v>
      </c>
      <c r="E5991" s="78" t="s">
        <v>1296</v>
      </c>
      <c r="F5991" s="80">
        <v>34.01</v>
      </c>
      <c r="G5991" s="78" t="s">
        <v>3534</v>
      </c>
      <c r="H5991" s="78" t="s">
        <v>7762</v>
      </c>
      <c r="I5991" s="81" t="s">
        <v>2934</v>
      </c>
      <c r="J5991" s="78" t="s">
        <v>398</v>
      </c>
      <c r="K5991" s="78" t="s">
        <v>398</v>
      </c>
      <c r="L5991" s="78" t="s">
        <v>413</v>
      </c>
      <c r="M5991" s="78" t="s">
        <v>395</v>
      </c>
      <c r="N5991" s="78" t="s">
        <v>396</v>
      </c>
      <c r="O5991" s="82" t="s">
        <v>325</v>
      </c>
      <c r="P5991" s="82" t="s">
        <v>6229</v>
      </c>
      <c r="Q5991" s="83" t="str">
        <f>MID(Tabla1[[#This Row],[Aplicación]],14,1)</f>
        <v>2</v>
      </c>
      <c r="R5991" s="35" t="s">
        <v>265</v>
      </c>
      <c r="S5991" s="83" t="str">
        <f>MID(Tabla1[[#This Row],[Aplicación]],6,2)</f>
        <v>11</v>
      </c>
      <c r="T5991" s="84" t="str">
        <f>VLOOKUP(Tabla1[[#This Row],[AREA]],Hoja1!A:B,2,FALSE)</f>
        <v>11. Salud pública y seguridad ciudadana</v>
      </c>
      <c r="U5991" s="83" t="str">
        <f>MID(Tabla1[[#This Row],[Aplicación]],9,4)</f>
        <v>1361</v>
      </c>
      <c r="V5991" s="84" t="str">
        <f>VLOOKUP(Tabla1[[#This Row],[PROGRAMA]],Hoja1!A:B,2,FALSE)</f>
        <v>1361. Prevención y extinción de incencios</v>
      </c>
      <c r="W5991" s="83" t="str">
        <f>MID(Tabla1[[#This Row],[Aplicación]],14,2)</f>
        <v>22</v>
      </c>
      <c r="X5991" s="83" t="str">
        <f>MID(Tabla1[[#This Row],[Aplicación]],14,6)</f>
        <v>22199</v>
      </c>
    </row>
    <row r="5992" spans="1:24" x14ac:dyDescent="0.25">
      <c r="A5992" s="77">
        <v>220240048580</v>
      </c>
      <c r="B5992" s="78" t="s">
        <v>702</v>
      </c>
      <c r="C5992" s="79">
        <v>45581</v>
      </c>
      <c r="D5992" s="77">
        <v>22024000456</v>
      </c>
      <c r="E5992" s="78" t="s">
        <v>1426</v>
      </c>
      <c r="F5992" s="80">
        <v>33.78</v>
      </c>
      <c r="G5992" s="78" t="s">
        <v>40</v>
      </c>
      <c r="H5992" s="78" t="s">
        <v>7763</v>
      </c>
      <c r="I5992" s="81" t="s">
        <v>2934</v>
      </c>
      <c r="J5992" s="78" t="s">
        <v>398</v>
      </c>
      <c r="K5992" s="78" t="s">
        <v>398</v>
      </c>
      <c r="L5992" s="78" t="s">
        <v>413</v>
      </c>
      <c r="M5992" s="78" t="s">
        <v>395</v>
      </c>
      <c r="N5992" s="78" t="s">
        <v>396</v>
      </c>
      <c r="O5992" s="82" t="s">
        <v>325</v>
      </c>
      <c r="P5992" s="82" t="s">
        <v>6229</v>
      </c>
      <c r="Q5992" s="83" t="str">
        <f>MID(Tabla1[[#This Row],[Aplicación]],14,1)</f>
        <v>2</v>
      </c>
      <c r="R5992" s="35" t="s">
        <v>265</v>
      </c>
      <c r="S5992" s="83" t="str">
        <f>MID(Tabla1[[#This Row],[Aplicación]],6,2)</f>
        <v>11</v>
      </c>
      <c r="T5992" s="84" t="str">
        <f>VLOOKUP(Tabla1[[#This Row],[AREA]],Hoja1!A:B,2,FALSE)</f>
        <v>11. Salud pública y seguridad ciudadana</v>
      </c>
      <c r="U5992" s="83" t="str">
        <f>MID(Tabla1[[#This Row],[Aplicación]],9,4)</f>
        <v>1621</v>
      </c>
      <c r="V5992" s="84" t="str">
        <f>VLOOKUP(Tabla1[[#This Row],[PROGRAMA]],Hoja1!A:B,2,FALSE)</f>
        <v>1621. Recogida de residuos</v>
      </c>
      <c r="W5992" s="83" t="str">
        <f>MID(Tabla1[[#This Row],[Aplicación]],14,2)</f>
        <v>22</v>
      </c>
      <c r="X5992" s="83" t="str">
        <f>MID(Tabla1[[#This Row],[Aplicación]],14,6)</f>
        <v>22199</v>
      </c>
    </row>
    <row r="5993" spans="1:24" x14ac:dyDescent="0.25">
      <c r="A5993" s="77">
        <v>220240045013</v>
      </c>
      <c r="B5993" s="78" t="s">
        <v>702</v>
      </c>
      <c r="C5993" s="79">
        <v>45567</v>
      </c>
      <c r="D5993" s="77">
        <v>22024002263</v>
      </c>
      <c r="E5993" s="78" t="s">
        <v>3076</v>
      </c>
      <c r="F5993" s="80">
        <v>33.25</v>
      </c>
      <c r="G5993" s="78" t="s">
        <v>838</v>
      </c>
      <c r="H5993" s="78" t="s">
        <v>7764</v>
      </c>
      <c r="I5993" s="81" t="s">
        <v>2934</v>
      </c>
      <c r="J5993" s="78" t="s">
        <v>398</v>
      </c>
      <c r="K5993" s="78" t="s">
        <v>398</v>
      </c>
      <c r="L5993" s="78" t="s">
        <v>413</v>
      </c>
      <c r="M5993" s="78" t="s">
        <v>395</v>
      </c>
      <c r="N5993" s="78" t="s">
        <v>396</v>
      </c>
      <c r="O5993" s="82" t="s">
        <v>325</v>
      </c>
      <c r="P5993" s="82" t="s">
        <v>6229</v>
      </c>
      <c r="Q5993" s="83" t="str">
        <f>MID(Tabla1[[#This Row],[Aplicación]],14,1)</f>
        <v>2</v>
      </c>
      <c r="R5993" s="35" t="s">
        <v>265</v>
      </c>
      <c r="S5993" s="83" t="str">
        <f>MID(Tabla1[[#This Row],[Aplicación]],6,2)</f>
        <v>07</v>
      </c>
      <c r="T5993" s="84" t="str">
        <f>VLOOKUP(Tabla1[[#This Row],[AREA]],Hoja1!A:B,2,FALSE)</f>
        <v>07. Medio ambiente</v>
      </c>
      <c r="U5993" s="83" t="str">
        <f>MID(Tabla1[[#This Row],[Aplicación]],9,4)</f>
        <v>1721</v>
      </c>
      <c r="V5993" s="84" t="str">
        <f>VLOOKUP(Tabla1[[#This Row],[PROGRAMA]],Hoja1!A:B,2,FALSE)</f>
        <v>1721. Protección del medio ambiente</v>
      </c>
      <c r="W5993" s="83" t="str">
        <f>MID(Tabla1[[#This Row],[Aplicación]],14,2)</f>
        <v>22</v>
      </c>
      <c r="X5993" s="83" t="str">
        <f>MID(Tabla1[[#This Row],[Aplicación]],14,6)</f>
        <v>22199</v>
      </c>
    </row>
    <row r="5994" spans="1:24" x14ac:dyDescent="0.25">
      <c r="A5994" s="77">
        <v>220240068698</v>
      </c>
      <c r="B5994" s="78" t="s">
        <v>702</v>
      </c>
      <c r="C5994" s="79">
        <v>45657</v>
      </c>
      <c r="D5994" s="77">
        <v>22024000940</v>
      </c>
      <c r="E5994" s="78" t="s">
        <v>1285</v>
      </c>
      <c r="F5994" s="80">
        <v>697.07</v>
      </c>
      <c r="G5994" s="78" t="s">
        <v>886</v>
      </c>
      <c r="H5994" s="78" t="s">
        <v>7765</v>
      </c>
      <c r="I5994" s="81">
        <v>300</v>
      </c>
      <c r="J5994" s="78" t="s">
        <v>398</v>
      </c>
      <c r="K5994" s="78" t="s">
        <v>398</v>
      </c>
      <c r="L5994" s="78" t="s">
        <v>413</v>
      </c>
      <c r="M5994" s="78" t="s">
        <v>395</v>
      </c>
      <c r="N5994" s="78" t="s">
        <v>396</v>
      </c>
      <c r="O5994" s="82" t="s">
        <v>325</v>
      </c>
      <c r="P5994" s="82" t="s">
        <v>6229</v>
      </c>
      <c r="Q5994" s="83" t="str">
        <f>MID(Tabla1[[#This Row],[Aplicación]],14,1)</f>
        <v>2</v>
      </c>
      <c r="R5994" s="35" t="s">
        <v>265</v>
      </c>
      <c r="S5994" s="83" t="str">
        <f>MID(Tabla1[[#This Row],[Aplicación]],6,2)</f>
        <v>06</v>
      </c>
      <c r="T5994" s="84" t="str">
        <f>VLOOKUP(Tabla1[[#This Row],[AREA]],Hoja1!A:B,2,FALSE)</f>
        <v>06. Educación y cultura</v>
      </c>
      <c r="U5994" s="83" t="str">
        <f>MID(Tabla1[[#This Row],[Aplicación]],9,4)</f>
        <v>3232</v>
      </c>
      <c r="V5994" s="84" t="str">
        <f>VLOOKUP(Tabla1[[#This Row],[PROGRAMA]],Hoja1!A:B,2,FALSE)</f>
        <v>3232. Conservación y mantenimiento centros educación infantil y primaria</v>
      </c>
      <c r="W5994" s="83" t="str">
        <f>MID(Tabla1[[#This Row],[Aplicación]],14,2)</f>
        <v>21</v>
      </c>
      <c r="X5994" s="83" t="str">
        <f>MID(Tabla1[[#This Row],[Aplicación]],14,6)</f>
        <v>212</v>
      </c>
    </row>
    <row r="5995" spans="1:24" x14ac:dyDescent="0.25">
      <c r="A5995" s="77">
        <v>220240068759</v>
      </c>
      <c r="B5995" s="78" t="s">
        <v>702</v>
      </c>
      <c r="C5995" s="79">
        <v>45657</v>
      </c>
      <c r="D5995" s="77">
        <v>22024000442</v>
      </c>
      <c r="E5995" s="78" t="s">
        <v>1194</v>
      </c>
      <c r="F5995" s="80">
        <v>692.75</v>
      </c>
      <c r="G5995" s="78" t="s">
        <v>814</v>
      </c>
      <c r="H5995" s="78" t="s">
        <v>7766</v>
      </c>
      <c r="I5995" s="81">
        <v>300</v>
      </c>
      <c r="J5995" s="78" t="s">
        <v>420</v>
      </c>
      <c r="K5995" s="78" t="s">
        <v>420</v>
      </c>
      <c r="L5995" s="78" t="s">
        <v>413</v>
      </c>
      <c r="M5995" s="78" t="s">
        <v>395</v>
      </c>
      <c r="N5995" s="78" t="s">
        <v>396</v>
      </c>
      <c r="O5995" s="82" t="s">
        <v>325</v>
      </c>
      <c r="P5995" s="82" t="s">
        <v>6229</v>
      </c>
      <c r="Q5995" s="83" t="str">
        <f>MID(Tabla1[[#This Row],[Aplicación]],14,1)</f>
        <v>2</v>
      </c>
      <c r="R5995" s="35" t="s">
        <v>265</v>
      </c>
      <c r="S5995" s="83" t="str">
        <f>MID(Tabla1[[#This Row],[Aplicación]],6,2)</f>
        <v>11</v>
      </c>
      <c r="T5995" s="84" t="str">
        <f>VLOOKUP(Tabla1[[#This Row],[AREA]],Hoja1!A:B,2,FALSE)</f>
        <v>11. Salud pública y seguridad ciudadana</v>
      </c>
      <c r="U5995" s="83" t="str">
        <f>MID(Tabla1[[#This Row],[Aplicación]],9,4)</f>
        <v>1621</v>
      </c>
      <c r="V5995" s="84" t="str">
        <f>VLOOKUP(Tabla1[[#This Row],[PROGRAMA]],Hoja1!A:B,2,FALSE)</f>
        <v>1621. Recogida de residuos</v>
      </c>
      <c r="W5995" s="83" t="str">
        <f>MID(Tabla1[[#This Row],[Aplicación]],14,2)</f>
        <v>22</v>
      </c>
      <c r="X5995" s="83" t="str">
        <f>MID(Tabla1[[#This Row],[Aplicación]],14,6)</f>
        <v>22103</v>
      </c>
    </row>
    <row r="5996" spans="1:24" x14ac:dyDescent="0.25">
      <c r="A5996" s="77">
        <v>220240067639</v>
      </c>
      <c r="B5996" s="78" t="s">
        <v>702</v>
      </c>
      <c r="C5996" s="79">
        <v>45657</v>
      </c>
      <c r="D5996" s="77">
        <v>22024001013</v>
      </c>
      <c r="E5996" s="78" t="s">
        <v>1423</v>
      </c>
      <c r="F5996" s="80">
        <v>666.48</v>
      </c>
      <c r="G5996" s="78" t="s">
        <v>814</v>
      </c>
      <c r="H5996" s="78" t="s">
        <v>7767</v>
      </c>
      <c r="I5996" s="81">
        <v>300</v>
      </c>
      <c r="J5996" s="78" t="s">
        <v>420</v>
      </c>
      <c r="K5996" s="78" t="s">
        <v>420</v>
      </c>
      <c r="L5996" s="78" t="s">
        <v>413</v>
      </c>
      <c r="M5996" s="78" t="s">
        <v>395</v>
      </c>
      <c r="N5996" s="78" t="s">
        <v>396</v>
      </c>
      <c r="O5996" s="82" t="s">
        <v>325</v>
      </c>
      <c r="P5996" s="82" t="s">
        <v>6229</v>
      </c>
      <c r="Q5996" s="83" t="str">
        <f>MID(Tabla1[[#This Row],[Aplicación]],14,1)</f>
        <v>2</v>
      </c>
      <c r="R5996" s="35" t="s">
        <v>265</v>
      </c>
      <c r="S5996" s="83" t="str">
        <f>MID(Tabla1[[#This Row],[Aplicación]],6,2)</f>
        <v>11</v>
      </c>
      <c r="T5996" s="84" t="str">
        <f>VLOOKUP(Tabla1[[#This Row],[AREA]],Hoja1!A:B,2,FALSE)</f>
        <v>11. Salud pública y seguridad ciudadana</v>
      </c>
      <c r="U5996" s="83" t="str">
        <f>MID(Tabla1[[#This Row],[Aplicación]],9,4)</f>
        <v>1321</v>
      </c>
      <c r="V5996" s="84" t="str">
        <f>VLOOKUP(Tabla1[[#This Row],[PROGRAMA]],Hoja1!A:B,2,FALSE)</f>
        <v>1321. Policía municipal</v>
      </c>
      <c r="W5996" s="83" t="str">
        <f>MID(Tabla1[[#This Row],[Aplicación]],14,2)</f>
        <v>21</v>
      </c>
      <c r="X5996" s="83" t="str">
        <f>MID(Tabla1[[#This Row],[Aplicación]],14,6)</f>
        <v>214</v>
      </c>
    </row>
    <row r="5997" spans="1:24" x14ac:dyDescent="0.25">
      <c r="A5997" s="77">
        <v>220240067065</v>
      </c>
      <c r="B5997" s="78" t="s">
        <v>702</v>
      </c>
      <c r="C5997" s="79">
        <v>45657</v>
      </c>
      <c r="D5997" s="77">
        <v>22024001633</v>
      </c>
      <c r="E5997" s="78" t="s">
        <v>1427</v>
      </c>
      <c r="F5997" s="80">
        <v>663.69</v>
      </c>
      <c r="G5997" s="78" t="s">
        <v>776</v>
      </c>
      <c r="H5997" s="78" t="s">
        <v>7768</v>
      </c>
      <c r="I5997" s="81">
        <v>300</v>
      </c>
      <c r="J5997" s="78" t="s">
        <v>398</v>
      </c>
      <c r="K5997" s="78" t="s">
        <v>398</v>
      </c>
      <c r="L5997" s="78" t="s">
        <v>413</v>
      </c>
      <c r="M5997" s="78" t="s">
        <v>395</v>
      </c>
      <c r="N5997" s="78" t="s">
        <v>396</v>
      </c>
      <c r="O5997" s="82" t="s">
        <v>325</v>
      </c>
      <c r="P5997" s="82" t="s">
        <v>6229</v>
      </c>
      <c r="Q5997" s="83" t="str">
        <f>MID(Tabla1[[#This Row],[Aplicación]],14,1)</f>
        <v>2</v>
      </c>
      <c r="R5997" s="35" t="s">
        <v>265</v>
      </c>
      <c r="S5997" s="83" t="str">
        <f>MID(Tabla1[[#This Row],[Aplicación]],6,2)</f>
        <v>07</v>
      </c>
      <c r="T5997" s="84" t="str">
        <f>VLOOKUP(Tabla1[[#This Row],[AREA]],Hoja1!A:B,2,FALSE)</f>
        <v>07. Medio ambiente</v>
      </c>
      <c r="U5997" s="83" t="str">
        <f>MID(Tabla1[[#This Row],[Aplicación]],9,4)</f>
        <v>1711</v>
      </c>
      <c r="V5997" s="84" t="str">
        <f>VLOOKUP(Tabla1[[#This Row],[PROGRAMA]],Hoja1!A:B,2,FALSE)</f>
        <v>1711. Parques y jardines</v>
      </c>
      <c r="W5997" s="83" t="str">
        <f>MID(Tabla1[[#This Row],[Aplicación]],14,2)</f>
        <v>22</v>
      </c>
      <c r="X5997" s="83" t="str">
        <f>MID(Tabla1[[#This Row],[Aplicación]],14,6)</f>
        <v>22199</v>
      </c>
    </row>
    <row r="5998" spans="1:24" x14ac:dyDescent="0.25">
      <c r="A5998" s="77">
        <v>220240066888</v>
      </c>
      <c r="B5998" s="78" t="s">
        <v>702</v>
      </c>
      <c r="C5998" s="79">
        <v>45657</v>
      </c>
      <c r="D5998" s="77">
        <v>22024000022</v>
      </c>
      <c r="E5998" s="78" t="s">
        <v>1362</v>
      </c>
      <c r="F5998" s="80">
        <v>634.09</v>
      </c>
      <c r="G5998" s="78" t="s">
        <v>81</v>
      </c>
      <c r="H5998" s="78" t="s">
        <v>7769</v>
      </c>
      <c r="I5998" s="81">
        <v>300</v>
      </c>
      <c r="J5998" s="78" t="s">
        <v>398</v>
      </c>
      <c r="K5998" s="78" t="s">
        <v>398</v>
      </c>
      <c r="L5998" s="78" t="s">
        <v>399</v>
      </c>
      <c r="M5998" s="78" t="s">
        <v>395</v>
      </c>
      <c r="N5998" s="78" t="s">
        <v>396</v>
      </c>
      <c r="O5998" s="82" t="s">
        <v>325</v>
      </c>
      <c r="P5998" s="82" t="s">
        <v>6229</v>
      </c>
      <c r="Q5998" s="83" t="str">
        <f>MID(Tabla1[[#This Row],[Aplicación]],14,1)</f>
        <v>2</v>
      </c>
      <c r="R5998" s="35" t="s">
        <v>265</v>
      </c>
      <c r="S5998" s="83" t="str">
        <f>MID(Tabla1[[#This Row],[Aplicación]],6,2)</f>
        <v>11</v>
      </c>
      <c r="T5998" s="84" t="str">
        <f>VLOOKUP(Tabla1[[#This Row],[AREA]],Hoja1!A:B,2,FALSE)</f>
        <v>11. Salud pública y seguridad ciudadana</v>
      </c>
      <c r="U5998" s="83" t="str">
        <f>MID(Tabla1[[#This Row],[Aplicación]],9,4)</f>
        <v>1361</v>
      </c>
      <c r="V5998" s="84" t="str">
        <f>VLOOKUP(Tabla1[[#This Row],[PROGRAMA]],Hoja1!A:B,2,FALSE)</f>
        <v>1361. Prevención y extinción de incencios</v>
      </c>
      <c r="W5998" s="83" t="str">
        <f>MID(Tabla1[[#This Row],[Aplicación]],14,2)</f>
        <v>21</v>
      </c>
      <c r="X5998" s="83" t="str">
        <f>MID(Tabla1[[#This Row],[Aplicación]],14,6)</f>
        <v>214</v>
      </c>
    </row>
    <row r="5999" spans="1:24" x14ac:dyDescent="0.25">
      <c r="A5999" s="77">
        <v>220240067644</v>
      </c>
      <c r="B5999" s="78" t="s">
        <v>702</v>
      </c>
      <c r="C5999" s="79">
        <v>45657</v>
      </c>
      <c r="D5999" s="77">
        <v>22024000506</v>
      </c>
      <c r="E5999" s="78" t="s">
        <v>1335</v>
      </c>
      <c r="F5999" s="80">
        <v>633.25</v>
      </c>
      <c r="G5999" s="78" t="s">
        <v>681</v>
      </c>
      <c r="H5999" s="78" t="s">
        <v>7770</v>
      </c>
      <c r="I5999" s="81">
        <v>300</v>
      </c>
      <c r="J5999" s="78" t="s">
        <v>398</v>
      </c>
      <c r="K5999" s="78" t="s">
        <v>398</v>
      </c>
      <c r="L5999" s="78" t="s">
        <v>413</v>
      </c>
      <c r="M5999" s="78" t="s">
        <v>395</v>
      </c>
      <c r="N5999" s="78" t="s">
        <v>396</v>
      </c>
      <c r="O5999" s="82" t="s">
        <v>325</v>
      </c>
      <c r="P5999" s="82" t="s">
        <v>6229</v>
      </c>
      <c r="Q5999" s="83" t="str">
        <f>MID(Tabla1[[#This Row],[Aplicación]],14,1)</f>
        <v>2</v>
      </c>
      <c r="R5999" s="35" t="s">
        <v>265</v>
      </c>
      <c r="S5999" s="83" t="str">
        <f>MID(Tabla1[[#This Row],[Aplicación]],6,2)</f>
        <v>10</v>
      </c>
      <c r="T5999" s="84" t="str">
        <f>VLOOKUP(Tabla1[[#This Row],[AREA]],Hoja1!A:B,2,FALSE)</f>
        <v>10. Personas mayores, familia y servicios sociales</v>
      </c>
      <c r="U5999" s="83" t="str">
        <f>MID(Tabla1[[#This Row],[Aplicación]],9,4)</f>
        <v>2412</v>
      </c>
      <c r="V5999" s="84" t="str">
        <f>VLOOKUP(Tabla1[[#This Row],[PROGRAMA]],Hoja1!A:B,2,FALSE)</f>
        <v>2412. Formación para el empleo</v>
      </c>
      <c r="W5999" s="83" t="str">
        <f>MID(Tabla1[[#This Row],[Aplicación]],14,2)</f>
        <v>22</v>
      </c>
      <c r="X5999" s="83" t="str">
        <f>MID(Tabla1[[#This Row],[Aplicación]],14,6)</f>
        <v>22199</v>
      </c>
    </row>
    <row r="6000" spans="1:24" x14ac:dyDescent="0.25">
      <c r="A6000" s="77">
        <v>220240066948</v>
      </c>
      <c r="B6000" s="78" t="s">
        <v>702</v>
      </c>
      <c r="C6000" s="79">
        <v>45657</v>
      </c>
      <c r="D6000" s="77">
        <v>22024001633</v>
      </c>
      <c r="E6000" s="78" t="s">
        <v>1427</v>
      </c>
      <c r="F6000" s="80">
        <v>632.5</v>
      </c>
      <c r="G6000" s="78" t="s">
        <v>876</v>
      </c>
      <c r="H6000" s="78" t="s">
        <v>7771</v>
      </c>
      <c r="I6000" s="81">
        <v>300</v>
      </c>
      <c r="J6000" s="78" t="s">
        <v>398</v>
      </c>
      <c r="K6000" s="78" t="s">
        <v>398</v>
      </c>
      <c r="L6000" s="78" t="s">
        <v>413</v>
      </c>
      <c r="M6000" s="78" t="s">
        <v>395</v>
      </c>
      <c r="N6000" s="78" t="s">
        <v>396</v>
      </c>
      <c r="O6000" s="82" t="s">
        <v>325</v>
      </c>
      <c r="P6000" s="82" t="s">
        <v>6229</v>
      </c>
      <c r="Q6000" s="83" t="str">
        <f>MID(Tabla1[[#This Row],[Aplicación]],14,1)</f>
        <v>2</v>
      </c>
      <c r="R6000" s="35" t="s">
        <v>265</v>
      </c>
      <c r="S6000" s="83" t="str">
        <f>MID(Tabla1[[#This Row],[Aplicación]],6,2)</f>
        <v>07</v>
      </c>
      <c r="T6000" s="84" t="str">
        <f>VLOOKUP(Tabla1[[#This Row],[AREA]],Hoja1!A:B,2,FALSE)</f>
        <v>07. Medio ambiente</v>
      </c>
      <c r="U6000" s="83" t="str">
        <f>MID(Tabla1[[#This Row],[Aplicación]],9,4)</f>
        <v>1711</v>
      </c>
      <c r="V6000" s="84" t="str">
        <f>VLOOKUP(Tabla1[[#This Row],[PROGRAMA]],Hoja1!A:B,2,FALSE)</f>
        <v>1711. Parques y jardines</v>
      </c>
      <c r="W6000" s="83" t="str">
        <f>MID(Tabla1[[#This Row],[Aplicación]],14,2)</f>
        <v>22</v>
      </c>
      <c r="X6000" s="83" t="str">
        <f>MID(Tabla1[[#This Row],[Aplicación]],14,6)</f>
        <v>22199</v>
      </c>
    </row>
    <row r="6001" spans="1:24" x14ac:dyDescent="0.25">
      <c r="A6001" s="77">
        <v>220240068715</v>
      </c>
      <c r="B6001" s="78" t="s">
        <v>702</v>
      </c>
      <c r="C6001" s="79">
        <v>45657</v>
      </c>
      <c r="D6001" s="77">
        <v>22024000442</v>
      </c>
      <c r="E6001" s="78" t="s">
        <v>1194</v>
      </c>
      <c r="F6001" s="80">
        <v>629.20000000000005</v>
      </c>
      <c r="G6001" s="78" t="s">
        <v>814</v>
      </c>
      <c r="H6001" s="78" t="s">
        <v>7766</v>
      </c>
      <c r="I6001" s="81">
        <v>300</v>
      </c>
      <c r="J6001" s="78" t="s">
        <v>420</v>
      </c>
      <c r="K6001" s="78" t="s">
        <v>420</v>
      </c>
      <c r="L6001" s="78" t="s">
        <v>413</v>
      </c>
      <c r="M6001" s="78" t="s">
        <v>395</v>
      </c>
      <c r="N6001" s="78" t="s">
        <v>396</v>
      </c>
      <c r="O6001" s="82" t="s">
        <v>325</v>
      </c>
      <c r="P6001" s="82" t="s">
        <v>6229</v>
      </c>
      <c r="Q6001" s="83" t="str">
        <f>MID(Tabla1[[#This Row],[Aplicación]],14,1)</f>
        <v>2</v>
      </c>
      <c r="R6001" s="35" t="s">
        <v>265</v>
      </c>
      <c r="S6001" s="83" t="str">
        <f>MID(Tabla1[[#This Row],[Aplicación]],6,2)</f>
        <v>11</v>
      </c>
      <c r="T6001" s="84" t="str">
        <f>VLOOKUP(Tabla1[[#This Row],[AREA]],Hoja1!A:B,2,FALSE)</f>
        <v>11. Salud pública y seguridad ciudadana</v>
      </c>
      <c r="U6001" s="83" t="str">
        <f>MID(Tabla1[[#This Row],[Aplicación]],9,4)</f>
        <v>1621</v>
      </c>
      <c r="V6001" s="84" t="str">
        <f>VLOOKUP(Tabla1[[#This Row],[PROGRAMA]],Hoja1!A:B,2,FALSE)</f>
        <v>1621. Recogida de residuos</v>
      </c>
      <c r="W6001" s="83" t="str">
        <f>MID(Tabla1[[#This Row],[Aplicación]],14,2)</f>
        <v>22</v>
      </c>
      <c r="X6001" s="83" t="str">
        <f>MID(Tabla1[[#This Row],[Aplicación]],14,6)</f>
        <v>22103</v>
      </c>
    </row>
    <row r="6002" spans="1:24" x14ac:dyDescent="0.25">
      <c r="A6002" s="77">
        <v>220240069190</v>
      </c>
      <c r="B6002" s="78" t="s">
        <v>702</v>
      </c>
      <c r="C6002" s="79">
        <v>45657</v>
      </c>
      <c r="D6002" s="77">
        <v>22024004612</v>
      </c>
      <c r="E6002" s="78" t="s">
        <v>5013</v>
      </c>
      <c r="F6002" s="80">
        <v>626.1</v>
      </c>
      <c r="G6002" s="78" t="s">
        <v>4608</v>
      </c>
      <c r="H6002" s="78" t="s">
        <v>7772</v>
      </c>
      <c r="I6002" s="81">
        <v>300</v>
      </c>
      <c r="J6002" s="78" t="s">
        <v>398</v>
      </c>
      <c r="K6002" s="78" t="s">
        <v>398</v>
      </c>
      <c r="L6002" s="78" t="s">
        <v>413</v>
      </c>
      <c r="M6002" s="78" t="s">
        <v>395</v>
      </c>
      <c r="N6002" s="78" t="s">
        <v>396</v>
      </c>
      <c r="O6002" s="82" t="s">
        <v>325</v>
      </c>
      <c r="P6002" s="82" t="s">
        <v>6229</v>
      </c>
      <c r="Q6002" s="83" t="str">
        <f>MID(Tabla1[[#This Row],[Aplicación]],14,1)</f>
        <v>6</v>
      </c>
      <c r="R6002" s="35" t="s">
        <v>266</v>
      </c>
      <c r="S6002" s="83" t="str">
        <f>MID(Tabla1[[#This Row],[Aplicación]],6,2)</f>
        <v>06</v>
      </c>
      <c r="T6002" s="84" t="str">
        <f>VLOOKUP(Tabla1[[#This Row],[AREA]],Hoja1!A:B,2,FALSE)</f>
        <v>06. Educación y cultura</v>
      </c>
      <c r="U6002" s="83" t="str">
        <f>MID(Tabla1[[#This Row],[Aplicación]],9,4)</f>
        <v>3321</v>
      </c>
      <c r="V6002" s="84" t="str">
        <f>VLOOKUP(Tabla1[[#This Row],[PROGRAMA]],Hoja1!A:B,2,FALSE)</f>
        <v>3321. Bibliotecas públicas</v>
      </c>
      <c r="W6002" s="83" t="str">
        <f>MID(Tabla1[[#This Row],[Aplicación]],14,2)</f>
        <v>62</v>
      </c>
      <c r="X6002" s="83" t="str">
        <f>MID(Tabla1[[#This Row],[Aplicación]],14,6)</f>
        <v>629</v>
      </c>
    </row>
    <row r="6003" spans="1:24" x14ac:dyDescent="0.25">
      <c r="A6003" s="77">
        <v>220240066979</v>
      </c>
      <c r="B6003" s="78" t="s">
        <v>702</v>
      </c>
      <c r="C6003" s="79">
        <v>45657</v>
      </c>
      <c r="D6003" s="77">
        <v>22024000079</v>
      </c>
      <c r="E6003" s="78" t="s">
        <v>1262</v>
      </c>
      <c r="F6003" s="80">
        <v>615.54</v>
      </c>
      <c r="G6003" s="78" t="s">
        <v>82</v>
      </c>
      <c r="H6003" s="78" t="s">
        <v>7634</v>
      </c>
      <c r="I6003" s="81">
        <v>300</v>
      </c>
      <c r="J6003" s="78" t="s">
        <v>398</v>
      </c>
      <c r="K6003" s="78" t="s">
        <v>398</v>
      </c>
      <c r="L6003" s="78" t="s">
        <v>413</v>
      </c>
      <c r="M6003" s="78" t="s">
        <v>395</v>
      </c>
      <c r="N6003" s="78" t="s">
        <v>396</v>
      </c>
      <c r="O6003" s="82" t="s">
        <v>325</v>
      </c>
      <c r="P6003" s="82" t="s">
        <v>6229</v>
      </c>
      <c r="Q6003" s="83" t="str">
        <f>MID(Tabla1[[#This Row],[Aplicación]],14,1)</f>
        <v>2</v>
      </c>
      <c r="R6003" s="35" t="s">
        <v>265</v>
      </c>
      <c r="S6003" s="83" t="str">
        <f>MID(Tabla1[[#This Row],[Aplicación]],6,2)</f>
        <v>03</v>
      </c>
      <c r="T6003" s="84" t="str">
        <f>VLOOKUP(Tabla1[[#This Row],[AREA]],Hoja1!A:B,2,FALSE)</f>
        <v>03. Participación ciudadana y deportes</v>
      </c>
      <c r="U6003" s="83" t="str">
        <f>MID(Tabla1[[#This Row],[Aplicación]],9,4)</f>
        <v>9241</v>
      </c>
      <c r="V6003" s="84" t="str">
        <f>VLOOKUP(Tabla1[[#This Row],[PROGRAMA]],Hoja1!A:B,2,FALSE)</f>
        <v>9241. Participación ciudadana</v>
      </c>
      <c r="W6003" s="83" t="str">
        <f>MID(Tabla1[[#This Row],[Aplicación]],14,2)</f>
        <v>21</v>
      </c>
      <c r="X6003" s="83" t="str">
        <f>MID(Tabla1[[#This Row],[Aplicación]],14,6)</f>
        <v>213</v>
      </c>
    </row>
    <row r="6004" spans="1:24" x14ac:dyDescent="0.25">
      <c r="A6004" s="77">
        <v>220240067230</v>
      </c>
      <c r="B6004" s="78" t="s">
        <v>702</v>
      </c>
      <c r="C6004" s="79">
        <v>45657</v>
      </c>
      <c r="D6004" s="77">
        <v>22024000079</v>
      </c>
      <c r="E6004" s="78" t="s">
        <v>1262</v>
      </c>
      <c r="F6004" s="80">
        <v>614.51</v>
      </c>
      <c r="G6004" s="78" t="s">
        <v>7773</v>
      </c>
      <c r="H6004" s="78" t="s">
        <v>7774</v>
      </c>
      <c r="I6004" s="81">
        <v>300</v>
      </c>
      <c r="J6004" s="78" t="s">
        <v>398</v>
      </c>
      <c r="K6004" s="78" t="s">
        <v>398</v>
      </c>
      <c r="L6004" s="78" t="s">
        <v>413</v>
      </c>
      <c r="M6004" s="78" t="s">
        <v>395</v>
      </c>
      <c r="N6004" s="78" t="s">
        <v>396</v>
      </c>
      <c r="O6004" s="82" t="s">
        <v>325</v>
      </c>
      <c r="P6004" s="82" t="s">
        <v>6229</v>
      </c>
      <c r="Q6004" s="83" t="str">
        <f>MID(Tabla1[[#This Row],[Aplicación]],14,1)</f>
        <v>2</v>
      </c>
      <c r="R6004" s="35" t="s">
        <v>265</v>
      </c>
      <c r="S6004" s="83" t="str">
        <f>MID(Tabla1[[#This Row],[Aplicación]],6,2)</f>
        <v>03</v>
      </c>
      <c r="T6004" s="84" t="str">
        <f>VLOOKUP(Tabla1[[#This Row],[AREA]],Hoja1!A:B,2,FALSE)</f>
        <v>03. Participación ciudadana y deportes</v>
      </c>
      <c r="U6004" s="83" t="str">
        <f>MID(Tabla1[[#This Row],[Aplicación]],9,4)</f>
        <v>9241</v>
      </c>
      <c r="V6004" s="84" t="str">
        <f>VLOOKUP(Tabla1[[#This Row],[PROGRAMA]],Hoja1!A:B,2,FALSE)</f>
        <v>9241. Participación ciudadana</v>
      </c>
      <c r="W6004" s="83" t="str">
        <f>MID(Tabla1[[#This Row],[Aplicación]],14,2)</f>
        <v>21</v>
      </c>
      <c r="X6004" s="83" t="str">
        <f>MID(Tabla1[[#This Row],[Aplicación]],14,6)</f>
        <v>213</v>
      </c>
    </row>
    <row r="6005" spans="1:24" x14ac:dyDescent="0.25">
      <c r="A6005" s="77">
        <v>220240066886</v>
      </c>
      <c r="B6005" s="78" t="s">
        <v>702</v>
      </c>
      <c r="C6005" s="79">
        <v>45657</v>
      </c>
      <c r="D6005" s="77">
        <v>22024000022</v>
      </c>
      <c r="E6005" s="78" t="s">
        <v>1362</v>
      </c>
      <c r="F6005" s="80">
        <v>605</v>
      </c>
      <c r="G6005" s="78" t="s">
        <v>776</v>
      </c>
      <c r="H6005" s="78" t="s">
        <v>7775</v>
      </c>
      <c r="I6005" s="81">
        <v>300</v>
      </c>
      <c r="J6005" s="78" t="s">
        <v>398</v>
      </c>
      <c r="K6005" s="78" t="s">
        <v>398</v>
      </c>
      <c r="L6005" s="78" t="s">
        <v>399</v>
      </c>
      <c r="M6005" s="78" t="s">
        <v>395</v>
      </c>
      <c r="N6005" s="78" t="s">
        <v>396</v>
      </c>
      <c r="O6005" s="82" t="s">
        <v>325</v>
      </c>
      <c r="P6005" s="82" t="s">
        <v>6229</v>
      </c>
      <c r="Q6005" s="83" t="str">
        <f>MID(Tabla1[[#This Row],[Aplicación]],14,1)</f>
        <v>2</v>
      </c>
      <c r="R6005" s="35" t="s">
        <v>265</v>
      </c>
      <c r="S6005" s="83" t="str">
        <f>MID(Tabla1[[#This Row],[Aplicación]],6,2)</f>
        <v>11</v>
      </c>
      <c r="T6005" s="84" t="str">
        <f>VLOOKUP(Tabla1[[#This Row],[AREA]],Hoja1!A:B,2,FALSE)</f>
        <v>11. Salud pública y seguridad ciudadana</v>
      </c>
      <c r="U6005" s="83" t="str">
        <f>MID(Tabla1[[#This Row],[Aplicación]],9,4)</f>
        <v>1361</v>
      </c>
      <c r="V6005" s="84" t="str">
        <f>VLOOKUP(Tabla1[[#This Row],[PROGRAMA]],Hoja1!A:B,2,FALSE)</f>
        <v>1361. Prevención y extinción de incencios</v>
      </c>
      <c r="W6005" s="83" t="str">
        <f>MID(Tabla1[[#This Row],[Aplicación]],14,2)</f>
        <v>21</v>
      </c>
      <c r="X6005" s="83" t="str">
        <f>MID(Tabla1[[#This Row],[Aplicación]],14,6)</f>
        <v>214</v>
      </c>
    </row>
    <row r="6006" spans="1:24" x14ac:dyDescent="0.25">
      <c r="A6006" s="77">
        <v>220240066939</v>
      </c>
      <c r="B6006" s="78" t="s">
        <v>702</v>
      </c>
      <c r="C6006" s="79">
        <v>45657</v>
      </c>
      <c r="D6006" s="77">
        <v>22024001633</v>
      </c>
      <c r="E6006" s="78" t="s">
        <v>1427</v>
      </c>
      <c r="F6006" s="80">
        <v>599.29</v>
      </c>
      <c r="G6006" s="78" t="s">
        <v>82</v>
      </c>
      <c r="H6006" s="78" t="s">
        <v>7776</v>
      </c>
      <c r="I6006" s="81">
        <v>300</v>
      </c>
      <c r="J6006" s="78" t="s">
        <v>398</v>
      </c>
      <c r="K6006" s="78" t="s">
        <v>398</v>
      </c>
      <c r="L6006" s="78" t="s">
        <v>413</v>
      </c>
      <c r="M6006" s="78" t="s">
        <v>395</v>
      </c>
      <c r="N6006" s="78" t="s">
        <v>396</v>
      </c>
      <c r="O6006" s="82" t="s">
        <v>325</v>
      </c>
      <c r="P6006" s="82" t="s">
        <v>6229</v>
      </c>
      <c r="Q6006" s="83" t="str">
        <f>MID(Tabla1[[#This Row],[Aplicación]],14,1)</f>
        <v>2</v>
      </c>
      <c r="R6006" s="35" t="s">
        <v>265</v>
      </c>
      <c r="S6006" s="83" t="str">
        <f>MID(Tabla1[[#This Row],[Aplicación]],6,2)</f>
        <v>07</v>
      </c>
      <c r="T6006" s="84" t="str">
        <f>VLOOKUP(Tabla1[[#This Row],[AREA]],Hoja1!A:B,2,FALSE)</f>
        <v>07. Medio ambiente</v>
      </c>
      <c r="U6006" s="83" t="str">
        <f>MID(Tabla1[[#This Row],[Aplicación]],9,4)</f>
        <v>1711</v>
      </c>
      <c r="V6006" s="84" t="str">
        <f>VLOOKUP(Tabla1[[#This Row],[PROGRAMA]],Hoja1!A:B,2,FALSE)</f>
        <v>1711. Parques y jardines</v>
      </c>
      <c r="W6006" s="83" t="str">
        <f>MID(Tabla1[[#This Row],[Aplicación]],14,2)</f>
        <v>22</v>
      </c>
      <c r="X6006" s="83" t="str">
        <f>MID(Tabla1[[#This Row],[Aplicación]],14,6)</f>
        <v>22199</v>
      </c>
    </row>
    <row r="6007" spans="1:24" x14ac:dyDescent="0.25">
      <c r="A6007" s="77">
        <v>220240068981</v>
      </c>
      <c r="B6007" s="78" t="s">
        <v>702</v>
      </c>
      <c r="C6007" s="79">
        <v>45657</v>
      </c>
      <c r="D6007" s="77">
        <v>22024004612</v>
      </c>
      <c r="E6007" s="78" t="s">
        <v>5013</v>
      </c>
      <c r="F6007" s="80">
        <v>589.57000000000005</v>
      </c>
      <c r="G6007" s="78" t="s">
        <v>5018</v>
      </c>
      <c r="H6007" s="78" t="s">
        <v>7777</v>
      </c>
      <c r="I6007" s="81">
        <v>300</v>
      </c>
      <c r="J6007" s="78" t="s">
        <v>398</v>
      </c>
      <c r="K6007" s="78" t="s">
        <v>398</v>
      </c>
      <c r="L6007" s="78" t="s">
        <v>413</v>
      </c>
      <c r="M6007" s="78" t="s">
        <v>395</v>
      </c>
      <c r="N6007" s="78" t="s">
        <v>396</v>
      </c>
      <c r="O6007" s="82" t="s">
        <v>325</v>
      </c>
      <c r="P6007" s="82" t="s">
        <v>6229</v>
      </c>
      <c r="Q6007" s="83" t="str">
        <f>MID(Tabla1[[#This Row],[Aplicación]],14,1)</f>
        <v>6</v>
      </c>
      <c r="R6007" s="35" t="s">
        <v>266</v>
      </c>
      <c r="S6007" s="83" t="str">
        <f>MID(Tabla1[[#This Row],[Aplicación]],6,2)</f>
        <v>06</v>
      </c>
      <c r="T6007" s="84" t="str">
        <f>VLOOKUP(Tabla1[[#This Row],[AREA]],Hoja1!A:B,2,FALSE)</f>
        <v>06. Educación y cultura</v>
      </c>
      <c r="U6007" s="83" t="str">
        <f>MID(Tabla1[[#This Row],[Aplicación]],9,4)</f>
        <v>3321</v>
      </c>
      <c r="V6007" s="84" t="str">
        <f>VLOOKUP(Tabla1[[#This Row],[PROGRAMA]],Hoja1!A:B,2,FALSE)</f>
        <v>3321. Bibliotecas públicas</v>
      </c>
      <c r="W6007" s="83" t="str">
        <f>MID(Tabla1[[#This Row],[Aplicación]],14,2)</f>
        <v>62</v>
      </c>
      <c r="X6007" s="83" t="str">
        <f>MID(Tabla1[[#This Row],[Aplicación]],14,6)</f>
        <v>629</v>
      </c>
    </row>
    <row r="6008" spans="1:24" x14ac:dyDescent="0.25">
      <c r="A6008" s="77">
        <v>220240068445</v>
      </c>
      <c r="B6008" s="78" t="s">
        <v>702</v>
      </c>
      <c r="C6008" s="79">
        <v>45657</v>
      </c>
      <c r="D6008" s="77">
        <v>22024001633</v>
      </c>
      <c r="E6008" s="78" t="s">
        <v>1427</v>
      </c>
      <c r="F6008" s="80">
        <v>585.28</v>
      </c>
      <c r="G6008" s="78" t="s">
        <v>681</v>
      </c>
      <c r="H6008" s="78" t="s">
        <v>7778</v>
      </c>
      <c r="I6008" s="81">
        <v>300</v>
      </c>
      <c r="J6008" s="78" t="s">
        <v>398</v>
      </c>
      <c r="K6008" s="78" t="s">
        <v>398</v>
      </c>
      <c r="L6008" s="78" t="s">
        <v>413</v>
      </c>
      <c r="M6008" s="78" t="s">
        <v>395</v>
      </c>
      <c r="N6008" s="78" t="s">
        <v>396</v>
      </c>
      <c r="O6008" s="82" t="s">
        <v>325</v>
      </c>
      <c r="P6008" s="82" t="s">
        <v>6229</v>
      </c>
      <c r="Q6008" s="83" t="str">
        <f>MID(Tabla1[[#This Row],[Aplicación]],14,1)</f>
        <v>2</v>
      </c>
      <c r="R6008" s="35" t="s">
        <v>265</v>
      </c>
      <c r="S6008" s="83" t="str">
        <f>MID(Tabla1[[#This Row],[Aplicación]],6,2)</f>
        <v>07</v>
      </c>
      <c r="T6008" s="84" t="str">
        <f>VLOOKUP(Tabla1[[#This Row],[AREA]],Hoja1!A:B,2,FALSE)</f>
        <v>07. Medio ambiente</v>
      </c>
      <c r="U6008" s="83" t="str">
        <f>MID(Tabla1[[#This Row],[Aplicación]],9,4)</f>
        <v>1711</v>
      </c>
      <c r="V6008" s="84" t="str">
        <f>VLOOKUP(Tabla1[[#This Row],[PROGRAMA]],Hoja1!A:B,2,FALSE)</f>
        <v>1711. Parques y jardines</v>
      </c>
      <c r="W6008" s="83" t="str">
        <f>MID(Tabla1[[#This Row],[Aplicación]],14,2)</f>
        <v>22</v>
      </c>
      <c r="X6008" s="83" t="str">
        <f>MID(Tabla1[[#This Row],[Aplicación]],14,6)</f>
        <v>22199</v>
      </c>
    </row>
    <row r="6009" spans="1:24" x14ac:dyDescent="0.25">
      <c r="A6009" s="77">
        <v>220240067117</v>
      </c>
      <c r="B6009" s="78" t="s">
        <v>702</v>
      </c>
      <c r="C6009" s="79">
        <v>45657</v>
      </c>
      <c r="D6009" s="77">
        <v>22024000079</v>
      </c>
      <c r="E6009" s="78" t="s">
        <v>1262</v>
      </c>
      <c r="F6009" s="80">
        <v>583.22</v>
      </c>
      <c r="G6009" s="78" t="s">
        <v>3647</v>
      </c>
      <c r="H6009" s="78" t="s">
        <v>7779</v>
      </c>
      <c r="I6009" s="81">
        <v>300</v>
      </c>
      <c r="J6009" s="78" t="s">
        <v>398</v>
      </c>
      <c r="K6009" s="78" t="s">
        <v>398</v>
      </c>
      <c r="L6009" s="78" t="s">
        <v>413</v>
      </c>
      <c r="M6009" s="78" t="s">
        <v>395</v>
      </c>
      <c r="N6009" s="78" t="s">
        <v>396</v>
      </c>
      <c r="O6009" s="82" t="s">
        <v>325</v>
      </c>
      <c r="P6009" s="82" t="s">
        <v>6229</v>
      </c>
      <c r="Q6009" s="83" t="str">
        <f>MID(Tabla1[[#This Row],[Aplicación]],14,1)</f>
        <v>2</v>
      </c>
      <c r="R6009" s="35" t="s">
        <v>265</v>
      </c>
      <c r="S6009" s="83" t="str">
        <f>MID(Tabla1[[#This Row],[Aplicación]],6,2)</f>
        <v>03</v>
      </c>
      <c r="T6009" s="84" t="str">
        <f>VLOOKUP(Tabla1[[#This Row],[AREA]],Hoja1!A:B,2,FALSE)</f>
        <v>03. Participación ciudadana y deportes</v>
      </c>
      <c r="U6009" s="83" t="str">
        <f>MID(Tabla1[[#This Row],[Aplicación]],9,4)</f>
        <v>9241</v>
      </c>
      <c r="V6009" s="84" t="str">
        <f>VLOOKUP(Tabla1[[#This Row],[PROGRAMA]],Hoja1!A:B,2,FALSE)</f>
        <v>9241. Participación ciudadana</v>
      </c>
      <c r="W6009" s="83" t="str">
        <f>MID(Tabla1[[#This Row],[Aplicación]],14,2)</f>
        <v>21</v>
      </c>
      <c r="X6009" s="83" t="str">
        <f>MID(Tabla1[[#This Row],[Aplicación]],14,6)</f>
        <v>213</v>
      </c>
    </row>
    <row r="6010" spans="1:24" x14ac:dyDescent="0.25">
      <c r="A6010" s="77">
        <v>220240064653</v>
      </c>
      <c r="B6010" s="78" t="s">
        <v>702</v>
      </c>
      <c r="C6010" s="79">
        <v>45657</v>
      </c>
      <c r="D6010" s="77">
        <v>22024006475</v>
      </c>
      <c r="E6010" s="78" t="s">
        <v>6432</v>
      </c>
      <c r="F6010" s="80">
        <v>109165.93</v>
      </c>
      <c r="G6010" s="78" t="s">
        <v>7153</v>
      </c>
      <c r="H6010" s="78" t="s">
        <v>7154</v>
      </c>
      <c r="I6010" s="81">
        <v>300</v>
      </c>
      <c r="J6010" s="78" t="s">
        <v>7155</v>
      </c>
      <c r="K6010" s="78" t="s">
        <v>547</v>
      </c>
      <c r="L6010" s="78" t="s">
        <v>413</v>
      </c>
      <c r="M6010" s="78" t="s">
        <v>395</v>
      </c>
      <c r="N6010" s="78" t="s">
        <v>396</v>
      </c>
      <c r="O6010" s="82" t="s">
        <v>321</v>
      </c>
      <c r="P6010" s="82" t="s">
        <v>6229</v>
      </c>
      <c r="Q6010" s="83">
        <v>6</v>
      </c>
      <c r="R6010" s="35" t="s">
        <v>266</v>
      </c>
      <c r="S6010" s="83" t="str">
        <f>MID(Tabla1[[#This Row],[Aplicación]],6,2)</f>
        <v>05</v>
      </c>
      <c r="T6010" s="84" t="str">
        <f>VLOOKUP(Tabla1[[#This Row],[AREA]],Hoja1!A:B,2,FALSE)</f>
        <v>05. Comercio, mercados y consumo</v>
      </c>
      <c r="U6010" s="83">
        <v>4312</v>
      </c>
      <c r="V6010" s="84" t="str">
        <f>VLOOKUP(Tabla1[[#This Row],[PROGRAMA]],Hoja1!A:B,2,FALSE)</f>
        <v>4312. Mercados</v>
      </c>
      <c r="W6010" s="83">
        <v>63</v>
      </c>
      <c r="X6010" s="83">
        <v>635</v>
      </c>
    </row>
    <row r="6011" spans="1:24" x14ac:dyDescent="0.25">
      <c r="A6011" s="77">
        <v>220240066894</v>
      </c>
      <c r="B6011" s="78" t="s">
        <v>702</v>
      </c>
      <c r="C6011" s="79">
        <v>45657</v>
      </c>
      <c r="D6011" s="77">
        <v>22024008790</v>
      </c>
      <c r="E6011" s="78" t="s">
        <v>1296</v>
      </c>
      <c r="F6011" s="80">
        <v>557.39</v>
      </c>
      <c r="G6011" s="78" t="s">
        <v>84</v>
      </c>
      <c r="H6011" s="78" t="s">
        <v>7780</v>
      </c>
      <c r="I6011" s="81">
        <v>300</v>
      </c>
      <c r="J6011" s="78" t="s">
        <v>398</v>
      </c>
      <c r="K6011" s="78" t="s">
        <v>398</v>
      </c>
      <c r="L6011" s="78" t="s">
        <v>413</v>
      </c>
      <c r="M6011" s="78" t="s">
        <v>395</v>
      </c>
      <c r="N6011" s="78" t="s">
        <v>396</v>
      </c>
      <c r="O6011" s="82" t="s">
        <v>325</v>
      </c>
      <c r="P6011" s="82" t="s">
        <v>6229</v>
      </c>
      <c r="Q6011" s="83" t="str">
        <f>MID(Tabla1[[#This Row],[Aplicación]],14,1)</f>
        <v>2</v>
      </c>
      <c r="R6011" s="35" t="s">
        <v>265</v>
      </c>
      <c r="S6011" s="83" t="str">
        <f>MID(Tabla1[[#This Row],[Aplicación]],6,2)</f>
        <v>11</v>
      </c>
      <c r="T6011" s="84" t="str">
        <f>VLOOKUP(Tabla1[[#This Row],[AREA]],Hoja1!A:B,2,FALSE)</f>
        <v>11. Salud pública y seguridad ciudadana</v>
      </c>
      <c r="U6011" s="83" t="str">
        <f>MID(Tabla1[[#This Row],[Aplicación]],9,4)</f>
        <v>1361</v>
      </c>
      <c r="V6011" s="84" t="str">
        <f>VLOOKUP(Tabla1[[#This Row],[PROGRAMA]],Hoja1!A:B,2,FALSE)</f>
        <v>1361. Prevención y extinción de incencios</v>
      </c>
      <c r="W6011" s="83" t="str">
        <f>MID(Tabla1[[#This Row],[Aplicación]],14,2)</f>
        <v>22</v>
      </c>
      <c r="X6011" s="83" t="str">
        <f>MID(Tabla1[[#This Row],[Aplicación]],14,6)</f>
        <v>22199</v>
      </c>
    </row>
    <row r="6012" spans="1:24" x14ac:dyDescent="0.25">
      <c r="A6012" s="77">
        <v>220240045084</v>
      </c>
      <c r="B6012" s="78" t="s">
        <v>702</v>
      </c>
      <c r="C6012" s="79">
        <v>45567</v>
      </c>
      <c r="D6012" s="77">
        <v>22024000506</v>
      </c>
      <c r="E6012" s="78" t="s">
        <v>1335</v>
      </c>
      <c r="F6012" s="80">
        <v>32.840000000000003</v>
      </c>
      <c r="G6012" s="78" t="s">
        <v>40</v>
      </c>
      <c r="H6012" s="78" t="s">
        <v>7781</v>
      </c>
      <c r="I6012" s="81" t="s">
        <v>2934</v>
      </c>
      <c r="J6012" s="78" t="s">
        <v>398</v>
      </c>
      <c r="K6012" s="78" t="s">
        <v>398</v>
      </c>
      <c r="L6012" s="78" t="s">
        <v>413</v>
      </c>
      <c r="M6012" s="78" t="s">
        <v>395</v>
      </c>
      <c r="N6012" s="78" t="s">
        <v>396</v>
      </c>
      <c r="O6012" s="82" t="s">
        <v>325</v>
      </c>
      <c r="P6012" s="82" t="s">
        <v>6229</v>
      </c>
      <c r="Q6012" s="83" t="str">
        <f>MID(Tabla1[[#This Row],[Aplicación]],14,1)</f>
        <v>2</v>
      </c>
      <c r="R6012" s="35" t="s">
        <v>265</v>
      </c>
      <c r="S6012" s="83" t="str">
        <f>MID(Tabla1[[#This Row],[Aplicación]],6,2)</f>
        <v>10</v>
      </c>
      <c r="T6012" s="84" t="str">
        <f>VLOOKUP(Tabla1[[#This Row],[AREA]],Hoja1!A:B,2,FALSE)</f>
        <v>10. Personas mayores, familia y servicios sociales</v>
      </c>
      <c r="U6012" s="83" t="str">
        <f>MID(Tabla1[[#This Row],[Aplicación]],9,4)</f>
        <v>2412</v>
      </c>
      <c r="V6012" s="84" t="str">
        <f>VLOOKUP(Tabla1[[#This Row],[PROGRAMA]],Hoja1!A:B,2,FALSE)</f>
        <v>2412. Formación para el empleo</v>
      </c>
      <c r="W6012" s="83" t="str">
        <f>MID(Tabla1[[#This Row],[Aplicación]],14,2)</f>
        <v>22</v>
      </c>
      <c r="X6012" s="83" t="str">
        <f>MID(Tabla1[[#This Row],[Aplicación]],14,6)</f>
        <v>22199</v>
      </c>
    </row>
    <row r="6013" spans="1:24" x14ac:dyDescent="0.25">
      <c r="A6013" s="77">
        <v>220240062157</v>
      </c>
      <c r="B6013" s="78" t="s">
        <v>702</v>
      </c>
      <c r="C6013" s="79">
        <v>45646</v>
      </c>
      <c r="D6013" s="77">
        <v>22024000079</v>
      </c>
      <c r="E6013" s="78" t="s">
        <v>1262</v>
      </c>
      <c r="F6013" s="80">
        <v>32.83</v>
      </c>
      <c r="G6013" s="78" t="s">
        <v>82</v>
      </c>
      <c r="H6013" s="78" t="s">
        <v>7782</v>
      </c>
      <c r="I6013" s="81" t="s">
        <v>2934</v>
      </c>
      <c r="J6013" s="78" t="s">
        <v>398</v>
      </c>
      <c r="K6013" s="78" t="s">
        <v>398</v>
      </c>
      <c r="L6013" s="78" t="s">
        <v>413</v>
      </c>
      <c r="M6013" s="78" t="s">
        <v>395</v>
      </c>
      <c r="N6013" s="78" t="s">
        <v>396</v>
      </c>
      <c r="O6013" s="82" t="s">
        <v>325</v>
      </c>
      <c r="P6013" s="82" t="s">
        <v>6229</v>
      </c>
      <c r="Q6013" s="83" t="str">
        <f>MID(Tabla1[[#This Row],[Aplicación]],14,1)</f>
        <v>2</v>
      </c>
      <c r="R6013" s="35" t="s">
        <v>265</v>
      </c>
      <c r="S6013" s="83" t="str">
        <f>MID(Tabla1[[#This Row],[Aplicación]],6,2)</f>
        <v>03</v>
      </c>
      <c r="T6013" s="84" t="str">
        <f>VLOOKUP(Tabla1[[#This Row],[AREA]],Hoja1!A:B,2,FALSE)</f>
        <v>03. Participación ciudadana y deportes</v>
      </c>
      <c r="U6013" s="83" t="str">
        <f>MID(Tabla1[[#This Row],[Aplicación]],9,4)</f>
        <v>9241</v>
      </c>
      <c r="V6013" s="84" t="str">
        <f>VLOOKUP(Tabla1[[#This Row],[PROGRAMA]],Hoja1!A:B,2,FALSE)</f>
        <v>9241. Participación ciudadana</v>
      </c>
      <c r="W6013" s="83" t="str">
        <f>MID(Tabla1[[#This Row],[Aplicación]],14,2)</f>
        <v>21</v>
      </c>
      <c r="X6013" s="83" t="str">
        <f>MID(Tabla1[[#This Row],[Aplicación]],14,6)</f>
        <v>213</v>
      </c>
    </row>
    <row r="6014" spans="1:24" x14ac:dyDescent="0.25">
      <c r="A6014" s="77">
        <v>220240060445</v>
      </c>
      <c r="B6014" s="78" t="s">
        <v>702</v>
      </c>
      <c r="C6014" s="79">
        <v>45638</v>
      </c>
      <c r="D6014" s="77">
        <v>22024000940</v>
      </c>
      <c r="E6014" s="78" t="s">
        <v>1285</v>
      </c>
      <c r="F6014" s="80">
        <v>32.799999999999997</v>
      </c>
      <c r="G6014" s="78" t="s">
        <v>82</v>
      </c>
      <c r="H6014" s="78" t="s">
        <v>7783</v>
      </c>
      <c r="I6014" s="81" t="s">
        <v>2934</v>
      </c>
      <c r="J6014" s="78" t="s">
        <v>398</v>
      </c>
      <c r="K6014" s="78" t="s">
        <v>398</v>
      </c>
      <c r="L6014" s="78" t="s">
        <v>413</v>
      </c>
      <c r="M6014" s="78" t="s">
        <v>395</v>
      </c>
      <c r="N6014" s="78" t="s">
        <v>396</v>
      </c>
      <c r="O6014" s="82" t="s">
        <v>325</v>
      </c>
      <c r="P6014" s="82" t="s">
        <v>6229</v>
      </c>
      <c r="Q6014" s="83" t="str">
        <f>MID(Tabla1[[#This Row],[Aplicación]],14,1)</f>
        <v>2</v>
      </c>
      <c r="R6014" s="35" t="s">
        <v>265</v>
      </c>
      <c r="S6014" s="83" t="str">
        <f>MID(Tabla1[[#This Row],[Aplicación]],6,2)</f>
        <v>06</v>
      </c>
      <c r="T6014" s="84" t="str">
        <f>VLOOKUP(Tabla1[[#This Row],[AREA]],Hoja1!A:B,2,FALSE)</f>
        <v>06. Educación y cultura</v>
      </c>
      <c r="U6014" s="83" t="str">
        <f>MID(Tabla1[[#This Row],[Aplicación]],9,4)</f>
        <v>3232</v>
      </c>
      <c r="V6014" s="84" t="str">
        <f>VLOOKUP(Tabla1[[#This Row],[PROGRAMA]],Hoja1!A:B,2,FALSE)</f>
        <v>3232. Conservación y mantenimiento centros educación infantil y primaria</v>
      </c>
      <c r="W6014" s="83" t="str">
        <f>MID(Tabla1[[#This Row],[Aplicación]],14,2)</f>
        <v>21</v>
      </c>
      <c r="X6014" s="83" t="str">
        <f>MID(Tabla1[[#This Row],[Aplicación]],14,6)</f>
        <v>212</v>
      </c>
    </row>
    <row r="6015" spans="1:24" x14ac:dyDescent="0.25">
      <c r="A6015" s="77">
        <v>220240055765</v>
      </c>
      <c r="B6015" s="78" t="s">
        <v>702</v>
      </c>
      <c r="C6015" s="79">
        <v>45621</v>
      </c>
      <c r="D6015" s="77">
        <v>22024000079</v>
      </c>
      <c r="E6015" s="78" t="s">
        <v>1262</v>
      </c>
      <c r="F6015" s="80">
        <v>32.56</v>
      </c>
      <c r="G6015" s="78" t="s">
        <v>82</v>
      </c>
      <c r="H6015" s="78" t="s">
        <v>7784</v>
      </c>
      <c r="I6015" s="81" t="s">
        <v>2934</v>
      </c>
      <c r="J6015" s="78" t="s">
        <v>398</v>
      </c>
      <c r="K6015" s="78" t="s">
        <v>398</v>
      </c>
      <c r="L6015" s="78" t="s">
        <v>413</v>
      </c>
      <c r="M6015" s="78" t="s">
        <v>395</v>
      </c>
      <c r="N6015" s="78" t="s">
        <v>396</v>
      </c>
      <c r="O6015" s="82" t="s">
        <v>325</v>
      </c>
      <c r="P6015" s="82" t="s">
        <v>6229</v>
      </c>
      <c r="Q6015" s="83" t="str">
        <f>MID(Tabla1[[#This Row],[Aplicación]],14,1)</f>
        <v>2</v>
      </c>
      <c r="R6015" s="35" t="s">
        <v>265</v>
      </c>
      <c r="S6015" s="83" t="str">
        <f>MID(Tabla1[[#This Row],[Aplicación]],6,2)</f>
        <v>03</v>
      </c>
      <c r="T6015" s="84" t="str">
        <f>VLOOKUP(Tabla1[[#This Row],[AREA]],Hoja1!A:B,2,FALSE)</f>
        <v>03. Participación ciudadana y deportes</v>
      </c>
      <c r="U6015" s="83" t="str">
        <f>MID(Tabla1[[#This Row],[Aplicación]],9,4)</f>
        <v>9241</v>
      </c>
      <c r="V6015" s="84" t="str">
        <f>VLOOKUP(Tabla1[[#This Row],[PROGRAMA]],Hoja1!A:B,2,FALSE)</f>
        <v>9241. Participación ciudadana</v>
      </c>
      <c r="W6015" s="83" t="str">
        <f>MID(Tabla1[[#This Row],[Aplicación]],14,2)</f>
        <v>21</v>
      </c>
      <c r="X6015" s="83" t="str">
        <f>MID(Tabla1[[#This Row],[Aplicación]],14,6)</f>
        <v>213</v>
      </c>
    </row>
    <row r="6016" spans="1:24" x14ac:dyDescent="0.25">
      <c r="A6016" s="77">
        <v>220240055754</v>
      </c>
      <c r="B6016" s="78" t="s">
        <v>702</v>
      </c>
      <c r="C6016" s="79">
        <v>45621</v>
      </c>
      <c r="D6016" s="77">
        <v>22024000749</v>
      </c>
      <c r="E6016" s="78" t="s">
        <v>1290</v>
      </c>
      <c r="F6016" s="80">
        <v>32.1</v>
      </c>
      <c r="G6016" s="78" t="s">
        <v>40</v>
      </c>
      <c r="H6016" s="78" t="s">
        <v>7785</v>
      </c>
      <c r="I6016" s="81" t="s">
        <v>2934</v>
      </c>
      <c r="J6016" s="78" t="s">
        <v>398</v>
      </c>
      <c r="K6016" s="78" t="s">
        <v>398</v>
      </c>
      <c r="L6016" s="78" t="s">
        <v>413</v>
      </c>
      <c r="M6016" s="78" t="s">
        <v>395</v>
      </c>
      <c r="N6016" s="78" t="s">
        <v>396</v>
      </c>
      <c r="O6016" s="82" t="s">
        <v>325</v>
      </c>
      <c r="P6016" s="82" t="s">
        <v>6229</v>
      </c>
      <c r="Q6016" s="83" t="str">
        <f>MID(Tabla1[[#This Row],[Aplicación]],14,1)</f>
        <v>2</v>
      </c>
      <c r="R6016" s="35" t="s">
        <v>265</v>
      </c>
      <c r="S6016" s="83" t="str">
        <f>MID(Tabla1[[#This Row],[Aplicación]],6,2)</f>
        <v>02</v>
      </c>
      <c r="T6016" s="84" t="str">
        <f>VLOOKUP(Tabla1[[#This Row],[AREA]],Hoja1!A:B,2,FALSE)</f>
        <v>02. Urbanismo y vivienda</v>
      </c>
      <c r="U6016" s="83" t="str">
        <f>MID(Tabla1[[#This Row],[Aplicación]],9,4)</f>
        <v>9332</v>
      </c>
      <c r="V6016" s="84" t="str">
        <f>VLOOKUP(Tabla1[[#This Row],[PROGRAMA]],Hoja1!A:B,2,FALSE)</f>
        <v>9332. Mantenimiento de edificios e instalaciones municipales</v>
      </c>
      <c r="W6016" s="83" t="str">
        <f>MID(Tabla1[[#This Row],[Aplicación]],14,2)</f>
        <v>21</v>
      </c>
      <c r="X6016" s="83" t="str">
        <f>MID(Tabla1[[#This Row],[Aplicación]],14,6)</f>
        <v>212</v>
      </c>
    </row>
    <row r="6017" spans="1:24" x14ac:dyDescent="0.25">
      <c r="A6017" s="77">
        <v>220240060429</v>
      </c>
      <c r="B6017" s="78" t="s">
        <v>702</v>
      </c>
      <c r="C6017" s="79">
        <v>45638</v>
      </c>
      <c r="D6017" s="77">
        <v>22024000021</v>
      </c>
      <c r="E6017" s="78" t="s">
        <v>1296</v>
      </c>
      <c r="F6017" s="80">
        <v>32.049999999999997</v>
      </c>
      <c r="G6017" s="78" t="s">
        <v>57</v>
      </c>
      <c r="H6017" s="78" t="s">
        <v>7786</v>
      </c>
      <c r="I6017" s="81" t="s">
        <v>2934</v>
      </c>
      <c r="J6017" s="78" t="s">
        <v>398</v>
      </c>
      <c r="K6017" s="78" t="s">
        <v>398</v>
      </c>
      <c r="L6017" s="78" t="s">
        <v>413</v>
      </c>
      <c r="M6017" s="78" t="s">
        <v>395</v>
      </c>
      <c r="N6017" s="78" t="s">
        <v>396</v>
      </c>
      <c r="O6017" s="82" t="s">
        <v>325</v>
      </c>
      <c r="P6017" s="82" t="s">
        <v>6229</v>
      </c>
      <c r="Q6017" s="83" t="str">
        <f>MID(Tabla1[[#This Row],[Aplicación]],14,1)</f>
        <v>2</v>
      </c>
      <c r="R6017" s="35" t="s">
        <v>265</v>
      </c>
      <c r="S6017" s="83" t="str">
        <f>MID(Tabla1[[#This Row],[Aplicación]],6,2)</f>
        <v>11</v>
      </c>
      <c r="T6017" s="84" t="str">
        <f>VLOOKUP(Tabla1[[#This Row],[AREA]],Hoja1!A:B,2,FALSE)</f>
        <v>11. Salud pública y seguridad ciudadana</v>
      </c>
      <c r="U6017" s="83" t="str">
        <f>MID(Tabla1[[#This Row],[Aplicación]],9,4)</f>
        <v>1361</v>
      </c>
      <c r="V6017" s="84" t="str">
        <f>VLOOKUP(Tabla1[[#This Row],[PROGRAMA]],Hoja1!A:B,2,FALSE)</f>
        <v>1361. Prevención y extinción de incencios</v>
      </c>
      <c r="W6017" s="83" t="str">
        <f>MID(Tabla1[[#This Row],[Aplicación]],14,2)</f>
        <v>22</v>
      </c>
      <c r="X6017" s="83" t="str">
        <f>MID(Tabla1[[#This Row],[Aplicación]],14,6)</f>
        <v>22199</v>
      </c>
    </row>
    <row r="6018" spans="1:24" x14ac:dyDescent="0.25">
      <c r="A6018" s="77">
        <v>220240055626</v>
      </c>
      <c r="B6018" s="78" t="s">
        <v>702</v>
      </c>
      <c r="C6018" s="79">
        <v>45621</v>
      </c>
      <c r="D6018" s="77">
        <v>22024000078</v>
      </c>
      <c r="E6018" s="78" t="s">
        <v>1293</v>
      </c>
      <c r="F6018" s="80">
        <v>31.91</v>
      </c>
      <c r="G6018" s="78" t="s">
        <v>40</v>
      </c>
      <c r="H6018" s="78" t="s">
        <v>7787</v>
      </c>
      <c r="I6018" s="81" t="s">
        <v>2934</v>
      </c>
      <c r="J6018" s="78" t="s">
        <v>398</v>
      </c>
      <c r="K6018" s="78" t="s">
        <v>398</v>
      </c>
      <c r="L6018" s="78" t="s">
        <v>413</v>
      </c>
      <c r="M6018" s="78" t="s">
        <v>395</v>
      </c>
      <c r="N6018" s="78" t="s">
        <v>396</v>
      </c>
      <c r="O6018" s="82" t="s">
        <v>325</v>
      </c>
      <c r="P6018" s="82" t="s">
        <v>6229</v>
      </c>
      <c r="Q6018" s="83" t="str">
        <f>MID(Tabla1[[#This Row],[Aplicación]],14,1)</f>
        <v>2</v>
      </c>
      <c r="R6018" s="35" t="s">
        <v>265</v>
      </c>
      <c r="S6018" s="83" t="str">
        <f>MID(Tabla1[[#This Row],[Aplicación]],6,2)</f>
        <v>03</v>
      </c>
      <c r="T6018" s="84" t="str">
        <f>VLOOKUP(Tabla1[[#This Row],[AREA]],Hoja1!A:B,2,FALSE)</f>
        <v>03. Participación ciudadana y deportes</v>
      </c>
      <c r="U6018" s="83" t="str">
        <f>MID(Tabla1[[#This Row],[Aplicación]],9,4)</f>
        <v>9241</v>
      </c>
      <c r="V6018" s="84" t="str">
        <f>VLOOKUP(Tabla1[[#This Row],[PROGRAMA]],Hoja1!A:B,2,FALSE)</f>
        <v>9241. Participación ciudadana</v>
      </c>
      <c r="W6018" s="83" t="str">
        <f>MID(Tabla1[[#This Row],[Aplicación]],14,2)</f>
        <v>21</v>
      </c>
      <c r="X6018" s="83" t="str">
        <f>MID(Tabla1[[#This Row],[Aplicación]],14,6)</f>
        <v>212</v>
      </c>
    </row>
    <row r="6019" spans="1:24" x14ac:dyDescent="0.25">
      <c r="A6019" s="77">
        <v>220240062073</v>
      </c>
      <c r="B6019" s="78" t="s">
        <v>702</v>
      </c>
      <c r="C6019" s="79">
        <v>45646</v>
      </c>
      <c r="D6019" s="77">
        <v>22024000022</v>
      </c>
      <c r="E6019" s="78" t="s">
        <v>1362</v>
      </c>
      <c r="F6019" s="80">
        <v>31.9</v>
      </c>
      <c r="G6019" s="78" t="s">
        <v>801</v>
      </c>
      <c r="H6019" s="78" t="s">
        <v>7788</v>
      </c>
      <c r="I6019" s="81" t="s">
        <v>2934</v>
      </c>
      <c r="J6019" s="78" t="s">
        <v>398</v>
      </c>
      <c r="K6019" s="78" t="s">
        <v>398</v>
      </c>
      <c r="L6019" s="78" t="s">
        <v>399</v>
      </c>
      <c r="M6019" s="78" t="s">
        <v>395</v>
      </c>
      <c r="N6019" s="78" t="s">
        <v>396</v>
      </c>
      <c r="O6019" s="82" t="s">
        <v>325</v>
      </c>
      <c r="P6019" s="82" t="s">
        <v>6229</v>
      </c>
      <c r="Q6019" s="83" t="str">
        <f>MID(Tabla1[[#This Row],[Aplicación]],14,1)</f>
        <v>2</v>
      </c>
      <c r="R6019" s="35" t="s">
        <v>265</v>
      </c>
      <c r="S6019" s="83" t="str">
        <f>MID(Tabla1[[#This Row],[Aplicación]],6,2)</f>
        <v>11</v>
      </c>
      <c r="T6019" s="84" t="str">
        <f>VLOOKUP(Tabla1[[#This Row],[AREA]],Hoja1!A:B,2,FALSE)</f>
        <v>11. Salud pública y seguridad ciudadana</v>
      </c>
      <c r="U6019" s="83" t="str">
        <f>MID(Tabla1[[#This Row],[Aplicación]],9,4)</f>
        <v>1361</v>
      </c>
      <c r="V6019" s="84" t="str">
        <f>VLOOKUP(Tabla1[[#This Row],[PROGRAMA]],Hoja1!A:B,2,FALSE)</f>
        <v>1361. Prevención y extinción de incencios</v>
      </c>
      <c r="W6019" s="83" t="str">
        <f>MID(Tabla1[[#This Row],[Aplicación]],14,2)</f>
        <v>21</v>
      </c>
      <c r="X6019" s="83" t="str">
        <f>MID(Tabla1[[#This Row],[Aplicación]],14,6)</f>
        <v>214</v>
      </c>
    </row>
    <row r="6020" spans="1:24" x14ac:dyDescent="0.25">
      <c r="A6020" s="77">
        <v>220240046537</v>
      </c>
      <c r="B6020" s="78" t="s">
        <v>702</v>
      </c>
      <c r="C6020" s="79">
        <v>45572</v>
      </c>
      <c r="D6020" s="77">
        <v>22024003315</v>
      </c>
      <c r="E6020" s="78" t="s">
        <v>2980</v>
      </c>
      <c r="F6020" s="80">
        <v>31.39</v>
      </c>
      <c r="G6020" s="78" t="s">
        <v>776</v>
      </c>
      <c r="H6020" s="78" t="s">
        <v>7711</v>
      </c>
      <c r="I6020" s="81" t="s">
        <v>2934</v>
      </c>
      <c r="J6020" s="78" t="s">
        <v>398</v>
      </c>
      <c r="K6020" s="78" t="s">
        <v>398</v>
      </c>
      <c r="L6020" s="78" t="s">
        <v>413</v>
      </c>
      <c r="M6020" s="78" t="s">
        <v>395</v>
      </c>
      <c r="N6020" s="78" t="s">
        <v>396</v>
      </c>
      <c r="O6020" s="82" t="s">
        <v>325</v>
      </c>
      <c r="P6020" s="82" t="s">
        <v>6229</v>
      </c>
      <c r="Q6020" s="83" t="str">
        <f>MID(Tabla1[[#This Row],[Aplicación]],14,1)</f>
        <v>2</v>
      </c>
      <c r="R6020" s="35" t="s">
        <v>265</v>
      </c>
      <c r="S6020" s="83" t="str">
        <f>MID(Tabla1[[#This Row],[Aplicación]],6,2)</f>
        <v>01</v>
      </c>
      <c r="T6020" s="84" t="str">
        <f>VLOOKUP(Tabla1[[#This Row],[AREA]],Hoja1!A:B,2,FALSE)</f>
        <v>01. Alcaldía</v>
      </c>
      <c r="U6020" s="83" t="str">
        <f>MID(Tabla1[[#This Row],[Aplicación]],9,4)</f>
        <v>9206</v>
      </c>
      <c r="V6020" s="84" t="str">
        <f>VLOOKUP(Tabla1[[#This Row],[PROGRAMA]],Hoja1!A:B,2,FALSE)</f>
        <v>9206. Archivo municipal</v>
      </c>
      <c r="W6020" s="83" t="str">
        <f>MID(Tabla1[[#This Row],[Aplicación]],14,2)</f>
        <v>22</v>
      </c>
      <c r="X6020" s="83" t="str">
        <f>MID(Tabla1[[#This Row],[Aplicación]],14,6)</f>
        <v>22199</v>
      </c>
    </row>
    <row r="6021" spans="1:24" x14ac:dyDescent="0.25">
      <c r="A6021" s="77">
        <v>220240058208</v>
      </c>
      <c r="B6021" s="78" t="s">
        <v>702</v>
      </c>
      <c r="C6021" s="79">
        <v>45630</v>
      </c>
      <c r="D6021" s="77">
        <v>22024000484</v>
      </c>
      <c r="E6021" s="78" t="s">
        <v>1323</v>
      </c>
      <c r="F6021" s="80">
        <v>30.92</v>
      </c>
      <c r="G6021" s="78" t="s">
        <v>827</v>
      </c>
      <c r="H6021" s="78" t="s">
        <v>7789</v>
      </c>
      <c r="I6021" s="81" t="s">
        <v>2934</v>
      </c>
      <c r="J6021" s="78" t="s">
        <v>398</v>
      </c>
      <c r="K6021" s="78" t="s">
        <v>398</v>
      </c>
      <c r="L6021" s="78" t="s">
        <v>413</v>
      </c>
      <c r="M6021" s="78" t="s">
        <v>395</v>
      </c>
      <c r="N6021" s="78" t="s">
        <v>396</v>
      </c>
      <c r="O6021" s="82" t="s">
        <v>325</v>
      </c>
      <c r="P6021" s="82" t="s">
        <v>6229</v>
      </c>
      <c r="Q6021" s="83" t="str">
        <f>MID(Tabla1[[#This Row],[Aplicación]],14,1)</f>
        <v>2</v>
      </c>
      <c r="R6021" s="35" t="s">
        <v>265</v>
      </c>
      <c r="S6021" s="83" t="str">
        <f>MID(Tabla1[[#This Row],[Aplicación]],6,2)</f>
        <v>10</v>
      </c>
      <c r="T6021" s="84" t="str">
        <f>VLOOKUP(Tabla1[[#This Row],[AREA]],Hoja1!A:B,2,FALSE)</f>
        <v>10. Personas mayores, familia y servicios sociales</v>
      </c>
      <c r="U6021" s="83" t="str">
        <f>MID(Tabla1[[#This Row],[Aplicación]],9,4)</f>
        <v>2312</v>
      </c>
      <c r="V6021" s="84" t="str">
        <f>VLOOKUP(Tabla1[[#This Row],[PROGRAMA]],Hoja1!A:B,2,FALSE)</f>
        <v>2312. Iniciativas sociales</v>
      </c>
      <c r="W6021" s="83" t="str">
        <f>MID(Tabla1[[#This Row],[Aplicación]],14,2)</f>
        <v>21</v>
      </c>
      <c r="X6021" s="83" t="str">
        <f>MID(Tabla1[[#This Row],[Aplicación]],14,6)</f>
        <v>212</v>
      </c>
    </row>
    <row r="6022" spans="1:24" x14ac:dyDescent="0.25">
      <c r="A6022" s="77">
        <v>220240051538</v>
      </c>
      <c r="B6022" s="78" t="s">
        <v>702</v>
      </c>
      <c r="C6022" s="79">
        <v>45595</v>
      </c>
      <c r="D6022" s="77">
        <v>22024001633</v>
      </c>
      <c r="E6022" s="78" t="s">
        <v>1427</v>
      </c>
      <c r="F6022" s="80">
        <v>30.7</v>
      </c>
      <c r="G6022" s="78" t="s">
        <v>81</v>
      </c>
      <c r="H6022" s="78" t="s">
        <v>7790</v>
      </c>
      <c r="I6022" s="81" t="s">
        <v>2934</v>
      </c>
      <c r="J6022" s="78" t="s">
        <v>398</v>
      </c>
      <c r="K6022" s="78" t="s">
        <v>398</v>
      </c>
      <c r="L6022" s="78" t="s">
        <v>413</v>
      </c>
      <c r="M6022" s="78" t="s">
        <v>395</v>
      </c>
      <c r="N6022" s="78" t="s">
        <v>396</v>
      </c>
      <c r="O6022" s="82" t="s">
        <v>325</v>
      </c>
      <c r="P6022" s="82" t="s">
        <v>6229</v>
      </c>
      <c r="Q6022" s="83" t="str">
        <f>MID(Tabla1[[#This Row],[Aplicación]],14,1)</f>
        <v>2</v>
      </c>
      <c r="R6022" s="35" t="s">
        <v>265</v>
      </c>
      <c r="S6022" s="83" t="str">
        <f>MID(Tabla1[[#This Row],[Aplicación]],6,2)</f>
        <v>07</v>
      </c>
      <c r="T6022" s="84" t="str">
        <f>VLOOKUP(Tabla1[[#This Row],[AREA]],Hoja1!A:B,2,FALSE)</f>
        <v>07. Medio ambiente</v>
      </c>
      <c r="U6022" s="83" t="str">
        <f>MID(Tabla1[[#This Row],[Aplicación]],9,4)</f>
        <v>1711</v>
      </c>
      <c r="V6022" s="84" t="str">
        <f>VLOOKUP(Tabla1[[#This Row],[PROGRAMA]],Hoja1!A:B,2,FALSE)</f>
        <v>1711. Parques y jardines</v>
      </c>
      <c r="W6022" s="83" t="str">
        <f>MID(Tabla1[[#This Row],[Aplicación]],14,2)</f>
        <v>22</v>
      </c>
      <c r="X6022" s="83" t="str">
        <f>MID(Tabla1[[#This Row],[Aplicación]],14,6)</f>
        <v>22199</v>
      </c>
    </row>
    <row r="6023" spans="1:24" x14ac:dyDescent="0.25">
      <c r="A6023" s="77">
        <v>220240051470</v>
      </c>
      <c r="B6023" s="78" t="s">
        <v>702</v>
      </c>
      <c r="C6023" s="79">
        <v>45595</v>
      </c>
      <c r="D6023" s="77">
        <v>22024000021</v>
      </c>
      <c r="E6023" s="78" t="s">
        <v>1296</v>
      </c>
      <c r="F6023" s="80">
        <v>30.25</v>
      </c>
      <c r="G6023" s="78" t="s">
        <v>812</v>
      </c>
      <c r="H6023" s="78" t="s">
        <v>7791</v>
      </c>
      <c r="I6023" s="81" t="s">
        <v>2934</v>
      </c>
      <c r="J6023" s="78" t="s">
        <v>398</v>
      </c>
      <c r="K6023" s="78" t="s">
        <v>398</v>
      </c>
      <c r="L6023" s="78" t="s">
        <v>413</v>
      </c>
      <c r="M6023" s="78" t="s">
        <v>395</v>
      </c>
      <c r="N6023" s="78" t="s">
        <v>396</v>
      </c>
      <c r="O6023" s="82" t="s">
        <v>325</v>
      </c>
      <c r="P6023" s="82" t="s">
        <v>6229</v>
      </c>
      <c r="Q6023" s="83" t="str">
        <f>MID(Tabla1[[#This Row],[Aplicación]],14,1)</f>
        <v>2</v>
      </c>
      <c r="R6023" s="35" t="s">
        <v>265</v>
      </c>
      <c r="S6023" s="83" t="str">
        <f>MID(Tabla1[[#This Row],[Aplicación]],6,2)</f>
        <v>11</v>
      </c>
      <c r="T6023" s="84" t="str">
        <f>VLOOKUP(Tabla1[[#This Row],[AREA]],Hoja1!A:B,2,FALSE)</f>
        <v>11. Salud pública y seguridad ciudadana</v>
      </c>
      <c r="U6023" s="83" t="str">
        <f>MID(Tabla1[[#This Row],[Aplicación]],9,4)</f>
        <v>1361</v>
      </c>
      <c r="V6023" s="84" t="str">
        <f>VLOOKUP(Tabla1[[#This Row],[PROGRAMA]],Hoja1!A:B,2,FALSE)</f>
        <v>1361. Prevención y extinción de incencios</v>
      </c>
      <c r="W6023" s="83" t="str">
        <f>MID(Tabla1[[#This Row],[Aplicación]],14,2)</f>
        <v>22</v>
      </c>
      <c r="X6023" s="83" t="str">
        <f>MID(Tabla1[[#This Row],[Aplicación]],14,6)</f>
        <v>22199</v>
      </c>
    </row>
    <row r="6024" spans="1:24" x14ac:dyDescent="0.25">
      <c r="A6024" s="77">
        <v>220240051534</v>
      </c>
      <c r="B6024" s="78" t="s">
        <v>702</v>
      </c>
      <c r="C6024" s="79">
        <v>45595</v>
      </c>
      <c r="D6024" s="77">
        <v>22024001633</v>
      </c>
      <c r="E6024" s="78" t="s">
        <v>1427</v>
      </c>
      <c r="F6024" s="80">
        <v>29.26</v>
      </c>
      <c r="G6024" s="78" t="s">
        <v>81</v>
      </c>
      <c r="H6024" s="78" t="s">
        <v>7792</v>
      </c>
      <c r="I6024" s="81" t="s">
        <v>2934</v>
      </c>
      <c r="J6024" s="78" t="s">
        <v>398</v>
      </c>
      <c r="K6024" s="78" t="s">
        <v>398</v>
      </c>
      <c r="L6024" s="78" t="s">
        <v>413</v>
      </c>
      <c r="M6024" s="78" t="s">
        <v>395</v>
      </c>
      <c r="N6024" s="78" t="s">
        <v>396</v>
      </c>
      <c r="O6024" s="82" t="s">
        <v>325</v>
      </c>
      <c r="P6024" s="82" t="s">
        <v>6229</v>
      </c>
      <c r="Q6024" s="83" t="str">
        <f>MID(Tabla1[[#This Row],[Aplicación]],14,1)</f>
        <v>2</v>
      </c>
      <c r="R6024" s="35" t="s">
        <v>265</v>
      </c>
      <c r="S6024" s="83" t="str">
        <f>MID(Tabla1[[#This Row],[Aplicación]],6,2)</f>
        <v>07</v>
      </c>
      <c r="T6024" s="84" t="str">
        <f>VLOOKUP(Tabla1[[#This Row],[AREA]],Hoja1!A:B,2,FALSE)</f>
        <v>07. Medio ambiente</v>
      </c>
      <c r="U6024" s="83" t="str">
        <f>MID(Tabla1[[#This Row],[Aplicación]],9,4)</f>
        <v>1711</v>
      </c>
      <c r="V6024" s="84" t="str">
        <f>VLOOKUP(Tabla1[[#This Row],[PROGRAMA]],Hoja1!A:B,2,FALSE)</f>
        <v>1711. Parques y jardines</v>
      </c>
      <c r="W6024" s="83" t="str">
        <f>MID(Tabla1[[#This Row],[Aplicación]],14,2)</f>
        <v>22</v>
      </c>
      <c r="X6024" s="83" t="str">
        <f>MID(Tabla1[[#This Row],[Aplicación]],14,6)</f>
        <v>22199</v>
      </c>
    </row>
    <row r="6025" spans="1:24" x14ac:dyDescent="0.25">
      <c r="A6025" s="77">
        <v>220240067496</v>
      </c>
      <c r="B6025" s="78" t="s">
        <v>702</v>
      </c>
      <c r="C6025" s="79">
        <v>45657</v>
      </c>
      <c r="D6025" s="77">
        <v>22024001012</v>
      </c>
      <c r="E6025" s="78" t="s">
        <v>1174</v>
      </c>
      <c r="F6025" s="80">
        <v>551.28</v>
      </c>
      <c r="G6025" s="78" t="s">
        <v>676</v>
      </c>
      <c r="H6025" s="78" t="s">
        <v>7793</v>
      </c>
      <c r="I6025" s="81">
        <v>300</v>
      </c>
      <c r="J6025" s="78" t="s">
        <v>398</v>
      </c>
      <c r="K6025" s="78" t="s">
        <v>398</v>
      </c>
      <c r="L6025" s="78" t="s">
        <v>413</v>
      </c>
      <c r="M6025" s="78" t="s">
        <v>395</v>
      </c>
      <c r="N6025" s="78" t="s">
        <v>396</v>
      </c>
      <c r="O6025" s="82" t="s">
        <v>325</v>
      </c>
      <c r="P6025" s="82" t="s">
        <v>6229</v>
      </c>
      <c r="Q6025" s="83" t="str">
        <f>MID(Tabla1[[#This Row],[Aplicación]],14,1)</f>
        <v>2</v>
      </c>
      <c r="R6025" s="35" t="s">
        <v>265</v>
      </c>
      <c r="S6025" s="83" t="str">
        <f>MID(Tabla1[[#This Row],[Aplicación]],6,2)</f>
        <v>11</v>
      </c>
      <c r="T6025" s="84" t="str">
        <f>VLOOKUP(Tabla1[[#This Row],[AREA]],Hoja1!A:B,2,FALSE)</f>
        <v>11. Salud pública y seguridad ciudadana</v>
      </c>
      <c r="U6025" s="83" t="str">
        <f>MID(Tabla1[[#This Row],[Aplicación]],9,4)</f>
        <v>1321</v>
      </c>
      <c r="V6025" s="84" t="str">
        <f>VLOOKUP(Tabla1[[#This Row],[PROGRAMA]],Hoja1!A:B,2,FALSE)</f>
        <v>1321. Policía municipal</v>
      </c>
      <c r="W6025" s="83" t="str">
        <f>MID(Tabla1[[#This Row],[Aplicación]],14,2)</f>
        <v>21</v>
      </c>
      <c r="X6025" s="83" t="str">
        <f>MID(Tabla1[[#This Row],[Aplicación]],14,6)</f>
        <v>213</v>
      </c>
    </row>
    <row r="6026" spans="1:24" x14ac:dyDescent="0.25">
      <c r="A6026" s="77">
        <v>220240067431</v>
      </c>
      <c r="B6026" s="78" t="s">
        <v>702</v>
      </c>
      <c r="C6026" s="79">
        <v>45657</v>
      </c>
      <c r="D6026" s="77">
        <v>22024000440</v>
      </c>
      <c r="E6026" s="78" t="s">
        <v>1425</v>
      </c>
      <c r="F6026" s="80">
        <v>549.41</v>
      </c>
      <c r="G6026" s="78" t="s">
        <v>797</v>
      </c>
      <c r="H6026" s="78" t="s">
        <v>7794</v>
      </c>
      <c r="I6026" s="81">
        <v>300</v>
      </c>
      <c r="J6026" s="78" t="s">
        <v>798</v>
      </c>
      <c r="K6026" s="78" t="s">
        <v>398</v>
      </c>
      <c r="L6026" s="78" t="s">
        <v>399</v>
      </c>
      <c r="M6026" s="78" t="s">
        <v>395</v>
      </c>
      <c r="N6026" s="78" t="s">
        <v>396</v>
      </c>
      <c r="O6026" s="82" t="s">
        <v>325</v>
      </c>
      <c r="P6026" s="82" t="s">
        <v>6229</v>
      </c>
      <c r="Q6026" s="83" t="str">
        <f>MID(Tabla1[[#This Row],[Aplicación]],14,1)</f>
        <v>2</v>
      </c>
      <c r="R6026" s="35" t="s">
        <v>265</v>
      </c>
      <c r="S6026" s="83" t="str">
        <f>MID(Tabla1[[#This Row],[Aplicación]],6,2)</f>
        <v>11</v>
      </c>
      <c r="T6026" s="84" t="str">
        <f>VLOOKUP(Tabla1[[#This Row],[AREA]],Hoja1!A:B,2,FALSE)</f>
        <v>11. Salud pública y seguridad ciudadana</v>
      </c>
      <c r="U6026" s="83" t="str">
        <f>MID(Tabla1[[#This Row],[Aplicación]],9,4)</f>
        <v>1621</v>
      </c>
      <c r="V6026" s="84" t="str">
        <f>VLOOKUP(Tabla1[[#This Row],[PROGRAMA]],Hoja1!A:B,2,FALSE)</f>
        <v>1621. Recogida de residuos</v>
      </c>
      <c r="W6026" s="83" t="str">
        <f>MID(Tabla1[[#This Row],[Aplicación]],14,2)</f>
        <v>21</v>
      </c>
      <c r="X6026" s="83" t="str">
        <f>MID(Tabla1[[#This Row],[Aplicación]],14,6)</f>
        <v>214</v>
      </c>
    </row>
    <row r="6027" spans="1:24" x14ac:dyDescent="0.25">
      <c r="A6027" s="77">
        <v>220240045456</v>
      </c>
      <c r="B6027" s="78" t="s">
        <v>702</v>
      </c>
      <c r="C6027" s="79">
        <v>45568</v>
      </c>
      <c r="D6027" s="77">
        <v>22024000484</v>
      </c>
      <c r="E6027" s="78" t="s">
        <v>1323</v>
      </c>
      <c r="F6027" s="80">
        <v>29.04</v>
      </c>
      <c r="G6027" s="78" t="s">
        <v>764</v>
      </c>
      <c r="H6027" s="78" t="s">
        <v>7795</v>
      </c>
      <c r="I6027" s="81" t="s">
        <v>2934</v>
      </c>
      <c r="J6027" s="78" t="s">
        <v>398</v>
      </c>
      <c r="K6027" s="78" t="s">
        <v>398</v>
      </c>
      <c r="L6027" s="78" t="s">
        <v>413</v>
      </c>
      <c r="M6027" s="78" t="s">
        <v>395</v>
      </c>
      <c r="N6027" s="78" t="s">
        <v>396</v>
      </c>
      <c r="O6027" s="82" t="s">
        <v>325</v>
      </c>
      <c r="P6027" s="82" t="s">
        <v>6229</v>
      </c>
      <c r="Q6027" s="83" t="str">
        <f>MID(Tabla1[[#This Row],[Aplicación]],14,1)</f>
        <v>2</v>
      </c>
      <c r="R6027" s="35" t="s">
        <v>265</v>
      </c>
      <c r="S6027" s="83" t="str">
        <f>MID(Tabla1[[#This Row],[Aplicación]],6,2)</f>
        <v>10</v>
      </c>
      <c r="T6027" s="84" t="str">
        <f>VLOOKUP(Tabla1[[#This Row],[AREA]],Hoja1!A:B,2,FALSE)</f>
        <v>10. Personas mayores, familia y servicios sociales</v>
      </c>
      <c r="U6027" s="83" t="str">
        <f>MID(Tabla1[[#This Row],[Aplicación]],9,4)</f>
        <v>2312</v>
      </c>
      <c r="V6027" s="84" t="str">
        <f>VLOOKUP(Tabla1[[#This Row],[PROGRAMA]],Hoja1!A:B,2,FALSE)</f>
        <v>2312. Iniciativas sociales</v>
      </c>
      <c r="W6027" s="83" t="str">
        <f>MID(Tabla1[[#This Row],[Aplicación]],14,2)</f>
        <v>21</v>
      </c>
      <c r="X6027" s="83" t="str">
        <f>MID(Tabla1[[#This Row],[Aplicación]],14,6)</f>
        <v>212</v>
      </c>
    </row>
    <row r="6028" spans="1:24" x14ac:dyDescent="0.25">
      <c r="A6028" s="77">
        <v>220240051554</v>
      </c>
      <c r="B6028" s="78" t="s">
        <v>702</v>
      </c>
      <c r="C6028" s="79">
        <v>45595</v>
      </c>
      <c r="D6028" s="77">
        <v>22024000749</v>
      </c>
      <c r="E6028" s="78" t="s">
        <v>1290</v>
      </c>
      <c r="F6028" s="80">
        <v>29.04</v>
      </c>
      <c r="G6028" s="78" t="s">
        <v>764</v>
      </c>
      <c r="H6028" s="78" t="s">
        <v>7796</v>
      </c>
      <c r="I6028" s="81" t="s">
        <v>2934</v>
      </c>
      <c r="J6028" s="78" t="s">
        <v>398</v>
      </c>
      <c r="K6028" s="78" t="s">
        <v>398</v>
      </c>
      <c r="L6028" s="78" t="s">
        <v>413</v>
      </c>
      <c r="M6028" s="78" t="s">
        <v>395</v>
      </c>
      <c r="N6028" s="78" t="s">
        <v>396</v>
      </c>
      <c r="O6028" s="82" t="s">
        <v>325</v>
      </c>
      <c r="P6028" s="82" t="s">
        <v>6229</v>
      </c>
      <c r="Q6028" s="83" t="str">
        <f>MID(Tabla1[[#This Row],[Aplicación]],14,1)</f>
        <v>2</v>
      </c>
      <c r="R6028" s="35" t="s">
        <v>265</v>
      </c>
      <c r="S6028" s="83" t="str">
        <f>MID(Tabla1[[#This Row],[Aplicación]],6,2)</f>
        <v>02</v>
      </c>
      <c r="T6028" s="84" t="str">
        <f>VLOOKUP(Tabla1[[#This Row],[AREA]],Hoja1!A:B,2,FALSE)</f>
        <v>02. Urbanismo y vivienda</v>
      </c>
      <c r="U6028" s="83" t="str">
        <f>MID(Tabla1[[#This Row],[Aplicación]],9,4)</f>
        <v>9332</v>
      </c>
      <c r="V6028" s="84" t="str">
        <f>VLOOKUP(Tabla1[[#This Row],[PROGRAMA]],Hoja1!A:B,2,FALSE)</f>
        <v>9332. Mantenimiento de edificios e instalaciones municipales</v>
      </c>
      <c r="W6028" s="83" t="str">
        <f>MID(Tabla1[[#This Row],[Aplicación]],14,2)</f>
        <v>21</v>
      </c>
      <c r="X6028" s="83" t="str">
        <f>MID(Tabla1[[#This Row],[Aplicación]],14,6)</f>
        <v>212</v>
      </c>
    </row>
    <row r="6029" spans="1:24" x14ac:dyDescent="0.25">
      <c r="A6029" s="77">
        <v>220240053985</v>
      </c>
      <c r="B6029" s="78" t="s">
        <v>702</v>
      </c>
      <c r="C6029" s="79">
        <v>45614</v>
      </c>
      <c r="D6029" s="77">
        <v>22024000079</v>
      </c>
      <c r="E6029" s="78" t="s">
        <v>1262</v>
      </c>
      <c r="F6029" s="80">
        <v>29.04</v>
      </c>
      <c r="G6029" s="78" t="s">
        <v>764</v>
      </c>
      <c r="H6029" s="78" t="s">
        <v>7797</v>
      </c>
      <c r="I6029" s="81" t="s">
        <v>2934</v>
      </c>
      <c r="J6029" s="78" t="s">
        <v>398</v>
      </c>
      <c r="K6029" s="78" t="s">
        <v>398</v>
      </c>
      <c r="L6029" s="78" t="s">
        <v>413</v>
      </c>
      <c r="M6029" s="78" t="s">
        <v>395</v>
      </c>
      <c r="N6029" s="78" t="s">
        <v>396</v>
      </c>
      <c r="O6029" s="82" t="s">
        <v>325</v>
      </c>
      <c r="P6029" s="82" t="s">
        <v>6229</v>
      </c>
      <c r="Q6029" s="83" t="str">
        <f>MID(Tabla1[[#This Row],[Aplicación]],14,1)</f>
        <v>2</v>
      </c>
      <c r="R6029" s="35" t="s">
        <v>265</v>
      </c>
      <c r="S6029" s="83" t="str">
        <f>MID(Tabla1[[#This Row],[Aplicación]],6,2)</f>
        <v>03</v>
      </c>
      <c r="T6029" s="84" t="str">
        <f>VLOOKUP(Tabla1[[#This Row],[AREA]],Hoja1!A:B,2,FALSE)</f>
        <v>03. Participación ciudadana y deportes</v>
      </c>
      <c r="U6029" s="83" t="str">
        <f>MID(Tabla1[[#This Row],[Aplicación]],9,4)</f>
        <v>9241</v>
      </c>
      <c r="V6029" s="84" t="str">
        <f>VLOOKUP(Tabla1[[#This Row],[PROGRAMA]],Hoja1!A:B,2,FALSE)</f>
        <v>9241. Participación ciudadana</v>
      </c>
      <c r="W6029" s="83" t="str">
        <f>MID(Tabla1[[#This Row],[Aplicación]],14,2)</f>
        <v>21</v>
      </c>
      <c r="X6029" s="83" t="str">
        <f>MID(Tabla1[[#This Row],[Aplicación]],14,6)</f>
        <v>213</v>
      </c>
    </row>
    <row r="6030" spans="1:24" x14ac:dyDescent="0.25">
      <c r="A6030" s="77">
        <v>220240044969</v>
      </c>
      <c r="B6030" s="78" t="s">
        <v>702</v>
      </c>
      <c r="C6030" s="79">
        <v>45567</v>
      </c>
      <c r="D6030" s="77">
        <v>22024000587</v>
      </c>
      <c r="E6030" s="78" t="s">
        <v>1159</v>
      </c>
      <c r="F6030" s="80">
        <v>27.95</v>
      </c>
      <c r="G6030" s="78" t="s">
        <v>81</v>
      </c>
      <c r="H6030" s="78" t="s">
        <v>7798</v>
      </c>
      <c r="I6030" s="81" t="s">
        <v>2934</v>
      </c>
      <c r="J6030" s="78" t="s">
        <v>398</v>
      </c>
      <c r="K6030" s="78" t="s">
        <v>398</v>
      </c>
      <c r="L6030" s="78" t="s">
        <v>399</v>
      </c>
      <c r="M6030" s="78" t="s">
        <v>395</v>
      </c>
      <c r="N6030" s="78" t="s">
        <v>396</v>
      </c>
      <c r="O6030" s="82" t="s">
        <v>325</v>
      </c>
      <c r="P6030" s="82" t="s">
        <v>6229</v>
      </c>
      <c r="Q6030" s="83" t="str">
        <f>MID(Tabla1[[#This Row],[Aplicación]],14,1)</f>
        <v>2</v>
      </c>
      <c r="R6030" s="35" t="s">
        <v>265</v>
      </c>
      <c r="S6030" s="83" t="str">
        <f>MID(Tabla1[[#This Row],[Aplicación]],6,2)</f>
        <v>10</v>
      </c>
      <c r="T6030" s="84" t="str">
        <f>VLOOKUP(Tabla1[[#This Row],[AREA]],Hoja1!A:B,2,FALSE)</f>
        <v>10. Personas mayores, familia y servicios sociales</v>
      </c>
      <c r="U6030" s="83" t="str">
        <f>MID(Tabla1[[#This Row],[Aplicación]],9,4)</f>
        <v>2412</v>
      </c>
      <c r="V6030" s="84" t="str">
        <f>VLOOKUP(Tabla1[[#This Row],[PROGRAMA]],Hoja1!A:B,2,FALSE)</f>
        <v>2412. Formación para el empleo</v>
      </c>
      <c r="W6030" s="83" t="str">
        <f>MID(Tabla1[[#This Row],[Aplicación]],14,2)</f>
        <v>21</v>
      </c>
      <c r="X6030" s="83" t="str">
        <f>MID(Tabla1[[#This Row],[Aplicación]],14,6)</f>
        <v>213</v>
      </c>
    </row>
    <row r="6031" spans="1:24" x14ac:dyDescent="0.25">
      <c r="A6031" s="77">
        <v>220240044948</v>
      </c>
      <c r="B6031" s="78" t="s">
        <v>702</v>
      </c>
      <c r="C6031" s="79">
        <v>45567</v>
      </c>
      <c r="D6031" s="77">
        <v>22024002262</v>
      </c>
      <c r="E6031" s="78" t="s">
        <v>1363</v>
      </c>
      <c r="F6031" s="80">
        <v>27.23</v>
      </c>
      <c r="G6031" s="78" t="s">
        <v>764</v>
      </c>
      <c r="H6031" s="78" t="s">
        <v>7799</v>
      </c>
      <c r="I6031" s="81" t="s">
        <v>2934</v>
      </c>
      <c r="J6031" s="78" t="s">
        <v>398</v>
      </c>
      <c r="K6031" s="78" t="s">
        <v>398</v>
      </c>
      <c r="L6031" s="78" t="s">
        <v>413</v>
      </c>
      <c r="M6031" s="78" t="s">
        <v>395</v>
      </c>
      <c r="N6031" s="78" t="s">
        <v>396</v>
      </c>
      <c r="O6031" s="82" t="s">
        <v>325</v>
      </c>
      <c r="P6031" s="82" t="s">
        <v>6229</v>
      </c>
      <c r="Q6031" s="83" t="str">
        <f>MID(Tabla1[[#This Row],[Aplicación]],14,1)</f>
        <v>2</v>
      </c>
      <c r="R6031" s="35" t="s">
        <v>265</v>
      </c>
      <c r="S6031" s="83" t="str">
        <f>MID(Tabla1[[#This Row],[Aplicación]],6,2)</f>
        <v>07</v>
      </c>
      <c r="T6031" s="84" t="str">
        <f>VLOOKUP(Tabla1[[#This Row],[AREA]],Hoja1!A:B,2,FALSE)</f>
        <v>07. Medio ambiente</v>
      </c>
      <c r="U6031" s="83" t="str">
        <f>MID(Tabla1[[#This Row],[Aplicación]],9,4)</f>
        <v>1721</v>
      </c>
      <c r="V6031" s="84" t="str">
        <f>VLOOKUP(Tabla1[[#This Row],[PROGRAMA]],Hoja1!A:B,2,FALSE)</f>
        <v>1721. Protección del medio ambiente</v>
      </c>
      <c r="W6031" s="83" t="str">
        <f>MID(Tabla1[[#This Row],[Aplicación]],14,2)</f>
        <v>22</v>
      </c>
      <c r="X6031" s="83" t="str">
        <f>MID(Tabla1[[#This Row],[Aplicación]],14,6)</f>
        <v>22112</v>
      </c>
    </row>
    <row r="6032" spans="1:24" x14ac:dyDescent="0.25">
      <c r="A6032" s="77">
        <v>220240052374</v>
      </c>
      <c r="B6032" s="78" t="s">
        <v>702</v>
      </c>
      <c r="C6032" s="79">
        <v>45601</v>
      </c>
      <c r="D6032" s="77">
        <v>22024000484</v>
      </c>
      <c r="E6032" s="78" t="s">
        <v>1323</v>
      </c>
      <c r="F6032" s="80">
        <v>27.06</v>
      </c>
      <c r="G6032" s="78" t="s">
        <v>764</v>
      </c>
      <c r="H6032" s="78" t="s">
        <v>7800</v>
      </c>
      <c r="I6032" s="81" t="s">
        <v>2934</v>
      </c>
      <c r="J6032" s="78" t="s">
        <v>398</v>
      </c>
      <c r="K6032" s="78" t="s">
        <v>398</v>
      </c>
      <c r="L6032" s="78" t="s">
        <v>413</v>
      </c>
      <c r="M6032" s="78" t="s">
        <v>395</v>
      </c>
      <c r="N6032" s="78" t="s">
        <v>396</v>
      </c>
      <c r="O6032" s="82" t="s">
        <v>325</v>
      </c>
      <c r="P6032" s="82" t="s">
        <v>6229</v>
      </c>
      <c r="Q6032" s="83" t="str">
        <f>MID(Tabla1[[#This Row],[Aplicación]],14,1)</f>
        <v>2</v>
      </c>
      <c r="R6032" s="35" t="s">
        <v>265</v>
      </c>
      <c r="S6032" s="83" t="str">
        <f>MID(Tabla1[[#This Row],[Aplicación]],6,2)</f>
        <v>10</v>
      </c>
      <c r="T6032" s="84" t="str">
        <f>VLOOKUP(Tabla1[[#This Row],[AREA]],Hoja1!A:B,2,FALSE)</f>
        <v>10. Personas mayores, familia y servicios sociales</v>
      </c>
      <c r="U6032" s="83" t="str">
        <f>MID(Tabla1[[#This Row],[Aplicación]],9,4)</f>
        <v>2312</v>
      </c>
      <c r="V6032" s="84" t="str">
        <f>VLOOKUP(Tabla1[[#This Row],[PROGRAMA]],Hoja1!A:B,2,FALSE)</f>
        <v>2312. Iniciativas sociales</v>
      </c>
      <c r="W6032" s="83" t="str">
        <f>MID(Tabla1[[#This Row],[Aplicación]],14,2)</f>
        <v>21</v>
      </c>
      <c r="X6032" s="83" t="str">
        <f>MID(Tabla1[[#This Row],[Aplicación]],14,6)</f>
        <v>212</v>
      </c>
    </row>
    <row r="6033" spans="1:24" x14ac:dyDescent="0.25">
      <c r="A6033" s="77">
        <v>220240062115</v>
      </c>
      <c r="B6033" s="78" t="s">
        <v>702</v>
      </c>
      <c r="C6033" s="79">
        <v>45646</v>
      </c>
      <c r="D6033" s="77">
        <v>22024001633</v>
      </c>
      <c r="E6033" s="78" t="s">
        <v>1427</v>
      </c>
      <c r="F6033" s="80">
        <v>27.02</v>
      </c>
      <c r="G6033" s="78" t="s">
        <v>40</v>
      </c>
      <c r="H6033" s="78" t="s">
        <v>7801</v>
      </c>
      <c r="I6033" s="81" t="s">
        <v>2934</v>
      </c>
      <c r="J6033" s="78" t="s">
        <v>398</v>
      </c>
      <c r="K6033" s="78" t="s">
        <v>398</v>
      </c>
      <c r="L6033" s="78" t="s">
        <v>413</v>
      </c>
      <c r="M6033" s="78" t="s">
        <v>395</v>
      </c>
      <c r="N6033" s="78" t="s">
        <v>396</v>
      </c>
      <c r="O6033" s="82" t="s">
        <v>325</v>
      </c>
      <c r="P6033" s="82" t="s">
        <v>6229</v>
      </c>
      <c r="Q6033" s="83" t="str">
        <f>MID(Tabla1[[#This Row],[Aplicación]],14,1)</f>
        <v>2</v>
      </c>
      <c r="R6033" s="35" t="s">
        <v>265</v>
      </c>
      <c r="S6033" s="83" t="str">
        <f>MID(Tabla1[[#This Row],[Aplicación]],6,2)</f>
        <v>07</v>
      </c>
      <c r="T6033" s="84" t="str">
        <f>VLOOKUP(Tabla1[[#This Row],[AREA]],Hoja1!A:B,2,FALSE)</f>
        <v>07. Medio ambiente</v>
      </c>
      <c r="U6033" s="83" t="str">
        <f>MID(Tabla1[[#This Row],[Aplicación]],9,4)</f>
        <v>1711</v>
      </c>
      <c r="V6033" s="84" t="str">
        <f>VLOOKUP(Tabla1[[#This Row],[PROGRAMA]],Hoja1!A:B,2,FALSE)</f>
        <v>1711. Parques y jardines</v>
      </c>
      <c r="W6033" s="83" t="str">
        <f>MID(Tabla1[[#This Row],[Aplicación]],14,2)</f>
        <v>22</v>
      </c>
      <c r="X6033" s="83" t="str">
        <f>MID(Tabla1[[#This Row],[Aplicación]],14,6)</f>
        <v>22199</v>
      </c>
    </row>
    <row r="6034" spans="1:24" x14ac:dyDescent="0.25">
      <c r="A6034" s="77">
        <v>220240058002</v>
      </c>
      <c r="B6034" s="78" t="s">
        <v>702</v>
      </c>
      <c r="C6034" s="79">
        <v>45630</v>
      </c>
      <c r="D6034" s="77">
        <v>22024001011</v>
      </c>
      <c r="E6034" s="78" t="s">
        <v>1423</v>
      </c>
      <c r="F6034" s="80">
        <v>26.93</v>
      </c>
      <c r="G6034" s="78" t="s">
        <v>809</v>
      </c>
      <c r="H6034" s="78" t="s">
        <v>7802</v>
      </c>
      <c r="I6034" s="81" t="s">
        <v>2934</v>
      </c>
      <c r="J6034" s="78" t="s">
        <v>398</v>
      </c>
      <c r="K6034" s="78" t="s">
        <v>398</v>
      </c>
      <c r="L6034" s="78" t="s">
        <v>399</v>
      </c>
      <c r="M6034" s="78" t="s">
        <v>395</v>
      </c>
      <c r="N6034" s="78" t="s">
        <v>396</v>
      </c>
      <c r="O6034" s="82" t="s">
        <v>325</v>
      </c>
      <c r="P6034" s="82" t="s">
        <v>6229</v>
      </c>
      <c r="Q6034" s="83" t="str">
        <f>MID(Tabla1[[#This Row],[Aplicación]],14,1)</f>
        <v>2</v>
      </c>
      <c r="R6034" s="35" t="s">
        <v>265</v>
      </c>
      <c r="S6034" s="83" t="str">
        <f>MID(Tabla1[[#This Row],[Aplicación]],6,2)</f>
        <v>11</v>
      </c>
      <c r="T6034" s="84" t="str">
        <f>VLOOKUP(Tabla1[[#This Row],[AREA]],Hoja1!A:B,2,FALSE)</f>
        <v>11. Salud pública y seguridad ciudadana</v>
      </c>
      <c r="U6034" s="83" t="str">
        <f>MID(Tabla1[[#This Row],[Aplicación]],9,4)</f>
        <v>1321</v>
      </c>
      <c r="V6034" s="84" t="str">
        <f>VLOOKUP(Tabla1[[#This Row],[PROGRAMA]],Hoja1!A:B,2,FALSE)</f>
        <v>1321. Policía municipal</v>
      </c>
      <c r="W6034" s="83" t="str">
        <f>MID(Tabla1[[#This Row],[Aplicación]],14,2)</f>
        <v>21</v>
      </c>
      <c r="X6034" s="83" t="str">
        <f>MID(Tabla1[[#This Row],[Aplicación]],14,6)</f>
        <v>214</v>
      </c>
    </row>
    <row r="6035" spans="1:24" x14ac:dyDescent="0.25">
      <c r="A6035" s="77">
        <v>220240058004</v>
      </c>
      <c r="B6035" s="78" t="s">
        <v>702</v>
      </c>
      <c r="C6035" s="79">
        <v>45630</v>
      </c>
      <c r="D6035" s="77">
        <v>22024001011</v>
      </c>
      <c r="E6035" s="78" t="s">
        <v>1423</v>
      </c>
      <c r="F6035" s="80">
        <v>26.93</v>
      </c>
      <c r="G6035" s="78" t="s">
        <v>809</v>
      </c>
      <c r="H6035" s="78" t="s">
        <v>7802</v>
      </c>
      <c r="I6035" s="81" t="s">
        <v>2934</v>
      </c>
      <c r="J6035" s="78" t="s">
        <v>398</v>
      </c>
      <c r="K6035" s="78" t="s">
        <v>398</v>
      </c>
      <c r="L6035" s="78" t="s">
        <v>399</v>
      </c>
      <c r="M6035" s="78" t="s">
        <v>395</v>
      </c>
      <c r="N6035" s="78" t="s">
        <v>396</v>
      </c>
      <c r="O6035" s="82" t="s">
        <v>325</v>
      </c>
      <c r="P6035" s="82" t="s">
        <v>6229</v>
      </c>
      <c r="Q6035" s="83" t="str">
        <f>MID(Tabla1[[#This Row],[Aplicación]],14,1)</f>
        <v>2</v>
      </c>
      <c r="R6035" s="35" t="s">
        <v>265</v>
      </c>
      <c r="S6035" s="83" t="str">
        <f>MID(Tabla1[[#This Row],[Aplicación]],6,2)</f>
        <v>11</v>
      </c>
      <c r="T6035" s="84" t="str">
        <f>VLOOKUP(Tabla1[[#This Row],[AREA]],Hoja1!A:B,2,FALSE)</f>
        <v>11. Salud pública y seguridad ciudadana</v>
      </c>
      <c r="U6035" s="83" t="str">
        <f>MID(Tabla1[[#This Row],[Aplicación]],9,4)</f>
        <v>1321</v>
      </c>
      <c r="V6035" s="84" t="str">
        <f>VLOOKUP(Tabla1[[#This Row],[PROGRAMA]],Hoja1!A:B,2,FALSE)</f>
        <v>1321. Policía municipal</v>
      </c>
      <c r="W6035" s="83" t="str">
        <f>MID(Tabla1[[#This Row],[Aplicación]],14,2)</f>
        <v>21</v>
      </c>
      <c r="X6035" s="83" t="str">
        <f>MID(Tabla1[[#This Row],[Aplicación]],14,6)</f>
        <v>214</v>
      </c>
    </row>
    <row r="6036" spans="1:24" x14ac:dyDescent="0.25">
      <c r="A6036" s="77">
        <v>220240060425</v>
      </c>
      <c r="B6036" s="78" t="s">
        <v>702</v>
      </c>
      <c r="C6036" s="79">
        <v>45638</v>
      </c>
      <c r="D6036" s="77">
        <v>22024001011</v>
      </c>
      <c r="E6036" s="78" t="s">
        <v>1423</v>
      </c>
      <c r="F6036" s="80">
        <v>26.87</v>
      </c>
      <c r="G6036" s="78" t="s">
        <v>283</v>
      </c>
      <c r="H6036" s="78" t="s">
        <v>7803</v>
      </c>
      <c r="I6036" s="81" t="s">
        <v>2934</v>
      </c>
      <c r="J6036" s="78" t="s">
        <v>398</v>
      </c>
      <c r="K6036" s="78" t="s">
        <v>398</v>
      </c>
      <c r="L6036" s="78" t="s">
        <v>399</v>
      </c>
      <c r="M6036" s="78" t="s">
        <v>395</v>
      </c>
      <c r="N6036" s="78" t="s">
        <v>396</v>
      </c>
      <c r="O6036" s="82" t="s">
        <v>325</v>
      </c>
      <c r="P6036" s="82" t="s">
        <v>6229</v>
      </c>
      <c r="Q6036" s="83" t="str">
        <f>MID(Tabla1[[#This Row],[Aplicación]],14,1)</f>
        <v>2</v>
      </c>
      <c r="R6036" s="35" t="s">
        <v>265</v>
      </c>
      <c r="S6036" s="83" t="str">
        <f>MID(Tabla1[[#This Row],[Aplicación]],6,2)</f>
        <v>11</v>
      </c>
      <c r="T6036" s="84" t="str">
        <f>VLOOKUP(Tabla1[[#This Row],[AREA]],Hoja1!A:B,2,FALSE)</f>
        <v>11. Salud pública y seguridad ciudadana</v>
      </c>
      <c r="U6036" s="83" t="str">
        <f>MID(Tabla1[[#This Row],[Aplicación]],9,4)</f>
        <v>1321</v>
      </c>
      <c r="V6036" s="84" t="str">
        <f>VLOOKUP(Tabla1[[#This Row],[PROGRAMA]],Hoja1!A:B,2,FALSE)</f>
        <v>1321. Policía municipal</v>
      </c>
      <c r="W6036" s="83" t="str">
        <f>MID(Tabla1[[#This Row],[Aplicación]],14,2)</f>
        <v>21</v>
      </c>
      <c r="X6036" s="83" t="str">
        <f>MID(Tabla1[[#This Row],[Aplicación]],14,6)</f>
        <v>214</v>
      </c>
    </row>
    <row r="6037" spans="1:24" x14ac:dyDescent="0.25">
      <c r="A6037" s="77">
        <v>220240061028</v>
      </c>
      <c r="B6037" s="78" t="s">
        <v>702</v>
      </c>
      <c r="C6037" s="79">
        <v>45643</v>
      </c>
      <c r="D6037" s="77">
        <v>22024000441</v>
      </c>
      <c r="E6037" s="78" t="s">
        <v>1425</v>
      </c>
      <c r="F6037" s="80">
        <v>26.86</v>
      </c>
      <c r="G6037" s="78" t="s">
        <v>1010</v>
      </c>
      <c r="H6037" s="78" t="s">
        <v>2972</v>
      </c>
      <c r="I6037" s="81" t="s">
        <v>2934</v>
      </c>
      <c r="J6037" s="78" t="s">
        <v>398</v>
      </c>
      <c r="K6037" s="78" t="s">
        <v>398</v>
      </c>
      <c r="L6037" s="78" t="s">
        <v>413</v>
      </c>
      <c r="M6037" s="78" t="s">
        <v>395</v>
      </c>
      <c r="N6037" s="78" t="s">
        <v>396</v>
      </c>
      <c r="O6037" s="82" t="s">
        <v>325</v>
      </c>
      <c r="P6037" s="82" t="s">
        <v>6229</v>
      </c>
      <c r="Q6037" s="83" t="str">
        <f>MID(Tabla1[[#This Row],[Aplicación]],14,1)</f>
        <v>2</v>
      </c>
      <c r="R6037" s="35" t="s">
        <v>265</v>
      </c>
      <c r="S6037" s="83" t="str">
        <f>MID(Tabla1[[#This Row],[Aplicación]],6,2)</f>
        <v>11</v>
      </c>
      <c r="T6037" s="84" t="str">
        <f>VLOOKUP(Tabla1[[#This Row],[AREA]],Hoja1!A:B,2,FALSE)</f>
        <v>11. Salud pública y seguridad ciudadana</v>
      </c>
      <c r="U6037" s="83" t="str">
        <f>MID(Tabla1[[#This Row],[Aplicación]],9,4)</f>
        <v>1621</v>
      </c>
      <c r="V6037" s="84" t="str">
        <f>VLOOKUP(Tabla1[[#This Row],[PROGRAMA]],Hoja1!A:B,2,FALSE)</f>
        <v>1621. Recogida de residuos</v>
      </c>
      <c r="W6037" s="83" t="str">
        <f>MID(Tabla1[[#This Row],[Aplicación]],14,2)</f>
        <v>21</v>
      </c>
      <c r="X6037" s="83" t="str">
        <f>MID(Tabla1[[#This Row],[Aplicación]],14,6)</f>
        <v>214</v>
      </c>
    </row>
    <row r="6038" spans="1:24" x14ac:dyDescent="0.25">
      <c r="A6038" s="77">
        <v>220240062113</v>
      </c>
      <c r="B6038" s="78" t="s">
        <v>702</v>
      </c>
      <c r="C6038" s="79">
        <v>45646</v>
      </c>
      <c r="D6038" s="77">
        <v>22024001633</v>
      </c>
      <c r="E6038" s="78" t="s">
        <v>1427</v>
      </c>
      <c r="F6038" s="80">
        <v>26.62</v>
      </c>
      <c r="G6038" s="78" t="s">
        <v>57</v>
      </c>
      <c r="H6038" s="78" t="s">
        <v>7804</v>
      </c>
      <c r="I6038" s="81" t="s">
        <v>2934</v>
      </c>
      <c r="J6038" s="78" t="s">
        <v>398</v>
      </c>
      <c r="K6038" s="78" t="s">
        <v>398</v>
      </c>
      <c r="L6038" s="78" t="s">
        <v>413</v>
      </c>
      <c r="M6038" s="78" t="s">
        <v>395</v>
      </c>
      <c r="N6038" s="78" t="s">
        <v>396</v>
      </c>
      <c r="O6038" s="82" t="s">
        <v>325</v>
      </c>
      <c r="P6038" s="82" t="s">
        <v>6229</v>
      </c>
      <c r="Q6038" s="83" t="str">
        <f>MID(Tabla1[[#This Row],[Aplicación]],14,1)</f>
        <v>2</v>
      </c>
      <c r="R6038" s="35" t="s">
        <v>265</v>
      </c>
      <c r="S6038" s="83" t="str">
        <f>MID(Tabla1[[#This Row],[Aplicación]],6,2)</f>
        <v>07</v>
      </c>
      <c r="T6038" s="84" t="str">
        <f>VLOOKUP(Tabla1[[#This Row],[AREA]],Hoja1!A:B,2,FALSE)</f>
        <v>07. Medio ambiente</v>
      </c>
      <c r="U6038" s="83" t="str">
        <f>MID(Tabla1[[#This Row],[Aplicación]],9,4)</f>
        <v>1711</v>
      </c>
      <c r="V6038" s="84" t="str">
        <f>VLOOKUP(Tabla1[[#This Row],[PROGRAMA]],Hoja1!A:B,2,FALSE)</f>
        <v>1711. Parques y jardines</v>
      </c>
      <c r="W6038" s="83" t="str">
        <f>MID(Tabla1[[#This Row],[Aplicación]],14,2)</f>
        <v>22</v>
      </c>
      <c r="X6038" s="83" t="str">
        <f>MID(Tabla1[[#This Row],[Aplicación]],14,6)</f>
        <v>22199</v>
      </c>
    </row>
    <row r="6039" spans="1:24" x14ac:dyDescent="0.25">
      <c r="A6039" s="77">
        <v>220240049839</v>
      </c>
      <c r="B6039" s="78" t="s">
        <v>702</v>
      </c>
      <c r="C6039" s="79">
        <v>45589</v>
      </c>
      <c r="D6039" s="77">
        <v>22024000941</v>
      </c>
      <c r="E6039" s="78" t="s">
        <v>1452</v>
      </c>
      <c r="F6039" s="80">
        <v>26.11</v>
      </c>
      <c r="G6039" s="78" t="s">
        <v>82</v>
      </c>
      <c r="H6039" s="78" t="s">
        <v>7805</v>
      </c>
      <c r="I6039" s="81" t="s">
        <v>2934</v>
      </c>
      <c r="J6039" s="78" t="s">
        <v>398</v>
      </c>
      <c r="K6039" s="78" t="s">
        <v>398</v>
      </c>
      <c r="L6039" s="78" t="s">
        <v>413</v>
      </c>
      <c r="M6039" s="78" t="s">
        <v>395</v>
      </c>
      <c r="N6039" s="78" t="s">
        <v>396</v>
      </c>
      <c r="O6039" s="82" t="s">
        <v>325</v>
      </c>
      <c r="P6039" s="82" t="s">
        <v>6229</v>
      </c>
      <c r="Q6039" s="83" t="str">
        <f>MID(Tabla1[[#This Row],[Aplicación]],14,1)</f>
        <v>2</v>
      </c>
      <c r="R6039" s="35" t="s">
        <v>265</v>
      </c>
      <c r="S6039" s="83" t="str">
        <f>MID(Tabla1[[#This Row],[Aplicación]],6,2)</f>
        <v>06</v>
      </c>
      <c r="T6039" s="84" t="str">
        <f>VLOOKUP(Tabla1[[#This Row],[AREA]],Hoja1!A:B,2,FALSE)</f>
        <v>06. Educación y cultura</v>
      </c>
      <c r="U6039" s="83" t="str">
        <f>MID(Tabla1[[#This Row],[Aplicación]],9,4)</f>
        <v>3321</v>
      </c>
      <c r="V6039" s="84" t="str">
        <f>VLOOKUP(Tabla1[[#This Row],[PROGRAMA]],Hoja1!A:B,2,FALSE)</f>
        <v>3321. Bibliotecas públicas</v>
      </c>
      <c r="W6039" s="83" t="str">
        <f>MID(Tabla1[[#This Row],[Aplicación]],14,2)</f>
        <v>21</v>
      </c>
      <c r="X6039" s="83" t="str">
        <f>MID(Tabla1[[#This Row],[Aplicación]],14,6)</f>
        <v>212</v>
      </c>
    </row>
    <row r="6040" spans="1:24" x14ac:dyDescent="0.25">
      <c r="A6040" s="77">
        <v>220240055632</v>
      </c>
      <c r="B6040" s="78" t="s">
        <v>702</v>
      </c>
      <c r="C6040" s="79">
        <v>45621</v>
      </c>
      <c r="D6040" s="77">
        <v>22024000940</v>
      </c>
      <c r="E6040" s="78" t="s">
        <v>1285</v>
      </c>
      <c r="F6040" s="80">
        <v>25.69</v>
      </c>
      <c r="G6040" s="78" t="s">
        <v>764</v>
      </c>
      <c r="H6040" s="78" t="s">
        <v>7806</v>
      </c>
      <c r="I6040" s="81" t="s">
        <v>2934</v>
      </c>
      <c r="J6040" s="78" t="s">
        <v>398</v>
      </c>
      <c r="K6040" s="78" t="s">
        <v>398</v>
      </c>
      <c r="L6040" s="78" t="s">
        <v>413</v>
      </c>
      <c r="M6040" s="78" t="s">
        <v>395</v>
      </c>
      <c r="N6040" s="78" t="s">
        <v>396</v>
      </c>
      <c r="O6040" s="82" t="s">
        <v>325</v>
      </c>
      <c r="P6040" s="82" t="s">
        <v>6229</v>
      </c>
      <c r="Q6040" s="83" t="str">
        <f>MID(Tabla1[[#This Row],[Aplicación]],14,1)</f>
        <v>2</v>
      </c>
      <c r="R6040" s="35" t="s">
        <v>265</v>
      </c>
      <c r="S6040" s="83" t="str">
        <f>MID(Tabla1[[#This Row],[Aplicación]],6,2)</f>
        <v>06</v>
      </c>
      <c r="T6040" s="84" t="str">
        <f>VLOOKUP(Tabla1[[#This Row],[AREA]],Hoja1!A:B,2,FALSE)</f>
        <v>06. Educación y cultura</v>
      </c>
      <c r="U6040" s="83" t="str">
        <f>MID(Tabla1[[#This Row],[Aplicación]],9,4)</f>
        <v>3232</v>
      </c>
      <c r="V6040" s="84" t="str">
        <f>VLOOKUP(Tabla1[[#This Row],[PROGRAMA]],Hoja1!A:B,2,FALSE)</f>
        <v>3232. Conservación y mantenimiento centros educación infantil y primaria</v>
      </c>
      <c r="W6040" s="83" t="str">
        <f>MID(Tabla1[[#This Row],[Aplicación]],14,2)</f>
        <v>21</v>
      </c>
      <c r="X6040" s="83" t="str">
        <f>MID(Tabla1[[#This Row],[Aplicación]],14,6)</f>
        <v>212</v>
      </c>
    </row>
    <row r="6041" spans="1:24" x14ac:dyDescent="0.25">
      <c r="A6041" s="77">
        <v>220240060882</v>
      </c>
      <c r="B6041" s="78" t="s">
        <v>702</v>
      </c>
      <c r="C6041" s="79">
        <v>45643</v>
      </c>
      <c r="D6041" s="77">
        <v>22024000437</v>
      </c>
      <c r="E6041" s="78" t="s">
        <v>1287</v>
      </c>
      <c r="F6041" s="80">
        <v>25.59</v>
      </c>
      <c r="G6041" s="78" t="s">
        <v>838</v>
      </c>
      <c r="H6041" s="78" t="s">
        <v>7807</v>
      </c>
      <c r="I6041" s="81" t="s">
        <v>2934</v>
      </c>
      <c r="J6041" s="78" t="s">
        <v>398</v>
      </c>
      <c r="K6041" s="78" t="s">
        <v>398</v>
      </c>
      <c r="L6041" s="78" t="s">
        <v>413</v>
      </c>
      <c r="M6041" s="78" t="s">
        <v>395</v>
      </c>
      <c r="N6041" s="78" t="s">
        <v>396</v>
      </c>
      <c r="O6041" s="82" t="s">
        <v>325</v>
      </c>
      <c r="P6041" s="82" t="s">
        <v>6229</v>
      </c>
      <c r="Q6041" s="83" t="str">
        <f>MID(Tabla1[[#This Row],[Aplicación]],14,1)</f>
        <v>2</v>
      </c>
      <c r="R6041" s="35" t="s">
        <v>265</v>
      </c>
      <c r="S6041" s="83" t="str">
        <f>MID(Tabla1[[#This Row],[Aplicación]],6,2)</f>
        <v>10</v>
      </c>
      <c r="T6041" s="84" t="str">
        <f>VLOOKUP(Tabla1[[#This Row],[AREA]],Hoja1!A:B,2,FALSE)</f>
        <v>10. Personas mayores, familia y servicios sociales</v>
      </c>
      <c r="U6041" s="83" t="str">
        <f>MID(Tabla1[[#This Row],[Aplicación]],9,4)</f>
        <v>2311</v>
      </c>
      <c r="V6041" s="84" t="str">
        <f>VLOOKUP(Tabla1[[#This Row],[PROGRAMA]],Hoja1!A:B,2,FALSE)</f>
        <v>2311. Intervención social</v>
      </c>
      <c r="W6041" s="83" t="str">
        <f>MID(Tabla1[[#This Row],[Aplicación]],14,2)</f>
        <v>21</v>
      </c>
      <c r="X6041" s="83" t="str">
        <f>MID(Tabla1[[#This Row],[Aplicación]],14,6)</f>
        <v>212</v>
      </c>
    </row>
    <row r="6042" spans="1:24" x14ac:dyDescent="0.25">
      <c r="A6042" s="77">
        <v>220240057579</v>
      </c>
      <c r="B6042" s="78" t="s">
        <v>702</v>
      </c>
      <c r="C6042" s="79">
        <v>45629</v>
      </c>
      <c r="D6042" s="77">
        <v>22024000021</v>
      </c>
      <c r="E6042" s="78" t="s">
        <v>1296</v>
      </c>
      <c r="F6042" s="80">
        <v>25.05</v>
      </c>
      <c r="G6042" s="78" t="s">
        <v>764</v>
      </c>
      <c r="H6042" s="78" t="s">
        <v>7808</v>
      </c>
      <c r="I6042" s="81" t="s">
        <v>2934</v>
      </c>
      <c r="J6042" s="78" t="s">
        <v>398</v>
      </c>
      <c r="K6042" s="78" t="s">
        <v>398</v>
      </c>
      <c r="L6042" s="78" t="s">
        <v>413</v>
      </c>
      <c r="M6042" s="78" t="s">
        <v>395</v>
      </c>
      <c r="N6042" s="78" t="s">
        <v>396</v>
      </c>
      <c r="O6042" s="82" t="s">
        <v>325</v>
      </c>
      <c r="P6042" s="82" t="s">
        <v>6229</v>
      </c>
      <c r="Q6042" s="83" t="str">
        <f>MID(Tabla1[[#This Row],[Aplicación]],14,1)</f>
        <v>2</v>
      </c>
      <c r="R6042" s="35" t="s">
        <v>265</v>
      </c>
      <c r="S6042" s="83" t="str">
        <f>MID(Tabla1[[#This Row],[Aplicación]],6,2)</f>
        <v>11</v>
      </c>
      <c r="T6042" s="84" t="str">
        <f>VLOOKUP(Tabla1[[#This Row],[AREA]],Hoja1!A:B,2,FALSE)</f>
        <v>11. Salud pública y seguridad ciudadana</v>
      </c>
      <c r="U6042" s="83" t="str">
        <f>MID(Tabla1[[#This Row],[Aplicación]],9,4)</f>
        <v>1361</v>
      </c>
      <c r="V6042" s="84" t="str">
        <f>VLOOKUP(Tabla1[[#This Row],[PROGRAMA]],Hoja1!A:B,2,FALSE)</f>
        <v>1361. Prevención y extinción de incencios</v>
      </c>
      <c r="W6042" s="83" t="str">
        <f>MID(Tabla1[[#This Row],[Aplicación]],14,2)</f>
        <v>22</v>
      </c>
      <c r="X6042" s="83" t="str">
        <f>MID(Tabla1[[#This Row],[Aplicación]],14,6)</f>
        <v>22199</v>
      </c>
    </row>
    <row r="6043" spans="1:24" x14ac:dyDescent="0.25">
      <c r="A6043" s="77">
        <v>220240045151</v>
      </c>
      <c r="B6043" s="78" t="s">
        <v>702</v>
      </c>
      <c r="C6043" s="79">
        <v>45567</v>
      </c>
      <c r="D6043" s="77">
        <v>22024003315</v>
      </c>
      <c r="E6043" s="78" t="s">
        <v>2980</v>
      </c>
      <c r="F6043" s="80">
        <v>24.97</v>
      </c>
      <c r="G6043" s="78" t="s">
        <v>40</v>
      </c>
      <c r="H6043" s="78" t="s">
        <v>7809</v>
      </c>
      <c r="I6043" s="81" t="s">
        <v>2934</v>
      </c>
      <c r="J6043" s="78" t="s">
        <v>398</v>
      </c>
      <c r="K6043" s="78" t="s">
        <v>398</v>
      </c>
      <c r="L6043" s="78" t="s">
        <v>413</v>
      </c>
      <c r="M6043" s="78" t="s">
        <v>395</v>
      </c>
      <c r="N6043" s="78" t="s">
        <v>396</v>
      </c>
      <c r="O6043" s="82" t="s">
        <v>325</v>
      </c>
      <c r="P6043" s="82" t="s">
        <v>6229</v>
      </c>
      <c r="Q6043" s="83" t="str">
        <f>MID(Tabla1[[#This Row],[Aplicación]],14,1)</f>
        <v>2</v>
      </c>
      <c r="R6043" s="35" t="s">
        <v>265</v>
      </c>
      <c r="S6043" s="83" t="str">
        <f>MID(Tabla1[[#This Row],[Aplicación]],6,2)</f>
        <v>01</v>
      </c>
      <c r="T6043" s="84" t="str">
        <f>VLOOKUP(Tabla1[[#This Row],[AREA]],Hoja1!A:B,2,FALSE)</f>
        <v>01. Alcaldía</v>
      </c>
      <c r="U6043" s="83" t="str">
        <f>MID(Tabla1[[#This Row],[Aplicación]],9,4)</f>
        <v>9206</v>
      </c>
      <c r="V6043" s="84" t="str">
        <f>VLOOKUP(Tabla1[[#This Row],[PROGRAMA]],Hoja1!A:B,2,FALSE)</f>
        <v>9206. Archivo municipal</v>
      </c>
      <c r="W6043" s="83" t="str">
        <f>MID(Tabla1[[#This Row],[Aplicación]],14,2)</f>
        <v>22</v>
      </c>
      <c r="X6043" s="83" t="str">
        <f>MID(Tabla1[[#This Row],[Aplicación]],14,6)</f>
        <v>22199</v>
      </c>
    </row>
    <row r="6044" spans="1:24" x14ac:dyDescent="0.25">
      <c r="A6044" s="77">
        <v>220240055301</v>
      </c>
      <c r="B6044" s="78" t="s">
        <v>702</v>
      </c>
      <c r="C6044" s="79">
        <v>45617</v>
      </c>
      <c r="D6044" s="77">
        <v>22024001011</v>
      </c>
      <c r="E6044" s="78" t="s">
        <v>1423</v>
      </c>
      <c r="F6044" s="80">
        <v>24.93</v>
      </c>
      <c r="G6044" s="78" t="s">
        <v>283</v>
      </c>
      <c r="H6044" s="78" t="s">
        <v>7810</v>
      </c>
      <c r="I6044" s="81" t="s">
        <v>2934</v>
      </c>
      <c r="J6044" s="78" t="s">
        <v>398</v>
      </c>
      <c r="K6044" s="78" t="s">
        <v>398</v>
      </c>
      <c r="L6044" s="78" t="s">
        <v>399</v>
      </c>
      <c r="M6044" s="78" t="s">
        <v>395</v>
      </c>
      <c r="N6044" s="78" t="s">
        <v>396</v>
      </c>
      <c r="O6044" s="82" t="s">
        <v>325</v>
      </c>
      <c r="P6044" s="82" t="s">
        <v>6229</v>
      </c>
      <c r="Q6044" s="83" t="str">
        <f>MID(Tabla1[[#This Row],[Aplicación]],14,1)</f>
        <v>2</v>
      </c>
      <c r="R6044" s="35" t="s">
        <v>265</v>
      </c>
      <c r="S6044" s="83" t="str">
        <f>MID(Tabla1[[#This Row],[Aplicación]],6,2)</f>
        <v>11</v>
      </c>
      <c r="T6044" s="84" t="str">
        <f>VLOOKUP(Tabla1[[#This Row],[AREA]],Hoja1!A:B,2,FALSE)</f>
        <v>11. Salud pública y seguridad ciudadana</v>
      </c>
      <c r="U6044" s="83" t="str">
        <f>MID(Tabla1[[#This Row],[Aplicación]],9,4)</f>
        <v>1321</v>
      </c>
      <c r="V6044" s="84" t="str">
        <f>VLOOKUP(Tabla1[[#This Row],[PROGRAMA]],Hoja1!A:B,2,FALSE)</f>
        <v>1321. Policía municipal</v>
      </c>
      <c r="W6044" s="83" t="str">
        <f>MID(Tabla1[[#This Row],[Aplicación]],14,2)</f>
        <v>21</v>
      </c>
      <c r="X6044" s="83" t="str">
        <f>MID(Tabla1[[#This Row],[Aplicación]],14,6)</f>
        <v>214</v>
      </c>
    </row>
    <row r="6045" spans="1:24" x14ac:dyDescent="0.25">
      <c r="A6045" s="77">
        <v>220240047596</v>
      </c>
      <c r="B6045" s="78" t="s">
        <v>702</v>
      </c>
      <c r="C6045" s="79">
        <v>45575</v>
      </c>
      <c r="D6045" s="77">
        <v>22024000940</v>
      </c>
      <c r="E6045" s="78" t="s">
        <v>1285</v>
      </c>
      <c r="F6045" s="80">
        <v>24.5</v>
      </c>
      <c r="G6045" s="78" t="s">
        <v>886</v>
      </c>
      <c r="H6045" s="78" t="s">
        <v>7811</v>
      </c>
      <c r="I6045" s="81" t="s">
        <v>2934</v>
      </c>
      <c r="J6045" s="78" t="s">
        <v>398</v>
      </c>
      <c r="K6045" s="78" t="s">
        <v>398</v>
      </c>
      <c r="L6045" s="78" t="s">
        <v>413</v>
      </c>
      <c r="M6045" s="78" t="s">
        <v>395</v>
      </c>
      <c r="N6045" s="78" t="s">
        <v>396</v>
      </c>
      <c r="O6045" s="82" t="s">
        <v>325</v>
      </c>
      <c r="P6045" s="82" t="s">
        <v>6229</v>
      </c>
      <c r="Q6045" s="83" t="str">
        <f>MID(Tabla1[[#This Row],[Aplicación]],14,1)</f>
        <v>2</v>
      </c>
      <c r="R6045" s="35" t="s">
        <v>265</v>
      </c>
      <c r="S6045" s="83" t="str">
        <f>MID(Tabla1[[#This Row],[Aplicación]],6,2)</f>
        <v>06</v>
      </c>
      <c r="T6045" s="84" t="str">
        <f>VLOOKUP(Tabla1[[#This Row],[AREA]],Hoja1!A:B,2,FALSE)</f>
        <v>06. Educación y cultura</v>
      </c>
      <c r="U6045" s="83" t="str">
        <f>MID(Tabla1[[#This Row],[Aplicación]],9,4)</f>
        <v>3232</v>
      </c>
      <c r="V6045" s="84" t="str">
        <f>VLOOKUP(Tabla1[[#This Row],[PROGRAMA]],Hoja1!A:B,2,FALSE)</f>
        <v>3232. Conservación y mantenimiento centros educación infantil y primaria</v>
      </c>
      <c r="W6045" s="83" t="str">
        <f>MID(Tabla1[[#This Row],[Aplicación]],14,2)</f>
        <v>21</v>
      </c>
      <c r="X6045" s="83" t="str">
        <f>MID(Tabla1[[#This Row],[Aplicación]],14,6)</f>
        <v>212</v>
      </c>
    </row>
    <row r="6046" spans="1:24" x14ac:dyDescent="0.25">
      <c r="A6046" s="77">
        <v>220240044973</v>
      </c>
      <c r="B6046" s="78" t="s">
        <v>702</v>
      </c>
      <c r="C6046" s="79">
        <v>45567</v>
      </c>
      <c r="D6046" s="77">
        <v>22024000587</v>
      </c>
      <c r="E6046" s="78" t="s">
        <v>1159</v>
      </c>
      <c r="F6046" s="80">
        <v>23.92</v>
      </c>
      <c r="G6046" s="78" t="s">
        <v>81</v>
      </c>
      <c r="H6046" s="78" t="s">
        <v>7812</v>
      </c>
      <c r="I6046" s="81" t="s">
        <v>2934</v>
      </c>
      <c r="J6046" s="78" t="s">
        <v>398</v>
      </c>
      <c r="K6046" s="78" t="s">
        <v>398</v>
      </c>
      <c r="L6046" s="78" t="s">
        <v>399</v>
      </c>
      <c r="M6046" s="78" t="s">
        <v>395</v>
      </c>
      <c r="N6046" s="78" t="s">
        <v>396</v>
      </c>
      <c r="O6046" s="82" t="s">
        <v>325</v>
      </c>
      <c r="P6046" s="82" t="s">
        <v>6229</v>
      </c>
      <c r="Q6046" s="83" t="str">
        <f>MID(Tabla1[[#This Row],[Aplicación]],14,1)</f>
        <v>2</v>
      </c>
      <c r="R6046" s="35" t="s">
        <v>265</v>
      </c>
      <c r="S6046" s="83" t="str">
        <f>MID(Tabla1[[#This Row],[Aplicación]],6,2)</f>
        <v>10</v>
      </c>
      <c r="T6046" s="84" t="str">
        <f>VLOOKUP(Tabla1[[#This Row],[AREA]],Hoja1!A:B,2,FALSE)</f>
        <v>10. Personas mayores, familia y servicios sociales</v>
      </c>
      <c r="U6046" s="83" t="str">
        <f>MID(Tabla1[[#This Row],[Aplicación]],9,4)</f>
        <v>2412</v>
      </c>
      <c r="V6046" s="84" t="str">
        <f>VLOOKUP(Tabla1[[#This Row],[PROGRAMA]],Hoja1!A:B,2,FALSE)</f>
        <v>2412. Formación para el empleo</v>
      </c>
      <c r="W6046" s="83" t="str">
        <f>MID(Tabla1[[#This Row],[Aplicación]],14,2)</f>
        <v>21</v>
      </c>
      <c r="X6046" s="83" t="str">
        <f>MID(Tabla1[[#This Row],[Aplicación]],14,6)</f>
        <v>213</v>
      </c>
    </row>
    <row r="6047" spans="1:24" x14ac:dyDescent="0.25">
      <c r="A6047" s="77">
        <v>220240060874</v>
      </c>
      <c r="B6047" s="78" t="s">
        <v>702</v>
      </c>
      <c r="C6047" s="79">
        <v>45643</v>
      </c>
      <c r="D6047" s="77">
        <v>22024000437</v>
      </c>
      <c r="E6047" s="78" t="s">
        <v>1287</v>
      </c>
      <c r="F6047" s="80">
        <v>23.91</v>
      </c>
      <c r="G6047" s="78" t="s">
        <v>764</v>
      </c>
      <c r="H6047" s="78" t="s">
        <v>7813</v>
      </c>
      <c r="I6047" s="81" t="s">
        <v>2934</v>
      </c>
      <c r="J6047" s="78" t="s">
        <v>398</v>
      </c>
      <c r="K6047" s="78" t="s">
        <v>398</v>
      </c>
      <c r="L6047" s="78" t="s">
        <v>413</v>
      </c>
      <c r="M6047" s="78" t="s">
        <v>395</v>
      </c>
      <c r="N6047" s="78" t="s">
        <v>396</v>
      </c>
      <c r="O6047" s="82" t="s">
        <v>325</v>
      </c>
      <c r="P6047" s="82" t="s">
        <v>6229</v>
      </c>
      <c r="Q6047" s="83" t="str">
        <f>MID(Tabla1[[#This Row],[Aplicación]],14,1)</f>
        <v>2</v>
      </c>
      <c r="R6047" s="35" t="s">
        <v>265</v>
      </c>
      <c r="S6047" s="83" t="str">
        <f>MID(Tabla1[[#This Row],[Aplicación]],6,2)</f>
        <v>10</v>
      </c>
      <c r="T6047" s="84" t="str">
        <f>VLOOKUP(Tabla1[[#This Row],[AREA]],Hoja1!A:B,2,FALSE)</f>
        <v>10. Personas mayores, familia y servicios sociales</v>
      </c>
      <c r="U6047" s="83" t="str">
        <f>MID(Tabla1[[#This Row],[Aplicación]],9,4)</f>
        <v>2311</v>
      </c>
      <c r="V6047" s="84" t="str">
        <f>VLOOKUP(Tabla1[[#This Row],[PROGRAMA]],Hoja1!A:B,2,FALSE)</f>
        <v>2311. Intervención social</v>
      </c>
      <c r="W6047" s="83" t="str">
        <f>MID(Tabla1[[#This Row],[Aplicación]],14,2)</f>
        <v>21</v>
      </c>
      <c r="X6047" s="83" t="str">
        <f>MID(Tabla1[[#This Row],[Aplicación]],14,6)</f>
        <v>212</v>
      </c>
    </row>
    <row r="6048" spans="1:24" x14ac:dyDescent="0.25">
      <c r="A6048" s="77">
        <v>220240060956</v>
      </c>
      <c r="B6048" s="78" t="s">
        <v>702</v>
      </c>
      <c r="C6048" s="79">
        <v>45643</v>
      </c>
      <c r="D6048" s="77">
        <v>22024000749</v>
      </c>
      <c r="E6048" s="78" t="s">
        <v>1290</v>
      </c>
      <c r="F6048" s="80">
        <v>23.79</v>
      </c>
      <c r="G6048" s="78" t="s">
        <v>838</v>
      </c>
      <c r="H6048" s="78" t="s">
        <v>7814</v>
      </c>
      <c r="I6048" s="81" t="s">
        <v>2934</v>
      </c>
      <c r="J6048" s="78" t="s">
        <v>398</v>
      </c>
      <c r="K6048" s="78" t="s">
        <v>398</v>
      </c>
      <c r="L6048" s="78" t="s">
        <v>413</v>
      </c>
      <c r="M6048" s="78" t="s">
        <v>395</v>
      </c>
      <c r="N6048" s="78" t="s">
        <v>396</v>
      </c>
      <c r="O6048" s="82" t="s">
        <v>325</v>
      </c>
      <c r="P6048" s="82" t="s">
        <v>6229</v>
      </c>
      <c r="Q6048" s="83" t="str">
        <f>MID(Tabla1[[#This Row],[Aplicación]],14,1)</f>
        <v>2</v>
      </c>
      <c r="R6048" s="35" t="s">
        <v>265</v>
      </c>
      <c r="S6048" s="83" t="str">
        <f>MID(Tabla1[[#This Row],[Aplicación]],6,2)</f>
        <v>02</v>
      </c>
      <c r="T6048" s="84" t="str">
        <f>VLOOKUP(Tabla1[[#This Row],[AREA]],Hoja1!A:B,2,FALSE)</f>
        <v>02. Urbanismo y vivienda</v>
      </c>
      <c r="U6048" s="83" t="str">
        <f>MID(Tabla1[[#This Row],[Aplicación]],9,4)</f>
        <v>9332</v>
      </c>
      <c r="V6048" s="84" t="str">
        <f>VLOOKUP(Tabla1[[#This Row],[PROGRAMA]],Hoja1!A:B,2,FALSE)</f>
        <v>9332. Mantenimiento de edificios e instalaciones municipales</v>
      </c>
      <c r="W6048" s="83" t="str">
        <f>MID(Tabla1[[#This Row],[Aplicación]],14,2)</f>
        <v>21</v>
      </c>
      <c r="X6048" s="83" t="str">
        <f>MID(Tabla1[[#This Row],[Aplicación]],14,6)</f>
        <v>212</v>
      </c>
    </row>
    <row r="6049" spans="1:24" x14ac:dyDescent="0.25">
      <c r="A6049" s="77">
        <v>220240062978</v>
      </c>
      <c r="B6049" s="78" t="s">
        <v>390</v>
      </c>
      <c r="C6049" s="79">
        <v>45649</v>
      </c>
      <c r="D6049" s="77">
        <v>22024009439</v>
      </c>
      <c r="E6049" s="78" t="s">
        <v>4672</v>
      </c>
      <c r="F6049" s="80">
        <v>1078.51</v>
      </c>
      <c r="G6049" s="78" t="s">
        <v>835</v>
      </c>
      <c r="H6049" s="78" t="s">
        <v>7815</v>
      </c>
      <c r="I6049" s="81" t="s">
        <v>2930</v>
      </c>
      <c r="J6049" s="78" t="s">
        <v>398</v>
      </c>
      <c r="K6049" s="78" t="s">
        <v>398</v>
      </c>
      <c r="L6049" s="78" t="s">
        <v>399</v>
      </c>
      <c r="M6049" s="78" t="s">
        <v>395</v>
      </c>
      <c r="N6049" s="78" t="s">
        <v>396</v>
      </c>
      <c r="O6049" s="82" t="s">
        <v>325</v>
      </c>
      <c r="P6049" s="82" t="s">
        <v>6229</v>
      </c>
      <c r="Q6049" s="83" t="str">
        <f>MID(Tabla1[[#This Row],[Aplicación]],14,1)</f>
        <v>2</v>
      </c>
      <c r="R6049" s="35" t="s">
        <v>265</v>
      </c>
      <c r="S6049" s="83" t="str">
        <f>MID(Tabla1[[#This Row],[Aplicación]],6,2)</f>
        <v>01</v>
      </c>
      <c r="T6049" s="84" t="str">
        <f>VLOOKUP(Tabla1[[#This Row],[AREA]],Hoja1!A:B,2,FALSE)</f>
        <v>01. Alcaldía</v>
      </c>
      <c r="U6049" s="83" t="str">
        <f>MID(Tabla1[[#This Row],[Aplicación]],9,4)</f>
        <v>4331</v>
      </c>
      <c r="V6049" s="84" t="str">
        <f>VLOOKUP(Tabla1[[#This Row],[PROGRAMA]],Hoja1!A:B,2,FALSE)</f>
        <v>4331. Desarrollo empresarial</v>
      </c>
      <c r="W6049" s="83" t="str">
        <f>MID(Tabla1[[#This Row],[Aplicación]],14,2)</f>
        <v>21</v>
      </c>
      <c r="X6049" s="83" t="str">
        <f>MID(Tabla1[[#This Row],[Aplicación]],14,6)</f>
        <v>214</v>
      </c>
    </row>
    <row r="6050" spans="1:24" x14ac:dyDescent="0.25">
      <c r="A6050" s="77">
        <v>220240044890</v>
      </c>
      <c r="B6050" s="78" t="s">
        <v>702</v>
      </c>
      <c r="C6050" s="79">
        <v>45567</v>
      </c>
      <c r="D6050" s="77">
        <v>22024001014</v>
      </c>
      <c r="E6050" s="78" t="s">
        <v>1341</v>
      </c>
      <c r="F6050" s="80">
        <v>23.09</v>
      </c>
      <c r="G6050" s="78" t="s">
        <v>776</v>
      </c>
      <c r="H6050" s="78" t="s">
        <v>7816</v>
      </c>
      <c r="I6050" s="81" t="s">
        <v>2934</v>
      </c>
      <c r="J6050" s="78" t="s">
        <v>398</v>
      </c>
      <c r="K6050" s="78" t="s">
        <v>398</v>
      </c>
      <c r="L6050" s="78" t="s">
        <v>413</v>
      </c>
      <c r="M6050" s="78" t="s">
        <v>395</v>
      </c>
      <c r="N6050" s="78" t="s">
        <v>396</v>
      </c>
      <c r="O6050" s="82" t="s">
        <v>325</v>
      </c>
      <c r="P6050" s="82" t="s">
        <v>6229</v>
      </c>
      <c r="Q6050" s="83" t="str">
        <f>MID(Tabla1[[#This Row],[Aplicación]],14,1)</f>
        <v>2</v>
      </c>
      <c r="R6050" s="35" t="s">
        <v>265</v>
      </c>
      <c r="S6050" s="83" t="str">
        <f>MID(Tabla1[[#This Row],[Aplicación]],6,2)</f>
        <v>11</v>
      </c>
      <c r="T6050" s="84" t="str">
        <f>VLOOKUP(Tabla1[[#This Row],[AREA]],Hoja1!A:B,2,FALSE)</f>
        <v>11. Salud pública y seguridad ciudadana</v>
      </c>
      <c r="U6050" s="83" t="str">
        <f>MID(Tabla1[[#This Row],[Aplicación]],9,4)</f>
        <v>1321</v>
      </c>
      <c r="V6050" s="84" t="str">
        <f>VLOOKUP(Tabla1[[#This Row],[PROGRAMA]],Hoja1!A:B,2,FALSE)</f>
        <v>1321. Policía municipal</v>
      </c>
      <c r="W6050" s="83" t="str">
        <f>MID(Tabla1[[#This Row],[Aplicación]],14,2)</f>
        <v>22</v>
      </c>
      <c r="X6050" s="83" t="str">
        <f>MID(Tabla1[[#This Row],[Aplicación]],14,6)</f>
        <v>22199</v>
      </c>
    </row>
    <row r="6051" spans="1:24" x14ac:dyDescent="0.25">
      <c r="A6051" s="77">
        <v>220240051796</v>
      </c>
      <c r="B6051" s="78" t="s">
        <v>702</v>
      </c>
      <c r="C6051" s="79">
        <v>45600</v>
      </c>
      <c r="D6051" s="77">
        <v>22024000942</v>
      </c>
      <c r="E6051" s="78" t="s">
        <v>1411</v>
      </c>
      <c r="F6051" s="80">
        <v>23.05</v>
      </c>
      <c r="G6051" s="78" t="s">
        <v>827</v>
      </c>
      <c r="H6051" s="78" t="s">
        <v>7817</v>
      </c>
      <c r="I6051" s="81" t="s">
        <v>2934</v>
      </c>
      <c r="J6051" s="78" t="s">
        <v>398</v>
      </c>
      <c r="K6051" s="78" t="s">
        <v>398</v>
      </c>
      <c r="L6051" s="78" t="s">
        <v>413</v>
      </c>
      <c r="M6051" s="78" t="s">
        <v>395</v>
      </c>
      <c r="N6051" s="78" t="s">
        <v>396</v>
      </c>
      <c r="O6051" s="82" t="s">
        <v>325</v>
      </c>
      <c r="P6051" s="82" t="s">
        <v>6229</v>
      </c>
      <c r="Q6051" s="83" t="str">
        <f>MID(Tabla1[[#This Row],[Aplicación]],14,1)</f>
        <v>2</v>
      </c>
      <c r="R6051" s="35" t="s">
        <v>265</v>
      </c>
      <c r="S6051" s="83" t="str">
        <f>MID(Tabla1[[#This Row],[Aplicación]],6,2)</f>
        <v>06</v>
      </c>
      <c r="T6051" s="84" t="str">
        <f>VLOOKUP(Tabla1[[#This Row],[AREA]],Hoja1!A:B,2,FALSE)</f>
        <v>06. Educación y cultura</v>
      </c>
      <c r="U6051" s="83" t="str">
        <f>MID(Tabla1[[#This Row],[Aplicación]],9,4)</f>
        <v>3231</v>
      </c>
      <c r="V6051" s="84" t="str">
        <f>VLOOKUP(Tabla1[[#This Row],[PROGRAMA]],Hoja1!A:B,2,FALSE)</f>
        <v>3231. Escuelas infantiles</v>
      </c>
      <c r="W6051" s="83" t="str">
        <f>MID(Tabla1[[#This Row],[Aplicación]],14,2)</f>
        <v>21</v>
      </c>
      <c r="X6051" s="83" t="str">
        <f>MID(Tabla1[[#This Row],[Aplicación]],14,6)</f>
        <v>212</v>
      </c>
    </row>
    <row r="6052" spans="1:24" x14ac:dyDescent="0.25">
      <c r="A6052" s="77">
        <v>220240044934</v>
      </c>
      <c r="B6052" s="78" t="s">
        <v>702</v>
      </c>
      <c r="C6052" s="79">
        <v>45567</v>
      </c>
      <c r="D6052" s="77">
        <v>22024000485</v>
      </c>
      <c r="E6052" s="78" t="s">
        <v>1323</v>
      </c>
      <c r="F6052" s="80">
        <v>22.93</v>
      </c>
      <c r="G6052" s="78" t="s">
        <v>838</v>
      </c>
      <c r="H6052" s="78" t="s">
        <v>7818</v>
      </c>
      <c r="I6052" s="81" t="s">
        <v>2934</v>
      </c>
      <c r="J6052" s="78" t="s">
        <v>398</v>
      </c>
      <c r="K6052" s="78" t="s">
        <v>398</v>
      </c>
      <c r="L6052" s="78" t="s">
        <v>413</v>
      </c>
      <c r="M6052" s="78" t="s">
        <v>395</v>
      </c>
      <c r="N6052" s="78" t="s">
        <v>396</v>
      </c>
      <c r="O6052" s="82" t="s">
        <v>325</v>
      </c>
      <c r="P6052" s="82" t="s">
        <v>6229</v>
      </c>
      <c r="Q6052" s="83" t="str">
        <f>MID(Tabla1[[#This Row],[Aplicación]],14,1)</f>
        <v>2</v>
      </c>
      <c r="R6052" s="35" t="s">
        <v>265</v>
      </c>
      <c r="S6052" s="83" t="str">
        <f>MID(Tabla1[[#This Row],[Aplicación]],6,2)</f>
        <v>10</v>
      </c>
      <c r="T6052" s="84" t="str">
        <f>VLOOKUP(Tabla1[[#This Row],[AREA]],Hoja1!A:B,2,FALSE)</f>
        <v>10. Personas mayores, familia y servicios sociales</v>
      </c>
      <c r="U6052" s="83" t="str">
        <f>MID(Tabla1[[#This Row],[Aplicación]],9,4)</f>
        <v>2312</v>
      </c>
      <c r="V6052" s="84" t="str">
        <f>VLOOKUP(Tabla1[[#This Row],[PROGRAMA]],Hoja1!A:B,2,FALSE)</f>
        <v>2312. Iniciativas sociales</v>
      </c>
      <c r="W6052" s="83" t="str">
        <f>MID(Tabla1[[#This Row],[Aplicación]],14,2)</f>
        <v>21</v>
      </c>
      <c r="X6052" s="83" t="str">
        <f>MID(Tabla1[[#This Row],[Aplicación]],14,6)</f>
        <v>212</v>
      </c>
    </row>
    <row r="6053" spans="1:24" x14ac:dyDescent="0.25">
      <c r="A6053" s="77">
        <v>220240062152</v>
      </c>
      <c r="B6053" s="78" t="s">
        <v>702</v>
      </c>
      <c r="C6053" s="79">
        <v>45646</v>
      </c>
      <c r="D6053" s="77">
        <v>22024000079</v>
      </c>
      <c r="E6053" s="78" t="s">
        <v>1262</v>
      </c>
      <c r="F6053" s="80">
        <v>22.93</v>
      </c>
      <c r="G6053" s="78" t="s">
        <v>838</v>
      </c>
      <c r="H6053" s="78" t="s">
        <v>7819</v>
      </c>
      <c r="I6053" s="81" t="s">
        <v>2934</v>
      </c>
      <c r="J6053" s="78" t="s">
        <v>398</v>
      </c>
      <c r="K6053" s="78" t="s">
        <v>398</v>
      </c>
      <c r="L6053" s="78" t="s">
        <v>413</v>
      </c>
      <c r="M6053" s="78" t="s">
        <v>395</v>
      </c>
      <c r="N6053" s="78" t="s">
        <v>396</v>
      </c>
      <c r="O6053" s="82" t="s">
        <v>325</v>
      </c>
      <c r="P6053" s="82" t="s">
        <v>6229</v>
      </c>
      <c r="Q6053" s="83" t="str">
        <f>MID(Tabla1[[#This Row],[Aplicación]],14,1)</f>
        <v>2</v>
      </c>
      <c r="R6053" s="35" t="s">
        <v>265</v>
      </c>
      <c r="S6053" s="83" t="str">
        <f>MID(Tabla1[[#This Row],[Aplicación]],6,2)</f>
        <v>03</v>
      </c>
      <c r="T6053" s="84" t="str">
        <f>VLOOKUP(Tabla1[[#This Row],[AREA]],Hoja1!A:B,2,FALSE)</f>
        <v>03. Participación ciudadana y deportes</v>
      </c>
      <c r="U6053" s="83" t="str">
        <f>MID(Tabla1[[#This Row],[Aplicación]],9,4)</f>
        <v>9241</v>
      </c>
      <c r="V6053" s="84" t="str">
        <f>VLOOKUP(Tabla1[[#This Row],[PROGRAMA]],Hoja1!A:B,2,FALSE)</f>
        <v>9241. Participación ciudadana</v>
      </c>
      <c r="W6053" s="83" t="str">
        <f>MID(Tabla1[[#This Row],[Aplicación]],14,2)</f>
        <v>21</v>
      </c>
      <c r="X6053" s="83" t="str">
        <f>MID(Tabla1[[#This Row],[Aplicación]],14,6)</f>
        <v>213</v>
      </c>
    </row>
    <row r="6054" spans="1:24" x14ac:dyDescent="0.25">
      <c r="A6054" s="77">
        <v>220240045142</v>
      </c>
      <c r="B6054" s="78" t="s">
        <v>702</v>
      </c>
      <c r="C6054" s="79">
        <v>45567</v>
      </c>
      <c r="D6054" s="77">
        <v>22024002471</v>
      </c>
      <c r="E6054" s="78" t="s">
        <v>1334</v>
      </c>
      <c r="F6054" s="80">
        <v>22.82</v>
      </c>
      <c r="G6054" s="78" t="s">
        <v>57</v>
      </c>
      <c r="H6054" s="78" t="s">
        <v>7820</v>
      </c>
      <c r="I6054" s="81" t="s">
        <v>2934</v>
      </c>
      <c r="J6054" s="78" t="s">
        <v>398</v>
      </c>
      <c r="K6054" s="78" t="s">
        <v>398</v>
      </c>
      <c r="L6054" s="78" t="s">
        <v>413</v>
      </c>
      <c r="M6054" s="78" t="s">
        <v>395</v>
      </c>
      <c r="N6054" s="78" t="s">
        <v>396</v>
      </c>
      <c r="O6054" s="82" t="s">
        <v>325</v>
      </c>
      <c r="P6054" s="82" t="s">
        <v>6229</v>
      </c>
      <c r="Q6054" s="83" t="str">
        <f>MID(Tabla1[[#This Row],[Aplicación]],14,1)</f>
        <v>2</v>
      </c>
      <c r="R6054" s="35" t="s">
        <v>265</v>
      </c>
      <c r="S6054" s="83" t="str">
        <f>MID(Tabla1[[#This Row],[Aplicación]],6,2)</f>
        <v>08</v>
      </c>
      <c r="T6054" s="84" t="str">
        <f>VLOOKUP(Tabla1[[#This Row],[AREA]],Hoja1!A:B,2,FALSE)</f>
        <v>08. Tráfico y movilidad</v>
      </c>
      <c r="U6054" s="83" t="str">
        <f>MID(Tabla1[[#This Row],[Aplicación]],9,4)</f>
        <v>1341</v>
      </c>
      <c r="V6054" s="84" t="str">
        <f>VLOOKUP(Tabla1[[#This Row],[PROGRAMA]],Hoja1!A:B,2,FALSE)</f>
        <v>1341. Movilidad</v>
      </c>
      <c r="W6054" s="83" t="str">
        <f>MID(Tabla1[[#This Row],[Aplicación]],14,2)</f>
        <v>22</v>
      </c>
      <c r="X6054" s="83" t="str">
        <f>MID(Tabla1[[#This Row],[Aplicación]],14,6)</f>
        <v>22699</v>
      </c>
    </row>
    <row r="6055" spans="1:24" x14ac:dyDescent="0.25">
      <c r="A6055" s="77">
        <v>220240057982</v>
      </c>
      <c r="B6055" s="78" t="s">
        <v>702</v>
      </c>
      <c r="C6055" s="79">
        <v>45630</v>
      </c>
      <c r="D6055" s="77">
        <v>22024000484</v>
      </c>
      <c r="E6055" s="78" t="s">
        <v>1323</v>
      </c>
      <c r="F6055" s="80">
        <v>22.77</v>
      </c>
      <c r="G6055" s="78" t="s">
        <v>764</v>
      </c>
      <c r="H6055" s="78" t="s">
        <v>6926</v>
      </c>
      <c r="I6055" s="81" t="s">
        <v>2934</v>
      </c>
      <c r="J6055" s="78" t="s">
        <v>398</v>
      </c>
      <c r="K6055" s="78" t="s">
        <v>398</v>
      </c>
      <c r="L6055" s="78" t="s">
        <v>413</v>
      </c>
      <c r="M6055" s="78" t="s">
        <v>395</v>
      </c>
      <c r="N6055" s="78" t="s">
        <v>396</v>
      </c>
      <c r="O6055" s="82" t="s">
        <v>325</v>
      </c>
      <c r="P6055" s="82" t="s">
        <v>6229</v>
      </c>
      <c r="Q6055" s="83" t="str">
        <f>MID(Tabla1[[#This Row],[Aplicación]],14,1)</f>
        <v>2</v>
      </c>
      <c r="R6055" s="35" t="s">
        <v>265</v>
      </c>
      <c r="S6055" s="83" t="str">
        <f>MID(Tabla1[[#This Row],[Aplicación]],6,2)</f>
        <v>10</v>
      </c>
      <c r="T6055" s="84" t="str">
        <f>VLOOKUP(Tabla1[[#This Row],[AREA]],Hoja1!A:B,2,FALSE)</f>
        <v>10. Personas mayores, familia y servicios sociales</v>
      </c>
      <c r="U6055" s="83" t="str">
        <f>MID(Tabla1[[#This Row],[Aplicación]],9,4)</f>
        <v>2312</v>
      </c>
      <c r="V6055" s="84" t="str">
        <f>VLOOKUP(Tabla1[[#This Row],[PROGRAMA]],Hoja1!A:B,2,FALSE)</f>
        <v>2312. Iniciativas sociales</v>
      </c>
      <c r="W6055" s="83" t="str">
        <f>MID(Tabla1[[#This Row],[Aplicación]],14,2)</f>
        <v>21</v>
      </c>
      <c r="X6055" s="83" t="str">
        <f>MID(Tabla1[[#This Row],[Aplicación]],14,6)</f>
        <v>212</v>
      </c>
    </row>
    <row r="6056" spans="1:24" x14ac:dyDescent="0.25">
      <c r="A6056" s="77">
        <v>220240051568</v>
      </c>
      <c r="B6056" s="78" t="s">
        <v>702</v>
      </c>
      <c r="C6056" s="79">
        <v>45595</v>
      </c>
      <c r="D6056" s="77">
        <v>22024000078</v>
      </c>
      <c r="E6056" s="78" t="s">
        <v>1293</v>
      </c>
      <c r="F6056" s="80">
        <v>22.24</v>
      </c>
      <c r="G6056" s="78" t="s">
        <v>41</v>
      </c>
      <c r="H6056" s="78" t="s">
        <v>7821</v>
      </c>
      <c r="I6056" s="81" t="s">
        <v>2934</v>
      </c>
      <c r="J6056" s="78" t="s">
        <v>398</v>
      </c>
      <c r="K6056" s="78" t="s">
        <v>398</v>
      </c>
      <c r="L6056" s="78" t="s">
        <v>413</v>
      </c>
      <c r="M6056" s="78" t="s">
        <v>395</v>
      </c>
      <c r="N6056" s="78" t="s">
        <v>396</v>
      </c>
      <c r="O6056" s="82" t="s">
        <v>325</v>
      </c>
      <c r="P6056" s="82" t="s">
        <v>6229</v>
      </c>
      <c r="Q6056" s="83" t="str">
        <f>MID(Tabla1[[#This Row],[Aplicación]],14,1)</f>
        <v>2</v>
      </c>
      <c r="R6056" s="35" t="s">
        <v>265</v>
      </c>
      <c r="S6056" s="83" t="str">
        <f>MID(Tabla1[[#This Row],[Aplicación]],6,2)</f>
        <v>03</v>
      </c>
      <c r="T6056" s="84" t="str">
        <f>VLOOKUP(Tabla1[[#This Row],[AREA]],Hoja1!A:B,2,FALSE)</f>
        <v>03. Participación ciudadana y deportes</v>
      </c>
      <c r="U6056" s="83" t="str">
        <f>MID(Tabla1[[#This Row],[Aplicación]],9,4)</f>
        <v>9241</v>
      </c>
      <c r="V6056" s="84" t="str">
        <f>VLOOKUP(Tabla1[[#This Row],[PROGRAMA]],Hoja1!A:B,2,FALSE)</f>
        <v>9241. Participación ciudadana</v>
      </c>
      <c r="W6056" s="83" t="str">
        <f>MID(Tabla1[[#This Row],[Aplicación]],14,2)</f>
        <v>21</v>
      </c>
      <c r="X6056" s="83" t="str">
        <f>MID(Tabla1[[#This Row],[Aplicación]],14,6)</f>
        <v>212</v>
      </c>
    </row>
    <row r="6057" spans="1:24" x14ac:dyDescent="0.25">
      <c r="A6057" s="77">
        <v>220240045496</v>
      </c>
      <c r="B6057" s="78" t="s">
        <v>702</v>
      </c>
      <c r="C6057" s="79">
        <v>45568</v>
      </c>
      <c r="D6057" s="77">
        <v>22024000940</v>
      </c>
      <c r="E6057" s="78" t="s">
        <v>1285</v>
      </c>
      <c r="F6057" s="80">
        <v>22.09</v>
      </c>
      <c r="G6057" s="78" t="s">
        <v>838</v>
      </c>
      <c r="H6057" s="78" t="s">
        <v>7822</v>
      </c>
      <c r="I6057" s="81" t="s">
        <v>2934</v>
      </c>
      <c r="J6057" s="78" t="s">
        <v>398</v>
      </c>
      <c r="K6057" s="78" t="s">
        <v>398</v>
      </c>
      <c r="L6057" s="78" t="s">
        <v>413</v>
      </c>
      <c r="M6057" s="78" t="s">
        <v>395</v>
      </c>
      <c r="N6057" s="78" t="s">
        <v>396</v>
      </c>
      <c r="O6057" s="82" t="s">
        <v>325</v>
      </c>
      <c r="P6057" s="82" t="s">
        <v>6229</v>
      </c>
      <c r="Q6057" s="83" t="str">
        <f>MID(Tabla1[[#This Row],[Aplicación]],14,1)</f>
        <v>2</v>
      </c>
      <c r="R6057" s="35" t="s">
        <v>265</v>
      </c>
      <c r="S6057" s="83" t="str">
        <f>MID(Tabla1[[#This Row],[Aplicación]],6,2)</f>
        <v>06</v>
      </c>
      <c r="T6057" s="84" t="str">
        <f>VLOOKUP(Tabla1[[#This Row],[AREA]],Hoja1!A:B,2,FALSE)</f>
        <v>06. Educación y cultura</v>
      </c>
      <c r="U6057" s="83" t="str">
        <f>MID(Tabla1[[#This Row],[Aplicación]],9,4)</f>
        <v>3232</v>
      </c>
      <c r="V6057" s="84" t="str">
        <f>VLOOKUP(Tabla1[[#This Row],[PROGRAMA]],Hoja1!A:B,2,FALSE)</f>
        <v>3232. Conservación y mantenimiento centros educación infantil y primaria</v>
      </c>
      <c r="W6057" s="83" t="str">
        <f>MID(Tabla1[[#This Row],[Aplicación]],14,2)</f>
        <v>21</v>
      </c>
      <c r="X6057" s="83" t="str">
        <f>MID(Tabla1[[#This Row],[Aplicación]],14,6)</f>
        <v>212</v>
      </c>
    </row>
    <row r="6058" spans="1:24" x14ac:dyDescent="0.25">
      <c r="A6058" s="77">
        <v>220240062171</v>
      </c>
      <c r="B6058" s="78" t="s">
        <v>702</v>
      </c>
      <c r="C6058" s="79">
        <v>45646</v>
      </c>
      <c r="D6058" s="77">
        <v>22024000078</v>
      </c>
      <c r="E6058" s="78" t="s">
        <v>1293</v>
      </c>
      <c r="F6058" s="80">
        <v>22</v>
      </c>
      <c r="G6058" s="78" t="s">
        <v>40</v>
      </c>
      <c r="H6058" s="78" t="s">
        <v>7823</v>
      </c>
      <c r="I6058" s="81" t="s">
        <v>2934</v>
      </c>
      <c r="J6058" s="78" t="s">
        <v>398</v>
      </c>
      <c r="K6058" s="78" t="s">
        <v>398</v>
      </c>
      <c r="L6058" s="78" t="s">
        <v>413</v>
      </c>
      <c r="M6058" s="78" t="s">
        <v>395</v>
      </c>
      <c r="N6058" s="78" t="s">
        <v>396</v>
      </c>
      <c r="O6058" s="82" t="s">
        <v>325</v>
      </c>
      <c r="P6058" s="82" t="s">
        <v>6229</v>
      </c>
      <c r="Q6058" s="83" t="str">
        <f>MID(Tabla1[[#This Row],[Aplicación]],14,1)</f>
        <v>2</v>
      </c>
      <c r="R6058" s="35" t="s">
        <v>265</v>
      </c>
      <c r="S6058" s="83" t="str">
        <f>MID(Tabla1[[#This Row],[Aplicación]],6,2)</f>
        <v>03</v>
      </c>
      <c r="T6058" s="84" t="str">
        <f>VLOOKUP(Tabla1[[#This Row],[AREA]],Hoja1!A:B,2,FALSE)</f>
        <v>03. Participación ciudadana y deportes</v>
      </c>
      <c r="U6058" s="83" t="str">
        <f>MID(Tabla1[[#This Row],[Aplicación]],9,4)</f>
        <v>9241</v>
      </c>
      <c r="V6058" s="84" t="str">
        <f>VLOOKUP(Tabla1[[#This Row],[PROGRAMA]],Hoja1!A:B,2,FALSE)</f>
        <v>9241. Participación ciudadana</v>
      </c>
      <c r="W6058" s="83" t="str">
        <f>MID(Tabla1[[#This Row],[Aplicación]],14,2)</f>
        <v>21</v>
      </c>
      <c r="X6058" s="83" t="str">
        <f>MID(Tabla1[[#This Row],[Aplicación]],14,6)</f>
        <v>212</v>
      </c>
    </row>
    <row r="6059" spans="1:24" x14ac:dyDescent="0.25">
      <c r="A6059" s="77">
        <v>220240053892</v>
      </c>
      <c r="B6059" s="78" t="s">
        <v>702</v>
      </c>
      <c r="C6059" s="79">
        <v>45614</v>
      </c>
      <c r="D6059" s="77">
        <v>22024000447</v>
      </c>
      <c r="E6059" s="78" t="s">
        <v>1366</v>
      </c>
      <c r="F6059" s="80">
        <v>21.68</v>
      </c>
      <c r="G6059" s="78" t="s">
        <v>1012</v>
      </c>
      <c r="H6059" s="78" t="s">
        <v>7824</v>
      </c>
      <c r="I6059" s="81" t="s">
        <v>2934</v>
      </c>
      <c r="J6059" s="78" t="s">
        <v>393</v>
      </c>
      <c r="K6059" s="78" t="s">
        <v>393</v>
      </c>
      <c r="L6059" s="78" t="s">
        <v>413</v>
      </c>
      <c r="M6059" s="78" t="s">
        <v>395</v>
      </c>
      <c r="N6059" s="78" t="s">
        <v>396</v>
      </c>
      <c r="O6059" s="82" t="s">
        <v>325</v>
      </c>
      <c r="P6059" s="82" t="s">
        <v>6229</v>
      </c>
      <c r="Q6059" s="83" t="str">
        <f>MID(Tabla1[[#This Row],[Aplicación]],14,1)</f>
        <v>2</v>
      </c>
      <c r="R6059" s="35" t="s">
        <v>265</v>
      </c>
      <c r="S6059" s="83" t="str">
        <f>MID(Tabla1[[#This Row],[Aplicación]],6,2)</f>
        <v>11</v>
      </c>
      <c r="T6059" s="84" t="str">
        <f>VLOOKUP(Tabla1[[#This Row],[AREA]],Hoja1!A:B,2,FALSE)</f>
        <v>11. Salud pública y seguridad ciudadana</v>
      </c>
      <c r="U6059" s="83" t="str">
        <f>MID(Tabla1[[#This Row],[Aplicación]],9,4)</f>
        <v>1631</v>
      </c>
      <c r="V6059" s="84" t="str">
        <f>VLOOKUP(Tabla1[[#This Row],[PROGRAMA]],Hoja1!A:B,2,FALSE)</f>
        <v>1631. Limpieza viaria</v>
      </c>
      <c r="W6059" s="83" t="str">
        <f>MID(Tabla1[[#This Row],[Aplicación]],14,2)</f>
        <v>21</v>
      </c>
      <c r="X6059" s="83" t="str">
        <f>MID(Tabla1[[#This Row],[Aplicación]],14,6)</f>
        <v>214</v>
      </c>
    </row>
    <row r="6060" spans="1:24" x14ac:dyDescent="0.25">
      <c r="A6060" s="77">
        <v>220240057986</v>
      </c>
      <c r="B6060" s="78" t="s">
        <v>702</v>
      </c>
      <c r="C6060" s="79">
        <v>45630</v>
      </c>
      <c r="D6060" s="77">
        <v>22024000590</v>
      </c>
      <c r="E6060" s="78" t="s">
        <v>1457</v>
      </c>
      <c r="F6060" s="80">
        <v>20.79</v>
      </c>
      <c r="G6060" s="78" t="s">
        <v>766</v>
      </c>
      <c r="H6060" s="78" t="s">
        <v>7825</v>
      </c>
      <c r="I6060" s="81" t="s">
        <v>2934</v>
      </c>
      <c r="J6060" s="78" t="s">
        <v>398</v>
      </c>
      <c r="K6060" s="78" t="s">
        <v>398</v>
      </c>
      <c r="L6060" s="78" t="s">
        <v>399</v>
      </c>
      <c r="M6060" s="78" t="s">
        <v>395</v>
      </c>
      <c r="N6060" s="78" t="s">
        <v>396</v>
      </c>
      <c r="O6060" s="82" t="s">
        <v>325</v>
      </c>
      <c r="P6060" s="82" t="s">
        <v>6229</v>
      </c>
      <c r="Q6060" s="83" t="str">
        <f>MID(Tabla1[[#This Row],[Aplicación]],14,1)</f>
        <v>2</v>
      </c>
      <c r="R6060" s="35" t="s">
        <v>265</v>
      </c>
      <c r="S6060" s="83" t="str">
        <f>MID(Tabla1[[#This Row],[Aplicación]],6,2)</f>
        <v>10</v>
      </c>
      <c r="T6060" s="84" t="str">
        <f>VLOOKUP(Tabla1[[#This Row],[AREA]],Hoja1!A:B,2,FALSE)</f>
        <v>10. Personas mayores, familia y servicios sociales</v>
      </c>
      <c r="U6060" s="83" t="str">
        <f>MID(Tabla1[[#This Row],[Aplicación]],9,4)</f>
        <v>2412</v>
      </c>
      <c r="V6060" s="84" t="str">
        <f>VLOOKUP(Tabla1[[#This Row],[PROGRAMA]],Hoja1!A:B,2,FALSE)</f>
        <v>2412. Formación para el empleo</v>
      </c>
      <c r="W6060" s="83" t="str">
        <f>MID(Tabla1[[#This Row],[Aplicación]],14,2)</f>
        <v>21</v>
      </c>
      <c r="X6060" s="83" t="str">
        <f>MID(Tabla1[[#This Row],[Aplicación]],14,6)</f>
        <v>214</v>
      </c>
    </row>
    <row r="6061" spans="1:24" x14ac:dyDescent="0.25">
      <c r="A6061" s="77">
        <v>220240053951</v>
      </c>
      <c r="B6061" s="78" t="s">
        <v>702</v>
      </c>
      <c r="C6061" s="79">
        <v>45614</v>
      </c>
      <c r="D6061" s="77">
        <v>22024000940</v>
      </c>
      <c r="E6061" s="78" t="s">
        <v>1285</v>
      </c>
      <c r="F6061" s="80">
        <v>20.73</v>
      </c>
      <c r="G6061" s="78" t="s">
        <v>41</v>
      </c>
      <c r="H6061" s="78" t="s">
        <v>7826</v>
      </c>
      <c r="I6061" s="81" t="s">
        <v>2934</v>
      </c>
      <c r="J6061" s="78" t="s">
        <v>398</v>
      </c>
      <c r="K6061" s="78" t="s">
        <v>398</v>
      </c>
      <c r="L6061" s="78" t="s">
        <v>413</v>
      </c>
      <c r="M6061" s="78" t="s">
        <v>395</v>
      </c>
      <c r="N6061" s="78" t="s">
        <v>396</v>
      </c>
      <c r="O6061" s="82" t="s">
        <v>325</v>
      </c>
      <c r="P6061" s="82" t="s">
        <v>6229</v>
      </c>
      <c r="Q6061" s="83" t="str">
        <f>MID(Tabla1[[#This Row],[Aplicación]],14,1)</f>
        <v>2</v>
      </c>
      <c r="R6061" s="35" t="s">
        <v>265</v>
      </c>
      <c r="S6061" s="83" t="str">
        <f>MID(Tabla1[[#This Row],[Aplicación]],6,2)</f>
        <v>06</v>
      </c>
      <c r="T6061" s="84" t="str">
        <f>VLOOKUP(Tabla1[[#This Row],[AREA]],Hoja1!A:B,2,FALSE)</f>
        <v>06. Educación y cultura</v>
      </c>
      <c r="U6061" s="83" t="str">
        <f>MID(Tabla1[[#This Row],[Aplicación]],9,4)</f>
        <v>3232</v>
      </c>
      <c r="V6061" s="84" t="str">
        <f>VLOOKUP(Tabla1[[#This Row],[PROGRAMA]],Hoja1!A:B,2,FALSE)</f>
        <v>3232. Conservación y mantenimiento centros educación infantil y primaria</v>
      </c>
      <c r="W6061" s="83" t="str">
        <f>MID(Tabla1[[#This Row],[Aplicación]],14,2)</f>
        <v>21</v>
      </c>
      <c r="X6061" s="83" t="str">
        <f>MID(Tabla1[[#This Row],[Aplicación]],14,6)</f>
        <v>212</v>
      </c>
    </row>
    <row r="6062" spans="1:24" x14ac:dyDescent="0.25">
      <c r="A6062" s="77">
        <v>220240057646</v>
      </c>
      <c r="B6062" s="78" t="s">
        <v>702</v>
      </c>
      <c r="C6062" s="79">
        <v>45629</v>
      </c>
      <c r="D6062" s="77">
        <v>22024001633</v>
      </c>
      <c r="E6062" s="78" t="s">
        <v>1427</v>
      </c>
      <c r="F6062" s="80">
        <v>20.62</v>
      </c>
      <c r="G6062" s="78" t="s">
        <v>40</v>
      </c>
      <c r="H6062" s="78" t="s">
        <v>7827</v>
      </c>
      <c r="I6062" s="81" t="s">
        <v>2934</v>
      </c>
      <c r="J6062" s="78" t="s">
        <v>398</v>
      </c>
      <c r="K6062" s="78" t="s">
        <v>398</v>
      </c>
      <c r="L6062" s="78" t="s">
        <v>413</v>
      </c>
      <c r="M6062" s="78" t="s">
        <v>395</v>
      </c>
      <c r="N6062" s="78" t="s">
        <v>396</v>
      </c>
      <c r="O6062" s="82" t="s">
        <v>325</v>
      </c>
      <c r="P6062" s="82" t="s">
        <v>6229</v>
      </c>
      <c r="Q6062" s="83" t="str">
        <f>MID(Tabla1[[#This Row],[Aplicación]],14,1)</f>
        <v>2</v>
      </c>
      <c r="R6062" s="35" t="s">
        <v>265</v>
      </c>
      <c r="S6062" s="83" t="str">
        <f>MID(Tabla1[[#This Row],[Aplicación]],6,2)</f>
        <v>07</v>
      </c>
      <c r="T6062" s="84" t="str">
        <f>VLOOKUP(Tabla1[[#This Row],[AREA]],Hoja1!A:B,2,FALSE)</f>
        <v>07. Medio ambiente</v>
      </c>
      <c r="U6062" s="83" t="str">
        <f>MID(Tabla1[[#This Row],[Aplicación]],9,4)</f>
        <v>1711</v>
      </c>
      <c r="V6062" s="84" t="str">
        <f>VLOOKUP(Tabla1[[#This Row],[PROGRAMA]],Hoja1!A:B,2,FALSE)</f>
        <v>1711. Parques y jardines</v>
      </c>
      <c r="W6062" s="83" t="str">
        <f>MID(Tabla1[[#This Row],[Aplicación]],14,2)</f>
        <v>22</v>
      </c>
      <c r="X6062" s="83" t="str">
        <f>MID(Tabla1[[#This Row],[Aplicación]],14,6)</f>
        <v>22199</v>
      </c>
    </row>
    <row r="6063" spans="1:24" x14ac:dyDescent="0.25">
      <c r="A6063" s="77">
        <v>220240052406</v>
      </c>
      <c r="B6063" s="78" t="s">
        <v>702</v>
      </c>
      <c r="C6063" s="79">
        <v>45601</v>
      </c>
      <c r="D6063" s="77">
        <v>22024001011</v>
      </c>
      <c r="E6063" s="78" t="s">
        <v>1423</v>
      </c>
      <c r="F6063" s="80">
        <v>20.329999999999998</v>
      </c>
      <c r="G6063" s="78" t="s">
        <v>283</v>
      </c>
      <c r="H6063" s="78" t="s">
        <v>7828</v>
      </c>
      <c r="I6063" s="81" t="s">
        <v>2934</v>
      </c>
      <c r="J6063" s="78" t="s">
        <v>398</v>
      </c>
      <c r="K6063" s="78" t="s">
        <v>398</v>
      </c>
      <c r="L6063" s="78" t="s">
        <v>399</v>
      </c>
      <c r="M6063" s="78" t="s">
        <v>395</v>
      </c>
      <c r="N6063" s="78" t="s">
        <v>396</v>
      </c>
      <c r="O6063" s="82" t="s">
        <v>325</v>
      </c>
      <c r="P6063" s="82" t="s">
        <v>6229</v>
      </c>
      <c r="Q6063" s="83" t="str">
        <f>MID(Tabla1[[#This Row],[Aplicación]],14,1)</f>
        <v>2</v>
      </c>
      <c r="R6063" s="35" t="s">
        <v>265</v>
      </c>
      <c r="S6063" s="83" t="str">
        <f>MID(Tabla1[[#This Row],[Aplicación]],6,2)</f>
        <v>11</v>
      </c>
      <c r="T6063" s="84" t="str">
        <f>VLOOKUP(Tabla1[[#This Row],[AREA]],Hoja1!A:B,2,FALSE)</f>
        <v>11. Salud pública y seguridad ciudadana</v>
      </c>
      <c r="U6063" s="83" t="str">
        <f>MID(Tabla1[[#This Row],[Aplicación]],9,4)</f>
        <v>1321</v>
      </c>
      <c r="V6063" s="84" t="str">
        <f>VLOOKUP(Tabla1[[#This Row],[PROGRAMA]],Hoja1!A:B,2,FALSE)</f>
        <v>1321. Policía municipal</v>
      </c>
      <c r="W6063" s="83" t="str">
        <f>MID(Tabla1[[#This Row],[Aplicación]],14,2)</f>
        <v>21</v>
      </c>
      <c r="X6063" s="83" t="str">
        <f>MID(Tabla1[[#This Row],[Aplicación]],14,6)</f>
        <v>214</v>
      </c>
    </row>
    <row r="6064" spans="1:24" x14ac:dyDescent="0.25">
      <c r="A6064" s="77">
        <v>220240047603</v>
      </c>
      <c r="B6064" s="78" t="s">
        <v>702</v>
      </c>
      <c r="C6064" s="79">
        <v>45575</v>
      </c>
      <c r="D6064" s="77">
        <v>22024000940</v>
      </c>
      <c r="E6064" s="78" t="s">
        <v>1285</v>
      </c>
      <c r="F6064" s="80">
        <v>20.28</v>
      </c>
      <c r="G6064" s="78" t="s">
        <v>697</v>
      </c>
      <c r="H6064" s="78" t="s">
        <v>7829</v>
      </c>
      <c r="I6064" s="81" t="s">
        <v>2934</v>
      </c>
      <c r="J6064" s="78" t="s">
        <v>537</v>
      </c>
      <c r="K6064" s="78" t="s">
        <v>537</v>
      </c>
      <c r="L6064" s="78" t="s">
        <v>413</v>
      </c>
      <c r="M6064" s="78" t="s">
        <v>395</v>
      </c>
      <c r="N6064" s="78" t="s">
        <v>396</v>
      </c>
      <c r="O6064" s="82" t="s">
        <v>325</v>
      </c>
      <c r="P6064" s="82" t="s">
        <v>6229</v>
      </c>
      <c r="Q6064" s="83" t="str">
        <f>MID(Tabla1[[#This Row],[Aplicación]],14,1)</f>
        <v>2</v>
      </c>
      <c r="R6064" s="35" t="s">
        <v>265</v>
      </c>
      <c r="S6064" s="83" t="str">
        <f>MID(Tabla1[[#This Row],[Aplicación]],6,2)</f>
        <v>06</v>
      </c>
      <c r="T6064" s="84" t="str">
        <f>VLOOKUP(Tabla1[[#This Row],[AREA]],Hoja1!A:B,2,FALSE)</f>
        <v>06. Educación y cultura</v>
      </c>
      <c r="U6064" s="83" t="str">
        <f>MID(Tabla1[[#This Row],[Aplicación]],9,4)</f>
        <v>3232</v>
      </c>
      <c r="V6064" s="84" t="str">
        <f>VLOOKUP(Tabla1[[#This Row],[PROGRAMA]],Hoja1!A:B,2,FALSE)</f>
        <v>3232. Conservación y mantenimiento centros educación infantil y primaria</v>
      </c>
      <c r="W6064" s="83" t="str">
        <f>MID(Tabla1[[#This Row],[Aplicación]],14,2)</f>
        <v>21</v>
      </c>
      <c r="X6064" s="83" t="str">
        <f>MID(Tabla1[[#This Row],[Aplicación]],14,6)</f>
        <v>212</v>
      </c>
    </row>
    <row r="6065" spans="1:24" x14ac:dyDescent="0.25">
      <c r="A6065" s="77">
        <v>220240045466</v>
      </c>
      <c r="B6065" s="78" t="s">
        <v>702</v>
      </c>
      <c r="C6065" s="79">
        <v>45568</v>
      </c>
      <c r="D6065" s="77">
        <v>22024001637</v>
      </c>
      <c r="E6065" s="78" t="s">
        <v>1468</v>
      </c>
      <c r="F6065" s="80">
        <v>19.97</v>
      </c>
      <c r="G6065" s="78" t="s">
        <v>777</v>
      </c>
      <c r="H6065" s="78" t="s">
        <v>7830</v>
      </c>
      <c r="I6065" s="81" t="s">
        <v>2934</v>
      </c>
      <c r="J6065" s="78" t="s">
        <v>398</v>
      </c>
      <c r="K6065" s="78" t="s">
        <v>398</v>
      </c>
      <c r="L6065" s="78" t="s">
        <v>399</v>
      </c>
      <c r="M6065" s="78" t="s">
        <v>395</v>
      </c>
      <c r="N6065" s="78" t="s">
        <v>396</v>
      </c>
      <c r="O6065" s="82" t="s">
        <v>325</v>
      </c>
      <c r="P6065" s="82" t="s">
        <v>6229</v>
      </c>
      <c r="Q6065" s="83" t="str">
        <f>MID(Tabla1[[#This Row],[Aplicación]],14,1)</f>
        <v>2</v>
      </c>
      <c r="R6065" s="35" t="s">
        <v>265</v>
      </c>
      <c r="S6065" s="83" t="str">
        <f>MID(Tabla1[[#This Row],[Aplicación]],6,2)</f>
        <v>07</v>
      </c>
      <c r="T6065" s="84" t="str">
        <f>VLOOKUP(Tabla1[[#This Row],[AREA]],Hoja1!A:B,2,FALSE)</f>
        <v>07. Medio ambiente</v>
      </c>
      <c r="U6065" s="83" t="str">
        <f>MID(Tabla1[[#This Row],[Aplicación]],9,4)</f>
        <v>1711</v>
      </c>
      <c r="V6065" s="84" t="str">
        <f>VLOOKUP(Tabla1[[#This Row],[PROGRAMA]],Hoja1!A:B,2,FALSE)</f>
        <v>1711. Parques y jardines</v>
      </c>
      <c r="W6065" s="83" t="str">
        <f>MID(Tabla1[[#This Row],[Aplicación]],14,2)</f>
        <v>21</v>
      </c>
      <c r="X6065" s="83" t="str">
        <f>MID(Tabla1[[#This Row],[Aplicación]],14,6)</f>
        <v>213</v>
      </c>
    </row>
    <row r="6066" spans="1:24" x14ac:dyDescent="0.25">
      <c r="A6066" s="77">
        <v>220240046558</v>
      </c>
      <c r="B6066" s="78" t="s">
        <v>702</v>
      </c>
      <c r="C6066" s="79">
        <v>45572</v>
      </c>
      <c r="D6066" s="77">
        <v>22024001637</v>
      </c>
      <c r="E6066" s="78" t="s">
        <v>1468</v>
      </c>
      <c r="F6066" s="80">
        <v>19.97</v>
      </c>
      <c r="G6066" s="78" t="s">
        <v>777</v>
      </c>
      <c r="H6066" s="78" t="s">
        <v>7831</v>
      </c>
      <c r="I6066" s="81" t="s">
        <v>2934</v>
      </c>
      <c r="J6066" s="78" t="s">
        <v>398</v>
      </c>
      <c r="K6066" s="78" t="s">
        <v>398</v>
      </c>
      <c r="L6066" s="78" t="s">
        <v>399</v>
      </c>
      <c r="M6066" s="78" t="s">
        <v>395</v>
      </c>
      <c r="N6066" s="78" t="s">
        <v>396</v>
      </c>
      <c r="O6066" s="82" t="s">
        <v>325</v>
      </c>
      <c r="P6066" s="82" t="s">
        <v>6229</v>
      </c>
      <c r="Q6066" s="83" t="str">
        <f>MID(Tabla1[[#This Row],[Aplicación]],14,1)</f>
        <v>2</v>
      </c>
      <c r="R6066" s="35" t="s">
        <v>265</v>
      </c>
      <c r="S6066" s="83" t="str">
        <f>MID(Tabla1[[#This Row],[Aplicación]],6,2)</f>
        <v>07</v>
      </c>
      <c r="T6066" s="84" t="str">
        <f>VLOOKUP(Tabla1[[#This Row],[AREA]],Hoja1!A:B,2,FALSE)</f>
        <v>07. Medio ambiente</v>
      </c>
      <c r="U6066" s="83" t="str">
        <f>MID(Tabla1[[#This Row],[Aplicación]],9,4)</f>
        <v>1711</v>
      </c>
      <c r="V6066" s="84" t="str">
        <f>VLOOKUP(Tabla1[[#This Row],[PROGRAMA]],Hoja1!A:B,2,FALSE)</f>
        <v>1711. Parques y jardines</v>
      </c>
      <c r="W6066" s="83" t="str">
        <f>MID(Tabla1[[#This Row],[Aplicación]],14,2)</f>
        <v>21</v>
      </c>
      <c r="X6066" s="83" t="str">
        <f>MID(Tabla1[[#This Row],[Aplicación]],14,6)</f>
        <v>213</v>
      </c>
    </row>
    <row r="6067" spans="1:24" x14ac:dyDescent="0.25">
      <c r="A6067" s="77">
        <v>220240053975</v>
      </c>
      <c r="B6067" s="78" t="s">
        <v>702</v>
      </c>
      <c r="C6067" s="79">
        <v>45614</v>
      </c>
      <c r="D6067" s="77">
        <v>22024000079</v>
      </c>
      <c r="E6067" s="78" t="s">
        <v>1262</v>
      </c>
      <c r="F6067" s="80">
        <v>19.95</v>
      </c>
      <c r="G6067" s="78" t="s">
        <v>697</v>
      </c>
      <c r="H6067" s="78" t="s">
        <v>7832</v>
      </c>
      <c r="I6067" s="81" t="s">
        <v>2934</v>
      </c>
      <c r="J6067" s="78" t="s">
        <v>537</v>
      </c>
      <c r="K6067" s="78" t="s">
        <v>537</v>
      </c>
      <c r="L6067" s="78" t="s">
        <v>413</v>
      </c>
      <c r="M6067" s="78" t="s">
        <v>395</v>
      </c>
      <c r="N6067" s="78" t="s">
        <v>396</v>
      </c>
      <c r="O6067" s="82" t="s">
        <v>325</v>
      </c>
      <c r="P6067" s="82" t="s">
        <v>6229</v>
      </c>
      <c r="Q6067" s="83" t="str">
        <f>MID(Tabla1[[#This Row],[Aplicación]],14,1)</f>
        <v>2</v>
      </c>
      <c r="R6067" s="35" t="s">
        <v>265</v>
      </c>
      <c r="S6067" s="83" t="str">
        <f>MID(Tabla1[[#This Row],[Aplicación]],6,2)</f>
        <v>03</v>
      </c>
      <c r="T6067" s="84" t="str">
        <f>VLOOKUP(Tabla1[[#This Row],[AREA]],Hoja1!A:B,2,FALSE)</f>
        <v>03. Participación ciudadana y deportes</v>
      </c>
      <c r="U6067" s="83" t="str">
        <f>MID(Tabla1[[#This Row],[Aplicación]],9,4)</f>
        <v>9241</v>
      </c>
      <c r="V6067" s="84" t="str">
        <f>VLOOKUP(Tabla1[[#This Row],[PROGRAMA]],Hoja1!A:B,2,FALSE)</f>
        <v>9241. Participación ciudadana</v>
      </c>
      <c r="W6067" s="83" t="str">
        <f>MID(Tabla1[[#This Row],[Aplicación]],14,2)</f>
        <v>21</v>
      </c>
      <c r="X6067" s="83" t="str">
        <f>MID(Tabla1[[#This Row],[Aplicación]],14,6)</f>
        <v>213</v>
      </c>
    </row>
    <row r="6068" spans="1:24" x14ac:dyDescent="0.25">
      <c r="A6068" s="77">
        <v>220240049988</v>
      </c>
      <c r="B6068" s="78" t="s">
        <v>702</v>
      </c>
      <c r="C6068" s="79">
        <v>45589</v>
      </c>
      <c r="D6068" s="77">
        <v>22024001633</v>
      </c>
      <c r="E6068" s="78" t="s">
        <v>1427</v>
      </c>
      <c r="F6068" s="80">
        <v>19.84</v>
      </c>
      <c r="G6068" s="78" t="s">
        <v>82</v>
      </c>
      <c r="H6068" s="78" t="s">
        <v>7833</v>
      </c>
      <c r="I6068" s="81" t="s">
        <v>2934</v>
      </c>
      <c r="J6068" s="78" t="s">
        <v>398</v>
      </c>
      <c r="K6068" s="78" t="s">
        <v>398</v>
      </c>
      <c r="L6068" s="78" t="s">
        <v>413</v>
      </c>
      <c r="M6068" s="78" t="s">
        <v>395</v>
      </c>
      <c r="N6068" s="78" t="s">
        <v>396</v>
      </c>
      <c r="O6068" s="82" t="s">
        <v>325</v>
      </c>
      <c r="P6068" s="82" t="s">
        <v>6229</v>
      </c>
      <c r="Q6068" s="83" t="str">
        <f>MID(Tabla1[[#This Row],[Aplicación]],14,1)</f>
        <v>2</v>
      </c>
      <c r="R6068" s="35" t="s">
        <v>265</v>
      </c>
      <c r="S6068" s="83" t="str">
        <f>MID(Tabla1[[#This Row],[Aplicación]],6,2)</f>
        <v>07</v>
      </c>
      <c r="T6068" s="84" t="str">
        <f>VLOOKUP(Tabla1[[#This Row],[AREA]],Hoja1!A:B,2,FALSE)</f>
        <v>07. Medio ambiente</v>
      </c>
      <c r="U6068" s="83" t="str">
        <f>MID(Tabla1[[#This Row],[Aplicación]],9,4)</f>
        <v>1711</v>
      </c>
      <c r="V6068" s="84" t="str">
        <f>VLOOKUP(Tabla1[[#This Row],[PROGRAMA]],Hoja1!A:B,2,FALSE)</f>
        <v>1711. Parques y jardines</v>
      </c>
      <c r="W6068" s="83" t="str">
        <f>MID(Tabla1[[#This Row],[Aplicación]],14,2)</f>
        <v>22</v>
      </c>
      <c r="X6068" s="83" t="str">
        <f>MID(Tabla1[[#This Row],[Aplicación]],14,6)</f>
        <v>22199</v>
      </c>
    </row>
    <row r="6069" spans="1:24" x14ac:dyDescent="0.25">
      <c r="A6069" s="77">
        <v>220240051725</v>
      </c>
      <c r="B6069" s="78" t="s">
        <v>702</v>
      </c>
      <c r="C6069" s="79">
        <v>45600</v>
      </c>
      <c r="D6069" s="77">
        <v>22024000506</v>
      </c>
      <c r="E6069" s="78" t="s">
        <v>1335</v>
      </c>
      <c r="F6069" s="80">
        <v>19.72</v>
      </c>
      <c r="G6069" s="78" t="s">
        <v>681</v>
      </c>
      <c r="H6069" s="78" t="s">
        <v>7834</v>
      </c>
      <c r="I6069" s="81" t="s">
        <v>2934</v>
      </c>
      <c r="J6069" s="78" t="s">
        <v>398</v>
      </c>
      <c r="K6069" s="78" t="s">
        <v>398</v>
      </c>
      <c r="L6069" s="78" t="s">
        <v>413</v>
      </c>
      <c r="M6069" s="78" t="s">
        <v>395</v>
      </c>
      <c r="N6069" s="78" t="s">
        <v>396</v>
      </c>
      <c r="O6069" s="82" t="s">
        <v>325</v>
      </c>
      <c r="P6069" s="82" t="s">
        <v>6229</v>
      </c>
      <c r="Q6069" s="83" t="str">
        <f>MID(Tabla1[[#This Row],[Aplicación]],14,1)</f>
        <v>2</v>
      </c>
      <c r="R6069" s="35" t="s">
        <v>265</v>
      </c>
      <c r="S6069" s="83" t="str">
        <f>MID(Tabla1[[#This Row],[Aplicación]],6,2)</f>
        <v>10</v>
      </c>
      <c r="T6069" s="84" t="str">
        <f>VLOOKUP(Tabla1[[#This Row],[AREA]],Hoja1!A:B,2,FALSE)</f>
        <v>10. Personas mayores, familia y servicios sociales</v>
      </c>
      <c r="U6069" s="83" t="str">
        <f>MID(Tabla1[[#This Row],[Aplicación]],9,4)</f>
        <v>2412</v>
      </c>
      <c r="V6069" s="84" t="str">
        <f>VLOOKUP(Tabla1[[#This Row],[PROGRAMA]],Hoja1!A:B,2,FALSE)</f>
        <v>2412. Formación para el empleo</v>
      </c>
      <c r="W6069" s="83" t="str">
        <f>MID(Tabla1[[#This Row],[Aplicación]],14,2)</f>
        <v>22</v>
      </c>
      <c r="X6069" s="83" t="str">
        <f>MID(Tabla1[[#This Row],[Aplicación]],14,6)</f>
        <v>22199</v>
      </c>
    </row>
    <row r="6070" spans="1:24" x14ac:dyDescent="0.25">
      <c r="A6070" s="77">
        <v>220240057994</v>
      </c>
      <c r="B6070" s="78" t="s">
        <v>702</v>
      </c>
      <c r="C6070" s="79">
        <v>45630</v>
      </c>
      <c r="D6070" s="77">
        <v>22024000498</v>
      </c>
      <c r="E6070" s="78" t="s">
        <v>1360</v>
      </c>
      <c r="F6070" s="80">
        <v>19.600000000000001</v>
      </c>
      <c r="G6070" s="78" t="s">
        <v>776</v>
      </c>
      <c r="H6070" s="78" t="s">
        <v>7835</v>
      </c>
      <c r="I6070" s="81" t="s">
        <v>2934</v>
      </c>
      <c r="J6070" s="78" t="s">
        <v>398</v>
      </c>
      <c r="K6070" s="78" t="s">
        <v>398</v>
      </c>
      <c r="L6070" s="78" t="s">
        <v>413</v>
      </c>
      <c r="M6070" s="78" t="s">
        <v>395</v>
      </c>
      <c r="N6070" s="78" t="s">
        <v>396</v>
      </c>
      <c r="O6070" s="82" t="s">
        <v>325</v>
      </c>
      <c r="P6070" s="82" t="s">
        <v>6229</v>
      </c>
      <c r="Q6070" s="83" t="str">
        <f>MID(Tabla1[[#This Row],[Aplicación]],14,1)</f>
        <v>2</v>
      </c>
      <c r="R6070" s="35" t="s">
        <v>265</v>
      </c>
      <c r="S6070" s="83" t="str">
        <f>MID(Tabla1[[#This Row],[Aplicación]],6,2)</f>
        <v>10</v>
      </c>
      <c r="T6070" s="84" t="str">
        <f>VLOOKUP(Tabla1[[#This Row],[AREA]],Hoja1!A:B,2,FALSE)</f>
        <v>10. Personas mayores, familia y servicios sociales</v>
      </c>
      <c r="U6070" s="83" t="str">
        <f>MID(Tabla1[[#This Row],[Aplicación]],9,4)</f>
        <v>2412</v>
      </c>
      <c r="V6070" s="84" t="str">
        <f>VLOOKUP(Tabla1[[#This Row],[PROGRAMA]],Hoja1!A:B,2,FALSE)</f>
        <v>2412. Formación para el empleo</v>
      </c>
      <c r="W6070" s="83" t="str">
        <f>MID(Tabla1[[#This Row],[Aplicación]],14,2)</f>
        <v>21</v>
      </c>
      <c r="X6070" s="83" t="str">
        <f>MID(Tabla1[[#This Row],[Aplicación]],14,6)</f>
        <v>212</v>
      </c>
    </row>
    <row r="6071" spans="1:24" x14ac:dyDescent="0.25">
      <c r="A6071" s="77">
        <v>220240052386</v>
      </c>
      <c r="B6071" s="78" t="s">
        <v>702</v>
      </c>
      <c r="C6071" s="79">
        <v>45601</v>
      </c>
      <c r="D6071" s="77">
        <v>22024000506</v>
      </c>
      <c r="E6071" s="78" t="s">
        <v>1335</v>
      </c>
      <c r="F6071" s="80">
        <v>19.47</v>
      </c>
      <c r="G6071" s="78" t="s">
        <v>40</v>
      </c>
      <c r="H6071" s="78" t="s">
        <v>7836</v>
      </c>
      <c r="I6071" s="81" t="s">
        <v>2934</v>
      </c>
      <c r="J6071" s="78" t="s">
        <v>398</v>
      </c>
      <c r="K6071" s="78" t="s">
        <v>398</v>
      </c>
      <c r="L6071" s="78" t="s">
        <v>413</v>
      </c>
      <c r="M6071" s="78" t="s">
        <v>395</v>
      </c>
      <c r="N6071" s="78" t="s">
        <v>396</v>
      </c>
      <c r="O6071" s="82" t="s">
        <v>325</v>
      </c>
      <c r="P6071" s="82" t="s">
        <v>6229</v>
      </c>
      <c r="Q6071" s="83" t="str">
        <f>MID(Tabla1[[#This Row],[Aplicación]],14,1)</f>
        <v>2</v>
      </c>
      <c r="R6071" s="35" t="s">
        <v>265</v>
      </c>
      <c r="S6071" s="83" t="str">
        <f>MID(Tabla1[[#This Row],[Aplicación]],6,2)</f>
        <v>10</v>
      </c>
      <c r="T6071" s="84" t="str">
        <f>VLOOKUP(Tabla1[[#This Row],[AREA]],Hoja1!A:B,2,FALSE)</f>
        <v>10. Personas mayores, familia y servicios sociales</v>
      </c>
      <c r="U6071" s="83" t="str">
        <f>MID(Tabla1[[#This Row],[Aplicación]],9,4)</f>
        <v>2412</v>
      </c>
      <c r="V6071" s="84" t="str">
        <f>VLOOKUP(Tabla1[[#This Row],[PROGRAMA]],Hoja1!A:B,2,FALSE)</f>
        <v>2412. Formación para el empleo</v>
      </c>
      <c r="W6071" s="83" t="str">
        <f>MID(Tabla1[[#This Row],[Aplicación]],14,2)</f>
        <v>22</v>
      </c>
      <c r="X6071" s="83" t="str">
        <f>MID(Tabla1[[#This Row],[Aplicación]],14,6)</f>
        <v>22199</v>
      </c>
    </row>
    <row r="6072" spans="1:24" x14ac:dyDescent="0.25">
      <c r="A6072" s="77">
        <v>220240045134</v>
      </c>
      <c r="B6072" s="78" t="s">
        <v>702</v>
      </c>
      <c r="C6072" s="79">
        <v>45567</v>
      </c>
      <c r="D6072" s="77">
        <v>22024000021</v>
      </c>
      <c r="E6072" s="78" t="s">
        <v>1296</v>
      </c>
      <c r="F6072" s="80">
        <v>19.399999999999999</v>
      </c>
      <c r="G6072" s="78" t="s">
        <v>81</v>
      </c>
      <c r="H6072" s="78" t="s">
        <v>7837</v>
      </c>
      <c r="I6072" s="81" t="s">
        <v>2934</v>
      </c>
      <c r="J6072" s="78" t="s">
        <v>398</v>
      </c>
      <c r="K6072" s="78" t="s">
        <v>398</v>
      </c>
      <c r="L6072" s="78" t="s">
        <v>413</v>
      </c>
      <c r="M6072" s="78" t="s">
        <v>395</v>
      </c>
      <c r="N6072" s="78" t="s">
        <v>396</v>
      </c>
      <c r="O6072" s="82" t="s">
        <v>325</v>
      </c>
      <c r="P6072" s="82" t="s">
        <v>6229</v>
      </c>
      <c r="Q6072" s="83" t="str">
        <f>MID(Tabla1[[#This Row],[Aplicación]],14,1)</f>
        <v>2</v>
      </c>
      <c r="R6072" s="35" t="s">
        <v>265</v>
      </c>
      <c r="S6072" s="83" t="str">
        <f>MID(Tabla1[[#This Row],[Aplicación]],6,2)</f>
        <v>11</v>
      </c>
      <c r="T6072" s="84" t="str">
        <f>VLOOKUP(Tabla1[[#This Row],[AREA]],Hoja1!A:B,2,FALSE)</f>
        <v>11. Salud pública y seguridad ciudadana</v>
      </c>
      <c r="U6072" s="83" t="str">
        <f>MID(Tabla1[[#This Row],[Aplicación]],9,4)</f>
        <v>1361</v>
      </c>
      <c r="V6072" s="84" t="str">
        <f>VLOOKUP(Tabla1[[#This Row],[PROGRAMA]],Hoja1!A:B,2,FALSE)</f>
        <v>1361. Prevención y extinción de incencios</v>
      </c>
      <c r="W6072" s="83" t="str">
        <f>MID(Tabla1[[#This Row],[Aplicación]],14,2)</f>
        <v>22</v>
      </c>
      <c r="X6072" s="83" t="str">
        <f>MID(Tabla1[[#This Row],[Aplicación]],14,6)</f>
        <v>22199</v>
      </c>
    </row>
    <row r="6073" spans="1:24" x14ac:dyDescent="0.25">
      <c r="A6073" s="77">
        <v>220240046556</v>
      </c>
      <c r="B6073" s="78" t="s">
        <v>702</v>
      </c>
      <c r="C6073" s="79">
        <v>45572</v>
      </c>
      <c r="D6073" s="77">
        <v>22024001631</v>
      </c>
      <c r="E6073" s="78" t="s">
        <v>3235</v>
      </c>
      <c r="F6073" s="80">
        <v>19.010000000000002</v>
      </c>
      <c r="G6073" s="78" t="s">
        <v>3236</v>
      </c>
      <c r="H6073" s="78" t="s">
        <v>7838</v>
      </c>
      <c r="I6073" s="81" t="s">
        <v>2934</v>
      </c>
      <c r="J6073" s="78" t="s">
        <v>824</v>
      </c>
      <c r="K6073" s="78" t="s">
        <v>398</v>
      </c>
      <c r="L6073" s="78" t="s">
        <v>413</v>
      </c>
      <c r="M6073" s="78" t="s">
        <v>395</v>
      </c>
      <c r="N6073" s="78" t="s">
        <v>396</v>
      </c>
      <c r="O6073" s="82" t="s">
        <v>325</v>
      </c>
      <c r="P6073" s="82" t="s">
        <v>6229</v>
      </c>
      <c r="Q6073" s="83" t="str">
        <f>MID(Tabla1[[#This Row],[Aplicación]],14,1)</f>
        <v>2</v>
      </c>
      <c r="R6073" s="35" t="s">
        <v>265</v>
      </c>
      <c r="S6073" s="83" t="str">
        <f>MID(Tabla1[[#This Row],[Aplicación]],6,2)</f>
        <v>07</v>
      </c>
      <c r="T6073" s="84" t="str">
        <f>VLOOKUP(Tabla1[[#This Row],[AREA]],Hoja1!A:B,2,FALSE)</f>
        <v>07. Medio ambiente</v>
      </c>
      <c r="U6073" s="83" t="str">
        <f>MID(Tabla1[[#This Row],[Aplicación]],9,4)</f>
        <v>1711</v>
      </c>
      <c r="V6073" s="84" t="str">
        <f>VLOOKUP(Tabla1[[#This Row],[PROGRAMA]],Hoja1!A:B,2,FALSE)</f>
        <v>1711. Parques y jardines</v>
      </c>
      <c r="W6073" s="83" t="str">
        <f>MID(Tabla1[[#This Row],[Aplicación]],14,2)</f>
        <v>22</v>
      </c>
      <c r="X6073" s="83" t="str">
        <f>MID(Tabla1[[#This Row],[Aplicación]],14,6)</f>
        <v>22106</v>
      </c>
    </row>
    <row r="6074" spans="1:24" x14ac:dyDescent="0.25">
      <c r="A6074" s="77">
        <v>220240048487</v>
      </c>
      <c r="B6074" s="78" t="s">
        <v>702</v>
      </c>
      <c r="C6074" s="79">
        <v>45581</v>
      </c>
      <c r="D6074" s="77">
        <v>22024000942</v>
      </c>
      <c r="E6074" s="78" t="s">
        <v>1411</v>
      </c>
      <c r="F6074" s="80">
        <v>18.97</v>
      </c>
      <c r="G6074" s="78" t="s">
        <v>827</v>
      </c>
      <c r="H6074" s="78" t="s">
        <v>7839</v>
      </c>
      <c r="I6074" s="81" t="s">
        <v>2934</v>
      </c>
      <c r="J6074" s="78" t="s">
        <v>398</v>
      </c>
      <c r="K6074" s="78" t="s">
        <v>398</v>
      </c>
      <c r="L6074" s="78" t="s">
        <v>413</v>
      </c>
      <c r="M6074" s="78" t="s">
        <v>395</v>
      </c>
      <c r="N6074" s="78" t="s">
        <v>396</v>
      </c>
      <c r="O6074" s="82" t="s">
        <v>325</v>
      </c>
      <c r="P6074" s="82" t="s">
        <v>6229</v>
      </c>
      <c r="Q6074" s="83" t="str">
        <f>MID(Tabla1[[#This Row],[Aplicación]],14,1)</f>
        <v>2</v>
      </c>
      <c r="R6074" s="35" t="s">
        <v>265</v>
      </c>
      <c r="S6074" s="83" t="str">
        <f>MID(Tabla1[[#This Row],[Aplicación]],6,2)</f>
        <v>06</v>
      </c>
      <c r="T6074" s="84" t="str">
        <f>VLOOKUP(Tabla1[[#This Row],[AREA]],Hoja1!A:B,2,FALSE)</f>
        <v>06. Educación y cultura</v>
      </c>
      <c r="U6074" s="83" t="str">
        <f>MID(Tabla1[[#This Row],[Aplicación]],9,4)</f>
        <v>3231</v>
      </c>
      <c r="V6074" s="84" t="str">
        <f>VLOOKUP(Tabla1[[#This Row],[PROGRAMA]],Hoja1!A:B,2,FALSE)</f>
        <v>3231. Escuelas infantiles</v>
      </c>
      <c r="W6074" s="83" t="str">
        <f>MID(Tabla1[[#This Row],[Aplicación]],14,2)</f>
        <v>21</v>
      </c>
      <c r="X6074" s="83" t="str">
        <f>MID(Tabla1[[#This Row],[Aplicación]],14,6)</f>
        <v>212</v>
      </c>
    </row>
    <row r="6075" spans="1:24" x14ac:dyDescent="0.25">
      <c r="A6075" s="77">
        <v>220240048585</v>
      </c>
      <c r="B6075" s="78" t="s">
        <v>702</v>
      </c>
      <c r="C6075" s="79">
        <v>45581</v>
      </c>
      <c r="D6075" s="77">
        <v>22024000456</v>
      </c>
      <c r="E6075" s="78" t="s">
        <v>1426</v>
      </c>
      <c r="F6075" s="80">
        <v>18.8</v>
      </c>
      <c r="G6075" s="78" t="s">
        <v>40</v>
      </c>
      <c r="H6075" s="78" t="s">
        <v>7840</v>
      </c>
      <c r="I6075" s="81" t="s">
        <v>2934</v>
      </c>
      <c r="J6075" s="78" t="s">
        <v>398</v>
      </c>
      <c r="K6075" s="78" t="s">
        <v>398</v>
      </c>
      <c r="L6075" s="78" t="s">
        <v>413</v>
      </c>
      <c r="M6075" s="78" t="s">
        <v>395</v>
      </c>
      <c r="N6075" s="78" t="s">
        <v>396</v>
      </c>
      <c r="O6075" s="82" t="s">
        <v>325</v>
      </c>
      <c r="P6075" s="82" t="s">
        <v>6229</v>
      </c>
      <c r="Q6075" s="83" t="str">
        <f>MID(Tabla1[[#This Row],[Aplicación]],14,1)</f>
        <v>2</v>
      </c>
      <c r="R6075" s="35" t="s">
        <v>265</v>
      </c>
      <c r="S6075" s="83" t="str">
        <f>MID(Tabla1[[#This Row],[Aplicación]],6,2)</f>
        <v>11</v>
      </c>
      <c r="T6075" s="84" t="str">
        <f>VLOOKUP(Tabla1[[#This Row],[AREA]],Hoja1!A:B,2,FALSE)</f>
        <v>11. Salud pública y seguridad ciudadana</v>
      </c>
      <c r="U6075" s="83" t="str">
        <f>MID(Tabla1[[#This Row],[Aplicación]],9,4)</f>
        <v>1621</v>
      </c>
      <c r="V6075" s="84" t="str">
        <f>VLOOKUP(Tabla1[[#This Row],[PROGRAMA]],Hoja1!A:B,2,FALSE)</f>
        <v>1621. Recogida de residuos</v>
      </c>
      <c r="W6075" s="83" t="str">
        <f>MID(Tabla1[[#This Row],[Aplicación]],14,2)</f>
        <v>22</v>
      </c>
      <c r="X6075" s="83" t="str">
        <f>MID(Tabla1[[#This Row],[Aplicación]],14,6)</f>
        <v>22199</v>
      </c>
    </row>
    <row r="6076" spans="1:24" x14ac:dyDescent="0.25">
      <c r="A6076" s="77">
        <v>220240064983</v>
      </c>
      <c r="B6076" s="78" t="s">
        <v>702</v>
      </c>
      <c r="C6076" s="79">
        <v>45657</v>
      </c>
      <c r="D6076" s="77">
        <v>22024000749</v>
      </c>
      <c r="E6076" s="78" t="s">
        <v>1290</v>
      </c>
      <c r="F6076" s="80">
        <v>202.94</v>
      </c>
      <c r="G6076" s="78" t="s">
        <v>852</v>
      </c>
      <c r="H6076" s="78" t="s">
        <v>7841</v>
      </c>
      <c r="I6076" s="81">
        <v>300</v>
      </c>
      <c r="J6076" s="78" t="s">
        <v>398</v>
      </c>
      <c r="K6076" s="78" t="s">
        <v>398</v>
      </c>
      <c r="L6076" s="78" t="s">
        <v>413</v>
      </c>
      <c r="M6076" s="78" t="s">
        <v>395</v>
      </c>
      <c r="N6076" s="78" t="s">
        <v>396</v>
      </c>
      <c r="O6076" s="82" t="s">
        <v>325</v>
      </c>
      <c r="P6076" s="82" t="s">
        <v>6229</v>
      </c>
      <c r="Q6076" s="83" t="str">
        <f>MID(Tabla1[[#This Row],[Aplicación]],14,1)</f>
        <v>2</v>
      </c>
      <c r="R6076" s="35" t="s">
        <v>265</v>
      </c>
      <c r="S6076" s="83" t="str">
        <f>MID(Tabla1[[#This Row],[Aplicación]],6,2)</f>
        <v>02</v>
      </c>
      <c r="T6076" s="84" t="str">
        <f>VLOOKUP(Tabla1[[#This Row],[AREA]],Hoja1!A:B,2,FALSE)</f>
        <v>02. Urbanismo y vivienda</v>
      </c>
      <c r="U6076" s="83" t="str">
        <f>MID(Tabla1[[#This Row],[Aplicación]],9,4)</f>
        <v>9332</v>
      </c>
      <c r="V6076" s="84" t="str">
        <f>VLOOKUP(Tabla1[[#This Row],[PROGRAMA]],Hoja1!A:B,2,FALSE)</f>
        <v>9332. Mantenimiento de edificios e instalaciones municipales</v>
      </c>
      <c r="W6076" s="83" t="str">
        <f>MID(Tabla1[[#This Row],[Aplicación]],14,2)</f>
        <v>21</v>
      </c>
      <c r="X6076" s="83" t="str">
        <f>MID(Tabla1[[#This Row],[Aplicación]],14,6)</f>
        <v>212</v>
      </c>
    </row>
    <row r="6077" spans="1:24" x14ac:dyDescent="0.25">
      <c r="A6077" s="77">
        <v>220240064944</v>
      </c>
      <c r="B6077" s="78" t="s">
        <v>702</v>
      </c>
      <c r="C6077" s="79">
        <v>45657</v>
      </c>
      <c r="D6077" s="77">
        <v>22024000751</v>
      </c>
      <c r="E6077" s="78" t="s">
        <v>1329</v>
      </c>
      <c r="F6077" s="80">
        <v>1016.5</v>
      </c>
      <c r="G6077" s="78" t="s">
        <v>852</v>
      </c>
      <c r="H6077" s="78" t="s">
        <v>7842</v>
      </c>
      <c r="I6077" s="81">
        <v>300</v>
      </c>
      <c r="J6077" s="78" t="s">
        <v>398</v>
      </c>
      <c r="K6077" s="78" t="s">
        <v>398</v>
      </c>
      <c r="L6077" s="78" t="s">
        <v>413</v>
      </c>
      <c r="M6077" s="78" t="s">
        <v>395</v>
      </c>
      <c r="N6077" s="78" t="s">
        <v>396</v>
      </c>
      <c r="O6077" s="82" t="s">
        <v>325</v>
      </c>
      <c r="P6077" s="82" t="s">
        <v>6229</v>
      </c>
      <c r="Q6077" s="83" t="str">
        <f>MID(Tabla1[[#This Row],[Aplicación]],14,1)</f>
        <v>2</v>
      </c>
      <c r="R6077" s="35" t="s">
        <v>265</v>
      </c>
      <c r="S6077" s="83" t="str">
        <f>MID(Tabla1[[#This Row],[Aplicación]],6,2)</f>
        <v>02</v>
      </c>
      <c r="T6077" s="84" t="str">
        <f>VLOOKUP(Tabla1[[#This Row],[AREA]],Hoja1!A:B,2,FALSE)</f>
        <v>02. Urbanismo y vivienda</v>
      </c>
      <c r="U6077" s="83" t="str">
        <f>MID(Tabla1[[#This Row],[Aplicación]],9,4)</f>
        <v>9332</v>
      </c>
      <c r="V6077" s="84" t="str">
        <f>VLOOKUP(Tabla1[[#This Row],[PROGRAMA]],Hoja1!A:B,2,FALSE)</f>
        <v>9332. Mantenimiento de edificios e instalaciones municipales</v>
      </c>
      <c r="W6077" s="83" t="str">
        <f>MID(Tabla1[[#This Row],[Aplicación]],14,2)</f>
        <v>21</v>
      </c>
      <c r="X6077" s="83" t="str">
        <f>MID(Tabla1[[#This Row],[Aplicación]],14,6)</f>
        <v>213</v>
      </c>
    </row>
    <row r="6078" spans="1:24" x14ac:dyDescent="0.25">
      <c r="A6078" s="77">
        <v>220240063850</v>
      </c>
      <c r="B6078" s="78" t="s">
        <v>702</v>
      </c>
      <c r="C6078" s="79">
        <v>45653</v>
      </c>
      <c r="D6078" s="77">
        <v>22024000506</v>
      </c>
      <c r="E6078" s="78" t="s">
        <v>1335</v>
      </c>
      <c r="F6078" s="80">
        <v>533.66</v>
      </c>
      <c r="G6078" s="78" t="s">
        <v>40</v>
      </c>
      <c r="H6078" s="78" t="s">
        <v>7843</v>
      </c>
      <c r="I6078" s="81">
        <v>300</v>
      </c>
      <c r="J6078" s="78" t="s">
        <v>398</v>
      </c>
      <c r="K6078" s="78" t="s">
        <v>398</v>
      </c>
      <c r="L6078" s="78" t="s">
        <v>413</v>
      </c>
      <c r="M6078" s="78" t="s">
        <v>395</v>
      </c>
      <c r="N6078" s="78" t="s">
        <v>396</v>
      </c>
      <c r="O6078" s="82" t="s">
        <v>325</v>
      </c>
      <c r="P6078" s="82" t="s">
        <v>6229</v>
      </c>
      <c r="Q6078" s="83" t="str">
        <f>MID(Tabla1[[#This Row],[Aplicación]],14,1)</f>
        <v>2</v>
      </c>
      <c r="R6078" s="35" t="s">
        <v>265</v>
      </c>
      <c r="S6078" s="83" t="str">
        <f>MID(Tabla1[[#This Row],[Aplicación]],6,2)</f>
        <v>10</v>
      </c>
      <c r="T6078" s="84" t="str">
        <f>VLOOKUP(Tabla1[[#This Row],[AREA]],Hoja1!A:B,2,FALSE)</f>
        <v>10. Personas mayores, familia y servicios sociales</v>
      </c>
      <c r="U6078" s="83" t="str">
        <f>MID(Tabla1[[#This Row],[Aplicación]],9,4)</f>
        <v>2412</v>
      </c>
      <c r="V6078" s="84" t="str">
        <f>VLOOKUP(Tabla1[[#This Row],[PROGRAMA]],Hoja1!A:B,2,FALSE)</f>
        <v>2412. Formación para el empleo</v>
      </c>
      <c r="W6078" s="83" t="str">
        <f>MID(Tabla1[[#This Row],[Aplicación]],14,2)</f>
        <v>22</v>
      </c>
      <c r="X6078" s="83" t="str">
        <f>MID(Tabla1[[#This Row],[Aplicación]],14,6)</f>
        <v>22199</v>
      </c>
    </row>
    <row r="6079" spans="1:24" x14ac:dyDescent="0.25">
      <c r="A6079" s="77">
        <v>220240047681</v>
      </c>
      <c r="B6079" s="78" t="s">
        <v>673</v>
      </c>
      <c r="C6079" s="79">
        <v>45575</v>
      </c>
      <c r="D6079" s="77">
        <v>22024002063</v>
      </c>
      <c r="E6079" s="78" t="s">
        <v>1189</v>
      </c>
      <c r="F6079" s="80">
        <v>-9194.76</v>
      </c>
      <c r="G6079" s="78" t="s">
        <v>1518</v>
      </c>
      <c r="H6079" s="78" t="s">
        <v>7844</v>
      </c>
      <c r="I6079" s="81" t="s">
        <v>2930</v>
      </c>
      <c r="J6079" s="78" t="s">
        <v>393</v>
      </c>
      <c r="K6079" s="78" t="s">
        <v>393</v>
      </c>
      <c r="L6079" s="78" t="s">
        <v>399</v>
      </c>
      <c r="M6079" s="78" t="s">
        <v>395</v>
      </c>
      <c r="N6079" s="78" t="s">
        <v>396</v>
      </c>
      <c r="O6079" s="82" t="s">
        <v>321</v>
      </c>
      <c r="P6079" s="82" t="s">
        <v>6229</v>
      </c>
      <c r="Q6079" s="83" t="str">
        <f>MID(Tabla1[[#This Row],[Aplicación]],14,1)</f>
        <v>2</v>
      </c>
      <c r="R6079" s="35" t="s">
        <v>265</v>
      </c>
      <c r="S6079" s="83" t="str">
        <f>MID(Tabla1[[#This Row],[Aplicación]],6,2)</f>
        <v>10</v>
      </c>
      <c r="T6079" s="84" t="str">
        <f>VLOOKUP(Tabla1[[#This Row],[AREA]],Hoja1!A:B,2,FALSE)</f>
        <v>10. Personas mayores, familia y servicios sociales</v>
      </c>
      <c r="U6079" s="83" t="str">
        <f>MID(Tabla1[[#This Row],[Aplicación]],9,4)</f>
        <v>2312</v>
      </c>
      <c r="V6079" s="84" t="str">
        <f>VLOOKUP(Tabla1[[#This Row],[PROGRAMA]],Hoja1!A:B,2,FALSE)</f>
        <v>2312. Iniciativas sociales</v>
      </c>
      <c r="W6079" s="83" t="str">
        <f>MID(Tabla1[[#This Row],[Aplicación]],14,2)</f>
        <v>22</v>
      </c>
      <c r="X6079" s="83" t="str">
        <f>MID(Tabla1[[#This Row],[Aplicación]],14,6)</f>
        <v>22799</v>
      </c>
    </row>
    <row r="6080" spans="1:24" x14ac:dyDescent="0.25">
      <c r="A6080" s="77">
        <v>220240047681</v>
      </c>
      <c r="B6080" s="78" t="s">
        <v>673</v>
      </c>
      <c r="C6080" s="79">
        <v>45575</v>
      </c>
      <c r="D6080" s="77">
        <v>22024002064</v>
      </c>
      <c r="E6080" s="78" t="s">
        <v>1189</v>
      </c>
      <c r="F6080" s="80">
        <v>-1313.55</v>
      </c>
      <c r="G6080" s="78" t="s">
        <v>1518</v>
      </c>
      <c r="H6080" s="78" t="s">
        <v>7844</v>
      </c>
      <c r="I6080" s="81" t="s">
        <v>2930</v>
      </c>
      <c r="J6080" s="78" t="s">
        <v>393</v>
      </c>
      <c r="K6080" s="78" t="s">
        <v>393</v>
      </c>
      <c r="L6080" s="78" t="s">
        <v>399</v>
      </c>
      <c r="M6080" s="78" t="s">
        <v>395</v>
      </c>
      <c r="N6080" s="78" t="s">
        <v>396</v>
      </c>
      <c r="O6080" s="82" t="s">
        <v>321</v>
      </c>
      <c r="P6080" s="82" t="s">
        <v>6229</v>
      </c>
      <c r="Q6080" s="83" t="str">
        <f>MID(Tabla1[[#This Row],[Aplicación]],14,1)</f>
        <v>2</v>
      </c>
      <c r="R6080" s="35" t="s">
        <v>265</v>
      </c>
      <c r="S6080" s="83" t="str">
        <f>MID(Tabla1[[#This Row],[Aplicación]],6,2)</f>
        <v>10</v>
      </c>
      <c r="T6080" s="84" t="str">
        <f>VLOOKUP(Tabla1[[#This Row],[AREA]],Hoja1!A:B,2,FALSE)</f>
        <v>10. Personas mayores, familia y servicios sociales</v>
      </c>
      <c r="U6080" s="83" t="str">
        <f>MID(Tabla1[[#This Row],[Aplicación]],9,4)</f>
        <v>2312</v>
      </c>
      <c r="V6080" s="84" t="str">
        <f>VLOOKUP(Tabla1[[#This Row],[PROGRAMA]],Hoja1!A:B,2,FALSE)</f>
        <v>2312. Iniciativas sociales</v>
      </c>
      <c r="W6080" s="83" t="str">
        <f>MID(Tabla1[[#This Row],[Aplicación]],14,2)</f>
        <v>22</v>
      </c>
      <c r="X6080" s="83" t="str">
        <f>MID(Tabla1[[#This Row],[Aplicación]],14,6)</f>
        <v>22799</v>
      </c>
    </row>
    <row r="6081" spans="1:24" x14ac:dyDescent="0.25">
      <c r="A6081" s="77">
        <v>220240047682</v>
      </c>
      <c r="B6081" s="78" t="s">
        <v>673</v>
      </c>
      <c r="C6081" s="79">
        <v>45575</v>
      </c>
      <c r="D6081" s="77">
        <v>22024002052</v>
      </c>
      <c r="E6081" s="78" t="s">
        <v>1189</v>
      </c>
      <c r="F6081" s="80">
        <v>-19992.240000000002</v>
      </c>
      <c r="G6081" s="78" t="s">
        <v>418</v>
      </c>
      <c r="H6081" s="78" t="s">
        <v>7845</v>
      </c>
      <c r="I6081" s="81" t="s">
        <v>2930</v>
      </c>
      <c r="J6081" s="78" t="s">
        <v>419</v>
      </c>
      <c r="K6081" s="78" t="s">
        <v>420</v>
      </c>
      <c r="L6081" s="78" t="s">
        <v>399</v>
      </c>
      <c r="M6081" s="78" t="s">
        <v>395</v>
      </c>
      <c r="N6081" s="78" t="s">
        <v>396</v>
      </c>
      <c r="O6081" s="82" t="s">
        <v>321</v>
      </c>
      <c r="P6081" s="82" t="s">
        <v>6229</v>
      </c>
      <c r="Q6081" s="83" t="str">
        <f>MID(Tabla1[[#This Row],[Aplicación]],14,1)</f>
        <v>2</v>
      </c>
      <c r="R6081" s="35" t="s">
        <v>265</v>
      </c>
      <c r="S6081" s="83" t="str">
        <f>MID(Tabla1[[#This Row],[Aplicación]],6,2)</f>
        <v>10</v>
      </c>
      <c r="T6081" s="84" t="str">
        <f>VLOOKUP(Tabla1[[#This Row],[AREA]],Hoja1!A:B,2,FALSE)</f>
        <v>10. Personas mayores, familia y servicios sociales</v>
      </c>
      <c r="U6081" s="83" t="str">
        <f>MID(Tabla1[[#This Row],[Aplicación]],9,4)</f>
        <v>2312</v>
      </c>
      <c r="V6081" s="84" t="str">
        <f>VLOOKUP(Tabla1[[#This Row],[PROGRAMA]],Hoja1!A:B,2,FALSE)</f>
        <v>2312. Iniciativas sociales</v>
      </c>
      <c r="W6081" s="83" t="str">
        <f>MID(Tabla1[[#This Row],[Aplicación]],14,2)</f>
        <v>22</v>
      </c>
      <c r="X6081" s="83" t="str">
        <f>MID(Tabla1[[#This Row],[Aplicación]],14,6)</f>
        <v>22799</v>
      </c>
    </row>
    <row r="6082" spans="1:24" x14ac:dyDescent="0.25">
      <c r="A6082" s="77">
        <v>220240047682</v>
      </c>
      <c r="B6082" s="78" t="s">
        <v>673</v>
      </c>
      <c r="C6082" s="79">
        <v>45575</v>
      </c>
      <c r="D6082" s="77">
        <v>22024002712</v>
      </c>
      <c r="E6082" s="78" t="s">
        <v>1189</v>
      </c>
      <c r="F6082" s="80">
        <v>-2456.2800000000002</v>
      </c>
      <c r="G6082" s="78" t="s">
        <v>418</v>
      </c>
      <c r="H6082" s="78" t="s">
        <v>7845</v>
      </c>
      <c r="I6082" s="81" t="s">
        <v>2930</v>
      </c>
      <c r="J6082" s="78" t="s">
        <v>419</v>
      </c>
      <c r="K6082" s="78" t="s">
        <v>420</v>
      </c>
      <c r="L6082" s="78" t="s">
        <v>399</v>
      </c>
      <c r="M6082" s="78" t="s">
        <v>395</v>
      </c>
      <c r="N6082" s="78" t="s">
        <v>396</v>
      </c>
      <c r="O6082" s="82" t="s">
        <v>321</v>
      </c>
      <c r="P6082" s="82" t="s">
        <v>6229</v>
      </c>
      <c r="Q6082" s="83" t="str">
        <f>MID(Tabla1[[#This Row],[Aplicación]],14,1)</f>
        <v>2</v>
      </c>
      <c r="R6082" s="35" t="s">
        <v>265</v>
      </c>
      <c r="S6082" s="83" t="str">
        <f>MID(Tabla1[[#This Row],[Aplicación]],6,2)</f>
        <v>10</v>
      </c>
      <c r="T6082" s="84" t="str">
        <f>VLOOKUP(Tabla1[[#This Row],[AREA]],Hoja1!A:B,2,FALSE)</f>
        <v>10. Personas mayores, familia y servicios sociales</v>
      </c>
      <c r="U6082" s="83" t="str">
        <f>MID(Tabla1[[#This Row],[Aplicación]],9,4)</f>
        <v>2312</v>
      </c>
      <c r="V6082" s="84" t="str">
        <f>VLOOKUP(Tabla1[[#This Row],[PROGRAMA]],Hoja1!A:B,2,FALSE)</f>
        <v>2312. Iniciativas sociales</v>
      </c>
      <c r="W6082" s="83" t="str">
        <f>MID(Tabla1[[#This Row],[Aplicación]],14,2)</f>
        <v>22</v>
      </c>
      <c r="X6082" s="83" t="str">
        <f>MID(Tabla1[[#This Row],[Aplicación]],14,6)</f>
        <v>22799</v>
      </c>
    </row>
    <row r="6083" spans="1:24" x14ac:dyDescent="0.25">
      <c r="A6083" s="77">
        <v>220240067173</v>
      </c>
      <c r="B6083" s="78" t="s">
        <v>702</v>
      </c>
      <c r="C6083" s="79">
        <v>45657</v>
      </c>
      <c r="D6083" s="77">
        <v>22024000022</v>
      </c>
      <c r="E6083" s="78" t="s">
        <v>1362</v>
      </c>
      <c r="F6083" s="80">
        <v>492.83</v>
      </c>
      <c r="G6083" s="78" t="s">
        <v>801</v>
      </c>
      <c r="H6083" s="78" t="s">
        <v>7846</v>
      </c>
      <c r="I6083" s="81">
        <v>300</v>
      </c>
      <c r="J6083" s="78" t="s">
        <v>398</v>
      </c>
      <c r="K6083" s="78" t="s">
        <v>398</v>
      </c>
      <c r="L6083" s="78" t="s">
        <v>399</v>
      </c>
      <c r="M6083" s="78" t="s">
        <v>395</v>
      </c>
      <c r="N6083" s="78" t="s">
        <v>396</v>
      </c>
      <c r="O6083" s="82" t="s">
        <v>325</v>
      </c>
      <c r="P6083" s="82" t="s">
        <v>6229</v>
      </c>
      <c r="Q6083" s="83" t="str">
        <f>MID(Tabla1[[#This Row],[Aplicación]],14,1)</f>
        <v>2</v>
      </c>
      <c r="R6083" s="35" t="s">
        <v>265</v>
      </c>
      <c r="S6083" s="83" t="str">
        <f>MID(Tabla1[[#This Row],[Aplicación]],6,2)</f>
        <v>11</v>
      </c>
      <c r="T6083" s="84" t="str">
        <f>VLOOKUP(Tabla1[[#This Row],[AREA]],Hoja1!A:B,2,FALSE)</f>
        <v>11. Salud pública y seguridad ciudadana</v>
      </c>
      <c r="U6083" s="83" t="str">
        <f>MID(Tabla1[[#This Row],[Aplicación]],9,4)</f>
        <v>1361</v>
      </c>
      <c r="V6083" s="84" t="str">
        <f>VLOOKUP(Tabla1[[#This Row],[PROGRAMA]],Hoja1!A:B,2,FALSE)</f>
        <v>1361. Prevención y extinción de incencios</v>
      </c>
      <c r="W6083" s="83" t="str">
        <f>MID(Tabla1[[#This Row],[Aplicación]],14,2)</f>
        <v>21</v>
      </c>
      <c r="X6083" s="83" t="str">
        <f>MID(Tabla1[[#This Row],[Aplicación]],14,6)</f>
        <v>214</v>
      </c>
    </row>
    <row r="6084" spans="1:24" x14ac:dyDescent="0.25">
      <c r="A6084" s="77">
        <v>220240067074</v>
      </c>
      <c r="B6084" s="78" t="s">
        <v>702</v>
      </c>
      <c r="C6084" s="79">
        <v>45657</v>
      </c>
      <c r="D6084" s="77">
        <v>22024001633</v>
      </c>
      <c r="E6084" s="78" t="s">
        <v>1427</v>
      </c>
      <c r="F6084" s="80">
        <v>492.66</v>
      </c>
      <c r="G6084" s="78" t="s">
        <v>815</v>
      </c>
      <c r="H6084" s="78" t="s">
        <v>7847</v>
      </c>
      <c r="I6084" s="81">
        <v>300</v>
      </c>
      <c r="J6084" s="78" t="s">
        <v>398</v>
      </c>
      <c r="K6084" s="78" t="s">
        <v>398</v>
      </c>
      <c r="L6084" s="78" t="s">
        <v>413</v>
      </c>
      <c r="M6084" s="78" t="s">
        <v>395</v>
      </c>
      <c r="N6084" s="78" t="s">
        <v>396</v>
      </c>
      <c r="O6084" s="82" t="s">
        <v>325</v>
      </c>
      <c r="P6084" s="82" t="s">
        <v>6229</v>
      </c>
      <c r="Q6084" s="83" t="str">
        <f>MID(Tabla1[[#This Row],[Aplicación]],14,1)</f>
        <v>2</v>
      </c>
      <c r="R6084" s="35" t="s">
        <v>265</v>
      </c>
      <c r="S6084" s="83" t="str">
        <f>MID(Tabla1[[#This Row],[Aplicación]],6,2)</f>
        <v>07</v>
      </c>
      <c r="T6084" s="84" t="str">
        <f>VLOOKUP(Tabla1[[#This Row],[AREA]],Hoja1!A:B,2,FALSE)</f>
        <v>07. Medio ambiente</v>
      </c>
      <c r="U6084" s="83" t="str">
        <f>MID(Tabla1[[#This Row],[Aplicación]],9,4)</f>
        <v>1711</v>
      </c>
      <c r="V6084" s="84" t="str">
        <f>VLOOKUP(Tabla1[[#This Row],[PROGRAMA]],Hoja1!A:B,2,FALSE)</f>
        <v>1711. Parques y jardines</v>
      </c>
      <c r="W6084" s="83" t="str">
        <f>MID(Tabla1[[#This Row],[Aplicación]],14,2)</f>
        <v>22</v>
      </c>
      <c r="X6084" s="83" t="str">
        <f>MID(Tabla1[[#This Row],[Aplicación]],14,6)</f>
        <v>22199</v>
      </c>
    </row>
    <row r="6085" spans="1:24" x14ac:dyDescent="0.25">
      <c r="A6085" s="77">
        <v>220240067593</v>
      </c>
      <c r="B6085" s="78" t="s">
        <v>702</v>
      </c>
      <c r="C6085" s="79">
        <v>45657</v>
      </c>
      <c r="D6085" s="77">
        <v>22024002564</v>
      </c>
      <c r="E6085" s="78" t="s">
        <v>1299</v>
      </c>
      <c r="F6085" s="80">
        <v>38.9</v>
      </c>
      <c r="G6085" s="78" t="s">
        <v>852</v>
      </c>
      <c r="H6085" s="78" t="s">
        <v>1072</v>
      </c>
      <c r="I6085" s="81">
        <v>300</v>
      </c>
      <c r="J6085" s="78" t="s">
        <v>398</v>
      </c>
      <c r="K6085" s="78" t="s">
        <v>398</v>
      </c>
      <c r="L6085" s="78" t="s">
        <v>413</v>
      </c>
      <c r="M6085" s="78" t="s">
        <v>395</v>
      </c>
      <c r="N6085" s="78" t="s">
        <v>396</v>
      </c>
      <c r="O6085" s="82" t="s">
        <v>325</v>
      </c>
      <c r="P6085" s="82" t="s">
        <v>6229</v>
      </c>
      <c r="Q6085" s="83" t="str">
        <f>MID(Tabla1[[#This Row],[Aplicación]],14,1)</f>
        <v>2</v>
      </c>
      <c r="R6085" s="35" t="s">
        <v>265</v>
      </c>
      <c r="S6085" s="83" t="str">
        <f>MID(Tabla1[[#This Row],[Aplicación]],6,2)</f>
        <v>09</v>
      </c>
      <c r="T6085" s="84" t="str">
        <f>VLOOKUP(Tabla1[[#This Row],[AREA]],Hoja1!A:B,2,FALSE)</f>
        <v>09. Turismo, eventos y marca ciudad</v>
      </c>
      <c r="U6085" s="83" t="str">
        <f>MID(Tabla1[[#This Row],[Aplicación]],9,4)</f>
        <v>4321</v>
      </c>
      <c r="V6085" s="84" t="str">
        <f>VLOOKUP(Tabla1[[#This Row],[PROGRAMA]],Hoja1!A:B,2,FALSE)</f>
        <v>4321. Turismo</v>
      </c>
      <c r="W6085" s="83" t="str">
        <f>MID(Tabla1[[#This Row],[Aplicación]],14,2)</f>
        <v>21</v>
      </c>
      <c r="X6085" s="83" t="str">
        <f>MID(Tabla1[[#This Row],[Aplicación]],14,6)</f>
        <v>213</v>
      </c>
    </row>
    <row r="6086" spans="1:24" x14ac:dyDescent="0.25">
      <c r="A6086" s="77">
        <v>220240055752</v>
      </c>
      <c r="B6086" s="78" t="s">
        <v>702</v>
      </c>
      <c r="C6086" s="79">
        <v>45621</v>
      </c>
      <c r="D6086" s="77">
        <v>22024000749</v>
      </c>
      <c r="E6086" s="78" t="s">
        <v>1290</v>
      </c>
      <c r="F6086" s="80">
        <v>18.73</v>
      </c>
      <c r="G6086" s="78" t="s">
        <v>40</v>
      </c>
      <c r="H6086" s="78" t="s">
        <v>7848</v>
      </c>
      <c r="I6086" s="81" t="s">
        <v>2934</v>
      </c>
      <c r="J6086" s="78" t="s">
        <v>398</v>
      </c>
      <c r="K6086" s="78" t="s">
        <v>398</v>
      </c>
      <c r="L6086" s="78" t="s">
        <v>413</v>
      </c>
      <c r="M6086" s="78" t="s">
        <v>395</v>
      </c>
      <c r="N6086" s="78" t="s">
        <v>396</v>
      </c>
      <c r="O6086" s="82" t="s">
        <v>325</v>
      </c>
      <c r="P6086" s="82" t="s">
        <v>6229</v>
      </c>
      <c r="Q6086" s="83" t="str">
        <f>MID(Tabla1[[#This Row],[Aplicación]],14,1)</f>
        <v>2</v>
      </c>
      <c r="R6086" s="35" t="s">
        <v>265</v>
      </c>
      <c r="S6086" s="83" t="str">
        <f>MID(Tabla1[[#This Row],[Aplicación]],6,2)</f>
        <v>02</v>
      </c>
      <c r="T6086" s="84" t="str">
        <f>VLOOKUP(Tabla1[[#This Row],[AREA]],Hoja1!A:B,2,FALSE)</f>
        <v>02. Urbanismo y vivienda</v>
      </c>
      <c r="U6086" s="83" t="str">
        <f>MID(Tabla1[[#This Row],[Aplicación]],9,4)</f>
        <v>9332</v>
      </c>
      <c r="V6086" s="84" t="str">
        <f>VLOOKUP(Tabla1[[#This Row],[PROGRAMA]],Hoja1!A:B,2,FALSE)</f>
        <v>9332. Mantenimiento de edificios e instalaciones municipales</v>
      </c>
      <c r="W6086" s="83" t="str">
        <f>MID(Tabla1[[#This Row],[Aplicación]],14,2)</f>
        <v>21</v>
      </c>
      <c r="X6086" s="83" t="str">
        <f>MID(Tabla1[[#This Row],[Aplicación]],14,6)</f>
        <v>212</v>
      </c>
    </row>
    <row r="6087" spans="1:24" x14ac:dyDescent="0.25">
      <c r="A6087" s="77">
        <v>220240064795</v>
      </c>
      <c r="B6087" s="78" t="s">
        <v>702</v>
      </c>
      <c r="C6087" s="79">
        <v>45657</v>
      </c>
      <c r="D6087" s="77">
        <v>22024000940</v>
      </c>
      <c r="E6087" s="78" t="s">
        <v>1285</v>
      </c>
      <c r="F6087" s="80">
        <v>489.45</v>
      </c>
      <c r="G6087" s="78" t="s">
        <v>776</v>
      </c>
      <c r="H6087" s="78" t="s">
        <v>7849</v>
      </c>
      <c r="I6087" s="81">
        <v>300</v>
      </c>
      <c r="J6087" s="78" t="s">
        <v>398</v>
      </c>
      <c r="K6087" s="78" t="s">
        <v>398</v>
      </c>
      <c r="L6087" s="78" t="s">
        <v>413</v>
      </c>
      <c r="M6087" s="78" t="s">
        <v>395</v>
      </c>
      <c r="N6087" s="78" t="s">
        <v>396</v>
      </c>
      <c r="O6087" s="82" t="s">
        <v>325</v>
      </c>
      <c r="P6087" s="82" t="s">
        <v>6229</v>
      </c>
      <c r="Q6087" s="83" t="str">
        <f>MID(Tabla1[[#This Row],[Aplicación]],14,1)</f>
        <v>2</v>
      </c>
      <c r="R6087" s="35" t="s">
        <v>265</v>
      </c>
      <c r="S6087" s="83" t="str">
        <f>MID(Tabla1[[#This Row],[Aplicación]],6,2)</f>
        <v>06</v>
      </c>
      <c r="T6087" s="84" t="str">
        <f>VLOOKUP(Tabla1[[#This Row],[AREA]],Hoja1!A:B,2,FALSE)</f>
        <v>06. Educación y cultura</v>
      </c>
      <c r="U6087" s="83" t="str">
        <f>MID(Tabla1[[#This Row],[Aplicación]],9,4)</f>
        <v>3232</v>
      </c>
      <c r="V6087" s="84" t="str">
        <f>VLOOKUP(Tabla1[[#This Row],[PROGRAMA]],Hoja1!A:B,2,FALSE)</f>
        <v>3232. Conservación y mantenimiento centros educación infantil y primaria</v>
      </c>
      <c r="W6087" s="83" t="str">
        <f>MID(Tabla1[[#This Row],[Aplicación]],14,2)</f>
        <v>21</v>
      </c>
      <c r="X6087" s="83" t="str">
        <f>MID(Tabla1[[#This Row],[Aplicación]],14,6)</f>
        <v>212</v>
      </c>
    </row>
    <row r="6088" spans="1:24" x14ac:dyDescent="0.25">
      <c r="A6088" s="77">
        <v>220240044780</v>
      </c>
      <c r="B6088" s="78" t="s">
        <v>390</v>
      </c>
      <c r="C6088" s="79">
        <v>45566</v>
      </c>
      <c r="D6088" s="77">
        <v>22024006803</v>
      </c>
      <c r="E6088" s="78" t="s">
        <v>1283</v>
      </c>
      <c r="F6088" s="80">
        <v>247.5</v>
      </c>
      <c r="G6088" s="78" t="s">
        <v>5267</v>
      </c>
      <c r="H6088" s="78" t="s">
        <v>7850</v>
      </c>
      <c r="I6088" s="81" t="s">
        <v>2930</v>
      </c>
      <c r="J6088" s="78" t="s">
        <v>678</v>
      </c>
      <c r="K6088" s="78" t="s">
        <v>678</v>
      </c>
      <c r="L6088" s="78" t="s">
        <v>399</v>
      </c>
      <c r="M6088" s="78" t="s">
        <v>585</v>
      </c>
      <c r="N6088" s="78" t="s">
        <v>539</v>
      </c>
      <c r="O6088" s="82" t="s">
        <v>326</v>
      </c>
      <c r="P6088" s="82" t="s">
        <v>6229</v>
      </c>
      <c r="Q6088" s="83" t="str">
        <f>MID(Tabla1[[#This Row],[Aplicación]],14,1)</f>
        <v>2</v>
      </c>
      <c r="R6088" s="35" t="s">
        <v>265</v>
      </c>
      <c r="S6088" s="83" t="str">
        <f>MID(Tabla1[[#This Row],[Aplicación]],6,2)</f>
        <v>10</v>
      </c>
      <c r="T6088" s="84" t="str">
        <f>VLOOKUP(Tabla1[[#This Row],[AREA]],Hoja1!A:B,2,FALSE)</f>
        <v>10. Personas mayores, familia y servicios sociales</v>
      </c>
      <c r="U6088" s="83" t="str">
        <f>MID(Tabla1[[#This Row],[Aplicación]],9,4)</f>
        <v>2315</v>
      </c>
      <c r="V6088" s="84" t="str">
        <f>VLOOKUP(Tabla1[[#This Row],[PROGRAMA]],Hoja1!A:B,2,FALSE)</f>
        <v>2315. Políticas de Igualdad e infancia</v>
      </c>
      <c r="W6088" s="83" t="str">
        <f>MID(Tabla1[[#This Row],[Aplicación]],14,2)</f>
        <v>22</v>
      </c>
      <c r="X6088" s="83" t="str">
        <f>MID(Tabla1[[#This Row],[Aplicación]],14,6)</f>
        <v>22611</v>
      </c>
    </row>
    <row r="6089" spans="1:24" x14ac:dyDescent="0.25">
      <c r="A6089" s="77">
        <v>220240053259</v>
      </c>
      <c r="B6089" s="78" t="s">
        <v>390</v>
      </c>
      <c r="C6089" s="79">
        <v>45604</v>
      </c>
      <c r="D6089" s="77">
        <v>22024008177</v>
      </c>
      <c r="E6089" s="78" t="s">
        <v>1180</v>
      </c>
      <c r="F6089" s="80">
        <v>252.13</v>
      </c>
      <c r="G6089" s="78" t="s">
        <v>4648</v>
      </c>
      <c r="H6089" s="78" t="s">
        <v>7851</v>
      </c>
      <c r="I6089" s="81" t="s">
        <v>2930</v>
      </c>
      <c r="J6089" s="78" t="s">
        <v>685</v>
      </c>
      <c r="K6089" s="78" t="s">
        <v>398</v>
      </c>
      <c r="L6089" s="78" t="s">
        <v>399</v>
      </c>
      <c r="M6089" s="78" t="s">
        <v>585</v>
      </c>
      <c r="N6089" s="78" t="s">
        <v>539</v>
      </c>
      <c r="O6089" s="82" t="s">
        <v>326</v>
      </c>
      <c r="P6089" s="82" t="s">
        <v>6229</v>
      </c>
      <c r="Q6089" s="83" t="str">
        <f>MID(Tabla1[[#This Row],[Aplicación]],14,1)</f>
        <v>2</v>
      </c>
      <c r="R6089" s="35" t="s">
        <v>265</v>
      </c>
      <c r="S6089" s="83" t="str">
        <f>MID(Tabla1[[#This Row],[Aplicación]],6,2)</f>
        <v>10</v>
      </c>
      <c r="T6089" s="84" t="str">
        <f>VLOOKUP(Tabla1[[#This Row],[AREA]],Hoja1!A:B,2,FALSE)</f>
        <v>10. Personas mayores, familia y servicios sociales</v>
      </c>
      <c r="U6089" s="83" t="str">
        <f>MID(Tabla1[[#This Row],[Aplicación]],9,4)</f>
        <v>2315</v>
      </c>
      <c r="V6089" s="84" t="str">
        <f>VLOOKUP(Tabla1[[#This Row],[PROGRAMA]],Hoja1!A:B,2,FALSE)</f>
        <v>2315. Políticas de Igualdad e infancia</v>
      </c>
      <c r="W6089" s="83" t="str">
        <f>MID(Tabla1[[#This Row],[Aplicación]],14,2)</f>
        <v>21</v>
      </c>
      <c r="X6089" s="83" t="str">
        <f>MID(Tabla1[[#This Row],[Aplicación]],14,6)</f>
        <v>213</v>
      </c>
    </row>
    <row r="6090" spans="1:24" x14ac:dyDescent="0.25">
      <c r="A6090" s="77">
        <v>220240053227</v>
      </c>
      <c r="B6090" s="78" t="s">
        <v>390</v>
      </c>
      <c r="C6090" s="79">
        <v>45603</v>
      </c>
      <c r="D6090" s="77">
        <v>22024007708</v>
      </c>
      <c r="E6090" s="78" t="s">
        <v>1188</v>
      </c>
      <c r="F6090" s="80">
        <v>17545</v>
      </c>
      <c r="G6090" s="78" t="s">
        <v>7852</v>
      </c>
      <c r="H6090" s="78" t="s">
        <v>7853</v>
      </c>
      <c r="I6090" s="81" t="s">
        <v>2930</v>
      </c>
      <c r="J6090" s="78" t="s">
        <v>699</v>
      </c>
      <c r="K6090" s="78" t="s">
        <v>398</v>
      </c>
      <c r="L6090" s="78" t="s">
        <v>399</v>
      </c>
      <c r="M6090" s="78" t="s">
        <v>585</v>
      </c>
      <c r="N6090" s="78" t="s">
        <v>539</v>
      </c>
      <c r="O6090" s="82" t="s">
        <v>326</v>
      </c>
      <c r="P6090" s="82" t="s">
        <v>6229</v>
      </c>
      <c r="Q6090" s="83" t="str">
        <f>MID(Tabla1[[#This Row],[Aplicación]],14,1)</f>
        <v>2</v>
      </c>
      <c r="R6090" s="35" t="s">
        <v>265</v>
      </c>
      <c r="S6090" s="83" t="str">
        <f>MID(Tabla1[[#This Row],[Aplicación]],6,2)</f>
        <v>01</v>
      </c>
      <c r="T6090" s="84" t="str">
        <f>VLOOKUP(Tabla1[[#This Row],[AREA]],Hoja1!A:B,2,FALSE)</f>
        <v>01. Alcaldía</v>
      </c>
      <c r="U6090" s="83" t="str">
        <f>MID(Tabla1[[#This Row],[Aplicación]],9,4)</f>
        <v>4331</v>
      </c>
      <c r="V6090" s="84" t="str">
        <f>VLOOKUP(Tabla1[[#This Row],[PROGRAMA]],Hoja1!A:B,2,FALSE)</f>
        <v>4331. Desarrollo empresarial</v>
      </c>
      <c r="W6090" s="83" t="str">
        <f>MID(Tabla1[[#This Row],[Aplicación]],14,2)</f>
        <v>22</v>
      </c>
      <c r="X6090" s="83" t="str">
        <f>MID(Tabla1[[#This Row],[Aplicación]],14,6)</f>
        <v>22799</v>
      </c>
    </row>
    <row r="6091" spans="1:24" x14ac:dyDescent="0.25">
      <c r="A6091" s="77">
        <v>220240061076</v>
      </c>
      <c r="B6091" s="78" t="s">
        <v>702</v>
      </c>
      <c r="C6091" s="79">
        <v>45643</v>
      </c>
      <c r="D6091" s="77">
        <v>22024000450</v>
      </c>
      <c r="E6091" s="78" t="s">
        <v>1455</v>
      </c>
      <c r="F6091" s="80">
        <v>18.48</v>
      </c>
      <c r="G6091" s="78" t="s">
        <v>82</v>
      </c>
      <c r="H6091" s="78" t="s">
        <v>7854</v>
      </c>
      <c r="I6091" s="81" t="s">
        <v>2934</v>
      </c>
      <c r="J6091" s="78" t="s">
        <v>398</v>
      </c>
      <c r="K6091" s="78" t="s">
        <v>398</v>
      </c>
      <c r="L6091" s="78" t="s">
        <v>413</v>
      </c>
      <c r="M6091" s="78" t="s">
        <v>395</v>
      </c>
      <c r="N6091" s="78" t="s">
        <v>396</v>
      </c>
      <c r="O6091" s="82" t="s">
        <v>325</v>
      </c>
      <c r="P6091" s="82" t="s">
        <v>6229</v>
      </c>
      <c r="Q6091" s="83" t="str">
        <f>MID(Tabla1[[#This Row],[Aplicación]],14,1)</f>
        <v>2</v>
      </c>
      <c r="R6091" s="35" t="s">
        <v>265</v>
      </c>
      <c r="S6091" s="83" t="str">
        <f>MID(Tabla1[[#This Row],[Aplicación]],6,2)</f>
        <v>11</v>
      </c>
      <c r="T6091" s="84" t="str">
        <f>VLOOKUP(Tabla1[[#This Row],[AREA]],Hoja1!A:B,2,FALSE)</f>
        <v>11. Salud pública y seguridad ciudadana</v>
      </c>
      <c r="U6091" s="83" t="str">
        <f>MID(Tabla1[[#This Row],[Aplicación]],9,4)</f>
        <v>1631</v>
      </c>
      <c r="V6091" s="84" t="str">
        <f>VLOOKUP(Tabla1[[#This Row],[PROGRAMA]],Hoja1!A:B,2,FALSE)</f>
        <v>1631. Limpieza viaria</v>
      </c>
      <c r="W6091" s="83" t="str">
        <f>MID(Tabla1[[#This Row],[Aplicación]],14,2)</f>
        <v>22</v>
      </c>
      <c r="X6091" s="83" t="str">
        <f>MID(Tabla1[[#This Row],[Aplicación]],14,6)</f>
        <v>22199</v>
      </c>
    </row>
    <row r="6092" spans="1:24" x14ac:dyDescent="0.25">
      <c r="A6092" s="77">
        <v>220240052436</v>
      </c>
      <c r="B6092" s="78" t="s">
        <v>702</v>
      </c>
      <c r="C6092" s="79">
        <v>45601</v>
      </c>
      <c r="D6092" s="77">
        <v>22024000440</v>
      </c>
      <c r="E6092" s="78" t="s">
        <v>1425</v>
      </c>
      <c r="F6092" s="80">
        <v>18.170000000000002</v>
      </c>
      <c r="G6092" s="78" t="s">
        <v>810</v>
      </c>
      <c r="H6092" s="78" t="s">
        <v>7855</v>
      </c>
      <c r="I6092" s="81" t="s">
        <v>2934</v>
      </c>
      <c r="J6092" s="78" t="s">
        <v>398</v>
      </c>
      <c r="K6092" s="78" t="s">
        <v>398</v>
      </c>
      <c r="L6092" s="78" t="s">
        <v>399</v>
      </c>
      <c r="M6092" s="78" t="s">
        <v>395</v>
      </c>
      <c r="N6092" s="78" t="s">
        <v>396</v>
      </c>
      <c r="O6092" s="82" t="s">
        <v>325</v>
      </c>
      <c r="P6092" s="82" t="s">
        <v>6229</v>
      </c>
      <c r="Q6092" s="83" t="str">
        <f>MID(Tabla1[[#This Row],[Aplicación]],14,1)</f>
        <v>2</v>
      </c>
      <c r="R6092" s="35" t="s">
        <v>265</v>
      </c>
      <c r="S6092" s="83" t="str">
        <f>MID(Tabla1[[#This Row],[Aplicación]],6,2)</f>
        <v>11</v>
      </c>
      <c r="T6092" s="84" t="str">
        <f>VLOOKUP(Tabla1[[#This Row],[AREA]],Hoja1!A:B,2,FALSE)</f>
        <v>11. Salud pública y seguridad ciudadana</v>
      </c>
      <c r="U6092" s="83" t="str">
        <f>MID(Tabla1[[#This Row],[Aplicación]],9,4)</f>
        <v>1621</v>
      </c>
      <c r="V6092" s="84" t="str">
        <f>VLOOKUP(Tabla1[[#This Row],[PROGRAMA]],Hoja1!A:B,2,FALSE)</f>
        <v>1621. Recogida de residuos</v>
      </c>
      <c r="W6092" s="83" t="str">
        <f>MID(Tabla1[[#This Row],[Aplicación]],14,2)</f>
        <v>21</v>
      </c>
      <c r="X6092" s="83" t="str">
        <f>MID(Tabla1[[#This Row],[Aplicación]],14,6)</f>
        <v>214</v>
      </c>
    </row>
    <row r="6093" spans="1:24" x14ac:dyDescent="0.25">
      <c r="A6093" s="77">
        <v>220240055741</v>
      </c>
      <c r="B6093" s="78" t="s">
        <v>702</v>
      </c>
      <c r="C6093" s="79">
        <v>45621</v>
      </c>
      <c r="D6093" s="77">
        <v>22024000765</v>
      </c>
      <c r="E6093" s="78" t="s">
        <v>1456</v>
      </c>
      <c r="F6093" s="80">
        <v>18.149999999999999</v>
      </c>
      <c r="G6093" s="78" t="s">
        <v>750</v>
      </c>
      <c r="H6093" s="78" t="s">
        <v>7856</v>
      </c>
      <c r="I6093" s="81" t="s">
        <v>2934</v>
      </c>
      <c r="J6093" s="78" t="s">
        <v>398</v>
      </c>
      <c r="K6093" s="78" t="s">
        <v>398</v>
      </c>
      <c r="L6093" s="78" t="s">
        <v>413</v>
      </c>
      <c r="M6093" s="78" t="s">
        <v>395</v>
      </c>
      <c r="N6093" s="78" t="s">
        <v>396</v>
      </c>
      <c r="O6093" s="82" t="s">
        <v>325</v>
      </c>
      <c r="P6093" s="82" t="s">
        <v>6229</v>
      </c>
      <c r="Q6093" s="83" t="str">
        <f>MID(Tabla1[[#This Row],[Aplicación]],14,1)</f>
        <v>2</v>
      </c>
      <c r="R6093" s="35" t="s">
        <v>265</v>
      </c>
      <c r="S6093" s="83" t="str">
        <f>MID(Tabla1[[#This Row],[Aplicación]],6,2)</f>
        <v>02</v>
      </c>
      <c r="T6093" s="84" t="str">
        <f>VLOOKUP(Tabla1[[#This Row],[AREA]],Hoja1!A:B,2,FALSE)</f>
        <v>02. Urbanismo y vivienda</v>
      </c>
      <c r="U6093" s="83" t="str">
        <f>MID(Tabla1[[#This Row],[Aplicación]],9,4)</f>
        <v>9332</v>
      </c>
      <c r="V6093" s="84" t="str">
        <f>VLOOKUP(Tabla1[[#This Row],[PROGRAMA]],Hoja1!A:B,2,FALSE)</f>
        <v>9332. Mantenimiento de edificios e instalaciones municipales</v>
      </c>
      <c r="W6093" s="83" t="str">
        <f>MID(Tabla1[[#This Row],[Aplicación]],14,2)</f>
        <v>21</v>
      </c>
      <c r="X6093" s="83" t="str">
        <f>MID(Tabla1[[#This Row],[Aplicación]],14,6)</f>
        <v>214</v>
      </c>
    </row>
    <row r="6094" spans="1:24" x14ac:dyDescent="0.25">
      <c r="A6094" s="77">
        <v>220240046515</v>
      </c>
      <c r="B6094" s="78" t="s">
        <v>702</v>
      </c>
      <c r="C6094" s="79">
        <v>45572</v>
      </c>
      <c r="D6094" s="77">
        <v>22024000079</v>
      </c>
      <c r="E6094" s="78" t="s">
        <v>1262</v>
      </c>
      <c r="F6094" s="80">
        <v>18</v>
      </c>
      <c r="G6094" s="78" t="s">
        <v>3647</v>
      </c>
      <c r="H6094" s="78" t="s">
        <v>7857</v>
      </c>
      <c r="I6094" s="81" t="s">
        <v>2934</v>
      </c>
      <c r="J6094" s="78" t="s">
        <v>398</v>
      </c>
      <c r="K6094" s="78" t="s">
        <v>398</v>
      </c>
      <c r="L6094" s="78" t="s">
        <v>413</v>
      </c>
      <c r="M6094" s="78" t="s">
        <v>395</v>
      </c>
      <c r="N6094" s="78" t="s">
        <v>396</v>
      </c>
      <c r="O6094" s="82" t="s">
        <v>325</v>
      </c>
      <c r="P6094" s="82" t="s">
        <v>6229</v>
      </c>
      <c r="Q6094" s="83" t="str">
        <f>MID(Tabla1[[#This Row],[Aplicación]],14,1)</f>
        <v>2</v>
      </c>
      <c r="R6094" s="35" t="s">
        <v>265</v>
      </c>
      <c r="S6094" s="83" t="str">
        <f>MID(Tabla1[[#This Row],[Aplicación]],6,2)</f>
        <v>03</v>
      </c>
      <c r="T6094" s="84" t="str">
        <f>VLOOKUP(Tabla1[[#This Row],[AREA]],Hoja1!A:B,2,FALSE)</f>
        <v>03. Participación ciudadana y deportes</v>
      </c>
      <c r="U6094" s="83" t="str">
        <f>MID(Tabla1[[#This Row],[Aplicación]],9,4)</f>
        <v>9241</v>
      </c>
      <c r="V6094" s="84" t="str">
        <f>VLOOKUP(Tabla1[[#This Row],[PROGRAMA]],Hoja1!A:B,2,FALSE)</f>
        <v>9241. Participación ciudadana</v>
      </c>
      <c r="W6094" s="83" t="str">
        <f>MID(Tabla1[[#This Row],[Aplicación]],14,2)</f>
        <v>21</v>
      </c>
      <c r="X6094" s="83" t="str">
        <f>MID(Tabla1[[#This Row],[Aplicación]],14,6)</f>
        <v>213</v>
      </c>
    </row>
    <row r="6095" spans="1:24" x14ac:dyDescent="0.25">
      <c r="A6095" s="77">
        <v>220240057990</v>
      </c>
      <c r="B6095" s="78" t="s">
        <v>702</v>
      </c>
      <c r="C6095" s="79">
        <v>45630</v>
      </c>
      <c r="D6095" s="77">
        <v>22024000506</v>
      </c>
      <c r="E6095" s="78" t="s">
        <v>1335</v>
      </c>
      <c r="F6095" s="80">
        <v>17.63</v>
      </c>
      <c r="G6095" s="78" t="s">
        <v>681</v>
      </c>
      <c r="H6095" s="78" t="s">
        <v>7858</v>
      </c>
      <c r="I6095" s="81" t="s">
        <v>2934</v>
      </c>
      <c r="J6095" s="78" t="s">
        <v>398</v>
      </c>
      <c r="K6095" s="78" t="s">
        <v>398</v>
      </c>
      <c r="L6095" s="78" t="s">
        <v>413</v>
      </c>
      <c r="M6095" s="78" t="s">
        <v>395</v>
      </c>
      <c r="N6095" s="78" t="s">
        <v>396</v>
      </c>
      <c r="O6095" s="82" t="s">
        <v>325</v>
      </c>
      <c r="P6095" s="82" t="s">
        <v>6229</v>
      </c>
      <c r="Q6095" s="83" t="str">
        <f>MID(Tabla1[[#This Row],[Aplicación]],14,1)</f>
        <v>2</v>
      </c>
      <c r="R6095" s="35" t="s">
        <v>265</v>
      </c>
      <c r="S6095" s="83" t="str">
        <f>MID(Tabla1[[#This Row],[Aplicación]],6,2)</f>
        <v>10</v>
      </c>
      <c r="T6095" s="84" t="str">
        <f>VLOOKUP(Tabla1[[#This Row],[AREA]],Hoja1!A:B,2,FALSE)</f>
        <v>10. Personas mayores, familia y servicios sociales</v>
      </c>
      <c r="U6095" s="83" t="str">
        <f>MID(Tabla1[[#This Row],[Aplicación]],9,4)</f>
        <v>2412</v>
      </c>
      <c r="V6095" s="84" t="str">
        <f>VLOOKUP(Tabla1[[#This Row],[PROGRAMA]],Hoja1!A:B,2,FALSE)</f>
        <v>2412. Formación para el empleo</v>
      </c>
      <c r="W6095" s="83" t="str">
        <f>MID(Tabla1[[#This Row],[Aplicación]],14,2)</f>
        <v>22</v>
      </c>
      <c r="X6095" s="83" t="str">
        <f>MID(Tabla1[[#This Row],[Aplicación]],14,6)</f>
        <v>22199</v>
      </c>
    </row>
    <row r="6096" spans="1:24" x14ac:dyDescent="0.25">
      <c r="A6096" s="77">
        <v>220240044888</v>
      </c>
      <c r="B6096" s="78" t="s">
        <v>702</v>
      </c>
      <c r="C6096" s="79">
        <v>45567</v>
      </c>
      <c r="D6096" s="77">
        <v>22024001045</v>
      </c>
      <c r="E6096" s="78" t="s">
        <v>1353</v>
      </c>
      <c r="F6096" s="80">
        <v>17.28</v>
      </c>
      <c r="G6096" s="78" t="s">
        <v>776</v>
      </c>
      <c r="H6096" s="78" t="s">
        <v>7859</v>
      </c>
      <c r="I6096" s="81" t="s">
        <v>2934</v>
      </c>
      <c r="J6096" s="78" t="s">
        <v>398</v>
      </c>
      <c r="K6096" s="78" t="s">
        <v>398</v>
      </c>
      <c r="L6096" s="78" t="s">
        <v>413</v>
      </c>
      <c r="M6096" s="78" t="s">
        <v>395</v>
      </c>
      <c r="N6096" s="78" t="s">
        <v>396</v>
      </c>
      <c r="O6096" s="82" t="s">
        <v>325</v>
      </c>
      <c r="P6096" s="82" t="s">
        <v>6229</v>
      </c>
      <c r="Q6096" s="83" t="str">
        <f>MID(Tabla1[[#This Row],[Aplicación]],14,1)</f>
        <v>2</v>
      </c>
      <c r="R6096" s="35" t="s">
        <v>265</v>
      </c>
      <c r="S6096" s="83" t="str">
        <f>MID(Tabla1[[#This Row],[Aplicación]],6,2)</f>
        <v>11</v>
      </c>
      <c r="T6096" s="84" t="str">
        <f>VLOOKUP(Tabla1[[#This Row],[AREA]],Hoja1!A:B,2,FALSE)</f>
        <v>11. Salud pública y seguridad ciudadana</v>
      </c>
      <c r="U6096" s="83" t="str">
        <f>MID(Tabla1[[#This Row],[Aplicación]],9,4)</f>
        <v>3111</v>
      </c>
      <c r="V6096" s="84" t="str">
        <f>VLOOKUP(Tabla1[[#This Row],[PROGRAMA]],Hoja1!A:B,2,FALSE)</f>
        <v>3111. Protección de la salubridad pública</v>
      </c>
      <c r="W6096" s="83" t="str">
        <f>MID(Tabla1[[#This Row],[Aplicación]],14,2)</f>
        <v>22</v>
      </c>
      <c r="X6096" s="83" t="str">
        <f>MID(Tabla1[[#This Row],[Aplicación]],14,6)</f>
        <v>22199</v>
      </c>
    </row>
    <row r="6097" spans="1:24" x14ac:dyDescent="0.25">
      <c r="A6097" s="77">
        <v>220240057992</v>
      </c>
      <c r="B6097" s="78" t="s">
        <v>702</v>
      </c>
      <c r="C6097" s="79">
        <v>45630</v>
      </c>
      <c r="D6097" s="77">
        <v>22024000506</v>
      </c>
      <c r="E6097" s="78" t="s">
        <v>1335</v>
      </c>
      <c r="F6097" s="80">
        <v>16.940000000000001</v>
      </c>
      <c r="G6097" s="78" t="s">
        <v>681</v>
      </c>
      <c r="H6097" s="78" t="s">
        <v>7860</v>
      </c>
      <c r="I6097" s="81" t="s">
        <v>2934</v>
      </c>
      <c r="J6097" s="78" t="s">
        <v>398</v>
      </c>
      <c r="K6097" s="78" t="s">
        <v>398</v>
      </c>
      <c r="L6097" s="78" t="s">
        <v>413</v>
      </c>
      <c r="M6097" s="78" t="s">
        <v>395</v>
      </c>
      <c r="N6097" s="78" t="s">
        <v>396</v>
      </c>
      <c r="O6097" s="82" t="s">
        <v>325</v>
      </c>
      <c r="P6097" s="82" t="s">
        <v>6229</v>
      </c>
      <c r="Q6097" s="83" t="str">
        <f>MID(Tabla1[[#This Row],[Aplicación]],14,1)</f>
        <v>2</v>
      </c>
      <c r="R6097" s="35" t="s">
        <v>265</v>
      </c>
      <c r="S6097" s="83" t="str">
        <f>MID(Tabla1[[#This Row],[Aplicación]],6,2)</f>
        <v>10</v>
      </c>
      <c r="T6097" s="84" t="str">
        <f>VLOOKUP(Tabla1[[#This Row],[AREA]],Hoja1!A:B,2,FALSE)</f>
        <v>10. Personas mayores, familia y servicios sociales</v>
      </c>
      <c r="U6097" s="83" t="str">
        <f>MID(Tabla1[[#This Row],[Aplicación]],9,4)</f>
        <v>2412</v>
      </c>
      <c r="V6097" s="84" t="str">
        <f>VLOOKUP(Tabla1[[#This Row],[PROGRAMA]],Hoja1!A:B,2,FALSE)</f>
        <v>2412. Formación para el empleo</v>
      </c>
      <c r="W6097" s="83" t="str">
        <f>MID(Tabla1[[#This Row],[Aplicación]],14,2)</f>
        <v>22</v>
      </c>
      <c r="X6097" s="83" t="str">
        <f>MID(Tabla1[[#This Row],[Aplicación]],14,6)</f>
        <v>22199</v>
      </c>
    </row>
    <row r="6098" spans="1:24" x14ac:dyDescent="0.25">
      <c r="A6098" s="77">
        <v>220240058237</v>
      </c>
      <c r="B6098" s="78" t="s">
        <v>702</v>
      </c>
      <c r="C6098" s="79">
        <v>45630</v>
      </c>
      <c r="D6098" s="77">
        <v>22024000450</v>
      </c>
      <c r="E6098" s="78" t="s">
        <v>1455</v>
      </c>
      <c r="F6098" s="80">
        <v>16.920000000000002</v>
      </c>
      <c r="G6098" s="78" t="s">
        <v>764</v>
      </c>
      <c r="H6098" s="78" t="s">
        <v>7861</v>
      </c>
      <c r="I6098" s="81" t="s">
        <v>2934</v>
      </c>
      <c r="J6098" s="78" t="s">
        <v>398</v>
      </c>
      <c r="K6098" s="78" t="s">
        <v>398</v>
      </c>
      <c r="L6098" s="78" t="s">
        <v>413</v>
      </c>
      <c r="M6098" s="78" t="s">
        <v>395</v>
      </c>
      <c r="N6098" s="78" t="s">
        <v>396</v>
      </c>
      <c r="O6098" s="82" t="s">
        <v>325</v>
      </c>
      <c r="P6098" s="82" t="s">
        <v>6229</v>
      </c>
      <c r="Q6098" s="83" t="str">
        <f>MID(Tabla1[[#This Row],[Aplicación]],14,1)</f>
        <v>2</v>
      </c>
      <c r="R6098" s="35" t="s">
        <v>265</v>
      </c>
      <c r="S6098" s="83" t="str">
        <f>MID(Tabla1[[#This Row],[Aplicación]],6,2)</f>
        <v>11</v>
      </c>
      <c r="T6098" s="84" t="str">
        <f>VLOOKUP(Tabla1[[#This Row],[AREA]],Hoja1!A:B,2,FALSE)</f>
        <v>11. Salud pública y seguridad ciudadana</v>
      </c>
      <c r="U6098" s="83" t="str">
        <f>MID(Tabla1[[#This Row],[Aplicación]],9,4)</f>
        <v>1631</v>
      </c>
      <c r="V6098" s="84" t="str">
        <f>VLOOKUP(Tabla1[[#This Row],[PROGRAMA]],Hoja1!A:B,2,FALSE)</f>
        <v>1631. Limpieza viaria</v>
      </c>
      <c r="W6098" s="83" t="str">
        <f>MID(Tabla1[[#This Row],[Aplicación]],14,2)</f>
        <v>22</v>
      </c>
      <c r="X6098" s="83" t="str">
        <f>MID(Tabla1[[#This Row],[Aplicación]],14,6)</f>
        <v>22199</v>
      </c>
    </row>
    <row r="6099" spans="1:24" x14ac:dyDescent="0.25">
      <c r="A6099" s="77">
        <v>220240050018</v>
      </c>
      <c r="B6099" s="78" t="s">
        <v>702</v>
      </c>
      <c r="C6099" s="79">
        <v>45589</v>
      </c>
      <c r="D6099" s="77">
        <v>22024000078</v>
      </c>
      <c r="E6099" s="78" t="s">
        <v>1293</v>
      </c>
      <c r="F6099" s="80">
        <v>16.7</v>
      </c>
      <c r="G6099" s="78" t="s">
        <v>776</v>
      </c>
      <c r="H6099" s="78" t="s">
        <v>7862</v>
      </c>
      <c r="I6099" s="81" t="s">
        <v>2934</v>
      </c>
      <c r="J6099" s="78" t="s">
        <v>398</v>
      </c>
      <c r="K6099" s="78" t="s">
        <v>398</v>
      </c>
      <c r="L6099" s="78" t="s">
        <v>413</v>
      </c>
      <c r="M6099" s="78" t="s">
        <v>395</v>
      </c>
      <c r="N6099" s="78" t="s">
        <v>396</v>
      </c>
      <c r="O6099" s="82" t="s">
        <v>325</v>
      </c>
      <c r="P6099" s="82" t="s">
        <v>6229</v>
      </c>
      <c r="Q6099" s="83" t="str">
        <f>MID(Tabla1[[#This Row],[Aplicación]],14,1)</f>
        <v>2</v>
      </c>
      <c r="R6099" s="35" t="s">
        <v>265</v>
      </c>
      <c r="S6099" s="83" t="str">
        <f>MID(Tabla1[[#This Row],[Aplicación]],6,2)</f>
        <v>03</v>
      </c>
      <c r="T6099" s="84" t="str">
        <f>VLOOKUP(Tabla1[[#This Row],[AREA]],Hoja1!A:B,2,FALSE)</f>
        <v>03. Participación ciudadana y deportes</v>
      </c>
      <c r="U6099" s="83" t="str">
        <f>MID(Tabla1[[#This Row],[Aplicación]],9,4)</f>
        <v>9241</v>
      </c>
      <c r="V6099" s="84" t="str">
        <f>VLOOKUP(Tabla1[[#This Row],[PROGRAMA]],Hoja1!A:B,2,FALSE)</f>
        <v>9241. Participación ciudadana</v>
      </c>
      <c r="W6099" s="83" t="str">
        <f>MID(Tabla1[[#This Row],[Aplicación]],14,2)</f>
        <v>21</v>
      </c>
      <c r="X6099" s="83" t="str">
        <f>MID(Tabla1[[#This Row],[Aplicación]],14,6)</f>
        <v>212</v>
      </c>
    </row>
    <row r="6100" spans="1:24" x14ac:dyDescent="0.25">
      <c r="A6100" s="77">
        <v>220240062123</v>
      </c>
      <c r="B6100" s="78" t="s">
        <v>702</v>
      </c>
      <c r="C6100" s="79">
        <v>45646</v>
      </c>
      <c r="D6100" s="77">
        <v>22024001633</v>
      </c>
      <c r="E6100" s="78" t="s">
        <v>1427</v>
      </c>
      <c r="F6100" s="80">
        <v>16.7</v>
      </c>
      <c r="G6100" s="78" t="s">
        <v>81</v>
      </c>
      <c r="H6100" s="78" t="s">
        <v>7863</v>
      </c>
      <c r="I6100" s="81" t="s">
        <v>2934</v>
      </c>
      <c r="J6100" s="78" t="s">
        <v>398</v>
      </c>
      <c r="K6100" s="78" t="s">
        <v>398</v>
      </c>
      <c r="L6100" s="78" t="s">
        <v>413</v>
      </c>
      <c r="M6100" s="78" t="s">
        <v>395</v>
      </c>
      <c r="N6100" s="78" t="s">
        <v>396</v>
      </c>
      <c r="O6100" s="82" t="s">
        <v>325</v>
      </c>
      <c r="P6100" s="82" t="s">
        <v>6229</v>
      </c>
      <c r="Q6100" s="83" t="str">
        <f>MID(Tabla1[[#This Row],[Aplicación]],14,1)</f>
        <v>2</v>
      </c>
      <c r="R6100" s="35" t="s">
        <v>265</v>
      </c>
      <c r="S6100" s="83" t="str">
        <f>MID(Tabla1[[#This Row],[Aplicación]],6,2)</f>
        <v>07</v>
      </c>
      <c r="T6100" s="84" t="str">
        <f>VLOOKUP(Tabla1[[#This Row],[AREA]],Hoja1!A:B,2,FALSE)</f>
        <v>07. Medio ambiente</v>
      </c>
      <c r="U6100" s="83" t="str">
        <f>MID(Tabla1[[#This Row],[Aplicación]],9,4)</f>
        <v>1711</v>
      </c>
      <c r="V6100" s="84" t="str">
        <f>VLOOKUP(Tabla1[[#This Row],[PROGRAMA]],Hoja1!A:B,2,FALSE)</f>
        <v>1711. Parques y jardines</v>
      </c>
      <c r="W6100" s="83" t="str">
        <f>MID(Tabla1[[#This Row],[Aplicación]],14,2)</f>
        <v>22</v>
      </c>
      <c r="X6100" s="83" t="str">
        <f>MID(Tabla1[[#This Row],[Aplicación]],14,6)</f>
        <v>22199</v>
      </c>
    </row>
    <row r="6101" spans="1:24" x14ac:dyDescent="0.25">
      <c r="A6101" s="77">
        <v>220240068973</v>
      </c>
      <c r="B6101" s="78" t="s">
        <v>702</v>
      </c>
      <c r="C6101" s="79">
        <v>45657</v>
      </c>
      <c r="D6101" s="77">
        <v>22024001633</v>
      </c>
      <c r="E6101" s="78" t="s">
        <v>1427</v>
      </c>
      <c r="F6101" s="80">
        <v>479.64</v>
      </c>
      <c r="G6101" s="78" t="s">
        <v>745</v>
      </c>
      <c r="H6101" s="78" t="s">
        <v>7864</v>
      </c>
      <c r="I6101" s="81">
        <v>300</v>
      </c>
      <c r="J6101" s="78" t="s">
        <v>398</v>
      </c>
      <c r="K6101" s="78" t="s">
        <v>398</v>
      </c>
      <c r="L6101" s="78" t="s">
        <v>413</v>
      </c>
      <c r="M6101" s="78" t="s">
        <v>395</v>
      </c>
      <c r="N6101" s="78" t="s">
        <v>396</v>
      </c>
      <c r="O6101" s="82" t="s">
        <v>325</v>
      </c>
      <c r="P6101" s="82" t="s">
        <v>6229</v>
      </c>
      <c r="Q6101" s="83" t="str">
        <f>MID(Tabla1[[#This Row],[Aplicación]],14,1)</f>
        <v>2</v>
      </c>
      <c r="R6101" s="35" t="s">
        <v>265</v>
      </c>
      <c r="S6101" s="83" t="str">
        <f>MID(Tabla1[[#This Row],[Aplicación]],6,2)</f>
        <v>07</v>
      </c>
      <c r="T6101" s="84" t="str">
        <f>VLOOKUP(Tabla1[[#This Row],[AREA]],Hoja1!A:B,2,FALSE)</f>
        <v>07. Medio ambiente</v>
      </c>
      <c r="U6101" s="83" t="str">
        <f>MID(Tabla1[[#This Row],[Aplicación]],9,4)</f>
        <v>1711</v>
      </c>
      <c r="V6101" s="84" t="str">
        <f>VLOOKUP(Tabla1[[#This Row],[PROGRAMA]],Hoja1!A:B,2,FALSE)</f>
        <v>1711. Parques y jardines</v>
      </c>
      <c r="W6101" s="83" t="str">
        <f>MID(Tabla1[[#This Row],[Aplicación]],14,2)</f>
        <v>22</v>
      </c>
      <c r="X6101" s="83" t="str">
        <f>MID(Tabla1[[#This Row],[Aplicación]],14,6)</f>
        <v>22199</v>
      </c>
    </row>
    <row r="6102" spans="1:24" x14ac:dyDescent="0.25">
      <c r="A6102" s="77">
        <v>220240067067</v>
      </c>
      <c r="B6102" s="78" t="s">
        <v>702</v>
      </c>
      <c r="C6102" s="79">
        <v>45657</v>
      </c>
      <c r="D6102" s="77">
        <v>22024001633</v>
      </c>
      <c r="E6102" s="78" t="s">
        <v>1427</v>
      </c>
      <c r="F6102" s="80">
        <v>464.28</v>
      </c>
      <c r="G6102" s="78" t="s">
        <v>776</v>
      </c>
      <c r="H6102" s="78" t="s">
        <v>7865</v>
      </c>
      <c r="I6102" s="81">
        <v>300</v>
      </c>
      <c r="J6102" s="78" t="s">
        <v>398</v>
      </c>
      <c r="K6102" s="78" t="s">
        <v>398</v>
      </c>
      <c r="L6102" s="78" t="s">
        <v>413</v>
      </c>
      <c r="M6102" s="78" t="s">
        <v>395</v>
      </c>
      <c r="N6102" s="78" t="s">
        <v>396</v>
      </c>
      <c r="O6102" s="82" t="s">
        <v>325</v>
      </c>
      <c r="P6102" s="82" t="s">
        <v>6229</v>
      </c>
      <c r="Q6102" s="83" t="str">
        <f>MID(Tabla1[[#This Row],[Aplicación]],14,1)</f>
        <v>2</v>
      </c>
      <c r="R6102" s="35" t="s">
        <v>265</v>
      </c>
      <c r="S6102" s="83" t="str">
        <f>MID(Tabla1[[#This Row],[Aplicación]],6,2)</f>
        <v>07</v>
      </c>
      <c r="T6102" s="84" t="str">
        <f>VLOOKUP(Tabla1[[#This Row],[AREA]],Hoja1!A:B,2,FALSE)</f>
        <v>07. Medio ambiente</v>
      </c>
      <c r="U6102" s="83" t="str">
        <f>MID(Tabla1[[#This Row],[Aplicación]],9,4)</f>
        <v>1711</v>
      </c>
      <c r="V6102" s="84" t="str">
        <f>VLOOKUP(Tabla1[[#This Row],[PROGRAMA]],Hoja1!A:B,2,FALSE)</f>
        <v>1711. Parques y jardines</v>
      </c>
      <c r="W6102" s="83" t="str">
        <f>MID(Tabla1[[#This Row],[Aplicación]],14,2)</f>
        <v>22</v>
      </c>
      <c r="X6102" s="83" t="str">
        <f>MID(Tabla1[[#This Row],[Aplicación]],14,6)</f>
        <v>22199</v>
      </c>
    </row>
    <row r="6103" spans="1:24" x14ac:dyDescent="0.25">
      <c r="A6103" s="77">
        <v>220240063873</v>
      </c>
      <c r="B6103" s="78" t="s">
        <v>702</v>
      </c>
      <c r="C6103" s="79">
        <v>45653</v>
      </c>
      <c r="D6103" s="77">
        <v>22024000456</v>
      </c>
      <c r="E6103" s="78" t="s">
        <v>1426</v>
      </c>
      <c r="F6103" s="80">
        <v>463.43</v>
      </c>
      <c r="G6103" s="78" t="s">
        <v>1010</v>
      </c>
      <c r="H6103" s="78" t="s">
        <v>7866</v>
      </c>
      <c r="I6103" s="81">
        <v>300</v>
      </c>
      <c r="J6103" s="78" t="s">
        <v>398</v>
      </c>
      <c r="K6103" s="78" t="s">
        <v>398</v>
      </c>
      <c r="L6103" s="78" t="s">
        <v>413</v>
      </c>
      <c r="M6103" s="78" t="s">
        <v>395</v>
      </c>
      <c r="N6103" s="78" t="s">
        <v>396</v>
      </c>
      <c r="O6103" s="82" t="s">
        <v>325</v>
      </c>
      <c r="P6103" s="82" t="s">
        <v>6229</v>
      </c>
      <c r="Q6103" s="83" t="str">
        <f>MID(Tabla1[[#This Row],[Aplicación]],14,1)</f>
        <v>2</v>
      </c>
      <c r="R6103" s="35" t="s">
        <v>265</v>
      </c>
      <c r="S6103" s="83" t="str">
        <f>MID(Tabla1[[#This Row],[Aplicación]],6,2)</f>
        <v>11</v>
      </c>
      <c r="T6103" s="84" t="str">
        <f>VLOOKUP(Tabla1[[#This Row],[AREA]],Hoja1!A:B,2,FALSE)</f>
        <v>11. Salud pública y seguridad ciudadana</v>
      </c>
      <c r="U6103" s="83" t="str">
        <f>MID(Tabla1[[#This Row],[Aplicación]],9,4)</f>
        <v>1621</v>
      </c>
      <c r="V6103" s="84" t="str">
        <f>VLOOKUP(Tabla1[[#This Row],[PROGRAMA]],Hoja1!A:B,2,FALSE)</f>
        <v>1621. Recogida de residuos</v>
      </c>
      <c r="W6103" s="83" t="str">
        <f>MID(Tabla1[[#This Row],[Aplicación]],14,2)</f>
        <v>22</v>
      </c>
      <c r="X6103" s="83" t="str">
        <f>MID(Tabla1[[#This Row],[Aplicación]],14,6)</f>
        <v>22199</v>
      </c>
    </row>
    <row r="6104" spans="1:24" x14ac:dyDescent="0.25">
      <c r="A6104" s="77">
        <v>220240063848</v>
      </c>
      <c r="B6104" s="78" t="s">
        <v>702</v>
      </c>
      <c r="C6104" s="79">
        <v>45653</v>
      </c>
      <c r="D6104" s="77">
        <v>22024000506</v>
      </c>
      <c r="E6104" s="78" t="s">
        <v>1335</v>
      </c>
      <c r="F6104" s="80">
        <v>459.32</v>
      </c>
      <c r="G6104" s="78" t="s">
        <v>40</v>
      </c>
      <c r="H6104" s="78" t="s">
        <v>7867</v>
      </c>
      <c r="I6104" s="81">
        <v>300</v>
      </c>
      <c r="J6104" s="78" t="s">
        <v>398</v>
      </c>
      <c r="K6104" s="78" t="s">
        <v>398</v>
      </c>
      <c r="L6104" s="78" t="s">
        <v>413</v>
      </c>
      <c r="M6104" s="78" t="s">
        <v>395</v>
      </c>
      <c r="N6104" s="78" t="s">
        <v>396</v>
      </c>
      <c r="O6104" s="82" t="s">
        <v>325</v>
      </c>
      <c r="P6104" s="82" t="s">
        <v>6229</v>
      </c>
      <c r="Q6104" s="83" t="str">
        <f>MID(Tabla1[[#This Row],[Aplicación]],14,1)</f>
        <v>2</v>
      </c>
      <c r="R6104" s="35" t="s">
        <v>265</v>
      </c>
      <c r="S6104" s="83" t="str">
        <f>MID(Tabla1[[#This Row],[Aplicación]],6,2)</f>
        <v>10</v>
      </c>
      <c r="T6104" s="84" t="str">
        <f>VLOOKUP(Tabla1[[#This Row],[AREA]],Hoja1!A:B,2,FALSE)</f>
        <v>10. Personas mayores, familia y servicios sociales</v>
      </c>
      <c r="U6104" s="83" t="str">
        <f>MID(Tabla1[[#This Row],[Aplicación]],9,4)</f>
        <v>2412</v>
      </c>
      <c r="V6104" s="84" t="str">
        <f>VLOOKUP(Tabla1[[#This Row],[PROGRAMA]],Hoja1!A:B,2,FALSE)</f>
        <v>2412. Formación para el empleo</v>
      </c>
      <c r="W6104" s="83" t="str">
        <f>MID(Tabla1[[#This Row],[Aplicación]],14,2)</f>
        <v>22</v>
      </c>
      <c r="X6104" s="83" t="str">
        <f>MID(Tabla1[[#This Row],[Aplicación]],14,6)</f>
        <v>22199</v>
      </c>
    </row>
    <row r="6105" spans="1:24" x14ac:dyDescent="0.25">
      <c r="A6105" s="77">
        <v>220240063837</v>
      </c>
      <c r="B6105" s="78" t="s">
        <v>702</v>
      </c>
      <c r="C6105" s="79">
        <v>45653</v>
      </c>
      <c r="D6105" s="77">
        <v>22024000506</v>
      </c>
      <c r="E6105" s="78" t="s">
        <v>1335</v>
      </c>
      <c r="F6105" s="80">
        <v>455.97</v>
      </c>
      <c r="G6105" s="78" t="s">
        <v>41</v>
      </c>
      <c r="H6105" s="78" t="s">
        <v>7868</v>
      </c>
      <c r="I6105" s="81">
        <v>300</v>
      </c>
      <c r="J6105" s="78" t="s">
        <v>398</v>
      </c>
      <c r="K6105" s="78" t="s">
        <v>398</v>
      </c>
      <c r="L6105" s="78" t="s">
        <v>413</v>
      </c>
      <c r="M6105" s="78" t="s">
        <v>395</v>
      </c>
      <c r="N6105" s="78" t="s">
        <v>396</v>
      </c>
      <c r="O6105" s="82" t="s">
        <v>325</v>
      </c>
      <c r="P6105" s="82" t="s">
        <v>6229</v>
      </c>
      <c r="Q6105" s="83" t="str">
        <f>MID(Tabla1[[#This Row],[Aplicación]],14,1)</f>
        <v>2</v>
      </c>
      <c r="R6105" s="35" t="s">
        <v>265</v>
      </c>
      <c r="S6105" s="83" t="str">
        <f>MID(Tabla1[[#This Row],[Aplicación]],6,2)</f>
        <v>10</v>
      </c>
      <c r="T6105" s="84" t="str">
        <f>VLOOKUP(Tabla1[[#This Row],[AREA]],Hoja1!A:B,2,FALSE)</f>
        <v>10. Personas mayores, familia y servicios sociales</v>
      </c>
      <c r="U6105" s="83" t="str">
        <f>MID(Tabla1[[#This Row],[Aplicación]],9,4)</f>
        <v>2412</v>
      </c>
      <c r="V6105" s="84" t="str">
        <f>VLOOKUP(Tabla1[[#This Row],[PROGRAMA]],Hoja1!A:B,2,FALSE)</f>
        <v>2412. Formación para el empleo</v>
      </c>
      <c r="W6105" s="83" t="str">
        <f>MID(Tabla1[[#This Row],[Aplicación]],14,2)</f>
        <v>22</v>
      </c>
      <c r="X6105" s="83" t="str">
        <f>MID(Tabla1[[#This Row],[Aplicación]],14,6)</f>
        <v>22199</v>
      </c>
    </row>
    <row r="6106" spans="1:24" x14ac:dyDescent="0.25">
      <c r="A6106" s="77">
        <v>220240063854</v>
      </c>
      <c r="B6106" s="78" t="s">
        <v>702</v>
      </c>
      <c r="C6106" s="79">
        <v>45653</v>
      </c>
      <c r="D6106" s="77">
        <v>22024000464</v>
      </c>
      <c r="E6106" s="78" t="s">
        <v>1366</v>
      </c>
      <c r="F6106" s="80">
        <v>436.41</v>
      </c>
      <c r="G6106" s="78" t="s">
        <v>801</v>
      </c>
      <c r="H6106" s="78" t="s">
        <v>7869</v>
      </c>
      <c r="I6106" s="81">
        <v>300</v>
      </c>
      <c r="J6106" s="78" t="s">
        <v>398</v>
      </c>
      <c r="K6106" s="78" t="s">
        <v>398</v>
      </c>
      <c r="L6106" s="78" t="s">
        <v>399</v>
      </c>
      <c r="M6106" s="78" t="s">
        <v>395</v>
      </c>
      <c r="N6106" s="78" t="s">
        <v>396</v>
      </c>
      <c r="O6106" s="82" t="s">
        <v>325</v>
      </c>
      <c r="P6106" s="82" t="s">
        <v>6229</v>
      </c>
      <c r="Q6106" s="83" t="str">
        <f>MID(Tabla1[[#This Row],[Aplicación]],14,1)</f>
        <v>2</v>
      </c>
      <c r="R6106" s="35" t="s">
        <v>265</v>
      </c>
      <c r="S6106" s="83" t="str">
        <f>MID(Tabla1[[#This Row],[Aplicación]],6,2)</f>
        <v>11</v>
      </c>
      <c r="T6106" s="84" t="str">
        <f>VLOOKUP(Tabla1[[#This Row],[AREA]],Hoja1!A:B,2,FALSE)</f>
        <v>11. Salud pública y seguridad ciudadana</v>
      </c>
      <c r="U6106" s="83" t="str">
        <f>MID(Tabla1[[#This Row],[Aplicación]],9,4)</f>
        <v>1631</v>
      </c>
      <c r="V6106" s="84" t="str">
        <f>VLOOKUP(Tabla1[[#This Row],[PROGRAMA]],Hoja1!A:B,2,FALSE)</f>
        <v>1631. Limpieza viaria</v>
      </c>
      <c r="W6106" s="83" t="str">
        <f>MID(Tabla1[[#This Row],[Aplicación]],14,2)</f>
        <v>21</v>
      </c>
      <c r="X6106" s="83" t="str">
        <f>MID(Tabla1[[#This Row],[Aplicación]],14,6)</f>
        <v>214</v>
      </c>
    </row>
    <row r="6107" spans="1:24" x14ac:dyDescent="0.25">
      <c r="A6107" s="77">
        <v>220240063865</v>
      </c>
      <c r="B6107" s="78" t="s">
        <v>702</v>
      </c>
      <c r="C6107" s="79">
        <v>45653</v>
      </c>
      <c r="D6107" s="77">
        <v>22024000442</v>
      </c>
      <c r="E6107" s="78" t="s">
        <v>1194</v>
      </c>
      <c r="F6107" s="80">
        <v>435.6</v>
      </c>
      <c r="G6107" s="78" t="s">
        <v>814</v>
      </c>
      <c r="H6107" s="78" t="s">
        <v>7870</v>
      </c>
      <c r="I6107" s="81">
        <v>300</v>
      </c>
      <c r="J6107" s="78" t="s">
        <v>420</v>
      </c>
      <c r="K6107" s="78" t="s">
        <v>420</v>
      </c>
      <c r="L6107" s="78" t="s">
        <v>413</v>
      </c>
      <c r="M6107" s="78" t="s">
        <v>395</v>
      </c>
      <c r="N6107" s="78" t="s">
        <v>396</v>
      </c>
      <c r="O6107" s="82" t="s">
        <v>325</v>
      </c>
      <c r="P6107" s="82" t="s">
        <v>6229</v>
      </c>
      <c r="Q6107" s="83" t="str">
        <f>MID(Tabla1[[#This Row],[Aplicación]],14,1)</f>
        <v>2</v>
      </c>
      <c r="R6107" s="35" t="s">
        <v>265</v>
      </c>
      <c r="S6107" s="83" t="str">
        <f>MID(Tabla1[[#This Row],[Aplicación]],6,2)</f>
        <v>11</v>
      </c>
      <c r="T6107" s="84" t="str">
        <f>VLOOKUP(Tabla1[[#This Row],[AREA]],Hoja1!A:B,2,FALSE)</f>
        <v>11. Salud pública y seguridad ciudadana</v>
      </c>
      <c r="U6107" s="83" t="str">
        <f>MID(Tabla1[[#This Row],[Aplicación]],9,4)</f>
        <v>1621</v>
      </c>
      <c r="V6107" s="84" t="str">
        <f>VLOOKUP(Tabla1[[#This Row],[PROGRAMA]],Hoja1!A:B,2,FALSE)</f>
        <v>1621. Recogida de residuos</v>
      </c>
      <c r="W6107" s="83" t="str">
        <f>MID(Tabla1[[#This Row],[Aplicación]],14,2)</f>
        <v>22</v>
      </c>
      <c r="X6107" s="83" t="str">
        <f>MID(Tabla1[[#This Row],[Aplicación]],14,6)</f>
        <v>22103</v>
      </c>
    </row>
    <row r="6108" spans="1:24" x14ac:dyDescent="0.25">
      <c r="A6108" s="77">
        <v>220240068650</v>
      </c>
      <c r="B6108" s="78" t="s">
        <v>702</v>
      </c>
      <c r="C6108" s="79">
        <v>45657</v>
      </c>
      <c r="D6108" s="77">
        <v>22024000456</v>
      </c>
      <c r="E6108" s="78" t="s">
        <v>1426</v>
      </c>
      <c r="F6108" s="80">
        <v>430.13</v>
      </c>
      <c r="G6108" s="78" t="s">
        <v>6126</v>
      </c>
      <c r="H6108" s="78" t="s">
        <v>7871</v>
      </c>
      <c r="I6108" s="81">
        <v>300</v>
      </c>
      <c r="J6108" s="78" t="s">
        <v>499</v>
      </c>
      <c r="K6108" s="78" t="s">
        <v>499</v>
      </c>
      <c r="L6108" s="78" t="s">
        <v>413</v>
      </c>
      <c r="M6108" s="78" t="s">
        <v>395</v>
      </c>
      <c r="N6108" s="78" t="s">
        <v>396</v>
      </c>
      <c r="O6108" s="82" t="s">
        <v>325</v>
      </c>
      <c r="P6108" s="82" t="s">
        <v>6229</v>
      </c>
      <c r="Q6108" s="83" t="str">
        <f>MID(Tabla1[[#This Row],[Aplicación]],14,1)</f>
        <v>2</v>
      </c>
      <c r="R6108" s="35" t="s">
        <v>265</v>
      </c>
      <c r="S6108" s="83" t="str">
        <f>MID(Tabla1[[#This Row],[Aplicación]],6,2)</f>
        <v>11</v>
      </c>
      <c r="T6108" s="84" t="str">
        <f>VLOOKUP(Tabla1[[#This Row],[AREA]],Hoja1!A:B,2,FALSE)</f>
        <v>11. Salud pública y seguridad ciudadana</v>
      </c>
      <c r="U6108" s="83" t="str">
        <f>MID(Tabla1[[#This Row],[Aplicación]],9,4)</f>
        <v>1621</v>
      </c>
      <c r="V6108" s="84" t="str">
        <f>VLOOKUP(Tabla1[[#This Row],[PROGRAMA]],Hoja1!A:B,2,FALSE)</f>
        <v>1621. Recogida de residuos</v>
      </c>
      <c r="W6108" s="83" t="str">
        <f>MID(Tabla1[[#This Row],[Aplicación]],14,2)</f>
        <v>22</v>
      </c>
      <c r="X6108" s="83" t="str">
        <f>MID(Tabla1[[#This Row],[Aplicación]],14,6)</f>
        <v>22199</v>
      </c>
    </row>
    <row r="6109" spans="1:24" x14ac:dyDescent="0.25">
      <c r="A6109" s="77">
        <v>220240049909</v>
      </c>
      <c r="B6109" s="78" t="s">
        <v>702</v>
      </c>
      <c r="C6109" s="79">
        <v>45589</v>
      </c>
      <c r="D6109" s="77">
        <v>22024000456</v>
      </c>
      <c r="E6109" s="78" t="s">
        <v>1426</v>
      </c>
      <c r="F6109" s="80">
        <v>16.64</v>
      </c>
      <c r="G6109" s="78" t="s">
        <v>834</v>
      </c>
      <c r="H6109" s="78" t="s">
        <v>7872</v>
      </c>
      <c r="I6109" s="81" t="s">
        <v>2934</v>
      </c>
      <c r="J6109" s="78" t="s">
        <v>398</v>
      </c>
      <c r="K6109" s="78" t="s">
        <v>398</v>
      </c>
      <c r="L6109" s="78" t="s">
        <v>413</v>
      </c>
      <c r="M6109" s="78" t="s">
        <v>395</v>
      </c>
      <c r="N6109" s="78" t="s">
        <v>396</v>
      </c>
      <c r="O6109" s="82" t="s">
        <v>325</v>
      </c>
      <c r="P6109" s="82" t="s">
        <v>6229</v>
      </c>
      <c r="Q6109" s="83" t="str">
        <f>MID(Tabla1[[#This Row],[Aplicación]],14,1)</f>
        <v>2</v>
      </c>
      <c r="R6109" s="35" t="s">
        <v>265</v>
      </c>
      <c r="S6109" s="83" t="str">
        <f>MID(Tabla1[[#This Row],[Aplicación]],6,2)</f>
        <v>11</v>
      </c>
      <c r="T6109" s="84" t="str">
        <f>VLOOKUP(Tabla1[[#This Row],[AREA]],Hoja1!A:B,2,FALSE)</f>
        <v>11. Salud pública y seguridad ciudadana</v>
      </c>
      <c r="U6109" s="83" t="str">
        <f>MID(Tabla1[[#This Row],[Aplicación]],9,4)</f>
        <v>1621</v>
      </c>
      <c r="V6109" s="84" t="str">
        <f>VLOOKUP(Tabla1[[#This Row],[PROGRAMA]],Hoja1!A:B,2,FALSE)</f>
        <v>1621. Recogida de residuos</v>
      </c>
      <c r="W6109" s="83" t="str">
        <f>MID(Tabla1[[#This Row],[Aplicación]],14,2)</f>
        <v>22</v>
      </c>
      <c r="X6109" s="83" t="str">
        <f>MID(Tabla1[[#This Row],[Aplicación]],14,6)</f>
        <v>22199</v>
      </c>
    </row>
    <row r="6110" spans="1:24" x14ac:dyDescent="0.25">
      <c r="A6110" s="77">
        <v>220240053987</v>
      </c>
      <c r="B6110" s="78" t="s">
        <v>702</v>
      </c>
      <c r="C6110" s="79">
        <v>45614</v>
      </c>
      <c r="D6110" s="77">
        <v>22024000079</v>
      </c>
      <c r="E6110" s="78" t="s">
        <v>1262</v>
      </c>
      <c r="F6110" s="80">
        <v>16.54</v>
      </c>
      <c r="G6110" s="78" t="s">
        <v>764</v>
      </c>
      <c r="H6110" s="78" t="s">
        <v>7873</v>
      </c>
      <c r="I6110" s="81" t="s">
        <v>2934</v>
      </c>
      <c r="J6110" s="78" t="s">
        <v>398</v>
      </c>
      <c r="K6110" s="78" t="s">
        <v>398</v>
      </c>
      <c r="L6110" s="78" t="s">
        <v>413</v>
      </c>
      <c r="M6110" s="78" t="s">
        <v>395</v>
      </c>
      <c r="N6110" s="78" t="s">
        <v>396</v>
      </c>
      <c r="O6110" s="82" t="s">
        <v>325</v>
      </c>
      <c r="P6110" s="82" t="s">
        <v>6229</v>
      </c>
      <c r="Q6110" s="83" t="str">
        <f>MID(Tabla1[[#This Row],[Aplicación]],14,1)</f>
        <v>2</v>
      </c>
      <c r="R6110" s="35" t="s">
        <v>265</v>
      </c>
      <c r="S6110" s="83" t="str">
        <f>MID(Tabla1[[#This Row],[Aplicación]],6,2)</f>
        <v>03</v>
      </c>
      <c r="T6110" s="84" t="str">
        <f>VLOOKUP(Tabla1[[#This Row],[AREA]],Hoja1!A:B,2,FALSE)</f>
        <v>03. Participación ciudadana y deportes</v>
      </c>
      <c r="U6110" s="83" t="str">
        <f>MID(Tabla1[[#This Row],[Aplicación]],9,4)</f>
        <v>9241</v>
      </c>
      <c r="V6110" s="84" t="str">
        <f>VLOOKUP(Tabla1[[#This Row],[PROGRAMA]],Hoja1!A:B,2,FALSE)</f>
        <v>9241. Participación ciudadana</v>
      </c>
      <c r="W6110" s="83" t="str">
        <f>MID(Tabla1[[#This Row],[Aplicación]],14,2)</f>
        <v>21</v>
      </c>
      <c r="X6110" s="83" t="str">
        <f>MID(Tabla1[[#This Row],[Aplicación]],14,6)</f>
        <v>213</v>
      </c>
    </row>
    <row r="6111" spans="1:24" x14ac:dyDescent="0.25">
      <c r="A6111" s="77">
        <v>220240053947</v>
      </c>
      <c r="B6111" s="78" t="s">
        <v>702</v>
      </c>
      <c r="C6111" s="79">
        <v>45614</v>
      </c>
      <c r="D6111" s="77">
        <v>22024000940</v>
      </c>
      <c r="E6111" s="78" t="s">
        <v>1285</v>
      </c>
      <c r="F6111" s="80">
        <v>16.059999999999999</v>
      </c>
      <c r="G6111" s="78" t="s">
        <v>82</v>
      </c>
      <c r="H6111" s="78" t="s">
        <v>7874</v>
      </c>
      <c r="I6111" s="81" t="s">
        <v>2934</v>
      </c>
      <c r="J6111" s="78" t="s">
        <v>398</v>
      </c>
      <c r="K6111" s="78" t="s">
        <v>398</v>
      </c>
      <c r="L6111" s="78" t="s">
        <v>413</v>
      </c>
      <c r="M6111" s="78" t="s">
        <v>395</v>
      </c>
      <c r="N6111" s="78" t="s">
        <v>396</v>
      </c>
      <c r="O6111" s="82" t="s">
        <v>325</v>
      </c>
      <c r="P6111" s="82" t="s">
        <v>6229</v>
      </c>
      <c r="Q6111" s="83" t="str">
        <f>MID(Tabla1[[#This Row],[Aplicación]],14,1)</f>
        <v>2</v>
      </c>
      <c r="R6111" s="35" t="s">
        <v>265</v>
      </c>
      <c r="S6111" s="83" t="str">
        <f>MID(Tabla1[[#This Row],[Aplicación]],6,2)</f>
        <v>06</v>
      </c>
      <c r="T6111" s="84" t="str">
        <f>VLOOKUP(Tabla1[[#This Row],[AREA]],Hoja1!A:B,2,FALSE)</f>
        <v>06. Educación y cultura</v>
      </c>
      <c r="U6111" s="83" t="str">
        <f>MID(Tabla1[[#This Row],[Aplicación]],9,4)</f>
        <v>3232</v>
      </c>
      <c r="V6111" s="84" t="str">
        <f>VLOOKUP(Tabla1[[#This Row],[PROGRAMA]],Hoja1!A:B,2,FALSE)</f>
        <v>3232. Conservación y mantenimiento centros educación infantil y primaria</v>
      </c>
      <c r="W6111" s="83" t="str">
        <f>MID(Tabla1[[#This Row],[Aplicación]],14,2)</f>
        <v>21</v>
      </c>
      <c r="X6111" s="83" t="str">
        <f>MID(Tabla1[[#This Row],[Aplicación]],14,6)</f>
        <v>212</v>
      </c>
    </row>
    <row r="6112" spans="1:24" x14ac:dyDescent="0.25">
      <c r="A6112" s="77">
        <v>220240053942</v>
      </c>
      <c r="B6112" s="78" t="s">
        <v>702</v>
      </c>
      <c r="C6112" s="79">
        <v>45614</v>
      </c>
      <c r="D6112" s="77">
        <v>22024000940</v>
      </c>
      <c r="E6112" s="78" t="s">
        <v>1285</v>
      </c>
      <c r="F6112" s="80">
        <v>15.97</v>
      </c>
      <c r="G6112" s="78" t="s">
        <v>776</v>
      </c>
      <c r="H6112" s="78" t="s">
        <v>7875</v>
      </c>
      <c r="I6112" s="81" t="s">
        <v>2934</v>
      </c>
      <c r="J6112" s="78" t="s">
        <v>398</v>
      </c>
      <c r="K6112" s="78" t="s">
        <v>398</v>
      </c>
      <c r="L6112" s="78" t="s">
        <v>413</v>
      </c>
      <c r="M6112" s="78" t="s">
        <v>395</v>
      </c>
      <c r="N6112" s="78" t="s">
        <v>396</v>
      </c>
      <c r="O6112" s="82" t="s">
        <v>325</v>
      </c>
      <c r="P6112" s="82" t="s">
        <v>6229</v>
      </c>
      <c r="Q6112" s="83" t="str">
        <f>MID(Tabla1[[#This Row],[Aplicación]],14,1)</f>
        <v>2</v>
      </c>
      <c r="R6112" s="35" t="s">
        <v>265</v>
      </c>
      <c r="S6112" s="83" t="str">
        <f>MID(Tabla1[[#This Row],[Aplicación]],6,2)</f>
        <v>06</v>
      </c>
      <c r="T6112" s="84" t="str">
        <f>VLOOKUP(Tabla1[[#This Row],[AREA]],Hoja1!A:B,2,FALSE)</f>
        <v>06. Educación y cultura</v>
      </c>
      <c r="U6112" s="83" t="str">
        <f>MID(Tabla1[[#This Row],[Aplicación]],9,4)</f>
        <v>3232</v>
      </c>
      <c r="V6112" s="84" t="str">
        <f>VLOOKUP(Tabla1[[#This Row],[PROGRAMA]],Hoja1!A:B,2,FALSE)</f>
        <v>3232. Conservación y mantenimiento centros educación infantil y primaria</v>
      </c>
      <c r="W6112" s="83" t="str">
        <f>MID(Tabla1[[#This Row],[Aplicación]],14,2)</f>
        <v>21</v>
      </c>
      <c r="X6112" s="83" t="str">
        <f>MID(Tabla1[[#This Row],[Aplicación]],14,6)</f>
        <v>212</v>
      </c>
    </row>
    <row r="6113" spans="1:24" x14ac:dyDescent="0.25">
      <c r="A6113" s="77">
        <v>220240058239</v>
      </c>
      <c r="B6113" s="78" t="s">
        <v>702</v>
      </c>
      <c r="C6113" s="79">
        <v>45630</v>
      </c>
      <c r="D6113" s="77">
        <v>22024000450</v>
      </c>
      <c r="E6113" s="78" t="s">
        <v>1455</v>
      </c>
      <c r="F6113" s="80">
        <v>15.94</v>
      </c>
      <c r="G6113" s="78" t="s">
        <v>764</v>
      </c>
      <c r="H6113" s="78" t="s">
        <v>7876</v>
      </c>
      <c r="I6113" s="81" t="s">
        <v>2934</v>
      </c>
      <c r="J6113" s="78" t="s">
        <v>398</v>
      </c>
      <c r="K6113" s="78" t="s">
        <v>398</v>
      </c>
      <c r="L6113" s="78" t="s">
        <v>413</v>
      </c>
      <c r="M6113" s="78" t="s">
        <v>395</v>
      </c>
      <c r="N6113" s="78" t="s">
        <v>396</v>
      </c>
      <c r="O6113" s="82" t="s">
        <v>325</v>
      </c>
      <c r="P6113" s="82" t="s">
        <v>6229</v>
      </c>
      <c r="Q6113" s="83" t="str">
        <f>MID(Tabla1[[#This Row],[Aplicación]],14,1)</f>
        <v>2</v>
      </c>
      <c r="R6113" s="35" t="s">
        <v>265</v>
      </c>
      <c r="S6113" s="83" t="str">
        <f>MID(Tabla1[[#This Row],[Aplicación]],6,2)</f>
        <v>11</v>
      </c>
      <c r="T6113" s="84" t="str">
        <f>VLOOKUP(Tabla1[[#This Row],[AREA]],Hoja1!A:B,2,FALSE)</f>
        <v>11. Salud pública y seguridad ciudadana</v>
      </c>
      <c r="U6113" s="83" t="str">
        <f>MID(Tabla1[[#This Row],[Aplicación]],9,4)</f>
        <v>1631</v>
      </c>
      <c r="V6113" s="84" t="str">
        <f>VLOOKUP(Tabla1[[#This Row],[PROGRAMA]],Hoja1!A:B,2,FALSE)</f>
        <v>1631. Limpieza viaria</v>
      </c>
      <c r="W6113" s="83" t="str">
        <f>MID(Tabla1[[#This Row],[Aplicación]],14,2)</f>
        <v>22</v>
      </c>
      <c r="X6113" s="83" t="str">
        <f>MID(Tabla1[[#This Row],[Aplicación]],14,6)</f>
        <v>22199</v>
      </c>
    </row>
    <row r="6114" spans="1:24" x14ac:dyDescent="0.25">
      <c r="A6114" s="77">
        <v>220240058198</v>
      </c>
      <c r="B6114" s="78" t="s">
        <v>702</v>
      </c>
      <c r="C6114" s="79">
        <v>45630</v>
      </c>
      <c r="D6114" s="77">
        <v>22024000456</v>
      </c>
      <c r="E6114" s="78" t="s">
        <v>1426</v>
      </c>
      <c r="F6114" s="80">
        <v>15.37</v>
      </c>
      <c r="G6114" s="78" t="s">
        <v>776</v>
      </c>
      <c r="H6114" s="78" t="s">
        <v>7877</v>
      </c>
      <c r="I6114" s="81" t="s">
        <v>2934</v>
      </c>
      <c r="J6114" s="78" t="s">
        <v>398</v>
      </c>
      <c r="K6114" s="78" t="s">
        <v>398</v>
      </c>
      <c r="L6114" s="78" t="s">
        <v>413</v>
      </c>
      <c r="M6114" s="78" t="s">
        <v>395</v>
      </c>
      <c r="N6114" s="78" t="s">
        <v>396</v>
      </c>
      <c r="O6114" s="82" t="s">
        <v>325</v>
      </c>
      <c r="P6114" s="82" t="s">
        <v>6229</v>
      </c>
      <c r="Q6114" s="83" t="str">
        <f>MID(Tabla1[[#This Row],[Aplicación]],14,1)</f>
        <v>2</v>
      </c>
      <c r="R6114" s="35" t="s">
        <v>265</v>
      </c>
      <c r="S6114" s="83" t="str">
        <f>MID(Tabla1[[#This Row],[Aplicación]],6,2)</f>
        <v>11</v>
      </c>
      <c r="T6114" s="84" t="str">
        <f>VLOOKUP(Tabla1[[#This Row],[AREA]],Hoja1!A:B,2,FALSE)</f>
        <v>11. Salud pública y seguridad ciudadana</v>
      </c>
      <c r="U6114" s="83" t="str">
        <f>MID(Tabla1[[#This Row],[Aplicación]],9,4)</f>
        <v>1621</v>
      </c>
      <c r="V6114" s="84" t="str">
        <f>VLOOKUP(Tabla1[[#This Row],[PROGRAMA]],Hoja1!A:B,2,FALSE)</f>
        <v>1621. Recogida de residuos</v>
      </c>
      <c r="W6114" s="83" t="str">
        <f>MID(Tabla1[[#This Row],[Aplicación]],14,2)</f>
        <v>22</v>
      </c>
      <c r="X6114" s="83" t="str">
        <f>MID(Tabla1[[#This Row],[Aplicación]],14,6)</f>
        <v>22199</v>
      </c>
    </row>
    <row r="6115" spans="1:24" x14ac:dyDescent="0.25">
      <c r="A6115" s="77">
        <v>220240052533</v>
      </c>
      <c r="B6115" s="78" t="s">
        <v>702</v>
      </c>
      <c r="C6115" s="79">
        <v>45601</v>
      </c>
      <c r="D6115" s="77">
        <v>22024000450</v>
      </c>
      <c r="E6115" s="78" t="s">
        <v>1455</v>
      </c>
      <c r="F6115" s="80">
        <v>15.28</v>
      </c>
      <c r="G6115" s="78" t="s">
        <v>82</v>
      </c>
      <c r="H6115" s="78" t="s">
        <v>3227</v>
      </c>
      <c r="I6115" s="81" t="s">
        <v>2934</v>
      </c>
      <c r="J6115" s="78" t="s">
        <v>398</v>
      </c>
      <c r="K6115" s="78" t="s">
        <v>398</v>
      </c>
      <c r="L6115" s="78" t="s">
        <v>413</v>
      </c>
      <c r="M6115" s="78" t="s">
        <v>395</v>
      </c>
      <c r="N6115" s="78" t="s">
        <v>396</v>
      </c>
      <c r="O6115" s="82" t="s">
        <v>325</v>
      </c>
      <c r="P6115" s="82" t="s">
        <v>6229</v>
      </c>
      <c r="Q6115" s="83" t="str">
        <f>MID(Tabla1[[#This Row],[Aplicación]],14,1)</f>
        <v>2</v>
      </c>
      <c r="R6115" s="35" t="s">
        <v>265</v>
      </c>
      <c r="S6115" s="83" t="str">
        <f>MID(Tabla1[[#This Row],[Aplicación]],6,2)</f>
        <v>11</v>
      </c>
      <c r="T6115" s="84" t="str">
        <f>VLOOKUP(Tabla1[[#This Row],[AREA]],Hoja1!A:B,2,FALSE)</f>
        <v>11. Salud pública y seguridad ciudadana</v>
      </c>
      <c r="U6115" s="83" t="str">
        <f>MID(Tabla1[[#This Row],[Aplicación]],9,4)</f>
        <v>1631</v>
      </c>
      <c r="V6115" s="84" t="str">
        <f>VLOOKUP(Tabla1[[#This Row],[PROGRAMA]],Hoja1!A:B,2,FALSE)</f>
        <v>1631. Limpieza viaria</v>
      </c>
      <c r="W6115" s="83" t="str">
        <f>MID(Tabla1[[#This Row],[Aplicación]],14,2)</f>
        <v>22</v>
      </c>
      <c r="X6115" s="83" t="str">
        <f>MID(Tabla1[[#This Row],[Aplicación]],14,6)</f>
        <v>22199</v>
      </c>
    </row>
    <row r="6116" spans="1:24" x14ac:dyDescent="0.25">
      <c r="A6116" s="77">
        <v>220240051462</v>
      </c>
      <c r="B6116" s="78" t="s">
        <v>702</v>
      </c>
      <c r="C6116" s="79">
        <v>45595</v>
      </c>
      <c r="D6116" s="77">
        <v>22024000021</v>
      </c>
      <c r="E6116" s="78" t="s">
        <v>1296</v>
      </c>
      <c r="F6116" s="80">
        <v>15.02</v>
      </c>
      <c r="G6116" s="78" t="s">
        <v>82</v>
      </c>
      <c r="H6116" s="78" t="s">
        <v>7878</v>
      </c>
      <c r="I6116" s="81" t="s">
        <v>2934</v>
      </c>
      <c r="J6116" s="78" t="s">
        <v>398</v>
      </c>
      <c r="K6116" s="78" t="s">
        <v>398</v>
      </c>
      <c r="L6116" s="78" t="s">
        <v>413</v>
      </c>
      <c r="M6116" s="78" t="s">
        <v>395</v>
      </c>
      <c r="N6116" s="78" t="s">
        <v>396</v>
      </c>
      <c r="O6116" s="82" t="s">
        <v>325</v>
      </c>
      <c r="P6116" s="82" t="s">
        <v>6229</v>
      </c>
      <c r="Q6116" s="83" t="str">
        <f>MID(Tabla1[[#This Row],[Aplicación]],14,1)</f>
        <v>2</v>
      </c>
      <c r="R6116" s="35" t="s">
        <v>265</v>
      </c>
      <c r="S6116" s="83" t="str">
        <f>MID(Tabla1[[#This Row],[Aplicación]],6,2)</f>
        <v>11</v>
      </c>
      <c r="T6116" s="84" t="str">
        <f>VLOOKUP(Tabla1[[#This Row],[AREA]],Hoja1!A:B,2,FALSE)</f>
        <v>11. Salud pública y seguridad ciudadana</v>
      </c>
      <c r="U6116" s="83" t="str">
        <f>MID(Tabla1[[#This Row],[Aplicación]],9,4)</f>
        <v>1361</v>
      </c>
      <c r="V6116" s="84" t="str">
        <f>VLOOKUP(Tabla1[[#This Row],[PROGRAMA]],Hoja1!A:B,2,FALSE)</f>
        <v>1361. Prevención y extinción de incencios</v>
      </c>
      <c r="W6116" s="83" t="str">
        <f>MID(Tabla1[[#This Row],[Aplicación]],14,2)</f>
        <v>22</v>
      </c>
      <c r="X6116" s="83" t="str">
        <f>MID(Tabla1[[#This Row],[Aplicación]],14,6)</f>
        <v>22199</v>
      </c>
    </row>
    <row r="6117" spans="1:24" x14ac:dyDescent="0.25">
      <c r="A6117" s="77">
        <v>220240052424</v>
      </c>
      <c r="B6117" s="78" t="s">
        <v>702</v>
      </c>
      <c r="C6117" s="79">
        <v>45601</v>
      </c>
      <c r="D6117" s="77">
        <v>22024001011</v>
      </c>
      <c r="E6117" s="78" t="s">
        <v>1423</v>
      </c>
      <c r="F6117" s="80">
        <v>14.99</v>
      </c>
      <c r="G6117" s="78" t="s">
        <v>283</v>
      </c>
      <c r="H6117" s="78" t="s">
        <v>7879</v>
      </c>
      <c r="I6117" s="81" t="s">
        <v>2934</v>
      </c>
      <c r="J6117" s="78" t="s">
        <v>398</v>
      </c>
      <c r="K6117" s="78" t="s">
        <v>398</v>
      </c>
      <c r="L6117" s="78" t="s">
        <v>399</v>
      </c>
      <c r="M6117" s="78" t="s">
        <v>395</v>
      </c>
      <c r="N6117" s="78" t="s">
        <v>396</v>
      </c>
      <c r="O6117" s="82" t="s">
        <v>325</v>
      </c>
      <c r="P6117" s="82" t="s">
        <v>6229</v>
      </c>
      <c r="Q6117" s="83" t="str">
        <f>MID(Tabla1[[#This Row],[Aplicación]],14,1)</f>
        <v>2</v>
      </c>
      <c r="R6117" s="35" t="s">
        <v>265</v>
      </c>
      <c r="S6117" s="83" t="str">
        <f>MID(Tabla1[[#This Row],[Aplicación]],6,2)</f>
        <v>11</v>
      </c>
      <c r="T6117" s="84" t="str">
        <f>VLOOKUP(Tabla1[[#This Row],[AREA]],Hoja1!A:B,2,FALSE)</f>
        <v>11. Salud pública y seguridad ciudadana</v>
      </c>
      <c r="U6117" s="83" t="str">
        <f>MID(Tabla1[[#This Row],[Aplicación]],9,4)</f>
        <v>1321</v>
      </c>
      <c r="V6117" s="84" t="str">
        <f>VLOOKUP(Tabla1[[#This Row],[PROGRAMA]],Hoja1!A:B,2,FALSE)</f>
        <v>1321. Policía municipal</v>
      </c>
      <c r="W6117" s="83" t="str">
        <f>MID(Tabla1[[#This Row],[Aplicación]],14,2)</f>
        <v>21</v>
      </c>
      <c r="X6117" s="83" t="str">
        <f>MID(Tabla1[[#This Row],[Aplicación]],14,6)</f>
        <v>214</v>
      </c>
    </row>
    <row r="6118" spans="1:24" x14ac:dyDescent="0.25">
      <c r="A6118" s="77">
        <v>220240048574</v>
      </c>
      <c r="B6118" s="78" t="s">
        <v>702</v>
      </c>
      <c r="C6118" s="79">
        <v>45581</v>
      </c>
      <c r="D6118" s="77">
        <v>22024000456</v>
      </c>
      <c r="E6118" s="78" t="s">
        <v>1426</v>
      </c>
      <c r="F6118" s="80">
        <v>14.28</v>
      </c>
      <c r="G6118" s="78" t="s">
        <v>40</v>
      </c>
      <c r="H6118" s="78" t="s">
        <v>7880</v>
      </c>
      <c r="I6118" s="81" t="s">
        <v>2934</v>
      </c>
      <c r="J6118" s="78" t="s">
        <v>398</v>
      </c>
      <c r="K6118" s="78" t="s">
        <v>398</v>
      </c>
      <c r="L6118" s="78" t="s">
        <v>413</v>
      </c>
      <c r="M6118" s="78" t="s">
        <v>395</v>
      </c>
      <c r="N6118" s="78" t="s">
        <v>396</v>
      </c>
      <c r="O6118" s="82" t="s">
        <v>325</v>
      </c>
      <c r="P6118" s="82" t="s">
        <v>6229</v>
      </c>
      <c r="Q6118" s="83" t="str">
        <f>MID(Tabla1[[#This Row],[Aplicación]],14,1)</f>
        <v>2</v>
      </c>
      <c r="R6118" s="35" t="s">
        <v>265</v>
      </c>
      <c r="S6118" s="83" t="str">
        <f>MID(Tabla1[[#This Row],[Aplicación]],6,2)</f>
        <v>11</v>
      </c>
      <c r="T6118" s="84" t="str">
        <f>VLOOKUP(Tabla1[[#This Row],[AREA]],Hoja1!A:B,2,FALSE)</f>
        <v>11. Salud pública y seguridad ciudadana</v>
      </c>
      <c r="U6118" s="83" t="str">
        <f>MID(Tabla1[[#This Row],[Aplicación]],9,4)</f>
        <v>1621</v>
      </c>
      <c r="V6118" s="84" t="str">
        <f>VLOOKUP(Tabla1[[#This Row],[PROGRAMA]],Hoja1!A:B,2,FALSE)</f>
        <v>1621. Recogida de residuos</v>
      </c>
      <c r="W6118" s="83" t="str">
        <f>MID(Tabla1[[#This Row],[Aplicación]],14,2)</f>
        <v>22</v>
      </c>
      <c r="X6118" s="83" t="str">
        <f>MID(Tabla1[[#This Row],[Aplicación]],14,6)</f>
        <v>22199</v>
      </c>
    </row>
    <row r="6119" spans="1:24" x14ac:dyDescent="0.25">
      <c r="A6119" s="77">
        <v>220240048587</v>
      </c>
      <c r="B6119" s="78" t="s">
        <v>702</v>
      </c>
      <c r="C6119" s="79">
        <v>45581</v>
      </c>
      <c r="D6119" s="77">
        <v>22024000456</v>
      </c>
      <c r="E6119" s="78" t="s">
        <v>1426</v>
      </c>
      <c r="F6119" s="80">
        <v>14.28</v>
      </c>
      <c r="G6119" s="78" t="s">
        <v>40</v>
      </c>
      <c r="H6119" s="78" t="s">
        <v>7880</v>
      </c>
      <c r="I6119" s="81" t="s">
        <v>2934</v>
      </c>
      <c r="J6119" s="78" t="s">
        <v>398</v>
      </c>
      <c r="K6119" s="78" t="s">
        <v>398</v>
      </c>
      <c r="L6119" s="78" t="s">
        <v>413</v>
      </c>
      <c r="M6119" s="78" t="s">
        <v>395</v>
      </c>
      <c r="N6119" s="78" t="s">
        <v>396</v>
      </c>
      <c r="O6119" s="82" t="s">
        <v>325</v>
      </c>
      <c r="P6119" s="82" t="s">
        <v>6229</v>
      </c>
      <c r="Q6119" s="83" t="str">
        <f>MID(Tabla1[[#This Row],[Aplicación]],14,1)</f>
        <v>2</v>
      </c>
      <c r="R6119" s="35" t="s">
        <v>265</v>
      </c>
      <c r="S6119" s="83" t="str">
        <f>MID(Tabla1[[#This Row],[Aplicación]],6,2)</f>
        <v>11</v>
      </c>
      <c r="T6119" s="84" t="str">
        <f>VLOOKUP(Tabla1[[#This Row],[AREA]],Hoja1!A:B,2,FALSE)</f>
        <v>11. Salud pública y seguridad ciudadana</v>
      </c>
      <c r="U6119" s="83" t="str">
        <f>MID(Tabla1[[#This Row],[Aplicación]],9,4)</f>
        <v>1621</v>
      </c>
      <c r="V6119" s="84" t="str">
        <f>VLOOKUP(Tabla1[[#This Row],[PROGRAMA]],Hoja1!A:B,2,FALSE)</f>
        <v>1621. Recogida de residuos</v>
      </c>
      <c r="W6119" s="83" t="str">
        <f>MID(Tabla1[[#This Row],[Aplicación]],14,2)</f>
        <v>22</v>
      </c>
      <c r="X6119" s="83" t="str">
        <f>MID(Tabla1[[#This Row],[Aplicación]],14,6)</f>
        <v>22199</v>
      </c>
    </row>
    <row r="6120" spans="1:24" x14ac:dyDescent="0.25">
      <c r="A6120" s="77">
        <v>220240049844</v>
      </c>
      <c r="B6120" s="78" t="s">
        <v>702</v>
      </c>
      <c r="C6120" s="79">
        <v>45589</v>
      </c>
      <c r="D6120" s="77">
        <v>22024004613</v>
      </c>
      <c r="E6120" s="78" t="s">
        <v>5013</v>
      </c>
      <c r="F6120" s="80">
        <v>14.11</v>
      </c>
      <c r="G6120" s="78" t="s">
        <v>5018</v>
      </c>
      <c r="H6120" s="78" t="s">
        <v>7881</v>
      </c>
      <c r="I6120" s="81" t="s">
        <v>2934</v>
      </c>
      <c r="J6120" s="78" t="s">
        <v>398</v>
      </c>
      <c r="K6120" s="78" t="s">
        <v>398</v>
      </c>
      <c r="L6120" s="78" t="s">
        <v>413</v>
      </c>
      <c r="M6120" s="78" t="s">
        <v>395</v>
      </c>
      <c r="N6120" s="78" t="s">
        <v>396</v>
      </c>
      <c r="O6120" s="82" t="s">
        <v>325</v>
      </c>
      <c r="P6120" s="82" t="s">
        <v>6229</v>
      </c>
      <c r="Q6120" s="83" t="str">
        <f>MID(Tabla1[[#This Row],[Aplicación]],14,1)</f>
        <v>6</v>
      </c>
      <c r="R6120" s="35" t="s">
        <v>266</v>
      </c>
      <c r="S6120" s="83" t="str">
        <f>MID(Tabla1[[#This Row],[Aplicación]],6,2)</f>
        <v>06</v>
      </c>
      <c r="T6120" s="84" t="str">
        <f>VLOOKUP(Tabla1[[#This Row],[AREA]],Hoja1!A:B,2,FALSE)</f>
        <v>06. Educación y cultura</v>
      </c>
      <c r="U6120" s="83" t="str">
        <f>MID(Tabla1[[#This Row],[Aplicación]],9,4)</f>
        <v>3321</v>
      </c>
      <c r="V6120" s="84" t="str">
        <f>VLOOKUP(Tabla1[[#This Row],[PROGRAMA]],Hoja1!A:B,2,FALSE)</f>
        <v>3321. Bibliotecas públicas</v>
      </c>
      <c r="W6120" s="83" t="str">
        <f>MID(Tabla1[[#This Row],[Aplicación]],14,2)</f>
        <v>62</v>
      </c>
      <c r="X6120" s="83" t="str">
        <f>MID(Tabla1[[#This Row],[Aplicación]],14,6)</f>
        <v>629</v>
      </c>
    </row>
    <row r="6121" spans="1:24" x14ac:dyDescent="0.25">
      <c r="A6121" s="77">
        <v>220240045458</v>
      </c>
      <c r="B6121" s="78" t="s">
        <v>702</v>
      </c>
      <c r="C6121" s="79">
        <v>45568</v>
      </c>
      <c r="D6121" s="77">
        <v>22024000485</v>
      </c>
      <c r="E6121" s="78" t="s">
        <v>1323</v>
      </c>
      <c r="F6121" s="80">
        <v>14.11</v>
      </c>
      <c r="G6121" s="78" t="s">
        <v>776</v>
      </c>
      <c r="H6121" s="78" t="s">
        <v>7882</v>
      </c>
      <c r="I6121" s="81" t="s">
        <v>2934</v>
      </c>
      <c r="J6121" s="78" t="s">
        <v>398</v>
      </c>
      <c r="K6121" s="78" t="s">
        <v>398</v>
      </c>
      <c r="L6121" s="78" t="s">
        <v>413</v>
      </c>
      <c r="M6121" s="78" t="s">
        <v>395</v>
      </c>
      <c r="N6121" s="78" t="s">
        <v>396</v>
      </c>
      <c r="O6121" s="82" t="s">
        <v>325</v>
      </c>
      <c r="P6121" s="82" t="s">
        <v>6229</v>
      </c>
      <c r="Q6121" s="83" t="str">
        <f>MID(Tabla1[[#This Row],[Aplicación]],14,1)</f>
        <v>2</v>
      </c>
      <c r="R6121" s="35" t="s">
        <v>265</v>
      </c>
      <c r="S6121" s="83" t="str">
        <f>MID(Tabla1[[#This Row],[Aplicación]],6,2)</f>
        <v>10</v>
      </c>
      <c r="T6121" s="84" t="str">
        <f>VLOOKUP(Tabla1[[#This Row],[AREA]],Hoja1!A:B,2,FALSE)</f>
        <v>10. Personas mayores, familia y servicios sociales</v>
      </c>
      <c r="U6121" s="83" t="str">
        <f>MID(Tabla1[[#This Row],[Aplicación]],9,4)</f>
        <v>2312</v>
      </c>
      <c r="V6121" s="84" t="str">
        <f>VLOOKUP(Tabla1[[#This Row],[PROGRAMA]],Hoja1!A:B,2,FALSE)</f>
        <v>2312. Iniciativas sociales</v>
      </c>
      <c r="W6121" s="83" t="str">
        <f>MID(Tabla1[[#This Row],[Aplicación]],14,2)</f>
        <v>21</v>
      </c>
      <c r="X6121" s="83" t="str">
        <f>MID(Tabla1[[#This Row],[Aplicación]],14,6)</f>
        <v>212</v>
      </c>
    </row>
    <row r="6122" spans="1:24" x14ac:dyDescent="0.25">
      <c r="A6122" s="77">
        <v>220240051772</v>
      </c>
      <c r="B6122" s="78" t="s">
        <v>702</v>
      </c>
      <c r="C6122" s="79">
        <v>45600</v>
      </c>
      <c r="D6122" s="77">
        <v>22024000940</v>
      </c>
      <c r="E6122" s="78" t="s">
        <v>1285</v>
      </c>
      <c r="F6122" s="80">
        <v>13.73</v>
      </c>
      <c r="G6122" s="78" t="s">
        <v>764</v>
      </c>
      <c r="H6122" s="78" t="s">
        <v>7883</v>
      </c>
      <c r="I6122" s="81" t="s">
        <v>2934</v>
      </c>
      <c r="J6122" s="78" t="s">
        <v>398</v>
      </c>
      <c r="K6122" s="78" t="s">
        <v>398</v>
      </c>
      <c r="L6122" s="78" t="s">
        <v>413</v>
      </c>
      <c r="M6122" s="78" t="s">
        <v>395</v>
      </c>
      <c r="N6122" s="78" t="s">
        <v>396</v>
      </c>
      <c r="O6122" s="82" t="s">
        <v>325</v>
      </c>
      <c r="P6122" s="82" t="s">
        <v>6229</v>
      </c>
      <c r="Q6122" s="83" t="str">
        <f>MID(Tabla1[[#This Row],[Aplicación]],14,1)</f>
        <v>2</v>
      </c>
      <c r="R6122" s="35" t="s">
        <v>265</v>
      </c>
      <c r="S6122" s="83" t="str">
        <f>MID(Tabla1[[#This Row],[Aplicación]],6,2)</f>
        <v>06</v>
      </c>
      <c r="T6122" s="84" t="str">
        <f>VLOOKUP(Tabla1[[#This Row],[AREA]],Hoja1!A:B,2,FALSE)</f>
        <v>06. Educación y cultura</v>
      </c>
      <c r="U6122" s="83" t="str">
        <f>MID(Tabla1[[#This Row],[Aplicación]],9,4)</f>
        <v>3232</v>
      </c>
      <c r="V6122" s="84" t="str">
        <f>VLOOKUP(Tabla1[[#This Row],[PROGRAMA]],Hoja1!A:B,2,FALSE)</f>
        <v>3232. Conservación y mantenimiento centros educación infantil y primaria</v>
      </c>
      <c r="W6122" s="83" t="str">
        <f>MID(Tabla1[[#This Row],[Aplicación]],14,2)</f>
        <v>21</v>
      </c>
      <c r="X6122" s="83" t="str">
        <f>MID(Tabla1[[#This Row],[Aplicación]],14,6)</f>
        <v>212</v>
      </c>
    </row>
    <row r="6123" spans="1:24" x14ac:dyDescent="0.25">
      <c r="A6123" s="77">
        <v>220240055396</v>
      </c>
      <c r="B6123" s="78" t="s">
        <v>702</v>
      </c>
      <c r="C6123" s="79">
        <v>45617</v>
      </c>
      <c r="D6123" s="77">
        <v>22024001633</v>
      </c>
      <c r="E6123" s="78" t="s">
        <v>1427</v>
      </c>
      <c r="F6123" s="80">
        <v>13.39</v>
      </c>
      <c r="G6123" s="78" t="s">
        <v>81</v>
      </c>
      <c r="H6123" s="78" t="s">
        <v>7884</v>
      </c>
      <c r="I6123" s="81" t="s">
        <v>2934</v>
      </c>
      <c r="J6123" s="78" t="s">
        <v>398</v>
      </c>
      <c r="K6123" s="78" t="s">
        <v>398</v>
      </c>
      <c r="L6123" s="78" t="s">
        <v>413</v>
      </c>
      <c r="M6123" s="78" t="s">
        <v>395</v>
      </c>
      <c r="N6123" s="78" t="s">
        <v>396</v>
      </c>
      <c r="O6123" s="82" t="s">
        <v>325</v>
      </c>
      <c r="P6123" s="82" t="s">
        <v>6229</v>
      </c>
      <c r="Q6123" s="83" t="str">
        <f>MID(Tabla1[[#This Row],[Aplicación]],14,1)</f>
        <v>2</v>
      </c>
      <c r="R6123" s="35" t="s">
        <v>265</v>
      </c>
      <c r="S6123" s="83" t="str">
        <f>MID(Tabla1[[#This Row],[Aplicación]],6,2)</f>
        <v>07</v>
      </c>
      <c r="T6123" s="84" t="str">
        <f>VLOOKUP(Tabla1[[#This Row],[AREA]],Hoja1!A:B,2,FALSE)</f>
        <v>07. Medio ambiente</v>
      </c>
      <c r="U6123" s="83" t="str">
        <f>MID(Tabla1[[#This Row],[Aplicación]],9,4)</f>
        <v>1711</v>
      </c>
      <c r="V6123" s="84" t="str">
        <f>VLOOKUP(Tabla1[[#This Row],[PROGRAMA]],Hoja1!A:B,2,FALSE)</f>
        <v>1711. Parques y jardines</v>
      </c>
      <c r="W6123" s="83" t="str">
        <f>MID(Tabla1[[#This Row],[Aplicación]],14,2)</f>
        <v>22</v>
      </c>
      <c r="X6123" s="83" t="str">
        <f>MID(Tabla1[[#This Row],[Aplicación]],14,6)</f>
        <v>22199</v>
      </c>
    </row>
    <row r="6124" spans="1:24" x14ac:dyDescent="0.25">
      <c r="A6124" s="77">
        <v>220240060984</v>
      </c>
      <c r="B6124" s="78" t="s">
        <v>702</v>
      </c>
      <c r="C6124" s="79">
        <v>45643</v>
      </c>
      <c r="D6124" s="77">
        <v>22024000450</v>
      </c>
      <c r="E6124" s="78" t="s">
        <v>1455</v>
      </c>
      <c r="F6124" s="80">
        <v>13.35</v>
      </c>
      <c r="G6124" s="78" t="s">
        <v>82</v>
      </c>
      <c r="H6124" s="78" t="s">
        <v>7885</v>
      </c>
      <c r="I6124" s="81" t="s">
        <v>2934</v>
      </c>
      <c r="J6124" s="78" t="s">
        <v>398</v>
      </c>
      <c r="K6124" s="78" t="s">
        <v>398</v>
      </c>
      <c r="L6124" s="78" t="s">
        <v>413</v>
      </c>
      <c r="M6124" s="78" t="s">
        <v>395</v>
      </c>
      <c r="N6124" s="78" t="s">
        <v>396</v>
      </c>
      <c r="O6124" s="82" t="s">
        <v>325</v>
      </c>
      <c r="P6124" s="82" t="s">
        <v>6229</v>
      </c>
      <c r="Q6124" s="83" t="str">
        <f>MID(Tabla1[[#This Row],[Aplicación]],14,1)</f>
        <v>2</v>
      </c>
      <c r="R6124" s="35" t="s">
        <v>265</v>
      </c>
      <c r="S6124" s="83" t="str">
        <f>MID(Tabla1[[#This Row],[Aplicación]],6,2)</f>
        <v>11</v>
      </c>
      <c r="T6124" s="84" t="str">
        <f>VLOOKUP(Tabla1[[#This Row],[AREA]],Hoja1!A:B,2,FALSE)</f>
        <v>11. Salud pública y seguridad ciudadana</v>
      </c>
      <c r="U6124" s="83" t="str">
        <f>MID(Tabla1[[#This Row],[Aplicación]],9,4)</f>
        <v>1631</v>
      </c>
      <c r="V6124" s="84" t="str">
        <f>VLOOKUP(Tabla1[[#This Row],[PROGRAMA]],Hoja1!A:B,2,FALSE)</f>
        <v>1631. Limpieza viaria</v>
      </c>
      <c r="W6124" s="83" t="str">
        <f>MID(Tabla1[[#This Row],[Aplicación]],14,2)</f>
        <v>22</v>
      </c>
      <c r="X6124" s="83" t="str">
        <f>MID(Tabla1[[#This Row],[Aplicación]],14,6)</f>
        <v>22199</v>
      </c>
    </row>
    <row r="6125" spans="1:24" x14ac:dyDescent="0.25">
      <c r="A6125" s="77">
        <v>220240050117</v>
      </c>
      <c r="B6125" s="78" t="s">
        <v>702</v>
      </c>
      <c r="C6125" s="79">
        <v>45589</v>
      </c>
      <c r="D6125" s="77">
        <v>22024000078</v>
      </c>
      <c r="E6125" s="78" t="s">
        <v>1293</v>
      </c>
      <c r="F6125" s="80">
        <v>13.13</v>
      </c>
      <c r="G6125" s="78" t="s">
        <v>40</v>
      </c>
      <c r="H6125" s="78" t="s">
        <v>7886</v>
      </c>
      <c r="I6125" s="81" t="s">
        <v>2934</v>
      </c>
      <c r="J6125" s="78" t="s">
        <v>398</v>
      </c>
      <c r="K6125" s="78" t="s">
        <v>398</v>
      </c>
      <c r="L6125" s="78" t="s">
        <v>413</v>
      </c>
      <c r="M6125" s="78" t="s">
        <v>395</v>
      </c>
      <c r="N6125" s="78" t="s">
        <v>396</v>
      </c>
      <c r="O6125" s="82" t="s">
        <v>325</v>
      </c>
      <c r="P6125" s="82" t="s">
        <v>6229</v>
      </c>
      <c r="Q6125" s="83" t="str">
        <f>MID(Tabla1[[#This Row],[Aplicación]],14,1)</f>
        <v>2</v>
      </c>
      <c r="R6125" s="35" t="s">
        <v>265</v>
      </c>
      <c r="S6125" s="83" t="str">
        <f>MID(Tabla1[[#This Row],[Aplicación]],6,2)</f>
        <v>03</v>
      </c>
      <c r="T6125" s="84" t="str">
        <f>VLOOKUP(Tabla1[[#This Row],[AREA]],Hoja1!A:B,2,FALSE)</f>
        <v>03. Participación ciudadana y deportes</v>
      </c>
      <c r="U6125" s="83" t="str">
        <f>MID(Tabla1[[#This Row],[Aplicación]],9,4)</f>
        <v>9241</v>
      </c>
      <c r="V6125" s="84" t="str">
        <f>VLOOKUP(Tabla1[[#This Row],[PROGRAMA]],Hoja1!A:B,2,FALSE)</f>
        <v>9241. Participación ciudadana</v>
      </c>
      <c r="W6125" s="83" t="str">
        <f>MID(Tabla1[[#This Row],[Aplicación]],14,2)</f>
        <v>21</v>
      </c>
      <c r="X6125" s="83" t="str">
        <f>MID(Tabla1[[#This Row],[Aplicación]],14,6)</f>
        <v>212</v>
      </c>
    </row>
    <row r="6126" spans="1:24" x14ac:dyDescent="0.25">
      <c r="A6126" s="77">
        <v>220240051857</v>
      </c>
      <c r="B6126" s="78" t="s">
        <v>702</v>
      </c>
      <c r="C6126" s="79">
        <v>45600</v>
      </c>
      <c r="D6126" s="77">
        <v>22024000506</v>
      </c>
      <c r="E6126" s="78" t="s">
        <v>1335</v>
      </c>
      <c r="F6126" s="80">
        <v>12.93</v>
      </c>
      <c r="G6126" s="78" t="s">
        <v>40</v>
      </c>
      <c r="H6126" s="78" t="s">
        <v>7887</v>
      </c>
      <c r="I6126" s="81" t="s">
        <v>2934</v>
      </c>
      <c r="J6126" s="78" t="s">
        <v>398</v>
      </c>
      <c r="K6126" s="78" t="s">
        <v>398</v>
      </c>
      <c r="L6126" s="78" t="s">
        <v>413</v>
      </c>
      <c r="M6126" s="78" t="s">
        <v>395</v>
      </c>
      <c r="N6126" s="78" t="s">
        <v>396</v>
      </c>
      <c r="O6126" s="82" t="s">
        <v>325</v>
      </c>
      <c r="P6126" s="82" t="s">
        <v>6229</v>
      </c>
      <c r="Q6126" s="83" t="str">
        <f>MID(Tabla1[[#This Row],[Aplicación]],14,1)</f>
        <v>2</v>
      </c>
      <c r="R6126" s="35" t="s">
        <v>265</v>
      </c>
      <c r="S6126" s="83" t="str">
        <f>MID(Tabla1[[#This Row],[Aplicación]],6,2)</f>
        <v>10</v>
      </c>
      <c r="T6126" s="84" t="str">
        <f>VLOOKUP(Tabla1[[#This Row],[AREA]],Hoja1!A:B,2,FALSE)</f>
        <v>10. Personas mayores, familia y servicios sociales</v>
      </c>
      <c r="U6126" s="83" t="str">
        <f>MID(Tabla1[[#This Row],[Aplicación]],9,4)</f>
        <v>2412</v>
      </c>
      <c r="V6126" s="84" t="str">
        <f>VLOOKUP(Tabla1[[#This Row],[PROGRAMA]],Hoja1!A:B,2,FALSE)</f>
        <v>2412. Formación para el empleo</v>
      </c>
      <c r="W6126" s="83" t="str">
        <f>MID(Tabla1[[#This Row],[Aplicación]],14,2)</f>
        <v>22</v>
      </c>
      <c r="X6126" s="83" t="str">
        <f>MID(Tabla1[[#This Row],[Aplicación]],14,6)</f>
        <v>22199</v>
      </c>
    </row>
    <row r="6127" spans="1:24" x14ac:dyDescent="0.25">
      <c r="A6127" s="77">
        <v>220240046441</v>
      </c>
      <c r="B6127" s="78" t="s">
        <v>702</v>
      </c>
      <c r="C6127" s="79">
        <v>45572</v>
      </c>
      <c r="D6127" s="77">
        <v>22024000450</v>
      </c>
      <c r="E6127" s="78" t="s">
        <v>1455</v>
      </c>
      <c r="F6127" s="80">
        <v>12.78</v>
      </c>
      <c r="G6127" s="78" t="s">
        <v>764</v>
      </c>
      <c r="H6127" s="78" t="s">
        <v>7888</v>
      </c>
      <c r="I6127" s="81" t="s">
        <v>2934</v>
      </c>
      <c r="J6127" s="78" t="s">
        <v>398</v>
      </c>
      <c r="K6127" s="78" t="s">
        <v>398</v>
      </c>
      <c r="L6127" s="78" t="s">
        <v>413</v>
      </c>
      <c r="M6127" s="78" t="s">
        <v>395</v>
      </c>
      <c r="N6127" s="78" t="s">
        <v>396</v>
      </c>
      <c r="O6127" s="82" t="s">
        <v>325</v>
      </c>
      <c r="P6127" s="82" t="s">
        <v>6229</v>
      </c>
      <c r="Q6127" s="83" t="str">
        <f>MID(Tabla1[[#This Row],[Aplicación]],14,1)</f>
        <v>2</v>
      </c>
      <c r="R6127" s="35" t="s">
        <v>265</v>
      </c>
      <c r="S6127" s="83" t="str">
        <f>MID(Tabla1[[#This Row],[Aplicación]],6,2)</f>
        <v>11</v>
      </c>
      <c r="T6127" s="84" t="str">
        <f>VLOOKUP(Tabla1[[#This Row],[AREA]],Hoja1!A:B,2,FALSE)</f>
        <v>11. Salud pública y seguridad ciudadana</v>
      </c>
      <c r="U6127" s="83" t="str">
        <f>MID(Tabla1[[#This Row],[Aplicación]],9,4)</f>
        <v>1631</v>
      </c>
      <c r="V6127" s="84" t="str">
        <f>VLOOKUP(Tabla1[[#This Row],[PROGRAMA]],Hoja1!A:B,2,FALSE)</f>
        <v>1631. Limpieza viaria</v>
      </c>
      <c r="W6127" s="83" t="str">
        <f>MID(Tabla1[[#This Row],[Aplicación]],14,2)</f>
        <v>22</v>
      </c>
      <c r="X6127" s="83" t="str">
        <f>MID(Tabla1[[#This Row],[Aplicación]],14,6)</f>
        <v>22199</v>
      </c>
    </row>
    <row r="6128" spans="1:24" x14ac:dyDescent="0.25">
      <c r="A6128" s="77">
        <v>220240051517</v>
      </c>
      <c r="B6128" s="78" t="s">
        <v>702</v>
      </c>
      <c r="C6128" s="79">
        <v>45595</v>
      </c>
      <c r="D6128" s="77">
        <v>22024001633</v>
      </c>
      <c r="E6128" s="78" t="s">
        <v>1427</v>
      </c>
      <c r="F6128" s="80">
        <v>12.6</v>
      </c>
      <c r="G6128" s="78" t="s">
        <v>3534</v>
      </c>
      <c r="H6128" s="78" t="s">
        <v>7889</v>
      </c>
      <c r="I6128" s="81" t="s">
        <v>2934</v>
      </c>
      <c r="J6128" s="78" t="s">
        <v>398</v>
      </c>
      <c r="K6128" s="78" t="s">
        <v>398</v>
      </c>
      <c r="L6128" s="78" t="s">
        <v>413</v>
      </c>
      <c r="M6128" s="78" t="s">
        <v>395</v>
      </c>
      <c r="N6128" s="78" t="s">
        <v>396</v>
      </c>
      <c r="O6128" s="82" t="s">
        <v>325</v>
      </c>
      <c r="P6128" s="82" t="s">
        <v>6229</v>
      </c>
      <c r="Q6128" s="83" t="str">
        <f>MID(Tabla1[[#This Row],[Aplicación]],14,1)</f>
        <v>2</v>
      </c>
      <c r="R6128" s="35" t="s">
        <v>265</v>
      </c>
      <c r="S6128" s="83" t="str">
        <f>MID(Tabla1[[#This Row],[Aplicación]],6,2)</f>
        <v>07</v>
      </c>
      <c r="T6128" s="84" t="str">
        <f>VLOOKUP(Tabla1[[#This Row],[AREA]],Hoja1!A:B,2,FALSE)</f>
        <v>07. Medio ambiente</v>
      </c>
      <c r="U6128" s="83" t="str">
        <f>MID(Tabla1[[#This Row],[Aplicación]],9,4)</f>
        <v>1711</v>
      </c>
      <c r="V6128" s="84" t="str">
        <f>VLOOKUP(Tabla1[[#This Row],[PROGRAMA]],Hoja1!A:B,2,FALSE)</f>
        <v>1711. Parques y jardines</v>
      </c>
      <c r="W6128" s="83" t="str">
        <f>MID(Tabla1[[#This Row],[Aplicación]],14,2)</f>
        <v>22</v>
      </c>
      <c r="X6128" s="83" t="str">
        <f>MID(Tabla1[[#This Row],[Aplicación]],14,6)</f>
        <v>22199</v>
      </c>
    </row>
    <row r="6129" spans="1:24" x14ac:dyDescent="0.25">
      <c r="A6129" s="77">
        <v>220240051562</v>
      </c>
      <c r="B6129" s="78" t="s">
        <v>702</v>
      </c>
      <c r="C6129" s="79">
        <v>45595</v>
      </c>
      <c r="D6129" s="77">
        <v>22024000765</v>
      </c>
      <c r="E6129" s="78" t="s">
        <v>1456</v>
      </c>
      <c r="F6129" s="80">
        <v>12.18</v>
      </c>
      <c r="G6129" s="78" t="s">
        <v>3581</v>
      </c>
      <c r="H6129" s="78" t="s">
        <v>7890</v>
      </c>
      <c r="I6129" s="81" t="s">
        <v>2934</v>
      </c>
      <c r="J6129" s="78" t="s">
        <v>398</v>
      </c>
      <c r="K6129" s="78" t="s">
        <v>398</v>
      </c>
      <c r="L6129" s="78" t="s">
        <v>413</v>
      </c>
      <c r="M6129" s="78" t="s">
        <v>395</v>
      </c>
      <c r="N6129" s="78" t="s">
        <v>396</v>
      </c>
      <c r="O6129" s="82" t="s">
        <v>325</v>
      </c>
      <c r="P6129" s="82" t="s">
        <v>6229</v>
      </c>
      <c r="Q6129" s="83" t="str">
        <f>MID(Tabla1[[#This Row],[Aplicación]],14,1)</f>
        <v>2</v>
      </c>
      <c r="R6129" s="35" t="s">
        <v>265</v>
      </c>
      <c r="S6129" s="83" t="str">
        <f>MID(Tabla1[[#This Row],[Aplicación]],6,2)</f>
        <v>02</v>
      </c>
      <c r="T6129" s="84" t="str">
        <f>VLOOKUP(Tabla1[[#This Row],[AREA]],Hoja1!A:B,2,FALSE)</f>
        <v>02. Urbanismo y vivienda</v>
      </c>
      <c r="U6129" s="83" t="str">
        <f>MID(Tabla1[[#This Row],[Aplicación]],9,4)</f>
        <v>9332</v>
      </c>
      <c r="V6129" s="84" t="str">
        <f>VLOOKUP(Tabla1[[#This Row],[PROGRAMA]],Hoja1!A:B,2,FALSE)</f>
        <v>9332. Mantenimiento de edificios e instalaciones municipales</v>
      </c>
      <c r="W6129" s="83" t="str">
        <f>MID(Tabla1[[#This Row],[Aplicación]],14,2)</f>
        <v>21</v>
      </c>
      <c r="X6129" s="83" t="str">
        <f>MID(Tabla1[[#This Row],[Aplicación]],14,6)</f>
        <v>214</v>
      </c>
    </row>
    <row r="6130" spans="1:24" x14ac:dyDescent="0.25">
      <c r="A6130" s="77">
        <v>220240048513</v>
      </c>
      <c r="B6130" s="78" t="s">
        <v>702</v>
      </c>
      <c r="C6130" s="79">
        <v>45581</v>
      </c>
      <c r="D6130" s="77">
        <v>22024000505</v>
      </c>
      <c r="E6130" s="78" t="s">
        <v>1335</v>
      </c>
      <c r="F6130" s="80">
        <v>12.16</v>
      </c>
      <c r="G6130" s="78" t="s">
        <v>81</v>
      </c>
      <c r="H6130" s="78" t="s">
        <v>7891</v>
      </c>
      <c r="I6130" s="81" t="s">
        <v>2934</v>
      </c>
      <c r="J6130" s="78" t="s">
        <v>398</v>
      </c>
      <c r="K6130" s="78" t="s">
        <v>398</v>
      </c>
      <c r="L6130" s="78" t="s">
        <v>413</v>
      </c>
      <c r="M6130" s="78" t="s">
        <v>395</v>
      </c>
      <c r="N6130" s="78" t="s">
        <v>396</v>
      </c>
      <c r="O6130" s="82" t="s">
        <v>325</v>
      </c>
      <c r="P6130" s="82" t="s">
        <v>6229</v>
      </c>
      <c r="Q6130" s="83" t="str">
        <f>MID(Tabla1[[#This Row],[Aplicación]],14,1)</f>
        <v>2</v>
      </c>
      <c r="R6130" s="35" t="s">
        <v>265</v>
      </c>
      <c r="S6130" s="83" t="str">
        <f>MID(Tabla1[[#This Row],[Aplicación]],6,2)</f>
        <v>10</v>
      </c>
      <c r="T6130" s="84" t="str">
        <f>VLOOKUP(Tabla1[[#This Row],[AREA]],Hoja1!A:B,2,FALSE)</f>
        <v>10. Personas mayores, familia y servicios sociales</v>
      </c>
      <c r="U6130" s="83" t="str">
        <f>MID(Tabla1[[#This Row],[Aplicación]],9,4)</f>
        <v>2412</v>
      </c>
      <c r="V6130" s="84" t="str">
        <f>VLOOKUP(Tabla1[[#This Row],[PROGRAMA]],Hoja1!A:B,2,FALSE)</f>
        <v>2412. Formación para el empleo</v>
      </c>
      <c r="W6130" s="83" t="str">
        <f>MID(Tabla1[[#This Row],[Aplicación]],14,2)</f>
        <v>22</v>
      </c>
      <c r="X6130" s="83" t="str">
        <f>MID(Tabla1[[#This Row],[Aplicación]],14,6)</f>
        <v>22199</v>
      </c>
    </row>
    <row r="6131" spans="1:24" x14ac:dyDescent="0.25">
      <c r="A6131" s="77">
        <v>220240061977</v>
      </c>
      <c r="B6131" s="78" t="s">
        <v>702</v>
      </c>
      <c r="C6131" s="79">
        <v>45646</v>
      </c>
      <c r="D6131" s="77">
        <v>22024000940</v>
      </c>
      <c r="E6131" s="78" t="s">
        <v>1285</v>
      </c>
      <c r="F6131" s="80">
        <v>12.04</v>
      </c>
      <c r="G6131" s="78" t="s">
        <v>82</v>
      </c>
      <c r="H6131" s="78" t="s">
        <v>7892</v>
      </c>
      <c r="I6131" s="81" t="s">
        <v>2934</v>
      </c>
      <c r="J6131" s="78" t="s">
        <v>398</v>
      </c>
      <c r="K6131" s="78" t="s">
        <v>398</v>
      </c>
      <c r="L6131" s="78" t="s">
        <v>413</v>
      </c>
      <c r="M6131" s="78" t="s">
        <v>395</v>
      </c>
      <c r="N6131" s="78" t="s">
        <v>396</v>
      </c>
      <c r="O6131" s="82" t="s">
        <v>325</v>
      </c>
      <c r="P6131" s="82" t="s">
        <v>6229</v>
      </c>
      <c r="Q6131" s="83" t="str">
        <f>MID(Tabla1[[#This Row],[Aplicación]],14,1)</f>
        <v>2</v>
      </c>
      <c r="R6131" s="35" t="s">
        <v>265</v>
      </c>
      <c r="S6131" s="83" t="str">
        <f>MID(Tabla1[[#This Row],[Aplicación]],6,2)</f>
        <v>06</v>
      </c>
      <c r="T6131" s="84" t="str">
        <f>VLOOKUP(Tabla1[[#This Row],[AREA]],Hoja1!A:B,2,FALSE)</f>
        <v>06. Educación y cultura</v>
      </c>
      <c r="U6131" s="83" t="str">
        <f>MID(Tabla1[[#This Row],[Aplicación]],9,4)</f>
        <v>3232</v>
      </c>
      <c r="V6131" s="84" t="str">
        <f>VLOOKUP(Tabla1[[#This Row],[PROGRAMA]],Hoja1!A:B,2,FALSE)</f>
        <v>3232. Conservación y mantenimiento centros educación infantil y primaria</v>
      </c>
      <c r="W6131" s="83" t="str">
        <f>MID(Tabla1[[#This Row],[Aplicación]],14,2)</f>
        <v>21</v>
      </c>
      <c r="X6131" s="83" t="str">
        <f>MID(Tabla1[[#This Row],[Aplicación]],14,6)</f>
        <v>212</v>
      </c>
    </row>
    <row r="6132" spans="1:24" x14ac:dyDescent="0.25">
      <c r="A6132" s="77">
        <v>220240060421</v>
      </c>
      <c r="B6132" s="78" t="s">
        <v>702</v>
      </c>
      <c r="C6132" s="79">
        <v>45638</v>
      </c>
      <c r="D6132" s="77">
        <v>22024000021</v>
      </c>
      <c r="E6132" s="78" t="s">
        <v>1296</v>
      </c>
      <c r="F6132" s="80">
        <v>11.98</v>
      </c>
      <c r="G6132" s="78" t="s">
        <v>838</v>
      </c>
      <c r="H6132" s="78" t="s">
        <v>7893</v>
      </c>
      <c r="I6132" s="81" t="s">
        <v>2934</v>
      </c>
      <c r="J6132" s="78" t="s">
        <v>398</v>
      </c>
      <c r="K6132" s="78" t="s">
        <v>398</v>
      </c>
      <c r="L6132" s="78" t="s">
        <v>413</v>
      </c>
      <c r="M6132" s="78" t="s">
        <v>395</v>
      </c>
      <c r="N6132" s="78" t="s">
        <v>396</v>
      </c>
      <c r="O6132" s="82" t="s">
        <v>325</v>
      </c>
      <c r="P6132" s="82" t="s">
        <v>6229</v>
      </c>
      <c r="Q6132" s="83" t="str">
        <f>MID(Tabla1[[#This Row],[Aplicación]],14,1)</f>
        <v>2</v>
      </c>
      <c r="R6132" s="35" t="s">
        <v>265</v>
      </c>
      <c r="S6132" s="83" t="str">
        <f>MID(Tabla1[[#This Row],[Aplicación]],6,2)</f>
        <v>11</v>
      </c>
      <c r="T6132" s="84" t="str">
        <f>VLOOKUP(Tabla1[[#This Row],[AREA]],Hoja1!A:B,2,FALSE)</f>
        <v>11. Salud pública y seguridad ciudadana</v>
      </c>
      <c r="U6132" s="83" t="str">
        <f>MID(Tabla1[[#This Row],[Aplicación]],9,4)</f>
        <v>1361</v>
      </c>
      <c r="V6132" s="84" t="str">
        <f>VLOOKUP(Tabla1[[#This Row],[PROGRAMA]],Hoja1!A:B,2,FALSE)</f>
        <v>1361. Prevención y extinción de incencios</v>
      </c>
      <c r="W6132" s="83" t="str">
        <f>MID(Tabla1[[#This Row],[Aplicación]],14,2)</f>
        <v>22</v>
      </c>
      <c r="X6132" s="83" t="str">
        <f>MID(Tabla1[[#This Row],[Aplicación]],14,6)</f>
        <v>22199</v>
      </c>
    </row>
    <row r="6133" spans="1:24" x14ac:dyDescent="0.25">
      <c r="A6133" s="77">
        <v>220240053968</v>
      </c>
      <c r="B6133" s="78" t="s">
        <v>702</v>
      </c>
      <c r="C6133" s="79">
        <v>45614</v>
      </c>
      <c r="D6133" s="77">
        <v>22024000078</v>
      </c>
      <c r="E6133" s="78" t="s">
        <v>1293</v>
      </c>
      <c r="F6133" s="80">
        <v>11.92</v>
      </c>
      <c r="G6133" s="78" t="s">
        <v>82</v>
      </c>
      <c r="H6133" s="78" t="s">
        <v>7894</v>
      </c>
      <c r="I6133" s="81" t="s">
        <v>2934</v>
      </c>
      <c r="J6133" s="78" t="s">
        <v>398</v>
      </c>
      <c r="K6133" s="78" t="s">
        <v>398</v>
      </c>
      <c r="L6133" s="78" t="s">
        <v>413</v>
      </c>
      <c r="M6133" s="78" t="s">
        <v>395</v>
      </c>
      <c r="N6133" s="78" t="s">
        <v>396</v>
      </c>
      <c r="O6133" s="82" t="s">
        <v>325</v>
      </c>
      <c r="P6133" s="82" t="s">
        <v>6229</v>
      </c>
      <c r="Q6133" s="83" t="str">
        <f>MID(Tabla1[[#This Row],[Aplicación]],14,1)</f>
        <v>2</v>
      </c>
      <c r="R6133" s="35" t="s">
        <v>265</v>
      </c>
      <c r="S6133" s="83" t="str">
        <f>MID(Tabla1[[#This Row],[Aplicación]],6,2)</f>
        <v>03</v>
      </c>
      <c r="T6133" s="84" t="str">
        <f>VLOOKUP(Tabla1[[#This Row],[AREA]],Hoja1!A:B,2,FALSE)</f>
        <v>03. Participación ciudadana y deportes</v>
      </c>
      <c r="U6133" s="83" t="str">
        <f>MID(Tabla1[[#This Row],[Aplicación]],9,4)</f>
        <v>9241</v>
      </c>
      <c r="V6133" s="84" t="str">
        <f>VLOOKUP(Tabla1[[#This Row],[PROGRAMA]],Hoja1!A:B,2,FALSE)</f>
        <v>9241. Participación ciudadana</v>
      </c>
      <c r="W6133" s="83" t="str">
        <f>MID(Tabla1[[#This Row],[Aplicación]],14,2)</f>
        <v>21</v>
      </c>
      <c r="X6133" s="83" t="str">
        <f>MID(Tabla1[[#This Row],[Aplicación]],14,6)</f>
        <v>212</v>
      </c>
    </row>
    <row r="6134" spans="1:24" x14ac:dyDescent="0.25">
      <c r="A6134" s="77">
        <v>220240062125</v>
      </c>
      <c r="B6134" s="78" t="s">
        <v>702</v>
      </c>
      <c r="C6134" s="79">
        <v>45646</v>
      </c>
      <c r="D6134" s="77">
        <v>22024001633</v>
      </c>
      <c r="E6134" s="78" t="s">
        <v>1427</v>
      </c>
      <c r="F6134" s="80">
        <v>11.89</v>
      </c>
      <c r="G6134" s="78" t="s">
        <v>81</v>
      </c>
      <c r="H6134" s="78" t="s">
        <v>7895</v>
      </c>
      <c r="I6134" s="81" t="s">
        <v>2934</v>
      </c>
      <c r="J6134" s="78" t="s">
        <v>398</v>
      </c>
      <c r="K6134" s="78" t="s">
        <v>398</v>
      </c>
      <c r="L6134" s="78" t="s">
        <v>413</v>
      </c>
      <c r="M6134" s="78" t="s">
        <v>395</v>
      </c>
      <c r="N6134" s="78" t="s">
        <v>396</v>
      </c>
      <c r="O6134" s="82" t="s">
        <v>325</v>
      </c>
      <c r="P6134" s="82" t="s">
        <v>6229</v>
      </c>
      <c r="Q6134" s="83" t="str">
        <f>MID(Tabla1[[#This Row],[Aplicación]],14,1)</f>
        <v>2</v>
      </c>
      <c r="R6134" s="35" t="s">
        <v>265</v>
      </c>
      <c r="S6134" s="83" t="str">
        <f>MID(Tabla1[[#This Row],[Aplicación]],6,2)</f>
        <v>07</v>
      </c>
      <c r="T6134" s="84" t="str">
        <f>VLOOKUP(Tabla1[[#This Row],[AREA]],Hoja1!A:B,2,FALSE)</f>
        <v>07. Medio ambiente</v>
      </c>
      <c r="U6134" s="83" t="str">
        <f>MID(Tabla1[[#This Row],[Aplicación]],9,4)</f>
        <v>1711</v>
      </c>
      <c r="V6134" s="84" t="str">
        <f>VLOOKUP(Tabla1[[#This Row],[PROGRAMA]],Hoja1!A:B,2,FALSE)</f>
        <v>1711. Parques y jardines</v>
      </c>
      <c r="W6134" s="83" t="str">
        <f>MID(Tabla1[[#This Row],[Aplicación]],14,2)</f>
        <v>22</v>
      </c>
      <c r="X6134" s="83" t="str">
        <f>MID(Tabla1[[#This Row],[Aplicación]],14,6)</f>
        <v>22199</v>
      </c>
    </row>
    <row r="6135" spans="1:24" x14ac:dyDescent="0.25">
      <c r="A6135" s="77">
        <v>220240067646</v>
      </c>
      <c r="B6135" s="78" t="s">
        <v>702</v>
      </c>
      <c r="C6135" s="79">
        <v>45657</v>
      </c>
      <c r="D6135" s="77">
        <v>22024000506</v>
      </c>
      <c r="E6135" s="78" t="s">
        <v>1335</v>
      </c>
      <c r="F6135" s="80">
        <v>415.44</v>
      </c>
      <c r="G6135" s="78" t="s">
        <v>40</v>
      </c>
      <c r="H6135" s="78" t="s">
        <v>7896</v>
      </c>
      <c r="I6135" s="81">
        <v>300</v>
      </c>
      <c r="J6135" s="78" t="s">
        <v>398</v>
      </c>
      <c r="K6135" s="78" t="s">
        <v>398</v>
      </c>
      <c r="L6135" s="78" t="s">
        <v>413</v>
      </c>
      <c r="M6135" s="78" t="s">
        <v>395</v>
      </c>
      <c r="N6135" s="78" t="s">
        <v>396</v>
      </c>
      <c r="O6135" s="82" t="s">
        <v>325</v>
      </c>
      <c r="P6135" s="82" t="s">
        <v>6229</v>
      </c>
      <c r="Q6135" s="83" t="str">
        <f>MID(Tabla1[[#This Row],[Aplicación]],14,1)</f>
        <v>2</v>
      </c>
      <c r="R6135" s="35" t="s">
        <v>265</v>
      </c>
      <c r="S6135" s="83" t="str">
        <f>MID(Tabla1[[#This Row],[Aplicación]],6,2)</f>
        <v>10</v>
      </c>
      <c r="T6135" s="84" t="str">
        <f>VLOOKUP(Tabla1[[#This Row],[AREA]],Hoja1!A:B,2,FALSE)</f>
        <v>10. Personas mayores, familia y servicios sociales</v>
      </c>
      <c r="U6135" s="83" t="str">
        <f>MID(Tabla1[[#This Row],[Aplicación]],9,4)</f>
        <v>2412</v>
      </c>
      <c r="V6135" s="84" t="str">
        <f>VLOOKUP(Tabla1[[#This Row],[PROGRAMA]],Hoja1!A:B,2,FALSE)</f>
        <v>2412. Formación para el empleo</v>
      </c>
      <c r="W6135" s="83" t="str">
        <f>MID(Tabla1[[#This Row],[Aplicación]],14,2)</f>
        <v>22</v>
      </c>
      <c r="X6135" s="83" t="str">
        <f>MID(Tabla1[[#This Row],[Aplicación]],14,6)</f>
        <v>22199</v>
      </c>
    </row>
    <row r="6136" spans="1:24" x14ac:dyDescent="0.25">
      <c r="A6136" s="77">
        <v>220240045007</v>
      </c>
      <c r="B6136" s="78" t="s">
        <v>702</v>
      </c>
      <c r="C6136" s="79">
        <v>45567</v>
      </c>
      <c r="D6136" s="77">
        <v>22024000940</v>
      </c>
      <c r="E6136" s="78" t="s">
        <v>1285</v>
      </c>
      <c r="F6136" s="80">
        <v>11.88</v>
      </c>
      <c r="G6136" s="78" t="s">
        <v>41</v>
      </c>
      <c r="H6136" s="78" t="s">
        <v>7897</v>
      </c>
      <c r="I6136" s="81" t="s">
        <v>2934</v>
      </c>
      <c r="J6136" s="78" t="s">
        <v>398</v>
      </c>
      <c r="K6136" s="78" t="s">
        <v>398</v>
      </c>
      <c r="L6136" s="78" t="s">
        <v>413</v>
      </c>
      <c r="M6136" s="78" t="s">
        <v>395</v>
      </c>
      <c r="N6136" s="78" t="s">
        <v>396</v>
      </c>
      <c r="O6136" s="82" t="s">
        <v>325</v>
      </c>
      <c r="P6136" s="82" t="s">
        <v>6229</v>
      </c>
      <c r="Q6136" s="83" t="str">
        <f>MID(Tabla1[[#This Row],[Aplicación]],14,1)</f>
        <v>2</v>
      </c>
      <c r="R6136" s="35" t="s">
        <v>265</v>
      </c>
      <c r="S6136" s="83" t="str">
        <f>MID(Tabla1[[#This Row],[Aplicación]],6,2)</f>
        <v>06</v>
      </c>
      <c r="T6136" s="84" t="str">
        <f>VLOOKUP(Tabla1[[#This Row],[AREA]],Hoja1!A:B,2,FALSE)</f>
        <v>06. Educación y cultura</v>
      </c>
      <c r="U6136" s="83" t="str">
        <f>MID(Tabla1[[#This Row],[Aplicación]],9,4)</f>
        <v>3232</v>
      </c>
      <c r="V6136" s="84" t="str">
        <f>VLOOKUP(Tabla1[[#This Row],[PROGRAMA]],Hoja1!A:B,2,FALSE)</f>
        <v>3232. Conservación y mantenimiento centros educación infantil y primaria</v>
      </c>
      <c r="W6136" s="83" t="str">
        <f>MID(Tabla1[[#This Row],[Aplicación]],14,2)</f>
        <v>21</v>
      </c>
      <c r="X6136" s="83" t="str">
        <f>MID(Tabla1[[#This Row],[Aplicación]],14,6)</f>
        <v>212</v>
      </c>
    </row>
    <row r="6137" spans="1:24" x14ac:dyDescent="0.25">
      <c r="A6137" s="77">
        <v>220240052380</v>
      </c>
      <c r="B6137" s="78" t="s">
        <v>702</v>
      </c>
      <c r="C6137" s="79">
        <v>45601</v>
      </c>
      <c r="D6137" s="77">
        <v>22024000437</v>
      </c>
      <c r="E6137" s="78" t="s">
        <v>1287</v>
      </c>
      <c r="F6137" s="80">
        <v>11.72</v>
      </c>
      <c r="G6137" s="78" t="s">
        <v>776</v>
      </c>
      <c r="H6137" s="78" t="s">
        <v>7898</v>
      </c>
      <c r="I6137" s="81" t="s">
        <v>2934</v>
      </c>
      <c r="J6137" s="78" t="s">
        <v>398</v>
      </c>
      <c r="K6137" s="78" t="s">
        <v>398</v>
      </c>
      <c r="L6137" s="78" t="s">
        <v>413</v>
      </c>
      <c r="M6137" s="78" t="s">
        <v>395</v>
      </c>
      <c r="N6137" s="78" t="s">
        <v>396</v>
      </c>
      <c r="O6137" s="82" t="s">
        <v>325</v>
      </c>
      <c r="P6137" s="82" t="s">
        <v>6229</v>
      </c>
      <c r="Q6137" s="83" t="str">
        <f>MID(Tabla1[[#This Row],[Aplicación]],14,1)</f>
        <v>2</v>
      </c>
      <c r="R6137" s="35" t="s">
        <v>265</v>
      </c>
      <c r="S6137" s="83" t="str">
        <f>MID(Tabla1[[#This Row],[Aplicación]],6,2)</f>
        <v>10</v>
      </c>
      <c r="T6137" s="84" t="str">
        <f>VLOOKUP(Tabla1[[#This Row],[AREA]],Hoja1!A:B,2,FALSE)</f>
        <v>10. Personas mayores, familia y servicios sociales</v>
      </c>
      <c r="U6137" s="83" t="str">
        <f>MID(Tabla1[[#This Row],[Aplicación]],9,4)</f>
        <v>2311</v>
      </c>
      <c r="V6137" s="84" t="str">
        <f>VLOOKUP(Tabla1[[#This Row],[PROGRAMA]],Hoja1!A:B,2,FALSE)</f>
        <v>2311. Intervención social</v>
      </c>
      <c r="W6137" s="83" t="str">
        <f>MID(Tabla1[[#This Row],[Aplicación]],14,2)</f>
        <v>21</v>
      </c>
      <c r="X6137" s="83" t="str">
        <f>MID(Tabla1[[#This Row],[Aplicación]],14,6)</f>
        <v>212</v>
      </c>
    </row>
    <row r="6138" spans="1:24" x14ac:dyDescent="0.25">
      <c r="A6138" s="77">
        <v>220240045482</v>
      </c>
      <c r="B6138" s="78" t="s">
        <v>702</v>
      </c>
      <c r="C6138" s="79">
        <v>45568</v>
      </c>
      <c r="D6138" s="77">
        <v>22024000749</v>
      </c>
      <c r="E6138" s="78" t="s">
        <v>1290</v>
      </c>
      <c r="F6138" s="80">
        <v>11.58</v>
      </c>
      <c r="G6138" s="78" t="s">
        <v>838</v>
      </c>
      <c r="H6138" s="78" t="s">
        <v>7899</v>
      </c>
      <c r="I6138" s="81" t="s">
        <v>2934</v>
      </c>
      <c r="J6138" s="78" t="s">
        <v>398</v>
      </c>
      <c r="K6138" s="78" t="s">
        <v>398</v>
      </c>
      <c r="L6138" s="78" t="s">
        <v>413</v>
      </c>
      <c r="M6138" s="78" t="s">
        <v>395</v>
      </c>
      <c r="N6138" s="78" t="s">
        <v>396</v>
      </c>
      <c r="O6138" s="82" t="s">
        <v>325</v>
      </c>
      <c r="P6138" s="82" t="s">
        <v>6229</v>
      </c>
      <c r="Q6138" s="83" t="str">
        <f>MID(Tabla1[[#This Row],[Aplicación]],14,1)</f>
        <v>2</v>
      </c>
      <c r="R6138" s="35" t="s">
        <v>265</v>
      </c>
      <c r="S6138" s="83" t="str">
        <f>MID(Tabla1[[#This Row],[Aplicación]],6,2)</f>
        <v>02</v>
      </c>
      <c r="T6138" s="84" t="str">
        <f>VLOOKUP(Tabla1[[#This Row],[AREA]],Hoja1!A:B,2,FALSE)</f>
        <v>02. Urbanismo y vivienda</v>
      </c>
      <c r="U6138" s="83" t="str">
        <f>MID(Tabla1[[#This Row],[Aplicación]],9,4)</f>
        <v>9332</v>
      </c>
      <c r="V6138" s="84" t="str">
        <f>VLOOKUP(Tabla1[[#This Row],[PROGRAMA]],Hoja1!A:B,2,FALSE)</f>
        <v>9332. Mantenimiento de edificios e instalaciones municipales</v>
      </c>
      <c r="W6138" s="83" t="str">
        <f>MID(Tabla1[[#This Row],[Aplicación]],14,2)</f>
        <v>21</v>
      </c>
      <c r="X6138" s="83" t="str">
        <f>MID(Tabla1[[#This Row],[Aplicación]],14,6)</f>
        <v>212</v>
      </c>
    </row>
    <row r="6139" spans="1:24" x14ac:dyDescent="0.25">
      <c r="A6139" s="77">
        <v>220240055385</v>
      </c>
      <c r="B6139" s="78" t="s">
        <v>702</v>
      </c>
      <c r="C6139" s="79">
        <v>45617</v>
      </c>
      <c r="D6139" s="77">
        <v>22024001045</v>
      </c>
      <c r="E6139" s="78" t="s">
        <v>1353</v>
      </c>
      <c r="F6139" s="80">
        <v>11.54</v>
      </c>
      <c r="G6139" s="78" t="s">
        <v>776</v>
      </c>
      <c r="H6139" s="78" t="s">
        <v>7900</v>
      </c>
      <c r="I6139" s="81" t="s">
        <v>2934</v>
      </c>
      <c r="J6139" s="78" t="s">
        <v>398</v>
      </c>
      <c r="K6139" s="78" t="s">
        <v>398</v>
      </c>
      <c r="L6139" s="78" t="s">
        <v>413</v>
      </c>
      <c r="M6139" s="78" t="s">
        <v>395</v>
      </c>
      <c r="N6139" s="78" t="s">
        <v>396</v>
      </c>
      <c r="O6139" s="82" t="s">
        <v>325</v>
      </c>
      <c r="P6139" s="82" t="s">
        <v>6229</v>
      </c>
      <c r="Q6139" s="83" t="str">
        <f>MID(Tabla1[[#This Row],[Aplicación]],14,1)</f>
        <v>2</v>
      </c>
      <c r="R6139" s="35" t="s">
        <v>265</v>
      </c>
      <c r="S6139" s="83" t="str">
        <f>MID(Tabla1[[#This Row],[Aplicación]],6,2)</f>
        <v>11</v>
      </c>
      <c r="T6139" s="84" t="str">
        <f>VLOOKUP(Tabla1[[#This Row],[AREA]],Hoja1!A:B,2,FALSE)</f>
        <v>11. Salud pública y seguridad ciudadana</v>
      </c>
      <c r="U6139" s="83" t="str">
        <f>MID(Tabla1[[#This Row],[Aplicación]],9,4)</f>
        <v>3111</v>
      </c>
      <c r="V6139" s="84" t="str">
        <f>VLOOKUP(Tabla1[[#This Row],[PROGRAMA]],Hoja1!A:B,2,FALSE)</f>
        <v>3111. Protección de la salubridad pública</v>
      </c>
      <c r="W6139" s="83" t="str">
        <f>MID(Tabla1[[#This Row],[Aplicación]],14,2)</f>
        <v>22</v>
      </c>
      <c r="X6139" s="83" t="str">
        <f>MID(Tabla1[[#This Row],[Aplicación]],14,6)</f>
        <v>22199</v>
      </c>
    </row>
    <row r="6140" spans="1:24" x14ac:dyDescent="0.25">
      <c r="A6140" s="77">
        <v>220240060962</v>
      </c>
      <c r="B6140" s="78" t="s">
        <v>702</v>
      </c>
      <c r="C6140" s="79">
        <v>45643</v>
      </c>
      <c r="D6140" s="77">
        <v>22024000749</v>
      </c>
      <c r="E6140" s="78" t="s">
        <v>1290</v>
      </c>
      <c r="F6140" s="80">
        <v>11.27</v>
      </c>
      <c r="G6140" s="78" t="s">
        <v>82</v>
      </c>
      <c r="H6140" s="78" t="s">
        <v>7901</v>
      </c>
      <c r="I6140" s="81" t="s">
        <v>2934</v>
      </c>
      <c r="J6140" s="78" t="s">
        <v>398</v>
      </c>
      <c r="K6140" s="78" t="s">
        <v>398</v>
      </c>
      <c r="L6140" s="78" t="s">
        <v>413</v>
      </c>
      <c r="M6140" s="78" t="s">
        <v>395</v>
      </c>
      <c r="N6140" s="78" t="s">
        <v>396</v>
      </c>
      <c r="O6140" s="82" t="s">
        <v>325</v>
      </c>
      <c r="P6140" s="82" t="s">
        <v>6229</v>
      </c>
      <c r="Q6140" s="83" t="str">
        <f>MID(Tabla1[[#This Row],[Aplicación]],14,1)</f>
        <v>2</v>
      </c>
      <c r="R6140" s="35" t="s">
        <v>265</v>
      </c>
      <c r="S6140" s="83" t="str">
        <f>MID(Tabla1[[#This Row],[Aplicación]],6,2)</f>
        <v>02</v>
      </c>
      <c r="T6140" s="84" t="str">
        <f>VLOOKUP(Tabla1[[#This Row],[AREA]],Hoja1!A:B,2,FALSE)</f>
        <v>02. Urbanismo y vivienda</v>
      </c>
      <c r="U6140" s="83" t="str">
        <f>MID(Tabla1[[#This Row],[Aplicación]],9,4)</f>
        <v>9332</v>
      </c>
      <c r="V6140" s="84" t="str">
        <f>VLOOKUP(Tabla1[[#This Row],[PROGRAMA]],Hoja1!A:B,2,FALSE)</f>
        <v>9332. Mantenimiento de edificios e instalaciones municipales</v>
      </c>
      <c r="W6140" s="83" t="str">
        <f>MID(Tabla1[[#This Row],[Aplicación]],14,2)</f>
        <v>21</v>
      </c>
      <c r="X6140" s="83" t="str">
        <f>MID(Tabla1[[#This Row],[Aplicación]],14,6)</f>
        <v>212</v>
      </c>
    </row>
    <row r="6141" spans="1:24" x14ac:dyDescent="0.25">
      <c r="A6141" s="77">
        <v>220240057569</v>
      </c>
      <c r="B6141" s="78" t="s">
        <v>702</v>
      </c>
      <c r="C6141" s="79">
        <v>45629</v>
      </c>
      <c r="D6141" s="77">
        <v>22024000021</v>
      </c>
      <c r="E6141" s="78" t="s">
        <v>1296</v>
      </c>
      <c r="F6141" s="80">
        <v>11.27</v>
      </c>
      <c r="G6141" s="78" t="s">
        <v>804</v>
      </c>
      <c r="H6141" s="78" t="s">
        <v>7902</v>
      </c>
      <c r="I6141" s="81" t="s">
        <v>2934</v>
      </c>
      <c r="J6141" s="78" t="s">
        <v>398</v>
      </c>
      <c r="K6141" s="78" t="s">
        <v>398</v>
      </c>
      <c r="L6141" s="78" t="s">
        <v>413</v>
      </c>
      <c r="M6141" s="78" t="s">
        <v>395</v>
      </c>
      <c r="N6141" s="78" t="s">
        <v>396</v>
      </c>
      <c r="O6141" s="82" t="s">
        <v>325</v>
      </c>
      <c r="P6141" s="82" t="s">
        <v>6229</v>
      </c>
      <c r="Q6141" s="83" t="str">
        <f>MID(Tabla1[[#This Row],[Aplicación]],14,1)</f>
        <v>2</v>
      </c>
      <c r="R6141" s="35" t="s">
        <v>265</v>
      </c>
      <c r="S6141" s="83" t="str">
        <f>MID(Tabla1[[#This Row],[Aplicación]],6,2)</f>
        <v>11</v>
      </c>
      <c r="T6141" s="84" t="str">
        <f>VLOOKUP(Tabla1[[#This Row],[AREA]],Hoja1!A:B,2,FALSE)</f>
        <v>11. Salud pública y seguridad ciudadana</v>
      </c>
      <c r="U6141" s="83" t="str">
        <f>MID(Tabla1[[#This Row],[Aplicación]],9,4)</f>
        <v>1361</v>
      </c>
      <c r="V6141" s="84" t="str">
        <f>VLOOKUP(Tabla1[[#This Row],[PROGRAMA]],Hoja1!A:B,2,FALSE)</f>
        <v>1361. Prevención y extinción de incencios</v>
      </c>
      <c r="W6141" s="83" t="str">
        <f>MID(Tabla1[[#This Row],[Aplicación]],14,2)</f>
        <v>22</v>
      </c>
      <c r="X6141" s="83" t="str">
        <f>MID(Tabla1[[#This Row],[Aplicación]],14,6)</f>
        <v>22199</v>
      </c>
    </row>
    <row r="6142" spans="1:24" x14ac:dyDescent="0.25">
      <c r="A6142" s="77">
        <v>220240049827</v>
      </c>
      <c r="B6142" s="78" t="s">
        <v>702</v>
      </c>
      <c r="C6142" s="79">
        <v>45589</v>
      </c>
      <c r="D6142" s="77">
        <v>22024000941</v>
      </c>
      <c r="E6142" s="78" t="s">
        <v>1452</v>
      </c>
      <c r="F6142" s="80">
        <v>11.24</v>
      </c>
      <c r="G6142" s="78" t="s">
        <v>764</v>
      </c>
      <c r="H6142" s="78" t="s">
        <v>5102</v>
      </c>
      <c r="I6142" s="81" t="s">
        <v>2934</v>
      </c>
      <c r="J6142" s="78" t="s">
        <v>398</v>
      </c>
      <c r="K6142" s="78" t="s">
        <v>398</v>
      </c>
      <c r="L6142" s="78" t="s">
        <v>413</v>
      </c>
      <c r="M6142" s="78" t="s">
        <v>395</v>
      </c>
      <c r="N6142" s="78" t="s">
        <v>396</v>
      </c>
      <c r="O6142" s="82" t="s">
        <v>325</v>
      </c>
      <c r="P6142" s="82" t="s">
        <v>6229</v>
      </c>
      <c r="Q6142" s="83" t="str">
        <f>MID(Tabla1[[#This Row],[Aplicación]],14,1)</f>
        <v>2</v>
      </c>
      <c r="R6142" s="35" t="s">
        <v>265</v>
      </c>
      <c r="S6142" s="83" t="str">
        <f>MID(Tabla1[[#This Row],[Aplicación]],6,2)</f>
        <v>06</v>
      </c>
      <c r="T6142" s="84" t="str">
        <f>VLOOKUP(Tabla1[[#This Row],[AREA]],Hoja1!A:B,2,FALSE)</f>
        <v>06. Educación y cultura</v>
      </c>
      <c r="U6142" s="83" t="str">
        <f>MID(Tabla1[[#This Row],[Aplicación]],9,4)</f>
        <v>3321</v>
      </c>
      <c r="V6142" s="84" t="str">
        <f>VLOOKUP(Tabla1[[#This Row],[PROGRAMA]],Hoja1!A:B,2,FALSE)</f>
        <v>3321. Bibliotecas públicas</v>
      </c>
      <c r="W6142" s="83" t="str">
        <f>MID(Tabla1[[#This Row],[Aplicación]],14,2)</f>
        <v>21</v>
      </c>
      <c r="X6142" s="83" t="str">
        <f>MID(Tabla1[[#This Row],[Aplicación]],14,6)</f>
        <v>212</v>
      </c>
    </row>
    <row r="6143" spans="1:24" x14ac:dyDescent="0.25">
      <c r="A6143" s="77">
        <v>220240067449</v>
      </c>
      <c r="B6143" s="78" t="s">
        <v>702</v>
      </c>
      <c r="C6143" s="79">
        <v>45657</v>
      </c>
      <c r="D6143" s="77">
        <v>22024000464</v>
      </c>
      <c r="E6143" s="78" t="s">
        <v>1366</v>
      </c>
      <c r="F6143" s="80">
        <v>413.8</v>
      </c>
      <c r="G6143" s="78" t="s">
        <v>801</v>
      </c>
      <c r="H6143" s="78" t="s">
        <v>7903</v>
      </c>
      <c r="I6143" s="81">
        <v>300</v>
      </c>
      <c r="J6143" s="78" t="s">
        <v>398</v>
      </c>
      <c r="K6143" s="78" t="s">
        <v>398</v>
      </c>
      <c r="L6143" s="78" t="s">
        <v>399</v>
      </c>
      <c r="M6143" s="78" t="s">
        <v>395</v>
      </c>
      <c r="N6143" s="78" t="s">
        <v>396</v>
      </c>
      <c r="O6143" s="82" t="s">
        <v>325</v>
      </c>
      <c r="P6143" s="82" t="s">
        <v>6229</v>
      </c>
      <c r="Q6143" s="83" t="str">
        <f>MID(Tabla1[[#This Row],[Aplicación]],14,1)</f>
        <v>2</v>
      </c>
      <c r="R6143" s="35" t="s">
        <v>265</v>
      </c>
      <c r="S6143" s="83" t="str">
        <f>MID(Tabla1[[#This Row],[Aplicación]],6,2)</f>
        <v>11</v>
      </c>
      <c r="T6143" s="84" t="str">
        <f>VLOOKUP(Tabla1[[#This Row],[AREA]],Hoja1!A:B,2,FALSE)</f>
        <v>11. Salud pública y seguridad ciudadana</v>
      </c>
      <c r="U6143" s="83" t="str">
        <f>MID(Tabla1[[#This Row],[Aplicación]],9,4)</f>
        <v>1631</v>
      </c>
      <c r="V6143" s="84" t="str">
        <f>VLOOKUP(Tabla1[[#This Row],[PROGRAMA]],Hoja1!A:B,2,FALSE)</f>
        <v>1631. Limpieza viaria</v>
      </c>
      <c r="W6143" s="83" t="str">
        <f>MID(Tabla1[[#This Row],[Aplicación]],14,2)</f>
        <v>21</v>
      </c>
      <c r="X6143" s="83" t="str">
        <f>MID(Tabla1[[#This Row],[Aplicación]],14,6)</f>
        <v>214</v>
      </c>
    </row>
    <row r="6144" spans="1:24" x14ac:dyDescent="0.25">
      <c r="A6144" s="77">
        <v>220240067486</v>
      </c>
      <c r="B6144" s="78" t="s">
        <v>702</v>
      </c>
      <c r="C6144" s="79">
        <v>45657</v>
      </c>
      <c r="D6144" s="77">
        <v>22024004612</v>
      </c>
      <c r="E6144" s="78" t="s">
        <v>5013</v>
      </c>
      <c r="F6144" s="80">
        <v>402.75</v>
      </c>
      <c r="G6144" s="78" t="s">
        <v>5982</v>
      </c>
      <c r="H6144" s="78" t="s">
        <v>7904</v>
      </c>
      <c r="I6144" s="81">
        <v>300</v>
      </c>
      <c r="J6144" s="78" t="s">
        <v>537</v>
      </c>
      <c r="K6144" s="78" t="s">
        <v>537</v>
      </c>
      <c r="L6144" s="78" t="s">
        <v>413</v>
      </c>
      <c r="M6144" s="78" t="s">
        <v>395</v>
      </c>
      <c r="N6144" s="78" t="s">
        <v>396</v>
      </c>
      <c r="O6144" s="82" t="s">
        <v>325</v>
      </c>
      <c r="P6144" s="82" t="s">
        <v>6229</v>
      </c>
      <c r="Q6144" s="83" t="str">
        <f>MID(Tabla1[[#This Row],[Aplicación]],14,1)</f>
        <v>6</v>
      </c>
      <c r="R6144" s="35" t="s">
        <v>266</v>
      </c>
      <c r="S6144" s="83" t="str">
        <f>MID(Tabla1[[#This Row],[Aplicación]],6,2)</f>
        <v>06</v>
      </c>
      <c r="T6144" s="84" t="str">
        <f>VLOOKUP(Tabla1[[#This Row],[AREA]],Hoja1!A:B,2,FALSE)</f>
        <v>06. Educación y cultura</v>
      </c>
      <c r="U6144" s="83" t="str">
        <f>MID(Tabla1[[#This Row],[Aplicación]],9,4)</f>
        <v>3321</v>
      </c>
      <c r="V6144" s="84" t="str">
        <f>VLOOKUP(Tabla1[[#This Row],[PROGRAMA]],Hoja1!A:B,2,FALSE)</f>
        <v>3321. Bibliotecas públicas</v>
      </c>
      <c r="W6144" s="83" t="str">
        <f>MID(Tabla1[[#This Row],[Aplicación]],14,2)</f>
        <v>62</v>
      </c>
      <c r="X6144" s="83" t="str">
        <f>MID(Tabla1[[#This Row],[Aplicación]],14,6)</f>
        <v>629</v>
      </c>
    </row>
    <row r="6145" spans="1:24" x14ac:dyDescent="0.25">
      <c r="A6145" s="77">
        <v>220240055394</v>
      </c>
      <c r="B6145" s="78" t="s">
        <v>702</v>
      </c>
      <c r="C6145" s="79">
        <v>45617</v>
      </c>
      <c r="D6145" s="77">
        <v>22024001633</v>
      </c>
      <c r="E6145" s="78" t="s">
        <v>1427</v>
      </c>
      <c r="F6145" s="80">
        <v>11</v>
      </c>
      <c r="G6145" s="78" t="s">
        <v>81</v>
      </c>
      <c r="H6145" s="78" t="s">
        <v>7905</v>
      </c>
      <c r="I6145" s="81" t="s">
        <v>2934</v>
      </c>
      <c r="J6145" s="78" t="s">
        <v>398</v>
      </c>
      <c r="K6145" s="78" t="s">
        <v>398</v>
      </c>
      <c r="L6145" s="78" t="s">
        <v>413</v>
      </c>
      <c r="M6145" s="78" t="s">
        <v>395</v>
      </c>
      <c r="N6145" s="78" t="s">
        <v>396</v>
      </c>
      <c r="O6145" s="82" t="s">
        <v>325</v>
      </c>
      <c r="P6145" s="82" t="s">
        <v>6229</v>
      </c>
      <c r="Q6145" s="83" t="str">
        <f>MID(Tabla1[[#This Row],[Aplicación]],14,1)</f>
        <v>2</v>
      </c>
      <c r="R6145" s="35" t="s">
        <v>265</v>
      </c>
      <c r="S6145" s="83" t="str">
        <f>MID(Tabla1[[#This Row],[Aplicación]],6,2)</f>
        <v>07</v>
      </c>
      <c r="T6145" s="84" t="str">
        <f>VLOOKUP(Tabla1[[#This Row],[AREA]],Hoja1!A:B,2,FALSE)</f>
        <v>07. Medio ambiente</v>
      </c>
      <c r="U6145" s="83" t="str">
        <f>MID(Tabla1[[#This Row],[Aplicación]],9,4)</f>
        <v>1711</v>
      </c>
      <c r="V6145" s="84" t="str">
        <f>VLOOKUP(Tabla1[[#This Row],[PROGRAMA]],Hoja1!A:B,2,FALSE)</f>
        <v>1711. Parques y jardines</v>
      </c>
      <c r="W6145" s="83" t="str">
        <f>MID(Tabla1[[#This Row],[Aplicación]],14,2)</f>
        <v>22</v>
      </c>
      <c r="X6145" s="83" t="str">
        <f>MID(Tabla1[[#This Row],[Aplicación]],14,6)</f>
        <v>22199</v>
      </c>
    </row>
    <row r="6146" spans="1:24" x14ac:dyDescent="0.25">
      <c r="A6146" s="77">
        <v>220240051089</v>
      </c>
      <c r="B6146" s="78" t="s">
        <v>702</v>
      </c>
      <c r="C6146" s="79">
        <v>45594</v>
      </c>
      <c r="D6146" s="77">
        <v>22024000079</v>
      </c>
      <c r="E6146" s="78" t="s">
        <v>1262</v>
      </c>
      <c r="F6146" s="80">
        <v>10.78</v>
      </c>
      <c r="G6146" s="78" t="s">
        <v>82</v>
      </c>
      <c r="H6146" s="78" t="s">
        <v>7906</v>
      </c>
      <c r="I6146" s="81" t="s">
        <v>2934</v>
      </c>
      <c r="J6146" s="78" t="s">
        <v>398</v>
      </c>
      <c r="K6146" s="78" t="s">
        <v>398</v>
      </c>
      <c r="L6146" s="78" t="s">
        <v>413</v>
      </c>
      <c r="M6146" s="78" t="s">
        <v>395</v>
      </c>
      <c r="N6146" s="78" t="s">
        <v>396</v>
      </c>
      <c r="O6146" s="82" t="s">
        <v>325</v>
      </c>
      <c r="P6146" s="82" t="s">
        <v>6229</v>
      </c>
      <c r="Q6146" s="83" t="str">
        <f>MID(Tabla1[[#This Row],[Aplicación]],14,1)</f>
        <v>2</v>
      </c>
      <c r="R6146" s="35" t="s">
        <v>265</v>
      </c>
      <c r="S6146" s="83" t="str">
        <f>MID(Tabla1[[#This Row],[Aplicación]],6,2)</f>
        <v>03</v>
      </c>
      <c r="T6146" s="84" t="str">
        <f>VLOOKUP(Tabla1[[#This Row],[AREA]],Hoja1!A:B,2,FALSE)</f>
        <v>03. Participación ciudadana y deportes</v>
      </c>
      <c r="U6146" s="83" t="str">
        <f>MID(Tabla1[[#This Row],[Aplicación]],9,4)</f>
        <v>9241</v>
      </c>
      <c r="V6146" s="84" t="str">
        <f>VLOOKUP(Tabla1[[#This Row],[PROGRAMA]],Hoja1!A:B,2,FALSE)</f>
        <v>9241. Participación ciudadana</v>
      </c>
      <c r="W6146" s="83" t="str">
        <f>MID(Tabla1[[#This Row],[Aplicación]],14,2)</f>
        <v>21</v>
      </c>
      <c r="X6146" s="83" t="str">
        <f>MID(Tabla1[[#This Row],[Aplicación]],14,6)</f>
        <v>213</v>
      </c>
    </row>
    <row r="6147" spans="1:24" x14ac:dyDescent="0.25">
      <c r="A6147" s="77">
        <v>220240055534</v>
      </c>
      <c r="B6147" s="78" t="s">
        <v>702</v>
      </c>
      <c r="C6147" s="79">
        <v>45618</v>
      </c>
      <c r="D6147" s="77">
        <v>22024005731</v>
      </c>
      <c r="E6147" s="78" t="s">
        <v>1349</v>
      </c>
      <c r="F6147" s="80">
        <v>126203</v>
      </c>
      <c r="G6147" s="78" t="s">
        <v>4058</v>
      </c>
      <c r="H6147" s="78" t="s">
        <v>7907</v>
      </c>
      <c r="I6147" s="81" t="s">
        <v>2934</v>
      </c>
      <c r="J6147" s="78" t="s">
        <v>393</v>
      </c>
      <c r="K6147" s="78" t="s">
        <v>393</v>
      </c>
      <c r="L6147" s="78" t="s">
        <v>399</v>
      </c>
      <c r="M6147" s="78" t="s">
        <v>538</v>
      </c>
      <c r="N6147" s="78" t="s">
        <v>539</v>
      </c>
      <c r="O6147" s="82" t="s">
        <v>323</v>
      </c>
      <c r="P6147" s="82" t="s">
        <v>6229</v>
      </c>
      <c r="Q6147" s="83" t="str">
        <f>MID(Tabla1[[#This Row],[Aplicación]],14,1)</f>
        <v>2</v>
      </c>
      <c r="R6147" s="35" t="s">
        <v>265</v>
      </c>
      <c r="S6147" s="83" t="str">
        <f>MID(Tabla1[[#This Row],[Aplicación]],6,2)</f>
        <v>06</v>
      </c>
      <c r="T6147" s="84" t="str">
        <f>VLOOKUP(Tabla1[[#This Row],[AREA]],Hoja1!A:B,2,FALSE)</f>
        <v>06. Educación y cultura</v>
      </c>
      <c r="U6147" s="83" t="str">
        <f>MID(Tabla1[[#This Row],[Aplicación]],9,4)</f>
        <v>3341</v>
      </c>
      <c r="V6147" s="84" t="str">
        <f>VLOOKUP(Tabla1[[#This Row],[PROGRAMA]],Hoja1!A:B,2,FALSE)</f>
        <v>3341. Coordinación de políticas culturales</v>
      </c>
      <c r="W6147" s="83" t="str">
        <f>MID(Tabla1[[#This Row],[Aplicación]],14,2)</f>
        <v>22</v>
      </c>
      <c r="X6147" s="83" t="str">
        <f>MID(Tabla1[[#This Row],[Aplicación]],14,6)</f>
        <v>22799</v>
      </c>
    </row>
    <row r="6148" spans="1:24" x14ac:dyDescent="0.25">
      <c r="A6148" s="77">
        <v>220240050050</v>
      </c>
      <c r="B6148" s="78" t="s">
        <v>702</v>
      </c>
      <c r="C6148" s="79">
        <v>45589</v>
      </c>
      <c r="D6148" s="77">
        <v>22024000079</v>
      </c>
      <c r="E6148" s="78" t="s">
        <v>1262</v>
      </c>
      <c r="F6148" s="80">
        <v>10.78</v>
      </c>
      <c r="G6148" s="78" t="s">
        <v>697</v>
      </c>
      <c r="H6148" s="78" t="s">
        <v>7908</v>
      </c>
      <c r="I6148" s="81" t="s">
        <v>2934</v>
      </c>
      <c r="J6148" s="78" t="s">
        <v>537</v>
      </c>
      <c r="K6148" s="78" t="s">
        <v>537</v>
      </c>
      <c r="L6148" s="78" t="s">
        <v>413</v>
      </c>
      <c r="M6148" s="78" t="s">
        <v>395</v>
      </c>
      <c r="N6148" s="78" t="s">
        <v>396</v>
      </c>
      <c r="O6148" s="82" t="s">
        <v>325</v>
      </c>
      <c r="P6148" s="82" t="s">
        <v>6229</v>
      </c>
      <c r="Q6148" s="83" t="str">
        <f>MID(Tabla1[[#This Row],[Aplicación]],14,1)</f>
        <v>2</v>
      </c>
      <c r="R6148" s="35" t="s">
        <v>265</v>
      </c>
      <c r="S6148" s="83" t="str">
        <f>MID(Tabla1[[#This Row],[Aplicación]],6,2)</f>
        <v>03</v>
      </c>
      <c r="T6148" s="84" t="str">
        <f>VLOOKUP(Tabla1[[#This Row],[AREA]],Hoja1!A:B,2,FALSE)</f>
        <v>03. Participación ciudadana y deportes</v>
      </c>
      <c r="U6148" s="83" t="str">
        <f>MID(Tabla1[[#This Row],[Aplicación]],9,4)</f>
        <v>9241</v>
      </c>
      <c r="V6148" s="84" t="str">
        <f>VLOOKUP(Tabla1[[#This Row],[PROGRAMA]],Hoja1!A:B,2,FALSE)</f>
        <v>9241. Participación ciudadana</v>
      </c>
      <c r="W6148" s="83" t="str">
        <f>MID(Tabla1[[#This Row],[Aplicación]],14,2)</f>
        <v>21</v>
      </c>
      <c r="X6148" s="83" t="str">
        <f>MID(Tabla1[[#This Row],[Aplicación]],14,6)</f>
        <v>213</v>
      </c>
    </row>
    <row r="6149" spans="1:24" x14ac:dyDescent="0.25">
      <c r="A6149" s="77">
        <v>220240058123</v>
      </c>
      <c r="B6149" s="78" t="s">
        <v>702</v>
      </c>
      <c r="C6149" s="79">
        <v>45630</v>
      </c>
      <c r="D6149" s="77">
        <v>22024000941</v>
      </c>
      <c r="E6149" s="78" t="s">
        <v>1452</v>
      </c>
      <c r="F6149" s="80">
        <v>10.47</v>
      </c>
      <c r="G6149" s="78" t="s">
        <v>82</v>
      </c>
      <c r="H6149" s="78" t="s">
        <v>7909</v>
      </c>
      <c r="I6149" s="81" t="s">
        <v>2934</v>
      </c>
      <c r="J6149" s="78" t="s">
        <v>398</v>
      </c>
      <c r="K6149" s="78" t="s">
        <v>398</v>
      </c>
      <c r="L6149" s="78" t="s">
        <v>413</v>
      </c>
      <c r="M6149" s="78" t="s">
        <v>395</v>
      </c>
      <c r="N6149" s="78" t="s">
        <v>396</v>
      </c>
      <c r="O6149" s="82" t="s">
        <v>325</v>
      </c>
      <c r="P6149" s="82" t="s">
        <v>6229</v>
      </c>
      <c r="Q6149" s="83" t="str">
        <f>MID(Tabla1[[#This Row],[Aplicación]],14,1)</f>
        <v>2</v>
      </c>
      <c r="R6149" s="35" t="s">
        <v>265</v>
      </c>
      <c r="S6149" s="83" t="str">
        <f>MID(Tabla1[[#This Row],[Aplicación]],6,2)</f>
        <v>06</v>
      </c>
      <c r="T6149" s="84" t="str">
        <f>VLOOKUP(Tabla1[[#This Row],[AREA]],Hoja1!A:B,2,FALSE)</f>
        <v>06. Educación y cultura</v>
      </c>
      <c r="U6149" s="83" t="str">
        <f>MID(Tabla1[[#This Row],[Aplicación]],9,4)</f>
        <v>3321</v>
      </c>
      <c r="V6149" s="84" t="str">
        <f>VLOOKUP(Tabla1[[#This Row],[PROGRAMA]],Hoja1!A:B,2,FALSE)</f>
        <v>3321. Bibliotecas públicas</v>
      </c>
      <c r="W6149" s="83" t="str">
        <f>MID(Tabla1[[#This Row],[Aplicación]],14,2)</f>
        <v>21</v>
      </c>
      <c r="X6149" s="83" t="str">
        <f>MID(Tabla1[[#This Row],[Aplicación]],14,6)</f>
        <v>212</v>
      </c>
    </row>
    <row r="6150" spans="1:24" x14ac:dyDescent="0.25">
      <c r="A6150" s="77">
        <v>220240055305</v>
      </c>
      <c r="B6150" s="78" t="s">
        <v>702</v>
      </c>
      <c r="C6150" s="79">
        <v>45617</v>
      </c>
      <c r="D6150" s="77">
        <v>22024001013</v>
      </c>
      <c r="E6150" s="78" t="s">
        <v>1423</v>
      </c>
      <c r="F6150" s="80">
        <v>10.14</v>
      </c>
      <c r="G6150" s="78" t="s">
        <v>813</v>
      </c>
      <c r="H6150" s="78" t="s">
        <v>7910</v>
      </c>
      <c r="I6150" s="81" t="s">
        <v>2934</v>
      </c>
      <c r="J6150" s="78" t="s">
        <v>398</v>
      </c>
      <c r="K6150" s="78" t="s">
        <v>398</v>
      </c>
      <c r="L6150" s="78" t="s">
        <v>413</v>
      </c>
      <c r="M6150" s="78" t="s">
        <v>395</v>
      </c>
      <c r="N6150" s="78" t="s">
        <v>396</v>
      </c>
      <c r="O6150" s="82" t="s">
        <v>325</v>
      </c>
      <c r="P6150" s="82" t="s">
        <v>6229</v>
      </c>
      <c r="Q6150" s="83" t="str">
        <f>MID(Tabla1[[#This Row],[Aplicación]],14,1)</f>
        <v>2</v>
      </c>
      <c r="R6150" s="35" t="s">
        <v>265</v>
      </c>
      <c r="S6150" s="83" t="str">
        <f>MID(Tabla1[[#This Row],[Aplicación]],6,2)</f>
        <v>11</v>
      </c>
      <c r="T6150" s="84" t="str">
        <f>VLOOKUP(Tabla1[[#This Row],[AREA]],Hoja1!A:B,2,FALSE)</f>
        <v>11. Salud pública y seguridad ciudadana</v>
      </c>
      <c r="U6150" s="83" t="str">
        <f>MID(Tabla1[[#This Row],[Aplicación]],9,4)</f>
        <v>1321</v>
      </c>
      <c r="V6150" s="84" t="str">
        <f>VLOOKUP(Tabla1[[#This Row],[PROGRAMA]],Hoja1!A:B,2,FALSE)</f>
        <v>1321. Policía municipal</v>
      </c>
      <c r="W6150" s="83" t="str">
        <f>MID(Tabla1[[#This Row],[Aplicación]],14,2)</f>
        <v>21</v>
      </c>
      <c r="X6150" s="83" t="str">
        <f>MID(Tabla1[[#This Row],[Aplicación]],14,6)</f>
        <v>214</v>
      </c>
    </row>
    <row r="6151" spans="1:24" x14ac:dyDescent="0.25">
      <c r="A6151" s="77">
        <v>220240058172</v>
      </c>
      <c r="B6151" s="78" t="s">
        <v>702</v>
      </c>
      <c r="C6151" s="79">
        <v>45630</v>
      </c>
      <c r="D6151" s="77">
        <v>22024000456</v>
      </c>
      <c r="E6151" s="78" t="s">
        <v>1426</v>
      </c>
      <c r="F6151" s="80">
        <v>9.81</v>
      </c>
      <c r="G6151" s="78" t="s">
        <v>40</v>
      </c>
      <c r="H6151" s="78" t="s">
        <v>7911</v>
      </c>
      <c r="I6151" s="81" t="s">
        <v>2934</v>
      </c>
      <c r="J6151" s="78" t="s">
        <v>398</v>
      </c>
      <c r="K6151" s="78" t="s">
        <v>398</v>
      </c>
      <c r="L6151" s="78" t="s">
        <v>413</v>
      </c>
      <c r="M6151" s="78" t="s">
        <v>395</v>
      </c>
      <c r="N6151" s="78" t="s">
        <v>396</v>
      </c>
      <c r="O6151" s="82" t="s">
        <v>325</v>
      </c>
      <c r="P6151" s="82" t="s">
        <v>6229</v>
      </c>
      <c r="Q6151" s="83" t="str">
        <f>MID(Tabla1[[#This Row],[Aplicación]],14,1)</f>
        <v>2</v>
      </c>
      <c r="R6151" s="35" t="s">
        <v>265</v>
      </c>
      <c r="S6151" s="83" t="str">
        <f>MID(Tabla1[[#This Row],[Aplicación]],6,2)</f>
        <v>11</v>
      </c>
      <c r="T6151" s="84" t="str">
        <f>VLOOKUP(Tabla1[[#This Row],[AREA]],Hoja1!A:B,2,FALSE)</f>
        <v>11. Salud pública y seguridad ciudadana</v>
      </c>
      <c r="U6151" s="83" t="str">
        <f>MID(Tabla1[[#This Row],[Aplicación]],9,4)</f>
        <v>1621</v>
      </c>
      <c r="V6151" s="84" t="str">
        <f>VLOOKUP(Tabla1[[#This Row],[PROGRAMA]],Hoja1!A:B,2,FALSE)</f>
        <v>1621. Recogida de residuos</v>
      </c>
      <c r="W6151" s="83" t="str">
        <f>MID(Tabla1[[#This Row],[Aplicación]],14,2)</f>
        <v>22</v>
      </c>
      <c r="X6151" s="83" t="str">
        <f>MID(Tabla1[[#This Row],[Aplicación]],14,6)</f>
        <v>22199</v>
      </c>
    </row>
    <row r="6152" spans="1:24" x14ac:dyDescent="0.25">
      <c r="A6152" s="77">
        <v>220240057672</v>
      </c>
      <c r="B6152" s="78" t="s">
        <v>702</v>
      </c>
      <c r="C6152" s="79">
        <v>45629</v>
      </c>
      <c r="D6152" s="77">
        <v>22024000940</v>
      </c>
      <c r="E6152" s="78" t="s">
        <v>1285</v>
      </c>
      <c r="F6152" s="80">
        <v>9.7799999999999994</v>
      </c>
      <c r="G6152" s="78" t="s">
        <v>764</v>
      </c>
      <c r="H6152" s="78" t="s">
        <v>7912</v>
      </c>
      <c r="I6152" s="81" t="s">
        <v>2934</v>
      </c>
      <c r="J6152" s="78" t="s">
        <v>398</v>
      </c>
      <c r="K6152" s="78" t="s">
        <v>398</v>
      </c>
      <c r="L6152" s="78" t="s">
        <v>413</v>
      </c>
      <c r="M6152" s="78" t="s">
        <v>395</v>
      </c>
      <c r="N6152" s="78" t="s">
        <v>396</v>
      </c>
      <c r="O6152" s="82" t="s">
        <v>325</v>
      </c>
      <c r="P6152" s="82" t="s">
        <v>6229</v>
      </c>
      <c r="Q6152" s="83" t="str">
        <f>MID(Tabla1[[#This Row],[Aplicación]],14,1)</f>
        <v>2</v>
      </c>
      <c r="R6152" s="35" t="s">
        <v>265</v>
      </c>
      <c r="S6152" s="83" t="str">
        <f>MID(Tabla1[[#This Row],[Aplicación]],6,2)</f>
        <v>06</v>
      </c>
      <c r="T6152" s="84" t="str">
        <f>VLOOKUP(Tabla1[[#This Row],[AREA]],Hoja1!A:B,2,FALSE)</f>
        <v>06. Educación y cultura</v>
      </c>
      <c r="U6152" s="83" t="str">
        <f>MID(Tabla1[[#This Row],[Aplicación]],9,4)</f>
        <v>3232</v>
      </c>
      <c r="V6152" s="84" t="str">
        <f>VLOOKUP(Tabla1[[#This Row],[PROGRAMA]],Hoja1!A:B,2,FALSE)</f>
        <v>3232. Conservación y mantenimiento centros educación infantil y primaria</v>
      </c>
      <c r="W6152" s="83" t="str">
        <f>MID(Tabla1[[#This Row],[Aplicación]],14,2)</f>
        <v>21</v>
      </c>
      <c r="X6152" s="83" t="str">
        <f>MID(Tabla1[[#This Row],[Aplicación]],14,6)</f>
        <v>212</v>
      </c>
    </row>
    <row r="6153" spans="1:24" x14ac:dyDescent="0.25">
      <c r="A6153" s="77">
        <v>220240046526</v>
      </c>
      <c r="B6153" s="78" t="s">
        <v>702</v>
      </c>
      <c r="C6153" s="79">
        <v>45572</v>
      </c>
      <c r="D6153" s="77">
        <v>22024001638</v>
      </c>
      <c r="E6153" s="78" t="s">
        <v>1424</v>
      </c>
      <c r="F6153" s="80">
        <v>9.68</v>
      </c>
      <c r="G6153" s="78" t="s">
        <v>3318</v>
      </c>
      <c r="H6153" s="78" t="s">
        <v>7913</v>
      </c>
      <c r="I6153" s="81" t="s">
        <v>2934</v>
      </c>
      <c r="J6153" s="78" t="s">
        <v>398</v>
      </c>
      <c r="K6153" s="78" t="s">
        <v>398</v>
      </c>
      <c r="L6153" s="78" t="s">
        <v>399</v>
      </c>
      <c r="M6153" s="78" t="s">
        <v>395</v>
      </c>
      <c r="N6153" s="78" t="s">
        <v>396</v>
      </c>
      <c r="O6153" s="82" t="s">
        <v>325</v>
      </c>
      <c r="P6153" s="82" t="s">
        <v>6229</v>
      </c>
      <c r="Q6153" s="83" t="str">
        <f>MID(Tabla1[[#This Row],[Aplicación]],14,1)</f>
        <v>2</v>
      </c>
      <c r="R6153" s="35" t="s">
        <v>265</v>
      </c>
      <c r="S6153" s="83" t="str">
        <f>MID(Tabla1[[#This Row],[Aplicación]],6,2)</f>
        <v>07</v>
      </c>
      <c r="T6153" s="84" t="str">
        <f>VLOOKUP(Tabla1[[#This Row],[AREA]],Hoja1!A:B,2,FALSE)</f>
        <v>07. Medio ambiente</v>
      </c>
      <c r="U6153" s="83" t="str">
        <f>MID(Tabla1[[#This Row],[Aplicación]],9,4)</f>
        <v>1711</v>
      </c>
      <c r="V6153" s="84" t="str">
        <f>VLOOKUP(Tabla1[[#This Row],[PROGRAMA]],Hoja1!A:B,2,FALSE)</f>
        <v>1711. Parques y jardines</v>
      </c>
      <c r="W6153" s="83" t="str">
        <f>MID(Tabla1[[#This Row],[Aplicación]],14,2)</f>
        <v>21</v>
      </c>
      <c r="X6153" s="83" t="str">
        <f>MID(Tabla1[[#This Row],[Aplicación]],14,6)</f>
        <v>214</v>
      </c>
    </row>
    <row r="6154" spans="1:24" x14ac:dyDescent="0.25">
      <c r="A6154" s="77">
        <v>220240049937</v>
      </c>
      <c r="B6154" s="78" t="s">
        <v>702</v>
      </c>
      <c r="C6154" s="79">
        <v>45589</v>
      </c>
      <c r="D6154" s="77">
        <v>22024000450</v>
      </c>
      <c r="E6154" s="78" t="s">
        <v>1455</v>
      </c>
      <c r="F6154" s="80">
        <v>9.67</v>
      </c>
      <c r="G6154" s="78" t="s">
        <v>81</v>
      </c>
      <c r="H6154" s="78" t="s">
        <v>7914</v>
      </c>
      <c r="I6154" s="81" t="s">
        <v>2934</v>
      </c>
      <c r="J6154" s="78" t="s">
        <v>398</v>
      </c>
      <c r="K6154" s="78" t="s">
        <v>398</v>
      </c>
      <c r="L6154" s="78" t="s">
        <v>413</v>
      </c>
      <c r="M6154" s="78" t="s">
        <v>395</v>
      </c>
      <c r="N6154" s="78" t="s">
        <v>396</v>
      </c>
      <c r="O6154" s="82" t="s">
        <v>325</v>
      </c>
      <c r="P6154" s="82" t="s">
        <v>6229</v>
      </c>
      <c r="Q6154" s="83" t="str">
        <f>MID(Tabla1[[#This Row],[Aplicación]],14,1)</f>
        <v>2</v>
      </c>
      <c r="R6154" s="35" t="s">
        <v>265</v>
      </c>
      <c r="S6154" s="83" t="str">
        <f>MID(Tabla1[[#This Row],[Aplicación]],6,2)</f>
        <v>11</v>
      </c>
      <c r="T6154" s="84" t="str">
        <f>VLOOKUP(Tabla1[[#This Row],[AREA]],Hoja1!A:B,2,FALSE)</f>
        <v>11. Salud pública y seguridad ciudadana</v>
      </c>
      <c r="U6154" s="83" t="str">
        <f>MID(Tabla1[[#This Row],[Aplicación]],9,4)</f>
        <v>1631</v>
      </c>
      <c r="V6154" s="84" t="str">
        <f>VLOOKUP(Tabla1[[#This Row],[PROGRAMA]],Hoja1!A:B,2,FALSE)</f>
        <v>1631. Limpieza viaria</v>
      </c>
      <c r="W6154" s="83" t="str">
        <f>MID(Tabla1[[#This Row],[Aplicación]],14,2)</f>
        <v>22</v>
      </c>
      <c r="X6154" s="83" t="str">
        <f>MID(Tabla1[[#This Row],[Aplicación]],14,6)</f>
        <v>22199</v>
      </c>
    </row>
    <row r="6155" spans="1:24" x14ac:dyDescent="0.25">
      <c r="A6155" s="77">
        <v>220240058249</v>
      </c>
      <c r="B6155" s="78" t="s">
        <v>702</v>
      </c>
      <c r="C6155" s="79">
        <v>45630</v>
      </c>
      <c r="D6155" s="77">
        <v>22024000450</v>
      </c>
      <c r="E6155" s="78" t="s">
        <v>1455</v>
      </c>
      <c r="F6155" s="80">
        <v>9.17</v>
      </c>
      <c r="G6155" s="78" t="s">
        <v>82</v>
      </c>
      <c r="H6155" s="78" t="s">
        <v>7915</v>
      </c>
      <c r="I6155" s="81" t="s">
        <v>2934</v>
      </c>
      <c r="J6155" s="78" t="s">
        <v>398</v>
      </c>
      <c r="K6155" s="78" t="s">
        <v>398</v>
      </c>
      <c r="L6155" s="78" t="s">
        <v>413</v>
      </c>
      <c r="M6155" s="78" t="s">
        <v>395</v>
      </c>
      <c r="N6155" s="78" t="s">
        <v>396</v>
      </c>
      <c r="O6155" s="82" t="s">
        <v>325</v>
      </c>
      <c r="P6155" s="82" t="s">
        <v>6229</v>
      </c>
      <c r="Q6155" s="83" t="str">
        <f>MID(Tabla1[[#This Row],[Aplicación]],14,1)</f>
        <v>2</v>
      </c>
      <c r="R6155" s="35" t="s">
        <v>265</v>
      </c>
      <c r="S6155" s="83" t="str">
        <f>MID(Tabla1[[#This Row],[Aplicación]],6,2)</f>
        <v>11</v>
      </c>
      <c r="T6155" s="84" t="str">
        <f>VLOOKUP(Tabla1[[#This Row],[AREA]],Hoja1!A:B,2,FALSE)</f>
        <v>11. Salud pública y seguridad ciudadana</v>
      </c>
      <c r="U6155" s="83" t="str">
        <f>MID(Tabla1[[#This Row],[Aplicación]],9,4)</f>
        <v>1631</v>
      </c>
      <c r="V6155" s="84" t="str">
        <f>VLOOKUP(Tabla1[[#This Row],[PROGRAMA]],Hoja1!A:B,2,FALSE)</f>
        <v>1631. Limpieza viaria</v>
      </c>
      <c r="W6155" s="83" t="str">
        <f>MID(Tabla1[[#This Row],[Aplicación]],14,2)</f>
        <v>22</v>
      </c>
      <c r="X6155" s="83" t="str">
        <f>MID(Tabla1[[#This Row],[Aplicación]],14,6)</f>
        <v>22199</v>
      </c>
    </row>
    <row r="6156" spans="1:24" x14ac:dyDescent="0.25">
      <c r="A6156" s="77">
        <v>220240056160</v>
      </c>
      <c r="B6156" s="78" t="s">
        <v>702</v>
      </c>
      <c r="C6156" s="79">
        <v>45622</v>
      </c>
      <c r="D6156" s="77">
        <v>22024000940</v>
      </c>
      <c r="E6156" s="78" t="s">
        <v>1285</v>
      </c>
      <c r="F6156" s="80">
        <v>9.09</v>
      </c>
      <c r="G6156" s="78" t="s">
        <v>82</v>
      </c>
      <c r="H6156" s="78" t="s">
        <v>7916</v>
      </c>
      <c r="I6156" s="81" t="s">
        <v>2934</v>
      </c>
      <c r="J6156" s="78" t="s">
        <v>398</v>
      </c>
      <c r="K6156" s="78" t="s">
        <v>398</v>
      </c>
      <c r="L6156" s="78" t="s">
        <v>413</v>
      </c>
      <c r="M6156" s="78" t="s">
        <v>395</v>
      </c>
      <c r="N6156" s="78" t="s">
        <v>396</v>
      </c>
      <c r="O6156" s="82" t="s">
        <v>325</v>
      </c>
      <c r="P6156" s="82" t="s">
        <v>6229</v>
      </c>
      <c r="Q6156" s="83" t="str">
        <f>MID(Tabla1[[#This Row],[Aplicación]],14,1)</f>
        <v>2</v>
      </c>
      <c r="R6156" s="35" t="s">
        <v>265</v>
      </c>
      <c r="S6156" s="83" t="str">
        <f>MID(Tabla1[[#This Row],[Aplicación]],6,2)</f>
        <v>06</v>
      </c>
      <c r="T6156" s="84" t="str">
        <f>VLOOKUP(Tabla1[[#This Row],[AREA]],Hoja1!A:B,2,FALSE)</f>
        <v>06. Educación y cultura</v>
      </c>
      <c r="U6156" s="83" t="str">
        <f>MID(Tabla1[[#This Row],[Aplicación]],9,4)</f>
        <v>3232</v>
      </c>
      <c r="V6156" s="84" t="str">
        <f>VLOOKUP(Tabla1[[#This Row],[PROGRAMA]],Hoja1!A:B,2,FALSE)</f>
        <v>3232. Conservación y mantenimiento centros educación infantil y primaria</v>
      </c>
      <c r="W6156" s="83" t="str">
        <f>MID(Tabla1[[#This Row],[Aplicación]],14,2)</f>
        <v>21</v>
      </c>
      <c r="X6156" s="83" t="str">
        <f>MID(Tabla1[[#This Row],[Aplicación]],14,6)</f>
        <v>212</v>
      </c>
    </row>
    <row r="6157" spans="1:24" x14ac:dyDescent="0.25">
      <c r="A6157" s="77">
        <v>220240066973</v>
      </c>
      <c r="B6157" s="78" t="s">
        <v>702</v>
      </c>
      <c r="C6157" s="79">
        <v>45657</v>
      </c>
      <c r="D6157" s="77">
        <v>22024000022</v>
      </c>
      <c r="E6157" s="78" t="s">
        <v>1362</v>
      </c>
      <c r="F6157" s="80">
        <v>400.12</v>
      </c>
      <c r="G6157" s="78" t="s">
        <v>801</v>
      </c>
      <c r="H6157" s="78" t="s">
        <v>7917</v>
      </c>
      <c r="I6157" s="81">
        <v>300</v>
      </c>
      <c r="J6157" s="78" t="s">
        <v>398</v>
      </c>
      <c r="K6157" s="78" t="s">
        <v>398</v>
      </c>
      <c r="L6157" s="78" t="s">
        <v>413</v>
      </c>
      <c r="M6157" s="78" t="s">
        <v>395</v>
      </c>
      <c r="N6157" s="78" t="s">
        <v>396</v>
      </c>
      <c r="O6157" s="82" t="s">
        <v>325</v>
      </c>
      <c r="P6157" s="82" t="s">
        <v>6229</v>
      </c>
      <c r="Q6157" s="83" t="str">
        <f>MID(Tabla1[[#This Row],[Aplicación]],14,1)</f>
        <v>2</v>
      </c>
      <c r="R6157" s="35" t="s">
        <v>265</v>
      </c>
      <c r="S6157" s="83" t="str">
        <f>MID(Tabla1[[#This Row],[Aplicación]],6,2)</f>
        <v>11</v>
      </c>
      <c r="T6157" s="84" t="str">
        <f>VLOOKUP(Tabla1[[#This Row],[AREA]],Hoja1!A:B,2,FALSE)</f>
        <v>11. Salud pública y seguridad ciudadana</v>
      </c>
      <c r="U6157" s="83" t="str">
        <f>MID(Tabla1[[#This Row],[Aplicación]],9,4)</f>
        <v>1361</v>
      </c>
      <c r="V6157" s="84" t="str">
        <f>VLOOKUP(Tabla1[[#This Row],[PROGRAMA]],Hoja1!A:B,2,FALSE)</f>
        <v>1361. Prevención y extinción de incencios</v>
      </c>
      <c r="W6157" s="83" t="str">
        <f>MID(Tabla1[[#This Row],[Aplicación]],14,2)</f>
        <v>21</v>
      </c>
      <c r="X6157" s="83" t="str">
        <f>MID(Tabla1[[#This Row],[Aplicación]],14,6)</f>
        <v>214</v>
      </c>
    </row>
    <row r="6158" spans="1:24" x14ac:dyDescent="0.25">
      <c r="A6158" s="77">
        <v>220240067356</v>
      </c>
      <c r="B6158" s="78" t="s">
        <v>702</v>
      </c>
      <c r="C6158" s="79">
        <v>45657</v>
      </c>
      <c r="D6158" s="77">
        <v>22024006526</v>
      </c>
      <c r="E6158" s="78" t="s">
        <v>1229</v>
      </c>
      <c r="F6158" s="80">
        <v>40329.199999999997</v>
      </c>
      <c r="G6158" s="78" t="s">
        <v>7428</v>
      </c>
      <c r="H6158" s="78" t="s">
        <v>7429</v>
      </c>
      <c r="I6158" s="81">
        <v>300</v>
      </c>
      <c r="J6158" s="78" t="s">
        <v>7430</v>
      </c>
      <c r="K6158" s="78" t="s">
        <v>547</v>
      </c>
      <c r="L6158" s="78" t="s">
        <v>413</v>
      </c>
      <c r="M6158" s="78" t="s">
        <v>395</v>
      </c>
      <c r="N6158" s="78" t="s">
        <v>396</v>
      </c>
      <c r="O6158" s="82" t="s">
        <v>321</v>
      </c>
      <c r="P6158" s="82" t="s">
        <v>6229</v>
      </c>
      <c r="Q6158" s="83">
        <v>6</v>
      </c>
      <c r="R6158" s="35" t="s">
        <v>266</v>
      </c>
      <c r="S6158" s="83" t="str">
        <f>MID(Tabla1[[#This Row],[Aplicación]],6,2)</f>
        <v>07</v>
      </c>
      <c r="T6158" s="84" t="str">
        <f>VLOOKUP(Tabla1[[#This Row],[AREA]],Hoja1!A:B,2,FALSE)</f>
        <v>07. Medio ambiente</v>
      </c>
      <c r="U6158" s="83">
        <v>1721</v>
      </c>
      <c r="V6158" s="84" t="str">
        <f>VLOOKUP(Tabla1[[#This Row],[PROGRAMA]],Hoja1!A:B,2,FALSE)</f>
        <v>1721. Protección del medio ambiente</v>
      </c>
      <c r="W6158" s="83">
        <v>62</v>
      </c>
      <c r="X6158" s="83">
        <v>623</v>
      </c>
    </row>
    <row r="6159" spans="1:24" x14ac:dyDescent="0.25">
      <c r="A6159" s="77">
        <v>220240067953</v>
      </c>
      <c r="B6159" s="78" t="s">
        <v>702</v>
      </c>
      <c r="C6159" s="79">
        <v>45657</v>
      </c>
      <c r="D6159" s="77">
        <v>22024000437</v>
      </c>
      <c r="E6159" s="78" t="s">
        <v>1287</v>
      </c>
      <c r="F6159" s="80">
        <v>396.67</v>
      </c>
      <c r="G6159" s="78" t="s">
        <v>7773</v>
      </c>
      <c r="H6159" s="78" t="s">
        <v>7920</v>
      </c>
      <c r="I6159" s="81">
        <v>300</v>
      </c>
      <c r="J6159" s="78" t="s">
        <v>398</v>
      </c>
      <c r="K6159" s="78" t="s">
        <v>398</v>
      </c>
      <c r="L6159" s="78" t="s">
        <v>413</v>
      </c>
      <c r="M6159" s="78" t="s">
        <v>395</v>
      </c>
      <c r="N6159" s="78" t="s">
        <v>396</v>
      </c>
      <c r="O6159" s="82" t="s">
        <v>325</v>
      </c>
      <c r="P6159" s="82" t="s">
        <v>6229</v>
      </c>
      <c r="Q6159" s="83" t="str">
        <f>MID(Tabla1[[#This Row],[Aplicación]],14,1)</f>
        <v>2</v>
      </c>
      <c r="R6159" s="35" t="s">
        <v>265</v>
      </c>
      <c r="S6159" s="83" t="str">
        <f>MID(Tabla1[[#This Row],[Aplicación]],6,2)</f>
        <v>10</v>
      </c>
      <c r="T6159" s="84" t="str">
        <f>VLOOKUP(Tabla1[[#This Row],[AREA]],Hoja1!A:B,2,FALSE)</f>
        <v>10. Personas mayores, familia y servicios sociales</v>
      </c>
      <c r="U6159" s="83" t="str">
        <f>MID(Tabla1[[#This Row],[Aplicación]],9,4)</f>
        <v>2311</v>
      </c>
      <c r="V6159" s="84" t="str">
        <f>VLOOKUP(Tabla1[[#This Row],[PROGRAMA]],Hoja1!A:B,2,FALSE)</f>
        <v>2311. Intervención social</v>
      </c>
      <c r="W6159" s="83" t="str">
        <f>MID(Tabla1[[#This Row],[Aplicación]],14,2)</f>
        <v>21</v>
      </c>
      <c r="X6159" s="83" t="str">
        <f>MID(Tabla1[[#This Row],[Aplicación]],14,6)</f>
        <v>212</v>
      </c>
    </row>
    <row r="6160" spans="1:24" x14ac:dyDescent="0.25">
      <c r="A6160" s="77">
        <v>220240068835</v>
      </c>
      <c r="B6160" s="78" t="s">
        <v>702</v>
      </c>
      <c r="C6160" s="79">
        <v>45657</v>
      </c>
      <c r="D6160" s="77">
        <v>22024000941</v>
      </c>
      <c r="E6160" s="78" t="s">
        <v>1452</v>
      </c>
      <c r="F6160" s="80">
        <v>390.23</v>
      </c>
      <c r="G6160" s="78" t="s">
        <v>82</v>
      </c>
      <c r="H6160" s="78" t="s">
        <v>7921</v>
      </c>
      <c r="I6160" s="81">
        <v>300</v>
      </c>
      <c r="J6160" s="78" t="s">
        <v>398</v>
      </c>
      <c r="K6160" s="78" t="s">
        <v>398</v>
      </c>
      <c r="L6160" s="78" t="s">
        <v>413</v>
      </c>
      <c r="M6160" s="78" t="s">
        <v>395</v>
      </c>
      <c r="N6160" s="78" t="s">
        <v>396</v>
      </c>
      <c r="O6160" s="82" t="s">
        <v>325</v>
      </c>
      <c r="P6160" s="82" t="s">
        <v>6229</v>
      </c>
      <c r="Q6160" s="83" t="str">
        <f>MID(Tabla1[[#This Row],[Aplicación]],14,1)</f>
        <v>2</v>
      </c>
      <c r="R6160" s="35" t="s">
        <v>265</v>
      </c>
      <c r="S6160" s="83" t="str">
        <f>MID(Tabla1[[#This Row],[Aplicación]],6,2)</f>
        <v>06</v>
      </c>
      <c r="T6160" s="84" t="str">
        <f>VLOOKUP(Tabla1[[#This Row],[AREA]],Hoja1!A:B,2,FALSE)</f>
        <v>06. Educación y cultura</v>
      </c>
      <c r="U6160" s="83" t="str">
        <f>MID(Tabla1[[#This Row],[Aplicación]],9,4)</f>
        <v>3321</v>
      </c>
      <c r="V6160" s="84" t="str">
        <f>VLOOKUP(Tabla1[[#This Row],[PROGRAMA]],Hoja1!A:B,2,FALSE)</f>
        <v>3321. Bibliotecas públicas</v>
      </c>
      <c r="W6160" s="83" t="str">
        <f>MID(Tabla1[[#This Row],[Aplicación]],14,2)</f>
        <v>21</v>
      </c>
      <c r="X6160" s="83" t="str">
        <f>MID(Tabla1[[#This Row],[Aplicación]],14,6)</f>
        <v>212</v>
      </c>
    </row>
    <row r="6161" spans="1:24" x14ac:dyDescent="0.25">
      <c r="A6161" s="77">
        <v>220240067673</v>
      </c>
      <c r="B6161" s="78" t="s">
        <v>702</v>
      </c>
      <c r="C6161" s="79">
        <v>45657</v>
      </c>
      <c r="D6161" s="77">
        <v>22024004612</v>
      </c>
      <c r="E6161" s="78" t="s">
        <v>5013</v>
      </c>
      <c r="F6161" s="80">
        <v>385.93</v>
      </c>
      <c r="G6161" s="78" t="s">
        <v>6511</v>
      </c>
      <c r="H6161" s="78" t="s">
        <v>7922</v>
      </c>
      <c r="I6161" s="81">
        <v>300</v>
      </c>
      <c r="J6161" s="78" t="s">
        <v>398</v>
      </c>
      <c r="K6161" s="78" t="s">
        <v>398</v>
      </c>
      <c r="L6161" s="78" t="s">
        <v>413</v>
      </c>
      <c r="M6161" s="78" t="s">
        <v>395</v>
      </c>
      <c r="N6161" s="78" t="s">
        <v>396</v>
      </c>
      <c r="O6161" s="82" t="s">
        <v>325</v>
      </c>
      <c r="P6161" s="82" t="s">
        <v>6229</v>
      </c>
      <c r="Q6161" s="83" t="str">
        <f>MID(Tabla1[[#This Row],[Aplicación]],14,1)</f>
        <v>6</v>
      </c>
      <c r="R6161" s="35" t="s">
        <v>266</v>
      </c>
      <c r="S6161" s="83" t="str">
        <f>MID(Tabla1[[#This Row],[Aplicación]],6,2)</f>
        <v>06</v>
      </c>
      <c r="T6161" s="84" t="str">
        <f>VLOOKUP(Tabla1[[#This Row],[AREA]],Hoja1!A:B,2,FALSE)</f>
        <v>06. Educación y cultura</v>
      </c>
      <c r="U6161" s="83" t="str">
        <f>MID(Tabla1[[#This Row],[Aplicación]],9,4)</f>
        <v>3321</v>
      </c>
      <c r="V6161" s="84" t="str">
        <f>VLOOKUP(Tabla1[[#This Row],[PROGRAMA]],Hoja1!A:B,2,FALSE)</f>
        <v>3321. Bibliotecas públicas</v>
      </c>
      <c r="W6161" s="83" t="str">
        <f>MID(Tabla1[[#This Row],[Aplicación]],14,2)</f>
        <v>62</v>
      </c>
      <c r="X6161" s="83" t="str">
        <f>MID(Tabla1[[#This Row],[Aplicación]],14,6)</f>
        <v>629</v>
      </c>
    </row>
    <row r="6162" spans="1:24" x14ac:dyDescent="0.25">
      <c r="A6162" s="77">
        <v>220240068743</v>
      </c>
      <c r="B6162" s="78" t="s">
        <v>702</v>
      </c>
      <c r="C6162" s="79">
        <v>45657</v>
      </c>
      <c r="D6162" s="77">
        <v>22024000456</v>
      </c>
      <c r="E6162" s="78" t="s">
        <v>1426</v>
      </c>
      <c r="F6162" s="80">
        <v>377.52</v>
      </c>
      <c r="G6162" s="78" t="s">
        <v>816</v>
      </c>
      <c r="H6162" s="78" t="s">
        <v>7923</v>
      </c>
      <c r="I6162" s="81">
        <v>300</v>
      </c>
      <c r="J6162" s="78" t="s">
        <v>398</v>
      </c>
      <c r="K6162" s="78" t="s">
        <v>398</v>
      </c>
      <c r="L6162" s="78" t="s">
        <v>413</v>
      </c>
      <c r="M6162" s="78" t="s">
        <v>395</v>
      </c>
      <c r="N6162" s="78" t="s">
        <v>396</v>
      </c>
      <c r="O6162" s="82" t="s">
        <v>325</v>
      </c>
      <c r="P6162" s="82" t="s">
        <v>6229</v>
      </c>
      <c r="Q6162" s="83" t="str">
        <f>MID(Tabla1[[#This Row],[Aplicación]],14,1)</f>
        <v>2</v>
      </c>
      <c r="R6162" s="35" t="s">
        <v>265</v>
      </c>
      <c r="S6162" s="83" t="str">
        <f>MID(Tabla1[[#This Row],[Aplicación]],6,2)</f>
        <v>11</v>
      </c>
      <c r="T6162" s="84" t="str">
        <f>VLOOKUP(Tabla1[[#This Row],[AREA]],Hoja1!A:B,2,FALSE)</f>
        <v>11. Salud pública y seguridad ciudadana</v>
      </c>
      <c r="U6162" s="83" t="str">
        <f>MID(Tabla1[[#This Row],[Aplicación]],9,4)</f>
        <v>1621</v>
      </c>
      <c r="V6162" s="84" t="str">
        <f>VLOOKUP(Tabla1[[#This Row],[PROGRAMA]],Hoja1!A:B,2,FALSE)</f>
        <v>1621. Recogida de residuos</v>
      </c>
      <c r="W6162" s="83" t="str">
        <f>MID(Tabla1[[#This Row],[Aplicación]],14,2)</f>
        <v>22</v>
      </c>
      <c r="X6162" s="83" t="str">
        <f>MID(Tabla1[[#This Row],[Aplicación]],14,6)</f>
        <v>22199</v>
      </c>
    </row>
    <row r="6163" spans="1:24" x14ac:dyDescent="0.25">
      <c r="A6163" s="77">
        <v>220240067905</v>
      </c>
      <c r="B6163" s="78" t="s">
        <v>702</v>
      </c>
      <c r="C6163" s="79">
        <v>45657</v>
      </c>
      <c r="D6163" s="77">
        <v>22024000437</v>
      </c>
      <c r="E6163" s="78" t="s">
        <v>1287</v>
      </c>
      <c r="F6163" s="80">
        <v>375.21</v>
      </c>
      <c r="G6163" s="78" t="s">
        <v>886</v>
      </c>
      <c r="H6163" s="78" t="s">
        <v>7924</v>
      </c>
      <c r="I6163" s="81">
        <v>300</v>
      </c>
      <c r="J6163" s="78" t="s">
        <v>398</v>
      </c>
      <c r="K6163" s="78" t="s">
        <v>398</v>
      </c>
      <c r="L6163" s="78" t="s">
        <v>413</v>
      </c>
      <c r="M6163" s="78" t="s">
        <v>395</v>
      </c>
      <c r="N6163" s="78" t="s">
        <v>396</v>
      </c>
      <c r="O6163" s="82" t="s">
        <v>325</v>
      </c>
      <c r="P6163" s="82" t="s">
        <v>6229</v>
      </c>
      <c r="Q6163" s="83" t="str">
        <f>MID(Tabla1[[#This Row],[Aplicación]],14,1)</f>
        <v>2</v>
      </c>
      <c r="R6163" s="35" t="s">
        <v>265</v>
      </c>
      <c r="S6163" s="83" t="str">
        <f>MID(Tabla1[[#This Row],[Aplicación]],6,2)</f>
        <v>10</v>
      </c>
      <c r="T6163" s="84" t="str">
        <f>VLOOKUP(Tabla1[[#This Row],[AREA]],Hoja1!A:B,2,FALSE)</f>
        <v>10. Personas mayores, familia y servicios sociales</v>
      </c>
      <c r="U6163" s="83" t="str">
        <f>MID(Tabla1[[#This Row],[Aplicación]],9,4)</f>
        <v>2311</v>
      </c>
      <c r="V6163" s="84" t="str">
        <f>VLOOKUP(Tabla1[[#This Row],[PROGRAMA]],Hoja1!A:B,2,FALSE)</f>
        <v>2311. Intervención social</v>
      </c>
      <c r="W6163" s="83" t="str">
        <f>MID(Tabla1[[#This Row],[Aplicación]],14,2)</f>
        <v>21</v>
      </c>
      <c r="X6163" s="83" t="str">
        <f>MID(Tabla1[[#This Row],[Aplicación]],14,6)</f>
        <v>212</v>
      </c>
    </row>
    <row r="6164" spans="1:24" x14ac:dyDescent="0.25">
      <c r="A6164" s="77">
        <v>220240053803</v>
      </c>
      <c r="B6164" s="78" t="s">
        <v>390</v>
      </c>
      <c r="C6164" s="79">
        <v>45611</v>
      </c>
      <c r="D6164" s="77">
        <v>22024007637</v>
      </c>
      <c r="E6164" s="78" t="s">
        <v>7925</v>
      </c>
      <c r="F6164" s="80">
        <v>18146.55</v>
      </c>
      <c r="G6164" s="78" t="s">
        <v>933</v>
      </c>
      <c r="H6164" s="78" t="s">
        <v>7926</v>
      </c>
      <c r="I6164" s="81" t="s">
        <v>2930</v>
      </c>
      <c r="J6164" s="78" t="s">
        <v>598</v>
      </c>
      <c r="K6164" s="78" t="s">
        <v>599</v>
      </c>
      <c r="L6164" s="78" t="s">
        <v>413</v>
      </c>
      <c r="M6164" s="78" t="s">
        <v>585</v>
      </c>
      <c r="N6164" s="78" t="s">
        <v>539</v>
      </c>
      <c r="O6164" s="82" t="s">
        <v>326</v>
      </c>
      <c r="P6164" s="82" t="s">
        <v>6229</v>
      </c>
      <c r="Q6164" s="83" t="str">
        <f>MID(Tabla1[[#This Row],[Aplicación]],14,1)</f>
        <v>6</v>
      </c>
      <c r="R6164" s="35" t="s">
        <v>266</v>
      </c>
      <c r="S6164" s="83" t="str">
        <f>MID(Tabla1[[#This Row],[Aplicación]],6,2)</f>
        <v>11</v>
      </c>
      <c r="T6164" s="84" t="str">
        <f>VLOOKUP(Tabla1[[#This Row],[AREA]],Hoja1!A:B,2,FALSE)</f>
        <v>11. Salud pública y seguridad ciudadana</v>
      </c>
      <c r="U6164" s="83" t="str">
        <f>MID(Tabla1[[#This Row],[Aplicación]],9,4)</f>
        <v>1631</v>
      </c>
      <c r="V6164" s="84" t="str">
        <f>VLOOKUP(Tabla1[[#This Row],[PROGRAMA]],Hoja1!A:B,2,FALSE)</f>
        <v>1631. Limpieza viaria</v>
      </c>
      <c r="W6164" s="83" t="str">
        <f>MID(Tabla1[[#This Row],[Aplicación]],14,2)</f>
        <v>62</v>
      </c>
      <c r="X6164" s="83" t="str">
        <f>MID(Tabla1[[#This Row],[Aplicación]],14,6)</f>
        <v>626</v>
      </c>
    </row>
    <row r="6165" spans="1:24" x14ac:dyDescent="0.25">
      <c r="A6165" s="77">
        <v>220240069318</v>
      </c>
      <c r="B6165" s="78" t="s">
        <v>702</v>
      </c>
      <c r="C6165" s="79">
        <v>45657</v>
      </c>
      <c r="D6165" s="77">
        <v>22024000506</v>
      </c>
      <c r="E6165" s="78" t="s">
        <v>1335</v>
      </c>
      <c r="F6165" s="80">
        <v>372.06</v>
      </c>
      <c r="G6165" s="78" t="s">
        <v>40</v>
      </c>
      <c r="H6165" s="78" t="s">
        <v>7927</v>
      </c>
      <c r="I6165" s="81">
        <v>300</v>
      </c>
      <c r="J6165" s="78" t="s">
        <v>398</v>
      </c>
      <c r="K6165" s="78" t="s">
        <v>398</v>
      </c>
      <c r="L6165" s="78" t="s">
        <v>413</v>
      </c>
      <c r="M6165" s="78" t="s">
        <v>395</v>
      </c>
      <c r="N6165" s="78" t="s">
        <v>396</v>
      </c>
      <c r="O6165" s="82" t="s">
        <v>325</v>
      </c>
      <c r="P6165" s="82" t="s">
        <v>6229</v>
      </c>
      <c r="Q6165" s="83" t="str">
        <f>MID(Tabla1[[#This Row],[Aplicación]],14,1)</f>
        <v>2</v>
      </c>
      <c r="R6165" s="35" t="s">
        <v>265</v>
      </c>
      <c r="S6165" s="83" t="str">
        <f>MID(Tabla1[[#This Row],[Aplicación]],6,2)</f>
        <v>10</v>
      </c>
      <c r="T6165" s="84" t="str">
        <f>VLOOKUP(Tabla1[[#This Row],[AREA]],Hoja1!A:B,2,FALSE)</f>
        <v>10. Personas mayores, familia y servicios sociales</v>
      </c>
      <c r="U6165" s="83" t="str">
        <f>MID(Tabla1[[#This Row],[Aplicación]],9,4)</f>
        <v>2412</v>
      </c>
      <c r="V6165" s="84" t="str">
        <f>VLOOKUP(Tabla1[[#This Row],[PROGRAMA]],Hoja1!A:B,2,FALSE)</f>
        <v>2412. Formación para el empleo</v>
      </c>
      <c r="W6165" s="83" t="str">
        <f>MID(Tabla1[[#This Row],[Aplicación]],14,2)</f>
        <v>22</v>
      </c>
      <c r="X6165" s="83" t="str">
        <f>MID(Tabla1[[#This Row],[Aplicación]],14,6)</f>
        <v>22199</v>
      </c>
    </row>
    <row r="6166" spans="1:24" x14ac:dyDescent="0.25">
      <c r="A6166" s="77">
        <v>220240068674</v>
      </c>
      <c r="B6166" s="78" t="s">
        <v>702</v>
      </c>
      <c r="C6166" s="79">
        <v>45657</v>
      </c>
      <c r="D6166" s="77">
        <v>22024000942</v>
      </c>
      <c r="E6166" s="78" t="s">
        <v>1411</v>
      </c>
      <c r="F6166" s="80">
        <v>371.06</v>
      </c>
      <c r="G6166" s="78" t="s">
        <v>82</v>
      </c>
      <c r="H6166" s="78" t="s">
        <v>7928</v>
      </c>
      <c r="I6166" s="81">
        <v>300</v>
      </c>
      <c r="J6166" s="78" t="s">
        <v>398</v>
      </c>
      <c r="K6166" s="78" t="s">
        <v>398</v>
      </c>
      <c r="L6166" s="78" t="s">
        <v>413</v>
      </c>
      <c r="M6166" s="78" t="s">
        <v>395</v>
      </c>
      <c r="N6166" s="78" t="s">
        <v>396</v>
      </c>
      <c r="O6166" s="82" t="s">
        <v>325</v>
      </c>
      <c r="P6166" s="82" t="s">
        <v>6229</v>
      </c>
      <c r="Q6166" s="83" t="str">
        <f>MID(Tabla1[[#This Row],[Aplicación]],14,1)</f>
        <v>2</v>
      </c>
      <c r="R6166" s="35" t="s">
        <v>265</v>
      </c>
      <c r="S6166" s="83" t="str">
        <f>MID(Tabla1[[#This Row],[Aplicación]],6,2)</f>
        <v>06</v>
      </c>
      <c r="T6166" s="84" t="str">
        <f>VLOOKUP(Tabla1[[#This Row],[AREA]],Hoja1!A:B,2,FALSE)</f>
        <v>06. Educación y cultura</v>
      </c>
      <c r="U6166" s="83" t="str">
        <f>MID(Tabla1[[#This Row],[Aplicación]],9,4)</f>
        <v>3231</v>
      </c>
      <c r="V6166" s="84" t="str">
        <f>VLOOKUP(Tabla1[[#This Row],[PROGRAMA]],Hoja1!A:B,2,FALSE)</f>
        <v>3231. Escuelas infantiles</v>
      </c>
      <c r="W6166" s="83" t="str">
        <f>MID(Tabla1[[#This Row],[Aplicación]],14,2)</f>
        <v>21</v>
      </c>
      <c r="X6166" s="83" t="str">
        <f>MID(Tabla1[[#This Row],[Aplicación]],14,6)</f>
        <v>212</v>
      </c>
    </row>
    <row r="6167" spans="1:24" x14ac:dyDescent="0.25">
      <c r="A6167" s="77">
        <v>220240064934</v>
      </c>
      <c r="B6167" s="78" t="s">
        <v>702</v>
      </c>
      <c r="C6167" s="79">
        <v>45657</v>
      </c>
      <c r="D6167" s="77">
        <v>22024000940</v>
      </c>
      <c r="E6167" s="78" t="s">
        <v>1285</v>
      </c>
      <c r="F6167" s="80">
        <v>362.33</v>
      </c>
      <c r="G6167" s="78" t="s">
        <v>838</v>
      </c>
      <c r="H6167" s="78" t="s">
        <v>7929</v>
      </c>
      <c r="I6167" s="81">
        <v>300</v>
      </c>
      <c r="J6167" s="78" t="s">
        <v>398</v>
      </c>
      <c r="K6167" s="78" t="s">
        <v>398</v>
      </c>
      <c r="L6167" s="78" t="s">
        <v>413</v>
      </c>
      <c r="M6167" s="78" t="s">
        <v>395</v>
      </c>
      <c r="N6167" s="78" t="s">
        <v>396</v>
      </c>
      <c r="O6167" s="82" t="s">
        <v>325</v>
      </c>
      <c r="P6167" s="82" t="s">
        <v>6229</v>
      </c>
      <c r="Q6167" s="83" t="str">
        <f>MID(Tabla1[[#This Row],[Aplicación]],14,1)</f>
        <v>2</v>
      </c>
      <c r="R6167" s="35" t="s">
        <v>265</v>
      </c>
      <c r="S6167" s="83" t="str">
        <f>MID(Tabla1[[#This Row],[Aplicación]],6,2)</f>
        <v>06</v>
      </c>
      <c r="T6167" s="84" t="str">
        <f>VLOOKUP(Tabla1[[#This Row],[AREA]],Hoja1!A:B,2,FALSE)</f>
        <v>06. Educación y cultura</v>
      </c>
      <c r="U6167" s="83" t="str">
        <f>MID(Tabla1[[#This Row],[Aplicación]],9,4)</f>
        <v>3232</v>
      </c>
      <c r="V6167" s="84" t="str">
        <f>VLOOKUP(Tabla1[[#This Row],[PROGRAMA]],Hoja1!A:B,2,FALSE)</f>
        <v>3232. Conservación y mantenimiento centros educación infantil y primaria</v>
      </c>
      <c r="W6167" s="83" t="str">
        <f>MID(Tabla1[[#This Row],[Aplicación]],14,2)</f>
        <v>21</v>
      </c>
      <c r="X6167" s="83" t="str">
        <f>MID(Tabla1[[#This Row],[Aplicación]],14,6)</f>
        <v>212</v>
      </c>
    </row>
    <row r="6168" spans="1:24" x14ac:dyDescent="0.25">
      <c r="A6168" s="77">
        <v>220240067072</v>
      </c>
      <c r="B6168" s="78" t="s">
        <v>702</v>
      </c>
      <c r="C6168" s="79">
        <v>45657</v>
      </c>
      <c r="D6168" s="77">
        <v>22024001633</v>
      </c>
      <c r="E6168" s="78" t="s">
        <v>1427</v>
      </c>
      <c r="F6168" s="80">
        <v>359.41</v>
      </c>
      <c r="G6168" s="78" t="s">
        <v>82</v>
      </c>
      <c r="H6168" s="78" t="s">
        <v>7930</v>
      </c>
      <c r="I6168" s="81">
        <v>300</v>
      </c>
      <c r="J6168" s="78" t="s">
        <v>398</v>
      </c>
      <c r="K6168" s="78" t="s">
        <v>398</v>
      </c>
      <c r="L6168" s="78" t="s">
        <v>413</v>
      </c>
      <c r="M6168" s="78" t="s">
        <v>395</v>
      </c>
      <c r="N6168" s="78" t="s">
        <v>396</v>
      </c>
      <c r="O6168" s="82" t="s">
        <v>325</v>
      </c>
      <c r="P6168" s="82" t="s">
        <v>6229</v>
      </c>
      <c r="Q6168" s="83" t="str">
        <f>MID(Tabla1[[#This Row],[Aplicación]],14,1)</f>
        <v>2</v>
      </c>
      <c r="R6168" s="35" t="s">
        <v>265</v>
      </c>
      <c r="S6168" s="83" t="str">
        <f>MID(Tabla1[[#This Row],[Aplicación]],6,2)</f>
        <v>07</v>
      </c>
      <c r="T6168" s="84" t="str">
        <f>VLOOKUP(Tabla1[[#This Row],[AREA]],Hoja1!A:B,2,FALSE)</f>
        <v>07. Medio ambiente</v>
      </c>
      <c r="U6168" s="83" t="str">
        <f>MID(Tabla1[[#This Row],[Aplicación]],9,4)</f>
        <v>1711</v>
      </c>
      <c r="V6168" s="84" t="str">
        <f>VLOOKUP(Tabla1[[#This Row],[PROGRAMA]],Hoja1!A:B,2,FALSE)</f>
        <v>1711. Parques y jardines</v>
      </c>
      <c r="W6168" s="83" t="str">
        <f>MID(Tabla1[[#This Row],[Aplicación]],14,2)</f>
        <v>22</v>
      </c>
      <c r="X6168" s="83" t="str">
        <f>MID(Tabla1[[#This Row],[Aplicación]],14,6)</f>
        <v>22199</v>
      </c>
    </row>
    <row r="6169" spans="1:24" x14ac:dyDescent="0.25">
      <c r="A6169" s="77">
        <v>220240067175</v>
      </c>
      <c r="B6169" s="78" t="s">
        <v>702</v>
      </c>
      <c r="C6169" s="79">
        <v>45657</v>
      </c>
      <c r="D6169" s="77">
        <v>22024000022</v>
      </c>
      <c r="E6169" s="78" t="s">
        <v>1362</v>
      </c>
      <c r="F6169" s="80">
        <v>358.58</v>
      </c>
      <c r="G6169" s="78" t="s">
        <v>801</v>
      </c>
      <c r="H6169" s="78" t="s">
        <v>7931</v>
      </c>
      <c r="I6169" s="81">
        <v>300</v>
      </c>
      <c r="J6169" s="78" t="s">
        <v>398</v>
      </c>
      <c r="K6169" s="78" t="s">
        <v>398</v>
      </c>
      <c r="L6169" s="78" t="s">
        <v>399</v>
      </c>
      <c r="M6169" s="78" t="s">
        <v>395</v>
      </c>
      <c r="N6169" s="78" t="s">
        <v>396</v>
      </c>
      <c r="O6169" s="82" t="s">
        <v>325</v>
      </c>
      <c r="P6169" s="82" t="s">
        <v>6229</v>
      </c>
      <c r="Q6169" s="83" t="str">
        <f>MID(Tabla1[[#This Row],[Aplicación]],14,1)</f>
        <v>2</v>
      </c>
      <c r="R6169" s="35" t="s">
        <v>265</v>
      </c>
      <c r="S6169" s="83" t="str">
        <f>MID(Tabla1[[#This Row],[Aplicación]],6,2)</f>
        <v>11</v>
      </c>
      <c r="T6169" s="84" t="str">
        <f>VLOOKUP(Tabla1[[#This Row],[AREA]],Hoja1!A:B,2,FALSE)</f>
        <v>11. Salud pública y seguridad ciudadana</v>
      </c>
      <c r="U6169" s="83" t="str">
        <f>MID(Tabla1[[#This Row],[Aplicación]],9,4)</f>
        <v>1361</v>
      </c>
      <c r="V6169" s="84" t="str">
        <f>VLOOKUP(Tabla1[[#This Row],[PROGRAMA]],Hoja1!A:B,2,FALSE)</f>
        <v>1361. Prevención y extinción de incencios</v>
      </c>
      <c r="W6169" s="83" t="str">
        <f>MID(Tabla1[[#This Row],[Aplicación]],14,2)</f>
        <v>21</v>
      </c>
      <c r="X6169" s="83" t="str">
        <f>MID(Tabla1[[#This Row],[Aplicación]],14,6)</f>
        <v>214</v>
      </c>
    </row>
    <row r="6170" spans="1:24" x14ac:dyDescent="0.25">
      <c r="A6170" s="77">
        <v>220240052186</v>
      </c>
      <c r="B6170" s="78" t="s">
        <v>702</v>
      </c>
      <c r="C6170" s="79">
        <v>45601</v>
      </c>
      <c r="D6170" s="77">
        <v>22024004317</v>
      </c>
      <c r="E6170" s="78" t="s">
        <v>1193</v>
      </c>
      <c r="F6170" s="80">
        <v>46851.040000000001</v>
      </c>
      <c r="G6170" s="78" t="s">
        <v>291</v>
      </c>
      <c r="H6170" s="78" t="s">
        <v>7932</v>
      </c>
      <c r="I6170" s="81" t="s">
        <v>2934</v>
      </c>
      <c r="J6170" s="78" t="s">
        <v>537</v>
      </c>
      <c r="K6170" s="78" t="s">
        <v>537</v>
      </c>
      <c r="L6170" s="78" t="s">
        <v>399</v>
      </c>
      <c r="M6170" s="78" t="s">
        <v>538</v>
      </c>
      <c r="N6170" s="78" t="s">
        <v>539</v>
      </c>
      <c r="O6170" s="82" t="s">
        <v>323</v>
      </c>
      <c r="P6170" s="82" t="s">
        <v>6229</v>
      </c>
      <c r="Q6170" s="83" t="str">
        <f>MID(Tabla1[[#This Row],[Aplicación]],14,1)</f>
        <v>6</v>
      </c>
      <c r="R6170" s="35" t="s">
        <v>266</v>
      </c>
      <c r="S6170" s="83" t="str">
        <f>MID(Tabla1[[#This Row],[Aplicación]],6,2)</f>
        <v>04</v>
      </c>
      <c r="T6170" s="84" t="str">
        <f>VLOOKUP(Tabla1[[#This Row],[AREA]],Hoja1!A:B,2,FALSE)</f>
        <v>04. Hacienda, personal y modernización administrativa</v>
      </c>
      <c r="U6170" s="83" t="str">
        <f>MID(Tabla1[[#This Row],[Aplicación]],9,4)</f>
        <v>9321</v>
      </c>
      <c r="V6170" s="84" t="str">
        <f>VLOOKUP(Tabla1[[#This Row],[PROGRAMA]],Hoja1!A:B,2,FALSE)</f>
        <v>9321. Gestión de ingresos e inspección</v>
      </c>
      <c r="W6170" s="83" t="str">
        <f>MID(Tabla1[[#This Row],[Aplicación]],14,2)</f>
        <v>64</v>
      </c>
      <c r="X6170" s="83" t="str">
        <f>MID(Tabla1[[#This Row],[Aplicación]],14,6)</f>
        <v>641</v>
      </c>
    </row>
    <row r="6171" spans="1:24" x14ac:dyDescent="0.25">
      <c r="A6171" s="77">
        <v>220240064997</v>
      </c>
      <c r="B6171" s="78" t="s">
        <v>702</v>
      </c>
      <c r="C6171" s="79">
        <v>45657</v>
      </c>
      <c r="D6171" s="77">
        <v>22024000940</v>
      </c>
      <c r="E6171" s="78" t="s">
        <v>1285</v>
      </c>
      <c r="F6171" s="80">
        <v>355.28</v>
      </c>
      <c r="G6171" s="78" t="s">
        <v>81</v>
      </c>
      <c r="H6171" s="78" t="s">
        <v>7933</v>
      </c>
      <c r="I6171" s="81">
        <v>300</v>
      </c>
      <c r="J6171" s="78" t="s">
        <v>398</v>
      </c>
      <c r="K6171" s="78" t="s">
        <v>398</v>
      </c>
      <c r="L6171" s="78" t="s">
        <v>413</v>
      </c>
      <c r="M6171" s="78" t="s">
        <v>395</v>
      </c>
      <c r="N6171" s="78" t="s">
        <v>396</v>
      </c>
      <c r="O6171" s="82" t="s">
        <v>325</v>
      </c>
      <c r="P6171" s="82" t="s">
        <v>6229</v>
      </c>
      <c r="Q6171" s="83" t="str">
        <f>MID(Tabla1[[#This Row],[Aplicación]],14,1)</f>
        <v>2</v>
      </c>
      <c r="R6171" s="35" t="s">
        <v>265</v>
      </c>
      <c r="S6171" s="83" t="str">
        <f>MID(Tabla1[[#This Row],[Aplicación]],6,2)</f>
        <v>06</v>
      </c>
      <c r="T6171" s="84" t="str">
        <f>VLOOKUP(Tabla1[[#This Row],[AREA]],Hoja1!A:B,2,FALSE)</f>
        <v>06. Educación y cultura</v>
      </c>
      <c r="U6171" s="83" t="str">
        <f>MID(Tabla1[[#This Row],[Aplicación]],9,4)</f>
        <v>3232</v>
      </c>
      <c r="V6171" s="84" t="str">
        <f>VLOOKUP(Tabla1[[#This Row],[PROGRAMA]],Hoja1!A:B,2,FALSE)</f>
        <v>3232. Conservación y mantenimiento centros educación infantil y primaria</v>
      </c>
      <c r="W6171" s="83" t="str">
        <f>MID(Tabla1[[#This Row],[Aplicación]],14,2)</f>
        <v>21</v>
      </c>
      <c r="X6171" s="83" t="str">
        <f>MID(Tabla1[[#This Row],[Aplicación]],14,6)</f>
        <v>212</v>
      </c>
    </row>
    <row r="6172" spans="1:24" x14ac:dyDescent="0.25">
      <c r="A6172" s="77">
        <v>220240060893</v>
      </c>
      <c r="B6172" s="78" t="s">
        <v>658</v>
      </c>
      <c r="C6172" s="79">
        <v>45643</v>
      </c>
      <c r="D6172" s="77">
        <v>22024009001</v>
      </c>
      <c r="E6172" s="78" t="s">
        <v>1302</v>
      </c>
      <c r="F6172" s="80">
        <v>64.88</v>
      </c>
      <c r="G6172" s="78" t="s">
        <v>919</v>
      </c>
      <c r="H6172" s="78" t="s">
        <v>7934</v>
      </c>
      <c r="I6172" s="81" t="s">
        <v>2951</v>
      </c>
      <c r="J6172" s="78" t="s">
        <v>732</v>
      </c>
      <c r="K6172" s="78" t="s">
        <v>393</v>
      </c>
      <c r="L6172" s="78" t="s">
        <v>399</v>
      </c>
      <c r="M6172" s="78" t="s">
        <v>395</v>
      </c>
      <c r="N6172" s="78" t="s">
        <v>433</v>
      </c>
      <c r="O6172" s="82" t="s">
        <v>321</v>
      </c>
      <c r="P6172" s="82" t="s">
        <v>6229</v>
      </c>
      <c r="Q6172" s="83" t="str">
        <f>MID(Tabla1[[#This Row],[Aplicación]],14,1)</f>
        <v>2</v>
      </c>
      <c r="R6172" s="35" t="s">
        <v>265</v>
      </c>
      <c r="S6172" s="83" t="str">
        <f>MID(Tabla1[[#This Row],[Aplicación]],6,2)</f>
        <v>10</v>
      </c>
      <c r="T6172" s="84" t="str">
        <f>VLOOKUP(Tabla1[[#This Row],[AREA]],Hoja1!A:B,2,FALSE)</f>
        <v>10. Personas mayores, familia y servicios sociales</v>
      </c>
      <c r="U6172" s="83" t="str">
        <f>MID(Tabla1[[#This Row],[Aplicación]],9,4)</f>
        <v>2314</v>
      </c>
      <c r="V6172" s="84" t="str">
        <f>VLOOKUP(Tabla1[[#This Row],[PROGRAMA]],Hoja1!A:B,2,FALSE)</f>
        <v>2314. Centro de programas juveniles</v>
      </c>
      <c r="W6172" s="83" t="str">
        <f>MID(Tabla1[[#This Row],[Aplicación]],14,2)</f>
        <v>21</v>
      </c>
      <c r="X6172" s="83" t="str">
        <f>MID(Tabla1[[#This Row],[Aplicación]],14,6)</f>
        <v>213</v>
      </c>
    </row>
    <row r="6173" spans="1:24" x14ac:dyDescent="0.25">
      <c r="A6173" s="77">
        <v>220240053276</v>
      </c>
      <c r="B6173" s="78" t="s">
        <v>390</v>
      </c>
      <c r="C6173" s="79">
        <v>45604</v>
      </c>
      <c r="D6173" s="77">
        <v>22024008388</v>
      </c>
      <c r="E6173" s="78" t="s">
        <v>1312</v>
      </c>
      <c r="F6173" s="80">
        <v>1974.45</v>
      </c>
      <c r="G6173" s="78" t="s">
        <v>339</v>
      </c>
      <c r="H6173" s="78" t="s">
        <v>7935</v>
      </c>
      <c r="I6173" s="81" t="s">
        <v>2930</v>
      </c>
      <c r="J6173" s="78" t="s">
        <v>398</v>
      </c>
      <c r="K6173" s="78" t="s">
        <v>398</v>
      </c>
      <c r="L6173" s="78" t="s">
        <v>399</v>
      </c>
      <c r="M6173" s="78" t="s">
        <v>585</v>
      </c>
      <c r="N6173" s="78" t="s">
        <v>539</v>
      </c>
      <c r="O6173" s="82" t="s">
        <v>326</v>
      </c>
      <c r="P6173" s="82" t="s">
        <v>6229</v>
      </c>
      <c r="Q6173" s="83" t="str">
        <f>MID(Tabla1[[#This Row],[Aplicación]],14,1)</f>
        <v>2</v>
      </c>
      <c r="R6173" s="35" t="s">
        <v>265</v>
      </c>
      <c r="S6173" s="83" t="str">
        <f>MID(Tabla1[[#This Row],[Aplicación]],6,2)</f>
        <v>04</v>
      </c>
      <c r="T6173" s="84" t="str">
        <f>VLOOKUP(Tabla1[[#This Row],[AREA]],Hoja1!A:B,2,FALSE)</f>
        <v>04. Hacienda, personal y modernización administrativa</v>
      </c>
      <c r="U6173" s="83" t="str">
        <f>MID(Tabla1[[#This Row],[Aplicación]],9,4)</f>
        <v>9202</v>
      </c>
      <c r="V6173" s="84" t="str">
        <f>VLOOKUP(Tabla1[[#This Row],[PROGRAMA]],Hoja1!A:B,2,FALSE)</f>
        <v>9202. Gestión de recursos humanos</v>
      </c>
      <c r="W6173" s="83" t="str">
        <f>MID(Tabla1[[#This Row],[Aplicación]],14,2)</f>
        <v>22</v>
      </c>
      <c r="X6173" s="83" t="str">
        <f>MID(Tabla1[[#This Row],[Aplicación]],14,6)</f>
        <v>22607</v>
      </c>
    </row>
    <row r="6174" spans="1:24" x14ac:dyDescent="0.25">
      <c r="A6174" s="77">
        <v>220240045430</v>
      </c>
      <c r="B6174" s="78" t="s">
        <v>702</v>
      </c>
      <c r="C6174" s="79">
        <v>45568</v>
      </c>
      <c r="D6174" s="77">
        <v>22024000498</v>
      </c>
      <c r="E6174" s="78" t="s">
        <v>1360</v>
      </c>
      <c r="F6174" s="80">
        <v>9</v>
      </c>
      <c r="G6174" s="78" t="s">
        <v>681</v>
      </c>
      <c r="H6174" s="78" t="s">
        <v>7936</v>
      </c>
      <c r="I6174" s="81" t="s">
        <v>2934</v>
      </c>
      <c r="J6174" s="78" t="s">
        <v>398</v>
      </c>
      <c r="K6174" s="78" t="s">
        <v>398</v>
      </c>
      <c r="L6174" s="78" t="s">
        <v>413</v>
      </c>
      <c r="M6174" s="78" t="s">
        <v>395</v>
      </c>
      <c r="N6174" s="78" t="s">
        <v>396</v>
      </c>
      <c r="O6174" s="82" t="s">
        <v>325</v>
      </c>
      <c r="P6174" s="82" t="s">
        <v>6229</v>
      </c>
      <c r="Q6174" s="83" t="str">
        <f>MID(Tabla1[[#This Row],[Aplicación]],14,1)</f>
        <v>2</v>
      </c>
      <c r="R6174" s="35" t="s">
        <v>265</v>
      </c>
      <c r="S6174" s="83" t="str">
        <f>MID(Tabla1[[#This Row],[Aplicación]],6,2)</f>
        <v>10</v>
      </c>
      <c r="T6174" s="84" t="str">
        <f>VLOOKUP(Tabla1[[#This Row],[AREA]],Hoja1!A:B,2,FALSE)</f>
        <v>10. Personas mayores, familia y servicios sociales</v>
      </c>
      <c r="U6174" s="83" t="str">
        <f>MID(Tabla1[[#This Row],[Aplicación]],9,4)</f>
        <v>2412</v>
      </c>
      <c r="V6174" s="84" t="str">
        <f>VLOOKUP(Tabla1[[#This Row],[PROGRAMA]],Hoja1!A:B,2,FALSE)</f>
        <v>2412. Formación para el empleo</v>
      </c>
      <c r="W6174" s="83" t="str">
        <f>MID(Tabla1[[#This Row],[Aplicación]],14,2)</f>
        <v>21</v>
      </c>
      <c r="X6174" s="83" t="str">
        <f>MID(Tabla1[[#This Row],[Aplicación]],14,6)</f>
        <v>212</v>
      </c>
    </row>
    <row r="6175" spans="1:24" x14ac:dyDescent="0.25">
      <c r="A6175" s="77">
        <v>220240061672</v>
      </c>
      <c r="B6175" s="78" t="s">
        <v>390</v>
      </c>
      <c r="C6175" s="79">
        <v>45644</v>
      </c>
      <c r="D6175" s="77">
        <v>22024009291</v>
      </c>
      <c r="E6175" s="78" t="s">
        <v>1312</v>
      </c>
      <c r="F6175" s="80">
        <v>1810.55</v>
      </c>
      <c r="G6175" s="78" t="s">
        <v>339</v>
      </c>
      <c r="H6175" s="78" t="s">
        <v>7937</v>
      </c>
      <c r="I6175" s="81" t="s">
        <v>2930</v>
      </c>
      <c r="J6175" s="78" t="s">
        <v>398</v>
      </c>
      <c r="K6175" s="78" t="s">
        <v>398</v>
      </c>
      <c r="L6175" s="78" t="s">
        <v>399</v>
      </c>
      <c r="M6175" s="78" t="s">
        <v>585</v>
      </c>
      <c r="N6175" s="78" t="s">
        <v>539</v>
      </c>
      <c r="O6175" s="82" t="s">
        <v>326</v>
      </c>
      <c r="P6175" s="82" t="s">
        <v>6229</v>
      </c>
      <c r="Q6175" s="83" t="str">
        <f>MID(Tabla1[[#This Row],[Aplicación]],14,1)</f>
        <v>2</v>
      </c>
      <c r="R6175" s="35" t="s">
        <v>265</v>
      </c>
      <c r="S6175" s="83" t="str">
        <f>MID(Tabla1[[#This Row],[Aplicación]],6,2)</f>
        <v>04</v>
      </c>
      <c r="T6175" s="84" t="str">
        <f>VLOOKUP(Tabla1[[#This Row],[AREA]],Hoja1!A:B,2,FALSE)</f>
        <v>04. Hacienda, personal y modernización administrativa</v>
      </c>
      <c r="U6175" s="83" t="str">
        <f>MID(Tabla1[[#This Row],[Aplicación]],9,4)</f>
        <v>9202</v>
      </c>
      <c r="V6175" s="84" t="str">
        <f>VLOOKUP(Tabla1[[#This Row],[PROGRAMA]],Hoja1!A:B,2,FALSE)</f>
        <v>9202. Gestión de recursos humanos</v>
      </c>
      <c r="W6175" s="83" t="str">
        <f>MID(Tabla1[[#This Row],[Aplicación]],14,2)</f>
        <v>22</v>
      </c>
      <c r="X6175" s="83" t="str">
        <f>MID(Tabla1[[#This Row],[Aplicación]],14,6)</f>
        <v>22607</v>
      </c>
    </row>
    <row r="6176" spans="1:24" x14ac:dyDescent="0.25">
      <c r="A6176" s="77">
        <v>220240053811</v>
      </c>
      <c r="B6176" s="78" t="s">
        <v>390</v>
      </c>
      <c r="C6176" s="79">
        <v>45611</v>
      </c>
      <c r="D6176" s="77">
        <v>22024008439</v>
      </c>
      <c r="E6176" s="78" t="s">
        <v>1337</v>
      </c>
      <c r="F6176" s="80">
        <v>242</v>
      </c>
      <c r="G6176" s="78" t="s">
        <v>339</v>
      </c>
      <c r="H6176" s="78" t="s">
        <v>7938</v>
      </c>
      <c r="I6176" s="81" t="s">
        <v>2930</v>
      </c>
      <c r="J6176" s="78" t="s">
        <v>398</v>
      </c>
      <c r="K6176" s="78" t="s">
        <v>398</v>
      </c>
      <c r="L6176" s="78" t="s">
        <v>399</v>
      </c>
      <c r="M6176" s="78" t="s">
        <v>585</v>
      </c>
      <c r="N6176" s="78" t="s">
        <v>539</v>
      </c>
      <c r="O6176" s="82" t="s">
        <v>326</v>
      </c>
      <c r="P6176" s="82" t="s">
        <v>6229</v>
      </c>
      <c r="Q6176" s="83" t="str">
        <f>MID(Tabla1[[#This Row],[Aplicación]],14,1)</f>
        <v>2</v>
      </c>
      <c r="R6176" s="35" t="s">
        <v>265</v>
      </c>
      <c r="S6176" s="83" t="str">
        <f>MID(Tabla1[[#This Row],[Aplicación]],6,2)</f>
        <v>07</v>
      </c>
      <c r="T6176" s="84" t="str">
        <f>VLOOKUP(Tabla1[[#This Row],[AREA]],Hoja1!A:B,2,FALSE)</f>
        <v>07. Medio ambiente</v>
      </c>
      <c r="U6176" s="83" t="str">
        <f>MID(Tabla1[[#This Row],[Aplicación]],9,4)</f>
        <v>1721</v>
      </c>
      <c r="V6176" s="84" t="str">
        <f>VLOOKUP(Tabla1[[#This Row],[PROGRAMA]],Hoja1!A:B,2,FALSE)</f>
        <v>1721. Protección del medio ambiente</v>
      </c>
      <c r="W6176" s="83" t="str">
        <f>MID(Tabla1[[#This Row],[Aplicación]],14,2)</f>
        <v>22</v>
      </c>
      <c r="X6176" s="83" t="str">
        <f>MID(Tabla1[[#This Row],[Aplicación]],14,6)</f>
        <v>22799</v>
      </c>
    </row>
    <row r="6177" spans="1:24" x14ac:dyDescent="0.25">
      <c r="A6177" s="77">
        <v>220240053812</v>
      </c>
      <c r="B6177" s="78" t="s">
        <v>390</v>
      </c>
      <c r="C6177" s="79">
        <v>45611</v>
      </c>
      <c r="D6177" s="77">
        <v>22024008441</v>
      </c>
      <c r="E6177" s="78" t="s">
        <v>1337</v>
      </c>
      <c r="F6177" s="80">
        <v>145.19999999999999</v>
      </c>
      <c r="G6177" s="78" t="s">
        <v>339</v>
      </c>
      <c r="H6177" s="78" t="s">
        <v>7939</v>
      </c>
      <c r="I6177" s="81" t="s">
        <v>2930</v>
      </c>
      <c r="J6177" s="78" t="s">
        <v>398</v>
      </c>
      <c r="K6177" s="78" t="s">
        <v>398</v>
      </c>
      <c r="L6177" s="78" t="s">
        <v>399</v>
      </c>
      <c r="M6177" s="78" t="s">
        <v>585</v>
      </c>
      <c r="N6177" s="78" t="s">
        <v>539</v>
      </c>
      <c r="O6177" s="82" t="s">
        <v>326</v>
      </c>
      <c r="P6177" s="82" t="s">
        <v>6229</v>
      </c>
      <c r="Q6177" s="83" t="str">
        <f>MID(Tabla1[[#This Row],[Aplicación]],14,1)</f>
        <v>2</v>
      </c>
      <c r="R6177" s="35" t="s">
        <v>265</v>
      </c>
      <c r="S6177" s="83" t="str">
        <f>MID(Tabla1[[#This Row],[Aplicación]],6,2)</f>
        <v>07</v>
      </c>
      <c r="T6177" s="84" t="str">
        <f>VLOOKUP(Tabla1[[#This Row],[AREA]],Hoja1!A:B,2,FALSE)</f>
        <v>07. Medio ambiente</v>
      </c>
      <c r="U6177" s="83" t="str">
        <f>MID(Tabla1[[#This Row],[Aplicación]],9,4)</f>
        <v>1721</v>
      </c>
      <c r="V6177" s="84" t="str">
        <f>VLOOKUP(Tabla1[[#This Row],[PROGRAMA]],Hoja1!A:B,2,FALSE)</f>
        <v>1721. Protección del medio ambiente</v>
      </c>
      <c r="W6177" s="83" t="str">
        <f>MID(Tabla1[[#This Row],[Aplicación]],14,2)</f>
        <v>22</v>
      </c>
      <c r="X6177" s="83" t="str">
        <f>MID(Tabla1[[#This Row],[Aplicación]],14,6)</f>
        <v>22799</v>
      </c>
    </row>
    <row r="6178" spans="1:24" x14ac:dyDescent="0.25">
      <c r="A6178" s="77">
        <v>220240062750</v>
      </c>
      <c r="B6178" s="78" t="s">
        <v>390</v>
      </c>
      <c r="C6178" s="79">
        <v>45649</v>
      </c>
      <c r="D6178" s="77">
        <v>22024009318</v>
      </c>
      <c r="E6178" s="78" t="s">
        <v>1199</v>
      </c>
      <c r="F6178" s="80">
        <v>7760.27</v>
      </c>
      <c r="G6178" s="78" t="s">
        <v>7940</v>
      </c>
      <c r="H6178" s="78" t="s">
        <v>7941</v>
      </c>
      <c r="I6178" s="81" t="s">
        <v>2930</v>
      </c>
      <c r="J6178" s="78" t="s">
        <v>398</v>
      </c>
      <c r="K6178" s="78" t="s">
        <v>398</v>
      </c>
      <c r="L6178" s="78" t="s">
        <v>399</v>
      </c>
      <c r="M6178" s="78" t="s">
        <v>585</v>
      </c>
      <c r="N6178" s="78" t="s">
        <v>539</v>
      </c>
      <c r="O6178" s="82" t="s">
        <v>326</v>
      </c>
      <c r="P6178" s="82" t="s">
        <v>6229</v>
      </c>
      <c r="Q6178" s="83" t="str">
        <f>MID(Tabla1[[#This Row],[Aplicación]],14,1)</f>
        <v>2</v>
      </c>
      <c r="R6178" s="35" t="s">
        <v>265</v>
      </c>
      <c r="S6178" s="83" t="str">
        <f>MID(Tabla1[[#This Row],[Aplicación]],6,2)</f>
        <v>07</v>
      </c>
      <c r="T6178" s="84" t="str">
        <f>VLOOKUP(Tabla1[[#This Row],[AREA]],Hoja1!A:B,2,FALSE)</f>
        <v>07. Medio ambiente</v>
      </c>
      <c r="U6178" s="83" t="str">
        <f>MID(Tabla1[[#This Row],[Aplicación]],9,4)</f>
        <v>1711</v>
      </c>
      <c r="V6178" s="84" t="str">
        <f>VLOOKUP(Tabla1[[#This Row],[PROGRAMA]],Hoja1!A:B,2,FALSE)</f>
        <v>1711. Parques y jardines</v>
      </c>
      <c r="W6178" s="83" t="str">
        <f>MID(Tabla1[[#This Row],[Aplicación]],14,2)</f>
        <v>22</v>
      </c>
      <c r="X6178" s="83" t="str">
        <f>MID(Tabla1[[#This Row],[Aplicación]],14,6)</f>
        <v>22799</v>
      </c>
    </row>
    <row r="6179" spans="1:24" x14ac:dyDescent="0.25">
      <c r="A6179" s="77">
        <v>220240055075</v>
      </c>
      <c r="B6179" s="78" t="s">
        <v>673</v>
      </c>
      <c r="C6179" s="79">
        <v>45616</v>
      </c>
      <c r="D6179" s="77">
        <v>22024001117</v>
      </c>
      <c r="E6179" s="78" t="s">
        <v>1251</v>
      </c>
      <c r="F6179" s="80">
        <v>-24785.63</v>
      </c>
      <c r="G6179" s="78" t="s">
        <v>520</v>
      </c>
      <c r="H6179" s="78" t="s">
        <v>7942</v>
      </c>
      <c r="I6179" s="81" t="s">
        <v>2930</v>
      </c>
      <c r="J6179" s="78" t="s">
        <v>398</v>
      </c>
      <c r="K6179" s="78" t="s">
        <v>398</v>
      </c>
      <c r="L6179" s="78" t="s">
        <v>399</v>
      </c>
      <c r="M6179" s="78" t="s">
        <v>395</v>
      </c>
      <c r="N6179" s="78" t="s">
        <v>396</v>
      </c>
      <c r="O6179" s="82" t="s">
        <v>321</v>
      </c>
      <c r="P6179" s="82" t="s">
        <v>6229</v>
      </c>
      <c r="Q6179" s="83" t="str">
        <f>MID(Tabla1[[#This Row],[Aplicación]],14,1)</f>
        <v>2</v>
      </c>
      <c r="R6179" s="35" t="s">
        <v>265</v>
      </c>
      <c r="S6179" s="83" t="str">
        <f>MID(Tabla1[[#This Row],[Aplicación]],6,2)</f>
        <v>03</v>
      </c>
      <c r="T6179" s="84" t="str">
        <f>VLOOKUP(Tabla1[[#This Row],[AREA]],Hoja1!A:B,2,FALSE)</f>
        <v>03. Participación ciudadana y deportes</v>
      </c>
      <c r="U6179" s="83" t="str">
        <f>MID(Tabla1[[#This Row],[Aplicación]],9,4)</f>
        <v>9241</v>
      </c>
      <c r="V6179" s="84" t="str">
        <f>VLOOKUP(Tabla1[[#This Row],[PROGRAMA]],Hoja1!A:B,2,FALSE)</f>
        <v>9241. Participación ciudadana</v>
      </c>
      <c r="W6179" s="83" t="str">
        <f>MID(Tabla1[[#This Row],[Aplicación]],14,2)</f>
        <v>22</v>
      </c>
      <c r="X6179" s="83" t="str">
        <f>MID(Tabla1[[#This Row],[Aplicación]],14,6)</f>
        <v>22799</v>
      </c>
    </row>
    <row r="6180" spans="1:24" x14ac:dyDescent="0.25">
      <c r="A6180" s="77">
        <v>220240053831</v>
      </c>
      <c r="B6180" s="78" t="s">
        <v>390</v>
      </c>
      <c r="C6180" s="79">
        <v>45611</v>
      </c>
      <c r="D6180" s="77">
        <v>22024008583</v>
      </c>
      <c r="E6180" s="78" t="s">
        <v>1296</v>
      </c>
      <c r="F6180" s="80">
        <v>254.41</v>
      </c>
      <c r="G6180" s="78" t="s">
        <v>1013</v>
      </c>
      <c r="H6180" s="78" t="s">
        <v>7943</v>
      </c>
      <c r="I6180" s="81" t="s">
        <v>2930</v>
      </c>
      <c r="J6180" s="78" t="s">
        <v>398</v>
      </c>
      <c r="K6180" s="78" t="s">
        <v>398</v>
      </c>
      <c r="L6180" s="78" t="s">
        <v>413</v>
      </c>
      <c r="M6180" s="78" t="s">
        <v>585</v>
      </c>
      <c r="N6180" s="78" t="s">
        <v>539</v>
      </c>
      <c r="O6180" s="82" t="s">
        <v>326</v>
      </c>
      <c r="P6180" s="82" t="s">
        <v>6229</v>
      </c>
      <c r="Q6180" s="83" t="str">
        <f>MID(Tabla1[[#This Row],[Aplicación]],14,1)</f>
        <v>2</v>
      </c>
      <c r="R6180" s="35" t="s">
        <v>265</v>
      </c>
      <c r="S6180" s="83" t="str">
        <f>MID(Tabla1[[#This Row],[Aplicación]],6,2)</f>
        <v>11</v>
      </c>
      <c r="T6180" s="84" t="str">
        <f>VLOOKUP(Tabla1[[#This Row],[AREA]],Hoja1!A:B,2,FALSE)</f>
        <v>11. Salud pública y seguridad ciudadana</v>
      </c>
      <c r="U6180" s="83" t="str">
        <f>MID(Tabla1[[#This Row],[Aplicación]],9,4)</f>
        <v>1361</v>
      </c>
      <c r="V6180" s="84" t="str">
        <f>VLOOKUP(Tabla1[[#This Row],[PROGRAMA]],Hoja1!A:B,2,FALSE)</f>
        <v>1361. Prevención y extinción de incencios</v>
      </c>
      <c r="W6180" s="83" t="str">
        <f>MID(Tabla1[[#This Row],[Aplicación]],14,2)</f>
        <v>22</v>
      </c>
      <c r="X6180" s="83" t="str">
        <f>MID(Tabla1[[#This Row],[Aplicación]],14,6)</f>
        <v>22199</v>
      </c>
    </row>
    <row r="6181" spans="1:24" x14ac:dyDescent="0.25">
      <c r="A6181" s="77">
        <v>220240056033</v>
      </c>
      <c r="B6181" s="78" t="s">
        <v>390</v>
      </c>
      <c r="C6181" s="79">
        <v>45621</v>
      </c>
      <c r="D6181" s="77">
        <v>22024008930</v>
      </c>
      <c r="E6181" s="78" t="s">
        <v>1298</v>
      </c>
      <c r="F6181" s="80">
        <v>256.31</v>
      </c>
      <c r="G6181" s="78" t="s">
        <v>1013</v>
      </c>
      <c r="H6181" s="78" t="s">
        <v>7944</v>
      </c>
      <c r="I6181" s="81" t="s">
        <v>2930</v>
      </c>
      <c r="J6181" s="78" t="s">
        <v>398</v>
      </c>
      <c r="K6181" s="78" t="s">
        <v>398</v>
      </c>
      <c r="L6181" s="78" t="s">
        <v>413</v>
      </c>
      <c r="M6181" s="78" t="s">
        <v>585</v>
      </c>
      <c r="N6181" s="78" t="s">
        <v>539</v>
      </c>
      <c r="O6181" s="82" t="s">
        <v>326</v>
      </c>
      <c r="P6181" s="82" t="s">
        <v>6229</v>
      </c>
      <c r="Q6181" s="83" t="str">
        <f>MID(Tabla1[[#This Row],[Aplicación]],14,1)</f>
        <v>2</v>
      </c>
      <c r="R6181" s="35" t="s">
        <v>265</v>
      </c>
      <c r="S6181" s="83" t="str">
        <f>MID(Tabla1[[#This Row],[Aplicación]],6,2)</f>
        <v>03</v>
      </c>
      <c r="T6181" s="84" t="str">
        <f>VLOOKUP(Tabla1[[#This Row],[AREA]],Hoja1!A:B,2,FALSE)</f>
        <v>03. Participación ciudadana y deportes</v>
      </c>
      <c r="U6181" s="83" t="str">
        <f>MID(Tabla1[[#This Row],[Aplicación]],9,4)</f>
        <v>9241</v>
      </c>
      <c r="V6181" s="84" t="str">
        <f>VLOOKUP(Tabla1[[#This Row],[PROGRAMA]],Hoja1!A:B,2,FALSE)</f>
        <v>9241. Participación ciudadana</v>
      </c>
      <c r="W6181" s="83" t="str">
        <f>MID(Tabla1[[#This Row],[Aplicación]],14,2)</f>
        <v>22</v>
      </c>
      <c r="X6181" s="83" t="str">
        <f>MID(Tabla1[[#This Row],[Aplicación]],14,6)</f>
        <v>22199</v>
      </c>
    </row>
    <row r="6182" spans="1:24" x14ac:dyDescent="0.25">
      <c r="A6182" s="77">
        <v>220240061693</v>
      </c>
      <c r="B6182" s="78" t="s">
        <v>390</v>
      </c>
      <c r="C6182" s="79">
        <v>45644</v>
      </c>
      <c r="D6182" s="77">
        <v>22024009358</v>
      </c>
      <c r="E6182" s="78" t="s">
        <v>1293</v>
      </c>
      <c r="F6182" s="80">
        <v>261.02999999999997</v>
      </c>
      <c r="G6182" s="78" t="s">
        <v>715</v>
      </c>
      <c r="H6182" s="78" t="s">
        <v>7945</v>
      </c>
      <c r="I6182" s="81" t="s">
        <v>2930</v>
      </c>
      <c r="J6182" s="78" t="s">
        <v>398</v>
      </c>
      <c r="K6182" s="78" t="s">
        <v>398</v>
      </c>
      <c r="L6182" s="78" t="s">
        <v>413</v>
      </c>
      <c r="M6182" s="78" t="s">
        <v>585</v>
      </c>
      <c r="N6182" s="78" t="s">
        <v>539</v>
      </c>
      <c r="O6182" s="82" t="s">
        <v>326</v>
      </c>
      <c r="P6182" s="82" t="s">
        <v>6229</v>
      </c>
      <c r="Q6182" s="83" t="str">
        <f>MID(Tabla1[[#This Row],[Aplicación]],14,1)</f>
        <v>2</v>
      </c>
      <c r="R6182" s="35" t="s">
        <v>265</v>
      </c>
      <c r="S6182" s="83" t="str">
        <f>MID(Tabla1[[#This Row],[Aplicación]],6,2)</f>
        <v>03</v>
      </c>
      <c r="T6182" s="84" t="str">
        <f>VLOOKUP(Tabla1[[#This Row],[AREA]],Hoja1!A:B,2,FALSE)</f>
        <v>03. Participación ciudadana y deportes</v>
      </c>
      <c r="U6182" s="83" t="str">
        <f>MID(Tabla1[[#This Row],[Aplicación]],9,4)</f>
        <v>9241</v>
      </c>
      <c r="V6182" s="84" t="str">
        <f>VLOOKUP(Tabla1[[#This Row],[PROGRAMA]],Hoja1!A:B,2,FALSE)</f>
        <v>9241. Participación ciudadana</v>
      </c>
      <c r="W6182" s="83" t="str">
        <f>MID(Tabla1[[#This Row],[Aplicación]],14,2)</f>
        <v>21</v>
      </c>
      <c r="X6182" s="83" t="str">
        <f>MID(Tabla1[[#This Row],[Aplicación]],14,6)</f>
        <v>212</v>
      </c>
    </row>
    <row r="6183" spans="1:24" x14ac:dyDescent="0.25">
      <c r="A6183" s="77">
        <v>220240057897</v>
      </c>
      <c r="B6183" s="78" t="s">
        <v>390</v>
      </c>
      <c r="C6183" s="79">
        <v>45630</v>
      </c>
      <c r="D6183" s="77">
        <v>22024008773</v>
      </c>
      <c r="E6183" s="78" t="s">
        <v>1313</v>
      </c>
      <c r="F6183" s="80">
        <v>263.54000000000002</v>
      </c>
      <c r="G6183" s="78" t="s">
        <v>7946</v>
      </c>
      <c r="H6183" s="78" t="s">
        <v>7947</v>
      </c>
      <c r="I6183" s="81" t="s">
        <v>2930</v>
      </c>
      <c r="J6183" s="78" t="s">
        <v>7948</v>
      </c>
      <c r="K6183" s="78" t="s">
        <v>398</v>
      </c>
      <c r="L6183" s="78" t="s">
        <v>399</v>
      </c>
      <c r="M6183" s="78" t="s">
        <v>585</v>
      </c>
      <c r="N6183" s="78" t="s">
        <v>539</v>
      </c>
      <c r="O6183" s="82" t="s">
        <v>326</v>
      </c>
      <c r="P6183" s="82" t="s">
        <v>6229</v>
      </c>
      <c r="Q6183" s="83" t="str">
        <f>MID(Tabla1[[#This Row],[Aplicación]],14,1)</f>
        <v>2</v>
      </c>
      <c r="R6183" s="35" t="s">
        <v>265</v>
      </c>
      <c r="S6183" s="83" t="str">
        <f>MID(Tabla1[[#This Row],[Aplicación]],6,2)</f>
        <v>10</v>
      </c>
      <c r="T6183" s="84" t="str">
        <f>VLOOKUP(Tabla1[[#This Row],[AREA]],Hoja1!A:B,2,FALSE)</f>
        <v>10. Personas mayores, familia y servicios sociales</v>
      </c>
      <c r="U6183" s="83" t="str">
        <f>MID(Tabla1[[#This Row],[Aplicación]],9,4)</f>
        <v>2312</v>
      </c>
      <c r="V6183" s="84" t="str">
        <f>VLOOKUP(Tabla1[[#This Row],[PROGRAMA]],Hoja1!A:B,2,FALSE)</f>
        <v>2312. Iniciativas sociales</v>
      </c>
      <c r="W6183" s="83" t="str">
        <f>MID(Tabla1[[#This Row],[Aplicación]],14,2)</f>
        <v>22</v>
      </c>
      <c r="X6183" s="83" t="str">
        <f>MID(Tabla1[[#This Row],[Aplicación]],14,6)</f>
        <v>22699</v>
      </c>
    </row>
    <row r="6184" spans="1:24" x14ac:dyDescent="0.25">
      <c r="A6184" s="77">
        <v>220240057968</v>
      </c>
      <c r="B6184" s="78" t="s">
        <v>390</v>
      </c>
      <c r="C6184" s="79">
        <v>45630</v>
      </c>
      <c r="D6184" s="77">
        <v>22024009112</v>
      </c>
      <c r="E6184" s="78" t="s">
        <v>1404</v>
      </c>
      <c r="F6184" s="80">
        <v>275.70999999999998</v>
      </c>
      <c r="G6184" s="78" t="s">
        <v>334</v>
      </c>
      <c r="H6184" s="78" t="s">
        <v>7949</v>
      </c>
      <c r="I6184" s="81" t="s">
        <v>2930</v>
      </c>
      <c r="J6184" s="78" t="s">
        <v>398</v>
      </c>
      <c r="K6184" s="78" t="s">
        <v>398</v>
      </c>
      <c r="L6184" s="78" t="s">
        <v>399</v>
      </c>
      <c r="M6184" s="78" t="s">
        <v>585</v>
      </c>
      <c r="N6184" s="78" t="s">
        <v>539</v>
      </c>
      <c r="O6184" s="82" t="s">
        <v>326</v>
      </c>
      <c r="P6184" s="82" t="s">
        <v>6229</v>
      </c>
      <c r="Q6184" s="83" t="str">
        <f>MID(Tabla1[[#This Row],[Aplicación]],14,1)</f>
        <v>2</v>
      </c>
      <c r="R6184" s="35" t="s">
        <v>265</v>
      </c>
      <c r="S6184" s="83" t="str">
        <f>MID(Tabla1[[#This Row],[Aplicación]],6,2)</f>
        <v>07</v>
      </c>
      <c r="T6184" s="84" t="str">
        <f>VLOOKUP(Tabla1[[#This Row],[AREA]],Hoja1!A:B,2,FALSE)</f>
        <v>07. Medio ambiente</v>
      </c>
      <c r="U6184" s="83" t="str">
        <f>MID(Tabla1[[#This Row],[Aplicación]],9,4)</f>
        <v>1721</v>
      </c>
      <c r="V6184" s="84" t="str">
        <f>VLOOKUP(Tabla1[[#This Row],[PROGRAMA]],Hoja1!A:B,2,FALSE)</f>
        <v>1721. Protección del medio ambiente</v>
      </c>
      <c r="W6184" s="83" t="str">
        <f>MID(Tabla1[[#This Row],[Aplicación]],14,2)</f>
        <v>21</v>
      </c>
      <c r="X6184" s="83" t="str">
        <f>MID(Tabla1[[#This Row],[Aplicación]],14,6)</f>
        <v>214</v>
      </c>
    </row>
    <row r="6185" spans="1:24" x14ac:dyDescent="0.25">
      <c r="A6185" s="77">
        <v>220240050147</v>
      </c>
      <c r="B6185" s="78" t="s">
        <v>658</v>
      </c>
      <c r="C6185" s="79">
        <v>45589</v>
      </c>
      <c r="D6185" s="77">
        <v>22024003367</v>
      </c>
      <c r="E6185" s="78" t="s">
        <v>3106</v>
      </c>
      <c r="F6185" s="80">
        <v>411783.11</v>
      </c>
      <c r="G6185" s="78" t="s">
        <v>3107</v>
      </c>
      <c r="H6185" s="78" t="s">
        <v>7950</v>
      </c>
      <c r="I6185" s="81" t="s">
        <v>3109</v>
      </c>
      <c r="J6185" s="78" t="s">
        <v>398</v>
      </c>
      <c r="K6185" s="78" t="s">
        <v>398</v>
      </c>
      <c r="L6185" s="78" t="s">
        <v>401</v>
      </c>
      <c r="M6185" s="78" t="s">
        <v>395</v>
      </c>
      <c r="N6185" s="78" t="s">
        <v>396</v>
      </c>
      <c r="O6185" s="82" t="s">
        <v>321</v>
      </c>
      <c r="P6185" s="82" t="s">
        <v>6229</v>
      </c>
      <c r="Q6185" s="83" t="str">
        <f>MID(Tabla1[[#This Row],[Aplicación]],14,1)</f>
        <v>2</v>
      </c>
      <c r="R6185" s="35" t="s">
        <v>265</v>
      </c>
      <c r="S6185" s="83" t="str">
        <f>MID(Tabla1[[#This Row],[Aplicación]],6,2)</f>
        <v>07</v>
      </c>
      <c r="T6185" s="84" t="str">
        <f>VLOOKUP(Tabla1[[#This Row],[AREA]],Hoja1!A:B,2,FALSE)</f>
        <v>07. Medio ambiente</v>
      </c>
      <c r="U6185" s="83" t="str">
        <f>MID(Tabla1[[#This Row],[Aplicación]],9,4)</f>
        <v>1623</v>
      </c>
      <c r="V6185" s="84" t="str">
        <f>VLOOKUP(Tabla1[[#This Row],[PROGRAMA]],Hoja1!A:B,2,FALSE)</f>
        <v>1623. Tratamiento de residuos</v>
      </c>
      <c r="W6185" s="83" t="str">
        <f>MID(Tabla1[[#This Row],[Aplicación]],14,2)</f>
        <v>22</v>
      </c>
      <c r="X6185" s="83" t="str">
        <f>MID(Tabla1[[#This Row],[Aplicación]],14,6)</f>
        <v>22700</v>
      </c>
    </row>
    <row r="6186" spans="1:24" x14ac:dyDescent="0.25">
      <c r="A6186" s="77">
        <v>220240056186</v>
      </c>
      <c r="B6186" s="78" t="s">
        <v>658</v>
      </c>
      <c r="C6186" s="79">
        <v>45622</v>
      </c>
      <c r="D6186" s="77">
        <v>22024008832</v>
      </c>
      <c r="E6186" s="78" t="s">
        <v>3106</v>
      </c>
      <c r="F6186" s="80">
        <v>462507.02</v>
      </c>
      <c r="G6186" s="78" t="s">
        <v>3107</v>
      </c>
      <c r="H6186" s="78" t="s">
        <v>7951</v>
      </c>
      <c r="I6186" s="81" t="s">
        <v>2951</v>
      </c>
      <c r="J6186" s="78" t="s">
        <v>398</v>
      </c>
      <c r="K6186" s="78" t="s">
        <v>398</v>
      </c>
      <c r="L6186" s="78" t="s">
        <v>3110</v>
      </c>
      <c r="M6186" s="78" t="s">
        <v>395</v>
      </c>
      <c r="N6186" s="78" t="s">
        <v>396</v>
      </c>
      <c r="O6186" s="82" t="s">
        <v>321</v>
      </c>
      <c r="P6186" s="82" t="s">
        <v>6229</v>
      </c>
      <c r="Q6186" s="83" t="str">
        <f>MID(Tabla1[[#This Row],[Aplicación]],14,1)</f>
        <v>2</v>
      </c>
      <c r="R6186" s="35" t="s">
        <v>265</v>
      </c>
      <c r="S6186" s="83" t="str">
        <f>MID(Tabla1[[#This Row],[Aplicación]],6,2)</f>
        <v>07</v>
      </c>
      <c r="T6186" s="84" t="str">
        <f>VLOOKUP(Tabla1[[#This Row],[AREA]],Hoja1!A:B,2,FALSE)</f>
        <v>07. Medio ambiente</v>
      </c>
      <c r="U6186" s="83" t="str">
        <f>MID(Tabla1[[#This Row],[Aplicación]],9,4)</f>
        <v>1623</v>
      </c>
      <c r="V6186" s="84" t="str">
        <f>VLOOKUP(Tabla1[[#This Row],[PROGRAMA]],Hoja1!A:B,2,FALSE)</f>
        <v>1623. Tratamiento de residuos</v>
      </c>
      <c r="W6186" s="83" t="str">
        <f>MID(Tabla1[[#This Row],[Aplicación]],14,2)</f>
        <v>22</v>
      </c>
      <c r="X6186" s="83" t="str">
        <f>MID(Tabla1[[#This Row],[Aplicación]],14,6)</f>
        <v>22700</v>
      </c>
    </row>
    <row r="6187" spans="1:24" x14ac:dyDescent="0.25">
      <c r="A6187" s="77">
        <v>220240052191</v>
      </c>
      <c r="B6187" s="78" t="s">
        <v>390</v>
      </c>
      <c r="C6187" s="79">
        <v>45601</v>
      </c>
      <c r="D6187" s="77">
        <v>22024007974</v>
      </c>
      <c r="E6187" s="78" t="s">
        <v>6139</v>
      </c>
      <c r="F6187" s="80">
        <v>279</v>
      </c>
      <c r="G6187" s="78" t="s">
        <v>4391</v>
      </c>
      <c r="H6187" s="78" t="s">
        <v>7952</v>
      </c>
      <c r="I6187" s="81" t="s">
        <v>2930</v>
      </c>
      <c r="J6187" s="78" t="s">
        <v>398</v>
      </c>
      <c r="K6187" s="78" t="s">
        <v>398</v>
      </c>
      <c r="L6187" s="78" t="s">
        <v>399</v>
      </c>
      <c r="M6187" s="78" t="s">
        <v>585</v>
      </c>
      <c r="N6187" s="78" t="s">
        <v>539</v>
      </c>
      <c r="O6187" s="82" t="s">
        <v>326</v>
      </c>
      <c r="P6187" s="82" t="s">
        <v>6229</v>
      </c>
      <c r="Q6187" s="83" t="str">
        <f>MID(Tabla1[[#This Row],[Aplicación]],14,1)</f>
        <v>6</v>
      </c>
      <c r="R6187" s="35" t="s">
        <v>266</v>
      </c>
      <c r="S6187" s="83" t="str">
        <f>MID(Tabla1[[#This Row],[Aplicación]],6,2)</f>
        <v>10</v>
      </c>
      <c r="T6187" s="84" t="str">
        <f>VLOOKUP(Tabla1[[#This Row],[AREA]],Hoja1!A:B,2,FALSE)</f>
        <v>10. Personas mayores, familia y servicios sociales</v>
      </c>
      <c r="U6187" s="83" t="str">
        <f>MID(Tabla1[[#This Row],[Aplicación]],9,4)</f>
        <v>2311</v>
      </c>
      <c r="V6187" s="84" t="str">
        <f>VLOOKUP(Tabla1[[#This Row],[PROGRAMA]],Hoja1!A:B,2,FALSE)</f>
        <v>2311. Intervención social</v>
      </c>
      <c r="W6187" s="83" t="str">
        <f>MID(Tabla1[[#This Row],[Aplicación]],14,2)</f>
        <v>63</v>
      </c>
      <c r="X6187" s="83" t="str">
        <f>MID(Tabla1[[#This Row],[Aplicación]],14,6)</f>
        <v>633</v>
      </c>
    </row>
    <row r="6188" spans="1:24" x14ac:dyDescent="0.25">
      <c r="A6188" s="77">
        <v>220240061628</v>
      </c>
      <c r="B6188" s="78" t="s">
        <v>390</v>
      </c>
      <c r="C6188" s="79">
        <v>45644</v>
      </c>
      <c r="D6188" s="77">
        <v>22024009188</v>
      </c>
      <c r="E6188" s="78" t="s">
        <v>1461</v>
      </c>
      <c r="F6188" s="80">
        <v>299.91000000000003</v>
      </c>
      <c r="G6188" s="78" t="s">
        <v>281</v>
      </c>
      <c r="H6188" s="78" t="s">
        <v>7953</v>
      </c>
      <c r="I6188" s="81" t="s">
        <v>2930</v>
      </c>
      <c r="J6188" s="78" t="s">
        <v>398</v>
      </c>
      <c r="K6188" s="78" t="s">
        <v>398</v>
      </c>
      <c r="L6188" s="78" t="s">
        <v>399</v>
      </c>
      <c r="M6188" s="78" t="s">
        <v>585</v>
      </c>
      <c r="N6188" s="78" t="s">
        <v>539</v>
      </c>
      <c r="O6188" s="82" t="s">
        <v>326</v>
      </c>
      <c r="P6188" s="82" t="s">
        <v>6229</v>
      </c>
      <c r="Q6188" s="83" t="str">
        <f>MID(Tabla1[[#This Row],[Aplicación]],14,1)</f>
        <v>2</v>
      </c>
      <c r="R6188" s="35" t="s">
        <v>265</v>
      </c>
      <c r="S6188" s="83" t="str">
        <f>MID(Tabla1[[#This Row],[Aplicación]],6,2)</f>
        <v>10</v>
      </c>
      <c r="T6188" s="84" t="str">
        <f>VLOOKUP(Tabla1[[#This Row],[AREA]],Hoja1!A:B,2,FALSE)</f>
        <v>10. Personas mayores, familia y servicios sociales</v>
      </c>
      <c r="U6188" s="83" t="str">
        <f>MID(Tabla1[[#This Row],[Aplicación]],9,4)</f>
        <v>2311</v>
      </c>
      <c r="V6188" s="84" t="str">
        <f>VLOOKUP(Tabla1[[#This Row],[PROGRAMA]],Hoja1!A:B,2,FALSE)</f>
        <v>2311. Intervención social</v>
      </c>
      <c r="W6188" s="83" t="str">
        <f>MID(Tabla1[[#This Row],[Aplicación]],14,2)</f>
        <v>22</v>
      </c>
      <c r="X6188" s="83" t="str">
        <f>MID(Tabla1[[#This Row],[Aplicación]],14,6)</f>
        <v>22699</v>
      </c>
    </row>
    <row r="6189" spans="1:24" x14ac:dyDescent="0.25">
      <c r="A6189" s="77">
        <v>220240065456</v>
      </c>
      <c r="B6189" s="78" t="s">
        <v>390</v>
      </c>
      <c r="C6189" s="79">
        <v>45657</v>
      </c>
      <c r="D6189" s="77">
        <v>22024009685</v>
      </c>
      <c r="E6189" s="78" t="s">
        <v>1329</v>
      </c>
      <c r="F6189" s="80">
        <v>310.97000000000003</v>
      </c>
      <c r="G6189" s="78" t="s">
        <v>4101</v>
      </c>
      <c r="H6189" s="78" t="s">
        <v>7954</v>
      </c>
      <c r="I6189" s="81">
        <v>220</v>
      </c>
      <c r="J6189" s="78" t="s">
        <v>4103</v>
      </c>
      <c r="K6189" s="78" t="s">
        <v>4104</v>
      </c>
      <c r="L6189" s="78" t="s">
        <v>413</v>
      </c>
      <c r="M6189" s="78" t="s">
        <v>585</v>
      </c>
      <c r="N6189" s="78" t="s">
        <v>539</v>
      </c>
      <c r="O6189" s="82" t="s">
        <v>326</v>
      </c>
      <c r="P6189" s="82" t="s">
        <v>6229</v>
      </c>
      <c r="Q6189" s="83" t="str">
        <f>MID(Tabla1[[#This Row],[Aplicación]],14,1)</f>
        <v>2</v>
      </c>
      <c r="R6189" s="35" t="s">
        <v>265</v>
      </c>
      <c r="S6189" s="83" t="str">
        <f>MID(Tabla1[[#This Row],[Aplicación]],6,2)</f>
        <v>02</v>
      </c>
      <c r="T6189" s="84" t="str">
        <f>VLOOKUP(Tabla1[[#This Row],[AREA]],Hoja1!A:B,2,FALSE)</f>
        <v>02. Urbanismo y vivienda</v>
      </c>
      <c r="U6189" s="83" t="str">
        <f>MID(Tabla1[[#This Row],[Aplicación]],9,4)</f>
        <v>9332</v>
      </c>
      <c r="V6189" s="84" t="str">
        <f>VLOOKUP(Tabla1[[#This Row],[PROGRAMA]],Hoja1!A:B,2,FALSE)</f>
        <v>9332. Mantenimiento de edificios e instalaciones municipales</v>
      </c>
      <c r="W6189" s="83" t="str">
        <f>MID(Tabla1[[#This Row],[Aplicación]],14,2)</f>
        <v>21</v>
      </c>
      <c r="X6189" s="83" t="str">
        <f>MID(Tabla1[[#This Row],[Aplicación]],14,6)</f>
        <v>213</v>
      </c>
    </row>
    <row r="6190" spans="1:24" x14ac:dyDescent="0.25">
      <c r="A6190" s="77">
        <v>220240061644</v>
      </c>
      <c r="B6190" s="78" t="s">
        <v>390</v>
      </c>
      <c r="C6190" s="79">
        <v>45644</v>
      </c>
      <c r="D6190" s="77">
        <v>22024006850</v>
      </c>
      <c r="E6190" s="78" t="s">
        <v>1199</v>
      </c>
      <c r="F6190" s="80">
        <v>314.60000000000002</v>
      </c>
      <c r="G6190" s="78" t="s">
        <v>286</v>
      </c>
      <c r="H6190" s="78" t="s">
        <v>7955</v>
      </c>
      <c r="I6190" s="81" t="s">
        <v>2930</v>
      </c>
      <c r="J6190" s="78" t="s">
        <v>398</v>
      </c>
      <c r="K6190" s="78" t="s">
        <v>398</v>
      </c>
      <c r="L6190" s="78" t="s">
        <v>399</v>
      </c>
      <c r="M6190" s="78" t="s">
        <v>585</v>
      </c>
      <c r="N6190" s="78" t="s">
        <v>539</v>
      </c>
      <c r="O6190" s="82" t="s">
        <v>326</v>
      </c>
      <c r="P6190" s="82" t="s">
        <v>6229</v>
      </c>
      <c r="Q6190" s="83" t="str">
        <f>MID(Tabla1[[#This Row],[Aplicación]],14,1)</f>
        <v>2</v>
      </c>
      <c r="R6190" s="35" t="s">
        <v>265</v>
      </c>
      <c r="S6190" s="83" t="str">
        <f>MID(Tabla1[[#This Row],[Aplicación]],6,2)</f>
        <v>07</v>
      </c>
      <c r="T6190" s="84" t="str">
        <f>VLOOKUP(Tabla1[[#This Row],[AREA]],Hoja1!A:B,2,FALSE)</f>
        <v>07. Medio ambiente</v>
      </c>
      <c r="U6190" s="83" t="str">
        <f>MID(Tabla1[[#This Row],[Aplicación]],9,4)</f>
        <v>1711</v>
      </c>
      <c r="V6190" s="84" t="str">
        <f>VLOOKUP(Tabla1[[#This Row],[PROGRAMA]],Hoja1!A:B,2,FALSE)</f>
        <v>1711. Parques y jardines</v>
      </c>
      <c r="W6190" s="83" t="str">
        <f>MID(Tabla1[[#This Row],[Aplicación]],14,2)</f>
        <v>22</v>
      </c>
      <c r="X6190" s="83" t="str">
        <f>MID(Tabla1[[#This Row],[Aplicación]],14,6)</f>
        <v>22799</v>
      </c>
    </row>
    <row r="6191" spans="1:24" x14ac:dyDescent="0.25">
      <c r="A6191" s="77">
        <v>220240055440</v>
      </c>
      <c r="B6191" s="78" t="s">
        <v>390</v>
      </c>
      <c r="C6191" s="79">
        <v>45617</v>
      </c>
      <c r="D6191" s="77">
        <v>22024008754</v>
      </c>
      <c r="E6191" s="78" t="s">
        <v>1426</v>
      </c>
      <c r="F6191" s="80">
        <v>847</v>
      </c>
      <c r="G6191" s="78" t="s">
        <v>80</v>
      </c>
      <c r="H6191" s="78" t="s">
        <v>7956</v>
      </c>
      <c r="I6191" s="81" t="s">
        <v>2930</v>
      </c>
      <c r="J6191" s="78" t="s">
        <v>398</v>
      </c>
      <c r="K6191" s="78" t="s">
        <v>398</v>
      </c>
      <c r="L6191" s="78" t="s">
        <v>413</v>
      </c>
      <c r="M6191" s="78" t="s">
        <v>585</v>
      </c>
      <c r="N6191" s="78" t="s">
        <v>539</v>
      </c>
      <c r="O6191" s="82" t="s">
        <v>326</v>
      </c>
      <c r="P6191" s="82" t="s">
        <v>6229</v>
      </c>
      <c r="Q6191" s="83" t="str">
        <f>MID(Tabla1[[#This Row],[Aplicación]],14,1)</f>
        <v>2</v>
      </c>
      <c r="R6191" s="35" t="s">
        <v>265</v>
      </c>
      <c r="S6191" s="83" t="str">
        <f>MID(Tabla1[[#This Row],[Aplicación]],6,2)</f>
        <v>11</v>
      </c>
      <c r="T6191" s="84" t="str">
        <f>VLOOKUP(Tabla1[[#This Row],[AREA]],Hoja1!A:B,2,FALSE)</f>
        <v>11. Salud pública y seguridad ciudadana</v>
      </c>
      <c r="U6191" s="83" t="str">
        <f>MID(Tabla1[[#This Row],[Aplicación]],9,4)</f>
        <v>1621</v>
      </c>
      <c r="V6191" s="84" t="str">
        <f>VLOOKUP(Tabla1[[#This Row],[PROGRAMA]],Hoja1!A:B,2,FALSE)</f>
        <v>1621. Recogida de residuos</v>
      </c>
      <c r="W6191" s="83" t="str">
        <f>MID(Tabla1[[#This Row],[Aplicación]],14,2)</f>
        <v>22</v>
      </c>
      <c r="X6191" s="83" t="str">
        <f>MID(Tabla1[[#This Row],[Aplicación]],14,6)</f>
        <v>22199</v>
      </c>
    </row>
    <row r="6192" spans="1:24" x14ac:dyDescent="0.25">
      <c r="A6192" s="77">
        <v>220240045476</v>
      </c>
      <c r="B6192" s="78" t="s">
        <v>702</v>
      </c>
      <c r="C6192" s="79">
        <v>45568</v>
      </c>
      <c r="D6192" s="77">
        <v>22024000749</v>
      </c>
      <c r="E6192" s="78" t="s">
        <v>1290</v>
      </c>
      <c r="F6192" s="80">
        <v>9</v>
      </c>
      <c r="G6192" s="78" t="s">
        <v>40</v>
      </c>
      <c r="H6192" s="78" t="s">
        <v>7957</v>
      </c>
      <c r="I6192" s="81" t="s">
        <v>2934</v>
      </c>
      <c r="J6192" s="78" t="s">
        <v>398</v>
      </c>
      <c r="K6192" s="78" t="s">
        <v>398</v>
      </c>
      <c r="L6192" s="78" t="s">
        <v>413</v>
      </c>
      <c r="M6192" s="78" t="s">
        <v>395</v>
      </c>
      <c r="N6192" s="78" t="s">
        <v>396</v>
      </c>
      <c r="O6192" s="82" t="s">
        <v>325</v>
      </c>
      <c r="P6192" s="82" t="s">
        <v>6229</v>
      </c>
      <c r="Q6192" s="83" t="str">
        <f>MID(Tabla1[[#This Row],[Aplicación]],14,1)</f>
        <v>2</v>
      </c>
      <c r="R6192" s="35" t="s">
        <v>265</v>
      </c>
      <c r="S6192" s="83" t="str">
        <f>MID(Tabla1[[#This Row],[Aplicación]],6,2)</f>
        <v>02</v>
      </c>
      <c r="T6192" s="84" t="str">
        <f>VLOOKUP(Tabla1[[#This Row],[AREA]],Hoja1!A:B,2,FALSE)</f>
        <v>02. Urbanismo y vivienda</v>
      </c>
      <c r="U6192" s="83" t="str">
        <f>MID(Tabla1[[#This Row],[Aplicación]],9,4)</f>
        <v>9332</v>
      </c>
      <c r="V6192" s="84" t="str">
        <f>VLOOKUP(Tabla1[[#This Row],[PROGRAMA]],Hoja1!A:B,2,FALSE)</f>
        <v>9332. Mantenimiento de edificios e instalaciones municipales</v>
      </c>
      <c r="W6192" s="83" t="str">
        <f>MID(Tabla1[[#This Row],[Aplicación]],14,2)</f>
        <v>21</v>
      </c>
      <c r="X6192" s="83" t="str">
        <f>MID(Tabla1[[#This Row],[Aplicación]],14,6)</f>
        <v>212</v>
      </c>
    </row>
    <row r="6193" spans="1:24" x14ac:dyDescent="0.25">
      <c r="A6193" s="77">
        <v>220240061048</v>
      </c>
      <c r="B6193" s="78" t="s">
        <v>702</v>
      </c>
      <c r="C6193" s="79">
        <v>45643</v>
      </c>
      <c r="D6193" s="77">
        <v>22024000456</v>
      </c>
      <c r="E6193" s="78" t="s">
        <v>1426</v>
      </c>
      <c r="F6193" s="80">
        <v>9</v>
      </c>
      <c r="G6193" s="78" t="s">
        <v>40</v>
      </c>
      <c r="H6193" s="78" t="s">
        <v>7958</v>
      </c>
      <c r="I6193" s="81" t="s">
        <v>2934</v>
      </c>
      <c r="J6193" s="78" t="s">
        <v>398</v>
      </c>
      <c r="K6193" s="78" t="s">
        <v>398</v>
      </c>
      <c r="L6193" s="78" t="s">
        <v>413</v>
      </c>
      <c r="M6193" s="78" t="s">
        <v>395</v>
      </c>
      <c r="N6193" s="78" t="s">
        <v>396</v>
      </c>
      <c r="O6193" s="82" t="s">
        <v>325</v>
      </c>
      <c r="P6193" s="82" t="s">
        <v>6229</v>
      </c>
      <c r="Q6193" s="83" t="str">
        <f>MID(Tabla1[[#This Row],[Aplicación]],14,1)</f>
        <v>2</v>
      </c>
      <c r="R6193" s="35" t="s">
        <v>265</v>
      </c>
      <c r="S6193" s="83" t="str">
        <f>MID(Tabla1[[#This Row],[Aplicación]],6,2)</f>
        <v>11</v>
      </c>
      <c r="T6193" s="84" t="str">
        <f>VLOOKUP(Tabla1[[#This Row],[AREA]],Hoja1!A:B,2,FALSE)</f>
        <v>11. Salud pública y seguridad ciudadana</v>
      </c>
      <c r="U6193" s="83" t="str">
        <f>MID(Tabla1[[#This Row],[Aplicación]],9,4)</f>
        <v>1621</v>
      </c>
      <c r="V6193" s="84" t="str">
        <f>VLOOKUP(Tabla1[[#This Row],[PROGRAMA]],Hoja1!A:B,2,FALSE)</f>
        <v>1621. Recogida de residuos</v>
      </c>
      <c r="W6193" s="83" t="str">
        <f>MID(Tabla1[[#This Row],[Aplicación]],14,2)</f>
        <v>22</v>
      </c>
      <c r="X6193" s="83" t="str">
        <f>MID(Tabla1[[#This Row],[Aplicación]],14,6)</f>
        <v>22199</v>
      </c>
    </row>
    <row r="6194" spans="1:24" x14ac:dyDescent="0.25">
      <c r="A6194" s="77">
        <v>220240055759</v>
      </c>
      <c r="B6194" s="78" t="s">
        <v>702</v>
      </c>
      <c r="C6194" s="79">
        <v>45621</v>
      </c>
      <c r="D6194" s="77">
        <v>22024000997</v>
      </c>
      <c r="E6194" s="78" t="s">
        <v>1321</v>
      </c>
      <c r="F6194" s="80">
        <v>8.74</v>
      </c>
      <c r="G6194" s="78" t="s">
        <v>40</v>
      </c>
      <c r="H6194" s="78" t="s">
        <v>7959</v>
      </c>
      <c r="I6194" s="81" t="s">
        <v>2934</v>
      </c>
      <c r="J6194" s="78" t="s">
        <v>398</v>
      </c>
      <c r="K6194" s="78" t="s">
        <v>398</v>
      </c>
      <c r="L6194" s="78" t="s">
        <v>413</v>
      </c>
      <c r="M6194" s="78" t="s">
        <v>395</v>
      </c>
      <c r="N6194" s="78" t="s">
        <v>396</v>
      </c>
      <c r="O6194" s="82" t="s">
        <v>325</v>
      </c>
      <c r="P6194" s="82" t="s">
        <v>6229</v>
      </c>
      <c r="Q6194" s="83" t="str">
        <f>MID(Tabla1[[#This Row],[Aplicación]],14,1)</f>
        <v>2</v>
      </c>
      <c r="R6194" s="35" t="s">
        <v>265</v>
      </c>
      <c r="S6194" s="83" t="str">
        <f>MID(Tabla1[[#This Row],[Aplicación]],6,2)</f>
        <v>01</v>
      </c>
      <c r="T6194" s="84" t="str">
        <f>VLOOKUP(Tabla1[[#This Row],[AREA]],Hoja1!A:B,2,FALSE)</f>
        <v>01. Alcaldía</v>
      </c>
      <c r="U6194" s="83" t="str">
        <f>MID(Tabla1[[#This Row],[Aplicación]],9,4)</f>
        <v>4331</v>
      </c>
      <c r="V6194" s="84" t="str">
        <f>VLOOKUP(Tabla1[[#This Row],[PROGRAMA]],Hoja1!A:B,2,FALSE)</f>
        <v>4331. Desarrollo empresarial</v>
      </c>
      <c r="W6194" s="83" t="str">
        <f>MID(Tabla1[[#This Row],[Aplicación]],14,2)</f>
        <v>21</v>
      </c>
      <c r="X6194" s="83" t="str">
        <f>MID(Tabla1[[#This Row],[Aplicación]],14,6)</f>
        <v>212</v>
      </c>
    </row>
    <row r="6195" spans="1:24" x14ac:dyDescent="0.25">
      <c r="A6195" s="77">
        <v>220240058043</v>
      </c>
      <c r="B6195" s="78" t="s">
        <v>702</v>
      </c>
      <c r="C6195" s="79">
        <v>45630</v>
      </c>
      <c r="D6195" s="77">
        <v>22024000450</v>
      </c>
      <c r="E6195" s="78" t="s">
        <v>1455</v>
      </c>
      <c r="F6195" s="80">
        <v>8.65</v>
      </c>
      <c r="G6195" s="78" t="s">
        <v>82</v>
      </c>
      <c r="H6195" s="78" t="s">
        <v>7960</v>
      </c>
      <c r="I6195" s="81" t="s">
        <v>2934</v>
      </c>
      <c r="J6195" s="78" t="s">
        <v>398</v>
      </c>
      <c r="K6195" s="78" t="s">
        <v>398</v>
      </c>
      <c r="L6195" s="78" t="s">
        <v>413</v>
      </c>
      <c r="M6195" s="78" t="s">
        <v>395</v>
      </c>
      <c r="N6195" s="78" t="s">
        <v>396</v>
      </c>
      <c r="O6195" s="82" t="s">
        <v>325</v>
      </c>
      <c r="P6195" s="82" t="s">
        <v>6229</v>
      </c>
      <c r="Q6195" s="83" t="str">
        <f>MID(Tabla1[[#This Row],[Aplicación]],14,1)</f>
        <v>2</v>
      </c>
      <c r="R6195" s="35" t="s">
        <v>265</v>
      </c>
      <c r="S6195" s="83" t="str">
        <f>MID(Tabla1[[#This Row],[Aplicación]],6,2)</f>
        <v>11</v>
      </c>
      <c r="T6195" s="84" t="str">
        <f>VLOOKUP(Tabla1[[#This Row],[AREA]],Hoja1!A:B,2,FALSE)</f>
        <v>11. Salud pública y seguridad ciudadana</v>
      </c>
      <c r="U6195" s="83" t="str">
        <f>MID(Tabla1[[#This Row],[Aplicación]],9,4)</f>
        <v>1631</v>
      </c>
      <c r="V6195" s="84" t="str">
        <f>VLOOKUP(Tabla1[[#This Row],[PROGRAMA]],Hoja1!A:B,2,FALSE)</f>
        <v>1631. Limpieza viaria</v>
      </c>
      <c r="W6195" s="83" t="str">
        <f>MID(Tabla1[[#This Row],[Aplicación]],14,2)</f>
        <v>22</v>
      </c>
      <c r="X6195" s="83" t="str">
        <f>MID(Tabla1[[#This Row],[Aplicación]],14,6)</f>
        <v>22199</v>
      </c>
    </row>
    <row r="6196" spans="1:24" x14ac:dyDescent="0.25">
      <c r="A6196" s="77">
        <v>220240049837</v>
      </c>
      <c r="B6196" s="78" t="s">
        <v>702</v>
      </c>
      <c r="C6196" s="79">
        <v>45589</v>
      </c>
      <c r="D6196" s="77">
        <v>22024000941</v>
      </c>
      <c r="E6196" s="78" t="s">
        <v>1452</v>
      </c>
      <c r="F6196" s="80">
        <v>8.4600000000000009</v>
      </c>
      <c r="G6196" s="78" t="s">
        <v>82</v>
      </c>
      <c r="H6196" s="78" t="s">
        <v>7961</v>
      </c>
      <c r="I6196" s="81" t="s">
        <v>2934</v>
      </c>
      <c r="J6196" s="78" t="s">
        <v>398</v>
      </c>
      <c r="K6196" s="78" t="s">
        <v>398</v>
      </c>
      <c r="L6196" s="78" t="s">
        <v>413</v>
      </c>
      <c r="M6196" s="78" t="s">
        <v>395</v>
      </c>
      <c r="N6196" s="78" t="s">
        <v>396</v>
      </c>
      <c r="O6196" s="82" t="s">
        <v>325</v>
      </c>
      <c r="P6196" s="82" t="s">
        <v>6229</v>
      </c>
      <c r="Q6196" s="83" t="str">
        <f>MID(Tabla1[[#This Row],[Aplicación]],14,1)</f>
        <v>2</v>
      </c>
      <c r="R6196" s="35" t="s">
        <v>265</v>
      </c>
      <c r="S6196" s="83" t="str">
        <f>MID(Tabla1[[#This Row],[Aplicación]],6,2)</f>
        <v>06</v>
      </c>
      <c r="T6196" s="84" t="str">
        <f>VLOOKUP(Tabla1[[#This Row],[AREA]],Hoja1!A:B,2,FALSE)</f>
        <v>06. Educación y cultura</v>
      </c>
      <c r="U6196" s="83" t="str">
        <f>MID(Tabla1[[#This Row],[Aplicación]],9,4)</f>
        <v>3321</v>
      </c>
      <c r="V6196" s="84" t="str">
        <f>VLOOKUP(Tabla1[[#This Row],[PROGRAMA]],Hoja1!A:B,2,FALSE)</f>
        <v>3321. Bibliotecas públicas</v>
      </c>
      <c r="W6196" s="83" t="str">
        <f>MID(Tabla1[[#This Row],[Aplicación]],14,2)</f>
        <v>21</v>
      </c>
      <c r="X6196" s="83" t="str">
        <f>MID(Tabla1[[#This Row],[Aplicación]],14,6)</f>
        <v>212</v>
      </c>
    </row>
    <row r="6197" spans="1:24" x14ac:dyDescent="0.25">
      <c r="A6197" s="77">
        <v>220240049979</v>
      </c>
      <c r="B6197" s="78" t="s">
        <v>702</v>
      </c>
      <c r="C6197" s="79">
        <v>45589</v>
      </c>
      <c r="D6197" s="77">
        <v>22024000444</v>
      </c>
      <c r="E6197" s="78" t="s">
        <v>7335</v>
      </c>
      <c r="F6197" s="80">
        <v>7.82</v>
      </c>
      <c r="G6197" s="78" t="s">
        <v>764</v>
      </c>
      <c r="H6197" s="78" t="s">
        <v>7962</v>
      </c>
      <c r="I6197" s="81" t="s">
        <v>2934</v>
      </c>
      <c r="J6197" s="78" t="s">
        <v>398</v>
      </c>
      <c r="K6197" s="78" t="s">
        <v>398</v>
      </c>
      <c r="L6197" s="78" t="s">
        <v>413</v>
      </c>
      <c r="M6197" s="78" t="s">
        <v>395</v>
      </c>
      <c r="N6197" s="78" t="s">
        <v>396</v>
      </c>
      <c r="O6197" s="82" t="s">
        <v>325</v>
      </c>
      <c r="P6197" s="82" t="s">
        <v>6229</v>
      </c>
      <c r="Q6197" s="83" t="str">
        <f>MID(Tabla1[[#This Row],[Aplicación]],14,1)</f>
        <v>2</v>
      </c>
      <c r="R6197" s="35" t="s">
        <v>265</v>
      </c>
      <c r="S6197" s="83" t="str">
        <f>MID(Tabla1[[#This Row],[Aplicación]],6,2)</f>
        <v>11</v>
      </c>
      <c r="T6197" s="84" t="str">
        <f>VLOOKUP(Tabla1[[#This Row],[AREA]],Hoja1!A:B,2,FALSE)</f>
        <v>11. Salud pública y seguridad ciudadana</v>
      </c>
      <c r="U6197" s="83" t="str">
        <f>MID(Tabla1[[#This Row],[Aplicación]],9,4)</f>
        <v>1621</v>
      </c>
      <c r="V6197" s="84" t="str">
        <f>VLOOKUP(Tabla1[[#This Row],[PROGRAMA]],Hoja1!A:B,2,FALSE)</f>
        <v>1621. Recogida de residuos</v>
      </c>
      <c r="W6197" s="83" t="str">
        <f>MID(Tabla1[[#This Row],[Aplicación]],14,2)</f>
        <v>22</v>
      </c>
      <c r="X6197" s="83" t="str">
        <f>MID(Tabla1[[#This Row],[Aplicación]],14,6)</f>
        <v>22110</v>
      </c>
    </row>
    <row r="6198" spans="1:24" x14ac:dyDescent="0.25">
      <c r="A6198" s="77">
        <v>220240058251</v>
      </c>
      <c r="B6198" s="78" t="s">
        <v>702</v>
      </c>
      <c r="C6198" s="79">
        <v>45630</v>
      </c>
      <c r="D6198" s="77">
        <v>22024000450</v>
      </c>
      <c r="E6198" s="78" t="s">
        <v>1455</v>
      </c>
      <c r="F6198" s="80">
        <v>7.64</v>
      </c>
      <c r="G6198" s="78" t="s">
        <v>82</v>
      </c>
      <c r="H6198" s="78" t="s">
        <v>7915</v>
      </c>
      <c r="I6198" s="81" t="s">
        <v>2934</v>
      </c>
      <c r="J6198" s="78" t="s">
        <v>398</v>
      </c>
      <c r="K6198" s="78" t="s">
        <v>398</v>
      </c>
      <c r="L6198" s="78" t="s">
        <v>413</v>
      </c>
      <c r="M6198" s="78" t="s">
        <v>395</v>
      </c>
      <c r="N6198" s="78" t="s">
        <v>396</v>
      </c>
      <c r="O6198" s="82" t="s">
        <v>325</v>
      </c>
      <c r="P6198" s="82" t="s">
        <v>6229</v>
      </c>
      <c r="Q6198" s="83" t="str">
        <f>MID(Tabla1[[#This Row],[Aplicación]],14,1)</f>
        <v>2</v>
      </c>
      <c r="R6198" s="35" t="s">
        <v>265</v>
      </c>
      <c r="S6198" s="83" t="str">
        <f>MID(Tabla1[[#This Row],[Aplicación]],6,2)</f>
        <v>11</v>
      </c>
      <c r="T6198" s="84" t="str">
        <f>VLOOKUP(Tabla1[[#This Row],[AREA]],Hoja1!A:B,2,FALSE)</f>
        <v>11. Salud pública y seguridad ciudadana</v>
      </c>
      <c r="U6198" s="83" t="str">
        <f>MID(Tabla1[[#This Row],[Aplicación]],9,4)</f>
        <v>1631</v>
      </c>
      <c r="V6198" s="84" t="str">
        <f>VLOOKUP(Tabla1[[#This Row],[PROGRAMA]],Hoja1!A:B,2,FALSE)</f>
        <v>1631. Limpieza viaria</v>
      </c>
      <c r="W6198" s="83" t="str">
        <f>MID(Tabla1[[#This Row],[Aplicación]],14,2)</f>
        <v>22</v>
      </c>
      <c r="X6198" s="83" t="str">
        <f>MID(Tabla1[[#This Row],[Aplicación]],14,6)</f>
        <v>22199</v>
      </c>
    </row>
    <row r="6199" spans="1:24" x14ac:dyDescent="0.25">
      <c r="A6199" s="77">
        <v>220240055634</v>
      </c>
      <c r="B6199" s="78" t="s">
        <v>702</v>
      </c>
      <c r="C6199" s="79">
        <v>45621</v>
      </c>
      <c r="D6199" s="77">
        <v>22024000940</v>
      </c>
      <c r="E6199" s="78" t="s">
        <v>1285</v>
      </c>
      <c r="F6199" s="80">
        <v>7.61</v>
      </c>
      <c r="G6199" s="78" t="s">
        <v>776</v>
      </c>
      <c r="H6199" s="78" t="s">
        <v>7963</v>
      </c>
      <c r="I6199" s="81" t="s">
        <v>2934</v>
      </c>
      <c r="J6199" s="78" t="s">
        <v>398</v>
      </c>
      <c r="K6199" s="78" t="s">
        <v>398</v>
      </c>
      <c r="L6199" s="78" t="s">
        <v>413</v>
      </c>
      <c r="M6199" s="78" t="s">
        <v>395</v>
      </c>
      <c r="N6199" s="78" t="s">
        <v>396</v>
      </c>
      <c r="O6199" s="82" t="s">
        <v>325</v>
      </c>
      <c r="P6199" s="82" t="s">
        <v>6229</v>
      </c>
      <c r="Q6199" s="83" t="str">
        <f>MID(Tabla1[[#This Row],[Aplicación]],14,1)</f>
        <v>2</v>
      </c>
      <c r="R6199" s="35" t="s">
        <v>265</v>
      </c>
      <c r="S6199" s="83" t="str">
        <f>MID(Tabla1[[#This Row],[Aplicación]],6,2)</f>
        <v>06</v>
      </c>
      <c r="T6199" s="84" t="str">
        <f>VLOOKUP(Tabla1[[#This Row],[AREA]],Hoja1!A:B,2,FALSE)</f>
        <v>06. Educación y cultura</v>
      </c>
      <c r="U6199" s="83" t="str">
        <f>MID(Tabla1[[#This Row],[Aplicación]],9,4)</f>
        <v>3232</v>
      </c>
      <c r="V6199" s="84" t="str">
        <f>VLOOKUP(Tabla1[[#This Row],[PROGRAMA]],Hoja1!A:B,2,FALSE)</f>
        <v>3232. Conservación y mantenimiento centros educación infantil y primaria</v>
      </c>
      <c r="W6199" s="83" t="str">
        <f>MID(Tabla1[[#This Row],[Aplicación]],14,2)</f>
        <v>21</v>
      </c>
      <c r="X6199" s="83" t="str">
        <f>MID(Tabla1[[#This Row],[Aplicación]],14,6)</f>
        <v>212</v>
      </c>
    </row>
    <row r="6200" spans="1:24" x14ac:dyDescent="0.25">
      <c r="A6200" s="77">
        <v>220240058037</v>
      </c>
      <c r="B6200" s="78" t="s">
        <v>702</v>
      </c>
      <c r="C6200" s="79">
        <v>45630</v>
      </c>
      <c r="D6200" s="77">
        <v>22024000450</v>
      </c>
      <c r="E6200" s="78" t="s">
        <v>1455</v>
      </c>
      <c r="F6200" s="80">
        <v>7.56</v>
      </c>
      <c r="G6200" s="78" t="s">
        <v>82</v>
      </c>
      <c r="H6200" s="78" t="s">
        <v>7964</v>
      </c>
      <c r="I6200" s="81" t="s">
        <v>2934</v>
      </c>
      <c r="J6200" s="78" t="s">
        <v>398</v>
      </c>
      <c r="K6200" s="78" t="s">
        <v>398</v>
      </c>
      <c r="L6200" s="78" t="s">
        <v>413</v>
      </c>
      <c r="M6200" s="78" t="s">
        <v>395</v>
      </c>
      <c r="N6200" s="78" t="s">
        <v>396</v>
      </c>
      <c r="O6200" s="82" t="s">
        <v>325</v>
      </c>
      <c r="P6200" s="82" t="s">
        <v>6229</v>
      </c>
      <c r="Q6200" s="83" t="str">
        <f>MID(Tabla1[[#This Row],[Aplicación]],14,1)</f>
        <v>2</v>
      </c>
      <c r="R6200" s="35" t="s">
        <v>265</v>
      </c>
      <c r="S6200" s="83" t="str">
        <f>MID(Tabla1[[#This Row],[Aplicación]],6,2)</f>
        <v>11</v>
      </c>
      <c r="T6200" s="84" t="str">
        <f>VLOOKUP(Tabla1[[#This Row],[AREA]],Hoja1!A:B,2,FALSE)</f>
        <v>11. Salud pública y seguridad ciudadana</v>
      </c>
      <c r="U6200" s="83" t="str">
        <f>MID(Tabla1[[#This Row],[Aplicación]],9,4)</f>
        <v>1631</v>
      </c>
      <c r="V6200" s="84" t="str">
        <f>VLOOKUP(Tabla1[[#This Row],[PROGRAMA]],Hoja1!A:B,2,FALSE)</f>
        <v>1631. Limpieza viaria</v>
      </c>
      <c r="W6200" s="83" t="str">
        <f>MID(Tabla1[[#This Row],[Aplicación]],14,2)</f>
        <v>22</v>
      </c>
      <c r="X6200" s="83" t="str">
        <f>MID(Tabla1[[#This Row],[Aplicación]],14,6)</f>
        <v>22199</v>
      </c>
    </row>
    <row r="6201" spans="1:24" x14ac:dyDescent="0.25">
      <c r="A6201" s="77">
        <v>220240055624</v>
      </c>
      <c r="B6201" s="78" t="s">
        <v>702</v>
      </c>
      <c r="C6201" s="79">
        <v>45621</v>
      </c>
      <c r="D6201" s="77">
        <v>22024000078</v>
      </c>
      <c r="E6201" s="78" t="s">
        <v>1293</v>
      </c>
      <c r="F6201" s="80">
        <v>7.14</v>
      </c>
      <c r="G6201" s="78" t="s">
        <v>40</v>
      </c>
      <c r="H6201" s="78" t="s">
        <v>7965</v>
      </c>
      <c r="I6201" s="81" t="s">
        <v>2934</v>
      </c>
      <c r="J6201" s="78" t="s">
        <v>398</v>
      </c>
      <c r="K6201" s="78" t="s">
        <v>398</v>
      </c>
      <c r="L6201" s="78" t="s">
        <v>413</v>
      </c>
      <c r="M6201" s="78" t="s">
        <v>395</v>
      </c>
      <c r="N6201" s="78" t="s">
        <v>396</v>
      </c>
      <c r="O6201" s="82" t="s">
        <v>325</v>
      </c>
      <c r="P6201" s="82" t="s">
        <v>6229</v>
      </c>
      <c r="Q6201" s="83" t="str">
        <f>MID(Tabla1[[#This Row],[Aplicación]],14,1)</f>
        <v>2</v>
      </c>
      <c r="R6201" s="35" t="s">
        <v>265</v>
      </c>
      <c r="S6201" s="83" t="str">
        <f>MID(Tabla1[[#This Row],[Aplicación]],6,2)</f>
        <v>03</v>
      </c>
      <c r="T6201" s="84" t="str">
        <f>VLOOKUP(Tabla1[[#This Row],[AREA]],Hoja1!A:B,2,FALSE)</f>
        <v>03. Participación ciudadana y deportes</v>
      </c>
      <c r="U6201" s="83" t="str">
        <f>MID(Tabla1[[#This Row],[Aplicación]],9,4)</f>
        <v>9241</v>
      </c>
      <c r="V6201" s="84" t="str">
        <f>VLOOKUP(Tabla1[[#This Row],[PROGRAMA]],Hoja1!A:B,2,FALSE)</f>
        <v>9241. Participación ciudadana</v>
      </c>
      <c r="W6201" s="83" t="str">
        <f>MID(Tabla1[[#This Row],[Aplicación]],14,2)</f>
        <v>21</v>
      </c>
      <c r="X6201" s="83" t="str">
        <f>MID(Tabla1[[#This Row],[Aplicación]],14,6)</f>
        <v>212</v>
      </c>
    </row>
    <row r="6202" spans="1:24" x14ac:dyDescent="0.25">
      <c r="A6202" s="77">
        <v>220240051532</v>
      </c>
      <c r="B6202" s="78" t="s">
        <v>702</v>
      </c>
      <c r="C6202" s="79">
        <v>45595</v>
      </c>
      <c r="D6202" s="77">
        <v>22024001633</v>
      </c>
      <c r="E6202" s="78" t="s">
        <v>1427</v>
      </c>
      <c r="F6202" s="80">
        <v>7.1</v>
      </c>
      <c r="G6202" s="78" t="s">
        <v>81</v>
      </c>
      <c r="H6202" s="78" t="s">
        <v>7966</v>
      </c>
      <c r="I6202" s="81" t="s">
        <v>2934</v>
      </c>
      <c r="J6202" s="78" t="s">
        <v>398</v>
      </c>
      <c r="K6202" s="78" t="s">
        <v>398</v>
      </c>
      <c r="L6202" s="78" t="s">
        <v>413</v>
      </c>
      <c r="M6202" s="78" t="s">
        <v>395</v>
      </c>
      <c r="N6202" s="78" t="s">
        <v>396</v>
      </c>
      <c r="O6202" s="82" t="s">
        <v>325</v>
      </c>
      <c r="P6202" s="82" t="s">
        <v>6229</v>
      </c>
      <c r="Q6202" s="83" t="str">
        <f>MID(Tabla1[[#This Row],[Aplicación]],14,1)</f>
        <v>2</v>
      </c>
      <c r="R6202" s="35" t="s">
        <v>265</v>
      </c>
      <c r="S6202" s="83" t="str">
        <f>MID(Tabla1[[#This Row],[Aplicación]],6,2)</f>
        <v>07</v>
      </c>
      <c r="T6202" s="84" t="str">
        <f>VLOOKUP(Tabla1[[#This Row],[AREA]],Hoja1!A:B,2,FALSE)</f>
        <v>07. Medio ambiente</v>
      </c>
      <c r="U6202" s="83" t="str">
        <f>MID(Tabla1[[#This Row],[Aplicación]],9,4)</f>
        <v>1711</v>
      </c>
      <c r="V6202" s="84" t="str">
        <f>VLOOKUP(Tabla1[[#This Row],[PROGRAMA]],Hoja1!A:B,2,FALSE)</f>
        <v>1711. Parques y jardines</v>
      </c>
      <c r="W6202" s="83" t="str">
        <f>MID(Tabla1[[#This Row],[Aplicación]],14,2)</f>
        <v>22</v>
      </c>
      <c r="X6202" s="83" t="str">
        <f>MID(Tabla1[[#This Row],[Aplicación]],14,6)</f>
        <v>22199</v>
      </c>
    </row>
    <row r="6203" spans="1:24" x14ac:dyDescent="0.25">
      <c r="A6203" s="77">
        <v>220240052390</v>
      </c>
      <c r="B6203" s="78" t="s">
        <v>702</v>
      </c>
      <c r="C6203" s="79">
        <v>45601</v>
      </c>
      <c r="D6203" s="77">
        <v>22024000498</v>
      </c>
      <c r="E6203" s="78" t="s">
        <v>1360</v>
      </c>
      <c r="F6203" s="80">
        <v>6.95</v>
      </c>
      <c r="G6203" s="78" t="s">
        <v>776</v>
      </c>
      <c r="H6203" s="78" t="s">
        <v>7967</v>
      </c>
      <c r="I6203" s="81" t="s">
        <v>2934</v>
      </c>
      <c r="J6203" s="78" t="s">
        <v>398</v>
      </c>
      <c r="K6203" s="78" t="s">
        <v>398</v>
      </c>
      <c r="L6203" s="78" t="s">
        <v>413</v>
      </c>
      <c r="M6203" s="78" t="s">
        <v>395</v>
      </c>
      <c r="N6203" s="78" t="s">
        <v>396</v>
      </c>
      <c r="O6203" s="82" t="s">
        <v>325</v>
      </c>
      <c r="P6203" s="82" t="s">
        <v>6229</v>
      </c>
      <c r="Q6203" s="83" t="str">
        <f>MID(Tabla1[[#This Row],[Aplicación]],14,1)</f>
        <v>2</v>
      </c>
      <c r="R6203" s="35" t="s">
        <v>265</v>
      </c>
      <c r="S6203" s="83" t="str">
        <f>MID(Tabla1[[#This Row],[Aplicación]],6,2)</f>
        <v>10</v>
      </c>
      <c r="T6203" s="84" t="str">
        <f>VLOOKUP(Tabla1[[#This Row],[AREA]],Hoja1!A:B,2,FALSE)</f>
        <v>10. Personas mayores, familia y servicios sociales</v>
      </c>
      <c r="U6203" s="83" t="str">
        <f>MID(Tabla1[[#This Row],[Aplicación]],9,4)</f>
        <v>2412</v>
      </c>
      <c r="V6203" s="84" t="str">
        <f>VLOOKUP(Tabla1[[#This Row],[PROGRAMA]],Hoja1!A:B,2,FALSE)</f>
        <v>2412. Formación para el empleo</v>
      </c>
      <c r="W6203" s="83" t="str">
        <f>MID(Tabla1[[#This Row],[Aplicación]],14,2)</f>
        <v>21</v>
      </c>
      <c r="X6203" s="83" t="str">
        <f>MID(Tabla1[[#This Row],[Aplicación]],14,6)</f>
        <v>212</v>
      </c>
    </row>
    <row r="6204" spans="1:24" x14ac:dyDescent="0.25">
      <c r="A6204" s="77">
        <v>220240045110</v>
      </c>
      <c r="B6204" s="78" t="s">
        <v>702</v>
      </c>
      <c r="C6204" s="79">
        <v>45567</v>
      </c>
      <c r="D6204" s="77">
        <v>22024000749</v>
      </c>
      <c r="E6204" s="78" t="s">
        <v>1290</v>
      </c>
      <c r="F6204" s="80">
        <v>6.84</v>
      </c>
      <c r="G6204" s="78" t="s">
        <v>82</v>
      </c>
      <c r="H6204" s="78" t="s">
        <v>7968</v>
      </c>
      <c r="I6204" s="81" t="s">
        <v>2934</v>
      </c>
      <c r="J6204" s="78" t="s">
        <v>398</v>
      </c>
      <c r="K6204" s="78" t="s">
        <v>398</v>
      </c>
      <c r="L6204" s="78" t="s">
        <v>413</v>
      </c>
      <c r="M6204" s="78" t="s">
        <v>395</v>
      </c>
      <c r="N6204" s="78" t="s">
        <v>396</v>
      </c>
      <c r="O6204" s="82" t="s">
        <v>325</v>
      </c>
      <c r="P6204" s="82" t="s">
        <v>6229</v>
      </c>
      <c r="Q6204" s="83" t="str">
        <f>MID(Tabla1[[#This Row],[Aplicación]],14,1)</f>
        <v>2</v>
      </c>
      <c r="R6204" s="35" t="s">
        <v>265</v>
      </c>
      <c r="S6204" s="83" t="str">
        <f>MID(Tabla1[[#This Row],[Aplicación]],6,2)</f>
        <v>02</v>
      </c>
      <c r="T6204" s="84" t="str">
        <f>VLOOKUP(Tabla1[[#This Row],[AREA]],Hoja1!A:B,2,FALSE)</f>
        <v>02. Urbanismo y vivienda</v>
      </c>
      <c r="U6204" s="83" t="str">
        <f>MID(Tabla1[[#This Row],[Aplicación]],9,4)</f>
        <v>9332</v>
      </c>
      <c r="V6204" s="84" t="str">
        <f>VLOOKUP(Tabla1[[#This Row],[PROGRAMA]],Hoja1!A:B,2,FALSE)</f>
        <v>9332. Mantenimiento de edificios e instalaciones municipales</v>
      </c>
      <c r="W6204" s="83" t="str">
        <f>MID(Tabla1[[#This Row],[Aplicación]],14,2)</f>
        <v>21</v>
      </c>
      <c r="X6204" s="83" t="str">
        <f>MID(Tabla1[[#This Row],[Aplicación]],14,6)</f>
        <v>212</v>
      </c>
    </row>
    <row r="6205" spans="1:24" x14ac:dyDescent="0.25">
      <c r="A6205" s="77">
        <v>220240057566</v>
      </c>
      <c r="B6205" s="78" t="s">
        <v>702</v>
      </c>
      <c r="C6205" s="79">
        <v>45629</v>
      </c>
      <c r="D6205" s="77">
        <v>22024000021</v>
      </c>
      <c r="E6205" s="78" t="s">
        <v>1296</v>
      </c>
      <c r="F6205" s="80">
        <v>6.55</v>
      </c>
      <c r="G6205" s="78" t="s">
        <v>81</v>
      </c>
      <c r="H6205" s="78" t="s">
        <v>7969</v>
      </c>
      <c r="I6205" s="81" t="s">
        <v>2934</v>
      </c>
      <c r="J6205" s="78" t="s">
        <v>398</v>
      </c>
      <c r="K6205" s="78" t="s">
        <v>398</v>
      </c>
      <c r="L6205" s="78" t="s">
        <v>413</v>
      </c>
      <c r="M6205" s="78" t="s">
        <v>395</v>
      </c>
      <c r="N6205" s="78" t="s">
        <v>396</v>
      </c>
      <c r="O6205" s="82" t="s">
        <v>325</v>
      </c>
      <c r="P6205" s="82" t="s">
        <v>6229</v>
      </c>
      <c r="Q6205" s="83" t="str">
        <f>MID(Tabla1[[#This Row],[Aplicación]],14,1)</f>
        <v>2</v>
      </c>
      <c r="R6205" s="35" t="s">
        <v>265</v>
      </c>
      <c r="S6205" s="83" t="str">
        <f>MID(Tabla1[[#This Row],[Aplicación]],6,2)</f>
        <v>11</v>
      </c>
      <c r="T6205" s="84" t="str">
        <f>VLOOKUP(Tabla1[[#This Row],[AREA]],Hoja1!A:B,2,FALSE)</f>
        <v>11. Salud pública y seguridad ciudadana</v>
      </c>
      <c r="U6205" s="83" t="str">
        <f>MID(Tabla1[[#This Row],[Aplicación]],9,4)</f>
        <v>1361</v>
      </c>
      <c r="V6205" s="84" t="str">
        <f>VLOOKUP(Tabla1[[#This Row],[PROGRAMA]],Hoja1!A:B,2,FALSE)</f>
        <v>1361. Prevención y extinción de incencios</v>
      </c>
      <c r="W6205" s="83" t="str">
        <f>MID(Tabla1[[#This Row],[Aplicación]],14,2)</f>
        <v>22</v>
      </c>
      <c r="X6205" s="83" t="str">
        <f>MID(Tabla1[[#This Row],[Aplicación]],14,6)</f>
        <v>22199</v>
      </c>
    </row>
    <row r="6206" spans="1:24" x14ac:dyDescent="0.25">
      <c r="A6206" s="77">
        <v>220240059673</v>
      </c>
      <c r="B6206" s="78" t="s">
        <v>702</v>
      </c>
      <c r="C6206" s="79">
        <v>45636</v>
      </c>
      <c r="D6206" s="77">
        <v>22024000021</v>
      </c>
      <c r="E6206" s="78" t="s">
        <v>1296</v>
      </c>
      <c r="F6206" s="80">
        <v>6.4</v>
      </c>
      <c r="G6206" s="78" t="s">
        <v>82</v>
      </c>
      <c r="H6206" s="78" t="s">
        <v>7970</v>
      </c>
      <c r="I6206" s="81" t="s">
        <v>2934</v>
      </c>
      <c r="J6206" s="78" t="s">
        <v>398</v>
      </c>
      <c r="K6206" s="78" t="s">
        <v>398</v>
      </c>
      <c r="L6206" s="78" t="s">
        <v>413</v>
      </c>
      <c r="M6206" s="78" t="s">
        <v>395</v>
      </c>
      <c r="N6206" s="78" t="s">
        <v>396</v>
      </c>
      <c r="O6206" s="82" t="s">
        <v>325</v>
      </c>
      <c r="P6206" s="82" t="s">
        <v>6229</v>
      </c>
      <c r="Q6206" s="83" t="str">
        <f>MID(Tabla1[[#This Row],[Aplicación]],14,1)</f>
        <v>2</v>
      </c>
      <c r="R6206" s="35" t="s">
        <v>265</v>
      </c>
      <c r="S6206" s="83" t="str">
        <f>MID(Tabla1[[#This Row],[Aplicación]],6,2)</f>
        <v>11</v>
      </c>
      <c r="T6206" s="84" t="str">
        <f>VLOOKUP(Tabla1[[#This Row],[AREA]],Hoja1!A:B,2,FALSE)</f>
        <v>11. Salud pública y seguridad ciudadana</v>
      </c>
      <c r="U6206" s="83" t="str">
        <f>MID(Tabla1[[#This Row],[Aplicación]],9,4)</f>
        <v>1361</v>
      </c>
      <c r="V6206" s="84" t="str">
        <f>VLOOKUP(Tabla1[[#This Row],[PROGRAMA]],Hoja1!A:B,2,FALSE)</f>
        <v>1361. Prevención y extinción de incencios</v>
      </c>
      <c r="W6206" s="83" t="str">
        <f>MID(Tabla1[[#This Row],[Aplicación]],14,2)</f>
        <v>22</v>
      </c>
      <c r="X6206" s="83" t="str">
        <f>MID(Tabla1[[#This Row],[Aplicación]],14,6)</f>
        <v>22199</v>
      </c>
    </row>
    <row r="6207" spans="1:24" x14ac:dyDescent="0.25">
      <c r="A6207" s="77">
        <v>220240059681</v>
      </c>
      <c r="B6207" s="78" t="s">
        <v>702</v>
      </c>
      <c r="C6207" s="79">
        <v>45636</v>
      </c>
      <c r="D6207" s="77">
        <v>22024000021</v>
      </c>
      <c r="E6207" s="78" t="s">
        <v>1296</v>
      </c>
      <c r="F6207" s="80">
        <v>6.32</v>
      </c>
      <c r="G6207" s="78" t="s">
        <v>84</v>
      </c>
      <c r="H6207" s="78" t="s">
        <v>7971</v>
      </c>
      <c r="I6207" s="81" t="s">
        <v>2934</v>
      </c>
      <c r="J6207" s="78" t="s">
        <v>398</v>
      </c>
      <c r="K6207" s="78" t="s">
        <v>398</v>
      </c>
      <c r="L6207" s="78" t="s">
        <v>413</v>
      </c>
      <c r="M6207" s="78" t="s">
        <v>395</v>
      </c>
      <c r="N6207" s="78" t="s">
        <v>396</v>
      </c>
      <c r="O6207" s="82" t="s">
        <v>325</v>
      </c>
      <c r="P6207" s="82" t="s">
        <v>6229</v>
      </c>
      <c r="Q6207" s="83" t="str">
        <f>MID(Tabla1[[#This Row],[Aplicación]],14,1)</f>
        <v>2</v>
      </c>
      <c r="R6207" s="35" t="s">
        <v>265</v>
      </c>
      <c r="S6207" s="83" t="str">
        <f>MID(Tabla1[[#This Row],[Aplicación]],6,2)</f>
        <v>11</v>
      </c>
      <c r="T6207" s="84" t="str">
        <f>VLOOKUP(Tabla1[[#This Row],[AREA]],Hoja1!A:B,2,FALSE)</f>
        <v>11. Salud pública y seguridad ciudadana</v>
      </c>
      <c r="U6207" s="83" t="str">
        <f>MID(Tabla1[[#This Row],[Aplicación]],9,4)</f>
        <v>1361</v>
      </c>
      <c r="V6207" s="84" t="str">
        <f>VLOOKUP(Tabla1[[#This Row],[PROGRAMA]],Hoja1!A:B,2,FALSE)</f>
        <v>1361. Prevención y extinción de incencios</v>
      </c>
      <c r="W6207" s="83" t="str">
        <f>MID(Tabla1[[#This Row],[Aplicación]],14,2)</f>
        <v>22</v>
      </c>
      <c r="X6207" s="83" t="str">
        <f>MID(Tabla1[[#This Row],[Aplicación]],14,6)</f>
        <v>22199</v>
      </c>
    </row>
    <row r="6208" spans="1:24" x14ac:dyDescent="0.25">
      <c r="A6208" s="77">
        <v>220240055732</v>
      </c>
      <c r="B6208" s="78" t="s">
        <v>702</v>
      </c>
      <c r="C6208" s="79">
        <v>45621</v>
      </c>
      <c r="D6208" s="77">
        <v>22024000078</v>
      </c>
      <c r="E6208" s="78" t="s">
        <v>1293</v>
      </c>
      <c r="F6208" s="80">
        <v>6.26</v>
      </c>
      <c r="G6208" s="78" t="s">
        <v>40</v>
      </c>
      <c r="H6208" s="78" t="s">
        <v>7972</v>
      </c>
      <c r="I6208" s="81" t="s">
        <v>2934</v>
      </c>
      <c r="J6208" s="78" t="s">
        <v>398</v>
      </c>
      <c r="K6208" s="78" t="s">
        <v>398</v>
      </c>
      <c r="L6208" s="78" t="s">
        <v>413</v>
      </c>
      <c r="M6208" s="78" t="s">
        <v>395</v>
      </c>
      <c r="N6208" s="78" t="s">
        <v>396</v>
      </c>
      <c r="O6208" s="82" t="s">
        <v>325</v>
      </c>
      <c r="P6208" s="82" t="s">
        <v>6229</v>
      </c>
      <c r="Q6208" s="83" t="str">
        <f>MID(Tabla1[[#This Row],[Aplicación]],14,1)</f>
        <v>2</v>
      </c>
      <c r="R6208" s="35" t="s">
        <v>265</v>
      </c>
      <c r="S6208" s="83" t="str">
        <f>MID(Tabla1[[#This Row],[Aplicación]],6,2)</f>
        <v>03</v>
      </c>
      <c r="T6208" s="84" t="str">
        <f>VLOOKUP(Tabla1[[#This Row],[AREA]],Hoja1!A:B,2,FALSE)</f>
        <v>03. Participación ciudadana y deportes</v>
      </c>
      <c r="U6208" s="83" t="str">
        <f>MID(Tabla1[[#This Row],[Aplicación]],9,4)</f>
        <v>9241</v>
      </c>
      <c r="V6208" s="84" t="str">
        <f>VLOOKUP(Tabla1[[#This Row],[PROGRAMA]],Hoja1!A:B,2,FALSE)</f>
        <v>9241. Participación ciudadana</v>
      </c>
      <c r="W6208" s="83" t="str">
        <f>MID(Tabla1[[#This Row],[Aplicación]],14,2)</f>
        <v>21</v>
      </c>
      <c r="X6208" s="83" t="str">
        <f>MID(Tabla1[[#This Row],[Aplicación]],14,6)</f>
        <v>212</v>
      </c>
    </row>
    <row r="6209" spans="1:24" x14ac:dyDescent="0.25">
      <c r="A6209" s="77">
        <v>220240060968</v>
      </c>
      <c r="B6209" s="78" t="s">
        <v>702</v>
      </c>
      <c r="C6209" s="79">
        <v>45643</v>
      </c>
      <c r="D6209" s="77">
        <v>22024000456</v>
      </c>
      <c r="E6209" s="78" t="s">
        <v>1426</v>
      </c>
      <c r="F6209" s="80">
        <v>5.97</v>
      </c>
      <c r="G6209" s="78" t="s">
        <v>57</v>
      </c>
      <c r="H6209" s="78" t="s">
        <v>7973</v>
      </c>
      <c r="I6209" s="81" t="s">
        <v>2934</v>
      </c>
      <c r="J6209" s="78" t="s">
        <v>398</v>
      </c>
      <c r="K6209" s="78" t="s">
        <v>398</v>
      </c>
      <c r="L6209" s="78" t="s">
        <v>413</v>
      </c>
      <c r="M6209" s="78" t="s">
        <v>395</v>
      </c>
      <c r="N6209" s="78" t="s">
        <v>396</v>
      </c>
      <c r="O6209" s="82" t="s">
        <v>325</v>
      </c>
      <c r="P6209" s="82" t="s">
        <v>6229</v>
      </c>
      <c r="Q6209" s="83" t="str">
        <f>MID(Tabla1[[#This Row],[Aplicación]],14,1)</f>
        <v>2</v>
      </c>
      <c r="R6209" s="35" t="s">
        <v>265</v>
      </c>
      <c r="S6209" s="83" t="str">
        <f>MID(Tabla1[[#This Row],[Aplicación]],6,2)</f>
        <v>11</v>
      </c>
      <c r="T6209" s="84" t="str">
        <f>VLOOKUP(Tabla1[[#This Row],[AREA]],Hoja1!A:B,2,FALSE)</f>
        <v>11. Salud pública y seguridad ciudadana</v>
      </c>
      <c r="U6209" s="83" t="str">
        <f>MID(Tabla1[[#This Row],[Aplicación]],9,4)</f>
        <v>1621</v>
      </c>
      <c r="V6209" s="84" t="str">
        <f>VLOOKUP(Tabla1[[#This Row],[PROGRAMA]],Hoja1!A:B,2,FALSE)</f>
        <v>1621. Recogida de residuos</v>
      </c>
      <c r="W6209" s="83" t="str">
        <f>MID(Tabla1[[#This Row],[Aplicación]],14,2)</f>
        <v>22</v>
      </c>
      <c r="X6209" s="83" t="str">
        <f>MID(Tabla1[[#This Row],[Aplicación]],14,6)</f>
        <v>22199</v>
      </c>
    </row>
    <row r="6210" spans="1:24" x14ac:dyDescent="0.25">
      <c r="A6210" s="77">
        <v>220240050014</v>
      </c>
      <c r="B6210" s="78" t="s">
        <v>702</v>
      </c>
      <c r="C6210" s="79">
        <v>45589</v>
      </c>
      <c r="D6210" s="77">
        <v>22024000079</v>
      </c>
      <c r="E6210" s="78" t="s">
        <v>1262</v>
      </c>
      <c r="F6210" s="80">
        <v>5.41</v>
      </c>
      <c r="G6210" s="78" t="s">
        <v>764</v>
      </c>
      <c r="H6210" s="78" t="s">
        <v>7974</v>
      </c>
      <c r="I6210" s="81" t="s">
        <v>2934</v>
      </c>
      <c r="J6210" s="78" t="s">
        <v>398</v>
      </c>
      <c r="K6210" s="78" t="s">
        <v>398</v>
      </c>
      <c r="L6210" s="78" t="s">
        <v>413</v>
      </c>
      <c r="M6210" s="78" t="s">
        <v>395</v>
      </c>
      <c r="N6210" s="78" t="s">
        <v>396</v>
      </c>
      <c r="O6210" s="82" t="s">
        <v>325</v>
      </c>
      <c r="P6210" s="82" t="s">
        <v>6229</v>
      </c>
      <c r="Q6210" s="83" t="str">
        <f>MID(Tabla1[[#This Row],[Aplicación]],14,1)</f>
        <v>2</v>
      </c>
      <c r="R6210" s="35" t="s">
        <v>265</v>
      </c>
      <c r="S6210" s="83" t="str">
        <f>MID(Tabla1[[#This Row],[Aplicación]],6,2)</f>
        <v>03</v>
      </c>
      <c r="T6210" s="84" t="str">
        <f>VLOOKUP(Tabla1[[#This Row],[AREA]],Hoja1!A:B,2,FALSE)</f>
        <v>03. Participación ciudadana y deportes</v>
      </c>
      <c r="U6210" s="83" t="str">
        <f>MID(Tabla1[[#This Row],[Aplicación]],9,4)</f>
        <v>9241</v>
      </c>
      <c r="V6210" s="84" t="str">
        <f>VLOOKUP(Tabla1[[#This Row],[PROGRAMA]],Hoja1!A:B,2,FALSE)</f>
        <v>9241. Participación ciudadana</v>
      </c>
      <c r="W6210" s="83" t="str">
        <f>MID(Tabla1[[#This Row],[Aplicación]],14,2)</f>
        <v>21</v>
      </c>
      <c r="X6210" s="83" t="str">
        <f>MID(Tabla1[[#This Row],[Aplicación]],14,6)</f>
        <v>213</v>
      </c>
    </row>
    <row r="6211" spans="1:24" x14ac:dyDescent="0.25">
      <c r="A6211" s="77">
        <v>220240060925</v>
      </c>
      <c r="B6211" s="78" t="s">
        <v>702</v>
      </c>
      <c r="C6211" s="79">
        <v>45643</v>
      </c>
      <c r="D6211" s="77">
        <v>22024000941</v>
      </c>
      <c r="E6211" s="78" t="s">
        <v>1452</v>
      </c>
      <c r="F6211" s="80">
        <v>5.1100000000000003</v>
      </c>
      <c r="G6211" s="78" t="s">
        <v>82</v>
      </c>
      <c r="H6211" s="78" t="s">
        <v>7975</v>
      </c>
      <c r="I6211" s="81" t="s">
        <v>2934</v>
      </c>
      <c r="J6211" s="78" t="s">
        <v>398</v>
      </c>
      <c r="K6211" s="78" t="s">
        <v>398</v>
      </c>
      <c r="L6211" s="78" t="s">
        <v>413</v>
      </c>
      <c r="M6211" s="78" t="s">
        <v>395</v>
      </c>
      <c r="N6211" s="78" t="s">
        <v>396</v>
      </c>
      <c r="O6211" s="82" t="s">
        <v>325</v>
      </c>
      <c r="P6211" s="82" t="s">
        <v>6229</v>
      </c>
      <c r="Q6211" s="83" t="str">
        <f>MID(Tabla1[[#This Row],[Aplicación]],14,1)</f>
        <v>2</v>
      </c>
      <c r="R6211" s="35" t="s">
        <v>265</v>
      </c>
      <c r="S6211" s="83" t="str">
        <f>MID(Tabla1[[#This Row],[Aplicación]],6,2)</f>
        <v>06</v>
      </c>
      <c r="T6211" s="84" t="str">
        <f>VLOOKUP(Tabla1[[#This Row],[AREA]],Hoja1!A:B,2,FALSE)</f>
        <v>06. Educación y cultura</v>
      </c>
      <c r="U6211" s="83" t="str">
        <f>MID(Tabla1[[#This Row],[Aplicación]],9,4)</f>
        <v>3321</v>
      </c>
      <c r="V6211" s="84" t="str">
        <f>VLOOKUP(Tabla1[[#This Row],[PROGRAMA]],Hoja1!A:B,2,FALSE)</f>
        <v>3321. Bibliotecas públicas</v>
      </c>
      <c r="W6211" s="83" t="str">
        <f>MID(Tabla1[[#This Row],[Aplicación]],14,2)</f>
        <v>21</v>
      </c>
      <c r="X6211" s="83" t="str">
        <f>MID(Tabla1[[#This Row],[Aplicación]],14,6)</f>
        <v>212</v>
      </c>
    </row>
    <row r="6212" spans="1:24" x14ac:dyDescent="0.25">
      <c r="A6212" s="77">
        <v>220240051556</v>
      </c>
      <c r="B6212" s="78" t="s">
        <v>702</v>
      </c>
      <c r="C6212" s="79">
        <v>45595</v>
      </c>
      <c r="D6212" s="77">
        <v>22024000749</v>
      </c>
      <c r="E6212" s="78" t="s">
        <v>1290</v>
      </c>
      <c r="F6212" s="80">
        <v>4.9000000000000004</v>
      </c>
      <c r="G6212" s="78" t="s">
        <v>82</v>
      </c>
      <c r="H6212" s="78" t="s">
        <v>7976</v>
      </c>
      <c r="I6212" s="81" t="s">
        <v>2934</v>
      </c>
      <c r="J6212" s="78" t="s">
        <v>398</v>
      </c>
      <c r="K6212" s="78" t="s">
        <v>398</v>
      </c>
      <c r="L6212" s="78" t="s">
        <v>413</v>
      </c>
      <c r="M6212" s="78" t="s">
        <v>395</v>
      </c>
      <c r="N6212" s="78" t="s">
        <v>396</v>
      </c>
      <c r="O6212" s="82" t="s">
        <v>325</v>
      </c>
      <c r="P6212" s="82" t="s">
        <v>6229</v>
      </c>
      <c r="Q6212" s="83" t="str">
        <f>MID(Tabla1[[#This Row],[Aplicación]],14,1)</f>
        <v>2</v>
      </c>
      <c r="R6212" s="35" t="s">
        <v>265</v>
      </c>
      <c r="S6212" s="83" t="str">
        <f>MID(Tabla1[[#This Row],[Aplicación]],6,2)</f>
        <v>02</v>
      </c>
      <c r="T6212" s="84" t="str">
        <f>VLOOKUP(Tabla1[[#This Row],[AREA]],Hoja1!A:B,2,FALSE)</f>
        <v>02. Urbanismo y vivienda</v>
      </c>
      <c r="U6212" s="83" t="str">
        <f>MID(Tabla1[[#This Row],[Aplicación]],9,4)</f>
        <v>9332</v>
      </c>
      <c r="V6212" s="84" t="str">
        <f>VLOOKUP(Tabla1[[#This Row],[PROGRAMA]],Hoja1!A:B,2,FALSE)</f>
        <v>9332. Mantenimiento de edificios e instalaciones municipales</v>
      </c>
      <c r="W6212" s="83" t="str">
        <f>MID(Tabla1[[#This Row],[Aplicación]],14,2)</f>
        <v>21</v>
      </c>
      <c r="X6212" s="83" t="str">
        <f>MID(Tabla1[[#This Row],[Aplicación]],14,6)</f>
        <v>212</v>
      </c>
    </row>
    <row r="6213" spans="1:24" x14ac:dyDescent="0.25">
      <c r="A6213" s="77">
        <v>220240052384</v>
      </c>
      <c r="B6213" s="78" t="s">
        <v>702</v>
      </c>
      <c r="C6213" s="79">
        <v>45601</v>
      </c>
      <c r="D6213" s="77">
        <v>22024000437</v>
      </c>
      <c r="E6213" s="78" t="s">
        <v>1287</v>
      </c>
      <c r="F6213" s="80">
        <v>4.83</v>
      </c>
      <c r="G6213" s="78" t="s">
        <v>764</v>
      </c>
      <c r="H6213" s="78" t="s">
        <v>7977</v>
      </c>
      <c r="I6213" s="81" t="s">
        <v>2934</v>
      </c>
      <c r="J6213" s="78" t="s">
        <v>398</v>
      </c>
      <c r="K6213" s="78" t="s">
        <v>398</v>
      </c>
      <c r="L6213" s="78" t="s">
        <v>413</v>
      </c>
      <c r="M6213" s="78" t="s">
        <v>395</v>
      </c>
      <c r="N6213" s="78" t="s">
        <v>396</v>
      </c>
      <c r="O6213" s="82" t="s">
        <v>325</v>
      </c>
      <c r="P6213" s="82" t="s">
        <v>6229</v>
      </c>
      <c r="Q6213" s="83" t="str">
        <f>MID(Tabla1[[#This Row],[Aplicación]],14,1)</f>
        <v>2</v>
      </c>
      <c r="R6213" s="35" t="s">
        <v>265</v>
      </c>
      <c r="S6213" s="83" t="str">
        <f>MID(Tabla1[[#This Row],[Aplicación]],6,2)</f>
        <v>10</v>
      </c>
      <c r="T6213" s="84" t="str">
        <f>VLOOKUP(Tabla1[[#This Row],[AREA]],Hoja1!A:B,2,FALSE)</f>
        <v>10. Personas mayores, familia y servicios sociales</v>
      </c>
      <c r="U6213" s="83" t="str">
        <f>MID(Tabla1[[#This Row],[Aplicación]],9,4)</f>
        <v>2311</v>
      </c>
      <c r="V6213" s="84" t="str">
        <f>VLOOKUP(Tabla1[[#This Row],[PROGRAMA]],Hoja1!A:B,2,FALSE)</f>
        <v>2311. Intervención social</v>
      </c>
      <c r="W6213" s="83" t="str">
        <f>MID(Tabla1[[#This Row],[Aplicación]],14,2)</f>
        <v>21</v>
      </c>
      <c r="X6213" s="83" t="str">
        <f>MID(Tabla1[[#This Row],[Aplicación]],14,6)</f>
        <v>212</v>
      </c>
    </row>
    <row r="6214" spans="1:24" x14ac:dyDescent="0.25">
      <c r="A6214" s="77">
        <v>220240062738</v>
      </c>
      <c r="B6214" s="78" t="s">
        <v>390</v>
      </c>
      <c r="C6214" s="79">
        <v>45649</v>
      </c>
      <c r="D6214" s="77">
        <v>22024009280</v>
      </c>
      <c r="E6214" s="78" t="s">
        <v>5970</v>
      </c>
      <c r="F6214" s="80">
        <v>432.58</v>
      </c>
      <c r="G6214" s="78" t="s">
        <v>80</v>
      </c>
      <c r="H6214" s="78" t="s">
        <v>7978</v>
      </c>
      <c r="I6214" s="81" t="s">
        <v>2930</v>
      </c>
      <c r="J6214" s="78" t="s">
        <v>398</v>
      </c>
      <c r="K6214" s="78" t="s">
        <v>398</v>
      </c>
      <c r="L6214" s="78" t="s">
        <v>413</v>
      </c>
      <c r="M6214" s="78" t="s">
        <v>585</v>
      </c>
      <c r="N6214" s="78" t="s">
        <v>539</v>
      </c>
      <c r="O6214" s="82" t="s">
        <v>326</v>
      </c>
      <c r="P6214" s="82" t="s">
        <v>6229</v>
      </c>
      <c r="Q6214" s="83" t="str">
        <f>MID(Tabla1[[#This Row],[Aplicación]],14,1)</f>
        <v>2</v>
      </c>
      <c r="R6214" s="35" t="s">
        <v>265</v>
      </c>
      <c r="S6214" s="83" t="str">
        <f>MID(Tabla1[[#This Row],[Aplicación]],6,2)</f>
        <v>10</v>
      </c>
      <c r="T6214" s="84" t="str">
        <f>VLOOKUP(Tabla1[[#This Row],[AREA]],Hoja1!A:B,2,FALSE)</f>
        <v>10. Personas mayores, familia y servicios sociales</v>
      </c>
      <c r="U6214" s="83" t="str">
        <f>MID(Tabla1[[#This Row],[Aplicación]],9,4)</f>
        <v>2311</v>
      </c>
      <c r="V6214" s="84" t="str">
        <f>VLOOKUP(Tabla1[[#This Row],[PROGRAMA]],Hoja1!A:B,2,FALSE)</f>
        <v>2311. Intervención social</v>
      </c>
      <c r="W6214" s="83" t="str">
        <f>MID(Tabla1[[#This Row],[Aplicación]],14,2)</f>
        <v>22</v>
      </c>
      <c r="X6214" s="83" t="str">
        <f>MID(Tabla1[[#This Row],[Aplicación]],14,6)</f>
        <v>22199</v>
      </c>
    </row>
    <row r="6215" spans="1:24" x14ac:dyDescent="0.25">
      <c r="A6215" s="77">
        <v>220240051157</v>
      </c>
      <c r="B6215" s="78" t="s">
        <v>390</v>
      </c>
      <c r="C6215" s="79">
        <v>45594</v>
      </c>
      <c r="D6215" s="77">
        <v>22024007971</v>
      </c>
      <c r="E6215" s="78" t="s">
        <v>1244</v>
      </c>
      <c r="F6215" s="80">
        <v>314.60000000000002</v>
      </c>
      <c r="G6215" s="78" t="s">
        <v>704</v>
      </c>
      <c r="H6215" s="78" t="s">
        <v>7979</v>
      </c>
      <c r="I6215" s="81" t="s">
        <v>2930</v>
      </c>
      <c r="J6215" s="78" t="s">
        <v>537</v>
      </c>
      <c r="K6215" s="78" t="s">
        <v>537</v>
      </c>
      <c r="L6215" s="78" t="s">
        <v>399</v>
      </c>
      <c r="M6215" s="78" t="s">
        <v>585</v>
      </c>
      <c r="N6215" s="78" t="s">
        <v>539</v>
      </c>
      <c r="O6215" s="82" t="s">
        <v>326</v>
      </c>
      <c r="P6215" s="82" t="s">
        <v>6229</v>
      </c>
      <c r="Q6215" s="83" t="str">
        <f>MID(Tabla1[[#This Row],[Aplicación]],14,1)</f>
        <v>2</v>
      </c>
      <c r="R6215" s="35" t="s">
        <v>265</v>
      </c>
      <c r="S6215" s="83" t="str">
        <f>MID(Tabla1[[#This Row],[Aplicación]],6,2)</f>
        <v>09</v>
      </c>
      <c r="T6215" s="84" t="str">
        <f>VLOOKUP(Tabla1[[#This Row],[AREA]],Hoja1!A:B,2,FALSE)</f>
        <v>09. Turismo, eventos y marca ciudad</v>
      </c>
      <c r="U6215" s="83" t="str">
        <f>MID(Tabla1[[#This Row],[Aplicación]],9,4)</f>
        <v>4321</v>
      </c>
      <c r="V6215" s="84" t="str">
        <f>VLOOKUP(Tabla1[[#This Row],[PROGRAMA]],Hoja1!A:B,2,FALSE)</f>
        <v>4321. Turismo</v>
      </c>
      <c r="W6215" s="83" t="str">
        <f>MID(Tabla1[[#This Row],[Aplicación]],14,2)</f>
        <v>22</v>
      </c>
      <c r="X6215" s="83" t="str">
        <f>MID(Tabla1[[#This Row],[Aplicación]],14,6)</f>
        <v>22799</v>
      </c>
    </row>
    <row r="6216" spans="1:24" x14ac:dyDescent="0.25">
      <c r="A6216" s="77">
        <v>220240048709</v>
      </c>
      <c r="B6216" s="78" t="s">
        <v>390</v>
      </c>
      <c r="C6216" s="79">
        <v>45582</v>
      </c>
      <c r="D6216" s="77">
        <v>22024007746</v>
      </c>
      <c r="E6216" s="78" t="s">
        <v>1411</v>
      </c>
      <c r="F6216" s="80">
        <v>319</v>
      </c>
      <c r="G6216" s="78" t="s">
        <v>92</v>
      </c>
      <c r="H6216" s="78" t="s">
        <v>7980</v>
      </c>
      <c r="I6216" s="81" t="s">
        <v>2930</v>
      </c>
      <c r="J6216" s="78" t="s">
        <v>731</v>
      </c>
      <c r="K6216" s="78" t="s">
        <v>398</v>
      </c>
      <c r="L6216" s="78" t="s">
        <v>413</v>
      </c>
      <c r="M6216" s="78" t="s">
        <v>585</v>
      </c>
      <c r="N6216" s="78" t="s">
        <v>539</v>
      </c>
      <c r="O6216" s="82" t="s">
        <v>326</v>
      </c>
      <c r="P6216" s="82" t="s">
        <v>6229</v>
      </c>
      <c r="Q6216" s="83" t="str">
        <f>MID(Tabla1[[#This Row],[Aplicación]],14,1)</f>
        <v>2</v>
      </c>
      <c r="R6216" s="35" t="s">
        <v>265</v>
      </c>
      <c r="S6216" s="83" t="str">
        <f>MID(Tabla1[[#This Row],[Aplicación]],6,2)</f>
        <v>06</v>
      </c>
      <c r="T6216" s="84" t="str">
        <f>VLOOKUP(Tabla1[[#This Row],[AREA]],Hoja1!A:B,2,FALSE)</f>
        <v>06. Educación y cultura</v>
      </c>
      <c r="U6216" s="83" t="str">
        <f>MID(Tabla1[[#This Row],[Aplicación]],9,4)</f>
        <v>3231</v>
      </c>
      <c r="V6216" s="84" t="str">
        <f>VLOOKUP(Tabla1[[#This Row],[PROGRAMA]],Hoja1!A:B,2,FALSE)</f>
        <v>3231. Escuelas infantiles</v>
      </c>
      <c r="W6216" s="83" t="str">
        <f>MID(Tabla1[[#This Row],[Aplicación]],14,2)</f>
        <v>21</v>
      </c>
      <c r="X6216" s="83" t="str">
        <f>MID(Tabla1[[#This Row],[Aplicación]],14,6)</f>
        <v>212</v>
      </c>
    </row>
    <row r="6217" spans="1:24" x14ac:dyDescent="0.25">
      <c r="A6217" s="77">
        <v>220240055991</v>
      </c>
      <c r="B6217" s="78" t="s">
        <v>390</v>
      </c>
      <c r="C6217" s="79">
        <v>45621</v>
      </c>
      <c r="D6217" s="77">
        <v>22024008163</v>
      </c>
      <c r="E6217" s="78" t="s">
        <v>3410</v>
      </c>
      <c r="F6217" s="80">
        <v>320.64999999999998</v>
      </c>
      <c r="G6217" s="78" t="s">
        <v>7981</v>
      </c>
      <c r="H6217" s="78" t="s">
        <v>7982</v>
      </c>
      <c r="I6217" s="81" t="s">
        <v>2930</v>
      </c>
      <c r="J6217" s="78" t="s">
        <v>393</v>
      </c>
      <c r="K6217" s="78" t="s">
        <v>393</v>
      </c>
      <c r="L6217" s="78" t="s">
        <v>413</v>
      </c>
      <c r="M6217" s="78" t="s">
        <v>585</v>
      </c>
      <c r="N6217" s="78" t="s">
        <v>539</v>
      </c>
      <c r="O6217" s="82" t="s">
        <v>326</v>
      </c>
      <c r="P6217" s="82" t="s">
        <v>6229</v>
      </c>
      <c r="Q6217" s="83" t="str">
        <f>MID(Tabla1[[#This Row],[Aplicación]],14,1)</f>
        <v>2</v>
      </c>
      <c r="R6217" s="35" t="s">
        <v>265</v>
      </c>
      <c r="S6217" s="83" t="str">
        <f>MID(Tabla1[[#This Row],[Aplicación]],6,2)</f>
        <v>01</v>
      </c>
      <c r="T6217" s="84" t="str">
        <f>VLOOKUP(Tabla1[[#This Row],[AREA]],Hoja1!A:B,2,FALSE)</f>
        <v>01. Alcaldía</v>
      </c>
      <c r="U6217" s="83" t="str">
        <f>MID(Tabla1[[#This Row],[Aplicación]],9,4)</f>
        <v>9206</v>
      </c>
      <c r="V6217" s="84" t="str">
        <f>VLOOKUP(Tabla1[[#This Row],[PROGRAMA]],Hoja1!A:B,2,FALSE)</f>
        <v>9206. Archivo municipal</v>
      </c>
      <c r="W6217" s="83" t="str">
        <f>MID(Tabla1[[#This Row],[Aplicación]],14,2)</f>
        <v>22</v>
      </c>
      <c r="X6217" s="83" t="str">
        <f>MID(Tabla1[[#This Row],[Aplicación]],14,6)</f>
        <v>22000</v>
      </c>
    </row>
    <row r="6218" spans="1:24" x14ac:dyDescent="0.25">
      <c r="A6218" s="77">
        <v>220240063554</v>
      </c>
      <c r="B6218" s="78" t="s">
        <v>390</v>
      </c>
      <c r="C6218" s="79">
        <v>45653</v>
      </c>
      <c r="D6218" s="77">
        <v>22024005415</v>
      </c>
      <c r="E6218" s="78" t="s">
        <v>1148</v>
      </c>
      <c r="F6218" s="80">
        <v>320.75</v>
      </c>
      <c r="G6218" s="78" t="s">
        <v>7176</v>
      </c>
      <c r="H6218" s="78" t="s">
        <v>7983</v>
      </c>
      <c r="I6218" s="81">
        <v>220</v>
      </c>
      <c r="J6218" s="78" t="s">
        <v>403</v>
      </c>
      <c r="K6218" s="78" t="s">
        <v>393</v>
      </c>
      <c r="L6218" s="78" t="s">
        <v>399</v>
      </c>
      <c r="M6218" s="78" t="s">
        <v>395</v>
      </c>
      <c r="N6218" s="78" t="s">
        <v>396</v>
      </c>
      <c r="O6218" s="82" t="s">
        <v>325</v>
      </c>
      <c r="P6218" s="82" t="s">
        <v>6229</v>
      </c>
      <c r="Q6218" s="83" t="str">
        <f>MID(Tabla1[[#This Row],[Aplicación]],14,1)</f>
        <v>6</v>
      </c>
      <c r="R6218" s="35" t="s">
        <v>266</v>
      </c>
      <c r="S6218" s="83" t="str">
        <f>MID(Tabla1[[#This Row],[Aplicación]],6,2)</f>
        <v>03</v>
      </c>
      <c r="T6218" s="84" t="str">
        <f>VLOOKUP(Tabla1[[#This Row],[AREA]],Hoja1!A:B,2,FALSE)</f>
        <v>03. Participación ciudadana y deportes</v>
      </c>
      <c r="U6218" s="83" t="str">
        <f>MID(Tabla1[[#This Row],[Aplicación]],9,4)</f>
        <v>9241</v>
      </c>
      <c r="V6218" s="84" t="str">
        <f>VLOOKUP(Tabla1[[#This Row],[PROGRAMA]],Hoja1!A:B,2,FALSE)</f>
        <v>9241. Participación ciudadana</v>
      </c>
      <c r="W6218" s="83" t="str">
        <f>MID(Tabla1[[#This Row],[Aplicación]],14,2)</f>
        <v>63</v>
      </c>
      <c r="X6218" s="83" t="str">
        <f>MID(Tabla1[[#This Row],[Aplicación]],14,6)</f>
        <v>632</v>
      </c>
    </row>
    <row r="6219" spans="1:24" x14ac:dyDescent="0.25">
      <c r="A6219" s="77">
        <v>220240045478</v>
      </c>
      <c r="B6219" s="78" t="s">
        <v>702</v>
      </c>
      <c r="C6219" s="79">
        <v>45568</v>
      </c>
      <c r="D6219" s="77">
        <v>22024000078</v>
      </c>
      <c r="E6219" s="78" t="s">
        <v>1293</v>
      </c>
      <c r="F6219" s="80">
        <v>4.76</v>
      </c>
      <c r="G6219" s="78" t="s">
        <v>82</v>
      </c>
      <c r="H6219" s="78" t="s">
        <v>7984</v>
      </c>
      <c r="I6219" s="81" t="s">
        <v>2934</v>
      </c>
      <c r="J6219" s="78" t="s">
        <v>398</v>
      </c>
      <c r="K6219" s="78" t="s">
        <v>398</v>
      </c>
      <c r="L6219" s="78" t="s">
        <v>413</v>
      </c>
      <c r="M6219" s="78" t="s">
        <v>395</v>
      </c>
      <c r="N6219" s="78" t="s">
        <v>396</v>
      </c>
      <c r="O6219" s="82" t="s">
        <v>325</v>
      </c>
      <c r="P6219" s="82" t="s">
        <v>6229</v>
      </c>
      <c r="Q6219" s="83" t="str">
        <f>MID(Tabla1[[#This Row],[Aplicación]],14,1)</f>
        <v>2</v>
      </c>
      <c r="R6219" s="35" t="s">
        <v>265</v>
      </c>
      <c r="S6219" s="83" t="str">
        <f>MID(Tabla1[[#This Row],[Aplicación]],6,2)</f>
        <v>03</v>
      </c>
      <c r="T6219" s="84" t="str">
        <f>VLOOKUP(Tabla1[[#This Row],[AREA]],Hoja1!A:B,2,FALSE)</f>
        <v>03. Participación ciudadana y deportes</v>
      </c>
      <c r="U6219" s="83" t="str">
        <f>MID(Tabla1[[#This Row],[Aplicación]],9,4)</f>
        <v>9241</v>
      </c>
      <c r="V6219" s="84" t="str">
        <f>VLOOKUP(Tabla1[[#This Row],[PROGRAMA]],Hoja1!A:B,2,FALSE)</f>
        <v>9241. Participación ciudadana</v>
      </c>
      <c r="W6219" s="83" t="str">
        <f>MID(Tabla1[[#This Row],[Aplicación]],14,2)</f>
        <v>21</v>
      </c>
      <c r="X6219" s="83" t="str">
        <f>MID(Tabla1[[#This Row],[Aplicación]],14,6)</f>
        <v>212</v>
      </c>
    </row>
    <row r="6220" spans="1:24" x14ac:dyDescent="0.25">
      <c r="A6220" s="77">
        <v>220240052531</v>
      </c>
      <c r="B6220" s="78" t="s">
        <v>702</v>
      </c>
      <c r="C6220" s="79">
        <v>45601</v>
      </c>
      <c r="D6220" s="77">
        <v>22024000450</v>
      </c>
      <c r="E6220" s="78" t="s">
        <v>1455</v>
      </c>
      <c r="F6220" s="80">
        <v>4.59</v>
      </c>
      <c r="G6220" s="78" t="s">
        <v>82</v>
      </c>
      <c r="H6220" s="78" t="s">
        <v>3227</v>
      </c>
      <c r="I6220" s="81" t="s">
        <v>2934</v>
      </c>
      <c r="J6220" s="78" t="s">
        <v>398</v>
      </c>
      <c r="K6220" s="78" t="s">
        <v>398</v>
      </c>
      <c r="L6220" s="78" t="s">
        <v>413</v>
      </c>
      <c r="M6220" s="78" t="s">
        <v>395</v>
      </c>
      <c r="N6220" s="78" t="s">
        <v>396</v>
      </c>
      <c r="O6220" s="82" t="s">
        <v>325</v>
      </c>
      <c r="P6220" s="82" t="s">
        <v>6229</v>
      </c>
      <c r="Q6220" s="83" t="str">
        <f>MID(Tabla1[[#This Row],[Aplicación]],14,1)</f>
        <v>2</v>
      </c>
      <c r="R6220" s="35" t="s">
        <v>265</v>
      </c>
      <c r="S6220" s="83" t="str">
        <f>MID(Tabla1[[#This Row],[Aplicación]],6,2)</f>
        <v>11</v>
      </c>
      <c r="T6220" s="84" t="str">
        <f>VLOOKUP(Tabla1[[#This Row],[AREA]],Hoja1!A:B,2,FALSE)</f>
        <v>11. Salud pública y seguridad ciudadana</v>
      </c>
      <c r="U6220" s="83" t="str">
        <f>MID(Tabla1[[#This Row],[Aplicación]],9,4)</f>
        <v>1631</v>
      </c>
      <c r="V6220" s="84" t="str">
        <f>VLOOKUP(Tabla1[[#This Row],[PROGRAMA]],Hoja1!A:B,2,FALSE)</f>
        <v>1631. Limpieza viaria</v>
      </c>
      <c r="W6220" s="83" t="str">
        <f>MID(Tabla1[[#This Row],[Aplicación]],14,2)</f>
        <v>22</v>
      </c>
      <c r="X6220" s="83" t="str">
        <f>MID(Tabla1[[#This Row],[Aplicación]],14,6)</f>
        <v>22199</v>
      </c>
    </row>
    <row r="6221" spans="1:24" x14ac:dyDescent="0.25">
      <c r="A6221" s="77">
        <v>220240061051</v>
      </c>
      <c r="B6221" s="78" t="s">
        <v>702</v>
      </c>
      <c r="C6221" s="79">
        <v>45643</v>
      </c>
      <c r="D6221" s="77">
        <v>22024000456</v>
      </c>
      <c r="E6221" s="78" t="s">
        <v>1426</v>
      </c>
      <c r="F6221" s="80">
        <v>4.5</v>
      </c>
      <c r="G6221" s="78" t="s">
        <v>40</v>
      </c>
      <c r="H6221" s="78" t="s">
        <v>7985</v>
      </c>
      <c r="I6221" s="81" t="s">
        <v>2934</v>
      </c>
      <c r="J6221" s="78" t="s">
        <v>398</v>
      </c>
      <c r="K6221" s="78" t="s">
        <v>398</v>
      </c>
      <c r="L6221" s="78" t="s">
        <v>413</v>
      </c>
      <c r="M6221" s="78" t="s">
        <v>395</v>
      </c>
      <c r="N6221" s="78" t="s">
        <v>396</v>
      </c>
      <c r="O6221" s="82" t="s">
        <v>325</v>
      </c>
      <c r="P6221" s="82" t="s">
        <v>6229</v>
      </c>
      <c r="Q6221" s="83" t="str">
        <f>MID(Tabla1[[#This Row],[Aplicación]],14,1)</f>
        <v>2</v>
      </c>
      <c r="R6221" s="35" t="s">
        <v>265</v>
      </c>
      <c r="S6221" s="83" t="str">
        <f>MID(Tabla1[[#This Row],[Aplicación]],6,2)</f>
        <v>11</v>
      </c>
      <c r="T6221" s="84" t="str">
        <f>VLOOKUP(Tabla1[[#This Row],[AREA]],Hoja1!A:B,2,FALSE)</f>
        <v>11. Salud pública y seguridad ciudadana</v>
      </c>
      <c r="U6221" s="83" t="str">
        <f>MID(Tabla1[[#This Row],[Aplicación]],9,4)</f>
        <v>1621</v>
      </c>
      <c r="V6221" s="84" t="str">
        <f>VLOOKUP(Tabla1[[#This Row],[PROGRAMA]],Hoja1!A:B,2,FALSE)</f>
        <v>1621. Recogida de residuos</v>
      </c>
      <c r="W6221" s="83" t="str">
        <f>MID(Tabla1[[#This Row],[Aplicación]],14,2)</f>
        <v>22</v>
      </c>
      <c r="X6221" s="83" t="str">
        <f>MID(Tabla1[[#This Row],[Aplicación]],14,6)</f>
        <v>22199</v>
      </c>
    </row>
    <row r="6222" spans="1:24" x14ac:dyDescent="0.25">
      <c r="A6222" s="77">
        <v>220240052482</v>
      </c>
      <c r="B6222" s="78" t="s">
        <v>702</v>
      </c>
      <c r="C6222" s="79">
        <v>45601</v>
      </c>
      <c r="D6222" s="77">
        <v>22024000942</v>
      </c>
      <c r="E6222" s="78" t="s">
        <v>1411</v>
      </c>
      <c r="F6222" s="80">
        <v>3.81</v>
      </c>
      <c r="G6222" s="78" t="s">
        <v>776</v>
      </c>
      <c r="H6222" s="78" t="s">
        <v>7986</v>
      </c>
      <c r="I6222" s="81" t="s">
        <v>2934</v>
      </c>
      <c r="J6222" s="78" t="s">
        <v>398</v>
      </c>
      <c r="K6222" s="78" t="s">
        <v>398</v>
      </c>
      <c r="L6222" s="78" t="s">
        <v>413</v>
      </c>
      <c r="M6222" s="78" t="s">
        <v>395</v>
      </c>
      <c r="N6222" s="78" t="s">
        <v>396</v>
      </c>
      <c r="O6222" s="82" t="s">
        <v>325</v>
      </c>
      <c r="P6222" s="82" t="s">
        <v>6229</v>
      </c>
      <c r="Q6222" s="83" t="str">
        <f>MID(Tabla1[[#This Row],[Aplicación]],14,1)</f>
        <v>2</v>
      </c>
      <c r="R6222" s="35" t="s">
        <v>265</v>
      </c>
      <c r="S6222" s="83" t="str">
        <f>MID(Tabla1[[#This Row],[Aplicación]],6,2)</f>
        <v>06</v>
      </c>
      <c r="T6222" s="84" t="str">
        <f>VLOOKUP(Tabla1[[#This Row],[AREA]],Hoja1!A:B,2,FALSE)</f>
        <v>06. Educación y cultura</v>
      </c>
      <c r="U6222" s="83" t="str">
        <f>MID(Tabla1[[#This Row],[Aplicación]],9,4)</f>
        <v>3231</v>
      </c>
      <c r="V6222" s="84" t="str">
        <f>VLOOKUP(Tabla1[[#This Row],[PROGRAMA]],Hoja1!A:B,2,FALSE)</f>
        <v>3231. Escuelas infantiles</v>
      </c>
      <c r="W6222" s="83" t="str">
        <f>MID(Tabla1[[#This Row],[Aplicación]],14,2)</f>
        <v>21</v>
      </c>
      <c r="X6222" s="83" t="str">
        <f>MID(Tabla1[[#This Row],[Aplicación]],14,6)</f>
        <v>212</v>
      </c>
    </row>
    <row r="6223" spans="1:24" x14ac:dyDescent="0.25">
      <c r="A6223" s="77">
        <v>220240053970</v>
      </c>
      <c r="B6223" s="78" t="s">
        <v>702</v>
      </c>
      <c r="C6223" s="79">
        <v>45614</v>
      </c>
      <c r="D6223" s="77">
        <v>22024000078</v>
      </c>
      <c r="E6223" s="78" t="s">
        <v>1293</v>
      </c>
      <c r="F6223" s="80">
        <v>3.75</v>
      </c>
      <c r="G6223" s="78" t="s">
        <v>82</v>
      </c>
      <c r="H6223" s="78" t="s">
        <v>7987</v>
      </c>
      <c r="I6223" s="81" t="s">
        <v>2934</v>
      </c>
      <c r="J6223" s="78" t="s">
        <v>398</v>
      </c>
      <c r="K6223" s="78" t="s">
        <v>398</v>
      </c>
      <c r="L6223" s="78" t="s">
        <v>413</v>
      </c>
      <c r="M6223" s="78" t="s">
        <v>395</v>
      </c>
      <c r="N6223" s="78" t="s">
        <v>396</v>
      </c>
      <c r="O6223" s="82" t="s">
        <v>325</v>
      </c>
      <c r="P6223" s="82" t="s">
        <v>6229</v>
      </c>
      <c r="Q6223" s="83" t="str">
        <f>MID(Tabla1[[#This Row],[Aplicación]],14,1)</f>
        <v>2</v>
      </c>
      <c r="R6223" s="35" t="s">
        <v>265</v>
      </c>
      <c r="S6223" s="83" t="str">
        <f>MID(Tabla1[[#This Row],[Aplicación]],6,2)</f>
        <v>03</v>
      </c>
      <c r="T6223" s="84" t="str">
        <f>VLOOKUP(Tabla1[[#This Row],[AREA]],Hoja1!A:B,2,FALSE)</f>
        <v>03. Participación ciudadana y deportes</v>
      </c>
      <c r="U6223" s="83" t="str">
        <f>MID(Tabla1[[#This Row],[Aplicación]],9,4)</f>
        <v>9241</v>
      </c>
      <c r="V6223" s="84" t="str">
        <f>VLOOKUP(Tabla1[[#This Row],[PROGRAMA]],Hoja1!A:B,2,FALSE)</f>
        <v>9241. Participación ciudadana</v>
      </c>
      <c r="W6223" s="83" t="str">
        <f>MID(Tabla1[[#This Row],[Aplicación]],14,2)</f>
        <v>21</v>
      </c>
      <c r="X6223" s="83" t="str">
        <f>MID(Tabla1[[#This Row],[Aplicación]],14,6)</f>
        <v>212</v>
      </c>
    </row>
    <row r="6224" spans="1:24" x14ac:dyDescent="0.25">
      <c r="A6224" s="77">
        <v>220240059679</v>
      </c>
      <c r="B6224" s="78" t="s">
        <v>702</v>
      </c>
      <c r="C6224" s="79">
        <v>45636</v>
      </c>
      <c r="D6224" s="77">
        <v>22024000021</v>
      </c>
      <c r="E6224" s="78" t="s">
        <v>1296</v>
      </c>
      <c r="F6224" s="80">
        <v>3.7</v>
      </c>
      <c r="G6224" s="78" t="s">
        <v>82</v>
      </c>
      <c r="H6224" s="78" t="s">
        <v>7988</v>
      </c>
      <c r="I6224" s="81" t="s">
        <v>2934</v>
      </c>
      <c r="J6224" s="78" t="s">
        <v>398</v>
      </c>
      <c r="K6224" s="78" t="s">
        <v>398</v>
      </c>
      <c r="L6224" s="78" t="s">
        <v>413</v>
      </c>
      <c r="M6224" s="78" t="s">
        <v>395</v>
      </c>
      <c r="N6224" s="78" t="s">
        <v>396</v>
      </c>
      <c r="O6224" s="82" t="s">
        <v>325</v>
      </c>
      <c r="P6224" s="82" t="s">
        <v>6229</v>
      </c>
      <c r="Q6224" s="83" t="str">
        <f>MID(Tabla1[[#This Row],[Aplicación]],14,1)</f>
        <v>2</v>
      </c>
      <c r="R6224" s="35" t="s">
        <v>265</v>
      </c>
      <c r="S6224" s="83" t="str">
        <f>MID(Tabla1[[#This Row],[Aplicación]],6,2)</f>
        <v>11</v>
      </c>
      <c r="T6224" s="84" t="str">
        <f>VLOOKUP(Tabla1[[#This Row],[AREA]],Hoja1!A:B,2,FALSE)</f>
        <v>11. Salud pública y seguridad ciudadana</v>
      </c>
      <c r="U6224" s="83" t="str">
        <f>MID(Tabla1[[#This Row],[Aplicación]],9,4)</f>
        <v>1361</v>
      </c>
      <c r="V6224" s="84" t="str">
        <f>VLOOKUP(Tabla1[[#This Row],[PROGRAMA]],Hoja1!A:B,2,FALSE)</f>
        <v>1361. Prevención y extinción de incencios</v>
      </c>
      <c r="W6224" s="83" t="str">
        <f>MID(Tabla1[[#This Row],[Aplicación]],14,2)</f>
        <v>22</v>
      </c>
      <c r="X6224" s="83" t="str">
        <f>MID(Tabla1[[#This Row],[Aplicación]],14,6)</f>
        <v>22199</v>
      </c>
    </row>
    <row r="6225" spans="1:24" x14ac:dyDescent="0.25">
      <c r="A6225" s="77">
        <v>220240051564</v>
      </c>
      <c r="B6225" s="78" t="s">
        <v>702</v>
      </c>
      <c r="C6225" s="79">
        <v>45595</v>
      </c>
      <c r="D6225" s="77">
        <v>22024000749</v>
      </c>
      <c r="E6225" s="78" t="s">
        <v>1290</v>
      </c>
      <c r="F6225" s="80">
        <v>3.62</v>
      </c>
      <c r="G6225" s="78" t="s">
        <v>82</v>
      </c>
      <c r="H6225" s="78" t="s">
        <v>7989</v>
      </c>
      <c r="I6225" s="81" t="s">
        <v>2934</v>
      </c>
      <c r="J6225" s="78" t="s">
        <v>398</v>
      </c>
      <c r="K6225" s="78" t="s">
        <v>398</v>
      </c>
      <c r="L6225" s="78" t="s">
        <v>413</v>
      </c>
      <c r="M6225" s="78" t="s">
        <v>395</v>
      </c>
      <c r="N6225" s="78" t="s">
        <v>396</v>
      </c>
      <c r="O6225" s="82" t="s">
        <v>325</v>
      </c>
      <c r="P6225" s="82" t="s">
        <v>6229</v>
      </c>
      <c r="Q6225" s="83" t="str">
        <f>MID(Tabla1[[#This Row],[Aplicación]],14,1)</f>
        <v>2</v>
      </c>
      <c r="R6225" s="35" t="s">
        <v>265</v>
      </c>
      <c r="S6225" s="83" t="str">
        <f>MID(Tabla1[[#This Row],[Aplicación]],6,2)</f>
        <v>02</v>
      </c>
      <c r="T6225" s="84" t="str">
        <f>VLOOKUP(Tabla1[[#This Row],[AREA]],Hoja1!A:B,2,FALSE)</f>
        <v>02. Urbanismo y vivienda</v>
      </c>
      <c r="U6225" s="83" t="str">
        <f>MID(Tabla1[[#This Row],[Aplicación]],9,4)</f>
        <v>9332</v>
      </c>
      <c r="V6225" s="84" t="str">
        <f>VLOOKUP(Tabla1[[#This Row],[PROGRAMA]],Hoja1!A:B,2,FALSE)</f>
        <v>9332. Mantenimiento de edificios e instalaciones municipales</v>
      </c>
      <c r="W6225" s="83" t="str">
        <f>MID(Tabla1[[#This Row],[Aplicación]],14,2)</f>
        <v>21</v>
      </c>
      <c r="X6225" s="83" t="str">
        <f>MID(Tabla1[[#This Row],[Aplicación]],14,6)</f>
        <v>212</v>
      </c>
    </row>
    <row r="6226" spans="1:24" x14ac:dyDescent="0.25">
      <c r="A6226" s="77">
        <v>220240061002</v>
      </c>
      <c r="B6226" s="78" t="s">
        <v>702</v>
      </c>
      <c r="C6226" s="79">
        <v>45643</v>
      </c>
      <c r="D6226" s="77">
        <v>22024000441</v>
      </c>
      <c r="E6226" s="78" t="s">
        <v>1425</v>
      </c>
      <c r="F6226" s="80">
        <v>3.33</v>
      </c>
      <c r="G6226" s="78" t="s">
        <v>587</v>
      </c>
      <c r="H6226" s="78" t="s">
        <v>7990</v>
      </c>
      <c r="I6226" s="81" t="s">
        <v>2934</v>
      </c>
      <c r="J6226" s="78" t="s">
        <v>398</v>
      </c>
      <c r="K6226" s="78" t="s">
        <v>398</v>
      </c>
      <c r="L6226" s="78" t="s">
        <v>413</v>
      </c>
      <c r="M6226" s="78" t="s">
        <v>395</v>
      </c>
      <c r="N6226" s="78" t="s">
        <v>396</v>
      </c>
      <c r="O6226" s="82" t="s">
        <v>325</v>
      </c>
      <c r="P6226" s="82" t="s">
        <v>6229</v>
      </c>
      <c r="Q6226" s="83" t="str">
        <f>MID(Tabla1[[#This Row],[Aplicación]],14,1)</f>
        <v>2</v>
      </c>
      <c r="R6226" s="35" t="s">
        <v>265</v>
      </c>
      <c r="S6226" s="83" t="str">
        <f>MID(Tabla1[[#This Row],[Aplicación]],6,2)</f>
        <v>11</v>
      </c>
      <c r="T6226" s="84" t="str">
        <f>VLOOKUP(Tabla1[[#This Row],[AREA]],Hoja1!A:B,2,FALSE)</f>
        <v>11. Salud pública y seguridad ciudadana</v>
      </c>
      <c r="U6226" s="83" t="str">
        <f>MID(Tabla1[[#This Row],[Aplicación]],9,4)</f>
        <v>1621</v>
      </c>
      <c r="V6226" s="84" t="str">
        <f>VLOOKUP(Tabla1[[#This Row],[PROGRAMA]],Hoja1!A:B,2,FALSE)</f>
        <v>1621. Recogida de residuos</v>
      </c>
      <c r="W6226" s="83" t="str">
        <f>MID(Tabla1[[#This Row],[Aplicación]],14,2)</f>
        <v>21</v>
      </c>
      <c r="X6226" s="83" t="str">
        <f>MID(Tabla1[[#This Row],[Aplicación]],14,6)</f>
        <v>214</v>
      </c>
    </row>
    <row r="6227" spans="1:24" x14ac:dyDescent="0.25">
      <c r="A6227" s="77">
        <v>220240045011</v>
      </c>
      <c r="B6227" s="78" t="s">
        <v>702</v>
      </c>
      <c r="C6227" s="79">
        <v>45567</v>
      </c>
      <c r="D6227" s="77">
        <v>22024000940</v>
      </c>
      <c r="E6227" s="78" t="s">
        <v>1285</v>
      </c>
      <c r="F6227" s="80">
        <v>3.18</v>
      </c>
      <c r="G6227" s="78" t="s">
        <v>82</v>
      </c>
      <c r="H6227" s="78" t="s">
        <v>7991</v>
      </c>
      <c r="I6227" s="81" t="s">
        <v>2934</v>
      </c>
      <c r="J6227" s="78" t="s">
        <v>398</v>
      </c>
      <c r="K6227" s="78" t="s">
        <v>398</v>
      </c>
      <c r="L6227" s="78" t="s">
        <v>413</v>
      </c>
      <c r="M6227" s="78" t="s">
        <v>395</v>
      </c>
      <c r="N6227" s="78" t="s">
        <v>396</v>
      </c>
      <c r="O6227" s="82" t="s">
        <v>325</v>
      </c>
      <c r="P6227" s="82" t="s">
        <v>6229</v>
      </c>
      <c r="Q6227" s="83" t="str">
        <f>MID(Tabla1[[#This Row],[Aplicación]],14,1)</f>
        <v>2</v>
      </c>
      <c r="R6227" s="35" t="s">
        <v>265</v>
      </c>
      <c r="S6227" s="83" t="str">
        <f>MID(Tabla1[[#This Row],[Aplicación]],6,2)</f>
        <v>06</v>
      </c>
      <c r="T6227" s="84" t="str">
        <f>VLOOKUP(Tabla1[[#This Row],[AREA]],Hoja1!A:B,2,FALSE)</f>
        <v>06. Educación y cultura</v>
      </c>
      <c r="U6227" s="83" t="str">
        <f>MID(Tabla1[[#This Row],[Aplicación]],9,4)</f>
        <v>3232</v>
      </c>
      <c r="V6227" s="84" t="str">
        <f>VLOOKUP(Tabla1[[#This Row],[PROGRAMA]],Hoja1!A:B,2,FALSE)</f>
        <v>3232. Conservación y mantenimiento centros educación infantil y primaria</v>
      </c>
      <c r="W6227" s="83" t="str">
        <f>MID(Tabla1[[#This Row],[Aplicación]],14,2)</f>
        <v>21</v>
      </c>
      <c r="X6227" s="83" t="str">
        <f>MID(Tabla1[[#This Row],[Aplicación]],14,6)</f>
        <v>212</v>
      </c>
    </row>
    <row r="6228" spans="1:24" x14ac:dyDescent="0.25">
      <c r="A6228" s="77">
        <v>220240044922</v>
      </c>
      <c r="B6228" s="78" t="s">
        <v>702</v>
      </c>
      <c r="C6228" s="79">
        <v>45567</v>
      </c>
      <c r="D6228" s="77">
        <v>22024000749</v>
      </c>
      <c r="E6228" s="78" t="s">
        <v>1290</v>
      </c>
      <c r="F6228" s="80">
        <v>3.06</v>
      </c>
      <c r="G6228" s="78" t="s">
        <v>82</v>
      </c>
      <c r="H6228" s="78" t="s">
        <v>5113</v>
      </c>
      <c r="I6228" s="81" t="s">
        <v>2934</v>
      </c>
      <c r="J6228" s="78" t="s">
        <v>398</v>
      </c>
      <c r="K6228" s="78" t="s">
        <v>398</v>
      </c>
      <c r="L6228" s="78" t="s">
        <v>413</v>
      </c>
      <c r="M6228" s="78" t="s">
        <v>395</v>
      </c>
      <c r="N6228" s="78" t="s">
        <v>396</v>
      </c>
      <c r="O6228" s="82" t="s">
        <v>325</v>
      </c>
      <c r="P6228" s="82" t="s">
        <v>6229</v>
      </c>
      <c r="Q6228" s="83" t="str">
        <f>MID(Tabla1[[#This Row],[Aplicación]],14,1)</f>
        <v>2</v>
      </c>
      <c r="R6228" s="35" t="s">
        <v>265</v>
      </c>
      <c r="S6228" s="83" t="str">
        <f>MID(Tabla1[[#This Row],[Aplicación]],6,2)</f>
        <v>02</v>
      </c>
      <c r="T6228" s="84" t="str">
        <f>VLOOKUP(Tabla1[[#This Row],[AREA]],Hoja1!A:B,2,FALSE)</f>
        <v>02. Urbanismo y vivienda</v>
      </c>
      <c r="U6228" s="83" t="str">
        <f>MID(Tabla1[[#This Row],[Aplicación]],9,4)</f>
        <v>9332</v>
      </c>
      <c r="V6228" s="84" t="str">
        <f>VLOOKUP(Tabla1[[#This Row],[PROGRAMA]],Hoja1!A:B,2,FALSE)</f>
        <v>9332. Mantenimiento de edificios e instalaciones municipales</v>
      </c>
      <c r="W6228" s="83" t="str">
        <f>MID(Tabla1[[#This Row],[Aplicación]],14,2)</f>
        <v>21</v>
      </c>
      <c r="X6228" s="83" t="str">
        <f>MID(Tabla1[[#This Row],[Aplicación]],14,6)</f>
        <v>212</v>
      </c>
    </row>
    <row r="6229" spans="1:24" x14ac:dyDescent="0.25">
      <c r="A6229" s="77">
        <v>220240061080</v>
      </c>
      <c r="B6229" s="78" t="s">
        <v>702</v>
      </c>
      <c r="C6229" s="79">
        <v>45643</v>
      </c>
      <c r="D6229" s="77">
        <v>22024000450</v>
      </c>
      <c r="E6229" s="78" t="s">
        <v>1455</v>
      </c>
      <c r="F6229" s="80">
        <v>3.06</v>
      </c>
      <c r="G6229" s="78" t="s">
        <v>82</v>
      </c>
      <c r="H6229" s="78" t="s">
        <v>3227</v>
      </c>
      <c r="I6229" s="81" t="s">
        <v>2934</v>
      </c>
      <c r="J6229" s="78" t="s">
        <v>398</v>
      </c>
      <c r="K6229" s="78" t="s">
        <v>398</v>
      </c>
      <c r="L6229" s="78" t="s">
        <v>413</v>
      </c>
      <c r="M6229" s="78" t="s">
        <v>395</v>
      </c>
      <c r="N6229" s="78" t="s">
        <v>396</v>
      </c>
      <c r="O6229" s="82" t="s">
        <v>325</v>
      </c>
      <c r="P6229" s="82" t="s">
        <v>6229</v>
      </c>
      <c r="Q6229" s="83" t="str">
        <f>MID(Tabla1[[#This Row],[Aplicación]],14,1)</f>
        <v>2</v>
      </c>
      <c r="R6229" s="35" t="s">
        <v>265</v>
      </c>
      <c r="S6229" s="83" t="str">
        <f>MID(Tabla1[[#This Row],[Aplicación]],6,2)</f>
        <v>11</v>
      </c>
      <c r="T6229" s="84" t="str">
        <f>VLOOKUP(Tabla1[[#This Row],[AREA]],Hoja1!A:B,2,FALSE)</f>
        <v>11. Salud pública y seguridad ciudadana</v>
      </c>
      <c r="U6229" s="83" t="str">
        <f>MID(Tabla1[[#This Row],[Aplicación]],9,4)</f>
        <v>1631</v>
      </c>
      <c r="V6229" s="84" t="str">
        <f>VLOOKUP(Tabla1[[#This Row],[PROGRAMA]],Hoja1!A:B,2,FALSE)</f>
        <v>1631. Limpieza viaria</v>
      </c>
      <c r="W6229" s="83" t="str">
        <f>MID(Tabla1[[#This Row],[Aplicación]],14,2)</f>
        <v>22</v>
      </c>
      <c r="X6229" s="83" t="str">
        <f>MID(Tabla1[[#This Row],[Aplicación]],14,6)</f>
        <v>22199</v>
      </c>
    </row>
    <row r="6230" spans="1:24" x14ac:dyDescent="0.25">
      <c r="A6230" s="77">
        <v>220240046636</v>
      </c>
      <c r="B6230" s="78" t="s">
        <v>390</v>
      </c>
      <c r="C6230" s="79">
        <v>45572</v>
      </c>
      <c r="D6230" s="77">
        <v>22024007569</v>
      </c>
      <c r="E6230" s="78" t="s">
        <v>7992</v>
      </c>
      <c r="F6230" s="80">
        <v>324.12</v>
      </c>
      <c r="G6230" s="78" t="s">
        <v>7993</v>
      </c>
      <c r="H6230" s="78" t="s">
        <v>7994</v>
      </c>
      <c r="I6230" s="81" t="s">
        <v>2930</v>
      </c>
      <c r="J6230" s="78" t="s">
        <v>398</v>
      </c>
      <c r="K6230" s="78" t="s">
        <v>398</v>
      </c>
      <c r="L6230" s="78" t="s">
        <v>413</v>
      </c>
      <c r="M6230" s="78" t="s">
        <v>585</v>
      </c>
      <c r="N6230" s="78" t="s">
        <v>539</v>
      </c>
      <c r="O6230" s="82" t="s">
        <v>326</v>
      </c>
      <c r="P6230" s="82" t="s">
        <v>6229</v>
      </c>
      <c r="Q6230" s="83" t="str">
        <f>MID(Tabla1[[#This Row],[Aplicación]],14,1)</f>
        <v>2</v>
      </c>
      <c r="R6230" s="35" t="s">
        <v>265</v>
      </c>
      <c r="S6230" s="83" t="str">
        <f>MID(Tabla1[[#This Row],[Aplicación]],6,2)</f>
        <v>07</v>
      </c>
      <c r="T6230" s="84" t="str">
        <f>VLOOKUP(Tabla1[[#This Row],[AREA]],Hoja1!A:B,2,FALSE)</f>
        <v>07. Medio ambiente</v>
      </c>
      <c r="U6230" s="83" t="str">
        <f>MID(Tabla1[[#This Row],[Aplicación]],9,4)</f>
        <v>1711</v>
      </c>
      <c r="V6230" s="84" t="str">
        <f>VLOOKUP(Tabla1[[#This Row],[PROGRAMA]],Hoja1!A:B,2,FALSE)</f>
        <v>1711. Parques y jardines</v>
      </c>
      <c r="W6230" s="83" t="str">
        <f>MID(Tabla1[[#This Row],[Aplicación]],14,2)</f>
        <v>22</v>
      </c>
      <c r="X6230" s="83" t="str">
        <f>MID(Tabla1[[#This Row],[Aplicación]],14,6)</f>
        <v>22102</v>
      </c>
    </row>
    <row r="6231" spans="1:24" x14ac:dyDescent="0.25">
      <c r="A6231" s="77">
        <v>220240053239</v>
      </c>
      <c r="B6231" s="78" t="s">
        <v>390</v>
      </c>
      <c r="C6231" s="79">
        <v>45604</v>
      </c>
      <c r="D6231" s="77">
        <v>22024008163</v>
      </c>
      <c r="E6231" s="78" t="s">
        <v>3410</v>
      </c>
      <c r="F6231" s="80">
        <v>332.75</v>
      </c>
      <c r="G6231" s="78" t="s">
        <v>7981</v>
      </c>
      <c r="H6231" s="78" t="s">
        <v>7995</v>
      </c>
      <c r="I6231" s="81" t="s">
        <v>2930</v>
      </c>
      <c r="J6231" s="78" t="s">
        <v>393</v>
      </c>
      <c r="K6231" s="78" t="s">
        <v>393</v>
      </c>
      <c r="L6231" s="78" t="s">
        <v>413</v>
      </c>
      <c r="M6231" s="78" t="s">
        <v>585</v>
      </c>
      <c r="N6231" s="78" t="s">
        <v>539</v>
      </c>
      <c r="O6231" s="82" t="s">
        <v>326</v>
      </c>
      <c r="P6231" s="82" t="s">
        <v>6229</v>
      </c>
      <c r="Q6231" s="83" t="str">
        <f>MID(Tabla1[[#This Row],[Aplicación]],14,1)</f>
        <v>2</v>
      </c>
      <c r="R6231" s="35" t="s">
        <v>265</v>
      </c>
      <c r="S6231" s="83" t="str">
        <f>MID(Tabla1[[#This Row],[Aplicación]],6,2)</f>
        <v>01</v>
      </c>
      <c r="T6231" s="84" t="str">
        <f>VLOOKUP(Tabla1[[#This Row],[AREA]],Hoja1!A:B,2,FALSE)</f>
        <v>01. Alcaldía</v>
      </c>
      <c r="U6231" s="83" t="str">
        <f>MID(Tabla1[[#This Row],[Aplicación]],9,4)</f>
        <v>9206</v>
      </c>
      <c r="V6231" s="84" t="str">
        <f>VLOOKUP(Tabla1[[#This Row],[PROGRAMA]],Hoja1!A:B,2,FALSE)</f>
        <v>9206. Archivo municipal</v>
      </c>
      <c r="W6231" s="83" t="str">
        <f>MID(Tabla1[[#This Row],[Aplicación]],14,2)</f>
        <v>22</v>
      </c>
      <c r="X6231" s="83" t="str">
        <f>MID(Tabla1[[#This Row],[Aplicación]],14,6)</f>
        <v>22000</v>
      </c>
    </row>
    <row r="6232" spans="1:24" x14ac:dyDescent="0.25">
      <c r="A6232" s="77">
        <v>220240061641</v>
      </c>
      <c r="B6232" s="78" t="s">
        <v>390</v>
      </c>
      <c r="C6232" s="79">
        <v>45644</v>
      </c>
      <c r="D6232" s="77">
        <v>22024009167</v>
      </c>
      <c r="E6232" s="78" t="s">
        <v>1148</v>
      </c>
      <c r="F6232" s="80">
        <v>337</v>
      </c>
      <c r="G6232" s="78" t="s">
        <v>7176</v>
      </c>
      <c r="H6232" s="78" t="s">
        <v>7996</v>
      </c>
      <c r="I6232" s="81" t="s">
        <v>2930</v>
      </c>
      <c r="J6232" s="78" t="s">
        <v>403</v>
      </c>
      <c r="K6232" s="78" t="s">
        <v>393</v>
      </c>
      <c r="L6232" s="78" t="s">
        <v>399</v>
      </c>
      <c r="M6232" s="78" t="s">
        <v>395</v>
      </c>
      <c r="N6232" s="78" t="s">
        <v>396</v>
      </c>
      <c r="O6232" s="82" t="s">
        <v>325</v>
      </c>
      <c r="P6232" s="82" t="s">
        <v>6229</v>
      </c>
      <c r="Q6232" s="83" t="str">
        <f>MID(Tabla1[[#This Row],[Aplicación]],14,1)</f>
        <v>6</v>
      </c>
      <c r="R6232" s="35" t="s">
        <v>266</v>
      </c>
      <c r="S6232" s="83" t="str">
        <f>MID(Tabla1[[#This Row],[Aplicación]],6,2)</f>
        <v>03</v>
      </c>
      <c r="T6232" s="84" t="str">
        <f>VLOOKUP(Tabla1[[#This Row],[AREA]],Hoja1!A:B,2,FALSE)</f>
        <v>03. Participación ciudadana y deportes</v>
      </c>
      <c r="U6232" s="83" t="str">
        <f>MID(Tabla1[[#This Row],[Aplicación]],9,4)</f>
        <v>9241</v>
      </c>
      <c r="V6232" s="84" t="str">
        <f>VLOOKUP(Tabla1[[#This Row],[PROGRAMA]],Hoja1!A:B,2,FALSE)</f>
        <v>9241. Participación ciudadana</v>
      </c>
      <c r="W6232" s="83" t="str">
        <f>MID(Tabla1[[#This Row],[Aplicación]],14,2)</f>
        <v>63</v>
      </c>
      <c r="X6232" s="83" t="str">
        <f>MID(Tabla1[[#This Row],[Aplicación]],14,6)</f>
        <v>632</v>
      </c>
    </row>
    <row r="6233" spans="1:24" x14ac:dyDescent="0.25">
      <c r="A6233" s="77">
        <v>220240061668</v>
      </c>
      <c r="B6233" s="78" t="s">
        <v>390</v>
      </c>
      <c r="C6233" s="79">
        <v>45644</v>
      </c>
      <c r="D6233" s="77">
        <v>22024009287</v>
      </c>
      <c r="E6233" s="78" t="s">
        <v>1312</v>
      </c>
      <c r="F6233" s="80">
        <v>346.75</v>
      </c>
      <c r="G6233" s="78" t="s">
        <v>98</v>
      </c>
      <c r="H6233" s="78" t="s">
        <v>7997</v>
      </c>
      <c r="I6233" s="81" t="s">
        <v>2930</v>
      </c>
      <c r="J6233" s="78" t="s">
        <v>398</v>
      </c>
      <c r="K6233" s="78" t="s">
        <v>398</v>
      </c>
      <c r="L6233" s="78" t="s">
        <v>399</v>
      </c>
      <c r="M6233" s="78" t="s">
        <v>585</v>
      </c>
      <c r="N6233" s="78" t="s">
        <v>539</v>
      </c>
      <c r="O6233" s="82" t="s">
        <v>326</v>
      </c>
      <c r="P6233" s="82" t="s">
        <v>6229</v>
      </c>
      <c r="Q6233" s="83" t="str">
        <f>MID(Tabla1[[#This Row],[Aplicación]],14,1)</f>
        <v>2</v>
      </c>
      <c r="R6233" s="35" t="s">
        <v>265</v>
      </c>
      <c r="S6233" s="83" t="str">
        <f>MID(Tabla1[[#This Row],[Aplicación]],6,2)</f>
        <v>04</v>
      </c>
      <c r="T6233" s="84" t="str">
        <f>VLOOKUP(Tabla1[[#This Row],[AREA]],Hoja1!A:B,2,FALSE)</f>
        <v>04. Hacienda, personal y modernización administrativa</v>
      </c>
      <c r="U6233" s="83" t="str">
        <f>MID(Tabla1[[#This Row],[Aplicación]],9,4)</f>
        <v>9202</v>
      </c>
      <c r="V6233" s="84" t="str">
        <f>VLOOKUP(Tabla1[[#This Row],[PROGRAMA]],Hoja1!A:B,2,FALSE)</f>
        <v>9202. Gestión de recursos humanos</v>
      </c>
      <c r="W6233" s="83" t="str">
        <f>MID(Tabla1[[#This Row],[Aplicación]],14,2)</f>
        <v>22</v>
      </c>
      <c r="X6233" s="83" t="str">
        <f>MID(Tabla1[[#This Row],[Aplicación]],14,6)</f>
        <v>22607</v>
      </c>
    </row>
    <row r="6234" spans="1:24" x14ac:dyDescent="0.25">
      <c r="A6234" s="77">
        <v>220240057897</v>
      </c>
      <c r="B6234" s="78" t="s">
        <v>390</v>
      </c>
      <c r="C6234" s="79">
        <v>45630</v>
      </c>
      <c r="D6234" s="77">
        <v>22024008774</v>
      </c>
      <c r="E6234" s="78" t="s">
        <v>1313</v>
      </c>
      <c r="F6234" s="80">
        <v>368.96</v>
      </c>
      <c r="G6234" s="78" t="s">
        <v>7946</v>
      </c>
      <c r="H6234" s="78" t="s">
        <v>7947</v>
      </c>
      <c r="I6234" s="81" t="s">
        <v>2930</v>
      </c>
      <c r="J6234" s="78" t="s">
        <v>7948</v>
      </c>
      <c r="K6234" s="78" t="s">
        <v>398</v>
      </c>
      <c r="L6234" s="78" t="s">
        <v>399</v>
      </c>
      <c r="M6234" s="78" t="s">
        <v>585</v>
      </c>
      <c r="N6234" s="78" t="s">
        <v>539</v>
      </c>
      <c r="O6234" s="82" t="s">
        <v>326</v>
      </c>
      <c r="P6234" s="82" t="s">
        <v>6229</v>
      </c>
      <c r="Q6234" s="83" t="str">
        <f>MID(Tabla1[[#This Row],[Aplicación]],14,1)</f>
        <v>2</v>
      </c>
      <c r="R6234" s="35" t="s">
        <v>265</v>
      </c>
      <c r="S6234" s="83" t="str">
        <f>MID(Tabla1[[#This Row],[Aplicación]],6,2)</f>
        <v>10</v>
      </c>
      <c r="T6234" s="84" t="str">
        <f>VLOOKUP(Tabla1[[#This Row],[AREA]],Hoja1!A:B,2,FALSE)</f>
        <v>10. Personas mayores, familia y servicios sociales</v>
      </c>
      <c r="U6234" s="83" t="str">
        <f>MID(Tabla1[[#This Row],[Aplicación]],9,4)</f>
        <v>2312</v>
      </c>
      <c r="V6234" s="84" t="str">
        <f>VLOOKUP(Tabla1[[#This Row],[PROGRAMA]],Hoja1!A:B,2,FALSE)</f>
        <v>2312. Iniciativas sociales</v>
      </c>
      <c r="W6234" s="83" t="str">
        <f>MID(Tabla1[[#This Row],[Aplicación]],14,2)</f>
        <v>22</v>
      </c>
      <c r="X6234" s="83" t="str">
        <f>MID(Tabla1[[#This Row],[Aplicación]],14,6)</f>
        <v>22699</v>
      </c>
    </row>
    <row r="6235" spans="1:24" x14ac:dyDescent="0.25">
      <c r="A6235" s="77">
        <v>220240052384</v>
      </c>
      <c r="B6235" s="78" t="s">
        <v>702</v>
      </c>
      <c r="C6235" s="79">
        <v>45601</v>
      </c>
      <c r="D6235" s="77">
        <v>22024000436</v>
      </c>
      <c r="E6235" s="78" t="s">
        <v>1287</v>
      </c>
      <c r="F6235" s="80">
        <v>2.0099999999999998</v>
      </c>
      <c r="G6235" s="78" t="s">
        <v>764</v>
      </c>
      <c r="H6235" s="78" t="s">
        <v>7977</v>
      </c>
      <c r="I6235" s="81" t="s">
        <v>2934</v>
      </c>
      <c r="J6235" s="78" t="s">
        <v>398</v>
      </c>
      <c r="K6235" s="78" t="s">
        <v>398</v>
      </c>
      <c r="L6235" s="78" t="s">
        <v>413</v>
      </c>
      <c r="M6235" s="78" t="s">
        <v>395</v>
      </c>
      <c r="N6235" s="78" t="s">
        <v>396</v>
      </c>
      <c r="O6235" s="82" t="s">
        <v>325</v>
      </c>
      <c r="P6235" s="82" t="s">
        <v>6229</v>
      </c>
      <c r="Q6235" s="83" t="str">
        <f>MID(Tabla1[[#This Row],[Aplicación]],14,1)</f>
        <v>2</v>
      </c>
      <c r="R6235" s="35" t="s">
        <v>265</v>
      </c>
      <c r="S6235" s="83" t="str">
        <f>MID(Tabla1[[#This Row],[Aplicación]],6,2)</f>
        <v>10</v>
      </c>
      <c r="T6235" s="84" t="str">
        <f>VLOOKUP(Tabla1[[#This Row],[AREA]],Hoja1!A:B,2,FALSE)</f>
        <v>10. Personas mayores, familia y servicios sociales</v>
      </c>
      <c r="U6235" s="83" t="str">
        <f>MID(Tabla1[[#This Row],[Aplicación]],9,4)</f>
        <v>2311</v>
      </c>
      <c r="V6235" s="84" t="str">
        <f>VLOOKUP(Tabla1[[#This Row],[PROGRAMA]],Hoja1!A:B,2,FALSE)</f>
        <v>2311. Intervención social</v>
      </c>
      <c r="W6235" s="83" t="str">
        <f>MID(Tabla1[[#This Row],[Aplicación]],14,2)</f>
        <v>21</v>
      </c>
      <c r="X6235" s="83" t="str">
        <f>MID(Tabla1[[#This Row],[Aplicación]],14,6)</f>
        <v>212</v>
      </c>
    </row>
    <row r="6236" spans="1:24" x14ac:dyDescent="0.25">
      <c r="A6236" s="77">
        <v>220240046552</v>
      </c>
      <c r="B6236" s="78" t="s">
        <v>702</v>
      </c>
      <c r="C6236" s="79">
        <v>45572</v>
      </c>
      <c r="D6236" s="77">
        <v>22024001633</v>
      </c>
      <c r="E6236" s="78" t="s">
        <v>1427</v>
      </c>
      <c r="F6236" s="80">
        <v>1.96</v>
      </c>
      <c r="G6236" s="78" t="s">
        <v>81</v>
      </c>
      <c r="H6236" s="78" t="s">
        <v>7998</v>
      </c>
      <c r="I6236" s="81" t="s">
        <v>2934</v>
      </c>
      <c r="J6236" s="78" t="s">
        <v>398</v>
      </c>
      <c r="K6236" s="78" t="s">
        <v>398</v>
      </c>
      <c r="L6236" s="78" t="s">
        <v>413</v>
      </c>
      <c r="M6236" s="78" t="s">
        <v>395</v>
      </c>
      <c r="N6236" s="78" t="s">
        <v>396</v>
      </c>
      <c r="O6236" s="82" t="s">
        <v>325</v>
      </c>
      <c r="P6236" s="82" t="s">
        <v>6229</v>
      </c>
      <c r="Q6236" s="83" t="str">
        <f>MID(Tabla1[[#This Row],[Aplicación]],14,1)</f>
        <v>2</v>
      </c>
      <c r="R6236" s="35" t="s">
        <v>265</v>
      </c>
      <c r="S6236" s="83" t="str">
        <f>MID(Tabla1[[#This Row],[Aplicación]],6,2)</f>
        <v>07</v>
      </c>
      <c r="T6236" s="84" t="str">
        <f>VLOOKUP(Tabla1[[#This Row],[AREA]],Hoja1!A:B,2,FALSE)</f>
        <v>07. Medio ambiente</v>
      </c>
      <c r="U6236" s="83" t="str">
        <f>MID(Tabla1[[#This Row],[Aplicación]],9,4)</f>
        <v>1711</v>
      </c>
      <c r="V6236" s="84" t="str">
        <f>VLOOKUP(Tabla1[[#This Row],[PROGRAMA]],Hoja1!A:B,2,FALSE)</f>
        <v>1711. Parques y jardines</v>
      </c>
      <c r="W6236" s="83" t="str">
        <f>MID(Tabla1[[#This Row],[Aplicación]],14,2)</f>
        <v>22</v>
      </c>
      <c r="X6236" s="83" t="str">
        <f>MID(Tabla1[[#This Row],[Aplicación]],14,6)</f>
        <v>22199</v>
      </c>
    </row>
    <row r="6237" spans="1:24" x14ac:dyDescent="0.25">
      <c r="A6237" s="77">
        <v>220240052374</v>
      </c>
      <c r="B6237" s="78" t="s">
        <v>702</v>
      </c>
      <c r="C6237" s="79">
        <v>45601</v>
      </c>
      <c r="D6237" s="77">
        <v>22024000485</v>
      </c>
      <c r="E6237" s="78" t="s">
        <v>1323</v>
      </c>
      <c r="F6237" s="80">
        <v>1.74</v>
      </c>
      <c r="G6237" s="78" t="s">
        <v>764</v>
      </c>
      <c r="H6237" s="78" t="s">
        <v>7800</v>
      </c>
      <c r="I6237" s="81" t="s">
        <v>2934</v>
      </c>
      <c r="J6237" s="78" t="s">
        <v>398</v>
      </c>
      <c r="K6237" s="78" t="s">
        <v>398</v>
      </c>
      <c r="L6237" s="78" t="s">
        <v>413</v>
      </c>
      <c r="M6237" s="78" t="s">
        <v>395</v>
      </c>
      <c r="N6237" s="78" t="s">
        <v>396</v>
      </c>
      <c r="O6237" s="82" t="s">
        <v>325</v>
      </c>
      <c r="P6237" s="82" t="s">
        <v>6229</v>
      </c>
      <c r="Q6237" s="83" t="str">
        <f>MID(Tabla1[[#This Row],[Aplicación]],14,1)</f>
        <v>2</v>
      </c>
      <c r="R6237" s="35" t="s">
        <v>265</v>
      </c>
      <c r="S6237" s="83" t="str">
        <f>MID(Tabla1[[#This Row],[Aplicación]],6,2)</f>
        <v>10</v>
      </c>
      <c r="T6237" s="84" t="str">
        <f>VLOOKUP(Tabla1[[#This Row],[AREA]],Hoja1!A:B,2,FALSE)</f>
        <v>10. Personas mayores, familia y servicios sociales</v>
      </c>
      <c r="U6237" s="83" t="str">
        <f>MID(Tabla1[[#This Row],[Aplicación]],9,4)</f>
        <v>2312</v>
      </c>
      <c r="V6237" s="84" t="str">
        <f>VLOOKUP(Tabla1[[#This Row],[PROGRAMA]],Hoja1!A:B,2,FALSE)</f>
        <v>2312. Iniciativas sociales</v>
      </c>
      <c r="W6237" s="83" t="str">
        <f>MID(Tabla1[[#This Row],[Aplicación]],14,2)</f>
        <v>21</v>
      </c>
      <c r="X6237" s="83" t="str">
        <f>MID(Tabla1[[#This Row],[Aplicación]],14,6)</f>
        <v>212</v>
      </c>
    </row>
    <row r="6238" spans="1:24" x14ac:dyDescent="0.25">
      <c r="A6238" s="77">
        <v>220240055750</v>
      </c>
      <c r="B6238" s="78" t="s">
        <v>702</v>
      </c>
      <c r="C6238" s="79">
        <v>45621</v>
      </c>
      <c r="D6238" s="77">
        <v>22024000765</v>
      </c>
      <c r="E6238" s="78" t="s">
        <v>1456</v>
      </c>
      <c r="F6238" s="80">
        <v>1.66</v>
      </c>
      <c r="G6238" s="78" t="s">
        <v>764</v>
      </c>
      <c r="H6238" s="78" t="s">
        <v>7999</v>
      </c>
      <c r="I6238" s="81" t="s">
        <v>2934</v>
      </c>
      <c r="J6238" s="78" t="s">
        <v>398</v>
      </c>
      <c r="K6238" s="78" t="s">
        <v>398</v>
      </c>
      <c r="L6238" s="78" t="s">
        <v>413</v>
      </c>
      <c r="M6238" s="78" t="s">
        <v>395</v>
      </c>
      <c r="N6238" s="78" t="s">
        <v>396</v>
      </c>
      <c r="O6238" s="82" t="s">
        <v>325</v>
      </c>
      <c r="P6238" s="82" t="s">
        <v>6229</v>
      </c>
      <c r="Q6238" s="83" t="str">
        <f>MID(Tabla1[[#This Row],[Aplicación]],14,1)</f>
        <v>2</v>
      </c>
      <c r="R6238" s="35" t="s">
        <v>265</v>
      </c>
      <c r="S6238" s="83" t="str">
        <f>MID(Tabla1[[#This Row],[Aplicación]],6,2)</f>
        <v>02</v>
      </c>
      <c r="T6238" s="84" t="str">
        <f>VLOOKUP(Tabla1[[#This Row],[AREA]],Hoja1!A:B,2,FALSE)</f>
        <v>02. Urbanismo y vivienda</v>
      </c>
      <c r="U6238" s="83" t="str">
        <f>MID(Tabla1[[#This Row],[Aplicación]],9,4)</f>
        <v>9332</v>
      </c>
      <c r="V6238" s="84" t="str">
        <f>VLOOKUP(Tabla1[[#This Row],[PROGRAMA]],Hoja1!A:B,2,FALSE)</f>
        <v>9332. Mantenimiento de edificios e instalaciones municipales</v>
      </c>
      <c r="W6238" s="83" t="str">
        <f>MID(Tabla1[[#This Row],[Aplicación]],14,2)</f>
        <v>21</v>
      </c>
      <c r="X6238" s="83" t="str">
        <f>MID(Tabla1[[#This Row],[Aplicación]],14,6)</f>
        <v>214</v>
      </c>
    </row>
    <row r="6239" spans="1:24" x14ac:dyDescent="0.25">
      <c r="A6239" s="77">
        <v>220240057932</v>
      </c>
      <c r="B6239" s="78" t="s">
        <v>390</v>
      </c>
      <c r="C6239" s="79">
        <v>45630</v>
      </c>
      <c r="D6239" s="77">
        <v>22024007993</v>
      </c>
      <c r="E6239" s="78" t="s">
        <v>1455</v>
      </c>
      <c r="F6239" s="80">
        <v>439.86</v>
      </c>
      <c r="G6239" s="78" t="s">
        <v>1012</v>
      </c>
      <c r="H6239" s="78" t="s">
        <v>8000</v>
      </c>
      <c r="I6239" s="81" t="s">
        <v>2930</v>
      </c>
      <c r="J6239" s="78" t="s">
        <v>393</v>
      </c>
      <c r="K6239" s="78" t="s">
        <v>393</v>
      </c>
      <c r="L6239" s="78" t="s">
        <v>413</v>
      </c>
      <c r="M6239" s="78" t="s">
        <v>395</v>
      </c>
      <c r="N6239" s="78" t="s">
        <v>396</v>
      </c>
      <c r="O6239" s="82" t="s">
        <v>325</v>
      </c>
      <c r="P6239" s="82" t="s">
        <v>6229</v>
      </c>
      <c r="Q6239" s="83" t="str">
        <f>MID(Tabla1[[#This Row],[Aplicación]],14,1)</f>
        <v>2</v>
      </c>
      <c r="R6239" s="35" t="s">
        <v>265</v>
      </c>
      <c r="S6239" s="83" t="str">
        <f>MID(Tabla1[[#This Row],[Aplicación]],6,2)</f>
        <v>11</v>
      </c>
      <c r="T6239" s="84" t="str">
        <f>VLOOKUP(Tabla1[[#This Row],[AREA]],Hoja1!A:B,2,FALSE)</f>
        <v>11. Salud pública y seguridad ciudadana</v>
      </c>
      <c r="U6239" s="83" t="str">
        <f>MID(Tabla1[[#This Row],[Aplicación]],9,4)</f>
        <v>1631</v>
      </c>
      <c r="V6239" s="84" t="str">
        <f>VLOOKUP(Tabla1[[#This Row],[PROGRAMA]],Hoja1!A:B,2,FALSE)</f>
        <v>1631. Limpieza viaria</v>
      </c>
      <c r="W6239" s="83" t="str">
        <f>MID(Tabla1[[#This Row],[Aplicación]],14,2)</f>
        <v>22</v>
      </c>
      <c r="X6239" s="83" t="str">
        <f>MID(Tabla1[[#This Row],[Aplicación]],14,6)</f>
        <v>22199</v>
      </c>
    </row>
    <row r="6240" spans="1:24" x14ac:dyDescent="0.25">
      <c r="A6240" s="77">
        <v>220240051212</v>
      </c>
      <c r="B6240" s="78" t="s">
        <v>390</v>
      </c>
      <c r="C6240" s="79">
        <v>45594</v>
      </c>
      <c r="D6240" s="77">
        <v>22024007992</v>
      </c>
      <c r="E6240" s="78" t="s">
        <v>1455</v>
      </c>
      <c r="F6240" s="80">
        <v>4443.8</v>
      </c>
      <c r="G6240" s="78" t="s">
        <v>84</v>
      </c>
      <c r="H6240" s="78" t="s">
        <v>8001</v>
      </c>
      <c r="I6240" s="81" t="s">
        <v>2930</v>
      </c>
      <c r="J6240" s="78" t="s">
        <v>398</v>
      </c>
      <c r="K6240" s="78" t="s">
        <v>398</v>
      </c>
      <c r="L6240" s="78" t="s">
        <v>413</v>
      </c>
      <c r="M6240" s="78" t="s">
        <v>395</v>
      </c>
      <c r="N6240" s="78" t="s">
        <v>396</v>
      </c>
      <c r="O6240" s="82" t="s">
        <v>325</v>
      </c>
      <c r="P6240" s="82" t="s">
        <v>6229</v>
      </c>
      <c r="Q6240" s="83" t="str">
        <f>MID(Tabla1[[#This Row],[Aplicación]],14,1)</f>
        <v>2</v>
      </c>
      <c r="R6240" s="35" t="s">
        <v>265</v>
      </c>
      <c r="S6240" s="83" t="str">
        <f>MID(Tabla1[[#This Row],[Aplicación]],6,2)</f>
        <v>11</v>
      </c>
      <c r="T6240" s="84" t="str">
        <f>VLOOKUP(Tabla1[[#This Row],[AREA]],Hoja1!A:B,2,FALSE)</f>
        <v>11. Salud pública y seguridad ciudadana</v>
      </c>
      <c r="U6240" s="83" t="str">
        <f>MID(Tabla1[[#This Row],[Aplicación]],9,4)</f>
        <v>1631</v>
      </c>
      <c r="V6240" s="84" t="str">
        <f>VLOOKUP(Tabla1[[#This Row],[PROGRAMA]],Hoja1!A:B,2,FALSE)</f>
        <v>1631. Limpieza viaria</v>
      </c>
      <c r="W6240" s="83" t="str">
        <f>MID(Tabla1[[#This Row],[Aplicación]],14,2)</f>
        <v>22</v>
      </c>
      <c r="X6240" s="83" t="str">
        <f>MID(Tabla1[[#This Row],[Aplicación]],14,6)</f>
        <v>22199</v>
      </c>
    </row>
    <row r="6241" spans="1:24" x14ac:dyDescent="0.25">
      <c r="A6241" s="77">
        <v>220240045835</v>
      </c>
      <c r="B6241" s="78" t="s">
        <v>390</v>
      </c>
      <c r="C6241" s="79">
        <v>45569</v>
      </c>
      <c r="D6241" s="77">
        <v>22024007067</v>
      </c>
      <c r="E6241" s="78" t="s">
        <v>4672</v>
      </c>
      <c r="F6241" s="80">
        <v>178.02</v>
      </c>
      <c r="G6241" s="78" t="s">
        <v>835</v>
      </c>
      <c r="H6241" s="78" t="s">
        <v>8002</v>
      </c>
      <c r="I6241" s="81" t="s">
        <v>2930</v>
      </c>
      <c r="J6241" s="78" t="s">
        <v>398</v>
      </c>
      <c r="K6241" s="78" t="s">
        <v>398</v>
      </c>
      <c r="L6241" s="78" t="s">
        <v>399</v>
      </c>
      <c r="M6241" s="78" t="s">
        <v>395</v>
      </c>
      <c r="N6241" s="78" t="s">
        <v>396</v>
      </c>
      <c r="O6241" s="82" t="s">
        <v>325</v>
      </c>
      <c r="P6241" s="82" t="s">
        <v>6229</v>
      </c>
      <c r="Q6241" s="83" t="str">
        <f>MID(Tabla1[[#This Row],[Aplicación]],14,1)</f>
        <v>2</v>
      </c>
      <c r="R6241" s="35" t="s">
        <v>265</v>
      </c>
      <c r="S6241" s="83" t="str">
        <f>MID(Tabla1[[#This Row],[Aplicación]],6,2)</f>
        <v>01</v>
      </c>
      <c r="T6241" s="84" t="str">
        <f>VLOOKUP(Tabla1[[#This Row],[AREA]],Hoja1!A:B,2,FALSE)</f>
        <v>01. Alcaldía</v>
      </c>
      <c r="U6241" s="83" t="str">
        <f>MID(Tabla1[[#This Row],[Aplicación]],9,4)</f>
        <v>4331</v>
      </c>
      <c r="V6241" s="84" t="str">
        <f>VLOOKUP(Tabla1[[#This Row],[PROGRAMA]],Hoja1!A:B,2,FALSE)</f>
        <v>4331. Desarrollo empresarial</v>
      </c>
      <c r="W6241" s="83" t="str">
        <f>MID(Tabla1[[#This Row],[Aplicación]],14,2)</f>
        <v>21</v>
      </c>
      <c r="X6241" s="83" t="str">
        <f>MID(Tabla1[[#This Row],[Aplicación]],14,6)</f>
        <v>214</v>
      </c>
    </row>
    <row r="6242" spans="1:24" x14ac:dyDescent="0.25">
      <c r="A6242" s="77">
        <v>220240063903</v>
      </c>
      <c r="B6242" s="78" t="s">
        <v>390</v>
      </c>
      <c r="C6242" s="79">
        <v>45653</v>
      </c>
      <c r="D6242" s="77">
        <v>22024009564</v>
      </c>
      <c r="E6242" s="78" t="s">
        <v>1188</v>
      </c>
      <c r="F6242" s="80">
        <v>375.1</v>
      </c>
      <c r="G6242" s="78" t="s">
        <v>300</v>
      </c>
      <c r="H6242" s="78" t="s">
        <v>8003</v>
      </c>
      <c r="I6242" s="81">
        <v>220</v>
      </c>
      <c r="J6242" s="78" t="s">
        <v>398</v>
      </c>
      <c r="K6242" s="78" t="s">
        <v>398</v>
      </c>
      <c r="L6242" s="78" t="s">
        <v>399</v>
      </c>
      <c r="M6242" s="78" t="s">
        <v>585</v>
      </c>
      <c r="N6242" s="78" t="s">
        <v>539</v>
      </c>
      <c r="O6242" s="82" t="s">
        <v>326</v>
      </c>
      <c r="P6242" s="82" t="s">
        <v>6229</v>
      </c>
      <c r="Q6242" s="83" t="str">
        <f>MID(Tabla1[[#This Row],[Aplicación]],14,1)</f>
        <v>2</v>
      </c>
      <c r="R6242" s="35" t="s">
        <v>265</v>
      </c>
      <c r="S6242" s="83" t="str">
        <f>MID(Tabla1[[#This Row],[Aplicación]],6,2)</f>
        <v>01</v>
      </c>
      <c r="T6242" s="84" t="str">
        <f>VLOOKUP(Tabla1[[#This Row],[AREA]],Hoja1!A:B,2,FALSE)</f>
        <v>01. Alcaldía</v>
      </c>
      <c r="U6242" s="83" t="str">
        <f>MID(Tabla1[[#This Row],[Aplicación]],9,4)</f>
        <v>4331</v>
      </c>
      <c r="V6242" s="84" t="str">
        <f>VLOOKUP(Tabla1[[#This Row],[PROGRAMA]],Hoja1!A:B,2,FALSE)</f>
        <v>4331. Desarrollo empresarial</v>
      </c>
      <c r="W6242" s="83" t="str">
        <f>MID(Tabla1[[#This Row],[Aplicación]],14,2)</f>
        <v>22</v>
      </c>
      <c r="X6242" s="83" t="str">
        <f>MID(Tabla1[[#This Row],[Aplicación]],14,6)</f>
        <v>22799</v>
      </c>
    </row>
    <row r="6243" spans="1:24" x14ac:dyDescent="0.25">
      <c r="A6243" s="77">
        <v>220240062138</v>
      </c>
      <c r="B6243" s="78" t="s">
        <v>658</v>
      </c>
      <c r="C6243" s="79">
        <v>45646</v>
      </c>
      <c r="D6243" s="77">
        <v>22024009356</v>
      </c>
      <c r="E6243" s="78" t="s">
        <v>1212</v>
      </c>
      <c r="F6243" s="80">
        <v>14519.52</v>
      </c>
      <c r="G6243" s="78" t="s">
        <v>884</v>
      </c>
      <c r="H6243" s="78" t="s">
        <v>8004</v>
      </c>
      <c r="I6243" s="81" t="s">
        <v>2951</v>
      </c>
      <c r="J6243" s="78" t="s">
        <v>393</v>
      </c>
      <c r="K6243" s="78" t="s">
        <v>393</v>
      </c>
      <c r="L6243" s="78" t="s">
        <v>399</v>
      </c>
      <c r="M6243" s="78" t="s">
        <v>538</v>
      </c>
      <c r="N6243" s="78" t="s">
        <v>539</v>
      </c>
      <c r="O6243" s="82" t="s">
        <v>323</v>
      </c>
      <c r="P6243" s="82" t="s">
        <v>6229</v>
      </c>
      <c r="Q6243" s="83" t="str">
        <f>MID(Tabla1[[#This Row],[Aplicación]],14,1)</f>
        <v>2</v>
      </c>
      <c r="R6243" s="35" t="s">
        <v>265</v>
      </c>
      <c r="S6243" s="83" t="str">
        <f>MID(Tabla1[[#This Row],[Aplicación]],6,2)</f>
        <v>02</v>
      </c>
      <c r="T6243" s="84" t="str">
        <f>VLOOKUP(Tabla1[[#This Row],[AREA]],Hoja1!A:B,2,FALSE)</f>
        <v>02. Urbanismo y vivienda</v>
      </c>
      <c r="U6243" s="83" t="str">
        <f>MID(Tabla1[[#This Row],[Aplicación]],9,4)</f>
        <v>9331</v>
      </c>
      <c r="V6243" s="84" t="str">
        <f>VLOOKUP(Tabla1[[#This Row],[PROGRAMA]],Hoja1!A:B,2,FALSE)</f>
        <v>9331. Gestión del patrimonio</v>
      </c>
      <c r="W6243" s="83" t="str">
        <f>MID(Tabla1[[#This Row],[Aplicación]],14,2)</f>
        <v>22</v>
      </c>
      <c r="X6243" s="83" t="str">
        <f>MID(Tabla1[[#This Row],[Aplicación]],14,6)</f>
        <v>224</v>
      </c>
    </row>
    <row r="6244" spans="1:24" x14ac:dyDescent="0.25">
      <c r="A6244" s="77">
        <v>220240062139</v>
      </c>
      <c r="B6244" s="78" t="s">
        <v>658</v>
      </c>
      <c r="C6244" s="79">
        <v>45646</v>
      </c>
      <c r="D6244" s="77">
        <v>22024009359</v>
      </c>
      <c r="E6244" s="78" t="s">
        <v>1212</v>
      </c>
      <c r="F6244" s="80">
        <v>14480.48</v>
      </c>
      <c r="G6244" s="78" t="s">
        <v>884</v>
      </c>
      <c r="H6244" s="78" t="s">
        <v>8005</v>
      </c>
      <c r="I6244" s="81" t="s">
        <v>2951</v>
      </c>
      <c r="J6244" s="78" t="s">
        <v>393</v>
      </c>
      <c r="K6244" s="78" t="s">
        <v>393</v>
      </c>
      <c r="L6244" s="78" t="s">
        <v>399</v>
      </c>
      <c r="M6244" s="78" t="s">
        <v>538</v>
      </c>
      <c r="N6244" s="78" t="s">
        <v>539</v>
      </c>
      <c r="O6244" s="82" t="s">
        <v>323</v>
      </c>
      <c r="P6244" s="82" t="s">
        <v>6229</v>
      </c>
      <c r="Q6244" s="83" t="str">
        <f>MID(Tabla1[[#This Row],[Aplicación]],14,1)</f>
        <v>2</v>
      </c>
      <c r="R6244" s="35" t="s">
        <v>265</v>
      </c>
      <c r="S6244" s="83" t="str">
        <f>MID(Tabla1[[#This Row],[Aplicación]],6,2)</f>
        <v>02</v>
      </c>
      <c r="T6244" s="84" t="str">
        <f>VLOOKUP(Tabla1[[#This Row],[AREA]],Hoja1!A:B,2,FALSE)</f>
        <v>02. Urbanismo y vivienda</v>
      </c>
      <c r="U6244" s="83" t="str">
        <f>MID(Tabla1[[#This Row],[Aplicación]],9,4)</f>
        <v>9331</v>
      </c>
      <c r="V6244" s="84" t="str">
        <f>VLOOKUP(Tabla1[[#This Row],[PROGRAMA]],Hoja1!A:B,2,FALSE)</f>
        <v>9331. Gestión del patrimonio</v>
      </c>
      <c r="W6244" s="83" t="str">
        <f>MID(Tabla1[[#This Row],[Aplicación]],14,2)</f>
        <v>22</v>
      </c>
      <c r="X6244" s="83" t="str">
        <f>MID(Tabla1[[#This Row],[Aplicación]],14,6)</f>
        <v>224</v>
      </c>
    </row>
    <row r="6245" spans="1:24" x14ac:dyDescent="0.25">
      <c r="A6245" s="77">
        <v>220240057958</v>
      </c>
      <c r="B6245" s="78" t="s">
        <v>390</v>
      </c>
      <c r="C6245" s="79">
        <v>45630</v>
      </c>
      <c r="D6245" s="77">
        <v>22024009007</v>
      </c>
      <c r="E6245" s="78" t="s">
        <v>1287</v>
      </c>
      <c r="F6245" s="80">
        <v>8.11</v>
      </c>
      <c r="G6245" s="78" t="s">
        <v>370</v>
      </c>
      <c r="H6245" s="78" t="s">
        <v>8006</v>
      </c>
      <c r="I6245" s="81" t="s">
        <v>2930</v>
      </c>
      <c r="J6245" s="78" t="s">
        <v>398</v>
      </c>
      <c r="K6245" s="78" t="s">
        <v>398</v>
      </c>
      <c r="L6245" s="78" t="s">
        <v>413</v>
      </c>
      <c r="M6245" s="78" t="s">
        <v>585</v>
      </c>
      <c r="N6245" s="78" t="s">
        <v>539</v>
      </c>
      <c r="O6245" s="82" t="s">
        <v>326</v>
      </c>
      <c r="P6245" s="82" t="s">
        <v>6229</v>
      </c>
      <c r="Q6245" s="83" t="str">
        <f>MID(Tabla1[[#This Row],[Aplicación]],14,1)</f>
        <v>2</v>
      </c>
      <c r="R6245" s="35" t="s">
        <v>265</v>
      </c>
      <c r="S6245" s="83" t="str">
        <f>MID(Tabla1[[#This Row],[Aplicación]],6,2)</f>
        <v>10</v>
      </c>
      <c r="T6245" s="84" t="str">
        <f>VLOOKUP(Tabla1[[#This Row],[AREA]],Hoja1!A:B,2,FALSE)</f>
        <v>10. Personas mayores, familia y servicios sociales</v>
      </c>
      <c r="U6245" s="83" t="str">
        <f>MID(Tabla1[[#This Row],[Aplicación]],9,4)</f>
        <v>2311</v>
      </c>
      <c r="V6245" s="84" t="str">
        <f>VLOOKUP(Tabla1[[#This Row],[PROGRAMA]],Hoja1!A:B,2,FALSE)</f>
        <v>2311. Intervención social</v>
      </c>
      <c r="W6245" s="83" t="str">
        <f>MID(Tabla1[[#This Row],[Aplicación]],14,2)</f>
        <v>21</v>
      </c>
      <c r="X6245" s="83" t="str">
        <f>MID(Tabla1[[#This Row],[Aplicación]],14,6)</f>
        <v>212</v>
      </c>
    </row>
    <row r="6246" spans="1:24" x14ac:dyDescent="0.25">
      <c r="A6246" s="77">
        <v>220240061639</v>
      </c>
      <c r="B6246" s="78" t="s">
        <v>390</v>
      </c>
      <c r="C6246" s="79">
        <v>45644</v>
      </c>
      <c r="D6246" s="77">
        <v>22024009165</v>
      </c>
      <c r="E6246" s="78" t="s">
        <v>1298</v>
      </c>
      <c r="F6246" s="80">
        <v>383.51</v>
      </c>
      <c r="G6246" s="78" t="s">
        <v>361</v>
      </c>
      <c r="H6246" s="78" t="s">
        <v>8007</v>
      </c>
      <c r="I6246" s="81" t="s">
        <v>2930</v>
      </c>
      <c r="J6246" s="78" t="s">
        <v>398</v>
      </c>
      <c r="K6246" s="78" t="s">
        <v>398</v>
      </c>
      <c r="L6246" s="78" t="s">
        <v>413</v>
      </c>
      <c r="M6246" s="78" t="s">
        <v>585</v>
      </c>
      <c r="N6246" s="78" t="s">
        <v>539</v>
      </c>
      <c r="O6246" s="82" t="s">
        <v>326</v>
      </c>
      <c r="P6246" s="82" t="s">
        <v>6229</v>
      </c>
      <c r="Q6246" s="83" t="str">
        <f>MID(Tabla1[[#This Row],[Aplicación]],14,1)</f>
        <v>2</v>
      </c>
      <c r="R6246" s="35" t="s">
        <v>265</v>
      </c>
      <c r="S6246" s="83" t="str">
        <f>MID(Tabla1[[#This Row],[Aplicación]],6,2)</f>
        <v>03</v>
      </c>
      <c r="T6246" s="84" t="str">
        <f>VLOOKUP(Tabla1[[#This Row],[AREA]],Hoja1!A:B,2,FALSE)</f>
        <v>03. Participación ciudadana y deportes</v>
      </c>
      <c r="U6246" s="83" t="str">
        <f>MID(Tabla1[[#This Row],[Aplicación]],9,4)</f>
        <v>9241</v>
      </c>
      <c r="V6246" s="84" t="str">
        <f>VLOOKUP(Tabla1[[#This Row],[PROGRAMA]],Hoja1!A:B,2,FALSE)</f>
        <v>9241. Participación ciudadana</v>
      </c>
      <c r="W6246" s="83" t="str">
        <f>MID(Tabla1[[#This Row],[Aplicación]],14,2)</f>
        <v>22</v>
      </c>
      <c r="X6246" s="83" t="str">
        <f>MID(Tabla1[[#This Row],[Aplicación]],14,6)</f>
        <v>22199</v>
      </c>
    </row>
    <row r="6247" spans="1:24" x14ac:dyDescent="0.25">
      <c r="A6247" s="77">
        <v>220240051153</v>
      </c>
      <c r="B6247" s="78" t="s">
        <v>390</v>
      </c>
      <c r="C6247" s="79">
        <v>45594</v>
      </c>
      <c r="D6247" s="77">
        <v>22024007904</v>
      </c>
      <c r="E6247" s="78" t="s">
        <v>1315</v>
      </c>
      <c r="F6247" s="80">
        <v>393.25</v>
      </c>
      <c r="G6247" s="78" t="s">
        <v>26</v>
      </c>
      <c r="H6247" s="78" t="s">
        <v>8008</v>
      </c>
      <c r="I6247" s="81" t="s">
        <v>2930</v>
      </c>
      <c r="J6247" s="78" t="s">
        <v>398</v>
      </c>
      <c r="K6247" s="78" t="s">
        <v>398</v>
      </c>
      <c r="L6247" s="78" t="s">
        <v>399</v>
      </c>
      <c r="M6247" s="78" t="s">
        <v>585</v>
      </c>
      <c r="N6247" s="78" t="s">
        <v>539</v>
      </c>
      <c r="O6247" s="82" t="s">
        <v>326</v>
      </c>
      <c r="P6247" s="82" t="s">
        <v>6229</v>
      </c>
      <c r="Q6247" s="83" t="str">
        <f>MID(Tabla1[[#This Row],[Aplicación]],14,1)</f>
        <v>2</v>
      </c>
      <c r="R6247" s="35" t="s">
        <v>265</v>
      </c>
      <c r="S6247" s="83" t="str">
        <f>MID(Tabla1[[#This Row],[Aplicación]],6,2)</f>
        <v>10</v>
      </c>
      <c r="T6247" s="84" t="str">
        <f>VLOOKUP(Tabla1[[#This Row],[AREA]],Hoja1!A:B,2,FALSE)</f>
        <v>10. Personas mayores, familia y servicios sociales</v>
      </c>
      <c r="U6247" s="83" t="str">
        <f>MID(Tabla1[[#This Row],[Aplicación]],9,4)</f>
        <v>2314</v>
      </c>
      <c r="V6247" s="84" t="str">
        <f>VLOOKUP(Tabla1[[#This Row],[PROGRAMA]],Hoja1!A:B,2,FALSE)</f>
        <v>2314. Centro de programas juveniles</v>
      </c>
      <c r="W6247" s="83" t="str">
        <f>MID(Tabla1[[#This Row],[Aplicación]],14,2)</f>
        <v>22</v>
      </c>
      <c r="X6247" s="83" t="str">
        <f>MID(Tabla1[[#This Row],[Aplicación]],14,6)</f>
        <v>22613</v>
      </c>
    </row>
    <row r="6248" spans="1:24" x14ac:dyDescent="0.25">
      <c r="A6248" s="77">
        <v>220240053724</v>
      </c>
      <c r="B6248" s="78" t="s">
        <v>390</v>
      </c>
      <c r="C6248" s="79">
        <v>45609</v>
      </c>
      <c r="D6248" s="77">
        <v>22024008088</v>
      </c>
      <c r="E6248" s="78" t="s">
        <v>4118</v>
      </c>
      <c r="F6248" s="80">
        <v>18041.099999999999</v>
      </c>
      <c r="G6248" s="78" t="s">
        <v>935</v>
      </c>
      <c r="H6248" s="78" t="s">
        <v>8009</v>
      </c>
      <c r="I6248" s="81" t="s">
        <v>2930</v>
      </c>
      <c r="J6248" s="78" t="s">
        <v>398</v>
      </c>
      <c r="K6248" s="78" t="s">
        <v>398</v>
      </c>
      <c r="L6248" s="78" t="s">
        <v>413</v>
      </c>
      <c r="M6248" s="78" t="s">
        <v>585</v>
      </c>
      <c r="N6248" s="78" t="s">
        <v>539</v>
      </c>
      <c r="O6248" s="82" t="s">
        <v>326</v>
      </c>
      <c r="P6248" s="82" t="s">
        <v>6229</v>
      </c>
      <c r="Q6248" s="83" t="str">
        <f>MID(Tabla1[[#This Row],[Aplicación]],14,1)</f>
        <v>6</v>
      </c>
      <c r="R6248" s="35" t="s">
        <v>266</v>
      </c>
      <c r="S6248" s="83" t="str">
        <f>MID(Tabla1[[#This Row],[Aplicación]],6,2)</f>
        <v>03</v>
      </c>
      <c r="T6248" s="84" t="str">
        <f>VLOOKUP(Tabla1[[#This Row],[AREA]],Hoja1!A:B,2,FALSE)</f>
        <v>03. Participación ciudadana y deportes</v>
      </c>
      <c r="U6248" s="83" t="str">
        <f>MID(Tabla1[[#This Row],[Aplicación]],9,4)</f>
        <v>9241</v>
      </c>
      <c r="V6248" s="84" t="str">
        <f>VLOOKUP(Tabla1[[#This Row],[PROGRAMA]],Hoja1!A:B,2,FALSE)</f>
        <v>9241. Participación ciudadana</v>
      </c>
      <c r="W6248" s="83" t="str">
        <f>MID(Tabla1[[#This Row],[Aplicación]],14,2)</f>
        <v>63</v>
      </c>
      <c r="X6248" s="83" t="str">
        <f>MID(Tabla1[[#This Row],[Aplicación]],14,6)</f>
        <v>633</v>
      </c>
    </row>
    <row r="6249" spans="1:24" x14ac:dyDescent="0.25">
      <c r="A6249" s="77">
        <v>220240061704</v>
      </c>
      <c r="B6249" s="78" t="s">
        <v>390</v>
      </c>
      <c r="C6249" s="79">
        <v>45644</v>
      </c>
      <c r="D6249" s="77">
        <v>22024009330</v>
      </c>
      <c r="E6249" s="78" t="s">
        <v>1188</v>
      </c>
      <c r="F6249" s="80">
        <v>6047.58</v>
      </c>
      <c r="G6249" s="78" t="s">
        <v>935</v>
      </c>
      <c r="H6249" s="78" t="s">
        <v>8010</v>
      </c>
      <c r="I6249" s="81" t="s">
        <v>2930</v>
      </c>
      <c r="J6249" s="78" t="s">
        <v>398</v>
      </c>
      <c r="K6249" s="78" t="s">
        <v>398</v>
      </c>
      <c r="L6249" s="78" t="s">
        <v>399</v>
      </c>
      <c r="M6249" s="78" t="s">
        <v>585</v>
      </c>
      <c r="N6249" s="78" t="s">
        <v>539</v>
      </c>
      <c r="O6249" s="82" t="s">
        <v>326</v>
      </c>
      <c r="P6249" s="82" t="s">
        <v>6229</v>
      </c>
      <c r="Q6249" s="83" t="str">
        <f>MID(Tabla1[[#This Row],[Aplicación]],14,1)</f>
        <v>2</v>
      </c>
      <c r="R6249" s="35" t="s">
        <v>265</v>
      </c>
      <c r="S6249" s="83" t="str">
        <f>MID(Tabla1[[#This Row],[Aplicación]],6,2)</f>
        <v>01</v>
      </c>
      <c r="T6249" s="84" t="str">
        <f>VLOOKUP(Tabla1[[#This Row],[AREA]],Hoja1!A:B,2,FALSE)</f>
        <v>01. Alcaldía</v>
      </c>
      <c r="U6249" s="83" t="str">
        <f>MID(Tabla1[[#This Row],[Aplicación]],9,4)</f>
        <v>4331</v>
      </c>
      <c r="V6249" s="84" t="str">
        <f>VLOOKUP(Tabla1[[#This Row],[PROGRAMA]],Hoja1!A:B,2,FALSE)</f>
        <v>4331. Desarrollo empresarial</v>
      </c>
      <c r="W6249" s="83" t="str">
        <f>MID(Tabla1[[#This Row],[Aplicación]],14,2)</f>
        <v>22</v>
      </c>
      <c r="X6249" s="83" t="str">
        <f>MID(Tabla1[[#This Row],[Aplicación]],14,6)</f>
        <v>22799</v>
      </c>
    </row>
    <row r="6250" spans="1:24" x14ac:dyDescent="0.25">
      <c r="A6250" s="77">
        <v>220240055104</v>
      </c>
      <c r="B6250" s="78" t="s">
        <v>390</v>
      </c>
      <c r="C6250" s="79">
        <v>45616</v>
      </c>
      <c r="D6250" s="77">
        <v>22024008638</v>
      </c>
      <c r="E6250" s="78" t="s">
        <v>1470</v>
      </c>
      <c r="F6250" s="80">
        <v>4827.8999999999996</v>
      </c>
      <c r="G6250" s="78" t="s">
        <v>935</v>
      </c>
      <c r="H6250" s="78" t="s">
        <v>8011</v>
      </c>
      <c r="I6250" s="81" t="s">
        <v>2930</v>
      </c>
      <c r="J6250" s="78" t="s">
        <v>398</v>
      </c>
      <c r="K6250" s="78" t="s">
        <v>398</v>
      </c>
      <c r="L6250" s="78" t="s">
        <v>399</v>
      </c>
      <c r="M6250" s="78" t="s">
        <v>585</v>
      </c>
      <c r="N6250" s="78" t="s">
        <v>539</v>
      </c>
      <c r="O6250" s="82" t="s">
        <v>326</v>
      </c>
      <c r="P6250" s="82" t="s">
        <v>6229</v>
      </c>
      <c r="Q6250" s="83" t="str">
        <f>MID(Tabla1[[#This Row],[Aplicación]],14,1)</f>
        <v>2</v>
      </c>
      <c r="R6250" s="35" t="s">
        <v>265</v>
      </c>
      <c r="S6250" s="83" t="str">
        <f>MID(Tabla1[[#This Row],[Aplicación]],6,2)</f>
        <v>10</v>
      </c>
      <c r="T6250" s="84" t="str">
        <f>VLOOKUP(Tabla1[[#This Row],[AREA]],Hoja1!A:B,2,FALSE)</f>
        <v>10. Personas mayores, familia y servicios sociales</v>
      </c>
      <c r="U6250" s="83" t="str">
        <f>MID(Tabla1[[#This Row],[Aplicación]],9,4)</f>
        <v>2312</v>
      </c>
      <c r="V6250" s="84" t="str">
        <f>VLOOKUP(Tabla1[[#This Row],[PROGRAMA]],Hoja1!A:B,2,FALSE)</f>
        <v>2312. Iniciativas sociales</v>
      </c>
      <c r="W6250" s="83" t="str">
        <f>MID(Tabla1[[#This Row],[Aplicación]],14,2)</f>
        <v>22</v>
      </c>
      <c r="X6250" s="83" t="str">
        <f>MID(Tabla1[[#This Row],[Aplicación]],14,6)</f>
        <v>22617</v>
      </c>
    </row>
    <row r="6251" spans="1:24" x14ac:dyDescent="0.25">
      <c r="A6251" s="77">
        <v>220240053216</v>
      </c>
      <c r="B6251" s="78" t="s">
        <v>390</v>
      </c>
      <c r="C6251" s="79">
        <v>45603</v>
      </c>
      <c r="D6251" s="77">
        <v>22024007206</v>
      </c>
      <c r="E6251" s="78" t="s">
        <v>1315</v>
      </c>
      <c r="F6251" s="80">
        <v>1694</v>
      </c>
      <c r="G6251" s="78" t="s">
        <v>935</v>
      </c>
      <c r="H6251" s="78" t="s">
        <v>8012</v>
      </c>
      <c r="I6251" s="81" t="s">
        <v>2930</v>
      </c>
      <c r="J6251" s="78" t="s">
        <v>398</v>
      </c>
      <c r="K6251" s="78" t="s">
        <v>398</v>
      </c>
      <c r="L6251" s="78" t="s">
        <v>399</v>
      </c>
      <c r="M6251" s="78" t="s">
        <v>585</v>
      </c>
      <c r="N6251" s="78" t="s">
        <v>539</v>
      </c>
      <c r="O6251" s="82" t="s">
        <v>326</v>
      </c>
      <c r="P6251" s="82" t="s">
        <v>6229</v>
      </c>
      <c r="Q6251" s="83" t="str">
        <f>MID(Tabla1[[#This Row],[Aplicación]],14,1)</f>
        <v>2</v>
      </c>
      <c r="R6251" s="35" t="s">
        <v>265</v>
      </c>
      <c r="S6251" s="83" t="str">
        <f>MID(Tabla1[[#This Row],[Aplicación]],6,2)</f>
        <v>10</v>
      </c>
      <c r="T6251" s="84" t="str">
        <f>VLOOKUP(Tabla1[[#This Row],[AREA]],Hoja1!A:B,2,FALSE)</f>
        <v>10. Personas mayores, familia y servicios sociales</v>
      </c>
      <c r="U6251" s="83" t="str">
        <f>MID(Tabla1[[#This Row],[Aplicación]],9,4)</f>
        <v>2314</v>
      </c>
      <c r="V6251" s="84" t="str">
        <f>VLOOKUP(Tabla1[[#This Row],[PROGRAMA]],Hoja1!A:B,2,FALSE)</f>
        <v>2314. Centro de programas juveniles</v>
      </c>
      <c r="W6251" s="83" t="str">
        <f>MID(Tabla1[[#This Row],[Aplicación]],14,2)</f>
        <v>22</v>
      </c>
      <c r="X6251" s="83" t="str">
        <f>MID(Tabla1[[#This Row],[Aplicación]],14,6)</f>
        <v>22613</v>
      </c>
    </row>
    <row r="6252" spans="1:24" x14ac:dyDescent="0.25">
      <c r="A6252" s="77">
        <v>220240061652</v>
      </c>
      <c r="B6252" s="78" t="s">
        <v>390</v>
      </c>
      <c r="C6252" s="79">
        <v>45644</v>
      </c>
      <c r="D6252" s="77">
        <v>22024009196</v>
      </c>
      <c r="E6252" s="78" t="s">
        <v>1315</v>
      </c>
      <c r="F6252" s="80">
        <v>580.79999999999995</v>
      </c>
      <c r="G6252" s="78" t="s">
        <v>935</v>
      </c>
      <c r="H6252" s="78" t="s">
        <v>8013</v>
      </c>
      <c r="I6252" s="81" t="s">
        <v>2930</v>
      </c>
      <c r="J6252" s="78" t="s">
        <v>398</v>
      </c>
      <c r="K6252" s="78" t="s">
        <v>398</v>
      </c>
      <c r="L6252" s="78" t="s">
        <v>413</v>
      </c>
      <c r="M6252" s="78" t="s">
        <v>585</v>
      </c>
      <c r="N6252" s="78" t="s">
        <v>539</v>
      </c>
      <c r="O6252" s="82" t="s">
        <v>326</v>
      </c>
      <c r="P6252" s="82" t="s">
        <v>6229</v>
      </c>
      <c r="Q6252" s="83" t="str">
        <f>MID(Tabla1[[#This Row],[Aplicación]],14,1)</f>
        <v>2</v>
      </c>
      <c r="R6252" s="35" t="s">
        <v>265</v>
      </c>
      <c r="S6252" s="83" t="str">
        <f>MID(Tabla1[[#This Row],[Aplicación]],6,2)</f>
        <v>10</v>
      </c>
      <c r="T6252" s="84" t="str">
        <f>VLOOKUP(Tabla1[[#This Row],[AREA]],Hoja1!A:B,2,FALSE)</f>
        <v>10. Personas mayores, familia y servicios sociales</v>
      </c>
      <c r="U6252" s="83" t="str">
        <f>MID(Tabla1[[#This Row],[Aplicación]],9,4)</f>
        <v>2314</v>
      </c>
      <c r="V6252" s="84" t="str">
        <f>VLOOKUP(Tabla1[[#This Row],[PROGRAMA]],Hoja1!A:B,2,FALSE)</f>
        <v>2314. Centro de programas juveniles</v>
      </c>
      <c r="W6252" s="83" t="str">
        <f>MID(Tabla1[[#This Row],[Aplicación]],14,2)</f>
        <v>22</v>
      </c>
      <c r="X6252" s="83" t="str">
        <f>MID(Tabla1[[#This Row],[Aplicación]],14,6)</f>
        <v>22613</v>
      </c>
    </row>
    <row r="6253" spans="1:24" x14ac:dyDescent="0.25">
      <c r="A6253" s="77">
        <v>220240057907</v>
      </c>
      <c r="B6253" s="78" t="s">
        <v>390</v>
      </c>
      <c r="C6253" s="79">
        <v>45630</v>
      </c>
      <c r="D6253" s="77">
        <v>22024008809</v>
      </c>
      <c r="E6253" s="78" t="s">
        <v>3771</v>
      </c>
      <c r="F6253" s="80">
        <v>393.25</v>
      </c>
      <c r="G6253" s="78" t="s">
        <v>5004</v>
      </c>
      <c r="H6253" s="78" t="s">
        <v>8014</v>
      </c>
      <c r="I6253" s="81" t="s">
        <v>2930</v>
      </c>
      <c r="J6253" s="78" t="s">
        <v>398</v>
      </c>
      <c r="K6253" s="78" t="s">
        <v>398</v>
      </c>
      <c r="L6253" s="78" t="s">
        <v>399</v>
      </c>
      <c r="M6253" s="78" t="s">
        <v>585</v>
      </c>
      <c r="N6253" s="78" t="s">
        <v>539</v>
      </c>
      <c r="O6253" s="82" t="s">
        <v>326</v>
      </c>
      <c r="P6253" s="82" t="s">
        <v>6229</v>
      </c>
      <c r="Q6253" s="83" t="str">
        <f>MID(Tabla1[[#This Row],[Aplicación]],14,1)</f>
        <v>2</v>
      </c>
      <c r="R6253" s="35" t="s">
        <v>265</v>
      </c>
      <c r="S6253" s="83" t="str">
        <f>MID(Tabla1[[#This Row],[Aplicación]],6,2)</f>
        <v>10</v>
      </c>
      <c r="T6253" s="84" t="str">
        <f>VLOOKUP(Tabla1[[#This Row],[AREA]],Hoja1!A:B,2,FALSE)</f>
        <v>10. Personas mayores, familia y servicios sociales</v>
      </c>
      <c r="U6253" s="83" t="str">
        <f>MID(Tabla1[[#This Row],[Aplicación]],9,4)</f>
        <v>2314</v>
      </c>
      <c r="V6253" s="84" t="str">
        <f>VLOOKUP(Tabla1[[#This Row],[PROGRAMA]],Hoja1!A:B,2,FALSE)</f>
        <v>2314. Centro de programas juveniles</v>
      </c>
      <c r="W6253" s="83" t="str">
        <f>MID(Tabla1[[#This Row],[Aplicación]],14,2)</f>
        <v>22</v>
      </c>
      <c r="X6253" s="83" t="str">
        <f>MID(Tabla1[[#This Row],[Aplicación]],14,6)</f>
        <v>22701</v>
      </c>
    </row>
    <row r="6254" spans="1:24" x14ac:dyDescent="0.25">
      <c r="A6254" s="77">
        <v>220240056009</v>
      </c>
      <c r="B6254" s="78" t="s">
        <v>390</v>
      </c>
      <c r="C6254" s="79">
        <v>45621</v>
      </c>
      <c r="D6254" s="77">
        <v>22024008788</v>
      </c>
      <c r="E6254" s="78" t="s">
        <v>8015</v>
      </c>
      <c r="F6254" s="80">
        <v>407.77</v>
      </c>
      <c r="G6254" s="78" t="s">
        <v>8016</v>
      </c>
      <c r="H6254" s="78" t="s">
        <v>8017</v>
      </c>
      <c r="I6254" s="81" t="s">
        <v>2930</v>
      </c>
      <c r="J6254" s="78" t="s">
        <v>8018</v>
      </c>
      <c r="K6254" s="78" t="s">
        <v>398</v>
      </c>
      <c r="L6254" s="78" t="s">
        <v>399</v>
      </c>
      <c r="M6254" s="78" t="s">
        <v>585</v>
      </c>
      <c r="N6254" s="78" t="s">
        <v>539</v>
      </c>
      <c r="O6254" s="82" t="s">
        <v>326</v>
      </c>
      <c r="P6254" s="82" t="s">
        <v>6229</v>
      </c>
      <c r="Q6254" s="83" t="str">
        <f>MID(Tabla1[[#This Row],[Aplicación]],14,1)</f>
        <v>2</v>
      </c>
      <c r="R6254" s="35" t="s">
        <v>265</v>
      </c>
      <c r="S6254" s="83" t="str">
        <f>MID(Tabla1[[#This Row],[Aplicación]],6,2)</f>
        <v>02</v>
      </c>
      <c r="T6254" s="84" t="str">
        <f>VLOOKUP(Tabla1[[#This Row],[AREA]],Hoja1!A:B,2,FALSE)</f>
        <v>02. Urbanismo y vivienda</v>
      </c>
      <c r="U6254" s="83" t="str">
        <f>MID(Tabla1[[#This Row],[Aplicación]],9,4)</f>
        <v>9332</v>
      </c>
      <c r="V6254" s="84" t="str">
        <f>VLOOKUP(Tabla1[[#This Row],[PROGRAMA]],Hoja1!A:B,2,FALSE)</f>
        <v>9332. Mantenimiento de edificios e instalaciones municipales</v>
      </c>
      <c r="W6254" s="83" t="str">
        <f>MID(Tabla1[[#This Row],[Aplicación]],14,2)</f>
        <v>20</v>
      </c>
      <c r="X6254" s="83" t="str">
        <f>MID(Tabla1[[#This Row],[Aplicación]],14,6)</f>
        <v>206</v>
      </c>
    </row>
    <row r="6255" spans="1:24" x14ac:dyDescent="0.25">
      <c r="A6255" s="77">
        <v>220240053274</v>
      </c>
      <c r="B6255" s="78" t="s">
        <v>702</v>
      </c>
      <c r="C6255" s="79">
        <v>45604</v>
      </c>
      <c r="D6255" s="77">
        <v>22024004070</v>
      </c>
      <c r="E6255" s="78" t="s">
        <v>3440</v>
      </c>
      <c r="F6255" s="80">
        <v>1110</v>
      </c>
      <c r="G6255" s="78" t="s">
        <v>8019</v>
      </c>
      <c r="H6255" s="78" t="s">
        <v>8020</v>
      </c>
      <c r="I6255" s="81" t="s">
        <v>2934</v>
      </c>
      <c r="J6255" s="78" t="s">
        <v>699</v>
      </c>
      <c r="K6255" s="78" t="s">
        <v>398</v>
      </c>
      <c r="L6255" s="78" t="s">
        <v>399</v>
      </c>
      <c r="M6255" s="78" t="s">
        <v>585</v>
      </c>
      <c r="N6255" s="78" t="s">
        <v>539</v>
      </c>
      <c r="O6255" s="82" t="s">
        <v>326</v>
      </c>
      <c r="P6255" s="82" t="s">
        <v>6229</v>
      </c>
      <c r="Q6255" s="83" t="str">
        <f>MID(Tabla1[[#This Row],[Aplicación]],14,1)</f>
        <v>1</v>
      </c>
      <c r="R6255" s="35" t="s">
        <v>273</v>
      </c>
      <c r="S6255" s="83" t="str">
        <f>MID(Tabla1[[#This Row],[Aplicación]],6,2)</f>
        <v>04</v>
      </c>
      <c r="T6255" s="84" t="str">
        <f>VLOOKUP(Tabla1[[#This Row],[AREA]],Hoja1!A:B,2,FALSE)</f>
        <v>04. Hacienda, personal y modernización administrativa</v>
      </c>
      <c r="U6255" s="83" t="str">
        <f>MID(Tabla1[[#This Row],[Aplicación]],9,4)</f>
        <v>9202</v>
      </c>
      <c r="V6255" s="84" t="str">
        <f>VLOOKUP(Tabla1[[#This Row],[PROGRAMA]],Hoja1!A:B,2,FALSE)</f>
        <v>9202. Gestión de recursos humanos</v>
      </c>
      <c r="W6255" s="83" t="str">
        <f>MID(Tabla1[[#This Row],[Aplicación]],14,2)</f>
        <v>16</v>
      </c>
      <c r="X6255" s="83" t="str">
        <f>MID(Tabla1[[#This Row],[Aplicación]],14,6)</f>
        <v>16200</v>
      </c>
    </row>
    <row r="6256" spans="1:24" x14ac:dyDescent="0.25">
      <c r="A6256" s="77">
        <v>220240046641</v>
      </c>
      <c r="B6256" s="78" t="s">
        <v>390</v>
      </c>
      <c r="C6256" s="79">
        <v>45572</v>
      </c>
      <c r="D6256" s="77">
        <v>22024007576</v>
      </c>
      <c r="E6256" s="78" t="s">
        <v>1423</v>
      </c>
      <c r="F6256" s="80">
        <v>412.37</v>
      </c>
      <c r="G6256" s="78" t="s">
        <v>986</v>
      </c>
      <c r="H6256" s="78" t="s">
        <v>8021</v>
      </c>
      <c r="I6256" s="81" t="s">
        <v>2930</v>
      </c>
      <c r="J6256" s="78" t="s">
        <v>537</v>
      </c>
      <c r="K6256" s="78" t="s">
        <v>537</v>
      </c>
      <c r="L6256" s="78" t="s">
        <v>399</v>
      </c>
      <c r="M6256" s="78" t="s">
        <v>585</v>
      </c>
      <c r="N6256" s="78" t="s">
        <v>539</v>
      </c>
      <c r="O6256" s="82" t="s">
        <v>326</v>
      </c>
      <c r="P6256" s="82" t="s">
        <v>6229</v>
      </c>
      <c r="Q6256" s="83" t="str">
        <f>MID(Tabla1[[#This Row],[Aplicación]],14,1)</f>
        <v>2</v>
      </c>
      <c r="R6256" s="35" t="s">
        <v>265</v>
      </c>
      <c r="S6256" s="83" t="str">
        <f>MID(Tabla1[[#This Row],[Aplicación]],6,2)</f>
        <v>11</v>
      </c>
      <c r="T6256" s="84" t="str">
        <f>VLOOKUP(Tabla1[[#This Row],[AREA]],Hoja1!A:B,2,FALSE)</f>
        <v>11. Salud pública y seguridad ciudadana</v>
      </c>
      <c r="U6256" s="83" t="str">
        <f>MID(Tabla1[[#This Row],[Aplicación]],9,4)</f>
        <v>1321</v>
      </c>
      <c r="V6256" s="84" t="str">
        <f>VLOOKUP(Tabla1[[#This Row],[PROGRAMA]],Hoja1!A:B,2,FALSE)</f>
        <v>1321. Policía municipal</v>
      </c>
      <c r="W6256" s="83" t="str">
        <f>MID(Tabla1[[#This Row],[Aplicación]],14,2)</f>
        <v>21</v>
      </c>
      <c r="X6256" s="83" t="str">
        <f>MID(Tabla1[[#This Row],[Aplicación]],14,6)</f>
        <v>214</v>
      </c>
    </row>
    <row r="6257" spans="1:24" x14ac:dyDescent="0.25">
      <c r="A6257" s="77">
        <v>220240053838</v>
      </c>
      <c r="B6257" s="78" t="s">
        <v>390</v>
      </c>
      <c r="C6257" s="79">
        <v>45611</v>
      </c>
      <c r="D6257" s="77">
        <v>22024008654</v>
      </c>
      <c r="E6257" s="78" t="s">
        <v>1141</v>
      </c>
      <c r="F6257" s="80">
        <v>418.47</v>
      </c>
      <c r="G6257" s="78" t="s">
        <v>739</v>
      </c>
      <c r="H6257" s="78" t="s">
        <v>8022</v>
      </c>
      <c r="I6257" s="81" t="s">
        <v>2930</v>
      </c>
      <c r="J6257" s="78" t="s">
        <v>398</v>
      </c>
      <c r="K6257" s="78" t="s">
        <v>398</v>
      </c>
      <c r="L6257" s="78" t="s">
        <v>399</v>
      </c>
      <c r="M6257" s="78" t="s">
        <v>585</v>
      </c>
      <c r="N6257" s="78" t="s">
        <v>539</v>
      </c>
      <c r="O6257" s="82" t="s">
        <v>326</v>
      </c>
      <c r="P6257" s="82" t="s">
        <v>6229</v>
      </c>
      <c r="Q6257" s="83" t="str">
        <f>MID(Tabla1[[#This Row],[Aplicación]],14,1)</f>
        <v>2</v>
      </c>
      <c r="R6257" s="35" t="s">
        <v>265</v>
      </c>
      <c r="S6257" s="83" t="str">
        <f>MID(Tabla1[[#This Row],[Aplicación]],6,2)</f>
        <v>10</v>
      </c>
      <c r="T6257" s="84" t="str">
        <f>VLOOKUP(Tabla1[[#This Row],[AREA]],Hoja1!A:B,2,FALSE)</f>
        <v>10. Personas mayores, familia y servicios sociales</v>
      </c>
      <c r="U6257" s="83" t="str">
        <f>MID(Tabla1[[#This Row],[Aplicación]],9,4)</f>
        <v>2311</v>
      </c>
      <c r="V6257" s="84" t="str">
        <f>VLOOKUP(Tabla1[[#This Row],[PROGRAMA]],Hoja1!A:B,2,FALSE)</f>
        <v>2311. Intervención social</v>
      </c>
      <c r="W6257" s="83" t="str">
        <f>MID(Tabla1[[#This Row],[Aplicación]],14,2)</f>
        <v>22</v>
      </c>
      <c r="X6257" s="83" t="str">
        <f>MID(Tabla1[[#This Row],[Aplicación]],14,6)</f>
        <v>22799</v>
      </c>
    </row>
    <row r="6258" spans="1:24" x14ac:dyDescent="0.25">
      <c r="A6258" s="77">
        <v>220240046591</v>
      </c>
      <c r="B6258" s="78" t="s">
        <v>390</v>
      </c>
      <c r="C6258" s="79">
        <v>45572</v>
      </c>
      <c r="D6258" s="77">
        <v>22024007544</v>
      </c>
      <c r="E6258" s="78" t="s">
        <v>1344</v>
      </c>
      <c r="F6258" s="80">
        <v>424</v>
      </c>
      <c r="G6258" s="78" t="s">
        <v>1865</v>
      </c>
      <c r="H6258" s="78" t="s">
        <v>8023</v>
      </c>
      <c r="I6258" s="81" t="s">
        <v>2930</v>
      </c>
      <c r="J6258" s="78" t="s">
        <v>398</v>
      </c>
      <c r="K6258" s="78" t="s">
        <v>398</v>
      </c>
      <c r="L6258" s="78" t="s">
        <v>399</v>
      </c>
      <c r="M6258" s="78" t="s">
        <v>585</v>
      </c>
      <c r="N6258" s="78" t="s">
        <v>539</v>
      </c>
      <c r="O6258" s="82" t="s">
        <v>326</v>
      </c>
      <c r="P6258" s="82" t="s">
        <v>6229</v>
      </c>
      <c r="Q6258" s="83" t="str">
        <f>MID(Tabla1[[#This Row],[Aplicación]],14,1)</f>
        <v>2</v>
      </c>
      <c r="R6258" s="35" t="s">
        <v>265</v>
      </c>
      <c r="S6258" s="83" t="str">
        <f>MID(Tabla1[[#This Row],[Aplicación]],6,2)</f>
        <v>11</v>
      </c>
      <c r="T6258" s="84" t="str">
        <f>VLOOKUP(Tabla1[[#This Row],[AREA]],Hoja1!A:B,2,FALSE)</f>
        <v>11. Salud pública y seguridad ciudadana</v>
      </c>
      <c r="U6258" s="83" t="str">
        <f>MID(Tabla1[[#This Row],[Aplicación]],9,4)</f>
        <v>1321</v>
      </c>
      <c r="V6258" s="84" t="str">
        <f>VLOOKUP(Tabla1[[#This Row],[PROGRAMA]],Hoja1!A:B,2,FALSE)</f>
        <v>1321. Policía municipal</v>
      </c>
      <c r="W6258" s="83" t="str">
        <f>MID(Tabla1[[#This Row],[Aplicación]],14,2)</f>
        <v>22</v>
      </c>
      <c r="X6258" s="83" t="str">
        <f>MID(Tabla1[[#This Row],[Aplicación]],14,6)</f>
        <v>22699</v>
      </c>
    </row>
    <row r="6259" spans="1:24" x14ac:dyDescent="0.25">
      <c r="A6259" s="77">
        <v>220240057918</v>
      </c>
      <c r="B6259" s="78" t="s">
        <v>390</v>
      </c>
      <c r="C6259" s="79">
        <v>45630</v>
      </c>
      <c r="D6259" s="77">
        <v>22024008764</v>
      </c>
      <c r="E6259" s="78" t="s">
        <v>8024</v>
      </c>
      <c r="F6259" s="80">
        <v>447.7</v>
      </c>
      <c r="G6259" s="78" t="s">
        <v>8025</v>
      </c>
      <c r="H6259" s="78" t="s">
        <v>8026</v>
      </c>
      <c r="I6259" s="81" t="s">
        <v>2930</v>
      </c>
      <c r="J6259" s="78" t="s">
        <v>398</v>
      </c>
      <c r="K6259" s="78" t="s">
        <v>398</v>
      </c>
      <c r="L6259" s="78" t="s">
        <v>399</v>
      </c>
      <c r="M6259" s="78" t="s">
        <v>585</v>
      </c>
      <c r="N6259" s="78" t="s">
        <v>539</v>
      </c>
      <c r="O6259" s="82" t="s">
        <v>326</v>
      </c>
      <c r="P6259" s="82" t="s">
        <v>6229</v>
      </c>
      <c r="Q6259" s="83" t="str">
        <f>MID(Tabla1[[#This Row],[Aplicación]],14,1)</f>
        <v>2</v>
      </c>
      <c r="R6259" s="35" t="s">
        <v>265</v>
      </c>
      <c r="S6259" s="83" t="str">
        <f>MID(Tabla1[[#This Row],[Aplicación]],6,2)</f>
        <v>08</v>
      </c>
      <c r="T6259" s="84" t="str">
        <f>VLOOKUP(Tabla1[[#This Row],[AREA]],Hoja1!A:B,2,FALSE)</f>
        <v>08. Tráfico y movilidad</v>
      </c>
      <c r="U6259" s="83" t="str">
        <f>MID(Tabla1[[#This Row],[Aplicación]],9,4)</f>
        <v>1651</v>
      </c>
      <c r="V6259" s="84" t="str">
        <f>VLOOKUP(Tabla1[[#This Row],[PROGRAMA]],Hoja1!A:B,2,FALSE)</f>
        <v>1651. Alumbrado público</v>
      </c>
      <c r="W6259" s="83" t="str">
        <f>MID(Tabla1[[#This Row],[Aplicación]],14,2)</f>
        <v>22</v>
      </c>
      <c r="X6259" s="83" t="str">
        <f>MID(Tabla1[[#This Row],[Aplicación]],14,6)</f>
        <v>22699</v>
      </c>
    </row>
    <row r="6260" spans="1:24" x14ac:dyDescent="0.25">
      <c r="A6260" s="77">
        <v>220240053828</v>
      </c>
      <c r="B6260" s="78" t="s">
        <v>390</v>
      </c>
      <c r="C6260" s="79">
        <v>45611</v>
      </c>
      <c r="D6260" s="77">
        <v>22024008569</v>
      </c>
      <c r="E6260" s="78" t="s">
        <v>1355</v>
      </c>
      <c r="F6260" s="80">
        <v>447.7</v>
      </c>
      <c r="G6260" s="78" t="s">
        <v>374</v>
      </c>
      <c r="H6260" s="78" t="s">
        <v>8027</v>
      </c>
      <c r="I6260" s="81" t="s">
        <v>2930</v>
      </c>
      <c r="J6260" s="78" t="s">
        <v>575</v>
      </c>
      <c r="K6260" s="78" t="s">
        <v>398</v>
      </c>
      <c r="L6260" s="78" t="s">
        <v>399</v>
      </c>
      <c r="M6260" s="78" t="s">
        <v>585</v>
      </c>
      <c r="N6260" s="78" t="s">
        <v>539</v>
      </c>
      <c r="O6260" s="82" t="s">
        <v>326</v>
      </c>
      <c r="P6260" s="82" t="s">
        <v>6229</v>
      </c>
      <c r="Q6260" s="83" t="str">
        <f>MID(Tabla1[[#This Row],[Aplicación]],14,1)</f>
        <v>2</v>
      </c>
      <c r="R6260" s="35" t="s">
        <v>265</v>
      </c>
      <c r="S6260" s="83" t="str">
        <f>MID(Tabla1[[#This Row],[Aplicación]],6,2)</f>
        <v>11</v>
      </c>
      <c r="T6260" s="84" t="str">
        <f>VLOOKUP(Tabla1[[#This Row],[AREA]],Hoja1!A:B,2,FALSE)</f>
        <v>11. Salud pública y seguridad ciudadana</v>
      </c>
      <c r="U6260" s="83" t="str">
        <f>MID(Tabla1[[#This Row],[Aplicación]],9,4)</f>
        <v>3111</v>
      </c>
      <c r="V6260" s="84" t="str">
        <f>VLOOKUP(Tabla1[[#This Row],[PROGRAMA]],Hoja1!A:B,2,FALSE)</f>
        <v>3111. Protección de la salubridad pública</v>
      </c>
      <c r="W6260" s="83" t="str">
        <f>MID(Tabla1[[#This Row],[Aplicación]],14,2)</f>
        <v>21</v>
      </c>
      <c r="X6260" s="83" t="str">
        <f>MID(Tabla1[[#This Row],[Aplicación]],14,6)</f>
        <v>213</v>
      </c>
    </row>
    <row r="6261" spans="1:24" x14ac:dyDescent="0.25">
      <c r="A6261" s="77">
        <v>220240046646</v>
      </c>
      <c r="B6261" s="78" t="s">
        <v>390</v>
      </c>
      <c r="C6261" s="79">
        <v>45572</v>
      </c>
      <c r="D6261" s="77">
        <v>22024007594</v>
      </c>
      <c r="E6261" s="78" t="s">
        <v>1370</v>
      </c>
      <c r="F6261" s="80">
        <v>450</v>
      </c>
      <c r="G6261" s="78" t="s">
        <v>8028</v>
      </c>
      <c r="H6261" s="78" t="s">
        <v>8029</v>
      </c>
      <c r="I6261" s="81" t="s">
        <v>2930</v>
      </c>
      <c r="J6261" s="78" t="s">
        <v>398</v>
      </c>
      <c r="K6261" s="78" t="s">
        <v>398</v>
      </c>
      <c r="L6261" s="78" t="s">
        <v>399</v>
      </c>
      <c r="M6261" s="78" t="s">
        <v>585</v>
      </c>
      <c r="N6261" s="78" t="s">
        <v>539</v>
      </c>
      <c r="O6261" s="82" t="s">
        <v>326</v>
      </c>
      <c r="P6261" s="82" t="s">
        <v>6229</v>
      </c>
      <c r="Q6261" s="83" t="str">
        <f>MID(Tabla1[[#This Row],[Aplicación]],14,1)</f>
        <v>2</v>
      </c>
      <c r="R6261" s="35" t="s">
        <v>265</v>
      </c>
      <c r="S6261" s="83" t="str">
        <f>MID(Tabla1[[#This Row],[Aplicación]],6,2)</f>
        <v>03</v>
      </c>
      <c r="T6261" s="84" t="str">
        <f>VLOOKUP(Tabla1[[#This Row],[AREA]],Hoja1!A:B,2,FALSE)</f>
        <v>03. Participación ciudadana y deportes</v>
      </c>
      <c r="U6261" s="83" t="str">
        <f>MID(Tabla1[[#This Row],[Aplicación]],9,4)</f>
        <v>9241</v>
      </c>
      <c r="V6261" s="84" t="str">
        <f>VLOOKUP(Tabla1[[#This Row],[PROGRAMA]],Hoja1!A:B,2,FALSE)</f>
        <v>9241. Participación ciudadana</v>
      </c>
      <c r="W6261" s="83" t="str">
        <f>MID(Tabla1[[#This Row],[Aplicación]],14,2)</f>
        <v>22</v>
      </c>
      <c r="X6261" s="83" t="str">
        <f>MID(Tabla1[[#This Row],[Aplicación]],14,6)</f>
        <v>22609</v>
      </c>
    </row>
    <row r="6262" spans="1:24" x14ac:dyDescent="0.25">
      <c r="A6262" s="77">
        <v>220240063835</v>
      </c>
      <c r="B6262" s="78" t="s">
        <v>702</v>
      </c>
      <c r="C6262" s="79">
        <v>45653</v>
      </c>
      <c r="D6262" s="77">
        <v>22024001013</v>
      </c>
      <c r="E6262" s="78" t="s">
        <v>1423</v>
      </c>
      <c r="F6262" s="80">
        <v>352.57</v>
      </c>
      <c r="G6262" s="78" t="s">
        <v>816</v>
      </c>
      <c r="H6262" s="78" t="s">
        <v>8030</v>
      </c>
      <c r="I6262" s="81">
        <v>300</v>
      </c>
      <c r="J6262" s="78" t="s">
        <v>398</v>
      </c>
      <c r="K6262" s="78" t="s">
        <v>398</v>
      </c>
      <c r="L6262" s="78" t="s">
        <v>413</v>
      </c>
      <c r="M6262" s="78" t="s">
        <v>395</v>
      </c>
      <c r="N6262" s="78" t="s">
        <v>396</v>
      </c>
      <c r="O6262" s="82" t="s">
        <v>325</v>
      </c>
      <c r="P6262" s="82" t="s">
        <v>6229</v>
      </c>
      <c r="Q6262" s="83" t="str">
        <f>MID(Tabla1[[#This Row],[Aplicación]],14,1)</f>
        <v>2</v>
      </c>
      <c r="R6262" s="35" t="s">
        <v>265</v>
      </c>
      <c r="S6262" s="83" t="str">
        <f>MID(Tabla1[[#This Row],[Aplicación]],6,2)</f>
        <v>11</v>
      </c>
      <c r="T6262" s="84" t="str">
        <f>VLOOKUP(Tabla1[[#This Row],[AREA]],Hoja1!A:B,2,FALSE)</f>
        <v>11. Salud pública y seguridad ciudadana</v>
      </c>
      <c r="U6262" s="83" t="str">
        <f>MID(Tabla1[[#This Row],[Aplicación]],9,4)</f>
        <v>1321</v>
      </c>
      <c r="V6262" s="84" t="str">
        <f>VLOOKUP(Tabla1[[#This Row],[PROGRAMA]],Hoja1!A:B,2,FALSE)</f>
        <v>1321. Policía municipal</v>
      </c>
      <c r="W6262" s="83" t="str">
        <f>MID(Tabla1[[#This Row],[Aplicación]],14,2)</f>
        <v>21</v>
      </c>
      <c r="X6262" s="83" t="str">
        <f>MID(Tabla1[[#This Row],[Aplicación]],14,6)</f>
        <v>214</v>
      </c>
    </row>
    <row r="6263" spans="1:24" x14ac:dyDescent="0.25">
      <c r="A6263" s="77">
        <v>220240046653</v>
      </c>
      <c r="B6263" s="78" t="s">
        <v>390</v>
      </c>
      <c r="C6263" s="79">
        <v>45572</v>
      </c>
      <c r="D6263" s="77">
        <v>22024007618</v>
      </c>
      <c r="E6263" s="78" t="s">
        <v>1370</v>
      </c>
      <c r="F6263" s="80">
        <v>450</v>
      </c>
      <c r="G6263" s="78" t="s">
        <v>8031</v>
      </c>
      <c r="H6263" s="78" t="s">
        <v>8032</v>
      </c>
      <c r="I6263" s="81" t="s">
        <v>2930</v>
      </c>
      <c r="J6263" s="78" t="s">
        <v>398</v>
      </c>
      <c r="K6263" s="78" t="s">
        <v>398</v>
      </c>
      <c r="L6263" s="78" t="s">
        <v>399</v>
      </c>
      <c r="M6263" s="78" t="s">
        <v>585</v>
      </c>
      <c r="N6263" s="78" t="s">
        <v>539</v>
      </c>
      <c r="O6263" s="82" t="s">
        <v>326</v>
      </c>
      <c r="P6263" s="82" t="s">
        <v>6229</v>
      </c>
      <c r="Q6263" s="83" t="str">
        <f>MID(Tabla1[[#This Row],[Aplicación]],14,1)</f>
        <v>2</v>
      </c>
      <c r="R6263" s="35" t="s">
        <v>265</v>
      </c>
      <c r="S6263" s="83" t="str">
        <f>MID(Tabla1[[#This Row],[Aplicación]],6,2)</f>
        <v>03</v>
      </c>
      <c r="T6263" s="84" t="str">
        <f>VLOOKUP(Tabla1[[#This Row],[AREA]],Hoja1!A:B,2,FALSE)</f>
        <v>03. Participación ciudadana y deportes</v>
      </c>
      <c r="U6263" s="83" t="str">
        <f>MID(Tabla1[[#This Row],[Aplicación]],9,4)</f>
        <v>9241</v>
      </c>
      <c r="V6263" s="84" t="str">
        <f>VLOOKUP(Tabla1[[#This Row],[PROGRAMA]],Hoja1!A:B,2,FALSE)</f>
        <v>9241. Participación ciudadana</v>
      </c>
      <c r="W6263" s="83" t="str">
        <f>MID(Tabla1[[#This Row],[Aplicación]],14,2)</f>
        <v>22</v>
      </c>
      <c r="X6263" s="83" t="str">
        <f>MID(Tabla1[[#This Row],[Aplicación]],14,6)</f>
        <v>22609</v>
      </c>
    </row>
    <row r="6264" spans="1:24" x14ac:dyDescent="0.25">
      <c r="A6264" s="77">
        <v>220240048708</v>
      </c>
      <c r="B6264" s="78" t="s">
        <v>390</v>
      </c>
      <c r="C6264" s="79">
        <v>45582</v>
      </c>
      <c r="D6264" s="77">
        <v>22024007744</v>
      </c>
      <c r="E6264" s="78" t="s">
        <v>1344</v>
      </c>
      <c r="F6264" s="80">
        <v>459.8</v>
      </c>
      <c r="G6264" s="78" t="s">
        <v>917</v>
      </c>
      <c r="H6264" s="78" t="s">
        <v>8033</v>
      </c>
      <c r="I6264" s="81" t="s">
        <v>2930</v>
      </c>
      <c r="J6264" s="78" t="s">
        <v>393</v>
      </c>
      <c r="K6264" s="78" t="s">
        <v>393</v>
      </c>
      <c r="L6264" s="78" t="s">
        <v>399</v>
      </c>
      <c r="M6264" s="78" t="s">
        <v>585</v>
      </c>
      <c r="N6264" s="78" t="s">
        <v>539</v>
      </c>
      <c r="O6264" s="82" t="s">
        <v>326</v>
      </c>
      <c r="P6264" s="82" t="s">
        <v>6229</v>
      </c>
      <c r="Q6264" s="83" t="str">
        <f>MID(Tabla1[[#This Row],[Aplicación]],14,1)</f>
        <v>2</v>
      </c>
      <c r="R6264" s="35" t="s">
        <v>265</v>
      </c>
      <c r="S6264" s="83" t="str">
        <f>MID(Tabla1[[#This Row],[Aplicación]],6,2)</f>
        <v>11</v>
      </c>
      <c r="T6264" s="84" t="str">
        <f>VLOOKUP(Tabla1[[#This Row],[AREA]],Hoja1!A:B,2,FALSE)</f>
        <v>11. Salud pública y seguridad ciudadana</v>
      </c>
      <c r="U6264" s="83" t="str">
        <f>MID(Tabla1[[#This Row],[Aplicación]],9,4)</f>
        <v>1321</v>
      </c>
      <c r="V6264" s="84" t="str">
        <f>VLOOKUP(Tabla1[[#This Row],[PROGRAMA]],Hoja1!A:B,2,FALSE)</f>
        <v>1321. Policía municipal</v>
      </c>
      <c r="W6264" s="83" t="str">
        <f>MID(Tabla1[[#This Row],[Aplicación]],14,2)</f>
        <v>22</v>
      </c>
      <c r="X6264" s="83" t="str">
        <f>MID(Tabla1[[#This Row],[Aplicación]],14,6)</f>
        <v>22699</v>
      </c>
    </row>
    <row r="6265" spans="1:24" x14ac:dyDescent="0.25">
      <c r="A6265" s="77">
        <v>220240051159</v>
      </c>
      <c r="B6265" s="78" t="s">
        <v>390</v>
      </c>
      <c r="C6265" s="79">
        <v>45594</v>
      </c>
      <c r="D6265" s="77">
        <v>22024007879</v>
      </c>
      <c r="E6265" s="78" t="s">
        <v>1337</v>
      </c>
      <c r="F6265" s="80">
        <v>471.9</v>
      </c>
      <c r="G6265" s="78" t="s">
        <v>3689</v>
      </c>
      <c r="H6265" s="78" t="s">
        <v>8034</v>
      </c>
      <c r="I6265" s="81" t="s">
        <v>2930</v>
      </c>
      <c r="J6265" s="78" t="s">
        <v>398</v>
      </c>
      <c r="K6265" s="78" t="s">
        <v>398</v>
      </c>
      <c r="L6265" s="78" t="s">
        <v>399</v>
      </c>
      <c r="M6265" s="78" t="s">
        <v>585</v>
      </c>
      <c r="N6265" s="78" t="s">
        <v>539</v>
      </c>
      <c r="O6265" s="82" t="s">
        <v>326</v>
      </c>
      <c r="P6265" s="82" t="s">
        <v>6229</v>
      </c>
      <c r="Q6265" s="83" t="str">
        <f>MID(Tabla1[[#This Row],[Aplicación]],14,1)</f>
        <v>2</v>
      </c>
      <c r="R6265" s="35" t="s">
        <v>265</v>
      </c>
      <c r="S6265" s="83" t="str">
        <f>MID(Tabla1[[#This Row],[Aplicación]],6,2)</f>
        <v>07</v>
      </c>
      <c r="T6265" s="84" t="str">
        <f>VLOOKUP(Tabla1[[#This Row],[AREA]],Hoja1!A:B,2,FALSE)</f>
        <v>07. Medio ambiente</v>
      </c>
      <c r="U6265" s="83" t="str">
        <f>MID(Tabla1[[#This Row],[Aplicación]],9,4)</f>
        <v>1721</v>
      </c>
      <c r="V6265" s="84" t="str">
        <f>VLOOKUP(Tabla1[[#This Row],[PROGRAMA]],Hoja1!A:B,2,FALSE)</f>
        <v>1721. Protección del medio ambiente</v>
      </c>
      <c r="W6265" s="83" t="str">
        <f>MID(Tabla1[[#This Row],[Aplicación]],14,2)</f>
        <v>22</v>
      </c>
      <c r="X6265" s="83" t="str">
        <f>MID(Tabla1[[#This Row],[Aplicación]],14,6)</f>
        <v>22799</v>
      </c>
    </row>
    <row r="6266" spans="1:24" x14ac:dyDescent="0.25">
      <c r="A6266" s="77">
        <v>220240051208</v>
      </c>
      <c r="B6266" s="78" t="s">
        <v>390</v>
      </c>
      <c r="C6266" s="79">
        <v>45594</v>
      </c>
      <c r="D6266" s="77">
        <v>22024007983</v>
      </c>
      <c r="E6266" s="78" t="s">
        <v>1269</v>
      </c>
      <c r="F6266" s="80">
        <v>19834.05</v>
      </c>
      <c r="G6266" s="78" t="s">
        <v>15</v>
      </c>
      <c r="H6266" s="78" t="s">
        <v>8035</v>
      </c>
      <c r="I6266" s="81" t="s">
        <v>2930</v>
      </c>
      <c r="J6266" s="78" t="s">
        <v>537</v>
      </c>
      <c r="K6266" s="78" t="s">
        <v>537</v>
      </c>
      <c r="L6266" s="78" t="s">
        <v>413</v>
      </c>
      <c r="M6266" s="78" t="s">
        <v>395</v>
      </c>
      <c r="N6266" s="78" t="s">
        <v>433</v>
      </c>
      <c r="O6266" s="82" t="s">
        <v>321</v>
      </c>
      <c r="P6266" s="82" t="s">
        <v>6229</v>
      </c>
      <c r="Q6266" s="83" t="str">
        <f>MID(Tabla1[[#This Row],[Aplicación]],14,1)</f>
        <v>2</v>
      </c>
      <c r="R6266" s="35" t="s">
        <v>265</v>
      </c>
      <c r="S6266" s="83" t="str">
        <f>MID(Tabla1[[#This Row],[Aplicación]],6,2)</f>
        <v>06</v>
      </c>
      <c r="T6266" s="84" t="str">
        <f>VLOOKUP(Tabla1[[#This Row],[AREA]],Hoja1!A:B,2,FALSE)</f>
        <v>06. Educación y cultura</v>
      </c>
      <c r="U6266" s="83" t="str">
        <f>MID(Tabla1[[#This Row],[Aplicación]],9,4)</f>
        <v>3231</v>
      </c>
      <c r="V6266" s="84" t="str">
        <f>VLOOKUP(Tabla1[[#This Row],[PROGRAMA]],Hoja1!A:B,2,FALSE)</f>
        <v>3231. Escuelas infantiles</v>
      </c>
      <c r="W6266" s="83" t="str">
        <f>MID(Tabla1[[#This Row],[Aplicación]],14,2)</f>
        <v>22</v>
      </c>
      <c r="X6266" s="83" t="str">
        <f>MID(Tabla1[[#This Row],[Aplicación]],14,6)</f>
        <v>22102</v>
      </c>
    </row>
    <row r="6267" spans="1:24" x14ac:dyDescent="0.25">
      <c r="A6267" s="77">
        <v>220240051206</v>
      </c>
      <c r="B6267" s="78" t="s">
        <v>673</v>
      </c>
      <c r="C6267" s="79">
        <v>45594</v>
      </c>
      <c r="D6267" s="77">
        <v>22024001595</v>
      </c>
      <c r="E6267" s="78" t="s">
        <v>1269</v>
      </c>
      <c r="F6267" s="80">
        <v>-5578.18</v>
      </c>
      <c r="G6267" s="78" t="s">
        <v>15</v>
      </c>
      <c r="H6267" s="78" t="s">
        <v>1665</v>
      </c>
      <c r="I6267" s="81" t="s">
        <v>2930</v>
      </c>
      <c r="J6267" s="78" t="s">
        <v>537</v>
      </c>
      <c r="K6267" s="78" t="s">
        <v>537</v>
      </c>
      <c r="L6267" s="78" t="s">
        <v>413</v>
      </c>
      <c r="M6267" s="78" t="s">
        <v>395</v>
      </c>
      <c r="N6267" s="78" t="s">
        <v>433</v>
      </c>
      <c r="O6267" s="82" t="s">
        <v>321</v>
      </c>
      <c r="P6267" s="82" t="s">
        <v>6229</v>
      </c>
      <c r="Q6267" s="83" t="str">
        <f>MID(Tabla1[[#This Row],[Aplicación]],14,1)</f>
        <v>2</v>
      </c>
      <c r="R6267" s="35" t="s">
        <v>265</v>
      </c>
      <c r="S6267" s="83" t="str">
        <f>MID(Tabla1[[#This Row],[Aplicación]],6,2)</f>
        <v>06</v>
      </c>
      <c r="T6267" s="84" t="str">
        <f>VLOOKUP(Tabla1[[#This Row],[AREA]],Hoja1!A:B,2,FALSE)</f>
        <v>06. Educación y cultura</v>
      </c>
      <c r="U6267" s="83" t="str">
        <f>MID(Tabla1[[#This Row],[Aplicación]],9,4)</f>
        <v>3231</v>
      </c>
      <c r="V6267" s="84" t="str">
        <f>VLOOKUP(Tabla1[[#This Row],[PROGRAMA]],Hoja1!A:B,2,FALSE)</f>
        <v>3231. Escuelas infantiles</v>
      </c>
      <c r="W6267" s="83" t="str">
        <f>MID(Tabla1[[#This Row],[Aplicación]],14,2)</f>
        <v>22</v>
      </c>
      <c r="X6267" s="83" t="str">
        <f>MID(Tabla1[[#This Row],[Aplicación]],14,6)</f>
        <v>22102</v>
      </c>
    </row>
    <row r="6268" spans="1:24" x14ac:dyDescent="0.25">
      <c r="A6268" s="77">
        <v>220240051206</v>
      </c>
      <c r="B6268" s="78" t="s">
        <v>673</v>
      </c>
      <c r="C6268" s="79">
        <v>45594</v>
      </c>
      <c r="D6268" s="77">
        <v>22024001594</v>
      </c>
      <c r="E6268" s="78" t="s">
        <v>1269</v>
      </c>
      <c r="F6268" s="80">
        <v>-14255.87</v>
      </c>
      <c r="G6268" s="78" t="s">
        <v>15</v>
      </c>
      <c r="H6268" s="78" t="s">
        <v>1665</v>
      </c>
      <c r="I6268" s="81" t="s">
        <v>2930</v>
      </c>
      <c r="J6268" s="78" t="s">
        <v>537</v>
      </c>
      <c r="K6268" s="78" t="s">
        <v>537</v>
      </c>
      <c r="L6268" s="78" t="s">
        <v>413</v>
      </c>
      <c r="M6268" s="78" t="s">
        <v>395</v>
      </c>
      <c r="N6268" s="78" t="s">
        <v>433</v>
      </c>
      <c r="O6268" s="82" t="s">
        <v>321</v>
      </c>
      <c r="P6268" s="82" t="s">
        <v>6229</v>
      </c>
      <c r="Q6268" s="83" t="str">
        <f>MID(Tabla1[[#This Row],[Aplicación]],14,1)</f>
        <v>2</v>
      </c>
      <c r="R6268" s="35" t="s">
        <v>265</v>
      </c>
      <c r="S6268" s="83" t="str">
        <f>MID(Tabla1[[#This Row],[Aplicación]],6,2)</f>
        <v>06</v>
      </c>
      <c r="T6268" s="84" t="str">
        <f>VLOOKUP(Tabla1[[#This Row],[AREA]],Hoja1!A:B,2,FALSE)</f>
        <v>06. Educación y cultura</v>
      </c>
      <c r="U6268" s="83" t="str">
        <f>MID(Tabla1[[#This Row],[Aplicación]],9,4)</f>
        <v>3231</v>
      </c>
      <c r="V6268" s="84" t="str">
        <f>VLOOKUP(Tabla1[[#This Row],[PROGRAMA]],Hoja1!A:B,2,FALSE)</f>
        <v>3231. Escuelas infantiles</v>
      </c>
      <c r="W6268" s="83" t="str">
        <f>MID(Tabla1[[#This Row],[Aplicación]],14,2)</f>
        <v>22</v>
      </c>
      <c r="X6268" s="83" t="str">
        <f>MID(Tabla1[[#This Row],[Aplicación]],14,6)</f>
        <v>22102</v>
      </c>
    </row>
    <row r="6269" spans="1:24" x14ac:dyDescent="0.25">
      <c r="A6269" s="77">
        <v>220240050757</v>
      </c>
      <c r="B6269" s="78" t="s">
        <v>390</v>
      </c>
      <c r="C6269" s="79">
        <v>45593</v>
      </c>
      <c r="D6269" s="77">
        <v>22024007853</v>
      </c>
      <c r="E6269" s="78" t="s">
        <v>1428</v>
      </c>
      <c r="F6269" s="80">
        <v>484</v>
      </c>
      <c r="G6269" s="78" t="s">
        <v>8036</v>
      </c>
      <c r="H6269" s="78" t="s">
        <v>8037</v>
      </c>
      <c r="I6269" s="81" t="s">
        <v>2930</v>
      </c>
      <c r="J6269" s="78" t="s">
        <v>8038</v>
      </c>
      <c r="K6269" s="78" t="s">
        <v>8039</v>
      </c>
      <c r="L6269" s="78" t="s">
        <v>399</v>
      </c>
      <c r="M6269" s="78" t="s">
        <v>585</v>
      </c>
      <c r="N6269" s="78" t="s">
        <v>539</v>
      </c>
      <c r="O6269" s="82" t="s">
        <v>326</v>
      </c>
      <c r="P6269" s="82" t="s">
        <v>6229</v>
      </c>
      <c r="Q6269" s="83" t="str">
        <f>MID(Tabla1[[#This Row],[Aplicación]],14,1)</f>
        <v>2</v>
      </c>
      <c r="R6269" s="35" t="s">
        <v>265</v>
      </c>
      <c r="S6269" s="83" t="str">
        <f>MID(Tabla1[[#This Row],[Aplicación]],6,2)</f>
        <v>09</v>
      </c>
      <c r="T6269" s="84" t="str">
        <f>VLOOKUP(Tabla1[[#This Row],[AREA]],Hoja1!A:B,2,FALSE)</f>
        <v>09. Turismo, eventos y marca ciudad</v>
      </c>
      <c r="U6269" s="83" t="str">
        <f>MID(Tabla1[[#This Row],[Aplicación]],9,4)</f>
        <v>4321</v>
      </c>
      <c r="V6269" s="84" t="str">
        <f>VLOOKUP(Tabla1[[#This Row],[PROGRAMA]],Hoja1!A:B,2,FALSE)</f>
        <v>4321. Turismo</v>
      </c>
      <c r="W6269" s="83" t="str">
        <f>MID(Tabla1[[#This Row],[Aplicación]],14,2)</f>
        <v>22</v>
      </c>
      <c r="X6269" s="83" t="str">
        <f>MID(Tabla1[[#This Row],[Aplicación]],14,6)</f>
        <v>22699</v>
      </c>
    </row>
    <row r="6270" spans="1:24" x14ac:dyDescent="0.25">
      <c r="A6270" s="77">
        <v>220240057943</v>
      </c>
      <c r="B6270" s="78" t="s">
        <v>390</v>
      </c>
      <c r="C6270" s="79">
        <v>45630</v>
      </c>
      <c r="D6270" s="77">
        <v>22024009111</v>
      </c>
      <c r="E6270" s="78" t="s">
        <v>1428</v>
      </c>
      <c r="F6270" s="80">
        <v>484</v>
      </c>
      <c r="G6270" s="78" t="s">
        <v>8036</v>
      </c>
      <c r="H6270" s="78" t="s">
        <v>8040</v>
      </c>
      <c r="I6270" s="81" t="s">
        <v>2930</v>
      </c>
      <c r="J6270" s="78" t="s">
        <v>8038</v>
      </c>
      <c r="K6270" s="78" t="s">
        <v>8039</v>
      </c>
      <c r="L6270" s="78" t="s">
        <v>399</v>
      </c>
      <c r="M6270" s="78" t="s">
        <v>585</v>
      </c>
      <c r="N6270" s="78" t="s">
        <v>539</v>
      </c>
      <c r="O6270" s="82" t="s">
        <v>326</v>
      </c>
      <c r="P6270" s="82" t="s">
        <v>6229</v>
      </c>
      <c r="Q6270" s="83" t="str">
        <f>MID(Tabla1[[#This Row],[Aplicación]],14,1)</f>
        <v>2</v>
      </c>
      <c r="R6270" s="35" t="s">
        <v>265</v>
      </c>
      <c r="S6270" s="83" t="str">
        <f>MID(Tabla1[[#This Row],[Aplicación]],6,2)</f>
        <v>09</v>
      </c>
      <c r="T6270" s="84" t="str">
        <f>VLOOKUP(Tabla1[[#This Row],[AREA]],Hoja1!A:B,2,FALSE)</f>
        <v>09. Turismo, eventos y marca ciudad</v>
      </c>
      <c r="U6270" s="83" t="str">
        <f>MID(Tabla1[[#This Row],[Aplicación]],9,4)</f>
        <v>4321</v>
      </c>
      <c r="V6270" s="84" t="str">
        <f>VLOOKUP(Tabla1[[#This Row],[PROGRAMA]],Hoja1!A:B,2,FALSE)</f>
        <v>4321. Turismo</v>
      </c>
      <c r="W6270" s="83" t="str">
        <f>MID(Tabla1[[#This Row],[Aplicación]],14,2)</f>
        <v>22</v>
      </c>
      <c r="X6270" s="83" t="str">
        <f>MID(Tabla1[[#This Row],[Aplicación]],14,6)</f>
        <v>22699</v>
      </c>
    </row>
    <row r="6271" spans="1:24" x14ac:dyDescent="0.25">
      <c r="A6271" s="77">
        <v>220240061696</v>
      </c>
      <c r="B6271" s="78" t="s">
        <v>390</v>
      </c>
      <c r="C6271" s="79">
        <v>45644</v>
      </c>
      <c r="D6271" s="77">
        <v>22024009303</v>
      </c>
      <c r="E6271" s="78" t="s">
        <v>5586</v>
      </c>
      <c r="F6271" s="80">
        <v>490.05</v>
      </c>
      <c r="G6271" s="78" t="s">
        <v>6480</v>
      </c>
      <c r="H6271" s="78" t="s">
        <v>8041</v>
      </c>
      <c r="I6271" s="81" t="s">
        <v>2930</v>
      </c>
      <c r="J6271" s="78" t="s">
        <v>6482</v>
      </c>
      <c r="K6271" s="78" t="s">
        <v>3101</v>
      </c>
      <c r="L6271" s="78" t="s">
        <v>413</v>
      </c>
      <c r="M6271" s="78" t="s">
        <v>585</v>
      </c>
      <c r="N6271" s="78" t="s">
        <v>539</v>
      </c>
      <c r="O6271" s="82" t="s">
        <v>326</v>
      </c>
      <c r="P6271" s="82" t="s">
        <v>6229</v>
      </c>
      <c r="Q6271" s="83" t="str">
        <f>MID(Tabla1[[#This Row],[Aplicación]],14,1)</f>
        <v>6</v>
      </c>
      <c r="R6271" s="35" t="s">
        <v>266</v>
      </c>
      <c r="S6271" s="83" t="str">
        <f>MID(Tabla1[[#This Row],[Aplicación]],6,2)</f>
        <v>03</v>
      </c>
      <c r="T6271" s="84" t="str">
        <f>VLOOKUP(Tabla1[[#This Row],[AREA]],Hoja1!A:B,2,FALSE)</f>
        <v>03. Participación ciudadana y deportes</v>
      </c>
      <c r="U6271" s="83" t="str">
        <f>MID(Tabla1[[#This Row],[Aplicación]],9,4)</f>
        <v>9241</v>
      </c>
      <c r="V6271" s="84" t="str">
        <f>VLOOKUP(Tabla1[[#This Row],[PROGRAMA]],Hoja1!A:B,2,FALSE)</f>
        <v>9241. Participación ciudadana</v>
      </c>
      <c r="W6271" s="83" t="str">
        <f>MID(Tabla1[[#This Row],[Aplicación]],14,2)</f>
        <v>62</v>
      </c>
      <c r="X6271" s="83" t="str">
        <f>MID(Tabla1[[#This Row],[Aplicación]],14,6)</f>
        <v>623</v>
      </c>
    </row>
    <row r="6272" spans="1:24" x14ac:dyDescent="0.25">
      <c r="A6272" s="77">
        <v>220240048697</v>
      </c>
      <c r="B6272" s="78" t="s">
        <v>390</v>
      </c>
      <c r="C6272" s="79">
        <v>45581</v>
      </c>
      <c r="D6272" s="77">
        <v>22024005118</v>
      </c>
      <c r="E6272" s="78" t="s">
        <v>1299</v>
      </c>
      <c r="F6272" s="80">
        <v>494.89</v>
      </c>
      <c r="G6272" s="78" t="s">
        <v>4822</v>
      </c>
      <c r="H6272" s="78" t="s">
        <v>8042</v>
      </c>
      <c r="I6272" s="81" t="s">
        <v>2930</v>
      </c>
      <c r="J6272" s="78" t="s">
        <v>728</v>
      </c>
      <c r="K6272" s="78" t="s">
        <v>398</v>
      </c>
      <c r="L6272" s="78" t="s">
        <v>399</v>
      </c>
      <c r="M6272" s="78" t="s">
        <v>585</v>
      </c>
      <c r="N6272" s="78" t="s">
        <v>539</v>
      </c>
      <c r="O6272" s="82" t="s">
        <v>326</v>
      </c>
      <c r="P6272" s="82" t="s">
        <v>6229</v>
      </c>
      <c r="Q6272" s="83" t="str">
        <f>MID(Tabla1[[#This Row],[Aplicación]],14,1)</f>
        <v>2</v>
      </c>
      <c r="R6272" s="35" t="s">
        <v>265</v>
      </c>
      <c r="S6272" s="83" t="str">
        <f>MID(Tabla1[[#This Row],[Aplicación]],6,2)</f>
        <v>09</v>
      </c>
      <c r="T6272" s="84" t="str">
        <f>VLOOKUP(Tabla1[[#This Row],[AREA]],Hoja1!A:B,2,FALSE)</f>
        <v>09. Turismo, eventos y marca ciudad</v>
      </c>
      <c r="U6272" s="83" t="str">
        <f>MID(Tabla1[[#This Row],[Aplicación]],9,4)</f>
        <v>4321</v>
      </c>
      <c r="V6272" s="84" t="str">
        <f>VLOOKUP(Tabla1[[#This Row],[PROGRAMA]],Hoja1!A:B,2,FALSE)</f>
        <v>4321. Turismo</v>
      </c>
      <c r="W6272" s="83" t="str">
        <f>MID(Tabla1[[#This Row],[Aplicación]],14,2)</f>
        <v>21</v>
      </c>
      <c r="X6272" s="83" t="str">
        <f>MID(Tabla1[[#This Row],[Aplicación]],14,6)</f>
        <v>213</v>
      </c>
    </row>
    <row r="6273" spans="1:24" x14ac:dyDescent="0.25">
      <c r="A6273" s="77">
        <v>220240055533</v>
      </c>
      <c r="B6273" s="78" t="s">
        <v>390</v>
      </c>
      <c r="C6273" s="79">
        <v>45618</v>
      </c>
      <c r="D6273" s="77">
        <v>22024007868</v>
      </c>
      <c r="E6273" s="78" t="s">
        <v>1427</v>
      </c>
      <c r="F6273" s="80">
        <v>253.55</v>
      </c>
      <c r="G6273" s="78" t="s">
        <v>715</v>
      </c>
      <c r="H6273" s="78" t="s">
        <v>8043</v>
      </c>
      <c r="I6273" s="81" t="s">
        <v>2930</v>
      </c>
      <c r="J6273" s="78" t="s">
        <v>398</v>
      </c>
      <c r="K6273" s="78" t="s">
        <v>398</v>
      </c>
      <c r="L6273" s="78" t="s">
        <v>413</v>
      </c>
      <c r="M6273" s="78" t="s">
        <v>585</v>
      </c>
      <c r="N6273" s="78" t="s">
        <v>539</v>
      </c>
      <c r="O6273" s="82" t="s">
        <v>326</v>
      </c>
      <c r="P6273" s="82" t="s">
        <v>6229</v>
      </c>
      <c r="Q6273" s="83" t="str">
        <f>MID(Tabla1[[#This Row],[Aplicación]],14,1)</f>
        <v>2</v>
      </c>
      <c r="R6273" s="35" t="s">
        <v>265</v>
      </c>
      <c r="S6273" s="83" t="str">
        <f>MID(Tabla1[[#This Row],[Aplicación]],6,2)</f>
        <v>07</v>
      </c>
      <c r="T6273" s="84" t="str">
        <f>VLOOKUP(Tabla1[[#This Row],[AREA]],Hoja1!A:B,2,FALSE)</f>
        <v>07. Medio ambiente</v>
      </c>
      <c r="U6273" s="83" t="str">
        <f>MID(Tabla1[[#This Row],[Aplicación]],9,4)</f>
        <v>1711</v>
      </c>
      <c r="V6273" s="84" t="str">
        <f>VLOOKUP(Tabla1[[#This Row],[PROGRAMA]],Hoja1!A:B,2,FALSE)</f>
        <v>1711. Parques y jardines</v>
      </c>
      <c r="W6273" s="83" t="str">
        <f>MID(Tabla1[[#This Row],[Aplicación]],14,2)</f>
        <v>22</v>
      </c>
      <c r="X6273" s="83" t="str">
        <f>MID(Tabla1[[#This Row],[Aplicación]],14,6)</f>
        <v>22199</v>
      </c>
    </row>
    <row r="6274" spans="1:24" x14ac:dyDescent="0.25">
      <c r="A6274" s="77">
        <v>220240046603</v>
      </c>
      <c r="B6274" s="78" t="s">
        <v>390</v>
      </c>
      <c r="C6274" s="79">
        <v>45572</v>
      </c>
      <c r="D6274" s="77">
        <v>22024007554</v>
      </c>
      <c r="E6274" s="78" t="s">
        <v>1370</v>
      </c>
      <c r="F6274" s="80">
        <v>495</v>
      </c>
      <c r="G6274" s="78" t="s">
        <v>8044</v>
      </c>
      <c r="H6274" s="78" t="s">
        <v>8045</v>
      </c>
      <c r="I6274" s="81" t="s">
        <v>2930</v>
      </c>
      <c r="J6274" s="78" t="s">
        <v>7136</v>
      </c>
      <c r="K6274" s="78" t="s">
        <v>398</v>
      </c>
      <c r="L6274" s="78" t="s">
        <v>399</v>
      </c>
      <c r="M6274" s="78" t="s">
        <v>585</v>
      </c>
      <c r="N6274" s="78" t="s">
        <v>539</v>
      </c>
      <c r="O6274" s="82" t="s">
        <v>326</v>
      </c>
      <c r="P6274" s="82" t="s">
        <v>6229</v>
      </c>
      <c r="Q6274" s="83" t="str">
        <f>MID(Tabla1[[#This Row],[Aplicación]],14,1)</f>
        <v>2</v>
      </c>
      <c r="R6274" s="35" t="s">
        <v>265</v>
      </c>
      <c r="S6274" s="83" t="str">
        <f>MID(Tabla1[[#This Row],[Aplicación]],6,2)</f>
        <v>03</v>
      </c>
      <c r="T6274" s="84" t="str">
        <f>VLOOKUP(Tabla1[[#This Row],[AREA]],Hoja1!A:B,2,FALSE)</f>
        <v>03. Participación ciudadana y deportes</v>
      </c>
      <c r="U6274" s="83" t="str">
        <f>MID(Tabla1[[#This Row],[Aplicación]],9,4)</f>
        <v>9241</v>
      </c>
      <c r="V6274" s="84" t="str">
        <f>VLOOKUP(Tabla1[[#This Row],[PROGRAMA]],Hoja1!A:B,2,FALSE)</f>
        <v>9241. Participación ciudadana</v>
      </c>
      <c r="W6274" s="83" t="str">
        <f>MID(Tabla1[[#This Row],[Aplicación]],14,2)</f>
        <v>22</v>
      </c>
      <c r="X6274" s="83" t="str">
        <f>MID(Tabla1[[#This Row],[Aplicación]],14,6)</f>
        <v>22609</v>
      </c>
    </row>
    <row r="6275" spans="1:24" x14ac:dyDescent="0.25">
      <c r="A6275" s="77">
        <v>220240068764</v>
      </c>
      <c r="B6275" s="78" t="s">
        <v>702</v>
      </c>
      <c r="C6275" s="79">
        <v>45657</v>
      </c>
      <c r="D6275" s="77">
        <v>22024006472</v>
      </c>
      <c r="E6275" s="78" t="s">
        <v>6993</v>
      </c>
      <c r="F6275" s="80">
        <v>162790.88</v>
      </c>
      <c r="G6275" s="78" t="s">
        <v>6994</v>
      </c>
      <c r="H6275" s="78" t="s">
        <v>6995</v>
      </c>
      <c r="I6275" s="81">
        <v>300</v>
      </c>
      <c r="J6275" s="78" t="s">
        <v>537</v>
      </c>
      <c r="K6275" s="78" t="s">
        <v>537</v>
      </c>
      <c r="L6275" s="78" t="s">
        <v>413</v>
      </c>
      <c r="M6275" s="78" t="s">
        <v>395</v>
      </c>
      <c r="N6275" s="78" t="s">
        <v>396</v>
      </c>
      <c r="O6275" s="82" t="s">
        <v>321</v>
      </c>
      <c r="P6275" s="82" t="s">
        <v>6229</v>
      </c>
      <c r="Q6275" s="83">
        <v>6</v>
      </c>
      <c r="R6275" s="35" t="s">
        <v>266</v>
      </c>
      <c r="S6275" s="83" t="str">
        <f>MID(Tabla1[[#This Row],[Aplicación]],6,2)</f>
        <v>05</v>
      </c>
      <c r="T6275" s="84" t="str">
        <f>VLOOKUP(Tabla1[[#This Row],[AREA]],Hoja1!A:B,2,FALSE)</f>
        <v>05. Comercio, mercados y consumo</v>
      </c>
      <c r="U6275" s="83">
        <v>4314</v>
      </c>
      <c r="V6275" s="84" t="str">
        <f>VLOOKUP(Tabla1[[#This Row],[PROGRAMA]],Hoja1!A:B,2,FALSE)</f>
        <v>4314. Actuaciones en materia de comercio minorista</v>
      </c>
      <c r="W6275" s="83">
        <v>63</v>
      </c>
      <c r="X6275" s="83">
        <v>635</v>
      </c>
    </row>
    <row r="6276" spans="1:24" x14ac:dyDescent="0.25">
      <c r="A6276" s="77">
        <v>220240063541</v>
      </c>
      <c r="B6276" s="78" t="s">
        <v>702</v>
      </c>
      <c r="C6276" s="79">
        <v>45653</v>
      </c>
      <c r="D6276" s="77">
        <v>22024006509</v>
      </c>
      <c r="E6276" s="78" t="s">
        <v>1148</v>
      </c>
      <c r="F6276" s="80">
        <v>21000</v>
      </c>
      <c r="G6276" s="78" t="s">
        <v>7296</v>
      </c>
      <c r="H6276" s="78" t="s">
        <v>7297</v>
      </c>
      <c r="I6276" s="81">
        <v>300</v>
      </c>
      <c r="J6276" s="78" t="s">
        <v>864</v>
      </c>
      <c r="K6276" s="78" t="s">
        <v>864</v>
      </c>
      <c r="L6276" s="78" t="s">
        <v>401</v>
      </c>
      <c r="M6276" s="78" t="s">
        <v>395</v>
      </c>
      <c r="N6276" s="78" t="s">
        <v>396</v>
      </c>
      <c r="O6276" s="82" t="s">
        <v>321</v>
      </c>
      <c r="P6276" s="82" t="s">
        <v>6229</v>
      </c>
      <c r="Q6276" s="83" t="str">
        <f>MID(Tabla1[[#This Row],[Aplicación]],14,1)</f>
        <v>6</v>
      </c>
      <c r="R6276" s="35" t="s">
        <v>266</v>
      </c>
      <c r="S6276" s="83" t="str">
        <f>MID(Tabla1[[#This Row],[Aplicación]],6,2)</f>
        <v>03</v>
      </c>
      <c r="T6276" s="84" t="str">
        <f>VLOOKUP(Tabla1[[#This Row],[AREA]],Hoja1!A:B,2,FALSE)</f>
        <v>03. Participación ciudadana y deportes</v>
      </c>
      <c r="U6276" s="83" t="str">
        <f>MID(Tabla1[[#This Row],[Aplicación]],9,4)</f>
        <v>9241</v>
      </c>
      <c r="V6276" s="84" t="str">
        <f>VLOOKUP(Tabla1[[#This Row],[PROGRAMA]],Hoja1!A:B,2,FALSE)</f>
        <v>9241. Participación ciudadana</v>
      </c>
      <c r="W6276" s="83" t="str">
        <f>MID(Tabla1[[#This Row],[Aplicación]],14,2)</f>
        <v>63</v>
      </c>
      <c r="X6276" s="83" t="str">
        <f>MID(Tabla1[[#This Row],[Aplicación]],14,6)</f>
        <v>632</v>
      </c>
    </row>
    <row r="6277" spans="1:24" x14ac:dyDescent="0.25">
      <c r="A6277" s="77">
        <v>220240046592</v>
      </c>
      <c r="B6277" s="78" t="s">
        <v>390</v>
      </c>
      <c r="C6277" s="79">
        <v>45572</v>
      </c>
      <c r="D6277" s="77">
        <v>22024007476</v>
      </c>
      <c r="E6277" s="78" t="s">
        <v>1370</v>
      </c>
      <c r="F6277" s="80">
        <v>495</v>
      </c>
      <c r="G6277" s="78" t="s">
        <v>8049</v>
      </c>
      <c r="H6277" s="78" t="s">
        <v>8050</v>
      </c>
      <c r="I6277" s="81" t="s">
        <v>2930</v>
      </c>
      <c r="J6277" s="78" t="s">
        <v>8051</v>
      </c>
      <c r="K6277" s="78" t="s">
        <v>398</v>
      </c>
      <c r="L6277" s="78" t="s">
        <v>399</v>
      </c>
      <c r="M6277" s="78" t="s">
        <v>585</v>
      </c>
      <c r="N6277" s="78" t="s">
        <v>539</v>
      </c>
      <c r="O6277" s="82" t="s">
        <v>326</v>
      </c>
      <c r="P6277" s="82" t="s">
        <v>6229</v>
      </c>
      <c r="Q6277" s="83" t="str">
        <f>MID(Tabla1[[#This Row],[Aplicación]],14,1)</f>
        <v>2</v>
      </c>
      <c r="R6277" s="35" t="s">
        <v>265</v>
      </c>
      <c r="S6277" s="83" t="str">
        <f>MID(Tabla1[[#This Row],[Aplicación]],6,2)</f>
        <v>03</v>
      </c>
      <c r="T6277" s="84" t="str">
        <f>VLOOKUP(Tabla1[[#This Row],[AREA]],Hoja1!A:B,2,FALSE)</f>
        <v>03. Participación ciudadana y deportes</v>
      </c>
      <c r="U6277" s="83" t="str">
        <f>MID(Tabla1[[#This Row],[Aplicación]],9,4)</f>
        <v>9241</v>
      </c>
      <c r="V6277" s="84" t="str">
        <f>VLOOKUP(Tabla1[[#This Row],[PROGRAMA]],Hoja1!A:B,2,FALSE)</f>
        <v>9241. Participación ciudadana</v>
      </c>
      <c r="W6277" s="83" t="str">
        <f>MID(Tabla1[[#This Row],[Aplicación]],14,2)</f>
        <v>22</v>
      </c>
      <c r="X6277" s="83" t="str">
        <f>MID(Tabla1[[#This Row],[Aplicación]],14,6)</f>
        <v>22609</v>
      </c>
    </row>
    <row r="6278" spans="1:24" x14ac:dyDescent="0.25">
      <c r="A6278" s="77">
        <v>220240047998</v>
      </c>
      <c r="B6278" s="78" t="s">
        <v>390</v>
      </c>
      <c r="C6278" s="79">
        <v>45579</v>
      </c>
      <c r="D6278" s="77">
        <v>22024006874</v>
      </c>
      <c r="E6278" s="78" t="s">
        <v>1370</v>
      </c>
      <c r="F6278" s="80">
        <v>495</v>
      </c>
      <c r="G6278" s="78" t="s">
        <v>1937</v>
      </c>
      <c r="H6278" s="78" t="s">
        <v>8052</v>
      </c>
      <c r="I6278" s="81" t="s">
        <v>2930</v>
      </c>
      <c r="J6278" s="78" t="s">
        <v>695</v>
      </c>
      <c r="K6278" s="78" t="s">
        <v>398</v>
      </c>
      <c r="L6278" s="78" t="s">
        <v>399</v>
      </c>
      <c r="M6278" s="78" t="s">
        <v>585</v>
      </c>
      <c r="N6278" s="78" t="s">
        <v>539</v>
      </c>
      <c r="O6278" s="82" t="s">
        <v>326</v>
      </c>
      <c r="P6278" s="82" t="s">
        <v>6229</v>
      </c>
      <c r="Q6278" s="83" t="str">
        <f>MID(Tabla1[[#This Row],[Aplicación]],14,1)</f>
        <v>2</v>
      </c>
      <c r="R6278" s="35" t="s">
        <v>265</v>
      </c>
      <c r="S6278" s="83" t="str">
        <f>MID(Tabla1[[#This Row],[Aplicación]],6,2)</f>
        <v>03</v>
      </c>
      <c r="T6278" s="84" t="str">
        <f>VLOOKUP(Tabla1[[#This Row],[AREA]],Hoja1!A:B,2,FALSE)</f>
        <v>03. Participación ciudadana y deportes</v>
      </c>
      <c r="U6278" s="83" t="str">
        <f>MID(Tabla1[[#This Row],[Aplicación]],9,4)</f>
        <v>9241</v>
      </c>
      <c r="V6278" s="84" t="str">
        <f>VLOOKUP(Tabla1[[#This Row],[PROGRAMA]],Hoja1!A:B,2,FALSE)</f>
        <v>9241. Participación ciudadana</v>
      </c>
      <c r="W6278" s="83" t="str">
        <f>MID(Tabla1[[#This Row],[Aplicación]],14,2)</f>
        <v>22</v>
      </c>
      <c r="X6278" s="83" t="str">
        <f>MID(Tabla1[[#This Row],[Aplicación]],14,6)</f>
        <v>22609</v>
      </c>
    </row>
    <row r="6279" spans="1:24" x14ac:dyDescent="0.25">
      <c r="A6279" s="77">
        <v>220240065328</v>
      </c>
      <c r="B6279" s="78" t="s">
        <v>702</v>
      </c>
      <c r="C6279" s="79">
        <v>45657</v>
      </c>
      <c r="D6279" s="77">
        <v>22024004452</v>
      </c>
      <c r="E6279" s="78" t="s">
        <v>1229</v>
      </c>
      <c r="F6279" s="80">
        <v>31339</v>
      </c>
      <c r="G6279" s="78" t="s">
        <v>1065</v>
      </c>
      <c r="H6279" s="78" t="s">
        <v>7482</v>
      </c>
      <c r="I6279" s="81">
        <v>300</v>
      </c>
      <c r="J6279" s="78" t="s">
        <v>705</v>
      </c>
      <c r="K6279" s="78" t="s">
        <v>393</v>
      </c>
      <c r="L6279" s="78" t="s">
        <v>413</v>
      </c>
      <c r="M6279" s="78" t="s">
        <v>538</v>
      </c>
      <c r="N6279" s="78" t="s">
        <v>396</v>
      </c>
      <c r="O6279" s="82" t="s">
        <v>323</v>
      </c>
      <c r="P6279" s="82" t="s">
        <v>6229</v>
      </c>
      <c r="Q6279" s="83">
        <v>6</v>
      </c>
      <c r="R6279" s="35" t="s">
        <v>266</v>
      </c>
      <c r="S6279" s="83" t="str">
        <f>MID(Tabla1[[#This Row],[Aplicación]],6,2)</f>
        <v>07</v>
      </c>
      <c r="T6279" s="84" t="str">
        <f>VLOOKUP(Tabla1[[#This Row],[AREA]],Hoja1!A:B,2,FALSE)</f>
        <v>07. Medio ambiente</v>
      </c>
      <c r="U6279" s="83">
        <v>1721</v>
      </c>
      <c r="V6279" s="84" t="str">
        <f>VLOOKUP(Tabla1[[#This Row],[PROGRAMA]],Hoja1!A:B,2,FALSE)</f>
        <v>1721. Protección del medio ambiente</v>
      </c>
      <c r="W6279" s="83">
        <v>62</v>
      </c>
      <c r="X6279" s="83">
        <v>623</v>
      </c>
    </row>
    <row r="6280" spans="1:24" x14ac:dyDescent="0.25">
      <c r="A6280" s="77">
        <v>220240055431</v>
      </c>
      <c r="B6280" s="78" t="s">
        <v>390</v>
      </c>
      <c r="C6280" s="79">
        <v>45617</v>
      </c>
      <c r="D6280" s="77">
        <v>22024006960</v>
      </c>
      <c r="E6280" s="78" t="s">
        <v>1221</v>
      </c>
      <c r="F6280" s="80">
        <v>18756.12</v>
      </c>
      <c r="G6280" s="78" t="s">
        <v>549</v>
      </c>
      <c r="H6280" s="78" t="s">
        <v>8056</v>
      </c>
      <c r="I6280" s="81" t="s">
        <v>2930</v>
      </c>
      <c r="J6280" s="78" t="s">
        <v>393</v>
      </c>
      <c r="K6280" s="78" t="s">
        <v>393</v>
      </c>
      <c r="L6280" s="78" t="s">
        <v>399</v>
      </c>
      <c r="M6280" s="78" t="s">
        <v>395</v>
      </c>
      <c r="N6280" s="78" t="s">
        <v>396</v>
      </c>
      <c r="O6280" s="82" t="s">
        <v>321</v>
      </c>
      <c r="P6280" s="82" t="s">
        <v>6229</v>
      </c>
      <c r="Q6280" s="83" t="str">
        <f>MID(Tabla1[[#This Row],[Aplicación]],14,1)</f>
        <v>6</v>
      </c>
      <c r="R6280" s="35" t="s">
        <v>266</v>
      </c>
      <c r="S6280" s="83" t="str">
        <f>MID(Tabla1[[#This Row],[Aplicación]],6,2)</f>
        <v>04</v>
      </c>
      <c r="T6280" s="84" t="str">
        <f>VLOOKUP(Tabla1[[#This Row],[AREA]],Hoja1!A:B,2,FALSE)</f>
        <v>04. Hacienda, personal y modernización administrativa</v>
      </c>
      <c r="U6280" s="83" t="str">
        <f>MID(Tabla1[[#This Row],[Aplicación]],9,4)</f>
        <v>9204</v>
      </c>
      <c r="V6280" s="84" t="str">
        <f>VLOOKUP(Tabla1[[#This Row],[PROGRAMA]],Hoja1!A:B,2,FALSE)</f>
        <v>9204. Tecnologías de la información y comunicación</v>
      </c>
      <c r="W6280" s="83" t="str">
        <f>MID(Tabla1[[#This Row],[Aplicación]],14,2)</f>
        <v>64</v>
      </c>
      <c r="X6280" s="83" t="str">
        <f>MID(Tabla1[[#This Row],[Aplicación]],14,6)</f>
        <v>641</v>
      </c>
    </row>
    <row r="6281" spans="1:24" x14ac:dyDescent="0.25">
      <c r="A6281" s="77">
        <v>220240046659</v>
      </c>
      <c r="B6281" s="78" t="s">
        <v>390</v>
      </c>
      <c r="C6281" s="79">
        <v>45572</v>
      </c>
      <c r="D6281" s="77">
        <v>22024007392</v>
      </c>
      <c r="E6281" s="78" t="s">
        <v>1187</v>
      </c>
      <c r="F6281" s="80">
        <v>508.2</v>
      </c>
      <c r="G6281" s="78" t="s">
        <v>335</v>
      </c>
      <c r="H6281" s="78" t="s">
        <v>8057</v>
      </c>
      <c r="I6281" s="81" t="s">
        <v>2930</v>
      </c>
      <c r="J6281" s="78" t="s">
        <v>616</v>
      </c>
      <c r="K6281" s="78" t="s">
        <v>398</v>
      </c>
      <c r="L6281" s="78" t="s">
        <v>399</v>
      </c>
      <c r="M6281" s="78" t="s">
        <v>585</v>
      </c>
      <c r="N6281" s="78" t="s">
        <v>539</v>
      </c>
      <c r="O6281" s="82" t="s">
        <v>326</v>
      </c>
      <c r="P6281" s="82" t="s">
        <v>6229</v>
      </c>
      <c r="Q6281" s="83" t="str">
        <f>MID(Tabla1[[#This Row],[Aplicación]],14,1)</f>
        <v>2</v>
      </c>
      <c r="R6281" s="35" t="s">
        <v>265</v>
      </c>
      <c r="S6281" s="83" t="str">
        <f>MID(Tabla1[[#This Row],[Aplicación]],6,2)</f>
        <v>11</v>
      </c>
      <c r="T6281" s="84" t="str">
        <f>VLOOKUP(Tabla1[[#This Row],[AREA]],Hoja1!A:B,2,FALSE)</f>
        <v>11. Salud pública y seguridad ciudadana</v>
      </c>
      <c r="U6281" s="83" t="str">
        <f>MID(Tabla1[[#This Row],[Aplicación]],9,4)</f>
        <v>1361</v>
      </c>
      <c r="V6281" s="84" t="str">
        <f>VLOOKUP(Tabla1[[#This Row],[PROGRAMA]],Hoja1!A:B,2,FALSE)</f>
        <v>1361. Prevención y extinción de incencios</v>
      </c>
      <c r="W6281" s="83" t="str">
        <f>MID(Tabla1[[#This Row],[Aplicación]],14,2)</f>
        <v>21</v>
      </c>
      <c r="X6281" s="83" t="str">
        <f>MID(Tabla1[[#This Row],[Aplicación]],14,6)</f>
        <v>213</v>
      </c>
    </row>
    <row r="6282" spans="1:24" x14ac:dyDescent="0.25">
      <c r="A6282" s="77">
        <v>220240046597</v>
      </c>
      <c r="B6282" s="78" t="s">
        <v>390</v>
      </c>
      <c r="C6282" s="79">
        <v>45572</v>
      </c>
      <c r="D6282" s="77">
        <v>22024007533</v>
      </c>
      <c r="E6282" s="78" t="s">
        <v>1298</v>
      </c>
      <c r="F6282" s="80">
        <v>523.88</v>
      </c>
      <c r="G6282" s="78" t="s">
        <v>4500</v>
      </c>
      <c r="H6282" s="78" t="s">
        <v>8058</v>
      </c>
      <c r="I6282" s="81" t="s">
        <v>2930</v>
      </c>
      <c r="J6282" s="78" t="s">
        <v>398</v>
      </c>
      <c r="K6282" s="78" t="s">
        <v>398</v>
      </c>
      <c r="L6282" s="78" t="s">
        <v>413</v>
      </c>
      <c r="M6282" s="78" t="s">
        <v>585</v>
      </c>
      <c r="N6282" s="78" t="s">
        <v>539</v>
      </c>
      <c r="O6282" s="82" t="s">
        <v>326</v>
      </c>
      <c r="P6282" s="82" t="s">
        <v>6229</v>
      </c>
      <c r="Q6282" s="83" t="str">
        <f>MID(Tabla1[[#This Row],[Aplicación]],14,1)</f>
        <v>2</v>
      </c>
      <c r="R6282" s="35" t="s">
        <v>265</v>
      </c>
      <c r="S6282" s="83" t="str">
        <f>MID(Tabla1[[#This Row],[Aplicación]],6,2)</f>
        <v>03</v>
      </c>
      <c r="T6282" s="84" t="str">
        <f>VLOOKUP(Tabla1[[#This Row],[AREA]],Hoja1!A:B,2,FALSE)</f>
        <v>03. Participación ciudadana y deportes</v>
      </c>
      <c r="U6282" s="83" t="str">
        <f>MID(Tabla1[[#This Row],[Aplicación]],9,4)</f>
        <v>9241</v>
      </c>
      <c r="V6282" s="84" t="str">
        <f>VLOOKUP(Tabla1[[#This Row],[PROGRAMA]],Hoja1!A:B,2,FALSE)</f>
        <v>9241. Participación ciudadana</v>
      </c>
      <c r="W6282" s="83" t="str">
        <f>MID(Tabla1[[#This Row],[Aplicación]],14,2)</f>
        <v>22</v>
      </c>
      <c r="X6282" s="83" t="str">
        <f>MID(Tabla1[[#This Row],[Aplicación]],14,6)</f>
        <v>22199</v>
      </c>
    </row>
    <row r="6283" spans="1:24" x14ac:dyDescent="0.25">
      <c r="A6283" s="77">
        <v>220240062754</v>
      </c>
      <c r="B6283" s="78" t="s">
        <v>390</v>
      </c>
      <c r="C6283" s="79">
        <v>45649</v>
      </c>
      <c r="D6283" s="77">
        <v>22024009378</v>
      </c>
      <c r="E6283" s="78" t="s">
        <v>4129</v>
      </c>
      <c r="F6283" s="80">
        <v>532.4</v>
      </c>
      <c r="G6283" s="78" t="s">
        <v>708</v>
      </c>
      <c r="H6283" s="78" t="s">
        <v>8059</v>
      </c>
      <c r="I6283" s="81" t="s">
        <v>2930</v>
      </c>
      <c r="J6283" s="78" t="s">
        <v>398</v>
      </c>
      <c r="K6283" s="78" t="s">
        <v>398</v>
      </c>
      <c r="L6283" s="78" t="s">
        <v>413</v>
      </c>
      <c r="M6283" s="78" t="s">
        <v>585</v>
      </c>
      <c r="N6283" s="78" t="s">
        <v>539</v>
      </c>
      <c r="O6283" s="82" t="s">
        <v>326</v>
      </c>
      <c r="P6283" s="82" t="s">
        <v>6229</v>
      </c>
      <c r="Q6283" s="83" t="str">
        <f>MID(Tabla1[[#This Row],[Aplicación]],14,1)</f>
        <v>6</v>
      </c>
      <c r="R6283" s="35" t="s">
        <v>266</v>
      </c>
      <c r="S6283" s="83" t="str">
        <f>MID(Tabla1[[#This Row],[Aplicación]],6,2)</f>
        <v>06</v>
      </c>
      <c r="T6283" s="84" t="str">
        <f>VLOOKUP(Tabla1[[#This Row],[AREA]],Hoja1!A:B,2,FALSE)</f>
        <v>06. Educación y cultura</v>
      </c>
      <c r="U6283" s="83" t="str">
        <f>MID(Tabla1[[#This Row],[Aplicación]],9,4)</f>
        <v>3231</v>
      </c>
      <c r="V6283" s="84" t="str">
        <f>VLOOKUP(Tabla1[[#This Row],[PROGRAMA]],Hoja1!A:B,2,FALSE)</f>
        <v>3231. Escuelas infantiles</v>
      </c>
      <c r="W6283" s="83" t="str">
        <f>MID(Tabla1[[#This Row],[Aplicación]],14,2)</f>
        <v>63</v>
      </c>
      <c r="X6283" s="83" t="str">
        <f>MID(Tabla1[[#This Row],[Aplicación]],14,6)</f>
        <v>633</v>
      </c>
    </row>
    <row r="6284" spans="1:24" x14ac:dyDescent="0.25">
      <c r="A6284" s="77">
        <v>220240061445</v>
      </c>
      <c r="B6284" s="78" t="s">
        <v>390</v>
      </c>
      <c r="C6284" s="79">
        <v>45644</v>
      </c>
      <c r="D6284" s="77">
        <v>22024009210</v>
      </c>
      <c r="E6284" s="78" t="s">
        <v>1178</v>
      </c>
      <c r="F6284" s="80">
        <v>535.54999999999995</v>
      </c>
      <c r="G6284" s="78" t="s">
        <v>715</v>
      </c>
      <c r="H6284" s="78" t="s">
        <v>8060</v>
      </c>
      <c r="I6284" s="81" t="s">
        <v>2930</v>
      </c>
      <c r="J6284" s="78" t="s">
        <v>398</v>
      </c>
      <c r="K6284" s="78" t="s">
        <v>398</v>
      </c>
      <c r="L6284" s="78" t="s">
        <v>413</v>
      </c>
      <c r="M6284" s="78" t="s">
        <v>585</v>
      </c>
      <c r="N6284" s="78" t="s">
        <v>539</v>
      </c>
      <c r="O6284" s="82" t="s">
        <v>326</v>
      </c>
      <c r="P6284" s="82" t="s">
        <v>6229</v>
      </c>
      <c r="Q6284" s="83" t="str">
        <f>MID(Tabla1[[#This Row],[Aplicación]],14,1)</f>
        <v>2</v>
      </c>
      <c r="R6284" s="35" t="s">
        <v>265</v>
      </c>
      <c r="S6284" s="83" t="str">
        <f>MID(Tabla1[[#This Row],[Aplicación]],6,2)</f>
        <v>06</v>
      </c>
      <c r="T6284" s="84" t="str">
        <f>VLOOKUP(Tabla1[[#This Row],[AREA]],Hoja1!A:B,2,FALSE)</f>
        <v>06. Educación y cultura</v>
      </c>
      <c r="U6284" s="83" t="str">
        <f>MID(Tabla1[[#This Row],[Aplicación]],9,4)</f>
        <v>3232</v>
      </c>
      <c r="V6284" s="84" t="str">
        <f>VLOOKUP(Tabla1[[#This Row],[PROGRAMA]],Hoja1!A:B,2,FALSE)</f>
        <v>3232. Conservación y mantenimiento centros educación infantil y primaria</v>
      </c>
      <c r="W6284" s="83" t="str">
        <f>MID(Tabla1[[#This Row],[Aplicación]],14,2)</f>
        <v>21</v>
      </c>
      <c r="X6284" s="83" t="str">
        <f>MID(Tabla1[[#This Row],[Aplicación]],14,6)</f>
        <v>213</v>
      </c>
    </row>
    <row r="6285" spans="1:24" x14ac:dyDescent="0.25">
      <c r="A6285" s="77">
        <v>220240051377</v>
      </c>
      <c r="B6285" s="78" t="s">
        <v>390</v>
      </c>
      <c r="C6285" s="79">
        <v>45595</v>
      </c>
      <c r="D6285" s="77">
        <v>22024006716</v>
      </c>
      <c r="E6285" s="78" t="s">
        <v>1293</v>
      </c>
      <c r="F6285" s="80">
        <v>539.54999999999995</v>
      </c>
      <c r="G6285" s="78" t="s">
        <v>3359</v>
      </c>
      <c r="H6285" s="78" t="s">
        <v>8061</v>
      </c>
      <c r="I6285" s="81" t="s">
        <v>2930</v>
      </c>
      <c r="J6285" s="78" t="s">
        <v>398</v>
      </c>
      <c r="K6285" s="78" t="s">
        <v>398</v>
      </c>
      <c r="L6285" s="78" t="s">
        <v>526</v>
      </c>
      <c r="M6285" s="78" t="s">
        <v>585</v>
      </c>
      <c r="N6285" s="78" t="s">
        <v>539</v>
      </c>
      <c r="O6285" s="82" t="s">
        <v>326</v>
      </c>
      <c r="P6285" s="82" t="s">
        <v>6229</v>
      </c>
      <c r="Q6285" s="83" t="str">
        <f>MID(Tabla1[[#This Row],[Aplicación]],14,1)</f>
        <v>2</v>
      </c>
      <c r="R6285" s="35" t="s">
        <v>265</v>
      </c>
      <c r="S6285" s="83" t="str">
        <f>MID(Tabla1[[#This Row],[Aplicación]],6,2)</f>
        <v>03</v>
      </c>
      <c r="T6285" s="84" t="str">
        <f>VLOOKUP(Tabla1[[#This Row],[AREA]],Hoja1!A:B,2,FALSE)</f>
        <v>03. Participación ciudadana y deportes</v>
      </c>
      <c r="U6285" s="83" t="str">
        <f>MID(Tabla1[[#This Row],[Aplicación]],9,4)</f>
        <v>9241</v>
      </c>
      <c r="V6285" s="84" t="str">
        <f>VLOOKUP(Tabla1[[#This Row],[PROGRAMA]],Hoja1!A:B,2,FALSE)</f>
        <v>9241. Participación ciudadana</v>
      </c>
      <c r="W6285" s="83" t="str">
        <f>MID(Tabla1[[#This Row],[Aplicación]],14,2)</f>
        <v>21</v>
      </c>
      <c r="X6285" s="83" t="str">
        <f>MID(Tabla1[[#This Row],[Aplicación]],14,6)</f>
        <v>212</v>
      </c>
    </row>
    <row r="6286" spans="1:24" x14ac:dyDescent="0.25">
      <c r="A6286" s="77">
        <v>220240061713</v>
      </c>
      <c r="B6286" s="78" t="s">
        <v>390</v>
      </c>
      <c r="C6286" s="79">
        <v>45644</v>
      </c>
      <c r="D6286" s="77">
        <v>22024009336</v>
      </c>
      <c r="E6286" s="78" t="s">
        <v>1459</v>
      </c>
      <c r="F6286" s="80">
        <v>541.16</v>
      </c>
      <c r="G6286" s="78" t="s">
        <v>385</v>
      </c>
      <c r="H6286" s="78" t="s">
        <v>8062</v>
      </c>
      <c r="I6286" s="81" t="s">
        <v>2930</v>
      </c>
      <c r="J6286" s="78" t="s">
        <v>398</v>
      </c>
      <c r="K6286" s="78" t="s">
        <v>398</v>
      </c>
      <c r="L6286" s="78" t="s">
        <v>413</v>
      </c>
      <c r="M6286" s="78" t="s">
        <v>585</v>
      </c>
      <c r="N6286" s="78" t="s">
        <v>539</v>
      </c>
      <c r="O6286" s="82" t="s">
        <v>326</v>
      </c>
      <c r="P6286" s="82" t="s">
        <v>6229</v>
      </c>
      <c r="Q6286" s="83" t="str">
        <f>MID(Tabla1[[#This Row],[Aplicación]],14,1)</f>
        <v>2</v>
      </c>
      <c r="R6286" s="35" t="s">
        <v>265</v>
      </c>
      <c r="S6286" s="83" t="str">
        <f>MID(Tabla1[[#This Row],[Aplicación]],6,2)</f>
        <v>11</v>
      </c>
      <c r="T6286" s="84" t="str">
        <f>VLOOKUP(Tabla1[[#This Row],[AREA]],Hoja1!A:B,2,FALSE)</f>
        <v>11. Salud pública y seguridad ciudadana</v>
      </c>
      <c r="U6286" s="83" t="str">
        <f>MID(Tabla1[[#This Row],[Aplicación]],9,4)</f>
        <v>3111</v>
      </c>
      <c r="V6286" s="84" t="str">
        <f>VLOOKUP(Tabla1[[#This Row],[PROGRAMA]],Hoja1!A:B,2,FALSE)</f>
        <v>3111. Protección de la salubridad pública</v>
      </c>
      <c r="W6286" s="83" t="str">
        <f>MID(Tabla1[[#This Row],[Aplicación]],14,2)</f>
        <v>22</v>
      </c>
      <c r="X6286" s="83" t="str">
        <f>MID(Tabla1[[#This Row],[Aplicación]],14,6)</f>
        <v>22104</v>
      </c>
    </row>
    <row r="6287" spans="1:24" x14ac:dyDescent="0.25">
      <c r="A6287" s="77">
        <v>220240046605</v>
      </c>
      <c r="B6287" s="78" t="s">
        <v>390</v>
      </c>
      <c r="C6287" s="79">
        <v>45572</v>
      </c>
      <c r="D6287" s="77">
        <v>22024007570</v>
      </c>
      <c r="E6287" s="78" t="s">
        <v>4669</v>
      </c>
      <c r="F6287" s="80">
        <v>541.38</v>
      </c>
      <c r="G6287" s="78" t="s">
        <v>590</v>
      </c>
      <c r="H6287" s="78" t="s">
        <v>8063</v>
      </c>
      <c r="I6287" s="81" t="s">
        <v>2930</v>
      </c>
      <c r="J6287" s="78" t="s">
        <v>592</v>
      </c>
      <c r="K6287" s="78" t="s">
        <v>398</v>
      </c>
      <c r="L6287" s="78" t="s">
        <v>413</v>
      </c>
      <c r="M6287" s="78" t="s">
        <v>585</v>
      </c>
      <c r="N6287" s="78" t="s">
        <v>539</v>
      </c>
      <c r="O6287" s="82" t="s">
        <v>326</v>
      </c>
      <c r="P6287" s="82" t="s">
        <v>6229</v>
      </c>
      <c r="Q6287" s="83" t="str">
        <f>MID(Tabla1[[#This Row],[Aplicación]],14,1)</f>
        <v>2</v>
      </c>
      <c r="R6287" s="35" t="s">
        <v>265</v>
      </c>
      <c r="S6287" s="83" t="str">
        <f>MID(Tabla1[[#This Row],[Aplicación]],6,2)</f>
        <v>11</v>
      </c>
      <c r="T6287" s="84" t="str">
        <f>VLOOKUP(Tabla1[[#This Row],[AREA]],Hoja1!A:B,2,FALSE)</f>
        <v>11. Salud pública y seguridad ciudadana</v>
      </c>
      <c r="U6287" s="83" t="str">
        <f>MID(Tabla1[[#This Row],[Aplicación]],9,4)</f>
        <v>1631</v>
      </c>
      <c r="V6287" s="84" t="str">
        <f>VLOOKUP(Tabla1[[#This Row],[PROGRAMA]],Hoja1!A:B,2,FALSE)</f>
        <v>1631. Limpieza viaria</v>
      </c>
      <c r="W6287" s="83" t="str">
        <f>MID(Tabla1[[#This Row],[Aplicación]],14,2)</f>
        <v>20</v>
      </c>
      <c r="X6287" s="83" t="str">
        <f>MID(Tabla1[[#This Row],[Aplicación]],14,6)</f>
        <v>203</v>
      </c>
    </row>
    <row r="6288" spans="1:24" x14ac:dyDescent="0.25">
      <c r="A6288" s="77">
        <v>220240048690</v>
      </c>
      <c r="B6288" s="78" t="s">
        <v>390</v>
      </c>
      <c r="C6288" s="79">
        <v>45581</v>
      </c>
      <c r="D6288" s="77">
        <v>22024007641</v>
      </c>
      <c r="E6288" s="78" t="s">
        <v>3423</v>
      </c>
      <c r="F6288" s="80">
        <v>1314.06</v>
      </c>
      <c r="G6288" s="78" t="s">
        <v>8064</v>
      </c>
      <c r="H6288" s="78" t="s">
        <v>8065</v>
      </c>
      <c r="I6288" s="81" t="s">
        <v>2930</v>
      </c>
      <c r="J6288" s="78" t="s">
        <v>393</v>
      </c>
      <c r="K6288" s="78" t="s">
        <v>393</v>
      </c>
      <c r="L6288" s="78" t="s">
        <v>413</v>
      </c>
      <c r="M6288" s="78" t="s">
        <v>585</v>
      </c>
      <c r="N6288" s="78" t="s">
        <v>539</v>
      </c>
      <c r="O6288" s="82" t="s">
        <v>326</v>
      </c>
      <c r="P6288" s="82" t="s">
        <v>6229</v>
      </c>
      <c r="Q6288" s="83" t="str">
        <f>MID(Tabla1[[#This Row],[Aplicación]],14,1)</f>
        <v>6</v>
      </c>
      <c r="R6288" s="35" t="s">
        <v>266</v>
      </c>
      <c r="S6288" s="83" t="str">
        <f>MID(Tabla1[[#This Row],[Aplicación]],6,2)</f>
        <v>11</v>
      </c>
      <c r="T6288" s="84" t="str">
        <f>VLOOKUP(Tabla1[[#This Row],[AREA]],Hoja1!A:B,2,FALSE)</f>
        <v>11. Salud pública y seguridad ciudadana</v>
      </c>
      <c r="U6288" s="83" t="str">
        <f>MID(Tabla1[[#This Row],[Aplicación]],9,4)</f>
        <v>1361</v>
      </c>
      <c r="V6288" s="84" t="str">
        <f>VLOOKUP(Tabla1[[#This Row],[PROGRAMA]],Hoja1!A:B,2,FALSE)</f>
        <v>1361. Prevención y extinción de incencios</v>
      </c>
      <c r="W6288" s="83" t="str">
        <f>MID(Tabla1[[#This Row],[Aplicación]],14,2)</f>
        <v>62</v>
      </c>
      <c r="X6288" s="83" t="str">
        <f>MID(Tabla1[[#This Row],[Aplicación]],14,6)</f>
        <v>623</v>
      </c>
    </row>
    <row r="6289" spans="1:24" x14ac:dyDescent="0.25">
      <c r="A6289" s="77">
        <v>220240069147</v>
      </c>
      <c r="B6289" s="78" t="s">
        <v>702</v>
      </c>
      <c r="C6289" s="79">
        <v>45657</v>
      </c>
      <c r="D6289" s="77">
        <v>22024005531</v>
      </c>
      <c r="E6289" s="78" t="s">
        <v>1262</v>
      </c>
      <c r="F6289" s="80">
        <v>17955.98</v>
      </c>
      <c r="G6289" s="78" t="s">
        <v>60</v>
      </c>
      <c r="H6289" s="78" t="s">
        <v>8066</v>
      </c>
      <c r="I6289" s="81">
        <v>300</v>
      </c>
      <c r="J6289" s="78" t="s">
        <v>398</v>
      </c>
      <c r="K6289" s="78" t="s">
        <v>393</v>
      </c>
      <c r="L6289" s="78" t="s">
        <v>399</v>
      </c>
      <c r="M6289" s="78" t="s">
        <v>395</v>
      </c>
      <c r="N6289" s="78" t="s">
        <v>396</v>
      </c>
      <c r="O6289" s="82" t="s">
        <v>321</v>
      </c>
      <c r="P6289" s="82" t="s">
        <v>6229</v>
      </c>
      <c r="Q6289" s="83" t="str">
        <f>MID(Tabla1[[#This Row],[Aplicación]],14,1)</f>
        <v>2</v>
      </c>
      <c r="R6289" s="35" t="s">
        <v>265</v>
      </c>
      <c r="S6289" s="83" t="str">
        <f>MID(Tabla1[[#This Row],[Aplicación]],6,2)</f>
        <v>03</v>
      </c>
      <c r="T6289" s="84" t="str">
        <f>VLOOKUP(Tabla1[[#This Row],[AREA]],Hoja1!A:B,2,FALSE)</f>
        <v>03. Participación ciudadana y deportes</v>
      </c>
      <c r="U6289" s="83" t="str">
        <f>MID(Tabla1[[#This Row],[Aplicación]],9,4)</f>
        <v>9241</v>
      </c>
      <c r="V6289" s="84" t="str">
        <f>VLOOKUP(Tabla1[[#This Row],[PROGRAMA]],Hoja1!A:B,2,FALSE)</f>
        <v>9241. Participación ciudadana</v>
      </c>
      <c r="W6289" s="83" t="str">
        <f>MID(Tabla1[[#This Row],[Aplicación]],14,2)</f>
        <v>21</v>
      </c>
      <c r="X6289" s="83" t="str">
        <f>MID(Tabla1[[#This Row],[Aplicación]],14,6)</f>
        <v>213</v>
      </c>
    </row>
    <row r="6290" spans="1:24" x14ac:dyDescent="0.25">
      <c r="A6290" s="77">
        <v>220240046783</v>
      </c>
      <c r="B6290" s="78" t="s">
        <v>390</v>
      </c>
      <c r="C6290" s="79">
        <v>45573</v>
      </c>
      <c r="D6290" s="77">
        <v>22024007642</v>
      </c>
      <c r="E6290" s="78" t="s">
        <v>1370</v>
      </c>
      <c r="F6290" s="80">
        <v>544.5</v>
      </c>
      <c r="G6290" s="78" t="s">
        <v>1079</v>
      </c>
      <c r="H6290" s="78" t="s">
        <v>8067</v>
      </c>
      <c r="I6290" s="81" t="s">
        <v>2930</v>
      </c>
      <c r="J6290" s="78" t="s">
        <v>684</v>
      </c>
      <c r="K6290" s="78" t="s">
        <v>398</v>
      </c>
      <c r="L6290" s="78" t="s">
        <v>399</v>
      </c>
      <c r="M6290" s="78" t="s">
        <v>585</v>
      </c>
      <c r="N6290" s="78" t="s">
        <v>539</v>
      </c>
      <c r="O6290" s="82" t="s">
        <v>326</v>
      </c>
      <c r="P6290" s="82" t="s">
        <v>6229</v>
      </c>
      <c r="Q6290" s="83" t="str">
        <f>MID(Tabla1[[#This Row],[Aplicación]],14,1)</f>
        <v>2</v>
      </c>
      <c r="R6290" s="35" t="s">
        <v>265</v>
      </c>
      <c r="S6290" s="83" t="str">
        <f>MID(Tabla1[[#This Row],[Aplicación]],6,2)</f>
        <v>03</v>
      </c>
      <c r="T6290" s="84" t="str">
        <f>VLOOKUP(Tabla1[[#This Row],[AREA]],Hoja1!A:B,2,FALSE)</f>
        <v>03. Participación ciudadana y deportes</v>
      </c>
      <c r="U6290" s="83" t="str">
        <f>MID(Tabla1[[#This Row],[Aplicación]],9,4)</f>
        <v>9241</v>
      </c>
      <c r="V6290" s="84" t="str">
        <f>VLOOKUP(Tabla1[[#This Row],[PROGRAMA]],Hoja1!A:B,2,FALSE)</f>
        <v>9241. Participación ciudadana</v>
      </c>
      <c r="W6290" s="83" t="str">
        <f>MID(Tabla1[[#This Row],[Aplicación]],14,2)</f>
        <v>22</v>
      </c>
      <c r="X6290" s="83" t="str">
        <f>MID(Tabla1[[#This Row],[Aplicación]],14,6)</f>
        <v>22609</v>
      </c>
    </row>
    <row r="6291" spans="1:24" x14ac:dyDescent="0.25">
      <c r="A6291" s="77">
        <v>220240046657</v>
      </c>
      <c r="B6291" s="78" t="s">
        <v>390</v>
      </c>
      <c r="C6291" s="79">
        <v>45572</v>
      </c>
      <c r="D6291" s="77">
        <v>22024007364</v>
      </c>
      <c r="E6291" s="78" t="s">
        <v>1343</v>
      </c>
      <c r="F6291" s="80">
        <v>17192.09</v>
      </c>
      <c r="G6291" s="78" t="s">
        <v>600</v>
      </c>
      <c r="H6291" s="78" t="s">
        <v>8068</v>
      </c>
      <c r="I6291" s="81" t="s">
        <v>2930</v>
      </c>
      <c r="J6291" s="78" t="s">
        <v>601</v>
      </c>
      <c r="K6291" s="78" t="s">
        <v>393</v>
      </c>
      <c r="L6291" s="78" t="s">
        <v>413</v>
      </c>
      <c r="M6291" s="78" t="s">
        <v>395</v>
      </c>
      <c r="N6291" s="78" t="s">
        <v>396</v>
      </c>
      <c r="O6291" s="82" t="s">
        <v>321</v>
      </c>
      <c r="P6291" s="82" t="s">
        <v>6229</v>
      </c>
      <c r="Q6291" s="83" t="str">
        <f>MID(Tabla1[[#This Row],[Aplicación]],14,1)</f>
        <v>2</v>
      </c>
      <c r="R6291" s="35" t="s">
        <v>265</v>
      </c>
      <c r="S6291" s="83" t="str">
        <f>MID(Tabla1[[#This Row],[Aplicación]],6,2)</f>
        <v>08</v>
      </c>
      <c r="T6291" s="84" t="str">
        <f>VLOOKUP(Tabla1[[#This Row],[AREA]],Hoja1!A:B,2,FALSE)</f>
        <v>08. Tráfico y movilidad</v>
      </c>
      <c r="U6291" s="83" t="str">
        <f>MID(Tabla1[[#This Row],[Aplicación]],9,4)</f>
        <v>1651</v>
      </c>
      <c r="V6291" s="84" t="str">
        <f>VLOOKUP(Tabla1[[#This Row],[PROGRAMA]],Hoja1!A:B,2,FALSE)</f>
        <v>1651. Alumbrado público</v>
      </c>
      <c r="W6291" s="83" t="str">
        <f>MID(Tabla1[[#This Row],[Aplicación]],14,2)</f>
        <v>21</v>
      </c>
      <c r="X6291" s="83" t="str">
        <f>MID(Tabla1[[#This Row],[Aplicación]],14,6)</f>
        <v>213</v>
      </c>
    </row>
    <row r="6292" spans="1:24" x14ac:dyDescent="0.25">
      <c r="A6292" s="77">
        <v>220240048990</v>
      </c>
      <c r="B6292" s="78" t="s">
        <v>390</v>
      </c>
      <c r="C6292" s="79">
        <v>45583</v>
      </c>
      <c r="D6292" s="77">
        <v>22024007763</v>
      </c>
      <c r="E6292" s="78" t="s">
        <v>1348</v>
      </c>
      <c r="F6292" s="80">
        <v>544.5</v>
      </c>
      <c r="G6292" s="78" t="s">
        <v>6920</v>
      </c>
      <c r="H6292" s="78" t="s">
        <v>8069</v>
      </c>
      <c r="I6292" s="81" t="s">
        <v>2930</v>
      </c>
      <c r="J6292" s="78" t="s">
        <v>398</v>
      </c>
      <c r="K6292" s="78" t="s">
        <v>398</v>
      </c>
      <c r="L6292" s="78" t="s">
        <v>399</v>
      </c>
      <c r="M6292" s="78" t="s">
        <v>585</v>
      </c>
      <c r="N6292" s="78" t="s">
        <v>539</v>
      </c>
      <c r="O6292" s="82" t="s">
        <v>326</v>
      </c>
      <c r="P6292" s="82" t="s">
        <v>6229</v>
      </c>
      <c r="Q6292" s="83" t="str">
        <f>MID(Tabla1[[#This Row],[Aplicación]],14,1)</f>
        <v>2</v>
      </c>
      <c r="R6292" s="35" t="s">
        <v>265</v>
      </c>
      <c r="S6292" s="83" t="str">
        <f>MID(Tabla1[[#This Row],[Aplicación]],6,2)</f>
        <v>03</v>
      </c>
      <c r="T6292" s="84" t="str">
        <f>VLOOKUP(Tabla1[[#This Row],[AREA]],Hoja1!A:B,2,FALSE)</f>
        <v>03. Participación ciudadana y deportes</v>
      </c>
      <c r="U6292" s="83" t="str">
        <f>MID(Tabla1[[#This Row],[Aplicación]],9,4)</f>
        <v>9241</v>
      </c>
      <c r="V6292" s="84" t="str">
        <f>VLOOKUP(Tabla1[[#This Row],[PROGRAMA]],Hoja1!A:B,2,FALSE)</f>
        <v>9241. Participación ciudadana</v>
      </c>
      <c r="W6292" s="83" t="str">
        <f>MID(Tabla1[[#This Row],[Aplicación]],14,2)</f>
        <v>22</v>
      </c>
      <c r="X6292" s="83" t="str">
        <f>MID(Tabla1[[#This Row],[Aplicación]],14,6)</f>
        <v>22706</v>
      </c>
    </row>
    <row r="6293" spans="1:24" x14ac:dyDescent="0.25">
      <c r="A6293" s="77">
        <v>220240045532</v>
      </c>
      <c r="B6293" s="78" t="s">
        <v>390</v>
      </c>
      <c r="C6293" s="79">
        <v>45568</v>
      </c>
      <c r="D6293" s="77">
        <v>22024006857</v>
      </c>
      <c r="E6293" s="78" t="s">
        <v>1370</v>
      </c>
      <c r="F6293" s="80">
        <v>544.5</v>
      </c>
      <c r="G6293" s="78" t="s">
        <v>1106</v>
      </c>
      <c r="H6293" s="78" t="s">
        <v>8070</v>
      </c>
      <c r="I6293" s="81" t="s">
        <v>2930</v>
      </c>
      <c r="J6293" s="78" t="s">
        <v>1107</v>
      </c>
      <c r="K6293" s="78" t="s">
        <v>1108</v>
      </c>
      <c r="L6293" s="78" t="s">
        <v>399</v>
      </c>
      <c r="M6293" s="78" t="s">
        <v>585</v>
      </c>
      <c r="N6293" s="78" t="s">
        <v>539</v>
      </c>
      <c r="O6293" s="82" t="s">
        <v>326</v>
      </c>
      <c r="P6293" s="82" t="s">
        <v>6229</v>
      </c>
      <c r="Q6293" s="83" t="str">
        <f>MID(Tabla1[[#This Row],[Aplicación]],14,1)</f>
        <v>2</v>
      </c>
      <c r="R6293" s="35" t="s">
        <v>265</v>
      </c>
      <c r="S6293" s="83" t="str">
        <f>MID(Tabla1[[#This Row],[Aplicación]],6,2)</f>
        <v>03</v>
      </c>
      <c r="T6293" s="84" t="str">
        <f>VLOOKUP(Tabla1[[#This Row],[AREA]],Hoja1!A:B,2,FALSE)</f>
        <v>03. Participación ciudadana y deportes</v>
      </c>
      <c r="U6293" s="83" t="str">
        <f>MID(Tabla1[[#This Row],[Aplicación]],9,4)</f>
        <v>9241</v>
      </c>
      <c r="V6293" s="84" t="str">
        <f>VLOOKUP(Tabla1[[#This Row],[PROGRAMA]],Hoja1!A:B,2,FALSE)</f>
        <v>9241. Participación ciudadana</v>
      </c>
      <c r="W6293" s="83" t="str">
        <f>MID(Tabla1[[#This Row],[Aplicación]],14,2)</f>
        <v>22</v>
      </c>
      <c r="X6293" s="83" t="str">
        <f>MID(Tabla1[[#This Row],[Aplicación]],14,6)</f>
        <v>22609</v>
      </c>
    </row>
    <row r="6294" spans="1:24" x14ac:dyDescent="0.25">
      <c r="A6294" s="77">
        <v>220240055995</v>
      </c>
      <c r="B6294" s="78" t="s">
        <v>390</v>
      </c>
      <c r="C6294" s="79">
        <v>45621</v>
      </c>
      <c r="D6294" s="77">
        <v>22024008721</v>
      </c>
      <c r="E6294" s="78" t="s">
        <v>1370</v>
      </c>
      <c r="F6294" s="80">
        <v>544.5</v>
      </c>
      <c r="G6294" s="78" t="s">
        <v>1106</v>
      </c>
      <c r="H6294" s="78" t="s">
        <v>8071</v>
      </c>
      <c r="I6294" s="81" t="s">
        <v>2930</v>
      </c>
      <c r="J6294" s="78" t="s">
        <v>1107</v>
      </c>
      <c r="K6294" s="78" t="s">
        <v>1108</v>
      </c>
      <c r="L6294" s="78" t="s">
        <v>399</v>
      </c>
      <c r="M6294" s="78" t="s">
        <v>585</v>
      </c>
      <c r="N6294" s="78" t="s">
        <v>539</v>
      </c>
      <c r="O6294" s="82" t="s">
        <v>326</v>
      </c>
      <c r="P6294" s="82" t="s">
        <v>6229</v>
      </c>
      <c r="Q6294" s="83" t="str">
        <f>MID(Tabla1[[#This Row],[Aplicación]],14,1)</f>
        <v>2</v>
      </c>
      <c r="R6294" s="35" t="s">
        <v>265</v>
      </c>
      <c r="S6294" s="83" t="str">
        <f>MID(Tabla1[[#This Row],[Aplicación]],6,2)</f>
        <v>03</v>
      </c>
      <c r="T6294" s="84" t="str">
        <f>VLOOKUP(Tabla1[[#This Row],[AREA]],Hoja1!A:B,2,FALSE)</f>
        <v>03. Participación ciudadana y deportes</v>
      </c>
      <c r="U6294" s="83" t="str">
        <f>MID(Tabla1[[#This Row],[Aplicación]],9,4)</f>
        <v>9241</v>
      </c>
      <c r="V6294" s="84" t="str">
        <f>VLOOKUP(Tabla1[[#This Row],[PROGRAMA]],Hoja1!A:B,2,FALSE)</f>
        <v>9241. Participación ciudadana</v>
      </c>
      <c r="W6294" s="83" t="str">
        <f>MID(Tabla1[[#This Row],[Aplicación]],14,2)</f>
        <v>22</v>
      </c>
      <c r="X6294" s="83" t="str">
        <f>MID(Tabla1[[#This Row],[Aplicación]],14,6)</f>
        <v>22609</v>
      </c>
    </row>
    <row r="6295" spans="1:24" x14ac:dyDescent="0.25">
      <c r="A6295" s="77">
        <v>220240048991</v>
      </c>
      <c r="B6295" s="78" t="s">
        <v>390</v>
      </c>
      <c r="C6295" s="79">
        <v>45583</v>
      </c>
      <c r="D6295" s="77">
        <v>22024007764</v>
      </c>
      <c r="E6295" s="78" t="s">
        <v>1348</v>
      </c>
      <c r="F6295" s="80">
        <v>544.5</v>
      </c>
      <c r="G6295" s="78" t="s">
        <v>6922</v>
      </c>
      <c r="H6295" s="78" t="s">
        <v>8069</v>
      </c>
      <c r="I6295" s="81" t="s">
        <v>2930</v>
      </c>
      <c r="J6295" s="78" t="s">
        <v>398</v>
      </c>
      <c r="K6295" s="78" t="s">
        <v>398</v>
      </c>
      <c r="L6295" s="78" t="s">
        <v>399</v>
      </c>
      <c r="M6295" s="78" t="s">
        <v>585</v>
      </c>
      <c r="N6295" s="78" t="s">
        <v>539</v>
      </c>
      <c r="O6295" s="82" t="s">
        <v>326</v>
      </c>
      <c r="P6295" s="82" t="s">
        <v>6229</v>
      </c>
      <c r="Q6295" s="83" t="str">
        <f>MID(Tabla1[[#This Row],[Aplicación]],14,1)</f>
        <v>2</v>
      </c>
      <c r="R6295" s="35" t="s">
        <v>265</v>
      </c>
      <c r="S6295" s="83" t="str">
        <f>MID(Tabla1[[#This Row],[Aplicación]],6,2)</f>
        <v>03</v>
      </c>
      <c r="T6295" s="84" t="str">
        <f>VLOOKUP(Tabla1[[#This Row],[AREA]],Hoja1!A:B,2,FALSE)</f>
        <v>03. Participación ciudadana y deportes</v>
      </c>
      <c r="U6295" s="83" t="str">
        <f>MID(Tabla1[[#This Row],[Aplicación]],9,4)</f>
        <v>9241</v>
      </c>
      <c r="V6295" s="84" t="str">
        <f>VLOOKUP(Tabla1[[#This Row],[PROGRAMA]],Hoja1!A:B,2,FALSE)</f>
        <v>9241. Participación ciudadana</v>
      </c>
      <c r="W6295" s="83" t="str">
        <f>MID(Tabla1[[#This Row],[Aplicación]],14,2)</f>
        <v>22</v>
      </c>
      <c r="X6295" s="83" t="str">
        <f>MID(Tabla1[[#This Row],[Aplicación]],14,6)</f>
        <v>22706</v>
      </c>
    </row>
    <row r="6296" spans="1:24" x14ac:dyDescent="0.25">
      <c r="A6296" s="77">
        <v>220240061655</v>
      </c>
      <c r="B6296" s="78" t="s">
        <v>390</v>
      </c>
      <c r="C6296" s="79">
        <v>45644</v>
      </c>
      <c r="D6296" s="77">
        <v>22024009232</v>
      </c>
      <c r="E6296" s="78" t="s">
        <v>1161</v>
      </c>
      <c r="F6296" s="80">
        <v>550</v>
      </c>
      <c r="G6296" s="78" t="s">
        <v>286</v>
      </c>
      <c r="H6296" s="78" t="s">
        <v>8072</v>
      </c>
      <c r="I6296" s="81" t="s">
        <v>2930</v>
      </c>
      <c r="J6296" s="78" t="s">
        <v>398</v>
      </c>
      <c r="K6296" s="78" t="s">
        <v>398</v>
      </c>
      <c r="L6296" s="78" t="s">
        <v>399</v>
      </c>
      <c r="M6296" s="78" t="s">
        <v>585</v>
      </c>
      <c r="N6296" s="78" t="s">
        <v>539</v>
      </c>
      <c r="O6296" s="82" t="s">
        <v>326</v>
      </c>
      <c r="P6296" s="82" t="s">
        <v>6229</v>
      </c>
      <c r="Q6296" s="83" t="str">
        <f>MID(Tabla1[[#This Row],[Aplicación]],14,1)</f>
        <v>2</v>
      </c>
      <c r="R6296" s="35" t="s">
        <v>265</v>
      </c>
      <c r="S6296" s="83" t="str">
        <f>MID(Tabla1[[#This Row],[Aplicación]],6,2)</f>
        <v>01</v>
      </c>
      <c r="T6296" s="84" t="str">
        <f>VLOOKUP(Tabla1[[#This Row],[AREA]],Hoja1!A:B,2,FALSE)</f>
        <v>01. Alcaldía</v>
      </c>
      <c r="U6296" s="83" t="str">
        <f>MID(Tabla1[[#This Row],[Aplicación]],9,4)</f>
        <v>9206</v>
      </c>
      <c r="V6296" s="84" t="str">
        <f>VLOOKUP(Tabla1[[#This Row],[PROGRAMA]],Hoja1!A:B,2,FALSE)</f>
        <v>9206. Archivo municipal</v>
      </c>
      <c r="W6296" s="83" t="str">
        <f>MID(Tabla1[[#This Row],[Aplicación]],14,2)</f>
        <v>21</v>
      </c>
      <c r="X6296" s="83" t="str">
        <f>MID(Tabla1[[#This Row],[Aplicación]],14,6)</f>
        <v>213</v>
      </c>
    </row>
    <row r="6297" spans="1:24" x14ac:dyDescent="0.25">
      <c r="A6297" s="77">
        <v>220240045529</v>
      </c>
      <c r="B6297" s="78" t="s">
        <v>390</v>
      </c>
      <c r="C6297" s="79">
        <v>45568</v>
      </c>
      <c r="D6297" s="77">
        <v>22024007474</v>
      </c>
      <c r="E6297" s="78" t="s">
        <v>1370</v>
      </c>
      <c r="F6297" s="80">
        <v>550</v>
      </c>
      <c r="G6297" s="78" t="s">
        <v>8073</v>
      </c>
      <c r="H6297" s="78" t="s">
        <v>8074</v>
      </c>
      <c r="I6297" s="81" t="s">
        <v>2930</v>
      </c>
      <c r="J6297" s="78" t="s">
        <v>410</v>
      </c>
      <c r="K6297" s="78" t="s">
        <v>410</v>
      </c>
      <c r="L6297" s="78" t="s">
        <v>399</v>
      </c>
      <c r="M6297" s="78" t="s">
        <v>585</v>
      </c>
      <c r="N6297" s="78" t="s">
        <v>539</v>
      </c>
      <c r="O6297" s="82" t="s">
        <v>326</v>
      </c>
      <c r="P6297" s="82" t="s">
        <v>6229</v>
      </c>
      <c r="Q6297" s="83" t="str">
        <f>MID(Tabla1[[#This Row],[Aplicación]],14,1)</f>
        <v>2</v>
      </c>
      <c r="R6297" s="35" t="s">
        <v>265</v>
      </c>
      <c r="S6297" s="83" t="str">
        <f>MID(Tabla1[[#This Row],[Aplicación]],6,2)</f>
        <v>03</v>
      </c>
      <c r="T6297" s="84" t="str">
        <f>VLOOKUP(Tabla1[[#This Row],[AREA]],Hoja1!A:B,2,FALSE)</f>
        <v>03. Participación ciudadana y deportes</v>
      </c>
      <c r="U6297" s="83" t="str">
        <f>MID(Tabla1[[#This Row],[Aplicación]],9,4)</f>
        <v>9241</v>
      </c>
      <c r="V6297" s="84" t="str">
        <f>VLOOKUP(Tabla1[[#This Row],[PROGRAMA]],Hoja1!A:B,2,FALSE)</f>
        <v>9241. Participación ciudadana</v>
      </c>
      <c r="W6297" s="83" t="str">
        <f>MID(Tabla1[[#This Row],[Aplicación]],14,2)</f>
        <v>22</v>
      </c>
      <c r="X6297" s="83" t="str">
        <f>MID(Tabla1[[#This Row],[Aplicación]],14,6)</f>
        <v>22609</v>
      </c>
    </row>
    <row r="6298" spans="1:24" x14ac:dyDescent="0.25">
      <c r="A6298" s="77">
        <v>220240062748</v>
      </c>
      <c r="B6298" s="78" t="s">
        <v>390</v>
      </c>
      <c r="C6298" s="79">
        <v>45649</v>
      </c>
      <c r="D6298" s="77">
        <v>22024009487</v>
      </c>
      <c r="E6298" s="78" t="s">
        <v>1199</v>
      </c>
      <c r="F6298" s="80">
        <v>550.16</v>
      </c>
      <c r="G6298" s="78" t="s">
        <v>69</v>
      </c>
      <c r="H6298" s="78" t="s">
        <v>8075</v>
      </c>
      <c r="I6298" s="81" t="s">
        <v>2930</v>
      </c>
      <c r="J6298" s="78" t="s">
        <v>398</v>
      </c>
      <c r="K6298" s="78" t="s">
        <v>398</v>
      </c>
      <c r="L6298" s="78" t="s">
        <v>399</v>
      </c>
      <c r="M6298" s="78" t="s">
        <v>585</v>
      </c>
      <c r="N6298" s="78" t="s">
        <v>539</v>
      </c>
      <c r="O6298" s="82" t="s">
        <v>326</v>
      </c>
      <c r="P6298" s="82" t="s">
        <v>6229</v>
      </c>
      <c r="Q6298" s="83" t="str">
        <f>MID(Tabla1[[#This Row],[Aplicación]],14,1)</f>
        <v>2</v>
      </c>
      <c r="R6298" s="35" t="s">
        <v>265</v>
      </c>
      <c r="S6298" s="83" t="str">
        <f>MID(Tabla1[[#This Row],[Aplicación]],6,2)</f>
        <v>07</v>
      </c>
      <c r="T6298" s="84" t="str">
        <f>VLOOKUP(Tabla1[[#This Row],[AREA]],Hoja1!A:B,2,FALSE)</f>
        <v>07. Medio ambiente</v>
      </c>
      <c r="U6298" s="83" t="str">
        <f>MID(Tabla1[[#This Row],[Aplicación]],9,4)</f>
        <v>1711</v>
      </c>
      <c r="V6298" s="84" t="str">
        <f>VLOOKUP(Tabla1[[#This Row],[PROGRAMA]],Hoja1!A:B,2,FALSE)</f>
        <v>1711. Parques y jardines</v>
      </c>
      <c r="W6298" s="83" t="str">
        <f>MID(Tabla1[[#This Row],[Aplicación]],14,2)</f>
        <v>22</v>
      </c>
      <c r="X6298" s="83" t="str">
        <f>MID(Tabla1[[#This Row],[Aplicación]],14,6)</f>
        <v>22799</v>
      </c>
    </row>
    <row r="6299" spans="1:24" x14ac:dyDescent="0.25">
      <c r="A6299" s="77">
        <v>220240067141</v>
      </c>
      <c r="B6299" s="78" t="s">
        <v>702</v>
      </c>
      <c r="C6299" s="79">
        <v>45657</v>
      </c>
      <c r="D6299" s="77">
        <v>22024001637</v>
      </c>
      <c r="E6299" s="78" t="s">
        <v>1468</v>
      </c>
      <c r="F6299" s="80">
        <v>351.78</v>
      </c>
      <c r="G6299" s="78" t="s">
        <v>777</v>
      </c>
      <c r="H6299" s="78" t="s">
        <v>8076</v>
      </c>
      <c r="I6299" s="81">
        <v>300</v>
      </c>
      <c r="J6299" s="78" t="s">
        <v>398</v>
      </c>
      <c r="K6299" s="78" t="s">
        <v>398</v>
      </c>
      <c r="L6299" s="78" t="s">
        <v>399</v>
      </c>
      <c r="M6299" s="78" t="s">
        <v>395</v>
      </c>
      <c r="N6299" s="78" t="s">
        <v>396</v>
      </c>
      <c r="O6299" s="82" t="s">
        <v>325</v>
      </c>
      <c r="P6299" s="82" t="s">
        <v>6229</v>
      </c>
      <c r="Q6299" s="83" t="str">
        <f>MID(Tabla1[[#This Row],[Aplicación]],14,1)</f>
        <v>2</v>
      </c>
      <c r="R6299" s="35" t="s">
        <v>265</v>
      </c>
      <c r="S6299" s="83" t="str">
        <f>MID(Tabla1[[#This Row],[Aplicación]],6,2)</f>
        <v>07</v>
      </c>
      <c r="T6299" s="84" t="str">
        <f>VLOOKUP(Tabla1[[#This Row],[AREA]],Hoja1!A:B,2,FALSE)</f>
        <v>07. Medio ambiente</v>
      </c>
      <c r="U6299" s="83" t="str">
        <f>MID(Tabla1[[#This Row],[Aplicación]],9,4)</f>
        <v>1711</v>
      </c>
      <c r="V6299" s="84" t="str">
        <f>VLOOKUP(Tabla1[[#This Row],[PROGRAMA]],Hoja1!A:B,2,FALSE)</f>
        <v>1711. Parques y jardines</v>
      </c>
      <c r="W6299" s="83" t="str">
        <f>MID(Tabla1[[#This Row],[Aplicación]],14,2)</f>
        <v>21</v>
      </c>
      <c r="X6299" s="83" t="str">
        <f>MID(Tabla1[[#This Row],[Aplicación]],14,6)</f>
        <v>213</v>
      </c>
    </row>
    <row r="6300" spans="1:24" x14ac:dyDescent="0.25">
      <c r="A6300" s="77">
        <v>220240068702</v>
      </c>
      <c r="B6300" s="78" t="s">
        <v>702</v>
      </c>
      <c r="C6300" s="79">
        <v>45657</v>
      </c>
      <c r="D6300" s="77">
        <v>22024000456</v>
      </c>
      <c r="E6300" s="78" t="s">
        <v>1426</v>
      </c>
      <c r="F6300" s="80">
        <v>347.27</v>
      </c>
      <c r="G6300" s="78" t="s">
        <v>1010</v>
      </c>
      <c r="H6300" s="78" t="s">
        <v>8077</v>
      </c>
      <c r="I6300" s="81">
        <v>300</v>
      </c>
      <c r="J6300" s="78" t="s">
        <v>398</v>
      </c>
      <c r="K6300" s="78" t="s">
        <v>398</v>
      </c>
      <c r="L6300" s="78" t="s">
        <v>413</v>
      </c>
      <c r="M6300" s="78" t="s">
        <v>395</v>
      </c>
      <c r="N6300" s="78" t="s">
        <v>396</v>
      </c>
      <c r="O6300" s="82" t="s">
        <v>325</v>
      </c>
      <c r="P6300" s="82" t="s">
        <v>6229</v>
      </c>
      <c r="Q6300" s="83" t="str">
        <f>MID(Tabla1[[#This Row],[Aplicación]],14,1)</f>
        <v>2</v>
      </c>
      <c r="R6300" s="35" t="s">
        <v>265</v>
      </c>
      <c r="S6300" s="83" t="str">
        <f>MID(Tabla1[[#This Row],[Aplicación]],6,2)</f>
        <v>11</v>
      </c>
      <c r="T6300" s="84" t="str">
        <f>VLOOKUP(Tabla1[[#This Row],[AREA]],Hoja1!A:B,2,FALSE)</f>
        <v>11. Salud pública y seguridad ciudadana</v>
      </c>
      <c r="U6300" s="83" t="str">
        <f>MID(Tabla1[[#This Row],[Aplicación]],9,4)</f>
        <v>1621</v>
      </c>
      <c r="V6300" s="84" t="str">
        <f>VLOOKUP(Tabla1[[#This Row],[PROGRAMA]],Hoja1!A:B,2,FALSE)</f>
        <v>1621. Recogida de residuos</v>
      </c>
      <c r="W6300" s="83" t="str">
        <f>MID(Tabla1[[#This Row],[Aplicación]],14,2)</f>
        <v>22</v>
      </c>
      <c r="X6300" s="83" t="str">
        <f>MID(Tabla1[[#This Row],[Aplicación]],14,6)</f>
        <v>22199</v>
      </c>
    </row>
    <row r="6301" spans="1:24" x14ac:dyDescent="0.25">
      <c r="A6301" s="77">
        <v>220240053704</v>
      </c>
      <c r="B6301" s="78" t="s">
        <v>390</v>
      </c>
      <c r="C6301" s="79">
        <v>45609</v>
      </c>
      <c r="D6301" s="77">
        <v>22024008095</v>
      </c>
      <c r="E6301" s="78" t="s">
        <v>1244</v>
      </c>
      <c r="F6301" s="80">
        <v>556.6</v>
      </c>
      <c r="G6301" s="78" t="s">
        <v>69</v>
      </c>
      <c r="H6301" s="78" t="s">
        <v>8078</v>
      </c>
      <c r="I6301" s="81" t="s">
        <v>2930</v>
      </c>
      <c r="J6301" s="78" t="s">
        <v>398</v>
      </c>
      <c r="K6301" s="78" t="s">
        <v>398</v>
      </c>
      <c r="L6301" s="78" t="s">
        <v>399</v>
      </c>
      <c r="M6301" s="78" t="s">
        <v>585</v>
      </c>
      <c r="N6301" s="78" t="s">
        <v>539</v>
      </c>
      <c r="O6301" s="82" t="s">
        <v>326</v>
      </c>
      <c r="P6301" s="82" t="s">
        <v>6229</v>
      </c>
      <c r="Q6301" s="83" t="str">
        <f>MID(Tabla1[[#This Row],[Aplicación]],14,1)</f>
        <v>2</v>
      </c>
      <c r="R6301" s="35" t="s">
        <v>265</v>
      </c>
      <c r="S6301" s="83" t="str">
        <f>MID(Tabla1[[#This Row],[Aplicación]],6,2)</f>
        <v>09</v>
      </c>
      <c r="T6301" s="84" t="str">
        <f>VLOOKUP(Tabla1[[#This Row],[AREA]],Hoja1!A:B,2,FALSE)</f>
        <v>09. Turismo, eventos y marca ciudad</v>
      </c>
      <c r="U6301" s="83" t="str">
        <f>MID(Tabla1[[#This Row],[Aplicación]],9,4)</f>
        <v>4321</v>
      </c>
      <c r="V6301" s="84" t="str">
        <f>VLOOKUP(Tabla1[[#This Row],[PROGRAMA]],Hoja1!A:B,2,FALSE)</f>
        <v>4321. Turismo</v>
      </c>
      <c r="W6301" s="83" t="str">
        <f>MID(Tabla1[[#This Row],[Aplicación]],14,2)</f>
        <v>22</v>
      </c>
      <c r="X6301" s="83" t="str">
        <f>MID(Tabla1[[#This Row],[Aplicación]],14,6)</f>
        <v>22799</v>
      </c>
    </row>
    <row r="6302" spans="1:24" x14ac:dyDescent="0.25">
      <c r="A6302" s="77">
        <v>220240048011</v>
      </c>
      <c r="B6302" s="78" t="s">
        <v>390</v>
      </c>
      <c r="C6302" s="79">
        <v>45579</v>
      </c>
      <c r="D6302" s="77">
        <v>22024007621</v>
      </c>
      <c r="E6302" s="78" t="s">
        <v>1216</v>
      </c>
      <c r="F6302" s="80">
        <v>927.49</v>
      </c>
      <c r="G6302" s="78" t="s">
        <v>42</v>
      </c>
      <c r="H6302" s="78" t="s">
        <v>8079</v>
      </c>
      <c r="I6302" s="81" t="s">
        <v>2930</v>
      </c>
      <c r="J6302" s="78" t="s">
        <v>398</v>
      </c>
      <c r="K6302" s="78" t="s">
        <v>398</v>
      </c>
      <c r="L6302" s="78" t="s">
        <v>399</v>
      </c>
      <c r="M6302" s="78" t="s">
        <v>395</v>
      </c>
      <c r="N6302" s="78" t="s">
        <v>433</v>
      </c>
      <c r="O6302" s="82" t="s">
        <v>321</v>
      </c>
      <c r="P6302" s="82" t="s">
        <v>6229</v>
      </c>
      <c r="Q6302" s="83" t="str">
        <f>MID(Tabla1[[#This Row],[Aplicación]],14,1)</f>
        <v>2</v>
      </c>
      <c r="R6302" s="35" t="s">
        <v>265</v>
      </c>
      <c r="S6302" s="83" t="str">
        <f>MID(Tabla1[[#This Row],[Aplicación]],6,2)</f>
        <v>06</v>
      </c>
      <c r="T6302" s="84" t="str">
        <f>VLOOKUP(Tabla1[[#This Row],[AREA]],Hoja1!A:B,2,FALSE)</f>
        <v>06. Educación y cultura</v>
      </c>
      <c r="U6302" s="83" t="str">
        <f>MID(Tabla1[[#This Row],[Aplicación]],9,4)</f>
        <v>3231</v>
      </c>
      <c r="V6302" s="84" t="str">
        <f>VLOOKUP(Tabla1[[#This Row],[PROGRAMA]],Hoja1!A:B,2,FALSE)</f>
        <v>3231. Escuelas infantiles</v>
      </c>
      <c r="W6302" s="83" t="str">
        <f>MID(Tabla1[[#This Row],[Aplicación]],14,2)</f>
        <v>22</v>
      </c>
      <c r="X6302" s="83" t="str">
        <f>MID(Tabla1[[#This Row],[Aplicación]],14,6)</f>
        <v>22799</v>
      </c>
    </row>
    <row r="6303" spans="1:24" x14ac:dyDescent="0.25">
      <c r="A6303" s="77">
        <v>220240048011</v>
      </c>
      <c r="B6303" s="78" t="s">
        <v>390</v>
      </c>
      <c r="C6303" s="79">
        <v>45579</v>
      </c>
      <c r="D6303" s="77">
        <v>22024007622</v>
      </c>
      <c r="E6303" s="78" t="s">
        <v>1216</v>
      </c>
      <c r="F6303" s="80">
        <v>47.88</v>
      </c>
      <c r="G6303" s="78" t="s">
        <v>42</v>
      </c>
      <c r="H6303" s="78" t="s">
        <v>8079</v>
      </c>
      <c r="I6303" s="81" t="s">
        <v>2930</v>
      </c>
      <c r="J6303" s="78" t="s">
        <v>398</v>
      </c>
      <c r="K6303" s="78" t="s">
        <v>398</v>
      </c>
      <c r="L6303" s="78" t="s">
        <v>399</v>
      </c>
      <c r="M6303" s="78" t="s">
        <v>395</v>
      </c>
      <c r="N6303" s="78" t="s">
        <v>433</v>
      </c>
      <c r="O6303" s="82" t="s">
        <v>321</v>
      </c>
      <c r="P6303" s="82" t="s">
        <v>6229</v>
      </c>
      <c r="Q6303" s="83" t="str">
        <f>MID(Tabla1[[#This Row],[Aplicación]],14,1)</f>
        <v>2</v>
      </c>
      <c r="R6303" s="35" t="s">
        <v>265</v>
      </c>
      <c r="S6303" s="83" t="str">
        <f>MID(Tabla1[[#This Row],[Aplicación]],6,2)</f>
        <v>06</v>
      </c>
      <c r="T6303" s="84" t="str">
        <f>VLOOKUP(Tabla1[[#This Row],[AREA]],Hoja1!A:B,2,FALSE)</f>
        <v>06. Educación y cultura</v>
      </c>
      <c r="U6303" s="83" t="str">
        <f>MID(Tabla1[[#This Row],[Aplicación]],9,4)</f>
        <v>3231</v>
      </c>
      <c r="V6303" s="84" t="str">
        <f>VLOOKUP(Tabla1[[#This Row],[PROGRAMA]],Hoja1!A:B,2,FALSE)</f>
        <v>3231. Escuelas infantiles</v>
      </c>
      <c r="W6303" s="83" t="str">
        <f>MID(Tabla1[[#This Row],[Aplicación]],14,2)</f>
        <v>22</v>
      </c>
      <c r="X6303" s="83" t="str">
        <f>MID(Tabla1[[#This Row],[Aplicación]],14,6)</f>
        <v>22799</v>
      </c>
    </row>
    <row r="6304" spans="1:24" x14ac:dyDescent="0.25">
      <c r="A6304" s="77">
        <v>220240048010</v>
      </c>
      <c r="B6304" s="78" t="s">
        <v>673</v>
      </c>
      <c r="C6304" s="79">
        <v>45579</v>
      </c>
      <c r="D6304" s="77">
        <v>22024003073</v>
      </c>
      <c r="E6304" s="78" t="s">
        <v>1216</v>
      </c>
      <c r="F6304" s="80">
        <v>-0.03</v>
      </c>
      <c r="G6304" s="78" t="s">
        <v>42</v>
      </c>
      <c r="H6304" s="78" t="s">
        <v>8080</v>
      </c>
      <c r="I6304" s="81" t="s">
        <v>2930</v>
      </c>
      <c r="J6304" s="78" t="s">
        <v>398</v>
      </c>
      <c r="K6304" s="78" t="s">
        <v>398</v>
      </c>
      <c r="L6304" s="78" t="s">
        <v>399</v>
      </c>
      <c r="M6304" s="78" t="s">
        <v>395</v>
      </c>
      <c r="N6304" s="78" t="s">
        <v>433</v>
      </c>
      <c r="O6304" s="82" t="s">
        <v>321</v>
      </c>
      <c r="P6304" s="82" t="s">
        <v>6229</v>
      </c>
      <c r="Q6304" s="83" t="str">
        <f>MID(Tabla1[[#This Row],[Aplicación]],14,1)</f>
        <v>2</v>
      </c>
      <c r="R6304" s="35" t="s">
        <v>265</v>
      </c>
      <c r="S6304" s="83" t="str">
        <f>MID(Tabla1[[#This Row],[Aplicación]],6,2)</f>
        <v>06</v>
      </c>
      <c r="T6304" s="84" t="str">
        <f>VLOOKUP(Tabla1[[#This Row],[AREA]],Hoja1!A:B,2,FALSE)</f>
        <v>06. Educación y cultura</v>
      </c>
      <c r="U6304" s="83" t="str">
        <f>MID(Tabla1[[#This Row],[Aplicación]],9,4)</f>
        <v>3231</v>
      </c>
      <c r="V6304" s="84" t="str">
        <f>VLOOKUP(Tabla1[[#This Row],[PROGRAMA]],Hoja1!A:B,2,FALSE)</f>
        <v>3231. Escuelas infantiles</v>
      </c>
      <c r="W6304" s="83" t="str">
        <f>MID(Tabla1[[#This Row],[Aplicación]],14,2)</f>
        <v>22</v>
      </c>
      <c r="X6304" s="83" t="str">
        <f>MID(Tabla1[[#This Row],[Aplicación]],14,6)</f>
        <v>22799</v>
      </c>
    </row>
    <row r="6305" spans="1:24" x14ac:dyDescent="0.25">
      <c r="A6305" s="77">
        <v>220240048010</v>
      </c>
      <c r="B6305" s="78" t="s">
        <v>673</v>
      </c>
      <c r="C6305" s="79">
        <v>45579</v>
      </c>
      <c r="D6305" s="77">
        <v>22024003074</v>
      </c>
      <c r="E6305" s="78" t="s">
        <v>1216</v>
      </c>
      <c r="F6305" s="80">
        <v>-975.34</v>
      </c>
      <c r="G6305" s="78" t="s">
        <v>42</v>
      </c>
      <c r="H6305" s="78" t="s">
        <v>8080</v>
      </c>
      <c r="I6305" s="81" t="s">
        <v>2930</v>
      </c>
      <c r="J6305" s="78" t="s">
        <v>398</v>
      </c>
      <c r="K6305" s="78" t="s">
        <v>398</v>
      </c>
      <c r="L6305" s="78" t="s">
        <v>399</v>
      </c>
      <c r="M6305" s="78" t="s">
        <v>395</v>
      </c>
      <c r="N6305" s="78" t="s">
        <v>433</v>
      </c>
      <c r="O6305" s="82" t="s">
        <v>321</v>
      </c>
      <c r="P6305" s="82" t="s">
        <v>6229</v>
      </c>
      <c r="Q6305" s="83" t="str">
        <f>MID(Tabla1[[#This Row],[Aplicación]],14,1)</f>
        <v>2</v>
      </c>
      <c r="R6305" s="35" t="s">
        <v>265</v>
      </c>
      <c r="S6305" s="83" t="str">
        <f>MID(Tabla1[[#This Row],[Aplicación]],6,2)</f>
        <v>06</v>
      </c>
      <c r="T6305" s="84" t="str">
        <f>VLOOKUP(Tabla1[[#This Row],[AREA]],Hoja1!A:B,2,FALSE)</f>
        <v>06. Educación y cultura</v>
      </c>
      <c r="U6305" s="83" t="str">
        <f>MID(Tabla1[[#This Row],[Aplicación]],9,4)</f>
        <v>3231</v>
      </c>
      <c r="V6305" s="84" t="str">
        <f>VLOOKUP(Tabla1[[#This Row],[PROGRAMA]],Hoja1!A:B,2,FALSE)</f>
        <v>3231. Escuelas infantiles</v>
      </c>
      <c r="W6305" s="83" t="str">
        <f>MID(Tabla1[[#This Row],[Aplicación]],14,2)</f>
        <v>22</v>
      </c>
      <c r="X6305" s="83" t="str">
        <f>MID(Tabla1[[#This Row],[Aplicación]],14,6)</f>
        <v>22799</v>
      </c>
    </row>
    <row r="6306" spans="1:24" x14ac:dyDescent="0.25">
      <c r="A6306" s="77">
        <v>220240053705</v>
      </c>
      <c r="B6306" s="78" t="s">
        <v>390</v>
      </c>
      <c r="C6306" s="79">
        <v>45609</v>
      </c>
      <c r="D6306" s="77">
        <v>22024008118</v>
      </c>
      <c r="E6306" s="78" t="s">
        <v>5970</v>
      </c>
      <c r="F6306" s="80">
        <v>569.79</v>
      </c>
      <c r="G6306" s="78" t="s">
        <v>1013</v>
      </c>
      <c r="H6306" s="78" t="s">
        <v>8081</v>
      </c>
      <c r="I6306" s="81" t="s">
        <v>2930</v>
      </c>
      <c r="J6306" s="78" t="s">
        <v>398</v>
      </c>
      <c r="K6306" s="78" t="s">
        <v>398</v>
      </c>
      <c r="L6306" s="78" t="s">
        <v>413</v>
      </c>
      <c r="M6306" s="78" t="s">
        <v>585</v>
      </c>
      <c r="N6306" s="78" t="s">
        <v>539</v>
      </c>
      <c r="O6306" s="82" t="s">
        <v>326</v>
      </c>
      <c r="P6306" s="82" t="s">
        <v>6229</v>
      </c>
      <c r="Q6306" s="83" t="str">
        <f>MID(Tabla1[[#This Row],[Aplicación]],14,1)</f>
        <v>2</v>
      </c>
      <c r="R6306" s="35" t="s">
        <v>265</v>
      </c>
      <c r="S6306" s="83" t="str">
        <f>MID(Tabla1[[#This Row],[Aplicación]],6,2)</f>
        <v>10</v>
      </c>
      <c r="T6306" s="84" t="str">
        <f>VLOOKUP(Tabla1[[#This Row],[AREA]],Hoja1!A:B,2,FALSE)</f>
        <v>10. Personas mayores, familia y servicios sociales</v>
      </c>
      <c r="U6306" s="83" t="str">
        <f>MID(Tabla1[[#This Row],[Aplicación]],9,4)</f>
        <v>2311</v>
      </c>
      <c r="V6306" s="84" t="str">
        <f>VLOOKUP(Tabla1[[#This Row],[PROGRAMA]],Hoja1!A:B,2,FALSE)</f>
        <v>2311. Intervención social</v>
      </c>
      <c r="W6306" s="83" t="str">
        <f>MID(Tabla1[[#This Row],[Aplicación]],14,2)</f>
        <v>22</v>
      </c>
      <c r="X6306" s="83" t="str">
        <f>MID(Tabla1[[#This Row],[Aplicación]],14,6)</f>
        <v>22199</v>
      </c>
    </row>
    <row r="6307" spans="1:24" x14ac:dyDescent="0.25">
      <c r="A6307" s="77">
        <v>220240046600</v>
      </c>
      <c r="B6307" s="78" t="s">
        <v>390</v>
      </c>
      <c r="C6307" s="79">
        <v>45572</v>
      </c>
      <c r="D6307" s="77">
        <v>22024007545</v>
      </c>
      <c r="E6307" s="78" t="s">
        <v>1348</v>
      </c>
      <c r="F6307" s="80">
        <v>574.5</v>
      </c>
      <c r="G6307" s="78" t="s">
        <v>6920</v>
      </c>
      <c r="H6307" s="78" t="s">
        <v>8082</v>
      </c>
      <c r="I6307" s="81" t="s">
        <v>2930</v>
      </c>
      <c r="J6307" s="78" t="s">
        <v>398</v>
      </c>
      <c r="K6307" s="78" t="s">
        <v>398</v>
      </c>
      <c r="L6307" s="78" t="s">
        <v>399</v>
      </c>
      <c r="M6307" s="78" t="s">
        <v>585</v>
      </c>
      <c r="N6307" s="78" t="s">
        <v>539</v>
      </c>
      <c r="O6307" s="82" t="s">
        <v>326</v>
      </c>
      <c r="P6307" s="82" t="s">
        <v>6229</v>
      </c>
      <c r="Q6307" s="83" t="str">
        <f>MID(Tabla1[[#This Row],[Aplicación]],14,1)</f>
        <v>2</v>
      </c>
      <c r="R6307" s="35" t="s">
        <v>265</v>
      </c>
      <c r="S6307" s="83" t="str">
        <f>MID(Tabla1[[#This Row],[Aplicación]],6,2)</f>
        <v>03</v>
      </c>
      <c r="T6307" s="84" t="str">
        <f>VLOOKUP(Tabla1[[#This Row],[AREA]],Hoja1!A:B,2,FALSE)</f>
        <v>03. Participación ciudadana y deportes</v>
      </c>
      <c r="U6307" s="83" t="str">
        <f>MID(Tabla1[[#This Row],[Aplicación]],9,4)</f>
        <v>9241</v>
      </c>
      <c r="V6307" s="84" t="str">
        <f>VLOOKUP(Tabla1[[#This Row],[PROGRAMA]],Hoja1!A:B,2,FALSE)</f>
        <v>9241. Participación ciudadana</v>
      </c>
      <c r="W6307" s="83" t="str">
        <f>MID(Tabla1[[#This Row],[Aplicación]],14,2)</f>
        <v>22</v>
      </c>
      <c r="X6307" s="83" t="str">
        <f>MID(Tabla1[[#This Row],[Aplicación]],14,6)</f>
        <v>22706</v>
      </c>
    </row>
    <row r="6308" spans="1:24" x14ac:dyDescent="0.25">
      <c r="A6308" s="77">
        <v>220240046601</v>
      </c>
      <c r="B6308" s="78" t="s">
        <v>390</v>
      </c>
      <c r="C6308" s="79">
        <v>45572</v>
      </c>
      <c r="D6308" s="77">
        <v>22024007546</v>
      </c>
      <c r="E6308" s="78" t="s">
        <v>1348</v>
      </c>
      <c r="F6308" s="80">
        <v>574.5</v>
      </c>
      <c r="G6308" s="78" t="s">
        <v>6922</v>
      </c>
      <c r="H6308" s="78" t="s">
        <v>8082</v>
      </c>
      <c r="I6308" s="81" t="s">
        <v>2930</v>
      </c>
      <c r="J6308" s="78" t="s">
        <v>398</v>
      </c>
      <c r="K6308" s="78" t="s">
        <v>398</v>
      </c>
      <c r="L6308" s="78" t="s">
        <v>399</v>
      </c>
      <c r="M6308" s="78" t="s">
        <v>585</v>
      </c>
      <c r="N6308" s="78" t="s">
        <v>539</v>
      </c>
      <c r="O6308" s="82" t="s">
        <v>326</v>
      </c>
      <c r="P6308" s="82" t="s">
        <v>6229</v>
      </c>
      <c r="Q6308" s="83" t="str">
        <f>MID(Tabla1[[#This Row],[Aplicación]],14,1)</f>
        <v>2</v>
      </c>
      <c r="R6308" s="35" t="s">
        <v>265</v>
      </c>
      <c r="S6308" s="83" t="str">
        <f>MID(Tabla1[[#This Row],[Aplicación]],6,2)</f>
        <v>03</v>
      </c>
      <c r="T6308" s="84" t="str">
        <f>VLOOKUP(Tabla1[[#This Row],[AREA]],Hoja1!A:B,2,FALSE)</f>
        <v>03. Participación ciudadana y deportes</v>
      </c>
      <c r="U6308" s="83" t="str">
        <f>MID(Tabla1[[#This Row],[Aplicación]],9,4)</f>
        <v>9241</v>
      </c>
      <c r="V6308" s="84" t="str">
        <f>VLOOKUP(Tabla1[[#This Row],[PROGRAMA]],Hoja1!A:B,2,FALSE)</f>
        <v>9241. Participación ciudadana</v>
      </c>
      <c r="W6308" s="83" t="str">
        <f>MID(Tabla1[[#This Row],[Aplicación]],14,2)</f>
        <v>22</v>
      </c>
      <c r="X6308" s="83" t="str">
        <f>MID(Tabla1[[#This Row],[Aplicación]],14,6)</f>
        <v>22706</v>
      </c>
    </row>
    <row r="6309" spans="1:24" x14ac:dyDescent="0.25">
      <c r="A6309" s="77">
        <v>220240062753</v>
      </c>
      <c r="B6309" s="78" t="s">
        <v>390</v>
      </c>
      <c r="C6309" s="79">
        <v>45649</v>
      </c>
      <c r="D6309" s="77">
        <v>22024009551</v>
      </c>
      <c r="E6309" s="78" t="s">
        <v>1200</v>
      </c>
      <c r="F6309" s="80">
        <v>45102.25</v>
      </c>
      <c r="G6309" s="78" t="s">
        <v>903</v>
      </c>
      <c r="H6309" s="78" t="s">
        <v>6483</v>
      </c>
      <c r="I6309" s="81" t="s">
        <v>2930</v>
      </c>
      <c r="J6309" s="78" t="s">
        <v>666</v>
      </c>
      <c r="K6309" s="78" t="s">
        <v>666</v>
      </c>
      <c r="L6309" s="78" t="s">
        <v>401</v>
      </c>
      <c r="M6309" s="78" t="s">
        <v>395</v>
      </c>
      <c r="N6309" s="78" t="s">
        <v>396</v>
      </c>
      <c r="O6309" s="82" t="s">
        <v>321</v>
      </c>
      <c r="P6309" s="82" t="s">
        <v>6229</v>
      </c>
      <c r="Q6309" s="83">
        <v>6</v>
      </c>
      <c r="R6309" s="35" t="s">
        <v>266</v>
      </c>
      <c r="S6309" s="83" t="str">
        <f>MID(Tabla1[[#This Row],[Aplicación]],6,2)</f>
        <v>09</v>
      </c>
      <c r="T6309" s="84" t="str">
        <f>VLOOKUP(Tabla1[[#This Row],[AREA]],Hoja1!A:B,2,FALSE)</f>
        <v>09. Turismo, eventos y marca ciudad</v>
      </c>
      <c r="U6309" s="83">
        <v>4321</v>
      </c>
      <c r="V6309" s="84" t="str">
        <f>VLOOKUP(Tabla1[[#This Row],[PROGRAMA]],Hoja1!A:B,2,FALSE)</f>
        <v>4321. Turismo</v>
      </c>
      <c r="W6309" s="83">
        <v>63</v>
      </c>
      <c r="X6309" s="83">
        <v>632</v>
      </c>
    </row>
    <row r="6310" spans="1:24" x14ac:dyDescent="0.25">
      <c r="A6310" s="77">
        <v>220240044808</v>
      </c>
      <c r="B6310" s="78" t="s">
        <v>390</v>
      </c>
      <c r="C6310" s="79">
        <v>45566</v>
      </c>
      <c r="D6310" s="77">
        <v>22024003113</v>
      </c>
      <c r="E6310" s="78" t="s">
        <v>1335</v>
      </c>
      <c r="F6310" s="80">
        <v>1000</v>
      </c>
      <c r="G6310" s="78" t="s">
        <v>1941</v>
      </c>
      <c r="H6310" s="78" t="s">
        <v>8085</v>
      </c>
      <c r="I6310" s="81" t="s">
        <v>2930</v>
      </c>
      <c r="J6310" s="78" t="s">
        <v>398</v>
      </c>
      <c r="K6310" s="78" t="s">
        <v>398</v>
      </c>
      <c r="L6310" s="78" t="s">
        <v>413</v>
      </c>
      <c r="M6310" s="78" t="s">
        <v>585</v>
      </c>
      <c r="N6310" s="78" t="s">
        <v>539</v>
      </c>
      <c r="O6310" s="82" t="s">
        <v>326</v>
      </c>
      <c r="P6310" s="82" t="s">
        <v>6229</v>
      </c>
      <c r="Q6310" s="83" t="str">
        <f>MID(Tabla1[[#This Row],[Aplicación]],14,1)</f>
        <v>2</v>
      </c>
      <c r="R6310" s="35" t="s">
        <v>265</v>
      </c>
      <c r="S6310" s="83" t="str">
        <f>MID(Tabla1[[#This Row],[Aplicación]],6,2)</f>
        <v>10</v>
      </c>
      <c r="T6310" s="84" t="str">
        <f>VLOOKUP(Tabla1[[#This Row],[AREA]],Hoja1!A:B,2,FALSE)</f>
        <v>10. Personas mayores, familia y servicios sociales</v>
      </c>
      <c r="U6310" s="83" t="str">
        <f>MID(Tabla1[[#This Row],[Aplicación]],9,4)</f>
        <v>2412</v>
      </c>
      <c r="V6310" s="84" t="str">
        <f>VLOOKUP(Tabla1[[#This Row],[PROGRAMA]],Hoja1!A:B,2,FALSE)</f>
        <v>2412. Formación para el empleo</v>
      </c>
      <c r="W6310" s="83" t="str">
        <f>MID(Tabla1[[#This Row],[Aplicación]],14,2)</f>
        <v>22</v>
      </c>
      <c r="X6310" s="83" t="str">
        <f>MID(Tabla1[[#This Row],[Aplicación]],14,6)</f>
        <v>22199</v>
      </c>
    </row>
    <row r="6311" spans="1:24" x14ac:dyDescent="0.25">
      <c r="A6311" s="77">
        <v>220240044808</v>
      </c>
      <c r="B6311" s="78" t="s">
        <v>390</v>
      </c>
      <c r="C6311" s="79">
        <v>45566</v>
      </c>
      <c r="D6311" s="77">
        <v>22024003112</v>
      </c>
      <c r="E6311" s="78" t="s">
        <v>1335</v>
      </c>
      <c r="F6311" s="80">
        <v>94.44</v>
      </c>
      <c r="G6311" s="78" t="s">
        <v>1941</v>
      </c>
      <c r="H6311" s="78" t="s">
        <v>8085</v>
      </c>
      <c r="I6311" s="81" t="s">
        <v>2930</v>
      </c>
      <c r="J6311" s="78" t="s">
        <v>398</v>
      </c>
      <c r="K6311" s="78" t="s">
        <v>398</v>
      </c>
      <c r="L6311" s="78" t="s">
        <v>413</v>
      </c>
      <c r="M6311" s="78" t="s">
        <v>585</v>
      </c>
      <c r="N6311" s="78" t="s">
        <v>539</v>
      </c>
      <c r="O6311" s="82" t="s">
        <v>326</v>
      </c>
      <c r="P6311" s="82" t="s">
        <v>6229</v>
      </c>
      <c r="Q6311" s="83" t="str">
        <f>MID(Tabla1[[#This Row],[Aplicación]],14,1)</f>
        <v>2</v>
      </c>
      <c r="R6311" s="35" t="s">
        <v>265</v>
      </c>
      <c r="S6311" s="83" t="str">
        <f>MID(Tabla1[[#This Row],[Aplicación]],6,2)</f>
        <v>10</v>
      </c>
      <c r="T6311" s="84" t="str">
        <f>VLOOKUP(Tabla1[[#This Row],[AREA]],Hoja1!A:B,2,FALSE)</f>
        <v>10. Personas mayores, familia y servicios sociales</v>
      </c>
      <c r="U6311" s="83" t="str">
        <f>MID(Tabla1[[#This Row],[Aplicación]],9,4)</f>
        <v>2412</v>
      </c>
      <c r="V6311" s="84" t="str">
        <f>VLOOKUP(Tabla1[[#This Row],[PROGRAMA]],Hoja1!A:B,2,FALSE)</f>
        <v>2412. Formación para el empleo</v>
      </c>
      <c r="W6311" s="83" t="str">
        <f>MID(Tabla1[[#This Row],[Aplicación]],14,2)</f>
        <v>22</v>
      </c>
      <c r="X6311" s="83" t="str">
        <f>MID(Tabla1[[#This Row],[Aplicación]],14,6)</f>
        <v>22199</v>
      </c>
    </row>
    <row r="6312" spans="1:24" x14ac:dyDescent="0.25">
      <c r="A6312" s="77">
        <v>220240044808</v>
      </c>
      <c r="B6312" s="78" t="s">
        <v>390</v>
      </c>
      <c r="C6312" s="79">
        <v>45566</v>
      </c>
      <c r="D6312" s="77">
        <v>22024003114</v>
      </c>
      <c r="E6312" s="78" t="s">
        <v>1335</v>
      </c>
      <c r="F6312" s="80">
        <v>94.44</v>
      </c>
      <c r="G6312" s="78" t="s">
        <v>1941</v>
      </c>
      <c r="H6312" s="78" t="s">
        <v>8085</v>
      </c>
      <c r="I6312" s="81" t="s">
        <v>2930</v>
      </c>
      <c r="J6312" s="78" t="s">
        <v>398</v>
      </c>
      <c r="K6312" s="78" t="s">
        <v>398</v>
      </c>
      <c r="L6312" s="78" t="s">
        <v>413</v>
      </c>
      <c r="M6312" s="78" t="s">
        <v>585</v>
      </c>
      <c r="N6312" s="78" t="s">
        <v>539</v>
      </c>
      <c r="O6312" s="82" t="s">
        <v>326</v>
      </c>
      <c r="P6312" s="82" t="s">
        <v>6229</v>
      </c>
      <c r="Q6312" s="83" t="str">
        <f>MID(Tabla1[[#This Row],[Aplicación]],14,1)</f>
        <v>2</v>
      </c>
      <c r="R6312" s="35" t="s">
        <v>265</v>
      </c>
      <c r="S6312" s="83" t="str">
        <f>MID(Tabla1[[#This Row],[Aplicación]],6,2)</f>
        <v>10</v>
      </c>
      <c r="T6312" s="84" t="str">
        <f>VLOOKUP(Tabla1[[#This Row],[AREA]],Hoja1!A:B,2,FALSE)</f>
        <v>10. Personas mayores, familia y servicios sociales</v>
      </c>
      <c r="U6312" s="83" t="str">
        <f>MID(Tabla1[[#This Row],[Aplicación]],9,4)</f>
        <v>2412</v>
      </c>
      <c r="V6312" s="84" t="str">
        <f>VLOOKUP(Tabla1[[#This Row],[PROGRAMA]],Hoja1!A:B,2,FALSE)</f>
        <v>2412. Formación para el empleo</v>
      </c>
      <c r="W6312" s="83" t="str">
        <f>MID(Tabla1[[#This Row],[Aplicación]],14,2)</f>
        <v>22</v>
      </c>
      <c r="X6312" s="83" t="str">
        <f>MID(Tabla1[[#This Row],[Aplicación]],14,6)</f>
        <v>22199</v>
      </c>
    </row>
    <row r="6313" spans="1:24" x14ac:dyDescent="0.25">
      <c r="A6313" s="77">
        <v>220240044807</v>
      </c>
      <c r="B6313" s="78" t="s">
        <v>673</v>
      </c>
      <c r="C6313" s="79">
        <v>45566</v>
      </c>
      <c r="D6313" s="77">
        <v>22024003113</v>
      </c>
      <c r="E6313" s="78" t="s">
        <v>1335</v>
      </c>
      <c r="F6313" s="80">
        <v>-43.19</v>
      </c>
      <c r="G6313" s="78" t="s">
        <v>1941</v>
      </c>
      <c r="H6313" s="78" t="s">
        <v>8086</v>
      </c>
      <c r="I6313" s="81" t="s">
        <v>2930</v>
      </c>
      <c r="J6313" s="78" t="s">
        <v>398</v>
      </c>
      <c r="K6313" s="78" t="s">
        <v>398</v>
      </c>
      <c r="L6313" s="78" t="s">
        <v>413</v>
      </c>
      <c r="M6313" s="78" t="s">
        <v>585</v>
      </c>
      <c r="N6313" s="78" t="s">
        <v>539</v>
      </c>
      <c r="O6313" s="82" t="s">
        <v>326</v>
      </c>
      <c r="P6313" s="82" t="s">
        <v>6229</v>
      </c>
      <c r="Q6313" s="83" t="str">
        <f>MID(Tabla1[[#This Row],[Aplicación]],14,1)</f>
        <v>2</v>
      </c>
      <c r="R6313" s="35" t="s">
        <v>265</v>
      </c>
      <c r="S6313" s="83" t="str">
        <f>MID(Tabla1[[#This Row],[Aplicación]],6,2)</f>
        <v>10</v>
      </c>
      <c r="T6313" s="84" t="str">
        <f>VLOOKUP(Tabla1[[#This Row],[AREA]],Hoja1!A:B,2,FALSE)</f>
        <v>10. Personas mayores, familia y servicios sociales</v>
      </c>
      <c r="U6313" s="83" t="str">
        <f>MID(Tabla1[[#This Row],[Aplicación]],9,4)</f>
        <v>2412</v>
      </c>
      <c r="V6313" s="84" t="str">
        <f>VLOOKUP(Tabla1[[#This Row],[PROGRAMA]],Hoja1!A:B,2,FALSE)</f>
        <v>2412. Formación para el empleo</v>
      </c>
      <c r="W6313" s="83" t="str">
        <f>MID(Tabla1[[#This Row],[Aplicación]],14,2)</f>
        <v>22</v>
      </c>
      <c r="X6313" s="83" t="str">
        <f>MID(Tabla1[[#This Row],[Aplicación]],14,6)</f>
        <v>22199</v>
      </c>
    </row>
    <row r="6314" spans="1:24" x14ac:dyDescent="0.25">
      <c r="A6314" s="77">
        <v>220240044807</v>
      </c>
      <c r="B6314" s="78" t="s">
        <v>673</v>
      </c>
      <c r="C6314" s="79">
        <v>45566</v>
      </c>
      <c r="D6314" s="77">
        <v>22024003111</v>
      </c>
      <c r="E6314" s="78" t="s">
        <v>1335</v>
      </c>
      <c r="F6314" s="80">
        <v>-109.47</v>
      </c>
      <c r="G6314" s="78" t="s">
        <v>1941</v>
      </c>
      <c r="H6314" s="78" t="s">
        <v>8086</v>
      </c>
      <c r="I6314" s="81" t="s">
        <v>2930</v>
      </c>
      <c r="J6314" s="78" t="s">
        <v>398</v>
      </c>
      <c r="K6314" s="78" t="s">
        <v>398</v>
      </c>
      <c r="L6314" s="78" t="s">
        <v>413</v>
      </c>
      <c r="M6314" s="78" t="s">
        <v>585</v>
      </c>
      <c r="N6314" s="78" t="s">
        <v>539</v>
      </c>
      <c r="O6314" s="82" t="s">
        <v>326</v>
      </c>
      <c r="P6314" s="82" t="s">
        <v>6229</v>
      </c>
      <c r="Q6314" s="83" t="str">
        <f>MID(Tabla1[[#This Row],[Aplicación]],14,1)</f>
        <v>2</v>
      </c>
      <c r="R6314" s="35" t="s">
        <v>265</v>
      </c>
      <c r="S6314" s="83" t="str">
        <f>MID(Tabla1[[#This Row],[Aplicación]],6,2)</f>
        <v>10</v>
      </c>
      <c r="T6314" s="84" t="str">
        <f>VLOOKUP(Tabla1[[#This Row],[AREA]],Hoja1!A:B,2,FALSE)</f>
        <v>10. Personas mayores, familia y servicios sociales</v>
      </c>
      <c r="U6314" s="83" t="str">
        <f>MID(Tabla1[[#This Row],[Aplicación]],9,4)</f>
        <v>2412</v>
      </c>
      <c r="V6314" s="84" t="str">
        <f>VLOOKUP(Tabla1[[#This Row],[PROGRAMA]],Hoja1!A:B,2,FALSE)</f>
        <v>2412. Formación para el empleo</v>
      </c>
      <c r="W6314" s="83" t="str">
        <f>MID(Tabla1[[#This Row],[Aplicación]],14,2)</f>
        <v>22</v>
      </c>
      <c r="X6314" s="83" t="str">
        <f>MID(Tabla1[[#This Row],[Aplicación]],14,6)</f>
        <v>22199</v>
      </c>
    </row>
    <row r="6315" spans="1:24" x14ac:dyDescent="0.25">
      <c r="A6315" s="77">
        <v>220240044807</v>
      </c>
      <c r="B6315" s="78" t="s">
        <v>673</v>
      </c>
      <c r="C6315" s="79">
        <v>45566</v>
      </c>
      <c r="D6315" s="77">
        <v>22024003114</v>
      </c>
      <c r="E6315" s="78" t="s">
        <v>1335</v>
      </c>
      <c r="F6315" s="80">
        <v>-440</v>
      </c>
      <c r="G6315" s="78" t="s">
        <v>1941</v>
      </c>
      <c r="H6315" s="78" t="s">
        <v>8086</v>
      </c>
      <c r="I6315" s="81" t="s">
        <v>2930</v>
      </c>
      <c r="J6315" s="78" t="s">
        <v>398</v>
      </c>
      <c r="K6315" s="78" t="s">
        <v>398</v>
      </c>
      <c r="L6315" s="78" t="s">
        <v>413</v>
      </c>
      <c r="M6315" s="78" t="s">
        <v>585</v>
      </c>
      <c r="N6315" s="78" t="s">
        <v>539</v>
      </c>
      <c r="O6315" s="82" t="s">
        <v>326</v>
      </c>
      <c r="P6315" s="82" t="s">
        <v>6229</v>
      </c>
      <c r="Q6315" s="83" t="str">
        <f>MID(Tabla1[[#This Row],[Aplicación]],14,1)</f>
        <v>2</v>
      </c>
      <c r="R6315" s="35" t="s">
        <v>265</v>
      </c>
      <c r="S6315" s="83" t="str">
        <f>MID(Tabla1[[#This Row],[Aplicación]],6,2)</f>
        <v>10</v>
      </c>
      <c r="T6315" s="84" t="str">
        <f>VLOOKUP(Tabla1[[#This Row],[AREA]],Hoja1!A:B,2,FALSE)</f>
        <v>10. Personas mayores, familia y servicios sociales</v>
      </c>
      <c r="U6315" s="83" t="str">
        <f>MID(Tabla1[[#This Row],[Aplicación]],9,4)</f>
        <v>2412</v>
      </c>
      <c r="V6315" s="84" t="str">
        <f>VLOOKUP(Tabla1[[#This Row],[PROGRAMA]],Hoja1!A:B,2,FALSE)</f>
        <v>2412. Formación para el empleo</v>
      </c>
      <c r="W6315" s="83" t="str">
        <f>MID(Tabla1[[#This Row],[Aplicación]],14,2)</f>
        <v>22</v>
      </c>
      <c r="X6315" s="83" t="str">
        <f>MID(Tabla1[[#This Row],[Aplicación]],14,6)</f>
        <v>22199</v>
      </c>
    </row>
    <row r="6316" spans="1:24" x14ac:dyDescent="0.25">
      <c r="A6316" s="77">
        <v>220240044807</v>
      </c>
      <c r="B6316" s="78" t="s">
        <v>673</v>
      </c>
      <c r="C6316" s="79">
        <v>45566</v>
      </c>
      <c r="D6316" s="77">
        <v>22024003112</v>
      </c>
      <c r="E6316" s="78" t="s">
        <v>1335</v>
      </c>
      <c r="F6316" s="80">
        <v>-596.22</v>
      </c>
      <c r="G6316" s="78" t="s">
        <v>1941</v>
      </c>
      <c r="H6316" s="78" t="s">
        <v>8086</v>
      </c>
      <c r="I6316" s="81" t="s">
        <v>2930</v>
      </c>
      <c r="J6316" s="78" t="s">
        <v>398</v>
      </c>
      <c r="K6316" s="78" t="s">
        <v>398</v>
      </c>
      <c r="L6316" s="78" t="s">
        <v>413</v>
      </c>
      <c r="M6316" s="78" t="s">
        <v>585</v>
      </c>
      <c r="N6316" s="78" t="s">
        <v>539</v>
      </c>
      <c r="O6316" s="82" t="s">
        <v>326</v>
      </c>
      <c r="P6316" s="82" t="s">
        <v>6229</v>
      </c>
      <c r="Q6316" s="83" t="str">
        <f>MID(Tabla1[[#This Row],[Aplicación]],14,1)</f>
        <v>2</v>
      </c>
      <c r="R6316" s="35" t="s">
        <v>265</v>
      </c>
      <c r="S6316" s="83" t="str">
        <f>MID(Tabla1[[#This Row],[Aplicación]],6,2)</f>
        <v>10</v>
      </c>
      <c r="T6316" s="84" t="str">
        <f>VLOOKUP(Tabla1[[#This Row],[AREA]],Hoja1!A:B,2,FALSE)</f>
        <v>10. Personas mayores, familia y servicios sociales</v>
      </c>
      <c r="U6316" s="83" t="str">
        <f>MID(Tabla1[[#This Row],[Aplicación]],9,4)</f>
        <v>2412</v>
      </c>
      <c r="V6316" s="84" t="str">
        <f>VLOOKUP(Tabla1[[#This Row],[PROGRAMA]],Hoja1!A:B,2,FALSE)</f>
        <v>2412. Formación para el empleo</v>
      </c>
      <c r="W6316" s="83" t="str">
        <f>MID(Tabla1[[#This Row],[Aplicación]],14,2)</f>
        <v>22</v>
      </c>
      <c r="X6316" s="83" t="str">
        <f>MID(Tabla1[[#This Row],[Aplicación]],14,6)</f>
        <v>22199</v>
      </c>
    </row>
    <row r="6317" spans="1:24" x14ac:dyDescent="0.25">
      <c r="A6317" s="77">
        <v>220240055092</v>
      </c>
      <c r="B6317" s="78" t="s">
        <v>390</v>
      </c>
      <c r="C6317" s="79">
        <v>45616</v>
      </c>
      <c r="D6317" s="77">
        <v>22024008675</v>
      </c>
      <c r="E6317" s="78" t="s">
        <v>1228</v>
      </c>
      <c r="F6317" s="80">
        <v>5083</v>
      </c>
      <c r="G6317" s="78" t="s">
        <v>3762</v>
      </c>
      <c r="H6317" s="78" t="s">
        <v>8087</v>
      </c>
      <c r="I6317" s="81" t="s">
        <v>2930</v>
      </c>
      <c r="J6317" s="78" t="s">
        <v>685</v>
      </c>
      <c r="K6317" s="78" t="s">
        <v>398</v>
      </c>
      <c r="L6317" s="78" t="s">
        <v>399</v>
      </c>
      <c r="M6317" s="78" t="s">
        <v>585</v>
      </c>
      <c r="N6317" s="78" t="s">
        <v>539</v>
      </c>
      <c r="O6317" s="82" t="s">
        <v>326</v>
      </c>
      <c r="P6317" s="82" t="s">
        <v>6229</v>
      </c>
      <c r="Q6317" s="83" t="str">
        <f>MID(Tabla1[[#This Row],[Aplicación]],14,1)</f>
        <v>2</v>
      </c>
      <c r="R6317" s="35" t="s">
        <v>265</v>
      </c>
      <c r="S6317" s="83" t="str">
        <f>MID(Tabla1[[#This Row],[Aplicación]],6,2)</f>
        <v>06</v>
      </c>
      <c r="T6317" s="84" t="str">
        <f>VLOOKUP(Tabla1[[#This Row],[AREA]],Hoja1!A:B,2,FALSE)</f>
        <v>06. Educación y cultura</v>
      </c>
      <c r="U6317" s="83" t="str">
        <f>MID(Tabla1[[#This Row],[Aplicación]],9,4)</f>
        <v>3321</v>
      </c>
      <c r="V6317" s="84" t="str">
        <f>VLOOKUP(Tabla1[[#This Row],[PROGRAMA]],Hoja1!A:B,2,FALSE)</f>
        <v>3321. Bibliotecas públicas</v>
      </c>
      <c r="W6317" s="83" t="str">
        <f>MID(Tabla1[[#This Row],[Aplicación]],14,2)</f>
        <v>22</v>
      </c>
      <c r="X6317" s="83" t="str">
        <f>MID(Tabla1[[#This Row],[Aplicación]],14,6)</f>
        <v>22799</v>
      </c>
    </row>
    <row r="6318" spans="1:24" x14ac:dyDescent="0.25">
      <c r="A6318" s="77">
        <v>220240063571</v>
      </c>
      <c r="B6318" s="78" t="s">
        <v>390</v>
      </c>
      <c r="C6318" s="79">
        <v>45653</v>
      </c>
      <c r="D6318" s="77">
        <v>22024009575</v>
      </c>
      <c r="E6318" s="78" t="s">
        <v>3139</v>
      </c>
      <c r="F6318" s="80">
        <v>600</v>
      </c>
      <c r="G6318" s="78" t="s">
        <v>3762</v>
      </c>
      <c r="H6318" s="78" t="s">
        <v>8088</v>
      </c>
      <c r="I6318" s="81">
        <v>220</v>
      </c>
      <c r="J6318" s="78" t="s">
        <v>685</v>
      </c>
      <c r="K6318" s="78" t="s">
        <v>398</v>
      </c>
      <c r="L6318" s="78" t="s">
        <v>413</v>
      </c>
      <c r="M6318" s="78" t="s">
        <v>585</v>
      </c>
      <c r="N6318" s="78" t="s">
        <v>539</v>
      </c>
      <c r="O6318" s="82" t="s">
        <v>326</v>
      </c>
      <c r="P6318" s="82" t="s">
        <v>6229</v>
      </c>
      <c r="Q6318" s="83" t="str">
        <f>MID(Tabla1[[#This Row],[Aplicación]],14,1)</f>
        <v>2</v>
      </c>
      <c r="R6318" s="35" t="s">
        <v>265</v>
      </c>
      <c r="S6318" s="83" t="str">
        <f>MID(Tabla1[[#This Row],[Aplicación]],6,2)</f>
        <v>06</v>
      </c>
      <c r="T6318" s="84" t="str">
        <f>VLOOKUP(Tabla1[[#This Row],[AREA]],Hoja1!A:B,2,FALSE)</f>
        <v>06. Educación y cultura</v>
      </c>
      <c r="U6318" s="83" t="str">
        <f>MID(Tabla1[[#This Row],[Aplicación]],9,4)</f>
        <v>3321</v>
      </c>
      <c r="V6318" s="84" t="str">
        <f>VLOOKUP(Tabla1[[#This Row],[PROGRAMA]],Hoja1!A:B,2,FALSE)</f>
        <v>3321. Bibliotecas públicas</v>
      </c>
      <c r="W6318" s="83" t="str">
        <f>MID(Tabla1[[#This Row],[Aplicación]],14,2)</f>
        <v>22</v>
      </c>
      <c r="X6318" s="83" t="str">
        <f>MID(Tabla1[[#This Row],[Aplicación]],14,6)</f>
        <v>22199</v>
      </c>
    </row>
    <row r="6319" spans="1:24" x14ac:dyDescent="0.25">
      <c r="A6319" s="77">
        <v>220240053702</v>
      </c>
      <c r="B6319" s="78" t="s">
        <v>390</v>
      </c>
      <c r="C6319" s="79">
        <v>45609</v>
      </c>
      <c r="D6319" s="77">
        <v>22024008076</v>
      </c>
      <c r="E6319" s="78" t="s">
        <v>1148</v>
      </c>
      <c r="F6319" s="80">
        <v>574.75</v>
      </c>
      <c r="G6319" s="78" t="s">
        <v>6920</v>
      </c>
      <c r="H6319" s="78" t="s">
        <v>8089</v>
      </c>
      <c r="I6319" s="81" t="s">
        <v>2930</v>
      </c>
      <c r="J6319" s="78" t="s">
        <v>398</v>
      </c>
      <c r="K6319" s="78" t="s">
        <v>398</v>
      </c>
      <c r="L6319" s="78" t="s">
        <v>399</v>
      </c>
      <c r="M6319" s="78" t="s">
        <v>585</v>
      </c>
      <c r="N6319" s="78" t="s">
        <v>539</v>
      </c>
      <c r="O6319" s="82" t="s">
        <v>326</v>
      </c>
      <c r="P6319" s="82" t="s">
        <v>6229</v>
      </c>
      <c r="Q6319" s="83" t="str">
        <f>MID(Tabla1[[#This Row],[Aplicación]],14,1)</f>
        <v>6</v>
      </c>
      <c r="R6319" s="35" t="s">
        <v>266</v>
      </c>
      <c r="S6319" s="83" t="str">
        <f>MID(Tabla1[[#This Row],[Aplicación]],6,2)</f>
        <v>03</v>
      </c>
      <c r="T6319" s="84" t="str">
        <f>VLOOKUP(Tabla1[[#This Row],[AREA]],Hoja1!A:B,2,FALSE)</f>
        <v>03. Participación ciudadana y deportes</v>
      </c>
      <c r="U6319" s="83" t="str">
        <f>MID(Tabla1[[#This Row],[Aplicación]],9,4)</f>
        <v>9241</v>
      </c>
      <c r="V6319" s="84" t="str">
        <f>VLOOKUP(Tabla1[[#This Row],[PROGRAMA]],Hoja1!A:B,2,FALSE)</f>
        <v>9241. Participación ciudadana</v>
      </c>
      <c r="W6319" s="83" t="str">
        <f>MID(Tabla1[[#This Row],[Aplicación]],14,2)</f>
        <v>63</v>
      </c>
      <c r="X6319" s="83" t="str">
        <f>MID(Tabla1[[#This Row],[Aplicación]],14,6)</f>
        <v>632</v>
      </c>
    </row>
    <row r="6320" spans="1:24" x14ac:dyDescent="0.25">
      <c r="A6320" s="77">
        <v>220240053703</v>
      </c>
      <c r="B6320" s="78" t="s">
        <v>390</v>
      </c>
      <c r="C6320" s="79">
        <v>45609</v>
      </c>
      <c r="D6320" s="77">
        <v>22024008077</v>
      </c>
      <c r="E6320" s="78" t="s">
        <v>1148</v>
      </c>
      <c r="F6320" s="80">
        <v>574.75</v>
      </c>
      <c r="G6320" s="78" t="s">
        <v>6922</v>
      </c>
      <c r="H6320" s="78" t="s">
        <v>8089</v>
      </c>
      <c r="I6320" s="81" t="s">
        <v>2930</v>
      </c>
      <c r="J6320" s="78" t="s">
        <v>398</v>
      </c>
      <c r="K6320" s="78" t="s">
        <v>398</v>
      </c>
      <c r="L6320" s="78" t="s">
        <v>399</v>
      </c>
      <c r="M6320" s="78" t="s">
        <v>585</v>
      </c>
      <c r="N6320" s="78" t="s">
        <v>539</v>
      </c>
      <c r="O6320" s="82" t="s">
        <v>326</v>
      </c>
      <c r="P6320" s="82" t="s">
        <v>6229</v>
      </c>
      <c r="Q6320" s="83" t="str">
        <f>MID(Tabla1[[#This Row],[Aplicación]],14,1)</f>
        <v>6</v>
      </c>
      <c r="R6320" s="35" t="s">
        <v>266</v>
      </c>
      <c r="S6320" s="83" t="str">
        <f>MID(Tabla1[[#This Row],[Aplicación]],6,2)</f>
        <v>03</v>
      </c>
      <c r="T6320" s="84" t="str">
        <f>VLOOKUP(Tabla1[[#This Row],[AREA]],Hoja1!A:B,2,FALSE)</f>
        <v>03. Participación ciudadana y deportes</v>
      </c>
      <c r="U6320" s="83" t="str">
        <f>MID(Tabla1[[#This Row],[Aplicación]],9,4)</f>
        <v>9241</v>
      </c>
      <c r="V6320" s="84" t="str">
        <f>VLOOKUP(Tabla1[[#This Row],[PROGRAMA]],Hoja1!A:B,2,FALSE)</f>
        <v>9241. Participación ciudadana</v>
      </c>
      <c r="W6320" s="83" t="str">
        <f>MID(Tabla1[[#This Row],[Aplicación]],14,2)</f>
        <v>63</v>
      </c>
      <c r="X6320" s="83" t="str">
        <f>MID(Tabla1[[#This Row],[Aplicación]],14,6)</f>
        <v>632</v>
      </c>
    </row>
    <row r="6321" spans="1:24" x14ac:dyDescent="0.25">
      <c r="A6321" s="77">
        <v>220240046611</v>
      </c>
      <c r="B6321" s="78" t="s">
        <v>702</v>
      </c>
      <c r="C6321" s="79">
        <v>45572</v>
      </c>
      <c r="D6321" s="77">
        <v>22024004648</v>
      </c>
      <c r="E6321" s="78" t="s">
        <v>1368</v>
      </c>
      <c r="F6321" s="80">
        <v>15881.45</v>
      </c>
      <c r="G6321" s="78" t="s">
        <v>8090</v>
      </c>
      <c r="H6321" s="78" t="s">
        <v>8091</v>
      </c>
      <c r="I6321" s="81" t="s">
        <v>2934</v>
      </c>
      <c r="J6321" s="78" t="s">
        <v>398</v>
      </c>
      <c r="K6321" s="78" t="s">
        <v>398</v>
      </c>
      <c r="L6321" s="78" t="s">
        <v>399</v>
      </c>
      <c r="M6321" s="78" t="s">
        <v>395</v>
      </c>
      <c r="N6321" s="78" t="s">
        <v>396</v>
      </c>
      <c r="O6321" s="82" t="s">
        <v>321</v>
      </c>
      <c r="P6321" s="82" t="s">
        <v>6229</v>
      </c>
      <c r="Q6321" s="83" t="str">
        <f>MID(Tabla1[[#This Row],[Aplicación]],14,1)</f>
        <v>2</v>
      </c>
      <c r="R6321" s="35" t="s">
        <v>265</v>
      </c>
      <c r="S6321" s="83" t="str">
        <f>MID(Tabla1[[#This Row],[Aplicación]],6,2)</f>
        <v>11</v>
      </c>
      <c r="T6321" s="84" t="str">
        <f>VLOOKUP(Tabla1[[#This Row],[AREA]],Hoja1!A:B,2,FALSE)</f>
        <v>11. Salud pública y seguridad ciudadana</v>
      </c>
      <c r="U6321" s="83" t="str">
        <f>MID(Tabla1[[#This Row],[Aplicación]],9,4)</f>
        <v>1631</v>
      </c>
      <c r="V6321" s="84" t="str">
        <f>VLOOKUP(Tabla1[[#This Row],[PROGRAMA]],Hoja1!A:B,2,FALSE)</f>
        <v>1631. Limpieza viaria</v>
      </c>
      <c r="W6321" s="83" t="str">
        <f>MID(Tabla1[[#This Row],[Aplicación]],14,2)</f>
        <v>22</v>
      </c>
      <c r="X6321" s="83" t="str">
        <f>MID(Tabla1[[#This Row],[Aplicación]],14,6)</f>
        <v>22700</v>
      </c>
    </row>
    <row r="6322" spans="1:24" x14ac:dyDescent="0.25">
      <c r="A6322" s="77">
        <v>220240064645</v>
      </c>
      <c r="B6322" s="78" t="s">
        <v>702</v>
      </c>
      <c r="C6322" s="79">
        <v>45657</v>
      </c>
      <c r="D6322" s="77">
        <v>22024008433</v>
      </c>
      <c r="E6322" s="78" t="s">
        <v>6322</v>
      </c>
      <c r="F6322" s="80">
        <v>15000</v>
      </c>
      <c r="G6322" s="78" t="s">
        <v>7595</v>
      </c>
      <c r="H6322" s="78" t="s">
        <v>7596</v>
      </c>
      <c r="I6322" s="81">
        <v>300</v>
      </c>
      <c r="J6322" s="78" t="s">
        <v>7597</v>
      </c>
      <c r="K6322" s="78" t="s">
        <v>7597</v>
      </c>
      <c r="L6322" s="78" t="s">
        <v>413</v>
      </c>
      <c r="M6322" s="78" t="s">
        <v>538</v>
      </c>
      <c r="N6322" s="78" t="s">
        <v>396</v>
      </c>
      <c r="O6322" s="82" t="s">
        <v>323</v>
      </c>
      <c r="P6322" s="82" t="s">
        <v>6229</v>
      </c>
      <c r="Q6322" s="83" t="str">
        <f>MID(Tabla1[[#This Row],[Aplicación]],14,1)</f>
        <v>6</v>
      </c>
      <c r="R6322" s="35" t="s">
        <v>266</v>
      </c>
      <c r="S6322" s="83" t="str">
        <f>MID(Tabla1[[#This Row],[Aplicación]],6,2)</f>
        <v>03</v>
      </c>
      <c r="T6322" s="84" t="str">
        <f>VLOOKUP(Tabla1[[#This Row],[AREA]],Hoja1!A:B,2,FALSE)</f>
        <v>03. Participación ciudadana y deportes</v>
      </c>
      <c r="U6322" s="83" t="str">
        <f>MID(Tabla1[[#This Row],[Aplicación]],9,4)</f>
        <v>9241</v>
      </c>
      <c r="V6322" s="84" t="str">
        <f>VLOOKUP(Tabla1[[#This Row],[PROGRAMA]],Hoja1!A:B,2,FALSE)</f>
        <v>9241. Participación ciudadana</v>
      </c>
      <c r="W6322" s="83" t="str">
        <f>MID(Tabla1[[#This Row],[Aplicación]],14,2)</f>
        <v>62</v>
      </c>
      <c r="X6322" s="83" t="str">
        <f>MID(Tabla1[[#This Row],[Aplicación]],14,6)</f>
        <v>625</v>
      </c>
    </row>
    <row r="6323" spans="1:24" x14ac:dyDescent="0.25">
      <c r="A6323" s="77">
        <v>220240062751</v>
      </c>
      <c r="B6323" s="78" t="s">
        <v>390</v>
      </c>
      <c r="C6323" s="79">
        <v>45649</v>
      </c>
      <c r="D6323" s="77">
        <v>22024009353</v>
      </c>
      <c r="E6323" s="78" t="s">
        <v>1199</v>
      </c>
      <c r="F6323" s="80">
        <v>14947.3</v>
      </c>
      <c r="G6323" s="78" t="s">
        <v>5052</v>
      </c>
      <c r="H6323" s="78" t="s">
        <v>8092</v>
      </c>
      <c r="I6323" s="81" t="s">
        <v>2930</v>
      </c>
      <c r="J6323" s="78" t="s">
        <v>398</v>
      </c>
      <c r="K6323" s="78" t="s">
        <v>398</v>
      </c>
      <c r="L6323" s="78" t="s">
        <v>399</v>
      </c>
      <c r="M6323" s="78" t="s">
        <v>585</v>
      </c>
      <c r="N6323" s="78" t="s">
        <v>539</v>
      </c>
      <c r="O6323" s="82" t="s">
        <v>326</v>
      </c>
      <c r="P6323" s="82" t="s">
        <v>6229</v>
      </c>
      <c r="Q6323" s="83" t="str">
        <f>MID(Tabla1[[#This Row],[Aplicación]],14,1)</f>
        <v>2</v>
      </c>
      <c r="R6323" s="35" t="s">
        <v>265</v>
      </c>
      <c r="S6323" s="83" t="str">
        <f>MID(Tabla1[[#This Row],[Aplicación]],6,2)</f>
        <v>07</v>
      </c>
      <c r="T6323" s="84" t="str">
        <f>VLOOKUP(Tabla1[[#This Row],[AREA]],Hoja1!A:B,2,FALSE)</f>
        <v>07. Medio ambiente</v>
      </c>
      <c r="U6323" s="83" t="str">
        <f>MID(Tabla1[[#This Row],[Aplicación]],9,4)</f>
        <v>1711</v>
      </c>
      <c r="V6323" s="84" t="str">
        <f>VLOOKUP(Tabla1[[#This Row],[PROGRAMA]],Hoja1!A:B,2,FALSE)</f>
        <v>1711. Parques y jardines</v>
      </c>
      <c r="W6323" s="83" t="str">
        <f>MID(Tabla1[[#This Row],[Aplicación]],14,2)</f>
        <v>22</v>
      </c>
      <c r="X6323" s="83" t="str">
        <f>MID(Tabla1[[#This Row],[Aplicación]],14,6)</f>
        <v>22799</v>
      </c>
    </row>
    <row r="6324" spans="1:24" x14ac:dyDescent="0.25">
      <c r="A6324" s="77">
        <v>220240067851</v>
      </c>
      <c r="B6324" s="78" t="s">
        <v>702</v>
      </c>
      <c r="C6324" s="79">
        <v>45657</v>
      </c>
      <c r="D6324" s="77">
        <v>22024000765</v>
      </c>
      <c r="E6324" s="78" t="s">
        <v>1456</v>
      </c>
      <c r="F6324" s="80">
        <v>254.46</v>
      </c>
      <c r="G6324" s="78" t="s">
        <v>801</v>
      </c>
      <c r="H6324" s="78" t="s">
        <v>8093</v>
      </c>
      <c r="I6324" s="81">
        <v>300</v>
      </c>
      <c r="J6324" s="78" t="s">
        <v>398</v>
      </c>
      <c r="K6324" s="78" t="s">
        <v>398</v>
      </c>
      <c r="L6324" s="78" t="s">
        <v>413</v>
      </c>
      <c r="M6324" s="78" t="s">
        <v>395</v>
      </c>
      <c r="N6324" s="78" t="s">
        <v>396</v>
      </c>
      <c r="O6324" s="82" t="s">
        <v>325</v>
      </c>
      <c r="P6324" s="82" t="s">
        <v>6229</v>
      </c>
      <c r="Q6324" s="83" t="str">
        <f>MID(Tabla1[[#This Row],[Aplicación]],14,1)</f>
        <v>2</v>
      </c>
      <c r="R6324" s="35" t="s">
        <v>265</v>
      </c>
      <c r="S6324" s="83" t="str">
        <f>MID(Tabla1[[#This Row],[Aplicación]],6,2)</f>
        <v>02</v>
      </c>
      <c r="T6324" s="84" t="str">
        <f>VLOOKUP(Tabla1[[#This Row],[AREA]],Hoja1!A:B,2,FALSE)</f>
        <v>02. Urbanismo y vivienda</v>
      </c>
      <c r="U6324" s="83" t="str">
        <f>MID(Tabla1[[#This Row],[Aplicación]],9,4)</f>
        <v>9332</v>
      </c>
      <c r="V6324" s="84" t="str">
        <f>VLOOKUP(Tabla1[[#This Row],[PROGRAMA]],Hoja1!A:B,2,FALSE)</f>
        <v>9332. Mantenimiento de edificios e instalaciones municipales</v>
      </c>
      <c r="W6324" s="83" t="str">
        <f>MID(Tabla1[[#This Row],[Aplicación]],14,2)</f>
        <v>21</v>
      </c>
      <c r="X6324" s="83" t="str">
        <f>MID(Tabla1[[#This Row],[Aplicación]],14,6)</f>
        <v>214</v>
      </c>
    </row>
    <row r="6325" spans="1:24" x14ac:dyDescent="0.25">
      <c r="A6325" s="77">
        <v>220240068761</v>
      </c>
      <c r="B6325" s="78" t="s">
        <v>702</v>
      </c>
      <c r="C6325" s="79">
        <v>45657</v>
      </c>
      <c r="D6325" s="77">
        <v>22024000450</v>
      </c>
      <c r="E6325" s="78" t="s">
        <v>1455</v>
      </c>
      <c r="F6325" s="80">
        <v>327.06</v>
      </c>
      <c r="G6325" s="78" t="s">
        <v>836</v>
      </c>
      <c r="H6325" s="78" t="s">
        <v>8094</v>
      </c>
      <c r="I6325" s="81">
        <v>300</v>
      </c>
      <c r="J6325" s="78" t="s">
        <v>592</v>
      </c>
      <c r="K6325" s="78" t="s">
        <v>398</v>
      </c>
      <c r="L6325" s="78" t="s">
        <v>399</v>
      </c>
      <c r="M6325" s="78" t="s">
        <v>395</v>
      </c>
      <c r="N6325" s="78" t="s">
        <v>396</v>
      </c>
      <c r="O6325" s="82" t="s">
        <v>325</v>
      </c>
      <c r="P6325" s="82" t="s">
        <v>6229</v>
      </c>
      <c r="Q6325" s="83" t="str">
        <f>MID(Tabla1[[#This Row],[Aplicación]],14,1)</f>
        <v>2</v>
      </c>
      <c r="R6325" s="35" t="s">
        <v>265</v>
      </c>
      <c r="S6325" s="83" t="str">
        <f>MID(Tabla1[[#This Row],[Aplicación]],6,2)</f>
        <v>11</v>
      </c>
      <c r="T6325" s="84" t="str">
        <f>VLOOKUP(Tabla1[[#This Row],[AREA]],Hoja1!A:B,2,FALSE)</f>
        <v>11. Salud pública y seguridad ciudadana</v>
      </c>
      <c r="U6325" s="83" t="str">
        <f>MID(Tabla1[[#This Row],[Aplicación]],9,4)</f>
        <v>1631</v>
      </c>
      <c r="V6325" s="84" t="str">
        <f>VLOOKUP(Tabla1[[#This Row],[PROGRAMA]],Hoja1!A:B,2,FALSE)</f>
        <v>1631. Limpieza viaria</v>
      </c>
      <c r="W6325" s="83" t="str">
        <f>MID(Tabla1[[#This Row],[Aplicación]],14,2)</f>
        <v>22</v>
      </c>
      <c r="X6325" s="83" t="str">
        <f>MID(Tabla1[[#This Row],[Aplicación]],14,6)</f>
        <v>22199</v>
      </c>
    </row>
    <row r="6326" spans="1:24" x14ac:dyDescent="0.25">
      <c r="A6326" s="77">
        <v>220240067069</v>
      </c>
      <c r="B6326" s="78" t="s">
        <v>702</v>
      </c>
      <c r="C6326" s="79">
        <v>45657</v>
      </c>
      <c r="D6326" s="77">
        <v>22024001633</v>
      </c>
      <c r="E6326" s="78" t="s">
        <v>1427</v>
      </c>
      <c r="F6326" s="80">
        <v>322.25</v>
      </c>
      <c r="G6326" s="78" t="s">
        <v>852</v>
      </c>
      <c r="H6326" s="78" t="s">
        <v>8095</v>
      </c>
      <c r="I6326" s="81">
        <v>300</v>
      </c>
      <c r="J6326" s="78" t="s">
        <v>398</v>
      </c>
      <c r="K6326" s="78" t="s">
        <v>398</v>
      </c>
      <c r="L6326" s="78" t="s">
        <v>413</v>
      </c>
      <c r="M6326" s="78" t="s">
        <v>395</v>
      </c>
      <c r="N6326" s="78" t="s">
        <v>396</v>
      </c>
      <c r="O6326" s="82" t="s">
        <v>325</v>
      </c>
      <c r="P6326" s="82" t="s">
        <v>6229</v>
      </c>
      <c r="Q6326" s="83" t="str">
        <f>MID(Tabla1[[#This Row],[Aplicación]],14,1)</f>
        <v>2</v>
      </c>
      <c r="R6326" s="35" t="s">
        <v>265</v>
      </c>
      <c r="S6326" s="83" t="str">
        <f>MID(Tabla1[[#This Row],[Aplicación]],6,2)</f>
        <v>07</v>
      </c>
      <c r="T6326" s="84" t="str">
        <f>VLOOKUP(Tabla1[[#This Row],[AREA]],Hoja1!A:B,2,FALSE)</f>
        <v>07. Medio ambiente</v>
      </c>
      <c r="U6326" s="83" t="str">
        <f>MID(Tabla1[[#This Row],[Aplicación]],9,4)</f>
        <v>1711</v>
      </c>
      <c r="V6326" s="84" t="str">
        <f>VLOOKUP(Tabla1[[#This Row],[PROGRAMA]],Hoja1!A:B,2,FALSE)</f>
        <v>1711. Parques y jardines</v>
      </c>
      <c r="W6326" s="83" t="str">
        <f>MID(Tabla1[[#This Row],[Aplicación]],14,2)</f>
        <v>22</v>
      </c>
      <c r="X6326" s="83" t="str">
        <f>MID(Tabla1[[#This Row],[Aplicación]],14,6)</f>
        <v>22199</v>
      </c>
    </row>
    <row r="6327" spans="1:24" x14ac:dyDescent="0.25">
      <c r="A6327" s="77">
        <v>220240068737</v>
      </c>
      <c r="B6327" s="78" t="s">
        <v>702</v>
      </c>
      <c r="C6327" s="79">
        <v>45657</v>
      </c>
      <c r="D6327" s="77">
        <v>22024000450</v>
      </c>
      <c r="E6327" s="78" t="s">
        <v>1455</v>
      </c>
      <c r="F6327" s="80">
        <v>313.81</v>
      </c>
      <c r="G6327" s="78" t="s">
        <v>838</v>
      </c>
      <c r="H6327" s="78" t="s">
        <v>8096</v>
      </c>
      <c r="I6327" s="81">
        <v>300</v>
      </c>
      <c r="J6327" s="78" t="s">
        <v>398</v>
      </c>
      <c r="K6327" s="78" t="s">
        <v>398</v>
      </c>
      <c r="L6327" s="78" t="s">
        <v>413</v>
      </c>
      <c r="M6327" s="78" t="s">
        <v>395</v>
      </c>
      <c r="N6327" s="78" t="s">
        <v>396</v>
      </c>
      <c r="O6327" s="82" t="s">
        <v>325</v>
      </c>
      <c r="P6327" s="82" t="s">
        <v>6229</v>
      </c>
      <c r="Q6327" s="83" t="str">
        <f>MID(Tabla1[[#This Row],[Aplicación]],14,1)</f>
        <v>2</v>
      </c>
      <c r="R6327" s="35" t="s">
        <v>265</v>
      </c>
      <c r="S6327" s="83" t="str">
        <f>MID(Tabla1[[#This Row],[Aplicación]],6,2)</f>
        <v>11</v>
      </c>
      <c r="T6327" s="84" t="str">
        <f>VLOOKUP(Tabla1[[#This Row],[AREA]],Hoja1!A:B,2,FALSE)</f>
        <v>11. Salud pública y seguridad ciudadana</v>
      </c>
      <c r="U6327" s="83" t="str">
        <f>MID(Tabla1[[#This Row],[Aplicación]],9,4)</f>
        <v>1631</v>
      </c>
      <c r="V6327" s="84" t="str">
        <f>VLOOKUP(Tabla1[[#This Row],[PROGRAMA]],Hoja1!A:B,2,FALSE)</f>
        <v>1631. Limpieza viaria</v>
      </c>
      <c r="W6327" s="83" t="str">
        <f>MID(Tabla1[[#This Row],[Aplicación]],14,2)</f>
        <v>22</v>
      </c>
      <c r="X6327" s="83" t="str">
        <f>MID(Tabla1[[#This Row],[Aplicación]],14,6)</f>
        <v>22199</v>
      </c>
    </row>
    <row r="6328" spans="1:24" x14ac:dyDescent="0.25">
      <c r="A6328" s="77">
        <v>220240067633</v>
      </c>
      <c r="B6328" s="78" t="s">
        <v>702</v>
      </c>
      <c r="C6328" s="79">
        <v>45657</v>
      </c>
      <c r="D6328" s="77">
        <v>22024001011</v>
      </c>
      <c r="E6328" s="78" t="s">
        <v>1423</v>
      </c>
      <c r="F6328" s="80">
        <v>304.64999999999998</v>
      </c>
      <c r="G6328" s="78" t="s">
        <v>283</v>
      </c>
      <c r="H6328" s="78" t="s">
        <v>8097</v>
      </c>
      <c r="I6328" s="81">
        <v>300</v>
      </c>
      <c r="J6328" s="78" t="s">
        <v>398</v>
      </c>
      <c r="K6328" s="78" t="s">
        <v>398</v>
      </c>
      <c r="L6328" s="78" t="s">
        <v>399</v>
      </c>
      <c r="M6328" s="78" t="s">
        <v>395</v>
      </c>
      <c r="N6328" s="78" t="s">
        <v>396</v>
      </c>
      <c r="O6328" s="82" t="s">
        <v>325</v>
      </c>
      <c r="P6328" s="82" t="s">
        <v>6229</v>
      </c>
      <c r="Q6328" s="83" t="str">
        <f>MID(Tabla1[[#This Row],[Aplicación]],14,1)</f>
        <v>2</v>
      </c>
      <c r="R6328" s="35" t="s">
        <v>265</v>
      </c>
      <c r="S6328" s="83" t="str">
        <f>MID(Tabla1[[#This Row],[Aplicación]],6,2)</f>
        <v>11</v>
      </c>
      <c r="T6328" s="84" t="str">
        <f>VLOOKUP(Tabla1[[#This Row],[AREA]],Hoja1!A:B,2,FALSE)</f>
        <v>11. Salud pública y seguridad ciudadana</v>
      </c>
      <c r="U6328" s="83" t="str">
        <f>MID(Tabla1[[#This Row],[Aplicación]],9,4)</f>
        <v>1321</v>
      </c>
      <c r="V6328" s="84" t="str">
        <f>VLOOKUP(Tabla1[[#This Row],[PROGRAMA]],Hoja1!A:B,2,FALSE)</f>
        <v>1321. Policía municipal</v>
      </c>
      <c r="W6328" s="83" t="str">
        <f>MID(Tabla1[[#This Row],[Aplicación]],14,2)</f>
        <v>21</v>
      </c>
      <c r="X6328" s="83" t="str">
        <f>MID(Tabla1[[#This Row],[Aplicación]],14,6)</f>
        <v>214</v>
      </c>
    </row>
    <row r="6329" spans="1:24" x14ac:dyDescent="0.25">
      <c r="A6329" s="77">
        <v>220240063852</v>
      </c>
      <c r="B6329" s="78" t="s">
        <v>702</v>
      </c>
      <c r="C6329" s="79">
        <v>45653</v>
      </c>
      <c r="D6329" s="77">
        <v>22024000506</v>
      </c>
      <c r="E6329" s="78" t="s">
        <v>1335</v>
      </c>
      <c r="F6329" s="80">
        <v>300.7</v>
      </c>
      <c r="G6329" s="78" t="s">
        <v>40</v>
      </c>
      <c r="H6329" s="78" t="s">
        <v>8098</v>
      </c>
      <c r="I6329" s="81">
        <v>300</v>
      </c>
      <c r="J6329" s="78" t="s">
        <v>398</v>
      </c>
      <c r="K6329" s="78" t="s">
        <v>398</v>
      </c>
      <c r="L6329" s="78" t="s">
        <v>413</v>
      </c>
      <c r="M6329" s="78" t="s">
        <v>395</v>
      </c>
      <c r="N6329" s="78" t="s">
        <v>396</v>
      </c>
      <c r="O6329" s="82" t="s">
        <v>325</v>
      </c>
      <c r="P6329" s="82" t="s">
        <v>6229</v>
      </c>
      <c r="Q6329" s="83" t="str">
        <f>MID(Tabla1[[#This Row],[Aplicación]],14,1)</f>
        <v>2</v>
      </c>
      <c r="R6329" s="35" t="s">
        <v>265</v>
      </c>
      <c r="S6329" s="83" t="str">
        <f>MID(Tabla1[[#This Row],[Aplicación]],6,2)</f>
        <v>10</v>
      </c>
      <c r="T6329" s="84" t="str">
        <f>VLOOKUP(Tabla1[[#This Row],[AREA]],Hoja1!A:B,2,FALSE)</f>
        <v>10. Personas mayores, familia y servicios sociales</v>
      </c>
      <c r="U6329" s="83" t="str">
        <f>MID(Tabla1[[#This Row],[Aplicación]],9,4)</f>
        <v>2412</v>
      </c>
      <c r="V6329" s="84" t="str">
        <f>VLOOKUP(Tabla1[[#This Row],[PROGRAMA]],Hoja1!A:B,2,FALSE)</f>
        <v>2412. Formación para el empleo</v>
      </c>
      <c r="W6329" s="83" t="str">
        <f>MID(Tabla1[[#This Row],[Aplicación]],14,2)</f>
        <v>22</v>
      </c>
      <c r="X6329" s="83" t="str">
        <f>MID(Tabla1[[#This Row],[Aplicación]],14,6)</f>
        <v>22199</v>
      </c>
    </row>
    <row r="6330" spans="1:24" x14ac:dyDescent="0.25">
      <c r="A6330" s="77">
        <v>220240067907</v>
      </c>
      <c r="B6330" s="78" t="s">
        <v>702</v>
      </c>
      <c r="C6330" s="79">
        <v>45657</v>
      </c>
      <c r="D6330" s="77">
        <v>22024000437</v>
      </c>
      <c r="E6330" s="78" t="s">
        <v>1287</v>
      </c>
      <c r="F6330" s="80">
        <v>298.04000000000002</v>
      </c>
      <c r="G6330" s="78" t="s">
        <v>815</v>
      </c>
      <c r="H6330" s="78" t="s">
        <v>8099</v>
      </c>
      <c r="I6330" s="81">
        <v>300</v>
      </c>
      <c r="J6330" s="78" t="s">
        <v>398</v>
      </c>
      <c r="K6330" s="78" t="s">
        <v>398</v>
      </c>
      <c r="L6330" s="78" t="s">
        <v>413</v>
      </c>
      <c r="M6330" s="78" t="s">
        <v>395</v>
      </c>
      <c r="N6330" s="78" t="s">
        <v>396</v>
      </c>
      <c r="O6330" s="82" t="s">
        <v>325</v>
      </c>
      <c r="P6330" s="82" t="s">
        <v>6229</v>
      </c>
      <c r="Q6330" s="83" t="str">
        <f>MID(Tabla1[[#This Row],[Aplicación]],14,1)</f>
        <v>2</v>
      </c>
      <c r="R6330" s="35" t="s">
        <v>265</v>
      </c>
      <c r="S6330" s="83" t="str">
        <f>MID(Tabla1[[#This Row],[Aplicación]],6,2)</f>
        <v>10</v>
      </c>
      <c r="T6330" s="84" t="str">
        <f>VLOOKUP(Tabla1[[#This Row],[AREA]],Hoja1!A:B,2,FALSE)</f>
        <v>10. Personas mayores, familia y servicios sociales</v>
      </c>
      <c r="U6330" s="83" t="str">
        <f>MID(Tabla1[[#This Row],[Aplicación]],9,4)</f>
        <v>2311</v>
      </c>
      <c r="V6330" s="84" t="str">
        <f>VLOOKUP(Tabla1[[#This Row],[PROGRAMA]],Hoja1!A:B,2,FALSE)</f>
        <v>2311. Intervención social</v>
      </c>
      <c r="W6330" s="83" t="str">
        <f>MID(Tabla1[[#This Row],[Aplicación]],14,2)</f>
        <v>21</v>
      </c>
      <c r="X6330" s="83" t="str">
        <f>MID(Tabla1[[#This Row],[Aplicación]],14,6)</f>
        <v>212</v>
      </c>
    </row>
    <row r="6331" spans="1:24" x14ac:dyDescent="0.25">
      <c r="A6331" s="77">
        <v>220240067498</v>
      </c>
      <c r="B6331" s="78" t="s">
        <v>702</v>
      </c>
      <c r="C6331" s="79">
        <v>45657</v>
      </c>
      <c r="D6331" s="77">
        <v>22024001012</v>
      </c>
      <c r="E6331" s="78" t="s">
        <v>1174</v>
      </c>
      <c r="F6331" s="80">
        <v>292.82</v>
      </c>
      <c r="G6331" s="78" t="s">
        <v>676</v>
      </c>
      <c r="H6331" s="78" t="s">
        <v>8100</v>
      </c>
      <c r="I6331" s="81">
        <v>300</v>
      </c>
      <c r="J6331" s="78" t="s">
        <v>398</v>
      </c>
      <c r="K6331" s="78" t="s">
        <v>398</v>
      </c>
      <c r="L6331" s="78" t="s">
        <v>413</v>
      </c>
      <c r="M6331" s="78" t="s">
        <v>395</v>
      </c>
      <c r="N6331" s="78" t="s">
        <v>396</v>
      </c>
      <c r="O6331" s="82" t="s">
        <v>325</v>
      </c>
      <c r="P6331" s="82" t="s">
        <v>6229</v>
      </c>
      <c r="Q6331" s="83" t="str">
        <f>MID(Tabla1[[#This Row],[Aplicación]],14,1)</f>
        <v>2</v>
      </c>
      <c r="R6331" s="35" t="s">
        <v>265</v>
      </c>
      <c r="S6331" s="83" t="str">
        <f>MID(Tabla1[[#This Row],[Aplicación]],6,2)</f>
        <v>11</v>
      </c>
      <c r="T6331" s="84" t="str">
        <f>VLOOKUP(Tabla1[[#This Row],[AREA]],Hoja1!A:B,2,FALSE)</f>
        <v>11. Salud pública y seguridad ciudadana</v>
      </c>
      <c r="U6331" s="83" t="str">
        <f>MID(Tabla1[[#This Row],[Aplicación]],9,4)</f>
        <v>1321</v>
      </c>
      <c r="V6331" s="84" t="str">
        <f>VLOOKUP(Tabla1[[#This Row],[PROGRAMA]],Hoja1!A:B,2,FALSE)</f>
        <v>1321. Policía municipal</v>
      </c>
      <c r="W6331" s="83" t="str">
        <f>MID(Tabla1[[#This Row],[Aplicación]],14,2)</f>
        <v>21</v>
      </c>
      <c r="X6331" s="83" t="str">
        <f>MID(Tabla1[[#This Row],[Aplicación]],14,6)</f>
        <v>213</v>
      </c>
    </row>
    <row r="6332" spans="1:24" x14ac:dyDescent="0.25">
      <c r="A6332" s="77">
        <v>220240067115</v>
      </c>
      <c r="B6332" s="78" t="s">
        <v>702</v>
      </c>
      <c r="C6332" s="79">
        <v>45657</v>
      </c>
      <c r="D6332" s="77">
        <v>22024000079</v>
      </c>
      <c r="E6332" s="78" t="s">
        <v>1262</v>
      </c>
      <c r="F6332" s="80">
        <v>292.82</v>
      </c>
      <c r="G6332" s="78" t="s">
        <v>3647</v>
      </c>
      <c r="H6332" s="78" t="s">
        <v>8101</v>
      </c>
      <c r="I6332" s="81">
        <v>300</v>
      </c>
      <c r="J6332" s="78" t="s">
        <v>398</v>
      </c>
      <c r="K6332" s="78" t="s">
        <v>398</v>
      </c>
      <c r="L6332" s="78" t="s">
        <v>413</v>
      </c>
      <c r="M6332" s="78" t="s">
        <v>395</v>
      </c>
      <c r="N6332" s="78" t="s">
        <v>396</v>
      </c>
      <c r="O6332" s="82" t="s">
        <v>325</v>
      </c>
      <c r="P6332" s="82" t="s">
        <v>6229</v>
      </c>
      <c r="Q6332" s="83" t="str">
        <f>MID(Tabla1[[#This Row],[Aplicación]],14,1)</f>
        <v>2</v>
      </c>
      <c r="R6332" s="35" t="s">
        <v>265</v>
      </c>
      <c r="S6332" s="83" t="str">
        <f>MID(Tabla1[[#This Row],[Aplicación]],6,2)</f>
        <v>03</v>
      </c>
      <c r="T6332" s="84" t="str">
        <f>VLOOKUP(Tabla1[[#This Row],[AREA]],Hoja1!A:B,2,FALSE)</f>
        <v>03. Participación ciudadana y deportes</v>
      </c>
      <c r="U6332" s="83" t="str">
        <f>MID(Tabla1[[#This Row],[Aplicación]],9,4)</f>
        <v>9241</v>
      </c>
      <c r="V6332" s="84" t="str">
        <f>VLOOKUP(Tabla1[[#This Row],[PROGRAMA]],Hoja1!A:B,2,FALSE)</f>
        <v>9241. Participación ciudadana</v>
      </c>
      <c r="W6332" s="83" t="str">
        <f>MID(Tabla1[[#This Row],[Aplicación]],14,2)</f>
        <v>21</v>
      </c>
      <c r="X6332" s="83" t="str">
        <f>MID(Tabla1[[#This Row],[Aplicación]],14,6)</f>
        <v>213</v>
      </c>
    </row>
    <row r="6333" spans="1:24" x14ac:dyDescent="0.25">
      <c r="A6333" s="77">
        <v>220240066975</v>
      </c>
      <c r="B6333" s="78" t="s">
        <v>702</v>
      </c>
      <c r="C6333" s="79">
        <v>45657</v>
      </c>
      <c r="D6333" s="77">
        <v>22024000079</v>
      </c>
      <c r="E6333" s="78" t="s">
        <v>1262</v>
      </c>
      <c r="F6333" s="80">
        <v>292.12</v>
      </c>
      <c r="G6333" s="78" t="s">
        <v>82</v>
      </c>
      <c r="H6333" s="78" t="s">
        <v>8102</v>
      </c>
      <c r="I6333" s="81">
        <v>300</v>
      </c>
      <c r="J6333" s="78" t="s">
        <v>398</v>
      </c>
      <c r="K6333" s="78" t="s">
        <v>398</v>
      </c>
      <c r="L6333" s="78" t="s">
        <v>413</v>
      </c>
      <c r="M6333" s="78" t="s">
        <v>395</v>
      </c>
      <c r="N6333" s="78" t="s">
        <v>396</v>
      </c>
      <c r="O6333" s="82" t="s">
        <v>325</v>
      </c>
      <c r="P6333" s="82" t="s">
        <v>6229</v>
      </c>
      <c r="Q6333" s="83" t="str">
        <f>MID(Tabla1[[#This Row],[Aplicación]],14,1)</f>
        <v>2</v>
      </c>
      <c r="R6333" s="35" t="s">
        <v>265</v>
      </c>
      <c r="S6333" s="83" t="str">
        <f>MID(Tabla1[[#This Row],[Aplicación]],6,2)</f>
        <v>03</v>
      </c>
      <c r="T6333" s="84" t="str">
        <f>VLOOKUP(Tabla1[[#This Row],[AREA]],Hoja1!A:B,2,FALSE)</f>
        <v>03. Participación ciudadana y deportes</v>
      </c>
      <c r="U6333" s="83" t="str">
        <f>MID(Tabla1[[#This Row],[Aplicación]],9,4)</f>
        <v>9241</v>
      </c>
      <c r="V6333" s="84" t="str">
        <f>VLOOKUP(Tabla1[[#This Row],[PROGRAMA]],Hoja1!A:B,2,FALSE)</f>
        <v>9241. Participación ciudadana</v>
      </c>
      <c r="W6333" s="83" t="str">
        <f>MID(Tabla1[[#This Row],[Aplicación]],14,2)</f>
        <v>21</v>
      </c>
      <c r="X6333" s="83" t="str">
        <f>MID(Tabla1[[#This Row],[Aplicación]],14,6)</f>
        <v>213</v>
      </c>
    </row>
    <row r="6334" spans="1:24" x14ac:dyDescent="0.25">
      <c r="A6334" s="77">
        <v>220240063845</v>
      </c>
      <c r="B6334" s="78" t="s">
        <v>702</v>
      </c>
      <c r="C6334" s="79">
        <v>45653</v>
      </c>
      <c r="D6334" s="77">
        <v>22024000448</v>
      </c>
      <c r="E6334" s="78" t="s">
        <v>1236</v>
      </c>
      <c r="F6334" s="80">
        <v>287.25</v>
      </c>
      <c r="G6334" s="78" t="s">
        <v>681</v>
      </c>
      <c r="H6334" s="78" t="s">
        <v>8103</v>
      </c>
      <c r="I6334" s="81">
        <v>300</v>
      </c>
      <c r="J6334" s="78" t="s">
        <v>398</v>
      </c>
      <c r="K6334" s="78" t="s">
        <v>398</v>
      </c>
      <c r="L6334" s="78" t="s">
        <v>413</v>
      </c>
      <c r="M6334" s="78" t="s">
        <v>395</v>
      </c>
      <c r="N6334" s="78" t="s">
        <v>396</v>
      </c>
      <c r="O6334" s="82" t="s">
        <v>325</v>
      </c>
      <c r="P6334" s="82" t="s">
        <v>6229</v>
      </c>
      <c r="Q6334" s="83" t="str">
        <f>MID(Tabla1[[#This Row],[Aplicación]],14,1)</f>
        <v>2</v>
      </c>
      <c r="R6334" s="35" t="s">
        <v>265</v>
      </c>
      <c r="S6334" s="83" t="str">
        <f>MID(Tabla1[[#This Row],[Aplicación]],6,2)</f>
        <v>11</v>
      </c>
      <c r="T6334" s="84" t="str">
        <f>VLOOKUP(Tabla1[[#This Row],[AREA]],Hoja1!A:B,2,FALSE)</f>
        <v>11. Salud pública y seguridad ciudadana</v>
      </c>
      <c r="U6334" s="83" t="str">
        <f>MID(Tabla1[[#This Row],[Aplicación]],9,4)</f>
        <v>1631</v>
      </c>
      <c r="V6334" s="84" t="str">
        <f>VLOOKUP(Tabla1[[#This Row],[PROGRAMA]],Hoja1!A:B,2,FALSE)</f>
        <v>1631. Limpieza viaria</v>
      </c>
      <c r="W6334" s="83" t="str">
        <f>MID(Tabla1[[#This Row],[Aplicación]],14,2)</f>
        <v>22</v>
      </c>
      <c r="X6334" s="83" t="str">
        <f>MID(Tabla1[[#This Row],[Aplicación]],14,6)</f>
        <v>22104</v>
      </c>
    </row>
    <row r="6335" spans="1:24" x14ac:dyDescent="0.25">
      <c r="A6335" s="77">
        <v>220240068684</v>
      </c>
      <c r="B6335" s="78" t="s">
        <v>702</v>
      </c>
      <c r="C6335" s="79">
        <v>45657</v>
      </c>
      <c r="D6335" s="77">
        <v>22024001011</v>
      </c>
      <c r="E6335" s="78" t="s">
        <v>1423</v>
      </c>
      <c r="F6335" s="80">
        <v>279.36</v>
      </c>
      <c r="G6335" s="78" t="s">
        <v>767</v>
      </c>
      <c r="H6335" s="78" t="s">
        <v>8104</v>
      </c>
      <c r="I6335" s="81">
        <v>300</v>
      </c>
      <c r="J6335" s="78" t="s">
        <v>398</v>
      </c>
      <c r="K6335" s="78" t="s">
        <v>398</v>
      </c>
      <c r="L6335" s="78" t="s">
        <v>399</v>
      </c>
      <c r="M6335" s="78" t="s">
        <v>395</v>
      </c>
      <c r="N6335" s="78" t="s">
        <v>396</v>
      </c>
      <c r="O6335" s="82" t="s">
        <v>325</v>
      </c>
      <c r="P6335" s="82" t="s">
        <v>6229</v>
      </c>
      <c r="Q6335" s="83" t="str">
        <f>MID(Tabla1[[#This Row],[Aplicación]],14,1)</f>
        <v>2</v>
      </c>
      <c r="R6335" s="35" t="s">
        <v>265</v>
      </c>
      <c r="S6335" s="83" t="str">
        <f>MID(Tabla1[[#This Row],[Aplicación]],6,2)</f>
        <v>11</v>
      </c>
      <c r="T6335" s="84" t="str">
        <f>VLOOKUP(Tabla1[[#This Row],[AREA]],Hoja1!A:B,2,FALSE)</f>
        <v>11. Salud pública y seguridad ciudadana</v>
      </c>
      <c r="U6335" s="83" t="str">
        <f>MID(Tabla1[[#This Row],[Aplicación]],9,4)</f>
        <v>1321</v>
      </c>
      <c r="V6335" s="84" t="str">
        <f>VLOOKUP(Tabla1[[#This Row],[PROGRAMA]],Hoja1!A:B,2,FALSE)</f>
        <v>1321. Policía municipal</v>
      </c>
      <c r="W6335" s="83" t="str">
        <f>MID(Tabla1[[#This Row],[Aplicación]],14,2)</f>
        <v>21</v>
      </c>
      <c r="X6335" s="83" t="str">
        <f>MID(Tabla1[[#This Row],[Aplicación]],14,6)</f>
        <v>214</v>
      </c>
    </row>
    <row r="6336" spans="1:24" x14ac:dyDescent="0.25">
      <c r="A6336" s="77">
        <v>220240063869</v>
      </c>
      <c r="B6336" s="78" t="s">
        <v>702</v>
      </c>
      <c r="C6336" s="79">
        <v>45653</v>
      </c>
      <c r="D6336" s="77">
        <v>22024000456</v>
      </c>
      <c r="E6336" s="78" t="s">
        <v>1426</v>
      </c>
      <c r="F6336" s="80">
        <v>273.95999999999998</v>
      </c>
      <c r="G6336" s="78" t="s">
        <v>51</v>
      </c>
      <c r="H6336" s="78" t="s">
        <v>8105</v>
      </c>
      <c r="I6336" s="81">
        <v>300</v>
      </c>
      <c r="J6336" s="78" t="s">
        <v>874</v>
      </c>
      <c r="K6336" s="78" t="s">
        <v>875</v>
      </c>
      <c r="L6336" s="78" t="s">
        <v>413</v>
      </c>
      <c r="M6336" s="78" t="s">
        <v>395</v>
      </c>
      <c r="N6336" s="78" t="s">
        <v>396</v>
      </c>
      <c r="O6336" s="82" t="s">
        <v>325</v>
      </c>
      <c r="P6336" s="82" t="s">
        <v>6229</v>
      </c>
      <c r="Q6336" s="83" t="str">
        <f>MID(Tabla1[[#This Row],[Aplicación]],14,1)</f>
        <v>2</v>
      </c>
      <c r="R6336" s="35" t="s">
        <v>265</v>
      </c>
      <c r="S6336" s="83" t="str">
        <f>MID(Tabla1[[#This Row],[Aplicación]],6,2)</f>
        <v>11</v>
      </c>
      <c r="T6336" s="84" t="str">
        <f>VLOOKUP(Tabla1[[#This Row],[AREA]],Hoja1!A:B,2,FALSE)</f>
        <v>11. Salud pública y seguridad ciudadana</v>
      </c>
      <c r="U6336" s="83" t="str">
        <f>MID(Tabla1[[#This Row],[Aplicación]],9,4)</f>
        <v>1621</v>
      </c>
      <c r="V6336" s="84" t="str">
        <f>VLOOKUP(Tabla1[[#This Row],[PROGRAMA]],Hoja1!A:B,2,FALSE)</f>
        <v>1621. Recogida de residuos</v>
      </c>
      <c r="W6336" s="83" t="str">
        <f>MID(Tabla1[[#This Row],[Aplicación]],14,2)</f>
        <v>22</v>
      </c>
      <c r="X6336" s="83" t="str">
        <f>MID(Tabla1[[#This Row],[Aplicación]],14,6)</f>
        <v>22199</v>
      </c>
    </row>
    <row r="6337" spans="1:24" x14ac:dyDescent="0.25">
      <c r="A6337" s="77">
        <v>220240066967</v>
      </c>
      <c r="B6337" s="78" t="s">
        <v>702</v>
      </c>
      <c r="C6337" s="79">
        <v>45657</v>
      </c>
      <c r="D6337" s="77">
        <v>22024000022</v>
      </c>
      <c r="E6337" s="78" t="s">
        <v>1362</v>
      </c>
      <c r="F6337" s="80">
        <v>272.77</v>
      </c>
      <c r="G6337" s="78" t="s">
        <v>801</v>
      </c>
      <c r="H6337" s="78" t="s">
        <v>8106</v>
      </c>
      <c r="I6337" s="81">
        <v>300</v>
      </c>
      <c r="J6337" s="78" t="s">
        <v>398</v>
      </c>
      <c r="K6337" s="78" t="s">
        <v>398</v>
      </c>
      <c r="L6337" s="78" t="s">
        <v>413</v>
      </c>
      <c r="M6337" s="78" t="s">
        <v>395</v>
      </c>
      <c r="N6337" s="78" t="s">
        <v>396</v>
      </c>
      <c r="O6337" s="82" t="s">
        <v>325</v>
      </c>
      <c r="P6337" s="82" t="s">
        <v>6229</v>
      </c>
      <c r="Q6337" s="83" t="str">
        <f>MID(Tabla1[[#This Row],[Aplicación]],14,1)</f>
        <v>2</v>
      </c>
      <c r="R6337" s="35" t="s">
        <v>265</v>
      </c>
      <c r="S6337" s="83" t="str">
        <f>MID(Tabla1[[#This Row],[Aplicación]],6,2)</f>
        <v>11</v>
      </c>
      <c r="T6337" s="84" t="str">
        <f>VLOOKUP(Tabla1[[#This Row],[AREA]],Hoja1!A:B,2,FALSE)</f>
        <v>11. Salud pública y seguridad ciudadana</v>
      </c>
      <c r="U6337" s="83" t="str">
        <f>MID(Tabla1[[#This Row],[Aplicación]],9,4)</f>
        <v>1361</v>
      </c>
      <c r="V6337" s="84" t="str">
        <f>VLOOKUP(Tabla1[[#This Row],[PROGRAMA]],Hoja1!A:B,2,FALSE)</f>
        <v>1361. Prevención y extinción de incencios</v>
      </c>
      <c r="W6337" s="83" t="str">
        <f>MID(Tabla1[[#This Row],[Aplicación]],14,2)</f>
        <v>21</v>
      </c>
      <c r="X6337" s="83" t="str">
        <f>MID(Tabla1[[#This Row],[Aplicación]],14,6)</f>
        <v>214</v>
      </c>
    </row>
    <row r="6338" spans="1:24" x14ac:dyDescent="0.25">
      <c r="A6338" s="77">
        <v>220240063839</v>
      </c>
      <c r="B6338" s="78" t="s">
        <v>702</v>
      </c>
      <c r="C6338" s="79">
        <v>45653</v>
      </c>
      <c r="D6338" s="77">
        <v>22024000506</v>
      </c>
      <c r="E6338" s="78" t="s">
        <v>1335</v>
      </c>
      <c r="F6338" s="80">
        <v>263.10000000000002</v>
      </c>
      <c r="G6338" s="78" t="s">
        <v>41</v>
      </c>
      <c r="H6338" s="78" t="s">
        <v>8107</v>
      </c>
      <c r="I6338" s="81">
        <v>300</v>
      </c>
      <c r="J6338" s="78" t="s">
        <v>398</v>
      </c>
      <c r="K6338" s="78" t="s">
        <v>398</v>
      </c>
      <c r="L6338" s="78" t="s">
        <v>413</v>
      </c>
      <c r="M6338" s="78" t="s">
        <v>395</v>
      </c>
      <c r="N6338" s="78" t="s">
        <v>396</v>
      </c>
      <c r="O6338" s="82" t="s">
        <v>325</v>
      </c>
      <c r="P6338" s="82" t="s">
        <v>6229</v>
      </c>
      <c r="Q6338" s="83" t="str">
        <f>MID(Tabla1[[#This Row],[Aplicación]],14,1)</f>
        <v>2</v>
      </c>
      <c r="R6338" s="35" t="s">
        <v>265</v>
      </c>
      <c r="S6338" s="83" t="str">
        <f>MID(Tabla1[[#This Row],[Aplicación]],6,2)</f>
        <v>10</v>
      </c>
      <c r="T6338" s="84" t="str">
        <f>VLOOKUP(Tabla1[[#This Row],[AREA]],Hoja1!A:B,2,FALSE)</f>
        <v>10. Personas mayores, familia y servicios sociales</v>
      </c>
      <c r="U6338" s="83" t="str">
        <f>MID(Tabla1[[#This Row],[Aplicación]],9,4)</f>
        <v>2412</v>
      </c>
      <c r="V6338" s="84" t="str">
        <f>VLOOKUP(Tabla1[[#This Row],[PROGRAMA]],Hoja1!A:B,2,FALSE)</f>
        <v>2412. Formación para el empleo</v>
      </c>
      <c r="W6338" s="83" t="str">
        <f>MID(Tabla1[[#This Row],[Aplicación]],14,2)</f>
        <v>22</v>
      </c>
      <c r="X6338" s="83" t="str">
        <f>MID(Tabla1[[#This Row],[Aplicación]],14,6)</f>
        <v>22199</v>
      </c>
    </row>
    <row r="6339" spans="1:24" x14ac:dyDescent="0.25">
      <c r="A6339" s="77">
        <v>220240063829</v>
      </c>
      <c r="B6339" s="78" t="s">
        <v>702</v>
      </c>
      <c r="C6339" s="79">
        <v>45653</v>
      </c>
      <c r="D6339" s="77">
        <v>22024001011</v>
      </c>
      <c r="E6339" s="78" t="s">
        <v>1423</v>
      </c>
      <c r="F6339" s="80">
        <v>261.77</v>
      </c>
      <c r="G6339" s="78" t="s">
        <v>750</v>
      </c>
      <c r="H6339" s="78" t="s">
        <v>8108</v>
      </c>
      <c r="I6339" s="81">
        <v>300</v>
      </c>
      <c r="J6339" s="78" t="s">
        <v>398</v>
      </c>
      <c r="K6339" s="78" t="s">
        <v>398</v>
      </c>
      <c r="L6339" s="78" t="s">
        <v>399</v>
      </c>
      <c r="M6339" s="78" t="s">
        <v>395</v>
      </c>
      <c r="N6339" s="78" t="s">
        <v>396</v>
      </c>
      <c r="O6339" s="82" t="s">
        <v>325</v>
      </c>
      <c r="P6339" s="82" t="s">
        <v>6229</v>
      </c>
      <c r="Q6339" s="83" t="str">
        <f>MID(Tabla1[[#This Row],[Aplicación]],14,1)</f>
        <v>2</v>
      </c>
      <c r="R6339" s="35" t="s">
        <v>265</v>
      </c>
      <c r="S6339" s="83" t="str">
        <f>MID(Tabla1[[#This Row],[Aplicación]],6,2)</f>
        <v>11</v>
      </c>
      <c r="T6339" s="84" t="str">
        <f>VLOOKUP(Tabla1[[#This Row],[AREA]],Hoja1!A:B,2,FALSE)</f>
        <v>11. Salud pública y seguridad ciudadana</v>
      </c>
      <c r="U6339" s="83" t="str">
        <f>MID(Tabla1[[#This Row],[Aplicación]],9,4)</f>
        <v>1321</v>
      </c>
      <c r="V6339" s="84" t="str">
        <f>VLOOKUP(Tabla1[[#This Row],[PROGRAMA]],Hoja1!A:B,2,FALSE)</f>
        <v>1321. Policía municipal</v>
      </c>
      <c r="W6339" s="83" t="str">
        <f>MID(Tabla1[[#This Row],[Aplicación]],14,2)</f>
        <v>21</v>
      </c>
      <c r="X6339" s="83" t="str">
        <f>MID(Tabla1[[#This Row],[Aplicación]],14,6)</f>
        <v>214</v>
      </c>
    </row>
    <row r="6340" spans="1:24" x14ac:dyDescent="0.25">
      <c r="A6340" s="77">
        <v>220240066950</v>
      </c>
      <c r="B6340" s="78" t="s">
        <v>702</v>
      </c>
      <c r="C6340" s="79">
        <v>45657</v>
      </c>
      <c r="D6340" s="77">
        <v>22024001633</v>
      </c>
      <c r="E6340" s="78" t="s">
        <v>1427</v>
      </c>
      <c r="F6340" s="80">
        <v>247.5</v>
      </c>
      <c r="G6340" s="78" t="s">
        <v>876</v>
      </c>
      <c r="H6340" s="78" t="s">
        <v>8109</v>
      </c>
      <c r="I6340" s="81">
        <v>300</v>
      </c>
      <c r="J6340" s="78" t="s">
        <v>398</v>
      </c>
      <c r="K6340" s="78" t="s">
        <v>398</v>
      </c>
      <c r="L6340" s="78" t="s">
        <v>413</v>
      </c>
      <c r="M6340" s="78" t="s">
        <v>395</v>
      </c>
      <c r="N6340" s="78" t="s">
        <v>396</v>
      </c>
      <c r="O6340" s="82" t="s">
        <v>325</v>
      </c>
      <c r="P6340" s="82" t="s">
        <v>6229</v>
      </c>
      <c r="Q6340" s="83" t="str">
        <f>MID(Tabla1[[#This Row],[Aplicación]],14,1)</f>
        <v>2</v>
      </c>
      <c r="R6340" s="35" t="s">
        <v>265</v>
      </c>
      <c r="S6340" s="83" t="str">
        <f>MID(Tabla1[[#This Row],[Aplicación]],6,2)</f>
        <v>07</v>
      </c>
      <c r="T6340" s="84" t="str">
        <f>VLOOKUP(Tabla1[[#This Row],[AREA]],Hoja1!A:B,2,FALSE)</f>
        <v>07. Medio ambiente</v>
      </c>
      <c r="U6340" s="83" t="str">
        <f>MID(Tabla1[[#This Row],[Aplicación]],9,4)</f>
        <v>1711</v>
      </c>
      <c r="V6340" s="84" t="str">
        <f>VLOOKUP(Tabla1[[#This Row],[PROGRAMA]],Hoja1!A:B,2,FALSE)</f>
        <v>1711. Parques y jardines</v>
      </c>
      <c r="W6340" s="83" t="str">
        <f>MID(Tabla1[[#This Row],[Aplicación]],14,2)</f>
        <v>22</v>
      </c>
      <c r="X6340" s="83" t="str">
        <f>MID(Tabla1[[#This Row],[Aplicación]],14,6)</f>
        <v>22199</v>
      </c>
    </row>
    <row r="6341" spans="1:24" x14ac:dyDescent="0.25">
      <c r="A6341" s="77">
        <v>220240069053</v>
      </c>
      <c r="B6341" s="78" t="s">
        <v>702</v>
      </c>
      <c r="C6341" s="79">
        <v>45657</v>
      </c>
      <c r="D6341" s="77">
        <v>22024000456</v>
      </c>
      <c r="E6341" s="78" t="s">
        <v>1426</v>
      </c>
      <c r="F6341" s="80">
        <v>397.59</v>
      </c>
      <c r="G6341" s="78" t="s">
        <v>745</v>
      </c>
      <c r="H6341" s="78" t="s">
        <v>8110</v>
      </c>
      <c r="I6341" s="81">
        <v>300</v>
      </c>
      <c r="J6341" s="78" t="s">
        <v>398</v>
      </c>
      <c r="K6341" s="78" t="s">
        <v>398</v>
      </c>
      <c r="L6341" s="78" t="s">
        <v>413</v>
      </c>
      <c r="M6341" s="78" t="s">
        <v>395</v>
      </c>
      <c r="N6341" s="78" t="s">
        <v>396</v>
      </c>
      <c r="O6341" s="82" t="s">
        <v>325</v>
      </c>
      <c r="P6341" s="82" t="s">
        <v>6229</v>
      </c>
      <c r="Q6341" s="83" t="str">
        <f>MID(Tabla1[[#This Row],[Aplicación]],14,1)</f>
        <v>2</v>
      </c>
      <c r="R6341" s="35" t="s">
        <v>265</v>
      </c>
      <c r="S6341" s="83" t="str">
        <f>MID(Tabla1[[#This Row],[Aplicación]],6,2)</f>
        <v>11</v>
      </c>
      <c r="T6341" s="84" t="str">
        <f>VLOOKUP(Tabla1[[#This Row],[AREA]],Hoja1!A:B,2,FALSE)</f>
        <v>11. Salud pública y seguridad ciudadana</v>
      </c>
      <c r="U6341" s="83" t="str">
        <f>MID(Tabla1[[#This Row],[Aplicación]],9,4)</f>
        <v>1621</v>
      </c>
      <c r="V6341" s="84" t="str">
        <f>VLOOKUP(Tabla1[[#This Row],[PROGRAMA]],Hoja1!A:B,2,FALSE)</f>
        <v>1621. Recogida de residuos</v>
      </c>
      <c r="W6341" s="83" t="str">
        <f>MID(Tabla1[[#This Row],[Aplicación]],14,2)</f>
        <v>22</v>
      </c>
      <c r="X6341" s="83" t="str">
        <f>MID(Tabla1[[#This Row],[Aplicación]],14,6)</f>
        <v>22199</v>
      </c>
    </row>
    <row r="6342" spans="1:24" x14ac:dyDescent="0.25">
      <c r="A6342" s="77">
        <v>220240048692</v>
      </c>
      <c r="B6342" s="78" t="s">
        <v>390</v>
      </c>
      <c r="C6342" s="79">
        <v>45581</v>
      </c>
      <c r="D6342" s="77">
        <v>22024007664</v>
      </c>
      <c r="E6342" s="78" t="s">
        <v>1290</v>
      </c>
      <c r="F6342" s="80">
        <v>340.62</v>
      </c>
      <c r="G6342" s="78" t="s">
        <v>8111</v>
      </c>
      <c r="H6342" s="78" t="s">
        <v>8112</v>
      </c>
      <c r="I6342" s="81" t="s">
        <v>2930</v>
      </c>
      <c r="J6342" s="78" t="s">
        <v>398</v>
      </c>
      <c r="K6342" s="78" t="s">
        <v>398</v>
      </c>
      <c r="L6342" s="78" t="s">
        <v>413</v>
      </c>
      <c r="M6342" s="78" t="s">
        <v>585</v>
      </c>
      <c r="N6342" s="78" t="s">
        <v>539</v>
      </c>
      <c r="O6342" s="82" t="s">
        <v>326</v>
      </c>
      <c r="P6342" s="82" t="s">
        <v>6229</v>
      </c>
      <c r="Q6342" s="83" t="str">
        <f>MID(Tabla1[[#This Row],[Aplicación]],14,1)</f>
        <v>2</v>
      </c>
      <c r="R6342" s="35" t="s">
        <v>265</v>
      </c>
      <c r="S6342" s="83" t="str">
        <f>MID(Tabla1[[#This Row],[Aplicación]],6,2)</f>
        <v>02</v>
      </c>
      <c r="T6342" s="84" t="str">
        <f>VLOOKUP(Tabla1[[#This Row],[AREA]],Hoja1!A:B,2,FALSE)</f>
        <v>02. Urbanismo y vivienda</v>
      </c>
      <c r="U6342" s="83" t="str">
        <f>MID(Tabla1[[#This Row],[Aplicación]],9,4)</f>
        <v>9332</v>
      </c>
      <c r="V6342" s="84" t="str">
        <f>VLOOKUP(Tabla1[[#This Row],[PROGRAMA]],Hoja1!A:B,2,FALSE)</f>
        <v>9332. Mantenimiento de edificios e instalaciones municipales</v>
      </c>
      <c r="W6342" s="83" t="str">
        <f>MID(Tabla1[[#This Row],[Aplicación]],14,2)</f>
        <v>21</v>
      </c>
      <c r="X6342" s="83" t="str">
        <f>MID(Tabla1[[#This Row],[Aplicación]],14,6)</f>
        <v>212</v>
      </c>
    </row>
    <row r="6343" spans="1:24" x14ac:dyDescent="0.25">
      <c r="A6343" s="77">
        <v>220240063550</v>
      </c>
      <c r="B6343" s="78" t="s">
        <v>390</v>
      </c>
      <c r="C6343" s="79">
        <v>45653</v>
      </c>
      <c r="D6343" s="77">
        <v>22024009315</v>
      </c>
      <c r="E6343" s="78" t="s">
        <v>1471</v>
      </c>
      <c r="F6343" s="80">
        <v>231.86</v>
      </c>
      <c r="G6343" s="78" t="s">
        <v>495</v>
      </c>
      <c r="H6343" s="78" t="s">
        <v>8113</v>
      </c>
      <c r="I6343" s="81">
        <v>220</v>
      </c>
      <c r="J6343" s="78" t="s">
        <v>496</v>
      </c>
      <c r="K6343" s="78" t="s">
        <v>393</v>
      </c>
      <c r="L6343" s="78" t="s">
        <v>399</v>
      </c>
      <c r="M6343" s="78" t="s">
        <v>585</v>
      </c>
      <c r="N6343" s="78" t="s">
        <v>539</v>
      </c>
      <c r="O6343" s="82" t="s">
        <v>326</v>
      </c>
      <c r="P6343" s="82" t="s">
        <v>6229</v>
      </c>
      <c r="Q6343" s="83" t="str">
        <f>MID(Tabla1[[#This Row],[Aplicación]],14,1)</f>
        <v>2</v>
      </c>
      <c r="R6343" s="35" t="s">
        <v>265</v>
      </c>
      <c r="S6343" s="83" t="str">
        <f>MID(Tabla1[[#This Row],[Aplicación]],6,2)</f>
        <v>03</v>
      </c>
      <c r="T6343" s="84" t="str">
        <f>VLOOKUP(Tabla1[[#This Row],[AREA]],Hoja1!A:B,2,FALSE)</f>
        <v>03. Participación ciudadana y deportes</v>
      </c>
      <c r="U6343" s="83" t="str">
        <f>MID(Tabla1[[#This Row],[Aplicación]],9,4)</f>
        <v>9200</v>
      </c>
      <c r="V6343" s="84" t="str">
        <f>VLOOKUP(Tabla1[[#This Row],[PROGRAMA]],Hoja1!A:B,2,FALSE)</f>
        <v>9200. Dirección del area de participación ciudadana y deportes</v>
      </c>
      <c r="W6343" s="83" t="str">
        <f>MID(Tabla1[[#This Row],[Aplicación]],14,2)</f>
        <v>22</v>
      </c>
      <c r="X6343" s="83" t="str">
        <f>MID(Tabla1[[#This Row],[Aplicación]],14,6)</f>
        <v>22699</v>
      </c>
    </row>
    <row r="6344" spans="1:24" x14ac:dyDescent="0.25">
      <c r="A6344" s="77">
        <v>220240067897</v>
      </c>
      <c r="B6344" s="78" t="s">
        <v>702</v>
      </c>
      <c r="C6344" s="79">
        <v>45657</v>
      </c>
      <c r="D6344" s="77">
        <v>22024002263</v>
      </c>
      <c r="E6344" s="78" t="s">
        <v>3076</v>
      </c>
      <c r="F6344" s="80">
        <v>59.1</v>
      </c>
      <c r="G6344" s="78" t="s">
        <v>86</v>
      </c>
      <c r="H6344" s="78" t="s">
        <v>8114</v>
      </c>
      <c r="I6344" s="81">
        <v>300</v>
      </c>
      <c r="J6344" s="78" t="s">
        <v>398</v>
      </c>
      <c r="K6344" s="78" t="s">
        <v>398</v>
      </c>
      <c r="L6344" s="78" t="s">
        <v>413</v>
      </c>
      <c r="M6344" s="78" t="s">
        <v>585</v>
      </c>
      <c r="N6344" s="78" t="s">
        <v>539</v>
      </c>
      <c r="O6344" s="82" t="s">
        <v>326</v>
      </c>
      <c r="P6344" s="82" t="s">
        <v>6229</v>
      </c>
      <c r="Q6344" s="83" t="str">
        <f>MID(Tabla1[[#This Row],[Aplicación]],14,1)</f>
        <v>2</v>
      </c>
      <c r="R6344" s="35" t="s">
        <v>265</v>
      </c>
      <c r="S6344" s="83" t="str">
        <f>MID(Tabla1[[#This Row],[Aplicación]],6,2)</f>
        <v>07</v>
      </c>
      <c r="T6344" s="84" t="str">
        <f>VLOOKUP(Tabla1[[#This Row],[AREA]],Hoja1!A:B,2,FALSE)</f>
        <v>07. Medio ambiente</v>
      </c>
      <c r="U6344" s="83" t="str">
        <f>MID(Tabla1[[#This Row],[Aplicación]],9,4)</f>
        <v>1721</v>
      </c>
      <c r="V6344" s="84" t="str">
        <f>VLOOKUP(Tabla1[[#This Row],[PROGRAMA]],Hoja1!A:B,2,FALSE)</f>
        <v>1721. Protección del medio ambiente</v>
      </c>
      <c r="W6344" s="83" t="str">
        <f>MID(Tabla1[[#This Row],[Aplicación]],14,2)</f>
        <v>22</v>
      </c>
      <c r="X6344" s="83" t="str">
        <f>MID(Tabla1[[#This Row],[Aplicación]],14,6)</f>
        <v>22199</v>
      </c>
    </row>
    <row r="6345" spans="1:24" x14ac:dyDescent="0.25">
      <c r="A6345" s="77">
        <v>220240063569</v>
      </c>
      <c r="B6345" s="78" t="s">
        <v>390</v>
      </c>
      <c r="C6345" s="79">
        <v>45653</v>
      </c>
      <c r="D6345" s="77">
        <v>22024009519</v>
      </c>
      <c r="E6345" s="78" t="s">
        <v>1315</v>
      </c>
      <c r="F6345" s="80">
        <v>580.79999999999995</v>
      </c>
      <c r="G6345" s="78" t="s">
        <v>8115</v>
      </c>
      <c r="H6345" s="78" t="s">
        <v>8116</v>
      </c>
      <c r="I6345" s="81">
        <v>220</v>
      </c>
      <c r="J6345" s="78" t="s">
        <v>695</v>
      </c>
      <c r="K6345" s="78" t="s">
        <v>398</v>
      </c>
      <c r="L6345" s="78" t="s">
        <v>399</v>
      </c>
      <c r="M6345" s="78" t="s">
        <v>585</v>
      </c>
      <c r="N6345" s="78" t="s">
        <v>539</v>
      </c>
      <c r="O6345" s="82" t="s">
        <v>326</v>
      </c>
      <c r="P6345" s="82" t="s">
        <v>6229</v>
      </c>
      <c r="Q6345" s="83" t="str">
        <f>MID(Tabla1[[#This Row],[Aplicación]],14,1)</f>
        <v>2</v>
      </c>
      <c r="R6345" s="35" t="s">
        <v>265</v>
      </c>
      <c r="S6345" s="83" t="str">
        <f>MID(Tabla1[[#This Row],[Aplicación]],6,2)</f>
        <v>10</v>
      </c>
      <c r="T6345" s="84" t="str">
        <f>VLOOKUP(Tabla1[[#This Row],[AREA]],Hoja1!A:B,2,FALSE)</f>
        <v>10. Personas mayores, familia y servicios sociales</v>
      </c>
      <c r="U6345" s="83" t="str">
        <f>MID(Tabla1[[#This Row],[Aplicación]],9,4)</f>
        <v>2314</v>
      </c>
      <c r="V6345" s="84" t="str">
        <f>VLOOKUP(Tabla1[[#This Row],[PROGRAMA]],Hoja1!A:B,2,FALSE)</f>
        <v>2314. Centro de programas juveniles</v>
      </c>
      <c r="W6345" s="83" t="str">
        <f>MID(Tabla1[[#This Row],[Aplicación]],14,2)</f>
        <v>22</v>
      </c>
      <c r="X6345" s="83" t="str">
        <f>MID(Tabla1[[#This Row],[Aplicación]],14,6)</f>
        <v>22613</v>
      </c>
    </row>
    <row r="6346" spans="1:24" x14ac:dyDescent="0.25">
      <c r="A6346" s="77">
        <v>220240057952</v>
      </c>
      <c r="B6346" s="78" t="s">
        <v>390</v>
      </c>
      <c r="C6346" s="79">
        <v>45630</v>
      </c>
      <c r="D6346" s="77">
        <v>22024009099</v>
      </c>
      <c r="E6346" s="78" t="s">
        <v>1337</v>
      </c>
      <c r="F6346" s="80">
        <v>598.95000000000005</v>
      </c>
      <c r="G6346" s="78" t="s">
        <v>26</v>
      </c>
      <c r="H6346" s="78" t="s">
        <v>8117</v>
      </c>
      <c r="I6346" s="81" t="s">
        <v>2930</v>
      </c>
      <c r="J6346" s="78" t="s">
        <v>398</v>
      </c>
      <c r="K6346" s="78" t="s">
        <v>398</v>
      </c>
      <c r="L6346" s="78" t="s">
        <v>399</v>
      </c>
      <c r="M6346" s="78" t="s">
        <v>585</v>
      </c>
      <c r="N6346" s="78" t="s">
        <v>539</v>
      </c>
      <c r="O6346" s="82" t="s">
        <v>326</v>
      </c>
      <c r="P6346" s="82" t="s">
        <v>6229</v>
      </c>
      <c r="Q6346" s="83" t="str">
        <f>MID(Tabla1[[#This Row],[Aplicación]],14,1)</f>
        <v>2</v>
      </c>
      <c r="R6346" s="35" t="s">
        <v>265</v>
      </c>
      <c r="S6346" s="83" t="str">
        <f>MID(Tabla1[[#This Row],[Aplicación]],6,2)</f>
        <v>07</v>
      </c>
      <c r="T6346" s="84" t="str">
        <f>VLOOKUP(Tabla1[[#This Row],[AREA]],Hoja1!A:B,2,FALSE)</f>
        <v>07. Medio ambiente</v>
      </c>
      <c r="U6346" s="83" t="str">
        <f>MID(Tabla1[[#This Row],[Aplicación]],9,4)</f>
        <v>1721</v>
      </c>
      <c r="V6346" s="84" t="str">
        <f>VLOOKUP(Tabla1[[#This Row],[PROGRAMA]],Hoja1!A:B,2,FALSE)</f>
        <v>1721. Protección del medio ambiente</v>
      </c>
      <c r="W6346" s="83" t="str">
        <f>MID(Tabla1[[#This Row],[Aplicación]],14,2)</f>
        <v>22</v>
      </c>
      <c r="X6346" s="83" t="str">
        <f>MID(Tabla1[[#This Row],[Aplicación]],14,6)</f>
        <v>22799</v>
      </c>
    </row>
    <row r="6347" spans="1:24" x14ac:dyDescent="0.25">
      <c r="A6347" s="77">
        <v>220240057921</v>
      </c>
      <c r="B6347" s="78" t="s">
        <v>390</v>
      </c>
      <c r="C6347" s="79">
        <v>45630</v>
      </c>
      <c r="D6347" s="77">
        <v>22024009094</v>
      </c>
      <c r="E6347" s="78" t="s">
        <v>1222</v>
      </c>
      <c r="F6347" s="80">
        <v>5330.63</v>
      </c>
      <c r="G6347" s="78" t="s">
        <v>5489</v>
      </c>
      <c r="H6347" s="78" t="s">
        <v>8118</v>
      </c>
      <c r="I6347" s="81" t="s">
        <v>2930</v>
      </c>
      <c r="J6347" s="78" t="s">
        <v>393</v>
      </c>
      <c r="K6347" s="78" t="s">
        <v>393</v>
      </c>
      <c r="L6347" s="78" t="s">
        <v>399</v>
      </c>
      <c r="M6347" s="78" t="s">
        <v>585</v>
      </c>
      <c r="N6347" s="78" t="s">
        <v>539</v>
      </c>
      <c r="O6347" s="82" t="s">
        <v>326</v>
      </c>
      <c r="P6347" s="82" t="s">
        <v>6229</v>
      </c>
      <c r="Q6347" s="83" t="str">
        <f>MID(Tabla1[[#This Row],[Aplicación]],14,1)</f>
        <v>2</v>
      </c>
      <c r="R6347" s="35" t="s">
        <v>265</v>
      </c>
      <c r="S6347" s="83" t="str">
        <f>MID(Tabla1[[#This Row],[Aplicación]],6,2)</f>
        <v>11</v>
      </c>
      <c r="T6347" s="84" t="str">
        <f>VLOOKUP(Tabla1[[#This Row],[AREA]],Hoja1!A:B,2,FALSE)</f>
        <v>11. Salud pública y seguridad ciudadana</v>
      </c>
      <c r="U6347" s="83" t="str">
        <f>MID(Tabla1[[#This Row],[Aplicación]],9,4)</f>
        <v>1321</v>
      </c>
      <c r="V6347" s="84" t="str">
        <f>VLOOKUP(Tabla1[[#This Row],[PROGRAMA]],Hoja1!A:B,2,FALSE)</f>
        <v>1321. Policía municipal</v>
      </c>
      <c r="W6347" s="83" t="str">
        <f>MID(Tabla1[[#This Row],[Aplicación]],14,2)</f>
        <v>22</v>
      </c>
      <c r="X6347" s="83" t="str">
        <f>MID(Tabla1[[#This Row],[Aplicación]],14,6)</f>
        <v>22799</v>
      </c>
    </row>
    <row r="6348" spans="1:24" x14ac:dyDescent="0.25">
      <c r="A6348" s="77">
        <v>220240057934</v>
      </c>
      <c r="B6348" s="78" t="s">
        <v>390</v>
      </c>
      <c r="C6348" s="79">
        <v>45630</v>
      </c>
      <c r="D6348" s="77">
        <v>22024008805</v>
      </c>
      <c r="E6348" s="78" t="s">
        <v>1188</v>
      </c>
      <c r="F6348" s="80">
        <v>16819</v>
      </c>
      <c r="G6348" s="78" t="s">
        <v>2197</v>
      </c>
      <c r="H6348" s="78" t="s">
        <v>8119</v>
      </c>
      <c r="I6348" s="81" t="s">
        <v>2930</v>
      </c>
      <c r="J6348" s="78" t="s">
        <v>398</v>
      </c>
      <c r="K6348" s="78" t="s">
        <v>398</v>
      </c>
      <c r="L6348" s="78" t="s">
        <v>399</v>
      </c>
      <c r="M6348" s="78" t="s">
        <v>585</v>
      </c>
      <c r="N6348" s="78" t="s">
        <v>539</v>
      </c>
      <c r="O6348" s="82" t="s">
        <v>326</v>
      </c>
      <c r="P6348" s="82" t="s">
        <v>6229</v>
      </c>
      <c r="Q6348" s="83" t="str">
        <f>MID(Tabla1[[#This Row],[Aplicación]],14,1)</f>
        <v>2</v>
      </c>
      <c r="R6348" s="35" t="s">
        <v>265</v>
      </c>
      <c r="S6348" s="83" t="str">
        <f>MID(Tabla1[[#This Row],[Aplicación]],6,2)</f>
        <v>01</v>
      </c>
      <c r="T6348" s="84" t="str">
        <f>VLOOKUP(Tabla1[[#This Row],[AREA]],Hoja1!A:B,2,FALSE)</f>
        <v>01. Alcaldía</v>
      </c>
      <c r="U6348" s="83" t="str">
        <f>MID(Tabla1[[#This Row],[Aplicación]],9,4)</f>
        <v>4331</v>
      </c>
      <c r="V6348" s="84" t="str">
        <f>VLOOKUP(Tabla1[[#This Row],[PROGRAMA]],Hoja1!A:B,2,FALSE)</f>
        <v>4331. Desarrollo empresarial</v>
      </c>
      <c r="W6348" s="83" t="str">
        <f>MID(Tabla1[[#This Row],[Aplicación]],14,2)</f>
        <v>22</v>
      </c>
      <c r="X6348" s="83" t="str">
        <f>MID(Tabla1[[#This Row],[Aplicación]],14,6)</f>
        <v>22799</v>
      </c>
    </row>
    <row r="6349" spans="1:24" x14ac:dyDescent="0.25">
      <c r="A6349" s="77">
        <v>220240064590</v>
      </c>
      <c r="B6349" s="78" t="s">
        <v>390</v>
      </c>
      <c r="C6349" s="79">
        <v>45656</v>
      </c>
      <c r="D6349" s="77">
        <v>22024009397</v>
      </c>
      <c r="E6349" s="78" t="s">
        <v>1315</v>
      </c>
      <c r="F6349" s="80">
        <v>16335</v>
      </c>
      <c r="G6349" s="78" t="s">
        <v>8120</v>
      </c>
      <c r="H6349" s="78" t="s">
        <v>8121</v>
      </c>
      <c r="I6349" s="81">
        <v>220</v>
      </c>
      <c r="J6349" s="78" t="s">
        <v>398</v>
      </c>
      <c r="K6349" s="78" t="s">
        <v>398</v>
      </c>
      <c r="L6349" s="78" t="s">
        <v>399</v>
      </c>
      <c r="M6349" s="78" t="s">
        <v>585</v>
      </c>
      <c r="N6349" s="78" t="s">
        <v>539</v>
      </c>
      <c r="O6349" s="82" t="s">
        <v>326</v>
      </c>
      <c r="P6349" s="82" t="s">
        <v>6229</v>
      </c>
      <c r="Q6349" s="83" t="str">
        <f>MID(Tabla1[[#This Row],[Aplicación]],14,1)</f>
        <v>2</v>
      </c>
      <c r="R6349" s="35" t="s">
        <v>265</v>
      </c>
      <c r="S6349" s="83" t="str">
        <f>MID(Tabla1[[#This Row],[Aplicación]],6,2)</f>
        <v>10</v>
      </c>
      <c r="T6349" s="84" t="str">
        <f>VLOOKUP(Tabla1[[#This Row],[AREA]],Hoja1!A:B,2,FALSE)</f>
        <v>10. Personas mayores, familia y servicios sociales</v>
      </c>
      <c r="U6349" s="83" t="str">
        <f>MID(Tabla1[[#This Row],[Aplicación]],9,4)</f>
        <v>2314</v>
      </c>
      <c r="V6349" s="84" t="str">
        <f>VLOOKUP(Tabla1[[#This Row],[PROGRAMA]],Hoja1!A:B,2,FALSE)</f>
        <v>2314. Centro de programas juveniles</v>
      </c>
      <c r="W6349" s="83" t="str">
        <f>MID(Tabla1[[#This Row],[Aplicación]],14,2)</f>
        <v>22</v>
      </c>
      <c r="X6349" s="83" t="str">
        <f>MID(Tabla1[[#This Row],[Aplicación]],14,6)</f>
        <v>22613</v>
      </c>
    </row>
    <row r="6350" spans="1:24" x14ac:dyDescent="0.25">
      <c r="A6350" s="77">
        <v>220240055987</v>
      </c>
      <c r="B6350" s="78" t="s">
        <v>390</v>
      </c>
      <c r="C6350" s="79">
        <v>45621</v>
      </c>
      <c r="D6350" s="77">
        <v>22024002493</v>
      </c>
      <c r="E6350" s="78" t="s">
        <v>1266</v>
      </c>
      <c r="F6350" s="80">
        <v>40000</v>
      </c>
      <c r="G6350" s="78" t="s">
        <v>426</v>
      </c>
      <c r="H6350" s="78" t="s">
        <v>8122</v>
      </c>
      <c r="I6350" s="81" t="s">
        <v>2930</v>
      </c>
      <c r="J6350" s="78" t="s">
        <v>427</v>
      </c>
      <c r="K6350" s="78" t="s">
        <v>428</v>
      </c>
      <c r="L6350" s="78" t="s">
        <v>413</v>
      </c>
      <c r="M6350" s="78" t="s">
        <v>395</v>
      </c>
      <c r="N6350" s="78" t="s">
        <v>396</v>
      </c>
      <c r="O6350" s="82" t="s">
        <v>321</v>
      </c>
      <c r="P6350" s="82" t="s">
        <v>6229</v>
      </c>
      <c r="Q6350" s="83" t="str">
        <f>MID(Tabla1[[#This Row],[Aplicación]],14,1)</f>
        <v>2</v>
      </c>
      <c r="R6350" s="35" t="s">
        <v>265</v>
      </c>
      <c r="S6350" s="83" t="str">
        <f>MID(Tabla1[[#This Row],[Aplicación]],6,2)</f>
        <v>09</v>
      </c>
      <c r="T6350" s="84" t="str">
        <f>VLOOKUP(Tabla1[[#This Row],[AREA]],Hoja1!A:B,2,FALSE)</f>
        <v>09. Turismo, eventos y marca ciudad</v>
      </c>
      <c r="U6350" s="83" t="str">
        <f>MID(Tabla1[[#This Row],[Aplicación]],9,4)</f>
        <v>4321</v>
      </c>
      <c r="V6350" s="84" t="str">
        <f>VLOOKUP(Tabla1[[#This Row],[PROGRAMA]],Hoja1!A:B,2,FALSE)</f>
        <v>4321. Turismo</v>
      </c>
      <c r="W6350" s="83" t="str">
        <f>MID(Tabla1[[#This Row],[Aplicación]],14,2)</f>
        <v>22</v>
      </c>
      <c r="X6350" s="83" t="str">
        <f>MID(Tabla1[[#This Row],[Aplicación]],14,6)</f>
        <v>22100</v>
      </c>
    </row>
    <row r="6351" spans="1:24" x14ac:dyDescent="0.25">
      <c r="A6351" s="77">
        <v>220240051207</v>
      </c>
      <c r="B6351" s="78" t="s">
        <v>390</v>
      </c>
      <c r="C6351" s="79">
        <v>45594</v>
      </c>
      <c r="D6351" s="77">
        <v>22024007982</v>
      </c>
      <c r="E6351" s="78" t="s">
        <v>1282</v>
      </c>
      <c r="F6351" s="80">
        <v>20861.47</v>
      </c>
      <c r="G6351" s="78" t="s">
        <v>426</v>
      </c>
      <c r="H6351" s="78" t="s">
        <v>8123</v>
      </c>
      <c r="I6351" s="81" t="s">
        <v>2930</v>
      </c>
      <c r="J6351" s="78" t="s">
        <v>427</v>
      </c>
      <c r="K6351" s="78" t="s">
        <v>428</v>
      </c>
      <c r="L6351" s="78" t="s">
        <v>413</v>
      </c>
      <c r="M6351" s="78" t="s">
        <v>395</v>
      </c>
      <c r="N6351" s="78" t="s">
        <v>433</v>
      </c>
      <c r="O6351" s="82" t="s">
        <v>321</v>
      </c>
      <c r="P6351" s="82" t="s">
        <v>6229</v>
      </c>
      <c r="Q6351" s="83" t="str">
        <f>MID(Tabla1[[#This Row],[Aplicación]],14,1)</f>
        <v>2</v>
      </c>
      <c r="R6351" s="35" t="s">
        <v>265</v>
      </c>
      <c r="S6351" s="83" t="str">
        <f>MID(Tabla1[[#This Row],[Aplicación]],6,2)</f>
        <v>06</v>
      </c>
      <c r="T6351" s="84" t="str">
        <f>VLOOKUP(Tabla1[[#This Row],[AREA]],Hoja1!A:B,2,FALSE)</f>
        <v>06. Educación y cultura</v>
      </c>
      <c r="U6351" s="83" t="str">
        <f>MID(Tabla1[[#This Row],[Aplicación]],9,4)</f>
        <v>3231</v>
      </c>
      <c r="V6351" s="84" t="str">
        <f>VLOOKUP(Tabla1[[#This Row],[PROGRAMA]],Hoja1!A:B,2,FALSE)</f>
        <v>3231. Escuelas infantiles</v>
      </c>
      <c r="W6351" s="83" t="str">
        <f>MID(Tabla1[[#This Row],[Aplicación]],14,2)</f>
        <v>22</v>
      </c>
      <c r="X6351" s="83" t="str">
        <f>MID(Tabla1[[#This Row],[Aplicación]],14,6)</f>
        <v>22100</v>
      </c>
    </row>
    <row r="6352" spans="1:24" x14ac:dyDescent="0.25">
      <c r="A6352" s="77">
        <v>220240056073</v>
      </c>
      <c r="B6352" s="78" t="s">
        <v>390</v>
      </c>
      <c r="C6352" s="79">
        <v>45621</v>
      </c>
      <c r="D6352" s="77">
        <v>22024006815</v>
      </c>
      <c r="E6352" s="78" t="s">
        <v>1340</v>
      </c>
      <c r="F6352" s="80">
        <v>9000</v>
      </c>
      <c r="G6352" s="78" t="s">
        <v>426</v>
      </c>
      <c r="H6352" s="78" t="s">
        <v>8124</v>
      </c>
      <c r="I6352" s="81" t="s">
        <v>2930</v>
      </c>
      <c r="J6352" s="78" t="s">
        <v>427</v>
      </c>
      <c r="K6352" s="78" t="s">
        <v>428</v>
      </c>
      <c r="L6352" s="78" t="s">
        <v>413</v>
      </c>
      <c r="M6352" s="78" t="s">
        <v>395</v>
      </c>
      <c r="N6352" s="78" t="s">
        <v>396</v>
      </c>
      <c r="O6352" s="82" t="s">
        <v>321</v>
      </c>
      <c r="P6352" s="82" t="s">
        <v>6229</v>
      </c>
      <c r="Q6352" s="83" t="str">
        <f>MID(Tabla1[[#This Row],[Aplicación]],14,1)</f>
        <v>2</v>
      </c>
      <c r="R6352" s="35" t="s">
        <v>265</v>
      </c>
      <c r="S6352" s="83" t="str">
        <f>MID(Tabla1[[#This Row],[Aplicación]],6,2)</f>
        <v>07</v>
      </c>
      <c r="T6352" s="84" t="str">
        <f>VLOOKUP(Tabla1[[#This Row],[AREA]],Hoja1!A:B,2,FALSE)</f>
        <v>07. Medio ambiente</v>
      </c>
      <c r="U6352" s="83" t="str">
        <f>MID(Tabla1[[#This Row],[Aplicación]],9,4)</f>
        <v>1721</v>
      </c>
      <c r="V6352" s="84" t="str">
        <f>VLOOKUP(Tabla1[[#This Row],[PROGRAMA]],Hoja1!A:B,2,FALSE)</f>
        <v>1721. Protección del medio ambiente</v>
      </c>
      <c r="W6352" s="83" t="str">
        <f>MID(Tabla1[[#This Row],[Aplicación]],14,2)</f>
        <v>22</v>
      </c>
      <c r="X6352" s="83" t="str">
        <f>MID(Tabla1[[#This Row],[Aplicación]],14,6)</f>
        <v>22100</v>
      </c>
    </row>
    <row r="6353" spans="1:24" x14ac:dyDescent="0.25">
      <c r="A6353" s="77">
        <v>220240051205</v>
      </c>
      <c r="B6353" s="78" t="s">
        <v>673</v>
      </c>
      <c r="C6353" s="79">
        <v>45594</v>
      </c>
      <c r="D6353" s="77">
        <v>22024001593</v>
      </c>
      <c r="E6353" s="78" t="s">
        <v>1282</v>
      </c>
      <c r="F6353" s="80">
        <v>-4085.75</v>
      </c>
      <c r="G6353" s="78" t="s">
        <v>426</v>
      </c>
      <c r="H6353" s="78" t="s">
        <v>8125</v>
      </c>
      <c r="I6353" s="81" t="s">
        <v>2930</v>
      </c>
      <c r="J6353" s="78" t="s">
        <v>427</v>
      </c>
      <c r="K6353" s="78" t="s">
        <v>428</v>
      </c>
      <c r="L6353" s="78" t="s">
        <v>413</v>
      </c>
      <c r="M6353" s="78" t="s">
        <v>395</v>
      </c>
      <c r="N6353" s="78" t="s">
        <v>433</v>
      </c>
      <c r="O6353" s="82" t="s">
        <v>321</v>
      </c>
      <c r="P6353" s="82" t="s">
        <v>6229</v>
      </c>
      <c r="Q6353" s="83" t="str">
        <f>MID(Tabla1[[#This Row],[Aplicación]],14,1)</f>
        <v>2</v>
      </c>
      <c r="R6353" s="35" t="s">
        <v>265</v>
      </c>
      <c r="S6353" s="83" t="str">
        <f>MID(Tabla1[[#This Row],[Aplicación]],6,2)</f>
        <v>06</v>
      </c>
      <c r="T6353" s="84" t="str">
        <f>VLOOKUP(Tabla1[[#This Row],[AREA]],Hoja1!A:B,2,FALSE)</f>
        <v>06. Educación y cultura</v>
      </c>
      <c r="U6353" s="83" t="str">
        <f>MID(Tabla1[[#This Row],[Aplicación]],9,4)</f>
        <v>3231</v>
      </c>
      <c r="V6353" s="84" t="str">
        <f>VLOOKUP(Tabla1[[#This Row],[PROGRAMA]],Hoja1!A:B,2,FALSE)</f>
        <v>3231. Escuelas infantiles</v>
      </c>
      <c r="W6353" s="83" t="str">
        <f>MID(Tabla1[[#This Row],[Aplicación]],14,2)</f>
        <v>22</v>
      </c>
      <c r="X6353" s="83" t="str">
        <f>MID(Tabla1[[#This Row],[Aplicación]],14,6)</f>
        <v>22100</v>
      </c>
    </row>
    <row r="6354" spans="1:24" x14ac:dyDescent="0.25">
      <c r="A6354" s="77">
        <v>220240051205</v>
      </c>
      <c r="B6354" s="78" t="s">
        <v>673</v>
      </c>
      <c r="C6354" s="79">
        <v>45594</v>
      </c>
      <c r="D6354" s="77">
        <v>22024001592</v>
      </c>
      <c r="E6354" s="78" t="s">
        <v>1282</v>
      </c>
      <c r="F6354" s="80">
        <v>-16775.72</v>
      </c>
      <c r="G6354" s="78" t="s">
        <v>426</v>
      </c>
      <c r="H6354" s="78" t="s">
        <v>8125</v>
      </c>
      <c r="I6354" s="81" t="s">
        <v>2930</v>
      </c>
      <c r="J6354" s="78" t="s">
        <v>427</v>
      </c>
      <c r="K6354" s="78" t="s">
        <v>428</v>
      </c>
      <c r="L6354" s="78" t="s">
        <v>413</v>
      </c>
      <c r="M6354" s="78" t="s">
        <v>395</v>
      </c>
      <c r="N6354" s="78" t="s">
        <v>433</v>
      </c>
      <c r="O6354" s="82" t="s">
        <v>321</v>
      </c>
      <c r="P6354" s="82" t="s">
        <v>6229</v>
      </c>
      <c r="Q6354" s="83" t="str">
        <f>MID(Tabla1[[#This Row],[Aplicación]],14,1)</f>
        <v>2</v>
      </c>
      <c r="R6354" s="35" t="s">
        <v>265</v>
      </c>
      <c r="S6354" s="83" t="str">
        <f>MID(Tabla1[[#This Row],[Aplicación]],6,2)</f>
        <v>06</v>
      </c>
      <c r="T6354" s="84" t="str">
        <f>VLOOKUP(Tabla1[[#This Row],[AREA]],Hoja1!A:B,2,FALSE)</f>
        <v>06. Educación y cultura</v>
      </c>
      <c r="U6354" s="83" t="str">
        <f>MID(Tabla1[[#This Row],[Aplicación]],9,4)</f>
        <v>3231</v>
      </c>
      <c r="V6354" s="84" t="str">
        <f>VLOOKUP(Tabla1[[#This Row],[PROGRAMA]],Hoja1!A:B,2,FALSE)</f>
        <v>3231. Escuelas infantiles</v>
      </c>
      <c r="W6354" s="83" t="str">
        <f>MID(Tabla1[[#This Row],[Aplicación]],14,2)</f>
        <v>22</v>
      </c>
      <c r="X6354" s="83" t="str">
        <f>MID(Tabla1[[#This Row],[Aplicación]],14,6)</f>
        <v>22100</v>
      </c>
    </row>
    <row r="6355" spans="1:24" x14ac:dyDescent="0.25">
      <c r="A6355" s="77">
        <v>220240064570</v>
      </c>
      <c r="B6355" s="78" t="s">
        <v>390</v>
      </c>
      <c r="C6355" s="79">
        <v>45656</v>
      </c>
      <c r="D6355" s="77">
        <v>22024009624</v>
      </c>
      <c r="E6355" s="78" t="s">
        <v>1145</v>
      </c>
      <c r="F6355" s="80">
        <v>250000</v>
      </c>
      <c r="G6355" s="78" t="s">
        <v>426</v>
      </c>
      <c r="H6355" s="78" t="s">
        <v>8126</v>
      </c>
      <c r="I6355" s="81">
        <v>220</v>
      </c>
      <c r="J6355" s="78" t="s">
        <v>427</v>
      </c>
      <c r="K6355" s="78" t="s">
        <v>428</v>
      </c>
      <c r="L6355" s="78" t="s">
        <v>413</v>
      </c>
      <c r="M6355" s="78" t="s">
        <v>395</v>
      </c>
      <c r="N6355" s="78" t="s">
        <v>396</v>
      </c>
      <c r="O6355" s="82" t="s">
        <v>321</v>
      </c>
      <c r="P6355" s="82" t="s">
        <v>6229</v>
      </c>
      <c r="Q6355" s="83" t="str">
        <f>MID(Tabla1[[#This Row],[Aplicación]],14,1)</f>
        <v>2</v>
      </c>
      <c r="R6355" s="35" t="s">
        <v>265</v>
      </c>
      <c r="S6355" s="83" t="str">
        <f>MID(Tabla1[[#This Row],[Aplicación]],6,2)</f>
        <v>08</v>
      </c>
      <c r="T6355" s="84" t="str">
        <f>VLOOKUP(Tabla1[[#This Row],[AREA]],Hoja1!A:B,2,FALSE)</f>
        <v>08. Tráfico y movilidad</v>
      </c>
      <c r="U6355" s="83" t="str">
        <f>MID(Tabla1[[#This Row],[Aplicación]],9,4)</f>
        <v>1651</v>
      </c>
      <c r="V6355" s="84" t="str">
        <f>VLOOKUP(Tabla1[[#This Row],[PROGRAMA]],Hoja1!A:B,2,FALSE)</f>
        <v>1651. Alumbrado público</v>
      </c>
      <c r="W6355" s="83" t="str">
        <f>MID(Tabla1[[#This Row],[Aplicación]],14,2)</f>
        <v>22</v>
      </c>
      <c r="X6355" s="83" t="str">
        <f>MID(Tabla1[[#This Row],[Aplicación]],14,6)</f>
        <v>22100</v>
      </c>
    </row>
    <row r="6356" spans="1:24" x14ac:dyDescent="0.25">
      <c r="A6356" s="77">
        <v>220240064571</v>
      </c>
      <c r="B6356" s="78" t="s">
        <v>390</v>
      </c>
      <c r="C6356" s="79">
        <v>45656</v>
      </c>
      <c r="D6356" s="77">
        <v>22024009642</v>
      </c>
      <c r="E6356" s="78" t="s">
        <v>1250</v>
      </c>
      <c r="F6356" s="80">
        <v>14169.1</v>
      </c>
      <c r="G6356" s="78" t="s">
        <v>426</v>
      </c>
      <c r="H6356" s="78" t="s">
        <v>8127</v>
      </c>
      <c r="I6356" s="81">
        <v>220</v>
      </c>
      <c r="J6356" s="78" t="s">
        <v>427</v>
      </c>
      <c r="K6356" s="78" t="s">
        <v>428</v>
      </c>
      <c r="L6356" s="78" t="s">
        <v>413</v>
      </c>
      <c r="M6356" s="78" t="s">
        <v>395</v>
      </c>
      <c r="N6356" s="78" t="s">
        <v>396</v>
      </c>
      <c r="O6356" s="82" t="s">
        <v>321</v>
      </c>
      <c r="P6356" s="82" t="s">
        <v>6229</v>
      </c>
      <c r="Q6356" s="83" t="str">
        <f>MID(Tabla1[[#This Row],[Aplicación]],14,1)</f>
        <v>2</v>
      </c>
      <c r="R6356" s="35" t="s">
        <v>265</v>
      </c>
      <c r="S6356" s="83" t="str">
        <f>MID(Tabla1[[#This Row],[Aplicación]],6,2)</f>
        <v>11</v>
      </c>
      <c r="T6356" s="84" t="str">
        <f>VLOOKUP(Tabla1[[#This Row],[AREA]],Hoja1!A:B,2,FALSE)</f>
        <v>11. Salud pública y seguridad ciudadana</v>
      </c>
      <c r="U6356" s="83" t="str">
        <f>MID(Tabla1[[#This Row],[Aplicación]],9,4)</f>
        <v>1321</v>
      </c>
      <c r="V6356" s="84" t="str">
        <f>VLOOKUP(Tabla1[[#This Row],[PROGRAMA]],Hoja1!A:B,2,FALSE)</f>
        <v>1321. Policía municipal</v>
      </c>
      <c r="W6356" s="83" t="str">
        <f>MID(Tabla1[[#This Row],[Aplicación]],14,2)</f>
        <v>22</v>
      </c>
      <c r="X6356" s="83" t="str">
        <f>MID(Tabla1[[#This Row],[Aplicación]],14,6)</f>
        <v>22100</v>
      </c>
    </row>
    <row r="6357" spans="1:24" x14ac:dyDescent="0.25">
      <c r="A6357" s="77">
        <v>220240064601</v>
      </c>
      <c r="B6357" s="78" t="s">
        <v>390</v>
      </c>
      <c r="C6357" s="79">
        <v>45657</v>
      </c>
      <c r="D6357" s="77">
        <v>22024009480</v>
      </c>
      <c r="E6357" s="78" t="s">
        <v>1314</v>
      </c>
      <c r="F6357" s="80">
        <v>5000</v>
      </c>
      <c r="G6357" s="78" t="s">
        <v>426</v>
      </c>
      <c r="H6357" s="78" t="s">
        <v>8128</v>
      </c>
      <c r="I6357" s="81">
        <v>220</v>
      </c>
      <c r="J6357" s="78" t="s">
        <v>427</v>
      </c>
      <c r="K6357" s="78" t="s">
        <v>428</v>
      </c>
      <c r="L6357" s="78" t="s">
        <v>413</v>
      </c>
      <c r="M6357" s="78" t="s">
        <v>395</v>
      </c>
      <c r="N6357" s="78" t="s">
        <v>396</v>
      </c>
      <c r="O6357" s="82" t="s">
        <v>321</v>
      </c>
      <c r="P6357" s="82" t="s">
        <v>6229</v>
      </c>
      <c r="Q6357" s="83" t="str">
        <f>MID(Tabla1[[#This Row],[Aplicación]],14,1)</f>
        <v>2</v>
      </c>
      <c r="R6357" s="35" t="s">
        <v>265</v>
      </c>
      <c r="S6357" s="83" t="str">
        <f>MID(Tabla1[[#This Row],[Aplicación]],6,2)</f>
        <v>11</v>
      </c>
      <c r="T6357" s="84" t="str">
        <f>VLOOKUP(Tabla1[[#This Row],[AREA]],Hoja1!A:B,2,FALSE)</f>
        <v>11. Salud pública y seguridad ciudadana</v>
      </c>
      <c r="U6357" s="83" t="str">
        <f>MID(Tabla1[[#This Row],[Aplicación]],9,4)</f>
        <v>1361</v>
      </c>
      <c r="V6357" s="84" t="str">
        <f>VLOOKUP(Tabla1[[#This Row],[PROGRAMA]],Hoja1!A:B,2,FALSE)</f>
        <v>1361. Prevención y extinción de incencios</v>
      </c>
      <c r="W6357" s="83" t="str">
        <f>MID(Tabla1[[#This Row],[Aplicación]],14,2)</f>
        <v>22</v>
      </c>
      <c r="X6357" s="83" t="str">
        <f>MID(Tabla1[[#This Row],[Aplicación]],14,6)</f>
        <v>22100</v>
      </c>
    </row>
    <row r="6358" spans="1:24" x14ac:dyDescent="0.25">
      <c r="A6358" s="77">
        <v>220240045531</v>
      </c>
      <c r="B6358" s="78" t="s">
        <v>390</v>
      </c>
      <c r="C6358" s="79">
        <v>45568</v>
      </c>
      <c r="D6358" s="77">
        <v>22024006851</v>
      </c>
      <c r="E6358" s="78" t="s">
        <v>1370</v>
      </c>
      <c r="F6358" s="80">
        <v>605</v>
      </c>
      <c r="G6358" s="78" t="s">
        <v>1106</v>
      </c>
      <c r="H6358" s="78" t="s">
        <v>8129</v>
      </c>
      <c r="I6358" s="81" t="s">
        <v>2930</v>
      </c>
      <c r="J6358" s="78" t="s">
        <v>1107</v>
      </c>
      <c r="K6358" s="78" t="s">
        <v>1108</v>
      </c>
      <c r="L6358" s="78" t="s">
        <v>399</v>
      </c>
      <c r="M6358" s="78" t="s">
        <v>585</v>
      </c>
      <c r="N6358" s="78" t="s">
        <v>539</v>
      </c>
      <c r="O6358" s="82" t="s">
        <v>326</v>
      </c>
      <c r="P6358" s="82" t="s">
        <v>6229</v>
      </c>
      <c r="Q6358" s="83" t="str">
        <f>MID(Tabla1[[#This Row],[Aplicación]],14,1)</f>
        <v>2</v>
      </c>
      <c r="R6358" s="35" t="s">
        <v>265</v>
      </c>
      <c r="S6358" s="83" t="str">
        <f>MID(Tabla1[[#This Row],[Aplicación]],6,2)</f>
        <v>03</v>
      </c>
      <c r="T6358" s="84" t="str">
        <f>VLOOKUP(Tabla1[[#This Row],[AREA]],Hoja1!A:B,2,FALSE)</f>
        <v>03. Participación ciudadana y deportes</v>
      </c>
      <c r="U6358" s="83" t="str">
        <f>MID(Tabla1[[#This Row],[Aplicación]],9,4)</f>
        <v>9241</v>
      </c>
      <c r="V6358" s="84" t="str">
        <f>VLOOKUP(Tabla1[[#This Row],[PROGRAMA]],Hoja1!A:B,2,FALSE)</f>
        <v>9241. Participación ciudadana</v>
      </c>
      <c r="W6358" s="83" t="str">
        <f>MID(Tabla1[[#This Row],[Aplicación]],14,2)</f>
        <v>22</v>
      </c>
      <c r="X6358" s="83" t="str">
        <f>MID(Tabla1[[#This Row],[Aplicación]],14,6)</f>
        <v>22609</v>
      </c>
    </row>
    <row r="6359" spans="1:24" x14ac:dyDescent="0.25">
      <c r="A6359" s="77">
        <v>220240057923</v>
      </c>
      <c r="B6359" s="78" t="s">
        <v>390</v>
      </c>
      <c r="C6359" s="79">
        <v>45630</v>
      </c>
      <c r="D6359" s="77">
        <v>22024009106</v>
      </c>
      <c r="E6359" s="78" t="s">
        <v>8130</v>
      </c>
      <c r="F6359" s="80">
        <v>6812.51</v>
      </c>
      <c r="G6359" s="78" t="s">
        <v>8131</v>
      </c>
      <c r="H6359" s="78" t="s">
        <v>8132</v>
      </c>
      <c r="I6359" s="81" t="s">
        <v>2930</v>
      </c>
      <c r="J6359" s="78" t="s">
        <v>398</v>
      </c>
      <c r="K6359" s="78" t="s">
        <v>398</v>
      </c>
      <c r="L6359" s="78" t="s">
        <v>399</v>
      </c>
      <c r="M6359" s="78" t="s">
        <v>585</v>
      </c>
      <c r="N6359" s="78" t="s">
        <v>539</v>
      </c>
      <c r="O6359" s="82" t="s">
        <v>326</v>
      </c>
      <c r="P6359" s="82" t="s">
        <v>6229</v>
      </c>
      <c r="Q6359" s="83" t="str">
        <f>MID(Tabla1[[#This Row],[Aplicación]],14,1)</f>
        <v>2</v>
      </c>
      <c r="R6359" s="35" t="s">
        <v>265</v>
      </c>
      <c r="S6359" s="83" t="str">
        <f>MID(Tabla1[[#This Row],[Aplicación]],6,2)</f>
        <v>06</v>
      </c>
      <c r="T6359" s="84" t="str">
        <f>VLOOKUP(Tabla1[[#This Row],[AREA]],Hoja1!A:B,2,FALSE)</f>
        <v>06. Educación y cultura</v>
      </c>
      <c r="U6359" s="83" t="str">
        <f>MID(Tabla1[[#This Row],[Aplicación]],9,4)</f>
        <v>3321</v>
      </c>
      <c r="V6359" s="84" t="str">
        <f>VLOOKUP(Tabla1[[#This Row],[PROGRAMA]],Hoja1!A:B,2,FALSE)</f>
        <v>3321. Bibliotecas públicas</v>
      </c>
      <c r="W6359" s="83" t="str">
        <f>MID(Tabla1[[#This Row],[Aplicación]],14,2)</f>
        <v>21</v>
      </c>
      <c r="X6359" s="83" t="str">
        <f>MID(Tabla1[[#This Row],[Aplicación]],14,6)</f>
        <v>215</v>
      </c>
    </row>
    <row r="6360" spans="1:24" x14ac:dyDescent="0.25">
      <c r="A6360" s="77">
        <v>220240061623</v>
      </c>
      <c r="B6360" s="78" t="s">
        <v>390</v>
      </c>
      <c r="C6360" s="79">
        <v>45644</v>
      </c>
      <c r="D6360" s="77">
        <v>22024009071</v>
      </c>
      <c r="E6360" s="78" t="s">
        <v>1315</v>
      </c>
      <c r="F6360" s="80">
        <v>484</v>
      </c>
      <c r="G6360" s="78" t="s">
        <v>771</v>
      </c>
      <c r="H6360" s="78" t="s">
        <v>8133</v>
      </c>
      <c r="I6360" s="81" t="s">
        <v>2930</v>
      </c>
      <c r="J6360" s="78" t="s">
        <v>398</v>
      </c>
      <c r="K6360" s="78" t="s">
        <v>398</v>
      </c>
      <c r="L6360" s="78" t="s">
        <v>399</v>
      </c>
      <c r="M6360" s="78" t="s">
        <v>585</v>
      </c>
      <c r="N6360" s="78" t="s">
        <v>539</v>
      </c>
      <c r="O6360" s="82" t="s">
        <v>326</v>
      </c>
      <c r="P6360" s="82" t="s">
        <v>6229</v>
      </c>
      <c r="Q6360" s="83" t="str">
        <f>MID(Tabla1[[#This Row],[Aplicación]],14,1)</f>
        <v>2</v>
      </c>
      <c r="R6360" s="35" t="s">
        <v>265</v>
      </c>
      <c r="S6360" s="83" t="str">
        <f>MID(Tabla1[[#This Row],[Aplicación]],6,2)</f>
        <v>10</v>
      </c>
      <c r="T6360" s="84" t="str">
        <f>VLOOKUP(Tabla1[[#This Row],[AREA]],Hoja1!A:B,2,FALSE)</f>
        <v>10. Personas mayores, familia y servicios sociales</v>
      </c>
      <c r="U6360" s="83" t="str">
        <f>MID(Tabla1[[#This Row],[Aplicación]],9,4)</f>
        <v>2314</v>
      </c>
      <c r="V6360" s="84" t="str">
        <f>VLOOKUP(Tabla1[[#This Row],[PROGRAMA]],Hoja1!A:B,2,FALSE)</f>
        <v>2314. Centro de programas juveniles</v>
      </c>
      <c r="W6360" s="83" t="str">
        <f>MID(Tabla1[[#This Row],[Aplicación]],14,2)</f>
        <v>22</v>
      </c>
      <c r="X6360" s="83" t="str">
        <f>MID(Tabla1[[#This Row],[Aplicación]],14,6)</f>
        <v>22613</v>
      </c>
    </row>
    <row r="6361" spans="1:24" x14ac:dyDescent="0.25">
      <c r="A6361" s="77">
        <v>220240051154</v>
      </c>
      <c r="B6361" s="78" t="s">
        <v>390</v>
      </c>
      <c r="C6361" s="79">
        <v>45594</v>
      </c>
      <c r="D6361" s="77">
        <v>22024007906</v>
      </c>
      <c r="E6361" s="78" t="s">
        <v>1470</v>
      </c>
      <c r="F6361" s="80">
        <v>121</v>
      </c>
      <c r="G6361" s="78" t="s">
        <v>8134</v>
      </c>
      <c r="H6361" s="78" t="s">
        <v>8135</v>
      </c>
      <c r="I6361" s="81" t="s">
        <v>2930</v>
      </c>
      <c r="J6361" s="78" t="s">
        <v>393</v>
      </c>
      <c r="K6361" s="78" t="s">
        <v>393</v>
      </c>
      <c r="L6361" s="78" t="s">
        <v>399</v>
      </c>
      <c r="M6361" s="78" t="s">
        <v>585</v>
      </c>
      <c r="N6361" s="78" t="s">
        <v>539</v>
      </c>
      <c r="O6361" s="82" t="s">
        <v>326</v>
      </c>
      <c r="P6361" s="82" t="s">
        <v>6229</v>
      </c>
      <c r="Q6361" s="83" t="str">
        <f>MID(Tabla1[[#This Row],[Aplicación]],14,1)</f>
        <v>2</v>
      </c>
      <c r="R6361" s="35" t="s">
        <v>265</v>
      </c>
      <c r="S6361" s="83" t="str">
        <f>MID(Tabla1[[#This Row],[Aplicación]],6,2)</f>
        <v>10</v>
      </c>
      <c r="T6361" s="84" t="str">
        <f>VLOOKUP(Tabla1[[#This Row],[AREA]],Hoja1!A:B,2,FALSE)</f>
        <v>10. Personas mayores, familia y servicios sociales</v>
      </c>
      <c r="U6361" s="83" t="str">
        <f>MID(Tabla1[[#This Row],[Aplicación]],9,4)</f>
        <v>2312</v>
      </c>
      <c r="V6361" s="84" t="str">
        <f>VLOOKUP(Tabla1[[#This Row],[PROGRAMA]],Hoja1!A:B,2,FALSE)</f>
        <v>2312. Iniciativas sociales</v>
      </c>
      <c r="W6361" s="83" t="str">
        <f>MID(Tabla1[[#This Row],[Aplicación]],14,2)</f>
        <v>22</v>
      </c>
      <c r="X6361" s="83" t="str">
        <f>MID(Tabla1[[#This Row],[Aplicación]],14,6)</f>
        <v>22617</v>
      </c>
    </row>
    <row r="6362" spans="1:24" x14ac:dyDescent="0.25">
      <c r="A6362" s="77">
        <v>220240054033</v>
      </c>
      <c r="B6362" s="78" t="s">
        <v>390</v>
      </c>
      <c r="C6362" s="79">
        <v>45614</v>
      </c>
      <c r="D6362" s="77">
        <v>22024008393</v>
      </c>
      <c r="E6362" s="78" t="s">
        <v>1283</v>
      </c>
      <c r="F6362" s="80">
        <v>4924.7</v>
      </c>
      <c r="G6362" s="78" t="s">
        <v>8136</v>
      </c>
      <c r="H6362" s="78" t="s">
        <v>8137</v>
      </c>
      <c r="I6362" s="81" t="s">
        <v>2930</v>
      </c>
      <c r="J6362" s="78" t="s">
        <v>398</v>
      </c>
      <c r="K6362" s="78" t="s">
        <v>398</v>
      </c>
      <c r="L6362" s="78" t="s">
        <v>399</v>
      </c>
      <c r="M6362" s="78" t="s">
        <v>585</v>
      </c>
      <c r="N6362" s="78" t="s">
        <v>539</v>
      </c>
      <c r="O6362" s="82" t="s">
        <v>326</v>
      </c>
      <c r="P6362" s="82" t="s">
        <v>6229</v>
      </c>
      <c r="Q6362" s="83" t="str">
        <f>MID(Tabla1[[#This Row],[Aplicación]],14,1)</f>
        <v>2</v>
      </c>
      <c r="R6362" s="35" t="s">
        <v>265</v>
      </c>
      <c r="S6362" s="83" t="str">
        <f>MID(Tabla1[[#This Row],[Aplicación]],6,2)</f>
        <v>10</v>
      </c>
      <c r="T6362" s="84" t="str">
        <f>VLOOKUP(Tabla1[[#This Row],[AREA]],Hoja1!A:B,2,FALSE)</f>
        <v>10. Personas mayores, familia y servicios sociales</v>
      </c>
      <c r="U6362" s="83" t="str">
        <f>MID(Tabla1[[#This Row],[Aplicación]],9,4)</f>
        <v>2315</v>
      </c>
      <c r="V6362" s="84" t="str">
        <f>VLOOKUP(Tabla1[[#This Row],[PROGRAMA]],Hoja1!A:B,2,FALSE)</f>
        <v>2315. Políticas de Igualdad e infancia</v>
      </c>
      <c r="W6362" s="83" t="str">
        <f>MID(Tabla1[[#This Row],[Aplicación]],14,2)</f>
        <v>22</v>
      </c>
      <c r="X6362" s="83" t="str">
        <f>MID(Tabla1[[#This Row],[Aplicación]],14,6)</f>
        <v>22611</v>
      </c>
    </row>
    <row r="6363" spans="1:24" x14ac:dyDescent="0.25">
      <c r="A6363" s="77">
        <v>220240061444</v>
      </c>
      <c r="B6363" s="78" t="s">
        <v>390</v>
      </c>
      <c r="C6363" s="79">
        <v>45644</v>
      </c>
      <c r="D6363" s="77">
        <v>22024009209</v>
      </c>
      <c r="E6363" s="78" t="s">
        <v>4118</v>
      </c>
      <c r="F6363" s="80">
        <v>2788.42</v>
      </c>
      <c r="G6363" s="78" t="s">
        <v>5612</v>
      </c>
      <c r="H6363" s="78" t="s">
        <v>8138</v>
      </c>
      <c r="I6363" s="81" t="s">
        <v>2930</v>
      </c>
      <c r="J6363" s="78" t="s">
        <v>398</v>
      </c>
      <c r="K6363" s="78" t="s">
        <v>398</v>
      </c>
      <c r="L6363" s="78" t="s">
        <v>413</v>
      </c>
      <c r="M6363" s="78" t="s">
        <v>585</v>
      </c>
      <c r="N6363" s="78" t="s">
        <v>539</v>
      </c>
      <c r="O6363" s="82" t="s">
        <v>326</v>
      </c>
      <c r="P6363" s="82" t="s">
        <v>6229</v>
      </c>
      <c r="Q6363" s="83" t="str">
        <f>MID(Tabla1[[#This Row],[Aplicación]],14,1)</f>
        <v>6</v>
      </c>
      <c r="R6363" s="35" t="s">
        <v>266</v>
      </c>
      <c r="S6363" s="83" t="str">
        <f>MID(Tabla1[[#This Row],[Aplicación]],6,2)</f>
        <v>03</v>
      </c>
      <c r="T6363" s="84" t="str">
        <f>VLOOKUP(Tabla1[[#This Row],[AREA]],Hoja1!A:B,2,FALSE)</f>
        <v>03. Participación ciudadana y deportes</v>
      </c>
      <c r="U6363" s="83" t="str">
        <f>MID(Tabla1[[#This Row],[Aplicación]],9,4)</f>
        <v>9241</v>
      </c>
      <c r="V6363" s="84" t="str">
        <f>VLOOKUP(Tabla1[[#This Row],[PROGRAMA]],Hoja1!A:B,2,FALSE)</f>
        <v>9241. Participación ciudadana</v>
      </c>
      <c r="W6363" s="83" t="str">
        <f>MID(Tabla1[[#This Row],[Aplicación]],14,2)</f>
        <v>63</v>
      </c>
      <c r="X6363" s="83" t="str">
        <f>MID(Tabla1[[#This Row],[Aplicación]],14,6)</f>
        <v>633</v>
      </c>
    </row>
    <row r="6364" spans="1:24" x14ac:dyDescent="0.25">
      <c r="A6364" s="77">
        <v>220240044788</v>
      </c>
      <c r="B6364" s="78" t="s">
        <v>390</v>
      </c>
      <c r="C6364" s="79">
        <v>45566</v>
      </c>
      <c r="D6364" s="77">
        <v>22024006878</v>
      </c>
      <c r="E6364" s="78" t="s">
        <v>1278</v>
      </c>
      <c r="F6364" s="80">
        <v>370.94</v>
      </c>
      <c r="G6364" s="78" t="s">
        <v>5612</v>
      </c>
      <c r="H6364" s="78" t="s">
        <v>8139</v>
      </c>
      <c r="I6364" s="81" t="s">
        <v>2930</v>
      </c>
      <c r="J6364" s="78" t="s">
        <v>398</v>
      </c>
      <c r="K6364" s="78" t="s">
        <v>398</v>
      </c>
      <c r="L6364" s="78" t="s">
        <v>399</v>
      </c>
      <c r="M6364" s="78" t="s">
        <v>585</v>
      </c>
      <c r="N6364" s="78" t="s">
        <v>539</v>
      </c>
      <c r="O6364" s="82" t="s">
        <v>326</v>
      </c>
      <c r="P6364" s="82" t="s">
        <v>6229</v>
      </c>
      <c r="Q6364" s="83" t="str">
        <f>MID(Tabla1[[#This Row],[Aplicación]],14,1)</f>
        <v>2</v>
      </c>
      <c r="R6364" s="35" t="s">
        <v>265</v>
      </c>
      <c r="S6364" s="83" t="str">
        <f>MID(Tabla1[[#This Row],[Aplicación]],6,2)</f>
        <v>06</v>
      </c>
      <c r="T6364" s="84" t="str">
        <f>VLOOKUP(Tabla1[[#This Row],[AREA]],Hoja1!A:B,2,FALSE)</f>
        <v>06. Educación y cultura</v>
      </c>
      <c r="U6364" s="83" t="str">
        <f>MID(Tabla1[[#This Row],[Aplicación]],9,4)</f>
        <v>3231</v>
      </c>
      <c r="V6364" s="84" t="str">
        <f>VLOOKUP(Tabla1[[#This Row],[PROGRAMA]],Hoja1!A:B,2,FALSE)</f>
        <v>3231. Escuelas infantiles</v>
      </c>
      <c r="W6364" s="83" t="str">
        <f>MID(Tabla1[[#This Row],[Aplicación]],14,2)</f>
        <v>21</v>
      </c>
      <c r="X6364" s="83" t="str">
        <f>MID(Tabla1[[#This Row],[Aplicación]],14,6)</f>
        <v>213</v>
      </c>
    </row>
    <row r="6365" spans="1:24" x14ac:dyDescent="0.25">
      <c r="A6365" s="77">
        <v>220240046590</v>
      </c>
      <c r="B6365" s="78" t="s">
        <v>390</v>
      </c>
      <c r="C6365" s="79">
        <v>45572</v>
      </c>
      <c r="D6365" s="77">
        <v>22024007479</v>
      </c>
      <c r="E6365" s="78" t="s">
        <v>1147</v>
      </c>
      <c r="F6365" s="80">
        <v>1393.92</v>
      </c>
      <c r="G6365" s="78" t="s">
        <v>400</v>
      </c>
      <c r="H6365" s="78" t="s">
        <v>8140</v>
      </c>
      <c r="I6365" s="81" t="s">
        <v>2930</v>
      </c>
      <c r="J6365" s="78" t="s">
        <v>393</v>
      </c>
      <c r="K6365" s="78" t="s">
        <v>393</v>
      </c>
      <c r="L6365" s="78" t="s">
        <v>399</v>
      </c>
      <c r="M6365" s="78" t="s">
        <v>585</v>
      </c>
      <c r="N6365" s="78" t="s">
        <v>539</v>
      </c>
      <c r="O6365" s="82" t="s">
        <v>326</v>
      </c>
      <c r="P6365" s="82" t="s">
        <v>6229</v>
      </c>
      <c r="Q6365" s="83" t="str">
        <f>MID(Tabla1[[#This Row],[Aplicación]],14,1)</f>
        <v>2</v>
      </c>
      <c r="R6365" s="35" t="s">
        <v>265</v>
      </c>
      <c r="S6365" s="83" t="str">
        <f>MID(Tabla1[[#This Row],[Aplicación]],6,2)</f>
        <v>06</v>
      </c>
      <c r="T6365" s="84" t="str">
        <f>VLOOKUP(Tabla1[[#This Row],[AREA]],Hoja1!A:B,2,FALSE)</f>
        <v>06. Educación y cultura</v>
      </c>
      <c r="U6365" s="83" t="str">
        <f>MID(Tabla1[[#This Row],[Aplicación]],9,4)</f>
        <v>3232</v>
      </c>
      <c r="V6365" s="84" t="str">
        <f>VLOOKUP(Tabla1[[#This Row],[PROGRAMA]],Hoja1!A:B,2,FALSE)</f>
        <v>3232. Conservación y mantenimiento centros educación infantil y primaria</v>
      </c>
      <c r="W6365" s="83" t="str">
        <f>MID(Tabla1[[#This Row],[Aplicación]],14,2)</f>
        <v>22</v>
      </c>
      <c r="X6365" s="83" t="str">
        <f>MID(Tabla1[[#This Row],[Aplicación]],14,6)</f>
        <v>22700</v>
      </c>
    </row>
    <row r="6366" spans="1:24" x14ac:dyDescent="0.25">
      <c r="A6366" s="77">
        <v>220240045526</v>
      </c>
      <c r="B6366" s="78" t="s">
        <v>390</v>
      </c>
      <c r="C6366" s="79">
        <v>45568</v>
      </c>
      <c r="D6366" s="77">
        <v>22024007403</v>
      </c>
      <c r="E6366" s="78" t="s">
        <v>8141</v>
      </c>
      <c r="F6366" s="80">
        <v>605</v>
      </c>
      <c r="G6366" s="78" t="s">
        <v>8142</v>
      </c>
      <c r="H6366" s="78" t="s">
        <v>8143</v>
      </c>
      <c r="I6366" s="81" t="s">
        <v>2930</v>
      </c>
      <c r="J6366" s="78" t="s">
        <v>8144</v>
      </c>
      <c r="K6366" s="78" t="s">
        <v>720</v>
      </c>
      <c r="L6366" s="78" t="s">
        <v>399</v>
      </c>
      <c r="M6366" s="78" t="s">
        <v>585</v>
      </c>
      <c r="N6366" s="78" t="s">
        <v>539</v>
      </c>
      <c r="O6366" s="82" t="s">
        <v>326</v>
      </c>
      <c r="P6366" s="82" t="s">
        <v>6229</v>
      </c>
      <c r="Q6366" s="83" t="str">
        <f>MID(Tabla1[[#This Row],[Aplicación]],14,1)</f>
        <v>2</v>
      </c>
      <c r="R6366" s="35" t="s">
        <v>265</v>
      </c>
      <c r="S6366" s="83" t="str">
        <f>MID(Tabla1[[#This Row],[Aplicación]],6,2)</f>
        <v>05</v>
      </c>
      <c r="T6366" s="84" t="str">
        <f>VLOOKUP(Tabla1[[#This Row],[AREA]],Hoja1!A:B,2,FALSE)</f>
        <v>05. Comercio, mercados y consumo</v>
      </c>
      <c r="U6366" s="83" t="str">
        <f>MID(Tabla1[[#This Row],[Aplicación]],9,4)</f>
        <v>4312</v>
      </c>
      <c r="V6366" s="84" t="str">
        <f>VLOOKUP(Tabla1[[#This Row],[PROGRAMA]],Hoja1!A:B,2,FALSE)</f>
        <v>4312. Mercados</v>
      </c>
      <c r="W6366" s="83" t="str">
        <f>MID(Tabla1[[#This Row],[Aplicación]],14,2)</f>
        <v>21</v>
      </c>
      <c r="X6366" s="83" t="str">
        <f>MID(Tabla1[[#This Row],[Aplicación]],14,6)</f>
        <v>213</v>
      </c>
    </row>
    <row r="6367" spans="1:24" x14ac:dyDescent="0.25">
      <c r="A6367" s="77">
        <v>220240045073</v>
      </c>
      <c r="B6367" s="78" t="s">
        <v>702</v>
      </c>
      <c r="C6367" s="79">
        <v>45567</v>
      </c>
      <c r="D6367" s="77">
        <v>22024002262</v>
      </c>
      <c r="E6367" s="78" t="s">
        <v>1363</v>
      </c>
      <c r="F6367" s="80">
        <v>6.9</v>
      </c>
      <c r="G6367" s="78" t="s">
        <v>86</v>
      </c>
      <c r="H6367" s="78" t="s">
        <v>8145</v>
      </c>
      <c r="I6367" s="81" t="s">
        <v>2934</v>
      </c>
      <c r="J6367" s="78" t="s">
        <v>398</v>
      </c>
      <c r="K6367" s="78" t="s">
        <v>398</v>
      </c>
      <c r="L6367" s="78" t="s">
        <v>413</v>
      </c>
      <c r="M6367" s="78" t="s">
        <v>585</v>
      </c>
      <c r="N6367" s="78" t="s">
        <v>539</v>
      </c>
      <c r="O6367" s="82" t="s">
        <v>326</v>
      </c>
      <c r="P6367" s="82" t="s">
        <v>6229</v>
      </c>
      <c r="Q6367" s="83" t="str">
        <f>MID(Tabla1[[#This Row],[Aplicación]],14,1)</f>
        <v>2</v>
      </c>
      <c r="R6367" s="35" t="s">
        <v>265</v>
      </c>
      <c r="S6367" s="83" t="str">
        <f>MID(Tabla1[[#This Row],[Aplicación]],6,2)</f>
        <v>07</v>
      </c>
      <c r="T6367" s="84" t="str">
        <f>VLOOKUP(Tabla1[[#This Row],[AREA]],Hoja1!A:B,2,FALSE)</f>
        <v>07. Medio ambiente</v>
      </c>
      <c r="U6367" s="83" t="str">
        <f>MID(Tabla1[[#This Row],[Aplicación]],9,4)</f>
        <v>1721</v>
      </c>
      <c r="V6367" s="84" t="str">
        <f>VLOOKUP(Tabla1[[#This Row],[PROGRAMA]],Hoja1!A:B,2,FALSE)</f>
        <v>1721. Protección del medio ambiente</v>
      </c>
      <c r="W6367" s="83" t="str">
        <f>MID(Tabla1[[#This Row],[Aplicación]],14,2)</f>
        <v>22</v>
      </c>
      <c r="X6367" s="83" t="str">
        <f>MID(Tabla1[[#This Row],[Aplicación]],14,6)</f>
        <v>22112</v>
      </c>
    </row>
    <row r="6368" spans="1:24" x14ac:dyDescent="0.25">
      <c r="A6368" s="77">
        <v>220240053263</v>
      </c>
      <c r="B6368" s="78" t="s">
        <v>390</v>
      </c>
      <c r="C6368" s="79">
        <v>45604</v>
      </c>
      <c r="D6368" s="77">
        <v>22024008154</v>
      </c>
      <c r="E6368" s="78" t="s">
        <v>1405</v>
      </c>
      <c r="F6368" s="80">
        <v>2256.8000000000002</v>
      </c>
      <c r="G6368" s="78" t="s">
        <v>882</v>
      </c>
      <c r="H6368" s="78" t="s">
        <v>8146</v>
      </c>
      <c r="I6368" s="81" t="s">
        <v>2930</v>
      </c>
      <c r="J6368" s="78" t="s">
        <v>616</v>
      </c>
      <c r="K6368" s="78" t="s">
        <v>398</v>
      </c>
      <c r="L6368" s="78" t="s">
        <v>413</v>
      </c>
      <c r="M6368" s="78" t="s">
        <v>585</v>
      </c>
      <c r="N6368" s="78" t="s">
        <v>539</v>
      </c>
      <c r="O6368" s="82" t="s">
        <v>326</v>
      </c>
      <c r="P6368" s="82" t="s">
        <v>6229</v>
      </c>
      <c r="Q6368" s="83" t="str">
        <f>MID(Tabla1[[#This Row],[Aplicación]],14,1)</f>
        <v>2</v>
      </c>
      <c r="R6368" s="35" t="s">
        <v>265</v>
      </c>
      <c r="S6368" s="83" t="str">
        <f>MID(Tabla1[[#This Row],[Aplicación]],6,2)</f>
        <v>01</v>
      </c>
      <c r="T6368" s="84" t="str">
        <f>VLOOKUP(Tabla1[[#This Row],[AREA]],Hoja1!A:B,2,FALSE)</f>
        <v>01. Alcaldía</v>
      </c>
      <c r="U6368" s="83" t="str">
        <f>MID(Tabla1[[#This Row],[Aplicación]],9,4)</f>
        <v>9207</v>
      </c>
      <c r="V6368" s="84" t="str">
        <f>VLOOKUP(Tabla1[[#This Row],[PROGRAMA]],Hoja1!A:B,2,FALSE)</f>
        <v>9207. Gobierno y relaciones</v>
      </c>
      <c r="W6368" s="83" t="str">
        <f>MID(Tabla1[[#This Row],[Aplicación]],14,2)</f>
        <v>22</v>
      </c>
      <c r="X6368" s="83" t="str">
        <f>MID(Tabla1[[#This Row],[Aplicación]],14,6)</f>
        <v>22699</v>
      </c>
    </row>
    <row r="6369" spans="1:24" x14ac:dyDescent="0.25">
      <c r="A6369" s="77">
        <v>220240053769</v>
      </c>
      <c r="B6369" s="78" t="s">
        <v>390</v>
      </c>
      <c r="C6369" s="79">
        <v>45610</v>
      </c>
      <c r="D6369" s="77">
        <v>22024008000</v>
      </c>
      <c r="E6369" s="78" t="s">
        <v>1188</v>
      </c>
      <c r="F6369" s="80">
        <v>2383.6999999999998</v>
      </c>
      <c r="G6369" s="78" t="s">
        <v>3922</v>
      </c>
      <c r="H6369" s="78" t="s">
        <v>8147</v>
      </c>
      <c r="I6369" s="81" t="s">
        <v>2930</v>
      </c>
      <c r="J6369" s="78" t="s">
        <v>398</v>
      </c>
      <c r="K6369" s="78" t="s">
        <v>398</v>
      </c>
      <c r="L6369" s="78" t="s">
        <v>399</v>
      </c>
      <c r="M6369" s="78" t="s">
        <v>585</v>
      </c>
      <c r="N6369" s="78" t="s">
        <v>539</v>
      </c>
      <c r="O6369" s="82" t="s">
        <v>326</v>
      </c>
      <c r="P6369" s="82" t="s">
        <v>6229</v>
      </c>
      <c r="Q6369" s="83" t="str">
        <f>MID(Tabla1[[#This Row],[Aplicación]],14,1)</f>
        <v>2</v>
      </c>
      <c r="R6369" s="35" t="s">
        <v>265</v>
      </c>
      <c r="S6369" s="83" t="str">
        <f>MID(Tabla1[[#This Row],[Aplicación]],6,2)</f>
        <v>01</v>
      </c>
      <c r="T6369" s="84" t="str">
        <f>VLOOKUP(Tabla1[[#This Row],[AREA]],Hoja1!A:B,2,FALSE)</f>
        <v>01. Alcaldía</v>
      </c>
      <c r="U6369" s="83" t="str">
        <f>MID(Tabla1[[#This Row],[Aplicación]],9,4)</f>
        <v>4331</v>
      </c>
      <c r="V6369" s="84" t="str">
        <f>VLOOKUP(Tabla1[[#This Row],[PROGRAMA]],Hoja1!A:B,2,FALSE)</f>
        <v>4331. Desarrollo empresarial</v>
      </c>
      <c r="W6369" s="83" t="str">
        <f>MID(Tabla1[[#This Row],[Aplicación]],14,2)</f>
        <v>22</v>
      </c>
      <c r="X6369" s="83" t="str">
        <f>MID(Tabla1[[#This Row],[Aplicación]],14,6)</f>
        <v>22799</v>
      </c>
    </row>
    <row r="6370" spans="1:24" x14ac:dyDescent="0.25">
      <c r="A6370" s="77">
        <v>220240063546</v>
      </c>
      <c r="B6370" s="78" t="s">
        <v>390</v>
      </c>
      <c r="C6370" s="79">
        <v>45653</v>
      </c>
      <c r="D6370" s="77">
        <v>22024009107</v>
      </c>
      <c r="E6370" s="78" t="s">
        <v>1191</v>
      </c>
      <c r="F6370" s="80">
        <v>5871.39</v>
      </c>
      <c r="G6370" s="78" t="s">
        <v>55</v>
      </c>
      <c r="H6370" s="78" t="s">
        <v>8148</v>
      </c>
      <c r="I6370" s="81">
        <v>220</v>
      </c>
      <c r="J6370" s="78" t="s">
        <v>575</v>
      </c>
      <c r="K6370" s="78" t="s">
        <v>398</v>
      </c>
      <c r="L6370" s="78" t="s">
        <v>399</v>
      </c>
      <c r="M6370" s="78" t="s">
        <v>395</v>
      </c>
      <c r="N6370" s="78" t="s">
        <v>396</v>
      </c>
      <c r="O6370" s="82" t="s">
        <v>325</v>
      </c>
      <c r="P6370" s="82" t="s">
        <v>6229</v>
      </c>
      <c r="Q6370" s="83" t="str">
        <f>MID(Tabla1[[#This Row],[Aplicación]],14,1)</f>
        <v>6</v>
      </c>
      <c r="R6370" s="35" t="s">
        <v>266</v>
      </c>
      <c r="S6370" s="83" t="str">
        <f>MID(Tabla1[[#This Row],[Aplicación]],6,2)</f>
        <v>02</v>
      </c>
      <c r="T6370" s="84" t="str">
        <f>VLOOKUP(Tabla1[[#This Row],[AREA]],Hoja1!A:B,2,FALSE)</f>
        <v>02. Urbanismo y vivienda</v>
      </c>
      <c r="U6370" s="83" t="str">
        <f>MID(Tabla1[[#This Row],[Aplicación]],9,4)</f>
        <v>1511</v>
      </c>
      <c r="V6370" s="84" t="str">
        <f>VLOOKUP(Tabla1[[#This Row],[PROGRAMA]],Hoja1!A:B,2,FALSE)</f>
        <v>1511. Planficación y gestión del urbanismo</v>
      </c>
      <c r="W6370" s="83" t="str">
        <f>MID(Tabla1[[#This Row],[Aplicación]],14,2)</f>
        <v>61</v>
      </c>
      <c r="X6370" s="83" t="str">
        <f>MID(Tabla1[[#This Row],[Aplicación]],14,6)</f>
        <v>619</v>
      </c>
    </row>
    <row r="6371" spans="1:24" x14ac:dyDescent="0.25">
      <c r="A6371" s="77">
        <v>220240066969</v>
      </c>
      <c r="B6371" s="78" t="s">
        <v>702</v>
      </c>
      <c r="C6371" s="79">
        <v>45657</v>
      </c>
      <c r="D6371" s="77">
        <v>22024000022</v>
      </c>
      <c r="E6371" s="78" t="s">
        <v>1362</v>
      </c>
      <c r="F6371" s="80">
        <v>242.06</v>
      </c>
      <c r="G6371" s="78" t="s">
        <v>801</v>
      </c>
      <c r="H6371" s="78" t="s">
        <v>8149</v>
      </c>
      <c r="I6371" s="81">
        <v>300</v>
      </c>
      <c r="J6371" s="78" t="s">
        <v>398</v>
      </c>
      <c r="K6371" s="78" t="s">
        <v>398</v>
      </c>
      <c r="L6371" s="78" t="s">
        <v>413</v>
      </c>
      <c r="M6371" s="78" t="s">
        <v>395</v>
      </c>
      <c r="N6371" s="78" t="s">
        <v>396</v>
      </c>
      <c r="O6371" s="82" t="s">
        <v>325</v>
      </c>
      <c r="P6371" s="82" t="s">
        <v>6229</v>
      </c>
      <c r="Q6371" s="83" t="str">
        <f>MID(Tabla1[[#This Row],[Aplicación]],14,1)</f>
        <v>2</v>
      </c>
      <c r="R6371" s="35" t="s">
        <v>265</v>
      </c>
      <c r="S6371" s="83" t="str">
        <f>MID(Tabla1[[#This Row],[Aplicación]],6,2)</f>
        <v>11</v>
      </c>
      <c r="T6371" s="84" t="str">
        <f>VLOOKUP(Tabla1[[#This Row],[AREA]],Hoja1!A:B,2,FALSE)</f>
        <v>11. Salud pública y seguridad ciudadana</v>
      </c>
      <c r="U6371" s="83" t="str">
        <f>MID(Tabla1[[#This Row],[Aplicación]],9,4)</f>
        <v>1361</v>
      </c>
      <c r="V6371" s="84" t="str">
        <f>VLOOKUP(Tabla1[[#This Row],[PROGRAMA]],Hoja1!A:B,2,FALSE)</f>
        <v>1361. Prevención y extinción de incencios</v>
      </c>
      <c r="W6371" s="83" t="str">
        <f>MID(Tabla1[[#This Row],[Aplicación]],14,2)</f>
        <v>21</v>
      </c>
      <c r="X6371" s="83" t="str">
        <f>MID(Tabla1[[#This Row],[Aplicación]],14,6)</f>
        <v>214</v>
      </c>
    </row>
    <row r="6372" spans="1:24" x14ac:dyDescent="0.25">
      <c r="A6372" s="77">
        <v>220240052621</v>
      </c>
      <c r="B6372" s="78" t="s">
        <v>702</v>
      </c>
      <c r="C6372" s="79">
        <v>45602</v>
      </c>
      <c r="D6372" s="77">
        <v>22024002656</v>
      </c>
      <c r="E6372" s="78" t="s">
        <v>1409</v>
      </c>
      <c r="F6372" s="80">
        <v>3569.5</v>
      </c>
      <c r="G6372" s="78" t="s">
        <v>8150</v>
      </c>
      <c r="H6372" s="78" t="s">
        <v>8151</v>
      </c>
      <c r="I6372" s="81" t="s">
        <v>2934</v>
      </c>
      <c r="J6372" s="78" t="s">
        <v>8152</v>
      </c>
      <c r="K6372" s="78" t="s">
        <v>393</v>
      </c>
      <c r="L6372" s="78" t="s">
        <v>413</v>
      </c>
      <c r="M6372" s="78" t="s">
        <v>395</v>
      </c>
      <c r="N6372" s="78" t="s">
        <v>396</v>
      </c>
      <c r="O6372" s="82" t="s">
        <v>321</v>
      </c>
      <c r="P6372" s="82" t="s">
        <v>6229</v>
      </c>
      <c r="Q6372" s="83" t="str">
        <f>MID(Tabla1[[#This Row],[Aplicación]],14,1)</f>
        <v>2</v>
      </c>
      <c r="R6372" s="35" t="s">
        <v>265</v>
      </c>
      <c r="S6372" s="83" t="str">
        <f>MID(Tabla1[[#This Row],[Aplicación]],6,2)</f>
        <v>07</v>
      </c>
      <c r="T6372" s="84" t="str">
        <f>VLOOKUP(Tabla1[[#This Row],[AREA]],Hoja1!A:B,2,FALSE)</f>
        <v>07. Medio ambiente</v>
      </c>
      <c r="U6372" s="83" t="str">
        <f>MID(Tabla1[[#This Row],[Aplicación]],9,4)</f>
        <v>1721</v>
      </c>
      <c r="V6372" s="84" t="str">
        <f>VLOOKUP(Tabla1[[#This Row],[PROGRAMA]],Hoja1!A:B,2,FALSE)</f>
        <v>1721. Protección del medio ambiente</v>
      </c>
      <c r="W6372" s="83" t="str">
        <f>MID(Tabla1[[#This Row],[Aplicación]],14,2)</f>
        <v>21</v>
      </c>
      <c r="X6372" s="83" t="str">
        <f>MID(Tabla1[[#This Row],[Aplicación]],14,6)</f>
        <v>213</v>
      </c>
    </row>
    <row r="6373" spans="1:24" x14ac:dyDescent="0.25">
      <c r="A6373" s="77">
        <v>220240053722</v>
      </c>
      <c r="B6373" s="78" t="s">
        <v>4836</v>
      </c>
      <c r="C6373" s="79">
        <v>45609</v>
      </c>
      <c r="D6373" s="77">
        <v>22024004053</v>
      </c>
      <c r="E6373" s="78" t="s">
        <v>1251</v>
      </c>
      <c r="F6373" s="80">
        <v>-44746.97</v>
      </c>
      <c r="G6373" s="78" t="s">
        <v>594</v>
      </c>
      <c r="H6373" s="78" t="s">
        <v>8153</v>
      </c>
      <c r="I6373" s="81" t="s">
        <v>2934</v>
      </c>
      <c r="J6373" s="78" t="s">
        <v>398</v>
      </c>
      <c r="K6373" s="78" t="s">
        <v>398</v>
      </c>
      <c r="L6373" s="78" t="s">
        <v>399</v>
      </c>
      <c r="M6373" s="78" t="s">
        <v>395</v>
      </c>
      <c r="N6373" s="78" t="s">
        <v>396</v>
      </c>
      <c r="O6373" s="82" t="s">
        <v>321</v>
      </c>
      <c r="P6373" s="82" t="s">
        <v>6229</v>
      </c>
      <c r="Q6373" s="83" t="str">
        <f>MID(Tabla1[[#This Row],[Aplicación]],14,1)</f>
        <v>2</v>
      </c>
      <c r="R6373" s="35" t="s">
        <v>265</v>
      </c>
      <c r="S6373" s="83" t="str">
        <f>MID(Tabla1[[#This Row],[Aplicación]],6,2)</f>
        <v>03</v>
      </c>
      <c r="T6373" s="84" t="str">
        <f>VLOOKUP(Tabla1[[#This Row],[AREA]],Hoja1!A:B,2,FALSE)</f>
        <v>03. Participación ciudadana y deportes</v>
      </c>
      <c r="U6373" s="83" t="str">
        <f>MID(Tabla1[[#This Row],[Aplicación]],9,4)</f>
        <v>9241</v>
      </c>
      <c r="V6373" s="84" t="str">
        <f>VLOOKUP(Tabla1[[#This Row],[PROGRAMA]],Hoja1!A:B,2,FALSE)</f>
        <v>9241. Participación ciudadana</v>
      </c>
      <c r="W6373" s="83" t="str">
        <f>MID(Tabla1[[#This Row],[Aplicación]],14,2)</f>
        <v>22</v>
      </c>
      <c r="X6373" s="83" t="str">
        <f>MID(Tabla1[[#This Row],[Aplicación]],14,6)</f>
        <v>22799</v>
      </c>
    </row>
    <row r="6374" spans="1:24" x14ac:dyDescent="0.25">
      <c r="A6374" s="77">
        <v>220240062727</v>
      </c>
      <c r="B6374" s="78" t="s">
        <v>390</v>
      </c>
      <c r="C6374" s="79">
        <v>45649</v>
      </c>
      <c r="D6374" s="77">
        <v>22024009377</v>
      </c>
      <c r="E6374" s="78" t="s">
        <v>1293</v>
      </c>
      <c r="F6374" s="80">
        <v>157.54</v>
      </c>
      <c r="G6374" s="78" t="s">
        <v>8154</v>
      </c>
      <c r="H6374" s="78" t="s">
        <v>8155</v>
      </c>
      <c r="I6374" s="81" t="s">
        <v>2930</v>
      </c>
      <c r="J6374" s="78" t="s">
        <v>398</v>
      </c>
      <c r="K6374" s="78" t="s">
        <v>398</v>
      </c>
      <c r="L6374" s="78" t="s">
        <v>413</v>
      </c>
      <c r="M6374" s="78" t="s">
        <v>585</v>
      </c>
      <c r="N6374" s="78" t="s">
        <v>539</v>
      </c>
      <c r="O6374" s="82" t="s">
        <v>326</v>
      </c>
      <c r="P6374" s="82" t="s">
        <v>6229</v>
      </c>
      <c r="Q6374" s="83" t="str">
        <f>MID(Tabla1[[#This Row],[Aplicación]],14,1)</f>
        <v>2</v>
      </c>
      <c r="R6374" s="35" t="s">
        <v>265</v>
      </c>
      <c r="S6374" s="83" t="str">
        <f>MID(Tabla1[[#This Row],[Aplicación]],6,2)</f>
        <v>03</v>
      </c>
      <c r="T6374" s="84" t="str">
        <f>VLOOKUP(Tabla1[[#This Row],[AREA]],Hoja1!A:B,2,FALSE)</f>
        <v>03. Participación ciudadana y deportes</v>
      </c>
      <c r="U6374" s="83" t="str">
        <f>MID(Tabla1[[#This Row],[Aplicación]],9,4)</f>
        <v>9241</v>
      </c>
      <c r="V6374" s="84" t="str">
        <f>VLOOKUP(Tabla1[[#This Row],[PROGRAMA]],Hoja1!A:B,2,FALSE)</f>
        <v>9241. Participación ciudadana</v>
      </c>
      <c r="W6374" s="83" t="str">
        <f>MID(Tabla1[[#This Row],[Aplicación]],14,2)</f>
        <v>21</v>
      </c>
      <c r="X6374" s="83" t="str">
        <f>MID(Tabla1[[#This Row],[Aplicación]],14,6)</f>
        <v>212</v>
      </c>
    </row>
    <row r="6375" spans="1:24" x14ac:dyDescent="0.25">
      <c r="A6375" s="77">
        <v>220240068875</v>
      </c>
      <c r="B6375" s="78" t="s">
        <v>4835</v>
      </c>
      <c r="C6375" s="79">
        <v>45657</v>
      </c>
      <c r="D6375" s="77">
        <v>22024003801</v>
      </c>
      <c r="E6375" s="78" t="s">
        <v>1221</v>
      </c>
      <c r="F6375" s="80">
        <v>-558.41999999999996</v>
      </c>
      <c r="G6375" s="78" t="s">
        <v>351</v>
      </c>
      <c r="H6375" s="78" t="s">
        <v>8156</v>
      </c>
      <c r="I6375" s="81">
        <v>891</v>
      </c>
      <c r="J6375" s="78" t="s">
        <v>398</v>
      </c>
      <c r="K6375" s="78" t="s">
        <v>398</v>
      </c>
      <c r="L6375" s="78" t="s">
        <v>413</v>
      </c>
      <c r="M6375" s="78" t="s">
        <v>395</v>
      </c>
      <c r="N6375" s="78" t="s">
        <v>433</v>
      </c>
      <c r="O6375" s="82" t="s">
        <v>321</v>
      </c>
      <c r="P6375" s="82" t="s">
        <v>6229</v>
      </c>
      <c r="Q6375" s="83" t="str">
        <f>MID(Tabla1[[#This Row],[Aplicación]],14,1)</f>
        <v>6</v>
      </c>
      <c r="R6375" s="35" t="s">
        <v>266</v>
      </c>
      <c r="S6375" s="83" t="str">
        <f>MID(Tabla1[[#This Row],[Aplicación]],6,2)</f>
        <v>04</v>
      </c>
      <c r="T6375" s="84" t="str">
        <f>VLOOKUP(Tabla1[[#This Row],[AREA]],Hoja1!A:B,2,FALSE)</f>
        <v>04. Hacienda, personal y modernización administrativa</v>
      </c>
      <c r="U6375" s="83" t="str">
        <f>MID(Tabla1[[#This Row],[Aplicación]],9,4)</f>
        <v>9204</v>
      </c>
      <c r="V6375" s="84" t="str">
        <f>VLOOKUP(Tabla1[[#This Row],[PROGRAMA]],Hoja1!A:B,2,FALSE)</f>
        <v>9204. Tecnologías de la información y comunicación</v>
      </c>
      <c r="W6375" s="83" t="str">
        <f>MID(Tabla1[[#This Row],[Aplicación]],14,2)</f>
        <v>64</v>
      </c>
      <c r="X6375" s="83" t="str">
        <f>MID(Tabla1[[#This Row],[Aplicación]],14,6)</f>
        <v>641</v>
      </c>
    </row>
    <row r="6376" spans="1:24" x14ac:dyDescent="0.25">
      <c r="A6376" s="77">
        <v>220240063514</v>
      </c>
      <c r="B6376" s="78" t="s">
        <v>702</v>
      </c>
      <c r="C6376" s="79">
        <v>45653</v>
      </c>
      <c r="D6376" s="77">
        <v>22024003213</v>
      </c>
      <c r="E6376" s="78" t="s">
        <v>1416</v>
      </c>
      <c r="F6376" s="80">
        <v>9075</v>
      </c>
      <c r="G6376" s="78" t="s">
        <v>1081</v>
      </c>
      <c r="H6376" s="78" t="s">
        <v>8157</v>
      </c>
      <c r="I6376" s="81">
        <v>300</v>
      </c>
      <c r="J6376" s="78" t="s">
        <v>487</v>
      </c>
      <c r="K6376" s="78" t="s">
        <v>398</v>
      </c>
      <c r="L6376" s="78" t="s">
        <v>413</v>
      </c>
      <c r="M6376" s="78" t="s">
        <v>395</v>
      </c>
      <c r="N6376" s="78" t="s">
        <v>396</v>
      </c>
      <c r="O6376" s="82" t="s">
        <v>321</v>
      </c>
      <c r="P6376" s="82" t="s">
        <v>6229</v>
      </c>
      <c r="Q6376" s="83" t="str">
        <f>MID(Tabla1[[#This Row],[Aplicación]],14,1)</f>
        <v>2</v>
      </c>
      <c r="R6376" s="35" t="s">
        <v>265</v>
      </c>
      <c r="S6376" s="83" t="str">
        <f>MID(Tabla1[[#This Row],[Aplicación]],6,2)</f>
        <v>07</v>
      </c>
      <c r="T6376" s="84" t="str">
        <f>VLOOKUP(Tabla1[[#This Row],[AREA]],Hoja1!A:B,2,FALSE)</f>
        <v>07. Medio ambiente</v>
      </c>
      <c r="U6376" s="83" t="str">
        <f>MID(Tabla1[[#This Row],[Aplicación]],9,4)</f>
        <v>1721</v>
      </c>
      <c r="V6376" s="84" t="str">
        <f>VLOOKUP(Tabla1[[#This Row],[PROGRAMA]],Hoja1!A:B,2,FALSE)</f>
        <v>1721. Protección del medio ambiente</v>
      </c>
      <c r="W6376" s="83" t="str">
        <f>MID(Tabla1[[#This Row],[Aplicación]],14,2)</f>
        <v>22</v>
      </c>
      <c r="X6376" s="83" t="str">
        <f>MID(Tabla1[[#This Row],[Aplicación]],14,6)</f>
        <v>22706</v>
      </c>
    </row>
    <row r="6377" spans="1:24" x14ac:dyDescent="0.25">
      <c r="A6377" s="77">
        <v>220240047995</v>
      </c>
      <c r="B6377" s="78" t="s">
        <v>4836</v>
      </c>
      <c r="C6377" s="79">
        <v>45579</v>
      </c>
      <c r="D6377" s="77">
        <v>22024000616</v>
      </c>
      <c r="E6377" s="78" t="s">
        <v>1189</v>
      </c>
      <c r="F6377" s="80">
        <v>-3333.33</v>
      </c>
      <c r="G6377" s="78" t="s">
        <v>292</v>
      </c>
      <c r="H6377" s="78" t="s">
        <v>8158</v>
      </c>
      <c r="I6377" s="81" t="s">
        <v>2934</v>
      </c>
      <c r="J6377" s="78" t="s">
        <v>487</v>
      </c>
      <c r="K6377" s="78" t="s">
        <v>398</v>
      </c>
      <c r="L6377" s="78" t="s">
        <v>399</v>
      </c>
      <c r="M6377" s="78" t="s">
        <v>395</v>
      </c>
      <c r="N6377" s="78" t="s">
        <v>396</v>
      </c>
      <c r="O6377" s="82" t="s">
        <v>321</v>
      </c>
      <c r="P6377" s="82" t="s">
        <v>6229</v>
      </c>
      <c r="Q6377" s="83" t="str">
        <f>MID(Tabla1[[#This Row],[Aplicación]],14,1)</f>
        <v>2</v>
      </c>
      <c r="R6377" s="35" t="s">
        <v>265</v>
      </c>
      <c r="S6377" s="83" t="str">
        <f>MID(Tabla1[[#This Row],[Aplicación]],6,2)</f>
        <v>10</v>
      </c>
      <c r="T6377" s="84" t="str">
        <f>VLOOKUP(Tabla1[[#This Row],[AREA]],Hoja1!A:B,2,FALSE)</f>
        <v>10. Personas mayores, familia y servicios sociales</v>
      </c>
      <c r="U6377" s="83" t="str">
        <f>MID(Tabla1[[#This Row],[Aplicación]],9,4)</f>
        <v>2312</v>
      </c>
      <c r="V6377" s="84" t="str">
        <f>VLOOKUP(Tabla1[[#This Row],[PROGRAMA]],Hoja1!A:B,2,FALSE)</f>
        <v>2312. Iniciativas sociales</v>
      </c>
      <c r="W6377" s="83" t="str">
        <f>MID(Tabla1[[#This Row],[Aplicación]],14,2)</f>
        <v>22</v>
      </c>
      <c r="X6377" s="83" t="str">
        <f>MID(Tabla1[[#This Row],[Aplicación]],14,6)</f>
        <v>22799</v>
      </c>
    </row>
    <row r="6378" spans="1:24" x14ac:dyDescent="0.25">
      <c r="A6378" s="77">
        <v>220240046781</v>
      </c>
      <c r="B6378" s="78" t="s">
        <v>390</v>
      </c>
      <c r="C6378" s="79">
        <v>45573</v>
      </c>
      <c r="D6378" s="77">
        <v>22024006806</v>
      </c>
      <c r="E6378" s="78" t="s">
        <v>1293</v>
      </c>
      <c r="F6378" s="80">
        <v>15487</v>
      </c>
      <c r="G6378" s="78" t="s">
        <v>7694</v>
      </c>
      <c r="H6378" s="78" t="s">
        <v>8159</v>
      </c>
      <c r="I6378" s="81" t="s">
        <v>2930</v>
      </c>
      <c r="J6378" s="78" t="s">
        <v>398</v>
      </c>
      <c r="K6378" s="78" t="s">
        <v>398</v>
      </c>
      <c r="L6378" s="78" t="s">
        <v>399</v>
      </c>
      <c r="M6378" s="78" t="s">
        <v>585</v>
      </c>
      <c r="N6378" s="78" t="s">
        <v>539</v>
      </c>
      <c r="O6378" s="82" t="s">
        <v>326</v>
      </c>
      <c r="P6378" s="82" t="s">
        <v>6229</v>
      </c>
      <c r="Q6378" s="83" t="str">
        <f>MID(Tabla1[[#This Row],[Aplicación]],14,1)</f>
        <v>2</v>
      </c>
      <c r="R6378" s="35" t="s">
        <v>265</v>
      </c>
      <c r="S6378" s="83" t="str">
        <f>MID(Tabla1[[#This Row],[Aplicación]],6,2)</f>
        <v>03</v>
      </c>
      <c r="T6378" s="84" t="str">
        <f>VLOOKUP(Tabla1[[#This Row],[AREA]],Hoja1!A:B,2,FALSE)</f>
        <v>03. Participación ciudadana y deportes</v>
      </c>
      <c r="U6378" s="83" t="str">
        <f>MID(Tabla1[[#This Row],[Aplicación]],9,4)</f>
        <v>9241</v>
      </c>
      <c r="V6378" s="84" t="str">
        <f>VLOOKUP(Tabla1[[#This Row],[PROGRAMA]],Hoja1!A:B,2,FALSE)</f>
        <v>9241. Participación ciudadana</v>
      </c>
      <c r="W6378" s="83" t="str">
        <f>MID(Tabla1[[#This Row],[Aplicación]],14,2)</f>
        <v>21</v>
      </c>
      <c r="X6378" s="83" t="str">
        <f>MID(Tabla1[[#This Row],[Aplicación]],14,6)</f>
        <v>212</v>
      </c>
    </row>
    <row r="6379" spans="1:24" x14ac:dyDescent="0.25">
      <c r="A6379" s="77">
        <v>220240047993</v>
      </c>
      <c r="B6379" s="78" t="s">
        <v>4836</v>
      </c>
      <c r="C6379" s="79">
        <v>45579</v>
      </c>
      <c r="D6379" s="77">
        <v>22024000620</v>
      </c>
      <c r="E6379" s="78" t="s">
        <v>4844</v>
      </c>
      <c r="F6379" s="80">
        <v>-5833.33</v>
      </c>
      <c r="G6379" s="78" t="s">
        <v>63</v>
      </c>
      <c r="H6379" s="78" t="s">
        <v>8160</v>
      </c>
      <c r="I6379" s="81" t="s">
        <v>2934</v>
      </c>
      <c r="J6379" s="78" t="s">
        <v>487</v>
      </c>
      <c r="K6379" s="78" t="s">
        <v>398</v>
      </c>
      <c r="L6379" s="78" t="s">
        <v>399</v>
      </c>
      <c r="M6379" s="78" t="s">
        <v>395</v>
      </c>
      <c r="N6379" s="78" t="s">
        <v>396</v>
      </c>
      <c r="O6379" s="82" t="s">
        <v>321</v>
      </c>
      <c r="P6379" s="82" t="s">
        <v>6229</v>
      </c>
      <c r="Q6379" s="83" t="str">
        <f>MID(Tabla1[[#This Row],[Aplicación]],14,1)</f>
        <v>2</v>
      </c>
      <c r="R6379" s="35" t="s">
        <v>265</v>
      </c>
      <c r="S6379" s="83" t="str">
        <f>MID(Tabla1[[#This Row],[Aplicación]],6,2)</f>
        <v>10</v>
      </c>
      <c r="T6379" s="84" t="str">
        <f>VLOOKUP(Tabla1[[#This Row],[AREA]],Hoja1!A:B,2,FALSE)</f>
        <v>10. Personas mayores, familia y servicios sociales</v>
      </c>
      <c r="U6379" s="83" t="str">
        <f>MID(Tabla1[[#This Row],[Aplicación]],9,4)</f>
        <v>2313</v>
      </c>
      <c r="V6379" s="84" t="str">
        <f>VLOOKUP(Tabla1[[#This Row],[PROGRAMA]],Hoja1!A:B,2,FALSE)</f>
        <v>2313. Dirección del área de personas mayores, familia y servicios sociales</v>
      </c>
      <c r="W6379" s="83" t="str">
        <f>MID(Tabla1[[#This Row],[Aplicación]],14,2)</f>
        <v>22</v>
      </c>
      <c r="X6379" s="83" t="str">
        <f>MID(Tabla1[[#This Row],[Aplicación]],14,6)</f>
        <v>22799</v>
      </c>
    </row>
    <row r="6380" spans="1:24" x14ac:dyDescent="0.25">
      <c r="A6380" s="77">
        <v>220240067687</v>
      </c>
      <c r="B6380" s="78" t="s">
        <v>702</v>
      </c>
      <c r="C6380" s="79">
        <v>45657</v>
      </c>
      <c r="D6380" s="77">
        <v>22024004612</v>
      </c>
      <c r="E6380" s="78" t="s">
        <v>5013</v>
      </c>
      <c r="F6380" s="80">
        <v>4235.08</v>
      </c>
      <c r="G6380" s="78" t="s">
        <v>8161</v>
      </c>
      <c r="H6380" s="78" t="s">
        <v>8162</v>
      </c>
      <c r="I6380" s="81">
        <v>300</v>
      </c>
      <c r="J6380" s="78" t="s">
        <v>8163</v>
      </c>
      <c r="K6380" s="78" t="s">
        <v>547</v>
      </c>
      <c r="L6380" s="78" t="s">
        <v>413</v>
      </c>
      <c r="M6380" s="78" t="s">
        <v>395</v>
      </c>
      <c r="N6380" s="78" t="s">
        <v>396</v>
      </c>
      <c r="O6380" s="82" t="s">
        <v>321</v>
      </c>
      <c r="P6380" s="82" t="s">
        <v>6229</v>
      </c>
      <c r="Q6380" s="83" t="str">
        <f>MID(Tabla1[[#This Row],[Aplicación]],14,1)</f>
        <v>6</v>
      </c>
      <c r="R6380" s="35" t="s">
        <v>266</v>
      </c>
      <c r="S6380" s="83" t="str">
        <f>MID(Tabla1[[#This Row],[Aplicación]],6,2)</f>
        <v>06</v>
      </c>
      <c r="T6380" s="84" t="str">
        <f>VLOOKUP(Tabla1[[#This Row],[AREA]],Hoja1!A:B,2,FALSE)</f>
        <v>06. Educación y cultura</v>
      </c>
      <c r="U6380" s="83" t="str">
        <f>MID(Tabla1[[#This Row],[Aplicación]],9,4)</f>
        <v>3321</v>
      </c>
      <c r="V6380" s="84" t="str">
        <f>VLOOKUP(Tabla1[[#This Row],[PROGRAMA]],Hoja1!A:B,2,FALSE)</f>
        <v>3321. Bibliotecas públicas</v>
      </c>
      <c r="W6380" s="83" t="str">
        <f>MID(Tabla1[[#This Row],[Aplicación]],14,2)</f>
        <v>62</v>
      </c>
      <c r="X6380" s="83" t="str">
        <f>MID(Tabla1[[#This Row],[Aplicación]],14,6)</f>
        <v>629</v>
      </c>
    </row>
    <row r="6381" spans="1:24" x14ac:dyDescent="0.25">
      <c r="A6381" s="77">
        <v>220240055102</v>
      </c>
      <c r="B6381" s="78" t="s">
        <v>390</v>
      </c>
      <c r="C6381" s="79">
        <v>45616</v>
      </c>
      <c r="D6381" s="77">
        <v>22024008633</v>
      </c>
      <c r="E6381" s="78" t="s">
        <v>1416</v>
      </c>
      <c r="F6381" s="80">
        <v>465.85</v>
      </c>
      <c r="G6381" s="78" t="s">
        <v>8164</v>
      </c>
      <c r="H6381" s="78" t="s">
        <v>8165</v>
      </c>
      <c r="I6381" s="81" t="s">
        <v>2930</v>
      </c>
      <c r="J6381" s="78" t="s">
        <v>398</v>
      </c>
      <c r="K6381" s="78" t="s">
        <v>398</v>
      </c>
      <c r="L6381" s="78" t="s">
        <v>399</v>
      </c>
      <c r="M6381" s="78" t="s">
        <v>585</v>
      </c>
      <c r="N6381" s="78" t="s">
        <v>539</v>
      </c>
      <c r="O6381" s="82" t="s">
        <v>326</v>
      </c>
      <c r="P6381" s="82" t="s">
        <v>6229</v>
      </c>
      <c r="Q6381" s="83" t="str">
        <f>MID(Tabla1[[#This Row],[Aplicación]],14,1)</f>
        <v>2</v>
      </c>
      <c r="R6381" s="35" t="s">
        <v>265</v>
      </c>
      <c r="S6381" s="83" t="str">
        <f>MID(Tabla1[[#This Row],[Aplicación]],6,2)</f>
        <v>07</v>
      </c>
      <c r="T6381" s="84" t="str">
        <f>VLOOKUP(Tabla1[[#This Row],[AREA]],Hoja1!A:B,2,FALSE)</f>
        <v>07. Medio ambiente</v>
      </c>
      <c r="U6381" s="83" t="str">
        <f>MID(Tabla1[[#This Row],[Aplicación]],9,4)</f>
        <v>1721</v>
      </c>
      <c r="V6381" s="84" t="str">
        <f>VLOOKUP(Tabla1[[#This Row],[PROGRAMA]],Hoja1!A:B,2,FALSE)</f>
        <v>1721. Protección del medio ambiente</v>
      </c>
      <c r="W6381" s="83" t="str">
        <f>MID(Tabla1[[#This Row],[Aplicación]],14,2)</f>
        <v>22</v>
      </c>
      <c r="X6381" s="83" t="str">
        <f>MID(Tabla1[[#This Row],[Aplicación]],14,6)</f>
        <v>22706</v>
      </c>
    </row>
    <row r="6382" spans="1:24" x14ac:dyDescent="0.25">
      <c r="A6382" s="77">
        <v>220240067704</v>
      </c>
      <c r="B6382" s="78" t="s">
        <v>702</v>
      </c>
      <c r="C6382" s="79">
        <v>45657</v>
      </c>
      <c r="D6382" s="77">
        <v>22024004612</v>
      </c>
      <c r="E6382" s="78" t="s">
        <v>5013</v>
      </c>
      <c r="F6382" s="80">
        <v>3253.85</v>
      </c>
      <c r="G6382" s="78" t="s">
        <v>8161</v>
      </c>
      <c r="H6382" s="78" t="s">
        <v>8166</v>
      </c>
      <c r="I6382" s="81">
        <v>300</v>
      </c>
      <c r="J6382" s="78" t="s">
        <v>8163</v>
      </c>
      <c r="K6382" s="78" t="s">
        <v>547</v>
      </c>
      <c r="L6382" s="78" t="s">
        <v>413</v>
      </c>
      <c r="M6382" s="78" t="s">
        <v>395</v>
      </c>
      <c r="N6382" s="78" t="s">
        <v>396</v>
      </c>
      <c r="O6382" s="82" t="s">
        <v>321</v>
      </c>
      <c r="P6382" s="82" t="s">
        <v>6229</v>
      </c>
      <c r="Q6382" s="83" t="str">
        <f>MID(Tabla1[[#This Row],[Aplicación]],14,1)</f>
        <v>6</v>
      </c>
      <c r="R6382" s="35" t="s">
        <v>266</v>
      </c>
      <c r="S6382" s="83" t="str">
        <f>MID(Tabla1[[#This Row],[Aplicación]],6,2)</f>
        <v>06</v>
      </c>
      <c r="T6382" s="84" t="str">
        <f>VLOOKUP(Tabla1[[#This Row],[AREA]],Hoja1!A:B,2,FALSE)</f>
        <v>06. Educación y cultura</v>
      </c>
      <c r="U6382" s="83" t="str">
        <f>MID(Tabla1[[#This Row],[Aplicación]],9,4)</f>
        <v>3321</v>
      </c>
      <c r="V6382" s="84" t="str">
        <f>VLOOKUP(Tabla1[[#This Row],[PROGRAMA]],Hoja1!A:B,2,FALSE)</f>
        <v>3321. Bibliotecas públicas</v>
      </c>
      <c r="W6382" s="83" t="str">
        <f>MID(Tabla1[[#This Row],[Aplicación]],14,2)</f>
        <v>62</v>
      </c>
      <c r="X6382" s="83" t="str">
        <f>MID(Tabla1[[#This Row],[Aplicación]],14,6)</f>
        <v>629</v>
      </c>
    </row>
    <row r="6383" spans="1:24" x14ac:dyDescent="0.25">
      <c r="A6383" s="77">
        <v>220240066874</v>
      </c>
      <c r="B6383" s="78" t="s">
        <v>702</v>
      </c>
      <c r="C6383" s="79">
        <v>45657</v>
      </c>
      <c r="D6383" s="77">
        <v>22024004070</v>
      </c>
      <c r="E6383" s="78" t="s">
        <v>3440</v>
      </c>
      <c r="F6383" s="80">
        <v>1900</v>
      </c>
      <c r="G6383" s="78" t="s">
        <v>8167</v>
      </c>
      <c r="H6383" s="78" t="s">
        <v>8168</v>
      </c>
      <c r="I6383" s="81">
        <v>300</v>
      </c>
      <c r="J6383" s="78" t="s">
        <v>398</v>
      </c>
      <c r="K6383" s="78" t="s">
        <v>398</v>
      </c>
      <c r="L6383" s="78" t="s">
        <v>399</v>
      </c>
      <c r="M6383" s="78" t="s">
        <v>585</v>
      </c>
      <c r="N6383" s="78" t="s">
        <v>539</v>
      </c>
      <c r="O6383" s="82" t="s">
        <v>326</v>
      </c>
      <c r="P6383" s="82" t="s">
        <v>6229</v>
      </c>
      <c r="Q6383" s="83" t="str">
        <f>MID(Tabla1[[#This Row],[Aplicación]],14,1)</f>
        <v>1</v>
      </c>
      <c r="R6383" s="35" t="s">
        <v>273</v>
      </c>
      <c r="S6383" s="83" t="str">
        <f>MID(Tabla1[[#This Row],[Aplicación]],6,2)</f>
        <v>04</v>
      </c>
      <c r="T6383" s="84" t="str">
        <f>VLOOKUP(Tabla1[[#This Row],[AREA]],Hoja1!A:B,2,FALSE)</f>
        <v>04. Hacienda, personal y modernización administrativa</v>
      </c>
      <c r="U6383" s="83" t="str">
        <f>MID(Tabla1[[#This Row],[Aplicación]],9,4)</f>
        <v>9202</v>
      </c>
      <c r="V6383" s="84" t="str">
        <f>VLOOKUP(Tabla1[[#This Row],[PROGRAMA]],Hoja1!A:B,2,FALSE)</f>
        <v>9202. Gestión de recursos humanos</v>
      </c>
      <c r="W6383" s="83" t="str">
        <f>MID(Tabla1[[#This Row],[Aplicación]],14,2)</f>
        <v>16</v>
      </c>
      <c r="X6383" s="83" t="str">
        <f>MID(Tabla1[[#This Row],[Aplicación]],14,6)</f>
        <v>16200</v>
      </c>
    </row>
    <row r="6384" spans="1:24" x14ac:dyDescent="0.25">
      <c r="A6384" s="77">
        <v>220240056006</v>
      </c>
      <c r="B6384" s="78" t="s">
        <v>390</v>
      </c>
      <c r="C6384" s="79">
        <v>45621</v>
      </c>
      <c r="D6384" s="77">
        <v>22024008780</v>
      </c>
      <c r="E6384" s="78" t="s">
        <v>1370</v>
      </c>
      <c r="F6384" s="80">
        <v>605</v>
      </c>
      <c r="G6384" s="78" t="s">
        <v>8169</v>
      </c>
      <c r="H6384" s="78" t="s">
        <v>8170</v>
      </c>
      <c r="I6384" s="81" t="s">
        <v>2930</v>
      </c>
      <c r="J6384" s="78" t="s">
        <v>3053</v>
      </c>
      <c r="K6384" s="78" t="s">
        <v>398</v>
      </c>
      <c r="L6384" s="78" t="s">
        <v>399</v>
      </c>
      <c r="M6384" s="78" t="s">
        <v>585</v>
      </c>
      <c r="N6384" s="78" t="s">
        <v>539</v>
      </c>
      <c r="O6384" s="82" t="s">
        <v>326</v>
      </c>
      <c r="P6384" s="82" t="s">
        <v>6229</v>
      </c>
      <c r="Q6384" s="83" t="str">
        <f>MID(Tabla1[[#This Row],[Aplicación]],14,1)</f>
        <v>2</v>
      </c>
      <c r="R6384" s="35" t="s">
        <v>265</v>
      </c>
      <c r="S6384" s="83" t="str">
        <f>MID(Tabla1[[#This Row],[Aplicación]],6,2)</f>
        <v>03</v>
      </c>
      <c r="T6384" s="84" t="str">
        <f>VLOOKUP(Tabla1[[#This Row],[AREA]],Hoja1!A:B,2,FALSE)</f>
        <v>03. Participación ciudadana y deportes</v>
      </c>
      <c r="U6384" s="83" t="str">
        <f>MID(Tabla1[[#This Row],[Aplicación]],9,4)</f>
        <v>9241</v>
      </c>
      <c r="V6384" s="84" t="str">
        <f>VLOOKUP(Tabla1[[#This Row],[PROGRAMA]],Hoja1!A:B,2,FALSE)</f>
        <v>9241. Participación ciudadana</v>
      </c>
      <c r="W6384" s="83" t="str">
        <f>MID(Tabla1[[#This Row],[Aplicación]],14,2)</f>
        <v>22</v>
      </c>
      <c r="X6384" s="83" t="str">
        <f>MID(Tabla1[[#This Row],[Aplicación]],14,6)</f>
        <v>22609</v>
      </c>
    </row>
    <row r="6385" spans="1:24" x14ac:dyDescent="0.25">
      <c r="A6385" s="77">
        <v>220240057940</v>
      </c>
      <c r="B6385" s="78" t="s">
        <v>390</v>
      </c>
      <c r="C6385" s="79">
        <v>45630</v>
      </c>
      <c r="D6385" s="77">
        <v>22024009082</v>
      </c>
      <c r="E6385" s="78" t="s">
        <v>5586</v>
      </c>
      <c r="F6385" s="80">
        <v>610.71</v>
      </c>
      <c r="G6385" s="78" t="s">
        <v>18</v>
      </c>
      <c r="H6385" s="78" t="s">
        <v>8171</v>
      </c>
      <c r="I6385" s="81" t="s">
        <v>2930</v>
      </c>
      <c r="J6385" s="78" t="s">
        <v>398</v>
      </c>
      <c r="K6385" s="78" t="s">
        <v>398</v>
      </c>
      <c r="L6385" s="78" t="s">
        <v>413</v>
      </c>
      <c r="M6385" s="78" t="s">
        <v>585</v>
      </c>
      <c r="N6385" s="78" t="s">
        <v>539</v>
      </c>
      <c r="O6385" s="82" t="s">
        <v>326</v>
      </c>
      <c r="P6385" s="82" t="s">
        <v>6229</v>
      </c>
      <c r="Q6385" s="83" t="str">
        <f>MID(Tabla1[[#This Row],[Aplicación]],14,1)</f>
        <v>6</v>
      </c>
      <c r="R6385" s="35" t="s">
        <v>266</v>
      </c>
      <c r="S6385" s="83" t="str">
        <f>MID(Tabla1[[#This Row],[Aplicación]],6,2)</f>
        <v>03</v>
      </c>
      <c r="T6385" s="84" t="str">
        <f>VLOOKUP(Tabla1[[#This Row],[AREA]],Hoja1!A:B,2,FALSE)</f>
        <v>03. Participación ciudadana y deportes</v>
      </c>
      <c r="U6385" s="83" t="str">
        <f>MID(Tabla1[[#This Row],[Aplicación]],9,4)</f>
        <v>9241</v>
      </c>
      <c r="V6385" s="84" t="str">
        <f>VLOOKUP(Tabla1[[#This Row],[PROGRAMA]],Hoja1!A:B,2,FALSE)</f>
        <v>9241. Participación ciudadana</v>
      </c>
      <c r="W6385" s="83" t="str">
        <f>MID(Tabla1[[#This Row],[Aplicación]],14,2)</f>
        <v>62</v>
      </c>
      <c r="X6385" s="83" t="str">
        <f>MID(Tabla1[[#This Row],[Aplicación]],14,6)</f>
        <v>623</v>
      </c>
    </row>
    <row r="6386" spans="1:24" x14ac:dyDescent="0.25">
      <c r="A6386" s="77">
        <v>220240061634</v>
      </c>
      <c r="B6386" s="78" t="s">
        <v>390</v>
      </c>
      <c r="C6386" s="79">
        <v>45644</v>
      </c>
      <c r="D6386" s="77">
        <v>22024009177</v>
      </c>
      <c r="E6386" s="78" t="s">
        <v>1355</v>
      </c>
      <c r="F6386" s="80">
        <v>614.08000000000004</v>
      </c>
      <c r="G6386" s="78" t="s">
        <v>374</v>
      </c>
      <c r="H6386" s="78" t="s">
        <v>8172</v>
      </c>
      <c r="I6386" s="81" t="s">
        <v>2930</v>
      </c>
      <c r="J6386" s="78" t="s">
        <v>575</v>
      </c>
      <c r="K6386" s="78" t="s">
        <v>398</v>
      </c>
      <c r="L6386" s="78" t="s">
        <v>399</v>
      </c>
      <c r="M6386" s="78" t="s">
        <v>585</v>
      </c>
      <c r="N6386" s="78" t="s">
        <v>539</v>
      </c>
      <c r="O6386" s="82" t="s">
        <v>326</v>
      </c>
      <c r="P6386" s="82" t="s">
        <v>6229</v>
      </c>
      <c r="Q6386" s="83" t="str">
        <f>MID(Tabla1[[#This Row],[Aplicación]],14,1)</f>
        <v>2</v>
      </c>
      <c r="R6386" s="35" t="s">
        <v>265</v>
      </c>
      <c r="S6386" s="83" t="str">
        <f>MID(Tabla1[[#This Row],[Aplicación]],6,2)</f>
        <v>11</v>
      </c>
      <c r="T6386" s="84" t="str">
        <f>VLOOKUP(Tabla1[[#This Row],[AREA]],Hoja1!A:B,2,FALSE)</f>
        <v>11. Salud pública y seguridad ciudadana</v>
      </c>
      <c r="U6386" s="83" t="str">
        <f>MID(Tabla1[[#This Row],[Aplicación]],9,4)</f>
        <v>3111</v>
      </c>
      <c r="V6386" s="84" t="str">
        <f>VLOOKUP(Tabla1[[#This Row],[PROGRAMA]],Hoja1!A:B,2,FALSE)</f>
        <v>3111. Protección de la salubridad pública</v>
      </c>
      <c r="W6386" s="83" t="str">
        <f>MID(Tabla1[[#This Row],[Aplicación]],14,2)</f>
        <v>21</v>
      </c>
      <c r="X6386" s="83" t="str">
        <f>MID(Tabla1[[#This Row],[Aplicación]],14,6)</f>
        <v>213</v>
      </c>
    </row>
    <row r="6387" spans="1:24" x14ac:dyDescent="0.25">
      <c r="A6387" s="77">
        <v>220240064582</v>
      </c>
      <c r="B6387" s="78" t="s">
        <v>390</v>
      </c>
      <c r="C6387" s="79">
        <v>45656</v>
      </c>
      <c r="D6387" s="77">
        <v>22024009633</v>
      </c>
      <c r="E6387" s="78" t="s">
        <v>1323</v>
      </c>
      <c r="F6387" s="80">
        <v>617.1</v>
      </c>
      <c r="G6387" s="78" t="s">
        <v>723</v>
      </c>
      <c r="H6387" s="78" t="s">
        <v>8173</v>
      </c>
      <c r="I6387" s="81">
        <v>220</v>
      </c>
      <c r="J6387" s="78" t="s">
        <v>398</v>
      </c>
      <c r="K6387" s="78" t="s">
        <v>398</v>
      </c>
      <c r="L6387" s="78" t="s">
        <v>399</v>
      </c>
      <c r="M6387" s="78" t="s">
        <v>585</v>
      </c>
      <c r="N6387" s="78" t="s">
        <v>539</v>
      </c>
      <c r="O6387" s="82" t="s">
        <v>326</v>
      </c>
      <c r="P6387" s="82" t="s">
        <v>6229</v>
      </c>
      <c r="Q6387" s="83" t="str">
        <f>MID(Tabla1[[#This Row],[Aplicación]],14,1)</f>
        <v>2</v>
      </c>
      <c r="R6387" s="35" t="s">
        <v>265</v>
      </c>
      <c r="S6387" s="83" t="str">
        <f>MID(Tabla1[[#This Row],[Aplicación]],6,2)</f>
        <v>10</v>
      </c>
      <c r="T6387" s="84" t="str">
        <f>VLOOKUP(Tabla1[[#This Row],[AREA]],Hoja1!A:B,2,FALSE)</f>
        <v>10. Personas mayores, familia y servicios sociales</v>
      </c>
      <c r="U6387" s="83" t="str">
        <f>MID(Tabla1[[#This Row],[Aplicación]],9,4)</f>
        <v>2312</v>
      </c>
      <c r="V6387" s="84" t="str">
        <f>VLOOKUP(Tabla1[[#This Row],[PROGRAMA]],Hoja1!A:B,2,FALSE)</f>
        <v>2312. Iniciativas sociales</v>
      </c>
      <c r="W6387" s="83" t="str">
        <f>MID(Tabla1[[#This Row],[Aplicación]],14,2)</f>
        <v>21</v>
      </c>
      <c r="X6387" s="83" t="str">
        <f>MID(Tabla1[[#This Row],[Aplicación]],14,6)</f>
        <v>212</v>
      </c>
    </row>
    <row r="6388" spans="1:24" x14ac:dyDescent="0.25">
      <c r="A6388" s="77">
        <v>220240063511</v>
      </c>
      <c r="B6388" s="78" t="s">
        <v>390</v>
      </c>
      <c r="C6388" s="79">
        <v>45653</v>
      </c>
      <c r="D6388" s="77">
        <v>22024003981</v>
      </c>
      <c r="E6388" s="78" t="s">
        <v>1174</v>
      </c>
      <c r="F6388" s="80">
        <v>629.26</v>
      </c>
      <c r="G6388" s="78" t="s">
        <v>16</v>
      </c>
      <c r="H6388" s="78" t="s">
        <v>8174</v>
      </c>
      <c r="I6388" s="81">
        <v>220</v>
      </c>
      <c r="J6388" s="78" t="s">
        <v>398</v>
      </c>
      <c r="K6388" s="78" t="s">
        <v>398</v>
      </c>
      <c r="L6388" s="78" t="s">
        <v>399</v>
      </c>
      <c r="M6388" s="78" t="s">
        <v>585</v>
      </c>
      <c r="N6388" s="78" t="s">
        <v>539</v>
      </c>
      <c r="O6388" s="82" t="s">
        <v>326</v>
      </c>
      <c r="P6388" s="82" t="s">
        <v>6229</v>
      </c>
      <c r="Q6388" s="83" t="str">
        <f>MID(Tabla1[[#This Row],[Aplicación]],14,1)</f>
        <v>2</v>
      </c>
      <c r="R6388" s="35" t="s">
        <v>265</v>
      </c>
      <c r="S6388" s="83" t="str">
        <f>MID(Tabla1[[#This Row],[Aplicación]],6,2)</f>
        <v>11</v>
      </c>
      <c r="T6388" s="84" t="str">
        <f>VLOOKUP(Tabla1[[#This Row],[AREA]],Hoja1!A:B,2,FALSE)</f>
        <v>11. Salud pública y seguridad ciudadana</v>
      </c>
      <c r="U6388" s="83" t="str">
        <f>MID(Tabla1[[#This Row],[Aplicación]],9,4)</f>
        <v>1321</v>
      </c>
      <c r="V6388" s="84" t="str">
        <f>VLOOKUP(Tabla1[[#This Row],[PROGRAMA]],Hoja1!A:B,2,FALSE)</f>
        <v>1321. Policía municipal</v>
      </c>
      <c r="W6388" s="83" t="str">
        <f>MID(Tabla1[[#This Row],[Aplicación]],14,2)</f>
        <v>21</v>
      </c>
      <c r="X6388" s="83" t="str">
        <f>MID(Tabla1[[#This Row],[Aplicación]],14,6)</f>
        <v>213</v>
      </c>
    </row>
    <row r="6389" spans="1:24" x14ac:dyDescent="0.25">
      <c r="A6389" s="77">
        <v>220240046849</v>
      </c>
      <c r="B6389" s="78" t="s">
        <v>390</v>
      </c>
      <c r="C6389" s="79">
        <v>45574</v>
      </c>
      <c r="D6389" s="77">
        <v>22024007378</v>
      </c>
      <c r="E6389" s="78" t="s">
        <v>1158</v>
      </c>
      <c r="F6389" s="80">
        <v>635.25</v>
      </c>
      <c r="G6389" s="78" t="s">
        <v>2375</v>
      </c>
      <c r="H6389" s="78" t="s">
        <v>8175</v>
      </c>
      <c r="I6389" s="81" t="s">
        <v>2930</v>
      </c>
      <c r="J6389" s="78" t="s">
        <v>486</v>
      </c>
      <c r="K6389" s="78" t="s">
        <v>486</v>
      </c>
      <c r="L6389" s="78" t="s">
        <v>399</v>
      </c>
      <c r="M6389" s="78" t="s">
        <v>585</v>
      </c>
      <c r="N6389" s="78" t="s">
        <v>539</v>
      </c>
      <c r="O6389" s="82" t="s">
        <v>326</v>
      </c>
      <c r="P6389" s="82" t="s">
        <v>6229</v>
      </c>
      <c r="Q6389" s="83" t="str">
        <f>MID(Tabla1[[#This Row],[Aplicación]],14,1)</f>
        <v>2</v>
      </c>
      <c r="R6389" s="35" t="s">
        <v>265</v>
      </c>
      <c r="S6389" s="83" t="str">
        <f>MID(Tabla1[[#This Row],[Aplicación]],6,2)</f>
        <v>10</v>
      </c>
      <c r="T6389" s="84" t="str">
        <f>VLOOKUP(Tabla1[[#This Row],[AREA]],Hoja1!A:B,2,FALSE)</f>
        <v>10. Personas mayores, familia y servicios sociales</v>
      </c>
      <c r="U6389" s="83" t="str">
        <f>MID(Tabla1[[#This Row],[Aplicación]],9,4)</f>
        <v>2312</v>
      </c>
      <c r="V6389" s="84" t="str">
        <f>VLOOKUP(Tabla1[[#This Row],[PROGRAMA]],Hoja1!A:B,2,FALSE)</f>
        <v>2312. Iniciativas sociales</v>
      </c>
      <c r="W6389" s="83" t="str">
        <f>MID(Tabla1[[#This Row],[Aplicación]],14,2)</f>
        <v>21</v>
      </c>
      <c r="X6389" s="83" t="str">
        <f>MID(Tabla1[[#This Row],[Aplicación]],14,6)</f>
        <v>213</v>
      </c>
    </row>
    <row r="6390" spans="1:24" x14ac:dyDescent="0.25">
      <c r="A6390" s="77">
        <v>220240057963</v>
      </c>
      <c r="B6390" s="78" t="s">
        <v>390</v>
      </c>
      <c r="C6390" s="79">
        <v>45630</v>
      </c>
      <c r="D6390" s="77">
        <v>22024009075</v>
      </c>
      <c r="E6390" s="78" t="s">
        <v>1285</v>
      </c>
      <c r="F6390" s="80">
        <v>257.73</v>
      </c>
      <c r="G6390" s="78" t="s">
        <v>8176</v>
      </c>
      <c r="H6390" s="78" t="s">
        <v>8177</v>
      </c>
      <c r="I6390" s="81" t="s">
        <v>2930</v>
      </c>
      <c r="J6390" s="78" t="s">
        <v>8018</v>
      </c>
      <c r="K6390" s="78" t="s">
        <v>398</v>
      </c>
      <c r="L6390" s="78" t="s">
        <v>399</v>
      </c>
      <c r="M6390" s="78" t="s">
        <v>585</v>
      </c>
      <c r="N6390" s="78" t="s">
        <v>539</v>
      </c>
      <c r="O6390" s="82" t="s">
        <v>326</v>
      </c>
      <c r="P6390" s="82" t="s">
        <v>6229</v>
      </c>
      <c r="Q6390" s="83" t="str">
        <f>MID(Tabla1[[#This Row],[Aplicación]],14,1)</f>
        <v>2</v>
      </c>
      <c r="R6390" s="35" t="s">
        <v>265</v>
      </c>
      <c r="S6390" s="83" t="str">
        <f>MID(Tabla1[[#This Row],[Aplicación]],6,2)</f>
        <v>06</v>
      </c>
      <c r="T6390" s="84" t="str">
        <f>VLOOKUP(Tabla1[[#This Row],[AREA]],Hoja1!A:B,2,FALSE)</f>
        <v>06. Educación y cultura</v>
      </c>
      <c r="U6390" s="83" t="str">
        <f>MID(Tabla1[[#This Row],[Aplicación]],9,4)</f>
        <v>3232</v>
      </c>
      <c r="V6390" s="84" t="str">
        <f>VLOOKUP(Tabla1[[#This Row],[PROGRAMA]],Hoja1!A:B,2,FALSE)</f>
        <v>3232. Conservación y mantenimiento centros educación infantil y primaria</v>
      </c>
      <c r="W6390" s="83" t="str">
        <f>MID(Tabla1[[#This Row],[Aplicación]],14,2)</f>
        <v>21</v>
      </c>
      <c r="X6390" s="83" t="str">
        <f>MID(Tabla1[[#This Row],[Aplicación]],14,6)</f>
        <v>212</v>
      </c>
    </row>
    <row r="6391" spans="1:24" x14ac:dyDescent="0.25">
      <c r="A6391" s="77">
        <v>220240053820</v>
      </c>
      <c r="B6391" s="78" t="s">
        <v>390</v>
      </c>
      <c r="C6391" s="79">
        <v>45611</v>
      </c>
      <c r="D6391" s="77">
        <v>22024008406</v>
      </c>
      <c r="E6391" s="78" t="s">
        <v>8178</v>
      </c>
      <c r="F6391" s="80">
        <v>1967</v>
      </c>
      <c r="G6391" s="78" t="s">
        <v>4852</v>
      </c>
      <c r="H6391" s="78" t="s">
        <v>8179</v>
      </c>
      <c r="I6391" s="81" t="s">
        <v>2930</v>
      </c>
      <c r="J6391" s="78" t="s">
        <v>398</v>
      </c>
      <c r="K6391" s="78" t="s">
        <v>398</v>
      </c>
      <c r="L6391" s="78" t="s">
        <v>399</v>
      </c>
      <c r="M6391" s="78" t="s">
        <v>585</v>
      </c>
      <c r="N6391" s="78" t="s">
        <v>539</v>
      </c>
      <c r="O6391" s="82" t="s">
        <v>326</v>
      </c>
      <c r="P6391" s="82" t="s">
        <v>6229</v>
      </c>
      <c r="Q6391" s="83" t="str">
        <f>MID(Tabla1[[#This Row],[Aplicación]],14,1)</f>
        <v>2</v>
      </c>
      <c r="R6391" s="35" t="s">
        <v>265</v>
      </c>
      <c r="S6391" s="83" t="str">
        <f>MID(Tabla1[[#This Row],[Aplicación]],6,2)</f>
        <v>01</v>
      </c>
      <c r="T6391" s="84" t="str">
        <f>VLOOKUP(Tabla1[[#This Row],[AREA]],Hoja1!A:B,2,FALSE)</f>
        <v>01. Alcaldía</v>
      </c>
      <c r="U6391" s="83" t="str">
        <f>MID(Tabla1[[#This Row],[Aplicación]],9,4)</f>
        <v>9203</v>
      </c>
      <c r="V6391" s="84" t="str">
        <f>VLOOKUP(Tabla1[[#This Row],[PROGRAMA]],Hoja1!A:B,2,FALSE)</f>
        <v>9203. Unidad de régimen interior</v>
      </c>
      <c r="W6391" s="83" t="str">
        <f>MID(Tabla1[[#This Row],[Aplicación]],14,2)</f>
        <v>20</v>
      </c>
      <c r="X6391" s="83" t="str">
        <f>MID(Tabla1[[#This Row],[Aplicación]],14,6)</f>
        <v>202</v>
      </c>
    </row>
    <row r="6392" spans="1:24" x14ac:dyDescent="0.25">
      <c r="A6392" s="77">
        <v>220240061443</v>
      </c>
      <c r="B6392" s="78" t="s">
        <v>390</v>
      </c>
      <c r="C6392" s="79">
        <v>45644</v>
      </c>
      <c r="D6392" s="77">
        <v>22024009189</v>
      </c>
      <c r="E6392" s="78" t="s">
        <v>1178</v>
      </c>
      <c r="F6392" s="80">
        <v>2069.1</v>
      </c>
      <c r="G6392" s="78" t="s">
        <v>8180</v>
      </c>
      <c r="H6392" s="78" t="s">
        <v>8181</v>
      </c>
      <c r="I6392" s="81" t="s">
        <v>2930</v>
      </c>
      <c r="J6392" s="78" t="s">
        <v>398</v>
      </c>
      <c r="K6392" s="78" t="s">
        <v>398</v>
      </c>
      <c r="L6392" s="78" t="s">
        <v>399</v>
      </c>
      <c r="M6392" s="78" t="s">
        <v>585</v>
      </c>
      <c r="N6392" s="78" t="s">
        <v>539</v>
      </c>
      <c r="O6392" s="82" t="s">
        <v>326</v>
      </c>
      <c r="P6392" s="82" t="s">
        <v>6229</v>
      </c>
      <c r="Q6392" s="83" t="str">
        <f>MID(Tabla1[[#This Row],[Aplicación]],14,1)</f>
        <v>2</v>
      </c>
      <c r="R6392" s="35" t="s">
        <v>265</v>
      </c>
      <c r="S6392" s="83" t="str">
        <f>MID(Tabla1[[#This Row],[Aplicación]],6,2)</f>
        <v>06</v>
      </c>
      <c r="T6392" s="84" t="str">
        <f>VLOOKUP(Tabla1[[#This Row],[AREA]],Hoja1!A:B,2,FALSE)</f>
        <v>06. Educación y cultura</v>
      </c>
      <c r="U6392" s="83" t="str">
        <f>MID(Tabla1[[#This Row],[Aplicación]],9,4)</f>
        <v>3232</v>
      </c>
      <c r="V6392" s="84" t="str">
        <f>VLOOKUP(Tabla1[[#This Row],[PROGRAMA]],Hoja1!A:B,2,FALSE)</f>
        <v>3232. Conservación y mantenimiento centros educación infantil y primaria</v>
      </c>
      <c r="W6392" s="83" t="str">
        <f>MID(Tabla1[[#This Row],[Aplicación]],14,2)</f>
        <v>21</v>
      </c>
      <c r="X6392" s="83" t="str">
        <f>MID(Tabla1[[#This Row],[Aplicación]],14,6)</f>
        <v>213</v>
      </c>
    </row>
    <row r="6393" spans="1:24" x14ac:dyDescent="0.25">
      <c r="A6393" s="77">
        <v>220240061665</v>
      </c>
      <c r="B6393" s="78" t="s">
        <v>390</v>
      </c>
      <c r="C6393" s="79">
        <v>45644</v>
      </c>
      <c r="D6393" s="77">
        <v>22024009257</v>
      </c>
      <c r="E6393" s="78" t="s">
        <v>1362</v>
      </c>
      <c r="F6393" s="80">
        <v>570.12</v>
      </c>
      <c r="G6393" s="78" t="s">
        <v>362</v>
      </c>
      <c r="H6393" s="78" t="s">
        <v>8182</v>
      </c>
      <c r="I6393" s="81" t="s">
        <v>2930</v>
      </c>
      <c r="J6393" s="78" t="s">
        <v>393</v>
      </c>
      <c r="K6393" s="78" t="s">
        <v>393</v>
      </c>
      <c r="L6393" s="78" t="s">
        <v>399</v>
      </c>
      <c r="M6393" s="78" t="s">
        <v>585</v>
      </c>
      <c r="N6393" s="78" t="s">
        <v>539</v>
      </c>
      <c r="O6393" s="82" t="s">
        <v>326</v>
      </c>
      <c r="P6393" s="82" t="s">
        <v>6229</v>
      </c>
      <c r="Q6393" s="83" t="str">
        <f>MID(Tabla1[[#This Row],[Aplicación]],14,1)</f>
        <v>2</v>
      </c>
      <c r="R6393" s="35" t="s">
        <v>265</v>
      </c>
      <c r="S6393" s="83" t="str">
        <f>MID(Tabla1[[#This Row],[Aplicación]],6,2)</f>
        <v>11</v>
      </c>
      <c r="T6393" s="84" t="str">
        <f>VLOOKUP(Tabla1[[#This Row],[AREA]],Hoja1!A:B,2,FALSE)</f>
        <v>11. Salud pública y seguridad ciudadana</v>
      </c>
      <c r="U6393" s="83" t="str">
        <f>MID(Tabla1[[#This Row],[Aplicación]],9,4)</f>
        <v>1361</v>
      </c>
      <c r="V6393" s="84" t="str">
        <f>VLOOKUP(Tabla1[[#This Row],[PROGRAMA]],Hoja1!A:B,2,FALSE)</f>
        <v>1361. Prevención y extinción de incencios</v>
      </c>
      <c r="W6393" s="83" t="str">
        <f>MID(Tabla1[[#This Row],[Aplicación]],14,2)</f>
        <v>21</v>
      </c>
      <c r="X6393" s="83" t="str">
        <f>MID(Tabla1[[#This Row],[Aplicación]],14,6)</f>
        <v>214</v>
      </c>
    </row>
    <row r="6394" spans="1:24" x14ac:dyDescent="0.25">
      <c r="A6394" s="77">
        <v>220240051160</v>
      </c>
      <c r="B6394" s="78" t="s">
        <v>390</v>
      </c>
      <c r="C6394" s="79">
        <v>45594</v>
      </c>
      <c r="D6394" s="77">
        <v>22024007921</v>
      </c>
      <c r="E6394" s="78" t="s">
        <v>3139</v>
      </c>
      <c r="F6394" s="80">
        <v>776.22</v>
      </c>
      <c r="G6394" s="78" t="s">
        <v>4243</v>
      </c>
      <c r="H6394" s="78" t="s">
        <v>8183</v>
      </c>
      <c r="I6394" s="81" t="s">
        <v>2930</v>
      </c>
      <c r="J6394" s="78" t="s">
        <v>398</v>
      </c>
      <c r="K6394" s="78" t="s">
        <v>398</v>
      </c>
      <c r="L6394" s="78" t="s">
        <v>413</v>
      </c>
      <c r="M6394" s="78" t="s">
        <v>585</v>
      </c>
      <c r="N6394" s="78" t="s">
        <v>539</v>
      </c>
      <c r="O6394" s="82" t="s">
        <v>326</v>
      </c>
      <c r="P6394" s="82" t="s">
        <v>6229</v>
      </c>
      <c r="Q6394" s="83" t="str">
        <f>MID(Tabla1[[#This Row],[Aplicación]],14,1)</f>
        <v>2</v>
      </c>
      <c r="R6394" s="35" t="s">
        <v>265</v>
      </c>
      <c r="S6394" s="83" t="str">
        <f>MID(Tabla1[[#This Row],[Aplicación]],6,2)</f>
        <v>06</v>
      </c>
      <c r="T6394" s="84" t="str">
        <f>VLOOKUP(Tabla1[[#This Row],[AREA]],Hoja1!A:B,2,FALSE)</f>
        <v>06. Educación y cultura</v>
      </c>
      <c r="U6394" s="83" t="str">
        <f>MID(Tabla1[[#This Row],[Aplicación]],9,4)</f>
        <v>3321</v>
      </c>
      <c r="V6394" s="84" t="str">
        <f>VLOOKUP(Tabla1[[#This Row],[PROGRAMA]],Hoja1!A:B,2,FALSE)</f>
        <v>3321. Bibliotecas públicas</v>
      </c>
      <c r="W6394" s="83" t="str">
        <f>MID(Tabla1[[#This Row],[Aplicación]],14,2)</f>
        <v>22</v>
      </c>
      <c r="X6394" s="83" t="str">
        <f>MID(Tabla1[[#This Row],[Aplicación]],14,6)</f>
        <v>22199</v>
      </c>
    </row>
    <row r="6395" spans="1:24" x14ac:dyDescent="0.25">
      <c r="A6395" s="77">
        <v>220240057948</v>
      </c>
      <c r="B6395" s="78" t="s">
        <v>390</v>
      </c>
      <c r="C6395" s="79">
        <v>45630</v>
      </c>
      <c r="D6395" s="77">
        <v>22024008936</v>
      </c>
      <c r="E6395" s="78" t="s">
        <v>1221</v>
      </c>
      <c r="F6395" s="80">
        <v>10367.33</v>
      </c>
      <c r="G6395" s="78" t="s">
        <v>8184</v>
      </c>
      <c r="H6395" s="78" t="s">
        <v>8185</v>
      </c>
      <c r="I6395" s="81" t="s">
        <v>2930</v>
      </c>
      <c r="J6395" s="78" t="s">
        <v>8186</v>
      </c>
      <c r="K6395" s="78" t="s">
        <v>537</v>
      </c>
      <c r="L6395" s="78" t="s">
        <v>399</v>
      </c>
      <c r="M6395" s="78" t="s">
        <v>585</v>
      </c>
      <c r="N6395" s="78" t="s">
        <v>539</v>
      </c>
      <c r="O6395" s="82" t="s">
        <v>326</v>
      </c>
      <c r="P6395" s="82" t="s">
        <v>6229</v>
      </c>
      <c r="Q6395" s="83" t="str">
        <f>MID(Tabla1[[#This Row],[Aplicación]],14,1)</f>
        <v>6</v>
      </c>
      <c r="R6395" s="35" t="s">
        <v>266</v>
      </c>
      <c r="S6395" s="83" t="str">
        <f>MID(Tabla1[[#This Row],[Aplicación]],6,2)</f>
        <v>04</v>
      </c>
      <c r="T6395" s="84" t="str">
        <f>VLOOKUP(Tabla1[[#This Row],[AREA]],Hoja1!A:B,2,FALSE)</f>
        <v>04. Hacienda, personal y modernización administrativa</v>
      </c>
      <c r="U6395" s="83" t="str">
        <f>MID(Tabla1[[#This Row],[Aplicación]],9,4)</f>
        <v>9204</v>
      </c>
      <c r="V6395" s="84" t="str">
        <f>VLOOKUP(Tabla1[[#This Row],[PROGRAMA]],Hoja1!A:B,2,FALSE)</f>
        <v>9204. Tecnologías de la información y comunicación</v>
      </c>
      <c r="W6395" s="83" t="str">
        <f>MID(Tabla1[[#This Row],[Aplicación]],14,2)</f>
        <v>64</v>
      </c>
      <c r="X6395" s="83" t="str">
        <f>MID(Tabla1[[#This Row],[Aplicación]],14,6)</f>
        <v>641</v>
      </c>
    </row>
    <row r="6396" spans="1:24" x14ac:dyDescent="0.25">
      <c r="A6396" s="77">
        <v>220240067316</v>
      </c>
      <c r="B6396" s="78" t="s">
        <v>673</v>
      </c>
      <c r="C6396" s="79">
        <v>45657</v>
      </c>
      <c r="D6396" s="77">
        <v>22024008936</v>
      </c>
      <c r="E6396" s="78" t="s">
        <v>1221</v>
      </c>
      <c r="F6396" s="80">
        <v>-10367.33</v>
      </c>
      <c r="G6396" s="78" t="s">
        <v>8184</v>
      </c>
      <c r="H6396" s="78" t="s">
        <v>8185</v>
      </c>
      <c r="I6396" s="81">
        <v>220</v>
      </c>
      <c r="J6396" s="78" t="s">
        <v>8186</v>
      </c>
      <c r="K6396" s="78" t="s">
        <v>537</v>
      </c>
      <c r="L6396" s="78" t="s">
        <v>399</v>
      </c>
      <c r="M6396" s="78" t="s">
        <v>585</v>
      </c>
      <c r="N6396" s="78" t="s">
        <v>539</v>
      </c>
      <c r="O6396" s="82" t="s">
        <v>326</v>
      </c>
      <c r="P6396" s="82" t="s">
        <v>6229</v>
      </c>
      <c r="Q6396" s="83" t="str">
        <f>MID(Tabla1[[#This Row],[Aplicación]],14,1)</f>
        <v>6</v>
      </c>
      <c r="R6396" s="35" t="s">
        <v>266</v>
      </c>
      <c r="S6396" s="83" t="str">
        <f>MID(Tabla1[[#This Row],[Aplicación]],6,2)</f>
        <v>04</v>
      </c>
      <c r="T6396" s="84" t="str">
        <f>VLOOKUP(Tabla1[[#This Row],[AREA]],Hoja1!A:B,2,FALSE)</f>
        <v>04. Hacienda, personal y modernización administrativa</v>
      </c>
      <c r="U6396" s="83" t="str">
        <f>MID(Tabla1[[#This Row],[Aplicación]],9,4)</f>
        <v>9204</v>
      </c>
      <c r="V6396" s="84" t="str">
        <f>VLOOKUP(Tabla1[[#This Row],[PROGRAMA]],Hoja1!A:B,2,FALSE)</f>
        <v>9204. Tecnologías de la información y comunicación</v>
      </c>
      <c r="W6396" s="83" t="str">
        <f>MID(Tabla1[[#This Row],[Aplicación]],14,2)</f>
        <v>64</v>
      </c>
      <c r="X6396" s="83" t="str">
        <f>MID(Tabla1[[#This Row],[Aplicación]],14,6)</f>
        <v>641</v>
      </c>
    </row>
    <row r="6397" spans="1:24" x14ac:dyDescent="0.25">
      <c r="A6397" s="77">
        <v>220240061646</v>
      </c>
      <c r="B6397" s="78" t="s">
        <v>390</v>
      </c>
      <c r="C6397" s="79">
        <v>45644</v>
      </c>
      <c r="D6397" s="77">
        <v>22024009163</v>
      </c>
      <c r="E6397" s="78" t="s">
        <v>1187</v>
      </c>
      <c r="F6397" s="80">
        <v>639.54999999999995</v>
      </c>
      <c r="G6397" s="78" t="s">
        <v>984</v>
      </c>
      <c r="H6397" s="78" t="s">
        <v>8187</v>
      </c>
      <c r="I6397" s="81" t="s">
        <v>2930</v>
      </c>
      <c r="J6397" s="78" t="s">
        <v>979</v>
      </c>
      <c r="K6397" s="78" t="s">
        <v>980</v>
      </c>
      <c r="L6397" s="78" t="s">
        <v>399</v>
      </c>
      <c r="M6397" s="78" t="s">
        <v>585</v>
      </c>
      <c r="N6397" s="78" t="s">
        <v>539</v>
      </c>
      <c r="O6397" s="82" t="s">
        <v>326</v>
      </c>
      <c r="P6397" s="82" t="s">
        <v>6229</v>
      </c>
      <c r="Q6397" s="83" t="str">
        <f>MID(Tabla1[[#This Row],[Aplicación]],14,1)</f>
        <v>2</v>
      </c>
      <c r="R6397" s="35" t="s">
        <v>265</v>
      </c>
      <c r="S6397" s="83" t="str">
        <f>MID(Tabla1[[#This Row],[Aplicación]],6,2)</f>
        <v>11</v>
      </c>
      <c r="T6397" s="84" t="str">
        <f>VLOOKUP(Tabla1[[#This Row],[AREA]],Hoja1!A:B,2,FALSE)</f>
        <v>11. Salud pública y seguridad ciudadana</v>
      </c>
      <c r="U6397" s="83" t="str">
        <f>MID(Tabla1[[#This Row],[Aplicación]],9,4)</f>
        <v>1361</v>
      </c>
      <c r="V6397" s="84" t="str">
        <f>VLOOKUP(Tabla1[[#This Row],[PROGRAMA]],Hoja1!A:B,2,FALSE)</f>
        <v>1361. Prevención y extinción de incencios</v>
      </c>
      <c r="W6397" s="83" t="str">
        <f>MID(Tabla1[[#This Row],[Aplicación]],14,2)</f>
        <v>21</v>
      </c>
      <c r="X6397" s="83" t="str">
        <f>MID(Tabla1[[#This Row],[Aplicación]],14,6)</f>
        <v>213</v>
      </c>
    </row>
    <row r="6398" spans="1:24" x14ac:dyDescent="0.25">
      <c r="A6398" s="77">
        <v>220240063234</v>
      </c>
      <c r="B6398" s="78" t="s">
        <v>390</v>
      </c>
      <c r="C6398" s="79">
        <v>45652</v>
      </c>
      <c r="D6398" s="77">
        <v>22024009548</v>
      </c>
      <c r="E6398" s="78" t="s">
        <v>1262</v>
      </c>
      <c r="F6398" s="80">
        <v>650.98</v>
      </c>
      <c r="G6398" s="78" t="s">
        <v>33</v>
      </c>
      <c r="H6398" s="78" t="s">
        <v>8188</v>
      </c>
      <c r="I6398" s="81">
        <v>220</v>
      </c>
      <c r="J6398" s="78" t="s">
        <v>632</v>
      </c>
      <c r="K6398" s="78" t="s">
        <v>507</v>
      </c>
      <c r="L6398" s="78" t="s">
        <v>413</v>
      </c>
      <c r="M6398" s="78" t="s">
        <v>585</v>
      </c>
      <c r="N6398" s="78" t="s">
        <v>539</v>
      </c>
      <c r="O6398" s="82" t="s">
        <v>326</v>
      </c>
      <c r="P6398" s="82" t="s">
        <v>6229</v>
      </c>
      <c r="Q6398" s="83" t="str">
        <f>MID(Tabla1[[#This Row],[Aplicación]],14,1)</f>
        <v>2</v>
      </c>
      <c r="R6398" s="35" t="s">
        <v>265</v>
      </c>
      <c r="S6398" s="83" t="str">
        <f>MID(Tabla1[[#This Row],[Aplicación]],6,2)</f>
        <v>03</v>
      </c>
      <c r="T6398" s="84" t="str">
        <f>VLOOKUP(Tabla1[[#This Row],[AREA]],Hoja1!A:B,2,FALSE)</f>
        <v>03. Participación ciudadana y deportes</v>
      </c>
      <c r="U6398" s="83" t="str">
        <f>MID(Tabla1[[#This Row],[Aplicación]],9,4)</f>
        <v>9241</v>
      </c>
      <c r="V6398" s="84" t="str">
        <f>VLOOKUP(Tabla1[[#This Row],[PROGRAMA]],Hoja1!A:B,2,FALSE)</f>
        <v>9241. Participación ciudadana</v>
      </c>
      <c r="W6398" s="83" t="str">
        <f>MID(Tabla1[[#This Row],[Aplicación]],14,2)</f>
        <v>21</v>
      </c>
      <c r="X6398" s="83" t="str">
        <f>MID(Tabla1[[#This Row],[Aplicación]],14,6)</f>
        <v>213</v>
      </c>
    </row>
    <row r="6399" spans="1:24" x14ac:dyDescent="0.25">
      <c r="A6399" s="77">
        <v>220240057911</v>
      </c>
      <c r="B6399" s="78" t="s">
        <v>390</v>
      </c>
      <c r="C6399" s="79">
        <v>45630</v>
      </c>
      <c r="D6399" s="77">
        <v>22024008935</v>
      </c>
      <c r="E6399" s="78" t="s">
        <v>5928</v>
      </c>
      <c r="F6399" s="80">
        <v>659.45</v>
      </c>
      <c r="G6399" s="78" t="s">
        <v>35</v>
      </c>
      <c r="H6399" s="78" t="s">
        <v>8189</v>
      </c>
      <c r="I6399" s="81" t="s">
        <v>2930</v>
      </c>
      <c r="J6399" s="78" t="s">
        <v>398</v>
      </c>
      <c r="K6399" s="78" t="s">
        <v>398</v>
      </c>
      <c r="L6399" s="78" t="s">
        <v>413</v>
      </c>
      <c r="M6399" s="78" t="s">
        <v>585</v>
      </c>
      <c r="N6399" s="78" t="s">
        <v>539</v>
      </c>
      <c r="O6399" s="82" t="s">
        <v>326</v>
      </c>
      <c r="P6399" s="82" t="s">
        <v>6229</v>
      </c>
      <c r="Q6399" s="83" t="str">
        <f>MID(Tabla1[[#This Row],[Aplicación]],14,1)</f>
        <v>2</v>
      </c>
      <c r="R6399" s="35" t="s">
        <v>265</v>
      </c>
      <c r="S6399" s="83" t="str">
        <f>MID(Tabla1[[#This Row],[Aplicación]],6,2)</f>
        <v>04</v>
      </c>
      <c r="T6399" s="84" t="str">
        <f>VLOOKUP(Tabla1[[#This Row],[AREA]],Hoja1!A:B,2,FALSE)</f>
        <v>04. Hacienda, personal y modernización administrativa</v>
      </c>
      <c r="U6399" s="83" t="str">
        <f>MID(Tabla1[[#This Row],[Aplicación]],9,4)</f>
        <v>9202</v>
      </c>
      <c r="V6399" s="84" t="str">
        <f>VLOOKUP(Tabla1[[#This Row],[PROGRAMA]],Hoja1!A:B,2,FALSE)</f>
        <v>9202. Gestión de recursos humanos</v>
      </c>
      <c r="W6399" s="83" t="str">
        <f>MID(Tabla1[[#This Row],[Aplicación]],14,2)</f>
        <v>22</v>
      </c>
      <c r="X6399" s="83" t="str">
        <f>MID(Tabla1[[#This Row],[Aplicación]],14,6)</f>
        <v>22699</v>
      </c>
    </row>
    <row r="6400" spans="1:24" x14ac:dyDescent="0.25">
      <c r="A6400" s="77">
        <v>220240062977</v>
      </c>
      <c r="B6400" s="78" t="s">
        <v>390</v>
      </c>
      <c r="C6400" s="79">
        <v>45649</v>
      </c>
      <c r="D6400" s="77">
        <v>22024009249</v>
      </c>
      <c r="E6400" s="78" t="s">
        <v>1188</v>
      </c>
      <c r="F6400" s="80">
        <v>15367</v>
      </c>
      <c r="G6400" s="78" t="s">
        <v>8190</v>
      </c>
      <c r="H6400" s="78" t="s">
        <v>8191</v>
      </c>
      <c r="I6400" s="81" t="s">
        <v>2930</v>
      </c>
      <c r="J6400" s="78" t="s">
        <v>393</v>
      </c>
      <c r="K6400" s="78" t="s">
        <v>393</v>
      </c>
      <c r="L6400" s="78" t="s">
        <v>399</v>
      </c>
      <c r="M6400" s="78" t="s">
        <v>585</v>
      </c>
      <c r="N6400" s="78" t="s">
        <v>539</v>
      </c>
      <c r="O6400" s="82" t="s">
        <v>326</v>
      </c>
      <c r="P6400" s="82" t="s">
        <v>6229</v>
      </c>
      <c r="Q6400" s="83" t="str">
        <f>MID(Tabla1[[#This Row],[Aplicación]],14,1)</f>
        <v>2</v>
      </c>
      <c r="R6400" s="35" t="s">
        <v>265</v>
      </c>
      <c r="S6400" s="83" t="str">
        <f>MID(Tabla1[[#This Row],[Aplicación]],6,2)</f>
        <v>01</v>
      </c>
      <c r="T6400" s="84" t="str">
        <f>VLOOKUP(Tabla1[[#This Row],[AREA]],Hoja1!A:B,2,FALSE)</f>
        <v>01. Alcaldía</v>
      </c>
      <c r="U6400" s="83" t="str">
        <f>MID(Tabla1[[#This Row],[Aplicación]],9,4)</f>
        <v>4331</v>
      </c>
      <c r="V6400" s="84" t="str">
        <f>VLOOKUP(Tabla1[[#This Row],[PROGRAMA]],Hoja1!A:B,2,FALSE)</f>
        <v>4331. Desarrollo empresarial</v>
      </c>
      <c r="W6400" s="83" t="str">
        <f>MID(Tabla1[[#This Row],[Aplicación]],14,2)</f>
        <v>22</v>
      </c>
      <c r="X6400" s="83" t="str">
        <f>MID(Tabla1[[#This Row],[Aplicación]],14,6)</f>
        <v>22799</v>
      </c>
    </row>
    <row r="6401" spans="1:24" x14ac:dyDescent="0.25">
      <c r="A6401" s="77">
        <v>220240044798</v>
      </c>
      <c r="B6401" s="78" t="s">
        <v>390</v>
      </c>
      <c r="C6401" s="79">
        <v>45566</v>
      </c>
      <c r="D6401" s="77">
        <v>22024006850</v>
      </c>
      <c r="E6401" s="78" t="s">
        <v>1199</v>
      </c>
      <c r="F6401" s="80">
        <v>676.39</v>
      </c>
      <c r="G6401" s="78" t="s">
        <v>286</v>
      </c>
      <c r="H6401" s="78" t="s">
        <v>8192</v>
      </c>
      <c r="I6401" s="81" t="s">
        <v>2930</v>
      </c>
      <c r="J6401" s="78" t="s">
        <v>398</v>
      </c>
      <c r="K6401" s="78" t="s">
        <v>398</v>
      </c>
      <c r="L6401" s="78" t="s">
        <v>399</v>
      </c>
      <c r="M6401" s="78" t="s">
        <v>585</v>
      </c>
      <c r="N6401" s="78" t="s">
        <v>539</v>
      </c>
      <c r="O6401" s="82" t="s">
        <v>326</v>
      </c>
      <c r="P6401" s="82" t="s">
        <v>6229</v>
      </c>
      <c r="Q6401" s="83" t="str">
        <f>MID(Tabla1[[#This Row],[Aplicación]],14,1)</f>
        <v>2</v>
      </c>
      <c r="R6401" s="35" t="s">
        <v>265</v>
      </c>
      <c r="S6401" s="83" t="str">
        <f>MID(Tabla1[[#This Row],[Aplicación]],6,2)</f>
        <v>07</v>
      </c>
      <c r="T6401" s="84" t="str">
        <f>VLOOKUP(Tabla1[[#This Row],[AREA]],Hoja1!A:B,2,FALSE)</f>
        <v>07. Medio ambiente</v>
      </c>
      <c r="U6401" s="83" t="str">
        <f>MID(Tabla1[[#This Row],[Aplicación]],9,4)</f>
        <v>1711</v>
      </c>
      <c r="V6401" s="84" t="str">
        <f>VLOOKUP(Tabla1[[#This Row],[PROGRAMA]],Hoja1!A:B,2,FALSE)</f>
        <v>1711. Parques y jardines</v>
      </c>
      <c r="W6401" s="83" t="str">
        <f>MID(Tabla1[[#This Row],[Aplicación]],14,2)</f>
        <v>22</v>
      </c>
      <c r="X6401" s="83" t="str">
        <f>MID(Tabla1[[#This Row],[Aplicación]],14,6)</f>
        <v>22799</v>
      </c>
    </row>
    <row r="6402" spans="1:24" x14ac:dyDescent="0.25">
      <c r="A6402" s="77">
        <v>220240057930</v>
      </c>
      <c r="B6402" s="78" t="s">
        <v>390</v>
      </c>
      <c r="C6402" s="79">
        <v>45630</v>
      </c>
      <c r="D6402" s="77">
        <v>22024009142</v>
      </c>
      <c r="E6402" s="78" t="s">
        <v>1455</v>
      </c>
      <c r="F6402" s="80">
        <v>677.6</v>
      </c>
      <c r="G6402" s="78" t="s">
        <v>35</v>
      </c>
      <c r="H6402" s="78" t="s">
        <v>8193</v>
      </c>
      <c r="I6402" s="81" t="s">
        <v>2930</v>
      </c>
      <c r="J6402" s="78" t="s">
        <v>398</v>
      </c>
      <c r="K6402" s="78" t="s">
        <v>398</v>
      </c>
      <c r="L6402" s="78" t="s">
        <v>413</v>
      </c>
      <c r="M6402" s="78" t="s">
        <v>585</v>
      </c>
      <c r="N6402" s="78" t="s">
        <v>539</v>
      </c>
      <c r="O6402" s="82" t="s">
        <v>326</v>
      </c>
      <c r="P6402" s="82" t="s">
        <v>6229</v>
      </c>
      <c r="Q6402" s="83" t="str">
        <f>MID(Tabla1[[#This Row],[Aplicación]],14,1)</f>
        <v>2</v>
      </c>
      <c r="R6402" s="35" t="s">
        <v>265</v>
      </c>
      <c r="S6402" s="83" t="str">
        <f>MID(Tabla1[[#This Row],[Aplicación]],6,2)</f>
        <v>11</v>
      </c>
      <c r="T6402" s="84" t="str">
        <f>VLOOKUP(Tabla1[[#This Row],[AREA]],Hoja1!A:B,2,FALSE)</f>
        <v>11. Salud pública y seguridad ciudadana</v>
      </c>
      <c r="U6402" s="83" t="str">
        <f>MID(Tabla1[[#This Row],[Aplicación]],9,4)</f>
        <v>1631</v>
      </c>
      <c r="V6402" s="84" t="str">
        <f>VLOOKUP(Tabla1[[#This Row],[PROGRAMA]],Hoja1!A:B,2,FALSE)</f>
        <v>1631. Limpieza viaria</v>
      </c>
      <c r="W6402" s="83" t="str">
        <f>MID(Tabla1[[#This Row],[Aplicación]],14,2)</f>
        <v>22</v>
      </c>
      <c r="X6402" s="83" t="str">
        <f>MID(Tabla1[[#This Row],[Aplicación]],14,6)</f>
        <v>22199</v>
      </c>
    </row>
    <row r="6403" spans="1:24" x14ac:dyDescent="0.25">
      <c r="A6403" s="77">
        <v>220240053839</v>
      </c>
      <c r="B6403" s="78" t="s">
        <v>390</v>
      </c>
      <c r="C6403" s="79">
        <v>45611</v>
      </c>
      <c r="D6403" s="77">
        <v>22024008644</v>
      </c>
      <c r="E6403" s="78" t="s">
        <v>1456</v>
      </c>
      <c r="F6403" s="80">
        <v>679.19</v>
      </c>
      <c r="G6403" s="78" t="s">
        <v>8194</v>
      </c>
      <c r="H6403" s="78" t="s">
        <v>8195</v>
      </c>
      <c r="I6403" s="81" t="s">
        <v>2930</v>
      </c>
      <c r="J6403" s="78" t="s">
        <v>691</v>
      </c>
      <c r="K6403" s="78" t="s">
        <v>398</v>
      </c>
      <c r="L6403" s="78" t="s">
        <v>399</v>
      </c>
      <c r="M6403" s="78" t="s">
        <v>585</v>
      </c>
      <c r="N6403" s="78" t="s">
        <v>539</v>
      </c>
      <c r="O6403" s="82" t="s">
        <v>326</v>
      </c>
      <c r="P6403" s="82" t="s">
        <v>6229</v>
      </c>
      <c r="Q6403" s="83" t="str">
        <f>MID(Tabla1[[#This Row],[Aplicación]],14,1)</f>
        <v>2</v>
      </c>
      <c r="R6403" s="35" t="s">
        <v>265</v>
      </c>
      <c r="S6403" s="83" t="str">
        <f>MID(Tabla1[[#This Row],[Aplicación]],6,2)</f>
        <v>02</v>
      </c>
      <c r="T6403" s="84" t="str">
        <f>VLOOKUP(Tabla1[[#This Row],[AREA]],Hoja1!A:B,2,FALSE)</f>
        <v>02. Urbanismo y vivienda</v>
      </c>
      <c r="U6403" s="83" t="str">
        <f>MID(Tabla1[[#This Row],[Aplicación]],9,4)</f>
        <v>9332</v>
      </c>
      <c r="V6403" s="84" t="str">
        <f>VLOOKUP(Tabla1[[#This Row],[PROGRAMA]],Hoja1!A:B,2,FALSE)</f>
        <v>9332. Mantenimiento de edificios e instalaciones municipales</v>
      </c>
      <c r="W6403" s="83" t="str">
        <f>MID(Tabla1[[#This Row],[Aplicación]],14,2)</f>
        <v>21</v>
      </c>
      <c r="X6403" s="83" t="str">
        <f>MID(Tabla1[[#This Row],[Aplicación]],14,6)</f>
        <v>214</v>
      </c>
    </row>
    <row r="6404" spans="1:24" x14ac:dyDescent="0.25">
      <c r="A6404" s="77">
        <v>220240051216</v>
      </c>
      <c r="B6404" s="78" t="s">
        <v>390</v>
      </c>
      <c r="C6404" s="79">
        <v>45594</v>
      </c>
      <c r="D6404" s="77">
        <v>22024008002</v>
      </c>
      <c r="E6404" s="78" t="s">
        <v>1188</v>
      </c>
      <c r="F6404" s="80">
        <v>704</v>
      </c>
      <c r="G6404" s="78" t="s">
        <v>5267</v>
      </c>
      <c r="H6404" s="78" t="s">
        <v>8196</v>
      </c>
      <c r="I6404" s="81" t="s">
        <v>2930</v>
      </c>
      <c r="J6404" s="78" t="s">
        <v>678</v>
      </c>
      <c r="K6404" s="78" t="s">
        <v>678</v>
      </c>
      <c r="L6404" s="78" t="s">
        <v>399</v>
      </c>
      <c r="M6404" s="78" t="s">
        <v>585</v>
      </c>
      <c r="N6404" s="78" t="s">
        <v>539</v>
      </c>
      <c r="O6404" s="82" t="s">
        <v>326</v>
      </c>
      <c r="P6404" s="82" t="s">
        <v>6229</v>
      </c>
      <c r="Q6404" s="83" t="str">
        <f>MID(Tabla1[[#This Row],[Aplicación]],14,1)</f>
        <v>2</v>
      </c>
      <c r="R6404" s="35" t="s">
        <v>265</v>
      </c>
      <c r="S6404" s="83" t="str">
        <f>MID(Tabla1[[#This Row],[Aplicación]],6,2)</f>
        <v>01</v>
      </c>
      <c r="T6404" s="84" t="str">
        <f>VLOOKUP(Tabla1[[#This Row],[AREA]],Hoja1!A:B,2,FALSE)</f>
        <v>01. Alcaldía</v>
      </c>
      <c r="U6404" s="83" t="str">
        <f>MID(Tabla1[[#This Row],[Aplicación]],9,4)</f>
        <v>4331</v>
      </c>
      <c r="V6404" s="84" t="str">
        <f>VLOOKUP(Tabla1[[#This Row],[PROGRAMA]],Hoja1!A:B,2,FALSE)</f>
        <v>4331. Desarrollo empresarial</v>
      </c>
      <c r="W6404" s="83" t="str">
        <f>MID(Tabla1[[#This Row],[Aplicación]],14,2)</f>
        <v>22</v>
      </c>
      <c r="X6404" s="83" t="str">
        <f>MID(Tabla1[[#This Row],[Aplicación]],14,6)</f>
        <v>22799</v>
      </c>
    </row>
    <row r="6405" spans="1:24" x14ac:dyDescent="0.25">
      <c r="A6405" s="77">
        <v>220240063512</v>
      </c>
      <c r="B6405" s="78" t="s">
        <v>390</v>
      </c>
      <c r="C6405" s="79">
        <v>45653</v>
      </c>
      <c r="D6405" s="77">
        <v>22024009499</v>
      </c>
      <c r="E6405" s="78" t="s">
        <v>1344</v>
      </c>
      <c r="F6405" s="80">
        <v>726</v>
      </c>
      <c r="G6405" s="78" t="s">
        <v>1078</v>
      </c>
      <c r="H6405" s="78" t="s">
        <v>8197</v>
      </c>
      <c r="I6405" s="81">
        <v>220</v>
      </c>
      <c r="J6405" s="78" t="s">
        <v>799</v>
      </c>
      <c r="K6405" s="78" t="s">
        <v>900</v>
      </c>
      <c r="L6405" s="78" t="s">
        <v>399</v>
      </c>
      <c r="M6405" s="78" t="s">
        <v>585</v>
      </c>
      <c r="N6405" s="78" t="s">
        <v>539</v>
      </c>
      <c r="O6405" s="82" t="s">
        <v>326</v>
      </c>
      <c r="P6405" s="82" t="s">
        <v>6229</v>
      </c>
      <c r="Q6405" s="83" t="str">
        <f>MID(Tabla1[[#This Row],[Aplicación]],14,1)</f>
        <v>2</v>
      </c>
      <c r="R6405" s="35" t="s">
        <v>265</v>
      </c>
      <c r="S6405" s="83" t="str">
        <f>MID(Tabla1[[#This Row],[Aplicación]],6,2)</f>
        <v>11</v>
      </c>
      <c r="T6405" s="84" t="str">
        <f>VLOOKUP(Tabla1[[#This Row],[AREA]],Hoja1!A:B,2,FALSE)</f>
        <v>11. Salud pública y seguridad ciudadana</v>
      </c>
      <c r="U6405" s="83" t="str">
        <f>MID(Tabla1[[#This Row],[Aplicación]],9,4)</f>
        <v>1321</v>
      </c>
      <c r="V6405" s="84" t="str">
        <f>VLOOKUP(Tabla1[[#This Row],[PROGRAMA]],Hoja1!A:B,2,FALSE)</f>
        <v>1321. Policía municipal</v>
      </c>
      <c r="W6405" s="83" t="str">
        <f>MID(Tabla1[[#This Row],[Aplicación]],14,2)</f>
        <v>22</v>
      </c>
      <c r="X6405" s="83" t="str">
        <f>MID(Tabla1[[#This Row],[Aplicación]],14,6)</f>
        <v>22699</v>
      </c>
    </row>
    <row r="6406" spans="1:24" x14ac:dyDescent="0.25">
      <c r="A6406" s="77">
        <v>220240061093</v>
      </c>
      <c r="B6406" s="78" t="s">
        <v>390</v>
      </c>
      <c r="C6406" s="79">
        <v>45643</v>
      </c>
      <c r="D6406" s="77">
        <v>22024008686</v>
      </c>
      <c r="E6406" s="78" t="s">
        <v>1490</v>
      </c>
      <c r="F6406" s="80">
        <v>726</v>
      </c>
      <c r="G6406" s="78" t="s">
        <v>8198</v>
      </c>
      <c r="H6406" s="78" t="s">
        <v>8199</v>
      </c>
      <c r="I6406" s="81" t="s">
        <v>2930</v>
      </c>
      <c r="J6406" s="78" t="s">
        <v>8200</v>
      </c>
      <c r="K6406" s="78" t="s">
        <v>398</v>
      </c>
      <c r="L6406" s="78" t="s">
        <v>399</v>
      </c>
      <c r="M6406" s="78" t="s">
        <v>585</v>
      </c>
      <c r="N6406" s="78" t="s">
        <v>539</v>
      </c>
      <c r="O6406" s="82" t="s">
        <v>326</v>
      </c>
      <c r="P6406" s="82" t="s">
        <v>6229</v>
      </c>
      <c r="Q6406" s="83" t="str">
        <f>MID(Tabla1[[#This Row],[Aplicación]],14,1)</f>
        <v>2</v>
      </c>
      <c r="R6406" s="35" t="s">
        <v>265</v>
      </c>
      <c r="S6406" s="83" t="str">
        <f>MID(Tabla1[[#This Row],[Aplicación]],6,2)</f>
        <v>06</v>
      </c>
      <c r="T6406" s="84" t="str">
        <f>VLOOKUP(Tabla1[[#This Row],[AREA]],Hoja1!A:B,2,FALSE)</f>
        <v>06. Educación y cultura</v>
      </c>
      <c r="U6406" s="83" t="str">
        <f>MID(Tabla1[[#This Row],[Aplicación]],9,4)</f>
        <v>3341</v>
      </c>
      <c r="V6406" s="84" t="str">
        <f>VLOOKUP(Tabla1[[#This Row],[PROGRAMA]],Hoja1!A:B,2,FALSE)</f>
        <v>3341. Coordinación de políticas culturales</v>
      </c>
      <c r="W6406" s="83" t="str">
        <f>MID(Tabla1[[#This Row],[Aplicación]],14,2)</f>
        <v>22</v>
      </c>
      <c r="X6406" s="83" t="str">
        <f>MID(Tabla1[[#This Row],[Aplicación]],14,6)</f>
        <v>22699</v>
      </c>
    </row>
    <row r="6407" spans="1:24" x14ac:dyDescent="0.25">
      <c r="A6407" s="77">
        <v>220240053168</v>
      </c>
      <c r="B6407" s="78" t="s">
        <v>390</v>
      </c>
      <c r="C6407" s="79">
        <v>45603</v>
      </c>
      <c r="D6407" s="77">
        <v>22024006626</v>
      </c>
      <c r="E6407" s="78" t="s">
        <v>1401</v>
      </c>
      <c r="F6407" s="80">
        <v>732.05</v>
      </c>
      <c r="G6407" s="78" t="s">
        <v>1773</v>
      </c>
      <c r="H6407" s="78" t="s">
        <v>8201</v>
      </c>
      <c r="I6407" s="81" t="s">
        <v>2930</v>
      </c>
      <c r="J6407" s="78" t="s">
        <v>996</v>
      </c>
      <c r="K6407" s="78" t="s">
        <v>398</v>
      </c>
      <c r="L6407" s="78" t="s">
        <v>413</v>
      </c>
      <c r="M6407" s="78" t="s">
        <v>585</v>
      </c>
      <c r="N6407" s="78" t="s">
        <v>539</v>
      </c>
      <c r="O6407" s="82" t="s">
        <v>326</v>
      </c>
      <c r="P6407" s="82" t="s">
        <v>6229</v>
      </c>
      <c r="Q6407" s="83" t="str">
        <f>MID(Tabla1[[#This Row],[Aplicación]],14,1)</f>
        <v>2</v>
      </c>
      <c r="R6407" s="35" t="s">
        <v>265</v>
      </c>
      <c r="S6407" s="83" t="str">
        <f>MID(Tabla1[[#This Row],[Aplicación]],6,2)</f>
        <v>04</v>
      </c>
      <c r="T6407" s="84" t="str">
        <f>VLOOKUP(Tabla1[[#This Row],[AREA]],Hoja1!A:B,2,FALSE)</f>
        <v>04. Hacienda, personal y modernización administrativa</v>
      </c>
      <c r="U6407" s="83" t="str">
        <f>MID(Tabla1[[#This Row],[Aplicación]],9,4)</f>
        <v>3121</v>
      </c>
      <c r="V6407" s="84" t="str">
        <f>VLOOKUP(Tabla1[[#This Row],[PROGRAMA]],Hoja1!A:B,2,FALSE)</f>
        <v>3121. Prevención y salud laboral</v>
      </c>
      <c r="W6407" s="83" t="str">
        <f>MID(Tabla1[[#This Row],[Aplicación]],14,2)</f>
        <v>22</v>
      </c>
      <c r="X6407" s="83" t="str">
        <f>MID(Tabla1[[#This Row],[Aplicación]],14,6)</f>
        <v>22799</v>
      </c>
    </row>
    <row r="6408" spans="1:24" x14ac:dyDescent="0.25">
      <c r="A6408" s="77">
        <v>220240052194</v>
      </c>
      <c r="B6408" s="78" t="s">
        <v>390</v>
      </c>
      <c r="C6408" s="79">
        <v>45601</v>
      </c>
      <c r="D6408" s="77">
        <v>22024008020</v>
      </c>
      <c r="E6408" s="78" t="s">
        <v>1304</v>
      </c>
      <c r="F6408" s="80">
        <v>758.35</v>
      </c>
      <c r="G6408" s="78" t="s">
        <v>3658</v>
      </c>
      <c r="H6408" s="78" t="s">
        <v>8202</v>
      </c>
      <c r="I6408" s="81" t="s">
        <v>2930</v>
      </c>
      <c r="J6408" s="78" t="s">
        <v>3660</v>
      </c>
      <c r="K6408" s="78" t="s">
        <v>980</v>
      </c>
      <c r="L6408" s="78" t="s">
        <v>413</v>
      </c>
      <c r="M6408" s="78" t="s">
        <v>585</v>
      </c>
      <c r="N6408" s="78" t="s">
        <v>539</v>
      </c>
      <c r="O6408" s="82" t="s">
        <v>326</v>
      </c>
      <c r="P6408" s="82" t="s">
        <v>6229</v>
      </c>
      <c r="Q6408" s="83" t="str">
        <f>MID(Tabla1[[#This Row],[Aplicación]],14,1)</f>
        <v>2</v>
      </c>
      <c r="R6408" s="35" t="s">
        <v>265</v>
      </c>
      <c r="S6408" s="83" t="str">
        <f>MID(Tabla1[[#This Row],[Aplicación]],6,2)</f>
        <v>10</v>
      </c>
      <c r="T6408" s="84" t="str">
        <f>VLOOKUP(Tabla1[[#This Row],[AREA]],Hoja1!A:B,2,FALSE)</f>
        <v>10. Personas mayores, familia y servicios sociales</v>
      </c>
      <c r="U6408" s="83" t="str">
        <f>MID(Tabla1[[#This Row],[Aplicación]],9,4)</f>
        <v>2312</v>
      </c>
      <c r="V6408" s="84" t="str">
        <f>VLOOKUP(Tabla1[[#This Row],[PROGRAMA]],Hoja1!A:B,2,FALSE)</f>
        <v>2312. Iniciativas sociales</v>
      </c>
      <c r="W6408" s="83" t="str">
        <f>MID(Tabla1[[#This Row],[Aplicación]],14,2)</f>
        <v>22</v>
      </c>
      <c r="X6408" s="83" t="str">
        <f>MID(Tabla1[[#This Row],[Aplicación]],14,6)</f>
        <v>22199</v>
      </c>
    </row>
    <row r="6409" spans="1:24" x14ac:dyDescent="0.25">
      <c r="A6409" s="77">
        <v>220240044843</v>
      </c>
      <c r="B6409" s="78" t="s">
        <v>702</v>
      </c>
      <c r="C6409" s="79">
        <v>45567</v>
      </c>
      <c r="D6409" s="77">
        <v>22024004613</v>
      </c>
      <c r="E6409" s="78" t="s">
        <v>5013</v>
      </c>
      <c r="F6409" s="80">
        <v>1623.42</v>
      </c>
      <c r="G6409" s="78" t="s">
        <v>8161</v>
      </c>
      <c r="H6409" s="78" t="s">
        <v>8203</v>
      </c>
      <c r="I6409" s="81" t="s">
        <v>2934</v>
      </c>
      <c r="J6409" s="78" t="s">
        <v>8163</v>
      </c>
      <c r="K6409" s="78" t="s">
        <v>547</v>
      </c>
      <c r="L6409" s="78" t="s">
        <v>413</v>
      </c>
      <c r="M6409" s="78" t="s">
        <v>395</v>
      </c>
      <c r="N6409" s="78" t="s">
        <v>396</v>
      </c>
      <c r="O6409" s="82" t="s">
        <v>321</v>
      </c>
      <c r="P6409" s="82" t="s">
        <v>6229</v>
      </c>
      <c r="Q6409" s="83" t="str">
        <f>MID(Tabla1[[#This Row],[Aplicación]],14,1)</f>
        <v>6</v>
      </c>
      <c r="R6409" s="35" t="s">
        <v>266</v>
      </c>
      <c r="S6409" s="83" t="str">
        <f>MID(Tabla1[[#This Row],[Aplicación]],6,2)</f>
        <v>06</v>
      </c>
      <c r="T6409" s="84" t="str">
        <f>VLOOKUP(Tabla1[[#This Row],[AREA]],Hoja1!A:B,2,FALSE)</f>
        <v>06. Educación y cultura</v>
      </c>
      <c r="U6409" s="83" t="str">
        <f>MID(Tabla1[[#This Row],[Aplicación]],9,4)</f>
        <v>3321</v>
      </c>
      <c r="V6409" s="84" t="str">
        <f>VLOOKUP(Tabla1[[#This Row],[PROGRAMA]],Hoja1!A:B,2,FALSE)</f>
        <v>3321. Bibliotecas públicas</v>
      </c>
      <c r="W6409" s="83" t="str">
        <f>MID(Tabla1[[#This Row],[Aplicación]],14,2)</f>
        <v>62</v>
      </c>
      <c r="X6409" s="83" t="str">
        <f>MID(Tabla1[[#This Row],[Aplicación]],14,6)</f>
        <v>629</v>
      </c>
    </row>
    <row r="6410" spans="1:24" x14ac:dyDescent="0.25">
      <c r="A6410" s="77">
        <v>220240057956</v>
      </c>
      <c r="B6410" s="78" t="s">
        <v>390</v>
      </c>
      <c r="C6410" s="79">
        <v>45630</v>
      </c>
      <c r="D6410" s="77">
        <v>22024008999</v>
      </c>
      <c r="E6410" s="78" t="s">
        <v>1315</v>
      </c>
      <c r="F6410" s="80">
        <v>781</v>
      </c>
      <c r="G6410" s="78" t="s">
        <v>281</v>
      </c>
      <c r="H6410" s="78" t="s">
        <v>8204</v>
      </c>
      <c r="I6410" s="81" t="s">
        <v>2930</v>
      </c>
      <c r="J6410" s="78" t="s">
        <v>398</v>
      </c>
      <c r="K6410" s="78" t="s">
        <v>398</v>
      </c>
      <c r="L6410" s="78" t="s">
        <v>399</v>
      </c>
      <c r="M6410" s="78" t="s">
        <v>585</v>
      </c>
      <c r="N6410" s="78" t="s">
        <v>539</v>
      </c>
      <c r="O6410" s="82" t="s">
        <v>326</v>
      </c>
      <c r="P6410" s="82" t="s">
        <v>6229</v>
      </c>
      <c r="Q6410" s="83" t="str">
        <f>MID(Tabla1[[#This Row],[Aplicación]],14,1)</f>
        <v>2</v>
      </c>
      <c r="R6410" s="35" t="s">
        <v>265</v>
      </c>
      <c r="S6410" s="83" t="str">
        <f>MID(Tabla1[[#This Row],[Aplicación]],6,2)</f>
        <v>10</v>
      </c>
      <c r="T6410" s="84" t="str">
        <f>VLOOKUP(Tabla1[[#This Row],[AREA]],Hoja1!A:B,2,FALSE)</f>
        <v>10. Personas mayores, familia y servicios sociales</v>
      </c>
      <c r="U6410" s="83" t="str">
        <f>MID(Tabla1[[#This Row],[Aplicación]],9,4)</f>
        <v>2314</v>
      </c>
      <c r="V6410" s="84" t="str">
        <f>VLOOKUP(Tabla1[[#This Row],[PROGRAMA]],Hoja1!A:B,2,FALSE)</f>
        <v>2314. Centro de programas juveniles</v>
      </c>
      <c r="W6410" s="83" t="str">
        <f>MID(Tabla1[[#This Row],[Aplicación]],14,2)</f>
        <v>22</v>
      </c>
      <c r="X6410" s="83" t="str">
        <f>MID(Tabla1[[#This Row],[Aplicación]],14,6)</f>
        <v>22613</v>
      </c>
    </row>
    <row r="6411" spans="1:24" x14ac:dyDescent="0.25">
      <c r="A6411" s="77">
        <v>220240052314</v>
      </c>
      <c r="B6411" s="78" t="s">
        <v>390</v>
      </c>
      <c r="C6411" s="79">
        <v>45601</v>
      </c>
      <c r="D6411" s="77">
        <v>22024008126</v>
      </c>
      <c r="E6411" s="78" t="s">
        <v>1426</v>
      </c>
      <c r="F6411" s="80">
        <v>783.07</v>
      </c>
      <c r="G6411" s="78" t="s">
        <v>715</v>
      </c>
      <c r="H6411" s="78" t="s">
        <v>8205</v>
      </c>
      <c r="I6411" s="81" t="s">
        <v>2930</v>
      </c>
      <c r="J6411" s="78" t="s">
        <v>398</v>
      </c>
      <c r="K6411" s="78" t="s">
        <v>398</v>
      </c>
      <c r="L6411" s="78" t="s">
        <v>413</v>
      </c>
      <c r="M6411" s="78" t="s">
        <v>585</v>
      </c>
      <c r="N6411" s="78" t="s">
        <v>539</v>
      </c>
      <c r="O6411" s="82" t="s">
        <v>326</v>
      </c>
      <c r="P6411" s="82" t="s">
        <v>6229</v>
      </c>
      <c r="Q6411" s="83" t="str">
        <f>MID(Tabla1[[#This Row],[Aplicación]],14,1)</f>
        <v>2</v>
      </c>
      <c r="R6411" s="35" t="s">
        <v>265</v>
      </c>
      <c r="S6411" s="83" t="str">
        <f>MID(Tabla1[[#This Row],[Aplicación]],6,2)</f>
        <v>11</v>
      </c>
      <c r="T6411" s="84" t="str">
        <f>VLOOKUP(Tabla1[[#This Row],[AREA]],Hoja1!A:B,2,FALSE)</f>
        <v>11. Salud pública y seguridad ciudadana</v>
      </c>
      <c r="U6411" s="83" t="str">
        <f>MID(Tabla1[[#This Row],[Aplicación]],9,4)</f>
        <v>1621</v>
      </c>
      <c r="V6411" s="84" t="str">
        <f>VLOOKUP(Tabla1[[#This Row],[PROGRAMA]],Hoja1!A:B,2,FALSE)</f>
        <v>1621. Recogida de residuos</v>
      </c>
      <c r="W6411" s="83" t="str">
        <f>MID(Tabla1[[#This Row],[Aplicación]],14,2)</f>
        <v>22</v>
      </c>
      <c r="X6411" s="83" t="str">
        <f>MID(Tabla1[[#This Row],[Aplicación]],14,6)</f>
        <v>22199</v>
      </c>
    </row>
    <row r="6412" spans="1:24" x14ac:dyDescent="0.25">
      <c r="A6412" s="77">
        <v>220240067679</v>
      </c>
      <c r="B6412" s="78" t="s">
        <v>702</v>
      </c>
      <c r="C6412" s="79">
        <v>45657</v>
      </c>
      <c r="D6412" s="77">
        <v>22024004613</v>
      </c>
      <c r="E6412" s="78" t="s">
        <v>5013</v>
      </c>
      <c r="F6412" s="80">
        <v>1560.95</v>
      </c>
      <c r="G6412" s="78" t="s">
        <v>8161</v>
      </c>
      <c r="H6412" s="78" t="s">
        <v>8206</v>
      </c>
      <c r="I6412" s="81">
        <v>300</v>
      </c>
      <c r="J6412" s="78" t="s">
        <v>8163</v>
      </c>
      <c r="K6412" s="78" t="s">
        <v>547</v>
      </c>
      <c r="L6412" s="78" t="s">
        <v>413</v>
      </c>
      <c r="M6412" s="78" t="s">
        <v>395</v>
      </c>
      <c r="N6412" s="78" t="s">
        <v>396</v>
      </c>
      <c r="O6412" s="82" t="s">
        <v>321</v>
      </c>
      <c r="P6412" s="82" t="s">
        <v>6229</v>
      </c>
      <c r="Q6412" s="83" t="str">
        <f>MID(Tabla1[[#This Row],[Aplicación]],14,1)</f>
        <v>6</v>
      </c>
      <c r="R6412" s="35" t="s">
        <v>266</v>
      </c>
      <c r="S6412" s="83" t="str">
        <f>MID(Tabla1[[#This Row],[Aplicación]],6,2)</f>
        <v>06</v>
      </c>
      <c r="T6412" s="84" t="str">
        <f>VLOOKUP(Tabla1[[#This Row],[AREA]],Hoja1!A:B,2,FALSE)</f>
        <v>06. Educación y cultura</v>
      </c>
      <c r="U6412" s="83" t="str">
        <f>MID(Tabla1[[#This Row],[Aplicación]],9,4)</f>
        <v>3321</v>
      </c>
      <c r="V6412" s="84" t="str">
        <f>VLOOKUP(Tabla1[[#This Row],[PROGRAMA]],Hoja1!A:B,2,FALSE)</f>
        <v>3321. Bibliotecas públicas</v>
      </c>
      <c r="W6412" s="83" t="str">
        <f>MID(Tabla1[[#This Row],[Aplicación]],14,2)</f>
        <v>62</v>
      </c>
      <c r="X6412" s="83" t="str">
        <f>MID(Tabla1[[#This Row],[Aplicación]],14,6)</f>
        <v>629</v>
      </c>
    </row>
    <row r="6413" spans="1:24" x14ac:dyDescent="0.25">
      <c r="A6413" s="77">
        <v>220240053176</v>
      </c>
      <c r="B6413" s="78" t="s">
        <v>702</v>
      </c>
      <c r="C6413" s="79">
        <v>45603</v>
      </c>
      <c r="D6413" s="77">
        <v>22024004401</v>
      </c>
      <c r="E6413" s="78" t="s">
        <v>1385</v>
      </c>
      <c r="F6413" s="80">
        <v>4682.5</v>
      </c>
      <c r="G6413" s="78" t="s">
        <v>670</v>
      </c>
      <c r="H6413" s="78" t="s">
        <v>8207</v>
      </c>
      <c r="I6413" s="81" t="s">
        <v>2934</v>
      </c>
      <c r="J6413" s="78" t="s">
        <v>420</v>
      </c>
      <c r="K6413" s="78" t="s">
        <v>420</v>
      </c>
      <c r="L6413" s="78" t="s">
        <v>399</v>
      </c>
      <c r="M6413" s="78" t="s">
        <v>395</v>
      </c>
      <c r="N6413" s="78" t="s">
        <v>396</v>
      </c>
      <c r="O6413" s="82" t="s">
        <v>321</v>
      </c>
      <c r="P6413" s="82" t="s">
        <v>6229</v>
      </c>
      <c r="Q6413" s="83" t="str">
        <f>MID(Tabla1[[#This Row],[Aplicación]],14,1)</f>
        <v>2</v>
      </c>
      <c r="R6413" s="35" t="s">
        <v>265</v>
      </c>
      <c r="S6413" s="83" t="str">
        <f>MID(Tabla1[[#This Row],[Aplicación]],6,2)</f>
        <v>07</v>
      </c>
      <c r="T6413" s="84" t="str">
        <f>VLOOKUP(Tabla1[[#This Row],[AREA]],Hoja1!A:B,2,FALSE)</f>
        <v>07. Medio ambiente</v>
      </c>
      <c r="U6413" s="83" t="str">
        <f>MID(Tabla1[[#This Row],[Aplicación]],9,4)</f>
        <v>1701</v>
      </c>
      <c r="V6413" s="84" t="str">
        <f>VLOOKUP(Tabla1[[#This Row],[PROGRAMA]],Hoja1!A:B,2,FALSE)</f>
        <v>1701. Dirección del área de medio ambiente</v>
      </c>
      <c r="W6413" s="83" t="str">
        <f>MID(Tabla1[[#This Row],[Aplicación]],14,2)</f>
        <v>22</v>
      </c>
      <c r="X6413" s="83" t="str">
        <f>MID(Tabla1[[#This Row],[Aplicación]],14,6)</f>
        <v>22799</v>
      </c>
    </row>
    <row r="6414" spans="1:24" x14ac:dyDescent="0.25">
      <c r="A6414" s="77">
        <v>220240055432</v>
      </c>
      <c r="B6414" s="78" t="s">
        <v>390</v>
      </c>
      <c r="C6414" s="79">
        <v>45617</v>
      </c>
      <c r="D6414" s="77">
        <v>22024008122</v>
      </c>
      <c r="E6414" s="78" t="s">
        <v>4499</v>
      </c>
      <c r="F6414" s="80">
        <v>14953.18</v>
      </c>
      <c r="G6414" s="78" t="s">
        <v>4500</v>
      </c>
      <c r="H6414" s="78" t="s">
        <v>8208</v>
      </c>
      <c r="I6414" s="81" t="s">
        <v>2930</v>
      </c>
      <c r="J6414" s="78" t="s">
        <v>398</v>
      </c>
      <c r="K6414" s="78" t="s">
        <v>398</v>
      </c>
      <c r="L6414" s="78" t="s">
        <v>413</v>
      </c>
      <c r="M6414" s="78" t="s">
        <v>585</v>
      </c>
      <c r="N6414" s="78" t="s">
        <v>539</v>
      </c>
      <c r="O6414" s="82" t="s">
        <v>326</v>
      </c>
      <c r="P6414" s="82" t="s">
        <v>6229</v>
      </c>
      <c r="Q6414" s="83" t="str">
        <f>MID(Tabla1[[#This Row],[Aplicación]],14,1)</f>
        <v>6</v>
      </c>
      <c r="R6414" s="35" t="s">
        <v>266</v>
      </c>
      <c r="S6414" s="83" t="str">
        <f>MID(Tabla1[[#This Row],[Aplicación]],6,2)</f>
        <v>11</v>
      </c>
      <c r="T6414" s="84" t="str">
        <f>VLOOKUP(Tabla1[[#This Row],[AREA]],Hoja1!A:B,2,FALSE)</f>
        <v>11. Salud pública y seguridad ciudadana</v>
      </c>
      <c r="U6414" s="83" t="str">
        <f>MID(Tabla1[[#This Row],[Aplicación]],9,4)</f>
        <v>1321</v>
      </c>
      <c r="V6414" s="84" t="str">
        <f>VLOOKUP(Tabla1[[#This Row],[PROGRAMA]],Hoja1!A:B,2,FALSE)</f>
        <v>1321. Policía municipal</v>
      </c>
      <c r="W6414" s="83" t="str">
        <f>MID(Tabla1[[#This Row],[Aplicación]],14,2)</f>
        <v>62</v>
      </c>
      <c r="X6414" s="83" t="str">
        <f>MID(Tabla1[[#This Row],[Aplicación]],14,6)</f>
        <v>625</v>
      </c>
    </row>
    <row r="6415" spans="1:24" x14ac:dyDescent="0.25">
      <c r="A6415" s="77">
        <v>220240064554</v>
      </c>
      <c r="B6415" s="78" t="s">
        <v>390</v>
      </c>
      <c r="C6415" s="79">
        <v>45656</v>
      </c>
      <c r="D6415" s="77">
        <v>22024006507</v>
      </c>
      <c r="E6415" s="78" t="s">
        <v>4118</v>
      </c>
      <c r="F6415" s="80">
        <v>207.43</v>
      </c>
      <c r="G6415" s="78" t="s">
        <v>337</v>
      </c>
      <c r="H6415" s="78" t="s">
        <v>8209</v>
      </c>
      <c r="I6415" s="81">
        <v>230</v>
      </c>
      <c r="J6415" s="78" t="s">
        <v>398</v>
      </c>
      <c r="K6415" s="78" t="s">
        <v>398</v>
      </c>
      <c r="L6415" s="78" t="s">
        <v>399</v>
      </c>
      <c r="M6415" s="78" t="s">
        <v>585</v>
      </c>
      <c r="N6415" s="78" t="s">
        <v>539</v>
      </c>
      <c r="O6415" s="82" t="s">
        <v>326</v>
      </c>
      <c r="P6415" s="82" t="s">
        <v>6229</v>
      </c>
      <c r="Q6415" s="83" t="str">
        <f>MID(Tabla1[[#This Row],[Aplicación]],14,1)</f>
        <v>6</v>
      </c>
      <c r="R6415" s="35" t="s">
        <v>266</v>
      </c>
      <c r="S6415" s="83" t="str">
        <f>MID(Tabla1[[#This Row],[Aplicación]],6,2)</f>
        <v>03</v>
      </c>
      <c r="T6415" s="84" t="str">
        <f>VLOOKUP(Tabla1[[#This Row],[AREA]],Hoja1!A:B,2,FALSE)</f>
        <v>03. Participación ciudadana y deportes</v>
      </c>
      <c r="U6415" s="83" t="str">
        <f>MID(Tabla1[[#This Row],[Aplicación]],9,4)</f>
        <v>9241</v>
      </c>
      <c r="V6415" s="84" t="str">
        <f>VLOOKUP(Tabla1[[#This Row],[PROGRAMA]],Hoja1!A:B,2,FALSE)</f>
        <v>9241. Participación ciudadana</v>
      </c>
      <c r="W6415" s="83" t="str">
        <f>MID(Tabla1[[#This Row],[Aplicación]],14,2)</f>
        <v>63</v>
      </c>
      <c r="X6415" s="83" t="str">
        <f>MID(Tabla1[[#This Row],[Aplicación]],14,6)</f>
        <v>633</v>
      </c>
    </row>
    <row r="6416" spans="1:24" x14ac:dyDescent="0.25">
      <c r="A6416" s="77">
        <v>220240063235</v>
      </c>
      <c r="B6416" s="78" t="s">
        <v>390</v>
      </c>
      <c r="C6416" s="79">
        <v>45652</v>
      </c>
      <c r="D6416" s="77">
        <v>22024009550</v>
      </c>
      <c r="E6416" s="78" t="s">
        <v>4118</v>
      </c>
      <c r="F6416" s="80">
        <v>810.7</v>
      </c>
      <c r="G6416" s="78" t="s">
        <v>594</v>
      </c>
      <c r="H6416" s="78" t="s">
        <v>8210</v>
      </c>
      <c r="I6416" s="81">
        <v>220</v>
      </c>
      <c r="J6416" s="78" t="s">
        <v>398</v>
      </c>
      <c r="K6416" s="78" t="s">
        <v>398</v>
      </c>
      <c r="L6416" s="78" t="s">
        <v>413</v>
      </c>
      <c r="M6416" s="78" t="s">
        <v>585</v>
      </c>
      <c r="N6416" s="78" t="s">
        <v>539</v>
      </c>
      <c r="O6416" s="82" t="s">
        <v>326</v>
      </c>
      <c r="P6416" s="82" t="s">
        <v>6229</v>
      </c>
      <c r="Q6416" s="83" t="str">
        <f>MID(Tabla1[[#This Row],[Aplicación]],14,1)</f>
        <v>6</v>
      </c>
      <c r="R6416" s="35" t="s">
        <v>266</v>
      </c>
      <c r="S6416" s="83" t="str">
        <f>MID(Tabla1[[#This Row],[Aplicación]],6,2)</f>
        <v>03</v>
      </c>
      <c r="T6416" s="84" t="str">
        <f>VLOOKUP(Tabla1[[#This Row],[AREA]],Hoja1!A:B,2,FALSE)</f>
        <v>03. Participación ciudadana y deportes</v>
      </c>
      <c r="U6416" s="83" t="str">
        <f>MID(Tabla1[[#This Row],[Aplicación]],9,4)</f>
        <v>9241</v>
      </c>
      <c r="V6416" s="84" t="str">
        <f>VLOOKUP(Tabla1[[#This Row],[PROGRAMA]],Hoja1!A:B,2,FALSE)</f>
        <v>9241. Participación ciudadana</v>
      </c>
      <c r="W6416" s="83" t="str">
        <f>MID(Tabla1[[#This Row],[Aplicación]],14,2)</f>
        <v>63</v>
      </c>
      <c r="X6416" s="83" t="str">
        <f>MID(Tabla1[[#This Row],[Aplicación]],14,6)</f>
        <v>633</v>
      </c>
    </row>
    <row r="6417" spans="1:24" x14ac:dyDescent="0.25">
      <c r="A6417" s="77">
        <v>220240067307</v>
      </c>
      <c r="B6417" s="78" t="s">
        <v>658</v>
      </c>
      <c r="C6417" s="79">
        <v>45657</v>
      </c>
      <c r="D6417" s="77">
        <v>22024009559</v>
      </c>
      <c r="E6417" s="78" t="s">
        <v>4941</v>
      </c>
      <c r="F6417" s="80">
        <v>7469.09</v>
      </c>
      <c r="G6417" s="78" t="s">
        <v>4484</v>
      </c>
      <c r="H6417" s="78" t="s">
        <v>8211</v>
      </c>
      <c r="I6417" s="81">
        <v>240</v>
      </c>
      <c r="J6417" s="78" t="s">
        <v>398</v>
      </c>
      <c r="K6417" s="78" t="s">
        <v>398</v>
      </c>
      <c r="L6417" s="78" t="s">
        <v>399</v>
      </c>
      <c r="M6417" s="78" t="s">
        <v>395</v>
      </c>
      <c r="N6417" s="78" t="s">
        <v>396</v>
      </c>
      <c r="O6417" s="82" t="s">
        <v>321</v>
      </c>
      <c r="P6417" s="82" t="s">
        <v>6229</v>
      </c>
      <c r="Q6417" s="83" t="str">
        <f>MID(Tabla1[[#This Row],[Aplicación]],14,1)</f>
        <v>6</v>
      </c>
      <c r="R6417" s="35" t="s">
        <v>266</v>
      </c>
      <c r="S6417" s="83" t="str">
        <f>MID(Tabla1[[#This Row],[Aplicación]],6,2)</f>
        <v>08</v>
      </c>
      <c r="T6417" s="84" t="str">
        <f>VLOOKUP(Tabla1[[#This Row],[AREA]],Hoja1!A:B,2,FALSE)</f>
        <v>08. Tráfico y movilidad</v>
      </c>
      <c r="U6417" s="83" t="str">
        <f>MID(Tabla1[[#This Row],[Aplicación]],9,4)</f>
        <v>1532</v>
      </c>
      <c r="V6417" s="84" t="str">
        <f>VLOOKUP(Tabla1[[#This Row],[PROGRAMA]],Hoja1!A:B,2,FALSE)</f>
        <v>1532. Pavimentación vias públicas y otros servicios urbanísticos</v>
      </c>
      <c r="W6417" s="83" t="str">
        <f>MID(Tabla1[[#This Row],[Aplicación]],14,2)</f>
        <v>60</v>
      </c>
      <c r="X6417" s="83" t="str">
        <f>MID(Tabla1[[#This Row],[Aplicación]],14,6)</f>
        <v>609</v>
      </c>
    </row>
    <row r="6418" spans="1:24" x14ac:dyDescent="0.25">
      <c r="A6418" s="77">
        <v>220240067475</v>
      </c>
      <c r="B6418" s="78" t="s">
        <v>702</v>
      </c>
      <c r="C6418" s="79">
        <v>45657</v>
      </c>
      <c r="D6418" s="77">
        <v>22024004612</v>
      </c>
      <c r="E6418" s="78" t="s">
        <v>5013</v>
      </c>
      <c r="F6418" s="80">
        <v>3406.31</v>
      </c>
      <c r="G6418" s="78" t="s">
        <v>4876</v>
      </c>
      <c r="H6418" s="78" t="s">
        <v>8212</v>
      </c>
      <c r="I6418" s="81">
        <v>300</v>
      </c>
      <c r="J6418" s="78" t="s">
        <v>398</v>
      </c>
      <c r="K6418" s="78" t="s">
        <v>398</v>
      </c>
      <c r="L6418" s="78" t="s">
        <v>413</v>
      </c>
      <c r="M6418" s="78" t="s">
        <v>395</v>
      </c>
      <c r="N6418" s="78" t="s">
        <v>396</v>
      </c>
      <c r="O6418" s="82" t="s">
        <v>325</v>
      </c>
      <c r="P6418" s="82" t="s">
        <v>6229</v>
      </c>
      <c r="Q6418" s="83" t="str">
        <f>MID(Tabla1[[#This Row],[Aplicación]],14,1)</f>
        <v>6</v>
      </c>
      <c r="R6418" s="35" t="s">
        <v>266</v>
      </c>
      <c r="S6418" s="83" t="str">
        <f>MID(Tabla1[[#This Row],[Aplicación]],6,2)</f>
        <v>06</v>
      </c>
      <c r="T6418" s="84" t="str">
        <f>VLOOKUP(Tabla1[[#This Row],[AREA]],Hoja1!A:B,2,FALSE)</f>
        <v>06. Educación y cultura</v>
      </c>
      <c r="U6418" s="83" t="str">
        <f>MID(Tabla1[[#This Row],[Aplicación]],9,4)</f>
        <v>3321</v>
      </c>
      <c r="V6418" s="84" t="str">
        <f>VLOOKUP(Tabla1[[#This Row],[PROGRAMA]],Hoja1!A:B,2,FALSE)</f>
        <v>3321. Bibliotecas públicas</v>
      </c>
      <c r="W6418" s="83" t="str">
        <f>MID(Tabla1[[#This Row],[Aplicación]],14,2)</f>
        <v>62</v>
      </c>
      <c r="X6418" s="83" t="str">
        <f>MID(Tabla1[[#This Row],[Aplicación]],14,6)</f>
        <v>629</v>
      </c>
    </row>
    <row r="6419" spans="1:24" x14ac:dyDescent="0.25">
      <c r="A6419" s="77">
        <v>220240063553</v>
      </c>
      <c r="B6419" s="78" t="s">
        <v>390</v>
      </c>
      <c r="C6419" s="79">
        <v>45653</v>
      </c>
      <c r="D6419" s="77">
        <v>22024009401</v>
      </c>
      <c r="E6419" s="78" t="s">
        <v>1346</v>
      </c>
      <c r="F6419" s="80">
        <v>816.75</v>
      </c>
      <c r="G6419" s="78" t="s">
        <v>21</v>
      </c>
      <c r="H6419" s="78" t="s">
        <v>8213</v>
      </c>
      <c r="I6419" s="81">
        <v>220</v>
      </c>
      <c r="J6419" s="78" t="s">
        <v>398</v>
      </c>
      <c r="K6419" s="78" t="s">
        <v>398</v>
      </c>
      <c r="L6419" s="78" t="s">
        <v>413</v>
      </c>
      <c r="M6419" s="78" t="s">
        <v>585</v>
      </c>
      <c r="N6419" s="78" t="s">
        <v>539</v>
      </c>
      <c r="O6419" s="82" t="s">
        <v>326</v>
      </c>
      <c r="P6419" s="82" t="s">
        <v>6229</v>
      </c>
      <c r="Q6419" s="83" t="str">
        <f>MID(Tabla1[[#This Row],[Aplicación]],14,1)</f>
        <v>2</v>
      </c>
      <c r="R6419" s="35" t="s">
        <v>265</v>
      </c>
      <c r="S6419" s="83" t="str">
        <f>MID(Tabla1[[#This Row],[Aplicación]],6,2)</f>
        <v>10</v>
      </c>
      <c r="T6419" s="84" t="str">
        <f>VLOOKUP(Tabla1[[#This Row],[AREA]],Hoja1!A:B,2,FALSE)</f>
        <v>10. Personas mayores, familia y servicios sociales</v>
      </c>
      <c r="U6419" s="83" t="str">
        <f>MID(Tabla1[[#This Row],[Aplicación]],9,4)</f>
        <v>2314</v>
      </c>
      <c r="V6419" s="84" t="str">
        <f>VLOOKUP(Tabla1[[#This Row],[PROGRAMA]],Hoja1!A:B,2,FALSE)</f>
        <v>2314. Centro de programas juveniles</v>
      </c>
      <c r="W6419" s="83" t="str">
        <f>MID(Tabla1[[#This Row],[Aplicación]],14,2)</f>
        <v>22</v>
      </c>
      <c r="X6419" s="83" t="str">
        <f>MID(Tabla1[[#This Row],[Aplicación]],14,6)</f>
        <v>22615</v>
      </c>
    </row>
    <row r="6420" spans="1:24" x14ac:dyDescent="0.25">
      <c r="A6420" s="77">
        <v>220240063555</v>
      </c>
      <c r="B6420" s="78" t="s">
        <v>390</v>
      </c>
      <c r="C6420" s="79">
        <v>45653</v>
      </c>
      <c r="D6420" s="77">
        <v>22024009590</v>
      </c>
      <c r="E6420" s="78" t="s">
        <v>1262</v>
      </c>
      <c r="F6420" s="80">
        <v>828.87</v>
      </c>
      <c r="G6420" s="78" t="s">
        <v>594</v>
      </c>
      <c r="H6420" s="78" t="s">
        <v>8214</v>
      </c>
      <c r="I6420" s="81">
        <v>220</v>
      </c>
      <c r="J6420" s="78" t="s">
        <v>398</v>
      </c>
      <c r="K6420" s="78" t="s">
        <v>398</v>
      </c>
      <c r="L6420" s="78" t="s">
        <v>413</v>
      </c>
      <c r="M6420" s="78" t="s">
        <v>585</v>
      </c>
      <c r="N6420" s="78" t="s">
        <v>539</v>
      </c>
      <c r="O6420" s="82" t="s">
        <v>326</v>
      </c>
      <c r="P6420" s="82" t="s">
        <v>6229</v>
      </c>
      <c r="Q6420" s="83" t="str">
        <f>MID(Tabla1[[#This Row],[Aplicación]],14,1)</f>
        <v>2</v>
      </c>
      <c r="R6420" s="35" t="s">
        <v>265</v>
      </c>
      <c r="S6420" s="83" t="str">
        <f>MID(Tabla1[[#This Row],[Aplicación]],6,2)</f>
        <v>03</v>
      </c>
      <c r="T6420" s="84" t="str">
        <f>VLOOKUP(Tabla1[[#This Row],[AREA]],Hoja1!A:B,2,FALSE)</f>
        <v>03. Participación ciudadana y deportes</v>
      </c>
      <c r="U6420" s="83" t="str">
        <f>MID(Tabla1[[#This Row],[Aplicación]],9,4)</f>
        <v>9241</v>
      </c>
      <c r="V6420" s="84" t="str">
        <f>VLOOKUP(Tabla1[[#This Row],[PROGRAMA]],Hoja1!A:B,2,FALSE)</f>
        <v>9241. Participación ciudadana</v>
      </c>
      <c r="W6420" s="83" t="str">
        <f>MID(Tabla1[[#This Row],[Aplicación]],14,2)</f>
        <v>21</v>
      </c>
      <c r="X6420" s="83" t="str">
        <f>MID(Tabla1[[#This Row],[Aplicación]],14,6)</f>
        <v>213</v>
      </c>
    </row>
    <row r="6421" spans="1:24" x14ac:dyDescent="0.25">
      <c r="A6421" s="77">
        <v>220240067445</v>
      </c>
      <c r="B6421" s="78" t="s">
        <v>702</v>
      </c>
      <c r="C6421" s="79">
        <v>45657</v>
      </c>
      <c r="D6421" s="77">
        <v>22024001014</v>
      </c>
      <c r="E6421" s="78" t="s">
        <v>1341</v>
      </c>
      <c r="F6421" s="80">
        <v>241.08</v>
      </c>
      <c r="G6421" s="78" t="s">
        <v>804</v>
      </c>
      <c r="H6421" s="78" t="s">
        <v>8215</v>
      </c>
      <c r="I6421" s="81">
        <v>300</v>
      </c>
      <c r="J6421" s="78" t="s">
        <v>398</v>
      </c>
      <c r="K6421" s="78" t="s">
        <v>398</v>
      </c>
      <c r="L6421" s="78" t="s">
        <v>413</v>
      </c>
      <c r="M6421" s="78" t="s">
        <v>395</v>
      </c>
      <c r="N6421" s="78" t="s">
        <v>396</v>
      </c>
      <c r="O6421" s="82" t="s">
        <v>325</v>
      </c>
      <c r="P6421" s="82" t="s">
        <v>6229</v>
      </c>
      <c r="Q6421" s="83" t="str">
        <f>MID(Tabla1[[#This Row],[Aplicación]],14,1)</f>
        <v>2</v>
      </c>
      <c r="R6421" s="35" t="s">
        <v>265</v>
      </c>
      <c r="S6421" s="83" t="str">
        <f>MID(Tabla1[[#This Row],[Aplicación]],6,2)</f>
        <v>11</v>
      </c>
      <c r="T6421" s="84" t="str">
        <f>VLOOKUP(Tabla1[[#This Row],[AREA]],Hoja1!A:B,2,FALSE)</f>
        <v>11. Salud pública y seguridad ciudadana</v>
      </c>
      <c r="U6421" s="83" t="str">
        <f>MID(Tabla1[[#This Row],[Aplicación]],9,4)</f>
        <v>1321</v>
      </c>
      <c r="V6421" s="84" t="str">
        <f>VLOOKUP(Tabla1[[#This Row],[PROGRAMA]],Hoja1!A:B,2,FALSE)</f>
        <v>1321. Policía municipal</v>
      </c>
      <c r="W6421" s="83" t="str">
        <f>MID(Tabla1[[#This Row],[Aplicación]],14,2)</f>
        <v>22</v>
      </c>
      <c r="X6421" s="83" t="str">
        <f>MID(Tabla1[[#This Row],[Aplicación]],14,6)</f>
        <v>22199</v>
      </c>
    </row>
    <row r="6422" spans="1:24" x14ac:dyDescent="0.25">
      <c r="A6422" s="77">
        <v>220240068717</v>
      </c>
      <c r="B6422" s="78" t="s">
        <v>702</v>
      </c>
      <c r="C6422" s="79">
        <v>45657</v>
      </c>
      <c r="D6422" s="77">
        <v>22024000456</v>
      </c>
      <c r="E6422" s="78" t="s">
        <v>1426</v>
      </c>
      <c r="F6422" s="80">
        <v>233.38</v>
      </c>
      <c r="G6422" s="78" t="s">
        <v>51</v>
      </c>
      <c r="H6422" s="78" t="s">
        <v>8216</v>
      </c>
      <c r="I6422" s="81">
        <v>300</v>
      </c>
      <c r="J6422" s="78" t="s">
        <v>874</v>
      </c>
      <c r="K6422" s="78" t="s">
        <v>875</v>
      </c>
      <c r="L6422" s="78" t="s">
        <v>413</v>
      </c>
      <c r="M6422" s="78" t="s">
        <v>395</v>
      </c>
      <c r="N6422" s="78" t="s">
        <v>396</v>
      </c>
      <c r="O6422" s="82" t="s">
        <v>325</v>
      </c>
      <c r="P6422" s="82" t="s">
        <v>6229</v>
      </c>
      <c r="Q6422" s="83" t="str">
        <f>MID(Tabla1[[#This Row],[Aplicación]],14,1)</f>
        <v>2</v>
      </c>
      <c r="R6422" s="35" t="s">
        <v>265</v>
      </c>
      <c r="S6422" s="83" t="str">
        <f>MID(Tabla1[[#This Row],[Aplicación]],6,2)</f>
        <v>11</v>
      </c>
      <c r="T6422" s="84" t="str">
        <f>VLOOKUP(Tabla1[[#This Row],[AREA]],Hoja1!A:B,2,FALSE)</f>
        <v>11. Salud pública y seguridad ciudadana</v>
      </c>
      <c r="U6422" s="83" t="str">
        <f>MID(Tabla1[[#This Row],[Aplicación]],9,4)</f>
        <v>1621</v>
      </c>
      <c r="V6422" s="84" t="str">
        <f>VLOOKUP(Tabla1[[#This Row],[PROGRAMA]],Hoja1!A:B,2,FALSE)</f>
        <v>1621. Recogida de residuos</v>
      </c>
      <c r="W6422" s="83" t="str">
        <f>MID(Tabla1[[#This Row],[Aplicación]],14,2)</f>
        <v>22</v>
      </c>
      <c r="X6422" s="83" t="str">
        <f>MID(Tabla1[[#This Row],[Aplicación]],14,6)</f>
        <v>22199</v>
      </c>
    </row>
    <row r="6423" spans="1:24" x14ac:dyDescent="0.25">
      <c r="A6423" s="77">
        <v>220240068696</v>
      </c>
      <c r="B6423" s="78" t="s">
        <v>702</v>
      </c>
      <c r="C6423" s="79">
        <v>45657</v>
      </c>
      <c r="D6423" s="77">
        <v>22024000940</v>
      </c>
      <c r="E6423" s="78" t="s">
        <v>1285</v>
      </c>
      <c r="F6423" s="80">
        <v>228.41</v>
      </c>
      <c r="G6423" s="78" t="s">
        <v>815</v>
      </c>
      <c r="H6423" s="78" t="s">
        <v>8217</v>
      </c>
      <c r="I6423" s="81">
        <v>300</v>
      </c>
      <c r="J6423" s="78" t="s">
        <v>398</v>
      </c>
      <c r="K6423" s="78" t="s">
        <v>398</v>
      </c>
      <c r="L6423" s="78" t="s">
        <v>413</v>
      </c>
      <c r="M6423" s="78" t="s">
        <v>395</v>
      </c>
      <c r="N6423" s="78" t="s">
        <v>396</v>
      </c>
      <c r="O6423" s="82" t="s">
        <v>325</v>
      </c>
      <c r="P6423" s="82" t="s">
        <v>6229</v>
      </c>
      <c r="Q6423" s="83" t="str">
        <f>MID(Tabla1[[#This Row],[Aplicación]],14,1)</f>
        <v>2</v>
      </c>
      <c r="R6423" s="35" t="s">
        <v>265</v>
      </c>
      <c r="S6423" s="83" t="str">
        <f>MID(Tabla1[[#This Row],[Aplicación]],6,2)</f>
        <v>06</v>
      </c>
      <c r="T6423" s="84" t="str">
        <f>VLOOKUP(Tabla1[[#This Row],[AREA]],Hoja1!A:B,2,FALSE)</f>
        <v>06. Educación y cultura</v>
      </c>
      <c r="U6423" s="83" t="str">
        <f>MID(Tabla1[[#This Row],[Aplicación]],9,4)</f>
        <v>3232</v>
      </c>
      <c r="V6423" s="84" t="str">
        <f>VLOOKUP(Tabla1[[#This Row],[PROGRAMA]],Hoja1!A:B,2,FALSE)</f>
        <v>3232. Conservación y mantenimiento centros educación infantil y primaria</v>
      </c>
      <c r="W6423" s="83" t="str">
        <f>MID(Tabla1[[#This Row],[Aplicación]],14,2)</f>
        <v>21</v>
      </c>
      <c r="X6423" s="83" t="str">
        <f>MID(Tabla1[[#This Row],[Aplicación]],14,6)</f>
        <v>212</v>
      </c>
    </row>
    <row r="6424" spans="1:24" x14ac:dyDescent="0.25">
      <c r="A6424" s="77">
        <v>220240063562</v>
      </c>
      <c r="B6424" s="78" t="s">
        <v>390</v>
      </c>
      <c r="C6424" s="79">
        <v>45653</v>
      </c>
      <c r="D6424" s="77">
        <v>22024003366</v>
      </c>
      <c r="E6424" s="78" t="s">
        <v>1196</v>
      </c>
      <c r="F6424" s="80">
        <v>847</v>
      </c>
      <c r="G6424" s="78" t="s">
        <v>15</v>
      </c>
      <c r="H6424" s="78" t="s">
        <v>8218</v>
      </c>
      <c r="I6424" s="81">
        <v>220</v>
      </c>
      <c r="J6424" s="78" t="s">
        <v>537</v>
      </c>
      <c r="K6424" s="78" t="s">
        <v>537</v>
      </c>
      <c r="L6424" s="78" t="s">
        <v>399</v>
      </c>
      <c r="M6424" s="78" t="s">
        <v>585</v>
      </c>
      <c r="N6424" s="78" t="s">
        <v>539</v>
      </c>
      <c r="O6424" s="82" t="s">
        <v>326</v>
      </c>
      <c r="P6424" s="82" t="s">
        <v>6229</v>
      </c>
      <c r="Q6424" s="83" t="str">
        <f>MID(Tabla1[[#This Row],[Aplicación]],14,1)</f>
        <v>2</v>
      </c>
      <c r="R6424" s="35" t="s">
        <v>265</v>
      </c>
      <c r="S6424" s="83" t="str">
        <f>MID(Tabla1[[#This Row],[Aplicación]],6,2)</f>
        <v>06</v>
      </c>
      <c r="T6424" s="84" t="str">
        <f>VLOOKUP(Tabla1[[#This Row],[AREA]],Hoja1!A:B,2,FALSE)</f>
        <v>06. Educación y cultura</v>
      </c>
      <c r="U6424" s="83" t="str">
        <f>MID(Tabla1[[#This Row],[Aplicación]],9,4)</f>
        <v>3232</v>
      </c>
      <c r="V6424" s="84" t="str">
        <f>VLOOKUP(Tabla1[[#This Row],[PROGRAMA]],Hoja1!A:B,2,FALSE)</f>
        <v>3232. Conservación y mantenimiento centros educación infantil y primaria</v>
      </c>
      <c r="W6424" s="83" t="str">
        <f>MID(Tabla1[[#This Row],[Aplicación]],14,2)</f>
        <v>22</v>
      </c>
      <c r="X6424" s="83" t="str">
        <f>MID(Tabla1[[#This Row],[Aplicación]],14,6)</f>
        <v>22102</v>
      </c>
    </row>
    <row r="6425" spans="1:24" x14ac:dyDescent="0.25">
      <c r="A6425" s="77">
        <v>220240055081</v>
      </c>
      <c r="B6425" s="78" t="s">
        <v>390</v>
      </c>
      <c r="C6425" s="79">
        <v>45616</v>
      </c>
      <c r="D6425" s="77">
        <v>22024008591</v>
      </c>
      <c r="E6425" s="78" t="s">
        <v>5928</v>
      </c>
      <c r="F6425" s="80">
        <v>847</v>
      </c>
      <c r="G6425" s="78" t="s">
        <v>878</v>
      </c>
      <c r="H6425" s="78" t="s">
        <v>8219</v>
      </c>
      <c r="I6425" s="81" t="s">
        <v>2930</v>
      </c>
      <c r="J6425" s="78" t="s">
        <v>398</v>
      </c>
      <c r="K6425" s="78" t="s">
        <v>398</v>
      </c>
      <c r="L6425" s="78" t="s">
        <v>413</v>
      </c>
      <c r="M6425" s="78" t="s">
        <v>585</v>
      </c>
      <c r="N6425" s="78" t="s">
        <v>539</v>
      </c>
      <c r="O6425" s="82" t="s">
        <v>326</v>
      </c>
      <c r="P6425" s="82" t="s">
        <v>6229</v>
      </c>
      <c r="Q6425" s="83" t="str">
        <f>MID(Tabla1[[#This Row],[Aplicación]],14,1)</f>
        <v>2</v>
      </c>
      <c r="R6425" s="35" t="s">
        <v>265</v>
      </c>
      <c r="S6425" s="83" t="str">
        <f>MID(Tabla1[[#This Row],[Aplicación]],6,2)</f>
        <v>04</v>
      </c>
      <c r="T6425" s="84" t="str">
        <f>VLOOKUP(Tabla1[[#This Row],[AREA]],Hoja1!A:B,2,FALSE)</f>
        <v>04. Hacienda, personal y modernización administrativa</v>
      </c>
      <c r="U6425" s="83" t="str">
        <f>MID(Tabla1[[#This Row],[Aplicación]],9,4)</f>
        <v>9202</v>
      </c>
      <c r="V6425" s="84" t="str">
        <f>VLOOKUP(Tabla1[[#This Row],[PROGRAMA]],Hoja1!A:B,2,FALSE)</f>
        <v>9202. Gestión de recursos humanos</v>
      </c>
      <c r="W6425" s="83" t="str">
        <f>MID(Tabla1[[#This Row],[Aplicación]],14,2)</f>
        <v>22</v>
      </c>
      <c r="X6425" s="83" t="str">
        <f>MID(Tabla1[[#This Row],[Aplicación]],14,6)</f>
        <v>22699</v>
      </c>
    </row>
    <row r="6426" spans="1:24" x14ac:dyDescent="0.25">
      <c r="A6426" s="77">
        <v>220240048704</v>
      </c>
      <c r="B6426" s="78" t="s">
        <v>390</v>
      </c>
      <c r="C6426" s="79">
        <v>45582</v>
      </c>
      <c r="D6426" s="77">
        <v>22024007718</v>
      </c>
      <c r="E6426" s="78" t="s">
        <v>1458</v>
      </c>
      <c r="F6426" s="80">
        <v>960.5</v>
      </c>
      <c r="G6426" s="78" t="s">
        <v>1114</v>
      </c>
      <c r="H6426" s="78" t="s">
        <v>8220</v>
      </c>
      <c r="I6426" s="81" t="s">
        <v>2930</v>
      </c>
      <c r="J6426" s="78" t="s">
        <v>685</v>
      </c>
      <c r="K6426" s="78" t="s">
        <v>398</v>
      </c>
      <c r="L6426" s="78" t="s">
        <v>399</v>
      </c>
      <c r="M6426" s="78" t="s">
        <v>585</v>
      </c>
      <c r="N6426" s="78" t="s">
        <v>539</v>
      </c>
      <c r="O6426" s="82" t="s">
        <v>326</v>
      </c>
      <c r="P6426" s="82" t="s">
        <v>6229</v>
      </c>
      <c r="Q6426" s="83" t="str">
        <f>MID(Tabla1[[#This Row],[Aplicación]],14,1)</f>
        <v>2</v>
      </c>
      <c r="R6426" s="35" t="s">
        <v>265</v>
      </c>
      <c r="S6426" s="83" t="str">
        <f>MID(Tabla1[[#This Row],[Aplicación]],6,2)</f>
        <v>02</v>
      </c>
      <c r="T6426" s="84" t="str">
        <f>VLOOKUP(Tabla1[[#This Row],[AREA]],Hoja1!A:B,2,FALSE)</f>
        <v>02. Urbanismo y vivienda</v>
      </c>
      <c r="U6426" s="83" t="str">
        <f>MID(Tabla1[[#This Row],[Aplicación]],9,4)</f>
        <v>9332</v>
      </c>
      <c r="V6426" s="84" t="str">
        <f>VLOOKUP(Tabla1[[#This Row],[PROGRAMA]],Hoja1!A:B,2,FALSE)</f>
        <v>9332. Mantenimiento de edificios e instalaciones municipales</v>
      </c>
      <c r="W6426" s="83" t="str">
        <f>MID(Tabla1[[#This Row],[Aplicación]],14,2)</f>
        <v>20</v>
      </c>
      <c r="X6426" s="83" t="str">
        <f>MID(Tabla1[[#This Row],[Aplicación]],14,6)</f>
        <v>203</v>
      </c>
    </row>
    <row r="6427" spans="1:24" x14ac:dyDescent="0.25">
      <c r="A6427" s="77">
        <v>220240057896</v>
      </c>
      <c r="B6427" s="78" t="s">
        <v>390</v>
      </c>
      <c r="C6427" s="79">
        <v>45630</v>
      </c>
      <c r="D6427" s="77">
        <v>22024008690</v>
      </c>
      <c r="E6427" s="78" t="s">
        <v>1313</v>
      </c>
      <c r="F6427" s="80">
        <v>974.05</v>
      </c>
      <c r="G6427" s="78" t="s">
        <v>5072</v>
      </c>
      <c r="H6427" s="78" t="s">
        <v>8221</v>
      </c>
      <c r="I6427" s="81" t="s">
        <v>2930</v>
      </c>
      <c r="J6427" s="78" t="s">
        <v>398</v>
      </c>
      <c r="K6427" s="78" t="s">
        <v>398</v>
      </c>
      <c r="L6427" s="78" t="s">
        <v>413</v>
      </c>
      <c r="M6427" s="78" t="s">
        <v>585</v>
      </c>
      <c r="N6427" s="78" t="s">
        <v>539</v>
      </c>
      <c r="O6427" s="82" t="s">
        <v>326</v>
      </c>
      <c r="P6427" s="82" t="s">
        <v>6229</v>
      </c>
      <c r="Q6427" s="83" t="str">
        <f>MID(Tabla1[[#This Row],[Aplicación]],14,1)</f>
        <v>2</v>
      </c>
      <c r="R6427" s="35" t="s">
        <v>265</v>
      </c>
      <c r="S6427" s="83" t="str">
        <f>MID(Tabla1[[#This Row],[Aplicación]],6,2)</f>
        <v>10</v>
      </c>
      <c r="T6427" s="84" t="str">
        <f>VLOOKUP(Tabla1[[#This Row],[AREA]],Hoja1!A:B,2,FALSE)</f>
        <v>10. Personas mayores, familia y servicios sociales</v>
      </c>
      <c r="U6427" s="83" t="str">
        <f>MID(Tabla1[[#This Row],[Aplicación]],9,4)</f>
        <v>2312</v>
      </c>
      <c r="V6427" s="84" t="str">
        <f>VLOOKUP(Tabla1[[#This Row],[PROGRAMA]],Hoja1!A:B,2,FALSE)</f>
        <v>2312. Iniciativas sociales</v>
      </c>
      <c r="W6427" s="83" t="str">
        <f>MID(Tabla1[[#This Row],[Aplicación]],14,2)</f>
        <v>22</v>
      </c>
      <c r="X6427" s="83" t="str">
        <f>MID(Tabla1[[#This Row],[Aplicación]],14,6)</f>
        <v>22699</v>
      </c>
    </row>
    <row r="6428" spans="1:24" x14ac:dyDescent="0.25">
      <c r="A6428" s="77">
        <v>220240055996</v>
      </c>
      <c r="B6428" s="78" t="s">
        <v>390</v>
      </c>
      <c r="C6428" s="79">
        <v>45621</v>
      </c>
      <c r="D6428" s="77">
        <v>22024008723</v>
      </c>
      <c r="E6428" s="78" t="s">
        <v>1370</v>
      </c>
      <c r="F6428" s="80">
        <v>990</v>
      </c>
      <c r="G6428" s="78" t="s">
        <v>8222</v>
      </c>
      <c r="H6428" s="78" t="s">
        <v>8223</v>
      </c>
      <c r="I6428" s="81" t="s">
        <v>2930</v>
      </c>
      <c r="J6428" s="78" t="s">
        <v>684</v>
      </c>
      <c r="K6428" s="78" t="s">
        <v>398</v>
      </c>
      <c r="L6428" s="78" t="s">
        <v>399</v>
      </c>
      <c r="M6428" s="78" t="s">
        <v>585</v>
      </c>
      <c r="N6428" s="78" t="s">
        <v>539</v>
      </c>
      <c r="O6428" s="82" t="s">
        <v>326</v>
      </c>
      <c r="P6428" s="82" t="s">
        <v>6229</v>
      </c>
      <c r="Q6428" s="83" t="str">
        <f>MID(Tabla1[[#This Row],[Aplicación]],14,1)</f>
        <v>2</v>
      </c>
      <c r="R6428" s="35" t="s">
        <v>265</v>
      </c>
      <c r="S6428" s="83" t="str">
        <f>MID(Tabla1[[#This Row],[Aplicación]],6,2)</f>
        <v>03</v>
      </c>
      <c r="T6428" s="84" t="str">
        <f>VLOOKUP(Tabla1[[#This Row],[AREA]],Hoja1!A:B,2,FALSE)</f>
        <v>03. Participación ciudadana y deportes</v>
      </c>
      <c r="U6428" s="83" t="str">
        <f>MID(Tabla1[[#This Row],[Aplicación]],9,4)</f>
        <v>9241</v>
      </c>
      <c r="V6428" s="84" t="str">
        <f>VLOOKUP(Tabla1[[#This Row],[PROGRAMA]],Hoja1!A:B,2,FALSE)</f>
        <v>9241. Participación ciudadana</v>
      </c>
      <c r="W6428" s="83" t="str">
        <f>MID(Tabla1[[#This Row],[Aplicación]],14,2)</f>
        <v>22</v>
      </c>
      <c r="X6428" s="83" t="str">
        <f>MID(Tabla1[[#This Row],[Aplicación]],14,6)</f>
        <v>22609</v>
      </c>
    </row>
    <row r="6429" spans="1:24" x14ac:dyDescent="0.25">
      <c r="A6429" s="77">
        <v>220240053248</v>
      </c>
      <c r="B6429" s="78" t="s">
        <v>390</v>
      </c>
      <c r="C6429" s="79">
        <v>45604</v>
      </c>
      <c r="D6429" s="77">
        <v>22024008130</v>
      </c>
      <c r="E6429" s="78" t="s">
        <v>8224</v>
      </c>
      <c r="F6429" s="80">
        <v>992.44</v>
      </c>
      <c r="G6429" s="78" t="s">
        <v>5483</v>
      </c>
      <c r="H6429" s="78" t="s">
        <v>8225</v>
      </c>
      <c r="I6429" s="81" t="s">
        <v>2930</v>
      </c>
      <c r="J6429" s="78" t="s">
        <v>678</v>
      </c>
      <c r="K6429" s="78" t="s">
        <v>678</v>
      </c>
      <c r="L6429" s="78" t="s">
        <v>413</v>
      </c>
      <c r="M6429" s="78" t="s">
        <v>585</v>
      </c>
      <c r="N6429" s="78" t="s">
        <v>539</v>
      </c>
      <c r="O6429" s="82" t="s">
        <v>326</v>
      </c>
      <c r="P6429" s="82" t="s">
        <v>6229</v>
      </c>
      <c r="Q6429" s="83" t="str">
        <f>MID(Tabla1[[#This Row],[Aplicación]],14,1)</f>
        <v>6</v>
      </c>
      <c r="R6429" s="35" t="s">
        <v>266</v>
      </c>
      <c r="S6429" s="83" t="str">
        <f>MID(Tabla1[[#This Row],[Aplicación]],6,2)</f>
        <v>11</v>
      </c>
      <c r="T6429" s="84" t="str">
        <f>VLOOKUP(Tabla1[[#This Row],[AREA]],Hoja1!A:B,2,FALSE)</f>
        <v>11. Salud pública y seguridad ciudadana</v>
      </c>
      <c r="U6429" s="83" t="str">
        <f>MID(Tabla1[[#This Row],[Aplicación]],9,4)</f>
        <v>3111</v>
      </c>
      <c r="V6429" s="84" t="str">
        <f>VLOOKUP(Tabla1[[#This Row],[PROGRAMA]],Hoja1!A:B,2,FALSE)</f>
        <v>3111. Protección de la salubridad pública</v>
      </c>
      <c r="W6429" s="83" t="str">
        <f>MID(Tabla1[[#This Row],[Aplicación]],14,2)</f>
        <v>63</v>
      </c>
      <c r="X6429" s="83" t="str">
        <f>MID(Tabla1[[#This Row],[Aplicación]],14,6)</f>
        <v>633</v>
      </c>
    </row>
    <row r="6430" spans="1:24" x14ac:dyDescent="0.25">
      <c r="A6430" s="77">
        <v>220240064889</v>
      </c>
      <c r="B6430" s="78" t="s">
        <v>702</v>
      </c>
      <c r="C6430" s="79">
        <v>45657</v>
      </c>
      <c r="D6430" s="77">
        <v>22024000940</v>
      </c>
      <c r="E6430" s="78" t="s">
        <v>1285</v>
      </c>
      <c r="F6430" s="80">
        <v>226.35</v>
      </c>
      <c r="G6430" s="78" t="s">
        <v>852</v>
      </c>
      <c r="H6430" s="78" t="s">
        <v>8226</v>
      </c>
      <c r="I6430" s="81">
        <v>300</v>
      </c>
      <c r="J6430" s="78" t="s">
        <v>398</v>
      </c>
      <c r="K6430" s="78" t="s">
        <v>398</v>
      </c>
      <c r="L6430" s="78" t="s">
        <v>413</v>
      </c>
      <c r="M6430" s="78" t="s">
        <v>395</v>
      </c>
      <c r="N6430" s="78" t="s">
        <v>396</v>
      </c>
      <c r="O6430" s="82" t="s">
        <v>325</v>
      </c>
      <c r="P6430" s="82" t="s">
        <v>6229</v>
      </c>
      <c r="Q6430" s="83" t="str">
        <f>MID(Tabla1[[#This Row],[Aplicación]],14,1)</f>
        <v>2</v>
      </c>
      <c r="R6430" s="35" t="s">
        <v>265</v>
      </c>
      <c r="S6430" s="83" t="str">
        <f>MID(Tabla1[[#This Row],[Aplicación]],6,2)</f>
        <v>06</v>
      </c>
      <c r="T6430" s="84" t="str">
        <f>VLOOKUP(Tabla1[[#This Row],[AREA]],Hoja1!A:B,2,FALSE)</f>
        <v>06. Educación y cultura</v>
      </c>
      <c r="U6430" s="83" t="str">
        <f>MID(Tabla1[[#This Row],[Aplicación]],9,4)</f>
        <v>3232</v>
      </c>
      <c r="V6430" s="84" t="str">
        <f>VLOOKUP(Tabla1[[#This Row],[PROGRAMA]],Hoja1!A:B,2,FALSE)</f>
        <v>3232. Conservación y mantenimiento centros educación infantil y primaria</v>
      </c>
      <c r="W6430" s="83" t="str">
        <f>MID(Tabla1[[#This Row],[Aplicación]],14,2)</f>
        <v>21</v>
      </c>
      <c r="X6430" s="83" t="str">
        <f>MID(Tabla1[[#This Row],[Aplicación]],14,6)</f>
        <v>212</v>
      </c>
    </row>
    <row r="6431" spans="1:24" x14ac:dyDescent="0.25">
      <c r="A6431" s="77">
        <v>220240066960</v>
      </c>
      <c r="B6431" s="78" t="s">
        <v>702</v>
      </c>
      <c r="C6431" s="79">
        <v>45657</v>
      </c>
      <c r="D6431" s="77">
        <v>22024000079</v>
      </c>
      <c r="E6431" s="78" t="s">
        <v>1262</v>
      </c>
      <c r="F6431" s="80">
        <v>216.46</v>
      </c>
      <c r="G6431" s="78" t="s">
        <v>82</v>
      </c>
      <c r="H6431" s="78" t="s">
        <v>8227</v>
      </c>
      <c r="I6431" s="81">
        <v>300</v>
      </c>
      <c r="J6431" s="78" t="s">
        <v>398</v>
      </c>
      <c r="K6431" s="78" t="s">
        <v>398</v>
      </c>
      <c r="L6431" s="78" t="s">
        <v>413</v>
      </c>
      <c r="M6431" s="78" t="s">
        <v>395</v>
      </c>
      <c r="N6431" s="78" t="s">
        <v>396</v>
      </c>
      <c r="O6431" s="82" t="s">
        <v>325</v>
      </c>
      <c r="P6431" s="82" t="s">
        <v>6229</v>
      </c>
      <c r="Q6431" s="83" t="str">
        <f>MID(Tabla1[[#This Row],[Aplicación]],14,1)</f>
        <v>2</v>
      </c>
      <c r="R6431" s="35" t="s">
        <v>265</v>
      </c>
      <c r="S6431" s="83" t="str">
        <f>MID(Tabla1[[#This Row],[Aplicación]],6,2)</f>
        <v>03</v>
      </c>
      <c r="T6431" s="84" t="str">
        <f>VLOOKUP(Tabla1[[#This Row],[AREA]],Hoja1!A:B,2,FALSE)</f>
        <v>03. Participación ciudadana y deportes</v>
      </c>
      <c r="U6431" s="83" t="str">
        <f>MID(Tabla1[[#This Row],[Aplicación]],9,4)</f>
        <v>9241</v>
      </c>
      <c r="V6431" s="84" t="str">
        <f>VLOOKUP(Tabla1[[#This Row],[PROGRAMA]],Hoja1!A:B,2,FALSE)</f>
        <v>9241. Participación ciudadana</v>
      </c>
      <c r="W6431" s="83" t="str">
        <f>MID(Tabla1[[#This Row],[Aplicación]],14,2)</f>
        <v>21</v>
      </c>
      <c r="X6431" s="83" t="str">
        <f>MID(Tabla1[[#This Row],[Aplicación]],14,6)</f>
        <v>213</v>
      </c>
    </row>
    <row r="6432" spans="1:24" x14ac:dyDescent="0.25">
      <c r="A6432" s="77">
        <v>220240067656</v>
      </c>
      <c r="B6432" s="78" t="s">
        <v>702</v>
      </c>
      <c r="C6432" s="79">
        <v>45657</v>
      </c>
      <c r="D6432" s="77">
        <v>22024000506</v>
      </c>
      <c r="E6432" s="78" t="s">
        <v>1335</v>
      </c>
      <c r="F6432" s="80">
        <v>214.84</v>
      </c>
      <c r="G6432" s="78" t="s">
        <v>40</v>
      </c>
      <c r="H6432" s="78" t="s">
        <v>8228</v>
      </c>
      <c r="I6432" s="81">
        <v>300</v>
      </c>
      <c r="J6432" s="78" t="s">
        <v>398</v>
      </c>
      <c r="K6432" s="78" t="s">
        <v>398</v>
      </c>
      <c r="L6432" s="78" t="s">
        <v>413</v>
      </c>
      <c r="M6432" s="78" t="s">
        <v>395</v>
      </c>
      <c r="N6432" s="78" t="s">
        <v>396</v>
      </c>
      <c r="O6432" s="82" t="s">
        <v>325</v>
      </c>
      <c r="P6432" s="82" t="s">
        <v>6229</v>
      </c>
      <c r="Q6432" s="83" t="str">
        <f>MID(Tabla1[[#This Row],[Aplicación]],14,1)</f>
        <v>2</v>
      </c>
      <c r="R6432" s="35" t="s">
        <v>265</v>
      </c>
      <c r="S6432" s="83" t="str">
        <f>MID(Tabla1[[#This Row],[Aplicación]],6,2)</f>
        <v>10</v>
      </c>
      <c r="T6432" s="84" t="str">
        <f>VLOOKUP(Tabla1[[#This Row],[AREA]],Hoja1!A:B,2,FALSE)</f>
        <v>10. Personas mayores, familia y servicios sociales</v>
      </c>
      <c r="U6432" s="83" t="str">
        <f>MID(Tabla1[[#This Row],[Aplicación]],9,4)</f>
        <v>2412</v>
      </c>
      <c r="V6432" s="84" t="str">
        <f>VLOOKUP(Tabla1[[#This Row],[PROGRAMA]],Hoja1!A:B,2,FALSE)</f>
        <v>2412. Formación para el empleo</v>
      </c>
      <c r="W6432" s="83" t="str">
        <f>MID(Tabla1[[#This Row],[Aplicación]],14,2)</f>
        <v>22</v>
      </c>
      <c r="X6432" s="83" t="str">
        <f>MID(Tabla1[[#This Row],[Aplicación]],14,6)</f>
        <v>22199</v>
      </c>
    </row>
    <row r="6433" spans="1:24" x14ac:dyDescent="0.25">
      <c r="A6433" s="77">
        <v>220240068443</v>
      </c>
      <c r="B6433" s="78" t="s">
        <v>702</v>
      </c>
      <c r="C6433" s="79">
        <v>45657</v>
      </c>
      <c r="D6433" s="77">
        <v>22024001633</v>
      </c>
      <c r="E6433" s="78" t="s">
        <v>1427</v>
      </c>
      <c r="F6433" s="80">
        <v>214.55</v>
      </c>
      <c r="G6433" s="78" t="s">
        <v>681</v>
      </c>
      <c r="H6433" s="78" t="s">
        <v>8229</v>
      </c>
      <c r="I6433" s="81">
        <v>300</v>
      </c>
      <c r="J6433" s="78" t="s">
        <v>398</v>
      </c>
      <c r="K6433" s="78" t="s">
        <v>398</v>
      </c>
      <c r="L6433" s="78" t="s">
        <v>413</v>
      </c>
      <c r="M6433" s="78" t="s">
        <v>395</v>
      </c>
      <c r="N6433" s="78" t="s">
        <v>396</v>
      </c>
      <c r="O6433" s="82" t="s">
        <v>325</v>
      </c>
      <c r="P6433" s="82" t="s">
        <v>6229</v>
      </c>
      <c r="Q6433" s="83" t="str">
        <f>MID(Tabla1[[#This Row],[Aplicación]],14,1)</f>
        <v>2</v>
      </c>
      <c r="R6433" s="35" t="s">
        <v>265</v>
      </c>
      <c r="S6433" s="83" t="str">
        <f>MID(Tabla1[[#This Row],[Aplicación]],6,2)</f>
        <v>07</v>
      </c>
      <c r="T6433" s="84" t="str">
        <f>VLOOKUP(Tabla1[[#This Row],[AREA]],Hoja1!A:B,2,FALSE)</f>
        <v>07. Medio ambiente</v>
      </c>
      <c r="U6433" s="83" t="str">
        <f>MID(Tabla1[[#This Row],[Aplicación]],9,4)</f>
        <v>1711</v>
      </c>
      <c r="V6433" s="84" t="str">
        <f>VLOOKUP(Tabla1[[#This Row],[PROGRAMA]],Hoja1!A:B,2,FALSE)</f>
        <v>1711. Parques y jardines</v>
      </c>
      <c r="W6433" s="83" t="str">
        <f>MID(Tabla1[[#This Row],[Aplicación]],14,2)</f>
        <v>22</v>
      </c>
      <c r="X6433" s="83" t="str">
        <f>MID(Tabla1[[#This Row],[Aplicación]],14,6)</f>
        <v>22199</v>
      </c>
    </row>
    <row r="6434" spans="1:24" x14ac:dyDescent="0.25">
      <c r="A6434" s="77">
        <v>220240051155</v>
      </c>
      <c r="B6434" s="78" t="s">
        <v>390</v>
      </c>
      <c r="C6434" s="79">
        <v>45594</v>
      </c>
      <c r="D6434" s="77">
        <v>22024007912</v>
      </c>
      <c r="E6434" s="78" t="s">
        <v>1428</v>
      </c>
      <c r="F6434" s="80">
        <v>997.15</v>
      </c>
      <c r="G6434" s="78" t="s">
        <v>8230</v>
      </c>
      <c r="H6434" s="78" t="s">
        <v>8231</v>
      </c>
      <c r="I6434" s="81" t="s">
        <v>2930</v>
      </c>
      <c r="J6434" s="78" t="s">
        <v>398</v>
      </c>
      <c r="K6434" s="78" t="s">
        <v>398</v>
      </c>
      <c r="L6434" s="78" t="s">
        <v>399</v>
      </c>
      <c r="M6434" s="78" t="s">
        <v>585</v>
      </c>
      <c r="N6434" s="78" t="s">
        <v>539</v>
      </c>
      <c r="O6434" s="82" t="s">
        <v>326</v>
      </c>
      <c r="P6434" s="82" t="s">
        <v>6229</v>
      </c>
      <c r="Q6434" s="83" t="str">
        <f>MID(Tabla1[[#This Row],[Aplicación]],14,1)</f>
        <v>2</v>
      </c>
      <c r="R6434" s="35" t="s">
        <v>265</v>
      </c>
      <c r="S6434" s="83" t="str">
        <f>MID(Tabla1[[#This Row],[Aplicación]],6,2)</f>
        <v>09</v>
      </c>
      <c r="T6434" s="84" t="str">
        <f>VLOOKUP(Tabla1[[#This Row],[AREA]],Hoja1!A:B,2,FALSE)</f>
        <v>09. Turismo, eventos y marca ciudad</v>
      </c>
      <c r="U6434" s="83" t="str">
        <f>MID(Tabla1[[#This Row],[Aplicación]],9,4)</f>
        <v>4321</v>
      </c>
      <c r="V6434" s="84" t="str">
        <f>VLOOKUP(Tabla1[[#This Row],[PROGRAMA]],Hoja1!A:B,2,FALSE)</f>
        <v>4321. Turismo</v>
      </c>
      <c r="W6434" s="83" t="str">
        <f>MID(Tabla1[[#This Row],[Aplicación]],14,2)</f>
        <v>22</v>
      </c>
      <c r="X6434" s="83" t="str">
        <f>MID(Tabla1[[#This Row],[Aplicación]],14,6)</f>
        <v>22699</v>
      </c>
    </row>
    <row r="6435" spans="1:24" x14ac:dyDescent="0.25">
      <c r="A6435" s="77">
        <v>220240056010</v>
      </c>
      <c r="B6435" s="78" t="s">
        <v>390</v>
      </c>
      <c r="C6435" s="79">
        <v>45621</v>
      </c>
      <c r="D6435" s="77">
        <v>22024008782</v>
      </c>
      <c r="E6435" s="78" t="s">
        <v>1230</v>
      </c>
      <c r="F6435" s="80">
        <v>1026.58</v>
      </c>
      <c r="G6435" s="78" t="s">
        <v>18</v>
      </c>
      <c r="H6435" s="78" t="s">
        <v>8232</v>
      </c>
      <c r="I6435" s="81" t="s">
        <v>2930</v>
      </c>
      <c r="J6435" s="78" t="s">
        <v>398</v>
      </c>
      <c r="K6435" s="78" t="s">
        <v>398</v>
      </c>
      <c r="L6435" s="78" t="s">
        <v>413</v>
      </c>
      <c r="M6435" s="78" t="s">
        <v>585</v>
      </c>
      <c r="N6435" s="78" t="s">
        <v>539</v>
      </c>
      <c r="O6435" s="82" t="s">
        <v>326</v>
      </c>
      <c r="P6435" s="82" t="s">
        <v>6229</v>
      </c>
      <c r="Q6435" s="83" t="str">
        <f>MID(Tabla1[[#This Row],[Aplicación]],14,1)</f>
        <v>6</v>
      </c>
      <c r="R6435" s="35" t="s">
        <v>266</v>
      </c>
      <c r="S6435" s="83" t="str">
        <f>MID(Tabla1[[#This Row],[Aplicación]],6,2)</f>
        <v>11</v>
      </c>
      <c r="T6435" s="84" t="str">
        <f>VLOOKUP(Tabla1[[#This Row],[AREA]],Hoja1!A:B,2,FALSE)</f>
        <v>11. Salud pública y seguridad ciudadana</v>
      </c>
      <c r="U6435" s="83" t="str">
        <f>MID(Tabla1[[#This Row],[Aplicación]],9,4)</f>
        <v>1321</v>
      </c>
      <c r="V6435" s="84" t="str">
        <f>VLOOKUP(Tabla1[[#This Row],[PROGRAMA]],Hoja1!A:B,2,FALSE)</f>
        <v>1321. Policía municipal</v>
      </c>
      <c r="W6435" s="83" t="str">
        <f>MID(Tabla1[[#This Row],[Aplicación]],14,2)</f>
        <v>62</v>
      </c>
      <c r="X6435" s="83" t="str">
        <f>MID(Tabla1[[#This Row],[Aplicación]],14,6)</f>
        <v>626</v>
      </c>
    </row>
    <row r="6436" spans="1:24" x14ac:dyDescent="0.25">
      <c r="A6436" s="77">
        <v>220240053859</v>
      </c>
      <c r="B6436" s="78" t="s">
        <v>390</v>
      </c>
      <c r="C6436" s="79">
        <v>45611</v>
      </c>
      <c r="D6436" s="77">
        <v>22024008586</v>
      </c>
      <c r="E6436" s="78" t="s">
        <v>1262</v>
      </c>
      <c r="F6436" s="80">
        <v>1042.25</v>
      </c>
      <c r="G6436" s="78" t="s">
        <v>5925</v>
      </c>
      <c r="H6436" s="78" t="s">
        <v>8233</v>
      </c>
      <c r="I6436" s="81" t="s">
        <v>2930</v>
      </c>
      <c r="J6436" s="78" t="s">
        <v>581</v>
      </c>
      <c r="K6436" s="78" t="s">
        <v>393</v>
      </c>
      <c r="L6436" s="78" t="s">
        <v>399</v>
      </c>
      <c r="M6436" s="78" t="s">
        <v>585</v>
      </c>
      <c r="N6436" s="78" t="s">
        <v>539</v>
      </c>
      <c r="O6436" s="82" t="s">
        <v>326</v>
      </c>
      <c r="P6436" s="82" t="s">
        <v>6229</v>
      </c>
      <c r="Q6436" s="83" t="str">
        <f>MID(Tabla1[[#This Row],[Aplicación]],14,1)</f>
        <v>2</v>
      </c>
      <c r="R6436" s="35" t="s">
        <v>265</v>
      </c>
      <c r="S6436" s="83" t="str">
        <f>MID(Tabla1[[#This Row],[Aplicación]],6,2)</f>
        <v>03</v>
      </c>
      <c r="T6436" s="84" t="str">
        <f>VLOOKUP(Tabla1[[#This Row],[AREA]],Hoja1!A:B,2,FALSE)</f>
        <v>03. Participación ciudadana y deportes</v>
      </c>
      <c r="U6436" s="83" t="str">
        <f>MID(Tabla1[[#This Row],[Aplicación]],9,4)</f>
        <v>9241</v>
      </c>
      <c r="V6436" s="84" t="str">
        <f>VLOOKUP(Tabla1[[#This Row],[PROGRAMA]],Hoja1!A:B,2,FALSE)</f>
        <v>9241. Participación ciudadana</v>
      </c>
      <c r="W6436" s="83" t="str">
        <f>MID(Tabla1[[#This Row],[Aplicación]],14,2)</f>
        <v>21</v>
      </c>
      <c r="X6436" s="83" t="str">
        <f>MID(Tabla1[[#This Row],[Aplicación]],14,6)</f>
        <v>213</v>
      </c>
    </row>
    <row r="6437" spans="1:24" x14ac:dyDescent="0.25">
      <c r="A6437" s="77">
        <v>220240056003</v>
      </c>
      <c r="B6437" s="78" t="s">
        <v>390</v>
      </c>
      <c r="C6437" s="79">
        <v>45621</v>
      </c>
      <c r="D6437" s="77">
        <v>22024008776</v>
      </c>
      <c r="E6437" s="78" t="s">
        <v>1370</v>
      </c>
      <c r="F6437" s="80">
        <v>1045</v>
      </c>
      <c r="G6437" s="78" t="s">
        <v>8234</v>
      </c>
      <c r="H6437" s="78" t="s">
        <v>8235</v>
      </c>
      <c r="I6437" s="81" t="s">
        <v>2930</v>
      </c>
      <c r="J6437" s="78" t="s">
        <v>398</v>
      </c>
      <c r="K6437" s="78" t="s">
        <v>398</v>
      </c>
      <c r="L6437" s="78" t="s">
        <v>399</v>
      </c>
      <c r="M6437" s="78" t="s">
        <v>585</v>
      </c>
      <c r="N6437" s="78" t="s">
        <v>539</v>
      </c>
      <c r="O6437" s="82" t="s">
        <v>326</v>
      </c>
      <c r="P6437" s="82" t="s">
        <v>6229</v>
      </c>
      <c r="Q6437" s="83" t="str">
        <f>MID(Tabla1[[#This Row],[Aplicación]],14,1)</f>
        <v>2</v>
      </c>
      <c r="R6437" s="35" t="s">
        <v>265</v>
      </c>
      <c r="S6437" s="83" t="str">
        <f>MID(Tabla1[[#This Row],[Aplicación]],6,2)</f>
        <v>03</v>
      </c>
      <c r="T6437" s="84" t="str">
        <f>VLOOKUP(Tabla1[[#This Row],[AREA]],Hoja1!A:B,2,FALSE)</f>
        <v>03. Participación ciudadana y deportes</v>
      </c>
      <c r="U6437" s="83" t="str">
        <f>MID(Tabla1[[#This Row],[Aplicación]],9,4)</f>
        <v>9241</v>
      </c>
      <c r="V6437" s="84" t="str">
        <f>VLOOKUP(Tabla1[[#This Row],[PROGRAMA]],Hoja1!A:B,2,FALSE)</f>
        <v>9241. Participación ciudadana</v>
      </c>
      <c r="W6437" s="83" t="str">
        <f>MID(Tabla1[[#This Row],[Aplicación]],14,2)</f>
        <v>22</v>
      </c>
      <c r="X6437" s="83" t="str">
        <f>MID(Tabla1[[#This Row],[Aplicación]],14,6)</f>
        <v>22609</v>
      </c>
    </row>
    <row r="6438" spans="1:24" x14ac:dyDescent="0.25">
      <c r="A6438" s="77">
        <v>220240045536</v>
      </c>
      <c r="B6438" s="78" t="s">
        <v>390</v>
      </c>
      <c r="C6438" s="79">
        <v>45568</v>
      </c>
      <c r="D6438" s="77">
        <v>22024007377</v>
      </c>
      <c r="E6438" s="78" t="s">
        <v>1370</v>
      </c>
      <c r="F6438" s="80">
        <v>1045</v>
      </c>
      <c r="G6438" s="78" t="s">
        <v>8236</v>
      </c>
      <c r="H6438" s="78" t="s">
        <v>8237</v>
      </c>
      <c r="I6438" s="81" t="s">
        <v>2930</v>
      </c>
      <c r="J6438" s="78" t="s">
        <v>499</v>
      </c>
      <c r="K6438" s="78" t="s">
        <v>499</v>
      </c>
      <c r="L6438" s="78" t="s">
        <v>399</v>
      </c>
      <c r="M6438" s="78" t="s">
        <v>585</v>
      </c>
      <c r="N6438" s="78" t="s">
        <v>539</v>
      </c>
      <c r="O6438" s="82" t="s">
        <v>326</v>
      </c>
      <c r="P6438" s="82" t="s">
        <v>6229</v>
      </c>
      <c r="Q6438" s="83" t="str">
        <f>MID(Tabla1[[#This Row],[Aplicación]],14,1)</f>
        <v>2</v>
      </c>
      <c r="R6438" s="35" t="s">
        <v>265</v>
      </c>
      <c r="S6438" s="83" t="str">
        <f>MID(Tabla1[[#This Row],[Aplicación]],6,2)</f>
        <v>03</v>
      </c>
      <c r="T6438" s="84" t="str">
        <f>VLOOKUP(Tabla1[[#This Row],[AREA]],Hoja1!A:B,2,FALSE)</f>
        <v>03. Participación ciudadana y deportes</v>
      </c>
      <c r="U6438" s="83" t="str">
        <f>MID(Tabla1[[#This Row],[Aplicación]],9,4)</f>
        <v>9241</v>
      </c>
      <c r="V6438" s="84" t="str">
        <f>VLOOKUP(Tabla1[[#This Row],[PROGRAMA]],Hoja1!A:B,2,FALSE)</f>
        <v>9241. Participación ciudadana</v>
      </c>
      <c r="W6438" s="83" t="str">
        <f>MID(Tabla1[[#This Row],[Aplicación]],14,2)</f>
        <v>22</v>
      </c>
      <c r="X6438" s="83" t="str">
        <f>MID(Tabla1[[#This Row],[Aplicación]],14,6)</f>
        <v>22609</v>
      </c>
    </row>
    <row r="6439" spans="1:24" x14ac:dyDescent="0.25">
      <c r="A6439" s="77">
        <v>220240067471</v>
      </c>
      <c r="B6439" s="78" t="s">
        <v>702</v>
      </c>
      <c r="C6439" s="79">
        <v>45657</v>
      </c>
      <c r="D6439" s="77">
        <v>22024001046</v>
      </c>
      <c r="E6439" s="78" t="s">
        <v>1500</v>
      </c>
      <c r="F6439" s="80">
        <v>212.11</v>
      </c>
      <c r="G6439" s="78" t="s">
        <v>835</v>
      </c>
      <c r="H6439" s="78" t="s">
        <v>8238</v>
      </c>
      <c r="I6439" s="81">
        <v>300</v>
      </c>
      <c r="J6439" s="78" t="s">
        <v>398</v>
      </c>
      <c r="K6439" s="78" t="s">
        <v>398</v>
      </c>
      <c r="L6439" s="78" t="s">
        <v>399</v>
      </c>
      <c r="M6439" s="78" t="s">
        <v>395</v>
      </c>
      <c r="N6439" s="78" t="s">
        <v>396</v>
      </c>
      <c r="O6439" s="82" t="s">
        <v>325</v>
      </c>
      <c r="P6439" s="82" t="s">
        <v>6229</v>
      </c>
      <c r="Q6439" s="83" t="str">
        <f>MID(Tabla1[[#This Row],[Aplicación]],14,1)</f>
        <v>2</v>
      </c>
      <c r="R6439" s="35" t="s">
        <v>265</v>
      </c>
      <c r="S6439" s="83" t="str">
        <f>MID(Tabla1[[#This Row],[Aplicación]],6,2)</f>
        <v>11</v>
      </c>
      <c r="T6439" s="84" t="str">
        <f>VLOOKUP(Tabla1[[#This Row],[AREA]],Hoja1!A:B,2,FALSE)</f>
        <v>11. Salud pública y seguridad ciudadana</v>
      </c>
      <c r="U6439" s="83" t="str">
        <f>MID(Tabla1[[#This Row],[Aplicación]],9,4)</f>
        <v>3111</v>
      </c>
      <c r="V6439" s="84" t="str">
        <f>VLOOKUP(Tabla1[[#This Row],[PROGRAMA]],Hoja1!A:B,2,FALSE)</f>
        <v>3111. Protección de la salubridad pública</v>
      </c>
      <c r="W6439" s="83" t="str">
        <f>MID(Tabla1[[#This Row],[Aplicación]],14,2)</f>
        <v>21</v>
      </c>
      <c r="X6439" s="83" t="str">
        <f>MID(Tabla1[[#This Row],[Aplicación]],14,6)</f>
        <v>214</v>
      </c>
    </row>
    <row r="6440" spans="1:24" x14ac:dyDescent="0.25">
      <c r="A6440" s="77">
        <v>220240068729</v>
      </c>
      <c r="B6440" s="78" t="s">
        <v>702</v>
      </c>
      <c r="C6440" s="79">
        <v>45657</v>
      </c>
      <c r="D6440" s="77">
        <v>22024000940</v>
      </c>
      <c r="E6440" s="78" t="s">
        <v>1285</v>
      </c>
      <c r="F6440" s="80">
        <v>203.55</v>
      </c>
      <c r="G6440" s="78" t="s">
        <v>7773</v>
      </c>
      <c r="H6440" s="78" t="s">
        <v>8239</v>
      </c>
      <c r="I6440" s="81">
        <v>300</v>
      </c>
      <c r="J6440" s="78" t="s">
        <v>398</v>
      </c>
      <c r="K6440" s="78" t="s">
        <v>398</v>
      </c>
      <c r="L6440" s="78" t="s">
        <v>413</v>
      </c>
      <c r="M6440" s="78" t="s">
        <v>395</v>
      </c>
      <c r="N6440" s="78" t="s">
        <v>396</v>
      </c>
      <c r="O6440" s="82" t="s">
        <v>325</v>
      </c>
      <c r="P6440" s="82" t="s">
        <v>6229</v>
      </c>
      <c r="Q6440" s="83" t="str">
        <f>MID(Tabla1[[#This Row],[Aplicación]],14,1)</f>
        <v>2</v>
      </c>
      <c r="R6440" s="35" t="s">
        <v>265</v>
      </c>
      <c r="S6440" s="83" t="str">
        <f>MID(Tabla1[[#This Row],[Aplicación]],6,2)</f>
        <v>06</v>
      </c>
      <c r="T6440" s="84" t="str">
        <f>VLOOKUP(Tabla1[[#This Row],[AREA]],Hoja1!A:B,2,FALSE)</f>
        <v>06. Educación y cultura</v>
      </c>
      <c r="U6440" s="83" t="str">
        <f>MID(Tabla1[[#This Row],[Aplicación]],9,4)</f>
        <v>3232</v>
      </c>
      <c r="V6440" s="84" t="str">
        <f>VLOOKUP(Tabla1[[#This Row],[PROGRAMA]],Hoja1!A:B,2,FALSE)</f>
        <v>3232. Conservación y mantenimiento centros educación infantil y primaria</v>
      </c>
      <c r="W6440" s="83" t="str">
        <f>MID(Tabla1[[#This Row],[Aplicación]],14,2)</f>
        <v>21</v>
      </c>
      <c r="X6440" s="83" t="str">
        <f>MID(Tabla1[[#This Row],[Aplicación]],14,6)</f>
        <v>212</v>
      </c>
    </row>
    <row r="6441" spans="1:24" x14ac:dyDescent="0.25">
      <c r="A6441" s="77">
        <v>220240063856</v>
      </c>
      <c r="B6441" s="78" t="s">
        <v>702</v>
      </c>
      <c r="C6441" s="79">
        <v>45653</v>
      </c>
      <c r="D6441" s="77">
        <v>22024000464</v>
      </c>
      <c r="E6441" s="78" t="s">
        <v>1366</v>
      </c>
      <c r="F6441" s="80">
        <v>201.47</v>
      </c>
      <c r="G6441" s="78" t="s">
        <v>801</v>
      </c>
      <c r="H6441" s="78" t="s">
        <v>8240</v>
      </c>
      <c r="I6441" s="81">
        <v>300</v>
      </c>
      <c r="J6441" s="78" t="s">
        <v>398</v>
      </c>
      <c r="K6441" s="78" t="s">
        <v>398</v>
      </c>
      <c r="L6441" s="78" t="s">
        <v>399</v>
      </c>
      <c r="M6441" s="78" t="s">
        <v>395</v>
      </c>
      <c r="N6441" s="78" t="s">
        <v>396</v>
      </c>
      <c r="O6441" s="82" t="s">
        <v>325</v>
      </c>
      <c r="P6441" s="82" t="s">
        <v>6229</v>
      </c>
      <c r="Q6441" s="83" t="str">
        <f>MID(Tabla1[[#This Row],[Aplicación]],14,1)</f>
        <v>2</v>
      </c>
      <c r="R6441" s="35" t="s">
        <v>265</v>
      </c>
      <c r="S6441" s="83" t="str">
        <f>MID(Tabla1[[#This Row],[Aplicación]],6,2)</f>
        <v>11</v>
      </c>
      <c r="T6441" s="84" t="str">
        <f>VLOOKUP(Tabla1[[#This Row],[AREA]],Hoja1!A:B,2,FALSE)</f>
        <v>11. Salud pública y seguridad ciudadana</v>
      </c>
      <c r="U6441" s="83" t="str">
        <f>MID(Tabla1[[#This Row],[Aplicación]],9,4)</f>
        <v>1631</v>
      </c>
      <c r="V6441" s="84" t="str">
        <f>VLOOKUP(Tabla1[[#This Row],[PROGRAMA]],Hoja1!A:B,2,FALSE)</f>
        <v>1631. Limpieza viaria</v>
      </c>
      <c r="W6441" s="83" t="str">
        <f>MID(Tabla1[[#This Row],[Aplicación]],14,2)</f>
        <v>21</v>
      </c>
      <c r="X6441" s="83" t="str">
        <f>MID(Tabla1[[#This Row],[Aplicación]],14,6)</f>
        <v>214</v>
      </c>
    </row>
    <row r="6442" spans="1:24" x14ac:dyDescent="0.25">
      <c r="A6442" s="77">
        <v>220240067493</v>
      </c>
      <c r="B6442" s="78" t="s">
        <v>702</v>
      </c>
      <c r="C6442" s="79">
        <v>45657</v>
      </c>
      <c r="D6442" s="77">
        <v>22024001012</v>
      </c>
      <c r="E6442" s="78" t="s">
        <v>1174</v>
      </c>
      <c r="F6442" s="80">
        <v>199.29</v>
      </c>
      <c r="G6442" s="78" t="s">
        <v>676</v>
      </c>
      <c r="H6442" s="78" t="s">
        <v>8241</v>
      </c>
      <c r="I6442" s="81">
        <v>300</v>
      </c>
      <c r="J6442" s="78" t="s">
        <v>398</v>
      </c>
      <c r="K6442" s="78" t="s">
        <v>398</v>
      </c>
      <c r="L6442" s="78" t="s">
        <v>413</v>
      </c>
      <c r="M6442" s="78" t="s">
        <v>395</v>
      </c>
      <c r="N6442" s="78" t="s">
        <v>396</v>
      </c>
      <c r="O6442" s="82" t="s">
        <v>325</v>
      </c>
      <c r="P6442" s="82" t="s">
        <v>6229</v>
      </c>
      <c r="Q6442" s="83" t="str">
        <f>MID(Tabla1[[#This Row],[Aplicación]],14,1)</f>
        <v>2</v>
      </c>
      <c r="R6442" s="35" t="s">
        <v>265</v>
      </c>
      <c r="S6442" s="83" t="str">
        <f>MID(Tabla1[[#This Row],[Aplicación]],6,2)</f>
        <v>11</v>
      </c>
      <c r="T6442" s="84" t="str">
        <f>VLOOKUP(Tabla1[[#This Row],[AREA]],Hoja1!A:B,2,FALSE)</f>
        <v>11. Salud pública y seguridad ciudadana</v>
      </c>
      <c r="U6442" s="83" t="str">
        <f>MID(Tabla1[[#This Row],[Aplicación]],9,4)</f>
        <v>1321</v>
      </c>
      <c r="V6442" s="84" t="str">
        <f>VLOOKUP(Tabla1[[#This Row],[PROGRAMA]],Hoja1!A:B,2,FALSE)</f>
        <v>1321. Policía municipal</v>
      </c>
      <c r="W6442" s="83" t="str">
        <f>MID(Tabla1[[#This Row],[Aplicación]],14,2)</f>
        <v>21</v>
      </c>
      <c r="X6442" s="83" t="str">
        <f>MID(Tabla1[[#This Row],[Aplicación]],14,6)</f>
        <v>213</v>
      </c>
    </row>
    <row r="6443" spans="1:24" x14ac:dyDescent="0.25">
      <c r="A6443" s="77">
        <v>220240057833</v>
      </c>
      <c r="B6443" s="78" t="s">
        <v>390</v>
      </c>
      <c r="C6443" s="79">
        <v>45629</v>
      </c>
      <c r="D6443" s="77">
        <v>22024008524</v>
      </c>
      <c r="E6443" s="78" t="s">
        <v>8242</v>
      </c>
      <c r="F6443" s="80">
        <v>1526.82</v>
      </c>
      <c r="G6443" s="78" t="s">
        <v>8243</v>
      </c>
      <c r="H6443" s="78" t="s">
        <v>8244</v>
      </c>
      <c r="I6443" s="81" t="s">
        <v>2930</v>
      </c>
      <c r="J6443" s="78" t="s">
        <v>398</v>
      </c>
      <c r="K6443" s="78" t="s">
        <v>398</v>
      </c>
      <c r="L6443" s="78" t="s">
        <v>413</v>
      </c>
      <c r="M6443" s="78" t="s">
        <v>585</v>
      </c>
      <c r="N6443" s="78" t="s">
        <v>396</v>
      </c>
      <c r="O6443" s="82" t="s">
        <v>326</v>
      </c>
      <c r="P6443" s="82" t="s">
        <v>6229</v>
      </c>
      <c r="Q6443" s="83" t="str">
        <f>MID(Tabla1[[#This Row],[Aplicación]],14,1)</f>
        <v>2</v>
      </c>
      <c r="R6443" s="35" t="s">
        <v>265</v>
      </c>
      <c r="S6443" s="83" t="str">
        <f>MID(Tabla1[[#This Row],[Aplicación]],6,2)</f>
        <v>07</v>
      </c>
      <c r="T6443" s="84" t="str">
        <f>VLOOKUP(Tabla1[[#This Row],[AREA]],Hoja1!A:B,2,FALSE)</f>
        <v>07. Medio ambiente</v>
      </c>
      <c r="U6443" s="83" t="str">
        <f>MID(Tabla1[[#This Row],[Aplicación]],9,4)</f>
        <v>1711</v>
      </c>
      <c r="V6443" s="84" t="str">
        <f>VLOOKUP(Tabla1[[#This Row],[PROGRAMA]],Hoja1!A:B,2,FALSE)</f>
        <v>1711. Parques y jardines</v>
      </c>
      <c r="W6443" s="83" t="str">
        <f>MID(Tabla1[[#This Row],[Aplicación]],14,2)</f>
        <v>22</v>
      </c>
      <c r="X6443" s="83" t="str">
        <f>MID(Tabla1[[#This Row],[Aplicación]],14,6)</f>
        <v>22113</v>
      </c>
    </row>
    <row r="6444" spans="1:24" x14ac:dyDescent="0.25">
      <c r="A6444" s="77">
        <v>220240063561</v>
      </c>
      <c r="B6444" s="78" t="s">
        <v>390</v>
      </c>
      <c r="C6444" s="79">
        <v>45653</v>
      </c>
      <c r="D6444" s="77">
        <v>22024008524</v>
      </c>
      <c r="E6444" s="78" t="s">
        <v>8242</v>
      </c>
      <c r="F6444" s="80">
        <v>1375.9</v>
      </c>
      <c r="G6444" s="78" t="s">
        <v>8243</v>
      </c>
      <c r="H6444" s="78" t="s">
        <v>8245</v>
      </c>
      <c r="I6444" s="81">
        <v>220</v>
      </c>
      <c r="J6444" s="78" t="s">
        <v>398</v>
      </c>
      <c r="K6444" s="78" t="s">
        <v>398</v>
      </c>
      <c r="L6444" s="78" t="s">
        <v>413</v>
      </c>
      <c r="M6444" s="78" t="s">
        <v>585</v>
      </c>
      <c r="N6444" s="78" t="s">
        <v>539</v>
      </c>
      <c r="O6444" s="82" t="s">
        <v>326</v>
      </c>
      <c r="P6444" s="82" t="s">
        <v>6229</v>
      </c>
      <c r="Q6444" s="83" t="str">
        <f>MID(Tabla1[[#This Row],[Aplicación]],14,1)</f>
        <v>2</v>
      </c>
      <c r="R6444" s="35" t="s">
        <v>265</v>
      </c>
      <c r="S6444" s="83" t="str">
        <f>MID(Tabla1[[#This Row],[Aplicación]],6,2)</f>
        <v>07</v>
      </c>
      <c r="T6444" s="84" t="str">
        <f>VLOOKUP(Tabla1[[#This Row],[AREA]],Hoja1!A:B,2,FALSE)</f>
        <v>07. Medio ambiente</v>
      </c>
      <c r="U6444" s="83" t="str">
        <f>MID(Tabla1[[#This Row],[Aplicación]],9,4)</f>
        <v>1711</v>
      </c>
      <c r="V6444" s="84" t="str">
        <f>VLOOKUP(Tabla1[[#This Row],[PROGRAMA]],Hoja1!A:B,2,FALSE)</f>
        <v>1711. Parques y jardines</v>
      </c>
      <c r="W6444" s="83" t="str">
        <f>MID(Tabla1[[#This Row],[Aplicación]],14,2)</f>
        <v>22</v>
      </c>
      <c r="X6444" s="83" t="str">
        <f>MID(Tabla1[[#This Row],[Aplicación]],14,6)</f>
        <v>22113</v>
      </c>
    </row>
    <row r="6445" spans="1:24" x14ac:dyDescent="0.25">
      <c r="A6445" s="77">
        <v>220240054034</v>
      </c>
      <c r="B6445" s="78" t="s">
        <v>390</v>
      </c>
      <c r="C6445" s="79">
        <v>45614</v>
      </c>
      <c r="D6445" s="77">
        <v>22024008401</v>
      </c>
      <c r="E6445" s="78" t="s">
        <v>1188</v>
      </c>
      <c r="F6445" s="80">
        <v>1450.19</v>
      </c>
      <c r="G6445" s="78" t="s">
        <v>8246</v>
      </c>
      <c r="H6445" s="78" t="s">
        <v>8247</v>
      </c>
      <c r="I6445" s="81" t="s">
        <v>2930</v>
      </c>
      <c r="J6445" s="78" t="s">
        <v>393</v>
      </c>
      <c r="K6445" s="78" t="s">
        <v>393</v>
      </c>
      <c r="L6445" s="78" t="s">
        <v>399</v>
      </c>
      <c r="M6445" s="78" t="s">
        <v>585</v>
      </c>
      <c r="N6445" s="78" t="s">
        <v>539</v>
      </c>
      <c r="O6445" s="82" t="s">
        <v>326</v>
      </c>
      <c r="P6445" s="82" t="s">
        <v>6229</v>
      </c>
      <c r="Q6445" s="83" t="str">
        <f>MID(Tabla1[[#This Row],[Aplicación]],14,1)</f>
        <v>2</v>
      </c>
      <c r="R6445" s="35" t="s">
        <v>265</v>
      </c>
      <c r="S6445" s="83" t="str">
        <f>MID(Tabla1[[#This Row],[Aplicación]],6,2)</f>
        <v>01</v>
      </c>
      <c r="T6445" s="84" t="str">
        <f>VLOOKUP(Tabla1[[#This Row],[AREA]],Hoja1!A:B,2,FALSE)</f>
        <v>01. Alcaldía</v>
      </c>
      <c r="U6445" s="83" t="str">
        <f>MID(Tabla1[[#This Row],[Aplicación]],9,4)</f>
        <v>4331</v>
      </c>
      <c r="V6445" s="84" t="str">
        <f>VLOOKUP(Tabla1[[#This Row],[PROGRAMA]],Hoja1!A:B,2,FALSE)</f>
        <v>4331. Desarrollo empresarial</v>
      </c>
      <c r="W6445" s="83" t="str">
        <f>MID(Tabla1[[#This Row],[Aplicación]],14,2)</f>
        <v>22</v>
      </c>
      <c r="X6445" s="83" t="str">
        <f>MID(Tabla1[[#This Row],[Aplicación]],14,6)</f>
        <v>22799</v>
      </c>
    </row>
    <row r="6446" spans="1:24" x14ac:dyDescent="0.25">
      <c r="A6446" s="77">
        <v>220240052194</v>
      </c>
      <c r="B6446" s="78" t="s">
        <v>390</v>
      </c>
      <c r="C6446" s="79">
        <v>45601</v>
      </c>
      <c r="D6446" s="77">
        <v>22024008021</v>
      </c>
      <c r="E6446" s="78" t="s">
        <v>1304</v>
      </c>
      <c r="F6446" s="80">
        <v>1061.6500000000001</v>
      </c>
      <c r="G6446" s="78" t="s">
        <v>3658</v>
      </c>
      <c r="H6446" s="78" t="s">
        <v>8202</v>
      </c>
      <c r="I6446" s="81" t="s">
        <v>2930</v>
      </c>
      <c r="J6446" s="78" t="s">
        <v>3660</v>
      </c>
      <c r="K6446" s="78" t="s">
        <v>980</v>
      </c>
      <c r="L6446" s="78" t="s">
        <v>413</v>
      </c>
      <c r="M6446" s="78" t="s">
        <v>585</v>
      </c>
      <c r="N6446" s="78" t="s">
        <v>539</v>
      </c>
      <c r="O6446" s="82" t="s">
        <v>326</v>
      </c>
      <c r="P6446" s="82" t="s">
        <v>6229</v>
      </c>
      <c r="Q6446" s="83" t="str">
        <f>MID(Tabla1[[#This Row],[Aplicación]],14,1)</f>
        <v>2</v>
      </c>
      <c r="R6446" s="35" t="s">
        <v>265</v>
      </c>
      <c r="S6446" s="83" t="str">
        <f>MID(Tabla1[[#This Row],[Aplicación]],6,2)</f>
        <v>10</v>
      </c>
      <c r="T6446" s="84" t="str">
        <f>VLOOKUP(Tabla1[[#This Row],[AREA]],Hoja1!A:B,2,FALSE)</f>
        <v>10. Personas mayores, familia y servicios sociales</v>
      </c>
      <c r="U6446" s="83" t="str">
        <f>MID(Tabla1[[#This Row],[Aplicación]],9,4)</f>
        <v>2312</v>
      </c>
      <c r="V6446" s="84" t="str">
        <f>VLOOKUP(Tabla1[[#This Row],[PROGRAMA]],Hoja1!A:B,2,FALSE)</f>
        <v>2312. Iniciativas sociales</v>
      </c>
      <c r="W6446" s="83" t="str">
        <f>MID(Tabla1[[#This Row],[Aplicación]],14,2)</f>
        <v>22</v>
      </c>
      <c r="X6446" s="83" t="str">
        <f>MID(Tabla1[[#This Row],[Aplicación]],14,6)</f>
        <v>22199</v>
      </c>
    </row>
    <row r="6447" spans="1:24" x14ac:dyDescent="0.25">
      <c r="A6447" s="77">
        <v>220240065320</v>
      </c>
      <c r="B6447" s="78" t="s">
        <v>390</v>
      </c>
      <c r="C6447" s="79">
        <v>45657</v>
      </c>
      <c r="D6447" s="77">
        <v>22024009308</v>
      </c>
      <c r="E6447" s="78" t="s">
        <v>1308</v>
      </c>
      <c r="F6447" s="80">
        <v>1064.98</v>
      </c>
      <c r="G6447" s="78" t="s">
        <v>8248</v>
      </c>
      <c r="H6447" s="78" t="s">
        <v>8249</v>
      </c>
      <c r="I6447" s="81">
        <v>220</v>
      </c>
      <c r="J6447" s="78" t="s">
        <v>6824</v>
      </c>
      <c r="K6447" s="78" t="s">
        <v>537</v>
      </c>
      <c r="L6447" s="78" t="s">
        <v>413</v>
      </c>
      <c r="M6447" s="78" t="s">
        <v>585</v>
      </c>
      <c r="N6447" s="78" t="s">
        <v>539</v>
      </c>
      <c r="O6447" s="82" t="s">
        <v>326</v>
      </c>
      <c r="P6447" s="82" t="s">
        <v>6229</v>
      </c>
      <c r="Q6447" s="83" t="str">
        <f>MID(Tabla1[[#This Row],[Aplicación]],14,1)</f>
        <v>2</v>
      </c>
      <c r="R6447" s="35" t="s">
        <v>265</v>
      </c>
      <c r="S6447" s="83" t="str">
        <f>MID(Tabla1[[#This Row],[Aplicación]],6,2)</f>
        <v>03</v>
      </c>
      <c r="T6447" s="84" t="str">
        <f>VLOOKUP(Tabla1[[#This Row],[AREA]],Hoja1!A:B,2,FALSE)</f>
        <v>03. Participación ciudadana y deportes</v>
      </c>
      <c r="U6447" s="83" t="str">
        <f>MID(Tabla1[[#This Row],[Aplicación]],9,4)</f>
        <v>9241</v>
      </c>
      <c r="V6447" s="84" t="str">
        <f>VLOOKUP(Tabla1[[#This Row],[PROGRAMA]],Hoja1!A:B,2,FALSE)</f>
        <v>9241. Participación ciudadana</v>
      </c>
      <c r="W6447" s="83" t="str">
        <f>MID(Tabla1[[#This Row],[Aplicación]],14,2)</f>
        <v>22</v>
      </c>
      <c r="X6447" s="83" t="str">
        <f>MID(Tabla1[[#This Row],[Aplicación]],14,6)</f>
        <v>22602</v>
      </c>
    </row>
    <row r="6448" spans="1:24" x14ac:dyDescent="0.25">
      <c r="A6448" s="77">
        <v>220240046589</v>
      </c>
      <c r="B6448" s="78" t="s">
        <v>390</v>
      </c>
      <c r="C6448" s="79">
        <v>45572</v>
      </c>
      <c r="D6448" s="77">
        <v>22024007475</v>
      </c>
      <c r="E6448" s="78" t="s">
        <v>1370</v>
      </c>
      <c r="F6448" s="80">
        <v>1089</v>
      </c>
      <c r="G6448" s="78" t="s">
        <v>7163</v>
      </c>
      <c r="H6448" s="78" t="s">
        <v>8250</v>
      </c>
      <c r="I6448" s="81" t="s">
        <v>2930</v>
      </c>
      <c r="J6448" s="78" t="s">
        <v>7165</v>
      </c>
      <c r="K6448" s="78" t="s">
        <v>398</v>
      </c>
      <c r="L6448" s="78" t="s">
        <v>399</v>
      </c>
      <c r="M6448" s="78" t="s">
        <v>585</v>
      </c>
      <c r="N6448" s="78" t="s">
        <v>539</v>
      </c>
      <c r="O6448" s="82" t="s">
        <v>326</v>
      </c>
      <c r="P6448" s="82" t="s">
        <v>6229</v>
      </c>
      <c r="Q6448" s="83" t="str">
        <f>MID(Tabla1[[#This Row],[Aplicación]],14,1)</f>
        <v>2</v>
      </c>
      <c r="R6448" s="35" t="s">
        <v>265</v>
      </c>
      <c r="S6448" s="83" t="str">
        <f>MID(Tabla1[[#This Row],[Aplicación]],6,2)</f>
        <v>03</v>
      </c>
      <c r="T6448" s="84" t="str">
        <f>VLOOKUP(Tabla1[[#This Row],[AREA]],Hoja1!A:B,2,FALSE)</f>
        <v>03. Participación ciudadana y deportes</v>
      </c>
      <c r="U6448" s="83" t="str">
        <f>MID(Tabla1[[#This Row],[Aplicación]],9,4)</f>
        <v>9241</v>
      </c>
      <c r="V6448" s="84" t="str">
        <f>VLOOKUP(Tabla1[[#This Row],[PROGRAMA]],Hoja1!A:B,2,FALSE)</f>
        <v>9241. Participación ciudadana</v>
      </c>
      <c r="W6448" s="83" t="str">
        <f>MID(Tabla1[[#This Row],[Aplicación]],14,2)</f>
        <v>22</v>
      </c>
      <c r="X6448" s="83" t="str">
        <f>MID(Tabla1[[#This Row],[Aplicación]],14,6)</f>
        <v>22609</v>
      </c>
    </row>
    <row r="6449" spans="1:24" x14ac:dyDescent="0.25">
      <c r="A6449" s="77">
        <v>220240056005</v>
      </c>
      <c r="B6449" s="78" t="s">
        <v>390</v>
      </c>
      <c r="C6449" s="79">
        <v>45621</v>
      </c>
      <c r="D6449" s="77">
        <v>22024008779</v>
      </c>
      <c r="E6449" s="78" t="s">
        <v>1370</v>
      </c>
      <c r="F6449" s="80">
        <v>1100</v>
      </c>
      <c r="G6449" s="78" t="s">
        <v>8044</v>
      </c>
      <c r="H6449" s="78" t="s">
        <v>8251</v>
      </c>
      <c r="I6449" s="81" t="s">
        <v>2930</v>
      </c>
      <c r="J6449" s="78" t="s">
        <v>7136</v>
      </c>
      <c r="K6449" s="78" t="s">
        <v>398</v>
      </c>
      <c r="L6449" s="78" t="s">
        <v>399</v>
      </c>
      <c r="M6449" s="78" t="s">
        <v>585</v>
      </c>
      <c r="N6449" s="78" t="s">
        <v>539</v>
      </c>
      <c r="O6449" s="82" t="s">
        <v>326</v>
      </c>
      <c r="P6449" s="82" t="s">
        <v>6229</v>
      </c>
      <c r="Q6449" s="83" t="str">
        <f>MID(Tabla1[[#This Row],[Aplicación]],14,1)</f>
        <v>2</v>
      </c>
      <c r="R6449" s="35" t="s">
        <v>265</v>
      </c>
      <c r="S6449" s="83" t="str">
        <f>MID(Tabla1[[#This Row],[Aplicación]],6,2)</f>
        <v>03</v>
      </c>
      <c r="T6449" s="84" t="str">
        <f>VLOOKUP(Tabla1[[#This Row],[AREA]],Hoja1!A:B,2,FALSE)</f>
        <v>03. Participación ciudadana y deportes</v>
      </c>
      <c r="U6449" s="83" t="str">
        <f>MID(Tabla1[[#This Row],[Aplicación]],9,4)</f>
        <v>9241</v>
      </c>
      <c r="V6449" s="84" t="str">
        <f>VLOOKUP(Tabla1[[#This Row],[PROGRAMA]],Hoja1!A:B,2,FALSE)</f>
        <v>9241. Participación ciudadana</v>
      </c>
      <c r="W6449" s="83" t="str">
        <f>MID(Tabla1[[#This Row],[Aplicación]],14,2)</f>
        <v>22</v>
      </c>
      <c r="X6449" s="83" t="str">
        <f>MID(Tabla1[[#This Row],[Aplicación]],14,6)</f>
        <v>22609</v>
      </c>
    </row>
    <row r="6450" spans="1:24" x14ac:dyDescent="0.25">
      <c r="A6450" s="77">
        <v>220240053171</v>
      </c>
      <c r="B6450" s="78" t="s">
        <v>390</v>
      </c>
      <c r="C6450" s="79">
        <v>45603</v>
      </c>
      <c r="D6450" s="77">
        <v>22024008063</v>
      </c>
      <c r="E6450" s="78" t="s">
        <v>1385</v>
      </c>
      <c r="F6450" s="80">
        <v>1137.4000000000001</v>
      </c>
      <c r="G6450" s="78" t="s">
        <v>621</v>
      </c>
      <c r="H6450" s="78" t="s">
        <v>8252</v>
      </c>
      <c r="I6450" s="81" t="s">
        <v>2930</v>
      </c>
      <c r="J6450" s="78" t="s">
        <v>393</v>
      </c>
      <c r="K6450" s="78" t="s">
        <v>393</v>
      </c>
      <c r="L6450" s="78" t="s">
        <v>399</v>
      </c>
      <c r="M6450" s="78" t="s">
        <v>585</v>
      </c>
      <c r="N6450" s="78" t="s">
        <v>539</v>
      </c>
      <c r="O6450" s="82" t="s">
        <v>326</v>
      </c>
      <c r="P6450" s="82" t="s">
        <v>6229</v>
      </c>
      <c r="Q6450" s="83" t="str">
        <f>MID(Tabla1[[#This Row],[Aplicación]],14,1)</f>
        <v>2</v>
      </c>
      <c r="R6450" s="35" t="s">
        <v>265</v>
      </c>
      <c r="S6450" s="83" t="str">
        <f>MID(Tabla1[[#This Row],[Aplicación]],6,2)</f>
        <v>07</v>
      </c>
      <c r="T6450" s="84" t="str">
        <f>VLOOKUP(Tabla1[[#This Row],[AREA]],Hoja1!A:B,2,FALSE)</f>
        <v>07. Medio ambiente</v>
      </c>
      <c r="U6450" s="83" t="str">
        <f>MID(Tabla1[[#This Row],[Aplicación]],9,4)</f>
        <v>1701</v>
      </c>
      <c r="V6450" s="84" t="str">
        <f>VLOOKUP(Tabla1[[#This Row],[PROGRAMA]],Hoja1!A:B,2,FALSE)</f>
        <v>1701. Dirección del área de medio ambiente</v>
      </c>
      <c r="W6450" s="83" t="str">
        <f>MID(Tabla1[[#This Row],[Aplicación]],14,2)</f>
        <v>22</v>
      </c>
      <c r="X6450" s="83" t="str">
        <f>MID(Tabla1[[#This Row],[Aplicación]],14,6)</f>
        <v>22799</v>
      </c>
    </row>
    <row r="6451" spans="1:24" x14ac:dyDescent="0.25">
      <c r="A6451" s="77">
        <v>220240046643</v>
      </c>
      <c r="B6451" s="78" t="s">
        <v>390</v>
      </c>
      <c r="C6451" s="79">
        <v>45572</v>
      </c>
      <c r="D6451" s="77">
        <v>22024007583</v>
      </c>
      <c r="E6451" s="78" t="s">
        <v>1385</v>
      </c>
      <c r="F6451" s="80">
        <v>1149.5</v>
      </c>
      <c r="G6451" s="78" t="s">
        <v>8253</v>
      </c>
      <c r="H6451" s="78" t="s">
        <v>8254</v>
      </c>
      <c r="I6451" s="81" t="s">
        <v>2930</v>
      </c>
      <c r="J6451" s="78" t="s">
        <v>398</v>
      </c>
      <c r="K6451" s="78" t="s">
        <v>398</v>
      </c>
      <c r="L6451" s="78" t="s">
        <v>399</v>
      </c>
      <c r="M6451" s="78" t="s">
        <v>585</v>
      </c>
      <c r="N6451" s="78" t="s">
        <v>539</v>
      </c>
      <c r="O6451" s="82" t="s">
        <v>326</v>
      </c>
      <c r="P6451" s="82" t="s">
        <v>6229</v>
      </c>
      <c r="Q6451" s="83" t="str">
        <f>MID(Tabla1[[#This Row],[Aplicación]],14,1)</f>
        <v>2</v>
      </c>
      <c r="R6451" s="35" t="s">
        <v>265</v>
      </c>
      <c r="S6451" s="83" t="str">
        <f>MID(Tabla1[[#This Row],[Aplicación]],6,2)</f>
        <v>07</v>
      </c>
      <c r="T6451" s="84" t="str">
        <f>VLOOKUP(Tabla1[[#This Row],[AREA]],Hoja1!A:B,2,FALSE)</f>
        <v>07. Medio ambiente</v>
      </c>
      <c r="U6451" s="83" t="str">
        <f>MID(Tabla1[[#This Row],[Aplicación]],9,4)</f>
        <v>1701</v>
      </c>
      <c r="V6451" s="84" t="str">
        <f>VLOOKUP(Tabla1[[#This Row],[PROGRAMA]],Hoja1!A:B,2,FALSE)</f>
        <v>1701. Dirección del área de medio ambiente</v>
      </c>
      <c r="W6451" s="83" t="str">
        <f>MID(Tabla1[[#This Row],[Aplicación]],14,2)</f>
        <v>22</v>
      </c>
      <c r="X6451" s="83" t="str">
        <f>MID(Tabla1[[#This Row],[Aplicación]],14,6)</f>
        <v>22799</v>
      </c>
    </row>
    <row r="6452" spans="1:24" x14ac:dyDescent="0.25">
      <c r="A6452" s="77">
        <v>220240057916</v>
      </c>
      <c r="B6452" s="78" t="s">
        <v>390</v>
      </c>
      <c r="C6452" s="79">
        <v>45630</v>
      </c>
      <c r="D6452" s="77">
        <v>22024008969</v>
      </c>
      <c r="E6452" s="78" t="s">
        <v>1370</v>
      </c>
      <c r="F6452" s="80">
        <v>1045</v>
      </c>
      <c r="G6452" s="78" t="s">
        <v>8255</v>
      </c>
      <c r="H6452" s="78" t="s">
        <v>8256</v>
      </c>
      <c r="I6452" s="81" t="s">
        <v>2930</v>
      </c>
      <c r="J6452" s="78" t="s">
        <v>398</v>
      </c>
      <c r="K6452" s="78" t="s">
        <v>398</v>
      </c>
      <c r="L6452" s="78" t="s">
        <v>399</v>
      </c>
      <c r="M6452" s="78" t="s">
        <v>585</v>
      </c>
      <c r="N6452" s="78" t="s">
        <v>539</v>
      </c>
      <c r="O6452" s="82" t="s">
        <v>326</v>
      </c>
      <c r="P6452" s="82" t="s">
        <v>6229</v>
      </c>
      <c r="Q6452" s="83" t="str">
        <f>MID(Tabla1[[#This Row],[Aplicación]],14,1)</f>
        <v>2</v>
      </c>
      <c r="R6452" s="35" t="s">
        <v>265</v>
      </c>
      <c r="S6452" s="83" t="str">
        <f>MID(Tabla1[[#This Row],[Aplicación]],6,2)</f>
        <v>03</v>
      </c>
      <c r="T6452" s="84" t="str">
        <f>VLOOKUP(Tabla1[[#This Row],[AREA]],Hoja1!A:B,2,FALSE)</f>
        <v>03. Participación ciudadana y deportes</v>
      </c>
      <c r="U6452" s="83" t="str">
        <f>MID(Tabla1[[#This Row],[Aplicación]],9,4)</f>
        <v>9241</v>
      </c>
      <c r="V6452" s="84" t="str">
        <f>VLOOKUP(Tabla1[[#This Row],[PROGRAMA]],Hoja1!A:B,2,FALSE)</f>
        <v>9241. Participación ciudadana</v>
      </c>
      <c r="W6452" s="83" t="str">
        <f>MID(Tabla1[[#This Row],[Aplicación]],14,2)</f>
        <v>22</v>
      </c>
      <c r="X6452" s="83" t="str">
        <f>MID(Tabla1[[#This Row],[Aplicación]],14,6)</f>
        <v>22609</v>
      </c>
    </row>
    <row r="6453" spans="1:24" x14ac:dyDescent="0.25">
      <c r="A6453" s="77">
        <v>220240044806</v>
      </c>
      <c r="B6453" s="78" t="s">
        <v>390</v>
      </c>
      <c r="C6453" s="79">
        <v>45566</v>
      </c>
      <c r="D6453" s="77">
        <v>22024006884</v>
      </c>
      <c r="E6453" s="78" t="s">
        <v>1370</v>
      </c>
      <c r="F6453" s="80">
        <v>220</v>
      </c>
      <c r="G6453" s="78" t="s">
        <v>8255</v>
      </c>
      <c r="H6453" s="78" t="s">
        <v>8257</v>
      </c>
      <c r="I6453" s="81" t="s">
        <v>2930</v>
      </c>
      <c r="J6453" s="78" t="s">
        <v>398</v>
      </c>
      <c r="K6453" s="78" t="s">
        <v>398</v>
      </c>
      <c r="L6453" s="78" t="s">
        <v>399</v>
      </c>
      <c r="M6453" s="78" t="s">
        <v>585</v>
      </c>
      <c r="N6453" s="78" t="s">
        <v>539</v>
      </c>
      <c r="O6453" s="82" t="s">
        <v>326</v>
      </c>
      <c r="P6453" s="82" t="s">
        <v>6229</v>
      </c>
      <c r="Q6453" s="83" t="str">
        <f>MID(Tabla1[[#This Row],[Aplicación]],14,1)</f>
        <v>2</v>
      </c>
      <c r="R6453" s="35" t="s">
        <v>265</v>
      </c>
      <c r="S6453" s="83" t="str">
        <f>MID(Tabla1[[#This Row],[Aplicación]],6,2)</f>
        <v>03</v>
      </c>
      <c r="T6453" s="84" t="str">
        <f>VLOOKUP(Tabla1[[#This Row],[AREA]],Hoja1!A:B,2,FALSE)</f>
        <v>03. Participación ciudadana y deportes</v>
      </c>
      <c r="U6453" s="83" t="str">
        <f>MID(Tabla1[[#This Row],[Aplicación]],9,4)</f>
        <v>9241</v>
      </c>
      <c r="V6453" s="84" t="str">
        <f>VLOOKUP(Tabla1[[#This Row],[PROGRAMA]],Hoja1!A:B,2,FALSE)</f>
        <v>9241. Participación ciudadana</v>
      </c>
      <c r="W6453" s="83" t="str">
        <f>MID(Tabla1[[#This Row],[Aplicación]],14,2)</f>
        <v>22</v>
      </c>
      <c r="X6453" s="83" t="str">
        <f>MID(Tabla1[[#This Row],[Aplicación]],14,6)</f>
        <v>22609</v>
      </c>
    </row>
    <row r="6454" spans="1:24" x14ac:dyDescent="0.25">
      <c r="A6454" s="77">
        <v>220240052199</v>
      </c>
      <c r="B6454" s="78" t="s">
        <v>390</v>
      </c>
      <c r="C6454" s="79">
        <v>45601</v>
      </c>
      <c r="D6454" s="77">
        <v>22024008069</v>
      </c>
      <c r="E6454" s="78" t="s">
        <v>1440</v>
      </c>
      <c r="F6454" s="80">
        <v>5679.93</v>
      </c>
      <c r="G6454" s="78" t="s">
        <v>8258</v>
      </c>
      <c r="H6454" s="78" t="s">
        <v>8259</v>
      </c>
      <c r="I6454" s="81" t="s">
        <v>2930</v>
      </c>
      <c r="J6454" s="78" t="s">
        <v>398</v>
      </c>
      <c r="K6454" s="78" t="s">
        <v>398</v>
      </c>
      <c r="L6454" s="78" t="s">
        <v>399</v>
      </c>
      <c r="M6454" s="78" t="s">
        <v>585</v>
      </c>
      <c r="N6454" s="78" t="s">
        <v>539</v>
      </c>
      <c r="O6454" s="82" t="s">
        <v>326</v>
      </c>
      <c r="P6454" s="82" t="s">
        <v>6229</v>
      </c>
      <c r="Q6454" s="83" t="str">
        <f>MID(Tabla1[[#This Row],[Aplicación]],14,1)</f>
        <v>2</v>
      </c>
      <c r="R6454" s="35" t="s">
        <v>265</v>
      </c>
      <c r="S6454" s="83" t="str">
        <f>MID(Tabla1[[#This Row],[Aplicación]],6,2)</f>
        <v>01</v>
      </c>
      <c r="T6454" s="84" t="str">
        <f>VLOOKUP(Tabla1[[#This Row],[AREA]],Hoja1!A:B,2,FALSE)</f>
        <v>01. Alcaldía</v>
      </c>
      <c r="U6454" s="83" t="str">
        <f>MID(Tabla1[[#This Row],[Aplicación]],9,4)</f>
        <v>9206</v>
      </c>
      <c r="V6454" s="84" t="str">
        <f>VLOOKUP(Tabla1[[#This Row],[PROGRAMA]],Hoja1!A:B,2,FALSE)</f>
        <v>9206. Archivo municipal</v>
      </c>
      <c r="W6454" s="83" t="str">
        <f>MID(Tabla1[[#This Row],[Aplicación]],14,2)</f>
        <v>22</v>
      </c>
      <c r="X6454" s="83" t="str">
        <f>MID(Tabla1[[#This Row],[Aplicación]],14,6)</f>
        <v>22799</v>
      </c>
    </row>
    <row r="6455" spans="1:24" x14ac:dyDescent="0.25">
      <c r="A6455" s="77">
        <v>220240064957</v>
      </c>
      <c r="B6455" s="78" t="s">
        <v>702</v>
      </c>
      <c r="C6455" s="79">
        <v>45657</v>
      </c>
      <c r="D6455" s="77">
        <v>22024000765</v>
      </c>
      <c r="E6455" s="78" t="s">
        <v>1456</v>
      </c>
      <c r="F6455" s="80">
        <v>1123.9000000000001</v>
      </c>
      <c r="G6455" s="78" t="s">
        <v>812</v>
      </c>
      <c r="H6455" s="78" t="s">
        <v>8260</v>
      </c>
      <c r="I6455" s="81">
        <v>300</v>
      </c>
      <c r="J6455" s="78" t="s">
        <v>398</v>
      </c>
      <c r="K6455" s="78" t="s">
        <v>398</v>
      </c>
      <c r="L6455" s="78" t="s">
        <v>413</v>
      </c>
      <c r="M6455" s="78" t="s">
        <v>395</v>
      </c>
      <c r="N6455" s="78" t="s">
        <v>396</v>
      </c>
      <c r="O6455" s="82" t="s">
        <v>325</v>
      </c>
      <c r="P6455" s="82" t="s">
        <v>6229</v>
      </c>
      <c r="Q6455" s="83" t="str">
        <f>MID(Tabla1[[#This Row],[Aplicación]],14,1)</f>
        <v>2</v>
      </c>
      <c r="R6455" s="35" t="s">
        <v>265</v>
      </c>
      <c r="S6455" s="83" t="str">
        <f>MID(Tabla1[[#This Row],[Aplicación]],6,2)</f>
        <v>02</v>
      </c>
      <c r="T6455" s="84" t="str">
        <f>VLOOKUP(Tabla1[[#This Row],[AREA]],Hoja1!A:B,2,FALSE)</f>
        <v>02. Urbanismo y vivienda</v>
      </c>
      <c r="U6455" s="83" t="str">
        <f>MID(Tabla1[[#This Row],[Aplicación]],9,4)</f>
        <v>9332</v>
      </c>
      <c r="V6455" s="84" t="str">
        <f>VLOOKUP(Tabla1[[#This Row],[PROGRAMA]],Hoja1!A:B,2,FALSE)</f>
        <v>9332. Mantenimiento de edificios e instalaciones municipales</v>
      </c>
      <c r="W6455" s="83" t="str">
        <f>MID(Tabla1[[#This Row],[Aplicación]],14,2)</f>
        <v>21</v>
      </c>
      <c r="X6455" s="83" t="str">
        <f>MID(Tabla1[[#This Row],[Aplicación]],14,6)</f>
        <v>214</v>
      </c>
    </row>
    <row r="6456" spans="1:24" x14ac:dyDescent="0.25">
      <c r="A6456" s="77">
        <v>220240067570</v>
      </c>
      <c r="B6456" s="78" t="s">
        <v>702</v>
      </c>
      <c r="C6456" s="79">
        <v>45657</v>
      </c>
      <c r="D6456" s="77">
        <v>22024001014</v>
      </c>
      <c r="E6456" s="78" t="s">
        <v>1341</v>
      </c>
      <c r="F6456" s="80">
        <v>194.57</v>
      </c>
      <c r="G6456" s="78" t="s">
        <v>804</v>
      </c>
      <c r="H6456" s="78" t="s">
        <v>8261</v>
      </c>
      <c r="I6456" s="81">
        <v>300</v>
      </c>
      <c r="J6456" s="78" t="s">
        <v>398</v>
      </c>
      <c r="K6456" s="78" t="s">
        <v>398</v>
      </c>
      <c r="L6456" s="78" t="s">
        <v>413</v>
      </c>
      <c r="M6456" s="78" t="s">
        <v>395</v>
      </c>
      <c r="N6456" s="78" t="s">
        <v>396</v>
      </c>
      <c r="O6456" s="82" t="s">
        <v>325</v>
      </c>
      <c r="P6456" s="82" t="s">
        <v>6229</v>
      </c>
      <c r="Q6456" s="83" t="str">
        <f>MID(Tabla1[[#This Row],[Aplicación]],14,1)</f>
        <v>2</v>
      </c>
      <c r="R6456" s="35" t="s">
        <v>265</v>
      </c>
      <c r="S6456" s="83" t="str">
        <f>MID(Tabla1[[#This Row],[Aplicación]],6,2)</f>
        <v>11</v>
      </c>
      <c r="T6456" s="84" t="str">
        <f>VLOOKUP(Tabla1[[#This Row],[AREA]],Hoja1!A:B,2,FALSE)</f>
        <v>11. Salud pública y seguridad ciudadana</v>
      </c>
      <c r="U6456" s="83" t="str">
        <f>MID(Tabla1[[#This Row],[Aplicación]],9,4)</f>
        <v>1321</v>
      </c>
      <c r="V6456" s="84" t="str">
        <f>VLOOKUP(Tabla1[[#This Row],[PROGRAMA]],Hoja1!A:B,2,FALSE)</f>
        <v>1321. Policía municipal</v>
      </c>
      <c r="W6456" s="83" t="str">
        <f>MID(Tabla1[[#This Row],[Aplicación]],14,2)</f>
        <v>22</v>
      </c>
      <c r="X6456" s="83" t="str">
        <f>MID(Tabla1[[#This Row],[Aplicación]],14,6)</f>
        <v>22199</v>
      </c>
    </row>
    <row r="6457" spans="1:24" x14ac:dyDescent="0.25">
      <c r="A6457" s="77">
        <v>220240067488</v>
      </c>
      <c r="B6457" s="78" t="s">
        <v>702</v>
      </c>
      <c r="C6457" s="79">
        <v>45657</v>
      </c>
      <c r="D6457" s="77">
        <v>22024001013</v>
      </c>
      <c r="E6457" s="78" t="s">
        <v>1423</v>
      </c>
      <c r="F6457" s="80">
        <v>192.94</v>
      </c>
      <c r="G6457" s="78" t="s">
        <v>814</v>
      </c>
      <c r="H6457" s="78" t="s">
        <v>8262</v>
      </c>
      <c r="I6457" s="81">
        <v>300</v>
      </c>
      <c r="J6457" s="78" t="s">
        <v>420</v>
      </c>
      <c r="K6457" s="78" t="s">
        <v>420</v>
      </c>
      <c r="L6457" s="78" t="s">
        <v>413</v>
      </c>
      <c r="M6457" s="78" t="s">
        <v>395</v>
      </c>
      <c r="N6457" s="78" t="s">
        <v>396</v>
      </c>
      <c r="O6457" s="82" t="s">
        <v>325</v>
      </c>
      <c r="P6457" s="82" t="s">
        <v>6229</v>
      </c>
      <c r="Q6457" s="83" t="str">
        <f>MID(Tabla1[[#This Row],[Aplicación]],14,1)</f>
        <v>2</v>
      </c>
      <c r="R6457" s="35" t="s">
        <v>265</v>
      </c>
      <c r="S6457" s="83" t="str">
        <f>MID(Tabla1[[#This Row],[Aplicación]],6,2)</f>
        <v>11</v>
      </c>
      <c r="T6457" s="84" t="str">
        <f>VLOOKUP(Tabla1[[#This Row],[AREA]],Hoja1!A:B,2,FALSE)</f>
        <v>11. Salud pública y seguridad ciudadana</v>
      </c>
      <c r="U6457" s="83" t="str">
        <f>MID(Tabla1[[#This Row],[Aplicación]],9,4)</f>
        <v>1321</v>
      </c>
      <c r="V6457" s="84" t="str">
        <f>VLOOKUP(Tabla1[[#This Row],[PROGRAMA]],Hoja1!A:B,2,FALSE)</f>
        <v>1321. Policía municipal</v>
      </c>
      <c r="W6457" s="83" t="str">
        <f>MID(Tabla1[[#This Row],[Aplicación]],14,2)</f>
        <v>21</v>
      </c>
      <c r="X6457" s="83" t="str">
        <f>MID(Tabla1[[#This Row],[Aplicación]],14,6)</f>
        <v>214</v>
      </c>
    </row>
    <row r="6458" spans="1:24" x14ac:dyDescent="0.25">
      <c r="A6458" s="77">
        <v>220240063795</v>
      </c>
      <c r="B6458" s="78" t="s">
        <v>702</v>
      </c>
      <c r="C6458" s="79">
        <v>45653</v>
      </c>
      <c r="D6458" s="77">
        <v>22024001012</v>
      </c>
      <c r="E6458" s="78" t="s">
        <v>1174</v>
      </c>
      <c r="F6458" s="80">
        <v>190.54</v>
      </c>
      <c r="G6458" s="78" t="s">
        <v>676</v>
      </c>
      <c r="H6458" s="78" t="s">
        <v>8263</v>
      </c>
      <c r="I6458" s="81">
        <v>300</v>
      </c>
      <c r="J6458" s="78" t="s">
        <v>398</v>
      </c>
      <c r="K6458" s="78" t="s">
        <v>398</v>
      </c>
      <c r="L6458" s="78" t="s">
        <v>413</v>
      </c>
      <c r="M6458" s="78" t="s">
        <v>395</v>
      </c>
      <c r="N6458" s="78" t="s">
        <v>396</v>
      </c>
      <c r="O6458" s="82" t="s">
        <v>325</v>
      </c>
      <c r="P6458" s="82" t="s">
        <v>6229</v>
      </c>
      <c r="Q6458" s="83" t="str">
        <f>MID(Tabla1[[#This Row],[Aplicación]],14,1)</f>
        <v>2</v>
      </c>
      <c r="R6458" s="35" t="s">
        <v>265</v>
      </c>
      <c r="S6458" s="83" t="str">
        <f>MID(Tabla1[[#This Row],[Aplicación]],6,2)</f>
        <v>11</v>
      </c>
      <c r="T6458" s="84" t="str">
        <f>VLOOKUP(Tabla1[[#This Row],[AREA]],Hoja1!A:B,2,FALSE)</f>
        <v>11. Salud pública y seguridad ciudadana</v>
      </c>
      <c r="U6458" s="83" t="str">
        <f>MID(Tabla1[[#This Row],[Aplicación]],9,4)</f>
        <v>1321</v>
      </c>
      <c r="V6458" s="84" t="str">
        <f>VLOOKUP(Tabla1[[#This Row],[PROGRAMA]],Hoja1!A:B,2,FALSE)</f>
        <v>1321. Policía municipal</v>
      </c>
      <c r="W6458" s="83" t="str">
        <f>MID(Tabla1[[#This Row],[Aplicación]],14,2)</f>
        <v>21</v>
      </c>
      <c r="X6458" s="83" t="str">
        <f>MID(Tabla1[[#This Row],[Aplicación]],14,6)</f>
        <v>213</v>
      </c>
    </row>
    <row r="6459" spans="1:24" x14ac:dyDescent="0.25">
      <c r="A6459" s="77">
        <v>220240067397</v>
      </c>
      <c r="B6459" s="78" t="s">
        <v>702</v>
      </c>
      <c r="C6459" s="79">
        <v>45657</v>
      </c>
      <c r="D6459" s="77">
        <v>22024004612</v>
      </c>
      <c r="E6459" s="78" t="s">
        <v>5013</v>
      </c>
      <c r="F6459" s="80">
        <v>190.29</v>
      </c>
      <c r="G6459" s="78" t="s">
        <v>5014</v>
      </c>
      <c r="H6459" s="78" t="s">
        <v>8264</v>
      </c>
      <c r="I6459" s="81">
        <v>300</v>
      </c>
      <c r="J6459" s="78" t="s">
        <v>398</v>
      </c>
      <c r="K6459" s="78" t="s">
        <v>398</v>
      </c>
      <c r="L6459" s="78" t="s">
        <v>413</v>
      </c>
      <c r="M6459" s="78" t="s">
        <v>395</v>
      </c>
      <c r="N6459" s="78" t="s">
        <v>396</v>
      </c>
      <c r="O6459" s="82" t="s">
        <v>325</v>
      </c>
      <c r="P6459" s="82" t="s">
        <v>6229</v>
      </c>
      <c r="Q6459" s="83" t="str">
        <f>MID(Tabla1[[#This Row],[Aplicación]],14,1)</f>
        <v>6</v>
      </c>
      <c r="R6459" s="35" t="s">
        <v>266</v>
      </c>
      <c r="S6459" s="83" t="str">
        <f>MID(Tabla1[[#This Row],[Aplicación]],6,2)</f>
        <v>06</v>
      </c>
      <c r="T6459" s="84" t="str">
        <f>VLOOKUP(Tabla1[[#This Row],[AREA]],Hoja1!A:B,2,FALSE)</f>
        <v>06. Educación y cultura</v>
      </c>
      <c r="U6459" s="83" t="str">
        <f>MID(Tabla1[[#This Row],[Aplicación]],9,4)</f>
        <v>3321</v>
      </c>
      <c r="V6459" s="84" t="str">
        <f>VLOOKUP(Tabla1[[#This Row],[PROGRAMA]],Hoja1!A:B,2,FALSE)</f>
        <v>3321. Bibliotecas públicas</v>
      </c>
      <c r="W6459" s="83" t="str">
        <f>MID(Tabla1[[#This Row],[Aplicación]],14,2)</f>
        <v>62</v>
      </c>
      <c r="X6459" s="83" t="str">
        <f>MID(Tabla1[[#This Row],[Aplicación]],14,6)</f>
        <v>629</v>
      </c>
    </row>
    <row r="6460" spans="1:24" x14ac:dyDescent="0.25">
      <c r="A6460" s="77">
        <v>220240069215</v>
      </c>
      <c r="B6460" s="78" t="s">
        <v>702</v>
      </c>
      <c r="C6460" s="79">
        <v>45657</v>
      </c>
      <c r="D6460" s="77">
        <v>22024000450</v>
      </c>
      <c r="E6460" s="78" t="s">
        <v>1455</v>
      </c>
      <c r="F6460" s="80">
        <v>912.79</v>
      </c>
      <c r="G6460" s="78" t="s">
        <v>812</v>
      </c>
      <c r="H6460" s="78" t="s">
        <v>8265</v>
      </c>
      <c r="I6460" s="81">
        <v>300</v>
      </c>
      <c r="J6460" s="78" t="s">
        <v>398</v>
      </c>
      <c r="K6460" s="78" t="s">
        <v>398</v>
      </c>
      <c r="L6460" s="78" t="s">
        <v>413</v>
      </c>
      <c r="M6460" s="78" t="s">
        <v>395</v>
      </c>
      <c r="N6460" s="78" t="s">
        <v>396</v>
      </c>
      <c r="O6460" s="82" t="s">
        <v>325</v>
      </c>
      <c r="P6460" s="82" t="s">
        <v>6229</v>
      </c>
      <c r="Q6460" s="83" t="str">
        <f>MID(Tabla1[[#This Row],[Aplicación]],14,1)</f>
        <v>2</v>
      </c>
      <c r="R6460" s="35" t="s">
        <v>265</v>
      </c>
      <c r="S6460" s="83" t="str">
        <f>MID(Tabla1[[#This Row],[Aplicación]],6,2)</f>
        <v>11</v>
      </c>
      <c r="T6460" s="84" t="str">
        <f>VLOOKUP(Tabla1[[#This Row],[AREA]],Hoja1!A:B,2,FALSE)</f>
        <v>11. Salud pública y seguridad ciudadana</v>
      </c>
      <c r="U6460" s="83" t="str">
        <f>MID(Tabla1[[#This Row],[Aplicación]],9,4)</f>
        <v>1631</v>
      </c>
      <c r="V6460" s="84" t="str">
        <f>VLOOKUP(Tabla1[[#This Row],[PROGRAMA]],Hoja1!A:B,2,FALSE)</f>
        <v>1631. Limpieza viaria</v>
      </c>
      <c r="W6460" s="83" t="str">
        <f>MID(Tabla1[[#This Row],[Aplicación]],14,2)</f>
        <v>22</v>
      </c>
      <c r="X6460" s="83" t="str">
        <f>MID(Tabla1[[#This Row],[Aplicación]],14,6)</f>
        <v>22199</v>
      </c>
    </row>
    <row r="6461" spans="1:24" x14ac:dyDescent="0.25">
      <c r="A6461" s="77">
        <v>220240063559</v>
      </c>
      <c r="B6461" s="78" t="s">
        <v>390</v>
      </c>
      <c r="C6461" s="79">
        <v>45653</v>
      </c>
      <c r="D6461" s="77">
        <v>22024009502</v>
      </c>
      <c r="E6461" s="78" t="s">
        <v>1178</v>
      </c>
      <c r="F6461" s="80">
        <v>616.11</v>
      </c>
      <c r="G6461" s="78" t="s">
        <v>8266</v>
      </c>
      <c r="H6461" s="78" t="s">
        <v>8267</v>
      </c>
      <c r="I6461" s="81">
        <v>220</v>
      </c>
      <c r="J6461" s="78" t="s">
        <v>398</v>
      </c>
      <c r="K6461" s="78" t="s">
        <v>398</v>
      </c>
      <c r="L6461" s="78" t="s">
        <v>399</v>
      </c>
      <c r="M6461" s="78" t="s">
        <v>585</v>
      </c>
      <c r="N6461" s="78" t="s">
        <v>539</v>
      </c>
      <c r="O6461" s="82" t="s">
        <v>326</v>
      </c>
      <c r="P6461" s="82" t="s">
        <v>6229</v>
      </c>
      <c r="Q6461" s="83" t="str">
        <f>MID(Tabla1[[#This Row],[Aplicación]],14,1)</f>
        <v>2</v>
      </c>
      <c r="R6461" s="35" t="s">
        <v>265</v>
      </c>
      <c r="S6461" s="83" t="str">
        <f>MID(Tabla1[[#This Row],[Aplicación]],6,2)</f>
        <v>06</v>
      </c>
      <c r="T6461" s="84" t="str">
        <f>VLOOKUP(Tabla1[[#This Row],[AREA]],Hoja1!A:B,2,FALSE)</f>
        <v>06. Educación y cultura</v>
      </c>
      <c r="U6461" s="83" t="str">
        <f>MID(Tabla1[[#This Row],[Aplicación]],9,4)</f>
        <v>3232</v>
      </c>
      <c r="V6461" s="84" t="str">
        <f>VLOOKUP(Tabla1[[#This Row],[PROGRAMA]],Hoja1!A:B,2,FALSE)</f>
        <v>3232. Conservación y mantenimiento centros educación infantil y primaria</v>
      </c>
      <c r="W6461" s="83" t="str">
        <f>MID(Tabla1[[#This Row],[Aplicación]],14,2)</f>
        <v>21</v>
      </c>
      <c r="X6461" s="83" t="str">
        <f>MID(Tabla1[[#This Row],[Aplicación]],14,6)</f>
        <v>213</v>
      </c>
    </row>
    <row r="6462" spans="1:24" x14ac:dyDescent="0.25">
      <c r="A6462" s="77">
        <v>220240068672</v>
      </c>
      <c r="B6462" s="78" t="s">
        <v>702</v>
      </c>
      <c r="C6462" s="79">
        <v>45657</v>
      </c>
      <c r="D6462" s="77">
        <v>22024001045</v>
      </c>
      <c r="E6462" s="78" t="s">
        <v>1353</v>
      </c>
      <c r="F6462" s="80">
        <v>189.49</v>
      </c>
      <c r="G6462" s="78" t="s">
        <v>815</v>
      </c>
      <c r="H6462" s="78" t="s">
        <v>8268</v>
      </c>
      <c r="I6462" s="81">
        <v>300</v>
      </c>
      <c r="J6462" s="78" t="s">
        <v>398</v>
      </c>
      <c r="K6462" s="78" t="s">
        <v>398</v>
      </c>
      <c r="L6462" s="78" t="s">
        <v>413</v>
      </c>
      <c r="M6462" s="78" t="s">
        <v>395</v>
      </c>
      <c r="N6462" s="78" t="s">
        <v>396</v>
      </c>
      <c r="O6462" s="82" t="s">
        <v>325</v>
      </c>
      <c r="P6462" s="82" t="s">
        <v>6229</v>
      </c>
      <c r="Q6462" s="83" t="str">
        <f>MID(Tabla1[[#This Row],[Aplicación]],14,1)</f>
        <v>2</v>
      </c>
      <c r="R6462" s="35" t="s">
        <v>265</v>
      </c>
      <c r="S6462" s="83" t="str">
        <f>MID(Tabla1[[#This Row],[Aplicación]],6,2)</f>
        <v>11</v>
      </c>
      <c r="T6462" s="84" t="str">
        <f>VLOOKUP(Tabla1[[#This Row],[AREA]],Hoja1!A:B,2,FALSE)</f>
        <v>11. Salud pública y seguridad ciudadana</v>
      </c>
      <c r="U6462" s="83" t="str">
        <f>MID(Tabla1[[#This Row],[Aplicación]],9,4)</f>
        <v>3111</v>
      </c>
      <c r="V6462" s="84" t="str">
        <f>VLOOKUP(Tabla1[[#This Row],[PROGRAMA]],Hoja1!A:B,2,FALSE)</f>
        <v>3111. Protección de la salubridad pública</v>
      </c>
      <c r="W6462" s="83" t="str">
        <f>MID(Tabla1[[#This Row],[Aplicación]],14,2)</f>
        <v>22</v>
      </c>
      <c r="X6462" s="83" t="str">
        <f>MID(Tabla1[[#This Row],[Aplicación]],14,6)</f>
        <v>22199</v>
      </c>
    </row>
    <row r="6463" spans="1:24" x14ac:dyDescent="0.25">
      <c r="A6463" s="77">
        <v>220240063507</v>
      </c>
      <c r="B6463" s="78" t="s">
        <v>390</v>
      </c>
      <c r="C6463" s="79">
        <v>45653</v>
      </c>
      <c r="D6463" s="77">
        <v>22024009488</v>
      </c>
      <c r="E6463" s="78" t="s">
        <v>3410</v>
      </c>
      <c r="F6463" s="80">
        <v>112</v>
      </c>
      <c r="G6463" s="78" t="s">
        <v>7421</v>
      </c>
      <c r="H6463" s="78" t="s">
        <v>8269</v>
      </c>
      <c r="I6463" s="81">
        <v>220</v>
      </c>
      <c r="J6463" s="78" t="s">
        <v>398</v>
      </c>
      <c r="K6463" s="78" t="s">
        <v>398</v>
      </c>
      <c r="L6463" s="78" t="s">
        <v>413</v>
      </c>
      <c r="M6463" s="78" t="s">
        <v>585</v>
      </c>
      <c r="N6463" s="78" t="s">
        <v>539</v>
      </c>
      <c r="O6463" s="82" t="s">
        <v>326</v>
      </c>
      <c r="P6463" s="82" t="s">
        <v>6229</v>
      </c>
      <c r="Q6463" s="83" t="str">
        <f>MID(Tabla1[[#This Row],[Aplicación]],14,1)</f>
        <v>2</v>
      </c>
      <c r="R6463" s="35" t="s">
        <v>265</v>
      </c>
      <c r="S6463" s="83" t="str">
        <f>MID(Tabla1[[#This Row],[Aplicación]],6,2)</f>
        <v>01</v>
      </c>
      <c r="T6463" s="84" t="str">
        <f>VLOOKUP(Tabla1[[#This Row],[AREA]],Hoja1!A:B,2,FALSE)</f>
        <v>01. Alcaldía</v>
      </c>
      <c r="U6463" s="83" t="str">
        <f>MID(Tabla1[[#This Row],[Aplicación]],9,4)</f>
        <v>9206</v>
      </c>
      <c r="V6463" s="84" t="str">
        <f>VLOOKUP(Tabla1[[#This Row],[PROGRAMA]],Hoja1!A:B,2,FALSE)</f>
        <v>9206. Archivo municipal</v>
      </c>
      <c r="W6463" s="83" t="str">
        <f>MID(Tabla1[[#This Row],[Aplicación]],14,2)</f>
        <v>22</v>
      </c>
      <c r="X6463" s="83" t="str">
        <f>MID(Tabla1[[#This Row],[Aplicación]],14,6)</f>
        <v>22000</v>
      </c>
    </row>
    <row r="6464" spans="1:24" x14ac:dyDescent="0.25">
      <c r="A6464" s="77">
        <v>220240067324</v>
      </c>
      <c r="B6464" s="78" t="s">
        <v>390</v>
      </c>
      <c r="C6464" s="79">
        <v>45657</v>
      </c>
      <c r="D6464" s="77">
        <v>22024009699</v>
      </c>
      <c r="E6464" s="78" t="s">
        <v>5928</v>
      </c>
      <c r="F6464" s="80">
        <v>78.099999999999994</v>
      </c>
      <c r="G6464" s="78" t="s">
        <v>8270</v>
      </c>
      <c r="H6464" s="78" t="s">
        <v>8271</v>
      </c>
      <c r="I6464" s="81">
        <v>220</v>
      </c>
      <c r="J6464" s="78" t="s">
        <v>685</v>
      </c>
      <c r="K6464" s="78" t="s">
        <v>398</v>
      </c>
      <c r="L6464" s="78" t="s">
        <v>413</v>
      </c>
      <c r="M6464" s="78" t="s">
        <v>585</v>
      </c>
      <c r="N6464" s="78" t="s">
        <v>539</v>
      </c>
      <c r="O6464" s="82" t="s">
        <v>326</v>
      </c>
      <c r="P6464" s="82" t="s">
        <v>6229</v>
      </c>
      <c r="Q6464" s="83" t="str">
        <f>MID(Tabla1[[#This Row],[Aplicación]],14,1)</f>
        <v>2</v>
      </c>
      <c r="R6464" s="35" t="s">
        <v>265</v>
      </c>
      <c r="S6464" s="83" t="str">
        <f>MID(Tabla1[[#This Row],[Aplicación]],6,2)</f>
        <v>04</v>
      </c>
      <c r="T6464" s="84" t="str">
        <f>VLOOKUP(Tabla1[[#This Row],[AREA]],Hoja1!A:B,2,FALSE)</f>
        <v>04. Hacienda, personal y modernización administrativa</v>
      </c>
      <c r="U6464" s="83" t="str">
        <f>MID(Tabla1[[#This Row],[Aplicación]],9,4)</f>
        <v>9202</v>
      </c>
      <c r="V6464" s="84" t="str">
        <f>VLOOKUP(Tabla1[[#This Row],[PROGRAMA]],Hoja1!A:B,2,FALSE)</f>
        <v>9202. Gestión de recursos humanos</v>
      </c>
      <c r="W6464" s="83" t="str">
        <f>MID(Tabla1[[#This Row],[Aplicación]],14,2)</f>
        <v>22</v>
      </c>
      <c r="X6464" s="83" t="str">
        <f>MID(Tabla1[[#This Row],[Aplicación]],14,6)</f>
        <v>22699</v>
      </c>
    </row>
    <row r="6465" spans="1:24" x14ac:dyDescent="0.25">
      <c r="A6465" s="77">
        <v>220240061621</v>
      </c>
      <c r="B6465" s="78" t="s">
        <v>702</v>
      </c>
      <c r="C6465" s="79">
        <v>45644</v>
      </c>
      <c r="D6465" s="77">
        <v>22024006082</v>
      </c>
      <c r="E6465" s="78" t="s">
        <v>1200</v>
      </c>
      <c r="F6465" s="80">
        <v>17114.98</v>
      </c>
      <c r="G6465" s="78" t="s">
        <v>8083</v>
      </c>
      <c r="H6465" s="78" t="s">
        <v>8084</v>
      </c>
      <c r="I6465" s="81" t="s">
        <v>2934</v>
      </c>
      <c r="J6465" s="78" t="s">
        <v>398</v>
      </c>
      <c r="K6465" s="78" t="s">
        <v>398</v>
      </c>
      <c r="L6465" s="78" t="s">
        <v>399</v>
      </c>
      <c r="M6465" s="78" t="s">
        <v>395</v>
      </c>
      <c r="N6465" s="78" t="s">
        <v>396</v>
      </c>
      <c r="O6465" s="82" t="s">
        <v>321</v>
      </c>
      <c r="P6465" s="82" t="s">
        <v>6229</v>
      </c>
      <c r="Q6465" s="83">
        <v>6</v>
      </c>
      <c r="R6465" s="35" t="s">
        <v>266</v>
      </c>
      <c r="S6465" s="83" t="str">
        <f>MID(Tabla1[[#This Row],[Aplicación]],6,2)</f>
        <v>09</v>
      </c>
      <c r="T6465" s="84" t="str">
        <f>VLOOKUP(Tabla1[[#This Row],[AREA]],Hoja1!A:B,2,FALSE)</f>
        <v>09. Turismo, eventos y marca ciudad</v>
      </c>
      <c r="U6465" s="83">
        <v>4321</v>
      </c>
      <c r="V6465" s="84" t="str">
        <f>VLOOKUP(Tabla1[[#This Row],[PROGRAMA]],Hoja1!A:B,2,FALSE)</f>
        <v>4321. Turismo</v>
      </c>
      <c r="W6465" s="83">
        <v>63</v>
      </c>
      <c r="X6465" s="83">
        <v>632</v>
      </c>
    </row>
    <row r="6466" spans="1:24" x14ac:dyDescent="0.25">
      <c r="A6466" s="77">
        <v>220240044845</v>
      </c>
      <c r="B6466" s="78" t="s">
        <v>702</v>
      </c>
      <c r="C6466" s="79">
        <v>45567</v>
      </c>
      <c r="D6466" s="77">
        <v>22024004613</v>
      </c>
      <c r="E6466" s="78" t="s">
        <v>5013</v>
      </c>
      <c r="F6466" s="80">
        <v>1411.26</v>
      </c>
      <c r="G6466" s="78" t="s">
        <v>4876</v>
      </c>
      <c r="H6466" s="78" t="s">
        <v>8275</v>
      </c>
      <c r="I6466" s="81" t="s">
        <v>2934</v>
      </c>
      <c r="J6466" s="78" t="s">
        <v>398</v>
      </c>
      <c r="K6466" s="78" t="s">
        <v>398</v>
      </c>
      <c r="L6466" s="78" t="s">
        <v>413</v>
      </c>
      <c r="M6466" s="78" t="s">
        <v>395</v>
      </c>
      <c r="N6466" s="78" t="s">
        <v>396</v>
      </c>
      <c r="O6466" s="82" t="s">
        <v>325</v>
      </c>
      <c r="P6466" s="82" t="s">
        <v>6229</v>
      </c>
      <c r="Q6466" s="83" t="str">
        <f>MID(Tabla1[[#This Row],[Aplicación]],14,1)</f>
        <v>6</v>
      </c>
      <c r="R6466" s="35" t="s">
        <v>266</v>
      </c>
      <c r="S6466" s="83" t="str">
        <f>MID(Tabla1[[#This Row],[Aplicación]],6,2)</f>
        <v>06</v>
      </c>
      <c r="T6466" s="84" t="str">
        <f>VLOOKUP(Tabla1[[#This Row],[AREA]],Hoja1!A:B,2,FALSE)</f>
        <v>06. Educación y cultura</v>
      </c>
      <c r="U6466" s="83" t="str">
        <f>MID(Tabla1[[#This Row],[Aplicación]],9,4)</f>
        <v>3321</v>
      </c>
      <c r="V6466" s="84" t="str">
        <f>VLOOKUP(Tabla1[[#This Row],[PROGRAMA]],Hoja1!A:B,2,FALSE)</f>
        <v>3321. Bibliotecas públicas</v>
      </c>
      <c r="W6466" s="83" t="str">
        <f>MID(Tabla1[[#This Row],[Aplicación]],14,2)</f>
        <v>62</v>
      </c>
      <c r="X6466" s="83" t="str">
        <f>MID(Tabla1[[#This Row],[Aplicación]],14,6)</f>
        <v>629</v>
      </c>
    </row>
    <row r="6467" spans="1:24" x14ac:dyDescent="0.25">
      <c r="A6467" s="77">
        <v>220240061099</v>
      </c>
      <c r="B6467" s="78" t="s">
        <v>390</v>
      </c>
      <c r="C6467" s="79">
        <v>45643</v>
      </c>
      <c r="D6467" s="77">
        <v>22024009087</v>
      </c>
      <c r="E6467" s="78" t="s">
        <v>3636</v>
      </c>
      <c r="F6467" s="80">
        <v>429</v>
      </c>
      <c r="G6467" s="78" t="s">
        <v>8276</v>
      </c>
      <c r="H6467" s="78" t="s">
        <v>8277</v>
      </c>
      <c r="I6467" s="81" t="s">
        <v>2930</v>
      </c>
      <c r="J6467" s="78" t="s">
        <v>699</v>
      </c>
      <c r="K6467" s="78" t="s">
        <v>398</v>
      </c>
      <c r="L6467" s="78" t="s">
        <v>399</v>
      </c>
      <c r="M6467" s="78" t="s">
        <v>585</v>
      </c>
      <c r="N6467" s="78" t="s">
        <v>539</v>
      </c>
      <c r="O6467" s="82" t="s">
        <v>326</v>
      </c>
      <c r="P6467" s="82" t="s">
        <v>6229</v>
      </c>
      <c r="Q6467" s="83" t="str">
        <f>MID(Tabla1[[#This Row],[Aplicación]],14,1)</f>
        <v>2</v>
      </c>
      <c r="R6467" s="35" t="s">
        <v>265</v>
      </c>
      <c r="S6467" s="83" t="str">
        <f>MID(Tabla1[[#This Row],[Aplicación]],6,2)</f>
        <v>06</v>
      </c>
      <c r="T6467" s="84" t="str">
        <f>VLOOKUP(Tabla1[[#This Row],[AREA]],Hoja1!A:B,2,FALSE)</f>
        <v>06. Educación y cultura</v>
      </c>
      <c r="U6467" s="83" t="str">
        <f>MID(Tabla1[[#This Row],[Aplicación]],9,4)</f>
        <v>3261</v>
      </c>
      <c r="V6467" s="84" t="str">
        <f>VLOOKUP(Tabla1[[#This Row],[PROGRAMA]],Hoja1!A:B,2,FALSE)</f>
        <v>3261. Servicios complementarios de educación</v>
      </c>
      <c r="W6467" s="83" t="str">
        <f>MID(Tabla1[[#This Row],[Aplicación]],14,2)</f>
        <v>22</v>
      </c>
      <c r="X6467" s="83" t="str">
        <f>MID(Tabla1[[#This Row],[Aplicación]],14,6)</f>
        <v>22699</v>
      </c>
    </row>
    <row r="6468" spans="1:24" x14ac:dyDescent="0.25">
      <c r="A6468" s="77">
        <v>220240057949</v>
      </c>
      <c r="B6468" s="78" t="s">
        <v>390</v>
      </c>
      <c r="C6468" s="79">
        <v>45630</v>
      </c>
      <c r="D6468" s="77">
        <v>22024009017</v>
      </c>
      <c r="E6468" s="78" t="s">
        <v>1335</v>
      </c>
      <c r="F6468" s="80">
        <v>338.8</v>
      </c>
      <c r="G6468" s="78" t="s">
        <v>4597</v>
      </c>
      <c r="H6468" s="78" t="s">
        <v>8278</v>
      </c>
      <c r="I6468" s="81" t="s">
        <v>2930</v>
      </c>
      <c r="J6468" s="78" t="s">
        <v>699</v>
      </c>
      <c r="K6468" s="78" t="s">
        <v>398</v>
      </c>
      <c r="L6468" s="78" t="s">
        <v>413</v>
      </c>
      <c r="M6468" s="78" t="s">
        <v>585</v>
      </c>
      <c r="N6468" s="78" t="s">
        <v>539</v>
      </c>
      <c r="O6468" s="82" t="s">
        <v>326</v>
      </c>
      <c r="P6468" s="82" t="s">
        <v>6229</v>
      </c>
      <c r="Q6468" s="83" t="str">
        <f>MID(Tabla1[[#This Row],[Aplicación]],14,1)</f>
        <v>2</v>
      </c>
      <c r="R6468" s="35" t="s">
        <v>265</v>
      </c>
      <c r="S6468" s="83" t="str">
        <f>MID(Tabla1[[#This Row],[Aplicación]],6,2)</f>
        <v>10</v>
      </c>
      <c r="T6468" s="84" t="str">
        <f>VLOOKUP(Tabla1[[#This Row],[AREA]],Hoja1!A:B,2,FALSE)</f>
        <v>10. Personas mayores, familia y servicios sociales</v>
      </c>
      <c r="U6468" s="83" t="str">
        <f>MID(Tabla1[[#This Row],[Aplicación]],9,4)</f>
        <v>2412</v>
      </c>
      <c r="V6468" s="84" t="str">
        <f>VLOOKUP(Tabla1[[#This Row],[PROGRAMA]],Hoja1!A:B,2,FALSE)</f>
        <v>2412. Formación para el empleo</v>
      </c>
      <c r="W6468" s="83" t="str">
        <f>MID(Tabla1[[#This Row],[Aplicación]],14,2)</f>
        <v>22</v>
      </c>
      <c r="X6468" s="83" t="str">
        <f>MID(Tabla1[[#This Row],[Aplicación]],14,6)</f>
        <v>22199</v>
      </c>
    </row>
    <row r="6469" spans="1:24" x14ac:dyDescent="0.25">
      <c r="A6469" s="77">
        <v>220240061629</v>
      </c>
      <c r="B6469" s="78" t="s">
        <v>390</v>
      </c>
      <c r="C6469" s="79">
        <v>45644</v>
      </c>
      <c r="D6469" s="77">
        <v>22024009208</v>
      </c>
      <c r="E6469" s="78" t="s">
        <v>1335</v>
      </c>
      <c r="F6469" s="80">
        <v>62.92</v>
      </c>
      <c r="G6469" s="78" t="s">
        <v>4597</v>
      </c>
      <c r="H6469" s="78" t="s">
        <v>8279</v>
      </c>
      <c r="I6469" s="81" t="s">
        <v>2930</v>
      </c>
      <c r="J6469" s="78" t="s">
        <v>699</v>
      </c>
      <c r="K6469" s="78" t="s">
        <v>398</v>
      </c>
      <c r="L6469" s="78" t="s">
        <v>413</v>
      </c>
      <c r="M6469" s="78" t="s">
        <v>585</v>
      </c>
      <c r="N6469" s="78" t="s">
        <v>539</v>
      </c>
      <c r="O6469" s="82" t="s">
        <v>326</v>
      </c>
      <c r="P6469" s="82" t="s">
        <v>6229</v>
      </c>
      <c r="Q6469" s="83" t="str">
        <f>MID(Tabla1[[#This Row],[Aplicación]],14,1)</f>
        <v>2</v>
      </c>
      <c r="R6469" s="35" t="s">
        <v>265</v>
      </c>
      <c r="S6469" s="83" t="str">
        <f>MID(Tabla1[[#This Row],[Aplicación]],6,2)</f>
        <v>10</v>
      </c>
      <c r="T6469" s="84" t="str">
        <f>VLOOKUP(Tabla1[[#This Row],[AREA]],Hoja1!A:B,2,FALSE)</f>
        <v>10. Personas mayores, familia y servicios sociales</v>
      </c>
      <c r="U6469" s="83" t="str">
        <f>MID(Tabla1[[#This Row],[Aplicación]],9,4)</f>
        <v>2412</v>
      </c>
      <c r="V6469" s="84" t="str">
        <f>VLOOKUP(Tabla1[[#This Row],[PROGRAMA]],Hoja1!A:B,2,FALSE)</f>
        <v>2412. Formación para el empleo</v>
      </c>
      <c r="W6469" s="83" t="str">
        <f>MID(Tabla1[[#This Row],[Aplicación]],14,2)</f>
        <v>22</v>
      </c>
      <c r="X6469" s="83" t="str">
        <f>MID(Tabla1[[#This Row],[Aplicación]],14,6)</f>
        <v>22199</v>
      </c>
    </row>
    <row r="6470" spans="1:24" x14ac:dyDescent="0.25">
      <c r="A6470" s="77">
        <v>220240063505</v>
      </c>
      <c r="B6470" s="78" t="s">
        <v>390</v>
      </c>
      <c r="C6470" s="79">
        <v>45653</v>
      </c>
      <c r="D6470" s="77">
        <v>22024009396</v>
      </c>
      <c r="E6470" s="78" t="s">
        <v>6347</v>
      </c>
      <c r="F6470" s="80">
        <v>2057</v>
      </c>
      <c r="G6470" s="78" t="s">
        <v>8280</v>
      </c>
      <c r="H6470" s="78" t="s">
        <v>8281</v>
      </c>
      <c r="I6470" s="81">
        <v>220</v>
      </c>
      <c r="J6470" s="78" t="s">
        <v>398</v>
      </c>
      <c r="K6470" s="78" t="s">
        <v>398</v>
      </c>
      <c r="L6470" s="78" t="s">
        <v>399</v>
      </c>
      <c r="M6470" s="78" t="s">
        <v>395</v>
      </c>
      <c r="N6470" s="78" t="s">
        <v>396</v>
      </c>
      <c r="O6470" s="82" t="s">
        <v>325</v>
      </c>
      <c r="P6470" s="82" t="s">
        <v>6229</v>
      </c>
      <c r="Q6470" s="83" t="str">
        <f>MID(Tabla1[[#This Row],[Aplicación]],14,1)</f>
        <v>2</v>
      </c>
      <c r="R6470" s="35" t="s">
        <v>265</v>
      </c>
      <c r="S6470" s="83" t="str">
        <f>MID(Tabla1[[#This Row],[Aplicación]],6,2)</f>
        <v>05</v>
      </c>
      <c r="T6470" s="84" t="str">
        <f>VLOOKUP(Tabla1[[#This Row],[AREA]],Hoja1!A:B,2,FALSE)</f>
        <v>05. Comercio, mercados y consumo</v>
      </c>
      <c r="U6470" s="83" t="str">
        <f>MID(Tabla1[[#This Row],[Aplicación]],9,4)</f>
        <v>4312</v>
      </c>
      <c r="V6470" s="84" t="str">
        <f>VLOOKUP(Tabla1[[#This Row],[PROGRAMA]],Hoja1!A:B,2,FALSE)</f>
        <v>4312. Mercados</v>
      </c>
      <c r="W6470" s="83" t="str">
        <f>MID(Tabla1[[#This Row],[Aplicación]],14,2)</f>
        <v>22</v>
      </c>
      <c r="X6470" s="83" t="str">
        <f>MID(Tabla1[[#This Row],[Aplicación]],14,6)</f>
        <v>22602</v>
      </c>
    </row>
    <row r="6471" spans="1:24" x14ac:dyDescent="0.25">
      <c r="A6471" s="77">
        <v>220240055093</v>
      </c>
      <c r="B6471" s="78" t="s">
        <v>390</v>
      </c>
      <c r="C6471" s="79">
        <v>45616</v>
      </c>
      <c r="D6471" s="77">
        <v>22024008702</v>
      </c>
      <c r="E6471" s="78" t="s">
        <v>3139</v>
      </c>
      <c r="F6471" s="80">
        <v>1179.75</v>
      </c>
      <c r="G6471" s="78" t="s">
        <v>8282</v>
      </c>
      <c r="H6471" s="78" t="s">
        <v>8283</v>
      </c>
      <c r="I6471" s="81" t="s">
        <v>2930</v>
      </c>
      <c r="J6471" s="78" t="s">
        <v>8284</v>
      </c>
      <c r="K6471" s="78" t="s">
        <v>393</v>
      </c>
      <c r="L6471" s="78" t="s">
        <v>413</v>
      </c>
      <c r="M6471" s="78" t="s">
        <v>585</v>
      </c>
      <c r="N6471" s="78" t="s">
        <v>539</v>
      </c>
      <c r="O6471" s="82" t="s">
        <v>326</v>
      </c>
      <c r="P6471" s="82" t="s">
        <v>6229</v>
      </c>
      <c r="Q6471" s="83" t="str">
        <f>MID(Tabla1[[#This Row],[Aplicación]],14,1)</f>
        <v>2</v>
      </c>
      <c r="R6471" s="35" t="s">
        <v>265</v>
      </c>
      <c r="S6471" s="83" t="str">
        <f>MID(Tabla1[[#This Row],[Aplicación]],6,2)</f>
        <v>06</v>
      </c>
      <c r="T6471" s="84" t="str">
        <f>VLOOKUP(Tabla1[[#This Row],[AREA]],Hoja1!A:B,2,FALSE)</f>
        <v>06. Educación y cultura</v>
      </c>
      <c r="U6471" s="83" t="str">
        <f>MID(Tabla1[[#This Row],[Aplicación]],9,4)</f>
        <v>3321</v>
      </c>
      <c r="V6471" s="84" t="str">
        <f>VLOOKUP(Tabla1[[#This Row],[PROGRAMA]],Hoja1!A:B,2,FALSE)</f>
        <v>3321. Bibliotecas públicas</v>
      </c>
      <c r="W6471" s="83" t="str">
        <f>MID(Tabla1[[#This Row],[Aplicación]],14,2)</f>
        <v>22</v>
      </c>
      <c r="X6471" s="83" t="str">
        <f>MID(Tabla1[[#This Row],[Aplicación]],14,6)</f>
        <v>22199</v>
      </c>
    </row>
    <row r="6472" spans="1:24" x14ac:dyDescent="0.25">
      <c r="A6472" s="77">
        <v>220240068841</v>
      </c>
      <c r="B6472" s="78" t="s">
        <v>702</v>
      </c>
      <c r="C6472" s="79">
        <v>45657</v>
      </c>
      <c r="D6472" s="77">
        <v>22024004613</v>
      </c>
      <c r="E6472" s="78" t="s">
        <v>5013</v>
      </c>
      <c r="F6472" s="80">
        <v>1291.4000000000001</v>
      </c>
      <c r="G6472" s="78" t="s">
        <v>4876</v>
      </c>
      <c r="H6472" s="78" t="s">
        <v>8285</v>
      </c>
      <c r="I6472" s="81">
        <v>300</v>
      </c>
      <c r="J6472" s="78" t="s">
        <v>398</v>
      </c>
      <c r="K6472" s="78" t="s">
        <v>398</v>
      </c>
      <c r="L6472" s="78" t="s">
        <v>413</v>
      </c>
      <c r="M6472" s="78" t="s">
        <v>395</v>
      </c>
      <c r="N6472" s="78" t="s">
        <v>396</v>
      </c>
      <c r="O6472" s="82" t="s">
        <v>325</v>
      </c>
      <c r="P6472" s="82" t="s">
        <v>6229</v>
      </c>
      <c r="Q6472" s="83" t="str">
        <f>MID(Tabla1[[#This Row],[Aplicación]],14,1)</f>
        <v>6</v>
      </c>
      <c r="R6472" s="35" t="s">
        <v>266</v>
      </c>
      <c r="S6472" s="83" t="str">
        <f>MID(Tabla1[[#This Row],[Aplicación]],6,2)</f>
        <v>06</v>
      </c>
      <c r="T6472" s="84" t="str">
        <f>VLOOKUP(Tabla1[[#This Row],[AREA]],Hoja1!A:B,2,FALSE)</f>
        <v>06. Educación y cultura</v>
      </c>
      <c r="U6472" s="83" t="str">
        <f>MID(Tabla1[[#This Row],[Aplicación]],9,4)</f>
        <v>3321</v>
      </c>
      <c r="V6472" s="84" t="str">
        <f>VLOOKUP(Tabla1[[#This Row],[PROGRAMA]],Hoja1!A:B,2,FALSE)</f>
        <v>3321. Bibliotecas públicas</v>
      </c>
      <c r="W6472" s="83" t="str">
        <f>MID(Tabla1[[#This Row],[Aplicación]],14,2)</f>
        <v>62</v>
      </c>
      <c r="X6472" s="83" t="str">
        <f>MID(Tabla1[[#This Row],[Aplicación]],14,6)</f>
        <v>629</v>
      </c>
    </row>
    <row r="6473" spans="1:24" x14ac:dyDescent="0.25">
      <c r="A6473" s="77">
        <v>220240046846</v>
      </c>
      <c r="B6473" s="78" t="s">
        <v>673</v>
      </c>
      <c r="C6473" s="79">
        <v>45574</v>
      </c>
      <c r="D6473" s="77">
        <v>22024006170</v>
      </c>
      <c r="E6473" s="78" t="s">
        <v>1375</v>
      </c>
      <c r="F6473" s="80">
        <v>-1200</v>
      </c>
      <c r="G6473" s="78" t="s">
        <v>973</v>
      </c>
      <c r="H6473" s="78" t="s">
        <v>8286</v>
      </c>
      <c r="I6473" s="81" t="s">
        <v>2930</v>
      </c>
      <c r="J6473" s="78" t="s">
        <v>398</v>
      </c>
      <c r="K6473" s="78" t="s">
        <v>398</v>
      </c>
      <c r="L6473" s="78" t="s">
        <v>399</v>
      </c>
      <c r="M6473" s="78" t="s">
        <v>585</v>
      </c>
      <c r="N6473" s="78" t="s">
        <v>539</v>
      </c>
      <c r="O6473" s="82" t="s">
        <v>326</v>
      </c>
      <c r="P6473" s="82" t="s">
        <v>6229</v>
      </c>
      <c r="Q6473" s="83" t="str">
        <f>MID(Tabla1[[#This Row],[Aplicación]],14,1)</f>
        <v>2</v>
      </c>
      <c r="R6473" s="35" t="s">
        <v>265</v>
      </c>
      <c r="S6473" s="83" t="str">
        <f>MID(Tabla1[[#This Row],[Aplicación]],6,2)</f>
        <v>10</v>
      </c>
      <c r="T6473" s="84" t="str">
        <f>VLOOKUP(Tabla1[[#This Row],[AREA]],Hoja1!A:B,2,FALSE)</f>
        <v>10. Personas mayores, familia y servicios sociales</v>
      </c>
      <c r="U6473" s="83" t="str">
        <f>MID(Tabla1[[#This Row],[Aplicación]],9,4)</f>
        <v>2315</v>
      </c>
      <c r="V6473" s="84" t="str">
        <f>VLOOKUP(Tabla1[[#This Row],[PROGRAMA]],Hoja1!A:B,2,FALSE)</f>
        <v>2315. Políticas de Igualdad e infancia</v>
      </c>
      <c r="W6473" s="83" t="str">
        <f>MID(Tabla1[[#This Row],[Aplicación]],14,2)</f>
        <v>22</v>
      </c>
      <c r="X6473" s="83" t="str">
        <f>MID(Tabla1[[#This Row],[Aplicación]],14,6)</f>
        <v>22799</v>
      </c>
    </row>
    <row r="6474" spans="1:24" x14ac:dyDescent="0.25">
      <c r="A6474" s="77">
        <v>220240062735</v>
      </c>
      <c r="B6474" s="78" t="s">
        <v>390</v>
      </c>
      <c r="C6474" s="79">
        <v>45649</v>
      </c>
      <c r="D6474" s="77">
        <v>22024009251</v>
      </c>
      <c r="E6474" s="78" t="s">
        <v>1315</v>
      </c>
      <c r="F6474" s="80">
        <v>1331</v>
      </c>
      <c r="G6474" s="78" t="s">
        <v>8287</v>
      </c>
      <c r="H6474" s="78" t="s">
        <v>8288</v>
      </c>
      <c r="I6474" s="81" t="s">
        <v>2930</v>
      </c>
      <c r="J6474" s="78" t="s">
        <v>398</v>
      </c>
      <c r="K6474" s="78" t="s">
        <v>398</v>
      </c>
      <c r="L6474" s="78" t="s">
        <v>399</v>
      </c>
      <c r="M6474" s="78" t="s">
        <v>585</v>
      </c>
      <c r="N6474" s="78" t="s">
        <v>539</v>
      </c>
      <c r="O6474" s="82" t="s">
        <v>326</v>
      </c>
      <c r="P6474" s="82" t="s">
        <v>6229</v>
      </c>
      <c r="Q6474" s="83" t="str">
        <f>MID(Tabla1[[#This Row],[Aplicación]],14,1)</f>
        <v>2</v>
      </c>
      <c r="R6474" s="35" t="s">
        <v>265</v>
      </c>
      <c r="S6474" s="83" t="str">
        <f>MID(Tabla1[[#This Row],[Aplicación]],6,2)</f>
        <v>10</v>
      </c>
      <c r="T6474" s="84" t="str">
        <f>VLOOKUP(Tabla1[[#This Row],[AREA]],Hoja1!A:B,2,FALSE)</f>
        <v>10. Personas mayores, familia y servicios sociales</v>
      </c>
      <c r="U6474" s="83" t="str">
        <f>MID(Tabla1[[#This Row],[Aplicación]],9,4)</f>
        <v>2314</v>
      </c>
      <c r="V6474" s="84" t="str">
        <f>VLOOKUP(Tabla1[[#This Row],[PROGRAMA]],Hoja1!A:B,2,FALSE)</f>
        <v>2314. Centro de programas juveniles</v>
      </c>
      <c r="W6474" s="83" t="str">
        <f>MID(Tabla1[[#This Row],[Aplicación]],14,2)</f>
        <v>22</v>
      </c>
      <c r="X6474" s="83" t="str">
        <f>MID(Tabla1[[#This Row],[Aplicación]],14,6)</f>
        <v>22613</v>
      </c>
    </row>
    <row r="6475" spans="1:24" x14ac:dyDescent="0.25">
      <c r="A6475" s="77">
        <v>220240057964</v>
      </c>
      <c r="B6475" s="78" t="s">
        <v>390</v>
      </c>
      <c r="C6475" s="79">
        <v>45630</v>
      </c>
      <c r="D6475" s="77">
        <v>22024009078</v>
      </c>
      <c r="E6475" s="78" t="s">
        <v>8289</v>
      </c>
      <c r="F6475" s="80">
        <v>177.08</v>
      </c>
      <c r="G6475" s="78" t="s">
        <v>8290</v>
      </c>
      <c r="H6475" s="78" t="s">
        <v>8291</v>
      </c>
      <c r="I6475" s="81" t="s">
        <v>2930</v>
      </c>
      <c r="J6475" s="78" t="s">
        <v>398</v>
      </c>
      <c r="K6475" s="78" t="s">
        <v>398</v>
      </c>
      <c r="L6475" s="78" t="s">
        <v>413</v>
      </c>
      <c r="M6475" s="78" t="s">
        <v>585</v>
      </c>
      <c r="N6475" s="78" t="s">
        <v>539</v>
      </c>
      <c r="O6475" s="82" t="s">
        <v>326</v>
      </c>
      <c r="P6475" s="82" t="s">
        <v>6229</v>
      </c>
      <c r="Q6475" s="83" t="str">
        <f>MID(Tabla1[[#This Row],[Aplicación]],14,1)</f>
        <v>2</v>
      </c>
      <c r="R6475" s="35" t="s">
        <v>265</v>
      </c>
      <c r="S6475" s="83" t="str">
        <f>MID(Tabla1[[#This Row],[Aplicación]],6,2)</f>
        <v>11</v>
      </c>
      <c r="T6475" s="84" t="str">
        <f>VLOOKUP(Tabla1[[#This Row],[AREA]],Hoja1!A:B,2,FALSE)</f>
        <v>11. Salud pública y seguridad ciudadana</v>
      </c>
      <c r="U6475" s="83" t="str">
        <f>MID(Tabla1[[#This Row],[Aplicación]],9,4)</f>
        <v>1621</v>
      </c>
      <c r="V6475" s="84" t="str">
        <f>VLOOKUP(Tabla1[[#This Row],[PROGRAMA]],Hoja1!A:B,2,FALSE)</f>
        <v>1621. Recogida de residuos</v>
      </c>
      <c r="W6475" s="83" t="str">
        <f>MID(Tabla1[[#This Row],[Aplicación]],14,2)</f>
        <v>22</v>
      </c>
      <c r="X6475" s="83" t="str">
        <f>MID(Tabla1[[#This Row],[Aplicación]],14,6)</f>
        <v>22699</v>
      </c>
    </row>
    <row r="6476" spans="1:24" x14ac:dyDescent="0.25">
      <c r="A6476" s="77">
        <v>220240057965</v>
      </c>
      <c r="B6476" s="78" t="s">
        <v>390</v>
      </c>
      <c r="C6476" s="79">
        <v>45630</v>
      </c>
      <c r="D6476" s="77">
        <v>22024009080</v>
      </c>
      <c r="E6476" s="78" t="s">
        <v>1362</v>
      </c>
      <c r="F6476" s="80">
        <v>1193.3599999999999</v>
      </c>
      <c r="G6476" s="78" t="s">
        <v>334</v>
      </c>
      <c r="H6476" s="78" t="s">
        <v>8292</v>
      </c>
      <c r="I6476" s="81" t="s">
        <v>2930</v>
      </c>
      <c r="J6476" s="78" t="s">
        <v>398</v>
      </c>
      <c r="K6476" s="78" t="s">
        <v>398</v>
      </c>
      <c r="L6476" s="78" t="s">
        <v>399</v>
      </c>
      <c r="M6476" s="78" t="s">
        <v>585</v>
      </c>
      <c r="N6476" s="78" t="s">
        <v>539</v>
      </c>
      <c r="O6476" s="82" t="s">
        <v>326</v>
      </c>
      <c r="P6476" s="82" t="s">
        <v>6229</v>
      </c>
      <c r="Q6476" s="83" t="str">
        <f>MID(Tabla1[[#This Row],[Aplicación]],14,1)</f>
        <v>2</v>
      </c>
      <c r="R6476" s="35" t="s">
        <v>265</v>
      </c>
      <c r="S6476" s="83" t="str">
        <f>MID(Tabla1[[#This Row],[Aplicación]],6,2)</f>
        <v>11</v>
      </c>
      <c r="T6476" s="84" t="str">
        <f>VLOOKUP(Tabla1[[#This Row],[AREA]],Hoja1!A:B,2,FALSE)</f>
        <v>11. Salud pública y seguridad ciudadana</v>
      </c>
      <c r="U6476" s="83" t="str">
        <f>MID(Tabla1[[#This Row],[Aplicación]],9,4)</f>
        <v>1361</v>
      </c>
      <c r="V6476" s="84" t="str">
        <f>VLOOKUP(Tabla1[[#This Row],[PROGRAMA]],Hoja1!A:B,2,FALSE)</f>
        <v>1361. Prevención y extinción de incencios</v>
      </c>
      <c r="W6476" s="83" t="str">
        <f>MID(Tabla1[[#This Row],[Aplicación]],14,2)</f>
        <v>21</v>
      </c>
      <c r="X6476" s="83" t="str">
        <f>MID(Tabla1[[#This Row],[Aplicación]],14,6)</f>
        <v>214</v>
      </c>
    </row>
    <row r="6477" spans="1:24" x14ac:dyDescent="0.25">
      <c r="A6477" s="77">
        <v>220240046602</v>
      </c>
      <c r="B6477" s="78" t="s">
        <v>390</v>
      </c>
      <c r="C6477" s="79">
        <v>45572</v>
      </c>
      <c r="D6477" s="77">
        <v>22024007552</v>
      </c>
      <c r="E6477" s="78" t="s">
        <v>1370</v>
      </c>
      <c r="F6477" s="80">
        <v>550</v>
      </c>
      <c r="G6477" s="78" t="s">
        <v>8293</v>
      </c>
      <c r="H6477" s="78" t="s">
        <v>8294</v>
      </c>
      <c r="I6477" s="81" t="s">
        <v>2930</v>
      </c>
      <c r="J6477" s="78" t="s">
        <v>794</v>
      </c>
      <c r="K6477" s="78" t="s">
        <v>398</v>
      </c>
      <c r="L6477" s="78" t="s">
        <v>399</v>
      </c>
      <c r="M6477" s="78" t="s">
        <v>585</v>
      </c>
      <c r="N6477" s="78" t="s">
        <v>539</v>
      </c>
      <c r="O6477" s="82" t="s">
        <v>326</v>
      </c>
      <c r="P6477" s="82" t="s">
        <v>6229</v>
      </c>
      <c r="Q6477" s="83" t="str">
        <f>MID(Tabla1[[#This Row],[Aplicación]],14,1)</f>
        <v>2</v>
      </c>
      <c r="R6477" s="35" t="s">
        <v>265</v>
      </c>
      <c r="S6477" s="83" t="str">
        <f>MID(Tabla1[[#This Row],[Aplicación]],6,2)</f>
        <v>03</v>
      </c>
      <c r="T6477" s="84" t="str">
        <f>VLOOKUP(Tabla1[[#This Row],[AREA]],Hoja1!A:B,2,FALSE)</f>
        <v>03. Participación ciudadana y deportes</v>
      </c>
      <c r="U6477" s="83" t="str">
        <f>MID(Tabla1[[#This Row],[Aplicación]],9,4)</f>
        <v>9241</v>
      </c>
      <c r="V6477" s="84" t="str">
        <f>VLOOKUP(Tabla1[[#This Row],[PROGRAMA]],Hoja1!A:B,2,FALSE)</f>
        <v>9241. Participación ciudadana</v>
      </c>
      <c r="W6477" s="83" t="str">
        <f>MID(Tabla1[[#This Row],[Aplicación]],14,2)</f>
        <v>22</v>
      </c>
      <c r="X6477" s="83" t="str">
        <f>MID(Tabla1[[#This Row],[Aplicación]],14,6)</f>
        <v>22609</v>
      </c>
    </row>
    <row r="6478" spans="1:24" x14ac:dyDescent="0.25">
      <c r="A6478" s="77">
        <v>220240068694</v>
      </c>
      <c r="B6478" s="78" t="s">
        <v>702</v>
      </c>
      <c r="C6478" s="79">
        <v>45657</v>
      </c>
      <c r="D6478" s="77">
        <v>22024000447</v>
      </c>
      <c r="E6478" s="78" t="s">
        <v>1366</v>
      </c>
      <c r="F6478" s="80">
        <v>183.06</v>
      </c>
      <c r="G6478" s="78" t="s">
        <v>1012</v>
      </c>
      <c r="H6478" s="78" t="s">
        <v>8295</v>
      </c>
      <c r="I6478" s="81">
        <v>300</v>
      </c>
      <c r="J6478" s="78" t="s">
        <v>393</v>
      </c>
      <c r="K6478" s="78" t="s">
        <v>393</v>
      </c>
      <c r="L6478" s="78" t="s">
        <v>413</v>
      </c>
      <c r="M6478" s="78" t="s">
        <v>395</v>
      </c>
      <c r="N6478" s="78" t="s">
        <v>396</v>
      </c>
      <c r="O6478" s="82" t="s">
        <v>325</v>
      </c>
      <c r="P6478" s="82" t="s">
        <v>6229</v>
      </c>
      <c r="Q6478" s="83" t="str">
        <f>MID(Tabla1[[#This Row],[Aplicación]],14,1)</f>
        <v>2</v>
      </c>
      <c r="R6478" s="35" t="s">
        <v>265</v>
      </c>
      <c r="S6478" s="83" t="str">
        <f>MID(Tabla1[[#This Row],[Aplicación]],6,2)</f>
        <v>11</v>
      </c>
      <c r="T6478" s="84" t="str">
        <f>VLOOKUP(Tabla1[[#This Row],[AREA]],Hoja1!A:B,2,FALSE)</f>
        <v>11. Salud pública y seguridad ciudadana</v>
      </c>
      <c r="U6478" s="83" t="str">
        <f>MID(Tabla1[[#This Row],[Aplicación]],9,4)</f>
        <v>1631</v>
      </c>
      <c r="V6478" s="84" t="str">
        <f>VLOOKUP(Tabla1[[#This Row],[PROGRAMA]],Hoja1!A:B,2,FALSE)</f>
        <v>1631. Limpieza viaria</v>
      </c>
      <c r="W6478" s="83" t="str">
        <f>MID(Tabla1[[#This Row],[Aplicación]],14,2)</f>
        <v>21</v>
      </c>
      <c r="X6478" s="83" t="str">
        <f>MID(Tabla1[[#This Row],[Aplicación]],14,6)</f>
        <v>214</v>
      </c>
    </row>
    <row r="6479" spans="1:24" x14ac:dyDescent="0.25">
      <c r="A6479" s="77">
        <v>220240066937</v>
      </c>
      <c r="B6479" s="78" t="s">
        <v>702</v>
      </c>
      <c r="C6479" s="79">
        <v>45657</v>
      </c>
      <c r="D6479" s="77">
        <v>22024001633</v>
      </c>
      <c r="E6479" s="78" t="s">
        <v>1427</v>
      </c>
      <c r="F6479" s="80">
        <v>160.47</v>
      </c>
      <c r="G6479" s="78" t="s">
        <v>776</v>
      </c>
      <c r="H6479" s="78" t="s">
        <v>8296</v>
      </c>
      <c r="I6479" s="81">
        <v>300</v>
      </c>
      <c r="J6479" s="78" t="s">
        <v>398</v>
      </c>
      <c r="K6479" s="78" t="s">
        <v>398</v>
      </c>
      <c r="L6479" s="78" t="s">
        <v>413</v>
      </c>
      <c r="M6479" s="78" t="s">
        <v>395</v>
      </c>
      <c r="N6479" s="78" t="s">
        <v>396</v>
      </c>
      <c r="O6479" s="82" t="s">
        <v>325</v>
      </c>
      <c r="P6479" s="82" t="s">
        <v>6229</v>
      </c>
      <c r="Q6479" s="83" t="str">
        <f>MID(Tabla1[[#This Row],[Aplicación]],14,1)</f>
        <v>2</v>
      </c>
      <c r="R6479" s="35" t="s">
        <v>265</v>
      </c>
      <c r="S6479" s="83" t="str">
        <f>MID(Tabla1[[#This Row],[Aplicación]],6,2)</f>
        <v>07</v>
      </c>
      <c r="T6479" s="84" t="str">
        <f>VLOOKUP(Tabla1[[#This Row],[AREA]],Hoja1!A:B,2,FALSE)</f>
        <v>07. Medio ambiente</v>
      </c>
      <c r="U6479" s="83" t="str">
        <f>MID(Tabla1[[#This Row],[Aplicación]],9,4)</f>
        <v>1711</v>
      </c>
      <c r="V6479" s="84" t="str">
        <f>VLOOKUP(Tabla1[[#This Row],[PROGRAMA]],Hoja1!A:B,2,FALSE)</f>
        <v>1711. Parques y jardines</v>
      </c>
      <c r="W6479" s="83" t="str">
        <f>MID(Tabla1[[#This Row],[Aplicación]],14,2)</f>
        <v>22</v>
      </c>
      <c r="X6479" s="83" t="str">
        <f>MID(Tabla1[[#This Row],[Aplicación]],14,6)</f>
        <v>22199</v>
      </c>
    </row>
    <row r="6480" spans="1:24" x14ac:dyDescent="0.25">
      <c r="A6480" s="77">
        <v>220240068644</v>
      </c>
      <c r="B6480" s="78" t="s">
        <v>702</v>
      </c>
      <c r="C6480" s="79">
        <v>45657</v>
      </c>
      <c r="D6480" s="77">
        <v>22024000456</v>
      </c>
      <c r="E6480" s="78" t="s">
        <v>1426</v>
      </c>
      <c r="F6480" s="80">
        <v>157.68</v>
      </c>
      <c r="G6480" s="78" t="s">
        <v>776</v>
      </c>
      <c r="H6480" s="78" t="s">
        <v>8297</v>
      </c>
      <c r="I6480" s="81">
        <v>300</v>
      </c>
      <c r="J6480" s="78" t="s">
        <v>398</v>
      </c>
      <c r="K6480" s="78" t="s">
        <v>398</v>
      </c>
      <c r="L6480" s="78" t="s">
        <v>413</v>
      </c>
      <c r="M6480" s="78" t="s">
        <v>395</v>
      </c>
      <c r="N6480" s="78" t="s">
        <v>396</v>
      </c>
      <c r="O6480" s="82" t="s">
        <v>325</v>
      </c>
      <c r="P6480" s="82" t="s">
        <v>6229</v>
      </c>
      <c r="Q6480" s="83" t="str">
        <f>MID(Tabla1[[#This Row],[Aplicación]],14,1)</f>
        <v>2</v>
      </c>
      <c r="R6480" s="35" t="s">
        <v>265</v>
      </c>
      <c r="S6480" s="83" t="str">
        <f>MID(Tabla1[[#This Row],[Aplicación]],6,2)</f>
        <v>11</v>
      </c>
      <c r="T6480" s="84" t="str">
        <f>VLOOKUP(Tabla1[[#This Row],[AREA]],Hoja1!A:B,2,FALSE)</f>
        <v>11. Salud pública y seguridad ciudadana</v>
      </c>
      <c r="U6480" s="83" t="str">
        <f>MID(Tabla1[[#This Row],[Aplicación]],9,4)</f>
        <v>1621</v>
      </c>
      <c r="V6480" s="84" t="str">
        <f>VLOOKUP(Tabla1[[#This Row],[PROGRAMA]],Hoja1!A:B,2,FALSE)</f>
        <v>1621. Recogida de residuos</v>
      </c>
      <c r="W6480" s="83" t="str">
        <f>MID(Tabla1[[#This Row],[Aplicación]],14,2)</f>
        <v>22</v>
      </c>
      <c r="X6480" s="83" t="str">
        <f>MID(Tabla1[[#This Row],[Aplicación]],14,6)</f>
        <v>22199</v>
      </c>
    </row>
    <row r="6481" spans="1:24" x14ac:dyDescent="0.25">
      <c r="A6481" s="77">
        <v>220240067684</v>
      </c>
      <c r="B6481" s="78" t="s">
        <v>702</v>
      </c>
      <c r="C6481" s="79">
        <v>45657</v>
      </c>
      <c r="D6481" s="77">
        <v>22024004612</v>
      </c>
      <c r="E6481" s="78" t="s">
        <v>5013</v>
      </c>
      <c r="F6481" s="80">
        <v>152.32</v>
      </c>
      <c r="G6481" s="78" t="s">
        <v>5018</v>
      </c>
      <c r="H6481" s="78" t="s">
        <v>8298</v>
      </c>
      <c r="I6481" s="81">
        <v>300</v>
      </c>
      <c r="J6481" s="78" t="s">
        <v>398</v>
      </c>
      <c r="K6481" s="78" t="s">
        <v>398</v>
      </c>
      <c r="L6481" s="78" t="s">
        <v>413</v>
      </c>
      <c r="M6481" s="78" t="s">
        <v>395</v>
      </c>
      <c r="N6481" s="78" t="s">
        <v>396</v>
      </c>
      <c r="O6481" s="82" t="s">
        <v>325</v>
      </c>
      <c r="P6481" s="82" t="s">
        <v>6229</v>
      </c>
      <c r="Q6481" s="83" t="str">
        <f>MID(Tabla1[[#This Row],[Aplicación]],14,1)</f>
        <v>6</v>
      </c>
      <c r="R6481" s="35" t="s">
        <v>266</v>
      </c>
      <c r="S6481" s="83" t="str">
        <f>MID(Tabla1[[#This Row],[Aplicación]],6,2)</f>
        <v>06</v>
      </c>
      <c r="T6481" s="84" t="str">
        <f>VLOOKUP(Tabla1[[#This Row],[AREA]],Hoja1!A:B,2,FALSE)</f>
        <v>06. Educación y cultura</v>
      </c>
      <c r="U6481" s="83" t="str">
        <f>MID(Tabla1[[#This Row],[Aplicación]],9,4)</f>
        <v>3321</v>
      </c>
      <c r="V6481" s="84" t="str">
        <f>VLOOKUP(Tabla1[[#This Row],[PROGRAMA]],Hoja1!A:B,2,FALSE)</f>
        <v>3321. Bibliotecas públicas</v>
      </c>
      <c r="W6481" s="83" t="str">
        <f>MID(Tabla1[[#This Row],[Aplicación]],14,2)</f>
        <v>62</v>
      </c>
      <c r="X6481" s="83" t="str">
        <f>MID(Tabla1[[#This Row],[Aplicación]],14,6)</f>
        <v>629</v>
      </c>
    </row>
    <row r="6482" spans="1:24" x14ac:dyDescent="0.25">
      <c r="A6482" s="77">
        <v>220240068979</v>
      </c>
      <c r="B6482" s="78" t="s">
        <v>702</v>
      </c>
      <c r="C6482" s="79">
        <v>45657</v>
      </c>
      <c r="D6482" s="77">
        <v>22024002564</v>
      </c>
      <c r="E6482" s="78" t="s">
        <v>1299</v>
      </c>
      <c r="F6482" s="80">
        <v>151.16999999999999</v>
      </c>
      <c r="G6482" s="78" t="s">
        <v>7773</v>
      </c>
      <c r="H6482" s="78" t="s">
        <v>8299</v>
      </c>
      <c r="I6482" s="81">
        <v>300</v>
      </c>
      <c r="J6482" s="78" t="s">
        <v>398</v>
      </c>
      <c r="K6482" s="78" t="s">
        <v>398</v>
      </c>
      <c r="L6482" s="78" t="s">
        <v>413</v>
      </c>
      <c r="M6482" s="78" t="s">
        <v>395</v>
      </c>
      <c r="N6482" s="78" t="s">
        <v>396</v>
      </c>
      <c r="O6482" s="82" t="s">
        <v>325</v>
      </c>
      <c r="P6482" s="82" t="s">
        <v>6229</v>
      </c>
      <c r="Q6482" s="83" t="str">
        <f>MID(Tabla1[[#This Row],[Aplicación]],14,1)</f>
        <v>2</v>
      </c>
      <c r="R6482" s="35" t="s">
        <v>265</v>
      </c>
      <c r="S6482" s="83" t="str">
        <f>MID(Tabla1[[#This Row],[Aplicación]],6,2)</f>
        <v>09</v>
      </c>
      <c r="T6482" s="84" t="str">
        <f>VLOOKUP(Tabla1[[#This Row],[AREA]],Hoja1!A:B,2,FALSE)</f>
        <v>09. Turismo, eventos y marca ciudad</v>
      </c>
      <c r="U6482" s="83" t="str">
        <f>MID(Tabla1[[#This Row],[Aplicación]],9,4)</f>
        <v>4321</v>
      </c>
      <c r="V6482" s="84" t="str">
        <f>VLOOKUP(Tabla1[[#This Row],[PROGRAMA]],Hoja1!A:B,2,FALSE)</f>
        <v>4321. Turismo</v>
      </c>
      <c r="W6482" s="83" t="str">
        <f>MID(Tabla1[[#This Row],[Aplicación]],14,2)</f>
        <v>21</v>
      </c>
      <c r="X6482" s="83" t="str">
        <f>MID(Tabla1[[#This Row],[Aplicación]],14,6)</f>
        <v>213</v>
      </c>
    </row>
    <row r="6483" spans="1:24" x14ac:dyDescent="0.25">
      <c r="A6483" s="77">
        <v>220240061645</v>
      </c>
      <c r="B6483" s="78" t="s">
        <v>390</v>
      </c>
      <c r="C6483" s="79">
        <v>45644</v>
      </c>
      <c r="D6483" s="77">
        <v>22024009205</v>
      </c>
      <c r="E6483" s="78" t="s">
        <v>1262</v>
      </c>
      <c r="F6483" s="80">
        <v>1070.8499999999999</v>
      </c>
      <c r="G6483" s="78" t="s">
        <v>8300</v>
      </c>
      <c r="H6483" s="78" t="s">
        <v>8301</v>
      </c>
      <c r="I6483" s="81" t="s">
        <v>2930</v>
      </c>
      <c r="J6483" s="78" t="s">
        <v>8302</v>
      </c>
      <c r="K6483" s="78" t="s">
        <v>537</v>
      </c>
      <c r="L6483" s="78" t="s">
        <v>399</v>
      </c>
      <c r="M6483" s="78" t="s">
        <v>585</v>
      </c>
      <c r="N6483" s="78" t="s">
        <v>539</v>
      </c>
      <c r="O6483" s="82" t="s">
        <v>326</v>
      </c>
      <c r="P6483" s="82" t="s">
        <v>6229</v>
      </c>
      <c r="Q6483" s="83" t="str">
        <f>MID(Tabla1[[#This Row],[Aplicación]],14,1)</f>
        <v>2</v>
      </c>
      <c r="R6483" s="35" t="s">
        <v>265</v>
      </c>
      <c r="S6483" s="83" t="str">
        <f>MID(Tabla1[[#This Row],[Aplicación]],6,2)</f>
        <v>03</v>
      </c>
      <c r="T6483" s="84" t="str">
        <f>VLOOKUP(Tabla1[[#This Row],[AREA]],Hoja1!A:B,2,FALSE)</f>
        <v>03. Participación ciudadana y deportes</v>
      </c>
      <c r="U6483" s="83" t="str">
        <f>MID(Tabla1[[#This Row],[Aplicación]],9,4)</f>
        <v>9241</v>
      </c>
      <c r="V6483" s="84" t="str">
        <f>VLOOKUP(Tabla1[[#This Row],[PROGRAMA]],Hoja1!A:B,2,FALSE)</f>
        <v>9241. Participación ciudadana</v>
      </c>
      <c r="W6483" s="83" t="str">
        <f>MID(Tabla1[[#This Row],[Aplicación]],14,2)</f>
        <v>21</v>
      </c>
      <c r="X6483" s="83" t="str">
        <f>MID(Tabla1[[#This Row],[Aplicación]],14,6)</f>
        <v>213</v>
      </c>
    </row>
    <row r="6484" spans="1:24" x14ac:dyDescent="0.25">
      <c r="A6484" s="77">
        <v>220240063543</v>
      </c>
      <c r="B6484" s="78" t="s">
        <v>390</v>
      </c>
      <c r="C6484" s="79">
        <v>45653</v>
      </c>
      <c r="D6484" s="77">
        <v>22024009073</v>
      </c>
      <c r="E6484" s="78" t="s">
        <v>1224</v>
      </c>
      <c r="F6484" s="80">
        <v>14862.43</v>
      </c>
      <c r="G6484" s="78" t="s">
        <v>8303</v>
      </c>
      <c r="H6484" s="78" t="s">
        <v>8304</v>
      </c>
      <c r="I6484" s="81">
        <v>220</v>
      </c>
      <c r="J6484" s="78" t="s">
        <v>736</v>
      </c>
      <c r="K6484" s="78" t="s">
        <v>398</v>
      </c>
      <c r="L6484" s="78" t="s">
        <v>413</v>
      </c>
      <c r="M6484" s="78" t="s">
        <v>585</v>
      </c>
      <c r="N6484" s="78" t="s">
        <v>539</v>
      </c>
      <c r="O6484" s="82" t="s">
        <v>326</v>
      </c>
      <c r="P6484" s="82" t="s">
        <v>6229</v>
      </c>
      <c r="Q6484" s="83" t="str">
        <f>MID(Tabla1[[#This Row],[Aplicación]],14,1)</f>
        <v>6</v>
      </c>
      <c r="R6484" s="35" t="s">
        <v>266</v>
      </c>
      <c r="S6484" s="83" t="str">
        <f>MID(Tabla1[[#This Row],[Aplicación]],6,2)</f>
        <v>06</v>
      </c>
      <c r="T6484" s="84" t="str">
        <f>VLOOKUP(Tabla1[[#This Row],[AREA]],Hoja1!A:B,2,FALSE)</f>
        <v>06. Educación y cultura</v>
      </c>
      <c r="U6484" s="83" t="str">
        <f>MID(Tabla1[[#This Row],[Aplicación]],9,4)</f>
        <v>3232</v>
      </c>
      <c r="V6484" s="84" t="str">
        <f>VLOOKUP(Tabla1[[#This Row],[PROGRAMA]],Hoja1!A:B,2,FALSE)</f>
        <v>3232. Conservación y mantenimiento centros educación infantil y primaria</v>
      </c>
      <c r="W6484" s="83" t="str">
        <f>MID(Tabla1[[#This Row],[Aplicación]],14,2)</f>
        <v>63</v>
      </c>
      <c r="X6484" s="83" t="str">
        <f>MID(Tabla1[[#This Row],[Aplicación]],14,6)</f>
        <v>632</v>
      </c>
    </row>
    <row r="6485" spans="1:24" x14ac:dyDescent="0.25">
      <c r="A6485" s="77">
        <v>220240053815</v>
      </c>
      <c r="B6485" s="78" t="s">
        <v>390</v>
      </c>
      <c r="C6485" s="79">
        <v>45611</v>
      </c>
      <c r="D6485" s="77">
        <v>22024008397</v>
      </c>
      <c r="E6485" s="78" t="s">
        <v>1276</v>
      </c>
      <c r="F6485" s="80">
        <v>1391.5</v>
      </c>
      <c r="G6485" s="78" t="s">
        <v>8305</v>
      </c>
      <c r="H6485" s="78" t="s">
        <v>8306</v>
      </c>
      <c r="I6485" s="81" t="s">
        <v>2930</v>
      </c>
      <c r="J6485" s="78" t="s">
        <v>398</v>
      </c>
      <c r="K6485" s="78" t="s">
        <v>398</v>
      </c>
      <c r="L6485" s="78" t="s">
        <v>399</v>
      </c>
      <c r="M6485" s="78" t="s">
        <v>585</v>
      </c>
      <c r="N6485" s="78" t="s">
        <v>539</v>
      </c>
      <c r="O6485" s="82" t="s">
        <v>326</v>
      </c>
      <c r="P6485" s="82" t="s">
        <v>6229</v>
      </c>
      <c r="Q6485" s="83" t="str">
        <f>MID(Tabla1[[#This Row],[Aplicación]],14,1)</f>
        <v>2</v>
      </c>
      <c r="R6485" s="35" t="s">
        <v>265</v>
      </c>
      <c r="S6485" s="83" t="str">
        <f>MID(Tabla1[[#This Row],[Aplicación]],6,2)</f>
        <v>10</v>
      </c>
      <c r="T6485" s="84" t="str">
        <f>VLOOKUP(Tabla1[[#This Row],[AREA]],Hoja1!A:B,2,FALSE)</f>
        <v>10. Personas mayores, familia y servicios sociales</v>
      </c>
      <c r="U6485" s="83" t="str">
        <f>MID(Tabla1[[#This Row],[Aplicación]],9,4)</f>
        <v>2311</v>
      </c>
      <c r="V6485" s="84" t="str">
        <f>VLOOKUP(Tabla1[[#This Row],[PROGRAMA]],Hoja1!A:B,2,FALSE)</f>
        <v>2311. Intervención social</v>
      </c>
      <c r="W6485" s="83" t="str">
        <f>MID(Tabla1[[#This Row],[Aplicación]],14,2)</f>
        <v>22</v>
      </c>
      <c r="X6485" s="83" t="str">
        <f>MID(Tabla1[[#This Row],[Aplicación]],14,6)</f>
        <v>22700</v>
      </c>
    </row>
    <row r="6486" spans="1:24" x14ac:dyDescent="0.25">
      <c r="A6486" s="77">
        <v>220240061682</v>
      </c>
      <c r="B6486" s="78" t="s">
        <v>390</v>
      </c>
      <c r="C6486" s="79">
        <v>45644</v>
      </c>
      <c r="D6486" s="77">
        <v>22024009233</v>
      </c>
      <c r="E6486" s="78" t="s">
        <v>1452</v>
      </c>
      <c r="F6486" s="80">
        <v>1205.47</v>
      </c>
      <c r="G6486" s="78" t="s">
        <v>3375</v>
      </c>
      <c r="H6486" s="78" t="s">
        <v>8307</v>
      </c>
      <c r="I6486" s="81" t="s">
        <v>2930</v>
      </c>
      <c r="J6486" s="78" t="s">
        <v>3377</v>
      </c>
      <c r="K6486" s="78" t="s">
        <v>8039</v>
      </c>
      <c r="L6486" s="78" t="s">
        <v>399</v>
      </c>
      <c r="M6486" s="78" t="s">
        <v>585</v>
      </c>
      <c r="N6486" s="78" t="s">
        <v>539</v>
      </c>
      <c r="O6486" s="82" t="s">
        <v>326</v>
      </c>
      <c r="P6486" s="82" t="s">
        <v>6229</v>
      </c>
      <c r="Q6486" s="83" t="str">
        <f>MID(Tabla1[[#This Row],[Aplicación]],14,1)</f>
        <v>2</v>
      </c>
      <c r="R6486" s="35" t="s">
        <v>265</v>
      </c>
      <c r="S6486" s="83" t="str">
        <f>MID(Tabla1[[#This Row],[Aplicación]],6,2)</f>
        <v>06</v>
      </c>
      <c r="T6486" s="84" t="str">
        <f>VLOOKUP(Tabla1[[#This Row],[AREA]],Hoja1!A:B,2,FALSE)</f>
        <v>06. Educación y cultura</v>
      </c>
      <c r="U6486" s="83" t="str">
        <f>MID(Tabla1[[#This Row],[Aplicación]],9,4)</f>
        <v>3321</v>
      </c>
      <c r="V6486" s="84" t="str">
        <f>VLOOKUP(Tabla1[[#This Row],[PROGRAMA]],Hoja1!A:B,2,FALSE)</f>
        <v>3321. Bibliotecas públicas</v>
      </c>
      <c r="W6486" s="83" t="str">
        <f>MID(Tabla1[[#This Row],[Aplicación]],14,2)</f>
        <v>21</v>
      </c>
      <c r="X6486" s="83" t="str">
        <f>MID(Tabla1[[#This Row],[Aplicación]],14,6)</f>
        <v>212</v>
      </c>
    </row>
    <row r="6487" spans="1:24" x14ac:dyDescent="0.25">
      <c r="A6487" s="77">
        <v>220240061674</v>
      </c>
      <c r="B6487" s="78" t="s">
        <v>390</v>
      </c>
      <c r="C6487" s="79">
        <v>45644</v>
      </c>
      <c r="D6487" s="77">
        <v>22024009297</v>
      </c>
      <c r="E6487" s="78" t="s">
        <v>3139</v>
      </c>
      <c r="F6487" s="80">
        <v>1210</v>
      </c>
      <c r="G6487" s="78" t="s">
        <v>8282</v>
      </c>
      <c r="H6487" s="78" t="s">
        <v>8308</v>
      </c>
      <c r="I6487" s="81" t="s">
        <v>2930</v>
      </c>
      <c r="J6487" s="78" t="s">
        <v>8284</v>
      </c>
      <c r="K6487" s="78" t="s">
        <v>393</v>
      </c>
      <c r="L6487" s="78" t="s">
        <v>413</v>
      </c>
      <c r="M6487" s="78" t="s">
        <v>585</v>
      </c>
      <c r="N6487" s="78" t="s">
        <v>539</v>
      </c>
      <c r="O6487" s="82" t="s">
        <v>326</v>
      </c>
      <c r="P6487" s="82" t="s">
        <v>6229</v>
      </c>
      <c r="Q6487" s="83" t="str">
        <f>MID(Tabla1[[#This Row],[Aplicación]],14,1)</f>
        <v>2</v>
      </c>
      <c r="R6487" s="35" t="s">
        <v>265</v>
      </c>
      <c r="S6487" s="83" t="str">
        <f>MID(Tabla1[[#This Row],[Aplicación]],6,2)</f>
        <v>06</v>
      </c>
      <c r="T6487" s="84" t="str">
        <f>VLOOKUP(Tabla1[[#This Row],[AREA]],Hoja1!A:B,2,FALSE)</f>
        <v>06. Educación y cultura</v>
      </c>
      <c r="U6487" s="83" t="str">
        <f>MID(Tabla1[[#This Row],[Aplicación]],9,4)</f>
        <v>3321</v>
      </c>
      <c r="V6487" s="84" t="str">
        <f>VLOOKUP(Tabla1[[#This Row],[PROGRAMA]],Hoja1!A:B,2,FALSE)</f>
        <v>3321. Bibliotecas públicas</v>
      </c>
      <c r="W6487" s="83" t="str">
        <f>MID(Tabla1[[#This Row],[Aplicación]],14,2)</f>
        <v>22</v>
      </c>
      <c r="X6487" s="83" t="str">
        <f>MID(Tabla1[[#This Row],[Aplicación]],14,6)</f>
        <v>22199</v>
      </c>
    </row>
    <row r="6488" spans="1:24" x14ac:dyDescent="0.25">
      <c r="A6488" s="77">
        <v>220240068664</v>
      </c>
      <c r="B6488" s="78" t="s">
        <v>702</v>
      </c>
      <c r="C6488" s="79">
        <v>45657</v>
      </c>
      <c r="D6488" s="77">
        <v>22024000485</v>
      </c>
      <c r="E6488" s="78" t="s">
        <v>1323</v>
      </c>
      <c r="F6488" s="80">
        <v>146.63</v>
      </c>
      <c r="G6488" s="78" t="s">
        <v>7773</v>
      </c>
      <c r="H6488" s="78" t="s">
        <v>8309</v>
      </c>
      <c r="I6488" s="81">
        <v>300</v>
      </c>
      <c r="J6488" s="78" t="s">
        <v>398</v>
      </c>
      <c r="K6488" s="78" t="s">
        <v>398</v>
      </c>
      <c r="L6488" s="78" t="s">
        <v>413</v>
      </c>
      <c r="M6488" s="78" t="s">
        <v>395</v>
      </c>
      <c r="N6488" s="78" t="s">
        <v>396</v>
      </c>
      <c r="O6488" s="82" t="s">
        <v>325</v>
      </c>
      <c r="P6488" s="82" t="s">
        <v>6229</v>
      </c>
      <c r="Q6488" s="83" t="str">
        <f>MID(Tabla1[[#This Row],[Aplicación]],14,1)</f>
        <v>2</v>
      </c>
      <c r="R6488" s="35" t="s">
        <v>265</v>
      </c>
      <c r="S6488" s="83" t="str">
        <f>MID(Tabla1[[#This Row],[Aplicación]],6,2)</f>
        <v>10</v>
      </c>
      <c r="T6488" s="84" t="str">
        <f>VLOOKUP(Tabla1[[#This Row],[AREA]],Hoja1!A:B,2,FALSE)</f>
        <v>10. Personas mayores, familia y servicios sociales</v>
      </c>
      <c r="U6488" s="83" t="str">
        <f>MID(Tabla1[[#This Row],[Aplicación]],9,4)</f>
        <v>2312</v>
      </c>
      <c r="V6488" s="84" t="str">
        <f>VLOOKUP(Tabla1[[#This Row],[PROGRAMA]],Hoja1!A:B,2,FALSE)</f>
        <v>2312. Iniciativas sociales</v>
      </c>
      <c r="W6488" s="83" t="str">
        <f>MID(Tabla1[[#This Row],[Aplicación]],14,2)</f>
        <v>21</v>
      </c>
      <c r="X6488" s="83" t="str">
        <f>MID(Tabla1[[#This Row],[Aplicación]],14,6)</f>
        <v>212</v>
      </c>
    </row>
    <row r="6489" spans="1:24" x14ac:dyDescent="0.25">
      <c r="A6489" s="77">
        <v>220240063867</v>
      </c>
      <c r="B6489" s="78" t="s">
        <v>702</v>
      </c>
      <c r="C6489" s="79">
        <v>45653</v>
      </c>
      <c r="D6489" s="77">
        <v>22024000442</v>
      </c>
      <c r="E6489" s="78" t="s">
        <v>1194</v>
      </c>
      <c r="F6489" s="80">
        <v>145.19999999999999</v>
      </c>
      <c r="G6489" s="78" t="s">
        <v>814</v>
      </c>
      <c r="H6489" s="78" t="s">
        <v>7870</v>
      </c>
      <c r="I6489" s="81">
        <v>300</v>
      </c>
      <c r="J6489" s="78" t="s">
        <v>420</v>
      </c>
      <c r="K6489" s="78" t="s">
        <v>420</v>
      </c>
      <c r="L6489" s="78" t="s">
        <v>413</v>
      </c>
      <c r="M6489" s="78" t="s">
        <v>395</v>
      </c>
      <c r="N6489" s="78" t="s">
        <v>396</v>
      </c>
      <c r="O6489" s="82" t="s">
        <v>325</v>
      </c>
      <c r="P6489" s="82" t="s">
        <v>6229</v>
      </c>
      <c r="Q6489" s="83" t="str">
        <f>MID(Tabla1[[#This Row],[Aplicación]],14,1)</f>
        <v>2</v>
      </c>
      <c r="R6489" s="35" t="s">
        <v>265</v>
      </c>
      <c r="S6489" s="83" t="str">
        <f>MID(Tabla1[[#This Row],[Aplicación]],6,2)</f>
        <v>11</v>
      </c>
      <c r="T6489" s="84" t="str">
        <f>VLOOKUP(Tabla1[[#This Row],[AREA]],Hoja1!A:B,2,FALSE)</f>
        <v>11. Salud pública y seguridad ciudadana</v>
      </c>
      <c r="U6489" s="83" t="str">
        <f>MID(Tabla1[[#This Row],[Aplicación]],9,4)</f>
        <v>1621</v>
      </c>
      <c r="V6489" s="84" t="str">
        <f>VLOOKUP(Tabla1[[#This Row],[PROGRAMA]],Hoja1!A:B,2,FALSE)</f>
        <v>1621. Recogida de residuos</v>
      </c>
      <c r="W6489" s="83" t="str">
        <f>MID(Tabla1[[#This Row],[Aplicación]],14,2)</f>
        <v>22</v>
      </c>
      <c r="X6489" s="83" t="str">
        <f>MID(Tabla1[[#This Row],[Aplicación]],14,6)</f>
        <v>22103</v>
      </c>
    </row>
    <row r="6490" spans="1:24" x14ac:dyDescent="0.25">
      <c r="A6490" s="77">
        <v>220240064891</v>
      </c>
      <c r="B6490" s="78" t="s">
        <v>702</v>
      </c>
      <c r="C6490" s="79">
        <v>45657</v>
      </c>
      <c r="D6490" s="77">
        <v>22024000940</v>
      </c>
      <c r="E6490" s="78" t="s">
        <v>1285</v>
      </c>
      <c r="F6490" s="80">
        <v>144.30000000000001</v>
      </c>
      <c r="G6490" s="78" t="s">
        <v>81</v>
      </c>
      <c r="H6490" s="78" t="s">
        <v>8310</v>
      </c>
      <c r="I6490" s="81">
        <v>300</v>
      </c>
      <c r="J6490" s="78" t="s">
        <v>398</v>
      </c>
      <c r="K6490" s="78" t="s">
        <v>398</v>
      </c>
      <c r="L6490" s="78" t="s">
        <v>413</v>
      </c>
      <c r="M6490" s="78" t="s">
        <v>395</v>
      </c>
      <c r="N6490" s="78" t="s">
        <v>396</v>
      </c>
      <c r="O6490" s="82" t="s">
        <v>325</v>
      </c>
      <c r="P6490" s="82" t="s">
        <v>6229</v>
      </c>
      <c r="Q6490" s="83" t="str">
        <f>MID(Tabla1[[#This Row],[Aplicación]],14,1)</f>
        <v>2</v>
      </c>
      <c r="R6490" s="35" t="s">
        <v>265</v>
      </c>
      <c r="S6490" s="83" t="str">
        <f>MID(Tabla1[[#This Row],[Aplicación]],6,2)</f>
        <v>06</v>
      </c>
      <c r="T6490" s="84" t="str">
        <f>VLOOKUP(Tabla1[[#This Row],[AREA]],Hoja1!A:B,2,FALSE)</f>
        <v>06. Educación y cultura</v>
      </c>
      <c r="U6490" s="83" t="str">
        <f>MID(Tabla1[[#This Row],[Aplicación]],9,4)</f>
        <v>3232</v>
      </c>
      <c r="V6490" s="84" t="str">
        <f>VLOOKUP(Tabla1[[#This Row],[PROGRAMA]],Hoja1!A:B,2,FALSE)</f>
        <v>3232. Conservación y mantenimiento centros educación infantil y primaria</v>
      </c>
      <c r="W6490" s="83" t="str">
        <f>MID(Tabla1[[#This Row],[Aplicación]],14,2)</f>
        <v>21</v>
      </c>
      <c r="X6490" s="83" t="str">
        <f>MID(Tabla1[[#This Row],[Aplicación]],14,6)</f>
        <v>212</v>
      </c>
    </row>
    <row r="6491" spans="1:24" x14ac:dyDescent="0.25">
      <c r="A6491" s="77">
        <v>220240064904</v>
      </c>
      <c r="B6491" s="78" t="s">
        <v>702</v>
      </c>
      <c r="C6491" s="79">
        <v>45657</v>
      </c>
      <c r="D6491" s="77">
        <v>22024000942</v>
      </c>
      <c r="E6491" s="78" t="s">
        <v>1411</v>
      </c>
      <c r="F6491" s="80">
        <v>142.91</v>
      </c>
      <c r="G6491" s="78" t="s">
        <v>827</v>
      </c>
      <c r="H6491" s="78" t="s">
        <v>8311</v>
      </c>
      <c r="I6491" s="81">
        <v>300</v>
      </c>
      <c r="J6491" s="78" t="s">
        <v>398</v>
      </c>
      <c r="K6491" s="78" t="s">
        <v>398</v>
      </c>
      <c r="L6491" s="78" t="s">
        <v>413</v>
      </c>
      <c r="M6491" s="78" t="s">
        <v>395</v>
      </c>
      <c r="N6491" s="78" t="s">
        <v>396</v>
      </c>
      <c r="O6491" s="82" t="s">
        <v>325</v>
      </c>
      <c r="P6491" s="82" t="s">
        <v>6229</v>
      </c>
      <c r="Q6491" s="83" t="str">
        <f>MID(Tabla1[[#This Row],[Aplicación]],14,1)</f>
        <v>2</v>
      </c>
      <c r="R6491" s="35" t="s">
        <v>265</v>
      </c>
      <c r="S6491" s="83" t="str">
        <f>MID(Tabla1[[#This Row],[Aplicación]],6,2)</f>
        <v>06</v>
      </c>
      <c r="T6491" s="84" t="str">
        <f>VLOOKUP(Tabla1[[#This Row],[AREA]],Hoja1!A:B,2,FALSE)</f>
        <v>06. Educación y cultura</v>
      </c>
      <c r="U6491" s="83" t="str">
        <f>MID(Tabla1[[#This Row],[Aplicación]],9,4)</f>
        <v>3231</v>
      </c>
      <c r="V6491" s="84" t="str">
        <f>VLOOKUP(Tabla1[[#This Row],[PROGRAMA]],Hoja1!A:B,2,FALSE)</f>
        <v>3231. Escuelas infantiles</v>
      </c>
      <c r="W6491" s="83" t="str">
        <f>MID(Tabla1[[#This Row],[Aplicación]],14,2)</f>
        <v>21</v>
      </c>
      <c r="X6491" s="83" t="str">
        <f>MID(Tabla1[[#This Row],[Aplicación]],14,6)</f>
        <v>212</v>
      </c>
    </row>
    <row r="6492" spans="1:24" x14ac:dyDescent="0.25">
      <c r="A6492" s="77">
        <v>220240068749</v>
      </c>
      <c r="B6492" s="78" t="s">
        <v>702</v>
      </c>
      <c r="C6492" s="79">
        <v>45657</v>
      </c>
      <c r="D6492" s="77">
        <v>22024000456</v>
      </c>
      <c r="E6492" s="78" t="s">
        <v>1426</v>
      </c>
      <c r="F6492" s="80">
        <v>141.63</v>
      </c>
      <c r="G6492" s="78" t="s">
        <v>7773</v>
      </c>
      <c r="H6492" s="78" t="s">
        <v>8312</v>
      </c>
      <c r="I6492" s="81">
        <v>300</v>
      </c>
      <c r="J6492" s="78" t="s">
        <v>398</v>
      </c>
      <c r="K6492" s="78" t="s">
        <v>398</v>
      </c>
      <c r="L6492" s="78" t="s">
        <v>413</v>
      </c>
      <c r="M6492" s="78" t="s">
        <v>395</v>
      </c>
      <c r="N6492" s="78" t="s">
        <v>396</v>
      </c>
      <c r="O6492" s="82" t="s">
        <v>325</v>
      </c>
      <c r="P6492" s="82" t="s">
        <v>6229</v>
      </c>
      <c r="Q6492" s="83" t="str">
        <f>MID(Tabla1[[#This Row],[Aplicación]],14,1)</f>
        <v>2</v>
      </c>
      <c r="R6492" s="35" t="s">
        <v>265</v>
      </c>
      <c r="S6492" s="83" t="str">
        <f>MID(Tabla1[[#This Row],[Aplicación]],6,2)</f>
        <v>11</v>
      </c>
      <c r="T6492" s="84" t="str">
        <f>VLOOKUP(Tabla1[[#This Row],[AREA]],Hoja1!A:B,2,FALSE)</f>
        <v>11. Salud pública y seguridad ciudadana</v>
      </c>
      <c r="U6492" s="83" t="str">
        <f>MID(Tabla1[[#This Row],[Aplicación]],9,4)</f>
        <v>1621</v>
      </c>
      <c r="V6492" s="84" t="str">
        <f>VLOOKUP(Tabla1[[#This Row],[PROGRAMA]],Hoja1!A:B,2,FALSE)</f>
        <v>1621. Recogida de residuos</v>
      </c>
      <c r="W6492" s="83" t="str">
        <f>MID(Tabla1[[#This Row],[Aplicación]],14,2)</f>
        <v>22</v>
      </c>
      <c r="X6492" s="83" t="str">
        <f>MID(Tabla1[[#This Row],[Aplicación]],14,6)</f>
        <v>22199</v>
      </c>
    </row>
    <row r="6493" spans="1:24" x14ac:dyDescent="0.25">
      <c r="A6493" s="77">
        <v>220240068719</v>
      </c>
      <c r="B6493" s="78" t="s">
        <v>702</v>
      </c>
      <c r="C6493" s="79">
        <v>45657</v>
      </c>
      <c r="D6493" s="77">
        <v>22024000456</v>
      </c>
      <c r="E6493" s="78" t="s">
        <v>1426</v>
      </c>
      <c r="F6493" s="80">
        <v>140.18</v>
      </c>
      <c r="G6493" s="78" t="s">
        <v>804</v>
      </c>
      <c r="H6493" s="78" t="s">
        <v>8313</v>
      </c>
      <c r="I6493" s="81">
        <v>300</v>
      </c>
      <c r="J6493" s="78" t="s">
        <v>398</v>
      </c>
      <c r="K6493" s="78" t="s">
        <v>398</v>
      </c>
      <c r="L6493" s="78" t="s">
        <v>413</v>
      </c>
      <c r="M6493" s="78" t="s">
        <v>395</v>
      </c>
      <c r="N6493" s="78" t="s">
        <v>396</v>
      </c>
      <c r="O6493" s="82" t="s">
        <v>325</v>
      </c>
      <c r="P6493" s="82" t="s">
        <v>6229</v>
      </c>
      <c r="Q6493" s="83" t="str">
        <f>MID(Tabla1[[#This Row],[Aplicación]],14,1)</f>
        <v>2</v>
      </c>
      <c r="R6493" s="35" t="s">
        <v>265</v>
      </c>
      <c r="S6493" s="83" t="str">
        <f>MID(Tabla1[[#This Row],[Aplicación]],6,2)</f>
        <v>11</v>
      </c>
      <c r="T6493" s="84" t="str">
        <f>VLOOKUP(Tabla1[[#This Row],[AREA]],Hoja1!A:B,2,FALSE)</f>
        <v>11. Salud pública y seguridad ciudadana</v>
      </c>
      <c r="U6493" s="83" t="str">
        <f>MID(Tabla1[[#This Row],[Aplicación]],9,4)</f>
        <v>1621</v>
      </c>
      <c r="V6493" s="84" t="str">
        <f>VLOOKUP(Tabla1[[#This Row],[PROGRAMA]],Hoja1!A:B,2,FALSE)</f>
        <v>1621. Recogida de residuos</v>
      </c>
      <c r="W6493" s="83" t="str">
        <f>MID(Tabla1[[#This Row],[Aplicación]],14,2)</f>
        <v>22</v>
      </c>
      <c r="X6493" s="83" t="str">
        <f>MID(Tabla1[[#This Row],[Aplicación]],14,6)</f>
        <v>22199</v>
      </c>
    </row>
    <row r="6494" spans="1:24" x14ac:dyDescent="0.25">
      <c r="A6494" s="77">
        <v>220240066941</v>
      </c>
      <c r="B6494" s="78" t="s">
        <v>702</v>
      </c>
      <c r="C6494" s="79">
        <v>45657</v>
      </c>
      <c r="D6494" s="77">
        <v>22024001633</v>
      </c>
      <c r="E6494" s="78" t="s">
        <v>1427</v>
      </c>
      <c r="F6494" s="80">
        <v>138.99</v>
      </c>
      <c r="G6494" s="78" t="s">
        <v>81</v>
      </c>
      <c r="H6494" s="78" t="s">
        <v>8314</v>
      </c>
      <c r="I6494" s="81">
        <v>300</v>
      </c>
      <c r="J6494" s="78" t="s">
        <v>398</v>
      </c>
      <c r="K6494" s="78" t="s">
        <v>398</v>
      </c>
      <c r="L6494" s="78" t="s">
        <v>413</v>
      </c>
      <c r="M6494" s="78" t="s">
        <v>395</v>
      </c>
      <c r="N6494" s="78" t="s">
        <v>396</v>
      </c>
      <c r="O6494" s="82" t="s">
        <v>325</v>
      </c>
      <c r="P6494" s="82" t="s">
        <v>6229</v>
      </c>
      <c r="Q6494" s="83" t="str">
        <f>MID(Tabla1[[#This Row],[Aplicación]],14,1)</f>
        <v>2</v>
      </c>
      <c r="R6494" s="35" t="s">
        <v>265</v>
      </c>
      <c r="S6494" s="83" t="str">
        <f>MID(Tabla1[[#This Row],[Aplicación]],6,2)</f>
        <v>07</v>
      </c>
      <c r="T6494" s="84" t="str">
        <f>VLOOKUP(Tabla1[[#This Row],[AREA]],Hoja1!A:B,2,FALSE)</f>
        <v>07. Medio ambiente</v>
      </c>
      <c r="U6494" s="83" t="str">
        <f>MID(Tabla1[[#This Row],[Aplicación]],9,4)</f>
        <v>1711</v>
      </c>
      <c r="V6494" s="84" t="str">
        <f>VLOOKUP(Tabla1[[#This Row],[PROGRAMA]],Hoja1!A:B,2,FALSE)</f>
        <v>1711. Parques y jardines</v>
      </c>
      <c r="W6494" s="83" t="str">
        <f>MID(Tabla1[[#This Row],[Aplicación]],14,2)</f>
        <v>22</v>
      </c>
      <c r="X6494" s="83" t="str">
        <f>MID(Tabla1[[#This Row],[Aplicación]],14,6)</f>
        <v>22199</v>
      </c>
    </row>
    <row r="6495" spans="1:24" x14ac:dyDescent="0.25">
      <c r="A6495" s="77">
        <v>220240067469</v>
      </c>
      <c r="B6495" s="78" t="s">
        <v>702</v>
      </c>
      <c r="C6495" s="79">
        <v>45657</v>
      </c>
      <c r="D6495" s="77">
        <v>22024001046</v>
      </c>
      <c r="E6495" s="78" t="s">
        <v>1500</v>
      </c>
      <c r="F6495" s="80">
        <v>137.37</v>
      </c>
      <c r="G6495" s="78" t="s">
        <v>835</v>
      </c>
      <c r="H6495" s="78" t="s">
        <v>8315</v>
      </c>
      <c r="I6495" s="81">
        <v>300</v>
      </c>
      <c r="J6495" s="78" t="s">
        <v>398</v>
      </c>
      <c r="K6495" s="78" t="s">
        <v>398</v>
      </c>
      <c r="L6495" s="78" t="s">
        <v>399</v>
      </c>
      <c r="M6495" s="78" t="s">
        <v>395</v>
      </c>
      <c r="N6495" s="78" t="s">
        <v>396</v>
      </c>
      <c r="O6495" s="82" t="s">
        <v>325</v>
      </c>
      <c r="P6495" s="82" t="s">
        <v>6229</v>
      </c>
      <c r="Q6495" s="83" t="str">
        <f>MID(Tabla1[[#This Row],[Aplicación]],14,1)</f>
        <v>2</v>
      </c>
      <c r="R6495" s="35" t="s">
        <v>265</v>
      </c>
      <c r="S6495" s="83" t="str">
        <f>MID(Tabla1[[#This Row],[Aplicación]],6,2)</f>
        <v>11</v>
      </c>
      <c r="T6495" s="84" t="str">
        <f>VLOOKUP(Tabla1[[#This Row],[AREA]],Hoja1!A:B,2,FALSE)</f>
        <v>11. Salud pública y seguridad ciudadana</v>
      </c>
      <c r="U6495" s="83" t="str">
        <f>MID(Tabla1[[#This Row],[Aplicación]],9,4)</f>
        <v>3111</v>
      </c>
      <c r="V6495" s="84" t="str">
        <f>VLOOKUP(Tabla1[[#This Row],[PROGRAMA]],Hoja1!A:B,2,FALSE)</f>
        <v>3111. Protección de la salubridad pública</v>
      </c>
      <c r="W6495" s="83" t="str">
        <f>MID(Tabla1[[#This Row],[Aplicación]],14,2)</f>
        <v>21</v>
      </c>
      <c r="X6495" s="83" t="str">
        <f>MID(Tabla1[[#This Row],[Aplicación]],14,6)</f>
        <v>214</v>
      </c>
    </row>
    <row r="6496" spans="1:24" x14ac:dyDescent="0.25">
      <c r="A6496" s="77">
        <v>220240069201</v>
      </c>
      <c r="B6496" s="78" t="s">
        <v>702</v>
      </c>
      <c r="C6496" s="79">
        <v>45657</v>
      </c>
      <c r="D6496" s="77">
        <v>22024002263</v>
      </c>
      <c r="E6496" s="78" t="s">
        <v>3076</v>
      </c>
      <c r="F6496" s="80">
        <v>137.08000000000001</v>
      </c>
      <c r="G6496" s="78" t="s">
        <v>676</v>
      </c>
      <c r="H6496" s="78" t="s">
        <v>8316</v>
      </c>
      <c r="I6496" s="81">
        <v>300</v>
      </c>
      <c r="J6496" s="78" t="s">
        <v>398</v>
      </c>
      <c r="K6496" s="78" t="s">
        <v>398</v>
      </c>
      <c r="L6496" s="78" t="s">
        <v>413</v>
      </c>
      <c r="M6496" s="78" t="s">
        <v>395</v>
      </c>
      <c r="N6496" s="78" t="s">
        <v>396</v>
      </c>
      <c r="O6496" s="82" t="s">
        <v>325</v>
      </c>
      <c r="P6496" s="82" t="s">
        <v>6229</v>
      </c>
      <c r="Q6496" s="83" t="str">
        <f>MID(Tabla1[[#This Row],[Aplicación]],14,1)</f>
        <v>2</v>
      </c>
      <c r="R6496" s="35" t="s">
        <v>265</v>
      </c>
      <c r="S6496" s="83" t="str">
        <f>MID(Tabla1[[#This Row],[Aplicación]],6,2)</f>
        <v>07</v>
      </c>
      <c r="T6496" s="84" t="str">
        <f>VLOOKUP(Tabla1[[#This Row],[AREA]],Hoja1!A:B,2,FALSE)</f>
        <v>07. Medio ambiente</v>
      </c>
      <c r="U6496" s="83" t="str">
        <f>MID(Tabla1[[#This Row],[Aplicación]],9,4)</f>
        <v>1721</v>
      </c>
      <c r="V6496" s="84" t="str">
        <f>VLOOKUP(Tabla1[[#This Row],[PROGRAMA]],Hoja1!A:B,2,FALSE)</f>
        <v>1721. Protección del medio ambiente</v>
      </c>
      <c r="W6496" s="83" t="str">
        <f>MID(Tabla1[[#This Row],[Aplicación]],14,2)</f>
        <v>22</v>
      </c>
      <c r="X6496" s="83" t="str">
        <f>MID(Tabla1[[#This Row],[Aplicación]],14,6)</f>
        <v>22199</v>
      </c>
    </row>
    <row r="6497" spans="1:24" x14ac:dyDescent="0.25">
      <c r="A6497" s="77">
        <v>220240044804</v>
      </c>
      <c r="B6497" s="78" t="s">
        <v>390</v>
      </c>
      <c r="C6497" s="79">
        <v>45566</v>
      </c>
      <c r="D6497" s="77">
        <v>22024006875</v>
      </c>
      <c r="E6497" s="78" t="s">
        <v>1370</v>
      </c>
      <c r="F6497" s="80">
        <v>550</v>
      </c>
      <c r="G6497" s="78" t="s">
        <v>802</v>
      </c>
      <c r="H6497" s="78" t="s">
        <v>8317</v>
      </c>
      <c r="I6497" s="81" t="s">
        <v>2930</v>
      </c>
      <c r="J6497" s="78" t="s">
        <v>721</v>
      </c>
      <c r="K6497" s="78" t="s">
        <v>499</v>
      </c>
      <c r="L6497" s="78" t="s">
        <v>399</v>
      </c>
      <c r="M6497" s="78" t="s">
        <v>585</v>
      </c>
      <c r="N6497" s="78" t="s">
        <v>539</v>
      </c>
      <c r="O6497" s="82" t="s">
        <v>326</v>
      </c>
      <c r="P6497" s="82" t="s">
        <v>6229</v>
      </c>
      <c r="Q6497" s="83" t="str">
        <f>MID(Tabla1[[#This Row],[Aplicación]],14,1)</f>
        <v>2</v>
      </c>
      <c r="R6497" s="35" t="s">
        <v>265</v>
      </c>
      <c r="S6497" s="83" t="str">
        <f>MID(Tabla1[[#This Row],[Aplicación]],6,2)</f>
        <v>03</v>
      </c>
      <c r="T6497" s="84" t="str">
        <f>VLOOKUP(Tabla1[[#This Row],[AREA]],Hoja1!A:B,2,FALSE)</f>
        <v>03. Participación ciudadana y deportes</v>
      </c>
      <c r="U6497" s="83" t="str">
        <f>MID(Tabla1[[#This Row],[Aplicación]],9,4)</f>
        <v>9241</v>
      </c>
      <c r="V6497" s="84" t="str">
        <f>VLOOKUP(Tabla1[[#This Row],[PROGRAMA]],Hoja1!A:B,2,FALSE)</f>
        <v>9241. Participación ciudadana</v>
      </c>
      <c r="W6497" s="83" t="str">
        <f>MID(Tabla1[[#This Row],[Aplicación]],14,2)</f>
        <v>22</v>
      </c>
      <c r="X6497" s="83" t="str">
        <f>MID(Tabla1[[#This Row],[Aplicación]],14,6)</f>
        <v>22609</v>
      </c>
    </row>
    <row r="6498" spans="1:24" x14ac:dyDescent="0.25">
      <c r="A6498" s="77">
        <v>220240056029</v>
      </c>
      <c r="B6498" s="78" t="s">
        <v>390</v>
      </c>
      <c r="C6498" s="79">
        <v>45621</v>
      </c>
      <c r="D6498" s="77">
        <v>22024008821</v>
      </c>
      <c r="E6498" s="78" t="s">
        <v>1370</v>
      </c>
      <c r="F6498" s="80">
        <v>495</v>
      </c>
      <c r="G6498" s="78" t="s">
        <v>802</v>
      </c>
      <c r="H6498" s="78" t="s">
        <v>8318</v>
      </c>
      <c r="I6498" s="81" t="s">
        <v>2930</v>
      </c>
      <c r="J6498" s="78" t="s">
        <v>721</v>
      </c>
      <c r="K6498" s="78" t="s">
        <v>499</v>
      </c>
      <c r="L6498" s="78" t="s">
        <v>399</v>
      </c>
      <c r="M6498" s="78" t="s">
        <v>585</v>
      </c>
      <c r="N6498" s="78" t="s">
        <v>539</v>
      </c>
      <c r="O6498" s="82" t="s">
        <v>326</v>
      </c>
      <c r="P6498" s="82" t="s">
        <v>6229</v>
      </c>
      <c r="Q6498" s="83" t="str">
        <f>MID(Tabla1[[#This Row],[Aplicación]],14,1)</f>
        <v>2</v>
      </c>
      <c r="R6498" s="35" t="s">
        <v>265</v>
      </c>
      <c r="S6498" s="83" t="str">
        <f>MID(Tabla1[[#This Row],[Aplicación]],6,2)</f>
        <v>03</v>
      </c>
      <c r="T6498" s="84" t="str">
        <f>VLOOKUP(Tabla1[[#This Row],[AREA]],Hoja1!A:B,2,FALSE)</f>
        <v>03. Participación ciudadana y deportes</v>
      </c>
      <c r="U6498" s="83" t="str">
        <f>MID(Tabla1[[#This Row],[Aplicación]],9,4)</f>
        <v>9241</v>
      </c>
      <c r="V6498" s="84" t="str">
        <f>VLOOKUP(Tabla1[[#This Row],[PROGRAMA]],Hoja1!A:B,2,FALSE)</f>
        <v>9241. Participación ciudadana</v>
      </c>
      <c r="W6498" s="83" t="str">
        <f>MID(Tabla1[[#This Row],[Aplicación]],14,2)</f>
        <v>22</v>
      </c>
      <c r="X6498" s="83" t="str">
        <f>MID(Tabla1[[#This Row],[Aplicación]],14,6)</f>
        <v>22609</v>
      </c>
    </row>
    <row r="6499" spans="1:24" x14ac:dyDescent="0.25">
      <c r="A6499" s="77">
        <v>220240052190</v>
      </c>
      <c r="B6499" s="78" t="s">
        <v>390</v>
      </c>
      <c r="C6499" s="79">
        <v>45601</v>
      </c>
      <c r="D6499" s="77">
        <v>22024007984</v>
      </c>
      <c r="E6499" s="78" t="s">
        <v>1343</v>
      </c>
      <c r="F6499" s="80">
        <v>249</v>
      </c>
      <c r="G6499" s="78" t="s">
        <v>6150</v>
      </c>
      <c r="H6499" s="78" t="s">
        <v>8319</v>
      </c>
      <c r="I6499" s="81" t="s">
        <v>2930</v>
      </c>
      <c r="J6499" s="78" t="s">
        <v>398</v>
      </c>
      <c r="K6499" s="78" t="s">
        <v>398</v>
      </c>
      <c r="L6499" s="78" t="s">
        <v>413</v>
      </c>
      <c r="M6499" s="78" t="s">
        <v>585</v>
      </c>
      <c r="N6499" s="78" t="s">
        <v>539</v>
      </c>
      <c r="O6499" s="82" t="s">
        <v>326</v>
      </c>
      <c r="P6499" s="82" t="s">
        <v>6229</v>
      </c>
      <c r="Q6499" s="83" t="str">
        <f>MID(Tabla1[[#This Row],[Aplicación]],14,1)</f>
        <v>2</v>
      </c>
      <c r="R6499" s="35" t="s">
        <v>265</v>
      </c>
      <c r="S6499" s="83" t="str">
        <f>MID(Tabla1[[#This Row],[Aplicación]],6,2)</f>
        <v>08</v>
      </c>
      <c r="T6499" s="84" t="str">
        <f>VLOOKUP(Tabla1[[#This Row],[AREA]],Hoja1!A:B,2,FALSE)</f>
        <v>08. Tráfico y movilidad</v>
      </c>
      <c r="U6499" s="83" t="str">
        <f>MID(Tabla1[[#This Row],[Aplicación]],9,4)</f>
        <v>1651</v>
      </c>
      <c r="V6499" s="84" t="str">
        <f>VLOOKUP(Tabla1[[#This Row],[PROGRAMA]],Hoja1!A:B,2,FALSE)</f>
        <v>1651. Alumbrado público</v>
      </c>
      <c r="W6499" s="83" t="str">
        <f>MID(Tabla1[[#This Row],[Aplicación]],14,2)</f>
        <v>21</v>
      </c>
      <c r="X6499" s="83" t="str">
        <f>MID(Tabla1[[#This Row],[Aplicación]],14,6)</f>
        <v>213</v>
      </c>
    </row>
    <row r="6500" spans="1:24" x14ac:dyDescent="0.25">
      <c r="A6500" s="77">
        <v>220240045533</v>
      </c>
      <c r="B6500" s="78" t="s">
        <v>390</v>
      </c>
      <c r="C6500" s="79">
        <v>45568</v>
      </c>
      <c r="D6500" s="77">
        <v>22024006861</v>
      </c>
      <c r="E6500" s="78" t="s">
        <v>1370</v>
      </c>
      <c r="F6500" s="80">
        <v>990</v>
      </c>
      <c r="G6500" s="78" t="s">
        <v>8320</v>
      </c>
      <c r="H6500" s="78" t="s">
        <v>8321</v>
      </c>
      <c r="I6500" s="81" t="s">
        <v>2930</v>
      </c>
      <c r="J6500" s="78" t="s">
        <v>420</v>
      </c>
      <c r="K6500" s="78" t="s">
        <v>420</v>
      </c>
      <c r="L6500" s="78" t="s">
        <v>399</v>
      </c>
      <c r="M6500" s="78" t="s">
        <v>585</v>
      </c>
      <c r="N6500" s="78" t="s">
        <v>539</v>
      </c>
      <c r="O6500" s="82" t="s">
        <v>326</v>
      </c>
      <c r="P6500" s="82" t="s">
        <v>6229</v>
      </c>
      <c r="Q6500" s="83" t="str">
        <f>MID(Tabla1[[#This Row],[Aplicación]],14,1)</f>
        <v>2</v>
      </c>
      <c r="R6500" s="35" t="s">
        <v>265</v>
      </c>
      <c r="S6500" s="83" t="str">
        <f>MID(Tabla1[[#This Row],[Aplicación]],6,2)</f>
        <v>03</v>
      </c>
      <c r="T6500" s="84" t="str">
        <f>VLOOKUP(Tabla1[[#This Row],[AREA]],Hoja1!A:B,2,FALSE)</f>
        <v>03. Participación ciudadana y deportes</v>
      </c>
      <c r="U6500" s="83" t="str">
        <f>MID(Tabla1[[#This Row],[Aplicación]],9,4)</f>
        <v>9241</v>
      </c>
      <c r="V6500" s="84" t="str">
        <f>VLOOKUP(Tabla1[[#This Row],[PROGRAMA]],Hoja1!A:B,2,FALSE)</f>
        <v>9241. Participación ciudadana</v>
      </c>
      <c r="W6500" s="83" t="str">
        <f>MID(Tabla1[[#This Row],[Aplicación]],14,2)</f>
        <v>22</v>
      </c>
      <c r="X6500" s="83" t="str">
        <f>MID(Tabla1[[#This Row],[Aplicación]],14,6)</f>
        <v>22609</v>
      </c>
    </row>
    <row r="6501" spans="1:24" x14ac:dyDescent="0.25">
      <c r="A6501" s="77">
        <v>220240067580</v>
      </c>
      <c r="B6501" s="78" t="s">
        <v>702</v>
      </c>
      <c r="C6501" s="79">
        <v>45657</v>
      </c>
      <c r="D6501" s="77">
        <v>22024000437</v>
      </c>
      <c r="E6501" s="78" t="s">
        <v>1287</v>
      </c>
      <c r="F6501" s="80">
        <v>123.71</v>
      </c>
      <c r="G6501" s="78" t="s">
        <v>41</v>
      </c>
      <c r="H6501" s="78" t="s">
        <v>8322</v>
      </c>
      <c r="I6501" s="81">
        <v>300</v>
      </c>
      <c r="J6501" s="78" t="s">
        <v>398</v>
      </c>
      <c r="K6501" s="78" t="s">
        <v>398</v>
      </c>
      <c r="L6501" s="78" t="s">
        <v>413</v>
      </c>
      <c r="M6501" s="78" t="s">
        <v>395</v>
      </c>
      <c r="N6501" s="78" t="s">
        <v>396</v>
      </c>
      <c r="O6501" s="82" t="s">
        <v>325</v>
      </c>
      <c r="P6501" s="82" t="s">
        <v>6229</v>
      </c>
      <c r="Q6501" s="83" t="str">
        <f>MID(Tabla1[[#This Row],[Aplicación]],14,1)</f>
        <v>2</v>
      </c>
      <c r="R6501" s="35" t="s">
        <v>265</v>
      </c>
      <c r="S6501" s="83" t="str">
        <f>MID(Tabla1[[#This Row],[Aplicación]],6,2)</f>
        <v>10</v>
      </c>
      <c r="T6501" s="84" t="str">
        <f>VLOOKUP(Tabla1[[#This Row],[AREA]],Hoja1!A:B,2,FALSE)</f>
        <v>10. Personas mayores, familia y servicios sociales</v>
      </c>
      <c r="U6501" s="83" t="str">
        <f>MID(Tabla1[[#This Row],[Aplicación]],9,4)</f>
        <v>2311</v>
      </c>
      <c r="V6501" s="84" t="str">
        <f>VLOOKUP(Tabla1[[#This Row],[PROGRAMA]],Hoja1!A:B,2,FALSE)</f>
        <v>2311. Intervención social</v>
      </c>
      <c r="W6501" s="83" t="str">
        <f>MID(Tabla1[[#This Row],[Aplicación]],14,2)</f>
        <v>21</v>
      </c>
      <c r="X6501" s="83" t="str">
        <f>MID(Tabla1[[#This Row],[Aplicación]],14,6)</f>
        <v>212</v>
      </c>
    </row>
    <row r="6502" spans="1:24" x14ac:dyDescent="0.25">
      <c r="A6502" s="77">
        <v>220240050752</v>
      </c>
      <c r="B6502" s="78" t="s">
        <v>390</v>
      </c>
      <c r="C6502" s="79">
        <v>45593</v>
      </c>
      <c r="D6502" s="77">
        <v>22024007885</v>
      </c>
      <c r="E6502" s="78" t="s">
        <v>1354</v>
      </c>
      <c r="F6502" s="80">
        <v>1220.01</v>
      </c>
      <c r="G6502" s="78" t="s">
        <v>8323</v>
      </c>
      <c r="H6502" s="78" t="s">
        <v>8324</v>
      </c>
      <c r="I6502" s="81" t="s">
        <v>2930</v>
      </c>
      <c r="J6502" s="78" t="s">
        <v>398</v>
      </c>
      <c r="K6502" s="78" t="s">
        <v>398</v>
      </c>
      <c r="L6502" s="78" t="s">
        <v>399</v>
      </c>
      <c r="M6502" s="78" t="s">
        <v>585</v>
      </c>
      <c r="N6502" s="78" t="s">
        <v>539</v>
      </c>
      <c r="O6502" s="82" t="s">
        <v>326</v>
      </c>
      <c r="P6502" s="82" t="s">
        <v>6229</v>
      </c>
      <c r="Q6502" s="83" t="str">
        <f>MID(Tabla1[[#This Row],[Aplicación]],14,1)</f>
        <v>2</v>
      </c>
      <c r="R6502" s="35" t="s">
        <v>265</v>
      </c>
      <c r="S6502" s="83" t="str">
        <f>MID(Tabla1[[#This Row],[Aplicación]],6,2)</f>
        <v>06</v>
      </c>
      <c r="T6502" s="84" t="str">
        <f>VLOOKUP(Tabla1[[#This Row],[AREA]],Hoja1!A:B,2,FALSE)</f>
        <v>06. Educación y cultura</v>
      </c>
      <c r="U6502" s="83" t="str">
        <f>MID(Tabla1[[#This Row],[Aplicación]],9,4)</f>
        <v>3321</v>
      </c>
      <c r="V6502" s="84" t="str">
        <f>VLOOKUP(Tabla1[[#This Row],[PROGRAMA]],Hoja1!A:B,2,FALSE)</f>
        <v>3321. Bibliotecas públicas</v>
      </c>
      <c r="W6502" s="83" t="str">
        <f>MID(Tabla1[[#This Row],[Aplicación]],14,2)</f>
        <v>22</v>
      </c>
      <c r="X6502" s="83" t="str">
        <f>MID(Tabla1[[#This Row],[Aplicación]],14,6)</f>
        <v>22699</v>
      </c>
    </row>
    <row r="6503" spans="1:24" x14ac:dyDescent="0.25">
      <c r="A6503" s="77">
        <v>220240057909</v>
      </c>
      <c r="B6503" s="78" t="s">
        <v>390</v>
      </c>
      <c r="C6503" s="79">
        <v>45630</v>
      </c>
      <c r="D6503" s="77">
        <v>22024008815</v>
      </c>
      <c r="E6503" s="78" t="s">
        <v>1283</v>
      </c>
      <c r="F6503" s="80">
        <v>118.05</v>
      </c>
      <c r="G6503" s="78" t="s">
        <v>8325</v>
      </c>
      <c r="H6503" s="78" t="s">
        <v>8326</v>
      </c>
      <c r="I6503" s="81" t="s">
        <v>2930</v>
      </c>
      <c r="J6503" s="78" t="s">
        <v>398</v>
      </c>
      <c r="K6503" s="78" t="s">
        <v>398</v>
      </c>
      <c r="L6503" s="78" t="s">
        <v>399</v>
      </c>
      <c r="M6503" s="78" t="s">
        <v>585</v>
      </c>
      <c r="N6503" s="78" t="s">
        <v>539</v>
      </c>
      <c r="O6503" s="82" t="s">
        <v>326</v>
      </c>
      <c r="P6503" s="82" t="s">
        <v>6229</v>
      </c>
      <c r="Q6503" s="83" t="str">
        <f>MID(Tabla1[[#This Row],[Aplicación]],14,1)</f>
        <v>2</v>
      </c>
      <c r="R6503" s="35" t="s">
        <v>265</v>
      </c>
      <c r="S6503" s="83" t="str">
        <f>MID(Tabla1[[#This Row],[Aplicación]],6,2)</f>
        <v>10</v>
      </c>
      <c r="T6503" s="84" t="str">
        <f>VLOOKUP(Tabla1[[#This Row],[AREA]],Hoja1!A:B,2,FALSE)</f>
        <v>10. Personas mayores, familia y servicios sociales</v>
      </c>
      <c r="U6503" s="83" t="str">
        <f>MID(Tabla1[[#This Row],[Aplicación]],9,4)</f>
        <v>2315</v>
      </c>
      <c r="V6503" s="84" t="str">
        <f>VLOOKUP(Tabla1[[#This Row],[PROGRAMA]],Hoja1!A:B,2,FALSE)</f>
        <v>2315. Políticas de Igualdad e infancia</v>
      </c>
      <c r="W6503" s="83" t="str">
        <f>MID(Tabla1[[#This Row],[Aplicación]],14,2)</f>
        <v>22</v>
      </c>
      <c r="X6503" s="83" t="str">
        <f>MID(Tabla1[[#This Row],[Aplicación]],14,6)</f>
        <v>22611</v>
      </c>
    </row>
    <row r="6504" spans="1:24" x14ac:dyDescent="0.25">
      <c r="A6504" s="77">
        <v>220240056001</v>
      </c>
      <c r="B6504" s="78" t="s">
        <v>390</v>
      </c>
      <c r="C6504" s="79">
        <v>45621</v>
      </c>
      <c r="D6504" s="77">
        <v>22024008766</v>
      </c>
      <c r="E6504" s="78" t="s">
        <v>1337</v>
      </c>
      <c r="F6504" s="80">
        <v>742.34</v>
      </c>
      <c r="G6504" s="78" t="s">
        <v>5706</v>
      </c>
      <c r="H6504" s="78" t="s">
        <v>8327</v>
      </c>
      <c r="I6504" s="81" t="s">
        <v>2930</v>
      </c>
      <c r="J6504" s="78" t="s">
        <v>398</v>
      </c>
      <c r="K6504" s="78" t="s">
        <v>398</v>
      </c>
      <c r="L6504" s="78" t="s">
        <v>399</v>
      </c>
      <c r="M6504" s="78" t="s">
        <v>585</v>
      </c>
      <c r="N6504" s="78" t="s">
        <v>539</v>
      </c>
      <c r="O6504" s="82" t="s">
        <v>326</v>
      </c>
      <c r="P6504" s="82" t="s">
        <v>6229</v>
      </c>
      <c r="Q6504" s="83" t="str">
        <f>MID(Tabla1[[#This Row],[Aplicación]],14,1)</f>
        <v>2</v>
      </c>
      <c r="R6504" s="35" t="s">
        <v>265</v>
      </c>
      <c r="S6504" s="83" t="str">
        <f>MID(Tabla1[[#This Row],[Aplicación]],6,2)</f>
        <v>07</v>
      </c>
      <c r="T6504" s="84" t="str">
        <f>VLOOKUP(Tabla1[[#This Row],[AREA]],Hoja1!A:B,2,FALSE)</f>
        <v>07. Medio ambiente</v>
      </c>
      <c r="U6504" s="83" t="str">
        <f>MID(Tabla1[[#This Row],[Aplicación]],9,4)</f>
        <v>1721</v>
      </c>
      <c r="V6504" s="84" t="str">
        <f>VLOOKUP(Tabla1[[#This Row],[PROGRAMA]],Hoja1!A:B,2,FALSE)</f>
        <v>1721. Protección del medio ambiente</v>
      </c>
      <c r="W6504" s="83" t="str">
        <f>MID(Tabla1[[#This Row],[Aplicación]],14,2)</f>
        <v>22</v>
      </c>
      <c r="X6504" s="83" t="str">
        <f>MID(Tabla1[[#This Row],[Aplicación]],14,6)</f>
        <v>22799</v>
      </c>
    </row>
    <row r="6505" spans="1:24" x14ac:dyDescent="0.25">
      <c r="A6505" s="77">
        <v>220240053170</v>
      </c>
      <c r="B6505" s="78" t="s">
        <v>390</v>
      </c>
      <c r="C6505" s="79">
        <v>45603</v>
      </c>
      <c r="D6505" s="77">
        <v>22024008058</v>
      </c>
      <c r="E6505" s="78" t="s">
        <v>1218</v>
      </c>
      <c r="F6505" s="80">
        <v>199.65</v>
      </c>
      <c r="G6505" s="78" t="s">
        <v>8328</v>
      </c>
      <c r="H6505" s="78" t="s">
        <v>8329</v>
      </c>
      <c r="I6505" s="81" t="s">
        <v>2930</v>
      </c>
      <c r="J6505" s="78" t="s">
        <v>537</v>
      </c>
      <c r="K6505" s="78" t="s">
        <v>537</v>
      </c>
      <c r="L6505" s="78" t="s">
        <v>413</v>
      </c>
      <c r="M6505" s="78" t="s">
        <v>585</v>
      </c>
      <c r="N6505" s="78" t="s">
        <v>539</v>
      </c>
      <c r="O6505" s="82" t="s">
        <v>326</v>
      </c>
      <c r="P6505" s="82" t="s">
        <v>6229</v>
      </c>
      <c r="Q6505" s="83" t="str">
        <f>MID(Tabla1[[#This Row],[Aplicación]],14,1)</f>
        <v>6</v>
      </c>
      <c r="R6505" s="35" t="s">
        <v>266</v>
      </c>
      <c r="S6505" s="83" t="str">
        <f>MID(Tabla1[[#This Row],[Aplicación]],6,2)</f>
        <v>04</v>
      </c>
      <c r="T6505" s="84" t="str">
        <f>VLOOKUP(Tabla1[[#This Row],[AREA]],Hoja1!A:B,2,FALSE)</f>
        <v>04. Hacienda, personal y modernización administrativa</v>
      </c>
      <c r="U6505" s="83" t="str">
        <f>MID(Tabla1[[#This Row],[Aplicación]],9,4)</f>
        <v>9204</v>
      </c>
      <c r="V6505" s="84" t="str">
        <f>VLOOKUP(Tabla1[[#This Row],[PROGRAMA]],Hoja1!A:B,2,FALSE)</f>
        <v>9204. Tecnologías de la información y comunicación</v>
      </c>
      <c r="W6505" s="83" t="str">
        <f>MID(Tabla1[[#This Row],[Aplicación]],14,2)</f>
        <v>63</v>
      </c>
      <c r="X6505" s="83" t="str">
        <f>MID(Tabla1[[#This Row],[Aplicación]],14,6)</f>
        <v>636</v>
      </c>
    </row>
    <row r="6506" spans="1:24" x14ac:dyDescent="0.25">
      <c r="A6506" s="77">
        <v>220240044802</v>
      </c>
      <c r="B6506" s="78" t="s">
        <v>390</v>
      </c>
      <c r="C6506" s="79">
        <v>45566</v>
      </c>
      <c r="D6506" s="77">
        <v>22024006866</v>
      </c>
      <c r="E6506" s="78" t="s">
        <v>1293</v>
      </c>
      <c r="F6506" s="80">
        <v>1114.51</v>
      </c>
      <c r="G6506" s="78" t="s">
        <v>993</v>
      </c>
      <c r="H6506" s="78" t="s">
        <v>8330</v>
      </c>
      <c r="I6506" s="81" t="s">
        <v>2930</v>
      </c>
      <c r="J6506" s="78" t="s">
        <v>398</v>
      </c>
      <c r="K6506" s="78" t="s">
        <v>398</v>
      </c>
      <c r="L6506" s="78" t="s">
        <v>413</v>
      </c>
      <c r="M6506" s="78" t="s">
        <v>585</v>
      </c>
      <c r="N6506" s="78" t="s">
        <v>539</v>
      </c>
      <c r="O6506" s="82" t="s">
        <v>326</v>
      </c>
      <c r="P6506" s="82" t="s">
        <v>6229</v>
      </c>
      <c r="Q6506" s="83" t="str">
        <f>MID(Tabla1[[#This Row],[Aplicación]],14,1)</f>
        <v>2</v>
      </c>
      <c r="R6506" s="35" t="s">
        <v>265</v>
      </c>
      <c r="S6506" s="83" t="str">
        <f>MID(Tabla1[[#This Row],[Aplicación]],6,2)</f>
        <v>03</v>
      </c>
      <c r="T6506" s="84" t="str">
        <f>VLOOKUP(Tabla1[[#This Row],[AREA]],Hoja1!A:B,2,FALSE)</f>
        <v>03. Participación ciudadana y deportes</v>
      </c>
      <c r="U6506" s="83" t="str">
        <f>MID(Tabla1[[#This Row],[Aplicación]],9,4)</f>
        <v>9241</v>
      </c>
      <c r="V6506" s="84" t="str">
        <f>VLOOKUP(Tabla1[[#This Row],[PROGRAMA]],Hoja1!A:B,2,FALSE)</f>
        <v>9241. Participación ciudadana</v>
      </c>
      <c r="W6506" s="83" t="str">
        <f>MID(Tabla1[[#This Row],[Aplicación]],14,2)</f>
        <v>21</v>
      </c>
      <c r="X6506" s="83" t="str">
        <f>MID(Tabla1[[#This Row],[Aplicación]],14,6)</f>
        <v>212</v>
      </c>
    </row>
    <row r="6507" spans="1:24" x14ac:dyDescent="0.25">
      <c r="A6507" s="77">
        <v>220240054032</v>
      </c>
      <c r="B6507" s="78" t="s">
        <v>390</v>
      </c>
      <c r="C6507" s="79">
        <v>45614</v>
      </c>
      <c r="D6507" s="77">
        <v>22024008386</v>
      </c>
      <c r="E6507" s="78" t="s">
        <v>1321</v>
      </c>
      <c r="F6507" s="80">
        <v>758.08</v>
      </c>
      <c r="G6507" s="78" t="s">
        <v>993</v>
      </c>
      <c r="H6507" s="78" t="s">
        <v>8331</v>
      </c>
      <c r="I6507" s="81" t="s">
        <v>2930</v>
      </c>
      <c r="J6507" s="78" t="s">
        <v>398</v>
      </c>
      <c r="K6507" s="78" t="s">
        <v>398</v>
      </c>
      <c r="L6507" s="78" t="s">
        <v>413</v>
      </c>
      <c r="M6507" s="78" t="s">
        <v>585</v>
      </c>
      <c r="N6507" s="78" t="s">
        <v>539</v>
      </c>
      <c r="O6507" s="82" t="s">
        <v>326</v>
      </c>
      <c r="P6507" s="82" t="s">
        <v>6229</v>
      </c>
      <c r="Q6507" s="83" t="str">
        <f>MID(Tabla1[[#This Row],[Aplicación]],14,1)</f>
        <v>2</v>
      </c>
      <c r="R6507" s="35" t="s">
        <v>265</v>
      </c>
      <c r="S6507" s="83" t="str">
        <f>MID(Tabla1[[#This Row],[Aplicación]],6,2)</f>
        <v>01</v>
      </c>
      <c r="T6507" s="84" t="str">
        <f>VLOOKUP(Tabla1[[#This Row],[AREA]],Hoja1!A:B,2,FALSE)</f>
        <v>01. Alcaldía</v>
      </c>
      <c r="U6507" s="83" t="str">
        <f>MID(Tabla1[[#This Row],[Aplicación]],9,4)</f>
        <v>4331</v>
      </c>
      <c r="V6507" s="84" t="str">
        <f>VLOOKUP(Tabla1[[#This Row],[PROGRAMA]],Hoja1!A:B,2,FALSE)</f>
        <v>4331. Desarrollo empresarial</v>
      </c>
      <c r="W6507" s="83" t="str">
        <f>MID(Tabla1[[#This Row],[Aplicación]],14,2)</f>
        <v>21</v>
      </c>
      <c r="X6507" s="83" t="str">
        <f>MID(Tabla1[[#This Row],[Aplicación]],14,6)</f>
        <v>212</v>
      </c>
    </row>
    <row r="6508" spans="1:24" x14ac:dyDescent="0.25">
      <c r="A6508" s="77">
        <v>220240044801</v>
      </c>
      <c r="B6508" s="78" t="s">
        <v>390</v>
      </c>
      <c r="C6508" s="79">
        <v>45566</v>
      </c>
      <c r="D6508" s="77">
        <v>22024006865</v>
      </c>
      <c r="E6508" s="78" t="s">
        <v>1293</v>
      </c>
      <c r="F6508" s="80">
        <v>138.04</v>
      </c>
      <c r="G6508" s="78" t="s">
        <v>993</v>
      </c>
      <c r="H6508" s="78" t="s">
        <v>8332</v>
      </c>
      <c r="I6508" s="81" t="s">
        <v>2930</v>
      </c>
      <c r="J6508" s="78" t="s">
        <v>398</v>
      </c>
      <c r="K6508" s="78" t="s">
        <v>398</v>
      </c>
      <c r="L6508" s="78" t="s">
        <v>413</v>
      </c>
      <c r="M6508" s="78" t="s">
        <v>585</v>
      </c>
      <c r="N6508" s="78" t="s">
        <v>539</v>
      </c>
      <c r="O6508" s="82" t="s">
        <v>326</v>
      </c>
      <c r="P6508" s="82" t="s">
        <v>6229</v>
      </c>
      <c r="Q6508" s="83" t="str">
        <f>MID(Tabla1[[#This Row],[Aplicación]],14,1)</f>
        <v>2</v>
      </c>
      <c r="R6508" s="35" t="s">
        <v>265</v>
      </c>
      <c r="S6508" s="83" t="str">
        <f>MID(Tabla1[[#This Row],[Aplicación]],6,2)</f>
        <v>03</v>
      </c>
      <c r="T6508" s="84" t="str">
        <f>VLOOKUP(Tabla1[[#This Row],[AREA]],Hoja1!A:B,2,FALSE)</f>
        <v>03. Participación ciudadana y deportes</v>
      </c>
      <c r="U6508" s="83" t="str">
        <f>MID(Tabla1[[#This Row],[Aplicación]],9,4)</f>
        <v>9241</v>
      </c>
      <c r="V6508" s="84" t="str">
        <f>VLOOKUP(Tabla1[[#This Row],[PROGRAMA]],Hoja1!A:B,2,FALSE)</f>
        <v>9241. Participación ciudadana</v>
      </c>
      <c r="W6508" s="83" t="str">
        <f>MID(Tabla1[[#This Row],[Aplicación]],14,2)</f>
        <v>21</v>
      </c>
      <c r="X6508" s="83" t="str">
        <f>MID(Tabla1[[#This Row],[Aplicación]],14,6)</f>
        <v>212</v>
      </c>
    </row>
    <row r="6509" spans="1:24" x14ac:dyDescent="0.25">
      <c r="A6509" s="77">
        <v>220240057926</v>
      </c>
      <c r="B6509" s="78" t="s">
        <v>390</v>
      </c>
      <c r="C6509" s="79">
        <v>45630</v>
      </c>
      <c r="D6509" s="77">
        <v>22024009121</v>
      </c>
      <c r="E6509" s="78" t="s">
        <v>1481</v>
      </c>
      <c r="F6509" s="80">
        <v>89.26</v>
      </c>
      <c r="G6509" s="78" t="s">
        <v>993</v>
      </c>
      <c r="H6509" s="78" t="s">
        <v>8333</v>
      </c>
      <c r="I6509" s="81" t="s">
        <v>2930</v>
      </c>
      <c r="J6509" s="78" t="s">
        <v>398</v>
      </c>
      <c r="K6509" s="78" t="s">
        <v>398</v>
      </c>
      <c r="L6509" s="78" t="s">
        <v>399</v>
      </c>
      <c r="M6509" s="78" t="s">
        <v>585</v>
      </c>
      <c r="N6509" s="78" t="s">
        <v>539</v>
      </c>
      <c r="O6509" s="82" t="s">
        <v>326</v>
      </c>
      <c r="P6509" s="82" t="s">
        <v>6229</v>
      </c>
      <c r="Q6509" s="83" t="str">
        <f>MID(Tabla1[[#This Row],[Aplicación]],14,1)</f>
        <v>2</v>
      </c>
      <c r="R6509" s="35" t="s">
        <v>265</v>
      </c>
      <c r="S6509" s="83" t="str">
        <f>MID(Tabla1[[#This Row],[Aplicación]],6,2)</f>
        <v>11</v>
      </c>
      <c r="T6509" s="84" t="str">
        <f>VLOOKUP(Tabla1[[#This Row],[AREA]],Hoja1!A:B,2,FALSE)</f>
        <v>11. Salud pública y seguridad ciudadana</v>
      </c>
      <c r="U6509" s="83" t="str">
        <f>MID(Tabla1[[#This Row],[Aplicación]],9,4)</f>
        <v>1631</v>
      </c>
      <c r="V6509" s="84" t="str">
        <f>VLOOKUP(Tabla1[[#This Row],[PROGRAMA]],Hoja1!A:B,2,FALSE)</f>
        <v>1631. Limpieza viaria</v>
      </c>
      <c r="W6509" s="83" t="str">
        <f>MID(Tabla1[[#This Row],[Aplicación]],14,2)</f>
        <v>21</v>
      </c>
      <c r="X6509" s="83" t="str">
        <f>MID(Tabla1[[#This Row],[Aplicación]],14,6)</f>
        <v>212</v>
      </c>
    </row>
    <row r="6510" spans="1:24" x14ac:dyDescent="0.25">
      <c r="A6510" s="77">
        <v>220240067696</v>
      </c>
      <c r="B6510" s="78" t="s">
        <v>702</v>
      </c>
      <c r="C6510" s="79">
        <v>45657</v>
      </c>
      <c r="D6510" s="77">
        <v>22024004612</v>
      </c>
      <c r="E6510" s="78" t="s">
        <v>5013</v>
      </c>
      <c r="F6510" s="80">
        <v>1154.94</v>
      </c>
      <c r="G6510" s="78" t="s">
        <v>4876</v>
      </c>
      <c r="H6510" s="78" t="s">
        <v>8334</v>
      </c>
      <c r="I6510" s="81">
        <v>300</v>
      </c>
      <c r="J6510" s="78" t="s">
        <v>398</v>
      </c>
      <c r="K6510" s="78" t="s">
        <v>398</v>
      </c>
      <c r="L6510" s="78" t="s">
        <v>413</v>
      </c>
      <c r="M6510" s="78" t="s">
        <v>395</v>
      </c>
      <c r="N6510" s="78" t="s">
        <v>396</v>
      </c>
      <c r="O6510" s="82" t="s">
        <v>325</v>
      </c>
      <c r="P6510" s="82" t="s">
        <v>6229</v>
      </c>
      <c r="Q6510" s="83" t="str">
        <f>MID(Tabla1[[#This Row],[Aplicación]],14,1)</f>
        <v>6</v>
      </c>
      <c r="R6510" s="35" t="s">
        <v>266</v>
      </c>
      <c r="S6510" s="83" t="str">
        <f>MID(Tabla1[[#This Row],[Aplicación]],6,2)</f>
        <v>06</v>
      </c>
      <c r="T6510" s="84" t="str">
        <f>VLOOKUP(Tabla1[[#This Row],[AREA]],Hoja1!A:B,2,FALSE)</f>
        <v>06. Educación y cultura</v>
      </c>
      <c r="U6510" s="83" t="str">
        <f>MID(Tabla1[[#This Row],[Aplicación]],9,4)</f>
        <v>3321</v>
      </c>
      <c r="V6510" s="84" t="str">
        <f>VLOOKUP(Tabla1[[#This Row],[PROGRAMA]],Hoja1!A:B,2,FALSE)</f>
        <v>3321. Bibliotecas públicas</v>
      </c>
      <c r="W6510" s="83" t="str">
        <f>MID(Tabla1[[#This Row],[Aplicación]],14,2)</f>
        <v>62</v>
      </c>
      <c r="X6510" s="83" t="str">
        <f>MID(Tabla1[[#This Row],[Aplicación]],14,6)</f>
        <v>629</v>
      </c>
    </row>
    <row r="6511" spans="1:24" x14ac:dyDescent="0.25">
      <c r="A6511" s="77">
        <v>220240053832</v>
      </c>
      <c r="B6511" s="78" t="s">
        <v>390</v>
      </c>
      <c r="C6511" s="79">
        <v>45611</v>
      </c>
      <c r="D6511" s="77">
        <v>22024008629</v>
      </c>
      <c r="E6511" s="78" t="s">
        <v>8335</v>
      </c>
      <c r="F6511" s="80">
        <v>786.2</v>
      </c>
      <c r="G6511" s="78" t="s">
        <v>52</v>
      </c>
      <c r="H6511" s="78" t="s">
        <v>8336</v>
      </c>
      <c r="I6511" s="81" t="s">
        <v>2930</v>
      </c>
      <c r="J6511" s="78" t="s">
        <v>398</v>
      </c>
      <c r="K6511" s="78" t="s">
        <v>398</v>
      </c>
      <c r="L6511" s="78" t="s">
        <v>413</v>
      </c>
      <c r="M6511" s="78" t="s">
        <v>585</v>
      </c>
      <c r="N6511" s="78" t="s">
        <v>539</v>
      </c>
      <c r="O6511" s="82" t="s">
        <v>326</v>
      </c>
      <c r="P6511" s="82" t="s">
        <v>6229</v>
      </c>
      <c r="Q6511" s="83" t="str">
        <f>MID(Tabla1[[#This Row],[Aplicación]],14,1)</f>
        <v>2</v>
      </c>
      <c r="R6511" s="35" t="s">
        <v>265</v>
      </c>
      <c r="S6511" s="83" t="str">
        <f>MID(Tabla1[[#This Row],[Aplicación]],6,2)</f>
        <v>11</v>
      </c>
      <c r="T6511" s="84" t="str">
        <f>VLOOKUP(Tabla1[[#This Row],[AREA]],Hoja1!A:B,2,FALSE)</f>
        <v>11. Salud pública y seguridad ciudadana</v>
      </c>
      <c r="U6511" s="83" t="str">
        <f>MID(Tabla1[[#This Row],[Aplicación]],9,4)</f>
        <v>3111</v>
      </c>
      <c r="V6511" s="84" t="str">
        <f>VLOOKUP(Tabla1[[#This Row],[PROGRAMA]],Hoja1!A:B,2,FALSE)</f>
        <v>3111. Protección de la salubridad pública</v>
      </c>
      <c r="W6511" s="83" t="str">
        <f>MID(Tabla1[[#This Row],[Aplicación]],14,2)</f>
        <v>22</v>
      </c>
      <c r="X6511" s="83" t="str">
        <f>MID(Tabla1[[#This Row],[Aplicación]],14,6)</f>
        <v>22110</v>
      </c>
    </row>
    <row r="6512" spans="1:24" x14ac:dyDescent="0.25">
      <c r="A6512" s="77">
        <v>220240057946</v>
      </c>
      <c r="B6512" s="78" t="s">
        <v>390</v>
      </c>
      <c r="C6512" s="79">
        <v>45630</v>
      </c>
      <c r="D6512" s="77">
        <v>22024008727</v>
      </c>
      <c r="E6512" s="78" t="s">
        <v>4993</v>
      </c>
      <c r="F6512" s="80">
        <v>14570.82</v>
      </c>
      <c r="G6512" s="78" t="s">
        <v>6698</v>
      </c>
      <c r="H6512" s="78" t="s">
        <v>8337</v>
      </c>
      <c r="I6512" s="81" t="s">
        <v>2930</v>
      </c>
      <c r="J6512" s="78" t="s">
        <v>6700</v>
      </c>
      <c r="K6512" s="78" t="s">
        <v>6701</v>
      </c>
      <c r="L6512" s="78" t="s">
        <v>413</v>
      </c>
      <c r="M6512" s="78" t="s">
        <v>585</v>
      </c>
      <c r="N6512" s="78" t="s">
        <v>539</v>
      </c>
      <c r="O6512" s="82" t="s">
        <v>326</v>
      </c>
      <c r="P6512" s="82" t="s">
        <v>6229</v>
      </c>
      <c r="Q6512" s="83" t="str">
        <f>MID(Tabla1[[#This Row],[Aplicación]],14,1)</f>
        <v>6</v>
      </c>
      <c r="R6512" s="35" t="s">
        <v>266</v>
      </c>
      <c r="S6512" s="83" t="str">
        <f>MID(Tabla1[[#This Row],[Aplicación]],6,2)</f>
        <v>11</v>
      </c>
      <c r="T6512" s="84" t="str">
        <f>VLOOKUP(Tabla1[[#This Row],[AREA]],Hoja1!A:B,2,FALSE)</f>
        <v>11. Salud pública y seguridad ciudadana</v>
      </c>
      <c r="U6512" s="83" t="str">
        <f>MID(Tabla1[[#This Row],[Aplicación]],9,4)</f>
        <v>1631</v>
      </c>
      <c r="V6512" s="84" t="str">
        <f>VLOOKUP(Tabla1[[#This Row],[PROGRAMA]],Hoja1!A:B,2,FALSE)</f>
        <v>1631. Limpieza viaria</v>
      </c>
      <c r="W6512" s="83" t="str">
        <f>MID(Tabla1[[#This Row],[Aplicación]],14,2)</f>
        <v>62</v>
      </c>
      <c r="X6512" s="83" t="str">
        <f>MID(Tabla1[[#This Row],[Aplicación]],14,6)</f>
        <v>623</v>
      </c>
    </row>
    <row r="6513" spans="1:24" x14ac:dyDescent="0.25">
      <c r="A6513" s="77">
        <v>220240053452</v>
      </c>
      <c r="B6513" s="78" t="s">
        <v>390</v>
      </c>
      <c r="C6513" s="79">
        <v>45607</v>
      </c>
      <c r="D6513" s="77">
        <v>22024008160</v>
      </c>
      <c r="E6513" s="78" t="s">
        <v>8338</v>
      </c>
      <c r="F6513" s="80">
        <v>14520</v>
      </c>
      <c r="G6513" s="78" t="s">
        <v>8339</v>
      </c>
      <c r="H6513" s="78" t="s">
        <v>8340</v>
      </c>
      <c r="I6513" s="81" t="s">
        <v>2930</v>
      </c>
      <c r="J6513" s="78" t="s">
        <v>5803</v>
      </c>
      <c r="K6513" s="78" t="s">
        <v>5803</v>
      </c>
      <c r="L6513" s="78" t="s">
        <v>399</v>
      </c>
      <c r="M6513" s="78" t="s">
        <v>585</v>
      </c>
      <c r="N6513" s="78" t="s">
        <v>539</v>
      </c>
      <c r="O6513" s="82" t="s">
        <v>326</v>
      </c>
      <c r="P6513" s="82" t="s">
        <v>6229</v>
      </c>
      <c r="Q6513" s="83" t="str">
        <f>MID(Tabla1[[#This Row],[Aplicación]],14,1)</f>
        <v>6</v>
      </c>
      <c r="R6513" s="35" t="s">
        <v>266</v>
      </c>
      <c r="S6513" s="83" t="str">
        <f>MID(Tabla1[[#This Row],[Aplicación]],6,2)</f>
        <v>01</v>
      </c>
      <c r="T6513" s="84" t="str">
        <f>VLOOKUP(Tabla1[[#This Row],[AREA]],Hoja1!A:B,2,FALSE)</f>
        <v>01. Alcaldía</v>
      </c>
      <c r="U6513" s="83" t="str">
        <f>MID(Tabla1[[#This Row],[Aplicación]],9,4)</f>
        <v>4331</v>
      </c>
      <c r="V6513" s="84" t="str">
        <f>VLOOKUP(Tabla1[[#This Row],[PROGRAMA]],Hoja1!A:B,2,FALSE)</f>
        <v>4331. Desarrollo empresarial</v>
      </c>
      <c r="W6513" s="83" t="str">
        <f>MID(Tabla1[[#This Row],[Aplicación]],14,2)</f>
        <v>60</v>
      </c>
      <c r="X6513" s="83" t="str">
        <f>MID(Tabla1[[#This Row],[Aplicación]],14,6)</f>
        <v>609</v>
      </c>
    </row>
    <row r="6514" spans="1:24" x14ac:dyDescent="0.25">
      <c r="A6514" s="77">
        <v>220240063547</v>
      </c>
      <c r="B6514" s="78" t="s">
        <v>390</v>
      </c>
      <c r="C6514" s="79">
        <v>45653</v>
      </c>
      <c r="D6514" s="77">
        <v>22024009162</v>
      </c>
      <c r="E6514" s="78" t="s">
        <v>1187</v>
      </c>
      <c r="F6514" s="80">
        <v>14391.74</v>
      </c>
      <c r="G6514" s="78" t="s">
        <v>8341</v>
      </c>
      <c r="H6514" s="78" t="s">
        <v>8342</v>
      </c>
      <c r="I6514" s="81">
        <v>220</v>
      </c>
      <c r="J6514" s="78" t="s">
        <v>8343</v>
      </c>
      <c r="K6514" s="78" t="s">
        <v>6248</v>
      </c>
      <c r="L6514" s="78" t="s">
        <v>399</v>
      </c>
      <c r="M6514" s="78" t="s">
        <v>585</v>
      </c>
      <c r="N6514" s="78" t="s">
        <v>539</v>
      </c>
      <c r="O6514" s="82" t="s">
        <v>326</v>
      </c>
      <c r="P6514" s="82" t="s">
        <v>6229</v>
      </c>
      <c r="Q6514" s="83" t="str">
        <f>MID(Tabla1[[#This Row],[Aplicación]],14,1)</f>
        <v>2</v>
      </c>
      <c r="R6514" s="35" t="s">
        <v>265</v>
      </c>
      <c r="S6514" s="83" t="str">
        <f>MID(Tabla1[[#This Row],[Aplicación]],6,2)</f>
        <v>11</v>
      </c>
      <c r="T6514" s="84" t="str">
        <f>VLOOKUP(Tabla1[[#This Row],[AREA]],Hoja1!A:B,2,FALSE)</f>
        <v>11. Salud pública y seguridad ciudadana</v>
      </c>
      <c r="U6514" s="83" t="str">
        <f>MID(Tabla1[[#This Row],[Aplicación]],9,4)</f>
        <v>1361</v>
      </c>
      <c r="V6514" s="84" t="str">
        <f>VLOOKUP(Tabla1[[#This Row],[PROGRAMA]],Hoja1!A:B,2,FALSE)</f>
        <v>1361. Prevención y extinción de incencios</v>
      </c>
      <c r="W6514" s="83" t="str">
        <f>MID(Tabla1[[#This Row],[Aplicación]],14,2)</f>
        <v>21</v>
      </c>
      <c r="X6514" s="83" t="str">
        <f>MID(Tabla1[[#This Row],[Aplicación]],14,6)</f>
        <v>213</v>
      </c>
    </row>
    <row r="6515" spans="1:24" x14ac:dyDescent="0.25">
      <c r="A6515" s="77">
        <v>220240064673</v>
      </c>
      <c r="B6515" s="78" t="s">
        <v>390</v>
      </c>
      <c r="C6515" s="79">
        <v>45657</v>
      </c>
      <c r="D6515" s="77">
        <v>22024009647</v>
      </c>
      <c r="E6515" s="78" t="s">
        <v>1187</v>
      </c>
      <c r="F6515" s="80">
        <v>487.63</v>
      </c>
      <c r="G6515" s="78" t="s">
        <v>8344</v>
      </c>
      <c r="H6515" s="78" t="s">
        <v>8345</v>
      </c>
      <c r="I6515" s="81">
        <v>220</v>
      </c>
      <c r="J6515" s="78" t="s">
        <v>398</v>
      </c>
      <c r="K6515" s="78" t="s">
        <v>398</v>
      </c>
      <c r="L6515" s="78" t="s">
        <v>413</v>
      </c>
      <c r="M6515" s="78" t="s">
        <v>585</v>
      </c>
      <c r="N6515" s="78" t="s">
        <v>539</v>
      </c>
      <c r="O6515" s="82" t="s">
        <v>326</v>
      </c>
      <c r="P6515" s="82" t="s">
        <v>6229</v>
      </c>
      <c r="Q6515" s="83" t="str">
        <f>MID(Tabla1[[#This Row],[Aplicación]],14,1)</f>
        <v>2</v>
      </c>
      <c r="R6515" s="35" t="s">
        <v>265</v>
      </c>
      <c r="S6515" s="83" t="str">
        <f>MID(Tabla1[[#This Row],[Aplicación]],6,2)</f>
        <v>11</v>
      </c>
      <c r="T6515" s="84" t="str">
        <f>VLOOKUP(Tabla1[[#This Row],[AREA]],Hoja1!A:B,2,FALSE)</f>
        <v>11. Salud pública y seguridad ciudadana</v>
      </c>
      <c r="U6515" s="83" t="str">
        <f>MID(Tabla1[[#This Row],[Aplicación]],9,4)</f>
        <v>1361</v>
      </c>
      <c r="V6515" s="84" t="str">
        <f>VLOOKUP(Tabla1[[#This Row],[PROGRAMA]],Hoja1!A:B,2,FALSE)</f>
        <v>1361. Prevención y extinción de incencios</v>
      </c>
      <c r="W6515" s="83" t="str">
        <f>MID(Tabla1[[#This Row],[Aplicación]],14,2)</f>
        <v>21</v>
      </c>
      <c r="X6515" s="83" t="str">
        <f>MID(Tabla1[[#This Row],[Aplicación]],14,6)</f>
        <v>213</v>
      </c>
    </row>
    <row r="6516" spans="1:24" x14ac:dyDescent="0.25">
      <c r="A6516" s="77">
        <v>220240056007</v>
      </c>
      <c r="B6516" s="78" t="s">
        <v>390</v>
      </c>
      <c r="C6516" s="79">
        <v>45621</v>
      </c>
      <c r="D6516" s="77">
        <v>22024008781</v>
      </c>
      <c r="E6516" s="78" t="s">
        <v>1370</v>
      </c>
      <c r="F6516" s="80">
        <v>1595</v>
      </c>
      <c r="G6516" s="78" t="s">
        <v>8346</v>
      </c>
      <c r="H6516" s="78" t="s">
        <v>8347</v>
      </c>
      <c r="I6516" s="81" t="s">
        <v>2930</v>
      </c>
      <c r="J6516" s="78" t="s">
        <v>398</v>
      </c>
      <c r="K6516" s="78" t="s">
        <v>398</v>
      </c>
      <c r="L6516" s="78" t="s">
        <v>399</v>
      </c>
      <c r="M6516" s="78" t="s">
        <v>585</v>
      </c>
      <c r="N6516" s="78" t="s">
        <v>539</v>
      </c>
      <c r="O6516" s="82" t="s">
        <v>326</v>
      </c>
      <c r="P6516" s="82" t="s">
        <v>6229</v>
      </c>
      <c r="Q6516" s="83" t="str">
        <f>MID(Tabla1[[#This Row],[Aplicación]],14,1)</f>
        <v>2</v>
      </c>
      <c r="R6516" s="35" t="s">
        <v>265</v>
      </c>
      <c r="S6516" s="83" t="str">
        <f>MID(Tabla1[[#This Row],[Aplicación]],6,2)</f>
        <v>03</v>
      </c>
      <c r="T6516" s="84" t="str">
        <f>VLOOKUP(Tabla1[[#This Row],[AREA]],Hoja1!A:B,2,FALSE)</f>
        <v>03. Participación ciudadana y deportes</v>
      </c>
      <c r="U6516" s="83" t="str">
        <f>MID(Tabla1[[#This Row],[Aplicación]],9,4)</f>
        <v>9241</v>
      </c>
      <c r="V6516" s="84" t="str">
        <f>VLOOKUP(Tabla1[[#This Row],[PROGRAMA]],Hoja1!A:B,2,FALSE)</f>
        <v>9241. Participación ciudadana</v>
      </c>
      <c r="W6516" s="83" t="str">
        <f>MID(Tabla1[[#This Row],[Aplicación]],14,2)</f>
        <v>22</v>
      </c>
      <c r="X6516" s="83" t="str">
        <f>MID(Tabla1[[#This Row],[Aplicación]],14,6)</f>
        <v>22609</v>
      </c>
    </row>
    <row r="6517" spans="1:24" x14ac:dyDescent="0.25">
      <c r="A6517" s="77">
        <v>220240047999</v>
      </c>
      <c r="B6517" s="78" t="s">
        <v>390</v>
      </c>
      <c r="C6517" s="79">
        <v>45579</v>
      </c>
      <c r="D6517" s="77">
        <v>22024006879</v>
      </c>
      <c r="E6517" s="78" t="s">
        <v>1370</v>
      </c>
      <c r="F6517" s="80">
        <v>550</v>
      </c>
      <c r="G6517" s="78" t="s">
        <v>8346</v>
      </c>
      <c r="H6517" s="78" t="s">
        <v>8348</v>
      </c>
      <c r="I6517" s="81" t="s">
        <v>2930</v>
      </c>
      <c r="J6517" s="78" t="s">
        <v>398</v>
      </c>
      <c r="K6517" s="78" t="s">
        <v>398</v>
      </c>
      <c r="L6517" s="78" t="s">
        <v>399</v>
      </c>
      <c r="M6517" s="78" t="s">
        <v>585</v>
      </c>
      <c r="N6517" s="78" t="s">
        <v>539</v>
      </c>
      <c r="O6517" s="82" t="s">
        <v>326</v>
      </c>
      <c r="P6517" s="82" t="s">
        <v>6229</v>
      </c>
      <c r="Q6517" s="83" t="str">
        <f>MID(Tabla1[[#This Row],[Aplicación]],14,1)</f>
        <v>2</v>
      </c>
      <c r="R6517" s="35" t="s">
        <v>265</v>
      </c>
      <c r="S6517" s="83" t="str">
        <f>MID(Tabla1[[#This Row],[Aplicación]],6,2)</f>
        <v>03</v>
      </c>
      <c r="T6517" s="84" t="str">
        <f>VLOOKUP(Tabla1[[#This Row],[AREA]],Hoja1!A:B,2,FALSE)</f>
        <v>03. Participación ciudadana y deportes</v>
      </c>
      <c r="U6517" s="83" t="str">
        <f>MID(Tabla1[[#This Row],[Aplicación]],9,4)</f>
        <v>9241</v>
      </c>
      <c r="V6517" s="84" t="str">
        <f>VLOOKUP(Tabla1[[#This Row],[PROGRAMA]],Hoja1!A:B,2,FALSE)</f>
        <v>9241. Participación ciudadana</v>
      </c>
      <c r="W6517" s="83" t="str">
        <f>MID(Tabla1[[#This Row],[Aplicación]],14,2)</f>
        <v>22</v>
      </c>
      <c r="X6517" s="83" t="str">
        <f>MID(Tabla1[[#This Row],[Aplicación]],14,6)</f>
        <v>22609</v>
      </c>
    </row>
    <row r="6518" spans="1:24" x14ac:dyDescent="0.25">
      <c r="A6518" s="77">
        <v>220240067462</v>
      </c>
      <c r="B6518" s="78" t="s">
        <v>702</v>
      </c>
      <c r="C6518" s="79">
        <v>45657</v>
      </c>
      <c r="D6518" s="77">
        <v>22024001045</v>
      </c>
      <c r="E6518" s="78" t="s">
        <v>1353</v>
      </c>
      <c r="F6518" s="80">
        <v>120.33</v>
      </c>
      <c r="G6518" s="78" t="s">
        <v>776</v>
      </c>
      <c r="H6518" s="78" t="s">
        <v>8349</v>
      </c>
      <c r="I6518" s="81">
        <v>300</v>
      </c>
      <c r="J6518" s="78" t="s">
        <v>398</v>
      </c>
      <c r="K6518" s="78" t="s">
        <v>398</v>
      </c>
      <c r="L6518" s="78" t="s">
        <v>413</v>
      </c>
      <c r="M6518" s="78" t="s">
        <v>395</v>
      </c>
      <c r="N6518" s="78" t="s">
        <v>396</v>
      </c>
      <c r="O6518" s="82" t="s">
        <v>325</v>
      </c>
      <c r="P6518" s="82" t="s">
        <v>6229</v>
      </c>
      <c r="Q6518" s="83" t="str">
        <f>MID(Tabla1[[#This Row],[Aplicación]],14,1)</f>
        <v>2</v>
      </c>
      <c r="R6518" s="35" t="s">
        <v>265</v>
      </c>
      <c r="S6518" s="83" t="str">
        <f>MID(Tabla1[[#This Row],[Aplicación]],6,2)</f>
        <v>11</v>
      </c>
      <c r="T6518" s="84" t="str">
        <f>VLOOKUP(Tabla1[[#This Row],[AREA]],Hoja1!A:B,2,FALSE)</f>
        <v>11. Salud pública y seguridad ciudadana</v>
      </c>
      <c r="U6518" s="83" t="str">
        <f>MID(Tabla1[[#This Row],[Aplicación]],9,4)</f>
        <v>3111</v>
      </c>
      <c r="V6518" s="84" t="str">
        <f>VLOOKUP(Tabla1[[#This Row],[PROGRAMA]],Hoja1!A:B,2,FALSE)</f>
        <v>3111. Protección de la salubridad pública</v>
      </c>
      <c r="W6518" s="83" t="str">
        <f>MID(Tabla1[[#This Row],[Aplicación]],14,2)</f>
        <v>22</v>
      </c>
      <c r="X6518" s="83" t="str">
        <f>MID(Tabla1[[#This Row],[Aplicación]],14,6)</f>
        <v>22199</v>
      </c>
    </row>
    <row r="6519" spans="1:24" x14ac:dyDescent="0.25">
      <c r="A6519" s="77">
        <v>220240067652</v>
      </c>
      <c r="B6519" s="78" t="s">
        <v>702</v>
      </c>
      <c r="C6519" s="79">
        <v>45657</v>
      </c>
      <c r="D6519" s="77">
        <v>22024000506</v>
      </c>
      <c r="E6519" s="78" t="s">
        <v>1335</v>
      </c>
      <c r="F6519" s="80">
        <v>119.39</v>
      </c>
      <c r="G6519" s="78" t="s">
        <v>40</v>
      </c>
      <c r="H6519" s="78" t="s">
        <v>8350</v>
      </c>
      <c r="I6519" s="81">
        <v>300</v>
      </c>
      <c r="J6519" s="78" t="s">
        <v>398</v>
      </c>
      <c r="K6519" s="78" t="s">
        <v>398</v>
      </c>
      <c r="L6519" s="78" t="s">
        <v>413</v>
      </c>
      <c r="M6519" s="78" t="s">
        <v>395</v>
      </c>
      <c r="N6519" s="78" t="s">
        <v>396</v>
      </c>
      <c r="O6519" s="82" t="s">
        <v>325</v>
      </c>
      <c r="P6519" s="82" t="s">
        <v>6229</v>
      </c>
      <c r="Q6519" s="83" t="str">
        <f>MID(Tabla1[[#This Row],[Aplicación]],14,1)</f>
        <v>2</v>
      </c>
      <c r="R6519" s="35" t="s">
        <v>265</v>
      </c>
      <c r="S6519" s="83" t="str">
        <f>MID(Tabla1[[#This Row],[Aplicación]],6,2)</f>
        <v>10</v>
      </c>
      <c r="T6519" s="84" t="str">
        <f>VLOOKUP(Tabla1[[#This Row],[AREA]],Hoja1!A:B,2,FALSE)</f>
        <v>10. Personas mayores, familia y servicios sociales</v>
      </c>
      <c r="U6519" s="83" t="str">
        <f>MID(Tabla1[[#This Row],[Aplicación]],9,4)</f>
        <v>2412</v>
      </c>
      <c r="V6519" s="84" t="str">
        <f>VLOOKUP(Tabla1[[#This Row],[PROGRAMA]],Hoja1!A:B,2,FALSE)</f>
        <v>2412. Formación para el empleo</v>
      </c>
      <c r="W6519" s="83" t="str">
        <f>MID(Tabla1[[#This Row],[Aplicación]],14,2)</f>
        <v>22</v>
      </c>
      <c r="X6519" s="83" t="str">
        <f>MID(Tabla1[[#This Row],[Aplicación]],14,6)</f>
        <v>22199</v>
      </c>
    </row>
    <row r="6520" spans="1:24" x14ac:dyDescent="0.25">
      <c r="A6520" s="77">
        <v>220240063843</v>
      </c>
      <c r="B6520" s="78" t="s">
        <v>702</v>
      </c>
      <c r="C6520" s="79">
        <v>45653</v>
      </c>
      <c r="D6520" s="77">
        <v>22024000485</v>
      </c>
      <c r="E6520" s="78" t="s">
        <v>1323</v>
      </c>
      <c r="F6520" s="80">
        <v>118.25</v>
      </c>
      <c r="G6520" s="78" t="s">
        <v>815</v>
      </c>
      <c r="H6520" s="78" t="s">
        <v>8351</v>
      </c>
      <c r="I6520" s="81">
        <v>300</v>
      </c>
      <c r="J6520" s="78" t="s">
        <v>398</v>
      </c>
      <c r="K6520" s="78" t="s">
        <v>398</v>
      </c>
      <c r="L6520" s="78" t="s">
        <v>413</v>
      </c>
      <c r="M6520" s="78" t="s">
        <v>395</v>
      </c>
      <c r="N6520" s="78" t="s">
        <v>396</v>
      </c>
      <c r="O6520" s="82" t="s">
        <v>325</v>
      </c>
      <c r="P6520" s="82" t="s">
        <v>6229</v>
      </c>
      <c r="Q6520" s="83" t="str">
        <f>MID(Tabla1[[#This Row],[Aplicación]],14,1)</f>
        <v>2</v>
      </c>
      <c r="R6520" s="35" t="s">
        <v>265</v>
      </c>
      <c r="S6520" s="83" t="str">
        <f>MID(Tabla1[[#This Row],[Aplicación]],6,2)</f>
        <v>10</v>
      </c>
      <c r="T6520" s="84" t="str">
        <f>VLOOKUP(Tabla1[[#This Row],[AREA]],Hoja1!A:B,2,FALSE)</f>
        <v>10. Personas mayores, familia y servicios sociales</v>
      </c>
      <c r="U6520" s="83" t="str">
        <f>MID(Tabla1[[#This Row],[Aplicación]],9,4)</f>
        <v>2312</v>
      </c>
      <c r="V6520" s="84" t="str">
        <f>VLOOKUP(Tabla1[[#This Row],[PROGRAMA]],Hoja1!A:B,2,FALSE)</f>
        <v>2312. Iniciativas sociales</v>
      </c>
      <c r="W6520" s="83" t="str">
        <f>MID(Tabla1[[#This Row],[Aplicación]],14,2)</f>
        <v>21</v>
      </c>
      <c r="X6520" s="83" t="str">
        <f>MID(Tabla1[[#This Row],[Aplicación]],14,6)</f>
        <v>212</v>
      </c>
    </row>
    <row r="6521" spans="1:24" x14ac:dyDescent="0.25">
      <c r="A6521" s="77">
        <v>220240061666</v>
      </c>
      <c r="B6521" s="78" t="s">
        <v>390</v>
      </c>
      <c r="C6521" s="79">
        <v>45644</v>
      </c>
      <c r="D6521" s="77">
        <v>22024009244</v>
      </c>
      <c r="E6521" s="78" t="s">
        <v>1317</v>
      </c>
      <c r="F6521" s="80">
        <v>1113.2</v>
      </c>
      <c r="G6521" s="78" t="s">
        <v>823</v>
      </c>
      <c r="H6521" s="78" t="s">
        <v>8352</v>
      </c>
      <c r="I6521" s="81" t="s">
        <v>2930</v>
      </c>
      <c r="J6521" s="78" t="s">
        <v>398</v>
      </c>
      <c r="K6521" s="78" t="s">
        <v>398</v>
      </c>
      <c r="L6521" s="78" t="s">
        <v>399</v>
      </c>
      <c r="M6521" s="78" t="s">
        <v>585</v>
      </c>
      <c r="N6521" s="78" t="s">
        <v>539</v>
      </c>
      <c r="O6521" s="82" t="s">
        <v>326</v>
      </c>
      <c r="P6521" s="82" t="s">
        <v>6229</v>
      </c>
      <c r="Q6521" s="83" t="str">
        <f>MID(Tabla1[[#This Row],[Aplicación]],14,1)</f>
        <v>2</v>
      </c>
      <c r="R6521" s="35" t="s">
        <v>265</v>
      </c>
      <c r="S6521" s="83" t="str">
        <f>MID(Tabla1[[#This Row],[Aplicación]],6,2)</f>
        <v>04</v>
      </c>
      <c r="T6521" s="84" t="str">
        <f>VLOOKUP(Tabla1[[#This Row],[AREA]],Hoja1!A:B,2,FALSE)</f>
        <v>04. Hacienda, personal y modernización administrativa</v>
      </c>
      <c r="U6521" s="83" t="str">
        <f>MID(Tabla1[[#This Row],[Aplicación]],9,4)</f>
        <v>9202</v>
      </c>
      <c r="V6521" s="84" t="str">
        <f>VLOOKUP(Tabla1[[#This Row],[PROGRAMA]],Hoja1!A:B,2,FALSE)</f>
        <v>9202. Gestión de recursos humanos</v>
      </c>
      <c r="W6521" s="83" t="str">
        <f>MID(Tabla1[[#This Row],[Aplicación]],14,2)</f>
        <v>22</v>
      </c>
      <c r="X6521" s="83" t="str">
        <f>MID(Tabla1[[#This Row],[Aplicación]],14,6)</f>
        <v>22799</v>
      </c>
    </row>
    <row r="6522" spans="1:24" x14ac:dyDescent="0.25">
      <c r="A6522" s="77">
        <v>220240064583</v>
      </c>
      <c r="B6522" s="78" t="s">
        <v>390</v>
      </c>
      <c r="C6522" s="79">
        <v>45656</v>
      </c>
      <c r="D6522" s="77">
        <v>22024009657</v>
      </c>
      <c r="E6522" s="78" t="s">
        <v>1386</v>
      </c>
      <c r="F6522" s="80">
        <v>376.07</v>
      </c>
      <c r="G6522" s="78" t="s">
        <v>8353</v>
      </c>
      <c r="H6522" s="78" t="s">
        <v>8354</v>
      </c>
      <c r="I6522" s="81">
        <v>220</v>
      </c>
      <c r="J6522" s="78" t="s">
        <v>736</v>
      </c>
      <c r="K6522" s="78" t="s">
        <v>398</v>
      </c>
      <c r="L6522" s="78" t="s">
        <v>413</v>
      </c>
      <c r="M6522" s="78" t="s">
        <v>585</v>
      </c>
      <c r="N6522" s="78" t="s">
        <v>539</v>
      </c>
      <c r="O6522" s="82" t="s">
        <v>326</v>
      </c>
      <c r="P6522" s="82" t="s">
        <v>6229</v>
      </c>
      <c r="Q6522" s="83" t="str">
        <f>MID(Tabla1[[#This Row],[Aplicación]],14,1)</f>
        <v>2</v>
      </c>
      <c r="R6522" s="35" t="s">
        <v>265</v>
      </c>
      <c r="S6522" s="83" t="str">
        <f>MID(Tabla1[[#This Row],[Aplicación]],6,2)</f>
        <v>02</v>
      </c>
      <c r="T6522" s="84" t="str">
        <f>VLOOKUP(Tabla1[[#This Row],[AREA]],Hoja1!A:B,2,FALSE)</f>
        <v>02. Urbanismo y vivienda</v>
      </c>
      <c r="U6522" s="83" t="str">
        <f>MID(Tabla1[[#This Row],[Aplicación]],9,4)</f>
        <v>9332</v>
      </c>
      <c r="V6522" s="84" t="str">
        <f>VLOOKUP(Tabla1[[#This Row],[PROGRAMA]],Hoja1!A:B,2,FALSE)</f>
        <v>9332. Mantenimiento de edificios e instalaciones municipales</v>
      </c>
      <c r="W6522" s="83" t="str">
        <f>MID(Tabla1[[#This Row],[Aplicación]],14,2)</f>
        <v>22</v>
      </c>
      <c r="X6522" s="83" t="str">
        <f>MID(Tabla1[[#This Row],[Aplicación]],14,6)</f>
        <v>22104</v>
      </c>
    </row>
    <row r="6523" spans="1:24" x14ac:dyDescent="0.25">
      <c r="A6523" s="77">
        <v>220240044795</v>
      </c>
      <c r="B6523" s="78" t="s">
        <v>390</v>
      </c>
      <c r="C6523" s="79">
        <v>45566</v>
      </c>
      <c r="D6523" s="77">
        <v>22024006833</v>
      </c>
      <c r="E6523" s="78" t="s">
        <v>1256</v>
      </c>
      <c r="F6523" s="80">
        <v>1358.4</v>
      </c>
      <c r="G6523" s="78" t="s">
        <v>1105</v>
      </c>
      <c r="H6523" s="78" t="s">
        <v>8355</v>
      </c>
      <c r="I6523" s="81" t="s">
        <v>2930</v>
      </c>
      <c r="J6523" s="78" t="s">
        <v>398</v>
      </c>
      <c r="K6523" s="78" t="s">
        <v>398</v>
      </c>
      <c r="L6523" s="78" t="s">
        <v>399</v>
      </c>
      <c r="M6523" s="78" t="s">
        <v>585</v>
      </c>
      <c r="N6523" s="78" t="s">
        <v>539</v>
      </c>
      <c r="O6523" s="82" t="s">
        <v>326</v>
      </c>
      <c r="P6523" s="82" t="s">
        <v>6229</v>
      </c>
      <c r="Q6523" s="83" t="str">
        <f>MID(Tabla1[[#This Row],[Aplicación]],14,1)</f>
        <v>2</v>
      </c>
      <c r="R6523" s="35" t="s">
        <v>265</v>
      </c>
      <c r="S6523" s="83" t="str">
        <f>MID(Tabla1[[#This Row],[Aplicación]],6,2)</f>
        <v>06</v>
      </c>
      <c r="T6523" s="84" t="str">
        <f>VLOOKUP(Tabla1[[#This Row],[AREA]],Hoja1!A:B,2,FALSE)</f>
        <v>06. Educación y cultura</v>
      </c>
      <c r="U6523" s="83" t="str">
        <f>MID(Tabla1[[#This Row],[Aplicación]],9,4)</f>
        <v>3261</v>
      </c>
      <c r="V6523" s="84" t="str">
        <f>VLOOKUP(Tabla1[[#This Row],[PROGRAMA]],Hoja1!A:B,2,FALSE)</f>
        <v>3261. Servicios complementarios de educación</v>
      </c>
      <c r="W6523" s="83" t="str">
        <f>MID(Tabla1[[#This Row],[Aplicación]],14,2)</f>
        <v>22</v>
      </c>
      <c r="X6523" s="83" t="str">
        <f>MID(Tabla1[[#This Row],[Aplicación]],14,6)</f>
        <v>22799</v>
      </c>
    </row>
    <row r="6524" spans="1:24" x14ac:dyDescent="0.25">
      <c r="A6524" s="77">
        <v>220240057933</v>
      </c>
      <c r="B6524" s="78" t="s">
        <v>390</v>
      </c>
      <c r="C6524" s="79">
        <v>45630</v>
      </c>
      <c r="D6524" s="77">
        <v>22024009152</v>
      </c>
      <c r="E6524" s="78" t="s">
        <v>3139</v>
      </c>
      <c r="F6524" s="80">
        <v>205.7</v>
      </c>
      <c r="G6524" s="78" t="s">
        <v>8356</v>
      </c>
      <c r="H6524" s="78" t="s">
        <v>8357</v>
      </c>
      <c r="I6524" s="81" t="s">
        <v>2930</v>
      </c>
      <c r="J6524" s="78" t="s">
        <v>398</v>
      </c>
      <c r="K6524" s="78" t="s">
        <v>398</v>
      </c>
      <c r="L6524" s="78" t="s">
        <v>413</v>
      </c>
      <c r="M6524" s="78" t="s">
        <v>585</v>
      </c>
      <c r="N6524" s="78" t="s">
        <v>539</v>
      </c>
      <c r="O6524" s="82" t="s">
        <v>326</v>
      </c>
      <c r="P6524" s="82" t="s">
        <v>6229</v>
      </c>
      <c r="Q6524" s="83" t="str">
        <f>MID(Tabla1[[#This Row],[Aplicación]],14,1)</f>
        <v>2</v>
      </c>
      <c r="R6524" s="35" t="s">
        <v>265</v>
      </c>
      <c r="S6524" s="83" t="str">
        <f>MID(Tabla1[[#This Row],[Aplicación]],6,2)</f>
        <v>06</v>
      </c>
      <c r="T6524" s="84" t="str">
        <f>VLOOKUP(Tabla1[[#This Row],[AREA]],Hoja1!A:B,2,FALSE)</f>
        <v>06. Educación y cultura</v>
      </c>
      <c r="U6524" s="83" t="str">
        <f>MID(Tabla1[[#This Row],[Aplicación]],9,4)</f>
        <v>3321</v>
      </c>
      <c r="V6524" s="84" t="str">
        <f>VLOOKUP(Tabla1[[#This Row],[PROGRAMA]],Hoja1!A:B,2,FALSE)</f>
        <v>3321. Bibliotecas públicas</v>
      </c>
      <c r="W6524" s="83" t="str">
        <f>MID(Tabla1[[#This Row],[Aplicación]],14,2)</f>
        <v>22</v>
      </c>
      <c r="X6524" s="83" t="str">
        <f>MID(Tabla1[[#This Row],[Aplicación]],14,6)</f>
        <v>22199</v>
      </c>
    </row>
    <row r="6525" spans="1:24" x14ac:dyDescent="0.25">
      <c r="A6525" s="77">
        <v>220240048018</v>
      </c>
      <c r="B6525" s="78" t="s">
        <v>390</v>
      </c>
      <c r="C6525" s="79">
        <v>45579</v>
      </c>
      <c r="D6525" s="77">
        <v>22024007694</v>
      </c>
      <c r="E6525" s="78" t="s">
        <v>1370</v>
      </c>
      <c r="F6525" s="80">
        <v>550</v>
      </c>
      <c r="G6525" s="78" t="s">
        <v>8358</v>
      </c>
      <c r="H6525" s="78" t="s">
        <v>8359</v>
      </c>
      <c r="I6525" s="81" t="s">
        <v>2930</v>
      </c>
      <c r="J6525" s="78" t="s">
        <v>398</v>
      </c>
      <c r="K6525" s="78" t="s">
        <v>398</v>
      </c>
      <c r="L6525" s="78" t="s">
        <v>399</v>
      </c>
      <c r="M6525" s="78" t="s">
        <v>585</v>
      </c>
      <c r="N6525" s="78" t="s">
        <v>539</v>
      </c>
      <c r="O6525" s="82" t="s">
        <v>326</v>
      </c>
      <c r="P6525" s="82" t="s">
        <v>6229</v>
      </c>
      <c r="Q6525" s="83" t="str">
        <f>MID(Tabla1[[#This Row],[Aplicación]],14,1)</f>
        <v>2</v>
      </c>
      <c r="R6525" s="35" t="s">
        <v>265</v>
      </c>
      <c r="S6525" s="83" t="str">
        <f>MID(Tabla1[[#This Row],[Aplicación]],6,2)</f>
        <v>03</v>
      </c>
      <c r="T6525" s="84" t="str">
        <f>VLOOKUP(Tabla1[[#This Row],[AREA]],Hoja1!A:B,2,FALSE)</f>
        <v>03. Participación ciudadana y deportes</v>
      </c>
      <c r="U6525" s="83" t="str">
        <f>MID(Tabla1[[#This Row],[Aplicación]],9,4)</f>
        <v>9241</v>
      </c>
      <c r="V6525" s="84" t="str">
        <f>VLOOKUP(Tabla1[[#This Row],[PROGRAMA]],Hoja1!A:B,2,FALSE)</f>
        <v>9241. Participación ciudadana</v>
      </c>
      <c r="W6525" s="83" t="str">
        <f>MID(Tabla1[[#This Row],[Aplicación]],14,2)</f>
        <v>22</v>
      </c>
      <c r="X6525" s="83" t="str">
        <f>MID(Tabla1[[#This Row],[Aplicación]],14,6)</f>
        <v>22609</v>
      </c>
    </row>
    <row r="6526" spans="1:24" x14ac:dyDescent="0.25">
      <c r="A6526" s="77">
        <v>220240045528</v>
      </c>
      <c r="B6526" s="78" t="s">
        <v>390</v>
      </c>
      <c r="C6526" s="79">
        <v>45568</v>
      </c>
      <c r="D6526" s="77">
        <v>22024007473</v>
      </c>
      <c r="E6526" s="78" t="s">
        <v>1370</v>
      </c>
      <c r="F6526" s="80">
        <v>495</v>
      </c>
      <c r="G6526" s="78" t="s">
        <v>4655</v>
      </c>
      <c r="H6526" s="78" t="s">
        <v>8360</v>
      </c>
      <c r="I6526" s="81" t="s">
        <v>2930</v>
      </c>
      <c r="J6526" s="78" t="s">
        <v>666</v>
      </c>
      <c r="K6526" s="78" t="s">
        <v>666</v>
      </c>
      <c r="L6526" s="78" t="s">
        <v>399</v>
      </c>
      <c r="M6526" s="78" t="s">
        <v>585</v>
      </c>
      <c r="N6526" s="78" t="s">
        <v>539</v>
      </c>
      <c r="O6526" s="82" t="s">
        <v>326</v>
      </c>
      <c r="P6526" s="82" t="s">
        <v>6229</v>
      </c>
      <c r="Q6526" s="83" t="str">
        <f>MID(Tabla1[[#This Row],[Aplicación]],14,1)</f>
        <v>2</v>
      </c>
      <c r="R6526" s="35" t="s">
        <v>265</v>
      </c>
      <c r="S6526" s="83" t="str">
        <f>MID(Tabla1[[#This Row],[Aplicación]],6,2)</f>
        <v>03</v>
      </c>
      <c r="T6526" s="84" t="str">
        <f>VLOOKUP(Tabla1[[#This Row],[AREA]],Hoja1!A:B,2,FALSE)</f>
        <v>03. Participación ciudadana y deportes</v>
      </c>
      <c r="U6526" s="83" t="str">
        <f>MID(Tabla1[[#This Row],[Aplicación]],9,4)</f>
        <v>9241</v>
      </c>
      <c r="V6526" s="84" t="str">
        <f>VLOOKUP(Tabla1[[#This Row],[PROGRAMA]],Hoja1!A:B,2,FALSE)</f>
        <v>9241. Participación ciudadana</v>
      </c>
      <c r="W6526" s="83" t="str">
        <f>MID(Tabla1[[#This Row],[Aplicación]],14,2)</f>
        <v>22</v>
      </c>
      <c r="X6526" s="83" t="str">
        <f>MID(Tabla1[[#This Row],[Aplicación]],14,6)</f>
        <v>22609</v>
      </c>
    </row>
    <row r="6527" spans="1:24" x14ac:dyDescent="0.25">
      <c r="A6527" s="77">
        <v>220240048000</v>
      </c>
      <c r="B6527" s="78" t="s">
        <v>390</v>
      </c>
      <c r="C6527" s="79">
        <v>45579</v>
      </c>
      <c r="D6527" s="77">
        <v>22024007478</v>
      </c>
      <c r="E6527" s="78" t="s">
        <v>1370</v>
      </c>
      <c r="F6527" s="80">
        <v>550</v>
      </c>
      <c r="G6527" s="78" t="s">
        <v>8361</v>
      </c>
      <c r="H6527" s="78" t="s">
        <v>8362</v>
      </c>
      <c r="I6527" s="81" t="s">
        <v>2930</v>
      </c>
      <c r="J6527" s="78" t="s">
        <v>410</v>
      </c>
      <c r="K6527" s="78" t="s">
        <v>410</v>
      </c>
      <c r="L6527" s="78" t="s">
        <v>399</v>
      </c>
      <c r="M6527" s="78" t="s">
        <v>585</v>
      </c>
      <c r="N6527" s="78" t="s">
        <v>539</v>
      </c>
      <c r="O6527" s="82" t="s">
        <v>326</v>
      </c>
      <c r="P6527" s="82" t="s">
        <v>6229</v>
      </c>
      <c r="Q6527" s="83" t="str">
        <f>MID(Tabla1[[#This Row],[Aplicación]],14,1)</f>
        <v>2</v>
      </c>
      <c r="R6527" s="35" t="s">
        <v>265</v>
      </c>
      <c r="S6527" s="83" t="str">
        <f>MID(Tabla1[[#This Row],[Aplicación]],6,2)</f>
        <v>03</v>
      </c>
      <c r="T6527" s="84" t="str">
        <f>VLOOKUP(Tabla1[[#This Row],[AREA]],Hoja1!A:B,2,FALSE)</f>
        <v>03. Participación ciudadana y deportes</v>
      </c>
      <c r="U6527" s="83" t="str">
        <f>MID(Tabla1[[#This Row],[Aplicación]],9,4)</f>
        <v>9241</v>
      </c>
      <c r="V6527" s="84" t="str">
        <f>VLOOKUP(Tabla1[[#This Row],[PROGRAMA]],Hoja1!A:B,2,FALSE)</f>
        <v>9241. Participación ciudadana</v>
      </c>
      <c r="W6527" s="83" t="str">
        <f>MID(Tabla1[[#This Row],[Aplicación]],14,2)</f>
        <v>22</v>
      </c>
      <c r="X6527" s="83" t="str">
        <f>MID(Tabla1[[#This Row],[Aplicación]],14,6)</f>
        <v>22609</v>
      </c>
    </row>
    <row r="6528" spans="1:24" x14ac:dyDescent="0.25">
      <c r="A6528" s="77">
        <v>220240046652</v>
      </c>
      <c r="B6528" s="78" t="s">
        <v>390</v>
      </c>
      <c r="C6528" s="79">
        <v>45572</v>
      </c>
      <c r="D6528" s="77">
        <v>22024007616</v>
      </c>
      <c r="E6528" s="78" t="s">
        <v>1370</v>
      </c>
      <c r="F6528" s="80">
        <v>495</v>
      </c>
      <c r="G6528" s="78" t="s">
        <v>8363</v>
      </c>
      <c r="H6528" s="78" t="s">
        <v>8364</v>
      </c>
      <c r="I6528" s="81" t="s">
        <v>2930</v>
      </c>
      <c r="J6528" s="78" t="s">
        <v>398</v>
      </c>
      <c r="K6528" s="78" t="s">
        <v>398</v>
      </c>
      <c r="L6528" s="78" t="s">
        <v>399</v>
      </c>
      <c r="M6528" s="78" t="s">
        <v>585</v>
      </c>
      <c r="N6528" s="78" t="s">
        <v>539</v>
      </c>
      <c r="O6528" s="82" t="s">
        <v>326</v>
      </c>
      <c r="P6528" s="82" t="s">
        <v>6229</v>
      </c>
      <c r="Q6528" s="83" t="str">
        <f>MID(Tabla1[[#This Row],[Aplicación]],14,1)</f>
        <v>2</v>
      </c>
      <c r="R6528" s="35" t="s">
        <v>265</v>
      </c>
      <c r="S6528" s="83" t="str">
        <f>MID(Tabla1[[#This Row],[Aplicación]],6,2)</f>
        <v>03</v>
      </c>
      <c r="T6528" s="84" t="str">
        <f>VLOOKUP(Tabla1[[#This Row],[AREA]],Hoja1!A:B,2,FALSE)</f>
        <v>03. Participación ciudadana y deportes</v>
      </c>
      <c r="U6528" s="83" t="str">
        <f>MID(Tabla1[[#This Row],[Aplicación]],9,4)</f>
        <v>9241</v>
      </c>
      <c r="V6528" s="84" t="str">
        <f>VLOOKUP(Tabla1[[#This Row],[PROGRAMA]],Hoja1!A:B,2,FALSE)</f>
        <v>9241. Participación ciudadana</v>
      </c>
      <c r="W6528" s="83" t="str">
        <f>MID(Tabla1[[#This Row],[Aplicación]],14,2)</f>
        <v>22</v>
      </c>
      <c r="X6528" s="83" t="str">
        <f>MID(Tabla1[[#This Row],[Aplicación]],14,6)</f>
        <v>22609</v>
      </c>
    </row>
    <row r="6529" spans="1:24" x14ac:dyDescent="0.25">
      <c r="A6529" s="77">
        <v>220240053771</v>
      </c>
      <c r="B6529" s="78" t="s">
        <v>390</v>
      </c>
      <c r="C6529" s="79">
        <v>45610</v>
      </c>
      <c r="D6529" s="77">
        <v>22024008103</v>
      </c>
      <c r="E6529" s="78" t="s">
        <v>1148</v>
      </c>
      <c r="F6529" s="80">
        <v>14332.79</v>
      </c>
      <c r="G6529" s="78" t="s">
        <v>3811</v>
      </c>
      <c r="H6529" s="78" t="s">
        <v>8365</v>
      </c>
      <c r="I6529" s="81" t="s">
        <v>2930</v>
      </c>
      <c r="J6529" s="78" t="s">
        <v>398</v>
      </c>
      <c r="K6529" s="78" t="s">
        <v>398</v>
      </c>
      <c r="L6529" s="78" t="s">
        <v>399</v>
      </c>
      <c r="M6529" s="78" t="s">
        <v>585</v>
      </c>
      <c r="N6529" s="78" t="s">
        <v>539</v>
      </c>
      <c r="O6529" s="82" t="s">
        <v>326</v>
      </c>
      <c r="P6529" s="82" t="s">
        <v>6229</v>
      </c>
      <c r="Q6529" s="83" t="str">
        <f>MID(Tabla1[[#This Row],[Aplicación]],14,1)</f>
        <v>6</v>
      </c>
      <c r="R6529" s="35" t="s">
        <v>266</v>
      </c>
      <c r="S6529" s="83" t="str">
        <f>MID(Tabla1[[#This Row],[Aplicación]],6,2)</f>
        <v>03</v>
      </c>
      <c r="T6529" s="84" t="str">
        <f>VLOOKUP(Tabla1[[#This Row],[AREA]],Hoja1!A:B,2,FALSE)</f>
        <v>03. Participación ciudadana y deportes</v>
      </c>
      <c r="U6529" s="83" t="str">
        <f>MID(Tabla1[[#This Row],[Aplicación]],9,4)</f>
        <v>9241</v>
      </c>
      <c r="V6529" s="84" t="str">
        <f>VLOOKUP(Tabla1[[#This Row],[PROGRAMA]],Hoja1!A:B,2,FALSE)</f>
        <v>9241. Participación ciudadana</v>
      </c>
      <c r="W6529" s="83" t="str">
        <f>MID(Tabla1[[#This Row],[Aplicación]],14,2)</f>
        <v>63</v>
      </c>
      <c r="X6529" s="83" t="str">
        <f>MID(Tabla1[[#This Row],[Aplicación]],14,6)</f>
        <v>632</v>
      </c>
    </row>
    <row r="6530" spans="1:24" x14ac:dyDescent="0.25">
      <c r="A6530" s="77">
        <v>220240068688</v>
      </c>
      <c r="B6530" s="78" t="s">
        <v>702</v>
      </c>
      <c r="C6530" s="79">
        <v>45657</v>
      </c>
      <c r="D6530" s="77">
        <v>22024000450</v>
      </c>
      <c r="E6530" s="78" t="s">
        <v>1455</v>
      </c>
      <c r="F6530" s="80">
        <v>115.07</v>
      </c>
      <c r="G6530" s="78" t="s">
        <v>82</v>
      </c>
      <c r="H6530" s="78" t="s">
        <v>8366</v>
      </c>
      <c r="I6530" s="81">
        <v>300</v>
      </c>
      <c r="J6530" s="78" t="s">
        <v>398</v>
      </c>
      <c r="K6530" s="78" t="s">
        <v>398</v>
      </c>
      <c r="L6530" s="78" t="s">
        <v>413</v>
      </c>
      <c r="M6530" s="78" t="s">
        <v>395</v>
      </c>
      <c r="N6530" s="78" t="s">
        <v>396</v>
      </c>
      <c r="O6530" s="82" t="s">
        <v>325</v>
      </c>
      <c r="P6530" s="82" t="s">
        <v>6229</v>
      </c>
      <c r="Q6530" s="83" t="str">
        <f>MID(Tabla1[[#This Row],[Aplicación]],14,1)</f>
        <v>2</v>
      </c>
      <c r="R6530" s="35" t="s">
        <v>265</v>
      </c>
      <c r="S6530" s="83" t="str">
        <f>MID(Tabla1[[#This Row],[Aplicación]],6,2)</f>
        <v>11</v>
      </c>
      <c r="T6530" s="84" t="str">
        <f>VLOOKUP(Tabla1[[#This Row],[AREA]],Hoja1!A:B,2,FALSE)</f>
        <v>11. Salud pública y seguridad ciudadana</v>
      </c>
      <c r="U6530" s="83" t="str">
        <f>MID(Tabla1[[#This Row],[Aplicación]],9,4)</f>
        <v>1631</v>
      </c>
      <c r="V6530" s="84" t="str">
        <f>VLOOKUP(Tabla1[[#This Row],[PROGRAMA]],Hoja1!A:B,2,FALSE)</f>
        <v>1631. Limpieza viaria</v>
      </c>
      <c r="W6530" s="83" t="str">
        <f>MID(Tabla1[[#This Row],[Aplicación]],14,2)</f>
        <v>22</v>
      </c>
      <c r="X6530" s="83" t="str">
        <f>MID(Tabla1[[#This Row],[Aplicación]],14,6)</f>
        <v>22199</v>
      </c>
    </row>
    <row r="6531" spans="1:24" x14ac:dyDescent="0.25">
      <c r="A6531" s="77">
        <v>220240068739</v>
      </c>
      <c r="B6531" s="78" t="s">
        <v>702</v>
      </c>
      <c r="C6531" s="79">
        <v>45657</v>
      </c>
      <c r="D6531" s="77">
        <v>22024001014</v>
      </c>
      <c r="E6531" s="78" t="s">
        <v>1341</v>
      </c>
      <c r="F6531" s="80">
        <v>113.87</v>
      </c>
      <c r="G6531" s="78" t="s">
        <v>3534</v>
      </c>
      <c r="H6531" s="78" t="s">
        <v>8367</v>
      </c>
      <c r="I6531" s="81">
        <v>300</v>
      </c>
      <c r="J6531" s="78" t="s">
        <v>398</v>
      </c>
      <c r="K6531" s="78" t="s">
        <v>398</v>
      </c>
      <c r="L6531" s="78" t="s">
        <v>413</v>
      </c>
      <c r="M6531" s="78" t="s">
        <v>395</v>
      </c>
      <c r="N6531" s="78" t="s">
        <v>396</v>
      </c>
      <c r="O6531" s="82" t="s">
        <v>325</v>
      </c>
      <c r="P6531" s="82" t="s">
        <v>6229</v>
      </c>
      <c r="Q6531" s="83" t="str">
        <f>MID(Tabla1[[#This Row],[Aplicación]],14,1)</f>
        <v>2</v>
      </c>
      <c r="R6531" s="35" t="s">
        <v>265</v>
      </c>
      <c r="S6531" s="83" t="str">
        <f>MID(Tabla1[[#This Row],[Aplicación]],6,2)</f>
        <v>11</v>
      </c>
      <c r="T6531" s="84" t="str">
        <f>VLOOKUP(Tabla1[[#This Row],[AREA]],Hoja1!A:B,2,FALSE)</f>
        <v>11. Salud pública y seguridad ciudadana</v>
      </c>
      <c r="U6531" s="83" t="str">
        <f>MID(Tabla1[[#This Row],[Aplicación]],9,4)</f>
        <v>1321</v>
      </c>
      <c r="V6531" s="84" t="str">
        <f>VLOOKUP(Tabla1[[#This Row],[PROGRAMA]],Hoja1!A:B,2,FALSE)</f>
        <v>1321. Policía municipal</v>
      </c>
      <c r="W6531" s="83" t="str">
        <f>MID(Tabla1[[#This Row],[Aplicación]],14,2)</f>
        <v>22</v>
      </c>
      <c r="X6531" s="83" t="str">
        <f>MID(Tabla1[[#This Row],[Aplicación]],14,6)</f>
        <v>22199</v>
      </c>
    </row>
    <row r="6532" spans="1:24" x14ac:dyDescent="0.25">
      <c r="A6532" s="77">
        <v>220240053807</v>
      </c>
      <c r="B6532" s="78" t="s">
        <v>390</v>
      </c>
      <c r="C6532" s="79">
        <v>45611</v>
      </c>
      <c r="D6532" s="77">
        <v>22024008171</v>
      </c>
      <c r="E6532" s="78" t="s">
        <v>1296</v>
      </c>
      <c r="F6532" s="80">
        <v>74.42</v>
      </c>
      <c r="G6532" s="78" t="s">
        <v>343</v>
      </c>
      <c r="H6532" s="78" t="s">
        <v>8368</v>
      </c>
      <c r="I6532" s="81" t="s">
        <v>2930</v>
      </c>
      <c r="J6532" s="78" t="s">
        <v>398</v>
      </c>
      <c r="K6532" s="78" t="s">
        <v>398</v>
      </c>
      <c r="L6532" s="78" t="s">
        <v>399</v>
      </c>
      <c r="M6532" s="78" t="s">
        <v>585</v>
      </c>
      <c r="N6532" s="78" t="s">
        <v>539</v>
      </c>
      <c r="O6532" s="82" t="s">
        <v>326</v>
      </c>
      <c r="P6532" s="82" t="s">
        <v>6229</v>
      </c>
      <c r="Q6532" s="83" t="str">
        <f>MID(Tabla1[[#This Row],[Aplicación]],14,1)</f>
        <v>2</v>
      </c>
      <c r="R6532" s="35" t="s">
        <v>265</v>
      </c>
      <c r="S6532" s="83" t="str">
        <f>MID(Tabla1[[#This Row],[Aplicación]],6,2)</f>
        <v>11</v>
      </c>
      <c r="T6532" s="84" t="str">
        <f>VLOOKUP(Tabla1[[#This Row],[AREA]],Hoja1!A:B,2,FALSE)</f>
        <v>11. Salud pública y seguridad ciudadana</v>
      </c>
      <c r="U6532" s="83" t="str">
        <f>MID(Tabla1[[#This Row],[Aplicación]],9,4)</f>
        <v>1361</v>
      </c>
      <c r="V6532" s="84" t="str">
        <f>VLOOKUP(Tabla1[[#This Row],[PROGRAMA]],Hoja1!A:B,2,FALSE)</f>
        <v>1361. Prevención y extinción de incencios</v>
      </c>
      <c r="W6532" s="83" t="str">
        <f>MID(Tabla1[[#This Row],[Aplicación]],14,2)</f>
        <v>22</v>
      </c>
      <c r="X6532" s="83" t="str">
        <f>MID(Tabla1[[#This Row],[Aplicación]],14,6)</f>
        <v>22199</v>
      </c>
    </row>
    <row r="6533" spans="1:24" x14ac:dyDescent="0.25">
      <c r="A6533" s="77">
        <v>220240046645</v>
      </c>
      <c r="B6533" s="78" t="s">
        <v>390</v>
      </c>
      <c r="C6533" s="79">
        <v>45572</v>
      </c>
      <c r="D6533" s="77">
        <v>22024007557</v>
      </c>
      <c r="E6533" s="78" t="s">
        <v>1187</v>
      </c>
      <c r="F6533" s="80">
        <v>67.16</v>
      </c>
      <c r="G6533" s="78" t="s">
        <v>343</v>
      </c>
      <c r="H6533" s="78" t="s">
        <v>8369</v>
      </c>
      <c r="I6533" s="81" t="s">
        <v>2930</v>
      </c>
      <c r="J6533" s="78" t="s">
        <v>398</v>
      </c>
      <c r="K6533" s="78" t="s">
        <v>398</v>
      </c>
      <c r="L6533" s="78" t="s">
        <v>399</v>
      </c>
      <c r="M6533" s="78" t="s">
        <v>585</v>
      </c>
      <c r="N6533" s="78" t="s">
        <v>539</v>
      </c>
      <c r="O6533" s="82" t="s">
        <v>326</v>
      </c>
      <c r="P6533" s="82" t="s">
        <v>6229</v>
      </c>
      <c r="Q6533" s="83" t="str">
        <f>MID(Tabla1[[#This Row],[Aplicación]],14,1)</f>
        <v>2</v>
      </c>
      <c r="R6533" s="35" t="s">
        <v>265</v>
      </c>
      <c r="S6533" s="83" t="str">
        <f>MID(Tabla1[[#This Row],[Aplicación]],6,2)</f>
        <v>11</v>
      </c>
      <c r="T6533" s="84" t="str">
        <f>VLOOKUP(Tabla1[[#This Row],[AREA]],Hoja1!A:B,2,FALSE)</f>
        <v>11. Salud pública y seguridad ciudadana</v>
      </c>
      <c r="U6533" s="83" t="str">
        <f>MID(Tabla1[[#This Row],[Aplicación]],9,4)</f>
        <v>1361</v>
      </c>
      <c r="V6533" s="84" t="str">
        <f>VLOOKUP(Tabla1[[#This Row],[PROGRAMA]],Hoja1!A:B,2,FALSE)</f>
        <v>1361. Prevención y extinción de incencios</v>
      </c>
      <c r="W6533" s="83" t="str">
        <f>MID(Tabla1[[#This Row],[Aplicación]],14,2)</f>
        <v>21</v>
      </c>
      <c r="X6533" s="83" t="str">
        <f>MID(Tabla1[[#This Row],[Aplicación]],14,6)</f>
        <v>213</v>
      </c>
    </row>
    <row r="6534" spans="1:24" x14ac:dyDescent="0.25">
      <c r="A6534" s="77">
        <v>220240061712</v>
      </c>
      <c r="B6534" s="78" t="s">
        <v>390</v>
      </c>
      <c r="C6534" s="79">
        <v>45644</v>
      </c>
      <c r="D6534" s="77">
        <v>22024009335</v>
      </c>
      <c r="E6534" s="78" t="s">
        <v>8370</v>
      </c>
      <c r="F6534" s="80">
        <v>665.5</v>
      </c>
      <c r="G6534" s="78" t="s">
        <v>1004</v>
      </c>
      <c r="H6534" s="78" t="s">
        <v>8371</v>
      </c>
      <c r="I6534" s="81" t="s">
        <v>2930</v>
      </c>
      <c r="J6534" s="78" t="s">
        <v>398</v>
      </c>
      <c r="K6534" s="78" t="s">
        <v>398</v>
      </c>
      <c r="L6534" s="78" t="s">
        <v>399</v>
      </c>
      <c r="M6534" s="78" t="s">
        <v>585</v>
      </c>
      <c r="N6534" s="78" t="s">
        <v>539</v>
      </c>
      <c r="O6534" s="82" t="s">
        <v>326</v>
      </c>
      <c r="P6534" s="82" t="s">
        <v>6229</v>
      </c>
      <c r="Q6534" s="83" t="str">
        <f>MID(Tabla1[[#This Row],[Aplicación]],14,1)</f>
        <v>2</v>
      </c>
      <c r="R6534" s="35" t="s">
        <v>265</v>
      </c>
      <c r="S6534" s="83" t="str">
        <f>MID(Tabla1[[#This Row],[Aplicación]],6,2)</f>
        <v>05</v>
      </c>
      <c r="T6534" s="84" t="str">
        <f>VLOOKUP(Tabla1[[#This Row],[AREA]],Hoja1!A:B,2,FALSE)</f>
        <v>05. Comercio, mercados y consumo</v>
      </c>
      <c r="U6534" s="83" t="str">
        <f>MID(Tabla1[[#This Row],[Aplicación]],9,4)</f>
        <v>4312</v>
      </c>
      <c r="V6534" s="84" t="str">
        <f>VLOOKUP(Tabla1[[#This Row],[PROGRAMA]],Hoja1!A:B,2,FALSE)</f>
        <v>4312. Mercados</v>
      </c>
      <c r="W6534" s="83" t="str">
        <f>MID(Tabla1[[#This Row],[Aplicación]],14,2)</f>
        <v>22</v>
      </c>
      <c r="X6534" s="83" t="str">
        <f>MID(Tabla1[[#This Row],[Aplicación]],14,6)</f>
        <v>22606</v>
      </c>
    </row>
    <row r="6535" spans="1:24" x14ac:dyDescent="0.25">
      <c r="A6535" s="77">
        <v>220240064966</v>
      </c>
      <c r="B6535" s="78" t="s">
        <v>702</v>
      </c>
      <c r="C6535" s="79">
        <v>45657</v>
      </c>
      <c r="D6535" s="77">
        <v>22024000749</v>
      </c>
      <c r="E6535" s="78" t="s">
        <v>1290</v>
      </c>
      <c r="F6535" s="80">
        <v>59.53</v>
      </c>
      <c r="G6535" s="78" t="s">
        <v>815</v>
      </c>
      <c r="H6535" s="78" t="s">
        <v>8372</v>
      </c>
      <c r="I6535" s="81">
        <v>300</v>
      </c>
      <c r="J6535" s="78" t="s">
        <v>398</v>
      </c>
      <c r="K6535" s="78" t="s">
        <v>398</v>
      </c>
      <c r="L6535" s="78" t="s">
        <v>413</v>
      </c>
      <c r="M6535" s="78" t="s">
        <v>395</v>
      </c>
      <c r="N6535" s="78" t="s">
        <v>396</v>
      </c>
      <c r="O6535" s="82" t="s">
        <v>325</v>
      </c>
      <c r="P6535" s="82" t="s">
        <v>6229</v>
      </c>
      <c r="Q6535" s="83" t="str">
        <f>MID(Tabla1[[#This Row],[Aplicación]],14,1)</f>
        <v>2</v>
      </c>
      <c r="R6535" s="35" t="s">
        <v>265</v>
      </c>
      <c r="S6535" s="83" t="str">
        <f>MID(Tabla1[[#This Row],[Aplicación]],6,2)</f>
        <v>02</v>
      </c>
      <c r="T6535" s="84" t="str">
        <f>VLOOKUP(Tabla1[[#This Row],[AREA]],Hoja1!A:B,2,FALSE)</f>
        <v>02. Urbanismo y vivienda</v>
      </c>
      <c r="U6535" s="83" t="str">
        <f>MID(Tabla1[[#This Row],[Aplicación]],9,4)</f>
        <v>9332</v>
      </c>
      <c r="V6535" s="84" t="str">
        <f>VLOOKUP(Tabla1[[#This Row],[PROGRAMA]],Hoja1!A:B,2,FALSE)</f>
        <v>9332. Mantenimiento de edificios e instalaciones municipales</v>
      </c>
      <c r="W6535" s="83" t="str">
        <f>MID(Tabla1[[#This Row],[Aplicación]],14,2)</f>
        <v>21</v>
      </c>
      <c r="X6535" s="83" t="str">
        <f>MID(Tabla1[[#This Row],[Aplicación]],14,6)</f>
        <v>212</v>
      </c>
    </row>
    <row r="6536" spans="1:24" x14ac:dyDescent="0.25">
      <c r="A6536" s="77">
        <v>220240067955</v>
      </c>
      <c r="B6536" s="78" t="s">
        <v>702</v>
      </c>
      <c r="C6536" s="79">
        <v>45657</v>
      </c>
      <c r="D6536" s="77">
        <v>22024000749</v>
      </c>
      <c r="E6536" s="78" t="s">
        <v>1290</v>
      </c>
      <c r="F6536" s="80">
        <v>20.91</v>
      </c>
      <c r="G6536" s="78" t="s">
        <v>815</v>
      </c>
      <c r="H6536" s="78" t="s">
        <v>8373</v>
      </c>
      <c r="I6536" s="81">
        <v>300</v>
      </c>
      <c r="J6536" s="78" t="s">
        <v>398</v>
      </c>
      <c r="K6536" s="78" t="s">
        <v>398</v>
      </c>
      <c r="L6536" s="78" t="s">
        <v>413</v>
      </c>
      <c r="M6536" s="78" t="s">
        <v>395</v>
      </c>
      <c r="N6536" s="78" t="s">
        <v>396</v>
      </c>
      <c r="O6536" s="82" t="s">
        <v>325</v>
      </c>
      <c r="P6536" s="82" t="s">
        <v>6229</v>
      </c>
      <c r="Q6536" s="83" t="str">
        <f>MID(Tabla1[[#This Row],[Aplicación]],14,1)</f>
        <v>2</v>
      </c>
      <c r="R6536" s="35" t="s">
        <v>265</v>
      </c>
      <c r="S6536" s="83" t="str">
        <f>MID(Tabla1[[#This Row],[Aplicación]],6,2)</f>
        <v>02</v>
      </c>
      <c r="T6536" s="84" t="str">
        <f>VLOOKUP(Tabla1[[#This Row],[AREA]],Hoja1!A:B,2,FALSE)</f>
        <v>02. Urbanismo y vivienda</v>
      </c>
      <c r="U6536" s="83" t="str">
        <f>MID(Tabla1[[#This Row],[Aplicación]],9,4)</f>
        <v>9332</v>
      </c>
      <c r="V6536" s="84" t="str">
        <f>VLOOKUP(Tabla1[[#This Row],[PROGRAMA]],Hoja1!A:B,2,FALSE)</f>
        <v>9332. Mantenimiento de edificios e instalaciones municipales</v>
      </c>
      <c r="W6536" s="83" t="str">
        <f>MID(Tabla1[[#This Row],[Aplicación]],14,2)</f>
        <v>21</v>
      </c>
      <c r="X6536" s="83" t="str">
        <f>MID(Tabla1[[#This Row],[Aplicación]],14,6)</f>
        <v>212</v>
      </c>
    </row>
    <row r="6537" spans="1:24" x14ac:dyDescent="0.25">
      <c r="A6537" s="77">
        <v>220240064895</v>
      </c>
      <c r="B6537" s="78" t="s">
        <v>702</v>
      </c>
      <c r="C6537" s="79">
        <v>45657</v>
      </c>
      <c r="D6537" s="77">
        <v>22024000940</v>
      </c>
      <c r="E6537" s="78" t="s">
        <v>1285</v>
      </c>
      <c r="F6537" s="80">
        <v>113.61</v>
      </c>
      <c r="G6537" s="78" t="s">
        <v>40</v>
      </c>
      <c r="H6537" s="78" t="s">
        <v>8374</v>
      </c>
      <c r="I6537" s="81">
        <v>300</v>
      </c>
      <c r="J6537" s="78" t="s">
        <v>398</v>
      </c>
      <c r="K6537" s="78" t="s">
        <v>398</v>
      </c>
      <c r="L6537" s="78" t="s">
        <v>413</v>
      </c>
      <c r="M6537" s="78" t="s">
        <v>395</v>
      </c>
      <c r="N6537" s="78" t="s">
        <v>396</v>
      </c>
      <c r="O6537" s="82" t="s">
        <v>325</v>
      </c>
      <c r="P6537" s="82" t="s">
        <v>6229</v>
      </c>
      <c r="Q6537" s="83" t="str">
        <f>MID(Tabla1[[#This Row],[Aplicación]],14,1)</f>
        <v>2</v>
      </c>
      <c r="R6537" s="35" t="s">
        <v>265</v>
      </c>
      <c r="S6537" s="83" t="str">
        <f>MID(Tabla1[[#This Row],[Aplicación]],6,2)</f>
        <v>06</v>
      </c>
      <c r="T6537" s="84" t="str">
        <f>VLOOKUP(Tabla1[[#This Row],[AREA]],Hoja1!A:B,2,FALSE)</f>
        <v>06. Educación y cultura</v>
      </c>
      <c r="U6537" s="83" t="str">
        <f>MID(Tabla1[[#This Row],[Aplicación]],9,4)</f>
        <v>3232</v>
      </c>
      <c r="V6537" s="84" t="str">
        <f>VLOOKUP(Tabla1[[#This Row],[PROGRAMA]],Hoja1!A:B,2,FALSE)</f>
        <v>3232. Conservación y mantenimiento centros educación infantil y primaria</v>
      </c>
      <c r="W6537" s="83" t="str">
        <f>MID(Tabla1[[#This Row],[Aplicación]],14,2)</f>
        <v>21</v>
      </c>
      <c r="X6537" s="83" t="str">
        <f>MID(Tabla1[[#This Row],[Aplicación]],14,6)</f>
        <v>212</v>
      </c>
    </row>
    <row r="6538" spans="1:24" x14ac:dyDescent="0.25">
      <c r="A6538" s="77">
        <v>220240068686</v>
      </c>
      <c r="B6538" s="78" t="s">
        <v>702</v>
      </c>
      <c r="C6538" s="79">
        <v>45657</v>
      </c>
      <c r="D6538" s="77">
        <v>22024000940</v>
      </c>
      <c r="E6538" s="78" t="s">
        <v>1285</v>
      </c>
      <c r="F6538" s="80">
        <v>110.56</v>
      </c>
      <c r="G6538" s="78" t="s">
        <v>41</v>
      </c>
      <c r="H6538" s="78" t="s">
        <v>8375</v>
      </c>
      <c r="I6538" s="81">
        <v>300</v>
      </c>
      <c r="J6538" s="78" t="s">
        <v>398</v>
      </c>
      <c r="K6538" s="78" t="s">
        <v>398</v>
      </c>
      <c r="L6538" s="78" t="s">
        <v>413</v>
      </c>
      <c r="M6538" s="78" t="s">
        <v>395</v>
      </c>
      <c r="N6538" s="78" t="s">
        <v>396</v>
      </c>
      <c r="O6538" s="82" t="s">
        <v>325</v>
      </c>
      <c r="P6538" s="82" t="s">
        <v>6229</v>
      </c>
      <c r="Q6538" s="83" t="str">
        <f>MID(Tabla1[[#This Row],[Aplicación]],14,1)</f>
        <v>2</v>
      </c>
      <c r="R6538" s="35" t="s">
        <v>265</v>
      </c>
      <c r="S6538" s="83" t="str">
        <f>MID(Tabla1[[#This Row],[Aplicación]],6,2)</f>
        <v>06</v>
      </c>
      <c r="T6538" s="84" t="str">
        <f>VLOOKUP(Tabla1[[#This Row],[AREA]],Hoja1!A:B,2,FALSE)</f>
        <v>06. Educación y cultura</v>
      </c>
      <c r="U6538" s="83" t="str">
        <f>MID(Tabla1[[#This Row],[Aplicación]],9,4)</f>
        <v>3232</v>
      </c>
      <c r="V6538" s="84" t="str">
        <f>VLOOKUP(Tabla1[[#This Row],[PROGRAMA]],Hoja1!A:B,2,FALSE)</f>
        <v>3232. Conservación y mantenimiento centros educación infantil y primaria</v>
      </c>
      <c r="W6538" s="83" t="str">
        <f>MID(Tabla1[[#This Row],[Aplicación]],14,2)</f>
        <v>21</v>
      </c>
      <c r="X6538" s="83" t="str">
        <f>MID(Tabla1[[#This Row],[Aplicación]],14,6)</f>
        <v>212</v>
      </c>
    </row>
    <row r="6539" spans="1:24" x14ac:dyDescent="0.25">
      <c r="A6539" s="77">
        <v>220240064999</v>
      </c>
      <c r="B6539" s="78" t="s">
        <v>702</v>
      </c>
      <c r="C6539" s="79">
        <v>45657</v>
      </c>
      <c r="D6539" s="77">
        <v>22024000940</v>
      </c>
      <c r="E6539" s="78" t="s">
        <v>1285</v>
      </c>
      <c r="F6539" s="80">
        <v>109.25</v>
      </c>
      <c r="G6539" s="78" t="s">
        <v>41</v>
      </c>
      <c r="H6539" s="78" t="s">
        <v>8376</v>
      </c>
      <c r="I6539" s="81">
        <v>300</v>
      </c>
      <c r="J6539" s="78" t="s">
        <v>398</v>
      </c>
      <c r="K6539" s="78" t="s">
        <v>398</v>
      </c>
      <c r="L6539" s="78" t="s">
        <v>413</v>
      </c>
      <c r="M6539" s="78" t="s">
        <v>395</v>
      </c>
      <c r="N6539" s="78" t="s">
        <v>396</v>
      </c>
      <c r="O6539" s="82" t="s">
        <v>325</v>
      </c>
      <c r="P6539" s="82" t="s">
        <v>6229</v>
      </c>
      <c r="Q6539" s="83" t="str">
        <f>MID(Tabla1[[#This Row],[Aplicación]],14,1)</f>
        <v>2</v>
      </c>
      <c r="R6539" s="35" t="s">
        <v>265</v>
      </c>
      <c r="S6539" s="83" t="str">
        <f>MID(Tabla1[[#This Row],[Aplicación]],6,2)</f>
        <v>06</v>
      </c>
      <c r="T6539" s="84" t="str">
        <f>VLOOKUP(Tabla1[[#This Row],[AREA]],Hoja1!A:B,2,FALSE)</f>
        <v>06. Educación y cultura</v>
      </c>
      <c r="U6539" s="83" t="str">
        <f>MID(Tabla1[[#This Row],[Aplicación]],9,4)</f>
        <v>3232</v>
      </c>
      <c r="V6539" s="84" t="str">
        <f>VLOOKUP(Tabla1[[#This Row],[PROGRAMA]],Hoja1!A:B,2,FALSE)</f>
        <v>3232. Conservación y mantenimiento centros educación infantil y primaria</v>
      </c>
      <c r="W6539" s="83" t="str">
        <f>MID(Tabla1[[#This Row],[Aplicación]],14,2)</f>
        <v>21</v>
      </c>
      <c r="X6539" s="83" t="str">
        <f>MID(Tabla1[[#This Row],[Aplicación]],14,6)</f>
        <v>212</v>
      </c>
    </row>
    <row r="6540" spans="1:24" x14ac:dyDescent="0.25">
      <c r="A6540" s="77">
        <v>220240068731</v>
      </c>
      <c r="B6540" s="78" t="s">
        <v>702</v>
      </c>
      <c r="C6540" s="79">
        <v>45657</v>
      </c>
      <c r="D6540" s="77">
        <v>22024000464</v>
      </c>
      <c r="E6540" s="78" t="s">
        <v>1366</v>
      </c>
      <c r="F6540" s="80">
        <v>107.1</v>
      </c>
      <c r="G6540" s="78" t="s">
        <v>1012</v>
      </c>
      <c r="H6540" s="78" t="s">
        <v>8377</v>
      </c>
      <c r="I6540" s="81">
        <v>300</v>
      </c>
      <c r="J6540" s="78" t="s">
        <v>393</v>
      </c>
      <c r="K6540" s="78" t="s">
        <v>393</v>
      </c>
      <c r="L6540" s="78" t="s">
        <v>413</v>
      </c>
      <c r="M6540" s="78" t="s">
        <v>395</v>
      </c>
      <c r="N6540" s="78" t="s">
        <v>396</v>
      </c>
      <c r="O6540" s="82" t="s">
        <v>325</v>
      </c>
      <c r="P6540" s="82" t="s">
        <v>6229</v>
      </c>
      <c r="Q6540" s="83" t="str">
        <f>MID(Tabla1[[#This Row],[Aplicación]],14,1)</f>
        <v>2</v>
      </c>
      <c r="R6540" s="35" t="s">
        <v>265</v>
      </c>
      <c r="S6540" s="83" t="str">
        <f>MID(Tabla1[[#This Row],[Aplicación]],6,2)</f>
        <v>11</v>
      </c>
      <c r="T6540" s="84" t="str">
        <f>VLOOKUP(Tabla1[[#This Row],[AREA]],Hoja1!A:B,2,FALSE)</f>
        <v>11. Salud pública y seguridad ciudadana</v>
      </c>
      <c r="U6540" s="83" t="str">
        <f>MID(Tabla1[[#This Row],[Aplicación]],9,4)</f>
        <v>1631</v>
      </c>
      <c r="V6540" s="84" t="str">
        <f>VLOOKUP(Tabla1[[#This Row],[PROGRAMA]],Hoja1!A:B,2,FALSE)</f>
        <v>1631. Limpieza viaria</v>
      </c>
      <c r="W6540" s="83" t="str">
        <f>MID(Tabla1[[#This Row],[Aplicación]],14,2)</f>
        <v>21</v>
      </c>
      <c r="X6540" s="83" t="str">
        <f>MID(Tabla1[[#This Row],[Aplicación]],14,6)</f>
        <v>214</v>
      </c>
    </row>
    <row r="6541" spans="1:24" x14ac:dyDescent="0.25">
      <c r="A6541" s="77">
        <v>220240068857</v>
      </c>
      <c r="B6541" s="78" t="s">
        <v>702</v>
      </c>
      <c r="C6541" s="79">
        <v>45657</v>
      </c>
      <c r="D6541" s="77">
        <v>22024000940</v>
      </c>
      <c r="E6541" s="78" t="s">
        <v>1285</v>
      </c>
      <c r="F6541" s="80">
        <v>106.77</v>
      </c>
      <c r="G6541" s="78" t="s">
        <v>886</v>
      </c>
      <c r="H6541" s="78" t="s">
        <v>8378</v>
      </c>
      <c r="I6541" s="81">
        <v>300</v>
      </c>
      <c r="J6541" s="78" t="s">
        <v>398</v>
      </c>
      <c r="K6541" s="78" t="s">
        <v>398</v>
      </c>
      <c r="L6541" s="78" t="s">
        <v>413</v>
      </c>
      <c r="M6541" s="78" t="s">
        <v>395</v>
      </c>
      <c r="N6541" s="78" t="s">
        <v>396</v>
      </c>
      <c r="O6541" s="82" t="s">
        <v>325</v>
      </c>
      <c r="P6541" s="82" t="s">
        <v>6229</v>
      </c>
      <c r="Q6541" s="83" t="str">
        <f>MID(Tabla1[[#This Row],[Aplicación]],14,1)</f>
        <v>2</v>
      </c>
      <c r="R6541" s="35" t="s">
        <v>265</v>
      </c>
      <c r="S6541" s="83" t="str">
        <f>MID(Tabla1[[#This Row],[Aplicación]],6,2)</f>
        <v>06</v>
      </c>
      <c r="T6541" s="84" t="str">
        <f>VLOOKUP(Tabla1[[#This Row],[AREA]],Hoja1!A:B,2,FALSE)</f>
        <v>06. Educación y cultura</v>
      </c>
      <c r="U6541" s="83" t="str">
        <f>MID(Tabla1[[#This Row],[Aplicación]],9,4)</f>
        <v>3232</v>
      </c>
      <c r="V6541" s="84" t="str">
        <f>VLOOKUP(Tabla1[[#This Row],[PROGRAMA]],Hoja1!A:B,2,FALSE)</f>
        <v>3232. Conservación y mantenimiento centros educación infantil y primaria</v>
      </c>
      <c r="W6541" s="83" t="str">
        <f>MID(Tabla1[[#This Row],[Aplicación]],14,2)</f>
        <v>21</v>
      </c>
      <c r="X6541" s="83" t="str">
        <f>MID(Tabla1[[#This Row],[Aplicación]],14,6)</f>
        <v>212</v>
      </c>
    </row>
    <row r="6542" spans="1:24" x14ac:dyDescent="0.25">
      <c r="A6542" s="77">
        <v>220240067629</v>
      </c>
      <c r="B6542" s="78" t="s">
        <v>702</v>
      </c>
      <c r="C6542" s="79">
        <v>45657</v>
      </c>
      <c r="D6542" s="77">
        <v>22024001011</v>
      </c>
      <c r="E6542" s="78" t="s">
        <v>1423</v>
      </c>
      <c r="F6542" s="80">
        <v>105.9</v>
      </c>
      <c r="G6542" s="78" t="s">
        <v>767</v>
      </c>
      <c r="H6542" s="78" t="s">
        <v>3011</v>
      </c>
      <c r="I6542" s="81">
        <v>300</v>
      </c>
      <c r="J6542" s="78" t="s">
        <v>398</v>
      </c>
      <c r="K6542" s="78" t="s">
        <v>398</v>
      </c>
      <c r="L6542" s="78" t="s">
        <v>399</v>
      </c>
      <c r="M6542" s="78" t="s">
        <v>395</v>
      </c>
      <c r="N6542" s="78" t="s">
        <v>396</v>
      </c>
      <c r="O6542" s="82" t="s">
        <v>325</v>
      </c>
      <c r="P6542" s="82" t="s">
        <v>6229</v>
      </c>
      <c r="Q6542" s="83" t="str">
        <f>MID(Tabla1[[#This Row],[Aplicación]],14,1)</f>
        <v>2</v>
      </c>
      <c r="R6542" s="35" t="s">
        <v>265</v>
      </c>
      <c r="S6542" s="83" t="str">
        <f>MID(Tabla1[[#This Row],[Aplicación]],6,2)</f>
        <v>11</v>
      </c>
      <c r="T6542" s="84" t="str">
        <f>VLOOKUP(Tabla1[[#This Row],[AREA]],Hoja1!A:B,2,FALSE)</f>
        <v>11. Salud pública y seguridad ciudadana</v>
      </c>
      <c r="U6542" s="83" t="str">
        <f>MID(Tabla1[[#This Row],[Aplicación]],9,4)</f>
        <v>1321</v>
      </c>
      <c r="V6542" s="84" t="str">
        <f>VLOOKUP(Tabla1[[#This Row],[PROGRAMA]],Hoja1!A:B,2,FALSE)</f>
        <v>1321. Policía municipal</v>
      </c>
      <c r="W6542" s="83" t="str">
        <f>MID(Tabla1[[#This Row],[Aplicación]],14,2)</f>
        <v>21</v>
      </c>
      <c r="X6542" s="83" t="str">
        <f>MID(Tabla1[[#This Row],[Aplicación]],14,6)</f>
        <v>214</v>
      </c>
    </row>
    <row r="6543" spans="1:24" x14ac:dyDescent="0.25">
      <c r="A6543" s="77">
        <v>220240067473</v>
      </c>
      <c r="B6543" s="78" t="s">
        <v>702</v>
      </c>
      <c r="C6543" s="79">
        <v>45657</v>
      </c>
      <c r="D6543" s="77">
        <v>22024001046</v>
      </c>
      <c r="E6543" s="78" t="s">
        <v>1500</v>
      </c>
      <c r="F6543" s="80">
        <v>91.96</v>
      </c>
      <c r="G6543" s="78" t="s">
        <v>835</v>
      </c>
      <c r="H6543" s="78" t="s">
        <v>8379</v>
      </c>
      <c r="I6543" s="81">
        <v>300</v>
      </c>
      <c r="J6543" s="78" t="s">
        <v>398</v>
      </c>
      <c r="K6543" s="78" t="s">
        <v>398</v>
      </c>
      <c r="L6543" s="78" t="s">
        <v>399</v>
      </c>
      <c r="M6543" s="78" t="s">
        <v>395</v>
      </c>
      <c r="N6543" s="78" t="s">
        <v>396</v>
      </c>
      <c r="O6543" s="82" t="s">
        <v>325</v>
      </c>
      <c r="P6543" s="82" t="s">
        <v>6229</v>
      </c>
      <c r="Q6543" s="83" t="str">
        <f>MID(Tabla1[[#This Row],[Aplicación]],14,1)</f>
        <v>2</v>
      </c>
      <c r="R6543" s="35" t="s">
        <v>265</v>
      </c>
      <c r="S6543" s="83" t="str">
        <f>MID(Tabla1[[#This Row],[Aplicación]],6,2)</f>
        <v>11</v>
      </c>
      <c r="T6543" s="84" t="str">
        <f>VLOOKUP(Tabla1[[#This Row],[AREA]],Hoja1!A:B,2,FALSE)</f>
        <v>11. Salud pública y seguridad ciudadana</v>
      </c>
      <c r="U6543" s="83" t="str">
        <f>MID(Tabla1[[#This Row],[Aplicación]],9,4)</f>
        <v>3111</v>
      </c>
      <c r="V6543" s="84" t="str">
        <f>VLOOKUP(Tabla1[[#This Row],[PROGRAMA]],Hoja1!A:B,2,FALSE)</f>
        <v>3111. Protección de la salubridad pública</v>
      </c>
      <c r="W6543" s="83" t="str">
        <f>MID(Tabla1[[#This Row],[Aplicación]],14,2)</f>
        <v>21</v>
      </c>
      <c r="X6543" s="83" t="str">
        <f>MID(Tabla1[[#This Row],[Aplicación]],14,6)</f>
        <v>214</v>
      </c>
    </row>
    <row r="6544" spans="1:24" x14ac:dyDescent="0.25">
      <c r="A6544" s="77">
        <v>220240068753</v>
      </c>
      <c r="B6544" s="78" t="s">
        <v>702</v>
      </c>
      <c r="C6544" s="79">
        <v>45657</v>
      </c>
      <c r="D6544" s="77">
        <v>22024000456</v>
      </c>
      <c r="E6544" s="78" t="s">
        <v>1426</v>
      </c>
      <c r="F6544" s="80">
        <v>89.6</v>
      </c>
      <c r="G6544" s="78" t="s">
        <v>40</v>
      </c>
      <c r="H6544" s="78" t="s">
        <v>8380</v>
      </c>
      <c r="I6544" s="81">
        <v>300</v>
      </c>
      <c r="J6544" s="78" t="s">
        <v>398</v>
      </c>
      <c r="K6544" s="78" t="s">
        <v>398</v>
      </c>
      <c r="L6544" s="78" t="s">
        <v>413</v>
      </c>
      <c r="M6544" s="78" t="s">
        <v>395</v>
      </c>
      <c r="N6544" s="78" t="s">
        <v>396</v>
      </c>
      <c r="O6544" s="82" t="s">
        <v>325</v>
      </c>
      <c r="P6544" s="82" t="s">
        <v>6229</v>
      </c>
      <c r="Q6544" s="83" t="str">
        <f>MID(Tabla1[[#This Row],[Aplicación]],14,1)</f>
        <v>2</v>
      </c>
      <c r="R6544" s="35" t="s">
        <v>265</v>
      </c>
      <c r="S6544" s="83" t="str">
        <f>MID(Tabla1[[#This Row],[Aplicación]],6,2)</f>
        <v>11</v>
      </c>
      <c r="T6544" s="84" t="str">
        <f>VLOOKUP(Tabla1[[#This Row],[AREA]],Hoja1!A:B,2,FALSE)</f>
        <v>11. Salud pública y seguridad ciudadana</v>
      </c>
      <c r="U6544" s="83" t="str">
        <f>MID(Tabla1[[#This Row],[Aplicación]],9,4)</f>
        <v>1621</v>
      </c>
      <c r="V6544" s="84" t="str">
        <f>VLOOKUP(Tabla1[[#This Row],[PROGRAMA]],Hoja1!A:B,2,FALSE)</f>
        <v>1621. Recogida de residuos</v>
      </c>
      <c r="W6544" s="83" t="str">
        <f>MID(Tabla1[[#This Row],[Aplicación]],14,2)</f>
        <v>22</v>
      </c>
      <c r="X6544" s="83" t="str">
        <f>MID(Tabla1[[#This Row],[Aplicación]],14,6)</f>
        <v>22199</v>
      </c>
    </row>
    <row r="6545" spans="1:24" x14ac:dyDescent="0.25">
      <c r="A6545" s="77">
        <v>220240067669</v>
      </c>
      <c r="B6545" s="78" t="s">
        <v>702</v>
      </c>
      <c r="C6545" s="79">
        <v>45657</v>
      </c>
      <c r="D6545" s="77">
        <v>22024000941</v>
      </c>
      <c r="E6545" s="78" t="s">
        <v>1452</v>
      </c>
      <c r="F6545" s="80">
        <v>88.18</v>
      </c>
      <c r="G6545" s="78" t="s">
        <v>815</v>
      </c>
      <c r="H6545" s="78" t="s">
        <v>8381</v>
      </c>
      <c r="I6545" s="81">
        <v>300</v>
      </c>
      <c r="J6545" s="78" t="s">
        <v>398</v>
      </c>
      <c r="K6545" s="78" t="s">
        <v>398</v>
      </c>
      <c r="L6545" s="78" t="s">
        <v>413</v>
      </c>
      <c r="M6545" s="78" t="s">
        <v>395</v>
      </c>
      <c r="N6545" s="78" t="s">
        <v>396</v>
      </c>
      <c r="O6545" s="82" t="s">
        <v>325</v>
      </c>
      <c r="P6545" s="82" t="s">
        <v>6229</v>
      </c>
      <c r="Q6545" s="83" t="str">
        <f>MID(Tabla1[[#This Row],[Aplicación]],14,1)</f>
        <v>2</v>
      </c>
      <c r="R6545" s="35" t="s">
        <v>265</v>
      </c>
      <c r="S6545" s="83" t="str">
        <f>MID(Tabla1[[#This Row],[Aplicación]],6,2)</f>
        <v>06</v>
      </c>
      <c r="T6545" s="84" t="str">
        <f>VLOOKUP(Tabla1[[#This Row],[AREA]],Hoja1!A:B,2,FALSE)</f>
        <v>06. Educación y cultura</v>
      </c>
      <c r="U6545" s="83" t="str">
        <f>MID(Tabla1[[#This Row],[Aplicación]],9,4)</f>
        <v>3321</v>
      </c>
      <c r="V6545" s="84" t="str">
        <f>VLOOKUP(Tabla1[[#This Row],[PROGRAMA]],Hoja1!A:B,2,FALSE)</f>
        <v>3321. Bibliotecas públicas</v>
      </c>
      <c r="W6545" s="83" t="str">
        <f>MID(Tabla1[[#This Row],[Aplicación]],14,2)</f>
        <v>21</v>
      </c>
      <c r="X6545" s="83" t="str">
        <f>MID(Tabla1[[#This Row],[Aplicación]],14,6)</f>
        <v>212</v>
      </c>
    </row>
    <row r="6546" spans="1:24" x14ac:dyDescent="0.25">
      <c r="A6546" s="77">
        <v>220240046651</v>
      </c>
      <c r="B6546" s="78" t="s">
        <v>390</v>
      </c>
      <c r="C6546" s="79">
        <v>45572</v>
      </c>
      <c r="D6546" s="77">
        <v>22024007613</v>
      </c>
      <c r="E6546" s="78" t="s">
        <v>1296</v>
      </c>
      <c r="F6546" s="80">
        <v>550.54999999999995</v>
      </c>
      <c r="G6546" s="78" t="s">
        <v>8382</v>
      </c>
      <c r="H6546" s="78" t="s">
        <v>8383</v>
      </c>
      <c r="I6546" s="81" t="s">
        <v>2930</v>
      </c>
      <c r="J6546" s="78" t="s">
        <v>398</v>
      </c>
      <c r="K6546" s="78" t="s">
        <v>398</v>
      </c>
      <c r="L6546" s="78" t="s">
        <v>413</v>
      </c>
      <c r="M6546" s="78" t="s">
        <v>585</v>
      </c>
      <c r="N6546" s="78" t="s">
        <v>539</v>
      </c>
      <c r="O6546" s="82" t="s">
        <v>326</v>
      </c>
      <c r="P6546" s="82" t="s">
        <v>6229</v>
      </c>
      <c r="Q6546" s="83" t="str">
        <f>MID(Tabla1[[#This Row],[Aplicación]],14,1)</f>
        <v>2</v>
      </c>
      <c r="R6546" s="35" t="s">
        <v>265</v>
      </c>
      <c r="S6546" s="83" t="str">
        <f>MID(Tabla1[[#This Row],[Aplicación]],6,2)</f>
        <v>11</v>
      </c>
      <c r="T6546" s="84" t="str">
        <f>VLOOKUP(Tabla1[[#This Row],[AREA]],Hoja1!A:B,2,FALSE)</f>
        <v>11. Salud pública y seguridad ciudadana</v>
      </c>
      <c r="U6546" s="83" t="str">
        <f>MID(Tabla1[[#This Row],[Aplicación]],9,4)</f>
        <v>1361</v>
      </c>
      <c r="V6546" s="84" t="str">
        <f>VLOOKUP(Tabla1[[#This Row],[PROGRAMA]],Hoja1!A:B,2,FALSE)</f>
        <v>1361. Prevención y extinción de incencios</v>
      </c>
      <c r="W6546" s="83" t="str">
        <f>MID(Tabla1[[#This Row],[Aplicación]],14,2)</f>
        <v>22</v>
      </c>
      <c r="X6546" s="83" t="str">
        <f>MID(Tabla1[[#This Row],[Aplicación]],14,6)</f>
        <v>22199</v>
      </c>
    </row>
    <row r="6547" spans="1:24" x14ac:dyDescent="0.25">
      <c r="A6547" s="77">
        <v>220240065323</v>
      </c>
      <c r="B6547" s="78" t="s">
        <v>390</v>
      </c>
      <c r="C6547" s="79">
        <v>45657</v>
      </c>
      <c r="D6547" s="77">
        <v>22024009390</v>
      </c>
      <c r="E6547" s="78" t="s">
        <v>1251</v>
      </c>
      <c r="F6547" s="80">
        <v>644.08000000000004</v>
      </c>
      <c r="G6547" s="78" t="s">
        <v>91</v>
      </c>
      <c r="H6547" s="78" t="s">
        <v>8384</v>
      </c>
      <c r="I6547" s="81">
        <v>220</v>
      </c>
      <c r="J6547" s="78" t="s">
        <v>398</v>
      </c>
      <c r="K6547" s="78" t="s">
        <v>398</v>
      </c>
      <c r="L6547" s="78" t="s">
        <v>399</v>
      </c>
      <c r="M6547" s="78" t="s">
        <v>585</v>
      </c>
      <c r="N6547" s="78" t="s">
        <v>539</v>
      </c>
      <c r="O6547" s="82" t="s">
        <v>326</v>
      </c>
      <c r="P6547" s="82" t="s">
        <v>6229</v>
      </c>
      <c r="Q6547" s="83" t="str">
        <f>MID(Tabla1[[#This Row],[Aplicación]],14,1)</f>
        <v>2</v>
      </c>
      <c r="R6547" s="35" t="s">
        <v>265</v>
      </c>
      <c r="S6547" s="83" t="str">
        <f>MID(Tabla1[[#This Row],[Aplicación]],6,2)</f>
        <v>03</v>
      </c>
      <c r="T6547" s="84" t="str">
        <f>VLOOKUP(Tabla1[[#This Row],[AREA]],Hoja1!A:B,2,FALSE)</f>
        <v>03. Participación ciudadana y deportes</v>
      </c>
      <c r="U6547" s="83" t="str">
        <f>MID(Tabla1[[#This Row],[Aplicación]],9,4)</f>
        <v>9241</v>
      </c>
      <c r="V6547" s="84" t="str">
        <f>VLOOKUP(Tabla1[[#This Row],[PROGRAMA]],Hoja1!A:B,2,FALSE)</f>
        <v>9241. Participación ciudadana</v>
      </c>
      <c r="W6547" s="83" t="str">
        <f>MID(Tabla1[[#This Row],[Aplicación]],14,2)</f>
        <v>22</v>
      </c>
      <c r="X6547" s="83" t="str">
        <f>MID(Tabla1[[#This Row],[Aplicación]],14,6)</f>
        <v>22799</v>
      </c>
    </row>
    <row r="6548" spans="1:24" x14ac:dyDescent="0.25">
      <c r="A6548" s="77">
        <v>220240063792</v>
      </c>
      <c r="B6548" s="78" t="s">
        <v>702</v>
      </c>
      <c r="C6548" s="79">
        <v>45653</v>
      </c>
      <c r="D6548" s="77">
        <v>22024001011</v>
      </c>
      <c r="E6548" s="78" t="s">
        <v>1423</v>
      </c>
      <c r="F6548" s="80">
        <v>80.05</v>
      </c>
      <c r="G6548" s="78" t="s">
        <v>801</v>
      </c>
      <c r="H6548" s="78" t="s">
        <v>8385</v>
      </c>
      <c r="I6548" s="81">
        <v>300</v>
      </c>
      <c r="J6548" s="78" t="s">
        <v>398</v>
      </c>
      <c r="K6548" s="78" t="s">
        <v>398</v>
      </c>
      <c r="L6548" s="78" t="s">
        <v>399</v>
      </c>
      <c r="M6548" s="78" t="s">
        <v>395</v>
      </c>
      <c r="N6548" s="78" t="s">
        <v>396</v>
      </c>
      <c r="O6548" s="82" t="s">
        <v>325</v>
      </c>
      <c r="P6548" s="82" t="s">
        <v>6229</v>
      </c>
      <c r="Q6548" s="83" t="str">
        <f>MID(Tabla1[[#This Row],[Aplicación]],14,1)</f>
        <v>2</v>
      </c>
      <c r="R6548" s="35" t="s">
        <v>265</v>
      </c>
      <c r="S6548" s="83" t="str">
        <f>MID(Tabla1[[#This Row],[Aplicación]],6,2)</f>
        <v>11</v>
      </c>
      <c r="T6548" s="84" t="str">
        <f>VLOOKUP(Tabla1[[#This Row],[AREA]],Hoja1!A:B,2,FALSE)</f>
        <v>11. Salud pública y seguridad ciudadana</v>
      </c>
      <c r="U6548" s="83" t="str">
        <f>MID(Tabla1[[#This Row],[Aplicación]],9,4)</f>
        <v>1321</v>
      </c>
      <c r="V6548" s="84" t="str">
        <f>VLOOKUP(Tabla1[[#This Row],[PROGRAMA]],Hoja1!A:B,2,FALSE)</f>
        <v>1321. Policía municipal</v>
      </c>
      <c r="W6548" s="83" t="str">
        <f>MID(Tabla1[[#This Row],[Aplicación]],14,2)</f>
        <v>21</v>
      </c>
      <c r="X6548" s="83" t="str">
        <f>MID(Tabla1[[#This Row],[Aplicación]],14,6)</f>
        <v>214</v>
      </c>
    </row>
    <row r="6549" spans="1:24" x14ac:dyDescent="0.25">
      <c r="A6549" s="77">
        <v>220240045837</v>
      </c>
      <c r="B6549" s="78" t="s">
        <v>390</v>
      </c>
      <c r="C6549" s="79">
        <v>45569</v>
      </c>
      <c r="D6549" s="77">
        <v>22024006918</v>
      </c>
      <c r="E6549" s="78" t="s">
        <v>1221</v>
      </c>
      <c r="F6549" s="80">
        <v>13922.04</v>
      </c>
      <c r="G6549" s="78" t="s">
        <v>8386</v>
      </c>
      <c r="H6549" s="78" t="s">
        <v>8387</v>
      </c>
      <c r="I6549" s="81" t="s">
        <v>2930</v>
      </c>
      <c r="J6549" s="78" t="s">
        <v>5803</v>
      </c>
      <c r="K6549" s="78" t="s">
        <v>5803</v>
      </c>
      <c r="L6549" s="78" t="s">
        <v>399</v>
      </c>
      <c r="M6549" s="78" t="s">
        <v>585</v>
      </c>
      <c r="N6549" s="78" t="s">
        <v>539</v>
      </c>
      <c r="O6549" s="82" t="s">
        <v>326</v>
      </c>
      <c r="P6549" s="82" t="s">
        <v>6229</v>
      </c>
      <c r="Q6549" s="83" t="str">
        <f>MID(Tabla1[[#This Row],[Aplicación]],14,1)</f>
        <v>6</v>
      </c>
      <c r="R6549" s="35" t="s">
        <v>266</v>
      </c>
      <c r="S6549" s="83" t="str">
        <f>MID(Tabla1[[#This Row],[Aplicación]],6,2)</f>
        <v>04</v>
      </c>
      <c r="T6549" s="84" t="str">
        <f>VLOOKUP(Tabla1[[#This Row],[AREA]],Hoja1!A:B,2,FALSE)</f>
        <v>04. Hacienda, personal y modernización administrativa</v>
      </c>
      <c r="U6549" s="83" t="str">
        <f>MID(Tabla1[[#This Row],[Aplicación]],9,4)</f>
        <v>9204</v>
      </c>
      <c r="V6549" s="84" t="str">
        <f>VLOOKUP(Tabla1[[#This Row],[PROGRAMA]],Hoja1!A:B,2,FALSE)</f>
        <v>9204. Tecnologías de la información y comunicación</v>
      </c>
      <c r="W6549" s="83" t="str">
        <f>MID(Tabla1[[#This Row],[Aplicación]],14,2)</f>
        <v>64</v>
      </c>
      <c r="X6549" s="83" t="str">
        <f>MID(Tabla1[[#This Row],[Aplicación]],14,6)</f>
        <v>641</v>
      </c>
    </row>
    <row r="6550" spans="1:24" x14ac:dyDescent="0.25">
      <c r="A6550" s="77">
        <v>220240046848</v>
      </c>
      <c r="B6550" s="78" t="s">
        <v>390</v>
      </c>
      <c r="C6550" s="79">
        <v>45574</v>
      </c>
      <c r="D6550" s="77">
        <v>22024007489</v>
      </c>
      <c r="E6550" s="78" t="s">
        <v>1283</v>
      </c>
      <c r="F6550" s="80">
        <v>1600</v>
      </c>
      <c r="G6550" s="78" t="s">
        <v>8388</v>
      </c>
      <c r="H6550" s="78" t="s">
        <v>8389</v>
      </c>
      <c r="I6550" s="81" t="s">
        <v>2930</v>
      </c>
      <c r="J6550" s="78" t="s">
        <v>398</v>
      </c>
      <c r="K6550" s="78" t="s">
        <v>700</v>
      </c>
      <c r="L6550" s="78" t="s">
        <v>399</v>
      </c>
      <c r="M6550" s="78" t="s">
        <v>585</v>
      </c>
      <c r="N6550" s="78" t="s">
        <v>539</v>
      </c>
      <c r="O6550" s="82" t="s">
        <v>326</v>
      </c>
      <c r="P6550" s="82" t="s">
        <v>6229</v>
      </c>
      <c r="Q6550" s="83" t="str">
        <f>MID(Tabla1[[#This Row],[Aplicación]],14,1)</f>
        <v>2</v>
      </c>
      <c r="R6550" s="35" t="s">
        <v>265</v>
      </c>
      <c r="S6550" s="83" t="str">
        <f>MID(Tabla1[[#This Row],[Aplicación]],6,2)</f>
        <v>10</v>
      </c>
      <c r="T6550" s="84" t="str">
        <f>VLOOKUP(Tabla1[[#This Row],[AREA]],Hoja1!A:B,2,FALSE)</f>
        <v>10. Personas mayores, familia y servicios sociales</v>
      </c>
      <c r="U6550" s="83" t="str">
        <f>MID(Tabla1[[#This Row],[Aplicación]],9,4)</f>
        <v>2315</v>
      </c>
      <c r="V6550" s="84" t="str">
        <f>VLOOKUP(Tabla1[[#This Row],[PROGRAMA]],Hoja1!A:B,2,FALSE)</f>
        <v>2315. Políticas de Igualdad e infancia</v>
      </c>
      <c r="W6550" s="83" t="str">
        <f>MID(Tabla1[[#This Row],[Aplicación]],14,2)</f>
        <v>22</v>
      </c>
      <c r="X6550" s="83" t="str">
        <f>MID(Tabla1[[#This Row],[Aplicación]],14,6)</f>
        <v>22611</v>
      </c>
    </row>
    <row r="6551" spans="1:24" x14ac:dyDescent="0.25">
      <c r="A6551" s="77">
        <v>220240060349</v>
      </c>
      <c r="B6551" s="78" t="s">
        <v>702</v>
      </c>
      <c r="C6551" s="79">
        <v>45638</v>
      </c>
      <c r="D6551" s="77">
        <v>22024004636</v>
      </c>
      <c r="E6551" s="78" t="s">
        <v>1333</v>
      </c>
      <c r="F6551" s="80">
        <v>642.61</v>
      </c>
      <c r="G6551" s="78" t="s">
        <v>4876</v>
      </c>
      <c r="H6551" s="78" t="s">
        <v>8390</v>
      </c>
      <c r="I6551" s="81" t="s">
        <v>2934</v>
      </c>
      <c r="J6551" s="78" t="s">
        <v>398</v>
      </c>
      <c r="K6551" s="78" t="s">
        <v>398</v>
      </c>
      <c r="L6551" s="78" t="s">
        <v>413</v>
      </c>
      <c r="M6551" s="78" t="s">
        <v>395</v>
      </c>
      <c r="N6551" s="78" t="s">
        <v>396</v>
      </c>
      <c r="O6551" s="82" t="s">
        <v>325</v>
      </c>
      <c r="P6551" s="82" t="s">
        <v>6229</v>
      </c>
      <c r="Q6551" s="83" t="str">
        <f>MID(Tabla1[[#This Row],[Aplicación]],14,1)</f>
        <v>2</v>
      </c>
      <c r="R6551" s="35" t="s">
        <v>265</v>
      </c>
      <c r="S6551" s="83" t="str">
        <f>MID(Tabla1[[#This Row],[Aplicación]],6,2)</f>
        <v>01</v>
      </c>
      <c r="T6551" s="84" t="str">
        <f>VLOOKUP(Tabla1[[#This Row],[AREA]],Hoja1!A:B,2,FALSE)</f>
        <v>01. Alcaldía</v>
      </c>
      <c r="U6551" s="83" t="str">
        <f>MID(Tabla1[[#This Row],[Aplicación]],9,4)</f>
        <v>9206</v>
      </c>
      <c r="V6551" s="84" t="str">
        <f>VLOOKUP(Tabla1[[#This Row],[PROGRAMA]],Hoja1!A:B,2,FALSE)</f>
        <v>9206. Archivo municipal</v>
      </c>
      <c r="W6551" s="83" t="str">
        <f>MID(Tabla1[[#This Row],[Aplicación]],14,2)</f>
        <v>22</v>
      </c>
      <c r="X6551" s="83" t="str">
        <f>MID(Tabla1[[#This Row],[Aplicación]],14,6)</f>
        <v>22001</v>
      </c>
    </row>
    <row r="6552" spans="1:24" x14ac:dyDescent="0.25">
      <c r="A6552" s="77">
        <v>220240049007</v>
      </c>
      <c r="B6552" s="78" t="s">
        <v>390</v>
      </c>
      <c r="C6552" s="79">
        <v>45583</v>
      </c>
      <c r="D6552" s="77">
        <v>22024007597</v>
      </c>
      <c r="E6552" s="78" t="s">
        <v>1228</v>
      </c>
      <c r="F6552" s="80">
        <v>5757.99</v>
      </c>
      <c r="G6552" s="78" t="s">
        <v>8391</v>
      </c>
      <c r="H6552" s="78" t="s">
        <v>8392</v>
      </c>
      <c r="I6552" s="81" t="s">
        <v>2930</v>
      </c>
      <c r="J6552" s="78" t="s">
        <v>398</v>
      </c>
      <c r="K6552" s="78" t="s">
        <v>398</v>
      </c>
      <c r="L6552" s="78" t="s">
        <v>399</v>
      </c>
      <c r="M6552" s="78" t="s">
        <v>585</v>
      </c>
      <c r="N6552" s="78" t="s">
        <v>539</v>
      </c>
      <c r="O6552" s="82" t="s">
        <v>326</v>
      </c>
      <c r="P6552" s="82" t="s">
        <v>6229</v>
      </c>
      <c r="Q6552" s="83" t="str">
        <f>MID(Tabla1[[#This Row],[Aplicación]],14,1)</f>
        <v>2</v>
      </c>
      <c r="R6552" s="35" t="s">
        <v>265</v>
      </c>
      <c r="S6552" s="83" t="str">
        <f>MID(Tabla1[[#This Row],[Aplicación]],6,2)</f>
        <v>06</v>
      </c>
      <c r="T6552" s="84" t="str">
        <f>VLOOKUP(Tabla1[[#This Row],[AREA]],Hoja1!A:B,2,FALSE)</f>
        <v>06. Educación y cultura</v>
      </c>
      <c r="U6552" s="83" t="str">
        <f>MID(Tabla1[[#This Row],[Aplicación]],9,4)</f>
        <v>3321</v>
      </c>
      <c r="V6552" s="84" t="str">
        <f>VLOOKUP(Tabla1[[#This Row],[PROGRAMA]],Hoja1!A:B,2,FALSE)</f>
        <v>3321. Bibliotecas públicas</v>
      </c>
      <c r="W6552" s="83" t="str">
        <f>MID(Tabla1[[#This Row],[Aplicación]],14,2)</f>
        <v>22</v>
      </c>
      <c r="X6552" s="83" t="str">
        <f>MID(Tabla1[[#This Row],[Aplicación]],14,6)</f>
        <v>22799</v>
      </c>
    </row>
    <row r="6553" spans="1:24" x14ac:dyDescent="0.25">
      <c r="A6553" s="77">
        <v>220240046782</v>
      </c>
      <c r="B6553" s="78" t="s">
        <v>390</v>
      </c>
      <c r="C6553" s="79">
        <v>45573</v>
      </c>
      <c r="D6553" s="77">
        <v>22024007626</v>
      </c>
      <c r="E6553" s="78" t="s">
        <v>1370</v>
      </c>
      <c r="F6553" s="80">
        <v>495</v>
      </c>
      <c r="G6553" s="78" t="s">
        <v>8391</v>
      </c>
      <c r="H6553" s="78" t="s">
        <v>8393</v>
      </c>
      <c r="I6553" s="81" t="s">
        <v>2930</v>
      </c>
      <c r="J6553" s="78" t="s">
        <v>398</v>
      </c>
      <c r="K6553" s="78" t="s">
        <v>398</v>
      </c>
      <c r="L6553" s="78" t="s">
        <v>399</v>
      </c>
      <c r="M6553" s="78" t="s">
        <v>585</v>
      </c>
      <c r="N6553" s="78" t="s">
        <v>539</v>
      </c>
      <c r="O6553" s="82" t="s">
        <v>326</v>
      </c>
      <c r="P6553" s="82" t="s">
        <v>6229</v>
      </c>
      <c r="Q6553" s="83" t="str">
        <f>MID(Tabla1[[#This Row],[Aplicación]],14,1)</f>
        <v>2</v>
      </c>
      <c r="R6553" s="35" t="s">
        <v>265</v>
      </c>
      <c r="S6553" s="83" t="str">
        <f>MID(Tabla1[[#This Row],[Aplicación]],6,2)</f>
        <v>03</v>
      </c>
      <c r="T6553" s="84" t="str">
        <f>VLOOKUP(Tabla1[[#This Row],[AREA]],Hoja1!A:B,2,FALSE)</f>
        <v>03. Participación ciudadana y deportes</v>
      </c>
      <c r="U6553" s="83" t="str">
        <f>MID(Tabla1[[#This Row],[Aplicación]],9,4)</f>
        <v>9241</v>
      </c>
      <c r="V6553" s="84" t="str">
        <f>VLOOKUP(Tabla1[[#This Row],[PROGRAMA]],Hoja1!A:B,2,FALSE)</f>
        <v>9241. Participación ciudadana</v>
      </c>
      <c r="W6553" s="83" t="str">
        <f>MID(Tabla1[[#This Row],[Aplicación]],14,2)</f>
        <v>22</v>
      </c>
      <c r="X6553" s="83" t="str">
        <f>MID(Tabla1[[#This Row],[Aplicación]],14,6)</f>
        <v>22609</v>
      </c>
    </row>
    <row r="6554" spans="1:24" x14ac:dyDescent="0.25">
      <c r="A6554" s="77">
        <v>220240055113</v>
      </c>
      <c r="B6554" s="78" t="s">
        <v>390</v>
      </c>
      <c r="C6554" s="79">
        <v>45616</v>
      </c>
      <c r="D6554" s="77">
        <v>22024008674</v>
      </c>
      <c r="E6554" s="78" t="s">
        <v>1434</v>
      </c>
      <c r="F6554" s="80">
        <v>1331</v>
      </c>
      <c r="G6554" s="78" t="s">
        <v>896</v>
      </c>
      <c r="H6554" s="78" t="s">
        <v>8394</v>
      </c>
      <c r="I6554" s="81" t="s">
        <v>2930</v>
      </c>
      <c r="J6554" s="78" t="s">
        <v>398</v>
      </c>
      <c r="K6554" s="78" t="s">
        <v>398</v>
      </c>
      <c r="L6554" s="78" t="s">
        <v>399</v>
      </c>
      <c r="M6554" s="78" t="s">
        <v>585</v>
      </c>
      <c r="N6554" s="78" t="s">
        <v>539</v>
      </c>
      <c r="O6554" s="82" t="s">
        <v>326</v>
      </c>
      <c r="P6554" s="82" t="s">
        <v>6229</v>
      </c>
      <c r="Q6554" s="83" t="str">
        <f>MID(Tabla1[[#This Row],[Aplicación]],14,1)</f>
        <v>2</v>
      </c>
      <c r="R6554" s="35" t="s">
        <v>265</v>
      </c>
      <c r="S6554" s="83" t="str">
        <f>MID(Tabla1[[#This Row],[Aplicación]],6,2)</f>
        <v>01</v>
      </c>
      <c r="T6554" s="84" t="str">
        <f>VLOOKUP(Tabla1[[#This Row],[AREA]],Hoja1!A:B,2,FALSE)</f>
        <v>01. Alcaldía</v>
      </c>
      <c r="U6554" s="83" t="str">
        <f>MID(Tabla1[[#This Row],[Aplicación]],9,4)</f>
        <v>9312</v>
      </c>
      <c r="V6554" s="84" t="str">
        <f>VLOOKUP(Tabla1[[#This Row],[PROGRAMA]],Hoja1!A:B,2,FALSE)</f>
        <v>9312. Intervención general</v>
      </c>
      <c r="W6554" s="83" t="str">
        <f>MID(Tabla1[[#This Row],[Aplicación]],14,2)</f>
        <v>22</v>
      </c>
      <c r="X6554" s="83" t="str">
        <f>MID(Tabla1[[#This Row],[Aplicación]],14,6)</f>
        <v>22706</v>
      </c>
    </row>
    <row r="6555" spans="1:24" x14ac:dyDescent="0.25">
      <c r="A6555" s="77">
        <v>220240046546</v>
      </c>
      <c r="B6555" s="78" t="s">
        <v>702</v>
      </c>
      <c r="C6555" s="79">
        <v>45572</v>
      </c>
      <c r="D6555" s="77">
        <v>22024001380</v>
      </c>
      <c r="E6555" s="78" t="s">
        <v>1262</v>
      </c>
      <c r="F6555" s="80">
        <v>5428.06</v>
      </c>
      <c r="G6555" s="78" t="s">
        <v>60</v>
      </c>
      <c r="H6555" s="78" t="s">
        <v>8395</v>
      </c>
      <c r="I6555" s="81" t="s">
        <v>2934</v>
      </c>
      <c r="J6555" s="78" t="s">
        <v>398</v>
      </c>
      <c r="K6555" s="78" t="s">
        <v>393</v>
      </c>
      <c r="L6555" s="78" t="s">
        <v>413</v>
      </c>
      <c r="M6555" s="78" t="s">
        <v>395</v>
      </c>
      <c r="N6555" s="78" t="s">
        <v>396</v>
      </c>
      <c r="O6555" s="82" t="s">
        <v>321</v>
      </c>
      <c r="P6555" s="82" t="s">
        <v>6229</v>
      </c>
      <c r="Q6555" s="83" t="str">
        <f>MID(Tabla1[[#This Row],[Aplicación]],14,1)</f>
        <v>2</v>
      </c>
      <c r="R6555" s="35" t="s">
        <v>265</v>
      </c>
      <c r="S6555" s="83" t="str">
        <f>MID(Tabla1[[#This Row],[Aplicación]],6,2)</f>
        <v>03</v>
      </c>
      <c r="T6555" s="84" t="str">
        <f>VLOOKUP(Tabla1[[#This Row],[AREA]],Hoja1!A:B,2,FALSE)</f>
        <v>03. Participación ciudadana y deportes</v>
      </c>
      <c r="U6555" s="83" t="str">
        <f>MID(Tabla1[[#This Row],[Aplicación]],9,4)</f>
        <v>9241</v>
      </c>
      <c r="V6555" s="84" t="str">
        <f>VLOOKUP(Tabla1[[#This Row],[PROGRAMA]],Hoja1!A:B,2,FALSE)</f>
        <v>9241. Participación ciudadana</v>
      </c>
      <c r="W6555" s="83" t="str">
        <f>MID(Tabla1[[#This Row],[Aplicación]],14,2)</f>
        <v>21</v>
      </c>
      <c r="X6555" s="83" t="str">
        <f>MID(Tabla1[[#This Row],[Aplicación]],14,6)</f>
        <v>213</v>
      </c>
    </row>
    <row r="6556" spans="1:24" x14ac:dyDescent="0.25">
      <c r="A6556" s="77">
        <v>220240053444</v>
      </c>
      <c r="B6556" s="78" t="s">
        <v>702</v>
      </c>
      <c r="C6556" s="79">
        <v>45607</v>
      </c>
      <c r="D6556" s="77">
        <v>22024001380</v>
      </c>
      <c r="E6556" s="78" t="s">
        <v>1262</v>
      </c>
      <c r="F6556" s="80">
        <v>5342.05</v>
      </c>
      <c r="G6556" s="78" t="s">
        <v>60</v>
      </c>
      <c r="H6556" s="78" t="s">
        <v>8396</v>
      </c>
      <c r="I6556" s="81" t="s">
        <v>2934</v>
      </c>
      <c r="J6556" s="78" t="s">
        <v>398</v>
      </c>
      <c r="K6556" s="78" t="s">
        <v>393</v>
      </c>
      <c r="L6556" s="78" t="s">
        <v>413</v>
      </c>
      <c r="M6556" s="78" t="s">
        <v>395</v>
      </c>
      <c r="N6556" s="78" t="s">
        <v>396</v>
      </c>
      <c r="O6556" s="82" t="s">
        <v>321</v>
      </c>
      <c r="P6556" s="82" t="s">
        <v>6229</v>
      </c>
      <c r="Q6556" s="83" t="str">
        <f>MID(Tabla1[[#This Row],[Aplicación]],14,1)</f>
        <v>2</v>
      </c>
      <c r="R6556" s="35" t="s">
        <v>265</v>
      </c>
      <c r="S6556" s="83" t="str">
        <f>MID(Tabla1[[#This Row],[Aplicación]],6,2)</f>
        <v>03</v>
      </c>
      <c r="T6556" s="84" t="str">
        <f>VLOOKUP(Tabla1[[#This Row],[AREA]],Hoja1!A:B,2,FALSE)</f>
        <v>03. Participación ciudadana y deportes</v>
      </c>
      <c r="U6556" s="83" t="str">
        <f>MID(Tabla1[[#This Row],[Aplicación]],9,4)</f>
        <v>9241</v>
      </c>
      <c r="V6556" s="84" t="str">
        <f>VLOOKUP(Tabla1[[#This Row],[PROGRAMA]],Hoja1!A:B,2,FALSE)</f>
        <v>9241. Participación ciudadana</v>
      </c>
      <c r="W6556" s="83" t="str">
        <f>MID(Tabla1[[#This Row],[Aplicación]],14,2)</f>
        <v>21</v>
      </c>
      <c r="X6556" s="83" t="str">
        <f>MID(Tabla1[[#This Row],[Aplicación]],14,6)</f>
        <v>213</v>
      </c>
    </row>
    <row r="6557" spans="1:24" x14ac:dyDescent="0.25">
      <c r="A6557" s="77">
        <v>220240053446</v>
      </c>
      <c r="B6557" s="78" t="s">
        <v>702</v>
      </c>
      <c r="C6557" s="79">
        <v>45607</v>
      </c>
      <c r="D6557" s="77">
        <v>22024001380</v>
      </c>
      <c r="E6557" s="78" t="s">
        <v>1262</v>
      </c>
      <c r="F6557" s="80">
        <v>2381.02</v>
      </c>
      <c r="G6557" s="78" t="s">
        <v>60</v>
      </c>
      <c r="H6557" s="78" t="s">
        <v>8397</v>
      </c>
      <c r="I6557" s="81" t="s">
        <v>2934</v>
      </c>
      <c r="J6557" s="78" t="s">
        <v>398</v>
      </c>
      <c r="K6557" s="78" t="s">
        <v>393</v>
      </c>
      <c r="L6557" s="78" t="s">
        <v>413</v>
      </c>
      <c r="M6557" s="78" t="s">
        <v>395</v>
      </c>
      <c r="N6557" s="78" t="s">
        <v>396</v>
      </c>
      <c r="O6557" s="82" t="s">
        <v>321</v>
      </c>
      <c r="P6557" s="82" t="s">
        <v>6229</v>
      </c>
      <c r="Q6557" s="83" t="str">
        <f>MID(Tabla1[[#This Row],[Aplicación]],14,1)</f>
        <v>2</v>
      </c>
      <c r="R6557" s="35" t="s">
        <v>265</v>
      </c>
      <c r="S6557" s="83" t="str">
        <f>MID(Tabla1[[#This Row],[Aplicación]],6,2)</f>
        <v>03</v>
      </c>
      <c r="T6557" s="84" t="str">
        <f>VLOOKUP(Tabla1[[#This Row],[AREA]],Hoja1!A:B,2,FALSE)</f>
        <v>03. Participación ciudadana y deportes</v>
      </c>
      <c r="U6557" s="83" t="str">
        <f>MID(Tabla1[[#This Row],[Aplicación]],9,4)</f>
        <v>9241</v>
      </c>
      <c r="V6557" s="84" t="str">
        <f>VLOOKUP(Tabla1[[#This Row],[PROGRAMA]],Hoja1!A:B,2,FALSE)</f>
        <v>9241. Participación ciudadana</v>
      </c>
      <c r="W6557" s="83" t="str">
        <f>MID(Tabla1[[#This Row],[Aplicación]],14,2)</f>
        <v>21</v>
      </c>
      <c r="X6557" s="83" t="str">
        <f>MID(Tabla1[[#This Row],[Aplicación]],14,6)</f>
        <v>213</v>
      </c>
    </row>
    <row r="6558" spans="1:24" x14ac:dyDescent="0.25">
      <c r="A6558" s="77">
        <v>220240053448</v>
      </c>
      <c r="B6558" s="78" t="s">
        <v>702</v>
      </c>
      <c r="C6558" s="79">
        <v>45607</v>
      </c>
      <c r="D6558" s="77">
        <v>22024005531</v>
      </c>
      <c r="E6558" s="78" t="s">
        <v>1262</v>
      </c>
      <c r="F6558" s="80">
        <v>1182.3399999999999</v>
      </c>
      <c r="G6558" s="78" t="s">
        <v>60</v>
      </c>
      <c r="H6558" s="78" t="s">
        <v>8398</v>
      </c>
      <c r="I6558" s="81" t="s">
        <v>2934</v>
      </c>
      <c r="J6558" s="78" t="s">
        <v>398</v>
      </c>
      <c r="K6558" s="78" t="s">
        <v>393</v>
      </c>
      <c r="L6558" s="78" t="s">
        <v>413</v>
      </c>
      <c r="M6558" s="78" t="s">
        <v>395</v>
      </c>
      <c r="N6558" s="78" t="s">
        <v>396</v>
      </c>
      <c r="O6558" s="82" t="s">
        <v>321</v>
      </c>
      <c r="P6558" s="82" t="s">
        <v>6229</v>
      </c>
      <c r="Q6558" s="83" t="str">
        <f>MID(Tabla1[[#This Row],[Aplicación]],14,1)</f>
        <v>2</v>
      </c>
      <c r="R6558" s="35" t="s">
        <v>265</v>
      </c>
      <c r="S6558" s="83" t="str">
        <f>MID(Tabla1[[#This Row],[Aplicación]],6,2)</f>
        <v>03</v>
      </c>
      <c r="T6558" s="84" t="str">
        <f>VLOOKUP(Tabla1[[#This Row],[AREA]],Hoja1!A:B,2,FALSE)</f>
        <v>03. Participación ciudadana y deportes</v>
      </c>
      <c r="U6558" s="83" t="str">
        <f>MID(Tabla1[[#This Row],[Aplicación]],9,4)</f>
        <v>9241</v>
      </c>
      <c r="V6558" s="84" t="str">
        <f>VLOOKUP(Tabla1[[#This Row],[PROGRAMA]],Hoja1!A:B,2,FALSE)</f>
        <v>9241. Participación ciudadana</v>
      </c>
      <c r="W6558" s="83" t="str">
        <f>MID(Tabla1[[#This Row],[Aplicación]],14,2)</f>
        <v>21</v>
      </c>
      <c r="X6558" s="83" t="str">
        <f>MID(Tabla1[[#This Row],[Aplicación]],14,6)</f>
        <v>213</v>
      </c>
    </row>
    <row r="6559" spans="1:24" x14ac:dyDescent="0.25">
      <c r="A6559" s="77">
        <v>220240053446</v>
      </c>
      <c r="B6559" s="78" t="s">
        <v>702</v>
      </c>
      <c r="C6559" s="79">
        <v>45607</v>
      </c>
      <c r="D6559" s="77">
        <v>22024005531</v>
      </c>
      <c r="E6559" s="78" t="s">
        <v>1262</v>
      </c>
      <c r="F6559" s="80">
        <v>1081.27</v>
      </c>
      <c r="G6559" s="78" t="s">
        <v>60</v>
      </c>
      <c r="H6559" s="78" t="s">
        <v>8397</v>
      </c>
      <c r="I6559" s="81" t="s">
        <v>2934</v>
      </c>
      <c r="J6559" s="78" t="s">
        <v>398</v>
      </c>
      <c r="K6559" s="78" t="s">
        <v>393</v>
      </c>
      <c r="L6559" s="78" t="s">
        <v>413</v>
      </c>
      <c r="M6559" s="78" t="s">
        <v>395</v>
      </c>
      <c r="N6559" s="78" t="s">
        <v>396</v>
      </c>
      <c r="O6559" s="82" t="s">
        <v>321</v>
      </c>
      <c r="P6559" s="82" t="s">
        <v>6229</v>
      </c>
      <c r="Q6559" s="83" t="str">
        <f>MID(Tabla1[[#This Row],[Aplicación]],14,1)</f>
        <v>2</v>
      </c>
      <c r="R6559" s="35" t="s">
        <v>265</v>
      </c>
      <c r="S6559" s="83" t="str">
        <f>MID(Tabla1[[#This Row],[Aplicación]],6,2)</f>
        <v>03</v>
      </c>
      <c r="T6559" s="84" t="str">
        <f>VLOOKUP(Tabla1[[#This Row],[AREA]],Hoja1!A:B,2,FALSE)</f>
        <v>03. Participación ciudadana y deportes</v>
      </c>
      <c r="U6559" s="83" t="str">
        <f>MID(Tabla1[[#This Row],[Aplicación]],9,4)</f>
        <v>9241</v>
      </c>
      <c r="V6559" s="84" t="str">
        <f>VLOOKUP(Tabla1[[#This Row],[PROGRAMA]],Hoja1!A:B,2,FALSE)</f>
        <v>9241. Participación ciudadana</v>
      </c>
      <c r="W6559" s="83" t="str">
        <f>MID(Tabla1[[#This Row],[Aplicación]],14,2)</f>
        <v>21</v>
      </c>
      <c r="X6559" s="83" t="str">
        <f>MID(Tabla1[[#This Row],[Aplicación]],14,6)</f>
        <v>213</v>
      </c>
    </row>
    <row r="6560" spans="1:24" x14ac:dyDescent="0.25">
      <c r="A6560" s="77">
        <v>220240046564</v>
      </c>
      <c r="B6560" s="78" t="s">
        <v>702</v>
      </c>
      <c r="C6560" s="79">
        <v>45572</v>
      </c>
      <c r="D6560" s="77">
        <v>22024001380</v>
      </c>
      <c r="E6560" s="78" t="s">
        <v>1262</v>
      </c>
      <c r="F6560" s="80">
        <v>910.25</v>
      </c>
      <c r="G6560" s="78" t="s">
        <v>60</v>
      </c>
      <c r="H6560" s="78" t="s">
        <v>8399</v>
      </c>
      <c r="I6560" s="81" t="s">
        <v>2934</v>
      </c>
      <c r="J6560" s="78" t="s">
        <v>398</v>
      </c>
      <c r="K6560" s="78" t="s">
        <v>393</v>
      </c>
      <c r="L6560" s="78" t="s">
        <v>413</v>
      </c>
      <c r="M6560" s="78" t="s">
        <v>395</v>
      </c>
      <c r="N6560" s="78" t="s">
        <v>396</v>
      </c>
      <c r="O6560" s="82" t="s">
        <v>321</v>
      </c>
      <c r="P6560" s="82" t="s">
        <v>6229</v>
      </c>
      <c r="Q6560" s="83" t="str">
        <f>MID(Tabla1[[#This Row],[Aplicación]],14,1)</f>
        <v>2</v>
      </c>
      <c r="R6560" s="35" t="s">
        <v>265</v>
      </c>
      <c r="S6560" s="83" t="str">
        <f>MID(Tabla1[[#This Row],[Aplicación]],6,2)</f>
        <v>03</v>
      </c>
      <c r="T6560" s="84" t="str">
        <f>VLOOKUP(Tabla1[[#This Row],[AREA]],Hoja1!A:B,2,FALSE)</f>
        <v>03. Participación ciudadana y deportes</v>
      </c>
      <c r="U6560" s="83" t="str">
        <f>MID(Tabla1[[#This Row],[Aplicación]],9,4)</f>
        <v>9241</v>
      </c>
      <c r="V6560" s="84" t="str">
        <f>VLOOKUP(Tabla1[[#This Row],[PROGRAMA]],Hoja1!A:B,2,FALSE)</f>
        <v>9241. Participación ciudadana</v>
      </c>
      <c r="W6560" s="83" t="str">
        <f>MID(Tabla1[[#This Row],[Aplicación]],14,2)</f>
        <v>21</v>
      </c>
      <c r="X6560" s="83" t="str">
        <f>MID(Tabla1[[#This Row],[Aplicación]],14,6)</f>
        <v>213</v>
      </c>
    </row>
    <row r="6561" spans="1:24" x14ac:dyDescent="0.25">
      <c r="A6561" s="77">
        <v>220240053450</v>
      </c>
      <c r="B6561" s="78" t="s">
        <v>702</v>
      </c>
      <c r="C6561" s="79">
        <v>45607</v>
      </c>
      <c r="D6561" s="77">
        <v>22024005531</v>
      </c>
      <c r="E6561" s="78" t="s">
        <v>1262</v>
      </c>
      <c r="F6561" s="80">
        <v>827.64</v>
      </c>
      <c r="G6561" s="78" t="s">
        <v>60</v>
      </c>
      <c r="H6561" s="78" t="s">
        <v>8400</v>
      </c>
      <c r="I6561" s="81" t="s">
        <v>2934</v>
      </c>
      <c r="J6561" s="78" t="s">
        <v>398</v>
      </c>
      <c r="K6561" s="78" t="s">
        <v>393</v>
      </c>
      <c r="L6561" s="78" t="s">
        <v>413</v>
      </c>
      <c r="M6561" s="78" t="s">
        <v>395</v>
      </c>
      <c r="N6561" s="78" t="s">
        <v>396</v>
      </c>
      <c r="O6561" s="82" t="s">
        <v>321</v>
      </c>
      <c r="P6561" s="82" t="s">
        <v>6229</v>
      </c>
      <c r="Q6561" s="83" t="str">
        <f>MID(Tabla1[[#This Row],[Aplicación]],14,1)</f>
        <v>2</v>
      </c>
      <c r="R6561" s="35" t="s">
        <v>265</v>
      </c>
      <c r="S6561" s="83" t="str">
        <f>MID(Tabla1[[#This Row],[Aplicación]],6,2)</f>
        <v>03</v>
      </c>
      <c r="T6561" s="84" t="str">
        <f>VLOOKUP(Tabla1[[#This Row],[AREA]],Hoja1!A:B,2,FALSE)</f>
        <v>03. Participación ciudadana y deportes</v>
      </c>
      <c r="U6561" s="83" t="str">
        <f>MID(Tabla1[[#This Row],[Aplicación]],9,4)</f>
        <v>9241</v>
      </c>
      <c r="V6561" s="84" t="str">
        <f>VLOOKUP(Tabla1[[#This Row],[PROGRAMA]],Hoja1!A:B,2,FALSE)</f>
        <v>9241. Participación ciudadana</v>
      </c>
      <c r="W6561" s="83" t="str">
        <f>MID(Tabla1[[#This Row],[Aplicación]],14,2)</f>
        <v>21</v>
      </c>
      <c r="X6561" s="83" t="str">
        <f>MID(Tabla1[[#This Row],[Aplicación]],14,6)</f>
        <v>213</v>
      </c>
    </row>
    <row r="6562" spans="1:24" x14ac:dyDescent="0.25">
      <c r="A6562" s="77">
        <v>220240066994</v>
      </c>
      <c r="B6562" s="78" t="s">
        <v>702</v>
      </c>
      <c r="C6562" s="79">
        <v>45657</v>
      </c>
      <c r="D6562" s="77">
        <v>22024005531</v>
      </c>
      <c r="E6562" s="78" t="s">
        <v>1262</v>
      </c>
      <c r="F6562" s="80">
        <v>1739.53</v>
      </c>
      <c r="G6562" s="78" t="s">
        <v>60</v>
      </c>
      <c r="H6562" s="78" t="s">
        <v>8401</v>
      </c>
      <c r="I6562" s="81">
        <v>300</v>
      </c>
      <c r="J6562" s="78" t="s">
        <v>398</v>
      </c>
      <c r="K6562" s="78" t="s">
        <v>393</v>
      </c>
      <c r="L6562" s="78" t="s">
        <v>413</v>
      </c>
      <c r="M6562" s="78" t="s">
        <v>395</v>
      </c>
      <c r="N6562" s="78" t="s">
        <v>396</v>
      </c>
      <c r="O6562" s="82" t="s">
        <v>321</v>
      </c>
      <c r="P6562" s="82" t="s">
        <v>6229</v>
      </c>
      <c r="Q6562" s="83" t="str">
        <f>MID(Tabla1[[#This Row],[Aplicación]],14,1)</f>
        <v>2</v>
      </c>
      <c r="R6562" s="35" t="s">
        <v>265</v>
      </c>
      <c r="S6562" s="83" t="str">
        <f>MID(Tabla1[[#This Row],[Aplicación]],6,2)</f>
        <v>03</v>
      </c>
      <c r="T6562" s="84" t="str">
        <f>VLOOKUP(Tabla1[[#This Row],[AREA]],Hoja1!A:B,2,FALSE)</f>
        <v>03. Participación ciudadana y deportes</v>
      </c>
      <c r="U6562" s="83" t="str">
        <f>MID(Tabla1[[#This Row],[Aplicación]],9,4)</f>
        <v>9241</v>
      </c>
      <c r="V6562" s="84" t="str">
        <f>VLOOKUP(Tabla1[[#This Row],[PROGRAMA]],Hoja1!A:B,2,FALSE)</f>
        <v>9241. Participación ciudadana</v>
      </c>
      <c r="W6562" s="83" t="str">
        <f>MID(Tabla1[[#This Row],[Aplicación]],14,2)</f>
        <v>21</v>
      </c>
      <c r="X6562" s="83" t="str">
        <f>MID(Tabla1[[#This Row],[Aplicación]],14,6)</f>
        <v>213</v>
      </c>
    </row>
    <row r="6563" spans="1:24" x14ac:dyDescent="0.25">
      <c r="A6563" s="77">
        <v>220240066996</v>
      </c>
      <c r="B6563" s="78" t="s">
        <v>702</v>
      </c>
      <c r="C6563" s="79">
        <v>45657</v>
      </c>
      <c r="D6563" s="77">
        <v>22024005531</v>
      </c>
      <c r="E6563" s="78" t="s">
        <v>1262</v>
      </c>
      <c r="F6563" s="80">
        <v>350.78</v>
      </c>
      <c r="G6563" s="78" t="s">
        <v>60</v>
      </c>
      <c r="H6563" s="78" t="s">
        <v>8402</v>
      </c>
      <c r="I6563" s="81">
        <v>300</v>
      </c>
      <c r="J6563" s="78" t="s">
        <v>398</v>
      </c>
      <c r="K6563" s="78" t="s">
        <v>393</v>
      </c>
      <c r="L6563" s="78" t="s">
        <v>413</v>
      </c>
      <c r="M6563" s="78" t="s">
        <v>395</v>
      </c>
      <c r="N6563" s="78" t="s">
        <v>396</v>
      </c>
      <c r="O6563" s="82" t="s">
        <v>321</v>
      </c>
      <c r="P6563" s="82" t="s">
        <v>6229</v>
      </c>
      <c r="Q6563" s="83" t="str">
        <f>MID(Tabla1[[#This Row],[Aplicación]],14,1)</f>
        <v>2</v>
      </c>
      <c r="R6563" s="35" t="s">
        <v>265</v>
      </c>
      <c r="S6563" s="83" t="str">
        <f>MID(Tabla1[[#This Row],[Aplicación]],6,2)</f>
        <v>03</v>
      </c>
      <c r="T6563" s="84" t="str">
        <f>VLOOKUP(Tabla1[[#This Row],[AREA]],Hoja1!A:B,2,FALSE)</f>
        <v>03. Participación ciudadana y deportes</v>
      </c>
      <c r="U6563" s="83" t="str">
        <f>MID(Tabla1[[#This Row],[Aplicación]],9,4)</f>
        <v>9241</v>
      </c>
      <c r="V6563" s="84" t="str">
        <f>VLOOKUP(Tabla1[[#This Row],[PROGRAMA]],Hoja1!A:B,2,FALSE)</f>
        <v>9241. Participación ciudadana</v>
      </c>
      <c r="W6563" s="83" t="str">
        <f>MID(Tabla1[[#This Row],[Aplicación]],14,2)</f>
        <v>21</v>
      </c>
      <c r="X6563" s="83" t="str">
        <f>MID(Tabla1[[#This Row],[Aplicación]],14,6)</f>
        <v>213</v>
      </c>
    </row>
    <row r="6564" spans="1:24" x14ac:dyDescent="0.25">
      <c r="A6564" s="77">
        <v>220240066998</v>
      </c>
      <c r="B6564" s="78" t="s">
        <v>702</v>
      </c>
      <c r="C6564" s="79">
        <v>45657</v>
      </c>
      <c r="D6564" s="77">
        <v>22024005531</v>
      </c>
      <c r="E6564" s="78" t="s">
        <v>1262</v>
      </c>
      <c r="F6564" s="80">
        <v>760.84</v>
      </c>
      <c r="G6564" s="78" t="s">
        <v>60</v>
      </c>
      <c r="H6564" s="78" t="s">
        <v>8403</v>
      </c>
      <c r="I6564" s="81">
        <v>300</v>
      </c>
      <c r="J6564" s="78" t="s">
        <v>398</v>
      </c>
      <c r="K6564" s="78" t="s">
        <v>393</v>
      </c>
      <c r="L6564" s="78" t="s">
        <v>413</v>
      </c>
      <c r="M6564" s="78" t="s">
        <v>395</v>
      </c>
      <c r="N6564" s="78" t="s">
        <v>396</v>
      </c>
      <c r="O6564" s="82" t="s">
        <v>321</v>
      </c>
      <c r="P6564" s="82" t="s">
        <v>6229</v>
      </c>
      <c r="Q6564" s="83" t="str">
        <f>MID(Tabla1[[#This Row],[Aplicación]],14,1)</f>
        <v>2</v>
      </c>
      <c r="R6564" s="35" t="s">
        <v>265</v>
      </c>
      <c r="S6564" s="83" t="str">
        <f>MID(Tabla1[[#This Row],[Aplicación]],6,2)</f>
        <v>03</v>
      </c>
      <c r="T6564" s="84" t="str">
        <f>VLOOKUP(Tabla1[[#This Row],[AREA]],Hoja1!A:B,2,FALSE)</f>
        <v>03. Participación ciudadana y deportes</v>
      </c>
      <c r="U6564" s="83" t="str">
        <f>MID(Tabla1[[#This Row],[Aplicación]],9,4)</f>
        <v>9241</v>
      </c>
      <c r="V6564" s="84" t="str">
        <f>VLOOKUP(Tabla1[[#This Row],[PROGRAMA]],Hoja1!A:B,2,FALSE)</f>
        <v>9241. Participación ciudadana</v>
      </c>
      <c r="W6564" s="83" t="str">
        <f>MID(Tabla1[[#This Row],[Aplicación]],14,2)</f>
        <v>21</v>
      </c>
      <c r="X6564" s="83" t="str">
        <f>MID(Tabla1[[#This Row],[Aplicación]],14,6)</f>
        <v>213</v>
      </c>
    </row>
    <row r="6565" spans="1:24" x14ac:dyDescent="0.25">
      <c r="A6565" s="77">
        <v>220240067000</v>
      </c>
      <c r="B6565" s="78" t="s">
        <v>702</v>
      </c>
      <c r="C6565" s="79">
        <v>45657</v>
      </c>
      <c r="D6565" s="77">
        <v>22024005531</v>
      </c>
      <c r="E6565" s="78" t="s">
        <v>1262</v>
      </c>
      <c r="F6565" s="80">
        <v>996.54</v>
      </c>
      <c r="G6565" s="78" t="s">
        <v>60</v>
      </c>
      <c r="H6565" s="78" t="s">
        <v>8404</v>
      </c>
      <c r="I6565" s="81">
        <v>300</v>
      </c>
      <c r="J6565" s="78" t="s">
        <v>398</v>
      </c>
      <c r="K6565" s="78" t="s">
        <v>393</v>
      </c>
      <c r="L6565" s="78" t="s">
        <v>413</v>
      </c>
      <c r="M6565" s="78" t="s">
        <v>395</v>
      </c>
      <c r="N6565" s="78" t="s">
        <v>396</v>
      </c>
      <c r="O6565" s="82" t="s">
        <v>321</v>
      </c>
      <c r="P6565" s="82" t="s">
        <v>6229</v>
      </c>
      <c r="Q6565" s="83" t="str">
        <f>MID(Tabla1[[#This Row],[Aplicación]],14,1)</f>
        <v>2</v>
      </c>
      <c r="R6565" s="35" t="s">
        <v>265</v>
      </c>
      <c r="S6565" s="83" t="str">
        <f>MID(Tabla1[[#This Row],[Aplicación]],6,2)</f>
        <v>03</v>
      </c>
      <c r="T6565" s="84" t="str">
        <f>VLOOKUP(Tabla1[[#This Row],[AREA]],Hoja1!A:B,2,FALSE)</f>
        <v>03. Participación ciudadana y deportes</v>
      </c>
      <c r="U6565" s="83" t="str">
        <f>MID(Tabla1[[#This Row],[Aplicación]],9,4)</f>
        <v>9241</v>
      </c>
      <c r="V6565" s="84" t="str">
        <f>VLOOKUP(Tabla1[[#This Row],[PROGRAMA]],Hoja1!A:B,2,FALSE)</f>
        <v>9241. Participación ciudadana</v>
      </c>
      <c r="W6565" s="83" t="str">
        <f>MID(Tabla1[[#This Row],[Aplicación]],14,2)</f>
        <v>21</v>
      </c>
      <c r="X6565" s="83" t="str">
        <f>MID(Tabla1[[#This Row],[Aplicación]],14,6)</f>
        <v>213</v>
      </c>
    </row>
    <row r="6566" spans="1:24" x14ac:dyDescent="0.25">
      <c r="A6566" s="77">
        <v>220240067002</v>
      </c>
      <c r="B6566" s="78" t="s">
        <v>702</v>
      </c>
      <c r="C6566" s="79">
        <v>45657</v>
      </c>
      <c r="D6566" s="77">
        <v>22024005531</v>
      </c>
      <c r="E6566" s="78" t="s">
        <v>1262</v>
      </c>
      <c r="F6566" s="80">
        <v>544.42999999999995</v>
      </c>
      <c r="G6566" s="78" t="s">
        <v>60</v>
      </c>
      <c r="H6566" s="78" t="s">
        <v>8405</v>
      </c>
      <c r="I6566" s="81">
        <v>300</v>
      </c>
      <c r="J6566" s="78" t="s">
        <v>398</v>
      </c>
      <c r="K6566" s="78" t="s">
        <v>393</v>
      </c>
      <c r="L6566" s="78" t="s">
        <v>413</v>
      </c>
      <c r="M6566" s="78" t="s">
        <v>395</v>
      </c>
      <c r="N6566" s="78" t="s">
        <v>396</v>
      </c>
      <c r="O6566" s="82" t="s">
        <v>321</v>
      </c>
      <c r="P6566" s="82" t="s">
        <v>6229</v>
      </c>
      <c r="Q6566" s="83" t="str">
        <f>MID(Tabla1[[#This Row],[Aplicación]],14,1)</f>
        <v>2</v>
      </c>
      <c r="R6566" s="35" t="s">
        <v>265</v>
      </c>
      <c r="S6566" s="83" t="str">
        <f>MID(Tabla1[[#This Row],[Aplicación]],6,2)</f>
        <v>03</v>
      </c>
      <c r="T6566" s="84" t="str">
        <f>VLOOKUP(Tabla1[[#This Row],[AREA]],Hoja1!A:B,2,FALSE)</f>
        <v>03. Participación ciudadana y deportes</v>
      </c>
      <c r="U6566" s="83" t="str">
        <f>MID(Tabla1[[#This Row],[Aplicación]],9,4)</f>
        <v>9241</v>
      </c>
      <c r="V6566" s="84" t="str">
        <f>VLOOKUP(Tabla1[[#This Row],[PROGRAMA]],Hoja1!A:B,2,FALSE)</f>
        <v>9241. Participación ciudadana</v>
      </c>
      <c r="W6566" s="83" t="str">
        <f>MID(Tabla1[[#This Row],[Aplicación]],14,2)</f>
        <v>21</v>
      </c>
      <c r="X6566" s="83" t="str">
        <f>MID(Tabla1[[#This Row],[Aplicación]],14,6)</f>
        <v>213</v>
      </c>
    </row>
    <row r="6567" spans="1:24" x14ac:dyDescent="0.25">
      <c r="A6567" s="77">
        <v>220240067042</v>
      </c>
      <c r="B6567" s="78" t="s">
        <v>702</v>
      </c>
      <c r="C6567" s="79">
        <v>45657</v>
      </c>
      <c r="D6567" s="77">
        <v>22024005531</v>
      </c>
      <c r="E6567" s="78" t="s">
        <v>1262</v>
      </c>
      <c r="F6567" s="80">
        <v>1686.74</v>
      </c>
      <c r="G6567" s="78" t="s">
        <v>60</v>
      </c>
      <c r="H6567" s="78" t="s">
        <v>8406</v>
      </c>
      <c r="I6567" s="81">
        <v>300</v>
      </c>
      <c r="J6567" s="78" t="s">
        <v>398</v>
      </c>
      <c r="K6567" s="78" t="s">
        <v>393</v>
      </c>
      <c r="L6567" s="78" t="s">
        <v>413</v>
      </c>
      <c r="M6567" s="78" t="s">
        <v>395</v>
      </c>
      <c r="N6567" s="78" t="s">
        <v>396</v>
      </c>
      <c r="O6567" s="82" t="s">
        <v>321</v>
      </c>
      <c r="P6567" s="82" t="s">
        <v>6229</v>
      </c>
      <c r="Q6567" s="83" t="str">
        <f>MID(Tabla1[[#This Row],[Aplicación]],14,1)</f>
        <v>2</v>
      </c>
      <c r="R6567" s="35" t="s">
        <v>265</v>
      </c>
      <c r="S6567" s="83" t="str">
        <f>MID(Tabla1[[#This Row],[Aplicación]],6,2)</f>
        <v>03</v>
      </c>
      <c r="T6567" s="84" t="str">
        <f>VLOOKUP(Tabla1[[#This Row],[AREA]],Hoja1!A:B,2,FALSE)</f>
        <v>03. Participación ciudadana y deportes</v>
      </c>
      <c r="U6567" s="83" t="str">
        <f>MID(Tabla1[[#This Row],[Aplicación]],9,4)</f>
        <v>9241</v>
      </c>
      <c r="V6567" s="84" t="str">
        <f>VLOOKUP(Tabla1[[#This Row],[PROGRAMA]],Hoja1!A:B,2,FALSE)</f>
        <v>9241. Participación ciudadana</v>
      </c>
      <c r="W6567" s="83" t="str">
        <f>MID(Tabla1[[#This Row],[Aplicación]],14,2)</f>
        <v>21</v>
      </c>
      <c r="X6567" s="83" t="str">
        <f>MID(Tabla1[[#This Row],[Aplicación]],14,6)</f>
        <v>213</v>
      </c>
    </row>
    <row r="6568" spans="1:24" x14ac:dyDescent="0.25">
      <c r="A6568" s="77">
        <v>220240067045</v>
      </c>
      <c r="B6568" s="78" t="s">
        <v>702</v>
      </c>
      <c r="C6568" s="79">
        <v>45657</v>
      </c>
      <c r="D6568" s="77">
        <v>22024005531</v>
      </c>
      <c r="E6568" s="78" t="s">
        <v>1262</v>
      </c>
      <c r="F6568" s="80">
        <v>3220.29</v>
      </c>
      <c r="G6568" s="78" t="s">
        <v>60</v>
      </c>
      <c r="H6568" s="78" t="s">
        <v>8407</v>
      </c>
      <c r="I6568" s="81">
        <v>300</v>
      </c>
      <c r="J6568" s="78" t="s">
        <v>398</v>
      </c>
      <c r="K6568" s="78" t="s">
        <v>393</v>
      </c>
      <c r="L6568" s="78" t="s">
        <v>413</v>
      </c>
      <c r="M6568" s="78" t="s">
        <v>395</v>
      </c>
      <c r="N6568" s="78" t="s">
        <v>396</v>
      </c>
      <c r="O6568" s="82" t="s">
        <v>321</v>
      </c>
      <c r="P6568" s="82" t="s">
        <v>6229</v>
      </c>
      <c r="Q6568" s="83" t="str">
        <f>MID(Tabla1[[#This Row],[Aplicación]],14,1)</f>
        <v>2</v>
      </c>
      <c r="R6568" s="35" t="s">
        <v>265</v>
      </c>
      <c r="S6568" s="83" t="str">
        <f>MID(Tabla1[[#This Row],[Aplicación]],6,2)</f>
        <v>03</v>
      </c>
      <c r="T6568" s="84" t="str">
        <f>VLOOKUP(Tabla1[[#This Row],[AREA]],Hoja1!A:B,2,FALSE)</f>
        <v>03. Participación ciudadana y deportes</v>
      </c>
      <c r="U6568" s="83" t="str">
        <f>MID(Tabla1[[#This Row],[Aplicación]],9,4)</f>
        <v>9241</v>
      </c>
      <c r="V6568" s="84" t="str">
        <f>VLOOKUP(Tabla1[[#This Row],[PROGRAMA]],Hoja1!A:B,2,FALSE)</f>
        <v>9241. Participación ciudadana</v>
      </c>
      <c r="W6568" s="83" t="str">
        <f>MID(Tabla1[[#This Row],[Aplicación]],14,2)</f>
        <v>21</v>
      </c>
      <c r="X6568" s="83" t="str">
        <f>MID(Tabla1[[#This Row],[Aplicación]],14,6)</f>
        <v>213</v>
      </c>
    </row>
    <row r="6569" spans="1:24" x14ac:dyDescent="0.25">
      <c r="A6569" s="77">
        <v>220240067081</v>
      </c>
      <c r="B6569" s="78" t="s">
        <v>702</v>
      </c>
      <c r="C6569" s="79">
        <v>45657</v>
      </c>
      <c r="D6569" s="77">
        <v>22024005531</v>
      </c>
      <c r="E6569" s="78" t="s">
        <v>1262</v>
      </c>
      <c r="F6569" s="80">
        <v>619.52</v>
      </c>
      <c r="G6569" s="78" t="s">
        <v>60</v>
      </c>
      <c r="H6569" s="78" t="s">
        <v>8408</v>
      </c>
      <c r="I6569" s="81">
        <v>300</v>
      </c>
      <c r="J6569" s="78" t="s">
        <v>398</v>
      </c>
      <c r="K6569" s="78" t="s">
        <v>393</v>
      </c>
      <c r="L6569" s="78" t="s">
        <v>413</v>
      </c>
      <c r="M6569" s="78" t="s">
        <v>395</v>
      </c>
      <c r="N6569" s="78" t="s">
        <v>396</v>
      </c>
      <c r="O6569" s="82" t="s">
        <v>321</v>
      </c>
      <c r="P6569" s="82" t="s">
        <v>6229</v>
      </c>
      <c r="Q6569" s="83" t="str">
        <f>MID(Tabla1[[#This Row],[Aplicación]],14,1)</f>
        <v>2</v>
      </c>
      <c r="R6569" s="35" t="s">
        <v>265</v>
      </c>
      <c r="S6569" s="83" t="str">
        <f>MID(Tabla1[[#This Row],[Aplicación]],6,2)</f>
        <v>03</v>
      </c>
      <c r="T6569" s="84" t="str">
        <f>VLOOKUP(Tabla1[[#This Row],[AREA]],Hoja1!A:B,2,FALSE)</f>
        <v>03. Participación ciudadana y deportes</v>
      </c>
      <c r="U6569" s="83" t="str">
        <f>MID(Tabla1[[#This Row],[Aplicación]],9,4)</f>
        <v>9241</v>
      </c>
      <c r="V6569" s="84" t="str">
        <f>VLOOKUP(Tabla1[[#This Row],[PROGRAMA]],Hoja1!A:B,2,FALSE)</f>
        <v>9241. Participación ciudadana</v>
      </c>
      <c r="W6569" s="83" t="str">
        <f>MID(Tabla1[[#This Row],[Aplicación]],14,2)</f>
        <v>21</v>
      </c>
      <c r="X6569" s="83" t="str">
        <f>MID(Tabla1[[#This Row],[Aplicación]],14,6)</f>
        <v>213</v>
      </c>
    </row>
    <row r="6570" spans="1:24" x14ac:dyDescent="0.25">
      <c r="A6570" s="77">
        <v>220240067084</v>
      </c>
      <c r="B6570" s="78" t="s">
        <v>702</v>
      </c>
      <c r="C6570" s="79">
        <v>45657</v>
      </c>
      <c r="D6570" s="77">
        <v>22024005531</v>
      </c>
      <c r="E6570" s="78" t="s">
        <v>1262</v>
      </c>
      <c r="F6570" s="80">
        <v>1052.2</v>
      </c>
      <c r="G6570" s="78" t="s">
        <v>60</v>
      </c>
      <c r="H6570" s="78" t="s">
        <v>8409</v>
      </c>
      <c r="I6570" s="81">
        <v>300</v>
      </c>
      <c r="J6570" s="78" t="s">
        <v>398</v>
      </c>
      <c r="K6570" s="78" t="s">
        <v>393</v>
      </c>
      <c r="L6570" s="78" t="s">
        <v>413</v>
      </c>
      <c r="M6570" s="78" t="s">
        <v>395</v>
      </c>
      <c r="N6570" s="78" t="s">
        <v>396</v>
      </c>
      <c r="O6570" s="82" t="s">
        <v>321</v>
      </c>
      <c r="P6570" s="82" t="s">
        <v>6229</v>
      </c>
      <c r="Q6570" s="83" t="str">
        <f>MID(Tabla1[[#This Row],[Aplicación]],14,1)</f>
        <v>2</v>
      </c>
      <c r="R6570" s="35" t="s">
        <v>265</v>
      </c>
      <c r="S6570" s="83" t="str">
        <f>MID(Tabla1[[#This Row],[Aplicación]],6,2)</f>
        <v>03</v>
      </c>
      <c r="T6570" s="84" t="str">
        <f>VLOOKUP(Tabla1[[#This Row],[AREA]],Hoja1!A:B,2,FALSE)</f>
        <v>03. Participación ciudadana y deportes</v>
      </c>
      <c r="U6570" s="83" t="str">
        <f>MID(Tabla1[[#This Row],[Aplicación]],9,4)</f>
        <v>9241</v>
      </c>
      <c r="V6570" s="84" t="str">
        <f>VLOOKUP(Tabla1[[#This Row],[PROGRAMA]],Hoja1!A:B,2,FALSE)</f>
        <v>9241. Participación ciudadana</v>
      </c>
      <c r="W6570" s="83" t="str">
        <f>MID(Tabla1[[#This Row],[Aplicación]],14,2)</f>
        <v>21</v>
      </c>
      <c r="X6570" s="83" t="str">
        <f>MID(Tabla1[[#This Row],[Aplicación]],14,6)</f>
        <v>213</v>
      </c>
    </row>
    <row r="6571" spans="1:24" x14ac:dyDescent="0.25">
      <c r="A6571" s="77">
        <v>220240067086</v>
      </c>
      <c r="B6571" s="78" t="s">
        <v>702</v>
      </c>
      <c r="C6571" s="79">
        <v>45657</v>
      </c>
      <c r="D6571" s="77">
        <v>22024005531</v>
      </c>
      <c r="E6571" s="78" t="s">
        <v>1262</v>
      </c>
      <c r="F6571" s="80">
        <v>524.03</v>
      </c>
      <c r="G6571" s="78" t="s">
        <v>60</v>
      </c>
      <c r="H6571" s="78" t="s">
        <v>8410</v>
      </c>
      <c r="I6571" s="81">
        <v>300</v>
      </c>
      <c r="J6571" s="78" t="s">
        <v>398</v>
      </c>
      <c r="K6571" s="78" t="s">
        <v>393</v>
      </c>
      <c r="L6571" s="78" t="s">
        <v>413</v>
      </c>
      <c r="M6571" s="78" t="s">
        <v>395</v>
      </c>
      <c r="N6571" s="78" t="s">
        <v>396</v>
      </c>
      <c r="O6571" s="82" t="s">
        <v>321</v>
      </c>
      <c r="P6571" s="82" t="s">
        <v>6229</v>
      </c>
      <c r="Q6571" s="83" t="str">
        <f>MID(Tabla1[[#This Row],[Aplicación]],14,1)</f>
        <v>2</v>
      </c>
      <c r="R6571" s="35" t="s">
        <v>265</v>
      </c>
      <c r="S6571" s="83" t="str">
        <f>MID(Tabla1[[#This Row],[Aplicación]],6,2)</f>
        <v>03</v>
      </c>
      <c r="T6571" s="84" t="str">
        <f>VLOOKUP(Tabla1[[#This Row],[AREA]],Hoja1!A:B,2,FALSE)</f>
        <v>03. Participación ciudadana y deportes</v>
      </c>
      <c r="U6571" s="83" t="str">
        <f>MID(Tabla1[[#This Row],[Aplicación]],9,4)</f>
        <v>9241</v>
      </c>
      <c r="V6571" s="84" t="str">
        <f>VLOOKUP(Tabla1[[#This Row],[PROGRAMA]],Hoja1!A:B,2,FALSE)</f>
        <v>9241. Participación ciudadana</v>
      </c>
      <c r="W6571" s="83" t="str">
        <f>MID(Tabla1[[#This Row],[Aplicación]],14,2)</f>
        <v>21</v>
      </c>
      <c r="X6571" s="83" t="str">
        <f>MID(Tabla1[[#This Row],[Aplicación]],14,6)</f>
        <v>213</v>
      </c>
    </row>
    <row r="6572" spans="1:24" x14ac:dyDescent="0.25">
      <c r="A6572" s="77">
        <v>220240067088</v>
      </c>
      <c r="B6572" s="78" t="s">
        <v>702</v>
      </c>
      <c r="C6572" s="79">
        <v>45657</v>
      </c>
      <c r="D6572" s="77">
        <v>22024005531</v>
      </c>
      <c r="E6572" s="78" t="s">
        <v>1262</v>
      </c>
      <c r="F6572" s="80">
        <v>4208.38</v>
      </c>
      <c r="G6572" s="78" t="s">
        <v>60</v>
      </c>
      <c r="H6572" s="78" t="s">
        <v>8411</v>
      </c>
      <c r="I6572" s="81">
        <v>300</v>
      </c>
      <c r="J6572" s="78" t="s">
        <v>398</v>
      </c>
      <c r="K6572" s="78" t="s">
        <v>393</v>
      </c>
      <c r="L6572" s="78" t="s">
        <v>413</v>
      </c>
      <c r="M6572" s="78" t="s">
        <v>395</v>
      </c>
      <c r="N6572" s="78" t="s">
        <v>396</v>
      </c>
      <c r="O6572" s="82" t="s">
        <v>321</v>
      </c>
      <c r="P6572" s="82" t="s">
        <v>6229</v>
      </c>
      <c r="Q6572" s="83" t="str">
        <f>MID(Tabla1[[#This Row],[Aplicación]],14,1)</f>
        <v>2</v>
      </c>
      <c r="R6572" s="35" t="s">
        <v>265</v>
      </c>
      <c r="S6572" s="83" t="str">
        <f>MID(Tabla1[[#This Row],[Aplicación]],6,2)</f>
        <v>03</v>
      </c>
      <c r="T6572" s="84" t="str">
        <f>VLOOKUP(Tabla1[[#This Row],[AREA]],Hoja1!A:B,2,FALSE)</f>
        <v>03. Participación ciudadana y deportes</v>
      </c>
      <c r="U6572" s="83" t="str">
        <f>MID(Tabla1[[#This Row],[Aplicación]],9,4)</f>
        <v>9241</v>
      </c>
      <c r="V6572" s="84" t="str">
        <f>VLOOKUP(Tabla1[[#This Row],[PROGRAMA]],Hoja1!A:B,2,FALSE)</f>
        <v>9241. Participación ciudadana</v>
      </c>
      <c r="W6572" s="83" t="str">
        <f>MID(Tabla1[[#This Row],[Aplicación]],14,2)</f>
        <v>21</v>
      </c>
      <c r="X6572" s="83" t="str">
        <f>MID(Tabla1[[#This Row],[Aplicación]],14,6)</f>
        <v>213</v>
      </c>
    </row>
    <row r="6573" spans="1:24" x14ac:dyDescent="0.25">
      <c r="A6573" s="77">
        <v>220240067095</v>
      </c>
      <c r="B6573" s="78" t="s">
        <v>702</v>
      </c>
      <c r="C6573" s="79">
        <v>45657</v>
      </c>
      <c r="D6573" s="77">
        <v>22024005531</v>
      </c>
      <c r="E6573" s="78" t="s">
        <v>1262</v>
      </c>
      <c r="F6573" s="80">
        <v>325.20999999999998</v>
      </c>
      <c r="G6573" s="78" t="s">
        <v>60</v>
      </c>
      <c r="H6573" s="78" t="s">
        <v>8412</v>
      </c>
      <c r="I6573" s="81">
        <v>300</v>
      </c>
      <c r="J6573" s="78" t="s">
        <v>398</v>
      </c>
      <c r="K6573" s="78" t="s">
        <v>393</v>
      </c>
      <c r="L6573" s="78" t="s">
        <v>413</v>
      </c>
      <c r="M6573" s="78" t="s">
        <v>395</v>
      </c>
      <c r="N6573" s="78" t="s">
        <v>396</v>
      </c>
      <c r="O6573" s="82" t="s">
        <v>321</v>
      </c>
      <c r="P6573" s="82" t="s">
        <v>6229</v>
      </c>
      <c r="Q6573" s="83" t="str">
        <f>MID(Tabla1[[#This Row],[Aplicación]],14,1)</f>
        <v>2</v>
      </c>
      <c r="R6573" s="35" t="s">
        <v>265</v>
      </c>
      <c r="S6573" s="83" t="str">
        <f>MID(Tabla1[[#This Row],[Aplicación]],6,2)</f>
        <v>03</v>
      </c>
      <c r="T6573" s="84" t="str">
        <f>VLOOKUP(Tabla1[[#This Row],[AREA]],Hoja1!A:B,2,FALSE)</f>
        <v>03. Participación ciudadana y deportes</v>
      </c>
      <c r="U6573" s="83" t="str">
        <f>MID(Tabla1[[#This Row],[Aplicación]],9,4)</f>
        <v>9241</v>
      </c>
      <c r="V6573" s="84" t="str">
        <f>VLOOKUP(Tabla1[[#This Row],[PROGRAMA]],Hoja1!A:B,2,FALSE)</f>
        <v>9241. Participación ciudadana</v>
      </c>
      <c r="W6573" s="83" t="str">
        <f>MID(Tabla1[[#This Row],[Aplicación]],14,2)</f>
        <v>21</v>
      </c>
      <c r="X6573" s="83" t="str">
        <f>MID(Tabla1[[#This Row],[Aplicación]],14,6)</f>
        <v>213</v>
      </c>
    </row>
    <row r="6574" spans="1:24" x14ac:dyDescent="0.25">
      <c r="A6574" s="77">
        <v>220240067097</v>
      </c>
      <c r="B6574" s="78" t="s">
        <v>702</v>
      </c>
      <c r="C6574" s="79">
        <v>45657</v>
      </c>
      <c r="D6574" s="77">
        <v>22024005531</v>
      </c>
      <c r="E6574" s="78" t="s">
        <v>1262</v>
      </c>
      <c r="F6574" s="80">
        <v>446.49</v>
      </c>
      <c r="G6574" s="78" t="s">
        <v>60</v>
      </c>
      <c r="H6574" s="78" t="s">
        <v>8413</v>
      </c>
      <c r="I6574" s="81">
        <v>300</v>
      </c>
      <c r="J6574" s="78" t="s">
        <v>398</v>
      </c>
      <c r="K6574" s="78" t="s">
        <v>393</v>
      </c>
      <c r="L6574" s="78" t="s">
        <v>413</v>
      </c>
      <c r="M6574" s="78" t="s">
        <v>395</v>
      </c>
      <c r="N6574" s="78" t="s">
        <v>396</v>
      </c>
      <c r="O6574" s="82" t="s">
        <v>321</v>
      </c>
      <c r="P6574" s="82" t="s">
        <v>6229</v>
      </c>
      <c r="Q6574" s="83" t="str">
        <f>MID(Tabla1[[#This Row],[Aplicación]],14,1)</f>
        <v>2</v>
      </c>
      <c r="R6574" s="35" t="s">
        <v>265</v>
      </c>
      <c r="S6574" s="83" t="str">
        <f>MID(Tabla1[[#This Row],[Aplicación]],6,2)</f>
        <v>03</v>
      </c>
      <c r="T6574" s="84" t="str">
        <f>VLOOKUP(Tabla1[[#This Row],[AREA]],Hoja1!A:B,2,FALSE)</f>
        <v>03. Participación ciudadana y deportes</v>
      </c>
      <c r="U6574" s="83" t="str">
        <f>MID(Tabla1[[#This Row],[Aplicación]],9,4)</f>
        <v>9241</v>
      </c>
      <c r="V6574" s="84" t="str">
        <f>VLOOKUP(Tabla1[[#This Row],[PROGRAMA]],Hoja1!A:B,2,FALSE)</f>
        <v>9241. Participación ciudadana</v>
      </c>
      <c r="W6574" s="83" t="str">
        <f>MID(Tabla1[[#This Row],[Aplicación]],14,2)</f>
        <v>21</v>
      </c>
      <c r="X6574" s="83" t="str">
        <f>MID(Tabla1[[#This Row],[Aplicación]],14,6)</f>
        <v>213</v>
      </c>
    </row>
    <row r="6575" spans="1:24" x14ac:dyDescent="0.25">
      <c r="A6575" s="77">
        <v>220240067105</v>
      </c>
      <c r="B6575" s="78" t="s">
        <v>702</v>
      </c>
      <c r="C6575" s="79">
        <v>45657</v>
      </c>
      <c r="D6575" s="77">
        <v>22024005531</v>
      </c>
      <c r="E6575" s="78" t="s">
        <v>1262</v>
      </c>
      <c r="F6575" s="80">
        <v>666.58</v>
      </c>
      <c r="G6575" s="78" t="s">
        <v>60</v>
      </c>
      <c r="H6575" s="78" t="s">
        <v>8414</v>
      </c>
      <c r="I6575" s="81">
        <v>300</v>
      </c>
      <c r="J6575" s="78" t="s">
        <v>398</v>
      </c>
      <c r="K6575" s="78" t="s">
        <v>393</v>
      </c>
      <c r="L6575" s="78" t="s">
        <v>413</v>
      </c>
      <c r="M6575" s="78" t="s">
        <v>395</v>
      </c>
      <c r="N6575" s="78" t="s">
        <v>396</v>
      </c>
      <c r="O6575" s="82" t="s">
        <v>321</v>
      </c>
      <c r="P6575" s="82" t="s">
        <v>6229</v>
      </c>
      <c r="Q6575" s="83" t="str">
        <f>MID(Tabla1[[#This Row],[Aplicación]],14,1)</f>
        <v>2</v>
      </c>
      <c r="R6575" s="35" t="s">
        <v>265</v>
      </c>
      <c r="S6575" s="83" t="str">
        <f>MID(Tabla1[[#This Row],[Aplicación]],6,2)</f>
        <v>03</v>
      </c>
      <c r="T6575" s="84" t="str">
        <f>VLOOKUP(Tabla1[[#This Row],[AREA]],Hoja1!A:B,2,FALSE)</f>
        <v>03. Participación ciudadana y deportes</v>
      </c>
      <c r="U6575" s="83" t="str">
        <f>MID(Tabla1[[#This Row],[Aplicación]],9,4)</f>
        <v>9241</v>
      </c>
      <c r="V6575" s="84" t="str">
        <f>VLOOKUP(Tabla1[[#This Row],[PROGRAMA]],Hoja1!A:B,2,FALSE)</f>
        <v>9241. Participación ciudadana</v>
      </c>
      <c r="W6575" s="83" t="str">
        <f>MID(Tabla1[[#This Row],[Aplicación]],14,2)</f>
        <v>21</v>
      </c>
      <c r="X6575" s="83" t="str">
        <f>MID(Tabla1[[#This Row],[Aplicación]],14,6)</f>
        <v>213</v>
      </c>
    </row>
    <row r="6576" spans="1:24" x14ac:dyDescent="0.25">
      <c r="A6576" s="77">
        <v>220240067107</v>
      </c>
      <c r="B6576" s="78" t="s">
        <v>702</v>
      </c>
      <c r="C6576" s="79">
        <v>45657</v>
      </c>
      <c r="D6576" s="77">
        <v>22024005531</v>
      </c>
      <c r="E6576" s="78" t="s">
        <v>1262</v>
      </c>
      <c r="F6576" s="80">
        <v>772.46</v>
      </c>
      <c r="G6576" s="78" t="s">
        <v>60</v>
      </c>
      <c r="H6576" s="78" t="s">
        <v>8415</v>
      </c>
      <c r="I6576" s="81">
        <v>300</v>
      </c>
      <c r="J6576" s="78" t="s">
        <v>398</v>
      </c>
      <c r="K6576" s="78" t="s">
        <v>393</v>
      </c>
      <c r="L6576" s="78" t="s">
        <v>413</v>
      </c>
      <c r="M6576" s="78" t="s">
        <v>395</v>
      </c>
      <c r="N6576" s="78" t="s">
        <v>396</v>
      </c>
      <c r="O6576" s="82" t="s">
        <v>321</v>
      </c>
      <c r="P6576" s="82" t="s">
        <v>6229</v>
      </c>
      <c r="Q6576" s="83" t="str">
        <f>MID(Tabla1[[#This Row],[Aplicación]],14,1)</f>
        <v>2</v>
      </c>
      <c r="R6576" s="35" t="s">
        <v>265</v>
      </c>
      <c r="S6576" s="83" t="str">
        <f>MID(Tabla1[[#This Row],[Aplicación]],6,2)</f>
        <v>03</v>
      </c>
      <c r="T6576" s="84" t="str">
        <f>VLOOKUP(Tabla1[[#This Row],[AREA]],Hoja1!A:B,2,FALSE)</f>
        <v>03. Participación ciudadana y deportes</v>
      </c>
      <c r="U6576" s="83" t="str">
        <f>MID(Tabla1[[#This Row],[Aplicación]],9,4)</f>
        <v>9241</v>
      </c>
      <c r="V6576" s="84" t="str">
        <f>VLOOKUP(Tabla1[[#This Row],[PROGRAMA]],Hoja1!A:B,2,FALSE)</f>
        <v>9241. Participación ciudadana</v>
      </c>
      <c r="W6576" s="83" t="str">
        <f>MID(Tabla1[[#This Row],[Aplicación]],14,2)</f>
        <v>21</v>
      </c>
      <c r="X6576" s="83" t="str">
        <f>MID(Tabla1[[#This Row],[Aplicación]],14,6)</f>
        <v>213</v>
      </c>
    </row>
    <row r="6577" spans="1:24" x14ac:dyDescent="0.25">
      <c r="A6577" s="77">
        <v>220240067109</v>
      </c>
      <c r="B6577" s="78" t="s">
        <v>702</v>
      </c>
      <c r="C6577" s="79">
        <v>45657</v>
      </c>
      <c r="D6577" s="77">
        <v>22024005531</v>
      </c>
      <c r="E6577" s="78" t="s">
        <v>1262</v>
      </c>
      <c r="F6577" s="80">
        <v>477.71</v>
      </c>
      <c r="G6577" s="78" t="s">
        <v>60</v>
      </c>
      <c r="H6577" s="78" t="s">
        <v>8416</v>
      </c>
      <c r="I6577" s="81">
        <v>300</v>
      </c>
      <c r="J6577" s="78" t="s">
        <v>398</v>
      </c>
      <c r="K6577" s="78" t="s">
        <v>393</v>
      </c>
      <c r="L6577" s="78" t="s">
        <v>413</v>
      </c>
      <c r="M6577" s="78" t="s">
        <v>395</v>
      </c>
      <c r="N6577" s="78" t="s">
        <v>396</v>
      </c>
      <c r="O6577" s="82" t="s">
        <v>321</v>
      </c>
      <c r="P6577" s="82" t="s">
        <v>6229</v>
      </c>
      <c r="Q6577" s="83" t="str">
        <f>MID(Tabla1[[#This Row],[Aplicación]],14,1)</f>
        <v>2</v>
      </c>
      <c r="R6577" s="35" t="s">
        <v>265</v>
      </c>
      <c r="S6577" s="83" t="str">
        <f>MID(Tabla1[[#This Row],[Aplicación]],6,2)</f>
        <v>03</v>
      </c>
      <c r="T6577" s="84" t="str">
        <f>VLOOKUP(Tabla1[[#This Row],[AREA]],Hoja1!A:B,2,FALSE)</f>
        <v>03. Participación ciudadana y deportes</v>
      </c>
      <c r="U6577" s="83" t="str">
        <f>MID(Tabla1[[#This Row],[Aplicación]],9,4)</f>
        <v>9241</v>
      </c>
      <c r="V6577" s="84" t="str">
        <f>VLOOKUP(Tabla1[[#This Row],[PROGRAMA]],Hoja1!A:B,2,FALSE)</f>
        <v>9241. Participación ciudadana</v>
      </c>
      <c r="W6577" s="83" t="str">
        <f>MID(Tabla1[[#This Row],[Aplicación]],14,2)</f>
        <v>21</v>
      </c>
      <c r="X6577" s="83" t="str">
        <f>MID(Tabla1[[#This Row],[Aplicación]],14,6)</f>
        <v>213</v>
      </c>
    </row>
    <row r="6578" spans="1:24" x14ac:dyDescent="0.25">
      <c r="A6578" s="77">
        <v>220240067111</v>
      </c>
      <c r="B6578" s="78" t="s">
        <v>702</v>
      </c>
      <c r="C6578" s="79">
        <v>45657</v>
      </c>
      <c r="D6578" s="77">
        <v>22024005531</v>
      </c>
      <c r="E6578" s="78" t="s">
        <v>1262</v>
      </c>
      <c r="F6578" s="80">
        <v>867.52</v>
      </c>
      <c r="G6578" s="78" t="s">
        <v>60</v>
      </c>
      <c r="H6578" s="78" t="s">
        <v>8417</v>
      </c>
      <c r="I6578" s="81">
        <v>300</v>
      </c>
      <c r="J6578" s="78" t="s">
        <v>398</v>
      </c>
      <c r="K6578" s="78" t="s">
        <v>393</v>
      </c>
      <c r="L6578" s="78" t="s">
        <v>413</v>
      </c>
      <c r="M6578" s="78" t="s">
        <v>395</v>
      </c>
      <c r="N6578" s="78" t="s">
        <v>396</v>
      </c>
      <c r="O6578" s="82" t="s">
        <v>321</v>
      </c>
      <c r="P6578" s="82" t="s">
        <v>6229</v>
      </c>
      <c r="Q6578" s="83" t="str">
        <f>MID(Tabla1[[#This Row],[Aplicación]],14,1)</f>
        <v>2</v>
      </c>
      <c r="R6578" s="35" t="s">
        <v>265</v>
      </c>
      <c r="S6578" s="83" t="str">
        <f>MID(Tabla1[[#This Row],[Aplicación]],6,2)</f>
        <v>03</v>
      </c>
      <c r="T6578" s="84" t="str">
        <f>VLOOKUP(Tabla1[[#This Row],[AREA]],Hoja1!A:B,2,FALSE)</f>
        <v>03. Participación ciudadana y deportes</v>
      </c>
      <c r="U6578" s="83" t="str">
        <f>MID(Tabla1[[#This Row],[Aplicación]],9,4)</f>
        <v>9241</v>
      </c>
      <c r="V6578" s="84" t="str">
        <f>VLOOKUP(Tabla1[[#This Row],[PROGRAMA]],Hoja1!A:B,2,FALSE)</f>
        <v>9241. Participación ciudadana</v>
      </c>
      <c r="W6578" s="83" t="str">
        <f>MID(Tabla1[[#This Row],[Aplicación]],14,2)</f>
        <v>21</v>
      </c>
      <c r="X6578" s="83" t="str">
        <f>MID(Tabla1[[#This Row],[Aplicación]],14,6)</f>
        <v>213</v>
      </c>
    </row>
    <row r="6579" spans="1:24" x14ac:dyDescent="0.25">
      <c r="A6579" s="77">
        <v>220240055441</v>
      </c>
      <c r="B6579" s="78" t="s">
        <v>390</v>
      </c>
      <c r="C6579" s="79">
        <v>45617</v>
      </c>
      <c r="D6579" s="77">
        <v>22024008642</v>
      </c>
      <c r="E6579" s="78" t="s">
        <v>1230</v>
      </c>
      <c r="F6579" s="80">
        <v>11928.56</v>
      </c>
      <c r="G6579" s="78" t="s">
        <v>5004</v>
      </c>
      <c r="H6579" s="78" t="s">
        <v>8418</v>
      </c>
      <c r="I6579" s="81" t="s">
        <v>2930</v>
      </c>
      <c r="J6579" s="78" t="s">
        <v>398</v>
      </c>
      <c r="K6579" s="78" t="s">
        <v>398</v>
      </c>
      <c r="L6579" s="78" t="s">
        <v>413</v>
      </c>
      <c r="M6579" s="78" t="s">
        <v>585</v>
      </c>
      <c r="N6579" s="78" t="s">
        <v>539</v>
      </c>
      <c r="O6579" s="82" t="s">
        <v>326</v>
      </c>
      <c r="P6579" s="82" t="s">
        <v>6229</v>
      </c>
      <c r="Q6579" s="83" t="str">
        <f>MID(Tabla1[[#This Row],[Aplicación]],14,1)</f>
        <v>6</v>
      </c>
      <c r="R6579" s="35" t="s">
        <v>266</v>
      </c>
      <c r="S6579" s="83" t="str">
        <f>MID(Tabla1[[#This Row],[Aplicación]],6,2)</f>
        <v>11</v>
      </c>
      <c r="T6579" s="84" t="str">
        <f>VLOOKUP(Tabla1[[#This Row],[AREA]],Hoja1!A:B,2,FALSE)</f>
        <v>11. Salud pública y seguridad ciudadana</v>
      </c>
      <c r="U6579" s="83" t="str">
        <f>MID(Tabla1[[#This Row],[Aplicación]],9,4)</f>
        <v>1321</v>
      </c>
      <c r="V6579" s="84" t="str">
        <f>VLOOKUP(Tabla1[[#This Row],[PROGRAMA]],Hoja1!A:B,2,FALSE)</f>
        <v>1321. Policía municipal</v>
      </c>
      <c r="W6579" s="83" t="str">
        <f>MID(Tabla1[[#This Row],[Aplicación]],14,2)</f>
        <v>62</v>
      </c>
      <c r="X6579" s="83" t="str">
        <f>MID(Tabla1[[#This Row],[Aplicación]],14,6)</f>
        <v>626</v>
      </c>
    </row>
    <row r="6580" spans="1:24" x14ac:dyDescent="0.25">
      <c r="A6580" s="77">
        <v>220240055089</v>
      </c>
      <c r="B6580" s="78" t="s">
        <v>390</v>
      </c>
      <c r="C6580" s="79">
        <v>45616</v>
      </c>
      <c r="D6580" s="77">
        <v>22024006812</v>
      </c>
      <c r="E6580" s="78" t="s">
        <v>1244</v>
      </c>
      <c r="F6580" s="80">
        <v>11157.2</v>
      </c>
      <c r="G6580" s="78" t="s">
        <v>564</v>
      </c>
      <c r="H6580" s="78" t="s">
        <v>8419</v>
      </c>
      <c r="I6580" s="81" t="s">
        <v>2930</v>
      </c>
      <c r="J6580" s="78" t="s">
        <v>537</v>
      </c>
      <c r="K6580" s="78" t="s">
        <v>537</v>
      </c>
      <c r="L6580" s="78" t="s">
        <v>399</v>
      </c>
      <c r="M6580" s="78" t="s">
        <v>585</v>
      </c>
      <c r="N6580" s="78" t="s">
        <v>539</v>
      </c>
      <c r="O6580" s="82" t="s">
        <v>326</v>
      </c>
      <c r="P6580" s="82" t="s">
        <v>6229</v>
      </c>
      <c r="Q6580" s="83" t="str">
        <f>MID(Tabla1[[#This Row],[Aplicación]],14,1)</f>
        <v>2</v>
      </c>
      <c r="R6580" s="35" t="s">
        <v>265</v>
      </c>
      <c r="S6580" s="83" t="str">
        <f>MID(Tabla1[[#This Row],[Aplicación]],6,2)</f>
        <v>09</v>
      </c>
      <c r="T6580" s="84" t="str">
        <f>VLOOKUP(Tabla1[[#This Row],[AREA]],Hoja1!A:B,2,FALSE)</f>
        <v>09. Turismo, eventos y marca ciudad</v>
      </c>
      <c r="U6580" s="83" t="str">
        <f>MID(Tabla1[[#This Row],[Aplicación]],9,4)</f>
        <v>4321</v>
      </c>
      <c r="V6580" s="84" t="str">
        <f>VLOOKUP(Tabla1[[#This Row],[PROGRAMA]],Hoja1!A:B,2,FALSE)</f>
        <v>4321. Turismo</v>
      </c>
      <c r="W6580" s="83" t="str">
        <f>MID(Tabla1[[#This Row],[Aplicación]],14,2)</f>
        <v>22</v>
      </c>
      <c r="X6580" s="83" t="str">
        <f>MID(Tabla1[[#This Row],[Aplicación]],14,6)</f>
        <v>22799</v>
      </c>
    </row>
    <row r="6581" spans="1:24" x14ac:dyDescent="0.25">
      <c r="A6581" s="77">
        <v>220240057800</v>
      </c>
      <c r="B6581" s="78" t="s">
        <v>390</v>
      </c>
      <c r="C6581" s="79">
        <v>45629</v>
      </c>
      <c r="D6581" s="77">
        <v>22024008693</v>
      </c>
      <c r="E6581" s="78" t="s">
        <v>3418</v>
      </c>
      <c r="F6581" s="80">
        <v>10836.24</v>
      </c>
      <c r="G6581" s="78" t="s">
        <v>8420</v>
      </c>
      <c r="H6581" s="78" t="s">
        <v>8421</v>
      </c>
      <c r="I6581" s="81" t="s">
        <v>2930</v>
      </c>
      <c r="J6581" s="78" t="s">
        <v>1039</v>
      </c>
      <c r="K6581" s="78" t="s">
        <v>806</v>
      </c>
      <c r="L6581" s="78" t="s">
        <v>399</v>
      </c>
      <c r="M6581" s="78" t="s">
        <v>585</v>
      </c>
      <c r="N6581" s="78" t="s">
        <v>539</v>
      </c>
      <c r="O6581" s="82" t="s">
        <v>326</v>
      </c>
      <c r="P6581" s="82" t="s">
        <v>6229</v>
      </c>
      <c r="Q6581" s="83" t="str">
        <f>MID(Tabla1[[#This Row],[Aplicación]],14,1)</f>
        <v>6</v>
      </c>
      <c r="R6581" s="35" t="s">
        <v>266</v>
      </c>
      <c r="S6581" s="83" t="str">
        <f>MID(Tabla1[[#This Row],[Aplicación]],6,2)</f>
        <v>02</v>
      </c>
      <c r="T6581" s="84" t="str">
        <f>VLOOKUP(Tabla1[[#This Row],[AREA]],Hoja1!A:B,2,FALSE)</f>
        <v>02. Urbanismo y vivienda</v>
      </c>
      <c r="U6581" s="83" t="str">
        <f>MID(Tabla1[[#This Row],[Aplicación]],9,4)</f>
        <v>9332</v>
      </c>
      <c r="V6581" s="84" t="str">
        <f>VLOOKUP(Tabla1[[#This Row],[PROGRAMA]],Hoja1!A:B,2,FALSE)</f>
        <v>9332. Mantenimiento de edificios e instalaciones municipales</v>
      </c>
      <c r="W6581" s="83" t="str">
        <f>MID(Tabla1[[#This Row],[Aplicación]],14,2)</f>
        <v>63</v>
      </c>
      <c r="X6581" s="83" t="str">
        <f>MID(Tabla1[[#This Row],[Aplicación]],14,6)</f>
        <v>632</v>
      </c>
    </row>
    <row r="6582" spans="1:24" x14ac:dyDescent="0.25">
      <c r="A6582" s="77">
        <v>220240068494</v>
      </c>
      <c r="B6582" s="78" t="s">
        <v>702</v>
      </c>
      <c r="C6582" s="79">
        <v>45657</v>
      </c>
      <c r="D6582" s="77">
        <v>22024004613</v>
      </c>
      <c r="E6582" s="78" t="s">
        <v>5013</v>
      </c>
      <c r="F6582" s="80">
        <v>416</v>
      </c>
      <c r="G6582" s="78" t="s">
        <v>4876</v>
      </c>
      <c r="H6582" s="78" t="s">
        <v>8422</v>
      </c>
      <c r="I6582" s="81">
        <v>300</v>
      </c>
      <c r="J6582" s="78" t="s">
        <v>398</v>
      </c>
      <c r="K6582" s="78" t="s">
        <v>398</v>
      </c>
      <c r="L6582" s="78" t="s">
        <v>413</v>
      </c>
      <c r="M6582" s="78" t="s">
        <v>395</v>
      </c>
      <c r="N6582" s="78" t="s">
        <v>396</v>
      </c>
      <c r="O6582" s="82" t="s">
        <v>325</v>
      </c>
      <c r="P6582" s="82" t="s">
        <v>6229</v>
      </c>
      <c r="Q6582" s="83" t="str">
        <f>MID(Tabla1[[#This Row],[Aplicación]],14,1)</f>
        <v>6</v>
      </c>
      <c r="R6582" s="35" t="s">
        <v>266</v>
      </c>
      <c r="S6582" s="83" t="str">
        <f>MID(Tabla1[[#This Row],[Aplicación]],6,2)</f>
        <v>06</v>
      </c>
      <c r="T6582" s="84" t="str">
        <f>VLOOKUP(Tabla1[[#This Row],[AREA]],Hoja1!A:B,2,FALSE)</f>
        <v>06. Educación y cultura</v>
      </c>
      <c r="U6582" s="83" t="str">
        <f>MID(Tabla1[[#This Row],[Aplicación]],9,4)</f>
        <v>3321</v>
      </c>
      <c r="V6582" s="84" t="str">
        <f>VLOOKUP(Tabla1[[#This Row],[PROGRAMA]],Hoja1!A:B,2,FALSE)</f>
        <v>3321. Bibliotecas públicas</v>
      </c>
      <c r="W6582" s="83" t="str">
        <f>MID(Tabla1[[#This Row],[Aplicación]],14,2)</f>
        <v>62</v>
      </c>
      <c r="X6582" s="83" t="str">
        <f>MID(Tabla1[[#This Row],[Aplicación]],14,6)</f>
        <v>629</v>
      </c>
    </row>
    <row r="6583" spans="1:24" x14ac:dyDescent="0.25">
      <c r="A6583" s="77">
        <v>220240056036</v>
      </c>
      <c r="B6583" s="78" t="s">
        <v>390</v>
      </c>
      <c r="C6583" s="79">
        <v>45621</v>
      </c>
      <c r="D6583" s="77">
        <v>22024008830</v>
      </c>
      <c r="E6583" s="78" t="s">
        <v>8423</v>
      </c>
      <c r="F6583" s="80">
        <v>363</v>
      </c>
      <c r="G6583" s="78" t="s">
        <v>8424</v>
      </c>
      <c r="H6583" s="78" t="s">
        <v>8425</v>
      </c>
      <c r="I6583" s="81" t="s">
        <v>2930</v>
      </c>
      <c r="J6583" s="78" t="s">
        <v>398</v>
      </c>
      <c r="K6583" s="78" t="s">
        <v>398</v>
      </c>
      <c r="L6583" s="78" t="s">
        <v>399</v>
      </c>
      <c r="M6583" s="78" t="s">
        <v>585</v>
      </c>
      <c r="N6583" s="78" t="s">
        <v>539</v>
      </c>
      <c r="O6583" s="82" t="s">
        <v>326</v>
      </c>
      <c r="P6583" s="82" t="s">
        <v>6229</v>
      </c>
      <c r="Q6583" s="83" t="str">
        <f>MID(Tabla1[[#This Row],[Aplicación]],14,1)</f>
        <v>2</v>
      </c>
      <c r="R6583" s="35" t="s">
        <v>265</v>
      </c>
      <c r="S6583" s="83" t="str">
        <f>MID(Tabla1[[#This Row],[Aplicación]],6,2)</f>
        <v>11</v>
      </c>
      <c r="T6583" s="84" t="str">
        <f>VLOOKUP(Tabla1[[#This Row],[AREA]],Hoja1!A:B,2,FALSE)</f>
        <v>11. Salud pública y seguridad ciudadana</v>
      </c>
      <c r="U6583" s="83" t="str">
        <f>MID(Tabla1[[#This Row],[Aplicación]],9,4)</f>
        <v>1361</v>
      </c>
      <c r="V6583" s="84" t="str">
        <f>VLOOKUP(Tabla1[[#This Row],[PROGRAMA]],Hoja1!A:B,2,FALSE)</f>
        <v>1361. Prevención y extinción de incencios</v>
      </c>
      <c r="W6583" s="83" t="str">
        <f>MID(Tabla1[[#This Row],[Aplicación]],14,2)</f>
        <v>22</v>
      </c>
      <c r="X6583" s="83" t="str">
        <f>MID(Tabla1[[#This Row],[Aplicación]],14,6)</f>
        <v>22799</v>
      </c>
    </row>
    <row r="6584" spans="1:24" x14ac:dyDescent="0.25">
      <c r="A6584" s="77">
        <v>220240069244</v>
      </c>
      <c r="B6584" s="78" t="s">
        <v>4835</v>
      </c>
      <c r="C6584" s="79">
        <v>45657</v>
      </c>
      <c r="D6584" s="77">
        <v>22024003070</v>
      </c>
      <c r="E6584" s="78" t="s">
        <v>1216</v>
      </c>
      <c r="F6584" s="80">
        <v>-2574.4899999999998</v>
      </c>
      <c r="G6584" s="78" t="s">
        <v>515</v>
      </c>
      <c r="H6584" s="78" t="s">
        <v>8426</v>
      </c>
      <c r="I6584" s="81">
        <v>891</v>
      </c>
      <c r="J6584" s="78" t="s">
        <v>393</v>
      </c>
      <c r="K6584" s="78" t="s">
        <v>393</v>
      </c>
      <c r="L6584" s="78" t="s">
        <v>399</v>
      </c>
      <c r="M6584" s="78" t="s">
        <v>395</v>
      </c>
      <c r="N6584" s="78" t="s">
        <v>396</v>
      </c>
      <c r="O6584" s="82" t="s">
        <v>321</v>
      </c>
      <c r="P6584" s="82" t="s">
        <v>6229</v>
      </c>
      <c r="Q6584" s="83" t="str">
        <f>MID(Tabla1[[#This Row],[Aplicación]],14,1)</f>
        <v>2</v>
      </c>
      <c r="R6584" s="35" t="s">
        <v>265</v>
      </c>
      <c r="S6584" s="83" t="str">
        <f>MID(Tabla1[[#This Row],[Aplicación]],6,2)</f>
        <v>06</v>
      </c>
      <c r="T6584" s="84" t="str">
        <f>VLOOKUP(Tabla1[[#This Row],[AREA]],Hoja1!A:B,2,FALSE)</f>
        <v>06. Educación y cultura</v>
      </c>
      <c r="U6584" s="83" t="str">
        <f>MID(Tabla1[[#This Row],[Aplicación]],9,4)</f>
        <v>3231</v>
      </c>
      <c r="V6584" s="84" t="str">
        <f>VLOOKUP(Tabla1[[#This Row],[PROGRAMA]],Hoja1!A:B,2,FALSE)</f>
        <v>3231. Escuelas infantiles</v>
      </c>
      <c r="W6584" s="83" t="str">
        <f>MID(Tabla1[[#This Row],[Aplicación]],14,2)</f>
        <v>22</v>
      </c>
      <c r="X6584" s="83" t="str">
        <f>MID(Tabla1[[#This Row],[Aplicación]],14,6)</f>
        <v>22799</v>
      </c>
    </row>
    <row r="6585" spans="1:24" x14ac:dyDescent="0.25">
      <c r="A6585" s="77">
        <v>220240057896</v>
      </c>
      <c r="B6585" s="78" t="s">
        <v>390</v>
      </c>
      <c r="C6585" s="79">
        <v>45630</v>
      </c>
      <c r="D6585" s="77">
        <v>22024008691</v>
      </c>
      <c r="E6585" s="78" t="s">
        <v>1313</v>
      </c>
      <c r="F6585" s="80">
        <v>1363.67</v>
      </c>
      <c r="G6585" s="78" t="s">
        <v>5072</v>
      </c>
      <c r="H6585" s="78" t="s">
        <v>8221</v>
      </c>
      <c r="I6585" s="81" t="s">
        <v>2930</v>
      </c>
      <c r="J6585" s="78" t="s">
        <v>398</v>
      </c>
      <c r="K6585" s="78" t="s">
        <v>398</v>
      </c>
      <c r="L6585" s="78" t="s">
        <v>413</v>
      </c>
      <c r="M6585" s="78" t="s">
        <v>585</v>
      </c>
      <c r="N6585" s="78" t="s">
        <v>539</v>
      </c>
      <c r="O6585" s="82" t="s">
        <v>326</v>
      </c>
      <c r="P6585" s="82" t="s">
        <v>6229</v>
      </c>
      <c r="Q6585" s="83" t="str">
        <f>MID(Tabla1[[#This Row],[Aplicación]],14,1)</f>
        <v>2</v>
      </c>
      <c r="R6585" s="35" t="s">
        <v>265</v>
      </c>
      <c r="S6585" s="83" t="str">
        <f>MID(Tabla1[[#This Row],[Aplicación]],6,2)</f>
        <v>10</v>
      </c>
      <c r="T6585" s="84" t="str">
        <f>VLOOKUP(Tabla1[[#This Row],[AREA]],Hoja1!A:B,2,FALSE)</f>
        <v>10. Personas mayores, familia y servicios sociales</v>
      </c>
      <c r="U6585" s="83" t="str">
        <f>MID(Tabla1[[#This Row],[Aplicación]],9,4)</f>
        <v>2312</v>
      </c>
      <c r="V6585" s="84" t="str">
        <f>VLOOKUP(Tabla1[[#This Row],[PROGRAMA]],Hoja1!A:B,2,FALSE)</f>
        <v>2312. Iniciativas sociales</v>
      </c>
      <c r="W6585" s="83" t="str">
        <f>MID(Tabla1[[#This Row],[Aplicación]],14,2)</f>
        <v>22</v>
      </c>
      <c r="X6585" s="83" t="str">
        <f>MID(Tabla1[[#This Row],[Aplicación]],14,6)</f>
        <v>22699</v>
      </c>
    </row>
    <row r="6586" spans="1:24" x14ac:dyDescent="0.25">
      <c r="A6586" s="77">
        <v>220240061632</v>
      </c>
      <c r="B6586" s="78" t="s">
        <v>390</v>
      </c>
      <c r="C6586" s="79">
        <v>45644</v>
      </c>
      <c r="D6586" s="77">
        <v>22024009160</v>
      </c>
      <c r="E6586" s="78" t="s">
        <v>8427</v>
      </c>
      <c r="F6586" s="80">
        <v>1432.05</v>
      </c>
      <c r="G6586" s="78" t="s">
        <v>74</v>
      </c>
      <c r="H6586" s="78" t="s">
        <v>8428</v>
      </c>
      <c r="I6586" s="81" t="s">
        <v>2930</v>
      </c>
      <c r="J6586" s="78" t="s">
        <v>537</v>
      </c>
      <c r="K6586" s="78" t="s">
        <v>537</v>
      </c>
      <c r="L6586" s="78" t="s">
        <v>399</v>
      </c>
      <c r="M6586" s="78" t="s">
        <v>585</v>
      </c>
      <c r="N6586" s="78" t="s">
        <v>539</v>
      </c>
      <c r="O6586" s="82" t="s">
        <v>326</v>
      </c>
      <c r="P6586" s="82" t="s">
        <v>6229</v>
      </c>
      <c r="Q6586" s="83" t="str">
        <f>MID(Tabla1[[#This Row],[Aplicación]],14,1)</f>
        <v>2</v>
      </c>
      <c r="R6586" s="35" t="s">
        <v>265</v>
      </c>
      <c r="S6586" s="83" t="str">
        <f>MID(Tabla1[[#This Row],[Aplicación]],6,2)</f>
        <v>11</v>
      </c>
      <c r="T6586" s="84" t="str">
        <f>VLOOKUP(Tabla1[[#This Row],[AREA]],Hoja1!A:B,2,FALSE)</f>
        <v>11. Salud pública y seguridad ciudadana</v>
      </c>
      <c r="U6586" s="83" t="str">
        <f>MID(Tabla1[[#This Row],[Aplicación]],9,4)</f>
        <v>1361</v>
      </c>
      <c r="V6586" s="84" t="str">
        <f>VLOOKUP(Tabla1[[#This Row],[PROGRAMA]],Hoja1!A:B,2,FALSE)</f>
        <v>1361. Prevención y extinción de incencios</v>
      </c>
      <c r="W6586" s="83" t="str">
        <f>MID(Tabla1[[#This Row],[Aplicación]],14,2)</f>
        <v>20</v>
      </c>
      <c r="X6586" s="83" t="str">
        <f>MID(Tabla1[[#This Row],[Aplicación]],14,6)</f>
        <v>203</v>
      </c>
    </row>
    <row r="6587" spans="1:24" x14ac:dyDescent="0.25">
      <c r="A6587" s="77">
        <v>220240057752</v>
      </c>
      <c r="B6587" s="78" t="s">
        <v>390</v>
      </c>
      <c r="C6587" s="79">
        <v>45629</v>
      </c>
      <c r="D6587" s="77">
        <v>22024008703</v>
      </c>
      <c r="E6587" s="78" t="s">
        <v>1452</v>
      </c>
      <c r="F6587" s="80">
        <v>1443.29</v>
      </c>
      <c r="G6587" s="78" t="s">
        <v>8429</v>
      </c>
      <c r="H6587" s="78" t="s">
        <v>8430</v>
      </c>
      <c r="I6587" s="81" t="s">
        <v>2930</v>
      </c>
      <c r="J6587" s="78" t="s">
        <v>398</v>
      </c>
      <c r="K6587" s="78" t="s">
        <v>398</v>
      </c>
      <c r="L6587" s="78" t="s">
        <v>399</v>
      </c>
      <c r="M6587" s="78" t="s">
        <v>585</v>
      </c>
      <c r="N6587" s="78" t="s">
        <v>539</v>
      </c>
      <c r="O6587" s="82" t="s">
        <v>326</v>
      </c>
      <c r="P6587" s="82" t="s">
        <v>6229</v>
      </c>
      <c r="Q6587" s="83" t="str">
        <f>MID(Tabla1[[#This Row],[Aplicación]],14,1)</f>
        <v>2</v>
      </c>
      <c r="R6587" s="35" t="s">
        <v>265</v>
      </c>
      <c r="S6587" s="83" t="str">
        <f>MID(Tabla1[[#This Row],[Aplicación]],6,2)</f>
        <v>06</v>
      </c>
      <c r="T6587" s="84" t="str">
        <f>VLOOKUP(Tabla1[[#This Row],[AREA]],Hoja1!A:B,2,FALSE)</f>
        <v>06. Educación y cultura</v>
      </c>
      <c r="U6587" s="83" t="str">
        <f>MID(Tabla1[[#This Row],[Aplicación]],9,4)</f>
        <v>3321</v>
      </c>
      <c r="V6587" s="84" t="str">
        <f>VLOOKUP(Tabla1[[#This Row],[PROGRAMA]],Hoja1!A:B,2,FALSE)</f>
        <v>3321. Bibliotecas públicas</v>
      </c>
      <c r="W6587" s="83" t="str">
        <f>MID(Tabla1[[#This Row],[Aplicación]],14,2)</f>
        <v>21</v>
      </c>
      <c r="X6587" s="83" t="str">
        <f>MID(Tabla1[[#This Row],[Aplicación]],14,6)</f>
        <v>212</v>
      </c>
    </row>
    <row r="6588" spans="1:24" x14ac:dyDescent="0.25">
      <c r="A6588" s="77">
        <v>220240055087</v>
      </c>
      <c r="B6588" s="78" t="s">
        <v>673</v>
      </c>
      <c r="C6588" s="79">
        <v>45616</v>
      </c>
      <c r="D6588" s="77">
        <v>22023001967</v>
      </c>
      <c r="E6588" s="78" t="s">
        <v>1191</v>
      </c>
      <c r="F6588" s="80">
        <v>-220064.1</v>
      </c>
      <c r="G6588" s="78" t="s">
        <v>943</v>
      </c>
      <c r="H6588" s="78" t="s">
        <v>8431</v>
      </c>
      <c r="I6588" s="81" t="s">
        <v>2930</v>
      </c>
      <c r="J6588" s="78" t="s">
        <v>944</v>
      </c>
      <c r="K6588" s="78" t="s">
        <v>410</v>
      </c>
      <c r="L6588" s="78" t="s">
        <v>401</v>
      </c>
      <c r="M6588" s="78" t="s">
        <v>395</v>
      </c>
      <c r="N6588" s="78" t="s">
        <v>396</v>
      </c>
      <c r="O6588" s="82" t="s">
        <v>321</v>
      </c>
      <c r="P6588" s="82" t="s">
        <v>6229</v>
      </c>
      <c r="Q6588" s="83" t="str">
        <f>MID(Tabla1[[#This Row],[Aplicación]],14,1)</f>
        <v>6</v>
      </c>
      <c r="R6588" s="35" t="s">
        <v>266</v>
      </c>
      <c r="S6588" s="83" t="str">
        <f>MID(Tabla1[[#This Row],[Aplicación]],6,2)</f>
        <v>02</v>
      </c>
      <c r="T6588" s="84" t="str">
        <f>VLOOKUP(Tabla1[[#This Row],[AREA]],Hoja1!A:B,2,FALSE)</f>
        <v>02. Urbanismo y vivienda</v>
      </c>
      <c r="U6588" s="83" t="str">
        <f>MID(Tabla1[[#This Row],[Aplicación]],9,4)</f>
        <v>1511</v>
      </c>
      <c r="V6588" s="84" t="str">
        <f>VLOOKUP(Tabla1[[#This Row],[PROGRAMA]],Hoja1!A:B,2,FALSE)</f>
        <v>1511. Planficación y gestión del urbanismo</v>
      </c>
      <c r="W6588" s="83" t="str">
        <f>MID(Tabla1[[#This Row],[Aplicación]],14,2)</f>
        <v>61</v>
      </c>
      <c r="X6588" s="83" t="str">
        <f>MID(Tabla1[[#This Row],[Aplicación]],14,6)</f>
        <v>619</v>
      </c>
    </row>
    <row r="6589" spans="1:24" x14ac:dyDescent="0.25">
      <c r="A6589" s="77">
        <v>220240055088</v>
      </c>
      <c r="B6589" s="78" t="s">
        <v>673</v>
      </c>
      <c r="C6589" s="79">
        <v>45616</v>
      </c>
      <c r="D6589" s="77">
        <v>22024003184</v>
      </c>
      <c r="E6589" s="78" t="s">
        <v>1191</v>
      </c>
      <c r="F6589" s="80">
        <v>-681989.91</v>
      </c>
      <c r="G6589" s="78" t="s">
        <v>943</v>
      </c>
      <c r="H6589" s="78" t="s">
        <v>8432</v>
      </c>
      <c r="I6589" s="81" t="s">
        <v>2930</v>
      </c>
      <c r="J6589" s="78" t="s">
        <v>944</v>
      </c>
      <c r="K6589" s="78" t="s">
        <v>410</v>
      </c>
      <c r="L6589" s="78" t="s">
        <v>401</v>
      </c>
      <c r="M6589" s="78" t="s">
        <v>395</v>
      </c>
      <c r="N6589" s="78" t="s">
        <v>396</v>
      </c>
      <c r="O6589" s="82" t="s">
        <v>321</v>
      </c>
      <c r="P6589" s="82" t="s">
        <v>6229</v>
      </c>
      <c r="Q6589" s="83" t="str">
        <f>MID(Tabla1[[#This Row],[Aplicación]],14,1)</f>
        <v>6</v>
      </c>
      <c r="R6589" s="35" t="s">
        <v>266</v>
      </c>
      <c r="S6589" s="83" t="str">
        <f>MID(Tabla1[[#This Row],[Aplicación]],6,2)</f>
        <v>02</v>
      </c>
      <c r="T6589" s="84" t="str">
        <f>VLOOKUP(Tabla1[[#This Row],[AREA]],Hoja1!A:B,2,FALSE)</f>
        <v>02. Urbanismo y vivienda</v>
      </c>
      <c r="U6589" s="83" t="str">
        <f>MID(Tabla1[[#This Row],[Aplicación]],9,4)</f>
        <v>1511</v>
      </c>
      <c r="V6589" s="84" t="str">
        <f>VLOOKUP(Tabla1[[#This Row],[PROGRAMA]],Hoja1!A:B,2,FALSE)</f>
        <v>1511. Planficación y gestión del urbanismo</v>
      </c>
      <c r="W6589" s="83" t="str">
        <f>MID(Tabla1[[#This Row],[Aplicación]],14,2)</f>
        <v>61</v>
      </c>
      <c r="X6589" s="83" t="str">
        <f>MID(Tabla1[[#This Row],[Aplicación]],14,6)</f>
        <v>619</v>
      </c>
    </row>
    <row r="6590" spans="1:24" x14ac:dyDescent="0.25">
      <c r="A6590" s="77">
        <v>220240064989</v>
      </c>
      <c r="B6590" s="78" t="s">
        <v>702</v>
      </c>
      <c r="C6590" s="79">
        <v>45657</v>
      </c>
      <c r="D6590" s="77">
        <v>22024000749</v>
      </c>
      <c r="E6590" s="78" t="s">
        <v>1290</v>
      </c>
      <c r="F6590" s="80">
        <v>887.01</v>
      </c>
      <c r="G6590" s="78" t="s">
        <v>838</v>
      </c>
      <c r="H6590" s="78" t="s">
        <v>8433</v>
      </c>
      <c r="I6590" s="81">
        <v>300</v>
      </c>
      <c r="J6590" s="78" t="s">
        <v>398</v>
      </c>
      <c r="K6590" s="78" t="s">
        <v>398</v>
      </c>
      <c r="L6590" s="78" t="s">
        <v>413</v>
      </c>
      <c r="M6590" s="78" t="s">
        <v>395</v>
      </c>
      <c r="N6590" s="78" t="s">
        <v>396</v>
      </c>
      <c r="O6590" s="82" t="s">
        <v>325</v>
      </c>
      <c r="P6590" s="82" t="s">
        <v>6229</v>
      </c>
      <c r="Q6590" s="83" t="str">
        <f>MID(Tabla1[[#This Row],[Aplicación]],14,1)</f>
        <v>2</v>
      </c>
      <c r="R6590" s="35" t="s">
        <v>265</v>
      </c>
      <c r="S6590" s="83" t="str">
        <f>MID(Tabla1[[#This Row],[Aplicación]],6,2)</f>
        <v>02</v>
      </c>
      <c r="T6590" s="84" t="str">
        <f>VLOOKUP(Tabla1[[#This Row],[AREA]],Hoja1!A:B,2,FALSE)</f>
        <v>02. Urbanismo y vivienda</v>
      </c>
      <c r="U6590" s="83" t="str">
        <f>MID(Tabla1[[#This Row],[Aplicación]],9,4)</f>
        <v>9332</v>
      </c>
      <c r="V6590" s="84" t="str">
        <f>VLOOKUP(Tabla1[[#This Row],[PROGRAMA]],Hoja1!A:B,2,FALSE)</f>
        <v>9332. Mantenimiento de edificios e instalaciones municipales</v>
      </c>
      <c r="W6590" s="83" t="str">
        <f>MID(Tabla1[[#This Row],[Aplicación]],14,2)</f>
        <v>21</v>
      </c>
      <c r="X6590" s="83" t="str">
        <f>MID(Tabla1[[#This Row],[Aplicación]],14,6)</f>
        <v>212</v>
      </c>
    </row>
    <row r="6591" spans="1:24" x14ac:dyDescent="0.25">
      <c r="A6591" s="77">
        <v>220240067847</v>
      </c>
      <c r="B6591" s="78" t="s">
        <v>702</v>
      </c>
      <c r="C6591" s="79">
        <v>45657</v>
      </c>
      <c r="D6591" s="77">
        <v>22024000749</v>
      </c>
      <c r="E6591" s="78" t="s">
        <v>1290</v>
      </c>
      <c r="F6591" s="80">
        <v>88.68</v>
      </c>
      <c r="G6591" s="78" t="s">
        <v>838</v>
      </c>
      <c r="H6591" s="78" t="s">
        <v>8434</v>
      </c>
      <c r="I6591" s="81">
        <v>300</v>
      </c>
      <c r="J6591" s="78" t="s">
        <v>398</v>
      </c>
      <c r="K6591" s="78" t="s">
        <v>398</v>
      </c>
      <c r="L6591" s="78" t="s">
        <v>413</v>
      </c>
      <c r="M6591" s="78" t="s">
        <v>395</v>
      </c>
      <c r="N6591" s="78" t="s">
        <v>396</v>
      </c>
      <c r="O6591" s="82" t="s">
        <v>325</v>
      </c>
      <c r="P6591" s="82" t="s">
        <v>6229</v>
      </c>
      <c r="Q6591" s="83" t="str">
        <f>MID(Tabla1[[#This Row],[Aplicación]],14,1)</f>
        <v>2</v>
      </c>
      <c r="R6591" s="35" t="s">
        <v>265</v>
      </c>
      <c r="S6591" s="83" t="str">
        <f>MID(Tabla1[[#This Row],[Aplicación]],6,2)</f>
        <v>02</v>
      </c>
      <c r="T6591" s="84" t="str">
        <f>VLOOKUP(Tabla1[[#This Row],[AREA]],Hoja1!A:B,2,FALSE)</f>
        <v>02. Urbanismo y vivienda</v>
      </c>
      <c r="U6591" s="83" t="str">
        <f>MID(Tabla1[[#This Row],[Aplicación]],9,4)</f>
        <v>9332</v>
      </c>
      <c r="V6591" s="84" t="str">
        <f>VLOOKUP(Tabla1[[#This Row],[PROGRAMA]],Hoja1!A:B,2,FALSE)</f>
        <v>9332. Mantenimiento de edificios e instalaciones municipales</v>
      </c>
      <c r="W6591" s="83" t="str">
        <f>MID(Tabla1[[#This Row],[Aplicación]],14,2)</f>
        <v>21</v>
      </c>
      <c r="X6591" s="83" t="str">
        <f>MID(Tabla1[[#This Row],[Aplicación]],14,6)</f>
        <v>212</v>
      </c>
    </row>
    <row r="6592" spans="1:24" x14ac:dyDescent="0.25">
      <c r="A6592" s="77">
        <v>220240067535</v>
      </c>
      <c r="B6592" s="78" t="s">
        <v>702</v>
      </c>
      <c r="C6592" s="79">
        <v>45657</v>
      </c>
      <c r="D6592" s="77">
        <v>22024000437</v>
      </c>
      <c r="E6592" s="78" t="s">
        <v>1287</v>
      </c>
      <c r="F6592" s="80">
        <v>79.58</v>
      </c>
      <c r="G6592" s="78" t="s">
        <v>776</v>
      </c>
      <c r="H6592" s="78" t="s">
        <v>8435</v>
      </c>
      <c r="I6592" s="81">
        <v>300</v>
      </c>
      <c r="J6592" s="78" t="s">
        <v>398</v>
      </c>
      <c r="K6592" s="78" t="s">
        <v>398</v>
      </c>
      <c r="L6592" s="78" t="s">
        <v>413</v>
      </c>
      <c r="M6592" s="78" t="s">
        <v>395</v>
      </c>
      <c r="N6592" s="78" t="s">
        <v>396</v>
      </c>
      <c r="O6592" s="82" t="s">
        <v>325</v>
      </c>
      <c r="P6592" s="82" t="s">
        <v>6229</v>
      </c>
      <c r="Q6592" s="83" t="str">
        <f>MID(Tabla1[[#This Row],[Aplicación]],14,1)</f>
        <v>2</v>
      </c>
      <c r="R6592" s="35" t="s">
        <v>265</v>
      </c>
      <c r="S6592" s="83" t="str">
        <f>MID(Tabla1[[#This Row],[Aplicación]],6,2)</f>
        <v>10</v>
      </c>
      <c r="T6592" s="84" t="str">
        <f>VLOOKUP(Tabla1[[#This Row],[AREA]],Hoja1!A:B,2,FALSE)</f>
        <v>10. Personas mayores, familia y servicios sociales</v>
      </c>
      <c r="U6592" s="83" t="str">
        <f>MID(Tabla1[[#This Row],[Aplicación]],9,4)</f>
        <v>2311</v>
      </c>
      <c r="V6592" s="84" t="str">
        <f>VLOOKUP(Tabla1[[#This Row],[PROGRAMA]],Hoja1!A:B,2,FALSE)</f>
        <v>2311. Intervención social</v>
      </c>
      <c r="W6592" s="83" t="str">
        <f>MID(Tabla1[[#This Row],[Aplicación]],14,2)</f>
        <v>21</v>
      </c>
      <c r="X6592" s="83" t="str">
        <f>MID(Tabla1[[#This Row],[Aplicación]],14,6)</f>
        <v>212</v>
      </c>
    </row>
    <row r="6593" spans="1:24" x14ac:dyDescent="0.25">
      <c r="A6593" s="77">
        <v>220240066954</v>
      </c>
      <c r="B6593" s="78" t="s">
        <v>702</v>
      </c>
      <c r="C6593" s="79">
        <v>45657</v>
      </c>
      <c r="D6593" s="77">
        <v>22024002471</v>
      </c>
      <c r="E6593" s="78" t="s">
        <v>1334</v>
      </c>
      <c r="F6593" s="80">
        <v>24.22</v>
      </c>
      <c r="G6593" s="78" t="s">
        <v>838</v>
      </c>
      <c r="H6593" s="78" t="s">
        <v>8436</v>
      </c>
      <c r="I6593" s="81">
        <v>300</v>
      </c>
      <c r="J6593" s="78" t="s">
        <v>398</v>
      </c>
      <c r="K6593" s="78" t="s">
        <v>398</v>
      </c>
      <c r="L6593" s="78" t="s">
        <v>413</v>
      </c>
      <c r="M6593" s="78" t="s">
        <v>395</v>
      </c>
      <c r="N6593" s="78" t="s">
        <v>396</v>
      </c>
      <c r="O6593" s="82" t="s">
        <v>325</v>
      </c>
      <c r="P6593" s="82" t="s">
        <v>6229</v>
      </c>
      <c r="Q6593" s="83" t="str">
        <f>MID(Tabla1[[#This Row],[Aplicación]],14,1)</f>
        <v>2</v>
      </c>
      <c r="R6593" s="35" t="s">
        <v>265</v>
      </c>
      <c r="S6593" s="83" t="str">
        <f>MID(Tabla1[[#This Row],[Aplicación]],6,2)</f>
        <v>08</v>
      </c>
      <c r="T6593" s="84" t="str">
        <f>VLOOKUP(Tabla1[[#This Row],[AREA]],Hoja1!A:B,2,FALSE)</f>
        <v>08. Tráfico y movilidad</v>
      </c>
      <c r="U6593" s="83" t="str">
        <f>MID(Tabla1[[#This Row],[Aplicación]],9,4)</f>
        <v>1341</v>
      </c>
      <c r="V6593" s="84" t="str">
        <f>VLOOKUP(Tabla1[[#This Row],[PROGRAMA]],Hoja1!A:B,2,FALSE)</f>
        <v>1341. Movilidad</v>
      </c>
      <c r="W6593" s="83" t="str">
        <f>MID(Tabla1[[#This Row],[Aplicación]],14,2)</f>
        <v>22</v>
      </c>
      <c r="X6593" s="83" t="str">
        <f>MID(Tabla1[[#This Row],[Aplicación]],14,6)</f>
        <v>22699</v>
      </c>
    </row>
    <row r="6594" spans="1:24" x14ac:dyDescent="0.25">
      <c r="A6594" s="77">
        <v>220240067399</v>
      </c>
      <c r="B6594" s="78" t="s">
        <v>702</v>
      </c>
      <c r="C6594" s="79">
        <v>45657</v>
      </c>
      <c r="D6594" s="77">
        <v>22024000941</v>
      </c>
      <c r="E6594" s="78" t="s">
        <v>1452</v>
      </c>
      <c r="F6594" s="80">
        <v>72.16</v>
      </c>
      <c r="G6594" s="78" t="s">
        <v>82</v>
      </c>
      <c r="H6594" s="78" t="s">
        <v>8437</v>
      </c>
      <c r="I6594" s="81">
        <v>300</v>
      </c>
      <c r="J6594" s="78" t="s">
        <v>398</v>
      </c>
      <c r="K6594" s="78" t="s">
        <v>398</v>
      </c>
      <c r="L6594" s="78" t="s">
        <v>413</v>
      </c>
      <c r="M6594" s="78" t="s">
        <v>395</v>
      </c>
      <c r="N6594" s="78" t="s">
        <v>396</v>
      </c>
      <c r="O6594" s="82" t="s">
        <v>325</v>
      </c>
      <c r="P6594" s="82" t="s">
        <v>6229</v>
      </c>
      <c r="Q6594" s="83" t="str">
        <f>MID(Tabla1[[#This Row],[Aplicación]],14,1)</f>
        <v>2</v>
      </c>
      <c r="R6594" s="35" t="s">
        <v>265</v>
      </c>
      <c r="S6594" s="83" t="str">
        <f>MID(Tabla1[[#This Row],[Aplicación]],6,2)</f>
        <v>06</v>
      </c>
      <c r="T6594" s="84" t="str">
        <f>VLOOKUP(Tabla1[[#This Row],[AREA]],Hoja1!A:B,2,FALSE)</f>
        <v>06. Educación y cultura</v>
      </c>
      <c r="U6594" s="83" t="str">
        <f>MID(Tabla1[[#This Row],[Aplicación]],9,4)</f>
        <v>3321</v>
      </c>
      <c r="V6594" s="84" t="str">
        <f>VLOOKUP(Tabla1[[#This Row],[PROGRAMA]],Hoja1!A:B,2,FALSE)</f>
        <v>3321. Bibliotecas públicas</v>
      </c>
      <c r="W6594" s="83" t="str">
        <f>MID(Tabla1[[#This Row],[Aplicación]],14,2)</f>
        <v>21</v>
      </c>
      <c r="X6594" s="83" t="str">
        <f>MID(Tabla1[[#This Row],[Aplicación]],14,6)</f>
        <v>212</v>
      </c>
    </row>
    <row r="6595" spans="1:24" x14ac:dyDescent="0.25">
      <c r="A6595" s="77">
        <v>220240067650</v>
      </c>
      <c r="B6595" s="78" t="s">
        <v>702</v>
      </c>
      <c r="C6595" s="79">
        <v>45657</v>
      </c>
      <c r="D6595" s="77">
        <v>22024000506</v>
      </c>
      <c r="E6595" s="78" t="s">
        <v>1335</v>
      </c>
      <c r="F6595" s="80">
        <v>69.430000000000007</v>
      </c>
      <c r="G6595" s="78" t="s">
        <v>40</v>
      </c>
      <c r="H6595" s="78" t="s">
        <v>8438</v>
      </c>
      <c r="I6595" s="81">
        <v>300</v>
      </c>
      <c r="J6595" s="78" t="s">
        <v>398</v>
      </c>
      <c r="K6595" s="78" t="s">
        <v>398</v>
      </c>
      <c r="L6595" s="78" t="s">
        <v>413</v>
      </c>
      <c r="M6595" s="78" t="s">
        <v>395</v>
      </c>
      <c r="N6595" s="78" t="s">
        <v>396</v>
      </c>
      <c r="O6595" s="82" t="s">
        <v>325</v>
      </c>
      <c r="P6595" s="82" t="s">
        <v>6229</v>
      </c>
      <c r="Q6595" s="83" t="str">
        <f>MID(Tabla1[[#This Row],[Aplicación]],14,1)</f>
        <v>2</v>
      </c>
      <c r="R6595" s="35" t="s">
        <v>265</v>
      </c>
      <c r="S6595" s="83" t="str">
        <f>MID(Tabla1[[#This Row],[Aplicación]],6,2)</f>
        <v>10</v>
      </c>
      <c r="T6595" s="84" t="str">
        <f>VLOOKUP(Tabla1[[#This Row],[AREA]],Hoja1!A:B,2,FALSE)</f>
        <v>10. Personas mayores, familia y servicios sociales</v>
      </c>
      <c r="U6595" s="83" t="str">
        <f>MID(Tabla1[[#This Row],[Aplicación]],9,4)</f>
        <v>2412</v>
      </c>
      <c r="V6595" s="84" t="str">
        <f>VLOOKUP(Tabla1[[#This Row],[PROGRAMA]],Hoja1!A:B,2,FALSE)</f>
        <v>2412. Formación para el empleo</v>
      </c>
      <c r="W6595" s="83" t="str">
        <f>MID(Tabla1[[#This Row],[Aplicación]],14,2)</f>
        <v>22</v>
      </c>
      <c r="X6595" s="83" t="str">
        <f>MID(Tabla1[[#This Row],[Aplicación]],14,6)</f>
        <v>22199</v>
      </c>
    </row>
    <row r="6596" spans="1:24" x14ac:dyDescent="0.25">
      <c r="A6596" s="77">
        <v>220240064938</v>
      </c>
      <c r="B6596" s="78" t="s">
        <v>702</v>
      </c>
      <c r="C6596" s="79">
        <v>45657</v>
      </c>
      <c r="D6596" s="77">
        <v>22024000940</v>
      </c>
      <c r="E6596" s="78" t="s">
        <v>1285</v>
      </c>
      <c r="F6596" s="80">
        <v>68.69</v>
      </c>
      <c r="G6596" s="78" t="s">
        <v>886</v>
      </c>
      <c r="H6596" s="78" t="s">
        <v>8439</v>
      </c>
      <c r="I6596" s="81">
        <v>300</v>
      </c>
      <c r="J6596" s="78" t="s">
        <v>398</v>
      </c>
      <c r="K6596" s="78" t="s">
        <v>398</v>
      </c>
      <c r="L6596" s="78" t="s">
        <v>413</v>
      </c>
      <c r="M6596" s="78" t="s">
        <v>395</v>
      </c>
      <c r="N6596" s="78" t="s">
        <v>396</v>
      </c>
      <c r="O6596" s="82" t="s">
        <v>325</v>
      </c>
      <c r="P6596" s="82" t="s">
        <v>6229</v>
      </c>
      <c r="Q6596" s="83" t="str">
        <f>MID(Tabla1[[#This Row],[Aplicación]],14,1)</f>
        <v>2</v>
      </c>
      <c r="R6596" s="35" t="s">
        <v>265</v>
      </c>
      <c r="S6596" s="83" t="str">
        <f>MID(Tabla1[[#This Row],[Aplicación]],6,2)</f>
        <v>06</v>
      </c>
      <c r="T6596" s="84" t="str">
        <f>VLOOKUP(Tabla1[[#This Row],[AREA]],Hoja1!A:B,2,FALSE)</f>
        <v>06. Educación y cultura</v>
      </c>
      <c r="U6596" s="83" t="str">
        <f>MID(Tabla1[[#This Row],[Aplicación]],9,4)</f>
        <v>3232</v>
      </c>
      <c r="V6596" s="84" t="str">
        <f>VLOOKUP(Tabla1[[#This Row],[PROGRAMA]],Hoja1!A:B,2,FALSE)</f>
        <v>3232. Conservación y mantenimiento centros educación infantil y primaria</v>
      </c>
      <c r="W6596" s="83" t="str">
        <f>MID(Tabla1[[#This Row],[Aplicación]],14,2)</f>
        <v>21</v>
      </c>
      <c r="X6596" s="83" t="str">
        <f>MID(Tabla1[[#This Row],[Aplicación]],14,6)</f>
        <v>212</v>
      </c>
    </row>
    <row r="6597" spans="1:24" x14ac:dyDescent="0.25">
      <c r="A6597" s="77">
        <v>220240066892</v>
      </c>
      <c r="B6597" s="78" t="s">
        <v>702</v>
      </c>
      <c r="C6597" s="79">
        <v>45657</v>
      </c>
      <c r="D6597" s="77">
        <v>22024008790</v>
      </c>
      <c r="E6597" s="78" t="s">
        <v>1296</v>
      </c>
      <c r="F6597" s="80">
        <v>67.599999999999994</v>
      </c>
      <c r="G6597" s="78" t="s">
        <v>3581</v>
      </c>
      <c r="H6597" s="78" t="s">
        <v>8440</v>
      </c>
      <c r="I6597" s="81">
        <v>300</v>
      </c>
      <c r="J6597" s="78" t="s">
        <v>398</v>
      </c>
      <c r="K6597" s="78" t="s">
        <v>398</v>
      </c>
      <c r="L6597" s="78" t="s">
        <v>413</v>
      </c>
      <c r="M6597" s="78" t="s">
        <v>395</v>
      </c>
      <c r="N6597" s="78" t="s">
        <v>396</v>
      </c>
      <c r="O6597" s="82" t="s">
        <v>325</v>
      </c>
      <c r="P6597" s="82" t="s">
        <v>6229</v>
      </c>
      <c r="Q6597" s="83" t="str">
        <f>MID(Tabla1[[#This Row],[Aplicación]],14,1)</f>
        <v>2</v>
      </c>
      <c r="R6597" s="35" t="s">
        <v>265</v>
      </c>
      <c r="S6597" s="83" t="str">
        <f>MID(Tabla1[[#This Row],[Aplicación]],6,2)</f>
        <v>11</v>
      </c>
      <c r="T6597" s="84" t="str">
        <f>VLOOKUP(Tabla1[[#This Row],[AREA]],Hoja1!A:B,2,FALSE)</f>
        <v>11. Salud pública y seguridad ciudadana</v>
      </c>
      <c r="U6597" s="83" t="str">
        <f>MID(Tabla1[[#This Row],[Aplicación]],9,4)</f>
        <v>1361</v>
      </c>
      <c r="V6597" s="84" t="str">
        <f>VLOOKUP(Tabla1[[#This Row],[PROGRAMA]],Hoja1!A:B,2,FALSE)</f>
        <v>1361. Prevención y extinción de incencios</v>
      </c>
      <c r="W6597" s="83" t="str">
        <f>MID(Tabla1[[#This Row],[Aplicación]],14,2)</f>
        <v>22</v>
      </c>
      <c r="X6597" s="83" t="str">
        <f>MID(Tabla1[[#This Row],[Aplicación]],14,6)</f>
        <v>22199</v>
      </c>
    </row>
    <row r="6598" spans="1:24" x14ac:dyDescent="0.25">
      <c r="A6598" s="77">
        <v>220240061098</v>
      </c>
      <c r="B6598" s="78" t="s">
        <v>390</v>
      </c>
      <c r="C6598" s="79">
        <v>45643</v>
      </c>
      <c r="D6598" s="77">
        <v>22024008937</v>
      </c>
      <c r="E6598" s="78" t="s">
        <v>8441</v>
      </c>
      <c r="F6598" s="80">
        <v>1451.47</v>
      </c>
      <c r="G6598" s="78" t="s">
        <v>8442</v>
      </c>
      <c r="H6598" s="78" t="s">
        <v>8443</v>
      </c>
      <c r="I6598" s="81" t="s">
        <v>2930</v>
      </c>
      <c r="J6598" s="78" t="s">
        <v>398</v>
      </c>
      <c r="K6598" s="78" t="s">
        <v>398</v>
      </c>
      <c r="L6598" s="78" t="s">
        <v>413</v>
      </c>
      <c r="M6598" s="78" t="s">
        <v>585</v>
      </c>
      <c r="N6598" s="78" t="s">
        <v>539</v>
      </c>
      <c r="O6598" s="82" t="s">
        <v>326</v>
      </c>
      <c r="P6598" s="82" t="s">
        <v>6229</v>
      </c>
      <c r="Q6598" s="83" t="str">
        <f>MID(Tabla1[[#This Row],[Aplicación]],14,1)</f>
        <v>2</v>
      </c>
      <c r="R6598" s="35" t="s">
        <v>265</v>
      </c>
      <c r="S6598" s="83" t="str">
        <f>MID(Tabla1[[#This Row],[Aplicación]],6,2)</f>
        <v>05</v>
      </c>
      <c r="T6598" s="84" t="str">
        <f>VLOOKUP(Tabla1[[#This Row],[AREA]],Hoja1!A:B,2,FALSE)</f>
        <v>05. Comercio, mercados y consumo</v>
      </c>
      <c r="U6598" s="83" t="str">
        <f>MID(Tabla1[[#This Row],[Aplicación]],9,4)</f>
        <v>4312</v>
      </c>
      <c r="V6598" s="84" t="str">
        <f>VLOOKUP(Tabla1[[#This Row],[PROGRAMA]],Hoja1!A:B,2,FALSE)</f>
        <v>4312. Mercados</v>
      </c>
      <c r="W6598" s="83" t="str">
        <f>MID(Tabla1[[#This Row],[Aplicación]],14,2)</f>
        <v>22</v>
      </c>
      <c r="X6598" s="83" t="str">
        <f>MID(Tabla1[[#This Row],[Aplicación]],14,6)</f>
        <v>22699</v>
      </c>
    </row>
    <row r="6599" spans="1:24" x14ac:dyDescent="0.25">
      <c r="A6599" s="77">
        <v>220240061627</v>
      </c>
      <c r="B6599" s="78" t="s">
        <v>390</v>
      </c>
      <c r="C6599" s="79">
        <v>45644</v>
      </c>
      <c r="D6599" s="77">
        <v>22024009178</v>
      </c>
      <c r="E6599" s="78" t="s">
        <v>1315</v>
      </c>
      <c r="F6599" s="80">
        <v>1452</v>
      </c>
      <c r="G6599" s="78" t="s">
        <v>8115</v>
      </c>
      <c r="H6599" s="78" t="s">
        <v>8444</v>
      </c>
      <c r="I6599" s="81" t="s">
        <v>2930</v>
      </c>
      <c r="J6599" s="78" t="s">
        <v>695</v>
      </c>
      <c r="K6599" s="78" t="s">
        <v>398</v>
      </c>
      <c r="L6599" s="78" t="s">
        <v>413</v>
      </c>
      <c r="M6599" s="78" t="s">
        <v>585</v>
      </c>
      <c r="N6599" s="78" t="s">
        <v>539</v>
      </c>
      <c r="O6599" s="82" t="s">
        <v>326</v>
      </c>
      <c r="P6599" s="82" t="s">
        <v>6229</v>
      </c>
      <c r="Q6599" s="83" t="str">
        <f>MID(Tabla1[[#This Row],[Aplicación]],14,1)</f>
        <v>2</v>
      </c>
      <c r="R6599" s="35" t="s">
        <v>265</v>
      </c>
      <c r="S6599" s="83" t="str">
        <f>MID(Tabla1[[#This Row],[Aplicación]],6,2)</f>
        <v>10</v>
      </c>
      <c r="T6599" s="84" t="str">
        <f>VLOOKUP(Tabla1[[#This Row],[AREA]],Hoja1!A:B,2,FALSE)</f>
        <v>10. Personas mayores, familia y servicios sociales</v>
      </c>
      <c r="U6599" s="83" t="str">
        <f>MID(Tabla1[[#This Row],[Aplicación]],9,4)</f>
        <v>2314</v>
      </c>
      <c r="V6599" s="84" t="str">
        <f>VLOOKUP(Tabla1[[#This Row],[PROGRAMA]],Hoja1!A:B,2,FALSE)</f>
        <v>2314. Centro de programas juveniles</v>
      </c>
      <c r="W6599" s="83" t="str">
        <f>MID(Tabla1[[#This Row],[Aplicación]],14,2)</f>
        <v>22</v>
      </c>
      <c r="X6599" s="83" t="str">
        <f>MID(Tabla1[[#This Row],[Aplicación]],14,6)</f>
        <v>22613</v>
      </c>
    </row>
    <row r="6600" spans="1:24" x14ac:dyDescent="0.25">
      <c r="A6600" s="77">
        <v>220240057951</v>
      </c>
      <c r="B6600" s="78" t="s">
        <v>390</v>
      </c>
      <c r="C6600" s="79">
        <v>45630</v>
      </c>
      <c r="D6600" s="77">
        <v>22024009090</v>
      </c>
      <c r="E6600" s="78" t="s">
        <v>5970</v>
      </c>
      <c r="F6600" s="80">
        <v>1462.77</v>
      </c>
      <c r="G6600" s="78" t="s">
        <v>4500</v>
      </c>
      <c r="H6600" s="78" t="s">
        <v>8445</v>
      </c>
      <c r="I6600" s="81" t="s">
        <v>2930</v>
      </c>
      <c r="J6600" s="78" t="s">
        <v>398</v>
      </c>
      <c r="K6600" s="78" t="s">
        <v>398</v>
      </c>
      <c r="L6600" s="78" t="s">
        <v>413</v>
      </c>
      <c r="M6600" s="78" t="s">
        <v>585</v>
      </c>
      <c r="N6600" s="78" t="s">
        <v>539</v>
      </c>
      <c r="O6600" s="82" t="s">
        <v>326</v>
      </c>
      <c r="P6600" s="82" t="s">
        <v>6229</v>
      </c>
      <c r="Q6600" s="83" t="str">
        <f>MID(Tabla1[[#This Row],[Aplicación]],14,1)</f>
        <v>2</v>
      </c>
      <c r="R6600" s="35" t="s">
        <v>265</v>
      </c>
      <c r="S6600" s="83" t="str">
        <f>MID(Tabla1[[#This Row],[Aplicación]],6,2)</f>
        <v>10</v>
      </c>
      <c r="T6600" s="84" t="str">
        <f>VLOOKUP(Tabla1[[#This Row],[AREA]],Hoja1!A:B,2,FALSE)</f>
        <v>10. Personas mayores, familia y servicios sociales</v>
      </c>
      <c r="U6600" s="83" t="str">
        <f>MID(Tabla1[[#This Row],[Aplicación]],9,4)</f>
        <v>2311</v>
      </c>
      <c r="V6600" s="84" t="str">
        <f>VLOOKUP(Tabla1[[#This Row],[PROGRAMA]],Hoja1!A:B,2,FALSE)</f>
        <v>2311. Intervención social</v>
      </c>
      <c r="W6600" s="83" t="str">
        <f>MID(Tabla1[[#This Row],[Aplicación]],14,2)</f>
        <v>22</v>
      </c>
      <c r="X6600" s="83" t="str">
        <f>MID(Tabla1[[#This Row],[Aplicación]],14,6)</f>
        <v>22199</v>
      </c>
    </row>
    <row r="6601" spans="1:24" x14ac:dyDescent="0.25">
      <c r="A6601" s="77">
        <v>220240056030</v>
      </c>
      <c r="B6601" s="78" t="s">
        <v>390</v>
      </c>
      <c r="C6601" s="79">
        <v>45621</v>
      </c>
      <c r="D6601" s="77">
        <v>22024008831</v>
      </c>
      <c r="E6601" s="78" t="s">
        <v>1370</v>
      </c>
      <c r="F6601" s="80">
        <v>1485</v>
      </c>
      <c r="G6601" s="78" t="s">
        <v>8446</v>
      </c>
      <c r="H6601" s="78" t="s">
        <v>8447</v>
      </c>
      <c r="I6601" s="81" t="s">
        <v>2930</v>
      </c>
      <c r="J6601" s="78" t="s">
        <v>666</v>
      </c>
      <c r="K6601" s="78" t="s">
        <v>666</v>
      </c>
      <c r="L6601" s="78" t="s">
        <v>399</v>
      </c>
      <c r="M6601" s="78" t="s">
        <v>585</v>
      </c>
      <c r="N6601" s="78" t="s">
        <v>539</v>
      </c>
      <c r="O6601" s="82" t="s">
        <v>326</v>
      </c>
      <c r="P6601" s="82" t="s">
        <v>6229</v>
      </c>
      <c r="Q6601" s="83" t="str">
        <f>MID(Tabla1[[#This Row],[Aplicación]],14,1)</f>
        <v>2</v>
      </c>
      <c r="R6601" s="35" t="s">
        <v>265</v>
      </c>
      <c r="S6601" s="83" t="str">
        <f>MID(Tabla1[[#This Row],[Aplicación]],6,2)</f>
        <v>03</v>
      </c>
      <c r="T6601" s="84" t="str">
        <f>VLOOKUP(Tabla1[[#This Row],[AREA]],Hoja1!A:B,2,FALSE)</f>
        <v>03. Participación ciudadana y deportes</v>
      </c>
      <c r="U6601" s="83" t="str">
        <f>MID(Tabla1[[#This Row],[Aplicación]],9,4)</f>
        <v>9241</v>
      </c>
      <c r="V6601" s="84" t="str">
        <f>VLOOKUP(Tabla1[[#This Row],[PROGRAMA]],Hoja1!A:B,2,FALSE)</f>
        <v>9241. Participación ciudadana</v>
      </c>
      <c r="W6601" s="83" t="str">
        <f>MID(Tabla1[[#This Row],[Aplicación]],14,2)</f>
        <v>22</v>
      </c>
      <c r="X6601" s="83" t="str">
        <f>MID(Tabla1[[#This Row],[Aplicación]],14,6)</f>
        <v>22609</v>
      </c>
    </row>
    <row r="6602" spans="1:24" x14ac:dyDescent="0.25">
      <c r="A6602" s="77">
        <v>220240050745</v>
      </c>
      <c r="B6602" s="78" t="s">
        <v>390</v>
      </c>
      <c r="C6602" s="79">
        <v>45593</v>
      </c>
      <c r="D6602" s="77">
        <v>22024007737</v>
      </c>
      <c r="E6602" s="78" t="s">
        <v>1289</v>
      </c>
      <c r="F6602" s="80">
        <v>1500</v>
      </c>
      <c r="G6602" s="78" t="s">
        <v>8448</v>
      </c>
      <c r="H6602" s="78" t="s">
        <v>8449</v>
      </c>
      <c r="I6602" s="81" t="s">
        <v>2930</v>
      </c>
      <c r="J6602" s="78" t="s">
        <v>398</v>
      </c>
      <c r="K6602" s="78" t="s">
        <v>398</v>
      </c>
      <c r="L6602" s="78" t="s">
        <v>399</v>
      </c>
      <c r="M6602" s="78" t="s">
        <v>585</v>
      </c>
      <c r="N6602" s="78" t="s">
        <v>539</v>
      </c>
      <c r="O6602" s="82" t="s">
        <v>326</v>
      </c>
      <c r="P6602" s="82" t="s">
        <v>6229</v>
      </c>
      <c r="Q6602" s="83" t="str">
        <f>MID(Tabla1[[#This Row],[Aplicación]],14,1)</f>
        <v>2</v>
      </c>
      <c r="R6602" s="35" t="s">
        <v>265</v>
      </c>
      <c r="S6602" s="83" t="str">
        <f>MID(Tabla1[[#This Row],[Aplicación]],6,2)</f>
        <v>10</v>
      </c>
      <c r="T6602" s="84" t="str">
        <f>VLOOKUP(Tabla1[[#This Row],[AREA]],Hoja1!A:B,2,FALSE)</f>
        <v>10. Personas mayores, familia y servicios sociales</v>
      </c>
      <c r="U6602" s="83" t="str">
        <f>MID(Tabla1[[#This Row],[Aplicación]],9,4)</f>
        <v>2312</v>
      </c>
      <c r="V6602" s="84" t="str">
        <f>VLOOKUP(Tabla1[[#This Row],[PROGRAMA]],Hoja1!A:B,2,FALSE)</f>
        <v>2312. Iniciativas sociales</v>
      </c>
      <c r="W6602" s="83" t="str">
        <f>MID(Tabla1[[#This Row],[Aplicación]],14,2)</f>
        <v>22</v>
      </c>
      <c r="X6602" s="83" t="str">
        <f>MID(Tabla1[[#This Row],[Aplicación]],14,6)</f>
        <v>22606</v>
      </c>
    </row>
    <row r="6603" spans="1:24" x14ac:dyDescent="0.25">
      <c r="A6603" s="77">
        <v>220240055997</v>
      </c>
      <c r="B6603" s="78" t="s">
        <v>390</v>
      </c>
      <c r="C6603" s="79">
        <v>45621</v>
      </c>
      <c r="D6603" s="77">
        <v>22024008725</v>
      </c>
      <c r="E6603" s="78" t="s">
        <v>1370</v>
      </c>
      <c r="F6603" s="80">
        <v>1540</v>
      </c>
      <c r="G6603" s="78" t="s">
        <v>8073</v>
      </c>
      <c r="H6603" s="78" t="s">
        <v>8450</v>
      </c>
      <c r="I6603" s="81" t="s">
        <v>2930</v>
      </c>
      <c r="J6603" s="78" t="s">
        <v>410</v>
      </c>
      <c r="K6603" s="78" t="s">
        <v>410</v>
      </c>
      <c r="L6603" s="78" t="s">
        <v>399</v>
      </c>
      <c r="M6603" s="78" t="s">
        <v>585</v>
      </c>
      <c r="N6603" s="78" t="s">
        <v>539</v>
      </c>
      <c r="O6603" s="82" t="s">
        <v>326</v>
      </c>
      <c r="P6603" s="82" t="s">
        <v>6229</v>
      </c>
      <c r="Q6603" s="83" t="str">
        <f>MID(Tabla1[[#This Row],[Aplicación]],14,1)</f>
        <v>2</v>
      </c>
      <c r="R6603" s="35" t="s">
        <v>265</v>
      </c>
      <c r="S6603" s="83" t="str">
        <f>MID(Tabla1[[#This Row],[Aplicación]],6,2)</f>
        <v>03</v>
      </c>
      <c r="T6603" s="84" t="str">
        <f>VLOOKUP(Tabla1[[#This Row],[AREA]],Hoja1!A:B,2,FALSE)</f>
        <v>03. Participación ciudadana y deportes</v>
      </c>
      <c r="U6603" s="83" t="str">
        <f>MID(Tabla1[[#This Row],[Aplicación]],9,4)</f>
        <v>9241</v>
      </c>
      <c r="V6603" s="84" t="str">
        <f>VLOOKUP(Tabla1[[#This Row],[PROGRAMA]],Hoja1!A:B,2,FALSE)</f>
        <v>9241. Participación ciudadana</v>
      </c>
      <c r="W6603" s="83" t="str">
        <f>MID(Tabla1[[#This Row],[Aplicación]],14,2)</f>
        <v>22</v>
      </c>
      <c r="X6603" s="83" t="str">
        <f>MID(Tabla1[[#This Row],[Aplicación]],14,6)</f>
        <v>22609</v>
      </c>
    </row>
    <row r="6604" spans="1:24" x14ac:dyDescent="0.25">
      <c r="A6604" s="77">
        <v>220240053730</v>
      </c>
      <c r="B6604" s="78" t="s">
        <v>390</v>
      </c>
      <c r="C6604" s="79">
        <v>45609</v>
      </c>
      <c r="D6604" s="77">
        <v>22024007672</v>
      </c>
      <c r="E6604" s="78" t="s">
        <v>7578</v>
      </c>
      <c r="F6604" s="80">
        <v>10808.32</v>
      </c>
      <c r="G6604" s="78" t="s">
        <v>8451</v>
      </c>
      <c r="H6604" s="78" t="s">
        <v>8452</v>
      </c>
      <c r="I6604" s="81" t="s">
        <v>2930</v>
      </c>
      <c r="J6604" s="78" t="s">
        <v>398</v>
      </c>
      <c r="K6604" s="78" t="s">
        <v>398</v>
      </c>
      <c r="L6604" s="78" t="s">
        <v>399</v>
      </c>
      <c r="M6604" s="78" t="s">
        <v>585</v>
      </c>
      <c r="N6604" s="78" t="s">
        <v>539</v>
      </c>
      <c r="O6604" s="82" t="s">
        <v>326</v>
      </c>
      <c r="P6604" s="82" t="s">
        <v>6229</v>
      </c>
      <c r="Q6604" s="83" t="str">
        <f>MID(Tabla1[[#This Row],[Aplicación]],14,1)</f>
        <v>2</v>
      </c>
      <c r="R6604" s="35" t="s">
        <v>265</v>
      </c>
      <c r="S6604" s="83" t="str">
        <f>MID(Tabla1[[#This Row],[Aplicación]],6,2)</f>
        <v>11</v>
      </c>
      <c r="T6604" s="84" t="str">
        <f>VLOOKUP(Tabla1[[#This Row],[AREA]],Hoja1!A:B,2,FALSE)</f>
        <v>11. Salud pública y seguridad ciudadana</v>
      </c>
      <c r="U6604" s="83" t="str">
        <f>MID(Tabla1[[#This Row],[Aplicación]],9,4)</f>
        <v>1321</v>
      </c>
      <c r="V6604" s="84" t="str">
        <f>VLOOKUP(Tabla1[[#This Row],[PROGRAMA]],Hoja1!A:B,2,FALSE)</f>
        <v>1321. Policía municipal</v>
      </c>
      <c r="W6604" s="83" t="str">
        <f>MID(Tabla1[[#This Row],[Aplicación]],14,2)</f>
        <v>21</v>
      </c>
      <c r="X6604" s="83" t="str">
        <f>MID(Tabla1[[#This Row],[Aplicación]],14,6)</f>
        <v>212</v>
      </c>
    </row>
    <row r="6605" spans="1:24" x14ac:dyDescent="0.25">
      <c r="A6605" s="77">
        <v>220240062752</v>
      </c>
      <c r="B6605" s="78" t="s">
        <v>390</v>
      </c>
      <c r="C6605" s="79">
        <v>45649</v>
      </c>
      <c r="D6605" s="77">
        <v>22024009411</v>
      </c>
      <c r="E6605" s="78" t="s">
        <v>1199</v>
      </c>
      <c r="F6605" s="80">
        <v>7778.18</v>
      </c>
      <c r="G6605" s="78" t="s">
        <v>5052</v>
      </c>
      <c r="H6605" s="78" t="s">
        <v>8453</v>
      </c>
      <c r="I6605" s="81" t="s">
        <v>2930</v>
      </c>
      <c r="J6605" s="78" t="s">
        <v>398</v>
      </c>
      <c r="K6605" s="78" t="s">
        <v>398</v>
      </c>
      <c r="L6605" s="78" t="s">
        <v>399</v>
      </c>
      <c r="M6605" s="78" t="s">
        <v>585</v>
      </c>
      <c r="N6605" s="78" t="s">
        <v>539</v>
      </c>
      <c r="O6605" s="82" t="s">
        <v>326</v>
      </c>
      <c r="P6605" s="82" t="s">
        <v>6229</v>
      </c>
      <c r="Q6605" s="83" t="str">
        <f>MID(Tabla1[[#This Row],[Aplicación]],14,1)</f>
        <v>2</v>
      </c>
      <c r="R6605" s="35" t="s">
        <v>265</v>
      </c>
      <c r="S6605" s="83" t="str">
        <f>MID(Tabla1[[#This Row],[Aplicación]],6,2)</f>
        <v>07</v>
      </c>
      <c r="T6605" s="84" t="str">
        <f>VLOOKUP(Tabla1[[#This Row],[AREA]],Hoja1!A:B,2,FALSE)</f>
        <v>07. Medio ambiente</v>
      </c>
      <c r="U6605" s="83" t="str">
        <f>MID(Tabla1[[#This Row],[Aplicación]],9,4)</f>
        <v>1711</v>
      </c>
      <c r="V6605" s="84" t="str">
        <f>VLOOKUP(Tabla1[[#This Row],[PROGRAMA]],Hoja1!A:B,2,FALSE)</f>
        <v>1711. Parques y jardines</v>
      </c>
      <c r="W6605" s="83" t="str">
        <f>MID(Tabla1[[#This Row],[Aplicación]],14,2)</f>
        <v>22</v>
      </c>
      <c r="X6605" s="83" t="str">
        <f>MID(Tabla1[[#This Row],[Aplicación]],14,6)</f>
        <v>22799</v>
      </c>
    </row>
    <row r="6606" spans="1:24" x14ac:dyDescent="0.25">
      <c r="A6606" s="77">
        <v>220240064674</v>
      </c>
      <c r="B6606" s="78" t="s">
        <v>390</v>
      </c>
      <c r="C6606" s="79">
        <v>45657</v>
      </c>
      <c r="D6606" s="77">
        <v>22024008822</v>
      </c>
      <c r="E6606" s="78" t="s">
        <v>1234</v>
      </c>
      <c r="F6606" s="80">
        <v>8225.2999999999993</v>
      </c>
      <c r="G6606" s="78" t="s">
        <v>733</v>
      </c>
      <c r="H6606" s="78" t="s">
        <v>8454</v>
      </c>
      <c r="I6606" s="81">
        <v>220</v>
      </c>
      <c r="J6606" s="78" t="s">
        <v>398</v>
      </c>
      <c r="K6606" s="78" t="s">
        <v>398</v>
      </c>
      <c r="L6606" s="78" t="s">
        <v>399</v>
      </c>
      <c r="M6606" s="78" t="s">
        <v>395</v>
      </c>
      <c r="N6606" s="78" t="s">
        <v>396</v>
      </c>
      <c r="O6606" s="82" t="s">
        <v>325</v>
      </c>
      <c r="P6606" s="82" t="s">
        <v>6229</v>
      </c>
      <c r="Q6606" s="83" t="str">
        <f>MID(Tabla1[[#This Row],[Aplicación]],14,1)</f>
        <v>2</v>
      </c>
      <c r="R6606" s="35" t="s">
        <v>265</v>
      </c>
      <c r="S6606" s="83" t="str">
        <f>MID(Tabla1[[#This Row],[Aplicación]],6,2)</f>
        <v>10</v>
      </c>
      <c r="T6606" s="84" t="str">
        <f>VLOOKUP(Tabla1[[#This Row],[AREA]],Hoja1!A:B,2,FALSE)</f>
        <v>10. Personas mayores, familia y servicios sociales</v>
      </c>
      <c r="U6606" s="83" t="str">
        <f>MID(Tabla1[[#This Row],[Aplicación]],9,4)</f>
        <v>2314</v>
      </c>
      <c r="V6606" s="84" t="str">
        <f>VLOOKUP(Tabla1[[#This Row],[PROGRAMA]],Hoja1!A:B,2,FALSE)</f>
        <v>2314. Centro de programas juveniles</v>
      </c>
      <c r="W6606" s="83" t="str">
        <f>MID(Tabla1[[#This Row],[Aplicación]],14,2)</f>
        <v>22</v>
      </c>
      <c r="X6606" s="83" t="str">
        <f>MID(Tabla1[[#This Row],[Aplicación]],14,6)</f>
        <v>22799</v>
      </c>
    </row>
    <row r="6607" spans="1:24" x14ac:dyDescent="0.25">
      <c r="A6607" s="77">
        <v>220240064893</v>
      </c>
      <c r="B6607" s="78" t="s">
        <v>702</v>
      </c>
      <c r="C6607" s="79">
        <v>45657</v>
      </c>
      <c r="D6607" s="77">
        <v>22024000940</v>
      </c>
      <c r="E6607" s="78" t="s">
        <v>1285</v>
      </c>
      <c r="F6607" s="80">
        <v>66.099999999999994</v>
      </c>
      <c r="G6607" s="78" t="s">
        <v>40</v>
      </c>
      <c r="H6607" s="78" t="s">
        <v>8455</v>
      </c>
      <c r="I6607" s="81">
        <v>300</v>
      </c>
      <c r="J6607" s="78" t="s">
        <v>398</v>
      </c>
      <c r="K6607" s="78" t="s">
        <v>398</v>
      </c>
      <c r="L6607" s="78" t="s">
        <v>413</v>
      </c>
      <c r="M6607" s="78" t="s">
        <v>395</v>
      </c>
      <c r="N6607" s="78" t="s">
        <v>396</v>
      </c>
      <c r="O6607" s="82" t="s">
        <v>325</v>
      </c>
      <c r="P6607" s="82" t="s">
        <v>6229</v>
      </c>
      <c r="Q6607" s="83" t="str">
        <f>MID(Tabla1[[#This Row],[Aplicación]],14,1)</f>
        <v>2</v>
      </c>
      <c r="R6607" s="35" t="s">
        <v>265</v>
      </c>
      <c r="S6607" s="83" t="str">
        <f>MID(Tabla1[[#This Row],[Aplicación]],6,2)</f>
        <v>06</v>
      </c>
      <c r="T6607" s="84" t="str">
        <f>VLOOKUP(Tabla1[[#This Row],[AREA]],Hoja1!A:B,2,FALSE)</f>
        <v>06. Educación y cultura</v>
      </c>
      <c r="U6607" s="83" t="str">
        <f>MID(Tabla1[[#This Row],[Aplicación]],9,4)</f>
        <v>3232</v>
      </c>
      <c r="V6607" s="84" t="str">
        <f>VLOOKUP(Tabla1[[#This Row],[PROGRAMA]],Hoja1!A:B,2,FALSE)</f>
        <v>3232. Conservación y mantenimiento centros educación infantil y primaria</v>
      </c>
      <c r="W6607" s="83" t="str">
        <f>MID(Tabla1[[#This Row],[Aplicación]],14,2)</f>
        <v>21</v>
      </c>
      <c r="X6607" s="83" t="str">
        <f>MID(Tabla1[[#This Row],[Aplicación]],14,6)</f>
        <v>212</v>
      </c>
    </row>
    <row r="6608" spans="1:24" x14ac:dyDescent="0.25">
      <c r="A6608" s="77">
        <v>220240051375</v>
      </c>
      <c r="B6608" s="78" t="s">
        <v>390</v>
      </c>
      <c r="C6608" s="79">
        <v>45595</v>
      </c>
      <c r="D6608" s="77">
        <v>22024008030</v>
      </c>
      <c r="E6608" s="78" t="s">
        <v>1405</v>
      </c>
      <c r="F6608" s="80">
        <v>1560.9</v>
      </c>
      <c r="G6608" s="78" t="s">
        <v>26</v>
      </c>
      <c r="H6608" s="78" t="s">
        <v>8456</v>
      </c>
      <c r="I6608" s="81" t="s">
        <v>2930</v>
      </c>
      <c r="J6608" s="78" t="s">
        <v>398</v>
      </c>
      <c r="K6608" s="78" t="s">
        <v>398</v>
      </c>
      <c r="L6608" s="78" t="s">
        <v>399</v>
      </c>
      <c r="M6608" s="78" t="s">
        <v>585</v>
      </c>
      <c r="N6608" s="78" t="s">
        <v>539</v>
      </c>
      <c r="O6608" s="82" t="s">
        <v>326</v>
      </c>
      <c r="P6608" s="82" t="s">
        <v>6229</v>
      </c>
      <c r="Q6608" s="83" t="str">
        <f>MID(Tabla1[[#This Row],[Aplicación]],14,1)</f>
        <v>2</v>
      </c>
      <c r="R6608" s="35" t="s">
        <v>265</v>
      </c>
      <c r="S6608" s="83" t="str">
        <f>MID(Tabla1[[#This Row],[Aplicación]],6,2)</f>
        <v>01</v>
      </c>
      <c r="T6608" s="84" t="str">
        <f>VLOOKUP(Tabla1[[#This Row],[AREA]],Hoja1!A:B,2,FALSE)</f>
        <v>01. Alcaldía</v>
      </c>
      <c r="U6608" s="83" t="str">
        <f>MID(Tabla1[[#This Row],[Aplicación]],9,4)</f>
        <v>9207</v>
      </c>
      <c r="V6608" s="84" t="str">
        <f>VLOOKUP(Tabla1[[#This Row],[PROGRAMA]],Hoja1!A:B,2,FALSE)</f>
        <v>9207. Gobierno y relaciones</v>
      </c>
      <c r="W6608" s="83" t="str">
        <f>MID(Tabla1[[#This Row],[Aplicación]],14,2)</f>
        <v>22</v>
      </c>
      <c r="X6608" s="83" t="str">
        <f>MID(Tabla1[[#This Row],[Aplicación]],14,6)</f>
        <v>22699</v>
      </c>
    </row>
    <row r="6609" spans="1:24" x14ac:dyDescent="0.25">
      <c r="A6609" s="77">
        <v>220240054037</v>
      </c>
      <c r="B6609" s="78" t="s">
        <v>390</v>
      </c>
      <c r="C6609" s="79">
        <v>45614</v>
      </c>
      <c r="D6609" s="77">
        <v>22024008114</v>
      </c>
      <c r="E6609" s="78" t="s">
        <v>6253</v>
      </c>
      <c r="F6609" s="80">
        <v>10744.8</v>
      </c>
      <c r="G6609" s="78" t="s">
        <v>8457</v>
      </c>
      <c r="H6609" s="78" t="s">
        <v>8458</v>
      </c>
      <c r="I6609" s="81" t="s">
        <v>2930</v>
      </c>
      <c r="J6609" s="78" t="s">
        <v>398</v>
      </c>
      <c r="K6609" s="78" t="s">
        <v>398</v>
      </c>
      <c r="L6609" s="78" t="s">
        <v>399</v>
      </c>
      <c r="M6609" s="78" t="s">
        <v>585</v>
      </c>
      <c r="N6609" s="78" t="s">
        <v>539</v>
      </c>
      <c r="O6609" s="82" t="s">
        <v>326</v>
      </c>
      <c r="P6609" s="82" t="s">
        <v>6229</v>
      </c>
      <c r="Q6609" s="83" t="str">
        <f>MID(Tabla1[[#This Row],[Aplicación]],14,1)</f>
        <v>6</v>
      </c>
      <c r="R6609" s="35" t="s">
        <v>266</v>
      </c>
      <c r="S6609" s="83" t="str">
        <f>MID(Tabla1[[#This Row],[Aplicación]],6,2)</f>
        <v>11</v>
      </c>
      <c r="T6609" s="84" t="str">
        <f>VLOOKUP(Tabla1[[#This Row],[AREA]],Hoja1!A:B,2,FALSE)</f>
        <v>11. Salud pública y seguridad ciudadana</v>
      </c>
      <c r="U6609" s="83" t="str">
        <f>MID(Tabla1[[#This Row],[Aplicación]],9,4)</f>
        <v>1321</v>
      </c>
      <c r="V6609" s="84" t="str">
        <f>VLOOKUP(Tabla1[[#This Row],[PROGRAMA]],Hoja1!A:B,2,FALSE)</f>
        <v>1321. Policía municipal</v>
      </c>
      <c r="W6609" s="83" t="str">
        <f>MID(Tabla1[[#This Row],[Aplicación]],14,2)</f>
        <v>63</v>
      </c>
      <c r="X6609" s="83" t="str">
        <f>MID(Tabla1[[#This Row],[Aplicación]],14,6)</f>
        <v>632</v>
      </c>
    </row>
    <row r="6610" spans="1:24" x14ac:dyDescent="0.25">
      <c r="A6610" s="77">
        <v>220240053853</v>
      </c>
      <c r="B6610" s="78" t="s">
        <v>390</v>
      </c>
      <c r="C6610" s="79">
        <v>45611</v>
      </c>
      <c r="D6610" s="77">
        <v>22024008389</v>
      </c>
      <c r="E6610" s="78" t="s">
        <v>1298</v>
      </c>
      <c r="F6610" s="80">
        <v>1586.92</v>
      </c>
      <c r="G6610" s="78" t="s">
        <v>361</v>
      </c>
      <c r="H6610" s="78" t="s">
        <v>8459</v>
      </c>
      <c r="I6610" s="81" t="s">
        <v>2930</v>
      </c>
      <c r="J6610" s="78" t="s">
        <v>398</v>
      </c>
      <c r="K6610" s="78" t="s">
        <v>398</v>
      </c>
      <c r="L6610" s="78" t="s">
        <v>413</v>
      </c>
      <c r="M6610" s="78" t="s">
        <v>585</v>
      </c>
      <c r="N6610" s="78" t="s">
        <v>539</v>
      </c>
      <c r="O6610" s="82" t="s">
        <v>326</v>
      </c>
      <c r="P6610" s="82" t="s">
        <v>6229</v>
      </c>
      <c r="Q6610" s="83" t="str">
        <f>MID(Tabla1[[#This Row],[Aplicación]],14,1)</f>
        <v>2</v>
      </c>
      <c r="R6610" s="35" t="s">
        <v>265</v>
      </c>
      <c r="S6610" s="83" t="str">
        <f>MID(Tabla1[[#This Row],[Aplicación]],6,2)</f>
        <v>03</v>
      </c>
      <c r="T6610" s="84" t="str">
        <f>VLOOKUP(Tabla1[[#This Row],[AREA]],Hoja1!A:B,2,FALSE)</f>
        <v>03. Participación ciudadana y deportes</v>
      </c>
      <c r="U6610" s="83" t="str">
        <f>MID(Tabla1[[#This Row],[Aplicación]],9,4)</f>
        <v>9241</v>
      </c>
      <c r="V6610" s="84" t="str">
        <f>VLOOKUP(Tabla1[[#This Row],[PROGRAMA]],Hoja1!A:B,2,FALSE)</f>
        <v>9241. Participación ciudadana</v>
      </c>
      <c r="W6610" s="83" t="str">
        <f>MID(Tabla1[[#This Row],[Aplicación]],14,2)</f>
        <v>22</v>
      </c>
      <c r="X6610" s="83" t="str">
        <f>MID(Tabla1[[#This Row],[Aplicación]],14,6)</f>
        <v>22199</v>
      </c>
    </row>
    <row r="6611" spans="1:24" x14ac:dyDescent="0.25">
      <c r="A6611" s="77">
        <v>220240052198</v>
      </c>
      <c r="B6611" s="78" t="s">
        <v>390</v>
      </c>
      <c r="C6611" s="79">
        <v>45601</v>
      </c>
      <c r="D6611" s="77">
        <v>22024008068</v>
      </c>
      <c r="E6611" s="78" t="s">
        <v>1308</v>
      </c>
      <c r="F6611" s="80">
        <v>1588.13</v>
      </c>
      <c r="G6611" s="78" t="s">
        <v>8460</v>
      </c>
      <c r="H6611" s="78" t="s">
        <v>8461</v>
      </c>
      <c r="I6611" s="81" t="s">
        <v>2930</v>
      </c>
      <c r="J6611" s="78" t="s">
        <v>398</v>
      </c>
      <c r="K6611" s="78" t="s">
        <v>398</v>
      </c>
      <c r="L6611" s="78" t="s">
        <v>399</v>
      </c>
      <c r="M6611" s="78" t="s">
        <v>585</v>
      </c>
      <c r="N6611" s="78" t="s">
        <v>539</v>
      </c>
      <c r="O6611" s="82" t="s">
        <v>326</v>
      </c>
      <c r="P6611" s="82" t="s">
        <v>6229</v>
      </c>
      <c r="Q6611" s="83" t="str">
        <f>MID(Tabla1[[#This Row],[Aplicación]],14,1)</f>
        <v>2</v>
      </c>
      <c r="R6611" s="35" t="s">
        <v>265</v>
      </c>
      <c r="S6611" s="83" t="str">
        <f>MID(Tabla1[[#This Row],[Aplicación]],6,2)</f>
        <v>03</v>
      </c>
      <c r="T6611" s="84" t="str">
        <f>VLOOKUP(Tabla1[[#This Row],[AREA]],Hoja1!A:B,2,FALSE)</f>
        <v>03. Participación ciudadana y deportes</v>
      </c>
      <c r="U6611" s="83" t="str">
        <f>MID(Tabla1[[#This Row],[Aplicación]],9,4)</f>
        <v>9241</v>
      </c>
      <c r="V6611" s="84" t="str">
        <f>VLOOKUP(Tabla1[[#This Row],[PROGRAMA]],Hoja1!A:B,2,FALSE)</f>
        <v>9241. Participación ciudadana</v>
      </c>
      <c r="W6611" s="83" t="str">
        <f>MID(Tabla1[[#This Row],[Aplicación]],14,2)</f>
        <v>22</v>
      </c>
      <c r="X6611" s="83" t="str">
        <f>MID(Tabla1[[#This Row],[Aplicación]],14,6)</f>
        <v>22602</v>
      </c>
    </row>
    <row r="6612" spans="1:24" x14ac:dyDescent="0.25">
      <c r="A6612" s="77">
        <v>220240063513</v>
      </c>
      <c r="B6612" s="78" t="s">
        <v>390</v>
      </c>
      <c r="C6612" s="79">
        <v>45653</v>
      </c>
      <c r="D6612" s="77">
        <v>22024009500</v>
      </c>
      <c r="E6612" s="78" t="s">
        <v>1492</v>
      </c>
      <c r="F6612" s="80">
        <v>1600</v>
      </c>
      <c r="G6612" s="78" t="s">
        <v>8462</v>
      </c>
      <c r="H6612" s="78" t="s">
        <v>8463</v>
      </c>
      <c r="I6612" s="81">
        <v>220</v>
      </c>
      <c r="J6612" s="78" t="s">
        <v>398</v>
      </c>
      <c r="K6612" s="78" t="s">
        <v>398</v>
      </c>
      <c r="L6612" s="78" t="s">
        <v>413</v>
      </c>
      <c r="M6612" s="78" t="s">
        <v>585</v>
      </c>
      <c r="N6612" s="78" t="s">
        <v>539</v>
      </c>
      <c r="O6612" s="82" t="s">
        <v>326</v>
      </c>
      <c r="P6612" s="82" t="s">
        <v>6229</v>
      </c>
      <c r="Q6612" s="83" t="str">
        <f>MID(Tabla1[[#This Row],[Aplicación]],14,1)</f>
        <v>2</v>
      </c>
      <c r="R6612" s="35" t="s">
        <v>265</v>
      </c>
      <c r="S6612" s="83" t="str">
        <f>MID(Tabla1[[#This Row],[Aplicación]],6,2)</f>
        <v>06</v>
      </c>
      <c r="T6612" s="84" t="str">
        <f>VLOOKUP(Tabla1[[#This Row],[AREA]],Hoja1!A:B,2,FALSE)</f>
        <v>06. Educación y cultura</v>
      </c>
      <c r="U6612" s="83" t="str">
        <f>MID(Tabla1[[#This Row],[Aplicación]],9,4)</f>
        <v>3231</v>
      </c>
      <c r="V6612" s="84" t="str">
        <f>VLOOKUP(Tabla1[[#This Row],[PROGRAMA]],Hoja1!A:B,2,FALSE)</f>
        <v>3231. Escuelas infantiles</v>
      </c>
      <c r="W6612" s="83" t="str">
        <f>MID(Tabla1[[#This Row],[Aplicación]],14,2)</f>
        <v>22</v>
      </c>
      <c r="X6612" s="83" t="str">
        <f>MID(Tabla1[[#This Row],[Aplicación]],14,6)</f>
        <v>22614</v>
      </c>
    </row>
    <row r="6613" spans="1:24" x14ac:dyDescent="0.25">
      <c r="A6613" s="77">
        <v>220240063544</v>
      </c>
      <c r="B6613" s="78" t="s">
        <v>390</v>
      </c>
      <c r="C6613" s="79">
        <v>45653</v>
      </c>
      <c r="D6613" s="77">
        <v>22024009098</v>
      </c>
      <c r="E6613" s="78" t="s">
        <v>1307</v>
      </c>
      <c r="F6613" s="80">
        <v>1601.49</v>
      </c>
      <c r="G6613" s="78" t="s">
        <v>908</v>
      </c>
      <c r="H6613" s="78" t="s">
        <v>8464</v>
      </c>
      <c r="I6613" s="81">
        <v>220</v>
      </c>
      <c r="J6613" s="78" t="s">
        <v>616</v>
      </c>
      <c r="K6613" s="78" t="s">
        <v>398</v>
      </c>
      <c r="L6613" s="78" t="s">
        <v>399</v>
      </c>
      <c r="M6613" s="78" t="s">
        <v>585</v>
      </c>
      <c r="N6613" s="78" t="s">
        <v>539</v>
      </c>
      <c r="O6613" s="82" t="s">
        <v>326</v>
      </c>
      <c r="P6613" s="82" t="s">
        <v>6229</v>
      </c>
      <c r="Q6613" s="83" t="str">
        <f>MID(Tabla1[[#This Row],[Aplicación]],14,1)</f>
        <v>2</v>
      </c>
      <c r="R6613" s="35" t="s">
        <v>265</v>
      </c>
      <c r="S6613" s="83" t="str">
        <f>MID(Tabla1[[#This Row],[Aplicación]],6,2)</f>
        <v>08</v>
      </c>
      <c r="T6613" s="84" t="str">
        <f>VLOOKUP(Tabla1[[#This Row],[AREA]],Hoja1!A:B,2,FALSE)</f>
        <v>08. Tráfico y movilidad</v>
      </c>
      <c r="U6613" s="83" t="str">
        <f>MID(Tabla1[[#This Row],[Aplicación]],9,4)</f>
        <v>1651</v>
      </c>
      <c r="V6613" s="84" t="str">
        <f>VLOOKUP(Tabla1[[#This Row],[PROGRAMA]],Hoja1!A:B,2,FALSE)</f>
        <v>1651. Alumbrado público</v>
      </c>
      <c r="W6613" s="83" t="str">
        <f>MID(Tabla1[[#This Row],[Aplicación]],14,2)</f>
        <v>21</v>
      </c>
      <c r="X6613" s="83" t="str">
        <f>MID(Tabla1[[#This Row],[Aplicación]],14,6)</f>
        <v>214</v>
      </c>
    </row>
    <row r="6614" spans="1:24" x14ac:dyDescent="0.25">
      <c r="A6614" s="77">
        <v>220240055433</v>
      </c>
      <c r="B6614" s="78" t="s">
        <v>673</v>
      </c>
      <c r="C6614" s="79">
        <v>45617</v>
      </c>
      <c r="D6614" s="77">
        <v>22024001309</v>
      </c>
      <c r="E6614" s="78" t="s">
        <v>1338</v>
      </c>
      <c r="F6614" s="80">
        <v>-6218.08</v>
      </c>
      <c r="G6614" s="78" t="s">
        <v>741</v>
      </c>
      <c r="H6614" s="78" t="s">
        <v>2152</v>
      </c>
      <c r="I6614" s="81" t="s">
        <v>2930</v>
      </c>
      <c r="J6614" s="78" t="s">
        <v>398</v>
      </c>
      <c r="K6614" s="78" t="s">
        <v>398</v>
      </c>
      <c r="L6614" s="78" t="s">
        <v>399</v>
      </c>
      <c r="M6614" s="78" t="s">
        <v>395</v>
      </c>
      <c r="N6614" s="78" t="s">
        <v>396</v>
      </c>
      <c r="O6614" s="82" t="s">
        <v>321</v>
      </c>
      <c r="P6614" s="82" t="s">
        <v>6229</v>
      </c>
      <c r="Q6614" s="83" t="str">
        <f>MID(Tabla1[[#This Row],[Aplicación]],14,1)</f>
        <v>2</v>
      </c>
      <c r="R6614" s="35" t="s">
        <v>265</v>
      </c>
      <c r="S6614" s="83" t="str">
        <f>MID(Tabla1[[#This Row],[Aplicación]],6,2)</f>
        <v>11</v>
      </c>
      <c r="T6614" s="84" t="str">
        <f>VLOOKUP(Tabla1[[#This Row],[AREA]],Hoja1!A:B,2,FALSE)</f>
        <v>11. Salud pública y seguridad ciudadana</v>
      </c>
      <c r="U6614" s="83" t="str">
        <f>MID(Tabla1[[#This Row],[Aplicación]],9,4)</f>
        <v>3111</v>
      </c>
      <c r="V6614" s="84" t="str">
        <f>VLOOKUP(Tabla1[[#This Row],[PROGRAMA]],Hoja1!A:B,2,FALSE)</f>
        <v>3111. Protección de la salubridad pública</v>
      </c>
      <c r="W6614" s="83" t="str">
        <f>MID(Tabla1[[#This Row],[Aplicación]],14,2)</f>
        <v>22</v>
      </c>
      <c r="X6614" s="83" t="str">
        <f>MID(Tabla1[[#This Row],[Aplicación]],14,6)</f>
        <v>22799</v>
      </c>
    </row>
    <row r="6615" spans="1:24" x14ac:dyDescent="0.25">
      <c r="A6615" s="77">
        <v>220240064926</v>
      </c>
      <c r="B6615" s="78" t="s">
        <v>658</v>
      </c>
      <c r="C6615" s="79">
        <v>45657</v>
      </c>
      <c r="D6615" s="77">
        <v>22024009544</v>
      </c>
      <c r="E6615" s="78" t="s">
        <v>1342</v>
      </c>
      <c r="F6615" s="80">
        <v>2718.75</v>
      </c>
      <c r="G6615" s="78" t="s">
        <v>743</v>
      </c>
      <c r="H6615" s="78" t="s">
        <v>8465</v>
      </c>
      <c r="I6615" s="81">
        <v>240</v>
      </c>
      <c r="J6615" s="78" t="s">
        <v>611</v>
      </c>
      <c r="K6615" s="78" t="s">
        <v>906</v>
      </c>
      <c r="L6615" s="78" t="s">
        <v>399</v>
      </c>
      <c r="M6615" s="78" t="s">
        <v>395</v>
      </c>
      <c r="N6615" s="78" t="s">
        <v>396</v>
      </c>
      <c r="O6615" s="82" t="s">
        <v>321</v>
      </c>
      <c r="P6615" s="82" t="s">
        <v>6229</v>
      </c>
      <c r="Q6615" s="83" t="str">
        <f>MID(Tabla1[[#This Row],[Aplicación]],14,1)</f>
        <v>2</v>
      </c>
      <c r="R6615" s="35" t="s">
        <v>265</v>
      </c>
      <c r="S6615" s="83" t="str">
        <f>MID(Tabla1[[#This Row],[Aplicación]],6,2)</f>
        <v>05</v>
      </c>
      <c r="T6615" s="84" t="str">
        <f>VLOOKUP(Tabla1[[#This Row],[AREA]],Hoja1!A:B,2,FALSE)</f>
        <v>05. Comercio, mercados y consumo</v>
      </c>
      <c r="U6615" s="83" t="str">
        <f>MID(Tabla1[[#This Row],[Aplicación]],9,4)</f>
        <v>4312</v>
      </c>
      <c r="V6615" s="84" t="str">
        <f>VLOOKUP(Tabla1[[#This Row],[PROGRAMA]],Hoja1!A:B,2,FALSE)</f>
        <v>4312. Mercados</v>
      </c>
      <c r="W6615" s="83" t="str">
        <f>MID(Tabla1[[#This Row],[Aplicación]],14,2)</f>
        <v>22</v>
      </c>
      <c r="X6615" s="83" t="str">
        <f>MID(Tabla1[[#This Row],[Aplicación]],14,6)</f>
        <v>22799</v>
      </c>
    </row>
    <row r="6616" spans="1:24" x14ac:dyDescent="0.25">
      <c r="A6616" s="77">
        <v>220240057937</v>
      </c>
      <c r="B6616" s="78" t="s">
        <v>390</v>
      </c>
      <c r="C6616" s="79">
        <v>45630</v>
      </c>
      <c r="D6616" s="77">
        <v>22024008795</v>
      </c>
      <c r="E6616" s="78" t="s">
        <v>5586</v>
      </c>
      <c r="F6616" s="80">
        <v>9680</v>
      </c>
      <c r="G6616" s="78" t="s">
        <v>522</v>
      </c>
      <c r="H6616" s="78" t="s">
        <v>8466</v>
      </c>
      <c r="I6616" s="81" t="s">
        <v>2930</v>
      </c>
      <c r="J6616" s="78" t="s">
        <v>524</v>
      </c>
      <c r="K6616" s="78" t="s">
        <v>525</v>
      </c>
      <c r="L6616" s="78" t="s">
        <v>401</v>
      </c>
      <c r="M6616" s="78" t="s">
        <v>585</v>
      </c>
      <c r="N6616" s="78" t="s">
        <v>539</v>
      </c>
      <c r="O6616" s="82" t="s">
        <v>326</v>
      </c>
      <c r="P6616" s="82" t="s">
        <v>6229</v>
      </c>
      <c r="Q6616" s="83" t="str">
        <f>MID(Tabla1[[#This Row],[Aplicación]],14,1)</f>
        <v>6</v>
      </c>
      <c r="R6616" s="35" t="s">
        <v>266</v>
      </c>
      <c r="S6616" s="83" t="str">
        <f>MID(Tabla1[[#This Row],[Aplicación]],6,2)</f>
        <v>03</v>
      </c>
      <c r="T6616" s="84" t="str">
        <f>VLOOKUP(Tabla1[[#This Row],[AREA]],Hoja1!A:B,2,FALSE)</f>
        <v>03. Participación ciudadana y deportes</v>
      </c>
      <c r="U6616" s="83" t="str">
        <f>MID(Tabla1[[#This Row],[Aplicación]],9,4)</f>
        <v>9241</v>
      </c>
      <c r="V6616" s="84" t="str">
        <f>VLOOKUP(Tabla1[[#This Row],[PROGRAMA]],Hoja1!A:B,2,FALSE)</f>
        <v>9241. Participación ciudadana</v>
      </c>
      <c r="W6616" s="83" t="str">
        <f>MID(Tabla1[[#This Row],[Aplicación]],14,2)</f>
        <v>62</v>
      </c>
      <c r="X6616" s="83" t="str">
        <f>MID(Tabla1[[#This Row],[Aplicación]],14,6)</f>
        <v>623</v>
      </c>
    </row>
    <row r="6617" spans="1:24" x14ac:dyDescent="0.25">
      <c r="A6617" s="77">
        <v>220240055091</v>
      </c>
      <c r="B6617" s="78" t="s">
        <v>390</v>
      </c>
      <c r="C6617" s="79">
        <v>45616</v>
      </c>
      <c r="D6617" s="77">
        <v>22024008645</v>
      </c>
      <c r="E6617" s="78" t="s">
        <v>5261</v>
      </c>
      <c r="F6617" s="80">
        <v>1615.35</v>
      </c>
      <c r="G6617" s="78" t="s">
        <v>5449</v>
      </c>
      <c r="H6617" s="78" t="s">
        <v>8467</v>
      </c>
      <c r="I6617" s="81" t="s">
        <v>2930</v>
      </c>
      <c r="J6617" s="78" t="s">
        <v>678</v>
      </c>
      <c r="K6617" s="78" t="s">
        <v>678</v>
      </c>
      <c r="L6617" s="78" t="s">
        <v>399</v>
      </c>
      <c r="M6617" s="78" t="s">
        <v>585</v>
      </c>
      <c r="N6617" s="78" t="s">
        <v>539</v>
      </c>
      <c r="O6617" s="82" t="s">
        <v>326</v>
      </c>
      <c r="P6617" s="82" t="s">
        <v>6229</v>
      </c>
      <c r="Q6617" s="83" t="str">
        <f>MID(Tabla1[[#This Row],[Aplicación]],14,1)</f>
        <v>2</v>
      </c>
      <c r="R6617" s="35" t="s">
        <v>265</v>
      </c>
      <c r="S6617" s="83" t="str">
        <f>MID(Tabla1[[#This Row],[Aplicación]],6,2)</f>
        <v>10</v>
      </c>
      <c r="T6617" s="84" t="str">
        <f>VLOOKUP(Tabla1[[#This Row],[AREA]],Hoja1!A:B,2,FALSE)</f>
        <v>10. Personas mayores, familia y servicios sociales</v>
      </c>
      <c r="U6617" s="83" t="str">
        <f>MID(Tabla1[[#This Row],[Aplicación]],9,4)</f>
        <v>2313</v>
      </c>
      <c r="V6617" s="84" t="str">
        <f>VLOOKUP(Tabla1[[#This Row],[PROGRAMA]],Hoja1!A:B,2,FALSE)</f>
        <v>2313. Dirección del área de personas mayores, familia y servicios sociales</v>
      </c>
      <c r="W6617" s="83" t="str">
        <f>MID(Tabla1[[#This Row],[Aplicación]],14,2)</f>
        <v>22</v>
      </c>
      <c r="X6617" s="83" t="str">
        <f>MID(Tabla1[[#This Row],[Aplicación]],14,6)</f>
        <v>22699</v>
      </c>
    </row>
    <row r="6618" spans="1:24" x14ac:dyDescent="0.25">
      <c r="A6618" s="77">
        <v>220240064581</v>
      </c>
      <c r="B6618" s="78" t="s">
        <v>390</v>
      </c>
      <c r="C6618" s="79">
        <v>45656</v>
      </c>
      <c r="D6618" s="77">
        <v>22024009632</v>
      </c>
      <c r="E6618" s="78" t="s">
        <v>1144</v>
      </c>
      <c r="F6618" s="80">
        <v>1633.5</v>
      </c>
      <c r="G6618" s="78" t="s">
        <v>8468</v>
      </c>
      <c r="H6618" s="78" t="s">
        <v>8469</v>
      </c>
      <c r="I6618" s="81">
        <v>220</v>
      </c>
      <c r="J6618" s="78" t="s">
        <v>398</v>
      </c>
      <c r="K6618" s="78" t="s">
        <v>398</v>
      </c>
      <c r="L6618" s="78" t="s">
        <v>399</v>
      </c>
      <c r="M6618" s="78" t="s">
        <v>585</v>
      </c>
      <c r="N6618" s="78" t="s">
        <v>539</v>
      </c>
      <c r="O6618" s="82" t="s">
        <v>326</v>
      </c>
      <c r="P6618" s="82" t="s">
        <v>6229</v>
      </c>
      <c r="Q6618" s="83" t="str">
        <f>MID(Tabla1[[#This Row],[Aplicación]],14,1)</f>
        <v>2</v>
      </c>
      <c r="R6618" s="35" t="s">
        <v>265</v>
      </c>
      <c r="S6618" s="83" t="str">
        <f>MID(Tabla1[[#This Row],[Aplicación]],6,2)</f>
        <v>08</v>
      </c>
      <c r="T6618" s="84" t="str">
        <f>VLOOKUP(Tabla1[[#This Row],[AREA]],Hoja1!A:B,2,FALSE)</f>
        <v>08. Tráfico y movilidad</v>
      </c>
      <c r="U6618" s="83" t="str">
        <f>MID(Tabla1[[#This Row],[Aplicación]],9,4)</f>
        <v>1341</v>
      </c>
      <c r="V6618" s="84" t="str">
        <f>VLOOKUP(Tabla1[[#This Row],[PROGRAMA]],Hoja1!A:B,2,FALSE)</f>
        <v>1341. Movilidad</v>
      </c>
      <c r="W6618" s="83" t="str">
        <f>MID(Tabla1[[#This Row],[Aplicación]],14,2)</f>
        <v>22</v>
      </c>
      <c r="X6618" s="83" t="str">
        <f>MID(Tabla1[[#This Row],[Aplicación]],14,6)</f>
        <v>22799</v>
      </c>
    </row>
    <row r="6619" spans="1:24" x14ac:dyDescent="0.25">
      <c r="A6619" s="77">
        <v>220240057976</v>
      </c>
      <c r="B6619" s="78" t="s">
        <v>390</v>
      </c>
      <c r="C6619" s="79">
        <v>45630</v>
      </c>
      <c r="D6619" s="77">
        <v>22024009002</v>
      </c>
      <c r="E6619" s="78" t="s">
        <v>8470</v>
      </c>
      <c r="F6619" s="80">
        <v>9097.52</v>
      </c>
      <c r="G6619" s="78" t="s">
        <v>6174</v>
      </c>
      <c r="H6619" s="78" t="s">
        <v>8471</v>
      </c>
      <c r="I6619" s="81" t="s">
        <v>2930</v>
      </c>
      <c r="J6619" s="78" t="s">
        <v>6176</v>
      </c>
      <c r="K6619" s="78" t="s">
        <v>537</v>
      </c>
      <c r="L6619" s="78" t="s">
        <v>413</v>
      </c>
      <c r="M6619" s="78" t="s">
        <v>585</v>
      </c>
      <c r="N6619" s="78" t="s">
        <v>539</v>
      </c>
      <c r="O6619" s="82" t="s">
        <v>326</v>
      </c>
      <c r="P6619" s="82" t="s">
        <v>6229</v>
      </c>
      <c r="Q6619" s="83" t="str">
        <f>MID(Tabla1[[#This Row],[Aplicación]],14,1)</f>
        <v>6</v>
      </c>
      <c r="R6619" s="35" t="s">
        <v>266</v>
      </c>
      <c r="S6619" s="83" t="str">
        <f>MID(Tabla1[[#This Row],[Aplicación]],6,2)</f>
        <v>01</v>
      </c>
      <c r="T6619" s="84" t="str">
        <f>VLOOKUP(Tabla1[[#This Row],[AREA]],Hoja1!A:B,2,FALSE)</f>
        <v>01. Alcaldía</v>
      </c>
      <c r="U6619" s="83" t="str">
        <f>MID(Tabla1[[#This Row],[Aplicación]],9,4)</f>
        <v>4331</v>
      </c>
      <c r="V6619" s="84" t="str">
        <f>VLOOKUP(Tabla1[[#This Row],[PROGRAMA]],Hoja1!A:B,2,FALSE)</f>
        <v>4331. Desarrollo empresarial</v>
      </c>
      <c r="W6619" s="83" t="str">
        <f>MID(Tabla1[[#This Row],[Aplicación]],14,2)</f>
        <v>62</v>
      </c>
      <c r="X6619" s="83" t="str">
        <f>MID(Tabla1[[#This Row],[Aplicación]],14,6)</f>
        <v>625</v>
      </c>
    </row>
    <row r="6620" spans="1:24" x14ac:dyDescent="0.25">
      <c r="A6620" s="77">
        <v>220240057903</v>
      </c>
      <c r="B6620" s="78" t="s">
        <v>390</v>
      </c>
      <c r="C6620" s="79">
        <v>45630</v>
      </c>
      <c r="D6620" s="77">
        <v>22024008820</v>
      </c>
      <c r="E6620" s="78" t="s">
        <v>1370</v>
      </c>
      <c r="F6620" s="80">
        <v>1694</v>
      </c>
      <c r="G6620" s="78" t="s">
        <v>1079</v>
      </c>
      <c r="H6620" s="78" t="s">
        <v>8472</v>
      </c>
      <c r="I6620" s="81" t="s">
        <v>2930</v>
      </c>
      <c r="J6620" s="78" t="s">
        <v>684</v>
      </c>
      <c r="K6620" s="78" t="s">
        <v>398</v>
      </c>
      <c r="L6620" s="78" t="s">
        <v>399</v>
      </c>
      <c r="M6620" s="78" t="s">
        <v>585</v>
      </c>
      <c r="N6620" s="78" t="s">
        <v>539</v>
      </c>
      <c r="O6620" s="82" t="s">
        <v>326</v>
      </c>
      <c r="P6620" s="82" t="s">
        <v>6229</v>
      </c>
      <c r="Q6620" s="83" t="str">
        <f>MID(Tabla1[[#This Row],[Aplicación]],14,1)</f>
        <v>2</v>
      </c>
      <c r="R6620" s="35" t="s">
        <v>265</v>
      </c>
      <c r="S6620" s="83" t="str">
        <f>MID(Tabla1[[#This Row],[Aplicación]],6,2)</f>
        <v>03</v>
      </c>
      <c r="T6620" s="84" t="str">
        <f>VLOOKUP(Tabla1[[#This Row],[AREA]],Hoja1!A:B,2,FALSE)</f>
        <v>03. Participación ciudadana y deportes</v>
      </c>
      <c r="U6620" s="83" t="str">
        <f>MID(Tabla1[[#This Row],[Aplicación]],9,4)</f>
        <v>9241</v>
      </c>
      <c r="V6620" s="84" t="str">
        <f>VLOOKUP(Tabla1[[#This Row],[PROGRAMA]],Hoja1!A:B,2,FALSE)</f>
        <v>9241. Participación ciudadana</v>
      </c>
      <c r="W6620" s="83" t="str">
        <f>MID(Tabla1[[#This Row],[Aplicación]],14,2)</f>
        <v>22</v>
      </c>
      <c r="X6620" s="83" t="str">
        <f>MID(Tabla1[[#This Row],[Aplicación]],14,6)</f>
        <v>22609</v>
      </c>
    </row>
    <row r="6621" spans="1:24" x14ac:dyDescent="0.25">
      <c r="A6621" s="77">
        <v>220240056032</v>
      </c>
      <c r="B6621" s="78" t="s">
        <v>390</v>
      </c>
      <c r="C6621" s="79">
        <v>45621</v>
      </c>
      <c r="D6621" s="77">
        <v>22024008915</v>
      </c>
      <c r="E6621" s="78" t="s">
        <v>1370</v>
      </c>
      <c r="F6621" s="80">
        <v>1694</v>
      </c>
      <c r="G6621" s="78" t="s">
        <v>7163</v>
      </c>
      <c r="H6621" s="78" t="s">
        <v>8473</v>
      </c>
      <c r="I6621" s="81" t="s">
        <v>2930</v>
      </c>
      <c r="J6621" s="78" t="s">
        <v>7165</v>
      </c>
      <c r="K6621" s="78" t="s">
        <v>398</v>
      </c>
      <c r="L6621" s="78" t="s">
        <v>399</v>
      </c>
      <c r="M6621" s="78" t="s">
        <v>585</v>
      </c>
      <c r="N6621" s="78" t="s">
        <v>539</v>
      </c>
      <c r="O6621" s="82" t="s">
        <v>326</v>
      </c>
      <c r="P6621" s="82" t="s">
        <v>6229</v>
      </c>
      <c r="Q6621" s="83" t="str">
        <f>MID(Tabla1[[#This Row],[Aplicación]],14,1)</f>
        <v>2</v>
      </c>
      <c r="R6621" s="35" t="s">
        <v>265</v>
      </c>
      <c r="S6621" s="83" t="str">
        <f>MID(Tabla1[[#This Row],[Aplicación]],6,2)</f>
        <v>03</v>
      </c>
      <c r="T6621" s="84" t="str">
        <f>VLOOKUP(Tabla1[[#This Row],[AREA]],Hoja1!A:B,2,FALSE)</f>
        <v>03. Participación ciudadana y deportes</v>
      </c>
      <c r="U6621" s="83" t="str">
        <f>MID(Tabla1[[#This Row],[Aplicación]],9,4)</f>
        <v>9241</v>
      </c>
      <c r="V6621" s="84" t="str">
        <f>VLOOKUP(Tabla1[[#This Row],[PROGRAMA]],Hoja1!A:B,2,FALSE)</f>
        <v>9241. Participación ciudadana</v>
      </c>
      <c r="W6621" s="83" t="str">
        <f>MID(Tabla1[[#This Row],[Aplicación]],14,2)</f>
        <v>22</v>
      </c>
      <c r="X6621" s="83" t="str">
        <f>MID(Tabla1[[#This Row],[Aplicación]],14,6)</f>
        <v>22609</v>
      </c>
    </row>
    <row r="6622" spans="1:24" x14ac:dyDescent="0.25">
      <c r="A6622" s="77">
        <v>220240064557</v>
      </c>
      <c r="B6622" s="78" t="s">
        <v>390</v>
      </c>
      <c r="C6622" s="79">
        <v>45656</v>
      </c>
      <c r="D6622" s="77">
        <v>22024009011</v>
      </c>
      <c r="E6622" s="78" t="s">
        <v>8474</v>
      </c>
      <c r="F6622" s="80">
        <v>8736.2000000000007</v>
      </c>
      <c r="G6622" s="78" t="s">
        <v>8475</v>
      </c>
      <c r="H6622" s="78" t="s">
        <v>8476</v>
      </c>
      <c r="I6622" s="81">
        <v>220</v>
      </c>
      <c r="J6622" s="78" t="s">
        <v>398</v>
      </c>
      <c r="K6622" s="78" t="s">
        <v>398</v>
      </c>
      <c r="L6622" s="78" t="s">
        <v>399</v>
      </c>
      <c r="M6622" s="78" t="s">
        <v>585</v>
      </c>
      <c r="N6622" s="78" t="s">
        <v>539</v>
      </c>
      <c r="O6622" s="82" t="s">
        <v>326</v>
      </c>
      <c r="P6622" s="82" t="s">
        <v>6229</v>
      </c>
      <c r="Q6622" s="83" t="str">
        <f>MID(Tabla1[[#This Row],[Aplicación]],14,1)</f>
        <v>2</v>
      </c>
      <c r="R6622" s="35" t="s">
        <v>265</v>
      </c>
      <c r="S6622" s="83" t="str">
        <f>MID(Tabla1[[#This Row],[Aplicación]],6,2)</f>
        <v>10</v>
      </c>
      <c r="T6622" s="84" t="str">
        <f>VLOOKUP(Tabla1[[#This Row],[AREA]],Hoja1!A:B,2,FALSE)</f>
        <v>10. Personas mayores, familia y servicios sociales</v>
      </c>
      <c r="U6622" s="83" t="str">
        <f>MID(Tabla1[[#This Row],[Aplicación]],9,4)</f>
        <v>2312</v>
      </c>
      <c r="V6622" s="84" t="str">
        <f>VLOOKUP(Tabla1[[#This Row],[PROGRAMA]],Hoja1!A:B,2,FALSE)</f>
        <v>2312. Iniciativas sociales</v>
      </c>
      <c r="W6622" s="83" t="str">
        <f>MID(Tabla1[[#This Row],[Aplicación]],14,2)</f>
        <v>21</v>
      </c>
      <c r="X6622" s="83" t="str">
        <f>MID(Tabla1[[#This Row],[Aplicación]],14,6)</f>
        <v>210</v>
      </c>
    </row>
    <row r="6623" spans="1:24" x14ac:dyDescent="0.25">
      <c r="A6623" s="77">
        <v>220240057904</v>
      </c>
      <c r="B6623" s="78" t="s">
        <v>390</v>
      </c>
      <c r="C6623" s="79">
        <v>45630</v>
      </c>
      <c r="D6623" s="77">
        <v>22024008722</v>
      </c>
      <c r="E6623" s="78" t="s">
        <v>1370</v>
      </c>
      <c r="F6623" s="80">
        <v>1754.5</v>
      </c>
      <c r="G6623" s="78" t="s">
        <v>1106</v>
      </c>
      <c r="H6623" s="78" t="s">
        <v>8477</v>
      </c>
      <c r="I6623" s="81" t="s">
        <v>2930</v>
      </c>
      <c r="J6623" s="78" t="s">
        <v>1107</v>
      </c>
      <c r="K6623" s="78" t="s">
        <v>1108</v>
      </c>
      <c r="L6623" s="78" t="s">
        <v>399</v>
      </c>
      <c r="M6623" s="78" t="s">
        <v>585</v>
      </c>
      <c r="N6623" s="78" t="s">
        <v>539</v>
      </c>
      <c r="O6623" s="82" t="s">
        <v>326</v>
      </c>
      <c r="P6623" s="82" t="s">
        <v>6229</v>
      </c>
      <c r="Q6623" s="83" t="str">
        <f>MID(Tabla1[[#This Row],[Aplicación]],14,1)</f>
        <v>2</v>
      </c>
      <c r="R6623" s="35" t="s">
        <v>265</v>
      </c>
      <c r="S6623" s="83" t="str">
        <f>MID(Tabla1[[#This Row],[Aplicación]],6,2)</f>
        <v>03</v>
      </c>
      <c r="T6623" s="84" t="str">
        <f>VLOOKUP(Tabla1[[#This Row],[AREA]],Hoja1!A:B,2,FALSE)</f>
        <v>03. Participación ciudadana y deportes</v>
      </c>
      <c r="U6623" s="83" t="str">
        <f>MID(Tabla1[[#This Row],[Aplicación]],9,4)</f>
        <v>9241</v>
      </c>
      <c r="V6623" s="84" t="str">
        <f>VLOOKUP(Tabla1[[#This Row],[PROGRAMA]],Hoja1!A:B,2,FALSE)</f>
        <v>9241. Participación ciudadana</v>
      </c>
      <c r="W6623" s="83" t="str">
        <f>MID(Tabla1[[#This Row],[Aplicación]],14,2)</f>
        <v>22</v>
      </c>
      <c r="X6623" s="83" t="str">
        <f>MID(Tabla1[[#This Row],[Aplicación]],14,6)</f>
        <v>22609</v>
      </c>
    </row>
    <row r="6624" spans="1:24" x14ac:dyDescent="0.25">
      <c r="A6624" s="77">
        <v>220240061694</v>
      </c>
      <c r="B6624" s="78" t="s">
        <v>390</v>
      </c>
      <c r="C6624" s="79">
        <v>45644</v>
      </c>
      <c r="D6624" s="77">
        <v>22024009386</v>
      </c>
      <c r="E6624" s="78" t="s">
        <v>8478</v>
      </c>
      <c r="F6624" s="80">
        <v>1776.69</v>
      </c>
      <c r="G6624" s="78" t="s">
        <v>8479</v>
      </c>
      <c r="H6624" s="78" t="s">
        <v>8480</v>
      </c>
      <c r="I6624" s="81" t="s">
        <v>2930</v>
      </c>
      <c r="J6624" s="78" t="s">
        <v>8481</v>
      </c>
      <c r="K6624" s="78" t="s">
        <v>537</v>
      </c>
      <c r="L6624" s="78" t="s">
        <v>413</v>
      </c>
      <c r="M6624" s="78" t="s">
        <v>585</v>
      </c>
      <c r="N6624" s="78" t="s">
        <v>539</v>
      </c>
      <c r="O6624" s="82" t="s">
        <v>326</v>
      </c>
      <c r="P6624" s="82" t="s">
        <v>6229</v>
      </c>
      <c r="Q6624" s="83" t="str">
        <f>MID(Tabla1[[#This Row],[Aplicación]],14,1)</f>
        <v>6</v>
      </c>
      <c r="R6624" s="35" t="s">
        <v>266</v>
      </c>
      <c r="S6624" s="83" t="str">
        <f>MID(Tabla1[[#This Row],[Aplicación]],6,2)</f>
        <v>11</v>
      </c>
      <c r="T6624" s="84" t="str">
        <f>VLOOKUP(Tabla1[[#This Row],[AREA]],Hoja1!A:B,2,FALSE)</f>
        <v>11. Salud pública y seguridad ciudadana</v>
      </c>
      <c r="U6624" s="83" t="str">
        <f>MID(Tabla1[[#This Row],[Aplicación]],9,4)</f>
        <v>3111</v>
      </c>
      <c r="V6624" s="84" t="str">
        <f>VLOOKUP(Tabla1[[#This Row],[PROGRAMA]],Hoja1!A:B,2,FALSE)</f>
        <v>3111. Protección de la salubridad pública</v>
      </c>
      <c r="W6624" s="83" t="str">
        <f>MID(Tabla1[[#This Row],[Aplicación]],14,2)</f>
        <v>62</v>
      </c>
      <c r="X6624" s="83" t="str">
        <f>MID(Tabla1[[#This Row],[Aplicación]],14,6)</f>
        <v>623</v>
      </c>
    </row>
    <row r="6625" spans="1:24" x14ac:dyDescent="0.25">
      <c r="A6625" s="77">
        <v>220240064568</v>
      </c>
      <c r="B6625" s="78" t="s">
        <v>390</v>
      </c>
      <c r="C6625" s="79">
        <v>45656</v>
      </c>
      <c r="D6625" s="77">
        <v>22024009316</v>
      </c>
      <c r="E6625" s="78" t="s">
        <v>6322</v>
      </c>
      <c r="F6625" s="80">
        <v>1793.22</v>
      </c>
      <c r="G6625" s="78" t="s">
        <v>7595</v>
      </c>
      <c r="H6625" s="78" t="s">
        <v>8482</v>
      </c>
      <c r="I6625" s="81">
        <v>220</v>
      </c>
      <c r="J6625" s="78" t="s">
        <v>7597</v>
      </c>
      <c r="K6625" s="78" t="s">
        <v>7597</v>
      </c>
      <c r="L6625" s="78" t="s">
        <v>413</v>
      </c>
      <c r="M6625" s="78" t="s">
        <v>585</v>
      </c>
      <c r="N6625" s="78" t="s">
        <v>539</v>
      </c>
      <c r="O6625" s="82" t="s">
        <v>326</v>
      </c>
      <c r="P6625" s="82" t="s">
        <v>6229</v>
      </c>
      <c r="Q6625" s="83" t="str">
        <f>MID(Tabla1[[#This Row],[Aplicación]],14,1)</f>
        <v>6</v>
      </c>
      <c r="R6625" s="35" t="s">
        <v>266</v>
      </c>
      <c r="S6625" s="83" t="str">
        <f>MID(Tabla1[[#This Row],[Aplicación]],6,2)</f>
        <v>03</v>
      </c>
      <c r="T6625" s="84" t="str">
        <f>VLOOKUP(Tabla1[[#This Row],[AREA]],Hoja1!A:B,2,FALSE)</f>
        <v>03. Participación ciudadana y deportes</v>
      </c>
      <c r="U6625" s="83" t="str">
        <f>MID(Tabla1[[#This Row],[Aplicación]],9,4)</f>
        <v>9241</v>
      </c>
      <c r="V6625" s="84" t="str">
        <f>VLOOKUP(Tabla1[[#This Row],[PROGRAMA]],Hoja1!A:B,2,FALSE)</f>
        <v>9241. Participación ciudadana</v>
      </c>
      <c r="W6625" s="83" t="str">
        <f>MID(Tabla1[[#This Row],[Aplicación]],14,2)</f>
        <v>62</v>
      </c>
      <c r="X6625" s="83" t="str">
        <f>MID(Tabla1[[#This Row],[Aplicación]],14,6)</f>
        <v>625</v>
      </c>
    </row>
    <row r="6626" spans="1:24" x14ac:dyDescent="0.25">
      <c r="A6626" s="77">
        <v>220240055090</v>
      </c>
      <c r="B6626" s="78" t="s">
        <v>390</v>
      </c>
      <c r="C6626" s="79">
        <v>45616</v>
      </c>
      <c r="D6626" s="77">
        <v>22024008641</v>
      </c>
      <c r="E6626" s="78" t="s">
        <v>5261</v>
      </c>
      <c r="F6626" s="80">
        <v>1795.64</v>
      </c>
      <c r="G6626" s="78" t="s">
        <v>5449</v>
      </c>
      <c r="H6626" s="78" t="s">
        <v>8483</v>
      </c>
      <c r="I6626" s="81" t="s">
        <v>2930</v>
      </c>
      <c r="J6626" s="78" t="s">
        <v>678</v>
      </c>
      <c r="K6626" s="78" t="s">
        <v>678</v>
      </c>
      <c r="L6626" s="78" t="s">
        <v>399</v>
      </c>
      <c r="M6626" s="78" t="s">
        <v>585</v>
      </c>
      <c r="N6626" s="78" t="s">
        <v>539</v>
      </c>
      <c r="O6626" s="82" t="s">
        <v>326</v>
      </c>
      <c r="P6626" s="82" t="s">
        <v>6229</v>
      </c>
      <c r="Q6626" s="83" t="str">
        <f>MID(Tabla1[[#This Row],[Aplicación]],14,1)</f>
        <v>2</v>
      </c>
      <c r="R6626" s="35" t="s">
        <v>265</v>
      </c>
      <c r="S6626" s="83" t="str">
        <f>MID(Tabla1[[#This Row],[Aplicación]],6,2)</f>
        <v>10</v>
      </c>
      <c r="T6626" s="84" t="str">
        <f>VLOOKUP(Tabla1[[#This Row],[AREA]],Hoja1!A:B,2,FALSE)</f>
        <v>10. Personas mayores, familia y servicios sociales</v>
      </c>
      <c r="U6626" s="83" t="str">
        <f>MID(Tabla1[[#This Row],[Aplicación]],9,4)</f>
        <v>2313</v>
      </c>
      <c r="V6626" s="84" t="str">
        <f>VLOOKUP(Tabla1[[#This Row],[PROGRAMA]],Hoja1!A:B,2,FALSE)</f>
        <v>2313. Dirección del área de personas mayores, familia y servicios sociales</v>
      </c>
      <c r="W6626" s="83" t="str">
        <f>MID(Tabla1[[#This Row],[Aplicación]],14,2)</f>
        <v>22</v>
      </c>
      <c r="X6626" s="83" t="str">
        <f>MID(Tabla1[[#This Row],[Aplicación]],14,6)</f>
        <v>22699</v>
      </c>
    </row>
    <row r="6627" spans="1:24" x14ac:dyDescent="0.25">
      <c r="A6627" s="77">
        <v>220240046596</v>
      </c>
      <c r="B6627" s="78" t="s">
        <v>390</v>
      </c>
      <c r="C6627" s="79">
        <v>45572</v>
      </c>
      <c r="D6627" s="77">
        <v>22024007501</v>
      </c>
      <c r="E6627" s="78" t="s">
        <v>1363</v>
      </c>
      <c r="F6627" s="80">
        <v>1815</v>
      </c>
      <c r="G6627" s="78" t="s">
        <v>1069</v>
      </c>
      <c r="H6627" s="78" t="s">
        <v>8484</v>
      </c>
      <c r="I6627" s="81" t="s">
        <v>2930</v>
      </c>
      <c r="J6627" s="78" t="s">
        <v>499</v>
      </c>
      <c r="K6627" s="78" t="s">
        <v>499</v>
      </c>
      <c r="L6627" s="78" t="s">
        <v>413</v>
      </c>
      <c r="M6627" s="78" t="s">
        <v>585</v>
      </c>
      <c r="N6627" s="78" t="s">
        <v>539</v>
      </c>
      <c r="O6627" s="82" t="s">
        <v>326</v>
      </c>
      <c r="P6627" s="82" t="s">
        <v>6229</v>
      </c>
      <c r="Q6627" s="83" t="str">
        <f>MID(Tabla1[[#This Row],[Aplicación]],14,1)</f>
        <v>2</v>
      </c>
      <c r="R6627" s="35" t="s">
        <v>265</v>
      </c>
      <c r="S6627" s="83" t="str">
        <f>MID(Tabla1[[#This Row],[Aplicación]],6,2)</f>
        <v>07</v>
      </c>
      <c r="T6627" s="84" t="str">
        <f>VLOOKUP(Tabla1[[#This Row],[AREA]],Hoja1!A:B,2,FALSE)</f>
        <v>07. Medio ambiente</v>
      </c>
      <c r="U6627" s="83" t="str">
        <f>MID(Tabla1[[#This Row],[Aplicación]],9,4)</f>
        <v>1721</v>
      </c>
      <c r="V6627" s="84" t="str">
        <f>VLOOKUP(Tabla1[[#This Row],[PROGRAMA]],Hoja1!A:B,2,FALSE)</f>
        <v>1721. Protección del medio ambiente</v>
      </c>
      <c r="W6627" s="83" t="str">
        <f>MID(Tabla1[[#This Row],[Aplicación]],14,2)</f>
        <v>22</v>
      </c>
      <c r="X6627" s="83" t="str">
        <f>MID(Tabla1[[#This Row],[Aplicación]],14,6)</f>
        <v>22112</v>
      </c>
    </row>
    <row r="6628" spans="1:24" x14ac:dyDescent="0.25">
      <c r="A6628" s="77">
        <v>220240057935</v>
      </c>
      <c r="B6628" s="78" t="s">
        <v>390</v>
      </c>
      <c r="C6628" s="79">
        <v>45630</v>
      </c>
      <c r="D6628" s="77">
        <v>22024008841</v>
      </c>
      <c r="E6628" s="78" t="s">
        <v>1188</v>
      </c>
      <c r="F6628" s="80">
        <v>1815</v>
      </c>
      <c r="G6628" s="78" t="s">
        <v>8485</v>
      </c>
      <c r="H6628" s="78" t="s">
        <v>8486</v>
      </c>
      <c r="I6628" s="81" t="s">
        <v>2930</v>
      </c>
      <c r="J6628" s="78" t="s">
        <v>393</v>
      </c>
      <c r="K6628" s="78" t="s">
        <v>393</v>
      </c>
      <c r="L6628" s="78" t="s">
        <v>399</v>
      </c>
      <c r="M6628" s="78" t="s">
        <v>585</v>
      </c>
      <c r="N6628" s="78" t="s">
        <v>539</v>
      </c>
      <c r="O6628" s="82" t="s">
        <v>326</v>
      </c>
      <c r="P6628" s="82" t="s">
        <v>6229</v>
      </c>
      <c r="Q6628" s="83" t="str">
        <f>MID(Tabla1[[#This Row],[Aplicación]],14,1)</f>
        <v>2</v>
      </c>
      <c r="R6628" s="35" t="s">
        <v>265</v>
      </c>
      <c r="S6628" s="83" t="str">
        <f>MID(Tabla1[[#This Row],[Aplicación]],6,2)</f>
        <v>01</v>
      </c>
      <c r="T6628" s="84" t="str">
        <f>VLOOKUP(Tabla1[[#This Row],[AREA]],Hoja1!A:B,2,FALSE)</f>
        <v>01. Alcaldía</v>
      </c>
      <c r="U6628" s="83" t="str">
        <f>MID(Tabla1[[#This Row],[Aplicación]],9,4)</f>
        <v>4331</v>
      </c>
      <c r="V6628" s="84" t="str">
        <f>VLOOKUP(Tabla1[[#This Row],[PROGRAMA]],Hoja1!A:B,2,FALSE)</f>
        <v>4331. Desarrollo empresarial</v>
      </c>
      <c r="W6628" s="83" t="str">
        <f>MID(Tabla1[[#This Row],[Aplicación]],14,2)</f>
        <v>22</v>
      </c>
      <c r="X6628" s="83" t="str">
        <f>MID(Tabla1[[#This Row],[Aplicación]],14,6)</f>
        <v>22799</v>
      </c>
    </row>
    <row r="6629" spans="1:24" x14ac:dyDescent="0.25">
      <c r="A6629" s="77">
        <v>220240064573</v>
      </c>
      <c r="B6629" s="78" t="s">
        <v>390</v>
      </c>
      <c r="C6629" s="79">
        <v>45656</v>
      </c>
      <c r="D6629" s="77">
        <v>22024009543</v>
      </c>
      <c r="E6629" s="78" t="s">
        <v>1329</v>
      </c>
      <c r="F6629" s="80">
        <v>1842.89</v>
      </c>
      <c r="G6629" s="78" t="s">
        <v>62</v>
      </c>
      <c r="H6629" s="78" t="s">
        <v>8487</v>
      </c>
      <c r="I6629" s="81">
        <v>220</v>
      </c>
      <c r="J6629" s="78" t="s">
        <v>620</v>
      </c>
      <c r="K6629" s="78" t="s">
        <v>620</v>
      </c>
      <c r="L6629" s="78" t="s">
        <v>413</v>
      </c>
      <c r="M6629" s="78" t="s">
        <v>585</v>
      </c>
      <c r="N6629" s="78" t="s">
        <v>539</v>
      </c>
      <c r="O6629" s="82" t="s">
        <v>326</v>
      </c>
      <c r="P6629" s="82" t="s">
        <v>6229</v>
      </c>
      <c r="Q6629" s="83" t="str">
        <f>MID(Tabla1[[#This Row],[Aplicación]],14,1)</f>
        <v>2</v>
      </c>
      <c r="R6629" s="35" t="s">
        <v>265</v>
      </c>
      <c r="S6629" s="83" t="str">
        <f>MID(Tabla1[[#This Row],[Aplicación]],6,2)</f>
        <v>02</v>
      </c>
      <c r="T6629" s="84" t="str">
        <f>VLOOKUP(Tabla1[[#This Row],[AREA]],Hoja1!A:B,2,FALSE)</f>
        <v>02. Urbanismo y vivienda</v>
      </c>
      <c r="U6629" s="83" t="str">
        <f>MID(Tabla1[[#This Row],[Aplicación]],9,4)</f>
        <v>9332</v>
      </c>
      <c r="V6629" s="84" t="str">
        <f>VLOOKUP(Tabla1[[#This Row],[PROGRAMA]],Hoja1!A:B,2,FALSE)</f>
        <v>9332. Mantenimiento de edificios e instalaciones municipales</v>
      </c>
      <c r="W6629" s="83" t="str">
        <f>MID(Tabla1[[#This Row],[Aplicación]],14,2)</f>
        <v>21</v>
      </c>
      <c r="X6629" s="83" t="str">
        <f>MID(Tabla1[[#This Row],[Aplicación]],14,6)</f>
        <v>213</v>
      </c>
    </row>
    <row r="6630" spans="1:24" x14ac:dyDescent="0.25">
      <c r="A6630" s="77">
        <v>220240061663</v>
      </c>
      <c r="B6630" s="78" t="s">
        <v>390</v>
      </c>
      <c r="C6630" s="79">
        <v>45644</v>
      </c>
      <c r="D6630" s="77">
        <v>22024009250</v>
      </c>
      <c r="E6630" s="78" t="s">
        <v>1344</v>
      </c>
      <c r="F6630" s="80">
        <v>1887.6</v>
      </c>
      <c r="G6630" s="78" t="s">
        <v>1078</v>
      </c>
      <c r="H6630" s="78" t="s">
        <v>8488</v>
      </c>
      <c r="I6630" s="81" t="s">
        <v>2930</v>
      </c>
      <c r="J6630" s="78" t="s">
        <v>799</v>
      </c>
      <c r="K6630" s="78" t="s">
        <v>900</v>
      </c>
      <c r="L6630" s="78" t="s">
        <v>399</v>
      </c>
      <c r="M6630" s="78" t="s">
        <v>585</v>
      </c>
      <c r="N6630" s="78" t="s">
        <v>539</v>
      </c>
      <c r="O6630" s="82" t="s">
        <v>326</v>
      </c>
      <c r="P6630" s="82" t="s">
        <v>6229</v>
      </c>
      <c r="Q6630" s="83" t="str">
        <f>MID(Tabla1[[#This Row],[Aplicación]],14,1)</f>
        <v>2</v>
      </c>
      <c r="R6630" s="35" t="s">
        <v>265</v>
      </c>
      <c r="S6630" s="83" t="str">
        <f>MID(Tabla1[[#This Row],[Aplicación]],6,2)</f>
        <v>11</v>
      </c>
      <c r="T6630" s="84" t="str">
        <f>VLOOKUP(Tabla1[[#This Row],[AREA]],Hoja1!A:B,2,FALSE)</f>
        <v>11. Salud pública y seguridad ciudadana</v>
      </c>
      <c r="U6630" s="83" t="str">
        <f>MID(Tabla1[[#This Row],[Aplicación]],9,4)</f>
        <v>1321</v>
      </c>
      <c r="V6630" s="84" t="str">
        <f>VLOOKUP(Tabla1[[#This Row],[PROGRAMA]],Hoja1!A:B,2,FALSE)</f>
        <v>1321. Policía municipal</v>
      </c>
      <c r="W6630" s="83" t="str">
        <f>MID(Tabla1[[#This Row],[Aplicación]],14,2)</f>
        <v>22</v>
      </c>
      <c r="X6630" s="83" t="str">
        <f>MID(Tabla1[[#This Row],[Aplicación]],14,6)</f>
        <v>22699</v>
      </c>
    </row>
    <row r="6631" spans="1:24" x14ac:dyDescent="0.25">
      <c r="A6631" s="77">
        <v>220240046850</v>
      </c>
      <c r="B6631" s="78" t="s">
        <v>390</v>
      </c>
      <c r="C6631" s="79">
        <v>45574</v>
      </c>
      <c r="D6631" s="77">
        <v>22024007494</v>
      </c>
      <c r="E6631" s="78" t="s">
        <v>1470</v>
      </c>
      <c r="F6631" s="80">
        <v>1926</v>
      </c>
      <c r="G6631" s="78" t="s">
        <v>1128</v>
      </c>
      <c r="H6631" s="78" t="s">
        <v>8489</v>
      </c>
      <c r="I6631" s="81" t="s">
        <v>2930</v>
      </c>
      <c r="J6631" s="78" t="s">
        <v>1129</v>
      </c>
      <c r="K6631" s="78" t="s">
        <v>537</v>
      </c>
      <c r="L6631" s="78" t="s">
        <v>399</v>
      </c>
      <c r="M6631" s="78" t="s">
        <v>585</v>
      </c>
      <c r="N6631" s="78" t="s">
        <v>539</v>
      </c>
      <c r="O6631" s="82" t="s">
        <v>326</v>
      </c>
      <c r="P6631" s="82" t="s">
        <v>6229</v>
      </c>
      <c r="Q6631" s="83" t="str">
        <f>MID(Tabla1[[#This Row],[Aplicación]],14,1)</f>
        <v>2</v>
      </c>
      <c r="R6631" s="35" t="s">
        <v>265</v>
      </c>
      <c r="S6631" s="83" t="str">
        <f>MID(Tabla1[[#This Row],[Aplicación]],6,2)</f>
        <v>10</v>
      </c>
      <c r="T6631" s="84" t="str">
        <f>VLOOKUP(Tabla1[[#This Row],[AREA]],Hoja1!A:B,2,FALSE)</f>
        <v>10. Personas mayores, familia y servicios sociales</v>
      </c>
      <c r="U6631" s="83" t="str">
        <f>MID(Tabla1[[#This Row],[Aplicación]],9,4)</f>
        <v>2312</v>
      </c>
      <c r="V6631" s="84" t="str">
        <f>VLOOKUP(Tabla1[[#This Row],[PROGRAMA]],Hoja1!A:B,2,FALSE)</f>
        <v>2312. Iniciativas sociales</v>
      </c>
      <c r="W6631" s="83" t="str">
        <f>MID(Tabla1[[#This Row],[Aplicación]],14,2)</f>
        <v>22</v>
      </c>
      <c r="X6631" s="83" t="str">
        <f>MID(Tabla1[[#This Row],[Aplicación]],14,6)</f>
        <v>22617</v>
      </c>
    </row>
    <row r="6632" spans="1:24" x14ac:dyDescent="0.25">
      <c r="A6632" s="77">
        <v>220240053218</v>
      </c>
      <c r="B6632" s="78" t="s">
        <v>390</v>
      </c>
      <c r="C6632" s="79">
        <v>45603</v>
      </c>
      <c r="D6632" s="77">
        <v>22024007908</v>
      </c>
      <c r="E6632" s="78" t="s">
        <v>1234</v>
      </c>
      <c r="F6632" s="80">
        <v>1934.61</v>
      </c>
      <c r="G6632" s="78" t="s">
        <v>5052</v>
      </c>
      <c r="H6632" s="78" t="s">
        <v>8490</v>
      </c>
      <c r="I6632" s="81" t="s">
        <v>2930</v>
      </c>
      <c r="J6632" s="78" t="s">
        <v>398</v>
      </c>
      <c r="K6632" s="78" t="s">
        <v>398</v>
      </c>
      <c r="L6632" s="78" t="s">
        <v>399</v>
      </c>
      <c r="M6632" s="78" t="s">
        <v>585</v>
      </c>
      <c r="N6632" s="78" t="s">
        <v>539</v>
      </c>
      <c r="O6632" s="82" t="s">
        <v>326</v>
      </c>
      <c r="P6632" s="82" t="s">
        <v>6229</v>
      </c>
      <c r="Q6632" s="83" t="str">
        <f>MID(Tabla1[[#This Row],[Aplicación]],14,1)</f>
        <v>2</v>
      </c>
      <c r="R6632" s="35" t="s">
        <v>265</v>
      </c>
      <c r="S6632" s="83" t="str">
        <f>MID(Tabla1[[#This Row],[Aplicación]],6,2)</f>
        <v>10</v>
      </c>
      <c r="T6632" s="84" t="str">
        <f>VLOOKUP(Tabla1[[#This Row],[AREA]],Hoja1!A:B,2,FALSE)</f>
        <v>10. Personas mayores, familia y servicios sociales</v>
      </c>
      <c r="U6632" s="83" t="str">
        <f>MID(Tabla1[[#This Row],[Aplicación]],9,4)</f>
        <v>2314</v>
      </c>
      <c r="V6632" s="84" t="str">
        <f>VLOOKUP(Tabla1[[#This Row],[PROGRAMA]],Hoja1!A:B,2,FALSE)</f>
        <v>2314. Centro de programas juveniles</v>
      </c>
      <c r="W6632" s="83" t="str">
        <f>MID(Tabla1[[#This Row],[Aplicación]],14,2)</f>
        <v>22</v>
      </c>
      <c r="X6632" s="83" t="str">
        <f>MID(Tabla1[[#This Row],[Aplicación]],14,6)</f>
        <v>22799</v>
      </c>
    </row>
    <row r="6633" spans="1:24" x14ac:dyDescent="0.25">
      <c r="A6633" s="77">
        <v>220240056014</v>
      </c>
      <c r="B6633" s="78" t="s">
        <v>390</v>
      </c>
      <c r="C6633" s="79">
        <v>45621</v>
      </c>
      <c r="D6633" s="77">
        <v>22024008808</v>
      </c>
      <c r="E6633" s="78" t="s">
        <v>1188</v>
      </c>
      <c r="F6633" s="80">
        <v>1971.37</v>
      </c>
      <c r="G6633" s="78" t="s">
        <v>8325</v>
      </c>
      <c r="H6633" s="78" t="s">
        <v>8491</v>
      </c>
      <c r="I6633" s="81" t="s">
        <v>2930</v>
      </c>
      <c r="J6633" s="78" t="s">
        <v>398</v>
      </c>
      <c r="K6633" s="78" t="s">
        <v>398</v>
      </c>
      <c r="L6633" s="78" t="s">
        <v>399</v>
      </c>
      <c r="M6633" s="78" t="s">
        <v>585</v>
      </c>
      <c r="N6633" s="78" t="s">
        <v>539</v>
      </c>
      <c r="O6633" s="82" t="s">
        <v>326</v>
      </c>
      <c r="P6633" s="82" t="s">
        <v>6229</v>
      </c>
      <c r="Q6633" s="83" t="str">
        <f>MID(Tabla1[[#This Row],[Aplicación]],14,1)</f>
        <v>2</v>
      </c>
      <c r="R6633" s="35" t="s">
        <v>265</v>
      </c>
      <c r="S6633" s="83" t="str">
        <f>MID(Tabla1[[#This Row],[Aplicación]],6,2)</f>
        <v>01</v>
      </c>
      <c r="T6633" s="84" t="str">
        <f>VLOOKUP(Tabla1[[#This Row],[AREA]],Hoja1!A:B,2,FALSE)</f>
        <v>01. Alcaldía</v>
      </c>
      <c r="U6633" s="83" t="str">
        <f>MID(Tabla1[[#This Row],[Aplicación]],9,4)</f>
        <v>4331</v>
      </c>
      <c r="V6633" s="84" t="str">
        <f>VLOOKUP(Tabla1[[#This Row],[PROGRAMA]],Hoja1!A:B,2,FALSE)</f>
        <v>4331. Desarrollo empresarial</v>
      </c>
      <c r="W6633" s="83" t="str">
        <f>MID(Tabla1[[#This Row],[Aplicación]],14,2)</f>
        <v>22</v>
      </c>
      <c r="X6633" s="83" t="str">
        <f>MID(Tabla1[[#This Row],[Aplicación]],14,6)</f>
        <v>22799</v>
      </c>
    </row>
    <row r="6634" spans="1:24" x14ac:dyDescent="0.25">
      <c r="A6634" s="77">
        <v>220240052311</v>
      </c>
      <c r="B6634" s="78" t="s">
        <v>390</v>
      </c>
      <c r="C6634" s="79">
        <v>45601</v>
      </c>
      <c r="D6634" s="77">
        <v>22024008119</v>
      </c>
      <c r="E6634" s="78" t="s">
        <v>6697</v>
      </c>
      <c r="F6634" s="80">
        <v>1999.29</v>
      </c>
      <c r="G6634" s="78" t="s">
        <v>6698</v>
      </c>
      <c r="H6634" s="78" t="s">
        <v>8492</v>
      </c>
      <c r="I6634" s="81" t="s">
        <v>2930</v>
      </c>
      <c r="J6634" s="78" t="s">
        <v>6700</v>
      </c>
      <c r="K6634" s="78" t="s">
        <v>6701</v>
      </c>
      <c r="L6634" s="78" t="s">
        <v>413</v>
      </c>
      <c r="M6634" s="78" t="s">
        <v>585</v>
      </c>
      <c r="N6634" s="78" t="s">
        <v>539</v>
      </c>
      <c r="O6634" s="82" t="s">
        <v>326</v>
      </c>
      <c r="P6634" s="82" t="s">
        <v>6229</v>
      </c>
      <c r="Q6634" s="83" t="str">
        <f>MID(Tabla1[[#This Row],[Aplicación]],14,1)</f>
        <v>6</v>
      </c>
      <c r="R6634" s="35" t="s">
        <v>266</v>
      </c>
      <c r="S6634" s="83" t="str">
        <f>MID(Tabla1[[#This Row],[Aplicación]],6,2)</f>
        <v>11</v>
      </c>
      <c r="T6634" s="84" t="str">
        <f>VLOOKUP(Tabla1[[#This Row],[AREA]],Hoja1!A:B,2,FALSE)</f>
        <v>11. Salud pública y seguridad ciudadana</v>
      </c>
      <c r="U6634" s="83" t="str">
        <f>MID(Tabla1[[#This Row],[Aplicación]],9,4)</f>
        <v>1621</v>
      </c>
      <c r="V6634" s="84" t="str">
        <f>VLOOKUP(Tabla1[[#This Row],[PROGRAMA]],Hoja1!A:B,2,FALSE)</f>
        <v>1621. Recogida de residuos</v>
      </c>
      <c r="W6634" s="83" t="str">
        <f>MID(Tabla1[[#This Row],[Aplicación]],14,2)</f>
        <v>62</v>
      </c>
      <c r="X6634" s="83" t="str">
        <f>MID(Tabla1[[#This Row],[Aplicación]],14,6)</f>
        <v>623</v>
      </c>
    </row>
    <row r="6635" spans="1:24" x14ac:dyDescent="0.25">
      <c r="A6635" s="77">
        <v>220240053169</v>
      </c>
      <c r="B6635" s="78" t="s">
        <v>390</v>
      </c>
      <c r="C6635" s="79">
        <v>45603</v>
      </c>
      <c r="D6635" s="77">
        <v>22024007884</v>
      </c>
      <c r="E6635" s="78" t="s">
        <v>1254</v>
      </c>
      <c r="F6635" s="80">
        <v>8130.87</v>
      </c>
      <c r="G6635" s="78" t="s">
        <v>7176</v>
      </c>
      <c r="H6635" s="78" t="s">
        <v>8493</v>
      </c>
      <c r="I6635" s="81" t="s">
        <v>2930</v>
      </c>
      <c r="J6635" s="78" t="s">
        <v>403</v>
      </c>
      <c r="K6635" s="78" t="s">
        <v>393</v>
      </c>
      <c r="L6635" s="78" t="s">
        <v>399</v>
      </c>
      <c r="M6635" s="78" t="s">
        <v>395</v>
      </c>
      <c r="N6635" s="78" t="s">
        <v>396</v>
      </c>
      <c r="O6635" s="82" t="s">
        <v>325</v>
      </c>
      <c r="P6635" s="82" t="s">
        <v>6229</v>
      </c>
      <c r="Q6635" s="83" t="str">
        <f>MID(Tabla1[[#This Row],[Aplicación]],14,1)</f>
        <v>6</v>
      </c>
      <c r="R6635" s="35" t="s">
        <v>266</v>
      </c>
      <c r="S6635" s="83" t="str">
        <f>MID(Tabla1[[#This Row],[Aplicación]],6,2)</f>
        <v>02</v>
      </c>
      <c r="T6635" s="84" t="str">
        <f>VLOOKUP(Tabla1[[#This Row],[AREA]],Hoja1!A:B,2,FALSE)</f>
        <v>02. Urbanismo y vivienda</v>
      </c>
      <c r="U6635" s="83" t="str">
        <f>MID(Tabla1[[#This Row],[Aplicación]],9,4)</f>
        <v>1511</v>
      </c>
      <c r="V6635" s="84" t="str">
        <f>VLOOKUP(Tabla1[[#This Row],[PROGRAMA]],Hoja1!A:B,2,FALSE)</f>
        <v>1511. Planficación y gestión del urbanismo</v>
      </c>
      <c r="W6635" s="83" t="str">
        <f>MID(Tabla1[[#This Row],[Aplicación]],14,2)</f>
        <v>60</v>
      </c>
      <c r="X6635" s="83" t="str">
        <f>MID(Tabla1[[#This Row],[Aplicación]],14,6)</f>
        <v>609</v>
      </c>
    </row>
    <row r="6636" spans="1:24" x14ac:dyDescent="0.25">
      <c r="A6636" s="77">
        <v>220240065327</v>
      </c>
      <c r="B6636" s="78" t="s">
        <v>390</v>
      </c>
      <c r="C6636" s="79">
        <v>45657</v>
      </c>
      <c r="D6636" s="77">
        <v>22024009490</v>
      </c>
      <c r="E6636" s="78" t="s">
        <v>5970</v>
      </c>
      <c r="F6636" s="80">
        <v>7998.1</v>
      </c>
      <c r="G6636" s="78" t="s">
        <v>4500</v>
      </c>
      <c r="H6636" s="78" t="s">
        <v>8494</v>
      </c>
      <c r="I6636" s="81">
        <v>220</v>
      </c>
      <c r="J6636" s="78" t="s">
        <v>398</v>
      </c>
      <c r="K6636" s="78" t="s">
        <v>398</v>
      </c>
      <c r="L6636" s="78" t="s">
        <v>413</v>
      </c>
      <c r="M6636" s="78" t="s">
        <v>585</v>
      </c>
      <c r="N6636" s="78" t="s">
        <v>539</v>
      </c>
      <c r="O6636" s="82" t="s">
        <v>326</v>
      </c>
      <c r="P6636" s="82" t="s">
        <v>6229</v>
      </c>
      <c r="Q6636" s="83" t="str">
        <f>MID(Tabla1[[#This Row],[Aplicación]],14,1)</f>
        <v>2</v>
      </c>
      <c r="R6636" s="35" t="s">
        <v>265</v>
      </c>
      <c r="S6636" s="83" t="str">
        <f>MID(Tabla1[[#This Row],[Aplicación]],6,2)</f>
        <v>10</v>
      </c>
      <c r="T6636" s="84" t="str">
        <f>VLOOKUP(Tabla1[[#This Row],[AREA]],Hoja1!A:B,2,FALSE)</f>
        <v>10. Personas mayores, familia y servicios sociales</v>
      </c>
      <c r="U6636" s="83" t="str">
        <f>MID(Tabla1[[#This Row],[Aplicación]],9,4)</f>
        <v>2311</v>
      </c>
      <c r="V6636" s="84" t="str">
        <f>VLOOKUP(Tabla1[[#This Row],[PROGRAMA]],Hoja1!A:B,2,FALSE)</f>
        <v>2311. Intervención social</v>
      </c>
      <c r="W6636" s="83" t="str">
        <f>MID(Tabla1[[#This Row],[Aplicación]],14,2)</f>
        <v>22</v>
      </c>
      <c r="X6636" s="83" t="str">
        <f>MID(Tabla1[[#This Row],[Aplicación]],14,6)</f>
        <v>22199</v>
      </c>
    </row>
    <row r="6637" spans="1:24" x14ac:dyDescent="0.25">
      <c r="A6637" s="77">
        <v>220240055084</v>
      </c>
      <c r="B6637" s="78" t="s">
        <v>390</v>
      </c>
      <c r="C6637" s="79">
        <v>45616</v>
      </c>
      <c r="D6637" s="77">
        <v>22024008678</v>
      </c>
      <c r="E6637" s="78" t="s">
        <v>1224</v>
      </c>
      <c r="F6637" s="80">
        <v>7260</v>
      </c>
      <c r="G6637" s="78" t="s">
        <v>4477</v>
      </c>
      <c r="H6637" s="78" t="s">
        <v>8495</v>
      </c>
      <c r="I6637" s="81" t="s">
        <v>2930</v>
      </c>
      <c r="J6637" s="78" t="s">
        <v>398</v>
      </c>
      <c r="K6637" s="78" t="s">
        <v>398</v>
      </c>
      <c r="L6637" s="78" t="s">
        <v>401</v>
      </c>
      <c r="M6637" s="78" t="s">
        <v>585</v>
      </c>
      <c r="N6637" s="78" t="s">
        <v>539</v>
      </c>
      <c r="O6637" s="82" t="s">
        <v>326</v>
      </c>
      <c r="P6637" s="82" t="s">
        <v>6229</v>
      </c>
      <c r="Q6637" s="83" t="str">
        <f>MID(Tabla1[[#This Row],[Aplicación]],14,1)</f>
        <v>6</v>
      </c>
      <c r="R6637" s="35" t="s">
        <v>266</v>
      </c>
      <c r="S6637" s="83" t="str">
        <f>MID(Tabla1[[#This Row],[Aplicación]],6,2)</f>
        <v>06</v>
      </c>
      <c r="T6637" s="84" t="str">
        <f>VLOOKUP(Tabla1[[#This Row],[AREA]],Hoja1!A:B,2,FALSE)</f>
        <v>06. Educación y cultura</v>
      </c>
      <c r="U6637" s="83" t="str">
        <f>MID(Tabla1[[#This Row],[Aplicación]],9,4)</f>
        <v>3232</v>
      </c>
      <c r="V6637" s="84" t="str">
        <f>VLOOKUP(Tabla1[[#This Row],[PROGRAMA]],Hoja1!A:B,2,FALSE)</f>
        <v>3232. Conservación y mantenimiento centros educación infantil y primaria</v>
      </c>
      <c r="W6637" s="83" t="str">
        <f>MID(Tabla1[[#This Row],[Aplicación]],14,2)</f>
        <v>63</v>
      </c>
      <c r="X6637" s="83" t="str">
        <f>MID(Tabla1[[#This Row],[Aplicación]],14,6)</f>
        <v>632</v>
      </c>
    </row>
    <row r="6638" spans="1:24" x14ac:dyDescent="0.25">
      <c r="A6638" s="77">
        <v>220240048998</v>
      </c>
      <c r="B6638" s="78" t="s">
        <v>390</v>
      </c>
      <c r="C6638" s="79">
        <v>45583</v>
      </c>
      <c r="D6638" s="77">
        <v>22024000888</v>
      </c>
      <c r="E6638" s="78" t="s">
        <v>1178</v>
      </c>
      <c r="F6638" s="80">
        <v>2129.6</v>
      </c>
      <c r="G6638" s="78" t="s">
        <v>335</v>
      </c>
      <c r="H6638" s="78" t="s">
        <v>8496</v>
      </c>
      <c r="I6638" s="81" t="s">
        <v>2930</v>
      </c>
      <c r="J6638" s="78" t="s">
        <v>616</v>
      </c>
      <c r="K6638" s="78" t="s">
        <v>398</v>
      </c>
      <c r="L6638" s="78" t="s">
        <v>399</v>
      </c>
      <c r="M6638" s="78" t="s">
        <v>585</v>
      </c>
      <c r="N6638" s="78" t="s">
        <v>539</v>
      </c>
      <c r="O6638" s="82" t="s">
        <v>326</v>
      </c>
      <c r="P6638" s="82" t="s">
        <v>6229</v>
      </c>
      <c r="Q6638" s="83" t="str">
        <f>MID(Tabla1[[#This Row],[Aplicación]],14,1)</f>
        <v>2</v>
      </c>
      <c r="R6638" s="35" t="s">
        <v>265</v>
      </c>
      <c r="S6638" s="83" t="str">
        <f>MID(Tabla1[[#This Row],[Aplicación]],6,2)</f>
        <v>06</v>
      </c>
      <c r="T6638" s="84" t="str">
        <f>VLOOKUP(Tabla1[[#This Row],[AREA]],Hoja1!A:B,2,FALSE)</f>
        <v>06. Educación y cultura</v>
      </c>
      <c r="U6638" s="83" t="str">
        <f>MID(Tabla1[[#This Row],[Aplicación]],9,4)</f>
        <v>3232</v>
      </c>
      <c r="V6638" s="84" t="str">
        <f>VLOOKUP(Tabla1[[#This Row],[PROGRAMA]],Hoja1!A:B,2,FALSE)</f>
        <v>3232. Conservación y mantenimiento centros educación infantil y primaria</v>
      </c>
      <c r="W6638" s="83" t="str">
        <f>MID(Tabla1[[#This Row],[Aplicación]],14,2)</f>
        <v>21</v>
      </c>
      <c r="X6638" s="83" t="str">
        <f>MID(Tabla1[[#This Row],[Aplicación]],14,6)</f>
        <v>213</v>
      </c>
    </row>
    <row r="6639" spans="1:24" x14ac:dyDescent="0.25">
      <c r="A6639" s="77">
        <v>220240064082</v>
      </c>
      <c r="B6639" s="78" t="s">
        <v>673</v>
      </c>
      <c r="C6639" s="79">
        <v>45656</v>
      </c>
      <c r="D6639" s="77">
        <v>22024002800</v>
      </c>
      <c r="E6639" s="78" t="s">
        <v>1342</v>
      </c>
      <c r="F6639" s="80">
        <v>-843.75</v>
      </c>
      <c r="G6639" s="78" t="s">
        <v>743</v>
      </c>
      <c r="H6639" s="78" t="s">
        <v>744</v>
      </c>
      <c r="I6639" s="81">
        <v>220</v>
      </c>
      <c r="J6639" s="78" t="s">
        <v>611</v>
      </c>
      <c r="K6639" s="78" t="s">
        <v>906</v>
      </c>
      <c r="L6639" s="78" t="s">
        <v>399</v>
      </c>
      <c r="M6639" s="78" t="s">
        <v>395</v>
      </c>
      <c r="N6639" s="78" t="s">
        <v>396</v>
      </c>
      <c r="O6639" s="82" t="s">
        <v>321</v>
      </c>
      <c r="P6639" s="82" t="s">
        <v>6229</v>
      </c>
      <c r="Q6639" s="83" t="str">
        <f>MID(Tabla1[[#This Row],[Aplicación]],14,1)</f>
        <v>2</v>
      </c>
      <c r="R6639" s="35" t="s">
        <v>265</v>
      </c>
      <c r="S6639" s="83" t="str">
        <f>MID(Tabla1[[#This Row],[Aplicación]],6,2)</f>
        <v>05</v>
      </c>
      <c r="T6639" s="84" t="str">
        <f>VLOOKUP(Tabla1[[#This Row],[AREA]],Hoja1!A:B,2,FALSE)</f>
        <v>05. Comercio, mercados y consumo</v>
      </c>
      <c r="U6639" s="83" t="str">
        <f>MID(Tabla1[[#This Row],[Aplicación]],9,4)</f>
        <v>4312</v>
      </c>
      <c r="V6639" s="84" t="str">
        <f>VLOOKUP(Tabla1[[#This Row],[PROGRAMA]],Hoja1!A:B,2,FALSE)</f>
        <v>4312. Mercados</v>
      </c>
      <c r="W6639" s="83" t="str">
        <f>MID(Tabla1[[#This Row],[Aplicación]],14,2)</f>
        <v>22</v>
      </c>
      <c r="X6639" s="83" t="str">
        <f>MID(Tabla1[[#This Row],[Aplicación]],14,6)</f>
        <v>22799</v>
      </c>
    </row>
    <row r="6640" spans="1:24" x14ac:dyDescent="0.25">
      <c r="A6640" s="77">
        <v>220240055086</v>
      </c>
      <c r="B6640" s="78" t="s">
        <v>390</v>
      </c>
      <c r="C6640" s="79">
        <v>45616</v>
      </c>
      <c r="D6640" s="77">
        <v>22024005700</v>
      </c>
      <c r="E6640" s="78" t="s">
        <v>1148</v>
      </c>
      <c r="F6640" s="80">
        <v>2172.54</v>
      </c>
      <c r="G6640" s="78" t="s">
        <v>907</v>
      </c>
      <c r="H6640" s="78" t="s">
        <v>8497</v>
      </c>
      <c r="I6640" s="81" t="s">
        <v>2930</v>
      </c>
      <c r="J6640" s="78" t="s">
        <v>684</v>
      </c>
      <c r="K6640" s="78" t="s">
        <v>398</v>
      </c>
      <c r="L6640" s="78" t="s">
        <v>401</v>
      </c>
      <c r="M6640" s="78" t="s">
        <v>585</v>
      </c>
      <c r="N6640" s="78" t="s">
        <v>539</v>
      </c>
      <c r="O6640" s="82" t="s">
        <v>326</v>
      </c>
      <c r="P6640" s="82" t="s">
        <v>6229</v>
      </c>
      <c r="Q6640" s="83" t="str">
        <f>MID(Tabla1[[#This Row],[Aplicación]],14,1)</f>
        <v>6</v>
      </c>
      <c r="R6640" s="35" t="s">
        <v>266</v>
      </c>
      <c r="S6640" s="83" t="str">
        <f>MID(Tabla1[[#This Row],[Aplicación]],6,2)</f>
        <v>03</v>
      </c>
      <c r="T6640" s="84" t="str">
        <f>VLOOKUP(Tabla1[[#This Row],[AREA]],Hoja1!A:B,2,FALSE)</f>
        <v>03. Participación ciudadana y deportes</v>
      </c>
      <c r="U6640" s="83" t="str">
        <f>MID(Tabla1[[#This Row],[Aplicación]],9,4)</f>
        <v>9241</v>
      </c>
      <c r="V6640" s="84" t="str">
        <f>VLOOKUP(Tabla1[[#This Row],[PROGRAMA]],Hoja1!A:B,2,FALSE)</f>
        <v>9241. Participación ciudadana</v>
      </c>
      <c r="W6640" s="83" t="str">
        <f>MID(Tabla1[[#This Row],[Aplicación]],14,2)</f>
        <v>63</v>
      </c>
      <c r="X6640" s="83" t="str">
        <f>MID(Tabla1[[#This Row],[Aplicación]],14,6)</f>
        <v>632</v>
      </c>
    </row>
    <row r="6641" spans="1:24" x14ac:dyDescent="0.25">
      <c r="A6641" s="77">
        <v>220240061442</v>
      </c>
      <c r="B6641" s="78" t="s">
        <v>390</v>
      </c>
      <c r="C6641" s="79">
        <v>45644</v>
      </c>
      <c r="D6641" s="77">
        <v>22024009183</v>
      </c>
      <c r="E6641" s="78" t="s">
        <v>1285</v>
      </c>
      <c r="F6641" s="80">
        <v>7259.99</v>
      </c>
      <c r="G6641" s="78" t="s">
        <v>8498</v>
      </c>
      <c r="H6641" s="78" t="s">
        <v>8499</v>
      </c>
      <c r="I6641" s="81" t="s">
        <v>2930</v>
      </c>
      <c r="J6641" s="78" t="s">
        <v>398</v>
      </c>
      <c r="K6641" s="78" t="s">
        <v>398</v>
      </c>
      <c r="L6641" s="78" t="s">
        <v>401</v>
      </c>
      <c r="M6641" s="78" t="s">
        <v>585</v>
      </c>
      <c r="N6641" s="78" t="s">
        <v>539</v>
      </c>
      <c r="O6641" s="82" t="s">
        <v>326</v>
      </c>
      <c r="P6641" s="82" t="s">
        <v>6229</v>
      </c>
      <c r="Q6641" s="83" t="str">
        <f>MID(Tabla1[[#This Row],[Aplicación]],14,1)</f>
        <v>2</v>
      </c>
      <c r="R6641" s="35" t="s">
        <v>265</v>
      </c>
      <c r="S6641" s="83" t="str">
        <f>MID(Tabla1[[#This Row],[Aplicación]],6,2)</f>
        <v>06</v>
      </c>
      <c r="T6641" s="84" t="str">
        <f>VLOOKUP(Tabla1[[#This Row],[AREA]],Hoja1!A:B,2,FALSE)</f>
        <v>06. Educación y cultura</v>
      </c>
      <c r="U6641" s="83" t="str">
        <f>MID(Tabla1[[#This Row],[Aplicación]],9,4)</f>
        <v>3232</v>
      </c>
      <c r="V6641" s="84" t="str">
        <f>VLOOKUP(Tabla1[[#This Row],[PROGRAMA]],Hoja1!A:B,2,FALSE)</f>
        <v>3232. Conservación y mantenimiento centros educación infantil y primaria</v>
      </c>
      <c r="W6641" s="83" t="str">
        <f>MID(Tabla1[[#This Row],[Aplicación]],14,2)</f>
        <v>21</v>
      </c>
      <c r="X6641" s="83" t="str">
        <f>MID(Tabla1[[#This Row],[Aplicación]],14,6)</f>
        <v>212</v>
      </c>
    </row>
    <row r="6642" spans="1:24" x14ac:dyDescent="0.25">
      <c r="A6642" s="77">
        <v>220240055082</v>
      </c>
      <c r="B6642" s="78" t="s">
        <v>390</v>
      </c>
      <c r="C6642" s="79">
        <v>45616</v>
      </c>
      <c r="D6642" s="77">
        <v>22024008672</v>
      </c>
      <c r="E6642" s="78" t="s">
        <v>1385</v>
      </c>
      <c r="F6642" s="80">
        <v>7253.95</v>
      </c>
      <c r="G6642" s="78" t="s">
        <v>3734</v>
      </c>
      <c r="H6642" s="78" t="s">
        <v>8500</v>
      </c>
      <c r="I6642" s="81" t="s">
        <v>2930</v>
      </c>
      <c r="J6642" s="78" t="s">
        <v>398</v>
      </c>
      <c r="K6642" s="78" t="s">
        <v>398</v>
      </c>
      <c r="L6642" s="78" t="s">
        <v>399</v>
      </c>
      <c r="M6642" s="78" t="s">
        <v>585</v>
      </c>
      <c r="N6642" s="78" t="s">
        <v>539</v>
      </c>
      <c r="O6642" s="82" t="s">
        <v>326</v>
      </c>
      <c r="P6642" s="82" t="s">
        <v>6229</v>
      </c>
      <c r="Q6642" s="83" t="str">
        <f>MID(Tabla1[[#This Row],[Aplicación]],14,1)</f>
        <v>2</v>
      </c>
      <c r="R6642" s="35" t="s">
        <v>265</v>
      </c>
      <c r="S6642" s="83" t="str">
        <f>MID(Tabla1[[#This Row],[Aplicación]],6,2)</f>
        <v>07</v>
      </c>
      <c r="T6642" s="84" t="str">
        <f>VLOOKUP(Tabla1[[#This Row],[AREA]],Hoja1!A:B,2,FALSE)</f>
        <v>07. Medio ambiente</v>
      </c>
      <c r="U6642" s="83" t="str">
        <f>MID(Tabla1[[#This Row],[Aplicación]],9,4)</f>
        <v>1701</v>
      </c>
      <c r="V6642" s="84" t="str">
        <f>VLOOKUP(Tabla1[[#This Row],[PROGRAMA]],Hoja1!A:B,2,FALSE)</f>
        <v>1701. Dirección del área de medio ambiente</v>
      </c>
      <c r="W6642" s="83" t="str">
        <f>MID(Tabla1[[#This Row],[Aplicación]],14,2)</f>
        <v>22</v>
      </c>
      <c r="X6642" s="83" t="str">
        <f>MID(Tabla1[[#This Row],[Aplicación]],14,6)</f>
        <v>22799</v>
      </c>
    </row>
    <row r="6643" spans="1:24" x14ac:dyDescent="0.25">
      <c r="A6643" s="77">
        <v>220240053856</v>
      </c>
      <c r="B6643" s="78" t="s">
        <v>390</v>
      </c>
      <c r="C6643" s="79">
        <v>45611</v>
      </c>
      <c r="D6643" s="77">
        <v>22024008475</v>
      </c>
      <c r="E6643" s="78" t="s">
        <v>6697</v>
      </c>
      <c r="F6643" s="80">
        <v>7235.17</v>
      </c>
      <c r="G6643" s="78" t="s">
        <v>8501</v>
      </c>
      <c r="H6643" s="78" t="s">
        <v>8502</v>
      </c>
      <c r="I6643" s="81" t="s">
        <v>2930</v>
      </c>
      <c r="J6643" s="78" t="s">
        <v>8503</v>
      </c>
      <c r="K6643" s="78" t="s">
        <v>486</v>
      </c>
      <c r="L6643" s="78" t="s">
        <v>413</v>
      </c>
      <c r="M6643" s="78" t="s">
        <v>585</v>
      </c>
      <c r="N6643" s="78" t="s">
        <v>539</v>
      </c>
      <c r="O6643" s="82" t="s">
        <v>326</v>
      </c>
      <c r="P6643" s="82" t="s">
        <v>6229</v>
      </c>
      <c r="Q6643" s="83" t="str">
        <f>MID(Tabla1[[#This Row],[Aplicación]],14,1)</f>
        <v>6</v>
      </c>
      <c r="R6643" s="35" t="s">
        <v>266</v>
      </c>
      <c r="S6643" s="83" t="str">
        <f>MID(Tabla1[[#This Row],[Aplicación]],6,2)</f>
        <v>11</v>
      </c>
      <c r="T6643" s="84" t="str">
        <f>VLOOKUP(Tabla1[[#This Row],[AREA]],Hoja1!A:B,2,FALSE)</f>
        <v>11. Salud pública y seguridad ciudadana</v>
      </c>
      <c r="U6643" s="83" t="str">
        <f>MID(Tabla1[[#This Row],[Aplicación]],9,4)</f>
        <v>1621</v>
      </c>
      <c r="V6643" s="84" t="str">
        <f>VLOOKUP(Tabla1[[#This Row],[PROGRAMA]],Hoja1!A:B,2,FALSE)</f>
        <v>1621. Recogida de residuos</v>
      </c>
      <c r="W6643" s="83" t="str">
        <f>MID(Tabla1[[#This Row],[Aplicación]],14,2)</f>
        <v>62</v>
      </c>
      <c r="X6643" s="83" t="str">
        <f>MID(Tabla1[[#This Row],[Aplicación]],14,6)</f>
        <v>623</v>
      </c>
    </row>
    <row r="6644" spans="1:24" x14ac:dyDescent="0.25">
      <c r="A6644" s="77">
        <v>220240051149</v>
      </c>
      <c r="B6644" s="78" t="s">
        <v>390</v>
      </c>
      <c r="C6644" s="79">
        <v>45594</v>
      </c>
      <c r="D6644" s="77">
        <v>22024007878</v>
      </c>
      <c r="E6644" s="78" t="s">
        <v>1461</v>
      </c>
      <c r="F6644" s="80">
        <v>2211.3000000000002</v>
      </c>
      <c r="G6644" s="78" t="s">
        <v>8504</v>
      </c>
      <c r="H6644" s="78" t="s">
        <v>8505</v>
      </c>
      <c r="I6644" s="81" t="s">
        <v>2930</v>
      </c>
      <c r="J6644" s="78" t="s">
        <v>398</v>
      </c>
      <c r="K6644" s="78" t="s">
        <v>398</v>
      </c>
      <c r="L6644" s="78" t="s">
        <v>413</v>
      </c>
      <c r="M6644" s="78" t="s">
        <v>585</v>
      </c>
      <c r="N6644" s="78" t="s">
        <v>539</v>
      </c>
      <c r="O6644" s="82" t="s">
        <v>326</v>
      </c>
      <c r="P6644" s="82" t="s">
        <v>6229</v>
      </c>
      <c r="Q6644" s="83" t="str">
        <f>MID(Tabla1[[#This Row],[Aplicación]],14,1)</f>
        <v>2</v>
      </c>
      <c r="R6644" s="35" t="s">
        <v>265</v>
      </c>
      <c r="S6644" s="83" t="str">
        <f>MID(Tabla1[[#This Row],[Aplicación]],6,2)</f>
        <v>10</v>
      </c>
      <c r="T6644" s="84" t="str">
        <f>VLOOKUP(Tabla1[[#This Row],[AREA]],Hoja1!A:B,2,FALSE)</f>
        <v>10. Personas mayores, familia y servicios sociales</v>
      </c>
      <c r="U6644" s="83" t="str">
        <f>MID(Tabla1[[#This Row],[Aplicación]],9,4)</f>
        <v>2311</v>
      </c>
      <c r="V6644" s="84" t="str">
        <f>VLOOKUP(Tabla1[[#This Row],[PROGRAMA]],Hoja1!A:B,2,FALSE)</f>
        <v>2311. Intervención social</v>
      </c>
      <c r="W6644" s="83" t="str">
        <f>MID(Tabla1[[#This Row],[Aplicación]],14,2)</f>
        <v>22</v>
      </c>
      <c r="X6644" s="83" t="str">
        <f>MID(Tabla1[[#This Row],[Aplicación]],14,6)</f>
        <v>22699</v>
      </c>
    </row>
    <row r="6645" spans="1:24" x14ac:dyDescent="0.25">
      <c r="A6645" s="77">
        <v>220240053213</v>
      </c>
      <c r="B6645" s="78" t="s">
        <v>390</v>
      </c>
      <c r="C6645" s="79">
        <v>45603</v>
      </c>
      <c r="D6645" s="77">
        <v>22024008087</v>
      </c>
      <c r="E6645" s="78" t="s">
        <v>1141</v>
      </c>
      <c r="F6645" s="80">
        <v>2220</v>
      </c>
      <c r="G6645" s="78" t="s">
        <v>8506</v>
      </c>
      <c r="H6645" s="78" t="s">
        <v>8507</v>
      </c>
      <c r="I6645" s="81" t="s">
        <v>2930</v>
      </c>
      <c r="J6645" s="78" t="s">
        <v>398</v>
      </c>
      <c r="K6645" s="78" t="s">
        <v>398</v>
      </c>
      <c r="L6645" s="78" t="s">
        <v>399</v>
      </c>
      <c r="M6645" s="78" t="s">
        <v>585</v>
      </c>
      <c r="N6645" s="78" t="s">
        <v>539</v>
      </c>
      <c r="O6645" s="82" t="s">
        <v>326</v>
      </c>
      <c r="P6645" s="82" t="s">
        <v>6229</v>
      </c>
      <c r="Q6645" s="83" t="str">
        <f>MID(Tabla1[[#This Row],[Aplicación]],14,1)</f>
        <v>2</v>
      </c>
      <c r="R6645" s="35" t="s">
        <v>265</v>
      </c>
      <c r="S6645" s="83" t="str">
        <f>MID(Tabla1[[#This Row],[Aplicación]],6,2)</f>
        <v>10</v>
      </c>
      <c r="T6645" s="84" t="str">
        <f>VLOOKUP(Tabla1[[#This Row],[AREA]],Hoja1!A:B,2,FALSE)</f>
        <v>10. Personas mayores, familia y servicios sociales</v>
      </c>
      <c r="U6645" s="83" t="str">
        <f>MID(Tabla1[[#This Row],[Aplicación]],9,4)</f>
        <v>2311</v>
      </c>
      <c r="V6645" s="84" t="str">
        <f>VLOOKUP(Tabla1[[#This Row],[PROGRAMA]],Hoja1!A:B,2,FALSE)</f>
        <v>2311. Intervención social</v>
      </c>
      <c r="W6645" s="83" t="str">
        <f>MID(Tabla1[[#This Row],[Aplicación]],14,2)</f>
        <v>22</v>
      </c>
      <c r="X6645" s="83" t="str">
        <f>MID(Tabla1[[#This Row],[Aplicación]],14,6)</f>
        <v>22799</v>
      </c>
    </row>
    <row r="6646" spans="1:24" x14ac:dyDescent="0.25">
      <c r="A6646" s="77">
        <v>220240062632</v>
      </c>
      <c r="B6646" s="78" t="s">
        <v>390</v>
      </c>
      <c r="C6646" s="79">
        <v>45649</v>
      </c>
      <c r="D6646" s="77">
        <v>22024009237</v>
      </c>
      <c r="E6646" s="78" t="s">
        <v>1203</v>
      </c>
      <c r="F6646" s="80">
        <v>6784.35</v>
      </c>
      <c r="G6646" s="78" t="s">
        <v>3492</v>
      </c>
      <c r="H6646" s="78" t="s">
        <v>8508</v>
      </c>
      <c r="I6646" s="81" t="s">
        <v>2930</v>
      </c>
      <c r="J6646" s="78" t="s">
        <v>685</v>
      </c>
      <c r="K6646" s="78" t="s">
        <v>398</v>
      </c>
      <c r="L6646" s="78" t="s">
        <v>401</v>
      </c>
      <c r="M6646" s="78" t="s">
        <v>395</v>
      </c>
      <c r="N6646" s="78" t="s">
        <v>396</v>
      </c>
      <c r="O6646" s="82" t="s">
        <v>321</v>
      </c>
      <c r="P6646" s="82" t="s">
        <v>6229</v>
      </c>
      <c r="Q6646" s="83">
        <v>6</v>
      </c>
      <c r="R6646" s="35" t="s">
        <v>266</v>
      </c>
      <c r="S6646" s="83" t="str">
        <f>MID(Tabla1[[#This Row],[Aplicación]],6,2)</f>
        <v>08</v>
      </c>
      <c r="T6646" s="84" t="str">
        <f>VLOOKUP(Tabla1[[#This Row],[AREA]],Hoja1!A:B,2,FALSE)</f>
        <v>08. Tráfico y movilidad</v>
      </c>
      <c r="U6646" s="83">
        <v>1532</v>
      </c>
      <c r="V6646" s="84" t="str">
        <f>VLOOKUP(Tabla1[[#This Row],[PROGRAMA]],Hoja1!A:B,2,FALSE)</f>
        <v>1532. Pavimentación vias públicas y otros servicios urbanísticos</v>
      </c>
      <c r="W6646" s="83">
        <v>61</v>
      </c>
      <c r="X6646" s="83">
        <v>619</v>
      </c>
    </row>
    <row r="6647" spans="1:24" x14ac:dyDescent="0.25">
      <c r="A6647" s="77">
        <v>220240048003</v>
      </c>
      <c r="B6647" s="78" t="s">
        <v>390</v>
      </c>
      <c r="C6647" s="79">
        <v>45579</v>
      </c>
      <c r="D6647" s="77">
        <v>22024007358</v>
      </c>
      <c r="E6647" s="78" t="s">
        <v>8509</v>
      </c>
      <c r="F6647" s="80">
        <v>7193.69</v>
      </c>
      <c r="G6647" s="78" t="s">
        <v>8510</v>
      </c>
      <c r="H6647" s="78" t="s">
        <v>8511</v>
      </c>
      <c r="I6647" s="81" t="s">
        <v>2930</v>
      </c>
      <c r="J6647" s="78" t="s">
        <v>398</v>
      </c>
      <c r="K6647" s="78" t="s">
        <v>398</v>
      </c>
      <c r="L6647" s="78" t="s">
        <v>413</v>
      </c>
      <c r="M6647" s="78" t="s">
        <v>585</v>
      </c>
      <c r="N6647" s="78" t="s">
        <v>539</v>
      </c>
      <c r="O6647" s="82" t="s">
        <v>326</v>
      </c>
      <c r="P6647" s="82" t="s">
        <v>6229</v>
      </c>
      <c r="Q6647" s="83" t="str">
        <f>MID(Tabla1[[#This Row],[Aplicación]],14,1)</f>
        <v>6</v>
      </c>
      <c r="R6647" s="35" t="s">
        <v>266</v>
      </c>
      <c r="S6647" s="83" t="str">
        <f>MID(Tabla1[[#This Row],[Aplicación]],6,2)</f>
        <v>01</v>
      </c>
      <c r="T6647" s="84" t="str">
        <f>VLOOKUP(Tabla1[[#This Row],[AREA]],Hoja1!A:B,2,FALSE)</f>
        <v>01. Alcaldía</v>
      </c>
      <c r="U6647" s="83" t="str">
        <f>MID(Tabla1[[#This Row],[Aplicación]],9,4)</f>
        <v>4331</v>
      </c>
      <c r="V6647" s="84" t="str">
        <f>VLOOKUP(Tabla1[[#This Row],[PROGRAMA]],Hoja1!A:B,2,FALSE)</f>
        <v>4331. Desarrollo empresarial</v>
      </c>
      <c r="W6647" s="83" t="str">
        <f>MID(Tabla1[[#This Row],[Aplicación]],14,2)</f>
        <v>62</v>
      </c>
      <c r="X6647" s="83" t="str">
        <f>MID(Tabla1[[#This Row],[Aplicación]],14,6)</f>
        <v>626</v>
      </c>
    </row>
    <row r="6648" spans="1:24" x14ac:dyDescent="0.25">
      <c r="A6648" s="77">
        <v>220240062745</v>
      </c>
      <c r="B6648" s="78" t="s">
        <v>390</v>
      </c>
      <c r="C6648" s="79">
        <v>45649</v>
      </c>
      <c r="D6648" s="77">
        <v>22024009452</v>
      </c>
      <c r="E6648" s="78" t="s">
        <v>1220</v>
      </c>
      <c r="F6648" s="80">
        <v>7139</v>
      </c>
      <c r="G6648" s="78" t="s">
        <v>347</v>
      </c>
      <c r="H6648" s="78" t="s">
        <v>8512</v>
      </c>
      <c r="I6648" s="81" t="s">
        <v>2930</v>
      </c>
      <c r="J6648" s="78" t="s">
        <v>419</v>
      </c>
      <c r="K6648" s="78" t="s">
        <v>420</v>
      </c>
      <c r="L6648" s="78" t="s">
        <v>399</v>
      </c>
      <c r="M6648" s="78" t="s">
        <v>585</v>
      </c>
      <c r="N6648" s="78" t="s">
        <v>539</v>
      </c>
      <c r="O6648" s="82" t="s">
        <v>326</v>
      </c>
      <c r="P6648" s="82" t="s">
        <v>6229</v>
      </c>
      <c r="Q6648" s="83" t="str">
        <f>MID(Tabla1[[#This Row],[Aplicación]],14,1)</f>
        <v>6</v>
      </c>
      <c r="R6648" s="35" t="s">
        <v>266</v>
      </c>
      <c r="S6648" s="83" t="str">
        <f>MID(Tabla1[[#This Row],[Aplicación]],6,2)</f>
        <v>07</v>
      </c>
      <c r="T6648" s="84" t="str">
        <f>VLOOKUP(Tabla1[[#This Row],[AREA]],Hoja1!A:B,2,FALSE)</f>
        <v>07. Medio ambiente</v>
      </c>
      <c r="U6648" s="83" t="str">
        <f>MID(Tabla1[[#This Row],[Aplicación]],9,4)</f>
        <v>1711</v>
      </c>
      <c r="V6648" s="84" t="str">
        <f>VLOOKUP(Tabla1[[#This Row],[PROGRAMA]],Hoja1!A:B,2,FALSE)</f>
        <v>1711. Parques y jardines</v>
      </c>
      <c r="W6648" s="83" t="str">
        <f>MID(Tabla1[[#This Row],[Aplicación]],14,2)</f>
        <v>61</v>
      </c>
      <c r="X6648" s="83" t="str">
        <f>MID(Tabla1[[#This Row],[Aplicación]],14,6)</f>
        <v>619</v>
      </c>
    </row>
    <row r="6649" spans="1:24" x14ac:dyDescent="0.25">
      <c r="A6649" s="77">
        <v>220240061714</v>
      </c>
      <c r="B6649" s="78" t="s">
        <v>390</v>
      </c>
      <c r="C6649" s="79">
        <v>45644</v>
      </c>
      <c r="D6649" s="77">
        <v>22024009105</v>
      </c>
      <c r="E6649" s="78" t="s">
        <v>1283</v>
      </c>
      <c r="F6649" s="80">
        <v>2265.12</v>
      </c>
      <c r="G6649" s="78" t="s">
        <v>8115</v>
      </c>
      <c r="H6649" s="78" t="s">
        <v>8513</v>
      </c>
      <c r="I6649" s="81" t="s">
        <v>2930</v>
      </c>
      <c r="J6649" s="78" t="s">
        <v>695</v>
      </c>
      <c r="K6649" s="78" t="s">
        <v>398</v>
      </c>
      <c r="L6649" s="78" t="s">
        <v>399</v>
      </c>
      <c r="M6649" s="78" t="s">
        <v>585</v>
      </c>
      <c r="N6649" s="78" t="s">
        <v>539</v>
      </c>
      <c r="O6649" s="82" t="s">
        <v>326</v>
      </c>
      <c r="P6649" s="82" t="s">
        <v>6229</v>
      </c>
      <c r="Q6649" s="83" t="str">
        <f>MID(Tabla1[[#This Row],[Aplicación]],14,1)</f>
        <v>2</v>
      </c>
      <c r="R6649" s="35" t="s">
        <v>265</v>
      </c>
      <c r="S6649" s="83" t="str">
        <f>MID(Tabla1[[#This Row],[Aplicación]],6,2)</f>
        <v>10</v>
      </c>
      <c r="T6649" s="84" t="str">
        <f>VLOOKUP(Tabla1[[#This Row],[AREA]],Hoja1!A:B,2,FALSE)</f>
        <v>10. Personas mayores, familia y servicios sociales</v>
      </c>
      <c r="U6649" s="83" t="str">
        <f>MID(Tabla1[[#This Row],[Aplicación]],9,4)</f>
        <v>2315</v>
      </c>
      <c r="V6649" s="84" t="str">
        <f>VLOOKUP(Tabla1[[#This Row],[PROGRAMA]],Hoja1!A:B,2,FALSE)</f>
        <v>2315. Políticas de Igualdad e infancia</v>
      </c>
      <c r="W6649" s="83" t="str">
        <f>MID(Tabla1[[#This Row],[Aplicación]],14,2)</f>
        <v>22</v>
      </c>
      <c r="X6649" s="83" t="str">
        <f>MID(Tabla1[[#This Row],[Aplicación]],14,6)</f>
        <v>22611</v>
      </c>
    </row>
    <row r="6650" spans="1:24" x14ac:dyDescent="0.25">
      <c r="A6650" s="77">
        <v>220240063551</v>
      </c>
      <c r="B6650" s="78" t="s">
        <v>390</v>
      </c>
      <c r="C6650" s="79">
        <v>45653</v>
      </c>
      <c r="D6650" s="77">
        <v>22024009355</v>
      </c>
      <c r="E6650" s="78" t="s">
        <v>1436</v>
      </c>
      <c r="F6650" s="80">
        <v>2420</v>
      </c>
      <c r="G6650" s="78" t="s">
        <v>8514</v>
      </c>
      <c r="H6650" s="78" t="s">
        <v>8515</v>
      </c>
      <c r="I6650" s="81">
        <v>220</v>
      </c>
      <c r="J6650" s="78" t="s">
        <v>398</v>
      </c>
      <c r="K6650" s="78" t="s">
        <v>398</v>
      </c>
      <c r="L6650" s="78" t="s">
        <v>399</v>
      </c>
      <c r="M6650" s="78" t="s">
        <v>585</v>
      </c>
      <c r="N6650" s="78" t="s">
        <v>539</v>
      </c>
      <c r="O6650" s="82" t="s">
        <v>326</v>
      </c>
      <c r="P6650" s="82" t="s">
        <v>6229</v>
      </c>
      <c r="Q6650" s="83" t="str">
        <f>MID(Tabla1[[#This Row],[Aplicación]],14,1)</f>
        <v>2</v>
      </c>
      <c r="R6650" s="35" t="s">
        <v>265</v>
      </c>
      <c r="S6650" s="83" t="str">
        <f>MID(Tabla1[[#This Row],[Aplicación]],6,2)</f>
        <v>01</v>
      </c>
      <c r="T6650" s="84" t="str">
        <f>VLOOKUP(Tabla1[[#This Row],[AREA]],Hoja1!A:B,2,FALSE)</f>
        <v>01. Alcaldía</v>
      </c>
      <c r="U6650" s="83" t="str">
        <f>MID(Tabla1[[#This Row],[Aplicación]],9,4)</f>
        <v>9207</v>
      </c>
      <c r="V6650" s="84" t="str">
        <f>VLOOKUP(Tabla1[[#This Row],[PROGRAMA]],Hoja1!A:B,2,FALSE)</f>
        <v>9207. Gobierno y relaciones</v>
      </c>
      <c r="W6650" s="83" t="str">
        <f>MID(Tabla1[[#This Row],[Aplicación]],14,2)</f>
        <v>22</v>
      </c>
      <c r="X6650" s="83" t="str">
        <f>MID(Tabla1[[#This Row],[Aplicación]],14,6)</f>
        <v>22602</v>
      </c>
    </row>
    <row r="6651" spans="1:24" x14ac:dyDescent="0.25">
      <c r="A6651" s="77">
        <v>220240048013</v>
      </c>
      <c r="B6651" s="78" t="s">
        <v>390</v>
      </c>
      <c r="C6651" s="79">
        <v>45579</v>
      </c>
      <c r="D6651" s="77">
        <v>22024007650</v>
      </c>
      <c r="E6651" s="78" t="s">
        <v>1188</v>
      </c>
      <c r="F6651" s="80">
        <v>2420</v>
      </c>
      <c r="G6651" s="78" t="s">
        <v>8516</v>
      </c>
      <c r="H6651" s="78" t="s">
        <v>8517</v>
      </c>
      <c r="I6651" s="81" t="s">
        <v>2930</v>
      </c>
      <c r="J6651" s="78" t="s">
        <v>487</v>
      </c>
      <c r="K6651" s="78" t="s">
        <v>398</v>
      </c>
      <c r="L6651" s="78" t="s">
        <v>399</v>
      </c>
      <c r="M6651" s="78" t="s">
        <v>585</v>
      </c>
      <c r="N6651" s="78" t="s">
        <v>539</v>
      </c>
      <c r="O6651" s="82" t="s">
        <v>326</v>
      </c>
      <c r="P6651" s="82" t="s">
        <v>6229</v>
      </c>
      <c r="Q6651" s="83" t="str">
        <f>MID(Tabla1[[#This Row],[Aplicación]],14,1)</f>
        <v>2</v>
      </c>
      <c r="R6651" s="35" t="s">
        <v>265</v>
      </c>
      <c r="S6651" s="83" t="str">
        <f>MID(Tabla1[[#This Row],[Aplicación]],6,2)</f>
        <v>01</v>
      </c>
      <c r="T6651" s="84" t="str">
        <f>VLOOKUP(Tabla1[[#This Row],[AREA]],Hoja1!A:B,2,FALSE)</f>
        <v>01. Alcaldía</v>
      </c>
      <c r="U6651" s="83" t="str">
        <f>MID(Tabla1[[#This Row],[Aplicación]],9,4)</f>
        <v>4331</v>
      </c>
      <c r="V6651" s="84" t="str">
        <f>VLOOKUP(Tabla1[[#This Row],[PROGRAMA]],Hoja1!A:B,2,FALSE)</f>
        <v>4331. Desarrollo empresarial</v>
      </c>
      <c r="W6651" s="83" t="str">
        <f>MID(Tabla1[[#This Row],[Aplicación]],14,2)</f>
        <v>22</v>
      </c>
      <c r="X6651" s="83" t="str">
        <f>MID(Tabla1[[#This Row],[Aplicación]],14,6)</f>
        <v>22799</v>
      </c>
    </row>
    <row r="6652" spans="1:24" x14ac:dyDescent="0.25">
      <c r="A6652" s="77">
        <v>220240055436</v>
      </c>
      <c r="B6652" s="78" t="s">
        <v>390</v>
      </c>
      <c r="C6652" s="79">
        <v>45617</v>
      </c>
      <c r="D6652" s="77">
        <v>22024008668</v>
      </c>
      <c r="E6652" s="78" t="s">
        <v>1188</v>
      </c>
      <c r="F6652" s="80">
        <v>2420</v>
      </c>
      <c r="G6652" s="78" t="s">
        <v>8518</v>
      </c>
      <c r="H6652" s="78" t="s">
        <v>8519</v>
      </c>
      <c r="I6652" s="81" t="s">
        <v>2930</v>
      </c>
      <c r="J6652" s="78" t="s">
        <v>393</v>
      </c>
      <c r="K6652" s="78" t="s">
        <v>393</v>
      </c>
      <c r="L6652" s="78" t="s">
        <v>399</v>
      </c>
      <c r="M6652" s="78" t="s">
        <v>585</v>
      </c>
      <c r="N6652" s="78" t="s">
        <v>539</v>
      </c>
      <c r="O6652" s="82" t="s">
        <v>326</v>
      </c>
      <c r="P6652" s="82" t="s">
        <v>6229</v>
      </c>
      <c r="Q6652" s="83" t="str">
        <f>MID(Tabla1[[#This Row],[Aplicación]],14,1)</f>
        <v>2</v>
      </c>
      <c r="R6652" s="35" t="s">
        <v>265</v>
      </c>
      <c r="S6652" s="83" t="str">
        <f>MID(Tabla1[[#This Row],[Aplicación]],6,2)</f>
        <v>01</v>
      </c>
      <c r="T6652" s="84" t="str">
        <f>VLOOKUP(Tabla1[[#This Row],[AREA]],Hoja1!A:B,2,FALSE)</f>
        <v>01. Alcaldía</v>
      </c>
      <c r="U6652" s="83" t="str">
        <f>MID(Tabla1[[#This Row],[Aplicación]],9,4)</f>
        <v>4331</v>
      </c>
      <c r="V6652" s="84" t="str">
        <f>VLOOKUP(Tabla1[[#This Row],[PROGRAMA]],Hoja1!A:B,2,FALSE)</f>
        <v>4331. Desarrollo empresarial</v>
      </c>
      <c r="W6652" s="83" t="str">
        <f>MID(Tabla1[[#This Row],[Aplicación]],14,2)</f>
        <v>22</v>
      </c>
      <c r="X6652" s="83" t="str">
        <f>MID(Tabla1[[#This Row],[Aplicación]],14,6)</f>
        <v>22799</v>
      </c>
    </row>
    <row r="6653" spans="1:24" x14ac:dyDescent="0.25">
      <c r="A6653" s="77">
        <v>220240049012</v>
      </c>
      <c r="B6653" s="78" t="s">
        <v>390</v>
      </c>
      <c r="C6653" s="79">
        <v>45583</v>
      </c>
      <c r="D6653" s="77">
        <v>22024007757</v>
      </c>
      <c r="E6653" s="78" t="s">
        <v>1313</v>
      </c>
      <c r="F6653" s="80">
        <v>2431.6</v>
      </c>
      <c r="G6653" s="78" t="s">
        <v>714</v>
      </c>
      <c r="H6653" s="78" t="s">
        <v>8520</v>
      </c>
      <c r="I6653" s="81" t="s">
        <v>2930</v>
      </c>
      <c r="J6653" s="78" t="s">
        <v>398</v>
      </c>
      <c r="K6653" s="78" t="s">
        <v>398</v>
      </c>
      <c r="L6653" s="78" t="s">
        <v>399</v>
      </c>
      <c r="M6653" s="78" t="s">
        <v>585</v>
      </c>
      <c r="N6653" s="78" t="s">
        <v>539</v>
      </c>
      <c r="O6653" s="82" t="s">
        <v>326</v>
      </c>
      <c r="P6653" s="82" t="s">
        <v>6229</v>
      </c>
      <c r="Q6653" s="83" t="str">
        <f>MID(Tabla1[[#This Row],[Aplicación]],14,1)</f>
        <v>2</v>
      </c>
      <c r="R6653" s="35" t="s">
        <v>265</v>
      </c>
      <c r="S6653" s="83" t="str">
        <f>MID(Tabla1[[#This Row],[Aplicación]],6,2)</f>
        <v>10</v>
      </c>
      <c r="T6653" s="84" t="str">
        <f>VLOOKUP(Tabla1[[#This Row],[AREA]],Hoja1!A:B,2,FALSE)</f>
        <v>10. Personas mayores, familia y servicios sociales</v>
      </c>
      <c r="U6653" s="83" t="str">
        <f>MID(Tabla1[[#This Row],[Aplicación]],9,4)</f>
        <v>2312</v>
      </c>
      <c r="V6653" s="84" t="str">
        <f>VLOOKUP(Tabla1[[#This Row],[PROGRAMA]],Hoja1!A:B,2,FALSE)</f>
        <v>2312. Iniciativas sociales</v>
      </c>
      <c r="W6653" s="83" t="str">
        <f>MID(Tabla1[[#This Row],[Aplicación]],14,2)</f>
        <v>22</v>
      </c>
      <c r="X6653" s="83" t="str">
        <f>MID(Tabla1[[#This Row],[Aplicación]],14,6)</f>
        <v>22699</v>
      </c>
    </row>
    <row r="6654" spans="1:24" x14ac:dyDescent="0.25">
      <c r="A6654" s="77">
        <v>220240057960</v>
      </c>
      <c r="B6654" s="78" t="s">
        <v>390</v>
      </c>
      <c r="C6654" s="79">
        <v>45630</v>
      </c>
      <c r="D6654" s="77">
        <v>22024009013</v>
      </c>
      <c r="E6654" s="78" t="s">
        <v>1160</v>
      </c>
      <c r="F6654" s="80">
        <v>2498.58</v>
      </c>
      <c r="G6654" s="78" t="s">
        <v>717</v>
      </c>
      <c r="H6654" s="78" t="s">
        <v>8521</v>
      </c>
      <c r="I6654" s="81" t="s">
        <v>2930</v>
      </c>
      <c r="J6654" s="78" t="s">
        <v>719</v>
      </c>
      <c r="K6654" s="78" t="s">
        <v>720</v>
      </c>
      <c r="L6654" s="78" t="s">
        <v>399</v>
      </c>
      <c r="M6654" s="78" t="s">
        <v>585</v>
      </c>
      <c r="N6654" s="78" t="s">
        <v>539</v>
      </c>
      <c r="O6654" s="82" t="s">
        <v>326</v>
      </c>
      <c r="P6654" s="82" t="s">
        <v>6229</v>
      </c>
      <c r="Q6654" s="83" t="str">
        <f>MID(Tabla1[[#This Row],[Aplicación]],14,1)</f>
        <v>2</v>
      </c>
      <c r="R6654" s="35" t="s">
        <v>265</v>
      </c>
      <c r="S6654" s="83" t="str">
        <f>MID(Tabla1[[#This Row],[Aplicación]],6,2)</f>
        <v>10</v>
      </c>
      <c r="T6654" s="84" t="str">
        <f>VLOOKUP(Tabla1[[#This Row],[AREA]],Hoja1!A:B,2,FALSE)</f>
        <v>10. Personas mayores, familia y servicios sociales</v>
      </c>
      <c r="U6654" s="83" t="str">
        <f>MID(Tabla1[[#This Row],[Aplicación]],9,4)</f>
        <v>2311</v>
      </c>
      <c r="V6654" s="84" t="str">
        <f>VLOOKUP(Tabla1[[#This Row],[PROGRAMA]],Hoja1!A:B,2,FALSE)</f>
        <v>2311. Intervención social</v>
      </c>
      <c r="W6654" s="83" t="str">
        <f>MID(Tabla1[[#This Row],[Aplicación]],14,2)</f>
        <v>21</v>
      </c>
      <c r="X6654" s="83" t="str">
        <f>MID(Tabla1[[#This Row],[Aplicación]],14,6)</f>
        <v>213</v>
      </c>
    </row>
    <row r="6655" spans="1:24" x14ac:dyDescent="0.25">
      <c r="A6655" s="77">
        <v>220240051041</v>
      </c>
      <c r="B6655" s="78" t="s">
        <v>390</v>
      </c>
      <c r="C6655" s="79">
        <v>45594</v>
      </c>
      <c r="D6655" s="77">
        <v>22024004910</v>
      </c>
      <c r="E6655" s="78" t="s">
        <v>1221</v>
      </c>
      <c r="F6655" s="80">
        <v>6161.53</v>
      </c>
      <c r="G6655" s="78" t="s">
        <v>554</v>
      </c>
      <c r="H6655" s="78" t="s">
        <v>8522</v>
      </c>
      <c r="I6655" s="81" t="s">
        <v>2930</v>
      </c>
      <c r="J6655" s="78" t="s">
        <v>403</v>
      </c>
      <c r="K6655" s="78" t="s">
        <v>393</v>
      </c>
      <c r="L6655" s="78" t="s">
        <v>399</v>
      </c>
      <c r="M6655" s="78" t="s">
        <v>395</v>
      </c>
      <c r="N6655" s="78" t="s">
        <v>396</v>
      </c>
      <c r="O6655" s="82" t="s">
        <v>321</v>
      </c>
      <c r="P6655" s="82" t="s">
        <v>6229</v>
      </c>
      <c r="Q6655" s="83" t="str">
        <f>MID(Tabla1[[#This Row],[Aplicación]],14,1)</f>
        <v>6</v>
      </c>
      <c r="R6655" s="35" t="s">
        <v>266</v>
      </c>
      <c r="S6655" s="83" t="str">
        <f>MID(Tabla1[[#This Row],[Aplicación]],6,2)</f>
        <v>04</v>
      </c>
      <c r="T6655" s="84" t="str">
        <f>VLOOKUP(Tabla1[[#This Row],[AREA]],Hoja1!A:B,2,FALSE)</f>
        <v>04. Hacienda, personal y modernización administrativa</v>
      </c>
      <c r="U6655" s="83" t="str">
        <f>MID(Tabla1[[#This Row],[Aplicación]],9,4)</f>
        <v>9204</v>
      </c>
      <c r="V6655" s="84" t="str">
        <f>VLOOKUP(Tabla1[[#This Row],[PROGRAMA]],Hoja1!A:B,2,FALSE)</f>
        <v>9204. Tecnologías de la información y comunicación</v>
      </c>
      <c r="W6655" s="83" t="str">
        <f>MID(Tabla1[[#This Row],[Aplicación]],14,2)</f>
        <v>64</v>
      </c>
      <c r="X6655" s="83" t="str">
        <f>MID(Tabla1[[#This Row],[Aplicación]],14,6)</f>
        <v>641</v>
      </c>
    </row>
    <row r="6656" spans="1:24" x14ac:dyDescent="0.25">
      <c r="A6656" s="77">
        <v>220240065321</v>
      </c>
      <c r="B6656" s="78" t="s">
        <v>390</v>
      </c>
      <c r="C6656" s="79">
        <v>45657</v>
      </c>
      <c r="D6656" s="77">
        <v>22024009332</v>
      </c>
      <c r="E6656" s="78" t="s">
        <v>1308</v>
      </c>
      <c r="F6656" s="80">
        <v>2498.65</v>
      </c>
      <c r="G6656" s="78" t="s">
        <v>64</v>
      </c>
      <c r="H6656" s="78" t="s">
        <v>8523</v>
      </c>
      <c r="I6656" s="81">
        <v>220</v>
      </c>
      <c r="J6656" s="78" t="s">
        <v>398</v>
      </c>
      <c r="K6656" s="78" t="s">
        <v>398</v>
      </c>
      <c r="L6656" s="78" t="s">
        <v>413</v>
      </c>
      <c r="M6656" s="78" t="s">
        <v>585</v>
      </c>
      <c r="N6656" s="78" t="s">
        <v>539</v>
      </c>
      <c r="O6656" s="82" t="s">
        <v>326</v>
      </c>
      <c r="P6656" s="82" t="s">
        <v>6229</v>
      </c>
      <c r="Q6656" s="83" t="str">
        <f>MID(Tabla1[[#This Row],[Aplicación]],14,1)</f>
        <v>2</v>
      </c>
      <c r="R6656" s="35" t="s">
        <v>265</v>
      </c>
      <c r="S6656" s="83" t="str">
        <f>MID(Tabla1[[#This Row],[Aplicación]],6,2)</f>
        <v>03</v>
      </c>
      <c r="T6656" s="84" t="str">
        <f>VLOOKUP(Tabla1[[#This Row],[AREA]],Hoja1!A:B,2,FALSE)</f>
        <v>03. Participación ciudadana y deportes</v>
      </c>
      <c r="U6656" s="83" t="str">
        <f>MID(Tabla1[[#This Row],[Aplicación]],9,4)</f>
        <v>9241</v>
      </c>
      <c r="V6656" s="84" t="str">
        <f>VLOOKUP(Tabla1[[#This Row],[PROGRAMA]],Hoja1!A:B,2,FALSE)</f>
        <v>9241. Participación ciudadana</v>
      </c>
      <c r="W6656" s="83" t="str">
        <f>MID(Tabla1[[#This Row],[Aplicación]],14,2)</f>
        <v>22</v>
      </c>
      <c r="X6656" s="83" t="str">
        <f>MID(Tabla1[[#This Row],[Aplicación]],14,6)</f>
        <v>22602</v>
      </c>
    </row>
    <row r="6657" spans="1:24" x14ac:dyDescent="0.25">
      <c r="A6657" s="77">
        <v>220240062746</v>
      </c>
      <c r="B6657" s="78" t="s">
        <v>390</v>
      </c>
      <c r="C6657" s="79">
        <v>45649</v>
      </c>
      <c r="D6657" s="77">
        <v>22024009456</v>
      </c>
      <c r="E6657" s="78" t="s">
        <v>1220</v>
      </c>
      <c r="F6657" s="80">
        <v>7139</v>
      </c>
      <c r="G6657" s="78" t="s">
        <v>347</v>
      </c>
      <c r="H6657" s="78" t="s">
        <v>8524</v>
      </c>
      <c r="I6657" s="81" t="s">
        <v>2930</v>
      </c>
      <c r="J6657" s="78" t="s">
        <v>419</v>
      </c>
      <c r="K6657" s="78" t="s">
        <v>420</v>
      </c>
      <c r="L6657" s="78" t="s">
        <v>399</v>
      </c>
      <c r="M6657" s="78" t="s">
        <v>585</v>
      </c>
      <c r="N6657" s="78" t="s">
        <v>539</v>
      </c>
      <c r="O6657" s="82" t="s">
        <v>326</v>
      </c>
      <c r="P6657" s="82" t="s">
        <v>6229</v>
      </c>
      <c r="Q6657" s="83" t="str">
        <f>MID(Tabla1[[#This Row],[Aplicación]],14,1)</f>
        <v>6</v>
      </c>
      <c r="R6657" s="35" t="s">
        <v>266</v>
      </c>
      <c r="S6657" s="83" t="str">
        <f>MID(Tabla1[[#This Row],[Aplicación]],6,2)</f>
        <v>07</v>
      </c>
      <c r="T6657" s="84" t="str">
        <f>VLOOKUP(Tabla1[[#This Row],[AREA]],Hoja1!A:B,2,FALSE)</f>
        <v>07. Medio ambiente</v>
      </c>
      <c r="U6657" s="83" t="str">
        <f>MID(Tabla1[[#This Row],[Aplicación]],9,4)</f>
        <v>1711</v>
      </c>
      <c r="V6657" s="84" t="str">
        <f>VLOOKUP(Tabla1[[#This Row],[PROGRAMA]],Hoja1!A:B,2,FALSE)</f>
        <v>1711. Parques y jardines</v>
      </c>
      <c r="W6657" s="83" t="str">
        <f>MID(Tabla1[[#This Row],[Aplicación]],14,2)</f>
        <v>61</v>
      </c>
      <c r="X6657" s="83" t="str">
        <f>MID(Tabla1[[#This Row],[Aplicación]],14,6)</f>
        <v>619</v>
      </c>
    </row>
    <row r="6658" spans="1:24" x14ac:dyDescent="0.25">
      <c r="A6658" s="77">
        <v>220240063541</v>
      </c>
      <c r="B6658" s="78" t="s">
        <v>702</v>
      </c>
      <c r="C6658" s="79">
        <v>45653</v>
      </c>
      <c r="D6658" s="77">
        <v>22024006508</v>
      </c>
      <c r="E6658" s="78" t="s">
        <v>4118</v>
      </c>
      <c r="F6658" s="80">
        <v>8077.51</v>
      </c>
      <c r="G6658" s="78" t="s">
        <v>7296</v>
      </c>
      <c r="H6658" s="78" t="s">
        <v>7297</v>
      </c>
      <c r="I6658" s="81">
        <v>300</v>
      </c>
      <c r="J6658" s="78" t="s">
        <v>864</v>
      </c>
      <c r="K6658" s="78" t="s">
        <v>864</v>
      </c>
      <c r="L6658" s="78" t="s">
        <v>401</v>
      </c>
      <c r="M6658" s="78" t="s">
        <v>395</v>
      </c>
      <c r="N6658" s="78" t="s">
        <v>396</v>
      </c>
      <c r="O6658" s="82" t="s">
        <v>321</v>
      </c>
      <c r="P6658" s="82" t="s">
        <v>6229</v>
      </c>
      <c r="Q6658" s="83" t="str">
        <f>MID(Tabla1[[#This Row],[Aplicación]],14,1)</f>
        <v>6</v>
      </c>
      <c r="R6658" s="35" t="s">
        <v>266</v>
      </c>
      <c r="S6658" s="83" t="str">
        <f>MID(Tabla1[[#This Row],[Aplicación]],6,2)</f>
        <v>03</v>
      </c>
      <c r="T6658" s="84" t="str">
        <f>VLOOKUP(Tabla1[[#This Row],[AREA]],Hoja1!A:B,2,FALSE)</f>
        <v>03. Participación ciudadana y deportes</v>
      </c>
      <c r="U6658" s="83" t="str">
        <f>MID(Tabla1[[#This Row],[Aplicación]],9,4)</f>
        <v>9241</v>
      </c>
      <c r="V6658" s="84" t="str">
        <f>VLOOKUP(Tabla1[[#This Row],[PROGRAMA]],Hoja1!A:B,2,FALSE)</f>
        <v>9241. Participación ciudadana</v>
      </c>
      <c r="W6658" s="83" t="str">
        <f>MID(Tabla1[[#This Row],[Aplicación]],14,2)</f>
        <v>63</v>
      </c>
      <c r="X6658" s="83" t="str">
        <f>MID(Tabla1[[#This Row],[Aplicación]],14,6)</f>
        <v>633</v>
      </c>
    </row>
    <row r="6659" spans="1:24" x14ac:dyDescent="0.25">
      <c r="A6659" s="77">
        <v>220240055438</v>
      </c>
      <c r="B6659" s="78" t="s">
        <v>390</v>
      </c>
      <c r="C6659" s="79">
        <v>45617</v>
      </c>
      <c r="D6659" s="77">
        <v>22024008745</v>
      </c>
      <c r="E6659" s="78" t="s">
        <v>1295</v>
      </c>
      <c r="F6659" s="80">
        <v>2613.6</v>
      </c>
      <c r="G6659" s="78" t="s">
        <v>8525</v>
      </c>
      <c r="H6659" s="78" t="s">
        <v>8526</v>
      </c>
      <c r="I6659" s="81" t="s">
        <v>2930</v>
      </c>
      <c r="J6659" s="78" t="s">
        <v>393</v>
      </c>
      <c r="K6659" s="78" t="s">
        <v>393</v>
      </c>
      <c r="L6659" s="78" t="s">
        <v>399</v>
      </c>
      <c r="M6659" s="78" t="s">
        <v>585</v>
      </c>
      <c r="N6659" s="78" t="s">
        <v>539</v>
      </c>
      <c r="O6659" s="82" t="s">
        <v>326</v>
      </c>
      <c r="P6659" s="82" t="s">
        <v>6229</v>
      </c>
      <c r="Q6659" s="83" t="str">
        <f>MID(Tabla1[[#This Row],[Aplicación]],14,1)</f>
        <v>2</v>
      </c>
      <c r="R6659" s="35" t="s">
        <v>265</v>
      </c>
      <c r="S6659" s="83" t="str">
        <f>MID(Tabla1[[#This Row],[Aplicación]],6,2)</f>
        <v>01</v>
      </c>
      <c r="T6659" s="84" t="str">
        <f>VLOOKUP(Tabla1[[#This Row],[AREA]],Hoja1!A:B,2,FALSE)</f>
        <v>01. Alcaldía</v>
      </c>
      <c r="U6659" s="83" t="str">
        <f>MID(Tabla1[[#This Row],[Aplicación]],9,4)</f>
        <v>4331</v>
      </c>
      <c r="V6659" s="84" t="str">
        <f>VLOOKUP(Tabla1[[#This Row],[PROGRAMA]],Hoja1!A:B,2,FALSE)</f>
        <v>4331. Desarrollo empresarial</v>
      </c>
      <c r="W6659" s="83" t="str">
        <f>MID(Tabla1[[#This Row],[Aplicación]],14,2)</f>
        <v>22</v>
      </c>
      <c r="X6659" s="83" t="str">
        <f>MID(Tabla1[[#This Row],[Aplicación]],14,6)</f>
        <v>22699</v>
      </c>
    </row>
    <row r="6660" spans="1:24" x14ac:dyDescent="0.25">
      <c r="A6660" s="77">
        <v>220240051191</v>
      </c>
      <c r="B6660" s="78" t="s">
        <v>390</v>
      </c>
      <c r="C6660" s="79">
        <v>45594</v>
      </c>
      <c r="D6660" s="77">
        <v>22024007968</v>
      </c>
      <c r="E6660" s="78" t="s">
        <v>3423</v>
      </c>
      <c r="F6660" s="80">
        <v>2617.23</v>
      </c>
      <c r="G6660" s="78" t="s">
        <v>1066</v>
      </c>
      <c r="H6660" s="78" t="s">
        <v>8527</v>
      </c>
      <c r="I6660" s="81" t="s">
        <v>2930</v>
      </c>
      <c r="J6660" s="78" t="s">
        <v>486</v>
      </c>
      <c r="K6660" s="78" t="s">
        <v>486</v>
      </c>
      <c r="L6660" s="78" t="s">
        <v>413</v>
      </c>
      <c r="M6660" s="78" t="s">
        <v>585</v>
      </c>
      <c r="N6660" s="78" t="s">
        <v>539</v>
      </c>
      <c r="O6660" s="82" t="s">
        <v>326</v>
      </c>
      <c r="P6660" s="82" t="s">
        <v>6229</v>
      </c>
      <c r="Q6660" s="83" t="str">
        <f>MID(Tabla1[[#This Row],[Aplicación]],14,1)</f>
        <v>6</v>
      </c>
      <c r="R6660" s="35" t="s">
        <v>266</v>
      </c>
      <c r="S6660" s="83" t="str">
        <f>MID(Tabla1[[#This Row],[Aplicación]],6,2)</f>
        <v>11</v>
      </c>
      <c r="T6660" s="84" t="str">
        <f>VLOOKUP(Tabla1[[#This Row],[AREA]],Hoja1!A:B,2,FALSE)</f>
        <v>11. Salud pública y seguridad ciudadana</v>
      </c>
      <c r="U6660" s="83" t="str">
        <f>MID(Tabla1[[#This Row],[Aplicación]],9,4)</f>
        <v>1361</v>
      </c>
      <c r="V6660" s="84" t="str">
        <f>VLOOKUP(Tabla1[[#This Row],[PROGRAMA]],Hoja1!A:B,2,FALSE)</f>
        <v>1361. Prevención y extinción de incencios</v>
      </c>
      <c r="W6660" s="83" t="str">
        <f>MID(Tabla1[[#This Row],[Aplicación]],14,2)</f>
        <v>62</v>
      </c>
      <c r="X6660" s="83" t="str">
        <f>MID(Tabla1[[#This Row],[Aplicación]],14,6)</f>
        <v>623</v>
      </c>
    </row>
    <row r="6661" spans="1:24" x14ac:dyDescent="0.25">
      <c r="A6661" s="77">
        <v>220240061953</v>
      </c>
      <c r="B6661" s="78" t="s">
        <v>390</v>
      </c>
      <c r="C6661" s="79">
        <v>45645</v>
      </c>
      <c r="D6661" s="77">
        <v>22024008816</v>
      </c>
      <c r="E6661" s="78" t="s">
        <v>1226</v>
      </c>
      <c r="F6661" s="80">
        <v>9583.2000000000007</v>
      </c>
      <c r="G6661" s="78" t="s">
        <v>789</v>
      </c>
      <c r="H6661" s="78" t="s">
        <v>8528</v>
      </c>
      <c r="I6661" s="81" t="s">
        <v>2930</v>
      </c>
      <c r="J6661" s="78" t="s">
        <v>699</v>
      </c>
      <c r="K6661" s="78" t="s">
        <v>398</v>
      </c>
      <c r="L6661" s="78" t="s">
        <v>399</v>
      </c>
      <c r="M6661" s="78" t="s">
        <v>395</v>
      </c>
      <c r="N6661" s="78" t="s">
        <v>396</v>
      </c>
      <c r="O6661" s="82" t="s">
        <v>325</v>
      </c>
      <c r="P6661" s="82" t="s">
        <v>6229</v>
      </c>
      <c r="Q6661" s="83" t="str">
        <f>MID(Tabla1[[#This Row],[Aplicación]],14,1)</f>
        <v>2</v>
      </c>
      <c r="R6661" s="35" t="s">
        <v>265</v>
      </c>
      <c r="S6661" s="83" t="str">
        <f>MID(Tabla1[[#This Row],[Aplicación]],6,2)</f>
        <v>01</v>
      </c>
      <c r="T6661" s="84" t="str">
        <f>VLOOKUP(Tabla1[[#This Row],[AREA]],Hoja1!A:B,2,FALSE)</f>
        <v>01. Alcaldía</v>
      </c>
      <c r="U6661" s="83" t="str">
        <f>MID(Tabla1[[#This Row],[Aplicación]],9,4)</f>
        <v>4331</v>
      </c>
      <c r="V6661" s="84" t="str">
        <f>VLOOKUP(Tabla1[[#This Row],[PROGRAMA]],Hoja1!A:B,2,FALSE)</f>
        <v>4331. Desarrollo empresarial</v>
      </c>
      <c r="W6661" s="83" t="str">
        <f>MID(Tabla1[[#This Row],[Aplicación]],14,2)</f>
        <v>22</v>
      </c>
      <c r="X6661" s="83" t="str">
        <f>MID(Tabla1[[#This Row],[Aplicación]],14,6)</f>
        <v>22706</v>
      </c>
    </row>
    <row r="6662" spans="1:24" x14ac:dyDescent="0.25">
      <c r="A6662" s="77">
        <v>220240053698</v>
      </c>
      <c r="B6662" s="78" t="s">
        <v>390</v>
      </c>
      <c r="C6662" s="79">
        <v>45609</v>
      </c>
      <c r="D6662" s="77">
        <v>22024007543</v>
      </c>
      <c r="E6662" s="78" t="s">
        <v>1149</v>
      </c>
      <c r="F6662" s="80">
        <v>959.94</v>
      </c>
      <c r="G6662" s="78" t="s">
        <v>337</v>
      </c>
      <c r="H6662" s="78" t="s">
        <v>8529</v>
      </c>
      <c r="I6662" s="81" t="s">
        <v>2930</v>
      </c>
      <c r="J6662" s="78" t="s">
        <v>398</v>
      </c>
      <c r="K6662" s="78" t="s">
        <v>398</v>
      </c>
      <c r="L6662" s="78" t="s">
        <v>399</v>
      </c>
      <c r="M6662" s="78" t="s">
        <v>395</v>
      </c>
      <c r="N6662" s="78" t="s">
        <v>396</v>
      </c>
      <c r="O6662" s="82" t="s">
        <v>321</v>
      </c>
      <c r="P6662" s="82" t="s">
        <v>6229</v>
      </c>
      <c r="Q6662" s="83" t="str">
        <f>MID(Tabla1[[#This Row],[Aplicación]],14,1)</f>
        <v>6</v>
      </c>
      <c r="R6662" s="35" t="s">
        <v>266</v>
      </c>
      <c r="S6662" s="83" t="str">
        <f>MID(Tabla1[[#This Row],[Aplicación]],6,2)</f>
        <v>08</v>
      </c>
      <c r="T6662" s="84" t="str">
        <f>VLOOKUP(Tabla1[[#This Row],[AREA]],Hoja1!A:B,2,FALSE)</f>
        <v>08. Tráfico y movilidad</v>
      </c>
      <c r="U6662" s="83" t="str">
        <f>MID(Tabla1[[#This Row],[Aplicación]],9,4)</f>
        <v>1341</v>
      </c>
      <c r="V6662" s="84" t="str">
        <f>VLOOKUP(Tabla1[[#This Row],[PROGRAMA]],Hoja1!A:B,2,FALSE)</f>
        <v>1341. Movilidad</v>
      </c>
      <c r="W6662" s="83" t="str">
        <f>MID(Tabla1[[#This Row],[Aplicación]],14,2)</f>
        <v>61</v>
      </c>
      <c r="X6662" s="83" t="str">
        <f>MID(Tabla1[[#This Row],[Aplicación]],14,6)</f>
        <v>619</v>
      </c>
    </row>
    <row r="6663" spans="1:24" x14ac:dyDescent="0.25">
      <c r="A6663" s="77">
        <v>220240063564</v>
      </c>
      <c r="B6663" s="78" t="s">
        <v>390</v>
      </c>
      <c r="C6663" s="79">
        <v>45653</v>
      </c>
      <c r="D6663" s="77">
        <v>22024009565</v>
      </c>
      <c r="E6663" s="78" t="s">
        <v>6893</v>
      </c>
      <c r="F6663" s="80">
        <v>2662</v>
      </c>
      <c r="G6663" s="78" t="s">
        <v>1114</v>
      </c>
      <c r="H6663" s="78" t="s">
        <v>8530</v>
      </c>
      <c r="I6663" s="81">
        <v>220</v>
      </c>
      <c r="J6663" s="78" t="s">
        <v>685</v>
      </c>
      <c r="K6663" s="78" t="s">
        <v>398</v>
      </c>
      <c r="L6663" s="78" t="s">
        <v>413</v>
      </c>
      <c r="M6663" s="78" t="s">
        <v>585</v>
      </c>
      <c r="N6663" s="78" t="s">
        <v>539</v>
      </c>
      <c r="O6663" s="82" t="s">
        <v>326</v>
      </c>
      <c r="P6663" s="82" t="s">
        <v>6229</v>
      </c>
      <c r="Q6663" s="83" t="str">
        <f>MID(Tabla1[[#This Row],[Aplicación]],14,1)</f>
        <v>2</v>
      </c>
      <c r="R6663" s="35" t="s">
        <v>265</v>
      </c>
      <c r="S6663" s="83" t="str">
        <f>MID(Tabla1[[#This Row],[Aplicación]],6,2)</f>
        <v>07</v>
      </c>
      <c r="T6663" s="84" t="str">
        <f>VLOOKUP(Tabla1[[#This Row],[AREA]],Hoja1!A:B,2,FALSE)</f>
        <v>07. Medio ambiente</v>
      </c>
      <c r="U6663" s="83" t="str">
        <f>MID(Tabla1[[#This Row],[Aplicación]],9,4)</f>
        <v>1711</v>
      </c>
      <c r="V6663" s="84" t="str">
        <f>VLOOKUP(Tabla1[[#This Row],[PROGRAMA]],Hoja1!A:B,2,FALSE)</f>
        <v>1711. Parques y jardines</v>
      </c>
      <c r="W6663" s="83" t="str">
        <f>MID(Tabla1[[#This Row],[Aplicación]],14,2)</f>
        <v>20</v>
      </c>
      <c r="X6663" s="83" t="str">
        <f>MID(Tabla1[[#This Row],[Aplicación]],14,6)</f>
        <v>203</v>
      </c>
    </row>
    <row r="6664" spans="1:24" x14ac:dyDescent="0.25">
      <c r="A6664" s="77">
        <v>220240046604</v>
      </c>
      <c r="B6664" s="78" t="s">
        <v>390</v>
      </c>
      <c r="C6664" s="79">
        <v>45572</v>
      </c>
      <c r="D6664" s="77">
        <v>22024006813</v>
      </c>
      <c r="E6664" s="78" t="s">
        <v>1203</v>
      </c>
      <c r="F6664" s="80">
        <v>201.51</v>
      </c>
      <c r="G6664" s="78" t="s">
        <v>337</v>
      </c>
      <c r="H6664" s="78" t="s">
        <v>8531</v>
      </c>
      <c r="I6664" s="81" t="s">
        <v>4112</v>
      </c>
      <c r="J6664" s="78" t="s">
        <v>398</v>
      </c>
      <c r="K6664" s="78" t="s">
        <v>398</v>
      </c>
      <c r="L6664" s="78" t="s">
        <v>399</v>
      </c>
      <c r="M6664" s="78" t="s">
        <v>395</v>
      </c>
      <c r="N6664" s="78" t="s">
        <v>433</v>
      </c>
      <c r="O6664" s="82" t="s">
        <v>321</v>
      </c>
      <c r="P6664" s="82" t="s">
        <v>6229</v>
      </c>
      <c r="Q6664" s="83">
        <v>6</v>
      </c>
      <c r="R6664" s="35" t="s">
        <v>266</v>
      </c>
      <c r="S6664" s="83" t="str">
        <f>MID(Tabla1[[#This Row],[Aplicación]],6,2)</f>
        <v>08</v>
      </c>
      <c r="T6664" s="84" t="str">
        <f>VLOOKUP(Tabla1[[#This Row],[AREA]],Hoja1!A:B,2,FALSE)</f>
        <v>08. Tráfico y movilidad</v>
      </c>
      <c r="U6664" s="83">
        <v>1532</v>
      </c>
      <c r="V6664" s="84" t="str">
        <f>VLOOKUP(Tabla1[[#This Row],[PROGRAMA]],Hoja1!A:B,2,FALSE)</f>
        <v>1532. Pavimentación vias públicas y otros servicios urbanísticos</v>
      </c>
      <c r="W6664" s="83">
        <v>61</v>
      </c>
      <c r="X6664" s="83">
        <v>619</v>
      </c>
    </row>
    <row r="6665" spans="1:24" x14ac:dyDescent="0.25">
      <c r="A6665" s="77">
        <v>220240053265</v>
      </c>
      <c r="B6665" s="78" t="s">
        <v>390</v>
      </c>
      <c r="C6665" s="79">
        <v>45604</v>
      </c>
      <c r="D6665" s="77">
        <v>22024008384</v>
      </c>
      <c r="E6665" s="78" t="s">
        <v>1188</v>
      </c>
      <c r="F6665" s="80">
        <v>29.04</v>
      </c>
      <c r="G6665" s="78" t="s">
        <v>337</v>
      </c>
      <c r="H6665" s="78" t="s">
        <v>8532</v>
      </c>
      <c r="I6665" s="81" t="s">
        <v>2930</v>
      </c>
      <c r="J6665" s="78" t="s">
        <v>398</v>
      </c>
      <c r="K6665" s="78" t="s">
        <v>398</v>
      </c>
      <c r="L6665" s="78" t="s">
        <v>399</v>
      </c>
      <c r="M6665" s="78" t="s">
        <v>395</v>
      </c>
      <c r="N6665" s="78" t="s">
        <v>396</v>
      </c>
      <c r="O6665" s="82" t="s">
        <v>325</v>
      </c>
      <c r="P6665" s="82" t="s">
        <v>6229</v>
      </c>
      <c r="Q6665" s="83" t="str">
        <f>MID(Tabla1[[#This Row],[Aplicación]],14,1)</f>
        <v>2</v>
      </c>
      <c r="R6665" s="35" t="s">
        <v>265</v>
      </c>
      <c r="S6665" s="83" t="str">
        <f>MID(Tabla1[[#This Row],[Aplicación]],6,2)</f>
        <v>01</v>
      </c>
      <c r="T6665" s="84" t="str">
        <f>VLOOKUP(Tabla1[[#This Row],[AREA]],Hoja1!A:B,2,FALSE)</f>
        <v>01. Alcaldía</v>
      </c>
      <c r="U6665" s="83" t="str">
        <f>MID(Tabla1[[#This Row],[Aplicación]],9,4)</f>
        <v>4331</v>
      </c>
      <c r="V6665" s="84" t="str">
        <f>VLOOKUP(Tabla1[[#This Row],[PROGRAMA]],Hoja1!A:B,2,FALSE)</f>
        <v>4331. Desarrollo empresarial</v>
      </c>
      <c r="W6665" s="83" t="str">
        <f>MID(Tabla1[[#This Row],[Aplicación]],14,2)</f>
        <v>22</v>
      </c>
      <c r="X6665" s="83" t="str">
        <f>MID(Tabla1[[#This Row],[Aplicación]],14,6)</f>
        <v>22799</v>
      </c>
    </row>
    <row r="6666" spans="1:24" x14ac:dyDescent="0.25">
      <c r="A6666" s="77">
        <v>220240061677</v>
      </c>
      <c r="B6666" s="78" t="s">
        <v>390</v>
      </c>
      <c r="C6666" s="79">
        <v>45644</v>
      </c>
      <c r="D6666" s="77">
        <v>22024009253</v>
      </c>
      <c r="E6666" s="78" t="s">
        <v>1197</v>
      </c>
      <c r="F6666" s="80">
        <v>2200</v>
      </c>
      <c r="G6666" s="78" t="s">
        <v>8533</v>
      </c>
      <c r="H6666" s="78" t="s">
        <v>8534</v>
      </c>
      <c r="I6666" s="81" t="s">
        <v>2930</v>
      </c>
      <c r="J6666" s="78" t="s">
        <v>601</v>
      </c>
      <c r="K6666" s="78" t="s">
        <v>393</v>
      </c>
      <c r="L6666" s="78" t="s">
        <v>413</v>
      </c>
      <c r="M6666" s="78" t="s">
        <v>395</v>
      </c>
      <c r="N6666" s="78" t="s">
        <v>433</v>
      </c>
      <c r="O6666" s="82" t="s">
        <v>321</v>
      </c>
      <c r="P6666" s="82" t="s">
        <v>6229</v>
      </c>
      <c r="Q6666" s="83" t="str">
        <f>MID(Tabla1[[#This Row],[Aplicación]],14,1)</f>
        <v>2</v>
      </c>
      <c r="R6666" s="35" t="s">
        <v>265</v>
      </c>
      <c r="S6666" s="83" t="str">
        <f>MID(Tabla1[[#This Row],[Aplicación]],6,2)</f>
        <v>04</v>
      </c>
      <c r="T6666" s="84" t="str">
        <f>VLOOKUP(Tabla1[[#This Row],[AREA]],Hoja1!A:B,2,FALSE)</f>
        <v>04. Hacienda, personal y modernización administrativa</v>
      </c>
      <c r="U6666" s="83" t="str">
        <f>MID(Tabla1[[#This Row],[Aplicación]],9,4)</f>
        <v>9204</v>
      </c>
      <c r="V6666" s="84" t="str">
        <f>VLOOKUP(Tabla1[[#This Row],[PROGRAMA]],Hoja1!A:B,2,FALSE)</f>
        <v>9204. Tecnologías de la información y comunicación</v>
      </c>
      <c r="W6666" s="83" t="str">
        <f>MID(Tabla1[[#This Row],[Aplicación]],14,2)</f>
        <v>21</v>
      </c>
      <c r="X6666" s="83" t="str">
        <f>MID(Tabla1[[#This Row],[Aplicación]],14,6)</f>
        <v>216</v>
      </c>
    </row>
    <row r="6667" spans="1:24" x14ac:dyDescent="0.25">
      <c r="A6667" s="77">
        <v>220240045261</v>
      </c>
      <c r="B6667" s="78" t="s">
        <v>390</v>
      </c>
      <c r="C6667" s="79">
        <v>45567</v>
      </c>
      <c r="D6667" s="77">
        <v>22024006703</v>
      </c>
      <c r="E6667" s="78" t="s">
        <v>1143</v>
      </c>
      <c r="F6667" s="80">
        <v>2717.18</v>
      </c>
      <c r="G6667" s="78" t="s">
        <v>337</v>
      </c>
      <c r="H6667" s="78" t="s">
        <v>6044</v>
      </c>
      <c r="I6667" s="81" t="s">
        <v>2930</v>
      </c>
      <c r="J6667" s="78" t="s">
        <v>398</v>
      </c>
      <c r="K6667" s="78" t="s">
        <v>398</v>
      </c>
      <c r="L6667" s="78" t="s">
        <v>401</v>
      </c>
      <c r="M6667" s="78" t="s">
        <v>585</v>
      </c>
      <c r="N6667" s="78" t="s">
        <v>539</v>
      </c>
      <c r="O6667" s="82" t="s">
        <v>6654</v>
      </c>
      <c r="P6667" s="82" t="s">
        <v>6229</v>
      </c>
      <c r="Q6667" s="83" t="str">
        <f>MID(Tabla1[[#This Row],[Aplicación]],14,1)</f>
        <v>6</v>
      </c>
      <c r="R6667" s="35" t="s">
        <v>266</v>
      </c>
      <c r="S6667" s="83" t="str">
        <f>MID(Tabla1[[#This Row],[Aplicación]],6,2)</f>
        <v>08</v>
      </c>
      <c r="T6667" s="84" t="str">
        <f>VLOOKUP(Tabla1[[#This Row],[AREA]],Hoja1!A:B,2,FALSE)</f>
        <v>08. Tráfico y movilidad</v>
      </c>
      <c r="U6667" s="83" t="str">
        <f>MID(Tabla1[[#This Row],[Aplicación]],9,4)</f>
        <v>1532</v>
      </c>
      <c r="V6667" s="84" t="str">
        <f>VLOOKUP(Tabla1[[#This Row],[PROGRAMA]],Hoja1!A:B,2,FALSE)</f>
        <v>1532. Pavimentación vias públicas y otros servicios urbanísticos</v>
      </c>
      <c r="W6667" s="83" t="str">
        <f>MID(Tabla1[[#This Row],[Aplicación]],14,2)</f>
        <v>61</v>
      </c>
      <c r="X6667" s="83" t="str">
        <f>MID(Tabla1[[#This Row],[Aplicación]],14,6)</f>
        <v>619</v>
      </c>
    </row>
    <row r="6668" spans="1:24" x14ac:dyDescent="0.25">
      <c r="A6668" s="77">
        <v>220240045535</v>
      </c>
      <c r="B6668" s="78" t="s">
        <v>390</v>
      </c>
      <c r="C6668" s="79">
        <v>45568</v>
      </c>
      <c r="D6668" s="77">
        <v>22024007361</v>
      </c>
      <c r="E6668" s="78" t="s">
        <v>3418</v>
      </c>
      <c r="F6668" s="80">
        <v>2906.25</v>
      </c>
      <c r="G6668" s="78" t="s">
        <v>717</v>
      </c>
      <c r="H6668" s="78" t="s">
        <v>8535</v>
      </c>
      <c r="I6668" s="81" t="s">
        <v>2930</v>
      </c>
      <c r="J6668" s="78" t="s">
        <v>719</v>
      </c>
      <c r="K6668" s="78" t="s">
        <v>720</v>
      </c>
      <c r="L6668" s="78" t="s">
        <v>399</v>
      </c>
      <c r="M6668" s="78" t="s">
        <v>585</v>
      </c>
      <c r="N6668" s="78" t="s">
        <v>539</v>
      </c>
      <c r="O6668" s="82" t="s">
        <v>326</v>
      </c>
      <c r="P6668" s="82" t="s">
        <v>6229</v>
      </c>
      <c r="Q6668" s="83" t="str">
        <f>MID(Tabla1[[#This Row],[Aplicación]],14,1)</f>
        <v>6</v>
      </c>
      <c r="R6668" s="35" t="s">
        <v>266</v>
      </c>
      <c r="S6668" s="83" t="str">
        <f>MID(Tabla1[[#This Row],[Aplicación]],6,2)</f>
        <v>02</v>
      </c>
      <c r="T6668" s="84" t="str">
        <f>VLOOKUP(Tabla1[[#This Row],[AREA]],Hoja1!A:B,2,FALSE)</f>
        <v>02. Urbanismo y vivienda</v>
      </c>
      <c r="U6668" s="83" t="str">
        <f>MID(Tabla1[[#This Row],[Aplicación]],9,4)</f>
        <v>9332</v>
      </c>
      <c r="V6668" s="84" t="str">
        <f>VLOOKUP(Tabla1[[#This Row],[PROGRAMA]],Hoja1!A:B,2,FALSE)</f>
        <v>9332. Mantenimiento de edificios e instalaciones municipales</v>
      </c>
      <c r="W6668" s="83" t="str">
        <f>MID(Tabla1[[#This Row],[Aplicación]],14,2)</f>
        <v>63</v>
      </c>
      <c r="X6668" s="83" t="str">
        <f>MID(Tabla1[[#This Row],[Aplicación]],14,6)</f>
        <v>632</v>
      </c>
    </row>
    <row r="6669" spans="1:24" x14ac:dyDescent="0.25">
      <c r="A6669" s="77">
        <v>220240069179</v>
      </c>
      <c r="B6669" s="78" t="s">
        <v>702</v>
      </c>
      <c r="C6669" s="79">
        <v>45657</v>
      </c>
      <c r="D6669" s="77">
        <v>22024002263</v>
      </c>
      <c r="E6669" s="78" t="s">
        <v>3076</v>
      </c>
      <c r="F6669" s="80">
        <v>25</v>
      </c>
      <c r="G6669" s="78" t="s">
        <v>3150</v>
      </c>
      <c r="H6669" s="78" t="s">
        <v>8536</v>
      </c>
      <c r="I6669" s="81">
        <v>300</v>
      </c>
      <c r="J6669" s="78" t="s">
        <v>592</v>
      </c>
      <c r="K6669" s="78" t="s">
        <v>398</v>
      </c>
      <c r="L6669" s="78" t="s">
        <v>413</v>
      </c>
      <c r="M6669" s="78" t="s">
        <v>585</v>
      </c>
      <c r="N6669" s="78" t="s">
        <v>539</v>
      </c>
      <c r="O6669" s="82" t="s">
        <v>326</v>
      </c>
      <c r="P6669" s="82" t="s">
        <v>6229</v>
      </c>
      <c r="Q6669" s="83" t="str">
        <f>MID(Tabla1[[#This Row],[Aplicación]],14,1)</f>
        <v>2</v>
      </c>
      <c r="R6669" s="35" t="s">
        <v>265</v>
      </c>
      <c r="S6669" s="83" t="str">
        <f>MID(Tabla1[[#This Row],[Aplicación]],6,2)</f>
        <v>07</v>
      </c>
      <c r="T6669" s="84" t="str">
        <f>VLOOKUP(Tabla1[[#This Row],[AREA]],Hoja1!A:B,2,FALSE)</f>
        <v>07. Medio ambiente</v>
      </c>
      <c r="U6669" s="83" t="str">
        <f>MID(Tabla1[[#This Row],[Aplicación]],9,4)</f>
        <v>1721</v>
      </c>
      <c r="V6669" s="84" t="str">
        <f>VLOOKUP(Tabla1[[#This Row],[PROGRAMA]],Hoja1!A:B,2,FALSE)</f>
        <v>1721. Protección del medio ambiente</v>
      </c>
      <c r="W6669" s="83" t="str">
        <f>MID(Tabla1[[#This Row],[Aplicación]],14,2)</f>
        <v>22</v>
      </c>
      <c r="X6669" s="83" t="str">
        <f>MID(Tabla1[[#This Row],[Aplicación]],14,6)</f>
        <v>22199</v>
      </c>
    </row>
    <row r="6670" spans="1:24" x14ac:dyDescent="0.25">
      <c r="A6670" s="77">
        <v>220240067391</v>
      </c>
      <c r="B6670" s="78" t="s">
        <v>702</v>
      </c>
      <c r="C6670" s="79">
        <v>45657</v>
      </c>
      <c r="D6670" s="77">
        <v>22024000940</v>
      </c>
      <c r="E6670" s="78" t="s">
        <v>1285</v>
      </c>
      <c r="F6670" s="80">
        <v>85.73</v>
      </c>
      <c r="G6670" s="78" t="s">
        <v>993</v>
      </c>
      <c r="H6670" s="78" t="s">
        <v>8537</v>
      </c>
      <c r="I6670" s="81">
        <v>300</v>
      </c>
      <c r="J6670" s="78" t="s">
        <v>398</v>
      </c>
      <c r="K6670" s="78" t="s">
        <v>398</v>
      </c>
      <c r="L6670" s="78" t="s">
        <v>413</v>
      </c>
      <c r="M6670" s="78" t="s">
        <v>585</v>
      </c>
      <c r="N6670" s="78" t="s">
        <v>539</v>
      </c>
      <c r="O6670" s="82" t="s">
        <v>326</v>
      </c>
      <c r="P6670" s="82" t="s">
        <v>6229</v>
      </c>
      <c r="Q6670" s="83" t="str">
        <f>MID(Tabla1[[#This Row],[Aplicación]],14,1)</f>
        <v>2</v>
      </c>
      <c r="R6670" s="35" t="s">
        <v>265</v>
      </c>
      <c r="S6670" s="83" t="str">
        <f>MID(Tabla1[[#This Row],[Aplicación]],6,2)</f>
        <v>06</v>
      </c>
      <c r="T6670" s="84" t="str">
        <f>VLOOKUP(Tabla1[[#This Row],[AREA]],Hoja1!A:B,2,FALSE)</f>
        <v>06. Educación y cultura</v>
      </c>
      <c r="U6670" s="83" t="str">
        <f>MID(Tabla1[[#This Row],[Aplicación]],9,4)</f>
        <v>3232</v>
      </c>
      <c r="V6670" s="84" t="str">
        <f>VLOOKUP(Tabla1[[#This Row],[PROGRAMA]],Hoja1!A:B,2,FALSE)</f>
        <v>3232. Conservación y mantenimiento centros educación infantil y primaria</v>
      </c>
      <c r="W6670" s="83" t="str">
        <f>MID(Tabla1[[#This Row],[Aplicación]],14,2)</f>
        <v>21</v>
      </c>
      <c r="X6670" s="83" t="str">
        <f>MID(Tabla1[[#This Row],[Aplicación]],14,6)</f>
        <v>212</v>
      </c>
    </row>
    <row r="6671" spans="1:24" x14ac:dyDescent="0.25">
      <c r="A6671" s="77">
        <v>220240067690</v>
      </c>
      <c r="B6671" s="78" t="s">
        <v>702</v>
      </c>
      <c r="C6671" s="79">
        <v>45657</v>
      </c>
      <c r="D6671" s="77">
        <v>22024004613</v>
      </c>
      <c r="E6671" s="78" t="s">
        <v>5013</v>
      </c>
      <c r="F6671" s="80">
        <v>64.47</v>
      </c>
      <c r="G6671" s="78" t="s">
        <v>5982</v>
      </c>
      <c r="H6671" s="78" t="s">
        <v>8538</v>
      </c>
      <c r="I6671" s="81">
        <v>300</v>
      </c>
      <c r="J6671" s="78" t="s">
        <v>537</v>
      </c>
      <c r="K6671" s="78" t="s">
        <v>537</v>
      </c>
      <c r="L6671" s="78" t="s">
        <v>413</v>
      </c>
      <c r="M6671" s="78" t="s">
        <v>395</v>
      </c>
      <c r="N6671" s="78" t="s">
        <v>396</v>
      </c>
      <c r="O6671" s="82" t="s">
        <v>325</v>
      </c>
      <c r="P6671" s="82" t="s">
        <v>6229</v>
      </c>
      <c r="Q6671" s="83" t="str">
        <f>MID(Tabla1[[#This Row],[Aplicación]],14,1)</f>
        <v>6</v>
      </c>
      <c r="R6671" s="35" t="s">
        <v>266</v>
      </c>
      <c r="S6671" s="83" t="str">
        <f>MID(Tabla1[[#This Row],[Aplicación]],6,2)</f>
        <v>06</v>
      </c>
      <c r="T6671" s="84" t="str">
        <f>VLOOKUP(Tabla1[[#This Row],[AREA]],Hoja1!A:B,2,FALSE)</f>
        <v>06. Educación y cultura</v>
      </c>
      <c r="U6671" s="83" t="str">
        <f>MID(Tabla1[[#This Row],[Aplicación]],9,4)</f>
        <v>3321</v>
      </c>
      <c r="V6671" s="84" t="str">
        <f>VLOOKUP(Tabla1[[#This Row],[PROGRAMA]],Hoja1!A:B,2,FALSE)</f>
        <v>3321. Bibliotecas públicas</v>
      </c>
      <c r="W6671" s="83" t="str">
        <f>MID(Tabla1[[#This Row],[Aplicación]],14,2)</f>
        <v>62</v>
      </c>
      <c r="X6671" s="83" t="str">
        <f>MID(Tabla1[[#This Row],[Aplicación]],14,6)</f>
        <v>629</v>
      </c>
    </row>
    <row r="6672" spans="1:24" x14ac:dyDescent="0.25">
      <c r="A6672" s="77">
        <v>220240067692</v>
      </c>
      <c r="B6672" s="78" t="s">
        <v>702</v>
      </c>
      <c r="C6672" s="79">
        <v>45657</v>
      </c>
      <c r="D6672" s="77">
        <v>22024004612</v>
      </c>
      <c r="E6672" s="78" t="s">
        <v>5013</v>
      </c>
      <c r="F6672" s="80">
        <v>62.3</v>
      </c>
      <c r="G6672" s="78" t="s">
        <v>5982</v>
      </c>
      <c r="H6672" s="78" t="s">
        <v>8539</v>
      </c>
      <c r="I6672" s="81">
        <v>300</v>
      </c>
      <c r="J6672" s="78" t="s">
        <v>537</v>
      </c>
      <c r="K6672" s="78" t="s">
        <v>537</v>
      </c>
      <c r="L6672" s="78" t="s">
        <v>413</v>
      </c>
      <c r="M6672" s="78" t="s">
        <v>395</v>
      </c>
      <c r="N6672" s="78" t="s">
        <v>396</v>
      </c>
      <c r="O6672" s="82" t="s">
        <v>325</v>
      </c>
      <c r="P6672" s="82" t="s">
        <v>6229</v>
      </c>
      <c r="Q6672" s="83" t="str">
        <f>MID(Tabla1[[#This Row],[Aplicación]],14,1)</f>
        <v>6</v>
      </c>
      <c r="R6672" s="35" t="s">
        <v>266</v>
      </c>
      <c r="S6672" s="83" t="str">
        <f>MID(Tabla1[[#This Row],[Aplicación]],6,2)</f>
        <v>06</v>
      </c>
      <c r="T6672" s="84" t="str">
        <f>VLOOKUP(Tabla1[[#This Row],[AREA]],Hoja1!A:B,2,FALSE)</f>
        <v>06. Educación y cultura</v>
      </c>
      <c r="U6672" s="83" t="str">
        <f>MID(Tabla1[[#This Row],[Aplicación]],9,4)</f>
        <v>3321</v>
      </c>
      <c r="V6672" s="84" t="str">
        <f>VLOOKUP(Tabla1[[#This Row],[PROGRAMA]],Hoja1!A:B,2,FALSE)</f>
        <v>3321. Bibliotecas públicas</v>
      </c>
      <c r="W6672" s="83" t="str">
        <f>MID(Tabla1[[#This Row],[Aplicación]],14,2)</f>
        <v>62</v>
      </c>
      <c r="X6672" s="83" t="str">
        <f>MID(Tabla1[[#This Row],[Aplicación]],14,6)</f>
        <v>629</v>
      </c>
    </row>
    <row r="6673" spans="1:24" x14ac:dyDescent="0.25">
      <c r="A6673" s="77">
        <v>220240064656</v>
      </c>
      <c r="B6673" s="78" t="s">
        <v>390</v>
      </c>
      <c r="C6673" s="79">
        <v>45657</v>
      </c>
      <c r="D6673" s="77">
        <v>22024009568</v>
      </c>
      <c r="E6673" s="78" t="s">
        <v>6347</v>
      </c>
      <c r="F6673" s="80">
        <v>3630</v>
      </c>
      <c r="G6673" s="78" t="s">
        <v>8540</v>
      </c>
      <c r="H6673" s="78" t="s">
        <v>8541</v>
      </c>
      <c r="I6673" s="81">
        <v>220</v>
      </c>
      <c r="J6673" s="78" t="s">
        <v>398</v>
      </c>
      <c r="K6673" s="78" t="s">
        <v>398</v>
      </c>
      <c r="L6673" s="78" t="s">
        <v>399</v>
      </c>
      <c r="M6673" s="78" t="s">
        <v>395</v>
      </c>
      <c r="N6673" s="78" t="s">
        <v>396</v>
      </c>
      <c r="O6673" s="82" t="s">
        <v>325</v>
      </c>
      <c r="P6673" s="82" t="s">
        <v>6229</v>
      </c>
      <c r="Q6673" s="83" t="str">
        <f>MID(Tabla1[[#This Row],[Aplicación]],14,1)</f>
        <v>2</v>
      </c>
      <c r="R6673" s="35" t="s">
        <v>265</v>
      </c>
      <c r="S6673" s="83" t="str">
        <f>MID(Tabla1[[#This Row],[Aplicación]],6,2)</f>
        <v>05</v>
      </c>
      <c r="T6673" s="84" t="str">
        <f>VLOOKUP(Tabla1[[#This Row],[AREA]],Hoja1!A:B,2,FALSE)</f>
        <v>05. Comercio, mercados y consumo</v>
      </c>
      <c r="U6673" s="83" t="str">
        <f>MID(Tabla1[[#This Row],[Aplicación]],9,4)</f>
        <v>4312</v>
      </c>
      <c r="V6673" s="84" t="str">
        <f>VLOOKUP(Tabla1[[#This Row],[PROGRAMA]],Hoja1!A:B,2,FALSE)</f>
        <v>4312. Mercados</v>
      </c>
      <c r="W6673" s="83" t="str">
        <f>MID(Tabla1[[#This Row],[Aplicación]],14,2)</f>
        <v>22</v>
      </c>
      <c r="X6673" s="83" t="str">
        <f>MID(Tabla1[[#This Row],[Aplicación]],14,6)</f>
        <v>22602</v>
      </c>
    </row>
    <row r="6674" spans="1:24" x14ac:dyDescent="0.25">
      <c r="A6674" s="77">
        <v>220240061095</v>
      </c>
      <c r="B6674" s="78" t="s">
        <v>390</v>
      </c>
      <c r="C6674" s="79">
        <v>45643</v>
      </c>
      <c r="D6674" s="77">
        <v>22024009140</v>
      </c>
      <c r="E6674" s="78" t="s">
        <v>1492</v>
      </c>
      <c r="F6674" s="80">
        <v>2964.5</v>
      </c>
      <c r="G6674" s="78" t="s">
        <v>7163</v>
      </c>
      <c r="H6674" s="78" t="s">
        <v>8542</v>
      </c>
      <c r="I6674" s="81" t="s">
        <v>2930</v>
      </c>
      <c r="J6674" s="78" t="s">
        <v>7165</v>
      </c>
      <c r="K6674" s="78" t="s">
        <v>398</v>
      </c>
      <c r="L6674" s="78" t="s">
        <v>399</v>
      </c>
      <c r="M6674" s="78" t="s">
        <v>585</v>
      </c>
      <c r="N6674" s="78" t="s">
        <v>539</v>
      </c>
      <c r="O6674" s="82" t="s">
        <v>326</v>
      </c>
      <c r="P6674" s="82" t="s">
        <v>6229</v>
      </c>
      <c r="Q6674" s="83" t="str">
        <f>MID(Tabla1[[#This Row],[Aplicación]],14,1)</f>
        <v>2</v>
      </c>
      <c r="R6674" s="35" t="s">
        <v>265</v>
      </c>
      <c r="S6674" s="83" t="str">
        <f>MID(Tabla1[[#This Row],[Aplicación]],6,2)</f>
        <v>06</v>
      </c>
      <c r="T6674" s="84" t="str">
        <f>VLOOKUP(Tabla1[[#This Row],[AREA]],Hoja1!A:B,2,FALSE)</f>
        <v>06. Educación y cultura</v>
      </c>
      <c r="U6674" s="83" t="str">
        <f>MID(Tabla1[[#This Row],[Aplicación]],9,4)</f>
        <v>3231</v>
      </c>
      <c r="V6674" s="84" t="str">
        <f>VLOOKUP(Tabla1[[#This Row],[PROGRAMA]],Hoja1!A:B,2,FALSE)</f>
        <v>3231. Escuelas infantiles</v>
      </c>
      <c r="W6674" s="83" t="str">
        <f>MID(Tabla1[[#This Row],[Aplicación]],14,2)</f>
        <v>22</v>
      </c>
      <c r="X6674" s="83" t="str">
        <f>MID(Tabla1[[#This Row],[Aplicación]],14,6)</f>
        <v>22614</v>
      </c>
    </row>
    <row r="6675" spans="1:24" x14ac:dyDescent="0.25">
      <c r="A6675" s="77">
        <v>220240061094</v>
      </c>
      <c r="B6675" s="78" t="s">
        <v>390</v>
      </c>
      <c r="C6675" s="79">
        <v>45643</v>
      </c>
      <c r="D6675" s="77">
        <v>22024009138</v>
      </c>
      <c r="E6675" s="78" t="s">
        <v>1492</v>
      </c>
      <c r="F6675" s="80">
        <v>3025</v>
      </c>
      <c r="G6675" s="78" t="s">
        <v>294</v>
      </c>
      <c r="H6675" s="78" t="s">
        <v>8543</v>
      </c>
      <c r="I6675" s="81" t="s">
        <v>2930</v>
      </c>
      <c r="J6675" s="78" t="s">
        <v>398</v>
      </c>
      <c r="K6675" s="78" t="s">
        <v>398</v>
      </c>
      <c r="L6675" s="78" t="s">
        <v>399</v>
      </c>
      <c r="M6675" s="78" t="s">
        <v>585</v>
      </c>
      <c r="N6675" s="78" t="s">
        <v>539</v>
      </c>
      <c r="O6675" s="82" t="s">
        <v>326</v>
      </c>
      <c r="P6675" s="82" t="s">
        <v>6229</v>
      </c>
      <c r="Q6675" s="83" t="str">
        <f>MID(Tabla1[[#This Row],[Aplicación]],14,1)</f>
        <v>2</v>
      </c>
      <c r="R6675" s="35" t="s">
        <v>265</v>
      </c>
      <c r="S6675" s="83" t="str">
        <f>MID(Tabla1[[#This Row],[Aplicación]],6,2)</f>
        <v>06</v>
      </c>
      <c r="T6675" s="84" t="str">
        <f>VLOOKUP(Tabla1[[#This Row],[AREA]],Hoja1!A:B,2,FALSE)</f>
        <v>06. Educación y cultura</v>
      </c>
      <c r="U6675" s="83" t="str">
        <f>MID(Tabla1[[#This Row],[Aplicación]],9,4)</f>
        <v>3231</v>
      </c>
      <c r="V6675" s="84" t="str">
        <f>VLOOKUP(Tabla1[[#This Row],[PROGRAMA]],Hoja1!A:B,2,FALSE)</f>
        <v>3231. Escuelas infantiles</v>
      </c>
      <c r="W6675" s="83" t="str">
        <f>MID(Tabla1[[#This Row],[Aplicación]],14,2)</f>
        <v>22</v>
      </c>
      <c r="X6675" s="83" t="str">
        <f>MID(Tabla1[[#This Row],[Aplicación]],14,6)</f>
        <v>22614</v>
      </c>
    </row>
    <row r="6676" spans="1:24" x14ac:dyDescent="0.25">
      <c r="A6676" s="77">
        <v>220240062622</v>
      </c>
      <c r="B6676" s="78" t="s">
        <v>390</v>
      </c>
      <c r="C6676" s="79">
        <v>45649</v>
      </c>
      <c r="D6676" s="77">
        <v>22024009092</v>
      </c>
      <c r="E6676" s="78" t="s">
        <v>8544</v>
      </c>
      <c r="F6676" s="80">
        <v>7132.95</v>
      </c>
      <c r="G6676" s="78" t="s">
        <v>8545</v>
      </c>
      <c r="H6676" s="78" t="s">
        <v>8546</v>
      </c>
      <c r="I6676" s="81" t="s">
        <v>2930</v>
      </c>
      <c r="J6676" s="78" t="s">
        <v>5803</v>
      </c>
      <c r="K6676" s="78" t="s">
        <v>5803</v>
      </c>
      <c r="L6676" s="78" t="s">
        <v>413</v>
      </c>
      <c r="M6676" s="78" t="s">
        <v>585</v>
      </c>
      <c r="N6676" s="78" t="s">
        <v>539</v>
      </c>
      <c r="O6676" s="82" t="s">
        <v>326</v>
      </c>
      <c r="P6676" s="82" t="s">
        <v>6229</v>
      </c>
      <c r="Q6676" s="83" t="str">
        <f>MID(Tabla1[[#This Row],[Aplicación]],14,1)</f>
        <v>2</v>
      </c>
      <c r="R6676" s="35" t="s">
        <v>265</v>
      </c>
      <c r="S6676" s="83" t="str">
        <f>MID(Tabla1[[#This Row],[Aplicación]],6,2)</f>
        <v>08</v>
      </c>
      <c r="T6676" s="84" t="str">
        <f>VLOOKUP(Tabla1[[#This Row],[AREA]],Hoja1!A:B,2,FALSE)</f>
        <v>08. Tráfico y movilidad</v>
      </c>
      <c r="U6676" s="83" t="str">
        <f>MID(Tabla1[[#This Row],[Aplicación]],9,4)</f>
        <v>1532</v>
      </c>
      <c r="V6676" s="84" t="str">
        <f>VLOOKUP(Tabla1[[#This Row],[PROGRAMA]],Hoja1!A:B,2,FALSE)</f>
        <v>1532. Pavimentación vias públicas y otros servicios urbanísticos</v>
      </c>
      <c r="W6676" s="83" t="str">
        <f>MID(Tabla1[[#This Row],[Aplicación]],14,2)</f>
        <v>20</v>
      </c>
      <c r="X6676" s="83" t="str">
        <f>MID(Tabla1[[#This Row],[Aplicación]],14,6)</f>
        <v>206</v>
      </c>
    </row>
    <row r="6677" spans="1:24" x14ac:dyDescent="0.25">
      <c r="A6677" s="77">
        <v>220240064981</v>
      </c>
      <c r="B6677" s="78" t="s">
        <v>702</v>
      </c>
      <c r="C6677" s="79">
        <v>45657</v>
      </c>
      <c r="D6677" s="77">
        <v>22024000765</v>
      </c>
      <c r="E6677" s="78" t="s">
        <v>1456</v>
      </c>
      <c r="F6677" s="80">
        <v>28.12</v>
      </c>
      <c r="G6677" s="78" t="s">
        <v>3581</v>
      </c>
      <c r="H6677" s="78" t="s">
        <v>8547</v>
      </c>
      <c r="I6677" s="81">
        <v>300</v>
      </c>
      <c r="J6677" s="78" t="s">
        <v>398</v>
      </c>
      <c r="K6677" s="78" t="s">
        <v>398</v>
      </c>
      <c r="L6677" s="78" t="s">
        <v>413</v>
      </c>
      <c r="M6677" s="78" t="s">
        <v>395</v>
      </c>
      <c r="N6677" s="78" t="s">
        <v>396</v>
      </c>
      <c r="O6677" s="82" t="s">
        <v>325</v>
      </c>
      <c r="P6677" s="82" t="s">
        <v>6229</v>
      </c>
      <c r="Q6677" s="83" t="str">
        <f>MID(Tabla1[[#This Row],[Aplicación]],14,1)</f>
        <v>2</v>
      </c>
      <c r="R6677" s="35" t="s">
        <v>265</v>
      </c>
      <c r="S6677" s="83" t="str">
        <f>MID(Tabla1[[#This Row],[Aplicación]],6,2)</f>
        <v>02</v>
      </c>
      <c r="T6677" s="84" t="str">
        <f>VLOOKUP(Tabla1[[#This Row],[AREA]],Hoja1!A:B,2,FALSE)</f>
        <v>02. Urbanismo y vivienda</v>
      </c>
      <c r="U6677" s="83" t="str">
        <f>MID(Tabla1[[#This Row],[Aplicación]],9,4)</f>
        <v>9332</v>
      </c>
      <c r="V6677" s="84" t="str">
        <f>VLOOKUP(Tabla1[[#This Row],[PROGRAMA]],Hoja1!A:B,2,FALSE)</f>
        <v>9332. Mantenimiento de edificios e instalaciones municipales</v>
      </c>
      <c r="W6677" s="83" t="str">
        <f>MID(Tabla1[[#This Row],[Aplicación]],14,2)</f>
        <v>21</v>
      </c>
      <c r="X6677" s="83" t="str">
        <f>MID(Tabla1[[#This Row],[Aplicación]],14,6)</f>
        <v>214</v>
      </c>
    </row>
    <row r="6678" spans="1:24" x14ac:dyDescent="0.25">
      <c r="A6678" s="77">
        <v>220240068859</v>
      </c>
      <c r="B6678" s="78" t="s">
        <v>702</v>
      </c>
      <c r="C6678" s="79">
        <v>45657</v>
      </c>
      <c r="D6678" s="77">
        <v>22024000940</v>
      </c>
      <c r="E6678" s="78" t="s">
        <v>1285</v>
      </c>
      <c r="F6678" s="80">
        <v>62.11</v>
      </c>
      <c r="G6678" s="78" t="s">
        <v>886</v>
      </c>
      <c r="H6678" s="78" t="s">
        <v>8548</v>
      </c>
      <c r="I6678" s="81">
        <v>300</v>
      </c>
      <c r="J6678" s="78" t="s">
        <v>398</v>
      </c>
      <c r="K6678" s="78" t="s">
        <v>398</v>
      </c>
      <c r="L6678" s="78" t="s">
        <v>413</v>
      </c>
      <c r="M6678" s="78" t="s">
        <v>395</v>
      </c>
      <c r="N6678" s="78" t="s">
        <v>396</v>
      </c>
      <c r="O6678" s="82" t="s">
        <v>325</v>
      </c>
      <c r="P6678" s="82" t="s">
        <v>6229</v>
      </c>
      <c r="Q6678" s="83" t="str">
        <f>MID(Tabla1[[#This Row],[Aplicación]],14,1)</f>
        <v>2</v>
      </c>
      <c r="R6678" s="35" t="s">
        <v>265</v>
      </c>
      <c r="S6678" s="83" t="str">
        <f>MID(Tabla1[[#This Row],[Aplicación]],6,2)</f>
        <v>06</v>
      </c>
      <c r="T6678" s="84" t="str">
        <f>VLOOKUP(Tabla1[[#This Row],[AREA]],Hoja1!A:B,2,FALSE)</f>
        <v>06. Educación y cultura</v>
      </c>
      <c r="U6678" s="83" t="str">
        <f>MID(Tabla1[[#This Row],[Aplicación]],9,4)</f>
        <v>3232</v>
      </c>
      <c r="V6678" s="84" t="str">
        <f>VLOOKUP(Tabla1[[#This Row],[PROGRAMA]],Hoja1!A:B,2,FALSE)</f>
        <v>3232. Conservación y mantenimiento centros educación infantil y primaria</v>
      </c>
      <c r="W6678" s="83" t="str">
        <f>MID(Tabla1[[#This Row],[Aplicación]],14,2)</f>
        <v>21</v>
      </c>
      <c r="X6678" s="83" t="str">
        <f>MID(Tabla1[[#This Row],[Aplicación]],14,6)</f>
        <v>212</v>
      </c>
    </row>
    <row r="6679" spans="1:24" x14ac:dyDescent="0.25">
      <c r="A6679" s="77">
        <v>220240068741</v>
      </c>
      <c r="B6679" s="78" t="s">
        <v>702</v>
      </c>
      <c r="C6679" s="79">
        <v>45657</v>
      </c>
      <c r="D6679" s="77">
        <v>22024000942</v>
      </c>
      <c r="E6679" s="78" t="s">
        <v>1411</v>
      </c>
      <c r="F6679" s="80">
        <v>61.9</v>
      </c>
      <c r="G6679" s="78" t="s">
        <v>41</v>
      </c>
      <c r="H6679" s="78" t="s">
        <v>8549</v>
      </c>
      <c r="I6679" s="81">
        <v>300</v>
      </c>
      <c r="J6679" s="78" t="s">
        <v>398</v>
      </c>
      <c r="K6679" s="78" t="s">
        <v>398</v>
      </c>
      <c r="L6679" s="78" t="s">
        <v>413</v>
      </c>
      <c r="M6679" s="78" t="s">
        <v>395</v>
      </c>
      <c r="N6679" s="78" t="s">
        <v>396</v>
      </c>
      <c r="O6679" s="82" t="s">
        <v>325</v>
      </c>
      <c r="P6679" s="82" t="s">
        <v>6229</v>
      </c>
      <c r="Q6679" s="83" t="str">
        <f>MID(Tabla1[[#This Row],[Aplicación]],14,1)</f>
        <v>2</v>
      </c>
      <c r="R6679" s="35" t="s">
        <v>265</v>
      </c>
      <c r="S6679" s="83" t="str">
        <f>MID(Tabla1[[#This Row],[Aplicación]],6,2)</f>
        <v>06</v>
      </c>
      <c r="T6679" s="84" t="str">
        <f>VLOOKUP(Tabla1[[#This Row],[AREA]],Hoja1!A:B,2,FALSE)</f>
        <v>06. Educación y cultura</v>
      </c>
      <c r="U6679" s="83" t="str">
        <f>MID(Tabla1[[#This Row],[Aplicación]],9,4)</f>
        <v>3231</v>
      </c>
      <c r="V6679" s="84" t="str">
        <f>VLOOKUP(Tabla1[[#This Row],[PROGRAMA]],Hoja1!A:B,2,FALSE)</f>
        <v>3231. Escuelas infantiles</v>
      </c>
      <c r="W6679" s="83" t="str">
        <f>MID(Tabla1[[#This Row],[Aplicación]],14,2)</f>
        <v>21</v>
      </c>
      <c r="X6679" s="83" t="str">
        <f>MID(Tabla1[[#This Row],[Aplicación]],14,6)</f>
        <v>212</v>
      </c>
    </row>
    <row r="6680" spans="1:24" x14ac:dyDescent="0.25">
      <c r="A6680" s="77">
        <v>220240067477</v>
      </c>
      <c r="B6680" s="78" t="s">
        <v>702</v>
      </c>
      <c r="C6680" s="79">
        <v>45657</v>
      </c>
      <c r="D6680" s="77">
        <v>22024004612</v>
      </c>
      <c r="E6680" s="78" t="s">
        <v>5013</v>
      </c>
      <c r="F6680" s="80">
        <v>61.8</v>
      </c>
      <c r="G6680" s="78" t="s">
        <v>5982</v>
      </c>
      <c r="H6680" s="78" t="s">
        <v>8550</v>
      </c>
      <c r="I6680" s="81">
        <v>300</v>
      </c>
      <c r="J6680" s="78" t="s">
        <v>537</v>
      </c>
      <c r="K6680" s="78" t="s">
        <v>537</v>
      </c>
      <c r="L6680" s="78" t="s">
        <v>413</v>
      </c>
      <c r="M6680" s="78" t="s">
        <v>395</v>
      </c>
      <c r="N6680" s="78" t="s">
        <v>396</v>
      </c>
      <c r="O6680" s="82" t="s">
        <v>325</v>
      </c>
      <c r="P6680" s="82" t="s">
        <v>6229</v>
      </c>
      <c r="Q6680" s="83" t="str">
        <f>MID(Tabla1[[#This Row],[Aplicación]],14,1)</f>
        <v>6</v>
      </c>
      <c r="R6680" s="35" t="s">
        <v>266</v>
      </c>
      <c r="S6680" s="83" t="str">
        <f>MID(Tabla1[[#This Row],[Aplicación]],6,2)</f>
        <v>06</v>
      </c>
      <c r="T6680" s="84" t="str">
        <f>VLOOKUP(Tabla1[[#This Row],[AREA]],Hoja1!A:B,2,FALSE)</f>
        <v>06. Educación y cultura</v>
      </c>
      <c r="U6680" s="83" t="str">
        <f>MID(Tabla1[[#This Row],[Aplicación]],9,4)</f>
        <v>3321</v>
      </c>
      <c r="V6680" s="84" t="str">
        <f>VLOOKUP(Tabla1[[#This Row],[PROGRAMA]],Hoja1!A:B,2,FALSE)</f>
        <v>3321. Bibliotecas públicas</v>
      </c>
      <c r="W6680" s="83" t="str">
        <f>MID(Tabla1[[#This Row],[Aplicación]],14,2)</f>
        <v>62</v>
      </c>
      <c r="X6680" s="83" t="str">
        <f>MID(Tabla1[[#This Row],[Aplicación]],14,6)</f>
        <v>629</v>
      </c>
    </row>
    <row r="6681" spans="1:24" x14ac:dyDescent="0.25">
      <c r="A6681" s="77">
        <v>220240063841</v>
      </c>
      <c r="B6681" s="78" t="s">
        <v>702</v>
      </c>
      <c r="C6681" s="79">
        <v>45653</v>
      </c>
      <c r="D6681" s="77">
        <v>22024000484</v>
      </c>
      <c r="E6681" s="78" t="s">
        <v>1323</v>
      </c>
      <c r="F6681" s="80">
        <v>57.92</v>
      </c>
      <c r="G6681" s="78" t="s">
        <v>82</v>
      </c>
      <c r="H6681" s="78" t="s">
        <v>8551</v>
      </c>
      <c r="I6681" s="81">
        <v>300</v>
      </c>
      <c r="J6681" s="78" t="s">
        <v>398</v>
      </c>
      <c r="K6681" s="78" t="s">
        <v>398</v>
      </c>
      <c r="L6681" s="78" t="s">
        <v>413</v>
      </c>
      <c r="M6681" s="78" t="s">
        <v>395</v>
      </c>
      <c r="N6681" s="78" t="s">
        <v>396</v>
      </c>
      <c r="O6681" s="82" t="s">
        <v>325</v>
      </c>
      <c r="P6681" s="82" t="s">
        <v>6229</v>
      </c>
      <c r="Q6681" s="83" t="str">
        <f>MID(Tabla1[[#This Row],[Aplicación]],14,1)</f>
        <v>2</v>
      </c>
      <c r="R6681" s="35" t="s">
        <v>265</v>
      </c>
      <c r="S6681" s="83" t="str">
        <f>MID(Tabla1[[#This Row],[Aplicación]],6,2)</f>
        <v>10</v>
      </c>
      <c r="T6681" s="84" t="str">
        <f>VLOOKUP(Tabla1[[#This Row],[AREA]],Hoja1!A:B,2,FALSE)</f>
        <v>10. Personas mayores, familia y servicios sociales</v>
      </c>
      <c r="U6681" s="83" t="str">
        <f>MID(Tabla1[[#This Row],[Aplicación]],9,4)</f>
        <v>2312</v>
      </c>
      <c r="V6681" s="84" t="str">
        <f>VLOOKUP(Tabla1[[#This Row],[PROGRAMA]],Hoja1!A:B,2,FALSE)</f>
        <v>2312. Iniciativas sociales</v>
      </c>
      <c r="W6681" s="83" t="str">
        <f>MID(Tabla1[[#This Row],[Aplicación]],14,2)</f>
        <v>21</v>
      </c>
      <c r="X6681" s="83" t="str">
        <f>MID(Tabla1[[#This Row],[Aplicación]],14,6)</f>
        <v>212</v>
      </c>
    </row>
    <row r="6682" spans="1:24" x14ac:dyDescent="0.25">
      <c r="A6682" s="77">
        <v>220240052611</v>
      </c>
      <c r="B6682" s="78" t="s">
        <v>702</v>
      </c>
      <c r="C6682" s="79">
        <v>45601</v>
      </c>
      <c r="D6682" s="77">
        <v>22024002656</v>
      </c>
      <c r="E6682" s="78" t="s">
        <v>1409</v>
      </c>
      <c r="F6682" s="80">
        <v>2416.54</v>
      </c>
      <c r="G6682" s="78" t="s">
        <v>8552</v>
      </c>
      <c r="H6682" s="78" t="s">
        <v>8553</v>
      </c>
      <c r="I6682" s="81" t="s">
        <v>2934</v>
      </c>
      <c r="J6682" s="78" t="s">
        <v>393</v>
      </c>
      <c r="K6682" s="78" t="s">
        <v>393</v>
      </c>
      <c r="L6682" s="78" t="s">
        <v>413</v>
      </c>
      <c r="M6682" s="78" t="s">
        <v>395</v>
      </c>
      <c r="N6682" s="78" t="s">
        <v>396</v>
      </c>
      <c r="O6682" s="82" t="s">
        <v>321</v>
      </c>
      <c r="P6682" s="82" t="s">
        <v>6229</v>
      </c>
      <c r="Q6682" s="83" t="str">
        <f>MID(Tabla1[[#This Row],[Aplicación]],14,1)</f>
        <v>2</v>
      </c>
      <c r="R6682" s="35" t="s">
        <v>265</v>
      </c>
      <c r="S6682" s="83" t="str">
        <f>MID(Tabla1[[#This Row],[Aplicación]],6,2)</f>
        <v>07</v>
      </c>
      <c r="T6682" s="84" t="str">
        <f>VLOOKUP(Tabla1[[#This Row],[AREA]],Hoja1!A:B,2,FALSE)</f>
        <v>07. Medio ambiente</v>
      </c>
      <c r="U6682" s="83" t="str">
        <f>MID(Tabla1[[#This Row],[Aplicación]],9,4)</f>
        <v>1721</v>
      </c>
      <c r="V6682" s="84" t="str">
        <f>VLOOKUP(Tabla1[[#This Row],[PROGRAMA]],Hoja1!A:B,2,FALSE)</f>
        <v>1721. Protección del medio ambiente</v>
      </c>
      <c r="W6682" s="83" t="str">
        <f>MID(Tabla1[[#This Row],[Aplicación]],14,2)</f>
        <v>21</v>
      </c>
      <c r="X6682" s="83" t="str">
        <f>MID(Tabla1[[#This Row],[Aplicación]],14,6)</f>
        <v>213</v>
      </c>
    </row>
    <row r="6683" spans="1:24" x14ac:dyDescent="0.25">
      <c r="A6683" s="77">
        <v>220240063902</v>
      </c>
      <c r="B6683" s="78" t="s">
        <v>390</v>
      </c>
      <c r="C6683" s="79">
        <v>45653</v>
      </c>
      <c r="D6683" s="77">
        <v>22024009554</v>
      </c>
      <c r="E6683" s="78" t="s">
        <v>1188</v>
      </c>
      <c r="F6683" s="80">
        <v>3388</v>
      </c>
      <c r="G6683" s="78" t="s">
        <v>8554</v>
      </c>
      <c r="H6683" s="78" t="s">
        <v>8555</v>
      </c>
      <c r="I6683" s="81">
        <v>220</v>
      </c>
      <c r="J6683" s="78" t="s">
        <v>398</v>
      </c>
      <c r="K6683" s="78" t="s">
        <v>398</v>
      </c>
      <c r="L6683" s="78" t="s">
        <v>399</v>
      </c>
      <c r="M6683" s="78" t="s">
        <v>585</v>
      </c>
      <c r="N6683" s="78" t="s">
        <v>539</v>
      </c>
      <c r="O6683" s="82" t="s">
        <v>326</v>
      </c>
      <c r="P6683" s="82" t="s">
        <v>6229</v>
      </c>
      <c r="Q6683" s="83" t="str">
        <f>MID(Tabla1[[#This Row],[Aplicación]],14,1)</f>
        <v>2</v>
      </c>
      <c r="R6683" s="35" t="s">
        <v>265</v>
      </c>
      <c r="S6683" s="83" t="str">
        <f>MID(Tabla1[[#This Row],[Aplicación]],6,2)</f>
        <v>01</v>
      </c>
      <c r="T6683" s="84" t="str">
        <f>VLOOKUP(Tabla1[[#This Row],[AREA]],Hoja1!A:B,2,FALSE)</f>
        <v>01. Alcaldía</v>
      </c>
      <c r="U6683" s="83" t="str">
        <f>MID(Tabla1[[#This Row],[Aplicación]],9,4)</f>
        <v>4331</v>
      </c>
      <c r="V6683" s="84" t="str">
        <f>VLOOKUP(Tabla1[[#This Row],[PROGRAMA]],Hoja1!A:B,2,FALSE)</f>
        <v>4331. Desarrollo empresarial</v>
      </c>
      <c r="W6683" s="83" t="str">
        <f>MID(Tabla1[[#This Row],[Aplicación]],14,2)</f>
        <v>22</v>
      </c>
      <c r="X6683" s="83" t="str">
        <f>MID(Tabla1[[#This Row],[Aplicación]],14,6)</f>
        <v>22799</v>
      </c>
    </row>
    <row r="6684" spans="1:24" x14ac:dyDescent="0.25">
      <c r="A6684" s="77">
        <v>220240053767</v>
      </c>
      <c r="B6684" s="78" t="s">
        <v>390</v>
      </c>
      <c r="C6684" s="79">
        <v>45610</v>
      </c>
      <c r="D6684" s="77">
        <v>22024008349</v>
      </c>
      <c r="E6684" s="78" t="s">
        <v>1490</v>
      </c>
      <c r="F6684" s="80">
        <v>7066.4</v>
      </c>
      <c r="G6684" s="78" t="s">
        <v>8556</v>
      </c>
      <c r="H6684" s="78" t="s">
        <v>8557</v>
      </c>
      <c r="I6684" s="81" t="s">
        <v>2930</v>
      </c>
      <c r="J6684" s="78" t="s">
        <v>8558</v>
      </c>
      <c r="K6684" s="78" t="s">
        <v>393</v>
      </c>
      <c r="L6684" s="78" t="s">
        <v>399</v>
      </c>
      <c r="M6684" s="78" t="s">
        <v>585</v>
      </c>
      <c r="N6684" s="78" t="s">
        <v>539</v>
      </c>
      <c r="O6684" s="82" t="s">
        <v>326</v>
      </c>
      <c r="P6684" s="82" t="s">
        <v>6229</v>
      </c>
      <c r="Q6684" s="83" t="str">
        <f>MID(Tabla1[[#This Row],[Aplicación]],14,1)</f>
        <v>2</v>
      </c>
      <c r="R6684" s="35" t="s">
        <v>265</v>
      </c>
      <c r="S6684" s="83" t="str">
        <f>MID(Tabla1[[#This Row],[Aplicación]],6,2)</f>
        <v>06</v>
      </c>
      <c r="T6684" s="84" t="str">
        <f>VLOOKUP(Tabla1[[#This Row],[AREA]],Hoja1!A:B,2,FALSE)</f>
        <v>06. Educación y cultura</v>
      </c>
      <c r="U6684" s="83" t="str">
        <f>MID(Tabla1[[#This Row],[Aplicación]],9,4)</f>
        <v>3341</v>
      </c>
      <c r="V6684" s="84" t="str">
        <f>VLOOKUP(Tabla1[[#This Row],[PROGRAMA]],Hoja1!A:B,2,FALSE)</f>
        <v>3341. Coordinación de políticas culturales</v>
      </c>
      <c r="W6684" s="83" t="str">
        <f>MID(Tabla1[[#This Row],[Aplicación]],14,2)</f>
        <v>22</v>
      </c>
      <c r="X6684" s="83" t="str">
        <f>MID(Tabla1[[#This Row],[Aplicación]],14,6)</f>
        <v>22699</v>
      </c>
    </row>
    <row r="6685" spans="1:24" x14ac:dyDescent="0.25">
      <c r="A6685" s="77">
        <v>220240053804</v>
      </c>
      <c r="B6685" s="78" t="s">
        <v>390</v>
      </c>
      <c r="C6685" s="79">
        <v>45611</v>
      </c>
      <c r="D6685" s="77">
        <v>22024008141</v>
      </c>
      <c r="E6685" s="78" t="s">
        <v>1342</v>
      </c>
      <c r="F6685" s="80">
        <v>8981.2199999999993</v>
      </c>
      <c r="G6685" s="78" t="s">
        <v>1115</v>
      </c>
      <c r="H6685" s="78" t="s">
        <v>8559</v>
      </c>
      <c r="I6685" s="81" t="s">
        <v>2930</v>
      </c>
      <c r="J6685" s="78" t="s">
        <v>685</v>
      </c>
      <c r="K6685" s="78" t="s">
        <v>398</v>
      </c>
      <c r="L6685" s="78" t="s">
        <v>413</v>
      </c>
      <c r="M6685" s="78" t="s">
        <v>585</v>
      </c>
      <c r="N6685" s="78" t="s">
        <v>539</v>
      </c>
      <c r="O6685" s="82" t="s">
        <v>326</v>
      </c>
      <c r="P6685" s="82" t="s">
        <v>6229</v>
      </c>
      <c r="Q6685" s="83" t="str">
        <f>MID(Tabla1[[#This Row],[Aplicación]],14,1)</f>
        <v>2</v>
      </c>
      <c r="R6685" s="35" t="s">
        <v>265</v>
      </c>
      <c r="S6685" s="83" t="str">
        <f>MID(Tabla1[[#This Row],[Aplicación]],6,2)</f>
        <v>05</v>
      </c>
      <c r="T6685" s="84" t="str">
        <f>VLOOKUP(Tabla1[[#This Row],[AREA]],Hoja1!A:B,2,FALSE)</f>
        <v>05. Comercio, mercados y consumo</v>
      </c>
      <c r="U6685" s="83" t="str">
        <f>MID(Tabla1[[#This Row],[Aplicación]],9,4)</f>
        <v>4312</v>
      </c>
      <c r="V6685" s="84" t="str">
        <f>VLOOKUP(Tabla1[[#This Row],[PROGRAMA]],Hoja1!A:B,2,FALSE)</f>
        <v>4312. Mercados</v>
      </c>
      <c r="W6685" s="83" t="str">
        <f>MID(Tabla1[[#This Row],[Aplicación]],14,2)</f>
        <v>22</v>
      </c>
      <c r="X6685" s="83" t="str">
        <f>MID(Tabla1[[#This Row],[Aplicación]],14,6)</f>
        <v>22799</v>
      </c>
    </row>
    <row r="6686" spans="1:24" x14ac:dyDescent="0.25">
      <c r="A6686" s="77">
        <v>220240052204</v>
      </c>
      <c r="B6686" s="78" t="s">
        <v>390</v>
      </c>
      <c r="C6686" s="79">
        <v>45601</v>
      </c>
      <c r="D6686" s="77">
        <v>22024008091</v>
      </c>
      <c r="E6686" s="78" t="s">
        <v>4592</v>
      </c>
      <c r="F6686" s="80">
        <v>3442.45</v>
      </c>
      <c r="G6686" s="78" t="s">
        <v>808</v>
      </c>
      <c r="H6686" s="78" t="s">
        <v>8560</v>
      </c>
      <c r="I6686" s="81" t="s">
        <v>2930</v>
      </c>
      <c r="J6686" s="78" t="s">
        <v>794</v>
      </c>
      <c r="K6686" s="78" t="s">
        <v>398</v>
      </c>
      <c r="L6686" s="78" t="s">
        <v>413</v>
      </c>
      <c r="M6686" s="78" t="s">
        <v>585</v>
      </c>
      <c r="N6686" s="78" t="s">
        <v>539</v>
      </c>
      <c r="O6686" s="82" t="s">
        <v>326</v>
      </c>
      <c r="P6686" s="82" t="s">
        <v>6229</v>
      </c>
      <c r="Q6686" s="83" t="str">
        <f>MID(Tabla1[[#This Row],[Aplicación]],14,1)</f>
        <v>6</v>
      </c>
      <c r="R6686" s="35" t="s">
        <v>266</v>
      </c>
      <c r="S6686" s="83" t="str">
        <f>MID(Tabla1[[#This Row],[Aplicación]],6,2)</f>
        <v>04</v>
      </c>
      <c r="T6686" s="84" t="str">
        <f>VLOOKUP(Tabla1[[#This Row],[AREA]],Hoja1!A:B,2,FALSE)</f>
        <v>04. Hacienda, personal y modernización administrativa</v>
      </c>
      <c r="U6686" s="83" t="str">
        <f>MID(Tabla1[[#This Row],[Aplicación]],9,4)</f>
        <v>3121</v>
      </c>
      <c r="V6686" s="84" t="str">
        <f>VLOOKUP(Tabla1[[#This Row],[PROGRAMA]],Hoja1!A:B,2,FALSE)</f>
        <v>3121. Prevención y salud laboral</v>
      </c>
      <c r="W6686" s="83" t="str">
        <f>MID(Tabla1[[#This Row],[Aplicación]],14,2)</f>
        <v>62</v>
      </c>
      <c r="X6686" s="83" t="str">
        <f>MID(Tabla1[[#This Row],[Aplicación]],14,6)</f>
        <v>623</v>
      </c>
    </row>
    <row r="6687" spans="1:24" x14ac:dyDescent="0.25">
      <c r="A6687" s="77">
        <v>220240044793</v>
      </c>
      <c r="B6687" s="78" t="s">
        <v>390</v>
      </c>
      <c r="C6687" s="79">
        <v>45566</v>
      </c>
      <c r="D6687" s="77">
        <v>22024006944</v>
      </c>
      <c r="E6687" s="78" t="s">
        <v>1398</v>
      </c>
      <c r="F6687" s="80">
        <v>3493.27</v>
      </c>
      <c r="G6687" s="78" t="s">
        <v>3171</v>
      </c>
      <c r="H6687" s="78" t="s">
        <v>8561</v>
      </c>
      <c r="I6687" s="81" t="s">
        <v>2930</v>
      </c>
      <c r="J6687" s="78" t="s">
        <v>398</v>
      </c>
      <c r="K6687" s="78" t="s">
        <v>398</v>
      </c>
      <c r="L6687" s="78" t="s">
        <v>399</v>
      </c>
      <c r="M6687" s="78" t="s">
        <v>585</v>
      </c>
      <c r="N6687" s="78" t="s">
        <v>539</v>
      </c>
      <c r="O6687" s="82" t="s">
        <v>326</v>
      </c>
      <c r="P6687" s="82" t="s">
        <v>6229</v>
      </c>
      <c r="Q6687" s="83" t="str">
        <f>MID(Tabla1[[#This Row],[Aplicación]],14,1)</f>
        <v>2</v>
      </c>
      <c r="R6687" s="35" t="s">
        <v>265</v>
      </c>
      <c r="S6687" s="83" t="str">
        <f>MID(Tabla1[[#This Row],[Aplicación]],6,2)</f>
        <v>11</v>
      </c>
      <c r="T6687" s="84" t="str">
        <f>VLOOKUP(Tabla1[[#This Row],[AREA]],Hoja1!A:B,2,FALSE)</f>
        <v>11. Salud pública y seguridad ciudadana</v>
      </c>
      <c r="U6687" s="83" t="str">
        <f>MID(Tabla1[[#This Row],[Aplicación]],9,4)</f>
        <v>1621</v>
      </c>
      <c r="V6687" s="84" t="str">
        <f>VLOOKUP(Tabla1[[#This Row],[PROGRAMA]],Hoja1!A:B,2,FALSE)</f>
        <v>1621. Recogida de residuos</v>
      </c>
      <c r="W6687" s="83" t="str">
        <f>MID(Tabla1[[#This Row],[Aplicación]],14,2)</f>
        <v>21</v>
      </c>
      <c r="X6687" s="83" t="str">
        <f>MID(Tabla1[[#This Row],[Aplicación]],14,6)</f>
        <v>212</v>
      </c>
    </row>
    <row r="6688" spans="1:24" x14ac:dyDescent="0.25">
      <c r="A6688" s="77">
        <v>220240051218</v>
      </c>
      <c r="B6688" s="78" t="s">
        <v>390</v>
      </c>
      <c r="C6688" s="79">
        <v>45594</v>
      </c>
      <c r="D6688" s="77">
        <v>22024008029</v>
      </c>
      <c r="E6688" s="78" t="s">
        <v>1492</v>
      </c>
      <c r="F6688" s="80">
        <v>3630</v>
      </c>
      <c r="G6688" s="78" t="s">
        <v>8562</v>
      </c>
      <c r="H6688" s="78" t="s">
        <v>8563</v>
      </c>
      <c r="I6688" s="81" t="s">
        <v>2930</v>
      </c>
      <c r="J6688" s="78" t="s">
        <v>393</v>
      </c>
      <c r="K6688" s="78" t="s">
        <v>393</v>
      </c>
      <c r="L6688" s="78" t="s">
        <v>399</v>
      </c>
      <c r="M6688" s="78" t="s">
        <v>585</v>
      </c>
      <c r="N6688" s="78" t="s">
        <v>539</v>
      </c>
      <c r="O6688" s="82" t="s">
        <v>326</v>
      </c>
      <c r="P6688" s="82" t="s">
        <v>6229</v>
      </c>
      <c r="Q6688" s="83" t="str">
        <f>MID(Tabla1[[#This Row],[Aplicación]],14,1)</f>
        <v>2</v>
      </c>
      <c r="R6688" s="35" t="s">
        <v>265</v>
      </c>
      <c r="S6688" s="83" t="str">
        <f>MID(Tabla1[[#This Row],[Aplicación]],6,2)</f>
        <v>06</v>
      </c>
      <c r="T6688" s="84" t="str">
        <f>VLOOKUP(Tabla1[[#This Row],[AREA]],Hoja1!A:B,2,FALSE)</f>
        <v>06. Educación y cultura</v>
      </c>
      <c r="U6688" s="83" t="str">
        <f>MID(Tabla1[[#This Row],[Aplicación]],9,4)</f>
        <v>3231</v>
      </c>
      <c r="V6688" s="84" t="str">
        <f>VLOOKUP(Tabla1[[#This Row],[PROGRAMA]],Hoja1!A:B,2,FALSE)</f>
        <v>3231. Escuelas infantiles</v>
      </c>
      <c r="W6688" s="83" t="str">
        <f>MID(Tabla1[[#This Row],[Aplicación]],14,2)</f>
        <v>22</v>
      </c>
      <c r="X6688" s="83" t="str">
        <f>MID(Tabla1[[#This Row],[Aplicación]],14,6)</f>
        <v>22614</v>
      </c>
    </row>
    <row r="6689" spans="1:24" x14ac:dyDescent="0.25">
      <c r="A6689" s="77">
        <v>220240068755</v>
      </c>
      <c r="B6689" s="78" t="s">
        <v>702</v>
      </c>
      <c r="C6689" s="79">
        <v>45657</v>
      </c>
      <c r="D6689" s="77">
        <v>22024000456</v>
      </c>
      <c r="E6689" s="78" t="s">
        <v>1426</v>
      </c>
      <c r="F6689" s="80">
        <v>56.88</v>
      </c>
      <c r="G6689" s="78" t="s">
        <v>852</v>
      </c>
      <c r="H6689" s="78" t="s">
        <v>8564</v>
      </c>
      <c r="I6689" s="81">
        <v>300</v>
      </c>
      <c r="J6689" s="78" t="s">
        <v>398</v>
      </c>
      <c r="K6689" s="78" t="s">
        <v>398</v>
      </c>
      <c r="L6689" s="78" t="s">
        <v>413</v>
      </c>
      <c r="M6689" s="78" t="s">
        <v>395</v>
      </c>
      <c r="N6689" s="78" t="s">
        <v>396</v>
      </c>
      <c r="O6689" s="82" t="s">
        <v>325</v>
      </c>
      <c r="P6689" s="82" t="s">
        <v>6229</v>
      </c>
      <c r="Q6689" s="83" t="str">
        <f>MID(Tabla1[[#This Row],[Aplicación]],14,1)</f>
        <v>2</v>
      </c>
      <c r="R6689" s="35" t="s">
        <v>265</v>
      </c>
      <c r="S6689" s="83" t="str">
        <f>MID(Tabla1[[#This Row],[Aplicación]],6,2)</f>
        <v>11</v>
      </c>
      <c r="T6689" s="84" t="str">
        <f>VLOOKUP(Tabla1[[#This Row],[AREA]],Hoja1!A:B,2,FALSE)</f>
        <v>11. Salud pública y seguridad ciudadana</v>
      </c>
      <c r="U6689" s="83" t="str">
        <f>MID(Tabla1[[#This Row],[Aplicación]],9,4)</f>
        <v>1621</v>
      </c>
      <c r="V6689" s="84" t="str">
        <f>VLOOKUP(Tabla1[[#This Row],[PROGRAMA]],Hoja1!A:B,2,FALSE)</f>
        <v>1621. Recogida de residuos</v>
      </c>
      <c r="W6689" s="83" t="str">
        <f>MID(Tabla1[[#This Row],[Aplicación]],14,2)</f>
        <v>22</v>
      </c>
      <c r="X6689" s="83" t="str">
        <f>MID(Tabla1[[#This Row],[Aplicación]],14,6)</f>
        <v>22199</v>
      </c>
    </row>
    <row r="6690" spans="1:24" x14ac:dyDescent="0.25">
      <c r="A6690" s="77">
        <v>220240069085</v>
      </c>
      <c r="B6690" s="78" t="s">
        <v>702</v>
      </c>
      <c r="C6690" s="79">
        <v>45657</v>
      </c>
      <c r="D6690" s="77">
        <v>22024000456</v>
      </c>
      <c r="E6690" s="78" t="s">
        <v>1426</v>
      </c>
      <c r="F6690" s="80">
        <v>340.36</v>
      </c>
      <c r="G6690" s="78" t="s">
        <v>834</v>
      </c>
      <c r="H6690" s="78" t="s">
        <v>8565</v>
      </c>
      <c r="I6690" s="81">
        <v>300</v>
      </c>
      <c r="J6690" s="78" t="s">
        <v>398</v>
      </c>
      <c r="K6690" s="78" t="s">
        <v>398</v>
      </c>
      <c r="L6690" s="78" t="s">
        <v>413</v>
      </c>
      <c r="M6690" s="78" t="s">
        <v>395</v>
      </c>
      <c r="N6690" s="78" t="s">
        <v>396</v>
      </c>
      <c r="O6690" s="82" t="s">
        <v>325</v>
      </c>
      <c r="P6690" s="82" t="s">
        <v>6229</v>
      </c>
      <c r="Q6690" s="83" t="str">
        <f>MID(Tabla1[[#This Row],[Aplicación]],14,1)</f>
        <v>2</v>
      </c>
      <c r="R6690" s="35" t="s">
        <v>265</v>
      </c>
      <c r="S6690" s="83" t="str">
        <f>MID(Tabla1[[#This Row],[Aplicación]],6,2)</f>
        <v>11</v>
      </c>
      <c r="T6690" s="84" t="str">
        <f>VLOOKUP(Tabla1[[#This Row],[AREA]],Hoja1!A:B,2,FALSE)</f>
        <v>11. Salud pública y seguridad ciudadana</v>
      </c>
      <c r="U6690" s="83" t="str">
        <f>MID(Tabla1[[#This Row],[Aplicación]],9,4)</f>
        <v>1621</v>
      </c>
      <c r="V6690" s="84" t="str">
        <f>VLOOKUP(Tabla1[[#This Row],[PROGRAMA]],Hoja1!A:B,2,FALSE)</f>
        <v>1621. Recogida de residuos</v>
      </c>
      <c r="W6690" s="83" t="str">
        <f>MID(Tabla1[[#This Row],[Aplicación]],14,2)</f>
        <v>22</v>
      </c>
      <c r="X6690" s="83" t="str">
        <f>MID(Tabla1[[#This Row],[Aplicación]],14,6)</f>
        <v>22199</v>
      </c>
    </row>
    <row r="6691" spans="1:24" x14ac:dyDescent="0.25">
      <c r="A6691" s="77">
        <v>220240067631</v>
      </c>
      <c r="B6691" s="78" t="s">
        <v>702</v>
      </c>
      <c r="C6691" s="79">
        <v>45657</v>
      </c>
      <c r="D6691" s="77">
        <v>22024001011</v>
      </c>
      <c r="E6691" s="78" t="s">
        <v>1423</v>
      </c>
      <c r="F6691" s="80">
        <v>55.09</v>
      </c>
      <c r="G6691" s="78" t="s">
        <v>283</v>
      </c>
      <c r="H6691" s="78" t="s">
        <v>8566</v>
      </c>
      <c r="I6691" s="81">
        <v>300</v>
      </c>
      <c r="J6691" s="78" t="s">
        <v>398</v>
      </c>
      <c r="K6691" s="78" t="s">
        <v>398</v>
      </c>
      <c r="L6691" s="78" t="s">
        <v>399</v>
      </c>
      <c r="M6691" s="78" t="s">
        <v>395</v>
      </c>
      <c r="N6691" s="78" t="s">
        <v>396</v>
      </c>
      <c r="O6691" s="82" t="s">
        <v>325</v>
      </c>
      <c r="P6691" s="82" t="s">
        <v>6229</v>
      </c>
      <c r="Q6691" s="83" t="str">
        <f>MID(Tabla1[[#This Row],[Aplicación]],14,1)</f>
        <v>2</v>
      </c>
      <c r="R6691" s="35" t="s">
        <v>265</v>
      </c>
      <c r="S6691" s="83" t="str">
        <f>MID(Tabla1[[#This Row],[Aplicación]],6,2)</f>
        <v>11</v>
      </c>
      <c r="T6691" s="84" t="str">
        <f>VLOOKUP(Tabla1[[#This Row],[AREA]],Hoja1!A:B,2,FALSE)</f>
        <v>11. Salud pública y seguridad ciudadana</v>
      </c>
      <c r="U6691" s="83" t="str">
        <f>MID(Tabla1[[#This Row],[Aplicación]],9,4)</f>
        <v>1321</v>
      </c>
      <c r="V6691" s="84" t="str">
        <f>VLOOKUP(Tabla1[[#This Row],[PROGRAMA]],Hoja1!A:B,2,FALSE)</f>
        <v>1321. Policía municipal</v>
      </c>
      <c r="W6691" s="83" t="str">
        <f>MID(Tabla1[[#This Row],[Aplicación]],14,2)</f>
        <v>21</v>
      </c>
      <c r="X6691" s="83" t="str">
        <f>MID(Tabla1[[#This Row],[Aplicación]],14,6)</f>
        <v>214</v>
      </c>
    </row>
    <row r="6692" spans="1:24" x14ac:dyDescent="0.25">
      <c r="A6692" s="77">
        <v>220240062743</v>
      </c>
      <c r="B6692" s="78" t="s">
        <v>390</v>
      </c>
      <c r="C6692" s="79">
        <v>45649</v>
      </c>
      <c r="D6692" s="77">
        <v>22024009419</v>
      </c>
      <c r="E6692" s="78" t="s">
        <v>1405</v>
      </c>
      <c r="F6692" s="80">
        <v>3630</v>
      </c>
      <c r="G6692" s="78" t="s">
        <v>3747</v>
      </c>
      <c r="H6692" s="78" t="s">
        <v>8567</v>
      </c>
      <c r="I6692" s="81" t="s">
        <v>2930</v>
      </c>
      <c r="J6692" s="78" t="s">
        <v>3749</v>
      </c>
      <c r="K6692" s="78" t="s">
        <v>398</v>
      </c>
      <c r="L6692" s="78" t="s">
        <v>399</v>
      </c>
      <c r="M6692" s="78" t="s">
        <v>585</v>
      </c>
      <c r="N6692" s="78" t="s">
        <v>539</v>
      </c>
      <c r="O6692" s="82" t="s">
        <v>326</v>
      </c>
      <c r="P6692" s="82" t="s">
        <v>6229</v>
      </c>
      <c r="Q6692" s="83" t="str">
        <f>MID(Tabla1[[#This Row],[Aplicación]],14,1)</f>
        <v>2</v>
      </c>
      <c r="R6692" s="35" t="s">
        <v>265</v>
      </c>
      <c r="S6692" s="83" t="str">
        <f>MID(Tabla1[[#This Row],[Aplicación]],6,2)</f>
        <v>01</v>
      </c>
      <c r="T6692" s="84" t="str">
        <f>VLOOKUP(Tabla1[[#This Row],[AREA]],Hoja1!A:B,2,FALSE)</f>
        <v>01. Alcaldía</v>
      </c>
      <c r="U6692" s="83" t="str">
        <f>MID(Tabla1[[#This Row],[Aplicación]],9,4)</f>
        <v>9207</v>
      </c>
      <c r="V6692" s="84" t="str">
        <f>VLOOKUP(Tabla1[[#This Row],[PROGRAMA]],Hoja1!A:B,2,FALSE)</f>
        <v>9207. Gobierno y relaciones</v>
      </c>
      <c r="W6692" s="83" t="str">
        <f>MID(Tabla1[[#This Row],[Aplicación]],14,2)</f>
        <v>22</v>
      </c>
      <c r="X6692" s="83" t="str">
        <f>MID(Tabla1[[#This Row],[Aplicación]],14,6)</f>
        <v>22699</v>
      </c>
    </row>
    <row r="6693" spans="1:24" x14ac:dyDescent="0.25">
      <c r="A6693" s="77">
        <v>220240049008</v>
      </c>
      <c r="B6693" s="78" t="s">
        <v>390</v>
      </c>
      <c r="C6693" s="79">
        <v>45583</v>
      </c>
      <c r="D6693" s="77">
        <v>22024007588</v>
      </c>
      <c r="E6693" s="78" t="s">
        <v>1454</v>
      </c>
      <c r="F6693" s="80">
        <v>3630</v>
      </c>
      <c r="G6693" s="78" t="s">
        <v>8568</v>
      </c>
      <c r="H6693" s="78" t="s">
        <v>8569</v>
      </c>
      <c r="I6693" s="81" t="s">
        <v>2930</v>
      </c>
      <c r="J6693" s="78" t="s">
        <v>8570</v>
      </c>
      <c r="K6693" s="78" t="s">
        <v>398</v>
      </c>
      <c r="L6693" s="78" t="s">
        <v>413</v>
      </c>
      <c r="M6693" s="78" t="s">
        <v>585</v>
      </c>
      <c r="N6693" s="78" t="s">
        <v>539</v>
      </c>
      <c r="O6693" s="82" t="s">
        <v>326</v>
      </c>
      <c r="P6693" s="82" t="s">
        <v>6229</v>
      </c>
      <c r="Q6693" s="83" t="str">
        <f>MID(Tabla1[[#This Row],[Aplicación]],14,1)</f>
        <v>2</v>
      </c>
      <c r="R6693" s="35" t="s">
        <v>265</v>
      </c>
      <c r="S6693" s="83" t="str">
        <f>MID(Tabla1[[#This Row],[Aplicación]],6,2)</f>
        <v>08</v>
      </c>
      <c r="T6693" s="84" t="str">
        <f>VLOOKUP(Tabla1[[#This Row],[AREA]],Hoja1!A:B,2,FALSE)</f>
        <v>08. Tráfico y movilidad</v>
      </c>
      <c r="U6693" s="83" t="str">
        <f>MID(Tabla1[[#This Row],[Aplicación]],9,4)</f>
        <v>1532</v>
      </c>
      <c r="V6693" s="84" t="str">
        <f>VLOOKUP(Tabla1[[#This Row],[PROGRAMA]],Hoja1!A:B,2,FALSE)</f>
        <v>1532. Pavimentación vias públicas y otros servicios urbanísticos</v>
      </c>
      <c r="W6693" s="83" t="str">
        <f>MID(Tabla1[[#This Row],[Aplicación]],14,2)</f>
        <v>21</v>
      </c>
      <c r="X6693" s="83" t="str">
        <f>MID(Tabla1[[#This Row],[Aplicación]],14,6)</f>
        <v>210</v>
      </c>
    </row>
    <row r="6694" spans="1:24" x14ac:dyDescent="0.25">
      <c r="A6694" s="77">
        <v>220240067694</v>
      </c>
      <c r="B6694" s="78" t="s">
        <v>702</v>
      </c>
      <c r="C6694" s="79">
        <v>45657</v>
      </c>
      <c r="D6694" s="77">
        <v>22024004612</v>
      </c>
      <c r="E6694" s="78" t="s">
        <v>5013</v>
      </c>
      <c r="F6694" s="80">
        <v>52.67</v>
      </c>
      <c r="G6694" s="78" t="s">
        <v>5014</v>
      </c>
      <c r="H6694" s="78" t="s">
        <v>8571</v>
      </c>
      <c r="I6694" s="81">
        <v>300</v>
      </c>
      <c r="J6694" s="78" t="s">
        <v>398</v>
      </c>
      <c r="K6694" s="78" t="s">
        <v>398</v>
      </c>
      <c r="L6694" s="78" t="s">
        <v>413</v>
      </c>
      <c r="M6694" s="78" t="s">
        <v>395</v>
      </c>
      <c r="N6694" s="78" t="s">
        <v>396</v>
      </c>
      <c r="O6694" s="82" t="s">
        <v>325</v>
      </c>
      <c r="P6694" s="82" t="s">
        <v>6229</v>
      </c>
      <c r="Q6694" s="83" t="str">
        <f>MID(Tabla1[[#This Row],[Aplicación]],14,1)</f>
        <v>6</v>
      </c>
      <c r="R6694" s="35" t="s">
        <v>266</v>
      </c>
      <c r="S6694" s="83" t="str">
        <f>MID(Tabla1[[#This Row],[Aplicación]],6,2)</f>
        <v>06</v>
      </c>
      <c r="T6694" s="84" t="str">
        <f>VLOOKUP(Tabla1[[#This Row],[AREA]],Hoja1!A:B,2,FALSE)</f>
        <v>06. Educación y cultura</v>
      </c>
      <c r="U6694" s="83" t="str">
        <f>MID(Tabla1[[#This Row],[Aplicación]],9,4)</f>
        <v>3321</v>
      </c>
      <c r="V6694" s="84" t="str">
        <f>VLOOKUP(Tabla1[[#This Row],[PROGRAMA]],Hoja1!A:B,2,FALSE)</f>
        <v>3321. Bibliotecas públicas</v>
      </c>
      <c r="W6694" s="83" t="str">
        <f>MID(Tabla1[[#This Row],[Aplicación]],14,2)</f>
        <v>62</v>
      </c>
      <c r="X6694" s="83" t="str">
        <f>MID(Tabla1[[#This Row],[Aplicación]],14,6)</f>
        <v>629</v>
      </c>
    </row>
    <row r="6695" spans="1:24" x14ac:dyDescent="0.25">
      <c r="A6695" s="77">
        <v>220240063821</v>
      </c>
      <c r="B6695" s="78" t="s">
        <v>702</v>
      </c>
      <c r="C6695" s="79">
        <v>45653</v>
      </c>
      <c r="D6695" s="77">
        <v>22024001046</v>
      </c>
      <c r="E6695" s="78" t="s">
        <v>1500</v>
      </c>
      <c r="F6695" s="80">
        <v>50.31</v>
      </c>
      <c r="G6695" s="78" t="s">
        <v>835</v>
      </c>
      <c r="H6695" s="78" t="s">
        <v>8572</v>
      </c>
      <c r="I6695" s="81">
        <v>300</v>
      </c>
      <c r="J6695" s="78" t="s">
        <v>398</v>
      </c>
      <c r="K6695" s="78" t="s">
        <v>398</v>
      </c>
      <c r="L6695" s="78" t="s">
        <v>399</v>
      </c>
      <c r="M6695" s="78" t="s">
        <v>395</v>
      </c>
      <c r="N6695" s="78" t="s">
        <v>396</v>
      </c>
      <c r="O6695" s="82" t="s">
        <v>325</v>
      </c>
      <c r="P6695" s="82" t="s">
        <v>6229</v>
      </c>
      <c r="Q6695" s="83" t="str">
        <f>MID(Tabla1[[#This Row],[Aplicación]],14,1)</f>
        <v>2</v>
      </c>
      <c r="R6695" s="35" t="s">
        <v>265</v>
      </c>
      <c r="S6695" s="83" t="str">
        <f>MID(Tabla1[[#This Row],[Aplicación]],6,2)</f>
        <v>11</v>
      </c>
      <c r="T6695" s="84" t="str">
        <f>VLOOKUP(Tabla1[[#This Row],[AREA]],Hoja1!A:B,2,FALSE)</f>
        <v>11. Salud pública y seguridad ciudadana</v>
      </c>
      <c r="U6695" s="83" t="str">
        <f>MID(Tabla1[[#This Row],[Aplicación]],9,4)</f>
        <v>3111</v>
      </c>
      <c r="V6695" s="84" t="str">
        <f>VLOOKUP(Tabla1[[#This Row],[PROGRAMA]],Hoja1!A:B,2,FALSE)</f>
        <v>3111. Protección de la salubridad pública</v>
      </c>
      <c r="W6695" s="83" t="str">
        <f>MID(Tabla1[[#This Row],[Aplicación]],14,2)</f>
        <v>21</v>
      </c>
      <c r="X6695" s="83" t="str">
        <f>MID(Tabla1[[#This Row],[Aplicación]],14,6)</f>
        <v>214</v>
      </c>
    </row>
    <row r="6696" spans="1:24" x14ac:dyDescent="0.25">
      <c r="A6696" s="77">
        <v>220240067490</v>
      </c>
      <c r="B6696" s="78" t="s">
        <v>702</v>
      </c>
      <c r="C6696" s="79">
        <v>45657</v>
      </c>
      <c r="D6696" s="77">
        <v>22024001015</v>
      </c>
      <c r="E6696" s="78" t="s">
        <v>1344</v>
      </c>
      <c r="F6696" s="80">
        <v>48.75</v>
      </c>
      <c r="G6696" s="78" t="s">
        <v>838</v>
      </c>
      <c r="H6696" s="78" t="s">
        <v>8573</v>
      </c>
      <c r="I6696" s="81">
        <v>300</v>
      </c>
      <c r="J6696" s="78" t="s">
        <v>398</v>
      </c>
      <c r="K6696" s="78" t="s">
        <v>398</v>
      </c>
      <c r="L6696" s="78" t="s">
        <v>413</v>
      </c>
      <c r="M6696" s="78" t="s">
        <v>395</v>
      </c>
      <c r="N6696" s="78" t="s">
        <v>396</v>
      </c>
      <c r="O6696" s="82" t="s">
        <v>325</v>
      </c>
      <c r="P6696" s="82" t="s">
        <v>6229</v>
      </c>
      <c r="Q6696" s="83" t="str">
        <f>MID(Tabla1[[#This Row],[Aplicación]],14,1)</f>
        <v>2</v>
      </c>
      <c r="R6696" s="35" t="s">
        <v>265</v>
      </c>
      <c r="S6696" s="83" t="str">
        <f>MID(Tabla1[[#This Row],[Aplicación]],6,2)</f>
        <v>11</v>
      </c>
      <c r="T6696" s="84" t="str">
        <f>VLOOKUP(Tabla1[[#This Row],[AREA]],Hoja1!A:B,2,FALSE)</f>
        <v>11. Salud pública y seguridad ciudadana</v>
      </c>
      <c r="U6696" s="83" t="str">
        <f>MID(Tabla1[[#This Row],[Aplicación]],9,4)</f>
        <v>1321</v>
      </c>
      <c r="V6696" s="84" t="str">
        <f>VLOOKUP(Tabla1[[#This Row],[PROGRAMA]],Hoja1!A:B,2,FALSE)</f>
        <v>1321. Policía municipal</v>
      </c>
      <c r="W6696" s="83" t="str">
        <f>MID(Tabla1[[#This Row],[Aplicación]],14,2)</f>
        <v>22</v>
      </c>
      <c r="X6696" s="83" t="str">
        <f>MID(Tabla1[[#This Row],[Aplicación]],14,6)</f>
        <v>22699</v>
      </c>
    </row>
    <row r="6697" spans="1:24" x14ac:dyDescent="0.25">
      <c r="A6697" s="77">
        <v>220240068647</v>
      </c>
      <c r="B6697" s="78" t="s">
        <v>702</v>
      </c>
      <c r="C6697" s="79">
        <v>45657</v>
      </c>
      <c r="D6697" s="77">
        <v>22024000456</v>
      </c>
      <c r="E6697" s="78" t="s">
        <v>1426</v>
      </c>
      <c r="F6697" s="80">
        <v>47.81</v>
      </c>
      <c r="G6697" s="78" t="s">
        <v>776</v>
      </c>
      <c r="H6697" s="78" t="s">
        <v>8574</v>
      </c>
      <c r="I6697" s="81">
        <v>300</v>
      </c>
      <c r="J6697" s="78" t="s">
        <v>398</v>
      </c>
      <c r="K6697" s="78" t="s">
        <v>398</v>
      </c>
      <c r="L6697" s="78" t="s">
        <v>413</v>
      </c>
      <c r="M6697" s="78" t="s">
        <v>395</v>
      </c>
      <c r="N6697" s="78" t="s">
        <v>396</v>
      </c>
      <c r="O6697" s="82" t="s">
        <v>325</v>
      </c>
      <c r="P6697" s="82" t="s">
        <v>6229</v>
      </c>
      <c r="Q6697" s="83" t="str">
        <f>MID(Tabla1[[#This Row],[Aplicación]],14,1)</f>
        <v>2</v>
      </c>
      <c r="R6697" s="35" t="s">
        <v>265</v>
      </c>
      <c r="S6697" s="83" t="str">
        <f>MID(Tabla1[[#This Row],[Aplicación]],6,2)</f>
        <v>11</v>
      </c>
      <c r="T6697" s="84" t="str">
        <f>VLOOKUP(Tabla1[[#This Row],[AREA]],Hoja1!A:B,2,FALSE)</f>
        <v>11. Salud pública y seguridad ciudadana</v>
      </c>
      <c r="U6697" s="83" t="str">
        <f>MID(Tabla1[[#This Row],[Aplicación]],9,4)</f>
        <v>1621</v>
      </c>
      <c r="V6697" s="84" t="str">
        <f>VLOOKUP(Tabla1[[#This Row],[PROGRAMA]],Hoja1!A:B,2,FALSE)</f>
        <v>1621. Recogida de residuos</v>
      </c>
      <c r="W6697" s="83" t="str">
        <f>MID(Tabla1[[#This Row],[Aplicación]],14,2)</f>
        <v>22</v>
      </c>
      <c r="X6697" s="83" t="str">
        <f>MID(Tabla1[[#This Row],[Aplicación]],14,6)</f>
        <v>22199</v>
      </c>
    </row>
    <row r="6698" spans="1:24" x14ac:dyDescent="0.25">
      <c r="A6698" s="77">
        <v>220240066943</v>
      </c>
      <c r="B6698" s="78" t="s">
        <v>702</v>
      </c>
      <c r="C6698" s="79">
        <v>45657</v>
      </c>
      <c r="D6698" s="77">
        <v>22024001633</v>
      </c>
      <c r="E6698" s="78" t="s">
        <v>1427</v>
      </c>
      <c r="F6698" s="80">
        <v>45.7</v>
      </c>
      <c r="G6698" s="78" t="s">
        <v>81</v>
      </c>
      <c r="H6698" s="78" t="s">
        <v>8575</v>
      </c>
      <c r="I6698" s="81">
        <v>300</v>
      </c>
      <c r="J6698" s="78" t="s">
        <v>398</v>
      </c>
      <c r="K6698" s="78" t="s">
        <v>398</v>
      </c>
      <c r="L6698" s="78" t="s">
        <v>413</v>
      </c>
      <c r="M6698" s="78" t="s">
        <v>395</v>
      </c>
      <c r="N6698" s="78" t="s">
        <v>396</v>
      </c>
      <c r="O6698" s="82" t="s">
        <v>325</v>
      </c>
      <c r="P6698" s="82" t="s">
        <v>6229</v>
      </c>
      <c r="Q6698" s="83" t="str">
        <f>MID(Tabla1[[#This Row],[Aplicación]],14,1)</f>
        <v>2</v>
      </c>
      <c r="R6698" s="35" t="s">
        <v>265</v>
      </c>
      <c r="S6698" s="83" t="str">
        <f>MID(Tabla1[[#This Row],[Aplicación]],6,2)</f>
        <v>07</v>
      </c>
      <c r="T6698" s="84" t="str">
        <f>VLOOKUP(Tabla1[[#This Row],[AREA]],Hoja1!A:B,2,FALSE)</f>
        <v>07. Medio ambiente</v>
      </c>
      <c r="U6698" s="83" t="str">
        <f>MID(Tabla1[[#This Row],[Aplicación]],9,4)</f>
        <v>1711</v>
      </c>
      <c r="V6698" s="84" t="str">
        <f>VLOOKUP(Tabla1[[#This Row],[PROGRAMA]],Hoja1!A:B,2,FALSE)</f>
        <v>1711. Parques y jardines</v>
      </c>
      <c r="W6698" s="83" t="str">
        <f>MID(Tabla1[[#This Row],[Aplicación]],14,2)</f>
        <v>22</v>
      </c>
      <c r="X6698" s="83" t="str">
        <f>MID(Tabla1[[#This Row],[Aplicación]],14,6)</f>
        <v>22199</v>
      </c>
    </row>
    <row r="6699" spans="1:24" x14ac:dyDescent="0.25">
      <c r="A6699" s="77">
        <v>220240067500</v>
      </c>
      <c r="B6699" s="78" t="s">
        <v>702</v>
      </c>
      <c r="C6699" s="79">
        <v>45657</v>
      </c>
      <c r="D6699" s="77">
        <v>22024001011</v>
      </c>
      <c r="E6699" s="78" t="s">
        <v>1423</v>
      </c>
      <c r="F6699" s="80">
        <v>45.64</v>
      </c>
      <c r="G6699" s="78" t="s">
        <v>283</v>
      </c>
      <c r="H6699" s="78" t="s">
        <v>8576</v>
      </c>
      <c r="I6699" s="81">
        <v>300</v>
      </c>
      <c r="J6699" s="78" t="s">
        <v>398</v>
      </c>
      <c r="K6699" s="78" t="s">
        <v>398</v>
      </c>
      <c r="L6699" s="78" t="s">
        <v>399</v>
      </c>
      <c r="M6699" s="78" t="s">
        <v>395</v>
      </c>
      <c r="N6699" s="78" t="s">
        <v>396</v>
      </c>
      <c r="O6699" s="82" t="s">
        <v>325</v>
      </c>
      <c r="P6699" s="82" t="s">
        <v>6229</v>
      </c>
      <c r="Q6699" s="83" t="str">
        <f>MID(Tabla1[[#This Row],[Aplicación]],14,1)</f>
        <v>2</v>
      </c>
      <c r="R6699" s="35" t="s">
        <v>265</v>
      </c>
      <c r="S6699" s="83" t="str">
        <f>MID(Tabla1[[#This Row],[Aplicación]],6,2)</f>
        <v>11</v>
      </c>
      <c r="T6699" s="84" t="str">
        <f>VLOOKUP(Tabla1[[#This Row],[AREA]],Hoja1!A:B,2,FALSE)</f>
        <v>11. Salud pública y seguridad ciudadana</v>
      </c>
      <c r="U6699" s="83" t="str">
        <f>MID(Tabla1[[#This Row],[Aplicación]],9,4)</f>
        <v>1321</v>
      </c>
      <c r="V6699" s="84" t="str">
        <f>VLOOKUP(Tabla1[[#This Row],[PROGRAMA]],Hoja1!A:B,2,FALSE)</f>
        <v>1321. Policía municipal</v>
      </c>
      <c r="W6699" s="83" t="str">
        <f>MID(Tabla1[[#This Row],[Aplicación]],14,2)</f>
        <v>21</v>
      </c>
      <c r="X6699" s="83" t="str">
        <f>MID(Tabla1[[#This Row],[Aplicación]],14,6)</f>
        <v>214</v>
      </c>
    </row>
    <row r="6700" spans="1:24" x14ac:dyDescent="0.25">
      <c r="A6700" s="77">
        <v>220240064976</v>
      </c>
      <c r="B6700" s="78" t="s">
        <v>702</v>
      </c>
      <c r="C6700" s="79">
        <v>45657</v>
      </c>
      <c r="D6700" s="77">
        <v>22024003059</v>
      </c>
      <c r="E6700" s="78" t="s">
        <v>1306</v>
      </c>
      <c r="F6700" s="80">
        <v>45.01</v>
      </c>
      <c r="G6700" s="78" t="s">
        <v>81</v>
      </c>
      <c r="H6700" s="78" t="s">
        <v>8577</v>
      </c>
      <c r="I6700" s="81">
        <v>300</v>
      </c>
      <c r="J6700" s="78" t="s">
        <v>398</v>
      </c>
      <c r="K6700" s="78" t="s">
        <v>398</v>
      </c>
      <c r="L6700" s="78" t="s">
        <v>399</v>
      </c>
      <c r="M6700" s="78" t="s">
        <v>395</v>
      </c>
      <c r="N6700" s="78" t="s">
        <v>396</v>
      </c>
      <c r="O6700" s="82" t="s">
        <v>325</v>
      </c>
      <c r="P6700" s="82" t="s">
        <v>6229</v>
      </c>
      <c r="Q6700" s="83" t="str">
        <f>MID(Tabla1[[#This Row],[Aplicación]],14,1)</f>
        <v>2</v>
      </c>
      <c r="R6700" s="35" t="s">
        <v>265</v>
      </c>
      <c r="S6700" s="83" t="str">
        <f>MID(Tabla1[[#This Row],[Aplicación]],6,2)</f>
        <v>08</v>
      </c>
      <c r="T6700" s="84" t="str">
        <f>VLOOKUP(Tabla1[[#This Row],[AREA]],Hoja1!A:B,2,FALSE)</f>
        <v>08. Tráfico y movilidad</v>
      </c>
      <c r="U6700" s="83" t="str">
        <f>MID(Tabla1[[#This Row],[Aplicación]],9,4)</f>
        <v>1532</v>
      </c>
      <c r="V6700" s="84" t="str">
        <f>VLOOKUP(Tabla1[[#This Row],[PROGRAMA]],Hoja1!A:B,2,FALSE)</f>
        <v>1532. Pavimentación vias públicas y otros servicios urbanísticos</v>
      </c>
      <c r="W6700" s="83" t="str">
        <f>MID(Tabla1[[#This Row],[Aplicación]],14,2)</f>
        <v>21</v>
      </c>
      <c r="X6700" s="83" t="str">
        <f>MID(Tabla1[[#This Row],[Aplicación]],14,6)</f>
        <v>214</v>
      </c>
    </row>
    <row r="6701" spans="1:24" x14ac:dyDescent="0.25">
      <c r="A6701" s="77">
        <v>220240069074</v>
      </c>
      <c r="B6701" s="78" t="s">
        <v>702</v>
      </c>
      <c r="C6701" s="79">
        <v>45657</v>
      </c>
      <c r="D6701" s="77">
        <v>22024003315</v>
      </c>
      <c r="E6701" s="78" t="s">
        <v>2980</v>
      </c>
      <c r="F6701" s="80">
        <v>44.77</v>
      </c>
      <c r="G6701" s="78" t="s">
        <v>7773</v>
      </c>
      <c r="H6701" s="78" t="s">
        <v>8578</v>
      </c>
      <c r="I6701" s="81">
        <v>300</v>
      </c>
      <c r="J6701" s="78" t="s">
        <v>398</v>
      </c>
      <c r="K6701" s="78" t="s">
        <v>398</v>
      </c>
      <c r="L6701" s="78" t="s">
        <v>413</v>
      </c>
      <c r="M6701" s="78" t="s">
        <v>395</v>
      </c>
      <c r="N6701" s="78" t="s">
        <v>396</v>
      </c>
      <c r="O6701" s="82" t="s">
        <v>325</v>
      </c>
      <c r="P6701" s="82" t="s">
        <v>6229</v>
      </c>
      <c r="Q6701" s="83" t="str">
        <f>MID(Tabla1[[#This Row],[Aplicación]],14,1)</f>
        <v>2</v>
      </c>
      <c r="R6701" s="35" t="s">
        <v>265</v>
      </c>
      <c r="S6701" s="83" t="str">
        <f>MID(Tabla1[[#This Row],[Aplicación]],6,2)</f>
        <v>01</v>
      </c>
      <c r="T6701" s="84" t="str">
        <f>VLOOKUP(Tabla1[[#This Row],[AREA]],Hoja1!A:B,2,FALSE)</f>
        <v>01. Alcaldía</v>
      </c>
      <c r="U6701" s="83" t="str">
        <f>MID(Tabla1[[#This Row],[Aplicación]],9,4)</f>
        <v>9206</v>
      </c>
      <c r="V6701" s="84" t="str">
        <f>VLOOKUP(Tabla1[[#This Row],[PROGRAMA]],Hoja1!A:B,2,FALSE)</f>
        <v>9206. Archivo municipal</v>
      </c>
      <c r="W6701" s="83" t="str">
        <f>MID(Tabla1[[#This Row],[Aplicación]],14,2)</f>
        <v>22</v>
      </c>
      <c r="X6701" s="83" t="str">
        <f>MID(Tabla1[[#This Row],[Aplicación]],14,6)</f>
        <v>22199</v>
      </c>
    </row>
    <row r="6702" spans="1:24" x14ac:dyDescent="0.25">
      <c r="A6702" s="77">
        <v>220240063617</v>
      </c>
      <c r="B6702" s="78" t="s">
        <v>702</v>
      </c>
      <c r="C6702" s="79">
        <v>45653</v>
      </c>
      <c r="D6702" s="77">
        <v>22024000941</v>
      </c>
      <c r="E6702" s="78" t="s">
        <v>1452</v>
      </c>
      <c r="F6702" s="80">
        <v>44.55</v>
      </c>
      <c r="G6702" s="78" t="s">
        <v>82</v>
      </c>
      <c r="H6702" s="78" t="s">
        <v>8579</v>
      </c>
      <c r="I6702" s="81">
        <v>300</v>
      </c>
      <c r="J6702" s="78" t="s">
        <v>398</v>
      </c>
      <c r="K6702" s="78" t="s">
        <v>398</v>
      </c>
      <c r="L6702" s="78" t="s">
        <v>413</v>
      </c>
      <c r="M6702" s="78" t="s">
        <v>395</v>
      </c>
      <c r="N6702" s="78" t="s">
        <v>396</v>
      </c>
      <c r="O6702" s="82" t="s">
        <v>325</v>
      </c>
      <c r="P6702" s="82" t="s">
        <v>6229</v>
      </c>
      <c r="Q6702" s="83" t="str">
        <f>MID(Tabla1[[#This Row],[Aplicación]],14,1)</f>
        <v>2</v>
      </c>
      <c r="R6702" s="35" t="s">
        <v>265</v>
      </c>
      <c r="S6702" s="83" t="str">
        <f>MID(Tabla1[[#This Row],[Aplicación]],6,2)</f>
        <v>06</v>
      </c>
      <c r="T6702" s="84" t="str">
        <f>VLOOKUP(Tabla1[[#This Row],[AREA]],Hoja1!A:B,2,FALSE)</f>
        <v>06. Educación y cultura</v>
      </c>
      <c r="U6702" s="83" t="str">
        <f>MID(Tabla1[[#This Row],[Aplicación]],9,4)</f>
        <v>3321</v>
      </c>
      <c r="V6702" s="84" t="str">
        <f>VLOOKUP(Tabla1[[#This Row],[PROGRAMA]],Hoja1!A:B,2,FALSE)</f>
        <v>3321. Bibliotecas públicas</v>
      </c>
      <c r="W6702" s="83" t="str">
        <f>MID(Tabla1[[#This Row],[Aplicación]],14,2)</f>
        <v>21</v>
      </c>
      <c r="X6702" s="83" t="str">
        <f>MID(Tabla1[[#This Row],[Aplicación]],14,6)</f>
        <v>212</v>
      </c>
    </row>
    <row r="6703" spans="1:24" x14ac:dyDescent="0.25">
      <c r="A6703" s="77">
        <v>220240062623</v>
      </c>
      <c r="B6703" s="78" t="s">
        <v>390</v>
      </c>
      <c r="C6703" s="79">
        <v>45649</v>
      </c>
      <c r="D6703" s="77">
        <v>22024009148</v>
      </c>
      <c r="E6703" s="78" t="s">
        <v>8544</v>
      </c>
      <c r="F6703" s="80">
        <v>6921.2</v>
      </c>
      <c r="G6703" s="78" t="s">
        <v>8580</v>
      </c>
      <c r="H6703" s="78" t="s">
        <v>8581</v>
      </c>
      <c r="I6703" s="81" t="s">
        <v>2930</v>
      </c>
      <c r="J6703" s="78" t="s">
        <v>8582</v>
      </c>
      <c r="K6703" s="78" t="s">
        <v>8582</v>
      </c>
      <c r="L6703" s="78" t="s">
        <v>413</v>
      </c>
      <c r="M6703" s="78" t="s">
        <v>585</v>
      </c>
      <c r="N6703" s="78" t="s">
        <v>539</v>
      </c>
      <c r="O6703" s="82" t="s">
        <v>326</v>
      </c>
      <c r="P6703" s="82" t="s">
        <v>6229</v>
      </c>
      <c r="Q6703" s="83" t="str">
        <f>MID(Tabla1[[#This Row],[Aplicación]],14,1)</f>
        <v>2</v>
      </c>
      <c r="R6703" s="35" t="s">
        <v>265</v>
      </c>
      <c r="S6703" s="83" t="str">
        <f>MID(Tabla1[[#This Row],[Aplicación]],6,2)</f>
        <v>08</v>
      </c>
      <c r="T6703" s="84" t="str">
        <f>VLOOKUP(Tabla1[[#This Row],[AREA]],Hoja1!A:B,2,FALSE)</f>
        <v>08. Tráfico y movilidad</v>
      </c>
      <c r="U6703" s="83" t="str">
        <f>MID(Tabla1[[#This Row],[Aplicación]],9,4)</f>
        <v>1532</v>
      </c>
      <c r="V6703" s="84" t="str">
        <f>VLOOKUP(Tabla1[[#This Row],[PROGRAMA]],Hoja1!A:B,2,FALSE)</f>
        <v>1532. Pavimentación vias públicas y otros servicios urbanísticos</v>
      </c>
      <c r="W6703" s="83" t="str">
        <f>MID(Tabla1[[#This Row],[Aplicación]],14,2)</f>
        <v>20</v>
      </c>
      <c r="X6703" s="83" t="str">
        <f>MID(Tabla1[[#This Row],[Aplicación]],14,6)</f>
        <v>206</v>
      </c>
    </row>
    <row r="6704" spans="1:24" x14ac:dyDescent="0.25">
      <c r="A6704" s="77">
        <v>220240053225</v>
      </c>
      <c r="B6704" s="78" t="s">
        <v>390</v>
      </c>
      <c r="C6704" s="79">
        <v>45603</v>
      </c>
      <c r="D6704" s="77">
        <v>22024000592</v>
      </c>
      <c r="E6704" s="78" t="s">
        <v>1244</v>
      </c>
      <c r="F6704" s="80">
        <v>3718.33</v>
      </c>
      <c r="G6704" s="78" t="s">
        <v>2197</v>
      </c>
      <c r="H6704" s="78" t="s">
        <v>8583</v>
      </c>
      <c r="I6704" s="81" t="s">
        <v>2930</v>
      </c>
      <c r="J6704" s="78" t="s">
        <v>398</v>
      </c>
      <c r="K6704" s="78" t="s">
        <v>398</v>
      </c>
      <c r="L6704" s="78" t="s">
        <v>399</v>
      </c>
      <c r="M6704" s="78" t="s">
        <v>585</v>
      </c>
      <c r="N6704" s="78" t="s">
        <v>539</v>
      </c>
      <c r="O6704" s="82" t="s">
        <v>326</v>
      </c>
      <c r="P6704" s="82" t="s">
        <v>6229</v>
      </c>
      <c r="Q6704" s="83" t="str">
        <f>MID(Tabla1[[#This Row],[Aplicación]],14,1)</f>
        <v>2</v>
      </c>
      <c r="R6704" s="35" t="s">
        <v>265</v>
      </c>
      <c r="S6704" s="83" t="str">
        <f>MID(Tabla1[[#This Row],[Aplicación]],6,2)</f>
        <v>09</v>
      </c>
      <c r="T6704" s="84" t="str">
        <f>VLOOKUP(Tabla1[[#This Row],[AREA]],Hoja1!A:B,2,FALSE)</f>
        <v>09. Turismo, eventos y marca ciudad</v>
      </c>
      <c r="U6704" s="83" t="str">
        <f>MID(Tabla1[[#This Row],[Aplicación]],9,4)</f>
        <v>4321</v>
      </c>
      <c r="V6704" s="84" t="str">
        <f>VLOOKUP(Tabla1[[#This Row],[PROGRAMA]],Hoja1!A:B,2,FALSE)</f>
        <v>4321. Turismo</v>
      </c>
      <c r="W6704" s="83" t="str">
        <f>MID(Tabla1[[#This Row],[Aplicación]],14,2)</f>
        <v>22</v>
      </c>
      <c r="X6704" s="83" t="str">
        <f>MID(Tabla1[[#This Row],[Aplicación]],14,6)</f>
        <v>22799</v>
      </c>
    </row>
    <row r="6705" spans="1:24" x14ac:dyDescent="0.25">
      <c r="A6705" s="77">
        <v>220240062747</v>
      </c>
      <c r="B6705" s="78" t="s">
        <v>390</v>
      </c>
      <c r="C6705" s="79">
        <v>45649</v>
      </c>
      <c r="D6705" s="77">
        <v>22024009469</v>
      </c>
      <c r="E6705" s="78" t="s">
        <v>1220</v>
      </c>
      <c r="F6705" s="80">
        <v>6874.01</v>
      </c>
      <c r="G6705" s="78" t="s">
        <v>347</v>
      </c>
      <c r="H6705" s="78" t="s">
        <v>8584</v>
      </c>
      <c r="I6705" s="81" t="s">
        <v>2930</v>
      </c>
      <c r="J6705" s="78" t="s">
        <v>419</v>
      </c>
      <c r="K6705" s="78" t="s">
        <v>420</v>
      </c>
      <c r="L6705" s="78" t="s">
        <v>399</v>
      </c>
      <c r="M6705" s="78" t="s">
        <v>585</v>
      </c>
      <c r="N6705" s="78" t="s">
        <v>539</v>
      </c>
      <c r="O6705" s="82" t="s">
        <v>326</v>
      </c>
      <c r="P6705" s="82" t="s">
        <v>6229</v>
      </c>
      <c r="Q6705" s="83" t="str">
        <f>MID(Tabla1[[#This Row],[Aplicación]],14,1)</f>
        <v>6</v>
      </c>
      <c r="R6705" s="35" t="s">
        <v>266</v>
      </c>
      <c r="S6705" s="83" t="str">
        <f>MID(Tabla1[[#This Row],[Aplicación]],6,2)</f>
        <v>07</v>
      </c>
      <c r="T6705" s="84" t="str">
        <f>VLOOKUP(Tabla1[[#This Row],[AREA]],Hoja1!A:B,2,FALSE)</f>
        <v>07. Medio ambiente</v>
      </c>
      <c r="U6705" s="83" t="str">
        <f>MID(Tabla1[[#This Row],[Aplicación]],9,4)</f>
        <v>1711</v>
      </c>
      <c r="V6705" s="84" t="str">
        <f>VLOOKUP(Tabla1[[#This Row],[PROGRAMA]],Hoja1!A:B,2,FALSE)</f>
        <v>1711. Parques y jardines</v>
      </c>
      <c r="W6705" s="83" t="str">
        <f>MID(Tabla1[[#This Row],[Aplicación]],14,2)</f>
        <v>61</v>
      </c>
      <c r="X6705" s="83" t="str">
        <f>MID(Tabla1[[#This Row],[Aplicación]],14,6)</f>
        <v>619</v>
      </c>
    </row>
    <row r="6706" spans="1:24" x14ac:dyDescent="0.25">
      <c r="A6706" s="77">
        <v>220240062749</v>
      </c>
      <c r="B6706" s="78" t="s">
        <v>390</v>
      </c>
      <c r="C6706" s="79">
        <v>45649</v>
      </c>
      <c r="D6706" s="77">
        <v>22024009532</v>
      </c>
      <c r="E6706" s="78" t="s">
        <v>1244</v>
      </c>
      <c r="F6706" s="80">
        <v>3969.66</v>
      </c>
      <c r="G6706" s="78" t="s">
        <v>69</v>
      </c>
      <c r="H6706" s="78" t="s">
        <v>8585</v>
      </c>
      <c r="I6706" s="81" t="s">
        <v>2930</v>
      </c>
      <c r="J6706" s="78" t="s">
        <v>398</v>
      </c>
      <c r="K6706" s="78" t="s">
        <v>398</v>
      </c>
      <c r="L6706" s="78" t="s">
        <v>399</v>
      </c>
      <c r="M6706" s="78" t="s">
        <v>585</v>
      </c>
      <c r="N6706" s="78" t="s">
        <v>539</v>
      </c>
      <c r="O6706" s="82" t="s">
        <v>326</v>
      </c>
      <c r="P6706" s="82" t="s">
        <v>6229</v>
      </c>
      <c r="Q6706" s="83" t="str">
        <f>MID(Tabla1[[#This Row],[Aplicación]],14,1)</f>
        <v>2</v>
      </c>
      <c r="R6706" s="35" t="s">
        <v>265</v>
      </c>
      <c r="S6706" s="83" t="str">
        <f>MID(Tabla1[[#This Row],[Aplicación]],6,2)</f>
        <v>09</v>
      </c>
      <c r="T6706" s="84" t="str">
        <f>VLOOKUP(Tabla1[[#This Row],[AREA]],Hoja1!A:B,2,FALSE)</f>
        <v>09. Turismo, eventos y marca ciudad</v>
      </c>
      <c r="U6706" s="83" t="str">
        <f>MID(Tabla1[[#This Row],[Aplicación]],9,4)</f>
        <v>4321</v>
      </c>
      <c r="V6706" s="84" t="str">
        <f>VLOOKUP(Tabla1[[#This Row],[PROGRAMA]],Hoja1!A:B,2,FALSE)</f>
        <v>4321. Turismo</v>
      </c>
      <c r="W6706" s="83" t="str">
        <f>MID(Tabla1[[#This Row],[Aplicación]],14,2)</f>
        <v>22</v>
      </c>
      <c r="X6706" s="83" t="str">
        <f>MID(Tabla1[[#This Row],[Aplicación]],14,6)</f>
        <v>22799</v>
      </c>
    </row>
    <row r="6707" spans="1:24" x14ac:dyDescent="0.25">
      <c r="A6707" s="77">
        <v>220240067443</v>
      </c>
      <c r="B6707" s="78" t="s">
        <v>702</v>
      </c>
      <c r="C6707" s="79">
        <v>45657</v>
      </c>
      <c r="D6707" s="77">
        <v>22024001014</v>
      </c>
      <c r="E6707" s="78" t="s">
        <v>1341</v>
      </c>
      <c r="F6707" s="80">
        <v>44.13</v>
      </c>
      <c r="G6707" s="78" t="s">
        <v>41</v>
      </c>
      <c r="H6707" s="78" t="s">
        <v>8586</v>
      </c>
      <c r="I6707" s="81">
        <v>300</v>
      </c>
      <c r="J6707" s="78" t="s">
        <v>398</v>
      </c>
      <c r="K6707" s="78" t="s">
        <v>398</v>
      </c>
      <c r="L6707" s="78" t="s">
        <v>413</v>
      </c>
      <c r="M6707" s="78" t="s">
        <v>395</v>
      </c>
      <c r="N6707" s="78" t="s">
        <v>396</v>
      </c>
      <c r="O6707" s="82" t="s">
        <v>325</v>
      </c>
      <c r="P6707" s="82" t="s">
        <v>6229</v>
      </c>
      <c r="Q6707" s="83" t="str">
        <f>MID(Tabla1[[#This Row],[Aplicación]],14,1)</f>
        <v>2</v>
      </c>
      <c r="R6707" s="35" t="s">
        <v>265</v>
      </c>
      <c r="S6707" s="83" t="str">
        <f>MID(Tabla1[[#This Row],[Aplicación]],6,2)</f>
        <v>11</v>
      </c>
      <c r="T6707" s="84" t="str">
        <f>VLOOKUP(Tabla1[[#This Row],[AREA]],Hoja1!A:B,2,FALSE)</f>
        <v>11. Salud pública y seguridad ciudadana</v>
      </c>
      <c r="U6707" s="83" t="str">
        <f>MID(Tabla1[[#This Row],[Aplicación]],9,4)</f>
        <v>1321</v>
      </c>
      <c r="V6707" s="84" t="str">
        <f>VLOOKUP(Tabla1[[#This Row],[PROGRAMA]],Hoja1!A:B,2,FALSE)</f>
        <v>1321. Policía municipal</v>
      </c>
      <c r="W6707" s="83" t="str">
        <f>MID(Tabla1[[#This Row],[Aplicación]],14,2)</f>
        <v>22</v>
      </c>
      <c r="X6707" s="83" t="str">
        <f>MID(Tabla1[[#This Row],[Aplicación]],14,6)</f>
        <v>22199</v>
      </c>
    </row>
    <row r="6708" spans="1:24" x14ac:dyDescent="0.25">
      <c r="A6708" s="77">
        <v>220240064993</v>
      </c>
      <c r="B6708" s="78" t="s">
        <v>702</v>
      </c>
      <c r="C6708" s="79">
        <v>45657</v>
      </c>
      <c r="D6708" s="77">
        <v>22024000940</v>
      </c>
      <c r="E6708" s="78" t="s">
        <v>1285</v>
      </c>
      <c r="F6708" s="80">
        <v>42.25</v>
      </c>
      <c r="G6708" s="78" t="s">
        <v>81</v>
      </c>
      <c r="H6708" s="78" t="s">
        <v>8587</v>
      </c>
      <c r="I6708" s="81">
        <v>300</v>
      </c>
      <c r="J6708" s="78" t="s">
        <v>398</v>
      </c>
      <c r="K6708" s="78" t="s">
        <v>398</v>
      </c>
      <c r="L6708" s="78" t="s">
        <v>413</v>
      </c>
      <c r="M6708" s="78" t="s">
        <v>395</v>
      </c>
      <c r="N6708" s="78" t="s">
        <v>396</v>
      </c>
      <c r="O6708" s="82" t="s">
        <v>325</v>
      </c>
      <c r="P6708" s="82" t="s">
        <v>6229</v>
      </c>
      <c r="Q6708" s="83" t="str">
        <f>MID(Tabla1[[#This Row],[Aplicación]],14,1)</f>
        <v>2</v>
      </c>
      <c r="R6708" s="35" t="s">
        <v>265</v>
      </c>
      <c r="S6708" s="83" t="str">
        <f>MID(Tabla1[[#This Row],[Aplicación]],6,2)</f>
        <v>06</v>
      </c>
      <c r="T6708" s="84" t="str">
        <f>VLOOKUP(Tabla1[[#This Row],[AREA]],Hoja1!A:B,2,FALSE)</f>
        <v>06. Educación y cultura</v>
      </c>
      <c r="U6708" s="83" t="str">
        <f>MID(Tabla1[[#This Row],[Aplicación]],9,4)</f>
        <v>3232</v>
      </c>
      <c r="V6708" s="84" t="str">
        <f>VLOOKUP(Tabla1[[#This Row],[PROGRAMA]],Hoja1!A:B,2,FALSE)</f>
        <v>3232. Conservación y mantenimiento centros educación infantil y primaria</v>
      </c>
      <c r="W6708" s="83" t="str">
        <f>MID(Tabla1[[#This Row],[Aplicación]],14,2)</f>
        <v>21</v>
      </c>
      <c r="X6708" s="83" t="str">
        <f>MID(Tabla1[[#This Row],[Aplicación]],14,6)</f>
        <v>212</v>
      </c>
    </row>
    <row r="6709" spans="1:24" x14ac:dyDescent="0.25">
      <c r="A6709" s="77">
        <v>220240067460</v>
      </c>
      <c r="B6709" s="78" t="s">
        <v>702</v>
      </c>
      <c r="C6709" s="79">
        <v>45657</v>
      </c>
      <c r="D6709" s="77">
        <v>22024001045</v>
      </c>
      <c r="E6709" s="78" t="s">
        <v>1353</v>
      </c>
      <c r="F6709" s="80">
        <v>41.81</v>
      </c>
      <c r="G6709" s="78" t="s">
        <v>838</v>
      </c>
      <c r="H6709" s="78" t="s">
        <v>8588</v>
      </c>
      <c r="I6709" s="81">
        <v>300</v>
      </c>
      <c r="J6709" s="78" t="s">
        <v>398</v>
      </c>
      <c r="K6709" s="78" t="s">
        <v>398</v>
      </c>
      <c r="L6709" s="78" t="s">
        <v>413</v>
      </c>
      <c r="M6709" s="78" t="s">
        <v>395</v>
      </c>
      <c r="N6709" s="78" t="s">
        <v>396</v>
      </c>
      <c r="O6709" s="82" t="s">
        <v>325</v>
      </c>
      <c r="P6709" s="82" t="s">
        <v>6229</v>
      </c>
      <c r="Q6709" s="83" t="str">
        <f>MID(Tabla1[[#This Row],[Aplicación]],14,1)</f>
        <v>2</v>
      </c>
      <c r="R6709" s="35" t="s">
        <v>265</v>
      </c>
      <c r="S6709" s="83" t="str">
        <f>MID(Tabla1[[#This Row],[Aplicación]],6,2)</f>
        <v>11</v>
      </c>
      <c r="T6709" s="84" t="str">
        <f>VLOOKUP(Tabla1[[#This Row],[AREA]],Hoja1!A:B,2,FALSE)</f>
        <v>11. Salud pública y seguridad ciudadana</v>
      </c>
      <c r="U6709" s="83" t="str">
        <f>MID(Tabla1[[#This Row],[Aplicación]],9,4)</f>
        <v>3111</v>
      </c>
      <c r="V6709" s="84" t="str">
        <f>VLOOKUP(Tabla1[[#This Row],[PROGRAMA]],Hoja1!A:B,2,FALSE)</f>
        <v>3111. Protección de la salubridad pública</v>
      </c>
      <c r="W6709" s="83" t="str">
        <f>MID(Tabla1[[#This Row],[Aplicación]],14,2)</f>
        <v>22</v>
      </c>
      <c r="X6709" s="83" t="str">
        <f>MID(Tabla1[[#This Row],[Aplicación]],14,6)</f>
        <v>22199</v>
      </c>
    </row>
    <row r="6710" spans="1:24" x14ac:dyDescent="0.25">
      <c r="A6710" s="77">
        <v>220240064576</v>
      </c>
      <c r="B6710" s="78" t="s">
        <v>390</v>
      </c>
      <c r="C6710" s="79">
        <v>45656</v>
      </c>
      <c r="D6710" s="77">
        <v>22024009611</v>
      </c>
      <c r="E6710" s="78" t="s">
        <v>1148</v>
      </c>
      <c r="F6710" s="80">
        <v>6665.56</v>
      </c>
      <c r="G6710" s="78" t="s">
        <v>7176</v>
      </c>
      <c r="H6710" s="78" t="s">
        <v>8589</v>
      </c>
      <c r="I6710" s="81">
        <v>220</v>
      </c>
      <c r="J6710" s="78" t="s">
        <v>403</v>
      </c>
      <c r="K6710" s="78" t="s">
        <v>393</v>
      </c>
      <c r="L6710" s="78" t="s">
        <v>399</v>
      </c>
      <c r="M6710" s="78" t="s">
        <v>395</v>
      </c>
      <c r="N6710" s="78" t="s">
        <v>396</v>
      </c>
      <c r="O6710" s="82" t="s">
        <v>325</v>
      </c>
      <c r="P6710" s="82" t="s">
        <v>6229</v>
      </c>
      <c r="Q6710" s="83" t="str">
        <f>MID(Tabla1[[#This Row],[Aplicación]],14,1)</f>
        <v>6</v>
      </c>
      <c r="R6710" s="35" t="s">
        <v>266</v>
      </c>
      <c r="S6710" s="83" t="str">
        <f>MID(Tabla1[[#This Row],[Aplicación]],6,2)</f>
        <v>03</v>
      </c>
      <c r="T6710" s="84" t="str">
        <f>VLOOKUP(Tabla1[[#This Row],[AREA]],Hoja1!A:B,2,FALSE)</f>
        <v>03. Participación ciudadana y deportes</v>
      </c>
      <c r="U6710" s="83" t="str">
        <f>MID(Tabla1[[#This Row],[Aplicación]],9,4)</f>
        <v>9241</v>
      </c>
      <c r="V6710" s="84" t="str">
        <f>VLOOKUP(Tabla1[[#This Row],[PROGRAMA]],Hoja1!A:B,2,FALSE)</f>
        <v>9241. Participación ciudadana</v>
      </c>
      <c r="W6710" s="83" t="str">
        <f>MID(Tabla1[[#This Row],[Aplicación]],14,2)</f>
        <v>63</v>
      </c>
      <c r="X6710" s="83" t="str">
        <f>MID(Tabla1[[#This Row],[Aplicación]],14,6)</f>
        <v>632</v>
      </c>
    </row>
    <row r="6711" spans="1:24" x14ac:dyDescent="0.25">
      <c r="A6711" s="77">
        <v>220240046649</v>
      </c>
      <c r="B6711" s="78" t="s">
        <v>390</v>
      </c>
      <c r="C6711" s="79">
        <v>45572</v>
      </c>
      <c r="D6711" s="77">
        <v>22024007608</v>
      </c>
      <c r="E6711" s="78" t="s">
        <v>3423</v>
      </c>
      <c r="F6711" s="80">
        <v>4127.55</v>
      </c>
      <c r="G6711" s="78" t="s">
        <v>984</v>
      </c>
      <c r="H6711" s="78" t="s">
        <v>8590</v>
      </c>
      <c r="I6711" s="81" t="s">
        <v>2930</v>
      </c>
      <c r="J6711" s="78" t="s">
        <v>979</v>
      </c>
      <c r="K6711" s="78" t="s">
        <v>980</v>
      </c>
      <c r="L6711" s="78" t="s">
        <v>413</v>
      </c>
      <c r="M6711" s="78" t="s">
        <v>585</v>
      </c>
      <c r="N6711" s="78" t="s">
        <v>539</v>
      </c>
      <c r="O6711" s="82" t="s">
        <v>326</v>
      </c>
      <c r="P6711" s="82" t="s">
        <v>6229</v>
      </c>
      <c r="Q6711" s="83" t="str">
        <f>MID(Tabla1[[#This Row],[Aplicación]],14,1)</f>
        <v>6</v>
      </c>
      <c r="R6711" s="35" t="s">
        <v>266</v>
      </c>
      <c r="S6711" s="83" t="str">
        <f>MID(Tabla1[[#This Row],[Aplicación]],6,2)</f>
        <v>11</v>
      </c>
      <c r="T6711" s="84" t="str">
        <f>VLOOKUP(Tabla1[[#This Row],[AREA]],Hoja1!A:B,2,FALSE)</f>
        <v>11. Salud pública y seguridad ciudadana</v>
      </c>
      <c r="U6711" s="83" t="str">
        <f>MID(Tabla1[[#This Row],[Aplicación]],9,4)</f>
        <v>1361</v>
      </c>
      <c r="V6711" s="84" t="str">
        <f>VLOOKUP(Tabla1[[#This Row],[PROGRAMA]],Hoja1!A:B,2,FALSE)</f>
        <v>1361. Prevención y extinción de incencios</v>
      </c>
      <c r="W6711" s="83" t="str">
        <f>MID(Tabla1[[#This Row],[Aplicación]],14,2)</f>
        <v>62</v>
      </c>
      <c r="X6711" s="83" t="str">
        <f>MID(Tabla1[[#This Row],[Aplicación]],14,6)</f>
        <v>623</v>
      </c>
    </row>
    <row r="6712" spans="1:24" x14ac:dyDescent="0.25">
      <c r="A6712" s="77">
        <v>220240061649</v>
      </c>
      <c r="B6712" s="78" t="s">
        <v>390</v>
      </c>
      <c r="C6712" s="79">
        <v>45644</v>
      </c>
      <c r="D6712" s="77">
        <v>22024008995</v>
      </c>
      <c r="E6712" s="78" t="s">
        <v>3771</v>
      </c>
      <c r="F6712" s="80">
        <v>4162.16</v>
      </c>
      <c r="G6712" s="78" t="s">
        <v>8591</v>
      </c>
      <c r="H6712" s="78" t="s">
        <v>8592</v>
      </c>
      <c r="I6712" s="81" t="s">
        <v>2930</v>
      </c>
      <c r="J6712" s="78" t="s">
        <v>393</v>
      </c>
      <c r="K6712" s="78" t="s">
        <v>393</v>
      </c>
      <c r="L6712" s="78" t="s">
        <v>399</v>
      </c>
      <c r="M6712" s="78" t="s">
        <v>585</v>
      </c>
      <c r="N6712" s="78" t="s">
        <v>539</v>
      </c>
      <c r="O6712" s="82" t="s">
        <v>326</v>
      </c>
      <c r="P6712" s="82" t="s">
        <v>6229</v>
      </c>
      <c r="Q6712" s="83" t="str">
        <f>MID(Tabla1[[#This Row],[Aplicación]],14,1)</f>
        <v>2</v>
      </c>
      <c r="R6712" s="35" t="s">
        <v>265</v>
      </c>
      <c r="S6712" s="83" t="str">
        <f>MID(Tabla1[[#This Row],[Aplicación]],6,2)</f>
        <v>10</v>
      </c>
      <c r="T6712" s="84" t="str">
        <f>VLOOKUP(Tabla1[[#This Row],[AREA]],Hoja1!A:B,2,FALSE)</f>
        <v>10. Personas mayores, familia y servicios sociales</v>
      </c>
      <c r="U6712" s="83" t="str">
        <f>MID(Tabla1[[#This Row],[Aplicación]],9,4)</f>
        <v>2314</v>
      </c>
      <c r="V6712" s="84" t="str">
        <f>VLOOKUP(Tabla1[[#This Row],[PROGRAMA]],Hoja1!A:B,2,FALSE)</f>
        <v>2314. Centro de programas juveniles</v>
      </c>
      <c r="W6712" s="83" t="str">
        <f>MID(Tabla1[[#This Row],[Aplicación]],14,2)</f>
        <v>22</v>
      </c>
      <c r="X6712" s="83" t="str">
        <f>MID(Tabla1[[#This Row],[Aplicación]],14,6)</f>
        <v>22701</v>
      </c>
    </row>
    <row r="6713" spans="1:24" x14ac:dyDescent="0.25">
      <c r="A6713" s="77">
        <v>220240057966</v>
      </c>
      <c r="B6713" s="78" t="s">
        <v>390</v>
      </c>
      <c r="C6713" s="79">
        <v>45630</v>
      </c>
      <c r="D6713" s="77">
        <v>22024009003</v>
      </c>
      <c r="E6713" s="78" t="s">
        <v>1226</v>
      </c>
      <c r="F6713" s="80">
        <v>4235</v>
      </c>
      <c r="G6713" s="78" t="s">
        <v>8593</v>
      </c>
      <c r="H6713" s="78" t="s">
        <v>8594</v>
      </c>
      <c r="I6713" s="81" t="s">
        <v>2930</v>
      </c>
      <c r="J6713" s="78" t="s">
        <v>506</v>
      </c>
      <c r="K6713" s="78" t="s">
        <v>506</v>
      </c>
      <c r="L6713" s="78" t="s">
        <v>399</v>
      </c>
      <c r="M6713" s="78" t="s">
        <v>585</v>
      </c>
      <c r="N6713" s="78" t="s">
        <v>539</v>
      </c>
      <c r="O6713" s="82" t="s">
        <v>326</v>
      </c>
      <c r="P6713" s="82" t="s">
        <v>6229</v>
      </c>
      <c r="Q6713" s="83" t="str">
        <f>MID(Tabla1[[#This Row],[Aplicación]],14,1)</f>
        <v>2</v>
      </c>
      <c r="R6713" s="35" t="s">
        <v>265</v>
      </c>
      <c r="S6713" s="83" t="str">
        <f>MID(Tabla1[[#This Row],[Aplicación]],6,2)</f>
        <v>01</v>
      </c>
      <c r="T6713" s="84" t="str">
        <f>VLOOKUP(Tabla1[[#This Row],[AREA]],Hoja1!A:B,2,FALSE)</f>
        <v>01. Alcaldía</v>
      </c>
      <c r="U6713" s="83" t="str">
        <f>MID(Tabla1[[#This Row],[Aplicación]],9,4)</f>
        <v>4331</v>
      </c>
      <c r="V6713" s="84" t="str">
        <f>VLOOKUP(Tabla1[[#This Row],[PROGRAMA]],Hoja1!A:B,2,FALSE)</f>
        <v>4331. Desarrollo empresarial</v>
      </c>
      <c r="W6713" s="83" t="str">
        <f>MID(Tabla1[[#This Row],[Aplicación]],14,2)</f>
        <v>22</v>
      </c>
      <c r="X6713" s="83" t="str">
        <f>MID(Tabla1[[#This Row],[Aplicación]],14,6)</f>
        <v>22706</v>
      </c>
    </row>
    <row r="6714" spans="1:24" x14ac:dyDescent="0.25">
      <c r="A6714" s="77">
        <v>220240056008</v>
      </c>
      <c r="B6714" s="78" t="s">
        <v>390</v>
      </c>
      <c r="C6714" s="79">
        <v>45621</v>
      </c>
      <c r="D6714" s="77">
        <v>22024008786</v>
      </c>
      <c r="E6714" s="78" t="s">
        <v>5586</v>
      </c>
      <c r="F6714" s="80">
        <v>1306.8</v>
      </c>
      <c r="G6714" s="78" t="s">
        <v>8595</v>
      </c>
      <c r="H6714" s="78" t="s">
        <v>8596</v>
      </c>
      <c r="I6714" s="81" t="s">
        <v>2930</v>
      </c>
      <c r="J6714" s="78" t="s">
        <v>398</v>
      </c>
      <c r="K6714" s="78" t="s">
        <v>398</v>
      </c>
      <c r="L6714" s="78" t="s">
        <v>413</v>
      </c>
      <c r="M6714" s="78" t="s">
        <v>585</v>
      </c>
      <c r="N6714" s="78" t="s">
        <v>539</v>
      </c>
      <c r="O6714" s="82" t="s">
        <v>326</v>
      </c>
      <c r="P6714" s="82" t="s">
        <v>6229</v>
      </c>
      <c r="Q6714" s="83" t="str">
        <f>MID(Tabla1[[#This Row],[Aplicación]],14,1)</f>
        <v>6</v>
      </c>
      <c r="R6714" s="35" t="s">
        <v>266</v>
      </c>
      <c r="S6714" s="83" t="str">
        <f>MID(Tabla1[[#This Row],[Aplicación]],6,2)</f>
        <v>03</v>
      </c>
      <c r="T6714" s="84" t="str">
        <f>VLOOKUP(Tabla1[[#This Row],[AREA]],Hoja1!A:B,2,FALSE)</f>
        <v>03. Participación ciudadana y deportes</v>
      </c>
      <c r="U6714" s="83" t="str">
        <f>MID(Tabla1[[#This Row],[Aplicación]],9,4)</f>
        <v>9241</v>
      </c>
      <c r="V6714" s="84" t="str">
        <f>VLOOKUP(Tabla1[[#This Row],[PROGRAMA]],Hoja1!A:B,2,FALSE)</f>
        <v>9241. Participación ciudadana</v>
      </c>
      <c r="W6714" s="83" t="str">
        <f>MID(Tabla1[[#This Row],[Aplicación]],14,2)</f>
        <v>62</v>
      </c>
      <c r="X6714" s="83" t="str">
        <f>MID(Tabla1[[#This Row],[Aplicación]],14,6)</f>
        <v>623</v>
      </c>
    </row>
    <row r="6715" spans="1:24" x14ac:dyDescent="0.25">
      <c r="A6715" s="77">
        <v>220240064609</v>
      </c>
      <c r="B6715" s="78" t="s">
        <v>390</v>
      </c>
      <c r="C6715" s="79">
        <v>45657</v>
      </c>
      <c r="D6715" s="77">
        <v>22024009118</v>
      </c>
      <c r="E6715" s="78" t="s">
        <v>1380</v>
      </c>
      <c r="F6715" s="80">
        <v>4386.25</v>
      </c>
      <c r="G6715" s="78" t="s">
        <v>30</v>
      </c>
      <c r="H6715" s="78" t="s">
        <v>8597</v>
      </c>
      <c r="I6715" s="81">
        <v>220</v>
      </c>
      <c r="J6715" s="78" t="s">
        <v>398</v>
      </c>
      <c r="K6715" s="78" t="s">
        <v>398</v>
      </c>
      <c r="L6715" s="78" t="s">
        <v>413</v>
      </c>
      <c r="M6715" s="78" t="s">
        <v>585</v>
      </c>
      <c r="N6715" s="78" t="s">
        <v>539</v>
      </c>
      <c r="O6715" s="82" t="s">
        <v>326</v>
      </c>
      <c r="P6715" s="82" t="s">
        <v>6229</v>
      </c>
      <c r="Q6715" s="83" t="str">
        <f>MID(Tabla1[[#This Row],[Aplicación]],14,1)</f>
        <v>2</v>
      </c>
      <c r="R6715" s="35" t="s">
        <v>265</v>
      </c>
      <c r="S6715" s="83" t="str">
        <f>MID(Tabla1[[#This Row],[Aplicación]],6,2)</f>
        <v>08</v>
      </c>
      <c r="T6715" s="84" t="str">
        <f>VLOOKUP(Tabla1[[#This Row],[AREA]],Hoja1!A:B,2,FALSE)</f>
        <v>08. Tráfico y movilidad</v>
      </c>
      <c r="U6715" s="83" t="str">
        <f>MID(Tabla1[[#This Row],[Aplicación]],9,4)</f>
        <v>1532</v>
      </c>
      <c r="V6715" s="84" t="str">
        <f>VLOOKUP(Tabla1[[#This Row],[PROGRAMA]],Hoja1!A:B,2,FALSE)</f>
        <v>1532. Pavimentación vias públicas y otros servicios urbanísticos</v>
      </c>
      <c r="W6715" s="83" t="str">
        <f>MID(Tabla1[[#This Row],[Aplicación]],14,2)</f>
        <v>22</v>
      </c>
      <c r="X6715" s="83" t="str">
        <f>MID(Tabla1[[#This Row],[Aplicación]],14,6)</f>
        <v>22103</v>
      </c>
    </row>
    <row r="6716" spans="1:24" x14ac:dyDescent="0.25">
      <c r="A6716" s="77">
        <v>220240055112</v>
      </c>
      <c r="B6716" s="78" t="s">
        <v>390</v>
      </c>
      <c r="C6716" s="79">
        <v>45616</v>
      </c>
      <c r="D6716" s="77">
        <v>22024008669</v>
      </c>
      <c r="E6716" s="78" t="s">
        <v>1440</v>
      </c>
      <c r="F6716" s="80">
        <v>4474.2</v>
      </c>
      <c r="G6716" s="78" t="s">
        <v>8598</v>
      </c>
      <c r="H6716" s="78" t="s">
        <v>8599</v>
      </c>
      <c r="I6716" s="81" t="s">
        <v>2930</v>
      </c>
      <c r="J6716" s="78" t="s">
        <v>393</v>
      </c>
      <c r="K6716" s="78" t="s">
        <v>393</v>
      </c>
      <c r="L6716" s="78" t="s">
        <v>399</v>
      </c>
      <c r="M6716" s="78" t="s">
        <v>585</v>
      </c>
      <c r="N6716" s="78" t="s">
        <v>539</v>
      </c>
      <c r="O6716" s="82" t="s">
        <v>326</v>
      </c>
      <c r="P6716" s="82" t="s">
        <v>6229</v>
      </c>
      <c r="Q6716" s="83" t="str">
        <f>MID(Tabla1[[#This Row],[Aplicación]],14,1)</f>
        <v>2</v>
      </c>
      <c r="R6716" s="35" t="s">
        <v>265</v>
      </c>
      <c r="S6716" s="83" t="str">
        <f>MID(Tabla1[[#This Row],[Aplicación]],6,2)</f>
        <v>01</v>
      </c>
      <c r="T6716" s="84" t="str">
        <f>VLOOKUP(Tabla1[[#This Row],[AREA]],Hoja1!A:B,2,FALSE)</f>
        <v>01. Alcaldía</v>
      </c>
      <c r="U6716" s="83" t="str">
        <f>MID(Tabla1[[#This Row],[Aplicación]],9,4)</f>
        <v>9206</v>
      </c>
      <c r="V6716" s="84" t="str">
        <f>VLOOKUP(Tabla1[[#This Row],[PROGRAMA]],Hoja1!A:B,2,FALSE)</f>
        <v>9206. Archivo municipal</v>
      </c>
      <c r="W6716" s="83" t="str">
        <f>MID(Tabla1[[#This Row],[Aplicación]],14,2)</f>
        <v>22</v>
      </c>
      <c r="X6716" s="83" t="str">
        <f>MID(Tabla1[[#This Row],[Aplicación]],14,6)</f>
        <v>22799</v>
      </c>
    </row>
    <row r="6717" spans="1:24" x14ac:dyDescent="0.25">
      <c r="A6717" s="77">
        <v>220240063566</v>
      </c>
      <c r="B6717" s="78" t="s">
        <v>390</v>
      </c>
      <c r="C6717" s="79">
        <v>45653</v>
      </c>
      <c r="D6717" s="77">
        <v>22024009594</v>
      </c>
      <c r="E6717" s="78" t="s">
        <v>1299</v>
      </c>
      <c r="F6717" s="80">
        <v>4703.1099999999997</v>
      </c>
      <c r="G6717" s="78" t="s">
        <v>62</v>
      </c>
      <c r="H6717" s="78" t="s">
        <v>8600</v>
      </c>
      <c r="I6717" s="81">
        <v>220</v>
      </c>
      <c r="J6717" s="78" t="s">
        <v>620</v>
      </c>
      <c r="K6717" s="78" t="s">
        <v>620</v>
      </c>
      <c r="L6717" s="78" t="s">
        <v>452</v>
      </c>
      <c r="M6717" s="78" t="s">
        <v>585</v>
      </c>
      <c r="N6717" s="78" t="s">
        <v>539</v>
      </c>
      <c r="O6717" s="82" t="s">
        <v>326</v>
      </c>
      <c r="P6717" s="82" t="s">
        <v>6229</v>
      </c>
      <c r="Q6717" s="83" t="str">
        <f>MID(Tabla1[[#This Row],[Aplicación]],14,1)</f>
        <v>2</v>
      </c>
      <c r="R6717" s="35" t="s">
        <v>265</v>
      </c>
      <c r="S6717" s="83" t="str">
        <f>MID(Tabla1[[#This Row],[Aplicación]],6,2)</f>
        <v>09</v>
      </c>
      <c r="T6717" s="84" t="str">
        <f>VLOOKUP(Tabla1[[#This Row],[AREA]],Hoja1!A:B,2,FALSE)</f>
        <v>09. Turismo, eventos y marca ciudad</v>
      </c>
      <c r="U6717" s="83" t="str">
        <f>MID(Tabla1[[#This Row],[Aplicación]],9,4)</f>
        <v>4321</v>
      </c>
      <c r="V6717" s="84" t="str">
        <f>VLOOKUP(Tabla1[[#This Row],[PROGRAMA]],Hoja1!A:B,2,FALSE)</f>
        <v>4321. Turismo</v>
      </c>
      <c r="W6717" s="83" t="str">
        <f>MID(Tabla1[[#This Row],[Aplicación]],14,2)</f>
        <v>21</v>
      </c>
      <c r="X6717" s="83" t="str">
        <f>MID(Tabla1[[#This Row],[Aplicación]],14,6)</f>
        <v>213</v>
      </c>
    </row>
    <row r="6718" spans="1:24" x14ac:dyDescent="0.25">
      <c r="A6718" s="77">
        <v>220240053808</v>
      </c>
      <c r="B6718" s="78" t="s">
        <v>390</v>
      </c>
      <c r="C6718" s="79">
        <v>45611</v>
      </c>
      <c r="D6718" s="77">
        <v>22024008383</v>
      </c>
      <c r="E6718" s="78" t="s">
        <v>1346</v>
      </c>
      <c r="F6718" s="80">
        <v>4760</v>
      </c>
      <c r="G6718" s="78" t="s">
        <v>710</v>
      </c>
      <c r="H6718" s="78" t="s">
        <v>8601</v>
      </c>
      <c r="I6718" s="81" t="s">
        <v>2930</v>
      </c>
      <c r="J6718" s="78" t="s">
        <v>398</v>
      </c>
      <c r="K6718" s="78" t="s">
        <v>398</v>
      </c>
      <c r="L6718" s="78" t="s">
        <v>399</v>
      </c>
      <c r="M6718" s="78" t="s">
        <v>585</v>
      </c>
      <c r="N6718" s="78" t="s">
        <v>539</v>
      </c>
      <c r="O6718" s="82" t="s">
        <v>326</v>
      </c>
      <c r="P6718" s="82" t="s">
        <v>6229</v>
      </c>
      <c r="Q6718" s="83" t="str">
        <f>MID(Tabla1[[#This Row],[Aplicación]],14,1)</f>
        <v>2</v>
      </c>
      <c r="R6718" s="35" t="s">
        <v>265</v>
      </c>
      <c r="S6718" s="83" t="str">
        <f>MID(Tabla1[[#This Row],[Aplicación]],6,2)</f>
        <v>10</v>
      </c>
      <c r="T6718" s="84" t="str">
        <f>VLOOKUP(Tabla1[[#This Row],[AREA]],Hoja1!A:B,2,FALSE)</f>
        <v>10. Personas mayores, familia y servicios sociales</v>
      </c>
      <c r="U6718" s="83" t="str">
        <f>MID(Tabla1[[#This Row],[Aplicación]],9,4)</f>
        <v>2314</v>
      </c>
      <c r="V6718" s="84" t="str">
        <f>VLOOKUP(Tabla1[[#This Row],[PROGRAMA]],Hoja1!A:B,2,FALSE)</f>
        <v>2314. Centro de programas juveniles</v>
      </c>
      <c r="W6718" s="83" t="str">
        <f>MID(Tabla1[[#This Row],[Aplicación]],14,2)</f>
        <v>22</v>
      </c>
      <c r="X6718" s="83" t="str">
        <f>MID(Tabla1[[#This Row],[Aplicación]],14,6)</f>
        <v>22615</v>
      </c>
    </row>
    <row r="6719" spans="1:24" x14ac:dyDescent="0.25">
      <c r="A6719" s="77">
        <v>220240053768</v>
      </c>
      <c r="B6719" s="78" t="s">
        <v>390</v>
      </c>
      <c r="C6719" s="79">
        <v>45610</v>
      </c>
      <c r="D6719" s="77">
        <v>22024008519</v>
      </c>
      <c r="E6719" s="78" t="s">
        <v>8602</v>
      </c>
      <c r="F6719" s="80">
        <v>4840</v>
      </c>
      <c r="G6719" s="78" t="s">
        <v>8603</v>
      </c>
      <c r="H6719" s="78" t="s">
        <v>8604</v>
      </c>
      <c r="I6719" s="81" t="s">
        <v>2930</v>
      </c>
      <c r="J6719" s="78" t="s">
        <v>542</v>
      </c>
      <c r="K6719" s="78" t="s">
        <v>543</v>
      </c>
      <c r="L6719" s="78" t="s">
        <v>399</v>
      </c>
      <c r="M6719" s="78" t="s">
        <v>585</v>
      </c>
      <c r="N6719" s="78" t="s">
        <v>539</v>
      </c>
      <c r="O6719" s="82" t="s">
        <v>326</v>
      </c>
      <c r="P6719" s="82" t="s">
        <v>6229</v>
      </c>
      <c r="Q6719" s="83" t="str">
        <f>MID(Tabla1[[#This Row],[Aplicación]],14,1)</f>
        <v>2</v>
      </c>
      <c r="R6719" s="35" t="s">
        <v>265</v>
      </c>
      <c r="S6719" s="83" t="str">
        <f>MID(Tabla1[[#This Row],[Aplicación]],6,2)</f>
        <v>06</v>
      </c>
      <c r="T6719" s="84" t="str">
        <f>VLOOKUP(Tabla1[[#This Row],[AREA]],Hoja1!A:B,2,FALSE)</f>
        <v>06. Educación y cultura</v>
      </c>
      <c r="U6719" s="83" t="str">
        <f>MID(Tabla1[[#This Row],[Aplicación]],9,4)</f>
        <v>3232</v>
      </c>
      <c r="V6719" s="84" t="str">
        <f>VLOOKUP(Tabla1[[#This Row],[PROGRAMA]],Hoja1!A:B,2,FALSE)</f>
        <v>3232. Conservación y mantenimiento centros educación infantil y primaria</v>
      </c>
      <c r="W6719" s="83" t="str">
        <f>MID(Tabla1[[#This Row],[Aplicación]],14,2)</f>
        <v>22</v>
      </c>
      <c r="X6719" s="83" t="str">
        <f>MID(Tabla1[[#This Row],[Aplicación]],14,6)</f>
        <v>22701</v>
      </c>
    </row>
    <row r="6720" spans="1:24" x14ac:dyDescent="0.25">
      <c r="A6720" s="77">
        <v>220240053257</v>
      </c>
      <c r="B6720" s="78" t="s">
        <v>390</v>
      </c>
      <c r="C6720" s="79">
        <v>45604</v>
      </c>
      <c r="D6720" s="77">
        <v>22024008164</v>
      </c>
      <c r="E6720" s="78" t="s">
        <v>6717</v>
      </c>
      <c r="F6720" s="80">
        <v>4868.34</v>
      </c>
      <c r="G6720" s="78" t="s">
        <v>8605</v>
      </c>
      <c r="H6720" s="78" t="s">
        <v>8606</v>
      </c>
      <c r="I6720" s="81" t="s">
        <v>2930</v>
      </c>
      <c r="J6720" s="78" t="s">
        <v>398</v>
      </c>
      <c r="K6720" s="78" t="s">
        <v>398</v>
      </c>
      <c r="L6720" s="78" t="s">
        <v>413</v>
      </c>
      <c r="M6720" s="78" t="s">
        <v>585</v>
      </c>
      <c r="N6720" s="78" t="s">
        <v>539</v>
      </c>
      <c r="O6720" s="82" t="s">
        <v>326</v>
      </c>
      <c r="P6720" s="82" t="s">
        <v>6229</v>
      </c>
      <c r="Q6720" s="83" t="str">
        <f>MID(Tabla1[[#This Row],[Aplicación]],14,1)</f>
        <v>6</v>
      </c>
      <c r="R6720" s="35" t="s">
        <v>266</v>
      </c>
      <c r="S6720" s="83" t="str">
        <f>MID(Tabla1[[#This Row],[Aplicación]],6,2)</f>
        <v>11</v>
      </c>
      <c r="T6720" s="84" t="str">
        <f>VLOOKUP(Tabla1[[#This Row],[AREA]],Hoja1!A:B,2,FALSE)</f>
        <v>11. Salud pública y seguridad ciudadana</v>
      </c>
      <c r="U6720" s="83" t="str">
        <f>MID(Tabla1[[#This Row],[Aplicación]],9,4)</f>
        <v>1321</v>
      </c>
      <c r="V6720" s="84" t="str">
        <f>VLOOKUP(Tabla1[[#This Row],[PROGRAMA]],Hoja1!A:B,2,FALSE)</f>
        <v>1321. Policía municipal</v>
      </c>
      <c r="W6720" s="83" t="str">
        <f>MID(Tabla1[[#This Row],[Aplicación]],14,2)</f>
        <v>63</v>
      </c>
      <c r="X6720" s="83" t="str">
        <f>MID(Tabla1[[#This Row],[Aplicación]],14,6)</f>
        <v>633</v>
      </c>
    </row>
    <row r="6721" spans="1:24" x14ac:dyDescent="0.25">
      <c r="A6721" s="77">
        <v>220240048700</v>
      </c>
      <c r="B6721" s="78" t="s">
        <v>390</v>
      </c>
      <c r="C6721" s="79">
        <v>45582</v>
      </c>
      <c r="D6721" s="77">
        <v>22024007707</v>
      </c>
      <c r="E6721" s="78" t="s">
        <v>1283</v>
      </c>
      <c r="F6721" s="80">
        <v>5000</v>
      </c>
      <c r="G6721" s="78" t="s">
        <v>8607</v>
      </c>
      <c r="H6721" s="78" t="s">
        <v>8608</v>
      </c>
      <c r="I6721" s="81" t="s">
        <v>2930</v>
      </c>
      <c r="J6721" s="78" t="s">
        <v>393</v>
      </c>
      <c r="K6721" s="78" t="s">
        <v>393</v>
      </c>
      <c r="L6721" s="78" t="s">
        <v>399</v>
      </c>
      <c r="M6721" s="78" t="s">
        <v>585</v>
      </c>
      <c r="N6721" s="78" t="s">
        <v>539</v>
      </c>
      <c r="O6721" s="82" t="s">
        <v>326</v>
      </c>
      <c r="P6721" s="82" t="s">
        <v>6229</v>
      </c>
      <c r="Q6721" s="83" t="str">
        <f>MID(Tabla1[[#This Row],[Aplicación]],14,1)</f>
        <v>2</v>
      </c>
      <c r="R6721" s="35" t="s">
        <v>265</v>
      </c>
      <c r="S6721" s="83" t="str">
        <f>MID(Tabla1[[#This Row],[Aplicación]],6,2)</f>
        <v>10</v>
      </c>
      <c r="T6721" s="84" t="str">
        <f>VLOOKUP(Tabla1[[#This Row],[AREA]],Hoja1!A:B,2,FALSE)</f>
        <v>10. Personas mayores, familia y servicios sociales</v>
      </c>
      <c r="U6721" s="83" t="str">
        <f>MID(Tabla1[[#This Row],[Aplicación]],9,4)</f>
        <v>2315</v>
      </c>
      <c r="V6721" s="84" t="str">
        <f>VLOOKUP(Tabla1[[#This Row],[PROGRAMA]],Hoja1!A:B,2,FALSE)</f>
        <v>2315. Políticas de Igualdad e infancia</v>
      </c>
      <c r="W6721" s="83" t="str">
        <f>MID(Tabla1[[#This Row],[Aplicación]],14,2)</f>
        <v>22</v>
      </c>
      <c r="X6721" s="83" t="str">
        <f>MID(Tabla1[[#This Row],[Aplicación]],14,6)</f>
        <v>22611</v>
      </c>
    </row>
    <row r="6722" spans="1:24" x14ac:dyDescent="0.25">
      <c r="A6722" s="77">
        <v>220240057919</v>
      </c>
      <c r="B6722" s="78" t="s">
        <v>390</v>
      </c>
      <c r="C6722" s="79">
        <v>45630</v>
      </c>
      <c r="D6722" s="77">
        <v>22024008994</v>
      </c>
      <c r="E6722" s="78" t="s">
        <v>1239</v>
      </c>
      <c r="F6722" s="80">
        <v>5127.38</v>
      </c>
      <c r="G6722" s="78" t="s">
        <v>8609</v>
      </c>
      <c r="H6722" s="78" t="s">
        <v>8610</v>
      </c>
      <c r="I6722" s="81" t="s">
        <v>2930</v>
      </c>
      <c r="J6722" s="78" t="s">
        <v>398</v>
      </c>
      <c r="K6722" s="78" t="s">
        <v>398</v>
      </c>
      <c r="L6722" s="78" t="s">
        <v>413</v>
      </c>
      <c r="M6722" s="78" t="s">
        <v>585</v>
      </c>
      <c r="N6722" s="78" t="s">
        <v>539</v>
      </c>
      <c r="O6722" s="82" t="s">
        <v>326</v>
      </c>
      <c r="P6722" s="82" t="s">
        <v>6229</v>
      </c>
      <c r="Q6722" s="83" t="str">
        <f>MID(Tabla1[[#This Row],[Aplicación]],14,1)</f>
        <v>6</v>
      </c>
      <c r="R6722" s="35" t="s">
        <v>266</v>
      </c>
      <c r="S6722" s="83" t="str">
        <f>MID(Tabla1[[#This Row],[Aplicación]],6,2)</f>
        <v>04</v>
      </c>
      <c r="T6722" s="84" t="str">
        <f>VLOOKUP(Tabla1[[#This Row],[AREA]],Hoja1!A:B,2,FALSE)</f>
        <v>04. Hacienda, personal y modernización administrativa</v>
      </c>
      <c r="U6722" s="83" t="str">
        <f>MID(Tabla1[[#This Row],[Aplicación]],9,4)</f>
        <v>9204</v>
      </c>
      <c r="V6722" s="84" t="str">
        <f>VLOOKUP(Tabla1[[#This Row],[PROGRAMA]],Hoja1!A:B,2,FALSE)</f>
        <v>9204. Tecnologías de la información y comunicación</v>
      </c>
      <c r="W6722" s="83" t="str">
        <f>MID(Tabla1[[#This Row],[Aplicación]],14,2)</f>
        <v>62</v>
      </c>
      <c r="X6722" s="83" t="str">
        <f>MID(Tabla1[[#This Row],[Aplicación]],14,6)</f>
        <v>626</v>
      </c>
    </row>
    <row r="6723" spans="1:24" x14ac:dyDescent="0.25">
      <c r="A6723" s="77">
        <v>220240051192</v>
      </c>
      <c r="B6723" s="78" t="s">
        <v>390</v>
      </c>
      <c r="C6723" s="79">
        <v>45594</v>
      </c>
      <c r="D6723" s="77">
        <v>22024007969</v>
      </c>
      <c r="E6723" s="78" t="s">
        <v>8611</v>
      </c>
      <c r="F6723" s="80">
        <v>5197.5</v>
      </c>
      <c r="G6723" s="78" t="s">
        <v>5267</v>
      </c>
      <c r="H6723" s="78" t="s">
        <v>8612</v>
      </c>
      <c r="I6723" s="81" t="s">
        <v>2930</v>
      </c>
      <c r="J6723" s="78" t="s">
        <v>678</v>
      </c>
      <c r="K6723" s="78" t="s">
        <v>678</v>
      </c>
      <c r="L6723" s="78" t="s">
        <v>399</v>
      </c>
      <c r="M6723" s="78" t="s">
        <v>585</v>
      </c>
      <c r="N6723" s="78" t="s">
        <v>539</v>
      </c>
      <c r="O6723" s="82" t="s">
        <v>326</v>
      </c>
      <c r="P6723" s="82" t="s">
        <v>6229</v>
      </c>
      <c r="Q6723" s="83" t="str">
        <f>MID(Tabla1[[#This Row],[Aplicación]],14,1)</f>
        <v>2</v>
      </c>
      <c r="R6723" s="35" t="s">
        <v>265</v>
      </c>
      <c r="S6723" s="83" t="str">
        <f>MID(Tabla1[[#This Row],[Aplicación]],6,2)</f>
        <v>01</v>
      </c>
      <c r="T6723" s="84" t="str">
        <f>VLOOKUP(Tabla1[[#This Row],[AREA]],Hoja1!A:B,2,FALSE)</f>
        <v>01. Alcaldía</v>
      </c>
      <c r="U6723" s="83" t="str">
        <f>MID(Tabla1[[#This Row],[Aplicación]],9,4)</f>
        <v>9203</v>
      </c>
      <c r="V6723" s="84" t="str">
        <f>VLOOKUP(Tabla1[[#This Row],[PROGRAMA]],Hoja1!A:B,2,FALSE)</f>
        <v>9203. Unidad de régimen interior</v>
      </c>
      <c r="W6723" s="83" t="str">
        <f>MID(Tabla1[[#This Row],[Aplicación]],14,2)</f>
        <v>22</v>
      </c>
      <c r="X6723" s="83" t="str">
        <f>MID(Tabla1[[#This Row],[Aplicación]],14,6)</f>
        <v>22601</v>
      </c>
    </row>
    <row r="6724" spans="1:24" x14ac:dyDescent="0.25">
      <c r="A6724" s="77">
        <v>220240055434</v>
      </c>
      <c r="B6724" s="78" t="s">
        <v>390</v>
      </c>
      <c r="C6724" s="79">
        <v>45617</v>
      </c>
      <c r="D6724" s="77">
        <v>22024008443</v>
      </c>
      <c r="E6724" s="78" t="s">
        <v>8613</v>
      </c>
      <c r="F6724" s="80">
        <v>6651.67</v>
      </c>
      <c r="G6724" s="78" t="s">
        <v>18</v>
      </c>
      <c r="H6724" s="78" t="s">
        <v>8614</v>
      </c>
      <c r="I6724" s="81" t="s">
        <v>2930</v>
      </c>
      <c r="J6724" s="78" t="s">
        <v>398</v>
      </c>
      <c r="K6724" s="78" t="s">
        <v>398</v>
      </c>
      <c r="L6724" s="78" t="s">
        <v>399</v>
      </c>
      <c r="M6724" s="78" t="s">
        <v>395</v>
      </c>
      <c r="N6724" s="78" t="s">
        <v>396</v>
      </c>
      <c r="O6724" s="82" t="s">
        <v>325</v>
      </c>
      <c r="P6724" s="82" t="s">
        <v>6229</v>
      </c>
      <c r="Q6724" s="83" t="str">
        <f>MID(Tabla1[[#This Row],[Aplicación]],14,1)</f>
        <v>2</v>
      </c>
      <c r="R6724" s="35" t="s">
        <v>265</v>
      </c>
      <c r="S6724" s="83" t="str">
        <f>MID(Tabla1[[#This Row],[Aplicación]],6,2)</f>
        <v>02</v>
      </c>
      <c r="T6724" s="84" t="str">
        <f>VLOOKUP(Tabla1[[#This Row],[AREA]],Hoja1!A:B,2,FALSE)</f>
        <v>02. Urbanismo y vivienda</v>
      </c>
      <c r="U6724" s="83" t="str">
        <f>MID(Tabla1[[#This Row],[Aplicación]],9,4)</f>
        <v>9331</v>
      </c>
      <c r="V6724" s="84" t="str">
        <f>VLOOKUP(Tabla1[[#This Row],[PROGRAMA]],Hoja1!A:B,2,FALSE)</f>
        <v>9331. Gestión del patrimonio</v>
      </c>
      <c r="W6724" s="83" t="str">
        <f>MID(Tabla1[[#This Row],[Aplicación]],14,2)</f>
        <v>22</v>
      </c>
      <c r="X6724" s="83" t="str">
        <f>MID(Tabla1[[#This Row],[Aplicación]],14,6)</f>
        <v>22706</v>
      </c>
    </row>
    <row r="6725" spans="1:24" x14ac:dyDescent="0.25">
      <c r="A6725" s="77">
        <v>220240051150</v>
      </c>
      <c r="B6725" s="78" t="s">
        <v>390</v>
      </c>
      <c r="C6725" s="79">
        <v>45594</v>
      </c>
      <c r="D6725" s="77">
        <v>22024007881</v>
      </c>
      <c r="E6725" s="78" t="s">
        <v>1191</v>
      </c>
      <c r="F6725" s="80">
        <v>6593.42</v>
      </c>
      <c r="G6725" s="78" t="s">
        <v>7176</v>
      </c>
      <c r="H6725" s="78" t="s">
        <v>8615</v>
      </c>
      <c r="I6725" s="81" t="s">
        <v>2930</v>
      </c>
      <c r="J6725" s="78" t="s">
        <v>403</v>
      </c>
      <c r="K6725" s="78" t="s">
        <v>393</v>
      </c>
      <c r="L6725" s="78" t="s">
        <v>399</v>
      </c>
      <c r="M6725" s="78" t="s">
        <v>395</v>
      </c>
      <c r="N6725" s="78" t="s">
        <v>396</v>
      </c>
      <c r="O6725" s="82" t="s">
        <v>325</v>
      </c>
      <c r="P6725" s="82" t="s">
        <v>6229</v>
      </c>
      <c r="Q6725" s="83" t="str">
        <f>MID(Tabla1[[#This Row],[Aplicación]],14,1)</f>
        <v>6</v>
      </c>
      <c r="R6725" s="35" t="s">
        <v>266</v>
      </c>
      <c r="S6725" s="83" t="str">
        <f>MID(Tabla1[[#This Row],[Aplicación]],6,2)</f>
        <v>02</v>
      </c>
      <c r="T6725" s="84" t="str">
        <f>VLOOKUP(Tabla1[[#This Row],[AREA]],Hoja1!A:B,2,FALSE)</f>
        <v>02. Urbanismo y vivienda</v>
      </c>
      <c r="U6725" s="83" t="str">
        <f>MID(Tabla1[[#This Row],[Aplicación]],9,4)</f>
        <v>1511</v>
      </c>
      <c r="V6725" s="84" t="str">
        <f>VLOOKUP(Tabla1[[#This Row],[PROGRAMA]],Hoja1!A:B,2,FALSE)</f>
        <v>1511. Planficación y gestión del urbanismo</v>
      </c>
      <c r="W6725" s="83" t="str">
        <f>MID(Tabla1[[#This Row],[Aplicación]],14,2)</f>
        <v>61</v>
      </c>
      <c r="X6725" s="83" t="str">
        <f>MID(Tabla1[[#This Row],[Aplicación]],14,6)</f>
        <v>619</v>
      </c>
    </row>
    <row r="6726" spans="1:24" x14ac:dyDescent="0.25">
      <c r="A6726" s="77">
        <v>220240064585</v>
      </c>
      <c r="B6726" s="78" t="s">
        <v>702</v>
      </c>
      <c r="C6726" s="79">
        <v>45656</v>
      </c>
      <c r="D6726" s="77">
        <v>22024008437</v>
      </c>
      <c r="E6726" s="78" t="s">
        <v>6322</v>
      </c>
      <c r="F6726" s="80">
        <v>7037.03</v>
      </c>
      <c r="G6726" s="78" t="s">
        <v>5479</v>
      </c>
      <c r="H6726" s="78" t="s">
        <v>8616</v>
      </c>
      <c r="I6726" s="81">
        <v>300</v>
      </c>
      <c r="J6726" s="78" t="s">
        <v>398</v>
      </c>
      <c r="K6726" s="78" t="s">
        <v>398</v>
      </c>
      <c r="L6726" s="78" t="s">
        <v>413</v>
      </c>
      <c r="M6726" s="78" t="s">
        <v>538</v>
      </c>
      <c r="N6726" s="78" t="s">
        <v>539</v>
      </c>
      <c r="O6726" s="82" t="s">
        <v>323</v>
      </c>
      <c r="P6726" s="82" t="s">
        <v>6229</v>
      </c>
      <c r="Q6726" s="83" t="str">
        <f>MID(Tabla1[[#This Row],[Aplicación]],14,1)</f>
        <v>6</v>
      </c>
      <c r="R6726" s="35" t="s">
        <v>266</v>
      </c>
      <c r="S6726" s="83" t="str">
        <f>MID(Tabla1[[#This Row],[Aplicación]],6,2)</f>
        <v>03</v>
      </c>
      <c r="T6726" s="84" t="str">
        <f>VLOOKUP(Tabla1[[#This Row],[AREA]],Hoja1!A:B,2,FALSE)</f>
        <v>03. Participación ciudadana y deportes</v>
      </c>
      <c r="U6726" s="83" t="str">
        <f>MID(Tabla1[[#This Row],[Aplicación]],9,4)</f>
        <v>9241</v>
      </c>
      <c r="V6726" s="84" t="str">
        <f>VLOOKUP(Tabla1[[#This Row],[PROGRAMA]],Hoja1!A:B,2,FALSE)</f>
        <v>9241. Participación ciudadana</v>
      </c>
      <c r="W6726" s="83" t="str">
        <f>MID(Tabla1[[#This Row],[Aplicación]],14,2)</f>
        <v>62</v>
      </c>
      <c r="X6726" s="83" t="str">
        <f>MID(Tabla1[[#This Row],[Aplicación]],14,6)</f>
        <v>625</v>
      </c>
    </row>
    <row r="6727" spans="1:24" x14ac:dyDescent="0.25">
      <c r="A6727" s="77">
        <v>220240046861</v>
      </c>
      <c r="B6727" s="78" t="s">
        <v>390</v>
      </c>
      <c r="C6727" s="79">
        <v>45574</v>
      </c>
      <c r="D6727" s="77">
        <v>22024003387</v>
      </c>
      <c r="E6727" s="78" t="s">
        <v>1367</v>
      </c>
      <c r="F6727" s="80">
        <v>5410.96</v>
      </c>
      <c r="G6727" s="78" t="s">
        <v>982</v>
      </c>
      <c r="H6727" s="78" t="s">
        <v>8617</v>
      </c>
      <c r="I6727" s="81" t="s">
        <v>2930</v>
      </c>
      <c r="J6727" s="78" t="s">
        <v>983</v>
      </c>
      <c r="K6727" s="78" t="s">
        <v>537</v>
      </c>
      <c r="L6727" s="78" t="s">
        <v>399</v>
      </c>
      <c r="M6727" s="78" t="s">
        <v>395</v>
      </c>
      <c r="N6727" s="78" t="s">
        <v>396</v>
      </c>
      <c r="O6727" s="82" t="s">
        <v>321</v>
      </c>
      <c r="P6727" s="82" t="s">
        <v>6229</v>
      </c>
      <c r="Q6727" s="83" t="str">
        <f>MID(Tabla1[[#This Row],[Aplicación]],14,1)</f>
        <v>2</v>
      </c>
      <c r="R6727" s="35" t="s">
        <v>265</v>
      </c>
      <c r="S6727" s="83" t="str">
        <f>MID(Tabla1[[#This Row],[Aplicación]],6,2)</f>
        <v>04</v>
      </c>
      <c r="T6727" s="84" t="str">
        <f>VLOOKUP(Tabla1[[#This Row],[AREA]],Hoja1!A:B,2,FALSE)</f>
        <v>04. Hacienda, personal y modernización administrativa</v>
      </c>
      <c r="U6727" s="83" t="str">
        <f>MID(Tabla1[[#This Row],[Aplicación]],9,4)</f>
        <v>3121</v>
      </c>
      <c r="V6727" s="84" t="str">
        <f>VLOOKUP(Tabla1[[#This Row],[PROGRAMA]],Hoja1!A:B,2,FALSE)</f>
        <v>3121. Prevención y salud laboral</v>
      </c>
      <c r="W6727" s="83" t="str">
        <f>MID(Tabla1[[#This Row],[Aplicación]],14,2)</f>
        <v>22</v>
      </c>
      <c r="X6727" s="83" t="str">
        <f>MID(Tabla1[[#This Row],[Aplicación]],14,6)</f>
        <v>22706</v>
      </c>
    </row>
    <row r="6728" spans="1:24" x14ac:dyDescent="0.25">
      <c r="A6728" s="77">
        <v>220240053817</v>
      </c>
      <c r="B6728" s="78" t="s">
        <v>390</v>
      </c>
      <c r="C6728" s="79">
        <v>45611</v>
      </c>
      <c r="D6728" s="77">
        <v>22024008396</v>
      </c>
      <c r="E6728" s="78" t="s">
        <v>5577</v>
      </c>
      <c r="F6728" s="80">
        <v>6171</v>
      </c>
      <c r="G6728" s="78" t="s">
        <v>914</v>
      </c>
      <c r="H6728" s="78" t="s">
        <v>8618</v>
      </c>
      <c r="I6728" s="81" t="s">
        <v>2930</v>
      </c>
      <c r="J6728" s="78" t="s">
        <v>398</v>
      </c>
      <c r="K6728" s="78" t="s">
        <v>398</v>
      </c>
      <c r="L6728" s="78" t="s">
        <v>399</v>
      </c>
      <c r="M6728" s="78" t="s">
        <v>585</v>
      </c>
      <c r="N6728" s="78" t="s">
        <v>539</v>
      </c>
      <c r="O6728" s="82" t="s">
        <v>326</v>
      </c>
      <c r="P6728" s="82" t="s">
        <v>6229</v>
      </c>
      <c r="Q6728" s="83" t="str">
        <f>MID(Tabla1[[#This Row],[Aplicación]],14,1)</f>
        <v>2</v>
      </c>
      <c r="R6728" s="35" t="s">
        <v>265</v>
      </c>
      <c r="S6728" s="83" t="str">
        <f>MID(Tabla1[[#This Row],[Aplicación]],6,2)</f>
        <v>02</v>
      </c>
      <c r="T6728" s="84" t="str">
        <f>VLOOKUP(Tabla1[[#This Row],[AREA]],Hoja1!A:B,2,FALSE)</f>
        <v>02. Urbanismo y vivienda</v>
      </c>
      <c r="U6728" s="83" t="str">
        <f>MID(Tabla1[[#This Row],[Aplicación]],9,4)</f>
        <v>1511</v>
      </c>
      <c r="V6728" s="84" t="str">
        <f>VLOOKUP(Tabla1[[#This Row],[PROGRAMA]],Hoja1!A:B,2,FALSE)</f>
        <v>1511. Planficación y gestión del urbanismo</v>
      </c>
      <c r="W6728" s="83" t="str">
        <f>MID(Tabla1[[#This Row],[Aplicación]],14,2)</f>
        <v>22</v>
      </c>
      <c r="X6728" s="83" t="str">
        <f>MID(Tabla1[[#This Row],[Aplicación]],14,6)</f>
        <v>22706</v>
      </c>
    </row>
    <row r="6729" spans="1:24" x14ac:dyDescent="0.25">
      <c r="A6729" s="77">
        <v>220240053837</v>
      </c>
      <c r="B6729" s="78" t="s">
        <v>390</v>
      </c>
      <c r="C6729" s="79">
        <v>45611</v>
      </c>
      <c r="D6729" s="77">
        <v>22024008650</v>
      </c>
      <c r="E6729" s="78" t="s">
        <v>1342</v>
      </c>
      <c r="F6729" s="80">
        <v>5445</v>
      </c>
      <c r="G6729" s="78" t="s">
        <v>3895</v>
      </c>
      <c r="H6729" s="78" t="s">
        <v>8619</v>
      </c>
      <c r="I6729" s="81" t="s">
        <v>2930</v>
      </c>
      <c r="J6729" s="78" t="s">
        <v>3897</v>
      </c>
      <c r="K6729" s="78" t="s">
        <v>420</v>
      </c>
      <c r="L6729" s="78" t="s">
        <v>399</v>
      </c>
      <c r="M6729" s="78" t="s">
        <v>585</v>
      </c>
      <c r="N6729" s="78" t="s">
        <v>539</v>
      </c>
      <c r="O6729" s="82" t="s">
        <v>326</v>
      </c>
      <c r="P6729" s="82" t="s">
        <v>6229</v>
      </c>
      <c r="Q6729" s="83" t="str">
        <f>MID(Tabla1[[#This Row],[Aplicación]],14,1)</f>
        <v>2</v>
      </c>
      <c r="R6729" s="35" t="s">
        <v>265</v>
      </c>
      <c r="S6729" s="83" t="str">
        <f>MID(Tabla1[[#This Row],[Aplicación]],6,2)</f>
        <v>05</v>
      </c>
      <c r="T6729" s="84" t="str">
        <f>VLOOKUP(Tabla1[[#This Row],[AREA]],Hoja1!A:B,2,FALSE)</f>
        <v>05. Comercio, mercados y consumo</v>
      </c>
      <c r="U6729" s="83" t="str">
        <f>MID(Tabla1[[#This Row],[Aplicación]],9,4)</f>
        <v>4312</v>
      </c>
      <c r="V6729" s="84" t="str">
        <f>VLOOKUP(Tabla1[[#This Row],[PROGRAMA]],Hoja1!A:B,2,FALSE)</f>
        <v>4312. Mercados</v>
      </c>
      <c r="W6729" s="83" t="str">
        <f>MID(Tabla1[[#This Row],[Aplicación]],14,2)</f>
        <v>22</v>
      </c>
      <c r="X6729" s="83" t="str">
        <f>MID(Tabla1[[#This Row],[Aplicación]],14,6)</f>
        <v>22799</v>
      </c>
    </row>
    <row r="6730" spans="1:24" x14ac:dyDescent="0.25">
      <c r="A6730" s="77">
        <v>220240064585</v>
      </c>
      <c r="B6730" s="78" t="s">
        <v>702</v>
      </c>
      <c r="C6730" s="79">
        <v>45656</v>
      </c>
      <c r="D6730" s="77">
        <v>22024008436</v>
      </c>
      <c r="E6730" s="78" t="s">
        <v>6322</v>
      </c>
      <c r="F6730" s="80">
        <v>5000</v>
      </c>
      <c r="G6730" s="78" t="s">
        <v>5479</v>
      </c>
      <c r="H6730" s="78" t="s">
        <v>8616</v>
      </c>
      <c r="I6730" s="81">
        <v>300</v>
      </c>
      <c r="J6730" s="78" t="s">
        <v>398</v>
      </c>
      <c r="K6730" s="78" t="s">
        <v>398</v>
      </c>
      <c r="L6730" s="78" t="s">
        <v>413</v>
      </c>
      <c r="M6730" s="78" t="s">
        <v>538</v>
      </c>
      <c r="N6730" s="78" t="s">
        <v>539</v>
      </c>
      <c r="O6730" s="82" t="s">
        <v>323</v>
      </c>
      <c r="P6730" s="82" t="s">
        <v>6229</v>
      </c>
      <c r="Q6730" s="83" t="str">
        <f>MID(Tabla1[[#This Row],[Aplicación]],14,1)</f>
        <v>6</v>
      </c>
      <c r="R6730" s="35" t="s">
        <v>266</v>
      </c>
      <c r="S6730" s="83" t="str">
        <f>MID(Tabla1[[#This Row],[Aplicación]],6,2)</f>
        <v>03</v>
      </c>
      <c r="T6730" s="84" t="str">
        <f>VLOOKUP(Tabla1[[#This Row],[AREA]],Hoja1!A:B,2,FALSE)</f>
        <v>03. Participación ciudadana y deportes</v>
      </c>
      <c r="U6730" s="83" t="str">
        <f>MID(Tabla1[[#This Row],[Aplicación]],9,4)</f>
        <v>9241</v>
      </c>
      <c r="V6730" s="84" t="str">
        <f>VLOOKUP(Tabla1[[#This Row],[PROGRAMA]],Hoja1!A:B,2,FALSE)</f>
        <v>9241. Participación ciudadana</v>
      </c>
      <c r="W6730" s="83" t="str">
        <f>MID(Tabla1[[#This Row],[Aplicación]],14,2)</f>
        <v>62</v>
      </c>
      <c r="X6730" s="83" t="str">
        <f>MID(Tabla1[[#This Row],[Aplicación]],14,6)</f>
        <v>625</v>
      </c>
    </row>
    <row r="6731" spans="1:24" x14ac:dyDescent="0.25">
      <c r="A6731" s="77">
        <v>220240048688</v>
      </c>
      <c r="B6731" s="78" t="s">
        <v>390</v>
      </c>
      <c r="C6731" s="79">
        <v>45581</v>
      </c>
      <c r="D6731" s="77">
        <v>22024006795</v>
      </c>
      <c r="E6731" s="78" t="s">
        <v>1220</v>
      </c>
      <c r="F6731" s="80">
        <v>12560.81</v>
      </c>
      <c r="G6731" s="78" t="s">
        <v>8620</v>
      </c>
      <c r="H6731" s="78" t="s">
        <v>8621</v>
      </c>
      <c r="I6731" s="81" t="s">
        <v>2930</v>
      </c>
      <c r="J6731" s="78" t="s">
        <v>8622</v>
      </c>
      <c r="K6731" s="78" t="s">
        <v>537</v>
      </c>
      <c r="L6731" s="78" t="s">
        <v>413</v>
      </c>
      <c r="M6731" s="78" t="s">
        <v>585</v>
      </c>
      <c r="N6731" s="78" t="s">
        <v>539</v>
      </c>
      <c r="O6731" s="82" t="s">
        <v>326</v>
      </c>
      <c r="P6731" s="82" t="s">
        <v>6229</v>
      </c>
      <c r="Q6731" s="83" t="str">
        <f>MID(Tabla1[[#This Row],[Aplicación]],14,1)</f>
        <v>6</v>
      </c>
      <c r="R6731" s="35" t="s">
        <v>266</v>
      </c>
      <c r="S6731" s="83" t="str">
        <f>MID(Tabla1[[#This Row],[Aplicación]],6,2)</f>
        <v>07</v>
      </c>
      <c r="T6731" s="84" t="str">
        <f>VLOOKUP(Tabla1[[#This Row],[AREA]],Hoja1!A:B,2,FALSE)</f>
        <v>07. Medio ambiente</v>
      </c>
      <c r="U6731" s="83" t="str">
        <f>MID(Tabla1[[#This Row],[Aplicación]],9,4)</f>
        <v>1711</v>
      </c>
      <c r="V6731" s="84" t="str">
        <f>VLOOKUP(Tabla1[[#This Row],[PROGRAMA]],Hoja1!A:B,2,FALSE)</f>
        <v>1711. Parques y jardines</v>
      </c>
      <c r="W6731" s="83" t="str">
        <f>MID(Tabla1[[#This Row],[Aplicación]],14,2)</f>
        <v>61</v>
      </c>
      <c r="X6731" s="83" t="str">
        <f>MID(Tabla1[[#This Row],[Aplicación]],14,6)</f>
        <v>619</v>
      </c>
    </row>
    <row r="6732" spans="1:24" x14ac:dyDescent="0.25">
      <c r="A6732" s="77">
        <v>220240064536</v>
      </c>
      <c r="B6732" s="78" t="s">
        <v>390</v>
      </c>
      <c r="C6732" s="79">
        <v>45656</v>
      </c>
      <c r="D6732" s="77">
        <v>22024009542</v>
      </c>
      <c r="E6732" s="78" t="s">
        <v>1385</v>
      </c>
      <c r="F6732" s="80">
        <v>5808</v>
      </c>
      <c r="G6732" s="78" t="s">
        <v>935</v>
      </c>
      <c r="H6732" s="78" t="s">
        <v>8623</v>
      </c>
      <c r="I6732" s="81">
        <v>220</v>
      </c>
      <c r="J6732" s="78" t="s">
        <v>398</v>
      </c>
      <c r="K6732" s="78" t="s">
        <v>398</v>
      </c>
      <c r="L6732" s="78" t="s">
        <v>399</v>
      </c>
      <c r="M6732" s="78" t="s">
        <v>585</v>
      </c>
      <c r="N6732" s="78" t="s">
        <v>539</v>
      </c>
      <c r="O6732" s="82" t="s">
        <v>326</v>
      </c>
      <c r="P6732" s="82" t="s">
        <v>6229</v>
      </c>
      <c r="Q6732" s="83" t="str">
        <f>MID(Tabla1[[#This Row],[Aplicación]],14,1)</f>
        <v>2</v>
      </c>
      <c r="R6732" s="35" t="s">
        <v>265</v>
      </c>
      <c r="S6732" s="83" t="str">
        <f>MID(Tabla1[[#This Row],[Aplicación]],6,2)</f>
        <v>07</v>
      </c>
      <c r="T6732" s="84" t="str">
        <f>VLOOKUP(Tabla1[[#This Row],[AREA]],Hoja1!A:B,2,FALSE)</f>
        <v>07. Medio ambiente</v>
      </c>
      <c r="U6732" s="83" t="str">
        <f>MID(Tabla1[[#This Row],[Aplicación]],9,4)</f>
        <v>1701</v>
      </c>
      <c r="V6732" s="84" t="str">
        <f>VLOOKUP(Tabla1[[#This Row],[PROGRAMA]],Hoja1!A:B,2,FALSE)</f>
        <v>1701. Dirección del área de medio ambiente</v>
      </c>
      <c r="W6732" s="83" t="str">
        <f>MID(Tabla1[[#This Row],[Aplicación]],14,2)</f>
        <v>22</v>
      </c>
      <c r="X6732" s="83" t="str">
        <f>MID(Tabla1[[#This Row],[Aplicación]],14,6)</f>
        <v>22799</v>
      </c>
    </row>
    <row r="6733" spans="1:24" x14ac:dyDescent="0.25">
      <c r="A6733" s="77">
        <v>220240067422</v>
      </c>
      <c r="B6733" s="78" t="s">
        <v>702</v>
      </c>
      <c r="C6733" s="79">
        <v>45657</v>
      </c>
      <c r="D6733" s="77">
        <v>22024000450</v>
      </c>
      <c r="E6733" s="78" t="s">
        <v>1455</v>
      </c>
      <c r="F6733" s="80">
        <v>41.06</v>
      </c>
      <c r="G6733" s="78" t="s">
        <v>82</v>
      </c>
      <c r="H6733" s="78" t="s">
        <v>8624</v>
      </c>
      <c r="I6733" s="81">
        <v>300</v>
      </c>
      <c r="J6733" s="78" t="s">
        <v>398</v>
      </c>
      <c r="K6733" s="78" t="s">
        <v>398</v>
      </c>
      <c r="L6733" s="78" t="s">
        <v>413</v>
      </c>
      <c r="M6733" s="78" t="s">
        <v>395</v>
      </c>
      <c r="N6733" s="78" t="s">
        <v>396</v>
      </c>
      <c r="O6733" s="82" t="s">
        <v>325</v>
      </c>
      <c r="P6733" s="82" t="s">
        <v>6229</v>
      </c>
      <c r="Q6733" s="83" t="str">
        <f>MID(Tabla1[[#This Row],[Aplicación]],14,1)</f>
        <v>2</v>
      </c>
      <c r="R6733" s="35" t="s">
        <v>265</v>
      </c>
      <c r="S6733" s="83" t="str">
        <f>MID(Tabla1[[#This Row],[Aplicación]],6,2)</f>
        <v>11</v>
      </c>
      <c r="T6733" s="84" t="str">
        <f>VLOOKUP(Tabla1[[#This Row],[AREA]],Hoja1!A:B,2,FALSE)</f>
        <v>11. Salud pública y seguridad ciudadana</v>
      </c>
      <c r="U6733" s="83" t="str">
        <f>MID(Tabla1[[#This Row],[Aplicación]],9,4)</f>
        <v>1631</v>
      </c>
      <c r="V6733" s="84" t="str">
        <f>VLOOKUP(Tabla1[[#This Row],[PROGRAMA]],Hoja1!A:B,2,FALSE)</f>
        <v>1631. Limpieza viaria</v>
      </c>
      <c r="W6733" s="83" t="str">
        <f>MID(Tabla1[[#This Row],[Aplicación]],14,2)</f>
        <v>22</v>
      </c>
      <c r="X6733" s="83" t="str">
        <f>MID(Tabla1[[#This Row],[Aplicación]],14,6)</f>
        <v>22199</v>
      </c>
    </row>
    <row r="6734" spans="1:24" x14ac:dyDescent="0.25">
      <c r="A6734" s="77">
        <v>220240063693</v>
      </c>
      <c r="B6734" s="78" t="s">
        <v>702</v>
      </c>
      <c r="C6734" s="79">
        <v>45653</v>
      </c>
      <c r="D6734" s="77">
        <v>22024000485</v>
      </c>
      <c r="E6734" s="78" t="s">
        <v>1323</v>
      </c>
      <c r="F6734" s="80">
        <v>40.840000000000003</v>
      </c>
      <c r="G6734" s="78" t="s">
        <v>776</v>
      </c>
      <c r="H6734" s="78" t="s">
        <v>8625</v>
      </c>
      <c r="I6734" s="81">
        <v>300</v>
      </c>
      <c r="J6734" s="78" t="s">
        <v>398</v>
      </c>
      <c r="K6734" s="78" t="s">
        <v>398</v>
      </c>
      <c r="L6734" s="78" t="s">
        <v>413</v>
      </c>
      <c r="M6734" s="78" t="s">
        <v>395</v>
      </c>
      <c r="N6734" s="78" t="s">
        <v>396</v>
      </c>
      <c r="O6734" s="82" t="s">
        <v>325</v>
      </c>
      <c r="P6734" s="82" t="s">
        <v>6229</v>
      </c>
      <c r="Q6734" s="83" t="str">
        <f>MID(Tabla1[[#This Row],[Aplicación]],14,1)</f>
        <v>2</v>
      </c>
      <c r="R6734" s="35" t="s">
        <v>265</v>
      </c>
      <c r="S6734" s="83" t="str">
        <f>MID(Tabla1[[#This Row],[Aplicación]],6,2)</f>
        <v>10</v>
      </c>
      <c r="T6734" s="84" t="str">
        <f>VLOOKUP(Tabla1[[#This Row],[AREA]],Hoja1!A:B,2,FALSE)</f>
        <v>10. Personas mayores, familia y servicios sociales</v>
      </c>
      <c r="U6734" s="83" t="str">
        <f>MID(Tabla1[[#This Row],[Aplicación]],9,4)</f>
        <v>2312</v>
      </c>
      <c r="V6734" s="84" t="str">
        <f>VLOOKUP(Tabla1[[#This Row],[PROGRAMA]],Hoja1!A:B,2,FALSE)</f>
        <v>2312. Iniciativas sociales</v>
      </c>
      <c r="W6734" s="83" t="str">
        <f>MID(Tabla1[[#This Row],[Aplicación]],14,2)</f>
        <v>21</v>
      </c>
      <c r="X6734" s="83" t="str">
        <f>MID(Tabla1[[#This Row],[Aplicación]],14,6)</f>
        <v>212</v>
      </c>
    </row>
    <row r="6735" spans="1:24" x14ac:dyDescent="0.25">
      <c r="A6735" s="77">
        <v>220240061636</v>
      </c>
      <c r="B6735" s="78" t="s">
        <v>390</v>
      </c>
      <c r="C6735" s="79">
        <v>45644</v>
      </c>
      <c r="D6735" s="77">
        <v>22024009161</v>
      </c>
      <c r="E6735" s="78" t="s">
        <v>1285</v>
      </c>
      <c r="F6735" s="80">
        <v>5855.34</v>
      </c>
      <c r="G6735" s="78" t="s">
        <v>7694</v>
      </c>
      <c r="H6735" s="78" t="s">
        <v>8626</v>
      </c>
      <c r="I6735" s="81" t="s">
        <v>2930</v>
      </c>
      <c r="J6735" s="78" t="s">
        <v>398</v>
      </c>
      <c r="K6735" s="78" t="s">
        <v>398</v>
      </c>
      <c r="L6735" s="78" t="s">
        <v>399</v>
      </c>
      <c r="M6735" s="78" t="s">
        <v>585</v>
      </c>
      <c r="N6735" s="78" t="s">
        <v>539</v>
      </c>
      <c r="O6735" s="82" t="s">
        <v>326</v>
      </c>
      <c r="P6735" s="82" t="s">
        <v>6229</v>
      </c>
      <c r="Q6735" s="83" t="str">
        <f>MID(Tabla1[[#This Row],[Aplicación]],14,1)</f>
        <v>2</v>
      </c>
      <c r="R6735" s="35" t="s">
        <v>265</v>
      </c>
      <c r="S6735" s="83" t="str">
        <f>MID(Tabla1[[#This Row],[Aplicación]],6,2)</f>
        <v>06</v>
      </c>
      <c r="T6735" s="84" t="str">
        <f>VLOOKUP(Tabla1[[#This Row],[AREA]],Hoja1!A:B,2,FALSE)</f>
        <v>06. Educación y cultura</v>
      </c>
      <c r="U6735" s="83" t="str">
        <f>MID(Tabla1[[#This Row],[Aplicación]],9,4)</f>
        <v>3232</v>
      </c>
      <c r="V6735" s="84" t="str">
        <f>VLOOKUP(Tabla1[[#This Row],[PROGRAMA]],Hoja1!A:B,2,FALSE)</f>
        <v>3232. Conservación y mantenimiento centros educación infantil y primaria</v>
      </c>
      <c r="W6735" s="83" t="str">
        <f>MID(Tabla1[[#This Row],[Aplicación]],14,2)</f>
        <v>21</v>
      </c>
      <c r="X6735" s="83" t="str">
        <f>MID(Tabla1[[#This Row],[Aplicación]],14,6)</f>
        <v>212</v>
      </c>
    </row>
    <row r="6736" spans="1:24" x14ac:dyDescent="0.25">
      <c r="A6736" s="77">
        <v>220240062755</v>
      </c>
      <c r="B6736" s="78" t="s">
        <v>390</v>
      </c>
      <c r="C6736" s="79">
        <v>45649</v>
      </c>
      <c r="D6736" s="77">
        <v>22024006795</v>
      </c>
      <c r="E6736" s="78" t="s">
        <v>1220</v>
      </c>
      <c r="F6736" s="80">
        <v>5956.48</v>
      </c>
      <c r="G6736" s="78" t="s">
        <v>8620</v>
      </c>
      <c r="H6736" s="78" t="s">
        <v>8627</v>
      </c>
      <c r="I6736" s="81" t="s">
        <v>2930</v>
      </c>
      <c r="J6736" s="78" t="s">
        <v>8622</v>
      </c>
      <c r="K6736" s="78" t="s">
        <v>537</v>
      </c>
      <c r="L6736" s="78" t="s">
        <v>413</v>
      </c>
      <c r="M6736" s="78" t="s">
        <v>585</v>
      </c>
      <c r="N6736" s="78" t="s">
        <v>539</v>
      </c>
      <c r="O6736" s="82" t="s">
        <v>326</v>
      </c>
      <c r="P6736" s="82" t="s">
        <v>6229</v>
      </c>
      <c r="Q6736" s="83" t="str">
        <f>MID(Tabla1[[#This Row],[Aplicación]],14,1)</f>
        <v>6</v>
      </c>
      <c r="R6736" s="35" t="s">
        <v>266</v>
      </c>
      <c r="S6736" s="83" t="str">
        <f>MID(Tabla1[[#This Row],[Aplicación]],6,2)</f>
        <v>07</v>
      </c>
      <c r="T6736" s="84" t="str">
        <f>VLOOKUP(Tabla1[[#This Row],[AREA]],Hoja1!A:B,2,FALSE)</f>
        <v>07. Medio ambiente</v>
      </c>
      <c r="U6736" s="83" t="str">
        <f>MID(Tabla1[[#This Row],[Aplicación]],9,4)</f>
        <v>1711</v>
      </c>
      <c r="V6736" s="84" t="str">
        <f>VLOOKUP(Tabla1[[#This Row],[PROGRAMA]],Hoja1!A:B,2,FALSE)</f>
        <v>1711. Parques y jardines</v>
      </c>
      <c r="W6736" s="83" t="str">
        <f>MID(Tabla1[[#This Row],[Aplicación]],14,2)</f>
        <v>61</v>
      </c>
      <c r="X6736" s="83" t="str">
        <f>MID(Tabla1[[#This Row],[Aplicación]],14,6)</f>
        <v>619</v>
      </c>
    </row>
    <row r="6737" spans="1:24" x14ac:dyDescent="0.25">
      <c r="A6737" s="77">
        <v>220240046631</v>
      </c>
      <c r="B6737" s="78" t="s">
        <v>390</v>
      </c>
      <c r="C6737" s="79">
        <v>45572</v>
      </c>
      <c r="D6737" s="77">
        <v>22024006794</v>
      </c>
      <c r="E6737" s="78" t="s">
        <v>1220</v>
      </c>
      <c r="F6737" s="80">
        <v>1475.85</v>
      </c>
      <c r="G6737" s="78" t="s">
        <v>8628</v>
      </c>
      <c r="H6737" s="78" t="s">
        <v>8629</v>
      </c>
      <c r="I6737" s="81" t="s">
        <v>2930</v>
      </c>
      <c r="J6737" s="78" t="s">
        <v>8630</v>
      </c>
      <c r="K6737" s="78" t="s">
        <v>537</v>
      </c>
      <c r="L6737" s="78" t="s">
        <v>413</v>
      </c>
      <c r="M6737" s="78" t="s">
        <v>585</v>
      </c>
      <c r="N6737" s="78" t="s">
        <v>539</v>
      </c>
      <c r="O6737" s="82" t="s">
        <v>326</v>
      </c>
      <c r="P6737" s="82" t="s">
        <v>6229</v>
      </c>
      <c r="Q6737" s="83" t="str">
        <f>MID(Tabla1[[#This Row],[Aplicación]],14,1)</f>
        <v>6</v>
      </c>
      <c r="R6737" s="35" t="s">
        <v>266</v>
      </c>
      <c r="S6737" s="83" t="str">
        <f>MID(Tabla1[[#This Row],[Aplicación]],6,2)</f>
        <v>07</v>
      </c>
      <c r="T6737" s="84" t="str">
        <f>VLOOKUP(Tabla1[[#This Row],[AREA]],Hoja1!A:B,2,FALSE)</f>
        <v>07. Medio ambiente</v>
      </c>
      <c r="U6737" s="83" t="str">
        <f>MID(Tabla1[[#This Row],[Aplicación]],9,4)</f>
        <v>1711</v>
      </c>
      <c r="V6737" s="84" t="str">
        <f>VLOOKUP(Tabla1[[#This Row],[PROGRAMA]],Hoja1!A:B,2,FALSE)</f>
        <v>1711. Parques y jardines</v>
      </c>
      <c r="W6737" s="83" t="str">
        <f>MID(Tabla1[[#This Row],[Aplicación]],14,2)</f>
        <v>61</v>
      </c>
      <c r="X6737" s="83" t="str">
        <f>MID(Tabla1[[#This Row],[Aplicación]],14,6)</f>
        <v>619</v>
      </c>
    </row>
    <row r="6738" spans="1:24" x14ac:dyDescent="0.25">
      <c r="A6738" s="77">
        <v>220240068880</v>
      </c>
      <c r="B6738" s="78" t="s">
        <v>702</v>
      </c>
      <c r="C6738" s="79">
        <v>45657</v>
      </c>
      <c r="D6738" s="77">
        <v>22024003213</v>
      </c>
      <c r="E6738" s="78" t="s">
        <v>1416</v>
      </c>
      <c r="F6738" s="80">
        <v>1996.5</v>
      </c>
      <c r="G6738" s="78" t="s">
        <v>1069</v>
      </c>
      <c r="H6738" s="78" t="s">
        <v>8631</v>
      </c>
      <c r="I6738" s="81">
        <v>300</v>
      </c>
      <c r="J6738" s="78" t="s">
        <v>499</v>
      </c>
      <c r="K6738" s="78" t="s">
        <v>499</v>
      </c>
      <c r="L6738" s="78" t="s">
        <v>413</v>
      </c>
      <c r="M6738" s="78" t="s">
        <v>395</v>
      </c>
      <c r="N6738" s="78" t="s">
        <v>396</v>
      </c>
      <c r="O6738" s="82" t="s">
        <v>321</v>
      </c>
      <c r="P6738" s="82" t="s">
        <v>6229</v>
      </c>
      <c r="Q6738" s="83" t="str">
        <f>MID(Tabla1[[#This Row],[Aplicación]],14,1)</f>
        <v>2</v>
      </c>
      <c r="R6738" s="35" t="s">
        <v>265</v>
      </c>
      <c r="S6738" s="83" t="str">
        <f>MID(Tabla1[[#This Row],[Aplicación]],6,2)</f>
        <v>07</v>
      </c>
      <c r="T6738" s="84" t="str">
        <f>VLOOKUP(Tabla1[[#This Row],[AREA]],Hoja1!A:B,2,FALSE)</f>
        <v>07. Medio ambiente</v>
      </c>
      <c r="U6738" s="83" t="str">
        <f>MID(Tabla1[[#This Row],[Aplicación]],9,4)</f>
        <v>1721</v>
      </c>
      <c r="V6738" s="84" t="str">
        <f>VLOOKUP(Tabla1[[#This Row],[PROGRAMA]],Hoja1!A:B,2,FALSE)</f>
        <v>1721. Protección del medio ambiente</v>
      </c>
      <c r="W6738" s="83" t="str">
        <f>MID(Tabla1[[#This Row],[Aplicación]],14,2)</f>
        <v>22</v>
      </c>
      <c r="X6738" s="83" t="str">
        <f>MID(Tabla1[[#This Row],[Aplicación]],14,6)</f>
        <v>22706</v>
      </c>
    </row>
    <row r="6739" spans="1:24" x14ac:dyDescent="0.25">
      <c r="A6739" s="77">
        <v>220240063577</v>
      </c>
      <c r="B6739" s="78" t="s">
        <v>390</v>
      </c>
      <c r="C6739" s="79">
        <v>45653</v>
      </c>
      <c r="D6739" s="77">
        <v>22024009589</v>
      </c>
      <c r="E6739" s="78" t="s">
        <v>3091</v>
      </c>
      <c r="F6739" s="80">
        <v>6050</v>
      </c>
      <c r="G6739" s="78" t="s">
        <v>8632</v>
      </c>
      <c r="H6739" s="78" t="s">
        <v>8633</v>
      </c>
      <c r="I6739" s="81">
        <v>220</v>
      </c>
      <c r="J6739" s="78" t="s">
        <v>393</v>
      </c>
      <c r="K6739" s="78" t="s">
        <v>393</v>
      </c>
      <c r="L6739" s="78" t="s">
        <v>399</v>
      </c>
      <c r="M6739" s="78" t="s">
        <v>585</v>
      </c>
      <c r="N6739" s="78" t="s">
        <v>539</v>
      </c>
      <c r="O6739" s="82" t="s">
        <v>326</v>
      </c>
      <c r="P6739" s="82" t="s">
        <v>6229</v>
      </c>
      <c r="Q6739" s="83" t="str">
        <f>MID(Tabla1[[#This Row],[Aplicación]],14,1)</f>
        <v>2</v>
      </c>
      <c r="R6739" s="35" t="s">
        <v>265</v>
      </c>
      <c r="S6739" s="83" t="str">
        <f>MID(Tabla1[[#This Row],[Aplicación]],6,2)</f>
        <v>01</v>
      </c>
      <c r="T6739" s="84" t="str">
        <f>VLOOKUP(Tabla1[[#This Row],[AREA]],Hoja1!A:B,2,FALSE)</f>
        <v>01. Alcaldía</v>
      </c>
      <c r="U6739" s="83" t="str">
        <f>MID(Tabla1[[#This Row],[Aplicación]],9,4)</f>
        <v>4331</v>
      </c>
      <c r="V6739" s="84" t="str">
        <f>VLOOKUP(Tabla1[[#This Row],[PROGRAMA]],Hoja1!A:B,2,FALSE)</f>
        <v>4331. Desarrollo empresarial</v>
      </c>
      <c r="W6739" s="83" t="str">
        <f>MID(Tabla1[[#This Row],[Aplicación]],14,2)</f>
        <v>22</v>
      </c>
      <c r="X6739" s="83" t="str">
        <f>MID(Tabla1[[#This Row],[Aplicación]],14,6)</f>
        <v>22602</v>
      </c>
    </row>
    <row r="6740" spans="1:24" x14ac:dyDescent="0.25">
      <c r="A6740" s="77">
        <v>220240056013</v>
      </c>
      <c r="B6740" s="78" t="s">
        <v>390</v>
      </c>
      <c r="C6740" s="79">
        <v>45621</v>
      </c>
      <c r="D6740" s="77">
        <v>22024008819</v>
      </c>
      <c r="E6740" s="78" t="s">
        <v>5569</v>
      </c>
      <c r="F6740" s="80">
        <v>5875.16</v>
      </c>
      <c r="G6740" s="78" t="s">
        <v>8634</v>
      </c>
      <c r="H6740" s="78" t="s">
        <v>8635</v>
      </c>
      <c r="I6740" s="81" t="s">
        <v>2930</v>
      </c>
      <c r="J6740" s="78" t="s">
        <v>398</v>
      </c>
      <c r="K6740" s="78" t="s">
        <v>398</v>
      </c>
      <c r="L6740" s="78" t="s">
        <v>401</v>
      </c>
      <c r="M6740" s="78" t="s">
        <v>585</v>
      </c>
      <c r="N6740" s="78" t="s">
        <v>539</v>
      </c>
      <c r="O6740" s="82" t="s">
        <v>326</v>
      </c>
      <c r="P6740" s="82" t="s">
        <v>6229</v>
      </c>
      <c r="Q6740" s="83" t="str">
        <f>MID(Tabla1[[#This Row],[Aplicación]],14,1)</f>
        <v>6</v>
      </c>
      <c r="R6740" s="35" t="s">
        <v>266</v>
      </c>
      <c r="S6740" s="83" t="str">
        <f>MID(Tabla1[[#This Row],[Aplicación]],6,2)</f>
        <v>06</v>
      </c>
      <c r="T6740" s="84" t="str">
        <f>VLOOKUP(Tabla1[[#This Row],[AREA]],Hoja1!A:B,2,FALSE)</f>
        <v>06. Educación y cultura</v>
      </c>
      <c r="U6740" s="83" t="str">
        <f>MID(Tabla1[[#This Row],[Aplicación]],9,4)</f>
        <v>3231</v>
      </c>
      <c r="V6740" s="84" t="str">
        <f>VLOOKUP(Tabla1[[#This Row],[PROGRAMA]],Hoja1!A:B,2,FALSE)</f>
        <v>3231. Escuelas infantiles</v>
      </c>
      <c r="W6740" s="83" t="str">
        <f>MID(Tabla1[[#This Row],[Aplicación]],14,2)</f>
        <v>63</v>
      </c>
      <c r="X6740" s="83" t="str">
        <f>MID(Tabla1[[#This Row],[Aplicación]],14,6)</f>
        <v>632</v>
      </c>
    </row>
    <row r="6741" spans="1:24" x14ac:dyDescent="0.25">
      <c r="A6741" s="77">
        <v>220240064985</v>
      </c>
      <c r="B6741" s="78" t="s">
        <v>702</v>
      </c>
      <c r="C6741" s="79">
        <v>45657</v>
      </c>
      <c r="D6741" s="77">
        <v>22024000749</v>
      </c>
      <c r="E6741" s="78" t="s">
        <v>1290</v>
      </c>
      <c r="F6741" s="80">
        <v>172.49</v>
      </c>
      <c r="G6741" s="78" t="s">
        <v>40</v>
      </c>
      <c r="H6741" s="78" t="s">
        <v>8636</v>
      </c>
      <c r="I6741" s="81">
        <v>300</v>
      </c>
      <c r="J6741" s="78" t="s">
        <v>398</v>
      </c>
      <c r="K6741" s="78" t="s">
        <v>398</v>
      </c>
      <c r="L6741" s="78" t="s">
        <v>413</v>
      </c>
      <c r="M6741" s="78" t="s">
        <v>395</v>
      </c>
      <c r="N6741" s="78" t="s">
        <v>396</v>
      </c>
      <c r="O6741" s="82" t="s">
        <v>325</v>
      </c>
      <c r="P6741" s="82" t="s">
        <v>6229</v>
      </c>
      <c r="Q6741" s="83" t="str">
        <f>MID(Tabla1[[#This Row],[Aplicación]],14,1)</f>
        <v>2</v>
      </c>
      <c r="R6741" s="35" t="s">
        <v>265</v>
      </c>
      <c r="S6741" s="83" t="str">
        <f>MID(Tabla1[[#This Row],[Aplicación]],6,2)</f>
        <v>02</v>
      </c>
      <c r="T6741" s="84" t="str">
        <f>VLOOKUP(Tabla1[[#This Row],[AREA]],Hoja1!A:B,2,FALSE)</f>
        <v>02. Urbanismo y vivienda</v>
      </c>
      <c r="U6741" s="83" t="str">
        <f>MID(Tabla1[[#This Row],[Aplicación]],9,4)</f>
        <v>9332</v>
      </c>
      <c r="V6741" s="84" t="str">
        <f>VLOOKUP(Tabla1[[#This Row],[PROGRAMA]],Hoja1!A:B,2,FALSE)</f>
        <v>9332. Mantenimiento de edificios e instalaciones municipales</v>
      </c>
      <c r="W6741" s="83" t="str">
        <f>MID(Tabla1[[#This Row],[Aplicación]],14,2)</f>
        <v>21</v>
      </c>
      <c r="X6741" s="83" t="str">
        <f>MID(Tabla1[[#This Row],[Aplicación]],14,6)</f>
        <v>212</v>
      </c>
    </row>
    <row r="6742" spans="1:24" x14ac:dyDescent="0.25">
      <c r="A6742" s="77">
        <v>220240069315</v>
      </c>
      <c r="B6742" s="78" t="s">
        <v>702</v>
      </c>
      <c r="C6742" s="79">
        <v>45657</v>
      </c>
      <c r="D6742" s="77">
        <v>22024000942</v>
      </c>
      <c r="E6742" s="78" t="s">
        <v>1411</v>
      </c>
      <c r="F6742" s="80">
        <v>158.11000000000001</v>
      </c>
      <c r="G6742" s="78" t="s">
        <v>40</v>
      </c>
      <c r="H6742" s="78" t="s">
        <v>8637</v>
      </c>
      <c r="I6742" s="81">
        <v>300</v>
      </c>
      <c r="J6742" s="78" t="s">
        <v>398</v>
      </c>
      <c r="K6742" s="78" t="s">
        <v>398</v>
      </c>
      <c r="L6742" s="78" t="s">
        <v>413</v>
      </c>
      <c r="M6742" s="78" t="s">
        <v>395</v>
      </c>
      <c r="N6742" s="78" t="s">
        <v>396</v>
      </c>
      <c r="O6742" s="82" t="s">
        <v>325</v>
      </c>
      <c r="P6742" s="82" t="s">
        <v>6229</v>
      </c>
      <c r="Q6742" s="83" t="str">
        <f>MID(Tabla1[[#This Row],[Aplicación]],14,1)</f>
        <v>2</v>
      </c>
      <c r="R6742" s="35" t="s">
        <v>265</v>
      </c>
      <c r="S6742" s="83" t="str">
        <f>MID(Tabla1[[#This Row],[Aplicación]],6,2)</f>
        <v>06</v>
      </c>
      <c r="T6742" s="84" t="str">
        <f>VLOOKUP(Tabla1[[#This Row],[AREA]],Hoja1!A:B,2,FALSE)</f>
        <v>06. Educación y cultura</v>
      </c>
      <c r="U6742" s="83" t="str">
        <f>MID(Tabla1[[#This Row],[Aplicación]],9,4)</f>
        <v>3231</v>
      </c>
      <c r="V6742" s="84" t="str">
        <f>VLOOKUP(Tabla1[[#This Row],[PROGRAMA]],Hoja1!A:B,2,FALSE)</f>
        <v>3231. Escuelas infantiles</v>
      </c>
      <c r="W6742" s="83" t="str">
        <f>MID(Tabla1[[#This Row],[Aplicación]],14,2)</f>
        <v>21</v>
      </c>
      <c r="X6742" s="83" t="str">
        <f>MID(Tabla1[[#This Row],[Aplicación]],14,6)</f>
        <v>212</v>
      </c>
    </row>
    <row r="6743" spans="1:24" x14ac:dyDescent="0.25">
      <c r="A6743" s="77">
        <v>220240068516</v>
      </c>
      <c r="B6743" s="78" t="s">
        <v>702</v>
      </c>
      <c r="C6743" s="79">
        <v>45657</v>
      </c>
      <c r="D6743" s="77">
        <v>22024001633</v>
      </c>
      <c r="E6743" s="78" t="s">
        <v>1427</v>
      </c>
      <c r="F6743" s="80">
        <v>40.5</v>
      </c>
      <c r="G6743" s="78" t="s">
        <v>852</v>
      </c>
      <c r="H6743" s="78" t="s">
        <v>8638</v>
      </c>
      <c r="I6743" s="81">
        <v>300</v>
      </c>
      <c r="J6743" s="78" t="s">
        <v>398</v>
      </c>
      <c r="K6743" s="78" t="s">
        <v>398</v>
      </c>
      <c r="L6743" s="78" t="s">
        <v>413</v>
      </c>
      <c r="M6743" s="78" t="s">
        <v>395</v>
      </c>
      <c r="N6743" s="78" t="s">
        <v>396</v>
      </c>
      <c r="O6743" s="82" t="s">
        <v>325</v>
      </c>
      <c r="P6743" s="82" t="s">
        <v>6229</v>
      </c>
      <c r="Q6743" s="83" t="str">
        <f>MID(Tabla1[[#This Row],[Aplicación]],14,1)</f>
        <v>2</v>
      </c>
      <c r="R6743" s="35" t="s">
        <v>265</v>
      </c>
      <c r="S6743" s="83" t="str">
        <f>MID(Tabla1[[#This Row],[Aplicación]],6,2)</f>
        <v>07</v>
      </c>
      <c r="T6743" s="84" t="str">
        <f>VLOOKUP(Tabla1[[#This Row],[AREA]],Hoja1!A:B,2,FALSE)</f>
        <v>07. Medio ambiente</v>
      </c>
      <c r="U6743" s="83" t="str">
        <f>MID(Tabla1[[#This Row],[Aplicación]],9,4)</f>
        <v>1711</v>
      </c>
      <c r="V6743" s="84" t="str">
        <f>VLOOKUP(Tabla1[[#This Row],[PROGRAMA]],Hoja1!A:B,2,FALSE)</f>
        <v>1711. Parques y jardines</v>
      </c>
      <c r="W6743" s="83" t="str">
        <f>MID(Tabla1[[#This Row],[Aplicación]],14,2)</f>
        <v>22</v>
      </c>
      <c r="X6743" s="83" t="str">
        <f>MID(Tabla1[[#This Row],[Aplicación]],14,6)</f>
        <v>22199</v>
      </c>
    </row>
    <row r="6744" spans="1:24" x14ac:dyDescent="0.25">
      <c r="A6744" s="77">
        <v>220240063738</v>
      </c>
      <c r="B6744" s="78" t="s">
        <v>702</v>
      </c>
      <c r="C6744" s="79">
        <v>45653</v>
      </c>
      <c r="D6744" s="77">
        <v>22024001011</v>
      </c>
      <c r="E6744" s="78" t="s">
        <v>1423</v>
      </c>
      <c r="F6744" s="80">
        <v>39.93</v>
      </c>
      <c r="G6744" s="78" t="s">
        <v>283</v>
      </c>
      <c r="H6744" s="78" t="s">
        <v>8639</v>
      </c>
      <c r="I6744" s="81">
        <v>300</v>
      </c>
      <c r="J6744" s="78" t="s">
        <v>398</v>
      </c>
      <c r="K6744" s="78" t="s">
        <v>398</v>
      </c>
      <c r="L6744" s="78" t="s">
        <v>399</v>
      </c>
      <c r="M6744" s="78" t="s">
        <v>395</v>
      </c>
      <c r="N6744" s="78" t="s">
        <v>396</v>
      </c>
      <c r="O6744" s="82" t="s">
        <v>325</v>
      </c>
      <c r="P6744" s="82" t="s">
        <v>6229</v>
      </c>
      <c r="Q6744" s="83" t="str">
        <f>MID(Tabla1[[#This Row],[Aplicación]],14,1)</f>
        <v>2</v>
      </c>
      <c r="R6744" s="35" t="s">
        <v>265</v>
      </c>
      <c r="S6744" s="83" t="str">
        <f>MID(Tabla1[[#This Row],[Aplicación]],6,2)</f>
        <v>11</v>
      </c>
      <c r="T6744" s="84" t="str">
        <f>VLOOKUP(Tabla1[[#This Row],[AREA]],Hoja1!A:B,2,FALSE)</f>
        <v>11. Salud pública y seguridad ciudadana</v>
      </c>
      <c r="U6744" s="83" t="str">
        <f>MID(Tabla1[[#This Row],[Aplicación]],9,4)</f>
        <v>1321</v>
      </c>
      <c r="V6744" s="84" t="str">
        <f>VLOOKUP(Tabla1[[#This Row],[PROGRAMA]],Hoja1!A:B,2,FALSE)</f>
        <v>1321. Policía municipal</v>
      </c>
      <c r="W6744" s="83" t="str">
        <f>MID(Tabla1[[#This Row],[Aplicación]],14,2)</f>
        <v>21</v>
      </c>
      <c r="X6744" s="83" t="str">
        <f>MID(Tabla1[[#This Row],[Aplicación]],14,6)</f>
        <v>214</v>
      </c>
    </row>
    <row r="6745" spans="1:24" x14ac:dyDescent="0.25">
      <c r="A6745" s="77">
        <v>220240068837</v>
      </c>
      <c r="B6745" s="78" t="s">
        <v>702</v>
      </c>
      <c r="C6745" s="79">
        <v>45657</v>
      </c>
      <c r="D6745" s="77">
        <v>22024000941</v>
      </c>
      <c r="E6745" s="78" t="s">
        <v>1452</v>
      </c>
      <c r="F6745" s="80">
        <v>39.130000000000003</v>
      </c>
      <c r="G6745" s="78" t="s">
        <v>82</v>
      </c>
      <c r="H6745" s="78" t="s">
        <v>8640</v>
      </c>
      <c r="I6745" s="81">
        <v>300</v>
      </c>
      <c r="J6745" s="78" t="s">
        <v>398</v>
      </c>
      <c r="K6745" s="78" t="s">
        <v>398</v>
      </c>
      <c r="L6745" s="78" t="s">
        <v>413</v>
      </c>
      <c r="M6745" s="78" t="s">
        <v>395</v>
      </c>
      <c r="N6745" s="78" t="s">
        <v>396</v>
      </c>
      <c r="O6745" s="82" t="s">
        <v>325</v>
      </c>
      <c r="P6745" s="82" t="s">
        <v>6229</v>
      </c>
      <c r="Q6745" s="83" t="str">
        <f>MID(Tabla1[[#This Row],[Aplicación]],14,1)</f>
        <v>2</v>
      </c>
      <c r="R6745" s="35" t="s">
        <v>265</v>
      </c>
      <c r="S6745" s="83" t="str">
        <f>MID(Tabla1[[#This Row],[Aplicación]],6,2)</f>
        <v>06</v>
      </c>
      <c r="T6745" s="84" t="str">
        <f>VLOOKUP(Tabla1[[#This Row],[AREA]],Hoja1!A:B,2,FALSE)</f>
        <v>06. Educación y cultura</v>
      </c>
      <c r="U6745" s="83" t="str">
        <f>MID(Tabla1[[#This Row],[Aplicación]],9,4)</f>
        <v>3321</v>
      </c>
      <c r="V6745" s="84" t="str">
        <f>VLOOKUP(Tabla1[[#This Row],[PROGRAMA]],Hoja1!A:B,2,FALSE)</f>
        <v>3321. Bibliotecas públicas</v>
      </c>
      <c r="W6745" s="83" t="str">
        <f>MID(Tabla1[[#This Row],[Aplicación]],14,2)</f>
        <v>21</v>
      </c>
      <c r="X6745" s="83" t="str">
        <f>MID(Tabla1[[#This Row],[Aplicación]],14,6)</f>
        <v>212</v>
      </c>
    </row>
    <row r="6746" spans="1:24" x14ac:dyDescent="0.25">
      <c r="A6746" s="77">
        <v>220240064927</v>
      </c>
      <c r="B6746" s="78" t="s">
        <v>702</v>
      </c>
      <c r="C6746" s="79">
        <v>45657</v>
      </c>
      <c r="D6746" s="77">
        <v>22024000940</v>
      </c>
      <c r="E6746" s="78" t="s">
        <v>1285</v>
      </c>
      <c r="F6746" s="80">
        <v>38.03</v>
      </c>
      <c r="G6746" s="78" t="s">
        <v>82</v>
      </c>
      <c r="H6746" s="78" t="s">
        <v>8641</v>
      </c>
      <c r="I6746" s="81">
        <v>300</v>
      </c>
      <c r="J6746" s="78" t="s">
        <v>398</v>
      </c>
      <c r="K6746" s="78" t="s">
        <v>398</v>
      </c>
      <c r="L6746" s="78" t="s">
        <v>413</v>
      </c>
      <c r="M6746" s="78" t="s">
        <v>395</v>
      </c>
      <c r="N6746" s="78" t="s">
        <v>396</v>
      </c>
      <c r="O6746" s="82" t="s">
        <v>325</v>
      </c>
      <c r="P6746" s="82" t="s">
        <v>6229</v>
      </c>
      <c r="Q6746" s="83" t="str">
        <f>MID(Tabla1[[#This Row],[Aplicación]],14,1)</f>
        <v>2</v>
      </c>
      <c r="R6746" s="35" t="s">
        <v>265</v>
      </c>
      <c r="S6746" s="83" t="str">
        <f>MID(Tabla1[[#This Row],[Aplicación]],6,2)</f>
        <v>06</v>
      </c>
      <c r="T6746" s="84" t="str">
        <f>VLOOKUP(Tabla1[[#This Row],[AREA]],Hoja1!A:B,2,FALSE)</f>
        <v>06. Educación y cultura</v>
      </c>
      <c r="U6746" s="83" t="str">
        <f>MID(Tabla1[[#This Row],[Aplicación]],9,4)</f>
        <v>3232</v>
      </c>
      <c r="V6746" s="84" t="str">
        <f>VLOOKUP(Tabla1[[#This Row],[PROGRAMA]],Hoja1!A:B,2,FALSE)</f>
        <v>3232. Conservación y mantenimiento centros educación infantil y primaria</v>
      </c>
      <c r="W6746" s="83" t="str">
        <f>MID(Tabla1[[#This Row],[Aplicación]],14,2)</f>
        <v>21</v>
      </c>
      <c r="X6746" s="83" t="str">
        <f>MID(Tabla1[[#This Row],[Aplicación]],14,6)</f>
        <v>212</v>
      </c>
    </row>
    <row r="6747" spans="1:24" x14ac:dyDescent="0.25">
      <c r="A6747" s="77">
        <v>220240063691</v>
      </c>
      <c r="B6747" s="78" t="s">
        <v>702</v>
      </c>
      <c r="C6747" s="79">
        <v>45653</v>
      </c>
      <c r="D6747" s="77">
        <v>22024001045</v>
      </c>
      <c r="E6747" s="78" t="s">
        <v>1353</v>
      </c>
      <c r="F6747" s="80">
        <v>36.770000000000003</v>
      </c>
      <c r="G6747" s="78" t="s">
        <v>82</v>
      </c>
      <c r="H6747" s="78" t="s">
        <v>8642</v>
      </c>
      <c r="I6747" s="81">
        <v>300</v>
      </c>
      <c r="J6747" s="78" t="s">
        <v>398</v>
      </c>
      <c r="K6747" s="78" t="s">
        <v>398</v>
      </c>
      <c r="L6747" s="78" t="s">
        <v>413</v>
      </c>
      <c r="M6747" s="78" t="s">
        <v>395</v>
      </c>
      <c r="N6747" s="78" t="s">
        <v>396</v>
      </c>
      <c r="O6747" s="82" t="s">
        <v>325</v>
      </c>
      <c r="P6747" s="82" t="s">
        <v>6229</v>
      </c>
      <c r="Q6747" s="83" t="str">
        <f>MID(Tabla1[[#This Row],[Aplicación]],14,1)</f>
        <v>2</v>
      </c>
      <c r="R6747" s="35" t="s">
        <v>265</v>
      </c>
      <c r="S6747" s="83" t="str">
        <f>MID(Tabla1[[#This Row],[Aplicación]],6,2)</f>
        <v>11</v>
      </c>
      <c r="T6747" s="84" t="str">
        <f>VLOOKUP(Tabla1[[#This Row],[AREA]],Hoja1!A:B,2,FALSE)</f>
        <v>11. Salud pública y seguridad ciudadana</v>
      </c>
      <c r="U6747" s="83" t="str">
        <f>MID(Tabla1[[#This Row],[Aplicación]],9,4)</f>
        <v>3111</v>
      </c>
      <c r="V6747" s="84" t="str">
        <f>VLOOKUP(Tabla1[[#This Row],[PROGRAMA]],Hoja1!A:B,2,FALSE)</f>
        <v>3111. Protección de la salubridad pública</v>
      </c>
      <c r="W6747" s="83" t="str">
        <f>MID(Tabla1[[#This Row],[Aplicación]],14,2)</f>
        <v>22</v>
      </c>
      <c r="X6747" s="83" t="str">
        <f>MID(Tabla1[[#This Row],[Aplicación]],14,6)</f>
        <v>22199</v>
      </c>
    </row>
    <row r="6748" spans="1:24" x14ac:dyDescent="0.25">
      <c r="A6748" s="77">
        <v>220240064878</v>
      </c>
      <c r="B6748" s="78" t="s">
        <v>702</v>
      </c>
      <c r="C6748" s="79">
        <v>45657</v>
      </c>
      <c r="D6748" s="77">
        <v>22024000518</v>
      </c>
      <c r="E6748" s="78" t="s">
        <v>8643</v>
      </c>
      <c r="F6748" s="80">
        <v>36.22</v>
      </c>
      <c r="G6748" s="78" t="s">
        <v>776</v>
      </c>
      <c r="H6748" s="78" t="s">
        <v>8644</v>
      </c>
      <c r="I6748" s="81">
        <v>300</v>
      </c>
      <c r="J6748" s="78" t="s">
        <v>398</v>
      </c>
      <c r="K6748" s="78" t="s">
        <v>398</v>
      </c>
      <c r="L6748" s="78" t="s">
        <v>413</v>
      </c>
      <c r="M6748" s="78" t="s">
        <v>395</v>
      </c>
      <c r="N6748" s="78" t="s">
        <v>396</v>
      </c>
      <c r="O6748" s="82" t="s">
        <v>325</v>
      </c>
      <c r="P6748" s="82" t="s">
        <v>6229</v>
      </c>
      <c r="Q6748" s="83" t="str">
        <f>MID(Tabla1[[#This Row],[Aplicación]],14,1)</f>
        <v>2</v>
      </c>
      <c r="R6748" s="35" t="s">
        <v>265</v>
      </c>
      <c r="S6748" s="83" t="str">
        <f>MID(Tabla1[[#This Row],[Aplicación]],6,2)</f>
        <v>10</v>
      </c>
      <c r="T6748" s="84" t="str">
        <f>VLOOKUP(Tabla1[[#This Row],[AREA]],Hoja1!A:B,2,FALSE)</f>
        <v>10. Personas mayores, familia y servicios sociales</v>
      </c>
      <c r="U6748" s="83" t="str">
        <f>MID(Tabla1[[#This Row],[Aplicación]],9,4)</f>
        <v>2315</v>
      </c>
      <c r="V6748" s="84" t="str">
        <f>VLOOKUP(Tabla1[[#This Row],[PROGRAMA]],Hoja1!A:B,2,FALSE)</f>
        <v>2315. Políticas de Igualdad e infancia</v>
      </c>
      <c r="W6748" s="83" t="str">
        <f>MID(Tabla1[[#This Row],[Aplicación]],14,2)</f>
        <v>21</v>
      </c>
      <c r="X6748" s="83" t="str">
        <f>MID(Tabla1[[#This Row],[Aplicación]],14,6)</f>
        <v>212</v>
      </c>
    </row>
    <row r="6749" spans="1:24" x14ac:dyDescent="0.25">
      <c r="A6749" s="77">
        <v>220240068481</v>
      </c>
      <c r="B6749" s="78" t="s">
        <v>702</v>
      </c>
      <c r="C6749" s="79">
        <v>45657</v>
      </c>
      <c r="D6749" s="77">
        <v>22024000941</v>
      </c>
      <c r="E6749" s="78" t="s">
        <v>1452</v>
      </c>
      <c r="F6749" s="80">
        <v>34.78</v>
      </c>
      <c r="G6749" s="78" t="s">
        <v>815</v>
      </c>
      <c r="H6749" s="78" t="s">
        <v>8645</v>
      </c>
      <c r="I6749" s="81">
        <v>300</v>
      </c>
      <c r="J6749" s="78" t="s">
        <v>398</v>
      </c>
      <c r="K6749" s="78" t="s">
        <v>398</v>
      </c>
      <c r="L6749" s="78" t="s">
        <v>413</v>
      </c>
      <c r="M6749" s="78" t="s">
        <v>395</v>
      </c>
      <c r="N6749" s="78" t="s">
        <v>396</v>
      </c>
      <c r="O6749" s="82" t="s">
        <v>325</v>
      </c>
      <c r="P6749" s="82" t="s">
        <v>6229</v>
      </c>
      <c r="Q6749" s="83" t="str">
        <f>MID(Tabla1[[#This Row],[Aplicación]],14,1)</f>
        <v>2</v>
      </c>
      <c r="R6749" s="35" t="s">
        <v>265</v>
      </c>
      <c r="S6749" s="83" t="str">
        <f>MID(Tabla1[[#This Row],[Aplicación]],6,2)</f>
        <v>06</v>
      </c>
      <c r="T6749" s="84" t="str">
        <f>VLOOKUP(Tabla1[[#This Row],[AREA]],Hoja1!A:B,2,FALSE)</f>
        <v>06. Educación y cultura</v>
      </c>
      <c r="U6749" s="83" t="str">
        <f>MID(Tabla1[[#This Row],[Aplicación]],9,4)</f>
        <v>3321</v>
      </c>
      <c r="V6749" s="84" t="str">
        <f>VLOOKUP(Tabla1[[#This Row],[PROGRAMA]],Hoja1!A:B,2,FALSE)</f>
        <v>3321. Bibliotecas públicas</v>
      </c>
      <c r="W6749" s="83" t="str">
        <f>MID(Tabla1[[#This Row],[Aplicación]],14,2)</f>
        <v>21</v>
      </c>
      <c r="X6749" s="83" t="str">
        <f>MID(Tabla1[[#This Row],[Aplicación]],14,6)</f>
        <v>212</v>
      </c>
    </row>
    <row r="6750" spans="1:24" x14ac:dyDescent="0.25">
      <c r="A6750" s="77">
        <v>220240068706</v>
      </c>
      <c r="B6750" s="78" t="s">
        <v>702</v>
      </c>
      <c r="C6750" s="79">
        <v>45657</v>
      </c>
      <c r="D6750" s="77">
        <v>22024000940</v>
      </c>
      <c r="E6750" s="78" t="s">
        <v>1285</v>
      </c>
      <c r="F6750" s="80">
        <v>33.69</v>
      </c>
      <c r="G6750" s="78" t="s">
        <v>82</v>
      </c>
      <c r="H6750" s="78" t="s">
        <v>8646</v>
      </c>
      <c r="I6750" s="81">
        <v>300</v>
      </c>
      <c r="J6750" s="78" t="s">
        <v>398</v>
      </c>
      <c r="K6750" s="78" t="s">
        <v>398</v>
      </c>
      <c r="L6750" s="78" t="s">
        <v>413</v>
      </c>
      <c r="M6750" s="78" t="s">
        <v>395</v>
      </c>
      <c r="N6750" s="78" t="s">
        <v>396</v>
      </c>
      <c r="O6750" s="82" t="s">
        <v>325</v>
      </c>
      <c r="P6750" s="82" t="s">
        <v>6229</v>
      </c>
      <c r="Q6750" s="83" t="str">
        <f>MID(Tabla1[[#This Row],[Aplicación]],14,1)</f>
        <v>2</v>
      </c>
      <c r="R6750" s="35" t="s">
        <v>265</v>
      </c>
      <c r="S6750" s="83" t="str">
        <f>MID(Tabla1[[#This Row],[Aplicación]],6,2)</f>
        <v>06</v>
      </c>
      <c r="T6750" s="84" t="str">
        <f>VLOOKUP(Tabla1[[#This Row],[AREA]],Hoja1!A:B,2,FALSE)</f>
        <v>06. Educación y cultura</v>
      </c>
      <c r="U6750" s="83" t="str">
        <f>MID(Tabla1[[#This Row],[Aplicación]],9,4)</f>
        <v>3232</v>
      </c>
      <c r="V6750" s="84" t="str">
        <f>VLOOKUP(Tabla1[[#This Row],[PROGRAMA]],Hoja1!A:B,2,FALSE)</f>
        <v>3232. Conservación y mantenimiento centros educación infantil y primaria</v>
      </c>
      <c r="W6750" s="83" t="str">
        <f>MID(Tabla1[[#This Row],[Aplicación]],14,2)</f>
        <v>21</v>
      </c>
      <c r="X6750" s="83" t="str">
        <f>MID(Tabla1[[#This Row],[Aplicación]],14,6)</f>
        <v>212</v>
      </c>
    </row>
    <row r="6751" spans="1:24" x14ac:dyDescent="0.25">
      <c r="A6751" s="77">
        <v>220240064995</v>
      </c>
      <c r="B6751" s="78" t="s">
        <v>702</v>
      </c>
      <c r="C6751" s="79">
        <v>45657</v>
      </c>
      <c r="D6751" s="77">
        <v>22024000940</v>
      </c>
      <c r="E6751" s="78" t="s">
        <v>1285</v>
      </c>
      <c r="F6751" s="80">
        <v>32.32</v>
      </c>
      <c r="G6751" s="78" t="s">
        <v>81</v>
      </c>
      <c r="H6751" s="78" t="s">
        <v>8647</v>
      </c>
      <c r="I6751" s="81">
        <v>300</v>
      </c>
      <c r="J6751" s="78" t="s">
        <v>398</v>
      </c>
      <c r="K6751" s="78" t="s">
        <v>398</v>
      </c>
      <c r="L6751" s="78" t="s">
        <v>413</v>
      </c>
      <c r="M6751" s="78" t="s">
        <v>395</v>
      </c>
      <c r="N6751" s="78" t="s">
        <v>396</v>
      </c>
      <c r="O6751" s="82" t="s">
        <v>325</v>
      </c>
      <c r="P6751" s="82" t="s">
        <v>6229</v>
      </c>
      <c r="Q6751" s="83" t="str">
        <f>MID(Tabla1[[#This Row],[Aplicación]],14,1)</f>
        <v>2</v>
      </c>
      <c r="R6751" s="35" t="s">
        <v>265</v>
      </c>
      <c r="S6751" s="83" t="str">
        <f>MID(Tabla1[[#This Row],[Aplicación]],6,2)</f>
        <v>06</v>
      </c>
      <c r="T6751" s="84" t="str">
        <f>VLOOKUP(Tabla1[[#This Row],[AREA]],Hoja1!A:B,2,FALSE)</f>
        <v>06. Educación y cultura</v>
      </c>
      <c r="U6751" s="83" t="str">
        <f>MID(Tabla1[[#This Row],[Aplicación]],9,4)</f>
        <v>3232</v>
      </c>
      <c r="V6751" s="84" t="str">
        <f>VLOOKUP(Tabla1[[#This Row],[PROGRAMA]],Hoja1!A:B,2,FALSE)</f>
        <v>3232. Conservación y mantenimiento centros educación infantil y primaria</v>
      </c>
      <c r="W6751" s="83" t="str">
        <f>MID(Tabla1[[#This Row],[Aplicación]],14,2)</f>
        <v>21</v>
      </c>
      <c r="X6751" s="83" t="str">
        <f>MID(Tabla1[[#This Row],[Aplicación]],14,6)</f>
        <v>212</v>
      </c>
    </row>
    <row r="6752" spans="1:24" x14ac:dyDescent="0.25">
      <c r="A6752" s="77">
        <v>220240067424</v>
      </c>
      <c r="B6752" s="78" t="s">
        <v>702</v>
      </c>
      <c r="C6752" s="79">
        <v>45657</v>
      </c>
      <c r="D6752" s="77">
        <v>22024001045</v>
      </c>
      <c r="E6752" s="78" t="s">
        <v>1353</v>
      </c>
      <c r="F6752" s="80">
        <v>29.95</v>
      </c>
      <c r="G6752" s="78" t="s">
        <v>41</v>
      </c>
      <c r="H6752" s="78" t="s">
        <v>8648</v>
      </c>
      <c r="I6752" s="81">
        <v>300</v>
      </c>
      <c r="J6752" s="78" t="s">
        <v>398</v>
      </c>
      <c r="K6752" s="78" t="s">
        <v>398</v>
      </c>
      <c r="L6752" s="78" t="s">
        <v>413</v>
      </c>
      <c r="M6752" s="78" t="s">
        <v>395</v>
      </c>
      <c r="N6752" s="78" t="s">
        <v>396</v>
      </c>
      <c r="O6752" s="82" t="s">
        <v>325</v>
      </c>
      <c r="P6752" s="82" t="s">
        <v>6229</v>
      </c>
      <c r="Q6752" s="83" t="str">
        <f>MID(Tabla1[[#This Row],[Aplicación]],14,1)</f>
        <v>2</v>
      </c>
      <c r="R6752" s="35" t="s">
        <v>265</v>
      </c>
      <c r="S6752" s="83" t="str">
        <f>MID(Tabla1[[#This Row],[Aplicación]],6,2)</f>
        <v>11</v>
      </c>
      <c r="T6752" s="84" t="str">
        <f>VLOOKUP(Tabla1[[#This Row],[AREA]],Hoja1!A:B,2,FALSE)</f>
        <v>11. Salud pública y seguridad ciudadana</v>
      </c>
      <c r="U6752" s="83" t="str">
        <f>MID(Tabla1[[#This Row],[Aplicación]],9,4)</f>
        <v>3111</v>
      </c>
      <c r="V6752" s="84" t="str">
        <f>VLOOKUP(Tabla1[[#This Row],[PROGRAMA]],Hoja1!A:B,2,FALSE)</f>
        <v>3111. Protección de la salubridad pública</v>
      </c>
      <c r="W6752" s="83" t="str">
        <f>MID(Tabla1[[#This Row],[Aplicación]],14,2)</f>
        <v>22</v>
      </c>
      <c r="X6752" s="83" t="str">
        <f>MID(Tabla1[[#This Row],[Aplicación]],14,6)</f>
        <v>22199</v>
      </c>
    </row>
    <row r="6753" spans="1:24" x14ac:dyDescent="0.25">
      <c r="A6753" s="77">
        <v>220240068690</v>
      </c>
      <c r="B6753" s="78" t="s">
        <v>702</v>
      </c>
      <c r="C6753" s="79">
        <v>45657</v>
      </c>
      <c r="D6753" s="77">
        <v>22024000940</v>
      </c>
      <c r="E6753" s="78" t="s">
        <v>1285</v>
      </c>
      <c r="F6753" s="80">
        <v>29.84</v>
      </c>
      <c r="G6753" s="78" t="s">
        <v>82</v>
      </c>
      <c r="H6753" s="78" t="s">
        <v>8649</v>
      </c>
      <c r="I6753" s="81">
        <v>300</v>
      </c>
      <c r="J6753" s="78" t="s">
        <v>398</v>
      </c>
      <c r="K6753" s="78" t="s">
        <v>398</v>
      </c>
      <c r="L6753" s="78" t="s">
        <v>413</v>
      </c>
      <c r="M6753" s="78" t="s">
        <v>395</v>
      </c>
      <c r="N6753" s="78" t="s">
        <v>396</v>
      </c>
      <c r="O6753" s="82" t="s">
        <v>325</v>
      </c>
      <c r="P6753" s="82" t="s">
        <v>6229</v>
      </c>
      <c r="Q6753" s="83" t="str">
        <f>MID(Tabla1[[#This Row],[Aplicación]],14,1)</f>
        <v>2</v>
      </c>
      <c r="R6753" s="35" t="s">
        <v>265</v>
      </c>
      <c r="S6753" s="83" t="str">
        <f>MID(Tabla1[[#This Row],[Aplicación]],6,2)</f>
        <v>06</v>
      </c>
      <c r="T6753" s="84" t="str">
        <f>VLOOKUP(Tabla1[[#This Row],[AREA]],Hoja1!A:B,2,FALSE)</f>
        <v>06. Educación y cultura</v>
      </c>
      <c r="U6753" s="83" t="str">
        <f>MID(Tabla1[[#This Row],[Aplicación]],9,4)</f>
        <v>3232</v>
      </c>
      <c r="V6753" s="84" t="str">
        <f>VLOOKUP(Tabla1[[#This Row],[PROGRAMA]],Hoja1!A:B,2,FALSE)</f>
        <v>3232. Conservación y mantenimiento centros educación infantil y primaria</v>
      </c>
      <c r="W6753" s="83" t="str">
        <f>MID(Tabla1[[#This Row],[Aplicación]],14,2)</f>
        <v>21</v>
      </c>
      <c r="X6753" s="83" t="str">
        <f>MID(Tabla1[[#This Row],[Aplicación]],14,6)</f>
        <v>212</v>
      </c>
    </row>
    <row r="6754" spans="1:24" x14ac:dyDescent="0.25">
      <c r="A6754" s="77">
        <v>220240063727</v>
      </c>
      <c r="B6754" s="78" t="s">
        <v>702</v>
      </c>
      <c r="C6754" s="79">
        <v>45653</v>
      </c>
      <c r="D6754" s="77">
        <v>22024000498</v>
      </c>
      <c r="E6754" s="78" t="s">
        <v>1360</v>
      </c>
      <c r="F6754" s="80">
        <v>29.4</v>
      </c>
      <c r="G6754" s="78" t="s">
        <v>776</v>
      </c>
      <c r="H6754" s="78" t="s">
        <v>8650</v>
      </c>
      <c r="I6754" s="81">
        <v>300</v>
      </c>
      <c r="J6754" s="78" t="s">
        <v>398</v>
      </c>
      <c r="K6754" s="78" t="s">
        <v>398</v>
      </c>
      <c r="L6754" s="78" t="s">
        <v>413</v>
      </c>
      <c r="M6754" s="78" t="s">
        <v>395</v>
      </c>
      <c r="N6754" s="78" t="s">
        <v>396</v>
      </c>
      <c r="O6754" s="82" t="s">
        <v>325</v>
      </c>
      <c r="P6754" s="82" t="s">
        <v>6229</v>
      </c>
      <c r="Q6754" s="83" t="str">
        <f>MID(Tabla1[[#This Row],[Aplicación]],14,1)</f>
        <v>2</v>
      </c>
      <c r="R6754" s="35" t="s">
        <v>265</v>
      </c>
      <c r="S6754" s="83" t="str">
        <f>MID(Tabla1[[#This Row],[Aplicación]],6,2)</f>
        <v>10</v>
      </c>
      <c r="T6754" s="84" t="str">
        <f>VLOOKUP(Tabla1[[#This Row],[AREA]],Hoja1!A:B,2,FALSE)</f>
        <v>10. Personas mayores, familia y servicios sociales</v>
      </c>
      <c r="U6754" s="83" t="str">
        <f>MID(Tabla1[[#This Row],[Aplicación]],9,4)</f>
        <v>2412</v>
      </c>
      <c r="V6754" s="84" t="str">
        <f>VLOOKUP(Tabla1[[#This Row],[PROGRAMA]],Hoja1!A:B,2,FALSE)</f>
        <v>2412. Formación para el empleo</v>
      </c>
      <c r="W6754" s="83" t="str">
        <f>MID(Tabla1[[#This Row],[Aplicación]],14,2)</f>
        <v>21</v>
      </c>
      <c r="X6754" s="83" t="str">
        <f>MID(Tabla1[[#This Row],[Aplicación]],14,6)</f>
        <v>212</v>
      </c>
    </row>
    <row r="6755" spans="1:24" x14ac:dyDescent="0.25">
      <c r="A6755" s="77">
        <v>220240067464</v>
      </c>
      <c r="B6755" s="78" t="s">
        <v>702</v>
      </c>
      <c r="C6755" s="79">
        <v>45657</v>
      </c>
      <c r="D6755" s="77">
        <v>22024000484</v>
      </c>
      <c r="E6755" s="78" t="s">
        <v>1323</v>
      </c>
      <c r="F6755" s="80">
        <v>28.27</v>
      </c>
      <c r="G6755" s="78" t="s">
        <v>838</v>
      </c>
      <c r="H6755" s="78" t="s">
        <v>8651</v>
      </c>
      <c r="I6755" s="81">
        <v>300</v>
      </c>
      <c r="J6755" s="78" t="s">
        <v>398</v>
      </c>
      <c r="K6755" s="78" t="s">
        <v>398</v>
      </c>
      <c r="L6755" s="78" t="s">
        <v>413</v>
      </c>
      <c r="M6755" s="78" t="s">
        <v>395</v>
      </c>
      <c r="N6755" s="78" t="s">
        <v>396</v>
      </c>
      <c r="O6755" s="82" t="s">
        <v>325</v>
      </c>
      <c r="P6755" s="82" t="s">
        <v>6229</v>
      </c>
      <c r="Q6755" s="83" t="str">
        <f>MID(Tabla1[[#This Row],[Aplicación]],14,1)</f>
        <v>2</v>
      </c>
      <c r="R6755" s="35" t="s">
        <v>265</v>
      </c>
      <c r="S6755" s="83" t="str">
        <f>MID(Tabla1[[#This Row],[Aplicación]],6,2)</f>
        <v>10</v>
      </c>
      <c r="T6755" s="84" t="str">
        <f>VLOOKUP(Tabla1[[#This Row],[AREA]],Hoja1!A:B,2,FALSE)</f>
        <v>10. Personas mayores, familia y servicios sociales</v>
      </c>
      <c r="U6755" s="83" t="str">
        <f>MID(Tabla1[[#This Row],[Aplicación]],9,4)</f>
        <v>2312</v>
      </c>
      <c r="V6755" s="84" t="str">
        <f>VLOOKUP(Tabla1[[#This Row],[PROGRAMA]],Hoja1!A:B,2,FALSE)</f>
        <v>2312. Iniciativas sociales</v>
      </c>
      <c r="W6755" s="83" t="str">
        <f>MID(Tabla1[[#This Row],[Aplicación]],14,2)</f>
        <v>21</v>
      </c>
      <c r="X6755" s="83" t="str">
        <f>MID(Tabla1[[#This Row],[Aplicación]],14,6)</f>
        <v>212</v>
      </c>
    </row>
    <row r="6756" spans="1:24" x14ac:dyDescent="0.25">
      <c r="A6756" s="77">
        <v>220240055435</v>
      </c>
      <c r="B6756" s="78" t="s">
        <v>390</v>
      </c>
      <c r="C6756" s="79">
        <v>45617</v>
      </c>
      <c r="D6756" s="77">
        <v>22024008497</v>
      </c>
      <c r="E6756" s="78" t="s">
        <v>1239</v>
      </c>
      <c r="F6756" s="80">
        <v>5989.5</v>
      </c>
      <c r="G6756" s="78" t="s">
        <v>590</v>
      </c>
      <c r="H6756" s="78" t="s">
        <v>8652</v>
      </c>
      <c r="I6756" s="81" t="s">
        <v>2930</v>
      </c>
      <c r="J6756" s="78" t="s">
        <v>592</v>
      </c>
      <c r="K6756" s="78" t="s">
        <v>398</v>
      </c>
      <c r="L6756" s="78" t="s">
        <v>413</v>
      </c>
      <c r="M6756" s="78" t="s">
        <v>585</v>
      </c>
      <c r="N6756" s="78" t="s">
        <v>539</v>
      </c>
      <c r="O6756" s="82" t="s">
        <v>326</v>
      </c>
      <c r="P6756" s="82" t="s">
        <v>6229</v>
      </c>
      <c r="Q6756" s="83" t="str">
        <f>MID(Tabla1[[#This Row],[Aplicación]],14,1)</f>
        <v>6</v>
      </c>
      <c r="R6756" s="35" t="s">
        <v>266</v>
      </c>
      <c r="S6756" s="83" t="str">
        <f>MID(Tabla1[[#This Row],[Aplicación]],6,2)</f>
        <v>04</v>
      </c>
      <c r="T6756" s="84" t="str">
        <f>VLOOKUP(Tabla1[[#This Row],[AREA]],Hoja1!A:B,2,FALSE)</f>
        <v>04. Hacienda, personal y modernización administrativa</v>
      </c>
      <c r="U6756" s="83" t="str">
        <f>MID(Tabla1[[#This Row],[Aplicación]],9,4)</f>
        <v>9204</v>
      </c>
      <c r="V6756" s="84" t="str">
        <f>VLOOKUP(Tabla1[[#This Row],[PROGRAMA]],Hoja1!A:B,2,FALSE)</f>
        <v>9204. Tecnologías de la información y comunicación</v>
      </c>
      <c r="W6756" s="83" t="str">
        <f>MID(Tabla1[[#This Row],[Aplicación]],14,2)</f>
        <v>62</v>
      </c>
      <c r="X6756" s="83" t="str">
        <f>MID(Tabla1[[#This Row],[Aplicación]],14,6)</f>
        <v>626</v>
      </c>
    </row>
    <row r="6757" spans="1:24" x14ac:dyDescent="0.25">
      <c r="A6757" s="77">
        <v>220240046595</v>
      </c>
      <c r="B6757" s="78" t="s">
        <v>390</v>
      </c>
      <c r="C6757" s="79">
        <v>45572</v>
      </c>
      <c r="D6757" s="77">
        <v>22024007483</v>
      </c>
      <c r="E6757" s="78" t="s">
        <v>1492</v>
      </c>
      <c r="F6757" s="80">
        <v>5989.5</v>
      </c>
      <c r="G6757" s="78" t="s">
        <v>3774</v>
      </c>
      <c r="H6757" s="78" t="s">
        <v>8653</v>
      </c>
      <c r="I6757" s="81" t="s">
        <v>2930</v>
      </c>
      <c r="J6757" s="78" t="s">
        <v>398</v>
      </c>
      <c r="K6757" s="78" t="s">
        <v>398</v>
      </c>
      <c r="L6757" s="78" t="s">
        <v>399</v>
      </c>
      <c r="M6757" s="78" t="s">
        <v>585</v>
      </c>
      <c r="N6757" s="78" t="s">
        <v>539</v>
      </c>
      <c r="O6757" s="82" t="s">
        <v>326</v>
      </c>
      <c r="P6757" s="82" t="s">
        <v>6229</v>
      </c>
      <c r="Q6757" s="83" t="str">
        <f>MID(Tabla1[[#This Row],[Aplicación]],14,1)</f>
        <v>2</v>
      </c>
      <c r="R6757" s="35" t="s">
        <v>265</v>
      </c>
      <c r="S6757" s="83" t="str">
        <f>MID(Tabla1[[#This Row],[Aplicación]],6,2)</f>
        <v>06</v>
      </c>
      <c r="T6757" s="84" t="str">
        <f>VLOOKUP(Tabla1[[#This Row],[AREA]],Hoja1!A:B,2,FALSE)</f>
        <v>06. Educación y cultura</v>
      </c>
      <c r="U6757" s="83" t="str">
        <f>MID(Tabla1[[#This Row],[Aplicación]],9,4)</f>
        <v>3231</v>
      </c>
      <c r="V6757" s="84" t="str">
        <f>VLOOKUP(Tabla1[[#This Row],[PROGRAMA]],Hoja1!A:B,2,FALSE)</f>
        <v>3231. Escuelas infantiles</v>
      </c>
      <c r="W6757" s="83" t="str">
        <f>MID(Tabla1[[#This Row],[Aplicación]],14,2)</f>
        <v>22</v>
      </c>
      <c r="X6757" s="83" t="str">
        <f>MID(Tabla1[[#This Row],[Aplicación]],14,6)</f>
        <v>22614</v>
      </c>
    </row>
    <row r="6758" spans="1:24" x14ac:dyDescent="0.25">
      <c r="A6758" s="77">
        <v>220240063565</v>
      </c>
      <c r="B6758" s="78" t="s">
        <v>390</v>
      </c>
      <c r="C6758" s="79">
        <v>45653</v>
      </c>
      <c r="D6758" s="77">
        <v>22024009574</v>
      </c>
      <c r="E6758" s="78" t="s">
        <v>1220</v>
      </c>
      <c r="F6758" s="80">
        <v>5989.5</v>
      </c>
      <c r="G6758" s="78" t="s">
        <v>8654</v>
      </c>
      <c r="H6758" s="78" t="s">
        <v>8655</v>
      </c>
      <c r="I6758" s="81">
        <v>220</v>
      </c>
      <c r="J6758" s="78" t="s">
        <v>398</v>
      </c>
      <c r="K6758" s="78" t="s">
        <v>398</v>
      </c>
      <c r="L6758" s="78" t="s">
        <v>413</v>
      </c>
      <c r="M6758" s="78" t="s">
        <v>585</v>
      </c>
      <c r="N6758" s="78" t="s">
        <v>539</v>
      </c>
      <c r="O6758" s="82" t="s">
        <v>326</v>
      </c>
      <c r="P6758" s="82" t="s">
        <v>6229</v>
      </c>
      <c r="Q6758" s="83" t="str">
        <f>MID(Tabla1[[#This Row],[Aplicación]],14,1)</f>
        <v>6</v>
      </c>
      <c r="R6758" s="35" t="s">
        <v>266</v>
      </c>
      <c r="S6758" s="83" t="str">
        <f>MID(Tabla1[[#This Row],[Aplicación]],6,2)</f>
        <v>07</v>
      </c>
      <c r="T6758" s="84" t="str">
        <f>VLOOKUP(Tabla1[[#This Row],[AREA]],Hoja1!A:B,2,FALSE)</f>
        <v>07. Medio ambiente</v>
      </c>
      <c r="U6758" s="83" t="str">
        <f>MID(Tabla1[[#This Row],[Aplicación]],9,4)</f>
        <v>1711</v>
      </c>
      <c r="V6758" s="84" t="str">
        <f>VLOOKUP(Tabla1[[#This Row],[PROGRAMA]],Hoja1!A:B,2,FALSE)</f>
        <v>1711. Parques y jardines</v>
      </c>
      <c r="W6758" s="83" t="str">
        <f>MID(Tabla1[[#This Row],[Aplicación]],14,2)</f>
        <v>61</v>
      </c>
      <c r="X6758" s="83" t="str">
        <f>MID(Tabla1[[#This Row],[Aplicación]],14,6)</f>
        <v>619</v>
      </c>
    </row>
    <row r="6759" spans="1:24" x14ac:dyDescent="0.25">
      <c r="A6759" s="77">
        <v>220240057913</v>
      </c>
      <c r="B6759" s="78" t="s">
        <v>390</v>
      </c>
      <c r="C6759" s="79">
        <v>45630</v>
      </c>
      <c r="D6759" s="77">
        <v>22024008945</v>
      </c>
      <c r="E6759" s="78" t="s">
        <v>1341</v>
      </c>
      <c r="F6759" s="80">
        <v>5998.21</v>
      </c>
      <c r="G6759" s="78" t="s">
        <v>4646</v>
      </c>
      <c r="H6759" s="78" t="s">
        <v>8656</v>
      </c>
      <c r="I6759" s="81" t="s">
        <v>2930</v>
      </c>
      <c r="J6759" s="78" t="s">
        <v>398</v>
      </c>
      <c r="K6759" s="78" t="s">
        <v>398</v>
      </c>
      <c r="L6759" s="78" t="s">
        <v>413</v>
      </c>
      <c r="M6759" s="78" t="s">
        <v>585</v>
      </c>
      <c r="N6759" s="78" t="s">
        <v>539</v>
      </c>
      <c r="O6759" s="82" t="s">
        <v>326</v>
      </c>
      <c r="P6759" s="82" t="s">
        <v>6229</v>
      </c>
      <c r="Q6759" s="83" t="str">
        <f>MID(Tabla1[[#This Row],[Aplicación]],14,1)</f>
        <v>2</v>
      </c>
      <c r="R6759" s="35" t="s">
        <v>265</v>
      </c>
      <c r="S6759" s="83" t="str">
        <f>MID(Tabla1[[#This Row],[Aplicación]],6,2)</f>
        <v>11</v>
      </c>
      <c r="T6759" s="84" t="str">
        <f>VLOOKUP(Tabla1[[#This Row],[AREA]],Hoja1!A:B,2,FALSE)</f>
        <v>11. Salud pública y seguridad ciudadana</v>
      </c>
      <c r="U6759" s="83" t="str">
        <f>MID(Tabla1[[#This Row],[Aplicación]],9,4)</f>
        <v>1321</v>
      </c>
      <c r="V6759" s="84" t="str">
        <f>VLOOKUP(Tabla1[[#This Row],[PROGRAMA]],Hoja1!A:B,2,FALSE)</f>
        <v>1321. Policía municipal</v>
      </c>
      <c r="W6759" s="83" t="str">
        <f>MID(Tabla1[[#This Row],[Aplicación]],14,2)</f>
        <v>22</v>
      </c>
      <c r="X6759" s="83" t="str">
        <f>MID(Tabla1[[#This Row],[Aplicación]],14,6)</f>
        <v>22199</v>
      </c>
    </row>
    <row r="6760" spans="1:24" x14ac:dyDescent="0.25">
      <c r="A6760" s="77">
        <v>220240053821</v>
      </c>
      <c r="B6760" s="78" t="s">
        <v>390</v>
      </c>
      <c r="C6760" s="79">
        <v>45611</v>
      </c>
      <c r="D6760" s="77">
        <v>22024008413</v>
      </c>
      <c r="E6760" s="78" t="s">
        <v>1315</v>
      </c>
      <c r="F6760" s="80">
        <v>6000</v>
      </c>
      <c r="G6760" s="78" t="s">
        <v>710</v>
      </c>
      <c r="H6760" s="78" t="s">
        <v>8657</v>
      </c>
      <c r="I6760" s="81" t="s">
        <v>2930</v>
      </c>
      <c r="J6760" s="78" t="s">
        <v>398</v>
      </c>
      <c r="K6760" s="78" t="s">
        <v>398</v>
      </c>
      <c r="L6760" s="78" t="s">
        <v>399</v>
      </c>
      <c r="M6760" s="78" t="s">
        <v>585</v>
      </c>
      <c r="N6760" s="78" t="s">
        <v>539</v>
      </c>
      <c r="O6760" s="82" t="s">
        <v>326</v>
      </c>
      <c r="P6760" s="82" t="s">
        <v>6229</v>
      </c>
      <c r="Q6760" s="83" t="str">
        <f>MID(Tabla1[[#This Row],[Aplicación]],14,1)</f>
        <v>2</v>
      </c>
      <c r="R6760" s="35" t="s">
        <v>265</v>
      </c>
      <c r="S6760" s="83" t="str">
        <f>MID(Tabla1[[#This Row],[Aplicación]],6,2)</f>
        <v>10</v>
      </c>
      <c r="T6760" s="84" t="str">
        <f>VLOOKUP(Tabla1[[#This Row],[AREA]],Hoja1!A:B,2,FALSE)</f>
        <v>10. Personas mayores, familia y servicios sociales</v>
      </c>
      <c r="U6760" s="83" t="str">
        <f>MID(Tabla1[[#This Row],[Aplicación]],9,4)</f>
        <v>2314</v>
      </c>
      <c r="V6760" s="84" t="str">
        <f>VLOOKUP(Tabla1[[#This Row],[PROGRAMA]],Hoja1!A:B,2,FALSE)</f>
        <v>2314. Centro de programas juveniles</v>
      </c>
      <c r="W6760" s="83" t="str">
        <f>MID(Tabla1[[#This Row],[Aplicación]],14,2)</f>
        <v>22</v>
      </c>
      <c r="X6760" s="83" t="str">
        <f>MID(Tabla1[[#This Row],[Aplicación]],14,6)</f>
        <v>22613</v>
      </c>
    </row>
    <row r="6761" spans="1:24" x14ac:dyDescent="0.25">
      <c r="A6761" s="77">
        <v>220240062625</v>
      </c>
      <c r="B6761" s="78" t="s">
        <v>390</v>
      </c>
      <c r="C6761" s="79">
        <v>45649</v>
      </c>
      <c r="D6761" s="77">
        <v>22024009352</v>
      </c>
      <c r="E6761" s="78" t="s">
        <v>1143</v>
      </c>
      <c r="F6761" s="80">
        <v>6047.29</v>
      </c>
      <c r="G6761" s="78" t="s">
        <v>8658</v>
      </c>
      <c r="H6761" s="78" t="s">
        <v>8659</v>
      </c>
      <c r="I6761" s="81" t="s">
        <v>2930</v>
      </c>
      <c r="J6761" s="78" t="s">
        <v>8660</v>
      </c>
      <c r="K6761" s="78" t="s">
        <v>537</v>
      </c>
      <c r="L6761" s="78" t="s">
        <v>413</v>
      </c>
      <c r="M6761" s="78" t="s">
        <v>585</v>
      </c>
      <c r="N6761" s="78" t="s">
        <v>539</v>
      </c>
      <c r="O6761" s="82" t="s">
        <v>326</v>
      </c>
      <c r="P6761" s="82" t="s">
        <v>6229</v>
      </c>
      <c r="Q6761" s="83" t="str">
        <f>MID(Tabla1[[#This Row],[Aplicación]],14,1)</f>
        <v>6</v>
      </c>
      <c r="R6761" s="35" t="s">
        <v>266</v>
      </c>
      <c r="S6761" s="83" t="str">
        <f>MID(Tabla1[[#This Row],[Aplicación]],6,2)</f>
        <v>08</v>
      </c>
      <c r="T6761" s="84" t="str">
        <f>VLOOKUP(Tabla1[[#This Row],[AREA]],Hoja1!A:B,2,FALSE)</f>
        <v>08. Tráfico y movilidad</v>
      </c>
      <c r="U6761" s="83" t="str">
        <f>MID(Tabla1[[#This Row],[Aplicación]],9,4)</f>
        <v>1532</v>
      </c>
      <c r="V6761" s="84" t="str">
        <f>VLOOKUP(Tabla1[[#This Row],[PROGRAMA]],Hoja1!A:B,2,FALSE)</f>
        <v>1532. Pavimentación vias públicas y otros servicios urbanísticos</v>
      </c>
      <c r="W6761" s="83" t="str">
        <f>MID(Tabla1[[#This Row],[Aplicación]],14,2)</f>
        <v>61</v>
      </c>
      <c r="X6761" s="83" t="str">
        <f>MID(Tabla1[[#This Row],[Aplicación]],14,6)</f>
        <v>619</v>
      </c>
    </row>
    <row r="6762" spans="1:24" x14ac:dyDescent="0.25">
      <c r="A6762" s="77">
        <v>220240064565</v>
      </c>
      <c r="B6762" s="78" t="s">
        <v>673</v>
      </c>
      <c r="C6762" s="79">
        <v>45656</v>
      </c>
      <c r="D6762" s="77">
        <v>22024002063</v>
      </c>
      <c r="E6762" s="78" t="s">
        <v>1189</v>
      </c>
      <c r="F6762" s="80">
        <v>-6129.84</v>
      </c>
      <c r="G6762" s="78" t="s">
        <v>1518</v>
      </c>
      <c r="H6762" s="78" t="s">
        <v>8661</v>
      </c>
      <c r="I6762" s="81">
        <v>220</v>
      </c>
      <c r="J6762" s="78" t="s">
        <v>393</v>
      </c>
      <c r="K6762" s="78" t="s">
        <v>393</v>
      </c>
      <c r="L6762" s="78" t="s">
        <v>399</v>
      </c>
      <c r="M6762" s="78" t="s">
        <v>395</v>
      </c>
      <c r="N6762" s="78" t="s">
        <v>396</v>
      </c>
      <c r="O6762" s="82" t="s">
        <v>321</v>
      </c>
      <c r="P6762" s="82" t="s">
        <v>6229</v>
      </c>
      <c r="Q6762" s="83" t="str">
        <f>MID(Tabla1[[#This Row],[Aplicación]],14,1)</f>
        <v>2</v>
      </c>
      <c r="R6762" s="35" t="s">
        <v>265</v>
      </c>
      <c r="S6762" s="83" t="str">
        <f>MID(Tabla1[[#This Row],[Aplicación]],6,2)</f>
        <v>10</v>
      </c>
      <c r="T6762" s="84" t="str">
        <f>VLOOKUP(Tabla1[[#This Row],[AREA]],Hoja1!A:B,2,FALSE)</f>
        <v>10. Personas mayores, familia y servicios sociales</v>
      </c>
      <c r="U6762" s="83" t="str">
        <f>MID(Tabla1[[#This Row],[Aplicación]],9,4)</f>
        <v>2312</v>
      </c>
      <c r="V6762" s="84" t="str">
        <f>VLOOKUP(Tabla1[[#This Row],[PROGRAMA]],Hoja1!A:B,2,FALSE)</f>
        <v>2312. Iniciativas sociales</v>
      </c>
      <c r="W6762" s="83" t="str">
        <f>MID(Tabla1[[#This Row],[Aplicación]],14,2)</f>
        <v>22</v>
      </c>
      <c r="X6762" s="83" t="str">
        <f>MID(Tabla1[[#This Row],[Aplicación]],14,6)</f>
        <v>22799</v>
      </c>
    </row>
    <row r="6763" spans="1:24" x14ac:dyDescent="0.25">
      <c r="A6763" s="77">
        <v>220240064566</v>
      </c>
      <c r="B6763" s="78" t="s">
        <v>673</v>
      </c>
      <c r="C6763" s="79">
        <v>45656</v>
      </c>
      <c r="D6763" s="77">
        <v>22024002064</v>
      </c>
      <c r="E6763" s="78" t="s">
        <v>1189</v>
      </c>
      <c r="F6763" s="80">
        <v>-875.7</v>
      </c>
      <c r="G6763" s="78" t="s">
        <v>1518</v>
      </c>
      <c r="H6763" s="78" t="s">
        <v>8661</v>
      </c>
      <c r="I6763" s="81">
        <v>220</v>
      </c>
      <c r="J6763" s="78" t="s">
        <v>393</v>
      </c>
      <c r="K6763" s="78" t="s">
        <v>393</v>
      </c>
      <c r="L6763" s="78" t="s">
        <v>399</v>
      </c>
      <c r="M6763" s="78" t="s">
        <v>395</v>
      </c>
      <c r="N6763" s="78" t="s">
        <v>396</v>
      </c>
      <c r="O6763" s="82" t="s">
        <v>321</v>
      </c>
      <c r="P6763" s="82" t="s">
        <v>6229</v>
      </c>
      <c r="Q6763" s="83" t="str">
        <f>MID(Tabla1[[#This Row],[Aplicación]],14,1)</f>
        <v>2</v>
      </c>
      <c r="R6763" s="35" t="s">
        <v>265</v>
      </c>
      <c r="S6763" s="83" t="str">
        <f>MID(Tabla1[[#This Row],[Aplicación]],6,2)</f>
        <v>10</v>
      </c>
      <c r="T6763" s="84" t="str">
        <f>VLOOKUP(Tabla1[[#This Row],[AREA]],Hoja1!A:B,2,FALSE)</f>
        <v>10. Personas mayores, familia y servicios sociales</v>
      </c>
      <c r="U6763" s="83" t="str">
        <f>MID(Tabla1[[#This Row],[Aplicación]],9,4)</f>
        <v>2312</v>
      </c>
      <c r="V6763" s="84" t="str">
        <f>VLOOKUP(Tabla1[[#This Row],[PROGRAMA]],Hoja1!A:B,2,FALSE)</f>
        <v>2312. Iniciativas sociales</v>
      </c>
      <c r="W6763" s="83" t="str">
        <f>MID(Tabla1[[#This Row],[Aplicación]],14,2)</f>
        <v>22</v>
      </c>
      <c r="X6763" s="83" t="str">
        <f>MID(Tabla1[[#This Row],[Aplicación]],14,6)</f>
        <v>22799</v>
      </c>
    </row>
    <row r="6764" spans="1:24" x14ac:dyDescent="0.25">
      <c r="A6764" s="77">
        <v>220240064563</v>
      </c>
      <c r="B6764" s="78" t="s">
        <v>673</v>
      </c>
      <c r="C6764" s="79">
        <v>45656</v>
      </c>
      <c r="D6764" s="77">
        <v>22024002052</v>
      </c>
      <c r="E6764" s="78" t="s">
        <v>1189</v>
      </c>
      <c r="F6764" s="80">
        <v>-7335.72</v>
      </c>
      <c r="G6764" s="78" t="s">
        <v>418</v>
      </c>
      <c r="H6764" s="78" t="s">
        <v>8662</v>
      </c>
      <c r="I6764" s="81">
        <v>220</v>
      </c>
      <c r="J6764" s="78" t="s">
        <v>419</v>
      </c>
      <c r="K6764" s="78" t="s">
        <v>420</v>
      </c>
      <c r="L6764" s="78" t="s">
        <v>399</v>
      </c>
      <c r="M6764" s="78" t="s">
        <v>395</v>
      </c>
      <c r="N6764" s="78" t="s">
        <v>396</v>
      </c>
      <c r="O6764" s="82" t="s">
        <v>321</v>
      </c>
      <c r="P6764" s="82" t="s">
        <v>6229</v>
      </c>
      <c r="Q6764" s="83" t="str">
        <f>MID(Tabla1[[#This Row],[Aplicación]],14,1)</f>
        <v>2</v>
      </c>
      <c r="R6764" s="35" t="s">
        <v>265</v>
      </c>
      <c r="S6764" s="83" t="str">
        <f>MID(Tabla1[[#This Row],[Aplicación]],6,2)</f>
        <v>10</v>
      </c>
      <c r="T6764" s="84" t="str">
        <f>VLOOKUP(Tabla1[[#This Row],[AREA]],Hoja1!A:B,2,FALSE)</f>
        <v>10. Personas mayores, familia y servicios sociales</v>
      </c>
      <c r="U6764" s="83" t="str">
        <f>MID(Tabla1[[#This Row],[Aplicación]],9,4)</f>
        <v>2312</v>
      </c>
      <c r="V6764" s="84" t="str">
        <f>VLOOKUP(Tabla1[[#This Row],[PROGRAMA]],Hoja1!A:B,2,FALSE)</f>
        <v>2312. Iniciativas sociales</v>
      </c>
      <c r="W6764" s="83" t="str">
        <f>MID(Tabla1[[#This Row],[Aplicación]],14,2)</f>
        <v>22</v>
      </c>
      <c r="X6764" s="83" t="str">
        <f>MID(Tabla1[[#This Row],[Aplicación]],14,6)</f>
        <v>22799</v>
      </c>
    </row>
    <row r="6765" spans="1:24" x14ac:dyDescent="0.25">
      <c r="A6765" s="77">
        <v>220240064564</v>
      </c>
      <c r="B6765" s="78" t="s">
        <v>673</v>
      </c>
      <c r="C6765" s="79">
        <v>45656</v>
      </c>
      <c r="D6765" s="77">
        <v>22024002712</v>
      </c>
      <c r="E6765" s="78" t="s">
        <v>1189</v>
      </c>
      <c r="F6765" s="80">
        <v>-452.34</v>
      </c>
      <c r="G6765" s="78" t="s">
        <v>418</v>
      </c>
      <c r="H6765" s="78" t="s">
        <v>8662</v>
      </c>
      <c r="I6765" s="81">
        <v>220</v>
      </c>
      <c r="J6765" s="78" t="s">
        <v>419</v>
      </c>
      <c r="K6765" s="78" t="s">
        <v>420</v>
      </c>
      <c r="L6765" s="78" t="s">
        <v>399</v>
      </c>
      <c r="M6765" s="78" t="s">
        <v>395</v>
      </c>
      <c r="N6765" s="78" t="s">
        <v>396</v>
      </c>
      <c r="O6765" s="82" t="s">
        <v>321</v>
      </c>
      <c r="P6765" s="82" t="s">
        <v>6229</v>
      </c>
      <c r="Q6765" s="83" t="str">
        <f>MID(Tabla1[[#This Row],[Aplicación]],14,1)</f>
        <v>2</v>
      </c>
      <c r="R6765" s="35" t="s">
        <v>265</v>
      </c>
      <c r="S6765" s="83" t="str">
        <f>MID(Tabla1[[#This Row],[Aplicación]],6,2)</f>
        <v>10</v>
      </c>
      <c r="T6765" s="84" t="str">
        <f>VLOOKUP(Tabla1[[#This Row],[AREA]],Hoja1!A:B,2,FALSE)</f>
        <v>10. Personas mayores, familia y servicios sociales</v>
      </c>
      <c r="U6765" s="83" t="str">
        <f>MID(Tabla1[[#This Row],[Aplicación]],9,4)</f>
        <v>2312</v>
      </c>
      <c r="V6765" s="84" t="str">
        <f>VLOOKUP(Tabla1[[#This Row],[PROGRAMA]],Hoja1!A:B,2,FALSE)</f>
        <v>2312. Iniciativas sociales</v>
      </c>
      <c r="W6765" s="83" t="str">
        <f>MID(Tabla1[[#This Row],[Aplicación]],14,2)</f>
        <v>22</v>
      </c>
      <c r="X6765" s="83" t="str">
        <f>MID(Tabla1[[#This Row],[Aplicación]],14,6)</f>
        <v>22799</v>
      </c>
    </row>
    <row r="6766" spans="1:24" x14ac:dyDescent="0.25">
      <c r="A6766" s="77">
        <v>220240065329</v>
      </c>
      <c r="B6766" s="78" t="s">
        <v>390</v>
      </c>
      <c r="C6766" s="79">
        <v>45657</v>
      </c>
      <c r="D6766" s="77">
        <v>22024008826</v>
      </c>
      <c r="E6766" s="78" t="s">
        <v>1191</v>
      </c>
      <c r="F6766" s="80">
        <v>5871.39</v>
      </c>
      <c r="G6766" s="78" t="s">
        <v>337</v>
      </c>
      <c r="H6766" s="78" t="s">
        <v>8663</v>
      </c>
      <c r="I6766" s="81">
        <v>220</v>
      </c>
      <c r="J6766" s="78" t="s">
        <v>398</v>
      </c>
      <c r="K6766" s="78" t="s">
        <v>398</v>
      </c>
      <c r="L6766" s="78" t="s">
        <v>399</v>
      </c>
      <c r="M6766" s="78" t="s">
        <v>395</v>
      </c>
      <c r="N6766" s="78" t="s">
        <v>396</v>
      </c>
      <c r="O6766" s="82" t="s">
        <v>321</v>
      </c>
      <c r="P6766" s="82" t="s">
        <v>6229</v>
      </c>
      <c r="Q6766" s="83" t="str">
        <f>MID(Tabla1[[#This Row],[Aplicación]],14,1)</f>
        <v>6</v>
      </c>
      <c r="R6766" s="35" t="s">
        <v>266</v>
      </c>
      <c r="S6766" s="83" t="str">
        <f>MID(Tabla1[[#This Row],[Aplicación]],6,2)</f>
        <v>02</v>
      </c>
      <c r="T6766" s="84" t="str">
        <f>VLOOKUP(Tabla1[[#This Row],[AREA]],Hoja1!A:B,2,FALSE)</f>
        <v>02. Urbanismo y vivienda</v>
      </c>
      <c r="U6766" s="83" t="str">
        <f>MID(Tabla1[[#This Row],[Aplicación]],9,4)</f>
        <v>1511</v>
      </c>
      <c r="V6766" s="84" t="str">
        <f>VLOOKUP(Tabla1[[#This Row],[PROGRAMA]],Hoja1!A:B,2,FALSE)</f>
        <v>1511. Planficación y gestión del urbanismo</v>
      </c>
      <c r="W6766" s="83" t="str">
        <f>MID(Tabla1[[#This Row],[Aplicación]],14,2)</f>
        <v>61</v>
      </c>
      <c r="X6766" s="83" t="str">
        <f>MID(Tabla1[[#This Row],[Aplicación]],14,6)</f>
        <v>619</v>
      </c>
    </row>
    <row r="6767" spans="1:24" x14ac:dyDescent="0.25">
      <c r="A6767" s="77">
        <v>220240061662</v>
      </c>
      <c r="B6767" s="78" t="s">
        <v>390</v>
      </c>
      <c r="C6767" s="79">
        <v>45644</v>
      </c>
      <c r="D6767" s="77">
        <v>22024009245</v>
      </c>
      <c r="E6767" s="78" t="s">
        <v>1244</v>
      </c>
      <c r="F6767" s="80">
        <v>6050</v>
      </c>
      <c r="G6767" s="78" t="s">
        <v>8664</v>
      </c>
      <c r="H6767" s="78" t="s">
        <v>8665</v>
      </c>
      <c r="I6767" s="81" t="s">
        <v>2930</v>
      </c>
      <c r="J6767" s="78" t="s">
        <v>499</v>
      </c>
      <c r="K6767" s="78" t="s">
        <v>499</v>
      </c>
      <c r="L6767" s="78" t="s">
        <v>399</v>
      </c>
      <c r="M6767" s="78" t="s">
        <v>585</v>
      </c>
      <c r="N6767" s="78" t="s">
        <v>539</v>
      </c>
      <c r="O6767" s="82" t="s">
        <v>326</v>
      </c>
      <c r="P6767" s="82" t="s">
        <v>6229</v>
      </c>
      <c r="Q6767" s="83" t="str">
        <f>MID(Tabla1[[#This Row],[Aplicación]],14,1)</f>
        <v>2</v>
      </c>
      <c r="R6767" s="35" t="s">
        <v>265</v>
      </c>
      <c r="S6767" s="83" t="str">
        <f>MID(Tabla1[[#This Row],[Aplicación]],6,2)</f>
        <v>09</v>
      </c>
      <c r="T6767" s="84" t="str">
        <f>VLOOKUP(Tabla1[[#This Row],[AREA]],Hoja1!A:B,2,FALSE)</f>
        <v>09. Turismo, eventos y marca ciudad</v>
      </c>
      <c r="U6767" s="83" t="str">
        <f>MID(Tabla1[[#This Row],[Aplicación]],9,4)</f>
        <v>4321</v>
      </c>
      <c r="V6767" s="84" t="str">
        <f>VLOOKUP(Tabla1[[#This Row],[PROGRAMA]],Hoja1!A:B,2,FALSE)</f>
        <v>4321. Turismo</v>
      </c>
      <c r="W6767" s="83" t="str">
        <f>MID(Tabla1[[#This Row],[Aplicación]],14,2)</f>
        <v>22</v>
      </c>
      <c r="X6767" s="83" t="str">
        <f>MID(Tabla1[[#This Row],[Aplicación]],14,6)</f>
        <v>22799</v>
      </c>
    </row>
    <row r="6768" spans="1:24" x14ac:dyDescent="0.25">
      <c r="A6768" s="77">
        <v>220240051189</v>
      </c>
      <c r="B6768" s="78" t="s">
        <v>390</v>
      </c>
      <c r="C6768" s="79">
        <v>45594</v>
      </c>
      <c r="D6768" s="77">
        <v>22024007916</v>
      </c>
      <c r="E6768" s="78" t="s">
        <v>1342</v>
      </c>
      <c r="F6768" s="80">
        <v>1669.8</v>
      </c>
      <c r="G6768" s="78" t="s">
        <v>8666</v>
      </c>
      <c r="H6768" s="78" t="s">
        <v>8667</v>
      </c>
      <c r="I6768" s="81" t="s">
        <v>2930</v>
      </c>
      <c r="J6768" s="78" t="s">
        <v>398</v>
      </c>
      <c r="K6768" s="78" t="s">
        <v>398</v>
      </c>
      <c r="L6768" s="78" t="s">
        <v>413</v>
      </c>
      <c r="M6768" s="78" t="s">
        <v>585</v>
      </c>
      <c r="N6768" s="78" t="s">
        <v>539</v>
      </c>
      <c r="O6768" s="82" t="s">
        <v>326</v>
      </c>
      <c r="P6768" s="82" t="s">
        <v>6229</v>
      </c>
      <c r="Q6768" s="83" t="str">
        <f>MID(Tabla1[[#This Row],[Aplicación]],14,1)</f>
        <v>2</v>
      </c>
      <c r="R6768" s="35" t="s">
        <v>265</v>
      </c>
      <c r="S6768" s="83" t="str">
        <f>MID(Tabla1[[#This Row],[Aplicación]],6,2)</f>
        <v>05</v>
      </c>
      <c r="T6768" s="84" t="str">
        <f>VLOOKUP(Tabla1[[#This Row],[AREA]],Hoja1!A:B,2,FALSE)</f>
        <v>05. Comercio, mercados y consumo</v>
      </c>
      <c r="U6768" s="83" t="str">
        <f>MID(Tabla1[[#This Row],[Aplicación]],9,4)</f>
        <v>4312</v>
      </c>
      <c r="V6768" s="84" t="str">
        <f>VLOOKUP(Tabla1[[#This Row],[PROGRAMA]],Hoja1!A:B,2,FALSE)</f>
        <v>4312. Mercados</v>
      </c>
      <c r="W6768" s="83" t="str">
        <f>MID(Tabla1[[#This Row],[Aplicación]],14,2)</f>
        <v>22</v>
      </c>
      <c r="X6768" s="83" t="str">
        <f>MID(Tabla1[[#This Row],[Aplicación]],14,6)</f>
        <v>22799</v>
      </c>
    </row>
    <row r="6769" spans="1:24" x14ac:dyDescent="0.25">
      <c r="A6769" s="77">
        <v>220240052619</v>
      </c>
      <c r="B6769" s="78" t="s">
        <v>4836</v>
      </c>
      <c r="C6769" s="79">
        <v>45602</v>
      </c>
      <c r="D6769" s="77">
        <v>22024004095</v>
      </c>
      <c r="E6769" s="78" t="s">
        <v>4844</v>
      </c>
      <c r="F6769" s="80">
        <v>-11262.4</v>
      </c>
      <c r="G6769" s="78" t="s">
        <v>6182</v>
      </c>
      <c r="H6769" s="78" t="s">
        <v>8668</v>
      </c>
      <c r="I6769" s="81" t="s">
        <v>2934</v>
      </c>
      <c r="J6769" s="78" t="s">
        <v>393</v>
      </c>
      <c r="K6769" s="78" t="s">
        <v>393</v>
      </c>
      <c r="L6769" s="78" t="s">
        <v>399</v>
      </c>
      <c r="M6769" s="78" t="s">
        <v>395</v>
      </c>
      <c r="N6769" s="78" t="s">
        <v>396</v>
      </c>
      <c r="O6769" s="82" t="s">
        <v>321</v>
      </c>
      <c r="P6769" s="82" t="s">
        <v>6229</v>
      </c>
      <c r="Q6769" s="83" t="str">
        <f>MID(Tabla1[[#This Row],[Aplicación]],14,1)</f>
        <v>2</v>
      </c>
      <c r="R6769" s="35" t="s">
        <v>265</v>
      </c>
      <c r="S6769" s="83" t="str">
        <f>MID(Tabla1[[#This Row],[Aplicación]],6,2)</f>
        <v>10</v>
      </c>
      <c r="T6769" s="84" t="str">
        <f>VLOOKUP(Tabla1[[#This Row],[AREA]],Hoja1!A:B,2,FALSE)</f>
        <v>10. Personas mayores, familia y servicios sociales</v>
      </c>
      <c r="U6769" s="83" t="str">
        <f>MID(Tabla1[[#This Row],[Aplicación]],9,4)</f>
        <v>2313</v>
      </c>
      <c r="V6769" s="84" t="str">
        <f>VLOOKUP(Tabla1[[#This Row],[PROGRAMA]],Hoja1!A:B,2,FALSE)</f>
        <v>2313. Dirección del área de personas mayores, familia y servicios sociales</v>
      </c>
      <c r="W6769" s="83" t="str">
        <f>MID(Tabla1[[#This Row],[Aplicación]],14,2)</f>
        <v>22</v>
      </c>
      <c r="X6769" s="83" t="str">
        <f>MID(Tabla1[[#This Row],[Aplicación]],14,6)</f>
        <v>22799</v>
      </c>
    </row>
    <row r="6770" spans="1:24" x14ac:dyDescent="0.25">
      <c r="A6770" s="77">
        <v>220240063556</v>
      </c>
      <c r="B6770" s="78" t="s">
        <v>390</v>
      </c>
      <c r="C6770" s="79">
        <v>45653</v>
      </c>
      <c r="D6770" s="77">
        <v>22024009591</v>
      </c>
      <c r="E6770" s="78" t="s">
        <v>1220</v>
      </c>
      <c r="F6770" s="80">
        <v>5438.95</v>
      </c>
      <c r="G6770" s="78" t="s">
        <v>8669</v>
      </c>
      <c r="H6770" s="78" t="s">
        <v>8670</v>
      </c>
      <c r="I6770" s="81">
        <v>220</v>
      </c>
      <c r="J6770" s="78" t="s">
        <v>420</v>
      </c>
      <c r="K6770" s="78" t="s">
        <v>420</v>
      </c>
      <c r="L6770" s="78" t="s">
        <v>399</v>
      </c>
      <c r="M6770" s="78" t="s">
        <v>585</v>
      </c>
      <c r="N6770" s="78" t="s">
        <v>539</v>
      </c>
      <c r="O6770" s="82" t="s">
        <v>326</v>
      </c>
      <c r="P6770" s="82" t="s">
        <v>6229</v>
      </c>
      <c r="Q6770" s="83" t="str">
        <f>MID(Tabla1[[#This Row],[Aplicación]],14,1)</f>
        <v>6</v>
      </c>
      <c r="R6770" s="35" t="s">
        <v>266</v>
      </c>
      <c r="S6770" s="83" t="str">
        <f>MID(Tabla1[[#This Row],[Aplicación]],6,2)</f>
        <v>07</v>
      </c>
      <c r="T6770" s="84" t="str">
        <f>VLOOKUP(Tabla1[[#This Row],[AREA]],Hoja1!A:B,2,FALSE)</f>
        <v>07. Medio ambiente</v>
      </c>
      <c r="U6770" s="83" t="str">
        <f>MID(Tabla1[[#This Row],[Aplicación]],9,4)</f>
        <v>1711</v>
      </c>
      <c r="V6770" s="84" t="str">
        <f>VLOOKUP(Tabla1[[#This Row],[PROGRAMA]],Hoja1!A:B,2,FALSE)</f>
        <v>1711. Parques y jardines</v>
      </c>
      <c r="W6770" s="83" t="str">
        <f>MID(Tabla1[[#This Row],[Aplicación]],14,2)</f>
        <v>61</v>
      </c>
      <c r="X6770" s="83" t="str">
        <f>MID(Tabla1[[#This Row],[Aplicación]],14,6)</f>
        <v>619</v>
      </c>
    </row>
    <row r="6771" spans="1:24" x14ac:dyDescent="0.25">
      <c r="A6771" s="77">
        <v>220240046634</v>
      </c>
      <c r="B6771" s="78" t="s">
        <v>390</v>
      </c>
      <c r="C6771" s="79">
        <v>45572</v>
      </c>
      <c r="D6771" s="77">
        <v>22024007499</v>
      </c>
      <c r="E6771" s="78" t="s">
        <v>1144</v>
      </c>
      <c r="F6771" s="80">
        <v>6512</v>
      </c>
      <c r="G6771" s="78" t="s">
        <v>8044</v>
      </c>
      <c r="H6771" s="78" t="s">
        <v>8671</v>
      </c>
      <c r="I6771" s="81" t="s">
        <v>2930</v>
      </c>
      <c r="J6771" s="78" t="s">
        <v>7136</v>
      </c>
      <c r="K6771" s="78" t="s">
        <v>398</v>
      </c>
      <c r="L6771" s="78" t="s">
        <v>399</v>
      </c>
      <c r="M6771" s="78" t="s">
        <v>585</v>
      </c>
      <c r="N6771" s="78" t="s">
        <v>539</v>
      </c>
      <c r="O6771" s="82" t="s">
        <v>326</v>
      </c>
      <c r="P6771" s="82" t="s">
        <v>6229</v>
      </c>
      <c r="Q6771" s="83" t="str">
        <f>MID(Tabla1[[#This Row],[Aplicación]],14,1)</f>
        <v>2</v>
      </c>
      <c r="R6771" s="35" t="s">
        <v>265</v>
      </c>
      <c r="S6771" s="83" t="str">
        <f>MID(Tabla1[[#This Row],[Aplicación]],6,2)</f>
        <v>08</v>
      </c>
      <c r="T6771" s="84" t="str">
        <f>VLOOKUP(Tabla1[[#This Row],[AREA]],Hoja1!A:B,2,FALSE)</f>
        <v>08. Tráfico y movilidad</v>
      </c>
      <c r="U6771" s="83" t="str">
        <f>MID(Tabla1[[#This Row],[Aplicación]],9,4)</f>
        <v>1341</v>
      </c>
      <c r="V6771" s="84" t="str">
        <f>VLOOKUP(Tabla1[[#This Row],[PROGRAMA]],Hoja1!A:B,2,FALSE)</f>
        <v>1341. Movilidad</v>
      </c>
      <c r="W6771" s="83" t="str">
        <f>MID(Tabla1[[#This Row],[Aplicación]],14,2)</f>
        <v>22</v>
      </c>
      <c r="X6771" s="83" t="str">
        <f>MID(Tabla1[[#This Row],[Aplicación]],14,6)</f>
        <v>22799</v>
      </c>
    </row>
    <row r="6772" spans="1:24" x14ac:dyDescent="0.25">
      <c r="A6772" s="77">
        <v>220240063563</v>
      </c>
      <c r="B6772" s="78" t="s">
        <v>390</v>
      </c>
      <c r="C6772" s="79">
        <v>45653</v>
      </c>
      <c r="D6772" s="77">
        <v>22024009562</v>
      </c>
      <c r="E6772" s="78" t="s">
        <v>1220</v>
      </c>
      <c r="F6772" s="80">
        <v>6534</v>
      </c>
      <c r="G6772" s="78" t="s">
        <v>8672</v>
      </c>
      <c r="H6772" s="78" t="s">
        <v>8673</v>
      </c>
      <c r="I6772" s="81">
        <v>220</v>
      </c>
      <c r="J6772" s="78" t="s">
        <v>398</v>
      </c>
      <c r="K6772" s="78" t="s">
        <v>398</v>
      </c>
      <c r="L6772" s="78" t="s">
        <v>399</v>
      </c>
      <c r="M6772" s="78" t="s">
        <v>585</v>
      </c>
      <c r="N6772" s="78" t="s">
        <v>539</v>
      </c>
      <c r="O6772" s="82" t="s">
        <v>326</v>
      </c>
      <c r="P6772" s="82" t="s">
        <v>6229</v>
      </c>
      <c r="Q6772" s="83" t="str">
        <f>MID(Tabla1[[#This Row],[Aplicación]],14,1)</f>
        <v>6</v>
      </c>
      <c r="R6772" s="35" t="s">
        <v>266</v>
      </c>
      <c r="S6772" s="83" t="str">
        <f>MID(Tabla1[[#This Row],[Aplicación]],6,2)</f>
        <v>07</v>
      </c>
      <c r="T6772" s="84" t="str">
        <f>VLOOKUP(Tabla1[[#This Row],[AREA]],Hoja1!A:B,2,FALSE)</f>
        <v>07. Medio ambiente</v>
      </c>
      <c r="U6772" s="83" t="str">
        <f>MID(Tabla1[[#This Row],[Aplicación]],9,4)</f>
        <v>1711</v>
      </c>
      <c r="V6772" s="84" t="str">
        <f>VLOOKUP(Tabla1[[#This Row],[PROGRAMA]],Hoja1!A:B,2,FALSE)</f>
        <v>1711. Parques y jardines</v>
      </c>
      <c r="W6772" s="83" t="str">
        <f>MID(Tabla1[[#This Row],[Aplicación]],14,2)</f>
        <v>61</v>
      </c>
      <c r="X6772" s="83" t="str">
        <f>MID(Tabla1[[#This Row],[Aplicación]],14,6)</f>
        <v>619</v>
      </c>
    </row>
    <row r="6773" spans="1:24" x14ac:dyDescent="0.25">
      <c r="A6773" s="77">
        <v>220240067428</v>
      </c>
      <c r="B6773" s="78" t="s">
        <v>702</v>
      </c>
      <c r="C6773" s="79">
        <v>45657</v>
      </c>
      <c r="D6773" s="77">
        <v>22024000450</v>
      </c>
      <c r="E6773" s="78" t="s">
        <v>1455</v>
      </c>
      <c r="F6773" s="80">
        <v>28.17</v>
      </c>
      <c r="G6773" s="78" t="s">
        <v>82</v>
      </c>
      <c r="H6773" s="78" t="s">
        <v>8674</v>
      </c>
      <c r="I6773" s="81">
        <v>300</v>
      </c>
      <c r="J6773" s="78" t="s">
        <v>398</v>
      </c>
      <c r="K6773" s="78" t="s">
        <v>398</v>
      </c>
      <c r="L6773" s="78" t="s">
        <v>413</v>
      </c>
      <c r="M6773" s="78" t="s">
        <v>395</v>
      </c>
      <c r="N6773" s="78" t="s">
        <v>396</v>
      </c>
      <c r="O6773" s="82" t="s">
        <v>325</v>
      </c>
      <c r="P6773" s="82" t="s">
        <v>6229</v>
      </c>
      <c r="Q6773" s="83" t="str">
        <f>MID(Tabla1[[#This Row],[Aplicación]],14,1)</f>
        <v>2</v>
      </c>
      <c r="R6773" s="35" t="s">
        <v>265</v>
      </c>
      <c r="S6773" s="83" t="str">
        <f>MID(Tabla1[[#This Row],[Aplicación]],6,2)</f>
        <v>11</v>
      </c>
      <c r="T6773" s="84" t="str">
        <f>VLOOKUP(Tabla1[[#This Row],[AREA]],Hoja1!A:B,2,FALSE)</f>
        <v>11. Salud pública y seguridad ciudadana</v>
      </c>
      <c r="U6773" s="83" t="str">
        <f>MID(Tabla1[[#This Row],[Aplicación]],9,4)</f>
        <v>1631</v>
      </c>
      <c r="V6773" s="84" t="str">
        <f>VLOOKUP(Tabla1[[#This Row],[PROGRAMA]],Hoja1!A:B,2,FALSE)</f>
        <v>1631. Limpieza viaria</v>
      </c>
      <c r="W6773" s="83" t="str">
        <f>MID(Tabla1[[#This Row],[Aplicación]],14,2)</f>
        <v>22</v>
      </c>
      <c r="X6773" s="83" t="str">
        <f>MID(Tabla1[[#This Row],[Aplicación]],14,6)</f>
        <v>22199</v>
      </c>
    </row>
    <row r="6774" spans="1:24" x14ac:dyDescent="0.25">
      <c r="A6774" s="77">
        <v>220240068692</v>
      </c>
      <c r="B6774" s="78" t="s">
        <v>702</v>
      </c>
      <c r="C6774" s="79">
        <v>45657</v>
      </c>
      <c r="D6774" s="77">
        <v>22024000940</v>
      </c>
      <c r="E6774" s="78" t="s">
        <v>1285</v>
      </c>
      <c r="F6774" s="80">
        <v>25.69</v>
      </c>
      <c r="G6774" s="78" t="s">
        <v>82</v>
      </c>
      <c r="H6774" s="78" t="s">
        <v>8675</v>
      </c>
      <c r="I6774" s="81">
        <v>300</v>
      </c>
      <c r="J6774" s="78" t="s">
        <v>398</v>
      </c>
      <c r="K6774" s="78" t="s">
        <v>398</v>
      </c>
      <c r="L6774" s="78" t="s">
        <v>413</v>
      </c>
      <c r="M6774" s="78" t="s">
        <v>395</v>
      </c>
      <c r="N6774" s="78" t="s">
        <v>396</v>
      </c>
      <c r="O6774" s="82" t="s">
        <v>325</v>
      </c>
      <c r="P6774" s="82" t="s">
        <v>6229</v>
      </c>
      <c r="Q6774" s="83" t="str">
        <f>MID(Tabla1[[#This Row],[Aplicación]],14,1)</f>
        <v>2</v>
      </c>
      <c r="R6774" s="35" t="s">
        <v>265</v>
      </c>
      <c r="S6774" s="83" t="str">
        <f>MID(Tabla1[[#This Row],[Aplicación]],6,2)</f>
        <v>06</v>
      </c>
      <c r="T6774" s="84" t="str">
        <f>VLOOKUP(Tabla1[[#This Row],[AREA]],Hoja1!A:B,2,FALSE)</f>
        <v>06. Educación y cultura</v>
      </c>
      <c r="U6774" s="83" t="str">
        <f>MID(Tabla1[[#This Row],[Aplicación]],9,4)</f>
        <v>3232</v>
      </c>
      <c r="V6774" s="84" t="str">
        <f>VLOOKUP(Tabla1[[#This Row],[PROGRAMA]],Hoja1!A:B,2,FALSE)</f>
        <v>3232. Conservación y mantenimiento centros educación infantil y primaria</v>
      </c>
      <c r="W6774" s="83" t="str">
        <f>MID(Tabla1[[#This Row],[Aplicación]],14,2)</f>
        <v>21</v>
      </c>
      <c r="X6774" s="83" t="str">
        <f>MID(Tabla1[[#This Row],[Aplicación]],14,6)</f>
        <v>212</v>
      </c>
    </row>
    <row r="6775" spans="1:24" x14ac:dyDescent="0.25">
      <c r="A6775" s="77">
        <v>220240048012</v>
      </c>
      <c r="B6775" s="78" t="s">
        <v>390</v>
      </c>
      <c r="C6775" s="79">
        <v>45579</v>
      </c>
      <c r="D6775" s="77">
        <v>22024007610</v>
      </c>
      <c r="E6775" s="78" t="s">
        <v>1231</v>
      </c>
      <c r="F6775" s="80">
        <v>1304.6099999999999</v>
      </c>
      <c r="G6775" s="78" t="s">
        <v>500</v>
      </c>
      <c r="H6775" s="78" t="s">
        <v>6476</v>
      </c>
      <c r="I6775" s="81" t="s">
        <v>2930</v>
      </c>
      <c r="J6775" s="78" t="s">
        <v>393</v>
      </c>
      <c r="K6775" s="78" t="s">
        <v>393</v>
      </c>
      <c r="L6775" s="78" t="s">
        <v>399</v>
      </c>
      <c r="M6775" s="78" t="s">
        <v>395</v>
      </c>
      <c r="N6775" s="78" t="s">
        <v>396</v>
      </c>
      <c r="O6775" s="82" t="s">
        <v>321</v>
      </c>
      <c r="P6775" s="82" t="s">
        <v>6229</v>
      </c>
      <c r="Q6775" s="83" t="str">
        <f>MID(Tabla1[[#This Row],[Aplicación]],14,1)</f>
        <v>2</v>
      </c>
      <c r="R6775" s="35" t="s">
        <v>265</v>
      </c>
      <c r="S6775" s="83" t="str">
        <f>MID(Tabla1[[#This Row],[Aplicación]],6,2)</f>
        <v>06</v>
      </c>
      <c r="T6775" s="84" t="str">
        <f>VLOOKUP(Tabla1[[#This Row],[AREA]],Hoja1!A:B,2,FALSE)</f>
        <v>06. Educación y cultura</v>
      </c>
      <c r="U6775" s="83" t="str">
        <f>MID(Tabla1[[#This Row],[Aplicación]],9,4)</f>
        <v>3231</v>
      </c>
      <c r="V6775" s="84" t="str">
        <f>VLOOKUP(Tabla1[[#This Row],[PROGRAMA]],Hoja1!A:B,2,FALSE)</f>
        <v>3231. Escuelas infantiles</v>
      </c>
      <c r="W6775" s="83" t="str">
        <f>MID(Tabla1[[#This Row],[Aplicación]],14,2)</f>
        <v>22</v>
      </c>
      <c r="X6775" s="83" t="str">
        <f>MID(Tabla1[[#This Row],[Aplicación]],14,6)</f>
        <v>22700</v>
      </c>
    </row>
    <row r="6776" spans="1:24" x14ac:dyDescent="0.25">
      <c r="A6776" s="77">
        <v>220240064654</v>
      </c>
      <c r="B6776" s="78" t="s">
        <v>390</v>
      </c>
      <c r="C6776" s="79">
        <v>45657</v>
      </c>
      <c r="D6776" s="77">
        <v>22024009566</v>
      </c>
      <c r="E6776" s="78" t="s">
        <v>6347</v>
      </c>
      <c r="F6776" s="80">
        <v>3630</v>
      </c>
      <c r="G6776" s="78" t="s">
        <v>8676</v>
      </c>
      <c r="H6776" s="78" t="s">
        <v>8677</v>
      </c>
      <c r="I6776" s="81">
        <v>220</v>
      </c>
      <c r="J6776" s="78" t="s">
        <v>398</v>
      </c>
      <c r="K6776" s="78" t="s">
        <v>398</v>
      </c>
      <c r="L6776" s="78" t="s">
        <v>399</v>
      </c>
      <c r="M6776" s="78" t="s">
        <v>395</v>
      </c>
      <c r="N6776" s="78" t="s">
        <v>396</v>
      </c>
      <c r="O6776" s="82" t="s">
        <v>325</v>
      </c>
      <c r="P6776" s="82" t="s">
        <v>6229</v>
      </c>
      <c r="Q6776" s="83" t="str">
        <f>MID(Tabla1[[#This Row],[Aplicación]],14,1)</f>
        <v>2</v>
      </c>
      <c r="R6776" s="35" t="s">
        <v>265</v>
      </c>
      <c r="S6776" s="83" t="str">
        <f>MID(Tabla1[[#This Row],[Aplicación]],6,2)</f>
        <v>05</v>
      </c>
      <c r="T6776" s="84" t="str">
        <f>VLOOKUP(Tabla1[[#This Row],[AREA]],Hoja1!A:B,2,FALSE)</f>
        <v>05. Comercio, mercados y consumo</v>
      </c>
      <c r="U6776" s="83" t="str">
        <f>MID(Tabla1[[#This Row],[Aplicación]],9,4)</f>
        <v>4312</v>
      </c>
      <c r="V6776" s="84" t="str">
        <f>VLOOKUP(Tabla1[[#This Row],[PROGRAMA]],Hoja1!A:B,2,FALSE)</f>
        <v>4312. Mercados</v>
      </c>
      <c r="W6776" s="83" t="str">
        <f>MID(Tabla1[[#This Row],[Aplicación]],14,2)</f>
        <v>22</v>
      </c>
      <c r="X6776" s="83" t="str">
        <f>MID(Tabla1[[#This Row],[Aplicación]],14,6)</f>
        <v>22602</v>
      </c>
    </row>
    <row r="6777" spans="1:24" x14ac:dyDescent="0.25">
      <c r="A6777" s="77">
        <v>220240066869</v>
      </c>
      <c r="B6777" s="78" t="s">
        <v>390</v>
      </c>
      <c r="C6777" s="79">
        <v>45657</v>
      </c>
      <c r="D6777" s="77">
        <v>22024009622</v>
      </c>
      <c r="E6777" s="78" t="s">
        <v>1226</v>
      </c>
      <c r="F6777" s="80">
        <v>5351.02</v>
      </c>
      <c r="G6777" s="78" t="s">
        <v>282</v>
      </c>
      <c r="H6777" s="78" t="s">
        <v>8678</v>
      </c>
      <c r="I6777" s="81">
        <v>220</v>
      </c>
      <c r="J6777" s="78" t="s">
        <v>398</v>
      </c>
      <c r="K6777" s="78" t="s">
        <v>398</v>
      </c>
      <c r="L6777" s="78" t="s">
        <v>399</v>
      </c>
      <c r="M6777" s="78" t="s">
        <v>585</v>
      </c>
      <c r="N6777" s="78" t="s">
        <v>539</v>
      </c>
      <c r="O6777" s="82" t="s">
        <v>326</v>
      </c>
      <c r="P6777" s="82" t="s">
        <v>6229</v>
      </c>
      <c r="Q6777" s="83" t="str">
        <f>MID(Tabla1[[#This Row],[Aplicación]],14,1)</f>
        <v>2</v>
      </c>
      <c r="R6777" s="35" t="s">
        <v>265</v>
      </c>
      <c r="S6777" s="83" t="str">
        <f>MID(Tabla1[[#This Row],[Aplicación]],6,2)</f>
        <v>01</v>
      </c>
      <c r="T6777" s="84" t="str">
        <f>VLOOKUP(Tabla1[[#This Row],[AREA]],Hoja1!A:B,2,FALSE)</f>
        <v>01. Alcaldía</v>
      </c>
      <c r="U6777" s="83" t="str">
        <f>MID(Tabla1[[#This Row],[Aplicación]],9,4)</f>
        <v>4331</v>
      </c>
      <c r="V6777" s="84" t="str">
        <f>VLOOKUP(Tabla1[[#This Row],[PROGRAMA]],Hoja1!A:B,2,FALSE)</f>
        <v>4331. Desarrollo empresarial</v>
      </c>
      <c r="W6777" s="83" t="str">
        <f>MID(Tabla1[[#This Row],[Aplicación]],14,2)</f>
        <v>22</v>
      </c>
      <c r="X6777" s="83" t="str">
        <f>MID(Tabla1[[#This Row],[Aplicación]],14,6)</f>
        <v>22706</v>
      </c>
    </row>
    <row r="6778" spans="1:24" x14ac:dyDescent="0.25">
      <c r="A6778" s="77">
        <v>220240065028</v>
      </c>
      <c r="B6778" s="78" t="s">
        <v>390</v>
      </c>
      <c r="C6778" s="79">
        <v>45657</v>
      </c>
      <c r="D6778" s="77">
        <v>22024009222</v>
      </c>
      <c r="E6778" s="78" t="s">
        <v>1251</v>
      </c>
      <c r="F6778" s="80">
        <v>6600</v>
      </c>
      <c r="G6778" s="78" t="s">
        <v>8679</v>
      </c>
      <c r="H6778" s="78" t="s">
        <v>8680</v>
      </c>
      <c r="I6778" s="81">
        <v>220</v>
      </c>
      <c r="J6778" s="78" t="s">
        <v>393</v>
      </c>
      <c r="K6778" s="78" t="s">
        <v>393</v>
      </c>
      <c r="L6778" s="78" t="s">
        <v>399</v>
      </c>
      <c r="M6778" s="78" t="s">
        <v>585</v>
      </c>
      <c r="N6778" s="78" t="s">
        <v>539</v>
      </c>
      <c r="O6778" s="82" t="s">
        <v>326</v>
      </c>
      <c r="P6778" s="82" t="s">
        <v>6229</v>
      </c>
      <c r="Q6778" s="83" t="str">
        <f>MID(Tabla1[[#This Row],[Aplicación]],14,1)</f>
        <v>2</v>
      </c>
      <c r="R6778" s="35" t="s">
        <v>265</v>
      </c>
      <c r="S6778" s="83" t="str">
        <f>MID(Tabla1[[#This Row],[Aplicación]],6,2)</f>
        <v>03</v>
      </c>
      <c r="T6778" s="84" t="str">
        <f>VLOOKUP(Tabla1[[#This Row],[AREA]],Hoja1!A:B,2,FALSE)</f>
        <v>03. Participación ciudadana y deportes</v>
      </c>
      <c r="U6778" s="83" t="str">
        <f>MID(Tabla1[[#This Row],[Aplicación]],9,4)</f>
        <v>9241</v>
      </c>
      <c r="V6778" s="84" t="str">
        <f>VLOOKUP(Tabla1[[#This Row],[PROGRAMA]],Hoja1!A:B,2,FALSE)</f>
        <v>9241. Participación ciudadana</v>
      </c>
      <c r="W6778" s="83" t="str">
        <f>MID(Tabla1[[#This Row],[Aplicación]],14,2)</f>
        <v>22</v>
      </c>
      <c r="X6778" s="83" t="str">
        <f>MID(Tabla1[[#This Row],[Aplicación]],14,6)</f>
        <v>22799</v>
      </c>
    </row>
    <row r="6779" spans="1:24" x14ac:dyDescent="0.25">
      <c r="A6779" s="77">
        <v>220240048007</v>
      </c>
      <c r="B6779" s="78" t="s">
        <v>673</v>
      </c>
      <c r="C6779" s="79">
        <v>45579</v>
      </c>
      <c r="D6779" s="77">
        <v>22024001583</v>
      </c>
      <c r="E6779" s="78" t="s">
        <v>1231</v>
      </c>
      <c r="F6779" s="80">
        <v>-73923.839999999997</v>
      </c>
      <c r="G6779" s="78" t="s">
        <v>500</v>
      </c>
      <c r="H6779" s="78" t="s">
        <v>8681</v>
      </c>
      <c r="I6779" s="81" t="s">
        <v>2930</v>
      </c>
      <c r="J6779" s="78" t="s">
        <v>393</v>
      </c>
      <c r="K6779" s="78" t="s">
        <v>393</v>
      </c>
      <c r="L6779" s="78" t="s">
        <v>399</v>
      </c>
      <c r="M6779" s="78" t="s">
        <v>395</v>
      </c>
      <c r="N6779" s="78" t="s">
        <v>396</v>
      </c>
      <c r="O6779" s="82" t="s">
        <v>321</v>
      </c>
      <c r="P6779" s="82" t="s">
        <v>6229</v>
      </c>
      <c r="Q6779" s="83" t="str">
        <f>MID(Tabla1[[#This Row],[Aplicación]],14,1)</f>
        <v>2</v>
      </c>
      <c r="R6779" s="35" t="s">
        <v>265</v>
      </c>
      <c r="S6779" s="83" t="str">
        <f>MID(Tabla1[[#This Row],[Aplicación]],6,2)</f>
        <v>06</v>
      </c>
      <c r="T6779" s="84" t="str">
        <f>VLOOKUP(Tabla1[[#This Row],[AREA]],Hoja1!A:B,2,FALSE)</f>
        <v>06. Educación y cultura</v>
      </c>
      <c r="U6779" s="83" t="str">
        <f>MID(Tabla1[[#This Row],[Aplicación]],9,4)</f>
        <v>3231</v>
      </c>
      <c r="V6779" s="84" t="str">
        <f>VLOOKUP(Tabla1[[#This Row],[PROGRAMA]],Hoja1!A:B,2,FALSE)</f>
        <v>3231. Escuelas infantiles</v>
      </c>
      <c r="W6779" s="83" t="str">
        <f>MID(Tabla1[[#This Row],[Aplicación]],14,2)</f>
        <v>22</v>
      </c>
      <c r="X6779" s="83" t="str">
        <f>MID(Tabla1[[#This Row],[Aplicación]],14,6)</f>
        <v>22700</v>
      </c>
    </row>
    <row r="6780" spans="1:24" x14ac:dyDescent="0.25">
      <c r="A6780" s="77">
        <v>220240053822</v>
      </c>
      <c r="B6780" s="78" t="s">
        <v>390</v>
      </c>
      <c r="C6780" s="79">
        <v>45611</v>
      </c>
      <c r="D6780" s="77">
        <v>22024008511</v>
      </c>
      <c r="E6780" s="78" t="s">
        <v>8613</v>
      </c>
      <c r="F6780" s="80">
        <v>5330.05</v>
      </c>
      <c r="G6780" s="78" t="s">
        <v>408</v>
      </c>
      <c r="H6780" s="78" t="s">
        <v>8682</v>
      </c>
      <c r="I6780" s="81" t="s">
        <v>2930</v>
      </c>
      <c r="J6780" s="78" t="s">
        <v>410</v>
      </c>
      <c r="K6780" s="78" t="s">
        <v>410</v>
      </c>
      <c r="L6780" s="78" t="s">
        <v>413</v>
      </c>
      <c r="M6780" s="78" t="s">
        <v>395</v>
      </c>
      <c r="N6780" s="78" t="s">
        <v>396</v>
      </c>
      <c r="O6780" s="82" t="s">
        <v>325</v>
      </c>
      <c r="P6780" s="82" t="s">
        <v>6229</v>
      </c>
      <c r="Q6780" s="83" t="str">
        <f>MID(Tabla1[[#This Row],[Aplicación]],14,1)</f>
        <v>2</v>
      </c>
      <c r="R6780" s="35" t="s">
        <v>265</v>
      </c>
      <c r="S6780" s="83" t="str">
        <f>MID(Tabla1[[#This Row],[Aplicación]],6,2)</f>
        <v>02</v>
      </c>
      <c r="T6780" s="84" t="str">
        <f>VLOOKUP(Tabla1[[#This Row],[AREA]],Hoja1!A:B,2,FALSE)</f>
        <v>02. Urbanismo y vivienda</v>
      </c>
      <c r="U6780" s="83" t="str">
        <f>MID(Tabla1[[#This Row],[Aplicación]],9,4)</f>
        <v>9331</v>
      </c>
      <c r="V6780" s="84" t="str">
        <f>VLOOKUP(Tabla1[[#This Row],[PROGRAMA]],Hoja1!A:B,2,FALSE)</f>
        <v>9331. Gestión del patrimonio</v>
      </c>
      <c r="W6780" s="83" t="str">
        <f>MID(Tabla1[[#This Row],[Aplicación]],14,2)</f>
        <v>22</v>
      </c>
      <c r="X6780" s="83" t="str">
        <f>MID(Tabla1[[#This Row],[Aplicación]],14,6)</f>
        <v>22706</v>
      </c>
    </row>
    <row r="6781" spans="1:24" x14ac:dyDescent="0.25">
      <c r="A6781" s="77">
        <v>220240063516</v>
      </c>
      <c r="B6781" s="78" t="s">
        <v>702</v>
      </c>
      <c r="C6781" s="79">
        <v>45653</v>
      </c>
      <c r="D6781" s="77">
        <v>22024004208</v>
      </c>
      <c r="E6781" s="78" t="s">
        <v>3076</v>
      </c>
      <c r="F6781" s="80">
        <v>2395.1999999999998</v>
      </c>
      <c r="G6781" s="78" t="s">
        <v>8683</v>
      </c>
      <c r="H6781" s="78" t="s">
        <v>8684</v>
      </c>
      <c r="I6781" s="81">
        <v>300</v>
      </c>
      <c r="J6781" s="78" t="s">
        <v>8685</v>
      </c>
      <c r="K6781" s="78" t="s">
        <v>537</v>
      </c>
      <c r="L6781" s="78" t="s">
        <v>413</v>
      </c>
      <c r="M6781" s="78" t="s">
        <v>395</v>
      </c>
      <c r="N6781" s="78" t="s">
        <v>396</v>
      </c>
      <c r="O6781" s="82" t="s">
        <v>321</v>
      </c>
      <c r="P6781" s="82" t="s">
        <v>6229</v>
      </c>
      <c r="Q6781" s="83" t="str">
        <f>MID(Tabla1[[#This Row],[Aplicación]],14,1)</f>
        <v>2</v>
      </c>
      <c r="R6781" s="35" t="s">
        <v>265</v>
      </c>
      <c r="S6781" s="83" t="str">
        <f>MID(Tabla1[[#This Row],[Aplicación]],6,2)</f>
        <v>07</v>
      </c>
      <c r="T6781" s="84" t="str">
        <f>VLOOKUP(Tabla1[[#This Row],[AREA]],Hoja1!A:B,2,FALSE)</f>
        <v>07. Medio ambiente</v>
      </c>
      <c r="U6781" s="83" t="str">
        <f>MID(Tabla1[[#This Row],[Aplicación]],9,4)</f>
        <v>1721</v>
      </c>
      <c r="V6781" s="84" t="str">
        <f>VLOOKUP(Tabla1[[#This Row],[PROGRAMA]],Hoja1!A:B,2,FALSE)</f>
        <v>1721. Protección del medio ambiente</v>
      </c>
      <c r="W6781" s="83" t="str">
        <f>MID(Tabla1[[#This Row],[Aplicación]],14,2)</f>
        <v>22</v>
      </c>
      <c r="X6781" s="83" t="str">
        <f>MID(Tabla1[[#This Row],[Aplicación]],14,6)</f>
        <v>22199</v>
      </c>
    </row>
    <row r="6782" spans="1:24" x14ac:dyDescent="0.25">
      <c r="A6782" s="77">
        <v>220240055437</v>
      </c>
      <c r="B6782" s="78" t="s">
        <v>390</v>
      </c>
      <c r="C6782" s="79">
        <v>45617</v>
      </c>
      <c r="D6782" s="77">
        <v>22024008677</v>
      </c>
      <c r="E6782" s="78" t="s">
        <v>1188</v>
      </c>
      <c r="F6782" s="80">
        <v>4004</v>
      </c>
      <c r="G6782" s="78" t="s">
        <v>8686</v>
      </c>
      <c r="H6782" s="78" t="s">
        <v>8687</v>
      </c>
      <c r="I6782" s="81" t="s">
        <v>2930</v>
      </c>
      <c r="J6782" s="78" t="s">
        <v>398</v>
      </c>
      <c r="K6782" s="78" t="s">
        <v>398</v>
      </c>
      <c r="L6782" s="78" t="s">
        <v>399</v>
      </c>
      <c r="M6782" s="78" t="s">
        <v>585</v>
      </c>
      <c r="N6782" s="78" t="s">
        <v>539</v>
      </c>
      <c r="O6782" s="82" t="s">
        <v>326</v>
      </c>
      <c r="P6782" s="82" t="s">
        <v>6229</v>
      </c>
      <c r="Q6782" s="83" t="str">
        <f>MID(Tabla1[[#This Row],[Aplicación]],14,1)</f>
        <v>2</v>
      </c>
      <c r="R6782" s="35" t="s">
        <v>265</v>
      </c>
      <c r="S6782" s="83" t="str">
        <f>MID(Tabla1[[#This Row],[Aplicación]],6,2)</f>
        <v>01</v>
      </c>
      <c r="T6782" s="84" t="str">
        <f>VLOOKUP(Tabla1[[#This Row],[AREA]],Hoja1!A:B,2,FALSE)</f>
        <v>01. Alcaldía</v>
      </c>
      <c r="U6782" s="83" t="str">
        <f>MID(Tabla1[[#This Row],[Aplicación]],9,4)</f>
        <v>4331</v>
      </c>
      <c r="V6782" s="84" t="str">
        <f>VLOOKUP(Tabla1[[#This Row],[PROGRAMA]],Hoja1!A:B,2,FALSE)</f>
        <v>4331. Desarrollo empresarial</v>
      </c>
      <c r="W6782" s="83" t="str">
        <f>MID(Tabla1[[#This Row],[Aplicación]],14,2)</f>
        <v>22</v>
      </c>
      <c r="X6782" s="83" t="str">
        <f>MID(Tabla1[[#This Row],[Aplicación]],14,6)</f>
        <v>22799</v>
      </c>
    </row>
    <row r="6783" spans="1:24" x14ac:dyDescent="0.25">
      <c r="A6783" s="77">
        <v>220240063552</v>
      </c>
      <c r="B6783" s="78" t="s">
        <v>390</v>
      </c>
      <c r="C6783" s="79">
        <v>45653</v>
      </c>
      <c r="D6783" s="77">
        <v>22024009400</v>
      </c>
      <c r="E6783" s="78" t="s">
        <v>1315</v>
      </c>
      <c r="F6783" s="80">
        <v>6678</v>
      </c>
      <c r="G6783" s="78" t="s">
        <v>355</v>
      </c>
      <c r="H6783" s="78" t="s">
        <v>8688</v>
      </c>
      <c r="I6783" s="81">
        <v>220</v>
      </c>
      <c r="J6783" s="78" t="s">
        <v>398</v>
      </c>
      <c r="K6783" s="78" t="s">
        <v>398</v>
      </c>
      <c r="L6783" s="78" t="s">
        <v>413</v>
      </c>
      <c r="M6783" s="78" t="s">
        <v>585</v>
      </c>
      <c r="N6783" s="78" t="s">
        <v>539</v>
      </c>
      <c r="O6783" s="82" t="s">
        <v>326</v>
      </c>
      <c r="P6783" s="82" t="s">
        <v>6229</v>
      </c>
      <c r="Q6783" s="83" t="str">
        <f>MID(Tabla1[[#This Row],[Aplicación]],14,1)</f>
        <v>2</v>
      </c>
      <c r="R6783" s="35" t="s">
        <v>265</v>
      </c>
      <c r="S6783" s="83" t="str">
        <f>MID(Tabla1[[#This Row],[Aplicación]],6,2)</f>
        <v>10</v>
      </c>
      <c r="T6783" s="84" t="str">
        <f>VLOOKUP(Tabla1[[#This Row],[AREA]],Hoja1!A:B,2,FALSE)</f>
        <v>10. Personas mayores, familia y servicios sociales</v>
      </c>
      <c r="U6783" s="83" t="str">
        <f>MID(Tabla1[[#This Row],[Aplicación]],9,4)</f>
        <v>2314</v>
      </c>
      <c r="V6783" s="84" t="str">
        <f>VLOOKUP(Tabla1[[#This Row],[PROGRAMA]],Hoja1!A:B,2,FALSE)</f>
        <v>2314. Centro de programas juveniles</v>
      </c>
      <c r="W6783" s="83" t="str">
        <f>MID(Tabla1[[#This Row],[Aplicación]],14,2)</f>
        <v>22</v>
      </c>
      <c r="X6783" s="83" t="str">
        <f>MID(Tabla1[[#This Row],[Aplicación]],14,6)</f>
        <v>22613</v>
      </c>
    </row>
    <row r="6784" spans="1:24" x14ac:dyDescent="0.25">
      <c r="A6784" s="77">
        <v>220240062726</v>
      </c>
      <c r="B6784" s="78" t="s">
        <v>390</v>
      </c>
      <c r="C6784" s="79">
        <v>45649</v>
      </c>
      <c r="D6784" s="77">
        <v>22024009305</v>
      </c>
      <c r="E6784" s="78" t="s">
        <v>1283</v>
      </c>
      <c r="F6784" s="80">
        <v>6830.9</v>
      </c>
      <c r="G6784" s="78" t="s">
        <v>5072</v>
      </c>
      <c r="H6784" s="78" t="s">
        <v>8689</v>
      </c>
      <c r="I6784" s="81" t="s">
        <v>2930</v>
      </c>
      <c r="J6784" s="78" t="s">
        <v>398</v>
      </c>
      <c r="K6784" s="78" t="s">
        <v>398</v>
      </c>
      <c r="L6784" s="78" t="s">
        <v>413</v>
      </c>
      <c r="M6784" s="78" t="s">
        <v>585</v>
      </c>
      <c r="N6784" s="78" t="s">
        <v>539</v>
      </c>
      <c r="O6784" s="82" t="s">
        <v>326</v>
      </c>
      <c r="P6784" s="82" t="s">
        <v>6229</v>
      </c>
      <c r="Q6784" s="83" t="str">
        <f>MID(Tabla1[[#This Row],[Aplicación]],14,1)</f>
        <v>2</v>
      </c>
      <c r="R6784" s="35" t="s">
        <v>265</v>
      </c>
      <c r="S6784" s="83" t="str">
        <f>MID(Tabla1[[#This Row],[Aplicación]],6,2)</f>
        <v>10</v>
      </c>
      <c r="T6784" s="84" t="str">
        <f>VLOOKUP(Tabla1[[#This Row],[AREA]],Hoja1!A:B,2,FALSE)</f>
        <v>10. Personas mayores, familia y servicios sociales</v>
      </c>
      <c r="U6784" s="83" t="str">
        <f>MID(Tabla1[[#This Row],[Aplicación]],9,4)</f>
        <v>2315</v>
      </c>
      <c r="V6784" s="84" t="str">
        <f>VLOOKUP(Tabla1[[#This Row],[PROGRAMA]],Hoja1!A:B,2,FALSE)</f>
        <v>2315. Políticas de Igualdad e infancia</v>
      </c>
      <c r="W6784" s="83" t="str">
        <f>MID(Tabla1[[#This Row],[Aplicación]],14,2)</f>
        <v>22</v>
      </c>
      <c r="X6784" s="83" t="str">
        <f>MID(Tabla1[[#This Row],[Aplicación]],14,6)</f>
        <v>22611</v>
      </c>
    </row>
    <row r="6785" spans="1:24" x14ac:dyDescent="0.25">
      <c r="A6785" s="77">
        <v>220240063519</v>
      </c>
      <c r="B6785" s="78" t="s">
        <v>390</v>
      </c>
      <c r="C6785" s="79">
        <v>45653</v>
      </c>
      <c r="D6785" s="77">
        <v>22024008128</v>
      </c>
      <c r="E6785" s="78" t="s">
        <v>1187</v>
      </c>
      <c r="F6785" s="80">
        <v>3844.3</v>
      </c>
      <c r="G6785" s="78" t="s">
        <v>746</v>
      </c>
      <c r="H6785" s="78" t="s">
        <v>8690</v>
      </c>
      <c r="I6785" s="81">
        <v>220</v>
      </c>
      <c r="J6785" s="78" t="s">
        <v>748</v>
      </c>
      <c r="K6785" s="78" t="s">
        <v>393</v>
      </c>
      <c r="L6785" s="78" t="s">
        <v>399</v>
      </c>
      <c r="M6785" s="78" t="s">
        <v>585</v>
      </c>
      <c r="N6785" s="78" t="s">
        <v>539</v>
      </c>
      <c r="O6785" s="82" t="s">
        <v>326</v>
      </c>
      <c r="P6785" s="82" t="s">
        <v>6229</v>
      </c>
      <c r="Q6785" s="83" t="str">
        <f>MID(Tabla1[[#This Row],[Aplicación]],14,1)</f>
        <v>2</v>
      </c>
      <c r="R6785" s="35" t="s">
        <v>265</v>
      </c>
      <c r="S6785" s="83" t="str">
        <f>MID(Tabla1[[#This Row],[Aplicación]],6,2)</f>
        <v>11</v>
      </c>
      <c r="T6785" s="84" t="str">
        <f>VLOOKUP(Tabla1[[#This Row],[AREA]],Hoja1!A:B,2,FALSE)</f>
        <v>11. Salud pública y seguridad ciudadana</v>
      </c>
      <c r="U6785" s="83" t="str">
        <f>MID(Tabla1[[#This Row],[Aplicación]],9,4)</f>
        <v>1361</v>
      </c>
      <c r="V6785" s="84" t="str">
        <f>VLOOKUP(Tabla1[[#This Row],[PROGRAMA]],Hoja1!A:B,2,FALSE)</f>
        <v>1361. Prevención y extinción de incencios</v>
      </c>
      <c r="W6785" s="83" t="str">
        <f>MID(Tabla1[[#This Row],[Aplicación]],14,2)</f>
        <v>21</v>
      </c>
      <c r="X6785" s="83" t="str">
        <f>MID(Tabla1[[#This Row],[Aplicación]],14,6)</f>
        <v>213</v>
      </c>
    </row>
    <row r="6786" spans="1:24" x14ac:dyDescent="0.25">
      <c r="A6786" s="77">
        <v>220240061688</v>
      </c>
      <c r="B6786" s="78" t="s">
        <v>390</v>
      </c>
      <c r="C6786" s="79">
        <v>45644</v>
      </c>
      <c r="D6786" s="77">
        <v>22024009323</v>
      </c>
      <c r="E6786" s="78" t="s">
        <v>1239</v>
      </c>
      <c r="F6786" s="80">
        <v>6889.74</v>
      </c>
      <c r="G6786" s="78" t="s">
        <v>966</v>
      </c>
      <c r="H6786" s="78" t="s">
        <v>8691</v>
      </c>
      <c r="I6786" s="81" t="s">
        <v>2930</v>
      </c>
      <c r="J6786" s="78" t="s">
        <v>398</v>
      </c>
      <c r="K6786" s="78" t="s">
        <v>398</v>
      </c>
      <c r="L6786" s="78" t="s">
        <v>413</v>
      </c>
      <c r="M6786" s="78" t="s">
        <v>585</v>
      </c>
      <c r="N6786" s="78" t="s">
        <v>539</v>
      </c>
      <c r="O6786" s="82" t="s">
        <v>326</v>
      </c>
      <c r="P6786" s="82" t="s">
        <v>6229</v>
      </c>
      <c r="Q6786" s="83" t="str">
        <f>MID(Tabla1[[#This Row],[Aplicación]],14,1)</f>
        <v>6</v>
      </c>
      <c r="R6786" s="35" t="s">
        <v>266</v>
      </c>
      <c r="S6786" s="83" t="str">
        <f>MID(Tabla1[[#This Row],[Aplicación]],6,2)</f>
        <v>04</v>
      </c>
      <c r="T6786" s="84" t="str">
        <f>VLOOKUP(Tabla1[[#This Row],[AREA]],Hoja1!A:B,2,FALSE)</f>
        <v>04. Hacienda, personal y modernización administrativa</v>
      </c>
      <c r="U6786" s="83" t="str">
        <f>MID(Tabla1[[#This Row],[Aplicación]],9,4)</f>
        <v>9204</v>
      </c>
      <c r="V6786" s="84" t="str">
        <f>VLOOKUP(Tabla1[[#This Row],[PROGRAMA]],Hoja1!A:B,2,FALSE)</f>
        <v>9204. Tecnologías de la información y comunicación</v>
      </c>
      <c r="W6786" s="83" t="str">
        <f>MID(Tabla1[[#This Row],[Aplicación]],14,2)</f>
        <v>62</v>
      </c>
      <c r="X6786" s="83" t="str">
        <f>MID(Tabla1[[#This Row],[Aplicación]],14,6)</f>
        <v>626</v>
      </c>
    </row>
    <row r="6787" spans="1:24" x14ac:dyDescent="0.25">
      <c r="A6787" s="77">
        <v>220240063517</v>
      </c>
      <c r="B6787" s="78" t="s">
        <v>702</v>
      </c>
      <c r="C6787" s="79">
        <v>45653</v>
      </c>
      <c r="D6787" s="77">
        <v>22024004208</v>
      </c>
      <c r="E6787" s="78" t="s">
        <v>3076</v>
      </c>
      <c r="F6787" s="80">
        <v>1756.92</v>
      </c>
      <c r="G6787" s="78" t="s">
        <v>8683</v>
      </c>
      <c r="H6787" s="78" t="s">
        <v>8692</v>
      </c>
      <c r="I6787" s="81">
        <v>300</v>
      </c>
      <c r="J6787" s="78" t="s">
        <v>8685</v>
      </c>
      <c r="K6787" s="78" t="s">
        <v>537</v>
      </c>
      <c r="L6787" s="78" t="s">
        <v>413</v>
      </c>
      <c r="M6787" s="78" t="s">
        <v>395</v>
      </c>
      <c r="N6787" s="78" t="s">
        <v>396</v>
      </c>
      <c r="O6787" s="82" t="s">
        <v>321</v>
      </c>
      <c r="P6787" s="82" t="s">
        <v>6229</v>
      </c>
      <c r="Q6787" s="83" t="str">
        <f>MID(Tabla1[[#This Row],[Aplicación]],14,1)</f>
        <v>2</v>
      </c>
      <c r="R6787" s="35" t="s">
        <v>265</v>
      </c>
      <c r="S6787" s="83" t="str">
        <f>MID(Tabla1[[#This Row],[Aplicación]],6,2)</f>
        <v>07</v>
      </c>
      <c r="T6787" s="84" t="str">
        <f>VLOOKUP(Tabla1[[#This Row],[AREA]],Hoja1!A:B,2,FALSE)</f>
        <v>07. Medio ambiente</v>
      </c>
      <c r="U6787" s="83" t="str">
        <f>MID(Tabla1[[#This Row],[Aplicación]],9,4)</f>
        <v>1721</v>
      </c>
      <c r="V6787" s="84" t="str">
        <f>VLOOKUP(Tabla1[[#This Row],[PROGRAMA]],Hoja1!A:B,2,FALSE)</f>
        <v>1721. Protección del medio ambiente</v>
      </c>
      <c r="W6787" s="83" t="str">
        <f>MID(Tabla1[[#This Row],[Aplicación]],14,2)</f>
        <v>22</v>
      </c>
      <c r="X6787" s="83" t="str">
        <f>MID(Tabla1[[#This Row],[Aplicación]],14,6)</f>
        <v>22199</v>
      </c>
    </row>
    <row r="6788" spans="1:24" x14ac:dyDescent="0.25">
      <c r="A6788" s="77">
        <v>220240063515</v>
      </c>
      <c r="B6788" s="78" t="s">
        <v>702</v>
      </c>
      <c r="C6788" s="79">
        <v>45653</v>
      </c>
      <c r="D6788" s="77">
        <v>22024004208</v>
      </c>
      <c r="E6788" s="78" t="s">
        <v>3076</v>
      </c>
      <c r="F6788" s="80">
        <v>1102.67</v>
      </c>
      <c r="G6788" s="78" t="s">
        <v>8683</v>
      </c>
      <c r="H6788" s="78" t="s">
        <v>8693</v>
      </c>
      <c r="I6788" s="81">
        <v>300</v>
      </c>
      <c r="J6788" s="78" t="s">
        <v>8685</v>
      </c>
      <c r="K6788" s="78" t="s">
        <v>537</v>
      </c>
      <c r="L6788" s="78" t="s">
        <v>413</v>
      </c>
      <c r="M6788" s="78" t="s">
        <v>395</v>
      </c>
      <c r="N6788" s="78" t="s">
        <v>396</v>
      </c>
      <c r="O6788" s="82" t="s">
        <v>321</v>
      </c>
      <c r="P6788" s="82" t="s">
        <v>6229</v>
      </c>
      <c r="Q6788" s="83" t="str">
        <f>MID(Tabla1[[#This Row],[Aplicación]],14,1)</f>
        <v>2</v>
      </c>
      <c r="R6788" s="35" t="s">
        <v>265</v>
      </c>
      <c r="S6788" s="83" t="str">
        <f>MID(Tabla1[[#This Row],[Aplicación]],6,2)</f>
        <v>07</v>
      </c>
      <c r="T6788" s="84" t="str">
        <f>VLOOKUP(Tabla1[[#This Row],[AREA]],Hoja1!A:B,2,FALSE)</f>
        <v>07. Medio ambiente</v>
      </c>
      <c r="U6788" s="83" t="str">
        <f>MID(Tabla1[[#This Row],[Aplicación]],9,4)</f>
        <v>1721</v>
      </c>
      <c r="V6788" s="84" t="str">
        <f>VLOOKUP(Tabla1[[#This Row],[PROGRAMA]],Hoja1!A:B,2,FALSE)</f>
        <v>1721. Protección del medio ambiente</v>
      </c>
      <c r="W6788" s="83" t="str">
        <f>MID(Tabla1[[#This Row],[Aplicación]],14,2)</f>
        <v>22</v>
      </c>
      <c r="X6788" s="83" t="str">
        <f>MID(Tabla1[[#This Row],[Aplicación]],14,6)</f>
        <v>22199</v>
      </c>
    </row>
    <row r="6789" spans="1:24" x14ac:dyDescent="0.25">
      <c r="A6789" s="77">
        <v>220240063518</v>
      </c>
      <c r="B6789" s="78" t="s">
        <v>702</v>
      </c>
      <c r="C6789" s="79">
        <v>45653</v>
      </c>
      <c r="D6789" s="77">
        <v>22024004208</v>
      </c>
      <c r="E6789" s="78" t="s">
        <v>3076</v>
      </c>
      <c r="F6789" s="80">
        <v>537.24</v>
      </c>
      <c r="G6789" s="78" t="s">
        <v>8683</v>
      </c>
      <c r="H6789" s="78" t="s">
        <v>8694</v>
      </c>
      <c r="I6789" s="81">
        <v>300</v>
      </c>
      <c r="J6789" s="78" t="s">
        <v>8685</v>
      </c>
      <c r="K6789" s="78" t="s">
        <v>537</v>
      </c>
      <c r="L6789" s="78" t="s">
        <v>413</v>
      </c>
      <c r="M6789" s="78" t="s">
        <v>395</v>
      </c>
      <c r="N6789" s="78" t="s">
        <v>396</v>
      </c>
      <c r="O6789" s="82" t="s">
        <v>321</v>
      </c>
      <c r="P6789" s="82" t="s">
        <v>6229</v>
      </c>
      <c r="Q6789" s="83" t="str">
        <f>MID(Tabla1[[#This Row],[Aplicación]],14,1)</f>
        <v>2</v>
      </c>
      <c r="R6789" s="35" t="s">
        <v>265</v>
      </c>
      <c r="S6789" s="83" t="str">
        <f>MID(Tabla1[[#This Row],[Aplicación]],6,2)</f>
        <v>07</v>
      </c>
      <c r="T6789" s="84" t="str">
        <f>VLOOKUP(Tabla1[[#This Row],[AREA]],Hoja1!A:B,2,FALSE)</f>
        <v>07. Medio ambiente</v>
      </c>
      <c r="U6789" s="83" t="str">
        <f>MID(Tabla1[[#This Row],[Aplicación]],9,4)</f>
        <v>1721</v>
      </c>
      <c r="V6789" s="84" t="str">
        <f>VLOOKUP(Tabla1[[#This Row],[PROGRAMA]],Hoja1!A:B,2,FALSE)</f>
        <v>1721. Protección del medio ambiente</v>
      </c>
      <c r="W6789" s="83" t="str">
        <f>MID(Tabla1[[#This Row],[Aplicación]],14,2)</f>
        <v>22</v>
      </c>
      <c r="X6789" s="83" t="str">
        <f>MID(Tabla1[[#This Row],[Aplicación]],14,6)</f>
        <v>22199</v>
      </c>
    </row>
    <row r="6790" spans="1:24" x14ac:dyDescent="0.25">
      <c r="A6790" s="77">
        <v>220240064936</v>
      </c>
      <c r="B6790" s="78" t="s">
        <v>702</v>
      </c>
      <c r="C6790" s="79">
        <v>45657</v>
      </c>
      <c r="D6790" s="77">
        <v>22024000940</v>
      </c>
      <c r="E6790" s="78" t="s">
        <v>1285</v>
      </c>
      <c r="F6790" s="80">
        <v>24.71</v>
      </c>
      <c r="G6790" s="78" t="s">
        <v>886</v>
      </c>
      <c r="H6790" s="78" t="s">
        <v>8695</v>
      </c>
      <c r="I6790" s="81">
        <v>300</v>
      </c>
      <c r="J6790" s="78" t="s">
        <v>398</v>
      </c>
      <c r="K6790" s="78" t="s">
        <v>398</v>
      </c>
      <c r="L6790" s="78" t="s">
        <v>413</v>
      </c>
      <c r="M6790" s="78" t="s">
        <v>395</v>
      </c>
      <c r="N6790" s="78" t="s">
        <v>396</v>
      </c>
      <c r="O6790" s="82" t="s">
        <v>325</v>
      </c>
      <c r="P6790" s="82" t="s">
        <v>6229</v>
      </c>
      <c r="Q6790" s="83" t="str">
        <f>MID(Tabla1[[#This Row],[Aplicación]],14,1)</f>
        <v>2</v>
      </c>
      <c r="R6790" s="35" t="s">
        <v>265</v>
      </c>
      <c r="S6790" s="83" t="str">
        <f>MID(Tabla1[[#This Row],[Aplicación]],6,2)</f>
        <v>06</v>
      </c>
      <c r="T6790" s="84" t="str">
        <f>VLOOKUP(Tabla1[[#This Row],[AREA]],Hoja1!A:B,2,FALSE)</f>
        <v>06. Educación y cultura</v>
      </c>
      <c r="U6790" s="83" t="str">
        <f>MID(Tabla1[[#This Row],[Aplicación]],9,4)</f>
        <v>3232</v>
      </c>
      <c r="V6790" s="84" t="str">
        <f>VLOOKUP(Tabla1[[#This Row],[PROGRAMA]],Hoja1!A:B,2,FALSE)</f>
        <v>3232. Conservación y mantenimiento centros educación infantil y primaria</v>
      </c>
      <c r="W6790" s="83" t="str">
        <f>MID(Tabla1[[#This Row],[Aplicación]],14,2)</f>
        <v>21</v>
      </c>
      <c r="X6790" s="83" t="str">
        <f>MID(Tabla1[[#This Row],[Aplicación]],14,6)</f>
        <v>212</v>
      </c>
    </row>
    <row r="6791" spans="1:24" x14ac:dyDescent="0.25">
      <c r="A6791" s="77">
        <v>220240069201</v>
      </c>
      <c r="B6791" s="78" t="s">
        <v>702</v>
      </c>
      <c r="C6791" s="79">
        <v>45657</v>
      </c>
      <c r="D6791" s="77">
        <v>22024002262</v>
      </c>
      <c r="E6791" s="78" t="s">
        <v>1363</v>
      </c>
      <c r="F6791" s="80">
        <v>22.84</v>
      </c>
      <c r="G6791" s="78" t="s">
        <v>676</v>
      </c>
      <c r="H6791" s="78" t="s">
        <v>8316</v>
      </c>
      <c r="I6791" s="81">
        <v>300</v>
      </c>
      <c r="J6791" s="78" t="s">
        <v>398</v>
      </c>
      <c r="K6791" s="78" t="s">
        <v>398</v>
      </c>
      <c r="L6791" s="78" t="s">
        <v>413</v>
      </c>
      <c r="M6791" s="78" t="s">
        <v>395</v>
      </c>
      <c r="N6791" s="78" t="s">
        <v>396</v>
      </c>
      <c r="O6791" s="82" t="s">
        <v>325</v>
      </c>
      <c r="P6791" s="82" t="s">
        <v>6229</v>
      </c>
      <c r="Q6791" s="83" t="str">
        <f>MID(Tabla1[[#This Row],[Aplicación]],14,1)</f>
        <v>2</v>
      </c>
      <c r="R6791" s="35" t="s">
        <v>265</v>
      </c>
      <c r="S6791" s="83" t="str">
        <f>MID(Tabla1[[#This Row],[Aplicación]],6,2)</f>
        <v>07</v>
      </c>
      <c r="T6791" s="84" t="str">
        <f>VLOOKUP(Tabla1[[#This Row],[AREA]],Hoja1!A:B,2,FALSE)</f>
        <v>07. Medio ambiente</v>
      </c>
      <c r="U6791" s="83" t="str">
        <f>MID(Tabla1[[#This Row],[Aplicación]],9,4)</f>
        <v>1721</v>
      </c>
      <c r="V6791" s="84" t="str">
        <f>VLOOKUP(Tabla1[[#This Row],[PROGRAMA]],Hoja1!A:B,2,FALSE)</f>
        <v>1721. Protección del medio ambiente</v>
      </c>
      <c r="W6791" s="83" t="str">
        <f>MID(Tabla1[[#This Row],[Aplicación]],14,2)</f>
        <v>22</v>
      </c>
      <c r="X6791" s="83" t="str">
        <f>MID(Tabla1[[#This Row],[Aplicación]],14,6)</f>
        <v>22112</v>
      </c>
    </row>
    <row r="6792" spans="1:24" x14ac:dyDescent="0.25">
      <c r="A6792" s="77">
        <v>220240069108</v>
      </c>
      <c r="B6792" s="78" t="s">
        <v>702</v>
      </c>
      <c r="C6792" s="79">
        <v>45657</v>
      </c>
      <c r="D6792" s="77">
        <v>22024000456</v>
      </c>
      <c r="E6792" s="78" t="s">
        <v>1426</v>
      </c>
      <c r="F6792" s="80">
        <v>20.82</v>
      </c>
      <c r="G6792" s="78" t="s">
        <v>834</v>
      </c>
      <c r="H6792" s="78" t="s">
        <v>8696</v>
      </c>
      <c r="I6792" s="81">
        <v>300</v>
      </c>
      <c r="J6792" s="78" t="s">
        <v>398</v>
      </c>
      <c r="K6792" s="78" t="s">
        <v>398</v>
      </c>
      <c r="L6792" s="78" t="s">
        <v>413</v>
      </c>
      <c r="M6792" s="78" t="s">
        <v>395</v>
      </c>
      <c r="N6792" s="78" t="s">
        <v>396</v>
      </c>
      <c r="O6792" s="82" t="s">
        <v>325</v>
      </c>
      <c r="P6792" s="82" t="s">
        <v>6229</v>
      </c>
      <c r="Q6792" s="83" t="str">
        <f>MID(Tabla1[[#This Row],[Aplicación]],14,1)</f>
        <v>2</v>
      </c>
      <c r="R6792" s="35" t="s">
        <v>265</v>
      </c>
      <c r="S6792" s="83" t="str">
        <f>MID(Tabla1[[#This Row],[Aplicación]],6,2)</f>
        <v>11</v>
      </c>
      <c r="T6792" s="84" t="str">
        <f>VLOOKUP(Tabla1[[#This Row],[AREA]],Hoja1!A:B,2,FALSE)</f>
        <v>11. Salud pública y seguridad ciudadana</v>
      </c>
      <c r="U6792" s="83" t="str">
        <f>MID(Tabla1[[#This Row],[Aplicación]],9,4)</f>
        <v>1621</v>
      </c>
      <c r="V6792" s="84" t="str">
        <f>VLOOKUP(Tabla1[[#This Row],[PROGRAMA]],Hoja1!A:B,2,FALSE)</f>
        <v>1621. Recogida de residuos</v>
      </c>
      <c r="W6792" s="83" t="str">
        <f>MID(Tabla1[[#This Row],[Aplicación]],14,2)</f>
        <v>22</v>
      </c>
      <c r="X6792" s="83" t="str">
        <f>MID(Tabla1[[#This Row],[Aplicación]],14,6)</f>
        <v>22199</v>
      </c>
    </row>
    <row r="6793" spans="1:24" x14ac:dyDescent="0.25">
      <c r="A6793" s="77">
        <v>220240067198</v>
      </c>
      <c r="B6793" s="78" t="s">
        <v>702</v>
      </c>
      <c r="C6793" s="79">
        <v>45657</v>
      </c>
      <c r="D6793" s="77">
        <v>22024000079</v>
      </c>
      <c r="E6793" s="78" t="s">
        <v>1262</v>
      </c>
      <c r="F6793" s="80">
        <v>19.989999999999998</v>
      </c>
      <c r="G6793" s="78" t="s">
        <v>3647</v>
      </c>
      <c r="H6793" s="78" t="s">
        <v>8697</v>
      </c>
      <c r="I6793" s="81">
        <v>300</v>
      </c>
      <c r="J6793" s="78" t="s">
        <v>398</v>
      </c>
      <c r="K6793" s="78" t="s">
        <v>398</v>
      </c>
      <c r="L6793" s="78" t="s">
        <v>413</v>
      </c>
      <c r="M6793" s="78" t="s">
        <v>395</v>
      </c>
      <c r="N6793" s="78" t="s">
        <v>396</v>
      </c>
      <c r="O6793" s="82" t="s">
        <v>325</v>
      </c>
      <c r="P6793" s="82" t="s">
        <v>6229</v>
      </c>
      <c r="Q6793" s="83" t="str">
        <f>MID(Tabla1[[#This Row],[Aplicación]],14,1)</f>
        <v>2</v>
      </c>
      <c r="R6793" s="35" t="s">
        <v>265</v>
      </c>
      <c r="S6793" s="83" t="str">
        <f>MID(Tabla1[[#This Row],[Aplicación]],6,2)</f>
        <v>03</v>
      </c>
      <c r="T6793" s="84" t="str">
        <f>VLOOKUP(Tabla1[[#This Row],[AREA]],Hoja1!A:B,2,FALSE)</f>
        <v>03. Participación ciudadana y deportes</v>
      </c>
      <c r="U6793" s="83" t="str">
        <f>MID(Tabla1[[#This Row],[Aplicación]],9,4)</f>
        <v>9241</v>
      </c>
      <c r="V6793" s="84" t="str">
        <f>VLOOKUP(Tabla1[[#This Row],[PROGRAMA]],Hoja1!A:B,2,FALSE)</f>
        <v>9241. Participación ciudadana</v>
      </c>
      <c r="W6793" s="83" t="str">
        <f>MID(Tabla1[[#This Row],[Aplicación]],14,2)</f>
        <v>21</v>
      </c>
      <c r="X6793" s="83" t="str">
        <f>MID(Tabla1[[#This Row],[Aplicación]],14,6)</f>
        <v>213</v>
      </c>
    </row>
    <row r="6794" spans="1:24" x14ac:dyDescent="0.25">
      <c r="A6794" s="77">
        <v>220240069101</v>
      </c>
      <c r="B6794" s="78" t="s">
        <v>702</v>
      </c>
      <c r="C6794" s="79">
        <v>45657</v>
      </c>
      <c r="D6794" s="77">
        <v>22024000456</v>
      </c>
      <c r="E6794" s="78" t="s">
        <v>1426</v>
      </c>
      <c r="F6794" s="80">
        <v>3044.19</v>
      </c>
      <c r="G6794" s="78" t="s">
        <v>84</v>
      </c>
      <c r="H6794" s="78" t="s">
        <v>8698</v>
      </c>
      <c r="I6794" s="81">
        <v>300</v>
      </c>
      <c r="J6794" s="78" t="s">
        <v>398</v>
      </c>
      <c r="K6794" s="78" t="s">
        <v>398</v>
      </c>
      <c r="L6794" s="78" t="s">
        <v>413</v>
      </c>
      <c r="M6794" s="78" t="s">
        <v>395</v>
      </c>
      <c r="N6794" s="78" t="s">
        <v>396</v>
      </c>
      <c r="O6794" s="82" t="s">
        <v>325</v>
      </c>
      <c r="P6794" s="82" t="s">
        <v>6229</v>
      </c>
      <c r="Q6794" s="83" t="str">
        <f>MID(Tabla1[[#This Row],[Aplicación]],14,1)</f>
        <v>2</v>
      </c>
      <c r="R6794" s="35" t="s">
        <v>265</v>
      </c>
      <c r="S6794" s="83" t="str">
        <f>MID(Tabla1[[#This Row],[Aplicación]],6,2)</f>
        <v>11</v>
      </c>
      <c r="T6794" s="84" t="str">
        <f>VLOOKUP(Tabla1[[#This Row],[AREA]],Hoja1!A:B,2,FALSE)</f>
        <v>11. Salud pública y seguridad ciudadana</v>
      </c>
      <c r="U6794" s="83" t="str">
        <f>MID(Tabla1[[#This Row],[Aplicación]],9,4)</f>
        <v>1621</v>
      </c>
      <c r="V6794" s="84" t="str">
        <f>VLOOKUP(Tabla1[[#This Row],[PROGRAMA]],Hoja1!A:B,2,FALSE)</f>
        <v>1621. Recogida de residuos</v>
      </c>
      <c r="W6794" s="83" t="str">
        <f>MID(Tabla1[[#This Row],[Aplicación]],14,2)</f>
        <v>22</v>
      </c>
      <c r="X6794" s="83" t="str">
        <f>MID(Tabla1[[#This Row],[Aplicación]],14,6)</f>
        <v>22199</v>
      </c>
    </row>
    <row r="6795" spans="1:24" x14ac:dyDescent="0.25">
      <c r="A6795" s="77">
        <v>220240067909</v>
      </c>
      <c r="B6795" s="78" t="s">
        <v>702</v>
      </c>
      <c r="C6795" s="79">
        <v>45657</v>
      </c>
      <c r="D6795" s="77">
        <v>22024001633</v>
      </c>
      <c r="E6795" s="78" t="s">
        <v>1427</v>
      </c>
      <c r="F6795" s="80">
        <v>19.600000000000001</v>
      </c>
      <c r="G6795" s="78" t="s">
        <v>7773</v>
      </c>
      <c r="H6795" s="78" t="s">
        <v>8699</v>
      </c>
      <c r="I6795" s="81">
        <v>300</v>
      </c>
      <c r="J6795" s="78" t="s">
        <v>398</v>
      </c>
      <c r="K6795" s="78" t="s">
        <v>398</v>
      </c>
      <c r="L6795" s="78" t="s">
        <v>413</v>
      </c>
      <c r="M6795" s="78" t="s">
        <v>395</v>
      </c>
      <c r="N6795" s="78" t="s">
        <v>396</v>
      </c>
      <c r="O6795" s="82" t="s">
        <v>325</v>
      </c>
      <c r="P6795" s="82" t="s">
        <v>6229</v>
      </c>
      <c r="Q6795" s="83" t="str">
        <f>MID(Tabla1[[#This Row],[Aplicación]],14,1)</f>
        <v>2</v>
      </c>
      <c r="R6795" s="35" t="s">
        <v>265</v>
      </c>
      <c r="S6795" s="83" t="str">
        <f>MID(Tabla1[[#This Row],[Aplicación]],6,2)</f>
        <v>07</v>
      </c>
      <c r="T6795" s="84" t="str">
        <f>VLOOKUP(Tabla1[[#This Row],[AREA]],Hoja1!A:B,2,FALSE)</f>
        <v>07. Medio ambiente</v>
      </c>
      <c r="U6795" s="83" t="str">
        <f>MID(Tabla1[[#This Row],[Aplicación]],9,4)</f>
        <v>1711</v>
      </c>
      <c r="V6795" s="84" t="str">
        <f>VLOOKUP(Tabla1[[#This Row],[PROGRAMA]],Hoja1!A:B,2,FALSE)</f>
        <v>1711. Parques y jardines</v>
      </c>
      <c r="W6795" s="83" t="str">
        <f>MID(Tabla1[[#This Row],[Aplicación]],14,2)</f>
        <v>22</v>
      </c>
      <c r="X6795" s="83" t="str">
        <f>MID(Tabla1[[#This Row],[Aplicación]],14,6)</f>
        <v>22199</v>
      </c>
    </row>
    <row r="6796" spans="1:24" x14ac:dyDescent="0.25">
      <c r="A6796" s="77">
        <v>220240066884</v>
      </c>
      <c r="B6796" s="78" t="s">
        <v>702</v>
      </c>
      <c r="C6796" s="79">
        <v>45657</v>
      </c>
      <c r="D6796" s="77">
        <v>22024003864</v>
      </c>
      <c r="E6796" s="78" t="s">
        <v>3275</v>
      </c>
      <c r="F6796" s="80">
        <v>202.02</v>
      </c>
      <c r="G6796" s="78" t="s">
        <v>750</v>
      </c>
      <c r="H6796" s="78" t="s">
        <v>4884</v>
      </c>
      <c r="I6796" s="81">
        <v>300</v>
      </c>
      <c r="J6796" s="78" t="s">
        <v>398</v>
      </c>
      <c r="K6796" s="78" t="s">
        <v>398</v>
      </c>
      <c r="L6796" s="78" t="s">
        <v>399</v>
      </c>
      <c r="M6796" s="78" t="s">
        <v>395</v>
      </c>
      <c r="N6796" s="78" t="s">
        <v>396</v>
      </c>
      <c r="O6796" s="82" t="s">
        <v>325</v>
      </c>
      <c r="P6796" s="82" t="s">
        <v>6229</v>
      </c>
      <c r="Q6796" s="83" t="str">
        <f>MID(Tabla1[[#This Row],[Aplicación]],14,1)</f>
        <v>2</v>
      </c>
      <c r="R6796" s="35" t="s">
        <v>265</v>
      </c>
      <c r="S6796" s="83" t="str">
        <f>MID(Tabla1[[#This Row],[Aplicación]],6,2)</f>
        <v>01</v>
      </c>
      <c r="T6796" s="84" t="str">
        <f>VLOOKUP(Tabla1[[#This Row],[AREA]],Hoja1!A:B,2,FALSE)</f>
        <v>01. Alcaldía</v>
      </c>
      <c r="U6796" s="83" t="str">
        <f>MID(Tabla1[[#This Row],[Aplicación]],9,4)</f>
        <v>9203</v>
      </c>
      <c r="V6796" s="84" t="str">
        <f>VLOOKUP(Tabla1[[#This Row],[PROGRAMA]],Hoja1!A:B,2,FALSE)</f>
        <v>9203. Unidad de régimen interior</v>
      </c>
      <c r="W6796" s="83" t="str">
        <f>MID(Tabla1[[#This Row],[Aplicación]],14,2)</f>
        <v>21</v>
      </c>
      <c r="X6796" s="83" t="str">
        <f>MID(Tabla1[[#This Row],[Aplicación]],14,6)</f>
        <v>214</v>
      </c>
    </row>
    <row r="6797" spans="1:24" x14ac:dyDescent="0.25">
      <c r="A6797" s="77">
        <v>220240067769</v>
      </c>
      <c r="B6797" s="78" t="s">
        <v>702</v>
      </c>
      <c r="C6797" s="79">
        <v>45657</v>
      </c>
      <c r="D6797" s="77">
        <v>22024000765</v>
      </c>
      <c r="E6797" s="78" t="s">
        <v>1456</v>
      </c>
      <c r="F6797" s="80">
        <v>307.01</v>
      </c>
      <c r="G6797" s="78" t="s">
        <v>750</v>
      </c>
      <c r="H6797" s="78" t="s">
        <v>8700</v>
      </c>
      <c r="I6797" s="81">
        <v>300</v>
      </c>
      <c r="J6797" s="78" t="s">
        <v>398</v>
      </c>
      <c r="K6797" s="78" t="s">
        <v>398</v>
      </c>
      <c r="L6797" s="78" t="s">
        <v>413</v>
      </c>
      <c r="M6797" s="78" t="s">
        <v>395</v>
      </c>
      <c r="N6797" s="78" t="s">
        <v>396</v>
      </c>
      <c r="O6797" s="82" t="s">
        <v>325</v>
      </c>
      <c r="P6797" s="82" t="s">
        <v>6229</v>
      </c>
      <c r="Q6797" s="83" t="str">
        <f>MID(Tabla1[[#This Row],[Aplicación]],14,1)</f>
        <v>2</v>
      </c>
      <c r="R6797" s="35" t="s">
        <v>265</v>
      </c>
      <c r="S6797" s="83" t="str">
        <f>MID(Tabla1[[#This Row],[Aplicación]],6,2)</f>
        <v>02</v>
      </c>
      <c r="T6797" s="84" t="str">
        <f>VLOOKUP(Tabla1[[#This Row],[AREA]],Hoja1!A:B,2,FALSE)</f>
        <v>02. Urbanismo y vivienda</v>
      </c>
      <c r="U6797" s="83" t="str">
        <f>MID(Tabla1[[#This Row],[Aplicación]],9,4)</f>
        <v>9332</v>
      </c>
      <c r="V6797" s="84" t="str">
        <f>VLOOKUP(Tabla1[[#This Row],[PROGRAMA]],Hoja1!A:B,2,FALSE)</f>
        <v>9332. Mantenimiento de edificios e instalaciones municipales</v>
      </c>
      <c r="W6797" s="83" t="str">
        <f>MID(Tabla1[[#This Row],[Aplicación]],14,2)</f>
        <v>21</v>
      </c>
      <c r="X6797" s="83" t="str">
        <f>MID(Tabla1[[#This Row],[Aplicación]],14,6)</f>
        <v>214</v>
      </c>
    </row>
    <row r="6798" spans="1:24" x14ac:dyDescent="0.25">
      <c r="A6798" s="77">
        <v>220240067418</v>
      </c>
      <c r="B6798" s="78" t="s">
        <v>702</v>
      </c>
      <c r="C6798" s="79">
        <v>45657</v>
      </c>
      <c r="D6798" s="77">
        <v>22024000450</v>
      </c>
      <c r="E6798" s="78" t="s">
        <v>1455</v>
      </c>
      <c r="F6798" s="80">
        <v>18.61</v>
      </c>
      <c r="G6798" s="78" t="s">
        <v>82</v>
      </c>
      <c r="H6798" s="78" t="s">
        <v>8701</v>
      </c>
      <c r="I6798" s="81">
        <v>300</v>
      </c>
      <c r="J6798" s="78" t="s">
        <v>398</v>
      </c>
      <c r="K6798" s="78" t="s">
        <v>398</v>
      </c>
      <c r="L6798" s="78" t="s">
        <v>413</v>
      </c>
      <c r="M6798" s="78" t="s">
        <v>395</v>
      </c>
      <c r="N6798" s="78" t="s">
        <v>396</v>
      </c>
      <c r="O6798" s="82" t="s">
        <v>325</v>
      </c>
      <c r="P6798" s="82" t="s">
        <v>6229</v>
      </c>
      <c r="Q6798" s="83" t="str">
        <f>MID(Tabla1[[#This Row],[Aplicación]],14,1)</f>
        <v>2</v>
      </c>
      <c r="R6798" s="35" t="s">
        <v>265</v>
      </c>
      <c r="S6798" s="83" t="str">
        <f>MID(Tabla1[[#This Row],[Aplicación]],6,2)</f>
        <v>11</v>
      </c>
      <c r="T6798" s="84" t="str">
        <f>VLOOKUP(Tabla1[[#This Row],[AREA]],Hoja1!A:B,2,FALSE)</f>
        <v>11. Salud pública y seguridad ciudadana</v>
      </c>
      <c r="U6798" s="83" t="str">
        <f>MID(Tabla1[[#This Row],[Aplicación]],9,4)</f>
        <v>1631</v>
      </c>
      <c r="V6798" s="84" t="str">
        <f>VLOOKUP(Tabla1[[#This Row],[PROGRAMA]],Hoja1!A:B,2,FALSE)</f>
        <v>1631. Limpieza viaria</v>
      </c>
      <c r="W6798" s="83" t="str">
        <f>MID(Tabla1[[#This Row],[Aplicación]],14,2)</f>
        <v>22</v>
      </c>
      <c r="X6798" s="83" t="str">
        <f>MID(Tabla1[[#This Row],[Aplicación]],14,6)</f>
        <v>22199</v>
      </c>
    </row>
    <row r="6799" spans="1:24" x14ac:dyDescent="0.25">
      <c r="A6799" s="77">
        <v>220240063890</v>
      </c>
      <c r="B6799" s="78" t="s">
        <v>390</v>
      </c>
      <c r="C6799" s="79">
        <v>45653</v>
      </c>
      <c r="D6799" s="77">
        <v>22024009597</v>
      </c>
      <c r="E6799" s="78" t="s">
        <v>1188</v>
      </c>
      <c r="F6799" s="80">
        <v>7030.1</v>
      </c>
      <c r="G6799" s="78" t="s">
        <v>3623</v>
      </c>
      <c r="H6799" s="78" t="s">
        <v>8702</v>
      </c>
      <c r="I6799" s="81">
        <v>220</v>
      </c>
      <c r="J6799" s="78" t="s">
        <v>398</v>
      </c>
      <c r="K6799" s="78" t="s">
        <v>398</v>
      </c>
      <c r="L6799" s="78" t="s">
        <v>413</v>
      </c>
      <c r="M6799" s="78" t="s">
        <v>585</v>
      </c>
      <c r="N6799" s="78" t="s">
        <v>539</v>
      </c>
      <c r="O6799" s="82" t="s">
        <v>326</v>
      </c>
      <c r="P6799" s="82" t="s">
        <v>6229</v>
      </c>
      <c r="Q6799" s="83" t="str">
        <f>MID(Tabla1[[#This Row],[Aplicación]],14,1)</f>
        <v>2</v>
      </c>
      <c r="R6799" s="35" t="s">
        <v>265</v>
      </c>
      <c r="S6799" s="83" t="str">
        <f>MID(Tabla1[[#This Row],[Aplicación]],6,2)</f>
        <v>01</v>
      </c>
      <c r="T6799" s="84" t="str">
        <f>VLOOKUP(Tabla1[[#This Row],[AREA]],Hoja1!A:B,2,FALSE)</f>
        <v>01. Alcaldía</v>
      </c>
      <c r="U6799" s="83" t="str">
        <f>MID(Tabla1[[#This Row],[Aplicación]],9,4)</f>
        <v>4331</v>
      </c>
      <c r="V6799" s="84" t="str">
        <f>VLOOKUP(Tabla1[[#This Row],[PROGRAMA]],Hoja1!A:B,2,FALSE)</f>
        <v>4331. Desarrollo empresarial</v>
      </c>
      <c r="W6799" s="83" t="str">
        <f>MID(Tabla1[[#This Row],[Aplicación]],14,2)</f>
        <v>22</v>
      </c>
      <c r="X6799" s="83" t="str">
        <f>MID(Tabla1[[#This Row],[Aplicación]],14,6)</f>
        <v>22799</v>
      </c>
    </row>
    <row r="6800" spans="1:24" x14ac:dyDescent="0.25">
      <c r="A6800" s="77">
        <v>220240068890</v>
      </c>
      <c r="B6800" s="78" t="s">
        <v>673</v>
      </c>
      <c r="C6800" s="79">
        <v>45657</v>
      </c>
      <c r="D6800" s="77">
        <v>22024004206</v>
      </c>
      <c r="E6800" s="78" t="s">
        <v>1296</v>
      </c>
      <c r="F6800" s="80">
        <v>-290.58999999999997</v>
      </c>
      <c r="G6800" s="78" t="s">
        <v>4287</v>
      </c>
      <c r="H6800" s="78" t="s">
        <v>4288</v>
      </c>
      <c r="I6800" s="81">
        <v>220</v>
      </c>
      <c r="J6800" s="78" t="s">
        <v>4289</v>
      </c>
      <c r="K6800" s="78" t="s">
        <v>393</v>
      </c>
      <c r="L6800" s="78" t="s">
        <v>413</v>
      </c>
      <c r="M6800" s="78" t="s">
        <v>585</v>
      </c>
      <c r="N6800" s="78" t="s">
        <v>539</v>
      </c>
      <c r="O6800" s="82" t="s">
        <v>326</v>
      </c>
      <c r="P6800" s="82" t="s">
        <v>6229</v>
      </c>
      <c r="Q6800" s="83" t="str">
        <f>MID(Tabla1[[#This Row],[Aplicación]],14,1)</f>
        <v>2</v>
      </c>
      <c r="R6800" s="35" t="s">
        <v>265</v>
      </c>
      <c r="S6800" s="83" t="str">
        <f>MID(Tabla1[[#This Row],[Aplicación]],6,2)</f>
        <v>11</v>
      </c>
      <c r="T6800" s="84" t="str">
        <f>VLOOKUP(Tabla1[[#This Row],[AREA]],Hoja1!A:B,2,FALSE)</f>
        <v>11. Salud pública y seguridad ciudadana</v>
      </c>
      <c r="U6800" s="83" t="str">
        <f>MID(Tabla1[[#This Row],[Aplicación]],9,4)</f>
        <v>1361</v>
      </c>
      <c r="V6800" s="84" t="str">
        <f>VLOOKUP(Tabla1[[#This Row],[PROGRAMA]],Hoja1!A:B,2,FALSE)</f>
        <v>1361. Prevención y extinción de incencios</v>
      </c>
      <c r="W6800" s="83" t="str">
        <f>MID(Tabla1[[#This Row],[Aplicación]],14,2)</f>
        <v>22</v>
      </c>
      <c r="X6800" s="83" t="str">
        <f>MID(Tabla1[[#This Row],[Aplicación]],14,6)</f>
        <v>22199</v>
      </c>
    </row>
    <row r="6801" spans="1:24" x14ac:dyDescent="0.25">
      <c r="A6801" s="77">
        <v>220240063548</v>
      </c>
      <c r="B6801" s="78" t="s">
        <v>390</v>
      </c>
      <c r="C6801" s="79">
        <v>45653</v>
      </c>
      <c r="D6801" s="77">
        <v>22024009293</v>
      </c>
      <c r="E6801" s="78" t="s">
        <v>3636</v>
      </c>
      <c r="F6801" s="80">
        <v>7053.82</v>
      </c>
      <c r="G6801" s="78" t="s">
        <v>8703</v>
      </c>
      <c r="H6801" s="78" t="s">
        <v>8704</v>
      </c>
      <c r="I6801" s="81">
        <v>220</v>
      </c>
      <c r="J6801" s="78" t="s">
        <v>398</v>
      </c>
      <c r="K6801" s="78" t="s">
        <v>398</v>
      </c>
      <c r="L6801" s="78" t="s">
        <v>413</v>
      </c>
      <c r="M6801" s="78" t="s">
        <v>585</v>
      </c>
      <c r="N6801" s="78" t="s">
        <v>539</v>
      </c>
      <c r="O6801" s="82" t="s">
        <v>326</v>
      </c>
      <c r="P6801" s="82" t="s">
        <v>6229</v>
      </c>
      <c r="Q6801" s="83" t="str">
        <f>MID(Tabla1[[#This Row],[Aplicación]],14,1)</f>
        <v>2</v>
      </c>
      <c r="R6801" s="35" t="s">
        <v>265</v>
      </c>
      <c r="S6801" s="83" t="str">
        <f>MID(Tabla1[[#This Row],[Aplicación]],6,2)</f>
        <v>06</v>
      </c>
      <c r="T6801" s="84" t="str">
        <f>VLOOKUP(Tabla1[[#This Row],[AREA]],Hoja1!A:B,2,FALSE)</f>
        <v>06. Educación y cultura</v>
      </c>
      <c r="U6801" s="83" t="str">
        <f>MID(Tabla1[[#This Row],[Aplicación]],9,4)</f>
        <v>3261</v>
      </c>
      <c r="V6801" s="84" t="str">
        <f>VLOOKUP(Tabla1[[#This Row],[PROGRAMA]],Hoja1!A:B,2,FALSE)</f>
        <v>3261. Servicios complementarios de educación</v>
      </c>
      <c r="W6801" s="83" t="str">
        <f>MID(Tabla1[[#This Row],[Aplicación]],14,2)</f>
        <v>22</v>
      </c>
      <c r="X6801" s="83" t="str">
        <f>MID(Tabla1[[#This Row],[Aplicación]],14,6)</f>
        <v>22699</v>
      </c>
    </row>
    <row r="6802" spans="1:24" x14ac:dyDescent="0.25">
      <c r="A6802" s="77">
        <v>220240053827</v>
      </c>
      <c r="B6802" s="78" t="s">
        <v>390</v>
      </c>
      <c r="C6802" s="79">
        <v>45611</v>
      </c>
      <c r="D6802" s="77">
        <v>22024008554</v>
      </c>
      <c r="E6802" s="78" t="s">
        <v>1342</v>
      </c>
      <c r="F6802" s="80">
        <v>7058.54</v>
      </c>
      <c r="G6802" s="78" t="s">
        <v>26</v>
      </c>
      <c r="H6802" s="78" t="s">
        <v>8705</v>
      </c>
      <c r="I6802" s="81" t="s">
        <v>2930</v>
      </c>
      <c r="J6802" s="78" t="s">
        <v>398</v>
      </c>
      <c r="K6802" s="78" t="s">
        <v>398</v>
      </c>
      <c r="L6802" s="78" t="s">
        <v>399</v>
      </c>
      <c r="M6802" s="78" t="s">
        <v>585</v>
      </c>
      <c r="N6802" s="78" t="s">
        <v>539</v>
      </c>
      <c r="O6802" s="82" t="s">
        <v>326</v>
      </c>
      <c r="P6802" s="82" t="s">
        <v>6229</v>
      </c>
      <c r="Q6802" s="83" t="str">
        <f>MID(Tabla1[[#This Row],[Aplicación]],14,1)</f>
        <v>2</v>
      </c>
      <c r="R6802" s="35" t="s">
        <v>265</v>
      </c>
      <c r="S6802" s="83" t="str">
        <f>MID(Tabla1[[#This Row],[Aplicación]],6,2)</f>
        <v>05</v>
      </c>
      <c r="T6802" s="84" t="str">
        <f>VLOOKUP(Tabla1[[#This Row],[AREA]],Hoja1!A:B,2,FALSE)</f>
        <v>05. Comercio, mercados y consumo</v>
      </c>
      <c r="U6802" s="83" t="str">
        <f>MID(Tabla1[[#This Row],[Aplicación]],9,4)</f>
        <v>4312</v>
      </c>
      <c r="V6802" s="84" t="str">
        <f>VLOOKUP(Tabla1[[#This Row],[PROGRAMA]],Hoja1!A:B,2,FALSE)</f>
        <v>4312. Mercados</v>
      </c>
      <c r="W6802" s="83" t="str">
        <f>MID(Tabla1[[#This Row],[Aplicación]],14,2)</f>
        <v>22</v>
      </c>
      <c r="X6802" s="83" t="str">
        <f>MID(Tabla1[[#This Row],[Aplicación]],14,6)</f>
        <v>22799</v>
      </c>
    </row>
    <row r="6803" spans="1:24" x14ac:dyDescent="0.25">
      <c r="A6803" s="77">
        <v>220240065322</v>
      </c>
      <c r="B6803" s="78" t="s">
        <v>390</v>
      </c>
      <c r="C6803" s="79">
        <v>45657</v>
      </c>
      <c r="D6803" s="77">
        <v>22024009466</v>
      </c>
      <c r="E6803" s="78" t="s">
        <v>1298</v>
      </c>
      <c r="F6803" s="80">
        <v>3644.76</v>
      </c>
      <c r="G6803" s="78" t="s">
        <v>6438</v>
      </c>
      <c r="H6803" s="78" t="s">
        <v>8706</v>
      </c>
      <c r="I6803" s="81">
        <v>220</v>
      </c>
      <c r="J6803" s="78" t="s">
        <v>398</v>
      </c>
      <c r="K6803" s="78" t="s">
        <v>398</v>
      </c>
      <c r="L6803" s="78" t="s">
        <v>413</v>
      </c>
      <c r="M6803" s="78" t="s">
        <v>585</v>
      </c>
      <c r="N6803" s="78" t="s">
        <v>539</v>
      </c>
      <c r="O6803" s="82" t="s">
        <v>326</v>
      </c>
      <c r="P6803" s="82" t="s">
        <v>6229</v>
      </c>
      <c r="Q6803" s="83" t="str">
        <f>MID(Tabla1[[#This Row],[Aplicación]],14,1)</f>
        <v>2</v>
      </c>
      <c r="R6803" s="35" t="s">
        <v>265</v>
      </c>
      <c r="S6803" s="83" t="str">
        <f>MID(Tabla1[[#This Row],[Aplicación]],6,2)</f>
        <v>03</v>
      </c>
      <c r="T6803" s="84" t="str">
        <f>VLOOKUP(Tabla1[[#This Row],[AREA]],Hoja1!A:B,2,FALSE)</f>
        <v>03. Participación ciudadana y deportes</v>
      </c>
      <c r="U6803" s="83" t="str">
        <f>MID(Tabla1[[#This Row],[Aplicación]],9,4)</f>
        <v>9241</v>
      </c>
      <c r="V6803" s="84" t="str">
        <f>VLOOKUP(Tabla1[[#This Row],[PROGRAMA]],Hoja1!A:B,2,FALSE)</f>
        <v>9241. Participación ciudadana</v>
      </c>
      <c r="W6803" s="83" t="str">
        <f>MID(Tabla1[[#This Row],[Aplicación]],14,2)</f>
        <v>22</v>
      </c>
      <c r="X6803" s="83" t="str">
        <f>MID(Tabla1[[#This Row],[Aplicación]],14,6)</f>
        <v>22199</v>
      </c>
    </row>
    <row r="6804" spans="1:24" x14ac:dyDescent="0.25">
      <c r="A6804" s="77">
        <v>220240063688</v>
      </c>
      <c r="B6804" s="78" t="s">
        <v>702</v>
      </c>
      <c r="C6804" s="79">
        <v>45653</v>
      </c>
      <c r="D6804" s="77">
        <v>22024000484</v>
      </c>
      <c r="E6804" s="78" t="s">
        <v>1323</v>
      </c>
      <c r="F6804" s="80">
        <v>18.25</v>
      </c>
      <c r="G6804" s="78" t="s">
        <v>827</v>
      </c>
      <c r="H6804" s="78" t="s">
        <v>8707</v>
      </c>
      <c r="I6804" s="81">
        <v>300</v>
      </c>
      <c r="J6804" s="78" t="s">
        <v>398</v>
      </c>
      <c r="K6804" s="78" t="s">
        <v>398</v>
      </c>
      <c r="L6804" s="78" t="s">
        <v>413</v>
      </c>
      <c r="M6804" s="78" t="s">
        <v>395</v>
      </c>
      <c r="N6804" s="78" t="s">
        <v>396</v>
      </c>
      <c r="O6804" s="82" t="s">
        <v>325</v>
      </c>
      <c r="P6804" s="82" t="s">
        <v>6229</v>
      </c>
      <c r="Q6804" s="83" t="str">
        <f>MID(Tabla1[[#This Row],[Aplicación]],14,1)</f>
        <v>2</v>
      </c>
      <c r="R6804" s="35" t="s">
        <v>265</v>
      </c>
      <c r="S6804" s="83" t="str">
        <f>MID(Tabla1[[#This Row],[Aplicación]],6,2)</f>
        <v>10</v>
      </c>
      <c r="T6804" s="84" t="str">
        <f>VLOOKUP(Tabla1[[#This Row],[AREA]],Hoja1!A:B,2,FALSE)</f>
        <v>10. Personas mayores, familia y servicios sociales</v>
      </c>
      <c r="U6804" s="83" t="str">
        <f>MID(Tabla1[[#This Row],[Aplicación]],9,4)</f>
        <v>2312</v>
      </c>
      <c r="V6804" s="84" t="str">
        <f>VLOOKUP(Tabla1[[#This Row],[PROGRAMA]],Hoja1!A:B,2,FALSE)</f>
        <v>2312. Iniciativas sociales</v>
      </c>
      <c r="W6804" s="83" t="str">
        <f>MID(Tabla1[[#This Row],[Aplicación]],14,2)</f>
        <v>21</v>
      </c>
      <c r="X6804" s="83" t="str">
        <f>MID(Tabla1[[#This Row],[Aplicación]],14,6)</f>
        <v>212</v>
      </c>
    </row>
    <row r="6805" spans="1:24" x14ac:dyDescent="0.25">
      <c r="A6805" s="77">
        <v>220240067420</v>
      </c>
      <c r="B6805" s="78" t="s">
        <v>702</v>
      </c>
      <c r="C6805" s="79">
        <v>45657</v>
      </c>
      <c r="D6805" s="77">
        <v>22024000450</v>
      </c>
      <c r="E6805" s="78" t="s">
        <v>1455</v>
      </c>
      <c r="F6805" s="80">
        <v>17.91</v>
      </c>
      <c r="G6805" s="78" t="s">
        <v>82</v>
      </c>
      <c r="H6805" s="78" t="s">
        <v>8708</v>
      </c>
      <c r="I6805" s="81">
        <v>300</v>
      </c>
      <c r="J6805" s="78" t="s">
        <v>398</v>
      </c>
      <c r="K6805" s="78" t="s">
        <v>398</v>
      </c>
      <c r="L6805" s="78" t="s">
        <v>413</v>
      </c>
      <c r="M6805" s="78" t="s">
        <v>395</v>
      </c>
      <c r="N6805" s="78" t="s">
        <v>396</v>
      </c>
      <c r="O6805" s="82" t="s">
        <v>325</v>
      </c>
      <c r="P6805" s="82" t="s">
        <v>6229</v>
      </c>
      <c r="Q6805" s="83" t="str">
        <f>MID(Tabla1[[#This Row],[Aplicación]],14,1)</f>
        <v>2</v>
      </c>
      <c r="R6805" s="35" t="s">
        <v>265</v>
      </c>
      <c r="S6805" s="83" t="str">
        <f>MID(Tabla1[[#This Row],[Aplicación]],6,2)</f>
        <v>11</v>
      </c>
      <c r="T6805" s="84" t="str">
        <f>VLOOKUP(Tabla1[[#This Row],[AREA]],Hoja1!A:B,2,FALSE)</f>
        <v>11. Salud pública y seguridad ciudadana</v>
      </c>
      <c r="U6805" s="83" t="str">
        <f>MID(Tabla1[[#This Row],[Aplicación]],9,4)</f>
        <v>1631</v>
      </c>
      <c r="V6805" s="84" t="str">
        <f>VLOOKUP(Tabla1[[#This Row],[PROGRAMA]],Hoja1!A:B,2,FALSE)</f>
        <v>1631. Limpieza viaria</v>
      </c>
      <c r="W6805" s="83" t="str">
        <f>MID(Tabla1[[#This Row],[Aplicación]],14,2)</f>
        <v>22</v>
      </c>
      <c r="X6805" s="83" t="str">
        <f>MID(Tabla1[[#This Row],[Aplicación]],14,6)</f>
        <v>22199</v>
      </c>
    </row>
    <row r="6806" spans="1:24" x14ac:dyDescent="0.25">
      <c r="A6806" s="77">
        <v>220240069201</v>
      </c>
      <c r="B6806" s="78" t="s">
        <v>702</v>
      </c>
      <c r="C6806" s="79">
        <v>45657</v>
      </c>
      <c r="D6806" s="77">
        <v>22024002261</v>
      </c>
      <c r="E6806" s="78" t="s">
        <v>8709</v>
      </c>
      <c r="F6806" s="80">
        <v>17.41</v>
      </c>
      <c r="G6806" s="78" t="s">
        <v>676</v>
      </c>
      <c r="H6806" s="78" t="s">
        <v>8316</v>
      </c>
      <c r="I6806" s="81">
        <v>300</v>
      </c>
      <c r="J6806" s="78" t="s">
        <v>398</v>
      </c>
      <c r="K6806" s="78" t="s">
        <v>398</v>
      </c>
      <c r="L6806" s="78" t="s">
        <v>413</v>
      </c>
      <c r="M6806" s="78" t="s">
        <v>395</v>
      </c>
      <c r="N6806" s="78" t="s">
        <v>396</v>
      </c>
      <c r="O6806" s="82" t="s">
        <v>325</v>
      </c>
      <c r="P6806" s="82" t="s">
        <v>6229</v>
      </c>
      <c r="Q6806" s="83" t="str">
        <f>MID(Tabla1[[#This Row],[Aplicación]],14,1)</f>
        <v>2</v>
      </c>
      <c r="R6806" s="35" t="s">
        <v>265</v>
      </c>
      <c r="S6806" s="83" t="str">
        <f>MID(Tabla1[[#This Row],[Aplicación]],6,2)</f>
        <v>07</v>
      </c>
      <c r="T6806" s="84" t="str">
        <f>VLOOKUP(Tabla1[[#This Row],[AREA]],Hoja1!A:B,2,FALSE)</f>
        <v>07. Medio ambiente</v>
      </c>
      <c r="U6806" s="83" t="str">
        <f>MID(Tabla1[[#This Row],[Aplicación]],9,4)</f>
        <v>1721</v>
      </c>
      <c r="V6806" s="84" t="str">
        <f>VLOOKUP(Tabla1[[#This Row],[PROGRAMA]],Hoja1!A:B,2,FALSE)</f>
        <v>1721. Protección del medio ambiente</v>
      </c>
      <c r="W6806" s="83" t="str">
        <f>MID(Tabla1[[#This Row],[Aplicación]],14,2)</f>
        <v>22</v>
      </c>
      <c r="X6806" s="83" t="str">
        <f>MID(Tabla1[[#This Row],[Aplicación]],14,6)</f>
        <v>22104</v>
      </c>
    </row>
    <row r="6807" spans="1:24" x14ac:dyDescent="0.25">
      <c r="A6807" s="77">
        <v>220240063815</v>
      </c>
      <c r="B6807" s="78" t="s">
        <v>702</v>
      </c>
      <c r="C6807" s="79">
        <v>45653</v>
      </c>
      <c r="D6807" s="77">
        <v>22024000485</v>
      </c>
      <c r="E6807" s="78" t="s">
        <v>1323</v>
      </c>
      <c r="F6807" s="80">
        <v>15.55</v>
      </c>
      <c r="G6807" s="78" t="s">
        <v>82</v>
      </c>
      <c r="H6807" s="78" t="s">
        <v>8710</v>
      </c>
      <c r="I6807" s="81">
        <v>300</v>
      </c>
      <c r="J6807" s="78" t="s">
        <v>398</v>
      </c>
      <c r="K6807" s="78" t="s">
        <v>398</v>
      </c>
      <c r="L6807" s="78" t="s">
        <v>413</v>
      </c>
      <c r="M6807" s="78" t="s">
        <v>395</v>
      </c>
      <c r="N6807" s="78" t="s">
        <v>396</v>
      </c>
      <c r="O6807" s="82" t="s">
        <v>325</v>
      </c>
      <c r="P6807" s="82" t="s">
        <v>6229</v>
      </c>
      <c r="Q6807" s="83" t="str">
        <f>MID(Tabla1[[#This Row],[Aplicación]],14,1)</f>
        <v>2</v>
      </c>
      <c r="R6807" s="35" t="s">
        <v>265</v>
      </c>
      <c r="S6807" s="83" t="str">
        <f>MID(Tabla1[[#This Row],[Aplicación]],6,2)</f>
        <v>10</v>
      </c>
      <c r="T6807" s="84" t="str">
        <f>VLOOKUP(Tabla1[[#This Row],[AREA]],Hoja1!A:B,2,FALSE)</f>
        <v>10. Personas mayores, familia y servicios sociales</v>
      </c>
      <c r="U6807" s="83" t="str">
        <f>MID(Tabla1[[#This Row],[Aplicación]],9,4)</f>
        <v>2312</v>
      </c>
      <c r="V6807" s="84" t="str">
        <f>VLOOKUP(Tabla1[[#This Row],[PROGRAMA]],Hoja1!A:B,2,FALSE)</f>
        <v>2312. Iniciativas sociales</v>
      </c>
      <c r="W6807" s="83" t="str">
        <f>MID(Tabla1[[#This Row],[Aplicación]],14,2)</f>
        <v>21</v>
      </c>
      <c r="X6807" s="83" t="str">
        <f>MID(Tabla1[[#This Row],[Aplicación]],14,6)</f>
        <v>212</v>
      </c>
    </row>
    <row r="6808" spans="1:24" x14ac:dyDescent="0.25">
      <c r="A6808" s="77">
        <v>220240067204</v>
      </c>
      <c r="B6808" s="78" t="s">
        <v>702</v>
      </c>
      <c r="C6808" s="79">
        <v>45657</v>
      </c>
      <c r="D6808" s="77">
        <v>22024000079</v>
      </c>
      <c r="E6808" s="78" t="s">
        <v>1262</v>
      </c>
      <c r="F6808" s="80">
        <v>12.87</v>
      </c>
      <c r="G6808" s="78" t="s">
        <v>82</v>
      </c>
      <c r="H6808" s="78" t="s">
        <v>8711</v>
      </c>
      <c r="I6808" s="81">
        <v>300</v>
      </c>
      <c r="J6808" s="78" t="s">
        <v>398</v>
      </c>
      <c r="K6808" s="78" t="s">
        <v>398</v>
      </c>
      <c r="L6808" s="78" t="s">
        <v>413</v>
      </c>
      <c r="M6808" s="78" t="s">
        <v>395</v>
      </c>
      <c r="N6808" s="78" t="s">
        <v>396</v>
      </c>
      <c r="O6808" s="82" t="s">
        <v>325</v>
      </c>
      <c r="P6808" s="82" t="s">
        <v>6229</v>
      </c>
      <c r="Q6808" s="83" t="str">
        <f>MID(Tabla1[[#This Row],[Aplicación]],14,1)</f>
        <v>2</v>
      </c>
      <c r="R6808" s="35" t="s">
        <v>265</v>
      </c>
      <c r="S6808" s="83" t="str">
        <f>MID(Tabla1[[#This Row],[Aplicación]],6,2)</f>
        <v>03</v>
      </c>
      <c r="T6808" s="84" t="str">
        <f>VLOOKUP(Tabla1[[#This Row],[AREA]],Hoja1!A:B,2,FALSE)</f>
        <v>03. Participación ciudadana y deportes</v>
      </c>
      <c r="U6808" s="83" t="str">
        <f>MID(Tabla1[[#This Row],[Aplicación]],9,4)</f>
        <v>9241</v>
      </c>
      <c r="V6808" s="84" t="str">
        <f>VLOOKUP(Tabla1[[#This Row],[PROGRAMA]],Hoja1!A:B,2,FALSE)</f>
        <v>9241. Participación ciudadana</v>
      </c>
      <c r="W6808" s="83" t="str">
        <f>MID(Tabla1[[#This Row],[Aplicación]],14,2)</f>
        <v>21</v>
      </c>
      <c r="X6808" s="83" t="str">
        <f>MID(Tabla1[[#This Row],[Aplicación]],14,6)</f>
        <v>213</v>
      </c>
    </row>
    <row r="6809" spans="1:24" x14ac:dyDescent="0.25">
      <c r="A6809" s="77">
        <v>220240067202</v>
      </c>
      <c r="B6809" s="78" t="s">
        <v>702</v>
      </c>
      <c r="C6809" s="79">
        <v>45657</v>
      </c>
      <c r="D6809" s="77">
        <v>22024000079</v>
      </c>
      <c r="E6809" s="78" t="s">
        <v>1262</v>
      </c>
      <c r="F6809" s="80">
        <v>12.04</v>
      </c>
      <c r="G6809" s="78" t="s">
        <v>82</v>
      </c>
      <c r="H6809" s="78" t="s">
        <v>8712</v>
      </c>
      <c r="I6809" s="81">
        <v>300</v>
      </c>
      <c r="J6809" s="78" t="s">
        <v>398</v>
      </c>
      <c r="K6809" s="78" t="s">
        <v>398</v>
      </c>
      <c r="L6809" s="78" t="s">
        <v>413</v>
      </c>
      <c r="M6809" s="78" t="s">
        <v>395</v>
      </c>
      <c r="N6809" s="78" t="s">
        <v>396</v>
      </c>
      <c r="O6809" s="82" t="s">
        <v>325</v>
      </c>
      <c r="P6809" s="82" t="s">
        <v>6229</v>
      </c>
      <c r="Q6809" s="83" t="str">
        <f>MID(Tabla1[[#This Row],[Aplicación]],14,1)</f>
        <v>2</v>
      </c>
      <c r="R6809" s="35" t="s">
        <v>265</v>
      </c>
      <c r="S6809" s="83" t="str">
        <f>MID(Tabla1[[#This Row],[Aplicación]],6,2)</f>
        <v>03</v>
      </c>
      <c r="T6809" s="84" t="str">
        <f>VLOOKUP(Tabla1[[#This Row],[AREA]],Hoja1!A:B,2,FALSE)</f>
        <v>03. Participación ciudadana y deportes</v>
      </c>
      <c r="U6809" s="83" t="str">
        <f>MID(Tabla1[[#This Row],[Aplicación]],9,4)</f>
        <v>9241</v>
      </c>
      <c r="V6809" s="84" t="str">
        <f>VLOOKUP(Tabla1[[#This Row],[PROGRAMA]],Hoja1!A:B,2,FALSE)</f>
        <v>9241. Participación ciudadana</v>
      </c>
      <c r="W6809" s="83" t="str">
        <f>MID(Tabla1[[#This Row],[Aplicación]],14,2)</f>
        <v>21</v>
      </c>
      <c r="X6809" s="83" t="str">
        <f>MID(Tabla1[[#This Row],[Aplicación]],14,6)</f>
        <v>213</v>
      </c>
    </row>
    <row r="6810" spans="1:24" x14ac:dyDescent="0.25">
      <c r="A6810" s="77">
        <v>220240067654</v>
      </c>
      <c r="B6810" s="78" t="s">
        <v>702</v>
      </c>
      <c r="C6810" s="79">
        <v>45657</v>
      </c>
      <c r="D6810" s="77">
        <v>22024000506</v>
      </c>
      <c r="E6810" s="78" t="s">
        <v>1335</v>
      </c>
      <c r="F6810" s="80">
        <v>11.79</v>
      </c>
      <c r="G6810" s="78" t="s">
        <v>40</v>
      </c>
      <c r="H6810" s="78" t="s">
        <v>8713</v>
      </c>
      <c r="I6810" s="81">
        <v>300</v>
      </c>
      <c r="J6810" s="78" t="s">
        <v>398</v>
      </c>
      <c r="K6810" s="78" t="s">
        <v>398</v>
      </c>
      <c r="L6810" s="78" t="s">
        <v>413</v>
      </c>
      <c r="M6810" s="78" t="s">
        <v>395</v>
      </c>
      <c r="N6810" s="78" t="s">
        <v>396</v>
      </c>
      <c r="O6810" s="82" t="s">
        <v>325</v>
      </c>
      <c r="P6810" s="82" t="s">
        <v>6229</v>
      </c>
      <c r="Q6810" s="83" t="str">
        <f>MID(Tabla1[[#This Row],[Aplicación]],14,1)</f>
        <v>2</v>
      </c>
      <c r="R6810" s="35" t="s">
        <v>265</v>
      </c>
      <c r="S6810" s="83" t="str">
        <f>MID(Tabla1[[#This Row],[Aplicación]],6,2)</f>
        <v>10</v>
      </c>
      <c r="T6810" s="84" t="str">
        <f>VLOOKUP(Tabla1[[#This Row],[AREA]],Hoja1!A:B,2,FALSE)</f>
        <v>10. Personas mayores, familia y servicios sociales</v>
      </c>
      <c r="U6810" s="83" t="str">
        <f>MID(Tabla1[[#This Row],[Aplicación]],9,4)</f>
        <v>2412</v>
      </c>
      <c r="V6810" s="84" t="str">
        <f>VLOOKUP(Tabla1[[#This Row],[PROGRAMA]],Hoja1!A:B,2,FALSE)</f>
        <v>2412. Formación para el empleo</v>
      </c>
      <c r="W6810" s="83" t="str">
        <f>MID(Tabla1[[#This Row],[Aplicación]],14,2)</f>
        <v>22</v>
      </c>
      <c r="X6810" s="83" t="str">
        <f>MID(Tabla1[[#This Row],[Aplicación]],14,6)</f>
        <v>22199</v>
      </c>
    </row>
    <row r="6811" spans="1:24" x14ac:dyDescent="0.25">
      <c r="A6811" s="77">
        <v>220240063504</v>
      </c>
      <c r="B6811" s="78" t="s">
        <v>390</v>
      </c>
      <c r="C6811" s="79">
        <v>45653</v>
      </c>
      <c r="D6811" s="77">
        <v>22024009403</v>
      </c>
      <c r="E6811" s="78" t="s">
        <v>6717</v>
      </c>
      <c r="F6811" s="80">
        <v>5844.3</v>
      </c>
      <c r="G6811" s="78" t="s">
        <v>20</v>
      </c>
      <c r="H6811" s="78" t="s">
        <v>8714</v>
      </c>
      <c r="I6811" s="81">
        <v>220</v>
      </c>
      <c r="J6811" s="78" t="s">
        <v>398</v>
      </c>
      <c r="K6811" s="78" t="s">
        <v>398</v>
      </c>
      <c r="L6811" s="78" t="s">
        <v>413</v>
      </c>
      <c r="M6811" s="78" t="s">
        <v>585</v>
      </c>
      <c r="N6811" s="78" t="s">
        <v>539</v>
      </c>
      <c r="O6811" s="82" t="s">
        <v>326</v>
      </c>
      <c r="P6811" s="82" t="s">
        <v>6229</v>
      </c>
      <c r="Q6811" s="83" t="str">
        <f>MID(Tabla1[[#This Row],[Aplicación]],14,1)</f>
        <v>6</v>
      </c>
      <c r="R6811" s="35" t="s">
        <v>266</v>
      </c>
      <c r="S6811" s="83" t="str">
        <f>MID(Tabla1[[#This Row],[Aplicación]],6,2)</f>
        <v>11</v>
      </c>
      <c r="T6811" s="84" t="str">
        <f>VLOOKUP(Tabla1[[#This Row],[AREA]],Hoja1!A:B,2,FALSE)</f>
        <v>11. Salud pública y seguridad ciudadana</v>
      </c>
      <c r="U6811" s="83" t="str">
        <f>MID(Tabla1[[#This Row],[Aplicación]],9,4)</f>
        <v>1321</v>
      </c>
      <c r="V6811" s="84" t="str">
        <f>VLOOKUP(Tabla1[[#This Row],[PROGRAMA]],Hoja1!A:B,2,FALSE)</f>
        <v>1321. Policía municipal</v>
      </c>
      <c r="W6811" s="83" t="str">
        <f>MID(Tabla1[[#This Row],[Aplicación]],14,2)</f>
        <v>63</v>
      </c>
      <c r="X6811" s="83" t="str">
        <f>MID(Tabla1[[#This Row],[Aplicación]],14,6)</f>
        <v>633</v>
      </c>
    </row>
    <row r="6812" spans="1:24" x14ac:dyDescent="0.25">
      <c r="A6812" s="77">
        <v>220240046635</v>
      </c>
      <c r="B6812" s="78" t="s">
        <v>390</v>
      </c>
      <c r="C6812" s="79">
        <v>45572</v>
      </c>
      <c r="D6812" s="77">
        <v>22024007502</v>
      </c>
      <c r="E6812" s="78" t="s">
        <v>1144</v>
      </c>
      <c r="F6812" s="80">
        <v>3388</v>
      </c>
      <c r="G6812" s="78" t="s">
        <v>26</v>
      </c>
      <c r="H6812" s="78" t="s">
        <v>8715</v>
      </c>
      <c r="I6812" s="81" t="s">
        <v>2930</v>
      </c>
      <c r="J6812" s="78" t="s">
        <v>398</v>
      </c>
      <c r="K6812" s="78" t="s">
        <v>398</v>
      </c>
      <c r="L6812" s="78" t="s">
        <v>399</v>
      </c>
      <c r="M6812" s="78" t="s">
        <v>585</v>
      </c>
      <c r="N6812" s="78" t="s">
        <v>539</v>
      </c>
      <c r="O6812" s="82" t="s">
        <v>326</v>
      </c>
      <c r="P6812" s="82" t="s">
        <v>6229</v>
      </c>
      <c r="Q6812" s="83" t="str">
        <f>MID(Tabla1[[#This Row],[Aplicación]],14,1)</f>
        <v>2</v>
      </c>
      <c r="R6812" s="35" t="s">
        <v>265</v>
      </c>
      <c r="S6812" s="83" t="str">
        <f>MID(Tabla1[[#This Row],[Aplicación]],6,2)</f>
        <v>08</v>
      </c>
      <c r="T6812" s="84" t="str">
        <f>VLOOKUP(Tabla1[[#This Row],[AREA]],Hoja1!A:B,2,FALSE)</f>
        <v>08. Tráfico y movilidad</v>
      </c>
      <c r="U6812" s="83" t="str">
        <f>MID(Tabla1[[#This Row],[Aplicación]],9,4)</f>
        <v>1341</v>
      </c>
      <c r="V6812" s="84" t="str">
        <f>VLOOKUP(Tabla1[[#This Row],[PROGRAMA]],Hoja1!A:B,2,FALSE)</f>
        <v>1341. Movilidad</v>
      </c>
      <c r="W6812" s="83" t="str">
        <f>MID(Tabla1[[#This Row],[Aplicación]],14,2)</f>
        <v>22</v>
      </c>
      <c r="X6812" s="83" t="str">
        <f>MID(Tabla1[[#This Row],[Aplicación]],14,6)</f>
        <v>22799</v>
      </c>
    </row>
    <row r="6813" spans="1:24" x14ac:dyDescent="0.25">
      <c r="A6813" s="77">
        <v>220240063233</v>
      </c>
      <c r="B6813" s="78" t="s">
        <v>390</v>
      </c>
      <c r="C6813" s="79">
        <v>45652</v>
      </c>
      <c r="D6813" s="77">
        <v>22024009528</v>
      </c>
      <c r="E6813" s="78" t="s">
        <v>1148</v>
      </c>
      <c r="F6813" s="80">
        <v>3213.28</v>
      </c>
      <c r="G6813" s="78" t="s">
        <v>6438</v>
      </c>
      <c r="H6813" s="78" t="s">
        <v>8716</v>
      </c>
      <c r="I6813" s="81">
        <v>220</v>
      </c>
      <c r="J6813" s="78" t="s">
        <v>398</v>
      </c>
      <c r="K6813" s="78" t="s">
        <v>398</v>
      </c>
      <c r="L6813" s="78" t="s">
        <v>413</v>
      </c>
      <c r="M6813" s="78" t="s">
        <v>585</v>
      </c>
      <c r="N6813" s="78" t="s">
        <v>539</v>
      </c>
      <c r="O6813" s="82" t="s">
        <v>326</v>
      </c>
      <c r="P6813" s="82" t="s">
        <v>6229</v>
      </c>
      <c r="Q6813" s="83" t="str">
        <f>MID(Tabla1[[#This Row],[Aplicación]],14,1)</f>
        <v>6</v>
      </c>
      <c r="R6813" s="35" t="s">
        <v>266</v>
      </c>
      <c r="S6813" s="83" t="str">
        <f>MID(Tabla1[[#This Row],[Aplicación]],6,2)</f>
        <v>03</v>
      </c>
      <c r="T6813" s="84" t="str">
        <f>VLOOKUP(Tabla1[[#This Row],[AREA]],Hoja1!A:B,2,FALSE)</f>
        <v>03. Participación ciudadana y deportes</v>
      </c>
      <c r="U6813" s="83" t="str">
        <f>MID(Tabla1[[#This Row],[Aplicación]],9,4)</f>
        <v>9241</v>
      </c>
      <c r="V6813" s="84" t="str">
        <f>VLOOKUP(Tabla1[[#This Row],[PROGRAMA]],Hoja1!A:B,2,FALSE)</f>
        <v>9241. Participación ciudadana</v>
      </c>
      <c r="W6813" s="83" t="str">
        <f>MID(Tabla1[[#This Row],[Aplicación]],14,2)</f>
        <v>63</v>
      </c>
      <c r="X6813" s="83" t="str">
        <f>MID(Tabla1[[#This Row],[Aplicación]],14,6)</f>
        <v>632</v>
      </c>
    </row>
    <row r="6814" spans="1:24" x14ac:dyDescent="0.25">
      <c r="A6814" s="77">
        <v>220240061679</v>
      </c>
      <c r="B6814" s="78" t="s">
        <v>390</v>
      </c>
      <c r="C6814" s="79">
        <v>45644</v>
      </c>
      <c r="D6814" s="77">
        <v>22024009216</v>
      </c>
      <c r="E6814" s="78" t="s">
        <v>5586</v>
      </c>
      <c r="F6814" s="80">
        <v>2541</v>
      </c>
      <c r="G6814" s="78" t="s">
        <v>2262</v>
      </c>
      <c r="H6814" s="78" t="s">
        <v>8717</v>
      </c>
      <c r="I6814" s="81" t="s">
        <v>2930</v>
      </c>
      <c r="J6814" s="78" t="s">
        <v>1039</v>
      </c>
      <c r="K6814" s="78" t="s">
        <v>806</v>
      </c>
      <c r="L6814" s="78" t="s">
        <v>399</v>
      </c>
      <c r="M6814" s="78" t="s">
        <v>585</v>
      </c>
      <c r="N6814" s="78" t="s">
        <v>539</v>
      </c>
      <c r="O6814" s="82" t="s">
        <v>326</v>
      </c>
      <c r="P6814" s="82" t="s">
        <v>6229</v>
      </c>
      <c r="Q6814" s="83" t="str">
        <f>MID(Tabla1[[#This Row],[Aplicación]],14,1)</f>
        <v>6</v>
      </c>
      <c r="R6814" s="35" t="s">
        <v>266</v>
      </c>
      <c r="S6814" s="83" t="str">
        <f>MID(Tabla1[[#This Row],[Aplicación]],6,2)</f>
        <v>03</v>
      </c>
      <c r="T6814" s="84" t="str">
        <f>VLOOKUP(Tabla1[[#This Row],[AREA]],Hoja1!A:B,2,FALSE)</f>
        <v>03. Participación ciudadana y deportes</v>
      </c>
      <c r="U6814" s="83" t="str">
        <f>MID(Tabla1[[#This Row],[Aplicación]],9,4)</f>
        <v>9241</v>
      </c>
      <c r="V6814" s="84" t="str">
        <f>VLOOKUP(Tabla1[[#This Row],[PROGRAMA]],Hoja1!A:B,2,FALSE)</f>
        <v>9241. Participación ciudadana</v>
      </c>
      <c r="W6814" s="83" t="str">
        <f>MID(Tabla1[[#This Row],[Aplicación]],14,2)</f>
        <v>62</v>
      </c>
      <c r="X6814" s="83" t="str">
        <f>MID(Tabla1[[#This Row],[Aplicación]],14,6)</f>
        <v>623</v>
      </c>
    </row>
    <row r="6815" spans="1:24" x14ac:dyDescent="0.25">
      <c r="A6815" s="77">
        <v>220240061654</v>
      </c>
      <c r="B6815" s="78" t="s">
        <v>390</v>
      </c>
      <c r="C6815" s="79">
        <v>45644</v>
      </c>
      <c r="D6815" s="77">
        <v>22024009224</v>
      </c>
      <c r="E6815" s="78" t="s">
        <v>5478</v>
      </c>
      <c r="F6815" s="80">
        <v>2240</v>
      </c>
      <c r="G6815" s="78" t="s">
        <v>4500</v>
      </c>
      <c r="H6815" s="78" t="s">
        <v>8718</v>
      </c>
      <c r="I6815" s="81" t="s">
        <v>2930</v>
      </c>
      <c r="J6815" s="78" t="s">
        <v>398</v>
      </c>
      <c r="K6815" s="78" t="s">
        <v>398</v>
      </c>
      <c r="L6815" s="78" t="s">
        <v>413</v>
      </c>
      <c r="M6815" s="78" t="s">
        <v>585</v>
      </c>
      <c r="N6815" s="78" t="s">
        <v>539</v>
      </c>
      <c r="O6815" s="82" t="s">
        <v>326</v>
      </c>
      <c r="P6815" s="82" t="s">
        <v>6229</v>
      </c>
      <c r="Q6815" s="83" t="str">
        <f>MID(Tabla1[[#This Row],[Aplicación]],14,1)</f>
        <v>6</v>
      </c>
      <c r="R6815" s="35" t="s">
        <v>266</v>
      </c>
      <c r="S6815" s="83" t="str">
        <f>MID(Tabla1[[#This Row],[Aplicación]],6,2)</f>
        <v>04</v>
      </c>
      <c r="T6815" s="84" t="str">
        <f>VLOOKUP(Tabla1[[#This Row],[AREA]],Hoja1!A:B,2,FALSE)</f>
        <v>04. Hacienda, personal y modernización administrativa</v>
      </c>
      <c r="U6815" s="83" t="str">
        <f>MID(Tabla1[[#This Row],[Aplicación]],9,4)</f>
        <v>9209</v>
      </c>
      <c r="V6815" s="84" t="str">
        <f>VLOOKUP(Tabla1[[#This Row],[PROGRAMA]],Hoja1!A:B,2,FALSE)</f>
        <v>9209. Dirección del area de hacienda, personal y modernización administrativa</v>
      </c>
      <c r="W6815" s="83" t="str">
        <f>MID(Tabla1[[#This Row],[Aplicación]],14,2)</f>
        <v>62</v>
      </c>
      <c r="X6815" s="83" t="str">
        <f>MID(Tabla1[[#This Row],[Aplicación]],14,6)</f>
        <v>625</v>
      </c>
    </row>
    <row r="6816" spans="1:24" x14ac:dyDescent="0.25">
      <c r="A6816" s="77">
        <v>220240061673</v>
      </c>
      <c r="B6816" s="78" t="s">
        <v>390</v>
      </c>
      <c r="C6816" s="79">
        <v>45644</v>
      </c>
      <c r="D6816" s="77">
        <v>22024009292</v>
      </c>
      <c r="E6816" s="78" t="s">
        <v>5478</v>
      </c>
      <c r="F6816" s="80">
        <v>2230.85</v>
      </c>
      <c r="G6816" s="78" t="s">
        <v>8719</v>
      </c>
      <c r="H6816" s="78" t="s">
        <v>8720</v>
      </c>
      <c r="I6816" s="81" t="s">
        <v>2930</v>
      </c>
      <c r="J6816" s="78" t="s">
        <v>398</v>
      </c>
      <c r="K6816" s="78" t="s">
        <v>398</v>
      </c>
      <c r="L6816" s="78" t="s">
        <v>413</v>
      </c>
      <c r="M6816" s="78" t="s">
        <v>585</v>
      </c>
      <c r="N6816" s="78" t="s">
        <v>539</v>
      </c>
      <c r="O6816" s="82" t="s">
        <v>326</v>
      </c>
      <c r="P6816" s="82" t="s">
        <v>6229</v>
      </c>
      <c r="Q6816" s="83" t="str">
        <f>MID(Tabla1[[#This Row],[Aplicación]],14,1)</f>
        <v>6</v>
      </c>
      <c r="R6816" s="35" t="s">
        <v>266</v>
      </c>
      <c r="S6816" s="83" t="str">
        <f>MID(Tabla1[[#This Row],[Aplicación]],6,2)</f>
        <v>04</v>
      </c>
      <c r="T6816" s="84" t="str">
        <f>VLOOKUP(Tabla1[[#This Row],[AREA]],Hoja1!A:B,2,FALSE)</f>
        <v>04. Hacienda, personal y modernización administrativa</v>
      </c>
      <c r="U6816" s="83" t="str">
        <f>MID(Tabla1[[#This Row],[Aplicación]],9,4)</f>
        <v>9209</v>
      </c>
      <c r="V6816" s="84" t="str">
        <f>VLOOKUP(Tabla1[[#This Row],[PROGRAMA]],Hoja1!A:B,2,FALSE)</f>
        <v>9209. Dirección del area de hacienda, personal y modernización administrativa</v>
      </c>
      <c r="W6816" s="83" t="str">
        <f>MID(Tabla1[[#This Row],[Aplicación]],14,2)</f>
        <v>62</v>
      </c>
      <c r="X6816" s="83" t="str">
        <f>MID(Tabla1[[#This Row],[Aplicación]],14,6)</f>
        <v>625</v>
      </c>
    </row>
    <row r="6817" spans="1:24" x14ac:dyDescent="0.25">
      <c r="A6817" s="77">
        <v>220240057829</v>
      </c>
      <c r="B6817" s="78" t="s">
        <v>390</v>
      </c>
      <c r="C6817" s="79">
        <v>45629</v>
      </c>
      <c r="D6817" s="77">
        <v>22024008166</v>
      </c>
      <c r="E6817" s="78" t="s">
        <v>5327</v>
      </c>
      <c r="F6817" s="80">
        <v>2193.13</v>
      </c>
      <c r="G6817" s="78" t="s">
        <v>8721</v>
      </c>
      <c r="H6817" s="78" t="s">
        <v>8722</v>
      </c>
      <c r="I6817" s="81" t="s">
        <v>2930</v>
      </c>
      <c r="J6817" s="78" t="s">
        <v>666</v>
      </c>
      <c r="K6817" s="78" t="s">
        <v>666</v>
      </c>
      <c r="L6817" s="78" t="s">
        <v>399</v>
      </c>
      <c r="M6817" s="78" t="s">
        <v>585</v>
      </c>
      <c r="N6817" s="78" t="s">
        <v>539</v>
      </c>
      <c r="O6817" s="82" t="s">
        <v>326</v>
      </c>
      <c r="P6817" s="82" t="s">
        <v>6229</v>
      </c>
      <c r="Q6817" s="83">
        <v>6</v>
      </c>
      <c r="R6817" s="35" t="s">
        <v>266</v>
      </c>
      <c r="S6817" s="83" t="str">
        <f>MID(Tabla1[[#This Row],[Aplicación]],6,2)</f>
        <v>06</v>
      </c>
      <c r="T6817" s="84" t="str">
        <f>VLOOKUP(Tabla1[[#This Row],[AREA]],Hoja1!A:B,2,FALSE)</f>
        <v>06. Educación y cultura</v>
      </c>
      <c r="U6817" s="83">
        <v>3341</v>
      </c>
      <c r="V6817" s="84" t="str">
        <f>VLOOKUP(Tabla1[[#This Row],[PROGRAMA]],Hoja1!A:B,2,FALSE)</f>
        <v>3341. Coordinación de políticas culturales</v>
      </c>
      <c r="W6817" s="83">
        <v>63</v>
      </c>
      <c r="X6817" s="83">
        <v>632</v>
      </c>
    </row>
    <row r="6818" spans="1:24" x14ac:dyDescent="0.25">
      <c r="A6818" s="77">
        <v>220240057910</v>
      </c>
      <c r="B6818" s="78" t="s">
        <v>390</v>
      </c>
      <c r="C6818" s="79">
        <v>45630</v>
      </c>
      <c r="D6818" s="77">
        <v>22024008829</v>
      </c>
      <c r="E6818" s="78" t="s">
        <v>1283</v>
      </c>
      <c r="F6818" s="80">
        <v>2178</v>
      </c>
      <c r="G6818" s="78" t="s">
        <v>8723</v>
      </c>
      <c r="H6818" s="78" t="s">
        <v>8724</v>
      </c>
      <c r="I6818" s="81" t="s">
        <v>2930</v>
      </c>
      <c r="J6818" s="78" t="s">
        <v>393</v>
      </c>
      <c r="K6818" s="78" t="s">
        <v>393</v>
      </c>
      <c r="L6818" s="78" t="s">
        <v>399</v>
      </c>
      <c r="M6818" s="78" t="s">
        <v>585</v>
      </c>
      <c r="N6818" s="78" t="s">
        <v>539</v>
      </c>
      <c r="O6818" s="82" t="s">
        <v>326</v>
      </c>
      <c r="P6818" s="82" t="s">
        <v>6229</v>
      </c>
      <c r="Q6818" s="83" t="str">
        <f>MID(Tabla1[[#This Row],[Aplicación]],14,1)</f>
        <v>2</v>
      </c>
      <c r="R6818" s="35" t="s">
        <v>265</v>
      </c>
      <c r="S6818" s="83" t="str">
        <f>MID(Tabla1[[#This Row],[Aplicación]],6,2)</f>
        <v>10</v>
      </c>
      <c r="T6818" s="84" t="str">
        <f>VLOOKUP(Tabla1[[#This Row],[AREA]],Hoja1!A:B,2,FALSE)</f>
        <v>10. Personas mayores, familia y servicios sociales</v>
      </c>
      <c r="U6818" s="83" t="str">
        <f>MID(Tabla1[[#This Row],[Aplicación]],9,4)</f>
        <v>2315</v>
      </c>
      <c r="V6818" s="84" t="str">
        <f>VLOOKUP(Tabla1[[#This Row],[PROGRAMA]],Hoja1!A:B,2,FALSE)</f>
        <v>2315. Políticas de Igualdad e infancia</v>
      </c>
      <c r="W6818" s="83" t="str">
        <f>MID(Tabla1[[#This Row],[Aplicación]],14,2)</f>
        <v>22</v>
      </c>
      <c r="X6818" s="83" t="str">
        <f>MID(Tabla1[[#This Row],[Aplicación]],14,6)</f>
        <v>22611</v>
      </c>
    </row>
    <row r="6819" spans="1:24" x14ac:dyDescent="0.25">
      <c r="A6819" s="77">
        <v>220240053840</v>
      </c>
      <c r="B6819" s="78" t="s">
        <v>390</v>
      </c>
      <c r="C6819" s="79">
        <v>45611</v>
      </c>
      <c r="D6819" s="77">
        <v>22024008667</v>
      </c>
      <c r="E6819" s="78" t="s">
        <v>7512</v>
      </c>
      <c r="F6819" s="80">
        <v>2178</v>
      </c>
      <c r="G6819" s="78" t="s">
        <v>4126</v>
      </c>
      <c r="H6819" s="78" t="s">
        <v>8725</v>
      </c>
      <c r="I6819" s="81" t="s">
        <v>2930</v>
      </c>
      <c r="J6819" s="78" t="s">
        <v>398</v>
      </c>
      <c r="K6819" s="78" t="s">
        <v>398</v>
      </c>
      <c r="L6819" s="78" t="s">
        <v>399</v>
      </c>
      <c r="M6819" s="78" t="s">
        <v>585</v>
      </c>
      <c r="N6819" s="78" t="s">
        <v>539</v>
      </c>
      <c r="O6819" s="82" t="s">
        <v>326</v>
      </c>
      <c r="P6819" s="82" t="s">
        <v>6229</v>
      </c>
      <c r="Q6819" s="83" t="str">
        <f>MID(Tabla1[[#This Row],[Aplicación]],14,1)</f>
        <v>2</v>
      </c>
      <c r="R6819" s="35" t="s">
        <v>265</v>
      </c>
      <c r="S6819" s="83" t="str">
        <f>MID(Tabla1[[#This Row],[Aplicación]],6,2)</f>
        <v>05</v>
      </c>
      <c r="T6819" s="84" t="str">
        <f>VLOOKUP(Tabla1[[#This Row],[AREA]],Hoja1!A:B,2,FALSE)</f>
        <v>05. Comercio, mercados y consumo</v>
      </c>
      <c r="U6819" s="83" t="str">
        <f>MID(Tabla1[[#This Row],[Aplicación]],9,4)</f>
        <v>4314</v>
      </c>
      <c r="V6819" s="84" t="str">
        <f>VLOOKUP(Tabla1[[#This Row],[PROGRAMA]],Hoja1!A:B,2,FALSE)</f>
        <v>4314. Actuaciones en materia de comercio minorista</v>
      </c>
      <c r="W6819" s="83" t="str">
        <f>MID(Tabla1[[#This Row],[Aplicación]],14,2)</f>
        <v>22</v>
      </c>
      <c r="X6819" s="83" t="str">
        <f>MID(Tabla1[[#This Row],[Aplicación]],14,6)</f>
        <v>22799</v>
      </c>
    </row>
    <row r="6820" spans="1:24" x14ac:dyDescent="0.25">
      <c r="A6820" s="77">
        <v>220240053222</v>
      </c>
      <c r="B6820" s="78" t="s">
        <v>390</v>
      </c>
      <c r="C6820" s="79">
        <v>45603</v>
      </c>
      <c r="D6820" s="77">
        <v>22024008072</v>
      </c>
      <c r="E6820" s="78" t="s">
        <v>1323</v>
      </c>
      <c r="F6820" s="80">
        <v>2087.4899999999998</v>
      </c>
      <c r="G6820" s="78" t="s">
        <v>3359</v>
      </c>
      <c r="H6820" s="78" t="s">
        <v>8726</v>
      </c>
      <c r="I6820" s="81" t="s">
        <v>2930</v>
      </c>
      <c r="J6820" s="78" t="s">
        <v>398</v>
      </c>
      <c r="K6820" s="78" t="s">
        <v>398</v>
      </c>
      <c r="L6820" s="78" t="s">
        <v>399</v>
      </c>
      <c r="M6820" s="78" t="s">
        <v>585</v>
      </c>
      <c r="N6820" s="78" t="s">
        <v>539</v>
      </c>
      <c r="O6820" s="82" t="s">
        <v>326</v>
      </c>
      <c r="P6820" s="82" t="s">
        <v>6229</v>
      </c>
      <c r="Q6820" s="83" t="str">
        <f>MID(Tabla1[[#This Row],[Aplicación]],14,1)</f>
        <v>2</v>
      </c>
      <c r="R6820" s="35" t="s">
        <v>265</v>
      </c>
      <c r="S6820" s="83" t="str">
        <f>MID(Tabla1[[#This Row],[Aplicación]],6,2)</f>
        <v>10</v>
      </c>
      <c r="T6820" s="84" t="str">
        <f>VLOOKUP(Tabla1[[#This Row],[AREA]],Hoja1!A:B,2,FALSE)</f>
        <v>10. Personas mayores, familia y servicios sociales</v>
      </c>
      <c r="U6820" s="83" t="str">
        <f>MID(Tabla1[[#This Row],[Aplicación]],9,4)</f>
        <v>2312</v>
      </c>
      <c r="V6820" s="84" t="str">
        <f>VLOOKUP(Tabla1[[#This Row],[PROGRAMA]],Hoja1!A:B,2,FALSE)</f>
        <v>2312. Iniciativas sociales</v>
      </c>
      <c r="W6820" s="83" t="str">
        <f>MID(Tabla1[[#This Row],[Aplicación]],14,2)</f>
        <v>21</v>
      </c>
      <c r="X6820" s="83" t="str">
        <f>MID(Tabla1[[#This Row],[Aplicación]],14,6)</f>
        <v>212</v>
      </c>
    </row>
    <row r="6821" spans="1:24" x14ac:dyDescent="0.25">
      <c r="A6821" s="77">
        <v>220240046851</v>
      </c>
      <c r="B6821" s="78" t="s">
        <v>390</v>
      </c>
      <c r="C6821" s="79">
        <v>45574</v>
      </c>
      <c r="D6821" s="77">
        <v>22024007495</v>
      </c>
      <c r="E6821" s="78" t="s">
        <v>1470</v>
      </c>
      <c r="F6821" s="80">
        <v>2050.9499999999998</v>
      </c>
      <c r="G6821" s="78" t="s">
        <v>8727</v>
      </c>
      <c r="H6821" s="78" t="s">
        <v>8728</v>
      </c>
      <c r="I6821" s="81" t="s">
        <v>2930</v>
      </c>
      <c r="J6821" s="78" t="s">
        <v>537</v>
      </c>
      <c r="K6821" s="78" t="s">
        <v>537</v>
      </c>
      <c r="L6821" s="78" t="s">
        <v>399</v>
      </c>
      <c r="M6821" s="78" t="s">
        <v>585</v>
      </c>
      <c r="N6821" s="78" t="s">
        <v>539</v>
      </c>
      <c r="O6821" s="82" t="s">
        <v>326</v>
      </c>
      <c r="P6821" s="82" t="s">
        <v>6229</v>
      </c>
      <c r="Q6821" s="83" t="str">
        <f>MID(Tabla1[[#This Row],[Aplicación]],14,1)</f>
        <v>2</v>
      </c>
      <c r="R6821" s="35" t="s">
        <v>265</v>
      </c>
      <c r="S6821" s="83" t="str">
        <f>MID(Tabla1[[#This Row],[Aplicación]],6,2)</f>
        <v>10</v>
      </c>
      <c r="T6821" s="84" t="str">
        <f>VLOOKUP(Tabla1[[#This Row],[AREA]],Hoja1!A:B,2,FALSE)</f>
        <v>10. Personas mayores, familia y servicios sociales</v>
      </c>
      <c r="U6821" s="83" t="str">
        <f>MID(Tabla1[[#This Row],[Aplicación]],9,4)</f>
        <v>2312</v>
      </c>
      <c r="V6821" s="84" t="str">
        <f>VLOOKUP(Tabla1[[#This Row],[PROGRAMA]],Hoja1!A:B,2,FALSE)</f>
        <v>2312. Iniciativas sociales</v>
      </c>
      <c r="W6821" s="83" t="str">
        <f>MID(Tabla1[[#This Row],[Aplicación]],14,2)</f>
        <v>22</v>
      </c>
      <c r="X6821" s="83" t="str">
        <f>MID(Tabla1[[#This Row],[Aplicación]],14,6)</f>
        <v>22617</v>
      </c>
    </row>
    <row r="6822" spans="1:24" x14ac:dyDescent="0.25">
      <c r="A6822" s="77">
        <v>220240057938</v>
      </c>
      <c r="B6822" s="78" t="s">
        <v>390</v>
      </c>
      <c r="C6822" s="79">
        <v>45630</v>
      </c>
      <c r="D6822" s="77">
        <v>22024008855</v>
      </c>
      <c r="E6822" s="78" t="s">
        <v>4639</v>
      </c>
      <c r="F6822" s="80">
        <v>2000</v>
      </c>
      <c r="G6822" s="78" t="s">
        <v>8729</v>
      </c>
      <c r="H6822" s="78" t="s">
        <v>8730</v>
      </c>
      <c r="I6822" s="81" t="s">
        <v>2930</v>
      </c>
      <c r="J6822" s="78" t="s">
        <v>398</v>
      </c>
      <c r="K6822" s="78" t="s">
        <v>398</v>
      </c>
      <c r="L6822" s="78" t="s">
        <v>399</v>
      </c>
      <c r="M6822" s="78" t="s">
        <v>585</v>
      </c>
      <c r="N6822" s="78" t="s">
        <v>539</v>
      </c>
      <c r="O6822" s="82" t="s">
        <v>326</v>
      </c>
      <c r="P6822" s="82" t="s">
        <v>6229</v>
      </c>
      <c r="Q6822" s="83" t="str">
        <f>MID(Tabla1[[#This Row],[Aplicación]],14,1)</f>
        <v>2</v>
      </c>
      <c r="R6822" s="35" t="s">
        <v>265</v>
      </c>
      <c r="S6822" s="83" t="str">
        <f>MID(Tabla1[[#This Row],[Aplicación]],6,2)</f>
        <v>09</v>
      </c>
      <c r="T6822" s="84" t="str">
        <f>VLOOKUP(Tabla1[[#This Row],[AREA]],Hoja1!A:B,2,FALSE)</f>
        <v>09. Turismo, eventos y marca ciudad</v>
      </c>
      <c r="U6822" s="83" t="str">
        <f>MID(Tabla1[[#This Row],[Aplicación]],9,4)</f>
        <v>4321</v>
      </c>
      <c r="V6822" s="84" t="str">
        <f>VLOOKUP(Tabla1[[#This Row],[PROGRAMA]],Hoja1!A:B,2,FALSE)</f>
        <v>4321. Turismo</v>
      </c>
      <c r="W6822" s="83" t="str">
        <f>MID(Tabla1[[#This Row],[Aplicación]],14,2)</f>
        <v>22</v>
      </c>
      <c r="X6822" s="83" t="str">
        <f>MID(Tabla1[[#This Row],[Aplicación]],14,6)</f>
        <v>22602</v>
      </c>
    </row>
    <row r="6823" spans="1:24" x14ac:dyDescent="0.25">
      <c r="A6823" s="77">
        <v>220240049012</v>
      </c>
      <c r="B6823" s="78" t="s">
        <v>390</v>
      </c>
      <c r="C6823" s="79">
        <v>45583</v>
      </c>
      <c r="D6823" s="77">
        <v>22024007756</v>
      </c>
      <c r="E6823" s="78" t="s">
        <v>1313</v>
      </c>
      <c r="F6823" s="80">
        <v>1736.85</v>
      </c>
      <c r="G6823" s="78" t="s">
        <v>714</v>
      </c>
      <c r="H6823" s="78" t="s">
        <v>8520</v>
      </c>
      <c r="I6823" s="81" t="s">
        <v>2930</v>
      </c>
      <c r="J6823" s="78" t="s">
        <v>398</v>
      </c>
      <c r="K6823" s="78" t="s">
        <v>398</v>
      </c>
      <c r="L6823" s="78" t="s">
        <v>399</v>
      </c>
      <c r="M6823" s="78" t="s">
        <v>585</v>
      </c>
      <c r="N6823" s="78" t="s">
        <v>539</v>
      </c>
      <c r="O6823" s="82" t="s">
        <v>326</v>
      </c>
      <c r="P6823" s="82" t="s">
        <v>6229</v>
      </c>
      <c r="Q6823" s="83" t="str">
        <f>MID(Tabla1[[#This Row],[Aplicación]],14,1)</f>
        <v>2</v>
      </c>
      <c r="R6823" s="35" t="s">
        <v>265</v>
      </c>
      <c r="S6823" s="83" t="str">
        <f>MID(Tabla1[[#This Row],[Aplicación]],6,2)</f>
        <v>10</v>
      </c>
      <c r="T6823" s="84" t="str">
        <f>VLOOKUP(Tabla1[[#This Row],[AREA]],Hoja1!A:B,2,FALSE)</f>
        <v>10. Personas mayores, familia y servicios sociales</v>
      </c>
      <c r="U6823" s="83" t="str">
        <f>MID(Tabla1[[#This Row],[Aplicación]],9,4)</f>
        <v>2312</v>
      </c>
      <c r="V6823" s="84" t="str">
        <f>VLOOKUP(Tabla1[[#This Row],[PROGRAMA]],Hoja1!A:B,2,FALSE)</f>
        <v>2312. Iniciativas sociales</v>
      </c>
      <c r="W6823" s="83" t="str">
        <f>MID(Tabla1[[#This Row],[Aplicación]],14,2)</f>
        <v>22</v>
      </c>
      <c r="X6823" s="83" t="str">
        <f>MID(Tabla1[[#This Row],[Aplicación]],14,6)</f>
        <v>22699</v>
      </c>
    </row>
    <row r="6824" spans="1:24" x14ac:dyDescent="0.25">
      <c r="A6824" s="77">
        <v>220240061661</v>
      </c>
      <c r="B6824" s="78" t="s">
        <v>390</v>
      </c>
      <c r="C6824" s="79">
        <v>45644</v>
      </c>
      <c r="D6824" s="77">
        <v>22024009243</v>
      </c>
      <c r="E6824" s="78" t="s">
        <v>4499</v>
      </c>
      <c r="F6824" s="80">
        <v>1685.98</v>
      </c>
      <c r="G6824" s="78" t="s">
        <v>8731</v>
      </c>
      <c r="H6824" s="78" t="s">
        <v>8732</v>
      </c>
      <c r="I6824" s="81" t="s">
        <v>2930</v>
      </c>
      <c r="J6824" s="78" t="s">
        <v>420</v>
      </c>
      <c r="K6824" s="78" t="s">
        <v>420</v>
      </c>
      <c r="L6824" s="78" t="s">
        <v>413</v>
      </c>
      <c r="M6824" s="78" t="s">
        <v>585</v>
      </c>
      <c r="N6824" s="78" t="s">
        <v>539</v>
      </c>
      <c r="O6824" s="82" t="s">
        <v>326</v>
      </c>
      <c r="P6824" s="82" t="s">
        <v>6229</v>
      </c>
      <c r="Q6824" s="83" t="str">
        <f>MID(Tabla1[[#This Row],[Aplicación]],14,1)</f>
        <v>6</v>
      </c>
      <c r="R6824" s="35" t="s">
        <v>266</v>
      </c>
      <c r="S6824" s="83" t="str">
        <f>MID(Tabla1[[#This Row],[Aplicación]],6,2)</f>
        <v>11</v>
      </c>
      <c r="T6824" s="84" t="str">
        <f>VLOOKUP(Tabla1[[#This Row],[AREA]],Hoja1!A:B,2,FALSE)</f>
        <v>11. Salud pública y seguridad ciudadana</v>
      </c>
      <c r="U6824" s="83" t="str">
        <f>MID(Tabla1[[#This Row],[Aplicación]],9,4)</f>
        <v>1321</v>
      </c>
      <c r="V6824" s="84" t="str">
        <f>VLOOKUP(Tabla1[[#This Row],[PROGRAMA]],Hoja1!A:B,2,FALSE)</f>
        <v>1321. Policía municipal</v>
      </c>
      <c r="W6824" s="83" t="str">
        <f>MID(Tabla1[[#This Row],[Aplicación]],14,2)</f>
        <v>62</v>
      </c>
      <c r="X6824" s="83" t="str">
        <f>MID(Tabla1[[#This Row],[Aplicación]],14,6)</f>
        <v>625</v>
      </c>
    </row>
    <row r="6825" spans="1:24" x14ac:dyDescent="0.25">
      <c r="A6825" s="77">
        <v>220240063567</v>
      </c>
      <c r="B6825" s="78" t="s">
        <v>390</v>
      </c>
      <c r="C6825" s="79">
        <v>45653</v>
      </c>
      <c r="D6825" s="77">
        <v>22024009503</v>
      </c>
      <c r="E6825" s="78" t="s">
        <v>1176</v>
      </c>
      <c r="F6825" s="80">
        <v>1684.13</v>
      </c>
      <c r="G6825" s="78" t="s">
        <v>6037</v>
      </c>
      <c r="H6825" s="78" t="s">
        <v>6038</v>
      </c>
      <c r="I6825" s="81">
        <v>220</v>
      </c>
      <c r="J6825" s="78" t="s">
        <v>398</v>
      </c>
      <c r="K6825" s="78" t="s">
        <v>398</v>
      </c>
      <c r="L6825" s="78" t="s">
        <v>413</v>
      </c>
      <c r="M6825" s="78" t="s">
        <v>585</v>
      </c>
      <c r="N6825" s="78" t="s">
        <v>539</v>
      </c>
      <c r="O6825" s="82" t="s">
        <v>326</v>
      </c>
      <c r="P6825" s="82" t="s">
        <v>6229</v>
      </c>
      <c r="Q6825" s="83" t="str">
        <f>MID(Tabla1[[#This Row],[Aplicación]],14,1)</f>
        <v>2</v>
      </c>
      <c r="R6825" s="35" t="s">
        <v>265</v>
      </c>
      <c r="S6825" s="83" t="str">
        <f>MID(Tabla1[[#This Row],[Aplicación]],6,2)</f>
        <v>08</v>
      </c>
      <c r="T6825" s="84" t="str">
        <f>VLOOKUP(Tabla1[[#This Row],[AREA]],Hoja1!A:B,2,FALSE)</f>
        <v>08. Tráfico y movilidad</v>
      </c>
      <c r="U6825" s="83" t="str">
        <f>MID(Tabla1[[#This Row],[Aplicación]],9,4)</f>
        <v>1532</v>
      </c>
      <c r="V6825" s="84" t="str">
        <f>VLOOKUP(Tabla1[[#This Row],[PROGRAMA]],Hoja1!A:B,2,FALSE)</f>
        <v>1532. Pavimentación vias públicas y otros servicios urbanísticos</v>
      </c>
      <c r="W6825" s="83" t="str">
        <f>MID(Tabla1[[#This Row],[Aplicación]],14,2)</f>
        <v>20</v>
      </c>
      <c r="X6825" s="83" t="str">
        <f>MID(Tabla1[[#This Row],[Aplicación]],14,6)</f>
        <v>203</v>
      </c>
    </row>
    <row r="6826" spans="1:24" x14ac:dyDescent="0.25">
      <c r="A6826" s="77">
        <v>220240063568</v>
      </c>
      <c r="B6826" s="78" t="s">
        <v>390</v>
      </c>
      <c r="C6826" s="79">
        <v>45653</v>
      </c>
      <c r="D6826" s="77">
        <v>22024009504</v>
      </c>
      <c r="E6826" s="78" t="s">
        <v>8733</v>
      </c>
      <c r="F6826" s="80">
        <v>1109.1500000000001</v>
      </c>
      <c r="G6826" s="78" t="s">
        <v>6037</v>
      </c>
      <c r="H6826" s="78" t="s">
        <v>8734</v>
      </c>
      <c r="I6826" s="81">
        <v>220</v>
      </c>
      <c r="J6826" s="78" t="s">
        <v>398</v>
      </c>
      <c r="K6826" s="78" t="s">
        <v>398</v>
      </c>
      <c r="L6826" s="78" t="s">
        <v>413</v>
      </c>
      <c r="M6826" s="78" t="s">
        <v>585</v>
      </c>
      <c r="N6826" s="78" t="s">
        <v>539</v>
      </c>
      <c r="O6826" s="82" t="s">
        <v>326</v>
      </c>
      <c r="P6826" s="82" t="s">
        <v>6229</v>
      </c>
      <c r="Q6826" s="83" t="str">
        <f>MID(Tabla1[[#This Row],[Aplicación]],14,1)</f>
        <v>2</v>
      </c>
      <c r="R6826" s="35" t="s">
        <v>265</v>
      </c>
      <c r="S6826" s="83" t="str">
        <f>MID(Tabla1[[#This Row],[Aplicación]],6,2)</f>
        <v>08</v>
      </c>
      <c r="T6826" s="84" t="str">
        <f>VLOOKUP(Tabla1[[#This Row],[AREA]],Hoja1!A:B,2,FALSE)</f>
        <v>08. Tráfico y movilidad</v>
      </c>
      <c r="U6826" s="83" t="str">
        <f>MID(Tabla1[[#This Row],[Aplicación]],9,4)</f>
        <v>1532</v>
      </c>
      <c r="V6826" s="84" t="str">
        <f>VLOOKUP(Tabla1[[#This Row],[PROGRAMA]],Hoja1!A:B,2,FALSE)</f>
        <v>1532. Pavimentación vias públicas y otros servicios urbanísticos</v>
      </c>
      <c r="W6826" s="83" t="str">
        <f>MID(Tabla1[[#This Row],[Aplicación]],14,2)</f>
        <v>20</v>
      </c>
      <c r="X6826" s="83" t="str">
        <f>MID(Tabla1[[#This Row],[Aplicación]],14,6)</f>
        <v>204</v>
      </c>
    </row>
    <row r="6827" spans="1:24" x14ac:dyDescent="0.25">
      <c r="A6827" s="77">
        <v>220240053857</v>
      </c>
      <c r="B6827" s="78" t="s">
        <v>390</v>
      </c>
      <c r="C6827" s="79">
        <v>45611</v>
      </c>
      <c r="D6827" s="77">
        <v>22024008522</v>
      </c>
      <c r="E6827" s="78" t="s">
        <v>1348</v>
      </c>
      <c r="F6827" s="80">
        <v>1614.44</v>
      </c>
      <c r="G6827" s="78" t="s">
        <v>337</v>
      </c>
      <c r="H6827" s="78" t="s">
        <v>8735</v>
      </c>
      <c r="I6827" s="81" t="s">
        <v>2930</v>
      </c>
      <c r="J6827" s="78" t="s">
        <v>398</v>
      </c>
      <c r="K6827" s="78" t="s">
        <v>398</v>
      </c>
      <c r="L6827" s="78" t="s">
        <v>399</v>
      </c>
      <c r="M6827" s="78" t="s">
        <v>585</v>
      </c>
      <c r="N6827" s="78" t="s">
        <v>539</v>
      </c>
      <c r="O6827" s="82" t="s">
        <v>326</v>
      </c>
      <c r="P6827" s="82" t="s">
        <v>6229</v>
      </c>
      <c r="Q6827" s="83" t="str">
        <f>MID(Tabla1[[#This Row],[Aplicación]],14,1)</f>
        <v>2</v>
      </c>
      <c r="R6827" s="35" t="s">
        <v>265</v>
      </c>
      <c r="S6827" s="83" t="str">
        <f>MID(Tabla1[[#This Row],[Aplicación]],6,2)</f>
        <v>03</v>
      </c>
      <c r="T6827" s="84" t="str">
        <f>VLOOKUP(Tabla1[[#This Row],[AREA]],Hoja1!A:B,2,FALSE)</f>
        <v>03. Participación ciudadana y deportes</v>
      </c>
      <c r="U6827" s="83" t="str">
        <f>MID(Tabla1[[#This Row],[Aplicación]],9,4)</f>
        <v>9241</v>
      </c>
      <c r="V6827" s="84" t="str">
        <f>VLOOKUP(Tabla1[[#This Row],[PROGRAMA]],Hoja1!A:B,2,FALSE)</f>
        <v>9241. Participación ciudadana</v>
      </c>
      <c r="W6827" s="83" t="str">
        <f>MID(Tabla1[[#This Row],[Aplicación]],14,2)</f>
        <v>22</v>
      </c>
      <c r="X6827" s="83" t="str">
        <f>MID(Tabla1[[#This Row],[Aplicación]],14,6)</f>
        <v>22706</v>
      </c>
    </row>
    <row r="6828" spans="1:24" x14ac:dyDescent="0.25">
      <c r="A6828" s="77">
        <v>220240061096</v>
      </c>
      <c r="B6828" s="78" t="s">
        <v>390</v>
      </c>
      <c r="C6828" s="79">
        <v>45643</v>
      </c>
      <c r="D6828" s="77">
        <v>22024009151</v>
      </c>
      <c r="E6828" s="78" t="s">
        <v>1420</v>
      </c>
      <c r="F6828" s="80">
        <v>1573</v>
      </c>
      <c r="G6828" s="78" t="s">
        <v>5386</v>
      </c>
      <c r="H6828" s="78" t="s">
        <v>8736</v>
      </c>
      <c r="I6828" s="81" t="s">
        <v>2930</v>
      </c>
      <c r="J6828" s="78" t="s">
        <v>398</v>
      </c>
      <c r="K6828" s="78" t="s">
        <v>398</v>
      </c>
      <c r="L6828" s="78" t="s">
        <v>399</v>
      </c>
      <c r="M6828" s="78" t="s">
        <v>585</v>
      </c>
      <c r="N6828" s="78" t="s">
        <v>539</v>
      </c>
      <c r="O6828" s="82" t="s">
        <v>326</v>
      </c>
      <c r="P6828" s="82" t="s">
        <v>6229</v>
      </c>
      <c r="Q6828" s="83" t="str">
        <f>MID(Tabla1[[#This Row],[Aplicación]],14,1)</f>
        <v>2</v>
      </c>
      <c r="R6828" s="35" t="s">
        <v>265</v>
      </c>
      <c r="S6828" s="83" t="str">
        <f>MID(Tabla1[[#This Row],[Aplicación]],6,2)</f>
        <v>02</v>
      </c>
      <c r="T6828" s="84" t="str">
        <f>VLOOKUP(Tabla1[[#This Row],[AREA]],Hoja1!A:B,2,FALSE)</f>
        <v>02. Urbanismo y vivienda</v>
      </c>
      <c r="U6828" s="83" t="str">
        <f>MID(Tabla1[[#This Row],[Aplicación]],9,4)</f>
        <v>9332</v>
      </c>
      <c r="V6828" s="84" t="str">
        <f>VLOOKUP(Tabla1[[#This Row],[PROGRAMA]],Hoja1!A:B,2,FALSE)</f>
        <v>9332. Mantenimiento de edificios e instalaciones municipales</v>
      </c>
      <c r="W6828" s="83" t="str">
        <f>MID(Tabla1[[#This Row],[Aplicación]],14,2)</f>
        <v>22</v>
      </c>
      <c r="X6828" s="83" t="str">
        <f>MID(Tabla1[[#This Row],[Aplicación]],14,6)</f>
        <v>22799</v>
      </c>
    </row>
    <row r="6829" spans="1:24" x14ac:dyDescent="0.25">
      <c r="A6829" s="77">
        <v>220240053823</v>
      </c>
      <c r="B6829" s="78" t="s">
        <v>390</v>
      </c>
      <c r="C6829" s="79">
        <v>45611</v>
      </c>
      <c r="D6829" s="77">
        <v>22024008513</v>
      </c>
      <c r="E6829" s="78" t="s">
        <v>8613</v>
      </c>
      <c r="F6829" s="80">
        <v>1551.22</v>
      </c>
      <c r="G6829" s="78" t="s">
        <v>408</v>
      </c>
      <c r="H6829" s="78" t="s">
        <v>8737</v>
      </c>
      <c r="I6829" s="81" t="s">
        <v>2930</v>
      </c>
      <c r="J6829" s="78" t="s">
        <v>410</v>
      </c>
      <c r="K6829" s="78" t="s">
        <v>410</v>
      </c>
      <c r="L6829" s="78" t="s">
        <v>413</v>
      </c>
      <c r="M6829" s="78" t="s">
        <v>395</v>
      </c>
      <c r="N6829" s="78" t="s">
        <v>396</v>
      </c>
      <c r="O6829" s="82" t="s">
        <v>325</v>
      </c>
      <c r="P6829" s="82" t="s">
        <v>6229</v>
      </c>
      <c r="Q6829" s="83" t="str">
        <f>MID(Tabla1[[#This Row],[Aplicación]],14,1)</f>
        <v>2</v>
      </c>
      <c r="R6829" s="35" t="s">
        <v>265</v>
      </c>
      <c r="S6829" s="83" t="str">
        <f>MID(Tabla1[[#This Row],[Aplicación]],6,2)</f>
        <v>02</v>
      </c>
      <c r="T6829" s="84" t="str">
        <f>VLOOKUP(Tabla1[[#This Row],[AREA]],Hoja1!A:B,2,FALSE)</f>
        <v>02. Urbanismo y vivienda</v>
      </c>
      <c r="U6829" s="83" t="str">
        <f>MID(Tabla1[[#This Row],[Aplicación]],9,4)</f>
        <v>9331</v>
      </c>
      <c r="V6829" s="84" t="str">
        <f>VLOOKUP(Tabla1[[#This Row],[PROGRAMA]],Hoja1!A:B,2,FALSE)</f>
        <v>9331. Gestión del patrimonio</v>
      </c>
      <c r="W6829" s="83" t="str">
        <f>MID(Tabla1[[#This Row],[Aplicación]],14,2)</f>
        <v>22</v>
      </c>
      <c r="X6829" s="83" t="str">
        <f>MID(Tabla1[[#This Row],[Aplicación]],14,6)</f>
        <v>22706</v>
      </c>
    </row>
    <row r="6830" spans="1:24" x14ac:dyDescent="0.25">
      <c r="A6830" s="77">
        <v>220240046780</v>
      </c>
      <c r="B6830" s="78" t="s">
        <v>390</v>
      </c>
      <c r="C6830" s="79">
        <v>45573</v>
      </c>
      <c r="D6830" s="77">
        <v>22024006585</v>
      </c>
      <c r="E6830" s="78" t="s">
        <v>4993</v>
      </c>
      <c r="F6830" s="80">
        <v>12705</v>
      </c>
      <c r="G6830" s="78" t="s">
        <v>8738</v>
      </c>
      <c r="H6830" s="78" t="s">
        <v>8739</v>
      </c>
      <c r="I6830" s="81" t="s">
        <v>2930</v>
      </c>
      <c r="J6830" s="78" t="s">
        <v>480</v>
      </c>
      <c r="K6830" s="78" t="s">
        <v>481</v>
      </c>
      <c r="L6830" s="78" t="s">
        <v>413</v>
      </c>
      <c r="M6830" s="78" t="s">
        <v>585</v>
      </c>
      <c r="N6830" s="78" t="s">
        <v>539</v>
      </c>
      <c r="O6830" s="82" t="s">
        <v>326</v>
      </c>
      <c r="P6830" s="82" t="s">
        <v>6229</v>
      </c>
      <c r="Q6830" s="83" t="str">
        <f>MID(Tabla1[[#This Row],[Aplicación]],14,1)</f>
        <v>6</v>
      </c>
      <c r="R6830" s="35" t="s">
        <v>266</v>
      </c>
      <c r="S6830" s="83" t="str">
        <f>MID(Tabla1[[#This Row],[Aplicación]],6,2)</f>
        <v>11</v>
      </c>
      <c r="T6830" s="84" t="str">
        <f>VLOOKUP(Tabla1[[#This Row],[AREA]],Hoja1!A:B,2,FALSE)</f>
        <v>11. Salud pública y seguridad ciudadana</v>
      </c>
      <c r="U6830" s="83" t="str">
        <f>MID(Tabla1[[#This Row],[Aplicación]],9,4)</f>
        <v>1631</v>
      </c>
      <c r="V6830" s="84" t="str">
        <f>VLOOKUP(Tabla1[[#This Row],[PROGRAMA]],Hoja1!A:B,2,FALSE)</f>
        <v>1631. Limpieza viaria</v>
      </c>
      <c r="W6830" s="83" t="str">
        <f>MID(Tabla1[[#This Row],[Aplicación]],14,2)</f>
        <v>62</v>
      </c>
      <c r="X6830" s="83" t="str">
        <f>MID(Tabla1[[#This Row],[Aplicación]],14,6)</f>
        <v>623</v>
      </c>
    </row>
    <row r="6831" spans="1:24" x14ac:dyDescent="0.25">
      <c r="A6831" s="77">
        <v>220240055078</v>
      </c>
      <c r="B6831" s="78" t="s">
        <v>390</v>
      </c>
      <c r="C6831" s="79">
        <v>45616</v>
      </c>
      <c r="D6831" s="77">
        <v>22024008046</v>
      </c>
      <c r="E6831" s="78" t="s">
        <v>1244</v>
      </c>
      <c r="F6831" s="80">
        <v>1119.07</v>
      </c>
      <c r="G6831" s="78" t="s">
        <v>887</v>
      </c>
      <c r="H6831" s="78" t="s">
        <v>8740</v>
      </c>
      <c r="I6831" s="81" t="s">
        <v>2930</v>
      </c>
      <c r="J6831" s="78" t="s">
        <v>398</v>
      </c>
      <c r="K6831" s="78" t="s">
        <v>398</v>
      </c>
      <c r="L6831" s="78" t="s">
        <v>399</v>
      </c>
      <c r="M6831" s="78" t="s">
        <v>585</v>
      </c>
      <c r="N6831" s="78" t="s">
        <v>539</v>
      </c>
      <c r="O6831" s="82" t="s">
        <v>326</v>
      </c>
      <c r="P6831" s="82" t="s">
        <v>6229</v>
      </c>
      <c r="Q6831" s="83" t="str">
        <f>MID(Tabla1[[#This Row],[Aplicación]],14,1)</f>
        <v>2</v>
      </c>
      <c r="R6831" s="35" t="s">
        <v>265</v>
      </c>
      <c r="S6831" s="83" t="str">
        <f>MID(Tabla1[[#This Row],[Aplicación]],6,2)</f>
        <v>09</v>
      </c>
      <c r="T6831" s="84" t="str">
        <f>VLOOKUP(Tabla1[[#This Row],[AREA]],Hoja1!A:B,2,FALSE)</f>
        <v>09. Turismo, eventos y marca ciudad</v>
      </c>
      <c r="U6831" s="83" t="str">
        <f>MID(Tabla1[[#This Row],[Aplicación]],9,4)</f>
        <v>4321</v>
      </c>
      <c r="V6831" s="84" t="str">
        <f>VLOOKUP(Tabla1[[#This Row],[PROGRAMA]],Hoja1!A:B,2,FALSE)</f>
        <v>4321. Turismo</v>
      </c>
      <c r="W6831" s="83" t="str">
        <f>MID(Tabla1[[#This Row],[Aplicación]],14,2)</f>
        <v>22</v>
      </c>
      <c r="X6831" s="83" t="str">
        <f>MID(Tabla1[[#This Row],[Aplicación]],14,6)</f>
        <v>22799</v>
      </c>
    </row>
    <row r="6832" spans="1:24" x14ac:dyDescent="0.25">
      <c r="A6832" s="77">
        <v>220240064657</v>
      </c>
      <c r="B6832" s="78" t="s">
        <v>390</v>
      </c>
      <c r="C6832" s="79">
        <v>45657</v>
      </c>
      <c r="D6832" s="77">
        <v>22024009569</v>
      </c>
      <c r="E6832" s="78" t="s">
        <v>6347</v>
      </c>
      <c r="F6832" s="80">
        <v>3630</v>
      </c>
      <c r="G6832" s="78" t="s">
        <v>6307</v>
      </c>
      <c r="H6832" s="78" t="s">
        <v>8741</v>
      </c>
      <c r="I6832" s="81">
        <v>220</v>
      </c>
      <c r="J6832" s="78" t="s">
        <v>6309</v>
      </c>
      <c r="K6832" s="78" t="s">
        <v>393</v>
      </c>
      <c r="L6832" s="78" t="s">
        <v>399</v>
      </c>
      <c r="M6832" s="78" t="s">
        <v>395</v>
      </c>
      <c r="N6832" s="78" t="s">
        <v>396</v>
      </c>
      <c r="O6832" s="82" t="s">
        <v>325</v>
      </c>
      <c r="P6832" s="82" t="s">
        <v>6229</v>
      </c>
      <c r="Q6832" s="83" t="str">
        <f>MID(Tabla1[[#This Row],[Aplicación]],14,1)</f>
        <v>2</v>
      </c>
      <c r="R6832" s="35" t="s">
        <v>265</v>
      </c>
      <c r="S6832" s="83" t="str">
        <f>MID(Tabla1[[#This Row],[Aplicación]],6,2)</f>
        <v>05</v>
      </c>
      <c r="T6832" s="84" t="str">
        <f>VLOOKUP(Tabla1[[#This Row],[AREA]],Hoja1!A:B,2,FALSE)</f>
        <v>05. Comercio, mercados y consumo</v>
      </c>
      <c r="U6832" s="83" t="str">
        <f>MID(Tabla1[[#This Row],[Aplicación]],9,4)</f>
        <v>4312</v>
      </c>
      <c r="V6832" s="84" t="str">
        <f>VLOOKUP(Tabla1[[#This Row],[PROGRAMA]],Hoja1!A:B,2,FALSE)</f>
        <v>4312. Mercados</v>
      </c>
      <c r="W6832" s="83" t="str">
        <f>MID(Tabla1[[#This Row],[Aplicación]],14,2)</f>
        <v>22</v>
      </c>
      <c r="X6832" s="83" t="str">
        <f>MID(Tabla1[[#This Row],[Aplicación]],14,6)</f>
        <v>22602</v>
      </c>
    </row>
    <row r="6833" spans="1:24" x14ac:dyDescent="0.25">
      <c r="A6833" s="77">
        <v>220240069141</v>
      </c>
      <c r="B6833" s="78" t="s">
        <v>658</v>
      </c>
      <c r="C6833" s="79">
        <v>45657</v>
      </c>
      <c r="D6833" s="77">
        <v>22024009722</v>
      </c>
      <c r="E6833" s="78" t="s">
        <v>1262</v>
      </c>
      <c r="F6833" s="80">
        <v>1357.43</v>
      </c>
      <c r="G6833" s="78" t="s">
        <v>60</v>
      </c>
      <c r="H6833" s="78" t="s">
        <v>8742</v>
      </c>
      <c r="I6833" s="81">
        <v>240</v>
      </c>
      <c r="J6833" s="78" t="s">
        <v>398</v>
      </c>
      <c r="K6833" s="78" t="s">
        <v>393</v>
      </c>
      <c r="L6833" s="78" t="s">
        <v>413</v>
      </c>
      <c r="M6833" s="78" t="s">
        <v>395</v>
      </c>
      <c r="N6833" s="78" t="s">
        <v>396</v>
      </c>
      <c r="O6833" s="82" t="s">
        <v>321</v>
      </c>
      <c r="P6833" s="82" t="s">
        <v>6229</v>
      </c>
      <c r="Q6833" s="83" t="str">
        <f>MID(Tabla1[[#This Row],[Aplicación]],14,1)</f>
        <v>2</v>
      </c>
      <c r="R6833" s="35" t="s">
        <v>265</v>
      </c>
      <c r="S6833" s="83" t="str">
        <f>MID(Tabla1[[#This Row],[Aplicación]],6,2)</f>
        <v>03</v>
      </c>
      <c r="T6833" s="84" t="str">
        <f>VLOOKUP(Tabla1[[#This Row],[AREA]],Hoja1!A:B,2,FALSE)</f>
        <v>03. Participación ciudadana y deportes</v>
      </c>
      <c r="U6833" s="83" t="str">
        <f>MID(Tabla1[[#This Row],[Aplicación]],9,4)</f>
        <v>9241</v>
      </c>
      <c r="V6833" s="84" t="str">
        <f>VLOOKUP(Tabla1[[#This Row],[PROGRAMA]],Hoja1!A:B,2,FALSE)</f>
        <v>9241. Participación ciudadana</v>
      </c>
      <c r="W6833" s="83" t="str">
        <f>MID(Tabla1[[#This Row],[Aplicación]],14,2)</f>
        <v>21</v>
      </c>
      <c r="X6833" s="83" t="str">
        <f>MID(Tabla1[[#This Row],[Aplicación]],14,6)</f>
        <v>213</v>
      </c>
    </row>
    <row r="6834" spans="1:24" x14ac:dyDescent="0.25">
      <c r="A6834" s="77">
        <v>220240057954</v>
      </c>
      <c r="B6834" s="78" t="s">
        <v>390</v>
      </c>
      <c r="C6834" s="79">
        <v>45630</v>
      </c>
      <c r="D6834" s="77">
        <v>22024008858</v>
      </c>
      <c r="E6834" s="78" t="s">
        <v>1244</v>
      </c>
      <c r="F6834" s="80">
        <v>1331</v>
      </c>
      <c r="G6834" s="78" t="s">
        <v>6880</v>
      </c>
      <c r="H6834" s="78" t="s">
        <v>6881</v>
      </c>
      <c r="I6834" s="81" t="s">
        <v>2930</v>
      </c>
      <c r="J6834" s="78" t="s">
        <v>393</v>
      </c>
      <c r="K6834" s="78" t="s">
        <v>393</v>
      </c>
      <c r="L6834" s="78" t="s">
        <v>399</v>
      </c>
      <c r="M6834" s="78" t="s">
        <v>585</v>
      </c>
      <c r="N6834" s="78" t="s">
        <v>539</v>
      </c>
      <c r="O6834" s="82" t="s">
        <v>326</v>
      </c>
      <c r="P6834" s="82" t="s">
        <v>6229</v>
      </c>
      <c r="Q6834" s="83" t="str">
        <f>MID(Tabla1[[#This Row],[Aplicación]],14,1)</f>
        <v>2</v>
      </c>
      <c r="R6834" s="35" t="s">
        <v>265</v>
      </c>
      <c r="S6834" s="83" t="str">
        <f>MID(Tabla1[[#This Row],[Aplicación]],6,2)</f>
        <v>09</v>
      </c>
      <c r="T6834" s="84" t="str">
        <f>VLOOKUP(Tabla1[[#This Row],[AREA]],Hoja1!A:B,2,FALSE)</f>
        <v>09. Turismo, eventos y marca ciudad</v>
      </c>
      <c r="U6834" s="83" t="str">
        <f>MID(Tabla1[[#This Row],[Aplicación]],9,4)</f>
        <v>4321</v>
      </c>
      <c r="V6834" s="84" t="str">
        <f>VLOOKUP(Tabla1[[#This Row],[PROGRAMA]],Hoja1!A:B,2,FALSE)</f>
        <v>4321. Turismo</v>
      </c>
      <c r="W6834" s="83" t="str">
        <f>MID(Tabla1[[#This Row],[Aplicación]],14,2)</f>
        <v>22</v>
      </c>
      <c r="X6834" s="83" t="str">
        <f>MID(Tabla1[[#This Row],[Aplicación]],14,6)</f>
        <v>22799</v>
      </c>
    </row>
    <row r="6835" spans="1:24" x14ac:dyDescent="0.25">
      <c r="A6835" s="77">
        <v>220240065027</v>
      </c>
      <c r="B6835" s="78" t="s">
        <v>390</v>
      </c>
      <c r="C6835" s="79">
        <v>45657</v>
      </c>
      <c r="D6835" s="77">
        <v>22024009612</v>
      </c>
      <c r="E6835" s="78" t="s">
        <v>1348</v>
      </c>
      <c r="F6835" s="80">
        <v>1294.5899999999999</v>
      </c>
      <c r="G6835" s="78" t="s">
        <v>7176</v>
      </c>
      <c r="H6835" s="78" t="s">
        <v>8743</v>
      </c>
      <c r="I6835" s="81">
        <v>220</v>
      </c>
      <c r="J6835" s="78" t="s">
        <v>403</v>
      </c>
      <c r="K6835" s="78" t="s">
        <v>393</v>
      </c>
      <c r="L6835" s="78" t="s">
        <v>399</v>
      </c>
      <c r="M6835" s="78" t="s">
        <v>585</v>
      </c>
      <c r="N6835" s="78" t="s">
        <v>539</v>
      </c>
      <c r="O6835" s="82" t="s">
        <v>326</v>
      </c>
      <c r="P6835" s="82" t="s">
        <v>6229</v>
      </c>
      <c r="Q6835" s="83" t="str">
        <f>MID(Tabla1[[#This Row],[Aplicación]],14,1)</f>
        <v>2</v>
      </c>
      <c r="R6835" s="35" t="s">
        <v>265</v>
      </c>
      <c r="S6835" s="83" t="str">
        <f>MID(Tabla1[[#This Row],[Aplicación]],6,2)</f>
        <v>03</v>
      </c>
      <c r="T6835" s="84" t="str">
        <f>VLOOKUP(Tabla1[[#This Row],[AREA]],Hoja1!A:B,2,FALSE)</f>
        <v>03. Participación ciudadana y deportes</v>
      </c>
      <c r="U6835" s="83" t="str">
        <f>MID(Tabla1[[#This Row],[Aplicación]],9,4)</f>
        <v>9241</v>
      </c>
      <c r="V6835" s="84" t="str">
        <f>VLOOKUP(Tabla1[[#This Row],[PROGRAMA]],Hoja1!A:B,2,FALSE)</f>
        <v>9241. Participación ciudadana</v>
      </c>
      <c r="W6835" s="83" t="str">
        <f>MID(Tabla1[[#This Row],[Aplicación]],14,2)</f>
        <v>22</v>
      </c>
      <c r="X6835" s="83" t="str">
        <f>MID(Tabla1[[#This Row],[Aplicación]],14,6)</f>
        <v>22706</v>
      </c>
    </row>
    <row r="6836" spans="1:24" x14ac:dyDescent="0.25">
      <c r="A6836" s="77">
        <v>220240053177</v>
      </c>
      <c r="B6836" s="78" t="s">
        <v>702</v>
      </c>
      <c r="C6836" s="79">
        <v>45603</v>
      </c>
      <c r="D6836" s="77">
        <v>22024004399</v>
      </c>
      <c r="E6836" s="78" t="s">
        <v>1497</v>
      </c>
      <c r="F6836" s="80">
        <v>12677.4</v>
      </c>
      <c r="G6836" s="78" t="s">
        <v>894</v>
      </c>
      <c r="H6836" s="78" t="s">
        <v>8744</v>
      </c>
      <c r="I6836" s="81" t="s">
        <v>2934</v>
      </c>
      <c r="J6836" s="78" t="s">
        <v>537</v>
      </c>
      <c r="K6836" s="78" t="s">
        <v>537</v>
      </c>
      <c r="L6836" s="78" t="s">
        <v>399</v>
      </c>
      <c r="M6836" s="78" t="s">
        <v>395</v>
      </c>
      <c r="N6836" s="78" t="s">
        <v>396</v>
      </c>
      <c r="O6836" s="82" t="s">
        <v>321</v>
      </c>
      <c r="P6836" s="82" t="s">
        <v>6229</v>
      </c>
      <c r="Q6836" s="83" t="str">
        <f>MID(Tabla1[[#This Row],[Aplicación]],14,1)</f>
        <v>2</v>
      </c>
      <c r="R6836" s="35" t="s">
        <v>265</v>
      </c>
      <c r="S6836" s="83" t="str">
        <f>MID(Tabla1[[#This Row],[Aplicación]],6,2)</f>
        <v>07</v>
      </c>
      <c r="T6836" s="84" t="str">
        <f>VLOOKUP(Tabla1[[#This Row],[AREA]],Hoja1!A:B,2,FALSE)</f>
        <v>07. Medio ambiente</v>
      </c>
      <c r="U6836" s="83" t="str">
        <f>MID(Tabla1[[#This Row],[Aplicación]],9,4)</f>
        <v>1701</v>
      </c>
      <c r="V6836" s="84" t="str">
        <f>VLOOKUP(Tabla1[[#This Row],[PROGRAMA]],Hoja1!A:B,2,FALSE)</f>
        <v>1701. Dirección del área de medio ambiente</v>
      </c>
      <c r="W6836" s="83" t="str">
        <f>MID(Tabla1[[#This Row],[Aplicación]],14,2)</f>
        <v>22</v>
      </c>
      <c r="X6836" s="83" t="str">
        <f>MID(Tabla1[[#This Row],[Aplicación]],14,6)</f>
        <v>22706</v>
      </c>
    </row>
    <row r="6837" spans="1:24" x14ac:dyDescent="0.25">
      <c r="A6837" s="77">
        <v>220240048289</v>
      </c>
      <c r="B6837" s="78" t="s">
        <v>390</v>
      </c>
      <c r="C6837" s="79">
        <v>45579</v>
      </c>
      <c r="D6837" s="77">
        <v>22024006573</v>
      </c>
      <c r="E6837" s="78" t="s">
        <v>1330</v>
      </c>
      <c r="F6837" s="80">
        <v>7532.25</v>
      </c>
      <c r="G6837" s="78" t="s">
        <v>8745</v>
      </c>
      <c r="H6837" s="78" t="s">
        <v>8746</v>
      </c>
      <c r="I6837" s="81" t="s">
        <v>2930</v>
      </c>
      <c r="J6837" s="78" t="s">
        <v>8747</v>
      </c>
      <c r="K6837" s="78" t="s">
        <v>8748</v>
      </c>
      <c r="L6837" s="78" t="s">
        <v>413</v>
      </c>
      <c r="M6837" s="78" t="s">
        <v>395</v>
      </c>
      <c r="N6837" s="78" t="s">
        <v>396</v>
      </c>
      <c r="O6837" s="82" t="s">
        <v>321</v>
      </c>
      <c r="P6837" s="82" t="s">
        <v>6229</v>
      </c>
      <c r="Q6837" s="83" t="str">
        <f>MID(Tabla1[[#This Row],[Aplicación]],14,1)</f>
        <v>2</v>
      </c>
      <c r="R6837" s="35" t="s">
        <v>265</v>
      </c>
      <c r="S6837" s="83" t="str">
        <f>MID(Tabla1[[#This Row],[Aplicación]],6,2)</f>
        <v>11</v>
      </c>
      <c r="T6837" s="84" t="str">
        <f>VLOOKUP(Tabla1[[#This Row],[AREA]],Hoja1!A:B,2,FALSE)</f>
        <v>11. Salud pública y seguridad ciudadana</v>
      </c>
      <c r="U6837" s="83" t="str">
        <f>MID(Tabla1[[#This Row],[Aplicación]],9,4)</f>
        <v>1361</v>
      </c>
      <c r="V6837" s="84" t="str">
        <f>VLOOKUP(Tabla1[[#This Row],[PROGRAMA]],Hoja1!A:B,2,FALSE)</f>
        <v>1361. Prevención y extinción de incencios</v>
      </c>
      <c r="W6837" s="83" t="str">
        <f>MID(Tabla1[[#This Row],[Aplicación]],14,2)</f>
        <v>22</v>
      </c>
      <c r="X6837" s="83" t="str">
        <f>MID(Tabla1[[#This Row],[Aplicación]],14,6)</f>
        <v>22104</v>
      </c>
    </row>
    <row r="6838" spans="1:24" x14ac:dyDescent="0.25">
      <c r="A6838" s="77">
        <v>220240052610</v>
      </c>
      <c r="B6838" s="78" t="s">
        <v>702</v>
      </c>
      <c r="C6838" s="79">
        <v>45601</v>
      </c>
      <c r="D6838" s="77">
        <v>22024002657</v>
      </c>
      <c r="E6838" s="78" t="s">
        <v>1337</v>
      </c>
      <c r="F6838" s="80">
        <v>475.2</v>
      </c>
      <c r="G6838" s="78" t="s">
        <v>284</v>
      </c>
      <c r="H6838" s="78" t="s">
        <v>8151</v>
      </c>
      <c r="I6838" s="81" t="s">
        <v>2934</v>
      </c>
      <c r="J6838" s="78" t="s">
        <v>841</v>
      </c>
      <c r="K6838" s="78" t="s">
        <v>398</v>
      </c>
      <c r="L6838" s="78" t="s">
        <v>413</v>
      </c>
      <c r="M6838" s="78" t="s">
        <v>395</v>
      </c>
      <c r="N6838" s="78" t="s">
        <v>396</v>
      </c>
      <c r="O6838" s="82" t="s">
        <v>321</v>
      </c>
      <c r="P6838" s="82" t="s">
        <v>6229</v>
      </c>
      <c r="Q6838" s="83" t="str">
        <f>MID(Tabla1[[#This Row],[Aplicación]],14,1)</f>
        <v>2</v>
      </c>
      <c r="R6838" s="35" t="s">
        <v>265</v>
      </c>
      <c r="S6838" s="83" t="str">
        <f>MID(Tabla1[[#This Row],[Aplicación]],6,2)</f>
        <v>07</v>
      </c>
      <c r="T6838" s="84" t="str">
        <f>VLOOKUP(Tabla1[[#This Row],[AREA]],Hoja1!A:B,2,FALSE)</f>
        <v>07. Medio ambiente</v>
      </c>
      <c r="U6838" s="83" t="str">
        <f>MID(Tabla1[[#This Row],[Aplicación]],9,4)</f>
        <v>1721</v>
      </c>
      <c r="V6838" s="84" t="str">
        <f>VLOOKUP(Tabla1[[#This Row],[PROGRAMA]],Hoja1!A:B,2,FALSE)</f>
        <v>1721. Protección del medio ambiente</v>
      </c>
      <c r="W6838" s="83" t="str">
        <f>MID(Tabla1[[#This Row],[Aplicación]],14,2)</f>
        <v>22</v>
      </c>
      <c r="X6838" s="83" t="str">
        <f>MID(Tabla1[[#This Row],[Aplicación]],14,6)</f>
        <v>22799</v>
      </c>
    </row>
    <row r="6839" spans="1:24" x14ac:dyDescent="0.25">
      <c r="A6839" s="77">
        <v>220240047994</v>
      </c>
      <c r="B6839" s="78" t="s">
        <v>4836</v>
      </c>
      <c r="C6839" s="79">
        <v>45579</v>
      </c>
      <c r="D6839" s="77">
        <v>22024000620</v>
      </c>
      <c r="E6839" s="78" t="s">
        <v>4844</v>
      </c>
      <c r="F6839" s="80">
        <v>-5833.33</v>
      </c>
      <c r="G6839" s="78" t="s">
        <v>4845</v>
      </c>
      <c r="H6839" s="78" t="s">
        <v>8749</v>
      </c>
      <c r="I6839" s="81" t="s">
        <v>2934</v>
      </c>
      <c r="J6839" s="78" t="s">
        <v>393</v>
      </c>
      <c r="K6839" s="78" t="s">
        <v>393</v>
      </c>
      <c r="L6839" s="78" t="s">
        <v>399</v>
      </c>
      <c r="M6839" s="78" t="s">
        <v>395</v>
      </c>
      <c r="N6839" s="78" t="s">
        <v>396</v>
      </c>
      <c r="O6839" s="82" t="s">
        <v>321</v>
      </c>
      <c r="P6839" s="82" t="s">
        <v>6229</v>
      </c>
      <c r="Q6839" s="83" t="str">
        <f>MID(Tabla1[[#This Row],[Aplicación]],14,1)</f>
        <v>2</v>
      </c>
      <c r="R6839" s="35" t="s">
        <v>265</v>
      </c>
      <c r="S6839" s="83" t="str">
        <f>MID(Tabla1[[#This Row],[Aplicación]],6,2)</f>
        <v>10</v>
      </c>
      <c r="T6839" s="84" t="str">
        <f>VLOOKUP(Tabla1[[#This Row],[AREA]],Hoja1!A:B,2,FALSE)</f>
        <v>10. Personas mayores, familia y servicios sociales</v>
      </c>
      <c r="U6839" s="83" t="str">
        <f>MID(Tabla1[[#This Row],[Aplicación]],9,4)</f>
        <v>2313</v>
      </c>
      <c r="V6839" s="84" t="str">
        <f>VLOOKUP(Tabla1[[#This Row],[PROGRAMA]],Hoja1!A:B,2,FALSE)</f>
        <v>2313. Dirección del área de personas mayores, familia y servicios sociales</v>
      </c>
      <c r="W6839" s="83" t="str">
        <f>MID(Tabla1[[#This Row],[Aplicación]],14,2)</f>
        <v>22</v>
      </c>
      <c r="X6839" s="83" t="str">
        <f>MID(Tabla1[[#This Row],[Aplicación]],14,6)</f>
        <v>22799</v>
      </c>
    </row>
    <row r="6840" spans="1:24" x14ac:dyDescent="0.25">
      <c r="A6840" s="77">
        <v>220240044785</v>
      </c>
      <c r="B6840" s="78" t="s">
        <v>390</v>
      </c>
      <c r="C6840" s="79">
        <v>45566</v>
      </c>
      <c r="D6840" s="77">
        <v>22024006858</v>
      </c>
      <c r="E6840" s="78" t="s">
        <v>1199</v>
      </c>
      <c r="F6840" s="80">
        <v>1200</v>
      </c>
      <c r="G6840" s="78" t="s">
        <v>18</v>
      </c>
      <c r="H6840" s="78" t="s">
        <v>8750</v>
      </c>
      <c r="I6840" s="81" t="s">
        <v>2930</v>
      </c>
      <c r="J6840" s="78" t="s">
        <v>398</v>
      </c>
      <c r="K6840" s="78" t="s">
        <v>398</v>
      </c>
      <c r="L6840" s="78" t="s">
        <v>399</v>
      </c>
      <c r="M6840" s="78" t="s">
        <v>585</v>
      </c>
      <c r="N6840" s="78" t="s">
        <v>539</v>
      </c>
      <c r="O6840" s="82" t="s">
        <v>326</v>
      </c>
      <c r="P6840" s="82" t="s">
        <v>6229</v>
      </c>
      <c r="Q6840" s="83" t="str">
        <f>MID(Tabla1[[#This Row],[Aplicación]],14,1)</f>
        <v>2</v>
      </c>
      <c r="R6840" s="35" t="s">
        <v>265</v>
      </c>
      <c r="S6840" s="83" t="str">
        <f>MID(Tabla1[[#This Row],[Aplicación]],6,2)</f>
        <v>07</v>
      </c>
      <c r="T6840" s="84" t="str">
        <f>VLOOKUP(Tabla1[[#This Row],[AREA]],Hoja1!A:B,2,FALSE)</f>
        <v>07. Medio ambiente</v>
      </c>
      <c r="U6840" s="83" t="str">
        <f>MID(Tabla1[[#This Row],[Aplicación]],9,4)</f>
        <v>1711</v>
      </c>
      <c r="V6840" s="84" t="str">
        <f>VLOOKUP(Tabla1[[#This Row],[PROGRAMA]],Hoja1!A:B,2,FALSE)</f>
        <v>1711. Parques y jardines</v>
      </c>
      <c r="W6840" s="83" t="str">
        <f>MID(Tabla1[[#This Row],[Aplicación]],14,2)</f>
        <v>22</v>
      </c>
      <c r="X6840" s="83" t="str">
        <f>MID(Tabla1[[#This Row],[Aplicación]],14,6)</f>
        <v>22799</v>
      </c>
    </row>
    <row r="6841" spans="1:24" x14ac:dyDescent="0.25">
      <c r="A6841" s="77">
        <v>220240068929</v>
      </c>
      <c r="B6841" s="78" t="s">
        <v>658</v>
      </c>
      <c r="C6841" s="79">
        <v>45657</v>
      </c>
      <c r="D6841" s="77">
        <v>22024009626</v>
      </c>
      <c r="E6841" s="78" t="s">
        <v>1220</v>
      </c>
      <c r="F6841" s="80">
        <v>4666.84</v>
      </c>
      <c r="G6841" s="78" t="s">
        <v>4450</v>
      </c>
      <c r="H6841" s="78" t="s">
        <v>8751</v>
      </c>
      <c r="I6841" s="81">
        <v>240</v>
      </c>
      <c r="J6841" s="78" t="s">
        <v>507</v>
      </c>
      <c r="K6841" s="78" t="s">
        <v>507</v>
      </c>
      <c r="L6841" s="78" t="s">
        <v>401</v>
      </c>
      <c r="M6841" s="78" t="s">
        <v>395</v>
      </c>
      <c r="N6841" s="78" t="s">
        <v>396</v>
      </c>
      <c r="O6841" s="82" t="s">
        <v>321</v>
      </c>
      <c r="P6841" s="82" t="s">
        <v>6229</v>
      </c>
      <c r="Q6841" s="83" t="str">
        <f>MID(Tabla1[[#This Row],[Aplicación]],14,1)</f>
        <v>6</v>
      </c>
      <c r="R6841" s="35" t="s">
        <v>266</v>
      </c>
      <c r="S6841" s="83" t="str">
        <f>MID(Tabla1[[#This Row],[Aplicación]],6,2)</f>
        <v>07</v>
      </c>
      <c r="T6841" s="84" t="str">
        <f>VLOOKUP(Tabla1[[#This Row],[AREA]],Hoja1!A:B,2,FALSE)</f>
        <v>07. Medio ambiente</v>
      </c>
      <c r="U6841" s="83" t="str">
        <f>MID(Tabla1[[#This Row],[Aplicación]],9,4)</f>
        <v>1711</v>
      </c>
      <c r="V6841" s="84" t="str">
        <f>VLOOKUP(Tabla1[[#This Row],[PROGRAMA]],Hoja1!A:B,2,FALSE)</f>
        <v>1711. Parques y jardines</v>
      </c>
      <c r="W6841" s="83" t="str">
        <f>MID(Tabla1[[#This Row],[Aplicación]],14,2)</f>
        <v>61</v>
      </c>
      <c r="X6841" s="83" t="str">
        <f>MID(Tabla1[[#This Row],[Aplicación]],14,6)</f>
        <v>619</v>
      </c>
    </row>
    <row r="6842" spans="1:24" x14ac:dyDescent="0.25">
      <c r="A6842" s="77">
        <v>220240053800</v>
      </c>
      <c r="B6842" s="78" t="s">
        <v>4836</v>
      </c>
      <c r="C6842" s="79">
        <v>45611</v>
      </c>
      <c r="D6842" s="77">
        <v>22024001610</v>
      </c>
      <c r="E6842" s="78" t="s">
        <v>1141</v>
      </c>
      <c r="F6842" s="80">
        <v>-300000</v>
      </c>
      <c r="G6842" s="78" t="s">
        <v>3353</v>
      </c>
      <c r="H6842" s="78" t="s">
        <v>8752</v>
      </c>
      <c r="I6842" s="81" t="s">
        <v>2934</v>
      </c>
      <c r="J6842" s="78" t="s">
        <v>398</v>
      </c>
      <c r="K6842" s="78" t="s">
        <v>398</v>
      </c>
      <c r="L6842" s="78" t="s">
        <v>399</v>
      </c>
      <c r="M6842" s="78" t="s">
        <v>395</v>
      </c>
      <c r="N6842" s="78" t="s">
        <v>396</v>
      </c>
      <c r="O6842" s="82" t="s">
        <v>321</v>
      </c>
      <c r="P6842" s="82" t="s">
        <v>6229</v>
      </c>
      <c r="Q6842" s="83" t="str">
        <f>MID(Tabla1[[#This Row],[Aplicación]],14,1)</f>
        <v>2</v>
      </c>
      <c r="R6842" s="35" t="s">
        <v>265</v>
      </c>
      <c r="S6842" s="83" t="str">
        <f>MID(Tabla1[[#This Row],[Aplicación]],6,2)</f>
        <v>10</v>
      </c>
      <c r="T6842" s="84" t="str">
        <f>VLOOKUP(Tabla1[[#This Row],[AREA]],Hoja1!A:B,2,FALSE)</f>
        <v>10. Personas mayores, familia y servicios sociales</v>
      </c>
      <c r="U6842" s="83" t="str">
        <f>MID(Tabla1[[#This Row],[Aplicación]],9,4)</f>
        <v>2311</v>
      </c>
      <c r="V6842" s="84" t="str">
        <f>VLOOKUP(Tabla1[[#This Row],[PROGRAMA]],Hoja1!A:B,2,FALSE)</f>
        <v>2311. Intervención social</v>
      </c>
      <c r="W6842" s="83" t="str">
        <f>MID(Tabla1[[#This Row],[Aplicación]],14,2)</f>
        <v>22</v>
      </c>
      <c r="X6842" s="83" t="str">
        <f>MID(Tabla1[[#This Row],[Aplicación]],14,6)</f>
        <v>22799</v>
      </c>
    </row>
    <row r="6843" spans="1:24" x14ac:dyDescent="0.25">
      <c r="A6843" s="77">
        <v>220240069138</v>
      </c>
      <c r="B6843" s="78" t="s">
        <v>658</v>
      </c>
      <c r="C6843" s="79">
        <v>45657</v>
      </c>
      <c r="D6843" s="77">
        <v>22024009720</v>
      </c>
      <c r="E6843" s="78" t="s">
        <v>1262</v>
      </c>
      <c r="F6843" s="80">
        <v>844.97</v>
      </c>
      <c r="G6843" s="78" t="s">
        <v>60</v>
      </c>
      <c r="H6843" s="78" t="s">
        <v>8753</v>
      </c>
      <c r="I6843" s="81">
        <v>240</v>
      </c>
      <c r="J6843" s="78" t="s">
        <v>398</v>
      </c>
      <c r="K6843" s="78" t="s">
        <v>393</v>
      </c>
      <c r="L6843" s="78" t="s">
        <v>413</v>
      </c>
      <c r="M6843" s="78" t="s">
        <v>395</v>
      </c>
      <c r="N6843" s="78" t="s">
        <v>396</v>
      </c>
      <c r="O6843" s="82" t="s">
        <v>321</v>
      </c>
      <c r="P6843" s="82" t="s">
        <v>6229</v>
      </c>
      <c r="Q6843" s="83" t="str">
        <f>MID(Tabla1[[#This Row],[Aplicación]],14,1)</f>
        <v>2</v>
      </c>
      <c r="R6843" s="35" t="s">
        <v>265</v>
      </c>
      <c r="S6843" s="83" t="str">
        <f>MID(Tabla1[[#This Row],[Aplicación]],6,2)</f>
        <v>03</v>
      </c>
      <c r="T6843" s="84" t="str">
        <f>VLOOKUP(Tabla1[[#This Row],[AREA]],Hoja1!A:B,2,FALSE)</f>
        <v>03. Participación ciudadana y deportes</v>
      </c>
      <c r="U6843" s="83" t="str">
        <f>MID(Tabla1[[#This Row],[Aplicación]],9,4)</f>
        <v>9241</v>
      </c>
      <c r="V6843" s="84" t="str">
        <f>VLOOKUP(Tabla1[[#This Row],[PROGRAMA]],Hoja1!A:B,2,FALSE)</f>
        <v>9241. Participación ciudadana</v>
      </c>
      <c r="W6843" s="83" t="str">
        <f>MID(Tabla1[[#This Row],[Aplicación]],14,2)</f>
        <v>21</v>
      </c>
      <c r="X6843" s="83" t="str">
        <f>MID(Tabla1[[#This Row],[Aplicación]],14,6)</f>
        <v>213</v>
      </c>
    </row>
    <row r="6844" spans="1:24" x14ac:dyDescent="0.25">
      <c r="A6844" s="77">
        <v>220240067232</v>
      </c>
      <c r="B6844" s="78" t="s">
        <v>702</v>
      </c>
      <c r="C6844" s="79">
        <v>45657</v>
      </c>
      <c r="D6844" s="77">
        <v>22024000079</v>
      </c>
      <c r="E6844" s="78" t="s">
        <v>1262</v>
      </c>
      <c r="F6844" s="80">
        <v>9.57</v>
      </c>
      <c r="G6844" s="78" t="s">
        <v>7773</v>
      </c>
      <c r="H6844" s="78" t="s">
        <v>8754</v>
      </c>
      <c r="I6844" s="81">
        <v>300</v>
      </c>
      <c r="J6844" s="78" t="s">
        <v>398</v>
      </c>
      <c r="K6844" s="78" t="s">
        <v>398</v>
      </c>
      <c r="L6844" s="78" t="s">
        <v>413</v>
      </c>
      <c r="M6844" s="78" t="s">
        <v>395</v>
      </c>
      <c r="N6844" s="78" t="s">
        <v>396</v>
      </c>
      <c r="O6844" s="82" t="s">
        <v>325</v>
      </c>
      <c r="P6844" s="82" t="s">
        <v>6229</v>
      </c>
      <c r="Q6844" s="83" t="str">
        <f>MID(Tabla1[[#This Row],[Aplicación]],14,1)</f>
        <v>2</v>
      </c>
      <c r="R6844" s="35" t="s">
        <v>265</v>
      </c>
      <c r="S6844" s="83" t="str">
        <f>MID(Tabla1[[#This Row],[Aplicación]],6,2)</f>
        <v>03</v>
      </c>
      <c r="T6844" s="84" t="str">
        <f>VLOOKUP(Tabla1[[#This Row],[AREA]],Hoja1!A:B,2,FALSE)</f>
        <v>03. Participación ciudadana y deportes</v>
      </c>
      <c r="U6844" s="83" t="str">
        <f>MID(Tabla1[[#This Row],[Aplicación]],9,4)</f>
        <v>9241</v>
      </c>
      <c r="V6844" s="84" t="str">
        <f>VLOOKUP(Tabla1[[#This Row],[PROGRAMA]],Hoja1!A:B,2,FALSE)</f>
        <v>9241. Participación ciudadana</v>
      </c>
      <c r="W6844" s="83" t="str">
        <f>MID(Tabla1[[#This Row],[Aplicación]],14,2)</f>
        <v>21</v>
      </c>
      <c r="X6844" s="83" t="str">
        <f>MID(Tabla1[[#This Row],[Aplicación]],14,6)</f>
        <v>213</v>
      </c>
    </row>
    <row r="6845" spans="1:24" x14ac:dyDescent="0.25">
      <c r="A6845" s="77">
        <v>220240063813</v>
      </c>
      <c r="B6845" s="78" t="s">
        <v>702</v>
      </c>
      <c r="C6845" s="79">
        <v>45653</v>
      </c>
      <c r="D6845" s="77">
        <v>22024000485</v>
      </c>
      <c r="E6845" s="78" t="s">
        <v>1323</v>
      </c>
      <c r="F6845" s="80">
        <v>9.32</v>
      </c>
      <c r="G6845" s="78" t="s">
        <v>82</v>
      </c>
      <c r="H6845" s="78" t="s">
        <v>8755</v>
      </c>
      <c r="I6845" s="81">
        <v>300</v>
      </c>
      <c r="J6845" s="78" t="s">
        <v>398</v>
      </c>
      <c r="K6845" s="78" t="s">
        <v>398</v>
      </c>
      <c r="L6845" s="78" t="s">
        <v>413</v>
      </c>
      <c r="M6845" s="78" t="s">
        <v>395</v>
      </c>
      <c r="N6845" s="78" t="s">
        <v>396</v>
      </c>
      <c r="O6845" s="82" t="s">
        <v>325</v>
      </c>
      <c r="P6845" s="82" t="s">
        <v>6229</v>
      </c>
      <c r="Q6845" s="83" t="str">
        <f>MID(Tabla1[[#This Row],[Aplicación]],14,1)</f>
        <v>2</v>
      </c>
      <c r="R6845" s="35" t="s">
        <v>265</v>
      </c>
      <c r="S6845" s="83" t="str">
        <f>MID(Tabla1[[#This Row],[Aplicación]],6,2)</f>
        <v>10</v>
      </c>
      <c r="T6845" s="84" t="str">
        <f>VLOOKUP(Tabla1[[#This Row],[AREA]],Hoja1!A:B,2,FALSE)</f>
        <v>10. Personas mayores, familia y servicios sociales</v>
      </c>
      <c r="U6845" s="83" t="str">
        <f>MID(Tabla1[[#This Row],[Aplicación]],9,4)</f>
        <v>2312</v>
      </c>
      <c r="V6845" s="84" t="str">
        <f>VLOOKUP(Tabla1[[#This Row],[PROGRAMA]],Hoja1!A:B,2,FALSE)</f>
        <v>2312. Iniciativas sociales</v>
      </c>
      <c r="W6845" s="83" t="str">
        <f>MID(Tabla1[[#This Row],[Aplicación]],14,2)</f>
        <v>21</v>
      </c>
      <c r="X6845" s="83" t="str">
        <f>MID(Tabla1[[#This Row],[Aplicación]],14,6)</f>
        <v>212</v>
      </c>
    </row>
    <row r="6846" spans="1:24" x14ac:dyDescent="0.25">
      <c r="A6846" s="77">
        <v>220240067200</v>
      </c>
      <c r="B6846" s="78" t="s">
        <v>702</v>
      </c>
      <c r="C6846" s="79">
        <v>45657</v>
      </c>
      <c r="D6846" s="77">
        <v>22024000079</v>
      </c>
      <c r="E6846" s="78" t="s">
        <v>1262</v>
      </c>
      <c r="F6846" s="80">
        <v>7.85</v>
      </c>
      <c r="G6846" s="78" t="s">
        <v>82</v>
      </c>
      <c r="H6846" s="78" t="s">
        <v>8756</v>
      </c>
      <c r="I6846" s="81">
        <v>300</v>
      </c>
      <c r="J6846" s="78" t="s">
        <v>398</v>
      </c>
      <c r="K6846" s="78" t="s">
        <v>398</v>
      </c>
      <c r="L6846" s="78" t="s">
        <v>413</v>
      </c>
      <c r="M6846" s="78" t="s">
        <v>395</v>
      </c>
      <c r="N6846" s="78" t="s">
        <v>396</v>
      </c>
      <c r="O6846" s="82" t="s">
        <v>325</v>
      </c>
      <c r="P6846" s="82" t="s">
        <v>6229</v>
      </c>
      <c r="Q6846" s="83" t="str">
        <f>MID(Tabla1[[#This Row],[Aplicación]],14,1)</f>
        <v>2</v>
      </c>
      <c r="R6846" s="35" t="s">
        <v>265</v>
      </c>
      <c r="S6846" s="83" t="str">
        <f>MID(Tabla1[[#This Row],[Aplicación]],6,2)</f>
        <v>03</v>
      </c>
      <c r="T6846" s="84" t="str">
        <f>VLOOKUP(Tabla1[[#This Row],[AREA]],Hoja1!A:B,2,FALSE)</f>
        <v>03. Participación ciudadana y deportes</v>
      </c>
      <c r="U6846" s="83" t="str">
        <f>MID(Tabla1[[#This Row],[Aplicación]],9,4)</f>
        <v>9241</v>
      </c>
      <c r="V6846" s="84" t="str">
        <f>VLOOKUP(Tabla1[[#This Row],[PROGRAMA]],Hoja1!A:B,2,FALSE)</f>
        <v>9241. Participación ciudadana</v>
      </c>
      <c r="W6846" s="83" t="str">
        <f>MID(Tabla1[[#This Row],[Aplicación]],14,2)</f>
        <v>21</v>
      </c>
      <c r="X6846" s="83" t="str">
        <f>MID(Tabla1[[#This Row],[Aplicación]],14,6)</f>
        <v>213</v>
      </c>
    </row>
    <row r="6847" spans="1:24" x14ac:dyDescent="0.25">
      <c r="A6847" s="77">
        <v>220240068814</v>
      </c>
      <c r="B6847" s="78" t="s">
        <v>702</v>
      </c>
      <c r="C6847" s="79">
        <v>45657</v>
      </c>
      <c r="D6847" s="77">
        <v>22024002263</v>
      </c>
      <c r="E6847" s="78" t="s">
        <v>3076</v>
      </c>
      <c r="F6847" s="80">
        <v>6.99</v>
      </c>
      <c r="G6847" s="78" t="s">
        <v>676</v>
      </c>
      <c r="H6847" s="78" t="s">
        <v>8757</v>
      </c>
      <c r="I6847" s="81">
        <v>300</v>
      </c>
      <c r="J6847" s="78" t="s">
        <v>398</v>
      </c>
      <c r="K6847" s="78" t="s">
        <v>398</v>
      </c>
      <c r="L6847" s="78" t="s">
        <v>413</v>
      </c>
      <c r="M6847" s="78" t="s">
        <v>395</v>
      </c>
      <c r="N6847" s="78" t="s">
        <v>396</v>
      </c>
      <c r="O6847" s="82" t="s">
        <v>325</v>
      </c>
      <c r="P6847" s="82" t="s">
        <v>6229</v>
      </c>
      <c r="Q6847" s="83" t="str">
        <f>MID(Tabla1[[#This Row],[Aplicación]],14,1)</f>
        <v>2</v>
      </c>
      <c r="R6847" s="35" t="s">
        <v>265</v>
      </c>
      <c r="S6847" s="83" t="str">
        <f>MID(Tabla1[[#This Row],[Aplicación]],6,2)</f>
        <v>07</v>
      </c>
      <c r="T6847" s="84" t="str">
        <f>VLOOKUP(Tabla1[[#This Row],[AREA]],Hoja1!A:B,2,FALSE)</f>
        <v>07. Medio ambiente</v>
      </c>
      <c r="U6847" s="83" t="str">
        <f>MID(Tabla1[[#This Row],[Aplicación]],9,4)</f>
        <v>1721</v>
      </c>
      <c r="V6847" s="84" t="str">
        <f>VLOOKUP(Tabla1[[#This Row],[PROGRAMA]],Hoja1!A:B,2,FALSE)</f>
        <v>1721. Protección del medio ambiente</v>
      </c>
      <c r="W6847" s="83" t="str">
        <f>MID(Tabla1[[#This Row],[Aplicación]],14,2)</f>
        <v>22</v>
      </c>
      <c r="X6847" s="83" t="str">
        <f>MID(Tabla1[[#This Row],[Aplicación]],14,6)</f>
        <v>22199</v>
      </c>
    </row>
    <row r="6848" spans="1:24" x14ac:dyDescent="0.25">
      <c r="A6848" s="77">
        <v>220240063592</v>
      </c>
      <c r="B6848" s="78" t="s">
        <v>702</v>
      </c>
      <c r="C6848" s="79">
        <v>45653</v>
      </c>
      <c r="D6848" s="77">
        <v>22024000485</v>
      </c>
      <c r="E6848" s="78" t="s">
        <v>1323</v>
      </c>
      <c r="F6848" s="80">
        <v>6.46</v>
      </c>
      <c r="G6848" s="78" t="s">
        <v>815</v>
      </c>
      <c r="H6848" s="78" t="s">
        <v>8758</v>
      </c>
      <c r="I6848" s="81">
        <v>300</v>
      </c>
      <c r="J6848" s="78" t="s">
        <v>398</v>
      </c>
      <c r="K6848" s="78" t="s">
        <v>398</v>
      </c>
      <c r="L6848" s="78" t="s">
        <v>413</v>
      </c>
      <c r="M6848" s="78" t="s">
        <v>395</v>
      </c>
      <c r="N6848" s="78" t="s">
        <v>396</v>
      </c>
      <c r="O6848" s="82" t="s">
        <v>325</v>
      </c>
      <c r="P6848" s="82" t="s">
        <v>6229</v>
      </c>
      <c r="Q6848" s="83" t="str">
        <f>MID(Tabla1[[#This Row],[Aplicación]],14,1)</f>
        <v>2</v>
      </c>
      <c r="R6848" s="35" t="s">
        <v>265</v>
      </c>
      <c r="S6848" s="83" t="str">
        <f>MID(Tabla1[[#This Row],[Aplicación]],6,2)</f>
        <v>10</v>
      </c>
      <c r="T6848" s="84" t="str">
        <f>VLOOKUP(Tabla1[[#This Row],[AREA]],Hoja1!A:B,2,FALSE)</f>
        <v>10. Personas mayores, familia y servicios sociales</v>
      </c>
      <c r="U6848" s="83" t="str">
        <f>MID(Tabla1[[#This Row],[Aplicación]],9,4)</f>
        <v>2312</v>
      </c>
      <c r="V6848" s="84" t="str">
        <f>VLOOKUP(Tabla1[[#This Row],[PROGRAMA]],Hoja1!A:B,2,FALSE)</f>
        <v>2312. Iniciativas sociales</v>
      </c>
      <c r="W6848" s="83" t="str">
        <f>MID(Tabla1[[#This Row],[Aplicación]],14,2)</f>
        <v>21</v>
      </c>
      <c r="X6848" s="83" t="str">
        <f>MID(Tabla1[[#This Row],[Aplicación]],14,6)</f>
        <v>212</v>
      </c>
    </row>
    <row r="6849" spans="1:24" x14ac:dyDescent="0.25">
      <c r="A6849" s="77">
        <v>220240061671</v>
      </c>
      <c r="B6849" s="78" t="s">
        <v>390</v>
      </c>
      <c r="C6849" s="79">
        <v>45644</v>
      </c>
      <c r="D6849" s="77">
        <v>22024008519</v>
      </c>
      <c r="E6849" s="78" t="s">
        <v>8602</v>
      </c>
      <c r="F6849" s="80">
        <v>800</v>
      </c>
      <c r="G6849" s="78" t="s">
        <v>8603</v>
      </c>
      <c r="H6849" s="78" t="s">
        <v>8759</v>
      </c>
      <c r="I6849" s="81" t="s">
        <v>2930</v>
      </c>
      <c r="J6849" s="78" t="s">
        <v>542</v>
      </c>
      <c r="K6849" s="78" t="s">
        <v>543</v>
      </c>
      <c r="L6849" s="78" t="s">
        <v>399</v>
      </c>
      <c r="M6849" s="78" t="s">
        <v>585</v>
      </c>
      <c r="N6849" s="78" t="s">
        <v>539</v>
      </c>
      <c r="O6849" s="82" t="s">
        <v>326</v>
      </c>
      <c r="P6849" s="82" t="s">
        <v>6229</v>
      </c>
      <c r="Q6849" s="83" t="str">
        <f>MID(Tabla1[[#This Row],[Aplicación]],14,1)</f>
        <v>2</v>
      </c>
      <c r="R6849" s="35" t="s">
        <v>265</v>
      </c>
      <c r="S6849" s="83" t="str">
        <f>MID(Tabla1[[#This Row],[Aplicación]],6,2)</f>
        <v>06</v>
      </c>
      <c r="T6849" s="84" t="str">
        <f>VLOOKUP(Tabla1[[#This Row],[AREA]],Hoja1!A:B,2,FALSE)</f>
        <v>06. Educación y cultura</v>
      </c>
      <c r="U6849" s="83" t="str">
        <f>MID(Tabla1[[#This Row],[Aplicación]],9,4)</f>
        <v>3232</v>
      </c>
      <c r="V6849" s="84" t="str">
        <f>VLOOKUP(Tabla1[[#This Row],[PROGRAMA]],Hoja1!A:B,2,FALSE)</f>
        <v>3232. Conservación y mantenimiento centros educación infantil y primaria</v>
      </c>
      <c r="W6849" s="83" t="str">
        <f>MID(Tabla1[[#This Row],[Aplicación]],14,2)</f>
        <v>22</v>
      </c>
      <c r="X6849" s="83" t="str">
        <f>MID(Tabla1[[#This Row],[Aplicación]],14,6)</f>
        <v>22701</v>
      </c>
    </row>
    <row r="6850" spans="1:24" x14ac:dyDescent="0.25">
      <c r="A6850" s="77">
        <v>220240048994</v>
      </c>
      <c r="B6850" s="78" t="s">
        <v>390</v>
      </c>
      <c r="C6850" s="79">
        <v>45583</v>
      </c>
      <c r="D6850" s="77">
        <v>22024007848</v>
      </c>
      <c r="E6850" s="78" t="s">
        <v>8760</v>
      </c>
      <c r="F6850" s="80">
        <v>735.06</v>
      </c>
      <c r="G6850" s="78" t="s">
        <v>2885</v>
      </c>
      <c r="H6850" s="78" t="s">
        <v>8761</v>
      </c>
      <c r="I6850" s="81" t="s">
        <v>2930</v>
      </c>
      <c r="J6850" s="78" t="s">
        <v>393</v>
      </c>
      <c r="K6850" s="78" t="s">
        <v>393</v>
      </c>
      <c r="L6850" s="78" t="s">
        <v>452</v>
      </c>
      <c r="M6850" s="78" t="s">
        <v>585</v>
      </c>
      <c r="N6850" s="78" t="s">
        <v>539</v>
      </c>
      <c r="O6850" s="82" t="s">
        <v>326</v>
      </c>
      <c r="P6850" s="82" t="s">
        <v>6229</v>
      </c>
      <c r="Q6850" s="83" t="str">
        <f>MID(Tabla1[[#This Row],[Aplicación]],14,1)</f>
        <v>2</v>
      </c>
      <c r="R6850" s="35" t="s">
        <v>265</v>
      </c>
      <c r="S6850" s="83" t="str">
        <f>MID(Tabla1[[#This Row],[Aplicación]],6,2)</f>
        <v>01</v>
      </c>
      <c r="T6850" s="84" t="str">
        <f>VLOOKUP(Tabla1[[#This Row],[AREA]],Hoja1!A:B,2,FALSE)</f>
        <v>01. Alcaldía</v>
      </c>
      <c r="U6850" s="83" t="str">
        <f>MID(Tabla1[[#This Row],[Aplicación]],9,4)</f>
        <v>4331</v>
      </c>
      <c r="V6850" s="84" t="str">
        <f>VLOOKUP(Tabla1[[#This Row],[PROGRAMA]],Hoja1!A:B,2,FALSE)</f>
        <v>4331. Desarrollo empresarial</v>
      </c>
      <c r="W6850" s="83" t="str">
        <f>MID(Tabla1[[#This Row],[Aplicación]],14,2)</f>
        <v>22</v>
      </c>
      <c r="X6850" s="83" t="str">
        <f>MID(Tabla1[[#This Row],[Aplicación]],14,6)</f>
        <v>224</v>
      </c>
    </row>
    <row r="6851" spans="1:24" x14ac:dyDescent="0.25">
      <c r="A6851" s="77">
        <v>220240064586</v>
      </c>
      <c r="B6851" s="78" t="s">
        <v>702</v>
      </c>
      <c r="C6851" s="79">
        <v>45656</v>
      </c>
      <c r="D6851" s="77">
        <v>22024004070</v>
      </c>
      <c r="E6851" s="78" t="s">
        <v>3440</v>
      </c>
      <c r="F6851" s="80">
        <v>468</v>
      </c>
      <c r="G6851" s="78" t="s">
        <v>3455</v>
      </c>
      <c r="H6851" s="78" t="s">
        <v>8762</v>
      </c>
      <c r="I6851" s="81">
        <v>300</v>
      </c>
      <c r="J6851" s="78" t="s">
        <v>398</v>
      </c>
      <c r="K6851" s="78" t="s">
        <v>398</v>
      </c>
      <c r="L6851" s="78" t="s">
        <v>399</v>
      </c>
      <c r="M6851" s="78" t="s">
        <v>585</v>
      </c>
      <c r="N6851" s="78" t="s">
        <v>539</v>
      </c>
      <c r="O6851" s="82" t="s">
        <v>326</v>
      </c>
      <c r="P6851" s="82" t="s">
        <v>6229</v>
      </c>
      <c r="Q6851" s="83" t="str">
        <f>MID(Tabla1[[#This Row],[Aplicación]],14,1)</f>
        <v>1</v>
      </c>
      <c r="R6851" s="35" t="s">
        <v>273</v>
      </c>
      <c r="S6851" s="83" t="str">
        <f>MID(Tabla1[[#This Row],[Aplicación]],6,2)</f>
        <v>04</v>
      </c>
      <c r="T6851" s="84" t="str">
        <f>VLOOKUP(Tabla1[[#This Row],[AREA]],Hoja1!A:B,2,FALSE)</f>
        <v>04. Hacienda, personal y modernización administrativa</v>
      </c>
      <c r="U6851" s="83" t="str">
        <f>MID(Tabla1[[#This Row],[Aplicación]],9,4)</f>
        <v>9202</v>
      </c>
      <c r="V6851" s="84" t="str">
        <f>VLOOKUP(Tabla1[[#This Row],[PROGRAMA]],Hoja1!A:B,2,FALSE)</f>
        <v>9202. Gestión de recursos humanos</v>
      </c>
      <c r="W6851" s="83" t="str">
        <f>MID(Tabla1[[#This Row],[Aplicación]],14,2)</f>
        <v>16</v>
      </c>
      <c r="X6851" s="83" t="str">
        <f>MID(Tabla1[[#This Row],[Aplicación]],14,6)</f>
        <v>16200</v>
      </c>
    </row>
    <row r="6852" spans="1:24" x14ac:dyDescent="0.25">
      <c r="A6852" s="77">
        <v>220240063724</v>
      </c>
      <c r="B6852" s="78" t="s">
        <v>702</v>
      </c>
      <c r="C6852" s="79">
        <v>45653</v>
      </c>
      <c r="D6852" s="77">
        <v>22024000506</v>
      </c>
      <c r="E6852" s="78" t="s">
        <v>1335</v>
      </c>
      <c r="F6852" s="80">
        <v>5.81</v>
      </c>
      <c r="G6852" s="78" t="s">
        <v>776</v>
      </c>
      <c r="H6852" s="78" t="s">
        <v>8763</v>
      </c>
      <c r="I6852" s="81">
        <v>300</v>
      </c>
      <c r="J6852" s="78" t="s">
        <v>398</v>
      </c>
      <c r="K6852" s="78" t="s">
        <v>398</v>
      </c>
      <c r="L6852" s="78" t="s">
        <v>413</v>
      </c>
      <c r="M6852" s="78" t="s">
        <v>395</v>
      </c>
      <c r="N6852" s="78" t="s">
        <v>396</v>
      </c>
      <c r="O6852" s="82" t="s">
        <v>325</v>
      </c>
      <c r="P6852" s="82" t="s">
        <v>6229</v>
      </c>
      <c r="Q6852" s="83" t="str">
        <f>MID(Tabla1[[#This Row],[Aplicación]],14,1)</f>
        <v>2</v>
      </c>
      <c r="R6852" s="35" t="s">
        <v>265</v>
      </c>
      <c r="S6852" s="83" t="str">
        <f>MID(Tabla1[[#This Row],[Aplicación]],6,2)</f>
        <v>10</v>
      </c>
      <c r="T6852" s="84" t="str">
        <f>VLOOKUP(Tabla1[[#This Row],[AREA]],Hoja1!A:B,2,FALSE)</f>
        <v>10. Personas mayores, familia y servicios sociales</v>
      </c>
      <c r="U6852" s="83" t="str">
        <f>MID(Tabla1[[#This Row],[Aplicación]],9,4)</f>
        <v>2412</v>
      </c>
      <c r="V6852" s="84" t="str">
        <f>VLOOKUP(Tabla1[[#This Row],[PROGRAMA]],Hoja1!A:B,2,FALSE)</f>
        <v>2412. Formación para el empleo</v>
      </c>
      <c r="W6852" s="83" t="str">
        <f>MID(Tabla1[[#This Row],[Aplicación]],14,2)</f>
        <v>22</v>
      </c>
      <c r="X6852" s="83" t="str">
        <f>MID(Tabla1[[#This Row],[Aplicación]],14,6)</f>
        <v>22199</v>
      </c>
    </row>
    <row r="6853" spans="1:24" x14ac:dyDescent="0.25">
      <c r="A6853" s="77">
        <v>220240067426</v>
      </c>
      <c r="B6853" s="78" t="s">
        <v>702</v>
      </c>
      <c r="C6853" s="79">
        <v>45657</v>
      </c>
      <c r="D6853" s="77">
        <v>22024000485</v>
      </c>
      <c r="E6853" s="78" t="s">
        <v>1323</v>
      </c>
      <c r="F6853" s="80">
        <v>4.17</v>
      </c>
      <c r="G6853" s="78" t="s">
        <v>82</v>
      </c>
      <c r="H6853" s="78" t="s">
        <v>8764</v>
      </c>
      <c r="I6853" s="81">
        <v>300</v>
      </c>
      <c r="J6853" s="78" t="s">
        <v>398</v>
      </c>
      <c r="K6853" s="78" t="s">
        <v>398</v>
      </c>
      <c r="L6853" s="78" t="s">
        <v>413</v>
      </c>
      <c r="M6853" s="78" t="s">
        <v>395</v>
      </c>
      <c r="N6853" s="78" t="s">
        <v>396</v>
      </c>
      <c r="O6853" s="82" t="s">
        <v>325</v>
      </c>
      <c r="P6853" s="82" t="s">
        <v>6229</v>
      </c>
      <c r="Q6853" s="83" t="str">
        <f>MID(Tabla1[[#This Row],[Aplicación]],14,1)</f>
        <v>2</v>
      </c>
      <c r="R6853" s="35" t="s">
        <v>265</v>
      </c>
      <c r="S6853" s="83" t="str">
        <f>MID(Tabla1[[#This Row],[Aplicación]],6,2)</f>
        <v>10</v>
      </c>
      <c r="T6853" s="84" t="str">
        <f>VLOOKUP(Tabla1[[#This Row],[AREA]],Hoja1!A:B,2,FALSE)</f>
        <v>10. Personas mayores, familia y servicios sociales</v>
      </c>
      <c r="U6853" s="83" t="str">
        <f>MID(Tabla1[[#This Row],[Aplicación]],9,4)</f>
        <v>2312</v>
      </c>
      <c r="V6853" s="84" t="str">
        <f>VLOOKUP(Tabla1[[#This Row],[PROGRAMA]],Hoja1!A:B,2,FALSE)</f>
        <v>2312. Iniciativas sociales</v>
      </c>
      <c r="W6853" s="83" t="str">
        <f>MID(Tabla1[[#This Row],[Aplicación]],14,2)</f>
        <v>21</v>
      </c>
      <c r="X6853" s="83" t="str">
        <f>MID(Tabla1[[#This Row],[Aplicación]],14,6)</f>
        <v>212</v>
      </c>
    </row>
    <row r="6854" spans="1:24" x14ac:dyDescent="0.25">
      <c r="A6854" s="77">
        <v>220240064648</v>
      </c>
      <c r="B6854" s="78" t="s">
        <v>673</v>
      </c>
      <c r="C6854" s="79">
        <v>45657</v>
      </c>
      <c r="D6854" s="77">
        <v>22024005415</v>
      </c>
      <c r="E6854" s="78" t="s">
        <v>1148</v>
      </c>
      <c r="F6854" s="80">
        <v>-320.75</v>
      </c>
      <c r="G6854" s="78" t="s">
        <v>6420</v>
      </c>
      <c r="H6854" s="78" t="s">
        <v>5146</v>
      </c>
      <c r="I6854" s="81">
        <v>220</v>
      </c>
      <c r="J6854" s="78" t="s">
        <v>637</v>
      </c>
      <c r="K6854" s="78" t="s">
        <v>537</v>
      </c>
      <c r="L6854" s="78" t="s">
        <v>399</v>
      </c>
      <c r="M6854" s="78" t="s">
        <v>395</v>
      </c>
      <c r="N6854" s="78" t="s">
        <v>396</v>
      </c>
      <c r="O6854" s="82" t="s">
        <v>325</v>
      </c>
      <c r="P6854" s="82" t="s">
        <v>6229</v>
      </c>
      <c r="Q6854" s="83" t="str">
        <f>MID(Tabla1[[#This Row],[Aplicación]],14,1)</f>
        <v>6</v>
      </c>
      <c r="R6854" s="35" t="s">
        <v>266</v>
      </c>
      <c r="S6854" s="83" t="str">
        <f>MID(Tabla1[[#This Row],[Aplicación]],6,2)</f>
        <v>03</v>
      </c>
      <c r="T6854" s="84" t="str">
        <f>VLOOKUP(Tabla1[[#This Row],[AREA]],Hoja1!A:B,2,FALSE)</f>
        <v>03. Participación ciudadana y deportes</v>
      </c>
      <c r="U6854" s="83" t="str">
        <f>MID(Tabla1[[#This Row],[Aplicación]],9,4)</f>
        <v>9241</v>
      </c>
      <c r="V6854" s="84" t="str">
        <f>VLOOKUP(Tabla1[[#This Row],[PROGRAMA]],Hoja1!A:B,2,FALSE)</f>
        <v>9241. Participación ciudadana</v>
      </c>
      <c r="W6854" s="83" t="str">
        <f>MID(Tabla1[[#This Row],[Aplicación]],14,2)</f>
        <v>63</v>
      </c>
      <c r="X6854" s="83" t="str">
        <f>MID(Tabla1[[#This Row],[Aplicación]],14,6)</f>
        <v>632</v>
      </c>
    </row>
    <row r="6855" spans="1:24" x14ac:dyDescent="0.25">
      <c r="A6855" s="77">
        <v>220240064646</v>
      </c>
      <c r="B6855" s="78" t="s">
        <v>673</v>
      </c>
      <c r="C6855" s="79">
        <v>45657</v>
      </c>
      <c r="D6855" s="77">
        <v>22021007258</v>
      </c>
      <c r="E6855" s="78" t="s">
        <v>1148</v>
      </c>
      <c r="F6855" s="80">
        <v>-682.28</v>
      </c>
      <c r="G6855" s="78" t="s">
        <v>6420</v>
      </c>
      <c r="H6855" s="78" t="s">
        <v>8765</v>
      </c>
      <c r="I6855" s="81">
        <v>220</v>
      </c>
      <c r="J6855" s="78" t="s">
        <v>637</v>
      </c>
      <c r="K6855" s="78" t="s">
        <v>537</v>
      </c>
      <c r="L6855" s="78" t="s">
        <v>399</v>
      </c>
      <c r="M6855" s="78" t="s">
        <v>395</v>
      </c>
      <c r="N6855" s="78" t="s">
        <v>396</v>
      </c>
      <c r="O6855" s="82" t="s">
        <v>325</v>
      </c>
      <c r="P6855" s="82" t="s">
        <v>6229</v>
      </c>
      <c r="Q6855" s="83" t="str">
        <f>MID(Tabla1[[#This Row],[Aplicación]],14,1)</f>
        <v>6</v>
      </c>
      <c r="R6855" s="35" t="s">
        <v>266</v>
      </c>
      <c r="S6855" s="83" t="str">
        <f>MID(Tabla1[[#This Row],[Aplicación]],6,2)</f>
        <v>03</v>
      </c>
      <c r="T6855" s="84" t="str">
        <f>VLOOKUP(Tabla1[[#This Row],[AREA]],Hoja1!A:B,2,FALSE)</f>
        <v>03. Participación ciudadana y deportes</v>
      </c>
      <c r="U6855" s="83" t="str">
        <f>MID(Tabla1[[#This Row],[Aplicación]],9,4)</f>
        <v>9241</v>
      </c>
      <c r="V6855" s="84" t="str">
        <f>VLOOKUP(Tabla1[[#This Row],[PROGRAMA]],Hoja1!A:B,2,FALSE)</f>
        <v>9241. Participación ciudadana</v>
      </c>
      <c r="W6855" s="83" t="str">
        <f>MID(Tabla1[[#This Row],[Aplicación]],14,2)</f>
        <v>63</v>
      </c>
      <c r="X6855" s="83" t="str">
        <f>MID(Tabla1[[#This Row],[Aplicación]],14,6)</f>
        <v>632</v>
      </c>
    </row>
    <row r="6856" spans="1:24" x14ac:dyDescent="0.25">
      <c r="A6856" s="77">
        <v>220240050751</v>
      </c>
      <c r="B6856" s="78" t="s">
        <v>390</v>
      </c>
      <c r="C6856" s="79">
        <v>45593</v>
      </c>
      <c r="D6856" s="77">
        <v>22024007880</v>
      </c>
      <c r="E6856" s="78" t="s">
        <v>1202</v>
      </c>
      <c r="F6856" s="80">
        <v>667.92</v>
      </c>
      <c r="G6856" s="78" t="s">
        <v>18</v>
      </c>
      <c r="H6856" s="78" t="s">
        <v>8766</v>
      </c>
      <c r="I6856" s="81" t="s">
        <v>2930</v>
      </c>
      <c r="J6856" s="78" t="s">
        <v>398</v>
      </c>
      <c r="K6856" s="78" t="s">
        <v>398</v>
      </c>
      <c r="L6856" s="78" t="s">
        <v>399</v>
      </c>
      <c r="M6856" s="78" t="s">
        <v>585</v>
      </c>
      <c r="N6856" s="78" t="s">
        <v>539</v>
      </c>
      <c r="O6856" s="82" t="s">
        <v>326</v>
      </c>
      <c r="P6856" s="82" t="s">
        <v>6229</v>
      </c>
      <c r="Q6856" s="83" t="str">
        <f>MID(Tabla1[[#This Row],[Aplicación]],14,1)</f>
        <v>2</v>
      </c>
      <c r="R6856" s="35" t="s">
        <v>265</v>
      </c>
      <c r="S6856" s="83" t="str">
        <f>MID(Tabla1[[#This Row],[Aplicación]],6,2)</f>
        <v>03</v>
      </c>
      <c r="T6856" s="84" t="str">
        <f>VLOOKUP(Tabla1[[#This Row],[AREA]],Hoja1!A:B,2,FALSE)</f>
        <v>03. Participación ciudadana y deportes</v>
      </c>
      <c r="U6856" s="83" t="str">
        <f>MID(Tabla1[[#This Row],[Aplicación]],9,4)</f>
        <v>9241</v>
      </c>
      <c r="V6856" s="84" t="str">
        <f>VLOOKUP(Tabla1[[#This Row],[PROGRAMA]],Hoja1!A:B,2,FALSE)</f>
        <v>9241. Participación ciudadana</v>
      </c>
      <c r="W6856" s="83" t="str">
        <f>MID(Tabla1[[#This Row],[Aplicación]],14,2)</f>
        <v>22</v>
      </c>
      <c r="X6856" s="83" t="str">
        <f>MID(Tabla1[[#This Row],[Aplicación]],14,6)</f>
        <v>22701</v>
      </c>
    </row>
    <row r="6857" spans="1:24" x14ac:dyDescent="0.25">
      <c r="A6857" s="77">
        <v>220240069139</v>
      </c>
      <c r="B6857" s="78" t="s">
        <v>658</v>
      </c>
      <c r="C6857" s="79">
        <v>45657</v>
      </c>
      <c r="D6857" s="77">
        <v>22024009721</v>
      </c>
      <c r="E6857" s="78" t="s">
        <v>1262</v>
      </c>
      <c r="F6857" s="80">
        <v>665.94</v>
      </c>
      <c r="G6857" s="78" t="s">
        <v>60</v>
      </c>
      <c r="H6857" s="78" t="s">
        <v>8767</v>
      </c>
      <c r="I6857" s="81">
        <v>240</v>
      </c>
      <c r="J6857" s="78" t="s">
        <v>398</v>
      </c>
      <c r="K6857" s="78" t="s">
        <v>393</v>
      </c>
      <c r="L6857" s="78" t="s">
        <v>413</v>
      </c>
      <c r="M6857" s="78" t="s">
        <v>395</v>
      </c>
      <c r="N6857" s="78" t="s">
        <v>396</v>
      </c>
      <c r="O6857" s="82" t="s">
        <v>321</v>
      </c>
      <c r="P6857" s="82" t="s">
        <v>6229</v>
      </c>
      <c r="Q6857" s="83" t="str">
        <f>MID(Tabla1[[#This Row],[Aplicación]],14,1)</f>
        <v>2</v>
      </c>
      <c r="R6857" s="35" t="s">
        <v>265</v>
      </c>
      <c r="S6857" s="83" t="str">
        <f>MID(Tabla1[[#This Row],[Aplicación]],6,2)</f>
        <v>03</v>
      </c>
      <c r="T6857" s="84" t="str">
        <f>VLOOKUP(Tabla1[[#This Row],[AREA]],Hoja1!A:B,2,FALSE)</f>
        <v>03. Participación ciudadana y deportes</v>
      </c>
      <c r="U6857" s="83" t="str">
        <f>MID(Tabla1[[#This Row],[Aplicación]],9,4)</f>
        <v>9241</v>
      </c>
      <c r="V6857" s="84" t="str">
        <f>VLOOKUP(Tabla1[[#This Row],[PROGRAMA]],Hoja1!A:B,2,FALSE)</f>
        <v>9241. Participación ciudadana</v>
      </c>
      <c r="W6857" s="83" t="str">
        <f>MID(Tabla1[[#This Row],[Aplicación]],14,2)</f>
        <v>21</v>
      </c>
      <c r="X6857" s="83" t="str">
        <f>MID(Tabla1[[#This Row],[Aplicación]],14,6)</f>
        <v>213</v>
      </c>
    </row>
    <row r="6858" spans="1:24" x14ac:dyDescent="0.25">
      <c r="A6858" s="77">
        <v>220240046630</v>
      </c>
      <c r="B6858" s="78" t="s">
        <v>390</v>
      </c>
      <c r="C6858" s="79">
        <v>45572</v>
      </c>
      <c r="D6858" s="77">
        <v>22024006716</v>
      </c>
      <c r="E6858" s="78" t="s">
        <v>1293</v>
      </c>
      <c r="F6858" s="80">
        <v>16360.41</v>
      </c>
      <c r="G6858" s="78" t="s">
        <v>3359</v>
      </c>
      <c r="H6858" s="78" t="s">
        <v>8768</v>
      </c>
      <c r="I6858" s="81" t="s">
        <v>2930</v>
      </c>
      <c r="J6858" s="78" t="s">
        <v>398</v>
      </c>
      <c r="K6858" s="78" t="s">
        <v>398</v>
      </c>
      <c r="L6858" s="78" t="s">
        <v>526</v>
      </c>
      <c r="M6858" s="78" t="s">
        <v>585</v>
      </c>
      <c r="N6858" s="78" t="s">
        <v>539</v>
      </c>
      <c r="O6858" s="82" t="s">
        <v>326</v>
      </c>
      <c r="P6858" s="82" t="s">
        <v>6229</v>
      </c>
      <c r="Q6858" s="83" t="str">
        <f>MID(Tabla1[[#This Row],[Aplicación]],14,1)</f>
        <v>2</v>
      </c>
      <c r="R6858" s="35" t="s">
        <v>265</v>
      </c>
      <c r="S6858" s="83" t="str">
        <f>MID(Tabla1[[#This Row],[Aplicación]],6,2)</f>
        <v>03</v>
      </c>
      <c r="T6858" s="84" t="str">
        <f>VLOOKUP(Tabla1[[#This Row],[AREA]],Hoja1!A:B,2,FALSE)</f>
        <v>03. Participación ciudadana y deportes</v>
      </c>
      <c r="U6858" s="83" t="str">
        <f>MID(Tabla1[[#This Row],[Aplicación]],9,4)</f>
        <v>9241</v>
      </c>
      <c r="V6858" s="84" t="str">
        <f>VLOOKUP(Tabla1[[#This Row],[PROGRAMA]],Hoja1!A:B,2,FALSE)</f>
        <v>9241. Participación ciudadana</v>
      </c>
      <c r="W6858" s="83" t="str">
        <f>MID(Tabla1[[#This Row],[Aplicación]],14,2)</f>
        <v>21</v>
      </c>
      <c r="X6858" s="83" t="str">
        <f>MID(Tabla1[[#This Row],[Aplicación]],14,6)</f>
        <v>212</v>
      </c>
    </row>
    <row r="6859" spans="1:24" x14ac:dyDescent="0.25">
      <c r="A6859" s="77">
        <v>220240068763</v>
      </c>
      <c r="B6859" s="78" t="s">
        <v>702</v>
      </c>
      <c r="C6859" s="79">
        <v>45657</v>
      </c>
      <c r="D6859" s="77">
        <v>22024006472</v>
      </c>
      <c r="E6859" s="78" t="s">
        <v>6993</v>
      </c>
      <c r="F6859" s="80">
        <v>52471.55</v>
      </c>
      <c r="G6859" s="78" t="s">
        <v>7153</v>
      </c>
      <c r="H6859" s="78" t="s">
        <v>7330</v>
      </c>
      <c r="I6859" s="81">
        <v>300</v>
      </c>
      <c r="J6859" s="78" t="s">
        <v>7155</v>
      </c>
      <c r="K6859" s="78" t="s">
        <v>547</v>
      </c>
      <c r="L6859" s="78" t="s">
        <v>413</v>
      </c>
      <c r="M6859" s="78" t="s">
        <v>395</v>
      </c>
      <c r="N6859" s="78" t="s">
        <v>396</v>
      </c>
      <c r="O6859" s="82" t="s">
        <v>321</v>
      </c>
      <c r="P6859" s="82" t="s">
        <v>6229</v>
      </c>
      <c r="Q6859" s="83">
        <v>6</v>
      </c>
      <c r="R6859" s="35" t="s">
        <v>266</v>
      </c>
      <c r="S6859" s="83" t="str">
        <f>MID(Tabla1[[#This Row],[Aplicación]],6,2)</f>
        <v>05</v>
      </c>
      <c r="T6859" s="84" t="str">
        <f>VLOOKUP(Tabla1[[#This Row],[AREA]],Hoja1!A:B,2,FALSE)</f>
        <v>05. Comercio, mercados y consumo</v>
      </c>
      <c r="U6859" s="83">
        <v>4314</v>
      </c>
      <c r="V6859" s="84" t="str">
        <f>VLOOKUP(Tabla1[[#This Row],[PROGRAMA]],Hoja1!A:B,2,FALSE)</f>
        <v>4314. Actuaciones en materia de comercio minorista</v>
      </c>
      <c r="W6859" s="83">
        <v>63</v>
      </c>
      <c r="X6859" s="83">
        <v>635</v>
      </c>
    </row>
    <row r="6860" spans="1:24" x14ac:dyDescent="0.25">
      <c r="A6860" s="77">
        <v>220240064647</v>
      </c>
      <c r="B6860" s="78" t="s">
        <v>673</v>
      </c>
      <c r="C6860" s="79">
        <v>45657</v>
      </c>
      <c r="D6860" s="77">
        <v>22022002654</v>
      </c>
      <c r="E6860" s="78" t="s">
        <v>1148</v>
      </c>
      <c r="F6860" s="80">
        <v>-5557.18</v>
      </c>
      <c r="G6860" s="78" t="s">
        <v>6420</v>
      </c>
      <c r="H6860" s="78" t="s">
        <v>913</v>
      </c>
      <c r="I6860" s="81">
        <v>220</v>
      </c>
      <c r="J6860" s="78" t="s">
        <v>637</v>
      </c>
      <c r="K6860" s="78" t="s">
        <v>537</v>
      </c>
      <c r="L6860" s="78" t="s">
        <v>399</v>
      </c>
      <c r="M6860" s="78" t="s">
        <v>395</v>
      </c>
      <c r="N6860" s="78" t="s">
        <v>396</v>
      </c>
      <c r="O6860" s="82" t="s">
        <v>325</v>
      </c>
      <c r="P6860" s="82" t="s">
        <v>6229</v>
      </c>
      <c r="Q6860" s="83" t="str">
        <f>MID(Tabla1[[#This Row],[Aplicación]],14,1)</f>
        <v>6</v>
      </c>
      <c r="R6860" s="35" t="s">
        <v>266</v>
      </c>
      <c r="S6860" s="83" t="str">
        <f>MID(Tabla1[[#This Row],[Aplicación]],6,2)</f>
        <v>03</v>
      </c>
      <c r="T6860" s="84" t="str">
        <f>VLOOKUP(Tabla1[[#This Row],[AREA]],Hoja1!A:B,2,FALSE)</f>
        <v>03. Participación ciudadana y deportes</v>
      </c>
      <c r="U6860" s="83" t="str">
        <f>MID(Tabla1[[#This Row],[Aplicación]],9,4)</f>
        <v>9241</v>
      </c>
      <c r="V6860" s="84" t="str">
        <f>VLOOKUP(Tabla1[[#This Row],[PROGRAMA]],Hoja1!A:B,2,FALSE)</f>
        <v>9241. Participación ciudadana</v>
      </c>
      <c r="W6860" s="83" t="str">
        <f>MID(Tabla1[[#This Row],[Aplicación]],14,2)</f>
        <v>63</v>
      </c>
      <c r="X6860" s="83" t="str">
        <f>MID(Tabla1[[#This Row],[Aplicación]],14,6)</f>
        <v>632</v>
      </c>
    </row>
    <row r="6861" spans="1:24" x14ac:dyDescent="0.25">
      <c r="A6861" s="77">
        <v>220240068679</v>
      </c>
      <c r="B6861" s="78" t="s">
        <v>658</v>
      </c>
      <c r="C6861" s="79">
        <v>45657</v>
      </c>
      <c r="D6861" s="77">
        <v>22024009687</v>
      </c>
      <c r="E6861" s="78" t="s">
        <v>1316</v>
      </c>
      <c r="F6861" s="80">
        <v>284.77</v>
      </c>
      <c r="G6861" s="78" t="s">
        <v>821</v>
      </c>
      <c r="H6861" s="78" t="s">
        <v>8769</v>
      </c>
      <c r="I6861" s="81">
        <v>240</v>
      </c>
      <c r="J6861" s="78" t="s">
        <v>398</v>
      </c>
      <c r="K6861" s="78" t="s">
        <v>398</v>
      </c>
      <c r="L6861" s="78" t="s">
        <v>399</v>
      </c>
      <c r="M6861" s="78" t="s">
        <v>585</v>
      </c>
      <c r="N6861" s="78" t="s">
        <v>539</v>
      </c>
      <c r="O6861" s="82" t="s">
        <v>326</v>
      </c>
      <c r="P6861" s="82" t="s">
        <v>6229</v>
      </c>
      <c r="Q6861" s="83" t="str">
        <f>MID(Tabla1[[#This Row],[Aplicación]],14,1)</f>
        <v>2</v>
      </c>
      <c r="R6861" s="35" t="s">
        <v>265</v>
      </c>
      <c r="S6861" s="83" t="str">
        <f>MID(Tabla1[[#This Row],[Aplicación]],6,2)</f>
        <v>11</v>
      </c>
      <c r="T6861" s="84" t="str">
        <f>VLOOKUP(Tabla1[[#This Row],[AREA]],Hoja1!A:B,2,FALSE)</f>
        <v>11. Salud pública y seguridad ciudadana</v>
      </c>
      <c r="U6861" s="83" t="str">
        <f>MID(Tabla1[[#This Row],[Aplicación]],9,4)</f>
        <v>1351</v>
      </c>
      <c r="V6861" s="84" t="str">
        <f>VLOOKUP(Tabla1[[#This Row],[PROGRAMA]],Hoja1!A:B,2,FALSE)</f>
        <v>1351. Protección civil</v>
      </c>
      <c r="W6861" s="83" t="str">
        <f>MID(Tabla1[[#This Row],[Aplicación]],14,2)</f>
        <v>22</v>
      </c>
      <c r="X6861" s="83" t="str">
        <f>MID(Tabla1[[#This Row],[Aplicación]],14,6)</f>
        <v>224</v>
      </c>
    </row>
    <row r="6862" spans="1:24" x14ac:dyDescent="0.25">
      <c r="A6862" s="77">
        <v>220240068678</v>
      </c>
      <c r="B6862" s="78" t="s">
        <v>658</v>
      </c>
      <c r="C6862" s="79">
        <v>45657</v>
      </c>
      <c r="D6862" s="77">
        <v>22024009686</v>
      </c>
      <c r="E6862" s="78" t="s">
        <v>1316</v>
      </c>
      <c r="F6862" s="80">
        <v>79.63</v>
      </c>
      <c r="G6862" s="78" t="s">
        <v>820</v>
      </c>
      <c r="H6862" s="78" t="s">
        <v>8770</v>
      </c>
      <c r="I6862" s="81">
        <v>240</v>
      </c>
      <c r="J6862" s="78" t="s">
        <v>674</v>
      </c>
      <c r="K6862" s="78" t="s">
        <v>393</v>
      </c>
      <c r="L6862" s="78" t="s">
        <v>399</v>
      </c>
      <c r="M6862" s="78" t="s">
        <v>585</v>
      </c>
      <c r="N6862" s="78" t="s">
        <v>539</v>
      </c>
      <c r="O6862" s="82" t="s">
        <v>326</v>
      </c>
      <c r="P6862" s="82" t="s">
        <v>6229</v>
      </c>
      <c r="Q6862" s="83" t="str">
        <f>MID(Tabla1[[#This Row],[Aplicación]],14,1)</f>
        <v>2</v>
      </c>
      <c r="R6862" s="35" t="s">
        <v>265</v>
      </c>
      <c r="S6862" s="83" t="str">
        <f>MID(Tabla1[[#This Row],[Aplicación]],6,2)</f>
        <v>11</v>
      </c>
      <c r="T6862" s="84" t="str">
        <f>VLOOKUP(Tabla1[[#This Row],[AREA]],Hoja1!A:B,2,FALSE)</f>
        <v>11. Salud pública y seguridad ciudadana</v>
      </c>
      <c r="U6862" s="83" t="str">
        <f>MID(Tabla1[[#This Row],[Aplicación]],9,4)</f>
        <v>1351</v>
      </c>
      <c r="V6862" s="84" t="str">
        <f>VLOOKUP(Tabla1[[#This Row],[PROGRAMA]],Hoja1!A:B,2,FALSE)</f>
        <v>1351. Protección civil</v>
      </c>
      <c r="W6862" s="83" t="str">
        <f>MID(Tabla1[[#This Row],[Aplicación]],14,2)</f>
        <v>22</v>
      </c>
      <c r="X6862" s="83" t="str">
        <f>MID(Tabla1[[#This Row],[Aplicación]],14,6)</f>
        <v>224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63"/>
  <sheetViews>
    <sheetView showGridLines="0" tabSelected="1" view="pageLayout" zoomScaleNormal="100" workbookViewId="0"/>
  </sheetViews>
  <sheetFormatPr baseColWidth="10" defaultColWidth="27.140625" defaultRowHeight="11.25" x14ac:dyDescent="0.25"/>
  <cols>
    <col min="1" max="1" width="28.28515625" style="7" customWidth="1"/>
    <col min="2" max="2" width="11.7109375" style="7" bestFit="1" customWidth="1"/>
    <col min="3" max="3" width="12" style="7" customWidth="1"/>
    <col min="4" max="4" width="11.140625" style="7" bestFit="1" customWidth="1"/>
    <col min="5" max="5" width="12.5703125" style="7" customWidth="1"/>
    <col min="6" max="6" width="10.140625" style="7" bestFit="1" customWidth="1"/>
    <col min="7" max="7" width="10.85546875" style="7" bestFit="1" customWidth="1"/>
    <col min="8" max="9" width="10.7109375" style="7" bestFit="1" customWidth="1"/>
    <col min="10" max="10" width="10" style="7" bestFit="1" customWidth="1"/>
    <col min="11" max="12" width="10.7109375" style="7" bestFit="1" customWidth="1"/>
    <col min="13" max="13" width="11.7109375" style="7" bestFit="1" customWidth="1"/>
    <col min="14" max="16384" width="27.140625" style="7"/>
  </cols>
  <sheetData>
    <row r="1" spans="1:13" x14ac:dyDescent="0.25">
      <c r="A1" s="6" t="s">
        <v>275</v>
      </c>
      <c r="B1" s="7" t="s">
        <v>276</v>
      </c>
    </row>
    <row r="3" spans="1:13" ht="22.5" x14ac:dyDescent="0.25">
      <c r="A3" s="6" t="s">
        <v>280</v>
      </c>
      <c r="B3" s="6" t="s">
        <v>279</v>
      </c>
    </row>
    <row r="4" spans="1:13" ht="56.25" x14ac:dyDescent="0.25">
      <c r="A4" s="8" t="s">
        <v>277</v>
      </c>
      <c r="B4" s="9" t="s">
        <v>101</v>
      </c>
      <c r="C4" s="9" t="s">
        <v>2908</v>
      </c>
      <c r="D4" s="9" t="s">
        <v>324</v>
      </c>
      <c r="E4" s="9" t="s">
        <v>2909</v>
      </c>
      <c r="F4" s="9" t="s">
        <v>2910</v>
      </c>
      <c r="G4" s="9" t="s">
        <v>2911</v>
      </c>
      <c r="H4" s="9" t="s">
        <v>2912</v>
      </c>
      <c r="I4" s="9" t="s">
        <v>2913</v>
      </c>
      <c r="J4" s="9" t="s">
        <v>2914</v>
      </c>
      <c r="K4" s="9" t="s">
        <v>2915</v>
      </c>
      <c r="L4" s="9" t="s">
        <v>305</v>
      </c>
      <c r="M4" s="9" t="s">
        <v>278</v>
      </c>
    </row>
    <row r="5" spans="1:13" x14ac:dyDescent="0.25">
      <c r="A5" s="10" t="s">
        <v>325</v>
      </c>
      <c r="B5" s="11">
        <v>5670.23</v>
      </c>
      <c r="C5" s="11">
        <v>302719.18000000005</v>
      </c>
      <c r="D5" s="11">
        <v>27765.059999999994</v>
      </c>
      <c r="E5" s="11">
        <v>171757.44000000003</v>
      </c>
      <c r="F5" s="11">
        <v>16986.09</v>
      </c>
      <c r="G5" s="11">
        <v>14780.129999999997</v>
      </c>
      <c r="H5" s="11">
        <v>58439.710000000006</v>
      </c>
      <c r="I5" s="11">
        <v>43686.3</v>
      </c>
      <c r="J5" s="11">
        <v>39603.96</v>
      </c>
      <c r="K5" s="11">
        <v>15955.71</v>
      </c>
      <c r="L5" s="11">
        <v>112014.21000000005</v>
      </c>
      <c r="M5" s="11">
        <v>809378.02</v>
      </c>
    </row>
    <row r="6" spans="1:13" x14ac:dyDescent="0.25">
      <c r="A6" s="10" t="s">
        <v>326</v>
      </c>
      <c r="B6" s="11">
        <v>258086.68999999997</v>
      </c>
      <c r="C6" s="11">
        <v>55465.380000000005</v>
      </c>
      <c r="D6" s="11">
        <v>54017.350000000006</v>
      </c>
      <c r="E6" s="11">
        <v>112636.43</v>
      </c>
      <c r="F6" s="11">
        <v>84334.079999999987</v>
      </c>
      <c r="G6" s="11">
        <v>207349.43000000011</v>
      </c>
      <c r="H6" s="11">
        <v>45048.95</v>
      </c>
      <c r="I6" s="11">
        <v>54926.100000000006</v>
      </c>
      <c r="J6" s="11">
        <v>82427.210000000006</v>
      </c>
      <c r="K6" s="11">
        <v>259136.91000000012</v>
      </c>
      <c r="L6" s="11">
        <v>280051.14999999997</v>
      </c>
      <c r="M6" s="11">
        <v>1493479.68</v>
      </c>
    </row>
    <row r="7" spans="1:13" x14ac:dyDescent="0.25">
      <c r="A7" s="10" t="s">
        <v>321</v>
      </c>
      <c r="B7" s="11">
        <v>445432.60999999993</v>
      </c>
      <c r="C7" s="11">
        <v>7060278.5800000019</v>
      </c>
      <c r="D7" s="11">
        <v>3189249.57</v>
      </c>
      <c r="E7" s="11">
        <v>7784251.04</v>
      </c>
      <c r="F7" s="11">
        <v>965980.5199999999</v>
      </c>
      <c r="G7" s="11">
        <v>6589246.5599999996</v>
      </c>
      <c r="H7" s="11">
        <v>10512768.380000001</v>
      </c>
      <c r="I7" s="11">
        <v>19647839.100000001</v>
      </c>
      <c r="J7" s="11">
        <v>1814816.67</v>
      </c>
      <c r="K7" s="11">
        <v>15871006.709999999</v>
      </c>
      <c r="L7" s="11">
        <v>8563773.4399999995</v>
      </c>
      <c r="M7" s="11">
        <v>82444643.179999992</v>
      </c>
    </row>
    <row r="8" spans="1:13" x14ac:dyDescent="0.25">
      <c r="A8" s="10" t="s">
        <v>323</v>
      </c>
      <c r="B8" s="11">
        <v>1175333.26</v>
      </c>
      <c r="C8" s="11"/>
      <c r="D8" s="11"/>
      <c r="E8" s="11">
        <v>190130.75</v>
      </c>
      <c r="F8" s="11"/>
      <c r="G8" s="11"/>
      <c r="H8" s="11"/>
      <c r="I8" s="11"/>
      <c r="J8" s="11"/>
      <c r="K8" s="11"/>
      <c r="L8" s="11"/>
      <c r="M8" s="11">
        <v>1365464.01</v>
      </c>
    </row>
    <row r="9" spans="1:13" x14ac:dyDescent="0.25">
      <c r="A9" s="10" t="s">
        <v>278</v>
      </c>
      <c r="B9" s="11">
        <v>1884522.79</v>
      </c>
      <c r="C9" s="11">
        <v>7418463.1400000025</v>
      </c>
      <c r="D9" s="11">
        <v>3271031.98</v>
      </c>
      <c r="E9" s="11">
        <v>8258775.6600000001</v>
      </c>
      <c r="F9" s="11">
        <v>1067300.69</v>
      </c>
      <c r="G9" s="11">
        <v>6811376.1200000001</v>
      </c>
      <c r="H9" s="11">
        <v>10616257.040000001</v>
      </c>
      <c r="I9" s="11">
        <v>19746451.5</v>
      </c>
      <c r="J9" s="11">
        <v>1936847.8399999999</v>
      </c>
      <c r="K9" s="11">
        <v>16146099.329999998</v>
      </c>
      <c r="L9" s="11">
        <v>8955838.7999999989</v>
      </c>
      <c r="M9" s="11">
        <v>86112964.890000001</v>
      </c>
    </row>
    <row r="10" spans="1:13" ht="21.75" customHeight="1" x14ac:dyDescent="0.25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x14ac:dyDescent="0.25">
      <c r="A11" s="6" t="s">
        <v>275</v>
      </c>
      <c r="B11" s="7" t="s">
        <v>2931</v>
      </c>
    </row>
    <row r="12" spans="1:13" ht="13.5" customHeight="1" x14ac:dyDescent="0.25"/>
    <row r="13" spans="1:13" ht="22.5" x14ac:dyDescent="0.25">
      <c r="A13" s="6" t="s">
        <v>280</v>
      </c>
      <c r="B13" s="6" t="s">
        <v>279</v>
      </c>
    </row>
    <row r="14" spans="1:13" ht="56.25" x14ac:dyDescent="0.25">
      <c r="A14" s="8" t="s">
        <v>277</v>
      </c>
      <c r="B14" s="9" t="s">
        <v>101</v>
      </c>
      <c r="C14" s="9" t="s">
        <v>2908</v>
      </c>
      <c r="D14" s="9" t="s">
        <v>324</v>
      </c>
      <c r="E14" s="9" t="s">
        <v>2909</v>
      </c>
      <c r="F14" s="9" t="s">
        <v>2910</v>
      </c>
      <c r="G14" s="9" t="s">
        <v>2911</v>
      </c>
      <c r="H14" s="9" t="s">
        <v>2912</v>
      </c>
      <c r="I14" s="9" t="s">
        <v>2913</v>
      </c>
      <c r="J14" s="9" t="s">
        <v>2914</v>
      </c>
      <c r="K14" s="9" t="s">
        <v>2915</v>
      </c>
      <c r="L14" s="9" t="s">
        <v>305</v>
      </c>
      <c r="M14" s="9" t="s">
        <v>278</v>
      </c>
    </row>
    <row r="15" spans="1:13" x14ac:dyDescent="0.25">
      <c r="A15" s="10" t="s">
        <v>325</v>
      </c>
      <c r="B15" s="11">
        <v>14400.550000000001</v>
      </c>
      <c r="C15" s="11">
        <v>135258.36000000002</v>
      </c>
      <c r="D15" s="11">
        <v>6836.590000000002</v>
      </c>
      <c r="E15" s="11">
        <v>73.33</v>
      </c>
      <c r="F15" s="11">
        <v>12550.21</v>
      </c>
      <c r="G15" s="11">
        <v>38044.500000000015</v>
      </c>
      <c r="H15" s="11">
        <v>76730.450000000012</v>
      </c>
      <c r="I15" s="11">
        <v>209656.7399999999</v>
      </c>
      <c r="J15" s="11">
        <v>1086.45</v>
      </c>
      <c r="K15" s="11">
        <v>14333.160000000002</v>
      </c>
      <c r="L15" s="11">
        <v>350435.79999999981</v>
      </c>
      <c r="M15" s="11">
        <v>859406.13999999966</v>
      </c>
    </row>
    <row r="16" spans="1:13" x14ac:dyDescent="0.25">
      <c r="A16" s="10" t="s">
        <v>326</v>
      </c>
      <c r="B16" s="11">
        <v>191907.03999999995</v>
      </c>
      <c r="C16" s="11">
        <v>138573.03</v>
      </c>
      <c r="D16" s="11">
        <v>23117.820000000003</v>
      </c>
      <c r="E16" s="11">
        <v>90943.08</v>
      </c>
      <c r="F16" s="11">
        <v>38780.5</v>
      </c>
      <c r="G16" s="11">
        <v>288808.68000000005</v>
      </c>
      <c r="H16" s="11">
        <v>69497.180000000008</v>
      </c>
      <c r="I16" s="11">
        <v>30285.440000000002</v>
      </c>
      <c r="J16" s="11">
        <v>38266.270000000004</v>
      </c>
      <c r="K16" s="11">
        <v>218178.61000000004</v>
      </c>
      <c r="L16" s="11">
        <v>269487.19</v>
      </c>
      <c r="M16" s="11">
        <v>1397844.84</v>
      </c>
    </row>
    <row r="17" spans="1:13" s="73" customFormat="1" x14ac:dyDescent="0.25">
      <c r="A17" s="10" t="s">
        <v>321</v>
      </c>
      <c r="B17" s="11">
        <v>28698.2</v>
      </c>
      <c r="C17" s="11">
        <v>2507623.3899999997</v>
      </c>
      <c r="D17" s="11">
        <v>-253317.7</v>
      </c>
      <c r="E17" s="11">
        <v>327246.85999999993</v>
      </c>
      <c r="F17" s="11"/>
      <c r="G17" s="11">
        <v>115991.01000000001</v>
      </c>
      <c r="H17" s="11">
        <v>2849271.02</v>
      </c>
      <c r="I17" s="11">
        <v>4675519.4200000009</v>
      </c>
      <c r="J17" s="11">
        <v>101429.03</v>
      </c>
      <c r="K17" s="11">
        <v>15177796.959999999</v>
      </c>
      <c r="L17" s="11">
        <v>1494572.24</v>
      </c>
      <c r="M17" s="11">
        <v>27024830.429999996</v>
      </c>
    </row>
    <row r="18" spans="1:13" x14ac:dyDescent="0.25">
      <c r="A18" s="10" t="s">
        <v>323</v>
      </c>
      <c r="B18" s="11">
        <v>248534</v>
      </c>
      <c r="C18" s="11"/>
      <c r="D18" s="11"/>
      <c r="E18" s="11">
        <v>91971.22</v>
      </c>
      <c r="F18" s="11"/>
      <c r="G18" s="11"/>
      <c r="H18" s="11"/>
      <c r="I18" s="11"/>
      <c r="J18" s="11"/>
      <c r="K18" s="11">
        <v>3993</v>
      </c>
      <c r="L18" s="11"/>
      <c r="M18" s="11">
        <v>344498.22</v>
      </c>
    </row>
    <row r="19" spans="1:13" x14ac:dyDescent="0.25">
      <c r="A19" s="10" t="s">
        <v>278</v>
      </c>
      <c r="B19" s="11">
        <v>483539.78999999992</v>
      </c>
      <c r="C19" s="11">
        <v>2781454.78</v>
      </c>
      <c r="D19" s="11">
        <v>-223363.29</v>
      </c>
      <c r="E19" s="11">
        <v>510234.48999999987</v>
      </c>
      <c r="F19" s="11">
        <v>51330.71</v>
      </c>
      <c r="G19" s="11">
        <v>442844.19000000006</v>
      </c>
      <c r="H19" s="11">
        <v>2995498.65</v>
      </c>
      <c r="I19" s="11">
        <v>4915461.6000000006</v>
      </c>
      <c r="J19" s="11">
        <v>140781.75</v>
      </c>
      <c r="K19" s="11">
        <v>15414301.729999999</v>
      </c>
      <c r="L19" s="11">
        <v>2114495.2299999995</v>
      </c>
      <c r="M19" s="11">
        <v>29626579.629999995</v>
      </c>
    </row>
    <row r="20" spans="1:13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ht="21.75" customHeigh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25">
      <c r="A22" s="6" t="s">
        <v>275</v>
      </c>
      <c r="B22" s="7" t="s">
        <v>4838</v>
      </c>
    </row>
    <row r="23" spans="1:13" ht="13.5" customHeight="1" x14ac:dyDescent="0.25"/>
    <row r="24" spans="1:13" ht="22.5" x14ac:dyDescent="0.25">
      <c r="A24" s="6" t="s">
        <v>280</v>
      </c>
      <c r="B24" s="6" t="s">
        <v>279</v>
      </c>
    </row>
    <row r="25" spans="1:13" ht="56.25" x14ac:dyDescent="0.25">
      <c r="A25" s="8" t="s">
        <v>277</v>
      </c>
      <c r="B25" s="9" t="s">
        <v>101</v>
      </c>
      <c r="C25" s="9" t="s">
        <v>2908</v>
      </c>
      <c r="D25" s="9" t="s">
        <v>324</v>
      </c>
      <c r="E25" s="9" t="s">
        <v>2909</v>
      </c>
      <c r="F25" s="9" t="s">
        <v>2910</v>
      </c>
      <c r="G25" s="9" t="s">
        <v>2911</v>
      </c>
      <c r="H25" s="9" t="s">
        <v>2912</v>
      </c>
      <c r="I25" s="9" t="s">
        <v>2913</v>
      </c>
      <c r="J25" s="9" t="s">
        <v>2914</v>
      </c>
      <c r="K25" s="9" t="s">
        <v>2915</v>
      </c>
      <c r="L25" s="9" t="s">
        <v>305</v>
      </c>
      <c r="M25" s="9" t="s">
        <v>278</v>
      </c>
    </row>
    <row r="26" spans="1:13" x14ac:dyDescent="0.25">
      <c r="A26" s="10" t="s">
        <v>325</v>
      </c>
      <c r="B26" s="11">
        <v>25347.770000000008</v>
      </c>
      <c r="C26" s="11">
        <v>277798.81999999983</v>
      </c>
      <c r="D26" s="11">
        <v>47969.830000000016</v>
      </c>
      <c r="E26" s="11">
        <v>14389.580000000004</v>
      </c>
      <c r="F26" s="11">
        <v>698.94</v>
      </c>
      <c r="G26" s="11">
        <v>33237.070000000007</v>
      </c>
      <c r="H26" s="11">
        <v>205628.33000000002</v>
      </c>
      <c r="I26" s="11">
        <v>129970.06000000003</v>
      </c>
      <c r="J26" s="11">
        <v>353.92</v>
      </c>
      <c r="K26" s="11">
        <v>23196.339999999993</v>
      </c>
      <c r="L26" s="11">
        <v>237965.97</v>
      </c>
      <c r="M26" s="11">
        <v>996556.62999999989</v>
      </c>
    </row>
    <row r="27" spans="1:13" x14ac:dyDescent="0.25">
      <c r="A27" s="10" t="s">
        <v>326</v>
      </c>
      <c r="B27" s="11">
        <v>137682.94</v>
      </c>
      <c r="C27" s="11">
        <v>60203.29</v>
      </c>
      <c r="D27" s="11">
        <v>90032.830000000016</v>
      </c>
      <c r="E27" s="11">
        <v>47071.659999999996</v>
      </c>
      <c r="F27" s="11">
        <v>82449.699999999983</v>
      </c>
      <c r="G27" s="11">
        <v>177852.19000000006</v>
      </c>
      <c r="H27" s="11">
        <v>40027.920000000006</v>
      </c>
      <c r="I27" s="11">
        <v>50524.399999999994</v>
      </c>
      <c r="J27" s="11">
        <v>45784.75</v>
      </c>
      <c r="K27" s="11">
        <v>136860.26000000004</v>
      </c>
      <c r="L27" s="11">
        <v>232185.51999999996</v>
      </c>
      <c r="M27" s="11">
        <v>1100675.4600000002</v>
      </c>
    </row>
    <row r="28" spans="1:13" s="73" customFormat="1" x14ac:dyDescent="0.25">
      <c r="A28" s="10" t="s">
        <v>321</v>
      </c>
      <c r="B28" s="11"/>
      <c r="C28" s="11">
        <v>910760.88</v>
      </c>
      <c r="D28" s="11">
        <v>141578.29</v>
      </c>
      <c r="E28" s="11">
        <v>266062.10000000003</v>
      </c>
      <c r="F28" s="11">
        <v>95221.709999999992</v>
      </c>
      <c r="G28" s="11">
        <v>1305626.1599999999</v>
      </c>
      <c r="H28" s="11">
        <v>1190166.1800000002</v>
      </c>
      <c r="I28" s="11">
        <v>1809416.48</v>
      </c>
      <c r="J28" s="11">
        <v>1296980.45</v>
      </c>
      <c r="K28" s="11">
        <v>269984.74</v>
      </c>
      <c r="L28" s="11">
        <v>257358.63</v>
      </c>
      <c r="M28" s="11">
        <v>7543155.6200000001</v>
      </c>
    </row>
    <row r="29" spans="1:13" x14ac:dyDescent="0.25">
      <c r="A29" s="10" t="s">
        <v>323</v>
      </c>
      <c r="B29" s="11"/>
      <c r="C29" s="11"/>
      <c r="D29" s="11"/>
      <c r="E29" s="11">
        <v>32988.089999999997</v>
      </c>
      <c r="F29" s="11"/>
      <c r="G29" s="11">
        <v>15730</v>
      </c>
      <c r="H29" s="11"/>
      <c r="I29" s="11"/>
      <c r="J29" s="11"/>
      <c r="K29" s="11"/>
      <c r="L29" s="11"/>
      <c r="M29" s="11">
        <v>48718.09</v>
      </c>
    </row>
    <row r="30" spans="1:13" x14ac:dyDescent="0.25">
      <c r="A30" s="10" t="s">
        <v>278</v>
      </c>
      <c r="B30" s="11">
        <v>163030.71000000002</v>
      </c>
      <c r="C30" s="11">
        <v>1248762.9899999998</v>
      </c>
      <c r="D30" s="11">
        <v>279580.95000000007</v>
      </c>
      <c r="E30" s="11">
        <v>360511.43000000005</v>
      </c>
      <c r="F30" s="11">
        <v>178370.34999999998</v>
      </c>
      <c r="G30" s="11">
        <v>1532445.42</v>
      </c>
      <c r="H30" s="11">
        <v>1435822.4300000002</v>
      </c>
      <c r="I30" s="11">
        <v>1989910.94</v>
      </c>
      <c r="J30" s="11">
        <v>1343119.1199999999</v>
      </c>
      <c r="K30" s="11">
        <v>430041.34</v>
      </c>
      <c r="L30" s="11">
        <v>727510.12</v>
      </c>
      <c r="M30" s="11">
        <v>9689105.8000000007</v>
      </c>
    </row>
    <row r="31" spans="1:13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.75" customHeigh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x14ac:dyDescent="0.25">
      <c r="A33" s="6" t="s">
        <v>275</v>
      </c>
      <c r="B33" s="7" t="s">
        <v>6229</v>
      </c>
    </row>
    <row r="34" spans="1:13" ht="13.5" customHeight="1" x14ac:dyDescent="0.25"/>
    <row r="35" spans="1:13" ht="22.5" x14ac:dyDescent="0.25">
      <c r="A35" s="6" t="s">
        <v>280</v>
      </c>
      <c r="B35" s="6" t="s">
        <v>279</v>
      </c>
    </row>
    <row r="36" spans="1:13" ht="56.25" x14ac:dyDescent="0.25">
      <c r="A36" s="8" t="s">
        <v>277</v>
      </c>
      <c r="B36" s="9" t="s">
        <v>101</v>
      </c>
      <c r="C36" s="9" t="s">
        <v>2908</v>
      </c>
      <c r="D36" s="9" t="s">
        <v>324</v>
      </c>
      <c r="E36" s="9" t="s">
        <v>2909</v>
      </c>
      <c r="F36" s="9" t="s">
        <v>2910</v>
      </c>
      <c r="G36" s="9" t="s">
        <v>2911</v>
      </c>
      <c r="H36" s="9" t="s">
        <v>2912</v>
      </c>
      <c r="I36" s="9" t="s">
        <v>2913</v>
      </c>
      <c r="J36" s="9" t="s">
        <v>2914</v>
      </c>
      <c r="K36" s="9" t="s">
        <v>2915</v>
      </c>
      <c r="L36" s="9" t="s">
        <v>305</v>
      </c>
      <c r="M36" s="9" t="s">
        <v>278</v>
      </c>
    </row>
    <row r="37" spans="1:13" x14ac:dyDescent="0.25">
      <c r="A37" s="10" t="s">
        <v>325</v>
      </c>
      <c r="B37" s="11">
        <v>168040.19</v>
      </c>
      <c r="C37" s="11">
        <v>44922.60000000002</v>
      </c>
      <c r="D37" s="11">
        <v>31536.010000000006</v>
      </c>
      <c r="E37" s="11">
        <v>428.36</v>
      </c>
      <c r="F37" s="11">
        <v>18597.930000000004</v>
      </c>
      <c r="G37" s="11">
        <v>117367.72000000007</v>
      </c>
      <c r="H37" s="11">
        <v>128498.98999999999</v>
      </c>
      <c r="I37" s="11">
        <v>79780.259999999966</v>
      </c>
      <c r="J37" s="11">
        <v>285.68</v>
      </c>
      <c r="K37" s="11">
        <v>34865.33</v>
      </c>
      <c r="L37" s="11">
        <v>835578.21000000031</v>
      </c>
      <c r="M37" s="11">
        <v>1459901.2800000003</v>
      </c>
    </row>
    <row r="38" spans="1:13" x14ac:dyDescent="0.25">
      <c r="A38" s="10" t="s">
        <v>6654</v>
      </c>
      <c r="B38" s="11"/>
      <c r="C38" s="11"/>
      <c r="D38" s="11"/>
      <c r="E38" s="11"/>
      <c r="F38" s="11"/>
      <c r="G38" s="11"/>
      <c r="H38" s="11"/>
      <c r="I38" s="11">
        <v>1373706.2799999998</v>
      </c>
      <c r="J38" s="11"/>
      <c r="K38" s="11"/>
      <c r="L38" s="11"/>
      <c r="M38" s="11">
        <v>1373706.2799999998</v>
      </c>
    </row>
    <row r="39" spans="1:13" s="73" customFormat="1" x14ac:dyDescent="0.25">
      <c r="A39" s="10" t="s">
        <v>326</v>
      </c>
      <c r="B39" s="11">
        <v>353823.77999999985</v>
      </c>
      <c r="C39" s="11">
        <v>109677.22</v>
      </c>
      <c r="D39" s="11">
        <v>305961.56</v>
      </c>
      <c r="E39" s="11">
        <v>73514.830000000016</v>
      </c>
      <c r="F39" s="11">
        <v>85702.65</v>
      </c>
      <c r="G39" s="11">
        <v>360793.25999999995</v>
      </c>
      <c r="H39" s="11">
        <v>166904.32999999999</v>
      </c>
      <c r="I39" s="11">
        <v>65332.829999999987</v>
      </c>
      <c r="J39" s="11">
        <v>63068.95</v>
      </c>
      <c r="K39" s="11">
        <v>236047.01999999993</v>
      </c>
      <c r="L39" s="11">
        <v>360585.6100000001</v>
      </c>
      <c r="M39" s="11">
        <v>2181412.04</v>
      </c>
    </row>
    <row r="40" spans="1:13" x14ac:dyDescent="0.25">
      <c r="A40" s="10" t="s">
        <v>321</v>
      </c>
      <c r="B40" s="11">
        <v>26099.99</v>
      </c>
      <c r="C40" s="11">
        <v>1783750.6099999999</v>
      </c>
      <c r="D40" s="11">
        <v>285697.88999999996</v>
      </c>
      <c r="E40" s="11">
        <v>601922.62</v>
      </c>
      <c r="F40" s="11">
        <v>826750.02</v>
      </c>
      <c r="G40" s="11">
        <v>1649943.25</v>
      </c>
      <c r="H40" s="11">
        <v>1909890.3399999999</v>
      </c>
      <c r="I40" s="11">
        <v>2849979.24</v>
      </c>
      <c r="J40" s="11">
        <v>172841.46</v>
      </c>
      <c r="K40" s="11">
        <v>83481.059999999881</v>
      </c>
      <c r="L40" s="11">
        <v>496128.25</v>
      </c>
      <c r="M40" s="11">
        <v>10686484.730000002</v>
      </c>
    </row>
    <row r="41" spans="1:13" x14ac:dyDescent="0.25">
      <c r="A41" s="10" t="s">
        <v>323</v>
      </c>
      <c r="B41" s="11"/>
      <c r="C41" s="11">
        <v>29000</v>
      </c>
      <c r="D41" s="11">
        <v>52163.59</v>
      </c>
      <c r="E41" s="11">
        <v>46851.040000000001</v>
      </c>
      <c r="F41" s="11"/>
      <c r="G41" s="11">
        <v>126203</v>
      </c>
      <c r="H41" s="11">
        <v>31339</v>
      </c>
      <c r="I41" s="11"/>
      <c r="J41" s="11"/>
      <c r="K41" s="11"/>
      <c r="L41" s="11"/>
      <c r="M41" s="11">
        <v>285556.63</v>
      </c>
    </row>
    <row r="42" spans="1:13" x14ac:dyDescent="0.25">
      <c r="A42" s="10" t="s">
        <v>278</v>
      </c>
      <c r="B42" s="11">
        <v>547963.95999999985</v>
      </c>
      <c r="C42" s="11">
        <v>1967350.43</v>
      </c>
      <c r="D42" s="11">
        <v>675359.04999999993</v>
      </c>
      <c r="E42" s="11">
        <v>722716.85000000009</v>
      </c>
      <c r="F42" s="11">
        <v>931050.6</v>
      </c>
      <c r="G42" s="11">
        <v>2254307.23</v>
      </c>
      <c r="H42" s="11">
        <v>2236632.6599999997</v>
      </c>
      <c r="I42" s="11">
        <v>4368798.6100000003</v>
      </c>
      <c r="J42" s="11">
        <v>236196.09</v>
      </c>
      <c r="K42" s="11">
        <v>354393.4099999998</v>
      </c>
      <c r="L42" s="11">
        <v>1692292.0700000003</v>
      </c>
      <c r="M42" s="11">
        <v>15987060.960000003</v>
      </c>
    </row>
    <row r="43" spans="1:13" ht="21.75" customHeight="1" x14ac:dyDescent="0.25">
      <c r="A43" s="85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</row>
    <row r="44" spans="1:13" x14ac:dyDescent="0.25">
      <c r="A44" s="6" t="s">
        <v>275</v>
      </c>
      <c r="B44" s="7" t="s">
        <v>2929</v>
      </c>
    </row>
    <row r="45" spans="1:13" ht="13.5" customHeight="1" x14ac:dyDescent="0.25"/>
    <row r="46" spans="1:13" ht="22.5" x14ac:dyDescent="0.25">
      <c r="A46" s="6" t="s">
        <v>280</v>
      </c>
      <c r="B46" s="6" t="s">
        <v>279</v>
      </c>
    </row>
    <row r="47" spans="1:13" ht="56.25" x14ac:dyDescent="0.25">
      <c r="A47" s="8" t="s">
        <v>277</v>
      </c>
      <c r="B47" s="9" t="s">
        <v>101</v>
      </c>
      <c r="C47" s="9" t="s">
        <v>2908</v>
      </c>
      <c r="D47" s="9" t="s">
        <v>324</v>
      </c>
      <c r="E47" s="9" t="s">
        <v>2909</v>
      </c>
      <c r="F47" s="9" t="s">
        <v>2910</v>
      </c>
      <c r="G47" s="9" t="s">
        <v>2911</v>
      </c>
      <c r="H47" s="9" t="s">
        <v>2912</v>
      </c>
      <c r="I47" s="9" t="s">
        <v>2913</v>
      </c>
      <c r="J47" s="9" t="s">
        <v>2914</v>
      </c>
      <c r="K47" s="9" t="s">
        <v>2915</v>
      </c>
      <c r="L47" s="9" t="s">
        <v>305</v>
      </c>
      <c r="M47" s="9" t="s">
        <v>278</v>
      </c>
    </row>
    <row r="48" spans="1:13" x14ac:dyDescent="0.25">
      <c r="A48" s="10" t="s">
        <v>325</v>
      </c>
      <c r="B48" s="11">
        <v>213458.73999999993</v>
      </c>
      <c r="C48" s="11">
        <v>760698.96000000043</v>
      </c>
      <c r="D48" s="11">
        <v>114107.48999999996</v>
      </c>
      <c r="E48" s="11">
        <v>186648.71</v>
      </c>
      <c r="F48" s="11">
        <v>48833.17</v>
      </c>
      <c r="G48" s="11">
        <v>203429.41999999993</v>
      </c>
      <c r="H48" s="11">
        <v>469297.47999999986</v>
      </c>
      <c r="I48" s="11">
        <v>463093.36</v>
      </c>
      <c r="J48" s="11">
        <v>41330.010000000017</v>
      </c>
      <c r="K48" s="11">
        <v>88350.539999999979</v>
      </c>
      <c r="L48" s="11">
        <v>1535994.1900000037</v>
      </c>
      <c r="M48" s="11">
        <v>4125242.070000004</v>
      </c>
    </row>
    <row r="49" spans="1:13" x14ac:dyDescent="0.25">
      <c r="A49" s="10" t="s">
        <v>6654</v>
      </c>
      <c r="B49" s="11"/>
      <c r="C49" s="11"/>
      <c r="D49" s="11"/>
      <c r="E49" s="11"/>
      <c r="F49" s="11"/>
      <c r="G49" s="11"/>
      <c r="H49" s="11"/>
      <c r="I49" s="11">
        <v>1373706.2799999998</v>
      </c>
      <c r="J49" s="11"/>
      <c r="K49" s="11"/>
      <c r="L49" s="11"/>
      <c r="M49" s="11">
        <v>1373706.2799999998</v>
      </c>
    </row>
    <row r="50" spans="1:13" s="73" customFormat="1" x14ac:dyDescent="0.25">
      <c r="A50" s="10" t="s">
        <v>326</v>
      </c>
      <c r="B50" s="11">
        <v>941500.45000000019</v>
      </c>
      <c r="C50" s="11">
        <v>363918.92000000004</v>
      </c>
      <c r="D50" s="11">
        <v>473129.55999999988</v>
      </c>
      <c r="E50" s="11">
        <v>324166</v>
      </c>
      <c r="F50" s="11">
        <v>291266.92999999988</v>
      </c>
      <c r="G50" s="11">
        <v>1034803.5599999999</v>
      </c>
      <c r="H50" s="11">
        <v>321478.37999999989</v>
      </c>
      <c r="I50" s="11">
        <v>201068.77000000008</v>
      </c>
      <c r="J50" s="11">
        <v>229547.17999999996</v>
      </c>
      <c r="K50" s="11">
        <v>850222.80000000016</v>
      </c>
      <c r="L50" s="11">
        <v>1142309.47</v>
      </c>
      <c r="M50" s="11">
        <v>6173412.0199999996</v>
      </c>
    </row>
    <row r="51" spans="1:13" x14ac:dyDescent="0.25">
      <c r="A51" s="10" t="s">
        <v>321</v>
      </c>
      <c r="B51" s="11">
        <v>500230.79999999993</v>
      </c>
      <c r="C51" s="11">
        <v>12262413.460000003</v>
      </c>
      <c r="D51" s="11">
        <v>3363208.05</v>
      </c>
      <c r="E51" s="11">
        <v>8979482.6199999955</v>
      </c>
      <c r="F51" s="11">
        <v>1887952.2500000002</v>
      </c>
      <c r="G51" s="11">
        <v>9660806.9800000023</v>
      </c>
      <c r="H51" s="11">
        <v>16462095.919999994</v>
      </c>
      <c r="I51" s="11">
        <v>28982754.240000006</v>
      </c>
      <c r="J51" s="11">
        <v>3386067.61</v>
      </c>
      <c r="K51" s="11">
        <v>31402269.470000003</v>
      </c>
      <c r="L51" s="11">
        <v>10811832.559999997</v>
      </c>
      <c r="M51" s="11">
        <v>127699113.96000001</v>
      </c>
    </row>
    <row r="52" spans="1:13" x14ac:dyDescent="0.25">
      <c r="A52" s="10" t="s">
        <v>323</v>
      </c>
      <c r="B52" s="11">
        <v>1423867.26</v>
      </c>
      <c r="C52" s="11">
        <v>29000</v>
      </c>
      <c r="D52" s="11">
        <v>52163.59</v>
      </c>
      <c r="E52" s="11">
        <v>361941.09999999992</v>
      </c>
      <c r="F52" s="11"/>
      <c r="G52" s="11">
        <v>141933</v>
      </c>
      <c r="H52" s="11">
        <v>31339</v>
      </c>
      <c r="I52" s="11"/>
      <c r="J52" s="11"/>
      <c r="K52" s="11">
        <v>3993</v>
      </c>
      <c r="L52" s="11"/>
      <c r="M52" s="11">
        <v>2044236.95</v>
      </c>
    </row>
    <row r="53" spans="1:13" x14ac:dyDescent="0.25">
      <c r="A53" s="10" t="s">
        <v>278</v>
      </c>
      <c r="B53" s="11">
        <v>3079057.25</v>
      </c>
      <c r="C53" s="11">
        <v>13416031.340000004</v>
      </c>
      <c r="D53" s="11">
        <v>4002608.6899999995</v>
      </c>
      <c r="E53" s="11">
        <v>9852238.4299999941</v>
      </c>
      <c r="F53" s="11">
        <v>2228052.35</v>
      </c>
      <c r="G53" s="11">
        <v>11040972.960000003</v>
      </c>
      <c r="H53" s="11">
        <v>17284210.779999994</v>
      </c>
      <c r="I53" s="11">
        <v>31020622.650000006</v>
      </c>
      <c r="J53" s="11">
        <v>3656944.8</v>
      </c>
      <c r="K53" s="11">
        <v>32344835.810000002</v>
      </c>
      <c r="L53" s="11">
        <v>13490136.220000001</v>
      </c>
      <c r="M53" s="11">
        <v>141415711.28</v>
      </c>
    </row>
    <row r="54" spans="1:13" ht="21.75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A55" s="6" t="s">
        <v>275</v>
      </c>
      <c r="B55" s="7" t="s">
        <v>2929</v>
      </c>
      <c r="M55" s="47"/>
    </row>
    <row r="57" spans="1:13" ht="22.5" x14ac:dyDescent="0.25">
      <c r="A57" s="8" t="s">
        <v>277</v>
      </c>
      <c r="B57" s="9" t="s">
        <v>280</v>
      </c>
      <c r="C57" s="26" t="s">
        <v>295</v>
      </c>
      <c r="D57"/>
      <c r="E57"/>
      <c r="F57"/>
      <c r="G57"/>
      <c r="H57"/>
      <c r="I57"/>
      <c r="J57"/>
      <c r="K57"/>
    </row>
    <row r="58" spans="1:13" ht="15" x14ac:dyDescent="0.25">
      <c r="A58" s="10" t="s">
        <v>325</v>
      </c>
      <c r="B58" s="11">
        <v>4125242.0699999994</v>
      </c>
      <c r="C58" s="46">
        <f>B58/B63</f>
        <v>2.917103080457668E-2</v>
      </c>
      <c r="D58"/>
      <c r="E58" s="64"/>
      <c r="F58" s="12"/>
      <c r="G58"/>
      <c r="H58"/>
      <c r="I58"/>
      <c r="J58"/>
      <c r="K58"/>
    </row>
    <row r="59" spans="1:13" ht="15" x14ac:dyDescent="0.25">
      <c r="A59" s="10" t="s">
        <v>6654</v>
      </c>
      <c r="B59" s="11">
        <v>1373706.2799999998</v>
      </c>
      <c r="C59" s="46">
        <f>B59/B63</f>
        <v>9.7139580006078141E-3</v>
      </c>
      <c r="D59"/>
      <c r="E59" s="64"/>
      <c r="F59" s="12"/>
      <c r="G59"/>
      <c r="H59"/>
      <c r="I59"/>
      <c r="J59"/>
      <c r="K59"/>
    </row>
    <row r="60" spans="1:13" s="73" customFormat="1" ht="15" x14ac:dyDescent="0.25">
      <c r="A60" s="10" t="s">
        <v>326</v>
      </c>
      <c r="B60" s="11">
        <v>6173412.019999993</v>
      </c>
      <c r="C60" s="74">
        <f>B60/B63</f>
        <v>4.3654357525924239E-2</v>
      </c>
      <c r="D60" s="70"/>
      <c r="E60" s="71"/>
      <c r="F60" s="72"/>
      <c r="G60" s="70"/>
      <c r="H60" s="70"/>
      <c r="I60" s="70"/>
      <c r="J60" s="70"/>
      <c r="K60" s="70"/>
    </row>
    <row r="61" spans="1:13" ht="15" x14ac:dyDescent="0.25">
      <c r="A61" s="10" t="s">
        <v>321</v>
      </c>
      <c r="B61" s="11">
        <v>127699113.95999993</v>
      </c>
      <c r="C61" s="46">
        <f>B61/B63</f>
        <v>0.90300513856737297</v>
      </c>
      <c r="D61"/>
      <c r="E61" s="64"/>
      <c r="F61" s="12"/>
      <c r="G61"/>
      <c r="H61"/>
      <c r="I61"/>
      <c r="J61"/>
      <c r="K61"/>
    </row>
    <row r="62" spans="1:13" ht="15" x14ac:dyDescent="0.25">
      <c r="A62" s="10" t="s">
        <v>323</v>
      </c>
      <c r="B62" s="11">
        <v>2044236.9500000004</v>
      </c>
      <c r="C62" s="46">
        <f>B62/B63</f>
        <v>1.445551510151837E-2</v>
      </c>
      <c r="D62"/>
      <c r="E62" s="64"/>
      <c r="F62" s="12"/>
      <c r="G62"/>
      <c r="H62"/>
      <c r="I62"/>
      <c r="J62"/>
      <c r="K62"/>
    </row>
    <row r="63" spans="1:13" ht="15" x14ac:dyDescent="0.25">
      <c r="A63" s="10" t="s">
        <v>278</v>
      </c>
      <c r="B63" s="11">
        <v>141415711.27999991</v>
      </c>
      <c r="D63"/>
      <c r="E63"/>
      <c r="F63"/>
      <c r="G63"/>
      <c r="H63"/>
      <c r="I63"/>
      <c r="J63"/>
      <c r="K63"/>
    </row>
  </sheetData>
  <printOptions horizontalCentered="1"/>
  <pageMargins left="0.31496062992125984" right="0.31496062992125984" top="0.82677165354330717" bottom="0.35433070866141736" header="0.31496062992125984" footer="0.31496062992125984"/>
  <pageSetup paperSize="9" scale="87" fitToHeight="0" orientation="landscape" r:id="rId7"/>
  <headerFooter>
    <oddHeader>&amp;C&amp;"Arial Narrow,Negrita"&amp;14&amp;UCONTRATACION AYUNTAMIENTO DE VALLADOLID -  EJERCICIO 2024
&amp;"-,Normal"&amp;11&amp;U
&amp;G</oddHeader>
    <oddFooter>&amp;R&amp;P / &amp;N</oddFooter>
  </headerFooter>
  <rowBreaks count="1" manualBreakCount="1">
    <brk id="31" max="16383" man="1"/>
  </rowBreaks>
  <legacyDrawingHF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showGridLines="0" view="pageLayout" zoomScaleNormal="100" workbookViewId="0"/>
  </sheetViews>
  <sheetFormatPr baseColWidth="10" defaultColWidth="44.28515625" defaultRowHeight="12.75" x14ac:dyDescent="0.25"/>
  <cols>
    <col min="1" max="1" width="42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275</v>
      </c>
      <c r="B1" s="14" t="s">
        <v>2929</v>
      </c>
    </row>
    <row r="2" spans="1:13" x14ac:dyDescent="0.25">
      <c r="A2" s="13" t="s">
        <v>6</v>
      </c>
      <c r="B2" s="14" t="s">
        <v>2929</v>
      </c>
      <c r="G2" s="42"/>
    </row>
    <row r="3" spans="1:13" ht="25.5" x14ac:dyDescent="0.25">
      <c r="A3" s="13" t="s">
        <v>70</v>
      </c>
      <c r="B3" s="14" t="s">
        <v>326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280</v>
      </c>
      <c r="B5" s="13" t="s">
        <v>279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51" x14ac:dyDescent="0.25">
      <c r="A6" s="17" t="s">
        <v>277</v>
      </c>
      <c r="B6" s="18" t="s">
        <v>101</v>
      </c>
      <c r="C6" s="18" t="s">
        <v>2908</v>
      </c>
      <c r="D6" s="18" t="s">
        <v>324</v>
      </c>
      <c r="E6" s="18" t="s">
        <v>2909</v>
      </c>
      <c r="F6" s="18" t="s">
        <v>2910</v>
      </c>
      <c r="G6" s="18" t="s">
        <v>2911</v>
      </c>
      <c r="H6" s="18" t="s">
        <v>2912</v>
      </c>
      <c r="I6" s="18" t="s">
        <v>2913</v>
      </c>
      <c r="J6" s="18" t="s">
        <v>2914</v>
      </c>
      <c r="K6" s="18" t="s">
        <v>2915</v>
      </c>
      <c r="L6" s="18" t="s">
        <v>305</v>
      </c>
      <c r="M6" s="18" t="s">
        <v>278</v>
      </c>
    </row>
    <row r="7" spans="1:13" s="20" customFormat="1" x14ac:dyDescent="0.25">
      <c r="A7" s="21" t="s">
        <v>300</v>
      </c>
      <c r="B7" s="19">
        <v>375.1</v>
      </c>
      <c r="C7" s="19"/>
      <c r="D7" s="19">
        <v>2407.11</v>
      </c>
      <c r="E7" s="19"/>
      <c r="F7" s="19"/>
      <c r="G7" s="19">
        <v>653.84999999999991</v>
      </c>
      <c r="H7" s="19"/>
      <c r="I7" s="19"/>
      <c r="J7" s="19"/>
      <c r="K7" s="19">
        <v>6.06</v>
      </c>
      <c r="L7" s="19">
        <v>148.94999999999999</v>
      </c>
      <c r="M7" s="19">
        <v>3591.0699999999997</v>
      </c>
    </row>
    <row r="8" spans="1:13" s="20" customFormat="1" ht="25.5" x14ac:dyDescent="0.25">
      <c r="A8" s="21" t="s">
        <v>3803</v>
      </c>
      <c r="B8" s="19"/>
      <c r="C8" s="19"/>
      <c r="D8" s="19"/>
      <c r="E8" s="19"/>
      <c r="F8" s="19"/>
      <c r="G8" s="19"/>
      <c r="H8" s="19">
        <v>912.34</v>
      </c>
      <c r="I8" s="19"/>
      <c r="J8" s="19"/>
      <c r="K8" s="19"/>
      <c r="L8" s="19"/>
      <c r="M8" s="19">
        <v>912.34</v>
      </c>
    </row>
    <row r="9" spans="1:13" s="20" customFormat="1" x14ac:dyDescent="0.25">
      <c r="A9" s="21" t="s">
        <v>3598</v>
      </c>
      <c r="B9" s="19">
        <v>17303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>
        <v>17303</v>
      </c>
    </row>
    <row r="10" spans="1:13" s="20" customFormat="1" x14ac:dyDescent="0.25">
      <c r="A10" s="21" t="s">
        <v>3626</v>
      </c>
      <c r="B10" s="19"/>
      <c r="C10" s="19"/>
      <c r="D10" s="19"/>
      <c r="E10" s="19"/>
      <c r="F10" s="19"/>
      <c r="G10" s="19">
        <v>500</v>
      </c>
      <c r="H10" s="19"/>
      <c r="I10" s="19"/>
      <c r="J10" s="19"/>
      <c r="K10" s="19">
        <v>500</v>
      </c>
      <c r="L10" s="19"/>
      <c r="M10" s="19">
        <v>1000</v>
      </c>
    </row>
    <row r="11" spans="1:13" s="20" customFormat="1" x14ac:dyDescent="0.25">
      <c r="A11" s="21" t="s">
        <v>6478</v>
      </c>
      <c r="B11" s="19"/>
      <c r="C11" s="19"/>
      <c r="D11" s="19"/>
      <c r="E11" s="19"/>
      <c r="F11" s="19"/>
      <c r="G11" s="19"/>
      <c r="H11" s="19"/>
      <c r="I11" s="19"/>
      <c r="J11" s="19"/>
      <c r="K11" s="19">
        <v>9000</v>
      </c>
      <c r="L11" s="19"/>
      <c r="M11" s="19">
        <v>9000</v>
      </c>
    </row>
    <row r="12" spans="1:13" s="20" customFormat="1" x14ac:dyDescent="0.25">
      <c r="A12" s="21" t="s">
        <v>85</v>
      </c>
      <c r="B12" s="19">
        <v>1579.53</v>
      </c>
      <c r="C12" s="19"/>
      <c r="D12" s="19"/>
      <c r="E12" s="19">
        <v>5595.74</v>
      </c>
      <c r="F12" s="19"/>
      <c r="G12" s="19"/>
      <c r="H12" s="19"/>
      <c r="I12" s="19"/>
      <c r="J12" s="19"/>
      <c r="K12" s="19"/>
      <c r="L12" s="19"/>
      <c r="M12" s="19">
        <v>7175.2699999999995</v>
      </c>
    </row>
    <row r="13" spans="1:13" s="20" customFormat="1" x14ac:dyDescent="0.25">
      <c r="A13" s="21" t="s">
        <v>5084</v>
      </c>
      <c r="B13" s="19"/>
      <c r="C13" s="19"/>
      <c r="D13" s="19"/>
      <c r="E13" s="19"/>
      <c r="F13" s="19"/>
      <c r="G13" s="19"/>
      <c r="H13" s="19">
        <v>6204.55</v>
      </c>
      <c r="I13" s="19"/>
      <c r="J13" s="19"/>
      <c r="K13" s="19"/>
      <c r="L13" s="19"/>
      <c r="M13" s="19">
        <v>6204.55</v>
      </c>
    </row>
    <row r="14" spans="1:13" s="20" customFormat="1" x14ac:dyDescent="0.25">
      <c r="A14" s="21" t="s">
        <v>6245</v>
      </c>
      <c r="B14" s="19"/>
      <c r="C14" s="19"/>
      <c r="D14" s="19"/>
      <c r="E14" s="19"/>
      <c r="F14" s="19"/>
      <c r="G14" s="19">
        <v>7260</v>
      </c>
      <c r="H14" s="19"/>
      <c r="I14" s="19"/>
      <c r="J14" s="19"/>
      <c r="K14" s="19"/>
      <c r="L14" s="19"/>
      <c r="M14" s="19">
        <v>7260</v>
      </c>
    </row>
    <row r="15" spans="1:13" s="20" customFormat="1" x14ac:dyDescent="0.25">
      <c r="A15" s="21" t="s">
        <v>2391</v>
      </c>
      <c r="B15" s="19">
        <v>726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>
        <v>726</v>
      </c>
    </row>
    <row r="16" spans="1:13" s="20" customFormat="1" x14ac:dyDescent="0.25">
      <c r="A16" s="21" t="s">
        <v>6249</v>
      </c>
      <c r="B16" s="19"/>
      <c r="C16" s="19"/>
      <c r="D16" s="19"/>
      <c r="E16" s="19">
        <v>1200</v>
      </c>
      <c r="F16" s="19"/>
      <c r="G16" s="19"/>
      <c r="H16" s="19"/>
      <c r="I16" s="19"/>
      <c r="J16" s="19"/>
      <c r="K16" s="19"/>
      <c r="L16" s="19"/>
      <c r="M16" s="19">
        <v>1200</v>
      </c>
    </row>
    <row r="17" spans="1:13" s="20" customFormat="1" x14ac:dyDescent="0.25">
      <c r="A17" s="21" t="s">
        <v>6251</v>
      </c>
      <c r="B17" s="19"/>
      <c r="C17" s="19"/>
      <c r="D17" s="19"/>
      <c r="E17" s="19">
        <v>2000</v>
      </c>
      <c r="F17" s="19"/>
      <c r="G17" s="19"/>
      <c r="H17" s="19"/>
      <c r="I17" s="19"/>
      <c r="J17" s="19"/>
      <c r="K17" s="19"/>
      <c r="L17" s="19"/>
      <c r="M17" s="19">
        <v>2000</v>
      </c>
    </row>
    <row r="18" spans="1:13" s="20" customFormat="1" x14ac:dyDescent="0.25">
      <c r="A18" s="21" t="s">
        <v>948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>
        <v>1082.27</v>
      </c>
      <c r="M18" s="19">
        <v>1082.27</v>
      </c>
    </row>
    <row r="19" spans="1:13" s="20" customFormat="1" x14ac:dyDescent="0.25">
      <c r="A19" s="21" t="s">
        <v>723</v>
      </c>
      <c r="B19" s="19"/>
      <c r="C19" s="19"/>
      <c r="D19" s="19">
        <v>668.53</v>
      </c>
      <c r="E19" s="19"/>
      <c r="F19" s="19"/>
      <c r="G19" s="19">
        <v>4840</v>
      </c>
      <c r="H19" s="19"/>
      <c r="I19" s="19"/>
      <c r="J19" s="19">
        <v>3260.95</v>
      </c>
      <c r="K19" s="19">
        <v>2828.3899999999994</v>
      </c>
      <c r="L19" s="19">
        <v>6099.01</v>
      </c>
      <c r="M19" s="19">
        <v>17696.879999999997</v>
      </c>
    </row>
    <row r="20" spans="1:13" s="20" customFormat="1" x14ac:dyDescent="0.25">
      <c r="A20" s="21" t="s">
        <v>5873</v>
      </c>
      <c r="B20" s="19"/>
      <c r="C20" s="19">
        <v>502.15</v>
      </c>
      <c r="D20" s="19"/>
      <c r="E20" s="19"/>
      <c r="F20" s="19"/>
      <c r="G20" s="19"/>
      <c r="H20" s="19"/>
      <c r="I20" s="19"/>
      <c r="J20" s="19"/>
      <c r="K20" s="19"/>
      <c r="L20" s="19"/>
      <c r="M20" s="19">
        <v>502.15</v>
      </c>
    </row>
    <row r="21" spans="1:13" s="20" customFormat="1" x14ac:dyDescent="0.25">
      <c r="A21" s="21" t="s">
        <v>4882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>
        <v>592.9</v>
      </c>
      <c r="M21" s="19">
        <v>592.9</v>
      </c>
    </row>
    <row r="22" spans="1:13" s="20" customFormat="1" x14ac:dyDescent="0.25">
      <c r="A22" s="21" t="s">
        <v>6261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3719.54</v>
      </c>
      <c r="M22" s="19">
        <v>3719.54</v>
      </c>
    </row>
    <row r="23" spans="1:13" s="20" customFormat="1" x14ac:dyDescent="0.25">
      <c r="A23" s="21" t="s">
        <v>5419</v>
      </c>
      <c r="B23" s="19"/>
      <c r="C23" s="19"/>
      <c r="D23" s="19"/>
      <c r="E23" s="19">
        <v>1500</v>
      </c>
      <c r="F23" s="19"/>
      <c r="G23" s="19"/>
      <c r="H23" s="19"/>
      <c r="I23" s="19"/>
      <c r="J23" s="19"/>
      <c r="K23" s="19"/>
      <c r="L23" s="19"/>
      <c r="M23" s="19">
        <v>1500</v>
      </c>
    </row>
    <row r="24" spans="1:13" s="20" customFormat="1" x14ac:dyDescent="0.25">
      <c r="A24" s="21" t="s">
        <v>5893</v>
      </c>
      <c r="B24" s="19"/>
      <c r="C24" s="19"/>
      <c r="D24" s="19"/>
      <c r="E24" s="19"/>
      <c r="F24" s="19"/>
      <c r="G24" s="19"/>
      <c r="H24" s="19">
        <v>3369.85</v>
      </c>
      <c r="I24" s="19"/>
      <c r="J24" s="19"/>
      <c r="K24" s="19"/>
      <c r="L24" s="19"/>
      <c r="M24" s="19">
        <v>3369.85</v>
      </c>
    </row>
    <row r="25" spans="1:13" s="20" customFormat="1" x14ac:dyDescent="0.25">
      <c r="A25" s="21" t="s">
        <v>1091</v>
      </c>
      <c r="B25" s="19">
        <v>5445</v>
      </c>
      <c r="C25" s="19"/>
      <c r="D25" s="19"/>
      <c r="E25" s="19"/>
      <c r="F25" s="19"/>
      <c r="G25" s="19"/>
      <c r="H25" s="19"/>
      <c r="I25" s="19">
        <v>605</v>
      </c>
      <c r="J25" s="19"/>
      <c r="K25" s="19"/>
      <c r="L25" s="19"/>
      <c r="M25" s="19">
        <v>6050</v>
      </c>
    </row>
    <row r="26" spans="1:13" s="20" customFormat="1" x14ac:dyDescent="0.25">
      <c r="A26" s="21" t="s">
        <v>2661</v>
      </c>
      <c r="B26" s="19"/>
      <c r="C26" s="19"/>
      <c r="D26" s="19"/>
      <c r="E26" s="19"/>
      <c r="F26" s="19"/>
      <c r="G26" s="19"/>
      <c r="H26" s="19"/>
      <c r="I26" s="19"/>
      <c r="J26" s="19">
        <v>8915.2800000000007</v>
      </c>
      <c r="K26" s="19"/>
      <c r="L26" s="19"/>
      <c r="M26" s="19">
        <v>8915.2800000000007</v>
      </c>
    </row>
    <row r="27" spans="1:13" s="20" customFormat="1" x14ac:dyDescent="0.25">
      <c r="A27" s="21" t="s">
        <v>24</v>
      </c>
      <c r="B27" s="19">
        <v>11510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>
        <v>11510</v>
      </c>
    </row>
    <row r="28" spans="1:13" s="20" customFormat="1" x14ac:dyDescent="0.25">
      <c r="A28" s="21" t="s">
        <v>23</v>
      </c>
      <c r="B28" s="19">
        <v>12161.52</v>
      </c>
      <c r="C28" s="19"/>
      <c r="D28" s="19"/>
      <c r="E28" s="19"/>
      <c r="F28" s="19"/>
      <c r="G28" s="19">
        <v>3025</v>
      </c>
      <c r="H28" s="19"/>
      <c r="I28" s="19"/>
      <c r="J28" s="19"/>
      <c r="K28" s="19"/>
      <c r="L28" s="19"/>
      <c r="M28" s="19">
        <v>15186.52</v>
      </c>
    </row>
    <row r="29" spans="1:13" s="20" customFormat="1" x14ac:dyDescent="0.25">
      <c r="A29" s="21" t="s">
        <v>4250</v>
      </c>
      <c r="B29" s="19"/>
      <c r="C29" s="19"/>
      <c r="D29" s="19"/>
      <c r="E29" s="19"/>
      <c r="F29" s="19"/>
      <c r="G29" s="19"/>
      <c r="H29" s="19">
        <v>1605.14</v>
      </c>
      <c r="I29" s="19"/>
      <c r="J29" s="19"/>
      <c r="K29" s="19"/>
      <c r="L29" s="19"/>
      <c r="M29" s="19">
        <v>1605.14</v>
      </c>
    </row>
    <row r="30" spans="1:13" s="20" customFormat="1" x14ac:dyDescent="0.25">
      <c r="A30" s="21" t="s">
        <v>6705</v>
      </c>
      <c r="B30" s="19"/>
      <c r="C30" s="19"/>
      <c r="D30" s="19"/>
      <c r="E30" s="19"/>
      <c r="F30" s="19"/>
      <c r="G30" s="19"/>
      <c r="H30" s="19">
        <v>16443.900000000001</v>
      </c>
      <c r="I30" s="19"/>
      <c r="J30" s="19"/>
      <c r="K30" s="19"/>
      <c r="L30" s="19"/>
      <c r="M30" s="19">
        <v>16443.900000000001</v>
      </c>
    </row>
    <row r="31" spans="1:13" s="20" customFormat="1" x14ac:dyDescent="0.25">
      <c r="A31" s="21" t="s">
        <v>6264</v>
      </c>
      <c r="B31" s="19"/>
      <c r="C31" s="19"/>
      <c r="D31" s="19"/>
      <c r="E31" s="19"/>
      <c r="F31" s="19">
        <v>968</v>
      </c>
      <c r="G31" s="19"/>
      <c r="H31" s="19"/>
      <c r="I31" s="19"/>
      <c r="J31" s="19"/>
      <c r="K31" s="19"/>
      <c r="L31" s="19">
        <v>847</v>
      </c>
      <c r="M31" s="19">
        <v>1815</v>
      </c>
    </row>
    <row r="32" spans="1:13" s="20" customFormat="1" x14ac:dyDescent="0.25">
      <c r="A32" s="21" t="s">
        <v>6267</v>
      </c>
      <c r="B32" s="19"/>
      <c r="C32" s="19">
        <v>1841.32</v>
      </c>
      <c r="D32" s="19"/>
      <c r="E32" s="19"/>
      <c r="F32" s="19"/>
      <c r="G32" s="19"/>
      <c r="H32" s="19"/>
      <c r="I32" s="19"/>
      <c r="J32" s="19"/>
      <c r="K32" s="19"/>
      <c r="L32" s="19"/>
      <c r="M32" s="19">
        <v>1841.32</v>
      </c>
    </row>
    <row r="33" spans="1:13" s="20" customFormat="1" x14ac:dyDescent="0.25">
      <c r="A33" s="21" t="s">
        <v>615</v>
      </c>
      <c r="B33" s="19"/>
      <c r="C33" s="19"/>
      <c r="D33" s="19"/>
      <c r="E33" s="19"/>
      <c r="F33" s="19"/>
      <c r="G33" s="19"/>
      <c r="H33" s="19"/>
      <c r="I33" s="19"/>
      <c r="J33" s="19"/>
      <c r="K33" s="19">
        <v>13552</v>
      </c>
      <c r="L33" s="19"/>
      <c r="M33" s="19">
        <v>13552</v>
      </c>
    </row>
    <row r="34" spans="1:13" s="20" customFormat="1" x14ac:dyDescent="0.25">
      <c r="A34" s="21" t="s">
        <v>6269</v>
      </c>
      <c r="B34" s="19">
        <v>17436.099999999999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>
        <v>17436.099999999999</v>
      </c>
    </row>
    <row r="35" spans="1:13" s="20" customFormat="1" x14ac:dyDescent="0.25">
      <c r="A35" s="21" t="s">
        <v>6277</v>
      </c>
      <c r="B35" s="19"/>
      <c r="C35" s="19">
        <v>283.47000000000003</v>
      </c>
      <c r="D35" s="19"/>
      <c r="E35" s="19"/>
      <c r="F35" s="19"/>
      <c r="G35" s="19"/>
      <c r="H35" s="19"/>
      <c r="I35" s="19"/>
      <c r="J35" s="19"/>
      <c r="K35" s="19"/>
      <c r="L35" s="19"/>
      <c r="M35" s="19">
        <v>283.47000000000003</v>
      </c>
    </row>
    <row r="36" spans="1:13" s="20" customFormat="1" x14ac:dyDescent="0.25">
      <c r="A36" s="21" t="s">
        <v>3463</v>
      </c>
      <c r="B36" s="19"/>
      <c r="C36" s="19"/>
      <c r="D36" s="19"/>
      <c r="E36" s="19"/>
      <c r="F36" s="19"/>
      <c r="G36" s="19"/>
      <c r="H36" s="19">
        <v>1507.47</v>
      </c>
      <c r="I36" s="19"/>
      <c r="J36" s="19"/>
      <c r="K36" s="19"/>
      <c r="L36" s="19"/>
      <c r="M36" s="19">
        <v>1507.47</v>
      </c>
    </row>
    <row r="37" spans="1:13" s="20" customFormat="1" x14ac:dyDescent="0.25">
      <c r="A37" s="21" t="s">
        <v>376</v>
      </c>
      <c r="B37" s="19"/>
      <c r="C37" s="19"/>
      <c r="D37" s="19"/>
      <c r="E37" s="19"/>
      <c r="F37" s="19"/>
      <c r="G37" s="19"/>
      <c r="H37" s="19"/>
      <c r="I37" s="19"/>
      <c r="J37" s="19"/>
      <c r="K37" s="19">
        <v>1815</v>
      </c>
      <c r="L37" s="19"/>
      <c r="M37" s="19">
        <v>1815</v>
      </c>
    </row>
    <row r="38" spans="1:13" s="20" customFormat="1" x14ac:dyDescent="0.25">
      <c r="A38" s="21" t="s">
        <v>6279</v>
      </c>
      <c r="B38" s="19"/>
      <c r="C38" s="19"/>
      <c r="D38" s="19"/>
      <c r="E38" s="19"/>
      <c r="F38" s="19"/>
      <c r="G38" s="19"/>
      <c r="H38" s="19"/>
      <c r="I38" s="19"/>
      <c r="J38" s="19"/>
      <c r="K38" s="19">
        <v>428</v>
      </c>
      <c r="L38" s="19"/>
      <c r="M38" s="19">
        <v>428</v>
      </c>
    </row>
    <row r="39" spans="1:13" s="20" customFormat="1" x14ac:dyDescent="0.25">
      <c r="A39" s="21" t="s">
        <v>6281</v>
      </c>
      <c r="B39" s="19"/>
      <c r="C39" s="19"/>
      <c r="D39" s="19">
        <v>990</v>
      </c>
      <c r="E39" s="19"/>
      <c r="F39" s="19"/>
      <c r="G39" s="19"/>
      <c r="H39" s="19"/>
      <c r="I39" s="19"/>
      <c r="J39" s="19"/>
      <c r="K39" s="19"/>
      <c r="L39" s="19"/>
      <c r="M39" s="19">
        <v>990</v>
      </c>
    </row>
    <row r="40" spans="1:13" s="20" customFormat="1" x14ac:dyDescent="0.25">
      <c r="A40" s="21" t="s">
        <v>4241</v>
      </c>
      <c r="B40" s="19"/>
      <c r="C40" s="19"/>
      <c r="D40" s="19"/>
      <c r="E40" s="19"/>
      <c r="F40" s="19"/>
      <c r="G40" s="19">
        <v>163.47</v>
      </c>
      <c r="H40" s="19"/>
      <c r="I40" s="19"/>
      <c r="J40" s="19"/>
      <c r="K40" s="19"/>
      <c r="L40" s="19"/>
      <c r="M40" s="19">
        <v>163.47</v>
      </c>
    </row>
    <row r="41" spans="1:13" s="20" customFormat="1" x14ac:dyDescent="0.25">
      <c r="A41" s="21" t="s">
        <v>86</v>
      </c>
      <c r="B41" s="19">
        <v>205.57</v>
      </c>
      <c r="C41" s="19">
        <v>847</v>
      </c>
      <c r="D41" s="19">
        <v>1273.8900000000001</v>
      </c>
      <c r="E41" s="19">
        <v>9.44</v>
      </c>
      <c r="F41" s="19"/>
      <c r="G41" s="19">
        <v>7000</v>
      </c>
      <c r="H41" s="19">
        <v>155.34000000000003</v>
      </c>
      <c r="I41" s="19"/>
      <c r="J41" s="19">
        <v>167.98000000000002</v>
      </c>
      <c r="K41" s="19">
        <v>5178.66</v>
      </c>
      <c r="L41" s="19">
        <v>1774.76</v>
      </c>
      <c r="M41" s="19">
        <v>16612.64</v>
      </c>
    </row>
    <row r="42" spans="1:13" s="20" customFormat="1" x14ac:dyDescent="0.25">
      <c r="A42" s="21" t="s">
        <v>6293</v>
      </c>
      <c r="B42" s="19"/>
      <c r="C42" s="19"/>
      <c r="D42" s="19"/>
      <c r="E42" s="19"/>
      <c r="F42" s="19"/>
      <c r="G42" s="19"/>
      <c r="H42" s="19"/>
      <c r="I42" s="19"/>
      <c r="J42" s="19"/>
      <c r="K42" s="19">
        <v>605</v>
      </c>
      <c r="L42" s="19"/>
      <c r="M42" s="19">
        <v>605</v>
      </c>
    </row>
    <row r="43" spans="1:13" s="20" customFormat="1" x14ac:dyDescent="0.25">
      <c r="A43" s="21" t="s">
        <v>4859</v>
      </c>
      <c r="B43" s="19"/>
      <c r="C43" s="19"/>
      <c r="D43" s="19"/>
      <c r="E43" s="19"/>
      <c r="F43" s="19"/>
      <c r="G43" s="19"/>
      <c r="H43" s="19"/>
      <c r="I43" s="19"/>
      <c r="J43" s="19"/>
      <c r="K43" s="19">
        <v>2420</v>
      </c>
      <c r="L43" s="19"/>
      <c r="M43" s="19">
        <v>2420</v>
      </c>
    </row>
    <row r="44" spans="1:13" s="20" customFormat="1" x14ac:dyDescent="0.25">
      <c r="A44" s="21" t="s">
        <v>375</v>
      </c>
      <c r="B44" s="19"/>
      <c r="C44" s="19"/>
      <c r="D44" s="19"/>
      <c r="E44" s="19"/>
      <c r="F44" s="19"/>
      <c r="G44" s="19">
        <v>2141.6999999999998</v>
      </c>
      <c r="H44" s="19"/>
      <c r="I44" s="19"/>
      <c r="J44" s="19"/>
      <c r="K44" s="19"/>
      <c r="L44" s="19">
        <v>3925.82</v>
      </c>
      <c r="M44" s="19">
        <v>6067.52</v>
      </c>
    </row>
    <row r="45" spans="1:13" s="20" customFormat="1" x14ac:dyDescent="0.25">
      <c r="A45" s="21" t="s">
        <v>5262</v>
      </c>
      <c r="B45" s="19"/>
      <c r="C45" s="19"/>
      <c r="D45" s="19"/>
      <c r="E45" s="19"/>
      <c r="F45" s="19"/>
      <c r="G45" s="19"/>
      <c r="H45" s="19"/>
      <c r="I45" s="19"/>
      <c r="J45" s="19"/>
      <c r="K45" s="19">
        <v>986.15</v>
      </c>
      <c r="L45" s="19"/>
      <c r="M45" s="19">
        <v>986.15</v>
      </c>
    </row>
    <row r="46" spans="1:13" s="20" customFormat="1" x14ac:dyDescent="0.25">
      <c r="A46" s="21" t="s">
        <v>1016</v>
      </c>
      <c r="B46" s="19">
        <v>19.260000000000002</v>
      </c>
      <c r="C46" s="19"/>
      <c r="D46" s="19"/>
      <c r="E46" s="19"/>
      <c r="F46" s="19"/>
      <c r="G46" s="19"/>
      <c r="H46" s="19"/>
      <c r="I46" s="19"/>
      <c r="J46" s="19"/>
      <c r="K46" s="19">
        <v>4719.4799999999996</v>
      </c>
      <c r="L46" s="19"/>
      <c r="M46" s="19">
        <v>4738.74</v>
      </c>
    </row>
    <row r="47" spans="1:13" s="20" customFormat="1" x14ac:dyDescent="0.25">
      <c r="A47" s="21" t="s">
        <v>3696</v>
      </c>
      <c r="B47" s="19">
        <v>133.1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>
        <v>133.1</v>
      </c>
    </row>
    <row r="48" spans="1:13" s="20" customFormat="1" x14ac:dyDescent="0.25">
      <c r="A48" s="21" t="s">
        <v>5265</v>
      </c>
      <c r="B48" s="19"/>
      <c r="C48" s="19"/>
      <c r="D48" s="19"/>
      <c r="E48" s="19"/>
      <c r="F48" s="19"/>
      <c r="G48" s="19"/>
      <c r="H48" s="19"/>
      <c r="I48" s="19"/>
      <c r="J48" s="19"/>
      <c r="K48" s="19">
        <v>1135</v>
      </c>
      <c r="L48" s="19"/>
      <c r="M48" s="19">
        <v>1135</v>
      </c>
    </row>
    <row r="49" spans="1:13" s="20" customFormat="1" x14ac:dyDescent="0.25">
      <c r="A49" s="21" t="s">
        <v>6297</v>
      </c>
      <c r="B49" s="19"/>
      <c r="C49" s="19"/>
      <c r="D49" s="19"/>
      <c r="E49" s="19"/>
      <c r="F49" s="19"/>
      <c r="G49" s="19"/>
      <c r="H49" s="19">
        <v>544.5</v>
      </c>
      <c r="I49" s="19"/>
      <c r="J49" s="19"/>
      <c r="K49" s="19"/>
      <c r="L49" s="19"/>
      <c r="M49" s="19">
        <v>544.5</v>
      </c>
    </row>
    <row r="50" spans="1:13" s="20" customFormat="1" x14ac:dyDescent="0.25">
      <c r="A50" s="21" t="s">
        <v>383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>
        <v>2000</v>
      </c>
      <c r="M50" s="19">
        <v>2000</v>
      </c>
    </row>
    <row r="51" spans="1:13" s="20" customFormat="1" x14ac:dyDescent="0.25">
      <c r="A51" s="21" t="s">
        <v>3188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>
        <v>11010.28</v>
      </c>
      <c r="M51" s="19">
        <v>11010.28</v>
      </c>
    </row>
    <row r="52" spans="1:13" s="20" customFormat="1" x14ac:dyDescent="0.25">
      <c r="A52" s="21" t="s">
        <v>861</v>
      </c>
      <c r="B52" s="19"/>
      <c r="C52" s="19"/>
      <c r="D52" s="19"/>
      <c r="E52" s="19"/>
      <c r="F52" s="19"/>
      <c r="G52" s="19"/>
      <c r="H52" s="19">
        <v>1577.93</v>
      </c>
      <c r="I52" s="19"/>
      <c r="J52" s="19"/>
      <c r="K52" s="19"/>
      <c r="L52" s="19"/>
      <c r="M52" s="19">
        <v>1577.93</v>
      </c>
    </row>
    <row r="53" spans="1:13" s="20" customFormat="1" x14ac:dyDescent="0.25">
      <c r="A53" s="21" t="s">
        <v>3104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>
        <v>6327.09</v>
      </c>
      <c r="M53" s="19">
        <v>6327.09</v>
      </c>
    </row>
    <row r="54" spans="1:13" s="20" customFormat="1" x14ac:dyDescent="0.25">
      <c r="A54" s="21" t="s">
        <v>370</v>
      </c>
      <c r="B54" s="19">
        <v>250</v>
      </c>
      <c r="C54" s="19">
        <v>7272.0999999999995</v>
      </c>
      <c r="D54" s="19">
        <v>2104.1200000000003</v>
      </c>
      <c r="E54" s="19"/>
      <c r="F54" s="19">
        <v>5</v>
      </c>
      <c r="G54" s="19">
        <v>21.78</v>
      </c>
      <c r="H54" s="19"/>
      <c r="I54" s="19">
        <v>36.299999999999997</v>
      </c>
      <c r="J54" s="19"/>
      <c r="K54" s="19">
        <v>543.77</v>
      </c>
      <c r="L54" s="19">
        <v>2908.5</v>
      </c>
      <c r="M54" s="19">
        <v>13141.57</v>
      </c>
    </row>
    <row r="55" spans="1:13" s="20" customFormat="1" x14ac:dyDescent="0.25">
      <c r="A55" s="21" t="s">
        <v>6327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>
        <v>107.57</v>
      </c>
      <c r="M55" s="19">
        <v>107.57</v>
      </c>
    </row>
    <row r="56" spans="1:13" s="20" customFormat="1" x14ac:dyDescent="0.25">
      <c r="A56" s="21" t="s">
        <v>93</v>
      </c>
      <c r="B56" s="19"/>
      <c r="C56" s="19"/>
      <c r="D56" s="19"/>
      <c r="E56" s="19"/>
      <c r="F56" s="19"/>
      <c r="G56" s="19"/>
      <c r="H56" s="19"/>
      <c r="I56" s="19">
        <v>1100</v>
      </c>
      <c r="J56" s="19"/>
      <c r="K56" s="19"/>
      <c r="L56" s="19"/>
      <c r="M56" s="19">
        <v>1100</v>
      </c>
    </row>
    <row r="57" spans="1:13" s="20" customFormat="1" x14ac:dyDescent="0.25">
      <c r="A57" s="21" t="s">
        <v>6894</v>
      </c>
      <c r="B57" s="19"/>
      <c r="C57" s="19"/>
      <c r="D57" s="19"/>
      <c r="E57" s="19"/>
      <c r="F57" s="19"/>
      <c r="G57" s="19"/>
      <c r="H57" s="19">
        <v>3300</v>
      </c>
      <c r="I57" s="19"/>
      <c r="J57" s="19"/>
      <c r="K57" s="19"/>
      <c r="L57" s="19"/>
      <c r="M57" s="19">
        <v>3300</v>
      </c>
    </row>
    <row r="58" spans="1:13" s="20" customFormat="1" x14ac:dyDescent="0.25">
      <c r="A58" s="21" t="s">
        <v>6330</v>
      </c>
      <c r="B58" s="19">
        <v>14499.43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>
        <v>14499.43</v>
      </c>
    </row>
    <row r="59" spans="1:13" s="20" customFormat="1" ht="25.5" x14ac:dyDescent="0.25">
      <c r="A59" s="21" t="s">
        <v>6334</v>
      </c>
      <c r="B59" s="19">
        <v>16909.75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>
        <v>16909.75</v>
      </c>
    </row>
    <row r="60" spans="1:13" s="20" customFormat="1" x14ac:dyDescent="0.25">
      <c r="A60" s="21" t="s">
        <v>299</v>
      </c>
      <c r="B60" s="19"/>
      <c r="C60" s="19"/>
      <c r="D60" s="19"/>
      <c r="E60" s="19"/>
      <c r="F60" s="19"/>
      <c r="G60" s="19">
        <v>275</v>
      </c>
      <c r="H60" s="19"/>
      <c r="I60" s="19"/>
      <c r="J60" s="19"/>
      <c r="K60" s="19"/>
      <c r="L60" s="19"/>
      <c r="M60" s="19">
        <v>275</v>
      </c>
    </row>
    <row r="61" spans="1:13" s="20" customFormat="1" x14ac:dyDescent="0.25">
      <c r="A61" s="21" t="s">
        <v>38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>
        <v>7247.9</v>
      </c>
      <c r="M61" s="19">
        <v>7247.9</v>
      </c>
    </row>
    <row r="62" spans="1:13" s="20" customFormat="1" x14ac:dyDescent="0.25">
      <c r="A62" s="21" t="s">
        <v>6336</v>
      </c>
      <c r="B62" s="19"/>
      <c r="C62" s="19">
        <v>119.73</v>
      </c>
      <c r="D62" s="19"/>
      <c r="E62" s="19"/>
      <c r="F62" s="19"/>
      <c r="G62" s="19"/>
      <c r="H62" s="19"/>
      <c r="I62" s="19"/>
      <c r="J62" s="19"/>
      <c r="K62" s="19"/>
      <c r="L62" s="19"/>
      <c r="M62" s="19">
        <v>119.73</v>
      </c>
    </row>
    <row r="63" spans="1:13" s="20" customFormat="1" x14ac:dyDescent="0.25">
      <c r="A63" s="21" t="s">
        <v>3623</v>
      </c>
      <c r="B63" s="19">
        <v>7030.1</v>
      </c>
      <c r="C63" s="19"/>
      <c r="D63" s="19"/>
      <c r="E63" s="19"/>
      <c r="F63" s="19"/>
      <c r="G63" s="19">
        <v>2866.4900000000002</v>
      </c>
      <c r="H63" s="19"/>
      <c r="I63" s="19"/>
      <c r="J63" s="19"/>
      <c r="K63" s="19"/>
      <c r="L63" s="19"/>
      <c r="M63" s="19">
        <v>9896.59</v>
      </c>
    </row>
    <row r="64" spans="1:13" s="20" customFormat="1" x14ac:dyDescent="0.25">
      <c r="A64" s="21" t="s">
        <v>371</v>
      </c>
      <c r="B64" s="19"/>
      <c r="C64" s="19"/>
      <c r="D64" s="19">
        <v>1633.5</v>
      </c>
      <c r="E64" s="19"/>
      <c r="F64" s="19"/>
      <c r="G64" s="19"/>
      <c r="H64" s="19"/>
      <c r="I64" s="19"/>
      <c r="J64" s="19"/>
      <c r="K64" s="19"/>
      <c r="L64" s="19"/>
      <c r="M64" s="19">
        <v>1633.5</v>
      </c>
    </row>
    <row r="65" spans="1:13" s="20" customFormat="1" x14ac:dyDescent="0.25">
      <c r="A65" s="21" t="s">
        <v>78</v>
      </c>
      <c r="B65" s="19"/>
      <c r="C65" s="19"/>
      <c r="D65" s="19"/>
      <c r="E65" s="19"/>
      <c r="F65" s="19"/>
      <c r="G65" s="19"/>
      <c r="H65" s="19"/>
      <c r="I65" s="19">
        <v>3630</v>
      </c>
      <c r="J65" s="19"/>
      <c r="K65" s="19"/>
      <c r="L65" s="19"/>
      <c r="M65" s="19">
        <v>3630</v>
      </c>
    </row>
    <row r="66" spans="1:13" s="20" customFormat="1" x14ac:dyDescent="0.25">
      <c r="A66" s="21" t="s">
        <v>67</v>
      </c>
      <c r="B66" s="19">
        <v>4096.18</v>
      </c>
      <c r="C66" s="19"/>
      <c r="D66" s="19"/>
      <c r="E66" s="19"/>
      <c r="F66" s="19">
        <v>18129.84</v>
      </c>
      <c r="G66" s="19"/>
      <c r="H66" s="19"/>
      <c r="I66" s="19"/>
      <c r="J66" s="19"/>
      <c r="K66" s="19"/>
      <c r="L66" s="19"/>
      <c r="M66" s="19">
        <v>22226.02</v>
      </c>
    </row>
    <row r="67" spans="1:13" s="20" customFormat="1" x14ac:dyDescent="0.25">
      <c r="A67" s="21" t="s">
        <v>3886</v>
      </c>
      <c r="B67" s="19"/>
      <c r="C67" s="19"/>
      <c r="D67" s="19"/>
      <c r="E67" s="19"/>
      <c r="F67" s="19"/>
      <c r="G67" s="19"/>
      <c r="H67" s="19"/>
      <c r="I67" s="19"/>
      <c r="J67" s="19"/>
      <c r="K67" s="19">
        <v>1375</v>
      </c>
      <c r="L67" s="19"/>
      <c r="M67" s="19">
        <v>1375</v>
      </c>
    </row>
    <row r="68" spans="1:13" s="20" customFormat="1" x14ac:dyDescent="0.25">
      <c r="A68" s="21" t="s">
        <v>5493</v>
      </c>
      <c r="B68" s="19"/>
      <c r="C68" s="19"/>
      <c r="D68" s="19"/>
      <c r="E68" s="19"/>
      <c r="F68" s="19"/>
      <c r="G68" s="19"/>
      <c r="H68" s="19"/>
      <c r="I68" s="19"/>
      <c r="J68" s="19"/>
      <c r="K68" s="19">
        <v>850</v>
      </c>
      <c r="L68" s="19"/>
      <c r="M68" s="19">
        <v>850</v>
      </c>
    </row>
    <row r="69" spans="1:13" s="20" customFormat="1" x14ac:dyDescent="0.25">
      <c r="A69" s="21" t="s">
        <v>792</v>
      </c>
      <c r="B69" s="19">
        <v>7164.24</v>
      </c>
      <c r="C69" s="19"/>
      <c r="D69" s="19"/>
      <c r="E69" s="19"/>
      <c r="F69" s="19">
        <v>502.15</v>
      </c>
      <c r="G69" s="19"/>
      <c r="H69" s="19"/>
      <c r="I69" s="19"/>
      <c r="J69" s="19"/>
      <c r="K69" s="19">
        <v>1580.58</v>
      </c>
      <c r="L69" s="19"/>
      <c r="M69" s="19">
        <v>9246.9699999999993</v>
      </c>
    </row>
    <row r="70" spans="1:13" s="20" customFormat="1" x14ac:dyDescent="0.25">
      <c r="A70" s="21" t="s">
        <v>2289</v>
      </c>
      <c r="B70" s="19"/>
      <c r="C70" s="19"/>
      <c r="D70" s="19"/>
      <c r="E70" s="19"/>
      <c r="F70" s="19"/>
      <c r="G70" s="19"/>
      <c r="H70" s="19"/>
      <c r="I70" s="19"/>
      <c r="J70" s="19"/>
      <c r="K70" s="19">
        <v>1210</v>
      </c>
      <c r="L70" s="19"/>
      <c r="M70" s="19">
        <v>1210</v>
      </c>
    </row>
    <row r="71" spans="1:13" s="20" customFormat="1" x14ac:dyDescent="0.25">
      <c r="A71" s="21" t="s">
        <v>3401</v>
      </c>
      <c r="B71" s="19"/>
      <c r="C71" s="19"/>
      <c r="D71" s="19"/>
      <c r="E71" s="19"/>
      <c r="F71" s="19"/>
      <c r="G71" s="19">
        <v>198</v>
      </c>
      <c r="H71" s="19"/>
      <c r="I71" s="19"/>
      <c r="J71" s="19"/>
      <c r="K71" s="19"/>
      <c r="L71" s="19"/>
      <c r="M71" s="19">
        <v>198</v>
      </c>
    </row>
    <row r="72" spans="1:13" s="20" customFormat="1" x14ac:dyDescent="0.25">
      <c r="A72" s="21" t="s">
        <v>4054</v>
      </c>
      <c r="B72" s="19">
        <v>3509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>
        <v>3509</v>
      </c>
    </row>
    <row r="73" spans="1:13" s="20" customFormat="1" x14ac:dyDescent="0.25">
      <c r="A73" s="21" t="s">
        <v>951</v>
      </c>
      <c r="B73" s="19"/>
      <c r="C73" s="19"/>
      <c r="D73" s="19"/>
      <c r="E73" s="19"/>
      <c r="F73" s="19"/>
      <c r="G73" s="19"/>
      <c r="H73" s="19"/>
      <c r="I73" s="19"/>
      <c r="J73" s="19"/>
      <c r="K73" s="19">
        <v>238.31</v>
      </c>
      <c r="L73" s="19"/>
      <c r="M73" s="19">
        <v>238.31</v>
      </c>
    </row>
    <row r="74" spans="1:13" s="20" customFormat="1" x14ac:dyDescent="0.25">
      <c r="A74" s="21" t="s">
        <v>4061</v>
      </c>
      <c r="B74" s="19"/>
      <c r="C74" s="19"/>
      <c r="D74" s="19"/>
      <c r="E74" s="19"/>
      <c r="F74" s="19"/>
      <c r="G74" s="19">
        <v>48733.84</v>
      </c>
      <c r="H74" s="19"/>
      <c r="I74" s="19"/>
      <c r="J74" s="19"/>
      <c r="K74" s="19"/>
      <c r="L74" s="19"/>
      <c r="M74" s="19">
        <v>48733.84</v>
      </c>
    </row>
    <row r="75" spans="1:13" s="20" customFormat="1" x14ac:dyDescent="0.25">
      <c r="A75" s="21" t="s">
        <v>27</v>
      </c>
      <c r="B75" s="19"/>
      <c r="C75" s="19"/>
      <c r="D75" s="19">
        <v>1485</v>
      </c>
      <c r="E75" s="19"/>
      <c r="F75" s="19"/>
      <c r="G75" s="19"/>
      <c r="H75" s="19"/>
      <c r="I75" s="19"/>
      <c r="J75" s="19"/>
      <c r="K75" s="19"/>
      <c r="L75" s="19"/>
      <c r="M75" s="19">
        <v>1485</v>
      </c>
    </row>
    <row r="76" spans="1:13" s="20" customFormat="1" x14ac:dyDescent="0.25">
      <c r="A76" s="21" t="s">
        <v>87</v>
      </c>
      <c r="B76" s="19">
        <v>7211.6</v>
      </c>
      <c r="C76" s="19"/>
      <c r="D76" s="19"/>
      <c r="E76" s="19"/>
      <c r="F76" s="19"/>
      <c r="G76" s="19"/>
      <c r="H76" s="19"/>
      <c r="I76" s="19"/>
      <c r="J76" s="19"/>
      <c r="K76" s="19"/>
      <c r="L76" s="19">
        <v>2037.71</v>
      </c>
      <c r="M76" s="19">
        <v>9249.3100000000013</v>
      </c>
    </row>
    <row r="77" spans="1:13" s="20" customFormat="1" x14ac:dyDescent="0.25">
      <c r="A77" s="21" t="s">
        <v>3143</v>
      </c>
      <c r="B77" s="19"/>
      <c r="C77" s="19"/>
      <c r="D77" s="19"/>
      <c r="E77" s="19"/>
      <c r="F77" s="19"/>
      <c r="G77" s="19"/>
      <c r="H77" s="19"/>
      <c r="I77" s="19"/>
      <c r="J77" s="19"/>
      <c r="K77" s="19">
        <v>399.29999999999995</v>
      </c>
      <c r="L77" s="19"/>
      <c r="M77" s="19">
        <v>399.29999999999995</v>
      </c>
    </row>
    <row r="78" spans="1:13" s="20" customFormat="1" x14ac:dyDescent="0.25">
      <c r="A78" s="21" t="s">
        <v>2037</v>
      </c>
      <c r="B78" s="19">
        <v>3026.85</v>
      </c>
      <c r="C78" s="19"/>
      <c r="D78" s="19"/>
      <c r="E78" s="19"/>
      <c r="F78" s="19"/>
      <c r="G78" s="19"/>
      <c r="H78" s="19"/>
      <c r="I78" s="19">
        <v>605</v>
      </c>
      <c r="J78" s="19"/>
      <c r="K78" s="19"/>
      <c r="L78" s="19"/>
      <c r="M78" s="19">
        <v>3631.85</v>
      </c>
    </row>
    <row r="79" spans="1:13" s="20" customFormat="1" x14ac:dyDescent="0.25">
      <c r="A79" s="21" t="s">
        <v>6357</v>
      </c>
      <c r="B79" s="19"/>
      <c r="C79" s="19"/>
      <c r="D79" s="19"/>
      <c r="E79" s="19"/>
      <c r="F79" s="19"/>
      <c r="G79" s="19"/>
      <c r="H79" s="19"/>
      <c r="I79" s="19"/>
      <c r="J79" s="19"/>
      <c r="K79" s="19">
        <v>1606</v>
      </c>
      <c r="L79" s="19"/>
      <c r="M79" s="19">
        <v>1606</v>
      </c>
    </row>
    <row r="80" spans="1:13" s="20" customFormat="1" x14ac:dyDescent="0.25">
      <c r="A80" s="21" t="s">
        <v>3596</v>
      </c>
      <c r="B80" s="19">
        <v>17787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>
        <v>17787</v>
      </c>
    </row>
    <row r="81" spans="1:13" s="20" customFormat="1" x14ac:dyDescent="0.25">
      <c r="A81" s="21" t="s">
        <v>8514</v>
      </c>
      <c r="B81" s="19">
        <v>2420</v>
      </c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>
        <v>2420</v>
      </c>
    </row>
    <row r="82" spans="1:13" s="20" customFormat="1" x14ac:dyDescent="0.25">
      <c r="A82" s="21" t="s">
        <v>6360</v>
      </c>
      <c r="B82" s="19"/>
      <c r="C82" s="19"/>
      <c r="D82" s="19"/>
      <c r="E82" s="19"/>
      <c r="F82" s="19"/>
      <c r="G82" s="19"/>
      <c r="H82" s="19"/>
      <c r="I82" s="19"/>
      <c r="J82" s="19"/>
      <c r="K82" s="19">
        <v>1200</v>
      </c>
      <c r="L82" s="19"/>
      <c r="M82" s="19">
        <v>1200</v>
      </c>
    </row>
    <row r="83" spans="1:13" s="20" customFormat="1" x14ac:dyDescent="0.25">
      <c r="A83" s="21" t="s">
        <v>6362</v>
      </c>
      <c r="B83" s="19"/>
      <c r="C83" s="19"/>
      <c r="D83" s="19">
        <v>110.35</v>
      </c>
      <c r="E83" s="19"/>
      <c r="F83" s="19"/>
      <c r="G83" s="19"/>
      <c r="H83" s="19"/>
      <c r="I83" s="19"/>
      <c r="J83" s="19"/>
      <c r="K83" s="19"/>
      <c r="L83" s="19"/>
      <c r="M83" s="19">
        <v>110.35</v>
      </c>
    </row>
    <row r="84" spans="1:13" s="20" customFormat="1" x14ac:dyDescent="0.25">
      <c r="A84" s="21" t="s">
        <v>5953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>
        <v>78.41</v>
      </c>
      <c r="M84" s="19">
        <v>78.41</v>
      </c>
    </row>
    <row r="85" spans="1:13" s="20" customFormat="1" x14ac:dyDescent="0.25">
      <c r="A85" s="21" t="s">
        <v>384</v>
      </c>
      <c r="B85" s="19"/>
      <c r="C85" s="19"/>
      <c r="D85" s="19"/>
      <c r="E85" s="19"/>
      <c r="F85" s="19"/>
      <c r="G85" s="19">
        <v>15252.05</v>
      </c>
      <c r="H85" s="19"/>
      <c r="I85" s="19"/>
      <c r="J85" s="19"/>
      <c r="K85" s="19"/>
      <c r="L85" s="19"/>
      <c r="M85" s="19">
        <v>15252.05</v>
      </c>
    </row>
    <row r="86" spans="1:13" s="20" customFormat="1" x14ac:dyDescent="0.25">
      <c r="A86" s="21" t="s">
        <v>6366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>
        <v>980.01</v>
      </c>
      <c r="M86" s="19">
        <v>980.01</v>
      </c>
    </row>
    <row r="87" spans="1:13" s="20" customFormat="1" x14ac:dyDescent="0.25">
      <c r="A87" s="21" t="s">
        <v>911</v>
      </c>
      <c r="B87" s="19"/>
      <c r="C87" s="19"/>
      <c r="D87" s="19">
        <v>952.51</v>
      </c>
      <c r="E87" s="19"/>
      <c r="F87" s="19"/>
      <c r="G87" s="19"/>
      <c r="H87" s="19"/>
      <c r="I87" s="19"/>
      <c r="J87" s="19"/>
      <c r="K87" s="19"/>
      <c r="L87" s="19"/>
      <c r="M87" s="19">
        <v>952.51</v>
      </c>
    </row>
    <row r="88" spans="1:13" s="20" customFormat="1" x14ac:dyDescent="0.25">
      <c r="A88" s="21" t="s">
        <v>6370</v>
      </c>
      <c r="B88" s="19">
        <v>6500</v>
      </c>
      <c r="C88" s="19">
        <v>9818.01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v>16318.01</v>
      </c>
    </row>
    <row r="89" spans="1:13" s="20" customFormat="1" x14ac:dyDescent="0.25">
      <c r="A89" s="21" t="s">
        <v>791</v>
      </c>
      <c r="B89" s="19"/>
      <c r="C89" s="19"/>
      <c r="D89" s="19">
        <v>1754.5</v>
      </c>
      <c r="E89" s="19"/>
      <c r="F89" s="19"/>
      <c r="G89" s="19"/>
      <c r="H89" s="19"/>
      <c r="I89" s="19"/>
      <c r="J89" s="19"/>
      <c r="K89" s="19">
        <v>363</v>
      </c>
      <c r="L89" s="19"/>
      <c r="M89" s="19">
        <v>2117.5</v>
      </c>
    </row>
    <row r="90" spans="1:13" s="20" customFormat="1" x14ac:dyDescent="0.25">
      <c r="A90" s="21" t="s">
        <v>33</v>
      </c>
      <c r="B90" s="19"/>
      <c r="C90" s="19"/>
      <c r="D90" s="19">
        <v>5595.6399999999994</v>
      </c>
      <c r="E90" s="19"/>
      <c r="F90" s="19"/>
      <c r="G90" s="19">
        <v>2178</v>
      </c>
      <c r="H90" s="19">
        <v>3273.63</v>
      </c>
      <c r="I90" s="19"/>
      <c r="J90" s="19"/>
      <c r="K90" s="19">
        <v>504.57</v>
      </c>
      <c r="L90" s="19">
        <v>3972.87</v>
      </c>
      <c r="M90" s="19">
        <v>15524.71</v>
      </c>
    </row>
    <row r="91" spans="1:13" s="20" customFormat="1" x14ac:dyDescent="0.25">
      <c r="A91" s="21" t="s">
        <v>6005</v>
      </c>
      <c r="B91" s="19"/>
      <c r="C91" s="19">
        <v>760</v>
      </c>
      <c r="D91" s="19"/>
      <c r="E91" s="19"/>
      <c r="F91" s="19"/>
      <c r="G91" s="19"/>
      <c r="H91" s="19"/>
      <c r="I91" s="19"/>
      <c r="J91" s="19"/>
      <c r="K91" s="19"/>
      <c r="L91" s="19"/>
      <c r="M91" s="19">
        <v>760</v>
      </c>
    </row>
    <row r="92" spans="1:13" s="20" customFormat="1" x14ac:dyDescent="0.25">
      <c r="A92" s="21" t="s">
        <v>14</v>
      </c>
      <c r="B92" s="19"/>
      <c r="C92" s="19"/>
      <c r="D92" s="19"/>
      <c r="E92" s="19"/>
      <c r="F92" s="19"/>
      <c r="G92" s="19"/>
      <c r="H92" s="19"/>
      <c r="I92" s="19"/>
      <c r="J92" s="19"/>
      <c r="K92" s="19">
        <v>14691.07</v>
      </c>
      <c r="L92" s="19"/>
      <c r="M92" s="19">
        <v>14691.07</v>
      </c>
    </row>
    <row r="93" spans="1:13" s="20" customFormat="1" x14ac:dyDescent="0.25">
      <c r="A93" s="21" t="s">
        <v>6392</v>
      </c>
      <c r="B93" s="19"/>
      <c r="C93" s="19"/>
      <c r="D93" s="19"/>
      <c r="E93" s="19">
        <v>6699.77</v>
      </c>
      <c r="F93" s="19"/>
      <c r="G93" s="19"/>
      <c r="H93" s="19"/>
      <c r="I93" s="19"/>
      <c r="J93" s="19"/>
      <c r="K93" s="19"/>
      <c r="L93" s="19"/>
      <c r="M93" s="19">
        <v>6699.77</v>
      </c>
    </row>
    <row r="94" spans="1:13" s="20" customFormat="1" x14ac:dyDescent="0.25">
      <c r="A94" s="21" t="s">
        <v>6394</v>
      </c>
      <c r="B94" s="19"/>
      <c r="C94" s="19"/>
      <c r="D94" s="19">
        <v>450</v>
      </c>
      <c r="E94" s="19"/>
      <c r="F94" s="19"/>
      <c r="G94" s="19"/>
      <c r="H94" s="19"/>
      <c r="I94" s="19"/>
      <c r="J94" s="19"/>
      <c r="K94" s="19"/>
      <c r="L94" s="19"/>
      <c r="M94" s="19">
        <v>450</v>
      </c>
    </row>
    <row r="95" spans="1:13" s="20" customFormat="1" ht="25.5" x14ac:dyDescent="0.25">
      <c r="A95" s="21" t="s">
        <v>4857</v>
      </c>
      <c r="B95" s="19"/>
      <c r="C95" s="19"/>
      <c r="D95" s="19"/>
      <c r="E95" s="19"/>
      <c r="F95" s="19"/>
      <c r="G95" s="19"/>
      <c r="H95" s="19"/>
      <c r="I95" s="19"/>
      <c r="J95" s="19"/>
      <c r="K95" s="19">
        <v>2200</v>
      </c>
      <c r="L95" s="19"/>
      <c r="M95" s="19">
        <v>2200</v>
      </c>
    </row>
    <row r="96" spans="1:13" s="20" customFormat="1" x14ac:dyDescent="0.25">
      <c r="A96" s="21" t="s">
        <v>4640</v>
      </c>
      <c r="B96" s="19"/>
      <c r="C96" s="19"/>
      <c r="D96" s="19"/>
      <c r="E96" s="19"/>
      <c r="F96" s="19"/>
      <c r="G96" s="19"/>
      <c r="H96" s="19"/>
      <c r="I96" s="19"/>
      <c r="J96" s="19">
        <v>1500</v>
      </c>
      <c r="K96" s="19"/>
      <c r="L96" s="19"/>
      <c r="M96" s="19">
        <v>1500</v>
      </c>
    </row>
    <row r="97" spans="1:13" s="20" customFormat="1" x14ac:dyDescent="0.25">
      <c r="A97" s="21" t="s">
        <v>6396</v>
      </c>
      <c r="B97" s="19"/>
      <c r="C97" s="19"/>
      <c r="D97" s="19"/>
      <c r="E97" s="19"/>
      <c r="F97" s="19"/>
      <c r="G97" s="19"/>
      <c r="H97" s="19"/>
      <c r="I97" s="19"/>
      <c r="J97" s="19"/>
      <c r="K97" s="19">
        <v>250</v>
      </c>
      <c r="L97" s="19"/>
      <c r="M97" s="19">
        <v>250</v>
      </c>
    </row>
    <row r="98" spans="1:13" s="20" customFormat="1" x14ac:dyDescent="0.25">
      <c r="A98" s="21" t="s">
        <v>4255</v>
      </c>
      <c r="B98" s="19"/>
      <c r="C98" s="19"/>
      <c r="D98" s="19"/>
      <c r="E98" s="19"/>
      <c r="F98" s="19"/>
      <c r="G98" s="19"/>
      <c r="H98" s="19"/>
      <c r="I98" s="19"/>
      <c r="J98" s="19"/>
      <c r="K98" s="19">
        <v>350</v>
      </c>
      <c r="L98" s="19"/>
      <c r="M98" s="19">
        <v>350</v>
      </c>
    </row>
    <row r="99" spans="1:13" s="20" customFormat="1" x14ac:dyDescent="0.25">
      <c r="A99" s="21" t="s">
        <v>1084</v>
      </c>
      <c r="B99" s="19"/>
      <c r="C99" s="19"/>
      <c r="D99" s="19">
        <v>950</v>
      </c>
      <c r="E99" s="19"/>
      <c r="F99" s="19"/>
      <c r="G99" s="19"/>
      <c r="H99" s="19"/>
      <c r="I99" s="19"/>
      <c r="J99" s="19"/>
      <c r="K99" s="19"/>
      <c r="L99" s="19"/>
      <c r="M99" s="19">
        <v>950</v>
      </c>
    </row>
    <row r="100" spans="1:13" s="20" customFormat="1" x14ac:dyDescent="0.25">
      <c r="A100" s="21" t="s">
        <v>4387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>
        <v>332</v>
      </c>
      <c r="L100" s="19"/>
      <c r="M100" s="19">
        <v>332</v>
      </c>
    </row>
    <row r="101" spans="1:13" s="20" customFormat="1" x14ac:dyDescent="0.25">
      <c r="A101" s="21" t="s">
        <v>6010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>
        <v>2500</v>
      </c>
      <c r="L101" s="19"/>
      <c r="M101" s="19">
        <v>2500</v>
      </c>
    </row>
    <row r="102" spans="1:13" s="20" customFormat="1" x14ac:dyDescent="0.25">
      <c r="A102" s="21" t="s">
        <v>6399</v>
      </c>
      <c r="B102" s="19"/>
      <c r="C102" s="19"/>
      <c r="D102" s="19"/>
      <c r="E102" s="19"/>
      <c r="F102" s="19"/>
      <c r="G102" s="19">
        <v>135.97</v>
      </c>
      <c r="H102" s="19"/>
      <c r="I102" s="19"/>
      <c r="J102" s="19"/>
      <c r="K102" s="19"/>
      <c r="L102" s="19"/>
      <c r="M102" s="19">
        <v>135.97</v>
      </c>
    </row>
    <row r="103" spans="1:13" s="20" customFormat="1" x14ac:dyDescent="0.25">
      <c r="A103" s="21" t="s">
        <v>5836</v>
      </c>
      <c r="B103" s="19"/>
      <c r="C103" s="19"/>
      <c r="D103" s="19"/>
      <c r="E103" s="19"/>
      <c r="F103" s="19"/>
      <c r="G103" s="19"/>
      <c r="H103" s="19">
        <v>3000</v>
      </c>
      <c r="I103" s="19"/>
      <c r="J103" s="19"/>
      <c r="K103" s="19"/>
      <c r="L103" s="19"/>
      <c r="M103" s="19">
        <v>3000</v>
      </c>
    </row>
    <row r="104" spans="1:13" s="20" customFormat="1" x14ac:dyDescent="0.25">
      <c r="A104" s="21" t="s">
        <v>2031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>
        <v>600</v>
      </c>
      <c r="L104" s="19"/>
      <c r="M104" s="19">
        <v>600</v>
      </c>
    </row>
    <row r="105" spans="1:13" s="20" customFormat="1" x14ac:dyDescent="0.25">
      <c r="A105" s="21" t="s">
        <v>3682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>
        <v>1500</v>
      </c>
      <c r="L105" s="19"/>
      <c r="M105" s="19">
        <v>1500</v>
      </c>
    </row>
    <row r="106" spans="1:13" s="20" customFormat="1" x14ac:dyDescent="0.25">
      <c r="A106" s="21" t="s">
        <v>4642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>
        <v>1080</v>
      </c>
      <c r="L106" s="19"/>
      <c r="M106" s="19">
        <v>1080</v>
      </c>
    </row>
    <row r="107" spans="1:13" s="20" customFormat="1" ht="25.5" x14ac:dyDescent="0.25">
      <c r="A107" s="21" t="s">
        <v>1082</v>
      </c>
      <c r="B107" s="19"/>
      <c r="C107" s="19"/>
      <c r="D107" s="19">
        <v>1950</v>
      </c>
      <c r="E107" s="19"/>
      <c r="F107" s="19"/>
      <c r="G107" s="19"/>
      <c r="H107" s="19"/>
      <c r="I107" s="19"/>
      <c r="J107" s="19"/>
      <c r="K107" s="19"/>
      <c r="L107" s="19"/>
      <c r="M107" s="19">
        <v>1950</v>
      </c>
    </row>
    <row r="108" spans="1:13" s="20" customFormat="1" x14ac:dyDescent="0.25">
      <c r="A108" s="21" t="s">
        <v>3616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>
        <v>1000</v>
      </c>
      <c r="L108" s="19"/>
      <c r="M108" s="19">
        <v>1000</v>
      </c>
    </row>
    <row r="109" spans="1:13" s="20" customFormat="1" ht="25.5" x14ac:dyDescent="0.25">
      <c r="A109" s="21" t="s">
        <v>6404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>
        <v>1400</v>
      </c>
      <c r="L109" s="19"/>
      <c r="M109" s="19">
        <v>1400</v>
      </c>
    </row>
    <row r="110" spans="1:13" s="20" customFormat="1" x14ac:dyDescent="0.25">
      <c r="A110" s="21" t="s">
        <v>2284</v>
      </c>
      <c r="B110" s="19"/>
      <c r="C110" s="19"/>
      <c r="D110" s="19">
        <v>2000</v>
      </c>
      <c r="E110" s="19"/>
      <c r="F110" s="19"/>
      <c r="G110" s="19"/>
      <c r="H110" s="19"/>
      <c r="I110" s="19"/>
      <c r="J110" s="19"/>
      <c r="K110" s="19"/>
      <c r="L110" s="19"/>
      <c r="M110" s="19">
        <v>2000</v>
      </c>
    </row>
    <row r="111" spans="1:13" s="20" customFormat="1" x14ac:dyDescent="0.25">
      <c r="A111" s="21" t="s">
        <v>3926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>
        <v>1500</v>
      </c>
      <c r="L111" s="19"/>
      <c r="M111" s="19">
        <v>1500</v>
      </c>
    </row>
    <row r="112" spans="1:13" s="20" customFormat="1" x14ac:dyDescent="0.25">
      <c r="A112" s="21" t="s">
        <v>5416</v>
      </c>
      <c r="B112" s="19"/>
      <c r="C112" s="19"/>
      <c r="D112" s="19"/>
      <c r="E112" s="19"/>
      <c r="F112" s="19"/>
      <c r="G112" s="19">
        <v>135.99</v>
      </c>
      <c r="H112" s="19"/>
      <c r="I112" s="19"/>
      <c r="J112" s="19"/>
      <c r="K112" s="19"/>
      <c r="L112" s="19"/>
      <c r="M112" s="19">
        <v>135.99</v>
      </c>
    </row>
    <row r="113" spans="1:13" s="20" customFormat="1" x14ac:dyDescent="0.25">
      <c r="A113" s="21" t="s">
        <v>4662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>
        <v>1244.02</v>
      </c>
      <c r="L113" s="19"/>
      <c r="M113" s="19">
        <v>1244.02</v>
      </c>
    </row>
    <row r="114" spans="1:13" s="20" customFormat="1" ht="25.5" x14ac:dyDescent="0.25">
      <c r="A114" s="21" t="s">
        <v>6012</v>
      </c>
      <c r="B114" s="19"/>
      <c r="C114" s="19"/>
      <c r="D114" s="19"/>
      <c r="E114" s="19"/>
      <c r="F114" s="19"/>
      <c r="G114" s="19"/>
      <c r="H114" s="19">
        <v>2990</v>
      </c>
      <c r="I114" s="19"/>
      <c r="J114" s="19"/>
      <c r="K114" s="19"/>
      <c r="L114" s="19"/>
      <c r="M114" s="19">
        <v>2990</v>
      </c>
    </row>
    <row r="115" spans="1:13" s="20" customFormat="1" x14ac:dyDescent="0.25">
      <c r="A115" s="21" t="s">
        <v>8679</v>
      </c>
      <c r="B115" s="19"/>
      <c r="C115" s="19"/>
      <c r="D115" s="19">
        <v>6600</v>
      </c>
      <c r="E115" s="19"/>
      <c r="F115" s="19"/>
      <c r="G115" s="19"/>
      <c r="H115" s="19"/>
      <c r="I115" s="19"/>
      <c r="J115" s="19"/>
      <c r="K115" s="19"/>
      <c r="L115" s="19"/>
      <c r="M115" s="19">
        <v>6600</v>
      </c>
    </row>
    <row r="116" spans="1:13" s="20" customFormat="1" x14ac:dyDescent="0.25">
      <c r="A116" s="21" t="s">
        <v>6019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>
        <v>1000</v>
      </c>
      <c r="L116" s="19"/>
      <c r="M116" s="19">
        <v>1000</v>
      </c>
    </row>
    <row r="117" spans="1:13" s="20" customFormat="1" ht="25.5" x14ac:dyDescent="0.25">
      <c r="A117" s="21" t="s">
        <v>372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>
        <v>1000</v>
      </c>
      <c r="L117" s="19"/>
      <c r="M117" s="19">
        <v>1000</v>
      </c>
    </row>
    <row r="118" spans="1:13" s="20" customFormat="1" x14ac:dyDescent="0.25">
      <c r="A118" s="21" t="s">
        <v>5514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>
        <v>450</v>
      </c>
      <c r="L118" s="19"/>
      <c r="M118" s="19">
        <v>450</v>
      </c>
    </row>
    <row r="119" spans="1:13" s="20" customFormat="1" x14ac:dyDescent="0.25">
      <c r="A119" s="21" t="s">
        <v>5827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923.11</v>
      </c>
      <c r="M119" s="19">
        <v>923.11</v>
      </c>
    </row>
    <row r="120" spans="1:13" s="20" customFormat="1" x14ac:dyDescent="0.25">
      <c r="A120" s="21" t="s">
        <v>1085</v>
      </c>
      <c r="B120" s="19"/>
      <c r="C120" s="19"/>
      <c r="D120" s="19">
        <v>1000</v>
      </c>
      <c r="E120" s="19"/>
      <c r="F120" s="19"/>
      <c r="G120" s="19"/>
      <c r="H120" s="19"/>
      <c r="I120" s="19"/>
      <c r="J120" s="19"/>
      <c r="K120" s="19"/>
      <c r="L120" s="19"/>
      <c r="M120" s="19">
        <v>1000</v>
      </c>
    </row>
    <row r="121" spans="1:13" s="20" customFormat="1" x14ac:dyDescent="0.25">
      <c r="A121" s="21" t="s">
        <v>6274</v>
      </c>
      <c r="B121" s="19">
        <v>649.52</v>
      </c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>
        <v>649.52</v>
      </c>
    </row>
    <row r="122" spans="1:13" s="20" customFormat="1" x14ac:dyDescent="0.25">
      <c r="A122" s="21" t="s">
        <v>594</v>
      </c>
      <c r="B122" s="19">
        <v>6633.22</v>
      </c>
      <c r="C122" s="19"/>
      <c r="D122" s="19">
        <v>1639.5700000000002</v>
      </c>
      <c r="E122" s="19"/>
      <c r="F122" s="19"/>
      <c r="G122" s="19"/>
      <c r="H122" s="19"/>
      <c r="I122" s="19"/>
      <c r="J122" s="19"/>
      <c r="K122" s="19">
        <v>1092.6400000000001</v>
      </c>
      <c r="L122" s="19"/>
      <c r="M122" s="19">
        <v>9365.43</v>
      </c>
    </row>
    <row r="123" spans="1:13" s="20" customFormat="1" x14ac:dyDescent="0.25">
      <c r="A123" s="21" t="s">
        <v>3481</v>
      </c>
      <c r="B123" s="19"/>
      <c r="C123" s="19"/>
      <c r="D123" s="19"/>
      <c r="E123" s="19"/>
      <c r="F123" s="19"/>
      <c r="G123" s="19">
        <v>4032.4</v>
      </c>
      <c r="H123" s="19"/>
      <c r="I123" s="19"/>
      <c r="J123" s="19"/>
      <c r="K123" s="19">
        <v>5997.37</v>
      </c>
      <c r="L123" s="19">
        <v>15301.060000000001</v>
      </c>
      <c r="M123" s="19">
        <v>25330.83</v>
      </c>
    </row>
    <row r="124" spans="1:13" s="20" customFormat="1" x14ac:dyDescent="0.25">
      <c r="A124" s="21" t="s">
        <v>5971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>
        <v>30</v>
      </c>
      <c r="L124" s="19"/>
      <c r="M124" s="19">
        <v>30</v>
      </c>
    </row>
    <row r="125" spans="1:13" s="20" customFormat="1" x14ac:dyDescent="0.25">
      <c r="A125" s="21" t="s">
        <v>3918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>
        <v>2343</v>
      </c>
      <c r="L125" s="19"/>
      <c r="M125" s="19">
        <v>2343</v>
      </c>
    </row>
    <row r="126" spans="1:13" s="20" customFormat="1" x14ac:dyDescent="0.25">
      <c r="A126" s="21" t="s">
        <v>6426</v>
      </c>
      <c r="B126" s="19"/>
      <c r="C126" s="19"/>
      <c r="D126" s="19"/>
      <c r="E126" s="19"/>
      <c r="F126" s="19"/>
      <c r="G126" s="19"/>
      <c r="H126" s="19"/>
      <c r="I126" s="19">
        <v>2964.5</v>
      </c>
      <c r="J126" s="19"/>
      <c r="K126" s="19"/>
      <c r="L126" s="19"/>
      <c r="M126" s="19">
        <v>2964.5</v>
      </c>
    </row>
    <row r="127" spans="1:13" s="20" customFormat="1" x14ac:dyDescent="0.25">
      <c r="A127" s="21" t="s">
        <v>555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135.35</v>
      </c>
      <c r="M127" s="19">
        <v>135.35</v>
      </c>
    </row>
    <row r="128" spans="1:13" s="20" customFormat="1" x14ac:dyDescent="0.25">
      <c r="A128" s="21" t="s">
        <v>351</v>
      </c>
      <c r="B128" s="19"/>
      <c r="C128" s="19"/>
      <c r="D128" s="19"/>
      <c r="E128" s="19"/>
      <c r="F128" s="19"/>
      <c r="G128" s="19">
        <v>687.07</v>
      </c>
      <c r="H128" s="19"/>
      <c r="I128" s="19"/>
      <c r="J128" s="19"/>
      <c r="K128" s="19"/>
      <c r="L128" s="19"/>
      <c r="M128" s="19">
        <v>687.07</v>
      </c>
    </row>
    <row r="129" spans="1:13" s="20" customFormat="1" x14ac:dyDescent="0.25">
      <c r="A129" s="21" t="s">
        <v>96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>
        <v>4000</v>
      </c>
      <c r="M129" s="19">
        <v>4000</v>
      </c>
    </row>
    <row r="130" spans="1:13" s="20" customFormat="1" x14ac:dyDescent="0.25">
      <c r="A130" s="21" t="s">
        <v>726</v>
      </c>
      <c r="B130" s="19"/>
      <c r="C130" s="19"/>
      <c r="D130" s="19"/>
      <c r="E130" s="19"/>
      <c r="F130" s="19"/>
      <c r="G130" s="19">
        <v>199.88</v>
      </c>
      <c r="H130" s="19"/>
      <c r="I130" s="19">
        <v>326.05</v>
      </c>
      <c r="J130" s="19">
        <v>3680.77</v>
      </c>
      <c r="K130" s="19"/>
      <c r="L130" s="19"/>
      <c r="M130" s="19">
        <v>4206.7</v>
      </c>
    </row>
    <row r="131" spans="1:13" s="20" customFormat="1" x14ac:dyDescent="0.25">
      <c r="A131" s="21" t="s">
        <v>4113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>
        <v>9080.81</v>
      </c>
      <c r="M131" s="19">
        <v>9080.81</v>
      </c>
    </row>
    <row r="132" spans="1:13" s="20" customFormat="1" x14ac:dyDescent="0.25">
      <c r="A132" s="21" t="s">
        <v>3889</v>
      </c>
      <c r="B132" s="19"/>
      <c r="C132" s="19"/>
      <c r="D132" s="19"/>
      <c r="E132" s="19"/>
      <c r="F132" s="19"/>
      <c r="G132" s="19">
        <v>456</v>
      </c>
      <c r="H132" s="19"/>
      <c r="I132" s="19"/>
      <c r="J132" s="19"/>
      <c r="K132" s="19"/>
      <c r="L132" s="19"/>
      <c r="M132" s="19">
        <v>456</v>
      </c>
    </row>
    <row r="133" spans="1:13" s="20" customFormat="1" x14ac:dyDescent="0.25">
      <c r="A133" s="21" t="s">
        <v>3286</v>
      </c>
      <c r="B133" s="19"/>
      <c r="C133" s="19"/>
      <c r="D133" s="19"/>
      <c r="E133" s="19"/>
      <c r="F133" s="19"/>
      <c r="G133" s="19"/>
      <c r="H133" s="19"/>
      <c r="I133" s="19"/>
      <c r="J133" s="19">
        <v>12940.95</v>
      </c>
      <c r="K133" s="19"/>
      <c r="L133" s="19"/>
      <c r="M133" s="19">
        <v>12940.95</v>
      </c>
    </row>
    <row r="134" spans="1:13" s="20" customFormat="1" x14ac:dyDescent="0.25">
      <c r="A134" s="21" t="s">
        <v>327</v>
      </c>
      <c r="B134" s="19"/>
      <c r="C134" s="19"/>
      <c r="D134" s="19"/>
      <c r="E134" s="19">
        <v>17000</v>
      </c>
      <c r="F134" s="19"/>
      <c r="G134" s="19"/>
      <c r="H134" s="19"/>
      <c r="I134" s="19"/>
      <c r="J134" s="19"/>
      <c r="K134" s="19"/>
      <c r="L134" s="19"/>
      <c r="M134" s="19">
        <v>17000</v>
      </c>
    </row>
    <row r="135" spans="1:13" s="20" customFormat="1" x14ac:dyDescent="0.25">
      <c r="A135" s="21" t="s">
        <v>953</v>
      </c>
      <c r="B135" s="19"/>
      <c r="C135" s="19"/>
      <c r="D135" s="19"/>
      <c r="E135" s="19"/>
      <c r="F135" s="19"/>
      <c r="G135" s="19"/>
      <c r="H135" s="19"/>
      <c r="I135" s="19"/>
      <c r="J135" s="19">
        <v>2238.5</v>
      </c>
      <c r="K135" s="19">
        <v>6570.2999999999993</v>
      </c>
      <c r="L135" s="19"/>
      <c r="M135" s="19">
        <v>8808.7999999999993</v>
      </c>
    </row>
    <row r="136" spans="1:13" s="20" customFormat="1" x14ac:dyDescent="0.25">
      <c r="A136" s="21" t="s">
        <v>3099</v>
      </c>
      <c r="B136" s="19"/>
      <c r="C136" s="19"/>
      <c r="D136" s="19"/>
      <c r="E136" s="19"/>
      <c r="F136" s="19"/>
      <c r="G136" s="19">
        <v>7260</v>
      </c>
      <c r="H136" s="19"/>
      <c r="I136" s="19"/>
      <c r="J136" s="19"/>
      <c r="K136" s="19"/>
      <c r="L136" s="19"/>
      <c r="M136" s="19">
        <v>7260</v>
      </c>
    </row>
    <row r="137" spans="1:13" s="20" customFormat="1" x14ac:dyDescent="0.25">
      <c r="A137" s="21" t="s">
        <v>3488</v>
      </c>
      <c r="B137" s="19"/>
      <c r="C137" s="19"/>
      <c r="D137" s="19"/>
      <c r="E137" s="19">
        <v>5324</v>
      </c>
      <c r="F137" s="19"/>
      <c r="G137" s="19"/>
      <c r="H137" s="19"/>
      <c r="I137" s="19"/>
      <c r="J137" s="19"/>
      <c r="K137" s="19"/>
      <c r="L137" s="19"/>
      <c r="M137" s="19">
        <v>5324</v>
      </c>
    </row>
    <row r="138" spans="1:13" s="20" customFormat="1" x14ac:dyDescent="0.25">
      <c r="A138" s="21" t="s">
        <v>644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>
        <v>14152</v>
      </c>
      <c r="L138" s="19"/>
      <c r="M138" s="19">
        <v>14152</v>
      </c>
    </row>
    <row r="139" spans="1:13" s="20" customFormat="1" x14ac:dyDescent="0.25">
      <c r="A139" s="21" t="s">
        <v>4977</v>
      </c>
      <c r="B139" s="19">
        <v>3863.9599999999996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>
        <v>3863.9599999999996</v>
      </c>
    </row>
    <row r="140" spans="1:13" s="20" customFormat="1" x14ac:dyDescent="0.25">
      <c r="A140" s="21" t="s">
        <v>4964</v>
      </c>
      <c r="B140" s="19"/>
      <c r="C140" s="19"/>
      <c r="D140" s="19"/>
      <c r="E140" s="19">
        <v>2407.9</v>
      </c>
      <c r="F140" s="19"/>
      <c r="G140" s="19"/>
      <c r="H140" s="19"/>
      <c r="I140" s="19"/>
      <c r="J140" s="19"/>
      <c r="K140" s="19"/>
      <c r="L140" s="19"/>
      <c r="M140" s="19">
        <v>2407.9</v>
      </c>
    </row>
    <row r="141" spans="1:13" s="20" customFormat="1" x14ac:dyDescent="0.25">
      <c r="A141" s="21" t="s">
        <v>8248</v>
      </c>
      <c r="B141" s="19"/>
      <c r="C141" s="19"/>
      <c r="D141" s="19">
        <v>1064.98</v>
      </c>
      <c r="E141" s="19"/>
      <c r="F141" s="19"/>
      <c r="G141" s="19"/>
      <c r="H141" s="19"/>
      <c r="I141" s="19"/>
      <c r="J141" s="19"/>
      <c r="K141" s="19"/>
      <c r="L141" s="19"/>
      <c r="M141" s="19">
        <v>1064.98</v>
      </c>
    </row>
    <row r="142" spans="1:13" s="20" customFormat="1" x14ac:dyDescent="0.25">
      <c r="A142" s="21" t="s">
        <v>796</v>
      </c>
      <c r="B142" s="19"/>
      <c r="C142" s="19"/>
      <c r="D142" s="19"/>
      <c r="E142" s="19"/>
      <c r="F142" s="19"/>
      <c r="G142" s="19">
        <v>4185.2299999999996</v>
      </c>
      <c r="H142" s="19"/>
      <c r="I142" s="19"/>
      <c r="J142" s="19"/>
      <c r="K142" s="19"/>
      <c r="L142" s="19"/>
      <c r="M142" s="19">
        <v>4185.2299999999996</v>
      </c>
    </row>
    <row r="143" spans="1:13" s="20" customFormat="1" x14ac:dyDescent="0.25">
      <c r="A143" s="21" t="s">
        <v>6438</v>
      </c>
      <c r="B143" s="19"/>
      <c r="C143" s="19"/>
      <c r="D143" s="19">
        <v>14873.02</v>
      </c>
      <c r="E143" s="19"/>
      <c r="F143" s="19"/>
      <c r="G143" s="19">
        <v>18284.38</v>
      </c>
      <c r="H143" s="19"/>
      <c r="I143" s="19"/>
      <c r="J143" s="19"/>
      <c r="K143" s="19"/>
      <c r="L143" s="19"/>
      <c r="M143" s="19">
        <v>33157.4</v>
      </c>
    </row>
    <row r="144" spans="1:13" s="20" customFormat="1" x14ac:dyDescent="0.25">
      <c r="A144" s="21" t="s">
        <v>2863</v>
      </c>
      <c r="B144" s="19"/>
      <c r="C144" s="19">
        <v>17488.13</v>
      </c>
      <c r="D144" s="19"/>
      <c r="E144" s="19"/>
      <c r="F144" s="19"/>
      <c r="G144" s="19"/>
      <c r="H144" s="19"/>
      <c r="I144" s="19"/>
      <c r="J144" s="19"/>
      <c r="K144" s="19"/>
      <c r="L144" s="19"/>
      <c r="M144" s="19">
        <v>17488.13</v>
      </c>
    </row>
    <row r="145" spans="1:13" s="20" customFormat="1" x14ac:dyDescent="0.25">
      <c r="A145" s="21" t="s">
        <v>1880</v>
      </c>
      <c r="B145" s="19"/>
      <c r="C145" s="19"/>
      <c r="D145" s="19"/>
      <c r="E145" s="19"/>
      <c r="F145" s="19"/>
      <c r="G145" s="19">
        <v>11374</v>
      </c>
      <c r="H145" s="19"/>
      <c r="I145" s="19"/>
      <c r="J145" s="19"/>
      <c r="K145" s="19"/>
      <c r="L145" s="19"/>
      <c r="M145" s="19">
        <v>11374</v>
      </c>
    </row>
    <row r="146" spans="1:13" s="20" customFormat="1" x14ac:dyDescent="0.25">
      <c r="A146" s="21" t="s">
        <v>97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>
        <v>550.54999999999995</v>
      </c>
      <c r="L146" s="19">
        <v>4817.12</v>
      </c>
      <c r="M146" s="19">
        <v>5367.67</v>
      </c>
    </row>
    <row r="147" spans="1:13" s="20" customFormat="1" x14ac:dyDescent="0.25">
      <c r="A147" s="21" t="s">
        <v>8672</v>
      </c>
      <c r="B147" s="19"/>
      <c r="C147" s="19"/>
      <c r="D147" s="19"/>
      <c r="E147" s="19"/>
      <c r="F147" s="19"/>
      <c r="G147" s="19"/>
      <c r="H147" s="19">
        <v>6534</v>
      </c>
      <c r="I147" s="19"/>
      <c r="J147" s="19"/>
      <c r="K147" s="19"/>
      <c r="L147" s="19"/>
      <c r="M147" s="19">
        <v>6534</v>
      </c>
    </row>
    <row r="148" spans="1:13" s="20" customFormat="1" x14ac:dyDescent="0.25">
      <c r="A148" s="21" t="s">
        <v>6039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726</v>
      </c>
      <c r="L148" s="19"/>
      <c r="M148" s="19">
        <v>726</v>
      </c>
    </row>
    <row r="149" spans="1:13" s="20" customFormat="1" x14ac:dyDescent="0.25">
      <c r="A149" s="21" t="s">
        <v>328</v>
      </c>
      <c r="B149" s="19"/>
      <c r="C149" s="19"/>
      <c r="D149" s="19"/>
      <c r="E149" s="19"/>
      <c r="F149" s="19"/>
      <c r="G149" s="19"/>
      <c r="H149" s="19"/>
      <c r="I149" s="19">
        <v>2420</v>
      </c>
      <c r="J149" s="19"/>
      <c r="K149" s="19"/>
      <c r="L149" s="19"/>
      <c r="M149" s="19">
        <v>2420</v>
      </c>
    </row>
    <row r="150" spans="1:13" s="20" customFormat="1" x14ac:dyDescent="0.25">
      <c r="A150" s="21" t="s">
        <v>95</v>
      </c>
      <c r="B150" s="19"/>
      <c r="C150" s="19"/>
      <c r="D150" s="19">
        <v>435.6</v>
      </c>
      <c r="E150" s="19"/>
      <c r="F150" s="19">
        <v>3496.9</v>
      </c>
      <c r="G150" s="19">
        <v>4200.01</v>
      </c>
      <c r="H150" s="19"/>
      <c r="I150" s="19"/>
      <c r="J150" s="19"/>
      <c r="K150" s="19">
        <v>7187.4</v>
      </c>
      <c r="L150" s="19"/>
      <c r="M150" s="19">
        <v>15319.91</v>
      </c>
    </row>
    <row r="151" spans="1:13" s="20" customFormat="1" x14ac:dyDescent="0.25">
      <c r="A151" s="21" t="s">
        <v>727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1231</v>
      </c>
      <c r="M151" s="19">
        <v>1231</v>
      </c>
    </row>
    <row r="152" spans="1:13" s="20" customFormat="1" x14ac:dyDescent="0.25">
      <c r="A152" s="21" t="s">
        <v>3163</v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>
        <v>1944.69</v>
      </c>
      <c r="L152" s="19"/>
      <c r="M152" s="19">
        <v>1944.69</v>
      </c>
    </row>
    <row r="153" spans="1:13" s="20" customFormat="1" x14ac:dyDescent="0.25">
      <c r="A153" s="21" t="s">
        <v>6449</v>
      </c>
      <c r="B153" s="19"/>
      <c r="C153" s="19"/>
      <c r="D153" s="19"/>
      <c r="E153" s="19"/>
      <c r="F153" s="19"/>
      <c r="G153" s="19">
        <v>3374</v>
      </c>
      <c r="H153" s="19"/>
      <c r="I153" s="19"/>
      <c r="J153" s="19"/>
      <c r="K153" s="19"/>
      <c r="L153" s="19"/>
      <c r="M153" s="19">
        <v>3374</v>
      </c>
    </row>
    <row r="154" spans="1:13" s="20" customFormat="1" x14ac:dyDescent="0.25">
      <c r="A154" s="21" t="s">
        <v>8669</v>
      </c>
      <c r="B154" s="19"/>
      <c r="C154" s="19"/>
      <c r="D154" s="19"/>
      <c r="E154" s="19"/>
      <c r="F154" s="19"/>
      <c r="G154" s="19"/>
      <c r="H154" s="19">
        <v>5438.95</v>
      </c>
      <c r="I154" s="19"/>
      <c r="J154" s="19"/>
      <c r="K154" s="19"/>
      <c r="L154" s="19"/>
      <c r="M154" s="19">
        <v>5438.95</v>
      </c>
    </row>
    <row r="155" spans="1:13" s="20" customFormat="1" x14ac:dyDescent="0.25">
      <c r="A155" s="21" t="s">
        <v>6453</v>
      </c>
      <c r="B155" s="19"/>
      <c r="C155" s="19"/>
      <c r="D155" s="19"/>
      <c r="E155" s="19"/>
      <c r="F155" s="19"/>
      <c r="G155" s="19"/>
      <c r="H155" s="19">
        <v>4979.95</v>
      </c>
      <c r="I155" s="19"/>
      <c r="J155" s="19"/>
      <c r="K155" s="19"/>
      <c r="L155" s="19"/>
      <c r="M155" s="19">
        <v>4979.95</v>
      </c>
    </row>
    <row r="156" spans="1:13" s="20" customFormat="1" x14ac:dyDescent="0.25">
      <c r="A156" s="21" t="s">
        <v>329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>
        <v>30667.45</v>
      </c>
      <c r="L156" s="19"/>
      <c r="M156" s="19">
        <v>30667.45</v>
      </c>
    </row>
    <row r="157" spans="1:13" s="20" customFormat="1" x14ac:dyDescent="0.25">
      <c r="A157" s="21" t="s">
        <v>3638</v>
      </c>
      <c r="B157" s="19"/>
      <c r="C157" s="19"/>
      <c r="D157" s="19">
        <v>1738.8999999999999</v>
      </c>
      <c r="E157" s="19"/>
      <c r="F157" s="19"/>
      <c r="G157" s="19"/>
      <c r="H157" s="19"/>
      <c r="I157" s="19">
        <v>296.81</v>
      </c>
      <c r="J157" s="19"/>
      <c r="K157" s="19"/>
      <c r="L157" s="19">
        <v>1291.68</v>
      </c>
      <c r="M157" s="19">
        <v>3327.39</v>
      </c>
    </row>
    <row r="158" spans="1:13" s="20" customFormat="1" x14ac:dyDescent="0.25">
      <c r="A158" s="21" t="s">
        <v>6423</v>
      </c>
      <c r="B158" s="19"/>
      <c r="C158" s="19"/>
      <c r="D158" s="19"/>
      <c r="E158" s="19"/>
      <c r="F158" s="19"/>
      <c r="G158" s="19"/>
      <c r="H158" s="19"/>
      <c r="I158" s="19">
        <v>471.9</v>
      </c>
      <c r="J158" s="19"/>
      <c r="K158" s="19"/>
      <c r="L158" s="19"/>
      <c r="M158" s="19">
        <v>471.9</v>
      </c>
    </row>
    <row r="159" spans="1:13" s="20" customFormat="1" x14ac:dyDescent="0.25">
      <c r="A159" s="21" t="s">
        <v>282</v>
      </c>
      <c r="B159" s="19">
        <v>5351.02</v>
      </c>
      <c r="C159" s="19"/>
      <c r="D159" s="19">
        <v>13370.5</v>
      </c>
      <c r="E159" s="19">
        <v>7000</v>
      </c>
      <c r="F159" s="19">
        <v>7139</v>
      </c>
      <c r="G159" s="19"/>
      <c r="H159" s="19"/>
      <c r="I159" s="19"/>
      <c r="J159" s="19"/>
      <c r="K159" s="19"/>
      <c r="L159" s="19"/>
      <c r="M159" s="19">
        <v>32860.520000000004</v>
      </c>
    </row>
    <row r="160" spans="1:13" s="20" customFormat="1" x14ac:dyDescent="0.25">
      <c r="A160" s="21" t="s">
        <v>3405</v>
      </c>
      <c r="B160" s="19">
        <v>19480.46</v>
      </c>
      <c r="C160" s="19"/>
      <c r="D160" s="19"/>
      <c r="E160" s="19"/>
      <c r="F160" s="19">
        <v>4235</v>
      </c>
      <c r="G160" s="19">
        <v>559.02</v>
      </c>
      <c r="H160" s="19"/>
      <c r="I160" s="19"/>
      <c r="J160" s="19"/>
      <c r="K160" s="19">
        <v>3057.92</v>
      </c>
      <c r="L160" s="19">
        <v>380</v>
      </c>
      <c r="M160" s="19">
        <v>27712.400000000001</v>
      </c>
    </row>
    <row r="161" spans="1:13" s="20" customFormat="1" x14ac:dyDescent="0.25">
      <c r="A161" s="21" t="s">
        <v>958</v>
      </c>
      <c r="B161" s="19"/>
      <c r="C161" s="19"/>
      <c r="D161" s="19"/>
      <c r="E161" s="19"/>
      <c r="F161" s="19"/>
      <c r="G161" s="19">
        <v>50394.99</v>
      </c>
      <c r="H161" s="19"/>
      <c r="I161" s="19"/>
      <c r="J161" s="19"/>
      <c r="K161" s="19"/>
      <c r="L161" s="19"/>
      <c r="M161" s="19">
        <v>50394.99</v>
      </c>
    </row>
    <row r="162" spans="1:13" s="20" customFormat="1" x14ac:dyDescent="0.25">
      <c r="A162" s="21" t="s">
        <v>3355</v>
      </c>
      <c r="B162" s="19">
        <v>17352.61</v>
      </c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>
        <v>17352.61</v>
      </c>
    </row>
    <row r="163" spans="1:13" s="20" customFormat="1" x14ac:dyDescent="0.25">
      <c r="A163" s="21" t="s">
        <v>1009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>
        <v>300</v>
      </c>
      <c r="M163" s="19">
        <v>300</v>
      </c>
    </row>
    <row r="164" spans="1:13" s="20" customFormat="1" x14ac:dyDescent="0.25">
      <c r="A164" s="21" t="s">
        <v>6467</v>
      </c>
      <c r="B164" s="19"/>
      <c r="C164" s="19"/>
      <c r="D164" s="19"/>
      <c r="E164" s="19"/>
      <c r="F164" s="19"/>
      <c r="G164" s="19">
        <v>2268.75</v>
      </c>
      <c r="H164" s="19"/>
      <c r="I164" s="19"/>
      <c r="J164" s="19"/>
      <c r="K164" s="19"/>
      <c r="L164" s="19"/>
      <c r="M164" s="19">
        <v>2268.75</v>
      </c>
    </row>
    <row r="165" spans="1:13" s="20" customFormat="1" x14ac:dyDescent="0.25">
      <c r="A165" s="21" t="s">
        <v>6469</v>
      </c>
      <c r="B165" s="19">
        <v>16032.5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>
        <v>16032.5</v>
      </c>
    </row>
    <row r="166" spans="1:13" s="20" customFormat="1" x14ac:dyDescent="0.25">
      <c r="A166" s="21" t="s">
        <v>636</v>
      </c>
      <c r="B166" s="19"/>
      <c r="C166" s="19"/>
      <c r="D166" s="19"/>
      <c r="E166" s="19"/>
      <c r="F166" s="19"/>
      <c r="G166" s="19"/>
      <c r="H166" s="19"/>
      <c r="I166" s="19"/>
      <c r="J166" s="19">
        <v>1379.4</v>
      </c>
      <c r="K166" s="19"/>
      <c r="L166" s="19"/>
      <c r="M166" s="19">
        <v>1379.4</v>
      </c>
    </row>
    <row r="167" spans="1:13" s="20" customFormat="1" x14ac:dyDescent="0.25">
      <c r="A167" s="21" t="s">
        <v>7176</v>
      </c>
      <c r="B167" s="19"/>
      <c r="C167" s="19"/>
      <c r="D167" s="19">
        <v>1294.5899999999999</v>
      </c>
      <c r="E167" s="19"/>
      <c r="F167" s="19"/>
      <c r="G167" s="19"/>
      <c r="H167" s="19"/>
      <c r="I167" s="19"/>
      <c r="J167" s="19"/>
      <c r="K167" s="19"/>
      <c r="L167" s="19"/>
      <c r="M167" s="19">
        <v>1294.5899999999999</v>
      </c>
    </row>
    <row r="168" spans="1:13" s="20" customFormat="1" x14ac:dyDescent="0.25">
      <c r="A168" s="21" t="s">
        <v>349</v>
      </c>
      <c r="B168" s="19"/>
      <c r="C168" s="19"/>
      <c r="D168" s="19"/>
      <c r="E168" s="19">
        <v>3900</v>
      </c>
      <c r="F168" s="19"/>
      <c r="G168" s="19"/>
      <c r="H168" s="19"/>
      <c r="I168" s="19"/>
      <c r="J168" s="19"/>
      <c r="K168" s="19"/>
      <c r="L168" s="19"/>
      <c r="M168" s="19">
        <v>3900</v>
      </c>
    </row>
    <row r="169" spans="1:13" s="20" customFormat="1" x14ac:dyDescent="0.25">
      <c r="A169" s="21" t="s">
        <v>1041</v>
      </c>
      <c r="B169" s="19"/>
      <c r="C169" s="19">
        <v>39301.29</v>
      </c>
      <c r="D169" s="19"/>
      <c r="E169" s="19"/>
      <c r="F169" s="19"/>
      <c r="G169" s="19"/>
      <c r="H169" s="19"/>
      <c r="I169" s="19"/>
      <c r="J169" s="19"/>
      <c r="K169" s="19"/>
      <c r="L169" s="19"/>
      <c r="M169" s="19">
        <v>39301.29</v>
      </c>
    </row>
    <row r="170" spans="1:13" s="20" customFormat="1" x14ac:dyDescent="0.25">
      <c r="A170" s="21" t="s">
        <v>729</v>
      </c>
      <c r="B170" s="19"/>
      <c r="C170" s="19"/>
      <c r="D170" s="19"/>
      <c r="E170" s="19"/>
      <c r="F170" s="19"/>
      <c r="G170" s="19">
        <v>1054.5</v>
      </c>
      <c r="H170" s="19"/>
      <c r="I170" s="19"/>
      <c r="J170" s="19"/>
      <c r="K170" s="19"/>
      <c r="L170" s="19"/>
      <c r="M170" s="19">
        <v>1054.5</v>
      </c>
    </row>
    <row r="171" spans="1:13" s="20" customFormat="1" x14ac:dyDescent="0.25">
      <c r="A171" s="21" t="s">
        <v>352</v>
      </c>
      <c r="B171" s="19"/>
      <c r="C171" s="19"/>
      <c r="D171" s="19"/>
      <c r="E171" s="19"/>
      <c r="F171" s="19"/>
      <c r="G171" s="19"/>
      <c r="H171" s="19"/>
      <c r="I171" s="19">
        <v>3328.11</v>
      </c>
      <c r="J171" s="19"/>
      <c r="K171" s="19"/>
      <c r="L171" s="19"/>
      <c r="M171" s="19">
        <v>3328.11</v>
      </c>
    </row>
    <row r="172" spans="1:13" s="20" customFormat="1" x14ac:dyDescent="0.25">
      <c r="A172" s="21" t="s">
        <v>39</v>
      </c>
      <c r="B172" s="19"/>
      <c r="C172" s="19"/>
      <c r="D172" s="19">
        <v>1256.83</v>
      </c>
      <c r="E172" s="19"/>
      <c r="F172" s="19"/>
      <c r="G172" s="19">
        <v>3867.16</v>
      </c>
      <c r="H172" s="19"/>
      <c r="I172" s="19"/>
      <c r="J172" s="19"/>
      <c r="K172" s="19">
        <v>1760.69</v>
      </c>
      <c r="L172" s="19"/>
      <c r="M172" s="19">
        <v>6884.68</v>
      </c>
    </row>
    <row r="173" spans="1:13" s="20" customFormat="1" x14ac:dyDescent="0.25">
      <c r="A173" s="21" t="s">
        <v>6560</v>
      </c>
      <c r="B173" s="19"/>
      <c r="C173" s="19"/>
      <c r="D173" s="19"/>
      <c r="E173" s="19"/>
      <c r="F173" s="19"/>
      <c r="G173" s="19">
        <v>37558.400000000001</v>
      </c>
      <c r="H173" s="19"/>
      <c r="I173" s="19"/>
      <c r="J173" s="19"/>
      <c r="K173" s="19"/>
      <c r="L173" s="19"/>
      <c r="M173" s="19">
        <v>37558.400000000001</v>
      </c>
    </row>
    <row r="174" spans="1:13" s="20" customFormat="1" x14ac:dyDescent="0.25">
      <c r="A174" s="21" t="s">
        <v>6562</v>
      </c>
      <c r="B174" s="19"/>
      <c r="C174" s="19"/>
      <c r="D174" s="19"/>
      <c r="E174" s="19"/>
      <c r="F174" s="19"/>
      <c r="G174" s="19">
        <v>7014.85</v>
      </c>
      <c r="H174" s="19"/>
      <c r="I174" s="19"/>
      <c r="J174" s="19"/>
      <c r="K174" s="19"/>
      <c r="L174" s="19"/>
      <c r="M174" s="19">
        <v>7014.85</v>
      </c>
    </row>
    <row r="175" spans="1:13" s="20" customFormat="1" x14ac:dyDescent="0.25">
      <c r="A175" s="21" t="s">
        <v>645</v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>
        <v>5281.65</v>
      </c>
      <c r="M175" s="19">
        <v>5281.65</v>
      </c>
    </row>
    <row r="176" spans="1:13" s="20" customFormat="1" ht="25.5" x14ac:dyDescent="0.25">
      <c r="A176" s="21" t="s">
        <v>956</v>
      </c>
      <c r="B176" s="19">
        <v>12098.79</v>
      </c>
      <c r="C176" s="19"/>
      <c r="D176" s="19"/>
      <c r="E176" s="19"/>
      <c r="F176" s="19"/>
      <c r="G176" s="19">
        <v>5588</v>
      </c>
      <c r="H176" s="19"/>
      <c r="I176" s="19"/>
      <c r="J176" s="19"/>
      <c r="K176" s="19">
        <v>700</v>
      </c>
      <c r="L176" s="19"/>
      <c r="M176" s="19">
        <v>18386.79</v>
      </c>
    </row>
    <row r="177" spans="1:13" s="20" customFormat="1" x14ac:dyDescent="0.25">
      <c r="A177" s="21" t="s">
        <v>648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588.71</v>
      </c>
      <c r="M177" s="19">
        <v>588.71</v>
      </c>
    </row>
    <row r="178" spans="1:13" s="20" customFormat="1" x14ac:dyDescent="0.25">
      <c r="A178" s="21" t="s">
        <v>4818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>
        <v>1875.5</v>
      </c>
      <c r="L178" s="19"/>
      <c r="M178" s="19">
        <v>1875.5</v>
      </c>
    </row>
    <row r="179" spans="1:13" s="20" customFormat="1" x14ac:dyDescent="0.25">
      <c r="A179" s="21" t="s">
        <v>330</v>
      </c>
      <c r="B179" s="19"/>
      <c r="C179" s="19"/>
      <c r="D179" s="19">
        <v>1972.3</v>
      </c>
      <c r="E179" s="19"/>
      <c r="F179" s="19"/>
      <c r="G179" s="19">
        <v>3630</v>
      </c>
      <c r="H179" s="19">
        <v>125.84</v>
      </c>
      <c r="I179" s="19"/>
      <c r="J179" s="19"/>
      <c r="K179" s="19">
        <v>137.88</v>
      </c>
      <c r="L179" s="19">
        <v>1473.78</v>
      </c>
      <c r="M179" s="19">
        <v>7339.8</v>
      </c>
    </row>
    <row r="180" spans="1:13" s="20" customFormat="1" x14ac:dyDescent="0.25">
      <c r="A180" s="21" t="s">
        <v>730</v>
      </c>
      <c r="B180" s="19"/>
      <c r="C180" s="19"/>
      <c r="D180" s="19"/>
      <c r="E180" s="19"/>
      <c r="F180" s="19"/>
      <c r="G180" s="19">
        <v>2420</v>
      </c>
      <c r="H180" s="19"/>
      <c r="I180" s="19"/>
      <c r="J180" s="19">
        <v>1815</v>
      </c>
      <c r="K180" s="19"/>
      <c r="L180" s="19"/>
      <c r="M180" s="19">
        <v>4235</v>
      </c>
    </row>
    <row r="181" spans="1:13" s="20" customFormat="1" x14ac:dyDescent="0.25">
      <c r="A181" s="21" t="s">
        <v>934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>
        <v>7048.32</v>
      </c>
      <c r="L181" s="19"/>
      <c r="M181" s="19">
        <v>7048.32</v>
      </c>
    </row>
    <row r="182" spans="1:13" s="20" customFormat="1" x14ac:dyDescent="0.25">
      <c r="A182" s="21" t="s">
        <v>3414</v>
      </c>
      <c r="B182" s="19">
        <v>1065.77</v>
      </c>
      <c r="C182" s="19"/>
      <c r="D182" s="19"/>
      <c r="E182" s="19"/>
      <c r="F182" s="19"/>
      <c r="G182" s="19"/>
      <c r="H182" s="19"/>
      <c r="I182" s="19">
        <v>16457.920000000002</v>
      </c>
      <c r="J182" s="19"/>
      <c r="K182" s="19"/>
      <c r="L182" s="19"/>
      <c r="M182" s="19">
        <v>17523.690000000002</v>
      </c>
    </row>
    <row r="183" spans="1:13" s="20" customFormat="1" x14ac:dyDescent="0.25">
      <c r="A183" s="21" t="s">
        <v>2254</v>
      </c>
      <c r="B183" s="19"/>
      <c r="C183" s="19"/>
      <c r="D183" s="19"/>
      <c r="E183" s="19"/>
      <c r="F183" s="19"/>
      <c r="G183" s="19">
        <v>1741.19</v>
      </c>
      <c r="H183" s="19"/>
      <c r="I183" s="19"/>
      <c r="J183" s="19">
        <v>16940</v>
      </c>
      <c r="K183" s="19"/>
      <c r="L183" s="19"/>
      <c r="M183" s="19">
        <v>18681.189999999999</v>
      </c>
    </row>
    <row r="184" spans="1:13" s="20" customFormat="1" x14ac:dyDescent="0.25">
      <c r="A184" s="21" t="s">
        <v>6583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>
        <v>300</v>
      </c>
      <c r="L184" s="19"/>
      <c r="M184" s="19">
        <v>300</v>
      </c>
    </row>
    <row r="185" spans="1:13" s="20" customFormat="1" x14ac:dyDescent="0.25">
      <c r="A185" s="21" t="s">
        <v>6585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>
        <v>550</v>
      </c>
      <c r="L185" s="19"/>
      <c r="M185" s="19">
        <v>550</v>
      </c>
    </row>
    <row r="186" spans="1:13" s="20" customFormat="1" ht="25.5" x14ac:dyDescent="0.25">
      <c r="A186" s="21" t="s">
        <v>3386</v>
      </c>
      <c r="B186" s="19">
        <v>1210</v>
      </c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>
        <v>1210</v>
      </c>
    </row>
    <row r="187" spans="1:13" s="20" customFormat="1" x14ac:dyDescent="0.25">
      <c r="A187" s="21" t="s">
        <v>83</v>
      </c>
      <c r="B187" s="19"/>
      <c r="C187" s="19">
        <v>950</v>
      </c>
      <c r="D187" s="19">
        <v>1125.3999999999999</v>
      </c>
      <c r="E187" s="19">
        <v>1377.05</v>
      </c>
      <c r="F187" s="19"/>
      <c r="G187" s="19">
        <v>3630</v>
      </c>
      <c r="H187" s="19">
        <v>5000</v>
      </c>
      <c r="I187" s="19">
        <v>1138</v>
      </c>
      <c r="J187" s="19"/>
      <c r="K187" s="19">
        <v>300.39</v>
      </c>
      <c r="L187" s="19">
        <v>274.95999999999998</v>
      </c>
      <c r="M187" s="19">
        <v>13795.8</v>
      </c>
    </row>
    <row r="188" spans="1:13" s="20" customFormat="1" x14ac:dyDescent="0.25">
      <c r="A188" s="21" t="s">
        <v>64</v>
      </c>
      <c r="B188" s="19">
        <v>2801</v>
      </c>
      <c r="C188" s="19"/>
      <c r="D188" s="19">
        <v>2498.65</v>
      </c>
      <c r="E188" s="19">
        <v>1537.1100000000001</v>
      </c>
      <c r="F188" s="19"/>
      <c r="G188" s="19">
        <v>148</v>
      </c>
      <c r="H188" s="19"/>
      <c r="I188" s="19"/>
      <c r="J188" s="19"/>
      <c r="K188" s="19">
        <v>105.75</v>
      </c>
      <c r="L188" s="19"/>
      <c r="M188" s="19">
        <v>7090.51</v>
      </c>
    </row>
    <row r="189" spans="1:13" s="20" customFormat="1" x14ac:dyDescent="0.25">
      <c r="A189" s="21" t="s">
        <v>1026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>
        <v>1463.5</v>
      </c>
      <c r="M189" s="19">
        <v>1463.5</v>
      </c>
    </row>
    <row r="190" spans="1:13" s="20" customFormat="1" x14ac:dyDescent="0.25">
      <c r="A190" s="21" t="s">
        <v>6049</v>
      </c>
      <c r="B190" s="19"/>
      <c r="C190" s="19"/>
      <c r="D190" s="19">
        <v>2565.1999999999998</v>
      </c>
      <c r="E190" s="19"/>
      <c r="F190" s="19"/>
      <c r="G190" s="19"/>
      <c r="H190" s="19"/>
      <c r="I190" s="19"/>
      <c r="J190" s="19"/>
      <c r="K190" s="19"/>
      <c r="L190" s="19"/>
      <c r="M190" s="19">
        <v>2565.1999999999998</v>
      </c>
    </row>
    <row r="191" spans="1:13" s="20" customFormat="1" x14ac:dyDescent="0.25">
      <c r="A191" s="21" t="s">
        <v>3199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>
        <v>5746.5599999999995</v>
      </c>
      <c r="M191" s="19">
        <v>5746.5599999999995</v>
      </c>
    </row>
    <row r="192" spans="1:13" s="20" customFormat="1" x14ac:dyDescent="0.25">
      <c r="A192" s="21" t="s">
        <v>650</v>
      </c>
      <c r="B192" s="19"/>
      <c r="C192" s="19"/>
      <c r="D192" s="19"/>
      <c r="E192" s="19"/>
      <c r="F192" s="19"/>
      <c r="G192" s="19">
        <v>7078.5</v>
      </c>
      <c r="H192" s="19"/>
      <c r="I192" s="19"/>
      <c r="J192" s="19"/>
      <c r="K192" s="19"/>
      <c r="L192" s="19"/>
      <c r="M192" s="19">
        <v>7078.5</v>
      </c>
    </row>
    <row r="193" spans="1:13" s="20" customFormat="1" x14ac:dyDescent="0.25">
      <c r="A193" s="21" t="s">
        <v>6602</v>
      </c>
      <c r="B193" s="19"/>
      <c r="C193" s="19"/>
      <c r="D193" s="19"/>
      <c r="E193" s="19"/>
      <c r="F193" s="19"/>
      <c r="G193" s="19">
        <v>50.63</v>
      </c>
      <c r="H193" s="19"/>
      <c r="I193" s="19"/>
      <c r="J193" s="19"/>
      <c r="K193" s="19"/>
      <c r="L193" s="19"/>
      <c r="M193" s="19">
        <v>50.63</v>
      </c>
    </row>
    <row r="194" spans="1:13" s="20" customFormat="1" x14ac:dyDescent="0.25">
      <c r="A194" s="21" t="s">
        <v>6648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>
        <v>1045</v>
      </c>
      <c r="M194" s="19">
        <v>1045</v>
      </c>
    </row>
    <row r="195" spans="1:13" s="20" customFormat="1" x14ac:dyDescent="0.25">
      <c r="A195" s="21" t="s">
        <v>1081</v>
      </c>
      <c r="B195" s="19"/>
      <c r="C195" s="19"/>
      <c r="D195" s="19"/>
      <c r="E195" s="19"/>
      <c r="F195" s="19"/>
      <c r="G195" s="19"/>
      <c r="H195" s="19">
        <v>14096.5</v>
      </c>
      <c r="I195" s="19"/>
      <c r="J195" s="19"/>
      <c r="K195" s="19"/>
      <c r="L195" s="19"/>
      <c r="M195" s="19">
        <v>14096.5</v>
      </c>
    </row>
    <row r="196" spans="1:13" s="20" customFormat="1" x14ac:dyDescent="0.25">
      <c r="A196" s="21" t="s">
        <v>3448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>
        <v>316.58999999999997</v>
      </c>
      <c r="L196" s="19"/>
      <c r="M196" s="19">
        <v>316.58999999999997</v>
      </c>
    </row>
    <row r="197" spans="1:13" s="20" customFormat="1" ht="25.5" x14ac:dyDescent="0.25">
      <c r="A197" s="21" t="s">
        <v>292</v>
      </c>
      <c r="B197" s="19">
        <v>7253.95</v>
      </c>
      <c r="C197" s="19">
        <v>18138.02</v>
      </c>
      <c r="D197" s="19"/>
      <c r="E197" s="19"/>
      <c r="F197" s="19"/>
      <c r="G197" s="19"/>
      <c r="H197" s="19"/>
      <c r="I197" s="19"/>
      <c r="J197" s="19"/>
      <c r="K197" s="19"/>
      <c r="L197" s="19"/>
      <c r="M197" s="19">
        <v>25391.97</v>
      </c>
    </row>
    <row r="198" spans="1:13" s="20" customFormat="1" x14ac:dyDescent="0.25">
      <c r="A198" s="21" t="s">
        <v>3160</v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>
        <v>529.53</v>
      </c>
      <c r="M198" s="19">
        <v>529.53</v>
      </c>
    </row>
    <row r="199" spans="1:13" s="20" customFormat="1" ht="25.5" x14ac:dyDescent="0.25">
      <c r="A199" s="21" t="s">
        <v>2237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>
        <v>1573</v>
      </c>
      <c r="M199" s="19">
        <v>1573</v>
      </c>
    </row>
    <row r="200" spans="1:13" s="20" customFormat="1" x14ac:dyDescent="0.25">
      <c r="A200" s="21" t="s">
        <v>354</v>
      </c>
      <c r="B200" s="19"/>
      <c r="C200" s="19"/>
      <c r="D200" s="19">
        <v>4029.3</v>
      </c>
      <c r="E200" s="19"/>
      <c r="F200" s="19"/>
      <c r="G200" s="19"/>
      <c r="H200" s="19"/>
      <c r="I200" s="19">
        <v>1923.9</v>
      </c>
      <c r="J200" s="19"/>
      <c r="K200" s="19"/>
      <c r="L200" s="19">
        <v>3876.84</v>
      </c>
      <c r="M200" s="19">
        <v>9830.0400000000009</v>
      </c>
    </row>
    <row r="201" spans="1:13" s="20" customFormat="1" x14ac:dyDescent="0.25">
      <c r="A201" s="21" t="s">
        <v>822</v>
      </c>
      <c r="B201" s="19"/>
      <c r="C201" s="19"/>
      <c r="D201" s="19"/>
      <c r="E201" s="19"/>
      <c r="F201" s="19"/>
      <c r="G201" s="19">
        <v>847</v>
      </c>
      <c r="H201" s="19">
        <v>83.57</v>
      </c>
      <c r="I201" s="19"/>
      <c r="J201" s="19"/>
      <c r="K201" s="19"/>
      <c r="L201" s="19"/>
      <c r="M201" s="19">
        <v>930.56999999999994</v>
      </c>
    </row>
    <row r="202" spans="1:13" s="20" customFormat="1" x14ac:dyDescent="0.25">
      <c r="A202" s="21" t="s">
        <v>94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7988.42</v>
      </c>
      <c r="M202" s="19">
        <v>7988.42</v>
      </c>
    </row>
    <row r="203" spans="1:13" s="20" customFormat="1" x14ac:dyDescent="0.25">
      <c r="A203" s="21" t="s">
        <v>5807</v>
      </c>
      <c r="B203" s="19"/>
      <c r="C203" s="19"/>
      <c r="D203" s="19"/>
      <c r="E203" s="19"/>
      <c r="F203" s="19">
        <v>1258.4000000000001</v>
      </c>
      <c r="G203" s="19"/>
      <c r="H203" s="19"/>
      <c r="I203" s="19"/>
      <c r="J203" s="19"/>
      <c r="K203" s="19"/>
      <c r="L203" s="19"/>
      <c r="M203" s="19">
        <v>1258.4000000000001</v>
      </c>
    </row>
    <row r="204" spans="1:13" s="20" customFormat="1" x14ac:dyDescent="0.25">
      <c r="A204" s="21" t="s">
        <v>3966</v>
      </c>
      <c r="B204" s="19"/>
      <c r="C204" s="19"/>
      <c r="D204" s="19"/>
      <c r="E204" s="19"/>
      <c r="F204" s="19"/>
      <c r="G204" s="19">
        <v>5566</v>
      </c>
      <c r="H204" s="19"/>
      <c r="I204" s="19"/>
      <c r="J204" s="19"/>
      <c r="K204" s="19"/>
      <c r="L204" s="19"/>
      <c r="M204" s="19">
        <v>5566</v>
      </c>
    </row>
    <row r="205" spans="1:13" s="20" customFormat="1" x14ac:dyDescent="0.25">
      <c r="A205" s="21" t="s">
        <v>6665</v>
      </c>
      <c r="B205" s="19"/>
      <c r="C205" s="19"/>
      <c r="D205" s="19">
        <v>556.6</v>
      </c>
      <c r="E205" s="19"/>
      <c r="F205" s="19"/>
      <c r="G205" s="19"/>
      <c r="H205" s="19"/>
      <c r="I205" s="19"/>
      <c r="J205" s="19"/>
      <c r="K205" s="19"/>
      <c r="L205" s="19"/>
      <c r="M205" s="19">
        <v>556.6</v>
      </c>
    </row>
    <row r="206" spans="1:13" s="20" customFormat="1" x14ac:dyDescent="0.25">
      <c r="A206" s="21" t="s">
        <v>3158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493.4</v>
      </c>
      <c r="M206" s="19">
        <v>493.4</v>
      </c>
    </row>
    <row r="207" spans="1:13" s="20" customFormat="1" x14ac:dyDescent="0.25">
      <c r="A207" s="21" t="s">
        <v>4228</v>
      </c>
      <c r="B207" s="19"/>
      <c r="C207" s="19"/>
      <c r="D207" s="19"/>
      <c r="E207" s="19"/>
      <c r="F207" s="19"/>
      <c r="G207" s="19">
        <v>170</v>
      </c>
      <c r="H207" s="19"/>
      <c r="I207" s="19"/>
      <c r="J207" s="19"/>
      <c r="K207" s="19"/>
      <c r="L207" s="19"/>
      <c r="M207" s="19">
        <v>170</v>
      </c>
    </row>
    <row r="208" spans="1:13" s="20" customFormat="1" x14ac:dyDescent="0.25">
      <c r="A208" s="21" t="s">
        <v>3772</v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>
        <v>10198.85</v>
      </c>
      <c r="L208" s="19"/>
      <c r="M208" s="19">
        <v>10198.85</v>
      </c>
    </row>
    <row r="209" spans="1:13" s="20" customFormat="1" x14ac:dyDescent="0.25">
      <c r="A209" s="21" t="s">
        <v>4087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>
        <v>4235</v>
      </c>
      <c r="M209" s="19">
        <v>4235</v>
      </c>
    </row>
    <row r="210" spans="1:13" s="20" customFormat="1" x14ac:dyDescent="0.25">
      <c r="A210" s="21" t="s">
        <v>3178</v>
      </c>
      <c r="B210" s="19">
        <v>6050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>
        <v>6050</v>
      </c>
    </row>
    <row r="211" spans="1:13" s="20" customFormat="1" ht="25.5" x14ac:dyDescent="0.25">
      <c r="A211" s="21" t="s">
        <v>331</v>
      </c>
      <c r="B211" s="19">
        <v>692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>
        <v>692</v>
      </c>
    </row>
    <row r="212" spans="1:13" s="20" customFormat="1" x14ac:dyDescent="0.25">
      <c r="A212" s="21" t="s">
        <v>1092</v>
      </c>
      <c r="B212" s="19"/>
      <c r="C212" s="19"/>
      <c r="D212" s="19"/>
      <c r="E212" s="19"/>
      <c r="F212" s="19"/>
      <c r="G212" s="19">
        <v>5760</v>
      </c>
      <c r="H212" s="19"/>
      <c r="I212" s="19"/>
      <c r="J212" s="19"/>
      <c r="K212" s="19"/>
      <c r="L212" s="19"/>
      <c r="M212" s="19">
        <v>5760</v>
      </c>
    </row>
    <row r="213" spans="1:13" s="20" customFormat="1" x14ac:dyDescent="0.25">
      <c r="A213" s="21" t="s">
        <v>37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>
        <v>3000</v>
      </c>
      <c r="M213" s="19">
        <v>3000</v>
      </c>
    </row>
    <row r="214" spans="1:13" s="20" customFormat="1" x14ac:dyDescent="0.25">
      <c r="A214" s="21" t="s">
        <v>3913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>
        <v>1503.23</v>
      </c>
      <c r="L214" s="19"/>
      <c r="M214" s="19">
        <v>1503.23</v>
      </c>
    </row>
    <row r="215" spans="1:13" s="20" customFormat="1" x14ac:dyDescent="0.25">
      <c r="A215" s="21" t="s">
        <v>7308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118.58</v>
      </c>
      <c r="M215" s="19">
        <v>118.58</v>
      </c>
    </row>
    <row r="216" spans="1:13" s="20" customFormat="1" x14ac:dyDescent="0.25">
      <c r="A216" s="21" t="s">
        <v>57</v>
      </c>
      <c r="B216" s="19"/>
      <c r="C216" s="19"/>
      <c r="D216" s="19"/>
      <c r="E216" s="19">
        <v>1829.52</v>
      </c>
      <c r="F216" s="19"/>
      <c r="G216" s="19"/>
      <c r="H216" s="19"/>
      <c r="I216" s="19"/>
      <c r="J216" s="19"/>
      <c r="K216" s="19"/>
      <c r="L216" s="19"/>
      <c r="M216" s="19">
        <v>1829.52</v>
      </c>
    </row>
    <row r="217" spans="1:13" s="20" customFormat="1" x14ac:dyDescent="0.25">
      <c r="A217" s="21" t="s">
        <v>346</v>
      </c>
      <c r="B217" s="19">
        <v>653.4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>
        <v>653.4</v>
      </c>
    </row>
    <row r="218" spans="1:13" s="20" customFormat="1" x14ac:dyDescent="0.25">
      <c r="A218" s="21" t="s">
        <v>1063</v>
      </c>
      <c r="B218" s="19"/>
      <c r="C218" s="19"/>
      <c r="D218" s="19"/>
      <c r="E218" s="19"/>
      <c r="F218" s="19"/>
      <c r="G218" s="19">
        <v>171</v>
      </c>
      <c r="H218" s="19"/>
      <c r="I218" s="19"/>
      <c r="J218" s="19"/>
      <c r="K218" s="19"/>
      <c r="L218" s="19"/>
      <c r="M218" s="19">
        <v>171</v>
      </c>
    </row>
    <row r="219" spans="1:13" s="20" customFormat="1" x14ac:dyDescent="0.25">
      <c r="A219" s="21" t="s">
        <v>4855</v>
      </c>
      <c r="B219" s="19"/>
      <c r="C219" s="19">
        <v>1767.81</v>
      </c>
      <c r="D219" s="19"/>
      <c r="E219" s="19"/>
      <c r="F219" s="19"/>
      <c r="G219" s="19"/>
      <c r="H219" s="19"/>
      <c r="I219" s="19"/>
      <c r="J219" s="19"/>
      <c r="K219" s="19"/>
      <c r="L219" s="19"/>
      <c r="M219" s="19">
        <v>1767.81</v>
      </c>
    </row>
    <row r="220" spans="1:13" s="20" customFormat="1" x14ac:dyDescent="0.25">
      <c r="A220" s="21" t="s">
        <v>3811</v>
      </c>
      <c r="B220" s="19"/>
      <c r="C220" s="19"/>
      <c r="D220" s="19">
        <v>21332.79</v>
      </c>
      <c r="E220" s="19"/>
      <c r="F220" s="19"/>
      <c r="G220" s="19">
        <v>94959.88</v>
      </c>
      <c r="H220" s="19"/>
      <c r="I220" s="19"/>
      <c r="J220" s="19"/>
      <c r="K220" s="19">
        <v>665.5</v>
      </c>
      <c r="L220" s="19"/>
      <c r="M220" s="19">
        <v>116958.17000000001</v>
      </c>
    </row>
    <row r="221" spans="1:13" s="20" customFormat="1" ht="25.5" x14ac:dyDescent="0.25">
      <c r="A221" s="21" t="s">
        <v>6702</v>
      </c>
      <c r="B221" s="19"/>
      <c r="C221" s="19"/>
      <c r="D221" s="19">
        <v>19965</v>
      </c>
      <c r="E221" s="19"/>
      <c r="F221" s="19"/>
      <c r="G221" s="19"/>
      <c r="H221" s="19"/>
      <c r="I221" s="19"/>
      <c r="J221" s="19"/>
      <c r="K221" s="19"/>
      <c r="L221" s="19"/>
      <c r="M221" s="19">
        <v>19965</v>
      </c>
    </row>
    <row r="222" spans="1:13" s="20" customFormat="1" x14ac:dyDescent="0.25">
      <c r="A222" s="21" t="s">
        <v>3089</v>
      </c>
      <c r="B222" s="19"/>
      <c r="C222" s="19"/>
      <c r="D222" s="19"/>
      <c r="E222" s="19"/>
      <c r="F222" s="19"/>
      <c r="G222" s="19">
        <v>3234</v>
      </c>
      <c r="H222" s="19"/>
      <c r="I222" s="19"/>
      <c r="J222" s="19"/>
      <c r="K222" s="19"/>
      <c r="L222" s="19"/>
      <c r="M222" s="19">
        <v>3234</v>
      </c>
    </row>
    <row r="223" spans="1:13" s="20" customFormat="1" x14ac:dyDescent="0.25">
      <c r="A223" s="21" t="s">
        <v>3180</v>
      </c>
      <c r="B223" s="19"/>
      <c r="C223" s="19">
        <v>7260</v>
      </c>
      <c r="D223" s="19"/>
      <c r="E223" s="19"/>
      <c r="F223" s="19"/>
      <c r="G223" s="19"/>
      <c r="H223" s="19"/>
      <c r="I223" s="19"/>
      <c r="J223" s="19"/>
      <c r="K223" s="19"/>
      <c r="L223" s="19"/>
      <c r="M223" s="19">
        <v>7260</v>
      </c>
    </row>
    <row r="224" spans="1:13" s="20" customFormat="1" x14ac:dyDescent="0.25">
      <c r="A224" s="21" t="s">
        <v>609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>
        <v>6655</v>
      </c>
      <c r="M224" s="19">
        <v>6655</v>
      </c>
    </row>
    <row r="225" spans="1:13" s="20" customFormat="1" x14ac:dyDescent="0.25">
      <c r="A225" s="21" t="s">
        <v>92</v>
      </c>
      <c r="B225" s="19"/>
      <c r="C225" s="19">
        <v>1600</v>
      </c>
      <c r="D225" s="19"/>
      <c r="E225" s="19">
        <v>121</v>
      </c>
      <c r="F225" s="19"/>
      <c r="G225" s="19">
        <v>6319</v>
      </c>
      <c r="H225" s="19"/>
      <c r="I225" s="19">
        <v>2178</v>
      </c>
      <c r="J225" s="19"/>
      <c r="K225" s="19">
        <v>346.5</v>
      </c>
      <c r="L225" s="19">
        <v>319</v>
      </c>
      <c r="M225" s="19">
        <v>10883.5</v>
      </c>
    </row>
    <row r="226" spans="1:13" s="20" customFormat="1" x14ac:dyDescent="0.25">
      <c r="A226" s="21" t="s">
        <v>4224</v>
      </c>
      <c r="B226" s="19"/>
      <c r="C226" s="19"/>
      <c r="D226" s="19"/>
      <c r="E226" s="19"/>
      <c r="F226" s="19">
        <v>11635.36</v>
      </c>
      <c r="G226" s="19"/>
      <c r="H226" s="19"/>
      <c r="I226" s="19"/>
      <c r="J226" s="19"/>
      <c r="K226" s="19"/>
      <c r="L226" s="19"/>
      <c r="M226" s="19">
        <v>11635.36</v>
      </c>
    </row>
    <row r="227" spans="1:13" s="20" customFormat="1" x14ac:dyDescent="0.25">
      <c r="A227" s="21" t="s">
        <v>4635</v>
      </c>
      <c r="B227" s="19"/>
      <c r="C227" s="19"/>
      <c r="D227" s="19"/>
      <c r="E227" s="19"/>
      <c r="F227" s="19"/>
      <c r="G227" s="19">
        <v>847</v>
      </c>
      <c r="H227" s="19"/>
      <c r="I227" s="19"/>
      <c r="J227" s="19"/>
      <c r="K227" s="19"/>
      <c r="L227" s="19"/>
      <c r="M227" s="19">
        <v>847</v>
      </c>
    </row>
    <row r="228" spans="1:13" s="20" customFormat="1" x14ac:dyDescent="0.25">
      <c r="A228" s="21" t="s">
        <v>8462</v>
      </c>
      <c r="B228" s="19"/>
      <c r="C228" s="19"/>
      <c r="D228" s="19"/>
      <c r="E228" s="19"/>
      <c r="F228" s="19"/>
      <c r="G228" s="19">
        <v>1600</v>
      </c>
      <c r="H228" s="19"/>
      <c r="I228" s="19"/>
      <c r="J228" s="19"/>
      <c r="K228" s="19"/>
      <c r="L228" s="19"/>
      <c r="M228" s="19">
        <v>1600</v>
      </c>
    </row>
    <row r="229" spans="1:13" s="20" customFormat="1" x14ac:dyDescent="0.25">
      <c r="A229" s="21" t="s">
        <v>6054</v>
      </c>
      <c r="B229" s="19"/>
      <c r="C229" s="19"/>
      <c r="D229" s="19"/>
      <c r="E229" s="19"/>
      <c r="F229" s="19"/>
      <c r="G229" s="19">
        <v>7260</v>
      </c>
      <c r="H229" s="19"/>
      <c r="I229" s="19"/>
      <c r="J229" s="19"/>
      <c r="K229" s="19"/>
      <c r="L229" s="19"/>
      <c r="M229" s="19">
        <v>7260</v>
      </c>
    </row>
    <row r="230" spans="1:13" s="20" customFormat="1" x14ac:dyDescent="0.25">
      <c r="A230" s="21" t="s">
        <v>16</v>
      </c>
      <c r="B230" s="19">
        <v>7189.82</v>
      </c>
      <c r="C230" s="19">
        <v>45137.8</v>
      </c>
      <c r="D230" s="19"/>
      <c r="E230" s="19"/>
      <c r="F230" s="19"/>
      <c r="G230" s="19">
        <v>1909</v>
      </c>
      <c r="H230" s="19"/>
      <c r="I230" s="19">
        <v>640.33000000000004</v>
      </c>
      <c r="J230" s="19"/>
      <c r="K230" s="19">
        <v>398.64</v>
      </c>
      <c r="L230" s="19">
        <v>11617.810000000001</v>
      </c>
      <c r="M230" s="19">
        <v>66893.400000000009</v>
      </c>
    </row>
    <row r="231" spans="1:13" s="20" customFormat="1" x14ac:dyDescent="0.25">
      <c r="A231" s="21" t="s">
        <v>6724</v>
      </c>
      <c r="B231" s="19"/>
      <c r="C231" s="19"/>
      <c r="D231" s="19"/>
      <c r="E231" s="19"/>
      <c r="F231" s="19"/>
      <c r="G231" s="19">
        <v>78</v>
      </c>
      <c r="H231" s="19"/>
      <c r="I231" s="19"/>
      <c r="J231" s="19"/>
      <c r="K231" s="19"/>
      <c r="L231" s="19"/>
      <c r="M231" s="19">
        <v>78</v>
      </c>
    </row>
    <row r="232" spans="1:13" s="20" customFormat="1" x14ac:dyDescent="0.25">
      <c r="A232" s="21" t="s">
        <v>6726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>
        <v>1815</v>
      </c>
      <c r="L232" s="19"/>
      <c r="M232" s="19">
        <v>1815</v>
      </c>
    </row>
    <row r="233" spans="1:13" s="20" customFormat="1" x14ac:dyDescent="0.25">
      <c r="A233" s="21" t="s">
        <v>6066</v>
      </c>
      <c r="B233" s="19">
        <v>11359.87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>
        <v>11359.87</v>
      </c>
    </row>
    <row r="234" spans="1:13" s="20" customFormat="1" x14ac:dyDescent="0.25">
      <c r="A234" s="21" t="s">
        <v>6728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>
        <v>2165.9</v>
      </c>
      <c r="L234" s="19"/>
      <c r="M234" s="19">
        <v>2165.9</v>
      </c>
    </row>
    <row r="235" spans="1:13" s="20" customFormat="1" x14ac:dyDescent="0.25">
      <c r="A235" s="21" t="s">
        <v>8468</v>
      </c>
      <c r="B235" s="19"/>
      <c r="C235" s="19"/>
      <c r="D235" s="19"/>
      <c r="E235" s="19"/>
      <c r="F235" s="19"/>
      <c r="G235" s="19"/>
      <c r="H235" s="19"/>
      <c r="I235" s="19">
        <v>1633.5</v>
      </c>
      <c r="J235" s="19"/>
      <c r="K235" s="19"/>
      <c r="L235" s="19"/>
      <c r="M235" s="19">
        <v>1633.5</v>
      </c>
    </row>
    <row r="236" spans="1:13" s="20" customFormat="1" x14ac:dyDescent="0.25">
      <c r="A236" s="21" t="s">
        <v>6731</v>
      </c>
      <c r="B236" s="19"/>
      <c r="C236" s="19"/>
      <c r="D236" s="19"/>
      <c r="E236" s="19"/>
      <c r="F236" s="19"/>
      <c r="G236" s="19"/>
      <c r="H236" s="19"/>
      <c r="I236" s="19"/>
      <c r="J236" s="19">
        <v>6050</v>
      </c>
      <c r="K236" s="19"/>
      <c r="L236" s="19"/>
      <c r="M236" s="19">
        <v>6050</v>
      </c>
    </row>
    <row r="237" spans="1:13" s="20" customFormat="1" x14ac:dyDescent="0.25">
      <c r="A237" s="21" t="s">
        <v>1137</v>
      </c>
      <c r="B237" s="19">
        <v>477.72</v>
      </c>
      <c r="C237" s="19"/>
      <c r="D237" s="19"/>
      <c r="E237" s="19"/>
      <c r="F237" s="19"/>
      <c r="G237" s="19"/>
      <c r="H237" s="19"/>
      <c r="I237" s="19">
        <v>611.04999999999995</v>
      </c>
      <c r="J237" s="19"/>
      <c r="K237" s="19"/>
      <c r="L237" s="19">
        <v>827.64</v>
      </c>
      <c r="M237" s="19">
        <v>1916.4099999999999</v>
      </c>
    </row>
    <row r="238" spans="1:13" s="20" customFormat="1" x14ac:dyDescent="0.25">
      <c r="A238" s="21" t="s">
        <v>6733</v>
      </c>
      <c r="B238" s="19"/>
      <c r="C238" s="19"/>
      <c r="D238" s="19"/>
      <c r="E238" s="19"/>
      <c r="F238" s="19"/>
      <c r="G238" s="19"/>
      <c r="H238" s="19">
        <v>312.39999999999998</v>
      </c>
      <c r="I238" s="19"/>
      <c r="J238" s="19"/>
      <c r="K238" s="19"/>
      <c r="L238" s="19"/>
      <c r="M238" s="19">
        <v>312.39999999999998</v>
      </c>
    </row>
    <row r="239" spans="1:13" s="20" customFormat="1" x14ac:dyDescent="0.25">
      <c r="A239" s="21" t="s">
        <v>3684</v>
      </c>
      <c r="B239" s="19"/>
      <c r="C239" s="19"/>
      <c r="D239" s="19"/>
      <c r="E239" s="19"/>
      <c r="F239" s="19"/>
      <c r="G239" s="19"/>
      <c r="H239" s="19">
        <v>1206.4000000000001</v>
      </c>
      <c r="I239" s="19">
        <v>4584.1000000000004</v>
      </c>
      <c r="J239" s="19"/>
      <c r="K239" s="19"/>
      <c r="L239" s="19"/>
      <c r="M239" s="19">
        <v>5790.5</v>
      </c>
    </row>
    <row r="240" spans="1:13" s="20" customFormat="1" x14ac:dyDescent="0.25">
      <c r="A240" s="21" t="s">
        <v>3677</v>
      </c>
      <c r="B240" s="19">
        <v>3025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>
        <v>3025</v>
      </c>
    </row>
    <row r="241" spans="1:13" s="20" customFormat="1" x14ac:dyDescent="0.25">
      <c r="A241" s="21" t="s">
        <v>8545</v>
      </c>
      <c r="B241" s="19"/>
      <c r="C241" s="19"/>
      <c r="D241" s="19"/>
      <c r="E241" s="19"/>
      <c r="F241" s="19"/>
      <c r="G241" s="19"/>
      <c r="H241" s="19"/>
      <c r="I241" s="19">
        <v>7132.95</v>
      </c>
      <c r="J241" s="19"/>
      <c r="K241" s="19"/>
      <c r="L241" s="19"/>
      <c r="M241" s="19">
        <v>7132.95</v>
      </c>
    </row>
    <row r="242" spans="1:13" s="20" customFormat="1" x14ac:dyDescent="0.25">
      <c r="A242" s="21" t="s">
        <v>5379</v>
      </c>
      <c r="B242" s="19">
        <v>634.04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>
        <v>634.04</v>
      </c>
    </row>
    <row r="243" spans="1:13" s="20" customFormat="1" x14ac:dyDescent="0.25">
      <c r="A243" s="21" t="s">
        <v>8120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>
        <v>16335</v>
      </c>
      <c r="L243" s="19"/>
      <c r="M243" s="19">
        <v>16335</v>
      </c>
    </row>
    <row r="244" spans="1:13" s="20" customFormat="1" x14ac:dyDescent="0.25">
      <c r="A244" s="21" t="s">
        <v>6739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>
        <v>6782.05</v>
      </c>
      <c r="L244" s="19"/>
      <c r="M244" s="19">
        <v>6782.05</v>
      </c>
    </row>
    <row r="245" spans="1:13" s="20" customFormat="1" x14ac:dyDescent="0.25">
      <c r="A245" s="21" t="s">
        <v>5214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>
        <v>3666.2999999999997</v>
      </c>
      <c r="L245" s="19"/>
      <c r="M245" s="19">
        <v>3666.2999999999997</v>
      </c>
    </row>
    <row r="246" spans="1:13" s="20" customFormat="1" x14ac:dyDescent="0.25">
      <c r="A246" s="21" t="s">
        <v>6755</v>
      </c>
      <c r="B246" s="19"/>
      <c r="C246" s="19"/>
      <c r="D246" s="19"/>
      <c r="E246" s="19"/>
      <c r="F246" s="19"/>
      <c r="G246" s="19">
        <v>1089</v>
      </c>
      <c r="H246" s="19"/>
      <c r="I246" s="19"/>
      <c r="J246" s="19"/>
      <c r="K246" s="19"/>
      <c r="L246" s="19"/>
      <c r="M246" s="19">
        <v>1089</v>
      </c>
    </row>
    <row r="247" spans="1:13" s="20" customFormat="1" x14ac:dyDescent="0.25">
      <c r="A247" s="21" t="s">
        <v>660</v>
      </c>
      <c r="B247" s="19"/>
      <c r="C247" s="19"/>
      <c r="D247" s="19"/>
      <c r="E247" s="19"/>
      <c r="F247" s="19"/>
      <c r="G247" s="19">
        <v>10195.780000000001</v>
      </c>
      <c r="H247" s="19"/>
      <c r="I247" s="19"/>
      <c r="J247" s="19"/>
      <c r="K247" s="19"/>
      <c r="L247" s="19"/>
      <c r="M247" s="19">
        <v>10195.780000000001</v>
      </c>
    </row>
    <row r="248" spans="1:13" s="20" customFormat="1" x14ac:dyDescent="0.25">
      <c r="A248" s="21" t="s">
        <v>3174</v>
      </c>
      <c r="B248" s="19">
        <v>5679.93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>
        <v>5679.93</v>
      </c>
    </row>
    <row r="249" spans="1:13" s="20" customFormat="1" x14ac:dyDescent="0.25">
      <c r="A249" s="21" t="s">
        <v>763</v>
      </c>
      <c r="B249" s="19">
        <v>1197.9000000000001</v>
      </c>
      <c r="C249" s="19"/>
      <c r="D249" s="19"/>
      <c r="E249" s="19">
        <v>9982.5</v>
      </c>
      <c r="F249" s="19"/>
      <c r="G249" s="19"/>
      <c r="H249" s="19">
        <v>99.22</v>
      </c>
      <c r="I249" s="19"/>
      <c r="J249" s="19"/>
      <c r="K249" s="19"/>
      <c r="L249" s="19"/>
      <c r="M249" s="19">
        <v>11279.619999999999</v>
      </c>
    </row>
    <row r="250" spans="1:13" s="20" customFormat="1" x14ac:dyDescent="0.25">
      <c r="A250" s="21" t="s">
        <v>360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>
        <v>1600</v>
      </c>
      <c r="M250" s="19">
        <v>1600</v>
      </c>
    </row>
    <row r="251" spans="1:13" s="20" customFormat="1" x14ac:dyDescent="0.25">
      <c r="A251" s="21" t="s">
        <v>5330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>
        <v>1127.72</v>
      </c>
      <c r="M251" s="19">
        <v>1127.72</v>
      </c>
    </row>
    <row r="252" spans="1:13" s="20" customFormat="1" x14ac:dyDescent="0.25">
      <c r="A252" s="21" t="s">
        <v>3384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>
        <v>762.3</v>
      </c>
      <c r="M252" s="19">
        <v>762.3</v>
      </c>
    </row>
    <row r="253" spans="1:13" s="20" customFormat="1" x14ac:dyDescent="0.25">
      <c r="A253" s="21" t="s">
        <v>6760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>
        <v>9944.86</v>
      </c>
      <c r="M253" s="19">
        <v>9944.86</v>
      </c>
    </row>
    <row r="254" spans="1:13" s="20" customFormat="1" x14ac:dyDescent="0.25">
      <c r="A254" s="21" t="s">
        <v>3900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>
        <v>6338.95</v>
      </c>
      <c r="L254" s="19"/>
      <c r="M254" s="19">
        <v>6338.95</v>
      </c>
    </row>
    <row r="255" spans="1:13" s="20" customFormat="1" x14ac:dyDescent="0.25">
      <c r="A255" s="21" t="s">
        <v>17</v>
      </c>
      <c r="B255" s="19">
        <v>13794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>
        <v>13794</v>
      </c>
    </row>
    <row r="256" spans="1:13" s="20" customFormat="1" x14ac:dyDescent="0.25">
      <c r="A256" s="21" t="s">
        <v>6063</v>
      </c>
      <c r="B256" s="19"/>
      <c r="C256" s="19"/>
      <c r="D256" s="19"/>
      <c r="E256" s="19"/>
      <c r="F256" s="19"/>
      <c r="G256" s="19"/>
      <c r="H256" s="19"/>
      <c r="I256" s="19">
        <v>12385.35</v>
      </c>
      <c r="J256" s="19"/>
      <c r="K256" s="19"/>
      <c r="L256" s="19"/>
      <c r="M256" s="19">
        <v>12385.35</v>
      </c>
    </row>
    <row r="257" spans="1:13" s="20" customFormat="1" x14ac:dyDescent="0.25">
      <c r="A257" s="21" t="s">
        <v>999</v>
      </c>
      <c r="B257" s="19"/>
      <c r="C257" s="19">
        <v>1883.34</v>
      </c>
      <c r="D257" s="19"/>
      <c r="E257" s="19"/>
      <c r="F257" s="19"/>
      <c r="G257" s="19">
        <v>4432.2299999999996</v>
      </c>
      <c r="H257" s="19"/>
      <c r="I257" s="19"/>
      <c r="J257" s="19">
        <v>2672.41</v>
      </c>
      <c r="K257" s="19"/>
      <c r="L257" s="19"/>
      <c r="M257" s="19">
        <v>8987.98</v>
      </c>
    </row>
    <row r="258" spans="1:13" s="20" customFormat="1" x14ac:dyDescent="0.25">
      <c r="A258" s="21" t="s">
        <v>4094</v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>
        <v>3630</v>
      </c>
      <c r="M258" s="19">
        <v>3630</v>
      </c>
    </row>
    <row r="259" spans="1:13" s="20" customFormat="1" x14ac:dyDescent="0.25">
      <c r="A259" s="21" t="s">
        <v>7362</v>
      </c>
      <c r="B259" s="19"/>
      <c r="C259" s="19"/>
      <c r="D259" s="19"/>
      <c r="E259" s="19"/>
      <c r="F259" s="19">
        <v>7227.48</v>
      </c>
      <c r="G259" s="19"/>
      <c r="H259" s="19"/>
      <c r="I259" s="19"/>
      <c r="J259" s="19"/>
      <c r="K259" s="19"/>
      <c r="L259" s="19"/>
      <c r="M259" s="19">
        <v>7227.48</v>
      </c>
    </row>
    <row r="260" spans="1:13" s="20" customFormat="1" x14ac:dyDescent="0.25">
      <c r="A260" s="21" t="s">
        <v>5395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>
        <v>14650</v>
      </c>
      <c r="L260" s="19"/>
      <c r="M260" s="19">
        <v>14650</v>
      </c>
    </row>
    <row r="261" spans="1:13" s="20" customFormat="1" x14ac:dyDescent="0.25">
      <c r="A261" s="21" t="s">
        <v>807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>
        <v>217.8</v>
      </c>
      <c r="L261" s="19"/>
      <c r="M261" s="19">
        <v>217.8</v>
      </c>
    </row>
    <row r="262" spans="1:13" s="20" customFormat="1" x14ac:dyDescent="0.25">
      <c r="A262" s="21" t="s">
        <v>4395</v>
      </c>
      <c r="B262" s="19">
        <v>3982</v>
      </c>
      <c r="C262" s="19"/>
      <c r="D262" s="19"/>
      <c r="E262" s="19"/>
      <c r="F262" s="19"/>
      <c r="G262" s="19">
        <v>4365</v>
      </c>
      <c r="H262" s="19"/>
      <c r="I262" s="19"/>
      <c r="J262" s="19"/>
      <c r="K262" s="19"/>
      <c r="L262" s="19"/>
      <c r="M262" s="19">
        <v>8347</v>
      </c>
    </row>
    <row r="263" spans="1:13" s="20" customFormat="1" x14ac:dyDescent="0.25">
      <c r="A263" s="21" t="s">
        <v>1028</v>
      </c>
      <c r="B263" s="19"/>
      <c r="C263" s="19"/>
      <c r="D263" s="19"/>
      <c r="E263" s="19"/>
      <c r="F263" s="19"/>
      <c r="G263" s="19">
        <v>217</v>
      </c>
      <c r="H263" s="19"/>
      <c r="I263" s="19"/>
      <c r="J263" s="19"/>
      <c r="K263" s="19">
        <v>4774</v>
      </c>
      <c r="L263" s="19"/>
      <c r="M263" s="19">
        <v>4991</v>
      </c>
    </row>
    <row r="264" spans="1:13" s="20" customFormat="1" x14ac:dyDescent="0.25">
      <c r="A264" s="21" t="s">
        <v>5616</v>
      </c>
      <c r="B264" s="19">
        <v>5679.93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>
        <v>5679.93</v>
      </c>
    </row>
    <row r="265" spans="1:13" s="20" customFormat="1" x14ac:dyDescent="0.25">
      <c r="A265" s="21" t="s">
        <v>21</v>
      </c>
      <c r="B265" s="19"/>
      <c r="C265" s="19"/>
      <c r="D265" s="19">
        <v>2178</v>
      </c>
      <c r="E265" s="19"/>
      <c r="F265" s="19"/>
      <c r="G265" s="19"/>
      <c r="H265" s="19"/>
      <c r="I265" s="19"/>
      <c r="J265" s="19"/>
      <c r="K265" s="19">
        <v>816.75</v>
      </c>
      <c r="L265" s="19"/>
      <c r="M265" s="19">
        <v>2994.75</v>
      </c>
    </row>
    <row r="266" spans="1:13" s="20" customFormat="1" x14ac:dyDescent="0.25">
      <c r="A266" s="21" t="s">
        <v>75</v>
      </c>
      <c r="B266" s="19">
        <v>997.09999999999991</v>
      </c>
      <c r="C266" s="19"/>
      <c r="D266" s="19"/>
      <c r="E266" s="19"/>
      <c r="F266" s="19"/>
      <c r="G266" s="19"/>
      <c r="H266" s="19">
        <v>12.04</v>
      </c>
      <c r="I266" s="19"/>
      <c r="J266" s="19"/>
      <c r="K266" s="19">
        <v>36.299999999999997</v>
      </c>
      <c r="L266" s="19"/>
      <c r="M266" s="19">
        <v>1045.4399999999998</v>
      </c>
    </row>
    <row r="267" spans="1:13" s="20" customFormat="1" x14ac:dyDescent="0.25">
      <c r="A267" s="21" t="s">
        <v>6807</v>
      </c>
      <c r="B267" s="19">
        <v>17514.75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>
        <v>17514.75</v>
      </c>
    </row>
    <row r="268" spans="1:13" s="20" customFormat="1" x14ac:dyDescent="0.25">
      <c r="A268" s="21" t="s">
        <v>2982</v>
      </c>
      <c r="B268" s="19">
        <v>1735.36</v>
      </c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>
        <v>1735.36</v>
      </c>
    </row>
    <row r="269" spans="1:13" s="20" customFormat="1" x14ac:dyDescent="0.25">
      <c r="A269" s="21" t="s">
        <v>895</v>
      </c>
      <c r="B269" s="19"/>
      <c r="C269" s="19"/>
      <c r="D269" s="19"/>
      <c r="E269" s="19"/>
      <c r="F269" s="19"/>
      <c r="G269" s="19"/>
      <c r="H269" s="19"/>
      <c r="I269" s="19">
        <v>259.07</v>
      </c>
      <c r="J269" s="19"/>
      <c r="K269" s="19"/>
      <c r="L269" s="19"/>
      <c r="M269" s="19">
        <v>259.07</v>
      </c>
    </row>
    <row r="270" spans="1:13" s="20" customFormat="1" x14ac:dyDescent="0.25">
      <c r="A270" s="21" t="s">
        <v>30</v>
      </c>
      <c r="B270" s="19"/>
      <c r="C270" s="19"/>
      <c r="D270" s="19">
        <v>1541.59</v>
      </c>
      <c r="E270" s="19"/>
      <c r="F270" s="19"/>
      <c r="G270" s="19"/>
      <c r="H270" s="19"/>
      <c r="I270" s="19">
        <v>13453.990000000002</v>
      </c>
      <c r="J270" s="19"/>
      <c r="K270" s="19"/>
      <c r="L270" s="19">
        <v>3000</v>
      </c>
      <c r="M270" s="19">
        <v>17995.580000000002</v>
      </c>
    </row>
    <row r="271" spans="1:13" s="20" customFormat="1" x14ac:dyDescent="0.25">
      <c r="A271" s="21" t="s">
        <v>5455</v>
      </c>
      <c r="B271" s="19"/>
      <c r="C271" s="19"/>
      <c r="D271" s="19"/>
      <c r="E271" s="19"/>
      <c r="F271" s="19">
        <v>6790.05</v>
      </c>
      <c r="G271" s="19"/>
      <c r="H271" s="19"/>
      <c r="I271" s="19"/>
      <c r="J271" s="19"/>
      <c r="K271" s="19"/>
      <c r="L271" s="19"/>
      <c r="M271" s="19">
        <v>6790.05</v>
      </c>
    </row>
    <row r="272" spans="1:13" s="20" customFormat="1" x14ac:dyDescent="0.25">
      <c r="A272" s="21" t="s">
        <v>332</v>
      </c>
      <c r="B272" s="19">
        <v>7120.85</v>
      </c>
      <c r="C272" s="19"/>
      <c r="D272" s="19">
        <v>882.28999999999985</v>
      </c>
      <c r="E272" s="19">
        <v>462.84</v>
      </c>
      <c r="F272" s="19"/>
      <c r="G272" s="19">
        <v>1022.88</v>
      </c>
      <c r="H272" s="19"/>
      <c r="I272" s="19">
        <v>284.29000000000002</v>
      </c>
      <c r="J272" s="19"/>
      <c r="K272" s="19">
        <v>1121</v>
      </c>
      <c r="L272" s="19">
        <v>851.78</v>
      </c>
      <c r="M272" s="19">
        <v>11745.93</v>
      </c>
    </row>
    <row r="273" spans="1:13" s="20" customFormat="1" x14ac:dyDescent="0.25">
      <c r="A273" s="21" t="s">
        <v>664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>
        <v>585.30999999999995</v>
      </c>
      <c r="M273" s="19">
        <v>585.30999999999995</v>
      </c>
    </row>
    <row r="274" spans="1:13" s="20" customFormat="1" x14ac:dyDescent="0.25">
      <c r="A274" s="21" t="s">
        <v>959</v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>
        <v>1876.7399999999998</v>
      </c>
      <c r="M274" s="19">
        <v>1876.7399999999998</v>
      </c>
    </row>
    <row r="275" spans="1:13" s="20" customFormat="1" x14ac:dyDescent="0.25">
      <c r="A275" s="21" t="s">
        <v>6822</v>
      </c>
      <c r="B275" s="19">
        <v>14278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>
        <v>14278</v>
      </c>
    </row>
    <row r="276" spans="1:13" s="20" customFormat="1" x14ac:dyDescent="0.25">
      <c r="A276" s="21" t="s">
        <v>856</v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>
        <v>2790.31</v>
      </c>
      <c r="M276" s="19">
        <v>2790.31</v>
      </c>
    </row>
    <row r="277" spans="1:13" s="20" customFormat="1" x14ac:dyDescent="0.25">
      <c r="A277" s="21" t="s">
        <v>668</v>
      </c>
      <c r="B277" s="19"/>
      <c r="C277" s="19"/>
      <c r="D277" s="19"/>
      <c r="E277" s="19"/>
      <c r="F277" s="19"/>
      <c r="G277" s="19">
        <v>16</v>
      </c>
      <c r="H277" s="19"/>
      <c r="I277" s="19"/>
      <c r="J277" s="19"/>
      <c r="K277" s="19"/>
      <c r="L277" s="19"/>
      <c r="M277" s="19">
        <v>16</v>
      </c>
    </row>
    <row r="278" spans="1:13" s="20" customFormat="1" x14ac:dyDescent="0.25">
      <c r="A278" s="21" t="s">
        <v>333</v>
      </c>
      <c r="B278" s="19"/>
      <c r="C278" s="19"/>
      <c r="D278" s="19"/>
      <c r="E278" s="19"/>
      <c r="F278" s="19"/>
      <c r="G278" s="19">
        <v>1573.9099999999999</v>
      </c>
      <c r="H278" s="19"/>
      <c r="I278" s="19"/>
      <c r="J278" s="19"/>
      <c r="K278" s="19">
        <v>2900</v>
      </c>
      <c r="L278" s="19">
        <v>2000</v>
      </c>
      <c r="M278" s="19">
        <v>6473.91</v>
      </c>
    </row>
    <row r="279" spans="1:13" s="20" customFormat="1" x14ac:dyDescent="0.25">
      <c r="A279" s="21" t="s">
        <v>4800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>
        <v>7260</v>
      </c>
      <c r="M279" s="19">
        <v>7260</v>
      </c>
    </row>
    <row r="280" spans="1:13" s="20" customFormat="1" x14ac:dyDescent="0.25">
      <c r="A280" s="21" t="s">
        <v>6828</v>
      </c>
      <c r="B280" s="19"/>
      <c r="C280" s="19"/>
      <c r="D280" s="19"/>
      <c r="E280" s="19"/>
      <c r="F280" s="19"/>
      <c r="G280" s="19">
        <v>2323.1999999999998</v>
      </c>
      <c r="H280" s="19"/>
      <c r="I280" s="19"/>
      <c r="J280" s="19"/>
      <c r="K280" s="19"/>
      <c r="L280" s="19"/>
      <c r="M280" s="19">
        <v>2323.1999999999998</v>
      </c>
    </row>
    <row r="281" spans="1:13" s="20" customFormat="1" x14ac:dyDescent="0.25">
      <c r="A281" s="21" t="s">
        <v>3049</v>
      </c>
      <c r="B281" s="19"/>
      <c r="C281" s="19"/>
      <c r="D281" s="19"/>
      <c r="E281" s="19"/>
      <c r="F281" s="19"/>
      <c r="G281" s="19"/>
      <c r="H281" s="19">
        <v>1604.46</v>
      </c>
      <c r="I281" s="19"/>
      <c r="J281" s="19"/>
      <c r="K281" s="19"/>
      <c r="L281" s="19"/>
      <c r="M281" s="19">
        <v>1604.46</v>
      </c>
    </row>
    <row r="282" spans="1:13" s="20" customFormat="1" x14ac:dyDescent="0.25">
      <c r="A282" s="21" t="s">
        <v>670</v>
      </c>
      <c r="B282" s="19"/>
      <c r="C282" s="19"/>
      <c r="D282" s="19"/>
      <c r="E282" s="19"/>
      <c r="F282" s="19"/>
      <c r="G282" s="19"/>
      <c r="H282" s="19">
        <v>6025.8</v>
      </c>
      <c r="I282" s="19"/>
      <c r="J282" s="19"/>
      <c r="K282" s="19"/>
      <c r="L282" s="19"/>
      <c r="M282" s="19">
        <v>6025.8</v>
      </c>
    </row>
    <row r="283" spans="1:13" s="20" customFormat="1" x14ac:dyDescent="0.25">
      <c r="A283" s="21" t="s">
        <v>5812</v>
      </c>
      <c r="B283" s="19"/>
      <c r="C283" s="19"/>
      <c r="D283" s="19"/>
      <c r="E283" s="19">
        <v>1089</v>
      </c>
      <c r="F283" s="19"/>
      <c r="G283" s="19"/>
      <c r="H283" s="19"/>
      <c r="I283" s="19"/>
      <c r="J283" s="19"/>
      <c r="K283" s="19"/>
      <c r="L283" s="19"/>
      <c r="M283" s="19">
        <v>1089</v>
      </c>
    </row>
    <row r="284" spans="1:13" s="20" customFormat="1" x14ac:dyDescent="0.25">
      <c r="A284" s="21" t="s">
        <v>671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>
        <v>1863.4</v>
      </c>
      <c r="M284" s="19">
        <v>1863.4</v>
      </c>
    </row>
    <row r="285" spans="1:13" s="20" customFormat="1" x14ac:dyDescent="0.25">
      <c r="A285" s="21" t="s">
        <v>88</v>
      </c>
      <c r="B285" s="19"/>
      <c r="C285" s="19"/>
      <c r="D285" s="19"/>
      <c r="E285" s="19"/>
      <c r="F285" s="19"/>
      <c r="G285" s="19">
        <v>72.010000000000005</v>
      </c>
      <c r="H285" s="19"/>
      <c r="I285" s="19"/>
      <c r="J285" s="19"/>
      <c r="K285" s="19"/>
      <c r="L285" s="19"/>
      <c r="M285" s="19">
        <v>72.010000000000005</v>
      </c>
    </row>
    <row r="286" spans="1:13" s="20" customFormat="1" x14ac:dyDescent="0.25">
      <c r="A286" s="21" t="s">
        <v>8554</v>
      </c>
      <c r="B286" s="19">
        <v>3388</v>
      </c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>
        <v>3388</v>
      </c>
    </row>
    <row r="287" spans="1:13" s="20" customFormat="1" x14ac:dyDescent="0.25">
      <c r="A287" s="21" t="s">
        <v>6830</v>
      </c>
      <c r="B287" s="19"/>
      <c r="C287" s="19"/>
      <c r="D287" s="19"/>
      <c r="E287" s="19"/>
      <c r="F287" s="19"/>
      <c r="G287" s="19">
        <v>15</v>
      </c>
      <c r="H287" s="19"/>
      <c r="I287" s="19"/>
      <c r="J287" s="19"/>
      <c r="K287" s="19"/>
      <c r="L287" s="19"/>
      <c r="M287" s="19">
        <v>15</v>
      </c>
    </row>
    <row r="288" spans="1:13" s="20" customFormat="1" x14ac:dyDescent="0.25">
      <c r="A288" s="21" t="s">
        <v>6832</v>
      </c>
      <c r="B288" s="19">
        <v>4254.3599999999997</v>
      </c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>
        <v>4254.3599999999997</v>
      </c>
    </row>
    <row r="289" spans="1:13" s="20" customFormat="1" x14ac:dyDescent="0.25">
      <c r="A289" s="21" t="s">
        <v>960</v>
      </c>
      <c r="B289" s="19">
        <v>456</v>
      </c>
      <c r="C289" s="19"/>
      <c r="D289" s="19"/>
      <c r="E289" s="19"/>
      <c r="F289" s="19"/>
      <c r="G289" s="19">
        <v>4880</v>
      </c>
      <c r="H289" s="19"/>
      <c r="I289" s="19"/>
      <c r="J289" s="19"/>
      <c r="K289" s="19"/>
      <c r="L289" s="19"/>
      <c r="M289" s="19">
        <v>5336</v>
      </c>
    </row>
    <row r="290" spans="1:13" s="20" customFormat="1" x14ac:dyDescent="0.25">
      <c r="A290" s="21" t="s">
        <v>3092</v>
      </c>
      <c r="B290" s="19">
        <v>3865.1</v>
      </c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>
        <v>3865.1</v>
      </c>
    </row>
    <row r="291" spans="1:13" s="20" customFormat="1" x14ac:dyDescent="0.25">
      <c r="A291" s="21" t="s">
        <v>3745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>
        <v>304.27</v>
      </c>
      <c r="L291" s="19"/>
      <c r="M291" s="19">
        <v>304.27</v>
      </c>
    </row>
    <row r="292" spans="1:13" s="20" customFormat="1" x14ac:dyDescent="0.25">
      <c r="A292" s="21" t="s">
        <v>734</v>
      </c>
      <c r="B292" s="19"/>
      <c r="C292" s="19">
        <v>1054.1499999999999</v>
      </c>
      <c r="D292" s="19"/>
      <c r="E292" s="19">
        <v>706.64</v>
      </c>
      <c r="F292" s="19"/>
      <c r="G292" s="19"/>
      <c r="H292" s="19"/>
      <c r="I292" s="19"/>
      <c r="J292" s="19"/>
      <c r="K292" s="19"/>
      <c r="L292" s="19"/>
      <c r="M292" s="19">
        <v>1760.79</v>
      </c>
    </row>
    <row r="293" spans="1:13" s="20" customFormat="1" x14ac:dyDescent="0.25">
      <c r="A293" s="21" t="s">
        <v>6835</v>
      </c>
      <c r="B293" s="19">
        <v>4840</v>
      </c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>
        <v>4840</v>
      </c>
    </row>
    <row r="294" spans="1:13" s="20" customFormat="1" x14ac:dyDescent="0.25">
      <c r="A294" s="21" t="s">
        <v>72</v>
      </c>
      <c r="B294" s="19"/>
      <c r="C294" s="19"/>
      <c r="D294" s="19"/>
      <c r="E294" s="19"/>
      <c r="F294" s="19"/>
      <c r="G294" s="19">
        <v>300.02</v>
      </c>
      <c r="H294" s="19"/>
      <c r="I294" s="19"/>
      <c r="J294" s="19"/>
      <c r="K294" s="19"/>
      <c r="L294" s="19"/>
      <c r="M294" s="19">
        <v>300.02</v>
      </c>
    </row>
    <row r="295" spans="1:13" s="20" customFormat="1" x14ac:dyDescent="0.25">
      <c r="A295" s="21" t="s">
        <v>5426</v>
      </c>
      <c r="B295" s="19"/>
      <c r="C295" s="19">
        <v>17545</v>
      </c>
      <c r="D295" s="19"/>
      <c r="E295" s="19"/>
      <c r="F295" s="19"/>
      <c r="G295" s="19"/>
      <c r="H295" s="19"/>
      <c r="I295" s="19"/>
      <c r="J295" s="19"/>
      <c r="K295" s="19"/>
      <c r="L295" s="19"/>
      <c r="M295" s="19">
        <v>17545</v>
      </c>
    </row>
    <row r="296" spans="1:13" s="20" customFormat="1" x14ac:dyDescent="0.25">
      <c r="A296" s="21" t="s">
        <v>3289</v>
      </c>
      <c r="B296" s="19"/>
      <c r="C296" s="19"/>
      <c r="D296" s="19"/>
      <c r="E296" s="19"/>
      <c r="F296" s="19"/>
      <c r="G296" s="19"/>
      <c r="H296" s="19">
        <v>17666</v>
      </c>
      <c r="I296" s="19"/>
      <c r="J296" s="19"/>
      <c r="K296" s="19"/>
      <c r="L296" s="19"/>
      <c r="M296" s="19">
        <v>17666</v>
      </c>
    </row>
    <row r="297" spans="1:13" s="20" customFormat="1" x14ac:dyDescent="0.25">
      <c r="A297" s="21" t="s">
        <v>62</v>
      </c>
      <c r="B297" s="19">
        <v>4815.8500000000004</v>
      </c>
      <c r="C297" s="19">
        <v>14817.33</v>
      </c>
      <c r="D297" s="19"/>
      <c r="E297" s="19"/>
      <c r="F297" s="19"/>
      <c r="G297" s="19">
        <v>587.46</v>
      </c>
      <c r="H297" s="19"/>
      <c r="I297" s="19"/>
      <c r="J297" s="19">
        <v>19035.7</v>
      </c>
      <c r="K297" s="19"/>
      <c r="L297" s="19"/>
      <c r="M297" s="19">
        <v>39256.339999999997</v>
      </c>
    </row>
    <row r="298" spans="1:13" s="20" customFormat="1" x14ac:dyDescent="0.25">
      <c r="A298" s="21" t="s">
        <v>681</v>
      </c>
      <c r="B298" s="19"/>
      <c r="C298" s="19">
        <v>14135.09</v>
      </c>
      <c r="D298" s="19"/>
      <c r="E298" s="19"/>
      <c r="F298" s="19"/>
      <c r="G298" s="19"/>
      <c r="H298" s="19"/>
      <c r="I298" s="19">
        <v>5718.7</v>
      </c>
      <c r="J298" s="19"/>
      <c r="K298" s="19"/>
      <c r="L298" s="19">
        <v>7586.7</v>
      </c>
      <c r="M298" s="19">
        <v>27440.49</v>
      </c>
    </row>
    <row r="299" spans="1:13" s="20" customFormat="1" x14ac:dyDescent="0.25">
      <c r="A299" s="21" t="s">
        <v>5035</v>
      </c>
      <c r="B299" s="19"/>
      <c r="C299" s="19"/>
      <c r="D299" s="19">
        <v>704</v>
      </c>
      <c r="E299" s="19"/>
      <c r="F299" s="19"/>
      <c r="G299" s="19">
        <v>1266.1500000000001</v>
      </c>
      <c r="H299" s="19"/>
      <c r="I299" s="19"/>
      <c r="J299" s="19"/>
      <c r="K299" s="19"/>
      <c r="L299" s="19">
        <v>5384.5</v>
      </c>
      <c r="M299" s="19">
        <v>7354.65</v>
      </c>
    </row>
    <row r="300" spans="1:13" s="20" customFormat="1" x14ac:dyDescent="0.25">
      <c r="A300" s="21" t="s">
        <v>3669</v>
      </c>
      <c r="B300" s="19">
        <v>69</v>
      </c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>
        <v>69</v>
      </c>
    </row>
    <row r="301" spans="1:13" s="20" customFormat="1" x14ac:dyDescent="0.25">
      <c r="A301" s="21" t="s">
        <v>3408</v>
      </c>
      <c r="B301" s="19">
        <v>187</v>
      </c>
      <c r="C301" s="19"/>
      <c r="D301" s="19"/>
      <c r="E301" s="19">
        <v>71.5</v>
      </c>
      <c r="F301" s="19"/>
      <c r="G301" s="19"/>
      <c r="H301" s="19"/>
      <c r="I301" s="19"/>
      <c r="J301" s="19"/>
      <c r="K301" s="19"/>
      <c r="L301" s="19"/>
      <c r="M301" s="19">
        <v>258.5</v>
      </c>
    </row>
    <row r="302" spans="1:13" s="20" customFormat="1" x14ac:dyDescent="0.25">
      <c r="A302" s="21" t="s">
        <v>79</v>
      </c>
      <c r="B302" s="19">
        <v>16032.72</v>
      </c>
      <c r="C302" s="19"/>
      <c r="D302" s="19"/>
      <c r="E302" s="19"/>
      <c r="F302" s="19"/>
      <c r="G302" s="19">
        <v>14369.11</v>
      </c>
      <c r="H302" s="19"/>
      <c r="I302" s="19"/>
      <c r="J302" s="19"/>
      <c r="K302" s="19"/>
      <c r="L302" s="19"/>
      <c r="M302" s="19">
        <v>30401.83</v>
      </c>
    </row>
    <row r="303" spans="1:13" s="20" customFormat="1" x14ac:dyDescent="0.25">
      <c r="A303" s="21" t="s">
        <v>25</v>
      </c>
      <c r="B303" s="19">
        <v>20635.34</v>
      </c>
      <c r="C303" s="19"/>
      <c r="D303" s="19"/>
      <c r="E303" s="19">
        <v>605</v>
      </c>
      <c r="F303" s="19"/>
      <c r="G303" s="19">
        <v>10155.83</v>
      </c>
      <c r="H303" s="19"/>
      <c r="I303" s="19"/>
      <c r="J303" s="19"/>
      <c r="K303" s="19">
        <v>32599.919999999998</v>
      </c>
      <c r="L303" s="19"/>
      <c r="M303" s="19">
        <v>63996.09</v>
      </c>
    </row>
    <row r="304" spans="1:13" s="20" customFormat="1" x14ac:dyDescent="0.25">
      <c r="A304" s="21" t="s">
        <v>4833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>
        <v>5445</v>
      </c>
      <c r="L304" s="19"/>
      <c r="M304" s="19">
        <v>5445</v>
      </c>
    </row>
    <row r="305" spans="1:13" s="20" customFormat="1" x14ac:dyDescent="0.25">
      <c r="A305" s="21" t="s">
        <v>377</v>
      </c>
      <c r="B305" s="19"/>
      <c r="C305" s="19"/>
      <c r="D305" s="19"/>
      <c r="E305" s="19"/>
      <c r="F305" s="19"/>
      <c r="G305" s="19"/>
      <c r="H305" s="19">
        <v>1815</v>
      </c>
      <c r="I305" s="19"/>
      <c r="J305" s="19"/>
      <c r="K305" s="19"/>
      <c r="L305" s="19"/>
      <c r="M305" s="19">
        <v>1815</v>
      </c>
    </row>
    <row r="306" spans="1:13" s="20" customFormat="1" x14ac:dyDescent="0.25">
      <c r="A306" s="21" t="s">
        <v>69</v>
      </c>
      <c r="B306" s="19"/>
      <c r="C306" s="19"/>
      <c r="D306" s="19"/>
      <c r="E306" s="19"/>
      <c r="F306" s="19"/>
      <c r="G306" s="19">
        <v>0</v>
      </c>
      <c r="H306" s="19">
        <v>1560.51</v>
      </c>
      <c r="I306" s="19"/>
      <c r="J306" s="19">
        <v>10897.470000000001</v>
      </c>
      <c r="K306" s="19"/>
      <c r="L306" s="19"/>
      <c r="M306" s="19">
        <v>12457.980000000001</v>
      </c>
    </row>
    <row r="307" spans="1:13" s="20" customFormat="1" x14ac:dyDescent="0.25">
      <c r="A307" s="21" t="s">
        <v>286</v>
      </c>
      <c r="B307" s="19">
        <v>614.13</v>
      </c>
      <c r="C307" s="19"/>
      <c r="D307" s="19">
        <v>3934.92</v>
      </c>
      <c r="E307" s="19"/>
      <c r="F307" s="19"/>
      <c r="G307" s="19">
        <v>4101.8999999999996</v>
      </c>
      <c r="H307" s="19">
        <v>990.99</v>
      </c>
      <c r="I307" s="19"/>
      <c r="J307" s="19">
        <v>877.25</v>
      </c>
      <c r="K307" s="19"/>
      <c r="L307" s="19"/>
      <c r="M307" s="19">
        <v>10519.19</v>
      </c>
    </row>
    <row r="308" spans="1:13" s="20" customFormat="1" x14ac:dyDescent="0.25">
      <c r="A308" s="21" t="s">
        <v>7485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>
        <v>750.21</v>
      </c>
      <c r="L308" s="19"/>
      <c r="M308" s="19">
        <v>750.21</v>
      </c>
    </row>
    <row r="309" spans="1:13" s="20" customFormat="1" x14ac:dyDescent="0.25">
      <c r="A309" s="21" t="s">
        <v>686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>
        <v>3840</v>
      </c>
      <c r="L309" s="19"/>
      <c r="M309" s="19">
        <v>3840</v>
      </c>
    </row>
    <row r="310" spans="1:13" s="20" customFormat="1" x14ac:dyDescent="0.25">
      <c r="A310" s="21" t="s">
        <v>8603</v>
      </c>
      <c r="B310" s="19"/>
      <c r="C310" s="19"/>
      <c r="D310" s="19"/>
      <c r="E310" s="19"/>
      <c r="F310" s="19"/>
      <c r="G310" s="19">
        <v>5640</v>
      </c>
      <c r="H310" s="19"/>
      <c r="I310" s="19"/>
      <c r="J310" s="19"/>
      <c r="K310" s="19"/>
      <c r="L310" s="19"/>
      <c r="M310" s="19">
        <v>5640</v>
      </c>
    </row>
    <row r="311" spans="1:13" s="20" customFormat="1" x14ac:dyDescent="0.25">
      <c r="A311" s="21" t="s">
        <v>3357</v>
      </c>
      <c r="B311" s="19">
        <v>14520</v>
      </c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>
        <v>14520</v>
      </c>
    </row>
    <row r="312" spans="1:13" s="20" customFormat="1" x14ac:dyDescent="0.25">
      <c r="A312" s="21" t="s">
        <v>3883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>
        <v>4997.3</v>
      </c>
      <c r="L312" s="19"/>
      <c r="M312" s="19">
        <v>4997.3</v>
      </c>
    </row>
    <row r="313" spans="1:13" s="20" customFormat="1" x14ac:dyDescent="0.25">
      <c r="A313" s="21" t="s">
        <v>3167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>
        <v>1289.9100000000001</v>
      </c>
      <c r="M313" s="19">
        <v>1289.9100000000001</v>
      </c>
    </row>
    <row r="314" spans="1:13" s="20" customFormat="1" x14ac:dyDescent="0.25">
      <c r="A314" s="21" t="s">
        <v>7490</v>
      </c>
      <c r="B314" s="19"/>
      <c r="C314" s="19"/>
      <c r="D314" s="19"/>
      <c r="E314" s="19"/>
      <c r="F314" s="19"/>
      <c r="G314" s="19"/>
      <c r="H314" s="19">
        <v>14957.17</v>
      </c>
      <c r="I314" s="19"/>
      <c r="J314" s="19"/>
      <c r="K314" s="19"/>
      <c r="L314" s="19"/>
      <c r="M314" s="19">
        <v>14957.17</v>
      </c>
    </row>
    <row r="315" spans="1:13" s="20" customFormat="1" x14ac:dyDescent="0.25">
      <c r="A315" s="21" t="s">
        <v>573</v>
      </c>
      <c r="B315" s="19"/>
      <c r="C315" s="19"/>
      <c r="D315" s="19"/>
      <c r="E315" s="19"/>
      <c r="F315" s="19">
        <v>3764.98</v>
      </c>
      <c r="G315" s="19"/>
      <c r="H315" s="19"/>
      <c r="I315" s="19"/>
      <c r="J315" s="19"/>
      <c r="K315" s="19"/>
      <c r="L315" s="19"/>
      <c r="M315" s="19">
        <v>3764.98</v>
      </c>
    </row>
    <row r="316" spans="1:13" s="20" customFormat="1" x14ac:dyDescent="0.25">
      <c r="A316" s="21" t="s">
        <v>4623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>
        <v>2262.2399999999998</v>
      </c>
      <c r="M316" s="19">
        <v>2262.2399999999998</v>
      </c>
    </row>
    <row r="317" spans="1:13" s="20" customFormat="1" x14ac:dyDescent="0.25">
      <c r="A317" s="21" t="s">
        <v>363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>
        <v>1680</v>
      </c>
      <c r="L317" s="19"/>
      <c r="M317" s="19">
        <v>1680</v>
      </c>
    </row>
    <row r="318" spans="1:13" s="20" customFormat="1" x14ac:dyDescent="0.25">
      <c r="A318" s="21" t="s">
        <v>8341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>
        <v>14391.74</v>
      </c>
      <c r="M318" s="19">
        <v>14391.74</v>
      </c>
    </row>
    <row r="319" spans="1:13" s="20" customFormat="1" x14ac:dyDescent="0.25">
      <c r="A319" s="21" t="s">
        <v>4263</v>
      </c>
      <c r="B319" s="19"/>
      <c r="C319" s="19"/>
      <c r="D319" s="19"/>
      <c r="E319" s="19"/>
      <c r="F319" s="19"/>
      <c r="G319" s="19">
        <v>385</v>
      </c>
      <c r="H319" s="19"/>
      <c r="I319" s="19"/>
      <c r="J319" s="19"/>
      <c r="K319" s="19">
        <v>3180</v>
      </c>
      <c r="L319" s="19"/>
      <c r="M319" s="19">
        <v>3565</v>
      </c>
    </row>
    <row r="320" spans="1:13" s="20" customFormat="1" x14ac:dyDescent="0.25">
      <c r="A320" s="21" t="s">
        <v>676</v>
      </c>
      <c r="B320" s="19"/>
      <c r="C320" s="19"/>
      <c r="D320" s="19"/>
      <c r="E320" s="19">
        <v>7183.29</v>
      </c>
      <c r="F320" s="19"/>
      <c r="G320" s="19"/>
      <c r="H320" s="19"/>
      <c r="I320" s="19">
        <v>677.3</v>
      </c>
      <c r="J320" s="19"/>
      <c r="K320" s="19"/>
      <c r="L320" s="19"/>
      <c r="M320" s="19">
        <v>7860.59</v>
      </c>
    </row>
    <row r="321" spans="1:13" s="20" customFormat="1" x14ac:dyDescent="0.25">
      <c r="A321" s="21" t="s">
        <v>4628</v>
      </c>
      <c r="B321" s="19"/>
      <c r="C321" s="19"/>
      <c r="D321" s="19">
        <v>1595</v>
      </c>
      <c r="E321" s="19"/>
      <c r="F321" s="19"/>
      <c r="G321" s="19"/>
      <c r="H321" s="19"/>
      <c r="I321" s="19"/>
      <c r="J321" s="19"/>
      <c r="K321" s="19"/>
      <c r="L321" s="19"/>
      <c r="M321" s="19">
        <v>1595</v>
      </c>
    </row>
    <row r="322" spans="1:13" s="20" customFormat="1" x14ac:dyDescent="0.25">
      <c r="A322" s="21" t="s">
        <v>7539</v>
      </c>
      <c r="B322" s="19">
        <v>1998.92</v>
      </c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>
        <v>1998.92</v>
      </c>
    </row>
    <row r="323" spans="1:13" s="20" customFormat="1" x14ac:dyDescent="0.25">
      <c r="A323" s="21" t="s">
        <v>3610</v>
      </c>
      <c r="B323" s="19"/>
      <c r="C323" s="19"/>
      <c r="D323" s="19"/>
      <c r="E323" s="19"/>
      <c r="F323" s="19"/>
      <c r="G323" s="19">
        <v>1350</v>
      </c>
      <c r="H323" s="19"/>
      <c r="I323" s="19"/>
      <c r="J323" s="19"/>
      <c r="K323" s="19"/>
      <c r="L323" s="19"/>
      <c r="M323" s="19">
        <v>1350</v>
      </c>
    </row>
    <row r="324" spans="1:13" s="20" customFormat="1" x14ac:dyDescent="0.25">
      <c r="A324" s="21" t="s">
        <v>7567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>
        <v>220</v>
      </c>
      <c r="L324" s="19"/>
      <c r="M324" s="19">
        <v>220</v>
      </c>
    </row>
    <row r="325" spans="1:13" s="20" customFormat="1" x14ac:dyDescent="0.25">
      <c r="A325" s="21" t="s">
        <v>5407</v>
      </c>
      <c r="B325" s="19">
        <v>528</v>
      </c>
      <c r="C325" s="19"/>
      <c r="D325" s="19"/>
      <c r="E325" s="19"/>
      <c r="F325" s="19"/>
      <c r="G325" s="19"/>
      <c r="H325" s="19"/>
      <c r="I325" s="19"/>
      <c r="J325" s="19"/>
      <c r="K325" s="19">
        <v>8547</v>
      </c>
      <c r="L325" s="19">
        <v>5005</v>
      </c>
      <c r="M325" s="19">
        <v>14080</v>
      </c>
    </row>
    <row r="326" spans="1:13" s="20" customFormat="1" x14ac:dyDescent="0.25">
      <c r="A326" s="21" t="s">
        <v>690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>
        <v>9000</v>
      </c>
      <c r="L326" s="19"/>
      <c r="M326" s="19">
        <v>9000</v>
      </c>
    </row>
    <row r="327" spans="1:13" s="20" customFormat="1" x14ac:dyDescent="0.25">
      <c r="A327" s="21" t="s">
        <v>2118</v>
      </c>
      <c r="B327" s="19"/>
      <c r="C327" s="19"/>
      <c r="D327" s="19"/>
      <c r="E327" s="19"/>
      <c r="F327" s="19"/>
      <c r="G327" s="19"/>
      <c r="H327" s="19">
        <v>2424.84</v>
      </c>
      <c r="I327" s="19"/>
      <c r="J327" s="19"/>
      <c r="K327" s="19"/>
      <c r="L327" s="19"/>
      <c r="M327" s="19">
        <v>2424.84</v>
      </c>
    </row>
    <row r="328" spans="1:13" s="20" customFormat="1" x14ac:dyDescent="0.25">
      <c r="A328" s="21" t="s">
        <v>4108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>
        <v>17968.5</v>
      </c>
      <c r="M328" s="19">
        <v>17968.5</v>
      </c>
    </row>
    <row r="329" spans="1:13" s="20" customFormat="1" x14ac:dyDescent="0.25">
      <c r="A329" s="21" t="s">
        <v>692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>
        <v>199.1</v>
      </c>
      <c r="M329" s="19">
        <v>199.1</v>
      </c>
    </row>
    <row r="330" spans="1:13" s="20" customFormat="1" x14ac:dyDescent="0.25">
      <c r="A330" s="21" t="s">
        <v>4850</v>
      </c>
      <c r="B330" s="19"/>
      <c r="C330" s="19"/>
      <c r="D330" s="19">
        <v>1318.9</v>
      </c>
      <c r="E330" s="19"/>
      <c r="F330" s="19"/>
      <c r="G330" s="19"/>
      <c r="H330" s="19"/>
      <c r="I330" s="19"/>
      <c r="J330" s="19"/>
      <c r="K330" s="19"/>
      <c r="L330" s="19"/>
      <c r="M330" s="19">
        <v>1318.9</v>
      </c>
    </row>
    <row r="331" spans="1:13" s="20" customFormat="1" x14ac:dyDescent="0.25">
      <c r="A331" s="21" t="s">
        <v>1059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>
        <v>4091.67</v>
      </c>
      <c r="L331" s="19">
        <v>7015.62</v>
      </c>
      <c r="M331" s="19">
        <v>11107.29</v>
      </c>
    </row>
    <row r="332" spans="1:13" s="20" customFormat="1" x14ac:dyDescent="0.25">
      <c r="A332" s="21" t="s">
        <v>4808</v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>
        <v>917.36</v>
      </c>
      <c r="L332" s="19"/>
      <c r="M332" s="19">
        <v>917.36</v>
      </c>
    </row>
    <row r="333" spans="1:13" s="20" customFormat="1" x14ac:dyDescent="0.25">
      <c r="A333" s="21" t="s">
        <v>694</v>
      </c>
      <c r="B333" s="19"/>
      <c r="C333" s="19"/>
      <c r="D333" s="19"/>
      <c r="E333" s="19">
        <v>13861.76</v>
      </c>
      <c r="F333" s="19"/>
      <c r="G333" s="19"/>
      <c r="H333" s="19"/>
      <c r="I333" s="19"/>
      <c r="J333" s="19"/>
      <c r="K333" s="19"/>
      <c r="L333" s="19"/>
      <c r="M333" s="19">
        <v>13861.76</v>
      </c>
    </row>
    <row r="334" spans="1:13" s="20" customFormat="1" x14ac:dyDescent="0.25">
      <c r="A334" s="21" t="s">
        <v>3102</v>
      </c>
      <c r="B334" s="19">
        <v>14520</v>
      </c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>
        <v>14520</v>
      </c>
    </row>
    <row r="335" spans="1:13" s="20" customFormat="1" x14ac:dyDescent="0.25">
      <c r="A335" s="21" t="s">
        <v>4482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>
        <v>24066.9</v>
      </c>
      <c r="M335" s="19">
        <v>24066.9</v>
      </c>
    </row>
    <row r="336" spans="1:13" s="20" customFormat="1" x14ac:dyDescent="0.25">
      <c r="A336" s="21" t="s">
        <v>368</v>
      </c>
      <c r="B336" s="19">
        <v>1742.27</v>
      </c>
      <c r="C336" s="19">
        <v>2082.2600000000002</v>
      </c>
      <c r="D336" s="19"/>
      <c r="E336" s="19"/>
      <c r="F336" s="19"/>
      <c r="G336" s="19"/>
      <c r="H336" s="19"/>
      <c r="I336" s="19"/>
      <c r="J336" s="19"/>
      <c r="K336" s="19"/>
      <c r="L336" s="19"/>
      <c r="M336" s="19">
        <v>3824.53</v>
      </c>
    </row>
    <row r="337" spans="1:13" s="20" customFormat="1" x14ac:dyDescent="0.25">
      <c r="A337" s="21" t="s">
        <v>5702</v>
      </c>
      <c r="B337" s="19">
        <v>1609.3</v>
      </c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>
        <v>1609.3</v>
      </c>
    </row>
    <row r="338" spans="1:13" s="20" customFormat="1" x14ac:dyDescent="0.25">
      <c r="A338" s="21" t="s">
        <v>7603</v>
      </c>
      <c r="B338" s="19">
        <v>5445</v>
      </c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>
        <v>5445</v>
      </c>
    </row>
    <row r="339" spans="1:13" s="20" customFormat="1" x14ac:dyDescent="0.25">
      <c r="A339" s="21" t="s">
        <v>54</v>
      </c>
      <c r="B339" s="19"/>
      <c r="C339" s="19"/>
      <c r="D339" s="19">
        <v>2297.98</v>
      </c>
      <c r="E339" s="19"/>
      <c r="F339" s="19"/>
      <c r="G339" s="19"/>
      <c r="H339" s="19"/>
      <c r="I339" s="19"/>
      <c r="J339" s="19"/>
      <c r="K339" s="19"/>
      <c r="L339" s="19"/>
      <c r="M339" s="19">
        <v>2297.98</v>
      </c>
    </row>
    <row r="340" spans="1:13" s="20" customFormat="1" x14ac:dyDescent="0.25">
      <c r="A340" s="21" t="s">
        <v>22</v>
      </c>
      <c r="B340" s="19">
        <v>19558.560000000001</v>
      </c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>
        <v>19558.560000000001</v>
      </c>
    </row>
    <row r="341" spans="1:13" s="20" customFormat="1" x14ac:dyDescent="0.25">
      <c r="A341" s="21" t="s">
        <v>3687</v>
      </c>
      <c r="B341" s="19"/>
      <c r="C341" s="19"/>
      <c r="D341" s="19"/>
      <c r="E341" s="19"/>
      <c r="F341" s="19"/>
      <c r="G341" s="19"/>
      <c r="H341" s="19">
        <v>1113.2</v>
      </c>
      <c r="I341" s="19"/>
      <c r="J341" s="19"/>
      <c r="K341" s="19"/>
      <c r="L341" s="19"/>
      <c r="M341" s="19">
        <v>1113.2</v>
      </c>
    </row>
    <row r="342" spans="1:13" s="20" customFormat="1" x14ac:dyDescent="0.25">
      <c r="A342" s="21" t="s">
        <v>3298</v>
      </c>
      <c r="B342" s="19"/>
      <c r="C342" s="19"/>
      <c r="D342" s="19">
        <v>562.65</v>
      </c>
      <c r="E342" s="19"/>
      <c r="F342" s="19"/>
      <c r="G342" s="19"/>
      <c r="H342" s="19"/>
      <c r="I342" s="19"/>
      <c r="J342" s="19"/>
      <c r="K342" s="19"/>
      <c r="L342" s="19"/>
      <c r="M342" s="19">
        <v>562.65</v>
      </c>
    </row>
    <row r="343" spans="1:13" s="20" customFormat="1" x14ac:dyDescent="0.25">
      <c r="A343" s="21" t="s">
        <v>1011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>
        <v>487.03999999999996</v>
      </c>
      <c r="M343" s="19">
        <v>487.03999999999996</v>
      </c>
    </row>
    <row r="344" spans="1:13" s="20" customFormat="1" x14ac:dyDescent="0.25">
      <c r="A344" s="21" t="s">
        <v>36</v>
      </c>
      <c r="B344" s="19"/>
      <c r="C344" s="19"/>
      <c r="D344" s="19">
        <v>1485</v>
      </c>
      <c r="E344" s="19"/>
      <c r="F344" s="19"/>
      <c r="G344" s="19"/>
      <c r="H344" s="19"/>
      <c r="I344" s="19"/>
      <c r="J344" s="19"/>
      <c r="K344" s="19"/>
      <c r="L344" s="19"/>
      <c r="M344" s="19">
        <v>1485</v>
      </c>
    </row>
    <row r="345" spans="1:13" s="20" customFormat="1" x14ac:dyDescent="0.25">
      <c r="A345" s="21" t="s">
        <v>7624</v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>
        <v>644.91999999999996</v>
      </c>
      <c r="L345" s="19"/>
      <c r="M345" s="19">
        <v>644.91999999999996</v>
      </c>
    </row>
    <row r="346" spans="1:13" s="20" customFormat="1" x14ac:dyDescent="0.25">
      <c r="A346" s="21" t="s">
        <v>776</v>
      </c>
      <c r="B346" s="19"/>
      <c r="C346" s="19">
        <v>71.180000000000007</v>
      </c>
      <c r="D346" s="19"/>
      <c r="E346" s="19">
        <v>108.26</v>
      </c>
      <c r="F346" s="19"/>
      <c r="G346" s="19"/>
      <c r="H346" s="19"/>
      <c r="I346" s="19"/>
      <c r="J346" s="19"/>
      <c r="K346" s="19"/>
      <c r="L346" s="19">
        <v>555.05999999999995</v>
      </c>
      <c r="M346" s="19">
        <v>734.5</v>
      </c>
    </row>
    <row r="347" spans="1:13" s="20" customFormat="1" x14ac:dyDescent="0.25">
      <c r="A347" s="21" t="s">
        <v>1001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>
        <v>2096.5</v>
      </c>
      <c r="M347" s="19">
        <v>2096.5</v>
      </c>
    </row>
    <row r="348" spans="1:13" s="20" customFormat="1" x14ac:dyDescent="0.25">
      <c r="A348" s="21" t="s">
        <v>1119</v>
      </c>
      <c r="B348" s="19"/>
      <c r="C348" s="19"/>
      <c r="D348" s="19"/>
      <c r="E348" s="19"/>
      <c r="F348" s="19"/>
      <c r="G348" s="19"/>
      <c r="H348" s="19"/>
      <c r="I348" s="19"/>
      <c r="J348" s="19">
        <v>9698</v>
      </c>
      <c r="K348" s="19"/>
      <c r="L348" s="19"/>
      <c r="M348" s="19">
        <v>9698</v>
      </c>
    </row>
    <row r="349" spans="1:13" s="20" customFormat="1" x14ac:dyDescent="0.25">
      <c r="A349" s="21" t="s">
        <v>3429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572.80999999999995</v>
      </c>
      <c r="M349" s="19">
        <v>572.80999999999995</v>
      </c>
    </row>
    <row r="350" spans="1:13" s="20" customFormat="1" x14ac:dyDescent="0.25">
      <c r="A350" s="21" t="s">
        <v>373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>
        <v>3872</v>
      </c>
      <c r="L350" s="19"/>
      <c r="M350" s="19">
        <v>3872</v>
      </c>
    </row>
    <row r="351" spans="1:13" s="20" customFormat="1" x14ac:dyDescent="0.25">
      <c r="A351" s="21" t="s">
        <v>1738</v>
      </c>
      <c r="B351" s="19">
        <v>99.46</v>
      </c>
      <c r="C351" s="19"/>
      <c r="D351" s="19">
        <v>784.36</v>
      </c>
      <c r="E351" s="19"/>
      <c r="F351" s="19"/>
      <c r="G351" s="19"/>
      <c r="H351" s="19"/>
      <c r="I351" s="19"/>
      <c r="J351" s="19"/>
      <c r="K351" s="19"/>
      <c r="L351" s="19"/>
      <c r="M351" s="19">
        <v>883.82</v>
      </c>
    </row>
    <row r="352" spans="1:13" s="20" customFormat="1" x14ac:dyDescent="0.25">
      <c r="A352" s="21" t="s">
        <v>353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34399.040000000001</v>
      </c>
      <c r="M352" s="19">
        <v>34399.040000000001</v>
      </c>
    </row>
    <row r="353" spans="1:13" s="20" customFormat="1" x14ac:dyDescent="0.25">
      <c r="A353" s="21" t="s">
        <v>7661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>
        <v>781</v>
      </c>
      <c r="L353" s="19"/>
      <c r="M353" s="19">
        <v>781</v>
      </c>
    </row>
    <row r="354" spans="1:13" s="20" customFormat="1" x14ac:dyDescent="0.25">
      <c r="A354" s="21" t="s">
        <v>2894</v>
      </c>
      <c r="B354" s="19"/>
      <c r="C354" s="19"/>
      <c r="D354" s="19"/>
      <c r="E354" s="19"/>
      <c r="F354" s="19">
        <v>17605.5</v>
      </c>
      <c r="G354" s="19"/>
      <c r="H354" s="19"/>
      <c r="I354" s="19"/>
      <c r="J354" s="19"/>
      <c r="K354" s="19"/>
      <c r="L354" s="19"/>
      <c r="M354" s="19">
        <v>17605.5</v>
      </c>
    </row>
    <row r="355" spans="1:13" s="20" customFormat="1" x14ac:dyDescent="0.25">
      <c r="A355" s="21" t="s">
        <v>490</v>
      </c>
      <c r="B355" s="19"/>
      <c r="C355" s="19"/>
      <c r="D355" s="19"/>
      <c r="E355" s="19"/>
      <c r="F355" s="19"/>
      <c r="G355" s="19">
        <v>7462</v>
      </c>
      <c r="H355" s="19"/>
      <c r="I355" s="19"/>
      <c r="J355" s="19"/>
      <c r="K355" s="19"/>
      <c r="L355" s="19"/>
      <c r="M355" s="19">
        <v>7462</v>
      </c>
    </row>
    <row r="356" spans="1:13" s="20" customFormat="1" x14ac:dyDescent="0.25">
      <c r="A356" s="21" t="s">
        <v>7663</v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>
        <v>1868.17</v>
      </c>
      <c r="M356" s="19">
        <v>1868.17</v>
      </c>
    </row>
    <row r="357" spans="1:13" s="20" customFormat="1" x14ac:dyDescent="0.25">
      <c r="A357" s="21" t="s">
        <v>7666</v>
      </c>
      <c r="B357" s="19"/>
      <c r="C357" s="19"/>
      <c r="D357" s="19"/>
      <c r="E357" s="19"/>
      <c r="F357" s="19"/>
      <c r="G357" s="19"/>
      <c r="H357" s="19"/>
      <c r="I357" s="19"/>
      <c r="J357" s="19">
        <v>1452</v>
      </c>
      <c r="K357" s="19"/>
      <c r="L357" s="19"/>
      <c r="M357" s="19">
        <v>1452</v>
      </c>
    </row>
    <row r="358" spans="1:13" s="20" customFormat="1" x14ac:dyDescent="0.25">
      <c r="A358" s="21" t="s">
        <v>8501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>
        <v>7235.17</v>
      </c>
      <c r="M358" s="19">
        <v>7235.17</v>
      </c>
    </row>
    <row r="359" spans="1:13" s="20" customFormat="1" x14ac:dyDescent="0.25">
      <c r="A359" s="21" t="s">
        <v>7946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>
        <v>632.5</v>
      </c>
      <c r="L359" s="19"/>
      <c r="M359" s="19">
        <v>632.5</v>
      </c>
    </row>
    <row r="360" spans="1:13" s="20" customFormat="1" x14ac:dyDescent="0.25">
      <c r="A360" s="21" t="s">
        <v>701</v>
      </c>
      <c r="B360" s="19">
        <v>1815</v>
      </c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>
        <v>1815</v>
      </c>
    </row>
    <row r="361" spans="1:13" s="20" customFormat="1" x14ac:dyDescent="0.25">
      <c r="A361" s="21" t="s">
        <v>6996</v>
      </c>
      <c r="B361" s="19"/>
      <c r="C361" s="19"/>
      <c r="D361" s="19">
        <v>46811.96</v>
      </c>
      <c r="E361" s="19"/>
      <c r="F361" s="19"/>
      <c r="G361" s="19"/>
      <c r="H361" s="19"/>
      <c r="I361" s="19"/>
      <c r="J361" s="19"/>
      <c r="K361" s="19"/>
      <c r="L361" s="19"/>
      <c r="M361" s="19">
        <v>46811.96</v>
      </c>
    </row>
    <row r="362" spans="1:13" s="20" customFormat="1" x14ac:dyDescent="0.25">
      <c r="A362" s="21" t="s">
        <v>3947</v>
      </c>
      <c r="B362" s="19"/>
      <c r="C362" s="19"/>
      <c r="D362" s="19"/>
      <c r="E362" s="19"/>
      <c r="F362" s="19"/>
      <c r="G362" s="19">
        <v>800</v>
      </c>
      <c r="H362" s="19"/>
      <c r="I362" s="19"/>
      <c r="J362" s="19"/>
      <c r="K362" s="19"/>
      <c r="L362" s="19"/>
      <c r="M362" s="19">
        <v>800</v>
      </c>
    </row>
    <row r="363" spans="1:13" s="20" customFormat="1" x14ac:dyDescent="0.25">
      <c r="A363" s="21" t="s">
        <v>4646</v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>
        <v>6659.51</v>
      </c>
      <c r="M363" s="19">
        <v>6659.51</v>
      </c>
    </row>
    <row r="364" spans="1:13" s="20" customFormat="1" x14ac:dyDescent="0.25">
      <c r="A364" s="21" t="s">
        <v>386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>
        <v>159.72</v>
      </c>
      <c r="L364" s="19"/>
      <c r="M364" s="19">
        <v>159.72</v>
      </c>
    </row>
    <row r="365" spans="1:13" s="20" customFormat="1" x14ac:dyDescent="0.25">
      <c r="A365" s="21" t="s">
        <v>82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>
        <v>315.33</v>
      </c>
      <c r="L365" s="19"/>
      <c r="M365" s="19">
        <v>315.33</v>
      </c>
    </row>
    <row r="366" spans="1:13" s="20" customFormat="1" x14ac:dyDescent="0.25">
      <c r="A366" s="21" t="s">
        <v>852</v>
      </c>
      <c r="B366" s="19">
        <v>238.62</v>
      </c>
      <c r="C366" s="19">
        <v>128.13999999999999</v>
      </c>
      <c r="D366" s="19"/>
      <c r="E366" s="19"/>
      <c r="F366" s="19"/>
      <c r="G366" s="19"/>
      <c r="H366" s="19"/>
      <c r="I366" s="19"/>
      <c r="J366" s="19"/>
      <c r="K366" s="19"/>
      <c r="L366" s="19"/>
      <c r="M366" s="19">
        <v>366.76</v>
      </c>
    </row>
    <row r="367" spans="1:13" s="20" customFormat="1" x14ac:dyDescent="0.25">
      <c r="A367" s="21" t="s">
        <v>77</v>
      </c>
      <c r="B367" s="19">
        <v>501.59</v>
      </c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>
        <v>501.59</v>
      </c>
    </row>
    <row r="368" spans="1:13" s="20" customFormat="1" x14ac:dyDescent="0.25">
      <c r="A368" s="21" t="s">
        <v>704</v>
      </c>
      <c r="B368" s="19">
        <v>1052.6999999999998</v>
      </c>
      <c r="C368" s="19"/>
      <c r="D368" s="19"/>
      <c r="E368" s="19"/>
      <c r="F368" s="19"/>
      <c r="G368" s="19"/>
      <c r="H368" s="19"/>
      <c r="I368" s="19"/>
      <c r="J368" s="19">
        <v>471.90000000000003</v>
      </c>
      <c r="K368" s="19"/>
      <c r="L368" s="19"/>
      <c r="M368" s="19">
        <v>1524.6</v>
      </c>
    </row>
    <row r="369" spans="1:13" s="20" customFormat="1" x14ac:dyDescent="0.25">
      <c r="A369" s="21" t="s">
        <v>6090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>
        <v>3557.4</v>
      </c>
      <c r="M369" s="19">
        <v>3557.4</v>
      </c>
    </row>
    <row r="370" spans="1:13" s="20" customFormat="1" x14ac:dyDescent="0.25">
      <c r="A370" s="21" t="s">
        <v>6093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>
        <v>500</v>
      </c>
      <c r="L370" s="19"/>
      <c r="M370" s="19">
        <v>500</v>
      </c>
    </row>
    <row r="371" spans="1:13" s="20" customFormat="1" x14ac:dyDescent="0.25">
      <c r="A371" s="21" t="s">
        <v>2378</v>
      </c>
      <c r="B371" s="19"/>
      <c r="C371" s="19"/>
      <c r="D371" s="19"/>
      <c r="E371" s="19"/>
      <c r="F371" s="19"/>
      <c r="G371" s="19">
        <v>788.07</v>
      </c>
      <c r="H371" s="19"/>
      <c r="I371" s="19"/>
      <c r="J371" s="19"/>
      <c r="K371" s="19"/>
      <c r="L371" s="19"/>
      <c r="M371" s="19">
        <v>788.07</v>
      </c>
    </row>
    <row r="372" spans="1:13" s="20" customFormat="1" x14ac:dyDescent="0.25">
      <c r="A372" s="21" t="s">
        <v>4805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>
        <v>1600.95</v>
      </c>
      <c r="M372" s="19">
        <v>1600.95</v>
      </c>
    </row>
    <row r="373" spans="1:13" s="20" customFormat="1" x14ac:dyDescent="0.25">
      <c r="A373" s="21" t="s">
        <v>7940</v>
      </c>
      <c r="B373" s="19"/>
      <c r="C373" s="19"/>
      <c r="D373" s="19"/>
      <c r="E373" s="19"/>
      <c r="F373" s="19"/>
      <c r="G373" s="19"/>
      <c r="H373" s="19">
        <v>7760.27</v>
      </c>
      <c r="I373" s="19"/>
      <c r="J373" s="19"/>
      <c r="K373" s="19"/>
      <c r="L373" s="19"/>
      <c r="M373" s="19">
        <v>7760.27</v>
      </c>
    </row>
    <row r="374" spans="1:13" s="20" customFormat="1" x14ac:dyDescent="0.25">
      <c r="A374" s="21" t="s">
        <v>3441</v>
      </c>
      <c r="B374" s="19"/>
      <c r="C374" s="19"/>
      <c r="D374" s="19"/>
      <c r="E374" s="19">
        <v>2500</v>
      </c>
      <c r="F374" s="19"/>
      <c r="G374" s="19"/>
      <c r="H374" s="19"/>
      <c r="I374" s="19"/>
      <c r="J374" s="19"/>
      <c r="K374" s="19"/>
      <c r="L374" s="19"/>
      <c r="M374" s="19">
        <v>2500</v>
      </c>
    </row>
    <row r="375" spans="1:13" s="20" customFormat="1" x14ac:dyDescent="0.25">
      <c r="A375" s="21" t="s">
        <v>8525</v>
      </c>
      <c r="B375" s="19">
        <v>2613.6</v>
      </c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>
        <v>2613.6</v>
      </c>
    </row>
    <row r="376" spans="1:13" s="20" customFormat="1" x14ac:dyDescent="0.25">
      <c r="A376" s="21" t="s">
        <v>8234</v>
      </c>
      <c r="B376" s="19"/>
      <c r="C376" s="19"/>
      <c r="D376" s="19">
        <v>1045</v>
      </c>
      <c r="E376" s="19"/>
      <c r="F376" s="19"/>
      <c r="G376" s="19"/>
      <c r="H376" s="19"/>
      <c r="I376" s="19"/>
      <c r="J376" s="19"/>
      <c r="K376" s="19"/>
      <c r="L376" s="19"/>
      <c r="M376" s="19">
        <v>1045</v>
      </c>
    </row>
    <row r="377" spans="1:13" s="20" customFormat="1" x14ac:dyDescent="0.25">
      <c r="A377" s="21" t="s">
        <v>8504</v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>
        <v>2211.3000000000002</v>
      </c>
      <c r="L377" s="19"/>
      <c r="M377" s="19">
        <v>2211.3000000000002</v>
      </c>
    </row>
    <row r="378" spans="1:13" s="20" customFormat="1" x14ac:dyDescent="0.25">
      <c r="A378" s="21" t="s">
        <v>3135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>
        <v>73.81</v>
      </c>
      <c r="M378" s="19">
        <v>73.81</v>
      </c>
    </row>
    <row r="379" spans="1:13" s="20" customFormat="1" x14ac:dyDescent="0.25">
      <c r="A379" s="21" t="s">
        <v>7468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>
        <v>186.83</v>
      </c>
      <c r="M379" s="19">
        <v>186.83</v>
      </c>
    </row>
    <row r="380" spans="1:13" s="20" customFormat="1" x14ac:dyDescent="0.25">
      <c r="A380" s="21" t="s">
        <v>8721</v>
      </c>
      <c r="B380" s="19"/>
      <c r="C380" s="19"/>
      <c r="D380" s="19"/>
      <c r="E380" s="19"/>
      <c r="F380" s="19"/>
      <c r="G380" s="19">
        <v>2193.13</v>
      </c>
      <c r="H380" s="19"/>
      <c r="I380" s="19"/>
      <c r="J380" s="19"/>
      <c r="K380" s="19"/>
      <c r="L380" s="19"/>
      <c r="M380" s="19">
        <v>2193.13</v>
      </c>
    </row>
    <row r="381" spans="1:13" s="20" customFormat="1" x14ac:dyDescent="0.25">
      <c r="A381" s="21" t="s">
        <v>8446</v>
      </c>
      <c r="B381" s="19"/>
      <c r="C381" s="19"/>
      <c r="D381" s="19">
        <v>1485</v>
      </c>
      <c r="E381" s="19"/>
      <c r="F381" s="19"/>
      <c r="G381" s="19"/>
      <c r="H381" s="19"/>
      <c r="I381" s="19"/>
      <c r="J381" s="19"/>
      <c r="K381" s="19"/>
      <c r="L381" s="19"/>
      <c r="M381" s="19">
        <v>1485</v>
      </c>
    </row>
    <row r="382" spans="1:13" s="20" customFormat="1" x14ac:dyDescent="0.25">
      <c r="A382" s="21" t="s">
        <v>4477</v>
      </c>
      <c r="B382" s="19"/>
      <c r="C382" s="19"/>
      <c r="D382" s="19"/>
      <c r="E382" s="19"/>
      <c r="F382" s="19"/>
      <c r="G382" s="19">
        <v>10130.119999999999</v>
      </c>
      <c r="H382" s="19"/>
      <c r="I382" s="19"/>
      <c r="J382" s="19"/>
      <c r="K382" s="19"/>
      <c r="L382" s="19"/>
      <c r="M382" s="19">
        <v>10130.119999999999</v>
      </c>
    </row>
    <row r="383" spans="1:13" s="20" customFormat="1" x14ac:dyDescent="0.25">
      <c r="A383" s="21" t="s">
        <v>90</v>
      </c>
      <c r="B383" s="19"/>
      <c r="C383" s="19">
        <v>277.24</v>
      </c>
      <c r="D383" s="19"/>
      <c r="E383" s="19"/>
      <c r="F383" s="19"/>
      <c r="G383" s="19">
        <v>430.37</v>
      </c>
      <c r="H383" s="19"/>
      <c r="I383" s="19"/>
      <c r="J383" s="19"/>
      <c r="K383" s="19">
        <v>129.28</v>
      </c>
      <c r="L383" s="19">
        <v>191.06</v>
      </c>
      <c r="M383" s="19">
        <v>1027.95</v>
      </c>
    </row>
    <row r="384" spans="1:13" s="20" customFormat="1" x14ac:dyDescent="0.25">
      <c r="A384" s="21" t="s">
        <v>2087</v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>
        <v>2300</v>
      </c>
      <c r="L384" s="19"/>
      <c r="M384" s="19">
        <v>2300</v>
      </c>
    </row>
    <row r="385" spans="1:13" s="20" customFormat="1" x14ac:dyDescent="0.25">
      <c r="A385" s="21" t="s">
        <v>708</v>
      </c>
      <c r="B385" s="19"/>
      <c r="C385" s="19"/>
      <c r="D385" s="19"/>
      <c r="E385" s="19"/>
      <c r="F385" s="19">
        <v>9120.98</v>
      </c>
      <c r="G385" s="19">
        <v>532.4</v>
      </c>
      <c r="H385" s="19"/>
      <c r="I385" s="19"/>
      <c r="J385" s="19"/>
      <c r="K385" s="19"/>
      <c r="L385" s="19">
        <v>119.57</v>
      </c>
      <c r="M385" s="19">
        <v>9772.9499999999989</v>
      </c>
    </row>
    <row r="386" spans="1:13" s="20" customFormat="1" x14ac:dyDescent="0.25">
      <c r="A386" s="21" t="s">
        <v>709</v>
      </c>
      <c r="B386" s="19"/>
      <c r="C386" s="19"/>
      <c r="D386" s="19">
        <v>10749.88</v>
      </c>
      <c r="E386" s="19"/>
      <c r="F386" s="19"/>
      <c r="G386" s="19"/>
      <c r="H386" s="19">
        <v>3438.82</v>
      </c>
      <c r="I386" s="19"/>
      <c r="J386" s="19"/>
      <c r="K386" s="19">
        <v>31814.36</v>
      </c>
      <c r="L386" s="19">
        <v>2458.42</v>
      </c>
      <c r="M386" s="19">
        <v>48461.479999999996</v>
      </c>
    </row>
    <row r="387" spans="1:13" s="20" customFormat="1" x14ac:dyDescent="0.25">
      <c r="A387" s="21" t="s">
        <v>961</v>
      </c>
      <c r="B387" s="19"/>
      <c r="C387" s="19"/>
      <c r="D387" s="19"/>
      <c r="E387" s="19"/>
      <c r="F387" s="19"/>
      <c r="G387" s="19">
        <v>7187.13</v>
      </c>
      <c r="H387" s="19"/>
      <c r="I387" s="19"/>
      <c r="J387" s="19"/>
      <c r="K387" s="19"/>
      <c r="L387" s="19"/>
      <c r="M387" s="19">
        <v>7187.13</v>
      </c>
    </row>
    <row r="388" spans="1:13" s="20" customFormat="1" x14ac:dyDescent="0.25">
      <c r="A388" s="21" t="s">
        <v>710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>
        <v>12510</v>
      </c>
      <c r="L388" s="19"/>
      <c r="M388" s="19">
        <v>12510</v>
      </c>
    </row>
    <row r="389" spans="1:13" s="20" customFormat="1" x14ac:dyDescent="0.25">
      <c r="A389" s="21" t="s">
        <v>5392</v>
      </c>
      <c r="B389" s="19"/>
      <c r="C389" s="19"/>
      <c r="D389" s="19"/>
      <c r="E389" s="19"/>
      <c r="F389" s="19"/>
      <c r="G389" s="19">
        <v>325.02</v>
      </c>
      <c r="H389" s="19"/>
      <c r="I389" s="19"/>
      <c r="J389" s="19"/>
      <c r="K389" s="19"/>
      <c r="L389" s="19"/>
      <c r="M389" s="19">
        <v>325.02</v>
      </c>
    </row>
    <row r="390" spans="1:13" s="20" customFormat="1" x14ac:dyDescent="0.25">
      <c r="A390" s="21" t="s">
        <v>8516</v>
      </c>
      <c r="B390" s="19">
        <v>2420</v>
      </c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>
        <v>2420</v>
      </c>
    </row>
    <row r="391" spans="1:13" s="20" customFormat="1" x14ac:dyDescent="0.25">
      <c r="A391" s="21" t="s">
        <v>1078</v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>
        <v>8082.8</v>
      </c>
      <c r="M391" s="19">
        <v>8082.8</v>
      </c>
    </row>
    <row r="392" spans="1:13" s="20" customFormat="1" x14ac:dyDescent="0.25">
      <c r="A392" s="21" t="s">
        <v>1128</v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>
        <v>8376</v>
      </c>
      <c r="L392" s="19"/>
      <c r="M392" s="19">
        <v>8376</v>
      </c>
    </row>
    <row r="393" spans="1:13" s="20" customFormat="1" x14ac:dyDescent="0.25">
      <c r="A393" s="21" t="s">
        <v>281</v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>
        <v>5064.91</v>
      </c>
      <c r="L393" s="19"/>
      <c r="M393" s="19">
        <v>5064.91</v>
      </c>
    </row>
    <row r="394" spans="1:13" s="20" customFormat="1" x14ac:dyDescent="0.25">
      <c r="A394" s="21" t="s">
        <v>5267</v>
      </c>
      <c r="B394" s="19">
        <v>5901.5</v>
      </c>
      <c r="C394" s="19"/>
      <c r="D394" s="19"/>
      <c r="E394" s="19"/>
      <c r="F394" s="19"/>
      <c r="G394" s="19"/>
      <c r="H394" s="19"/>
      <c r="I394" s="19"/>
      <c r="J394" s="19"/>
      <c r="K394" s="19">
        <v>742.5</v>
      </c>
      <c r="L394" s="19"/>
      <c r="M394" s="19">
        <v>6644</v>
      </c>
    </row>
    <row r="395" spans="1:13" s="20" customFormat="1" x14ac:dyDescent="0.25">
      <c r="A395" s="21" t="s">
        <v>8019</v>
      </c>
      <c r="B395" s="19"/>
      <c r="C395" s="19"/>
      <c r="D395" s="19"/>
      <c r="E395" s="19">
        <v>1110</v>
      </c>
      <c r="F395" s="19"/>
      <c r="G395" s="19"/>
      <c r="H395" s="19"/>
      <c r="I395" s="19"/>
      <c r="J395" s="19"/>
      <c r="K395" s="19"/>
      <c r="L395" s="19"/>
      <c r="M395" s="19">
        <v>1110</v>
      </c>
    </row>
    <row r="396" spans="1:13" s="20" customFormat="1" x14ac:dyDescent="0.25">
      <c r="A396" s="21" t="s">
        <v>713</v>
      </c>
      <c r="B396" s="19"/>
      <c r="C396" s="19"/>
      <c r="D396" s="19"/>
      <c r="E396" s="19"/>
      <c r="F396" s="19">
        <v>3475.12</v>
      </c>
      <c r="G396" s="19"/>
      <c r="H396" s="19"/>
      <c r="I396" s="19">
        <v>145.19999999999999</v>
      </c>
      <c r="J396" s="19"/>
      <c r="K396" s="19"/>
      <c r="L396" s="19"/>
      <c r="M396" s="19">
        <v>3620.3199999999997</v>
      </c>
    </row>
    <row r="397" spans="1:13" s="20" customFormat="1" x14ac:dyDescent="0.25">
      <c r="A397" s="21" t="s">
        <v>98</v>
      </c>
      <c r="B397" s="19"/>
      <c r="C397" s="19"/>
      <c r="D397" s="19"/>
      <c r="E397" s="19">
        <v>453.55</v>
      </c>
      <c r="F397" s="19"/>
      <c r="G397" s="19"/>
      <c r="H397" s="19"/>
      <c r="I397" s="19"/>
      <c r="J397" s="19"/>
      <c r="K397" s="19">
        <v>828.1</v>
      </c>
      <c r="L397" s="19"/>
      <c r="M397" s="19">
        <v>1281.6500000000001</v>
      </c>
    </row>
    <row r="398" spans="1:13" s="20" customFormat="1" ht="25.5" x14ac:dyDescent="0.25">
      <c r="A398" s="21" t="s">
        <v>714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>
        <v>8933.02</v>
      </c>
      <c r="L398" s="19"/>
      <c r="M398" s="19">
        <v>8933.02</v>
      </c>
    </row>
    <row r="399" spans="1:13" s="20" customFormat="1" x14ac:dyDescent="0.25">
      <c r="A399" s="21" t="s">
        <v>5445</v>
      </c>
      <c r="B399" s="19"/>
      <c r="C399" s="19"/>
      <c r="D399" s="19"/>
      <c r="E399" s="19"/>
      <c r="F399" s="19"/>
      <c r="G399" s="19">
        <v>200</v>
      </c>
      <c r="H399" s="19"/>
      <c r="I399" s="19"/>
      <c r="J399" s="19"/>
      <c r="K399" s="19"/>
      <c r="L399" s="19"/>
      <c r="M399" s="19">
        <v>200</v>
      </c>
    </row>
    <row r="400" spans="1:13" s="20" customFormat="1" x14ac:dyDescent="0.25">
      <c r="A400" s="21" t="s">
        <v>3066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>
        <v>15000</v>
      </c>
      <c r="L400" s="19"/>
      <c r="M400" s="19">
        <v>15000</v>
      </c>
    </row>
    <row r="401" spans="1:13" s="20" customFormat="1" x14ac:dyDescent="0.25">
      <c r="A401" s="21" t="s">
        <v>2197</v>
      </c>
      <c r="B401" s="19">
        <v>16819</v>
      </c>
      <c r="C401" s="19"/>
      <c r="D401" s="19"/>
      <c r="E401" s="19"/>
      <c r="F401" s="19"/>
      <c r="G401" s="19"/>
      <c r="H401" s="19"/>
      <c r="I401" s="19"/>
      <c r="J401" s="19">
        <v>18051.989999999998</v>
      </c>
      <c r="K401" s="19"/>
      <c r="L401" s="19"/>
      <c r="M401" s="19">
        <v>34870.99</v>
      </c>
    </row>
    <row r="402" spans="1:13" s="20" customFormat="1" x14ac:dyDescent="0.25">
      <c r="A402" s="21" t="s">
        <v>5592</v>
      </c>
      <c r="B402" s="19"/>
      <c r="C402" s="19"/>
      <c r="D402" s="19"/>
      <c r="E402" s="19"/>
      <c r="F402" s="19"/>
      <c r="G402" s="19"/>
      <c r="H402" s="19"/>
      <c r="I402" s="19">
        <v>7245.24</v>
      </c>
      <c r="J402" s="19"/>
      <c r="K402" s="19"/>
      <c r="L402" s="19"/>
      <c r="M402" s="19">
        <v>7245.24</v>
      </c>
    </row>
    <row r="403" spans="1:13" s="20" customFormat="1" x14ac:dyDescent="0.25">
      <c r="A403" s="21" t="s">
        <v>6342</v>
      </c>
      <c r="B403" s="19"/>
      <c r="C403" s="19"/>
      <c r="D403" s="19"/>
      <c r="E403" s="19"/>
      <c r="F403" s="19"/>
      <c r="G403" s="19"/>
      <c r="H403" s="19"/>
      <c r="I403" s="19">
        <v>5641.02</v>
      </c>
      <c r="J403" s="19"/>
      <c r="K403" s="19"/>
      <c r="L403" s="19"/>
      <c r="M403" s="19">
        <v>5641.02</v>
      </c>
    </row>
    <row r="404" spans="1:13" s="20" customFormat="1" x14ac:dyDescent="0.25">
      <c r="A404" s="21" t="s">
        <v>340</v>
      </c>
      <c r="B404" s="19"/>
      <c r="C404" s="19"/>
      <c r="D404" s="19">
        <v>1210</v>
      </c>
      <c r="E404" s="19"/>
      <c r="F404" s="19"/>
      <c r="G404" s="19"/>
      <c r="H404" s="19"/>
      <c r="I404" s="19"/>
      <c r="J404" s="19"/>
      <c r="K404" s="19"/>
      <c r="L404" s="19"/>
      <c r="M404" s="19">
        <v>1210</v>
      </c>
    </row>
    <row r="405" spans="1:13" s="20" customFormat="1" x14ac:dyDescent="0.25">
      <c r="A405" s="21" t="s">
        <v>2219</v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>
        <v>1464.1</v>
      </c>
      <c r="L405" s="19"/>
      <c r="M405" s="19">
        <v>1464.1</v>
      </c>
    </row>
    <row r="406" spans="1:13" s="20" customFormat="1" x14ac:dyDescent="0.25">
      <c r="A406" s="21" t="s">
        <v>2767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>
        <v>14724.54</v>
      </c>
      <c r="M406" s="19">
        <v>14724.54</v>
      </c>
    </row>
    <row r="407" spans="1:13" s="20" customFormat="1" x14ac:dyDescent="0.25">
      <c r="A407" s="21" t="s">
        <v>1053</v>
      </c>
      <c r="B407" s="19"/>
      <c r="C407" s="19"/>
      <c r="D407" s="19"/>
      <c r="E407" s="19"/>
      <c r="F407" s="19">
        <v>1119.25</v>
      </c>
      <c r="G407" s="19"/>
      <c r="H407" s="19"/>
      <c r="I407" s="19"/>
      <c r="J407" s="19"/>
      <c r="K407" s="19"/>
      <c r="L407" s="19"/>
      <c r="M407" s="19">
        <v>1119.25</v>
      </c>
    </row>
    <row r="408" spans="1:13" s="20" customFormat="1" x14ac:dyDescent="0.25">
      <c r="A408" s="21" t="s">
        <v>8738</v>
      </c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>
        <v>12705</v>
      </c>
      <c r="M408" s="19">
        <v>12705</v>
      </c>
    </row>
    <row r="409" spans="1:13" s="20" customFormat="1" x14ac:dyDescent="0.25">
      <c r="A409" s="21" t="s">
        <v>6880</v>
      </c>
      <c r="B409" s="19"/>
      <c r="C409" s="19"/>
      <c r="D409" s="19"/>
      <c r="E409" s="19"/>
      <c r="F409" s="19"/>
      <c r="G409" s="19"/>
      <c r="H409" s="19"/>
      <c r="I409" s="19"/>
      <c r="J409" s="19">
        <v>0</v>
      </c>
      <c r="K409" s="19"/>
      <c r="L409" s="19"/>
      <c r="M409" s="19">
        <v>0</v>
      </c>
    </row>
    <row r="410" spans="1:13" s="20" customFormat="1" x14ac:dyDescent="0.25">
      <c r="A410" s="21" t="s">
        <v>15</v>
      </c>
      <c r="B410" s="19"/>
      <c r="C410" s="19"/>
      <c r="D410" s="19"/>
      <c r="E410" s="19"/>
      <c r="F410" s="19"/>
      <c r="G410" s="19">
        <v>6867</v>
      </c>
      <c r="H410" s="19"/>
      <c r="I410" s="19"/>
      <c r="J410" s="19"/>
      <c r="K410" s="19">
        <v>767.8</v>
      </c>
      <c r="L410" s="19"/>
      <c r="M410" s="19">
        <v>7634.8</v>
      </c>
    </row>
    <row r="411" spans="1:13" s="20" customFormat="1" x14ac:dyDescent="0.25">
      <c r="A411" s="21" t="s">
        <v>715</v>
      </c>
      <c r="B411" s="19"/>
      <c r="C411" s="19"/>
      <c r="D411" s="19">
        <v>667.17</v>
      </c>
      <c r="E411" s="19"/>
      <c r="F411" s="19"/>
      <c r="G411" s="19">
        <v>535.54999999999995</v>
      </c>
      <c r="H411" s="19">
        <v>253.55</v>
      </c>
      <c r="I411" s="19"/>
      <c r="J411" s="19"/>
      <c r="K411" s="19"/>
      <c r="L411" s="19">
        <v>1296.4399999999998</v>
      </c>
      <c r="M411" s="19">
        <v>2752.7099999999996</v>
      </c>
    </row>
    <row r="412" spans="1:13" s="20" customFormat="1" x14ac:dyDescent="0.25">
      <c r="A412" s="21" t="s">
        <v>49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>
        <v>4000</v>
      </c>
      <c r="M412" s="19">
        <v>4000</v>
      </c>
    </row>
    <row r="413" spans="1:13" s="20" customFormat="1" x14ac:dyDescent="0.25">
      <c r="A413" s="21" t="s">
        <v>6117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>
        <v>2057</v>
      </c>
      <c r="L413" s="19"/>
      <c r="M413" s="19">
        <v>2057</v>
      </c>
    </row>
    <row r="414" spans="1:13" s="20" customFormat="1" x14ac:dyDescent="0.25">
      <c r="A414" s="21" t="s">
        <v>5010</v>
      </c>
      <c r="B414" s="19">
        <v>16335</v>
      </c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>
        <v>16335</v>
      </c>
    </row>
    <row r="415" spans="1:13" s="20" customFormat="1" x14ac:dyDescent="0.25">
      <c r="A415" s="21" t="s">
        <v>8598</v>
      </c>
      <c r="B415" s="19">
        <v>4474.2</v>
      </c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>
        <v>4474.2</v>
      </c>
    </row>
    <row r="416" spans="1:13" s="20" customFormat="1" x14ac:dyDescent="0.25">
      <c r="A416" s="21" t="s">
        <v>2375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>
        <v>4785.53</v>
      </c>
      <c r="L416" s="19"/>
      <c r="M416" s="19">
        <v>4785.53</v>
      </c>
    </row>
    <row r="417" spans="1:13" s="20" customFormat="1" x14ac:dyDescent="0.25">
      <c r="A417" s="21" t="s">
        <v>5052</v>
      </c>
      <c r="B417" s="19"/>
      <c r="C417" s="19"/>
      <c r="D417" s="19"/>
      <c r="E417" s="19"/>
      <c r="F417" s="19"/>
      <c r="G417" s="19"/>
      <c r="H417" s="19">
        <v>22725.48</v>
      </c>
      <c r="I417" s="19"/>
      <c r="J417" s="19"/>
      <c r="K417" s="19">
        <v>3616.51</v>
      </c>
      <c r="L417" s="19"/>
      <c r="M417" s="19">
        <v>26341.989999999998</v>
      </c>
    </row>
    <row r="418" spans="1:13" s="20" customFormat="1" x14ac:dyDescent="0.25">
      <c r="A418" s="21" t="s">
        <v>2866</v>
      </c>
      <c r="B418" s="19"/>
      <c r="C418" s="19"/>
      <c r="D418" s="19"/>
      <c r="E418" s="19"/>
      <c r="F418" s="19"/>
      <c r="G418" s="19"/>
      <c r="H418" s="19"/>
      <c r="I418" s="19"/>
      <c r="J418" s="19">
        <v>17545</v>
      </c>
      <c r="K418" s="19"/>
      <c r="L418" s="19"/>
      <c r="M418" s="19">
        <v>17545</v>
      </c>
    </row>
    <row r="419" spans="1:13" s="20" customFormat="1" ht="25.5" x14ac:dyDescent="0.25">
      <c r="A419" s="21" t="s">
        <v>8634</v>
      </c>
      <c r="B419" s="19"/>
      <c r="C419" s="19"/>
      <c r="D419" s="19"/>
      <c r="E419" s="19"/>
      <c r="F419" s="19"/>
      <c r="G419" s="19">
        <v>5875.16</v>
      </c>
      <c r="H419" s="19"/>
      <c r="I419" s="19"/>
      <c r="J419" s="19"/>
      <c r="K419" s="19"/>
      <c r="L419" s="19"/>
      <c r="M419" s="19">
        <v>5875.16</v>
      </c>
    </row>
    <row r="420" spans="1:13" s="20" customFormat="1" x14ac:dyDescent="0.25">
      <c r="A420" s="21" t="s">
        <v>7431</v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>
        <v>165</v>
      </c>
      <c r="L420" s="19"/>
      <c r="M420" s="19">
        <v>165</v>
      </c>
    </row>
    <row r="421" spans="1:13" s="20" customFormat="1" x14ac:dyDescent="0.25">
      <c r="A421" s="21" t="s">
        <v>3350</v>
      </c>
      <c r="B421" s="19"/>
      <c r="C421" s="19"/>
      <c r="D421" s="19"/>
      <c r="E421" s="19"/>
      <c r="F421" s="19"/>
      <c r="G421" s="19"/>
      <c r="H421" s="19">
        <v>0</v>
      </c>
      <c r="I421" s="19"/>
      <c r="J421" s="19"/>
      <c r="K421" s="19"/>
      <c r="L421" s="19"/>
      <c r="M421" s="19">
        <v>0</v>
      </c>
    </row>
    <row r="422" spans="1:13" s="20" customFormat="1" x14ac:dyDescent="0.25">
      <c r="A422" s="21" t="s">
        <v>6698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>
        <v>14570.82</v>
      </c>
      <c r="M422" s="19">
        <v>14570.82</v>
      </c>
    </row>
    <row r="423" spans="1:13" s="20" customFormat="1" x14ac:dyDescent="0.25">
      <c r="A423" s="21" t="s">
        <v>285</v>
      </c>
      <c r="B423" s="19"/>
      <c r="C423" s="19"/>
      <c r="D423" s="19"/>
      <c r="E423" s="19">
        <v>4500</v>
      </c>
      <c r="F423" s="19"/>
      <c r="G423" s="19"/>
      <c r="H423" s="19"/>
      <c r="I423" s="19"/>
      <c r="J423" s="19"/>
      <c r="K423" s="19"/>
      <c r="L423" s="19"/>
      <c r="M423" s="19">
        <v>4500</v>
      </c>
    </row>
    <row r="424" spans="1:13" s="20" customFormat="1" x14ac:dyDescent="0.25">
      <c r="A424" s="21" t="s">
        <v>8064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>
        <v>1314.06</v>
      </c>
      <c r="M424" s="19">
        <v>1314.06</v>
      </c>
    </row>
    <row r="425" spans="1:13" s="20" customFormat="1" x14ac:dyDescent="0.25">
      <c r="A425" s="21" t="s">
        <v>2480</v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>
        <v>14979.8</v>
      </c>
      <c r="L425" s="19"/>
      <c r="M425" s="19">
        <v>14979.8</v>
      </c>
    </row>
    <row r="426" spans="1:13" s="20" customFormat="1" x14ac:dyDescent="0.25">
      <c r="A426" s="21" t="s">
        <v>733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>
        <v>4651.55</v>
      </c>
      <c r="L426" s="19"/>
      <c r="M426" s="19">
        <v>4651.55</v>
      </c>
    </row>
    <row r="427" spans="1:13" s="20" customFormat="1" x14ac:dyDescent="0.25">
      <c r="A427" s="21" t="s">
        <v>8222</v>
      </c>
      <c r="B427" s="19"/>
      <c r="C427" s="19"/>
      <c r="D427" s="19">
        <v>990</v>
      </c>
      <c r="E427" s="19"/>
      <c r="F427" s="19"/>
      <c r="G427" s="19"/>
      <c r="H427" s="19"/>
      <c r="I427" s="19"/>
      <c r="J427" s="19"/>
      <c r="K427" s="19"/>
      <c r="L427" s="19"/>
      <c r="M427" s="19">
        <v>990</v>
      </c>
    </row>
    <row r="428" spans="1:13" s="20" customFormat="1" x14ac:dyDescent="0.25">
      <c r="A428" s="21" t="s">
        <v>5888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>
        <v>439.48</v>
      </c>
      <c r="L428" s="19"/>
      <c r="M428" s="19">
        <v>439.48</v>
      </c>
    </row>
    <row r="429" spans="1:13" s="20" customFormat="1" x14ac:dyDescent="0.25">
      <c r="A429" s="21" t="s">
        <v>2187</v>
      </c>
      <c r="B429" s="19"/>
      <c r="C429" s="19"/>
      <c r="D429" s="19"/>
      <c r="E429" s="19"/>
      <c r="F429" s="19"/>
      <c r="G429" s="19"/>
      <c r="H429" s="19"/>
      <c r="I429" s="19"/>
      <c r="J429" s="19">
        <v>1219.68</v>
      </c>
      <c r="K429" s="19"/>
      <c r="L429" s="19"/>
      <c r="M429" s="19">
        <v>1219.68</v>
      </c>
    </row>
    <row r="430" spans="1:13" s="20" customFormat="1" x14ac:dyDescent="0.25">
      <c r="A430" s="21" t="s">
        <v>3373</v>
      </c>
      <c r="B430" s="19">
        <v>302.5</v>
      </c>
      <c r="C430" s="19"/>
      <c r="D430" s="19"/>
      <c r="E430" s="19"/>
      <c r="F430" s="19"/>
      <c r="G430" s="19"/>
      <c r="H430" s="19"/>
      <c r="I430" s="19"/>
      <c r="J430" s="19">
        <v>1936</v>
      </c>
      <c r="K430" s="19">
        <v>4210.8</v>
      </c>
      <c r="L430" s="19"/>
      <c r="M430" s="19">
        <v>6449.3</v>
      </c>
    </row>
    <row r="431" spans="1:13" s="20" customFormat="1" x14ac:dyDescent="0.25">
      <c r="A431" s="21" t="s">
        <v>366</v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>
        <v>-2.2737367544323206E-13</v>
      </c>
      <c r="L431" s="19"/>
      <c r="M431" s="19">
        <v>-2.2737367544323206E-13</v>
      </c>
    </row>
    <row r="432" spans="1:13" s="20" customFormat="1" x14ac:dyDescent="0.25">
      <c r="A432" s="21" t="s">
        <v>5449</v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>
        <v>4348.74</v>
      </c>
      <c r="L432" s="19"/>
      <c r="M432" s="19">
        <v>4348.74</v>
      </c>
    </row>
    <row r="433" spans="1:13" s="20" customFormat="1" x14ac:dyDescent="0.25">
      <c r="A433" s="21" t="s">
        <v>3634</v>
      </c>
      <c r="B433" s="19">
        <v>304.92</v>
      </c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>
        <v>304.92</v>
      </c>
    </row>
    <row r="434" spans="1:13" s="20" customFormat="1" x14ac:dyDescent="0.25">
      <c r="A434" s="21" t="s">
        <v>2513</v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>
        <v>3520</v>
      </c>
      <c r="L434" s="19"/>
      <c r="M434" s="19">
        <v>3520</v>
      </c>
    </row>
    <row r="435" spans="1:13" s="20" customFormat="1" x14ac:dyDescent="0.25">
      <c r="A435" s="21" t="s">
        <v>5072</v>
      </c>
      <c r="B435" s="19"/>
      <c r="C435" s="19"/>
      <c r="D435" s="19"/>
      <c r="E435" s="19">
        <v>227.24</v>
      </c>
      <c r="F435" s="19"/>
      <c r="G435" s="19"/>
      <c r="H435" s="19"/>
      <c r="I435" s="19"/>
      <c r="J435" s="19"/>
      <c r="K435" s="19">
        <v>9597.619999999999</v>
      </c>
      <c r="L435" s="19"/>
      <c r="M435" s="19">
        <v>9824.8599999999988</v>
      </c>
    </row>
    <row r="436" spans="1:13" s="20" customFormat="1" x14ac:dyDescent="0.25">
      <c r="A436" s="21" t="s">
        <v>8562</v>
      </c>
      <c r="B436" s="19"/>
      <c r="C436" s="19"/>
      <c r="D436" s="19"/>
      <c r="E436" s="19"/>
      <c r="F436" s="19"/>
      <c r="G436" s="19">
        <v>3630</v>
      </c>
      <c r="H436" s="19"/>
      <c r="I436" s="19"/>
      <c r="J436" s="19"/>
      <c r="K436" s="19"/>
      <c r="L436" s="19"/>
      <c r="M436" s="19">
        <v>3630</v>
      </c>
    </row>
    <row r="437" spans="1:13" s="20" customFormat="1" x14ac:dyDescent="0.25">
      <c r="A437" s="21" t="s">
        <v>4825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>
        <v>3811.5</v>
      </c>
      <c r="L437" s="19"/>
      <c r="M437" s="19">
        <v>3811.5</v>
      </c>
    </row>
    <row r="438" spans="1:13" s="20" customFormat="1" x14ac:dyDescent="0.25">
      <c r="A438" s="21" t="s">
        <v>2420</v>
      </c>
      <c r="B438" s="19"/>
      <c r="C438" s="19"/>
      <c r="D438" s="19"/>
      <c r="E438" s="19"/>
      <c r="F438" s="19"/>
      <c r="G438" s="19">
        <v>3109.37</v>
      </c>
      <c r="H438" s="19"/>
      <c r="I438" s="19"/>
      <c r="J438" s="19"/>
      <c r="K438" s="19"/>
      <c r="L438" s="19"/>
      <c r="M438" s="19">
        <v>3109.37</v>
      </c>
    </row>
    <row r="439" spans="1:13" s="20" customFormat="1" x14ac:dyDescent="0.25">
      <c r="A439" s="21" t="s">
        <v>367</v>
      </c>
      <c r="B439" s="19"/>
      <c r="C439" s="19"/>
      <c r="D439" s="19">
        <v>1400</v>
      </c>
      <c r="E439" s="19"/>
      <c r="F439" s="19"/>
      <c r="G439" s="19"/>
      <c r="H439" s="19"/>
      <c r="I439" s="19"/>
      <c r="J439" s="19"/>
      <c r="K439" s="19"/>
      <c r="L439" s="19"/>
      <c r="M439" s="19">
        <v>1400</v>
      </c>
    </row>
    <row r="440" spans="1:13" s="20" customFormat="1" x14ac:dyDescent="0.25">
      <c r="A440" s="21" t="s">
        <v>735</v>
      </c>
      <c r="B440" s="19"/>
      <c r="C440" s="19"/>
      <c r="D440" s="19"/>
      <c r="E440" s="19">
        <v>3500</v>
      </c>
      <c r="F440" s="19"/>
      <c r="G440" s="19"/>
      <c r="H440" s="19"/>
      <c r="I440" s="19"/>
      <c r="J440" s="19"/>
      <c r="K440" s="19"/>
      <c r="L440" s="19">
        <v>17465.400000000001</v>
      </c>
      <c r="M440" s="19">
        <v>20965.400000000001</v>
      </c>
    </row>
    <row r="441" spans="1:13" s="20" customFormat="1" x14ac:dyDescent="0.25">
      <c r="A441" s="21" t="s">
        <v>42</v>
      </c>
      <c r="B441" s="19">
        <v>1584</v>
      </c>
      <c r="C441" s="19"/>
      <c r="D441" s="19">
        <v>476.38</v>
      </c>
      <c r="E441" s="19">
        <v>600</v>
      </c>
      <c r="F441" s="19"/>
      <c r="G441" s="19">
        <v>17518.63</v>
      </c>
      <c r="H441" s="19">
        <v>567.6</v>
      </c>
      <c r="I441" s="19"/>
      <c r="J441" s="19"/>
      <c r="K441" s="19"/>
      <c r="L441" s="19"/>
      <c r="M441" s="19">
        <v>20746.61</v>
      </c>
    </row>
    <row r="442" spans="1:13" s="20" customFormat="1" x14ac:dyDescent="0.25">
      <c r="A442" s="21" t="s">
        <v>378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>
        <v>3114.37</v>
      </c>
      <c r="M442" s="19">
        <v>3114.37</v>
      </c>
    </row>
    <row r="443" spans="1:13" s="20" customFormat="1" x14ac:dyDescent="0.25">
      <c r="A443" s="21" t="s">
        <v>964</v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>
        <v>417.57</v>
      </c>
      <c r="M443" s="19">
        <v>417.57</v>
      </c>
    </row>
    <row r="444" spans="1:13" s="20" customFormat="1" x14ac:dyDescent="0.25">
      <c r="A444" s="21" t="s">
        <v>739</v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>
        <v>8721.61</v>
      </c>
      <c r="L444" s="19"/>
      <c r="M444" s="19">
        <v>8721.61</v>
      </c>
    </row>
    <row r="445" spans="1:13" s="20" customFormat="1" x14ac:dyDescent="0.25">
      <c r="A445" s="21" t="s">
        <v>8028</v>
      </c>
      <c r="B445" s="19"/>
      <c r="C445" s="19"/>
      <c r="D445" s="19">
        <v>450</v>
      </c>
      <c r="E445" s="19"/>
      <c r="F445" s="19"/>
      <c r="G445" s="19"/>
      <c r="H445" s="19"/>
      <c r="I445" s="19"/>
      <c r="J445" s="19"/>
      <c r="K445" s="19"/>
      <c r="L445" s="19"/>
      <c r="M445" s="19">
        <v>450</v>
      </c>
    </row>
    <row r="446" spans="1:13" s="20" customFormat="1" x14ac:dyDescent="0.25">
      <c r="A446" s="21" t="s">
        <v>8253</v>
      </c>
      <c r="B446" s="19"/>
      <c r="C446" s="19"/>
      <c r="D446" s="19"/>
      <c r="E446" s="19"/>
      <c r="F446" s="19"/>
      <c r="G446" s="19"/>
      <c r="H446" s="19">
        <v>1149.5</v>
      </c>
      <c r="I446" s="19"/>
      <c r="J446" s="19"/>
      <c r="K446" s="19"/>
      <c r="L446" s="19"/>
      <c r="M446" s="19">
        <v>1149.5</v>
      </c>
    </row>
    <row r="447" spans="1:13" s="20" customFormat="1" x14ac:dyDescent="0.25">
      <c r="A447" s="21" t="s">
        <v>740</v>
      </c>
      <c r="B447" s="19"/>
      <c r="C447" s="19"/>
      <c r="D447" s="19"/>
      <c r="E447" s="19"/>
      <c r="F447" s="19"/>
      <c r="G447" s="19">
        <v>75.260000000000005</v>
      </c>
      <c r="H447" s="19"/>
      <c r="I447" s="19"/>
      <c r="J447" s="19"/>
      <c r="K447" s="19"/>
      <c r="L447" s="19"/>
      <c r="M447" s="19">
        <v>75.260000000000005</v>
      </c>
    </row>
    <row r="448" spans="1:13" s="20" customFormat="1" x14ac:dyDescent="0.25">
      <c r="A448" s="21" t="s">
        <v>1941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>
        <v>6000</v>
      </c>
      <c r="L448" s="19"/>
      <c r="M448" s="19">
        <v>6000</v>
      </c>
    </row>
    <row r="449" spans="1:13" s="20" customFormat="1" x14ac:dyDescent="0.25">
      <c r="A449" s="21" t="s">
        <v>5655</v>
      </c>
      <c r="B449" s="19"/>
      <c r="C449" s="19"/>
      <c r="D449" s="19"/>
      <c r="E449" s="19"/>
      <c r="F449" s="19"/>
      <c r="G449" s="19"/>
      <c r="H449" s="19">
        <v>3811.5</v>
      </c>
      <c r="I449" s="19"/>
      <c r="J449" s="19"/>
      <c r="K449" s="19"/>
      <c r="L449" s="19"/>
      <c r="M449" s="19">
        <v>3811.5</v>
      </c>
    </row>
    <row r="450" spans="1:13" s="20" customFormat="1" x14ac:dyDescent="0.25">
      <c r="A450" s="21" t="s">
        <v>3762</v>
      </c>
      <c r="B450" s="19"/>
      <c r="C450" s="19"/>
      <c r="D450" s="19"/>
      <c r="E450" s="19"/>
      <c r="F450" s="19"/>
      <c r="G450" s="19">
        <v>6083</v>
      </c>
      <c r="H450" s="19"/>
      <c r="I450" s="19"/>
      <c r="J450" s="19"/>
      <c r="K450" s="19"/>
      <c r="L450" s="19"/>
      <c r="M450" s="19">
        <v>6083</v>
      </c>
    </row>
    <row r="451" spans="1:13" s="20" customFormat="1" x14ac:dyDescent="0.25">
      <c r="A451" s="21" t="s">
        <v>907</v>
      </c>
      <c r="B451" s="19"/>
      <c r="C451" s="19"/>
      <c r="D451" s="19">
        <v>27119.760000000002</v>
      </c>
      <c r="E451" s="19"/>
      <c r="F451" s="19"/>
      <c r="G451" s="19"/>
      <c r="H451" s="19"/>
      <c r="I451" s="19"/>
      <c r="J451" s="19"/>
      <c r="K451" s="19"/>
      <c r="L451" s="19"/>
      <c r="M451" s="19">
        <v>27119.760000000002</v>
      </c>
    </row>
    <row r="452" spans="1:13" s="20" customFormat="1" x14ac:dyDescent="0.25">
      <c r="A452" s="21" t="s">
        <v>966</v>
      </c>
      <c r="B452" s="19"/>
      <c r="C452" s="19"/>
      <c r="D452" s="19"/>
      <c r="E452" s="19">
        <v>8601.89</v>
      </c>
      <c r="F452" s="19"/>
      <c r="G452" s="19"/>
      <c r="H452" s="19"/>
      <c r="I452" s="19"/>
      <c r="J452" s="19"/>
      <c r="K452" s="19"/>
      <c r="L452" s="19"/>
      <c r="M452" s="19">
        <v>8601.89</v>
      </c>
    </row>
    <row r="453" spans="1:13" s="20" customFormat="1" x14ac:dyDescent="0.25">
      <c r="A453" s="21" t="s">
        <v>4230</v>
      </c>
      <c r="B453" s="19"/>
      <c r="C453" s="19"/>
      <c r="D453" s="19"/>
      <c r="E453" s="19"/>
      <c r="F453" s="19"/>
      <c r="G453" s="19">
        <v>421.9</v>
      </c>
      <c r="H453" s="19"/>
      <c r="I453" s="19"/>
      <c r="J453" s="19"/>
      <c r="K453" s="19"/>
      <c r="L453" s="19"/>
      <c r="M453" s="19">
        <v>421.9</v>
      </c>
    </row>
    <row r="454" spans="1:13" s="20" customFormat="1" ht="25.5" x14ac:dyDescent="0.25">
      <c r="A454" s="21" t="s">
        <v>742</v>
      </c>
      <c r="B454" s="19">
        <v>1600</v>
      </c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>
        <v>1600</v>
      </c>
    </row>
    <row r="455" spans="1:13" s="20" customFormat="1" x14ac:dyDescent="0.25">
      <c r="A455" s="21" t="s">
        <v>358</v>
      </c>
      <c r="B455" s="19"/>
      <c r="C455" s="19">
        <v>477.95</v>
      </c>
      <c r="D455" s="19">
        <v>7840.8</v>
      </c>
      <c r="E455" s="19"/>
      <c r="F455" s="19"/>
      <c r="G455" s="19"/>
      <c r="H455" s="19"/>
      <c r="I455" s="19"/>
      <c r="J455" s="19"/>
      <c r="K455" s="19">
        <v>1445.95</v>
      </c>
      <c r="L455" s="19"/>
      <c r="M455" s="19">
        <v>9764.7000000000007</v>
      </c>
    </row>
    <row r="456" spans="1:13" s="20" customFormat="1" x14ac:dyDescent="0.25">
      <c r="A456" s="21" t="s">
        <v>6124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>
        <v>3025</v>
      </c>
      <c r="M456" s="19">
        <v>3025</v>
      </c>
    </row>
    <row r="457" spans="1:13" s="20" customFormat="1" x14ac:dyDescent="0.25">
      <c r="A457" s="21" t="s">
        <v>1591</v>
      </c>
      <c r="B457" s="19"/>
      <c r="C457" s="19"/>
      <c r="D457" s="19"/>
      <c r="E457" s="19"/>
      <c r="F457" s="19"/>
      <c r="G457" s="19"/>
      <c r="H457" s="19"/>
      <c r="I457" s="19"/>
      <c r="J457" s="19">
        <v>15125</v>
      </c>
      <c r="K457" s="19"/>
      <c r="L457" s="19"/>
      <c r="M457" s="19">
        <v>15125</v>
      </c>
    </row>
    <row r="458" spans="1:13" s="20" customFormat="1" x14ac:dyDescent="0.25">
      <c r="A458" s="21" t="s">
        <v>6126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>
        <v>4213.22</v>
      </c>
      <c r="M458" s="19">
        <v>4213.22</v>
      </c>
    </row>
    <row r="459" spans="1:13" s="20" customFormat="1" x14ac:dyDescent="0.25">
      <c r="A459" s="21" t="s">
        <v>745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>
        <v>36.299999999999997</v>
      </c>
      <c r="M459" s="19">
        <v>36.299999999999997</v>
      </c>
    </row>
    <row r="460" spans="1:13" s="20" customFormat="1" x14ac:dyDescent="0.25">
      <c r="A460" s="21" t="s">
        <v>3320</v>
      </c>
      <c r="B460" s="19"/>
      <c r="C460" s="19"/>
      <c r="D460" s="19"/>
      <c r="E460" s="19"/>
      <c r="F460" s="19"/>
      <c r="G460" s="19">
        <v>5918.72</v>
      </c>
      <c r="H460" s="19"/>
      <c r="I460" s="19"/>
      <c r="J460" s="19"/>
      <c r="K460" s="19"/>
      <c r="L460" s="19"/>
      <c r="M460" s="19">
        <v>5918.72</v>
      </c>
    </row>
    <row r="461" spans="1:13" s="20" customFormat="1" x14ac:dyDescent="0.25">
      <c r="A461" s="21" t="s">
        <v>8111</v>
      </c>
      <c r="B461" s="19"/>
      <c r="C461" s="19">
        <v>340.62</v>
      </c>
      <c r="D461" s="19"/>
      <c r="E461" s="19"/>
      <c r="F461" s="19"/>
      <c r="G461" s="19"/>
      <c r="H461" s="19"/>
      <c r="I461" s="19"/>
      <c r="J461" s="19"/>
      <c r="K461" s="19"/>
      <c r="L461" s="19"/>
      <c r="M461" s="19">
        <v>340.62</v>
      </c>
    </row>
    <row r="462" spans="1:13" s="20" customFormat="1" x14ac:dyDescent="0.25">
      <c r="A462" s="21" t="s">
        <v>4650</v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>
        <v>1400</v>
      </c>
      <c r="M462" s="19">
        <v>1400</v>
      </c>
    </row>
    <row r="463" spans="1:13" s="20" customFormat="1" x14ac:dyDescent="0.25">
      <c r="A463" s="21" t="s">
        <v>495</v>
      </c>
      <c r="B463" s="19"/>
      <c r="C463" s="19"/>
      <c r="D463" s="19">
        <v>4070.7000000000003</v>
      </c>
      <c r="E463" s="19"/>
      <c r="F463" s="19"/>
      <c r="G463" s="19"/>
      <c r="H463" s="19"/>
      <c r="I463" s="19"/>
      <c r="J463" s="19"/>
      <c r="K463" s="19"/>
      <c r="L463" s="19"/>
      <c r="M463" s="19">
        <v>4070.7000000000003</v>
      </c>
    </row>
    <row r="464" spans="1:13" s="20" customFormat="1" x14ac:dyDescent="0.25">
      <c r="A464" s="21" t="s">
        <v>4909</v>
      </c>
      <c r="B464" s="19"/>
      <c r="C464" s="19">
        <v>895.4</v>
      </c>
      <c r="D464" s="19"/>
      <c r="E464" s="19"/>
      <c r="F464" s="19"/>
      <c r="G464" s="19"/>
      <c r="H464" s="19"/>
      <c r="I464" s="19"/>
      <c r="J464" s="19"/>
      <c r="K464" s="19"/>
      <c r="L464" s="19"/>
      <c r="M464" s="19">
        <v>895.4</v>
      </c>
    </row>
    <row r="465" spans="1:13" s="20" customFormat="1" x14ac:dyDescent="0.25">
      <c r="A465" s="21" t="s">
        <v>967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>
        <v>240.79</v>
      </c>
      <c r="L465" s="19"/>
      <c r="M465" s="19">
        <v>240.79</v>
      </c>
    </row>
    <row r="466" spans="1:13" s="20" customFormat="1" x14ac:dyDescent="0.25">
      <c r="A466" s="21" t="s">
        <v>4604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>
        <v>500</v>
      </c>
      <c r="L466" s="19"/>
      <c r="M466" s="19">
        <v>500</v>
      </c>
    </row>
    <row r="467" spans="1:13" s="20" customFormat="1" x14ac:dyDescent="0.25">
      <c r="A467" s="21" t="s">
        <v>1065</v>
      </c>
      <c r="B467" s="19"/>
      <c r="C467" s="19"/>
      <c r="D467" s="19"/>
      <c r="E467" s="19"/>
      <c r="F467" s="19"/>
      <c r="G467" s="19"/>
      <c r="H467" s="19">
        <v>389.62</v>
      </c>
      <c r="I467" s="19"/>
      <c r="J467" s="19"/>
      <c r="K467" s="19"/>
      <c r="L467" s="19"/>
      <c r="M467" s="19">
        <v>389.62</v>
      </c>
    </row>
    <row r="468" spans="1:13" s="20" customFormat="1" x14ac:dyDescent="0.25">
      <c r="A468" s="21" t="s">
        <v>334</v>
      </c>
      <c r="B468" s="19"/>
      <c r="C468" s="19"/>
      <c r="D468" s="19"/>
      <c r="E468" s="19"/>
      <c r="F468" s="19"/>
      <c r="G468" s="19"/>
      <c r="H468" s="19">
        <v>1040.82</v>
      </c>
      <c r="I468" s="19"/>
      <c r="J468" s="19"/>
      <c r="K468" s="19"/>
      <c r="L468" s="19">
        <v>3193.3599999999997</v>
      </c>
      <c r="M468" s="19">
        <v>4234.1799999999994</v>
      </c>
    </row>
    <row r="469" spans="1:13" s="20" customFormat="1" x14ac:dyDescent="0.25">
      <c r="A469" s="21" t="s">
        <v>5489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>
        <v>5330.63</v>
      </c>
      <c r="M469" s="19">
        <v>5330.63</v>
      </c>
    </row>
    <row r="470" spans="1:13" s="20" customFormat="1" x14ac:dyDescent="0.25">
      <c r="A470" s="21" t="s">
        <v>426</v>
      </c>
      <c r="B470" s="19">
        <v>4181.76</v>
      </c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>
        <v>4181.76</v>
      </c>
    </row>
    <row r="471" spans="1:13" s="20" customFormat="1" x14ac:dyDescent="0.25">
      <c r="A471" s="21" t="s">
        <v>746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3844.3</v>
      </c>
      <c r="M471" s="19">
        <v>3844.3</v>
      </c>
    </row>
    <row r="472" spans="1:13" s="20" customFormat="1" x14ac:dyDescent="0.25">
      <c r="A472" s="21" t="s">
        <v>3443</v>
      </c>
      <c r="B472" s="19"/>
      <c r="C472" s="19"/>
      <c r="D472" s="19"/>
      <c r="E472" s="19">
        <v>1800</v>
      </c>
      <c r="F472" s="19"/>
      <c r="G472" s="19"/>
      <c r="H472" s="19"/>
      <c r="I472" s="19"/>
      <c r="J472" s="19"/>
      <c r="K472" s="19"/>
      <c r="L472" s="19"/>
      <c r="M472" s="19">
        <v>1800</v>
      </c>
    </row>
    <row r="473" spans="1:13" s="20" customFormat="1" x14ac:dyDescent="0.25">
      <c r="A473" s="21" t="s">
        <v>8131</v>
      </c>
      <c r="B473" s="19"/>
      <c r="C473" s="19"/>
      <c r="D473" s="19"/>
      <c r="E473" s="19"/>
      <c r="F473" s="19"/>
      <c r="G473" s="19">
        <v>6812.51</v>
      </c>
      <c r="H473" s="19"/>
      <c r="I473" s="19"/>
      <c r="J473" s="19"/>
      <c r="K473" s="19"/>
      <c r="L473" s="19"/>
      <c r="M473" s="19">
        <v>6812.51</v>
      </c>
    </row>
    <row r="474" spans="1:13" s="20" customFormat="1" x14ac:dyDescent="0.25">
      <c r="A474" s="21" t="s">
        <v>749</v>
      </c>
      <c r="B474" s="19">
        <v>6488.02</v>
      </c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>
        <v>6488.02</v>
      </c>
    </row>
    <row r="475" spans="1:13" s="20" customFormat="1" x14ac:dyDescent="0.25">
      <c r="A475" s="21" t="s">
        <v>2568</v>
      </c>
      <c r="B475" s="19"/>
      <c r="C475" s="19"/>
      <c r="D475" s="19"/>
      <c r="E475" s="19"/>
      <c r="F475" s="19"/>
      <c r="G475" s="19"/>
      <c r="H475" s="19"/>
      <c r="I475" s="19">
        <v>16903.7</v>
      </c>
      <c r="J475" s="19"/>
      <c r="K475" s="19"/>
      <c r="L475" s="19"/>
      <c r="M475" s="19">
        <v>16903.7</v>
      </c>
    </row>
    <row r="476" spans="1:13" s="20" customFormat="1" x14ac:dyDescent="0.25">
      <c r="A476" s="21" t="s">
        <v>771</v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>
        <v>8995.1400000000012</v>
      </c>
      <c r="L476" s="19"/>
      <c r="M476" s="19">
        <v>8995.1400000000012</v>
      </c>
    </row>
    <row r="477" spans="1:13" s="20" customFormat="1" x14ac:dyDescent="0.25">
      <c r="A477" s="21" t="s">
        <v>8134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>
        <v>121</v>
      </c>
      <c r="L477" s="19"/>
      <c r="M477" s="19">
        <v>121</v>
      </c>
    </row>
    <row r="478" spans="1:13" s="20" customFormat="1" x14ac:dyDescent="0.25">
      <c r="A478" s="21" t="s">
        <v>5601</v>
      </c>
      <c r="B478" s="19">
        <v>7163.2</v>
      </c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>
        <v>7163.2</v>
      </c>
    </row>
    <row r="479" spans="1:13" s="20" customFormat="1" x14ac:dyDescent="0.25">
      <c r="A479" s="21" t="s">
        <v>8136</v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>
        <v>4924.7</v>
      </c>
      <c r="L479" s="19"/>
      <c r="M479" s="19">
        <v>4924.7</v>
      </c>
    </row>
    <row r="480" spans="1:13" s="20" customFormat="1" x14ac:dyDescent="0.25">
      <c r="A480" s="21" t="s">
        <v>5612</v>
      </c>
      <c r="B480" s="19"/>
      <c r="C480" s="19"/>
      <c r="D480" s="19">
        <v>2788.42</v>
      </c>
      <c r="E480" s="19"/>
      <c r="F480" s="19"/>
      <c r="G480" s="19">
        <v>6468.1299999999992</v>
      </c>
      <c r="H480" s="19"/>
      <c r="I480" s="19"/>
      <c r="J480" s="19"/>
      <c r="K480" s="19"/>
      <c r="L480" s="19"/>
      <c r="M480" s="19">
        <v>9256.5499999999993</v>
      </c>
    </row>
    <row r="481" spans="1:13" s="20" customFormat="1" x14ac:dyDescent="0.25">
      <c r="A481" s="21" t="s">
        <v>5571</v>
      </c>
      <c r="B481" s="19">
        <v>18089.5</v>
      </c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>
        <v>18089.5</v>
      </c>
    </row>
    <row r="482" spans="1:13" s="20" customFormat="1" x14ac:dyDescent="0.25">
      <c r="A482" s="21" t="s">
        <v>4508</v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>
        <v>2371.6</v>
      </c>
      <c r="M482" s="19">
        <v>2371.6</v>
      </c>
    </row>
    <row r="483" spans="1:13" s="20" customFormat="1" x14ac:dyDescent="0.25">
      <c r="A483" s="21" t="s">
        <v>400</v>
      </c>
      <c r="B483" s="19"/>
      <c r="C483" s="19"/>
      <c r="D483" s="19"/>
      <c r="E483" s="19"/>
      <c r="F483" s="19"/>
      <c r="G483" s="19">
        <v>3465.44</v>
      </c>
      <c r="H483" s="19"/>
      <c r="I483" s="19"/>
      <c r="J483" s="19"/>
      <c r="K483" s="19">
        <v>2254.23</v>
      </c>
      <c r="L483" s="19"/>
      <c r="M483" s="19">
        <v>5719.67</v>
      </c>
    </row>
    <row r="484" spans="1:13" s="20" customFormat="1" x14ac:dyDescent="0.25">
      <c r="A484" s="21" t="s">
        <v>8190</v>
      </c>
      <c r="B484" s="19">
        <v>15367</v>
      </c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>
        <v>15367</v>
      </c>
    </row>
    <row r="485" spans="1:13" s="20" customFormat="1" x14ac:dyDescent="0.25">
      <c r="A485" s="21" t="s">
        <v>882</v>
      </c>
      <c r="B485" s="19">
        <v>2256.8000000000002</v>
      </c>
      <c r="C485" s="19"/>
      <c r="D485" s="19"/>
      <c r="E485" s="19"/>
      <c r="F485" s="19"/>
      <c r="G485" s="19">
        <v>768.35</v>
      </c>
      <c r="H485" s="19"/>
      <c r="I485" s="19"/>
      <c r="J485" s="19"/>
      <c r="K485" s="19">
        <v>3545.3</v>
      </c>
      <c r="L485" s="19"/>
      <c r="M485" s="19">
        <v>6570.4500000000007</v>
      </c>
    </row>
    <row r="486" spans="1:13" s="20" customFormat="1" x14ac:dyDescent="0.25">
      <c r="A486" s="21" t="s">
        <v>3922</v>
      </c>
      <c r="B486" s="19">
        <v>2383.6999999999998</v>
      </c>
      <c r="C486" s="19"/>
      <c r="D486" s="19"/>
      <c r="E486" s="19"/>
      <c r="F486" s="19"/>
      <c r="G486" s="19"/>
      <c r="H486" s="19"/>
      <c r="I486" s="19"/>
      <c r="J486" s="19"/>
      <c r="K486" s="19">
        <v>1097.47</v>
      </c>
      <c r="L486" s="19"/>
      <c r="M486" s="19">
        <v>3481.17</v>
      </c>
    </row>
    <row r="487" spans="1:13" s="20" customFormat="1" x14ac:dyDescent="0.25">
      <c r="A487" s="21" t="s">
        <v>753</v>
      </c>
      <c r="B487" s="19"/>
      <c r="C487" s="19"/>
      <c r="D487" s="19"/>
      <c r="E487" s="19"/>
      <c r="F487" s="19"/>
      <c r="G487" s="19"/>
      <c r="H487" s="19">
        <v>1633.5</v>
      </c>
      <c r="I487" s="19"/>
      <c r="J487" s="19"/>
      <c r="K487" s="19"/>
      <c r="L487" s="19"/>
      <c r="M487" s="19">
        <v>1633.5</v>
      </c>
    </row>
    <row r="488" spans="1:13" s="20" customFormat="1" x14ac:dyDescent="0.25">
      <c r="A488" s="21" t="s">
        <v>617</v>
      </c>
      <c r="B488" s="19"/>
      <c r="C488" s="19"/>
      <c r="D488" s="19"/>
      <c r="E488" s="19"/>
      <c r="F488" s="19"/>
      <c r="G488" s="19">
        <v>7199.5</v>
      </c>
      <c r="H488" s="19"/>
      <c r="I488" s="19"/>
      <c r="J488" s="19"/>
      <c r="K488" s="19">
        <v>200</v>
      </c>
      <c r="L488" s="19"/>
      <c r="M488" s="19">
        <v>7399.5</v>
      </c>
    </row>
    <row r="489" spans="1:13" s="20" customFormat="1" x14ac:dyDescent="0.25">
      <c r="A489" s="21" t="s">
        <v>55</v>
      </c>
      <c r="B489" s="19"/>
      <c r="C489" s="19"/>
      <c r="D489" s="19"/>
      <c r="E489" s="19"/>
      <c r="F489" s="19">
        <v>5631.34</v>
      </c>
      <c r="G489" s="19"/>
      <c r="H489" s="19"/>
      <c r="I489" s="19"/>
      <c r="J489" s="19"/>
      <c r="K489" s="19">
        <v>484</v>
      </c>
      <c r="L489" s="19">
        <v>6425.1</v>
      </c>
      <c r="M489" s="19">
        <v>12540.44</v>
      </c>
    </row>
    <row r="490" spans="1:13" s="20" customFormat="1" x14ac:dyDescent="0.25">
      <c r="A490" s="21" t="s">
        <v>4437</v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>
        <v>7898.88</v>
      </c>
      <c r="M490" s="19">
        <v>7898.88</v>
      </c>
    </row>
    <row r="491" spans="1:13" s="20" customFormat="1" x14ac:dyDescent="0.25">
      <c r="A491" s="21" t="s">
        <v>1055</v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>
        <v>7147.71</v>
      </c>
      <c r="M491" s="19">
        <v>7147.71</v>
      </c>
    </row>
    <row r="492" spans="1:13" s="20" customFormat="1" x14ac:dyDescent="0.25">
      <c r="A492" s="21" t="s">
        <v>8154</v>
      </c>
      <c r="B492" s="19"/>
      <c r="C492" s="19"/>
      <c r="D492" s="19">
        <v>157.54</v>
      </c>
      <c r="E492" s="19"/>
      <c r="F492" s="19"/>
      <c r="G492" s="19"/>
      <c r="H492" s="19"/>
      <c r="I492" s="19"/>
      <c r="J492" s="19"/>
      <c r="K492" s="19"/>
      <c r="L492" s="19"/>
      <c r="M492" s="19">
        <v>157.54</v>
      </c>
    </row>
    <row r="493" spans="1:13" s="20" customFormat="1" x14ac:dyDescent="0.25">
      <c r="A493" s="21" t="s">
        <v>514</v>
      </c>
      <c r="B493" s="19"/>
      <c r="C493" s="19"/>
      <c r="D493" s="19"/>
      <c r="E493" s="19"/>
      <c r="F493" s="19"/>
      <c r="G493" s="19"/>
      <c r="H493" s="19"/>
      <c r="I493" s="19">
        <v>6720</v>
      </c>
      <c r="J493" s="19"/>
      <c r="K493" s="19"/>
      <c r="L493" s="19"/>
      <c r="M493" s="19">
        <v>6720</v>
      </c>
    </row>
    <row r="494" spans="1:13" s="20" customFormat="1" x14ac:dyDescent="0.25">
      <c r="A494" s="21" t="s">
        <v>6130</v>
      </c>
      <c r="B494" s="19"/>
      <c r="C494" s="19"/>
      <c r="D494" s="19"/>
      <c r="E494" s="19"/>
      <c r="F494" s="19"/>
      <c r="G494" s="19"/>
      <c r="H494" s="19">
        <v>119.79</v>
      </c>
      <c r="I494" s="19"/>
      <c r="J494" s="19"/>
      <c r="K494" s="19"/>
      <c r="L494" s="19"/>
      <c r="M494" s="19">
        <v>119.79</v>
      </c>
    </row>
    <row r="495" spans="1:13" s="20" customFormat="1" x14ac:dyDescent="0.25">
      <c r="A495" s="21" t="s">
        <v>903</v>
      </c>
      <c r="B495" s="19"/>
      <c r="C495" s="19"/>
      <c r="D495" s="19"/>
      <c r="E495" s="19"/>
      <c r="F495" s="19">
        <v>47436.53</v>
      </c>
      <c r="G495" s="19"/>
      <c r="H495" s="19"/>
      <c r="I495" s="19"/>
      <c r="J495" s="19"/>
      <c r="K495" s="19"/>
      <c r="L495" s="19"/>
      <c r="M495" s="19">
        <v>47436.53</v>
      </c>
    </row>
    <row r="496" spans="1:13" s="20" customFormat="1" x14ac:dyDescent="0.25">
      <c r="A496" s="21" t="s">
        <v>8164</v>
      </c>
      <c r="B496" s="19"/>
      <c r="C496" s="19"/>
      <c r="D496" s="19"/>
      <c r="E496" s="19"/>
      <c r="F496" s="19"/>
      <c r="G496" s="19"/>
      <c r="H496" s="19">
        <v>465.85</v>
      </c>
      <c r="I496" s="19"/>
      <c r="J496" s="19"/>
      <c r="K496" s="19"/>
      <c r="L496" s="19"/>
      <c r="M496" s="19">
        <v>465.85</v>
      </c>
    </row>
    <row r="497" spans="1:13" s="20" customFormat="1" x14ac:dyDescent="0.25">
      <c r="A497" s="21" t="s">
        <v>8167</v>
      </c>
      <c r="B497" s="19"/>
      <c r="C497" s="19"/>
      <c r="D497" s="19"/>
      <c r="E497" s="19">
        <v>1900</v>
      </c>
      <c r="F497" s="19"/>
      <c r="G497" s="19"/>
      <c r="H497" s="19"/>
      <c r="I497" s="19"/>
      <c r="J497" s="19"/>
      <c r="K497" s="19"/>
      <c r="L497" s="19"/>
      <c r="M497" s="19">
        <v>1900</v>
      </c>
    </row>
    <row r="498" spans="1:13" s="20" customFormat="1" x14ac:dyDescent="0.25">
      <c r="A498" s="21" t="s">
        <v>290</v>
      </c>
      <c r="B498" s="19"/>
      <c r="C498" s="19"/>
      <c r="D498" s="19"/>
      <c r="E498" s="19"/>
      <c r="F498" s="19"/>
      <c r="G498" s="19"/>
      <c r="H498" s="19">
        <v>1754.5</v>
      </c>
      <c r="I498" s="19"/>
      <c r="J498" s="19"/>
      <c r="K498" s="19"/>
      <c r="L498" s="19"/>
      <c r="M498" s="19">
        <v>1754.5</v>
      </c>
    </row>
    <row r="499" spans="1:13" s="20" customFormat="1" x14ac:dyDescent="0.25">
      <c r="A499" s="21" t="s">
        <v>6132</v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>
        <v>3536.78</v>
      </c>
      <c r="M499" s="19">
        <v>3536.78</v>
      </c>
    </row>
    <row r="500" spans="1:13" s="20" customFormat="1" x14ac:dyDescent="0.25">
      <c r="A500" s="21" t="s">
        <v>26</v>
      </c>
      <c r="B500" s="19">
        <v>4120.05</v>
      </c>
      <c r="C500" s="19"/>
      <c r="D500" s="19"/>
      <c r="E500" s="19"/>
      <c r="F500" s="19">
        <v>7058.54</v>
      </c>
      <c r="G500" s="19">
        <v>108.9</v>
      </c>
      <c r="H500" s="19">
        <v>2386.73</v>
      </c>
      <c r="I500" s="19">
        <v>3388</v>
      </c>
      <c r="J500" s="19"/>
      <c r="K500" s="19">
        <v>1222.0999999999999</v>
      </c>
      <c r="L500" s="19">
        <v>3267</v>
      </c>
      <c r="M500" s="19">
        <v>21551.32</v>
      </c>
    </row>
    <row r="501" spans="1:13" s="20" customFormat="1" x14ac:dyDescent="0.25">
      <c r="A501" s="21" t="s">
        <v>968</v>
      </c>
      <c r="B501" s="19">
        <v>1526.29</v>
      </c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>
        <v>1526.29</v>
      </c>
    </row>
    <row r="502" spans="1:13" s="20" customFormat="1" x14ac:dyDescent="0.25">
      <c r="A502" s="21" t="s">
        <v>8176</v>
      </c>
      <c r="B502" s="19"/>
      <c r="C502" s="19"/>
      <c r="D502" s="19"/>
      <c r="E502" s="19"/>
      <c r="F502" s="19"/>
      <c r="G502" s="19">
        <v>257.73</v>
      </c>
      <c r="H502" s="19"/>
      <c r="I502" s="19"/>
      <c r="J502" s="19"/>
      <c r="K502" s="19"/>
      <c r="L502" s="19"/>
      <c r="M502" s="19">
        <v>257.73</v>
      </c>
    </row>
    <row r="503" spans="1:13" s="20" customFormat="1" x14ac:dyDescent="0.25">
      <c r="A503" s="21" t="s">
        <v>3059</v>
      </c>
      <c r="B503" s="19"/>
      <c r="C503" s="19"/>
      <c r="D503" s="19"/>
      <c r="E503" s="19"/>
      <c r="F503" s="19"/>
      <c r="G503" s="19">
        <v>7199.67</v>
      </c>
      <c r="H503" s="19"/>
      <c r="I503" s="19"/>
      <c r="J503" s="19"/>
      <c r="K503" s="19"/>
      <c r="L503" s="19"/>
      <c r="M503" s="19">
        <v>7199.67</v>
      </c>
    </row>
    <row r="504" spans="1:13" s="20" customFormat="1" x14ac:dyDescent="0.25">
      <c r="A504" s="21" t="s">
        <v>4852</v>
      </c>
      <c r="B504" s="19">
        <v>1967</v>
      </c>
      <c r="C504" s="19"/>
      <c r="D504" s="19"/>
      <c r="E504" s="19"/>
      <c r="F504" s="19"/>
      <c r="G504" s="19"/>
      <c r="H504" s="19"/>
      <c r="I504" s="19"/>
      <c r="J504" s="19"/>
      <c r="K504" s="19">
        <v>3126.04</v>
      </c>
      <c r="L504" s="19"/>
      <c r="M504" s="19">
        <v>5093.04</v>
      </c>
    </row>
    <row r="505" spans="1:13" s="20" customFormat="1" x14ac:dyDescent="0.25">
      <c r="A505" s="21" t="s">
        <v>3667</v>
      </c>
      <c r="B505" s="19"/>
      <c r="C505" s="19"/>
      <c r="D505" s="19"/>
      <c r="E505" s="19"/>
      <c r="F505" s="19"/>
      <c r="G505" s="19"/>
      <c r="H505" s="19">
        <v>271.64999999999998</v>
      </c>
      <c r="I505" s="19"/>
      <c r="J505" s="19"/>
      <c r="K505" s="19"/>
      <c r="L505" s="19"/>
      <c r="M505" s="19">
        <v>271.64999999999998</v>
      </c>
    </row>
    <row r="506" spans="1:13" s="20" customFormat="1" x14ac:dyDescent="0.25">
      <c r="A506" s="21" t="s">
        <v>8180</v>
      </c>
      <c r="B506" s="19"/>
      <c r="C506" s="19"/>
      <c r="D506" s="19"/>
      <c r="E506" s="19"/>
      <c r="F506" s="19"/>
      <c r="G506" s="19">
        <v>2069.1</v>
      </c>
      <c r="H506" s="19"/>
      <c r="I506" s="19"/>
      <c r="J506" s="19"/>
      <c r="K506" s="19"/>
      <c r="L506" s="19"/>
      <c r="M506" s="19">
        <v>2069.1</v>
      </c>
    </row>
    <row r="507" spans="1:13" s="20" customFormat="1" x14ac:dyDescent="0.25">
      <c r="A507" s="21" t="s">
        <v>362</v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>
        <v>3077.0699999999997</v>
      </c>
      <c r="M507" s="19">
        <v>3077.0699999999997</v>
      </c>
    </row>
    <row r="508" spans="1:13" s="20" customFormat="1" x14ac:dyDescent="0.25">
      <c r="A508" s="21" t="s">
        <v>4243</v>
      </c>
      <c r="B508" s="19"/>
      <c r="C508" s="19"/>
      <c r="D508" s="19"/>
      <c r="E508" s="19"/>
      <c r="F508" s="19"/>
      <c r="G508" s="19">
        <v>1491.33</v>
      </c>
      <c r="H508" s="19"/>
      <c r="I508" s="19"/>
      <c r="J508" s="19"/>
      <c r="K508" s="19"/>
      <c r="L508" s="19"/>
      <c r="M508" s="19">
        <v>1491.33</v>
      </c>
    </row>
    <row r="509" spans="1:13" s="20" customFormat="1" x14ac:dyDescent="0.25">
      <c r="A509" s="21" t="s">
        <v>8184</v>
      </c>
      <c r="B509" s="19"/>
      <c r="C509" s="19"/>
      <c r="D509" s="19"/>
      <c r="E509" s="19">
        <v>0</v>
      </c>
      <c r="F509" s="19"/>
      <c r="G509" s="19"/>
      <c r="H509" s="19"/>
      <c r="I509" s="19"/>
      <c r="J509" s="19"/>
      <c r="K509" s="19"/>
      <c r="L509" s="19"/>
      <c r="M509" s="19">
        <v>0</v>
      </c>
    </row>
    <row r="510" spans="1:13" s="20" customFormat="1" x14ac:dyDescent="0.25">
      <c r="A510" s="21" t="s">
        <v>18</v>
      </c>
      <c r="B510" s="19">
        <v>17155.78</v>
      </c>
      <c r="C510" s="19">
        <v>9578.41</v>
      </c>
      <c r="D510" s="19">
        <v>15168.02</v>
      </c>
      <c r="E510" s="19"/>
      <c r="F510" s="19"/>
      <c r="G510" s="19">
        <v>9532.5600000000013</v>
      </c>
      <c r="H510" s="19">
        <v>4910.05</v>
      </c>
      <c r="I510" s="19">
        <v>882.82</v>
      </c>
      <c r="J510" s="19">
        <v>1873.4900000000002</v>
      </c>
      <c r="K510" s="19">
        <v>12939.01</v>
      </c>
      <c r="L510" s="19">
        <v>13915.36</v>
      </c>
      <c r="M510" s="19">
        <v>85955.5</v>
      </c>
    </row>
    <row r="511" spans="1:13" s="20" customFormat="1" x14ac:dyDescent="0.25">
      <c r="A511" s="21" t="s">
        <v>8556</v>
      </c>
      <c r="B511" s="19"/>
      <c r="C511" s="19"/>
      <c r="D511" s="19"/>
      <c r="E511" s="19"/>
      <c r="F511" s="19"/>
      <c r="G511" s="19">
        <v>7066.4</v>
      </c>
      <c r="H511" s="19"/>
      <c r="I511" s="19"/>
      <c r="J511" s="19"/>
      <c r="K511" s="19"/>
      <c r="L511" s="19"/>
      <c r="M511" s="19">
        <v>7066.4</v>
      </c>
    </row>
    <row r="512" spans="1:13" s="20" customFormat="1" x14ac:dyDescent="0.25">
      <c r="A512" s="21" t="s">
        <v>337</v>
      </c>
      <c r="B512" s="19"/>
      <c r="C512" s="19"/>
      <c r="D512" s="19">
        <v>1821.8700000000001</v>
      </c>
      <c r="E512" s="19"/>
      <c r="F512" s="19"/>
      <c r="G512" s="19"/>
      <c r="H512" s="19"/>
      <c r="I512" s="19">
        <v>1620.76</v>
      </c>
      <c r="J512" s="19"/>
      <c r="K512" s="19"/>
      <c r="L512" s="19">
        <v>184.8</v>
      </c>
      <c r="M512" s="19">
        <v>3627.4300000000003</v>
      </c>
    </row>
    <row r="513" spans="1:13" s="20" customFormat="1" x14ac:dyDescent="0.25">
      <c r="A513" s="21" t="s">
        <v>1007</v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>
        <v>3220</v>
      </c>
      <c r="L513" s="19"/>
      <c r="M513" s="19">
        <v>3220</v>
      </c>
    </row>
    <row r="514" spans="1:13" s="20" customFormat="1" x14ac:dyDescent="0.25">
      <c r="A514" s="21" t="s">
        <v>44</v>
      </c>
      <c r="B514" s="19"/>
      <c r="C514" s="19"/>
      <c r="D514" s="19"/>
      <c r="E514" s="19"/>
      <c r="F514" s="19"/>
      <c r="G514" s="19">
        <v>1672</v>
      </c>
      <c r="H514" s="19"/>
      <c r="I514" s="19"/>
      <c r="J514" s="19"/>
      <c r="K514" s="19">
        <v>1914</v>
      </c>
      <c r="L514" s="19"/>
      <c r="M514" s="19">
        <v>3586</v>
      </c>
    </row>
    <row r="515" spans="1:13" s="20" customFormat="1" x14ac:dyDescent="0.25">
      <c r="A515" s="21" t="s">
        <v>8016</v>
      </c>
      <c r="B515" s="19"/>
      <c r="C515" s="19">
        <v>407.77</v>
      </c>
      <c r="D515" s="19"/>
      <c r="E515" s="19"/>
      <c r="F515" s="19"/>
      <c r="G515" s="19"/>
      <c r="H515" s="19"/>
      <c r="I515" s="19"/>
      <c r="J515" s="19"/>
      <c r="K515" s="19"/>
      <c r="L515" s="19"/>
      <c r="M515" s="19">
        <v>407.77</v>
      </c>
    </row>
    <row r="516" spans="1:13" s="20" customFormat="1" x14ac:dyDescent="0.25">
      <c r="A516" s="21" t="s">
        <v>769</v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>
        <v>496.1</v>
      </c>
      <c r="L516" s="19"/>
      <c r="M516" s="19">
        <v>496.1</v>
      </c>
    </row>
    <row r="517" spans="1:13" s="20" customFormat="1" x14ac:dyDescent="0.25">
      <c r="A517" s="21" t="s">
        <v>1127</v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>
        <v>3740.96</v>
      </c>
      <c r="L517" s="19"/>
      <c r="M517" s="19">
        <v>3740.96</v>
      </c>
    </row>
    <row r="518" spans="1:13" s="20" customFormat="1" x14ac:dyDescent="0.25">
      <c r="A518" s="21" t="s">
        <v>1066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>
        <v>8239.86</v>
      </c>
      <c r="M518" s="19">
        <v>8239.86</v>
      </c>
    </row>
    <row r="519" spans="1:13" s="20" customFormat="1" x14ac:dyDescent="0.25">
      <c r="A519" s="21" t="s">
        <v>5574</v>
      </c>
      <c r="B519" s="19"/>
      <c r="C519" s="19"/>
      <c r="D519" s="19"/>
      <c r="E519" s="19"/>
      <c r="F519" s="19"/>
      <c r="G519" s="19"/>
      <c r="H519" s="19"/>
      <c r="I519" s="19"/>
      <c r="J519" s="19">
        <v>17920.099999999999</v>
      </c>
      <c r="K519" s="19"/>
      <c r="L519" s="19"/>
      <c r="M519" s="19">
        <v>17920.099999999999</v>
      </c>
    </row>
    <row r="520" spans="1:13" s="20" customFormat="1" x14ac:dyDescent="0.25">
      <c r="A520" s="21" t="s">
        <v>5527</v>
      </c>
      <c r="B520" s="19"/>
      <c r="C520" s="19"/>
      <c r="D520" s="19"/>
      <c r="E520" s="19">
        <v>1972.3</v>
      </c>
      <c r="F520" s="19"/>
      <c r="G520" s="19"/>
      <c r="H520" s="19"/>
      <c r="I520" s="19"/>
      <c r="J520" s="19"/>
      <c r="K520" s="19"/>
      <c r="L520" s="19"/>
      <c r="M520" s="19">
        <v>1972.3</v>
      </c>
    </row>
    <row r="521" spans="1:13" s="20" customFormat="1" x14ac:dyDescent="0.25">
      <c r="A521" s="21" t="s">
        <v>2246</v>
      </c>
      <c r="B521" s="19"/>
      <c r="C521" s="19"/>
      <c r="D521" s="19"/>
      <c r="E521" s="19"/>
      <c r="F521" s="19">
        <v>1923.9</v>
      </c>
      <c r="G521" s="19"/>
      <c r="H521" s="19"/>
      <c r="I521" s="19"/>
      <c r="J521" s="19"/>
      <c r="K521" s="19"/>
      <c r="L521" s="19"/>
      <c r="M521" s="19">
        <v>1923.9</v>
      </c>
    </row>
    <row r="522" spans="1:13" s="20" customFormat="1" x14ac:dyDescent="0.25">
      <c r="A522" s="21" t="s">
        <v>8731</v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>
        <v>1685.98</v>
      </c>
      <c r="M522" s="19">
        <v>1685.98</v>
      </c>
    </row>
    <row r="523" spans="1:13" s="20" customFormat="1" x14ac:dyDescent="0.25">
      <c r="A523" s="21" t="s">
        <v>3647</v>
      </c>
      <c r="B523" s="19"/>
      <c r="C523" s="19"/>
      <c r="D523" s="19">
        <v>11813.16</v>
      </c>
      <c r="E523" s="19"/>
      <c r="F523" s="19"/>
      <c r="G523" s="19"/>
      <c r="H523" s="19"/>
      <c r="I523" s="19"/>
      <c r="J523" s="19"/>
      <c r="K523" s="19"/>
      <c r="L523" s="19"/>
      <c r="M523" s="19">
        <v>11813.16</v>
      </c>
    </row>
    <row r="524" spans="1:13" s="20" customFormat="1" x14ac:dyDescent="0.25">
      <c r="A524" s="21" t="s">
        <v>780</v>
      </c>
      <c r="B524" s="19"/>
      <c r="C524" s="19"/>
      <c r="D524" s="19"/>
      <c r="E524" s="19"/>
      <c r="F524" s="19"/>
      <c r="G524" s="19"/>
      <c r="H524" s="19"/>
      <c r="I524" s="19"/>
      <c r="J524" s="19">
        <v>12100</v>
      </c>
      <c r="K524" s="19">
        <v>4235</v>
      </c>
      <c r="L524" s="19"/>
      <c r="M524" s="19">
        <v>16335</v>
      </c>
    </row>
    <row r="525" spans="1:13" s="20" customFormat="1" x14ac:dyDescent="0.25">
      <c r="A525" s="21" t="s">
        <v>5046</v>
      </c>
      <c r="B525" s="19"/>
      <c r="C525" s="19"/>
      <c r="D525" s="19"/>
      <c r="E525" s="19"/>
      <c r="F525" s="19"/>
      <c r="G525" s="19"/>
      <c r="H525" s="19"/>
      <c r="I525" s="19"/>
      <c r="J525" s="19">
        <v>2516.8000000000002</v>
      </c>
      <c r="K525" s="19"/>
      <c r="L525" s="19"/>
      <c r="M525" s="19">
        <v>2516.8000000000002</v>
      </c>
    </row>
    <row r="526" spans="1:13" s="20" customFormat="1" x14ac:dyDescent="0.25">
      <c r="A526" s="21" t="s">
        <v>8475</v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>
        <v>8736.2000000000007</v>
      </c>
      <c r="L526" s="19"/>
      <c r="M526" s="19">
        <v>8736.2000000000007</v>
      </c>
    </row>
    <row r="527" spans="1:13" s="20" customFormat="1" x14ac:dyDescent="0.25">
      <c r="A527" s="21" t="s">
        <v>8506</v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>
        <v>2220</v>
      </c>
      <c r="L527" s="19"/>
      <c r="M527" s="19">
        <v>2220</v>
      </c>
    </row>
    <row r="528" spans="1:13" s="20" customFormat="1" x14ac:dyDescent="0.25">
      <c r="A528" s="21" t="s">
        <v>6142</v>
      </c>
      <c r="B528" s="19">
        <v>12281.5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>
        <v>12281.5</v>
      </c>
    </row>
    <row r="529" spans="1:13" s="20" customFormat="1" x14ac:dyDescent="0.25">
      <c r="A529" s="21" t="s">
        <v>3737</v>
      </c>
      <c r="B529" s="19">
        <v>7018</v>
      </c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>
        <v>7018</v>
      </c>
    </row>
    <row r="530" spans="1:13" s="20" customFormat="1" x14ac:dyDescent="0.25">
      <c r="A530" s="21" t="s">
        <v>1948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>
        <v>1057.54</v>
      </c>
      <c r="M530" s="19">
        <v>1057.54</v>
      </c>
    </row>
    <row r="531" spans="1:13" s="20" customFormat="1" x14ac:dyDescent="0.25">
      <c r="A531" s="21" t="s">
        <v>1079</v>
      </c>
      <c r="B531" s="19"/>
      <c r="C531" s="19"/>
      <c r="D531" s="19">
        <v>3690.5</v>
      </c>
      <c r="E531" s="19"/>
      <c r="F531" s="19"/>
      <c r="G531" s="19"/>
      <c r="H531" s="19"/>
      <c r="I531" s="19"/>
      <c r="J531" s="19"/>
      <c r="K531" s="19"/>
      <c r="L531" s="19"/>
      <c r="M531" s="19">
        <v>3690.5</v>
      </c>
    </row>
    <row r="532" spans="1:13" s="20" customFormat="1" x14ac:dyDescent="0.25">
      <c r="A532" s="21" t="s">
        <v>1067</v>
      </c>
      <c r="B532" s="19">
        <v>1452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>
        <v>1452</v>
      </c>
    </row>
    <row r="533" spans="1:13" s="20" customFormat="1" x14ac:dyDescent="0.25">
      <c r="A533" s="21" t="s">
        <v>1006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>
        <v>1115.8899999999999</v>
      </c>
      <c r="L533" s="19"/>
      <c r="M533" s="19">
        <v>1115.8899999999999</v>
      </c>
    </row>
    <row r="534" spans="1:13" s="20" customFormat="1" x14ac:dyDescent="0.25">
      <c r="A534" s="21" t="s">
        <v>4812</v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>
        <v>1645.6</v>
      </c>
      <c r="L534" s="19"/>
      <c r="M534" s="19">
        <v>1645.6</v>
      </c>
    </row>
    <row r="535" spans="1:13" s="20" customFormat="1" x14ac:dyDescent="0.25">
      <c r="A535" s="21" t="s">
        <v>781</v>
      </c>
      <c r="B535" s="19"/>
      <c r="C535" s="19"/>
      <c r="D535" s="19"/>
      <c r="E535" s="19"/>
      <c r="F535" s="19"/>
      <c r="G535" s="19">
        <v>20</v>
      </c>
      <c r="H535" s="19"/>
      <c r="I535" s="19"/>
      <c r="J535" s="19"/>
      <c r="K535" s="19"/>
      <c r="L535" s="19"/>
      <c r="M535" s="19">
        <v>20</v>
      </c>
    </row>
    <row r="536" spans="1:13" s="20" customFormat="1" x14ac:dyDescent="0.25">
      <c r="A536" s="21" t="s">
        <v>6920</v>
      </c>
      <c r="B536" s="19"/>
      <c r="C536" s="19"/>
      <c r="D536" s="19">
        <v>1694</v>
      </c>
      <c r="E536" s="19"/>
      <c r="F536" s="19"/>
      <c r="G536" s="19"/>
      <c r="H536" s="19"/>
      <c r="I536" s="19"/>
      <c r="J536" s="19"/>
      <c r="K536" s="19"/>
      <c r="L536" s="19"/>
      <c r="M536" s="19">
        <v>1694</v>
      </c>
    </row>
    <row r="537" spans="1:13" s="20" customFormat="1" x14ac:dyDescent="0.25">
      <c r="A537" s="21" t="s">
        <v>3895</v>
      </c>
      <c r="B537" s="19"/>
      <c r="C537" s="19"/>
      <c r="D537" s="19"/>
      <c r="E537" s="19"/>
      <c r="F537" s="19">
        <v>7078.5</v>
      </c>
      <c r="G537" s="19"/>
      <c r="H537" s="19"/>
      <c r="I537" s="19"/>
      <c r="J537" s="19"/>
      <c r="K537" s="19"/>
      <c r="L537" s="19"/>
      <c r="M537" s="19">
        <v>7078.5</v>
      </c>
    </row>
    <row r="538" spans="1:13" s="20" customFormat="1" x14ac:dyDescent="0.25">
      <c r="A538" s="21" t="s">
        <v>8236</v>
      </c>
      <c r="B538" s="19"/>
      <c r="C538" s="19"/>
      <c r="D538" s="19">
        <v>1045</v>
      </c>
      <c r="E538" s="19"/>
      <c r="F538" s="19"/>
      <c r="G538" s="19"/>
      <c r="H538" s="19"/>
      <c r="I538" s="19"/>
      <c r="J538" s="19"/>
      <c r="K538" s="19"/>
      <c r="L538" s="19"/>
      <c r="M538" s="19">
        <v>1045</v>
      </c>
    </row>
    <row r="539" spans="1:13" s="20" customFormat="1" x14ac:dyDescent="0.25">
      <c r="A539" s="21" t="s">
        <v>804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>
        <v>6982.33</v>
      </c>
      <c r="M539" s="19">
        <v>6982.33</v>
      </c>
    </row>
    <row r="540" spans="1:13" s="20" customFormat="1" x14ac:dyDescent="0.25">
      <c r="A540" s="21" t="s">
        <v>8243</v>
      </c>
      <c r="B540" s="19"/>
      <c r="C540" s="19"/>
      <c r="D540" s="19"/>
      <c r="E540" s="19"/>
      <c r="F540" s="19"/>
      <c r="G540" s="19"/>
      <c r="H540" s="19">
        <v>2902.7200000000003</v>
      </c>
      <c r="I540" s="19"/>
      <c r="J540" s="19"/>
      <c r="K540" s="19"/>
      <c r="L540" s="19"/>
      <c r="M540" s="19">
        <v>2902.7200000000003</v>
      </c>
    </row>
    <row r="541" spans="1:13" s="20" customFormat="1" x14ac:dyDescent="0.25">
      <c r="A541" s="21" t="s">
        <v>5578</v>
      </c>
      <c r="B541" s="19"/>
      <c r="C541" s="19">
        <v>16940</v>
      </c>
      <c r="D541" s="19"/>
      <c r="E541" s="19"/>
      <c r="F541" s="19"/>
      <c r="G541" s="19"/>
      <c r="H541" s="19"/>
      <c r="I541" s="19"/>
      <c r="J541" s="19"/>
      <c r="K541" s="19"/>
      <c r="L541" s="19"/>
      <c r="M541" s="19">
        <v>16940</v>
      </c>
    </row>
    <row r="542" spans="1:13" s="20" customFormat="1" x14ac:dyDescent="0.25">
      <c r="A542" s="21" t="s">
        <v>8246</v>
      </c>
      <c r="B542" s="19">
        <v>1450.19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>
        <v>1450.19</v>
      </c>
    </row>
    <row r="543" spans="1:13" s="20" customFormat="1" x14ac:dyDescent="0.25">
      <c r="A543" s="21" t="s">
        <v>717</v>
      </c>
      <c r="B543" s="19"/>
      <c r="C543" s="19">
        <v>2906.25</v>
      </c>
      <c r="D543" s="19"/>
      <c r="E543" s="19"/>
      <c r="F543" s="19"/>
      <c r="G543" s="19">
        <v>1668.29</v>
      </c>
      <c r="H543" s="19"/>
      <c r="I543" s="19"/>
      <c r="J543" s="19"/>
      <c r="K543" s="19">
        <v>3092.75</v>
      </c>
      <c r="L543" s="19"/>
      <c r="M543" s="19">
        <v>7667.29</v>
      </c>
    </row>
    <row r="544" spans="1:13" s="20" customFormat="1" x14ac:dyDescent="0.25">
      <c r="A544" s="21" t="s">
        <v>8303</v>
      </c>
      <c r="B544" s="19"/>
      <c r="C544" s="19"/>
      <c r="D544" s="19"/>
      <c r="E544" s="19"/>
      <c r="F544" s="19"/>
      <c r="G544" s="19">
        <v>14862.43</v>
      </c>
      <c r="H544" s="19"/>
      <c r="I544" s="19"/>
      <c r="J544" s="19"/>
      <c r="K544" s="19"/>
      <c r="L544" s="19"/>
      <c r="M544" s="19">
        <v>14862.43</v>
      </c>
    </row>
    <row r="545" spans="1:13" s="20" customFormat="1" x14ac:dyDescent="0.25">
      <c r="A545" s="21" t="s">
        <v>5714</v>
      </c>
      <c r="B545" s="19"/>
      <c r="C545" s="19"/>
      <c r="D545" s="19"/>
      <c r="E545" s="19"/>
      <c r="F545" s="19">
        <v>1500.4</v>
      </c>
      <c r="G545" s="19"/>
      <c r="H545" s="19"/>
      <c r="I545" s="19"/>
      <c r="J545" s="19"/>
      <c r="K545" s="19"/>
      <c r="L545" s="19"/>
      <c r="M545" s="19">
        <v>1500.4</v>
      </c>
    </row>
    <row r="546" spans="1:13" s="20" customFormat="1" x14ac:dyDescent="0.25">
      <c r="A546" s="21" t="s">
        <v>972</v>
      </c>
      <c r="B546" s="19">
        <v>4083.75</v>
      </c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>
        <v>4083.75</v>
      </c>
    </row>
    <row r="547" spans="1:13" s="20" customFormat="1" x14ac:dyDescent="0.25">
      <c r="A547" s="21" t="s">
        <v>8442</v>
      </c>
      <c r="B547" s="19"/>
      <c r="C547" s="19"/>
      <c r="D547" s="19"/>
      <c r="E547" s="19"/>
      <c r="F547" s="19">
        <v>1451.47</v>
      </c>
      <c r="G547" s="19"/>
      <c r="H547" s="19"/>
      <c r="I547" s="19"/>
      <c r="J547" s="19"/>
      <c r="K547" s="19"/>
      <c r="L547" s="19"/>
      <c r="M547" s="19">
        <v>1451.47</v>
      </c>
    </row>
    <row r="548" spans="1:13" s="20" customFormat="1" x14ac:dyDescent="0.25">
      <c r="A548" s="21" t="s">
        <v>5333</v>
      </c>
      <c r="B548" s="19"/>
      <c r="C548" s="19"/>
      <c r="D548" s="19">
        <v>900</v>
      </c>
      <c r="E548" s="19"/>
      <c r="F548" s="19"/>
      <c r="G548" s="19"/>
      <c r="H548" s="19"/>
      <c r="I548" s="19"/>
      <c r="J548" s="19"/>
      <c r="K548" s="19"/>
      <c r="L548" s="19"/>
      <c r="M548" s="19">
        <v>900</v>
      </c>
    </row>
    <row r="549" spans="1:13" s="20" customFormat="1" x14ac:dyDescent="0.25">
      <c r="A549" s="21" t="s">
        <v>4246</v>
      </c>
      <c r="B549" s="19"/>
      <c r="C549" s="19"/>
      <c r="D549" s="19"/>
      <c r="E549" s="19"/>
      <c r="F549" s="19"/>
      <c r="G549" s="19">
        <v>665.5</v>
      </c>
      <c r="H549" s="19"/>
      <c r="I549" s="19"/>
      <c r="J549" s="19"/>
      <c r="K549" s="19"/>
      <c r="L549" s="19"/>
      <c r="M549" s="19">
        <v>665.5</v>
      </c>
    </row>
    <row r="550" spans="1:13" s="20" customFormat="1" x14ac:dyDescent="0.25">
      <c r="A550" s="21" t="s">
        <v>8609</v>
      </c>
      <c r="B550" s="19"/>
      <c r="C550" s="19"/>
      <c r="D550" s="19"/>
      <c r="E550" s="19">
        <v>5127.38</v>
      </c>
      <c r="F550" s="19"/>
      <c r="G550" s="19"/>
      <c r="H550" s="19"/>
      <c r="I550" s="19"/>
      <c r="J550" s="19"/>
      <c r="K550" s="19"/>
      <c r="L550" s="19"/>
      <c r="M550" s="19">
        <v>5127.38</v>
      </c>
    </row>
    <row r="551" spans="1:13" s="20" customFormat="1" x14ac:dyDescent="0.25">
      <c r="A551" s="21" t="s">
        <v>8255</v>
      </c>
      <c r="B551" s="19"/>
      <c r="C551" s="19"/>
      <c r="D551" s="19">
        <v>1265</v>
      </c>
      <c r="E551" s="19"/>
      <c r="F551" s="19"/>
      <c r="G551" s="19"/>
      <c r="H551" s="19"/>
      <c r="I551" s="19"/>
      <c r="J551" s="19"/>
      <c r="K551" s="19"/>
      <c r="L551" s="19"/>
      <c r="M551" s="19">
        <v>1265</v>
      </c>
    </row>
    <row r="552" spans="1:13" s="20" customFormat="1" x14ac:dyDescent="0.25">
      <c r="A552" s="21" t="s">
        <v>7383</v>
      </c>
      <c r="B552" s="19"/>
      <c r="C552" s="19"/>
      <c r="D552" s="19"/>
      <c r="E552" s="19"/>
      <c r="F552" s="19"/>
      <c r="G552" s="19">
        <v>7260</v>
      </c>
      <c r="H552" s="19"/>
      <c r="I552" s="19"/>
      <c r="J552" s="19"/>
      <c r="K552" s="19"/>
      <c r="L552" s="19"/>
      <c r="M552" s="19">
        <v>7260</v>
      </c>
    </row>
    <row r="553" spans="1:13" s="20" customFormat="1" x14ac:dyDescent="0.25">
      <c r="A553" s="21" t="s">
        <v>8258</v>
      </c>
      <c r="B553" s="19">
        <v>5679.93</v>
      </c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>
        <v>5679.93</v>
      </c>
    </row>
    <row r="554" spans="1:13" s="20" customFormat="1" x14ac:dyDescent="0.25">
      <c r="A554" s="21" t="s">
        <v>7386</v>
      </c>
      <c r="B554" s="19"/>
      <c r="C554" s="19"/>
      <c r="D554" s="19">
        <v>1089</v>
      </c>
      <c r="E554" s="19"/>
      <c r="F554" s="19"/>
      <c r="G554" s="19">
        <v>7260</v>
      </c>
      <c r="H554" s="19"/>
      <c r="I554" s="19"/>
      <c r="J554" s="19"/>
      <c r="K554" s="19"/>
      <c r="L554" s="19"/>
      <c r="M554" s="19">
        <v>8349</v>
      </c>
    </row>
    <row r="555" spans="1:13" s="20" customFormat="1" x14ac:dyDescent="0.25">
      <c r="A555" s="21" t="s">
        <v>7408</v>
      </c>
      <c r="B555" s="19">
        <v>6050</v>
      </c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>
        <v>6050</v>
      </c>
    </row>
    <row r="556" spans="1:13" s="20" customFormat="1" x14ac:dyDescent="0.25">
      <c r="A556" s="21" t="s">
        <v>7412</v>
      </c>
      <c r="B556" s="19"/>
      <c r="C556" s="19"/>
      <c r="D556" s="19"/>
      <c r="E556" s="19"/>
      <c r="F556" s="19"/>
      <c r="G556" s="19"/>
      <c r="H556" s="19"/>
      <c r="I556" s="19">
        <v>877.25</v>
      </c>
      <c r="J556" s="19"/>
      <c r="K556" s="19"/>
      <c r="L556" s="19"/>
      <c r="M556" s="19">
        <v>877.25</v>
      </c>
    </row>
    <row r="557" spans="1:13" s="20" customFormat="1" x14ac:dyDescent="0.25">
      <c r="A557" s="21" t="s">
        <v>7414</v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>
        <v>6304.1</v>
      </c>
      <c r="M557" s="19">
        <v>6304.1</v>
      </c>
    </row>
    <row r="558" spans="1:13" s="20" customFormat="1" x14ac:dyDescent="0.25">
      <c r="A558" s="21" t="s">
        <v>8266</v>
      </c>
      <c r="B558" s="19"/>
      <c r="C558" s="19"/>
      <c r="D558" s="19"/>
      <c r="E558" s="19"/>
      <c r="F558" s="19"/>
      <c r="G558" s="19">
        <v>616.11</v>
      </c>
      <c r="H558" s="19"/>
      <c r="I558" s="19"/>
      <c r="J558" s="19"/>
      <c r="K558" s="19"/>
      <c r="L558" s="19"/>
      <c r="M558" s="19">
        <v>616.11</v>
      </c>
    </row>
    <row r="559" spans="1:13" s="20" customFormat="1" x14ac:dyDescent="0.25">
      <c r="A559" s="21" t="s">
        <v>3644</v>
      </c>
      <c r="B559" s="19"/>
      <c r="C559" s="19"/>
      <c r="D559" s="19">
        <v>590.48</v>
      </c>
      <c r="E559" s="19"/>
      <c r="F559" s="19"/>
      <c r="G559" s="19"/>
      <c r="H559" s="19"/>
      <c r="I559" s="19"/>
      <c r="J559" s="19"/>
      <c r="K559" s="19">
        <v>329.15</v>
      </c>
      <c r="L559" s="19"/>
      <c r="M559" s="19">
        <v>919.63</v>
      </c>
    </row>
    <row r="560" spans="1:13" s="20" customFormat="1" x14ac:dyDescent="0.25">
      <c r="A560" s="21" t="s">
        <v>43</v>
      </c>
      <c r="B560" s="19"/>
      <c r="C560" s="19"/>
      <c r="D560" s="19"/>
      <c r="E560" s="19"/>
      <c r="F560" s="19"/>
      <c r="G560" s="19">
        <v>500</v>
      </c>
      <c r="H560" s="19"/>
      <c r="I560" s="19"/>
      <c r="J560" s="19"/>
      <c r="K560" s="19">
        <v>1422.96</v>
      </c>
      <c r="L560" s="19"/>
      <c r="M560" s="19">
        <v>1922.96</v>
      </c>
    </row>
    <row r="561" spans="1:13" s="20" customFormat="1" x14ac:dyDescent="0.25">
      <c r="A561" s="21" t="s">
        <v>2754</v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>
        <v>10890</v>
      </c>
      <c r="M561" s="19">
        <v>10890</v>
      </c>
    </row>
    <row r="562" spans="1:13" s="20" customFormat="1" x14ac:dyDescent="0.25">
      <c r="A562" s="21" t="s">
        <v>4369</v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>
        <v>406.65</v>
      </c>
      <c r="M562" s="19">
        <v>406.65</v>
      </c>
    </row>
    <row r="563" spans="1:13" s="20" customFormat="1" x14ac:dyDescent="0.25">
      <c r="A563" s="21" t="s">
        <v>2778</v>
      </c>
      <c r="B563" s="19"/>
      <c r="C563" s="19"/>
      <c r="D563" s="19"/>
      <c r="E563" s="19"/>
      <c r="F563" s="19"/>
      <c r="G563" s="19">
        <v>15851</v>
      </c>
      <c r="H563" s="19"/>
      <c r="I563" s="19"/>
      <c r="J563" s="19"/>
      <c r="K563" s="19"/>
      <c r="L563" s="19"/>
      <c r="M563" s="19">
        <v>15851</v>
      </c>
    </row>
    <row r="564" spans="1:13" s="20" customFormat="1" x14ac:dyDescent="0.25">
      <c r="A564" s="21" t="s">
        <v>3467</v>
      </c>
      <c r="B564" s="19"/>
      <c r="C564" s="19"/>
      <c r="D564" s="19"/>
      <c r="E564" s="19">
        <v>9056.8499999999985</v>
      </c>
      <c r="F564" s="19"/>
      <c r="G564" s="19"/>
      <c r="H564" s="19"/>
      <c r="I564" s="19"/>
      <c r="J564" s="19"/>
      <c r="K564" s="19"/>
      <c r="L564" s="19"/>
      <c r="M564" s="19">
        <v>9056.8499999999985</v>
      </c>
    </row>
    <row r="565" spans="1:13" s="20" customFormat="1" x14ac:dyDescent="0.25">
      <c r="A565" s="21" t="s">
        <v>1024</v>
      </c>
      <c r="B565" s="19"/>
      <c r="C565" s="19"/>
      <c r="D565" s="19">
        <v>262.27999999999997</v>
      </c>
      <c r="E565" s="19"/>
      <c r="F565" s="19"/>
      <c r="G565" s="19"/>
      <c r="H565" s="19"/>
      <c r="I565" s="19"/>
      <c r="J565" s="19"/>
      <c r="K565" s="19"/>
      <c r="L565" s="19"/>
      <c r="M565" s="19">
        <v>262.27999999999997</v>
      </c>
    </row>
    <row r="566" spans="1:13" s="20" customFormat="1" x14ac:dyDescent="0.25">
      <c r="A566" s="21" t="s">
        <v>2393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>
        <v>17847.5</v>
      </c>
      <c r="M566" s="19">
        <v>17847.5</v>
      </c>
    </row>
    <row r="567" spans="1:13" s="20" customFormat="1" x14ac:dyDescent="0.25">
      <c r="A567" s="21" t="s">
        <v>7421</v>
      </c>
      <c r="B567" s="19">
        <v>432.4</v>
      </c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>
        <v>432.4</v>
      </c>
    </row>
    <row r="568" spans="1:13" s="20" customFormat="1" x14ac:dyDescent="0.25">
      <c r="A568" s="21" t="s">
        <v>4644</v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>
        <v>480</v>
      </c>
      <c r="L568" s="19"/>
      <c r="M568" s="19">
        <v>480</v>
      </c>
    </row>
    <row r="569" spans="1:13" s="20" customFormat="1" x14ac:dyDescent="0.25">
      <c r="A569" s="21" t="s">
        <v>8270</v>
      </c>
      <c r="B569" s="19"/>
      <c r="C569" s="19"/>
      <c r="D569" s="19"/>
      <c r="E569" s="19">
        <v>78.099999999999994</v>
      </c>
      <c r="F569" s="19"/>
      <c r="G569" s="19"/>
      <c r="H569" s="19"/>
      <c r="I569" s="19"/>
      <c r="J569" s="19"/>
      <c r="K569" s="19"/>
      <c r="L569" s="19"/>
      <c r="M569" s="19">
        <v>78.099999999999994</v>
      </c>
    </row>
    <row r="570" spans="1:13" s="20" customFormat="1" x14ac:dyDescent="0.25">
      <c r="A570" s="21" t="s">
        <v>1869</v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>
        <v>352</v>
      </c>
      <c r="M570" s="19">
        <v>352</v>
      </c>
    </row>
    <row r="571" spans="1:13" s="20" customFormat="1" x14ac:dyDescent="0.25">
      <c r="A571" s="21" t="s">
        <v>8273</v>
      </c>
      <c r="B571" s="19"/>
      <c r="C571" s="19"/>
      <c r="D571" s="19"/>
      <c r="E571" s="19"/>
      <c r="F571" s="19"/>
      <c r="G571" s="19"/>
      <c r="H571" s="19"/>
      <c r="I571" s="19"/>
      <c r="J571" s="19">
        <v>1875.5</v>
      </c>
      <c r="K571" s="19"/>
      <c r="L571" s="19"/>
      <c r="M571" s="19">
        <v>1875.5</v>
      </c>
    </row>
    <row r="572" spans="1:13" s="20" customFormat="1" x14ac:dyDescent="0.25">
      <c r="A572" s="21" t="s">
        <v>1958</v>
      </c>
      <c r="B572" s="19"/>
      <c r="C572" s="19"/>
      <c r="D572" s="19">
        <v>550</v>
      </c>
      <c r="E572" s="19"/>
      <c r="F572" s="19"/>
      <c r="G572" s="19"/>
      <c r="H572" s="19"/>
      <c r="I572" s="19"/>
      <c r="J572" s="19"/>
      <c r="K572" s="19"/>
      <c r="L572" s="19"/>
      <c r="M572" s="19">
        <v>550</v>
      </c>
    </row>
    <row r="573" spans="1:13" s="20" customFormat="1" x14ac:dyDescent="0.25">
      <c r="A573" s="21" t="s">
        <v>3150</v>
      </c>
      <c r="B573" s="19"/>
      <c r="C573" s="19"/>
      <c r="D573" s="19"/>
      <c r="E573" s="19"/>
      <c r="F573" s="19"/>
      <c r="G573" s="19"/>
      <c r="H573" s="19">
        <v>285.02</v>
      </c>
      <c r="I573" s="19"/>
      <c r="J573" s="19"/>
      <c r="K573" s="19"/>
      <c r="L573" s="19">
        <v>121</v>
      </c>
      <c r="M573" s="19">
        <v>406.02</v>
      </c>
    </row>
    <row r="574" spans="1:13" s="20" customFormat="1" x14ac:dyDescent="0.25">
      <c r="A574" s="21" t="s">
        <v>8276</v>
      </c>
      <c r="B574" s="19"/>
      <c r="C574" s="19"/>
      <c r="D574" s="19"/>
      <c r="E574" s="19"/>
      <c r="F574" s="19"/>
      <c r="G574" s="19">
        <v>429</v>
      </c>
      <c r="H574" s="19"/>
      <c r="I574" s="19"/>
      <c r="J574" s="19"/>
      <c r="K574" s="19"/>
      <c r="L574" s="19"/>
      <c r="M574" s="19">
        <v>429</v>
      </c>
    </row>
    <row r="575" spans="1:13" s="20" customFormat="1" x14ac:dyDescent="0.25">
      <c r="A575" s="21" t="s">
        <v>3931</v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>
        <v>4852.1000000000004</v>
      </c>
      <c r="L575" s="19"/>
      <c r="M575" s="19">
        <v>4852.1000000000004</v>
      </c>
    </row>
    <row r="576" spans="1:13" s="20" customFormat="1" x14ac:dyDescent="0.25">
      <c r="A576" s="21" t="s">
        <v>4597</v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>
        <v>510.62</v>
      </c>
      <c r="L576" s="19"/>
      <c r="M576" s="19">
        <v>510.62</v>
      </c>
    </row>
    <row r="577" spans="1:13" s="20" customFormat="1" x14ac:dyDescent="0.25">
      <c r="A577" s="21" t="s">
        <v>774</v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>
        <v>1332.98</v>
      </c>
      <c r="L577" s="19"/>
      <c r="M577" s="19">
        <v>1332.98</v>
      </c>
    </row>
    <row r="578" spans="1:13" s="20" customFormat="1" ht="25.5" x14ac:dyDescent="0.25">
      <c r="A578" s="21" t="s">
        <v>4056</v>
      </c>
      <c r="B578" s="19">
        <v>4576.96</v>
      </c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>
        <v>4576.96</v>
      </c>
    </row>
    <row r="579" spans="1:13" s="20" customFormat="1" x14ac:dyDescent="0.25">
      <c r="A579" s="21" t="s">
        <v>3747</v>
      </c>
      <c r="B579" s="19">
        <v>12170.58</v>
      </c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>
        <v>12170.58</v>
      </c>
    </row>
    <row r="580" spans="1:13" s="20" customFormat="1" x14ac:dyDescent="0.25">
      <c r="A580" s="21" t="s">
        <v>4132</v>
      </c>
      <c r="B580" s="19"/>
      <c r="C580" s="19">
        <v>47551.66</v>
      </c>
      <c r="D580" s="19"/>
      <c r="E580" s="19"/>
      <c r="F580" s="19"/>
      <c r="G580" s="19">
        <v>44595.32</v>
      </c>
      <c r="H580" s="19"/>
      <c r="I580" s="19"/>
      <c r="J580" s="19"/>
      <c r="K580" s="19"/>
      <c r="L580" s="19"/>
      <c r="M580" s="19">
        <v>92146.98000000001</v>
      </c>
    </row>
    <row r="581" spans="1:13" s="20" customFormat="1" x14ac:dyDescent="0.25">
      <c r="A581" s="21" t="s">
        <v>1018</v>
      </c>
      <c r="B581" s="19">
        <v>32473.279999999999</v>
      </c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>
        <v>32473.279999999999</v>
      </c>
    </row>
    <row r="582" spans="1:13" s="20" customFormat="1" x14ac:dyDescent="0.25">
      <c r="A582" s="21" t="s">
        <v>973</v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>
        <v>1926</v>
      </c>
      <c r="L582" s="19"/>
      <c r="M582" s="19">
        <v>1926</v>
      </c>
    </row>
    <row r="583" spans="1:13" s="20" customFormat="1" x14ac:dyDescent="0.25">
      <c r="A583" s="21" t="s">
        <v>4816</v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>
        <v>1815</v>
      </c>
      <c r="L583" s="19"/>
      <c r="M583" s="19">
        <v>1815</v>
      </c>
    </row>
    <row r="584" spans="1:13" s="20" customFormat="1" x14ac:dyDescent="0.25">
      <c r="A584" s="21" t="s">
        <v>8287</v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>
        <v>1331</v>
      </c>
      <c r="L584" s="19"/>
      <c r="M584" s="19">
        <v>1331</v>
      </c>
    </row>
    <row r="585" spans="1:13" s="20" customFormat="1" x14ac:dyDescent="0.25">
      <c r="A585" s="21" t="s">
        <v>8290</v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>
        <v>177.08</v>
      </c>
      <c r="M585" s="19">
        <v>177.08</v>
      </c>
    </row>
    <row r="586" spans="1:13" s="20" customFormat="1" x14ac:dyDescent="0.25">
      <c r="A586" s="21" t="s">
        <v>800</v>
      </c>
      <c r="B586" s="19"/>
      <c r="C586" s="19"/>
      <c r="D586" s="19">
        <v>950</v>
      </c>
      <c r="E586" s="19"/>
      <c r="F586" s="19"/>
      <c r="G586" s="19"/>
      <c r="H586" s="19"/>
      <c r="I586" s="19"/>
      <c r="J586" s="19"/>
      <c r="K586" s="19"/>
      <c r="L586" s="19"/>
      <c r="M586" s="19">
        <v>950</v>
      </c>
    </row>
    <row r="587" spans="1:13" s="20" customFormat="1" x14ac:dyDescent="0.25">
      <c r="A587" s="21" t="s">
        <v>8686</v>
      </c>
      <c r="B587" s="19">
        <v>4004</v>
      </c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>
        <v>4004</v>
      </c>
    </row>
    <row r="588" spans="1:13" s="20" customFormat="1" x14ac:dyDescent="0.25">
      <c r="A588" s="21" t="s">
        <v>8293</v>
      </c>
      <c r="B588" s="19"/>
      <c r="C588" s="19"/>
      <c r="D588" s="19">
        <v>550</v>
      </c>
      <c r="E588" s="19"/>
      <c r="F588" s="19"/>
      <c r="G588" s="19"/>
      <c r="H588" s="19"/>
      <c r="I588" s="19"/>
      <c r="J588" s="19"/>
      <c r="K588" s="19"/>
      <c r="L588" s="19"/>
      <c r="M588" s="19">
        <v>550</v>
      </c>
    </row>
    <row r="589" spans="1:13" s="20" customFormat="1" x14ac:dyDescent="0.25">
      <c r="A589" s="21" t="s">
        <v>5467</v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>
        <v>822.8</v>
      </c>
      <c r="L589" s="19"/>
      <c r="M589" s="19">
        <v>822.8</v>
      </c>
    </row>
    <row r="590" spans="1:13" s="20" customFormat="1" x14ac:dyDescent="0.25">
      <c r="A590" s="21" t="s">
        <v>8300</v>
      </c>
      <c r="B590" s="19"/>
      <c r="C590" s="19"/>
      <c r="D590" s="19">
        <v>1070.8499999999999</v>
      </c>
      <c r="E590" s="19"/>
      <c r="F590" s="19"/>
      <c r="G590" s="19"/>
      <c r="H590" s="19"/>
      <c r="I590" s="19"/>
      <c r="J590" s="19"/>
      <c r="K590" s="19"/>
      <c r="L590" s="19"/>
      <c r="M590" s="19">
        <v>1070.8499999999999</v>
      </c>
    </row>
    <row r="591" spans="1:13" s="20" customFormat="1" x14ac:dyDescent="0.25">
      <c r="A591" s="21" t="s">
        <v>8457</v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>
        <v>10744.8</v>
      </c>
      <c r="M591" s="19">
        <v>10744.8</v>
      </c>
    </row>
    <row r="592" spans="1:13" s="20" customFormat="1" x14ac:dyDescent="0.25">
      <c r="A592" s="21" t="s">
        <v>8305</v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>
        <v>1391.5</v>
      </c>
      <c r="L592" s="19"/>
      <c r="M592" s="19">
        <v>1391.5</v>
      </c>
    </row>
    <row r="593" spans="1:13" s="20" customFormat="1" x14ac:dyDescent="0.25">
      <c r="A593" s="21" t="s">
        <v>5401</v>
      </c>
      <c r="B593" s="19"/>
      <c r="C593" s="19"/>
      <c r="D593" s="19"/>
      <c r="E593" s="19"/>
      <c r="F593" s="19">
        <v>665.5</v>
      </c>
      <c r="G593" s="19"/>
      <c r="H593" s="19"/>
      <c r="I593" s="19"/>
      <c r="J593" s="19"/>
      <c r="K593" s="19"/>
      <c r="L593" s="19"/>
      <c r="M593" s="19">
        <v>665.5</v>
      </c>
    </row>
    <row r="594" spans="1:13" s="20" customFormat="1" x14ac:dyDescent="0.25">
      <c r="A594" s="21" t="s">
        <v>580</v>
      </c>
      <c r="B594" s="19"/>
      <c r="C594" s="19"/>
      <c r="D594" s="19"/>
      <c r="E594" s="19">
        <v>1179.75</v>
      </c>
      <c r="F594" s="19"/>
      <c r="G594" s="19"/>
      <c r="H594" s="19"/>
      <c r="I594" s="19"/>
      <c r="J594" s="19"/>
      <c r="K594" s="19"/>
      <c r="L594" s="19"/>
      <c r="M594" s="19">
        <v>1179.75</v>
      </c>
    </row>
    <row r="595" spans="1:13" s="20" customFormat="1" x14ac:dyDescent="0.25">
      <c r="A595" s="21" t="s">
        <v>5004</v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>
        <v>393.25</v>
      </c>
      <c r="L595" s="19">
        <v>23578.809999999998</v>
      </c>
      <c r="M595" s="19">
        <v>23972.059999999998</v>
      </c>
    </row>
    <row r="596" spans="1:13" s="20" customFormat="1" x14ac:dyDescent="0.25">
      <c r="A596" s="21" t="s">
        <v>4276</v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>
        <v>750</v>
      </c>
      <c r="M596" s="19">
        <v>750</v>
      </c>
    </row>
    <row r="597" spans="1:13" s="20" customFormat="1" x14ac:dyDescent="0.25">
      <c r="A597" s="21" t="s">
        <v>2869</v>
      </c>
      <c r="B597" s="19">
        <v>17653.900000000001</v>
      </c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>
        <v>17653.900000000001</v>
      </c>
    </row>
    <row r="598" spans="1:13" s="20" customFormat="1" x14ac:dyDescent="0.25">
      <c r="A598" s="21" t="s">
        <v>802</v>
      </c>
      <c r="B598" s="19"/>
      <c r="C598" s="19"/>
      <c r="D598" s="19">
        <v>2035</v>
      </c>
      <c r="E598" s="19"/>
      <c r="F598" s="19"/>
      <c r="G598" s="19"/>
      <c r="H598" s="19"/>
      <c r="I598" s="19"/>
      <c r="J598" s="19"/>
      <c r="K598" s="19"/>
      <c r="L598" s="19"/>
      <c r="M598" s="19">
        <v>2035</v>
      </c>
    </row>
    <row r="599" spans="1:13" s="20" customFormat="1" x14ac:dyDescent="0.25">
      <c r="A599" s="21" t="s">
        <v>6150</v>
      </c>
      <c r="B599" s="19"/>
      <c r="C599" s="19"/>
      <c r="D599" s="19"/>
      <c r="E599" s="19"/>
      <c r="F599" s="19"/>
      <c r="G599" s="19"/>
      <c r="H599" s="19"/>
      <c r="I599" s="19">
        <v>2100</v>
      </c>
      <c r="J599" s="19"/>
      <c r="K599" s="19"/>
      <c r="L599" s="19"/>
      <c r="M599" s="19">
        <v>2100</v>
      </c>
    </row>
    <row r="600" spans="1:13" s="20" customFormat="1" x14ac:dyDescent="0.25">
      <c r="A600" s="21" t="s">
        <v>8320</v>
      </c>
      <c r="B600" s="19"/>
      <c r="C600" s="19"/>
      <c r="D600" s="19">
        <v>990</v>
      </c>
      <c r="E600" s="19"/>
      <c r="F600" s="19"/>
      <c r="G600" s="19"/>
      <c r="H600" s="19"/>
      <c r="I600" s="19"/>
      <c r="J600" s="19"/>
      <c r="K600" s="19"/>
      <c r="L600" s="19"/>
      <c r="M600" s="19">
        <v>990</v>
      </c>
    </row>
    <row r="601" spans="1:13" s="20" customFormat="1" x14ac:dyDescent="0.25">
      <c r="A601" s="21" t="s">
        <v>803</v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>
        <v>17641.8</v>
      </c>
      <c r="M601" s="19">
        <v>17641.8</v>
      </c>
    </row>
    <row r="602" spans="1:13" s="20" customFormat="1" x14ac:dyDescent="0.25">
      <c r="A602" s="21" t="s">
        <v>8325</v>
      </c>
      <c r="B602" s="19">
        <v>1971.37</v>
      </c>
      <c r="C602" s="19"/>
      <c r="D602" s="19"/>
      <c r="E602" s="19"/>
      <c r="F602" s="19"/>
      <c r="G602" s="19"/>
      <c r="H602" s="19"/>
      <c r="I602" s="19"/>
      <c r="J602" s="19"/>
      <c r="K602" s="19">
        <v>118.05</v>
      </c>
      <c r="L602" s="19"/>
      <c r="M602" s="19">
        <v>2089.42</v>
      </c>
    </row>
    <row r="603" spans="1:13" s="20" customFormat="1" x14ac:dyDescent="0.25">
      <c r="A603" s="21" t="s">
        <v>805</v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>
        <v>1600</v>
      </c>
      <c r="L603" s="19"/>
      <c r="M603" s="19">
        <v>1600</v>
      </c>
    </row>
    <row r="604" spans="1:13" s="20" customFormat="1" x14ac:dyDescent="0.25">
      <c r="A604" s="21" t="s">
        <v>5706</v>
      </c>
      <c r="B604" s="19"/>
      <c r="C604" s="19"/>
      <c r="D604" s="19"/>
      <c r="E604" s="19"/>
      <c r="F604" s="19"/>
      <c r="G604" s="19"/>
      <c r="H604" s="19">
        <v>1571.19</v>
      </c>
      <c r="I604" s="19"/>
      <c r="J604" s="19"/>
      <c r="K604" s="19"/>
      <c r="L604" s="19"/>
      <c r="M604" s="19">
        <v>1571.19</v>
      </c>
    </row>
    <row r="605" spans="1:13" s="20" customFormat="1" x14ac:dyDescent="0.25">
      <c r="A605" s="21" t="s">
        <v>5704</v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>
        <v>1581.47</v>
      </c>
      <c r="L605" s="19"/>
      <c r="M605" s="19">
        <v>1581.47</v>
      </c>
    </row>
    <row r="606" spans="1:13" s="20" customFormat="1" x14ac:dyDescent="0.25">
      <c r="A606" s="21" t="s">
        <v>4474</v>
      </c>
      <c r="B606" s="19"/>
      <c r="C606" s="19"/>
      <c r="D606" s="19"/>
      <c r="E606" s="19"/>
      <c r="F606" s="19"/>
      <c r="G606" s="19">
        <v>314.41000000000003</v>
      </c>
      <c r="H606" s="19">
        <v>189.53</v>
      </c>
      <c r="I606" s="19"/>
      <c r="J606" s="19"/>
      <c r="K606" s="19"/>
      <c r="L606" s="19">
        <v>149.75</v>
      </c>
      <c r="M606" s="19">
        <v>653.69000000000005</v>
      </c>
    </row>
    <row r="607" spans="1:13" s="20" customFormat="1" x14ac:dyDescent="0.25">
      <c r="A607" s="21" t="s">
        <v>4599</v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>
        <v>763.65</v>
      </c>
      <c r="L607" s="19"/>
      <c r="M607" s="19">
        <v>763.65</v>
      </c>
    </row>
    <row r="608" spans="1:13" s="20" customFormat="1" x14ac:dyDescent="0.25">
      <c r="A608" s="21" t="s">
        <v>8328</v>
      </c>
      <c r="B608" s="19"/>
      <c r="C608" s="19"/>
      <c r="D608" s="19"/>
      <c r="E608" s="19">
        <v>199.65</v>
      </c>
      <c r="F608" s="19"/>
      <c r="G608" s="19"/>
      <c r="H608" s="19"/>
      <c r="I608" s="19"/>
      <c r="J608" s="19"/>
      <c r="K608" s="19"/>
      <c r="L608" s="19"/>
      <c r="M608" s="19">
        <v>199.65</v>
      </c>
    </row>
    <row r="609" spans="1:13" s="20" customFormat="1" x14ac:dyDescent="0.25">
      <c r="A609" s="21" t="s">
        <v>993</v>
      </c>
      <c r="B609" s="19">
        <v>894.16000000000008</v>
      </c>
      <c r="C609" s="19">
        <v>48.4</v>
      </c>
      <c r="D609" s="19">
        <v>2849.9700000000003</v>
      </c>
      <c r="E609" s="19"/>
      <c r="F609" s="19"/>
      <c r="G609" s="19">
        <v>15023.100000000002</v>
      </c>
      <c r="H609" s="19"/>
      <c r="I609" s="19"/>
      <c r="J609" s="19">
        <v>120.36</v>
      </c>
      <c r="K609" s="19">
        <v>605.27</v>
      </c>
      <c r="L609" s="19">
        <v>479.06000000000006</v>
      </c>
      <c r="M609" s="19">
        <v>20020.320000000003</v>
      </c>
    </row>
    <row r="610" spans="1:13" s="20" customFormat="1" x14ac:dyDescent="0.25">
      <c r="A610" s="21" t="s">
        <v>52</v>
      </c>
      <c r="B610" s="19"/>
      <c r="C610" s="19"/>
      <c r="D610" s="19"/>
      <c r="E610" s="19"/>
      <c r="F610" s="19"/>
      <c r="G610" s="19"/>
      <c r="H610" s="19">
        <v>3251.35</v>
      </c>
      <c r="I610" s="19"/>
      <c r="J610" s="19"/>
      <c r="K610" s="19"/>
      <c r="L610" s="19">
        <v>786.2</v>
      </c>
      <c r="M610" s="19">
        <v>4037.55</v>
      </c>
    </row>
    <row r="611" spans="1:13" s="20" customFormat="1" x14ac:dyDescent="0.25">
      <c r="A611" s="21" t="s">
        <v>388</v>
      </c>
      <c r="B611" s="19"/>
      <c r="C611" s="19"/>
      <c r="D611" s="19"/>
      <c r="E611" s="19"/>
      <c r="F611" s="19"/>
      <c r="G611" s="19"/>
      <c r="H611" s="19">
        <v>242</v>
      </c>
      <c r="I611" s="19"/>
      <c r="J611" s="19"/>
      <c r="K611" s="19"/>
      <c r="L611" s="19">
        <v>4000</v>
      </c>
      <c r="M611" s="19">
        <v>4242</v>
      </c>
    </row>
    <row r="612" spans="1:13" s="20" customFormat="1" x14ac:dyDescent="0.25">
      <c r="A612" s="21" t="s">
        <v>6153</v>
      </c>
      <c r="B612" s="19"/>
      <c r="C612" s="19"/>
      <c r="D612" s="19"/>
      <c r="E612" s="19"/>
      <c r="F612" s="19"/>
      <c r="G612" s="19"/>
      <c r="H612" s="19"/>
      <c r="I612" s="19">
        <v>6836.5</v>
      </c>
      <c r="J612" s="19"/>
      <c r="K612" s="19"/>
      <c r="L612" s="19"/>
      <c r="M612" s="19">
        <v>6836.5</v>
      </c>
    </row>
    <row r="613" spans="1:13" s="20" customFormat="1" x14ac:dyDescent="0.25">
      <c r="A613" s="21" t="s">
        <v>808</v>
      </c>
      <c r="B613" s="19"/>
      <c r="C613" s="19"/>
      <c r="D613" s="19"/>
      <c r="E613" s="19">
        <v>10862.41</v>
      </c>
      <c r="F613" s="19"/>
      <c r="G613" s="19"/>
      <c r="H613" s="19"/>
      <c r="I613" s="19"/>
      <c r="J613" s="19"/>
      <c r="K613" s="19"/>
      <c r="L613" s="19"/>
      <c r="M613" s="19">
        <v>10862.41</v>
      </c>
    </row>
    <row r="614" spans="1:13" s="20" customFormat="1" x14ac:dyDescent="0.25">
      <c r="A614" s="21" t="s">
        <v>1068</v>
      </c>
      <c r="B614" s="19"/>
      <c r="C614" s="19"/>
      <c r="D614" s="19"/>
      <c r="E614" s="19"/>
      <c r="F614" s="19"/>
      <c r="G614" s="19">
        <v>6915.15</v>
      </c>
      <c r="H614" s="19"/>
      <c r="I614" s="19"/>
      <c r="J614" s="19"/>
      <c r="K614" s="19"/>
      <c r="L614" s="19"/>
      <c r="M614" s="19">
        <v>6915.15</v>
      </c>
    </row>
    <row r="615" spans="1:13" s="20" customFormat="1" ht="25.5" x14ac:dyDescent="0.25">
      <c r="A615" s="21" t="s">
        <v>820</v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>
        <v>376.40000000000003</v>
      </c>
      <c r="M615" s="19">
        <v>376.40000000000003</v>
      </c>
    </row>
    <row r="616" spans="1:13" s="20" customFormat="1" ht="25.5" x14ac:dyDescent="0.25">
      <c r="A616" s="21" t="s">
        <v>821</v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>
        <v>561.76</v>
      </c>
      <c r="M616" s="19">
        <v>561.76</v>
      </c>
    </row>
    <row r="617" spans="1:13" s="20" customFormat="1" x14ac:dyDescent="0.25">
      <c r="A617" s="21" t="s">
        <v>8344</v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>
        <v>487.63</v>
      </c>
      <c r="M617" s="19">
        <v>487.63</v>
      </c>
    </row>
    <row r="618" spans="1:13" s="20" customFormat="1" x14ac:dyDescent="0.25">
      <c r="A618" s="21" t="s">
        <v>8346</v>
      </c>
      <c r="B618" s="19"/>
      <c r="C618" s="19"/>
      <c r="D618" s="19">
        <v>2145</v>
      </c>
      <c r="E618" s="19"/>
      <c r="F618" s="19"/>
      <c r="G618" s="19"/>
      <c r="H618" s="19"/>
      <c r="I618" s="19"/>
      <c r="J618" s="19"/>
      <c r="K618" s="19"/>
      <c r="L618" s="19"/>
      <c r="M618" s="19">
        <v>2145</v>
      </c>
    </row>
    <row r="619" spans="1:13" s="20" customFormat="1" x14ac:dyDescent="0.25">
      <c r="A619" s="21" t="s">
        <v>4608</v>
      </c>
      <c r="B619" s="19"/>
      <c r="C619" s="19"/>
      <c r="D619" s="19"/>
      <c r="E619" s="19"/>
      <c r="F619" s="19"/>
      <c r="G619" s="19"/>
      <c r="H619" s="19"/>
      <c r="I619" s="19"/>
      <c r="J619" s="19"/>
      <c r="K619" s="19">
        <v>1096.2</v>
      </c>
      <c r="L619" s="19"/>
      <c r="M619" s="19">
        <v>1096.2</v>
      </c>
    </row>
    <row r="620" spans="1:13" s="20" customFormat="1" x14ac:dyDescent="0.25">
      <c r="A620" s="21" t="s">
        <v>823</v>
      </c>
      <c r="B620" s="19"/>
      <c r="C620" s="19"/>
      <c r="D620" s="19"/>
      <c r="E620" s="19">
        <v>1282.6000000000001</v>
      </c>
      <c r="F620" s="19"/>
      <c r="G620" s="19"/>
      <c r="H620" s="19"/>
      <c r="I620" s="19"/>
      <c r="J620" s="19"/>
      <c r="K620" s="19"/>
      <c r="L620" s="19"/>
      <c r="M620" s="19">
        <v>1282.6000000000001</v>
      </c>
    </row>
    <row r="621" spans="1:13" s="20" customFormat="1" x14ac:dyDescent="0.25">
      <c r="A621" s="21" t="s">
        <v>8353</v>
      </c>
      <c r="B621" s="19"/>
      <c r="C621" s="19">
        <v>376.07</v>
      </c>
      <c r="D621" s="19"/>
      <c r="E621" s="19"/>
      <c r="F621" s="19"/>
      <c r="G621" s="19"/>
      <c r="H621" s="19"/>
      <c r="I621" s="19"/>
      <c r="J621" s="19"/>
      <c r="K621" s="19"/>
      <c r="L621" s="19"/>
      <c r="M621" s="19">
        <v>376.07</v>
      </c>
    </row>
    <row r="622" spans="1:13" s="20" customFormat="1" x14ac:dyDescent="0.25">
      <c r="A622" s="21" t="s">
        <v>5476</v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>
        <v>907.5</v>
      </c>
      <c r="L622" s="19"/>
      <c r="M622" s="19">
        <v>907.5</v>
      </c>
    </row>
    <row r="623" spans="1:13" s="20" customFormat="1" x14ac:dyDescent="0.25">
      <c r="A623" s="21" t="s">
        <v>1105</v>
      </c>
      <c r="B623" s="19"/>
      <c r="C623" s="19"/>
      <c r="D623" s="19"/>
      <c r="E623" s="19"/>
      <c r="F623" s="19"/>
      <c r="G623" s="19">
        <v>2960.4</v>
      </c>
      <c r="H623" s="19"/>
      <c r="I623" s="19"/>
      <c r="J623" s="19"/>
      <c r="K623" s="19"/>
      <c r="L623" s="19"/>
      <c r="M623" s="19">
        <v>2960.4</v>
      </c>
    </row>
    <row r="624" spans="1:13" s="20" customFormat="1" x14ac:dyDescent="0.25">
      <c r="A624" s="21" t="s">
        <v>3389</v>
      </c>
      <c r="B624" s="19">
        <v>585.16</v>
      </c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>
        <v>585.16</v>
      </c>
    </row>
    <row r="625" spans="1:13" s="20" customFormat="1" x14ac:dyDescent="0.25">
      <c r="A625" s="21" t="s">
        <v>5901</v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>
        <v>363</v>
      </c>
      <c r="L625" s="19"/>
      <c r="M625" s="19">
        <v>363</v>
      </c>
    </row>
    <row r="626" spans="1:13" s="20" customFormat="1" x14ac:dyDescent="0.25">
      <c r="A626" s="21" t="s">
        <v>8356</v>
      </c>
      <c r="B626" s="19"/>
      <c r="C626" s="19"/>
      <c r="D626" s="19"/>
      <c r="E626" s="19"/>
      <c r="F626" s="19"/>
      <c r="G626" s="19">
        <v>205.7</v>
      </c>
      <c r="H626" s="19"/>
      <c r="I626" s="19"/>
      <c r="J626" s="19"/>
      <c r="K626" s="19"/>
      <c r="L626" s="19"/>
      <c r="M626" s="19">
        <v>205.7</v>
      </c>
    </row>
    <row r="627" spans="1:13" s="20" customFormat="1" x14ac:dyDescent="0.25">
      <c r="A627" s="21" t="s">
        <v>8358</v>
      </c>
      <c r="B627" s="19"/>
      <c r="C627" s="19"/>
      <c r="D627" s="19">
        <v>550</v>
      </c>
      <c r="E627" s="19"/>
      <c r="F627" s="19"/>
      <c r="G627" s="19"/>
      <c r="H627" s="19"/>
      <c r="I627" s="19"/>
      <c r="J627" s="19"/>
      <c r="K627" s="19"/>
      <c r="L627" s="19"/>
      <c r="M627" s="19">
        <v>550</v>
      </c>
    </row>
    <row r="628" spans="1:13" s="20" customFormat="1" x14ac:dyDescent="0.25">
      <c r="A628" s="21" t="s">
        <v>4655</v>
      </c>
      <c r="B628" s="19"/>
      <c r="C628" s="19"/>
      <c r="D628" s="19">
        <v>990</v>
      </c>
      <c r="E628" s="19"/>
      <c r="F628" s="19"/>
      <c r="G628" s="19"/>
      <c r="H628" s="19"/>
      <c r="I628" s="19"/>
      <c r="J628" s="19"/>
      <c r="K628" s="19"/>
      <c r="L628" s="19"/>
      <c r="M628" s="19">
        <v>990</v>
      </c>
    </row>
    <row r="629" spans="1:13" s="20" customFormat="1" x14ac:dyDescent="0.25">
      <c r="A629" s="21" t="s">
        <v>8361</v>
      </c>
      <c r="B629" s="19"/>
      <c r="C629" s="19"/>
      <c r="D629" s="19">
        <v>550</v>
      </c>
      <c r="E629" s="19"/>
      <c r="F629" s="19"/>
      <c r="G629" s="19"/>
      <c r="H629" s="19"/>
      <c r="I629" s="19"/>
      <c r="J629" s="19"/>
      <c r="K629" s="19"/>
      <c r="L629" s="19"/>
      <c r="M629" s="19">
        <v>550</v>
      </c>
    </row>
    <row r="630" spans="1:13" s="20" customFormat="1" x14ac:dyDescent="0.25">
      <c r="A630" s="21" t="s">
        <v>8363</v>
      </c>
      <c r="B630" s="19"/>
      <c r="C630" s="19"/>
      <c r="D630" s="19">
        <v>495</v>
      </c>
      <c r="E630" s="19"/>
      <c r="F630" s="19"/>
      <c r="G630" s="19"/>
      <c r="H630" s="19"/>
      <c r="I630" s="19"/>
      <c r="J630" s="19"/>
      <c r="K630" s="19"/>
      <c r="L630" s="19"/>
      <c r="M630" s="19">
        <v>495</v>
      </c>
    </row>
    <row r="631" spans="1:13" s="20" customFormat="1" x14ac:dyDescent="0.25">
      <c r="A631" s="21" t="s">
        <v>364</v>
      </c>
      <c r="B631" s="19"/>
      <c r="C631" s="19"/>
      <c r="D631" s="19"/>
      <c r="E631" s="19"/>
      <c r="F631" s="19"/>
      <c r="G631" s="19"/>
      <c r="H631" s="19"/>
      <c r="I631" s="19"/>
      <c r="J631" s="19"/>
      <c r="K631" s="19">
        <v>1403.79</v>
      </c>
      <c r="L631" s="19"/>
      <c r="M631" s="19">
        <v>1403.79</v>
      </c>
    </row>
    <row r="632" spans="1:13" s="20" customFormat="1" x14ac:dyDescent="0.25">
      <c r="A632" s="21" t="s">
        <v>825</v>
      </c>
      <c r="B632" s="19"/>
      <c r="C632" s="19"/>
      <c r="D632" s="19">
        <v>550</v>
      </c>
      <c r="E632" s="19"/>
      <c r="F632" s="19"/>
      <c r="G632" s="19"/>
      <c r="H632" s="19"/>
      <c r="I632" s="19"/>
      <c r="J632" s="19"/>
      <c r="K632" s="19">
        <v>6000</v>
      </c>
      <c r="L632" s="19"/>
      <c r="M632" s="19">
        <v>6550</v>
      </c>
    </row>
    <row r="633" spans="1:13" s="20" customFormat="1" x14ac:dyDescent="0.25">
      <c r="A633" s="21" t="s">
        <v>1926</v>
      </c>
      <c r="B633" s="19"/>
      <c r="C633" s="19"/>
      <c r="D633" s="19"/>
      <c r="E633" s="19"/>
      <c r="F633" s="19"/>
      <c r="G633" s="19"/>
      <c r="H633" s="19"/>
      <c r="I633" s="19"/>
      <c r="J633" s="19"/>
      <c r="K633" s="19">
        <v>480</v>
      </c>
      <c r="L633" s="19"/>
      <c r="M633" s="19">
        <v>480</v>
      </c>
    </row>
    <row r="634" spans="1:13" s="20" customFormat="1" x14ac:dyDescent="0.25">
      <c r="A634" s="21" t="s">
        <v>381</v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>
        <v>3599.99</v>
      </c>
      <c r="L634" s="19"/>
      <c r="M634" s="19">
        <v>3599.99</v>
      </c>
    </row>
    <row r="635" spans="1:13" s="20" customFormat="1" x14ac:dyDescent="0.25">
      <c r="A635" s="21" t="s">
        <v>34</v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>
        <v>17424</v>
      </c>
      <c r="L635" s="19"/>
      <c r="M635" s="19">
        <v>17424</v>
      </c>
    </row>
    <row r="636" spans="1:13" s="20" customFormat="1" x14ac:dyDescent="0.25">
      <c r="A636" s="21" t="s">
        <v>343</v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>
        <v>564.27</v>
      </c>
      <c r="M636" s="19">
        <v>564.27</v>
      </c>
    </row>
    <row r="637" spans="1:13" s="20" customFormat="1" x14ac:dyDescent="0.25">
      <c r="A637" s="21" t="s">
        <v>1080</v>
      </c>
      <c r="B637" s="19"/>
      <c r="C637" s="19"/>
      <c r="D637" s="19">
        <v>990</v>
      </c>
      <c r="E637" s="19"/>
      <c r="F637" s="19"/>
      <c r="G637" s="19"/>
      <c r="H637" s="19"/>
      <c r="I637" s="19"/>
      <c r="J637" s="19"/>
      <c r="K637" s="19"/>
      <c r="L637" s="19"/>
      <c r="M637" s="19">
        <v>990</v>
      </c>
    </row>
    <row r="638" spans="1:13" s="20" customFormat="1" x14ac:dyDescent="0.25">
      <c r="A638" s="21" t="s">
        <v>4625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>
        <v>2000</v>
      </c>
      <c r="L638" s="19"/>
      <c r="M638" s="19">
        <v>2000</v>
      </c>
    </row>
    <row r="639" spans="1:13" s="20" customFormat="1" x14ac:dyDescent="0.25">
      <c r="A639" s="21" t="s">
        <v>828</v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>
        <v>16500</v>
      </c>
      <c r="L639" s="19"/>
      <c r="M639" s="19">
        <v>16500</v>
      </c>
    </row>
    <row r="640" spans="1:13" s="20" customFormat="1" x14ac:dyDescent="0.25">
      <c r="A640" s="21" t="s">
        <v>3933</v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>
        <v>2571.64</v>
      </c>
      <c r="M640" s="19">
        <v>2571.64</v>
      </c>
    </row>
    <row r="641" spans="1:13" s="20" customFormat="1" x14ac:dyDescent="0.25">
      <c r="A641" s="21" t="s">
        <v>350</v>
      </c>
      <c r="B641" s="19"/>
      <c r="C641" s="19"/>
      <c r="D641" s="19"/>
      <c r="E641" s="19"/>
      <c r="F641" s="19"/>
      <c r="G641" s="19">
        <v>2700</v>
      </c>
      <c r="H641" s="19"/>
      <c r="I641" s="19"/>
      <c r="J641" s="19"/>
      <c r="K641" s="19">
        <v>2302</v>
      </c>
      <c r="L641" s="19"/>
      <c r="M641" s="19">
        <v>5002</v>
      </c>
    </row>
    <row r="642" spans="1:13" s="20" customFormat="1" x14ac:dyDescent="0.25">
      <c r="A642" s="21" t="s">
        <v>1004</v>
      </c>
      <c r="B642" s="19"/>
      <c r="C642" s="19"/>
      <c r="D642" s="19"/>
      <c r="E642" s="19"/>
      <c r="F642" s="19">
        <v>15185.5</v>
      </c>
      <c r="G642" s="19"/>
      <c r="H642" s="19"/>
      <c r="I642" s="19"/>
      <c r="J642" s="19"/>
      <c r="K642" s="19"/>
      <c r="L642" s="19"/>
      <c r="M642" s="19">
        <v>15185.5</v>
      </c>
    </row>
    <row r="643" spans="1:13" s="20" customFormat="1" x14ac:dyDescent="0.25">
      <c r="A643" s="21" t="s">
        <v>815</v>
      </c>
      <c r="B643" s="19">
        <v>1086.8699999999999</v>
      </c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>
        <v>1086.8699999999999</v>
      </c>
    </row>
    <row r="644" spans="1:13" s="20" customFormat="1" x14ac:dyDescent="0.25">
      <c r="A644" s="21" t="s">
        <v>8382</v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>
        <v>550.54999999999995</v>
      </c>
      <c r="M644" s="19">
        <v>550.54999999999995</v>
      </c>
    </row>
    <row r="645" spans="1:13" s="20" customFormat="1" x14ac:dyDescent="0.25">
      <c r="A645" s="21" t="s">
        <v>387</v>
      </c>
      <c r="B645" s="19">
        <v>5990</v>
      </c>
      <c r="C645" s="19"/>
      <c r="D645" s="19"/>
      <c r="E645" s="19"/>
      <c r="F645" s="19"/>
      <c r="G645" s="19">
        <v>8685.6699999999983</v>
      </c>
      <c r="H645" s="19"/>
      <c r="I645" s="19"/>
      <c r="J645" s="19"/>
      <c r="K645" s="19">
        <v>1100</v>
      </c>
      <c r="L645" s="19"/>
      <c r="M645" s="19">
        <v>15775.669999999998</v>
      </c>
    </row>
    <row r="646" spans="1:13" s="20" customFormat="1" x14ac:dyDescent="0.25">
      <c r="A646" s="21" t="s">
        <v>992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>
        <v>124103.84999999999</v>
      </c>
      <c r="M646" s="19">
        <v>124103.84999999999</v>
      </c>
    </row>
    <row r="647" spans="1:13" s="20" customFormat="1" x14ac:dyDescent="0.25">
      <c r="A647" s="21" t="s">
        <v>91</v>
      </c>
      <c r="B647" s="19">
        <v>948.4</v>
      </c>
      <c r="C647" s="19"/>
      <c r="D647" s="19">
        <v>2813.25</v>
      </c>
      <c r="E647" s="19"/>
      <c r="F647" s="19">
        <v>633.13</v>
      </c>
      <c r="G647" s="19">
        <v>2209.4</v>
      </c>
      <c r="H647" s="19">
        <v>465.05</v>
      </c>
      <c r="I647" s="19">
        <v>827.64</v>
      </c>
      <c r="J647" s="19"/>
      <c r="K647" s="19">
        <v>8630.0499999999993</v>
      </c>
      <c r="L647" s="19">
        <v>12</v>
      </c>
      <c r="M647" s="19">
        <v>16538.919999999998</v>
      </c>
    </row>
    <row r="648" spans="1:13" s="20" customFormat="1" x14ac:dyDescent="0.25">
      <c r="A648" s="21" t="s">
        <v>5398</v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>
        <v>1864.01</v>
      </c>
      <c r="M648" s="19">
        <v>1864.01</v>
      </c>
    </row>
    <row r="649" spans="1:13" s="20" customFormat="1" x14ac:dyDescent="0.25">
      <c r="A649" s="21" t="s">
        <v>6161</v>
      </c>
      <c r="B649" s="19"/>
      <c r="C649" s="19"/>
      <c r="D649" s="19"/>
      <c r="E649" s="19"/>
      <c r="F649" s="19"/>
      <c r="G649" s="19"/>
      <c r="H649" s="19">
        <v>327.91</v>
      </c>
      <c r="I649" s="19"/>
      <c r="J649" s="19"/>
      <c r="K649" s="19"/>
      <c r="L649" s="19"/>
      <c r="M649" s="19">
        <v>327.91</v>
      </c>
    </row>
    <row r="650" spans="1:13" s="20" customFormat="1" x14ac:dyDescent="0.25">
      <c r="A650" s="21" t="s">
        <v>2262</v>
      </c>
      <c r="B650" s="19"/>
      <c r="C650" s="19"/>
      <c r="D650" s="19">
        <v>4356</v>
      </c>
      <c r="E650" s="19"/>
      <c r="F650" s="19"/>
      <c r="G650" s="19"/>
      <c r="H650" s="19"/>
      <c r="I650" s="19"/>
      <c r="J650" s="19"/>
      <c r="K650" s="19"/>
      <c r="L650" s="19"/>
      <c r="M650" s="19">
        <v>4356</v>
      </c>
    </row>
    <row r="651" spans="1:13" s="20" customFormat="1" x14ac:dyDescent="0.25">
      <c r="A651" s="21" t="s">
        <v>8388</v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>
        <v>1600</v>
      </c>
      <c r="L651" s="19"/>
      <c r="M651" s="19">
        <v>1600</v>
      </c>
    </row>
    <row r="652" spans="1:13" s="20" customFormat="1" x14ac:dyDescent="0.25">
      <c r="A652" s="21" t="s">
        <v>6164</v>
      </c>
      <c r="B652" s="19"/>
      <c r="C652" s="19">
        <v>248.9</v>
      </c>
      <c r="D652" s="19"/>
      <c r="E652" s="19"/>
      <c r="F652" s="19"/>
      <c r="G652" s="19"/>
      <c r="H652" s="19"/>
      <c r="I652" s="19"/>
      <c r="J652" s="19"/>
      <c r="K652" s="19"/>
      <c r="L652" s="19"/>
      <c r="M652" s="19">
        <v>248.9</v>
      </c>
    </row>
    <row r="653" spans="1:13" s="20" customFormat="1" x14ac:dyDescent="0.25">
      <c r="A653" s="21" t="s">
        <v>4830</v>
      </c>
      <c r="B653" s="19"/>
      <c r="C653" s="19"/>
      <c r="D653" s="19"/>
      <c r="E653" s="19"/>
      <c r="F653" s="19"/>
      <c r="G653" s="19">
        <v>4000</v>
      </c>
      <c r="H653" s="19"/>
      <c r="I653" s="19"/>
      <c r="J653" s="19"/>
      <c r="K653" s="19"/>
      <c r="L653" s="19"/>
      <c r="M653" s="19">
        <v>4000</v>
      </c>
    </row>
    <row r="654" spans="1:13" s="20" customFormat="1" x14ac:dyDescent="0.25">
      <c r="A654" s="21" t="s">
        <v>65</v>
      </c>
      <c r="B654" s="19"/>
      <c r="C654" s="19"/>
      <c r="D654" s="19"/>
      <c r="E654" s="19">
        <v>14000</v>
      </c>
      <c r="F654" s="19"/>
      <c r="G654" s="19"/>
      <c r="H654" s="19">
        <v>2000</v>
      </c>
      <c r="I654" s="19"/>
      <c r="J654" s="19"/>
      <c r="K654" s="19"/>
      <c r="L654" s="19">
        <v>7196</v>
      </c>
      <c r="M654" s="19">
        <v>23196</v>
      </c>
    </row>
    <row r="655" spans="1:13" s="20" customFormat="1" x14ac:dyDescent="0.25">
      <c r="A655" s="21" t="s">
        <v>76</v>
      </c>
      <c r="B655" s="19">
        <v>7253.95</v>
      </c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>
        <v>7253.95</v>
      </c>
    </row>
    <row r="656" spans="1:13" s="20" customFormat="1" x14ac:dyDescent="0.25">
      <c r="A656" s="21" t="s">
        <v>8391</v>
      </c>
      <c r="B656" s="19"/>
      <c r="C656" s="19"/>
      <c r="D656" s="19">
        <v>495</v>
      </c>
      <c r="E656" s="19"/>
      <c r="F656" s="19"/>
      <c r="G656" s="19">
        <v>5757.99</v>
      </c>
      <c r="H656" s="19"/>
      <c r="I656" s="19"/>
      <c r="J656" s="19"/>
      <c r="K656" s="19"/>
      <c r="L656" s="19"/>
      <c r="M656" s="19">
        <v>6252.99</v>
      </c>
    </row>
    <row r="657" spans="1:13" s="20" customFormat="1" x14ac:dyDescent="0.25">
      <c r="A657" s="21" t="s">
        <v>5070</v>
      </c>
      <c r="B657" s="19"/>
      <c r="C657" s="19">
        <v>471.9</v>
      </c>
      <c r="D657" s="19"/>
      <c r="E657" s="19"/>
      <c r="F657" s="19"/>
      <c r="G657" s="19"/>
      <c r="H657" s="19"/>
      <c r="I657" s="19"/>
      <c r="J657" s="19"/>
      <c r="K657" s="19"/>
      <c r="L657" s="19"/>
      <c r="M657" s="19">
        <v>471.9</v>
      </c>
    </row>
    <row r="658" spans="1:13" s="20" customFormat="1" x14ac:dyDescent="0.25">
      <c r="A658" s="21" t="s">
        <v>3734</v>
      </c>
      <c r="B658" s="19"/>
      <c r="C658" s="19"/>
      <c r="D658" s="19"/>
      <c r="E658" s="19"/>
      <c r="F658" s="19">
        <v>7199.5</v>
      </c>
      <c r="G658" s="19"/>
      <c r="H658" s="19">
        <v>7253.95</v>
      </c>
      <c r="I658" s="19">
        <v>7018</v>
      </c>
      <c r="J658" s="19"/>
      <c r="K658" s="19"/>
      <c r="L658" s="19"/>
      <c r="M658" s="19">
        <v>21471.45</v>
      </c>
    </row>
    <row r="659" spans="1:13" s="20" customFormat="1" x14ac:dyDescent="0.25">
      <c r="A659" s="21" t="s">
        <v>60</v>
      </c>
      <c r="B659" s="19"/>
      <c r="C659" s="19"/>
      <c r="D659" s="19">
        <v>17098.059999999998</v>
      </c>
      <c r="E659" s="19"/>
      <c r="F659" s="19"/>
      <c r="G659" s="19"/>
      <c r="H659" s="19"/>
      <c r="I659" s="19"/>
      <c r="J659" s="19"/>
      <c r="K659" s="19"/>
      <c r="L659" s="19"/>
      <c r="M659" s="19">
        <v>17098.059999999998</v>
      </c>
    </row>
    <row r="660" spans="1:13" s="20" customFormat="1" x14ac:dyDescent="0.25">
      <c r="A660" s="21" t="s">
        <v>4700</v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>
        <v>3138.62</v>
      </c>
      <c r="L660" s="19"/>
      <c r="M660" s="19">
        <v>3138.62</v>
      </c>
    </row>
    <row r="661" spans="1:13" s="20" customFormat="1" x14ac:dyDescent="0.25">
      <c r="A661" s="21" t="s">
        <v>8424</v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>
        <v>363</v>
      </c>
      <c r="M661" s="19">
        <v>363</v>
      </c>
    </row>
    <row r="662" spans="1:13" s="20" customFormat="1" x14ac:dyDescent="0.25">
      <c r="A662" s="21" t="s">
        <v>1115</v>
      </c>
      <c r="B662" s="19"/>
      <c r="C662" s="19"/>
      <c r="D662" s="19"/>
      <c r="E662" s="19"/>
      <c r="F662" s="19">
        <v>21554.93</v>
      </c>
      <c r="G662" s="19"/>
      <c r="H662" s="19"/>
      <c r="I662" s="19"/>
      <c r="J662" s="19"/>
      <c r="K662" s="19"/>
      <c r="L662" s="19"/>
      <c r="M662" s="19">
        <v>21554.93</v>
      </c>
    </row>
    <row r="663" spans="1:13" s="20" customFormat="1" x14ac:dyDescent="0.25">
      <c r="A663" s="21" t="s">
        <v>389</v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>
        <v>180.84</v>
      </c>
      <c r="L663" s="19">
        <v>275</v>
      </c>
      <c r="M663" s="19">
        <v>455.84000000000003</v>
      </c>
    </row>
    <row r="664" spans="1:13" s="20" customFormat="1" x14ac:dyDescent="0.25">
      <c r="A664" s="21" t="s">
        <v>3073</v>
      </c>
      <c r="B664" s="19"/>
      <c r="C664" s="19"/>
      <c r="D664" s="19"/>
      <c r="E664" s="19"/>
      <c r="F664" s="19"/>
      <c r="G664" s="19">
        <v>241.02</v>
      </c>
      <c r="H664" s="19"/>
      <c r="I664" s="19"/>
      <c r="J664" s="19"/>
      <c r="K664" s="19"/>
      <c r="L664" s="19"/>
      <c r="M664" s="19">
        <v>241.02</v>
      </c>
    </row>
    <row r="665" spans="1:13" s="20" customFormat="1" ht="25.5" x14ac:dyDescent="0.25">
      <c r="A665" s="21" t="s">
        <v>4417</v>
      </c>
      <c r="B665" s="19"/>
      <c r="C665" s="19">
        <v>7909.38</v>
      </c>
      <c r="D665" s="19"/>
      <c r="E665" s="19"/>
      <c r="F665" s="19"/>
      <c r="G665" s="19"/>
      <c r="H665" s="19"/>
      <c r="I665" s="19"/>
      <c r="J665" s="19"/>
      <c r="K665" s="19"/>
      <c r="L665" s="19"/>
      <c r="M665" s="19">
        <v>7909.38</v>
      </c>
    </row>
    <row r="666" spans="1:13" s="20" customFormat="1" x14ac:dyDescent="0.25">
      <c r="A666" s="21" t="s">
        <v>8727</v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>
        <v>2050.9499999999998</v>
      </c>
      <c r="L666" s="19"/>
      <c r="M666" s="19">
        <v>2050.9499999999998</v>
      </c>
    </row>
    <row r="667" spans="1:13" s="20" customFormat="1" x14ac:dyDescent="0.25">
      <c r="A667" s="21" t="s">
        <v>4121</v>
      </c>
      <c r="B667" s="19"/>
      <c r="C667" s="19"/>
      <c r="D667" s="19"/>
      <c r="E667" s="19">
        <v>20267.5</v>
      </c>
      <c r="F667" s="19"/>
      <c r="G667" s="19"/>
      <c r="H667" s="19"/>
      <c r="I667" s="19"/>
      <c r="J667" s="19"/>
      <c r="K667" s="19"/>
      <c r="L667" s="19"/>
      <c r="M667" s="19">
        <v>20267.5</v>
      </c>
    </row>
    <row r="668" spans="1:13" s="20" customFormat="1" x14ac:dyDescent="0.25">
      <c r="A668" s="21" t="s">
        <v>345</v>
      </c>
      <c r="B668" s="19"/>
      <c r="C668" s="19"/>
      <c r="D668" s="19"/>
      <c r="E668" s="19"/>
      <c r="F668" s="19"/>
      <c r="G668" s="19"/>
      <c r="H668" s="19"/>
      <c r="I668" s="19"/>
      <c r="J668" s="19"/>
      <c r="K668" s="19">
        <v>3746.16</v>
      </c>
      <c r="L668" s="19"/>
      <c r="M668" s="19">
        <v>3746.16</v>
      </c>
    </row>
    <row r="669" spans="1:13" s="20" customFormat="1" x14ac:dyDescent="0.25">
      <c r="A669" s="21" t="s">
        <v>8719</v>
      </c>
      <c r="B669" s="19"/>
      <c r="C669" s="19"/>
      <c r="D669" s="19"/>
      <c r="E669" s="19">
        <v>2230.85</v>
      </c>
      <c r="F669" s="19"/>
      <c r="G669" s="19"/>
      <c r="H669" s="19"/>
      <c r="I669" s="19"/>
      <c r="J669" s="19"/>
      <c r="K669" s="19"/>
      <c r="L669" s="19"/>
      <c r="M669" s="19">
        <v>2230.85</v>
      </c>
    </row>
    <row r="670" spans="1:13" s="20" customFormat="1" x14ac:dyDescent="0.25">
      <c r="A670" s="21" t="s">
        <v>5479</v>
      </c>
      <c r="B670" s="19"/>
      <c r="C670" s="19"/>
      <c r="D670" s="19"/>
      <c r="E670" s="19">
        <v>7205.19</v>
      </c>
      <c r="F670" s="19"/>
      <c r="G670" s="19"/>
      <c r="H670" s="19"/>
      <c r="I670" s="19"/>
      <c r="J670" s="19"/>
      <c r="K670" s="19"/>
      <c r="L670" s="19"/>
      <c r="M670" s="19">
        <v>7205.19</v>
      </c>
    </row>
    <row r="671" spans="1:13" s="20" customFormat="1" x14ac:dyDescent="0.25">
      <c r="A671" s="21" t="s">
        <v>1106</v>
      </c>
      <c r="B671" s="19"/>
      <c r="C671" s="19"/>
      <c r="D671" s="19">
        <v>4053.5</v>
      </c>
      <c r="E671" s="19"/>
      <c r="F671" s="19"/>
      <c r="G671" s="19"/>
      <c r="H671" s="19"/>
      <c r="I671" s="19"/>
      <c r="J671" s="19"/>
      <c r="K671" s="19"/>
      <c r="L671" s="19"/>
      <c r="M671" s="19">
        <v>4053.5</v>
      </c>
    </row>
    <row r="672" spans="1:13" s="20" customFormat="1" x14ac:dyDescent="0.25">
      <c r="A672" s="21" t="s">
        <v>3182</v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>
        <v>14520</v>
      </c>
      <c r="M672" s="19">
        <v>14520</v>
      </c>
    </row>
    <row r="673" spans="1:13" s="20" customFormat="1" x14ac:dyDescent="0.25">
      <c r="A673" s="21" t="s">
        <v>3658</v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>
        <v>2490.8300000000004</v>
      </c>
      <c r="L673" s="19"/>
      <c r="M673" s="19">
        <v>2490.8300000000004</v>
      </c>
    </row>
    <row r="674" spans="1:13" s="20" customFormat="1" x14ac:dyDescent="0.25">
      <c r="A674" s="21" t="s">
        <v>839</v>
      </c>
      <c r="B674" s="19">
        <v>435.6</v>
      </c>
      <c r="C674" s="19"/>
      <c r="D674" s="19"/>
      <c r="E674" s="19">
        <v>81.64</v>
      </c>
      <c r="F674" s="19"/>
      <c r="G674" s="19"/>
      <c r="H674" s="19"/>
      <c r="I674" s="19"/>
      <c r="J674" s="19"/>
      <c r="K674" s="19"/>
      <c r="L674" s="19">
        <v>2096.79</v>
      </c>
      <c r="M674" s="19">
        <v>2614.0299999999997</v>
      </c>
    </row>
    <row r="675" spans="1:13" s="20" customFormat="1" x14ac:dyDescent="0.25">
      <c r="A675" s="21" t="s">
        <v>6171</v>
      </c>
      <c r="B675" s="19"/>
      <c r="C675" s="19"/>
      <c r="D675" s="19">
        <v>11974.74</v>
      </c>
      <c r="E675" s="19"/>
      <c r="F675" s="19"/>
      <c r="G675" s="19"/>
      <c r="H675" s="19"/>
      <c r="I675" s="19"/>
      <c r="J675" s="19"/>
      <c r="K675" s="19"/>
      <c r="L675" s="19"/>
      <c r="M675" s="19">
        <v>11974.74</v>
      </c>
    </row>
    <row r="676" spans="1:13" s="20" customFormat="1" x14ac:dyDescent="0.25">
      <c r="A676" s="21" t="s">
        <v>7574</v>
      </c>
      <c r="B676" s="19"/>
      <c r="C676" s="19"/>
      <c r="D676" s="19">
        <v>495</v>
      </c>
      <c r="E676" s="19"/>
      <c r="F676" s="19"/>
      <c r="G676" s="19"/>
      <c r="H676" s="19"/>
      <c r="I676" s="19"/>
      <c r="J676" s="19"/>
      <c r="K676" s="19"/>
      <c r="L676" s="19"/>
      <c r="M676" s="19">
        <v>495</v>
      </c>
    </row>
    <row r="677" spans="1:13" s="20" customFormat="1" x14ac:dyDescent="0.25">
      <c r="A677" s="21" t="s">
        <v>7576</v>
      </c>
      <c r="B677" s="19"/>
      <c r="C677" s="19"/>
      <c r="D677" s="19">
        <v>495</v>
      </c>
      <c r="E677" s="19"/>
      <c r="F677" s="19"/>
      <c r="G677" s="19"/>
      <c r="H677" s="19"/>
      <c r="I677" s="19"/>
      <c r="J677" s="19"/>
      <c r="K677" s="19"/>
      <c r="L677" s="19"/>
      <c r="M677" s="19">
        <v>495</v>
      </c>
    </row>
    <row r="678" spans="1:13" s="20" customFormat="1" x14ac:dyDescent="0.25">
      <c r="A678" s="21" t="s">
        <v>564</v>
      </c>
      <c r="B678" s="19"/>
      <c r="C678" s="19"/>
      <c r="D678" s="19"/>
      <c r="E678" s="19"/>
      <c r="F678" s="19"/>
      <c r="G678" s="19"/>
      <c r="H678" s="19"/>
      <c r="I678" s="19"/>
      <c r="J678" s="19">
        <v>11157.2</v>
      </c>
      <c r="K678" s="19"/>
      <c r="L678" s="19"/>
      <c r="M678" s="19">
        <v>11157.2</v>
      </c>
    </row>
    <row r="679" spans="1:13" s="20" customFormat="1" x14ac:dyDescent="0.25">
      <c r="A679" s="21" t="s">
        <v>8620</v>
      </c>
      <c r="B679" s="19"/>
      <c r="C679" s="19"/>
      <c r="D679" s="19"/>
      <c r="E679" s="19"/>
      <c r="F679" s="19"/>
      <c r="G679" s="19"/>
      <c r="H679" s="19">
        <v>18517.29</v>
      </c>
      <c r="I679" s="19"/>
      <c r="J679" s="19"/>
      <c r="K679" s="19"/>
      <c r="L679" s="19"/>
      <c r="M679" s="19">
        <v>18517.29</v>
      </c>
    </row>
    <row r="680" spans="1:13" s="20" customFormat="1" x14ac:dyDescent="0.25">
      <c r="A680" s="21" t="s">
        <v>7580</v>
      </c>
      <c r="B680" s="19"/>
      <c r="C680" s="19"/>
      <c r="D680" s="19">
        <v>756.25</v>
      </c>
      <c r="E680" s="19"/>
      <c r="F680" s="19"/>
      <c r="G680" s="19"/>
      <c r="H680" s="19"/>
      <c r="I680" s="19"/>
      <c r="J680" s="19"/>
      <c r="K680" s="19"/>
      <c r="L680" s="19"/>
      <c r="M680" s="19">
        <v>756.25</v>
      </c>
    </row>
    <row r="681" spans="1:13" s="20" customFormat="1" x14ac:dyDescent="0.25">
      <c r="A681" s="21" t="s">
        <v>3077</v>
      </c>
      <c r="B681" s="19"/>
      <c r="C681" s="19"/>
      <c r="D681" s="19"/>
      <c r="E681" s="19"/>
      <c r="F681" s="19"/>
      <c r="G681" s="19"/>
      <c r="H681" s="19">
        <v>416.7</v>
      </c>
      <c r="I681" s="19"/>
      <c r="J681" s="19"/>
      <c r="K681" s="19"/>
      <c r="L681" s="19"/>
      <c r="M681" s="19">
        <v>416.7</v>
      </c>
    </row>
    <row r="682" spans="1:13" s="20" customFormat="1" x14ac:dyDescent="0.25">
      <c r="A682" s="21" t="s">
        <v>590</v>
      </c>
      <c r="B682" s="19"/>
      <c r="C682" s="19"/>
      <c r="D682" s="19"/>
      <c r="E682" s="19">
        <v>5989.5</v>
      </c>
      <c r="F682" s="19"/>
      <c r="G682" s="19"/>
      <c r="H682" s="19"/>
      <c r="I682" s="19"/>
      <c r="J682" s="19"/>
      <c r="K682" s="19"/>
      <c r="L682" s="19">
        <v>541.38</v>
      </c>
      <c r="M682" s="19">
        <v>6530.88</v>
      </c>
    </row>
    <row r="683" spans="1:13" s="20" customFormat="1" x14ac:dyDescent="0.25">
      <c r="A683" s="21" t="s">
        <v>1036</v>
      </c>
      <c r="B683" s="19"/>
      <c r="C683" s="19"/>
      <c r="D683" s="19"/>
      <c r="E683" s="19">
        <v>1000</v>
      </c>
      <c r="F683" s="19"/>
      <c r="G683" s="19"/>
      <c r="H683" s="19"/>
      <c r="I683" s="19"/>
      <c r="J683" s="19"/>
      <c r="K683" s="19"/>
      <c r="L683" s="19"/>
      <c r="M683" s="19">
        <v>1000</v>
      </c>
    </row>
    <row r="684" spans="1:13" s="20" customFormat="1" x14ac:dyDescent="0.25">
      <c r="A684" s="21" t="s">
        <v>7599</v>
      </c>
      <c r="B684" s="19"/>
      <c r="C684" s="19"/>
      <c r="D684" s="19">
        <v>1980</v>
      </c>
      <c r="E684" s="19"/>
      <c r="F684" s="19"/>
      <c r="G684" s="19"/>
      <c r="H684" s="19"/>
      <c r="I684" s="19"/>
      <c r="J684" s="19"/>
      <c r="K684" s="19"/>
      <c r="L684" s="19"/>
      <c r="M684" s="19">
        <v>1980</v>
      </c>
    </row>
    <row r="685" spans="1:13" s="20" customFormat="1" x14ac:dyDescent="0.25">
      <c r="A685" s="21" t="s">
        <v>369</v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>
        <v>5227.2000000000007</v>
      </c>
      <c r="L685" s="19"/>
      <c r="M685" s="19">
        <v>5227.2000000000007</v>
      </c>
    </row>
    <row r="686" spans="1:13" s="20" customFormat="1" x14ac:dyDescent="0.25">
      <c r="A686" s="21" t="s">
        <v>1908</v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>
        <v>450.12</v>
      </c>
      <c r="M686" s="19">
        <v>450.12</v>
      </c>
    </row>
    <row r="687" spans="1:13" s="20" customFormat="1" x14ac:dyDescent="0.25">
      <c r="A687" s="21" t="s">
        <v>379</v>
      </c>
      <c r="B687" s="19"/>
      <c r="C687" s="19"/>
      <c r="D687" s="19"/>
      <c r="E687" s="19"/>
      <c r="F687" s="19"/>
      <c r="G687" s="19"/>
      <c r="H687" s="19"/>
      <c r="I687" s="19">
        <v>6655</v>
      </c>
      <c r="J687" s="19"/>
      <c r="K687" s="19"/>
      <c r="L687" s="19"/>
      <c r="M687" s="19">
        <v>6655</v>
      </c>
    </row>
    <row r="688" spans="1:13" s="20" customFormat="1" x14ac:dyDescent="0.25">
      <c r="A688" s="21" t="s">
        <v>5925</v>
      </c>
      <c r="B688" s="19"/>
      <c r="C688" s="19"/>
      <c r="D688" s="19">
        <v>1187.45</v>
      </c>
      <c r="E688" s="19"/>
      <c r="F688" s="19"/>
      <c r="G688" s="19"/>
      <c r="H688" s="19"/>
      <c r="I688" s="19"/>
      <c r="J688" s="19"/>
      <c r="K688" s="19">
        <v>221.8</v>
      </c>
      <c r="L688" s="19"/>
      <c r="M688" s="19">
        <v>1409.25</v>
      </c>
    </row>
    <row r="689" spans="1:13" s="20" customFormat="1" x14ac:dyDescent="0.25">
      <c r="A689" s="21" t="s">
        <v>3434</v>
      </c>
      <c r="B689" s="19">
        <v>45</v>
      </c>
      <c r="C689" s="19"/>
      <c r="D689" s="19"/>
      <c r="E689" s="19"/>
      <c r="F689" s="19"/>
      <c r="G689" s="19">
        <v>2600</v>
      </c>
      <c r="H689" s="19"/>
      <c r="I689" s="19"/>
      <c r="J689" s="19"/>
      <c r="K689" s="19"/>
      <c r="L689" s="19"/>
      <c r="M689" s="19">
        <v>2645</v>
      </c>
    </row>
    <row r="690" spans="1:13" s="20" customFormat="1" ht="25.5" x14ac:dyDescent="0.25">
      <c r="A690" s="21" t="s">
        <v>2885</v>
      </c>
      <c r="B690" s="19">
        <v>735.06</v>
      </c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>
        <v>735.06</v>
      </c>
    </row>
    <row r="691" spans="1:13" s="20" customFormat="1" x14ac:dyDescent="0.25">
      <c r="A691" s="21" t="s">
        <v>1681</v>
      </c>
      <c r="B691" s="19">
        <v>7106.56</v>
      </c>
      <c r="C691" s="19"/>
      <c r="D691" s="19">
        <v>943.8</v>
      </c>
      <c r="E691" s="19"/>
      <c r="F691" s="19"/>
      <c r="G691" s="19"/>
      <c r="H691" s="19"/>
      <c r="I691" s="19"/>
      <c r="J691" s="19"/>
      <c r="K691" s="19"/>
      <c r="L691" s="19"/>
      <c r="M691" s="19">
        <v>8050.3600000000006</v>
      </c>
    </row>
    <row r="692" spans="1:13" s="20" customFormat="1" x14ac:dyDescent="0.25">
      <c r="A692" s="21" t="s">
        <v>303</v>
      </c>
      <c r="B692" s="19"/>
      <c r="C692" s="19"/>
      <c r="D692" s="19"/>
      <c r="E692" s="19"/>
      <c r="F692" s="19"/>
      <c r="G692" s="19">
        <v>1569.03</v>
      </c>
      <c r="H692" s="19"/>
      <c r="I692" s="19"/>
      <c r="J692" s="19"/>
      <c r="K692" s="19"/>
      <c r="L692" s="19"/>
      <c r="M692" s="19">
        <v>1569.03</v>
      </c>
    </row>
    <row r="693" spans="1:13" s="20" customFormat="1" x14ac:dyDescent="0.25">
      <c r="A693" s="21" t="s">
        <v>415</v>
      </c>
      <c r="B693" s="19"/>
      <c r="C693" s="19"/>
      <c r="D693" s="19"/>
      <c r="E693" s="19">
        <v>13363.24</v>
      </c>
      <c r="F693" s="19"/>
      <c r="G693" s="19"/>
      <c r="H693" s="19"/>
      <c r="I693" s="19"/>
      <c r="J693" s="19"/>
      <c r="K693" s="19"/>
      <c r="L693" s="19"/>
      <c r="M693" s="19">
        <v>13363.24</v>
      </c>
    </row>
    <row r="694" spans="1:13" s="20" customFormat="1" x14ac:dyDescent="0.25">
      <c r="A694" s="21" t="s">
        <v>7595</v>
      </c>
      <c r="B694" s="19"/>
      <c r="C694" s="19"/>
      <c r="D694" s="19">
        <v>2317.7600000000002</v>
      </c>
      <c r="E694" s="19"/>
      <c r="F694" s="19"/>
      <c r="G694" s="19"/>
      <c r="H694" s="19"/>
      <c r="I694" s="19"/>
      <c r="J694" s="19"/>
      <c r="K694" s="19"/>
      <c r="L694" s="19"/>
      <c r="M694" s="19">
        <v>2317.7600000000002</v>
      </c>
    </row>
    <row r="695" spans="1:13" s="20" customFormat="1" x14ac:dyDescent="0.25">
      <c r="A695" s="21" t="s">
        <v>6174</v>
      </c>
      <c r="B695" s="19">
        <v>9097.52</v>
      </c>
      <c r="C695" s="19"/>
      <c r="D695" s="19"/>
      <c r="E695" s="19">
        <v>240.25</v>
      </c>
      <c r="F695" s="19"/>
      <c r="G695" s="19"/>
      <c r="H695" s="19"/>
      <c r="I695" s="19"/>
      <c r="J695" s="19"/>
      <c r="K695" s="19"/>
      <c r="L695" s="19"/>
      <c r="M695" s="19">
        <v>9337.77</v>
      </c>
    </row>
    <row r="696" spans="1:13" s="20" customFormat="1" x14ac:dyDescent="0.25">
      <c r="A696" s="21" t="s">
        <v>5904</v>
      </c>
      <c r="B696" s="19"/>
      <c r="C696" s="19"/>
      <c r="D696" s="19">
        <v>1367.3</v>
      </c>
      <c r="E696" s="19"/>
      <c r="F696" s="19"/>
      <c r="G696" s="19">
        <v>17666</v>
      </c>
      <c r="H696" s="19"/>
      <c r="I696" s="19"/>
      <c r="J696" s="19"/>
      <c r="K696" s="19"/>
      <c r="L696" s="19"/>
      <c r="M696" s="19">
        <v>19033.3</v>
      </c>
    </row>
    <row r="697" spans="1:13" s="20" customFormat="1" x14ac:dyDescent="0.25">
      <c r="A697" s="21" t="s">
        <v>1083</v>
      </c>
      <c r="B697" s="19"/>
      <c r="C697" s="19"/>
      <c r="D697" s="19">
        <v>1694</v>
      </c>
      <c r="E697" s="19"/>
      <c r="F697" s="19"/>
      <c r="G697" s="19"/>
      <c r="H697" s="19"/>
      <c r="I697" s="19"/>
      <c r="J697" s="19"/>
      <c r="K697" s="19"/>
      <c r="L697" s="19"/>
      <c r="M697" s="19">
        <v>1694</v>
      </c>
    </row>
    <row r="698" spans="1:13" s="20" customFormat="1" x14ac:dyDescent="0.25">
      <c r="A698" s="21" t="s">
        <v>7614</v>
      </c>
      <c r="B698" s="19"/>
      <c r="C698" s="19"/>
      <c r="D698" s="19"/>
      <c r="E698" s="19"/>
      <c r="F698" s="19"/>
      <c r="G698" s="19"/>
      <c r="H698" s="19"/>
      <c r="I698" s="19"/>
      <c r="J698" s="19"/>
      <c r="K698" s="19">
        <v>772.71</v>
      </c>
      <c r="L698" s="19"/>
      <c r="M698" s="19">
        <v>772.71</v>
      </c>
    </row>
    <row r="699" spans="1:13" s="20" customFormat="1" x14ac:dyDescent="0.25">
      <c r="A699" s="21" t="s">
        <v>8498</v>
      </c>
      <c r="B699" s="19"/>
      <c r="C699" s="19"/>
      <c r="D699" s="19"/>
      <c r="E699" s="19"/>
      <c r="F699" s="19"/>
      <c r="G699" s="19">
        <v>7259.99</v>
      </c>
      <c r="H699" s="19"/>
      <c r="I699" s="19"/>
      <c r="J699" s="19"/>
      <c r="K699" s="19"/>
      <c r="L699" s="19"/>
      <c r="M699" s="19">
        <v>7259.99</v>
      </c>
    </row>
    <row r="700" spans="1:13" s="20" customFormat="1" x14ac:dyDescent="0.25">
      <c r="A700" s="21" t="s">
        <v>1087</v>
      </c>
      <c r="B700" s="19"/>
      <c r="C700" s="19">
        <v>555</v>
      </c>
      <c r="D700" s="19"/>
      <c r="E700" s="19"/>
      <c r="F700" s="19"/>
      <c r="G700" s="19"/>
      <c r="H700" s="19"/>
      <c r="I700" s="19"/>
      <c r="J700" s="19"/>
      <c r="K700" s="19"/>
      <c r="L700" s="19"/>
      <c r="M700" s="19">
        <v>555</v>
      </c>
    </row>
    <row r="701" spans="1:13" s="20" customFormat="1" x14ac:dyDescent="0.25">
      <c r="A701" s="21" t="s">
        <v>3641</v>
      </c>
      <c r="B701" s="19"/>
      <c r="C701" s="19"/>
      <c r="D701" s="19"/>
      <c r="E701" s="19"/>
      <c r="F701" s="19"/>
      <c r="G701" s="19">
        <v>7333.6500000000005</v>
      </c>
      <c r="H701" s="19"/>
      <c r="I701" s="19"/>
      <c r="J701" s="19"/>
      <c r="K701" s="19"/>
      <c r="L701" s="19"/>
      <c r="M701" s="19">
        <v>7333.6500000000005</v>
      </c>
    </row>
    <row r="702" spans="1:13" s="20" customFormat="1" x14ac:dyDescent="0.25">
      <c r="A702" s="21" t="s">
        <v>28</v>
      </c>
      <c r="B702" s="19"/>
      <c r="C702" s="19"/>
      <c r="D702" s="19"/>
      <c r="E702" s="19"/>
      <c r="F702" s="19"/>
      <c r="G702" s="19">
        <v>1210</v>
      </c>
      <c r="H702" s="19"/>
      <c r="I702" s="19"/>
      <c r="J702" s="19"/>
      <c r="K702" s="19"/>
      <c r="L702" s="19">
        <v>5164.2199999999993</v>
      </c>
      <c r="M702" s="19">
        <v>6374.2199999999993</v>
      </c>
    </row>
    <row r="703" spans="1:13" s="20" customFormat="1" x14ac:dyDescent="0.25">
      <c r="A703" s="21" t="s">
        <v>8073</v>
      </c>
      <c r="B703" s="19"/>
      <c r="C703" s="19"/>
      <c r="D703" s="19">
        <v>2090</v>
      </c>
      <c r="E703" s="19"/>
      <c r="F703" s="19"/>
      <c r="G703" s="19"/>
      <c r="H703" s="19"/>
      <c r="I703" s="19"/>
      <c r="J703" s="19"/>
      <c r="K703" s="19"/>
      <c r="L703" s="19"/>
      <c r="M703" s="19">
        <v>2090</v>
      </c>
    </row>
    <row r="704" spans="1:13" s="20" customFormat="1" x14ac:dyDescent="0.25">
      <c r="A704" s="21" t="s">
        <v>294</v>
      </c>
      <c r="B704" s="19">
        <v>4235</v>
      </c>
      <c r="C704" s="19"/>
      <c r="D704" s="19"/>
      <c r="E704" s="19"/>
      <c r="F704" s="19"/>
      <c r="G704" s="19">
        <v>4174.5</v>
      </c>
      <c r="H704" s="19"/>
      <c r="I704" s="19"/>
      <c r="J704" s="19"/>
      <c r="K704" s="19">
        <v>3230.7000000000003</v>
      </c>
      <c r="L704" s="19"/>
      <c r="M704" s="19">
        <v>11640.2</v>
      </c>
    </row>
    <row r="705" spans="1:13" s="20" customFormat="1" x14ac:dyDescent="0.25">
      <c r="A705" s="21" t="s">
        <v>7163</v>
      </c>
      <c r="B705" s="19"/>
      <c r="C705" s="19"/>
      <c r="D705" s="19">
        <v>2843.5</v>
      </c>
      <c r="E705" s="19"/>
      <c r="F705" s="19"/>
      <c r="G705" s="19">
        <v>2964.5</v>
      </c>
      <c r="H705" s="19"/>
      <c r="I705" s="19"/>
      <c r="J705" s="19"/>
      <c r="K705" s="19"/>
      <c r="L705" s="19"/>
      <c r="M705" s="19">
        <v>5808</v>
      </c>
    </row>
    <row r="706" spans="1:13" s="20" customFormat="1" x14ac:dyDescent="0.25">
      <c r="A706" s="21" t="s">
        <v>3375</v>
      </c>
      <c r="B706" s="19"/>
      <c r="C706" s="19">
        <v>1968.37</v>
      </c>
      <c r="D706" s="19"/>
      <c r="E706" s="19"/>
      <c r="F706" s="19"/>
      <c r="G706" s="19">
        <v>1205.47</v>
      </c>
      <c r="H706" s="19"/>
      <c r="I706" s="19"/>
      <c r="J706" s="19"/>
      <c r="K706" s="19"/>
      <c r="L706" s="19"/>
      <c r="M706" s="19">
        <v>3173.84</v>
      </c>
    </row>
    <row r="707" spans="1:13" s="20" customFormat="1" x14ac:dyDescent="0.25">
      <c r="A707" s="21" t="s">
        <v>45</v>
      </c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>
        <v>8500</v>
      </c>
      <c r="M707" s="19">
        <v>8500</v>
      </c>
    </row>
    <row r="708" spans="1:13" s="20" customFormat="1" x14ac:dyDescent="0.25">
      <c r="A708" s="21" t="s">
        <v>853</v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>
        <v>491.5</v>
      </c>
      <c r="M708" s="19">
        <v>491.5</v>
      </c>
    </row>
    <row r="709" spans="1:13" s="20" customFormat="1" x14ac:dyDescent="0.25">
      <c r="A709" s="21" t="s">
        <v>8142</v>
      </c>
      <c r="B709" s="19"/>
      <c r="C709" s="19"/>
      <c r="D709" s="19"/>
      <c r="E709" s="19"/>
      <c r="F709" s="19">
        <v>605</v>
      </c>
      <c r="G709" s="19"/>
      <c r="H709" s="19"/>
      <c r="I709" s="19"/>
      <c r="J709" s="19"/>
      <c r="K709" s="19"/>
      <c r="L709" s="19"/>
      <c r="M709" s="19">
        <v>605</v>
      </c>
    </row>
    <row r="710" spans="1:13" s="20" customFormat="1" x14ac:dyDescent="0.25">
      <c r="A710" s="21" t="s">
        <v>4999</v>
      </c>
      <c r="B710" s="19">
        <v>1246.3</v>
      </c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>
        <v>1246.3</v>
      </c>
    </row>
    <row r="711" spans="1:13" s="20" customFormat="1" x14ac:dyDescent="0.25">
      <c r="A711" s="21" t="s">
        <v>3689</v>
      </c>
      <c r="B711" s="19"/>
      <c r="C711" s="19"/>
      <c r="D711" s="19"/>
      <c r="E711" s="19"/>
      <c r="F711" s="19"/>
      <c r="G711" s="19"/>
      <c r="H711" s="19">
        <v>1173.6999999999998</v>
      </c>
      <c r="I711" s="19"/>
      <c r="J711" s="19"/>
      <c r="K711" s="19"/>
      <c r="L711" s="19"/>
      <c r="M711" s="19">
        <v>1173.6999999999998</v>
      </c>
    </row>
    <row r="712" spans="1:13" s="20" customFormat="1" x14ac:dyDescent="0.25">
      <c r="A712" s="21" t="s">
        <v>2769</v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>
        <v>14950</v>
      </c>
      <c r="L712" s="19"/>
      <c r="M712" s="19">
        <v>14950</v>
      </c>
    </row>
    <row r="713" spans="1:13" s="20" customFormat="1" x14ac:dyDescent="0.25">
      <c r="A713" s="21" t="s">
        <v>1013</v>
      </c>
      <c r="B713" s="19">
        <v>31.61</v>
      </c>
      <c r="C713" s="19"/>
      <c r="D713" s="19">
        <v>256.31</v>
      </c>
      <c r="E713" s="19"/>
      <c r="F713" s="19"/>
      <c r="G713" s="19"/>
      <c r="H713" s="19"/>
      <c r="I713" s="19"/>
      <c r="J713" s="19"/>
      <c r="K713" s="19">
        <v>656.08999999999992</v>
      </c>
      <c r="L713" s="19">
        <v>254.41</v>
      </c>
      <c r="M713" s="19">
        <v>1198.42</v>
      </c>
    </row>
    <row r="714" spans="1:13" s="20" customFormat="1" x14ac:dyDescent="0.25">
      <c r="A714" s="21" t="s">
        <v>7185</v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>
        <v>75.02</v>
      </c>
      <c r="M714" s="19">
        <v>75.02</v>
      </c>
    </row>
    <row r="715" spans="1:13" s="20" customFormat="1" x14ac:dyDescent="0.25">
      <c r="A715" s="21" t="s">
        <v>8658</v>
      </c>
      <c r="B715" s="19"/>
      <c r="C715" s="19"/>
      <c r="D715" s="19"/>
      <c r="E715" s="19"/>
      <c r="F715" s="19"/>
      <c r="G715" s="19"/>
      <c r="H715" s="19"/>
      <c r="I715" s="19">
        <v>6047.29</v>
      </c>
      <c r="J715" s="19"/>
      <c r="K715" s="19"/>
      <c r="L715" s="19"/>
      <c r="M715" s="19">
        <v>6047.29</v>
      </c>
    </row>
    <row r="716" spans="1:13" s="20" customFormat="1" x14ac:dyDescent="0.25">
      <c r="A716" s="21" t="s">
        <v>1008</v>
      </c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>
        <v>12959.08</v>
      </c>
      <c r="M716" s="19">
        <v>12959.08</v>
      </c>
    </row>
    <row r="717" spans="1:13" s="20" customFormat="1" x14ac:dyDescent="0.25">
      <c r="A717" s="21" t="s">
        <v>5684</v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>
        <v>3962.45</v>
      </c>
      <c r="M717" s="19">
        <v>3962.45</v>
      </c>
    </row>
    <row r="718" spans="1:13" s="20" customFormat="1" x14ac:dyDescent="0.25">
      <c r="A718" s="21" t="s">
        <v>8044</v>
      </c>
      <c r="B718" s="19"/>
      <c r="C718" s="19"/>
      <c r="D718" s="19">
        <v>1595</v>
      </c>
      <c r="E718" s="19"/>
      <c r="F718" s="19"/>
      <c r="G718" s="19"/>
      <c r="H718" s="19"/>
      <c r="I718" s="19">
        <v>6512</v>
      </c>
      <c r="J718" s="19"/>
      <c r="K718" s="19"/>
      <c r="L718" s="19"/>
      <c r="M718" s="19">
        <v>8107</v>
      </c>
    </row>
    <row r="719" spans="1:13" s="20" customFormat="1" x14ac:dyDescent="0.25">
      <c r="A719" s="21" t="s">
        <v>5483</v>
      </c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>
        <v>1595.14</v>
      </c>
      <c r="M719" s="19">
        <v>1595.14</v>
      </c>
    </row>
    <row r="720" spans="1:13" s="20" customFormat="1" x14ac:dyDescent="0.25">
      <c r="A720" s="21" t="s">
        <v>2312</v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>
        <v>2178</v>
      </c>
      <c r="M720" s="19">
        <v>2178</v>
      </c>
    </row>
    <row r="721" spans="1:13" s="20" customFormat="1" x14ac:dyDescent="0.25">
      <c r="A721" s="21" t="s">
        <v>8198</v>
      </c>
      <c r="B721" s="19"/>
      <c r="C721" s="19"/>
      <c r="D721" s="19"/>
      <c r="E721" s="19"/>
      <c r="F721" s="19"/>
      <c r="G721" s="19">
        <v>726</v>
      </c>
      <c r="H721" s="19"/>
      <c r="I721" s="19"/>
      <c r="J721" s="19"/>
      <c r="K721" s="19"/>
      <c r="L721" s="19"/>
      <c r="M721" s="19">
        <v>726</v>
      </c>
    </row>
    <row r="722" spans="1:13" s="20" customFormat="1" x14ac:dyDescent="0.25">
      <c r="A722" s="21" t="s">
        <v>2045</v>
      </c>
      <c r="B722" s="19"/>
      <c r="C722" s="19">
        <v>607.48</v>
      </c>
      <c r="D722" s="19"/>
      <c r="E722" s="19"/>
      <c r="F722" s="19"/>
      <c r="G722" s="19"/>
      <c r="H722" s="19"/>
      <c r="I722" s="19"/>
      <c r="J722" s="19"/>
      <c r="K722" s="19"/>
      <c r="L722" s="19"/>
      <c r="M722" s="19">
        <v>607.48</v>
      </c>
    </row>
    <row r="723" spans="1:13" s="20" customFormat="1" x14ac:dyDescent="0.25">
      <c r="A723" s="21" t="s">
        <v>355</v>
      </c>
      <c r="B723" s="19"/>
      <c r="C723" s="19"/>
      <c r="D723" s="19"/>
      <c r="E723" s="19"/>
      <c r="F723" s="19"/>
      <c r="G723" s="19">
        <v>103.09</v>
      </c>
      <c r="H723" s="19"/>
      <c r="I723" s="19"/>
      <c r="J723" s="19"/>
      <c r="K723" s="19">
        <v>7247.5</v>
      </c>
      <c r="L723" s="19"/>
      <c r="M723" s="19">
        <v>7350.59</v>
      </c>
    </row>
    <row r="724" spans="1:13" s="20" customFormat="1" x14ac:dyDescent="0.25">
      <c r="A724" s="21" t="s">
        <v>8429</v>
      </c>
      <c r="B724" s="19"/>
      <c r="C724" s="19"/>
      <c r="D724" s="19"/>
      <c r="E724" s="19"/>
      <c r="F724" s="19"/>
      <c r="G724" s="19">
        <v>1443.29</v>
      </c>
      <c r="H724" s="19"/>
      <c r="I724" s="19"/>
      <c r="J724" s="19"/>
      <c r="K724" s="19"/>
      <c r="L724" s="19"/>
      <c r="M724" s="19">
        <v>1443.29</v>
      </c>
    </row>
    <row r="725" spans="1:13" s="20" customFormat="1" x14ac:dyDescent="0.25">
      <c r="A725" s="21" t="s">
        <v>4345</v>
      </c>
      <c r="B725" s="19"/>
      <c r="C725" s="19"/>
      <c r="D725" s="19"/>
      <c r="E725" s="19"/>
      <c r="F725" s="19"/>
      <c r="G725" s="19">
        <v>47316.57</v>
      </c>
      <c r="H725" s="19"/>
      <c r="I725" s="19"/>
      <c r="J725" s="19"/>
      <c r="K725" s="19"/>
      <c r="L725" s="19"/>
      <c r="M725" s="19">
        <v>47316.57</v>
      </c>
    </row>
    <row r="726" spans="1:13" s="20" customFormat="1" x14ac:dyDescent="0.25">
      <c r="A726" s="21" t="s">
        <v>8510</v>
      </c>
      <c r="B726" s="19">
        <v>7193.69</v>
      </c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>
        <v>7193.69</v>
      </c>
    </row>
    <row r="727" spans="1:13" s="20" customFormat="1" x14ac:dyDescent="0.25">
      <c r="A727" s="21" t="s">
        <v>361</v>
      </c>
      <c r="B727" s="19">
        <v>320.64999999999998</v>
      </c>
      <c r="C727" s="19"/>
      <c r="D727" s="19">
        <v>2049.08</v>
      </c>
      <c r="E727" s="19">
        <v>3000</v>
      </c>
      <c r="F727" s="19"/>
      <c r="G727" s="19"/>
      <c r="H727" s="19"/>
      <c r="I727" s="19"/>
      <c r="J727" s="19"/>
      <c r="K727" s="19">
        <v>768.35</v>
      </c>
      <c r="L727" s="19"/>
      <c r="M727" s="19">
        <v>6138.08</v>
      </c>
    </row>
    <row r="728" spans="1:13" s="20" customFormat="1" x14ac:dyDescent="0.25">
      <c r="A728" s="21" t="s">
        <v>8628</v>
      </c>
      <c r="B728" s="19"/>
      <c r="C728" s="19"/>
      <c r="D728" s="19"/>
      <c r="E728" s="19"/>
      <c r="F728" s="19"/>
      <c r="G728" s="19"/>
      <c r="H728" s="19">
        <v>1475.85</v>
      </c>
      <c r="I728" s="19"/>
      <c r="J728" s="19"/>
      <c r="K728" s="19"/>
      <c r="L728" s="19"/>
      <c r="M728" s="19">
        <v>1475.85</v>
      </c>
    </row>
    <row r="729" spans="1:13" s="20" customFormat="1" x14ac:dyDescent="0.25">
      <c r="A729" s="21" t="s">
        <v>3359</v>
      </c>
      <c r="B729" s="19"/>
      <c r="C729" s="19"/>
      <c r="D729" s="19">
        <v>16899.96</v>
      </c>
      <c r="E729" s="19"/>
      <c r="F729" s="19"/>
      <c r="G729" s="19">
        <v>50395.45</v>
      </c>
      <c r="H729" s="19"/>
      <c r="I729" s="19"/>
      <c r="J729" s="19"/>
      <c r="K729" s="19">
        <v>2087.4899999999998</v>
      </c>
      <c r="L729" s="19"/>
      <c r="M729" s="19">
        <v>69382.900000000009</v>
      </c>
    </row>
    <row r="730" spans="1:13" s="20" customFormat="1" x14ac:dyDescent="0.25">
      <c r="A730" s="21" t="s">
        <v>1114</v>
      </c>
      <c r="B730" s="19"/>
      <c r="C730" s="19">
        <v>960.5</v>
      </c>
      <c r="D730" s="19"/>
      <c r="E730" s="19"/>
      <c r="F730" s="19"/>
      <c r="G730" s="19">
        <v>1210</v>
      </c>
      <c r="H730" s="19">
        <v>2662</v>
      </c>
      <c r="I730" s="19"/>
      <c r="J730" s="19"/>
      <c r="K730" s="19">
        <v>245.53</v>
      </c>
      <c r="L730" s="19"/>
      <c r="M730" s="19">
        <v>5078.03</v>
      </c>
    </row>
    <row r="731" spans="1:13" s="20" customFormat="1" x14ac:dyDescent="0.25">
      <c r="A731" s="21" t="s">
        <v>7083</v>
      </c>
      <c r="B731" s="19"/>
      <c r="C731" s="19"/>
      <c r="D731" s="19"/>
      <c r="E731" s="19">
        <v>36.299999999999997</v>
      </c>
      <c r="F731" s="19"/>
      <c r="G731" s="19"/>
      <c r="H731" s="19"/>
      <c r="I731" s="19"/>
      <c r="J731" s="19"/>
      <c r="K731" s="19"/>
      <c r="L731" s="19"/>
      <c r="M731" s="19">
        <v>36.299999999999997</v>
      </c>
    </row>
    <row r="732" spans="1:13" s="20" customFormat="1" x14ac:dyDescent="0.25">
      <c r="A732" s="21" t="s">
        <v>8386</v>
      </c>
      <c r="B732" s="19"/>
      <c r="C732" s="19"/>
      <c r="D732" s="19"/>
      <c r="E732" s="19">
        <v>13922.04</v>
      </c>
      <c r="F732" s="19"/>
      <c r="G732" s="19"/>
      <c r="H732" s="19"/>
      <c r="I732" s="19"/>
      <c r="J732" s="19"/>
      <c r="K732" s="19"/>
      <c r="L732" s="19"/>
      <c r="M732" s="19">
        <v>13922.04</v>
      </c>
    </row>
    <row r="733" spans="1:13" s="20" customFormat="1" x14ac:dyDescent="0.25">
      <c r="A733" s="21" t="s">
        <v>1057</v>
      </c>
      <c r="B733" s="19"/>
      <c r="C733" s="19"/>
      <c r="D733" s="19"/>
      <c r="E733" s="19"/>
      <c r="F733" s="19"/>
      <c r="G733" s="19"/>
      <c r="H733" s="19"/>
      <c r="I733" s="19"/>
      <c r="J733" s="19">
        <v>2964.5</v>
      </c>
      <c r="K733" s="19"/>
      <c r="L733" s="19"/>
      <c r="M733" s="19">
        <v>2964.5</v>
      </c>
    </row>
    <row r="734" spans="1:13" s="20" customFormat="1" x14ac:dyDescent="0.25">
      <c r="A734" s="21" t="s">
        <v>6184</v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>
        <v>467.5</v>
      </c>
      <c r="L734" s="19"/>
      <c r="M734" s="19">
        <v>467.5</v>
      </c>
    </row>
    <row r="735" spans="1:13" s="20" customFormat="1" x14ac:dyDescent="0.25">
      <c r="A735" s="21" t="s">
        <v>1109</v>
      </c>
      <c r="B735" s="19">
        <v>6957.5</v>
      </c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>
        <v>6957.5</v>
      </c>
    </row>
    <row r="736" spans="1:13" s="20" customFormat="1" x14ac:dyDescent="0.25">
      <c r="A736" s="21" t="s">
        <v>5800</v>
      </c>
      <c r="B736" s="19">
        <v>1297.5</v>
      </c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>
        <v>1297.5</v>
      </c>
    </row>
    <row r="737" spans="1:13" s="20" customFormat="1" x14ac:dyDescent="0.25">
      <c r="A737" s="21" t="s">
        <v>8632</v>
      </c>
      <c r="B737" s="19">
        <v>6050</v>
      </c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>
        <v>6050</v>
      </c>
    </row>
    <row r="738" spans="1:13" s="20" customFormat="1" x14ac:dyDescent="0.25">
      <c r="A738" s="21" t="s">
        <v>1069</v>
      </c>
      <c r="B738" s="19"/>
      <c r="C738" s="19"/>
      <c r="D738" s="19"/>
      <c r="E738" s="19"/>
      <c r="F738" s="19"/>
      <c r="G738" s="19"/>
      <c r="H738" s="19">
        <v>7804.5</v>
      </c>
      <c r="I738" s="19"/>
      <c r="J738" s="19"/>
      <c r="K738" s="19"/>
      <c r="L738" s="19"/>
      <c r="M738" s="19">
        <v>7804.5</v>
      </c>
    </row>
    <row r="739" spans="1:13" s="20" customFormat="1" x14ac:dyDescent="0.25">
      <c r="A739" s="21" t="s">
        <v>4698</v>
      </c>
      <c r="B739" s="19"/>
      <c r="C739" s="19"/>
      <c r="D739" s="19"/>
      <c r="E739" s="19"/>
      <c r="F739" s="19"/>
      <c r="G739" s="19"/>
      <c r="H739" s="19"/>
      <c r="I739" s="19"/>
      <c r="J739" s="19"/>
      <c r="K739" s="19">
        <v>3000</v>
      </c>
      <c r="L739" s="19"/>
      <c r="M739" s="19">
        <v>3000</v>
      </c>
    </row>
    <row r="740" spans="1:13" s="20" customFormat="1" x14ac:dyDescent="0.25">
      <c r="A740" s="21" t="s">
        <v>4692</v>
      </c>
      <c r="B740" s="19"/>
      <c r="C740" s="19"/>
      <c r="D740" s="19"/>
      <c r="E740" s="19"/>
      <c r="F740" s="19"/>
      <c r="G740" s="19"/>
      <c r="H740" s="19"/>
      <c r="I740" s="19"/>
      <c r="J740" s="19"/>
      <c r="K740" s="19">
        <v>1800</v>
      </c>
      <c r="L740" s="19"/>
      <c r="M740" s="19">
        <v>1800</v>
      </c>
    </row>
    <row r="741" spans="1:13" s="20" customFormat="1" x14ac:dyDescent="0.25">
      <c r="A741" s="21" t="s">
        <v>6480</v>
      </c>
      <c r="B741" s="19"/>
      <c r="C741" s="19"/>
      <c r="D741" s="19">
        <v>490.05</v>
      </c>
      <c r="E741" s="19"/>
      <c r="F741" s="19"/>
      <c r="G741" s="19"/>
      <c r="H741" s="19"/>
      <c r="I741" s="19"/>
      <c r="J741" s="19"/>
      <c r="K741" s="19"/>
      <c r="L741" s="19"/>
      <c r="M741" s="19">
        <v>490.05</v>
      </c>
    </row>
    <row r="742" spans="1:13" s="20" customFormat="1" x14ac:dyDescent="0.25">
      <c r="A742" s="21" t="s">
        <v>2665</v>
      </c>
      <c r="B742" s="19"/>
      <c r="C742" s="19"/>
      <c r="D742" s="19"/>
      <c r="E742" s="19">
        <v>6957.5</v>
      </c>
      <c r="F742" s="19"/>
      <c r="G742" s="19"/>
      <c r="H742" s="19"/>
      <c r="I742" s="19"/>
      <c r="J742" s="19"/>
      <c r="K742" s="19"/>
      <c r="L742" s="19"/>
      <c r="M742" s="19">
        <v>6957.5</v>
      </c>
    </row>
    <row r="743" spans="1:13" s="20" customFormat="1" ht="25.5" x14ac:dyDescent="0.25">
      <c r="A743" s="21" t="s">
        <v>8591</v>
      </c>
      <c r="B743" s="19"/>
      <c r="C743" s="19"/>
      <c r="D743" s="19"/>
      <c r="E743" s="19"/>
      <c r="F743" s="19"/>
      <c r="G743" s="19"/>
      <c r="H743" s="19"/>
      <c r="I743" s="19"/>
      <c r="J743" s="19"/>
      <c r="K743" s="19">
        <v>4162.16</v>
      </c>
      <c r="L743" s="19"/>
      <c r="M743" s="19">
        <v>4162.16</v>
      </c>
    </row>
    <row r="744" spans="1:13" s="20" customFormat="1" x14ac:dyDescent="0.25">
      <c r="A744" s="21" t="s">
        <v>356</v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>
        <v>1433.77</v>
      </c>
      <c r="M744" s="19">
        <v>1433.77</v>
      </c>
    </row>
    <row r="745" spans="1:13" s="20" customFormat="1" x14ac:dyDescent="0.25">
      <c r="A745" s="21" t="s">
        <v>1000</v>
      </c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>
        <v>2499.9899999999998</v>
      </c>
      <c r="M745" s="19">
        <v>2499.9899999999998</v>
      </c>
    </row>
    <row r="746" spans="1:13" s="20" customFormat="1" x14ac:dyDescent="0.25">
      <c r="A746" s="21" t="s">
        <v>3613</v>
      </c>
      <c r="B746" s="19">
        <v>0</v>
      </c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>
        <v>0</v>
      </c>
    </row>
    <row r="747" spans="1:13" s="20" customFormat="1" x14ac:dyDescent="0.25">
      <c r="A747" s="21" t="s">
        <v>522</v>
      </c>
      <c r="B747" s="19"/>
      <c r="C747" s="19"/>
      <c r="D747" s="19">
        <v>9680</v>
      </c>
      <c r="E747" s="19"/>
      <c r="F747" s="19"/>
      <c r="G747" s="19"/>
      <c r="H747" s="19"/>
      <c r="I747" s="19"/>
      <c r="J747" s="19"/>
      <c r="K747" s="19"/>
      <c r="L747" s="19"/>
      <c r="M747" s="19">
        <v>9680</v>
      </c>
    </row>
    <row r="748" spans="1:13" s="20" customFormat="1" x14ac:dyDescent="0.25">
      <c r="A748" s="21" t="s">
        <v>8666</v>
      </c>
      <c r="B748" s="19"/>
      <c r="C748" s="19"/>
      <c r="D748" s="19"/>
      <c r="E748" s="19"/>
      <c r="F748" s="19">
        <v>1669.8</v>
      </c>
      <c r="G748" s="19"/>
      <c r="H748" s="19"/>
      <c r="I748" s="19"/>
      <c r="J748" s="19"/>
      <c r="K748" s="19"/>
      <c r="L748" s="19"/>
      <c r="M748" s="19">
        <v>1669.8</v>
      </c>
    </row>
    <row r="749" spans="1:13" s="20" customFormat="1" x14ac:dyDescent="0.25">
      <c r="A749" s="21" t="s">
        <v>4648</v>
      </c>
      <c r="B749" s="19"/>
      <c r="C749" s="19"/>
      <c r="D749" s="19"/>
      <c r="E749" s="19"/>
      <c r="F749" s="19"/>
      <c r="G749" s="19"/>
      <c r="H749" s="19"/>
      <c r="I749" s="19"/>
      <c r="J749" s="19"/>
      <c r="K749" s="19">
        <v>252.13</v>
      </c>
      <c r="L749" s="19">
        <v>1200.01</v>
      </c>
      <c r="M749" s="19">
        <v>1452.1399999999999</v>
      </c>
    </row>
    <row r="750" spans="1:13" s="20" customFormat="1" x14ac:dyDescent="0.25">
      <c r="A750" s="21" t="s">
        <v>1112</v>
      </c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>
        <v>3960.33</v>
      </c>
      <c r="M750" s="19">
        <v>3960.33</v>
      </c>
    </row>
    <row r="751" spans="1:13" s="20" customFormat="1" x14ac:dyDescent="0.25">
      <c r="A751" s="21" t="s">
        <v>990</v>
      </c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>
        <v>16335</v>
      </c>
      <c r="M751" s="19">
        <v>16335</v>
      </c>
    </row>
    <row r="752" spans="1:13" s="20" customFormat="1" x14ac:dyDescent="0.25">
      <c r="A752" s="21" t="s">
        <v>1086</v>
      </c>
      <c r="B752" s="19"/>
      <c r="C752" s="19"/>
      <c r="D752" s="19"/>
      <c r="E752" s="19"/>
      <c r="F752" s="19"/>
      <c r="G752" s="19"/>
      <c r="H752" s="19"/>
      <c r="I752" s="19"/>
      <c r="J752" s="19"/>
      <c r="K752" s="19">
        <v>112.53999999999999</v>
      </c>
      <c r="L752" s="19"/>
      <c r="M752" s="19">
        <v>112.53999999999999</v>
      </c>
    </row>
    <row r="753" spans="1:13" s="20" customFormat="1" x14ac:dyDescent="0.25">
      <c r="A753" s="21" t="s">
        <v>3096</v>
      </c>
      <c r="B753" s="19"/>
      <c r="C753" s="19"/>
      <c r="D753" s="19"/>
      <c r="E753" s="19">
        <v>5190.8999999999996</v>
      </c>
      <c r="F753" s="19"/>
      <c r="G753" s="19"/>
      <c r="H753" s="19"/>
      <c r="I753" s="19"/>
      <c r="J753" s="19"/>
      <c r="K753" s="19"/>
      <c r="L753" s="19"/>
      <c r="M753" s="19">
        <v>5190.8999999999996</v>
      </c>
    </row>
    <row r="754" spans="1:13" s="20" customFormat="1" x14ac:dyDescent="0.25">
      <c r="A754" s="21" t="s">
        <v>382</v>
      </c>
      <c r="B754" s="19"/>
      <c r="C754" s="19"/>
      <c r="D754" s="19">
        <v>450</v>
      </c>
      <c r="E754" s="19"/>
      <c r="F754" s="19"/>
      <c r="G754" s="19"/>
      <c r="H754" s="19"/>
      <c r="I754" s="19"/>
      <c r="J754" s="19"/>
      <c r="K754" s="19"/>
      <c r="L754" s="19"/>
      <c r="M754" s="19">
        <v>450</v>
      </c>
    </row>
    <row r="755" spans="1:13" s="20" customFormat="1" x14ac:dyDescent="0.25">
      <c r="A755" s="21" t="s">
        <v>833</v>
      </c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>
        <v>1600.04</v>
      </c>
      <c r="M755" s="19">
        <v>1600.04</v>
      </c>
    </row>
    <row r="756" spans="1:13" s="20" customFormat="1" x14ac:dyDescent="0.25">
      <c r="A756" s="21" t="s">
        <v>4589</v>
      </c>
      <c r="B756" s="19">
        <v>12100</v>
      </c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>
        <v>12100</v>
      </c>
    </row>
    <row r="757" spans="1:13" s="20" customFormat="1" x14ac:dyDescent="0.25">
      <c r="A757" s="21" t="s">
        <v>8451</v>
      </c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>
        <v>10808.32</v>
      </c>
      <c r="M757" s="19">
        <v>10808.32</v>
      </c>
    </row>
    <row r="758" spans="1:13" s="20" customFormat="1" x14ac:dyDescent="0.25">
      <c r="A758" s="21" t="s">
        <v>8049</v>
      </c>
      <c r="B758" s="19"/>
      <c r="C758" s="19"/>
      <c r="D758" s="19">
        <v>495</v>
      </c>
      <c r="E758" s="19"/>
      <c r="F758" s="19"/>
      <c r="G758" s="19"/>
      <c r="H758" s="19"/>
      <c r="I758" s="19"/>
      <c r="J758" s="19"/>
      <c r="K758" s="19"/>
      <c r="L758" s="19"/>
      <c r="M758" s="19">
        <v>495</v>
      </c>
    </row>
    <row r="759" spans="1:13" s="20" customFormat="1" x14ac:dyDescent="0.25">
      <c r="A759" s="21" t="s">
        <v>357</v>
      </c>
      <c r="B759" s="19"/>
      <c r="C759" s="19"/>
      <c r="D759" s="19"/>
      <c r="E759" s="19"/>
      <c r="F759" s="19"/>
      <c r="G759" s="19">
        <v>6687.15</v>
      </c>
      <c r="H759" s="19"/>
      <c r="I759" s="19"/>
      <c r="J759" s="19"/>
      <c r="K759" s="19"/>
      <c r="L759" s="19"/>
      <c r="M759" s="19">
        <v>6687.15</v>
      </c>
    </row>
    <row r="760" spans="1:13" s="20" customFormat="1" x14ac:dyDescent="0.25">
      <c r="A760" s="21" t="s">
        <v>8448</v>
      </c>
      <c r="B760" s="19"/>
      <c r="C760" s="19"/>
      <c r="D760" s="19"/>
      <c r="E760" s="19"/>
      <c r="F760" s="19"/>
      <c r="G760" s="19"/>
      <c r="H760" s="19"/>
      <c r="I760" s="19"/>
      <c r="J760" s="19"/>
      <c r="K760" s="19">
        <v>1500</v>
      </c>
      <c r="L760" s="19"/>
      <c r="M760" s="19">
        <v>1500</v>
      </c>
    </row>
    <row r="761" spans="1:13" s="20" customFormat="1" x14ac:dyDescent="0.25">
      <c r="A761" s="21" t="s">
        <v>293</v>
      </c>
      <c r="B761" s="19"/>
      <c r="C761" s="19"/>
      <c r="D761" s="19"/>
      <c r="E761" s="19"/>
      <c r="F761" s="19"/>
      <c r="G761" s="19"/>
      <c r="H761" s="19"/>
      <c r="I761" s="19">
        <v>4950</v>
      </c>
      <c r="J761" s="19"/>
      <c r="K761" s="19"/>
      <c r="L761" s="19">
        <v>5940</v>
      </c>
      <c r="M761" s="19">
        <v>10890</v>
      </c>
    </row>
    <row r="762" spans="1:13" s="20" customFormat="1" x14ac:dyDescent="0.25">
      <c r="A762" s="21" t="s">
        <v>7694</v>
      </c>
      <c r="B762" s="19"/>
      <c r="C762" s="19"/>
      <c r="D762" s="19">
        <v>41820.46</v>
      </c>
      <c r="E762" s="19"/>
      <c r="F762" s="19"/>
      <c r="G762" s="19">
        <v>5855.34</v>
      </c>
      <c r="H762" s="19"/>
      <c r="I762" s="19"/>
      <c r="J762" s="19"/>
      <c r="K762" s="19"/>
      <c r="L762" s="19"/>
      <c r="M762" s="19">
        <v>47675.8</v>
      </c>
    </row>
    <row r="763" spans="1:13" s="20" customFormat="1" x14ac:dyDescent="0.25">
      <c r="A763" s="21" t="s">
        <v>7331</v>
      </c>
      <c r="B763" s="19"/>
      <c r="C763" s="19"/>
      <c r="D763" s="19"/>
      <c r="E763" s="19"/>
      <c r="F763" s="19">
        <v>48312.36</v>
      </c>
      <c r="G763" s="19"/>
      <c r="H763" s="19"/>
      <c r="I763" s="19"/>
      <c r="J763" s="19"/>
      <c r="K763" s="19"/>
      <c r="L763" s="19"/>
      <c r="M763" s="19">
        <v>48312.36</v>
      </c>
    </row>
    <row r="764" spans="1:13" s="20" customFormat="1" x14ac:dyDescent="0.25">
      <c r="A764" s="21" t="s">
        <v>3362</v>
      </c>
      <c r="B764" s="19"/>
      <c r="C764" s="19"/>
      <c r="D764" s="19"/>
      <c r="E764" s="19">
        <v>5649.74</v>
      </c>
      <c r="F764" s="19"/>
      <c r="G764" s="19"/>
      <c r="H764" s="19"/>
      <c r="I764" s="19"/>
      <c r="J764" s="19"/>
      <c r="K764" s="19"/>
      <c r="L764" s="19"/>
      <c r="M764" s="19">
        <v>5649.74</v>
      </c>
    </row>
    <row r="765" spans="1:13" s="20" customFormat="1" x14ac:dyDescent="0.25">
      <c r="A765" s="21" t="s">
        <v>873</v>
      </c>
      <c r="B765" s="19"/>
      <c r="C765" s="19"/>
      <c r="D765" s="19"/>
      <c r="E765" s="19">
        <v>4708.42</v>
      </c>
      <c r="F765" s="19"/>
      <c r="G765" s="19"/>
      <c r="H765" s="19"/>
      <c r="I765" s="19"/>
      <c r="J765" s="19"/>
      <c r="K765" s="19"/>
      <c r="L765" s="19"/>
      <c r="M765" s="19">
        <v>4708.42</v>
      </c>
    </row>
    <row r="766" spans="1:13" s="20" customFormat="1" x14ac:dyDescent="0.25">
      <c r="A766" s="21" t="s">
        <v>342</v>
      </c>
      <c r="B766" s="19">
        <v>912</v>
      </c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>
        <v>912</v>
      </c>
    </row>
    <row r="767" spans="1:13" s="20" customFormat="1" x14ac:dyDescent="0.25">
      <c r="A767" s="21" t="s">
        <v>7423</v>
      </c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>
        <v>160.79</v>
      </c>
      <c r="M767" s="19">
        <v>160.79</v>
      </c>
    </row>
    <row r="768" spans="1:13" s="20" customFormat="1" ht="25.5" x14ac:dyDescent="0.25">
      <c r="A768" s="21" t="s">
        <v>1901</v>
      </c>
      <c r="B768" s="19">
        <v>0</v>
      </c>
      <c r="C768" s="19"/>
      <c r="D768" s="19">
        <v>0</v>
      </c>
      <c r="E768" s="19"/>
      <c r="F768" s="19"/>
      <c r="G768" s="19"/>
      <c r="H768" s="19"/>
      <c r="I768" s="19"/>
      <c r="J768" s="19"/>
      <c r="K768" s="19"/>
      <c r="L768" s="19"/>
      <c r="M768" s="19">
        <v>0</v>
      </c>
    </row>
    <row r="769" spans="1:13" s="20" customFormat="1" x14ac:dyDescent="0.25">
      <c r="A769" s="21" t="s">
        <v>3140</v>
      </c>
      <c r="B769" s="19"/>
      <c r="C769" s="19"/>
      <c r="D769" s="19"/>
      <c r="E769" s="19"/>
      <c r="F769" s="19"/>
      <c r="G769" s="19">
        <v>103.1</v>
      </c>
      <c r="H769" s="19"/>
      <c r="I769" s="19"/>
      <c r="J769" s="19"/>
      <c r="K769" s="19">
        <v>54.45</v>
      </c>
      <c r="L769" s="19"/>
      <c r="M769" s="19">
        <v>157.55000000000001</v>
      </c>
    </row>
    <row r="770" spans="1:13" s="20" customFormat="1" x14ac:dyDescent="0.25">
      <c r="A770" s="21" t="s">
        <v>7993</v>
      </c>
      <c r="B770" s="19"/>
      <c r="C770" s="19"/>
      <c r="D770" s="19"/>
      <c r="E770" s="19"/>
      <c r="F770" s="19"/>
      <c r="G770" s="19"/>
      <c r="H770" s="19">
        <v>324.12</v>
      </c>
      <c r="I770" s="19"/>
      <c r="J770" s="19"/>
      <c r="K770" s="19"/>
      <c r="L770" s="19"/>
      <c r="M770" s="19">
        <v>324.12</v>
      </c>
    </row>
    <row r="771" spans="1:13" s="20" customFormat="1" x14ac:dyDescent="0.25">
      <c r="A771" s="21" t="s">
        <v>8230</v>
      </c>
      <c r="B771" s="19"/>
      <c r="C771" s="19"/>
      <c r="D771" s="19"/>
      <c r="E771" s="19"/>
      <c r="F771" s="19"/>
      <c r="G771" s="19"/>
      <c r="H771" s="19"/>
      <c r="I771" s="19"/>
      <c r="J771" s="19">
        <v>997.15</v>
      </c>
      <c r="K771" s="19"/>
      <c r="L771" s="19"/>
      <c r="M771" s="19">
        <v>997.15</v>
      </c>
    </row>
    <row r="772" spans="1:13" s="20" customFormat="1" x14ac:dyDescent="0.25">
      <c r="A772" s="21" t="s">
        <v>5386</v>
      </c>
      <c r="B772" s="19"/>
      <c r="C772" s="19">
        <v>1573</v>
      </c>
      <c r="D772" s="19">
        <v>3267</v>
      </c>
      <c r="E772" s="19"/>
      <c r="F772" s="19"/>
      <c r="G772" s="19"/>
      <c r="H772" s="19"/>
      <c r="I772" s="19"/>
      <c r="J772" s="19"/>
      <c r="K772" s="19"/>
      <c r="L772" s="19"/>
      <c r="M772" s="19">
        <v>4840</v>
      </c>
    </row>
    <row r="773" spans="1:13" s="20" customFormat="1" x14ac:dyDescent="0.25">
      <c r="A773" s="21" t="s">
        <v>338</v>
      </c>
      <c r="B773" s="19">
        <v>327.60000000000002</v>
      </c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>
        <v>327.60000000000002</v>
      </c>
    </row>
    <row r="774" spans="1:13" s="20" customFormat="1" x14ac:dyDescent="0.25">
      <c r="A774" s="21" t="s">
        <v>5007</v>
      </c>
      <c r="B774" s="19">
        <v>7018</v>
      </c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>
        <v>7018</v>
      </c>
    </row>
    <row r="775" spans="1:13" s="20" customFormat="1" x14ac:dyDescent="0.25">
      <c r="A775" s="21" t="s">
        <v>8479</v>
      </c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>
        <v>1776.69</v>
      </c>
      <c r="M775" s="19">
        <v>1776.69</v>
      </c>
    </row>
    <row r="776" spans="1:13" s="20" customFormat="1" x14ac:dyDescent="0.25">
      <c r="A776" s="21" t="s">
        <v>1070</v>
      </c>
      <c r="B776" s="19">
        <v>121</v>
      </c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>
        <v>121</v>
      </c>
    </row>
    <row r="777" spans="1:13" s="20" customFormat="1" x14ac:dyDescent="0.25">
      <c r="A777" s="21" t="s">
        <v>3924</v>
      </c>
      <c r="B777" s="19"/>
      <c r="C777" s="19"/>
      <c r="D777" s="19"/>
      <c r="E777" s="19"/>
      <c r="F777" s="19"/>
      <c r="G777" s="19"/>
      <c r="H777" s="19"/>
      <c r="I777" s="19"/>
      <c r="J777" s="19"/>
      <c r="K777" s="19">
        <v>1391.5</v>
      </c>
      <c r="L777" s="19"/>
      <c r="M777" s="19">
        <v>1391.5</v>
      </c>
    </row>
    <row r="778" spans="1:13" s="20" customFormat="1" x14ac:dyDescent="0.25">
      <c r="A778" s="21" t="s">
        <v>8169</v>
      </c>
      <c r="B778" s="19"/>
      <c r="C778" s="19"/>
      <c r="D778" s="19">
        <v>605</v>
      </c>
      <c r="E778" s="19"/>
      <c r="F778" s="19"/>
      <c r="G778" s="19"/>
      <c r="H778" s="19"/>
      <c r="I778" s="19"/>
      <c r="J778" s="19"/>
      <c r="K778" s="19"/>
      <c r="L778" s="19"/>
      <c r="M778" s="19">
        <v>605</v>
      </c>
    </row>
    <row r="779" spans="1:13" s="20" customFormat="1" x14ac:dyDescent="0.25">
      <c r="A779" s="21" t="s">
        <v>3171</v>
      </c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>
        <v>8243.59</v>
      </c>
      <c r="M779" s="19">
        <v>8243.59</v>
      </c>
    </row>
    <row r="780" spans="1:13" s="20" customFormat="1" x14ac:dyDescent="0.25">
      <c r="A780" s="21" t="s">
        <v>8664</v>
      </c>
      <c r="B780" s="19"/>
      <c r="C780" s="19"/>
      <c r="D780" s="19"/>
      <c r="E780" s="19"/>
      <c r="F780" s="19"/>
      <c r="G780" s="19"/>
      <c r="H780" s="19"/>
      <c r="I780" s="19"/>
      <c r="J780" s="19">
        <v>6050</v>
      </c>
      <c r="K780" s="19"/>
      <c r="L780" s="19"/>
      <c r="M780" s="19">
        <v>6050</v>
      </c>
    </row>
    <row r="781" spans="1:13" s="20" customFormat="1" x14ac:dyDescent="0.25">
      <c r="A781" s="21" t="s">
        <v>51</v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>
        <v>6655</v>
      </c>
      <c r="M781" s="19">
        <v>6655</v>
      </c>
    </row>
    <row r="782" spans="1:13" s="20" customFormat="1" x14ac:dyDescent="0.25">
      <c r="A782" s="21" t="s">
        <v>6922</v>
      </c>
      <c r="B782" s="19"/>
      <c r="C782" s="19"/>
      <c r="D782" s="19">
        <v>1694</v>
      </c>
      <c r="E782" s="19"/>
      <c r="F782" s="19"/>
      <c r="G782" s="19"/>
      <c r="H782" s="19"/>
      <c r="I782" s="19"/>
      <c r="J782" s="19"/>
      <c r="K782" s="19"/>
      <c r="L782" s="19"/>
      <c r="M782" s="19">
        <v>1694</v>
      </c>
    </row>
    <row r="783" spans="1:13" s="20" customFormat="1" x14ac:dyDescent="0.25">
      <c r="A783" s="21" t="s">
        <v>6191</v>
      </c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>
        <v>4314.62</v>
      </c>
      <c r="M783" s="19">
        <v>4314.62</v>
      </c>
    </row>
    <row r="784" spans="1:13" s="20" customFormat="1" x14ac:dyDescent="0.25">
      <c r="A784" s="21" t="s">
        <v>8595</v>
      </c>
      <c r="B784" s="19"/>
      <c r="C784" s="19"/>
      <c r="D784" s="19">
        <v>1306.8</v>
      </c>
      <c r="E784" s="19"/>
      <c r="F784" s="19"/>
      <c r="G784" s="19"/>
      <c r="H784" s="19"/>
      <c r="I784" s="19"/>
      <c r="J784" s="19"/>
      <c r="K784" s="19"/>
      <c r="L784" s="19"/>
      <c r="M784" s="19">
        <v>1306.8</v>
      </c>
    </row>
    <row r="785" spans="1:13" s="20" customFormat="1" x14ac:dyDescent="0.25">
      <c r="A785" s="21" t="s">
        <v>877</v>
      </c>
      <c r="B785" s="19"/>
      <c r="C785" s="19"/>
      <c r="D785" s="19"/>
      <c r="E785" s="19"/>
      <c r="F785" s="19">
        <v>14.52</v>
      </c>
      <c r="G785" s="19"/>
      <c r="H785" s="19"/>
      <c r="I785" s="19"/>
      <c r="J785" s="19"/>
      <c r="K785" s="19"/>
      <c r="L785" s="19"/>
      <c r="M785" s="19">
        <v>14.52</v>
      </c>
    </row>
    <row r="786" spans="1:13" s="20" customFormat="1" x14ac:dyDescent="0.25">
      <c r="A786" s="21" t="s">
        <v>8460</v>
      </c>
      <c r="B786" s="19"/>
      <c r="C786" s="19"/>
      <c r="D786" s="19">
        <v>1588.13</v>
      </c>
      <c r="E786" s="19"/>
      <c r="F786" s="19"/>
      <c r="G786" s="19"/>
      <c r="H786" s="19"/>
      <c r="I786" s="19"/>
      <c r="J786" s="19"/>
      <c r="K786" s="19"/>
      <c r="L786" s="19"/>
      <c r="M786" s="19">
        <v>1588.13</v>
      </c>
    </row>
    <row r="787" spans="1:13" s="20" customFormat="1" x14ac:dyDescent="0.25">
      <c r="A787" s="21" t="s">
        <v>5846</v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>
        <v>550</v>
      </c>
      <c r="L787" s="19"/>
      <c r="M787" s="19">
        <v>550</v>
      </c>
    </row>
    <row r="788" spans="1:13" s="20" customFormat="1" x14ac:dyDescent="0.25">
      <c r="A788" s="21" t="s">
        <v>1865</v>
      </c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>
        <v>769</v>
      </c>
      <c r="M788" s="19">
        <v>769</v>
      </c>
    </row>
    <row r="789" spans="1:13" s="20" customFormat="1" x14ac:dyDescent="0.25">
      <c r="A789" s="21" t="s">
        <v>7852</v>
      </c>
      <c r="B789" s="19">
        <v>17545</v>
      </c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>
        <v>17545</v>
      </c>
    </row>
    <row r="790" spans="1:13" s="20" customFormat="1" x14ac:dyDescent="0.25">
      <c r="A790" s="21" t="s">
        <v>29</v>
      </c>
      <c r="B790" s="19">
        <v>1098</v>
      </c>
      <c r="C790" s="19"/>
      <c r="D790" s="19"/>
      <c r="E790" s="19"/>
      <c r="F790" s="19"/>
      <c r="G790" s="19">
        <v>1100</v>
      </c>
      <c r="H790" s="19"/>
      <c r="I790" s="19"/>
      <c r="J790" s="19"/>
      <c r="K790" s="19"/>
      <c r="L790" s="19"/>
      <c r="M790" s="19">
        <v>2198</v>
      </c>
    </row>
    <row r="791" spans="1:13" s="20" customFormat="1" x14ac:dyDescent="0.25">
      <c r="A791" s="21" t="s">
        <v>1937</v>
      </c>
      <c r="B791" s="19"/>
      <c r="C791" s="19"/>
      <c r="D791" s="19">
        <v>990</v>
      </c>
      <c r="E791" s="19"/>
      <c r="F791" s="19"/>
      <c r="G791" s="19"/>
      <c r="H791" s="19"/>
      <c r="I791" s="19"/>
      <c r="J791" s="19"/>
      <c r="K791" s="19"/>
      <c r="L791" s="19"/>
      <c r="M791" s="19">
        <v>990</v>
      </c>
    </row>
    <row r="792" spans="1:13" s="20" customFormat="1" x14ac:dyDescent="0.25">
      <c r="A792" s="21" t="s">
        <v>878</v>
      </c>
      <c r="B792" s="19"/>
      <c r="C792" s="19"/>
      <c r="D792" s="19"/>
      <c r="E792" s="19">
        <v>847</v>
      </c>
      <c r="F792" s="19"/>
      <c r="G792" s="19"/>
      <c r="H792" s="19"/>
      <c r="I792" s="19"/>
      <c r="J792" s="19"/>
      <c r="K792" s="19">
        <v>17960.05</v>
      </c>
      <c r="L792" s="19">
        <v>331.81</v>
      </c>
      <c r="M792" s="19">
        <v>19138.86</v>
      </c>
    </row>
    <row r="793" spans="1:13" s="20" customFormat="1" x14ac:dyDescent="0.25">
      <c r="A793" s="21" t="s">
        <v>35</v>
      </c>
      <c r="B793" s="19">
        <v>7210.39</v>
      </c>
      <c r="C793" s="19"/>
      <c r="D793" s="19"/>
      <c r="E793" s="19">
        <v>659.45</v>
      </c>
      <c r="F793" s="19"/>
      <c r="G793" s="19">
        <v>272.25</v>
      </c>
      <c r="H793" s="19"/>
      <c r="I793" s="19">
        <v>381.44</v>
      </c>
      <c r="J793" s="19"/>
      <c r="K793" s="19">
        <v>1500</v>
      </c>
      <c r="L793" s="19">
        <v>949.18000000000006</v>
      </c>
      <c r="M793" s="19">
        <v>10972.710000000001</v>
      </c>
    </row>
    <row r="794" spans="1:13" s="20" customFormat="1" x14ac:dyDescent="0.25">
      <c r="A794" s="21" t="s">
        <v>7668</v>
      </c>
      <c r="B794" s="19"/>
      <c r="C794" s="19"/>
      <c r="D794" s="19"/>
      <c r="E794" s="19"/>
      <c r="F794" s="19"/>
      <c r="G794" s="19"/>
      <c r="H794" s="19"/>
      <c r="I794" s="19"/>
      <c r="J794" s="19"/>
      <c r="K794" s="19">
        <v>225.03</v>
      </c>
      <c r="L794" s="19"/>
      <c r="M794" s="19">
        <v>225.03</v>
      </c>
    </row>
    <row r="795" spans="1:13" s="20" customFormat="1" x14ac:dyDescent="0.25">
      <c r="A795" s="21" t="s">
        <v>341</v>
      </c>
      <c r="B795" s="19"/>
      <c r="C795" s="19"/>
      <c r="D795" s="19"/>
      <c r="E795" s="19"/>
      <c r="F795" s="19"/>
      <c r="G795" s="19">
        <v>757.9</v>
      </c>
      <c r="H795" s="19"/>
      <c r="I795" s="19"/>
      <c r="J795" s="19"/>
      <c r="K795" s="19"/>
      <c r="L795" s="19"/>
      <c r="M795" s="19">
        <v>757.9</v>
      </c>
    </row>
    <row r="796" spans="1:13" s="20" customFormat="1" x14ac:dyDescent="0.25">
      <c r="A796" s="21" t="s">
        <v>32</v>
      </c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>
        <v>1833.36</v>
      </c>
      <c r="M796" s="19">
        <v>1833.36</v>
      </c>
    </row>
    <row r="797" spans="1:13" s="20" customFormat="1" x14ac:dyDescent="0.25">
      <c r="A797" s="21" t="s">
        <v>3445</v>
      </c>
      <c r="B797" s="19"/>
      <c r="C797" s="19"/>
      <c r="D797" s="19"/>
      <c r="E797" s="19">
        <v>1500</v>
      </c>
      <c r="F797" s="19"/>
      <c r="G797" s="19"/>
      <c r="H797" s="19"/>
      <c r="I797" s="19"/>
      <c r="J797" s="19"/>
      <c r="K797" s="19"/>
      <c r="L797" s="19"/>
      <c r="M797" s="19">
        <v>1500</v>
      </c>
    </row>
    <row r="798" spans="1:13" s="20" customFormat="1" x14ac:dyDescent="0.25">
      <c r="A798" s="21" t="s">
        <v>8115</v>
      </c>
      <c r="B798" s="19"/>
      <c r="C798" s="19"/>
      <c r="D798" s="19"/>
      <c r="E798" s="19"/>
      <c r="F798" s="19"/>
      <c r="G798" s="19"/>
      <c r="H798" s="19"/>
      <c r="I798" s="19"/>
      <c r="J798" s="19"/>
      <c r="K798" s="19">
        <v>4297.92</v>
      </c>
      <c r="L798" s="19"/>
      <c r="M798" s="19">
        <v>4297.92</v>
      </c>
    </row>
    <row r="799" spans="1:13" s="20" customFormat="1" ht="25.5" x14ac:dyDescent="0.25">
      <c r="A799" s="21" t="s">
        <v>3086</v>
      </c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>
        <v>3823.6</v>
      </c>
      <c r="M799" s="19">
        <v>3823.6</v>
      </c>
    </row>
    <row r="800" spans="1:13" s="20" customFormat="1" x14ac:dyDescent="0.25">
      <c r="A800" s="21" t="s">
        <v>500</v>
      </c>
      <c r="B800" s="19"/>
      <c r="C800" s="19"/>
      <c r="D800" s="19"/>
      <c r="E800" s="19"/>
      <c r="F800" s="19"/>
      <c r="G800" s="19">
        <v>1176.1199999999999</v>
      </c>
      <c r="H800" s="19"/>
      <c r="I800" s="19"/>
      <c r="J800" s="19"/>
      <c r="K800" s="19"/>
      <c r="L800" s="19"/>
      <c r="M800" s="19">
        <v>1176.1199999999999</v>
      </c>
    </row>
    <row r="801" spans="1:13" s="20" customFormat="1" x14ac:dyDescent="0.25">
      <c r="A801" s="21" t="s">
        <v>8420</v>
      </c>
      <c r="B801" s="19"/>
      <c r="C801" s="19">
        <v>10836.24</v>
      </c>
      <c r="D801" s="19"/>
      <c r="E801" s="19"/>
      <c r="F801" s="19"/>
      <c r="G801" s="19"/>
      <c r="H801" s="19"/>
      <c r="I801" s="19"/>
      <c r="J801" s="19"/>
      <c r="K801" s="19"/>
      <c r="L801" s="19"/>
      <c r="M801" s="19">
        <v>10836.24</v>
      </c>
    </row>
    <row r="802" spans="1:13" s="20" customFormat="1" x14ac:dyDescent="0.25">
      <c r="A802" s="21" t="s">
        <v>827</v>
      </c>
      <c r="B802" s="19"/>
      <c r="C802" s="19"/>
      <c r="D802" s="19"/>
      <c r="E802" s="19">
        <v>23.6</v>
      </c>
      <c r="F802" s="19"/>
      <c r="G802" s="19"/>
      <c r="H802" s="19"/>
      <c r="I802" s="19"/>
      <c r="J802" s="19"/>
      <c r="K802" s="19"/>
      <c r="L802" s="19"/>
      <c r="M802" s="19">
        <v>23.6</v>
      </c>
    </row>
    <row r="803" spans="1:13" s="20" customFormat="1" x14ac:dyDescent="0.25">
      <c r="A803" s="21" t="s">
        <v>4820</v>
      </c>
      <c r="B803" s="19"/>
      <c r="C803" s="19"/>
      <c r="D803" s="19"/>
      <c r="E803" s="19"/>
      <c r="F803" s="19"/>
      <c r="G803" s="19"/>
      <c r="H803" s="19"/>
      <c r="I803" s="19"/>
      <c r="J803" s="19"/>
      <c r="K803" s="19">
        <v>2053.0100000000002</v>
      </c>
      <c r="L803" s="19"/>
      <c r="M803" s="19">
        <v>2053.0100000000002</v>
      </c>
    </row>
    <row r="804" spans="1:13" s="20" customFormat="1" x14ac:dyDescent="0.25">
      <c r="A804" s="21" t="s">
        <v>3964</v>
      </c>
      <c r="B804" s="19"/>
      <c r="C804" s="19"/>
      <c r="D804" s="19"/>
      <c r="E804" s="19"/>
      <c r="F804" s="19"/>
      <c r="G804" s="19">
        <v>1125</v>
      </c>
      <c r="H804" s="19"/>
      <c r="I804" s="19"/>
      <c r="J804" s="19"/>
      <c r="K804" s="19"/>
      <c r="L804" s="19"/>
      <c r="M804" s="19">
        <v>1125</v>
      </c>
    </row>
    <row r="805" spans="1:13" s="20" customFormat="1" x14ac:dyDescent="0.25">
      <c r="A805" s="21" t="s">
        <v>5897</v>
      </c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>
        <v>5374.8200000000006</v>
      </c>
      <c r="M805" s="19">
        <v>5374.8200000000006</v>
      </c>
    </row>
    <row r="806" spans="1:13" s="20" customFormat="1" x14ac:dyDescent="0.25">
      <c r="A806" s="21" t="s">
        <v>8723</v>
      </c>
      <c r="B806" s="19"/>
      <c r="C806" s="19"/>
      <c r="D806" s="19"/>
      <c r="E806" s="19"/>
      <c r="F806" s="19"/>
      <c r="G806" s="19"/>
      <c r="H806" s="19"/>
      <c r="I806" s="19"/>
      <c r="J806" s="19"/>
      <c r="K806" s="19">
        <v>2178</v>
      </c>
      <c r="L806" s="19"/>
      <c r="M806" s="19">
        <v>2178</v>
      </c>
    </row>
    <row r="807" spans="1:13" s="20" customFormat="1" x14ac:dyDescent="0.25">
      <c r="A807" s="21" t="s">
        <v>5699</v>
      </c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>
        <v>1875.5</v>
      </c>
      <c r="M807" s="19">
        <v>1875.5</v>
      </c>
    </row>
    <row r="808" spans="1:13" s="20" customFormat="1" x14ac:dyDescent="0.25">
      <c r="A808" s="21" t="s">
        <v>59</v>
      </c>
      <c r="B808" s="19"/>
      <c r="C808" s="19"/>
      <c r="D808" s="19"/>
      <c r="E808" s="19"/>
      <c r="F808" s="19"/>
      <c r="G808" s="19">
        <v>604.99999999999977</v>
      </c>
      <c r="H808" s="19"/>
      <c r="I808" s="19"/>
      <c r="J808" s="19"/>
      <c r="K808" s="19"/>
      <c r="L808" s="19"/>
      <c r="M808" s="19">
        <v>604.99999999999977</v>
      </c>
    </row>
    <row r="809" spans="1:13" s="20" customFormat="1" x14ac:dyDescent="0.25">
      <c r="A809" s="21" t="s">
        <v>74</v>
      </c>
      <c r="B809" s="19"/>
      <c r="C809" s="19"/>
      <c r="D809" s="19"/>
      <c r="E809" s="19"/>
      <c r="F809" s="19"/>
      <c r="G809" s="19"/>
      <c r="H809" s="19"/>
      <c r="I809" s="19">
        <v>2420</v>
      </c>
      <c r="J809" s="19"/>
      <c r="K809" s="19"/>
      <c r="L809" s="19">
        <v>2185.6</v>
      </c>
      <c r="M809" s="19">
        <v>4605.6000000000004</v>
      </c>
    </row>
    <row r="810" spans="1:13" s="20" customFormat="1" x14ac:dyDescent="0.25">
      <c r="A810" s="21" t="s">
        <v>883</v>
      </c>
      <c r="B810" s="19"/>
      <c r="C810" s="19"/>
      <c r="D810" s="19"/>
      <c r="E810" s="19"/>
      <c r="F810" s="19"/>
      <c r="G810" s="19">
        <v>539.13</v>
      </c>
      <c r="H810" s="19"/>
      <c r="I810" s="19"/>
      <c r="J810" s="19"/>
      <c r="K810" s="19">
        <v>387.7</v>
      </c>
      <c r="L810" s="19"/>
      <c r="M810" s="19">
        <v>926.82999999999993</v>
      </c>
    </row>
    <row r="811" spans="1:13" s="20" customFormat="1" x14ac:dyDescent="0.25">
      <c r="A811" s="21" t="s">
        <v>5050</v>
      </c>
      <c r="B811" s="19"/>
      <c r="C811" s="19">
        <v>2178</v>
      </c>
      <c r="D811" s="19"/>
      <c r="E811" s="19"/>
      <c r="F811" s="19"/>
      <c r="G811" s="19"/>
      <c r="H811" s="19"/>
      <c r="I811" s="19"/>
      <c r="J811" s="19"/>
      <c r="K811" s="19"/>
      <c r="L811" s="19"/>
      <c r="M811" s="19">
        <v>2178</v>
      </c>
    </row>
    <row r="812" spans="1:13" s="20" customFormat="1" x14ac:dyDescent="0.25">
      <c r="A812" s="21" t="s">
        <v>3348</v>
      </c>
      <c r="B812" s="19"/>
      <c r="C812" s="19"/>
      <c r="D812" s="19"/>
      <c r="E812" s="19">
        <v>4840</v>
      </c>
      <c r="F812" s="19"/>
      <c r="G812" s="19"/>
      <c r="H812" s="19"/>
      <c r="I812" s="19"/>
      <c r="J812" s="19"/>
      <c r="K812" s="19"/>
      <c r="L812" s="19"/>
      <c r="M812" s="19">
        <v>4840</v>
      </c>
    </row>
    <row r="813" spans="1:13" s="20" customFormat="1" x14ac:dyDescent="0.25">
      <c r="A813" s="21" t="s">
        <v>6203</v>
      </c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>
        <v>396</v>
      </c>
      <c r="M813" s="19">
        <v>396</v>
      </c>
    </row>
    <row r="814" spans="1:13" s="20" customFormat="1" x14ac:dyDescent="0.25">
      <c r="A814" s="21" t="s">
        <v>8729</v>
      </c>
      <c r="B814" s="19"/>
      <c r="C814" s="19"/>
      <c r="D814" s="19"/>
      <c r="E814" s="19"/>
      <c r="F814" s="19"/>
      <c r="G814" s="19"/>
      <c r="H814" s="19"/>
      <c r="I814" s="19"/>
      <c r="J814" s="19">
        <v>2000</v>
      </c>
      <c r="K814" s="19"/>
      <c r="L814" s="19"/>
      <c r="M814" s="19">
        <v>2000</v>
      </c>
    </row>
    <row r="815" spans="1:13" s="20" customFormat="1" x14ac:dyDescent="0.25">
      <c r="A815" s="21" t="s">
        <v>8025</v>
      </c>
      <c r="B815" s="19"/>
      <c r="C815" s="19"/>
      <c r="D815" s="19"/>
      <c r="E815" s="19"/>
      <c r="F815" s="19"/>
      <c r="G815" s="19"/>
      <c r="H815" s="19"/>
      <c r="I815" s="19">
        <v>447.7</v>
      </c>
      <c r="J815" s="19"/>
      <c r="K815" s="19"/>
      <c r="L815" s="19"/>
      <c r="M815" s="19">
        <v>447.7</v>
      </c>
    </row>
    <row r="816" spans="1:13" s="20" customFormat="1" x14ac:dyDescent="0.25">
      <c r="A816" s="21" t="s">
        <v>5863</v>
      </c>
      <c r="B816" s="19"/>
      <c r="C816" s="19"/>
      <c r="D816" s="19"/>
      <c r="E816" s="19"/>
      <c r="F816" s="19"/>
      <c r="G816" s="19"/>
      <c r="H816" s="19"/>
      <c r="I816" s="19"/>
      <c r="J816" s="19"/>
      <c r="K816" s="19">
        <v>550</v>
      </c>
      <c r="L816" s="19"/>
      <c r="M816" s="19">
        <v>550</v>
      </c>
    </row>
    <row r="817" spans="1:13" s="20" customFormat="1" x14ac:dyDescent="0.25">
      <c r="A817" s="21" t="s">
        <v>5678</v>
      </c>
      <c r="B817" s="19">
        <v>2613.6</v>
      </c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>
        <v>2613.6</v>
      </c>
    </row>
    <row r="818" spans="1:13" s="20" customFormat="1" x14ac:dyDescent="0.25">
      <c r="A818" s="21" t="s">
        <v>7471</v>
      </c>
      <c r="B818" s="19"/>
      <c r="C818" s="19"/>
      <c r="D818" s="19"/>
      <c r="E818" s="19"/>
      <c r="F818" s="19"/>
      <c r="G818" s="19">
        <v>200.01</v>
      </c>
      <c r="H818" s="19"/>
      <c r="I818" s="19"/>
      <c r="J818" s="19"/>
      <c r="K818" s="19"/>
      <c r="L818" s="19"/>
      <c r="M818" s="19">
        <v>200.01</v>
      </c>
    </row>
    <row r="819" spans="1:13" s="20" customFormat="1" x14ac:dyDescent="0.25">
      <c r="A819" s="21" t="s">
        <v>374</v>
      </c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>
        <v>5717.26</v>
      </c>
      <c r="M819" s="19">
        <v>5717.26</v>
      </c>
    </row>
    <row r="820" spans="1:13" s="20" customFormat="1" x14ac:dyDescent="0.25">
      <c r="A820" s="21" t="s">
        <v>4410</v>
      </c>
      <c r="B820" s="19"/>
      <c r="C820" s="19"/>
      <c r="D820" s="19"/>
      <c r="E820" s="19"/>
      <c r="F820" s="19"/>
      <c r="G820" s="19"/>
      <c r="H820" s="19">
        <v>7126.9</v>
      </c>
      <c r="I820" s="19"/>
      <c r="J820" s="19"/>
      <c r="K820" s="19"/>
      <c r="L820" s="19"/>
      <c r="M820" s="19">
        <v>7126.9</v>
      </c>
    </row>
    <row r="821" spans="1:13" s="20" customFormat="1" x14ac:dyDescent="0.25">
      <c r="A821" s="21" t="s">
        <v>6206</v>
      </c>
      <c r="B821" s="19">
        <v>1397.55</v>
      </c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>
        <v>1397.55</v>
      </c>
    </row>
    <row r="822" spans="1:13" s="20" customFormat="1" x14ac:dyDescent="0.25">
      <c r="A822" s="21" t="s">
        <v>19</v>
      </c>
      <c r="B822" s="19"/>
      <c r="C822" s="19"/>
      <c r="D822" s="19"/>
      <c r="E822" s="19">
        <v>6564.25</v>
      </c>
      <c r="F822" s="19"/>
      <c r="G822" s="19"/>
      <c r="H822" s="19"/>
      <c r="I822" s="19"/>
      <c r="J822" s="19">
        <v>242</v>
      </c>
      <c r="K822" s="19">
        <v>114.16</v>
      </c>
      <c r="L822" s="19">
        <v>8814.85</v>
      </c>
      <c r="M822" s="19">
        <v>15735.26</v>
      </c>
    </row>
    <row r="823" spans="1:13" s="20" customFormat="1" x14ac:dyDescent="0.25">
      <c r="A823" s="21" t="s">
        <v>335</v>
      </c>
      <c r="B823" s="19"/>
      <c r="C823" s="19"/>
      <c r="D823" s="19"/>
      <c r="E823" s="19"/>
      <c r="F823" s="19"/>
      <c r="G823" s="19">
        <v>9292.7999999999993</v>
      </c>
      <c r="H823" s="19"/>
      <c r="I823" s="19"/>
      <c r="J823" s="19"/>
      <c r="K823" s="19"/>
      <c r="L823" s="19">
        <v>508.2</v>
      </c>
      <c r="M823" s="19">
        <v>9801</v>
      </c>
    </row>
    <row r="824" spans="1:13" s="20" customFormat="1" x14ac:dyDescent="0.25">
      <c r="A824" s="21" t="s">
        <v>4270</v>
      </c>
      <c r="B824" s="19"/>
      <c r="C824" s="19"/>
      <c r="D824" s="19"/>
      <c r="E824" s="19"/>
      <c r="F824" s="19"/>
      <c r="G824" s="19"/>
      <c r="H824" s="19"/>
      <c r="I824" s="19"/>
      <c r="J824" s="19"/>
      <c r="K824" s="19">
        <v>2918.52</v>
      </c>
      <c r="L824" s="19"/>
      <c r="M824" s="19">
        <v>2918.52</v>
      </c>
    </row>
    <row r="825" spans="1:13" s="20" customFormat="1" x14ac:dyDescent="0.25">
      <c r="A825" s="21" t="s">
        <v>298</v>
      </c>
      <c r="B825" s="19">
        <v>108.16</v>
      </c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>
        <v>108.16</v>
      </c>
    </row>
    <row r="826" spans="1:13" s="20" customFormat="1" x14ac:dyDescent="0.25">
      <c r="A826" s="21" t="s">
        <v>5335</v>
      </c>
      <c r="B826" s="19"/>
      <c r="C826" s="19"/>
      <c r="D826" s="19"/>
      <c r="E826" s="19"/>
      <c r="F826" s="19"/>
      <c r="G826" s="19"/>
      <c r="H826" s="19">
        <v>304.33</v>
      </c>
      <c r="I826" s="19"/>
      <c r="J826" s="19"/>
      <c r="K826" s="19"/>
      <c r="L826" s="19"/>
      <c r="M826" s="19">
        <v>304.33</v>
      </c>
    </row>
    <row r="827" spans="1:13" s="20" customFormat="1" x14ac:dyDescent="0.25">
      <c r="A827" s="21" t="s">
        <v>3891</v>
      </c>
      <c r="B827" s="19"/>
      <c r="C827" s="19"/>
      <c r="D827" s="19"/>
      <c r="E827" s="19"/>
      <c r="F827" s="19"/>
      <c r="G827" s="19"/>
      <c r="H827" s="19"/>
      <c r="I827" s="19"/>
      <c r="J827" s="19">
        <v>589.6</v>
      </c>
      <c r="K827" s="19"/>
      <c r="L827" s="19"/>
      <c r="M827" s="19">
        <v>589.6</v>
      </c>
    </row>
    <row r="828" spans="1:13" s="20" customFormat="1" x14ac:dyDescent="0.25">
      <c r="A828" s="21" t="s">
        <v>887</v>
      </c>
      <c r="B828" s="19"/>
      <c r="C828" s="19"/>
      <c r="D828" s="19"/>
      <c r="E828" s="19"/>
      <c r="F828" s="19"/>
      <c r="G828" s="19">
        <v>4598.3900000000003</v>
      </c>
      <c r="H828" s="19"/>
      <c r="I828" s="19"/>
      <c r="J828" s="19">
        <v>4113.82</v>
      </c>
      <c r="K828" s="19"/>
      <c r="L828" s="19"/>
      <c r="M828" s="19">
        <v>8712.2099999999991</v>
      </c>
    </row>
    <row r="829" spans="1:13" s="20" customFormat="1" x14ac:dyDescent="0.25">
      <c r="A829" s="21" t="s">
        <v>5884</v>
      </c>
      <c r="B829" s="19"/>
      <c r="C829" s="19"/>
      <c r="D829" s="19"/>
      <c r="E829" s="19"/>
      <c r="F829" s="19"/>
      <c r="G829" s="19"/>
      <c r="H829" s="19"/>
      <c r="I829" s="19"/>
      <c r="J829" s="19">
        <v>94.38</v>
      </c>
      <c r="K829" s="19"/>
      <c r="L829" s="19">
        <v>459.8</v>
      </c>
      <c r="M829" s="19">
        <v>554.18000000000006</v>
      </c>
    </row>
    <row r="830" spans="1:13" s="20" customFormat="1" x14ac:dyDescent="0.25">
      <c r="A830" s="21" t="s">
        <v>3094</v>
      </c>
      <c r="B830" s="19">
        <v>2420</v>
      </c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>
        <v>2420</v>
      </c>
    </row>
    <row r="831" spans="1:13" s="20" customFormat="1" x14ac:dyDescent="0.25">
      <c r="A831" s="21" t="s">
        <v>889</v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>
        <v>187.2</v>
      </c>
      <c r="M831" s="19">
        <v>187.2</v>
      </c>
    </row>
    <row r="832" spans="1:13" s="20" customFormat="1" x14ac:dyDescent="0.25">
      <c r="A832" s="21" t="s">
        <v>1786</v>
      </c>
      <c r="B832" s="19"/>
      <c r="C832" s="19">
        <v>6543.18</v>
      </c>
      <c r="D832" s="19"/>
      <c r="E832" s="19"/>
      <c r="F832" s="19"/>
      <c r="G832" s="19">
        <v>4036.61</v>
      </c>
      <c r="H832" s="19"/>
      <c r="I832" s="19"/>
      <c r="J832" s="19"/>
      <c r="K832" s="19"/>
      <c r="L832" s="19">
        <v>1350.3600000000001</v>
      </c>
      <c r="M832" s="19">
        <v>11930.150000000001</v>
      </c>
    </row>
    <row r="833" spans="1:13" s="20" customFormat="1" x14ac:dyDescent="0.25">
      <c r="A833" s="21" t="s">
        <v>890</v>
      </c>
      <c r="B833" s="19"/>
      <c r="C833" s="19"/>
      <c r="D833" s="19"/>
      <c r="E833" s="19"/>
      <c r="F833" s="19"/>
      <c r="G833" s="19"/>
      <c r="H833" s="19"/>
      <c r="I833" s="19"/>
      <c r="J833" s="19"/>
      <c r="K833" s="19">
        <v>5602.3</v>
      </c>
      <c r="L833" s="19"/>
      <c r="M833" s="19">
        <v>5602.3</v>
      </c>
    </row>
    <row r="834" spans="1:13" s="20" customFormat="1" x14ac:dyDescent="0.25">
      <c r="A834" s="21" t="s">
        <v>1773</v>
      </c>
      <c r="B834" s="19"/>
      <c r="C834" s="19">
        <v>133.1</v>
      </c>
      <c r="D834" s="19"/>
      <c r="E834" s="19">
        <v>732.05</v>
      </c>
      <c r="F834" s="19"/>
      <c r="G834" s="19"/>
      <c r="H834" s="19"/>
      <c r="I834" s="19"/>
      <c r="J834" s="19"/>
      <c r="K834" s="19"/>
      <c r="L834" s="19"/>
      <c r="M834" s="19">
        <v>865.15</v>
      </c>
    </row>
    <row r="835" spans="1:13" s="20" customFormat="1" x14ac:dyDescent="0.25">
      <c r="A835" s="21" t="s">
        <v>8339</v>
      </c>
      <c r="B835" s="19">
        <v>14520</v>
      </c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>
        <v>14520</v>
      </c>
    </row>
    <row r="836" spans="1:13" s="20" customFormat="1" x14ac:dyDescent="0.25">
      <c r="A836" s="21" t="s">
        <v>8605</v>
      </c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>
        <v>4868.34</v>
      </c>
      <c r="M836" s="19">
        <v>4868.34</v>
      </c>
    </row>
    <row r="837" spans="1:13" s="20" customFormat="1" ht="25.5" x14ac:dyDescent="0.25">
      <c r="A837" s="21" t="s">
        <v>893</v>
      </c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>
        <v>6168.87</v>
      </c>
      <c r="M837" s="19">
        <v>6168.87</v>
      </c>
    </row>
    <row r="838" spans="1:13" s="20" customFormat="1" x14ac:dyDescent="0.25">
      <c r="A838" s="21" t="s">
        <v>1012</v>
      </c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>
        <v>17424</v>
      </c>
      <c r="M838" s="19">
        <v>17424</v>
      </c>
    </row>
    <row r="839" spans="1:13" s="20" customFormat="1" x14ac:dyDescent="0.25">
      <c r="A839" s="21" t="s">
        <v>301</v>
      </c>
      <c r="B839" s="19"/>
      <c r="C839" s="19"/>
      <c r="D839" s="19">
        <v>7058.3</v>
      </c>
      <c r="E839" s="19"/>
      <c r="F839" s="19"/>
      <c r="G839" s="19"/>
      <c r="H839" s="19"/>
      <c r="I839" s="19"/>
      <c r="J839" s="19"/>
      <c r="K839" s="19">
        <v>6171</v>
      </c>
      <c r="L839" s="19"/>
      <c r="M839" s="19">
        <v>13229.3</v>
      </c>
    </row>
    <row r="840" spans="1:13" s="20" customFormat="1" x14ac:dyDescent="0.25">
      <c r="A840" s="21" t="s">
        <v>894</v>
      </c>
      <c r="B840" s="19"/>
      <c r="C840" s="19"/>
      <c r="D840" s="19"/>
      <c r="E840" s="19"/>
      <c r="F840" s="19"/>
      <c r="G840" s="19"/>
      <c r="H840" s="19">
        <v>16577</v>
      </c>
      <c r="I840" s="19"/>
      <c r="J840" s="19"/>
      <c r="K840" s="19"/>
      <c r="L840" s="19"/>
      <c r="M840" s="19">
        <v>16577</v>
      </c>
    </row>
    <row r="841" spans="1:13" s="20" customFormat="1" x14ac:dyDescent="0.25">
      <c r="A841" s="21" t="s">
        <v>4664</v>
      </c>
      <c r="B841" s="19">
        <v>4584.47</v>
      </c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>
        <v>4584.47</v>
      </c>
    </row>
    <row r="842" spans="1:13" s="20" customFormat="1" x14ac:dyDescent="0.25">
      <c r="A842" s="21" t="s">
        <v>48</v>
      </c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>
        <v>5989.5</v>
      </c>
      <c r="M842" s="19">
        <v>5989.5</v>
      </c>
    </row>
    <row r="843" spans="1:13" s="20" customFormat="1" x14ac:dyDescent="0.25">
      <c r="A843" s="21" t="s">
        <v>3370</v>
      </c>
      <c r="B843" s="19"/>
      <c r="C843" s="19"/>
      <c r="D843" s="19">
        <v>1944.92</v>
      </c>
      <c r="E843" s="19"/>
      <c r="F843" s="19"/>
      <c r="G843" s="19"/>
      <c r="H843" s="19"/>
      <c r="I843" s="19"/>
      <c r="J843" s="19"/>
      <c r="K843" s="19"/>
      <c r="L843" s="19"/>
      <c r="M843" s="19">
        <v>1944.92</v>
      </c>
    </row>
    <row r="844" spans="1:13" s="20" customFormat="1" x14ac:dyDescent="0.25">
      <c r="A844" s="21" t="s">
        <v>1903</v>
      </c>
      <c r="B844" s="19">
        <v>5024.16</v>
      </c>
      <c r="C844" s="19">
        <v>10.15</v>
      </c>
      <c r="D844" s="19">
        <v>445.89</v>
      </c>
      <c r="E844" s="19"/>
      <c r="F844" s="19"/>
      <c r="G844" s="19"/>
      <c r="H844" s="19"/>
      <c r="I844" s="19"/>
      <c r="J844" s="19"/>
      <c r="K844" s="19"/>
      <c r="L844" s="19"/>
      <c r="M844" s="19">
        <v>5480.2</v>
      </c>
    </row>
    <row r="845" spans="1:13" s="20" customFormat="1" x14ac:dyDescent="0.25">
      <c r="A845" s="21" t="s">
        <v>12</v>
      </c>
      <c r="B845" s="19"/>
      <c r="C845" s="19"/>
      <c r="D845" s="19"/>
      <c r="E845" s="19"/>
      <c r="F845" s="19"/>
      <c r="G845" s="19"/>
      <c r="H845" s="19"/>
      <c r="I845" s="19">
        <v>2420</v>
      </c>
      <c r="J845" s="19"/>
      <c r="K845" s="19"/>
      <c r="L845" s="19">
        <v>200</v>
      </c>
      <c r="M845" s="19">
        <v>2620</v>
      </c>
    </row>
    <row r="846" spans="1:13" s="20" customFormat="1" x14ac:dyDescent="0.25">
      <c r="A846" s="21" t="s">
        <v>896</v>
      </c>
      <c r="B846" s="19">
        <v>9674</v>
      </c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>
        <v>9674</v>
      </c>
    </row>
    <row r="847" spans="1:13" s="20" customFormat="1" x14ac:dyDescent="0.25">
      <c r="A847" s="21" t="s">
        <v>897</v>
      </c>
      <c r="B847" s="19"/>
      <c r="C847" s="19"/>
      <c r="D847" s="19"/>
      <c r="E847" s="19"/>
      <c r="F847" s="19"/>
      <c r="G847" s="19"/>
      <c r="H847" s="19"/>
      <c r="I847" s="19"/>
      <c r="J847" s="19"/>
      <c r="K847" s="19">
        <v>5844.01</v>
      </c>
      <c r="L847" s="19"/>
      <c r="M847" s="19">
        <v>5844.01</v>
      </c>
    </row>
    <row r="848" spans="1:13" s="20" customFormat="1" x14ac:dyDescent="0.25">
      <c r="A848" s="21" t="s">
        <v>3494</v>
      </c>
      <c r="B848" s="19"/>
      <c r="C848" s="19"/>
      <c r="D848" s="19"/>
      <c r="E848" s="19"/>
      <c r="F848" s="19"/>
      <c r="G848" s="19">
        <v>7260</v>
      </c>
      <c r="H848" s="19"/>
      <c r="I848" s="19"/>
      <c r="J848" s="19"/>
      <c r="K848" s="19"/>
      <c r="L848" s="19"/>
      <c r="M848" s="19">
        <v>7260</v>
      </c>
    </row>
    <row r="849" spans="1:13" s="20" customFormat="1" x14ac:dyDescent="0.25">
      <c r="A849" s="21" t="s">
        <v>2873</v>
      </c>
      <c r="B849" s="19"/>
      <c r="C849" s="19"/>
      <c r="D849" s="19"/>
      <c r="E849" s="19"/>
      <c r="F849" s="19"/>
      <c r="G849" s="19"/>
      <c r="H849" s="19"/>
      <c r="I849" s="19"/>
      <c r="J849" s="19"/>
      <c r="K849" s="19">
        <v>18149</v>
      </c>
      <c r="L849" s="19"/>
      <c r="M849" s="19">
        <v>18149</v>
      </c>
    </row>
    <row r="850" spans="1:13" s="20" customFormat="1" x14ac:dyDescent="0.25">
      <c r="A850" s="21" t="s">
        <v>5607</v>
      </c>
      <c r="B850" s="19"/>
      <c r="C850" s="19"/>
      <c r="D850" s="19"/>
      <c r="E850" s="19"/>
      <c r="F850" s="19"/>
      <c r="G850" s="19"/>
      <c r="H850" s="19">
        <v>6999.54</v>
      </c>
      <c r="I850" s="19"/>
      <c r="J850" s="19"/>
      <c r="K850" s="19"/>
      <c r="L850" s="19"/>
      <c r="M850" s="19">
        <v>6999.54</v>
      </c>
    </row>
    <row r="851" spans="1:13" s="20" customFormat="1" x14ac:dyDescent="0.25">
      <c r="A851" s="21" t="s">
        <v>4500</v>
      </c>
      <c r="B851" s="19"/>
      <c r="C851" s="19"/>
      <c r="D851" s="19">
        <v>523.88</v>
      </c>
      <c r="E851" s="19">
        <v>6857.3600000000006</v>
      </c>
      <c r="F851" s="19"/>
      <c r="G851" s="19"/>
      <c r="H851" s="19"/>
      <c r="I851" s="19"/>
      <c r="J851" s="19"/>
      <c r="K851" s="19">
        <v>9460.8700000000008</v>
      </c>
      <c r="L851" s="19">
        <v>29654.68</v>
      </c>
      <c r="M851" s="19">
        <v>46496.79</v>
      </c>
    </row>
    <row r="852" spans="1:13" s="20" customFormat="1" x14ac:dyDescent="0.25">
      <c r="A852" s="21" t="s">
        <v>284</v>
      </c>
      <c r="B852" s="19"/>
      <c r="C852" s="19"/>
      <c r="D852" s="19"/>
      <c r="E852" s="19">
        <v>1600</v>
      </c>
      <c r="F852" s="19"/>
      <c r="G852" s="19"/>
      <c r="H852" s="19"/>
      <c r="I852" s="19"/>
      <c r="J852" s="19"/>
      <c r="K852" s="19"/>
      <c r="L852" s="19">
        <v>745.8</v>
      </c>
      <c r="M852" s="19">
        <v>2345.8000000000002</v>
      </c>
    </row>
    <row r="853" spans="1:13" s="20" customFormat="1" x14ac:dyDescent="0.25">
      <c r="A853" s="21" t="s">
        <v>2295</v>
      </c>
      <c r="B853" s="19">
        <v>2057</v>
      </c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>
        <v>2057</v>
      </c>
    </row>
    <row r="854" spans="1:13" s="20" customFormat="1" x14ac:dyDescent="0.25">
      <c r="A854" s="21" t="s">
        <v>588</v>
      </c>
      <c r="B854" s="19"/>
      <c r="C854" s="19"/>
      <c r="D854" s="19"/>
      <c r="E854" s="19"/>
      <c r="F854" s="19"/>
      <c r="G854" s="19"/>
      <c r="H854" s="19"/>
      <c r="I854" s="19"/>
      <c r="J854" s="19"/>
      <c r="K854" s="19">
        <v>780</v>
      </c>
      <c r="L854" s="19"/>
      <c r="M854" s="19">
        <v>780</v>
      </c>
    </row>
    <row r="855" spans="1:13" s="20" customFormat="1" x14ac:dyDescent="0.25">
      <c r="A855" s="21" t="s">
        <v>3055</v>
      </c>
      <c r="B855" s="19"/>
      <c r="C855" s="19">
        <v>19245.05</v>
      </c>
      <c r="D855" s="19"/>
      <c r="E855" s="19"/>
      <c r="F855" s="19"/>
      <c r="G855" s="19"/>
      <c r="H855" s="19"/>
      <c r="I855" s="19">
        <v>665.5</v>
      </c>
      <c r="J855" s="19"/>
      <c r="K855" s="19"/>
      <c r="L855" s="19"/>
      <c r="M855" s="19">
        <v>19910.55</v>
      </c>
    </row>
    <row r="856" spans="1:13" s="20" customFormat="1" x14ac:dyDescent="0.25">
      <c r="A856" s="21" t="s">
        <v>898</v>
      </c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>
        <v>7138.19</v>
      </c>
      <c r="M856" s="19">
        <v>7138.19</v>
      </c>
    </row>
    <row r="857" spans="1:13" s="20" customFormat="1" x14ac:dyDescent="0.25">
      <c r="A857" s="21" t="s">
        <v>817</v>
      </c>
      <c r="B857" s="19"/>
      <c r="C857" s="19"/>
      <c r="D857" s="19"/>
      <c r="E857" s="19"/>
      <c r="F857" s="19"/>
      <c r="G857" s="19">
        <v>6000</v>
      </c>
      <c r="H857" s="19"/>
      <c r="I857" s="19"/>
      <c r="J857" s="19"/>
      <c r="K857" s="19">
        <v>48.4</v>
      </c>
      <c r="L857" s="19">
        <v>200</v>
      </c>
      <c r="M857" s="19">
        <v>6248.4</v>
      </c>
    </row>
    <row r="858" spans="1:13" s="20" customFormat="1" x14ac:dyDescent="0.25">
      <c r="A858" s="21" t="s">
        <v>287</v>
      </c>
      <c r="B858" s="19">
        <v>5899</v>
      </c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>
        <v>5899</v>
      </c>
    </row>
    <row r="859" spans="1:13" s="20" customFormat="1" x14ac:dyDescent="0.25">
      <c r="A859" s="21" t="s">
        <v>84</v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>
        <v>8399.84</v>
      </c>
      <c r="M859" s="19">
        <v>8399.84</v>
      </c>
    </row>
    <row r="860" spans="1:13" s="20" customFormat="1" x14ac:dyDescent="0.25">
      <c r="A860" s="21" t="s">
        <v>31</v>
      </c>
      <c r="B860" s="19"/>
      <c r="C860" s="19"/>
      <c r="D860" s="19"/>
      <c r="E860" s="19">
        <v>15885.73</v>
      </c>
      <c r="F860" s="19"/>
      <c r="G860" s="19"/>
      <c r="H860" s="19"/>
      <c r="I860" s="19"/>
      <c r="J860" s="19"/>
      <c r="K860" s="19"/>
      <c r="L860" s="19">
        <v>11065.45</v>
      </c>
      <c r="M860" s="19">
        <v>26951.18</v>
      </c>
    </row>
    <row r="861" spans="1:13" s="20" customFormat="1" x14ac:dyDescent="0.25">
      <c r="A861" s="21" t="s">
        <v>1110</v>
      </c>
      <c r="B861" s="19"/>
      <c r="C861" s="19"/>
      <c r="D861" s="19"/>
      <c r="E861" s="19"/>
      <c r="F861" s="19"/>
      <c r="G861" s="19">
        <v>808.92</v>
      </c>
      <c r="H861" s="19"/>
      <c r="I861" s="19"/>
      <c r="J861" s="19"/>
      <c r="K861" s="19"/>
      <c r="L861" s="19"/>
      <c r="M861" s="19">
        <v>808.92</v>
      </c>
    </row>
    <row r="862" spans="1:13" s="20" customFormat="1" x14ac:dyDescent="0.25">
      <c r="A862" s="21" t="s">
        <v>3382</v>
      </c>
      <c r="B862" s="19"/>
      <c r="C862" s="19"/>
      <c r="D862" s="19"/>
      <c r="E862" s="19"/>
      <c r="F862" s="19"/>
      <c r="G862" s="19">
        <v>847</v>
      </c>
      <c r="H862" s="19"/>
      <c r="I862" s="19"/>
      <c r="J862" s="19"/>
      <c r="K862" s="19"/>
      <c r="L862" s="19"/>
      <c r="M862" s="19">
        <v>847</v>
      </c>
    </row>
    <row r="863" spans="1:13" s="20" customFormat="1" x14ac:dyDescent="0.25">
      <c r="A863" s="21" t="s">
        <v>2555</v>
      </c>
      <c r="B863" s="19"/>
      <c r="C863" s="19">
        <v>8401.0299999999988</v>
      </c>
      <c r="D863" s="19"/>
      <c r="E863" s="19"/>
      <c r="F863" s="19"/>
      <c r="G863" s="19"/>
      <c r="H863" s="19"/>
      <c r="I863" s="19"/>
      <c r="J863" s="19"/>
      <c r="K863" s="19"/>
      <c r="L863" s="19"/>
      <c r="M863" s="19">
        <v>8401.0299999999988</v>
      </c>
    </row>
    <row r="864" spans="1:13" s="20" customFormat="1" x14ac:dyDescent="0.25">
      <c r="A864" s="21" t="s">
        <v>750</v>
      </c>
      <c r="B864" s="19"/>
      <c r="C864" s="19"/>
      <c r="D864" s="19"/>
      <c r="E864" s="19"/>
      <c r="F864" s="19"/>
      <c r="G864" s="19">
        <v>807.35</v>
      </c>
      <c r="H864" s="19"/>
      <c r="I864" s="19"/>
      <c r="J864" s="19"/>
      <c r="K864" s="19"/>
      <c r="L864" s="19"/>
      <c r="M864" s="19">
        <v>807.35</v>
      </c>
    </row>
    <row r="865" spans="1:13" s="20" customFormat="1" x14ac:dyDescent="0.25">
      <c r="A865" s="21" t="s">
        <v>46</v>
      </c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>
        <v>3500</v>
      </c>
      <c r="M865" s="19">
        <v>3500</v>
      </c>
    </row>
    <row r="866" spans="1:13" s="20" customFormat="1" x14ac:dyDescent="0.25">
      <c r="A866" s="21" t="s">
        <v>908</v>
      </c>
      <c r="B866" s="19"/>
      <c r="C866" s="19"/>
      <c r="D866" s="19"/>
      <c r="E866" s="19"/>
      <c r="F866" s="19"/>
      <c r="G866" s="19"/>
      <c r="H866" s="19"/>
      <c r="I866" s="19">
        <v>3174.49</v>
      </c>
      <c r="J866" s="19"/>
      <c r="K866" s="19"/>
      <c r="L866" s="19"/>
      <c r="M866" s="19">
        <v>3174.49</v>
      </c>
    </row>
    <row r="867" spans="1:13" s="20" customFormat="1" x14ac:dyDescent="0.25">
      <c r="A867" s="21" t="s">
        <v>4287</v>
      </c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>
        <v>6584.82</v>
      </c>
      <c r="M867" s="19">
        <v>6584.82</v>
      </c>
    </row>
    <row r="868" spans="1:13" s="20" customFormat="1" x14ac:dyDescent="0.25">
      <c r="A868" s="21" t="s">
        <v>3911</v>
      </c>
      <c r="B868" s="19"/>
      <c r="C868" s="19"/>
      <c r="D868" s="19"/>
      <c r="E868" s="19"/>
      <c r="F868" s="19"/>
      <c r="G868" s="19"/>
      <c r="H868" s="19"/>
      <c r="I868" s="19">
        <v>86.7</v>
      </c>
      <c r="J868" s="19"/>
      <c r="K868" s="19"/>
      <c r="L868" s="19"/>
      <c r="M868" s="19">
        <v>86.7</v>
      </c>
    </row>
    <row r="869" spans="1:13" s="20" customFormat="1" x14ac:dyDescent="0.25">
      <c r="A869" s="21" t="s">
        <v>8282</v>
      </c>
      <c r="B869" s="19"/>
      <c r="C869" s="19"/>
      <c r="D869" s="19"/>
      <c r="E869" s="19"/>
      <c r="F869" s="19"/>
      <c r="G869" s="19">
        <v>2389.75</v>
      </c>
      <c r="H869" s="19"/>
      <c r="I869" s="19"/>
      <c r="J869" s="19"/>
      <c r="K869" s="19"/>
      <c r="L869" s="19"/>
      <c r="M869" s="19">
        <v>2389.75</v>
      </c>
    </row>
    <row r="870" spans="1:13" s="20" customFormat="1" x14ac:dyDescent="0.25">
      <c r="A870" s="21" t="s">
        <v>3783</v>
      </c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>
        <v>3515.0600000000004</v>
      </c>
      <c r="M870" s="19">
        <v>3515.0600000000004</v>
      </c>
    </row>
    <row r="871" spans="1:13" s="20" customFormat="1" x14ac:dyDescent="0.25">
      <c r="A871" s="21" t="s">
        <v>4657</v>
      </c>
      <c r="B871" s="19">
        <v>6048.79</v>
      </c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>
        <v>6048.79</v>
      </c>
    </row>
    <row r="872" spans="1:13" s="20" customFormat="1" x14ac:dyDescent="0.25">
      <c r="A872" s="21" t="s">
        <v>4058</v>
      </c>
      <c r="B872" s="19"/>
      <c r="C872" s="19"/>
      <c r="D872" s="19"/>
      <c r="E872" s="19"/>
      <c r="F872" s="19"/>
      <c r="G872" s="19">
        <v>5747.5</v>
      </c>
      <c r="H872" s="19"/>
      <c r="I872" s="19"/>
      <c r="J872" s="19"/>
      <c r="K872" s="19"/>
      <c r="L872" s="19"/>
      <c r="M872" s="19">
        <v>5747.5</v>
      </c>
    </row>
    <row r="873" spans="1:13" s="20" customFormat="1" x14ac:dyDescent="0.25">
      <c r="A873" s="21" t="s">
        <v>3369</v>
      </c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>
        <v>3000</v>
      </c>
      <c r="M873" s="19">
        <v>3000</v>
      </c>
    </row>
    <row r="874" spans="1:13" s="20" customFormat="1" x14ac:dyDescent="0.25">
      <c r="A874" s="21" t="s">
        <v>4631</v>
      </c>
      <c r="B874" s="19"/>
      <c r="C874" s="19"/>
      <c r="D874" s="19">
        <v>605</v>
      </c>
      <c r="E874" s="19"/>
      <c r="F874" s="19"/>
      <c r="G874" s="19"/>
      <c r="H874" s="19"/>
      <c r="I874" s="19"/>
      <c r="J874" s="19"/>
      <c r="K874" s="19"/>
      <c r="L874" s="19"/>
      <c r="M874" s="19">
        <v>605</v>
      </c>
    </row>
    <row r="875" spans="1:13" s="20" customFormat="1" x14ac:dyDescent="0.25">
      <c r="A875" s="21" t="s">
        <v>777</v>
      </c>
      <c r="B875" s="19"/>
      <c r="C875" s="19"/>
      <c r="D875" s="19">
        <v>2649.9</v>
      </c>
      <c r="E875" s="19"/>
      <c r="F875" s="19"/>
      <c r="G875" s="19">
        <v>53087.66</v>
      </c>
      <c r="H875" s="19"/>
      <c r="I875" s="19"/>
      <c r="J875" s="19"/>
      <c r="K875" s="19"/>
      <c r="L875" s="19"/>
      <c r="M875" s="19">
        <v>55737.560000000005</v>
      </c>
    </row>
    <row r="876" spans="1:13" s="20" customFormat="1" x14ac:dyDescent="0.25">
      <c r="A876" s="21" t="s">
        <v>20</v>
      </c>
      <c r="B876" s="19"/>
      <c r="C876" s="19"/>
      <c r="D876" s="19"/>
      <c r="E876" s="19"/>
      <c r="F876" s="19"/>
      <c r="G876" s="19"/>
      <c r="H876" s="19"/>
      <c r="I876" s="19"/>
      <c r="J876" s="19"/>
      <c r="K876" s="19">
        <v>17829.350000000002</v>
      </c>
      <c r="L876" s="19">
        <v>7417.3</v>
      </c>
      <c r="M876" s="19">
        <v>25246.65</v>
      </c>
    </row>
    <row r="877" spans="1:13" s="20" customFormat="1" ht="25.5" x14ac:dyDescent="0.25">
      <c r="A877" s="21" t="s">
        <v>914</v>
      </c>
      <c r="B877" s="19"/>
      <c r="C877" s="19">
        <v>6171</v>
      </c>
      <c r="D877" s="19"/>
      <c r="E877" s="19"/>
      <c r="F877" s="19">
        <v>17303</v>
      </c>
      <c r="G877" s="19"/>
      <c r="H877" s="19"/>
      <c r="I877" s="19"/>
      <c r="J877" s="19"/>
      <c r="K877" s="19"/>
      <c r="L877" s="19"/>
      <c r="M877" s="19">
        <v>23474</v>
      </c>
    </row>
    <row r="878" spans="1:13" s="20" customFormat="1" x14ac:dyDescent="0.25">
      <c r="A878" s="21" t="s">
        <v>4861</v>
      </c>
      <c r="B878" s="19"/>
      <c r="C878" s="19"/>
      <c r="D878" s="19"/>
      <c r="E878" s="19"/>
      <c r="F878" s="19"/>
      <c r="G878" s="19"/>
      <c r="H878" s="19"/>
      <c r="I878" s="19"/>
      <c r="J878" s="19"/>
      <c r="K878" s="19">
        <v>2601.5</v>
      </c>
      <c r="L878" s="19"/>
      <c r="M878" s="19">
        <v>2601.5</v>
      </c>
    </row>
    <row r="879" spans="1:13" s="20" customFormat="1" x14ac:dyDescent="0.25">
      <c r="A879" s="21" t="s">
        <v>3295</v>
      </c>
      <c r="B879" s="19"/>
      <c r="C879" s="19"/>
      <c r="D879" s="19"/>
      <c r="E879" s="19"/>
      <c r="F879" s="19"/>
      <c r="G879" s="19"/>
      <c r="H879" s="19"/>
      <c r="I879" s="19"/>
      <c r="J879" s="19"/>
      <c r="K879" s="19">
        <v>1606.58</v>
      </c>
      <c r="L879" s="19"/>
      <c r="M879" s="19">
        <v>1606.58</v>
      </c>
    </row>
    <row r="880" spans="1:13" s="20" customFormat="1" x14ac:dyDescent="0.25">
      <c r="A880" s="21" t="s">
        <v>4822</v>
      </c>
      <c r="B880" s="19"/>
      <c r="C880" s="19"/>
      <c r="D880" s="19"/>
      <c r="E880" s="19"/>
      <c r="F880" s="19"/>
      <c r="G880" s="19"/>
      <c r="H880" s="19"/>
      <c r="I880" s="19"/>
      <c r="J880" s="19">
        <v>2653.0499999999997</v>
      </c>
      <c r="K880" s="19"/>
      <c r="L880" s="19"/>
      <c r="M880" s="19">
        <v>2653.0499999999997</v>
      </c>
    </row>
    <row r="881" spans="1:13" s="20" customFormat="1" x14ac:dyDescent="0.25">
      <c r="A881" s="21" t="s">
        <v>365</v>
      </c>
      <c r="B881" s="19"/>
      <c r="C881" s="19"/>
      <c r="D881" s="19"/>
      <c r="E881" s="19">
        <v>1379.4</v>
      </c>
      <c r="F881" s="19"/>
      <c r="G881" s="19"/>
      <c r="H881" s="19"/>
      <c r="I881" s="19"/>
      <c r="J881" s="19"/>
      <c r="K881" s="19"/>
      <c r="L881" s="19"/>
      <c r="M881" s="19">
        <v>1379.4</v>
      </c>
    </row>
    <row r="882" spans="1:13" s="20" customFormat="1" x14ac:dyDescent="0.25">
      <c r="A882" s="21" t="s">
        <v>3774</v>
      </c>
      <c r="B882" s="19"/>
      <c r="C882" s="19"/>
      <c r="D882" s="19"/>
      <c r="E882" s="19"/>
      <c r="F882" s="19"/>
      <c r="G882" s="19">
        <v>5989.5</v>
      </c>
      <c r="H882" s="19"/>
      <c r="I882" s="19"/>
      <c r="J882" s="19"/>
      <c r="K882" s="19">
        <v>10000</v>
      </c>
      <c r="L882" s="19"/>
      <c r="M882" s="19">
        <v>15989.5</v>
      </c>
    </row>
    <row r="883" spans="1:13" s="20" customFormat="1" x14ac:dyDescent="0.25">
      <c r="A883" s="21" t="s">
        <v>916</v>
      </c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>
        <v>580.79999999999995</v>
      </c>
      <c r="M883" s="19">
        <v>580.79999999999995</v>
      </c>
    </row>
    <row r="884" spans="1:13" s="20" customFormat="1" x14ac:dyDescent="0.25">
      <c r="A884" s="21" t="s">
        <v>8036</v>
      </c>
      <c r="B884" s="19"/>
      <c r="C884" s="19"/>
      <c r="D884" s="19"/>
      <c r="E884" s="19"/>
      <c r="F884" s="19"/>
      <c r="G884" s="19"/>
      <c r="H884" s="19"/>
      <c r="I884" s="19"/>
      <c r="J884" s="19">
        <v>968</v>
      </c>
      <c r="K884" s="19"/>
      <c r="L884" s="19"/>
      <c r="M884" s="19">
        <v>968</v>
      </c>
    </row>
    <row r="885" spans="1:13" s="20" customFormat="1" x14ac:dyDescent="0.25">
      <c r="A885" s="21" t="s">
        <v>5495</v>
      </c>
      <c r="B885" s="19"/>
      <c r="C885" s="19"/>
      <c r="D885" s="19"/>
      <c r="E885" s="19"/>
      <c r="F885" s="19"/>
      <c r="G885" s="19"/>
      <c r="H885" s="19">
        <v>750</v>
      </c>
      <c r="I885" s="19"/>
      <c r="J885" s="19"/>
      <c r="K885" s="19"/>
      <c r="L885" s="19"/>
      <c r="M885" s="19">
        <v>750</v>
      </c>
    </row>
    <row r="886" spans="1:13" s="20" customFormat="1" x14ac:dyDescent="0.25">
      <c r="A886" s="21" t="s">
        <v>8485</v>
      </c>
      <c r="B886" s="19">
        <v>1815</v>
      </c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>
        <v>1815</v>
      </c>
    </row>
    <row r="887" spans="1:13" s="20" customFormat="1" x14ac:dyDescent="0.25">
      <c r="A887" s="21" t="s">
        <v>1019</v>
      </c>
      <c r="B887" s="19"/>
      <c r="C887" s="19"/>
      <c r="D887" s="19"/>
      <c r="E887" s="19"/>
      <c r="F887" s="19"/>
      <c r="G887" s="19">
        <v>721.16</v>
      </c>
      <c r="H887" s="19"/>
      <c r="I887" s="19"/>
      <c r="J887" s="19"/>
      <c r="K887" s="19"/>
      <c r="L887" s="19"/>
      <c r="M887" s="19">
        <v>721.16</v>
      </c>
    </row>
    <row r="888" spans="1:13" s="20" customFormat="1" x14ac:dyDescent="0.25">
      <c r="A888" s="21" t="s">
        <v>933</v>
      </c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>
        <v>18146.55</v>
      </c>
      <c r="M888" s="19">
        <v>18146.55</v>
      </c>
    </row>
    <row r="889" spans="1:13" s="20" customFormat="1" x14ac:dyDescent="0.25">
      <c r="A889" s="21" t="s">
        <v>5712</v>
      </c>
      <c r="B889" s="19"/>
      <c r="C889" s="19"/>
      <c r="D889" s="19"/>
      <c r="E889" s="19"/>
      <c r="F889" s="19"/>
      <c r="G889" s="19">
        <v>1565.01</v>
      </c>
      <c r="H889" s="19"/>
      <c r="I889" s="19"/>
      <c r="J889" s="19"/>
      <c r="K889" s="19"/>
      <c r="L889" s="19"/>
      <c r="M889" s="19">
        <v>1565.01</v>
      </c>
    </row>
    <row r="890" spans="1:13" s="20" customFormat="1" x14ac:dyDescent="0.25">
      <c r="A890" s="21" t="s">
        <v>3679</v>
      </c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>
        <v>8000</v>
      </c>
      <c r="M890" s="19">
        <v>8000</v>
      </c>
    </row>
    <row r="891" spans="1:13" s="20" customFormat="1" x14ac:dyDescent="0.25">
      <c r="A891" s="21" t="s">
        <v>336</v>
      </c>
      <c r="B891" s="19">
        <v>89</v>
      </c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>
        <v>89</v>
      </c>
    </row>
    <row r="892" spans="1:13" s="20" customFormat="1" x14ac:dyDescent="0.25">
      <c r="A892" s="21" t="s">
        <v>2776</v>
      </c>
      <c r="B892" s="19"/>
      <c r="C892" s="19">
        <v>5999.18</v>
      </c>
      <c r="D892" s="19"/>
      <c r="E892" s="19"/>
      <c r="F892" s="19"/>
      <c r="G892" s="19"/>
      <c r="H892" s="19"/>
      <c r="I892" s="19"/>
      <c r="J892" s="19"/>
      <c r="K892" s="19"/>
      <c r="L892" s="19">
        <v>15840</v>
      </c>
      <c r="M892" s="19">
        <v>21839.18</v>
      </c>
    </row>
    <row r="893" spans="1:13" s="20" customFormat="1" x14ac:dyDescent="0.25">
      <c r="A893" s="21" t="s">
        <v>8568</v>
      </c>
      <c r="B893" s="19"/>
      <c r="C893" s="19"/>
      <c r="D893" s="19"/>
      <c r="E893" s="19"/>
      <c r="F893" s="19"/>
      <c r="G893" s="19"/>
      <c r="H893" s="19"/>
      <c r="I893" s="19">
        <v>3630</v>
      </c>
      <c r="J893" s="19"/>
      <c r="K893" s="19"/>
      <c r="L893" s="19"/>
      <c r="M893" s="19">
        <v>3630</v>
      </c>
    </row>
    <row r="894" spans="1:13" s="20" customFormat="1" x14ac:dyDescent="0.25">
      <c r="A894" s="21" t="s">
        <v>4348</v>
      </c>
      <c r="B894" s="19"/>
      <c r="C894" s="19"/>
      <c r="D894" s="19"/>
      <c r="E894" s="19"/>
      <c r="F894" s="19"/>
      <c r="G894" s="19"/>
      <c r="H894" s="19"/>
      <c r="I894" s="19">
        <v>1573</v>
      </c>
      <c r="J894" s="19"/>
      <c r="K894" s="19"/>
      <c r="L894" s="19"/>
      <c r="M894" s="19">
        <v>1573</v>
      </c>
    </row>
    <row r="895" spans="1:13" s="20" customFormat="1" x14ac:dyDescent="0.25">
      <c r="A895" s="21" t="s">
        <v>3740</v>
      </c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>
        <v>843.02</v>
      </c>
      <c r="M895" s="19">
        <v>843.02</v>
      </c>
    </row>
    <row r="896" spans="1:13" s="20" customFormat="1" x14ac:dyDescent="0.25">
      <c r="A896" s="21" t="s">
        <v>6219</v>
      </c>
      <c r="B896" s="19">
        <v>1996.5</v>
      </c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>
        <v>1996.5</v>
      </c>
    </row>
    <row r="897" spans="1:13" s="20" customFormat="1" x14ac:dyDescent="0.25">
      <c r="A897" s="21" t="s">
        <v>4710</v>
      </c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>
        <v>16128.2</v>
      </c>
      <c r="M897" s="19">
        <v>16128.2</v>
      </c>
    </row>
    <row r="898" spans="1:13" s="20" customFormat="1" x14ac:dyDescent="0.25">
      <c r="A898" s="21" t="s">
        <v>4101</v>
      </c>
      <c r="B898" s="19"/>
      <c r="C898" s="19">
        <v>832.18000000000006</v>
      </c>
      <c r="D898" s="19"/>
      <c r="E898" s="19"/>
      <c r="F898" s="19"/>
      <c r="G898" s="19"/>
      <c r="H898" s="19"/>
      <c r="I898" s="19"/>
      <c r="J898" s="19"/>
      <c r="K898" s="19"/>
      <c r="L898" s="19"/>
      <c r="M898" s="19">
        <v>832.18000000000006</v>
      </c>
    </row>
    <row r="899" spans="1:13" s="20" customFormat="1" x14ac:dyDescent="0.25">
      <c r="A899" s="21" t="s">
        <v>917</v>
      </c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>
        <v>8663.6</v>
      </c>
      <c r="M899" s="19">
        <v>8663.6</v>
      </c>
    </row>
    <row r="900" spans="1:13" s="20" customFormat="1" x14ac:dyDescent="0.25">
      <c r="A900" s="21" t="s">
        <v>3451</v>
      </c>
      <c r="B900" s="19"/>
      <c r="C900" s="19"/>
      <c r="D900" s="19"/>
      <c r="E900" s="19">
        <v>4720</v>
      </c>
      <c r="F900" s="19"/>
      <c r="G900" s="19"/>
      <c r="H900" s="19"/>
      <c r="I900" s="19"/>
      <c r="J900" s="19"/>
      <c r="K900" s="19"/>
      <c r="L900" s="19"/>
      <c r="M900" s="19">
        <v>4720</v>
      </c>
    </row>
    <row r="901" spans="1:13" s="20" customFormat="1" x14ac:dyDescent="0.25">
      <c r="A901" s="21" t="s">
        <v>4126</v>
      </c>
      <c r="B901" s="19"/>
      <c r="C901" s="19"/>
      <c r="D901" s="19"/>
      <c r="E901" s="19"/>
      <c r="F901" s="19">
        <v>2178</v>
      </c>
      <c r="G901" s="19">
        <v>462.22</v>
      </c>
      <c r="H901" s="19"/>
      <c r="I901" s="19"/>
      <c r="J901" s="19"/>
      <c r="K901" s="19"/>
      <c r="L901" s="19"/>
      <c r="M901" s="19">
        <v>2640.2200000000003</v>
      </c>
    </row>
    <row r="902" spans="1:13" s="20" customFormat="1" x14ac:dyDescent="0.25">
      <c r="A902" s="21" t="s">
        <v>50</v>
      </c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>
        <v>4500</v>
      </c>
      <c r="M902" s="19">
        <v>4500</v>
      </c>
    </row>
    <row r="903" spans="1:13" s="20" customFormat="1" x14ac:dyDescent="0.25">
      <c r="A903" s="21" t="s">
        <v>8580</v>
      </c>
      <c r="B903" s="19"/>
      <c r="C903" s="19"/>
      <c r="D903" s="19"/>
      <c r="E903" s="19"/>
      <c r="F903" s="19"/>
      <c r="G903" s="19"/>
      <c r="H903" s="19"/>
      <c r="I903" s="19">
        <v>6921.2</v>
      </c>
      <c r="J903" s="19"/>
      <c r="K903" s="19"/>
      <c r="L903" s="19"/>
      <c r="M903" s="19">
        <v>6921.2</v>
      </c>
    </row>
    <row r="904" spans="1:13" s="20" customFormat="1" x14ac:dyDescent="0.25">
      <c r="A904" s="21" t="s">
        <v>3554</v>
      </c>
      <c r="B904" s="19"/>
      <c r="C904" s="19"/>
      <c r="D904" s="19"/>
      <c r="E904" s="19"/>
      <c r="F904" s="19"/>
      <c r="G904" s="19"/>
      <c r="H904" s="19"/>
      <c r="I904" s="19"/>
      <c r="J904" s="19"/>
      <c r="K904" s="19">
        <v>423.5</v>
      </c>
      <c r="L904" s="19"/>
      <c r="M904" s="19">
        <v>423.5</v>
      </c>
    </row>
    <row r="905" spans="1:13" s="20" customFormat="1" x14ac:dyDescent="0.25">
      <c r="A905" s="21" t="s">
        <v>6037</v>
      </c>
      <c r="B905" s="19"/>
      <c r="C905" s="19"/>
      <c r="D905" s="19"/>
      <c r="E905" s="19"/>
      <c r="F905" s="19"/>
      <c r="G905" s="19"/>
      <c r="H905" s="19"/>
      <c r="I905" s="19">
        <v>9448.2800000000007</v>
      </c>
      <c r="J905" s="19"/>
      <c r="K905" s="19"/>
      <c r="L905" s="19"/>
      <c r="M905" s="19">
        <v>9448.2800000000007</v>
      </c>
    </row>
    <row r="906" spans="1:13" s="20" customFormat="1" x14ac:dyDescent="0.25">
      <c r="A906" s="21" t="s">
        <v>8654</v>
      </c>
      <c r="B906" s="19"/>
      <c r="C906" s="19"/>
      <c r="D906" s="19"/>
      <c r="E906" s="19"/>
      <c r="F906" s="19"/>
      <c r="G906" s="19"/>
      <c r="H906" s="19">
        <v>5989.5</v>
      </c>
      <c r="I906" s="19"/>
      <c r="J906" s="19"/>
      <c r="K906" s="19"/>
      <c r="L906" s="19"/>
      <c r="M906" s="19">
        <v>5989.5</v>
      </c>
    </row>
    <row r="907" spans="1:13" s="20" customFormat="1" x14ac:dyDescent="0.25">
      <c r="A907" s="21" t="s">
        <v>73</v>
      </c>
      <c r="B907" s="19"/>
      <c r="C907" s="19"/>
      <c r="D907" s="19"/>
      <c r="E907" s="19"/>
      <c r="F907" s="19"/>
      <c r="G907" s="19"/>
      <c r="H907" s="19">
        <v>484</v>
      </c>
      <c r="I907" s="19"/>
      <c r="J907" s="19"/>
      <c r="K907" s="19"/>
      <c r="L907" s="19">
        <v>250</v>
      </c>
      <c r="M907" s="19">
        <v>734</v>
      </c>
    </row>
    <row r="908" spans="1:13" s="20" customFormat="1" x14ac:dyDescent="0.25">
      <c r="A908" s="21" t="s">
        <v>2402</v>
      </c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>
        <v>5044.1900000000005</v>
      </c>
      <c r="M908" s="19">
        <v>5044.1900000000005</v>
      </c>
    </row>
    <row r="909" spans="1:13" s="20" customFormat="1" x14ac:dyDescent="0.25">
      <c r="A909" s="21" t="s">
        <v>8031</v>
      </c>
      <c r="B909" s="19"/>
      <c r="C909" s="19"/>
      <c r="D909" s="19">
        <v>450</v>
      </c>
      <c r="E909" s="19"/>
      <c r="F909" s="19"/>
      <c r="G909" s="19"/>
      <c r="H909" s="19"/>
      <c r="I909" s="19"/>
      <c r="J909" s="19"/>
      <c r="K909" s="19"/>
      <c r="L909" s="19"/>
      <c r="M909" s="19">
        <v>450</v>
      </c>
    </row>
    <row r="910" spans="1:13" s="20" customFormat="1" x14ac:dyDescent="0.25">
      <c r="A910" s="21" t="s">
        <v>752</v>
      </c>
      <c r="B910" s="19"/>
      <c r="C910" s="19"/>
      <c r="D910" s="19"/>
      <c r="E910" s="19"/>
      <c r="F910" s="19"/>
      <c r="G910" s="19">
        <v>2420</v>
      </c>
      <c r="H910" s="19"/>
      <c r="I910" s="19"/>
      <c r="J910" s="19"/>
      <c r="K910" s="19"/>
      <c r="L910" s="19"/>
      <c r="M910" s="19">
        <v>2420</v>
      </c>
    </row>
    <row r="911" spans="1:13" s="20" customFormat="1" x14ac:dyDescent="0.25">
      <c r="A911" s="21" t="s">
        <v>4660</v>
      </c>
      <c r="B911" s="19">
        <v>60.5</v>
      </c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>
        <v>60.5</v>
      </c>
    </row>
    <row r="912" spans="1:13" s="20" customFormat="1" x14ac:dyDescent="0.25">
      <c r="A912" s="21" t="s">
        <v>919</v>
      </c>
      <c r="B912" s="19"/>
      <c r="C912" s="19"/>
      <c r="D912" s="19">
        <v>121</v>
      </c>
      <c r="E912" s="19"/>
      <c r="F912" s="19"/>
      <c r="G912" s="19">
        <v>129</v>
      </c>
      <c r="H912" s="19">
        <v>100.8</v>
      </c>
      <c r="I912" s="19"/>
      <c r="J912" s="19"/>
      <c r="K912" s="19"/>
      <c r="L912" s="19">
        <v>201.6</v>
      </c>
      <c r="M912" s="19">
        <v>552.4</v>
      </c>
    </row>
    <row r="913" spans="1:13" s="20" customFormat="1" x14ac:dyDescent="0.25">
      <c r="A913" s="21" t="s">
        <v>8323</v>
      </c>
      <c r="B913" s="19"/>
      <c r="C913" s="19"/>
      <c r="D913" s="19"/>
      <c r="E913" s="19"/>
      <c r="F913" s="19"/>
      <c r="G913" s="19">
        <v>1220.01</v>
      </c>
      <c r="H913" s="19"/>
      <c r="I913" s="19"/>
      <c r="J913" s="19"/>
      <c r="K913" s="19"/>
      <c r="L913" s="19"/>
      <c r="M913" s="19">
        <v>1220.01</v>
      </c>
    </row>
    <row r="914" spans="1:13" s="20" customFormat="1" x14ac:dyDescent="0.25">
      <c r="A914" s="21" t="s">
        <v>4222</v>
      </c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>
        <v>13068</v>
      </c>
      <c r="M914" s="19">
        <v>13068</v>
      </c>
    </row>
    <row r="915" spans="1:13" s="20" customFormat="1" x14ac:dyDescent="0.25">
      <c r="A915" s="21" t="s">
        <v>385</v>
      </c>
      <c r="B915" s="19"/>
      <c r="C915" s="19"/>
      <c r="D915" s="19"/>
      <c r="E915" s="19"/>
      <c r="F915" s="19"/>
      <c r="G915" s="19"/>
      <c r="H915" s="19"/>
      <c r="I915" s="19"/>
      <c r="J915" s="19"/>
      <c r="K915" s="19">
        <v>4341.8</v>
      </c>
      <c r="L915" s="19">
        <v>3260.24</v>
      </c>
      <c r="M915" s="19">
        <v>7602.04</v>
      </c>
    </row>
    <row r="916" spans="1:13" s="20" customFormat="1" x14ac:dyDescent="0.25">
      <c r="A916" s="21" t="s">
        <v>6307</v>
      </c>
      <c r="B916" s="19">
        <v>7134.16</v>
      </c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>
        <v>7134.16</v>
      </c>
    </row>
    <row r="917" spans="1:13" s="20" customFormat="1" x14ac:dyDescent="0.25">
      <c r="A917" s="21" t="s">
        <v>8703</v>
      </c>
      <c r="B917" s="19"/>
      <c r="C917" s="19"/>
      <c r="D917" s="19"/>
      <c r="E917" s="19"/>
      <c r="F917" s="19"/>
      <c r="G917" s="19">
        <v>7053.82</v>
      </c>
      <c r="H917" s="19"/>
      <c r="I917" s="19"/>
      <c r="J917" s="19"/>
      <c r="K917" s="19"/>
      <c r="L917" s="19"/>
      <c r="M917" s="19">
        <v>7053.82</v>
      </c>
    </row>
    <row r="918" spans="1:13" s="20" customFormat="1" x14ac:dyDescent="0.25">
      <c r="A918" s="21" t="s">
        <v>339</v>
      </c>
      <c r="B918" s="19"/>
      <c r="C918" s="19"/>
      <c r="D918" s="19"/>
      <c r="E918" s="19">
        <v>21575.05</v>
      </c>
      <c r="F918" s="19"/>
      <c r="G918" s="19"/>
      <c r="H918" s="19">
        <v>556.6</v>
      </c>
      <c r="I918" s="19"/>
      <c r="J918" s="19"/>
      <c r="K918" s="19"/>
      <c r="L918" s="19"/>
      <c r="M918" s="19">
        <v>22131.649999999998</v>
      </c>
    </row>
    <row r="919" spans="1:13" s="20" customFormat="1" ht="25.5" x14ac:dyDescent="0.25">
      <c r="A919" s="21" t="s">
        <v>5436</v>
      </c>
      <c r="B919" s="19">
        <v>3945</v>
      </c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>
        <v>3945</v>
      </c>
    </row>
    <row r="920" spans="1:13" s="20" customFormat="1" x14ac:dyDescent="0.25">
      <c r="A920" s="21" t="s">
        <v>984</v>
      </c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>
        <v>40443.770000000004</v>
      </c>
      <c r="M920" s="19">
        <v>40443.770000000004</v>
      </c>
    </row>
    <row r="921" spans="1:13" s="20" customFormat="1" x14ac:dyDescent="0.25">
      <c r="A921" s="21" t="s">
        <v>4343</v>
      </c>
      <c r="B921" s="19"/>
      <c r="C921" s="19">
        <v>3993</v>
      </c>
      <c r="D921" s="19"/>
      <c r="E921" s="19"/>
      <c r="F921" s="19"/>
      <c r="G921" s="19"/>
      <c r="H921" s="19"/>
      <c r="I921" s="19"/>
      <c r="J921" s="19"/>
      <c r="K921" s="19"/>
      <c r="L921" s="19"/>
      <c r="M921" s="19">
        <v>3993</v>
      </c>
    </row>
    <row r="922" spans="1:13" s="20" customFormat="1" x14ac:dyDescent="0.25">
      <c r="A922" s="21" t="s">
        <v>421</v>
      </c>
      <c r="B922" s="19"/>
      <c r="C922" s="19"/>
      <c r="D922" s="19"/>
      <c r="E922" s="19"/>
      <c r="F922" s="19">
        <v>7392</v>
      </c>
      <c r="G922" s="19"/>
      <c r="H922" s="19"/>
      <c r="I922" s="19"/>
      <c r="J922" s="19"/>
      <c r="K922" s="19"/>
      <c r="L922" s="19"/>
      <c r="M922" s="19">
        <v>7392</v>
      </c>
    </row>
    <row r="923" spans="1:13" s="20" customFormat="1" x14ac:dyDescent="0.25">
      <c r="A923" s="21" t="s">
        <v>4391</v>
      </c>
      <c r="B923" s="19"/>
      <c r="C923" s="19"/>
      <c r="D923" s="19"/>
      <c r="E923" s="19"/>
      <c r="F923" s="19"/>
      <c r="G923" s="19"/>
      <c r="H923" s="19"/>
      <c r="I923" s="19"/>
      <c r="J923" s="19"/>
      <c r="K923" s="19">
        <v>604</v>
      </c>
      <c r="L923" s="19"/>
      <c r="M923" s="19">
        <v>604</v>
      </c>
    </row>
    <row r="924" spans="1:13" s="20" customFormat="1" x14ac:dyDescent="0.25">
      <c r="A924" s="21" t="s">
        <v>923</v>
      </c>
      <c r="B924" s="19"/>
      <c r="C924" s="19"/>
      <c r="D924" s="19"/>
      <c r="E924" s="19"/>
      <c r="F924" s="19"/>
      <c r="G924" s="19"/>
      <c r="H924" s="19"/>
      <c r="I924" s="19"/>
      <c r="J924" s="19">
        <v>1476.2</v>
      </c>
      <c r="K924" s="19"/>
      <c r="L924" s="19"/>
      <c r="M924" s="19">
        <v>1476.2</v>
      </c>
    </row>
    <row r="925" spans="1:13" s="20" customFormat="1" x14ac:dyDescent="0.25">
      <c r="A925" s="21" t="s">
        <v>283</v>
      </c>
      <c r="B925" s="19">
        <v>676.36</v>
      </c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>
        <v>676.36</v>
      </c>
    </row>
    <row r="926" spans="1:13" s="20" customFormat="1" x14ac:dyDescent="0.25">
      <c r="A926" s="21" t="s">
        <v>80</v>
      </c>
      <c r="B926" s="19">
        <v>7253.95</v>
      </c>
      <c r="C926" s="19"/>
      <c r="D926" s="19">
        <v>66.680000000000007</v>
      </c>
      <c r="E926" s="19"/>
      <c r="F926" s="19"/>
      <c r="G926" s="19">
        <v>800</v>
      </c>
      <c r="H926" s="19"/>
      <c r="I926" s="19"/>
      <c r="J926" s="19"/>
      <c r="K926" s="19">
        <v>1509.13</v>
      </c>
      <c r="L926" s="19">
        <v>4085.2200000000003</v>
      </c>
      <c r="M926" s="19">
        <v>13714.98</v>
      </c>
    </row>
    <row r="927" spans="1:13" s="20" customFormat="1" x14ac:dyDescent="0.25">
      <c r="A927" s="21" t="s">
        <v>985</v>
      </c>
      <c r="B927" s="19"/>
      <c r="C927" s="19"/>
      <c r="D927" s="19"/>
      <c r="E927" s="19"/>
      <c r="F927" s="19"/>
      <c r="G927" s="19"/>
      <c r="H927" s="19"/>
      <c r="I927" s="19"/>
      <c r="J927" s="19"/>
      <c r="K927" s="19">
        <v>795.37</v>
      </c>
      <c r="L927" s="19"/>
      <c r="M927" s="19">
        <v>795.37</v>
      </c>
    </row>
    <row r="928" spans="1:13" s="20" customFormat="1" x14ac:dyDescent="0.25">
      <c r="A928" s="21" t="s">
        <v>3455</v>
      </c>
      <c r="B928" s="19"/>
      <c r="C928" s="19"/>
      <c r="D928" s="19"/>
      <c r="E928" s="19">
        <v>2925</v>
      </c>
      <c r="F928" s="19"/>
      <c r="G928" s="19"/>
      <c r="H928" s="19"/>
      <c r="I928" s="19"/>
      <c r="J928" s="19"/>
      <c r="K928" s="19"/>
      <c r="L928" s="19"/>
      <c r="M928" s="19">
        <v>2925</v>
      </c>
    </row>
    <row r="929" spans="1:13" s="20" customFormat="1" x14ac:dyDescent="0.25">
      <c r="A929" s="21" t="s">
        <v>8194</v>
      </c>
      <c r="B929" s="19"/>
      <c r="C929" s="19">
        <v>679.19</v>
      </c>
      <c r="D929" s="19"/>
      <c r="E929" s="19"/>
      <c r="F929" s="19"/>
      <c r="G929" s="19"/>
      <c r="H929" s="19"/>
      <c r="I929" s="19"/>
      <c r="J929" s="19"/>
      <c r="K929" s="19"/>
      <c r="L929" s="19"/>
      <c r="M929" s="19">
        <v>679.19</v>
      </c>
    </row>
    <row r="930" spans="1:13" s="20" customFormat="1" x14ac:dyDescent="0.25">
      <c r="A930" s="21" t="s">
        <v>621</v>
      </c>
      <c r="B930" s="19"/>
      <c r="C930" s="19"/>
      <c r="D930" s="19"/>
      <c r="E930" s="19"/>
      <c r="F930" s="19"/>
      <c r="G930" s="19"/>
      <c r="H930" s="19">
        <v>1137.4000000000001</v>
      </c>
      <c r="I930" s="19"/>
      <c r="J930" s="19"/>
      <c r="K930" s="19"/>
      <c r="L930" s="19"/>
      <c r="M930" s="19">
        <v>1137.4000000000001</v>
      </c>
    </row>
    <row r="931" spans="1:13" s="20" customFormat="1" x14ac:dyDescent="0.25">
      <c r="A931" s="21" t="s">
        <v>4585</v>
      </c>
      <c r="B931" s="19">
        <v>165</v>
      </c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>
        <v>165</v>
      </c>
    </row>
    <row r="932" spans="1:13" s="20" customFormat="1" x14ac:dyDescent="0.25">
      <c r="A932" s="21" t="s">
        <v>929</v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>
        <v>3000</v>
      </c>
      <c r="L932" s="19"/>
      <c r="M932" s="19">
        <v>3000</v>
      </c>
    </row>
    <row r="933" spans="1:13" s="20" customFormat="1" x14ac:dyDescent="0.25">
      <c r="A933" s="21" t="s">
        <v>3176</v>
      </c>
      <c r="B933" s="19"/>
      <c r="C933" s="19"/>
      <c r="D933" s="19"/>
      <c r="E933" s="19"/>
      <c r="F933" s="19"/>
      <c r="G933" s="19"/>
      <c r="H933" s="19">
        <v>14556.3</v>
      </c>
      <c r="I933" s="19"/>
      <c r="J933" s="19"/>
      <c r="K933" s="19"/>
      <c r="L933" s="19"/>
      <c r="M933" s="19">
        <v>14556.3</v>
      </c>
    </row>
    <row r="934" spans="1:13" s="20" customFormat="1" x14ac:dyDescent="0.25">
      <c r="A934" s="21" t="s">
        <v>3928</v>
      </c>
      <c r="B934" s="19"/>
      <c r="C934" s="19"/>
      <c r="D934" s="19">
        <v>278.68</v>
      </c>
      <c r="E934" s="19"/>
      <c r="F934" s="19"/>
      <c r="G934" s="19"/>
      <c r="H934" s="19"/>
      <c r="I934" s="19"/>
      <c r="J934" s="19"/>
      <c r="K934" s="19">
        <v>1980.23</v>
      </c>
      <c r="L934" s="19"/>
      <c r="M934" s="19">
        <v>2258.91</v>
      </c>
    </row>
    <row r="935" spans="1:13" s="20" customFormat="1" x14ac:dyDescent="0.25">
      <c r="A935" s="21" t="s">
        <v>3346</v>
      </c>
      <c r="B935" s="19"/>
      <c r="C935" s="19"/>
      <c r="D935" s="19"/>
      <c r="E935" s="19"/>
      <c r="F935" s="19"/>
      <c r="G935" s="19"/>
      <c r="H935" s="19">
        <v>5462.4</v>
      </c>
      <c r="I935" s="19"/>
      <c r="J935" s="19"/>
      <c r="K935" s="19"/>
      <c r="L935" s="19"/>
      <c r="M935" s="19">
        <v>5462.4</v>
      </c>
    </row>
    <row r="936" spans="1:13" s="20" customFormat="1" x14ac:dyDescent="0.25">
      <c r="A936" s="21" t="s">
        <v>7981</v>
      </c>
      <c r="B936" s="19">
        <v>653.4</v>
      </c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>
        <v>653.4</v>
      </c>
    </row>
    <row r="937" spans="1:13" s="20" customFormat="1" x14ac:dyDescent="0.25">
      <c r="A937" s="21" t="s">
        <v>348</v>
      </c>
      <c r="B937" s="19">
        <v>7346.68</v>
      </c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>
        <v>7346.68</v>
      </c>
    </row>
    <row r="938" spans="1:13" s="20" customFormat="1" x14ac:dyDescent="0.25">
      <c r="A938" s="21" t="s">
        <v>5322</v>
      </c>
      <c r="B938" s="19"/>
      <c r="C938" s="19"/>
      <c r="D938" s="19"/>
      <c r="E938" s="19"/>
      <c r="F938" s="19"/>
      <c r="G938" s="19"/>
      <c r="H938" s="19"/>
      <c r="I938" s="19">
        <v>667.92</v>
      </c>
      <c r="J938" s="19"/>
      <c r="K938" s="19"/>
      <c r="L938" s="19"/>
      <c r="M938" s="19">
        <v>667.92</v>
      </c>
    </row>
    <row r="939" spans="1:13" s="20" customFormat="1" ht="25.5" x14ac:dyDescent="0.25">
      <c r="A939" s="21" t="s">
        <v>8518</v>
      </c>
      <c r="B939" s="19">
        <v>2420</v>
      </c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>
        <v>2420</v>
      </c>
    </row>
    <row r="940" spans="1:13" s="20" customFormat="1" x14ac:dyDescent="0.25">
      <c r="A940" s="21" t="s">
        <v>1088</v>
      </c>
      <c r="B940" s="19"/>
      <c r="C940" s="19"/>
      <c r="D940" s="19"/>
      <c r="E940" s="19"/>
      <c r="F940" s="19"/>
      <c r="G940" s="19">
        <v>50</v>
      </c>
      <c r="H940" s="19"/>
      <c r="I940" s="19"/>
      <c r="J940" s="19"/>
      <c r="K940" s="19"/>
      <c r="L940" s="19"/>
      <c r="M940" s="19">
        <v>50</v>
      </c>
    </row>
    <row r="941" spans="1:13" s="20" customFormat="1" x14ac:dyDescent="0.25">
      <c r="A941" s="21" t="s">
        <v>986</v>
      </c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>
        <v>792.72</v>
      </c>
      <c r="M941" s="19">
        <v>792.72</v>
      </c>
    </row>
    <row r="942" spans="1:13" s="20" customFormat="1" x14ac:dyDescent="0.25">
      <c r="A942" s="21" t="s">
        <v>3458</v>
      </c>
      <c r="B942" s="19"/>
      <c r="C942" s="19"/>
      <c r="D942" s="19"/>
      <c r="E942" s="19">
        <v>3690</v>
      </c>
      <c r="F942" s="19"/>
      <c r="G942" s="19"/>
      <c r="H942" s="19"/>
      <c r="I942" s="19"/>
      <c r="J942" s="19"/>
      <c r="K942" s="19"/>
      <c r="L942" s="19"/>
      <c r="M942" s="19">
        <v>3690</v>
      </c>
    </row>
    <row r="943" spans="1:13" s="20" customFormat="1" x14ac:dyDescent="0.25">
      <c r="A943" s="21" t="s">
        <v>1688</v>
      </c>
      <c r="B943" s="19"/>
      <c r="C943" s="19"/>
      <c r="D943" s="19"/>
      <c r="E943" s="19"/>
      <c r="F943" s="19"/>
      <c r="G943" s="19"/>
      <c r="H943" s="19"/>
      <c r="I943" s="19"/>
      <c r="J943" s="19"/>
      <c r="K943" s="19">
        <v>6000</v>
      </c>
      <c r="L943" s="19"/>
      <c r="M943" s="19">
        <v>6000</v>
      </c>
    </row>
    <row r="944" spans="1:13" s="20" customFormat="1" x14ac:dyDescent="0.25">
      <c r="A944" s="21" t="s">
        <v>837</v>
      </c>
      <c r="B944" s="19">
        <v>3025</v>
      </c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>
        <v>3025</v>
      </c>
    </row>
    <row r="945" spans="1:13" s="20" customFormat="1" ht="25.5" x14ac:dyDescent="0.25">
      <c r="A945" s="21" t="s">
        <v>344</v>
      </c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>
        <v>2665.16</v>
      </c>
      <c r="M945" s="19">
        <v>2665.16</v>
      </c>
    </row>
    <row r="946" spans="1:13" s="20" customFormat="1" x14ac:dyDescent="0.25">
      <c r="A946" s="21" t="s">
        <v>8607</v>
      </c>
      <c r="B946" s="19"/>
      <c r="C946" s="19"/>
      <c r="D946" s="19"/>
      <c r="E946" s="19"/>
      <c r="F946" s="19"/>
      <c r="G946" s="19"/>
      <c r="H946" s="19"/>
      <c r="I946" s="19"/>
      <c r="J946" s="19"/>
      <c r="K946" s="19">
        <v>5000</v>
      </c>
      <c r="L946" s="19"/>
      <c r="M946" s="19">
        <v>5000</v>
      </c>
    </row>
    <row r="947" spans="1:13" s="20" customFormat="1" x14ac:dyDescent="0.25">
      <c r="A947" s="21" t="s">
        <v>8593</v>
      </c>
      <c r="B947" s="19">
        <v>4235</v>
      </c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>
        <v>4235</v>
      </c>
    </row>
    <row r="948" spans="1:13" s="20" customFormat="1" x14ac:dyDescent="0.25">
      <c r="A948" s="21" t="s">
        <v>935</v>
      </c>
      <c r="B948" s="19">
        <v>7257.58</v>
      </c>
      <c r="C948" s="19"/>
      <c r="D948" s="19">
        <v>18041.099999999999</v>
      </c>
      <c r="E948" s="19"/>
      <c r="F948" s="19"/>
      <c r="G948" s="19">
        <v>1210</v>
      </c>
      <c r="H948" s="19">
        <v>5808</v>
      </c>
      <c r="I948" s="19"/>
      <c r="J948" s="19">
        <v>1706.1</v>
      </c>
      <c r="K948" s="19">
        <v>9979.48</v>
      </c>
      <c r="L948" s="19"/>
      <c r="M948" s="19">
        <v>44002.259999999995</v>
      </c>
    </row>
    <row r="949" spans="1:13" s="20" customFormat="1" x14ac:dyDescent="0.25">
      <c r="A949" s="21" t="s">
        <v>3707</v>
      </c>
      <c r="B949" s="19">
        <v>5960</v>
      </c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>
        <v>5960</v>
      </c>
    </row>
    <row r="950" spans="1:13" s="20" customFormat="1" x14ac:dyDescent="0.25">
      <c r="A950" s="21" t="s">
        <v>784</v>
      </c>
      <c r="B950" s="19"/>
      <c r="C950" s="19"/>
      <c r="D950" s="19"/>
      <c r="E950" s="19"/>
      <c r="F950" s="19"/>
      <c r="G950" s="19">
        <v>798.6</v>
      </c>
      <c r="H950" s="19"/>
      <c r="I950" s="19"/>
      <c r="J950" s="19"/>
      <c r="K950" s="19"/>
      <c r="L950" s="19"/>
      <c r="M950" s="19">
        <v>798.6</v>
      </c>
    </row>
    <row r="951" spans="1:13" s="20" customFormat="1" x14ac:dyDescent="0.25">
      <c r="A951" s="21" t="s">
        <v>347</v>
      </c>
      <c r="B951" s="19"/>
      <c r="C951" s="19"/>
      <c r="D951" s="19"/>
      <c r="E951" s="19"/>
      <c r="F951" s="19"/>
      <c r="G951" s="19"/>
      <c r="H951" s="19">
        <v>21152.010000000002</v>
      </c>
      <c r="I951" s="19"/>
      <c r="J951" s="19"/>
      <c r="K951" s="19"/>
      <c r="L951" s="19"/>
      <c r="M951" s="19">
        <v>21152.010000000002</v>
      </c>
    </row>
    <row r="952" spans="1:13" s="20" customFormat="1" x14ac:dyDescent="0.25">
      <c r="A952" s="21" t="s">
        <v>89</v>
      </c>
      <c r="B952" s="19"/>
      <c r="C952" s="19"/>
      <c r="D952" s="19"/>
      <c r="E952" s="19"/>
      <c r="F952" s="19"/>
      <c r="G952" s="19">
        <v>500</v>
      </c>
      <c r="H952" s="19"/>
      <c r="I952" s="19"/>
      <c r="J952" s="19"/>
      <c r="K952" s="19"/>
      <c r="L952" s="19"/>
      <c r="M952" s="19">
        <v>500</v>
      </c>
    </row>
    <row r="953" spans="1:13" s="20" customFormat="1" x14ac:dyDescent="0.25">
      <c r="A953" s="21" t="s">
        <v>71</v>
      </c>
      <c r="B953" s="19"/>
      <c r="C953" s="19"/>
      <c r="D953" s="19"/>
      <c r="E953" s="19"/>
      <c r="F953" s="19"/>
      <c r="G953" s="19">
        <v>958.32</v>
      </c>
      <c r="H953" s="19"/>
      <c r="I953" s="19"/>
      <c r="J953" s="19"/>
      <c r="K953" s="19"/>
      <c r="L953" s="19"/>
      <c r="M953" s="19">
        <v>958.32</v>
      </c>
    </row>
    <row r="954" spans="1:13" s="20" customFormat="1" x14ac:dyDescent="0.25">
      <c r="A954" s="21" t="s">
        <v>5509</v>
      </c>
      <c r="B954" s="19">
        <v>4986.67</v>
      </c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>
        <v>4986.67</v>
      </c>
    </row>
    <row r="955" spans="1:13" s="20" customFormat="1" x14ac:dyDescent="0.25">
      <c r="A955" s="21" t="s">
        <v>940</v>
      </c>
      <c r="B955" s="19"/>
      <c r="C955" s="19"/>
      <c r="D955" s="19"/>
      <c r="E955" s="19"/>
      <c r="F955" s="19"/>
      <c r="G955" s="19"/>
      <c r="H955" s="19"/>
      <c r="I955" s="19"/>
      <c r="J955" s="19">
        <v>257.7</v>
      </c>
      <c r="K955" s="19"/>
      <c r="L955" s="19"/>
      <c r="M955" s="19">
        <v>257.7</v>
      </c>
    </row>
    <row r="956" spans="1:13" s="20" customFormat="1" x14ac:dyDescent="0.25">
      <c r="A956" s="21" t="s">
        <v>278</v>
      </c>
      <c r="B956" s="19">
        <v>941500.45000000019</v>
      </c>
      <c r="C956" s="19">
        <v>363918.92</v>
      </c>
      <c r="D956" s="19">
        <v>473129.55999999994</v>
      </c>
      <c r="E956" s="19">
        <v>324166</v>
      </c>
      <c r="F956" s="19">
        <v>291266.93</v>
      </c>
      <c r="G956" s="19">
        <v>1034803.5600000002</v>
      </c>
      <c r="H956" s="19">
        <v>321478.38</v>
      </c>
      <c r="I956" s="19">
        <v>201068.77000000005</v>
      </c>
      <c r="J956" s="19">
        <v>229547.18</v>
      </c>
      <c r="K956" s="19">
        <v>850222.7999999997</v>
      </c>
      <c r="L956" s="19">
        <v>1142309.47</v>
      </c>
      <c r="M956" s="19">
        <v>6173412.0200000014</v>
      </c>
    </row>
    <row r="957" spans="1:13" s="20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 s="48"/>
    </row>
    <row r="962" spans="1:13" s="20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 s="48"/>
    </row>
    <row r="963" spans="1:13" s="20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 s="48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48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48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7" fitToHeight="0" orientation="landscape" r:id="rId2"/>
  <headerFooter>
    <oddHeader>&amp;C&amp;"Arial Narrow,Negrita"&amp;14&amp;URELACION DE CONTRATOS MENORES AYUNTAMIENTO DE VALLADOLID POR AREAS - EJERCICIO 2024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659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6.75" customHeight="1" x14ac:dyDescent="0.25">
      <c r="A1" s="41" t="s">
        <v>8771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41" t="s">
        <v>278</v>
      </c>
    </row>
    <row r="2" spans="1:13" x14ac:dyDescent="0.25">
      <c r="A2" s="66" t="s">
        <v>300</v>
      </c>
      <c r="B2" s="19">
        <v>375.1</v>
      </c>
      <c r="C2" s="19"/>
      <c r="D2" s="19">
        <v>2407.11</v>
      </c>
      <c r="E2" s="19"/>
      <c r="F2" s="19"/>
      <c r="G2" s="19">
        <v>493.14</v>
      </c>
      <c r="H2" s="19"/>
      <c r="I2" s="19"/>
      <c r="J2" s="19"/>
      <c r="K2" s="19">
        <v>6.06</v>
      </c>
      <c r="L2" s="19">
        <v>148.94999999999999</v>
      </c>
      <c r="M2" s="23">
        <f>SUM(Tabla2[[#This Row],[01. Alcaldía]:[11. Salud pública y seguridad ciudadana]])</f>
        <v>3430.3599999999997</v>
      </c>
    </row>
    <row r="3" spans="1:13" x14ac:dyDescent="0.25">
      <c r="A3" s="66" t="s">
        <v>3598</v>
      </c>
      <c r="B3" s="19">
        <v>17303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23">
        <f>SUM(Tabla2[[#This Row],[01. Alcaldía]:[11. Salud pública y seguridad ciudadana]])</f>
        <v>17303</v>
      </c>
    </row>
    <row r="4" spans="1:13" x14ac:dyDescent="0.25">
      <c r="A4" s="66" t="s">
        <v>3626</v>
      </c>
      <c r="B4" s="19"/>
      <c r="C4" s="19"/>
      <c r="D4" s="19"/>
      <c r="E4" s="19"/>
      <c r="F4" s="19"/>
      <c r="G4" s="19">
        <v>500</v>
      </c>
      <c r="H4" s="19"/>
      <c r="I4" s="19"/>
      <c r="J4" s="19"/>
      <c r="K4" s="19">
        <v>500</v>
      </c>
      <c r="L4" s="19"/>
      <c r="M4" s="23">
        <f>SUM(Tabla2[[#This Row],[01. Alcaldía]:[11. Salud pública y seguridad ciudadana]])</f>
        <v>1000</v>
      </c>
    </row>
    <row r="5" spans="1:13" x14ac:dyDescent="0.25">
      <c r="A5" s="66" t="s">
        <v>6478</v>
      </c>
      <c r="B5" s="19"/>
      <c r="C5" s="19"/>
      <c r="D5" s="19"/>
      <c r="E5" s="19"/>
      <c r="F5" s="19"/>
      <c r="G5" s="19"/>
      <c r="H5" s="19"/>
      <c r="I5" s="19"/>
      <c r="J5" s="19"/>
      <c r="K5" s="19">
        <v>9000</v>
      </c>
      <c r="L5" s="19"/>
      <c r="M5" s="23">
        <f>SUM(Tabla2[[#This Row],[01. Alcaldía]:[11. Salud pública y seguridad ciudadana]])</f>
        <v>9000</v>
      </c>
    </row>
    <row r="6" spans="1:13" x14ac:dyDescent="0.25">
      <c r="A6" s="66" t="s">
        <v>85</v>
      </c>
      <c r="B6" s="19"/>
      <c r="C6" s="19"/>
      <c r="D6" s="19"/>
      <c r="E6" s="19">
        <v>5595.74</v>
      </c>
      <c r="F6" s="19"/>
      <c r="G6" s="19"/>
      <c r="H6" s="19"/>
      <c r="I6" s="19"/>
      <c r="J6" s="19"/>
      <c r="K6" s="19"/>
      <c r="L6" s="19"/>
      <c r="M6" s="23">
        <f>SUM(Tabla2[[#This Row],[01. Alcaldía]:[11. Salud pública y seguridad ciudadana]])</f>
        <v>5595.74</v>
      </c>
    </row>
    <row r="7" spans="1:13" x14ac:dyDescent="0.25">
      <c r="A7" s="66" t="s">
        <v>6245</v>
      </c>
      <c r="B7" s="19"/>
      <c r="C7" s="19"/>
      <c r="D7" s="19"/>
      <c r="E7" s="19"/>
      <c r="F7" s="19"/>
      <c r="G7" s="19">
        <v>7260</v>
      </c>
      <c r="H7" s="19"/>
      <c r="I7" s="19"/>
      <c r="J7" s="19"/>
      <c r="K7" s="19"/>
      <c r="L7" s="19"/>
      <c r="M7" s="23">
        <f>SUM(Tabla2[[#This Row],[01. Alcaldía]:[11. Salud pública y seguridad ciudadana]])</f>
        <v>7260</v>
      </c>
    </row>
    <row r="8" spans="1:13" x14ac:dyDescent="0.25">
      <c r="A8" s="66" t="s">
        <v>2391</v>
      </c>
      <c r="B8" s="19">
        <v>726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23">
        <f>SUM(Tabla2[[#This Row],[01. Alcaldía]:[11. Salud pública y seguridad ciudadana]])</f>
        <v>726</v>
      </c>
    </row>
    <row r="9" spans="1:13" x14ac:dyDescent="0.25">
      <c r="A9" s="66" t="s">
        <v>6249</v>
      </c>
      <c r="B9" s="19"/>
      <c r="C9" s="19"/>
      <c r="D9" s="19"/>
      <c r="E9" s="19">
        <v>1200</v>
      </c>
      <c r="F9" s="19"/>
      <c r="G9" s="19"/>
      <c r="H9" s="19"/>
      <c r="I9" s="19"/>
      <c r="J9" s="19"/>
      <c r="K9" s="19"/>
      <c r="L9" s="19"/>
      <c r="M9" s="23">
        <f>SUM(Tabla2[[#This Row],[01. Alcaldía]:[11. Salud pública y seguridad ciudadana]])</f>
        <v>1200</v>
      </c>
    </row>
    <row r="10" spans="1:13" x14ac:dyDescent="0.25">
      <c r="A10" s="66" t="s">
        <v>6251</v>
      </c>
      <c r="B10" s="19"/>
      <c r="C10" s="19"/>
      <c r="D10" s="19"/>
      <c r="E10" s="19">
        <v>2000</v>
      </c>
      <c r="F10" s="19"/>
      <c r="G10" s="19"/>
      <c r="H10" s="19"/>
      <c r="I10" s="19"/>
      <c r="J10" s="19"/>
      <c r="K10" s="19"/>
      <c r="L10" s="19"/>
      <c r="M10" s="23">
        <f>SUM(Tabla2[[#This Row],[01. Alcaldía]:[11. Salud pública y seguridad ciudadana]])</f>
        <v>2000</v>
      </c>
    </row>
    <row r="11" spans="1:13" x14ac:dyDescent="0.25">
      <c r="A11" s="66" t="s">
        <v>948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>
        <v>1082.27</v>
      </c>
      <c r="M11" s="23">
        <f>SUM(Tabla2[[#This Row],[01. Alcaldía]:[11. Salud pública y seguridad ciudadana]])</f>
        <v>1082.27</v>
      </c>
    </row>
    <row r="12" spans="1:13" x14ac:dyDescent="0.25">
      <c r="A12" s="66" t="s">
        <v>723</v>
      </c>
      <c r="B12" s="19"/>
      <c r="C12" s="19"/>
      <c r="D12" s="19">
        <v>668.53</v>
      </c>
      <c r="E12" s="19"/>
      <c r="F12" s="19"/>
      <c r="G12" s="19">
        <v>4840</v>
      </c>
      <c r="H12" s="19"/>
      <c r="I12" s="19"/>
      <c r="J12" s="19">
        <v>3260.95</v>
      </c>
      <c r="K12" s="19">
        <v>2828.3899999999994</v>
      </c>
      <c r="L12" s="19">
        <v>6099.01</v>
      </c>
      <c r="M12" s="23">
        <f>SUM(Tabla2[[#This Row],[01. Alcaldía]:[11. Salud pública y seguridad ciudadana]])</f>
        <v>17696.879999999997</v>
      </c>
    </row>
    <row r="13" spans="1:13" x14ac:dyDescent="0.25">
      <c r="A13" s="66" t="s">
        <v>5873</v>
      </c>
      <c r="B13" s="19"/>
      <c r="C13" s="19">
        <v>502.15</v>
      </c>
      <c r="D13" s="19"/>
      <c r="E13" s="19"/>
      <c r="F13" s="19"/>
      <c r="G13" s="19"/>
      <c r="H13" s="19"/>
      <c r="I13" s="19"/>
      <c r="J13" s="19"/>
      <c r="K13" s="19"/>
      <c r="L13" s="19"/>
      <c r="M13" s="23">
        <f>SUM(Tabla2[[#This Row],[01. Alcaldía]:[11. Salud pública y seguridad ciudadana]])</f>
        <v>502.15</v>
      </c>
    </row>
    <row r="14" spans="1:13" x14ac:dyDescent="0.25">
      <c r="A14" s="66" t="s">
        <v>5419</v>
      </c>
      <c r="B14" s="19"/>
      <c r="C14" s="19"/>
      <c r="D14" s="19"/>
      <c r="E14" s="19">
        <v>1500</v>
      </c>
      <c r="F14" s="19"/>
      <c r="G14" s="19"/>
      <c r="H14" s="19"/>
      <c r="I14" s="19"/>
      <c r="J14" s="19"/>
      <c r="K14" s="19"/>
      <c r="L14" s="19"/>
      <c r="M14" s="23">
        <f>SUM(Tabla2[[#This Row],[01. Alcaldía]:[11. Salud pública y seguridad ciudadana]])</f>
        <v>1500</v>
      </c>
    </row>
    <row r="15" spans="1:13" x14ac:dyDescent="0.25">
      <c r="A15" s="66" t="s">
        <v>5893</v>
      </c>
      <c r="B15" s="19"/>
      <c r="C15" s="19"/>
      <c r="D15" s="19"/>
      <c r="E15" s="19"/>
      <c r="F15" s="19"/>
      <c r="G15" s="19"/>
      <c r="H15" s="19">
        <v>3369.85</v>
      </c>
      <c r="I15" s="19"/>
      <c r="J15" s="19"/>
      <c r="K15" s="19"/>
      <c r="L15" s="19"/>
      <c r="M15" s="23">
        <f>SUM(Tabla2[[#This Row],[01. Alcaldía]:[11. Salud pública y seguridad ciudadana]])</f>
        <v>3369.85</v>
      </c>
    </row>
    <row r="16" spans="1:13" x14ac:dyDescent="0.25">
      <c r="A16" s="66" t="s">
        <v>1091</v>
      </c>
      <c r="B16" s="19">
        <v>5445</v>
      </c>
      <c r="C16" s="19"/>
      <c r="D16" s="19"/>
      <c r="E16" s="19"/>
      <c r="F16" s="19"/>
      <c r="G16" s="19"/>
      <c r="H16" s="19"/>
      <c r="I16" s="19">
        <v>605</v>
      </c>
      <c r="J16" s="19"/>
      <c r="K16" s="19"/>
      <c r="L16" s="19"/>
      <c r="M16" s="23">
        <f>SUM(Tabla2[[#This Row],[01. Alcaldía]:[11. Salud pública y seguridad ciudadana]])</f>
        <v>6050</v>
      </c>
    </row>
    <row r="17" spans="1:13" x14ac:dyDescent="0.25">
      <c r="A17" s="66" t="s">
        <v>2661</v>
      </c>
      <c r="B17" s="19"/>
      <c r="C17" s="19"/>
      <c r="D17" s="19"/>
      <c r="E17" s="19"/>
      <c r="F17" s="19"/>
      <c r="G17" s="19"/>
      <c r="H17" s="19"/>
      <c r="I17" s="19"/>
      <c r="J17" s="19">
        <v>8915.2799999999988</v>
      </c>
      <c r="K17" s="19"/>
      <c r="L17" s="19"/>
      <c r="M17" s="23">
        <f>SUM(Tabla2[[#This Row],[01. Alcaldía]:[11. Salud pública y seguridad ciudadana]])</f>
        <v>8915.2799999999988</v>
      </c>
    </row>
    <row r="18" spans="1:13" x14ac:dyDescent="0.25">
      <c r="A18" s="66" t="s">
        <v>24</v>
      </c>
      <c r="B18" s="19">
        <v>11510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23">
        <f>SUM(Tabla2[[#This Row],[01. Alcaldía]:[11. Salud pública y seguridad ciudadana]])</f>
        <v>11510</v>
      </c>
    </row>
    <row r="19" spans="1:13" x14ac:dyDescent="0.25">
      <c r="A19" s="66" t="s">
        <v>23</v>
      </c>
      <c r="B19" s="19">
        <v>12161.52</v>
      </c>
      <c r="C19" s="19"/>
      <c r="D19" s="19"/>
      <c r="E19" s="19"/>
      <c r="F19" s="19"/>
      <c r="G19" s="19">
        <v>3025</v>
      </c>
      <c r="H19" s="19"/>
      <c r="I19" s="19"/>
      <c r="J19" s="19"/>
      <c r="K19" s="19"/>
      <c r="L19" s="19"/>
      <c r="M19" s="23">
        <f>SUM(Tabla2[[#This Row],[01. Alcaldía]:[11. Salud pública y seguridad ciudadana]])</f>
        <v>15186.52</v>
      </c>
    </row>
    <row r="20" spans="1:13" x14ac:dyDescent="0.25">
      <c r="A20" s="66" t="s">
        <v>4250</v>
      </c>
      <c r="B20" s="19"/>
      <c r="C20" s="19"/>
      <c r="D20" s="19"/>
      <c r="E20" s="19"/>
      <c r="F20" s="19"/>
      <c r="G20" s="19"/>
      <c r="H20" s="19">
        <v>1605.14</v>
      </c>
      <c r="I20" s="19"/>
      <c r="J20" s="19"/>
      <c r="K20" s="19"/>
      <c r="L20" s="19"/>
      <c r="M20" s="23">
        <f>SUM(Tabla2[[#This Row],[01. Alcaldía]:[11. Salud pública y seguridad ciudadana]])</f>
        <v>1605.14</v>
      </c>
    </row>
    <row r="21" spans="1:13" x14ac:dyDescent="0.25">
      <c r="A21" s="66" t="s">
        <v>6264</v>
      </c>
      <c r="B21" s="19"/>
      <c r="C21" s="19"/>
      <c r="D21" s="19"/>
      <c r="E21" s="19"/>
      <c r="F21" s="19">
        <v>968</v>
      </c>
      <c r="G21" s="19"/>
      <c r="H21" s="19"/>
      <c r="I21" s="19"/>
      <c r="J21" s="19"/>
      <c r="K21" s="19"/>
      <c r="L21" s="19">
        <v>847</v>
      </c>
      <c r="M21" s="23">
        <f>SUM(Tabla2[[#This Row],[01. Alcaldía]:[11. Salud pública y seguridad ciudadana]])</f>
        <v>1815</v>
      </c>
    </row>
    <row r="22" spans="1:13" x14ac:dyDescent="0.25">
      <c r="A22" s="66" t="s">
        <v>615</v>
      </c>
      <c r="B22" s="19"/>
      <c r="C22" s="19"/>
      <c r="D22" s="19"/>
      <c r="E22" s="19"/>
      <c r="F22" s="19"/>
      <c r="G22" s="19"/>
      <c r="H22" s="19"/>
      <c r="I22" s="19"/>
      <c r="J22" s="19"/>
      <c r="K22" s="19">
        <v>13552</v>
      </c>
      <c r="L22" s="19"/>
      <c r="M22" s="23">
        <f>SUM(Tabla2[[#This Row],[01. Alcaldía]:[11. Salud pública y seguridad ciudadana]])</f>
        <v>13552</v>
      </c>
    </row>
    <row r="23" spans="1:13" x14ac:dyDescent="0.25">
      <c r="A23" s="66" t="s">
        <v>6269</v>
      </c>
      <c r="B23" s="19">
        <v>17436.099999999999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23">
        <f>SUM(Tabla2[[#This Row],[01. Alcaldía]:[11. Salud pública y seguridad ciudadana]])</f>
        <v>17436.099999999999</v>
      </c>
    </row>
    <row r="24" spans="1:13" x14ac:dyDescent="0.25">
      <c r="A24" s="66" t="s">
        <v>3463</v>
      </c>
      <c r="B24" s="19"/>
      <c r="C24" s="19"/>
      <c r="D24" s="19"/>
      <c r="E24" s="19"/>
      <c r="F24" s="19"/>
      <c r="G24" s="19"/>
      <c r="H24" s="19">
        <v>1507.47</v>
      </c>
      <c r="I24" s="19"/>
      <c r="J24" s="19"/>
      <c r="K24" s="19"/>
      <c r="L24" s="19"/>
      <c r="M24" s="23">
        <f>SUM(Tabla2[[#This Row],[01. Alcaldía]:[11. Salud pública y seguridad ciudadana]])</f>
        <v>1507.47</v>
      </c>
    </row>
    <row r="25" spans="1:13" x14ac:dyDescent="0.25">
      <c r="A25" s="66" t="s">
        <v>376</v>
      </c>
      <c r="B25" s="19"/>
      <c r="C25" s="19"/>
      <c r="D25" s="19"/>
      <c r="E25" s="19"/>
      <c r="F25" s="19"/>
      <c r="G25" s="19"/>
      <c r="H25" s="19"/>
      <c r="I25" s="19"/>
      <c r="J25" s="19"/>
      <c r="K25" s="19">
        <v>1815</v>
      </c>
      <c r="L25" s="19"/>
      <c r="M25" s="23">
        <f>SUM(Tabla2[[#This Row],[01. Alcaldía]:[11. Salud pública y seguridad ciudadana]])</f>
        <v>1815</v>
      </c>
    </row>
    <row r="26" spans="1:13" x14ac:dyDescent="0.25">
      <c r="A26" s="66" t="s">
        <v>6279</v>
      </c>
      <c r="B26" s="19"/>
      <c r="C26" s="19"/>
      <c r="D26" s="19"/>
      <c r="E26" s="19"/>
      <c r="F26" s="19"/>
      <c r="G26" s="19"/>
      <c r="H26" s="19"/>
      <c r="I26" s="19"/>
      <c r="J26" s="19"/>
      <c r="K26" s="19">
        <v>428</v>
      </c>
      <c r="L26" s="19"/>
      <c r="M26" s="23">
        <f>SUM(Tabla2[[#This Row],[01. Alcaldía]:[11. Salud pública y seguridad ciudadana]])</f>
        <v>428</v>
      </c>
    </row>
    <row r="27" spans="1:13" x14ac:dyDescent="0.25">
      <c r="A27" s="66" t="s">
        <v>6281</v>
      </c>
      <c r="B27" s="19"/>
      <c r="C27" s="19"/>
      <c r="D27" s="19">
        <v>990</v>
      </c>
      <c r="E27" s="19"/>
      <c r="F27" s="19"/>
      <c r="G27" s="19"/>
      <c r="H27" s="19"/>
      <c r="I27" s="19"/>
      <c r="J27" s="19"/>
      <c r="K27" s="19"/>
      <c r="L27" s="19"/>
      <c r="M27" s="23">
        <f>SUM(Tabla2[[#This Row],[01. Alcaldía]:[11. Salud pública y seguridad ciudadana]])</f>
        <v>990</v>
      </c>
    </row>
    <row r="28" spans="1:13" x14ac:dyDescent="0.25">
      <c r="A28" s="66" t="s">
        <v>6293</v>
      </c>
      <c r="B28" s="19"/>
      <c r="C28" s="19"/>
      <c r="D28" s="19"/>
      <c r="E28" s="19"/>
      <c r="F28" s="19"/>
      <c r="G28" s="19"/>
      <c r="H28" s="19"/>
      <c r="I28" s="19"/>
      <c r="J28" s="19"/>
      <c r="K28" s="19">
        <v>605</v>
      </c>
      <c r="L28" s="19"/>
      <c r="M28" s="23">
        <f>SUM(Tabla2[[#This Row],[01. Alcaldía]:[11. Salud pública y seguridad ciudadana]])</f>
        <v>605</v>
      </c>
    </row>
    <row r="29" spans="1:13" x14ac:dyDescent="0.25">
      <c r="A29" s="66" t="s">
        <v>4859</v>
      </c>
      <c r="B29" s="19"/>
      <c r="C29" s="19"/>
      <c r="D29" s="19"/>
      <c r="E29" s="19"/>
      <c r="F29" s="19"/>
      <c r="G29" s="19"/>
      <c r="H29" s="19"/>
      <c r="I29" s="19"/>
      <c r="J29" s="19"/>
      <c r="K29" s="19">
        <v>2420</v>
      </c>
      <c r="L29" s="19"/>
      <c r="M29" s="23">
        <f>SUM(Tabla2[[#This Row],[01. Alcaldía]:[11. Salud pública y seguridad ciudadana]])</f>
        <v>2420</v>
      </c>
    </row>
    <row r="30" spans="1:13" x14ac:dyDescent="0.25">
      <c r="A30" s="66" t="s">
        <v>375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121</v>
      </c>
      <c r="M30" s="23">
        <f>SUM(Tabla2[[#This Row],[01. Alcaldía]:[11. Salud pública y seguridad ciudadana]])</f>
        <v>121</v>
      </c>
    </row>
    <row r="31" spans="1:13" x14ac:dyDescent="0.25">
      <c r="A31" s="66" t="s">
        <v>5262</v>
      </c>
      <c r="B31" s="19"/>
      <c r="C31" s="19"/>
      <c r="D31" s="19"/>
      <c r="E31" s="19"/>
      <c r="F31" s="19"/>
      <c r="G31" s="19"/>
      <c r="H31" s="19"/>
      <c r="I31" s="19"/>
      <c r="J31" s="19"/>
      <c r="K31" s="19">
        <v>986.15</v>
      </c>
      <c r="L31" s="19"/>
      <c r="M31" s="23">
        <f>SUM(Tabla2[[#This Row],[01. Alcaldía]:[11. Salud pública y seguridad ciudadana]])</f>
        <v>986.15</v>
      </c>
    </row>
    <row r="32" spans="1:13" x14ac:dyDescent="0.25">
      <c r="A32" s="66" t="s">
        <v>1016</v>
      </c>
      <c r="B32" s="19">
        <v>19.260000000000002</v>
      </c>
      <c r="C32" s="19"/>
      <c r="D32" s="19"/>
      <c r="E32" s="19"/>
      <c r="F32" s="19"/>
      <c r="G32" s="19"/>
      <c r="H32" s="19"/>
      <c r="I32" s="19"/>
      <c r="J32" s="19"/>
      <c r="K32" s="19">
        <v>4719.4799999999996</v>
      </c>
      <c r="L32" s="19"/>
      <c r="M32" s="23">
        <f>SUM(Tabla2[[#This Row],[01. Alcaldía]:[11. Salud pública y seguridad ciudadana]])</f>
        <v>4738.74</v>
      </c>
    </row>
    <row r="33" spans="1:13" x14ac:dyDescent="0.25">
      <c r="A33" s="66" t="s">
        <v>3696</v>
      </c>
      <c r="B33" s="19">
        <v>133.1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3">
        <f>SUM(Tabla2[[#This Row],[01. Alcaldía]:[11. Salud pública y seguridad ciudadana]])</f>
        <v>133.1</v>
      </c>
    </row>
    <row r="34" spans="1:13" x14ac:dyDescent="0.25">
      <c r="A34" s="66" t="s">
        <v>5265</v>
      </c>
      <c r="B34" s="19"/>
      <c r="C34" s="19"/>
      <c r="D34" s="19"/>
      <c r="E34" s="19"/>
      <c r="F34" s="19"/>
      <c r="G34" s="19"/>
      <c r="H34" s="19"/>
      <c r="I34" s="19"/>
      <c r="J34" s="19"/>
      <c r="K34" s="19">
        <v>1135</v>
      </c>
      <c r="L34" s="19"/>
      <c r="M34" s="23">
        <f>SUM(Tabla2[[#This Row],[01. Alcaldía]:[11. Salud pública y seguridad ciudadana]])</f>
        <v>1135</v>
      </c>
    </row>
    <row r="35" spans="1:13" x14ac:dyDescent="0.25">
      <c r="A35" s="66" t="s">
        <v>6297</v>
      </c>
      <c r="B35" s="19"/>
      <c r="C35" s="19"/>
      <c r="D35" s="19"/>
      <c r="E35" s="19"/>
      <c r="F35" s="19"/>
      <c r="G35" s="19"/>
      <c r="H35" s="19">
        <v>544.5</v>
      </c>
      <c r="I35" s="19"/>
      <c r="J35" s="19"/>
      <c r="K35" s="19"/>
      <c r="L35" s="19"/>
      <c r="M35" s="23">
        <f>SUM(Tabla2[[#This Row],[01. Alcaldía]:[11. Salud pública y seguridad ciudadana]])</f>
        <v>544.5</v>
      </c>
    </row>
    <row r="36" spans="1:13" x14ac:dyDescent="0.25">
      <c r="A36" s="66" t="s">
        <v>383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>
        <v>2000</v>
      </c>
      <c r="M36" s="23">
        <f>SUM(Tabla2[[#This Row],[01. Alcaldía]:[11. Salud pública y seguridad ciudadana]])</f>
        <v>2000</v>
      </c>
    </row>
    <row r="37" spans="1:13" x14ac:dyDescent="0.25">
      <c r="A37" s="66" t="s">
        <v>861</v>
      </c>
      <c r="B37" s="19"/>
      <c r="C37" s="19"/>
      <c r="D37" s="19"/>
      <c r="E37" s="19"/>
      <c r="F37" s="19"/>
      <c r="G37" s="19"/>
      <c r="H37" s="19">
        <v>1577.93</v>
      </c>
      <c r="I37" s="19"/>
      <c r="J37" s="19"/>
      <c r="K37" s="19"/>
      <c r="L37" s="19"/>
      <c r="M37" s="23">
        <f>SUM(Tabla2[[#This Row],[01. Alcaldía]:[11. Salud pública y seguridad ciudadana]])</f>
        <v>1577.93</v>
      </c>
    </row>
    <row r="38" spans="1:13" x14ac:dyDescent="0.25">
      <c r="A38" s="66" t="s">
        <v>370</v>
      </c>
      <c r="B38" s="19"/>
      <c r="C38" s="19"/>
      <c r="D38" s="19"/>
      <c r="E38" s="19"/>
      <c r="F38" s="19"/>
      <c r="G38" s="19"/>
      <c r="H38" s="19"/>
      <c r="I38" s="19"/>
      <c r="J38" s="19"/>
      <c r="K38" s="19">
        <v>21.78</v>
      </c>
      <c r="L38" s="19"/>
      <c r="M38" s="23">
        <f>SUM(Tabla2[[#This Row],[01. Alcaldía]:[11. Salud pública y seguridad ciudadana]])</f>
        <v>21.78</v>
      </c>
    </row>
    <row r="39" spans="1:13" x14ac:dyDescent="0.25">
      <c r="A39" s="66" t="s">
        <v>6894</v>
      </c>
      <c r="B39" s="19"/>
      <c r="C39" s="19"/>
      <c r="D39" s="19"/>
      <c r="E39" s="19"/>
      <c r="F39" s="19"/>
      <c r="G39" s="19"/>
      <c r="H39" s="19">
        <v>3300</v>
      </c>
      <c r="I39" s="19"/>
      <c r="J39" s="19"/>
      <c r="K39" s="19"/>
      <c r="L39" s="19"/>
      <c r="M39" s="23">
        <f>SUM(Tabla2[[#This Row],[01. Alcaldía]:[11. Salud pública y seguridad ciudadana]])</f>
        <v>3300</v>
      </c>
    </row>
    <row r="40" spans="1:13" x14ac:dyDescent="0.25">
      <c r="A40" s="66" t="s">
        <v>6330</v>
      </c>
      <c r="B40" s="19">
        <v>14499.43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23">
        <f>SUM(Tabla2[[#This Row],[01. Alcaldía]:[11. Salud pública y seguridad ciudadana]])</f>
        <v>14499.43</v>
      </c>
    </row>
    <row r="41" spans="1:13" x14ac:dyDescent="0.25">
      <c r="A41" s="66" t="s">
        <v>6334</v>
      </c>
      <c r="B41" s="19">
        <v>16909.75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3">
        <f>SUM(Tabla2[[#This Row],[01. Alcaldía]:[11. Salud pública y seguridad ciudadana]])</f>
        <v>16909.75</v>
      </c>
    </row>
    <row r="42" spans="1:13" x14ac:dyDescent="0.25">
      <c r="A42" s="66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>
        <v>7247.9</v>
      </c>
      <c r="M42" s="23">
        <f>SUM(Tabla2[[#This Row],[01. Alcaldía]:[11. Salud pública y seguridad ciudadana]])</f>
        <v>7247.9</v>
      </c>
    </row>
    <row r="43" spans="1:13" x14ac:dyDescent="0.25">
      <c r="A43" s="66" t="s">
        <v>371</v>
      </c>
      <c r="B43" s="19"/>
      <c r="C43" s="19"/>
      <c r="D43" s="19">
        <v>1633.5</v>
      </c>
      <c r="E43" s="19"/>
      <c r="F43" s="19"/>
      <c r="G43" s="19"/>
      <c r="H43" s="19"/>
      <c r="I43" s="19"/>
      <c r="J43" s="19"/>
      <c r="K43" s="19"/>
      <c r="L43" s="19"/>
      <c r="M43" s="23">
        <f>SUM(Tabla2[[#This Row],[01. Alcaldía]:[11. Salud pública y seguridad ciudadana]])</f>
        <v>1633.5</v>
      </c>
    </row>
    <row r="44" spans="1:13" x14ac:dyDescent="0.25">
      <c r="A44" s="66" t="s">
        <v>67</v>
      </c>
      <c r="B44" s="19">
        <v>4096.18</v>
      </c>
      <c r="C44" s="19"/>
      <c r="D44" s="19"/>
      <c r="E44" s="19"/>
      <c r="F44" s="19">
        <v>18129.84</v>
      </c>
      <c r="G44" s="19"/>
      <c r="H44" s="19"/>
      <c r="I44" s="19"/>
      <c r="J44" s="19"/>
      <c r="K44" s="19"/>
      <c r="L44" s="19"/>
      <c r="M44" s="23">
        <f>SUM(Tabla2[[#This Row],[01. Alcaldía]:[11. Salud pública y seguridad ciudadana]])</f>
        <v>22226.02</v>
      </c>
    </row>
    <row r="45" spans="1:13" x14ac:dyDescent="0.25">
      <c r="A45" s="66" t="s">
        <v>3886</v>
      </c>
      <c r="B45" s="19"/>
      <c r="C45" s="19"/>
      <c r="D45" s="19"/>
      <c r="E45" s="19"/>
      <c r="F45" s="19"/>
      <c r="G45" s="19"/>
      <c r="H45" s="19"/>
      <c r="I45" s="19"/>
      <c r="J45" s="19"/>
      <c r="K45" s="19">
        <v>1375</v>
      </c>
      <c r="L45" s="19"/>
      <c r="M45" s="23">
        <f>SUM(Tabla2[[#This Row],[01. Alcaldía]:[11. Salud pública y seguridad ciudadana]])</f>
        <v>1375</v>
      </c>
    </row>
    <row r="46" spans="1:13" x14ac:dyDescent="0.25">
      <c r="A46" s="66" t="s">
        <v>5493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850</v>
      </c>
      <c r="L46" s="19"/>
      <c r="M46" s="23">
        <f>SUM(Tabla2[[#This Row],[01. Alcaldía]:[11. Salud pública y seguridad ciudadana]])</f>
        <v>850</v>
      </c>
    </row>
    <row r="47" spans="1:13" x14ac:dyDescent="0.25">
      <c r="A47" s="66" t="s">
        <v>792</v>
      </c>
      <c r="B47" s="19">
        <v>7164.24</v>
      </c>
      <c r="C47" s="19"/>
      <c r="D47" s="19"/>
      <c r="E47" s="19"/>
      <c r="F47" s="19">
        <v>502.15</v>
      </c>
      <c r="G47" s="19"/>
      <c r="H47" s="19"/>
      <c r="I47" s="19"/>
      <c r="J47" s="19"/>
      <c r="K47" s="19">
        <v>1580.58</v>
      </c>
      <c r="L47" s="19"/>
      <c r="M47" s="23">
        <f>SUM(Tabla2[[#This Row],[01. Alcaldía]:[11. Salud pública y seguridad ciudadana]])</f>
        <v>9246.9699999999993</v>
      </c>
    </row>
    <row r="48" spans="1:13" x14ac:dyDescent="0.25">
      <c r="A48" s="66" t="s">
        <v>2289</v>
      </c>
      <c r="B48" s="19"/>
      <c r="C48" s="19"/>
      <c r="D48" s="19"/>
      <c r="E48" s="19"/>
      <c r="F48" s="19"/>
      <c r="G48" s="19"/>
      <c r="H48" s="19"/>
      <c r="I48" s="19"/>
      <c r="J48" s="19"/>
      <c r="K48" s="19">
        <v>1210</v>
      </c>
      <c r="L48" s="19"/>
      <c r="M48" s="23">
        <f>SUM(Tabla2[[#This Row],[01. Alcaldía]:[11. Salud pública y seguridad ciudadana]])</f>
        <v>1210</v>
      </c>
    </row>
    <row r="49" spans="1:13" x14ac:dyDescent="0.25">
      <c r="A49" s="66" t="s">
        <v>3401</v>
      </c>
      <c r="B49" s="19"/>
      <c r="C49" s="19"/>
      <c r="D49" s="19"/>
      <c r="E49" s="19"/>
      <c r="F49" s="19"/>
      <c r="G49" s="19">
        <v>198</v>
      </c>
      <c r="H49" s="19"/>
      <c r="I49" s="19"/>
      <c r="J49" s="19"/>
      <c r="K49" s="19"/>
      <c r="L49" s="19"/>
      <c r="M49" s="23">
        <f>SUM(Tabla2[[#This Row],[01. Alcaldía]:[11. Salud pública y seguridad ciudadana]])</f>
        <v>198</v>
      </c>
    </row>
    <row r="50" spans="1:13" x14ac:dyDescent="0.25">
      <c r="A50" s="66" t="s">
        <v>4054</v>
      </c>
      <c r="B50" s="19">
        <v>3509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3">
        <f>SUM(Tabla2[[#This Row],[01. Alcaldía]:[11. Salud pública y seguridad ciudadana]])</f>
        <v>3509</v>
      </c>
    </row>
    <row r="51" spans="1:13" x14ac:dyDescent="0.25">
      <c r="A51" s="66" t="s">
        <v>27</v>
      </c>
      <c r="B51" s="19"/>
      <c r="C51" s="19"/>
      <c r="D51" s="19">
        <v>1485</v>
      </c>
      <c r="E51" s="19"/>
      <c r="F51" s="19"/>
      <c r="G51" s="19"/>
      <c r="H51" s="19"/>
      <c r="I51" s="19"/>
      <c r="J51" s="19"/>
      <c r="K51" s="19"/>
      <c r="L51" s="19"/>
      <c r="M51" s="23">
        <f>SUM(Tabla2[[#This Row],[01. Alcaldía]:[11. Salud pública y seguridad ciudadana]])</f>
        <v>1485</v>
      </c>
    </row>
    <row r="52" spans="1:13" x14ac:dyDescent="0.25">
      <c r="A52" s="66" t="s">
        <v>3143</v>
      </c>
      <c r="B52" s="19"/>
      <c r="C52" s="19"/>
      <c r="D52" s="19"/>
      <c r="E52" s="19"/>
      <c r="F52" s="19"/>
      <c r="G52" s="19"/>
      <c r="H52" s="19"/>
      <c r="I52" s="19"/>
      <c r="J52" s="19"/>
      <c r="K52" s="19">
        <v>399.29999999999995</v>
      </c>
      <c r="L52" s="19"/>
      <c r="M52" s="23">
        <f>SUM(Tabla2[[#This Row],[01. Alcaldía]:[11. Salud pública y seguridad ciudadana]])</f>
        <v>399.29999999999995</v>
      </c>
    </row>
    <row r="53" spans="1:13" x14ac:dyDescent="0.25">
      <c r="A53" s="66" t="s">
        <v>2037</v>
      </c>
      <c r="B53" s="19">
        <v>3026.85</v>
      </c>
      <c r="C53" s="19"/>
      <c r="D53" s="19"/>
      <c r="E53" s="19"/>
      <c r="F53" s="19"/>
      <c r="G53" s="19"/>
      <c r="H53" s="19"/>
      <c r="I53" s="19">
        <v>605</v>
      </c>
      <c r="J53" s="19"/>
      <c r="K53" s="19"/>
      <c r="L53" s="19"/>
      <c r="M53" s="23">
        <f>SUM(Tabla2[[#This Row],[01. Alcaldía]:[11. Salud pública y seguridad ciudadana]])</f>
        <v>3631.85</v>
      </c>
    </row>
    <row r="54" spans="1:13" x14ac:dyDescent="0.25">
      <c r="A54" s="66" t="s">
        <v>6357</v>
      </c>
      <c r="B54" s="19"/>
      <c r="C54" s="19"/>
      <c r="D54" s="19"/>
      <c r="E54" s="19"/>
      <c r="F54" s="19"/>
      <c r="G54" s="19"/>
      <c r="H54" s="19"/>
      <c r="I54" s="19"/>
      <c r="J54" s="19"/>
      <c r="K54" s="19">
        <v>1606</v>
      </c>
      <c r="L54" s="19"/>
      <c r="M54" s="23">
        <f>SUM(Tabla2[[#This Row],[01. Alcaldía]:[11. Salud pública y seguridad ciudadana]])</f>
        <v>1606</v>
      </c>
    </row>
    <row r="55" spans="1:13" x14ac:dyDescent="0.25">
      <c r="A55" s="66" t="s">
        <v>3596</v>
      </c>
      <c r="B55" s="19">
        <v>17787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3">
        <f>SUM(Tabla2[[#This Row],[01. Alcaldía]:[11. Salud pública y seguridad ciudadana]])</f>
        <v>17787</v>
      </c>
    </row>
    <row r="56" spans="1:13" x14ac:dyDescent="0.25">
      <c r="A56" s="66" t="s">
        <v>8514</v>
      </c>
      <c r="B56" s="19">
        <v>2420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3">
        <f>SUM(Tabla2[[#This Row],[01. Alcaldía]:[11. Salud pública y seguridad ciudadana]])</f>
        <v>2420</v>
      </c>
    </row>
    <row r="57" spans="1:13" x14ac:dyDescent="0.25">
      <c r="A57" s="66" t="s">
        <v>6360</v>
      </c>
      <c r="B57" s="19"/>
      <c r="C57" s="19"/>
      <c r="D57" s="19"/>
      <c r="E57" s="19"/>
      <c r="F57" s="19"/>
      <c r="G57" s="19"/>
      <c r="H57" s="19"/>
      <c r="I57" s="19"/>
      <c r="J57" s="19"/>
      <c r="K57" s="19">
        <v>1200</v>
      </c>
      <c r="L57" s="19"/>
      <c r="M57" s="23">
        <f>SUM(Tabla2[[#This Row],[01. Alcaldía]:[11. Salud pública y seguridad ciudadana]])</f>
        <v>1200</v>
      </c>
    </row>
    <row r="58" spans="1:13" x14ac:dyDescent="0.25">
      <c r="A58" s="66" t="s">
        <v>384</v>
      </c>
      <c r="B58" s="19"/>
      <c r="C58" s="19"/>
      <c r="D58" s="19"/>
      <c r="E58" s="19"/>
      <c r="F58" s="19"/>
      <c r="G58" s="19">
        <v>732.05</v>
      </c>
      <c r="H58" s="19"/>
      <c r="I58" s="19"/>
      <c r="J58" s="19"/>
      <c r="K58" s="19"/>
      <c r="L58" s="19"/>
      <c r="M58" s="23">
        <f>SUM(Tabla2[[#This Row],[01. Alcaldía]:[11. Salud pública y seguridad ciudadana]])</f>
        <v>732.05</v>
      </c>
    </row>
    <row r="59" spans="1:13" x14ac:dyDescent="0.25">
      <c r="A59" s="66" t="s">
        <v>911</v>
      </c>
      <c r="B59" s="19"/>
      <c r="C59" s="19"/>
      <c r="D59" s="19">
        <v>952.51</v>
      </c>
      <c r="E59" s="19"/>
      <c r="F59" s="19"/>
      <c r="G59" s="19"/>
      <c r="H59" s="19"/>
      <c r="I59" s="19"/>
      <c r="J59" s="19"/>
      <c r="K59" s="19"/>
      <c r="L59" s="19"/>
      <c r="M59" s="23">
        <f>SUM(Tabla2[[#This Row],[01. Alcaldía]:[11. Salud pública y seguridad ciudadana]])</f>
        <v>952.51</v>
      </c>
    </row>
    <row r="60" spans="1:13" x14ac:dyDescent="0.25">
      <c r="A60" s="66" t="s">
        <v>6370</v>
      </c>
      <c r="B60" s="19">
        <v>6500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23">
        <f>SUM(Tabla2[[#This Row],[01. Alcaldía]:[11. Salud pública y seguridad ciudadana]])</f>
        <v>6500</v>
      </c>
    </row>
    <row r="61" spans="1:13" x14ac:dyDescent="0.25">
      <c r="A61" s="66" t="s">
        <v>791</v>
      </c>
      <c r="B61" s="19"/>
      <c r="C61" s="19"/>
      <c r="D61" s="19">
        <v>1754.5</v>
      </c>
      <c r="E61" s="19"/>
      <c r="F61" s="19"/>
      <c r="G61" s="19"/>
      <c r="H61" s="19"/>
      <c r="I61" s="19"/>
      <c r="J61" s="19"/>
      <c r="K61" s="19">
        <v>363</v>
      </c>
      <c r="L61" s="19"/>
      <c r="M61" s="23">
        <f>SUM(Tabla2[[#This Row],[01. Alcaldía]:[11. Salud pública y seguridad ciudadana]])</f>
        <v>2117.5</v>
      </c>
    </row>
    <row r="62" spans="1:13" x14ac:dyDescent="0.25">
      <c r="A62" s="66" t="s">
        <v>33</v>
      </c>
      <c r="B62" s="19"/>
      <c r="C62" s="19"/>
      <c r="D62" s="19">
        <v>3333.37</v>
      </c>
      <c r="E62" s="19"/>
      <c r="F62" s="19"/>
      <c r="G62" s="19"/>
      <c r="H62" s="19">
        <v>3180.36</v>
      </c>
      <c r="I62" s="19"/>
      <c r="J62" s="19"/>
      <c r="K62" s="19">
        <v>504.57</v>
      </c>
      <c r="L62" s="19">
        <v>3972.87</v>
      </c>
      <c r="M62" s="23">
        <f>SUM(Tabla2[[#This Row],[01. Alcaldía]:[11. Salud pública y seguridad ciudadana]])</f>
        <v>10991.169999999998</v>
      </c>
    </row>
    <row r="63" spans="1:13" x14ac:dyDescent="0.25">
      <c r="A63" s="66" t="s">
        <v>6005</v>
      </c>
      <c r="B63" s="19"/>
      <c r="C63" s="19">
        <v>760</v>
      </c>
      <c r="D63" s="19"/>
      <c r="E63" s="19"/>
      <c r="F63" s="19"/>
      <c r="G63" s="19"/>
      <c r="H63" s="19"/>
      <c r="I63" s="19"/>
      <c r="J63" s="19"/>
      <c r="K63" s="19"/>
      <c r="L63" s="19"/>
      <c r="M63" s="23">
        <f>SUM(Tabla2[[#This Row],[01. Alcaldía]:[11. Salud pública y seguridad ciudadana]])</f>
        <v>760</v>
      </c>
    </row>
    <row r="64" spans="1:13" x14ac:dyDescent="0.25">
      <c r="A64" s="66" t="s">
        <v>14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14395.379999999997</v>
      </c>
      <c r="L64" s="19"/>
      <c r="M64" s="23">
        <f>SUM(Tabla2[[#This Row],[01. Alcaldía]:[11. Salud pública y seguridad ciudadana]])</f>
        <v>14395.379999999997</v>
      </c>
    </row>
    <row r="65" spans="1:13" x14ac:dyDescent="0.25">
      <c r="A65" s="66" t="s">
        <v>6394</v>
      </c>
      <c r="B65" s="19"/>
      <c r="C65" s="19"/>
      <c r="D65" s="19">
        <v>450</v>
      </c>
      <c r="E65" s="19"/>
      <c r="F65" s="19"/>
      <c r="G65" s="19"/>
      <c r="H65" s="19"/>
      <c r="I65" s="19"/>
      <c r="J65" s="19"/>
      <c r="K65" s="19"/>
      <c r="L65" s="19"/>
      <c r="M65" s="23">
        <f>SUM(Tabla2[[#This Row],[01. Alcaldía]:[11. Salud pública y seguridad ciudadana]])</f>
        <v>450</v>
      </c>
    </row>
    <row r="66" spans="1:13" x14ac:dyDescent="0.25">
      <c r="A66" s="66" t="s">
        <v>4857</v>
      </c>
      <c r="B66" s="19"/>
      <c r="C66" s="19"/>
      <c r="D66" s="19"/>
      <c r="E66" s="19"/>
      <c r="F66" s="19"/>
      <c r="G66" s="19"/>
      <c r="H66" s="19"/>
      <c r="I66" s="19"/>
      <c r="J66" s="19"/>
      <c r="K66" s="19">
        <v>2200</v>
      </c>
      <c r="L66" s="19"/>
      <c r="M66" s="23">
        <f>SUM(Tabla2[[#This Row],[01. Alcaldía]:[11. Salud pública y seguridad ciudadana]])</f>
        <v>2200</v>
      </c>
    </row>
    <row r="67" spans="1:13" x14ac:dyDescent="0.25">
      <c r="A67" s="66" t="s">
        <v>4640</v>
      </c>
      <c r="B67" s="19"/>
      <c r="C67" s="19"/>
      <c r="D67" s="19"/>
      <c r="E67" s="19"/>
      <c r="F67" s="19"/>
      <c r="G67" s="19"/>
      <c r="H67" s="19"/>
      <c r="I67" s="19"/>
      <c r="J67" s="19">
        <v>1500</v>
      </c>
      <c r="K67" s="19"/>
      <c r="L67" s="19"/>
      <c r="M67" s="23">
        <f>SUM(Tabla2[[#This Row],[01. Alcaldía]:[11. Salud pública y seguridad ciudadana]])</f>
        <v>1500</v>
      </c>
    </row>
    <row r="68" spans="1:13" x14ac:dyDescent="0.25">
      <c r="A68" s="66" t="s">
        <v>6396</v>
      </c>
      <c r="B68" s="19"/>
      <c r="C68" s="19"/>
      <c r="D68" s="19"/>
      <c r="E68" s="19"/>
      <c r="F68" s="19"/>
      <c r="G68" s="19"/>
      <c r="H68" s="19"/>
      <c r="I68" s="19"/>
      <c r="J68" s="19"/>
      <c r="K68" s="19">
        <v>250</v>
      </c>
      <c r="L68" s="19"/>
      <c r="M68" s="23">
        <f>SUM(Tabla2[[#This Row],[01. Alcaldía]:[11. Salud pública y seguridad ciudadana]])</f>
        <v>250</v>
      </c>
    </row>
    <row r="69" spans="1:13" x14ac:dyDescent="0.25">
      <c r="A69" s="66" t="s">
        <v>4255</v>
      </c>
      <c r="B69" s="19"/>
      <c r="C69" s="19"/>
      <c r="D69" s="19"/>
      <c r="E69" s="19"/>
      <c r="F69" s="19"/>
      <c r="G69" s="19"/>
      <c r="H69" s="19"/>
      <c r="I69" s="19"/>
      <c r="J69" s="19"/>
      <c r="K69" s="19">
        <v>350</v>
      </c>
      <c r="L69" s="19"/>
      <c r="M69" s="23">
        <f>SUM(Tabla2[[#This Row],[01. Alcaldía]:[11. Salud pública y seguridad ciudadana]])</f>
        <v>350</v>
      </c>
    </row>
    <row r="70" spans="1:13" x14ac:dyDescent="0.25">
      <c r="A70" s="66" t="s">
        <v>1084</v>
      </c>
      <c r="B70" s="19"/>
      <c r="C70" s="19"/>
      <c r="D70" s="19">
        <v>950</v>
      </c>
      <c r="E70" s="19"/>
      <c r="F70" s="19"/>
      <c r="G70" s="19"/>
      <c r="H70" s="19"/>
      <c r="I70" s="19"/>
      <c r="J70" s="19"/>
      <c r="K70" s="19"/>
      <c r="L70" s="19"/>
      <c r="M70" s="23">
        <f>SUM(Tabla2[[#This Row],[01. Alcaldía]:[11. Salud pública y seguridad ciudadana]])</f>
        <v>950</v>
      </c>
    </row>
    <row r="71" spans="1:13" x14ac:dyDescent="0.25">
      <c r="A71" s="66" t="s">
        <v>4387</v>
      </c>
      <c r="B71" s="19"/>
      <c r="C71" s="19"/>
      <c r="D71" s="19"/>
      <c r="E71" s="19"/>
      <c r="F71" s="19"/>
      <c r="G71" s="19"/>
      <c r="H71" s="19"/>
      <c r="I71" s="19"/>
      <c r="J71" s="19"/>
      <c r="K71" s="19">
        <v>332</v>
      </c>
      <c r="L71" s="19"/>
      <c r="M71" s="23">
        <f>SUM(Tabla2[[#This Row],[01. Alcaldía]:[11. Salud pública y seguridad ciudadana]])</f>
        <v>332</v>
      </c>
    </row>
    <row r="72" spans="1:13" x14ac:dyDescent="0.25">
      <c r="A72" s="66" t="s">
        <v>5836</v>
      </c>
      <c r="B72" s="19"/>
      <c r="C72" s="19"/>
      <c r="D72" s="19"/>
      <c r="E72" s="19"/>
      <c r="F72" s="19"/>
      <c r="G72" s="19"/>
      <c r="H72" s="19">
        <v>3000</v>
      </c>
      <c r="I72" s="19"/>
      <c r="J72" s="19"/>
      <c r="K72" s="19"/>
      <c r="L72" s="19"/>
      <c r="M72" s="23">
        <f>SUM(Tabla2[[#This Row],[01. Alcaldía]:[11. Salud pública y seguridad ciudadana]])</f>
        <v>3000</v>
      </c>
    </row>
    <row r="73" spans="1:13" x14ac:dyDescent="0.25">
      <c r="A73" s="66" t="s">
        <v>2031</v>
      </c>
      <c r="B73" s="19"/>
      <c r="C73" s="19"/>
      <c r="D73" s="19"/>
      <c r="E73" s="19"/>
      <c r="F73" s="19"/>
      <c r="G73" s="19"/>
      <c r="H73" s="19"/>
      <c r="I73" s="19"/>
      <c r="J73" s="19"/>
      <c r="K73" s="19">
        <v>600</v>
      </c>
      <c r="L73" s="19"/>
      <c r="M73" s="23">
        <f>SUM(Tabla2[[#This Row],[01. Alcaldía]:[11. Salud pública y seguridad ciudadana]])</f>
        <v>600</v>
      </c>
    </row>
    <row r="74" spans="1:13" x14ac:dyDescent="0.25">
      <c r="A74" s="66" t="s">
        <v>3682</v>
      </c>
      <c r="B74" s="19"/>
      <c r="C74" s="19"/>
      <c r="D74" s="19"/>
      <c r="E74" s="19"/>
      <c r="F74" s="19"/>
      <c r="G74" s="19"/>
      <c r="H74" s="19"/>
      <c r="I74" s="19"/>
      <c r="J74" s="19"/>
      <c r="K74" s="19">
        <v>1500</v>
      </c>
      <c r="L74" s="19"/>
      <c r="M74" s="23">
        <f>SUM(Tabla2[[#This Row],[01. Alcaldía]:[11. Salud pública y seguridad ciudadana]])</f>
        <v>1500</v>
      </c>
    </row>
    <row r="75" spans="1:13" x14ac:dyDescent="0.25">
      <c r="A75" s="66" t="s">
        <v>4642</v>
      </c>
      <c r="B75" s="19"/>
      <c r="C75" s="19"/>
      <c r="D75" s="19"/>
      <c r="E75" s="19"/>
      <c r="F75" s="19"/>
      <c r="G75" s="19"/>
      <c r="H75" s="19"/>
      <c r="I75" s="19"/>
      <c r="J75" s="19"/>
      <c r="K75" s="19">
        <v>1080</v>
      </c>
      <c r="L75" s="19"/>
      <c r="M75" s="23">
        <f>SUM(Tabla2[[#This Row],[01. Alcaldía]:[11. Salud pública y seguridad ciudadana]])</f>
        <v>1080</v>
      </c>
    </row>
    <row r="76" spans="1:13" x14ac:dyDescent="0.25">
      <c r="A76" s="66" t="s">
        <v>1082</v>
      </c>
      <c r="B76" s="19"/>
      <c r="C76" s="19"/>
      <c r="D76" s="19">
        <v>1950</v>
      </c>
      <c r="E76" s="19"/>
      <c r="F76" s="19"/>
      <c r="G76" s="19"/>
      <c r="H76" s="19"/>
      <c r="I76" s="19"/>
      <c r="J76" s="19"/>
      <c r="K76" s="19"/>
      <c r="L76" s="19"/>
      <c r="M76" s="23">
        <f>SUM(Tabla2[[#This Row],[01. Alcaldía]:[11. Salud pública y seguridad ciudadana]])</f>
        <v>1950</v>
      </c>
    </row>
    <row r="77" spans="1:13" x14ac:dyDescent="0.25">
      <c r="A77" s="66" t="s">
        <v>3616</v>
      </c>
      <c r="B77" s="19"/>
      <c r="C77" s="19"/>
      <c r="D77" s="19"/>
      <c r="E77" s="19"/>
      <c r="F77" s="19"/>
      <c r="G77" s="19"/>
      <c r="H77" s="19"/>
      <c r="I77" s="19"/>
      <c r="J77" s="19"/>
      <c r="K77" s="19">
        <v>1000</v>
      </c>
      <c r="L77" s="19"/>
      <c r="M77" s="23">
        <f>SUM(Tabla2[[#This Row],[01. Alcaldía]:[11. Salud pública y seguridad ciudadana]])</f>
        <v>1000</v>
      </c>
    </row>
    <row r="78" spans="1:13" x14ac:dyDescent="0.25">
      <c r="A78" s="66" t="s">
        <v>6404</v>
      </c>
      <c r="B78" s="19"/>
      <c r="C78" s="19"/>
      <c r="D78" s="19"/>
      <c r="E78" s="19"/>
      <c r="F78" s="19"/>
      <c r="G78" s="19"/>
      <c r="H78" s="19"/>
      <c r="I78" s="19"/>
      <c r="J78" s="19"/>
      <c r="K78" s="19">
        <v>1400</v>
      </c>
      <c r="L78" s="19"/>
      <c r="M78" s="23">
        <f>SUM(Tabla2[[#This Row],[01. Alcaldía]:[11. Salud pública y seguridad ciudadana]])</f>
        <v>1400</v>
      </c>
    </row>
    <row r="79" spans="1:13" x14ac:dyDescent="0.25">
      <c r="A79" s="66" t="s">
        <v>2284</v>
      </c>
      <c r="B79" s="19"/>
      <c r="C79" s="19"/>
      <c r="D79" s="19">
        <v>2000</v>
      </c>
      <c r="E79" s="19"/>
      <c r="F79" s="19"/>
      <c r="G79" s="19"/>
      <c r="H79" s="19"/>
      <c r="I79" s="19"/>
      <c r="J79" s="19"/>
      <c r="K79" s="19"/>
      <c r="L79" s="19"/>
      <c r="M79" s="23">
        <f>SUM(Tabla2[[#This Row],[01. Alcaldía]:[11. Salud pública y seguridad ciudadana]])</f>
        <v>2000</v>
      </c>
    </row>
    <row r="80" spans="1:13" x14ac:dyDescent="0.25">
      <c r="A80" s="66" t="s">
        <v>3926</v>
      </c>
      <c r="B80" s="19"/>
      <c r="C80" s="19"/>
      <c r="D80" s="19"/>
      <c r="E80" s="19"/>
      <c r="F80" s="19"/>
      <c r="G80" s="19"/>
      <c r="H80" s="19"/>
      <c r="I80" s="19"/>
      <c r="J80" s="19"/>
      <c r="K80" s="19">
        <v>1500</v>
      </c>
      <c r="L80" s="19"/>
      <c r="M80" s="23">
        <f>SUM(Tabla2[[#This Row],[01. Alcaldía]:[11. Salud pública y seguridad ciudadana]])</f>
        <v>1500</v>
      </c>
    </row>
    <row r="81" spans="1:13" x14ac:dyDescent="0.25">
      <c r="A81" s="66" t="s">
        <v>6012</v>
      </c>
      <c r="B81" s="19"/>
      <c r="C81" s="19"/>
      <c r="D81" s="19"/>
      <c r="E81" s="19"/>
      <c r="F81" s="19"/>
      <c r="G81" s="19"/>
      <c r="H81" s="19">
        <v>2990</v>
      </c>
      <c r="I81" s="19"/>
      <c r="J81" s="19"/>
      <c r="K81" s="19"/>
      <c r="L81" s="19"/>
      <c r="M81" s="23">
        <f>SUM(Tabla2[[#This Row],[01. Alcaldía]:[11. Salud pública y seguridad ciudadana]])</f>
        <v>2990</v>
      </c>
    </row>
    <row r="82" spans="1:13" x14ac:dyDescent="0.25">
      <c r="A82" s="66" t="s">
        <v>8679</v>
      </c>
      <c r="B82" s="19"/>
      <c r="C82" s="19"/>
      <c r="D82" s="19">
        <v>6600</v>
      </c>
      <c r="E82" s="19"/>
      <c r="F82" s="19"/>
      <c r="G82" s="19"/>
      <c r="H82" s="19"/>
      <c r="I82" s="19"/>
      <c r="J82" s="19"/>
      <c r="K82" s="19"/>
      <c r="L82" s="19"/>
      <c r="M82" s="23">
        <f>SUM(Tabla2[[#This Row],[01. Alcaldía]:[11. Salud pública y seguridad ciudadana]])</f>
        <v>6600</v>
      </c>
    </row>
    <row r="83" spans="1:13" x14ac:dyDescent="0.25">
      <c r="A83" s="66" t="s">
        <v>6019</v>
      </c>
      <c r="B83" s="19"/>
      <c r="C83" s="19"/>
      <c r="D83" s="19"/>
      <c r="E83" s="19"/>
      <c r="F83" s="19"/>
      <c r="G83" s="19"/>
      <c r="H83" s="19"/>
      <c r="I83" s="19"/>
      <c r="J83" s="19"/>
      <c r="K83" s="19">
        <v>1000</v>
      </c>
      <c r="L83" s="19"/>
      <c r="M83" s="23">
        <f>SUM(Tabla2[[#This Row],[01. Alcaldía]:[11. Salud pública y seguridad ciudadana]])</f>
        <v>1000</v>
      </c>
    </row>
    <row r="84" spans="1:13" x14ac:dyDescent="0.25">
      <c r="A84" s="66" t="s">
        <v>372</v>
      </c>
      <c r="B84" s="19"/>
      <c r="C84" s="19"/>
      <c r="D84" s="19"/>
      <c r="E84" s="19"/>
      <c r="F84" s="19"/>
      <c r="G84" s="19"/>
      <c r="H84" s="19"/>
      <c r="I84" s="19"/>
      <c r="J84" s="19"/>
      <c r="K84" s="19">
        <v>1000</v>
      </c>
      <c r="L84" s="19"/>
      <c r="M84" s="23">
        <f>SUM(Tabla2[[#This Row],[01. Alcaldía]:[11. Salud pública y seguridad ciudadana]])</f>
        <v>1000</v>
      </c>
    </row>
    <row r="85" spans="1:13" x14ac:dyDescent="0.25">
      <c r="A85" s="66" t="s">
        <v>5514</v>
      </c>
      <c r="B85" s="19"/>
      <c r="C85" s="19"/>
      <c r="D85" s="19"/>
      <c r="E85" s="19"/>
      <c r="F85" s="19"/>
      <c r="G85" s="19"/>
      <c r="H85" s="19"/>
      <c r="I85" s="19"/>
      <c r="J85" s="19"/>
      <c r="K85" s="19">
        <v>450</v>
      </c>
      <c r="L85" s="19"/>
      <c r="M85" s="23">
        <f>SUM(Tabla2[[#This Row],[01. Alcaldía]:[11. Salud pública y seguridad ciudadana]])</f>
        <v>450</v>
      </c>
    </row>
    <row r="86" spans="1:13" x14ac:dyDescent="0.25">
      <c r="A86" s="66" t="s">
        <v>5827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>
        <v>923.11</v>
      </c>
      <c r="M86" s="23">
        <f>SUM(Tabla2[[#This Row],[01. Alcaldía]:[11. Salud pública y seguridad ciudadana]])</f>
        <v>923.11</v>
      </c>
    </row>
    <row r="87" spans="1:13" x14ac:dyDescent="0.25">
      <c r="A87" s="66" t="s">
        <v>1085</v>
      </c>
      <c r="B87" s="19"/>
      <c r="C87" s="19"/>
      <c r="D87" s="19">
        <v>1000</v>
      </c>
      <c r="E87" s="19"/>
      <c r="F87" s="19"/>
      <c r="G87" s="19"/>
      <c r="H87" s="19"/>
      <c r="I87" s="19"/>
      <c r="J87" s="19"/>
      <c r="K87" s="19"/>
      <c r="L87" s="19"/>
      <c r="M87" s="23">
        <f>SUM(Tabla2[[#This Row],[01. Alcaldía]:[11. Salud pública y seguridad ciudadana]])</f>
        <v>1000</v>
      </c>
    </row>
    <row r="88" spans="1:13" x14ac:dyDescent="0.25">
      <c r="A88" s="66" t="s">
        <v>594</v>
      </c>
      <c r="B88" s="19">
        <v>6633.22</v>
      </c>
      <c r="C88" s="19"/>
      <c r="D88" s="19"/>
      <c r="E88" s="19"/>
      <c r="F88" s="19"/>
      <c r="G88" s="19"/>
      <c r="H88" s="19"/>
      <c r="I88" s="19"/>
      <c r="J88" s="19"/>
      <c r="K88" s="19">
        <v>1092.6400000000001</v>
      </c>
      <c r="L88" s="19"/>
      <c r="M88" s="23">
        <f>SUM(Tabla2[[#This Row],[01. Alcaldía]:[11. Salud pública y seguridad ciudadana]])</f>
        <v>7725.8600000000006</v>
      </c>
    </row>
    <row r="89" spans="1:13" x14ac:dyDescent="0.25">
      <c r="A89" s="66" t="s">
        <v>3918</v>
      </c>
      <c r="B89" s="19"/>
      <c r="C89" s="19"/>
      <c r="D89" s="19"/>
      <c r="E89" s="19"/>
      <c r="F89" s="19"/>
      <c r="G89" s="19"/>
      <c r="H89" s="19"/>
      <c r="I89" s="19"/>
      <c r="J89" s="19"/>
      <c r="K89" s="19">
        <v>2343</v>
      </c>
      <c r="L89" s="19"/>
      <c r="M89" s="23">
        <f>SUM(Tabla2[[#This Row],[01. Alcaldía]:[11. Salud pública y seguridad ciudadana]])</f>
        <v>2343</v>
      </c>
    </row>
    <row r="90" spans="1:13" x14ac:dyDescent="0.25">
      <c r="A90" s="66" t="s">
        <v>6426</v>
      </c>
      <c r="B90" s="19"/>
      <c r="C90" s="19"/>
      <c r="D90" s="19"/>
      <c r="E90" s="19"/>
      <c r="F90" s="19"/>
      <c r="G90" s="19"/>
      <c r="H90" s="19"/>
      <c r="I90" s="19">
        <v>2964.5</v>
      </c>
      <c r="J90" s="19"/>
      <c r="K90" s="19"/>
      <c r="L90" s="19"/>
      <c r="M90" s="23">
        <f>SUM(Tabla2[[#This Row],[01. Alcaldía]:[11. Salud pública y seguridad ciudadana]])</f>
        <v>2964.5</v>
      </c>
    </row>
    <row r="91" spans="1:13" x14ac:dyDescent="0.25">
      <c r="A91" s="66" t="s">
        <v>555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>
        <v>135.35</v>
      </c>
      <c r="M91" s="23">
        <f>SUM(Tabla2[[#This Row],[01. Alcaldía]:[11. Salud pública y seguridad ciudadana]])</f>
        <v>135.35</v>
      </c>
    </row>
    <row r="92" spans="1:13" x14ac:dyDescent="0.25">
      <c r="A92" s="66" t="s">
        <v>351</v>
      </c>
      <c r="B92" s="19"/>
      <c r="C92" s="19"/>
      <c r="D92" s="19"/>
      <c r="E92" s="19"/>
      <c r="F92" s="19"/>
      <c r="G92" s="19">
        <v>687.07</v>
      </c>
      <c r="H92" s="19"/>
      <c r="I92" s="19"/>
      <c r="J92" s="19"/>
      <c r="K92" s="19"/>
      <c r="L92" s="19"/>
      <c r="M92" s="23">
        <f>SUM(Tabla2[[#This Row],[01. Alcaldía]:[11. Salud pública y seguridad ciudadana]])</f>
        <v>687.07</v>
      </c>
    </row>
    <row r="93" spans="1:13" x14ac:dyDescent="0.25">
      <c r="A93" s="66" t="s">
        <v>96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4000</v>
      </c>
      <c r="M93" s="23">
        <f>SUM(Tabla2[[#This Row],[01. Alcaldía]:[11. Salud pública y seguridad ciudadana]])</f>
        <v>4000</v>
      </c>
    </row>
    <row r="94" spans="1:13" x14ac:dyDescent="0.25">
      <c r="A94" s="66" t="s">
        <v>726</v>
      </c>
      <c r="B94" s="19"/>
      <c r="C94" s="19"/>
      <c r="D94" s="19"/>
      <c r="E94" s="19"/>
      <c r="F94" s="19"/>
      <c r="G94" s="19">
        <v>199.88</v>
      </c>
      <c r="H94" s="19"/>
      <c r="I94" s="19">
        <v>326.05</v>
      </c>
      <c r="J94" s="19">
        <v>3680.77</v>
      </c>
      <c r="K94" s="19"/>
      <c r="L94" s="19"/>
      <c r="M94" s="23">
        <f>SUM(Tabla2[[#This Row],[01. Alcaldía]:[11. Salud pública y seguridad ciudadana]])</f>
        <v>4206.7</v>
      </c>
    </row>
    <row r="95" spans="1:13" x14ac:dyDescent="0.25">
      <c r="A95" s="66" t="s">
        <v>4113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>
        <v>3042.91</v>
      </c>
      <c r="M95" s="23">
        <f>SUM(Tabla2[[#This Row],[01. Alcaldía]:[11. Salud pública y seguridad ciudadana]])</f>
        <v>3042.91</v>
      </c>
    </row>
    <row r="96" spans="1:13" x14ac:dyDescent="0.25">
      <c r="A96" s="66" t="s">
        <v>3286</v>
      </c>
      <c r="B96" s="19"/>
      <c r="C96" s="19"/>
      <c r="D96" s="19"/>
      <c r="E96" s="19"/>
      <c r="F96" s="19"/>
      <c r="G96" s="19"/>
      <c r="H96" s="19"/>
      <c r="I96" s="19"/>
      <c r="J96" s="19">
        <v>12940.95</v>
      </c>
      <c r="K96" s="19"/>
      <c r="L96" s="19"/>
      <c r="M96" s="23">
        <f>SUM(Tabla2[[#This Row],[01. Alcaldía]:[11. Salud pública y seguridad ciudadana]])</f>
        <v>12940.95</v>
      </c>
    </row>
    <row r="97" spans="1:13" x14ac:dyDescent="0.25">
      <c r="A97" s="66" t="s">
        <v>953</v>
      </c>
      <c r="B97" s="19"/>
      <c r="C97" s="19"/>
      <c r="D97" s="19"/>
      <c r="E97" s="19"/>
      <c r="F97" s="19"/>
      <c r="G97" s="19"/>
      <c r="H97" s="19"/>
      <c r="I97" s="19"/>
      <c r="J97" s="19">
        <v>2238.5</v>
      </c>
      <c r="K97" s="19">
        <v>6570.2999999999993</v>
      </c>
      <c r="L97" s="19"/>
      <c r="M97" s="23">
        <f>SUM(Tabla2[[#This Row],[01. Alcaldía]:[11. Salud pública y seguridad ciudadana]])</f>
        <v>8808.7999999999993</v>
      </c>
    </row>
    <row r="98" spans="1:13" x14ac:dyDescent="0.25">
      <c r="A98" s="66" t="s">
        <v>3099</v>
      </c>
      <c r="B98" s="19"/>
      <c r="C98" s="19"/>
      <c r="D98" s="19"/>
      <c r="E98" s="19"/>
      <c r="F98" s="19"/>
      <c r="G98" s="19">
        <v>7260</v>
      </c>
      <c r="H98" s="19"/>
      <c r="I98" s="19"/>
      <c r="J98" s="19"/>
      <c r="K98" s="19"/>
      <c r="L98" s="19"/>
      <c r="M98" s="23">
        <f>SUM(Tabla2[[#This Row],[01. Alcaldía]:[11. Salud pública y seguridad ciudadana]])</f>
        <v>7260</v>
      </c>
    </row>
    <row r="99" spans="1:13" x14ac:dyDescent="0.25">
      <c r="A99" s="66" t="s">
        <v>3488</v>
      </c>
      <c r="B99" s="19"/>
      <c r="C99" s="19"/>
      <c r="D99" s="19"/>
      <c r="E99" s="19">
        <v>5324</v>
      </c>
      <c r="F99" s="19"/>
      <c r="G99" s="19"/>
      <c r="H99" s="19"/>
      <c r="I99" s="19"/>
      <c r="J99" s="19"/>
      <c r="K99" s="19"/>
      <c r="L99" s="19"/>
      <c r="M99" s="23">
        <f>SUM(Tabla2[[#This Row],[01. Alcaldía]:[11. Salud pública y seguridad ciudadana]])</f>
        <v>5324</v>
      </c>
    </row>
    <row r="100" spans="1:13" x14ac:dyDescent="0.25">
      <c r="A100" s="66" t="s">
        <v>644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>
        <v>14152</v>
      </c>
      <c r="L100" s="19"/>
      <c r="M100" s="23">
        <f>SUM(Tabla2[[#This Row],[01. Alcaldía]:[11. Salud pública y seguridad ciudadana]])</f>
        <v>14152</v>
      </c>
    </row>
    <row r="101" spans="1:13" x14ac:dyDescent="0.25">
      <c r="A101" s="66" t="s">
        <v>4964</v>
      </c>
      <c r="B101" s="19"/>
      <c r="C101" s="19"/>
      <c r="D101" s="19"/>
      <c r="E101" s="19">
        <v>2407.9</v>
      </c>
      <c r="F101" s="19"/>
      <c r="G101" s="19"/>
      <c r="H101" s="19"/>
      <c r="I101" s="19"/>
      <c r="J101" s="19"/>
      <c r="K101" s="19"/>
      <c r="L101" s="19"/>
      <c r="M101" s="23">
        <f>SUM(Tabla2[[#This Row],[01. Alcaldía]:[11. Salud pública y seguridad ciudadana]])</f>
        <v>2407.9</v>
      </c>
    </row>
    <row r="102" spans="1:13" x14ac:dyDescent="0.25">
      <c r="A102" s="66" t="s">
        <v>2863</v>
      </c>
      <c r="B102" s="19"/>
      <c r="C102" s="19">
        <v>17488.13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23">
        <f>SUM(Tabla2[[#This Row],[01. Alcaldía]:[11. Salud pública y seguridad ciudadana]])</f>
        <v>17488.13</v>
      </c>
    </row>
    <row r="103" spans="1:13" x14ac:dyDescent="0.25">
      <c r="A103" s="66" t="s">
        <v>1880</v>
      </c>
      <c r="B103" s="19"/>
      <c r="C103" s="19"/>
      <c r="D103" s="19"/>
      <c r="E103" s="19"/>
      <c r="F103" s="19"/>
      <c r="G103" s="19">
        <v>11374</v>
      </c>
      <c r="H103" s="19"/>
      <c r="I103" s="19"/>
      <c r="J103" s="19"/>
      <c r="K103" s="19"/>
      <c r="L103" s="19"/>
      <c r="M103" s="23">
        <f>SUM(Tabla2[[#This Row],[01. Alcaldía]:[11. Salud pública y seguridad ciudadana]])</f>
        <v>11374</v>
      </c>
    </row>
    <row r="104" spans="1:13" x14ac:dyDescent="0.25">
      <c r="A104" s="66" t="s">
        <v>97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>
        <v>550.54999999999995</v>
      </c>
      <c r="L104" s="19">
        <v>4817.12</v>
      </c>
      <c r="M104" s="23">
        <f>SUM(Tabla2[[#This Row],[01. Alcaldía]:[11. Salud pública y seguridad ciudadana]])</f>
        <v>5367.67</v>
      </c>
    </row>
    <row r="105" spans="1:13" x14ac:dyDescent="0.25">
      <c r="A105" s="66" t="s">
        <v>8672</v>
      </c>
      <c r="B105" s="19"/>
      <c r="C105" s="19"/>
      <c r="D105" s="19"/>
      <c r="E105" s="19"/>
      <c r="F105" s="19"/>
      <c r="G105" s="19"/>
      <c r="H105" s="19">
        <v>6534</v>
      </c>
      <c r="I105" s="19"/>
      <c r="J105" s="19"/>
      <c r="K105" s="19"/>
      <c r="L105" s="19"/>
      <c r="M105" s="23">
        <f>SUM(Tabla2[[#This Row],[01. Alcaldía]:[11. Salud pública y seguridad ciudadana]])</f>
        <v>6534</v>
      </c>
    </row>
    <row r="106" spans="1:13" x14ac:dyDescent="0.25">
      <c r="A106" s="66" t="s">
        <v>6039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>
        <v>726</v>
      </c>
      <c r="L106" s="19"/>
      <c r="M106" s="23">
        <f>SUM(Tabla2[[#This Row],[01. Alcaldía]:[11. Salud pública y seguridad ciudadana]])</f>
        <v>726</v>
      </c>
    </row>
    <row r="107" spans="1:13" x14ac:dyDescent="0.25">
      <c r="A107" s="66" t="s">
        <v>95</v>
      </c>
      <c r="B107" s="19"/>
      <c r="C107" s="19"/>
      <c r="D107" s="19">
        <v>435.6</v>
      </c>
      <c r="E107" s="19"/>
      <c r="F107" s="19">
        <v>3496.9</v>
      </c>
      <c r="G107" s="19">
        <v>4200.01</v>
      </c>
      <c r="H107" s="19"/>
      <c r="I107" s="19"/>
      <c r="J107" s="19"/>
      <c r="K107" s="19">
        <v>7187.4</v>
      </c>
      <c r="L107" s="19"/>
      <c r="M107" s="23">
        <f>SUM(Tabla2[[#This Row],[01. Alcaldía]:[11. Salud pública y seguridad ciudadana]])</f>
        <v>15319.91</v>
      </c>
    </row>
    <row r="108" spans="1:13" x14ac:dyDescent="0.25">
      <c r="A108" s="66" t="s">
        <v>727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>
        <v>1231</v>
      </c>
      <c r="M108" s="23">
        <f>SUM(Tabla2[[#This Row],[01. Alcaldía]:[11. Salud pública y seguridad ciudadana]])</f>
        <v>1231</v>
      </c>
    </row>
    <row r="109" spans="1:13" x14ac:dyDescent="0.25">
      <c r="A109" s="66" t="s">
        <v>3163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>
        <v>1765.69</v>
      </c>
      <c r="L109" s="19"/>
      <c r="M109" s="23">
        <f>SUM(Tabla2[[#This Row],[01. Alcaldía]:[11. Salud pública y seguridad ciudadana]])</f>
        <v>1765.69</v>
      </c>
    </row>
    <row r="110" spans="1:13" x14ac:dyDescent="0.25">
      <c r="A110" s="66" t="s">
        <v>8669</v>
      </c>
      <c r="B110" s="19"/>
      <c r="C110" s="19"/>
      <c r="D110" s="19"/>
      <c r="E110" s="19"/>
      <c r="F110" s="19"/>
      <c r="G110" s="19"/>
      <c r="H110" s="19">
        <v>5438.95</v>
      </c>
      <c r="I110" s="19"/>
      <c r="J110" s="19"/>
      <c r="K110" s="19"/>
      <c r="L110" s="19"/>
      <c r="M110" s="23">
        <f>SUM(Tabla2[[#This Row],[01. Alcaldía]:[11. Salud pública y seguridad ciudadana]])</f>
        <v>5438.95</v>
      </c>
    </row>
    <row r="111" spans="1:13" x14ac:dyDescent="0.25">
      <c r="A111" s="66" t="s">
        <v>6453</v>
      </c>
      <c r="B111" s="19"/>
      <c r="C111" s="19"/>
      <c r="D111" s="19"/>
      <c r="E111" s="19"/>
      <c r="F111" s="19"/>
      <c r="G111" s="19"/>
      <c r="H111" s="19">
        <v>4979.95</v>
      </c>
      <c r="I111" s="19"/>
      <c r="J111" s="19"/>
      <c r="K111" s="19"/>
      <c r="L111" s="19"/>
      <c r="M111" s="23">
        <f>SUM(Tabla2[[#This Row],[01. Alcaldía]:[11. Salud pública y seguridad ciudadana]])</f>
        <v>4979.95</v>
      </c>
    </row>
    <row r="112" spans="1:13" x14ac:dyDescent="0.25">
      <c r="A112" s="66" t="s">
        <v>329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>
        <v>8808.7999999999993</v>
      </c>
      <c r="L112" s="19"/>
      <c r="M112" s="23">
        <f>SUM(Tabla2[[#This Row],[01. Alcaldía]:[11. Salud pública y seguridad ciudadana]])</f>
        <v>8808.7999999999993</v>
      </c>
    </row>
    <row r="113" spans="1:13" x14ac:dyDescent="0.25">
      <c r="A113" s="66" t="s">
        <v>3638</v>
      </c>
      <c r="B113" s="19"/>
      <c r="C113" s="19"/>
      <c r="D113" s="19">
        <v>1715.3</v>
      </c>
      <c r="E113" s="19"/>
      <c r="F113" s="19"/>
      <c r="G113" s="19"/>
      <c r="H113" s="19"/>
      <c r="I113" s="19"/>
      <c r="J113" s="19"/>
      <c r="K113" s="19"/>
      <c r="L113" s="19">
        <v>1291.68</v>
      </c>
      <c r="M113" s="23">
        <f>SUM(Tabla2[[#This Row],[01. Alcaldía]:[11. Salud pública y seguridad ciudadana]])</f>
        <v>3006.98</v>
      </c>
    </row>
    <row r="114" spans="1:13" x14ac:dyDescent="0.25">
      <c r="A114" s="66" t="s">
        <v>282</v>
      </c>
      <c r="B114" s="19">
        <v>5351.02</v>
      </c>
      <c r="C114" s="19"/>
      <c r="D114" s="19">
        <v>13370.5</v>
      </c>
      <c r="E114" s="19">
        <v>7000</v>
      </c>
      <c r="F114" s="19">
        <v>7139</v>
      </c>
      <c r="G114" s="19"/>
      <c r="H114" s="19"/>
      <c r="I114" s="19"/>
      <c r="J114" s="19"/>
      <c r="K114" s="19"/>
      <c r="L114" s="19"/>
      <c r="M114" s="23">
        <f>SUM(Tabla2[[#This Row],[01. Alcaldía]:[11. Salud pública y seguridad ciudadana]])</f>
        <v>32860.520000000004</v>
      </c>
    </row>
    <row r="115" spans="1:13" x14ac:dyDescent="0.25">
      <c r="A115" s="66" t="s">
        <v>3405</v>
      </c>
      <c r="B115" s="19">
        <v>1785.19</v>
      </c>
      <c r="C115" s="19"/>
      <c r="D115" s="19"/>
      <c r="E115" s="19"/>
      <c r="F115" s="19">
        <v>4235</v>
      </c>
      <c r="G115" s="19"/>
      <c r="H115" s="19"/>
      <c r="I115" s="19"/>
      <c r="J115" s="19"/>
      <c r="K115" s="19">
        <v>3057.92</v>
      </c>
      <c r="L115" s="19">
        <v>380</v>
      </c>
      <c r="M115" s="23">
        <f>SUM(Tabla2[[#This Row],[01. Alcaldía]:[11. Salud pública y seguridad ciudadana]])</f>
        <v>9458.11</v>
      </c>
    </row>
    <row r="116" spans="1:13" x14ac:dyDescent="0.25">
      <c r="A116" s="66" t="s">
        <v>3355</v>
      </c>
      <c r="B116" s="19">
        <v>17352.61</v>
      </c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23">
        <f>SUM(Tabla2[[#This Row],[01. Alcaldía]:[11. Salud pública y seguridad ciudadana]])</f>
        <v>17352.61</v>
      </c>
    </row>
    <row r="117" spans="1:13" x14ac:dyDescent="0.25">
      <c r="A117" s="66" t="s">
        <v>6469</v>
      </c>
      <c r="B117" s="19">
        <v>16032.5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23">
        <f>SUM(Tabla2[[#This Row],[01. Alcaldía]:[11. Salud pública y seguridad ciudadana]])</f>
        <v>16032.5</v>
      </c>
    </row>
    <row r="118" spans="1:13" x14ac:dyDescent="0.25">
      <c r="A118" s="66" t="s">
        <v>636</v>
      </c>
      <c r="B118" s="19"/>
      <c r="C118" s="19"/>
      <c r="D118" s="19"/>
      <c r="E118" s="19"/>
      <c r="F118" s="19"/>
      <c r="G118" s="19"/>
      <c r="H118" s="19"/>
      <c r="I118" s="19"/>
      <c r="J118" s="19">
        <v>1379.4</v>
      </c>
      <c r="K118" s="19"/>
      <c r="L118" s="19"/>
      <c r="M118" s="23">
        <f>SUM(Tabla2[[#This Row],[01. Alcaldía]:[11. Salud pública y seguridad ciudadana]])</f>
        <v>1379.4</v>
      </c>
    </row>
    <row r="119" spans="1:13" x14ac:dyDescent="0.25">
      <c r="A119" s="66" t="s">
        <v>7176</v>
      </c>
      <c r="B119" s="19"/>
      <c r="C119" s="19"/>
      <c r="D119" s="19">
        <v>1294.5899999999999</v>
      </c>
      <c r="E119" s="19"/>
      <c r="F119" s="19"/>
      <c r="G119" s="19"/>
      <c r="H119" s="19"/>
      <c r="I119" s="19"/>
      <c r="J119" s="19"/>
      <c r="K119" s="19"/>
      <c r="L119" s="19"/>
      <c r="M119" s="23">
        <f>SUM(Tabla2[[#This Row],[01. Alcaldía]:[11. Salud pública y seguridad ciudadana]])</f>
        <v>1294.5899999999999</v>
      </c>
    </row>
    <row r="120" spans="1:13" x14ac:dyDescent="0.25">
      <c r="A120" s="66" t="s">
        <v>349</v>
      </c>
      <c r="B120" s="19"/>
      <c r="C120" s="19"/>
      <c r="D120" s="19"/>
      <c r="E120" s="19">
        <v>3300</v>
      </c>
      <c r="F120" s="19"/>
      <c r="G120" s="19"/>
      <c r="H120" s="19"/>
      <c r="I120" s="19"/>
      <c r="J120" s="19"/>
      <c r="K120" s="19"/>
      <c r="L120" s="19"/>
      <c r="M120" s="23">
        <f>SUM(Tabla2[[#This Row],[01. Alcaldía]:[11. Salud pública y seguridad ciudadana]])</f>
        <v>3300</v>
      </c>
    </row>
    <row r="121" spans="1:13" x14ac:dyDescent="0.25">
      <c r="A121" s="66" t="s">
        <v>729</v>
      </c>
      <c r="B121" s="19"/>
      <c r="C121" s="19"/>
      <c r="D121" s="19"/>
      <c r="E121" s="19"/>
      <c r="F121" s="19"/>
      <c r="G121" s="19">
        <v>1054.5</v>
      </c>
      <c r="H121" s="19"/>
      <c r="I121" s="19"/>
      <c r="J121" s="19"/>
      <c r="K121" s="19"/>
      <c r="L121" s="19"/>
      <c r="M121" s="23">
        <f>SUM(Tabla2[[#This Row],[01. Alcaldía]:[11. Salud pública y seguridad ciudadana]])</f>
        <v>1054.5</v>
      </c>
    </row>
    <row r="122" spans="1:13" x14ac:dyDescent="0.25">
      <c r="A122" s="66" t="s">
        <v>352</v>
      </c>
      <c r="B122" s="19"/>
      <c r="C122" s="19"/>
      <c r="D122" s="19"/>
      <c r="E122" s="19"/>
      <c r="F122" s="19"/>
      <c r="G122" s="19"/>
      <c r="H122" s="19"/>
      <c r="I122" s="19">
        <v>3328.11</v>
      </c>
      <c r="J122" s="19"/>
      <c r="K122" s="19"/>
      <c r="L122" s="19"/>
      <c r="M122" s="23">
        <f>SUM(Tabla2[[#This Row],[01. Alcaldía]:[11. Salud pública y seguridad ciudadana]])</f>
        <v>3328.11</v>
      </c>
    </row>
    <row r="123" spans="1:13" x14ac:dyDescent="0.25">
      <c r="A123" s="66" t="s">
        <v>39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>
        <v>1500</v>
      </c>
      <c r="L123" s="19"/>
      <c r="M123" s="23">
        <f>SUM(Tabla2[[#This Row],[01. Alcaldía]:[11. Salud pública y seguridad ciudadana]])</f>
        <v>1500</v>
      </c>
    </row>
    <row r="124" spans="1:13" x14ac:dyDescent="0.25">
      <c r="A124" s="66" t="s">
        <v>6562</v>
      </c>
      <c r="B124" s="19"/>
      <c r="C124" s="19"/>
      <c r="D124" s="19"/>
      <c r="E124" s="19"/>
      <c r="F124" s="19"/>
      <c r="G124" s="19">
        <v>7014.85</v>
      </c>
      <c r="H124" s="19"/>
      <c r="I124" s="19"/>
      <c r="J124" s="19"/>
      <c r="K124" s="19"/>
      <c r="L124" s="19"/>
      <c r="M124" s="23">
        <f>SUM(Tabla2[[#This Row],[01. Alcaldía]:[11. Salud pública y seguridad ciudadana]])</f>
        <v>7014.85</v>
      </c>
    </row>
    <row r="125" spans="1:13" x14ac:dyDescent="0.25">
      <c r="A125" s="66" t="s">
        <v>645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>
        <v>5281.65</v>
      </c>
      <c r="M125" s="23">
        <f>SUM(Tabla2[[#This Row],[01. Alcaldía]:[11. Salud pública y seguridad ciudadana]])</f>
        <v>5281.65</v>
      </c>
    </row>
    <row r="126" spans="1:13" x14ac:dyDescent="0.25">
      <c r="A126" s="66" t="s">
        <v>956</v>
      </c>
      <c r="B126" s="19">
        <v>4840</v>
      </c>
      <c r="C126" s="19"/>
      <c r="D126" s="19"/>
      <c r="E126" s="19"/>
      <c r="F126" s="19"/>
      <c r="G126" s="19">
        <v>5588</v>
      </c>
      <c r="H126" s="19"/>
      <c r="I126" s="19"/>
      <c r="J126" s="19"/>
      <c r="K126" s="19">
        <v>700</v>
      </c>
      <c r="L126" s="19"/>
      <c r="M126" s="23">
        <f>SUM(Tabla2[[#This Row],[01. Alcaldía]:[11. Salud pública y seguridad ciudadana]])</f>
        <v>11128</v>
      </c>
    </row>
    <row r="127" spans="1:13" x14ac:dyDescent="0.25">
      <c r="A127" s="66" t="s">
        <v>4818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>
        <v>1875.5</v>
      </c>
      <c r="L127" s="19"/>
      <c r="M127" s="23">
        <f>SUM(Tabla2[[#This Row],[01. Alcaldía]:[11. Salud pública y seguridad ciudadana]])</f>
        <v>1875.5</v>
      </c>
    </row>
    <row r="128" spans="1:13" x14ac:dyDescent="0.25">
      <c r="A128" s="66" t="s">
        <v>330</v>
      </c>
      <c r="B128" s="19"/>
      <c r="C128" s="19"/>
      <c r="D128" s="19">
        <v>1972.3</v>
      </c>
      <c r="E128" s="19"/>
      <c r="F128" s="19"/>
      <c r="G128" s="19">
        <v>3630</v>
      </c>
      <c r="H128" s="19">
        <v>125.84</v>
      </c>
      <c r="I128" s="19"/>
      <c r="J128" s="19"/>
      <c r="K128" s="19">
        <v>137.88</v>
      </c>
      <c r="L128" s="19">
        <v>1473.78</v>
      </c>
      <c r="M128" s="23">
        <f>SUM(Tabla2[[#This Row],[01. Alcaldía]:[11. Salud pública y seguridad ciudadana]])</f>
        <v>7339.8</v>
      </c>
    </row>
    <row r="129" spans="1:13" x14ac:dyDescent="0.25">
      <c r="A129" s="66" t="s">
        <v>730</v>
      </c>
      <c r="B129" s="19"/>
      <c r="C129" s="19"/>
      <c r="D129" s="19"/>
      <c r="E129" s="19"/>
      <c r="F129" s="19"/>
      <c r="G129" s="19">
        <v>2420</v>
      </c>
      <c r="H129" s="19"/>
      <c r="I129" s="19"/>
      <c r="J129" s="19">
        <v>1815</v>
      </c>
      <c r="K129" s="19"/>
      <c r="L129" s="19"/>
      <c r="M129" s="23">
        <f>SUM(Tabla2[[#This Row],[01. Alcaldía]:[11. Salud pública y seguridad ciudadana]])</f>
        <v>4235</v>
      </c>
    </row>
    <row r="130" spans="1:13" x14ac:dyDescent="0.25">
      <c r="A130" s="66" t="s">
        <v>934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>
        <v>5050.6099999999997</v>
      </c>
      <c r="L130" s="19"/>
      <c r="M130" s="23">
        <f>SUM(Tabla2[[#This Row],[01. Alcaldía]:[11. Salud pública y seguridad ciudadana]])</f>
        <v>5050.6099999999997</v>
      </c>
    </row>
    <row r="131" spans="1:13" x14ac:dyDescent="0.25">
      <c r="A131" s="66" t="s">
        <v>2254</v>
      </c>
      <c r="B131" s="19"/>
      <c r="C131" s="19"/>
      <c r="D131" s="19"/>
      <c r="E131" s="19"/>
      <c r="F131" s="19"/>
      <c r="G131" s="19">
        <v>1741.19</v>
      </c>
      <c r="H131" s="19"/>
      <c r="I131" s="19"/>
      <c r="J131" s="19"/>
      <c r="K131" s="19"/>
      <c r="L131" s="19"/>
      <c r="M131" s="23">
        <f>SUM(Tabla2[[#This Row],[01. Alcaldía]:[11. Salud pública y seguridad ciudadana]])</f>
        <v>1741.19</v>
      </c>
    </row>
    <row r="132" spans="1:13" x14ac:dyDescent="0.25">
      <c r="A132" s="66" t="s">
        <v>6583</v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>
        <v>300</v>
      </c>
      <c r="L132" s="19"/>
      <c r="M132" s="23">
        <f>SUM(Tabla2[[#This Row],[01. Alcaldía]:[11. Salud pública y seguridad ciudadana]])</f>
        <v>300</v>
      </c>
    </row>
    <row r="133" spans="1:13" x14ac:dyDescent="0.25">
      <c r="A133" s="66" t="s">
        <v>6585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>
        <v>550</v>
      </c>
      <c r="L133" s="19"/>
      <c r="M133" s="23">
        <f>SUM(Tabla2[[#This Row],[01. Alcaldía]:[11. Salud pública y seguridad ciudadana]])</f>
        <v>550</v>
      </c>
    </row>
    <row r="134" spans="1:13" x14ac:dyDescent="0.25">
      <c r="A134" s="66" t="s">
        <v>3386</v>
      </c>
      <c r="B134" s="19">
        <v>1210</v>
      </c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3">
        <f>SUM(Tabla2[[#This Row],[01. Alcaldía]:[11. Salud pública y seguridad ciudadana]])</f>
        <v>1210</v>
      </c>
    </row>
    <row r="135" spans="1:13" x14ac:dyDescent="0.25">
      <c r="A135" s="66" t="s">
        <v>83</v>
      </c>
      <c r="B135" s="19"/>
      <c r="C135" s="19">
        <v>950</v>
      </c>
      <c r="D135" s="19">
        <v>275.25</v>
      </c>
      <c r="E135" s="19">
        <v>1140</v>
      </c>
      <c r="F135" s="19"/>
      <c r="G135" s="19"/>
      <c r="H135" s="19">
        <v>5000</v>
      </c>
      <c r="I135" s="19">
        <v>170</v>
      </c>
      <c r="J135" s="19"/>
      <c r="K135" s="19">
        <v>300.39</v>
      </c>
      <c r="L135" s="19"/>
      <c r="M135" s="23">
        <f>SUM(Tabla2[[#This Row],[01. Alcaldía]:[11. Salud pública y seguridad ciudadana]])</f>
        <v>7835.64</v>
      </c>
    </row>
    <row r="136" spans="1:13" x14ac:dyDescent="0.25">
      <c r="A136" s="66" t="s">
        <v>64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>
        <v>105.75</v>
      </c>
      <c r="L136" s="19"/>
      <c r="M136" s="23">
        <f>SUM(Tabla2[[#This Row],[01. Alcaldía]:[11. Salud pública y seguridad ciudadana]])</f>
        <v>105.75</v>
      </c>
    </row>
    <row r="137" spans="1:13" x14ac:dyDescent="0.25">
      <c r="A137" s="66" t="s">
        <v>1026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>
        <v>1463.5</v>
      </c>
      <c r="M137" s="23">
        <f>SUM(Tabla2[[#This Row],[01. Alcaldía]:[11. Salud pública y seguridad ciudadana]])</f>
        <v>1463.5</v>
      </c>
    </row>
    <row r="138" spans="1:13" x14ac:dyDescent="0.25">
      <c r="A138" s="66" t="s">
        <v>6049</v>
      </c>
      <c r="B138" s="19"/>
      <c r="C138" s="19"/>
      <c r="D138" s="19">
        <v>2565.1999999999998</v>
      </c>
      <c r="E138" s="19"/>
      <c r="F138" s="19"/>
      <c r="G138" s="19"/>
      <c r="H138" s="19"/>
      <c r="I138" s="19"/>
      <c r="J138" s="19"/>
      <c r="K138" s="19"/>
      <c r="L138" s="19"/>
      <c r="M138" s="23">
        <f>SUM(Tabla2[[#This Row],[01. Alcaldía]:[11. Salud pública y seguridad ciudadana]])</f>
        <v>2565.1999999999998</v>
      </c>
    </row>
    <row r="139" spans="1:13" x14ac:dyDescent="0.25">
      <c r="A139" s="66" t="s">
        <v>3199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5746.5599999999995</v>
      </c>
      <c r="M139" s="23">
        <f>SUM(Tabla2[[#This Row],[01. Alcaldía]:[11. Salud pública y seguridad ciudadana]])</f>
        <v>5746.5599999999995</v>
      </c>
    </row>
    <row r="140" spans="1:13" x14ac:dyDescent="0.25">
      <c r="A140" s="66" t="s">
        <v>650</v>
      </c>
      <c r="B140" s="19"/>
      <c r="C140" s="19"/>
      <c r="D140" s="19"/>
      <c r="E140" s="19"/>
      <c r="F140" s="19"/>
      <c r="G140" s="19">
        <v>7078.5</v>
      </c>
      <c r="H140" s="19"/>
      <c r="I140" s="19"/>
      <c r="J140" s="19"/>
      <c r="K140" s="19"/>
      <c r="L140" s="19"/>
      <c r="M140" s="23">
        <f>SUM(Tabla2[[#This Row],[01. Alcaldía]:[11. Salud pública y seguridad ciudadana]])</f>
        <v>7078.5</v>
      </c>
    </row>
    <row r="141" spans="1:13" x14ac:dyDescent="0.25">
      <c r="A141" s="66" t="s">
        <v>1081</v>
      </c>
      <c r="B141" s="19"/>
      <c r="C141" s="19"/>
      <c r="D141" s="19"/>
      <c r="E141" s="19"/>
      <c r="F141" s="19"/>
      <c r="G141" s="19"/>
      <c r="H141" s="19">
        <v>14096.5</v>
      </c>
      <c r="I141" s="19"/>
      <c r="J141" s="19"/>
      <c r="K141" s="19"/>
      <c r="L141" s="19"/>
      <c r="M141" s="23">
        <f>SUM(Tabla2[[#This Row],[01. Alcaldía]:[11. Salud pública y seguridad ciudadana]])</f>
        <v>14096.5</v>
      </c>
    </row>
    <row r="142" spans="1:13" x14ac:dyDescent="0.25">
      <c r="A142" s="66" t="s">
        <v>292</v>
      </c>
      <c r="B142" s="19">
        <v>7253.95</v>
      </c>
      <c r="C142" s="19">
        <v>18138.02</v>
      </c>
      <c r="D142" s="19"/>
      <c r="E142" s="19"/>
      <c r="F142" s="19"/>
      <c r="G142" s="19"/>
      <c r="H142" s="19"/>
      <c r="I142" s="19"/>
      <c r="J142" s="19"/>
      <c r="K142" s="19"/>
      <c r="L142" s="19"/>
      <c r="M142" s="23">
        <f>SUM(Tabla2[[#This Row],[01. Alcaldía]:[11. Salud pública y seguridad ciudadana]])</f>
        <v>25391.97</v>
      </c>
    </row>
    <row r="143" spans="1:13" x14ac:dyDescent="0.25">
      <c r="A143" s="66" t="s">
        <v>3160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529.53</v>
      </c>
      <c r="M143" s="23">
        <f>SUM(Tabla2[[#This Row],[01. Alcaldía]:[11. Salud pública y seguridad ciudadana]])</f>
        <v>529.53</v>
      </c>
    </row>
    <row r="144" spans="1:13" x14ac:dyDescent="0.25">
      <c r="A144" s="66" t="s">
        <v>94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>
        <v>7988.42</v>
      </c>
      <c r="M144" s="23">
        <f>SUM(Tabla2[[#This Row],[01. Alcaldía]:[11. Salud pública y seguridad ciudadana]])</f>
        <v>7988.42</v>
      </c>
    </row>
    <row r="145" spans="1:13" x14ac:dyDescent="0.25">
      <c r="A145" s="66" t="s">
        <v>5807</v>
      </c>
      <c r="B145" s="19"/>
      <c r="C145" s="19"/>
      <c r="D145" s="19"/>
      <c r="E145" s="19"/>
      <c r="F145" s="19">
        <v>1258.4000000000001</v>
      </c>
      <c r="G145" s="19"/>
      <c r="H145" s="19"/>
      <c r="I145" s="19"/>
      <c r="J145" s="19"/>
      <c r="K145" s="19"/>
      <c r="L145" s="19"/>
      <c r="M145" s="23">
        <f>SUM(Tabla2[[#This Row],[01. Alcaldía]:[11. Salud pública y seguridad ciudadana]])</f>
        <v>1258.4000000000001</v>
      </c>
    </row>
    <row r="146" spans="1:13" x14ac:dyDescent="0.25">
      <c r="A146" s="66" t="s">
        <v>3966</v>
      </c>
      <c r="B146" s="19"/>
      <c r="C146" s="19"/>
      <c r="D146" s="19"/>
      <c r="E146" s="19"/>
      <c r="F146" s="19"/>
      <c r="G146" s="19">
        <v>5566</v>
      </c>
      <c r="H146" s="19"/>
      <c r="I146" s="19"/>
      <c r="J146" s="19"/>
      <c r="K146" s="19"/>
      <c r="L146" s="19"/>
      <c r="M146" s="23">
        <f>SUM(Tabla2[[#This Row],[01. Alcaldía]:[11. Salud pública y seguridad ciudadana]])</f>
        <v>5566</v>
      </c>
    </row>
    <row r="147" spans="1:13" x14ac:dyDescent="0.25">
      <c r="A147" s="66" t="s">
        <v>6665</v>
      </c>
      <c r="B147" s="19"/>
      <c r="C147" s="19"/>
      <c r="D147" s="19">
        <v>556.6</v>
      </c>
      <c r="E147" s="19"/>
      <c r="F147" s="19"/>
      <c r="G147" s="19"/>
      <c r="H147" s="19"/>
      <c r="I147" s="19"/>
      <c r="J147" s="19"/>
      <c r="K147" s="19"/>
      <c r="L147" s="19"/>
      <c r="M147" s="23">
        <f>SUM(Tabla2[[#This Row],[01. Alcaldía]:[11. Salud pública y seguridad ciudadana]])</f>
        <v>556.6</v>
      </c>
    </row>
    <row r="148" spans="1:13" x14ac:dyDescent="0.25">
      <c r="A148" s="66" t="s">
        <v>3772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10198.85</v>
      </c>
      <c r="L148" s="19"/>
      <c r="M148" s="23">
        <f>SUM(Tabla2[[#This Row],[01. Alcaldía]:[11. Salud pública y seguridad ciudadana]])</f>
        <v>10198.85</v>
      </c>
    </row>
    <row r="149" spans="1:13" x14ac:dyDescent="0.25">
      <c r="A149" s="66" t="s">
        <v>1092</v>
      </c>
      <c r="B149" s="19"/>
      <c r="C149" s="19"/>
      <c r="D149" s="19"/>
      <c r="E149" s="19"/>
      <c r="F149" s="19"/>
      <c r="G149" s="19">
        <v>5760</v>
      </c>
      <c r="H149" s="19"/>
      <c r="I149" s="19"/>
      <c r="J149" s="19"/>
      <c r="K149" s="19"/>
      <c r="L149" s="19"/>
      <c r="M149" s="23">
        <f>SUM(Tabla2[[#This Row],[01. Alcaldía]:[11. Salud pública y seguridad ciudadana]])</f>
        <v>5760</v>
      </c>
    </row>
    <row r="150" spans="1:13" x14ac:dyDescent="0.25">
      <c r="A150" s="66" t="s">
        <v>3913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>
        <v>115</v>
      </c>
      <c r="L150" s="19"/>
      <c r="M150" s="23">
        <f>SUM(Tabla2[[#This Row],[01. Alcaldía]:[11. Salud pública y seguridad ciudadana]])</f>
        <v>115</v>
      </c>
    </row>
    <row r="151" spans="1:13" x14ac:dyDescent="0.25">
      <c r="A151" s="66" t="s">
        <v>4855</v>
      </c>
      <c r="B151" s="19"/>
      <c r="C151" s="19">
        <v>1767.81</v>
      </c>
      <c r="D151" s="19"/>
      <c r="E151" s="19"/>
      <c r="F151" s="19"/>
      <c r="G151" s="19"/>
      <c r="H151" s="19"/>
      <c r="I151" s="19"/>
      <c r="J151" s="19"/>
      <c r="K151" s="19"/>
      <c r="L151" s="19"/>
      <c r="M151" s="23">
        <f>SUM(Tabla2[[#This Row],[01. Alcaldía]:[11. Salud pública y seguridad ciudadana]])</f>
        <v>1767.81</v>
      </c>
    </row>
    <row r="152" spans="1:13" x14ac:dyDescent="0.25">
      <c r="A152" s="66" t="s">
        <v>3811</v>
      </c>
      <c r="B152" s="19"/>
      <c r="C152" s="19"/>
      <c r="D152" s="19">
        <v>14332.79</v>
      </c>
      <c r="E152" s="19"/>
      <c r="F152" s="19"/>
      <c r="G152" s="19"/>
      <c r="H152" s="19"/>
      <c r="I152" s="19"/>
      <c r="J152" s="19"/>
      <c r="K152" s="19">
        <v>665.5</v>
      </c>
      <c r="L152" s="19"/>
      <c r="M152" s="23">
        <f>SUM(Tabla2[[#This Row],[01. Alcaldía]:[11. Salud pública y seguridad ciudadana]])</f>
        <v>14998.29</v>
      </c>
    </row>
    <row r="153" spans="1:13" x14ac:dyDescent="0.25">
      <c r="A153" s="66" t="s">
        <v>3089</v>
      </c>
      <c r="B153" s="19"/>
      <c r="C153" s="19"/>
      <c r="D153" s="19"/>
      <c r="E153" s="19"/>
      <c r="F153" s="19"/>
      <c r="G153" s="19">
        <v>3234</v>
      </c>
      <c r="H153" s="19"/>
      <c r="I153" s="19"/>
      <c r="J153" s="19"/>
      <c r="K153" s="19"/>
      <c r="L153" s="19"/>
      <c r="M153" s="23">
        <f>SUM(Tabla2[[#This Row],[01. Alcaldía]:[11. Salud pública y seguridad ciudadana]])</f>
        <v>3234</v>
      </c>
    </row>
    <row r="154" spans="1:13" x14ac:dyDescent="0.25">
      <c r="A154" s="66" t="s">
        <v>3180</v>
      </c>
      <c r="B154" s="19"/>
      <c r="C154" s="19">
        <v>7260</v>
      </c>
      <c r="D154" s="19"/>
      <c r="E154" s="19"/>
      <c r="F154" s="19"/>
      <c r="G154" s="19"/>
      <c r="H154" s="19"/>
      <c r="I154" s="19"/>
      <c r="J154" s="19"/>
      <c r="K154" s="19"/>
      <c r="L154" s="19"/>
      <c r="M154" s="23">
        <f>SUM(Tabla2[[#This Row],[01. Alcaldía]:[11. Salud pública y seguridad ciudadana]])</f>
        <v>7260</v>
      </c>
    </row>
    <row r="155" spans="1:13" x14ac:dyDescent="0.25">
      <c r="A155" s="66" t="s">
        <v>609</v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>
        <v>6655</v>
      </c>
      <c r="M155" s="23">
        <f>SUM(Tabla2[[#This Row],[01. Alcaldía]:[11. Salud pública y seguridad ciudadana]])</f>
        <v>6655</v>
      </c>
    </row>
    <row r="156" spans="1:13" x14ac:dyDescent="0.25">
      <c r="A156" s="66" t="s">
        <v>92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>
        <v>346.5</v>
      </c>
      <c r="L156" s="19">
        <v>121</v>
      </c>
      <c r="M156" s="23">
        <f>SUM(Tabla2[[#This Row],[01. Alcaldía]:[11. Salud pública y seguridad ciudadana]])</f>
        <v>467.5</v>
      </c>
    </row>
    <row r="157" spans="1:13" x14ac:dyDescent="0.25">
      <c r="A157" s="66" t="s">
        <v>4635</v>
      </c>
      <c r="B157" s="19"/>
      <c r="C157" s="19"/>
      <c r="D157" s="19"/>
      <c r="E157" s="19"/>
      <c r="F157" s="19"/>
      <c r="G157" s="19">
        <v>847</v>
      </c>
      <c r="H157" s="19"/>
      <c r="I157" s="19"/>
      <c r="J157" s="19"/>
      <c r="K157" s="19"/>
      <c r="L157" s="19"/>
      <c r="M157" s="23">
        <f>SUM(Tabla2[[#This Row],[01. Alcaldía]:[11. Salud pública y seguridad ciudadana]])</f>
        <v>847</v>
      </c>
    </row>
    <row r="158" spans="1:13" x14ac:dyDescent="0.25">
      <c r="A158" s="66" t="s">
        <v>6054</v>
      </c>
      <c r="B158" s="19"/>
      <c r="C158" s="19"/>
      <c r="D158" s="19"/>
      <c r="E158" s="19"/>
      <c r="F158" s="19"/>
      <c r="G158" s="19">
        <v>7260</v>
      </c>
      <c r="H158" s="19"/>
      <c r="I158" s="19"/>
      <c r="J158" s="19"/>
      <c r="K158" s="19"/>
      <c r="L158" s="19"/>
      <c r="M158" s="23">
        <f>SUM(Tabla2[[#This Row],[01. Alcaldía]:[11. Salud pública y seguridad ciudadana]])</f>
        <v>7260</v>
      </c>
    </row>
    <row r="159" spans="1:13" x14ac:dyDescent="0.25">
      <c r="A159" s="66" t="s">
        <v>16</v>
      </c>
      <c r="B159" s="19">
        <v>7189.82</v>
      </c>
      <c r="C159" s="19"/>
      <c r="D159" s="19"/>
      <c r="E159" s="19"/>
      <c r="F159" s="19"/>
      <c r="G159" s="19">
        <v>1909</v>
      </c>
      <c r="H159" s="19"/>
      <c r="I159" s="19">
        <v>640.33000000000004</v>
      </c>
      <c r="J159" s="19"/>
      <c r="K159" s="19">
        <v>398.64</v>
      </c>
      <c r="L159" s="19">
        <v>9074.86</v>
      </c>
      <c r="M159" s="23">
        <f>SUM(Tabla2[[#This Row],[01. Alcaldía]:[11. Salud pública y seguridad ciudadana]])</f>
        <v>19212.650000000001</v>
      </c>
    </row>
    <row r="160" spans="1:13" x14ac:dyDescent="0.25">
      <c r="A160" s="66" t="s">
        <v>6726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>
        <v>1815</v>
      </c>
      <c r="L160" s="19"/>
      <c r="M160" s="23">
        <f>SUM(Tabla2[[#This Row],[01. Alcaldía]:[11. Salud pública y seguridad ciudadana]])</f>
        <v>1815</v>
      </c>
    </row>
    <row r="161" spans="1:13" x14ac:dyDescent="0.25">
      <c r="A161" s="66" t="s">
        <v>6066</v>
      </c>
      <c r="B161" s="19">
        <v>11359.87</v>
      </c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23">
        <f>SUM(Tabla2[[#This Row],[01. Alcaldía]:[11. Salud pública y seguridad ciudadana]])</f>
        <v>11359.87</v>
      </c>
    </row>
    <row r="162" spans="1:13" x14ac:dyDescent="0.25">
      <c r="A162" s="66" t="s">
        <v>6728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>
        <v>2165.9</v>
      </c>
      <c r="L162" s="19"/>
      <c r="M162" s="23">
        <f>SUM(Tabla2[[#This Row],[01. Alcaldía]:[11. Salud pública y seguridad ciudadana]])</f>
        <v>2165.9</v>
      </c>
    </row>
    <row r="163" spans="1:13" x14ac:dyDescent="0.25">
      <c r="A163" s="66" t="s">
        <v>8468</v>
      </c>
      <c r="B163" s="19"/>
      <c r="C163" s="19"/>
      <c r="D163" s="19"/>
      <c r="E163" s="19"/>
      <c r="F163" s="19"/>
      <c r="G163" s="19"/>
      <c r="H163" s="19"/>
      <c r="I163" s="19">
        <v>1633.5</v>
      </c>
      <c r="J163" s="19"/>
      <c r="K163" s="19"/>
      <c r="L163" s="19"/>
      <c r="M163" s="23">
        <f>SUM(Tabla2[[#This Row],[01. Alcaldía]:[11. Salud pública y seguridad ciudadana]])</f>
        <v>1633.5</v>
      </c>
    </row>
    <row r="164" spans="1:13" x14ac:dyDescent="0.25">
      <c r="A164" s="66" t="s">
        <v>6731</v>
      </c>
      <c r="B164" s="19"/>
      <c r="C164" s="19"/>
      <c r="D164" s="19"/>
      <c r="E164" s="19"/>
      <c r="F164" s="19"/>
      <c r="G164" s="19"/>
      <c r="H164" s="19"/>
      <c r="I164" s="19"/>
      <c r="J164" s="19">
        <v>6050</v>
      </c>
      <c r="K164" s="19"/>
      <c r="L164" s="19"/>
      <c r="M164" s="23">
        <f>SUM(Tabla2[[#This Row],[01. Alcaldía]:[11. Salud pública y seguridad ciudadana]])</f>
        <v>6050</v>
      </c>
    </row>
    <row r="165" spans="1:13" x14ac:dyDescent="0.25">
      <c r="A165" s="66" t="s">
        <v>1137</v>
      </c>
      <c r="B165" s="19">
        <v>477.72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23">
        <f>SUM(Tabla2[[#This Row],[01. Alcaldía]:[11. Salud pública y seguridad ciudadana]])</f>
        <v>477.72</v>
      </c>
    </row>
    <row r="166" spans="1:13" x14ac:dyDescent="0.25">
      <c r="A166" s="66" t="s">
        <v>6733</v>
      </c>
      <c r="B166" s="19"/>
      <c r="C166" s="19"/>
      <c r="D166" s="19"/>
      <c r="E166" s="19"/>
      <c r="F166" s="19"/>
      <c r="G166" s="19"/>
      <c r="H166" s="19">
        <v>312.39999999999998</v>
      </c>
      <c r="I166" s="19"/>
      <c r="J166" s="19"/>
      <c r="K166" s="19"/>
      <c r="L166" s="19"/>
      <c r="M166" s="23">
        <f>SUM(Tabla2[[#This Row],[01. Alcaldía]:[11. Salud pública y seguridad ciudadana]])</f>
        <v>312.39999999999998</v>
      </c>
    </row>
    <row r="167" spans="1:13" x14ac:dyDescent="0.25">
      <c r="A167" s="66" t="s">
        <v>3684</v>
      </c>
      <c r="B167" s="19"/>
      <c r="C167" s="19"/>
      <c r="D167" s="19"/>
      <c r="E167" s="19"/>
      <c r="F167" s="19"/>
      <c r="G167" s="19"/>
      <c r="H167" s="19">
        <v>1206.4000000000001</v>
      </c>
      <c r="I167" s="19">
        <v>4584.1000000000004</v>
      </c>
      <c r="J167" s="19"/>
      <c r="K167" s="19"/>
      <c r="L167" s="19"/>
      <c r="M167" s="23">
        <f>SUM(Tabla2[[#This Row],[01. Alcaldía]:[11. Salud pública y seguridad ciudadana]])</f>
        <v>5790.5</v>
      </c>
    </row>
    <row r="168" spans="1:13" x14ac:dyDescent="0.25">
      <c r="A168" s="66" t="s">
        <v>5379</v>
      </c>
      <c r="B168" s="19">
        <v>634.04</v>
      </c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23">
        <f>SUM(Tabla2[[#This Row],[01. Alcaldía]:[11. Salud pública y seguridad ciudadana]])</f>
        <v>634.04</v>
      </c>
    </row>
    <row r="169" spans="1:13" x14ac:dyDescent="0.25">
      <c r="A169" s="66" t="s">
        <v>8120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>
        <v>16335</v>
      </c>
      <c r="L169" s="19"/>
      <c r="M169" s="23">
        <f>SUM(Tabla2[[#This Row],[01. Alcaldía]:[11. Salud pública y seguridad ciudadana]])</f>
        <v>16335</v>
      </c>
    </row>
    <row r="170" spans="1:13" x14ac:dyDescent="0.25">
      <c r="A170" s="66" t="s">
        <v>6739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>
        <v>6782.05</v>
      </c>
      <c r="L170" s="19"/>
      <c r="M170" s="23">
        <f>SUM(Tabla2[[#This Row],[01. Alcaldía]:[11. Salud pública y seguridad ciudadana]])</f>
        <v>6782.05</v>
      </c>
    </row>
    <row r="171" spans="1:13" x14ac:dyDescent="0.25">
      <c r="A171" s="66" t="s">
        <v>5214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>
        <v>3666.2999999999997</v>
      </c>
      <c r="L171" s="19"/>
      <c r="M171" s="23">
        <f>SUM(Tabla2[[#This Row],[01. Alcaldía]:[11. Salud pública y seguridad ciudadana]])</f>
        <v>3666.2999999999997</v>
      </c>
    </row>
    <row r="172" spans="1:13" x14ac:dyDescent="0.25">
      <c r="A172" s="66" t="s">
        <v>6755</v>
      </c>
      <c r="B172" s="19"/>
      <c r="C172" s="19"/>
      <c r="D172" s="19"/>
      <c r="E172" s="19"/>
      <c r="F172" s="19"/>
      <c r="G172" s="19">
        <v>1089</v>
      </c>
      <c r="H172" s="19"/>
      <c r="I172" s="19"/>
      <c r="J172" s="19"/>
      <c r="K172" s="19"/>
      <c r="L172" s="19"/>
      <c r="M172" s="23">
        <f>SUM(Tabla2[[#This Row],[01. Alcaldía]:[11. Salud pública y seguridad ciudadana]])</f>
        <v>1089</v>
      </c>
    </row>
    <row r="173" spans="1:13" x14ac:dyDescent="0.25">
      <c r="A173" s="66" t="s">
        <v>660</v>
      </c>
      <c r="B173" s="19"/>
      <c r="C173" s="19"/>
      <c r="D173" s="19"/>
      <c r="E173" s="19"/>
      <c r="F173" s="19"/>
      <c r="G173" s="19">
        <v>10195.780000000001</v>
      </c>
      <c r="H173" s="19"/>
      <c r="I173" s="19"/>
      <c r="J173" s="19"/>
      <c r="K173" s="19"/>
      <c r="L173" s="19"/>
      <c r="M173" s="23">
        <f>SUM(Tabla2[[#This Row],[01. Alcaldía]:[11. Salud pública y seguridad ciudadana]])</f>
        <v>10195.780000000001</v>
      </c>
    </row>
    <row r="174" spans="1:13" x14ac:dyDescent="0.25">
      <c r="A174" s="66" t="s">
        <v>3174</v>
      </c>
      <c r="B174" s="19">
        <v>5679.93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23">
        <f>SUM(Tabla2[[#This Row],[01. Alcaldía]:[11. Salud pública y seguridad ciudadana]])</f>
        <v>5679.93</v>
      </c>
    </row>
    <row r="175" spans="1:13" x14ac:dyDescent="0.25">
      <c r="A175" s="66" t="s">
        <v>763</v>
      </c>
      <c r="B175" s="19">
        <v>1197.9000000000001</v>
      </c>
      <c r="C175" s="19"/>
      <c r="D175" s="19"/>
      <c r="E175" s="19">
        <v>9982.5</v>
      </c>
      <c r="F175" s="19"/>
      <c r="G175" s="19"/>
      <c r="H175" s="19">
        <v>99.22</v>
      </c>
      <c r="I175" s="19"/>
      <c r="J175" s="19"/>
      <c r="K175" s="19"/>
      <c r="L175" s="19"/>
      <c r="M175" s="23">
        <f>SUM(Tabla2[[#This Row],[01. Alcaldía]:[11. Salud pública y seguridad ciudadana]])</f>
        <v>11279.619999999999</v>
      </c>
    </row>
    <row r="176" spans="1:13" x14ac:dyDescent="0.25">
      <c r="A176" s="66" t="s">
        <v>5330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>
        <v>1127.72</v>
      </c>
      <c r="M176" s="23">
        <f>SUM(Tabla2[[#This Row],[01. Alcaldía]:[11. Salud pública y seguridad ciudadana]])</f>
        <v>1127.72</v>
      </c>
    </row>
    <row r="177" spans="1:13" x14ac:dyDescent="0.25">
      <c r="A177" s="66" t="s">
        <v>3384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762.3</v>
      </c>
      <c r="M177" s="23">
        <f>SUM(Tabla2[[#This Row],[01. Alcaldía]:[11. Salud pública y seguridad ciudadana]])</f>
        <v>762.3</v>
      </c>
    </row>
    <row r="178" spans="1:13" x14ac:dyDescent="0.25">
      <c r="A178" s="66" t="s">
        <v>3900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>
        <v>6338.95</v>
      </c>
      <c r="L178" s="19"/>
      <c r="M178" s="23">
        <f>SUM(Tabla2[[#This Row],[01. Alcaldía]:[11. Salud pública y seguridad ciudadana]])</f>
        <v>6338.95</v>
      </c>
    </row>
    <row r="179" spans="1:13" x14ac:dyDescent="0.25">
      <c r="A179" s="66" t="s">
        <v>17</v>
      </c>
      <c r="B179" s="19">
        <v>13794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23">
        <f>SUM(Tabla2[[#This Row],[01. Alcaldía]:[11. Salud pública y seguridad ciudadana]])</f>
        <v>13794</v>
      </c>
    </row>
    <row r="180" spans="1:13" x14ac:dyDescent="0.25">
      <c r="A180" s="66" t="s">
        <v>6063</v>
      </c>
      <c r="B180" s="19"/>
      <c r="C180" s="19"/>
      <c r="D180" s="19"/>
      <c r="E180" s="19"/>
      <c r="F180" s="19"/>
      <c r="G180" s="19"/>
      <c r="H180" s="19"/>
      <c r="I180" s="19">
        <v>12385.35</v>
      </c>
      <c r="J180" s="19"/>
      <c r="K180" s="19"/>
      <c r="L180" s="19"/>
      <c r="M180" s="23">
        <f>SUM(Tabla2[[#This Row],[01. Alcaldía]:[11. Salud pública y seguridad ciudadana]])</f>
        <v>12385.35</v>
      </c>
    </row>
    <row r="181" spans="1:13" x14ac:dyDescent="0.25">
      <c r="A181" s="66" t="s">
        <v>999</v>
      </c>
      <c r="B181" s="19"/>
      <c r="C181" s="19">
        <v>1883.34</v>
      </c>
      <c r="D181" s="19"/>
      <c r="E181" s="19"/>
      <c r="F181" s="19"/>
      <c r="G181" s="19">
        <v>4432.2299999999996</v>
      </c>
      <c r="H181" s="19"/>
      <c r="I181" s="19"/>
      <c r="J181" s="19">
        <v>1646.33</v>
      </c>
      <c r="K181" s="19"/>
      <c r="L181" s="19"/>
      <c r="M181" s="23">
        <f>SUM(Tabla2[[#This Row],[01. Alcaldía]:[11. Salud pública y seguridad ciudadana]])</f>
        <v>7961.9</v>
      </c>
    </row>
    <row r="182" spans="1:13" x14ac:dyDescent="0.25">
      <c r="A182" s="66" t="s">
        <v>5395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>
        <v>14650</v>
      </c>
      <c r="L182" s="19"/>
      <c r="M182" s="23">
        <f>SUM(Tabla2[[#This Row],[01. Alcaldía]:[11. Salud pública y seguridad ciudadana]])</f>
        <v>14650</v>
      </c>
    </row>
    <row r="183" spans="1:13" x14ac:dyDescent="0.25">
      <c r="A183" s="66" t="s">
        <v>807</v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>
        <v>217.8</v>
      </c>
      <c r="L183" s="19"/>
      <c r="M183" s="23">
        <f>SUM(Tabla2[[#This Row],[01. Alcaldía]:[11. Salud pública y seguridad ciudadana]])</f>
        <v>217.8</v>
      </c>
    </row>
    <row r="184" spans="1:13" x14ac:dyDescent="0.25">
      <c r="A184" s="66" t="s">
        <v>4395</v>
      </c>
      <c r="B184" s="19">
        <v>3267</v>
      </c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23">
        <f>SUM(Tabla2[[#This Row],[01. Alcaldía]:[11. Salud pública y seguridad ciudadana]])</f>
        <v>3267</v>
      </c>
    </row>
    <row r="185" spans="1:13" x14ac:dyDescent="0.25">
      <c r="A185" s="66" t="s">
        <v>5616</v>
      </c>
      <c r="B185" s="19">
        <v>5679.93</v>
      </c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23">
        <f>SUM(Tabla2[[#This Row],[01. Alcaldía]:[11. Salud pública y seguridad ciudadana]])</f>
        <v>5679.93</v>
      </c>
    </row>
    <row r="186" spans="1:13" x14ac:dyDescent="0.25">
      <c r="A186" s="66" t="s">
        <v>21</v>
      </c>
      <c r="B186" s="19"/>
      <c r="C186" s="19"/>
      <c r="D186" s="19">
        <v>2178</v>
      </c>
      <c r="E186" s="19"/>
      <c r="F186" s="19"/>
      <c r="G186" s="19"/>
      <c r="H186" s="19"/>
      <c r="I186" s="19"/>
      <c r="J186" s="19"/>
      <c r="K186" s="19"/>
      <c r="L186" s="19"/>
      <c r="M186" s="23">
        <f>SUM(Tabla2[[#This Row],[01. Alcaldía]:[11. Salud pública y seguridad ciudadana]])</f>
        <v>2178</v>
      </c>
    </row>
    <row r="187" spans="1:13" x14ac:dyDescent="0.25">
      <c r="A187" s="66" t="s">
        <v>75</v>
      </c>
      <c r="B187" s="19">
        <v>997.09999999999991</v>
      </c>
      <c r="C187" s="19"/>
      <c r="D187" s="19"/>
      <c r="E187" s="19"/>
      <c r="F187" s="19"/>
      <c r="G187" s="19"/>
      <c r="H187" s="19">
        <v>12.04</v>
      </c>
      <c r="I187" s="19"/>
      <c r="J187" s="19"/>
      <c r="K187" s="19">
        <v>36.299999999999997</v>
      </c>
      <c r="L187" s="19"/>
      <c r="M187" s="23">
        <f>SUM(Tabla2[[#This Row],[01. Alcaldía]:[11. Salud pública y seguridad ciudadana]])</f>
        <v>1045.4399999999998</v>
      </c>
    </row>
    <row r="188" spans="1:13" x14ac:dyDescent="0.25">
      <c r="A188" s="66" t="s">
        <v>6807</v>
      </c>
      <c r="B188" s="19">
        <v>17514.75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23">
        <f>SUM(Tabla2[[#This Row],[01. Alcaldía]:[11. Salud pública y seguridad ciudadana]])</f>
        <v>17514.75</v>
      </c>
    </row>
    <row r="189" spans="1:13" x14ac:dyDescent="0.25">
      <c r="A189" s="66" t="s">
        <v>2982</v>
      </c>
      <c r="B189" s="19">
        <v>1735.36</v>
      </c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23">
        <f>SUM(Tabla2[[#This Row],[01. Alcaldía]:[11. Salud pública y seguridad ciudadana]])</f>
        <v>1735.36</v>
      </c>
    </row>
    <row r="190" spans="1:13" x14ac:dyDescent="0.25">
      <c r="A190" s="66" t="s">
        <v>895</v>
      </c>
      <c r="B190" s="19"/>
      <c r="C190" s="19"/>
      <c r="D190" s="19"/>
      <c r="E190" s="19"/>
      <c r="F190" s="19"/>
      <c r="G190" s="19"/>
      <c r="H190" s="19"/>
      <c r="I190" s="19">
        <v>128.44999999999999</v>
      </c>
      <c r="J190" s="19"/>
      <c r="K190" s="19"/>
      <c r="L190" s="19"/>
      <c r="M190" s="23">
        <f>SUM(Tabla2[[#This Row],[01. Alcaldía]:[11. Salud pública y seguridad ciudadana]])</f>
        <v>128.44999999999999</v>
      </c>
    </row>
    <row r="191" spans="1:13" x14ac:dyDescent="0.25">
      <c r="A191" s="66" t="s">
        <v>332</v>
      </c>
      <c r="B191" s="19"/>
      <c r="C191" s="19"/>
      <c r="D191" s="19">
        <v>275.08999999999997</v>
      </c>
      <c r="E191" s="19"/>
      <c r="F191" s="19"/>
      <c r="G191" s="19"/>
      <c r="H191" s="19"/>
      <c r="I191" s="19"/>
      <c r="J191" s="19"/>
      <c r="K191" s="19">
        <v>121</v>
      </c>
      <c r="L191" s="19"/>
      <c r="M191" s="23">
        <f>SUM(Tabla2[[#This Row],[01. Alcaldía]:[11. Salud pública y seguridad ciudadana]])</f>
        <v>396.09</v>
      </c>
    </row>
    <row r="192" spans="1:13" x14ac:dyDescent="0.25">
      <c r="A192" s="66" t="s">
        <v>6822</v>
      </c>
      <c r="B192" s="19">
        <v>14278</v>
      </c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23">
        <f>SUM(Tabla2[[#This Row],[01. Alcaldía]:[11. Salud pública y seguridad ciudadana]])</f>
        <v>14278</v>
      </c>
    </row>
    <row r="193" spans="1:13" x14ac:dyDescent="0.25">
      <c r="A193" s="66" t="s">
        <v>856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584.96</v>
      </c>
      <c r="M193" s="23">
        <f>SUM(Tabla2[[#This Row],[01. Alcaldía]:[11. Salud pública y seguridad ciudadana]])</f>
        <v>584.96</v>
      </c>
    </row>
    <row r="194" spans="1:13" x14ac:dyDescent="0.25">
      <c r="A194" s="66" t="s">
        <v>333</v>
      </c>
      <c r="B194" s="19"/>
      <c r="C194" s="19"/>
      <c r="D194" s="19"/>
      <c r="E194" s="19"/>
      <c r="F194" s="19"/>
      <c r="G194" s="19">
        <v>1573.9099999999999</v>
      </c>
      <c r="H194" s="19"/>
      <c r="I194" s="19"/>
      <c r="J194" s="19"/>
      <c r="K194" s="19">
        <v>2900</v>
      </c>
      <c r="L194" s="19">
        <v>2000</v>
      </c>
      <c r="M194" s="23">
        <f>SUM(Tabla2[[#This Row],[01. Alcaldía]:[11. Salud pública y seguridad ciudadana]])</f>
        <v>6473.91</v>
      </c>
    </row>
    <row r="195" spans="1:13" x14ac:dyDescent="0.25">
      <c r="A195" s="66" t="s">
        <v>3049</v>
      </c>
      <c r="B195" s="19"/>
      <c r="C195" s="19"/>
      <c r="D195" s="19"/>
      <c r="E195" s="19"/>
      <c r="F195" s="19"/>
      <c r="G195" s="19"/>
      <c r="H195" s="19">
        <v>1604.46</v>
      </c>
      <c r="I195" s="19"/>
      <c r="J195" s="19"/>
      <c r="K195" s="19"/>
      <c r="L195" s="19"/>
      <c r="M195" s="23">
        <f>SUM(Tabla2[[#This Row],[01. Alcaldía]:[11. Salud pública y seguridad ciudadana]])</f>
        <v>1604.46</v>
      </c>
    </row>
    <row r="196" spans="1:13" x14ac:dyDescent="0.25">
      <c r="A196" s="66" t="s">
        <v>670</v>
      </c>
      <c r="B196" s="19"/>
      <c r="C196" s="19"/>
      <c r="D196" s="19"/>
      <c r="E196" s="19"/>
      <c r="F196" s="19"/>
      <c r="G196" s="19"/>
      <c r="H196" s="19">
        <v>6025.8</v>
      </c>
      <c r="I196" s="19"/>
      <c r="J196" s="19"/>
      <c r="K196" s="19"/>
      <c r="L196" s="19"/>
      <c r="M196" s="23">
        <f>SUM(Tabla2[[#This Row],[01. Alcaldía]:[11. Salud pública y seguridad ciudadana]])</f>
        <v>6025.8</v>
      </c>
    </row>
    <row r="197" spans="1:13" x14ac:dyDescent="0.25">
      <c r="A197" s="66" t="s">
        <v>5812</v>
      </c>
      <c r="B197" s="19"/>
      <c r="C197" s="19"/>
      <c r="D197" s="19"/>
      <c r="E197" s="19">
        <v>1089</v>
      </c>
      <c r="F197" s="19"/>
      <c r="G197" s="19"/>
      <c r="H197" s="19"/>
      <c r="I197" s="19"/>
      <c r="J197" s="19"/>
      <c r="K197" s="19"/>
      <c r="L197" s="19"/>
      <c r="M197" s="23">
        <f>SUM(Tabla2[[#This Row],[01. Alcaldía]:[11. Salud pública y seguridad ciudadana]])</f>
        <v>1089</v>
      </c>
    </row>
    <row r="198" spans="1:13" x14ac:dyDescent="0.25">
      <c r="A198" s="66" t="s">
        <v>671</v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>
        <v>1863.4</v>
      </c>
      <c r="M198" s="23">
        <f>SUM(Tabla2[[#This Row],[01. Alcaldía]:[11. Salud pública y seguridad ciudadana]])</f>
        <v>1863.4</v>
      </c>
    </row>
    <row r="199" spans="1:13" x14ac:dyDescent="0.25">
      <c r="A199" s="66" t="s">
        <v>8554</v>
      </c>
      <c r="B199" s="19">
        <v>3388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23">
        <f>SUM(Tabla2[[#This Row],[01. Alcaldía]:[11. Salud pública y seguridad ciudadana]])</f>
        <v>3388</v>
      </c>
    </row>
    <row r="200" spans="1:13" x14ac:dyDescent="0.25">
      <c r="A200" s="66" t="s">
        <v>3092</v>
      </c>
      <c r="B200" s="19">
        <v>3763.1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23">
        <f>SUM(Tabla2[[#This Row],[01. Alcaldía]:[11. Salud pública y seguridad ciudadana]])</f>
        <v>3763.1</v>
      </c>
    </row>
    <row r="201" spans="1:13" x14ac:dyDescent="0.25">
      <c r="A201" s="66" t="s">
        <v>734</v>
      </c>
      <c r="B201" s="19"/>
      <c r="C201" s="19">
        <v>383.33</v>
      </c>
      <c r="D201" s="19"/>
      <c r="E201" s="19">
        <v>706.64</v>
      </c>
      <c r="F201" s="19"/>
      <c r="G201" s="19"/>
      <c r="H201" s="19"/>
      <c r="I201" s="19"/>
      <c r="J201" s="19"/>
      <c r="K201" s="19"/>
      <c r="L201" s="19"/>
      <c r="M201" s="23">
        <f>SUM(Tabla2[[#This Row],[01. Alcaldía]:[11. Salud pública y seguridad ciudadana]])</f>
        <v>1089.97</v>
      </c>
    </row>
    <row r="202" spans="1:13" x14ac:dyDescent="0.25">
      <c r="A202" s="66" t="s">
        <v>6835</v>
      </c>
      <c r="B202" s="19">
        <v>4840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23">
        <f>SUM(Tabla2[[#This Row],[01. Alcaldía]:[11. Salud pública y seguridad ciudadana]])</f>
        <v>4840</v>
      </c>
    </row>
    <row r="203" spans="1:13" x14ac:dyDescent="0.25">
      <c r="A203" s="66" t="s">
        <v>5426</v>
      </c>
      <c r="B203" s="19"/>
      <c r="C203" s="19">
        <v>17545</v>
      </c>
      <c r="D203" s="19"/>
      <c r="E203" s="19"/>
      <c r="F203" s="19"/>
      <c r="G203" s="19"/>
      <c r="H203" s="19"/>
      <c r="I203" s="19"/>
      <c r="J203" s="19"/>
      <c r="K203" s="19"/>
      <c r="L203" s="19"/>
      <c r="M203" s="23">
        <f>SUM(Tabla2[[#This Row],[01. Alcaldía]:[11. Salud pública y seguridad ciudadana]])</f>
        <v>17545</v>
      </c>
    </row>
    <row r="204" spans="1:13" x14ac:dyDescent="0.25">
      <c r="A204" s="66" t="s">
        <v>3289</v>
      </c>
      <c r="B204" s="19"/>
      <c r="C204" s="19"/>
      <c r="D204" s="19"/>
      <c r="E204" s="19"/>
      <c r="F204" s="19"/>
      <c r="G204" s="19"/>
      <c r="H204" s="19">
        <v>17666</v>
      </c>
      <c r="I204" s="19"/>
      <c r="J204" s="19"/>
      <c r="K204" s="19"/>
      <c r="L204" s="19"/>
      <c r="M204" s="23">
        <f>SUM(Tabla2[[#This Row],[01. Alcaldía]:[11. Salud pública y seguridad ciudadana]])</f>
        <v>17666</v>
      </c>
    </row>
    <row r="205" spans="1:13" x14ac:dyDescent="0.25">
      <c r="A205" s="66" t="s">
        <v>62</v>
      </c>
      <c r="B205" s="19">
        <v>4815.8500000000004</v>
      </c>
      <c r="C205" s="19">
        <v>12974.44</v>
      </c>
      <c r="D205" s="19"/>
      <c r="E205" s="19"/>
      <c r="F205" s="19"/>
      <c r="G205" s="19">
        <v>587.46</v>
      </c>
      <c r="H205" s="19"/>
      <c r="I205" s="19"/>
      <c r="J205" s="19">
        <v>1242.9000000000001</v>
      </c>
      <c r="K205" s="19"/>
      <c r="L205" s="19"/>
      <c r="M205" s="23">
        <f>SUM(Tabla2[[#This Row],[01. Alcaldía]:[11. Salud pública y seguridad ciudadana]])</f>
        <v>19620.650000000001</v>
      </c>
    </row>
    <row r="206" spans="1:13" x14ac:dyDescent="0.25">
      <c r="A206" s="66" t="s">
        <v>3669</v>
      </c>
      <c r="B206" s="19">
        <v>69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23">
        <f>SUM(Tabla2[[#This Row],[01. Alcaldía]:[11. Salud pública y seguridad ciudadana]])</f>
        <v>69</v>
      </c>
    </row>
    <row r="207" spans="1:13" x14ac:dyDescent="0.25">
      <c r="A207" s="66" t="s">
        <v>3408</v>
      </c>
      <c r="B207" s="19">
        <v>187</v>
      </c>
      <c r="C207" s="19"/>
      <c r="D207" s="19"/>
      <c r="E207" s="19">
        <v>71.5</v>
      </c>
      <c r="F207" s="19"/>
      <c r="G207" s="19"/>
      <c r="H207" s="19"/>
      <c r="I207" s="19"/>
      <c r="J207" s="19"/>
      <c r="K207" s="19"/>
      <c r="L207" s="19"/>
      <c r="M207" s="23">
        <f>SUM(Tabla2[[#This Row],[01. Alcaldía]:[11. Salud pública y seguridad ciudadana]])</f>
        <v>258.5</v>
      </c>
    </row>
    <row r="208" spans="1:13" x14ac:dyDescent="0.25">
      <c r="A208" s="66" t="s">
        <v>79</v>
      </c>
      <c r="B208" s="19">
        <v>5720.47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23">
        <f>SUM(Tabla2[[#This Row],[01. Alcaldía]:[11. Salud pública y seguridad ciudadana]])</f>
        <v>5720.47</v>
      </c>
    </row>
    <row r="209" spans="1:13" x14ac:dyDescent="0.25">
      <c r="A209" s="66" t="s">
        <v>25</v>
      </c>
      <c r="B209" s="19">
        <v>7260</v>
      </c>
      <c r="C209" s="19"/>
      <c r="D209" s="19"/>
      <c r="E209" s="19">
        <v>605</v>
      </c>
      <c r="F209" s="19"/>
      <c r="G209" s="19"/>
      <c r="H209" s="19"/>
      <c r="I209" s="19"/>
      <c r="J209" s="19"/>
      <c r="K209" s="19">
        <v>14520</v>
      </c>
      <c r="L209" s="19"/>
      <c r="M209" s="23">
        <f>SUM(Tabla2[[#This Row],[01. Alcaldía]:[11. Salud pública y seguridad ciudadana]])</f>
        <v>22385</v>
      </c>
    </row>
    <row r="210" spans="1:13" x14ac:dyDescent="0.25">
      <c r="A210" s="66" t="s">
        <v>4833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>
        <v>5445</v>
      </c>
      <c r="L210" s="19"/>
      <c r="M210" s="23">
        <f>SUM(Tabla2[[#This Row],[01. Alcaldía]:[11. Salud pública y seguridad ciudadana]])</f>
        <v>5445</v>
      </c>
    </row>
    <row r="211" spans="1:13" x14ac:dyDescent="0.25">
      <c r="A211" s="66" t="s">
        <v>377</v>
      </c>
      <c r="B211" s="19"/>
      <c r="C211" s="19"/>
      <c r="D211" s="19"/>
      <c r="E211" s="19"/>
      <c r="F211" s="19"/>
      <c r="G211" s="19"/>
      <c r="H211" s="19">
        <v>1815</v>
      </c>
      <c r="I211" s="19"/>
      <c r="J211" s="19"/>
      <c r="K211" s="19"/>
      <c r="L211" s="19"/>
      <c r="M211" s="23">
        <f>SUM(Tabla2[[#This Row],[01. Alcaldía]:[11. Salud pública y seguridad ciudadana]])</f>
        <v>1815</v>
      </c>
    </row>
    <row r="212" spans="1:13" x14ac:dyDescent="0.25">
      <c r="A212" s="66" t="s">
        <v>69</v>
      </c>
      <c r="B212" s="19"/>
      <c r="C212" s="19"/>
      <c r="D212" s="19"/>
      <c r="E212" s="19"/>
      <c r="F212" s="19"/>
      <c r="G212" s="19">
        <v>0</v>
      </c>
      <c r="H212" s="19">
        <v>623.29999999999995</v>
      </c>
      <c r="I212" s="19"/>
      <c r="J212" s="19">
        <v>10897.47</v>
      </c>
      <c r="K212" s="19"/>
      <c r="L212" s="19"/>
      <c r="M212" s="23">
        <f>SUM(Tabla2[[#This Row],[01. Alcaldía]:[11. Salud pública y seguridad ciudadana]])</f>
        <v>11520.769999999999</v>
      </c>
    </row>
    <row r="213" spans="1:13" x14ac:dyDescent="0.25">
      <c r="A213" s="66" t="s">
        <v>286</v>
      </c>
      <c r="B213" s="19">
        <v>614.13</v>
      </c>
      <c r="C213" s="19"/>
      <c r="D213" s="19">
        <v>3934.92</v>
      </c>
      <c r="E213" s="19"/>
      <c r="F213" s="19"/>
      <c r="G213" s="19">
        <v>4101.8999999999996</v>
      </c>
      <c r="H213" s="19">
        <v>990.99</v>
      </c>
      <c r="I213" s="19"/>
      <c r="J213" s="19">
        <v>877.25</v>
      </c>
      <c r="K213" s="19"/>
      <c r="L213" s="19"/>
      <c r="M213" s="23">
        <f>SUM(Tabla2[[#This Row],[01. Alcaldía]:[11. Salud pública y seguridad ciudadana]])</f>
        <v>10519.19</v>
      </c>
    </row>
    <row r="214" spans="1:13" x14ac:dyDescent="0.25">
      <c r="A214" s="66" t="s">
        <v>7485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>
        <v>750.21</v>
      </c>
      <c r="L214" s="19"/>
      <c r="M214" s="23">
        <f>SUM(Tabla2[[#This Row],[01. Alcaldía]:[11. Salud pública y seguridad ciudadana]])</f>
        <v>750.21</v>
      </c>
    </row>
    <row r="215" spans="1:13" x14ac:dyDescent="0.25">
      <c r="A215" s="66" t="s">
        <v>686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>
        <v>3840</v>
      </c>
      <c r="L215" s="19"/>
      <c r="M215" s="23">
        <f>SUM(Tabla2[[#This Row],[01. Alcaldía]:[11. Salud pública y seguridad ciudadana]])</f>
        <v>3840</v>
      </c>
    </row>
    <row r="216" spans="1:13" x14ac:dyDescent="0.25">
      <c r="A216" s="66" t="s">
        <v>8603</v>
      </c>
      <c r="B216" s="19"/>
      <c r="C216" s="19"/>
      <c r="D216" s="19"/>
      <c r="E216" s="19"/>
      <c r="F216" s="19"/>
      <c r="G216" s="19">
        <v>5640</v>
      </c>
      <c r="H216" s="19"/>
      <c r="I216" s="19"/>
      <c r="J216" s="19"/>
      <c r="K216" s="19"/>
      <c r="L216" s="19"/>
      <c r="M216" s="23">
        <f>SUM(Tabla2[[#This Row],[01. Alcaldía]:[11. Salud pública y seguridad ciudadana]])</f>
        <v>5640</v>
      </c>
    </row>
    <row r="217" spans="1:13" x14ac:dyDescent="0.25">
      <c r="A217" s="66" t="s">
        <v>3357</v>
      </c>
      <c r="B217" s="19">
        <v>14520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23">
        <f>SUM(Tabla2[[#This Row],[01. Alcaldía]:[11. Salud pública y seguridad ciudadana]])</f>
        <v>14520</v>
      </c>
    </row>
    <row r="218" spans="1:13" x14ac:dyDescent="0.25">
      <c r="A218" s="66" t="s">
        <v>3883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>
        <v>4997.3</v>
      </c>
      <c r="L218" s="19"/>
      <c r="M218" s="23">
        <f>SUM(Tabla2[[#This Row],[01. Alcaldía]:[11. Salud pública y seguridad ciudadana]])</f>
        <v>4997.3</v>
      </c>
    </row>
    <row r="219" spans="1:13" x14ac:dyDescent="0.25">
      <c r="A219" s="66" t="s">
        <v>363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>
        <v>1680</v>
      </c>
      <c r="L219" s="19"/>
      <c r="M219" s="23">
        <f>SUM(Tabla2[[#This Row],[01. Alcaldía]:[11. Salud pública y seguridad ciudadana]])</f>
        <v>1680</v>
      </c>
    </row>
    <row r="220" spans="1:13" x14ac:dyDescent="0.25">
      <c r="A220" s="66" t="s">
        <v>8341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>
        <v>14391.74</v>
      </c>
      <c r="M220" s="23">
        <f>SUM(Tabla2[[#This Row],[01. Alcaldía]:[11. Salud pública y seguridad ciudadana]])</f>
        <v>14391.74</v>
      </c>
    </row>
    <row r="221" spans="1:13" x14ac:dyDescent="0.25">
      <c r="A221" s="66" t="s">
        <v>4263</v>
      </c>
      <c r="B221" s="19"/>
      <c r="C221" s="19"/>
      <c r="D221" s="19"/>
      <c r="E221" s="19"/>
      <c r="F221" s="19"/>
      <c r="G221" s="19">
        <v>385</v>
      </c>
      <c r="H221" s="19"/>
      <c r="I221" s="19"/>
      <c r="J221" s="19"/>
      <c r="K221" s="19">
        <v>3180</v>
      </c>
      <c r="L221" s="19"/>
      <c r="M221" s="23">
        <f>SUM(Tabla2[[#This Row],[01. Alcaldía]:[11. Salud pública y seguridad ciudadana]])</f>
        <v>3565</v>
      </c>
    </row>
    <row r="222" spans="1:13" x14ac:dyDescent="0.25">
      <c r="A222" s="66" t="s">
        <v>4628</v>
      </c>
      <c r="B222" s="19"/>
      <c r="C222" s="19"/>
      <c r="D222" s="19">
        <v>1595</v>
      </c>
      <c r="E222" s="19"/>
      <c r="F222" s="19"/>
      <c r="G222" s="19"/>
      <c r="H222" s="19"/>
      <c r="I222" s="19"/>
      <c r="J222" s="19"/>
      <c r="K222" s="19"/>
      <c r="L222" s="19"/>
      <c r="M222" s="23">
        <f>SUM(Tabla2[[#This Row],[01. Alcaldía]:[11. Salud pública y seguridad ciudadana]])</f>
        <v>1595</v>
      </c>
    </row>
    <row r="223" spans="1:13" x14ac:dyDescent="0.25">
      <c r="A223" s="66" t="s">
        <v>7539</v>
      </c>
      <c r="B223" s="19">
        <v>1998.92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23">
        <f>SUM(Tabla2[[#This Row],[01. Alcaldía]:[11. Salud pública y seguridad ciudadana]])</f>
        <v>1998.92</v>
      </c>
    </row>
    <row r="224" spans="1:13" x14ac:dyDescent="0.25">
      <c r="A224" s="66" t="s">
        <v>3610</v>
      </c>
      <c r="B224" s="19"/>
      <c r="C224" s="19"/>
      <c r="D224" s="19"/>
      <c r="E224" s="19"/>
      <c r="F224" s="19"/>
      <c r="G224" s="19">
        <v>1350</v>
      </c>
      <c r="H224" s="19"/>
      <c r="I224" s="19"/>
      <c r="J224" s="19"/>
      <c r="K224" s="19"/>
      <c r="L224" s="19"/>
      <c r="M224" s="23">
        <f>SUM(Tabla2[[#This Row],[01. Alcaldía]:[11. Salud pública y seguridad ciudadana]])</f>
        <v>1350</v>
      </c>
    </row>
    <row r="225" spans="1:13" x14ac:dyDescent="0.25">
      <c r="A225" s="66" t="s">
        <v>7567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>
        <v>220</v>
      </c>
      <c r="L225" s="19"/>
      <c r="M225" s="23">
        <f>SUM(Tabla2[[#This Row],[01. Alcaldía]:[11. Salud pública y seguridad ciudadana]])</f>
        <v>220</v>
      </c>
    </row>
    <row r="226" spans="1:13" x14ac:dyDescent="0.25">
      <c r="A226" s="66" t="s">
        <v>5407</v>
      </c>
      <c r="B226" s="19">
        <v>528</v>
      </c>
      <c r="C226" s="19"/>
      <c r="D226" s="19"/>
      <c r="E226" s="19"/>
      <c r="F226" s="19"/>
      <c r="G226" s="19"/>
      <c r="H226" s="19"/>
      <c r="I226" s="19"/>
      <c r="J226" s="19"/>
      <c r="K226" s="19">
        <v>8547</v>
      </c>
      <c r="L226" s="19">
        <v>5005</v>
      </c>
      <c r="M226" s="23">
        <f>SUM(Tabla2[[#This Row],[01. Alcaldía]:[11. Salud pública y seguridad ciudadana]])</f>
        <v>14080</v>
      </c>
    </row>
    <row r="227" spans="1:13" x14ac:dyDescent="0.25">
      <c r="A227" s="66" t="s">
        <v>690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9000</v>
      </c>
      <c r="L227" s="19"/>
      <c r="M227" s="23">
        <f>SUM(Tabla2[[#This Row],[01. Alcaldía]:[11. Salud pública y seguridad ciudadana]])</f>
        <v>9000</v>
      </c>
    </row>
    <row r="228" spans="1:13" x14ac:dyDescent="0.25">
      <c r="A228" s="66" t="s">
        <v>2118</v>
      </c>
      <c r="B228" s="19"/>
      <c r="C228" s="19"/>
      <c r="D228" s="19"/>
      <c r="E228" s="19"/>
      <c r="F228" s="19"/>
      <c r="G228" s="19"/>
      <c r="H228" s="19">
        <v>2424.84</v>
      </c>
      <c r="I228" s="19"/>
      <c r="J228" s="19"/>
      <c r="K228" s="19"/>
      <c r="L228" s="19"/>
      <c r="M228" s="23">
        <f>SUM(Tabla2[[#This Row],[01. Alcaldía]:[11. Salud pública y seguridad ciudadana]])</f>
        <v>2424.84</v>
      </c>
    </row>
    <row r="229" spans="1:13" x14ac:dyDescent="0.25">
      <c r="A229" s="66" t="s">
        <v>692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>
        <v>199.1</v>
      </c>
      <c r="M229" s="23">
        <f>SUM(Tabla2[[#This Row],[01. Alcaldía]:[11. Salud pública y seguridad ciudadana]])</f>
        <v>199.1</v>
      </c>
    </row>
    <row r="230" spans="1:13" x14ac:dyDescent="0.25">
      <c r="A230" s="66" t="s">
        <v>4850</v>
      </c>
      <c r="B230" s="19"/>
      <c r="C230" s="19"/>
      <c r="D230" s="19">
        <v>1318.9</v>
      </c>
      <c r="E230" s="19"/>
      <c r="F230" s="19"/>
      <c r="G230" s="19"/>
      <c r="H230" s="19"/>
      <c r="I230" s="19"/>
      <c r="J230" s="19"/>
      <c r="K230" s="19"/>
      <c r="L230" s="19"/>
      <c r="M230" s="23">
        <f>SUM(Tabla2[[#This Row],[01. Alcaldía]:[11. Salud pública y seguridad ciudadana]])</f>
        <v>1318.9</v>
      </c>
    </row>
    <row r="231" spans="1:13" x14ac:dyDescent="0.25">
      <c r="A231" s="66" t="s">
        <v>1059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>
        <v>4091.67</v>
      </c>
      <c r="L231" s="19"/>
      <c r="M231" s="23">
        <f>SUM(Tabla2[[#This Row],[01. Alcaldía]:[11. Salud pública y seguridad ciudadana]])</f>
        <v>4091.67</v>
      </c>
    </row>
    <row r="232" spans="1:13" x14ac:dyDescent="0.25">
      <c r="A232" s="66" t="s">
        <v>3102</v>
      </c>
      <c r="B232" s="19">
        <v>14520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23">
        <f>SUM(Tabla2[[#This Row],[01. Alcaldía]:[11. Salud pública y seguridad ciudadana]])</f>
        <v>14520</v>
      </c>
    </row>
    <row r="233" spans="1:13" x14ac:dyDescent="0.25">
      <c r="A233" s="66" t="s">
        <v>368</v>
      </c>
      <c r="B233" s="19">
        <v>1742.27</v>
      </c>
      <c r="C233" s="19">
        <v>2082.2600000000002</v>
      </c>
      <c r="D233" s="19"/>
      <c r="E233" s="19"/>
      <c r="F233" s="19"/>
      <c r="G233" s="19"/>
      <c r="H233" s="19"/>
      <c r="I233" s="19"/>
      <c r="J233" s="19"/>
      <c r="K233" s="19"/>
      <c r="L233" s="19"/>
      <c r="M233" s="23">
        <f>SUM(Tabla2[[#This Row],[01. Alcaldía]:[11. Salud pública y seguridad ciudadana]])</f>
        <v>3824.53</v>
      </c>
    </row>
    <row r="234" spans="1:13" x14ac:dyDescent="0.25">
      <c r="A234" s="66" t="s">
        <v>5702</v>
      </c>
      <c r="B234" s="19">
        <v>1609.3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23">
        <f>SUM(Tabla2[[#This Row],[01. Alcaldía]:[11. Salud pública y seguridad ciudadana]])</f>
        <v>1609.3</v>
      </c>
    </row>
    <row r="235" spans="1:13" x14ac:dyDescent="0.25">
      <c r="A235" s="66" t="s">
        <v>7603</v>
      </c>
      <c r="B235" s="19">
        <v>5445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23">
        <f>SUM(Tabla2[[#This Row],[01. Alcaldía]:[11. Salud pública y seguridad ciudadana]])</f>
        <v>5445</v>
      </c>
    </row>
    <row r="236" spans="1:13" x14ac:dyDescent="0.25">
      <c r="A236" s="66" t="s">
        <v>22</v>
      </c>
      <c r="B236" s="19">
        <v>19558.560000000001</v>
      </c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23">
        <f>SUM(Tabla2[[#This Row],[01. Alcaldía]:[11. Salud pública y seguridad ciudadana]])</f>
        <v>19558.560000000001</v>
      </c>
    </row>
    <row r="237" spans="1:13" x14ac:dyDescent="0.25">
      <c r="A237" s="66" t="s">
        <v>3687</v>
      </c>
      <c r="B237" s="19"/>
      <c r="C237" s="19"/>
      <c r="D237" s="19"/>
      <c r="E237" s="19"/>
      <c r="F237" s="19"/>
      <c r="G237" s="19"/>
      <c r="H237" s="19">
        <v>1113.2</v>
      </c>
      <c r="I237" s="19"/>
      <c r="J237" s="19"/>
      <c r="K237" s="19"/>
      <c r="L237" s="19"/>
      <c r="M237" s="23">
        <f>SUM(Tabla2[[#This Row],[01. Alcaldía]:[11. Salud pública y seguridad ciudadana]])</f>
        <v>1113.2</v>
      </c>
    </row>
    <row r="238" spans="1:13" x14ac:dyDescent="0.25">
      <c r="A238" s="66" t="s">
        <v>3298</v>
      </c>
      <c r="B238" s="19"/>
      <c r="C238" s="19"/>
      <c r="D238" s="19">
        <v>562.65</v>
      </c>
      <c r="E238" s="19"/>
      <c r="F238" s="19"/>
      <c r="G238" s="19"/>
      <c r="H238" s="19"/>
      <c r="I238" s="19"/>
      <c r="J238" s="19"/>
      <c r="K238" s="19"/>
      <c r="L238" s="19"/>
      <c r="M238" s="23">
        <f>SUM(Tabla2[[#This Row],[01. Alcaldía]:[11. Salud pública y seguridad ciudadana]])</f>
        <v>562.65</v>
      </c>
    </row>
    <row r="239" spans="1:13" x14ac:dyDescent="0.25">
      <c r="A239" s="66" t="s">
        <v>36</v>
      </c>
      <c r="B239" s="19"/>
      <c r="C239" s="19"/>
      <c r="D239" s="19">
        <v>1485</v>
      </c>
      <c r="E239" s="19"/>
      <c r="F239" s="19"/>
      <c r="G239" s="19"/>
      <c r="H239" s="19"/>
      <c r="I239" s="19"/>
      <c r="J239" s="19"/>
      <c r="K239" s="19"/>
      <c r="L239" s="19"/>
      <c r="M239" s="23">
        <f>SUM(Tabla2[[#This Row],[01. Alcaldía]:[11. Salud pública y seguridad ciudadana]])</f>
        <v>1485</v>
      </c>
    </row>
    <row r="240" spans="1:13" x14ac:dyDescent="0.25">
      <c r="A240" s="66" t="s">
        <v>776</v>
      </c>
      <c r="B240" s="19"/>
      <c r="C240" s="19">
        <v>71.180000000000007</v>
      </c>
      <c r="D240" s="19"/>
      <c r="E240" s="19"/>
      <c r="F240" s="19"/>
      <c r="G240" s="19"/>
      <c r="H240" s="19"/>
      <c r="I240" s="19"/>
      <c r="J240" s="19"/>
      <c r="K240" s="19"/>
      <c r="L240" s="19"/>
      <c r="M240" s="23">
        <f>SUM(Tabla2[[#This Row],[01. Alcaldía]:[11. Salud pública y seguridad ciudadana]])</f>
        <v>71.180000000000007</v>
      </c>
    </row>
    <row r="241" spans="1:13" x14ac:dyDescent="0.25">
      <c r="A241" s="66" t="s">
        <v>1001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2096.5</v>
      </c>
      <c r="M241" s="23">
        <f>SUM(Tabla2[[#This Row],[01. Alcaldía]:[11. Salud pública y seguridad ciudadana]])</f>
        <v>2096.5</v>
      </c>
    </row>
    <row r="242" spans="1:13" x14ac:dyDescent="0.25">
      <c r="A242" s="66" t="s">
        <v>1119</v>
      </c>
      <c r="B242" s="19"/>
      <c r="C242" s="19"/>
      <c r="D242" s="19"/>
      <c r="E242" s="19"/>
      <c r="F242" s="19"/>
      <c r="G242" s="19"/>
      <c r="H242" s="19"/>
      <c r="I242" s="19"/>
      <c r="J242" s="19">
        <v>9698</v>
      </c>
      <c r="K242" s="19"/>
      <c r="L242" s="19"/>
      <c r="M242" s="23">
        <f>SUM(Tabla2[[#This Row],[01. Alcaldía]:[11. Salud pública y seguridad ciudadana]])</f>
        <v>9698</v>
      </c>
    </row>
    <row r="243" spans="1:13" x14ac:dyDescent="0.25">
      <c r="A243" s="66" t="s">
        <v>373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>
        <v>3872</v>
      </c>
      <c r="L243" s="19"/>
      <c r="M243" s="23">
        <f>SUM(Tabla2[[#This Row],[01. Alcaldía]:[11. Salud pública y seguridad ciudadana]])</f>
        <v>3872</v>
      </c>
    </row>
    <row r="244" spans="1:13" x14ac:dyDescent="0.25">
      <c r="A244" s="66" t="s">
        <v>353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>
        <v>34399.040000000001</v>
      </c>
      <c r="M244" s="23">
        <f>SUM(Tabla2[[#This Row],[01. Alcaldía]:[11. Salud pública y seguridad ciudadana]])</f>
        <v>34399.040000000001</v>
      </c>
    </row>
    <row r="245" spans="1:13" x14ac:dyDescent="0.25">
      <c r="A245" s="66" t="s">
        <v>7661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>
        <v>781</v>
      </c>
      <c r="L245" s="19"/>
      <c r="M245" s="23">
        <f>SUM(Tabla2[[#This Row],[01. Alcaldía]:[11. Salud pública y seguridad ciudadana]])</f>
        <v>781</v>
      </c>
    </row>
    <row r="246" spans="1:13" x14ac:dyDescent="0.25">
      <c r="A246" s="66" t="s">
        <v>2894</v>
      </c>
      <c r="B246" s="19"/>
      <c r="C246" s="19"/>
      <c r="D246" s="19"/>
      <c r="E246" s="19"/>
      <c r="F246" s="19">
        <v>17605.5</v>
      </c>
      <c r="G246" s="19"/>
      <c r="H246" s="19"/>
      <c r="I246" s="19"/>
      <c r="J246" s="19"/>
      <c r="K246" s="19"/>
      <c r="L246" s="19"/>
      <c r="M246" s="23">
        <f>SUM(Tabla2[[#This Row],[01. Alcaldía]:[11. Salud pública y seguridad ciudadana]])</f>
        <v>17605.5</v>
      </c>
    </row>
    <row r="247" spans="1:13" x14ac:dyDescent="0.25">
      <c r="A247" s="66" t="s">
        <v>490</v>
      </c>
      <c r="B247" s="19"/>
      <c r="C247" s="19"/>
      <c r="D247" s="19"/>
      <c r="E247" s="19"/>
      <c r="F247" s="19"/>
      <c r="G247" s="19">
        <v>7462</v>
      </c>
      <c r="H247" s="19"/>
      <c r="I247" s="19"/>
      <c r="J247" s="19"/>
      <c r="K247" s="19"/>
      <c r="L247" s="19"/>
      <c r="M247" s="23">
        <f>SUM(Tabla2[[#This Row],[01. Alcaldía]:[11. Salud pública y seguridad ciudadana]])</f>
        <v>7462</v>
      </c>
    </row>
    <row r="248" spans="1:13" x14ac:dyDescent="0.25">
      <c r="A248" s="66" t="s">
        <v>7666</v>
      </c>
      <c r="B248" s="19"/>
      <c r="C248" s="19"/>
      <c r="D248" s="19"/>
      <c r="E248" s="19"/>
      <c r="F248" s="19"/>
      <c r="G248" s="19"/>
      <c r="H248" s="19"/>
      <c r="I248" s="19"/>
      <c r="J248" s="19">
        <v>1452</v>
      </c>
      <c r="K248" s="19"/>
      <c r="L248" s="19"/>
      <c r="M248" s="23">
        <f>SUM(Tabla2[[#This Row],[01. Alcaldía]:[11. Salud pública y seguridad ciudadana]])</f>
        <v>1452</v>
      </c>
    </row>
    <row r="249" spans="1:13" x14ac:dyDescent="0.25">
      <c r="A249" s="66" t="s">
        <v>7946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>
        <v>632.5</v>
      </c>
      <c r="L249" s="19"/>
      <c r="M249" s="23">
        <f>SUM(Tabla2[[#This Row],[01. Alcaldía]:[11. Salud pública y seguridad ciudadana]])</f>
        <v>632.5</v>
      </c>
    </row>
    <row r="250" spans="1:13" x14ac:dyDescent="0.25">
      <c r="A250" s="66" t="s">
        <v>701</v>
      </c>
      <c r="B250" s="19">
        <v>1815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23">
        <f>SUM(Tabla2[[#This Row],[01. Alcaldía]:[11. Salud pública y seguridad ciudadana]])</f>
        <v>1815</v>
      </c>
    </row>
    <row r="251" spans="1:13" x14ac:dyDescent="0.25">
      <c r="A251" s="66" t="s">
        <v>3947</v>
      </c>
      <c r="B251" s="19"/>
      <c r="C251" s="19"/>
      <c r="D251" s="19"/>
      <c r="E251" s="19"/>
      <c r="F251" s="19"/>
      <c r="G251" s="19">
        <v>800</v>
      </c>
      <c r="H251" s="19"/>
      <c r="I251" s="19"/>
      <c r="J251" s="19"/>
      <c r="K251" s="19"/>
      <c r="L251" s="19"/>
      <c r="M251" s="23">
        <f>SUM(Tabla2[[#This Row],[01. Alcaldía]:[11. Salud pública y seguridad ciudadana]])</f>
        <v>800</v>
      </c>
    </row>
    <row r="252" spans="1:13" x14ac:dyDescent="0.25">
      <c r="A252" s="66" t="s">
        <v>77</v>
      </c>
      <c r="B252" s="19">
        <v>501.59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23">
        <f>SUM(Tabla2[[#This Row],[01. Alcaldía]:[11. Salud pública y seguridad ciudadana]])</f>
        <v>501.59</v>
      </c>
    </row>
    <row r="253" spans="1:13" x14ac:dyDescent="0.25">
      <c r="A253" s="66" t="s">
        <v>704</v>
      </c>
      <c r="B253" s="19">
        <v>1052.6999999999998</v>
      </c>
      <c r="C253" s="19"/>
      <c r="D253" s="19"/>
      <c r="E253" s="19"/>
      <c r="F253" s="19"/>
      <c r="G253" s="19"/>
      <c r="H253" s="19"/>
      <c r="I253" s="19"/>
      <c r="J253" s="19">
        <v>471.90000000000003</v>
      </c>
      <c r="K253" s="19"/>
      <c r="L253" s="19"/>
      <c r="M253" s="23">
        <f>SUM(Tabla2[[#This Row],[01. Alcaldía]:[11. Salud pública y seguridad ciudadana]])</f>
        <v>1524.6</v>
      </c>
    </row>
    <row r="254" spans="1:13" x14ac:dyDescent="0.25">
      <c r="A254" s="66" t="s">
        <v>6093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>
        <v>500</v>
      </c>
      <c r="L254" s="19"/>
      <c r="M254" s="23">
        <f>SUM(Tabla2[[#This Row],[01. Alcaldía]:[11. Salud pública y seguridad ciudadana]])</f>
        <v>500</v>
      </c>
    </row>
    <row r="255" spans="1:13" x14ac:dyDescent="0.25">
      <c r="A255" s="66" t="s">
        <v>7940</v>
      </c>
      <c r="B255" s="19"/>
      <c r="C255" s="19"/>
      <c r="D255" s="19"/>
      <c r="E255" s="19"/>
      <c r="F255" s="19"/>
      <c r="G255" s="19"/>
      <c r="H255" s="19">
        <v>7760.27</v>
      </c>
      <c r="I255" s="19"/>
      <c r="J255" s="19"/>
      <c r="K255" s="19"/>
      <c r="L255" s="19"/>
      <c r="M255" s="23">
        <f>SUM(Tabla2[[#This Row],[01. Alcaldía]:[11. Salud pública y seguridad ciudadana]])</f>
        <v>7760.27</v>
      </c>
    </row>
    <row r="256" spans="1:13" x14ac:dyDescent="0.25">
      <c r="A256" s="66" t="s">
        <v>3441</v>
      </c>
      <c r="B256" s="19"/>
      <c r="C256" s="19"/>
      <c r="D256" s="19"/>
      <c r="E256" s="19">
        <v>2500</v>
      </c>
      <c r="F256" s="19"/>
      <c r="G256" s="19"/>
      <c r="H256" s="19"/>
      <c r="I256" s="19"/>
      <c r="J256" s="19"/>
      <c r="K256" s="19"/>
      <c r="L256" s="19"/>
      <c r="M256" s="23">
        <f>SUM(Tabla2[[#This Row],[01. Alcaldía]:[11. Salud pública y seguridad ciudadana]])</f>
        <v>2500</v>
      </c>
    </row>
    <row r="257" spans="1:13" x14ac:dyDescent="0.25">
      <c r="A257" s="66" t="s">
        <v>8525</v>
      </c>
      <c r="B257" s="19">
        <v>2613.6</v>
      </c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23">
        <f>SUM(Tabla2[[#This Row],[01. Alcaldía]:[11. Salud pública y seguridad ciudadana]])</f>
        <v>2613.6</v>
      </c>
    </row>
    <row r="258" spans="1:13" x14ac:dyDescent="0.25">
      <c r="A258" s="66" t="s">
        <v>8234</v>
      </c>
      <c r="B258" s="19"/>
      <c r="C258" s="19"/>
      <c r="D258" s="19">
        <v>1045</v>
      </c>
      <c r="E258" s="19"/>
      <c r="F258" s="19"/>
      <c r="G258" s="19"/>
      <c r="H258" s="19"/>
      <c r="I258" s="19"/>
      <c r="J258" s="19"/>
      <c r="K258" s="19"/>
      <c r="L258" s="19"/>
      <c r="M258" s="23">
        <f>SUM(Tabla2[[#This Row],[01. Alcaldía]:[11. Salud pública y seguridad ciudadana]])</f>
        <v>1045</v>
      </c>
    </row>
    <row r="259" spans="1:13" x14ac:dyDescent="0.25">
      <c r="A259" s="66" t="s">
        <v>3135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>
        <v>73.81</v>
      </c>
      <c r="M259" s="23">
        <f>SUM(Tabla2[[#This Row],[01. Alcaldía]:[11. Salud pública y seguridad ciudadana]])</f>
        <v>73.81</v>
      </c>
    </row>
    <row r="260" spans="1:13" x14ac:dyDescent="0.25">
      <c r="A260" s="66" t="s">
        <v>7468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>
        <v>186.83</v>
      </c>
      <c r="M260" s="23">
        <f>SUM(Tabla2[[#This Row],[01. Alcaldía]:[11. Salud pública y seguridad ciudadana]])</f>
        <v>186.83</v>
      </c>
    </row>
    <row r="261" spans="1:13" x14ac:dyDescent="0.25">
      <c r="A261" s="66" t="s">
        <v>8721</v>
      </c>
      <c r="B261" s="19"/>
      <c r="C261" s="19"/>
      <c r="D261" s="19"/>
      <c r="E261" s="19"/>
      <c r="F261" s="19"/>
      <c r="G261" s="19">
        <v>2193.13</v>
      </c>
      <c r="H261" s="19"/>
      <c r="I261" s="19"/>
      <c r="J261" s="19"/>
      <c r="K261" s="19"/>
      <c r="L261" s="19"/>
      <c r="M261" s="23">
        <f>SUM(Tabla2[[#This Row],[01. Alcaldía]:[11. Salud pública y seguridad ciudadana]])</f>
        <v>2193.13</v>
      </c>
    </row>
    <row r="262" spans="1:13" x14ac:dyDescent="0.25">
      <c r="A262" s="66" t="s">
        <v>8446</v>
      </c>
      <c r="B262" s="19"/>
      <c r="C262" s="19"/>
      <c r="D262" s="19">
        <v>1485</v>
      </c>
      <c r="E262" s="19"/>
      <c r="F262" s="19"/>
      <c r="G262" s="19"/>
      <c r="H262" s="19"/>
      <c r="I262" s="19"/>
      <c r="J262" s="19"/>
      <c r="K262" s="19"/>
      <c r="L262" s="19"/>
      <c r="M262" s="23">
        <f>SUM(Tabla2[[#This Row],[01. Alcaldía]:[11. Salud pública y seguridad ciudadana]])</f>
        <v>1485</v>
      </c>
    </row>
    <row r="263" spans="1:13" x14ac:dyDescent="0.25">
      <c r="A263" s="66" t="s">
        <v>2087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>
        <v>2300</v>
      </c>
      <c r="L263" s="19"/>
      <c r="M263" s="23">
        <f>SUM(Tabla2[[#This Row],[01. Alcaldía]:[11. Salud pública y seguridad ciudadana]])</f>
        <v>2300</v>
      </c>
    </row>
    <row r="264" spans="1:13" x14ac:dyDescent="0.25">
      <c r="A264" s="66" t="s">
        <v>708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>
        <v>119.57</v>
      </c>
      <c r="M264" s="23">
        <f>SUM(Tabla2[[#This Row],[01. Alcaldía]:[11. Salud pública y seguridad ciudadana]])</f>
        <v>119.57</v>
      </c>
    </row>
    <row r="265" spans="1:13" x14ac:dyDescent="0.25">
      <c r="A265" s="66" t="s">
        <v>709</v>
      </c>
      <c r="B265" s="19"/>
      <c r="C265" s="19"/>
      <c r="D265" s="19"/>
      <c r="E265" s="19"/>
      <c r="F265" s="19"/>
      <c r="G265" s="19"/>
      <c r="H265" s="19">
        <v>3438.82</v>
      </c>
      <c r="I265" s="19"/>
      <c r="J265" s="19"/>
      <c r="K265" s="19"/>
      <c r="L265" s="19">
        <v>2458.42</v>
      </c>
      <c r="M265" s="23">
        <f>SUM(Tabla2[[#This Row],[01. Alcaldía]:[11. Salud pública y seguridad ciudadana]])</f>
        <v>5897.24</v>
      </c>
    </row>
    <row r="266" spans="1:13" x14ac:dyDescent="0.25">
      <c r="A266" s="66" t="s">
        <v>710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>
        <v>12510</v>
      </c>
      <c r="L266" s="19"/>
      <c r="M266" s="23">
        <f>SUM(Tabla2[[#This Row],[01. Alcaldía]:[11. Salud pública y seguridad ciudadana]])</f>
        <v>12510</v>
      </c>
    </row>
    <row r="267" spans="1:13" x14ac:dyDescent="0.25">
      <c r="A267" s="66" t="s">
        <v>8516</v>
      </c>
      <c r="B267" s="19">
        <v>2420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23">
        <f>SUM(Tabla2[[#This Row],[01. Alcaldía]:[11. Salud pública y seguridad ciudadana]])</f>
        <v>2420</v>
      </c>
    </row>
    <row r="268" spans="1:13" x14ac:dyDescent="0.25">
      <c r="A268" s="66" t="s">
        <v>1078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>
        <v>8082.8</v>
      </c>
      <c r="M268" s="23">
        <f>SUM(Tabla2[[#This Row],[01. Alcaldía]:[11. Salud pública y seguridad ciudadana]])</f>
        <v>8082.8</v>
      </c>
    </row>
    <row r="269" spans="1:13" x14ac:dyDescent="0.25">
      <c r="A269" s="66" t="s">
        <v>1128</v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>
        <v>8376</v>
      </c>
      <c r="L269" s="19"/>
      <c r="M269" s="23">
        <f>SUM(Tabla2[[#This Row],[01. Alcaldía]:[11. Salud pública y seguridad ciudadana]])</f>
        <v>8376</v>
      </c>
    </row>
    <row r="270" spans="1:13" x14ac:dyDescent="0.25">
      <c r="A270" s="66" t="s">
        <v>281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5064.91</v>
      </c>
      <c r="L270" s="19"/>
      <c r="M270" s="23">
        <f>SUM(Tabla2[[#This Row],[01. Alcaldía]:[11. Salud pública y seguridad ciudadana]])</f>
        <v>5064.91</v>
      </c>
    </row>
    <row r="271" spans="1:13" x14ac:dyDescent="0.25">
      <c r="A271" s="66" t="s">
        <v>5267</v>
      </c>
      <c r="B271" s="19">
        <v>5901.5</v>
      </c>
      <c r="C271" s="19"/>
      <c r="D271" s="19"/>
      <c r="E271" s="19"/>
      <c r="F271" s="19"/>
      <c r="G271" s="19"/>
      <c r="H271" s="19"/>
      <c r="I271" s="19"/>
      <c r="J271" s="19"/>
      <c r="K271" s="19">
        <v>742.5</v>
      </c>
      <c r="L271" s="19"/>
      <c r="M271" s="23">
        <f>SUM(Tabla2[[#This Row],[01. Alcaldía]:[11. Salud pública y seguridad ciudadana]])</f>
        <v>6644</v>
      </c>
    </row>
    <row r="272" spans="1:13" x14ac:dyDescent="0.25">
      <c r="A272" s="66" t="s">
        <v>8019</v>
      </c>
      <c r="B272" s="19"/>
      <c r="C272" s="19"/>
      <c r="D272" s="19"/>
      <c r="E272" s="19">
        <v>1110</v>
      </c>
      <c r="F272" s="19"/>
      <c r="G272" s="19"/>
      <c r="H272" s="19"/>
      <c r="I272" s="19"/>
      <c r="J272" s="19"/>
      <c r="K272" s="19"/>
      <c r="L272" s="19"/>
      <c r="M272" s="23">
        <f>SUM(Tabla2[[#This Row],[01. Alcaldía]:[11. Salud pública y seguridad ciudadana]])</f>
        <v>1110</v>
      </c>
    </row>
    <row r="273" spans="1:13" x14ac:dyDescent="0.25">
      <c r="A273" s="66" t="s">
        <v>713</v>
      </c>
      <c r="B273" s="19"/>
      <c r="C273" s="19"/>
      <c r="D273" s="19"/>
      <c r="E273" s="19"/>
      <c r="F273" s="19">
        <v>3475.12</v>
      </c>
      <c r="G273" s="19"/>
      <c r="H273" s="19"/>
      <c r="I273" s="19">
        <v>145.19999999999999</v>
      </c>
      <c r="J273" s="19"/>
      <c r="K273" s="19"/>
      <c r="L273" s="19"/>
      <c r="M273" s="23">
        <f>SUM(Tabla2[[#This Row],[01. Alcaldía]:[11. Salud pública y seguridad ciudadana]])</f>
        <v>3620.3199999999997</v>
      </c>
    </row>
    <row r="274" spans="1:13" x14ac:dyDescent="0.25">
      <c r="A274" s="66" t="s">
        <v>98</v>
      </c>
      <c r="B274" s="19"/>
      <c r="C274" s="19"/>
      <c r="D274" s="19"/>
      <c r="E274" s="19">
        <v>453.55</v>
      </c>
      <c r="F274" s="19"/>
      <c r="G274" s="19"/>
      <c r="H274" s="19"/>
      <c r="I274" s="19"/>
      <c r="J274" s="19"/>
      <c r="K274" s="19">
        <v>214.5</v>
      </c>
      <c r="L274" s="19"/>
      <c r="M274" s="23">
        <f>SUM(Tabla2[[#This Row],[01. Alcaldía]:[11. Salud pública y seguridad ciudadana]])</f>
        <v>668.05</v>
      </c>
    </row>
    <row r="275" spans="1:13" x14ac:dyDescent="0.25">
      <c r="A275" s="66" t="s">
        <v>714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>
        <v>8933.02</v>
      </c>
      <c r="L275" s="19"/>
      <c r="M275" s="23">
        <f>SUM(Tabla2[[#This Row],[01. Alcaldía]:[11. Salud pública y seguridad ciudadana]])</f>
        <v>8933.02</v>
      </c>
    </row>
    <row r="276" spans="1:13" x14ac:dyDescent="0.25">
      <c r="A276" s="66" t="s">
        <v>5445</v>
      </c>
      <c r="B276" s="19"/>
      <c r="C276" s="19"/>
      <c r="D276" s="19"/>
      <c r="E276" s="19"/>
      <c r="F276" s="19"/>
      <c r="G276" s="19">
        <v>200</v>
      </c>
      <c r="H276" s="19"/>
      <c r="I276" s="19"/>
      <c r="J276" s="19"/>
      <c r="K276" s="19"/>
      <c r="L276" s="19"/>
      <c r="M276" s="23">
        <f>SUM(Tabla2[[#This Row],[01. Alcaldía]:[11. Salud pública y seguridad ciudadana]])</f>
        <v>200</v>
      </c>
    </row>
    <row r="277" spans="1:13" x14ac:dyDescent="0.25">
      <c r="A277" s="66" t="s">
        <v>3066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>
        <v>15000</v>
      </c>
      <c r="L277" s="19"/>
      <c r="M277" s="23">
        <f>SUM(Tabla2[[#This Row],[01. Alcaldía]:[11. Salud pública y seguridad ciudadana]])</f>
        <v>15000</v>
      </c>
    </row>
    <row r="278" spans="1:13" x14ac:dyDescent="0.25">
      <c r="A278" s="66" t="s">
        <v>2197</v>
      </c>
      <c r="B278" s="19">
        <v>16819</v>
      </c>
      <c r="C278" s="19"/>
      <c r="D278" s="19"/>
      <c r="E278" s="19"/>
      <c r="F278" s="19"/>
      <c r="G278" s="19"/>
      <c r="H278" s="19"/>
      <c r="I278" s="19"/>
      <c r="J278" s="19">
        <v>18051.989999999998</v>
      </c>
      <c r="K278" s="19"/>
      <c r="L278" s="19"/>
      <c r="M278" s="23">
        <f>SUM(Tabla2[[#This Row],[01. Alcaldía]:[11. Salud pública y seguridad ciudadana]])</f>
        <v>34870.99</v>
      </c>
    </row>
    <row r="279" spans="1:13" x14ac:dyDescent="0.25">
      <c r="A279" s="66" t="s">
        <v>340</v>
      </c>
      <c r="B279" s="19"/>
      <c r="C279" s="19"/>
      <c r="D279" s="19">
        <v>1210</v>
      </c>
      <c r="E279" s="19"/>
      <c r="F279" s="19"/>
      <c r="G279" s="19"/>
      <c r="H279" s="19"/>
      <c r="I279" s="19"/>
      <c r="J279" s="19"/>
      <c r="K279" s="19"/>
      <c r="L279" s="19"/>
      <c r="M279" s="23">
        <f>SUM(Tabla2[[#This Row],[01. Alcaldía]:[11. Salud pública y seguridad ciudadana]])</f>
        <v>1210</v>
      </c>
    </row>
    <row r="280" spans="1:13" x14ac:dyDescent="0.25">
      <c r="A280" s="66" t="s">
        <v>2219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>
        <v>1464.1</v>
      </c>
      <c r="L280" s="19"/>
      <c r="M280" s="23">
        <f>SUM(Tabla2[[#This Row],[01. Alcaldía]:[11. Salud pública y seguridad ciudadana]])</f>
        <v>1464.1</v>
      </c>
    </row>
    <row r="281" spans="1:13" x14ac:dyDescent="0.25">
      <c r="A281" s="66" t="s">
        <v>1053</v>
      </c>
      <c r="B281" s="19"/>
      <c r="C281" s="19"/>
      <c r="D281" s="19"/>
      <c r="E281" s="19"/>
      <c r="F281" s="19">
        <v>1119.25</v>
      </c>
      <c r="G281" s="19"/>
      <c r="H281" s="19"/>
      <c r="I281" s="19"/>
      <c r="J281" s="19"/>
      <c r="K281" s="19"/>
      <c r="L281" s="19"/>
      <c r="M281" s="23">
        <f>SUM(Tabla2[[#This Row],[01. Alcaldía]:[11. Salud pública y seguridad ciudadana]])</f>
        <v>1119.25</v>
      </c>
    </row>
    <row r="282" spans="1:13" x14ac:dyDescent="0.25">
      <c r="A282" s="66" t="s">
        <v>6880</v>
      </c>
      <c r="B282" s="19"/>
      <c r="C282" s="19"/>
      <c r="D282" s="19"/>
      <c r="E282" s="19"/>
      <c r="F282" s="19"/>
      <c r="G282" s="19"/>
      <c r="H282" s="19"/>
      <c r="I282" s="19"/>
      <c r="J282" s="19">
        <v>0</v>
      </c>
      <c r="K282" s="19"/>
      <c r="L282" s="19"/>
      <c r="M282" s="23">
        <f>SUM(Tabla2[[#This Row],[01. Alcaldía]:[11. Salud pública y seguridad ciudadana]])</f>
        <v>0</v>
      </c>
    </row>
    <row r="283" spans="1:13" x14ac:dyDescent="0.25">
      <c r="A283" s="66" t="s">
        <v>15</v>
      </c>
      <c r="B283" s="19"/>
      <c r="C283" s="19"/>
      <c r="D283" s="19"/>
      <c r="E283" s="19"/>
      <c r="F283" s="19"/>
      <c r="G283" s="19">
        <v>6867</v>
      </c>
      <c r="H283" s="19"/>
      <c r="I283" s="19"/>
      <c r="J283" s="19"/>
      <c r="K283" s="19"/>
      <c r="L283" s="19"/>
      <c r="M283" s="23">
        <f>SUM(Tabla2[[#This Row],[01. Alcaldía]:[11. Salud pública y seguridad ciudadana]])</f>
        <v>6867</v>
      </c>
    </row>
    <row r="284" spans="1:13" x14ac:dyDescent="0.25">
      <c r="A284" s="66" t="s">
        <v>6117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>
        <v>2057</v>
      </c>
      <c r="L284" s="19"/>
      <c r="M284" s="23">
        <f>SUM(Tabla2[[#This Row],[01. Alcaldía]:[11. Salud pública y seguridad ciudadana]])</f>
        <v>2057</v>
      </c>
    </row>
    <row r="285" spans="1:13" x14ac:dyDescent="0.25">
      <c r="A285" s="66" t="s">
        <v>5010</v>
      </c>
      <c r="B285" s="19">
        <v>16335</v>
      </c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23">
        <f>SUM(Tabla2[[#This Row],[01. Alcaldía]:[11. Salud pública y seguridad ciudadana]])</f>
        <v>16335</v>
      </c>
    </row>
    <row r="286" spans="1:13" x14ac:dyDescent="0.25">
      <c r="A286" s="66" t="s">
        <v>8598</v>
      </c>
      <c r="B286" s="19">
        <v>4474.2</v>
      </c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23">
        <f>SUM(Tabla2[[#This Row],[01. Alcaldía]:[11. Salud pública y seguridad ciudadana]])</f>
        <v>4474.2</v>
      </c>
    </row>
    <row r="287" spans="1:13" x14ac:dyDescent="0.25">
      <c r="A287" s="66" t="s">
        <v>2375</v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>
        <v>3933.37</v>
      </c>
      <c r="L287" s="19"/>
      <c r="M287" s="23">
        <f>SUM(Tabla2[[#This Row],[01. Alcaldía]:[11. Salud pública y seguridad ciudadana]])</f>
        <v>3933.37</v>
      </c>
    </row>
    <row r="288" spans="1:13" x14ac:dyDescent="0.25">
      <c r="A288" s="66" t="s">
        <v>5052</v>
      </c>
      <c r="B288" s="19"/>
      <c r="C288" s="19"/>
      <c r="D288" s="19"/>
      <c r="E288" s="19"/>
      <c r="F288" s="19"/>
      <c r="G288" s="19"/>
      <c r="H288" s="19">
        <v>22725.48</v>
      </c>
      <c r="I288" s="19"/>
      <c r="J288" s="19"/>
      <c r="K288" s="19">
        <v>3616.51</v>
      </c>
      <c r="L288" s="19"/>
      <c r="M288" s="23">
        <f>SUM(Tabla2[[#This Row],[01. Alcaldía]:[11. Salud pública y seguridad ciudadana]])</f>
        <v>26341.989999999998</v>
      </c>
    </row>
    <row r="289" spans="1:13" x14ac:dyDescent="0.25">
      <c r="A289" s="66" t="s">
        <v>2866</v>
      </c>
      <c r="B289" s="19"/>
      <c r="C289" s="19"/>
      <c r="D289" s="19"/>
      <c r="E289" s="19"/>
      <c r="F289" s="19"/>
      <c r="G289" s="19"/>
      <c r="H289" s="19"/>
      <c r="I289" s="19"/>
      <c r="J289" s="19">
        <v>17545</v>
      </c>
      <c r="K289" s="19"/>
      <c r="L289" s="19"/>
      <c r="M289" s="23">
        <f>SUM(Tabla2[[#This Row],[01. Alcaldía]:[11. Salud pública y seguridad ciudadana]])</f>
        <v>17545</v>
      </c>
    </row>
    <row r="290" spans="1:13" x14ac:dyDescent="0.25">
      <c r="A290" s="66" t="s">
        <v>7431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>
        <v>165</v>
      </c>
      <c r="L290" s="19"/>
      <c r="M290" s="23">
        <f>SUM(Tabla2[[#This Row],[01. Alcaldía]:[11. Salud pública y seguridad ciudadana]])</f>
        <v>165</v>
      </c>
    </row>
    <row r="291" spans="1:13" x14ac:dyDescent="0.25">
      <c r="A291" s="66" t="s">
        <v>3350</v>
      </c>
      <c r="B291" s="19"/>
      <c r="C291" s="19"/>
      <c r="D291" s="19"/>
      <c r="E291" s="19"/>
      <c r="F291" s="19"/>
      <c r="G291" s="19"/>
      <c r="H291" s="19">
        <v>0</v>
      </c>
      <c r="I291" s="19"/>
      <c r="J291" s="19"/>
      <c r="K291" s="19"/>
      <c r="L291" s="19"/>
      <c r="M291" s="23">
        <f>SUM(Tabla2[[#This Row],[01. Alcaldía]:[11. Salud pública y seguridad ciudadana]])</f>
        <v>0</v>
      </c>
    </row>
    <row r="292" spans="1:13" x14ac:dyDescent="0.25">
      <c r="A292" s="66" t="s">
        <v>2480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>
        <v>14762</v>
      </c>
      <c r="L292" s="19"/>
      <c r="M292" s="23">
        <f>SUM(Tabla2[[#This Row],[01. Alcaldía]:[11. Salud pública y seguridad ciudadana]])</f>
        <v>14762</v>
      </c>
    </row>
    <row r="293" spans="1:13" x14ac:dyDescent="0.25">
      <c r="A293" s="66" t="s">
        <v>733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>
        <v>4651.55</v>
      </c>
      <c r="L293" s="19"/>
      <c r="M293" s="23">
        <f>SUM(Tabla2[[#This Row],[01. Alcaldía]:[11. Salud pública y seguridad ciudadana]])</f>
        <v>4651.55</v>
      </c>
    </row>
    <row r="294" spans="1:13" x14ac:dyDescent="0.25">
      <c r="A294" s="66" t="s">
        <v>8222</v>
      </c>
      <c r="B294" s="19"/>
      <c r="C294" s="19"/>
      <c r="D294" s="19">
        <v>990</v>
      </c>
      <c r="E294" s="19"/>
      <c r="F294" s="19"/>
      <c r="G294" s="19"/>
      <c r="H294" s="19"/>
      <c r="I294" s="19"/>
      <c r="J294" s="19"/>
      <c r="K294" s="19"/>
      <c r="L294" s="19"/>
      <c r="M294" s="23">
        <f>SUM(Tabla2[[#This Row],[01. Alcaldía]:[11. Salud pública y seguridad ciudadana]])</f>
        <v>990</v>
      </c>
    </row>
    <row r="295" spans="1:13" x14ac:dyDescent="0.25">
      <c r="A295" s="66" t="s">
        <v>5888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>
        <v>439.48</v>
      </c>
      <c r="L295" s="19"/>
      <c r="M295" s="23">
        <f>SUM(Tabla2[[#This Row],[01. Alcaldía]:[11. Salud pública y seguridad ciudadana]])</f>
        <v>439.48</v>
      </c>
    </row>
    <row r="296" spans="1:13" x14ac:dyDescent="0.25">
      <c r="A296" s="66" t="s">
        <v>2187</v>
      </c>
      <c r="B296" s="19"/>
      <c r="C296" s="19"/>
      <c r="D296" s="19"/>
      <c r="E296" s="19"/>
      <c r="F296" s="19"/>
      <c r="G296" s="19"/>
      <c r="H296" s="19"/>
      <c r="I296" s="19"/>
      <c r="J296" s="19">
        <v>1219.68</v>
      </c>
      <c r="K296" s="19"/>
      <c r="L296" s="19"/>
      <c r="M296" s="23">
        <f>SUM(Tabla2[[#This Row],[01. Alcaldía]:[11. Salud pública y seguridad ciudadana]])</f>
        <v>1219.68</v>
      </c>
    </row>
    <row r="297" spans="1:13" x14ac:dyDescent="0.25">
      <c r="A297" s="66" t="s">
        <v>3373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>
        <v>4210.8</v>
      </c>
      <c r="L297" s="19"/>
      <c r="M297" s="23">
        <f>SUM(Tabla2[[#This Row],[01. Alcaldía]:[11. Salud pública y seguridad ciudadana]])</f>
        <v>4210.8</v>
      </c>
    </row>
    <row r="298" spans="1:13" x14ac:dyDescent="0.25">
      <c r="A298" s="66" t="s">
        <v>5449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>
        <v>4348.74</v>
      </c>
      <c r="L298" s="19"/>
      <c r="M298" s="23">
        <f>SUM(Tabla2[[#This Row],[01. Alcaldía]:[11. Salud pública y seguridad ciudadana]])</f>
        <v>4348.74</v>
      </c>
    </row>
    <row r="299" spans="1:13" x14ac:dyDescent="0.25">
      <c r="A299" s="66" t="s">
        <v>2513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>
        <v>3520</v>
      </c>
      <c r="L299" s="19"/>
      <c r="M299" s="23">
        <f>SUM(Tabla2[[#This Row],[01. Alcaldía]:[11. Salud pública y seguridad ciudadana]])</f>
        <v>3520</v>
      </c>
    </row>
    <row r="300" spans="1:13" x14ac:dyDescent="0.25">
      <c r="A300" s="66" t="s">
        <v>8562</v>
      </c>
      <c r="B300" s="19"/>
      <c r="C300" s="19"/>
      <c r="D300" s="19"/>
      <c r="E300" s="19"/>
      <c r="F300" s="19"/>
      <c r="G300" s="19">
        <v>3630</v>
      </c>
      <c r="H300" s="19"/>
      <c r="I300" s="19"/>
      <c r="J300" s="19"/>
      <c r="K300" s="19"/>
      <c r="L300" s="19"/>
      <c r="M300" s="23">
        <f>SUM(Tabla2[[#This Row],[01. Alcaldía]:[11. Salud pública y seguridad ciudadana]])</f>
        <v>3630</v>
      </c>
    </row>
    <row r="301" spans="1:13" x14ac:dyDescent="0.25">
      <c r="A301" s="66" t="s">
        <v>4825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>
        <v>3811.5</v>
      </c>
      <c r="L301" s="19"/>
      <c r="M301" s="23">
        <f>SUM(Tabla2[[#This Row],[01. Alcaldía]:[11. Salud pública y seguridad ciudadana]])</f>
        <v>3811.5</v>
      </c>
    </row>
    <row r="302" spans="1:13" x14ac:dyDescent="0.25">
      <c r="A302" s="66" t="s">
        <v>367</v>
      </c>
      <c r="B302" s="19"/>
      <c r="C302" s="19"/>
      <c r="D302" s="19">
        <v>1400</v>
      </c>
      <c r="E302" s="19"/>
      <c r="F302" s="19"/>
      <c r="G302" s="19"/>
      <c r="H302" s="19"/>
      <c r="I302" s="19"/>
      <c r="J302" s="19"/>
      <c r="K302" s="19"/>
      <c r="L302" s="19"/>
      <c r="M302" s="23">
        <f>SUM(Tabla2[[#This Row],[01. Alcaldía]:[11. Salud pública y seguridad ciudadana]])</f>
        <v>1400</v>
      </c>
    </row>
    <row r="303" spans="1:13" x14ac:dyDescent="0.25">
      <c r="A303" s="66" t="s">
        <v>735</v>
      </c>
      <c r="B303" s="19"/>
      <c r="C303" s="19"/>
      <c r="D303" s="19"/>
      <c r="E303" s="19">
        <v>3500</v>
      </c>
      <c r="F303" s="19"/>
      <c r="G303" s="19"/>
      <c r="H303" s="19"/>
      <c r="I303" s="19"/>
      <c r="J303" s="19"/>
      <c r="K303" s="19"/>
      <c r="L303" s="19">
        <v>17465.400000000001</v>
      </c>
      <c r="M303" s="23">
        <f>SUM(Tabla2[[#This Row],[01. Alcaldía]:[11. Salud pública y seguridad ciudadana]])</f>
        <v>20965.400000000001</v>
      </c>
    </row>
    <row r="304" spans="1:13" x14ac:dyDescent="0.25">
      <c r="A304" s="66" t="s">
        <v>42</v>
      </c>
      <c r="B304" s="19">
        <v>1584</v>
      </c>
      <c r="C304" s="19"/>
      <c r="D304" s="19"/>
      <c r="E304" s="19">
        <v>600</v>
      </c>
      <c r="F304" s="19"/>
      <c r="G304" s="19">
        <v>17518.63</v>
      </c>
      <c r="H304" s="19">
        <v>567.6</v>
      </c>
      <c r="I304" s="19"/>
      <c r="J304" s="19"/>
      <c r="K304" s="19"/>
      <c r="L304" s="19"/>
      <c r="M304" s="23">
        <f>SUM(Tabla2[[#This Row],[01. Alcaldía]:[11. Salud pública y seguridad ciudadana]])</f>
        <v>20270.23</v>
      </c>
    </row>
    <row r="305" spans="1:13" x14ac:dyDescent="0.25">
      <c r="A305" s="66" t="s">
        <v>378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3114.37</v>
      </c>
      <c r="M305" s="23">
        <f>SUM(Tabla2[[#This Row],[01. Alcaldía]:[11. Salud pública y seguridad ciudadana]])</f>
        <v>3114.37</v>
      </c>
    </row>
    <row r="306" spans="1:13" x14ac:dyDescent="0.25">
      <c r="A306" s="66" t="s">
        <v>739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>
        <v>8721.61</v>
      </c>
      <c r="L306" s="19"/>
      <c r="M306" s="23">
        <f>SUM(Tabla2[[#This Row],[01. Alcaldía]:[11. Salud pública y seguridad ciudadana]])</f>
        <v>8721.61</v>
      </c>
    </row>
    <row r="307" spans="1:13" x14ac:dyDescent="0.25">
      <c r="A307" s="66" t="s">
        <v>8028</v>
      </c>
      <c r="B307" s="19"/>
      <c r="C307" s="19"/>
      <c r="D307" s="19">
        <v>450</v>
      </c>
      <c r="E307" s="19"/>
      <c r="F307" s="19"/>
      <c r="G307" s="19"/>
      <c r="H307" s="19"/>
      <c r="I307" s="19"/>
      <c r="J307" s="19"/>
      <c r="K307" s="19"/>
      <c r="L307" s="19"/>
      <c r="M307" s="23">
        <f>SUM(Tabla2[[#This Row],[01. Alcaldía]:[11. Salud pública y seguridad ciudadana]])</f>
        <v>450</v>
      </c>
    </row>
    <row r="308" spans="1:13" x14ac:dyDescent="0.25">
      <c r="A308" s="66" t="s">
        <v>8253</v>
      </c>
      <c r="B308" s="19"/>
      <c r="C308" s="19"/>
      <c r="D308" s="19"/>
      <c r="E308" s="19"/>
      <c r="F308" s="19"/>
      <c r="G308" s="19"/>
      <c r="H308" s="19">
        <v>1149.5</v>
      </c>
      <c r="I308" s="19"/>
      <c r="J308" s="19"/>
      <c r="K308" s="19"/>
      <c r="L308" s="19"/>
      <c r="M308" s="23">
        <f>SUM(Tabla2[[#This Row],[01. Alcaldía]:[11. Salud pública y seguridad ciudadana]])</f>
        <v>1149.5</v>
      </c>
    </row>
    <row r="309" spans="1:13" x14ac:dyDescent="0.25">
      <c r="A309" s="66" t="s">
        <v>5655</v>
      </c>
      <c r="B309" s="19"/>
      <c r="C309" s="19"/>
      <c r="D309" s="19"/>
      <c r="E309" s="19"/>
      <c r="F309" s="19"/>
      <c r="G309" s="19"/>
      <c r="H309" s="19">
        <v>3811.5</v>
      </c>
      <c r="I309" s="19"/>
      <c r="J309" s="19"/>
      <c r="K309" s="19"/>
      <c r="L309" s="19"/>
      <c r="M309" s="23">
        <f>SUM(Tabla2[[#This Row],[01. Alcaldía]:[11. Salud pública y seguridad ciudadana]])</f>
        <v>3811.5</v>
      </c>
    </row>
    <row r="310" spans="1:13" x14ac:dyDescent="0.25">
      <c r="A310" s="66" t="s">
        <v>3762</v>
      </c>
      <c r="B310" s="19"/>
      <c r="C310" s="19"/>
      <c r="D310" s="19"/>
      <c r="E310" s="19"/>
      <c r="F310" s="19"/>
      <c r="G310" s="19">
        <v>5083</v>
      </c>
      <c r="H310" s="19"/>
      <c r="I310" s="19"/>
      <c r="J310" s="19"/>
      <c r="K310" s="19"/>
      <c r="L310" s="19"/>
      <c r="M310" s="23">
        <f>SUM(Tabla2[[#This Row],[01. Alcaldía]:[11. Salud pública y seguridad ciudadana]])</f>
        <v>5083</v>
      </c>
    </row>
    <row r="311" spans="1:13" x14ac:dyDescent="0.25">
      <c r="A311" s="66" t="s">
        <v>742</v>
      </c>
      <c r="B311" s="19">
        <v>1600</v>
      </c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23">
        <f>SUM(Tabla2[[#This Row],[01. Alcaldía]:[11. Salud pública y seguridad ciudadana]])</f>
        <v>1600</v>
      </c>
    </row>
    <row r="312" spans="1:13" x14ac:dyDescent="0.25">
      <c r="A312" s="66" t="s">
        <v>358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>
        <v>1445.95</v>
      </c>
      <c r="L312" s="19"/>
      <c r="M312" s="23">
        <f>SUM(Tabla2[[#This Row],[01. Alcaldía]:[11. Salud pública y seguridad ciudadana]])</f>
        <v>1445.95</v>
      </c>
    </row>
    <row r="313" spans="1:13" x14ac:dyDescent="0.25">
      <c r="A313" s="66" t="s">
        <v>1591</v>
      </c>
      <c r="B313" s="19"/>
      <c r="C313" s="19"/>
      <c r="D313" s="19"/>
      <c r="E313" s="19"/>
      <c r="F313" s="19"/>
      <c r="G313" s="19"/>
      <c r="H313" s="19"/>
      <c r="I313" s="19"/>
      <c r="J313" s="19">
        <v>15125</v>
      </c>
      <c r="K313" s="19"/>
      <c r="L313" s="19"/>
      <c r="M313" s="23">
        <f>SUM(Tabla2[[#This Row],[01. Alcaldía]:[11. Salud pública y seguridad ciudadana]])</f>
        <v>15125</v>
      </c>
    </row>
    <row r="314" spans="1:13" x14ac:dyDescent="0.25">
      <c r="A314" s="66" t="s">
        <v>3320</v>
      </c>
      <c r="B314" s="19"/>
      <c r="C314" s="19"/>
      <c r="D314" s="19"/>
      <c r="E314" s="19"/>
      <c r="F314" s="19"/>
      <c r="G314" s="19">
        <v>5918.72</v>
      </c>
      <c r="H314" s="19"/>
      <c r="I314" s="19"/>
      <c r="J314" s="19"/>
      <c r="K314" s="19"/>
      <c r="L314" s="19"/>
      <c r="M314" s="23">
        <f>SUM(Tabla2[[#This Row],[01. Alcaldía]:[11. Salud pública y seguridad ciudadana]])</f>
        <v>5918.72</v>
      </c>
    </row>
    <row r="315" spans="1:13" x14ac:dyDescent="0.25">
      <c r="A315" s="66" t="s">
        <v>4650</v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>
        <v>1400</v>
      </c>
      <c r="M315" s="23">
        <f>SUM(Tabla2[[#This Row],[01. Alcaldía]:[11. Salud pública y seguridad ciudadana]])</f>
        <v>1400</v>
      </c>
    </row>
    <row r="316" spans="1:13" x14ac:dyDescent="0.25">
      <c r="A316" s="66" t="s">
        <v>495</v>
      </c>
      <c r="B316" s="19"/>
      <c r="C316" s="19"/>
      <c r="D316" s="19">
        <v>4070.7000000000003</v>
      </c>
      <c r="E316" s="19"/>
      <c r="F316" s="19"/>
      <c r="G316" s="19"/>
      <c r="H316" s="19"/>
      <c r="I316" s="19"/>
      <c r="J316" s="19"/>
      <c r="K316" s="19"/>
      <c r="L316" s="19"/>
      <c r="M316" s="23">
        <f>SUM(Tabla2[[#This Row],[01. Alcaldía]:[11. Salud pública y seguridad ciudadana]])</f>
        <v>4070.7000000000003</v>
      </c>
    </row>
    <row r="317" spans="1:13" x14ac:dyDescent="0.25">
      <c r="A317" s="66" t="s">
        <v>967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>
        <v>240.79</v>
      </c>
      <c r="L317" s="19"/>
      <c r="M317" s="23">
        <f>SUM(Tabla2[[#This Row],[01. Alcaldía]:[11. Salud pública y seguridad ciudadana]])</f>
        <v>240.79</v>
      </c>
    </row>
    <row r="318" spans="1:13" x14ac:dyDescent="0.25">
      <c r="A318" s="66" t="s">
        <v>4604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>
        <v>500</v>
      </c>
      <c r="L318" s="19"/>
      <c r="M318" s="23">
        <f>SUM(Tabla2[[#This Row],[01. Alcaldía]:[11. Salud pública y seguridad ciudadana]])</f>
        <v>500</v>
      </c>
    </row>
    <row r="319" spans="1:13" x14ac:dyDescent="0.25">
      <c r="A319" s="66" t="s">
        <v>1065</v>
      </c>
      <c r="B319" s="19"/>
      <c r="C319" s="19"/>
      <c r="D319" s="19"/>
      <c r="E319" s="19"/>
      <c r="F319" s="19"/>
      <c r="G319" s="19"/>
      <c r="H319" s="19">
        <v>389.62</v>
      </c>
      <c r="I319" s="19"/>
      <c r="J319" s="19"/>
      <c r="K319" s="19"/>
      <c r="L319" s="19"/>
      <c r="M319" s="23">
        <f>SUM(Tabla2[[#This Row],[01. Alcaldía]:[11. Salud pública y seguridad ciudadana]])</f>
        <v>389.62</v>
      </c>
    </row>
    <row r="320" spans="1:13" x14ac:dyDescent="0.25">
      <c r="A320" s="66" t="s">
        <v>334</v>
      </c>
      <c r="B320" s="19"/>
      <c r="C320" s="19"/>
      <c r="D320" s="19"/>
      <c r="E320" s="19"/>
      <c r="F320" s="19"/>
      <c r="G320" s="19"/>
      <c r="H320" s="19">
        <v>898.55</v>
      </c>
      <c r="I320" s="19"/>
      <c r="J320" s="19"/>
      <c r="K320" s="19"/>
      <c r="L320" s="19">
        <v>3193.3599999999997</v>
      </c>
      <c r="M320" s="23">
        <f>SUM(Tabla2[[#This Row],[01. Alcaldía]:[11. Salud pública y seguridad ciudadana]])</f>
        <v>4091.91</v>
      </c>
    </row>
    <row r="321" spans="1:13" x14ac:dyDescent="0.25">
      <c r="A321" s="66" t="s">
        <v>5489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>
        <v>5330.63</v>
      </c>
      <c r="M321" s="23">
        <f>SUM(Tabla2[[#This Row],[01. Alcaldía]:[11. Salud pública y seguridad ciudadana]])</f>
        <v>5330.63</v>
      </c>
    </row>
    <row r="322" spans="1:13" x14ac:dyDescent="0.25">
      <c r="A322" s="66" t="s">
        <v>746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>
        <v>3844.3</v>
      </c>
      <c r="M322" s="23">
        <f>SUM(Tabla2[[#This Row],[01. Alcaldía]:[11. Salud pública y seguridad ciudadana]])</f>
        <v>3844.3</v>
      </c>
    </row>
    <row r="323" spans="1:13" x14ac:dyDescent="0.25">
      <c r="A323" s="66" t="s">
        <v>3443</v>
      </c>
      <c r="B323" s="19"/>
      <c r="C323" s="19"/>
      <c r="D323" s="19"/>
      <c r="E323" s="19">
        <v>1800</v>
      </c>
      <c r="F323" s="19"/>
      <c r="G323" s="19"/>
      <c r="H323" s="19"/>
      <c r="I323" s="19"/>
      <c r="J323" s="19"/>
      <c r="K323" s="19"/>
      <c r="L323" s="19"/>
      <c r="M323" s="23">
        <f>SUM(Tabla2[[#This Row],[01. Alcaldía]:[11. Salud pública y seguridad ciudadana]])</f>
        <v>1800</v>
      </c>
    </row>
    <row r="324" spans="1:13" x14ac:dyDescent="0.25">
      <c r="A324" s="66" t="s">
        <v>8131</v>
      </c>
      <c r="B324" s="19"/>
      <c r="C324" s="19"/>
      <c r="D324" s="19"/>
      <c r="E324" s="19"/>
      <c r="F324" s="19"/>
      <c r="G324" s="19">
        <v>6812.51</v>
      </c>
      <c r="H324" s="19"/>
      <c r="I324" s="19"/>
      <c r="J324" s="19"/>
      <c r="K324" s="19"/>
      <c r="L324" s="19"/>
      <c r="M324" s="23">
        <f>SUM(Tabla2[[#This Row],[01. Alcaldía]:[11. Salud pública y seguridad ciudadana]])</f>
        <v>6812.51</v>
      </c>
    </row>
    <row r="325" spans="1:13" x14ac:dyDescent="0.25">
      <c r="A325" s="66" t="s">
        <v>749</v>
      </c>
      <c r="B325" s="19">
        <v>6488.02</v>
      </c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23">
        <f>SUM(Tabla2[[#This Row],[01. Alcaldía]:[11. Salud pública y seguridad ciudadana]])</f>
        <v>6488.02</v>
      </c>
    </row>
    <row r="326" spans="1:13" x14ac:dyDescent="0.25">
      <c r="A326" s="66" t="s">
        <v>2568</v>
      </c>
      <c r="B326" s="19"/>
      <c r="C326" s="19"/>
      <c r="D326" s="19"/>
      <c r="E326" s="19"/>
      <c r="F326" s="19"/>
      <c r="G326" s="19"/>
      <c r="H326" s="19"/>
      <c r="I326" s="19">
        <v>16903.7</v>
      </c>
      <c r="J326" s="19"/>
      <c r="K326" s="19"/>
      <c r="L326" s="19"/>
      <c r="M326" s="23">
        <f>SUM(Tabla2[[#This Row],[01. Alcaldía]:[11. Salud pública y seguridad ciudadana]])</f>
        <v>16903.7</v>
      </c>
    </row>
    <row r="327" spans="1:13" x14ac:dyDescent="0.25">
      <c r="A327" s="66" t="s">
        <v>771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>
        <v>8995.1400000000012</v>
      </c>
      <c r="L327" s="19"/>
      <c r="M327" s="23">
        <f>SUM(Tabla2[[#This Row],[01. Alcaldía]:[11. Salud pública y seguridad ciudadana]])</f>
        <v>8995.1400000000012</v>
      </c>
    </row>
    <row r="328" spans="1:13" x14ac:dyDescent="0.25">
      <c r="A328" s="66" t="s">
        <v>8134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>
        <v>121</v>
      </c>
      <c r="L328" s="19"/>
      <c r="M328" s="23">
        <f>SUM(Tabla2[[#This Row],[01. Alcaldía]:[11. Salud pública y seguridad ciudadana]])</f>
        <v>121</v>
      </c>
    </row>
    <row r="329" spans="1:13" x14ac:dyDescent="0.25">
      <c r="A329" s="66" t="s">
        <v>5601</v>
      </c>
      <c r="B329" s="19">
        <v>7163.2</v>
      </c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23">
        <f>SUM(Tabla2[[#This Row],[01. Alcaldía]:[11. Salud pública y seguridad ciudadana]])</f>
        <v>7163.2</v>
      </c>
    </row>
    <row r="330" spans="1:13" x14ac:dyDescent="0.25">
      <c r="A330" s="66" t="s">
        <v>8136</v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>
        <v>4924.7</v>
      </c>
      <c r="L330" s="19"/>
      <c r="M330" s="23">
        <f>SUM(Tabla2[[#This Row],[01. Alcaldía]:[11. Salud pública y seguridad ciudadana]])</f>
        <v>4924.7</v>
      </c>
    </row>
    <row r="331" spans="1:13" x14ac:dyDescent="0.25">
      <c r="A331" s="66" t="s">
        <v>5612</v>
      </c>
      <c r="B331" s="19"/>
      <c r="C331" s="19"/>
      <c r="D331" s="19"/>
      <c r="E331" s="19"/>
      <c r="F331" s="19"/>
      <c r="G331" s="19">
        <v>6468.1299999999992</v>
      </c>
      <c r="H331" s="19"/>
      <c r="I331" s="19"/>
      <c r="J331" s="19"/>
      <c r="K331" s="19"/>
      <c r="L331" s="19"/>
      <c r="M331" s="23">
        <f>SUM(Tabla2[[#This Row],[01. Alcaldía]:[11. Salud pública y seguridad ciudadana]])</f>
        <v>6468.1299999999992</v>
      </c>
    </row>
    <row r="332" spans="1:13" x14ac:dyDescent="0.25">
      <c r="A332" s="66" t="s">
        <v>5571</v>
      </c>
      <c r="B332" s="19">
        <v>18089.5</v>
      </c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23">
        <f>SUM(Tabla2[[#This Row],[01. Alcaldía]:[11. Salud pública y seguridad ciudadana]])</f>
        <v>18089.5</v>
      </c>
    </row>
    <row r="333" spans="1:13" x14ac:dyDescent="0.25">
      <c r="A333" s="66" t="s">
        <v>4508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2371.6</v>
      </c>
      <c r="M333" s="23">
        <f>SUM(Tabla2[[#This Row],[01. Alcaldía]:[11. Salud pública y seguridad ciudadana]])</f>
        <v>2371.6</v>
      </c>
    </row>
    <row r="334" spans="1:13" x14ac:dyDescent="0.25">
      <c r="A334" s="66" t="s">
        <v>400</v>
      </c>
      <c r="B334" s="19"/>
      <c r="C334" s="19"/>
      <c r="D334" s="19"/>
      <c r="E334" s="19"/>
      <c r="F334" s="19"/>
      <c r="G334" s="19">
        <v>3465.44</v>
      </c>
      <c r="H334" s="19"/>
      <c r="I334" s="19"/>
      <c r="J334" s="19"/>
      <c r="K334" s="19">
        <v>2254.23</v>
      </c>
      <c r="L334" s="19"/>
      <c r="M334" s="23">
        <f>SUM(Tabla2[[#This Row],[01. Alcaldía]:[11. Salud pública y seguridad ciudadana]])</f>
        <v>5719.67</v>
      </c>
    </row>
    <row r="335" spans="1:13" x14ac:dyDescent="0.25">
      <c r="A335" s="66" t="s">
        <v>8190</v>
      </c>
      <c r="B335" s="19">
        <v>15367</v>
      </c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23">
        <f>SUM(Tabla2[[#This Row],[01. Alcaldía]:[11. Salud pública y seguridad ciudadana]])</f>
        <v>15367</v>
      </c>
    </row>
    <row r="336" spans="1:13" x14ac:dyDescent="0.25">
      <c r="A336" s="66" t="s">
        <v>3922</v>
      </c>
      <c r="B336" s="19">
        <v>2383.6999999999998</v>
      </c>
      <c r="C336" s="19"/>
      <c r="D336" s="19"/>
      <c r="E336" s="19"/>
      <c r="F336" s="19"/>
      <c r="G336" s="19"/>
      <c r="H336" s="19"/>
      <c r="I336" s="19"/>
      <c r="J336" s="19"/>
      <c r="K336" s="19">
        <v>1097.47</v>
      </c>
      <c r="L336" s="19"/>
      <c r="M336" s="23">
        <f>SUM(Tabla2[[#This Row],[01. Alcaldía]:[11. Salud pública y seguridad ciudadana]])</f>
        <v>3481.17</v>
      </c>
    </row>
    <row r="337" spans="1:13" x14ac:dyDescent="0.25">
      <c r="A337" s="66" t="s">
        <v>753</v>
      </c>
      <c r="B337" s="19"/>
      <c r="C337" s="19"/>
      <c r="D337" s="19"/>
      <c r="E337" s="19"/>
      <c r="F337" s="19"/>
      <c r="G337" s="19"/>
      <c r="H337" s="19">
        <v>1633.5</v>
      </c>
      <c r="I337" s="19"/>
      <c r="J337" s="19"/>
      <c r="K337" s="19"/>
      <c r="L337" s="19"/>
      <c r="M337" s="23">
        <f>SUM(Tabla2[[#This Row],[01. Alcaldía]:[11. Salud pública y seguridad ciudadana]])</f>
        <v>1633.5</v>
      </c>
    </row>
    <row r="338" spans="1:13" x14ac:dyDescent="0.25">
      <c r="A338" s="66" t="s">
        <v>617</v>
      </c>
      <c r="B338" s="19"/>
      <c r="C338" s="19"/>
      <c r="D338" s="19"/>
      <c r="E338" s="19"/>
      <c r="F338" s="19"/>
      <c r="G338" s="19">
        <v>7199.5</v>
      </c>
      <c r="H338" s="19"/>
      <c r="I338" s="19"/>
      <c r="J338" s="19"/>
      <c r="K338" s="19">
        <v>200</v>
      </c>
      <c r="L338" s="19"/>
      <c r="M338" s="23">
        <f>SUM(Tabla2[[#This Row],[01. Alcaldía]:[11. Salud pública y seguridad ciudadana]])</f>
        <v>7399.5</v>
      </c>
    </row>
    <row r="339" spans="1:13" x14ac:dyDescent="0.25">
      <c r="A339" s="66" t="s">
        <v>55</v>
      </c>
      <c r="B339" s="19"/>
      <c r="C339" s="19"/>
      <c r="D339" s="19"/>
      <c r="E339" s="19"/>
      <c r="F339" s="19">
        <v>5631.34</v>
      </c>
      <c r="G339" s="19"/>
      <c r="H339" s="19"/>
      <c r="I339" s="19"/>
      <c r="J339" s="19"/>
      <c r="K339" s="19">
        <v>484</v>
      </c>
      <c r="L339" s="19">
        <v>6425.1</v>
      </c>
      <c r="M339" s="23">
        <f>SUM(Tabla2[[#This Row],[01. Alcaldía]:[11. Salud pública y seguridad ciudadana]])</f>
        <v>12540.44</v>
      </c>
    </row>
    <row r="340" spans="1:13" x14ac:dyDescent="0.25">
      <c r="A340" s="66" t="s">
        <v>4437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>
        <v>7898.88</v>
      </c>
      <c r="M340" s="23">
        <f>SUM(Tabla2[[#This Row],[01. Alcaldía]:[11. Salud pública y seguridad ciudadana]])</f>
        <v>7898.88</v>
      </c>
    </row>
    <row r="341" spans="1:13" x14ac:dyDescent="0.25">
      <c r="A341" s="66" t="s">
        <v>8164</v>
      </c>
      <c r="B341" s="19"/>
      <c r="C341" s="19"/>
      <c r="D341" s="19"/>
      <c r="E341" s="19"/>
      <c r="F341" s="19"/>
      <c r="G341" s="19"/>
      <c r="H341" s="19">
        <v>465.85</v>
      </c>
      <c r="I341" s="19"/>
      <c r="J341" s="19"/>
      <c r="K341" s="19"/>
      <c r="L341" s="19"/>
      <c r="M341" s="23">
        <f>SUM(Tabla2[[#This Row],[01. Alcaldía]:[11. Salud pública y seguridad ciudadana]])</f>
        <v>465.85</v>
      </c>
    </row>
    <row r="342" spans="1:13" x14ac:dyDescent="0.25">
      <c r="A342" s="66" t="s">
        <v>8167</v>
      </c>
      <c r="B342" s="19"/>
      <c r="C342" s="19"/>
      <c r="D342" s="19"/>
      <c r="E342" s="19">
        <v>1900</v>
      </c>
      <c r="F342" s="19"/>
      <c r="G342" s="19"/>
      <c r="H342" s="19"/>
      <c r="I342" s="19"/>
      <c r="J342" s="19"/>
      <c r="K342" s="19"/>
      <c r="L342" s="19"/>
      <c r="M342" s="23">
        <f>SUM(Tabla2[[#This Row],[01. Alcaldía]:[11. Salud pública y seguridad ciudadana]])</f>
        <v>1900</v>
      </c>
    </row>
    <row r="343" spans="1:13" x14ac:dyDescent="0.25">
      <c r="A343" s="66" t="s">
        <v>290</v>
      </c>
      <c r="B343" s="19"/>
      <c r="C343" s="19"/>
      <c r="D343" s="19"/>
      <c r="E343" s="19"/>
      <c r="F343" s="19"/>
      <c r="G343" s="19"/>
      <c r="H343" s="19">
        <v>1754.5</v>
      </c>
      <c r="I343" s="19"/>
      <c r="J343" s="19"/>
      <c r="K343" s="19"/>
      <c r="L343" s="19"/>
      <c r="M343" s="23">
        <f>SUM(Tabla2[[#This Row],[01. Alcaldía]:[11. Salud pública y seguridad ciudadana]])</f>
        <v>1754.5</v>
      </c>
    </row>
    <row r="344" spans="1:13" x14ac:dyDescent="0.25">
      <c r="A344" s="66" t="s">
        <v>26</v>
      </c>
      <c r="B344" s="19">
        <v>4120.05</v>
      </c>
      <c r="C344" s="19"/>
      <c r="D344" s="19"/>
      <c r="E344" s="19"/>
      <c r="F344" s="19">
        <v>7058.54</v>
      </c>
      <c r="G344" s="19">
        <v>108.9</v>
      </c>
      <c r="H344" s="19">
        <v>1969.28</v>
      </c>
      <c r="I344" s="19">
        <v>3388</v>
      </c>
      <c r="J344" s="19"/>
      <c r="K344" s="19">
        <v>677.6</v>
      </c>
      <c r="L344" s="19">
        <v>3025</v>
      </c>
      <c r="M344" s="23">
        <f>SUM(Tabla2[[#This Row],[01. Alcaldía]:[11. Salud pública y seguridad ciudadana]])</f>
        <v>20347.37</v>
      </c>
    </row>
    <row r="345" spans="1:13" x14ac:dyDescent="0.25">
      <c r="A345" s="66" t="s">
        <v>968</v>
      </c>
      <c r="B345" s="19">
        <v>1526.29</v>
      </c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23">
        <f>SUM(Tabla2[[#This Row],[01. Alcaldía]:[11. Salud pública y seguridad ciudadana]])</f>
        <v>1526.29</v>
      </c>
    </row>
    <row r="346" spans="1:13" x14ac:dyDescent="0.25">
      <c r="A346" s="66" t="s">
        <v>8176</v>
      </c>
      <c r="B346" s="19"/>
      <c r="C346" s="19"/>
      <c r="D346" s="19"/>
      <c r="E346" s="19"/>
      <c r="F346" s="19"/>
      <c r="G346" s="19">
        <v>257.73</v>
      </c>
      <c r="H346" s="19"/>
      <c r="I346" s="19"/>
      <c r="J346" s="19"/>
      <c r="K346" s="19"/>
      <c r="L346" s="19"/>
      <c r="M346" s="23">
        <f>SUM(Tabla2[[#This Row],[01. Alcaldía]:[11. Salud pública y seguridad ciudadana]])</f>
        <v>257.73</v>
      </c>
    </row>
    <row r="347" spans="1:13" x14ac:dyDescent="0.25">
      <c r="A347" s="66" t="s">
        <v>4852</v>
      </c>
      <c r="B347" s="19">
        <v>1967</v>
      </c>
      <c r="C347" s="19"/>
      <c r="D347" s="19"/>
      <c r="E347" s="19"/>
      <c r="F347" s="19"/>
      <c r="G347" s="19"/>
      <c r="H347" s="19"/>
      <c r="I347" s="19"/>
      <c r="J347" s="19"/>
      <c r="K347" s="19">
        <v>3126.04</v>
      </c>
      <c r="L347" s="19"/>
      <c r="M347" s="23">
        <f>SUM(Tabla2[[#This Row],[01. Alcaldía]:[11. Salud pública y seguridad ciudadana]])</f>
        <v>5093.04</v>
      </c>
    </row>
    <row r="348" spans="1:13" x14ac:dyDescent="0.25">
      <c r="A348" s="66" t="s">
        <v>3667</v>
      </c>
      <c r="B348" s="19"/>
      <c r="C348" s="19"/>
      <c r="D348" s="19"/>
      <c r="E348" s="19"/>
      <c r="F348" s="19"/>
      <c r="G348" s="19"/>
      <c r="H348" s="19">
        <v>181.5</v>
      </c>
      <c r="I348" s="19"/>
      <c r="J348" s="19"/>
      <c r="K348" s="19"/>
      <c r="L348" s="19"/>
      <c r="M348" s="23">
        <f>SUM(Tabla2[[#This Row],[01. Alcaldía]:[11. Salud pública y seguridad ciudadana]])</f>
        <v>181.5</v>
      </c>
    </row>
    <row r="349" spans="1:13" x14ac:dyDescent="0.25">
      <c r="A349" s="66" t="s">
        <v>8180</v>
      </c>
      <c r="B349" s="19"/>
      <c r="C349" s="19"/>
      <c r="D349" s="19"/>
      <c r="E349" s="19"/>
      <c r="F349" s="19"/>
      <c r="G349" s="19">
        <v>2069.1</v>
      </c>
      <c r="H349" s="19"/>
      <c r="I349" s="19"/>
      <c r="J349" s="19"/>
      <c r="K349" s="19"/>
      <c r="L349" s="19"/>
      <c r="M349" s="23">
        <f>SUM(Tabla2[[#This Row],[01. Alcaldía]:[11. Salud pública y seguridad ciudadana]])</f>
        <v>2069.1</v>
      </c>
    </row>
    <row r="350" spans="1:13" x14ac:dyDescent="0.25">
      <c r="A350" s="66" t="s">
        <v>362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>
        <v>3077.0699999999997</v>
      </c>
      <c r="M350" s="23">
        <f>SUM(Tabla2[[#This Row],[01. Alcaldía]:[11. Salud pública y seguridad ciudadana]])</f>
        <v>3077.0699999999997</v>
      </c>
    </row>
    <row r="351" spans="1:13" x14ac:dyDescent="0.25">
      <c r="A351" s="66" t="s">
        <v>8184</v>
      </c>
      <c r="B351" s="19"/>
      <c r="C351" s="19"/>
      <c r="D351" s="19"/>
      <c r="E351" s="19">
        <v>0</v>
      </c>
      <c r="F351" s="19"/>
      <c r="G351" s="19"/>
      <c r="H351" s="19"/>
      <c r="I351" s="19"/>
      <c r="J351" s="19"/>
      <c r="K351" s="19"/>
      <c r="L351" s="19"/>
      <c r="M351" s="23">
        <f>SUM(Tabla2[[#This Row],[01. Alcaldía]:[11. Salud pública y seguridad ciudadana]])</f>
        <v>0</v>
      </c>
    </row>
    <row r="352" spans="1:13" x14ac:dyDescent="0.25">
      <c r="A352" s="66" t="s">
        <v>18</v>
      </c>
      <c r="B352" s="19">
        <v>17155.78</v>
      </c>
      <c r="C352" s="19">
        <v>9471.5499999999993</v>
      </c>
      <c r="D352" s="19">
        <v>908.15</v>
      </c>
      <c r="E352" s="19"/>
      <c r="F352" s="19"/>
      <c r="G352" s="19">
        <v>9387.3599999999988</v>
      </c>
      <c r="H352" s="19">
        <v>4910.05</v>
      </c>
      <c r="I352" s="19">
        <v>882.82</v>
      </c>
      <c r="J352" s="19">
        <v>1873.49</v>
      </c>
      <c r="K352" s="19">
        <v>12836.23</v>
      </c>
      <c r="L352" s="19">
        <v>12888.78</v>
      </c>
      <c r="M352" s="23">
        <f>SUM(Tabla2[[#This Row],[01. Alcaldía]:[11. Salud pública y seguridad ciudadana]])</f>
        <v>70314.209999999992</v>
      </c>
    </row>
    <row r="353" spans="1:13" x14ac:dyDescent="0.25">
      <c r="A353" s="66" t="s">
        <v>8556</v>
      </c>
      <c r="B353" s="19"/>
      <c r="C353" s="19"/>
      <c r="D353" s="19"/>
      <c r="E353" s="19"/>
      <c r="F353" s="19"/>
      <c r="G353" s="19">
        <v>7066.4</v>
      </c>
      <c r="H353" s="19"/>
      <c r="I353" s="19"/>
      <c r="J353" s="19"/>
      <c r="K353" s="19"/>
      <c r="L353" s="19"/>
      <c r="M353" s="23">
        <f>SUM(Tabla2[[#This Row],[01. Alcaldía]:[11. Salud pública y seguridad ciudadana]])</f>
        <v>7066.4</v>
      </c>
    </row>
    <row r="354" spans="1:13" x14ac:dyDescent="0.25">
      <c r="A354" s="66" t="s">
        <v>337</v>
      </c>
      <c r="B354" s="19"/>
      <c r="C354" s="19"/>
      <c r="D354" s="19">
        <v>1821.8700000000001</v>
      </c>
      <c r="E354" s="19"/>
      <c r="F354" s="19"/>
      <c r="G354" s="19"/>
      <c r="H354" s="19"/>
      <c r="I354" s="19">
        <v>1620.76</v>
      </c>
      <c r="J354" s="19"/>
      <c r="K354" s="19"/>
      <c r="L354" s="19">
        <v>184.8</v>
      </c>
      <c r="M354" s="23">
        <f>SUM(Tabla2[[#This Row],[01. Alcaldía]:[11. Salud pública y seguridad ciudadana]])</f>
        <v>3627.4300000000003</v>
      </c>
    </row>
    <row r="355" spans="1:13" x14ac:dyDescent="0.25">
      <c r="A355" s="66" t="s">
        <v>1007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>
        <v>3220</v>
      </c>
      <c r="L355" s="19"/>
      <c r="M355" s="23">
        <f>SUM(Tabla2[[#This Row],[01. Alcaldía]:[11. Salud pública y seguridad ciudadana]])</f>
        <v>3220</v>
      </c>
    </row>
    <row r="356" spans="1:13" x14ac:dyDescent="0.25">
      <c r="A356" s="66" t="s">
        <v>44</v>
      </c>
      <c r="B356" s="19"/>
      <c r="C356" s="19"/>
      <c r="D356" s="19"/>
      <c r="E356" s="19"/>
      <c r="F356" s="19"/>
      <c r="G356" s="19">
        <v>1672</v>
      </c>
      <c r="H356" s="19"/>
      <c r="I356" s="19"/>
      <c r="J356" s="19"/>
      <c r="K356" s="19">
        <v>1914</v>
      </c>
      <c r="L356" s="19"/>
      <c r="M356" s="23">
        <f>SUM(Tabla2[[#This Row],[01. Alcaldía]:[11. Salud pública y seguridad ciudadana]])</f>
        <v>3586</v>
      </c>
    </row>
    <row r="357" spans="1:13" x14ac:dyDescent="0.25">
      <c r="A357" s="66" t="s">
        <v>8016</v>
      </c>
      <c r="B357" s="19"/>
      <c r="C357" s="19">
        <v>407.77</v>
      </c>
      <c r="D357" s="19"/>
      <c r="E357" s="19"/>
      <c r="F357" s="19"/>
      <c r="G357" s="19"/>
      <c r="H357" s="19"/>
      <c r="I357" s="19"/>
      <c r="J357" s="19"/>
      <c r="K357" s="19"/>
      <c r="L357" s="19"/>
      <c r="M357" s="23">
        <f>SUM(Tabla2[[#This Row],[01. Alcaldía]:[11. Salud pública y seguridad ciudadana]])</f>
        <v>407.77</v>
      </c>
    </row>
    <row r="358" spans="1:13" x14ac:dyDescent="0.25">
      <c r="A358" s="66" t="s">
        <v>769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>
        <v>496.1</v>
      </c>
      <c r="L358" s="19"/>
      <c r="M358" s="23">
        <f>SUM(Tabla2[[#This Row],[01. Alcaldía]:[11. Salud pública y seguridad ciudadana]])</f>
        <v>496.1</v>
      </c>
    </row>
    <row r="359" spans="1:13" x14ac:dyDescent="0.25">
      <c r="A359" s="66" t="s">
        <v>1127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>
        <v>3740.96</v>
      </c>
      <c r="L359" s="19"/>
      <c r="M359" s="23">
        <f>SUM(Tabla2[[#This Row],[01. Alcaldía]:[11. Salud pública y seguridad ciudadana]])</f>
        <v>3740.96</v>
      </c>
    </row>
    <row r="360" spans="1:13" x14ac:dyDescent="0.25">
      <c r="A360" s="66" t="s">
        <v>1066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>
        <v>2319.33</v>
      </c>
      <c r="M360" s="23">
        <f>SUM(Tabla2[[#This Row],[01. Alcaldía]:[11. Salud pública y seguridad ciudadana]])</f>
        <v>2319.33</v>
      </c>
    </row>
    <row r="361" spans="1:13" x14ac:dyDescent="0.25">
      <c r="A361" s="66" t="s">
        <v>5574</v>
      </c>
      <c r="B361" s="19"/>
      <c r="C361" s="19"/>
      <c r="D361" s="19"/>
      <c r="E361" s="19"/>
      <c r="F361" s="19"/>
      <c r="G361" s="19"/>
      <c r="H361" s="19"/>
      <c r="I361" s="19"/>
      <c r="J361" s="19">
        <v>17920.099999999999</v>
      </c>
      <c r="K361" s="19"/>
      <c r="L361" s="19"/>
      <c r="M361" s="23">
        <f>SUM(Tabla2[[#This Row],[01. Alcaldía]:[11. Salud pública y seguridad ciudadana]])</f>
        <v>17920.099999999999</v>
      </c>
    </row>
    <row r="362" spans="1:13" x14ac:dyDescent="0.25">
      <c r="A362" s="66" t="s">
        <v>5527</v>
      </c>
      <c r="B362" s="19"/>
      <c r="C362" s="19"/>
      <c r="D362" s="19"/>
      <c r="E362" s="19">
        <v>1972.3</v>
      </c>
      <c r="F362" s="19"/>
      <c r="G362" s="19"/>
      <c r="H362" s="19"/>
      <c r="I362" s="19"/>
      <c r="J362" s="19"/>
      <c r="K362" s="19"/>
      <c r="L362" s="19"/>
      <c r="M362" s="23">
        <f>SUM(Tabla2[[#This Row],[01. Alcaldía]:[11. Salud pública y seguridad ciudadana]])</f>
        <v>1972.3</v>
      </c>
    </row>
    <row r="363" spans="1:13" x14ac:dyDescent="0.25">
      <c r="A363" s="66" t="s">
        <v>2246</v>
      </c>
      <c r="B363" s="19"/>
      <c r="C363" s="19"/>
      <c r="D363" s="19"/>
      <c r="E363" s="19"/>
      <c r="F363" s="19">
        <v>1923.9</v>
      </c>
      <c r="G363" s="19"/>
      <c r="H363" s="19"/>
      <c r="I363" s="19"/>
      <c r="J363" s="19"/>
      <c r="K363" s="19"/>
      <c r="L363" s="19"/>
      <c r="M363" s="23">
        <f>SUM(Tabla2[[#This Row],[01. Alcaldía]:[11. Salud pública y seguridad ciudadana]])</f>
        <v>1923.9</v>
      </c>
    </row>
    <row r="364" spans="1:13" x14ac:dyDescent="0.25">
      <c r="A364" s="66" t="s">
        <v>780</v>
      </c>
      <c r="B364" s="19"/>
      <c r="C364" s="19"/>
      <c r="D364" s="19"/>
      <c r="E364" s="19"/>
      <c r="F364" s="19"/>
      <c r="G364" s="19"/>
      <c r="H364" s="19"/>
      <c r="I364" s="19"/>
      <c r="J364" s="19">
        <v>12100</v>
      </c>
      <c r="K364" s="19">
        <v>4235</v>
      </c>
      <c r="L364" s="19"/>
      <c r="M364" s="23">
        <f>SUM(Tabla2[[#This Row],[01. Alcaldía]:[11. Salud pública y seguridad ciudadana]])</f>
        <v>16335</v>
      </c>
    </row>
    <row r="365" spans="1:13" x14ac:dyDescent="0.25">
      <c r="A365" s="66" t="s">
        <v>5046</v>
      </c>
      <c r="B365" s="19"/>
      <c r="C365" s="19"/>
      <c r="D365" s="19"/>
      <c r="E365" s="19"/>
      <c r="F365" s="19"/>
      <c r="G365" s="19"/>
      <c r="H365" s="19"/>
      <c r="I365" s="19"/>
      <c r="J365" s="19">
        <v>2516.8000000000002</v>
      </c>
      <c r="K365" s="19"/>
      <c r="L365" s="19"/>
      <c r="M365" s="23">
        <f>SUM(Tabla2[[#This Row],[01. Alcaldía]:[11. Salud pública y seguridad ciudadana]])</f>
        <v>2516.8000000000002</v>
      </c>
    </row>
    <row r="366" spans="1:13" x14ac:dyDescent="0.25">
      <c r="A366" s="66" t="s">
        <v>8475</v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>
        <v>8736.2000000000007</v>
      </c>
      <c r="L366" s="19"/>
      <c r="M366" s="23">
        <f>SUM(Tabla2[[#This Row],[01. Alcaldía]:[11. Salud pública y seguridad ciudadana]])</f>
        <v>8736.2000000000007</v>
      </c>
    </row>
    <row r="367" spans="1:13" x14ac:dyDescent="0.25">
      <c r="A367" s="66" t="s">
        <v>8506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>
        <v>2220</v>
      </c>
      <c r="L367" s="19"/>
      <c r="M367" s="23">
        <f>SUM(Tabla2[[#This Row],[01. Alcaldía]:[11. Salud pública y seguridad ciudadana]])</f>
        <v>2220</v>
      </c>
    </row>
    <row r="368" spans="1:13" x14ac:dyDescent="0.25">
      <c r="A368" s="66" t="s">
        <v>6142</v>
      </c>
      <c r="B368" s="19">
        <v>12281.5</v>
      </c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23">
        <f>SUM(Tabla2[[#This Row],[01. Alcaldía]:[11. Salud pública y seguridad ciudadana]])</f>
        <v>12281.5</v>
      </c>
    </row>
    <row r="369" spans="1:13" x14ac:dyDescent="0.25">
      <c r="A369" s="66" t="s">
        <v>3737</v>
      </c>
      <c r="B369" s="19">
        <v>7018</v>
      </c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23">
        <f>SUM(Tabla2[[#This Row],[01. Alcaldía]:[11. Salud pública y seguridad ciudadana]])</f>
        <v>7018</v>
      </c>
    </row>
    <row r="370" spans="1:13" x14ac:dyDescent="0.25">
      <c r="A370" s="66" t="s">
        <v>1079</v>
      </c>
      <c r="B370" s="19"/>
      <c r="C370" s="19"/>
      <c r="D370" s="19">
        <v>3690.5</v>
      </c>
      <c r="E370" s="19"/>
      <c r="F370" s="19"/>
      <c r="G370" s="19"/>
      <c r="H370" s="19"/>
      <c r="I370" s="19"/>
      <c r="J370" s="19"/>
      <c r="K370" s="19"/>
      <c r="L370" s="19"/>
      <c r="M370" s="23">
        <f>SUM(Tabla2[[#This Row],[01. Alcaldía]:[11. Salud pública y seguridad ciudadana]])</f>
        <v>3690.5</v>
      </c>
    </row>
    <row r="371" spans="1:13" x14ac:dyDescent="0.25">
      <c r="A371" s="66" t="s">
        <v>1067</v>
      </c>
      <c r="B371" s="19">
        <v>1452</v>
      </c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23">
        <f>SUM(Tabla2[[#This Row],[01. Alcaldía]:[11. Salud pública y seguridad ciudadana]])</f>
        <v>1452</v>
      </c>
    </row>
    <row r="372" spans="1:13" x14ac:dyDescent="0.25">
      <c r="A372" s="66" t="s">
        <v>1006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>
        <v>646.65</v>
      </c>
      <c r="L372" s="19"/>
      <c r="M372" s="23">
        <f>SUM(Tabla2[[#This Row],[01. Alcaldía]:[11. Salud pública y seguridad ciudadana]])</f>
        <v>646.65</v>
      </c>
    </row>
    <row r="373" spans="1:13" x14ac:dyDescent="0.25">
      <c r="A373" s="66" t="s">
        <v>4812</v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>
        <v>1645.6</v>
      </c>
      <c r="L373" s="19"/>
      <c r="M373" s="23">
        <f>SUM(Tabla2[[#This Row],[01. Alcaldía]:[11. Salud pública y seguridad ciudadana]])</f>
        <v>1645.6</v>
      </c>
    </row>
    <row r="374" spans="1:13" x14ac:dyDescent="0.25">
      <c r="A374" s="66" t="s">
        <v>6920</v>
      </c>
      <c r="B374" s="19"/>
      <c r="C374" s="19"/>
      <c r="D374" s="19">
        <v>1694</v>
      </c>
      <c r="E374" s="19"/>
      <c r="F374" s="19"/>
      <c r="G374" s="19"/>
      <c r="H374" s="19"/>
      <c r="I374" s="19"/>
      <c r="J374" s="19"/>
      <c r="K374" s="19"/>
      <c r="L374" s="19"/>
      <c r="M374" s="23">
        <f>SUM(Tabla2[[#This Row],[01. Alcaldía]:[11. Salud pública y seguridad ciudadana]])</f>
        <v>1694</v>
      </c>
    </row>
    <row r="375" spans="1:13" x14ac:dyDescent="0.25">
      <c r="A375" s="66" t="s">
        <v>3895</v>
      </c>
      <c r="B375" s="19"/>
      <c r="C375" s="19"/>
      <c r="D375" s="19"/>
      <c r="E375" s="19"/>
      <c r="F375" s="19">
        <v>7078.5</v>
      </c>
      <c r="G375" s="19"/>
      <c r="H375" s="19"/>
      <c r="I375" s="19"/>
      <c r="J375" s="19"/>
      <c r="K375" s="19"/>
      <c r="L375" s="19"/>
      <c r="M375" s="23">
        <f>SUM(Tabla2[[#This Row],[01. Alcaldía]:[11. Salud pública y seguridad ciudadana]])</f>
        <v>7078.5</v>
      </c>
    </row>
    <row r="376" spans="1:13" x14ac:dyDescent="0.25">
      <c r="A376" s="66" t="s">
        <v>8236</v>
      </c>
      <c r="B376" s="19"/>
      <c r="C376" s="19"/>
      <c r="D376" s="19">
        <v>1045</v>
      </c>
      <c r="E376" s="19"/>
      <c r="F376" s="19"/>
      <c r="G376" s="19"/>
      <c r="H376" s="19"/>
      <c r="I376" s="19"/>
      <c r="J376" s="19"/>
      <c r="K376" s="19"/>
      <c r="L376" s="19"/>
      <c r="M376" s="23">
        <f>SUM(Tabla2[[#This Row],[01. Alcaldía]:[11. Salud pública y seguridad ciudadana]])</f>
        <v>1045</v>
      </c>
    </row>
    <row r="377" spans="1:13" x14ac:dyDescent="0.25">
      <c r="A377" s="66" t="s">
        <v>5578</v>
      </c>
      <c r="B377" s="19"/>
      <c r="C377" s="19">
        <v>16940</v>
      </c>
      <c r="D377" s="19"/>
      <c r="E377" s="19"/>
      <c r="F377" s="19"/>
      <c r="G377" s="19"/>
      <c r="H377" s="19"/>
      <c r="I377" s="19"/>
      <c r="J377" s="19"/>
      <c r="K377" s="19"/>
      <c r="L377" s="19"/>
      <c r="M377" s="23">
        <f>SUM(Tabla2[[#This Row],[01. Alcaldía]:[11. Salud pública y seguridad ciudadana]])</f>
        <v>16940</v>
      </c>
    </row>
    <row r="378" spans="1:13" x14ac:dyDescent="0.25">
      <c r="A378" s="66" t="s">
        <v>8246</v>
      </c>
      <c r="B378" s="19">
        <v>1450.19</v>
      </c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23">
        <f>SUM(Tabla2[[#This Row],[01. Alcaldía]:[11. Salud pública y seguridad ciudadana]])</f>
        <v>1450.19</v>
      </c>
    </row>
    <row r="379" spans="1:13" x14ac:dyDescent="0.25">
      <c r="A379" s="66" t="s">
        <v>717</v>
      </c>
      <c r="B379" s="19"/>
      <c r="C379" s="19">
        <v>2906.25</v>
      </c>
      <c r="D379" s="19"/>
      <c r="E379" s="19"/>
      <c r="F379" s="19"/>
      <c r="G379" s="19">
        <v>1668.29</v>
      </c>
      <c r="H379" s="19"/>
      <c r="I379" s="19"/>
      <c r="J379" s="19"/>
      <c r="K379" s="19">
        <v>3092.75</v>
      </c>
      <c r="L379" s="19"/>
      <c r="M379" s="23">
        <f>SUM(Tabla2[[#This Row],[01. Alcaldía]:[11. Salud pública y seguridad ciudadana]])</f>
        <v>7667.29</v>
      </c>
    </row>
    <row r="380" spans="1:13" x14ac:dyDescent="0.25">
      <c r="A380" s="66" t="s">
        <v>5714</v>
      </c>
      <c r="B380" s="19"/>
      <c r="C380" s="19"/>
      <c r="D380" s="19"/>
      <c r="E380" s="19"/>
      <c r="F380" s="19">
        <v>1500.4</v>
      </c>
      <c r="G380" s="19"/>
      <c r="H380" s="19"/>
      <c r="I380" s="19"/>
      <c r="J380" s="19"/>
      <c r="K380" s="19"/>
      <c r="L380" s="19"/>
      <c r="M380" s="23">
        <f>SUM(Tabla2[[#This Row],[01. Alcaldía]:[11. Salud pública y seguridad ciudadana]])</f>
        <v>1500.4</v>
      </c>
    </row>
    <row r="381" spans="1:13" x14ac:dyDescent="0.25">
      <c r="A381" s="66" t="s">
        <v>972</v>
      </c>
      <c r="B381" s="19">
        <v>4083.75</v>
      </c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23">
        <f>SUM(Tabla2[[#This Row],[01. Alcaldía]:[11. Salud pública y seguridad ciudadana]])</f>
        <v>4083.75</v>
      </c>
    </row>
    <row r="382" spans="1:13" x14ac:dyDescent="0.25">
      <c r="A382" s="66" t="s">
        <v>8255</v>
      </c>
      <c r="B382" s="19"/>
      <c r="C382" s="19"/>
      <c r="D382" s="19">
        <v>1265</v>
      </c>
      <c r="E382" s="19"/>
      <c r="F382" s="19"/>
      <c r="G382" s="19"/>
      <c r="H382" s="19"/>
      <c r="I382" s="19"/>
      <c r="J382" s="19"/>
      <c r="K382" s="19"/>
      <c r="L382" s="19"/>
      <c r="M382" s="23">
        <f>SUM(Tabla2[[#This Row],[01. Alcaldía]:[11. Salud pública y seguridad ciudadana]])</f>
        <v>1265</v>
      </c>
    </row>
    <row r="383" spans="1:13" x14ac:dyDescent="0.25">
      <c r="A383" s="66" t="s">
        <v>7383</v>
      </c>
      <c r="B383" s="19"/>
      <c r="C383" s="19"/>
      <c r="D383" s="19"/>
      <c r="E383" s="19"/>
      <c r="F383" s="19"/>
      <c r="G383" s="19">
        <v>7260</v>
      </c>
      <c r="H383" s="19"/>
      <c r="I383" s="19"/>
      <c r="J383" s="19"/>
      <c r="K383" s="19"/>
      <c r="L383" s="19"/>
      <c r="M383" s="23">
        <f>SUM(Tabla2[[#This Row],[01. Alcaldía]:[11. Salud pública y seguridad ciudadana]])</f>
        <v>7260</v>
      </c>
    </row>
    <row r="384" spans="1:13" x14ac:dyDescent="0.25">
      <c r="A384" s="66" t="s">
        <v>8258</v>
      </c>
      <c r="B384" s="19">
        <v>5679.93</v>
      </c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23">
        <f>SUM(Tabla2[[#This Row],[01. Alcaldía]:[11. Salud pública y seguridad ciudadana]])</f>
        <v>5679.93</v>
      </c>
    </row>
    <row r="385" spans="1:13" x14ac:dyDescent="0.25">
      <c r="A385" s="66" t="s">
        <v>7386</v>
      </c>
      <c r="B385" s="19"/>
      <c r="C385" s="19"/>
      <c r="D385" s="19">
        <v>1089</v>
      </c>
      <c r="E385" s="19"/>
      <c r="F385" s="19"/>
      <c r="G385" s="19">
        <v>7260</v>
      </c>
      <c r="H385" s="19"/>
      <c r="I385" s="19"/>
      <c r="J385" s="19"/>
      <c r="K385" s="19"/>
      <c r="L385" s="19"/>
      <c r="M385" s="23">
        <f>SUM(Tabla2[[#This Row],[01. Alcaldía]:[11. Salud pública y seguridad ciudadana]])</f>
        <v>8349</v>
      </c>
    </row>
    <row r="386" spans="1:13" x14ac:dyDescent="0.25">
      <c r="A386" s="66" t="s">
        <v>7408</v>
      </c>
      <c r="B386" s="19">
        <v>6050</v>
      </c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23">
        <f>SUM(Tabla2[[#This Row],[01. Alcaldía]:[11. Salud pública y seguridad ciudadana]])</f>
        <v>6050</v>
      </c>
    </row>
    <row r="387" spans="1:13" x14ac:dyDescent="0.25">
      <c r="A387" s="66" t="s">
        <v>7412</v>
      </c>
      <c r="B387" s="19"/>
      <c r="C387" s="19"/>
      <c r="D387" s="19"/>
      <c r="E387" s="19"/>
      <c r="F387" s="19"/>
      <c r="G387" s="19"/>
      <c r="H387" s="19"/>
      <c r="I387" s="19">
        <v>877.25</v>
      </c>
      <c r="J387" s="19"/>
      <c r="K387" s="19"/>
      <c r="L387" s="19"/>
      <c r="M387" s="23">
        <f>SUM(Tabla2[[#This Row],[01. Alcaldía]:[11. Salud pública y seguridad ciudadana]])</f>
        <v>877.25</v>
      </c>
    </row>
    <row r="388" spans="1:13" x14ac:dyDescent="0.25">
      <c r="A388" s="66" t="s">
        <v>7414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>
        <v>6304.1</v>
      </c>
      <c r="M388" s="23">
        <f>SUM(Tabla2[[#This Row],[01. Alcaldía]:[11. Salud pública y seguridad ciudadana]])</f>
        <v>6304.1</v>
      </c>
    </row>
    <row r="389" spans="1:13" x14ac:dyDescent="0.25">
      <c r="A389" s="66" t="s">
        <v>8266</v>
      </c>
      <c r="B389" s="19"/>
      <c r="C389" s="19"/>
      <c r="D389" s="19"/>
      <c r="E389" s="19"/>
      <c r="F389" s="19"/>
      <c r="G389" s="19">
        <v>616.11</v>
      </c>
      <c r="H389" s="19"/>
      <c r="I389" s="19"/>
      <c r="J389" s="19"/>
      <c r="K389" s="19"/>
      <c r="L389" s="19"/>
      <c r="M389" s="23">
        <f>SUM(Tabla2[[#This Row],[01. Alcaldía]:[11. Salud pública y seguridad ciudadana]])</f>
        <v>616.11</v>
      </c>
    </row>
    <row r="390" spans="1:13" x14ac:dyDescent="0.25">
      <c r="A390" s="66" t="s">
        <v>3644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>
        <v>136.75</v>
      </c>
      <c r="L390" s="19"/>
      <c r="M390" s="23">
        <f>SUM(Tabla2[[#This Row],[01. Alcaldía]:[11. Salud pública y seguridad ciudadana]])</f>
        <v>136.75</v>
      </c>
    </row>
    <row r="391" spans="1:13" x14ac:dyDescent="0.25">
      <c r="A391" s="66" t="s">
        <v>2754</v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>
        <v>10890</v>
      </c>
      <c r="M391" s="23">
        <f>SUM(Tabla2[[#This Row],[01. Alcaldía]:[11. Salud pública y seguridad ciudadana]])</f>
        <v>10890</v>
      </c>
    </row>
    <row r="392" spans="1:13" x14ac:dyDescent="0.25">
      <c r="A392" s="66" t="s">
        <v>3467</v>
      </c>
      <c r="B392" s="19"/>
      <c r="C392" s="19"/>
      <c r="D392" s="19"/>
      <c r="E392" s="19">
        <v>9056.8499999999985</v>
      </c>
      <c r="F392" s="19"/>
      <c r="G392" s="19"/>
      <c r="H392" s="19"/>
      <c r="I392" s="19"/>
      <c r="J392" s="19"/>
      <c r="K392" s="19"/>
      <c r="L392" s="19"/>
      <c r="M392" s="23">
        <f>SUM(Tabla2[[#This Row],[01. Alcaldía]:[11. Salud pública y seguridad ciudadana]])</f>
        <v>9056.8499999999985</v>
      </c>
    </row>
    <row r="393" spans="1:13" x14ac:dyDescent="0.25">
      <c r="A393" s="66" t="s">
        <v>1024</v>
      </c>
      <c r="B393" s="19"/>
      <c r="C393" s="19"/>
      <c r="D393" s="19">
        <v>262.27999999999997</v>
      </c>
      <c r="E393" s="19"/>
      <c r="F393" s="19"/>
      <c r="G393" s="19"/>
      <c r="H393" s="19"/>
      <c r="I393" s="19"/>
      <c r="J393" s="19"/>
      <c r="K393" s="19"/>
      <c r="L393" s="19"/>
      <c r="M393" s="23">
        <f>SUM(Tabla2[[#This Row],[01. Alcaldía]:[11. Salud pública y seguridad ciudadana]])</f>
        <v>262.27999999999997</v>
      </c>
    </row>
    <row r="394" spans="1:13" x14ac:dyDescent="0.25">
      <c r="A394" s="66" t="s">
        <v>2393</v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>
        <v>15233.9</v>
      </c>
      <c r="M394" s="23">
        <f>SUM(Tabla2[[#This Row],[01. Alcaldía]:[11. Salud pública y seguridad ciudadana]])</f>
        <v>15233.9</v>
      </c>
    </row>
    <row r="395" spans="1:13" x14ac:dyDescent="0.25">
      <c r="A395" s="66" t="s">
        <v>4644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>
        <v>480</v>
      </c>
      <c r="L395" s="19"/>
      <c r="M395" s="23">
        <f>SUM(Tabla2[[#This Row],[01. Alcaldía]:[11. Salud pública y seguridad ciudadana]])</f>
        <v>480</v>
      </c>
    </row>
    <row r="396" spans="1:13" x14ac:dyDescent="0.25">
      <c r="A396" s="66" t="s">
        <v>8273</v>
      </c>
      <c r="B396" s="19"/>
      <c r="C396" s="19"/>
      <c r="D396" s="19"/>
      <c r="E396" s="19"/>
      <c r="F396" s="19"/>
      <c r="G396" s="19"/>
      <c r="H396" s="19"/>
      <c r="I396" s="19"/>
      <c r="J396" s="19">
        <v>1875.5</v>
      </c>
      <c r="K396" s="19"/>
      <c r="L396" s="19"/>
      <c r="M396" s="23">
        <f>SUM(Tabla2[[#This Row],[01. Alcaldía]:[11. Salud pública y seguridad ciudadana]])</f>
        <v>1875.5</v>
      </c>
    </row>
    <row r="397" spans="1:13" x14ac:dyDescent="0.25">
      <c r="A397" s="66" t="s">
        <v>1958</v>
      </c>
      <c r="B397" s="19"/>
      <c r="C397" s="19"/>
      <c r="D397" s="19">
        <v>550</v>
      </c>
      <c r="E397" s="19"/>
      <c r="F397" s="19"/>
      <c r="G397" s="19"/>
      <c r="H397" s="19"/>
      <c r="I397" s="19"/>
      <c r="J397" s="19"/>
      <c r="K397" s="19"/>
      <c r="L397" s="19"/>
      <c r="M397" s="23">
        <f>SUM(Tabla2[[#This Row],[01. Alcaldía]:[11. Salud pública y seguridad ciudadana]])</f>
        <v>550</v>
      </c>
    </row>
    <row r="398" spans="1:13" x14ac:dyDescent="0.25">
      <c r="A398" s="66" t="s">
        <v>3150</v>
      </c>
      <c r="B398" s="19"/>
      <c r="C398" s="19"/>
      <c r="D398" s="19"/>
      <c r="E398" s="19"/>
      <c r="F398" s="19"/>
      <c r="G398" s="19"/>
      <c r="H398" s="19">
        <v>260.02</v>
      </c>
      <c r="I398" s="19"/>
      <c r="J398" s="19"/>
      <c r="K398" s="19"/>
      <c r="L398" s="19">
        <v>121</v>
      </c>
      <c r="M398" s="23">
        <f>SUM(Tabla2[[#This Row],[01. Alcaldía]:[11. Salud pública y seguridad ciudadana]])</f>
        <v>381.02</v>
      </c>
    </row>
    <row r="399" spans="1:13" x14ac:dyDescent="0.25">
      <c r="A399" s="66" t="s">
        <v>8276</v>
      </c>
      <c r="B399" s="19"/>
      <c r="C399" s="19"/>
      <c r="D399" s="19"/>
      <c r="E399" s="19"/>
      <c r="F399" s="19"/>
      <c r="G399" s="19">
        <v>429</v>
      </c>
      <c r="H399" s="19"/>
      <c r="I399" s="19"/>
      <c r="J399" s="19"/>
      <c r="K399" s="19"/>
      <c r="L399" s="19"/>
      <c r="M399" s="23">
        <f>SUM(Tabla2[[#This Row],[01. Alcaldía]:[11. Salud pública y seguridad ciudadana]])</f>
        <v>429</v>
      </c>
    </row>
    <row r="400" spans="1:13" x14ac:dyDescent="0.25">
      <c r="A400" s="66" t="s">
        <v>3931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>
        <v>4852.1000000000004</v>
      </c>
      <c r="L400" s="19"/>
      <c r="M400" s="23">
        <f>SUM(Tabla2[[#This Row],[01. Alcaldía]:[11. Salud pública y seguridad ciudadana]])</f>
        <v>4852.1000000000004</v>
      </c>
    </row>
    <row r="401" spans="1:13" x14ac:dyDescent="0.25">
      <c r="A401" s="66" t="s">
        <v>774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>
        <v>1332.98</v>
      </c>
      <c r="L401" s="19"/>
      <c r="M401" s="23">
        <f>SUM(Tabla2[[#This Row],[01. Alcaldía]:[11. Salud pública y seguridad ciudadana]])</f>
        <v>1332.98</v>
      </c>
    </row>
    <row r="402" spans="1:13" x14ac:dyDescent="0.25">
      <c r="A402" s="66" t="s">
        <v>4056</v>
      </c>
      <c r="B402" s="19">
        <v>4576.96</v>
      </c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23">
        <f>SUM(Tabla2[[#This Row],[01. Alcaldía]:[11. Salud pública y seguridad ciudadana]])</f>
        <v>4576.96</v>
      </c>
    </row>
    <row r="403" spans="1:13" x14ac:dyDescent="0.25">
      <c r="A403" s="66" t="s">
        <v>3747</v>
      </c>
      <c r="B403" s="19">
        <v>12170.58</v>
      </c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23">
        <f>SUM(Tabla2[[#This Row],[01. Alcaldía]:[11. Salud pública y seguridad ciudadana]])</f>
        <v>12170.58</v>
      </c>
    </row>
    <row r="404" spans="1:13" x14ac:dyDescent="0.25">
      <c r="A404" s="66" t="s">
        <v>973</v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>
        <v>1926</v>
      </c>
      <c r="L404" s="19"/>
      <c r="M404" s="23">
        <f>SUM(Tabla2[[#This Row],[01. Alcaldía]:[11. Salud pública y seguridad ciudadana]])</f>
        <v>1926</v>
      </c>
    </row>
    <row r="405" spans="1:13" x14ac:dyDescent="0.25">
      <c r="A405" s="66" t="s">
        <v>4816</v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>
        <v>1815</v>
      </c>
      <c r="L405" s="19"/>
      <c r="M405" s="23">
        <f>SUM(Tabla2[[#This Row],[01. Alcaldía]:[11. Salud pública y seguridad ciudadana]])</f>
        <v>1815</v>
      </c>
    </row>
    <row r="406" spans="1:13" x14ac:dyDescent="0.25">
      <c r="A406" s="66" t="s">
        <v>8287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>
        <v>1331</v>
      </c>
      <c r="L406" s="19"/>
      <c r="M406" s="23">
        <f>SUM(Tabla2[[#This Row],[01. Alcaldía]:[11. Salud pública y seguridad ciudadana]])</f>
        <v>1331</v>
      </c>
    </row>
    <row r="407" spans="1:13" x14ac:dyDescent="0.25">
      <c r="A407" s="66" t="s">
        <v>800</v>
      </c>
      <c r="B407" s="19"/>
      <c r="C407" s="19"/>
      <c r="D407" s="19">
        <v>950</v>
      </c>
      <c r="E407" s="19"/>
      <c r="F407" s="19"/>
      <c r="G407" s="19"/>
      <c r="H407" s="19"/>
      <c r="I407" s="19"/>
      <c r="J407" s="19"/>
      <c r="K407" s="19"/>
      <c r="L407" s="19"/>
      <c r="M407" s="23">
        <f>SUM(Tabla2[[#This Row],[01. Alcaldía]:[11. Salud pública y seguridad ciudadana]])</f>
        <v>950</v>
      </c>
    </row>
    <row r="408" spans="1:13" x14ac:dyDescent="0.25">
      <c r="A408" s="66" t="s">
        <v>8686</v>
      </c>
      <c r="B408" s="19">
        <v>4004</v>
      </c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23">
        <f>SUM(Tabla2[[#This Row],[01. Alcaldía]:[11. Salud pública y seguridad ciudadana]])</f>
        <v>4004</v>
      </c>
    </row>
    <row r="409" spans="1:13" x14ac:dyDescent="0.25">
      <c r="A409" s="66" t="s">
        <v>8293</v>
      </c>
      <c r="B409" s="19"/>
      <c r="C409" s="19"/>
      <c r="D409" s="19">
        <v>550</v>
      </c>
      <c r="E409" s="19"/>
      <c r="F409" s="19"/>
      <c r="G409" s="19"/>
      <c r="H409" s="19"/>
      <c r="I409" s="19"/>
      <c r="J409" s="19"/>
      <c r="K409" s="19"/>
      <c r="L409" s="19"/>
      <c r="M409" s="23">
        <f>SUM(Tabla2[[#This Row],[01. Alcaldía]:[11. Salud pública y seguridad ciudadana]])</f>
        <v>550</v>
      </c>
    </row>
    <row r="410" spans="1:13" x14ac:dyDescent="0.25">
      <c r="A410" s="66" t="s">
        <v>5467</v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>
        <v>822.8</v>
      </c>
      <c r="L410" s="19"/>
      <c r="M410" s="23">
        <f>SUM(Tabla2[[#This Row],[01. Alcaldía]:[11. Salud pública y seguridad ciudadana]])</f>
        <v>822.8</v>
      </c>
    </row>
    <row r="411" spans="1:13" x14ac:dyDescent="0.25">
      <c r="A411" s="66" t="s">
        <v>8300</v>
      </c>
      <c r="B411" s="19"/>
      <c r="C411" s="19"/>
      <c r="D411" s="19">
        <v>1070.8499999999999</v>
      </c>
      <c r="E411" s="19"/>
      <c r="F411" s="19"/>
      <c r="G411" s="19"/>
      <c r="H411" s="19"/>
      <c r="I411" s="19"/>
      <c r="J411" s="19"/>
      <c r="K411" s="19"/>
      <c r="L411" s="19"/>
      <c r="M411" s="23">
        <f>SUM(Tabla2[[#This Row],[01. Alcaldía]:[11. Salud pública y seguridad ciudadana]])</f>
        <v>1070.8499999999999</v>
      </c>
    </row>
    <row r="412" spans="1:13" x14ac:dyDescent="0.25">
      <c r="A412" s="66" t="s">
        <v>8457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>
        <v>10744.8</v>
      </c>
      <c r="M412" s="23">
        <f>SUM(Tabla2[[#This Row],[01. Alcaldía]:[11. Salud pública y seguridad ciudadana]])</f>
        <v>10744.8</v>
      </c>
    </row>
    <row r="413" spans="1:13" x14ac:dyDescent="0.25">
      <c r="A413" s="66" t="s">
        <v>8305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>
        <v>1391.5</v>
      </c>
      <c r="L413" s="19"/>
      <c r="M413" s="23">
        <f>SUM(Tabla2[[#This Row],[01. Alcaldía]:[11. Salud pública y seguridad ciudadana]])</f>
        <v>1391.5</v>
      </c>
    </row>
    <row r="414" spans="1:13" x14ac:dyDescent="0.25">
      <c r="A414" s="66" t="s">
        <v>5401</v>
      </c>
      <c r="B414" s="19"/>
      <c r="C414" s="19"/>
      <c r="D414" s="19"/>
      <c r="E414" s="19"/>
      <c r="F414" s="19">
        <v>665.5</v>
      </c>
      <c r="G414" s="19"/>
      <c r="H414" s="19"/>
      <c r="I414" s="19"/>
      <c r="J414" s="19"/>
      <c r="K414" s="19"/>
      <c r="L414" s="19"/>
      <c r="M414" s="23">
        <f>SUM(Tabla2[[#This Row],[01. Alcaldía]:[11. Salud pública y seguridad ciudadana]])</f>
        <v>665.5</v>
      </c>
    </row>
    <row r="415" spans="1:13" x14ac:dyDescent="0.25">
      <c r="A415" s="66" t="s">
        <v>5004</v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>
        <v>393.25</v>
      </c>
      <c r="L415" s="19">
        <v>11650.25</v>
      </c>
      <c r="M415" s="23">
        <f>SUM(Tabla2[[#This Row],[01. Alcaldía]:[11. Salud pública y seguridad ciudadana]])</f>
        <v>12043.5</v>
      </c>
    </row>
    <row r="416" spans="1:13" x14ac:dyDescent="0.25">
      <c r="A416" s="66" t="s">
        <v>2869</v>
      </c>
      <c r="B416" s="19">
        <v>17653.900000000001</v>
      </c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23">
        <f>SUM(Tabla2[[#This Row],[01. Alcaldía]:[11. Salud pública y seguridad ciudadana]])</f>
        <v>17653.900000000001</v>
      </c>
    </row>
    <row r="417" spans="1:13" x14ac:dyDescent="0.25">
      <c r="A417" s="66" t="s">
        <v>802</v>
      </c>
      <c r="B417" s="19"/>
      <c r="C417" s="19"/>
      <c r="D417" s="19">
        <v>2035</v>
      </c>
      <c r="E417" s="19"/>
      <c r="F417" s="19"/>
      <c r="G417" s="19"/>
      <c r="H417" s="19"/>
      <c r="I417" s="19"/>
      <c r="J417" s="19"/>
      <c r="K417" s="19"/>
      <c r="L417" s="19"/>
      <c r="M417" s="23">
        <f>SUM(Tabla2[[#This Row],[01. Alcaldía]:[11. Salud pública y seguridad ciudadana]])</f>
        <v>2035</v>
      </c>
    </row>
    <row r="418" spans="1:13" x14ac:dyDescent="0.25">
      <c r="A418" s="66" t="s">
        <v>8320</v>
      </c>
      <c r="B418" s="19"/>
      <c r="C418" s="19"/>
      <c r="D418" s="19">
        <v>990</v>
      </c>
      <c r="E418" s="19"/>
      <c r="F418" s="19"/>
      <c r="G418" s="19"/>
      <c r="H418" s="19"/>
      <c r="I418" s="19"/>
      <c r="J418" s="19"/>
      <c r="K418" s="19"/>
      <c r="L418" s="19"/>
      <c r="M418" s="23">
        <f>SUM(Tabla2[[#This Row],[01. Alcaldía]:[11. Salud pública y seguridad ciudadana]])</f>
        <v>990</v>
      </c>
    </row>
    <row r="419" spans="1:13" x14ac:dyDescent="0.25">
      <c r="A419" s="66" t="s">
        <v>803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>
        <v>17641.8</v>
      </c>
      <c r="M419" s="23">
        <f>SUM(Tabla2[[#This Row],[01. Alcaldía]:[11. Salud pública y seguridad ciudadana]])</f>
        <v>17641.8</v>
      </c>
    </row>
    <row r="420" spans="1:13" x14ac:dyDescent="0.25">
      <c r="A420" s="66" t="s">
        <v>8325</v>
      </c>
      <c r="B420" s="19">
        <v>1971.37</v>
      </c>
      <c r="C420" s="19"/>
      <c r="D420" s="19"/>
      <c r="E420" s="19"/>
      <c r="F420" s="19"/>
      <c r="G420" s="19"/>
      <c r="H420" s="19"/>
      <c r="I420" s="19"/>
      <c r="J420" s="19"/>
      <c r="K420" s="19">
        <v>118.05</v>
      </c>
      <c r="L420" s="19"/>
      <c r="M420" s="23">
        <f>SUM(Tabla2[[#This Row],[01. Alcaldía]:[11. Salud pública y seguridad ciudadana]])</f>
        <v>2089.42</v>
      </c>
    </row>
    <row r="421" spans="1:13" x14ac:dyDescent="0.25">
      <c r="A421" s="66" t="s">
        <v>805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>
        <v>1600</v>
      </c>
      <c r="L421" s="19"/>
      <c r="M421" s="23">
        <f>SUM(Tabla2[[#This Row],[01. Alcaldía]:[11. Salud pública y seguridad ciudadana]])</f>
        <v>1600</v>
      </c>
    </row>
    <row r="422" spans="1:13" x14ac:dyDescent="0.25">
      <c r="A422" s="66" t="s">
        <v>5706</v>
      </c>
      <c r="B422" s="19"/>
      <c r="C422" s="19"/>
      <c r="D422" s="19"/>
      <c r="E422" s="19"/>
      <c r="F422" s="19"/>
      <c r="G422" s="19"/>
      <c r="H422" s="19">
        <v>742.34</v>
      </c>
      <c r="I422" s="19"/>
      <c r="J422" s="19"/>
      <c r="K422" s="19"/>
      <c r="L422" s="19"/>
      <c r="M422" s="23">
        <f>SUM(Tabla2[[#This Row],[01. Alcaldía]:[11. Salud pública y seguridad ciudadana]])</f>
        <v>742.34</v>
      </c>
    </row>
    <row r="423" spans="1:13" x14ac:dyDescent="0.25">
      <c r="A423" s="66" t="s">
        <v>4599</v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>
        <v>763.65</v>
      </c>
      <c r="L423" s="19"/>
      <c r="M423" s="23">
        <f>SUM(Tabla2[[#This Row],[01. Alcaldía]:[11. Salud pública y seguridad ciudadana]])</f>
        <v>763.65</v>
      </c>
    </row>
    <row r="424" spans="1:13" x14ac:dyDescent="0.25">
      <c r="A424" s="66" t="s">
        <v>993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>
        <v>76.790000000000006</v>
      </c>
      <c r="L424" s="19">
        <v>173.96</v>
      </c>
      <c r="M424" s="23">
        <f>SUM(Tabla2[[#This Row],[01. Alcaldía]:[11. Salud pública y seguridad ciudadana]])</f>
        <v>250.75</v>
      </c>
    </row>
    <row r="425" spans="1:13" x14ac:dyDescent="0.25">
      <c r="A425" s="66" t="s">
        <v>388</v>
      </c>
      <c r="B425" s="19"/>
      <c r="C425" s="19"/>
      <c r="D425" s="19"/>
      <c r="E425" s="19"/>
      <c r="F425" s="19"/>
      <c r="G425" s="19"/>
      <c r="H425" s="19">
        <v>242</v>
      </c>
      <c r="I425" s="19"/>
      <c r="J425" s="19"/>
      <c r="K425" s="19"/>
      <c r="L425" s="19">
        <v>4000</v>
      </c>
      <c r="M425" s="23">
        <f>SUM(Tabla2[[#This Row],[01. Alcaldía]:[11. Salud pública y seguridad ciudadana]])</f>
        <v>4242</v>
      </c>
    </row>
    <row r="426" spans="1:13" x14ac:dyDescent="0.25">
      <c r="A426" s="66" t="s">
        <v>808</v>
      </c>
      <c r="B426" s="19"/>
      <c r="C426" s="19"/>
      <c r="D426" s="19"/>
      <c r="E426" s="19">
        <v>2940</v>
      </c>
      <c r="F426" s="19"/>
      <c r="G426" s="19"/>
      <c r="H426" s="19"/>
      <c r="I426" s="19"/>
      <c r="J426" s="19"/>
      <c r="K426" s="19"/>
      <c r="L426" s="19"/>
      <c r="M426" s="23">
        <f>SUM(Tabla2[[#This Row],[01. Alcaldía]:[11. Salud pública y seguridad ciudadana]])</f>
        <v>2940</v>
      </c>
    </row>
    <row r="427" spans="1:13" x14ac:dyDescent="0.25">
      <c r="A427" s="66" t="s">
        <v>1068</v>
      </c>
      <c r="B427" s="19"/>
      <c r="C427" s="19"/>
      <c r="D427" s="19"/>
      <c r="E427" s="19"/>
      <c r="F427" s="19"/>
      <c r="G427" s="19">
        <v>6915.15</v>
      </c>
      <c r="H427" s="19"/>
      <c r="I427" s="19"/>
      <c r="J427" s="19"/>
      <c r="K427" s="19"/>
      <c r="L427" s="19"/>
      <c r="M427" s="23">
        <f>SUM(Tabla2[[#This Row],[01. Alcaldía]:[11. Salud pública y seguridad ciudadana]])</f>
        <v>6915.15</v>
      </c>
    </row>
    <row r="428" spans="1:13" x14ac:dyDescent="0.25">
      <c r="A428" s="66" t="s">
        <v>820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>
        <v>376.40000000000003</v>
      </c>
      <c r="M428" s="23">
        <f>SUM(Tabla2[[#This Row],[01. Alcaldía]:[11. Salud pública y seguridad ciudadana]])</f>
        <v>376.40000000000003</v>
      </c>
    </row>
    <row r="429" spans="1:13" x14ac:dyDescent="0.25">
      <c r="A429" s="66" t="s">
        <v>821</v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>
        <v>561.76</v>
      </c>
      <c r="M429" s="23">
        <f>SUM(Tabla2[[#This Row],[01. Alcaldía]:[11. Salud pública y seguridad ciudadana]])</f>
        <v>561.76</v>
      </c>
    </row>
    <row r="430" spans="1:13" x14ac:dyDescent="0.25">
      <c r="A430" s="66" t="s">
        <v>8346</v>
      </c>
      <c r="B430" s="19"/>
      <c r="C430" s="19"/>
      <c r="D430" s="19">
        <v>2145</v>
      </c>
      <c r="E430" s="19"/>
      <c r="F430" s="19"/>
      <c r="G430" s="19"/>
      <c r="H430" s="19"/>
      <c r="I430" s="19"/>
      <c r="J430" s="19"/>
      <c r="K430" s="19"/>
      <c r="L430" s="19"/>
      <c r="M430" s="23">
        <f>SUM(Tabla2[[#This Row],[01. Alcaldía]:[11. Salud pública y seguridad ciudadana]])</f>
        <v>2145</v>
      </c>
    </row>
    <row r="431" spans="1:13" x14ac:dyDescent="0.25">
      <c r="A431" s="66" t="s">
        <v>823</v>
      </c>
      <c r="B431" s="19"/>
      <c r="C431" s="19"/>
      <c r="D431" s="19"/>
      <c r="E431" s="19">
        <v>1282.6000000000001</v>
      </c>
      <c r="F431" s="19"/>
      <c r="G431" s="19"/>
      <c r="H431" s="19"/>
      <c r="I431" s="19"/>
      <c r="J431" s="19"/>
      <c r="K431" s="19"/>
      <c r="L431" s="19"/>
      <c r="M431" s="23">
        <f>SUM(Tabla2[[#This Row],[01. Alcaldía]:[11. Salud pública y seguridad ciudadana]])</f>
        <v>1282.6000000000001</v>
      </c>
    </row>
    <row r="432" spans="1:13" x14ac:dyDescent="0.25">
      <c r="A432" s="66" t="s">
        <v>5476</v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>
        <v>907.5</v>
      </c>
      <c r="L432" s="19"/>
      <c r="M432" s="23">
        <f>SUM(Tabla2[[#This Row],[01. Alcaldía]:[11. Salud pública y seguridad ciudadana]])</f>
        <v>907.5</v>
      </c>
    </row>
    <row r="433" spans="1:13" x14ac:dyDescent="0.25">
      <c r="A433" s="66" t="s">
        <v>1105</v>
      </c>
      <c r="B433" s="19"/>
      <c r="C433" s="19"/>
      <c r="D433" s="19"/>
      <c r="E433" s="19"/>
      <c r="F433" s="19"/>
      <c r="G433" s="19">
        <v>2960.4</v>
      </c>
      <c r="H433" s="19"/>
      <c r="I433" s="19"/>
      <c r="J433" s="19"/>
      <c r="K433" s="19"/>
      <c r="L433" s="19"/>
      <c r="M433" s="23">
        <f>SUM(Tabla2[[#This Row],[01. Alcaldía]:[11. Salud pública y seguridad ciudadana]])</f>
        <v>2960.4</v>
      </c>
    </row>
    <row r="434" spans="1:13" x14ac:dyDescent="0.25">
      <c r="A434" s="66" t="s">
        <v>3389</v>
      </c>
      <c r="B434" s="19">
        <v>585.16</v>
      </c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23">
        <f>SUM(Tabla2[[#This Row],[01. Alcaldía]:[11. Salud pública y seguridad ciudadana]])</f>
        <v>585.16</v>
      </c>
    </row>
    <row r="435" spans="1:13" x14ac:dyDescent="0.25">
      <c r="A435" s="66" t="s">
        <v>5901</v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>
        <v>363</v>
      </c>
      <c r="L435" s="19"/>
      <c r="M435" s="23">
        <f>SUM(Tabla2[[#This Row],[01. Alcaldía]:[11. Salud pública y seguridad ciudadana]])</f>
        <v>363</v>
      </c>
    </row>
    <row r="436" spans="1:13" x14ac:dyDescent="0.25">
      <c r="A436" s="66" t="s">
        <v>8358</v>
      </c>
      <c r="B436" s="19"/>
      <c r="C436" s="19"/>
      <c r="D436" s="19">
        <v>550</v>
      </c>
      <c r="E436" s="19"/>
      <c r="F436" s="19"/>
      <c r="G436" s="19"/>
      <c r="H436" s="19"/>
      <c r="I436" s="19"/>
      <c r="J436" s="19"/>
      <c r="K436" s="19"/>
      <c r="L436" s="19"/>
      <c r="M436" s="23">
        <f>SUM(Tabla2[[#This Row],[01. Alcaldía]:[11. Salud pública y seguridad ciudadana]])</f>
        <v>550</v>
      </c>
    </row>
    <row r="437" spans="1:13" x14ac:dyDescent="0.25">
      <c r="A437" s="66" t="s">
        <v>4655</v>
      </c>
      <c r="B437" s="19"/>
      <c r="C437" s="19"/>
      <c r="D437" s="19">
        <v>990</v>
      </c>
      <c r="E437" s="19"/>
      <c r="F437" s="19"/>
      <c r="G437" s="19"/>
      <c r="H437" s="19"/>
      <c r="I437" s="19"/>
      <c r="J437" s="19"/>
      <c r="K437" s="19"/>
      <c r="L437" s="19"/>
      <c r="M437" s="23">
        <f>SUM(Tabla2[[#This Row],[01. Alcaldía]:[11. Salud pública y seguridad ciudadana]])</f>
        <v>990</v>
      </c>
    </row>
    <row r="438" spans="1:13" x14ac:dyDescent="0.25">
      <c r="A438" s="66" t="s">
        <v>8361</v>
      </c>
      <c r="B438" s="19"/>
      <c r="C438" s="19"/>
      <c r="D438" s="19">
        <v>550</v>
      </c>
      <c r="E438" s="19"/>
      <c r="F438" s="19"/>
      <c r="G438" s="19"/>
      <c r="H438" s="19"/>
      <c r="I438" s="19"/>
      <c r="J438" s="19"/>
      <c r="K438" s="19"/>
      <c r="L438" s="19"/>
      <c r="M438" s="23">
        <f>SUM(Tabla2[[#This Row],[01. Alcaldía]:[11. Salud pública y seguridad ciudadana]])</f>
        <v>550</v>
      </c>
    </row>
    <row r="439" spans="1:13" x14ac:dyDescent="0.25">
      <c r="A439" s="66" t="s">
        <v>8363</v>
      </c>
      <c r="B439" s="19"/>
      <c r="C439" s="19"/>
      <c r="D439" s="19">
        <v>495</v>
      </c>
      <c r="E439" s="19"/>
      <c r="F439" s="19"/>
      <c r="G439" s="19"/>
      <c r="H439" s="19"/>
      <c r="I439" s="19"/>
      <c r="J439" s="19"/>
      <c r="K439" s="19"/>
      <c r="L439" s="19"/>
      <c r="M439" s="23">
        <f>SUM(Tabla2[[#This Row],[01. Alcaldía]:[11. Salud pública y seguridad ciudadana]])</f>
        <v>495</v>
      </c>
    </row>
    <row r="440" spans="1:13" x14ac:dyDescent="0.25">
      <c r="A440" s="66" t="s">
        <v>364</v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>
        <v>1403.79</v>
      </c>
      <c r="L440" s="19"/>
      <c r="M440" s="23">
        <f>SUM(Tabla2[[#This Row],[01. Alcaldía]:[11. Salud pública y seguridad ciudadana]])</f>
        <v>1403.79</v>
      </c>
    </row>
    <row r="441" spans="1:13" x14ac:dyDescent="0.25">
      <c r="A441" s="66" t="s">
        <v>825</v>
      </c>
      <c r="B441" s="19"/>
      <c r="C441" s="19"/>
      <c r="D441" s="19">
        <v>550</v>
      </c>
      <c r="E441" s="19"/>
      <c r="F441" s="19"/>
      <c r="G441" s="19"/>
      <c r="H441" s="19"/>
      <c r="I441" s="19"/>
      <c r="J441" s="19"/>
      <c r="K441" s="19">
        <v>6000</v>
      </c>
      <c r="L441" s="19"/>
      <c r="M441" s="23">
        <f>SUM(Tabla2[[#This Row],[01. Alcaldía]:[11. Salud pública y seguridad ciudadana]])</f>
        <v>6550</v>
      </c>
    </row>
    <row r="442" spans="1:13" x14ac:dyDescent="0.25">
      <c r="A442" s="66" t="s">
        <v>1926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>
        <v>480</v>
      </c>
      <c r="L442" s="19"/>
      <c r="M442" s="23">
        <f>SUM(Tabla2[[#This Row],[01. Alcaldía]:[11. Salud pública y seguridad ciudadana]])</f>
        <v>480</v>
      </c>
    </row>
    <row r="443" spans="1:13" x14ac:dyDescent="0.25">
      <c r="A443" s="66" t="s">
        <v>381</v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>
        <v>3599.99</v>
      </c>
      <c r="L443" s="19"/>
      <c r="M443" s="23">
        <f>SUM(Tabla2[[#This Row],[01. Alcaldía]:[11. Salud pública y seguridad ciudadana]])</f>
        <v>3599.99</v>
      </c>
    </row>
    <row r="444" spans="1:13" x14ac:dyDescent="0.25">
      <c r="A444" s="66" t="s">
        <v>34</v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>
        <v>17424</v>
      </c>
      <c r="L444" s="19"/>
      <c r="M444" s="23">
        <f>SUM(Tabla2[[#This Row],[01. Alcaldía]:[11. Salud pública y seguridad ciudadana]])</f>
        <v>17424</v>
      </c>
    </row>
    <row r="445" spans="1:13" x14ac:dyDescent="0.25">
      <c r="A445" s="66" t="s">
        <v>343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>
        <v>564.27</v>
      </c>
      <c r="M445" s="23">
        <f>SUM(Tabla2[[#This Row],[01. Alcaldía]:[11. Salud pública y seguridad ciudadana]])</f>
        <v>564.27</v>
      </c>
    </row>
    <row r="446" spans="1:13" x14ac:dyDescent="0.25">
      <c r="A446" s="66" t="s">
        <v>1080</v>
      </c>
      <c r="B446" s="19"/>
      <c r="C446" s="19"/>
      <c r="D446" s="19">
        <v>990</v>
      </c>
      <c r="E446" s="19"/>
      <c r="F446" s="19"/>
      <c r="G446" s="19"/>
      <c r="H446" s="19"/>
      <c r="I446" s="19"/>
      <c r="J446" s="19"/>
      <c r="K446" s="19"/>
      <c r="L446" s="19"/>
      <c r="M446" s="23">
        <f>SUM(Tabla2[[#This Row],[01. Alcaldía]:[11. Salud pública y seguridad ciudadana]])</f>
        <v>990</v>
      </c>
    </row>
    <row r="447" spans="1:13" x14ac:dyDescent="0.25">
      <c r="A447" s="66" t="s">
        <v>4625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>
        <v>2000</v>
      </c>
      <c r="L447" s="19"/>
      <c r="M447" s="23">
        <f>SUM(Tabla2[[#This Row],[01. Alcaldía]:[11. Salud pública y seguridad ciudadana]])</f>
        <v>2000</v>
      </c>
    </row>
    <row r="448" spans="1:13" x14ac:dyDescent="0.25">
      <c r="A448" s="66" t="s">
        <v>828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>
        <v>16500</v>
      </c>
      <c r="L448" s="19"/>
      <c r="M448" s="23">
        <f>SUM(Tabla2[[#This Row],[01. Alcaldía]:[11. Salud pública y seguridad ciudadana]])</f>
        <v>16500</v>
      </c>
    </row>
    <row r="449" spans="1:13" x14ac:dyDescent="0.25">
      <c r="A449" s="66" t="s">
        <v>350</v>
      </c>
      <c r="B449" s="19"/>
      <c r="C449" s="19"/>
      <c r="D449" s="19"/>
      <c r="E449" s="19"/>
      <c r="F449" s="19"/>
      <c r="G449" s="19">
        <v>2700</v>
      </c>
      <c r="H449" s="19"/>
      <c r="I449" s="19"/>
      <c r="J449" s="19"/>
      <c r="K449" s="19">
        <v>2302</v>
      </c>
      <c r="L449" s="19"/>
      <c r="M449" s="23">
        <f>SUM(Tabla2[[#This Row],[01. Alcaldía]:[11. Salud pública y seguridad ciudadana]])</f>
        <v>5002</v>
      </c>
    </row>
    <row r="450" spans="1:13" x14ac:dyDescent="0.25">
      <c r="A450" s="66" t="s">
        <v>1004</v>
      </c>
      <c r="B450" s="19"/>
      <c r="C450" s="19"/>
      <c r="D450" s="19"/>
      <c r="E450" s="19"/>
      <c r="F450" s="19">
        <v>15185.5</v>
      </c>
      <c r="G450" s="19"/>
      <c r="H450" s="19"/>
      <c r="I450" s="19"/>
      <c r="J450" s="19"/>
      <c r="K450" s="19"/>
      <c r="L450" s="19"/>
      <c r="M450" s="23">
        <f>SUM(Tabla2[[#This Row],[01. Alcaldía]:[11. Salud pública y seguridad ciudadana]])</f>
        <v>15185.5</v>
      </c>
    </row>
    <row r="451" spans="1:13" x14ac:dyDescent="0.25">
      <c r="A451" s="66" t="s">
        <v>387</v>
      </c>
      <c r="B451" s="19">
        <v>5990</v>
      </c>
      <c r="C451" s="19"/>
      <c r="D451" s="19"/>
      <c r="E451" s="19"/>
      <c r="F451" s="19"/>
      <c r="G451" s="19">
        <v>8685.6699999999983</v>
      </c>
      <c r="H451" s="19"/>
      <c r="I451" s="19"/>
      <c r="J451" s="19"/>
      <c r="K451" s="19">
        <v>1100</v>
      </c>
      <c r="L451" s="19"/>
      <c r="M451" s="23">
        <f>SUM(Tabla2[[#This Row],[01. Alcaldía]:[11. Salud pública y seguridad ciudadana]])</f>
        <v>15775.669999999998</v>
      </c>
    </row>
    <row r="452" spans="1:13" x14ac:dyDescent="0.25">
      <c r="A452" s="66" t="s">
        <v>992</v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>
        <v>32821.18</v>
      </c>
      <c r="M452" s="23">
        <f>SUM(Tabla2[[#This Row],[01. Alcaldía]:[11. Salud pública y seguridad ciudadana]])</f>
        <v>32821.18</v>
      </c>
    </row>
    <row r="453" spans="1:13" x14ac:dyDescent="0.25">
      <c r="A453" s="66" t="s">
        <v>91</v>
      </c>
      <c r="B453" s="19"/>
      <c r="C453" s="19"/>
      <c r="D453" s="19">
        <v>2813.25</v>
      </c>
      <c r="E453" s="19"/>
      <c r="F453" s="19">
        <v>633.13</v>
      </c>
      <c r="G453" s="19"/>
      <c r="H453" s="19"/>
      <c r="I453" s="19">
        <v>827.64</v>
      </c>
      <c r="J453" s="19"/>
      <c r="K453" s="19">
        <v>261.72000000000003</v>
      </c>
      <c r="L453" s="19"/>
      <c r="M453" s="23">
        <f>SUM(Tabla2[[#This Row],[01. Alcaldía]:[11. Salud pública y seguridad ciudadana]])</f>
        <v>4535.7400000000007</v>
      </c>
    </row>
    <row r="454" spans="1:13" x14ac:dyDescent="0.25">
      <c r="A454" s="66" t="s">
        <v>2262</v>
      </c>
      <c r="B454" s="19"/>
      <c r="C454" s="19"/>
      <c r="D454" s="19">
        <v>4356</v>
      </c>
      <c r="E454" s="19"/>
      <c r="F454" s="19"/>
      <c r="G454" s="19"/>
      <c r="H454" s="19"/>
      <c r="I454" s="19"/>
      <c r="J454" s="19"/>
      <c r="K454" s="19"/>
      <c r="L454" s="19"/>
      <c r="M454" s="23">
        <f>SUM(Tabla2[[#This Row],[01. Alcaldía]:[11. Salud pública y seguridad ciudadana]])</f>
        <v>4356</v>
      </c>
    </row>
    <row r="455" spans="1:13" x14ac:dyDescent="0.25">
      <c r="A455" s="66" t="s">
        <v>8388</v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>
        <v>1600</v>
      </c>
      <c r="L455" s="19"/>
      <c r="M455" s="23">
        <f>SUM(Tabla2[[#This Row],[01. Alcaldía]:[11. Salud pública y seguridad ciudadana]])</f>
        <v>1600</v>
      </c>
    </row>
    <row r="456" spans="1:13" x14ac:dyDescent="0.25">
      <c r="A456" s="66" t="s">
        <v>8391</v>
      </c>
      <c r="B456" s="19"/>
      <c r="C456" s="19"/>
      <c r="D456" s="19">
        <v>495</v>
      </c>
      <c r="E456" s="19"/>
      <c r="F456" s="19"/>
      <c r="G456" s="19">
        <v>5757.99</v>
      </c>
      <c r="H456" s="19"/>
      <c r="I456" s="19"/>
      <c r="J456" s="19"/>
      <c r="K456" s="19"/>
      <c r="L456" s="19"/>
      <c r="M456" s="23">
        <f>SUM(Tabla2[[#This Row],[01. Alcaldía]:[11. Salud pública y seguridad ciudadana]])</f>
        <v>6252.99</v>
      </c>
    </row>
    <row r="457" spans="1:13" x14ac:dyDescent="0.25">
      <c r="A457" s="66" t="s">
        <v>3734</v>
      </c>
      <c r="B457" s="19"/>
      <c r="C457" s="19"/>
      <c r="D457" s="19"/>
      <c r="E457" s="19"/>
      <c r="F457" s="19">
        <v>7199.5</v>
      </c>
      <c r="G457" s="19"/>
      <c r="H457" s="19">
        <v>7253.95</v>
      </c>
      <c r="I457" s="19"/>
      <c r="J457" s="19"/>
      <c r="K457" s="19"/>
      <c r="L457" s="19"/>
      <c r="M457" s="23">
        <f>SUM(Tabla2[[#This Row],[01. Alcaldía]:[11. Salud pública y seguridad ciudadana]])</f>
        <v>14453.45</v>
      </c>
    </row>
    <row r="458" spans="1:13" x14ac:dyDescent="0.25">
      <c r="A458" s="66" t="s">
        <v>8424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>
        <v>363</v>
      </c>
      <c r="M458" s="23">
        <f>SUM(Tabla2[[#This Row],[01. Alcaldía]:[11. Salud pública y seguridad ciudadana]])</f>
        <v>363</v>
      </c>
    </row>
    <row r="459" spans="1:13" x14ac:dyDescent="0.25">
      <c r="A459" s="66" t="s">
        <v>4417</v>
      </c>
      <c r="B459" s="19"/>
      <c r="C459" s="19">
        <v>7909.38</v>
      </c>
      <c r="D459" s="19"/>
      <c r="E459" s="19"/>
      <c r="F459" s="19"/>
      <c r="G459" s="19"/>
      <c r="H459" s="19"/>
      <c r="I459" s="19"/>
      <c r="J459" s="19"/>
      <c r="K459" s="19"/>
      <c r="L459" s="19"/>
      <c r="M459" s="23">
        <f>SUM(Tabla2[[#This Row],[01. Alcaldía]:[11. Salud pública y seguridad ciudadana]])</f>
        <v>7909.38</v>
      </c>
    </row>
    <row r="460" spans="1:13" x14ac:dyDescent="0.25">
      <c r="A460" s="66" t="s">
        <v>8727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>
        <v>2050.9499999999998</v>
      </c>
      <c r="L460" s="19"/>
      <c r="M460" s="23">
        <f>SUM(Tabla2[[#This Row],[01. Alcaldía]:[11. Salud pública y seguridad ciudadana]])</f>
        <v>2050.9499999999998</v>
      </c>
    </row>
    <row r="461" spans="1:13" x14ac:dyDescent="0.25">
      <c r="A461" s="66" t="s">
        <v>4121</v>
      </c>
      <c r="B461" s="19"/>
      <c r="C461" s="19"/>
      <c r="D461" s="19"/>
      <c r="E461" s="19">
        <v>20267.5</v>
      </c>
      <c r="F461" s="19"/>
      <c r="G461" s="19"/>
      <c r="H461" s="19"/>
      <c r="I461" s="19"/>
      <c r="J461" s="19"/>
      <c r="K461" s="19"/>
      <c r="L461" s="19"/>
      <c r="M461" s="23">
        <f>SUM(Tabla2[[#This Row],[01. Alcaldía]:[11. Salud pública y seguridad ciudadana]])</f>
        <v>20267.5</v>
      </c>
    </row>
    <row r="462" spans="1:13" x14ac:dyDescent="0.25">
      <c r="A462" s="66" t="s">
        <v>345</v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>
        <v>3746.16</v>
      </c>
      <c r="L462" s="19"/>
      <c r="M462" s="23">
        <f>SUM(Tabla2[[#This Row],[01. Alcaldía]:[11. Salud pública y seguridad ciudadana]])</f>
        <v>3746.16</v>
      </c>
    </row>
    <row r="463" spans="1:13" x14ac:dyDescent="0.25">
      <c r="A463" s="66" t="s">
        <v>1106</v>
      </c>
      <c r="B463" s="19"/>
      <c r="C463" s="19"/>
      <c r="D463" s="19">
        <v>4053.5</v>
      </c>
      <c r="E463" s="19"/>
      <c r="F463" s="19"/>
      <c r="G463" s="19"/>
      <c r="H463" s="19"/>
      <c r="I463" s="19"/>
      <c r="J463" s="19"/>
      <c r="K463" s="19"/>
      <c r="L463" s="19"/>
      <c r="M463" s="23">
        <f>SUM(Tabla2[[#This Row],[01. Alcaldía]:[11. Salud pública y seguridad ciudadana]])</f>
        <v>4053.5</v>
      </c>
    </row>
    <row r="464" spans="1:13" x14ac:dyDescent="0.25">
      <c r="A464" s="66" t="s">
        <v>6171</v>
      </c>
      <c r="B464" s="19"/>
      <c r="C464" s="19"/>
      <c r="D464" s="19">
        <v>11974.74</v>
      </c>
      <c r="E464" s="19"/>
      <c r="F464" s="19"/>
      <c r="G464" s="19"/>
      <c r="H464" s="19"/>
      <c r="I464" s="19"/>
      <c r="J464" s="19"/>
      <c r="K464" s="19"/>
      <c r="L464" s="19"/>
      <c r="M464" s="23">
        <f>SUM(Tabla2[[#This Row],[01. Alcaldía]:[11. Salud pública y seguridad ciudadana]])</f>
        <v>11974.74</v>
      </c>
    </row>
    <row r="465" spans="1:13" x14ac:dyDescent="0.25">
      <c r="A465" s="66" t="s">
        <v>7574</v>
      </c>
      <c r="B465" s="19"/>
      <c r="C465" s="19"/>
      <c r="D465" s="19">
        <v>495</v>
      </c>
      <c r="E465" s="19"/>
      <c r="F465" s="19"/>
      <c r="G465" s="19"/>
      <c r="H465" s="19"/>
      <c r="I465" s="19"/>
      <c r="J465" s="19"/>
      <c r="K465" s="19"/>
      <c r="L465" s="19"/>
      <c r="M465" s="23">
        <f>SUM(Tabla2[[#This Row],[01. Alcaldía]:[11. Salud pública y seguridad ciudadana]])</f>
        <v>495</v>
      </c>
    </row>
    <row r="466" spans="1:13" x14ac:dyDescent="0.25">
      <c r="A466" s="66" t="s">
        <v>7576</v>
      </c>
      <c r="B466" s="19"/>
      <c r="C466" s="19"/>
      <c r="D466" s="19">
        <v>495</v>
      </c>
      <c r="E466" s="19"/>
      <c r="F466" s="19"/>
      <c r="G466" s="19"/>
      <c r="H466" s="19"/>
      <c r="I466" s="19"/>
      <c r="J466" s="19"/>
      <c r="K466" s="19"/>
      <c r="L466" s="19"/>
      <c r="M466" s="23">
        <f>SUM(Tabla2[[#This Row],[01. Alcaldía]:[11. Salud pública y seguridad ciudadana]])</f>
        <v>495</v>
      </c>
    </row>
    <row r="467" spans="1:13" x14ac:dyDescent="0.25">
      <c r="A467" s="66" t="s">
        <v>564</v>
      </c>
      <c r="B467" s="19"/>
      <c r="C467" s="19"/>
      <c r="D467" s="19"/>
      <c r="E467" s="19"/>
      <c r="F467" s="19"/>
      <c r="G467" s="19"/>
      <c r="H467" s="19"/>
      <c r="I467" s="19"/>
      <c r="J467" s="19">
        <v>11157.2</v>
      </c>
      <c r="K467" s="19"/>
      <c r="L467" s="19"/>
      <c r="M467" s="23">
        <f>SUM(Tabla2[[#This Row],[01. Alcaldía]:[11. Salud pública y seguridad ciudadana]])</f>
        <v>11157.2</v>
      </c>
    </row>
    <row r="468" spans="1:13" x14ac:dyDescent="0.25">
      <c r="A468" s="66" t="s">
        <v>1036</v>
      </c>
      <c r="B468" s="19"/>
      <c r="C468" s="19"/>
      <c r="D468" s="19"/>
      <c r="E468" s="19">
        <v>1000</v>
      </c>
      <c r="F468" s="19"/>
      <c r="G468" s="19"/>
      <c r="H468" s="19"/>
      <c r="I468" s="19"/>
      <c r="J468" s="19"/>
      <c r="K468" s="19"/>
      <c r="L468" s="19"/>
      <c r="M468" s="23">
        <f>SUM(Tabla2[[#This Row],[01. Alcaldía]:[11. Salud pública y seguridad ciudadana]])</f>
        <v>1000</v>
      </c>
    </row>
    <row r="469" spans="1:13" x14ac:dyDescent="0.25">
      <c r="A469" s="66" t="s">
        <v>7599</v>
      </c>
      <c r="B469" s="19"/>
      <c r="C469" s="19"/>
      <c r="D469" s="19">
        <v>1980</v>
      </c>
      <c r="E469" s="19"/>
      <c r="F469" s="19"/>
      <c r="G469" s="19"/>
      <c r="H469" s="19"/>
      <c r="I469" s="19"/>
      <c r="J469" s="19"/>
      <c r="K469" s="19"/>
      <c r="L469" s="19"/>
      <c r="M469" s="23">
        <f>SUM(Tabla2[[#This Row],[01. Alcaldía]:[11. Salud pública y seguridad ciudadana]])</f>
        <v>1980</v>
      </c>
    </row>
    <row r="470" spans="1:13" x14ac:dyDescent="0.25">
      <c r="A470" s="66" t="s">
        <v>369</v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>
        <v>5227.2000000000007</v>
      </c>
      <c r="L470" s="19"/>
      <c r="M470" s="23">
        <f>SUM(Tabla2[[#This Row],[01. Alcaldía]:[11. Salud pública y seguridad ciudadana]])</f>
        <v>5227.2000000000007</v>
      </c>
    </row>
    <row r="471" spans="1:13" x14ac:dyDescent="0.25">
      <c r="A471" s="66" t="s">
        <v>5925</v>
      </c>
      <c r="B471" s="19"/>
      <c r="C471" s="19"/>
      <c r="D471" s="19">
        <v>1187.45</v>
      </c>
      <c r="E471" s="19"/>
      <c r="F471" s="19"/>
      <c r="G471" s="19"/>
      <c r="H471" s="19"/>
      <c r="I471" s="19"/>
      <c r="J471" s="19"/>
      <c r="K471" s="19">
        <v>221.8</v>
      </c>
      <c r="L471" s="19"/>
      <c r="M471" s="23">
        <f>SUM(Tabla2[[#This Row],[01. Alcaldía]:[11. Salud pública y seguridad ciudadana]])</f>
        <v>1409.25</v>
      </c>
    </row>
    <row r="472" spans="1:13" x14ac:dyDescent="0.25">
      <c r="A472" s="66" t="s">
        <v>1681</v>
      </c>
      <c r="B472" s="19">
        <v>7106.56</v>
      </c>
      <c r="C472" s="19"/>
      <c r="D472" s="19">
        <v>943.8</v>
      </c>
      <c r="E472" s="19"/>
      <c r="F472" s="19"/>
      <c r="G472" s="19"/>
      <c r="H472" s="19"/>
      <c r="I472" s="19"/>
      <c r="J472" s="19"/>
      <c r="K472" s="19"/>
      <c r="L472" s="19"/>
      <c r="M472" s="23">
        <f>SUM(Tabla2[[#This Row],[01. Alcaldía]:[11. Salud pública y seguridad ciudadana]])</f>
        <v>8050.3600000000006</v>
      </c>
    </row>
    <row r="473" spans="1:13" x14ac:dyDescent="0.25">
      <c r="A473" s="66" t="s">
        <v>415</v>
      </c>
      <c r="B473" s="19"/>
      <c r="C473" s="19"/>
      <c r="D473" s="19"/>
      <c r="E473" s="19">
        <v>13363.24</v>
      </c>
      <c r="F473" s="19"/>
      <c r="G473" s="19"/>
      <c r="H473" s="19"/>
      <c r="I473" s="19"/>
      <c r="J473" s="19"/>
      <c r="K473" s="19"/>
      <c r="L473" s="19"/>
      <c r="M473" s="23">
        <f>SUM(Tabla2[[#This Row],[01. Alcaldía]:[11. Salud pública y seguridad ciudadana]])</f>
        <v>13363.24</v>
      </c>
    </row>
    <row r="474" spans="1:13" x14ac:dyDescent="0.25">
      <c r="A474" s="66" t="s">
        <v>5904</v>
      </c>
      <c r="B474" s="19"/>
      <c r="C474" s="19"/>
      <c r="D474" s="19"/>
      <c r="E474" s="19"/>
      <c r="F474" s="19"/>
      <c r="G474" s="19">
        <v>302.5</v>
      </c>
      <c r="H474" s="19"/>
      <c r="I474" s="19"/>
      <c r="J474" s="19"/>
      <c r="K474" s="19"/>
      <c r="L474" s="19"/>
      <c r="M474" s="23">
        <f>SUM(Tabla2[[#This Row],[01. Alcaldía]:[11. Salud pública y seguridad ciudadana]])</f>
        <v>302.5</v>
      </c>
    </row>
    <row r="475" spans="1:13" x14ac:dyDescent="0.25">
      <c r="A475" s="66" t="s">
        <v>1083</v>
      </c>
      <c r="B475" s="19"/>
      <c r="C475" s="19"/>
      <c r="D475" s="19">
        <v>1694</v>
      </c>
      <c r="E475" s="19"/>
      <c r="F475" s="19"/>
      <c r="G475" s="19"/>
      <c r="H475" s="19"/>
      <c r="I475" s="19"/>
      <c r="J475" s="19"/>
      <c r="K475" s="19"/>
      <c r="L475" s="19"/>
      <c r="M475" s="23">
        <f>SUM(Tabla2[[#This Row],[01. Alcaldía]:[11. Salud pública y seguridad ciudadana]])</f>
        <v>1694</v>
      </c>
    </row>
    <row r="476" spans="1:13" x14ac:dyDescent="0.25">
      <c r="A476" s="66" t="s">
        <v>28</v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>
        <v>5164.2199999999993</v>
      </c>
      <c r="M476" s="23">
        <f>SUM(Tabla2[[#This Row],[01. Alcaldía]:[11. Salud pública y seguridad ciudadana]])</f>
        <v>5164.2199999999993</v>
      </c>
    </row>
    <row r="477" spans="1:13" x14ac:dyDescent="0.25">
      <c r="A477" s="66" t="s">
        <v>8073</v>
      </c>
      <c r="B477" s="19"/>
      <c r="C477" s="19"/>
      <c r="D477" s="19">
        <v>2090</v>
      </c>
      <c r="E477" s="19"/>
      <c r="F477" s="19"/>
      <c r="G477" s="19"/>
      <c r="H477" s="19"/>
      <c r="I477" s="19"/>
      <c r="J477" s="19"/>
      <c r="K477" s="19"/>
      <c r="L477" s="19"/>
      <c r="M477" s="23">
        <f>SUM(Tabla2[[#This Row],[01. Alcaldía]:[11. Salud pública y seguridad ciudadana]])</f>
        <v>2090</v>
      </c>
    </row>
    <row r="478" spans="1:13" x14ac:dyDescent="0.25">
      <c r="A478" s="66" t="s">
        <v>294</v>
      </c>
      <c r="B478" s="19">
        <v>4235</v>
      </c>
      <c r="C478" s="19"/>
      <c r="D478" s="19"/>
      <c r="E478" s="19"/>
      <c r="F478" s="19"/>
      <c r="G478" s="19">
        <v>4174.5</v>
      </c>
      <c r="H478" s="19"/>
      <c r="I478" s="19"/>
      <c r="J478" s="19"/>
      <c r="K478" s="19">
        <v>3230.7000000000003</v>
      </c>
      <c r="L478" s="19"/>
      <c r="M478" s="23">
        <f>SUM(Tabla2[[#This Row],[01. Alcaldía]:[11. Salud pública y seguridad ciudadana]])</f>
        <v>11640.2</v>
      </c>
    </row>
    <row r="479" spans="1:13" x14ac:dyDescent="0.25">
      <c r="A479" s="66" t="s">
        <v>7163</v>
      </c>
      <c r="B479" s="19"/>
      <c r="C479" s="19"/>
      <c r="D479" s="19">
        <v>2843.5</v>
      </c>
      <c r="E479" s="19"/>
      <c r="F479" s="19"/>
      <c r="G479" s="19">
        <v>2964.5</v>
      </c>
      <c r="H479" s="19"/>
      <c r="I479" s="19"/>
      <c r="J479" s="19"/>
      <c r="K479" s="19"/>
      <c r="L479" s="19"/>
      <c r="M479" s="23">
        <f>SUM(Tabla2[[#This Row],[01. Alcaldía]:[11. Salud pública y seguridad ciudadana]])</f>
        <v>5808</v>
      </c>
    </row>
    <row r="480" spans="1:13" x14ac:dyDescent="0.25">
      <c r="A480" s="66" t="s">
        <v>3375</v>
      </c>
      <c r="B480" s="19"/>
      <c r="C480" s="19">
        <v>1723.04</v>
      </c>
      <c r="D480" s="19"/>
      <c r="E480" s="19"/>
      <c r="F480" s="19"/>
      <c r="G480" s="19">
        <v>1205.47</v>
      </c>
      <c r="H480" s="19"/>
      <c r="I480" s="19"/>
      <c r="J480" s="19"/>
      <c r="K480" s="19"/>
      <c r="L480" s="19"/>
      <c r="M480" s="23">
        <f>SUM(Tabla2[[#This Row],[01. Alcaldía]:[11. Salud pública y seguridad ciudadana]])</f>
        <v>2928.51</v>
      </c>
    </row>
    <row r="481" spans="1:13" x14ac:dyDescent="0.25">
      <c r="A481" s="66" t="s">
        <v>853</v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>
        <v>491.5</v>
      </c>
      <c r="M481" s="23">
        <f>SUM(Tabla2[[#This Row],[01. Alcaldía]:[11. Salud pública y seguridad ciudadana]])</f>
        <v>491.5</v>
      </c>
    </row>
    <row r="482" spans="1:13" x14ac:dyDescent="0.25">
      <c r="A482" s="66" t="s">
        <v>8142</v>
      </c>
      <c r="B482" s="19"/>
      <c r="C482" s="19"/>
      <c r="D482" s="19"/>
      <c r="E482" s="19"/>
      <c r="F482" s="19">
        <v>605</v>
      </c>
      <c r="G482" s="19"/>
      <c r="H482" s="19"/>
      <c r="I482" s="19"/>
      <c r="J482" s="19"/>
      <c r="K482" s="19"/>
      <c r="L482" s="19"/>
      <c r="M482" s="23">
        <f>SUM(Tabla2[[#This Row],[01. Alcaldía]:[11. Salud pública y seguridad ciudadana]])</f>
        <v>605</v>
      </c>
    </row>
    <row r="483" spans="1:13" x14ac:dyDescent="0.25">
      <c r="A483" s="66" t="s">
        <v>3689</v>
      </c>
      <c r="B483" s="19"/>
      <c r="C483" s="19"/>
      <c r="D483" s="19"/>
      <c r="E483" s="19"/>
      <c r="F483" s="19"/>
      <c r="G483" s="19"/>
      <c r="H483" s="19">
        <v>1173.6999999999998</v>
      </c>
      <c r="I483" s="19"/>
      <c r="J483" s="19"/>
      <c r="K483" s="19"/>
      <c r="L483" s="19"/>
      <c r="M483" s="23">
        <f>SUM(Tabla2[[#This Row],[01. Alcaldía]:[11. Salud pública y seguridad ciudadana]])</f>
        <v>1173.6999999999998</v>
      </c>
    </row>
    <row r="484" spans="1:13" x14ac:dyDescent="0.25">
      <c r="A484" s="66" t="s">
        <v>2769</v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>
        <v>14950</v>
      </c>
      <c r="L484" s="19"/>
      <c r="M484" s="23">
        <f>SUM(Tabla2[[#This Row],[01. Alcaldía]:[11. Salud pública y seguridad ciudadana]])</f>
        <v>14950</v>
      </c>
    </row>
    <row r="485" spans="1:13" x14ac:dyDescent="0.25">
      <c r="A485" s="66" t="s">
        <v>1008</v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>
        <v>10588.29</v>
      </c>
      <c r="M485" s="23">
        <f>SUM(Tabla2[[#This Row],[01. Alcaldía]:[11. Salud pública y seguridad ciudadana]])</f>
        <v>10588.29</v>
      </c>
    </row>
    <row r="486" spans="1:13" x14ac:dyDescent="0.25">
      <c r="A486" s="66" t="s">
        <v>8044</v>
      </c>
      <c r="B486" s="19"/>
      <c r="C486" s="19"/>
      <c r="D486" s="19">
        <v>1595</v>
      </c>
      <c r="E486" s="19"/>
      <c r="F486" s="19"/>
      <c r="G486" s="19"/>
      <c r="H486" s="19"/>
      <c r="I486" s="19">
        <v>6512</v>
      </c>
      <c r="J486" s="19"/>
      <c r="K486" s="19"/>
      <c r="L486" s="19"/>
      <c r="M486" s="23">
        <f>SUM(Tabla2[[#This Row],[01. Alcaldía]:[11. Salud pública y seguridad ciudadana]])</f>
        <v>8107</v>
      </c>
    </row>
    <row r="487" spans="1:13" x14ac:dyDescent="0.25">
      <c r="A487" s="66" t="s">
        <v>5483</v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>
        <v>602.70000000000005</v>
      </c>
      <c r="M487" s="23">
        <f>SUM(Tabla2[[#This Row],[01. Alcaldía]:[11. Salud pública y seguridad ciudadana]])</f>
        <v>602.70000000000005</v>
      </c>
    </row>
    <row r="488" spans="1:13" x14ac:dyDescent="0.25">
      <c r="A488" s="66" t="s">
        <v>2312</v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>
        <v>2178</v>
      </c>
      <c r="M488" s="23">
        <f>SUM(Tabla2[[#This Row],[01. Alcaldía]:[11. Salud pública y seguridad ciudadana]])</f>
        <v>2178</v>
      </c>
    </row>
    <row r="489" spans="1:13" x14ac:dyDescent="0.25">
      <c r="A489" s="66" t="s">
        <v>8198</v>
      </c>
      <c r="B489" s="19"/>
      <c r="C489" s="19"/>
      <c r="D489" s="19"/>
      <c r="E489" s="19"/>
      <c r="F489" s="19"/>
      <c r="G489" s="19">
        <v>726</v>
      </c>
      <c r="H489" s="19"/>
      <c r="I489" s="19"/>
      <c r="J489" s="19"/>
      <c r="K489" s="19"/>
      <c r="L489" s="19"/>
      <c r="M489" s="23">
        <f>SUM(Tabla2[[#This Row],[01. Alcaldía]:[11. Salud pública y seguridad ciudadana]])</f>
        <v>726</v>
      </c>
    </row>
    <row r="490" spans="1:13" x14ac:dyDescent="0.25">
      <c r="A490" s="66" t="s">
        <v>355</v>
      </c>
      <c r="B490" s="19"/>
      <c r="C490" s="19"/>
      <c r="D490" s="19"/>
      <c r="E490" s="19"/>
      <c r="F490" s="19"/>
      <c r="G490" s="19">
        <v>103.09</v>
      </c>
      <c r="H490" s="19"/>
      <c r="I490" s="19"/>
      <c r="J490" s="19"/>
      <c r="K490" s="19"/>
      <c r="L490" s="19"/>
      <c r="M490" s="23">
        <f>SUM(Tabla2[[#This Row],[01. Alcaldía]:[11. Salud pública y seguridad ciudadana]])</f>
        <v>103.09</v>
      </c>
    </row>
    <row r="491" spans="1:13" x14ac:dyDescent="0.25">
      <c r="A491" s="66" t="s">
        <v>8429</v>
      </c>
      <c r="B491" s="19"/>
      <c r="C491" s="19"/>
      <c r="D491" s="19"/>
      <c r="E491" s="19"/>
      <c r="F491" s="19"/>
      <c r="G491" s="19">
        <v>1443.29</v>
      </c>
      <c r="H491" s="19"/>
      <c r="I491" s="19"/>
      <c r="J491" s="19"/>
      <c r="K491" s="19"/>
      <c r="L491" s="19"/>
      <c r="M491" s="23">
        <f>SUM(Tabla2[[#This Row],[01. Alcaldía]:[11. Salud pública y seguridad ciudadana]])</f>
        <v>1443.29</v>
      </c>
    </row>
    <row r="492" spans="1:13" x14ac:dyDescent="0.25">
      <c r="A492" s="66" t="s">
        <v>361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>
        <v>768.35</v>
      </c>
      <c r="L492" s="19"/>
      <c r="M492" s="23">
        <f>SUM(Tabla2[[#This Row],[01. Alcaldía]:[11. Salud pública y seguridad ciudadana]])</f>
        <v>768.35</v>
      </c>
    </row>
    <row r="493" spans="1:13" x14ac:dyDescent="0.25">
      <c r="A493" s="66" t="s">
        <v>3359</v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>
        <v>2087.4899999999998</v>
      </c>
      <c r="L493" s="19"/>
      <c r="M493" s="23">
        <f>SUM(Tabla2[[#This Row],[01. Alcaldía]:[11. Salud pública y seguridad ciudadana]])</f>
        <v>2087.4899999999998</v>
      </c>
    </row>
    <row r="494" spans="1:13" x14ac:dyDescent="0.25">
      <c r="A494" s="66" t="s">
        <v>1114</v>
      </c>
      <c r="B494" s="19"/>
      <c r="C494" s="19">
        <v>960.5</v>
      </c>
      <c r="D494" s="19"/>
      <c r="E494" s="19"/>
      <c r="F494" s="19"/>
      <c r="G494" s="19"/>
      <c r="H494" s="19"/>
      <c r="I494" s="19"/>
      <c r="J494" s="19"/>
      <c r="K494" s="19">
        <v>245.53</v>
      </c>
      <c r="L494" s="19"/>
      <c r="M494" s="23">
        <f>SUM(Tabla2[[#This Row],[01. Alcaldía]:[11. Salud pública y seguridad ciudadana]])</f>
        <v>1206.03</v>
      </c>
    </row>
    <row r="495" spans="1:13" x14ac:dyDescent="0.25">
      <c r="A495" s="66" t="s">
        <v>8386</v>
      </c>
      <c r="B495" s="19"/>
      <c r="C495" s="19"/>
      <c r="D495" s="19"/>
      <c r="E495" s="19">
        <v>13922.04</v>
      </c>
      <c r="F495" s="19"/>
      <c r="G495" s="19"/>
      <c r="H495" s="19"/>
      <c r="I495" s="19"/>
      <c r="J495" s="19"/>
      <c r="K495" s="19"/>
      <c r="L495" s="19"/>
      <c r="M495" s="23">
        <f>SUM(Tabla2[[#This Row],[01. Alcaldía]:[11. Salud pública y seguridad ciudadana]])</f>
        <v>13922.04</v>
      </c>
    </row>
    <row r="496" spans="1:13" x14ac:dyDescent="0.25">
      <c r="A496" s="66" t="s">
        <v>1057</v>
      </c>
      <c r="B496" s="19"/>
      <c r="C496" s="19"/>
      <c r="D496" s="19"/>
      <c r="E496" s="19"/>
      <c r="F496" s="19"/>
      <c r="G496" s="19"/>
      <c r="H496" s="19"/>
      <c r="I496" s="19"/>
      <c r="J496" s="19">
        <v>2964.5</v>
      </c>
      <c r="K496" s="19"/>
      <c r="L496" s="19"/>
      <c r="M496" s="23">
        <f>SUM(Tabla2[[#This Row],[01. Alcaldía]:[11. Salud pública y seguridad ciudadana]])</f>
        <v>2964.5</v>
      </c>
    </row>
    <row r="497" spans="1:13" x14ac:dyDescent="0.25">
      <c r="A497" s="66" t="s">
        <v>1109</v>
      </c>
      <c r="B497" s="19">
        <v>6957.5</v>
      </c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23">
        <f>SUM(Tabla2[[#This Row],[01. Alcaldía]:[11. Salud pública y seguridad ciudadana]])</f>
        <v>6957.5</v>
      </c>
    </row>
    <row r="498" spans="1:13" x14ac:dyDescent="0.25">
      <c r="A498" s="66" t="s">
        <v>8632</v>
      </c>
      <c r="B498" s="19">
        <v>6050</v>
      </c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23">
        <f>SUM(Tabla2[[#This Row],[01. Alcaldía]:[11. Salud pública y seguridad ciudadana]])</f>
        <v>6050</v>
      </c>
    </row>
    <row r="499" spans="1:13" x14ac:dyDescent="0.25">
      <c r="A499" s="66" t="s">
        <v>1069</v>
      </c>
      <c r="B499" s="19"/>
      <c r="C499" s="19"/>
      <c r="D499" s="19"/>
      <c r="E499" s="19"/>
      <c r="F499" s="19"/>
      <c r="G499" s="19"/>
      <c r="H499" s="19">
        <v>5989.5</v>
      </c>
      <c r="I499" s="19"/>
      <c r="J499" s="19"/>
      <c r="K499" s="19"/>
      <c r="L499" s="19"/>
      <c r="M499" s="23">
        <f>SUM(Tabla2[[#This Row],[01. Alcaldía]:[11. Salud pública y seguridad ciudadana]])</f>
        <v>5989.5</v>
      </c>
    </row>
    <row r="500" spans="1:13" x14ac:dyDescent="0.25">
      <c r="A500" s="66" t="s">
        <v>4698</v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>
        <v>3000</v>
      </c>
      <c r="L500" s="19"/>
      <c r="M500" s="23">
        <f>SUM(Tabla2[[#This Row],[01. Alcaldía]:[11. Salud pública y seguridad ciudadana]])</f>
        <v>3000</v>
      </c>
    </row>
    <row r="501" spans="1:13" x14ac:dyDescent="0.25">
      <c r="A501" s="66" t="s">
        <v>2665</v>
      </c>
      <c r="B501" s="19"/>
      <c r="C501" s="19"/>
      <c r="D501" s="19"/>
      <c r="E501" s="19">
        <v>6957.5</v>
      </c>
      <c r="F501" s="19"/>
      <c r="G501" s="19"/>
      <c r="H501" s="19"/>
      <c r="I501" s="19"/>
      <c r="J501" s="19"/>
      <c r="K501" s="19"/>
      <c r="L501" s="19"/>
      <c r="M501" s="23">
        <f>SUM(Tabla2[[#This Row],[01. Alcaldía]:[11. Salud pública y seguridad ciudadana]])</f>
        <v>6957.5</v>
      </c>
    </row>
    <row r="502" spans="1:13" x14ac:dyDescent="0.25">
      <c r="A502" s="66" t="s">
        <v>8591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>
        <v>4162.16</v>
      </c>
      <c r="L502" s="19"/>
      <c r="M502" s="23">
        <f>SUM(Tabla2[[#This Row],[01. Alcaldía]:[11. Salud pública y seguridad ciudadana]])</f>
        <v>4162.16</v>
      </c>
    </row>
    <row r="503" spans="1:13" x14ac:dyDescent="0.25">
      <c r="A503" s="66" t="s">
        <v>356</v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>
        <v>107.96</v>
      </c>
      <c r="M503" s="23">
        <f>SUM(Tabla2[[#This Row],[01. Alcaldía]:[11. Salud pública y seguridad ciudadana]])</f>
        <v>107.96</v>
      </c>
    </row>
    <row r="504" spans="1:13" x14ac:dyDescent="0.25">
      <c r="A504" s="66" t="s">
        <v>1000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>
        <v>2499.9899999999998</v>
      </c>
      <c r="M504" s="23">
        <f>SUM(Tabla2[[#This Row],[01. Alcaldía]:[11. Salud pública y seguridad ciudadana]])</f>
        <v>2499.9899999999998</v>
      </c>
    </row>
    <row r="505" spans="1:13" x14ac:dyDescent="0.25">
      <c r="A505" s="66" t="s">
        <v>3613</v>
      </c>
      <c r="B505" s="19">
        <v>0</v>
      </c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23">
        <f>SUM(Tabla2[[#This Row],[01. Alcaldía]:[11. Salud pública y seguridad ciudadana]])</f>
        <v>0</v>
      </c>
    </row>
    <row r="506" spans="1:13" x14ac:dyDescent="0.25">
      <c r="A506" s="66" t="s">
        <v>4648</v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>
        <v>252.13</v>
      </c>
      <c r="L506" s="19">
        <v>1200.01</v>
      </c>
      <c r="M506" s="23">
        <f>SUM(Tabla2[[#This Row],[01. Alcaldía]:[11. Salud pública y seguridad ciudadana]])</f>
        <v>1452.1399999999999</v>
      </c>
    </row>
    <row r="507" spans="1:13" x14ac:dyDescent="0.25">
      <c r="A507" s="66" t="s">
        <v>1112</v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>
        <v>3960.33</v>
      </c>
      <c r="M507" s="23">
        <f>SUM(Tabla2[[#This Row],[01. Alcaldía]:[11. Salud pública y seguridad ciudadana]])</f>
        <v>3960.33</v>
      </c>
    </row>
    <row r="508" spans="1:13" x14ac:dyDescent="0.25">
      <c r="A508" s="66" t="s">
        <v>990</v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>
        <v>16335</v>
      </c>
      <c r="M508" s="23">
        <f>SUM(Tabla2[[#This Row],[01. Alcaldía]:[11. Salud pública y seguridad ciudadana]])</f>
        <v>16335</v>
      </c>
    </row>
    <row r="509" spans="1:13" x14ac:dyDescent="0.25">
      <c r="A509" s="66" t="s">
        <v>3096</v>
      </c>
      <c r="B509" s="19"/>
      <c r="C509" s="19"/>
      <c r="D509" s="19"/>
      <c r="E509" s="19">
        <v>5190.8999999999996</v>
      </c>
      <c r="F509" s="19"/>
      <c r="G509" s="19"/>
      <c r="H509" s="19"/>
      <c r="I509" s="19"/>
      <c r="J509" s="19"/>
      <c r="K509" s="19"/>
      <c r="L509" s="19"/>
      <c r="M509" s="23">
        <f>SUM(Tabla2[[#This Row],[01. Alcaldía]:[11. Salud pública y seguridad ciudadana]])</f>
        <v>5190.8999999999996</v>
      </c>
    </row>
    <row r="510" spans="1:13" x14ac:dyDescent="0.25">
      <c r="A510" s="66" t="s">
        <v>382</v>
      </c>
      <c r="B510" s="19"/>
      <c r="C510" s="19"/>
      <c r="D510" s="19">
        <v>450</v>
      </c>
      <c r="E510" s="19"/>
      <c r="F510" s="19"/>
      <c r="G510" s="19"/>
      <c r="H510" s="19"/>
      <c r="I510" s="19"/>
      <c r="J510" s="19"/>
      <c r="K510" s="19"/>
      <c r="L510" s="19"/>
      <c r="M510" s="23">
        <f>SUM(Tabla2[[#This Row],[01. Alcaldía]:[11. Salud pública y seguridad ciudadana]])</f>
        <v>450</v>
      </c>
    </row>
    <row r="511" spans="1:13" x14ac:dyDescent="0.25">
      <c r="A511" s="66" t="s">
        <v>4589</v>
      </c>
      <c r="B511" s="19">
        <v>12100</v>
      </c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23">
        <f>SUM(Tabla2[[#This Row],[01. Alcaldía]:[11. Salud pública y seguridad ciudadana]])</f>
        <v>12100</v>
      </c>
    </row>
    <row r="512" spans="1:13" x14ac:dyDescent="0.25">
      <c r="A512" s="66" t="s">
        <v>8451</v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>
        <v>10808.32</v>
      </c>
      <c r="M512" s="23">
        <f>SUM(Tabla2[[#This Row],[01. Alcaldía]:[11. Salud pública y seguridad ciudadana]])</f>
        <v>10808.32</v>
      </c>
    </row>
    <row r="513" spans="1:13" x14ac:dyDescent="0.25">
      <c r="A513" s="66" t="s">
        <v>8049</v>
      </c>
      <c r="B513" s="19"/>
      <c r="C513" s="19"/>
      <c r="D513" s="19">
        <v>495</v>
      </c>
      <c r="E513" s="19"/>
      <c r="F513" s="19"/>
      <c r="G513" s="19"/>
      <c r="H513" s="19"/>
      <c r="I513" s="19"/>
      <c r="J513" s="19"/>
      <c r="K513" s="19"/>
      <c r="L513" s="19"/>
      <c r="M513" s="23">
        <f>SUM(Tabla2[[#This Row],[01. Alcaldía]:[11. Salud pública y seguridad ciudadana]])</f>
        <v>495</v>
      </c>
    </row>
    <row r="514" spans="1:13" x14ac:dyDescent="0.25">
      <c r="A514" s="66" t="s">
        <v>8448</v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>
        <v>1500</v>
      </c>
      <c r="L514" s="19"/>
      <c r="M514" s="23">
        <f>SUM(Tabla2[[#This Row],[01. Alcaldía]:[11. Salud pública y seguridad ciudadana]])</f>
        <v>1500</v>
      </c>
    </row>
    <row r="515" spans="1:13" x14ac:dyDescent="0.25">
      <c r="A515" s="66" t="s">
        <v>293</v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>
        <v>5940</v>
      </c>
      <c r="M515" s="23">
        <f>SUM(Tabla2[[#This Row],[01. Alcaldía]:[11. Salud pública y seguridad ciudadana]])</f>
        <v>5940</v>
      </c>
    </row>
    <row r="516" spans="1:13" x14ac:dyDescent="0.25">
      <c r="A516" s="66" t="s">
        <v>7694</v>
      </c>
      <c r="B516" s="19"/>
      <c r="C516" s="19"/>
      <c r="D516" s="19">
        <v>15487</v>
      </c>
      <c r="E516" s="19"/>
      <c r="F516" s="19"/>
      <c r="G516" s="19">
        <v>5855.34</v>
      </c>
      <c r="H516" s="19"/>
      <c r="I516" s="19"/>
      <c r="J516" s="19"/>
      <c r="K516" s="19"/>
      <c r="L516" s="19"/>
      <c r="M516" s="23">
        <f>SUM(Tabla2[[#This Row],[01. Alcaldía]:[11. Salud pública y seguridad ciudadana]])</f>
        <v>21342.34</v>
      </c>
    </row>
    <row r="517" spans="1:13" x14ac:dyDescent="0.25">
      <c r="A517" s="66" t="s">
        <v>873</v>
      </c>
      <c r="B517" s="19"/>
      <c r="C517" s="19"/>
      <c r="D517" s="19"/>
      <c r="E517" s="19">
        <v>4708.42</v>
      </c>
      <c r="F517" s="19"/>
      <c r="G517" s="19"/>
      <c r="H517" s="19"/>
      <c r="I517" s="19"/>
      <c r="J517" s="19"/>
      <c r="K517" s="19"/>
      <c r="L517" s="19"/>
      <c r="M517" s="23">
        <f>SUM(Tabla2[[#This Row],[01. Alcaldía]:[11. Salud pública y seguridad ciudadana]])</f>
        <v>4708.42</v>
      </c>
    </row>
    <row r="518" spans="1:13" x14ac:dyDescent="0.25">
      <c r="A518" s="66" t="s">
        <v>7423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>
        <v>160.79</v>
      </c>
      <c r="M518" s="23">
        <f>SUM(Tabla2[[#This Row],[01. Alcaldía]:[11. Salud pública y seguridad ciudadana]])</f>
        <v>160.79</v>
      </c>
    </row>
    <row r="519" spans="1:13" x14ac:dyDescent="0.25">
      <c r="A519" s="66" t="s">
        <v>1901</v>
      </c>
      <c r="B519" s="19">
        <v>0</v>
      </c>
      <c r="C519" s="19"/>
      <c r="D519" s="19">
        <v>0</v>
      </c>
      <c r="E519" s="19"/>
      <c r="F519" s="19"/>
      <c r="G519" s="19"/>
      <c r="H519" s="19"/>
      <c r="I519" s="19"/>
      <c r="J519" s="19"/>
      <c r="K519" s="19"/>
      <c r="L519" s="19"/>
      <c r="M519" s="23">
        <f>SUM(Tabla2[[#This Row],[01. Alcaldía]:[11. Salud pública y seguridad ciudadana]])</f>
        <v>0</v>
      </c>
    </row>
    <row r="520" spans="1:13" x14ac:dyDescent="0.25">
      <c r="A520" s="66" t="s">
        <v>8230</v>
      </c>
      <c r="B520" s="19"/>
      <c r="C520" s="19"/>
      <c r="D520" s="19"/>
      <c r="E520" s="19"/>
      <c r="F520" s="19"/>
      <c r="G520" s="19"/>
      <c r="H520" s="19"/>
      <c r="I520" s="19"/>
      <c r="J520" s="19">
        <v>997.15</v>
      </c>
      <c r="K520" s="19"/>
      <c r="L520" s="19"/>
      <c r="M520" s="23">
        <f>SUM(Tabla2[[#This Row],[01. Alcaldía]:[11. Salud pública y seguridad ciudadana]])</f>
        <v>997.15</v>
      </c>
    </row>
    <row r="521" spans="1:13" x14ac:dyDescent="0.25">
      <c r="A521" s="66" t="s">
        <v>5386</v>
      </c>
      <c r="B521" s="19"/>
      <c r="C521" s="19">
        <v>1573</v>
      </c>
      <c r="D521" s="19">
        <v>3267</v>
      </c>
      <c r="E521" s="19"/>
      <c r="F521" s="19"/>
      <c r="G521" s="19"/>
      <c r="H521" s="19"/>
      <c r="I521" s="19"/>
      <c r="J521" s="19"/>
      <c r="K521" s="19"/>
      <c r="L521" s="19"/>
      <c r="M521" s="23">
        <f>SUM(Tabla2[[#This Row],[01. Alcaldía]:[11. Salud pública y seguridad ciudadana]])</f>
        <v>4840</v>
      </c>
    </row>
    <row r="522" spans="1:13" x14ac:dyDescent="0.25">
      <c r="A522" s="66" t="s">
        <v>5007</v>
      </c>
      <c r="B522" s="19">
        <v>7018</v>
      </c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23">
        <f>SUM(Tabla2[[#This Row],[01. Alcaldía]:[11. Salud pública y seguridad ciudadana]])</f>
        <v>7018</v>
      </c>
    </row>
    <row r="523" spans="1:13" x14ac:dyDescent="0.25">
      <c r="A523" s="66" t="s">
        <v>1070</v>
      </c>
      <c r="B523" s="19">
        <v>121</v>
      </c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23">
        <f>SUM(Tabla2[[#This Row],[01. Alcaldía]:[11. Salud pública y seguridad ciudadana]])</f>
        <v>121</v>
      </c>
    </row>
    <row r="524" spans="1:13" x14ac:dyDescent="0.25">
      <c r="A524" s="66" t="s">
        <v>3924</v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>
        <v>1391.5</v>
      </c>
      <c r="L524" s="19"/>
      <c r="M524" s="23">
        <f>SUM(Tabla2[[#This Row],[01. Alcaldía]:[11. Salud pública y seguridad ciudadana]])</f>
        <v>1391.5</v>
      </c>
    </row>
    <row r="525" spans="1:13" x14ac:dyDescent="0.25">
      <c r="A525" s="66" t="s">
        <v>8169</v>
      </c>
      <c r="B525" s="19"/>
      <c r="C525" s="19"/>
      <c r="D525" s="19">
        <v>605</v>
      </c>
      <c r="E525" s="19"/>
      <c r="F525" s="19"/>
      <c r="G525" s="19"/>
      <c r="H525" s="19"/>
      <c r="I525" s="19"/>
      <c r="J525" s="19"/>
      <c r="K525" s="19"/>
      <c r="L525" s="19"/>
      <c r="M525" s="23">
        <f>SUM(Tabla2[[#This Row],[01. Alcaldía]:[11. Salud pública y seguridad ciudadana]])</f>
        <v>605</v>
      </c>
    </row>
    <row r="526" spans="1:13" x14ac:dyDescent="0.25">
      <c r="A526" s="66" t="s">
        <v>3171</v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>
        <v>8243.59</v>
      </c>
      <c r="M526" s="23">
        <f>SUM(Tabla2[[#This Row],[01. Alcaldía]:[11. Salud pública y seguridad ciudadana]])</f>
        <v>8243.59</v>
      </c>
    </row>
    <row r="527" spans="1:13" x14ac:dyDescent="0.25">
      <c r="A527" s="66" t="s">
        <v>8664</v>
      </c>
      <c r="B527" s="19"/>
      <c r="C527" s="19"/>
      <c r="D527" s="19"/>
      <c r="E527" s="19"/>
      <c r="F527" s="19"/>
      <c r="G527" s="19"/>
      <c r="H527" s="19"/>
      <c r="I527" s="19"/>
      <c r="J527" s="19">
        <v>6050</v>
      </c>
      <c r="K527" s="19"/>
      <c r="L527" s="19"/>
      <c r="M527" s="23">
        <f>SUM(Tabla2[[#This Row],[01. Alcaldía]:[11. Salud pública y seguridad ciudadana]])</f>
        <v>6050</v>
      </c>
    </row>
    <row r="528" spans="1:13" x14ac:dyDescent="0.25">
      <c r="A528" s="66" t="s">
        <v>51</v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>
        <v>6655</v>
      </c>
      <c r="M528" s="23">
        <f>SUM(Tabla2[[#This Row],[01. Alcaldía]:[11. Salud pública y seguridad ciudadana]])</f>
        <v>6655</v>
      </c>
    </row>
    <row r="529" spans="1:13" x14ac:dyDescent="0.25">
      <c r="A529" s="66" t="s">
        <v>6922</v>
      </c>
      <c r="B529" s="19"/>
      <c r="C529" s="19"/>
      <c r="D529" s="19">
        <v>1694</v>
      </c>
      <c r="E529" s="19"/>
      <c r="F529" s="19"/>
      <c r="G529" s="19"/>
      <c r="H529" s="19"/>
      <c r="I529" s="19"/>
      <c r="J529" s="19"/>
      <c r="K529" s="19"/>
      <c r="L529" s="19"/>
      <c r="M529" s="23">
        <f>SUM(Tabla2[[#This Row],[01. Alcaldía]:[11. Salud pública y seguridad ciudadana]])</f>
        <v>1694</v>
      </c>
    </row>
    <row r="530" spans="1:13" x14ac:dyDescent="0.25">
      <c r="A530" s="66" t="s">
        <v>6191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>
        <v>4314.62</v>
      </c>
      <c r="M530" s="23">
        <f>SUM(Tabla2[[#This Row],[01. Alcaldía]:[11. Salud pública y seguridad ciudadana]])</f>
        <v>4314.62</v>
      </c>
    </row>
    <row r="531" spans="1:13" x14ac:dyDescent="0.25">
      <c r="A531" s="66" t="s">
        <v>877</v>
      </c>
      <c r="B531" s="19"/>
      <c r="C531" s="19"/>
      <c r="D531" s="19"/>
      <c r="E531" s="19"/>
      <c r="F531" s="19">
        <v>14.52</v>
      </c>
      <c r="G531" s="19"/>
      <c r="H531" s="19"/>
      <c r="I531" s="19"/>
      <c r="J531" s="19"/>
      <c r="K531" s="19"/>
      <c r="L531" s="19"/>
      <c r="M531" s="23">
        <f>SUM(Tabla2[[#This Row],[01. Alcaldía]:[11. Salud pública y seguridad ciudadana]])</f>
        <v>14.52</v>
      </c>
    </row>
    <row r="532" spans="1:13" x14ac:dyDescent="0.25">
      <c r="A532" s="66" t="s">
        <v>8460</v>
      </c>
      <c r="B532" s="19"/>
      <c r="C532" s="19"/>
      <c r="D532" s="19">
        <v>1588.13</v>
      </c>
      <c r="E532" s="19"/>
      <c r="F532" s="19"/>
      <c r="G532" s="19"/>
      <c r="H532" s="19"/>
      <c r="I532" s="19"/>
      <c r="J532" s="19"/>
      <c r="K532" s="19"/>
      <c r="L532" s="19"/>
      <c r="M532" s="23">
        <f>SUM(Tabla2[[#This Row],[01. Alcaldía]:[11. Salud pública y seguridad ciudadana]])</f>
        <v>1588.13</v>
      </c>
    </row>
    <row r="533" spans="1:13" x14ac:dyDescent="0.25">
      <c r="A533" s="66" t="s">
        <v>5846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>
        <v>550</v>
      </c>
      <c r="L533" s="19"/>
      <c r="M533" s="23">
        <f>SUM(Tabla2[[#This Row],[01. Alcaldía]:[11. Salud pública y seguridad ciudadana]])</f>
        <v>550</v>
      </c>
    </row>
    <row r="534" spans="1:13" x14ac:dyDescent="0.25">
      <c r="A534" s="66" t="s">
        <v>1865</v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>
        <v>769</v>
      </c>
      <c r="M534" s="23">
        <f>SUM(Tabla2[[#This Row],[01. Alcaldía]:[11. Salud pública y seguridad ciudadana]])</f>
        <v>769</v>
      </c>
    </row>
    <row r="535" spans="1:13" x14ac:dyDescent="0.25">
      <c r="A535" s="66" t="s">
        <v>7852</v>
      </c>
      <c r="B535" s="19">
        <v>17545</v>
      </c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23">
        <f>SUM(Tabla2[[#This Row],[01. Alcaldía]:[11. Salud pública y seguridad ciudadana]])</f>
        <v>17545</v>
      </c>
    </row>
    <row r="536" spans="1:13" x14ac:dyDescent="0.25">
      <c r="A536" s="66" t="s">
        <v>1937</v>
      </c>
      <c r="B536" s="19"/>
      <c r="C536" s="19"/>
      <c r="D536" s="19">
        <v>990</v>
      </c>
      <c r="E536" s="19"/>
      <c r="F536" s="19"/>
      <c r="G536" s="19"/>
      <c r="H536" s="19"/>
      <c r="I536" s="19"/>
      <c r="J536" s="19"/>
      <c r="K536" s="19"/>
      <c r="L536" s="19"/>
      <c r="M536" s="23">
        <f>SUM(Tabla2[[#This Row],[01. Alcaldía]:[11. Salud pública y seguridad ciudadana]])</f>
        <v>990</v>
      </c>
    </row>
    <row r="537" spans="1:13" x14ac:dyDescent="0.25">
      <c r="A537" s="66" t="s">
        <v>35</v>
      </c>
      <c r="B537" s="19"/>
      <c r="C537" s="19"/>
      <c r="D537" s="19"/>
      <c r="E537" s="19"/>
      <c r="F537" s="19"/>
      <c r="G537" s="19">
        <v>272.25</v>
      </c>
      <c r="H537" s="19"/>
      <c r="I537" s="19"/>
      <c r="J537" s="19"/>
      <c r="K537" s="19">
        <v>1500</v>
      </c>
      <c r="L537" s="19"/>
      <c r="M537" s="23">
        <f>SUM(Tabla2[[#This Row],[01. Alcaldía]:[11. Salud pública y seguridad ciudadana]])</f>
        <v>1772.25</v>
      </c>
    </row>
    <row r="538" spans="1:13" x14ac:dyDescent="0.25">
      <c r="A538" s="66" t="s">
        <v>341</v>
      </c>
      <c r="B538" s="19"/>
      <c r="C538" s="19"/>
      <c r="D538" s="19"/>
      <c r="E538" s="19"/>
      <c r="F538" s="19"/>
      <c r="G538" s="19">
        <v>757.9</v>
      </c>
      <c r="H538" s="19"/>
      <c r="I538" s="19"/>
      <c r="J538" s="19"/>
      <c r="K538" s="19"/>
      <c r="L538" s="19"/>
      <c r="M538" s="23">
        <f>SUM(Tabla2[[#This Row],[01. Alcaldía]:[11. Salud pública y seguridad ciudadana]])</f>
        <v>757.9</v>
      </c>
    </row>
    <row r="539" spans="1:13" x14ac:dyDescent="0.25">
      <c r="A539" s="66" t="s">
        <v>32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>
        <v>1833.36</v>
      </c>
      <c r="M539" s="23">
        <f>SUM(Tabla2[[#This Row],[01. Alcaldía]:[11. Salud pública y seguridad ciudadana]])</f>
        <v>1833.36</v>
      </c>
    </row>
    <row r="540" spans="1:13" x14ac:dyDescent="0.25">
      <c r="A540" s="66" t="s">
        <v>3445</v>
      </c>
      <c r="B540" s="19"/>
      <c r="C540" s="19"/>
      <c r="D540" s="19"/>
      <c r="E540" s="19">
        <v>1500</v>
      </c>
      <c r="F540" s="19"/>
      <c r="G540" s="19"/>
      <c r="H540" s="19"/>
      <c r="I540" s="19"/>
      <c r="J540" s="19"/>
      <c r="K540" s="19"/>
      <c r="L540" s="19"/>
      <c r="M540" s="23">
        <f>SUM(Tabla2[[#This Row],[01. Alcaldía]:[11. Salud pública y seguridad ciudadana]])</f>
        <v>1500</v>
      </c>
    </row>
    <row r="541" spans="1:13" x14ac:dyDescent="0.25">
      <c r="A541" s="66" t="s">
        <v>8115</v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>
        <v>2845.92</v>
      </c>
      <c r="L541" s="19"/>
      <c r="M541" s="23">
        <f>SUM(Tabla2[[#This Row],[01. Alcaldía]:[11. Salud pública y seguridad ciudadana]])</f>
        <v>2845.92</v>
      </c>
    </row>
    <row r="542" spans="1:13" x14ac:dyDescent="0.25">
      <c r="A542" s="66" t="s">
        <v>3086</v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>
        <v>3823.6</v>
      </c>
      <c r="M542" s="23">
        <f>SUM(Tabla2[[#This Row],[01. Alcaldía]:[11. Salud pública y seguridad ciudadana]])</f>
        <v>3823.6</v>
      </c>
    </row>
    <row r="543" spans="1:13" x14ac:dyDescent="0.25">
      <c r="A543" s="66" t="s">
        <v>500</v>
      </c>
      <c r="B543" s="19"/>
      <c r="C543" s="19"/>
      <c r="D543" s="19"/>
      <c r="E543" s="19"/>
      <c r="F543" s="19"/>
      <c r="G543" s="19">
        <v>1176.1199999999999</v>
      </c>
      <c r="H543" s="19"/>
      <c r="I543" s="19"/>
      <c r="J543" s="19"/>
      <c r="K543" s="19"/>
      <c r="L543" s="19"/>
      <c r="M543" s="23">
        <f>SUM(Tabla2[[#This Row],[01. Alcaldía]:[11. Salud pública y seguridad ciudadana]])</f>
        <v>1176.1199999999999</v>
      </c>
    </row>
    <row r="544" spans="1:13" x14ac:dyDescent="0.25">
      <c r="A544" s="66" t="s">
        <v>8420</v>
      </c>
      <c r="B544" s="19"/>
      <c r="C544" s="19">
        <v>10836.24</v>
      </c>
      <c r="D544" s="19"/>
      <c r="E544" s="19"/>
      <c r="F544" s="19"/>
      <c r="G544" s="19"/>
      <c r="H544" s="19"/>
      <c r="I544" s="19"/>
      <c r="J544" s="19"/>
      <c r="K544" s="19"/>
      <c r="L544" s="19"/>
      <c r="M544" s="23">
        <f>SUM(Tabla2[[#This Row],[01. Alcaldía]:[11. Salud pública y seguridad ciudadana]])</f>
        <v>10836.24</v>
      </c>
    </row>
    <row r="545" spans="1:13" x14ac:dyDescent="0.25">
      <c r="A545" s="66" t="s">
        <v>4820</v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>
        <v>2053.0100000000002</v>
      </c>
      <c r="L545" s="19"/>
      <c r="M545" s="23">
        <f>SUM(Tabla2[[#This Row],[01. Alcaldía]:[11. Salud pública y seguridad ciudadana]])</f>
        <v>2053.0100000000002</v>
      </c>
    </row>
    <row r="546" spans="1:13" x14ac:dyDescent="0.25">
      <c r="A546" s="66" t="s">
        <v>5897</v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>
        <v>5374.8200000000006</v>
      </c>
      <c r="M546" s="23">
        <f>SUM(Tabla2[[#This Row],[01. Alcaldía]:[11. Salud pública y seguridad ciudadana]])</f>
        <v>5374.8200000000006</v>
      </c>
    </row>
    <row r="547" spans="1:13" x14ac:dyDescent="0.25">
      <c r="A547" s="66" t="s">
        <v>8723</v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>
        <v>2178</v>
      </c>
      <c r="L547" s="19"/>
      <c r="M547" s="23">
        <f>SUM(Tabla2[[#This Row],[01. Alcaldía]:[11. Salud pública y seguridad ciudadana]])</f>
        <v>2178</v>
      </c>
    </row>
    <row r="548" spans="1:13" x14ac:dyDescent="0.25">
      <c r="A548" s="66" t="s">
        <v>59</v>
      </c>
      <c r="B548" s="19"/>
      <c r="C548" s="19"/>
      <c r="D548" s="19"/>
      <c r="E548" s="19"/>
      <c r="F548" s="19"/>
      <c r="G548" s="19">
        <v>604.99999999999977</v>
      </c>
      <c r="H548" s="19"/>
      <c r="I548" s="19"/>
      <c r="J548" s="19"/>
      <c r="K548" s="19"/>
      <c r="L548" s="19"/>
      <c r="M548" s="23">
        <f>SUM(Tabla2[[#This Row],[01. Alcaldía]:[11. Salud pública y seguridad ciudadana]])</f>
        <v>604.99999999999977</v>
      </c>
    </row>
    <row r="549" spans="1:13" x14ac:dyDescent="0.25">
      <c r="A549" s="66" t="s">
        <v>74</v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>
        <v>1432.05</v>
      </c>
      <c r="M549" s="23">
        <f>SUM(Tabla2[[#This Row],[01. Alcaldía]:[11. Salud pública y seguridad ciudadana]])</f>
        <v>1432.05</v>
      </c>
    </row>
    <row r="550" spans="1:13" x14ac:dyDescent="0.25">
      <c r="A550" s="66" t="s">
        <v>883</v>
      </c>
      <c r="B550" s="19"/>
      <c r="C550" s="19"/>
      <c r="D550" s="19"/>
      <c r="E550" s="19"/>
      <c r="F550" s="19"/>
      <c r="G550" s="19">
        <v>539.13</v>
      </c>
      <c r="H550" s="19"/>
      <c r="I550" s="19"/>
      <c r="J550" s="19"/>
      <c r="K550" s="19">
        <v>387.7</v>
      </c>
      <c r="L550" s="19"/>
      <c r="M550" s="23">
        <f>SUM(Tabla2[[#This Row],[01. Alcaldía]:[11. Salud pública y seguridad ciudadana]])</f>
        <v>926.82999999999993</v>
      </c>
    </row>
    <row r="551" spans="1:13" x14ac:dyDescent="0.25">
      <c r="A551" s="66" t="s">
        <v>5050</v>
      </c>
      <c r="B551" s="19"/>
      <c r="C551" s="19">
        <v>2178</v>
      </c>
      <c r="D551" s="19"/>
      <c r="E551" s="19"/>
      <c r="F551" s="19"/>
      <c r="G551" s="19"/>
      <c r="H551" s="19"/>
      <c r="I551" s="19"/>
      <c r="J551" s="19"/>
      <c r="K551" s="19"/>
      <c r="L551" s="19"/>
      <c r="M551" s="23">
        <f>SUM(Tabla2[[#This Row],[01. Alcaldía]:[11. Salud pública y seguridad ciudadana]])</f>
        <v>2178</v>
      </c>
    </row>
    <row r="552" spans="1:13" x14ac:dyDescent="0.25">
      <c r="A552" s="66" t="s">
        <v>3348</v>
      </c>
      <c r="B552" s="19"/>
      <c r="C552" s="19"/>
      <c r="D552" s="19"/>
      <c r="E552" s="19">
        <v>4840</v>
      </c>
      <c r="F552" s="19"/>
      <c r="G552" s="19"/>
      <c r="H552" s="19"/>
      <c r="I552" s="19"/>
      <c r="J552" s="19"/>
      <c r="K552" s="19"/>
      <c r="L552" s="19"/>
      <c r="M552" s="23">
        <f>SUM(Tabla2[[#This Row],[01. Alcaldía]:[11. Salud pública y seguridad ciudadana]])</f>
        <v>4840</v>
      </c>
    </row>
    <row r="553" spans="1:13" x14ac:dyDescent="0.25">
      <c r="A553" s="66" t="s">
        <v>8729</v>
      </c>
      <c r="B553" s="19"/>
      <c r="C553" s="19"/>
      <c r="D553" s="19"/>
      <c r="E553" s="19"/>
      <c r="F553" s="19"/>
      <c r="G553" s="19"/>
      <c r="H553" s="19"/>
      <c r="I553" s="19"/>
      <c r="J553" s="19">
        <v>2000</v>
      </c>
      <c r="K553" s="19"/>
      <c r="L553" s="19"/>
      <c r="M553" s="23">
        <f>SUM(Tabla2[[#This Row],[01. Alcaldía]:[11. Salud pública y seguridad ciudadana]])</f>
        <v>2000</v>
      </c>
    </row>
    <row r="554" spans="1:13" x14ac:dyDescent="0.25">
      <c r="A554" s="66" t="s">
        <v>8025</v>
      </c>
      <c r="B554" s="19"/>
      <c r="C554" s="19"/>
      <c r="D554" s="19"/>
      <c r="E554" s="19"/>
      <c r="F554" s="19"/>
      <c r="G554" s="19"/>
      <c r="H554" s="19"/>
      <c r="I554" s="19">
        <v>447.7</v>
      </c>
      <c r="J554" s="19"/>
      <c r="K554" s="19"/>
      <c r="L554" s="19"/>
      <c r="M554" s="23">
        <f>SUM(Tabla2[[#This Row],[01. Alcaldía]:[11. Salud pública y seguridad ciudadana]])</f>
        <v>447.7</v>
      </c>
    </row>
    <row r="555" spans="1:13" x14ac:dyDescent="0.25">
      <c r="A555" s="66" t="s">
        <v>5863</v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>
        <v>550</v>
      </c>
      <c r="L555" s="19"/>
      <c r="M555" s="23">
        <f>SUM(Tabla2[[#This Row],[01. Alcaldía]:[11. Salud pública y seguridad ciudadana]])</f>
        <v>550</v>
      </c>
    </row>
    <row r="556" spans="1:13" x14ac:dyDescent="0.25">
      <c r="A556" s="66" t="s">
        <v>374</v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>
        <v>4310.63</v>
      </c>
      <c r="M556" s="23">
        <f>SUM(Tabla2[[#This Row],[01. Alcaldía]:[11. Salud pública y seguridad ciudadana]])</f>
        <v>4310.63</v>
      </c>
    </row>
    <row r="557" spans="1:13" x14ac:dyDescent="0.25">
      <c r="A557" s="66" t="s">
        <v>4410</v>
      </c>
      <c r="B557" s="19"/>
      <c r="C557" s="19"/>
      <c r="D557" s="19"/>
      <c r="E557" s="19"/>
      <c r="F557" s="19"/>
      <c r="G557" s="19"/>
      <c r="H557" s="19">
        <v>7126.9</v>
      </c>
      <c r="I557" s="19"/>
      <c r="J557" s="19"/>
      <c r="K557" s="19"/>
      <c r="L557" s="19"/>
      <c r="M557" s="23">
        <f>SUM(Tabla2[[#This Row],[01. Alcaldía]:[11. Salud pública y seguridad ciudadana]])</f>
        <v>7126.9</v>
      </c>
    </row>
    <row r="558" spans="1:13" x14ac:dyDescent="0.25">
      <c r="A558" s="66" t="s">
        <v>19</v>
      </c>
      <c r="B558" s="19"/>
      <c r="C558" s="19"/>
      <c r="D558" s="19"/>
      <c r="E558" s="19">
        <v>6564.25</v>
      </c>
      <c r="F558" s="19"/>
      <c r="G558" s="19"/>
      <c r="H558" s="19"/>
      <c r="I558" s="19"/>
      <c r="J558" s="19">
        <v>242</v>
      </c>
      <c r="K558" s="19">
        <v>114.16</v>
      </c>
      <c r="L558" s="19">
        <v>8814.85</v>
      </c>
      <c r="M558" s="23">
        <f>SUM(Tabla2[[#This Row],[01. Alcaldía]:[11. Salud pública y seguridad ciudadana]])</f>
        <v>15735.26</v>
      </c>
    </row>
    <row r="559" spans="1:13" x14ac:dyDescent="0.25">
      <c r="A559" s="66" t="s">
        <v>335</v>
      </c>
      <c r="B559" s="19"/>
      <c r="C559" s="19"/>
      <c r="D559" s="19"/>
      <c r="E559" s="19"/>
      <c r="F559" s="19"/>
      <c r="G559" s="19">
        <v>9292.7999999999993</v>
      </c>
      <c r="H559" s="19"/>
      <c r="I559" s="19"/>
      <c r="J559" s="19"/>
      <c r="K559" s="19"/>
      <c r="L559" s="19">
        <v>508.2</v>
      </c>
      <c r="M559" s="23">
        <f>SUM(Tabla2[[#This Row],[01. Alcaldía]:[11. Salud pública y seguridad ciudadana]])</f>
        <v>9801</v>
      </c>
    </row>
    <row r="560" spans="1:13" x14ac:dyDescent="0.25">
      <c r="A560" s="66" t="s">
        <v>4270</v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>
        <v>2918.52</v>
      </c>
      <c r="L560" s="19"/>
      <c r="M560" s="23">
        <f>SUM(Tabla2[[#This Row],[01. Alcaldía]:[11. Salud pública y seguridad ciudadana]])</f>
        <v>2918.52</v>
      </c>
    </row>
    <row r="561" spans="1:13" x14ac:dyDescent="0.25">
      <c r="A561" s="66" t="s">
        <v>5335</v>
      </c>
      <c r="B561" s="19"/>
      <c r="C561" s="19"/>
      <c r="D561" s="19"/>
      <c r="E561" s="19"/>
      <c r="F561" s="19"/>
      <c r="G561" s="19"/>
      <c r="H561" s="19">
        <v>304.33</v>
      </c>
      <c r="I561" s="19"/>
      <c r="J561" s="19"/>
      <c r="K561" s="19"/>
      <c r="L561" s="19"/>
      <c r="M561" s="23">
        <f>SUM(Tabla2[[#This Row],[01. Alcaldía]:[11. Salud pública y seguridad ciudadana]])</f>
        <v>304.33</v>
      </c>
    </row>
    <row r="562" spans="1:13" x14ac:dyDescent="0.25">
      <c r="A562" s="66" t="s">
        <v>3891</v>
      </c>
      <c r="B562" s="19"/>
      <c r="C562" s="19"/>
      <c r="D562" s="19"/>
      <c r="E562" s="19"/>
      <c r="F562" s="19"/>
      <c r="G562" s="19"/>
      <c r="H562" s="19"/>
      <c r="I562" s="19"/>
      <c r="J562" s="19">
        <v>589.6</v>
      </c>
      <c r="K562" s="19"/>
      <c r="L562" s="19"/>
      <c r="M562" s="23">
        <f>SUM(Tabla2[[#This Row],[01. Alcaldía]:[11. Salud pública y seguridad ciudadana]])</f>
        <v>589.6</v>
      </c>
    </row>
    <row r="563" spans="1:13" x14ac:dyDescent="0.25">
      <c r="A563" s="66" t="s">
        <v>887</v>
      </c>
      <c r="B563" s="19"/>
      <c r="C563" s="19"/>
      <c r="D563" s="19"/>
      <c r="E563" s="19"/>
      <c r="F563" s="19"/>
      <c r="G563" s="19">
        <v>4598.3900000000003</v>
      </c>
      <c r="H563" s="19"/>
      <c r="I563" s="19"/>
      <c r="J563" s="19">
        <v>4113.82</v>
      </c>
      <c r="K563" s="19"/>
      <c r="L563" s="19"/>
      <c r="M563" s="23">
        <f>SUM(Tabla2[[#This Row],[01. Alcaldía]:[11. Salud pública y seguridad ciudadana]])</f>
        <v>8712.2099999999991</v>
      </c>
    </row>
    <row r="564" spans="1:13" x14ac:dyDescent="0.25">
      <c r="A564" s="66" t="s">
        <v>5884</v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>
        <v>459.8</v>
      </c>
      <c r="M564" s="23">
        <f>SUM(Tabla2[[#This Row],[01. Alcaldía]:[11. Salud pública y seguridad ciudadana]])</f>
        <v>459.8</v>
      </c>
    </row>
    <row r="565" spans="1:13" x14ac:dyDescent="0.25">
      <c r="A565" s="66" t="s">
        <v>3094</v>
      </c>
      <c r="B565" s="19">
        <v>2420</v>
      </c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23">
        <f>SUM(Tabla2[[#This Row],[01. Alcaldía]:[11. Salud pública y seguridad ciudadana]])</f>
        <v>2420</v>
      </c>
    </row>
    <row r="566" spans="1:13" x14ac:dyDescent="0.25">
      <c r="A566" s="66" t="s">
        <v>1786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>
        <v>1350.3600000000001</v>
      </c>
      <c r="M566" s="23">
        <f>SUM(Tabla2[[#This Row],[01. Alcaldía]:[11. Salud pública y seguridad ciudadana]])</f>
        <v>1350.3600000000001</v>
      </c>
    </row>
    <row r="567" spans="1:13" x14ac:dyDescent="0.25">
      <c r="A567" s="66" t="s">
        <v>890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>
        <v>5602.3</v>
      </c>
      <c r="L567" s="19"/>
      <c r="M567" s="23">
        <f>SUM(Tabla2[[#This Row],[01. Alcaldía]:[11. Salud pública y seguridad ciudadana]])</f>
        <v>5602.3</v>
      </c>
    </row>
    <row r="568" spans="1:13" x14ac:dyDescent="0.25">
      <c r="A568" s="66" t="s">
        <v>1773</v>
      </c>
      <c r="B568" s="19"/>
      <c r="C568" s="19">
        <v>133.1</v>
      </c>
      <c r="D568" s="19"/>
      <c r="E568" s="19"/>
      <c r="F568" s="19"/>
      <c r="G568" s="19"/>
      <c r="H568" s="19"/>
      <c r="I568" s="19"/>
      <c r="J568" s="19"/>
      <c r="K568" s="19"/>
      <c r="L568" s="19"/>
      <c r="M568" s="23">
        <f>SUM(Tabla2[[#This Row],[01. Alcaldía]:[11. Salud pública y seguridad ciudadana]])</f>
        <v>133.1</v>
      </c>
    </row>
    <row r="569" spans="1:13" x14ac:dyDescent="0.25">
      <c r="A569" s="66" t="s">
        <v>8339</v>
      </c>
      <c r="B569" s="19">
        <v>14520</v>
      </c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23">
        <f>SUM(Tabla2[[#This Row],[01. Alcaldía]:[11. Salud pública y seguridad ciudadana]])</f>
        <v>14520</v>
      </c>
    </row>
    <row r="570" spans="1:13" x14ac:dyDescent="0.25">
      <c r="A570" s="66" t="s">
        <v>893</v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>
        <v>0</v>
      </c>
      <c r="M570" s="23">
        <f>SUM(Tabla2[[#This Row],[01. Alcaldía]:[11. Salud pública y seguridad ciudadana]])</f>
        <v>0</v>
      </c>
    </row>
    <row r="571" spans="1:13" x14ac:dyDescent="0.25">
      <c r="A571" s="66" t="s">
        <v>301</v>
      </c>
      <c r="B571" s="19"/>
      <c r="C571" s="19"/>
      <c r="D571" s="19">
        <v>7058.3</v>
      </c>
      <c r="E571" s="19"/>
      <c r="F571" s="19"/>
      <c r="G571" s="19"/>
      <c r="H571" s="19"/>
      <c r="I571" s="19"/>
      <c r="J571" s="19"/>
      <c r="K571" s="19">
        <v>6171</v>
      </c>
      <c r="L571" s="19"/>
      <c r="M571" s="23">
        <f>SUM(Tabla2[[#This Row],[01. Alcaldía]:[11. Salud pública y seguridad ciudadana]])</f>
        <v>13229.3</v>
      </c>
    </row>
    <row r="572" spans="1:13" x14ac:dyDescent="0.25">
      <c r="A572" s="66" t="s">
        <v>894</v>
      </c>
      <c r="B572" s="19"/>
      <c r="C572" s="19"/>
      <c r="D572" s="19"/>
      <c r="E572" s="19"/>
      <c r="F572" s="19"/>
      <c r="G572" s="19"/>
      <c r="H572" s="19">
        <v>16577</v>
      </c>
      <c r="I572" s="19"/>
      <c r="J572" s="19"/>
      <c r="K572" s="19"/>
      <c r="L572" s="19"/>
      <c r="M572" s="23">
        <f>SUM(Tabla2[[#This Row],[01. Alcaldía]:[11. Salud pública y seguridad ciudadana]])</f>
        <v>16577</v>
      </c>
    </row>
    <row r="573" spans="1:13" x14ac:dyDescent="0.25">
      <c r="A573" s="66" t="s">
        <v>48</v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>
        <v>5989.5</v>
      </c>
      <c r="M573" s="23">
        <f>SUM(Tabla2[[#This Row],[01. Alcaldía]:[11. Salud pública y seguridad ciudadana]])</f>
        <v>5989.5</v>
      </c>
    </row>
    <row r="574" spans="1:13" x14ac:dyDescent="0.25">
      <c r="A574" s="66" t="s">
        <v>1903</v>
      </c>
      <c r="B574" s="19">
        <v>5024.16</v>
      </c>
      <c r="C574" s="19"/>
      <c r="D574" s="19">
        <v>445.89</v>
      </c>
      <c r="E574" s="19"/>
      <c r="F574" s="19"/>
      <c r="G574" s="19"/>
      <c r="H574" s="19"/>
      <c r="I574" s="19"/>
      <c r="J574" s="19"/>
      <c r="K574" s="19"/>
      <c r="L574" s="19"/>
      <c r="M574" s="23">
        <f>SUM(Tabla2[[#This Row],[01. Alcaldía]:[11. Salud pública y seguridad ciudadana]])</f>
        <v>5470.05</v>
      </c>
    </row>
    <row r="575" spans="1:13" x14ac:dyDescent="0.25">
      <c r="A575" s="66" t="s">
        <v>896</v>
      </c>
      <c r="B575" s="19">
        <v>9674</v>
      </c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23">
        <f>SUM(Tabla2[[#This Row],[01. Alcaldía]:[11. Salud pública y seguridad ciudadana]])</f>
        <v>9674</v>
      </c>
    </row>
    <row r="576" spans="1:13" x14ac:dyDescent="0.25">
      <c r="A576" s="66" t="s">
        <v>897</v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>
        <v>5844.01</v>
      </c>
      <c r="L576" s="19"/>
      <c r="M576" s="23">
        <f>SUM(Tabla2[[#This Row],[01. Alcaldía]:[11. Salud pública y seguridad ciudadana]])</f>
        <v>5844.01</v>
      </c>
    </row>
    <row r="577" spans="1:13" x14ac:dyDescent="0.25">
      <c r="A577" s="66" t="s">
        <v>3494</v>
      </c>
      <c r="B577" s="19"/>
      <c r="C577" s="19"/>
      <c r="D577" s="19"/>
      <c r="E577" s="19"/>
      <c r="F577" s="19"/>
      <c r="G577" s="19">
        <v>7260</v>
      </c>
      <c r="H577" s="19"/>
      <c r="I577" s="19"/>
      <c r="J577" s="19"/>
      <c r="K577" s="19"/>
      <c r="L577" s="19"/>
      <c r="M577" s="23">
        <f>SUM(Tabla2[[#This Row],[01. Alcaldía]:[11. Salud pública y seguridad ciudadana]])</f>
        <v>7260</v>
      </c>
    </row>
    <row r="578" spans="1:13" x14ac:dyDescent="0.25">
      <c r="A578" s="66" t="s">
        <v>2873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>
        <v>18149</v>
      </c>
      <c r="L578" s="19"/>
      <c r="M578" s="23">
        <f>SUM(Tabla2[[#This Row],[01. Alcaldía]:[11. Salud pública y seguridad ciudadana]])</f>
        <v>18149</v>
      </c>
    </row>
    <row r="579" spans="1:13" x14ac:dyDescent="0.25">
      <c r="A579" s="66" t="s">
        <v>5607</v>
      </c>
      <c r="B579" s="19"/>
      <c r="C579" s="19"/>
      <c r="D579" s="19"/>
      <c r="E579" s="19"/>
      <c r="F579" s="19"/>
      <c r="G579" s="19"/>
      <c r="H579" s="19">
        <v>6999.54</v>
      </c>
      <c r="I579" s="19"/>
      <c r="J579" s="19"/>
      <c r="K579" s="19"/>
      <c r="L579" s="19"/>
      <c r="M579" s="23">
        <f>SUM(Tabla2[[#This Row],[01. Alcaldía]:[11. Salud pública y seguridad ciudadana]])</f>
        <v>6999.54</v>
      </c>
    </row>
    <row r="580" spans="1:13" x14ac:dyDescent="0.25">
      <c r="A580" s="66" t="s">
        <v>284</v>
      </c>
      <c r="B580" s="19"/>
      <c r="C580" s="19"/>
      <c r="D580" s="19"/>
      <c r="E580" s="19">
        <v>1600</v>
      </c>
      <c r="F580" s="19"/>
      <c r="G580" s="19"/>
      <c r="H580" s="19"/>
      <c r="I580" s="19"/>
      <c r="J580" s="19"/>
      <c r="K580" s="19"/>
      <c r="L580" s="19">
        <v>745.8</v>
      </c>
      <c r="M580" s="23">
        <f>SUM(Tabla2[[#This Row],[01. Alcaldía]:[11. Salud pública y seguridad ciudadana]])</f>
        <v>2345.8000000000002</v>
      </c>
    </row>
    <row r="581" spans="1:13" x14ac:dyDescent="0.25">
      <c r="A581" s="66" t="s">
        <v>2295</v>
      </c>
      <c r="B581" s="19">
        <v>2057</v>
      </c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23">
        <f>SUM(Tabla2[[#This Row],[01. Alcaldía]:[11. Salud pública y seguridad ciudadana]])</f>
        <v>2057</v>
      </c>
    </row>
    <row r="582" spans="1:13" x14ac:dyDescent="0.25">
      <c r="A582" s="66" t="s">
        <v>588</v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>
        <v>780</v>
      </c>
      <c r="L582" s="19"/>
      <c r="M582" s="23">
        <f>SUM(Tabla2[[#This Row],[01. Alcaldía]:[11. Salud pública y seguridad ciudadana]])</f>
        <v>780</v>
      </c>
    </row>
    <row r="583" spans="1:13" x14ac:dyDescent="0.25">
      <c r="A583" s="66" t="s">
        <v>3055</v>
      </c>
      <c r="B583" s="19"/>
      <c r="C583" s="19">
        <v>19245.05</v>
      </c>
      <c r="D583" s="19"/>
      <c r="E583" s="19"/>
      <c r="F583" s="19"/>
      <c r="G583" s="19"/>
      <c r="H583" s="19"/>
      <c r="I583" s="19">
        <v>665.5</v>
      </c>
      <c r="J583" s="19"/>
      <c r="K583" s="19"/>
      <c r="L583" s="19"/>
      <c r="M583" s="23">
        <f>SUM(Tabla2[[#This Row],[01. Alcaldía]:[11. Salud pública y seguridad ciudadana]])</f>
        <v>19910.55</v>
      </c>
    </row>
    <row r="584" spans="1:13" x14ac:dyDescent="0.25">
      <c r="A584" s="66" t="s">
        <v>31</v>
      </c>
      <c r="B584" s="19"/>
      <c r="C584" s="19"/>
      <c r="D584" s="19"/>
      <c r="E584" s="19">
        <v>15885.73</v>
      </c>
      <c r="F584" s="19"/>
      <c r="G584" s="19"/>
      <c r="H584" s="19"/>
      <c r="I584" s="19"/>
      <c r="J584" s="19"/>
      <c r="K584" s="19"/>
      <c r="L584" s="19">
        <v>11065.45</v>
      </c>
      <c r="M584" s="23">
        <f>SUM(Tabla2[[#This Row],[01. Alcaldía]:[11. Salud pública y seguridad ciudadana]])</f>
        <v>26951.18</v>
      </c>
    </row>
    <row r="585" spans="1:13" x14ac:dyDescent="0.25">
      <c r="A585" s="66" t="s">
        <v>3382</v>
      </c>
      <c r="B585" s="19"/>
      <c r="C585" s="19"/>
      <c r="D585" s="19"/>
      <c r="E585" s="19"/>
      <c r="F585" s="19"/>
      <c r="G585" s="19">
        <v>847</v>
      </c>
      <c r="H585" s="19"/>
      <c r="I585" s="19"/>
      <c r="J585" s="19"/>
      <c r="K585" s="19"/>
      <c r="L585" s="19"/>
      <c r="M585" s="23">
        <f>SUM(Tabla2[[#This Row],[01. Alcaldía]:[11. Salud pública y seguridad ciudadana]])</f>
        <v>847</v>
      </c>
    </row>
    <row r="586" spans="1:13" x14ac:dyDescent="0.25">
      <c r="A586" s="66" t="s">
        <v>2555</v>
      </c>
      <c r="B586" s="19"/>
      <c r="C586" s="19">
        <v>8401.0300000000007</v>
      </c>
      <c r="D586" s="19"/>
      <c r="E586" s="19"/>
      <c r="F586" s="19"/>
      <c r="G586" s="19"/>
      <c r="H586" s="19"/>
      <c r="I586" s="19"/>
      <c r="J586" s="19"/>
      <c r="K586" s="19"/>
      <c r="L586" s="19"/>
      <c r="M586" s="23">
        <f>SUM(Tabla2[[#This Row],[01. Alcaldía]:[11. Salud pública y seguridad ciudadana]])</f>
        <v>8401.0300000000007</v>
      </c>
    </row>
    <row r="587" spans="1:13" x14ac:dyDescent="0.25">
      <c r="A587" s="66" t="s">
        <v>750</v>
      </c>
      <c r="B587" s="19"/>
      <c r="C587" s="19"/>
      <c r="D587" s="19"/>
      <c r="E587" s="19"/>
      <c r="F587" s="19"/>
      <c r="G587" s="19">
        <v>807.35</v>
      </c>
      <c r="H587" s="19"/>
      <c r="I587" s="19"/>
      <c r="J587" s="19"/>
      <c r="K587" s="19"/>
      <c r="L587" s="19"/>
      <c r="M587" s="23">
        <f>SUM(Tabla2[[#This Row],[01. Alcaldía]:[11. Salud pública y seguridad ciudadana]])</f>
        <v>807.35</v>
      </c>
    </row>
    <row r="588" spans="1:13" x14ac:dyDescent="0.25">
      <c r="A588" s="66" t="s">
        <v>908</v>
      </c>
      <c r="B588" s="19"/>
      <c r="C588" s="19"/>
      <c r="D588" s="19"/>
      <c r="E588" s="19"/>
      <c r="F588" s="19"/>
      <c r="G588" s="19"/>
      <c r="H588" s="19"/>
      <c r="I588" s="19">
        <v>3174.49</v>
      </c>
      <c r="J588" s="19"/>
      <c r="K588" s="19"/>
      <c r="L588" s="19"/>
      <c r="M588" s="23">
        <f>SUM(Tabla2[[#This Row],[01. Alcaldía]:[11. Salud pública y seguridad ciudadana]])</f>
        <v>3174.49</v>
      </c>
    </row>
    <row r="589" spans="1:13" x14ac:dyDescent="0.25">
      <c r="A589" s="66" t="s">
        <v>4287</v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>
        <v>6584.82</v>
      </c>
      <c r="M589" s="23">
        <f>SUM(Tabla2[[#This Row],[01. Alcaldía]:[11. Salud pública y seguridad ciudadana]])</f>
        <v>6584.82</v>
      </c>
    </row>
    <row r="590" spans="1:13" x14ac:dyDescent="0.25">
      <c r="A590" s="66" t="s">
        <v>3911</v>
      </c>
      <c r="B590" s="19"/>
      <c r="C590" s="19"/>
      <c r="D590" s="19"/>
      <c r="E590" s="19"/>
      <c r="F590" s="19"/>
      <c r="G590" s="19"/>
      <c r="H590" s="19"/>
      <c r="I590" s="19">
        <v>86.7</v>
      </c>
      <c r="J590" s="19"/>
      <c r="K590" s="19"/>
      <c r="L590" s="19"/>
      <c r="M590" s="23">
        <f>SUM(Tabla2[[#This Row],[01. Alcaldía]:[11. Salud pública y seguridad ciudadana]])</f>
        <v>86.7</v>
      </c>
    </row>
    <row r="591" spans="1:13" x14ac:dyDescent="0.25">
      <c r="A591" s="66" t="s">
        <v>3783</v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>
        <v>3515.0600000000004</v>
      </c>
      <c r="M591" s="23">
        <f>SUM(Tabla2[[#This Row],[01. Alcaldía]:[11. Salud pública y seguridad ciudadana]])</f>
        <v>3515.0600000000004</v>
      </c>
    </row>
    <row r="592" spans="1:13" x14ac:dyDescent="0.25">
      <c r="A592" s="66" t="s">
        <v>4657</v>
      </c>
      <c r="B592" s="19">
        <v>6048.79</v>
      </c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23">
        <f>SUM(Tabla2[[#This Row],[01. Alcaldía]:[11. Salud pública y seguridad ciudadana]])</f>
        <v>6048.79</v>
      </c>
    </row>
    <row r="593" spans="1:13" x14ac:dyDescent="0.25">
      <c r="A593" s="66" t="s">
        <v>4058</v>
      </c>
      <c r="B593" s="19"/>
      <c r="C593" s="19"/>
      <c r="D593" s="19"/>
      <c r="E593" s="19"/>
      <c r="F593" s="19"/>
      <c r="G593" s="19">
        <v>5747.5</v>
      </c>
      <c r="H593" s="19"/>
      <c r="I593" s="19"/>
      <c r="J593" s="19"/>
      <c r="K593" s="19"/>
      <c r="L593" s="19"/>
      <c r="M593" s="23">
        <f>SUM(Tabla2[[#This Row],[01. Alcaldía]:[11. Salud pública y seguridad ciudadana]])</f>
        <v>5747.5</v>
      </c>
    </row>
    <row r="594" spans="1:13" x14ac:dyDescent="0.25">
      <c r="A594" s="66" t="s">
        <v>4631</v>
      </c>
      <c r="B594" s="19"/>
      <c r="C594" s="19"/>
      <c r="D594" s="19">
        <v>605</v>
      </c>
      <c r="E594" s="19"/>
      <c r="F594" s="19"/>
      <c r="G594" s="19"/>
      <c r="H594" s="19"/>
      <c r="I594" s="19"/>
      <c r="J594" s="19"/>
      <c r="K594" s="19"/>
      <c r="L594" s="19"/>
      <c r="M594" s="23">
        <f>SUM(Tabla2[[#This Row],[01. Alcaldía]:[11. Salud pública y seguridad ciudadana]])</f>
        <v>605</v>
      </c>
    </row>
    <row r="595" spans="1:13" x14ac:dyDescent="0.25">
      <c r="A595" s="66" t="s">
        <v>777</v>
      </c>
      <c r="B595" s="19"/>
      <c r="C595" s="19"/>
      <c r="D595" s="19"/>
      <c r="E595" s="19"/>
      <c r="F595" s="19"/>
      <c r="G595" s="19">
        <v>5849.26</v>
      </c>
      <c r="H595" s="19"/>
      <c r="I595" s="19"/>
      <c r="J595" s="19"/>
      <c r="K595" s="19"/>
      <c r="L595" s="19"/>
      <c r="M595" s="23">
        <f>SUM(Tabla2[[#This Row],[01. Alcaldía]:[11. Salud pública y seguridad ciudadana]])</f>
        <v>5849.26</v>
      </c>
    </row>
    <row r="596" spans="1:13" x14ac:dyDescent="0.25">
      <c r="A596" s="66" t="s">
        <v>20</v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>
        <v>17604.290000000005</v>
      </c>
      <c r="L596" s="19">
        <v>1573</v>
      </c>
      <c r="M596" s="23">
        <f>SUM(Tabla2[[#This Row],[01. Alcaldía]:[11. Salud pública y seguridad ciudadana]])</f>
        <v>19177.290000000005</v>
      </c>
    </row>
    <row r="597" spans="1:13" x14ac:dyDescent="0.25">
      <c r="A597" s="66" t="s">
        <v>914</v>
      </c>
      <c r="B597" s="19"/>
      <c r="C597" s="19">
        <v>6171</v>
      </c>
      <c r="D597" s="19"/>
      <c r="E597" s="19"/>
      <c r="F597" s="19">
        <v>17303</v>
      </c>
      <c r="G597" s="19"/>
      <c r="H597" s="19"/>
      <c r="I597" s="19"/>
      <c r="J597" s="19"/>
      <c r="K597" s="19"/>
      <c r="L597" s="19"/>
      <c r="M597" s="23">
        <f>SUM(Tabla2[[#This Row],[01. Alcaldía]:[11. Salud pública y seguridad ciudadana]])</f>
        <v>23474</v>
      </c>
    </row>
    <row r="598" spans="1:13" x14ac:dyDescent="0.25">
      <c r="A598" s="66" t="s">
        <v>3295</v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>
        <v>1606.58</v>
      </c>
      <c r="L598" s="19"/>
      <c r="M598" s="23">
        <f>SUM(Tabla2[[#This Row],[01. Alcaldía]:[11. Salud pública y seguridad ciudadana]])</f>
        <v>1606.58</v>
      </c>
    </row>
    <row r="599" spans="1:13" x14ac:dyDescent="0.25">
      <c r="A599" s="66" t="s">
        <v>4822</v>
      </c>
      <c r="B599" s="19"/>
      <c r="C599" s="19"/>
      <c r="D599" s="19"/>
      <c r="E599" s="19"/>
      <c r="F599" s="19"/>
      <c r="G599" s="19"/>
      <c r="H599" s="19"/>
      <c r="I599" s="19"/>
      <c r="J599" s="19">
        <v>2653.0499999999997</v>
      </c>
      <c r="K599" s="19"/>
      <c r="L599" s="19"/>
      <c r="M599" s="23">
        <f>SUM(Tabla2[[#This Row],[01. Alcaldía]:[11. Salud pública y seguridad ciudadana]])</f>
        <v>2653.0499999999997</v>
      </c>
    </row>
    <row r="600" spans="1:13" x14ac:dyDescent="0.25">
      <c r="A600" s="66" t="s">
        <v>365</v>
      </c>
      <c r="B600" s="19"/>
      <c r="C600" s="19"/>
      <c r="D600" s="19"/>
      <c r="E600" s="19">
        <v>1379.4</v>
      </c>
      <c r="F600" s="19"/>
      <c r="G600" s="19"/>
      <c r="H600" s="19"/>
      <c r="I600" s="19"/>
      <c r="J600" s="19"/>
      <c r="K600" s="19"/>
      <c r="L600" s="19"/>
      <c r="M600" s="23">
        <f>SUM(Tabla2[[#This Row],[01. Alcaldía]:[11. Salud pública y seguridad ciudadana]])</f>
        <v>1379.4</v>
      </c>
    </row>
    <row r="601" spans="1:13" x14ac:dyDescent="0.25">
      <c r="A601" s="66" t="s">
        <v>3774</v>
      </c>
      <c r="B601" s="19"/>
      <c r="C601" s="19"/>
      <c r="D601" s="19"/>
      <c r="E601" s="19"/>
      <c r="F601" s="19"/>
      <c r="G601" s="19">
        <v>5989.5</v>
      </c>
      <c r="H601" s="19"/>
      <c r="I601" s="19"/>
      <c r="J601" s="19"/>
      <c r="K601" s="19">
        <v>10000</v>
      </c>
      <c r="L601" s="19"/>
      <c r="M601" s="23">
        <f>SUM(Tabla2[[#This Row],[01. Alcaldía]:[11. Salud pública y seguridad ciudadana]])</f>
        <v>15989.5</v>
      </c>
    </row>
    <row r="602" spans="1:13" x14ac:dyDescent="0.25">
      <c r="A602" s="66" t="s">
        <v>916</v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>
        <v>580.79999999999995</v>
      </c>
      <c r="M602" s="23">
        <f>SUM(Tabla2[[#This Row],[01. Alcaldía]:[11. Salud pública y seguridad ciudadana]])</f>
        <v>580.79999999999995</v>
      </c>
    </row>
    <row r="603" spans="1:13" x14ac:dyDescent="0.25">
      <c r="A603" s="66" t="s">
        <v>8036</v>
      </c>
      <c r="B603" s="19"/>
      <c r="C603" s="19"/>
      <c r="D603" s="19"/>
      <c r="E603" s="19"/>
      <c r="F603" s="19"/>
      <c r="G603" s="19"/>
      <c r="H603" s="19"/>
      <c r="I603" s="19"/>
      <c r="J603" s="19">
        <v>968</v>
      </c>
      <c r="K603" s="19"/>
      <c r="L603" s="19"/>
      <c r="M603" s="23">
        <f>SUM(Tabla2[[#This Row],[01. Alcaldía]:[11. Salud pública y seguridad ciudadana]])</f>
        <v>968</v>
      </c>
    </row>
    <row r="604" spans="1:13" x14ac:dyDescent="0.25">
      <c r="A604" s="66" t="s">
        <v>5495</v>
      </c>
      <c r="B604" s="19"/>
      <c r="C604" s="19"/>
      <c r="D604" s="19"/>
      <c r="E604" s="19"/>
      <c r="F604" s="19"/>
      <c r="G604" s="19"/>
      <c r="H604" s="19">
        <v>750</v>
      </c>
      <c r="I604" s="19"/>
      <c r="J604" s="19"/>
      <c r="K604" s="19"/>
      <c r="L604" s="19"/>
      <c r="M604" s="23">
        <f>SUM(Tabla2[[#This Row],[01. Alcaldía]:[11. Salud pública y seguridad ciudadana]])</f>
        <v>750</v>
      </c>
    </row>
    <row r="605" spans="1:13" x14ac:dyDescent="0.25">
      <c r="A605" s="66" t="s">
        <v>8485</v>
      </c>
      <c r="B605" s="19">
        <v>1815</v>
      </c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23">
        <f>SUM(Tabla2[[#This Row],[01. Alcaldía]:[11. Salud pública y seguridad ciudadana]])</f>
        <v>1815</v>
      </c>
    </row>
    <row r="606" spans="1:13" x14ac:dyDescent="0.25">
      <c r="A606" s="66" t="s">
        <v>1019</v>
      </c>
      <c r="B606" s="19"/>
      <c r="C606" s="19"/>
      <c r="D606" s="19"/>
      <c r="E606" s="19"/>
      <c r="F606" s="19"/>
      <c r="G606" s="19">
        <v>721.16</v>
      </c>
      <c r="H606" s="19"/>
      <c r="I606" s="19"/>
      <c r="J606" s="19"/>
      <c r="K606" s="19"/>
      <c r="L606" s="19"/>
      <c r="M606" s="23">
        <f>SUM(Tabla2[[#This Row],[01. Alcaldía]:[11. Salud pública y seguridad ciudadana]])</f>
        <v>721.16</v>
      </c>
    </row>
    <row r="607" spans="1:13" x14ac:dyDescent="0.25">
      <c r="A607" s="66" t="s">
        <v>5712</v>
      </c>
      <c r="B607" s="19"/>
      <c r="C607" s="19"/>
      <c r="D607" s="19"/>
      <c r="E607" s="19"/>
      <c r="F607" s="19"/>
      <c r="G607" s="19">
        <v>1565.01</v>
      </c>
      <c r="H607" s="19"/>
      <c r="I607" s="19"/>
      <c r="J607" s="19"/>
      <c r="K607" s="19"/>
      <c r="L607" s="19"/>
      <c r="M607" s="23">
        <f>SUM(Tabla2[[#This Row],[01. Alcaldía]:[11. Salud pública y seguridad ciudadana]])</f>
        <v>1565.01</v>
      </c>
    </row>
    <row r="608" spans="1:13" x14ac:dyDescent="0.25">
      <c r="A608" s="66" t="s">
        <v>3679</v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>
        <v>8000</v>
      </c>
      <c r="M608" s="23">
        <f>SUM(Tabla2[[#This Row],[01. Alcaldía]:[11. Salud pública y seguridad ciudadana]])</f>
        <v>8000</v>
      </c>
    </row>
    <row r="609" spans="1:13" x14ac:dyDescent="0.25">
      <c r="A609" s="66" t="s">
        <v>336</v>
      </c>
      <c r="B609" s="19">
        <v>89</v>
      </c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23">
        <f>SUM(Tabla2[[#This Row],[01. Alcaldía]:[11. Salud pública y seguridad ciudadana]])</f>
        <v>89</v>
      </c>
    </row>
    <row r="610" spans="1:13" x14ac:dyDescent="0.25">
      <c r="A610" s="66" t="s">
        <v>2776</v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>
        <v>15840</v>
      </c>
      <c r="M610" s="23">
        <f>SUM(Tabla2[[#This Row],[01. Alcaldía]:[11. Salud pública y seguridad ciudadana]])</f>
        <v>15840</v>
      </c>
    </row>
    <row r="611" spans="1:13" x14ac:dyDescent="0.25">
      <c r="A611" s="66" t="s">
        <v>4348</v>
      </c>
      <c r="B611" s="19"/>
      <c r="C611" s="19"/>
      <c r="D611" s="19"/>
      <c r="E611" s="19"/>
      <c r="F611" s="19"/>
      <c r="G611" s="19"/>
      <c r="H611" s="19"/>
      <c r="I611" s="19">
        <v>1573</v>
      </c>
      <c r="J611" s="19"/>
      <c r="K611" s="19"/>
      <c r="L611" s="19"/>
      <c r="M611" s="23">
        <f>SUM(Tabla2[[#This Row],[01. Alcaldía]:[11. Salud pública y seguridad ciudadana]])</f>
        <v>1573</v>
      </c>
    </row>
    <row r="612" spans="1:13" x14ac:dyDescent="0.25">
      <c r="A612" s="66" t="s">
        <v>3740</v>
      </c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>
        <v>843.02</v>
      </c>
      <c r="M612" s="23">
        <f>SUM(Tabla2[[#This Row],[01. Alcaldía]:[11. Salud pública y seguridad ciudadana]])</f>
        <v>843.02</v>
      </c>
    </row>
    <row r="613" spans="1:13" x14ac:dyDescent="0.25">
      <c r="A613" s="66" t="s">
        <v>6219</v>
      </c>
      <c r="B613" s="19">
        <v>1996.5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23">
        <f>SUM(Tabla2[[#This Row],[01. Alcaldía]:[11. Salud pública y seguridad ciudadana]])</f>
        <v>1996.5</v>
      </c>
    </row>
    <row r="614" spans="1:13" x14ac:dyDescent="0.25">
      <c r="A614" s="66" t="s">
        <v>4710</v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>
        <v>16128.2</v>
      </c>
      <c r="M614" s="23">
        <f>SUM(Tabla2[[#This Row],[01. Alcaldía]:[11. Salud pública y seguridad ciudadana]])</f>
        <v>16128.2</v>
      </c>
    </row>
    <row r="615" spans="1:13" x14ac:dyDescent="0.25">
      <c r="A615" s="66" t="s">
        <v>917</v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>
        <v>5759.6</v>
      </c>
      <c r="M615" s="23">
        <f>SUM(Tabla2[[#This Row],[01. Alcaldía]:[11. Salud pública y seguridad ciudadana]])</f>
        <v>5759.6</v>
      </c>
    </row>
    <row r="616" spans="1:13" x14ac:dyDescent="0.25">
      <c r="A616" s="66" t="s">
        <v>3451</v>
      </c>
      <c r="B616" s="19"/>
      <c r="C616" s="19"/>
      <c r="D616" s="19"/>
      <c r="E616" s="19">
        <v>4720</v>
      </c>
      <c r="F616" s="19"/>
      <c r="G616" s="19"/>
      <c r="H616" s="19"/>
      <c r="I616" s="19"/>
      <c r="J616" s="19"/>
      <c r="K616" s="19"/>
      <c r="L616" s="19"/>
      <c r="M616" s="23">
        <f>SUM(Tabla2[[#This Row],[01. Alcaldía]:[11. Salud pública y seguridad ciudadana]])</f>
        <v>4720</v>
      </c>
    </row>
    <row r="617" spans="1:13" x14ac:dyDescent="0.25">
      <c r="A617" s="66" t="s">
        <v>4126</v>
      </c>
      <c r="B617" s="19"/>
      <c r="C617" s="19"/>
      <c r="D617" s="19"/>
      <c r="E617" s="19"/>
      <c r="F617" s="19">
        <v>2178</v>
      </c>
      <c r="G617" s="19">
        <v>462.22</v>
      </c>
      <c r="H617" s="19"/>
      <c r="I617" s="19"/>
      <c r="J617" s="19"/>
      <c r="K617" s="19"/>
      <c r="L617" s="19"/>
      <c r="M617" s="23">
        <f>SUM(Tabla2[[#This Row],[01. Alcaldía]:[11. Salud pública y seguridad ciudadana]])</f>
        <v>2640.2200000000003</v>
      </c>
    </row>
    <row r="618" spans="1:13" x14ac:dyDescent="0.25">
      <c r="A618" s="66" t="s">
        <v>3554</v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>
        <v>423.5</v>
      </c>
      <c r="L618" s="19"/>
      <c r="M618" s="23">
        <f>SUM(Tabla2[[#This Row],[01. Alcaldía]:[11. Salud pública y seguridad ciudadana]])</f>
        <v>423.5</v>
      </c>
    </row>
    <row r="619" spans="1:13" x14ac:dyDescent="0.25">
      <c r="A619" s="66" t="s">
        <v>73</v>
      </c>
      <c r="B619" s="19"/>
      <c r="C619" s="19"/>
      <c r="D619" s="19"/>
      <c r="E619" s="19"/>
      <c r="F619" s="19"/>
      <c r="G619" s="19"/>
      <c r="H619" s="19">
        <v>484</v>
      </c>
      <c r="I619" s="19"/>
      <c r="J619" s="19"/>
      <c r="K619" s="19"/>
      <c r="L619" s="19">
        <v>250</v>
      </c>
      <c r="M619" s="23">
        <f>SUM(Tabla2[[#This Row],[01. Alcaldía]:[11. Salud pública y seguridad ciudadana]])</f>
        <v>734</v>
      </c>
    </row>
    <row r="620" spans="1:13" x14ac:dyDescent="0.25">
      <c r="A620" s="66" t="s">
        <v>2402</v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>
        <v>5044.1900000000005</v>
      </c>
      <c r="M620" s="23">
        <f>SUM(Tabla2[[#This Row],[01. Alcaldía]:[11. Salud pública y seguridad ciudadana]])</f>
        <v>5044.1900000000005</v>
      </c>
    </row>
    <row r="621" spans="1:13" x14ac:dyDescent="0.25">
      <c r="A621" s="66" t="s">
        <v>8031</v>
      </c>
      <c r="B621" s="19"/>
      <c r="C621" s="19"/>
      <c r="D621" s="19">
        <v>450</v>
      </c>
      <c r="E621" s="19"/>
      <c r="F621" s="19"/>
      <c r="G621" s="19"/>
      <c r="H621" s="19"/>
      <c r="I621" s="19"/>
      <c r="J621" s="19"/>
      <c r="K621" s="19"/>
      <c r="L621" s="19"/>
      <c r="M621" s="23">
        <f>SUM(Tabla2[[#This Row],[01. Alcaldía]:[11. Salud pública y seguridad ciudadana]])</f>
        <v>450</v>
      </c>
    </row>
    <row r="622" spans="1:13" x14ac:dyDescent="0.25">
      <c r="A622" s="66" t="s">
        <v>752</v>
      </c>
      <c r="B622" s="19"/>
      <c r="C622" s="19"/>
      <c r="D622" s="19"/>
      <c r="E622" s="19"/>
      <c r="F622" s="19"/>
      <c r="G622" s="19">
        <v>2420</v>
      </c>
      <c r="H622" s="19"/>
      <c r="I622" s="19"/>
      <c r="J622" s="19"/>
      <c r="K622" s="19"/>
      <c r="L622" s="19"/>
      <c r="M622" s="23">
        <f>SUM(Tabla2[[#This Row],[01. Alcaldía]:[11. Salud pública y seguridad ciudadana]])</f>
        <v>2420</v>
      </c>
    </row>
    <row r="623" spans="1:13" x14ac:dyDescent="0.25">
      <c r="A623" s="66" t="s">
        <v>4660</v>
      </c>
      <c r="B623" s="19">
        <v>60.5</v>
      </c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23">
        <f>SUM(Tabla2[[#This Row],[01. Alcaldía]:[11. Salud pública y seguridad ciudadana]])</f>
        <v>60.5</v>
      </c>
    </row>
    <row r="624" spans="1:13" x14ac:dyDescent="0.25">
      <c r="A624" s="66" t="s">
        <v>919</v>
      </c>
      <c r="B624" s="19"/>
      <c r="C624" s="19"/>
      <c r="D624" s="19">
        <v>121</v>
      </c>
      <c r="E624" s="19"/>
      <c r="F624" s="19"/>
      <c r="G624" s="19">
        <v>129</v>
      </c>
      <c r="H624" s="19">
        <v>100.8</v>
      </c>
      <c r="I624" s="19"/>
      <c r="J624" s="19"/>
      <c r="K624" s="19"/>
      <c r="L624" s="19">
        <v>201.6</v>
      </c>
      <c r="M624" s="23">
        <f>SUM(Tabla2[[#This Row],[01. Alcaldía]:[11. Salud pública y seguridad ciudadana]])</f>
        <v>552.4</v>
      </c>
    </row>
    <row r="625" spans="1:13" x14ac:dyDescent="0.25">
      <c r="A625" s="66" t="s">
        <v>8323</v>
      </c>
      <c r="B625" s="19"/>
      <c r="C625" s="19"/>
      <c r="D625" s="19"/>
      <c r="E625" s="19"/>
      <c r="F625" s="19"/>
      <c r="G625" s="19">
        <v>1220.01</v>
      </c>
      <c r="H625" s="19"/>
      <c r="I625" s="19"/>
      <c r="J625" s="19"/>
      <c r="K625" s="19"/>
      <c r="L625" s="19"/>
      <c r="M625" s="23">
        <f>SUM(Tabla2[[#This Row],[01. Alcaldía]:[11. Salud pública y seguridad ciudadana]])</f>
        <v>1220.01</v>
      </c>
    </row>
    <row r="626" spans="1:13" x14ac:dyDescent="0.25">
      <c r="A626" s="66" t="s">
        <v>4222</v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>
        <v>13068</v>
      </c>
      <c r="M626" s="23">
        <f>SUM(Tabla2[[#This Row],[01. Alcaldía]:[11. Salud pública y seguridad ciudadana]])</f>
        <v>13068</v>
      </c>
    </row>
    <row r="627" spans="1:13" x14ac:dyDescent="0.25">
      <c r="A627" s="66" t="s">
        <v>6307</v>
      </c>
      <c r="B627" s="19">
        <v>7134.16</v>
      </c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23">
        <f>SUM(Tabla2[[#This Row],[01. Alcaldía]:[11. Salud pública y seguridad ciudadana]])</f>
        <v>7134.16</v>
      </c>
    </row>
    <row r="628" spans="1:13" x14ac:dyDescent="0.25">
      <c r="A628" s="66" t="s">
        <v>339</v>
      </c>
      <c r="B628" s="19"/>
      <c r="C628" s="19"/>
      <c r="D628" s="19"/>
      <c r="E628" s="19">
        <v>21575.05</v>
      </c>
      <c r="F628" s="19"/>
      <c r="G628" s="19"/>
      <c r="H628" s="19">
        <v>556.6</v>
      </c>
      <c r="I628" s="19"/>
      <c r="J628" s="19"/>
      <c r="K628" s="19"/>
      <c r="L628" s="19"/>
      <c r="M628" s="23">
        <f>SUM(Tabla2[[#This Row],[01. Alcaldía]:[11. Salud pública y seguridad ciudadana]])</f>
        <v>22131.649999999998</v>
      </c>
    </row>
    <row r="629" spans="1:13" x14ac:dyDescent="0.25">
      <c r="A629" s="66" t="s">
        <v>984</v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>
        <v>639.54999999999995</v>
      </c>
      <c r="M629" s="23">
        <f>SUM(Tabla2[[#This Row],[01. Alcaldía]:[11. Salud pública y seguridad ciudadana]])</f>
        <v>639.54999999999995</v>
      </c>
    </row>
    <row r="630" spans="1:13" x14ac:dyDescent="0.25">
      <c r="A630" s="66" t="s">
        <v>4343</v>
      </c>
      <c r="B630" s="19"/>
      <c r="C630" s="19">
        <v>3993</v>
      </c>
      <c r="D630" s="19"/>
      <c r="E630" s="19"/>
      <c r="F630" s="19"/>
      <c r="G630" s="19"/>
      <c r="H630" s="19"/>
      <c r="I630" s="19"/>
      <c r="J630" s="19"/>
      <c r="K630" s="19"/>
      <c r="L630" s="19"/>
      <c r="M630" s="23">
        <f>SUM(Tabla2[[#This Row],[01. Alcaldía]:[11. Salud pública y seguridad ciudadana]])</f>
        <v>3993</v>
      </c>
    </row>
    <row r="631" spans="1:13" x14ac:dyDescent="0.25">
      <c r="A631" s="66" t="s">
        <v>421</v>
      </c>
      <c r="B631" s="19"/>
      <c r="C631" s="19"/>
      <c r="D631" s="19"/>
      <c r="E631" s="19"/>
      <c r="F631" s="19">
        <v>7392</v>
      </c>
      <c r="G631" s="19"/>
      <c r="H631" s="19"/>
      <c r="I631" s="19"/>
      <c r="J631" s="19"/>
      <c r="K631" s="19"/>
      <c r="L631" s="19"/>
      <c r="M631" s="23">
        <f>SUM(Tabla2[[#This Row],[01. Alcaldía]:[11. Salud pública y seguridad ciudadana]])</f>
        <v>7392</v>
      </c>
    </row>
    <row r="632" spans="1:13" x14ac:dyDescent="0.25">
      <c r="A632" s="66" t="s">
        <v>4391</v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>
        <v>604</v>
      </c>
      <c r="L632" s="19"/>
      <c r="M632" s="23">
        <f>SUM(Tabla2[[#This Row],[01. Alcaldía]:[11. Salud pública y seguridad ciudadana]])</f>
        <v>604</v>
      </c>
    </row>
    <row r="633" spans="1:13" x14ac:dyDescent="0.25">
      <c r="A633" s="66" t="s">
        <v>923</v>
      </c>
      <c r="B633" s="19"/>
      <c r="C633" s="19"/>
      <c r="D633" s="19"/>
      <c r="E633" s="19"/>
      <c r="F633" s="19"/>
      <c r="G633" s="19"/>
      <c r="H633" s="19"/>
      <c r="I633" s="19"/>
      <c r="J633" s="19">
        <v>1476.2</v>
      </c>
      <c r="K633" s="19"/>
      <c r="L633" s="19"/>
      <c r="M633" s="23">
        <f>SUM(Tabla2[[#This Row],[01. Alcaldía]:[11. Salud pública y seguridad ciudadana]])</f>
        <v>1476.2</v>
      </c>
    </row>
    <row r="634" spans="1:13" x14ac:dyDescent="0.25">
      <c r="A634" s="66" t="s">
        <v>80</v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>
        <v>203.29000000000002</v>
      </c>
      <c r="L634" s="19"/>
      <c r="M634" s="23">
        <f>SUM(Tabla2[[#This Row],[01. Alcaldía]:[11. Salud pública y seguridad ciudadana]])</f>
        <v>203.29000000000002</v>
      </c>
    </row>
    <row r="635" spans="1:13" x14ac:dyDescent="0.25">
      <c r="A635" s="66" t="s">
        <v>985</v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>
        <v>795.37</v>
      </c>
      <c r="L635" s="19"/>
      <c r="M635" s="23">
        <f>SUM(Tabla2[[#This Row],[01. Alcaldía]:[11. Salud pública y seguridad ciudadana]])</f>
        <v>795.37</v>
      </c>
    </row>
    <row r="636" spans="1:13" x14ac:dyDescent="0.25">
      <c r="A636" s="66" t="s">
        <v>3455</v>
      </c>
      <c r="B636" s="19"/>
      <c r="C636" s="19"/>
      <c r="D636" s="19"/>
      <c r="E636" s="19">
        <v>2925</v>
      </c>
      <c r="F636" s="19"/>
      <c r="G636" s="19"/>
      <c r="H636" s="19"/>
      <c r="I636" s="19"/>
      <c r="J636" s="19"/>
      <c r="K636" s="19"/>
      <c r="L636" s="19"/>
      <c r="M636" s="23">
        <f>SUM(Tabla2[[#This Row],[01. Alcaldía]:[11. Salud pública y seguridad ciudadana]])</f>
        <v>2925</v>
      </c>
    </row>
    <row r="637" spans="1:13" x14ac:dyDescent="0.25">
      <c r="A637" s="66" t="s">
        <v>8194</v>
      </c>
      <c r="B637" s="19"/>
      <c r="C637" s="19">
        <v>679.19</v>
      </c>
      <c r="D637" s="19"/>
      <c r="E637" s="19"/>
      <c r="F637" s="19"/>
      <c r="G637" s="19"/>
      <c r="H637" s="19"/>
      <c r="I637" s="19"/>
      <c r="J637" s="19"/>
      <c r="K637" s="19"/>
      <c r="L637" s="19"/>
      <c r="M637" s="23">
        <f>SUM(Tabla2[[#This Row],[01. Alcaldía]:[11. Salud pública y seguridad ciudadana]])</f>
        <v>679.19</v>
      </c>
    </row>
    <row r="638" spans="1:13" x14ac:dyDescent="0.25">
      <c r="A638" s="66" t="s">
        <v>621</v>
      </c>
      <c r="B638" s="19"/>
      <c r="C638" s="19"/>
      <c r="D638" s="19"/>
      <c r="E638" s="19"/>
      <c r="F638" s="19"/>
      <c r="G638" s="19"/>
      <c r="H638" s="19">
        <v>1137.4000000000001</v>
      </c>
      <c r="I638" s="19"/>
      <c r="J638" s="19"/>
      <c r="K638" s="19"/>
      <c r="L638" s="19"/>
      <c r="M638" s="23">
        <f>SUM(Tabla2[[#This Row],[01. Alcaldía]:[11. Salud pública y seguridad ciudadana]])</f>
        <v>1137.4000000000001</v>
      </c>
    </row>
    <row r="639" spans="1:13" x14ac:dyDescent="0.25">
      <c r="A639" s="66" t="s">
        <v>929</v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>
        <v>3000</v>
      </c>
      <c r="L639" s="19"/>
      <c r="M639" s="23">
        <f>SUM(Tabla2[[#This Row],[01. Alcaldía]:[11. Salud pública y seguridad ciudadana]])</f>
        <v>3000</v>
      </c>
    </row>
    <row r="640" spans="1:13" x14ac:dyDescent="0.25">
      <c r="A640" s="66" t="s">
        <v>3176</v>
      </c>
      <c r="B640" s="19"/>
      <c r="C640" s="19"/>
      <c r="D640" s="19"/>
      <c r="E640" s="19"/>
      <c r="F640" s="19"/>
      <c r="G640" s="19"/>
      <c r="H640" s="19">
        <v>14556.3</v>
      </c>
      <c r="I640" s="19"/>
      <c r="J640" s="19"/>
      <c r="K640" s="19"/>
      <c r="L640" s="19"/>
      <c r="M640" s="23">
        <f>SUM(Tabla2[[#This Row],[01. Alcaldía]:[11. Salud pública y seguridad ciudadana]])</f>
        <v>14556.3</v>
      </c>
    </row>
    <row r="641" spans="1:13" x14ac:dyDescent="0.25">
      <c r="A641" s="66" t="s">
        <v>3928</v>
      </c>
      <c r="B641" s="19"/>
      <c r="C641" s="19"/>
      <c r="D641" s="19">
        <v>278.68</v>
      </c>
      <c r="E641" s="19"/>
      <c r="F641" s="19"/>
      <c r="G641" s="19"/>
      <c r="H641" s="19"/>
      <c r="I641" s="19"/>
      <c r="J641" s="19"/>
      <c r="K641" s="19"/>
      <c r="L641" s="19"/>
      <c r="M641" s="23">
        <f>SUM(Tabla2[[#This Row],[01. Alcaldía]:[11. Salud pública y seguridad ciudadana]])</f>
        <v>278.68</v>
      </c>
    </row>
    <row r="642" spans="1:13" x14ac:dyDescent="0.25">
      <c r="A642" s="66" t="s">
        <v>348</v>
      </c>
      <c r="B642" s="19">
        <v>7346.68</v>
      </c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23">
        <f>SUM(Tabla2[[#This Row],[01. Alcaldía]:[11. Salud pública y seguridad ciudadana]])</f>
        <v>7346.68</v>
      </c>
    </row>
    <row r="643" spans="1:13" x14ac:dyDescent="0.25">
      <c r="A643" s="66" t="s">
        <v>5322</v>
      </c>
      <c r="B643" s="19"/>
      <c r="C643" s="19"/>
      <c r="D643" s="19"/>
      <c r="E643" s="19"/>
      <c r="F643" s="19"/>
      <c r="G643" s="19"/>
      <c r="H643" s="19"/>
      <c r="I643" s="19">
        <v>667.92</v>
      </c>
      <c r="J643" s="19"/>
      <c r="K643" s="19"/>
      <c r="L643" s="19"/>
      <c r="M643" s="23">
        <f>SUM(Tabla2[[#This Row],[01. Alcaldía]:[11. Salud pública y seguridad ciudadana]])</f>
        <v>667.92</v>
      </c>
    </row>
    <row r="644" spans="1:13" x14ac:dyDescent="0.25">
      <c r="A644" s="66" t="s">
        <v>8518</v>
      </c>
      <c r="B644" s="19">
        <v>2420</v>
      </c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23">
        <f>SUM(Tabla2[[#This Row],[01. Alcaldía]:[11. Salud pública y seguridad ciudadana]])</f>
        <v>2420</v>
      </c>
    </row>
    <row r="645" spans="1:13" x14ac:dyDescent="0.25">
      <c r="A645" s="66" t="s">
        <v>986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>
        <v>792.72</v>
      </c>
      <c r="M645" s="23">
        <f>SUM(Tabla2[[#This Row],[01. Alcaldía]:[11. Salud pública y seguridad ciudadana]])</f>
        <v>792.72</v>
      </c>
    </row>
    <row r="646" spans="1:13" x14ac:dyDescent="0.25">
      <c r="A646" s="66" t="s">
        <v>3458</v>
      </c>
      <c r="B646" s="19"/>
      <c r="C646" s="19"/>
      <c r="D646" s="19"/>
      <c r="E646" s="19">
        <v>3690</v>
      </c>
      <c r="F646" s="19"/>
      <c r="G646" s="19"/>
      <c r="H646" s="19"/>
      <c r="I646" s="19"/>
      <c r="J646" s="19"/>
      <c r="K646" s="19"/>
      <c r="L646" s="19"/>
      <c r="M646" s="23">
        <f>SUM(Tabla2[[#This Row],[01. Alcaldía]:[11. Salud pública y seguridad ciudadana]])</f>
        <v>3690</v>
      </c>
    </row>
    <row r="647" spans="1:13" x14ac:dyDescent="0.25">
      <c r="A647" s="66" t="s">
        <v>1688</v>
      </c>
      <c r="B647" s="19"/>
      <c r="C647" s="19"/>
      <c r="D647" s="19"/>
      <c r="E647" s="19"/>
      <c r="F647" s="19"/>
      <c r="G647" s="19"/>
      <c r="H647" s="19"/>
      <c r="I647" s="19"/>
      <c r="J647" s="19"/>
      <c r="K647" s="19">
        <v>6000</v>
      </c>
      <c r="L647" s="19"/>
      <c r="M647" s="23">
        <f>SUM(Tabla2[[#This Row],[01. Alcaldía]:[11. Salud pública y seguridad ciudadana]])</f>
        <v>6000</v>
      </c>
    </row>
    <row r="648" spans="1:13" x14ac:dyDescent="0.25">
      <c r="A648" s="66" t="s">
        <v>837</v>
      </c>
      <c r="B648" s="19">
        <v>3025</v>
      </c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23">
        <f>SUM(Tabla2[[#This Row],[01. Alcaldía]:[11. Salud pública y seguridad ciudadana]])</f>
        <v>3025</v>
      </c>
    </row>
    <row r="649" spans="1:13" x14ac:dyDescent="0.25">
      <c r="A649" s="66" t="s">
        <v>344</v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>
        <v>1447.75</v>
      </c>
      <c r="M649" s="23">
        <f>SUM(Tabla2[[#This Row],[01. Alcaldía]:[11. Salud pública y seguridad ciudadana]])</f>
        <v>1447.75</v>
      </c>
    </row>
    <row r="650" spans="1:13" x14ac:dyDescent="0.25">
      <c r="A650" s="66" t="s">
        <v>8607</v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>
        <v>5000</v>
      </c>
      <c r="L650" s="19"/>
      <c r="M650" s="23">
        <f>SUM(Tabla2[[#This Row],[01. Alcaldía]:[11. Salud pública y seguridad ciudadana]])</f>
        <v>5000</v>
      </c>
    </row>
    <row r="651" spans="1:13" x14ac:dyDescent="0.25">
      <c r="A651" s="66" t="s">
        <v>8593</v>
      </c>
      <c r="B651" s="19">
        <v>4235</v>
      </c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23">
        <f>SUM(Tabla2[[#This Row],[01. Alcaldía]:[11. Salud pública y seguridad ciudadana]])</f>
        <v>4235</v>
      </c>
    </row>
    <row r="652" spans="1:13" x14ac:dyDescent="0.25">
      <c r="A652" s="66" t="s">
        <v>935</v>
      </c>
      <c r="B652" s="19">
        <v>7257.58</v>
      </c>
      <c r="C652" s="19"/>
      <c r="D652" s="19"/>
      <c r="E652" s="19"/>
      <c r="F652" s="19"/>
      <c r="G652" s="19">
        <v>1210</v>
      </c>
      <c r="H652" s="19">
        <v>5808</v>
      </c>
      <c r="I652" s="19"/>
      <c r="J652" s="19">
        <v>1706.1</v>
      </c>
      <c r="K652" s="19">
        <v>9398.68</v>
      </c>
      <c r="L652" s="19"/>
      <c r="M652" s="23">
        <f>SUM(Tabla2[[#This Row],[01. Alcaldía]:[11. Salud pública y seguridad ciudadana]])</f>
        <v>25380.36</v>
      </c>
    </row>
    <row r="653" spans="1:13" x14ac:dyDescent="0.25">
      <c r="A653" s="66" t="s">
        <v>3707</v>
      </c>
      <c r="B653" s="19">
        <v>5960</v>
      </c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23">
        <f>SUM(Tabla2[[#This Row],[01. Alcaldía]:[11. Salud pública y seguridad ciudadana]])</f>
        <v>5960</v>
      </c>
    </row>
    <row r="654" spans="1:13" x14ac:dyDescent="0.25">
      <c r="A654" s="66" t="s">
        <v>784</v>
      </c>
      <c r="B654" s="19"/>
      <c r="C654" s="19"/>
      <c r="D654" s="19"/>
      <c r="E654" s="19"/>
      <c r="F654" s="19"/>
      <c r="G654" s="19">
        <v>798.6</v>
      </c>
      <c r="H654" s="19"/>
      <c r="I654" s="19"/>
      <c r="J654" s="19"/>
      <c r="K654" s="19"/>
      <c r="L654" s="19"/>
      <c r="M654" s="23">
        <f>SUM(Tabla2[[#This Row],[01. Alcaldía]:[11. Salud pública y seguridad ciudadana]])</f>
        <v>798.6</v>
      </c>
    </row>
    <row r="655" spans="1:13" x14ac:dyDescent="0.25">
      <c r="A655" s="66" t="s">
        <v>347</v>
      </c>
      <c r="B655" s="19"/>
      <c r="C655" s="19"/>
      <c r="D655" s="19"/>
      <c r="E655" s="19"/>
      <c r="F655" s="19"/>
      <c r="G655" s="19"/>
      <c r="H655" s="19">
        <v>21152.010000000002</v>
      </c>
      <c r="I655" s="19"/>
      <c r="J655" s="19"/>
      <c r="K655" s="19"/>
      <c r="L655" s="19"/>
      <c r="M655" s="23">
        <f>SUM(Tabla2[[#This Row],[01. Alcaldía]:[11. Salud pública y seguridad ciudadana]])</f>
        <v>21152.010000000002</v>
      </c>
    </row>
    <row r="656" spans="1:13" x14ac:dyDescent="0.25">
      <c r="A656" s="66" t="s">
        <v>89</v>
      </c>
      <c r="B656" s="19"/>
      <c r="C656" s="19"/>
      <c r="D656" s="19"/>
      <c r="E656" s="19"/>
      <c r="F656" s="19"/>
      <c r="G656" s="19">
        <v>500</v>
      </c>
      <c r="H656" s="19"/>
      <c r="I656" s="19"/>
      <c r="J656" s="19"/>
      <c r="K656" s="19"/>
      <c r="L656" s="19"/>
      <c r="M656" s="23">
        <f>SUM(Tabla2[[#This Row],[01. Alcaldía]:[11. Salud pública y seguridad ciudadana]])</f>
        <v>500</v>
      </c>
    </row>
    <row r="657" spans="1:13" x14ac:dyDescent="0.25">
      <c r="A657" s="66" t="s">
        <v>5509</v>
      </c>
      <c r="B657" s="19">
        <v>4986.67</v>
      </c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23">
        <f>SUM(Tabla2[[#This Row],[01. Alcaldía]:[11. Salud pública y seguridad ciudadana]])</f>
        <v>4986.67</v>
      </c>
    </row>
    <row r="658" spans="1:13" x14ac:dyDescent="0.25">
      <c r="A658" s="66" t="s">
        <v>940</v>
      </c>
      <c r="B658" s="19"/>
      <c r="C658" s="19"/>
      <c r="D658" s="19"/>
      <c r="E658" s="19"/>
      <c r="F658" s="19"/>
      <c r="G658" s="19"/>
      <c r="H658" s="19"/>
      <c r="I658" s="19"/>
      <c r="J658" s="19">
        <v>257.7</v>
      </c>
      <c r="K658" s="19"/>
      <c r="L658" s="19"/>
      <c r="M658" s="23">
        <f>SUM(Tabla2[[#This Row],[01. Alcaldía]:[11. Salud pública y seguridad ciudadana]])</f>
        <v>257.7</v>
      </c>
    </row>
    <row r="659" spans="1:13" s="24" customFormat="1" x14ac:dyDescent="0.25">
      <c r="A659" s="25" t="s">
        <v>288</v>
      </c>
      <c r="B659" s="23">
        <f>SUBTOTAL(109,Tabla2[01. Alcaldía])</f>
        <v>737412.6100000001</v>
      </c>
      <c r="C659" s="23">
        <f>SUBTOTAL(109,Tabla2[02. Urbanismo y vivienda])</f>
        <v>175333.75999999998</v>
      </c>
      <c r="D659" s="23">
        <f>SUBTOTAL(109,Tabla2[03. Participación ciudadana y deportes])</f>
        <v>179435.79999999996</v>
      </c>
      <c r="E659" s="23">
        <f>SUBTOTAL(109,Tabla2[04. Hacienda, personal y modernización administrativa])</f>
        <v>199126.61000000002</v>
      </c>
      <c r="F659" s="23">
        <f>SUBTOTAL(109,Tabla2[05. Comercio, mercados y consumo])</f>
        <v>132297.99</v>
      </c>
      <c r="G659" s="23">
        <f>SUBTOTAL(109,Tabla2[06. Educación y cultura])</f>
        <v>331202.51999999996</v>
      </c>
      <c r="H659" s="23">
        <f>SUBTOTAL(109,Tabla2[07. Medio ambiente])</f>
        <v>234014.55</v>
      </c>
      <c r="I659" s="23">
        <f>SUBTOTAL(109,Tabla2[08. Tráfico y movilidad])</f>
        <v>65143.07</v>
      </c>
      <c r="J659" s="23">
        <f>SUBTOTAL(109,Tabla2[09. Turismo, eventos y marca ciudad])</f>
        <v>191469.58000000002</v>
      </c>
      <c r="K659" s="23">
        <f>SUBTOTAL(109,Tabla2[10. Personas mayores, familia y servicios sociales])</f>
        <v>653534.75999999989</v>
      </c>
      <c r="L659" s="23">
        <f>SUBTOTAL(109,Tabla2[11. Salud pública y seguridad ciudadana])</f>
        <v>539006.75</v>
      </c>
      <c r="M659" s="23">
        <f>SUBTOTAL(109,Tabla2[Total general])</f>
        <v>3437977.9999999995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EJERCICIO 2024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347"/>
  <sheetViews>
    <sheetView showGridLines="0"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60.75" customHeight="1" x14ac:dyDescent="0.25">
      <c r="A1" s="22" t="s">
        <v>8772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22" t="s">
        <v>278</v>
      </c>
    </row>
    <row r="2" spans="1:13" s="16" customFormat="1" x14ac:dyDescent="0.25">
      <c r="A2" s="21" t="s">
        <v>85</v>
      </c>
      <c r="B2" s="19">
        <v>1579.53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1579.53</v>
      </c>
    </row>
    <row r="3" spans="1:13" s="16" customFormat="1" x14ac:dyDescent="0.25">
      <c r="A3" s="21" t="s">
        <v>5084</v>
      </c>
      <c r="B3" s="19"/>
      <c r="C3" s="19"/>
      <c r="D3" s="19"/>
      <c r="E3" s="19"/>
      <c r="F3" s="19"/>
      <c r="G3" s="19"/>
      <c r="H3" s="19">
        <v>6204.55</v>
      </c>
      <c r="I3" s="19"/>
      <c r="J3" s="19"/>
      <c r="K3" s="19"/>
      <c r="L3" s="19"/>
      <c r="M3" s="23">
        <f>SUM(Tabla24[[#This Row],[01. Alcaldía]:[11. Salud pública y seguridad ciudadana]])</f>
        <v>6204.55</v>
      </c>
    </row>
    <row r="4" spans="1:13" s="16" customFormat="1" x14ac:dyDescent="0.25">
      <c r="A4" s="21" t="s">
        <v>4882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592.9</v>
      </c>
      <c r="M4" s="23">
        <f>SUM(Tabla24[[#This Row],[01. Alcaldía]:[11. Salud pública y seguridad ciudadana]])</f>
        <v>592.9</v>
      </c>
    </row>
    <row r="5" spans="1:13" s="16" customFormat="1" x14ac:dyDescent="0.25">
      <c r="A5" s="21" t="s">
        <v>6261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>
        <v>3719.54</v>
      </c>
      <c r="M5" s="23">
        <f>SUM(Tabla24[[#This Row],[01. Alcaldía]:[11. Salud pública y seguridad ciudadana]])</f>
        <v>3719.54</v>
      </c>
    </row>
    <row r="6" spans="1:13" s="16" customFormat="1" x14ac:dyDescent="0.25">
      <c r="A6" s="21" t="s">
        <v>6705</v>
      </c>
      <c r="B6" s="19"/>
      <c r="C6" s="19"/>
      <c r="D6" s="19"/>
      <c r="E6" s="19"/>
      <c r="F6" s="19"/>
      <c r="G6" s="19"/>
      <c r="H6" s="19">
        <v>16443.900000000001</v>
      </c>
      <c r="I6" s="19"/>
      <c r="J6" s="19"/>
      <c r="K6" s="19"/>
      <c r="L6" s="19"/>
      <c r="M6" s="23">
        <f>SUM(Tabla24[[#This Row],[01. Alcaldía]:[11. Salud pública y seguridad ciudadana]])</f>
        <v>16443.900000000001</v>
      </c>
    </row>
    <row r="7" spans="1:13" s="16" customFormat="1" x14ac:dyDescent="0.25">
      <c r="A7" s="21" t="s">
        <v>6277</v>
      </c>
      <c r="B7" s="19"/>
      <c r="C7" s="19">
        <v>283.47000000000003</v>
      </c>
      <c r="D7" s="19"/>
      <c r="E7" s="19"/>
      <c r="F7" s="19"/>
      <c r="G7" s="19"/>
      <c r="H7" s="19"/>
      <c r="I7" s="19"/>
      <c r="J7" s="19"/>
      <c r="K7" s="19"/>
      <c r="L7" s="19"/>
      <c r="M7" s="23">
        <f>SUM(Tabla24[[#This Row],[01. Alcaldía]:[11. Salud pública y seguridad ciudadana]])</f>
        <v>283.47000000000003</v>
      </c>
    </row>
    <row r="8" spans="1:13" s="16" customFormat="1" x14ac:dyDescent="0.25">
      <c r="A8" s="21" t="s">
        <v>4241</v>
      </c>
      <c r="B8" s="19"/>
      <c r="C8" s="19"/>
      <c r="D8" s="19"/>
      <c r="E8" s="19"/>
      <c r="F8" s="19"/>
      <c r="G8" s="19">
        <v>163.47</v>
      </c>
      <c r="H8" s="19"/>
      <c r="I8" s="19"/>
      <c r="J8" s="19"/>
      <c r="K8" s="19"/>
      <c r="L8" s="19"/>
      <c r="M8" s="23">
        <f>SUM(Tabla24[[#This Row],[01. Alcaldía]:[11. Salud pública y seguridad ciudadana]])</f>
        <v>163.47</v>
      </c>
    </row>
    <row r="9" spans="1:13" s="16" customFormat="1" x14ac:dyDescent="0.25">
      <c r="A9" s="21" t="s">
        <v>86</v>
      </c>
      <c r="B9" s="19">
        <v>205.57</v>
      </c>
      <c r="C9" s="19">
        <v>847</v>
      </c>
      <c r="D9" s="19">
        <v>1273.8899999999999</v>
      </c>
      <c r="E9" s="19">
        <v>9.44</v>
      </c>
      <c r="F9" s="19"/>
      <c r="G9" s="19">
        <v>7000</v>
      </c>
      <c r="H9" s="19">
        <v>155.34000000000003</v>
      </c>
      <c r="I9" s="19"/>
      <c r="J9" s="19">
        <v>167.98000000000002</v>
      </c>
      <c r="K9" s="19">
        <v>5178.66</v>
      </c>
      <c r="L9" s="19">
        <v>1774.76</v>
      </c>
      <c r="M9" s="23">
        <f>SUM(Tabla24[[#This Row],[01. Alcaldía]:[11. Salud pública y seguridad ciudadana]])</f>
        <v>16612.64</v>
      </c>
    </row>
    <row r="10" spans="1:13" s="16" customFormat="1" x14ac:dyDescent="0.25">
      <c r="A10" s="21" t="s">
        <v>375</v>
      </c>
      <c r="B10" s="19"/>
      <c r="C10" s="19"/>
      <c r="D10" s="19"/>
      <c r="E10" s="19"/>
      <c r="F10" s="19"/>
      <c r="G10" s="19">
        <v>2141.6999999999998</v>
      </c>
      <c r="H10" s="19"/>
      <c r="I10" s="19"/>
      <c r="J10" s="19"/>
      <c r="K10" s="19"/>
      <c r="L10" s="19">
        <v>3804.82</v>
      </c>
      <c r="M10" s="23">
        <f>SUM(Tabla24[[#This Row],[01. Alcaldía]:[11. Salud pública y seguridad ciudadana]])</f>
        <v>5946.52</v>
      </c>
    </row>
    <row r="11" spans="1:13" s="16" customFormat="1" x14ac:dyDescent="0.25">
      <c r="A11" s="21" t="s">
        <v>3188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>
        <v>11010.28</v>
      </c>
      <c r="M11" s="23">
        <f>SUM(Tabla24[[#This Row],[01. Alcaldía]:[11. Salud pública y seguridad ciudadana]])</f>
        <v>11010.28</v>
      </c>
    </row>
    <row r="12" spans="1:13" s="16" customFormat="1" x14ac:dyDescent="0.25">
      <c r="A12" s="21" t="s">
        <v>3104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v>6327.09</v>
      </c>
      <c r="M12" s="23">
        <f>SUM(Tabla24[[#This Row],[01. Alcaldía]:[11. Salud pública y seguridad ciudadana]])</f>
        <v>6327.09</v>
      </c>
    </row>
    <row r="13" spans="1:13" s="16" customFormat="1" x14ac:dyDescent="0.25">
      <c r="A13" s="21" t="s">
        <v>370</v>
      </c>
      <c r="B13" s="19">
        <v>250</v>
      </c>
      <c r="C13" s="19">
        <v>7272.0999999999995</v>
      </c>
      <c r="D13" s="19">
        <v>2104.12</v>
      </c>
      <c r="E13" s="19"/>
      <c r="F13" s="19">
        <v>5</v>
      </c>
      <c r="G13" s="19">
        <v>21.78</v>
      </c>
      <c r="H13" s="19"/>
      <c r="I13" s="19">
        <v>36.299999999999997</v>
      </c>
      <c r="J13" s="19"/>
      <c r="K13" s="19">
        <v>521.99</v>
      </c>
      <c r="L13" s="19">
        <v>2908.5</v>
      </c>
      <c r="M13" s="23">
        <f>SUM(Tabla24[[#This Row],[01. Alcaldía]:[11. Salud pública y seguridad ciudadana]])</f>
        <v>13119.789999999999</v>
      </c>
    </row>
    <row r="14" spans="1:13" s="16" customFormat="1" x14ac:dyDescent="0.25">
      <c r="A14" s="21" t="s">
        <v>6327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>
        <v>107.57</v>
      </c>
      <c r="M14" s="23">
        <f>SUM(Tabla24[[#This Row],[01. Alcaldía]:[11. Salud pública y seguridad ciudadana]])</f>
        <v>107.57</v>
      </c>
    </row>
    <row r="15" spans="1:13" s="16" customFormat="1" x14ac:dyDescent="0.25">
      <c r="A15" s="21" t="s">
        <v>93</v>
      </c>
      <c r="B15" s="19"/>
      <c r="C15" s="19"/>
      <c r="D15" s="19"/>
      <c r="E15" s="19"/>
      <c r="F15" s="19"/>
      <c r="G15" s="19"/>
      <c r="H15" s="19"/>
      <c r="I15" s="19">
        <v>1100</v>
      </c>
      <c r="J15" s="19"/>
      <c r="K15" s="19"/>
      <c r="L15" s="19"/>
      <c r="M15" s="23">
        <f>SUM(Tabla24[[#This Row],[01. Alcaldía]:[11. Salud pública y seguridad ciudadana]])</f>
        <v>1100</v>
      </c>
    </row>
    <row r="16" spans="1:13" s="16" customFormat="1" x14ac:dyDescent="0.25">
      <c r="A16" s="21" t="s">
        <v>299</v>
      </c>
      <c r="B16" s="19"/>
      <c r="C16" s="19"/>
      <c r="D16" s="19"/>
      <c r="E16" s="19"/>
      <c r="F16" s="19"/>
      <c r="G16" s="19">
        <v>275</v>
      </c>
      <c r="H16" s="19"/>
      <c r="I16" s="19"/>
      <c r="J16" s="19"/>
      <c r="K16" s="19"/>
      <c r="L16" s="19"/>
      <c r="M16" s="23">
        <f>SUM(Tabla24[[#This Row],[01. Alcaldía]:[11. Salud pública y seguridad ciudadana]])</f>
        <v>275</v>
      </c>
    </row>
    <row r="17" spans="1:13" s="16" customFormat="1" x14ac:dyDescent="0.25">
      <c r="A17" s="21" t="s">
        <v>6336</v>
      </c>
      <c r="B17" s="19"/>
      <c r="C17" s="19">
        <v>119.73</v>
      </c>
      <c r="D17" s="19"/>
      <c r="E17" s="19"/>
      <c r="F17" s="19"/>
      <c r="G17" s="19"/>
      <c r="H17" s="19"/>
      <c r="I17" s="19"/>
      <c r="J17" s="19"/>
      <c r="K17" s="19"/>
      <c r="L17" s="19"/>
      <c r="M17" s="23">
        <f>SUM(Tabla24[[#This Row],[01. Alcaldía]:[11. Salud pública y seguridad ciudadana]])</f>
        <v>119.73</v>
      </c>
    </row>
    <row r="18" spans="1:13" s="16" customFormat="1" x14ac:dyDescent="0.25">
      <c r="A18" s="21" t="s">
        <v>3623</v>
      </c>
      <c r="B18" s="19">
        <v>7030.1</v>
      </c>
      <c r="C18" s="19"/>
      <c r="D18" s="19"/>
      <c r="E18" s="19"/>
      <c r="F18" s="19"/>
      <c r="G18" s="19">
        <v>2866.4900000000002</v>
      </c>
      <c r="H18" s="19"/>
      <c r="I18" s="19"/>
      <c r="J18" s="19"/>
      <c r="K18" s="19"/>
      <c r="L18" s="19"/>
      <c r="M18" s="23">
        <f>SUM(Tabla24[[#This Row],[01. Alcaldía]:[11. Salud pública y seguridad ciudadana]])</f>
        <v>9896.59</v>
      </c>
    </row>
    <row r="19" spans="1:13" s="16" customFormat="1" x14ac:dyDescent="0.25">
      <c r="A19" s="21" t="s">
        <v>78</v>
      </c>
      <c r="B19" s="19"/>
      <c r="C19" s="19"/>
      <c r="D19" s="19"/>
      <c r="E19" s="19"/>
      <c r="F19" s="19"/>
      <c r="G19" s="19"/>
      <c r="H19" s="19"/>
      <c r="I19" s="19">
        <v>3630</v>
      </c>
      <c r="J19" s="19"/>
      <c r="K19" s="19"/>
      <c r="L19" s="19"/>
      <c r="M19" s="23">
        <f>SUM(Tabla24[[#This Row],[01. Alcaldía]:[11. Salud pública y seguridad ciudadana]])</f>
        <v>3630</v>
      </c>
    </row>
    <row r="20" spans="1:13" s="16" customFormat="1" x14ac:dyDescent="0.25">
      <c r="A20" s="21" t="s">
        <v>951</v>
      </c>
      <c r="B20" s="19"/>
      <c r="C20" s="19"/>
      <c r="D20" s="19"/>
      <c r="E20" s="19"/>
      <c r="F20" s="19"/>
      <c r="G20" s="19"/>
      <c r="H20" s="19"/>
      <c r="I20" s="19"/>
      <c r="J20" s="19"/>
      <c r="K20" s="19">
        <v>238.31</v>
      </c>
      <c r="L20" s="19"/>
      <c r="M20" s="23">
        <f>SUM(Tabla24[[#This Row],[01. Alcaldía]:[11. Salud pública y seguridad ciudadana]])</f>
        <v>238.31</v>
      </c>
    </row>
    <row r="21" spans="1:13" s="16" customFormat="1" x14ac:dyDescent="0.25">
      <c r="A21" s="21" t="s">
        <v>87</v>
      </c>
      <c r="B21" s="19">
        <v>7211.6</v>
      </c>
      <c r="C21" s="19"/>
      <c r="D21" s="19"/>
      <c r="E21" s="19"/>
      <c r="F21" s="19"/>
      <c r="G21" s="19"/>
      <c r="H21" s="19"/>
      <c r="I21" s="19"/>
      <c r="J21" s="19"/>
      <c r="K21" s="19"/>
      <c r="L21" s="19">
        <v>2037.71</v>
      </c>
      <c r="M21" s="23">
        <f>SUM(Tabla24[[#This Row],[01. Alcaldía]:[11. Salud pública y seguridad ciudadana]])</f>
        <v>9249.3100000000013</v>
      </c>
    </row>
    <row r="22" spans="1:13" s="16" customFormat="1" x14ac:dyDescent="0.25">
      <c r="A22" s="21" t="s">
        <v>6362</v>
      </c>
      <c r="B22" s="19"/>
      <c r="C22" s="19"/>
      <c r="D22" s="19">
        <v>110.35</v>
      </c>
      <c r="E22" s="19"/>
      <c r="F22" s="19"/>
      <c r="G22" s="19"/>
      <c r="H22" s="19"/>
      <c r="I22" s="19"/>
      <c r="J22" s="19"/>
      <c r="K22" s="19"/>
      <c r="L22" s="19"/>
      <c r="M22" s="23">
        <f>SUM(Tabla24[[#This Row],[01. Alcaldía]:[11. Salud pública y seguridad ciudadana]])</f>
        <v>110.35</v>
      </c>
    </row>
    <row r="23" spans="1:13" s="16" customFormat="1" x14ac:dyDescent="0.25">
      <c r="A23" s="21" t="s">
        <v>5953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78.41</v>
      </c>
      <c r="M23" s="23">
        <f>SUM(Tabla24[[#This Row],[01. Alcaldía]:[11. Salud pública y seguridad ciudadana]])</f>
        <v>78.41</v>
      </c>
    </row>
    <row r="24" spans="1:13" s="16" customFormat="1" x14ac:dyDescent="0.25">
      <c r="A24" s="21" t="s">
        <v>384</v>
      </c>
      <c r="B24" s="19"/>
      <c r="C24" s="19"/>
      <c r="D24" s="19"/>
      <c r="E24" s="19"/>
      <c r="F24" s="19"/>
      <c r="G24" s="19">
        <v>14520</v>
      </c>
      <c r="H24" s="19"/>
      <c r="I24" s="19"/>
      <c r="J24" s="19"/>
      <c r="K24" s="19"/>
      <c r="L24" s="19"/>
      <c r="M24" s="23">
        <f>SUM(Tabla24[[#This Row],[01. Alcaldía]:[11. Salud pública y seguridad ciudadana]])</f>
        <v>14520</v>
      </c>
    </row>
    <row r="25" spans="1:13" s="16" customFormat="1" x14ac:dyDescent="0.25">
      <c r="A25" s="21" t="s">
        <v>6366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>
        <v>980.01</v>
      </c>
      <c r="M25" s="23">
        <f>SUM(Tabla24[[#This Row],[01. Alcaldía]:[11. Salud pública y seguridad ciudadana]])</f>
        <v>980.01</v>
      </c>
    </row>
    <row r="26" spans="1:13" s="16" customFormat="1" x14ac:dyDescent="0.25">
      <c r="A26" s="21" t="s">
        <v>6370</v>
      </c>
      <c r="B26" s="19"/>
      <c r="C26" s="19">
        <v>9818.01</v>
      </c>
      <c r="D26" s="19"/>
      <c r="E26" s="19"/>
      <c r="F26" s="19"/>
      <c r="G26" s="19"/>
      <c r="H26" s="19"/>
      <c r="I26" s="19"/>
      <c r="J26" s="19"/>
      <c r="K26" s="19"/>
      <c r="L26" s="19"/>
      <c r="M26" s="23">
        <f>SUM(Tabla24[[#This Row],[01. Alcaldía]:[11. Salud pública y seguridad ciudadana]])</f>
        <v>9818.01</v>
      </c>
    </row>
    <row r="27" spans="1:13" s="16" customFormat="1" x14ac:dyDescent="0.25">
      <c r="A27" s="21" t="s">
        <v>33</v>
      </c>
      <c r="B27" s="19"/>
      <c r="C27" s="19"/>
      <c r="D27" s="19">
        <v>2262.27</v>
      </c>
      <c r="E27" s="19"/>
      <c r="F27" s="19"/>
      <c r="G27" s="19">
        <v>2178</v>
      </c>
      <c r="H27" s="19">
        <v>93.27</v>
      </c>
      <c r="I27" s="19"/>
      <c r="J27" s="19"/>
      <c r="K27" s="19"/>
      <c r="L27" s="19"/>
      <c r="M27" s="23">
        <f>SUM(Tabla24[[#This Row],[01. Alcaldía]:[11. Salud pública y seguridad ciudadana]])</f>
        <v>4533.5400000000009</v>
      </c>
    </row>
    <row r="28" spans="1:13" s="16" customFormat="1" x14ac:dyDescent="0.25">
      <c r="A28" s="21" t="s">
        <v>14</v>
      </c>
      <c r="B28" s="19"/>
      <c r="C28" s="19"/>
      <c r="D28" s="19"/>
      <c r="E28" s="19"/>
      <c r="F28" s="19"/>
      <c r="G28" s="19"/>
      <c r="H28" s="19"/>
      <c r="I28" s="19"/>
      <c r="J28" s="19"/>
      <c r="K28" s="19">
        <v>295.69</v>
      </c>
      <c r="L28" s="19"/>
      <c r="M28" s="23">
        <f>SUM(Tabla24[[#This Row],[01. Alcaldía]:[11. Salud pública y seguridad ciudadana]])</f>
        <v>295.69</v>
      </c>
    </row>
    <row r="29" spans="1:13" s="16" customFormat="1" x14ac:dyDescent="0.25">
      <c r="A29" s="21" t="s">
        <v>6392</v>
      </c>
      <c r="B29" s="19"/>
      <c r="C29" s="19"/>
      <c r="D29" s="19"/>
      <c r="E29" s="19">
        <v>6699.77</v>
      </c>
      <c r="F29" s="19"/>
      <c r="G29" s="19"/>
      <c r="H29" s="19"/>
      <c r="I29" s="19"/>
      <c r="J29" s="19"/>
      <c r="K29" s="19"/>
      <c r="L29" s="19"/>
      <c r="M29" s="23">
        <f>SUM(Tabla24[[#This Row],[01. Alcaldía]:[11. Salud pública y seguridad ciudadana]])</f>
        <v>6699.77</v>
      </c>
    </row>
    <row r="30" spans="1:13" s="16" customFormat="1" x14ac:dyDescent="0.25">
      <c r="A30" s="21" t="s">
        <v>6399</v>
      </c>
      <c r="B30" s="19"/>
      <c r="C30" s="19"/>
      <c r="D30" s="19"/>
      <c r="E30" s="19"/>
      <c r="F30" s="19"/>
      <c r="G30" s="19">
        <v>135.97</v>
      </c>
      <c r="H30" s="19"/>
      <c r="I30" s="19"/>
      <c r="J30" s="19"/>
      <c r="K30" s="19"/>
      <c r="L30" s="19"/>
      <c r="M30" s="23">
        <f>SUM(Tabla24[[#This Row],[01. Alcaldía]:[11. Salud pública y seguridad ciudadana]])</f>
        <v>135.97</v>
      </c>
    </row>
    <row r="31" spans="1:13" s="16" customFormat="1" x14ac:dyDescent="0.25">
      <c r="A31" s="21" t="s">
        <v>5416</v>
      </c>
      <c r="B31" s="19"/>
      <c r="C31" s="19"/>
      <c r="D31" s="19"/>
      <c r="E31" s="19"/>
      <c r="F31" s="19"/>
      <c r="G31" s="19">
        <v>135.99</v>
      </c>
      <c r="H31" s="19"/>
      <c r="I31" s="19"/>
      <c r="J31" s="19"/>
      <c r="K31" s="19"/>
      <c r="L31" s="19"/>
      <c r="M31" s="23">
        <f>SUM(Tabla24[[#This Row],[01. Alcaldía]:[11. Salud pública y seguridad ciudadana]])</f>
        <v>135.99</v>
      </c>
    </row>
    <row r="32" spans="1:13" s="16" customFormat="1" x14ac:dyDescent="0.25">
      <c r="A32" s="21" t="s">
        <v>4662</v>
      </c>
      <c r="B32" s="19"/>
      <c r="C32" s="19"/>
      <c r="D32" s="19"/>
      <c r="E32" s="19"/>
      <c r="F32" s="19"/>
      <c r="G32" s="19"/>
      <c r="H32" s="19"/>
      <c r="I32" s="19"/>
      <c r="J32" s="19"/>
      <c r="K32" s="19">
        <v>1244.02</v>
      </c>
      <c r="L32" s="19"/>
      <c r="M32" s="23">
        <f>SUM(Tabla24[[#This Row],[01. Alcaldía]:[11. Salud pública y seguridad ciudadana]])</f>
        <v>1244.02</v>
      </c>
    </row>
    <row r="33" spans="1:13" s="16" customFormat="1" x14ac:dyDescent="0.25">
      <c r="A33" s="21" t="s">
        <v>6274</v>
      </c>
      <c r="B33" s="19">
        <v>649.52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3">
        <f>SUM(Tabla24[[#This Row],[01. Alcaldía]:[11. Salud pública y seguridad ciudadana]])</f>
        <v>649.52</v>
      </c>
    </row>
    <row r="34" spans="1:13" s="16" customFormat="1" x14ac:dyDescent="0.25">
      <c r="A34" s="21" t="s">
        <v>594</v>
      </c>
      <c r="B34" s="19"/>
      <c r="C34" s="19"/>
      <c r="D34" s="19">
        <v>1639.5700000000002</v>
      </c>
      <c r="E34" s="19"/>
      <c r="F34" s="19"/>
      <c r="G34" s="19"/>
      <c r="H34" s="19"/>
      <c r="I34" s="19"/>
      <c r="J34" s="19"/>
      <c r="K34" s="19"/>
      <c r="L34" s="19"/>
      <c r="M34" s="23">
        <f>SUM(Tabla24[[#This Row],[01. Alcaldía]:[11. Salud pública y seguridad ciudadana]])</f>
        <v>1639.5700000000002</v>
      </c>
    </row>
    <row r="35" spans="1:13" s="16" customFormat="1" x14ac:dyDescent="0.25">
      <c r="A35" s="21" t="s">
        <v>3481</v>
      </c>
      <c r="B35" s="19"/>
      <c r="C35" s="19"/>
      <c r="D35" s="19"/>
      <c r="E35" s="19"/>
      <c r="F35" s="19"/>
      <c r="G35" s="19">
        <v>4032.4</v>
      </c>
      <c r="H35" s="19"/>
      <c r="I35" s="19"/>
      <c r="J35" s="19"/>
      <c r="K35" s="19">
        <v>5997.37</v>
      </c>
      <c r="L35" s="19">
        <v>15301.060000000001</v>
      </c>
      <c r="M35" s="23">
        <f>SUM(Tabla24[[#This Row],[01. Alcaldía]:[11. Salud pública y seguridad ciudadana]])</f>
        <v>25330.83</v>
      </c>
    </row>
    <row r="36" spans="1:13" s="16" customFormat="1" x14ac:dyDescent="0.25">
      <c r="A36" s="21" t="s">
        <v>5971</v>
      </c>
      <c r="B36" s="19"/>
      <c r="C36" s="19"/>
      <c r="D36" s="19"/>
      <c r="E36" s="19"/>
      <c r="F36" s="19"/>
      <c r="G36" s="19"/>
      <c r="H36" s="19"/>
      <c r="I36" s="19"/>
      <c r="J36" s="19"/>
      <c r="K36" s="19">
        <v>30</v>
      </c>
      <c r="L36" s="19"/>
      <c r="M36" s="23">
        <f>SUM(Tabla24[[#This Row],[01. Alcaldía]:[11. Salud pública y seguridad ciudadana]])</f>
        <v>30</v>
      </c>
    </row>
    <row r="37" spans="1:13" s="16" customFormat="1" x14ac:dyDescent="0.25">
      <c r="A37" s="21" t="s">
        <v>4113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>
        <v>6037.9</v>
      </c>
      <c r="M37" s="23">
        <f>SUM(Tabla24[[#This Row],[01. Alcaldía]:[11. Salud pública y seguridad ciudadana]])</f>
        <v>6037.9</v>
      </c>
    </row>
    <row r="38" spans="1:13" s="16" customFormat="1" x14ac:dyDescent="0.25">
      <c r="A38" s="21" t="s">
        <v>3889</v>
      </c>
      <c r="B38" s="19"/>
      <c r="C38" s="19"/>
      <c r="D38" s="19"/>
      <c r="E38" s="19"/>
      <c r="F38" s="19"/>
      <c r="G38" s="19">
        <v>456</v>
      </c>
      <c r="H38" s="19"/>
      <c r="I38" s="19"/>
      <c r="J38" s="19"/>
      <c r="K38" s="19"/>
      <c r="L38" s="19"/>
      <c r="M38" s="23">
        <f>SUM(Tabla24[[#This Row],[01. Alcaldía]:[11. Salud pública y seguridad ciudadana]])</f>
        <v>456</v>
      </c>
    </row>
    <row r="39" spans="1:13" s="16" customFormat="1" x14ac:dyDescent="0.25">
      <c r="A39" s="21" t="s">
        <v>327</v>
      </c>
      <c r="B39" s="19"/>
      <c r="C39" s="19"/>
      <c r="D39" s="19"/>
      <c r="E39" s="19">
        <v>17000</v>
      </c>
      <c r="F39" s="19"/>
      <c r="G39" s="19"/>
      <c r="H39" s="19"/>
      <c r="I39" s="19"/>
      <c r="J39" s="19"/>
      <c r="K39" s="19"/>
      <c r="L39" s="19"/>
      <c r="M39" s="23">
        <f>SUM(Tabla24[[#This Row],[01. Alcaldía]:[11. Salud pública y seguridad ciudadana]])</f>
        <v>17000</v>
      </c>
    </row>
    <row r="40" spans="1:13" s="16" customFormat="1" x14ac:dyDescent="0.25">
      <c r="A40" s="21" t="s">
        <v>4977</v>
      </c>
      <c r="B40" s="19">
        <v>3863.96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23">
        <f>SUM(Tabla24[[#This Row],[01. Alcaldía]:[11. Salud pública y seguridad ciudadana]])</f>
        <v>3863.96</v>
      </c>
    </row>
    <row r="41" spans="1:13" s="16" customFormat="1" x14ac:dyDescent="0.25">
      <c r="A41" s="21" t="s">
        <v>8248</v>
      </c>
      <c r="B41" s="19"/>
      <c r="C41" s="19"/>
      <c r="D41" s="19">
        <v>1064.98</v>
      </c>
      <c r="E41" s="19"/>
      <c r="F41" s="19"/>
      <c r="G41" s="19"/>
      <c r="H41" s="19"/>
      <c r="I41" s="19"/>
      <c r="J41" s="19"/>
      <c r="K41" s="19"/>
      <c r="L41" s="19"/>
      <c r="M41" s="23">
        <f>SUM(Tabla24[[#This Row],[01. Alcaldía]:[11. Salud pública y seguridad ciudadana]])</f>
        <v>1064.98</v>
      </c>
    </row>
    <row r="42" spans="1:13" s="16" customFormat="1" x14ac:dyDescent="0.25">
      <c r="A42" s="21" t="s">
        <v>796</v>
      </c>
      <c r="B42" s="19"/>
      <c r="C42" s="19"/>
      <c r="D42" s="19"/>
      <c r="E42" s="19"/>
      <c r="F42" s="19"/>
      <c r="G42" s="19">
        <v>4185.2299999999996</v>
      </c>
      <c r="H42" s="19"/>
      <c r="I42" s="19"/>
      <c r="J42" s="19"/>
      <c r="K42" s="19"/>
      <c r="L42" s="19"/>
      <c r="M42" s="23">
        <f>SUM(Tabla24[[#This Row],[01. Alcaldía]:[11. Salud pública y seguridad ciudadana]])</f>
        <v>4185.2299999999996</v>
      </c>
    </row>
    <row r="43" spans="1:13" s="16" customFormat="1" x14ac:dyDescent="0.25">
      <c r="A43" s="21" t="s">
        <v>6438</v>
      </c>
      <c r="B43" s="19"/>
      <c r="C43" s="19"/>
      <c r="D43" s="19">
        <v>14873.02</v>
      </c>
      <c r="E43" s="19"/>
      <c r="F43" s="19"/>
      <c r="G43" s="19">
        <v>18284.38</v>
      </c>
      <c r="H43" s="19"/>
      <c r="I43" s="19"/>
      <c r="J43" s="19"/>
      <c r="K43" s="19"/>
      <c r="L43" s="19"/>
      <c r="M43" s="23">
        <f>SUM(Tabla24[[#This Row],[01. Alcaldía]:[11. Salud pública y seguridad ciudadana]])</f>
        <v>33157.4</v>
      </c>
    </row>
    <row r="44" spans="1:13" s="16" customFormat="1" x14ac:dyDescent="0.25">
      <c r="A44" s="21" t="s">
        <v>328</v>
      </c>
      <c r="B44" s="19"/>
      <c r="C44" s="19"/>
      <c r="D44" s="19"/>
      <c r="E44" s="19"/>
      <c r="F44" s="19"/>
      <c r="G44" s="19"/>
      <c r="H44" s="19"/>
      <c r="I44" s="19">
        <v>2420</v>
      </c>
      <c r="J44" s="19"/>
      <c r="K44" s="19"/>
      <c r="L44" s="19"/>
      <c r="M44" s="23">
        <f>SUM(Tabla24[[#This Row],[01. Alcaldía]:[11. Salud pública y seguridad ciudadana]])</f>
        <v>2420</v>
      </c>
    </row>
    <row r="45" spans="1:13" s="16" customFormat="1" x14ac:dyDescent="0.25">
      <c r="A45" s="21" t="s">
        <v>3163</v>
      </c>
      <c r="B45" s="19"/>
      <c r="C45" s="19"/>
      <c r="D45" s="19"/>
      <c r="E45" s="19"/>
      <c r="F45" s="19"/>
      <c r="G45" s="19"/>
      <c r="H45" s="19"/>
      <c r="I45" s="19"/>
      <c r="J45" s="19"/>
      <c r="K45" s="19">
        <v>179</v>
      </c>
      <c r="L45" s="19"/>
      <c r="M45" s="23">
        <f>SUM(Tabla24[[#This Row],[01. Alcaldía]:[11. Salud pública y seguridad ciudadana]])</f>
        <v>179</v>
      </c>
    </row>
    <row r="46" spans="1:13" s="16" customFormat="1" x14ac:dyDescent="0.25">
      <c r="A46" s="21" t="s">
        <v>6449</v>
      </c>
      <c r="B46" s="19"/>
      <c r="C46" s="19"/>
      <c r="D46" s="19"/>
      <c r="E46" s="19"/>
      <c r="F46" s="19"/>
      <c r="G46" s="19">
        <v>3374</v>
      </c>
      <c r="H46" s="19"/>
      <c r="I46" s="19"/>
      <c r="J46" s="19"/>
      <c r="K46" s="19"/>
      <c r="L46" s="19"/>
      <c r="M46" s="23">
        <f>SUM(Tabla24[[#This Row],[01. Alcaldía]:[11. Salud pública y seguridad ciudadana]])</f>
        <v>3374</v>
      </c>
    </row>
    <row r="47" spans="1:13" s="16" customFormat="1" x14ac:dyDescent="0.25">
      <c r="A47" s="21" t="s">
        <v>3638</v>
      </c>
      <c r="B47" s="19"/>
      <c r="C47" s="19"/>
      <c r="D47" s="19">
        <v>23.6</v>
      </c>
      <c r="E47" s="19"/>
      <c r="F47" s="19"/>
      <c r="G47" s="19"/>
      <c r="H47" s="19"/>
      <c r="I47" s="19">
        <v>296.81</v>
      </c>
      <c r="J47" s="19"/>
      <c r="K47" s="19"/>
      <c r="L47" s="19"/>
      <c r="M47" s="23">
        <f>SUM(Tabla24[[#This Row],[01. Alcaldía]:[11. Salud pública y seguridad ciudadana]])</f>
        <v>320.41000000000003</v>
      </c>
    </row>
    <row r="48" spans="1:13" s="16" customFormat="1" x14ac:dyDescent="0.25">
      <c r="A48" s="21" t="s">
        <v>6423</v>
      </c>
      <c r="B48" s="19"/>
      <c r="C48" s="19"/>
      <c r="D48" s="19"/>
      <c r="E48" s="19"/>
      <c r="F48" s="19"/>
      <c r="G48" s="19"/>
      <c r="H48" s="19"/>
      <c r="I48" s="19">
        <v>471.9</v>
      </c>
      <c r="J48" s="19"/>
      <c r="K48" s="19"/>
      <c r="L48" s="19"/>
      <c r="M48" s="23">
        <f>SUM(Tabla24[[#This Row],[01. Alcaldía]:[11. Salud pública y seguridad ciudadana]])</f>
        <v>471.9</v>
      </c>
    </row>
    <row r="49" spans="1:13" s="16" customFormat="1" x14ac:dyDescent="0.25">
      <c r="A49" s="21" t="s">
        <v>3405</v>
      </c>
      <c r="B49" s="19">
        <v>17695.27</v>
      </c>
      <c r="C49" s="19"/>
      <c r="D49" s="19"/>
      <c r="E49" s="19"/>
      <c r="F49" s="19"/>
      <c r="G49" s="19">
        <v>559.02</v>
      </c>
      <c r="H49" s="19"/>
      <c r="I49" s="19"/>
      <c r="J49" s="19"/>
      <c r="K49" s="19"/>
      <c r="L49" s="19"/>
      <c r="M49" s="23">
        <f>SUM(Tabla24[[#This Row],[01. Alcaldía]:[11. Salud pública y seguridad ciudadana]])</f>
        <v>18254.29</v>
      </c>
    </row>
    <row r="50" spans="1:13" s="16" customFormat="1" x14ac:dyDescent="0.25">
      <c r="A50" s="21" t="s">
        <v>1009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>
        <v>300</v>
      </c>
      <c r="M50" s="23">
        <f>SUM(Tabla24[[#This Row],[01. Alcaldía]:[11. Salud pública y seguridad ciudadana]])</f>
        <v>300</v>
      </c>
    </row>
    <row r="51" spans="1:13" s="16" customFormat="1" x14ac:dyDescent="0.25">
      <c r="A51" s="21" t="s">
        <v>39</v>
      </c>
      <c r="B51" s="19"/>
      <c r="C51" s="19"/>
      <c r="D51" s="19">
        <v>1256.83</v>
      </c>
      <c r="E51" s="19"/>
      <c r="F51" s="19"/>
      <c r="G51" s="19">
        <v>3867.16</v>
      </c>
      <c r="H51" s="19"/>
      <c r="I51" s="19"/>
      <c r="J51" s="19"/>
      <c r="K51" s="19">
        <v>260.69</v>
      </c>
      <c r="L51" s="19"/>
      <c r="M51" s="23">
        <f>SUM(Tabla24[[#This Row],[01. Alcaldía]:[11. Salud pública y seguridad ciudadana]])</f>
        <v>5384.6799999999994</v>
      </c>
    </row>
    <row r="52" spans="1:13" s="16" customFormat="1" x14ac:dyDescent="0.25">
      <c r="A52" s="21" t="s">
        <v>648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588.71</v>
      </c>
      <c r="M52" s="23">
        <f>SUM(Tabla24[[#This Row],[01. Alcaldía]:[11. Salud pública y seguridad ciudadana]])</f>
        <v>588.71</v>
      </c>
    </row>
    <row r="53" spans="1:13" s="16" customFormat="1" x14ac:dyDescent="0.25">
      <c r="A53" s="21" t="s">
        <v>934</v>
      </c>
      <c r="B53" s="19"/>
      <c r="C53" s="19"/>
      <c r="D53" s="19"/>
      <c r="E53" s="19"/>
      <c r="F53" s="19"/>
      <c r="G53" s="19"/>
      <c r="H53" s="19"/>
      <c r="I53" s="19"/>
      <c r="J53" s="19"/>
      <c r="K53" s="19">
        <v>1997.71</v>
      </c>
      <c r="L53" s="19"/>
      <c r="M53" s="23">
        <f>SUM(Tabla24[[#This Row],[01. Alcaldía]:[11. Salud pública y seguridad ciudadana]])</f>
        <v>1997.71</v>
      </c>
    </row>
    <row r="54" spans="1:13" s="16" customFormat="1" x14ac:dyDescent="0.25">
      <c r="A54" s="21" t="s">
        <v>3414</v>
      </c>
      <c r="B54" s="19">
        <v>1065.77</v>
      </c>
      <c r="C54" s="19"/>
      <c r="D54" s="19"/>
      <c r="E54" s="19"/>
      <c r="F54" s="19"/>
      <c r="G54" s="19"/>
      <c r="H54" s="19"/>
      <c r="I54" s="19">
        <v>16457.920000000002</v>
      </c>
      <c r="J54" s="19"/>
      <c r="K54" s="19"/>
      <c r="L54" s="19"/>
      <c r="M54" s="23">
        <f>SUM(Tabla24[[#This Row],[01. Alcaldía]:[11. Salud pública y seguridad ciudadana]])</f>
        <v>17523.690000000002</v>
      </c>
    </row>
    <row r="55" spans="1:13" s="16" customFormat="1" x14ac:dyDescent="0.25">
      <c r="A55" s="21" t="s">
        <v>83</v>
      </c>
      <c r="B55" s="19"/>
      <c r="C55" s="19"/>
      <c r="D55" s="19">
        <v>850.14999999999986</v>
      </c>
      <c r="E55" s="19">
        <v>237.05</v>
      </c>
      <c r="F55" s="19"/>
      <c r="G55" s="19">
        <v>3630</v>
      </c>
      <c r="H55" s="19"/>
      <c r="I55" s="19">
        <v>968</v>
      </c>
      <c r="J55" s="19"/>
      <c r="K55" s="19"/>
      <c r="L55" s="19">
        <v>274.95999999999998</v>
      </c>
      <c r="M55" s="23">
        <f>SUM(Tabla24[[#This Row],[01. Alcaldía]:[11. Salud pública y seguridad ciudadana]])</f>
        <v>5960.16</v>
      </c>
    </row>
    <row r="56" spans="1:13" s="16" customFormat="1" x14ac:dyDescent="0.25">
      <c r="A56" s="21" t="s">
        <v>64</v>
      </c>
      <c r="B56" s="19">
        <v>2801</v>
      </c>
      <c r="C56" s="19"/>
      <c r="D56" s="19">
        <v>2498.65</v>
      </c>
      <c r="E56" s="19">
        <v>1537.1100000000001</v>
      </c>
      <c r="F56" s="19"/>
      <c r="G56" s="19">
        <v>148</v>
      </c>
      <c r="H56" s="19"/>
      <c r="I56" s="19"/>
      <c r="J56" s="19"/>
      <c r="K56" s="19"/>
      <c r="L56" s="19"/>
      <c r="M56" s="23">
        <f>SUM(Tabla24[[#This Row],[01. Alcaldía]:[11. Salud pública y seguridad ciudadana]])</f>
        <v>6984.76</v>
      </c>
    </row>
    <row r="57" spans="1:13" s="16" customFormat="1" x14ac:dyDescent="0.25">
      <c r="A57" s="21" t="s">
        <v>1026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>
        <v>0</v>
      </c>
      <c r="M57" s="23">
        <f>SUM(Tabla24[[#This Row],[01. Alcaldía]:[11. Salud pública y seguridad ciudadana]])</f>
        <v>0</v>
      </c>
    </row>
    <row r="58" spans="1:13" s="16" customFormat="1" x14ac:dyDescent="0.25">
      <c r="A58" s="21" t="s">
        <v>6602</v>
      </c>
      <c r="B58" s="19"/>
      <c r="C58" s="19"/>
      <c r="D58" s="19"/>
      <c r="E58" s="19"/>
      <c r="F58" s="19"/>
      <c r="G58" s="19">
        <v>50.63</v>
      </c>
      <c r="H58" s="19"/>
      <c r="I58" s="19"/>
      <c r="J58" s="19"/>
      <c r="K58" s="19"/>
      <c r="L58" s="19"/>
      <c r="M58" s="23">
        <f>SUM(Tabla24[[#This Row],[01. Alcaldía]:[11. Salud pública y seguridad ciudadana]])</f>
        <v>50.63</v>
      </c>
    </row>
    <row r="59" spans="1:13" s="16" customFormat="1" x14ac:dyDescent="0.25">
      <c r="A59" s="21" t="s">
        <v>6648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>
        <v>1045</v>
      </c>
      <c r="M59" s="23">
        <f>SUM(Tabla24[[#This Row],[01. Alcaldía]:[11. Salud pública y seguridad ciudadana]])</f>
        <v>1045</v>
      </c>
    </row>
    <row r="60" spans="1:13" s="16" customFormat="1" x14ac:dyDescent="0.25">
      <c r="A60" s="21" t="s">
        <v>3448</v>
      </c>
      <c r="B60" s="19"/>
      <c r="C60" s="19"/>
      <c r="D60" s="19"/>
      <c r="E60" s="19"/>
      <c r="F60" s="19"/>
      <c r="G60" s="19"/>
      <c r="H60" s="19"/>
      <c r="I60" s="19"/>
      <c r="J60" s="19"/>
      <c r="K60" s="19">
        <v>316.58999999999997</v>
      </c>
      <c r="L60" s="19"/>
      <c r="M60" s="23">
        <f>SUM(Tabla24[[#This Row],[01. Alcaldía]:[11. Salud pública y seguridad ciudadana]])</f>
        <v>316.58999999999997</v>
      </c>
    </row>
    <row r="61" spans="1:13" s="16" customFormat="1" x14ac:dyDescent="0.25">
      <c r="A61" s="21" t="s">
        <v>2237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>
        <v>1573</v>
      </c>
      <c r="M61" s="23">
        <f>SUM(Tabla24[[#This Row],[01. Alcaldía]:[11. Salud pública y seguridad ciudadana]])</f>
        <v>1573</v>
      </c>
    </row>
    <row r="62" spans="1:13" s="16" customFormat="1" x14ac:dyDescent="0.25">
      <c r="A62" s="21" t="s">
        <v>354</v>
      </c>
      <c r="B62" s="19"/>
      <c r="C62" s="19"/>
      <c r="D62" s="19">
        <v>4029.3</v>
      </c>
      <c r="E62" s="19"/>
      <c r="F62" s="19"/>
      <c r="G62" s="19"/>
      <c r="H62" s="19"/>
      <c r="I62" s="19">
        <v>1923.9</v>
      </c>
      <c r="J62" s="19"/>
      <c r="K62" s="19"/>
      <c r="L62" s="19">
        <v>3876.84</v>
      </c>
      <c r="M62" s="23">
        <f>SUM(Tabla24[[#This Row],[01. Alcaldía]:[11. Salud pública y seguridad ciudadana]])</f>
        <v>9830.0400000000009</v>
      </c>
    </row>
    <row r="63" spans="1:13" s="16" customFormat="1" x14ac:dyDescent="0.25">
      <c r="A63" s="21" t="s">
        <v>822</v>
      </c>
      <c r="B63" s="19"/>
      <c r="C63" s="19"/>
      <c r="D63" s="19"/>
      <c r="E63" s="19"/>
      <c r="F63" s="19"/>
      <c r="G63" s="19">
        <v>847</v>
      </c>
      <c r="H63" s="19">
        <v>83.57</v>
      </c>
      <c r="I63" s="19"/>
      <c r="J63" s="19"/>
      <c r="K63" s="19"/>
      <c r="L63" s="19"/>
      <c r="M63" s="23">
        <f>SUM(Tabla24[[#This Row],[01. Alcaldía]:[11. Salud pública y seguridad ciudadana]])</f>
        <v>930.56999999999994</v>
      </c>
    </row>
    <row r="64" spans="1:13" s="16" customFormat="1" x14ac:dyDescent="0.25">
      <c r="A64" s="21" t="s">
        <v>3158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>
        <v>493.4</v>
      </c>
      <c r="M64" s="23">
        <f>SUM(Tabla24[[#This Row],[01. Alcaldía]:[11. Salud pública y seguridad ciudadana]])</f>
        <v>493.4</v>
      </c>
    </row>
    <row r="65" spans="1:13" s="16" customFormat="1" x14ac:dyDescent="0.25">
      <c r="A65" s="21" t="s">
        <v>4228</v>
      </c>
      <c r="B65" s="19"/>
      <c r="C65" s="19"/>
      <c r="D65" s="19"/>
      <c r="E65" s="19"/>
      <c r="F65" s="19"/>
      <c r="G65" s="19">
        <v>170</v>
      </c>
      <c r="H65" s="19"/>
      <c r="I65" s="19"/>
      <c r="J65" s="19"/>
      <c r="K65" s="19"/>
      <c r="L65" s="19"/>
      <c r="M65" s="23">
        <f>SUM(Tabla24[[#This Row],[01. Alcaldía]:[11. Salud pública y seguridad ciudadana]])</f>
        <v>170</v>
      </c>
    </row>
    <row r="66" spans="1:13" s="16" customFormat="1" x14ac:dyDescent="0.25">
      <c r="A66" s="21" t="s">
        <v>4087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4235</v>
      </c>
      <c r="M66" s="23">
        <f>SUM(Tabla24[[#This Row],[01. Alcaldía]:[11. Salud pública y seguridad ciudadana]])</f>
        <v>4235</v>
      </c>
    </row>
    <row r="67" spans="1:13" s="16" customFormat="1" ht="25.5" x14ac:dyDescent="0.25">
      <c r="A67" s="21" t="s">
        <v>331</v>
      </c>
      <c r="B67" s="19">
        <v>692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3">
        <f>SUM(Tabla24[[#This Row],[01. Alcaldía]:[11. Salud pública y seguridad ciudadana]])</f>
        <v>692</v>
      </c>
    </row>
    <row r="68" spans="1:13" s="16" customFormat="1" x14ac:dyDescent="0.25">
      <c r="A68" s="21" t="s">
        <v>37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>
        <v>3000</v>
      </c>
      <c r="M68" s="23">
        <f>SUM(Tabla24[[#This Row],[01. Alcaldía]:[11. Salud pública y seguridad ciudadana]])</f>
        <v>3000</v>
      </c>
    </row>
    <row r="69" spans="1:13" s="16" customFormat="1" x14ac:dyDescent="0.25">
      <c r="A69" s="21" t="s">
        <v>3913</v>
      </c>
      <c r="B69" s="19"/>
      <c r="C69" s="19"/>
      <c r="D69" s="19"/>
      <c r="E69" s="19"/>
      <c r="F69" s="19"/>
      <c r="G69" s="19"/>
      <c r="H69" s="19"/>
      <c r="I69" s="19"/>
      <c r="J69" s="19"/>
      <c r="K69" s="19">
        <v>1388.23</v>
      </c>
      <c r="L69" s="19"/>
      <c r="M69" s="23">
        <f>SUM(Tabla24[[#This Row],[01. Alcaldía]:[11. Salud pública y seguridad ciudadana]])</f>
        <v>1388.23</v>
      </c>
    </row>
    <row r="70" spans="1:13" s="16" customFormat="1" x14ac:dyDescent="0.25">
      <c r="A70" s="21" t="s">
        <v>7308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118.58</v>
      </c>
      <c r="M70" s="23">
        <f>SUM(Tabla24[[#This Row],[01. Alcaldía]:[11. Salud pública y seguridad ciudadana]])</f>
        <v>118.58</v>
      </c>
    </row>
    <row r="71" spans="1:13" s="16" customFormat="1" x14ac:dyDescent="0.25">
      <c r="A71" s="21" t="s">
        <v>346</v>
      </c>
      <c r="B71" s="19">
        <v>653.4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3">
        <f>SUM(Tabla24[[#This Row],[01. Alcaldía]:[11. Salud pública y seguridad ciudadana]])</f>
        <v>653.4</v>
      </c>
    </row>
    <row r="72" spans="1:13" s="16" customFormat="1" x14ac:dyDescent="0.25">
      <c r="A72" s="21" t="s">
        <v>1063</v>
      </c>
      <c r="B72" s="19"/>
      <c r="C72" s="19"/>
      <c r="D72" s="19"/>
      <c r="E72" s="19"/>
      <c r="F72" s="19"/>
      <c r="G72" s="19">
        <v>171</v>
      </c>
      <c r="H72" s="19"/>
      <c r="I72" s="19"/>
      <c r="J72" s="19"/>
      <c r="K72" s="19"/>
      <c r="L72" s="19"/>
      <c r="M72" s="23">
        <f>SUM(Tabla24[[#This Row],[01. Alcaldía]:[11. Salud pública y seguridad ciudadana]])</f>
        <v>171</v>
      </c>
    </row>
    <row r="73" spans="1:13" s="16" customFormat="1" x14ac:dyDescent="0.25">
      <c r="A73" s="21" t="s">
        <v>92</v>
      </c>
      <c r="B73" s="19"/>
      <c r="C73" s="19">
        <v>1600</v>
      </c>
      <c r="D73" s="19"/>
      <c r="E73" s="19">
        <v>121</v>
      </c>
      <c r="F73" s="19"/>
      <c r="G73" s="19">
        <v>6319</v>
      </c>
      <c r="H73" s="19"/>
      <c r="I73" s="19">
        <v>2178</v>
      </c>
      <c r="J73" s="19"/>
      <c r="K73" s="19"/>
      <c r="L73" s="19">
        <v>198</v>
      </c>
      <c r="M73" s="23">
        <f>SUM(Tabla24[[#This Row],[01. Alcaldía]:[11. Salud pública y seguridad ciudadana]])</f>
        <v>10416</v>
      </c>
    </row>
    <row r="74" spans="1:13" s="16" customFormat="1" x14ac:dyDescent="0.25">
      <c r="A74" s="21" t="s">
        <v>8462</v>
      </c>
      <c r="B74" s="19"/>
      <c r="C74" s="19"/>
      <c r="D74" s="19"/>
      <c r="E74" s="19"/>
      <c r="F74" s="19"/>
      <c r="G74" s="19">
        <v>1600</v>
      </c>
      <c r="H74" s="19"/>
      <c r="I74" s="19"/>
      <c r="J74" s="19"/>
      <c r="K74" s="19"/>
      <c r="L74" s="19"/>
      <c r="M74" s="23">
        <f>SUM(Tabla24[[#This Row],[01. Alcaldía]:[11. Salud pública y seguridad ciudadana]])</f>
        <v>1600</v>
      </c>
    </row>
    <row r="75" spans="1:13" s="16" customFormat="1" x14ac:dyDescent="0.25">
      <c r="A75" s="21" t="s">
        <v>16</v>
      </c>
      <c r="B75" s="19"/>
      <c r="C75" s="19">
        <v>1683.48</v>
      </c>
      <c r="D75" s="19"/>
      <c r="E75" s="19"/>
      <c r="F75" s="19"/>
      <c r="G75" s="19"/>
      <c r="H75" s="19"/>
      <c r="I75" s="19"/>
      <c r="J75" s="19"/>
      <c r="K75" s="19"/>
      <c r="L75" s="19">
        <v>2542.9499999999998</v>
      </c>
      <c r="M75" s="23">
        <f>SUM(Tabla24[[#This Row],[01. Alcaldía]:[11. Salud pública y seguridad ciudadana]])</f>
        <v>4226.43</v>
      </c>
    </row>
    <row r="76" spans="1:13" s="16" customFormat="1" x14ac:dyDescent="0.25">
      <c r="A76" s="21" t="s">
        <v>6724</v>
      </c>
      <c r="B76" s="19"/>
      <c r="C76" s="19"/>
      <c r="D76" s="19"/>
      <c r="E76" s="19"/>
      <c r="F76" s="19"/>
      <c r="G76" s="19">
        <v>78</v>
      </c>
      <c r="H76" s="19"/>
      <c r="I76" s="19"/>
      <c r="J76" s="19"/>
      <c r="K76" s="19"/>
      <c r="L76" s="19"/>
      <c r="M76" s="23">
        <f>SUM(Tabla24[[#This Row],[01. Alcaldía]:[11. Salud pública y seguridad ciudadana]])</f>
        <v>78</v>
      </c>
    </row>
    <row r="77" spans="1:13" s="16" customFormat="1" x14ac:dyDescent="0.25">
      <c r="A77" s="21" t="s">
        <v>1137</v>
      </c>
      <c r="B77" s="19"/>
      <c r="C77" s="19"/>
      <c r="D77" s="19"/>
      <c r="E77" s="19"/>
      <c r="F77" s="19"/>
      <c r="G77" s="19"/>
      <c r="H77" s="19"/>
      <c r="I77" s="19">
        <v>611.04999999999995</v>
      </c>
      <c r="J77" s="19"/>
      <c r="K77" s="19"/>
      <c r="L77" s="19">
        <v>827.64</v>
      </c>
      <c r="M77" s="23">
        <f>SUM(Tabla24[[#This Row],[01. Alcaldía]:[11. Salud pública y seguridad ciudadana]])</f>
        <v>1438.69</v>
      </c>
    </row>
    <row r="78" spans="1:13" s="16" customFormat="1" x14ac:dyDescent="0.25">
      <c r="A78" s="21" t="s">
        <v>8545</v>
      </c>
      <c r="B78" s="19"/>
      <c r="C78" s="19"/>
      <c r="D78" s="19"/>
      <c r="E78" s="19"/>
      <c r="F78" s="19"/>
      <c r="G78" s="19"/>
      <c r="H78" s="19"/>
      <c r="I78" s="19">
        <v>7132.95</v>
      </c>
      <c r="J78" s="19"/>
      <c r="K78" s="19"/>
      <c r="L78" s="19"/>
      <c r="M78" s="23">
        <f>SUM(Tabla24[[#This Row],[01. Alcaldía]:[11. Salud pública y seguridad ciudadana]])</f>
        <v>7132.95</v>
      </c>
    </row>
    <row r="79" spans="1:13" s="16" customFormat="1" x14ac:dyDescent="0.25">
      <c r="A79" s="21" t="s">
        <v>360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>
        <v>1600</v>
      </c>
      <c r="M79" s="23">
        <f>SUM(Tabla24[[#This Row],[01. Alcaldía]:[11. Salud pública y seguridad ciudadana]])</f>
        <v>1600</v>
      </c>
    </row>
    <row r="80" spans="1:13" s="16" customFormat="1" x14ac:dyDescent="0.25">
      <c r="A80" s="21" t="s">
        <v>6760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>
        <v>9944.86</v>
      </c>
      <c r="M80" s="23">
        <f>SUM(Tabla24[[#This Row],[01. Alcaldía]:[11. Salud pública y seguridad ciudadana]])</f>
        <v>9944.86</v>
      </c>
    </row>
    <row r="81" spans="1:13" s="16" customFormat="1" x14ac:dyDescent="0.25">
      <c r="A81" s="21" t="s">
        <v>4094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3630</v>
      </c>
      <c r="M81" s="23">
        <f>SUM(Tabla24[[#This Row],[01. Alcaldía]:[11. Salud pública y seguridad ciudadana]])</f>
        <v>3630</v>
      </c>
    </row>
    <row r="82" spans="1:13" s="16" customFormat="1" x14ac:dyDescent="0.25">
      <c r="A82" s="21" t="s">
        <v>7362</v>
      </c>
      <c r="B82" s="19"/>
      <c r="C82" s="19"/>
      <c r="D82" s="19"/>
      <c r="E82" s="19"/>
      <c r="F82" s="19">
        <v>7227.48</v>
      </c>
      <c r="G82" s="19"/>
      <c r="H82" s="19"/>
      <c r="I82" s="19"/>
      <c r="J82" s="19"/>
      <c r="K82" s="19"/>
      <c r="L82" s="19"/>
      <c r="M82" s="23">
        <f>SUM(Tabla24[[#This Row],[01. Alcaldía]:[11. Salud pública y seguridad ciudadana]])</f>
        <v>7227.48</v>
      </c>
    </row>
    <row r="83" spans="1:13" s="16" customFormat="1" x14ac:dyDescent="0.25">
      <c r="A83" s="21" t="s">
        <v>4395</v>
      </c>
      <c r="B83" s="19">
        <v>715</v>
      </c>
      <c r="C83" s="19"/>
      <c r="D83" s="19"/>
      <c r="E83" s="19"/>
      <c r="F83" s="19"/>
      <c r="G83" s="19">
        <v>4365</v>
      </c>
      <c r="H83" s="19"/>
      <c r="I83" s="19"/>
      <c r="J83" s="19"/>
      <c r="K83" s="19"/>
      <c r="L83" s="19"/>
      <c r="M83" s="23">
        <f>SUM(Tabla24[[#This Row],[01. Alcaldía]:[11. Salud pública y seguridad ciudadana]])</f>
        <v>5080</v>
      </c>
    </row>
    <row r="84" spans="1:13" s="16" customFormat="1" x14ac:dyDescent="0.25">
      <c r="A84" s="21" t="s">
        <v>1028</v>
      </c>
      <c r="B84" s="19"/>
      <c r="C84" s="19"/>
      <c r="D84" s="19"/>
      <c r="E84" s="19"/>
      <c r="F84" s="19"/>
      <c r="G84" s="19">
        <v>217</v>
      </c>
      <c r="H84" s="19"/>
      <c r="I84" s="19"/>
      <c r="J84" s="19"/>
      <c r="K84" s="19">
        <v>4774</v>
      </c>
      <c r="L84" s="19"/>
      <c r="M84" s="23">
        <f>SUM(Tabla24[[#This Row],[01. Alcaldía]:[11. Salud pública y seguridad ciudadana]])</f>
        <v>4991</v>
      </c>
    </row>
    <row r="85" spans="1:13" s="16" customFormat="1" x14ac:dyDescent="0.25">
      <c r="A85" s="21" t="s">
        <v>21</v>
      </c>
      <c r="B85" s="19"/>
      <c r="C85" s="19"/>
      <c r="D85" s="19"/>
      <c r="E85" s="19"/>
      <c r="F85" s="19"/>
      <c r="G85" s="19"/>
      <c r="H85" s="19"/>
      <c r="I85" s="19"/>
      <c r="J85" s="19"/>
      <c r="K85" s="19">
        <v>816.75</v>
      </c>
      <c r="L85" s="19"/>
      <c r="M85" s="23">
        <f>SUM(Tabla24[[#This Row],[01. Alcaldía]:[11. Salud pública y seguridad ciudadana]])</f>
        <v>816.75</v>
      </c>
    </row>
    <row r="86" spans="1:13" s="16" customFormat="1" x14ac:dyDescent="0.25">
      <c r="A86" s="21" t="s">
        <v>895</v>
      </c>
      <c r="B86" s="19"/>
      <c r="C86" s="19"/>
      <c r="D86" s="19"/>
      <c r="E86" s="19"/>
      <c r="F86" s="19"/>
      <c r="G86" s="19"/>
      <c r="H86" s="19"/>
      <c r="I86" s="19">
        <v>130.62</v>
      </c>
      <c r="J86" s="19"/>
      <c r="K86" s="19"/>
      <c r="L86" s="19"/>
      <c r="M86" s="23">
        <f>SUM(Tabla24[[#This Row],[01. Alcaldía]:[11. Salud pública y seguridad ciudadana]])</f>
        <v>130.62</v>
      </c>
    </row>
    <row r="87" spans="1:13" s="16" customFormat="1" x14ac:dyDescent="0.25">
      <c r="A87" s="21" t="s">
        <v>30</v>
      </c>
      <c r="B87" s="19"/>
      <c r="C87" s="19"/>
      <c r="D87" s="19">
        <v>1541.5900000000001</v>
      </c>
      <c r="E87" s="19"/>
      <c r="F87" s="19"/>
      <c r="G87" s="19"/>
      <c r="H87" s="19"/>
      <c r="I87" s="19">
        <v>13453.990000000002</v>
      </c>
      <c r="J87" s="19"/>
      <c r="K87" s="19"/>
      <c r="L87" s="19">
        <v>3000</v>
      </c>
      <c r="M87" s="23">
        <f>SUM(Tabla24[[#This Row],[01. Alcaldía]:[11. Salud pública y seguridad ciudadana]])</f>
        <v>17995.580000000002</v>
      </c>
    </row>
    <row r="88" spans="1:13" s="16" customFormat="1" x14ac:dyDescent="0.25">
      <c r="A88" s="21" t="s">
        <v>5455</v>
      </c>
      <c r="B88" s="19"/>
      <c r="C88" s="19"/>
      <c r="D88" s="19"/>
      <c r="E88" s="19"/>
      <c r="F88" s="19">
        <v>6790.05</v>
      </c>
      <c r="G88" s="19"/>
      <c r="H88" s="19"/>
      <c r="I88" s="19"/>
      <c r="J88" s="19"/>
      <c r="K88" s="19"/>
      <c r="L88" s="19"/>
      <c r="M88" s="23">
        <f>SUM(Tabla24[[#This Row],[01. Alcaldía]:[11. Salud pública y seguridad ciudadana]])</f>
        <v>6790.05</v>
      </c>
    </row>
    <row r="89" spans="1:13" s="16" customFormat="1" x14ac:dyDescent="0.25">
      <c r="A89" s="21" t="s">
        <v>332</v>
      </c>
      <c r="B89" s="19">
        <v>7120.85</v>
      </c>
      <c r="C89" s="19"/>
      <c r="D89" s="19">
        <v>607.20000000000005</v>
      </c>
      <c r="E89" s="19">
        <v>462.84</v>
      </c>
      <c r="F89" s="19"/>
      <c r="G89" s="19">
        <v>1022.88</v>
      </c>
      <c r="H89" s="19"/>
      <c r="I89" s="19">
        <v>284.29000000000002</v>
      </c>
      <c r="J89" s="19"/>
      <c r="K89" s="19">
        <v>1000</v>
      </c>
      <c r="L89" s="19">
        <v>851.78</v>
      </c>
      <c r="M89" s="23">
        <f>SUM(Tabla24[[#This Row],[01. Alcaldía]:[11. Salud pública y seguridad ciudadana]])</f>
        <v>11349.840000000002</v>
      </c>
    </row>
    <row r="90" spans="1:13" s="16" customFormat="1" x14ac:dyDescent="0.25">
      <c r="A90" s="21" t="s">
        <v>664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>
        <v>585.30999999999995</v>
      </c>
      <c r="M90" s="23">
        <f>SUM(Tabla24[[#This Row],[01. Alcaldía]:[11. Salud pública y seguridad ciudadana]])</f>
        <v>585.30999999999995</v>
      </c>
    </row>
    <row r="91" spans="1:13" s="16" customFormat="1" x14ac:dyDescent="0.25">
      <c r="A91" s="21" t="s">
        <v>959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>
        <v>1876.7399999999998</v>
      </c>
      <c r="M91" s="23">
        <f>SUM(Tabla24[[#This Row],[01. Alcaldía]:[11. Salud pública y seguridad ciudadana]])</f>
        <v>1876.7399999999998</v>
      </c>
    </row>
    <row r="92" spans="1:13" s="16" customFormat="1" x14ac:dyDescent="0.25">
      <c r="A92" s="21" t="s">
        <v>856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>
        <v>2205.35</v>
      </c>
      <c r="M92" s="23">
        <f>SUM(Tabla24[[#This Row],[01. Alcaldía]:[11. Salud pública y seguridad ciudadana]])</f>
        <v>2205.35</v>
      </c>
    </row>
    <row r="93" spans="1:13" s="16" customFormat="1" x14ac:dyDescent="0.25">
      <c r="A93" s="21" t="s">
        <v>668</v>
      </c>
      <c r="B93" s="19"/>
      <c r="C93" s="19"/>
      <c r="D93" s="19"/>
      <c r="E93" s="19"/>
      <c r="F93" s="19"/>
      <c r="G93" s="19">
        <v>16</v>
      </c>
      <c r="H93" s="19"/>
      <c r="I93" s="19"/>
      <c r="J93" s="19"/>
      <c r="K93" s="19"/>
      <c r="L93" s="19"/>
      <c r="M93" s="23">
        <f>SUM(Tabla24[[#This Row],[01. Alcaldía]:[11. Salud pública y seguridad ciudadana]])</f>
        <v>16</v>
      </c>
    </row>
    <row r="94" spans="1:13" s="16" customFormat="1" x14ac:dyDescent="0.25">
      <c r="A94" s="21" t="s">
        <v>4800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7260</v>
      </c>
      <c r="M94" s="23">
        <f>SUM(Tabla24[[#This Row],[01. Alcaldía]:[11. Salud pública y seguridad ciudadana]])</f>
        <v>7260</v>
      </c>
    </row>
    <row r="95" spans="1:13" s="16" customFormat="1" x14ac:dyDescent="0.25">
      <c r="A95" s="21" t="s">
        <v>88</v>
      </c>
      <c r="B95" s="19"/>
      <c r="C95" s="19"/>
      <c r="D95" s="19"/>
      <c r="E95" s="19"/>
      <c r="F95" s="19"/>
      <c r="G95" s="19">
        <v>72.010000000000005</v>
      </c>
      <c r="H95" s="19"/>
      <c r="I95" s="19"/>
      <c r="J95" s="19"/>
      <c r="K95" s="19"/>
      <c r="L95" s="19"/>
      <c r="M95" s="23">
        <f>SUM(Tabla24[[#This Row],[01. Alcaldía]:[11. Salud pública y seguridad ciudadana]])</f>
        <v>72.010000000000005</v>
      </c>
    </row>
    <row r="96" spans="1:13" s="16" customFormat="1" x14ac:dyDescent="0.25">
      <c r="A96" s="21" t="s">
        <v>6830</v>
      </c>
      <c r="B96" s="19"/>
      <c r="C96" s="19"/>
      <c r="D96" s="19"/>
      <c r="E96" s="19"/>
      <c r="F96" s="19"/>
      <c r="G96" s="19">
        <v>15</v>
      </c>
      <c r="H96" s="19"/>
      <c r="I96" s="19"/>
      <c r="J96" s="19"/>
      <c r="K96" s="19"/>
      <c r="L96" s="19"/>
      <c r="M96" s="23">
        <f>SUM(Tabla24[[#This Row],[01. Alcaldía]:[11. Salud pública y seguridad ciudadana]])</f>
        <v>15</v>
      </c>
    </row>
    <row r="97" spans="1:13" s="16" customFormat="1" x14ac:dyDescent="0.25">
      <c r="A97" s="21" t="s">
        <v>6832</v>
      </c>
      <c r="B97" s="19">
        <v>4254.3599999999997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23">
        <f>SUM(Tabla24[[#This Row],[01. Alcaldía]:[11. Salud pública y seguridad ciudadana]])</f>
        <v>4254.3599999999997</v>
      </c>
    </row>
    <row r="98" spans="1:13" s="16" customFormat="1" x14ac:dyDescent="0.25">
      <c r="A98" s="21" t="s">
        <v>960</v>
      </c>
      <c r="B98" s="19">
        <v>456</v>
      </c>
      <c r="C98" s="19"/>
      <c r="D98" s="19"/>
      <c r="E98" s="19"/>
      <c r="F98" s="19"/>
      <c r="G98" s="19">
        <v>4880</v>
      </c>
      <c r="H98" s="19"/>
      <c r="I98" s="19"/>
      <c r="J98" s="19"/>
      <c r="K98" s="19"/>
      <c r="L98" s="19"/>
      <c r="M98" s="23">
        <f>SUM(Tabla24[[#This Row],[01. Alcaldía]:[11. Salud pública y seguridad ciudadana]])</f>
        <v>5336</v>
      </c>
    </row>
    <row r="99" spans="1:13" s="16" customFormat="1" x14ac:dyDescent="0.25">
      <c r="A99" s="21" t="s">
        <v>3092</v>
      </c>
      <c r="B99" s="19">
        <v>102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23">
        <f>SUM(Tabla24[[#This Row],[01. Alcaldía]:[11. Salud pública y seguridad ciudadana]])</f>
        <v>102</v>
      </c>
    </row>
    <row r="100" spans="1:13" s="16" customFormat="1" x14ac:dyDescent="0.25">
      <c r="A100" s="21" t="s">
        <v>3745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>
        <v>304.27</v>
      </c>
      <c r="L100" s="19"/>
      <c r="M100" s="23">
        <f>SUM(Tabla24[[#This Row],[01. Alcaldía]:[11. Salud pública y seguridad ciudadana]])</f>
        <v>304.27</v>
      </c>
    </row>
    <row r="101" spans="1:13" s="16" customFormat="1" x14ac:dyDescent="0.25">
      <c r="A101" s="21" t="s">
        <v>72</v>
      </c>
      <c r="B101" s="19"/>
      <c r="C101" s="19"/>
      <c r="D101" s="19"/>
      <c r="E101" s="19"/>
      <c r="F101" s="19"/>
      <c r="G101" s="19">
        <v>300.02</v>
      </c>
      <c r="H101" s="19"/>
      <c r="I101" s="19"/>
      <c r="J101" s="19"/>
      <c r="K101" s="19"/>
      <c r="L101" s="19"/>
      <c r="M101" s="23">
        <f>SUM(Tabla24[[#This Row],[01. Alcaldía]:[11. Salud pública y seguridad ciudadana]])</f>
        <v>300.02</v>
      </c>
    </row>
    <row r="102" spans="1:13" s="16" customFormat="1" x14ac:dyDescent="0.25">
      <c r="A102" s="21" t="s">
        <v>62</v>
      </c>
      <c r="B102" s="19"/>
      <c r="C102" s="19">
        <v>1842.89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23">
        <f>SUM(Tabla24[[#This Row],[01. Alcaldía]:[11. Salud pública y seguridad ciudadana]])</f>
        <v>1842.89</v>
      </c>
    </row>
    <row r="103" spans="1:13" s="16" customFormat="1" x14ac:dyDescent="0.25">
      <c r="A103" s="21" t="s">
        <v>681</v>
      </c>
      <c r="B103" s="19"/>
      <c r="C103" s="19">
        <v>14135.09</v>
      </c>
      <c r="D103" s="19"/>
      <c r="E103" s="19"/>
      <c r="F103" s="19"/>
      <c r="G103" s="19"/>
      <c r="H103" s="19"/>
      <c r="I103" s="19">
        <v>5718.7</v>
      </c>
      <c r="J103" s="19"/>
      <c r="K103" s="19"/>
      <c r="L103" s="19">
        <v>7586.7</v>
      </c>
      <c r="M103" s="23">
        <f>SUM(Tabla24[[#This Row],[01. Alcaldía]:[11. Salud pública y seguridad ciudadana]])</f>
        <v>27440.49</v>
      </c>
    </row>
    <row r="104" spans="1:13" s="16" customFormat="1" x14ac:dyDescent="0.25">
      <c r="A104" s="21" t="s">
        <v>5035</v>
      </c>
      <c r="B104" s="19"/>
      <c r="C104" s="19"/>
      <c r="D104" s="19">
        <v>704</v>
      </c>
      <c r="E104" s="19"/>
      <c r="F104" s="19"/>
      <c r="G104" s="19">
        <v>1266.1500000000001</v>
      </c>
      <c r="H104" s="19"/>
      <c r="I104" s="19"/>
      <c r="J104" s="19"/>
      <c r="K104" s="19"/>
      <c r="L104" s="19">
        <v>5384.5</v>
      </c>
      <c r="M104" s="23">
        <f>SUM(Tabla24[[#This Row],[01. Alcaldía]:[11. Salud pública y seguridad ciudadana]])</f>
        <v>7354.65</v>
      </c>
    </row>
    <row r="105" spans="1:13" s="16" customFormat="1" x14ac:dyDescent="0.25">
      <c r="A105" s="21" t="s">
        <v>79</v>
      </c>
      <c r="B105" s="19">
        <v>10312.25</v>
      </c>
      <c r="C105" s="19"/>
      <c r="D105" s="19"/>
      <c r="E105" s="19"/>
      <c r="F105" s="19"/>
      <c r="G105" s="19">
        <v>14369.11</v>
      </c>
      <c r="H105" s="19"/>
      <c r="I105" s="19"/>
      <c r="J105" s="19"/>
      <c r="K105" s="19"/>
      <c r="L105" s="19"/>
      <c r="M105" s="23">
        <f>SUM(Tabla24[[#This Row],[01. Alcaldía]:[11. Salud pública y seguridad ciudadana]])</f>
        <v>24681.360000000001</v>
      </c>
    </row>
    <row r="106" spans="1:13" s="16" customFormat="1" x14ac:dyDescent="0.25">
      <c r="A106" s="21" t="s">
        <v>25</v>
      </c>
      <c r="B106" s="19">
        <v>13375.34</v>
      </c>
      <c r="C106" s="19"/>
      <c r="D106" s="19"/>
      <c r="E106" s="19"/>
      <c r="F106" s="19"/>
      <c r="G106" s="19">
        <v>10155.830000000002</v>
      </c>
      <c r="H106" s="19"/>
      <c r="I106" s="19"/>
      <c r="J106" s="19"/>
      <c r="K106" s="19">
        <v>3680.92</v>
      </c>
      <c r="L106" s="19"/>
      <c r="M106" s="23">
        <f>SUM(Tabla24[[#This Row],[01. Alcaldía]:[11. Salud pública y seguridad ciudadana]])</f>
        <v>27212.090000000004</v>
      </c>
    </row>
    <row r="107" spans="1:13" s="16" customFormat="1" x14ac:dyDescent="0.25">
      <c r="A107" s="21" t="s">
        <v>69</v>
      </c>
      <c r="B107" s="19"/>
      <c r="C107" s="19"/>
      <c r="D107" s="19"/>
      <c r="E107" s="19"/>
      <c r="F107" s="19"/>
      <c r="G107" s="19"/>
      <c r="H107" s="19">
        <v>937.21</v>
      </c>
      <c r="I107" s="19"/>
      <c r="J107" s="19"/>
      <c r="K107" s="19"/>
      <c r="L107" s="19"/>
      <c r="M107" s="23">
        <f>SUM(Tabla24[[#This Row],[01. Alcaldía]:[11. Salud pública y seguridad ciudadana]])</f>
        <v>937.21</v>
      </c>
    </row>
    <row r="108" spans="1:13" s="16" customFormat="1" x14ac:dyDescent="0.25">
      <c r="A108" s="21" t="s">
        <v>3167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>
        <v>1289.9100000000001</v>
      </c>
      <c r="M108" s="23">
        <f>SUM(Tabla24[[#This Row],[01. Alcaldía]:[11. Salud pública y seguridad ciudadana]])</f>
        <v>1289.9100000000001</v>
      </c>
    </row>
    <row r="109" spans="1:13" s="16" customFormat="1" x14ac:dyDescent="0.25">
      <c r="A109" s="21" t="s">
        <v>7490</v>
      </c>
      <c r="B109" s="19"/>
      <c r="C109" s="19"/>
      <c r="D109" s="19"/>
      <c r="E109" s="19"/>
      <c r="F109" s="19"/>
      <c r="G109" s="19"/>
      <c r="H109" s="19">
        <v>14957.17</v>
      </c>
      <c r="I109" s="19"/>
      <c r="J109" s="19"/>
      <c r="K109" s="19"/>
      <c r="L109" s="19"/>
      <c r="M109" s="23">
        <f>SUM(Tabla24[[#This Row],[01. Alcaldía]:[11. Salud pública y seguridad ciudadana]])</f>
        <v>14957.17</v>
      </c>
    </row>
    <row r="110" spans="1:13" s="16" customFormat="1" x14ac:dyDescent="0.25">
      <c r="A110" s="21" t="s">
        <v>573</v>
      </c>
      <c r="B110" s="19"/>
      <c r="C110" s="19"/>
      <c r="D110" s="19"/>
      <c r="E110" s="19"/>
      <c r="F110" s="19">
        <v>3764.98</v>
      </c>
      <c r="G110" s="19"/>
      <c r="H110" s="19"/>
      <c r="I110" s="19"/>
      <c r="J110" s="19"/>
      <c r="K110" s="19"/>
      <c r="L110" s="19"/>
      <c r="M110" s="23">
        <f>SUM(Tabla24[[#This Row],[01. Alcaldía]:[11. Salud pública y seguridad ciudadana]])</f>
        <v>3764.98</v>
      </c>
    </row>
    <row r="111" spans="1:13" s="16" customFormat="1" x14ac:dyDescent="0.25">
      <c r="A111" s="21" t="s">
        <v>4623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>
        <v>2262.2399999999998</v>
      </c>
      <c r="M111" s="23">
        <f>SUM(Tabla24[[#This Row],[01. Alcaldía]:[11. Salud pública y seguridad ciudadana]])</f>
        <v>2262.2399999999998</v>
      </c>
    </row>
    <row r="112" spans="1:13" s="16" customFormat="1" x14ac:dyDescent="0.25">
      <c r="A112" s="21" t="s">
        <v>676</v>
      </c>
      <c r="B112" s="19"/>
      <c r="C112" s="19"/>
      <c r="D112" s="19"/>
      <c r="E112" s="19">
        <v>7183.29</v>
      </c>
      <c r="F112" s="19"/>
      <c r="G112" s="19"/>
      <c r="H112" s="19"/>
      <c r="I112" s="19">
        <v>677.3</v>
      </c>
      <c r="J112" s="19"/>
      <c r="K112" s="19"/>
      <c r="L112" s="19"/>
      <c r="M112" s="23">
        <f>SUM(Tabla24[[#This Row],[01. Alcaldía]:[11. Salud pública y seguridad ciudadana]])</f>
        <v>7860.59</v>
      </c>
    </row>
    <row r="113" spans="1:13" s="16" customFormat="1" x14ac:dyDescent="0.25">
      <c r="A113" s="21" t="s">
        <v>4108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>
        <v>17968.5</v>
      </c>
      <c r="M113" s="23">
        <f>SUM(Tabla24[[#This Row],[01. Alcaldía]:[11. Salud pública y seguridad ciudadana]])</f>
        <v>17968.5</v>
      </c>
    </row>
    <row r="114" spans="1:13" s="16" customFormat="1" x14ac:dyDescent="0.25">
      <c r="A114" s="21" t="s">
        <v>4808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>
        <v>917.36</v>
      </c>
      <c r="L114" s="19"/>
      <c r="M114" s="23">
        <f>SUM(Tabla24[[#This Row],[01. Alcaldía]:[11. Salud pública y seguridad ciudadana]])</f>
        <v>917.36</v>
      </c>
    </row>
    <row r="115" spans="1:13" s="16" customFormat="1" x14ac:dyDescent="0.25">
      <c r="A115" s="21" t="s">
        <v>694</v>
      </c>
      <c r="B115" s="19"/>
      <c r="C115" s="19"/>
      <c r="D115" s="19"/>
      <c r="E115" s="19">
        <v>13861.76</v>
      </c>
      <c r="F115" s="19"/>
      <c r="G115" s="19"/>
      <c r="H115" s="19"/>
      <c r="I115" s="19"/>
      <c r="J115" s="19"/>
      <c r="K115" s="19"/>
      <c r="L115" s="19"/>
      <c r="M115" s="23">
        <f>SUM(Tabla24[[#This Row],[01. Alcaldía]:[11. Salud pública y seguridad ciudadana]])</f>
        <v>13861.76</v>
      </c>
    </row>
    <row r="116" spans="1:13" s="16" customFormat="1" x14ac:dyDescent="0.25">
      <c r="A116" s="21" t="s">
        <v>54</v>
      </c>
      <c r="B116" s="19"/>
      <c r="C116" s="19"/>
      <c r="D116" s="19">
        <v>2297.98</v>
      </c>
      <c r="E116" s="19"/>
      <c r="F116" s="19"/>
      <c r="G116" s="19"/>
      <c r="H116" s="19"/>
      <c r="I116" s="19"/>
      <c r="J116" s="19"/>
      <c r="K116" s="19"/>
      <c r="L116" s="19"/>
      <c r="M116" s="23">
        <f>SUM(Tabla24[[#This Row],[01. Alcaldía]:[11. Salud pública y seguridad ciudadana]])</f>
        <v>2297.98</v>
      </c>
    </row>
    <row r="117" spans="1:13" s="16" customFormat="1" x14ac:dyDescent="0.25">
      <c r="A117" s="21" t="s">
        <v>1011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>
        <v>487.03999999999996</v>
      </c>
      <c r="M117" s="23">
        <f>SUM(Tabla24[[#This Row],[01. Alcaldía]:[11. Salud pública y seguridad ciudadana]])</f>
        <v>487.03999999999996</v>
      </c>
    </row>
    <row r="118" spans="1:13" s="16" customFormat="1" x14ac:dyDescent="0.25">
      <c r="A118" s="21" t="s">
        <v>7624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>
        <v>644.91999999999996</v>
      </c>
      <c r="L118" s="19"/>
      <c r="M118" s="23">
        <f>SUM(Tabla24[[#This Row],[01. Alcaldía]:[11. Salud pública y seguridad ciudadana]])</f>
        <v>644.91999999999996</v>
      </c>
    </row>
    <row r="119" spans="1:13" s="16" customFormat="1" x14ac:dyDescent="0.25">
      <c r="A119" s="21" t="s">
        <v>776</v>
      </c>
      <c r="B119" s="19"/>
      <c r="C119" s="19"/>
      <c r="D119" s="19"/>
      <c r="E119" s="19">
        <v>108.26</v>
      </c>
      <c r="F119" s="19"/>
      <c r="G119" s="19"/>
      <c r="H119" s="19"/>
      <c r="I119" s="19"/>
      <c r="J119" s="19"/>
      <c r="K119" s="19"/>
      <c r="L119" s="19">
        <v>555.05999999999995</v>
      </c>
      <c r="M119" s="23">
        <f>SUM(Tabla24[[#This Row],[01. Alcaldía]:[11. Salud pública y seguridad ciudadana]])</f>
        <v>663.31999999999994</v>
      </c>
    </row>
    <row r="120" spans="1:13" s="16" customFormat="1" x14ac:dyDescent="0.25">
      <c r="A120" s="21" t="s">
        <v>3429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>
        <v>572.80999999999995</v>
      </c>
      <c r="M120" s="23">
        <f>SUM(Tabla24[[#This Row],[01. Alcaldía]:[11. Salud pública y seguridad ciudadana]])</f>
        <v>572.80999999999995</v>
      </c>
    </row>
    <row r="121" spans="1:13" s="16" customFormat="1" x14ac:dyDescent="0.25">
      <c r="A121" s="21" t="s">
        <v>1738</v>
      </c>
      <c r="B121" s="19">
        <v>99.46</v>
      </c>
      <c r="C121" s="19"/>
      <c r="D121" s="19">
        <v>784.36</v>
      </c>
      <c r="E121" s="19"/>
      <c r="F121" s="19"/>
      <c r="G121" s="19"/>
      <c r="H121" s="19"/>
      <c r="I121" s="19"/>
      <c r="J121" s="19"/>
      <c r="K121" s="19"/>
      <c r="L121" s="19"/>
      <c r="M121" s="23">
        <f>SUM(Tabla24[[#This Row],[01. Alcaldía]:[11. Salud pública y seguridad ciudadana]])</f>
        <v>883.82</v>
      </c>
    </row>
    <row r="122" spans="1:13" s="16" customFormat="1" x14ac:dyDescent="0.25">
      <c r="A122" s="21" t="s">
        <v>7663</v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>
        <v>1868.17</v>
      </c>
      <c r="M122" s="23">
        <f>SUM(Tabla24[[#This Row],[01. Alcaldía]:[11. Salud pública y seguridad ciudadana]])</f>
        <v>1868.17</v>
      </c>
    </row>
    <row r="123" spans="1:13" s="16" customFormat="1" x14ac:dyDescent="0.25">
      <c r="A123" s="21" t="s">
        <v>8501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>
        <v>7235.17</v>
      </c>
      <c r="M123" s="23">
        <f>SUM(Tabla24[[#This Row],[01. Alcaldía]:[11. Salud pública y seguridad ciudadana]])</f>
        <v>7235.17</v>
      </c>
    </row>
    <row r="124" spans="1:13" s="16" customFormat="1" x14ac:dyDescent="0.25">
      <c r="A124" s="21" t="s">
        <v>4646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>
        <v>6659.51</v>
      </c>
      <c r="M124" s="23">
        <f>SUM(Tabla24[[#This Row],[01. Alcaldía]:[11. Salud pública y seguridad ciudadana]])</f>
        <v>6659.51</v>
      </c>
    </row>
    <row r="125" spans="1:13" s="16" customFormat="1" x14ac:dyDescent="0.25">
      <c r="A125" s="21" t="s">
        <v>386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>
        <v>159.72</v>
      </c>
      <c r="L125" s="19"/>
      <c r="M125" s="23">
        <f>SUM(Tabla24[[#This Row],[01. Alcaldía]:[11. Salud pública y seguridad ciudadana]])</f>
        <v>159.72</v>
      </c>
    </row>
    <row r="126" spans="1:13" s="16" customFormat="1" x14ac:dyDescent="0.25">
      <c r="A126" s="21" t="s">
        <v>82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>
        <v>315.33</v>
      </c>
      <c r="L126" s="19"/>
      <c r="M126" s="23">
        <f>SUM(Tabla24[[#This Row],[01. Alcaldía]:[11. Salud pública y seguridad ciudadana]])</f>
        <v>315.33</v>
      </c>
    </row>
    <row r="127" spans="1:13" s="16" customFormat="1" x14ac:dyDescent="0.25">
      <c r="A127" s="21" t="s">
        <v>852</v>
      </c>
      <c r="B127" s="19">
        <v>238.62</v>
      </c>
      <c r="C127" s="19">
        <v>128.13999999999999</v>
      </c>
      <c r="D127" s="19"/>
      <c r="E127" s="19"/>
      <c r="F127" s="19"/>
      <c r="G127" s="19"/>
      <c r="H127" s="19"/>
      <c r="I127" s="19"/>
      <c r="J127" s="19"/>
      <c r="K127" s="19"/>
      <c r="L127" s="19"/>
      <c r="M127" s="23">
        <f>SUM(Tabla24[[#This Row],[01. Alcaldía]:[11. Salud pública y seguridad ciudadana]])</f>
        <v>366.76</v>
      </c>
    </row>
    <row r="128" spans="1:13" s="16" customFormat="1" x14ac:dyDescent="0.25">
      <c r="A128" s="21" t="s">
        <v>6090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3557.4</v>
      </c>
      <c r="M128" s="23">
        <f>SUM(Tabla24[[#This Row],[01. Alcaldía]:[11. Salud pública y seguridad ciudadana]])</f>
        <v>3557.4</v>
      </c>
    </row>
    <row r="129" spans="1:13" s="16" customFormat="1" x14ac:dyDescent="0.25">
      <c r="A129" s="21" t="s">
        <v>2378</v>
      </c>
      <c r="B129" s="19"/>
      <c r="C129" s="19"/>
      <c r="D129" s="19"/>
      <c r="E129" s="19"/>
      <c r="F129" s="19"/>
      <c r="G129" s="19">
        <v>788.07</v>
      </c>
      <c r="H129" s="19"/>
      <c r="I129" s="19"/>
      <c r="J129" s="19"/>
      <c r="K129" s="19"/>
      <c r="L129" s="19"/>
      <c r="M129" s="23">
        <f>SUM(Tabla24[[#This Row],[01. Alcaldía]:[11. Salud pública y seguridad ciudadana]])</f>
        <v>788.07</v>
      </c>
    </row>
    <row r="130" spans="1:13" s="16" customFormat="1" x14ac:dyDescent="0.25">
      <c r="A130" s="21" t="s">
        <v>4805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>
        <v>1600.95</v>
      </c>
      <c r="M130" s="23">
        <f>SUM(Tabla24[[#This Row],[01. Alcaldía]:[11. Salud pública y seguridad ciudadana]])</f>
        <v>1600.95</v>
      </c>
    </row>
    <row r="131" spans="1:13" s="16" customFormat="1" x14ac:dyDescent="0.25">
      <c r="A131" s="21" t="s">
        <v>8504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>
        <v>2211.3000000000002</v>
      </c>
      <c r="L131" s="19"/>
      <c r="M131" s="23">
        <f>SUM(Tabla24[[#This Row],[01. Alcaldía]:[11. Salud pública y seguridad ciudadana]])</f>
        <v>2211.3000000000002</v>
      </c>
    </row>
    <row r="132" spans="1:13" s="16" customFormat="1" x14ac:dyDescent="0.25">
      <c r="A132" s="21" t="s">
        <v>90</v>
      </c>
      <c r="B132" s="19"/>
      <c r="C132" s="19">
        <v>277.24</v>
      </c>
      <c r="D132" s="19"/>
      <c r="E132" s="19"/>
      <c r="F132" s="19"/>
      <c r="G132" s="19">
        <v>430.37</v>
      </c>
      <c r="H132" s="19"/>
      <c r="I132" s="19"/>
      <c r="J132" s="19"/>
      <c r="K132" s="19">
        <v>129.28</v>
      </c>
      <c r="L132" s="19">
        <v>191.06</v>
      </c>
      <c r="M132" s="23">
        <f>SUM(Tabla24[[#This Row],[01. Alcaldía]:[11. Salud pública y seguridad ciudadana]])</f>
        <v>1027.95</v>
      </c>
    </row>
    <row r="133" spans="1:13" s="16" customFormat="1" x14ac:dyDescent="0.25">
      <c r="A133" s="21" t="s">
        <v>708</v>
      </c>
      <c r="B133" s="19"/>
      <c r="C133" s="19"/>
      <c r="D133" s="19"/>
      <c r="E133" s="19"/>
      <c r="F133" s="19">
        <v>9120.98</v>
      </c>
      <c r="G133" s="19">
        <v>532.4</v>
      </c>
      <c r="H133" s="19"/>
      <c r="I133" s="19"/>
      <c r="J133" s="19"/>
      <c r="K133" s="19"/>
      <c r="L133" s="19"/>
      <c r="M133" s="23">
        <f>SUM(Tabla24[[#This Row],[01. Alcaldía]:[11. Salud pública y seguridad ciudadana]])</f>
        <v>9653.3799999999992</v>
      </c>
    </row>
    <row r="134" spans="1:13" s="16" customFormat="1" x14ac:dyDescent="0.25">
      <c r="A134" s="21" t="s">
        <v>709</v>
      </c>
      <c r="B134" s="19"/>
      <c r="C134" s="19"/>
      <c r="D134" s="19">
        <v>10749.88</v>
      </c>
      <c r="E134" s="19"/>
      <c r="F134" s="19"/>
      <c r="G134" s="19"/>
      <c r="H134" s="19"/>
      <c r="I134" s="19"/>
      <c r="J134" s="19"/>
      <c r="K134" s="19"/>
      <c r="L134" s="19"/>
      <c r="M134" s="23">
        <f>SUM(Tabla24[[#This Row],[01. Alcaldía]:[11. Salud pública y seguridad ciudadana]])</f>
        <v>10749.88</v>
      </c>
    </row>
    <row r="135" spans="1:13" s="16" customFormat="1" x14ac:dyDescent="0.25">
      <c r="A135" s="21" t="s">
        <v>961</v>
      </c>
      <c r="B135" s="19"/>
      <c r="C135" s="19"/>
      <c r="D135" s="19"/>
      <c r="E135" s="19"/>
      <c r="F135" s="19"/>
      <c r="G135" s="19">
        <v>7187.13</v>
      </c>
      <c r="H135" s="19"/>
      <c r="I135" s="19"/>
      <c r="J135" s="19"/>
      <c r="K135" s="19"/>
      <c r="L135" s="19"/>
      <c r="M135" s="23">
        <f>SUM(Tabla24[[#This Row],[01. Alcaldía]:[11. Salud pública y seguridad ciudadana]])</f>
        <v>7187.13</v>
      </c>
    </row>
    <row r="136" spans="1:13" s="16" customFormat="1" x14ac:dyDescent="0.25">
      <c r="A136" s="21" t="s">
        <v>5392</v>
      </c>
      <c r="B136" s="19"/>
      <c r="C136" s="19"/>
      <c r="D136" s="19"/>
      <c r="E136" s="19"/>
      <c r="F136" s="19"/>
      <c r="G136" s="19">
        <v>325.02</v>
      </c>
      <c r="H136" s="19"/>
      <c r="I136" s="19"/>
      <c r="J136" s="19"/>
      <c r="K136" s="19"/>
      <c r="L136" s="19"/>
      <c r="M136" s="23">
        <f>SUM(Tabla24[[#This Row],[01. Alcaldía]:[11. Salud pública y seguridad ciudadana]])</f>
        <v>325.02</v>
      </c>
    </row>
    <row r="137" spans="1:13" s="16" customFormat="1" x14ac:dyDescent="0.25">
      <c r="A137" s="21" t="s">
        <v>5592</v>
      </c>
      <c r="B137" s="19"/>
      <c r="C137" s="19"/>
      <c r="D137" s="19"/>
      <c r="E137" s="19"/>
      <c r="F137" s="19"/>
      <c r="G137" s="19"/>
      <c r="H137" s="19"/>
      <c r="I137" s="19">
        <v>7245.24</v>
      </c>
      <c r="J137" s="19"/>
      <c r="K137" s="19"/>
      <c r="L137" s="19"/>
      <c r="M137" s="23">
        <f>SUM(Tabla24[[#This Row],[01. Alcaldía]:[11. Salud pública y seguridad ciudadana]])</f>
        <v>7245.24</v>
      </c>
    </row>
    <row r="138" spans="1:13" s="16" customFormat="1" x14ac:dyDescent="0.25">
      <c r="A138" s="21" t="s">
        <v>6342</v>
      </c>
      <c r="B138" s="19"/>
      <c r="C138" s="19"/>
      <c r="D138" s="19"/>
      <c r="E138" s="19"/>
      <c r="F138" s="19"/>
      <c r="G138" s="19"/>
      <c r="H138" s="19"/>
      <c r="I138" s="19">
        <v>5641.02</v>
      </c>
      <c r="J138" s="19"/>
      <c r="K138" s="19"/>
      <c r="L138" s="19"/>
      <c r="M138" s="23">
        <f>SUM(Tabla24[[#This Row],[01. Alcaldía]:[11. Salud pública y seguridad ciudadana]])</f>
        <v>5641.02</v>
      </c>
    </row>
    <row r="139" spans="1:13" s="16" customFormat="1" x14ac:dyDescent="0.25">
      <c r="A139" s="21" t="s">
        <v>2767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14724.54</v>
      </c>
      <c r="M139" s="23">
        <f>SUM(Tabla24[[#This Row],[01. Alcaldía]:[11. Salud pública y seguridad ciudadana]])</f>
        <v>14724.54</v>
      </c>
    </row>
    <row r="140" spans="1:13" s="16" customFormat="1" x14ac:dyDescent="0.25">
      <c r="A140" s="21" t="s">
        <v>8738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>
        <v>12705</v>
      </c>
      <c r="M140" s="23">
        <f>SUM(Tabla24[[#This Row],[01. Alcaldía]:[11. Salud pública y seguridad ciudadana]])</f>
        <v>12705</v>
      </c>
    </row>
    <row r="141" spans="1:13" s="16" customFormat="1" x14ac:dyDescent="0.25">
      <c r="A141" s="21" t="s">
        <v>15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>
        <v>767.8</v>
      </c>
      <c r="L141" s="19"/>
      <c r="M141" s="23">
        <f>SUM(Tabla24[[#This Row],[01. Alcaldía]:[11. Salud pública y seguridad ciudadana]])</f>
        <v>767.8</v>
      </c>
    </row>
    <row r="142" spans="1:13" s="16" customFormat="1" x14ac:dyDescent="0.25">
      <c r="A142" s="21" t="s">
        <v>715</v>
      </c>
      <c r="B142" s="19"/>
      <c r="C142" s="19"/>
      <c r="D142" s="19">
        <v>667.17</v>
      </c>
      <c r="E142" s="19"/>
      <c r="F142" s="19"/>
      <c r="G142" s="19">
        <v>535.54999999999995</v>
      </c>
      <c r="H142" s="19">
        <v>253.55</v>
      </c>
      <c r="I142" s="19"/>
      <c r="J142" s="19"/>
      <c r="K142" s="19"/>
      <c r="L142" s="19">
        <v>1296.4399999999998</v>
      </c>
      <c r="M142" s="23">
        <f>SUM(Tabla24[[#This Row],[01. Alcaldía]:[11. Salud pública y seguridad ciudadana]])</f>
        <v>2752.7099999999996</v>
      </c>
    </row>
    <row r="143" spans="1:13" s="16" customFormat="1" x14ac:dyDescent="0.25">
      <c r="A143" s="21" t="s">
        <v>49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4000</v>
      </c>
      <c r="M143" s="23">
        <f>SUM(Tabla24[[#This Row],[01. Alcaldía]:[11. Salud pública y seguridad ciudadana]])</f>
        <v>4000</v>
      </c>
    </row>
    <row r="144" spans="1:13" s="16" customFormat="1" x14ac:dyDescent="0.25">
      <c r="A144" s="21" t="s">
        <v>2375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>
        <v>852.16</v>
      </c>
      <c r="L144" s="19"/>
      <c r="M144" s="23">
        <f>SUM(Tabla24[[#This Row],[01. Alcaldía]:[11. Salud pública y seguridad ciudadana]])</f>
        <v>852.16</v>
      </c>
    </row>
    <row r="145" spans="1:13" s="16" customFormat="1" x14ac:dyDescent="0.25">
      <c r="A145" s="21" t="s">
        <v>6698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>
        <v>14570.82</v>
      </c>
      <c r="M145" s="23">
        <f>SUM(Tabla24[[#This Row],[01. Alcaldía]:[11. Salud pública y seguridad ciudadana]])</f>
        <v>14570.82</v>
      </c>
    </row>
    <row r="146" spans="1:13" s="16" customFormat="1" x14ac:dyDescent="0.25">
      <c r="A146" s="21" t="s">
        <v>285</v>
      </c>
      <c r="B146" s="19"/>
      <c r="C146" s="19"/>
      <c r="D146" s="19"/>
      <c r="E146" s="19">
        <v>4500</v>
      </c>
      <c r="F146" s="19"/>
      <c r="G146" s="19"/>
      <c r="H146" s="19"/>
      <c r="I146" s="19"/>
      <c r="J146" s="19"/>
      <c r="K146" s="19"/>
      <c r="L146" s="19"/>
      <c r="M146" s="23">
        <f>SUM(Tabla24[[#This Row],[01. Alcaldía]:[11. Salud pública y seguridad ciudadana]])</f>
        <v>4500</v>
      </c>
    </row>
    <row r="147" spans="1:13" s="16" customFormat="1" x14ac:dyDescent="0.25">
      <c r="A147" s="21" t="s">
        <v>8064</v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>
        <v>1314.06</v>
      </c>
      <c r="M147" s="23">
        <f>SUM(Tabla24[[#This Row],[01. Alcaldía]:[11. Salud pública y seguridad ciudadana]])</f>
        <v>1314.06</v>
      </c>
    </row>
    <row r="148" spans="1:13" s="16" customFormat="1" x14ac:dyDescent="0.25">
      <c r="A148" s="21" t="s">
        <v>2480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217.8</v>
      </c>
      <c r="L148" s="19"/>
      <c r="M148" s="23">
        <f>SUM(Tabla24[[#This Row],[01. Alcaldía]:[11. Salud pública y seguridad ciudadana]])</f>
        <v>217.8</v>
      </c>
    </row>
    <row r="149" spans="1:13" s="16" customFormat="1" x14ac:dyDescent="0.25">
      <c r="A149" s="21" t="s">
        <v>3373</v>
      </c>
      <c r="B149" s="19">
        <v>302.5</v>
      </c>
      <c r="C149" s="19"/>
      <c r="D149" s="19"/>
      <c r="E149" s="19"/>
      <c r="F149" s="19"/>
      <c r="G149" s="19"/>
      <c r="H149" s="19"/>
      <c r="I149" s="19"/>
      <c r="J149" s="19">
        <v>1936</v>
      </c>
      <c r="K149" s="19"/>
      <c r="L149" s="19"/>
      <c r="M149" s="23">
        <f>SUM(Tabla24[[#This Row],[01. Alcaldía]:[11. Salud pública y seguridad ciudadana]])</f>
        <v>2238.5</v>
      </c>
    </row>
    <row r="150" spans="1:13" s="16" customFormat="1" x14ac:dyDescent="0.25">
      <c r="A150" s="21" t="s">
        <v>366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>
        <v>-2.2737367544323206E-13</v>
      </c>
      <c r="L150" s="19"/>
      <c r="M150" s="23">
        <f>SUM(Tabla24[[#This Row],[01. Alcaldía]:[11. Salud pública y seguridad ciudadana]])</f>
        <v>-2.2737367544323206E-13</v>
      </c>
    </row>
    <row r="151" spans="1:13" s="16" customFormat="1" x14ac:dyDescent="0.25">
      <c r="A151" s="21" t="s">
        <v>3634</v>
      </c>
      <c r="B151" s="19">
        <v>304.92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23">
        <f>SUM(Tabla24[[#This Row],[01. Alcaldía]:[11. Salud pública y seguridad ciudadana]])</f>
        <v>304.92</v>
      </c>
    </row>
    <row r="152" spans="1:13" s="16" customFormat="1" x14ac:dyDescent="0.25">
      <c r="A152" s="21" t="s">
        <v>5072</v>
      </c>
      <c r="B152" s="19"/>
      <c r="C152" s="19"/>
      <c r="D152" s="19"/>
      <c r="E152" s="19">
        <v>227.24</v>
      </c>
      <c r="F152" s="19"/>
      <c r="G152" s="19"/>
      <c r="H152" s="19"/>
      <c r="I152" s="19"/>
      <c r="J152" s="19"/>
      <c r="K152" s="19">
        <v>9597.619999999999</v>
      </c>
      <c r="L152" s="19"/>
      <c r="M152" s="23">
        <f>SUM(Tabla24[[#This Row],[01. Alcaldía]:[11. Salud pública y seguridad ciudadana]])</f>
        <v>9824.8599999999988</v>
      </c>
    </row>
    <row r="153" spans="1:13" s="16" customFormat="1" x14ac:dyDescent="0.25">
      <c r="A153" s="21" t="s">
        <v>42</v>
      </c>
      <c r="B153" s="19"/>
      <c r="C153" s="19"/>
      <c r="D153" s="19">
        <v>476.38</v>
      </c>
      <c r="E153" s="19"/>
      <c r="F153" s="19"/>
      <c r="G153" s="19"/>
      <c r="H153" s="19"/>
      <c r="I153" s="19"/>
      <c r="J153" s="19"/>
      <c r="K153" s="19"/>
      <c r="L153" s="19"/>
      <c r="M153" s="23">
        <f>SUM(Tabla24[[#This Row],[01. Alcaldía]:[11. Salud pública y seguridad ciudadana]])</f>
        <v>476.38</v>
      </c>
    </row>
    <row r="154" spans="1:13" s="16" customFormat="1" x14ac:dyDescent="0.25">
      <c r="A154" s="21" t="s">
        <v>964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>
        <v>417.57</v>
      </c>
      <c r="M154" s="23">
        <f>SUM(Tabla24[[#This Row],[01. Alcaldía]:[11. Salud pública y seguridad ciudadana]])</f>
        <v>417.57</v>
      </c>
    </row>
    <row r="155" spans="1:13" s="16" customFormat="1" x14ac:dyDescent="0.25">
      <c r="A155" s="21" t="s">
        <v>740</v>
      </c>
      <c r="B155" s="19"/>
      <c r="C155" s="19"/>
      <c r="D155" s="19"/>
      <c r="E155" s="19"/>
      <c r="F155" s="19"/>
      <c r="G155" s="19">
        <v>75.260000000000005</v>
      </c>
      <c r="H155" s="19"/>
      <c r="I155" s="19"/>
      <c r="J155" s="19"/>
      <c r="K155" s="19"/>
      <c r="L155" s="19"/>
      <c r="M155" s="23">
        <f>SUM(Tabla24[[#This Row],[01. Alcaldía]:[11. Salud pública y seguridad ciudadana]])</f>
        <v>75.260000000000005</v>
      </c>
    </row>
    <row r="156" spans="1:13" s="16" customFormat="1" x14ac:dyDescent="0.25">
      <c r="A156" s="21" t="s">
        <v>1941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>
        <v>6000</v>
      </c>
      <c r="L156" s="19"/>
      <c r="M156" s="23">
        <f>SUM(Tabla24[[#This Row],[01. Alcaldía]:[11. Salud pública y seguridad ciudadana]])</f>
        <v>6000</v>
      </c>
    </row>
    <row r="157" spans="1:13" s="16" customFormat="1" x14ac:dyDescent="0.25">
      <c r="A157" s="21" t="s">
        <v>3762</v>
      </c>
      <c r="B157" s="19"/>
      <c r="C157" s="19"/>
      <c r="D157" s="19"/>
      <c r="E157" s="19"/>
      <c r="F157" s="19"/>
      <c r="G157" s="19">
        <v>1000</v>
      </c>
      <c r="H157" s="19"/>
      <c r="I157" s="19"/>
      <c r="J157" s="19"/>
      <c r="K157" s="19"/>
      <c r="L157" s="19"/>
      <c r="M157" s="23">
        <f>SUM(Tabla24[[#This Row],[01. Alcaldía]:[11. Salud pública y seguridad ciudadana]])</f>
        <v>1000</v>
      </c>
    </row>
    <row r="158" spans="1:13" s="16" customFormat="1" x14ac:dyDescent="0.25">
      <c r="A158" s="21" t="s">
        <v>966</v>
      </c>
      <c r="B158" s="19"/>
      <c r="C158" s="19"/>
      <c r="D158" s="19"/>
      <c r="E158" s="19">
        <v>8601.89</v>
      </c>
      <c r="F158" s="19"/>
      <c r="G158" s="19"/>
      <c r="H158" s="19"/>
      <c r="I158" s="19"/>
      <c r="J158" s="19"/>
      <c r="K158" s="19"/>
      <c r="L158" s="19"/>
      <c r="M158" s="23">
        <f>SUM(Tabla24[[#This Row],[01. Alcaldía]:[11. Salud pública y seguridad ciudadana]])</f>
        <v>8601.89</v>
      </c>
    </row>
    <row r="159" spans="1:13" s="16" customFormat="1" x14ac:dyDescent="0.25">
      <c r="A159" s="21" t="s">
        <v>4230</v>
      </c>
      <c r="B159" s="19"/>
      <c r="C159" s="19"/>
      <c r="D159" s="19"/>
      <c r="E159" s="19"/>
      <c r="F159" s="19"/>
      <c r="G159" s="19">
        <v>421.9</v>
      </c>
      <c r="H159" s="19"/>
      <c r="I159" s="19"/>
      <c r="J159" s="19"/>
      <c r="K159" s="19"/>
      <c r="L159" s="19"/>
      <c r="M159" s="23">
        <f>SUM(Tabla24[[#This Row],[01. Alcaldía]:[11. Salud pública y seguridad ciudadana]])</f>
        <v>421.9</v>
      </c>
    </row>
    <row r="160" spans="1:13" s="16" customFormat="1" x14ac:dyDescent="0.25">
      <c r="A160" s="21" t="s">
        <v>358</v>
      </c>
      <c r="B160" s="19"/>
      <c r="C160" s="19">
        <v>477.95</v>
      </c>
      <c r="D160" s="19"/>
      <c r="E160" s="19"/>
      <c r="F160" s="19"/>
      <c r="G160" s="19"/>
      <c r="H160" s="19"/>
      <c r="I160" s="19"/>
      <c r="J160" s="19"/>
      <c r="K160" s="19"/>
      <c r="L160" s="19"/>
      <c r="M160" s="23">
        <f>SUM(Tabla24[[#This Row],[01. Alcaldía]:[11. Salud pública y seguridad ciudadana]])</f>
        <v>477.95</v>
      </c>
    </row>
    <row r="161" spans="1:13" s="16" customFormat="1" x14ac:dyDescent="0.25">
      <c r="A161" s="21" t="s">
        <v>6124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>
        <v>3025</v>
      </c>
      <c r="M161" s="23">
        <f>SUM(Tabla24[[#This Row],[01. Alcaldía]:[11. Salud pública y seguridad ciudadana]])</f>
        <v>3025</v>
      </c>
    </row>
    <row r="162" spans="1:13" s="16" customFormat="1" x14ac:dyDescent="0.25">
      <c r="A162" s="21" t="s">
        <v>6126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>
        <v>4213.22</v>
      </c>
      <c r="M162" s="23">
        <f>SUM(Tabla24[[#This Row],[01. Alcaldía]:[11. Salud pública y seguridad ciudadana]])</f>
        <v>4213.22</v>
      </c>
    </row>
    <row r="163" spans="1:13" s="16" customFormat="1" x14ac:dyDescent="0.25">
      <c r="A163" s="21" t="s">
        <v>745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>
        <v>36.299999999999997</v>
      </c>
      <c r="M163" s="23">
        <f>SUM(Tabla24[[#This Row],[01. Alcaldía]:[11. Salud pública y seguridad ciudadana]])</f>
        <v>36.299999999999997</v>
      </c>
    </row>
    <row r="164" spans="1:13" s="16" customFormat="1" x14ac:dyDescent="0.25">
      <c r="A164" s="21" t="s">
        <v>8111</v>
      </c>
      <c r="B164" s="19"/>
      <c r="C164" s="19">
        <v>340.62</v>
      </c>
      <c r="D164" s="19"/>
      <c r="E164" s="19"/>
      <c r="F164" s="19"/>
      <c r="G164" s="19"/>
      <c r="H164" s="19"/>
      <c r="I164" s="19"/>
      <c r="J164" s="19"/>
      <c r="K164" s="19"/>
      <c r="L164" s="19"/>
      <c r="M164" s="23">
        <f>SUM(Tabla24[[#This Row],[01. Alcaldía]:[11. Salud pública y seguridad ciudadana]])</f>
        <v>340.62</v>
      </c>
    </row>
    <row r="165" spans="1:13" s="16" customFormat="1" x14ac:dyDescent="0.25">
      <c r="A165" s="21" t="s">
        <v>4909</v>
      </c>
      <c r="B165" s="19"/>
      <c r="C165" s="19">
        <v>895.4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23">
        <f>SUM(Tabla24[[#This Row],[01. Alcaldía]:[11. Salud pública y seguridad ciudadana]])</f>
        <v>895.4</v>
      </c>
    </row>
    <row r="166" spans="1:13" s="16" customFormat="1" x14ac:dyDescent="0.25">
      <c r="A166" s="21" t="s">
        <v>334</v>
      </c>
      <c r="B166" s="19"/>
      <c r="C166" s="19"/>
      <c r="D166" s="19"/>
      <c r="E166" s="19"/>
      <c r="F166" s="19"/>
      <c r="G166" s="19"/>
      <c r="H166" s="19">
        <v>142.26999999999998</v>
      </c>
      <c r="I166" s="19"/>
      <c r="J166" s="19"/>
      <c r="K166" s="19"/>
      <c r="L166" s="19"/>
      <c r="M166" s="23">
        <f>SUM(Tabla24[[#This Row],[01. Alcaldía]:[11. Salud pública y seguridad ciudadana]])</f>
        <v>142.26999999999998</v>
      </c>
    </row>
    <row r="167" spans="1:13" s="16" customFormat="1" x14ac:dyDescent="0.25">
      <c r="A167" s="21" t="s">
        <v>426</v>
      </c>
      <c r="B167" s="19">
        <v>4181.76</v>
      </c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23">
        <f>SUM(Tabla24[[#This Row],[01. Alcaldía]:[11. Salud pública y seguridad ciudadana]])</f>
        <v>4181.76</v>
      </c>
    </row>
    <row r="168" spans="1:13" s="16" customFormat="1" x14ac:dyDescent="0.25">
      <c r="A168" s="21" t="s">
        <v>5612</v>
      </c>
      <c r="B168" s="19"/>
      <c r="C168" s="19"/>
      <c r="D168" s="19">
        <v>2788.42</v>
      </c>
      <c r="E168" s="19"/>
      <c r="F168" s="19"/>
      <c r="G168" s="19"/>
      <c r="H168" s="19"/>
      <c r="I168" s="19"/>
      <c r="J168" s="19"/>
      <c r="K168" s="19"/>
      <c r="L168" s="19"/>
      <c r="M168" s="23">
        <f>SUM(Tabla24[[#This Row],[01. Alcaldía]:[11. Salud pública y seguridad ciudadana]])</f>
        <v>2788.42</v>
      </c>
    </row>
    <row r="169" spans="1:13" s="16" customFormat="1" x14ac:dyDescent="0.25">
      <c r="A169" s="21" t="s">
        <v>882</v>
      </c>
      <c r="B169" s="19">
        <v>2256.8000000000002</v>
      </c>
      <c r="C169" s="19"/>
      <c r="D169" s="19"/>
      <c r="E169" s="19"/>
      <c r="F169" s="19"/>
      <c r="G169" s="19">
        <v>768.35</v>
      </c>
      <c r="H169" s="19"/>
      <c r="I169" s="19"/>
      <c r="J169" s="19"/>
      <c r="K169" s="19">
        <v>3545.3</v>
      </c>
      <c r="L169" s="19"/>
      <c r="M169" s="23">
        <f>SUM(Tabla24[[#This Row],[01. Alcaldía]:[11. Salud pública y seguridad ciudadana]])</f>
        <v>6570.4500000000007</v>
      </c>
    </row>
    <row r="170" spans="1:13" s="16" customFormat="1" x14ac:dyDescent="0.25">
      <c r="A170" s="21" t="s">
        <v>1055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>
        <v>7147.71</v>
      </c>
      <c r="M170" s="23">
        <f>SUM(Tabla24[[#This Row],[01. Alcaldía]:[11. Salud pública y seguridad ciudadana]])</f>
        <v>7147.71</v>
      </c>
    </row>
    <row r="171" spans="1:13" s="16" customFormat="1" x14ac:dyDescent="0.25">
      <c r="A171" s="21" t="s">
        <v>8154</v>
      </c>
      <c r="B171" s="19"/>
      <c r="C171" s="19"/>
      <c r="D171" s="19">
        <v>157.54</v>
      </c>
      <c r="E171" s="19"/>
      <c r="F171" s="19"/>
      <c r="G171" s="19"/>
      <c r="H171" s="19"/>
      <c r="I171" s="19"/>
      <c r="J171" s="19"/>
      <c r="K171" s="19"/>
      <c r="L171" s="19"/>
      <c r="M171" s="23">
        <f>SUM(Tabla24[[#This Row],[01. Alcaldía]:[11. Salud pública y seguridad ciudadana]])</f>
        <v>157.54</v>
      </c>
    </row>
    <row r="172" spans="1:13" s="16" customFormat="1" x14ac:dyDescent="0.25">
      <c r="A172" s="21" t="s">
        <v>514</v>
      </c>
      <c r="B172" s="19"/>
      <c r="C172" s="19"/>
      <c r="D172" s="19"/>
      <c r="E172" s="19"/>
      <c r="F172" s="19"/>
      <c r="G172" s="19"/>
      <c r="H172" s="19"/>
      <c r="I172" s="19">
        <v>6720</v>
      </c>
      <c r="J172" s="19"/>
      <c r="K172" s="19"/>
      <c r="L172" s="19"/>
      <c r="M172" s="23">
        <f>SUM(Tabla24[[#This Row],[01. Alcaldía]:[11. Salud pública y seguridad ciudadana]])</f>
        <v>6720</v>
      </c>
    </row>
    <row r="173" spans="1:13" s="16" customFormat="1" x14ac:dyDescent="0.25">
      <c r="A173" s="21" t="s">
        <v>6130</v>
      </c>
      <c r="B173" s="19"/>
      <c r="C173" s="19"/>
      <c r="D173" s="19"/>
      <c r="E173" s="19"/>
      <c r="F173" s="19"/>
      <c r="G173" s="19"/>
      <c r="H173" s="19">
        <v>119.79</v>
      </c>
      <c r="I173" s="19"/>
      <c r="J173" s="19"/>
      <c r="K173" s="19"/>
      <c r="L173" s="19"/>
      <c r="M173" s="23">
        <f>SUM(Tabla24[[#This Row],[01. Alcaldía]:[11. Salud pública y seguridad ciudadana]])</f>
        <v>119.79</v>
      </c>
    </row>
    <row r="174" spans="1:13" s="16" customFormat="1" x14ac:dyDescent="0.25">
      <c r="A174" s="21" t="s">
        <v>6132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>
        <v>3536.78</v>
      </c>
      <c r="M174" s="23">
        <f>SUM(Tabla24[[#This Row],[01. Alcaldía]:[11. Salud pública y seguridad ciudadana]])</f>
        <v>3536.78</v>
      </c>
    </row>
    <row r="175" spans="1:13" s="16" customFormat="1" x14ac:dyDescent="0.25">
      <c r="A175" s="21" t="s">
        <v>26</v>
      </c>
      <c r="B175" s="19"/>
      <c r="C175" s="19"/>
      <c r="D175" s="19"/>
      <c r="E175" s="19"/>
      <c r="F175" s="19"/>
      <c r="G175" s="19"/>
      <c r="H175" s="19">
        <v>417.45</v>
      </c>
      <c r="I175" s="19"/>
      <c r="J175" s="19"/>
      <c r="K175" s="19">
        <v>544.5</v>
      </c>
      <c r="L175" s="19">
        <v>242</v>
      </c>
      <c r="M175" s="23">
        <f>SUM(Tabla24[[#This Row],[01. Alcaldía]:[11. Salud pública y seguridad ciudadana]])</f>
        <v>1203.95</v>
      </c>
    </row>
    <row r="176" spans="1:13" s="16" customFormat="1" x14ac:dyDescent="0.25">
      <c r="A176" s="21" t="s">
        <v>3059</v>
      </c>
      <c r="B176" s="19"/>
      <c r="C176" s="19"/>
      <c r="D176" s="19"/>
      <c r="E176" s="19"/>
      <c r="F176" s="19"/>
      <c r="G176" s="19">
        <v>7199.67</v>
      </c>
      <c r="H176" s="19"/>
      <c r="I176" s="19"/>
      <c r="J176" s="19"/>
      <c r="K176" s="19"/>
      <c r="L176" s="19"/>
      <c r="M176" s="23">
        <f>SUM(Tabla24[[#This Row],[01. Alcaldía]:[11. Salud pública y seguridad ciudadana]])</f>
        <v>7199.67</v>
      </c>
    </row>
    <row r="177" spans="1:13" s="16" customFormat="1" x14ac:dyDescent="0.25">
      <c r="A177" s="21" t="s">
        <v>3667</v>
      </c>
      <c r="B177" s="19"/>
      <c r="C177" s="19"/>
      <c r="D177" s="19"/>
      <c r="E177" s="19"/>
      <c r="F177" s="19"/>
      <c r="G177" s="19"/>
      <c r="H177" s="19">
        <v>90.15</v>
      </c>
      <c r="I177" s="19"/>
      <c r="J177" s="19"/>
      <c r="K177" s="19"/>
      <c r="L177" s="19"/>
      <c r="M177" s="23">
        <f>SUM(Tabla24[[#This Row],[01. Alcaldía]:[11. Salud pública y seguridad ciudadana]])</f>
        <v>90.15</v>
      </c>
    </row>
    <row r="178" spans="1:13" s="16" customFormat="1" x14ac:dyDescent="0.25">
      <c r="A178" s="21" t="s">
        <v>4243</v>
      </c>
      <c r="B178" s="19"/>
      <c r="C178" s="19"/>
      <c r="D178" s="19"/>
      <c r="E178" s="19"/>
      <c r="F178" s="19"/>
      <c r="G178" s="19">
        <v>1491.33</v>
      </c>
      <c r="H178" s="19"/>
      <c r="I178" s="19"/>
      <c r="J178" s="19"/>
      <c r="K178" s="19"/>
      <c r="L178" s="19"/>
      <c r="M178" s="23">
        <f>SUM(Tabla24[[#This Row],[01. Alcaldía]:[11. Salud pública y seguridad ciudadana]])</f>
        <v>1491.33</v>
      </c>
    </row>
    <row r="179" spans="1:13" s="16" customFormat="1" x14ac:dyDescent="0.25">
      <c r="A179" s="21" t="s">
        <v>18</v>
      </c>
      <c r="B179" s="19"/>
      <c r="C179" s="19">
        <v>106.85999999999999</v>
      </c>
      <c r="D179" s="19">
        <v>14259.869999999999</v>
      </c>
      <c r="E179" s="19"/>
      <c r="F179" s="19"/>
      <c r="G179" s="19">
        <v>145.19999999999999</v>
      </c>
      <c r="H179" s="19"/>
      <c r="I179" s="19"/>
      <c r="J179" s="19"/>
      <c r="K179" s="19">
        <v>102.78</v>
      </c>
      <c r="L179" s="19">
        <v>1026.58</v>
      </c>
      <c r="M179" s="23">
        <f>SUM(Tabla24[[#This Row],[01. Alcaldía]:[11. Salud pública y seguridad ciudadana]])</f>
        <v>15641.29</v>
      </c>
    </row>
    <row r="180" spans="1:13" s="16" customFormat="1" x14ac:dyDescent="0.25">
      <c r="A180" s="21" t="s">
        <v>1066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>
        <v>5920.5300000000007</v>
      </c>
      <c r="M180" s="23">
        <f>SUM(Tabla24[[#This Row],[01. Alcaldía]:[11. Salud pública y seguridad ciudadana]])</f>
        <v>5920.5300000000007</v>
      </c>
    </row>
    <row r="181" spans="1:13" s="16" customFormat="1" x14ac:dyDescent="0.25">
      <c r="A181" s="66" t="s">
        <v>8731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>
        <v>1685.98</v>
      </c>
      <c r="M181" s="23">
        <f>SUM(Tabla24[[#This Row],[01. Alcaldía]:[11. Salud pública y seguridad ciudadana]])</f>
        <v>1685.98</v>
      </c>
    </row>
    <row r="182" spans="1:13" s="16" customFormat="1" x14ac:dyDescent="0.25">
      <c r="A182" s="66" t="s">
        <v>3647</v>
      </c>
      <c r="B182" s="19"/>
      <c r="C182" s="19"/>
      <c r="D182" s="19">
        <v>11813.16</v>
      </c>
      <c r="E182" s="19"/>
      <c r="F182" s="19"/>
      <c r="G182" s="19"/>
      <c r="H182" s="19"/>
      <c r="I182" s="19"/>
      <c r="J182" s="19"/>
      <c r="K182" s="19"/>
      <c r="L182" s="19"/>
      <c r="M182" s="23">
        <f>SUM(Tabla24[[#This Row],[01. Alcaldía]:[11. Salud pública y seguridad ciudadana]])</f>
        <v>11813.16</v>
      </c>
    </row>
    <row r="183" spans="1:13" s="16" customFormat="1" x14ac:dyDescent="0.25">
      <c r="A183" s="66" t="s">
        <v>1948</v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>
        <v>1057.54</v>
      </c>
      <c r="M183" s="23">
        <f>SUM(Tabla24[[#This Row],[01. Alcaldía]:[11. Salud pública y seguridad ciudadana]])</f>
        <v>1057.54</v>
      </c>
    </row>
    <row r="184" spans="1:13" s="16" customFormat="1" x14ac:dyDescent="0.25">
      <c r="A184" s="66" t="s">
        <v>1006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>
        <v>469.24</v>
      </c>
      <c r="L184" s="19"/>
      <c r="M184" s="23">
        <f>SUM(Tabla24[[#This Row],[01. Alcaldía]:[11. Salud pública y seguridad ciudadana]])</f>
        <v>469.24</v>
      </c>
    </row>
    <row r="185" spans="1:13" s="16" customFormat="1" x14ac:dyDescent="0.25">
      <c r="A185" s="66" t="s">
        <v>781</v>
      </c>
      <c r="B185" s="19"/>
      <c r="C185" s="19"/>
      <c r="D185" s="19"/>
      <c r="E185" s="19"/>
      <c r="F185" s="19"/>
      <c r="G185" s="19">
        <v>20</v>
      </c>
      <c r="H185" s="19"/>
      <c r="I185" s="19"/>
      <c r="J185" s="19"/>
      <c r="K185" s="19"/>
      <c r="L185" s="19"/>
      <c r="M185" s="23">
        <f>SUM(Tabla24[[#This Row],[01. Alcaldía]:[11. Salud pública y seguridad ciudadana]])</f>
        <v>20</v>
      </c>
    </row>
    <row r="186" spans="1:13" s="16" customFormat="1" x14ac:dyDescent="0.25">
      <c r="A186" s="66" t="s">
        <v>804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>
        <v>6982.33</v>
      </c>
      <c r="M186" s="23">
        <f>SUM(Tabla24[[#This Row],[01. Alcaldía]:[11. Salud pública y seguridad ciudadana]])</f>
        <v>6982.33</v>
      </c>
    </row>
    <row r="187" spans="1:13" s="16" customFormat="1" x14ac:dyDescent="0.25">
      <c r="A187" s="66" t="s">
        <v>8243</v>
      </c>
      <c r="B187" s="19"/>
      <c r="C187" s="19"/>
      <c r="D187" s="19"/>
      <c r="E187" s="19"/>
      <c r="F187" s="19"/>
      <c r="G187" s="19"/>
      <c r="H187" s="19">
        <v>2902.7200000000003</v>
      </c>
      <c r="I187" s="19"/>
      <c r="J187" s="19"/>
      <c r="K187" s="19"/>
      <c r="L187" s="19"/>
      <c r="M187" s="23">
        <f>SUM(Tabla24[[#This Row],[01. Alcaldía]:[11. Salud pública y seguridad ciudadana]])</f>
        <v>2902.7200000000003</v>
      </c>
    </row>
    <row r="188" spans="1:13" s="16" customFormat="1" x14ac:dyDescent="0.25">
      <c r="A188" s="66" t="s">
        <v>8303</v>
      </c>
      <c r="B188" s="19"/>
      <c r="C188" s="19"/>
      <c r="D188" s="19"/>
      <c r="E188" s="19"/>
      <c r="F188" s="19"/>
      <c r="G188" s="19">
        <v>14862.43</v>
      </c>
      <c r="H188" s="19"/>
      <c r="I188" s="19"/>
      <c r="J188" s="19"/>
      <c r="K188" s="19"/>
      <c r="L188" s="19"/>
      <c r="M188" s="23">
        <f>SUM(Tabla24[[#This Row],[01. Alcaldía]:[11. Salud pública y seguridad ciudadana]])</f>
        <v>14862.43</v>
      </c>
    </row>
    <row r="189" spans="1:13" s="16" customFormat="1" x14ac:dyDescent="0.25">
      <c r="A189" s="66" t="s">
        <v>8442</v>
      </c>
      <c r="B189" s="19"/>
      <c r="C189" s="19"/>
      <c r="D189" s="19"/>
      <c r="E189" s="19"/>
      <c r="F189" s="19">
        <v>1451.47</v>
      </c>
      <c r="G189" s="19"/>
      <c r="H189" s="19"/>
      <c r="I189" s="19"/>
      <c r="J189" s="19"/>
      <c r="K189" s="19"/>
      <c r="L189" s="19"/>
      <c r="M189" s="23">
        <f>SUM(Tabla24[[#This Row],[01. Alcaldía]:[11. Salud pública y seguridad ciudadana]])</f>
        <v>1451.47</v>
      </c>
    </row>
    <row r="190" spans="1:13" s="16" customFormat="1" x14ac:dyDescent="0.25">
      <c r="A190" s="66" t="s">
        <v>5333</v>
      </c>
      <c r="B190" s="19"/>
      <c r="C190" s="19"/>
      <c r="D190" s="19">
        <v>900</v>
      </c>
      <c r="E190" s="19"/>
      <c r="F190" s="19"/>
      <c r="G190" s="19"/>
      <c r="H190" s="19"/>
      <c r="I190" s="19"/>
      <c r="J190" s="19"/>
      <c r="K190" s="19"/>
      <c r="L190" s="19"/>
      <c r="M190" s="23">
        <f>SUM(Tabla24[[#This Row],[01. Alcaldía]:[11. Salud pública y seguridad ciudadana]])</f>
        <v>900</v>
      </c>
    </row>
    <row r="191" spans="1:13" s="16" customFormat="1" x14ac:dyDescent="0.25">
      <c r="A191" s="66" t="s">
        <v>4246</v>
      </c>
      <c r="B191" s="19"/>
      <c r="C191" s="19"/>
      <c r="D191" s="19"/>
      <c r="E191" s="19"/>
      <c r="F191" s="19"/>
      <c r="G191" s="19">
        <v>665.5</v>
      </c>
      <c r="H191" s="19"/>
      <c r="I191" s="19"/>
      <c r="J191" s="19"/>
      <c r="K191" s="19"/>
      <c r="L191" s="19"/>
      <c r="M191" s="23">
        <f>SUM(Tabla24[[#This Row],[01. Alcaldía]:[11. Salud pública y seguridad ciudadana]])</f>
        <v>665.5</v>
      </c>
    </row>
    <row r="192" spans="1:13" s="16" customFormat="1" x14ac:dyDescent="0.25">
      <c r="A192" s="66" t="s">
        <v>8609</v>
      </c>
      <c r="B192" s="19"/>
      <c r="C192" s="19"/>
      <c r="D192" s="19"/>
      <c r="E192" s="19">
        <v>5127.38</v>
      </c>
      <c r="F192" s="19"/>
      <c r="G192" s="19"/>
      <c r="H192" s="19"/>
      <c r="I192" s="19"/>
      <c r="J192" s="19"/>
      <c r="K192" s="19"/>
      <c r="L192" s="19"/>
      <c r="M192" s="23">
        <f>SUM(Tabla24[[#This Row],[01. Alcaldía]:[11. Salud pública y seguridad ciudadana]])</f>
        <v>5127.38</v>
      </c>
    </row>
    <row r="193" spans="1:13" s="16" customFormat="1" x14ac:dyDescent="0.25">
      <c r="A193" s="66" t="s">
        <v>3644</v>
      </c>
      <c r="B193" s="19"/>
      <c r="C193" s="19"/>
      <c r="D193" s="19">
        <v>590.48</v>
      </c>
      <c r="E193" s="19"/>
      <c r="F193" s="19"/>
      <c r="G193" s="19"/>
      <c r="H193" s="19"/>
      <c r="I193" s="19"/>
      <c r="J193" s="19"/>
      <c r="K193" s="19">
        <v>192.4</v>
      </c>
      <c r="L193" s="19"/>
      <c r="M193" s="23">
        <f>SUM(Tabla24[[#This Row],[01. Alcaldía]:[11. Salud pública y seguridad ciudadana]])</f>
        <v>782.88</v>
      </c>
    </row>
    <row r="194" spans="1:13" s="16" customFormat="1" x14ac:dyDescent="0.25">
      <c r="A194" s="66" t="s">
        <v>43</v>
      </c>
      <c r="B194" s="19"/>
      <c r="C194" s="19"/>
      <c r="D194" s="19"/>
      <c r="E194" s="19"/>
      <c r="F194" s="19"/>
      <c r="G194" s="19">
        <v>500</v>
      </c>
      <c r="H194" s="19"/>
      <c r="I194" s="19"/>
      <c r="J194" s="19"/>
      <c r="K194" s="19">
        <v>1422.96</v>
      </c>
      <c r="L194" s="19"/>
      <c r="M194" s="23">
        <f>SUM(Tabla24[[#This Row],[01. Alcaldía]:[11. Salud pública y seguridad ciudadana]])</f>
        <v>1922.96</v>
      </c>
    </row>
    <row r="195" spans="1:13" s="16" customFormat="1" x14ac:dyDescent="0.25">
      <c r="A195" s="66" t="s">
        <v>4369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>
        <v>406.65</v>
      </c>
      <c r="M195" s="23">
        <f>SUM(Tabla24[[#This Row],[01. Alcaldía]:[11. Salud pública y seguridad ciudadana]])</f>
        <v>406.65</v>
      </c>
    </row>
    <row r="196" spans="1:13" s="16" customFormat="1" x14ac:dyDescent="0.25">
      <c r="A196" s="66" t="s">
        <v>2778</v>
      </c>
      <c r="B196" s="19"/>
      <c r="C196" s="19"/>
      <c r="D196" s="19"/>
      <c r="E196" s="19"/>
      <c r="F196" s="19"/>
      <c r="G196" s="19">
        <v>15851</v>
      </c>
      <c r="H196" s="19"/>
      <c r="I196" s="19"/>
      <c r="J196" s="19"/>
      <c r="K196" s="19"/>
      <c r="L196" s="19"/>
      <c r="M196" s="23">
        <f>SUM(Tabla24[[#This Row],[01. Alcaldía]:[11. Salud pública y seguridad ciudadana]])</f>
        <v>15851</v>
      </c>
    </row>
    <row r="197" spans="1:13" s="16" customFormat="1" x14ac:dyDescent="0.25">
      <c r="A197" s="66" t="s">
        <v>7421</v>
      </c>
      <c r="B197" s="19">
        <v>432.4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23">
        <f>SUM(Tabla24[[#This Row],[01. Alcaldía]:[11. Salud pública y seguridad ciudadana]])</f>
        <v>432.4</v>
      </c>
    </row>
    <row r="198" spans="1:13" s="16" customFormat="1" x14ac:dyDescent="0.25">
      <c r="A198" s="66" t="s">
        <v>8270</v>
      </c>
      <c r="B198" s="19"/>
      <c r="C198" s="19"/>
      <c r="D198" s="19"/>
      <c r="E198" s="19">
        <v>78.099999999999994</v>
      </c>
      <c r="F198" s="19"/>
      <c r="G198" s="19"/>
      <c r="H198" s="19"/>
      <c r="I198" s="19"/>
      <c r="J198" s="19"/>
      <c r="K198" s="19"/>
      <c r="L198" s="19"/>
      <c r="M198" s="23">
        <f>SUM(Tabla24[[#This Row],[01. Alcaldía]:[11. Salud pública y seguridad ciudadana]])</f>
        <v>78.099999999999994</v>
      </c>
    </row>
    <row r="199" spans="1:13" s="16" customFormat="1" x14ac:dyDescent="0.25">
      <c r="A199" s="66" t="s">
        <v>1869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>
        <v>352</v>
      </c>
      <c r="M199" s="23">
        <f>SUM(Tabla24[[#This Row],[01. Alcaldía]:[11. Salud pública y seguridad ciudadana]])</f>
        <v>352</v>
      </c>
    </row>
    <row r="200" spans="1:13" s="16" customFormat="1" x14ac:dyDescent="0.25">
      <c r="A200" s="66" t="s">
        <v>3150</v>
      </c>
      <c r="B200" s="19"/>
      <c r="C200" s="19"/>
      <c r="D200" s="19"/>
      <c r="E200" s="19"/>
      <c r="F200" s="19"/>
      <c r="G200" s="19"/>
      <c r="H200" s="19">
        <v>25</v>
      </c>
      <c r="I200" s="19"/>
      <c r="J200" s="19"/>
      <c r="K200" s="19"/>
      <c r="L200" s="19"/>
      <c r="M200" s="23">
        <f>SUM(Tabla24[[#This Row],[01. Alcaldía]:[11. Salud pública y seguridad ciudadana]])</f>
        <v>25</v>
      </c>
    </row>
    <row r="201" spans="1:13" s="16" customFormat="1" x14ac:dyDescent="0.25">
      <c r="A201" s="66" t="s">
        <v>4597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>
        <v>510.62</v>
      </c>
      <c r="L201" s="19"/>
      <c r="M201" s="23">
        <f>SUM(Tabla24[[#This Row],[01. Alcaldía]:[11. Salud pública y seguridad ciudadana]])</f>
        <v>510.62</v>
      </c>
    </row>
    <row r="202" spans="1:13" s="16" customFormat="1" x14ac:dyDescent="0.25">
      <c r="A202" s="66" t="s">
        <v>1018</v>
      </c>
      <c r="B202" s="19">
        <v>32473.279999999999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23">
        <f>SUM(Tabla24[[#This Row],[01. Alcaldía]:[11. Salud pública y seguridad ciudadana]])</f>
        <v>32473.279999999999</v>
      </c>
    </row>
    <row r="203" spans="1:13" s="16" customFormat="1" x14ac:dyDescent="0.25">
      <c r="A203" s="66" t="s">
        <v>8290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177.08</v>
      </c>
      <c r="M203" s="23">
        <f>SUM(Tabla24[[#This Row],[01. Alcaldía]:[11. Salud pública y seguridad ciudadana]])</f>
        <v>177.08</v>
      </c>
    </row>
    <row r="204" spans="1:13" s="16" customFormat="1" x14ac:dyDescent="0.25">
      <c r="A204" s="66" t="s">
        <v>580</v>
      </c>
      <c r="B204" s="19"/>
      <c r="C204" s="19"/>
      <c r="D204" s="19"/>
      <c r="E204" s="19">
        <v>1179.75</v>
      </c>
      <c r="F204" s="19"/>
      <c r="G204" s="19"/>
      <c r="H204" s="19"/>
      <c r="I204" s="19"/>
      <c r="J204" s="19"/>
      <c r="K204" s="19"/>
      <c r="L204" s="19"/>
      <c r="M204" s="23">
        <f>SUM(Tabla24[[#This Row],[01. Alcaldía]:[11. Salud pública y seguridad ciudadana]])</f>
        <v>1179.75</v>
      </c>
    </row>
    <row r="205" spans="1:13" s="16" customFormat="1" x14ac:dyDescent="0.25">
      <c r="A205" s="66" t="s">
        <v>5004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>
        <v>11928.56</v>
      </c>
      <c r="M205" s="23">
        <f>SUM(Tabla24[[#This Row],[01. Alcaldía]:[11. Salud pública y seguridad ciudadana]])</f>
        <v>11928.56</v>
      </c>
    </row>
    <row r="206" spans="1:13" s="16" customFormat="1" x14ac:dyDescent="0.25">
      <c r="A206" s="66" t="s">
        <v>4276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750</v>
      </c>
      <c r="M206" s="23">
        <f>SUM(Tabla24[[#This Row],[01. Alcaldía]:[11. Salud pública y seguridad ciudadana]])</f>
        <v>750</v>
      </c>
    </row>
    <row r="207" spans="1:13" s="16" customFormat="1" x14ac:dyDescent="0.25">
      <c r="A207" s="66" t="s">
        <v>6150</v>
      </c>
      <c r="B207" s="19"/>
      <c r="C207" s="19"/>
      <c r="D207" s="19"/>
      <c r="E207" s="19"/>
      <c r="F207" s="19"/>
      <c r="G207" s="19"/>
      <c r="H207" s="19"/>
      <c r="I207" s="19">
        <v>2100</v>
      </c>
      <c r="J207" s="19"/>
      <c r="K207" s="19"/>
      <c r="L207" s="19"/>
      <c r="M207" s="23">
        <f>SUM(Tabla24[[#This Row],[01. Alcaldía]:[11. Salud pública y seguridad ciudadana]])</f>
        <v>2100</v>
      </c>
    </row>
    <row r="208" spans="1:13" s="16" customFormat="1" x14ac:dyDescent="0.25">
      <c r="A208" s="66" t="s">
        <v>5706</v>
      </c>
      <c r="B208" s="19"/>
      <c r="C208" s="19"/>
      <c r="D208" s="19"/>
      <c r="E208" s="19"/>
      <c r="F208" s="19"/>
      <c r="G208" s="19"/>
      <c r="H208" s="19">
        <v>828.85</v>
      </c>
      <c r="I208" s="19"/>
      <c r="J208" s="19"/>
      <c r="K208" s="19"/>
      <c r="L208" s="19"/>
      <c r="M208" s="23">
        <f>SUM(Tabla24[[#This Row],[01. Alcaldía]:[11. Salud pública y seguridad ciudadana]])</f>
        <v>828.85</v>
      </c>
    </row>
    <row r="209" spans="1:13" s="16" customFormat="1" x14ac:dyDescent="0.25">
      <c r="A209" s="66" t="s">
        <v>5704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>
        <v>1581.47</v>
      </c>
      <c r="L209" s="19"/>
      <c r="M209" s="23">
        <f>SUM(Tabla24[[#This Row],[01. Alcaldía]:[11. Salud pública y seguridad ciudadana]])</f>
        <v>1581.47</v>
      </c>
    </row>
    <row r="210" spans="1:13" s="16" customFormat="1" x14ac:dyDescent="0.25">
      <c r="A210" s="66" t="s">
        <v>4474</v>
      </c>
      <c r="B210" s="19"/>
      <c r="C210" s="19"/>
      <c r="D210" s="19"/>
      <c r="E210" s="19"/>
      <c r="F210" s="19"/>
      <c r="G210" s="19">
        <v>314.41000000000003</v>
      </c>
      <c r="H210" s="19">
        <v>189.53</v>
      </c>
      <c r="I210" s="19"/>
      <c r="J210" s="19"/>
      <c r="K210" s="19"/>
      <c r="L210" s="19">
        <v>149.75</v>
      </c>
      <c r="M210" s="23">
        <f>SUM(Tabla24[[#This Row],[01. Alcaldía]:[11. Salud pública y seguridad ciudadana]])</f>
        <v>653.69000000000005</v>
      </c>
    </row>
    <row r="211" spans="1:13" s="16" customFormat="1" x14ac:dyDescent="0.25">
      <c r="A211" s="66" t="s">
        <v>8328</v>
      </c>
      <c r="B211" s="19"/>
      <c r="C211" s="19"/>
      <c r="D211" s="19"/>
      <c r="E211" s="19">
        <v>199.65</v>
      </c>
      <c r="F211" s="19"/>
      <c r="G211" s="19"/>
      <c r="H211" s="19"/>
      <c r="I211" s="19"/>
      <c r="J211" s="19"/>
      <c r="K211" s="19"/>
      <c r="L211" s="19"/>
      <c r="M211" s="23">
        <f>SUM(Tabla24[[#This Row],[01. Alcaldía]:[11. Salud pública y seguridad ciudadana]])</f>
        <v>199.65</v>
      </c>
    </row>
    <row r="212" spans="1:13" s="16" customFormat="1" x14ac:dyDescent="0.25">
      <c r="A212" s="66" t="s">
        <v>993</v>
      </c>
      <c r="B212" s="19">
        <v>894.16000000000008</v>
      </c>
      <c r="C212" s="19">
        <v>48.4</v>
      </c>
      <c r="D212" s="19">
        <v>2849.9700000000003</v>
      </c>
      <c r="E212" s="19"/>
      <c r="F212" s="19"/>
      <c r="G212" s="19">
        <v>9602.2999999999993</v>
      </c>
      <c r="H212" s="19"/>
      <c r="I212" s="19"/>
      <c r="J212" s="19">
        <v>120.36</v>
      </c>
      <c r="K212" s="19">
        <v>528.48</v>
      </c>
      <c r="L212" s="19">
        <v>305.10000000000002</v>
      </c>
      <c r="M212" s="23">
        <f>SUM(Tabla24[[#This Row],[01. Alcaldía]:[11. Salud pública y seguridad ciudadana]])</f>
        <v>14348.77</v>
      </c>
    </row>
    <row r="213" spans="1:13" s="16" customFormat="1" x14ac:dyDescent="0.25">
      <c r="A213" s="66" t="s">
        <v>52</v>
      </c>
      <c r="B213" s="19"/>
      <c r="C213" s="19"/>
      <c r="D213" s="19"/>
      <c r="E213" s="19"/>
      <c r="F213" s="19"/>
      <c r="G213" s="19"/>
      <c r="H213" s="19">
        <v>3251.35</v>
      </c>
      <c r="I213" s="19"/>
      <c r="J213" s="19"/>
      <c r="K213" s="19"/>
      <c r="L213" s="19">
        <v>786.2</v>
      </c>
      <c r="M213" s="23">
        <f>SUM(Tabla24[[#This Row],[01. Alcaldía]:[11. Salud pública y seguridad ciudadana]])</f>
        <v>4037.55</v>
      </c>
    </row>
    <row r="214" spans="1:13" s="16" customFormat="1" x14ac:dyDescent="0.25">
      <c r="A214" s="66" t="s">
        <v>6153</v>
      </c>
      <c r="B214" s="19"/>
      <c r="C214" s="19"/>
      <c r="D214" s="19"/>
      <c r="E214" s="19"/>
      <c r="F214" s="19"/>
      <c r="G214" s="19"/>
      <c r="H214" s="19"/>
      <c r="I214" s="19">
        <v>6836.5</v>
      </c>
      <c r="J214" s="19"/>
      <c r="K214" s="19"/>
      <c r="L214" s="19"/>
      <c r="M214" s="23">
        <f>SUM(Tabla24[[#This Row],[01. Alcaldía]:[11. Salud pública y seguridad ciudadana]])</f>
        <v>6836.5</v>
      </c>
    </row>
    <row r="215" spans="1:13" s="16" customFormat="1" x14ac:dyDescent="0.25">
      <c r="A215" s="66" t="s">
        <v>808</v>
      </c>
      <c r="B215" s="19"/>
      <c r="C215" s="19"/>
      <c r="D215" s="19"/>
      <c r="E215" s="19">
        <v>7922.41</v>
      </c>
      <c r="F215" s="19"/>
      <c r="G215" s="19"/>
      <c r="H215" s="19"/>
      <c r="I215" s="19"/>
      <c r="J215" s="19"/>
      <c r="K215" s="19"/>
      <c r="L215" s="19"/>
      <c r="M215" s="23">
        <f>SUM(Tabla24[[#This Row],[01. Alcaldía]:[11. Salud pública y seguridad ciudadana]])</f>
        <v>7922.41</v>
      </c>
    </row>
    <row r="216" spans="1:13" s="16" customFormat="1" x14ac:dyDescent="0.25">
      <c r="A216" s="66" t="s">
        <v>8344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>
        <v>487.63</v>
      </c>
      <c r="M216" s="23">
        <f>SUM(Tabla24[[#This Row],[01. Alcaldía]:[11. Salud pública y seguridad ciudadana]])</f>
        <v>487.63</v>
      </c>
    </row>
    <row r="217" spans="1:13" s="16" customFormat="1" x14ac:dyDescent="0.25">
      <c r="A217" s="66" t="s">
        <v>4608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>
        <v>1096.2</v>
      </c>
      <c r="L217" s="19"/>
      <c r="M217" s="23">
        <f>SUM(Tabla24[[#This Row],[01. Alcaldía]:[11. Salud pública y seguridad ciudadana]])</f>
        <v>1096.2</v>
      </c>
    </row>
    <row r="218" spans="1:13" s="16" customFormat="1" x14ac:dyDescent="0.25">
      <c r="A218" s="66" t="s">
        <v>8353</v>
      </c>
      <c r="B218" s="19"/>
      <c r="C218" s="19">
        <v>376.07</v>
      </c>
      <c r="D218" s="19"/>
      <c r="E218" s="19"/>
      <c r="F218" s="19"/>
      <c r="G218" s="19"/>
      <c r="H218" s="19"/>
      <c r="I218" s="19"/>
      <c r="J218" s="19"/>
      <c r="K218" s="19"/>
      <c r="L218" s="19"/>
      <c r="M218" s="23">
        <f>SUM(Tabla24[[#This Row],[01. Alcaldía]:[11. Salud pública y seguridad ciudadana]])</f>
        <v>376.07</v>
      </c>
    </row>
    <row r="219" spans="1:13" s="16" customFormat="1" x14ac:dyDescent="0.25">
      <c r="A219" s="66" t="s">
        <v>8356</v>
      </c>
      <c r="B219" s="19"/>
      <c r="C219" s="19"/>
      <c r="D219" s="19"/>
      <c r="E219" s="19"/>
      <c r="F219" s="19"/>
      <c r="G219" s="19">
        <v>205.7</v>
      </c>
      <c r="H219" s="19"/>
      <c r="I219" s="19"/>
      <c r="J219" s="19"/>
      <c r="K219" s="19"/>
      <c r="L219" s="19"/>
      <c r="M219" s="23">
        <f>SUM(Tabla24[[#This Row],[01. Alcaldía]:[11. Salud pública y seguridad ciudadana]])</f>
        <v>205.7</v>
      </c>
    </row>
    <row r="220" spans="1:13" s="16" customFormat="1" x14ac:dyDescent="0.25">
      <c r="A220" s="66" t="s">
        <v>3933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>
        <v>2571.64</v>
      </c>
      <c r="M220" s="23">
        <f>SUM(Tabla24[[#This Row],[01. Alcaldía]:[11. Salud pública y seguridad ciudadana]])</f>
        <v>2571.64</v>
      </c>
    </row>
    <row r="221" spans="1:13" s="16" customFormat="1" x14ac:dyDescent="0.25">
      <c r="A221" s="66" t="s">
        <v>815</v>
      </c>
      <c r="B221" s="19">
        <v>1086.8699999999999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23">
        <f>SUM(Tabla24[[#This Row],[01. Alcaldía]:[11. Salud pública y seguridad ciudadana]])</f>
        <v>1086.8699999999999</v>
      </c>
    </row>
    <row r="222" spans="1:13" s="16" customFormat="1" x14ac:dyDescent="0.25">
      <c r="A222" s="66" t="s">
        <v>8382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>
        <v>550.54999999999995</v>
      </c>
      <c r="M222" s="23">
        <f>SUM(Tabla24[[#This Row],[01. Alcaldía]:[11. Salud pública y seguridad ciudadana]])</f>
        <v>550.54999999999995</v>
      </c>
    </row>
    <row r="223" spans="1:13" s="16" customFormat="1" x14ac:dyDescent="0.25">
      <c r="A223" s="66" t="s">
        <v>91</v>
      </c>
      <c r="B223" s="19">
        <v>948.4</v>
      </c>
      <c r="C223" s="19"/>
      <c r="D223" s="19"/>
      <c r="E223" s="19"/>
      <c r="F223" s="19"/>
      <c r="G223" s="19">
        <v>2209.4</v>
      </c>
      <c r="H223" s="19">
        <v>465.05</v>
      </c>
      <c r="I223" s="19"/>
      <c r="J223" s="19"/>
      <c r="K223" s="19">
        <v>8368.33</v>
      </c>
      <c r="L223" s="19">
        <v>12</v>
      </c>
      <c r="M223" s="23">
        <f>SUM(Tabla24[[#This Row],[01. Alcaldía]:[11. Salud pública y seguridad ciudadana]])</f>
        <v>12003.18</v>
      </c>
    </row>
    <row r="224" spans="1:13" s="16" customFormat="1" x14ac:dyDescent="0.25">
      <c r="A224" s="66" t="s">
        <v>5398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>
        <v>1864.01</v>
      </c>
      <c r="M224" s="23">
        <f>SUM(Tabla24[[#This Row],[01. Alcaldía]:[11. Salud pública y seguridad ciudadana]])</f>
        <v>1864.01</v>
      </c>
    </row>
    <row r="225" spans="1:13" s="16" customFormat="1" x14ac:dyDescent="0.25">
      <c r="A225" s="66" t="s">
        <v>6161</v>
      </c>
      <c r="B225" s="19"/>
      <c r="C225" s="19"/>
      <c r="D225" s="19"/>
      <c r="E225" s="19"/>
      <c r="F225" s="19"/>
      <c r="G225" s="19"/>
      <c r="H225" s="19">
        <v>327.91</v>
      </c>
      <c r="I225" s="19"/>
      <c r="J225" s="19"/>
      <c r="K225" s="19"/>
      <c r="L225" s="19"/>
      <c r="M225" s="23">
        <f>SUM(Tabla24[[#This Row],[01. Alcaldía]:[11. Salud pública y seguridad ciudadana]])</f>
        <v>327.91</v>
      </c>
    </row>
    <row r="226" spans="1:13" s="16" customFormat="1" x14ac:dyDescent="0.25">
      <c r="A226" s="66" t="s">
        <v>6164</v>
      </c>
      <c r="B226" s="19"/>
      <c r="C226" s="19">
        <v>248.9</v>
      </c>
      <c r="D226" s="19"/>
      <c r="E226" s="19"/>
      <c r="F226" s="19"/>
      <c r="G226" s="19"/>
      <c r="H226" s="19"/>
      <c r="I226" s="19"/>
      <c r="J226" s="19"/>
      <c r="K226" s="19"/>
      <c r="L226" s="19"/>
      <c r="M226" s="23">
        <f>SUM(Tabla24[[#This Row],[01. Alcaldía]:[11. Salud pública y seguridad ciudadana]])</f>
        <v>248.9</v>
      </c>
    </row>
    <row r="227" spans="1:13" s="16" customFormat="1" x14ac:dyDescent="0.25">
      <c r="A227" s="66" t="s">
        <v>4830</v>
      </c>
      <c r="B227" s="19"/>
      <c r="C227" s="19"/>
      <c r="D227" s="19"/>
      <c r="E227" s="19"/>
      <c r="F227" s="19"/>
      <c r="G227" s="19">
        <v>4000</v>
      </c>
      <c r="H227" s="19"/>
      <c r="I227" s="19"/>
      <c r="J227" s="19"/>
      <c r="K227" s="19"/>
      <c r="L227" s="19"/>
      <c r="M227" s="23">
        <f>SUM(Tabla24[[#This Row],[01. Alcaldía]:[11. Salud pública y seguridad ciudadana]])</f>
        <v>4000</v>
      </c>
    </row>
    <row r="228" spans="1:13" s="16" customFormat="1" x14ac:dyDescent="0.25">
      <c r="A228" s="66" t="s">
        <v>65</v>
      </c>
      <c r="B228" s="19"/>
      <c r="C228" s="19"/>
      <c r="D228" s="19"/>
      <c r="E228" s="19">
        <v>14000</v>
      </c>
      <c r="F228" s="19"/>
      <c r="G228" s="19"/>
      <c r="H228" s="19">
        <v>2000</v>
      </c>
      <c r="I228" s="19"/>
      <c r="J228" s="19"/>
      <c r="K228" s="19"/>
      <c r="L228" s="19">
        <v>7196</v>
      </c>
      <c r="M228" s="23">
        <f>SUM(Tabla24[[#This Row],[01. Alcaldía]:[11. Salud pública y seguridad ciudadana]])</f>
        <v>23196</v>
      </c>
    </row>
    <row r="229" spans="1:13" s="16" customFormat="1" x14ac:dyDescent="0.25">
      <c r="A229" s="66" t="s">
        <v>76</v>
      </c>
      <c r="B229" s="19">
        <v>7253.95</v>
      </c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23">
        <f>SUM(Tabla24[[#This Row],[01. Alcaldía]:[11. Salud pública y seguridad ciudadana]])</f>
        <v>7253.95</v>
      </c>
    </row>
    <row r="230" spans="1:13" s="16" customFormat="1" x14ac:dyDescent="0.25">
      <c r="A230" s="66" t="s">
        <v>5070</v>
      </c>
      <c r="B230" s="19"/>
      <c r="C230" s="19">
        <v>471.9</v>
      </c>
      <c r="D230" s="19"/>
      <c r="E230" s="19"/>
      <c r="F230" s="19"/>
      <c r="G230" s="19"/>
      <c r="H230" s="19"/>
      <c r="I230" s="19"/>
      <c r="J230" s="19"/>
      <c r="K230" s="19"/>
      <c r="L230" s="19"/>
      <c r="M230" s="23">
        <f>SUM(Tabla24[[#This Row],[01. Alcaldía]:[11. Salud pública y seguridad ciudadana]])</f>
        <v>471.9</v>
      </c>
    </row>
    <row r="231" spans="1:13" s="16" customFormat="1" x14ac:dyDescent="0.25">
      <c r="A231" s="66" t="s">
        <v>3734</v>
      </c>
      <c r="B231" s="19"/>
      <c r="C231" s="19"/>
      <c r="D231" s="19"/>
      <c r="E231" s="19"/>
      <c r="F231" s="19"/>
      <c r="G231" s="19"/>
      <c r="H231" s="19"/>
      <c r="I231" s="19">
        <v>7018</v>
      </c>
      <c r="J231" s="19"/>
      <c r="K231" s="19"/>
      <c r="L231" s="19"/>
      <c r="M231" s="23">
        <f>SUM(Tabla24[[#This Row],[01. Alcaldía]:[11. Salud pública y seguridad ciudadana]])</f>
        <v>7018</v>
      </c>
    </row>
    <row r="232" spans="1:13" s="16" customFormat="1" x14ac:dyDescent="0.25">
      <c r="A232" s="66" t="s">
        <v>60</v>
      </c>
      <c r="B232" s="19"/>
      <c r="C232" s="19"/>
      <c r="D232" s="19">
        <v>17098.059999999998</v>
      </c>
      <c r="E232" s="19"/>
      <c r="F232" s="19"/>
      <c r="G232" s="19"/>
      <c r="H232" s="19"/>
      <c r="I232" s="19"/>
      <c r="J232" s="19"/>
      <c r="K232" s="19"/>
      <c r="L232" s="19"/>
      <c r="M232" s="23">
        <f>SUM(Tabla24[[#This Row],[01. Alcaldía]:[11. Salud pública y seguridad ciudadana]])</f>
        <v>17098.059999999998</v>
      </c>
    </row>
    <row r="233" spans="1:13" s="16" customFormat="1" x14ac:dyDescent="0.25">
      <c r="A233" s="66" t="s">
        <v>4700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>
        <v>3138.62</v>
      </c>
      <c r="L233" s="19"/>
      <c r="M233" s="23">
        <f>SUM(Tabla24[[#This Row],[01. Alcaldía]:[11. Salud pública y seguridad ciudadana]])</f>
        <v>3138.62</v>
      </c>
    </row>
    <row r="234" spans="1:13" s="16" customFormat="1" x14ac:dyDescent="0.25">
      <c r="A234" s="66" t="s">
        <v>1115</v>
      </c>
      <c r="B234" s="19"/>
      <c r="C234" s="19"/>
      <c r="D234" s="19"/>
      <c r="E234" s="19"/>
      <c r="F234" s="19">
        <v>21554.93</v>
      </c>
      <c r="G234" s="19"/>
      <c r="H234" s="19"/>
      <c r="I234" s="19"/>
      <c r="J234" s="19"/>
      <c r="K234" s="19"/>
      <c r="L234" s="19"/>
      <c r="M234" s="23">
        <f>SUM(Tabla24[[#This Row],[01. Alcaldía]:[11. Salud pública y seguridad ciudadana]])</f>
        <v>21554.93</v>
      </c>
    </row>
    <row r="235" spans="1:13" s="16" customFormat="1" x14ac:dyDescent="0.25">
      <c r="A235" s="66" t="s">
        <v>389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>
        <v>180.84</v>
      </c>
      <c r="L235" s="19">
        <v>275</v>
      </c>
      <c r="M235" s="23">
        <f>SUM(Tabla24[[#This Row],[01. Alcaldía]:[11. Salud pública y seguridad ciudadana]])</f>
        <v>455.84000000000003</v>
      </c>
    </row>
    <row r="236" spans="1:13" s="16" customFormat="1" x14ac:dyDescent="0.25">
      <c r="A236" s="66" t="s">
        <v>3073</v>
      </c>
      <c r="B236" s="19"/>
      <c r="C236" s="19"/>
      <c r="D236" s="19"/>
      <c r="E236" s="19"/>
      <c r="F236" s="19"/>
      <c r="G236" s="19">
        <v>241.02</v>
      </c>
      <c r="H236" s="19"/>
      <c r="I236" s="19"/>
      <c r="J236" s="19"/>
      <c r="K236" s="19"/>
      <c r="L236" s="19"/>
      <c r="M236" s="23">
        <f>SUM(Tabla24[[#This Row],[01. Alcaldía]:[11. Salud pública y seguridad ciudadana]])</f>
        <v>241.02</v>
      </c>
    </row>
    <row r="237" spans="1:13" s="16" customFormat="1" x14ac:dyDescent="0.25">
      <c r="A237" s="66" t="s">
        <v>8719</v>
      </c>
      <c r="B237" s="19"/>
      <c r="C237" s="19"/>
      <c r="D237" s="19"/>
      <c r="E237" s="19">
        <v>2230.85</v>
      </c>
      <c r="F237" s="19"/>
      <c r="G237" s="19"/>
      <c r="H237" s="19"/>
      <c r="I237" s="19"/>
      <c r="J237" s="19"/>
      <c r="K237" s="19"/>
      <c r="L237" s="19"/>
      <c r="M237" s="23">
        <f>SUM(Tabla24[[#This Row],[01. Alcaldía]:[11. Salud pública y seguridad ciudadana]])</f>
        <v>2230.85</v>
      </c>
    </row>
    <row r="238" spans="1:13" s="16" customFormat="1" x14ac:dyDescent="0.25">
      <c r="A238" s="66" t="s">
        <v>5479</v>
      </c>
      <c r="B238" s="19"/>
      <c r="C238" s="19"/>
      <c r="D238" s="19"/>
      <c r="E238" s="19">
        <v>7205.19</v>
      </c>
      <c r="F238" s="19"/>
      <c r="G238" s="19"/>
      <c r="H238" s="19"/>
      <c r="I238" s="19"/>
      <c r="J238" s="19"/>
      <c r="K238" s="19"/>
      <c r="L238" s="19"/>
      <c r="M238" s="23">
        <f>SUM(Tabla24[[#This Row],[01. Alcaldía]:[11. Salud pública y seguridad ciudadana]])</f>
        <v>7205.19</v>
      </c>
    </row>
    <row r="239" spans="1:13" s="16" customFormat="1" x14ac:dyDescent="0.25">
      <c r="A239" s="66" t="s">
        <v>3182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>
        <v>14520</v>
      </c>
      <c r="M239" s="23">
        <f>SUM(Tabla24[[#This Row],[01. Alcaldía]:[11. Salud pública y seguridad ciudadana]])</f>
        <v>14520</v>
      </c>
    </row>
    <row r="240" spans="1:13" s="16" customFormat="1" x14ac:dyDescent="0.25">
      <c r="A240" s="66" t="s">
        <v>3658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>
        <v>2490.8300000000004</v>
      </c>
      <c r="L240" s="19"/>
      <c r="M240" s="23">
        <f>SUM(Tabla24[[#This Row],[01. Alcaldía]:[11. Salud pública y seguridad ciudadana]])</f>
        <v>2490.8300000000004</v>
      </c>
    </row>
    <row r="241" spans="1:13" s="16" customFormat="1" x14ac:dyDescent="0.25">
      <c r="A241" s="66" t="s">
        <v>839</v>
      </c>
      <c r="B241" s="19">
        <v>435.6</v>
      </c>
      <c r="C241" s="19"/>
      <c r="D241" s="19"/>
      <c r="E241" s="19">
        <v>81.64</v>
      </c>
      <c r="F241" s="19"/>
      <c r="G241" s="19"/>
      <c r="H241" s="19"/>
      <c r="I241" s="19"/>
      <c r="J241" s="19"/>
      <c r="K241" s="19"/>
      <c r="L241" s="19">
        <v>2096.79</v>
      </c>
      <c r="M241" s="23">
        <f>SUM(Tabla24[[#This Row],[01. Alcaldía]:[11. Salud pública y seguridad ciudadana]])</f>
        <v>2614.0299999999997</v>
      </c>
    </row>
    <row r="242" spans="1:13" s="16" customFormat="1" x14ac:dyDescent="0.25">
      <c r="A242" s="66" t="s">
        <v>8620</v>
      </c>
      <c r="B242" s="19"/>
      <c r="C242" s="19"/>
      <c r="D242" s="19"/>
      <c r="E242" s="19"/>
      <c r="F242" s="19"/>
      <c r="G242" s="19"/>
      <c r="H242" s="19">
        <v>18517.29</v>
      </c>
      <c r="I242" s="19"/>
      <c r="J242" s="19"/>
      <c r="K242" s="19"/>
      <c r="L242" s="19"/>
      <c r="M242" s="23">
        <f>SUM(Tabla24[[#This Row],[01. Alcaldía]:[11. Salud pública y seguridad ciudadana]])</f>
        <v>18517.29</v>
      </c>
    </row>
    <row r="243" spans="1:13" s="16" customFormat="1" x14ac:dyDescent="0.25">
      <c r="A243" s="66" t="s">
        <v>7580</v>
      </c>
      <c r="B243" s="19"/>
      <c r="C243" s="19"/>
      <c r="D243" s="19">
        <v>756.25</v>
      </c>
      <c r="E243" s="19"/>
      <c r="F243" s="19"/>
      <c r="G243" s="19"/>
      <c r="H243" s="19"/>
      <c r="I243" s="19"/>
      <c r="J243" s="19"/>
      <c r="K243" s="19"/>
      <c r="L243" s="19"/>
      <c r="M243" s="23">
        <f>SUM(Tabla24[[#This Row],[01. Alcaldía]:[11. Salud pública y seguridad ciudadana]])</f>
        <v>756.25</v>
      </c>
    </row>
    <row r="244" spans="1:13" s="16" customFormat="1" x14ac:dyDescent="0.25">
      <c r="A244" s="66" t="s">
        <v>3077</v>
      </c>
      <c r="B244" s="19"/>
      <c r="C244" s="19"/>
      <c r="D244" s="19"/>
      <c r="E244" s="19"/>
      <c r="F244" s="19"/>
      <c r="G244" s="19"/>
      <c r="H244" s="19">
        <v>416.7</v>
      </c>
      <c r="I244" s="19"/>
      <c r="J244" s="19"/>
      <c r="K244" s="19"/>
      <c r="L244" s="19"/>
      <c r="M244" s="23">
        <f>SUM(Tabla24[[#This Row],[01. Alcaldía]:[11. Salud pública y seguridad ciudadana]])</f>
        <v>416.7</v>
      </c>
    </row>
    <row r="245" spans="1:13" s="16" customFormat="1" x14ac:dyDescent="0.25">
      <c r="A245" s="66" t="s">
        <v>590</v>
      </c>
      <c r="B245" s="19"/>
      <c r="C245" s="19"/>
      <c r="D245" s="19"/>
      <c r="E245" s="19">
        <v>5989.5</v>
      </c>
      <c r="F245" s="19"/>
      <c r="G245" s="19"/>
      <c r="H245" s="19"/>
      <c r="I245" s="19"/>
      <c r="J245" s="19"/>
      <c r="K245" s="19"/>
      <c r="L245" s="19">
        <v>541.38</v>
      </c>
      <c r="M245" s="23">
        <f>SUM(Tabla24[[#This Row],[01. Alcaldía]:[11. Salud pública y seguridad ciudadana]])</f>
        <v>6530.88</v>
      </c>
    </row>
    <row r="246" spans="1:13" s="16" customFormat="1" x14ac:dyDescent="0.25">
      <c r="A246" s="66" t="s">
        <v>1908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450.12</v>
      </c>
      <c r="M246" s="23">
        <f>SUM(Tabla24[[#This Row],[01. Alcaldía]:[11. Salud pública y seguridad ciudadana]])</f>
        <v>450.12</v>
      </c>
    </row>
    <row r="247" spans="1:13" s="16" customFormat="1" x14ac:dyDescent="0.25">
      <c r="A247" s="66" t="s">
        <v>379</v>
      </c>
      <c r="B247" s="19"/>
      <c r="C247" s="19"/>
      <c r="D247" s="19"/>
      <c r="E247" s="19"/>
      <c r="F247" s="19"/>
      <c r="G247" s="19"/>
      <c r="H247" s="19"/>
      <c r="I247" s="19">
        <v>6655</v>
      </c>
      <c r="J247" s="19"/>
      <c r="K247" s="19"/>
      <c r="L247" s="19"/>
      <c r="M247" s="23">
        <f>SUM(Tabla24[[#This Row],[01. Alcaldía]:[11. Salud pública y seguridad ciudadana]])</f>
        <v>6655</v>
      </c>
    </row>
    <row r="248" spans="1:13" s="16" customFormat="1" x14ac:dyDescent="0.25">
      <c r="A248" s="66" t="s">
        <v>3434</v>
      </c>
      <c r="B248" s="19">
        <v>45</v>
      </c>
      <c r="C248" s="19"/>
      <c r="D248" s="19"/>
      <c r="E248" s="19"/>
      <c r="F248" s="19"/>
      <c r="G248" s="19">
        <v>2600</v>
      </c>
      <c r="H248" s="19"/>
      <c r="I248" s="19"/>
      <c r="J248" s="19"/>
      <c r="K248" s="19"/>
      <c r="L248" s="19"/>
      <c r="M248" s="23">
        <f>SUM(Tabla24[[#This Row],[01. Alcaldía]:[11. Salud pública y seguridad ciudadana]])</f>
        <v>2645</v>
      </c>
    </row>
    <row r="249" spans="1:13" s="16" customFormat="1" x14ac:dyDescent="0.25">
      <c r="A249" s="66" t="s">
        <v>303</v>
      </c>
      <c r="B249" s="19"/>
      <c r="C249" s="19"/>
      <c r="D249" s="19"/>
      <c r="E249" s="19"/>
      <c r="F249" s="19"/>
      <c r="G249" s="19">
        <v>1569.03</v>
      </c>
      <c r="H249" s="19"/>
      <c r="I249" s="19"/>
      <c r="J249" s="19"/>
      <c r="K249" s="19"/>
      <c r="L249" s="19"/>
      <c r="M249" s="23">
        <f>SUM(Tabla24[[#This Row],[01. Alcaldía]:[11. Salud pública y seguridad ciudadana]])</f>
        <v>1569.03</v>
      </c>
    </row>
    <row r="250" spans="1:13" s="16" customFormat="1" x14ac:dyDescent="0.25">
      <c r="A250" s="66" t="s">
        <v>7595</v>
      </c>
      <c r="B250" s="19"/>
      <c r="C250" s="19"/>
      <c r="D250" s="19">
        <v>2317.7600000000002</v>
      </c>
      <c r="E250" s="19"/>
      <c r="F250" s="19"/>
      <c r="G250" s="19"/>
      <c r="H250" s="19"/>
      <c r="I250" s="19"/>
      <c r="J250" s="19"/>
      <c r="K250" s="19"/>
      <c r="L250" s="19"/>
      <c r="M250" s="23">
        <f>SUM(Tabla24[[#This Row],[01. Alcaldía]:[11. Salud pública y seguridad ciudadana]])</f>
        <v>2317.7600000000002</v>
      </c>
    </row>
    <row r="251" spans="1:13" s="16" customFormat="1" x14ac:dyDescent="0.25">
      <c r="A251" s="66" t="s">
        <v>6174</v>
      </c>
      <c r="B251" s="19">
        <v>9097.52</v>
      </c>
      <c r="C251" s="19"/>
      <c r="D251" s="19"/>
      <c r="E251" s="19">
        <v>240.25</v>
      </c>
      <c r="F251" s="19"/>
      <c r="G251" s="19"/>
      <c r="H251" s="19"/>
      <c r="I251" s="19"/>
      <c r="J251" s="19"/>
      <c r="K251" s="19"/>
      <c r="L251" s="19"/>
      <c r="M251" s="23">
        <f>SUM(Tabla24[[#This Row],[01. Alcaldía]:[11. Salud pública y seguridad ciudadana]])</f>
        <v>9337.77</v>
      </c>
    </row>
    <row r="252" spans="1:13" s="16" customFormat="1" x14ac:dyDescent="0.25">
      <c r="A252" s="66" t="s">
        <v>5904</v>
      </c>
      <c r="B252" s="19"/>
      <c r="C252" s="19"/>
      <c r="D252" s="19">
        <v>1367.3</v>
      </c>
      <c r="E252" s="19"/>
      <c r="F252" s="19"/>
      <c r="G252" s="19">
        <v>17363.5</v>
      </c>
      <c r="H252" s="19"/>
      <c r="I252" s="19"/>
      <c r="J252" s="19"/>
      <c r="K252" s="19"/>
      <c r="L252" s="19"/>
      <c r="M252" s="23">
        <f>SUM(Tabla24[[#This Row],[01. Alcaldía]:[11. Salud pública y seguridad ciudadana]])</f>
        <v>18730.8</v>
      </c>
    </row>
    <row r="253" spans="1:13" s="16" customFormat="1" x14ac:dyDescent="0.25">
      <c r="A253" s="66" t="s">
        <v>7614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>
        <v>772.71</v>
      </c>
      <c r="L253" s="19"/>
      <c r="M253" s="23">
        <f>SUM(Tabla24[[#This Row],[01. Alcaldía]:[11. Salud pública y seguridad ciudadana]])</f>
        <v>772.71</v>
      </c>
    </row>
    <row r="254" spans="1:13" s="16" customFormat="1" x14ac:dyDescent="0.25">
      <c r="A254" s="66" t="s">
        <v>1087</v>
      </c>
      <c r="B254" s="19"/>
      <c r="C254" s="19">
        <v>555</v>
      </c>
      <c r="D254" s="19"/>
      <c r="E254" s="19"/>
      <c r="F254" s="19"/>
      <c r="G254" s="19"/>
      <c r="H254" s="19"/>
      <c r="I254" s="19"/>
      <c r="J254" s="19"/>
      <c r="K254" s="19"/>
      <c r="L254" s="19"/>
      <c r="M254" s="23">
        <f>SUM(Tabla24[[#This Row],[01. Alcaldía]:[11. Salud pública y seguridad ciudadana]])</f>
        <v>555</v>
      </c>
    </row>
    <row r="255" spans="1:13" s="16" customFormat="1" x14ac:dyDescent="0.25">
      <c r="A255" s="66" t="s">
        <v>3641</v>
      </c>
      <c r="B255" s="19"/>
      <c r="C255" s="19"/>
      <c r="D255" s="19"/>
      <c r="E255" s="19"/>
      <c r="F255" s="19"/>
      <c r="G255" s="19">
        <v>7333.65</v>
      </c>
      <c r="H255" s="19"/>
      <c r="I255" s="19"/>
      <c r="J255" s="19"/>
      <c r="K255" s="19"/>
      <c r="L255" s="19"/>
      <c r="M255" s="23">
        <f>SUM(Tabla24[[#This Row],[01. Alcaldía]:[11. Salud pública y seguridad ciudadana]])</f>
        <v>7333.65</v>
      </c>
    </row>
    <row r="256" spans="1:13" s="16" customFormat="1" x14ac:dyDescent="0.25">
      <c r="A256" s="66" t="s">
        <v>28</v>
      </c>
      <c r="B256" s="19"/>
      <c r="C256" s="19"/>
      <c r="D256" s="19"/>
      <c r="E256" s="19"/>
      <c r="F256" s="19"/>
      <c r="G256" s="19">
        <v>1210</v>
      </c>
      <c r="H256" s="19"/>
      <c r="I256" s="19"/>
      <c r="J256" s="19"/>
      <c r="K256" s="19"/>
      <c r="L256" s="19"/>
      <c r="M256" s="23">
        <f>SUM(Tabla24[[#This Row],[01. Alcaldía]:[11. Salud pública y seguridad ciudadana]])</f>
        <v>1210</v>
      </c>
    </row>
    <row r="257" spans="1:13" s="16" customFormat="1" x14ac:dyDescent="0.25">
      <c r="A257" s="66" t="s">
        <v>3375</v>
      </c>
      <c r="B257" s="19"/>
      <c r="C257" s="19">
        <v>245.33</v>
      </c>
      <c r="D257" s="19"/>
      <c r="E257" s="19"/>
      <c r="F257" s="19"/>
      <c r="G257" s="19"/>
      <c r="H257" s="19"/>
      <c r="I257" s="19"/>
      <c r="J257" s="19"/>
      <c r="K257" s="19"/>
      <c r="L257" s="19"/>
      <c r="M257" s="23">
        <f>SUM(Tabla24[[#This Row],[01. Alcaldía]:[11. Salud pública y seguridad ciudadana]])</f>
        <v>245.33</v>
      </c>
    </row>
    <row r="258" spans="1:13" s="16" customFormat="1" x14ac:dyDescent="0.25">
      <c r="A258" s="66" t="s">
        <v>45</v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>
        <v>8500</v>
      </c>
      <c r="M258" s="23">
        <f>SUM(Tabla24[[#This Row],[01. Alcaldía]:[11. Salud pública y seguridad ciudadana]])</f>
        <v>8500</v>
      </c>
    </row>
    <row r="259" spans="1:13" s="16" customFormat="1" x14ac:dyDescent="0.25">
      <c r="A259" s="66" t="s">
        <v>4999</v>
      </c>
      <c r="B259" s="19">
        <v>1246.3</v>
      </c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23">
        <f>SUM(Tabla24[[#This Row],[01. Alcaldía]:[11. Salud pública y seguridad ciudadana]])</f>
        <v>1246.3</v>
      </c>
    </row>
    <row r="260" spans="1:13" s="16" customFormat="1" x14ac:dyDescent="0.25">
      <c r="A260" s="66" t="s">
        <v>1013</v>
      </c>
      <c r="B260" s="19">
        <v>31.61</v>
      </c>
      <c r="C260" s="19"/>
      <c r="D260" s="19">
        <v>256.31</v>
      </c>
      <c r="E260" s="19"/>
      <c r="F260" s="19"/>
      <c r="G260" s="19"/>
      <c r="H260" s="19"/>
      <c r="I260" s="19"/>
      <c r="J260" s="19"/>
      <c r="K260" s="19">
        <v>656.08999999999992</v>
      </c>
      <c r="L260" s="19">
        <v>254.41</v>
      </c>
      <c r="M260" s="23">
        <f>SUM(Tabla24[[#This Row],[01. Alcaldía]:[11. Salud pública y seguridad ciudadana]])</f>
        <v>1198.42</v>
      </c>
    </row>
    <row r="261" spans="1:13" s="16" customFormat="1" x14ac:dyDescent="0.25">
      <c r="A261" s="66" t="s">
        <v>7185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>
        <v>75.02</v>
      </c>
      <c r="M261" s="23">
        <f>SUM(Tabla24[[#This Row],[01. Alcaldía]:[11. Salud pública y seguridad ciudadana]])</f>
        <v>75.02</v>
      </c>
    </row>
    <row r="262" spans="1:13" s="16" customFormat="1" x14ac:dyDescent="0.25">
      <c r="A262" s="66" t="s">
        <v>8658</v>
      </c>
      <c r="B262" s="19"/>
      <c r="C262" s="19"/>
      <c r="D262" s="19"/>
      <c r="E262" s="19"/>
      <c r="F262" s="19"/>
      <c r="G262" s="19"/>
      <c r="H262" s="19"/>
      <c r="I262" s="19">
        <v>6047.29</v>
      </c>
      <c r="J262" s="19"/>
      <c r="K262" s="19"/>
      <c r="L262" s="19"/>
      <c r="M262" s="23">
        <f>SUM(Tabla24[[#This Row],[01. Alcaldía]:[11. Salud pública y seguridad ciudadana]])</f>
        <v>6047.29</v>
      </c>
    </row>
    <row r="263" spans="1:13" s="16" customFormat="1" x14ac:dyDescent="0.25">
      <c r="A263" s="66" t="s">
        <v>1008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>
        <v>2370.79</v>
      </c>
      <c r="M263" s="23">
        <f>SUM(Tabla24[[#This Row],[01. Alcaldía]:[11. Salud pública y seguridad ciudadana]])</f>
        <v>2370.79</v>
      </c>
    </row>
    <row r="264" spans="1:13" s="16" customFormat="1" x14ac:dyDescent="0.25">
      <c r="A264" s="66" t="s">
        <v>5684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>
        <v>3962.45</v>
      </c>
      <c r="M264" s="23">
        <f>SUM(Tabla24[[#This Row],[01. Alcaldía]:[11. Salud pública y seguridad ciudadana]])</f>
        <v>3962.45</v>
      </c>
    </row>
    <row r="265" spans="1:13" s="16" customFormat="1" x14ac:dyDescent="0.25">
      <c r="A265" s="66" t="s">
        <v>5483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>
        <v>992.44</v>
      </c>
      <c r="M265" s="23">
        <f>SUM(Tabla24[[#This Row],[01. Alcaldía]:[11. Salud pública y seguridad ciudadana]])</f>
        <v>992.44</v>
      </c>
    </row>
    <row r="266" spans="1:13" s="16" customFormat="1" x14ac:dyDescent="0.25">
      <c r="A266" s="66" t="s">
        <v>2045</v>
      </c>
      <c r="B266" s="19"/>
      <c r="C266" s="19">
        <v>607.48</v>
      </c>
      <c r="D266" s="19"/>
      <c r="E266" s="19"/>
      <c r="F266" s="19"/>
      <c r="G266" s="19"/>
      <c r="H266" s="19"/>
      <c r="I266" s="19"/>
      <c r="J266" s="19"/>
      <c r="K266" s="19"/>
      <c r="L266" s="19"/>
      <c r="M266" s="23">
        <f>SUM(Tabla24[[#This Row],[01. Alcaldía]:[11. Salud pública y seguridad ciudadana]])</f>
        <v>607.48</v>
      </c>
    </row>
    <row r="267" spans="1:13" s="16" customFormat="1" x14ac:dyDescent="0.25">
      <c r="A267" s="66" t="s">
        <v>355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>
        <v>7247.5</v>
      </c>
      <c r="L267" s="19"/>
      <c r="M267" s="23">
        <f>SUM(Tabla24[[#This Row],[01. Alcaldía]:[11. Salud pública y seguridad ciudadana]])</f>
        <v>7247.5</v>
      </c>
    </row>
    <row r="268" spans="1:13" s="16" customFormat="1" x14ac:dyDescent="0.25">
      <c r="A268" s="66" t="s">
        <v>8510</v>
      </c>
      <c r="B268" s="19">
        <v>7193.69</v>
      </c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23">
        <f>SUM(Tabla24[[#This Row],[01. Alcaldía]:[11. Salud pública y seguridad ciudadana]])</f>
        <v>7193.69</v>
      </c>
    </row>
    <row r="269" spans="1:13" s="16" customFormat="1" x14ac:dyDescent="0.25">
      <c r="A269" s="66" t="s">
        <v>361</v>
      </c>
      <c r="B269" s="19">
        <v>320.64999999999998</v>
      </c>
      <c r="C269" s="19"/>
      <c r="D269" s="19">
        <v>2049.08</v>
      </c>
      <c r="E269" s="19">
        <v>3000</v>
      </c>
      <c r="F269" s="19"/>
      <c r="G269" s="19"/>
      <c r="H269" s="19"/>
      <c r="I269" s="19"/>
      <c r="J269" s="19"/>
      <c r="K269" s="19"/>
      <c r="L269" s="19"/>
      <c r="M269" s="23">
        <f>SUM(Tabla24[[#This Row],[01. Alcaldía]:[11. Salud pública y seguridad ciudadana]])</f>
        <v>5369.73</v>
      </c>
    </row>
    <row r="270" spans="1:13" s="16" customFormat="1" x14ac:dyDescent="0.25">
      <c r="A270" s="66" t="s">
        <v>8628</v>
      </c>
      <c r="B270" s="19"/>
      <c r="C270" s="19"/>
      <c r="D270" s="19"/>
      <c r="E270" s="19"/>
      <c r="F270" s="19"/>
      <c r="G270" s="19"/>
      <c r="H270" s="19">
        <v>1475.85</v>
      </c>
      <c r="I270" s="19"/>
      <c r="J270" s="19"/>
      <c r="K270" s="19"/>
      <c r="L270" s="19"/>
      <c r="M270" s="23">
        <f>SUM(Tabla24[[#This Row],[01. Alcaldía]:[11. Salud pública y seguridad ciudadana]])</f>
        <v>1475.85</v>
      </c>
    </row>
    <row r="271" spans="1:13" s="16" customFormat="1" x14ac:dyDescent="0.25">
      <c r="A271" s="66" t="s">
        <v>1114</v>
      </c>
      <c r="B271" s="19"/>
      <c r="C271" s="19"/>
      <c r="D271" s="19"/>
      <c r="E271" s="19"/>
      <c r="F271" s="19"/>
      <c r="G271" s="19">
        <v>1210</v>
      </c>
      <c r="H271" s="19">
        <v>2662</v>
      </c>
      <c r="I271" s="19"/>
      <c r="J271" s="19"/>
      <c r="K271" s="19"/>
      <c r="L271" s="19"/>
      <c r="M271" s="23">
        <f>SUM(Tabla24[[#This Row],[01. Alcaldía]:[11. Salud pública y seguridad ciudadana]])</f>
        <v>3872</v>
      </c>
    </row>
    <row r="272" spans="1:13" s="16" customFormat="1" x14ac:dyDescent="0.25">
      <c r="A272" s="66" t="s">
        <v>6184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>
        <v>467.5</v>
      </c>
      <c r="L272" s="19"/>
      <c r="M272" s="23">
        <f>SUM(Tabla24[[#This Row],[01. Alcaldía]:[11. Salud pública y seguridad ciudadana]])</f>
        <v>467.5</v>
      </c>
    </row>
    <row r="273" spans="1:13" s="16" customFormat="1" x14ac:dyDescent="0.25">
      <c r="A273" s="66" t="s">
        <v>5800</v>
      </c>
      <c r="B273" s="19">
        <v>1297.5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23">
        <f>SUM(Tabla24[[#This Row],[01. Alcaldía]:[11. Salud pública y seguridad ciudadana]])</f>
        <v>1297.5</v>
      </c>
    </row>
    <row r="274" spans="1:13" s="16" customFormat="1" x14ac:dyDescent="0.25">
      <c r="A274" s="66" t="s">
        <v>1069</v>
      </c>
      <c r="B274" s="19"/>
      <c r="C274" s="19"/>
      <c r="D274" s="19"/>
      <c r="E274" s="19"/>
      <c r="F274" s="19"/>
      <c r="G274" s="19"/>
      <c r="H274" s="19">
        <v>1815</v>
      </c>
      <c r="I274" s="19"/>
      <c r="J274" s="19"/>
      <c r="K274" s="19"/>
      <c r="L274" s="19"/>
      <c r="M274" s="23">
        <f>SUM(Tabla24[[#This Row],[01. Alcaldía]:[11. Salud pública y seguridad ciudadana]])</f>
        <v>1815</v>
      </c>
    </row>
    <row r="275" spans="1:13" s="16" customFormat="1" x14ac:dyDescent="0.25">
      <c r="A275" s="66" t="s">
        <v>4692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>
        <v>1800</v>
      </c>
      <c r="L275" s="19"/>
      <c r="M275" s="23">
        <f>SUM(Tabla24[[#This Row],[01. Alcaldía]:[11. Salud pública y seguridad ciudadana]])</f>
        <v>1800</v>
      </c>
    </row>
    <row r="276" spans="1:13" s="16" customFormat="1" x14ac:dyDescent="0.25">
      <c r="A276" s="66" t="s">
        <v>6480</v>
      </c>
      <c r="B276" s="19"/>
      <c r="C276" s="19"/>
      <c r="D276" s="19">
        <v>490.05</v>
      </c>
      <c r="E276" s="19"/>
      <c r="F276" s="19"/>
      <c r="G276" s="19"/>
      <c r="H276" s="19"/>
      <c r="I276" s="19"/>
      <c r="J276" s="19"/>
      <c r="K276" s="19"/>
      <c r="L276" s="19"/>
      <c r="M276" s="23">
        <f>SUM(Tabla24[[#This Row],[01. Alcaldía]:[11. Salud pública y seguridad ciudadana]])</f>
        <v>490.05</v>
      </c>
    </row>
    <row r="277" spans="1:13" s="16" customFormat="1" x14ac:dyDescent="0.25">
      <c r="A277" s="66" t="s">
        <v>356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>
        <v>1325.81</v>
      </c>
      <c r="M277" s="23">
        <f>SUM(Tabla24[[#This Row],[01. Alcaldía]:[11. Salud pública y seguridad ciudadana]])</f>
        <v>1325.81</v>
      </c>
    </row>
    <row r="278" spans="1:13" s="16" customFormat="1" x14ac:dyDescent="0.25">
      <c r="A278" s="66" t="s">
        <v>8666</v>
      </c>
      <c r="B278" s="19"/>
      <c r="C278" s="19"/>
      <c r="D278" s="19"/>
      <c r="E278" s="19"/>
      <c r="F278" s="19">
        <v>1669.8</v>
      </c>
      <c r="G278" s="19"/>
      <c r="H278" s="19"/>
      <c r="I278" s="19"/>
      <c r="J278" s="19"/>
      <c r="K278" s="19"/>
      <c r="L278" s="19"/>
      <c r="M278" s="23">
        <f>SUM(Tabla24[[#This Row],[01. Alcaldía]:[11. Salud pública y seguridad ciudadana]])</f>
        <v>1669.8</v>
      </c>
    </row>
    <row r="279" spans="1:13" s="16" customFormat="1" x14ac:dyDescent="0.25">
      <c r="A279" s="66" t="s">
        <v>1086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>
        <v>112.53999999999999</v>
      </c>
      <c r="L279" s="19"/>
      <c r="M279" s="23">
        <f>SUM(Tabla24[[#This Row],[01. Alcaldía]:[11. Salud pública y seguridad ciudadana]])</f>
        <v>112.53999999999999</v>
      </c>
    </row>
    <row r="280" spans="1:13" s="16" customFormat="1" x14ac:dyDescent="0.25">
      <c r="A280" s="66" t="s">
        <v>833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>
        <v>1600.04</v>
      </c>
      <c r="M280" s="23">
        <f>SUM(Tabla24[[#This Row],[01. Alcaldía]:[11. Salud pública y seguridad ciudadana]])</f>
        <v>1600.04</v>
      </c>
    </row>
    <row r="281" spans="1:13" s="16" customFormat="1" x14ac:dyDescent="0.25">
      <c r="A281" s="66" t="s">
        <v>357</v>
      </c>
      <c r="B281" s="19"/>
      <c r="C281" s="19"/>
      <c r="D281" s="19"/>
      <c r="E281" s="19"/>
      <c r="F281" s="19"/>
      <c r="G281" s="19">
        <v>6687.15</v>
      </c>
      <c r="H281" s="19"/>
      <c r="I281" s="19"/>
      <c r="J281" s="19"/>
      <c r="K281" s="19"/>
      <c r="L281" s="19"/>
      <c r="M281" s="23">
        <f>SUM(Tabla24[[#This Row],[01. Alcaldía]:[11. Salud pública y seguridad ciudadana]])</f>
        <v>6687.15</v>
      </c>
    </row>
    <row r="282" spans="1:13" s="16" customFormat="1" x14ac:dyDescent="0.25">
      <c r="A282" s="66" t="s">
        <v>293</v>
      </c>
      <c r="B282" s="19"/>
      <c r="C282" s="19"/>
      <c r="D282" s="19"/>
      <c r="E282" s="19"/>
      <c r="F282" s="19"/>
      <c r="G282" s="19"/>
      <c r="H282" s="19"/>
      <c r="I282" s="19">
        <v>4950</v>
      </c>
      <c r="J282" s="19"/>
      <c r="K282" s="19"/>
      <c r="L282" s="19"/>
      <c r="M282" s="23">
        <f>SUM(Tabla24[[#This Row],[01. Alcaldía]:[11. Salud pública y seguridad ciudadana]])</f>
        <v>4950</v>
      </c>
    </row>
    <row r="283" spans="1:13" s="16" customFormat="1" x14ac:dyDescent="0.25">
      <c r="A283" s="66" t="s">
        <v>3362</v>
      </c>
      <c r="B283" s="19"/>
      <c r="C283" s="19"/>
      <c r="D283" s="19"/>
      <c r="E283" s="19">
        <v>5649.74</v>
      </c>
      <c r="F283" s="19"/>
      <c r="G283" s="19"/>
      <c r="H283" s="19"/>
      <c r="I283" s="19"/>
      <c r="J283" s="19"/>
      <c r="K283" s="19"/>
      <c r="L283" s="19"/>
      <c r="M283" s="23">
        <f>SUM(Tabla24[[#This Row],[01. Alcaldía]:[11. Salud pública y seguridad ciudadana]])</f>
        <v>5649.74</v>
      </c>
    </row>
    <row r="284" spans="1:13" s="16" customFormat="1" x14ac:dyDescent="0.25">
      <c r="A284" s="66" t="s">
        <v>342</v>
      </c>
      <c r="B284" s="19">
        <v>912</v>
      </c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23">
        <f>SUM(Tabla24[[#This Row],[01. Alcaldía]:[11. Salud pública y seguridad ciudadana]])</f>
        <v>912</v>
      </c>
    </row>
    <row r="285" spans="1:13" s="16" customFormat="1" x14ac:dyDescent="0.25">
      <c r="A285" s="66" t="s">
        <v>3140</v>
      </c>
      <c r="B285" s="19"/>
      <c r="C285" s="19"/>
      <c r="D285" s="19"/>
      <c r="E285" s="19"/>
      <c r="F285" s="19"/>
      <c r="G285" s="19">
        <v>103.1</v>
      </c>
      <c r="H285" s="19"/>
      <c r="I285" s="19"/>
      <c r="J285" s="19"/>
      <c r="K285" s="19">
        <v>54.45</v>
      </c>
      <c r="L285" s="19"/>
      <c r="M285" s="23">
        <f>SUM(Tabla24[[#This Row],[01. Alcaldía]:[11. Salud pública y seguridad ciudadana]])</f>
        <v>157.55000000000001</v>
      </c>
    </row>
    <row r="286" spans="1:13" s="16" customFormat="1" x14ac:dyDescent="0.25">
      <c r="A286" s="66" t="s">
        <v>7993</v>
      </c>
      <c r="B286" s="19"/>
      <c r="C286" s="19"/>
      <c r="D286" s="19"/>
      <c r="E286" s="19"/>
      <c r="F286" s="19"/>
      <c r="G286" s="19"/>
      <c r="H286" s="19">
        <v>324.12</v>
      </c>
      <c r="I286" s="19"/>
      <c r="J286" s="19"/>
      <c r="K286" s="19"/>
      <c r="L286" s="19"/>
      <c r="M286" s="23">
        <f>SUM(Tabla24[[#This Row],[01. Alcaldía]:[11. Salud pública y seguridad ciudadana]])</f>
        <v>324.12</v>
      </c>
    </row>
    <row r="287" spans="1:13" s="16" customFormat="1" x14ac:dyDescent="0.25">
      <c r="A287" s="66" t="s">
        <v>338</v>
      </c>
      <c r="B287" s="19">
        <v>327.60000000000002</v>
      </c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23">
        <f>SUM(Tabla24[[#This Row],[01. Alcaldía]:[11. Salud pública y seguridad ciudadana]])</f>
        <v>327.60000000000002</v>
      </c>
    </row>
    <row r="288" spans="1:13" s="16" customFormat="1" x14ac:dyDescent="0.25">
      <c r="A288" s="66" t="s">
        <v>8479</v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>
        <v>1776.69</v>
      </c>
      <c r="M288" s="23">
        <f>SUM(Tabla24[[#This Row],[01. Alcaldía]:[11. Salud pública y seguridad ciudadana]])</f>
        <v>1776.69</v>
      </c>
    </row>
    <row r="289" spans="1:13" s="16" customFormat="1" x14ac:dyDescent="0.25">
      <c r="A289" s="66" t="s">
        <v>8595</v>
      </c>
      <c r="B289" s="19"/>
      <c r="C289" s="19"/>
      <c r="D289" s="19">
        <v>1306.8</v>
      </c>
      <c r="E289" s="19"/>
      <c r="F289" s="19"/>
      <c r="G289" s="19"/>
      <c r="H289" s="19"/>
      <c r="I289" s="19"/>
      <c r="J289" s="19"/>
      <c r="K289" s="19"/>
      <c r="L289" s="19"/>
      <c r="M289" s="23">
        <f>SUM(Tabla24[[#This Row],[01. Alcaldía]:[11. Salud pública y seguridad ciudadana]])</f>
        <v>1306.8</v>
      </c>
    </row>
    <row r="290" spans="1:13" s="16" customFormat="1" x14ac:dyDescent="0.25">
      <c r="A290" s="66" t="s">
        <v>29</v>
      </c>
      <c r="B290" s="19">
        <v>1098</v>
      </c>
      <c r="C290" s="19"/>
      <c r="D290" s="19"/>
      <c r="E290" s="19"/>
      <c r="F290" s="19"/>
      <c r="G290" s="19">
        <v>1100</v>
      </c>
      <c r="H290" s="19"/>
      <c r="I290" s="19"/>
      <c r="J290" s="19"/>
      <c r="K290" s="19"/>
      <c r="L290" s="19"/>
      <c r="M290" s="23">
        <f>SUM(Tabla24[[#This Row],[01. Alcaldía]:[11. Salud pública y seguridad ciudadana]])</f>
        <v>2198</v>
      </c>
    </row>
    <row r="291" spans="1:13" s="16" customFormat="1" x14ac:dyDescent="0.25">
      <c r="A291" s="66" t="s">
        <v>878</v>
      </c>
      <c r="B291" s="19"/>
      <c r="C291" s="19"/>
      <c r="D291" s="19"/>
      <c r="E291" s="19">
        <v>847</v>
      </c>
      <c r="F291" s="19"/>
      <c r="G291" s="19"/>
      <c r="H291" s="19"/>
      <c r="I291" s="19"/>
      <c r="J291" s="19"/>
      <c r="K291" s="19">
        <v>17960.05</v>
      </c>
      <c r="L291" s="19">
        <v>331.81</v>
      </c>
      <c r="M291" s="23">
        <f>SUM(Tabla24[[#This Row],[01. Alcaldía]:[11. Salud pública y seguridad ciudadana]])</f>
        <v>19138.86</v>
      </c>
    </row>
    <row r="292" spans="1:13" s="16" customFormat="1" x14ac:dyDescent="0.25">
      <c r="A292" s="66" t="s">
        <v>35</v>
      </c>
      <c r="B292" s="19">
        <v>7210.39</v>
      </c>
      <c r="C292" s="19"/>
      <c r="D292" s="19"/>
      <c r="E292" s="19">
        <v>659.45</v>
      </c>
      <c r="F292" s="19"/>
      <c r="G292" s="19"/>
      <c r="H292" s="19"/>
      <c r="I292" s="19">
        <v>381.44</v>
      </c>
      <c r="J292" s="19"/>
      <c r="K292" s="19"/>
      <c r="L292" s="19">
        <v>949.18000000000006</v>
      </c>
      <c r="M292" s="23">
        <f>SUM(Tabla24[[#This Row],[01. Alcaldía]:[11. Salud pública y seguridad ciudadana]])</f>
        <v>9200.4600000000009</v>
      </c>
    </row>
    <row r="293" spans="1:13" s="16" customFormat="1" x14ac:dyDescent="0.25">
      <c r="A293" s="66" t="s">
        <v>7668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>
        <v>225.03</v>
      </c>
      <c r="L293" s="19"/>
      <c r="M293" s="23">
        <f>SUM(Tabla24[[#This Row],[01. Alcaldía]:[11. Salud pública y seguridad ciudadana]])</f>
        <v>225.03</v>
      </c>
    </row>
    <row r="294" spans="1:13" s="16" customFormat="1" x14ac:dyDescent="0.25">
      <c r="A294" s="66" t="s">
        <v>8115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>
        <v>1452</v>
      </c>
      <c r="L294" s="19"/>
      <c r="M294" s="23">
        <f>SUM(Tabla24[[#This Row],[01. Alcaldía]:[11. Salud pública y seguridad ciudadana]])</f>
        <v>1452</v>
      </c>
    </row>
    <row r="295" spans="1:13" s="16" customFormat="1" x14ac:dyDescent="0.25">
      <c r="A295" s="66" t="s">
        <v>827</v>
      </c>
      <c r="B295" s="19"/>
      <c r="C295" s="19"/>
      <c r="D295" s="19"/>
      <c r="E295" s="19">
        <v>23.6</v>
      </c>
      <c r="F295" s="19"/>
      <c r="G295" s="19"/>
      <c r="H295" s="19"/>
      <c r="I295" s="19"/>
      <c r="J295" s="19"/>
      <c r="K295" s="19"/>
      <c r="L295" s="19"/>
      <c r="M295" s="23">
        <f>SUM(Tabla24[[#This Row],[01. Alcaldía]:[11. Salud pública y seguridad ciudadana]])</f>
        <v>23.6</v>
      </c>
    </row>
    <row r="296" spans="1:13" s="16" customFormat="1" x14ac:dyDescent="0.25">
      <c r="A296" s="66" t="s">
        <v>3964</v>
      </c>
      <c r="B296" s="19"/>
      <c r="C296" s="19"/>
      <c r="D296" s="19"/>
      <c r="E296" s="19"/>
      <c r="F296" s="19"/>
      <c r="G296" s="19">
        <v>1125</v>
      </c>
      <c r="H296" s="19"/>
      <c r="I296" s="19"/>
      <c r="J296" s="19"/>
      <c r="K296" s="19"/>
      <c r="L296" s="19"/>
      <c r="M296" s="23">
        <f>SUM(Tabla24[[#This Row],[01. Alcaldía]:[11. Salud pública y seguridad ciudadana]])</f>
        <v>1125</v>
      </c>
    </row>
    <row r="297" spans="1:13" s="16" customFormat="1" x14ac:dyDescent="0.25">
      <c r="A297" s="66" t="s">
        <v>5699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>
        <v>1875.5</v>
      </c>
      <c r="M297" s="23">
        <f>SUM(Tabla24[[#This Row],[01. Alcaldía]:[11. Salud pública y seguridad ciudadana]])</f>
        <v>1875.5</v>
      </c>
    </row>
    <row r="298" spans="1:13" s="16" customFormat="1" x14ac:dyDescent="0.25">
      <c r="A298" s="66" t="s">
        <v>74</v>
      </c>
      <c r="B298" s="19"/>
      <c r="C298" s="19"/>
      <c r="D298" s="19"/>
      <c r="E298" s="19"/>
      <c r="F298" s="19"/>
      <c r="G298" s="19"/>
      <c r="H298" s="19"/>
      <c r="I298" s="19">
        <v>2420</v>
      </c>
      <c r="J298" s="19"/>
      <c r="K298" s="19"/>
      <c r="L298" s="19">
        <v>753.55</v>
      </c>
      <c r="M298" s="23">
        <f>SUM(Tabla24[[#This Row],[01. Alcaldía]:[11. Salud pública y seguridad ciudadana]])</f>
        <v>3173.55</v>
      </c>
    </row>
    <row r="299" spans="1:13" s="16" customFormat="1" x14ac:dyDescent="0.25">
      <c r="A299" s="66" t="s">
        <v>6203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>
        <v>396</v>
      </c>
      <c r="M299" s="23">
        <f>SUM(Tabla24[[#This Row],[01. Alcaldía]:[11. Salud pública y seguridad ciudadana]])</f>
        <v>396</v>
      </c>
    </row>
    <row r="300" spans="1:13" s="16" customFormat="1" x14ac:dyDescent="0.25">
      <c r="A300" s="66" t="s">
        <v>5678</v>
      </c>
      <c r="B300" s="19">
        <v>2613.6</v>
      </c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23">
        <f>SUM(Tabla24[[#This Row],[01. Alcaldía]:[11. Salud pública y seguridad ciudadana]])</f>
        <v>2613.6</v>
      </c>
    </row>
    <row r="301" spans="1:13" s="16" customFormat="1" x14ac:dyDescent="0.25">
      <c r="A301" s="66" t="s">
        <v>7471</v>
      </c>
      <c r="B301" s="19"/>
      <c r="C301" s="19"/>
      <c r="D301" s="19"/>
      <c r="E301" s="19"/>
      <c r="F301" s="19"/>
      <c r="G301" s="19">
        <v>200.01</v>
      </c>
      <c r="H301" s="19"/>
      <c r="I301" s="19"/>
      <c r="J301" s="19"/>
      <c r="K301" s="19"/>
      <c r="L301" s="19"/>
      <c r="M301" s="23">
        <f>SUM(Tabla24[[#This Row],[01. Alcaldía]:[11. Salud pública y seguridad ciudadana]])</f>
        <v>200.01</v>
      </c>
    </row>
    <row r="302" spans="1:13" s="16" customFormat="1" x14ac:dyDescent="0.25">
      <c r="A302" s="66" t="s">
        <v>374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>
        <v>1406.63</v>
      </c>
      <c r="M302" s="23">
        <f>SUM(Tabla24[[#This Row],[01. Alcaldía]:[11. Salud pública y seguridad ciudadana]])</f>
        <v>1406.63</v>
      </c>
    </row>
    <row r="303" spans="1:13" s="16" customFormat="1" x14ac:dyDescent="0.25">
      <c r="A303" s="66" t="s">
        <v>6206</v>
      </c>
      <c r="B303" s="19">
        <v>1397.55</v>
      </c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23">
        <f>SUM(Tabla24[[#This Row],[01. Alcaldía]:[11. Salud pública y seguridad ciudadana]])</f>
        <v>1397.55</v>
      </c>
    </row>
    <row r="304" spans="1:13" s="16" customFormat="1" x14ac:dyDescent="0.25">
      <c r="A304" s="66" t="s">
        <v>298</v>
      </c>
      <c r="B304" s="19">
        <v>108.16</v>
      </c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23">
        <f>SUM(Tabla24[[#This Row],[01. Alcaldía]:[11. Salud pública y seguridad ciudadana]])</f>
        <v>108.16</v>
      </c>
    </row>
    <row r="305" spans="1:13" s="16" customFormat="1" x14ac:dyDescent="0.25">
      <c r="A305" s="66" t="s">
        <v>889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187.2</v>
      </c>
      <c r="M305" s="23">
        <f>SUM(Tabla24[[#This Row],[01. Alcaldía]:[11. Salud pública y seguridad ciudadana]])</f>
        <v>187.2</v>
      </c>
    </row>
    <row r="306" spans="1:13" s="16" customFormat="1" x14ac:dyDescent="0.25">
      <c r="A306" s="66" t="s">
        <v>1786</v>
      </c>
      <c r="B306" s="19"/>
      <c r="C306" s="19">
        <v>6543.18</v>
      </c>
      <c r="D306" s="19"/>
      <c r="E306" s="19"/>
      <c r="F306" s="19"/>
      <c r="G306" s="19">
        <v>4036.61</v>
      </c>
      <c r="H306" s="19"/>
      <c r="I306" s="19"/>
      <c r="J306" s="19"/>
      <c r="K306" s="19"/>
      <c r="L306" s="19"/>
      <c r="M306" s="23">
        <f>SUM(Tabla24[[#This Row],[01. Alcaldía]:[11. Salud pública y seguridad ciudadana]])</f>
        <v>10579.79</v>
      </c>
    </row>
    <row r="307" spans="1:13" s="16" customFormat="1" x14ac:dyDescent="0.25">
      <c r="A307" s="66" t="s">
        <v>1773</v>
      </c>
      <c r="B307" s="19"/>
      <c r="C307" s="19"/>
      <c r="D307" s="19"/>
      <c r="E307" s="19">
        <v>732.05</v>
      </c>
      <c r="F307" s="19"/>
      <c r="G307" s="19"/>
      <c r="H307" s="19"/>
      <c r="I307" s="19"/>
      <c r="J307" s="19"/>
      <c r="K307" s="19"/>
      <c r="L307" s="19"/>
      <c r="M307" s="23">
        <f>SUM(Tabla24[[#This Row],[01. Alcaldía]:[11. Salud pública y seguridad ciudadana]])</f>
        <v>732.05</v>
      </c>
    </row>
    <row r="308" spans="1:13" s="16" customFormat="1" x14ac:dyDescent="0.25">
      <c r="A308" s="66" t="s">
        <v>8605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>
        <v>4868.34</v>
      </c>
      <c r="M308" s="23">
        <f>SUM(Tabla24[[#This Row],[01. Alcaldía]:[11. Salud pública y seguridad ciudadana]])</f>
        <v>4868.34</v>
      </c>
    </row>
    <row r="309" spans="1:13" s="16" customFormat="1" x14ac:dyDescent="0.25">
      <c r="A309" s="21" t="s">
        <v>1012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>
        <v>17424</v>
      </c>
      <c r="M309" s="23">
        <f>SUM(Tabla24[[#This Row],[01. Alcaldía]:[11. Salud pública y seguridad ciudadana]])</f>
        <v>17424</v>
      </c>
    </row>
    <row r="310" spans="1:13" s="16" customFormat="1" x14ac:dyDescent="0.25">
      <c r="A310" s="21" t="s">
        <v>4664</v>
      </c>
      <c r="B310" s="19">
        <v>4584.47</v>
      </c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23">
        <f>SUM(Tabla24[[#This Row],[01. Alcaldía]:[11. Salud pública y seguridad ciudadana]])</f>
        <v>4584.47</v>
      </c>
    </row>
    <row r="311" spans="1:13" s="16" customFormat="1" x14ac:dyDescent="0.25">
      <c r="A311" s="21" t="s">
        <v>3370</v>
      </c>
      <c r="B311" s="19"/>
      <c r="C311" s="19"/>
      <c r="D311" s="19">
        <v>1944.92</v>
      </c>
      <c r="E311" s="19"/>
      <c r="F311" s="19"/>
      <c r="G311" s="19"/>
      <c r="H311" s="19"/>
      <c r="I311" s="19"/>
      <c r="J311" s="19"/>
      <c r="K311" s="19"/>
      <c r="L311" s="19"/>
      <c r="M311" s="23">
        <f>SUM(Tabla24[[#This Row],[01. Alcaldía]:[11. Salud pública y seguridad ciudadana]])</f>
        <v>1944.92</v>
      </c>
    </row>
    <row r="312" spans="1:13" s="16" customFormat="1" x14ac:dyDescent="0.25">
      <c r="A312" s="21" t="s">
        <v>1903</v>
      </c>
      <c r="B312" s="19"/>
      <c r="C312" s="19">
        <v>10.15</v>
      </c>
      <c r="D312" s="19"/>
      <c r="E312" s="19"/>
      <c r="F312" s="19"/>
      <c r="G312" s="19"/>
      <c r="H312" s="19"/>
      <c r="I312" s="19"/>
      <c r="J312" s="19"/>
      <c r="K312" s="19"/>
      <c r="L312" s="19"/>
      <c r="M312" s="23">
        <f>SUM(Tabla24[[#This Row],[01. Alcaldía]:[11. Salud pública y seguridad ciudadana]])</f>
        <v>10.15</v>
      </c>
    </row>
    <row r="313" spans="1:13" s="16" customFormat="1" x14ac:dyDescent="0.25">
      <c r="A313" s="21" t="s">
        <v>12</v>
      </c>
      <c r="B313" s="19"/>
      <c r="C313" s="19"/>
      <c r="D313" s="19"/>
      <c r="E313" s="19"/>
      <c r="F313" s="19"/>
      <c r="G313" s="19"/>
      <c r="H313" s="19"/>
      <c r="I313" s="19">
        <v>2420</v>
      </c>
      <c r="J313" s="19"/>
      <c r="K313" s="19"/>
      <c r="L313" s="19">
        <v>200</v>
      </c>
      <c r="M313" s="23">
        <f>SUM(Tabla24[[#This Row],[01. Alcaldía]:[11. Salud pública y seguridad ciudadana]])</f>
        <v>2620</v>
      </c>
    </row>
    <row r="314" spans="1:13" s="16" customFormat="1" x14ac:dyDescent="0.25">
      <c r="A314" s="21" t="s">
        <v>4500</v>
      </c>
      <c r="B314" s="19"/>
      <c r="C314" s="19"/>
      <c r="D314" s="19">
        <v>523.88</v>
      </c>
      <c r="E314" s="19">
        <v>6857.3600000000006</v>
      </c>
      <c r="F314" s="19"/>
      <c r="G314" s="19"/>
      <c r="H314" s="19"/>
      <c r="I314" s="19"/>
      <c r="J314" s="19"/>
      <c r="K314" s="19">
        <v>9460.8700000000008</v>
      </c>
      <c r="L314" s="19">
        <v>29654.68</v>
      </c>
      <c r="M314" s="23">
        <f>SUM(Tabla24[[#This Row],[01. Alcaldía]:[11. Salud pública y seguridad ciudadana]])</f>
        <v>46496.79</v>
      </c>
    </row>
    <row r="315" spans="1:13" s="16" customFormat="1" x14ac:dyDescent="0.25">
      <c r="A315" s="21" t="s">
        <v>898</v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>
        <v>7138.19</v>
      </c>
      <c r="M315" s="23">
        <f>SUM(Tabla24[[#This Row],[01. Alcaldía]:[11. Salud pública y seguridad ciudadana]])</f>
        <v>7138.19</v>
      </c>
    </row>
    <row r="316" spans="1:13" s="16" customFormat="1" x14ac:dyDescent="0.25">
      <c r="A316" s="21" t="s">
        <v>817</v>
      </c>
      <c r="B316" s="19"/>
      <c r="C316" s="19"/>
      <c r="D316" s="19"/>
      <c r="E316" s="19"/>
      <c r="F316" s="19"/>
      <c r="G316" s="19">
        <v>6000</v>
      </c>
      <c r="H316" s="19"/>
      <c r="I316" s="19"/>
      <c r="J316" s="19"/>
      <c r="K316" s="19">
        <v>48.4</v>
      </c>
      <c r="L316" s="19">
        <v>200</v>
      </c>
      <c r="M316" s="23">
        <f>SUM(Tabla24[[#This Row],[01. Alcaldía]:[11. Salud pública y seguridad ciudadana]])</f>
        <v>6248.4</v>
      </c>
    </row>
    <row r="317" spans="1:13" s="16" customFormat="1" x14ac:dyDescent="0.25">
      <c r="A317" s="21" t="s">
        <v>287</v>
      </c>
      <c r="B317" s="19">
        <v>5899</v>
      </c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23">
        <f>SUM(Tabla24[[#This Row],[01. Alcaldía]:[11. Salud pública y seguridad ciudadana]])</f>
        <v>5899</v>
      </c>
    </row>
    <row r="318" spans="1:13" s="16" customFormat="1" x14ac:dyDescent="0.25">
      <c r="A318" s="21" t="s">
        <v>84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>
        <v>8399.84</v>
      </c>
      <c r="M318" s="23">
        <f>SUM(Tabla24[[#This Row],[01. Alcaldía]:[11. Salud pública y seguridad ciudadana]])</f>
        <v>8399.84</v>
      </c>
    </row>
    <row r="319" spans="1:13" s="16" customFormat="1" x14ac:dyDescent="0.25">
      <c r="A319" s="21" t="s">
        <v>1110</v>
      </c>
      <c r="B319" s="19"/>
      <c r="C319" s="19"/>
      <c r="D319" s="19"/>
      <c r="E319" s="19"/>
      <c r="F319" s="19"/>
      <c r="G319" s="19">
        <v>808.92</v>
      </c>
      <c r="H319" s="19"/>
      <c r="I319" s="19"/>
      <c r="J319" s="19"/>
      <c r="K319" s="19"/>
      <c r="L319" s="19"/>
      <c r="M319" s="23">
        <f>SUM(Tabla24[[#This Row],[01. Alcaldía]:[11. Salud pública y seguridad ciudadana]])</f>
        <v>808.92</v>
      </c>
    </row>
    <row r="320" spans="1:13" s="16" customFormat="1" x14ac:dyDescent="0.25">
      <c r="A320" s="21" t="s">
        <v>46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>
        <v>3500</v>
      </c>
      <c r="M320" s="23">
        <f>SUM(Tabla24[[#This Row],[01. Alcaldía]:[11. Salud pública y seguridad ciudadana]])</f>
        <v>3500</v>
      </c>
    </row>
    <row r="321" spans="1:13" s="16" customFormat="1" x14ac:dyDescent="0.25">
      <c r="A321" s="21" t="s">
        <v>4287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>
        <v>0</v>
      </c>
      <c r="M321" s="23">
        <f>SUM(Tabla24[[#This Row],[01. Alcaldía]:[11. Salud pública y seguridad ciudadana]])</f>
        <v>0</v>
      </c>
    </row>
    <row r="322" spans="1:13" s="16" customFormat="1" x14ac:dyDescent="0.25">
      <c r="A322" s="21" t="s">
        <v>8282</v>
      </c>
      <c r="B322" s="19"/>
      <c r="C322" s="19"/>
      <c r="D322" s="19"/>
      <c r="E322" s="19"/>
      <c r="F322" s="19"/>
      <c r="G322" s="19">
        <v>2389.75</v>
      </c>
      <c r="H322" s="19"/>
      <c r="I322" s="19"/>
      <c r="J322" s="19"/>
      <c r="K322" s="19"/>
      <c r="L322" s="19"/>
      <c r="M322" s="23">
        <f>SUM(Tabla24[[#This Row],[01. Alcaldía]:[11. Salud pública y seguridad ciudadana]])</f>
        <v>2389.75</v>
      </c>
    </row>
    <row r="323" spans="1:13" s="16" customFormat="1" x14ac:dyDescent="0.25">
      <c r="A323" s="21" t="s">
        <v>3369</v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>
        <v>3000</v>
      </c>
      <c r="M323" s="23">
        <f>SUM(Tabla24[[#This Row],[01. Alcaldía]:[11. Salud pública y seguridad ciudadana]])</f>
        <v>3000</v>
      </c>
    </row>
    <row r="324" spans="1:13" s="16" customFormat="1" x14ac:dyDescent="0.25">
      <c r="A324" s="21" t="s">
        <v>777</v>
      </c>
      <c r="B324" s="19"/>
      <c r="C324" s="19"/>
      <c r="D324" s="19">
        <v>2649.9</v>
      </c>
      <c r="E324" s="19"/>
      <c r="F324" s="19"/>
      <c r="G324" s="19"/>
      <c r="H324" s="19"/>
      <c r="I324" s="19"/>
      <c r="J324" s="19"/>
      <c r="K324" s="19"/>
      <c r="L324" s="19"/>
      <c r="M324" s="23">
        <f>SUM(Tabla24[[#This Row],[01. Alcaldía]:[11. Salud pública y seguridad ciudadana]])</f>
        <v>2649.9</v>
      </c>
    </row>
    <row r="325" spans="1:13" s="16" customFormat="1" x14ac:dyDescent="0.25">
      <c r="A325" s="21" t="s">
        <v>20</v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>
        <v>225.06</v>
      </c>
      <c r="L325" s="19">
        <v>5844.3</v>
      </c>
      <c r="M325" s="23">
        <f>SUM(Tabla24[[#This Row],[01. Alcaldía]:[11. Salud pública y seguridad ciudadana]])</f>
        <v>6069.3600000000006</v>
      </c>
    </row>
    <row r="326" spans="1:13" s="16" customFormat="1" x14ac:dyDescent="0.25">
      <c r="A326" s="21" t="s">
        <v>4861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>
        <v>2601.5</v>
      </c>
      <c r="L326" s="19"/>
      <c r="M326" s="23">
        <f>SUM(Tabla24[[#This Row],[01. Alcaldía]:[11. Salud pública y seguridad ciudadana]])</f>
        <v>2601.5</v>
      </c>
    </row>
    <row r="327" spans="1:13" s="16" customFormat="1" x14ac:dyDescent="0.25">
      <c r="A327" s="21" t="s">
        <v>933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>
        <v>18146.55</v>
      </c>
      <c r="M327" s="23">
        <f>SUM(Tabla24[[#This Row],[01. Alcaldía]:[11. Salud pública y seguridad ciudadana]])</f>
        <v>18146.55</v>
      </c>
    </row>
    <row r="328" spans="1:13" s="16" customFormat="1" x14ac:dyDescent="0.25">
      <c r="A328" s="21" t="s">
        <v>8568</v>
      </c>
      <c r="B328" s="19"/>
      <c r="C328" s="19"/>
      <c r="D328" s="19"/>
      <c r="E328" s="19"/>
      <c r="F328" s="19"/>
      <c r="G328" s="19"/>
      <c r="H328" s="19"/>
      <c r="I328" s="19">
        <v>3630</v>
      </c>
      <c r="J328" s="19"/>
      <c r="K328" s="19"/>
      <c r="L328" s="19"/>
      <c r="M328" s="23">
        <f>SUM(Tabla24[[#This Row],[01. Alcaldía]:[11. Salud pública y seguridad ciudadana]])</f>
        <v>3630</v>
      </c>
    </row>
    <row r="329" spans="1:13" s="16" customFormat="1" x14ac:dyDescent="0.25">
      <c r="A329" s="21" t="s">
        <v>4101</v>
      </c>
      <c r="B329" s="19"/>
      <c r="C329" s="19">
        <v>832.18000000000006</v>
      </c>
      <c r="D329" s="19"/>
      <c r="E329" s="19"/>
      <c r="F329" s="19"/>
      <c r="G329" s="19"/>
      <c r="H329" s="19"/>
      <c r="I329" s="19"/>
      <c r="J329" s="19"/>
      <c r="K329" s="19"/>
      <c r="L329" s="19"/>
      <c r="M329" s="23">
        <f>SUM(Tabla24[[#This Row],[01. Alcaldía]:[11. Salud pública y seguridad ciudadana]])</f>
        <v>832.18000000000006</v>
      </c>
    </row>
    <row r="330" spans="1:13" s="16" customFormat="1" x14ac:dyDescent="0.25">
      <c r="A330" s="21" t="s">
        <v>917</v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>
        <v>2904</v>
      </c>
      <c r="M330" s="23">
        <f>SUM(Tabla24[[#This Row],[01. Alcaldía]:[11. Salud pública y seguridad ciudadana]])</f>
        <v>2904</v>
      </c>
    </row>
    <row r="331" spans="1:13" s="16" customFormat="1" x14ac:dyDescent="0.25">
      <c r="A331" s="21" t="s">
        <v>50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>
        <v>4500</v>
      </c>
      <c r="M331" s="23">
        <f>SUM(Tabla24[[#This Row],[01. Alcaldía]:[11. Salud pública y seguridad ciudadana]])</f>
        <v>4500</v>
      </c>
    </row>
    <row r="332" spans="1:13" s="16" customFormat="1" x14ac:dyDescent="0.25">
      <c r="A332" s="21" t="s">
        <v>8580</v>
      </c>
      <c r="B332" s="19"/>
      <c r="C332" s="19"/>
      <c r="D332" s="19"/>
      <c r="E332" s="19"/>
      <c r="F332" s="19"/>
      <c r="G332" s="19"/>
      <c r="H332" s="19"/>
      <c r="I332" s="19">
        <v>6921.2</v>
      </c>
      <c r="J332" s="19"/>
      <c r="K332" s="19"/>
      <c r="L332" s="19"/>
      <c r="M332" s="23">
        <f>SUM(Tabla24[[#This Row],[01. Alcaldía]:[11. Salud pública y seguridad ciudadana]])</f>
        <v>6921.2</v>
      </c>
    </row>
    <row r="333" spans="1:13" s="16" customFormat="1" x14ac:dyDescent="0.25">
      <c r="A333" s="21" t="s">
        <v>6037</v>
      </c>
      <c r="B333" s="19"/>
      <c r="C333" s="19"/>
      <c r="D333" s="19"/>
      <c r="E333" s="19"/>
      <c r="F333" s="19"/>
      <c r="G333" s="19"/>
      <c r="H333" s="19"/>
      <c r="I333" s="19">
        <v>9448.2800000000007</v>
      </c>
      <c r="J333" s="19"/>
      <c r="K333" s="19"/>
      <c r="L333" s="19"/>
      <c r="M333" s="23">
        <f>SUM(Tabla24[[#This Row],[01. Alcaldía]:[11. Salud pública y seguridad ciudadana]])</f>
        <v>9448.2800000000007</v>
      </c>
    </row>
    <row r="334" spans="1:13" s="16" customFormat="1" x14ac:dyDescent="0.25">
      <c r="A334" s="21" t="s">
        <v>8654</v>
      </c>
      <c r="B334" s="19"/>
      <c r="C334" s="19"/>
      <c r="D334" s="19"/>
      <c r="E334" s="19"/>
      <c r="F334" s="19"/>
      <c r="G334" s="19"/>
      <c r="H334" s="19">
        <v>5989.5</v>
      </c>
      <c r="I334" s="19"/>
      <c r="J334" s="19"/>
      <c r="K334" s="19"/>
      <c r="L334" s="19"/>
      <c r="M334" s="23">
        <f>SUM(Tabla24[[#This Row],[01. Alcaldía]:[11. Salud pública y seguridad ciudadana]])</f>
        <v>5989.5</v>
      </c>
    </row>
    <row r="335" spans="1:13" s="16" customFormat="1" x14ac:dyDescent="0.25">
      <c r="A335" s="21" t="s">
        <v>385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>
        <v>4341.8</v>
      </c>
      <c r="L335" s="19">
        <v>3260.24</v>
      </c>
      <c r="M335" s="23">
        <f>SUM(Tabla24[[#This Row],[01. Alcaldía]:[11. Salud pública y seguridad ciudadana]])</f>
        <v>7602.04</v>
      </c>
    </row>
    <row r="336" spans="1:13" s="16" customFormat="1" x14ac:dyDescent="0.25">
      <c r="A336" s="21" t="s">
        <v>8703</v>
      </c>
      <c r="B336" s="19"/>
      <c r="C336" s="19"/>
      <c r="D336" s="19"/>
      <c r="E336" s="19"/>
      <c r="F336" s="19"/>
      <c r="G336" s="19">
        <v>7053.82</v>
      </c>
      <c r="H336" s="19"/>
      <c r="I336" s="19"/>
      <c r="J336" s="19"/>
      <c r="K336" s="19"/>
      <c r="L336" s="19"/>
      <c r="M336" s="23">
        <f>SUM(Tabla24[[#This Row],[01. Alcaldía]:[11. Salud pública y seguridad ciudadana]])</f>
        <v>7053.82</v>
      </c>
    </row>
    <row r="337" spans="1:13" s="16" customFormat="1" x14ac:dyDescent="0.25">
      <c r="A337" s="21" t="s">
        <v>984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>
        <v>39804.22</v>
      </c>
      <c r="M337" s="23">
        <f>SUM(Tabla24[[#This Row],[01. Alcaldía]:[11. Salud pública y seguridad ciudadana]])</f>
        <v>39804.22</v>
      </c>
    </row>
    <row r="338" spans="1:13" s="16" customFormat="1" x14ac:dyDescent="0.25">
      <c r="A338" s="21" t="s">
        <v>283</v>
      </c>
      <c r="B338" s="19">
        <v>676.36</v>
      </c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23">
        <f>SUM(Tabla24[[#This Row],[01. Alcaldía]:[11. Salud pública y seguridad ciudadana]])</f>
        <v>676.36</v>
      </c>
    </row>
    <row r="339" spans="1:13" s="16" customFormat="1" x14ac:dyDescent="0.25">
      <c r="A339" s="21" t="s">
        <v>80</v>
      </c>
      <c r="B339" s="19">
        <v>7253.95</v>
      </c>
      <c r="C339" s="19"/>
      <c r="D339" s="19">
        <v>66.680000000000007</v>
      </c>
      <c r="E339" s="19"/>
      <c r="F339" s="19"/>
      <c r="G339" s="19">
        <v>800</v>
      </c>
      <c r="H339" s="19"/>
      <c r="I339" s="19"/>
      <c r="J339" s="19"/>
      <c r="K339" s="19">
        <v>1305.8399999999999</v>
      </c>
      <c r="L339" s="19">
        <v>4085.2200000000003</v>
      </c>
      <c r="M339" s="23">
        <f>SUM(Tabla24[[#This Row],[01. Alcaldía]:[11. Salud pública y seguridad ciudadana]])</f>
        <v>13511.689999999999</v>
      </c>
    </row>
    <row r="340" spans="1:13" s="16" customFormat="1" x14ac:dyDescent="0.25">
      <c r="A340" s="21" t="s">
        <v>4585</v>
      </c>
      <c r="B340" s="19">
        <v>165</v>
      </c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23">
        <f>SUM(Tabla24[[#This Row],[01. Alcaldía]:[11. Salud pública y seguridad ciudadana]])</f>
        <v>165</v>
      </c>
    </row>
    <row r="341" spans="1:13" s="16" customFormat="1" x14ac:dyDescent="0.25">
      <c r="A341" s="21" t="s">
        <v>3928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>
        <v>1980.23</v>
      </c>
      <c r="L341" s="19"/>
      <c r="M341" s="23">
        <f>SUM(Tabla24[[#This Row],[01. Alcaldía]:[11. Salud pública y seguridad ciudadana]])</f>
        <v>1980.23</v>
      </c>
    </row>
    <row r="342" spans="1:13" s="16" customFormat="1" x14ac:dyDescent="0.25">
      <c r="A342" s="21" t="s">
        <v>3346</v>
      </c>
      <c r="B342" s="19"/>
      <c r="C342" s="19"/>
      <c r="D342" s="19"/>
      <c r="E342" s="19"/>
      <c r="F342" s="19"/>
      <c r="G342" s="19"/>
      <c r="H342" s="19">
        <v>5462.4</v>
      </c>
      <c r="I342" s="19"/>
      <c r="J342" s="19"/>
      <c r="K342" s="19"/>
      <c r="L342" s="19"/>
      <c r="M342" s="23">
        <f>SUM(Tabla24[[#This Row],[01. Alcaldía]:[11. Salud pública y seguridad ciudadana]])</f>
        <v>5462.4</v>
      </c>
    </row>
    <row r="343" spans="1:13" s="16" customFormat="1" x14ac:dyDescent="0.25">
      <c r="A343" s="21" t="s">
        <v>7981</v>
      </c>
      <c r="B343" s="19">
        <v>653.4</v>
      </c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23">
        <f>SUM(Tabla24[[#This Row],[01. Alcaldía]:[11. Salud pública y seguridad ciudadana]])</f>
        <v>653.4</v>
      </c>
    </row>
    <row r="344" spans="1:13" s="16" customFormat="1" x14ac:dyDescent="0.25">
      <c r="A344" s="21" t="s">
        <v>1088</v>
      </c>
      <c r="B344" s="19"/>
      <c r="C344" s="19"/>
      <c r="D344" s="19"/>
      <c r="E344" s="19"/>
      <c r="F344" s="19"/>
      <c r="G344" s="19">
        <v>50</v>
      </c>
      <c r="H344" s="19"/>
      <c r="I344" s="19"/>
      <c r="J344" s="19"/>
      <c r="K344" s="19"/>
      <c r="L344" s="19"/>
      <c r="M344" s="23">
        <f>SUM(Tabla24[[#This Row],[01. Alcaldía]:[11. Salud pública y seguridad ciudadana]])</f>
        <v>50</v>
      </c>
    </row>
    <row r="345" spans="1:13" s="16" customFormat="1" x14ac:dyDescent="0.25">
      <c r="A345" s="21" t="s">
        <v>935</v>
      </c>
      <c r="B345" s="19"/>
      <c r="C345" s="19"/>
      <c r="D345" s="19">
        <v>18041.099999999999</v>
      </c>
      <c r="E345" s="19"/>
      <c r="F345" s="19"/>
      <c r="G345" s="19"/>
      <c r="H345" s="19"/>
      <c r="I345" s="19"/>
      <c r="J345" s="19"/>
      <c r="K345" s="19">
        <v>580.79999999999995</v>
      </c>
      <c r="L345" s="19"/>
      <c r="M345" s="23">
        <f>SUM(Tabla24[[#This Row],[01. Alcaldía]:[11. Salud pública y seguridad ciudadana]])</f>
        <v>18621.899999999998</v>
      </c>
    </row>
    <row r="346" spans="1:13" s="16" customFormat="1" x14ac:dyDescent="0.25">
      <c r="A346" s="21" t="s">
        <v>71</v>
      </c>
      <c r="B346" s="19"/>
      <c r="C346" s="19"/>
      <c r="D346" s="19"/>
      <c r="E346" s="19"/>
      <c r="F346" s="19"/>
      <c r="G346" s="19">
        <v>958.32</v>
      </c>
      <c r="H346" s="19"/>
      <c r="I346" s="19"/>
      <c r="J346" s="19"/>
      <c r="K346" s="19"/>
      <c r="L346" s="19"/>
      <c r="M346" s="23">
        <f>SUM(Tabla24[[#This Row],[01. Alcaldía]:[11. Salud pública y seguridad ciudadana]])</f>
        <v>958.32</v>
      </c>
    </row>
    <row r="347" spans="1:13" s="24" customFormat="1" x14ac:dyDescent="0.25">
      <c r="A347" s="25" t="s">
        <v>296</v>
      </c>
      <c r="B347" s="23">
        <f>SUBTOTAL(109,Tabla24[01. Alcaldía])</f>
        <v>183073.98999999996</v>
      </c>
      <c r="C347" s="23">
        <f>SUBTOTAL(109,Tabla24[02. Urbanismo y vivienda])</f>
        <v>49766.570000000007</v>
      </c>
      <c r="D347" s="23">
        <f>SUBTOTAL(109,Tabla24[03. Participación ciudadana y deportes])</f>
        <v>132042.81999999998</v>
      </c>
      <c r="E347" s="23">
        <f>SUBTOTAL(109,Tabla24[04. Hacienda, personal y modernización administrativa])</f>
        <v>122573.57000000002</v>
      </c>
      <c r="F347" s="23">
        <f>SUBTOTAL(109,Tabla24[05. Comercio, mercados y consumo])</f>
        <v>51584.69</v>
      </c>
      <c r="G347" s="23">
        <f>SUBTOTAL(109,Tabla24[06. Educación y cultura])</f>
        <v>245860.09</v>
      </c>
      <c r="H347" s="23">
        <f>SUBTOTAL(109,Tabla24[07. Medio ambiente])</f>
        <v>86551.49</v>
      </c>
      <c r="I347" s="23">
        <f>SUBTOTAL(109,Tabla24[08. Tráfico y movilidad])</f>
        <v>135925.70000000001</v>
      </c>
      <c r="J347" s="23">
        <f>SUBTOTAL(109,Tabla24[09. Turismo, eventos y marca ciudad])</f>
        <v>2224.34</v>
      </c>
      <c r="K347" s="23">
        <f>SUBTOTAL(109,Tabla24[10. Personas mayores, familia y servicios sociales])</f>
        <v>125502.42999999998</v>
      </c>
      <c r="L347" s="23">
        <f>SUBTOTAL(109,Tabla24[11. Salud pública y seguridad ciudadana])</f>
        <v>470937.65</v>
      </c>
      <c r="M347" s="23">
        <f>SUBTOTAL(109,Tabla24[Total general])</f>
        <v>1606043.340000001</v>
      </c>
    </row>
  </sheetData>
  <pageMargins left="0.31496062992125984" right="0.31496062992125984" top="0.78596491228070176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EJERCICIO 2024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9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51" x14ac:dyDescent="0.25">
      <c r="A1" s="41" t="s">
        <v>8773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41" t="s">
        <v>278</v>
      </c>
    </row>
    <row r="2" spans="1:13" ht="12.75" customHeight="1" x14ac:dyDescent="0.25">
      <c r="A2" s="21" t="s">
        <v>300</v>
      </c>
      <c r="B2" s="19"/>
      <c r="C2" s="19"/>
      <c r="D2" s="19"/>
      <c r="E2" s="19"/>
      <c r="F2" s="19"/>
      <c r="G2" s="19">
        <v>160.71</v>
      </c>
      <c r="H2" s="19"/>
      <c r="I2" s="19"/>
      <c r="J2" s="19"/>
      <c r="K2" s="19"/>
      <c r="L2" s="19"/>
      <c r="M2" s="23">
        <f>SUM(Tabla245[[#This Row],[01. Alcaldía]:[11. Salud pública y seguridad ciudadana]])</f>
        <v>160.71</v>
      </c>
    </row>
    <row r="3" spans="1:13" ht="12.75" customHeight="1" x14ac:dyDescent="0.25">
      <c r="A3" s="21" t="s">
        <v>3803</v>
      </c>
      <c r="B3" s="19"/>
      <c r="C3" s="19"/>
      <c r="D3" s="19"/>
      <c r="E3" s="19"/>
      <c r="F3" s="19"/>
      <c r="G3" s="19"/>
      <c r="H3" s="19">
        <v>912.34</v>
      </c>
      <c r="I3" s="19"/>
      <c r="J3" s="19"/>
      <c r="K3" s="19"/>
      <c r="L3" s="19"/>
      <c r="M3" s="23">
        <f>SUM(Tabla245[[#This Row],[01. Alcaldía]:[11. Salud pública y seguridad ciudadana]])</f>
        <v>912.34</v>
      </c>
    </row>
    <row r="4" spans="1:13" ht="12.75" customHeight="1" x14ac:dyDescent="0.25">
      <c r="A4" s="86" t="s">
        <v>6267</v>
      </c>
      <c r="B4" s="19"/>
      <c r="C4" s="19">
        <v>1841.32</v>
      </c>
      <c r="D4" s="19"/>
      <c r="E4" s="19"/>
      <c r="F4" s="19"/>
      <c r="G4" s="19"/>
      <c r="H4" s="19"/>
      <c r="I4" s="19"/>
      <c r="J4" s="19"/>
      <c r="K4" s="19"/>
      <c r="L4" s="19"/>
      <c r="M4" s="23">
        <f>SUM(Tabla245[[#This Row],[01. Alcaldía]:[11. Salud pública y seguridad ciudadana]])</f>
        <v>1841.32</v>
      </c>
    </row>
    <row r="5" spans="1:13" ht="12.75" customHeight="1" x14ac:dyDescent="0.25">
      <c r="A5" s="86" t="s">
        <v>4061</v>
      </c>
      <c r="B5" s="19"/>
      <c r="C5" s="19"/>
      <c r="D5" s="19"/>
      <c r="E5" s="19"/>
      <c r="F5" s="19"/>
      <c r="G5" s="19">
        <v>48733.84</v>
      </c>
      <c r="H5" s="19"/>
      <c r="I5" s="19"/>
      <c r="J5" s="19"/>
      <c r="K5" s="19"/>
      <c r="L5" s="19"/>
      <c r="M5" s="23">
        <f>SUM(Tabla245[[#This Row],[01. Alcaldía]:[11. Salud pública y seguridad ciudadana]])</f>
        <v>48733.84</v>
      </c>
    </row>
    <row r="6" spans="1:13" ht="12.75" customHeight="1" x14ac:dyDescent="0.25">
      <c r="A6" s="86" t="s">
        <v>329</v>
      </c>
      <c r="B6" s="19"/>
      <c r="C6" s="19"/>
      <c r="D6" s="19"/>
      <c r="E6" s="19"/>
      <c r="F6" s="19"/>
      <c r="G6" s="19"/>
      <c r="H6" s="19"/>
      <c r="I6" s="19"/>
      <c r="J6" s="19"/>
      <c r="K6" s="19">
        <v>21858.65</v>
      </c>
      <c r="L6" s="19"/>
      <c r="M6" s="23">
        <f>SUM(Tabla245[[#This Row],[01. Alcaldía]:[11. Salud pública y seguridad ciudadana]])</f>
        <v>21858.65</v>
      </c>
    </row>
    <row r="7" spans="1:13" ht="12.75" customHeight="1" x14ac:dyDescent="0.25">
      <c r="A7" s="86" t="s">
        <v>958</v>
      </c>
      <c r="B7" s="19"/>
      <c r="C7" s="19"/>
      <c r="D7" s="19"/>
      <c r="E7" s="19"/>
      <c r="F7" s="19"/>
      <c r="G7" s="19">
        <v>50394.99</v>
      </c>
      <c r="H7" s="19"/>
      <c r="I7" s="19"/>
      <c r="J7" s="19"/>
      <c r="K7" s="19"/>
      <c r="L7" s="19"/>
      <c r="M7" s="23">
        <f>SUM(Tabla245[[#This Row],[01. Alcaldía]:[11. Salud pública y seguridad ciudadana]])</f>
        <v>50394.99</v>
      </c>
    </row>
    <row r="8" spans="1:13" ht="12.75" customHeight="1" x14ac:dyDescent="0.25">
      <c r="A8" s="86" t="s">
        <v>6467</v>
      </c>
      <c r="B8" s="19"/>
      <c r="C8" s="19"/>
      <c r="D8" s="19"/>
      <c r="E8" s="19"/>
      <c r="F8" s="19"/>
      <c r="G8" s="19">
        <v>2268.75</v>
      </c>
      <c r="H8" s="19"/>
      <c r="I8" s="19"/>
      <c r="J8" s="19"/>
      <c r="K8" s="19"/>
      <c r="L8" s="19"/>
      <c r="M8" s="23">
        <f>SUM(Tabla245[[#This Row],[01. Alcaldía]:[11. Salud pública y seguridad ciudadana]])</f>
        <v>2268.75</v>
      </c>
    </row>
    <row r="9" spans="1:13" ht="12.75" customHeight="1" x14ac:dyDescent="0.25">
      <c r="A9" s="86" t="s">
        <v>1041</v>
      </c>
      <c r="B9" s="19"/>
      <c r="C9" s="19">
        <v>39301.29</v>
      </c>
      <c r="D9" s="19"/>
      <c r="E9" s="19"/>
      <c r="F9" s="19"/>
      <c r="G9" s="19"/>
      <c r="H9" s="19"/>
      <c r="I9" s="19"/>
      <c r="J9" s="19"/>
      <c r="K9" s="19"/>
      <c r="L9" s="19"/>
      <c r="M9" s="23">
        <f>SUM(Tabla245[[#This Row],[01. Alcaldía]:[11. Salud pública y seguridad ciudadana]])</f>
        <v>39301.29</v>
      </c>
    </row>
    <row r="10" spans="1:13" ht="12.75" customHeight="1" x14ac:dyDescent="0.25">
      <c r="A10" s="86" t="s">
        <v>6560</v>
      </c>
      <c r="B10" s="19"/>
      <c r="C10" s="19"/>
      <c r="D10" s="19"/>
      <c r="E10" s="19"/>
      <c r="F10" s="19"/>
      <c r="G10" s="19">
        <v>37558.400000000001</v>
      </c>
      <c r="H10" s="19"/>
      <c r="I10" s="19"/>
      <c r="J10" s="19"/>
      <c r="K10" s="19"/>
      <c r="L10" s="19"/>
      <c r="M10" s="23">
        <f>SUM(Tabla245[[#This Row],[01. Alcaldía]:[11. Salud pública y seguridad ciudadana]])</f>
        <v>37558.400000000001</v>
      </c>
    </row>
    <row r="11" spans="1:13" ht="12.75" customHeight="1" x14ac:dyDescent="0.25">
      <c r="A11" s="86" t="s">
        <v>3811</v>
      </c>
      <c r="B11" s="19"/>
      <c r="C11" s="19"/>
      <c r="D11" s="19">
        <v>7000</v>
      </c>
      <c r="E11" s="19"/>
      <c r="F11" s="19"/>
      <c r="G11" s="19">
        <v>94959.88</v>
      </c>
      <c r="H11" s="19"/>
      <c r="I11" s="19"/>
      <c r="J11" s="19"/>
      <c r="K11" s="19"/>
      <c r="L11" s="19"/>
      <c r="M11" s="23">
        <f>SUM(Tabla245[[#This Row],[01. Alcaldía]:[11. Salud pública y seguridad ciudadana]])</f>
        <v>101959.88</v>
      </c>
    </row>
    <row r="12" spans="1:13" ht="12.75" customHeight="1" x14ac:dyDescent="0.25">
      <c r="A12" s="86" t="s">
        <v>6702</v>
      </c>
      <c r="B12" s="19"/>
      <c r="C12" s="19"/>
      <c r="D12" s="19">
        <v>19965</v>
      </c>
      <c r="E12" s="19"/>
      <c r="F12" s="19"/>
      <c r="G12" s="19"/>
      <c r="H12" s="19"/>
      <c r="I12" s="19"/>
      <c r="J12" s="19"/>
      <c r="K12" s="19"/>
      <c r="L12" s="19"/>
      <c r="M12" s="23">
        <f>SUM(Tabla245[[#This Row],[01. Alcaldía]:[11. Salud pública y seguridad ciudadana]])</f>
        <v>19965</v>
      </c>
    </row>
    <row r="13" spans="1:13" ht="12.75" customHeight="1" x14ac:dyDescent="0.25">
      <c r="A13" s="86" t="s">
        <v>4224</v>
      </c>
      <c r="B13" s="19"/>
      <c r="C13" s="19"/>
      <c r="D13" s="19"/>
      <c r="E13" s="19"/>
      <c r="F13" s="19">
        <v>11635.36</v>
      </c>
      <c r="G13" s="19"/>
      <c r="H13" s="19"/>
      <c r="I13" s="19"/>
      <c r="J13" s="19"/>
      <c r="K13" s="19"/>
      <c r="L13" s="19"/>
      <c r="M13" s="23">
        <f>SUM(Tabla245[[#This Row],[01. Alcaldía]:[11. Salud pública y seguridad ciudadana]])</f>
        <v>11635.36</v>
      </c>
    </row>
    <row r="14" spans="1:13" ht="12.75" customHeight="1" x14ac:dyDescent="0.25">
      <c r="A14" s="86" t="s">
        <v>16</v>
      </c>
      <c r="B14" s="19"/>
      <c r="C14" s="19">
        <v>43454.32</v>
      </c>
      <c r="D14" s="19"/>
      <c r="E14" s="19"/>
      <c r="F14" s="19"/>
      <c r="G14" s="19"/>
      <c r="H14" s="19"/>
      <c r="I14" s="19"/>
      <c r="J14" s="19"/>
      <c r="K14" s="19"/>
      <c r="L14" s="19"/>
      <c r="M14" s="23">
        <f>SUM(Tabla245[[#This Row],[01. Alcaldía]:[11. Salud pública y seguridad ciudadana]])</f>
        <v>43454.32</v>
      </c>
    </row>
    <row r="15" spans="1:13" ht="12.75" customHeight="1" x14ac:dyDescent="0.25">
      <c r="A15" s="86" t="s">
        <v>6828</v>
      </c>
      <c r="B15" s="19"/>
      <c r="C15" s="19"/>
      <c r="D15" s="19"/>
      <c r="E15" s="19"/>
      <c r="F15" s="19"/>
      <c r="G15" s="19">
        <v>2323.1999999999998</v>
      </c>
      <c r="H15" s="19"/>
      <c r="I15" s="19"/>
      <c r="J15" s="19"/>
      <c r="K15" s="19"/>
      <c r="L15" s="19"/>
      <c r="M15" s="23">
        <f>SUM(Tabla245[[#This Row],[01. Alcaldía]:[11. Salud pública y seguridad ciudadana]])</f>
        <v>2323.1999999999998</v>
      </c>
    </row>
    <row r="16" spans="1:13" ht="12.75" customHeight="1" x14ac:dyDescent="0.25">
      <c r="A16" s="86" t="s">
        <v>1059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>
        <v>7015.62</v>
      </c>
      <c r="M16" s="23">
        <f>SUM(Tabla245[[#This Row],[01. Alcaldía]:[11. Salud pública y seguridad ciudadana]])</f>
        <v>7015.62</v>
      </c>
    </row>
    <row r="17" spans="1:13" ht="12.75" customHeight="1" x14ac:dyDescent="0.25">
      <c r="A17" s="86" t="s">
        <v>4482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>
        <v>24066.9</v>
      </c>
      <c r="M17" s="23">
        <f>SUM(Tabla245[[#This Row],[01. Alcaldía]:[11. Salud pública y seguridad ciudadana]])</f>
        <v>24066.9</v>
      </c>
    </row>
    <row r="18" spans="1:13" ht="12.75" customHeight="1" x14ac:dyDescent="0.25">
      <c r="A18" s="86" t="s">
        <v>6996</v>
      </c>
      <c r="B18" s="19"/>
      <c r="C18" s="19"/>
      <c r="D18" s="19">
        <v>46811.96</v>
      </c>
      <c r="E18" s="19"/>
      <c r="F18" s="19"/>
      <c r="G18" s="19"/>
      <c r="H18" s="19"/>
      <c r="I18" s="19"/>
      <c r="J18" s="19"/>
      <c r="K18" s="19"/>
      <c r="L18" s="19"/>
      <c r="M18" s="23">
        <f>SUM(Tabla245[[#This Row],[01. Alcaldía]:[11. Salud pública y seguridad ciudadana]])</f>
        <v>46811.96</v>
      </c>
    </row>
    <row r="19" spans="1:13" ht="12.75" customHeight="1" x14ac:dyDescent="0.25">
      <c r="A19" s="86" t="s">
        <v>4477</v>
      </c>
      <c r="B19" s="19"/>
      <c r="C19" s="19"/>
      <c r="D19" s="19"/>
      <c r="E19" s="19"/>
      <c r="F19" s="19"/>
      <c r="G19" s="19">
        <v>10130.119999999999</v>
      </c>
      <c r="H19" s="19"/>
      <c r="I19" s="19"/>
      <c r="J19" s="19"/>
      <c r="K19" s="19"/>
      <c r="L19" s="19"/>
      <c r="M19" s="23">
        <f>SUM(Tabla245[[#This Row],[01. Alcaldía]:[11. Salud pública y seguridad ciudadana]])</f>
        <v>10130.119999999999</v>
      </c>
    </row>
    <row r="20" spans="1:13" ht="12.75" customHeight="1" x14ac:dyDescent="0.25">
      <c r="A20" s="86" t="s">
        <v>709</v>
      </c>
      <c r="B20" s="19"/>
      <c r="C20" s="19"/>
      <c r="D20" s="19"/>
      <c r="E20" s="19"/>
      <c r="F20" s="19"/>
      <c r="G20" s="19"/>
      <c r="H20" s="19"/>
      <c r="I20" s="19"/>
      <c r="J20" s="19"/>
      <c r="K20" s="19">
        <v>31814.36</v>
      </c>
      <c r="L20" s="19"/>
      <c r="M20" s="23">
        <f>SUM(Tabla245[[#This Row],[01. Alcaldía]:[11. Salud pública y seguridad ciudadana]])</f>
        <v>31814.36</v>
      </c>
    </row>
    <row r="21" spans="1:13" ht="12.75" customHeight="1" x14ac:dyDescent="0.25">
      <c r="A21" s="86" t="s">
        <v>8634</v>
      </c>
      <c r="B21" s="19"/>
      <c r="C21" s="19"/>
      <c r="D21" s="19"/>
      <c r="E21" s="19"/>
      <c r="F21" s="19"/>
      <c r="G21" s="19">
        <v>5875.16</v>
      </c>
      <c r="H21" s="19"/>
      <c r="I21" s="19"/>
      <c r="J21" s="19"/>
      <c r="K21" s="19"/>
      <c r="L21" s="19"/>
      <c r="M21" s="23">
        <f>SUM(Tabla245[[#This Row],[01. Alcaldía]:[11. Salud pública y seguridad ciudadana]])</f>
        <v>5875.16</v>
      </c>
    </row>
    <row r="22" spans="1:13" ht="12.75" customHeight="1" x14ac:dyDescent="0.25">
      <c r="A22" s="86" t="s">
        <v>2420</v>
      </c>
      <c r="B22" s="19"/>
      <c r="C22" s="19"/>
      <c r="D22" s="19"/>
      <c r="E22" s="19"/>
      <c r="F22" s="19"/>
      <c r="G22" s="19">
        <v>3109.37</v>
      </c>
      <c r="H22" s="19"/>
      <c r="I22" s="19"/>
      <c r="J22" s="19"/>
      <c r="K22" s="19"/>
      <c r="L22" s="19"/>
      <c r="M22" s="23">
        <f>SUM(Tabla245[[#This Row],[01. Alcaldía]:[11. Salud pública y seguridad ciudadana]])</f>
        <v>3109.37</v>
      </c>
    </row>
    <row r="23" spans="1:13" ht="12.75" customHeight="1" x14ac:dyDescent="0.25">
      <c r="A23" s="86" t="s">
        <v>907</v>
      </c>
      <c r="B23" s="19"/>
      <c r="C23" s="19"/>
      <c r="D23" s="19">
        <v>27119.760000000002</v>
      </c>
      <c r="E23" s="19"/>
      <c r="F23" s="19"/>
      <c r="G23" s="19"/>
      <c r="H23" s="19"/>
      <c r="I23" s="19"/>
      <c r="J23" s="19"/>
      <c r="K23" s="19"/>
      <c r="L23" s="19"/>
      <c r="M23" s="23">
        <f>SUM(Tabla245[[#This Row],[01. Alcaldía]:[11. Salud pública y seguridad ciudadana]])</f>
        <v>27119.760000000002</v>
      </c>
    </row>
    <row r="24" spans="1:13" ht="12.75" customHeight="1" x14ac:dyDescent="0.25">
      <c r="A24" s="86" t="s">
        <v>358</v>
      </c>
      <c r="B24" s="19"/>
      <c r="C24" s="19"/>
      <c r="D24" s="19">
        <v>7840.8</v>
      </c>
      <c r="E24" s="19"/>
      <c r="F24" s="19"/>
      <c r="G24" s="19"/>
      <c r="H24" s="19"/>
      <c r="I24" s="19"/>
      <c r="J24" s="19"/>
      <c r="K24" s="19"/>
      <c r="L24" s="19"/>
      <c r="M24" s="23">
        <f>SUM(Tabla245[[#This Row],[01. Alcaldía]:[11. Salud pública y seguridad ciudadana]])</f>
        <v>7840.8</v>
      </c>
    </row>
    <row r="25" spans="1:13" ht="12.75" customHeight="1" x14ac:dyDescent="0.25">
      <c r="A25" s="86" t="s">
        <v>903</v>
      </c>
      <c r="B25" s="19"/>
      <c r="C25" s="19"/>
      <c r="D25" s="19"/>
      <c r="E25" s="19"/>
      <c r="F25" s="19">
        <v>47436.53</v>
      </c>
      <c r="G25" s="19"/>
      <c r="H25" s="19"/>
      <c r="I25" s="19"/>
      <c r="J25" s="19"/>
      <c r="K25" s="19"/>
      <c r="L25" s="19"/>
      <c r="M25" s="23">
        <f>SUM(Tabla245[[#This Row],[01. Alcaldía]:[11. Salud pública y seguridad ciudadana]])</f>
        <v>47436.53</v>
      </c>
    </row>
    <row r="26" spans="1:13" ht="12.75" customHeight="1" x14ac:dyDescent="0.25">
      <c r="A26" s="86" t="s">
        <v>2393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2613.6</v>
      </c>
      <c r="M26" s="23">
        <f>SUM(Tabla245[[#This Row],[01. Alcaldía]:[11. Salud pública y seguridad ciudadana]])</f>
        <v>2613.6</v>
      </c>
    </row>
    <row r="27" spans="1:13" ht="12.75" customHeight="1" x14ac:dyDescent="0.25">
      <c r="A27" s="86" t="s">
        <v>4132</v>
      </c>
      <c r="B27" s="19"/>
      <c r="C27" s="19">
        <v>47551.66</v>
      </c>
      <c r="D27" s="19"/>
      <c r="E27" s="19"/>
      <c r="F27" s="19"/>
      <c r="G27" s="19">
        <v>44595.32</v>
      </c>
      <c r="H27" s="19"/>
      <c r="I27" s="19"/>
      <c r="J27" s="19"/>
      <c r="K27" s="19"/>
      <c r="L27" s="19"/>
      <c r="M27" s="23">
        <f>SUM(Tabla245[[#This Row],[01. Alcaldía]:[11. Salud pública y seguridad ciudadana]])</f>
        <v>92146.98000000001</v>
      </c>
    </row>
    <row r="28" spans="1:13" ht="12.75" customHeight="1" x14ac:dyDescent="0.25">
      <c r="A28" s="86" t="s">
        <v>993</v>
      </c>
      <c r="B28" s="19"/>
      <c r="C28" s="19"/>
      <c r="D28" s="19"/>
      <c r="E28" s="19"/>
      <c r="F28" s="19"/>
      <c r="G28" s="19">
        <v>5420.8</v>
      </c>
      <c r="H28" s="19"/>
      <c r="I28" s="19"/>
      <c r="J28" s="19"/>
      <c r="K28" s="19"/>
      <c r="L28" s="19"/>
      <c r="M28" s="23">
        <f>SUM(Tabla245[[#This Row],[01. Alcaldía]:[11. Salud pública y seguridad ciudadana]])</f>
        <v>5420.8</v>
      </c>
    </row>
    <row r="29" spans="1:13" ht="12.75" customHeight="1" x14ac:dyDescent="0.25">
      <c r="A29" s="86" t="s">
        <v>992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91282.67</v>
      </c>
      <c r="M29" s="23">
        <f>SUM(Tabla245[[#This Row],[01. Alcaldía]:[11. Salud pública y seguridad ciudadana]])</f>
        <v>91282.67</v>
      </c>
    </row>
    <row r="30" spans="1:13" ht="12.75" customHeight="1" x14ac:dyDescent="0.25">
      <c r="A30" s="86" t="s">
        <v>8498</v>
      </c>
      <c r="B30" s="19"/>
      <c r="C30" s="19"/>
      <c r="D30" s="19"/>
      <c r="E30" s="19"/>
      <c r="F30" s="19"/>
      <c r="G30" s="19">
        <v>7259.99</v>
      </c>
      <c r="H30" s="19"/>
      <c r="I30" s="19"/>
      <c r="J30" s="19"/>
      <c r="K30" s="19"/>
      <c r="L30" s="19"/>
      <c r="M30" s="23">
        <f>SUM(Tabla245[[#This Row],[01. Alcaldía]:[11. Salud pública y seguridad ciudadana]])</f>
        <v>7259.99</v>
      </c>
    </row>
    <row r="31" spans="1:13" ht="12.75" customHeight="1" x14ac:dyDescent="0.25">
      <c r="A31" s="86" t="s">
        <v>4345</v>
      </c>
      <c r="B31" s="19"/>
      <c r="C31" s="19"/>
      <c r="D31" s="19"/>
      <c r="E31" s="19"/>
      <c r="F31" s="19"/>
      <c r="G31" s="19">
        <v>47316.57</v>
      </c>
      <c r="H31" s="19"/>
      <c r="I31" s="19"/>
      <c r="J31" s="19"/>
      <c r="K31" s="19"/>
      <c r="L31" s="19"/>
      <c r="M31" s="23">
        <f>SUM(Tabla245[[#This Row],[01. Alcaldía]:[11. Salud pública y seguridad ciudadana]])</f>
        <v>47316.57</v>
      </c>
    </row>
    <row r="32" spans="1:13" ht="12.75" customHeight="1" x14ac:dyDescent="0.25">
      <c r="A32" s="86" t="s">
        <v>3359</v>
      </c>
      <c r="B32" s="19"/>
      <c r="C32" s="19"/>
      <c r="D32" s="19"/>
      <c r="E32" s="19"/>
      <c r="F32" s="19"/>
      <c r="G32" s="19">
        <v>50395.45</v>
      </c>
      <c r="H32" s="19"/>
      <c r="I32" s="19"/>
      <c r="J32" s="19"/>
      <c r="K32" s="19"/>
      <c r="L32" s="19"/>
      <c r="M32" s="23">
        <f>SUM(Tabla245[[#This Row],[01. Alcaldía]:[11. Salud pública y seguridad ciudadana]])</f>
        <v>50395.45</v>
      </c>
    </row>
    <row r="33" spans="1:13" ht="12.75" customHeight="1" x14ac:dyDescent="0.25">
      <c r="A33" s="86" t="s">
        <v>522</v>
      </c>
      <c r="B33" s="19"/>
      <c r="C33" s="19"/>
      <c r="D33" s="19">
        <v>9680</v>
      </c>
      <c r="E33" s="19"/>
      <c r="F33" s="19"/>
      <c r="G33" s="19"/>
      <c r="H33" s="19"/>
      <c r="I33" s="19"/>
      <c r="J33" s="19"/>
      <c r="K33" s="19"/>
      <c r="L33" s="19"/>
      <c r="M33" s="23">
        <f>SUM(Tabla245[[#This Row],[01. Alcaldía]:[11. Salud pública y seguridad ciudadana]])</f>
        <v>9680</v>
      </c>
    </row>
    <row r="34" spans="1:13" ht="12.75" customHeight="1" x14ac:dyDescent="0.25">
      <c r="A34" s="86" t="s">
        <v>7694</v>
      </c>
      <c r="B34" s="19"/>
      <c r="C34" s="19"/>
      <c r="D34" s="19">
        <v>26333.46</v>
      </c>
      <c r="E34" s="19"/>
      <c r="F34" s="19"/>
      <c r="G34" s="19"/>
      <c r="H34" s="19"/>
      <c r="I34" s="19"/>
      <c r="J34" s="19"/>
      <c r="K34" s="19"/>
      <c r="L34" s="19"/>
      <c r="M34" s="23">
        <f>SUM(Tabla245[[#This Row],[01. Alcaldía]:[11. Salud pública y seguridad ciudadana]])</f>
        <v>26333.46</v>
      </c>
    </row>
    <row r="35" spans="1:13" ht="12.75" customHeight="1" x14ac:dyDescent="0.25">
      <c r="A35" s="86" t="s">
        <v>7331</v>
      </c>
      <c r="B35" s="19"/>
      <c r="C35" s="19"/>
      <c r="D35" s="19"/>
      <c r="E35" s="19"/>
      <c r="F35" s="19">
        <v>48312.36</v>
      </c>
      <c r="G35" s="19"/>
      <c r="H35" s="19"/>
      <c r="I35" s="19"/>
      <c r="J35" s="19"/>
      <c r="K35" s="19"/>
      <c r="L35" s="19"/>
      <c r="M35" s="23">
        <f>SUM(Tabla245[[#This Row],[01. Alcaldía]:[11. Salud pública y seguridad ciudadana]])</f>
        <v>48312.36</v>
      </c>
    </row>
    <row r="36" spans="1:13" ht="12.75" customHeight="1" x14ac:dyDescent="0.25">
      <c r="A36" s="21" t="s">
        <v>893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>
        <v>6168.87</v>
      </c>
      <c r="M36" s="23">
        <f>SUM(Tabla245[[#This Row],[01. Alcaldía]:[11. Salud pública y seguridad ciudadana]])</f>
        <v>6168.87</v>
      </c>
    </row>
    <row r="37" spans="1:13" ht="12.75" customHeight="1" x14ac:dyDescent="0.25">
      <c r="A37" s="21" t="s">
        <v>777</v>
      </c>
      <c r="B37" s="19"/>
      <c r="C37" s="19"/>
      <c r="D37" s="19"/>
      <c r="E37" s="19"/>
      <c r="F37" s="19"/>
      <c r="G37" s="19">
        <v>47238.400000000001</v>
      </c>
      <c r="H37" s="19"/>
      <c r="I37" s="19"/>
      <c r="J37" s="19"/>
      <c r="K37" s="19"/>
      <c r="L37" s="19"/>
      <c r="M37" s="23">
        <f>SUM(Tabla245[[#This Row],[01. Alcaldía]:[11. Salud pública y seguridad ciudadana]])</f>
        <v>47238.400000000001</v>
      </c>
    </row>
    <row r="38" spans="1:13" ht="12.75" customHeight="1" x14ac:dyDescent="0.25">
      <c r="A38" s="21" t="s">
        <v>2776</v>
      </c>
      <c r="B38" s="19"/>
      <c r="C38" s="19">
        <v>5999.18</v>
      </c>
      <c r="D38" s="19"/>
      <c r="E38" s="19"/>
      <c r="F38" s="19"/>
      <c r="G38" s="19"/>
      <c r="H38" s="19"/>
      <c r="I38" s="19"/>
      <c r="J38" s="19"/>
      <c r="K38" s="19"/>
      <c r="L38" s="19"/>
      <c r="M38" s="23">
        <f>SUM(Tabla245[[#This Row],[01. Alcaldía]:[11. Salud pública y seguridad ciudadana]])</f>
        <v>5999.18</v>
      </c>
    </row>
    <row r="39" spans="1:13" s="24" customFormat="1" ht="12.75" customHeight="1" x14ac:dyDescent="0.25">
      <c r="A39" s="25" t="s">
        <v>289</v>
      </c>
      <c r="B39" s="23">
        <f>SUBTOTAL(109,Tabla245[01. Alcaldía])</f>
        <v>0</v>
      </c>
      <c r="C39" s="23">
        <f>SUBTOTAL(109,Tabla245[02. Urbanismo y vivienda])</f>
        <v>138147.76999999999</v>
      </c>
      <c r="D39" s="23">
        <f>SUBTOTAL(109,Tabla245[03. Participación ciudadana y deportes])</f>
        <v>144750.98000000001</v>
      </c>
      <c r="E39" s="23">
        <f>SUBTOTAL(109,Tabla245[04. Hacienda, personal y modernización administrativa])</f>
        <v>0</v>
      </c>
      <c r="F39" s="23">
        <f>SUBTOTAL(109,Tabla245[05. Comercio, mercados y consumo])</f>
        <v>107384.25</v>
      </c>
      <c r="G39" s="23">
        <f>SUBTOTAL(109,Tabla245[06. Educación y cultura])</f>
        <v>457740.95</v>
      </c>
      <c r="H39" s="23">
        <f>SUBTOTAL(109,Tabla245[07. Medio ambiente])</f>
        <v>912.34</v>
      </c>
      <c r="I39" s="23">
        <f>SUBTOTAL(109,Tabla245[08. Tráfico y movilidad])</f>
        <v>0</v>
      </c>
      <c r="J39" s="23">
        <f>SUBTOTAL(109,Tabla245[09. Turismo, eventos y marca ciudad])</f>
        <v>0</v>
      </c>
      <c r="K39" s="23">
        <f>SUBTOTAL(109,Tabla245[10. Personas mayores, familia y servicios sociales])</f>
        <v>53673.01</v>
      </c>
      <c r="L39" s="23">
        <f>SUBTOTAL(109,Tabla245[11. Salud pública y seguridad ciudadana])</f>
        <v>131147.66</v>
      </c>
      <c r="M39" s="23">
        <f>SUBTOTAL(109,Tabla245[Total general])</f>
        <v>1033756.9600000001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EJERCICIO 2024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30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51" x14ac:dyDescent="0.25">
      <c r="A1" s="22" t="s">
        <v>8774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22" t="s">
        <v>278</v>
      </c>
    </row>
    <row r="2" spans="1:13" x14ac:dyDescent="0.25">
      <c r="A2" s="21" t="s">
        <v>6010</v>
      </c>
      <c r="B2" s="19"/>
      <c r="C2" s="19"/>
      <c r="D2" s="19"/>
      <c r="E2" s="19"/>
      <c r="F2" s="19"/>
      <c r="G2" s="19"/>
      <c r="H2" s="19"/>
      <c r="I2" s="19"/>
      <c r="J2" s="19"/>
      <c r="K2" s="19">
        <v>2500</v>
      </c>
      <c r="L2" s="19"/>
      <c r="M2" s="23">
        <f>SUM(Tabla2456[[#This Row],[01. Alcaldía]:[11. Salud pública y seguridad ciudadana]])</f>
        <v>2500</v>
      </c>
    </row>
    <row r="3" spans="1:13" x14ac:dyDescent="0.25">
      <c r="A3" s="21" t="s">
        <v>349</v>
      </c>
      <c r="B3" s="19"/>
      <c r="C3" s="19"/>
      <c r="D3" s="19"/>
      <c r="E3" s="19">
        <v>600</v>
      </c>
      <c r="F3" s="19"/>
      <c r="G3" s="19"/>
      <c r="H3" s="19"/>
      <c r="I3" s="19"/>
      <c r="J3" s="19"/>
      <c r="K3" s="19"/>
      <c r="L3" s="19"/>
      <c r="M3" s="23">
        <f>SUM(Tabla2456[[#This Row],[01. Alcaldía]:[11. Salud pública y seguridad ciudadana]])</f>
        <v>600</v>
      </c>
    </row>
    <row r="4" spans="1:13" ht="25.5" x14ac:dyDescent="0.25">
      <c r="A4" s="21" t="s">
        <v>956</v>
      </c>
      <c r="B4" s="19">
        <v>7258.79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23">
        <f>SUM(Tabla2456[[#This Row],[01. Alcaldía]:[11. Salud pública y seguridad ciudadana]])</f>
        <v>7258.79</v>
      </c>
    </row>
    <row r="5" spans="1:13" x14ac:dyDescent="0.25">
      <c r="A5" s="21" t="s">
        <v>2254</v>
      </c>
      <c r="B5" s="19"/>
      <c r="C5" s="19"/>
      <c r="D5" s="19"/>
      <c r="E5" s="19"/>
      <c r="F5" s="19"/>
      <c r="G5" s="19"/>
      <c r="H5" s="19"/>
      <c r="I5" s="19"/>
      <c r="J5" s="19">
        <v>16940</v>
      </c>
      <c r="K5" s="19"/>
      <c r="L5" s="19"/>
      <c r="M5" s="23">
        <f>SUM(Tabla2456[[#This Row],[01. Alcaldía]:[11. Salud pública y seguridad ciudadana]])</f>
        <v>16940</v>
      </c>
    </row>
    <row r="6" spans="1:13" x14ac:dyDescent="0.25">
      <c r="A6" s="21" t="s">
        <v>3178</v>
      </c>
      <c r="B6" s="19">
        <v>6050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23">
        <f>SUM(Tabla2456[[#This Row],[01. Alcaldía]:[11. Salud pública y seguridad ciudadana]])</f>
        <v>6050</v>
      </c>
    </row>
    <row r="7" spans="1:13" x14ac:dyDescent="0.25">
      <c r="A7" s="21" t="s">
        <v>57</v>
      </c>
      <c r="B7" s="19"/>
      <c r="C7" s="19"/>
      <c r="D7" s="19"/>
      <c r="E7" s="19">
        <v>1829.52</v>
      </c>
      <c r="F7" s="19"/>
      <c r="G7" s="19"/>
      <c r="H7" s="19"/>
      <c r="I7" s="19"/>
      <c r="J7" s="19"/>
      <c r="K7" s="19"/>
      <c r="L7" s="19"/>
      <c r="M7" s="23">
        <f>SUM(Tabla2456[[#This Row],[01. Alcaldía]:[11. Salud pública y seguridad ciudadana]])</f>
        <v>1829.52</v>
      </c>
    </row>
    <row r="8" spans="1:13" x14ac:dyDescent="0.25">
      <c r="A8" s="21" t="s">
        <v>3677</v>
      </c>
      <c r="B8" s="19">
        <v>3025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23">
        <f>SUM(Tabla2456[[#This Row],[01. Alcaldía]:[11. Salud pública y seguridad ciudadana]])</f>
        <v>3025</v>
      </c>
    </row>
    <row r="9" spans="1:13" x14ac:dyDescent="0.25">
      <c r="A9" s="21" t="s">
        <v>999</v>
      </c>
      <c r="B9" s="19"/>
      <c r="C9" s="19"/>
      <c r="D9" s="19"/>
      <c r="E9" s="19"/>
      <c r="F9" s="19"/>
      <c r="G9" s="19"/>
      <c r="H9" s="19"/>
      <c r="I9" s="19"/>
      <c r="J9" s="19">
        <v>1026.08</v>
      </c>
      <c r="K9" s="19"/>
      <c r="L9" s="19"/>
      <c r="M9" s="23">
        <f>SUM(Tabla2456[[#This Row],[01. Alcaldía]:[11. Salud pública y seguridad ciudadana]])</f>
        <v>1026.08</v>
      </c>
    </row>
    <row r="10" spans="1:13" x14ac:dyDescent="0.25">
      <c r="A10" s="21" t="s">
        <v>734</v>
      </c>
      <c r="B10" s="19"/>
      <c r="C10" s="19">
        <v>670.81999999999994</v>
      </c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SUM(Tabla2456[[#This Row],[01. Alcaldía]:[11. Salud pública y seguridad ciudadana]])</f>
        <v>670.81999999999994</v>
      </c>
    </row>
    <row r="11" spans="1:13" x14ac:dyDescent="0.25">
      <c r="A11" s="21" t="s">
        <v>62</v>
      </c>
      <c r="B11" s="19"/>
      <c r="C11" s="19"/>
      <c r="D11" s="19"/>
      <c r="E11" s="75"/>
      <c r="F11" s="19"/>
      <c r="G11" s="19"/>
      <c r="H11" s="19"/>
      <c r="I11" s="19"/>
      <c r="J11" s="75">
        <v>17792.8</v>
      </c>
      <c r="K11" s="75"/>
      <c r="L11" s="75"/>
      <c r="M11" s="23">
        <f>SUM(Tabla2456[[#This Row],[01. Alcaldía]:[11. Salud pública y seguridad ciudadana]])</f>
        <v>17792.8</v>
      </c>
    </row>
    <row r="12" spans="1:13" x14ac:dyDescent="0.25">
      <c r="A12" s="21" t="s">
        <v>25</v>
      </c>
      <c r="B12" s="19"/>
      <c r="C12" s="19"/>
      <c r="D12" s="19"/>
      <c r="E12" s="76"/>
      <c r="F12" s="19"/>
      <c r="G12" s="19"/>
      <c r="H12" s="19"/>
      <c r="I12" s="19"/>
      <c r="J12" s="76"/>
      <c r="K12" s="76">
        <v>14399</v>
      </c>
      <c r="L12" s="76"/>
      <c r="M12" s="23">
        <f>SUM(Tabla2456[[#This Row],[01. Alcaldía]:[11. Salud pública y seguridad ciudadana]])</f>
        <v>14399</v>
      </c>
    </row>
    <row r="13" spans="1:13" x14ac:dyDescent="0.25">
      <c r="A13" s="21" t="s">
        <v>98</v>
      </c>
      <c r="B13" s="19"/>
      <c r="C13" s="19"/>
      <c r="D13" s="19"/>
      <c r="E13" s="19"/>
      <c r="F13" s="19"/>
      <c r="G13" s="19"/>
      <c r="H13" s="19"/>
      <c r="I13" s="19"/>
      <c r="J13" s="19"/>
      <c r="K13" s="19">
        <v>613.6</v>
      </c>
      <c r="L13" s="19"/>
      <c r="M13" s="23">
        <f>SUM(Tabla2456[[#This Row],[01. Alcaldía]:[11. Salud pública y seguridad ciudadana]])</f>
        <v>613.6</v>
      </c>
    </row>
    <row r="14" spans="1:13" ht="25.5" x14ac:dyDescent="0.25">
      <c r="A14" s="21" t="s">
        <v>2885</v>
      </c>
      <c r="B14" s="19">
        <v>735.06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23">
        <f>SUM(Tabla2456[[#This Row],[01. Alcaldía]:[11. Salud pública y seguridad ciudadana]])</f>
        <v>735.06</v>
      </c>
    </row>
    <row r="15" spans="1:13" x14ac:dyDescent="0.25">
      <c r="A15" s="21" t="s">
        <v>7083</v>
      </c>
      <c r="B15" s="19"/>
      <c r="C15" s="19"/>
      <c r="D15" s="19"/>
      <c r="E15" s="19">
        <v>36.299999999999997</v>
      </c>
      <c r="F15" s="19"/>
      <c r="G15" s="19"/>
      <c r="H15" s="19"/>
      <c r="I15" s="19"/>
      <c r="J15" s="19"/>
      <c r="K15" s="19"/>
      <c r="L15" s="19"/>
      <c r="M15" s="23">
        <f>SUM(Tabla2456[[#This Row],[01. Alcaldía]:[11. Salud pública y seguridad ciudadana]])</f>
        <v>36.299999999999997</v>
      </c>
    </row>
    <row r="16" spans="1:13" s="24" customFormat="1" x14ac:dyDescent="0.25">
      <c r="A16" s="86" t="s">
        <v>5884</v>
      </c>
      <c r="B16" s="19"/>
      <c r="C16" s="19"/>
      <c r="D16" s="19"/>
      <c r="E16" s="19"/>
      <c r="F16" s="19"/>
      <c r="G16" s="19"/>
      <c r="H16" s="19"/>
      <c r="I16" s="19"/>
      <c r="J16" s="19">
        <v>94.38</v>
      </c>
      <c r="K16" s="76"/>
      <c r="L16" s="19"/>
      <c r="M16" s="23">
        <f>SUM(Tabla2456[[#This Row],[01. Alcaldía]:[11. Salud pública y seguridad ciudadana]])</f>
        <v>94.38</v>
      </c>
    </row>
    <row r="17" spans="1:13" ht="25.5" x14ac:dyDescent="0.25">
      <c r="A17" s="86" t="s">
        <v>5436</v>
      </c>
      <c r="B17" s="19">
        <v>3945</v>
      </c>
      <c r="C17" s="19"/>
      <c r="D17" s="19"/>
      <c r="E17" s="19"/>
      <c r="F17" s="19"/>
      <c r="G17" s="19"/>
      <c r="H17" s="19"/>
      <c r="I17" s="19"/>
      <c r="J17" s="19"/>
      <c r="K17" s="76"/>
      <c r="L17" s="19"/>
      <c r="M17" s="23">
        <f>SUM(Tabla2456[[#This Row],[01. Alcaldía]:[11. Salud pública y seguridad ciudadana]])</f>
        <v>3945</v>
      </c>
    </row>
    <row r="18" spans="1:13" ht="25.5" x14ac:dyDescent="0.25">
      <c r="A18" s="86" t="s">
        <v>344</v>
      </c>
      <c r="B18" s="19"/>
      <c r="C18" s="19"/>
      <c r="D18" s="19"/>
      <c r="E18" s="19"/>
      <c r="F18" s="19"/>
      <c r="G18" s="19"/>
      <c r="H18" s="19"/>
      <c r="I18" s="19"/>
      <c r="J18" s="19"/>
      <c r="K18" s="76"/>
      <c r="L18" s="19">
        <v>1217.4100000000001</v>
      </c>
      <c r="M18" s="23">
        <f>SUM(Tabla2456[[#This Row],[01. Alcaldía]:[11. Salud pública y seguridad ciudadana]])</f>
        <v>1217.4100000000001</v>
      </c>
    </row>
    <row r="19" spans="1:13" x14ac:dyDescent="0.25">
      <c r="A19" s="25" t="s">
        <v>297</v>
      </c>
      <c r="B19" s="23">
        <f>SUBTOTAL(109,Tabla2456[01. Alcaldía])</f>
        <v>21013.850000000002</v>
      </c>
      <c r="C19" s="23">
        <f>SUBTOTAL(109,Tabla2456[02. Urbanismo y vivienda])</f>
        <v>670.81999999999994</v>
      </c>
      <c r="D19" s="23">
        <f>SUBTOTAL(109,Tabla2456[03. Participación ciudadana y deportes])</f>
        <v>0</v>
      </c>
      <c r="E19" s="23">
        <f>SUBTOTAL(109,Tabla2456[04. Hacienda, personal y modernización administrativa])</f>
        <v>2465.8200000000002</v>
      </c>
      <c r="F19" s="23">
        <f>SUBTOTAL(109,Tabla2456[05. Comercio, mercados y consumo])</f>
        <v>0</v>
      </c>
      <c r="G19" s="23">
        <f>SUBTOTAL(109,Tabla2456[06. Educación y cultura])</f>
        <v>0</v>
      </c>
      <c r="H19" s="23">
        <f>SUBTOTAL(109,Tabla2456[07. Medio ambiente])</f>
        <v>0</v>
      </c>
      <c r="I19" s="23">
        <f>SUBTOTAL(109,Tabla2456[08. Tráfico y movilidad])</f>
        <v>0</v>
      </c>
      <c r="J19" s="23">
        <f>SUBTOTAL(109,Tabla2456[09. Turismo, eventos y marca ciudad])</f>
        <v>35853.26</v>
      </c>
      <c r="K19" s="23">
        <f>SUBTOTAL(109,Tabla2456[10. Personas mayores, familia y servicios sociales])</f>
        <v>17512.599999999999</v>
      </c>
      <c r="L19" s="23">
        <f>SUBTOTAL(109,Tabla2456[11. Salud pública y seguridad ciudadana])</f>
        <v>1217.4100000000001</v>
      </c>
      <c r="M19" s="23">
        <f>SUBTOTAL(109,Tabla2456[Total general])</f>
        <v>78733.760000000009</v>
      </c>
    </row>
    <row r="25" spans="1:13" x14ac:dyDescent="0.25">
      <c r="I25" s="42"/>
    </row>
    <row r="26" spans="1:13" x14ac:dyDescent="0.25">
      <c r="G26" s="42"/>
      <c r="I26" s="42"/>
    </row>
    <row r="27" spans="1:13" x14ac:dyDescent="0.25">
      <c r="I27" s="42"/>
    </row>
    <row r="28" spans="1:13" x14ac:dyDescent="0.25">
      <c r="I28" s="42"/>
    </row>
    <row r="29" spans="1:13" x14ac:dyDescent="0.25">
      <c r="I29" s="42"/>
    </row>
    <row r="30" spans="1:13" x14ac:dyDescent="0.25">
      <c r="I30" s="42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EJERCICIO 2024
&amp;G</oddHeader>
    <oddFooter>&amp;R&amp;P / &amp;N</oddFooter>
  </headerFooter>
  <legacy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OTROS</vt:lpstr>
      <vt:lpstr>ACUM. MENOR MIXTO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2025-03-03T12:01:05Z</cp:lastPrinted>
  <dcterms:created xsi:type="dcterms:W3CDTF">2019-04-05T07:39:46Z</dcterms:created>
  <dcterms:modified xsi:type="dcterms:W3CDTF">2025-03-04T10:47:45Z</dcterms:modified>
</cp:coreProperties>
</file>